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DC6" lockStructure="1"/>
  <bookViews>
    <workbookView xWindow="-15" yWindow="-15" windowWidth="14520" windowHeight="11760" firstSheet="19" activeTab="19"/>
  </bookViews>
  <sheets>
    <sheet name="Egen hetvattenprod" sheetId="4" state="hidden" r:id="rId1"/>
    <sheet name="Köpt hetvatten" sheetId="6" state="hidden" r:id="rId2"/>
    <sheet name="Kraftvärmeprod" sheetId="5" state="hidden" r:id="rId3"/>
    <sheet name="Allokerad kvv" sheetId="15" state="hidden" r:id="rId4"/>
    <sheet name="Justerad allokering" sheetId="14" state="hidden" r:id="rId5"/>
    <sheet name="Slutlig allokering kvv" sheetId="13" state="hidden" r:id="rId6"/>
    <sheet name="Allokerat till el" sheetId="16" state="hidden" r:id="rId7"/>
    <sheet name="Spillvärme" sheetId="9" state="hidden" r:id="rId8"/>
    <sheet name="Miljö" sheetId="8" state="hidden" r:id="rId9"/>
    <sheet name="Leveranser" sheetId="7" state="hidden" r:id="rId10"/>
    <sheet name="Tillförd energi" sheetId="10" state="hidden" r:id="rId11"/>
    <sheet name="Totalt" sheetId="2" state="hidden" r:id="rId12"/>
    <sheet name="Sammanfattning bränslen" sheetId="12" state="hidden" r:id="rId13"/>
    <sheet name="Viktade värden el" sheetId="23" state="hidden" r:id="rId14"/>
    <sheet name="Miljövärden urval för publ" sheetId="11" state="hidden" r:id="rId15"/>
    <sheet name="Miljövärden för publ företag" sheetId="3" state="hidden" r:id="rId16"/>
    <sheet name="Miljövärden för publ nät" sheetId="17" state="hidden" r:id="rId17"/>
    <sheet name="Underlagsinformation" sheetId="18" state="hidden" r:id="rId18"/>
    <sheet name="Underlag till diagram" sheetId="19" state="hidden" r:id="rId19"/>
    <sheet name="Redovisning för kunder" sheetId="21" r:id="rId20"/>
    <sheet name="Emissionsfaktorer" sheetId="22" r:id="rId21"/>
  </sheets>
  <definedNames>
    <definedName name="_xlnm._FilterDatabase" localSheetId="0" hidden="1">'Egen hetvattenprod'!$A$1:$AI$411</definedName>
    <definedName name="_xlnm._FilterDatabase" localSheetId="2" hidden="1">Kraftvärmeprod!$A$1:$AQ$411</definedName>
    <definedName name="_xlnm._FilterDatabase" localSheetId="8" hidden="1">Miljö!$A$1:$AE$411</definedName>
    <definedName name="_xlnm._FilterDatabase" localSheetId="11" hidden="1">Totalt!$A$1:$BC$409</definedName>
    <definedName name="Nätlista_2013">'Miljövärden för publ nät'!$J$3:$J$487</definedName>
    <definedName name="Nätlista_2014">'Miljövärden för publ nät'!$J$3:$J$411</definedName>
    <definedName name="Nätlista_gammal">'Miljövärden för publ nät'!$J$3:$J$487</definedName>
  </definedNames>
  <calcPr calcId="145621"/>
</workbook>
</file>

<file path=xl/calcChain.xml><?xml version="1.0" encoding="utf-8"?>
<calcChain xmlns="http://schemas.openxmlformats.org/spreadsheetml/2006/main">
  <c r="AP3" i="2" l="1"/>
  <c r="AQ3" i="2"/>
  <c r="AP4" i="2"/>
  <c r="AQ4" i="2"/>
  <c r="AP5" i="2"/>
  <c r="AQ5" i="2"/>
  <c r="AP6" i="2"/>
  <c r="AQ6" i="2"/>
  <c r="AP7" i="2"/>
  <c r="AQ7" i="2"/>
  <c r="AP8" i="2"/>
  <c r="AQ8" i="2"/>
  <c r="AP9" i="2"/>
  <c r="AQ9" i="2"/>
  <c r="AP10" i="2"/>
  <c r="AQ10" i="2"/>
  <c r="AP11" i="2"/>
  <c r="AQ11" i="2"/>
  <c r="AP12" i="2"/>
  <c r="AQ12" i="2"/>
  <c r="AP13" i="2"/>
  <c r="AQ13" i="2"/>
  <c r="AP14" i="2"/>
  <c r="AQ14" i="2"/>
  <c r="AP15" i="2"/>
  <c r="AQ15" i="2"/>
  <c r="AP16" i="2"/>
  <c r="AQ16" i="2"/>
  <c r="AP17" i="2"/>
  <c r="AQ17" i="2"/>
  <c r="AP18" i="2"/>
  <c r="AQ18" i="2"/>
  <c r="AP19" i="2"/>
  <c r="AQ19" i="2"/>
  <c r="AP20" i="2"/>
  <c r="AQ20" i="2"/>
  <c r="AP21" i="2"/>
  <c r="AQ21" i="2"/>
  <c r="AP22" i="2"/>
  <c r="AQ22" i="2"/>
  <c r="AP23" i="2"/>
  <c r="AQ23" i="2"/>
  <c r="AP24" i="2"/>
  <c r="AQ24" i="2"/>
  <c r="AP25" i="2"/>
  <c r="AQ25" i="2"/>
  <c r="AP26" i="2"/>
  <c r="AQ26" i="2"/>
  <c r="AP27" i="2"/>
  <c r="AQ27" i="2"/>
  <c r="AP28" i="2"/>
  <c r="AQ28" i="2"/>
  <c r="AP29" i="2"/>
  <c r="AQ29" i="2"/>
  <c r="AP30" i="2"/>
  <c r="AQ30" i="2"/>
  <c r="AP31" i="2"/>
  <c r="AQ31" i="2"/>
  <c r="AP32" i="2"/>
  <c r="AQ32" i="2"/>
  <c r="AP33" i="2"/>
  <c r="AQ33" i="2"/>
  <c r="AP34" i="2"/>
  <c r="AQ34" i="2"/>
  <c r="AP35" i="2"/>
  <c r="AQ35" i="2"/>
  <c r="AP36" i="2"/>
  <c r="AQ36" i="2"/>
  <c r="AP37" i="2"/>
  <c r="AQ37" i="2"/>
  <c r="AP38" i="2"/>
  <c r="AQ38" i="2"/>
  <c r="AP39" i="2"/>
  <c r="AQ39" i="2"/>
  <c r="AP40" i="2"/>
  <c r="AQ40" i="2"/>
  <c r="AP41" i="2"/>
  <c r="AQ41" i="2"/>
  <c r="AP42" i="2"/>
  <c r="AQ42" i="2"/>
  <c r="AP43" i="2"/>
  <c r="AQ43" i="2"/>
  <c r="AP44" i="2"/>
  <c r="AQ44" i="2"/>
  <c r="AP45" i="2"/>
  <c r="AQ45" i="2"/>
  <c r="AP46" i="2"/>
  <c r="AQ46" i="2"/>
  <c r="AP47" i="2"/>
  <c r="AQ47" i="2"/>
  <c r="AP48" i="2"/>
  <c r="AQ48" i="2"/>
  <c r="AP49" i="2"/>
  <c r="AQ49" i="2"/>
  <c r="AP50" i="2"/>
  <c r="AQ50" i="2"/>
  <c r="AP51" i="2"/>
  <c r="AQ51" i="2"/>
  <c r="AP52" i="2"/>
  <c r="AQ52" i="2"/>
  <c r="AP53" i="2"/>
  <c r="AQ53" i="2"/>
  <c r="AP54" i="2"/>
  <c r="AQ54" i="2"/>
  <c r="AP55" i="2"/>
  <c r="AQ55" i="2"/>
  <c r="AP56" i="2"/>
  <c r="AQ56" i="2"/>
  <c r="AP57" i="2"/>
  <c r="AQ57" i="2"/>
  <c r="AP58" i="2"/>
  <c r="AQ58" i="2"/>
  <c r="AP59" i="2"/>
  <c r="AQ59" i="2"/>
  <c r="AP60" i="2"/>
  <c r="AQ60" i="2"/>
  <c r="AP61" i="2"/>
  <c r="AQ61" i="2"/>
  <c r="AP62" i="2"/>
  <c r="AQ62" i="2"/>
  <c r="AP63" i="2"/>
  <c r="AQ63" i="2"/>
  <c r="AP64" i="2"/>
  <c r="AQ64" i="2"/>
  <c r="AP65" i="2"/>
  <c r="AQ65" i="2"/>
  <c r="AP66" i="2"/>
  <c r="AQ66" i="2"/>
  <c r="AP67" i="2"/>
  <c r="AQ67" i="2"/>
  <c r="AP68" i="2"/>
  <c r="AQ68" i="2"/>
  <c r="AP69" i="2"/>
  <c r="AQ69" i="2"/>
  <c r="AP70" i="2"/>
  <c r="AQ70" i="2"/>
  <c r="AP71" i="2"/>
  <c r="AQ71" i="2"/>
  <c r="AP72" i="2"/>
  <c r="AQ72" i="2"/>
  <c r="AP73" i="2"/>
  <c r="AQ73" i="2"/>
  <c r="AP74" i="2"/>
  <c r="AQ74" i="2"/>
  <c r="AP75" i="2"/>
  <c r="AQ75" i="2"/>
  <c r="AP76" i="2"/>
  <c r="AQ76" i="2"/>
  <c r="AP77" i="2"/>
  <c r="AQ77" i="2"/>
  <c r="AP78" i="2"/>
  <c r="AQ78" i="2"/>
  <c r="AP79" i="2"/>
  <c r="AQ79" i="2"/>
  <c r="AP80" i="2"/>
  <c r="AQ80" i="2"/>
  <c r="AP81" i="2"/>
  <c r="AQ81" i="2"/>
  <c r="AP82" i="2"/>
  <c r="AQ82" i="2"/>
  <c r="AP83" i="2"/>
  <c r="AQ83" i="2"/>
  <c r="AP84" i="2"/>
  <c r="AQ84" i="2"/>
  <c r="AP85" i="2"/>
  <c r="AQ85" i="2"/>
  <c r="AP86" i="2"/>
  <c r="AQ86" i="2"/>
  <c r="AP87" i="2"/>
  <c r="AQ87" i="2"/>
  <c r="AP88" i="2"/>
  <c r="AQ88" i="2"/>
  <c r="AP89" i="2"/>
  <c r="AQ89" i="2"/>
  <c r="AP90" i="2"/>
  <c r="AQ90" i="2"/>
  <c r="AP91" i="2"/>
  <c r="AQ91" i="2"/>
  <c r="AP92" i="2"/>
  <c r="AQ92" i="2"/>
  <c r="AP93" i="2"/>
  <c r="AQ93" i="2"/>
  <c r="AP94" i="2"/>
  <c r="AQ94" i="2"/>
  <c r="AP95" i="2"/>
  <c r="AQ95" i="2"/>
  <c r="AP96" i="2"/>
  <c r="AQ96" i="2"/>
  <c r="AP97" i="2"/>
  <c r="AQ97" i="2"/>
  <c r="AP98" i="2"/>
  <c r="AQ98" i="2"/>
  <c r="AP99" i="2"/>
  <c r="AQ99" i="2"/>
  <c r="AP100" i="2"/>
  <c r="AQ100" i="2"/>
  <c r="AP101" i="2"/>
  <c r="AQ101" i="2"/>
  <c r="AP102" i="2"/>
  <c r="AQ102" i="2"/>
  <c r="AP103" i="2"/>
  <c r="AQ103" i="2"/>
  <c r="AP104" i="2"/>
  <c r="AQ104" i="2"/>
  <c r="AP105" i="2"/>
  <c r="AQ105" i="2"/>
  <c r="AP106" i="2"/>
  <c r="AQ106" i="2"/>
  <c r="AP107" i="2"/>
  <c r="AQ107" i="2"/>
  <c r="AP108" i="2"/>
  <c r="AQ108" i="2"/>
  <c r="AP109" i="2"/>
  <c r="AQ109" i="2"/>
  <c r="AP110" i="2"/>
  <c r="AQ110" i="2"/>
  <c r="AP111" i="2"/>
  <c r="AQ111" i="2"/>
  <c r="AP112" i="2"/>
  <c r="AQ112" i="2"/>
  <c r="AP113" i="2"/>
  <c r="AQ113" i="2"/>
  <c r="AP114" i="2"/>
  <c r="AQ114" i="2"/>
  <c r="AP115" i="2"/>
  <c r="AQ115" i="2"/>
  <c r="AP116" i="2"/>
  <c r="AQ116" i="2"/>
  <c r="AP117" i="2"/>
  <c r="AQ117" i="2"/>
  <c r="AP118" i="2"/>
  <c r="AQ118" i="2"/>
  <c r="AP119" i="2"/>
  <c r="AQ119" i="2"/>
  <c r="AP120" i="2"/>
  <c r="AQ120" i="2"/>
  <c r="AP121" i="2"/>
  <c r="AQ121" i="2"/>
  <c r="AP122" i="2"/>
  <c r="AQ122" i="2"/>
  <c r="AP123" i="2"/>
  <c r="AQ123" i="2"/>
  <c r="AP124" i="2"/>
  <c r="AQ124" i="2"/>
  <c r="AP125" i="2"/>
  <c r="AQ125" i="2"/>
  <c r="AP126" i="2"/>
  <c r="AQ126" i="2"/>
  <c r="AP127" i="2"/>
  <c r="AQ127" i="2"/>
  <c r="AP128" i="2"/>
  <c r="AQ128" i="2"/>
  <c r="AP129" i="2"/>
  <c r="AQ129" i="2"/>
  <c r="AP130" i="2"/>
  <c r="AQ130" i="2"/>
  <c r="AP131" i="2"/>
  <c r="AQ131" i="2"/>
  <c r="AP132" i="2"/>
  <c r="AQ132" i="2"/>
  <c r="AP133" i="2"/>
  <c r="AQ133" i="2"/>
  <c r="AP134" i="2"/>
  <c r="AQ134" i="2"/>
  <c r="AP135" i="2"/>
  <c r="AQ135" i="2"/>
  <c r="AP136" i="2"/>
  <c r="AQ136" i="2"/>
  <c r="AP137" i="2"/>
  <c r="AQ137" i="2"/>
  <c r="AP138" i="2"/>
  <c r="AQ138" i="2"/>
  <c r="AP139" i="2"/>
  <c r="AQ139" i="2"/>
  <c r="AP140" i="2"/>
  <c r="AQ140" i="2"/>
  <c r="AP141" i="2"/>
  <c r="AQ141" i="2"/>
  <c r="AP142" i="2"/>
  <c r="AQ142" i="2"/>
  <c r="AP143" i="2"/>
  <c r="AQ143" i="2"/>
  <c r="AP144" i="2"/>
  <c r="AQ144" i="2"/>
  <c r="AP145" i="2"/>
  <c r="AQ145" i="2"/>
  <c r="AP146" i="2"/>
  <c r="AQ146" i="2"/>
  <c r="AP147" i="2"/>
  <c r="AQ147" i="2"/>
  <c r="AP148" i="2"/>
  <c r="AQ148" i="2"/>
  <c r="AP149" i="2"/>
  <c r="AQ149" i="2"/>
  <c r="AP150" i="2"/>
  <c r="AQ150" i="2"/>
  <c r="AP151" i="2"/>
  <c r="AQ151" i="2"/>
  <c r="AP152" i="2"/>
  <c r="AQ152" i="2"/>
  <c r="AP153" i="2"/>
  <c r="AQ153" i="2"/>
  <c r="AP154" i="2"/>
  <c r="AQ154" i="2"/>
  <c r="AP155" i="2"/>
  <c r="AQ155" i="2"/>
  <c r="AP156" i="2"/>
  <c r="AQ156" i="2"/>
  <c r="AP157" i="2"/>
  <c r="AQ157" i="2"/>
  <c r="AP158" i="2"/>
  <c r="AQ158" i="2"/>
  <c r="AP159" i="2"/>
  <c r="AQ159" i="2"/>
  <c r="AP160" i="2"/>
  <c r="AQ160" i="2"/>
  <c r="AP161" i="2"/>
  <c r="AQ161" i="2"/>
  <c r="AP162" i="2"/>
  <c r="AQ162" i="2"/>
  <c r="AP163" i="2"/>
  <c r="AQ163" i="2"/>
  <c r="AP164" i="2"/>
  <c r="AQ164" i="2"/>
  <c r="AP165" i="2"/>
  <c r="AQ165" i="2"/>
  <c r="AP166" i="2"/>
  <c r="AQ166" i="2"/>
  <c r="AP167" i="2"/>
  <c r="AQ167" i="2"/>
  <c r="AP168" i="2"/>
  <c r="AQ168" i="2"/>
  <c r="AP169" i="2"/>
  <c r="AQ169" i="2"/>
  <c r="AP170" i="2"/>
  <c r="AQ170" i="2"/>
  <c r="AP171" i="2"/>
  <c r="AQ171" i="2"/>
  <c r="AP172" i="2"/>
  <c r="AQ172" i="2"/>
  <c r="AP173" i="2"/>
  <c r="AQ173" i="2"/>
  <c r="AP174" i="2"/>
  <c r="AQ174" i="2"/>
  <c r="AP175" i="2"/>
  <c r="AQ175" i="2"/>
  <c r="AP176" i="2"/>
  <c r="AQ176" i="2"/>
  <c r="AP177" i="2"/>
  <c r="AQ177" i="2"/>
  <c r="AP178" i="2"/>
  <c r="AQ178" i="2"/>
  <c r="AP179" i="2"/>
  <c r="AQ179" i="2"/>
  <c r="AP180" i="2"/>
  <c r="AQ180" i="2"/>
  <c r="AP181" i="2"/>
  <c r="AQ181" i="2"/>
  <c r="AP182" i="2"/>
  <c r="AQ182" i="2"/>
  <c r="AP183" i="2"/>
  <c r="AQ183" i="2"/>
  <c r="AP184" i="2"/>
  <c r="AQ184" i="2"/>
  <c r="AP185" i="2"/>
  <c r="AQ185" i="2"/>
  <c r="AP186" i="2"/>
  <c r="AQ186" i="2"/>
  <c r="AP187" i="2"/>
  <c r="AQ187" i="2"/>
  <c r="AP188" i="2"/>
  <c r="AQ188" i="2"/>
  <c r="AP189" i="2"/>
  <c r="AQ189" i="2"/>
  <c r="AP190" i="2"/>
  <c r="AQ190" i="2"/>
  <c r="AP191" i="2"/>
  <c r="AQ191" i="2"/>
  <c r="AP192" i="2"/>
  <c r="AQ192" i="2"/>
  <c r="AP193" i="2"/>
  <c r="AQ193" i="2"/>
  <c r="AP194" i="2"/>
  <c r="AQ194" i="2"/>
  <c r="AP195" i="2"/>
  <c r="AQ195" i="2"/>
  <c r="AP196" i="2"/>
  <c r="AQ196" i="2"/>
  <c r="AP197" i="2"/>
  <c r="AQ197" i="2"/>
  <c r="AP198" i="2"/>
  <c r="AQ198" i="2"/>
  <c r="AP199" i="2"/>
  <c r="AQ199" i="2"/>
  <c r="AP200" i="2"/>
  <c r="AQ200" i="2"/>
  <c r="AP201" i="2"/>
  <c r="AQ201" i="2"/>
  <c r="AP202" i="2"/>
  <c r="AQ202" i="2"/>
  <c r="AP203" i="2"/>
  <c r="AQ203" i="2"/>
  <c r="AP204" i="2"/>
  <c r="AQ204" i="2"/>
  <c r="AP205" i="2"/>
  <c r="AQ205" i="2"/>
  <c r="AP206" i="2"/>
  <c r="AQ206" i="2"/>
  <c r="AP207" i="2"/>
  <c r="AQ207" i="2"/>
  <c r="AP208" i="2"/>
  <c r="AQ208" i="2"/>
  <c r="AP209" i="2"/>
  <c r="AQ209" i="2"/>
  <c r="AP210" i="2"/>
  <c r="AQ210" i="2"/>
  <c r="AP211" i="2"/>
  <c r="AQ211" i="2"/>
  <c r="AP212" i="2"/>
  <c r="AQ212" i="2"/>
  <c r="AP213" i="2"/>
  <c r="AQ213" i="2"/>
  <c r="AP214" i="2"/>
  <c r="AQ214" i="2"/>
  <c r="AP215" i="2"/>
  <c r="AQ215" i="2"/>
  <c r="AP216" i="2"/>
  <c r="AQ216" i="2"/>
  <c r="AP217" i="2"/>
  <c r="AQ217" i="2"/>
  <c r="AP218" i="2"/>
  <c r="AQ218" i="2"/>
  <c r="AP219" i="2"/>
  <c r="AQ219" i="2"/>
  <c r="AP220" i="2"/>
  <c r="AQ220" i="2"/>
  <c r="AP221" i="2"/>
  <c r="AQ221" i="2"/>
  <c r="AP222" i="2"/>
  <c r="AQ222" i="2"/>
  <c r="AP223" i="2"/>
  <c r="AQ223" i="2"/>
  <c r="AP224" i="2"/>
  <c r="AQ224" i="2"/>
  <c r="AP225" i="2"/>
  <c r="AQ225" i="2"/>
  <c r="AP226" i="2"/>
  <c r="AQ226" i="2"/>
  <c r="AP227" i="2"/>
  <c r="AQ227" i="2"/>
  <c r="AP228" i="2"/>
  <c r="AQ228" i="2"/>
  <c r="AP229" i="2"/>
  <c r="AQ229" i="2"/>
  <c r="AP230" i="2"/>
  <c r="AQ230" i="2"/>
  <c r="AP231" i="2"/>
  <c r="AQ231" i="2"/>
  <c r="AP232" i="2"/>
  <c r="AQ232" i="2"/>
  <c r="AP233" i="2"/>
  <c r="AQ233" i="2"/>
  <c r="AP234" i="2"/>
  <c r="AQ234" i="2"/>
  <c r="AP235" i="2"/>
  <c r="AQ235" i="2"/>
  <c r="AP236" i="2"/>
  <c r="AQ236" i="2"/>
  <c r="AP237" i="2"/>
  <c r="AQ237" i="2"/>
  <c r="AP238" i="2"/>
  <c r="AQ238" i="2"/>
  <c r="AP239" i="2"/>
  <c r="AQ239" i="2"/>
  <c r="AP240" i="2"/>
  <c r="AQ240" i="2"/>
  <c r="AP241" i="2"/>
  <c r="AQ241" i="2"/>
  <c r="AP242" i="2"/>
  <c r="AQ242" i="2"/>
  <c r="AP243" i="2"/>
  <c r="AQ243" i="2"/>
  <c r="AP244" i="2"/>
  <c r="AQ244" i="2"/>
  <c r="AP245" i="2"/>
  <c r="AQ245" i="2"/>
  <c r="AP246" i="2"/>
  <c r="AQ246" i="2"/>
  <c r="AP247" i="2"/>
  <c r="AQ247" i="2"/>
  <c r="AP248" i="2"/>
  <c r="AQ248" i="2"/>
  <c r="AP249" i="2"/>
  <c r="AQ249" i="2"/>
  <c r="AP250" i="2"/>
  <c r="AQ250" i="2"/>
  <c r="AP251" i="2"/>
  <c r="AQ251" i="2"/>
  <c r="AP252" i="2"/>
  <c r="AQ252" i="2"/>
  <c r="AP253" i="2"/>
  <c r="AQ253" i="2"/>
  <c r="AP254" i="2"/>
  <c r="AQ254" i="2"/>
  <c r="AP255" i="2"/>
  <c r="AQ255" i="2"/>
  <c r="AP256" i="2"/>
  <c r="AQ256" i="2"/>
  <c r="AP257" i="2"/>
  <c r="AQ257" i="2"/>
  <c r="AP258" i="2"/>
  <c r="AQ258" i="2"/>
  <c r="AP259" i="2"/>
  <c r="AQ259" i="2"/>
  <c r="AP260" i="2"/>
  <c r="AQ260" i="2"/>
  <c r="AP261" i="2"/>
  <c r="AQ261" i="2"/>
  <c r="AP262" i="2"/>
  <c r="AQ262" i="2"/>
  <c r="AP263" i="2"/>
  <c r="AQ263" i="2"/>
  <c r="AP264" i="2"/>
  <c r="AQ264" i="2"/>
  <c r="AP265" i="2"/>
  <c r="AQ265" i="2"/>
  <c r="AP266" i="2"/>
  <c r="AQ266" i="2"/>
  <c r="AP267" i="2"/>
  <c r="AQ267" i="2"/>
  <c r="AP268" i="2"/>
  <c r="AQ268" i="2"/>
  <c r="AP269" i="2"/>
  <c r="AQ269" i="2"/>
  <c r="AP270" i="2"/>
  <c r="AQ270" i="2"/>
  <c r="AP271" i="2"/>
  <c r="AQ271" i="2"/>
  <c r="AP272" i="2"/>
  <c r="AQ272" i="2"/>
  <c r="AP273" i="2"/>
  <c r="AQ273" i="2"/>
  <c r="AP274" i="2"/>
  <c r="AQ274" i="2"/>
  <c r="AP275" i="2"/>
  <c r="AQ275" i="2"/>
  <c r="AP276" i="2"/>
  <c r="AQ276" i="2"/>
  <c r="AP277" i="2"/>
  <c r="AQ277" i="2"/>
  <c r="AP278" i="2"/>
  <c r="AQ278" i="2"/>
  <c r="AP279" i="2"/>
  <c r="AQ279" i="2"/>
  <c r="AP280" i="2"/>
  <c r="AQ280" i="2"/>
  <c r="AP281" i="2"/>
  <c r="AQ281" i="2"/>
  <c r="AP282" i="2"/>
  <c r="AQ282" i="2"/>
  <c r="AP283" i="2"/>
  <c r="AQ283" i="2"/>
  <c r="AP284" i="2"/>
  <c r="AQ284" i="2"/>
  <c r="AP285" i="2"/>
  <c r="AQ285" i="2"/>
  <c r="AP286" i="2"/>
  <c r="AQ286" i="2"/>
  <c r="AP287" i="2"/>
  <c r="AQ287" i="2"/>
  <c r="AP288" i="2"/>
  <c r="AQ288" i="2"/>
  <c r="AP289" i="2"/>
  <c r="AQ289" i="2"/>
  <c r="AP290" i="2"/>
  <c r="AQ290" i="2"/>
  <c r="AP291" i="2"/>
  <c r="AQ291" i="2"/>
  <c r="AP292" i="2"/>
  <c r="AQ292" i="2"/>
  <c r="AP293" i="2"/>
  <c r="AQ293" i="2"/>
  <c r="AP294" i="2"/>
  <c r="AQ294" i="2"/>
  <c r="AP295" i="2"/>
  <c r="AQ295" i="2"/>
  <c r="AP296" i="2"/>
  <c r="AQ296" i="2"/>
  <c r="AP297" i="2"/>
  <c r="AQ297" i="2"/>
  <c r="AP298" i="2"/>
  <c r="AQ298" i="2"/>
  <c r="AP299" i="2"/>
  <c r="AQ299" i="2"/>
  <c r="AP300" i="2"/>
  <c r="AQ300" i="2"/>
  <c r="AP301" i="2"/>
  <c r="AQ301" i="2"/>
  <c r="AP302" i="2"/>
  <c r="AQ302" i="2"/>
  <c r="AP303" i="2"/>
  <c r="AQ303" i="2"/>
  <c r="AP304" i="2"/>
  <c r="AQ304" i="2"/>
  <c r="AP305" i="2"/>
  <c r="AQ305" i="2"/>
  <c r="AP306" i="2"/>
  <c r="AQ306" i="2"/>
  <c r="AP307" i="2"/>
  <c r="AQ307" i="2"/>
  <c r="AP308" i="2"/>
  <c r="AQ308" i="2"/>
  <c r="AP309" i="2"/>
  <c r="AQ309" i="2"/>
  <c r="AP310" i="2"/>
  <c r="AQ310" i="2"/>
  <c r="AP311" i="2"/>
  <c r="AQ311" i="2"/>
  <c r="AP312" i="2"/>
  <c r="AQ312" i="2"/>
  <c r="AP313" i="2"/>
  <c r="AQ313" i="2"/>
  <c r="AP314" i="2"/>
  <c r="AQ314" i="2"/>
  <c r="AP315" i="2"/>
  <c r="AQ315" i="2"/>
  <c r="AP316" i="2"/>
  <c r="AQ316" i="2"/>
  <c r="AP317" i="2"/>
  <c r="AQ317" i="2"/>
  <c r="AP318" i="2"/>
  <c r="AQ318" i="2"/>
  <c r="AP319" i="2"/>
  <c r="AQ319" i="2"/>
  <c r="AP320" i="2"/>
  <c r="AQ320" i="2"/>
  <c r="AP321" i="2"/>
  <c r="AQ321" i="2"/>
  <c r="AP322" i="2"/>
  <c r="AQ322" i="2"/>
  <c r="AP323" i="2"/>
  <c r="AQ323" i="2"/>
  <c r="AP324" i="2"/>
  <c r="AQ324" i="2"/>
  <c r="AP325" i="2"/>
  <c r="AQ325" i="2"/>
  <c r="AP326" i="2"/>
  <c r="AQ326" i="2"/>
  <c r="AP327" i="2"/>
  <c r="AQ327" i="2"/>
  <c r="AP328" i="2"/>
  <c r="AQ328" i="2"/>
  <c r="AP329" i="2"/>
  <c r="AQ329" i="2"/>
  <c r="AP330" i="2"/>
  <c r="AQ330" i="2"/>
  <c r="AP331" i="2"/>
  <c r="AQ331" i="2"/>
  <c r="AP332" i="2"/>
  <c r="AQ332" i="2"/>
  <c r="AP333" i="2"/>
  <c r="AQ333" i="2"/>
  <c r="AP334" i="2"/>
  <c r="AQ334" i="2"/>
  <c r="AP335" i="2"/>
  <c r="AQ335" i="2"/>
  <c r="AP336" i="2"/>
  <c r="AQ336" i="2"/>
  <c r="AP337" i="2"/>
  <c r="AQ337" i="2"/>
  <c r="AP338" i="2"/>
  <c r="AQ338" i="2"/>
  <c r="AP339" i="2"/>
  <c r="AQ339" i="2"/>
  <c r="AP340" i="2"/>
  <c r="AQ340" i="2"/>
  <c r="AP341" i="2"/>
  <c r="AQ341" i="2"/>
  <c r="AP342" i="2"/>
  <c r="AQ342" i="2"/>
  <c r="AP343" i="2"/>
  <c r="AQ343" i="2"/>
  <c r="AP344" i="2"/>
  <c r="AQ344" i="2"/>
  <c r="AP345" i="2"/>
  <c r="AQ345" i="2"/>
  <c r="AP346" i="2"/>
  <c r="AQ346" i="2"/>
  <c r="AP347" i="2"/>
  <c r="AQ347" i="2"/>
  <c r="AP348" i="2"/>
  <c r="AQ348" i="2"/>
  <c r="AP349" i="2"/>
  <c r="AQ349" i="2"/>
  <c r="AP350" i="2"/>
  <c r="AQ350" i="2"/>
  <c r="AP351" i="2"/>
  <c r="AQ351" i="2"/>
  <c r="AP352" i="2"/>
  <c r="AQ352" i="2"/>
  <c r="AP353" i="2"/>
  <c r="AQ353" i="2"/>
  <c r="AP354" i="2"/>
  <c r="AQ354" i="2"/>
  <c r="AP355" i="2"/>
  <c r="AQ355" i="2"/>
  <c r="AP356" i="2"/>
  <c r="AQ356" i="2"/>
  <c r="AP357" i="2"/>
  <c r="AQ357" i="2"/>
  <c r="AP358" i="2"/>
  <c r="AQ358" i="2"/>
  <c r="AP359" i="2"/>
  <c r="AQ359" i="2"/>
  <c r="AP360" i="2"/>
  <c r="AQ360" i="2"/>
  <c r="AP361" i="2"/>
  <c r="AQ361" i="2"/>
  <c r="AP362" i="2"/>
  <c r="AQ362" i="2"/>
  <c r="AP363" i="2"/>
  <c r="AQ363" i="2"/>
  <c r="AP364" i="2"/>
  <c r="AQ364" i="2"/>
  <c r="AP365" i="2"/>
  <c r="AQ365" i="2"/>
  <c r="AP366" i="2"/>
  <c r="AQ366" i="2"/>
  <c r="AP367" i="2"/>
  <c r="AQ367" i="2"/>
  <c r="AP368" i="2"/>
  <c r="AQ368" i="2"/>
  <c r="AP369" i="2"/>
  <c r="AQ369" i="2"/>
  <c r="AP370" i="2"/>
  <c r="AQ370" i="2"/>
  <c r="AP371" i="2"/>
  <c r="AQ371" i="2"/>
  <c r="AP372" i="2"/>
  <c r="AQ372" i="2"/>
  <c r="AP373" i="2"/>
  <c r="AQ373" i="2"/>
  <c r="AP374" i="2"/>
  <c r="AQ374" i="2"/>
  <c r="AP375" i="2"/>
  <c r="AQ375" i="2"/>
  <c r="AP376" i="2"/>
  <c r="AQ376" i="2"/>
  <c r="AP377" i="2"/>
  <c r="AQ377" i="2"/>
  <c r="AP378" i="2"/>
  <c r="AQ378" i="2"/>
  <c r="AP379" i="2"/>
  <c r="AQ379" i="2"/>
  <c r="AP380" i="2"/>
  <c r="AQ380" i="2"/>
  <c r="AP381" i="2"/>
  <c r="AQ381" i="2"/>
  <c r="AP382" i="2"/>
  <c r="AQ382" i="2"/>
  <c r="AP383" i="2"/>
  <c r="AQ383" i="2"/>
  <c r="AP384" i="2"/>
  <c r="AQ384" i="2"/>
  <c r="AP385" i="2"/>
  <c r="AQ385" i="2"/>
  <c r="AP386" i="2"/>
  <c r="AQ386" i="2"/>
  <c r="AP387" i="2"/>
  <c r="AQ387" i="2"/>
  <c r="AP388" i="2"/>
  <c r="AQ388" i="2"/>
  <c r="AP389" i="2"/>
  <c r="AQ389" i="2"/>
  <c r="AP390" i="2"/>
  <c r="AQ390" i="2"/>
  <c r="AP391" i="2"/>
  <c r="AQ391" i="2"/>
  <c r="AP392" i="2"/>
  <c r="AQ392" i="2"/>
  <c r="AP393" i="2"/>
  <c r="AQ393" i="2"/>
  <c r="AP394" i="2"/>
  <c r="AQ394" i="2"/>
  <c r="AP395" i="2"/>
  <c r="AQ395" i="2"/>
  <c r="AP396" i="2"/>
  <c r="AQ396" i="2"/>
  <c r="AP397" i="2"/>
  <c r="AQ397" i="2"/>
  <c r="AP398" i="2"/>
  <c r="AQ398" i="2"/>
  <c r="AP399" i="2"/>
  <c r="AQ399" i="2"/>
  <c r="AP400" i="2"/>
  <c r="AQ400" i="2"/>
  <c r="AP401" i="2"/>
  <c r="AQ401" i="2"/>
  <c r="AP402" i="2"/>
  <c r="AQ402" i="2"/>
  <c r="AP403" i="2"/>
  <c r="AQ403" i="2"/>
  <c r="AP404" i="2"/>
  <c r="AQ404" i="2"/>
  <c r="AP405" i="2"/>
  <c r="AQ405" i="2"/>
  <c r="AP406" i="2"/>
  <c r="AQ406" i="2"/>
  <c r="AP407" i="2"/>
  <c r="AQ407" i="2"/>
  <c r="AP408" i="2"/>
  <c r="AQ408" i="2"/>
  <c r="AP409" i="2"/>
  <c r="AQ409" i="2"/>
  <c r="AQ2" i="2"/>
  <c r="AP2" i="2"/>
  <c r="S36" i="11" l="1"/>
  <c r="A3" i="19" l="1"/>
  <c r="C8" i="21"/>
  <c r="F4" i="18"/>
  <c r="F5" i="18"/>
  <c r="F6" i="18"/>
  <c r="F7" i="18"/>
  <c r="F8" i="18"/>
  <c r="F9" i="18"/>
  <c r="F10" i="18"/>
  <c r="F11" i="18"/>
  <c r="F12" i="18"/>
  <c r="F13" i="18"/>
  <c r="F14" i="18"/>
  <c r="F15" i="18"/>
  <c r="F16" i="18"/>
  <c r="F17" i="18"/>
  <c r="F18" i="18"/>
  <c r="F19" i="18"/>
  <c r="F20" i="18"/>
  <c r="F21" i="18"/>
  <c r="F22" i="18"/>
  <c r="F23" i="18"/>
  <c r="F24" i="18"/>
  <c r="F25" i="18"/>
  <c r="F27" i="18"/>
  <c r="F28" i="18"/>
  <c r="F29" i="18"/>
  <c r="F31" i="18"/>
  <c r="F32" i="18"/>
  <c r="F34" i="18"/>
  <c r="F35" i="18"/>
  <c r="F36" i="18"/>
  <c r="F37" i="18"/>
  <c r="F38" i="18"/>
  <c r="F39" i="18"/>
  <c r="F41" i="18"/>
  <c r="F42" i="18"/>
  <c r="F43" i="18"/>
  <c r="F44" i="18"/>
  <c r="F45" i="18"/>
  <c r="F46" i="18"/>
  <c r="F47" i="18"/>
  <c r="F48" i="18"/>
  <c r="F49" i="18"/>
  <c r="F50" i="18"/>
  <c r="F51" i="18"/>
  <c r="F52" i="18"/>
  <c r="F54" i="18"/>
  <c r="F55" i="18"/>
  <c r="F57" i="18"/>
  <c r="F58" i="18"/>
  <c r="F60" i="18"/>
  <c r="F61" i="18"/>
  <c r="F62" i="18"/>
  <c r="F63" i="18"/>
  <c r="F64" i="18"/>
  <c r="F65" i="18"/>
  <c r="F66" i="18"/>
  <c r="F67" i="18"/>
  <c r="F68" i="18"/>
  <c r="F69" i="18"/>
  <c r="F70" i="18"/>
  <c r="F72" i="18"/>
  <c r="F73" i="18"/>
  <c r="F74" i="18"/>
  <c r="F75" i="18"/>
  <c r="F76" i="18"/>
  <c r="F77" i="18"/>
  <c r="F79" i="18"/>
  <c r="F80" i="18"/>
  <c r="F81" i="18"/>
  <c r="F82" i="18"/>
  <c r="F83" i="18"/>
  <c r="F84" i="18"/>
  <c r="F85" i="18"/>
  <c r="F87" i="18"/>
  <c r="F88" i="18"/>
  <c r="F90" i="18"/>
  <c r="F91" i="18"/>
  <c r="F92" i="18"/>
  <c r="F93" i="18"/>
  <c r="F94" i="18"/>
  <c r="F95" i="18"/>
  <c r="F97" i="18"/>
  <c r="F98" i="18"/>
  <c r="F99" i="18"/>
  <c r="F100" i="18"/>
  <c r="F102" i="18"/>
  <c r="F103" i="18"/>
  <c r="F104" i="18"/>
  <c r="F105" i="18"/>
  <c r="F106" i="18"/>
  <c r="F107" i="18"/>
  <c r="F108" i="18"/>
  <c r="F109" i="18"/>
  <c r="F110" i="18"/>
  <c r="F111" i="18"/>
  <c r="F112" i="18"/>
  <c r="F113" i="18"/>
  <c r="F114" i="18"/>
  <c r="F115" i="18"/>
  <c r="F116" i="18"/>
  <c r="F117" i="18"/>
  <c r="F122" i="18"/>
  <c r="F123" i="18"/>
  <c r="F124" i="18"/>
  <c r="F125" i="18"/>
  <c r="F126" i="18"/>
  <c r="F127" i="18"/>
  <c r="F129" i="18"/>
  <c r="F131" i="18"/>
  <c r="F132" i="18"/>
  <c r="F134" i="18"/>
  <c r="F137" i="18"/>
  <c r="F138" i="18"/>
  <c r="F139" i="18"/>
  <c r="F140" i="18"/>
  <c r="F141" i="18"/>
  <c r="F142" i="18"/>
  <c r="F144" i="18"/>
  <c r="F145" i="18"/>
  <c r="F146" i="18"/>
  <c r="F148" i="18"/>
  <c r="F149" i="18"/>
  <c r="F151" i="18"/>
  <c r="F153" i="18"/>
  <c r="F154" i="18"/>
  <c r="F156" i="18"/>
  <c r="F157" i="18"/>
  <c r="F158" i="18"/>
  <c r="F159" i="18"/>
  <c r="F160" i="18"/>
  <c r="F162" i="18"/>
  <c r="F163" i="18"/>
  <c r="F165" i="18"/>
  <c r="F166" i="18"/>
  <c r="F167" i="18"/>
  <c r="F168" i="18"/>
  <c r="F169" i="18"/>
  <c r="F170" i="18"/>
  <c r="F171" i="18"/>
  <c r="F172" i="18"/>
  <c r="F173" i="18"/>
  <c r="F174" i="18"/>
  <c r="F175" i="18"/>
  <c r="F176" i="18"/>
  <c r="F177" i="18"/>
  <c r="F178" i="18"/>
  <c r="F179" i="18"/>
  <c r="F181" i="18"/>
  <c r="F182" i="18"/>
  <c r="F183" i="18"/>
  <c r="F184" i="18"/>
  <c r="F185" i="18"/>
  <c r="F187" i="18"/>
  <c r="F188" i="18"/>
  <c r="F189" i="18"/>
  <c r="F190" i="18"/>
  <c r="F191" i="18"/>
  <c r="F192" i="18"/>
  <c r="F193" i="18"/>
  <c r="F195" i="18"/>
  <c r="F196" i="18"/>
  <c r="F197" i="18"/>
  <c r="F198" i="18"/>
  <c r="F199" i="18"/>
  <c r="F200" i="18"/>
  <c r="F201" i="18"/>
  <c r="F202" i="18"/>
  <c r="F203" i="18"/>
  <c r="F208" i="18"/>
  <c r="F209" i="18"/>
  <c r="F211" i="18"/>
  <c r="F213" i="18"/>
  <c r="F214"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6" i="18"/>
  <c r="F247" i="18"/>
  <c r="F248" i="18"/>
  <c r="F249" i="18"/>
  <c r="F250" i="18"/>
  <c r="F251" i="18"/>
  <c r="F252" i="18"/>
  <c r="F253" i="18"/>
  <c r="F254" i="18"/>
  <c r="F256" i="18"/>
  <c r="F258" i="18"/>
  <c r="F259" i="18"/>
  <c r="F262" i="18"/>
  <c r="F263" i="18"/>
  <c r="F264" i="18"/>
  <c r="F265" i="18"/>
  <c r="F267" i="18"/>
  <c r="F268" i="18"/>
  <c r="F269" i="18"/>
  <c r="F270" i="18"/>
  <c r="F271" i="18"/>
  <c r="F272" i="18"/>
  <c r="F273" i="18"/>
  <c r="F275" i="18"/>
  <c r="F276" i="18"/>
  <c r="F277" i="18"/>
  <c r="F278" i="18"/>
  <c r="F279" i="18"/>
  <c r="F281" i="18"/>
  <c r="F282" i="18"/>
  <c r="F284" i="18"/>
  <c r="F285" i="18"/>
  <c r="F286" i="18"/>
  <c r="F287" i="18"/>
  <c r="F288" i="18"/>
  <c r="F289" i="18"/>
  <c r="F290" i="18"/>
  <c r="F291" i="18"/>
  <c r="F293" i="18"/>
  <c r="F294" i="18"/>
  <c r="F295" i="18"/>
  <c r="F297" i="18"/>
  <c r="F299" i="18"/>
  <c r="F300" i="18"/>
  <c r="F302" i="18"/>
  <c r="F304" i="18"/>
  <c r="F305" i="18"/>
  <c r="F306" i="18"/>
  <c r="F307" i="18"/>
  <c r="F308" i="18"/>
  <c r="F310" i="18"/>
  <c r="F311" i="18"/>
  <c r="F312" i="18"/>
  <c r="F314" i="18"/>
  <c r="F316" i="18"/>
  <c r="F317" i="18"/>
  <c r="F319" i="18"/>
  <c r="F320" i="18"/>
  <c r="F321" i="18"/>
  <c r="F322" i="18"/>
  <c r="F323" i="18"/>
  <c r="F324" i="18"/>
  <c r="F326" i="18"/>
  <c r="F327" i="18"/>
  <c r="F328" i="18"/>
  <c r="F329" i="18"/>
  <c r="F330" i="18"/>
  <c r="F331" i="18"/>
  <c r="F332" i="18"/>
  <c r="F333" i="18"/>
  <c r="F334" i="18"/>
  <c r="F335" i="18"/>
  <c r="F336" i="18"/>
  <c r="F338" i="18"/>
  <c r="F339" i="18"/>
  <c r="F340" i="18"/>
  <c r="F343" i="18"/>
  <c r="F344" i="18"/>
  <c r="F346" i="18"/>
  <c r="F347" i="18"/>
  <c r="F348" i="18"/>
  <c r="F349" i="18"/>
  <c r="F351" i="18"/>
  <c r="F352" i="18"/>
  <c r="F353" i="18"/>
  <c r="F354" i="18"/>
  <c r="F355" i="18"/>
  <c r="F356" i="18"/>
  <c r="F357" i="18"/>
  <c r="F358" i="18"/>
  <c r="F359" i="18"/>
  <c r="F360" i="18"/>
  <c r="F361" i="18"/>
  <c r="F362" i="18"/>
  <c r="F363" i="18"/>
  <c r="F364" i="18"/>
  <c r="F365" i="18"/>
  <c r="F367" i="18"/>
  <c r="F368" i="18"/>
  <c r="F369" i="18"/>
  <c r="F370" i="18"/>
  <c r="F372" i="18"/>
  <c r="F373" i="18"/>
  <c r="F374" i="18"/>
  <c r="F375" i="18"/>
  <c r="F376" i="18"/>
  <c r="F377" i="18"/>
  <c r="F378" i="18"/>
  <c r="F379" i="18"/>
  <c r="F381" i="18"/>
  <c r="F382" i="18"/>
  <c r="F383" i="18"/>
  <c r="F384" i="18"/>
  <c r="F385" i="18"/>
  <c r="F386" i="18"/>
  <c r="F388" i="18"/>
  <c r="F389" i="18"/>
  <c r="F390" i="18"/>
  <c r="F392" i="18"/>
  <c r="F393" i="18"/>
  <c r="F394" i="18"/>
  <c r="F395" i="18"/>
  <c r="F396" i="18"/>
  <c r="F398" i="18"/>
  <c r="F399" i="18"/>
  <c r="F400" i="18"/>
  <c r="F401" i="18"/>
  <c r="F402" i="18"/>
  <c r="F403" i="18"/>
  <c r="F404" i="18"/>
  <c r="F405" i="18"/>
  <c r="F406" i="18"/>
  <c r="F407" i="18"/>
  <c r="F2" i="18"/>
  <c r="H409" i="18"/>
  <c r="H408" i="18"/>
  <c r="H407" i="18"/>
  <c r="H406" i="18"/>
  <c r="H405" i="18"/>
  <c r="H404" i="18"/>
  <c r="H403" i="18"/>
  <c r="H402" i="18"/>
  <c r="H401" i="18"/>
  <c r="H400" i="18"/>
  <c r="H399" i="18"/>
  <c r="H398" i="18"/>
  <c r="H397" i="18"/>
  <c r="H396" i="18"/>
  <c r="H395" i="18"/>
  <c r="H394" i="18"/>
  <c r="H393" i="18"/>
  <c r="H392" i="18"/>
  <c r="H391" i="18"/>
  <c r="H390" i="18"/>
  <c r="H389" i="18"/>
  <c r="H388" i="18"/>
  <c r="H387" i="18"/>
  <c r="H386" i="18"/>
  <c r="H385" i="18"/>
  <c r="H384" i="18"/>
  <c r="H383" i="18"/>
  <c r="H382" i="18"/>
  <c r="H381" i="18"/>
  <c r="H380" i="18"/>
  <c r="H379" i="18"/>
  <c r="H378" i="18"/>
  <c r="H377" i="18"/>
  <c r="H376" i="18"/>
  <c r="H375" i="18"/>
  <c r="H374" i="18"/>
  <c r="H373" i="18"/>
  <c r="H372" i="18"/>
  <c r="H371" i="18"/>
  <c r="H370" i="18"/>
  <c r="H369" i="18"/>
  <c r="H368" i="18"/>
  <c r="H367" i="18"/>
  <c r="H366" i="18"/>
  <c r="H365" i="18"/>
  <c r="H364" i="18"/>
  <c r="H363" i="18"/>
  <c r="H362" i="18"/>
  <c r="H361" i="18"/>
  <c r="H360" i="18"/>
  <c r="H359" i="18"/>
  <c r="H358" i="18"/>
  <c r="H357" i="18"/>
  <c r="H356" i="18"/>
  <c r="H355" i="18"/>
  <c r="H354" i="18"/>
  <c r="H353" i="18"/>
  <c r="H352" i="18"/>
  <c r="H351" i="18"/>
  <c r="H350" i="18"/>
  <c r="H349" i="18"/>
  <c r="H348" i="18"/>
  <c r="H347" i="18"/>
  <c r="H346" i="18"/>
  <c r="H345" i="18"/>
  <c r="H344" i="18"/>
  <c r="H343" i="18"/>
  <c r="H342" i="18"/>
  <c r="H341" i="18"/>
  <c r="H340" i="18"/>
  <c r="H339" i="18"/>
  <c r="H338" i="18"/>
  <c r="H337" i="18"/>
  <c r="H336" i="18"/>
  <c r="H335" i="18"/>
  <c r="H334" i="18"/>
  <c r="H333" i="18"/>
  <c r="H332" i="18"/>
  <c r="H331" i="18"/>
  <c r="H330" i="18"/>
  <c r="H329" i="18"/>
  <c r="H328" i="18"/>
  <c r="H327" i="18"/>
  <c r="H326" i="18"/>
  <c r="H325" i="18"/>
  <c r="H324" i="18"/>
  <c r="H323" i="18"/>
  <c r="H322" i="18"/>
  <c r="H321" i="18"/>
  <c r="H320" i="18"/>
  <c r="H319" i="18"/>
  <c r="H318" i="18"/>
  <c r="H317" i="18"/>
  <c r="H316" i="18"/>
  <c r="H315" i="18"/>
  <c r="H314" i="18"/>
  <c r="H313" i="18"/>
  <c r="H312" i="18"/>
  <c r="H311" i="18"/>
  <c r="H310" i="18"/>
  <c r="H309" i="18"/>
  <c r="H308" i="18"/>
  <c r="H307" i="18"/>
  <c r="H306" i="18"/>
  <c r="H305" i="18"/>
  <c r="H304" i="18"/>
  <c r="H303" i="18"/>
  <c r="H302" i="18"/>
  <c r="H301" i="18"/>
  <c r="H300" i="18"/>
  <c r="H299" i="18"/>
  <c r="H298" i="18"/>
  <c r="H297" i="18"/>
  <c r="H296" i="18"/>
  <c r="H295" i="18"/>
  <c r="H294" i="18"/>
  <c r="H293" i="18"/>
  <c r="H292" i="18"/>
  <c r="H291" i="18"/>
  <c r="H290" i="18"/>
  <c r="H289" i="18"/>
  <c r="H288" i="18"/>
  <c r="H287" i="18"/>
  <c r="H286" i="18"/>
  <c r="H285" i="18"/>
  <c r="H284" i="18"/>
  <c r="H283" i="18"/>
  <c r="H282" i="18"/>
  <c r="H281" i="18"/>
  <c r="H280" i="18"/>
  <c r="H279" i="18"/>
  <c r="H278" i="18"/>
  <c r="H277" i="18"/>
  <c r="H276" i="18"/>
  <c r="H275" i="18"/>
  <c r="H274" i="18"/>
  <c r="H273" i="18"/>
  <c r="H272" i="18"/>
  <c r="H271" i="18"/>
  <c r="H270" i="18"/>
  <c r="H269" i="18"/>
  <c r="H268" i="18"/>
  <c r="H267" i="18"/>
  <c r="H266" i="18"/>
  <c r="H265" i="18"/>
  <c r="H264" i="18"/>
  <c r="H263" i="18"/>
  <c r="H262" i="18"/>
  <c r="H261" i="18"/>
  <c r="H260" i="18"/>
  <c r="H259" i="18"/>
  <c r="H258" i="18"/>
  <c r="H257" i="18"/>
  <c r="H256" i="18"/>
  <c r="H255" i="18"/>
  <c r="H254" i="18"/>
  <c r="H253" i="18"/>
  <c r="H252" i="18"/>
  <c r="H251" i="18"/>
  <c r="H250" i="18"/>
  <c r="H249" i="18"/>
  <c r="H248" i="18"/>
  <c r="H247" i="18"/>
  <c r="H246" i="18"/>
  <c r="H245" i="18"/>
  <c r="H244"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 r="G4" i="18"/>
  <c r="G3" i="18"/>
  <c r="G2"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D264" i="18"/>
  <c r="D265" i="18"/>
  <c r="D266" i="18"/>
  <c r="D267" i="18"/>
  <c r="D268" i="18"/>
  <c r="D269" i="18"/>
  <c r="D270" i="18"/>
  <c r="D271" i="18"/>
  <c r="D272" i="18"/>
  <c r="D273" i="18"/>
  <c r="D274" i="18"/>
  <c r="D275" i="18"/>
  <c r="D276" i="18"/>
  <c r="D277" i="18"/>
  <c r="D278" i="18"/>
  <c r="D279" i="18"/>
  <c r="D280" i="18"/>
  <c r="D281" i="18"/>
  <c r="D282" i="18"/>
  <c r="D283" i="18"/>
  <c r="D284" i="18"/>
  <c r="D285" i="18"/>
  <c r="D286" i="18"/>
  <c r="D287" i="18"/>
  <c r="D288" i="18"/>
  <c r="D289" i="18"/>
  <c r="D290" i="18"/>
  <c r="D291" i="18"/>
  <c r="D292" i="18"/>
  <c r="D293" i="18"/>
  <c r="D294" i="18"/>
  <c r="D295" i="18"/>
  <c r="D296" i="18"/>
  <c r="D297" i="18"/>
  <c r="D298" i="18"/>
  <c r="D299" i="18"/>
  <c r="D300" i="18"/>
  <c r="D301" i="18"/>
  <c r="D302" i="18"/>
  <c r="D303" i="18"/>
  <c r="D304" i="18"/>
  <c r="D305" i="18"/>
  <c r="D306" i="18"/>
  <c r="D307" i="18"/>
  <c r="D308" i="18"/>
  <c r="D309" i="18"/>
  <c r="D310" i="18"/>
  <c r="D311" i="18"/>
  <c r="D312" i="18"/>
  <c r="D313" i="18"/>
  <c r="D314" i="18"/>
  <c r="D315" i="18"/>
  <c r="D316" i="18"/>
  <c r="D317" i="18"/>
  <c r="D318" i="18"/>
  <c r="D319" i="18"/>
  <c r="D320" i="18"/>
  <c r="D321" i="18"/>
  <c r="D322" i="18"/>
  <c r="D323" i="18"/>
  <c r="D324" i="18"/>
  <c r="D325" i="18"/>
  <c r="D326" i="18"/>
  <c r="D327" i="18"/>
  <c r="D328" i="18"/>
  <c r="D329" i="18"/>
  <c r="D330" i="18"/>
  <c r="D331" i="18"/>
  <c r="D332" i="18"/>
  <c r="D333"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3" i="18"/>
  <c r="D2" i="18"/>
  <c r="J409" i="18"/>
  <c r="J408" i="18"/>
  <c r="J407" i="18"/>
  <c r="J406" i="18"/>
  <c r="J405" i="18"/>
  <c r="J404" i="18"/>
  <c r="J403" i="18"/>
  <c r="J402" i="18"/>
  <c r="J401" i="18"/>
  <c r="J400" i="18"/>
  <c r="J399" i="18"/>
  <c r="J398" i="18"/>
  <c r="J397" i="18"/>
  <c r="J396" i="18"/>
  <c r="J395" i="18"/>
  <c r="J394" i="18"/>
  <c r="J393" i="18"/>
  <c r="J392" i="18"/>
  <c r="J391" i="18"/>
  <c r="J390" i="18"/>
  <c r="J389" i="18"/>
  <c r="J388" i="18"/>
  <c r="J387" i="18"/>
  <c r="J386" i="18"/>
  <c r="J385" i="18"/>
  <c r="J384" i="18"/>
  <c r="J383" i="18"/>
  <c r="J382" i="18"/>
  <c r="J381" i="18"/>
  <c r="J380" i="18"/>
  <c r="J379" i="18"/>
  <c r="J378" i="18"/>
  <c r="J377" i="18"/>
  <c r="J376" i="18"/>
  <c r="J375" i="18"/>
  <c r="J374" i="18"/>
  <c r="J373" i="18"/>
  <c r="J372" i="18"/>
  <c r="J371" i="18"/>
  <c r="J370" i="18"/>
  <c r="J369" i="18"/>
  <c r="J368" i="18"/>
  <c r="J367" i="18"/>
  <c r="J366" i="18"/>
  <c r="J365" i="18"/>
  <c r="J364" i="18"/>
  <c r="J363" i="18"/>
  <c r="J362" i="18"/>
  <c r="J361" i="18"/>
  <c r="J360" i="18"/>
  <c r="J359" i="18"/>
  <c r="J358" i="18"/>
  <c r="J357" i="18"/>
  <c r="J356" i="18"/>
  <c r="J355" i="18"/>
  <c r="J354" i="18"/>
  <c r="J353" i="18"/>
  <c r="J352" i="18"/>
  <c r="J351" i="18"/>
  <c r="J350" i="18"/>
  <c r="J349" i="18"/>
  <c r="J348" i="18"/>
  <c r="J347" i="18"/>
  <c r="J346" i="18"/>
  <c r="J345" i="18"/>
  <c r="J344" i="18"/>
  <c r="J343" i="18"/>
  <c r="J342" i="18"/>
  <c r="J341" i="18"/>
  <c r="J340" i="18"/>
  <c r="J339" i="18"/>
  <c r="J338" i="18"/>
  <c r="J337" i="18"/>
  <c r="J336" i="18"/>
  <c r="J335" i="18"/>
  <c r="J334" i="18"/>
  <c r="J333" i="18"/>
  <c r="J332" i="18"/>
  <c r="J331" i="18"/>
  <c r="J330" i="18"/>
  <c r="J329" i="18"/>
  <c r="J328" i="18"/>
  <c r="J327" i="18"/>
  <c r="J326" i="18"/>
  <c r="J325" i="18"/>
  <c r="J324" i="18"/>
  <c r="J323" i="18"/>
  <c r="J322" i="18"/>
  <c r="J321" i="18"/>
  <c r="J320" i="18"/>
  <c r="J319" i="18"/>
  <c r="J318" i="18"/>
  <c r="J317" i="18"/>
  <c r="J316" i="18"/>
  <c r="J315" i="18"/>
  <c r="J314" i="18"/>
  <c r="J313" i="18"/>
  <c r="J312" i="18"/>
  <c r="J311" i="18"/>
  <c r="J310" i="18"/>
  <c r="J309" i="18"/>
  <c r="J308" i="18"/>
  <c r="J307" i="18"/>
  <c r="J306" i="18"/>
  <c r="J305" i="18"/>
  <c r="J304" i="18"/>
  <c r="J303" i="18"/>
  <c r="J302" i="18"/>
  <c r="J301" i="18"/>
  <c r="J300" i="18"/>
  <c r="J299" i="18"/>
  <c r="J298" i="18"/>
  <c r="J297" i="18"/>
  <c r="J296" i="18"/>
  <c r="J295" i="18"/>
  <c r="J294" i="18"/>
  <c r="J293" i="18"/>
  <c r="J292" i="18"/>
  <c r="J291" i="18"/>
  <c r="J290" i="18"/>
  <c r="J289" i="18"/>
  <c r="J288" i="18"/>
  <c r="J287" i="18"/>
  <c r="J286" i="18"/>
  <c r="J285" i="18"/>
  <c r="J284" i="18"/>
  <c r="J283" i="18"/>
  <c r="J282" i="18"/>
  <c r="J281" i="18"/>
  <c r="J280" i="18"/>
  <c r="J279" i="18"/>
  <c r="J278" i="18"/>
  <c r="J277" i="18"/>
  <c r="J276" i="18"/>
  <c r="J275" i="18"/>
  <c r="J274" i="18"/>
  <c r="J273" i="18"/>
  <c r="J272" i="18"/>
  <c r="J271" i="18"/>
  <c r="J270" i="18"/>
  <c r="J269" i="18"/>
  <c r="J268" i="18"/>
  <c r="J267" i="18"/>
  <c r="J266" i="18"/>
  <c r="J265" i="18"/>
  <c r="J264" i="18"/>
  <c r="J263" i="18"/>
  <c r="J262" i="18"/>
  <c r="J261" i="18"/>
  <c r="J260" i="18"/>
  <c r="J259" i="18"/>
  <c r="J258" i="18"/>
  <c r="J257" i="18"/>
  <c r="J256" i="18"/>
  <c r="J255" i="18"/>
  <c r="J254" i="18"/>
  <c r="J253" i="18"/>
  <c r="J252" i="18"/>
  <c r="J251" i="18"/>
  <c r="J250" i="18"/>
  <c r="J249" i="18"/>
  <c r="J248" i="18"/>
  <c r="J247" i="18"/>
  <c r="J246" i="18"/>
  <c r="J245" i="18"/>
  <c r="J244" i="18"/>
  <c r="J243" i="18"/>
  <c r="J242" i="18"/>
  <c r="J241" i="18"/>
  <c r="J240" i="18"/>
  <c r="J239" i="18"/>
  <c r="J238" i="18"/>
  <c r="J237" i="18"/>
  <c r="J236" i="18"/>
  <c r="J235" i="18"/>
  <c r="J234" i="18"/>
  <c r="J233" i="18"/>
  <c r="J232" i="18"/>
  <c r="J231" i="18"/>
  <c r="J230" i="18"/>
  <c r="J229" i="18"/>
  <c r="J228" i="18"/>
  <c r="J227" i="18"/>
  <c r="J226" i="18"/>
  <c r="J225" i="18"/>
  <c r="J224" i="18"/>
  <c r="J223" i="18"/>
  <c r="J222" i="18"/>
  <c r="J221" i="18"/>
  <c r="J220" i="18"/>
  <c r="J219" i="18"/>
  <c r="J218" i="18"/>
  <c r="J217" i="18"/>
  <c r="J216" i="18"/>
  <c r="J215" i="18"/>
  <c r="J214" i="18"/>
  <c r="J213" i="18"/>
  <c r="J212" i="18"/>
  <c r="J211" i="18"/>
  <c r="J210" i="18"/>
  <c r="J209" i="18"/>
  <c r="J208" i="18"/>
  <c r="J207" i="18"/>
  <c r="J206" i="18"/>
  <c r="J205" i="18"/>
  <c r="J204" i="18"/>
  <c r="J203" i="18"/>
  <c r="J202" i="18"/>
  <c r="J201" i="18"/>
  <c r="J200" i="18"/>
  <c r="J199" i="18"/>
  <c r="J198" i="18"/>
  <c r="J197" i="18"/>
  <c r="J196" i="18"/>
  <c r="J195" i="18"/>
  <c r="J194" i="18"/>
  <c r="J193" i="18"/>
  <c r="J192" i="18"/>
  <c r="J191" i="18"/>
  <c r="J190" i="18"/>
  <c r="J189" i="18"/>
  <c r="J188" i="18"/>
  <c r="J187" i="18"/>
  <c r="J186" i="18"/>
  <c r="J185" i="18"/>
  <c r="J184" i="18"/>
  <c r="J183" i="18"/>
  <c r="J182" i="18"/>
  <c r="J181" i="18"/>
  <c r="J180" i="18"/>
  <c r="J179" i="18"/>
  <c r="J178" i="18"/>
  <c r="J177" i="18"/>
  <c r="J176" i="18"/>
  <c r="J175" i="18"/>
  <c r="J174" i="18"/>
  <c r="J173" i="18"/>
  <c r="J172" i="18"/>
  <c r="J171" i="18"/>
  <c r="J170" i="18"/>
  <c r="J169" i="18"/>
  <c r="J168" i="18"/>
  <c r="J167" i="18"/>
  <c r="J166" i="18"/>
  <c r="J165" i="18"/>
  <c r="J164" i="18"/>
  <c r="J163" i="18"/>
  <c r="J162" i="18"/>
  <c r="J161" i="18"/>
  <c r="J160" i="18"/>
  <c r="J159" i="18"/>
  <c r="J158" i="18"/>
  <c r="J157" i="18"/>
  <c r="J156" i="18"/>
  <c r="J155" i="18"/>
  <c r="J154" i="18"/>
  <c r="J153" i="18"/>
  <c r="J152" i="18"/>
  <c r="J151" i="18"/>
  <c r="J150" i="18"/>
  <c r="J149" i="18"/>
  <c r="J148" i="18"/>
  <c r="J147" i="18"/>
  <c r="J146" i="18"/>
  <c r="J145" i="18"/>
  <c r="J144" i="18"/>
  <c r="J143" i="18"/>
  <c r="J142" i="18"/>
  <c r="J141" i="18"/>
  <c r="J140" i="18"/>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J9" i="18"/>
  <c r="J8" i="18"/>
  <c r="J7" i="18"/>
  <c r="J6" i="18"/>
  <c r="J5" i="18"/>
  <c r="J4" i="18"/>
  <c r="J3" i="18"/>
  <c r="J2" i="18"/>
  <c r="D411" i="17"/>
  <c r="D410" i="17"/>
  <c r="D409" i="17"/>
  <c r="D408" i="17"/>
  <c r="D407" i="17"/>
  <c r="D406" i="17"/>
  <c r="D405" i="17"/>
  <c r="D404" i="17"/>
  <c r="D403" i="17"/>
  <c r="D402" i="17"/>
  <c r="D401" i="17"/>
  <c r="D400" i="17"/>
  <c r="D399" i="17"/>
  <c r="D398" i="17"/>
  <c r="D397" i="17"/>
  <c r="D396" i="17"/>
  <c r="D395" i="17"/>
  <c r="D394" i="17"/>
  <c r="D393" i="17"/>
  <c r="D392" i="17"/>
  <c r="D391" i="17"/>
  <c r="D390" i="17"/>
  <c r="D389" i="17"/>
  <c r="D388" i="17"/>
  <c r="D387" i="17"/>
  <c r="D385" i="17"/>
  <c r="D384" i="17"/>
  <c r="D383" i="17"/>
  <c r="D382" i="17"/>
  <c r="D381" i="17"/>
  <c r="D380" i="17"/>
  <c r="D379" i="17"/>
  <c r="D378" i="17"/>
  <c r="D377" i="17"/>
  <c r="D376" i="17"/>
  <c r="D375" i="17"/>
  <c r="D374" i="17"/>
  <c r="D373" i="17"/>
  <c r="D372" i="17"/>
  <c r="D371" i="17"/>
  <c r="D370" i="17"/>
  <c r="D369" i="17"/>
  <c r="D368" i="17"/>
  <c r="D367" i="17"/>
  <c r="D366" i="17"/>
  <c r="D365" i="17"/>
  <c r="D364" i="17"/>
  <c r="D363" i="17"/>
  <c r="D362" i="17"/>
  <c r="D361" i="17"/>
  <c r="D360" i="17"/>
  <c r="D359" i="17"/>
  <c r="D358" i="17"/>
  <c r="D357" i="17"/>
  <c r="D356" i="17"/>
  <c r="D355" i="17"/>
  <c r="D354" i="17"/>
  <c r="D353" i="17"/>
  <c r="D352" i="17"/>
  <c r="D351" i="17"/>
  <c r="D350" i="17"/>
  <c r="D349" i="17"/>
  <c r="D348" i="17"/>
  <c r="D347" i="17"/>
  <c r="D346" i="17"/>
  <c r="D345" i="17"/>
  <c r="D344" i="17"/>
  <c r="D343" i="17"/>
  <c r="D342" i="17"/>
  <c r="D341" i="17"/>
  <c r="D340" i="17"/>
  <c r="D339" i="17"/>
  <c r="D338" i="17"/>
  <c r="D337" i="17"/>
  <c r="D336" i="17"/>
  <c r="D335" i="17"/>
  <c r="D334" i="17"/>
  <c r="D333" i="17"/>
  <c r="D332" i="17"/>
  <c r="D331" i="17"/>
  <c r="D330" i="17"/>
  <c r="D329" i="17"/>
  <c r="D328" i="17"/>
  <c r="D327" i="17"/>
  <c r="D326" i="17"/>
  <c r="D325" i="17"/>
  <c r="D324" i="17"/>
  <c r="D323" i="17"/>
  <c r="D322" i="17"/>
  <c r="D321" i="17"/>
  <c r="D320" i="17"/>
  <c r="D319" i="17"/>
  <c r="D318" i="17"/>
  <c r="D317" i="17"/>
  <c r="D316" i="17"/>
  <c r="D315" i="17"/>
  <c r="D314" i="17"/>
  <c r="D313" i="17"/>
  <c r="D312" i="17"/>
  <c r="D311" i="17"/>
  <c r="D310" i="17"/>
  <c r="D309" i="17"/>
  <c r="D308" i="17"/>
  <c r="D307" i="17"/>
  <c r="D306" i="17"/>
  <c r="D305" i="17"/>
  <c r="D304" i="17"/>
  <c r="D303" i="17"/>
  <c r="D302" i="17"/>
  <c r="D301" i="17"/>
  <c r="D300" i="17"/>
  <c r="D299" i="17"/>
  <c r="D298" i="17"/>
  <c r="D297" i="17"/>
  <c r="D296" i="17"/>
  <c r="D295" i="17"/>
  <c r="D294" i="17"/>
  <c r="D293" i="17"/>
  <c r="D292" i="17"/>
  <c r="D291" i="17"/>
  <c r="D290" i="17"/>
  <c r="D289" i="17"/>
  <c r="D288" i="17"/>
  <c r="D287" i="17"/>
  <c r="D286" i="17"/>
  <c r="D285" i="17"/>
  <c r="D284" i="17"/>
  <c r="D283" i="17"/>
  <c r="D282" i="17"/>
  <c r="D281" i="17"/>
  <c r="D280" i="17"/>
  <c r="D279" i="17"/>
  <c r="D278" i="17"/>
  <c r="D277" i="17"/>
  <c r="D276" i="17"/>
  <c r="D275" i="17"/>
  <c r="D274" i="17"/>
  <c r="D273" i="17"/>
  <c r="D272" i="17"/>
  <c r="D271" i="17"/>
  <c r="D270" i="17"/>
  <c r="D269" i="17"/>
  <c r="D268" i="17"/>
  <c r="D267" i="17"/>
  <c r="D266" i="17"/>
  <c r="D265" i="17"/>
  <c r="D264" i="17"/>
  <c r="D263" i="17"/>
  <c r="D262" i="17"/>
  <c r="D261" i="17"/>
  <c r="D260" i="17"/>
  <c r="D259" i="17"/>
  <c r="D258" i="17"/>
  <c r="D257" i="17"/>
  <c r="D256" i="17"/>
  <c r="D255" i="17"/>
  <c r="D254" i="17"/>
  <c r="D253" i="17"/>
  <c r="D252" i="17"/>
  <c r="D251" i="17"/>
  <c r="D250" i="17"/>
  <c r="D249" i="17"/>
  <c r="D248" i="17"/>
  <c r="D247" i="17"/>
  <c r="D246"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11" i="17"/>
  <c r="D210" i="17"/>
  <c r="D209" i="17"/>
  <c r="D208" i="17"/>
  <c r="D207" i="17"/>
  <c r="D206" i="17"/>
  <c r="D205" i="17"/>
  <c r="D204" i="17"/>
  <c r="D203" i="17"/>
  <c r="D202" i="17"/>
  <c r="D201" i="17"/>
  <c r="D200" i="17"/>
  <c r="D199" i="17"/>
  <c r="D198" i="17"/>
  <c r="D197" i="17"/>
  <c r="D196" i="17"/>
  <c r="D195" i="17"/>
  <c r="D194" i="17"/>
  <c r="D193" i="17"/>
  <c r="D192" i="17"/>
  <c r="D191" i="17"/>
  <c r="D190" i="17"/>
  <c r="D189" i="17"/>
  <c r="D188" i="17"/>
  <c r="D187" i="17"/>
  <c r="D186" i="17"/>
  <c r="D185" i="17"/>
  <c r="D184" i="17"/>
  <c r="D183" i="17"/>
  <c r="D182" i="17"/>
  <c r="D181" i="17"/>
  <c r="D180" i="17"/>
  <c r="D179" i="17"/>
  <c r="D178" i="17"/>
  <c r="D177" i="17"/>
  <c r="D176" i="17"/>
  <c r="D175" i="17"/>
  <c r="D174" i="17"/>
  <c r="D173" i="17"/>
  <c r="D172" i="17"/>
  <c r="D171" i="17"/>
  <c r="D170" i="17"/>
  <c r="D169" i="17"/>
  <c r="D168" i="17"/>
  <c r="D167" i="17"/>
  <c r="D166" i="17"/>
  <c r="D165" i="17"/>
  <c r="D164" i="17"/>
  <c r="D163" i="17"/>
  <c r="D162" i="17"/>
  <c r="D161" i="17"/>
  <c r="D160" i="17"/>
  <c r="D159" i="17"/>
  <c r="D158" i="17"/>
  <c r="D157" i="17"/>
  <c r="D156" i="17"/>
  <c r="D155" i="17"/>
  <c r="D154" i="17"/>
  <c r="D153" i="17"/>
  <c r="D152" i="17"/>
  <c r="D151" i="17"/>
  <c r="D150" i="17"/>
  <c r="D149" i="17"/>
  <c r="D148" i="17"/>
  <c r="D147" i="17"/>
  <c r="D146" i="17"/>
  <c r="D145" i="17"/>
  <c r="D144" i="17"/>
  <c r="D143" i="17"/>
  <c r="D142" i="17"/>
  <c r="D141"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E4" i="17" s="1"/>
  <c r="C339" i="3"/>
  <c r="B339" i="3"/>
  <c r="C338" i="3"/>
  <c r="F338" i="3" s="1"/>
  <c r="B338" i="3"/>
  <c r="C337" i="3"/>
  <c r="D337" i="3" s="1"/>
  <c r="B337" i="3"/>
  <c r="C336" i="3"/>
  <c r="D336" i="3" s="1"/>
  <c r="B336" i="3"/>
  <c r="C335" i="3"/>
  <c r="B335" i="3"/>
  <c r="C334" i="3"/>
  <c r="B334" i="3"/>
  <c r="C333" i="3"/>
  <c r="E333" i="3" s="1"/>
  <c r="B333" i="3"/>
  <c r="C332" i="3"/>
  <c r="G332" i="3" s="1"/>
  <c r="B332" i="3"/>
  <c r="C331" i="3"/>
  <c r="B331" i="3"/>
  <c r="C330" i="3"/>
  <c r="D330" i="3" s="1"/>
  <c r="B330" i="3"/>
  <c r="C329" i="3"/>
  <c r="E329" i="3" s="1"/>
  <c r="B329" i="3"/>
  <c r="C328" i="3"/>
  <c r="F328" i="3" s="1"/>
  <c r="B328" i="3"/>
  <c r="C327" i="3"/>
  <c r="B327" i="3"/>
  <c r="C326" i="3"/>
  <c r="G326" i="3" s="1"/>
  <c r="B326" i="3"/>
  <c r="C325" i="3"/>
  <c r="E325" i="3" s="1"/>
  <c r="B325" i="3"/>
  <c r="C324" i="3"/>
  <c r="B324" i="3"/>
  <c r="C323" i="3"/>
  <c r="D323" i="3" s="1"/>
  <c r="B323" i="3"/>
  <c r="C322" i="3"/>
  <c r="F322" i="3" s="1"/>
  <c r="B322" i="3"/>
  <c r="C321" i="3"/>
  <c r="G321" i="3" s="1"/>
  <c r="B321" i="3"/>
  <c r="C320" i="3"/>
  <c r="B320" i="3"/>
  <c r="C319" i="3"/>
  <c r="B319" i="3"/>
  <c r="C318" i="3"/>
  <c r="E318" i="3" s="1"/>
  <c r="B318" i="3"/>
  <c r="C317" i="3"/>
  <c r="G317" i="3" s="1"/>
  <c r="B317" i="3"/>
  <c r="C316" i="3"/>
  <c r="F316" i="3" s="1"/>
  <c r="B316" i="3"/>
  <c r="C315" i="3"/>
  <c r="D315" i="3" s="1"/>
  <c r="B315" i="3"/>
  <c r="C314" i="3"/>
  <c r="B314" i="3"/>
  <c r="C313" i="3"/>
  <c r="F313" i="3" s="1"/>
  <c r="B313" i="3"/>
  <c r="C312" i="3"/>
  <c r="D312" i="3" s="1"/>
  <c r="B312" i="3"/>
  <c r="C311" i="3"/>
  <c r="B311" i="3"/>
  <c r="C310" i="3"/>
  <c r="B310" i="3"/>
  <c r="C309" i="3"/>
  <c r="B309" i="3"/>
  <c r="C308" i="3"/>
  <c r="B308" i="3"/>
  <c r="C307" i="3"/>
  <c r="B307" i="3"/>
  <c r="C306" i="3"/>
  <c r="D306" i="3" s="1"/>
  <c r="B306" i="3"/>
  <c r="C305" i="3"/>
  <c r="F305" i="3" s="1"/>
  <c r="B305" i="3"/>
  <c r="C304" i="3"/>
  <c r="B304" i="3"/>
  <c r="C303" i="3"/>
  <c r="B303" i="3"/>
  <c r="C302" i="3"/>
  <c r="D302" i="3" s="1"/>
  <c r="B302" i="3"/>
  <c r="C301" i="3"/>
  <c r="F301" i="3" s="1"/>
  <c r="B301" i="3"/>
  <c r="C300" i="3"/>
  <c r="E300" i="3" s="1"/>
  <c r="B300" i="3"/>
  <c r="C299" i="3"/>
  <c r="D299" i="3" s="1"/>
  <c r="B299" i="3"/>
  <c r="C298" i="3"/>
  <c r="B298" i="3"/>
  <c r="C297" i="3"/>
  <c r="F297" i="3" s="1"/>
  <c r="B297" i="3"/>
  <c r="C296" i="3"/>
  <c r="D296" i="3" s="1"/>
  <c r="B296" i="3"/>
  <c r="C295" i="3"/>
  <c r="B295" i="3"/>
  <c r="C294" i="3"/>
  <c r="B294" i="3"/>
  <c r="C293" i="3"/>
  <c r="B293" i="3"/>
  <c r="C292" i="3"/>
  <c r="B292" i="3"/>
  <c r="C291" i="3"/>
  <c r="D291" i="3" s="1"/>
  <c r="B291" i="3"/>
  <c r="C290" i="3"/>
  <c r="E290" i="3" s="1"/>
  <c r="B290" i="3"/>
  <c r="C289" i="3"/>
  <c r="B289" i="3"/>
  <c r="C288" i="3"/>
  <c r="B288" i="3"/>
  <c r="C287" i="3"/>
  <c r="B287" i="3"/>
  <c r="C286" i="3"/>
  <c r="E286" i="3" s="1"/>
  <c r="B286" i="3"/>
  <c r="C285" i="3"/>
  <c r="E285" i="3" s="1"/>
  <c r="B285" i="3"/>
  <c r="C284" i="3"/>
  <c r="F284" i="3" s="1"/>
  <c r="B284" i="3"/>
  <c r="C283" i="3"/>
  <c r="D283" i="3" s="1"/>
  <c r="B283" i="3"/>
  <c r="C282" i="3"/>
  <c r="E282" i="3" s="1"/>
  <c r="B282" i="3"/>
  <c r="C281" i="3"/>
  <c r="B281" i="3"/>
  <c r="C280" i="3"/>
  <c r="F280" i="3" s="1"/>
  <c r="B280" i="3"/>
  <c r="C279" i="3"/>
  <c r="B279" i="3"/>
  <c r="C278" i="3"/>
  <c r="D278" i="3" s="1"/>
  <c r="B278" i="3"/>
  <c r="C277" i="3"/>
  <c r="E277" i="3" s="1"/>
  <c r="B277" i="3"/>
  <c r="C276" i="3"/>
  <c r="F276" i="3" s="1"/>
  <c r="B276" i="3"/>
  <c r="C275" i="3"/>
  <c r="B275" i="3"/>
  <c r="C274" i="3"/>
  <c r="D274" i="3" s="1"/>
  <c r="B274" i="3"/>
  <c r="C273" i="3"/>
  <c r="F273" i="3" s="1"/>
  <c r="B273" i="3"/>
  <c r="C272" i="3"/>
  <c r="E272" i="3" s="1"/>
  <c r="B272" i="3"/>
  <c r="C271" i="3"/>
  <c r="B271" i="3"/>
  <c r="C270" i="3"/>
  <c r="G270" i="3" s="1"/>
  <c r="B270" i="3"/>
  <c r="C269" i="3"/>
  <c r="E269" i="3" s="1"/>
  <c r="B269" i="3"/>
  <c r="C268" i="3"/>
  <c r="B268" i="3"/>
  <c r="C267" i="3"/>
  <c r="D267" i="3" s="1"/>
  <c r="B267" i="3"/>
  <c r="C266" i="3"/>
  <c r="E266" i="3" s="1"/>
  <c r="B266" i="3"/>
  <c r="C265" i="3"/>
  <c r="G265" i="3" s="1"/>
  <c r="B265" i="3"/>
  <c r="C264" i="3"/>
  <c r="F264" i="3" s="1"/>
  <c r="B264" i="3"/>
  <c r="C263" i="3"/>
  <c r="B263" i="3"/>
  <c r="C262" i="3"/>
  <c r="B262" i="3"/>
  <c r="C261" i="3"/>
  <c r="B261" i="3"/>
  <c r="C260" i="3"/>
  <c r="D260" i="3" s="1"/>
  <c r="B260" i="3"/>
  <c r="C259" i="3"/>
  <c r="D259" i="3" s="1"/>
  <c r="B259" i="3"/>
  <c r="C258" i="3"/>
  <c r="E258" i="3" s="1"/>
  <c r="B258" i="3"/>
  <c r="C257" i="3"/>
  <c r="B257" i="3"/>
  <c r="C256" i="3"/>
  <c r="G256" i="3" s="1"/>
  <c r="B256" i="3"/>
  <c r="C255" i="3"/>
  <c r="G255" i="3" s="1"/>
  <c r="B255" i="3"/>
  <c r="C254" i="3"/>
  <c r="B254" i="3"/>
  <c r="C253" i="3"/>
  <c r="G253" i="3" s="1"/>
  <c r="B253" i="3"/>
  <c r="C252" i="3"/>
  <c r="F252" i="3" s="1"/>
  <c r="B252" i="3"/>
  <c r="C251" i="3"/>
  <c r="F251" i="3" s="1"/>
  <c r="B251" i="3"/>
  <c r="C250" i="3"/>
  <c r="E250" i="3" s="1"/>
  <c r="B250" i="3"/>
  <c r="C249" i="3"/>
  <c r="B249" i="3"/>
  <c r="C248" i="3"/>
  <c r="B248" i="3"/>
  <c r="C247" i="3"/>
  <c r="B247" i="3"/>
  <c r="C246" i="3"/>
  <c r="B246" i="3"/>
  <c r="C245" i="3"/>
  <c r="G245" i="3" s="1"/>
  <c r="B245" i="3"/>
  <c r="C244" i="3"/>
  <c r="F244" i="3" s="1"/>
  <c r="B244" i="3"/>
  <c r="C243" i="3"/>
  <c r="F243" i="3" s="1"/>
  <c r="B243" i="3"/>
  <c r="C242" i="3"/>
  <c r="D242" i="3" s="1"/>
  <c r="B242" i="3"/>
  <c r="C241" i="3"/>
  <c r="B241" i="3"/>
  <c r="C240" i="3"/>
  <c r="D240" i="3" s="1"/>
  <c r="B240" i="3"/>
  <c r="C239" i="3"/>
  <c r="B239" i="3"/>
  <c r="C238" i="3"/>
  <c r="B238" i="3"/>
  <c r="C237" i="3"/>
  <c r="G237" i="3" s="1"/>
  <c r="B237" i="3"/>
  <c r="C236" i="3"/>
  <c r="D236" i="3" s="1"/>
  <c r="B236" i="3"/>
  <c r="C235" i="3"/>
  <c r="F235" i="3" s="1"/>
  <c r="B235" i="3"/>
  <c r="C234" i="3"/>
  <c r="D234" i="3" s="1"/>
  <c r="B234" i="3"/>
  <c r="C233" i="3"/>
  <c r="B233" i="3"/>
  <c r="C232" i="3"/>
  <c r="F232" i="3" s="1"/>
  <c r="B232" i="3"/>
  <c r="C231" i="3"/>
  <c r="F231" i="3" s="1"/>
  <c r="B231" i="3"/>
  <c r="C230" i="3"/>
  <c r="D230" i="3" s="1"/>
  <c r="B230" i="3"/>
  <c r="C229" i="3"/>
  <c r="G229" i="3" s="1"/>
  <c r="B229" i="3"/>
  <c r="C228" i="3"/>
  <c r="B228" i="3"/>
  <c r="C227" i="3"/>
  <c r="F227" i="3" s="1"/>
  <c r="B227" i="3"/>
  <c r="C226" i="3"/>
  <c r="F226" i="3" s="1"/>
  <c r="B226" i="3"/>
  <c r="C225" i="3"/>
  <c r="B225" i="3"/>
  <c r="C224" i="3"/>
  <c r="F224" i="3" s="1"/>
  <c r="B224" i="3"/>
  <c r="C223" i="3"/>
  <c r="F223" i="3" s="1"/>
  <c r="B223" i="3"/>
  <c r="C222" i="3"/>
  <c r="E222" i="3" s="1"/>
  <c r="B222" i="3"/>
  <c r="C221" i="3"/>
  <c r="G221" i="3" s="1"/>
  <c r="B221" i="3"/>
  <c r="C220" i="3"/>
  <c r="B220" i="3"/>
  <c r="C219" i="3"/>
  <c r="F219" i="3" s="1"/>
  <c r="B219" i="3"/>
  <c r="C218" i="3"/>
  <c r="G218" i="3" s="1"/>
  <c r="B218" i="3"/>
  <c r="C217" i="3"/>
  <c r="B217" i="3"/>
  <c r="C216" i="3"/>
  <c r="B216" i="3"/>
  <c r="C215" i="3"/>
  <c r="G215" i="3" s="1"/>
  <c r="B215" i="3"/>
  <c r="C214" i="3"/>
  <c r="D214" i="3" s="1"/>
  <c r="B214" i="3"/>
  <c r="C213" i="3"/>
  <c r="G213" i="3" s="1"/>
  <c r="B213" i="3"/>
  <c r="C212" i="3"/>
  <c r="D212" i="3" s="1"/>
  <c r="B212" i="3"/>
  <c r="C211" i="3"/>
  <c r="F211" i="3" s="1"/>
  <c r="B211" i="3"/>
  <c r="C210" i="3"/>
  <c r="B210" i="3"/>
  <c r="C209" i="3"/>
  <c r="B209" i="3"/>
  <c r="C208" i="3"/>
  <c r="F208" i="3" s="1"/>
  <c r="B208" i="3"/>
  <c r="C207" i="3"/>
  <c r="G207" i="3" s="1"/>
  <c r="B207" i="3"/>
  <c r="C206" i="3"/>
  <c r="E206" i="3" s="1"/>
  <c r="B206" i="3"/>
  <c r="C205" i="3"/>
  <c r="G205" i="3" s="1"/>
  <c r="B205" i="3"/>
  <c r="C204" i="3"/>
  <c r="D204" i="3" s="1"/>
  <c r="B204" i="3"/>
  <c r="C203" i="3"/>
  <c r="F203" i="3" s="1"/>
  <c r="B203" i="3"/>
  <c r="C202" i="3"/>
  <c r="F202" i="3" s="1"/>
  <c r="B202" i="3"/>
  <c r="C201" i="3"/>
  <c r="B201" i="3"/>
  <c r="C200" i="3"/>
  <c r="B200" i="3"/>
  <c r="C199" i="3"/>
  <c r="B199" i="3"/>
  <c r="C198" i="3"/>
  <c r="F198" i="3" s="1"/>
  <c r="B198" i="3"/>
  <c r="C197" i="3"/>
  <c r="G197" i="3" s="1"/>
  <c r="B197" i="3"/>
  <c r="C196" i="3"/>
  <c r="F196" i="3" s="1"/>
  <c r="B196" i="3"/>
  <c r="C195" i="3"/>
  <c r="B195" i="3"/>
  <c r="C194" i="3"/>
  <c r="B194" i="3"/>
  <c r="C193" i="3"/>
  <c r="B193" i="3"/>
  <c r="C192" i="3"/>
  <c r="E192" i="3" s="1"/>
  <c r="B192" i="3"/>
  <c r="C191" i="3"/>
  <c r="G191" i="3" s="1"/>
  <c r="B191" i="3"/>
  <c r="C190" i="3"/>
  <c r="F190" i="3" s="1"/>
  <c r="B190" i="3"/>
  <c r="C189" i="3"/>
  <c r="G189" i="3" s="1"/>
  <c r="B189" i="3"/>
  <c r="C188" i="3"/>
  <c r="F188" i="3" s="1"/>
  <c r="B188" i="3"/>
  <c r="C187" i="3"/>
  <c r="F187" i="3" s="1"/>
  <c r="B187" i="3"/>
  <c r="C186" i="3"/>
  <c r="G186" i="3" s="1"/>
  <c r="B186" i="3"/>
  <c r="C185" i="3"/>
  <c r="B185" i="3"/>
  <c r="C184" i="3"/>
  <c r="E184" i="3" s="1"/>
  <c r="B184" i="3"/>
  <c r="C183" i="3"/>
  <c r="G183" i="3" s="1"/>
  <c r="B183" i="3"/>
  <c r="C182" i="3"/>
  <c r="E182" i="3" s="1"/>
  <c r="B182" i="3"/>
  <c r="C181" i="3"/>
  <c r="G181" i="3" s="1"/>
  <c r="B181" i="3"/>
  <c r="C180" i="3"/>
  <c r="E180" i="3" s="1"/>
  <c r="B180" i="3"/>
  <c r="C179" i="3"/>
  <c r="B179" i="3"/>
  <c r="C178" i="3"/>
  <c r="E178" i="3" s="1"/>
  <c r="B178" i="3"/>
  <c r="C177" i="3"/>
  <c r="B177" i="3"/>
  <c r="C176" i="3"/>
  <c r="B176" i="3"/>
  <c r="C175" i="3"/>
  <c r="G175" i="3" s="1"/>
  <c r="B175" i="3"/>
  <c r="C174" i="3"/>
  <c r="D174" i="3" s="1"/>
  <c r="B174" i="3"/>
  <c r="C173" i="3"/>
  <c r="G173" i="3" s="1"/>
  <c r="B173" i="3"/>
  <c r="C172" i="3"/>
  <c r="E172" i="3" s="1"/>
  <c r="B172" i="3"/>
  <c r="C171" i="3"/>
  <c r="F171" i="3" s="1"/>
  <c r="B171" i="3"/>
  <c r="C170" i="3"/>
  <c r="F170" i="3" s="1"/>
  <c r="B170" i="3"/>
  <c r="C169" i="3"/>
  <c r="B169" i="3"/>
  <c r="C168" i="3"/>
  <c r="B168" i="3"/>
  <c r="C167" i="3"/>
  <c r="F167" i="3" s="1"/>
  <c r="B167" i="3"/>
  <c r="C166" i="3"/>
  <c r="B166" i="3"/>
  <c r="C165" i="3"/>
  <c r="G165" i="3" s="1"/>
  <c r="B165" i="3"/>
  <c r="C164" i="3"/>
  <c r="F164" i="3" s="1"/>
  <c r="B164" i="3"/>
  <c r="C163" i="3"/>
  <c r="F163" i="3" s="1"/>
  <c r="B163" i="3"/>
  <c r="C162" i="3"/>
  <c r="E162" i="3" s="1"/>
  <c r="B162" i="3"/>
  <c r="C161" i="3"/>
  <c r="B161" i="3"/>
  <c r="C160" i="3"/>
  <c r="G160" i="3" s="1"/>
  <c r="B160" i="3"/>
  <c r="C159" i="3"/>
  <c r="F159" i="3" s="1"/>
  <c r="B159" i="3"/>
  <c r="C158" i="3"/>
  <c r="F158" i="3" s="1"/>
  <c r="B158" i="3"/>
  <c r="C157" i="3"/>
  <c r="G157" i="3" s="1"/>
  <c r="B157" i="3"/>
  <c r="C156" i="3"/>
  <c r="E156" i="3" s="1"/>
  <c r="B156" i="3"/>
  <c r="C155" i="3"/>
  <c r="B155" i="3"/>
  <c r="C154" i="3"/>
  <c r="G154" i="3" s="1"/>
  <c r="B154" i="3"/>
  <c r="C153" i="3"/>
  <c r="B153" i="3"/>
  <c r="C152" i="3"/>
  <c r="B152" i="3"/>
  <c r="C151" i="3"/>
  <c r="F151" i="3" s="1"/>
  <c r="B151" i="3"/>
  <c r="C150" i="3"/>
  <c r="G150" i="3" s="1"/>
  <c r="B150" i="3"/>
  <c r="C149" i="3"/>
  <c r="G149" i="3" s="1"/>
  <c r="B149" i="3"/>
  <c r="C148" i="3"/>
  <c r="D148" i="3" s="1"/>
  <c r="B148" i="3"/>
  <c r="C147" i="3"/>
  <c r="F147" i="3" s="1"/>
  <c r="B147" i="3"/>
  <c r="C146" i="3"/>
  <c r="D146" i="3" s="1"/>
  <c r="B146" i="3"/>
  <c r="C145" i="3"/>
  <c r="B145" i="3"/>
  <c r="C144" i="3"/>
  <c r="B144" i="3"/>
  <c r="C143" i="3"/>
  <c r="B143" i="3"/>
  <c r="C142" i="3"/>
  <c r="E142" i="3" s="1"/>
  <c r="B142" i="3"/>
  <c r="C141" i="3"/>
  <c r="G141" i="3" s="1"/>
  <c r="B141" i="3"/>
  <c r="C140" i="3"/>
  <c r="D140" i="3" s="1"/>
  <c r="B140" i="3"/>
  <c r="C139" i="3"/>
  <c r="B139" i="3"/>
  <c r="C138" i="3"/>
  <c r="D138" i="3" s="1"/>
  <c r="B138" i="3"/>
  <c r="C137" i="3"/>
  <c r="B137" i="3"/>
  <c r="C136" i="3"/>
  <c r="F136" i="3" s="1"/>
  <c r="B136" i="3"/>
  <c r="C135" i="3"/>
  <c r="F135" i="3" s="1"/>
  <c r="B135" i="3"/>
  <c r="C134" i="3"/>
  <c r="F134" i="3" s="1"/>
  <c r="B134" i="3"/>
  <c r="C133" i="3"/>
  <c r="G133" i="3" s="1"/>
  <c r="B133" i="3"/>
  <c r="C132" i="3"/>
  <c r="B132" i="3"/>
  <c r="C131" i="3"/>
  <c r="B131" i="3"/>
  <c r="C130" i="3"/>
  <c r="E130" i="3" s="1"/>
  <c r="B130" i="3"/>
  <c r="C129" i="3"/>
  <c r="B129" i="3"/>
  <c r="C128" i="3"/>
  <c r="B128" i="3"/>
  <c r="C127" i="3"/>
  <c r="G127" i="3" s="1"/>
  <c r="B127" i="3"/>
  <c r="C126" i="3"/>
  <c r="B126" i="3"/>
  <c r="C125" i="3"/>
  <c r="G125" i="3" s="1"/>
  <c r="B125" i="3"/>
  <c r="C124" i="3"/>
  <c r="F124" i="3" s="1"/>
  <c r="B124" i="3"/>
  <c r="C123" i="3"/>
  <c r="B123" i="3"/>
  <c r="C122" i="3"/>
  <c r="B122" i="3"/>
  <c r="C121" i="3"/>
  <c r="B121" i="3"/>
  <c r="C120" i="3"/>
  <c r="E120" i="3" s="1"/>
  <c r="B120" i="3"/>
  <c r="C119" i="3"/>
  <c r="B119" i="3"/>
  <c r="C118" i="3"/>
  <c r="G118" i="3" s="1"/>
  <c r="B118" i="3"/>
  <c r="C117" i="3"/>
  <c r="E117" i="3" s="1"/>
  <c r="B117" i="3"/>
  <c r="C116" i="3"/>
  <c r="B116" i="3"/>
  <c r="C115" i="3"/>
  <c r="B115" i="3"/>
  <c r="C114" i="3"/>
  <c r="E114" i="3" s="1"/>
  <c r="B114" i="3"/>
  <c r="C113" i="3"/>
  <c r="E113" i="3" s="1"/>
  <c r="B113" i="3"/>
  <c r="C112" i="3"/>
  <c r="E112" i="3" s="1"/>
  <c r="B112" i="3"/>
  <c r="C111" i="3"/>
  <c r="D111" i="3" s="1"/>
  <c r="B111" i="3"/>
  <c r="C110" i="3"/>
  <c r="F110" i="3" s="1"/>
  <c r="B110" i="3"/>
  <c r="C109" i="3"/>
  <c r="G109" i="3" s="1"/>
  <c r="B109" i="3"/>
  <c r="C108" i="3"/>
  <c r="F108" i="3" s="1"/>
  <c r="B108" i="3"/>
  <c r="C107" i="3"/>
  <c r="B107" i="3"/>
  <c r="C106" i="3"/>
  <c r="B106" i="3"/>
  <c r="C105" i="3"/>
  <c r="B105" i="3"/>
  <c r="C104" i="3"/>
  <c r="B104" i="3"/>
  <c r="C103" i="3"/>
  <c r="B103" i="3"/>
  <c r="C102" i="3"/>
  <c r="F102" i="3" s="1"/>
  <c r="B102" i="3"/>
  <c r="C101" i="3"/>
  <c r="G101" i="3" s="1"/>
  <c r="B101" i="3"/>
  <c r="C100" i="3"/>
  <c r="B100" i="3"/>
  <c r="C99" i="3"/>
  <c r="B99" i="3"/>
  <c r="C98" i="3"/>
  <c r="F98" i="3" s="1"/>
  <c r="B98" i="3"/>
  <c r="C97" i="3"/>
  <c r="G97" i="3" s="1"/>
  <c r="B97" i="3"/>
  <c r="C96" i="3"/>
  <c r="F96" i="3" s="1"/>
  <c r="B96" i="3"/>
  <c r="C95" i="3"/>
  <c r="D95" i="3" s="1"/>
  <c r="B95" i="3"/>
  <c r="C94" i="3"/>
  <c r="B94" i="3"/>
  <c r="C93" i="3"/>
  <c r="F93" i="3" s="1"/>
  <c r="B93" i="3"/>
  <c r="C92" i="3"/>
  <c r="D92" i="3" s="1"/>
  <c r="B92" i="3"/>
  <c r="C91" i="3"/>
  <c r="B91" i="3"/>
  <c r="C90" i="3"/>
  <c r="B90" i="3"/>
  <c r="C89" i="3"/>
  <c r="B89" i="3"/>
  <c r="C88" i="3"/>
  <c r="E88" i="3" s="1"/>
  <c r="B88" i="3"/>
  <c r="C87" i="3"/>
  <c r="B87" i="3"/>
  <c r="C86" i="3"/>
  <c r="F86" i="3" s="1"/>
  <c r="B86" i="3"/>
  <c r="C85" i="3"/>
  <c r="B85" i="3"/>
  <c r="C84" i="3"/>
  <c r="D84" i="3" s="1"/>
  <c r="B84" i="3"/>
  <c r="C83" i="3"/>
  <c r="D83" i="3" s="1"/>
  <c r="B83" i="3"/>
  <c r="C82" i="3"/>
  <c r="D82" i="3" s="1"/>
  <c r="B82" i="3"/>
  <c r="C81" i="3"/>
  <c r="B81" i="3"/>
  <c r="C80" i="3"/>
  <c r="B80" i="3"/>
  <c r="C79" i="3"/>
  <c r="D79" i="3" s="1"/>
  <c r="B79" i="3"/>
  <c r="C78" i="3"/>
  <c r="B78" i="3"/>
  <c r="C77" i="3"/>
  <c r="F77" i="3" s="1"/>
  <c r="B77" i="3"/>
  <c r="C76" i="3"/>
  <c r="G76" i="3" s="1"/>
  <c r="B76" i="3"/>
  <c r="C75" i="3"/>
  <c r="B75" i="3"/>
  <c r="C74" i="3"/>
  <c r="E74" i="3" s="1"/>
  <c r="B74" i="3"/>
  <c r="C73" i="3"/>
  <c r="B73" i="3"/>
  <c r="C72" i="3"/>
  <c r="G72" i="3" s="1"/>
  <c r="B72" i="3"/>
  <c r="C71" i="3"/>
  <c r="B71" i="3"/>
  <c r="C70" i="3"/>
  <c r="E70" i="3" s="1"/>
  <c r="B70" i="3"/>
  <c r="C69" i="3"/>
  <c r="E69" i="3" s="1"/>
  <c r="B69" i="3"/>
  <c r="C68" i="3"/>
  <c r="G68" i="3" s="1"/>
  <c r="B68" i="3"/>
  <c r="C67" i="3"/>
  <c r="B67" i="3"/>
  <c r="C66" i="3"/>
  <c r="E66" i="3" s="1"/>
  <c r="B66" i="3"/>
  <c r="C65" i="3"/>
  <c r="E65" i="3" s="1"/>
  <c r="B65" i="3"/>
  <c r="C64" i="3"/>
  <c r="G64" i="3" s="1"/>
  <c r="B64" i="3"/>
  <c r="C63" i="3"/>
  <c r="D63" i="3" s="1"/>
  <c r="B63" i="3"/>
  <c r="C62" i="3"/>
  <c r="G62" i="3" s="1"/>
  <c r="B62" i="3"/>
  <c r="C61" i="3"/>
  <c r="E61" i="3" s="1"/>
  <c r="B61" i="3"/>
  <c r="C60" i="3"/>
  <c r="E60" i="3" s="1"/>
  <c r="B60" i="3"/>
  <c r="C59" i="3"/>
  <c r="B59" i="3"/>
  <c r="C58" i="3"/>
  <c r="G58" i="3" s="1"/>
  <c r="B58" i="3"/>
  <c r="C57" i="3"/>
  <c r="E57" i="3" s="1"/>
  <c r="B57" i="3"/>
  <c r="C56" i="3"/>
  <c r="B56" i="3"/>
  <c r="C55" i="3"/>
  <c r="B55" i="3"/>
  <c r="C54" i="3"/>
  <c r="G54" i="3" s="1"/>
  <c r="B54" i="3"/>
  <c r="C53" i="3"/>
  <c r="E53" i="3" s="1"/>
  <c r="B53" i="3"/>
  <c r="C52" i="3"/>
  <c r="B52" i="3"/>
  <c r="C51" i="3"/>
  <c r="B51" i="3"/>
  <c r="C50" i="3"/>
  <c r="G50" i="3" s="1"/>
  <c r="B50" i="3"/>
  <c r="C49" i="3"/>
  <c r="E49" i="3" s="1"/>
  <c r="B49" i="3"/>
  <c r="C48" i="3"/>
  <c r="B48" i="3"/>
  <c r="C47" i="3"/>
  <c r="D47" i="3" s="1"/>
  <c r="B47" i="3"/>
  <c r="C46" i="3"/>
  <c r="E46" i="3" s="1"/>
  <c r="B46" i="3"/>
  <c r="C45" i="3"/>
  <c r="B45" i="3"/>
  <c r="C44" i="3"/>
  <c r="F44" i="3" s="1"/>
  <c r="B44" i="3"/>
  <c r="C43" i="3"/>
  <c r="B43" i="3"/>
  <c r="C42" i="3"/>
  <c r="F42" i="3" s="1"/>
  <c r="B42" i="3"/>
  <c r="C41" i="3"/>
  <c r="G41" i="3" s="1"/>
  <c r="B41" i="3"/>
  <c r="C40" i="3"/>
  <c r="D40" i="3" s="1"/>
  <c r="B40" i="3"/>
  <c r="C39" i="3"/>
  <c r="B39" i="3"/>
  <c r="C38" i="3"/>
  <c r="E38" i="3" s="1"/>
  <c r="B38" i="3"/>
  <c r="C37" i="3"/>
  <c r="B37" i="3"/>
  <c r="C36" i="3"/>
  <c r="F36" i="3" s="1"/>
  <c r="B36" i="3"/>
  <c r="C35" i="3"/>
  <c r="B35" i="3"/>
  <c r="C34" i="3"/>
  <c r="F34" i="3" s="1"/>
  <c r="B34" i="3"/>
  <c r="C33" i="3"/>
  <c r="G33" i="3" s="1"/>
  <c r="B33" i="3"/>
  <c r="C32" i="3"/>
  <c r="D32" i="3" s="1"/>
  <c r="B32" i="3"/>
  <c r="C31" i="3"/>
  <c r="D31" i="3" s="1"/>
  <c r="B31" i="3"/>
  <c r="C30" i="3"/>
  <c r="F30" i="3" s="1"/>
  <c r="B30" i="3"/>
  <c r="C29" i="3"/>
  <c r="E29" i="3" s="1"/>
  <c r="B29" i="3"/>
  <c r="C28" i="3"/>
  <c r="F28" i="3" s="1"/>
  <c r="B28" i="3"/>
  <c r="C27" i="3"/>
  <c r="B27" i="3"/>
  <c r="C26" i="3"/>
  <c r="G26" i="3" s="1"/>
  <c r="B26" i="3"/>
  <c r="C25" i="3"/>
  <c r="E25" i="3" s="1"/>
  <c r="B25" i="3"/>
  <c r="C24" i="3"/>
  <c r="E24" i="3" s="1"/>
  <c r="B24" i="3"/>
  <c r="C23" i="3"/>
  <c r="D23" i="3" s="1"/>
  <c r="B23" i="3"/>
  <c r="C22" i="3"/>
  <c r="G22" i="3" s="1"/>
  <c r="B22" i="3"/>
  <c r="C21" i="3"/>
  <c r="E21" i="3" s="1"/>
  <c r="B21" i="3"/>
  <c r="C20" i="3"/>
  <c r="F20" i="3" s="1"/>
  <c r="B20" i="3"/>
  <c r="C19" i="3"/>
  <c r="B19" i="3"/>
  <c r="C18" i="3"/>
  <c r="G18" i="3" s="1"/>
  <c r="B18" i="3"/>
  <c r="C17" i="3"/>
  <c r="E17" i="3" s="1"/>
  <c r="B17" i="3"/>
  <c r="C16" i="3"/>
  <c r="B16" i="3"/>
  <c r="C15" i="3"/>
  <c r="D15" i="3" s="1"/>
  <c r="B15" i="3"/>
  <c r="C14" i="3"/>
  <c r="F14" i="3" s="1"/>
  <c r="B14" i="3"/>
  <c r="C13" i="3"/>
  <c r="G13" i="3" s="1"/>
  <c r="B13" i="3"/>
  <c r="C12" i="3"/>
  <c r="F12" i="3" s="1"/>
  <c r="B12" i="3"/>
  <c r="C11" i="3"/>
  <c r="B11" i="3"/>
  <c r="C10" i="3"/>
  <c r="F10" i="3" s="1"/>
  <c r="B10" i="3"/>
  <c r="C9" i="3"/>
  <c r="B9" i="3"/>
  <c r="C8" i="3"/>
  <c r="F8" i="3" s="1"/>
  <c r="B8" i="3"/>
  <c r="C7" i="3"/>
  <c r="B7" i="3"/>
  <c r="C6" i="3"/>
  <c r="B6" i="3"/>
  <c r="C5" i="3"/>
  <c r="B5" i="3"/>
  <c r="F218" i="3" l="1"/>
  <c r="G21" i="3"/>
  <c r="E218" i="3"/>
  <c r="F22" i="3"/>
  <c r="F18" i="3"/>
  <c r="F72" i="3"/>
  <c r="D12" i="3"/>
  <c r="E160" i="3"/>
  <c r="E22" i="3"/>
  <c r="F160" i="3"/>
  <c r="E326" i="3"/>
  <c r="G333" i="3"/>
  <c r="F26" i="3"/>
  <c r="G269" i="3"/>
  <c r="F270" i="3"/>
  <c r="F326" i="3"/>
  <c r="G329" i="3"/>
  <c r="E330" i="3"/>
  <c r="G159" i="3"/>
  <c r="E270" i="3"/>
  <c r="F329" i="3"/>
  <c r="F154" i="3"/>
  <c r="E186" i="3"/>
  <c r="E18" i="3"/>
  <c r="F21" i="3"/>
  <c r="D22" i="3"/>
  <c r="F58" i="3"/>
  <c r="D218" i="3"/>
  <c r="F266" i="3"/>
  <c r="G53" i="3"/>
  <c r="D150" i="3"/>
  <c r="D250" i="3"/>
  <c r="F255" i="3"/>
  <c r="D256" i="3"/>
  <c r="F50" i="3"/>
  <c r="E150" i="3"/>
  <c r="D208" i="3"/>
  <c r="E256" i="3"/>
  <c r="E26" i="3"/>
  <c r="G61" i="3"/>
  <c r="F62" i="3"/>
  <c r="F130" i="3"/>
  <c r="F150" i="3"/>
  <c r="D160" i="3"/>
  <c r="D186" i="3"/>
  <c r="F260" i="3"/>
  <c r="F269" i="3"/>
  <c r="D270" i="3"/>
  <c r="F274" i="3"/>
  <c r="E336" i="3"/>
  <c r="G17" i="3"/>
  <c r="F82" i="3"/>
  <c r="E62" i="3"/>
  <c r="G25" i="3"/>
  <c r="F60" i="3"/>
  <c r="F64" i="3"/>
  <c r="E76" i="3"/>
  <c r="E92" i="3"/>
  <c r="E174" i="3"/>
  <c r="G223" i="3"/>
  <c r="E244" i="3"/>
  <c r="F24" i="3"/>
  <c r="E54" i="3"/>
  <c r="F57" i="3"/>
  <c r="D58" i="3"/>
  <c r="D72" i="3"/>
  <c r="F76" i="3"/>
  <c r="G113" i="3"/>
  <c r="F114" i="3"/>
  <c r="G117" i="3"/>
  <c r="E118" i="3"/>
  <c r="E136" i="3"/>
  <c r="E148" i="3"/>
  <c r="D154" i="3"/>
  <c r="D164" i="3"/>
  <c r="F186" i="3"/>
  <c r="E214" i="3"/>
  <c r="F230" i="3"/>
  <c r="F256" i="3"/>
  <c r="E284" i="3"/>
  <c r="F285" i="3"/>
  <c r="D286" i="3"/>
  <c r="E332" i="3"/>
  <c r="D333" i="3"/>
  <c r="F113" i="3"/>
  <c r="F117" i="3"/>
  <c r="D118" i="3"/>
  <c r="G231" i="3"/>
  <c r="F296" i="3"/>
  <c r="F54" i="3"/>
  <c r="G57" i="3"/>
  <c r="E58" i="3"/>
  <c r="E72" i="3"/>
  <c r="F118" i="3"/>
  <c r="E154" i="3"/>
  <c r="G285" i="3"/>
  <c r="F332" i="3"/>
  <c r="F333" i="3"/>
  <c r="G122" i="3"/>
  <c r="D122" i="3"/>
  <c r="G292" i="3"/>
  <c r="D292" i="3"/>
  <c r="F29" i="3"/>
  <c r="D30" i="3"/>
  <c r="E98" i="3"/>
  <c r="D108" i="3"/>
  <c r="E121" i="3"/>
  <c r="F121" i="3"/>
  <c r="E122" i="3"/>
  <c r="G128" i="3"/>
  <c r="E128" i="3"/>
  <c r="F156" i="3"/>
  <c r="D184" i="3"/>
  <c r="D202" i="3"/>
  <c r="G246" i="3"/>
  <c r="E246" i="3"/>
  <c r="E276" i="3"/>
  <c r="F277" i="3"/>
  <c r="E281" i="3"/>
  <c r="F281" i="3"/>
  <c r="G288" i="3"/>
  <c r="E288" i="3"/>
  <c r="G29" i="3"/>
  <c r="F40" i="3"/>
  <c r="F46" i="3"/>
  <c r="F49" i="3"/>
  <c r="D50" i="3"/>
  <c r="D64" i="3"/>
  <c r="E68" i="3"/>
  <c r="F69" i="3"/>
  <c r="D70" i="3"/>
  <c r="D96" i="3"/>
  <c r="G121" i="3"/>
  <c r="F122" i="3"/>
  <c r="G180" i="3"/>
  <c r="F180" i="3"/>
  <c r="E190" i="3"/>
  <c r="F191" i="3"/>
  <c r="D192" i="3"/>
  <c r="G224" i="3"/>
  <c r="D224" i="3"/>
  <c r="E236" i="3"/>
  <c r="F17" i="3"/>
  <c r="D18" i="3"/>
  <c r="F25" i="3"/>
  <c r="D26" i="3"/>
  <c r="G49" i="3"/>
  <c r="E50" i="3"/>
  <c r="F53" i="3"/>
  <c r="D54" i="3"/>
  <c r="F61" i="3"/>
  <c r="D62" i="3"/>
  <c r="E64" i="3"/>
  <c r="F68" i="3"/>
  <c r="G69" i="3"/>
  <c r="D76" i="3"/>
  <c r="G114" i="3"/>
  <c r="D114" i="3"/>
  <c r="F120" i="3"/>
  <c r="F127" i="3"/>
  <c r="F128" i="3"/>
  <c r="E146" i="3"/>
  <c r="G148" i="3"/>
  <c r="F148" i="3"/>
  <c r="G151" i="3"/>
  <c r="F175" i="3"/>
  <c r="D180" i="3"/>
  <c r="E224" i="3"/>
  <c r="E242" i="3"/>
  <c r="G244" i="3"/>
  <c r="D244" i="3"/>
  <c r="F246" i="3"/>
  <c r="G250" i="3"/>
  <c r="F250" i="3"/>
  <c r="E273" i="3"/>
  <c r="G273" i="3"/>
  <c r="G284" i="3"/>
  <c r="D284" i="3"/>
  <c r="F288" i="3"/>
  <c r="F302" i="3"/>
  <c r="D316" i="3"/>
  <c r="G330" i="3"/>
  <c r="F330" i="3"/>
  <c r="G212" i="3"/>
  <c r="E212" i="3"/>
  <c r="D68" i="3"/>
  <c r="D86" i="3"/>
  <c r="E140" i="3"/>
  <c r="D264" i="3"/>
  <c r="E289" i="3"/>
  <c r="G289" i="3"/>
  <c r="E292" i="3"/>
  <c r="D300" i="3"/>
  <c r="F306" i="3"/>
  <c r="F318" i="3"/>
  <c r="G325" i="3"/>
  <c r="G278" i="3"/>
  <c r="F278" i="3"/>
  <c r="G282" i="3"/>
  <c r="D282" i="3"/>
  <c r="D172" i="3"/>
  <c r="G182" i="3"/>
  <c r="F182" i="3"/>
  <c r="G192" i="3"/>
  <c r="F192" i="3"/>
  <c r="E226" i="3"/>
  <c r="D128" i="3"/>
  <c r="D182" i="3"/>
  <c r="F183" i="3"/>
  <c r="F212" i="3"/>
  <c r="G214" i="3"/>
  <c r="F214" i="3"/>
  <c r="D246" i="3"/>
  <c r="G274" i="3"/>
  <c r="E274" i="3"/>
  <c r="G277" i="3"/>
  <c r="E278" i="3"/>
  <c r="G281" i="3"/>
  <c r="F282" i="3"/>
  <c r="D288" i="3"/>
  <c r="F292" i="3"/>
  <c r="G296" i="3"/>
  <c r="E296" i="3"/>
  <c r="E312" i="3"/>
  <c r="E322" i="3"/>
  <c r="G336" i="3"/>
  <c r="F336" i="3"/>
  <c r="G6" i="3"/>
  <c r="D6" i="3"/>
  <c r="G56" i="3"/>
  <c r="D56" i="3"/>
  <c r="G80" i="3"/>
  <c r="F80" i="3"/>
  <c r="E85" i="3"/>
  <c r="G85" i="3"/>
  <c r="E89" i="3"/>
  <c r="G89" i="3"/>
  <c r="F89" i="3"/>
  <c r="G100" i="3"/>
  <c r="E100" i="3"/>
  <c r="F100" i="3"/>
  <c r="G144" i="3"/>
  <c r="E144" i="3"/>
  <c r="F144" i="3"/>
  <c r="G168" i="3"/>
  <c r="D168" i="3"/>
  <c r="G194" i="3"/>
  <c r="D194" i="3"/>
  <c r="E194" i="3"/>
  <c r="G216" i="3"/>
  <c r="F216" i="3"/>
  <c r="E293" i="3"/>
  <c r="F293" i="3"/>
  <c r="G293" i="3"/>
  <c r="G304" i="3"/>
  <c r="F304" i="3"/>
  <c r="E304" i="3"/>
  <c r="E5" i="3"/>
  <c r="F5" i="3"/>
  <c r="G16" i="3"/>
  <c r="D16" i="3"/>
  <c r="E20" i="3"/>
  <c r="E56" i="3"/>
  <c r="G106" i="3"/>
  <c r="D106" i="3"/>
  <c r="F106" i="3"/>
  <c r="G116" i="3"/>
  <c r="D116" i="3"/>
  <c r="G126" i="3"/>
  <c r="D126" i="3"/>
  <c r="F126" i="3"/>
  <c r="G132" i="3"/>
  <c r="E132" i="3"/>
  <c r="D132" i="3"/>
  <c r="G220" i="3"/>
  <c r="D220" i="3"/>
  <c r="F220" i="3"/>
  <c r="G238" i="3"/>
  <c r="F238" i="3"/>
  <c r="E238" i="3"/>
  <c r="D238" i="3"/>
  <c r="G8" i="3"/>
  <c r="E8" i="3"/>
  <c r="E9" i="3"/>
  <c r="F9" i="3"/>
  <c r="E10" i="3"/>
  <c r="G14" i="3"/>
  <c r="D14" i="3"/>
  <c r="E16" i="3"/>
  <c r="G28" i="3"/>
  <c r="D28" i="3"/>
  <c r="G34" i="3"/>
  <c r="D34" i="3"/>
  <c r="G44" i="3"/>
  <c r="E44" i="3"/>
  <c r="E45" i="3"/>
  <c r="F45" i="3"/>
  <c r="G52" i="3"/>
  <c r="D52" i="3"/>
  <c r="F52" i="3"/>
  <c r="F56" i="3"/>
  <c r="G65" i="3"/>
  <c r="E73" i="3"/>
  <c r="F73" i="3"/>
  <c r="G78" i="3"/>
  <c r="F78" i="3"/>
  <c r="E78" i="3"/>
  <c r="E80" i="3"/>
  <c r="G90" i="3"/>
  <c r="E90" i="3"/>
  <c r="F90" i="3"/>
  <c r="G94" i="3"/>
  <c r="E94" i="3"/>
  <c r="D94" i="3"/>
  <c r="G102" i="3"/>
  <c r="D102" i="3"/>
  <c r="E106" i="3"/>
  <c r="E116" i="3"/>
  <c r="E126" i="3"/>
  <c r="F132" i="3"/>
  <c r="G134" i="3"/>
  <c r="E134" i="3"/>
  <c r="G143" i="3"/>
  <c r="F143" i="3"/>
  <c r="G152" i="3"/>
  <c r="F152" i="3"/>
  <c r="D152" i="3"/>
  <c r="G166" i="3"/>
  <c r="E166" i="3"/>
  <c r="F166" i="3"/>
  <c r="G167" i="3"/>
  <c r="F168" i="3"/>
  <c r="G178" i="3"/>
  <c r="F178" i="3"/>
  <c r="G188" i="3"/>
  <c r="D188" i="3"/>
  <c r="D206" i="3"/>
  <c r="F207" i="3"/>
  <c r="G210" i="3"/>
  <c r="F210" i="3"/>
  <c r="E210" i="3"/>
  <c r="G254" i="3"/>
  <c r="D254" i="3"/>
  <c r="F254" i="3"/>
  <c r="E254" i="3"/>
  <c r="G294" i="3"/>
  <c r="F294" i="3"/>
  <c r="D294" i="3"/>
  <c r="E294" i="3"/>
  <c r="G298" i="3"/>
  <c r="F298" i="3"/>
  <c r="E298" i="3"/>
  <c r="G314" i="3"/>
  <c r="E314" i="3"/>
  <c r="D314" i="3"/>
  <c r="F314" i="3"/>
  <c r="G320" i="3"/>
  <c r="E320" i="3"/>
  <c r="F320" i="3"/>
  <c r="G324" i="3"/>
  <c r="E324" i="3"/>
  <c r="D324" i="3"/>
  <c r="F324" i="3"/>
  <c r="D8" i="3"/>
  <c r="G9" i="3"/>
  <c r="G12" i="3"/>
  <c r="E12" i="3"/>
  <c r="E13" i="3"/>
  <c r="F13" i="3"/>
  <c r="E14" i="3"/>
  <c r="F16" i="3"/>
  <c r="G24" i="3"/>
  <c r="D24" i="3"/>
  <c r="E28" i="3"/>
  <c r="E33" i="3"/>
  <c r="F33" i="3"/>
  <c r="E34" i="3"/>
  <c r="E37" i="3"/>
  <c r="F37" i="3"/>
  <c r="G37" i="3"/>
  <c r="D44" i="3"/>
  <c r="G45" i="3"/>
  <c r="E52" i="3"/>
  <c r="G73" i="3"/>
  <c r="E77" i="3"/>
  <c r="G77" i="3"/>
  <c r="D78" i="3"/>
  <c r="G86" i="3"/>
  <c r="E86" i="3"/>
  <c r="D90" i="3"/>
  <c r="F94" i="3"/>
  <c r="G96" i="3"/>
  <c r="E96" i="3"/>
  <c r="E97" i="3"/>
  <c r="F97" i="3"/>
  <c r="E101" i="3"/>
  <c r="F101" i="3"/>
  <c r="E102" i="3"/>
  <c r="E105" i="3"/>
  <c r="F105" i="3"/>
  <c r="G105" i="3"/>
  <c r="G112" i="3"/>
  <c r="D112" i="3"/>
  <c r="F112" i="3"/>
  <c r="F116" i="3"/>
  <c r="G124" i="3"/>
  <c r="D124" i="3"/>
  <c r="E124" i="3"/>
  <c r="G130" i="3"/>
  <c r="D130" i="3"/>
  <c r="D134" i="3"/>
  <c r="G135" i="3"/>
  <c r="G138" i="3"/>
  <c r="E138" i="3"/>
  <c r="F138" i="3"/>
  <c r="G142" i="3"/>
  <c r="F142" i="3"/>
  <c r="D142" i="3"/>
  <c r="E152" i="3"/>
  <c r="G162" i="3"/>
  <c r="D162" i="3"/>
  <c r="F162" i="3"/>
  <c r="D166" i="3"/>
  <c r="G172" i="3"/>
  <c r="F172" i="3"/>
  <c r="D178" i="3"/>
  <c r="E188" i="3"/>
  <c r="G198" i="3"/>
  <c r="E198" i="3"/>
  <c r="D198" i="3"/>
  <c r="G204" i="3"/>
  <c r="F204" i="3"/>
  <c r="E204" i="3"/>
  <c r="D210" i="3"/>
  <c r="G222" i="3"/>
  <c r="D222" i="3"/>
  <c r="F222" i="3"/>
  <c r="G228" i="3"/>
  <c r="E228" i="3"/>
  <c r="F228" i="3"/>
  <c r="D228" i="3"/>
  <c r="G234" i="3"/>
  <c r="E234" i="3"/>
  <c r="F234" i="3"/>
  <c r="G239" i="3"/>
  <c r="F239" i="3"/>
  <c r="F247" i="3"/>
  <c r="G247" i="3"/>
  <c r="G258" i="3"/>
  <c r="D258" i="3"/>
  <c r="F258" i="3"/>
  <c r="G272" i="3"/>
  <c r="D272" i="3"/>
  <c r="F272" i="3"/>
  <c r="E297" i="3"/>
  <c r="G297" i="3"/>
  <c r="D298" i="3"/>
  <c r="E305" i="3"/>
  <c r="G305" i="3"/>
  <c r="D320" i="3"/>
  <c r="G334" i="3"/>
  <c r="F334" i="3"/>
  <c r="E334" i="3"/>
  <c r="D334" i="3"/>
  <c r="G20" i="3"/>
  <c r="D20" i="3"/>
  <c r="G32" i="3"/>
  <c r="E32" i="3"/>
  <c r="F32" i="3"/>
  <c r="G36" i="3"/>
  <c r="E36" i="3"/>
  <c r="D36" i="3"/>
  <c r="G66" i="3"/>
  <c r="F66" i="3"/>
  <c r="E81" i="3"/>
  <c r="G81" i="3"/>
  <c r="G104" i="3"/>
  <c r="E104" i="3"/>
  <c r="D104" i="3"/>
  <c r="G308" i="3"/>
  <c r="F308" i="3"/>
  <c r="D308" i="3"/>
  <c r="E308" i="3"/>
  <c r="G310" i="3"/>
  <c r="E310" i="3"/>
  <c r="F310" i="3"/>
  <c r="E6" i="3"/>
  <c r="G10" i="3"/>
  <c r="D10" i="3"/>
  <c r="G88" i="3"/>
  <c r="F88" i="3"/>
  <c r="D88" i="3"/>
  <c r="G158" i="3"/>
  <c r="D158" i="3"/>
  <c r="E158" i="3"/>
  <c r="D304" i="3"/>
  <c r="D310" i="3"/>
  <c r="E321" i="3"/>
  <c r="F321" i="3"/>
  <c r="G48" i="3"/>
  <c r="D48" i="3"/>
  <c r="E48" i="3"/>
  <c r="G200" i="3"/>
  <c r="D200" i="3"/>
  <c r="F200" i="3"/>
  <c r="G38" i="3"/>
  <c r="D38" i="3"/>
  <c r="F38" i="3"/>
  <c r="G42" i="3"/>
  <c r="D42" i="3"/>
  <c r="E42" i="3"/>
  <c r="F48" i="3"/>
  <c r="F65" i="3"/>
  <c r="D66" i="3"/>
  <c r="G74" i="3"/>
  <c r="F74" i="3"/>
  <c r="D74" i="3"/>
  <c r="D80" i="3"/>
  <c r="F81" i="3"/>
  <c r="G84" i="3"/>
  <c r="F84" i="3"/>
  <c r="E84" i="3"/>
  <c r="F85" i="3"/>
  <c r="D100" i="3"/>
  <c r="F104" i="3"/>
  <c r="G110" i="3"/>
  <c r="D110" i="3"/>
  <c r="E110" i="3"/>
  <c r="D144" i="3"/>
  <c r="E168" i="3"/>
  <c r="G176" i="3"/>
  <c r="E176" i="3"/>
  <c r="D176" i="3"/>
  <c r="F194" i="3"/>
  <c r="G196" i="3"/>
  <c r="E196" i="3"/>
  <c r="E200" i="3"/>
  <c r="G206" i="3"/>
  <c r="F206" i="3"/>
  <c r="F215" i="3"/>
  <c r="D216" i="3"/>
  <c r="G240" i="3"/>
  <c r="E240" i="3"/>
  <c r="F240" i="3"/>
  <c r="G248" i="3"/>
  <c r="F248" i="3"/>
  <c r="D248" i="3"/>
  <c r="E248" i="3"/>
  <c r="G262" i="3"/>
  <c r="D262" i="3"/>
  <c r="F262" i="3"/>
  <c r="E262" i="3"/>
  <c r="G5" i="3"/>
  <c r="F6" i="3"/>
  <c r="G170" i="3"/>
  <c r="E170" i="3"/>
  <c r="D170" i="3"/>
  <c r="F176" i="3"/>
  <c r="D196" i="3"/>
  <c r="F199" i="3"/>
  <c r="G199" i="3"/>
  <c r="E216" i="3"/>
  <c r="E220" i="3"/>
  <c r="G268" i="3"/>
  <c r="D268" i="3"/>
  <c r="E268" i="3"/>
  <c r="F268" i="3"/>
  <c r="E309" i="3"/>
  <c r="G309" i="3"/>
  <c r="F309" i="3"/>
  <c r="G232" i="3"/>
  <c r="D232" i="3"/>
  <c r="G252" i="3"/>
  <c r="D252" i="3"/>
  <c r="E261" i="3"/>
  <c r="F261" i="3"/>
  <c r="G280" i="3"/>
  <c r="D280" i="3"/>
  <c r="G290" i="3"/>
  <c r="F290" i="3"/>
  <c r="G30" i="3"/>
  <c r="E30" i="3"/>
  <c r="G40" i="3"/>
  <c r="E40" i="3"/>
  <c r="E41" i="3"/>
  <c r="F41" i="3"/>
  <c r="G46" i="3"/>
  <c r="D46" i="3"/>
  <c r="G60" i="3"/>
  <c r="D60" i="3"/>
  <c r="G70" i="3"/>
  <c r="F70" i="3"/>
  <c r="G82" i="3"/>
  <c r="E82" i="3"/>
  <c r="G92" i="3"/>
  <c r="F92" i="3"/>
  <c r="E93" i="3"/>
  <c r="G93" i="3"/>
  <c r="G98" i="3"/>
  <c r="D98" i="3"/>
  <c r="G108" i="3"/>
  <c r="E108" i="3"/>
  <c r="E109" i="3"/>
  <c r="F109" i="3"/>
  <c r="G120" i="3"/>
  <c r="D120" i="3"/>
  <c r="G136" i="3"/>
  <c r="D136" i="3"/>
  <c r="G140" i="3"/>
  <c r="F140" i="3"/>
  <c r="G146" i="3"/>
  <c r="F146" i="3"/>
  <c r="G156" i="3"/>
  <c r="D156" i="3"/>
  <c r="G164" i="3"/>
  <c r="E164" i="3"/>
  <c r="G174" i="3"/>
  <c r="F174" i="3"/>
  <c r="G184" i="3"/>
  <c r="F184" i="3"/>
  <c r="G190" i="3"/>
  <c r="D190" i="3"/>
  <c r="G202" i="3"/>
  <c r="E202" i="3"/>
  <c r="G208" i="3"/>
  <c r="E208" i="3"/>
  <c r="G226" i="3"/>
  <c r="D226" i="3"/>
  <c r="G230" i="3"/>
  <c r="E230" i="3"/>
  <c r="E232" i="3"/>
  <c r="E252" i="3"/>
  <c r="G261" i="3"/>
  <c r="G264" i="3"/>
  <c r="E264" i="3"/>
  <c r="E265" i="3"/>
  <c r="F265" i="3"/>
  <c r="G276" i="3"/>
  <c r="D276" i="3"/>
  <c r="E280" i="3"/>
  <c r="G286" i="3"/>
  <c r="F286" i="3"/>
  <c r="F289" i="3"/>
  <c r="D290" i="3"/>
  <c r="G300" i="3"/>
  <c r="F300" i="3"/>
  <c r="E301" i="3"/>
  <c r="G301" i="3"/>
  <c r="G306" i="3"/>
  <c r="E306" i="3"/>
  <c r="G316" i="3"/>
  <c r="E316" i="3"/>
  <c r="E317" i="3"/>
  <c r="F317" i="3"/>
  <c r="G322" i="3"/>
  <c r="D322" i="3"/>
  <c r="E337" i="3"/>
  <c r="G337" i="3"/>
  <c r="F337" i="3"/>
  <c r="G236" i="3"/>
  <c r="F236" i="3"/>
  <c r="G242" i="3"/>
  <c r="F242" i="3"/>
  <c r="G260" i="3"/>
  <c r="E260" i="3"/>
  <c r="G266" i="3"/>
  <c r="D266" i="3"/>
  <c r="G302" i="3"/>
  <c r="E302" i="3"/>
  <c r="G312" i="3"/>
  <c r="F312" i="3"/>
  <c r="E313" i="3"/>
  <c r="G313" i="3"/>
  <c r="G318" i="3"/>
  <c r="D318" i="3"/>
  <c r="G328" i="3"/>
  <c r="E328" i="3"/>
  <c r="D328" i="3"/>
  <c r="G338" i="3"/>
  <c r="E338" i="3"/>
  <c r="D338" i="3"/>
  <c r="F325" i="3"/>
  <c r="D326" i="3"/>
  <c r="D329" i="3"/>
  <c r="D332" i="3"/>
  <c r="A8" i="19"/>
  <c r="C73" i="21" s="1"/>
  <c r="AF4" i="19"/>
  <c r="E5" i="17"/>
  <c r="J4" i="17" s="1"/>
  <c r="E19" i="3"/>
  <c r="G19" i="3"/>
  <c r="F19" i="3"/>
  <c r="E35" i="3"/>
  <c r="G35" i="3"/>
  <c r="F35" i="3"/>
  <c r="E51" i="3"/>
  <c r="G51" i="3"/>
  <c r="F51" i="3"/>
  <c r="E137" i="3"/>
  <c r="D137" i="3"/>
  <c r="F137" i="3"/>
  <c r="G137" i="3"/>
  <c r="E225" i="3"/>
  <c r="D225" i="3"/>
  <c r="F225" i="3"/>
  <c r="G225" i="3"/>
  <c r="E257" i="3"/>
  <c r="D257" i="3"/>
  <c r="F257" i="3"/>
  <c r="G257" i="3"/>
  <c r="E271" i="3"/>
  <c r="G271" i="3"/>
  <c r="F271" i="3"/>
  <c r="D271" i="3"/>
  <c r="E331" i="3"/>
  <c r="G331" i="3"/>
  <c r="F331" i="3"/>
  <c r="D331" i="3"/>
  <c r="E67" i="3"/>
  <c r="G67" i="3"/>
  <c r="F67" i="3"/>
  <c r="E319" i="3"/>
  <c r="G319" i="3"/>
  <c r="F319" i="3"/>
  <c r="D319" i="3"/>
  <c r="E7" i="3"/>
  <c r="G7" i="3"/>
  <c r="F7" i="3"/>
  <c r="D19" i="3"/>
  <c r="E39" i="3"/>
  <c r="G39" i="3"/>
  <c r="F39" i="3"/>
  <c r="D67" i="3"/>
  <c r="E87" i="3"/>
  <c r="G87" i="3"/>
  <c r="F87" i="3"/>
  <c r="E129" i="3"/>
  <c r="D129" i="3"/>
  <c r="G129" i="3"/>
  <c r="F129" i="3"/>
  <c r="E161" i="3"/>
  <c r="D161" i="3"/>
  <c r="G161" i="3"/>
  <c r="F161" i="3"/>
  <c r="D7" i="3"/>
  <c r="E27" i="3"/>
  <c r="G27" i="3"/>
  <c r="F27" i="3"/>
  <c r="E59" i="3"/>
  <c r="G59" i="3"/>
  <c r="F59" i="3"/>
  <c r="D87" i="3"/>
  <c r="E91" i="3"/>
  <c r="G91" i="3"/>
  <c r="F91" i="3"/>
  <c r="E107" i="3"/>
  <c r="G107" i="3"/>
  <c r="F107" i="3"/>
  <c r="E153" i="3"/>
  <c r="D153" i="3"/>
  <c r="F153" i="3"/>
  <c r="G153" i="3"/>
  <c r="E185" i="3"/>
  <c r="D185" i="3"/>
  <c r="F185" i="3"/>
  <c r="G185" i="3"/>
  <c r="E217" i="3"/>
  <c r="D217" i="3"/>
  <c r="F217" i="3"/>
  <c r="G217" i="3"/>
  <c r="E249" i="3"/>
  <c r="D249" i="3"/>
  <c r="G249" i="3"/>
  <c r="F249" i="3"/>
  <c r="E287" i="3"/>
  <c r="G287" i="3"/>
  <c r="F287" i="3"/>
  <c r="D287" i="3"/>
  <c r="E83" i="3"/>
  <c r="G83" i="3"/>
  <c r="F83" i="3"/>
  <c r="E99" i="3"/>
  <c r="G99" i="3"/>
  <c r="F99" i="3"/>
  <c r="E115" i="3"/>
  <c r="G115" i="3"/>
  <c r="F115" i="3"/>
  <c r="E169" i="3"/>
  <c r="D169" i="3"/>
  <c r="F169" i="3"/>
  <c r="G169" i="3"/>
  <c r="E201" i="3"/>
  <c r="D201" i="3"/>
  <c r="G201" i="3"/>
  <c r="F201" i="3"/>
  <c r="E233" i="3"/>
  <c r="D233" i="3"/>
  <c r="G233" i="3"/>
  <c r="F233" i="3"/>
  <c r="E23" i="3"/>
  <c r="G23" i="3"/>
  <c r="F23" i="3"/>
  <c r="D35" i="3"/>
  <c r="D51" i="3"/>
  <c r="E55" i="3"/>
  <c r="G55" i="3"/>
  <c r="F55" i="3"/>
  <c r="E71" i="3"/>
  <c r="G71" i="3"/>
  <c r="F71" i="3"/>
  <c r="D99" i="3"/>
  <c r="E103" i="3"/>
  <c r="G103" i="3"/>
  <c r="F103" i="3"/>
  <c r="D115" i="3"/>
  <c r="E119" i="3"/>
  <c r="G119" i="3"/>
  <c r="F119" i="3"/>
  <c r="D119" i="3"/>
  <c r="E123" i="3"/>
  <c r="G123" i="3"/>
  <c r="F123" i="3"/>
  <c r="D123" i="3"/>
  <c r="E193" i="3"/>
  <c r="D193" i="3"/>
  <c r="F193" i="3"/>
  <c r="G193" i="3"/>
  <c r="E11" i="3"/>
  <c r="G11" i="3"/>
  <c r="F11" i="3"/>
  <c r="D39" i="3"/>
  <c r="E43" i="3"/>
  <c r="G43" i="3"/>
  <c r="F43" i="3"/>
  <c r="D55" i="3"/>
  <c r="D71" i="3"/>
  <c r="E75" i="3"/>
  <c r="G75" i="3"/>
  <c r="F75" i="3"/>
  <c r="D103" i="3"/>
  <c r="D11" i="3"/>
  <c r="E15" i="3"/>
  <c r="G15" i="3"/>
  <c r="F15" i="3"/>
  <c r="D27" i="3"/>
  <c r="E31" i="3"/>
  <c r="G31" i="3"/>
  <c r="F31" i="3"/>
  <c r="D43" i="3"/>
  <c r="E47" i="3"/>
  <c r="G47" i="3"/>
  <c r="F47" i="3"/>
  <c r="D59" i="3"/>
  <c r="E63" i="3"/>
  <c r="G63" i="3"/>
  <c r="F63" i="3"/>
  <c r="D75" i="3"/>
  <c r="E79" i="3"/>
  <c r="G79" i="3"/>
  <c r="F79" i="3"/>
  <c r="D91" i="3"/>
  <c r="E95" i="3"/>
  <c r="G95" i="3"/>
  <c r="F95" i="3"/>
  <c r="D107" i="3"/>
  <c r="E111" i="3"/>
  <c r="G111" i="3"/>
  <c r="F111" i="3"/>
  <c r="E145" i="3"/>
  <c r="D145" i="3"/>
  <c r="F145" i="3"/>
  <c r="G145" i="3"/>
  <c r="E177" i="3"/>
  <c r="D177" i="3"/>
  <c r="F177" i="3"/>
  <c r="G177" i="3"/>
  <c r="E209" i="3"/>
  <c r="D209" i="3"/>
  <c r="F209" i="3"/>
  <c r="G209" i="3"/>
  <c r="E241" i="3"/>
  <c r="D241" i="3"/>
  <c r="G241" i="3"/>
  <c r="F241" i="3"/>
  <c r="E303" i="3"/>
  <c r="G303" i="3"/>
  <c r="F303" i="3"/>
  <c r="D303" i="3"/>
  <c r="E339" i="3"/>
  <c r="G339" i="3"/>
  <c r="F339" i="3"/>
  <c r="E131" i="3"/>
  <c r="D131" i="3"/>
  <c r="E155" i="3"/>
  <c r="D155" i="3"/>
  <c r="E179" i="3"/>
  <c r="D179" i="3"/>
  <c r="E195" i="3"/>
  <c r="D195" i="3"/>
  <c r="E275" i="3"/>
  <c r="G275" i="3"/>
  <c r="F275" i="3"/>
  <c r="E307" i="3"/>
  <c r="G307" i="3"/>
  <c r="F307" i="3"/>
  <c r="D339" i="3"/>
  <c r="E141" i="3"/>
  <c r="D141" i="3"/>
  <c r="E149" i="3"/>
  <c r="D149" i="3"/>
  <c r="F155" i="3"/>
  <c r="E157" i="3"/>
  <c r="D157" i="3"/>
  <c r="E165" i="3"/>
  <c r="D165" i="3"/>
  <c r="E173" i="3"/>
  <c r="D173" i="3"/>
  <c r="F179" i="3"/>
  <c r="E181" i="3"/>
  <c r="D181" i="3"/>
  <c r="E189" i="3"/>
  <c r="D189" i="3"/>
  <c r="F195" i="3"/>
  <c r="E197" i="3"/>
  <c r="D197" i="3"/>
  <c r="E205" i="3"/>
  <c r="D205" i="3"/>
  <c r="E213" i="3"/>
  <c r="D213" i="3"/>
  <c r="E221" i="3"/>
  <c r="D221" i="3"/>
  <c r="E229" i="3"/>
  <c r="D229" i="3"/>
  <c r="E237" i="3"/>
  <c r="D237" i="3"/>
  <c r="E245" i="3"/>
  <c r="D245" i="3"/>
  <c r="E253" i="3"/>
  <c r="D253" i="3"/>
  <c r="E263" i="3"/>
  <c r="G263" i="3"/>
  <c r="F263" i="3"/>
  <c r="D275" i="3"/>
  <c r="E279" i="3"/>
  <c r="G279" i="3"/>
  <c r="F279" i="3"/>
  <c r="E295" i="3"/>
  <c r="G295" i="3"/>
  <c r="F295" i="3"/>
  <c r="D307" i="3"/>
  <c r="E311" i="3"/>
  <c r="G311" i="3"/>
  <c r="F311" i="3"/>
  <c r="E327" i="3"/>
  <c r="G327" i="3"/>
  <c r="F327" i="3"/>
  <c r="E335" i="3"/>
  <c r="G335" i="3"/>
  <c r="F335" i="3"/>
  <c r="E139" i="3"/>
  <c r="D139" i="3"/>
  <c r="E147" i="3"/>
  <c r="D147" i="3"/>
  <c r="E163" i="3"/>
  <c r="D163" i="3"/>
  <c r="E171" i="3"/>
  <c r="D171" i="3"/>
  <c r="E187" i="3"/>
  <c r="D187" i="3"/>
  <c r="E203" i="3"/>
  <c r="D203" i="3"/>
  <c r="E211" i="3"/>
  <c r="D211" i="3"/>
  <c r="E219" i="3"/>
  <c r="D219" i="3"/>
  <c r="E227" i="3"/>
  <c r="D227" i="3"/>
  <c r="E235" i="3"/>
  <c r="D235" i="3"/>
  <c r="E243" i="3"/>
  <c r="D243" i="3"/>
  <c r="E251" i="3"/>
  <c r="D251" i="3"/>
  <c r="E259" i="3"/>
  <c r="G259" i="3"/>
  <c r="F259" i="3"/>
  <c r="E291" i="3"/>
  <c r="G291" i="3"/>
  <c r="F291" i="3"/>
  <c r="E323" i="3"/>
  <c r="G323" i="3"/>
  <c r="F323" i="3"/>
  <c r="E125" i="3"/>
  <c r="D125" i="3"/>
  <c r="F131" i="3"/>
  <c r="E133" i="3"/>
  <c r="D133" i="3"/>
  <c r="F139" i="3"/>
  <c r="D5" i="3"/>
  <c r="D9" i="3"/>
  <c r="D13" i="3"/>
  <c r="D17" i="3"/>
  <c r="D21" i="3"/>
  <c r="D25" i="3"/>
  <c r="D29" i="3"/>
  <c r="D33" i="3"/>
  <c r="D37" i="3"/>
  <c r="D41" i="3"/>
  <c r="D45" i="3"/>
  <c r="D49" i="3"/>
  <c r="D53" i="3"/>
  <c r="D57" i="3"/>
  <c r="D61" i="3"/>
  <c r="D65" i="3"/>
  <c r="D69" i="3"/>
  <c r="D73" i="3"/>
  <c r="D77" i="3"/>
  <c r="D81" i="3"/>
  <c r="D85" i="3"/>
  <c r="D89" i="3"/>
  <c r="D93" i="3"/>
  <c r="D97" i="3"/>
  <c r="D101" i="3"/>
  <c r="D105" i="3"/>
  <c r="D109" i="3"/>
  <c r="D113" i="3"/>
  <c r="D117" i="3"/>
  <c r="D121" i="3"/>
  <c r="F125" i="3"/>
  <c r="E127" i="3"/>
  <c r="D127" i="3"/>
  <c r="G131" i="3"/>
  <c r="F133" i="3"/>
  <c r="E135" i="3"/>
  <c r="D135" i="3"/>
  <c r="G139" i="3"/>
  <c r="F141" i="3"/>
  <c r="E143" i="3"/>
  <c r="D143" i="3"/>
  <c r="G147" i="3"/>
  <c r="F149" i="3"/>
  <c r="E151" i="3"/>
  <c r="D151" i="3"/>
  <c r="G155" i="3"/>
  <c r="F157" i="3"/>
  <c r="E159" i="3"/>
  <c r="D159" i="3"/>
  <c r="G163" i="3"/>
  <c r="F165" i="3"/>
  <c r="E167" i="3"/>
  <c r="D167" i="3"/>
  <c r="G171" i="3"/>
  <c r="F173" i="3"/>
  <c r="E175" i="3"/>
  <c r="D175" i="3"/>
  <c r="G179" i="3"/>
  <c r="F181" i="3"/>
  <c r="E183" i="3"/>
  <c r="D183" i="3"/>
  <c r="G187" i="3"/>
  <c r="F189" i="3"/>
  <c r="E191" i="3"/>
  <c r="D191" i="3"/>
  <c r="G195" i="3"/>
  <c r="F197" i="3"/>
  <c r="E199" i="3"/>
  <c r="D199" i="3"/>
  <c r="G203" i="3"/>
  <c r="F205" i="3"/>
  <c r="E207" i="3"/>
  <c r="D207" i="3"/>
  <c r="G211" i="3"/>
  <c r="F213" i="3"/>
  <c r="E215" i="3"/>
  <c r="D215" i="3"/>
  <c r="G219" i="3"/>
  <c r="F221" i="3"/>
  <c r="E223" i="3"/>
  <c r="D223" i="3"/>
  <c r="G227" i="3"/>
  <c r="F229" i="3"/>
  <c r="E231" i="3"/>
  <c r="D231" i="3"/>
  <c r="G235" i="3"/>
  <c r="F237" i="3"/>
  <c r="E239" i="3"/>
  <c r="D239" i="3"/>
  <c r="G243" i="3"/>
  <c r="F245" i="3"/>
  <c r="E247" i="3"/>
  <c r="D247" i="3"/>
  <c r="G251" i="3"/>
  <c r="F253" i="3"/>
  <c r="E255" i="3"/>
  <c r="D255" i="3"/>
  <c r="D263" i="3"/>
  <c r="E267" i="3"/>
  <c r="G267" i="3"/>
  <c r="F267" i="3"/>
  <c r="D279" i="3"/>
  <c r="E283" i="3"/>
  <c r="G283" i="3"/>
  <c r="F283" i="3"/>
  <c r="D295" i="3"/>
  <c r="E299" i="3"/>
  <c r="G299" i="3"/>
  <c r="F299" i="3"/>
  <c r="D311" i="3"/>
  <c r="E315" i="3"/>
  <c r="G315" i="3"/>
  <c r="F315" i="3"/>
  <c r="D327" i="3"/>
  <c r="D335" i="3"/>
  <c r="D261" i="3"/>
  <c r="D265" i="3"/>
  <c r="D269" i="3"/>
  <c r="D273" i="3"/>
  <c r="D277" i="3"/>
  <c r="D281" i="3"/>
  <c r="D285" i="3"/>
  <c r="D289" i="3"/>
  <c r="D293" i="3"/>
  <c r="D297" i="3"/>
  <c r="D301" i="3"/>
  <c r="D305" i="3"/>
  <c r="D309" i="3"/>
  <c r="D313" i="3"/>
  <c r="D317" i="3"/>
  <c r="D321" i="3"/>
  <c r="D325" i="3"/>
  <c r="C38" i="21" l="1"/>
  <c r="G24" i="21"/>
  <c r="G22" i="21"/>
  <c r="C18" i="21" s="1"/>
  <c r="G36" i="21"/>
  <c r="G37" i="21"/>
  <c r="E6" i="17"/>
  <c r="M4" i="17"/>
  <c r="N4" i="17"/>
  <c r="L4" i="17"/>
  <c r="K4" i="17"/>
  <c r="I4" i="17"/>
  <c r="E7" i="17" l="1"/>
  <c r="I5" i="17"/>
  <c r="J5" i="17"/>
  <c r="E8" i="17" l="1"/>
  <c r="I6" i="17" s="1"/>
  <c r="M5" i="17"/>
  <c r="N5" i="17"/>
  <c r="K5" i="17"/>
  <c r="L5" i="17"/>
  <c r="J6" i="17" l="1"/>
  <c r="K6" i="17" s="1"/>
  <c r="E9" i="17"/>
  <c r="N6" i="17" l="1"/>
  <c r="L6" i="17"/>
  <c r="M6" i="17"/>
  <c r="J7" i="17"/>
  <c r="I7" i="17"/>
  <c r="E10" i="17"/>
  <c r="J8" i="17" l="1"/>
  <c r="I8" i="17"/>
  <c r="L7" i="17"/>
  <c r="N7" i="17"/>
  <c r="M7" i="17"/>
  <c r="K7" i="17"/>
  <c r="E11" i="17"/>
  <c r="L8" i="17" l="1"/>
  <c r="N8" i="17"/>
  <c r="K8" i="17"/>
  <c r="M8" i="17"/>
  <c r="E12" i="17"/>
  <c r="E13" i="17" l="1"/>
  <c r="I9" i="17" s="1"/>
  <c r="J9" i="17" l="1"/>
  <c r="E14" i="17"/>
  <c r="N9" i="17" l="1"/>
  <c r="L9" i="17"/>
  <c r="K9" i="17"/>
  <c r="M9" i="17"/>
  <c r="E15" i="17"/>
  <c r="I10" i="17" s="1"/>
  <c r="J10" i="17" l="1"/>
  <c r="N10" i="17" s="1"/>
  <c r="E16" i="17"/>
  <c r="J11" i="17" s="1"/>
  <c r="K10" i="17" l="1"/>
  <c r="L10" i="17"/>
  <c r="M10" i="17"/>
  <c r="N11" i="17"/>
  <c r="M11" i="17"/>
  <c r="K11" i="17"/>
  <c r="L11" i="17"/>
  <c r="E17" i="17"/>
  <c r="E18" i="17" l="1"/>
  <c r="I12" i="17"/>
  <c r="J13" i="17"/>
  <c r="M13" i="17" s="1"/>
  <c r="J12" i="17"/>
  <c r="I11" i="17"/>
  <c r="I13" i="17"/>
  <c r="L13" i="17" l="1"/>
  <c r="N13" i="17"/>
  <c r="K13" i="17"/>
  <c r="E19" i="17"/>
  <c r="M12" i="17"/>
  <c r="K12" i="17"/>
  <c r="L12" i="17"/>
  <c r="N12" i="17"/>
  <c r="E20" i="17" l="1"/>
  <c r="I15" i="17" s="1"/>
  <c r="I14" i="17"/>
  <c r="J14" i="17"/>
  <c r="J15" i="17" l="1"/>
  <c r="L15" i="17" s="1"/>
  <c r="N14" i="17"/>
  <c r="K14" i="17"/>
  <c r="M14" i="17"/>
  <c r="L14" i="17"/>
  <c r="E21" i="17"/>
  <c r="M15" i="17" l="1"/>
  <c r="N15" i="17"/>
  <c r="K15" i="17"/>
  <c r="E22" i="17"/>
  <c r="I16" i="17"/>
  <c r="J16" i="17"/>
  <c r="L16" i="17" l="1"/>
  <c r="N16" i="17"/>
  <c r="M16" i="17"/>
  <c r="K16" i="17"/>
  <c r="E23" i="17"/>
  <c r="J17" i="17" l="1"/>
  <c r="I17" i="17"/>
  <c r="E24" i="17"/>
  <c r="I18" i="17" s="1"/>
  <c r="L17" i="17" l="1"/>
  <c r="K17" i="17"/>
  <c r="N17" i="17"/>
  <c r="M17" i="17"/>
  <c r="J18" i="17"/>
  <c r="K18" i="17" s="1"/>
  <c r="E25" i="17"/>
  <c r="I19" i="17" s="1"/>
  <c r="J19" i="17" l="1"/>
  <c r="L19" i="17" s="1"/>
  <c r="M18" i="17"/>
  <c r="L18" i="17"/>
  <c r="N18" i="17"/>
  <c r="E26" i="17"/>
  <c r="I20" i="17" s="1"/>
  <c r="J20" i="17" l="1"/>
  <c r="N19" i="17"/>
  <c r="K19" i="17"/>
  <c r="M19" i="17"/>
  <c r="E27" i="17"/>
  <c r="N20" i="17"/>
  <c r="K20" i="17"/>
  <c r="M20" i="17"/>
  <c r="L20" i="17"/>
  <c r="E28" i="17" l="1"/>
  <c r="E29" i="17" l="1"/>
  <c r="J21" i="17" l="1"/>
  <c r="I21" i="17"/>
  <c r="E30" i="17"/>
  <c r="J22" i="17" s="1"/>
  <c r="K21" i="17" l="1"/>
  <c r="M21" i="17"/>
  <c r="N21" i="17"/>
  <c r="L21" i="17"/>
  <c r="N22" i="17"/>
  <c r="L22" i="17"/>
  <c r="M22" i="17"/>
  <c r="K22" i="17"/>
  <c r="E31" i="17"/>
  <c r="I23" i="17" l="1"/>
  <c r="J23" i="17"/>
  <c r="E32" i="17"/>
  <c r="N23" i="17" l="1"/>
  <c r="L23" i="17"/>
  <c r="K23" i="17"/>
  <c r="M23" i="17"/>
  <c r="E33" i="17"/>
  <c r="J24" i="17" s="1"/>
  <c r="M24" i="17" l="1"/>
  <c r="N24" i="17"/>
  <c r="K24" i="17"/>
  <c r="L24" i="17"/>
  <c r="I24" i="17"/>
  <c r="E34" i="17"/>
  <c r="S476" i="11"/>
  <c r="S475" i="11"/>
  <c r="S474" i="11"/>
  <c r="S473" i="11"/>
  <c r="S472" i="11"/>
  <c r="S471" i="11"/>
  <c r="S470" i="11"/>
  <c r="S469" i="11"/>
  <c r="S468" i="11"/>
  <c r="S467"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40" i="11"/>
  <c r="S439" i="11"/>
  <c r="S438" i="11"/>
  <c r="S437" i="11"/>
  <c r="S436" i="11"/>
  <c r="S435" i="11"/>
  <c r="S434" i="11"/>
  <c r="S433" i="11"/>
  <c r="S432" i="11"/>
  <c r="S431" i="11"/>
  <c r="S430" i="11"/>
  <c r="S429" i="11"/>
  <c r="S428" i="11"/>
  <c r="S427" i="11"/>
  <c r="S426" i="11"/>
  <c r="S425" i="11"/>
  <c r="S424" i="11"/>
  <c r="S423" i="11"/>
  <c r="S422" i="11"/>
  <c r="S421" i="11"/>
  <c r="S420" i="11"/>
  <c r="S419" i="11"/>
  <c r="S418" i="11"/>
  <c r="S417" i="11"/>
  <c r="S416" i="11"/>
  <c r="S415" i="11"/>
  <c r="S414" i="11"/>
  <c r="S413" i="11"/>
  <c r="S412" i="11"/>
  <c r="S411" i="11"/>
  <c r="S410" i="11"/>
  <c r="S409" i="11"/>
  <c r="S408" i="11"/>
  <c r="S407" i="11"/>
  <c r="S406" i="11"/>
  <c r="S405" i="11"/>
  <c r="S404" i="11"/>
  <c r="S403" i="11"/>
  <c r="S402" i="11"/>
  <c r="S401" i="11"/>
  <c r="S400" i="11"/>
  <c r="S399" i="11"/>
  <c r="S398" i="11"/>
  <c r="S397" i="11"/>
  <c r="S396" i="11"/>
  <c r="S395" i="11"/>
  <c r="S394" i="11"/>
  <c r="S393" i="11"/>
  <c r="S392" i="11"/>
  <c r="D386" i="17" s="1"/>
  <c r="S391" i="11"/>
  <c r="S390" i="11"/>
  <c r="S389" i="11"/>
  <c r="S388" i="11"/>
  <c r="S387" i="11"/>
  <c r="S386" i="11"/>
  <c r="S385" i="11"/>
  <c r="S384" i="11"/>
  <c r="S383" i="11"/>
  <c r="S382" i="11"/>
  <c r="S381" i="11"/>
  <c r="S380" i="11"/>
  <c r="S379" i="11"/>
  <c r="S378" i="11"/>
  <c r="S377" i="11"/>
  <c r="S376" i="11"/>
  <c r="S375" i="11"/>
  <c r="S374" i="11"/>
  <c r="S373" i="11"/>
  <c r="S372" i="11"/>
  <c r="S371" i="11"/>
  <c r="S370" i="11"/>
  <c r="S369" i="11"/>
  <c r="S368" i="11"/>
  <c r="S367" i="11"/>
  <c r="S366" i="11"/>
  <c r="S365" i="11"/>
  <c r="S364" i="11"/>
  <c r="S363" i="11"/>
  <c r="S362" i="11"/>
  <c r="S361" i="11"/>
  <c r="S360" i="11"/>
  <c r="S359" i="11"/>
  <c r="S358" i="11"/>
  <c r="S357" i="11"/>
  <c r="S356" i="11"/>
  <c r="S355" i="11"/>
  <c r="S354" i="11"/>
  <c r="S353" i="11"/>
  <c r="S352" i="11"/>
  <c r="S351" i="11"/>
  <c r="S350" i="11"/>
  <c r="S349" i="11"/>
  <c r="S348" i="11"/>
  <c r="S347" i="11"/>
  <c r="S346" i="11"/>
  <c r="S345" i="11"/>
  <c r="S344" i="11"/>
  <c r="S343" i="11"/>
  <c r="S342" i="11"/>
  <c r="S341" i="11"/>
  <c r="S340"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6" i="11"/>
  <c r="S315" i="11"/>
  <c r="S314" i="11"/>
  <c r="S313" i="11"/>
  <c r="S312" i="11"/>
  <c r="S311" i="11"/>
  <c r="S310" i="11"/>
  <c r="S309" i="11"/>
  <c r="S308" i="11"/>
  <c r="S307" i="11"/>
  <c r="S306" i="11"/>
  <c r="S305" i="11"/>
  <c r="S304" i="11"/>
  <c r="S303" i="11"/>
  <c r="S302" i="11"/>
  <c r="S301" i="11"/>
  <c r="S300" i="11"/>
  <c r="S299" i="11"/>
  <c r="S298" i="11"/>
  <c r="S297" i="11"/>
  <c r="S296" i="11"/>
  <c r="S295" i="11"/>
  <c r="S294" i="11"/>
  <c r="S293" i="11"/>
  <c r="S292" i="11"/>
  <c r="S291" i="11"/>
  <c r="S290" i="11"/>
  <c r="S289" i="11"/>
  <c r="S288" i="11"/>
  <c r="S287" i="11"/>
  <c r="S286" i="11"/>
  <c r="S285" i="11"/>
  <c r="S284" i="11"/>
  <c r="S283" i="11"/>
  <c r="S282" i="11"/>
  <c r="S281" i="11"/>
  <c r="S280" i="11"/>
  <c r="S279" i="11"/>
  <c r="S278" i="11"/>
  <c r="S277" i="11"/>
  <c r="S276" i="11"/>
  <c r="S275" i="11"/>
  <c r="S274" i="11"/>
  <c r="S273" i="11"/>
  <c r="S272" i="11"/>
  <c r="S271" i="11"/>
  <c r="S270" i="11"/>
  <c r="S269" i="11"/>
  <c r="S268" i="11"/>
  <c r="S267" i="11"/>
  <c r="S266" i="11"/>
  <c r="S265" i="11"/>
  <c r="S264" i="11"/>
  <c r="S263" i="11"/>
  <c r="S262" i="11"/>
  <c r="S261" i="11"/>
  <c r="S260" i="11"/>
  <c r="S259" i="11"/>
  <c r="S258" i="11"/>
  <c r="S257" i="11"/>
  <c r="S256" i="11"/>
  <c r="S255" i="11"/>
  <c r="S254" i="11"/>
  <c r="S253" i="11"/>
  <c r="S252" i="11"/>
  <c r="S251" i="11"/>
  <c r="S250" i="11"/>
  <c r="S249" i="11"/>
  <c r="S248" i="11"/>
  <c r="S247" i="11"/>
  <c r="S246" i="11"/>
  <c r="S245" i="11"/>
  <c r="S244" i="11"/>
  <c r="S243" i="11"/>
  <c r="S242" i="11"/>
  <c r="S241" i="11"/>
  <c r="S240" i="11"/>
  <c r="S239" i="11"/>
  <c r="S238" i="11"/>
  <c r="S237" i="11"/>
  <c r="S236" i="11"/>
  <c r="S235" i="11"/>
  <c r="S234" i="11"/>
  <c r="S233" i="11"/>
  <c r="S232" i="11"/>
  <c r="S231" i="11"/>
  <c r="S230" i="11"/>
  <c r="S229" i="11"/>
  <c r="S228" i="11"/>
  <c r="S227" i="11"/>
  <c r="S226" i="11"/>
  <c r="S225" i="11"/>
  <c r="S224" i="11"/>
  <c r="S223" i="11"/>
  <c r="S222" i="11"/>
  <c r="S221" i="11"/>
  <c r="S220" i="11"/>
  <c r="S219" i="11"/>
  <c r="S218" i="11"/>
  <c r="S217" i="11"/>
  <c r="S216" i="11"/>
  <c r="S215" i="11"/>
  <c r="S214" i="11"/>
  <c r="S213" i="11"/>
  <c r="S212" i="11"/>
  <c r="S211" i="11"/>
  <c r="S210" i="11"/>
  <c r="S209" i="11"/>
  <c r="S208" i="11"/>
  <c r="S207" i="11"/>
  <c r="S206" i="11"/>
  <c r="S205" i="11"/>
  <c r="S204" i="11"/>
  <c r="S203" i="11"/>
  <c r="S202" i="11"/>
  <c r="S201" i="11"/>
  <c r="S200" i="11"/>
  <c r="S199" i="11"/>
  <c r="S198" i="11"/>
  <c r="S197" i="11"/>
  <c r="S196" i="11"/>
  <c r="S195" i="11"/>
  <c r="S194" i="11"/>
  <c r="S193" i="11"/>
  <c r="S192" i="11"/>
  <c r="S191" i="11"/>
  <c r="S190" i="11"/>
  <c r="S189" i="11"/>
  <c r="S188" i="11"/>
  <c r="S187" i="11"/>
  <c r="S186" i="11"/>
  <c r="S185" i="11"/>
  <c r="S184" i="11"/>
  <c r="S183" i="11"/>
  <c r="S182" i="11"/>
  <c r="S181" i="11"/>
  <c r="S180" i="11"/>
  <c r="S179" i="11"/>
  <c r="S178" i="11"/>
  <c r="S177" i="11"/>
  <c r="S176" i="11"/>
  <c r="S175" i="11"/>
  <c r="S174" i="11"/>
  <c r="S173" i="11"/>
  <c r="S172"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7" i="11"/>
  <c r="S106" i="11"/>
  <c r="S105" i="11"/>
  <c r="S104" i="11"/>
  <c r="S103" i="11"/>
  <c r="S102" i="11"/>
  <c r="S101" i="11"/>
  <c r="S100" i="11"/>
  <c r="S99"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S3" i="11"/>
  <c r="U3" i="11" s="1"/>
  <c r="AJ557" i="10"/>
  <c r="AJ558" i="10"/>
  <c r="I25" i="17" l="1"/>
  <c r="J25" i="17"/>
  <c r="E35" i="17"/>
  <c r="J26" i="17" s="1"/>
  <c r="U4" i="11"/>
  <c r="U5" i="11" s="1"/>
  <c r="U6" i="11" s="1"/>
  <c r="U7" i="11" s="1"/>
  <c r="U8" i="11" s="1"/>
  <c r="U9" i="11" s="1"/>
  <c r="U10" i="11" s="1"/>
  <c r="U11" i="11" s="1"/>
  <c r="U12" i="11" s="1"/>
  <c r="U13" i="11" s="1"/>
  <c r="U14" i="11" s="1"/>
  <c r="U15" i="11" s="1"/>
  <c r="U16" i="11" s="1"/>
  <c r="U17" i="11" s="1"/>
  <c r="U18" i="11" s="1"/>
  <c r="U19" i="11" s="1"/>
  <c r="U20" i="11" s="1"/>
  <c r="U21" i="11" s="1"/>
  <c r="U22" i="11" s="1"/>
  <c r="U23" i="11" s="1"/>
  <c r="U24" i="11" s="1"/>
  <c r="U25" i="11" s="1"/>
  <c r="U26" i="11" s="1"/>
  <c r="U27" i="11" s="1"/>
  <c r="U28" i="11" s="1"/>
  <c r="U29" i="11" s="1"/>
  <c r="U30" i="11" s="1"/>
  <c r="U31" i="11" s="1"/>
  <c r="U32" i="11" s="1"/>
  <c r="U33" i="11" s="1"/>
  <c r="U34" i="11" s="1"/>
  <c r="U35" i="11" s="1"/>
  <c r="U36" i="11" s="1"/>
  <c r="U37" i="11" s="1"/>
  <c r="U38" i="11" s="1"/>
  <c r="U39" i="11" s="1"/>
  <c r="U40" i="11" s="1"/>
  <c r="U41" i="11" s="1"/>
  <c r="U42" i="11" s="1"/>
  <c r="U43" i="11" s="1"/>
  <c r="U44" i="11" s="1"/>
  <c r="U45" i="11" s="1"/>
  <c r="U46" i="11" s="1"/>
  <c r="U47" i="11" s="1"/>
  <c r="U48" i="11" s="1"/>
  <c r="U49" i="11" s="1"/>
  <c r="U50" i="11" s="1"/>
  <c r="U51" i="11" s="1"/>
  <c r="U52" i="11" s="1"/>
  <c r="U53" i="11" s="1"/>
  <c r="U54" i="11" s="1"/>
  <c r="U55" i="11" s="1"/>
  <c r="U56" i="11" s="1"/>
  <c r="U57" i="11" s="1"/>
  <c r="U58" i="11" s="1"/>
  <c r="U59" i="11" s="1"/>
  <c r="U60" i="11" s="1"/>
  <c r="U61" i="11" s="1"/>
  <c r="U62" i="11" s="1"/>
  <c r="U63" i="11" s="1"/>
  <c r="U64" i="11" s="1"/>
  <c r="U65" i="11" s="1"/>
  <c r="U66" i="11" s="1"/>
  <c r="U67" i="11" s="1"/>
  <c r="U68" i="11" s="1"/>
  <c r="U69" i="11" s="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U172" i="11" s="1"/>
  <c r="U173" i="11" s="1"/>
  <c r="U174" i="11" s="1"/>
  <c r="U175" i="11" s="1"/>
  <c r="U176" i="11" s="1"/>
  <c r="U177" i="11" s="1"/>
  <c r="U178" i="11" s="1"/>
  <c r="U179" i="11" s="1"/>
  <c r="U180" i="11" s="1"/>
  <c r="U181" i="11" s="1"/>
  <c r="U182" i="11" s="1"/>
  <c r="U183" i="11" s="1"/>
  <c r="U184" i="11" s="1"/>
  <c r="U185" i="11" s="1"/>
  <c r="U186" i="11" s="1"/>
  <c r="U187" i="11" s="1"/>
  <c r="U188" i="11" s="1"/>
  <c r="U189" i="11" s="1"/>
  <c r="U190" i="11" s="1"/>
  <c r="U191" i="11" s="1"/>
  <c r="U192" i="11" s="1"/>
  <c r="U193" i="11" s="1"/>
  <c r="U194"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U217" i="11" s="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U254" i="11" s="1"/>
  <c r="U255" i="11" s="1"/>
  <c r="U256" i="11" s="1"/>
  <c r="U257" i="11" s="1"/>
  <c r="U258" i="11" s="1"/>
  <c r="U259" i="11" s="1"/>
  <c r="U260" i="11" s="1"/>
  <c r="U261" i="11" s="1"/>
  <c r="U262" i="11" s="1"/>
  <c r="U263" i="11" s="1"/>
  <c r="U264" i="11" s="1"/>
  <c r="U265" i="11" s="1"/>
  <c r="U266" i="11" s="1"/>
  <c r="U267" i="11" s="1"/>
  <c r="U268" i="11" s="1"/>
  <c r="U269" i="11" s="1"/>
  <c r="U270" i="11" s="1"/>
  <c r="U271" i="11" s="1"/>
  <c r="U272" i="11" s="1"/>
  <c r="U273" i="11" s="1"/>
  <c r="U274" i="11" s="1"/>
  <c r="U275" i="11" s="1"/>
  <c r="U276" i="11" s="1"/>
  <c r="U277" i="11" s="1"/>
  <c r="U278" i="11" s="1"/>
  <c r="U279" i="11" s="1"/>
  <c r="U280" i="11" s="1"/>
  <c r="U281" i="11" s="1"/>
  <c r="U282" i="11" s="1"/>
  <c r="U283" i="11" s="1"/>
  <c r="U284" i="11" s="1"/>
  <c r="U285" i="11" s="1"/>
  <c r="U286" i="11" s="1"/>
  <c r="U287" i="11" s="1"/>
  <c r="U288" i="11" s="1"/>
  <c r="U289" i="11" s="1"/>
  <c r="U290" i="11" s="1"/>
  <c r="U291" i="11" s="1"/>
  <c r="U292" i="11" s="1"/>
  <c r="U293" i="11" s="1"/>
  <c r="U294" i="11" s="1"/>
  <c r="U295" i="11" s="1"/>
  <c r="U296" i="11" s="1"/>
  <c r="U297" i="11" s="1"/>
  <c r="U298" i="11" s="1"/>
  <c r="U299" i="11" s="1"/>
  <c r="U300" i="11" s="1"/>
  <c r="U301" i="11" s="1"/>
  <c r="U302" i="11" s="1"/>
  <c r="U303" i="11" s="1"/>
  <c r="U304" i="11" s="1"/>
  <c r="U305" i="11" s="1"/>
  <c r="U306" i="11" s="1"/>
  <c r="U307" i="11" s="1"/>
  <c r="U308" i="11" s="1"/>
  <c r="U309" i="11" s="1"/>
  <c r="U310" i="11" s="1"/>
  <c r="U311" i="11" s="1"/>
  <c r="U312" i="11" s="1"/>
  <c r="U313" i="11" s="1"/>
  <c r="U314" i="11" s="1"/>
  <c r="U315" i="11" s="1"/>
  <c r="U316" i="11" s="1"/>
  <c r="U317" i="11" s="1"/>
  <c r="U318" i="11" s="1"/>
  <c r="U319" i="11" s="1"/>
  <c r="U320" i="11" s="1"/>
  <c r="U321" i="11" s="1"/>
  <c r="U322" i="11" s="1"/>
  <c r="U323" i="11" s="1"/>
  <c r="U324" i="11" s="1"/>
  <c r="U325" i="11" s="1"/>
  <c r="U326" i="11" s="1"/>
  <c r="U327" i="11" s="1"/>
  <c r="U328" i="11" s="1"/>
  <c r="U329" i="11" s="1"/>
  <c r="U330" i="11" s="1"/>
  <c r="U331" i="11" s="1"/>
  <c r="U332" i="11" s="1"/>
  <c r="U333" i="11" s="1"/>
  <c r="U334" i="11" s="1"/>
  <c r="U335" i="11" s="1"/>
  <c r="U336" i="11" s="1"/>
  <c r="U337" i="11" s="1"/>
  <c r="U338" i="11" s="1"/>
  <c r="U339" i="11" s="1"/>
  <c r="U340" i="11" s="1"/>
  <c r="U341" i="11" s="1"/>
  <c r="U342" i="11" s="1"/>
  <c r="U343" i="11" s="1"/>
  <c r="U344" i="11" s="1"/>
  <c r="U345" i="11" s="1"/>
  <c r="U346" i="11" s="1"/>
  <c r="U347" i="11" s="1"/>
  <c r="U348" i="11" s="1"/>
  <c r="U349" i="11" s="1"/>
  <c r="U350" i="11" s="1"/>
  <c r="U351" i="11" s="1"/>
  <c r="U352" i="11" s="1"/>
  <c r="U353" i="11" s="1"/>
  <c r="U354" i="11" s="1"/>
  <c r="U355" i="11" s="1"/>
  <c r="U356" i="11" s="1"/>
  <c r="U357" i="11" s="1"/>
  <c r="U358" i="11" s="1"/>
  <c r="U359" i="11" s="1"/>
  <c r="U360" i="11" s="1"/>
  <c r="U361" i="11" s="1"/>
  <c r="U362" i="11" s="1"/>
  <c r="U363" i="11" s="1"/>
  <c r="U364" i="11" s="1"/>
  <c r="U365" i="11" s="1"/>
  <c r="U366" i="11" s="1"/>
  <c r="U367" i="11" s="1"/>
  <c r="U368" i="11" s="1"/>
  <c r="U369" i="11" s="1"/>
  <c r="U370" i="11" s="1"/>
  <c r="U371" i="11" s="1"/>
  <c r="U372" i="11" s="1"/>
  <c r="U373" i="11" s="1"/>
  <c r="U374" i="11" s="1"/>
  <c r="U375" i="11" s="1"/>
  <c r="U376" i="11" s="1"/>
  <c r="U377" i="11" s="1"/>
  <c r="U378" i="11" s="1"/>
  <c r="U379" i="11" s="1"/>
  <c r="U380" i="11" s="1"/>
  <c r="U381" i="11" s="1"/>
  <c r="U382" i="11" s="1"/>
  <c r="U383" i="11" s="1"/>
  <c r="U384" i="11" s="1"/>
  <c r="U385" i="11" s="1"/>
  <c r="U386" i="11" s="1"/>
  <c r="U387" i="11" s="1"/>
  <c r="U388" i="11" s="1"/>
  <c r="U389" i="11" s="1"/>
  <c r="U390" i="11" s="1"/>
  <c r="U391" i="11" s="1"/>
  <c r="U392" i="11" s="1"/>
  <c r="U393" i="11" l="1"/>
  <c r="U394" i="11" s="1"/>
  <c r="U395" i="11" s="1"/>
  <c r="U396" i="11" s="1"/>
  <c r="U397" i="11" s="1"/>
  <c r="U398" i="11" s="1"/>
  <c r="U399" i="11" s="1"/>
  <c r="U400" i="11" s="1"/>
  <c r="U401" i="11" s="1"/>
  <c r="U402" i="11" s="1"/>
  <c r="U403" i="11" s="1"/>
  <c r="U404" i="11" s="1"/>
  <c r="U405" i="11" s="1"/>
  <c r="U406" i="11" s="1"/>
  <c r="U407" i="11" s="1"/>
  <c r="U408" i="11" s="1"/>
  <c r="U409" i="11" s="1"/>
  <c r="U410" i="11" s="1"/>
  <c r="U411" i="11" s="1"/>
  <c r="U412" i="11" s="1"/>
  <c r="U413" i="11" s="1"/>
  <c r="U414" i="11" s="1"/>
  <c r="U415" i="11" s="1"/>
  <c r="U416" i="11" s="1"/>
  <c r="U417" i="11" s="1"/>
  <c r="U418" i="11" s="1"/>
  <c r="U419" i="11" s="1"/>
  <c r="U420" i="11" s="1"/>
  <c r="U421" i="11" s="1"/>
  <c r="U422" i="11" s="1"/>
  <c r="U423" i="11" s="1"/>
  <c r="U424" i="11" s="1"/>
  <c r="U425" i="11" s="1"/>
  <c r="U426" i="11" s="1"/>
  <c r="U427" i="11" s="1"/>
  <c r="U428" i="11" s="1"/>
  <c r="U429" i="11" s="1"/>
  <c r="U430" i="11" s="1"/>
  <c r="U431" i="11" s="1"/>
  <c r="U432" i="11" s="1"/>
  <c r="U433" i="11" s="1"/>
  <c r="U434" i="11" s="1"/>
  <c r="U435" i="11" s="1"/>
  <c r="U436" i="11" s="1"/>
  <c r="U437" i="11" s="1"/>
  <c r="U438" i="11" s="1"/>
  <c r="U439" i="11" s="1"/>
  <c r="U440" i="11" s="1"/>
  <c r="U441" i="11" s="1"/>
  <c r="U442" i="11" s="1"/>
  <c r="U443" i="11" s="1"/>
  <c r="U444" i="11" s="1"/>
  <c r="U445" i="11" s="1"/>
  <c r="U446" i="11" s="1"/>
  <c r="U447" i="11" s="1"/>
  <c r="U448" i="11" s="1"/>
  <c r="U449" i="11" s="1"/>
  <c r="U450" i="11" s="1"/>
  <c r="U451" i="11" s="1"/>
  <c r="U452" i="11" s="1"/>
  <c r="U453" i="11" s="1"/>
  <c r="U454" i="11" s="1"/>
  <c r="U455" i="11" s="1"/>
  <c r="U456" i="11" s="1"/>
  <c r="U457" i="11" s="1"/>
  <c r="U458" i="11" s="1"/>
  <c r="U459" i="11" s="1"/>
  <c r="U460" i="11" s="1"/>
  <c r="U461" i="11" s="1"/>
  <c r="U462" i="11" s="1"/>
  <c r="U463" i="11" s="1"/>
  <c r="U464" i="11" s="1"/>
  <c r="U465" i="11" s="1"/>
  <c r="U466" i="11" s="1"/>
  <c r="U467" i="11" s="1"/>
  <c r="U468" i="11" s="1"/>
  <c r="U469" i="11" s="1"/>
  <c r="U470" i="11" s="1"/>
  <c r="U471" i="11" s="1"/>
  <c r="U472" i="11" s="1"/>
  <c r="U473" i="11" s="1"/>
  <c r="U474" i="11" s="1"/>
  <c r="U475" i="11" s="1"/>
  <c r="U476" i="11" s="1"/>
  <c r="L25" i="17"/>
  <c r="N25" i="17"/>
  <c r="K25" i="17"/>
  <c r="M25" i="17"/>
  <c r="K26" i="17"/>
  <c r="L26" i="17"/>
  <c r="N26" i="17"/>
  <c r="M26" i="17"/>
  <c r="I26" i="17"/>
  <c r="E36" i="17"/>
  <c r="U558" i="10"/>
  <c r="V558" i="10"/>
  <c r="W558" i="10"/>
  <c r="X558" i="10"/>
  <c r="Y558" i="10"/>
  <c r="Z558" i="10"/>
  <c r="AA558" i="10"/>
  <c r="AB558" i="10"/>
  <c r="AC558" i="10"/>
  <c r="AD558" i="10"/>
  <c r="AE558" i="10"/>
  <c r="AF558" i="10"/>
  <c r="AG558" i="10"/>
  <c r="I558" i="10"/>
  <c r="J558" i="10"/>
  <c r="K558" i="10"/>
  <c r="L558" i="10"/>
  <c r="M558" i="10"/>
  <c r="N558" i="10"/>
  <c r="O558" i="10"/>
  <c r="P558" i="10"/>
  <c r="R558" i="10"/>
  <c r="S558" i="10"/>
  <c r="T558" i="10"/>
  <c r="D558" i="10"/>
  <c r="E558" i="10"/>
  <c r="F558" i="10"/>
  <c r="G558" i="10"/>
  <c r="H558" i="10"/>
  <c r="C558" i="10"/>
  <c r="AL7" i="10"/>
  <c r="AN7" i="10" s="1"/>
  <c r="AL9" i="10"/>
  <c r="AN9" i="10" s="1"/>
  <c r="AL13" i="10"/>
  <c r="AN13" i="10" s="1"/>
  <c r="AL15" i="10"/>
  <c r="AN15" i="10" s="1"/>
  <c r="AL17" i="10"/>
  <c r="AN17" i="10" s="1"/>
  <c r="AL19" i="10"/>
  <c r="AN19" i="10" s="1"/>
  <c r="AL21" i="10"/>
  <c r="AN21" i="10" s="1"/>
  <c r="AL23" i="10"/>
  <c r="AN23" i="10" s="1"/>
  <c r="AL34" i="10"/>
  <c r="AN34" i="10" s="1"/>
  <c r="AL38" i="10"/>
  <c r="AN38" i="10" s="1"/>
  <c r="AL41" i="10"/>
  <c r="AN41" i="10" s="1"/>
  <c r="AL45" i="10"/>
  <c r="AN45" i="10" s="1"/>
  <c r="AL48" i="10"/>
  <c r="AN48" i="10" s="1"/>
  <c r="AL50" i="10"/>
  <c r="AN50" i="10" s="1"/>
  <c r="AL53" i="10"/>
  <c r="AN53" i="10" s="1"/>
  <c r="AL55" i="10"/>
  <c r="AN55" i="10" s="1"/>
  <c r="AL58" i="10"/>
  <c r="AN58" i="10" s="1"/>
  <c r="AL61" i="10"/>
  <c r="AN61" i="10" s="1"/>
  <c r="AL66" i="10"/>
  <c r="AN66" i="10" s="1"/>
  <c r="AL90" i="10"/>
  <c r="AN90" i="10" s="1"/>
  <c r="AL92" i="10"/>
  <c r="AN92" i="10" s="1"/>
  <c r="AL96" i="10"/>
  <c r="AN96" i="10" s="1"/>
  <c r="AL98" i="10"/>
  <c r="AN98" i="10" s="1"/>
  <c r="AL101" i="10"/>
  <c r="AN101" i="10" s="1"/>
  <c r="AL103" i="10"/>
  <c r="AN103" i="10" s="1"/>
  <c r="AL105" i="10"/>
  <c r="AN105" i="10" s="1"/>
  <c r="AL113" i="10"/>
  <c r="AN113" i="10" s="1"/>
  <c r="AL117" i="10"/>
  <c r="AN117" i="10" s="1"/>
  <c r="AL121" i="10"/>
  <c r="AN121" i="10" s="1"/>
  <c r="AL125" i="10"/>
  <c r="AN125" i="10" s="1"/>
  <c r="AL130" i="10"/>
  <c r="AN130" i="10" s="1"/>
  <c r="AL132" i="10"/>
  <c r="AN132" i="10" s="1"/>
  <c r="AL134" i="10"/>
  <c r="AN134" i="10" s="1"/>
  <c r="AL137" i="10"/>
  <c r="AN137" i="10" s="1"/>
  <c r="AL146" i="10"/>
  <c r="AN146" i="10" s="1"/>
  <c r="AL150" i="10"/>
  <c r="AN150" i="10" s="1"/>
  <c r="AL155" i="10"/>
  <c r="AN155" i="10" s="1"/>
  <c r="AL157" i="10"/>
  <c r="AN157" i="10" s="1"/>
  <c r="AL159" i="10"/>
  <c r="AN159" i="10" s="1"/>
  <c r="AL162" i="10"/>
  <c r="AN162" i="10" s="1"/>
  <c r="AL165" i="10"/>
  <c r="AN165" i="10" s="1"/>
  <c r="AL167" i="10"/>
  <c r="AN167" i="10" s="1"/>
  <c r="AL171" i="10"/>
  <c r="AN171" i="10" s="1"/>
  <c r="AL173" i="10"/>
  <c r="AN173" i="10" s="1"/>
  <c r="AL175" i="10"/>
  <c r="AN175" i="10" s="1"/>
  <c r="AL180" i="10"/>
  <c r="AN180" i="10" s="1"/>
  <c r="AL182" i="10"/>
  <c r="AN182" i="10" s="1"/>
  <c r="AL184" i="10"/>
  <c r="AN184" i="10" s="1"/>
  <c r="AL187" i="10"/>
  <c r="AN187" i="10" s="1"/>
  <c r="AL189" i="10"/>
  <c r="AN189" i="10" s="1"/>
  <c r="AL191" i="10"/>
  <c r="AN191" i="10" s="1"/>
  <c r="AL196" i="10"/>
  <c r="AN196" i="10" s="1"/>
  <c r="AL203" i="10"/>
  <c r="AN203" i="10" s="1"/>
  <c r="AL205" i="10"/>
  <c r="AN205" i="10" s="1"/>
  <c r="AL207" i="10"/>
  <c r="AN207" i="10" s="1"/>
  <c r="AL209" i="10"/>
  <c r="AN209" i="10" s="1"/>
  <c r="AL211" i="10"/>
  <c r="AN211" i="10" s="1"/>
  <c r="AL213" i="10"/>
  <c r="AN213" i="10" s="1"/>
  <c r="AL216" i="10"/>
  <c r="AN216" i="10" s="1"/>
  <c r="AL218" i="10"/>
  <c r="AN218" i="10" s="1"/>
  <c r="AL223" i="10"/>
  <c r="AN223" i="10" s="1"/>
  <c r="AL226" i="10"/>
  <c r="AN226" i="10" s="1"/>
  <c r="AL228" i="10"/>
  <c r="AN228" i="10" s="1"/>
  <c r="AL237" i="10"/>
  <c r="AN237" i="10" s="1"/>
  <c r="AL239" i="10"/>
  <c r="AN239" i="10" s="1"/>
  <c r="AL244" i="10"/>
  <c r="AN244" i="10" s="1"/>
  <c r="AL246" i="10"/>
  <c r="AN246" i="10" s="1"/>
  <c r="AL248" i="10"/>
  <c r="AN248" i="10" s="1"/>
  <c r="AL250" i="10"/>
  <c r="AN250" i="10" s="1"/>
  <c r="AL252" i="10"/>
  <c r="AN252" i="10" s="1"/>
  <c r="AL257" i="10"/>
  <c r="AN257" i="10" s="1"/>
  <c r="AL259" i="10"/>
  <c r="AN259" i="10" s="1"/>
  <c r="AL263" i="10"/>
  <c r="AN263" i="10" s="1"/>
  <c r="AL266" i="10"/>
  <c r="AN266" i="10" s="1"/>
  <c r="AL268" i="10"/>
  <c r="AN268" i="10" s="1"/>
  <c r="AL270" i="10"/>
  <c r="AN270" i="10" s="1"/>
  <c r="AL274" i="10"/>
  <c r="AN274" i="10" s="1"/>
  <c r="AL276" i="10"/>
  <c r="AN276" i="10" s="1"/>
  <c r="AL278" i="10"/>
  <c r="AN278" i="10" s="1"/>
  <c r="AL280" i="10"/>
  <c r="AN280" i="10" s="1"/>
  <c r="AL282" i="10"/>
  <c r="AN282" i="10" s="1"/>
  <c r="AL288" i="10"/>
  <c r="AN288" i="10" s="1"/>
  <c r="AL291" i="10"/>
  <c r="AN291" i="10" s="1"/>
  <c r="AL293" i="10"/>
  <c r="AN293" i="10" s="1"/>
  <c r="AL297" i="10"/>
  <c r="AN297" i="10" s="1"/>
  <c r="AL299" i="10"/>
  <c r="AN299" i="10" s="1"/>
  <c r="AL303" i="10"/>
  <c r="AN303" i="10" s="1"/>
  <c r="AL305" i="10"/>
  <c r="AN305" i="10" s="1"/>
  <c r="AL307" i="10"/>
  <c r="AN307" i="10" s="1"/>
  <c r="AL309" i="10"/>
  <c r="AN309" i="10" s="1"/>
  <c r="AL311" i="10"/>
  <c r="AN311" i="10" s="1"/>
  <c r="AL313" i="10"/>
  <c r="AN313" i="10" s="1"/>
  <c r="AL318" i="10"/>
  <c r="AN318" i="10" s="1"/>
  <c r="AL320" i="10"/>
  <c r="AN320" i="10" s="1"/>
  <c r="AL322" i="10"/>
  <c r="AN322" i="10" s="1"/>
  <c r="AL337" i="10"/>
  <c r="AN337" i="10" s="1"/>
  <c r="AL340" i="10"/>
  <c r="AN340" i="10" s="1"/>
  <c r="AL342" i="10"/>
  <c r="AN342" i="10" s="1"/>
  <c r="AL344" i="10"/>
  <c r="AN344" i="10" s="1"/>
  <c r="AL346" i="10"/>
  <c r="AN346" i="10" s="1"/>
  <c r="AL348" i="10"/>
  <c r="AN348" i="10" s="1"/>
  <c r="AL367" i="10"/>
  <c r="AN367" i="10" s="1"/>
  <c r="AL373" i="10"/>
  <c r="AN373" i="10" s="1"/>
  <c r="AL376" i="10"/>
  <c r="AN376" i="10" s="1"/>
  <c r="AL378" i="10"/>
  <c r="AN378" i="10" s="1"/>
  <c r="AL380" i="10"/>
  <c r="AN380" i="10" s="1"/>
  <c r="AL385" i="10"/>
  <c r="AN385" i="10" s="1"/>
  <c r="AL388" i="10"/>
  <c r="AN388" i="10" s="1"/>
  <c r="AL390" i="10"/>
  <c r="AN390" i="10" s="1"/>
  <c r="AL396" i="10"/>
  <c r="AN396" i="10" s="1"/>
  <c r="AL401" i="10"/>
  <c r="AN401" i="10" s="1"/>
  <c r="AL404" i="10"/>
  <c r="AN404" i="10" s="1"/>
  <c r="AL406" i="10"/>
  <c r="AN406" i="10" s="1"/>
  <c r="AL411" i="10"/>
  <c r="AN411" i="10" s="1"/>
  <c r="AL413" i="10"/>
  <c r="AN413" i="10" s="1"/>
  <c r="AL416" i="10"/>
  <c r="AN416" i="10" s="1"/>
  <c r="AL423" i="10"/>
  <c r="AN423" i="10" s="1"/>
  <c r="AL427" i="10"/>
  <c r="AN427" i="10" s="1"/>
  <c r="AL429" i="10"/>
  <c r="AN429" i="10" s="1"/>
  <c r="AL432" i="10"/>
  <c r="AN432" i="10" s="1"/>
  <c r="AL434" i="10"/>
  <c r="AN434" i="10" s="1"/>
  <c r="AL436" i="10"/>
  <c r="AN436" i="10" s="1"/>
  <c r="AL438" i="10"/>
  <c r="AN438" i="10" s="1"/>
  <c r="AL440" i="10"/>
  <c r="AN440" i="10" s="1"/>
  <c r="AL444" i="10"/>
  <c r="AN444" i="10" s="1"/>
  <c r="AL448" i="10"/>
  <c r="AN448" i="10" s="1"/>
  <c r="AL453" i="10"/>
  <c r="AN453" i="10" s="1"/>
  <c r="AL456" i="10"/>
  <c r="AN456" i="10" s="1"/>
  <c r="AL458" i="10"/>
  <c r="AN458" i="10" s="1"/>
  <c r="AL463" i="10"/>
  <c r="AN463" i="10" s="1"/>
  <c r="AL467" i="10"/>
  <c r="AN467" i="10" s="1"/>
  <c r="AL480" i="10"/>
  <c r="AN480" i="10" s="1"/>
  <c r="AL484" i="10"/>
  <c r="AN484" i="10" s="1"/>
  <c r="AL490" i="10"/>
  <c r="AN490" i="10" s="1"/>
  <c r="AL494" i="10"/>
  <c r="AN494" i="10" s="1"/>
  <c r="AL515" i="10"/>
  <c r="AN515" i="10" s="1"/>
  <c r="AL518" i="10"/>
  <c r="AN518" i="10" s="1"/>
  <c r="AL523" i="10"/>
  <c r="AN523" i="10" s="1"/>
  <c r="AL527" i="10"/>
  <c r="AN527" i="10" s="1"/>
  <c r="AL532" i="10"/>
  <c r="AN532" i="10" s="1"/>
  <c r="AL534" i="10"/>
  <c r="AN534" i="10" s="1"/>
  <c r="AL538" i="10"/>
  <c r="AN538" i="10" s="1"/>
  <c r="AL540" i="10"/>
  <c r="AN540" i="10" s="1"/>
  <c r="AL545" i="10"/>
  <c r="AN545" i="10" s="1"/>
  <c r="AL547" i="10"/>
  <c r="AN547" i="10" s="1"/>
  <c r="AL549" i="10"/>
  <c r="AN549" i="10" s="1"/>
  <c r="AA3" i="8"/>
  <c r="E5" i="23" s="1"/>
  <c r="AA4" i="8"/>
  <c r="E6" i="23" s="1"/>
  <c r="AA5" i="8"/>
  <c r="E7" i="23" s="1"/>
  <c r="AA6" i="8"/>
  <c r="E8" i="23" s="1"/>
  <c r="AA7" i="8"/>
  <c r="E9" i="23" s="1"/>
  <c r="AA8" i="8"/>
  <c r="E10" i="23" s="1"/>
  <c r="AA9" i="8"/>
  <c r="E11" i="23" s="1"/>
  <c r="AA10" i="8"/>
  <c r="E12" i="23" s="1"/>
  <c r="AA11" i="8"/>
  <c r="E13" i="23" s="1"/>
  <c r="AA12" i="8"/>
  <c r="E14" i="23" s="1"/>
  <c r="AA13" i="8"/>
  <c r="E15" i="23" s="1"/>
  <c r="AA14" i="8"/>
  <c r="E16" i="23" s="1"/>
  <c r="AA15" i="8"/>
  <c r="E17" i="23" s="1"/>
  <c r="AA16" i="8"/>
  <c r="E18" i="23" s="1"/>
  <c r="AA17" i="8"/>
  <c r="E19" i="23" s="1"/>
  <c r="AA18" i="8"/>
  <c r="E20" i="23" s="1"/>
  <c r="AA19" i="8"/>
  <c r="E21" i="23" s="1"/>
  <c r="AA20" i="8"/>
  <c r="E22" i="23" s="1"/>
  <c r="AA21" i="8"/>
  <c r="E23" i="23" s="1"/>
  <c r="AA22" i="8"/>
  <c r="E24" i="23" s="1"/>
  <c r="AA23" i="8"/>
  <c r="E25" i="23" s="1"/>
  <c r="AA24" i="8"/>
  <c r="E26" i="23" s="1"/>
  <c r="AA25" i="8"/>
  <c r="E27" i="23" s="1"/>
  <c r="AA26" i="8"/>
  <c r="E28" i="23" s="1"/>
  <c r="AA27" i="8"/>
  <c r="E29" i="23" s="1"/>
  <c r="AA28" i="8"/>
  <c r="E30" i="23" s="1"/>
  <c r="AA29" i="8"/>
  <c r="E31" i="23" s="1"/>
  <c r="AA30" i="8"/>
  <c r="E32" i="23" s="1"/>
  <c r="AA31" i="8"/>
  <c r="E33" i="23" s="1"/>
  <c r="AA32" i="8"/>
  <c r="E34" i="23" s="1"/>
  <c r="AA33" i="8"/>
  <c r="E35" i="23" s="1"/>
  <c r="AA34" i="8"/>
  <c r="E36" i="23" s="1"/>
  <c r="AA35" i="8"/>
  <c r="E37" i="23" s="1"/>
  <c r="AA36" i="8"/>
  <c r="E38" i="23" s="1"/>
  <c r="AA37" i="8"/>
  <c r="E39" i="23" s="1"/>
  <c r="AA38" i="8"/>
  <c r="E40" i="23" s="1"/>
  <c r="AA39" i="8"/>
  <c r="E41" i="23" s="1"/>
  <c r="AA40" i="8"/>
  <c r="E42" i="23" s="1"/>
  <c r="AA41" i="8"/>
  <c r="E43" i="23" s="1"/>
  <c r="AA42" i="8"/>
  <c r="E44" i="23" s="1"/>
  <c r="AA43" i="8"/>
  <c r="E45" i="23" s="1"/>
  <c r="AA44" i="8"/>
  <c r="E46" i="23" s="1"/>
  <c r="AA45" i="8"/>
  <c r="E47" i="23" s="1"/>
  <c r="AA46" i="8"/>
  <c r="E48" i="23" s="1"/>
  <c r="AA47" i="8"/>
  <c r="E49" i="23" s="1"/>
  <c r="AA48" i="8"/>
  <c r="E50" i="23" s="1"/>
  <c r="AA49" i="8"/>
  <c r="E51" i="23" s="1"/>
  <c r="AA50" i="8"/>
  <c r="E52" i="23" s="1"/>
  <c r="AA51" i="8"/>
  <c r="E53" i="23" s="1"/>
  <c r="AA52" i="8"/>
  <c r="E54" i="23" s="1"/>
  <c r="AA53" i="8"/>
  <c r="E55" i="23" s="1"/>
  <c r="AA54" i="8"/>
  <c r="E56" i="23" s="1"/>
  <c r="AA55" i="8"/>
  <c r="E57" i="23" s="1"/>
  <c r="AA56" i="8"/>
  <c r="E58" i="23" s="1"/>
  <c r="AA57" i="8"/>
  <c r="E59" i="23" s="1"/>
  <c r="AA58" i="8"/>
  <c r="E60" i="23" s="1"/>
  <c r="AA59" i="8"/>
  <c r="E61" i="23" s="1"/>
  <c r="AA60" i="8"/>
  <c r="E62" i="23" s="1"/>
  <c r="AA61" i="8"/>
  <c r="E63" i="23" s="1"/>
  <c r="AA62" i="8"/>
  <c r="E64" i="23" s="1"/>
  <c r="AA63" i="8"/>
  <c r="E65" i="23" s="1"/>
  <c r="AA64" i="8"/>
  <c r="E66" i="23" s="1"/>
  <c r="AA65" i="8"/>
  <c r="E67" i="23" s="1"/>
  <c r="AA66" i="8"/>
  <c r="E68" i="23" s="1"/>
  <c r="AA67" i="8"/>
  <c r="E69" i="23" s="1"/>
  <c r="AA68" i="8"/>
  <c r="E70" i="23" s="1"/>
  <c r="AA69" i="8"/>
  <c r="E71" i="23" s="1"/>
  <c r="AA70" i="8"/>
  <c r="E72" i="23" s="1"/>
  <c r="AA71" i="8"/>
  <c r="E73" i="23" s="1"/>
  <c r="AA72" i="8"/>
  <c r="E74" i="23" s="1"/>
  <c r="AA73" i="8"/>
  <c r="E75" i="23" s="1"/>
  <c r="AA74" i="8"/>
  <c r="E76" i="23" s="1"/>
  <c r="AA75" i="8"/>
  <c r="E77" i="23" s="1"/>
  <c r="AA76" i="8"/>
  <c r="E78" i="23" s="1"/>
  <c r="AA77" i="8"/>
  <c r="E79" i="23" s="1"/>
  <c r="AA78" i="8"/>
  <c r="E80" i="23" s="1"/>
  <c r="AA79" i="8"/>
  <c r="E81" i="23" s="1"/>
  <c r="AA80" i="8"/>
  <c r="E82" i="23" s="1"/>
  <c r="AA81" i="8"/>
  <c r="E83" i="23" s="1"/>
  <c r="AA82" i="8"/>
  <c r="E84" i="23" s="1"/>
  <c r="AA83" i="8"/>
  <c r="E85" i="23" s="1"/>
  <c r="AA84" i="8"/>
  <c r="E86" i="23" s="1"/>
  <c r="AA85" i="8"/>
  <c r="E87" i="23" s="1"/>
  <c r="AA86" i="8"/>
  <c r="E88" i="23" s="1"/>
  <c r="AA87" i="8"/>
  <c r="E89" i="23" s="1"/>
  <c r="AA88" i="8"/>
  <c r="E90" i="23" s="1"/>
  <c r="AA89" i="8"/>
  <c r="E91" i="23" s="1"/>
  <c r="AA90" i="8"/>
  <c r="E92" i="23" s="1"/>
  <c r="AA91" i="8"/>
  <c r="E93" i="23" s="1"/>
  <c r="AA92" i="8"/>
  <c r="E94" i="23" s="1"/>
  <c r="AA93" i="8"/>
  <c r="E95" i="23" s="1"/>
  <c r="AA94" i="8"/>
  <c r="E96" i="23" s="1"/>
  <c r="AA95" i="8"/>
  <c r="E97" i="23" s="1"/>
  <c r="AA96" i="8"/>
  <c r="E98" i="23" s="1"/>
  <c r="AA97" i="8"/>
  <c r="E99" i="23" s="1"/>
  <c r="AA98" i="8"/>
  <c r="E100" i="23" s="1"/>
  <c r="AA99" i="8"/>
  <c r="E101" i="23" s="1"/>
  <c r="AA100" i="8"/>
  <c r="E102" i="23" s="1"/>
  <c r="AA101" i="8"/>
  <c r="E103" i="23" s="1"/>
  <c r="AA102" i="8"/>
  <c r="E104" i="23" s="1"/>
  <c r="AA103" i="8"/>
  <c r="E105" i="23" s="1"/>
  <c r="AA104" i="8"/>
  <c r="E106" i="23" s="1"/>
  <c r="AA105" i="8"/>
  <c r="E107" i="23" s="1"/>
  <c r="AA106" i="8"/>
  <c r="E108" i="23" s="1"/>
  <c r="AA107" i="8"/>
  <c r="E109" i="23" s="1"/>
  <c r="AA108" i="8"/>
  <c r="E110" i="23" s="1"/>
  <c r="AA109" i="8"/>
  <c r="E111" i="23" s="1"/>
  <c r="AA110" i="8"/>
  <c r="E112" i="23" s="1"/>
  <c r="AA111" i="8"/>
  <c r="E113" i="23" s="1"/>
  <c r="AA112" i="8"/>
  <c r="E114" i="23" s="1"/>
  <c r="AA113" i="8"/>
  <c r="E115" i="23" s="1"/>
  <c r="AA114" i="8"/>
  <c r="E116" i="23" s="1"/>
  <c r="AA115" i="8"/>
  <c r="E117" i="23" s="1"/>
  <c r="AA116" i="8"/>
  <c r="E118" i="23" s="1"/>
  <c r="AA117" i="8"/>
  <c r="E119" i="23" s="1"/>
  <c r="AA118" i="8"/>
  <c r="E120" i="23" s="1"/>
  <c r="AA119" i="8"/>
  <c r="E121" i="23" s="1"/>
  <c r="AA120" i="8"/>
  <c r="E122" i="23" s="1"/>
  <c r="AA121" i="8"/>
  <c r="E123" i="23" s="1"/>
  <c r="AA122" i="8"/>
  <c r="E124" i="23" s="1"/>
  <c r="AA123" i="8"/>
  <c r="E125" i="23" s="1"/>
  <c r="AA124" i="8"/>
  <c r="E126" i="23" s="1"/>
  <c r="AA125" i="8"/>
  <c r="E127" i="23" s="1"/>
  <c r="AA126" i="8"/>
  <c r="E128" i="23" s="1"/>
  <c r="AA127" i="8"/>
  <c r="E129" i="23" s="1"/>
  <c r="AA128" i="8"/>
  <c r="E130" i="23" s="1"/>
  <c r="AA129" i="8"/>
  <c r="E131" i="23" s="1"/>
  <c r="AA130" i="8"/>
  <c r="E132" i="23" s="1"/>
  <c r="AA131" i="8"/>
  <c r="E133" i="23" s="1"/>
  <c r="AA132" i="8"/>
  <c r="E134" i="23" s="1"/>
  <c r="AA133" i="8"/>
  <c r="E135" i="23" s="1"/>
  <c r="AA134" i="8"/>
  <c r="E136" i="23" s="1"/>
  <c r="AA135" i="8"/>
  <c r="E137" i="23" s="1"/>
  <c r="AA136" i="8"/>
  <c r="E138" i="23" s="1"/>
  <c r="AA137" i="8"/>
  <c r="E139" i="23" s="1"/>
  <c r="AA138" i="8"/>
  <c r="E140" i="23" s="1"/>
  <c r="AA139" i="8"/>
  <c r="E141" i="23" s="1"/>
  <c r="AA140" i="8"/>
  <c r="E142" i="23" s="1"/>
  <c r="AA141" i="8"/>
  <c r="E143" i="23" s="1"/>
  <c r="AA142" i="8"/>
  <c r="E144" i="23" s="1"/>
  <c r="AA143" i="8"/>
  <c r="E145" i="23" s="1"/>
  <c r="AA144" i="8"/>
  <c r="E146" i="23" s="1"/>
  <c r="AA145" i="8"/>
  <c r="E147" i="23" s="1"/>
  <c r="AA146" i="8"/>
  <c r="E148" i="23" s="1"/>
  <c r="AA147" i="8"/>
  <c r="E149" i="23" s="1"/>
  <c r="AA148" i="8"/>
  <c r="E150" i="23" s="1"/>
  <c r="AA149" i="8"/>
  <c r="E151" i="23" s="1"/>
  <c r="AA150" i="8"/>
  <c r="E152" i="23" s="1"/>
  <c r="AA151" i="8"/>
  <c r="E153" i="23" s="1"/>
  <c r="AA152" i="8"/>
  <c r="E154" i="23" s="1"/>
  <c r="AA153" i="8"/>
  <c r="E155" i="23" s="1"/>
  <c r="AA154" i="8"/>
  <c r="E156" i="23" s="1"/>
  <c r="AA155" i="8"/>
  <c r="E157" i="23" s="1"/>
  <c r="AA156" i="8"/>
  <c r="E158" i="23" s="1"/>
  <c r="AA157" i="8"/>
  <c r="E159" i="23" s="1"/>
  <c r="AA158" i="8"/>
  <c r="E160" i="23" s="1"/>
  <c r="AA159" i="8"/>
  <c r="E161" i="23" s="1"/>
  <c r="AA160" i="8"/>
  <c r="E162" i="23" s="1"/>
  <c r="AA161" i="8"/>
  <c r="AA162" i="8"/>
  <c r="E164" i="23" s="1"/>
  <c r="AA163" i="8"/>
  <c r="E165" i="23" s="1"/>
  <c r="AA164" i="8"/>
  <c r="E166" i="23" s="1"/>
  <c r="AA165" i="8"/>
  <c r="E167" i="23" s="1"/>
  <c r="AA166" i="8"/>
  <c r="E168" i="23" s="1"/>
  <c r="AA167" i="8"/>
  <c r="E169" i="23" s="1"/>
  <c r="AA168" i="8"/>
  <c r="E170" i="23" s="1"/>
  <c r="AA169" i="8"/>
  <c r="E171" i="23" s="1"/>
  <c r="AA170" i="8"/>
  <c r="E172" i="23" s="1"/>
  <c r="AA171" i="8"/>
  <c r="E173" i="23" s="1"/>
  <c r="AA172" i="8"/>
  <c r="E174" i="23" s="1"/>
  <c r="AA173" i="8"/>
  <c r="E175" i="23" s="1"/>
  <c r="AA174" i="8"/>
  <c r="E176" i="23" s="1"/>
  <c r="AA175" i="8"/>
  <c r="E177" i="23" s="1"/>
  <c r="AA176" i="8"/>
  <c r="E178" i="23" s="1"/>
  <c r="AA177" i="8"/>
  <c r="E179" i="23" s="1"/>
  <c r="AA178" i="8"/>
  <c r="E180" i="23" s="1"/>
  <c r="AA179" i="8"/>
  <c r="E181" i="23" s="1"/>
  <c r="AA180" i="8"/>
  <c r="E182" i="23" s="1"/>
  <c r="AA181" i="8"/>
  <c r="E183" i="23" s="1"/>
  <c r="AA182" i="8"/>
  <c r="E184" i="23" s="1"/>
  <c r="AA183" i="8"/>
  <c r="E185" i="23" s="1"/>
  <c r="AA184" i="8"/>
  <c r="E186" i="23" s="1"/>
  <c r="AA185" i="8"/>
  <c r="E187" i="23" s="1"/>
  <c r="AA186" i="8"/>
  <c r="E188" i="23" s="1"/>
  <c r="AA187" i="8"/>
  <c r="E189" i="23" s="1"/>
  <c r="AA188" i="8"/>
  <c r="E190" i="23" s="1"/>
  <c r="AA189" i="8"/>
  <c r="E191" i="23" s="1"/>
  <c r="AA190" i="8"/>
  <c r="E192" i="23" s="1"/>
  <c r="AA191" i="8"/>
  <c r="E193" i="23" s="1"/>
  <c r="AA192" i="8"/>
  <c r="E194" i="23" s="1"/>
  <c r="AA193" i="8"/>
  <c r="E195" i="23" s="1"/>
  <c r="AA194" i="8"/>
  <c r="E196" i="23" s="1"/>
  <c r="AA195" i="8"/>
  <c r="E197" i="23" s="1"/>
  <c r="AA196" i="8"/>
  <c r="E198" i="23" s="1"/>
  <c r="AA197" i="8"/>
  <c r="E199" i="23" s="1"/>
  <c r="AA198" i="8"/>
  <c r="E200" i="23" s="1"/>
  <c r="AA199" i="8"/>
  <c r="E201" i="23" s="1"/>
  <c r="AA200" i="8"/>
  <c r="E202" i="23" s="1"/>
  <c r="AA201" i="8"/>
  <c r="E203" i="23" s="1"/>
  <c r="AA202" i="8"/>
  <c r="E204" i="23" s="1"/>
  <c r="AA203" i="8"/>
  <c r="E205" i="23" s="1"/>
  <c r="AA204" i="8"/>
  <c r="E206" i="23" s="1"/>
  <c r="AA205" i="8"/>
  <c r="E207" i="23" s="1"/>
  <c r="AA206" i="8"/>
  <c r="E208" i="23" s="1"/>
  <c r="AA207" i="8"/>
  <c r="E209" i="23" s="1"/>
  <c r="AA208" i="8"/>
  <c r="E210" i="23" s="1"/>
  <c r="AA209" i="8"/>
  <c r="E211" i="23" s="1"/>
  <c r="AA210" i="8"/>
  <c r="E212" i="23" s="1"/>
  <c r="AA211" i="8"/>
  <c r="E213" i="23" s="1"/>
  <c r="AA212" i="8"/>
  <c r="E214" i="23" s="1"/>
  <c r="AA213" i="8"/>
  <c r="E215" i="23" s="1"/>
  <c r="AA214" i="8"/>
  <c r="E216" i="23" s="1"/>
  <c r="AA215" i="8"/>
  <c r="E217" i="23" s="1"/>
  <c r="AA216" i="8"/>
  <c r="E218" i="23" s="1"/>
  <c r="AA217" i="8"/>
  <c r="E219" i="23" s="1"/>
  <c r="AA218" i="8"/>
  <c r="E220" i="23" s="1"/>
  <c r="AA219" i="8"/>
  <c r="E221" i="23" s="1"/>
  <c r="AA220" i="8"/>
  <c r="E222" i="23" s="1"/>
  <c r="AA221" i="8"/>
  <c r="E223" i="23" s="1"/>
  <c r="AA222" i="8"/>
  <c r="E224" i="23" s="1"/>
  <c r="AA223" i="8"/>
  <c r="E225" i="23" s="1"/>
  <c r="AA224" i="8"/>
  <c r="E226" i="23" s="1"/>
  <c r="AA225" i="8"/>
  <c r="E227" i="23" s="1"/>
  <c r="AA226" i="8"/>
  <c r="E228" i="23" s="1"/>
  <c r="AA227" i="8"/>
  <c r="E229" i="23" s="1"/>
  <c r="AA228" i="8"/>
  <c r="E230" i="23" s="1"/>
  <c r="AA229" i="8"/>
  <c r="E231" i="23" s="1"/>
  <c r="AA230" i="8"/>
  <c r="E232" i="23" s="1"/>
  <c r="AA231" i="8"/>
  <c r="E233" i="23" s="1"/>
  <c r="AA232" i="8"/>
  <c r="E234" i="23" s="1"/>
  <c r="AA233" i="8"/>
  <c r="E235" i="23" s="1"/>
  <c r="AA234" i="8"/>
  <c r="E236" i="23" s="1"/>
  <c r="AA235" i="8"/>
  <c r="E237" i="23" s="1"/>
  <c r="AA236" i="8"/>
  <c r="E238" i="23" s="1"/>
  <c r="AA237" i="8"/>
  <c r="E239" i="23" s="1"/>
  <c r="AA238" i="8"/>
  <c r="E240" i="23" s="1"/>
  <c r="AA239" i="8"/>
  <c r="E241" i="23" s="1"/>
  <c r="AA240" i="8"/>
  <c r="E242" i="23" s="1"/>
  <c r="AA241" i="8"/>
  <c r="E243" i="23" s="1"/>
  <c r="AA242" i="8"/>
  <c r="E244" i="23" s="1"/>
  <c r="AA243" i="8"/>
  <c r="E245" i="23" s="1"/>
  <c r="AA244" i="8"/>
  <c r="E246" i="23" s="1"/>
  <c r="AA245" i="8"/>
  <c r="E247" i="23" s="1"/>
  <c r="AA246" i="8"/>
  <c r="E248" i="23" s="1"/>
  <c r="AA247" i="8"/>
  <c r="E249" i="23" s="1"/>
  <c r="AA248" i="8"/>
  <c r="E250" i="23" s="1"/>
  <c r="AA249" i="8"/>
  <c r="E251" i="23" s="1"/>
  <c r="AA250" i="8"/>
  <c r="E252" i="23" s="1"/>
  <c r="AA251" i="8"/>
  <c r="E253" i="23" s="1"/>
  <c r="AA252" i="8"/>
  <c r="E254" i="23" s="1"/>
  <c r="AA253" i="8"/>
  <c r="E255" i="23" s="1"/>
  <c r="AA254" i="8"/>
  <c r="E256" i="23" s="1"/>
  <c r="AA255" i="8"/>
  <c r="E257" i="23" s="1"/>
  <c r="AA256" i="8"/>
  <c r="E258" i="23" s="1"/>
  <c r="AA257" i="8"/>
  <c r="E259" i="23" s="1"/>
  <c r="AA258" i="8"/>
  <c r="E260" i="23" s="1"/>
  <c r="AA259" i="8"/>
  <c r="E261" i="23" s="1"/>
  <c r="AA260" i="8"/>
  <c r="E262" i="23" s="1"/>
  <c r="AA261" i="8"/>
  <c r="E263" i="23" s="1"/>
  <c r="AA262" i="8"/>
  <c r="E264" i="23" s="1"/>
  <c r="AA263" i="8"/>
  <c r="E265" i="23" s="1"/>
  <c r="AA264" i="8"/>
  <c r="E266" i="23" s="1"/>
  <c r="AA265" i="8"/>
  <c r="E267" i="23" s="1"/>
  <c r="AA266" i="8"/>
  <c r="E268" i="23" s="1"/>
  <c r="AA267" i="8"/>
  <c r="E269" i="23" s="1"/>
  <c r="AA268" i="8"/>
  <c r="E270" i="23" s="1"/>
  <c r="AA269" i="8"/>
  <c r="E271" i="23" s="1"/>
  <c r="AA270" i="8"/>
  <c r="E272" i="23" s="1"/>
  <c r="AA271" i="8"/>
  <c r="E273" i="23" s="1"/>
  <c r="AA272" i="8"/>
  <c r="E274" i="23" s="1"/>
  <c r="AA273" i="8"/>
  <c r="E275" i="23" s="1"/>
  <c r="AA274" i="8"/>
  <c r="E276" i="23" s="1"/>
  <c r="AA275" i="8"/>
  <c r="E277" i="23" s="1"/>
  <c r="AA276" i="8"/>
  <c r="E278" i="23" s="1"/>
  <c r="AA277" i="8"/>
  <c r="E279" i="23" s="1"/>
  <c r="AA278" i="8"/>
  <c r="E280" i="23" s="1"/>
  <c r="AA279" i="8"/>
  <c r="E281" i="23" s="1"/>
  <c r="AA280" i="8"/>
  <c r="E282" i="23" s="1"/>
  <c r="AA281" i="8"/>
  <c r="E283" i="23" s="1"/>
  <c r="AA282" i="8"/>
  <c r="E284" i="23" s="1"/>
  <c r="AA283" i="8"/>
  <c r="E285" i="23" s="1"/>
  <c r="AA284" i="8"/>
  <c r="E286" i="23" s="1"/>
  <c r="AA285" i="8"/>
  <c r="E287" i="23" s="1"/>
  <c r="AA286" i="8"/>
  <c r="E288" i="23" s="1"/>
  <c r="AA287" i="8"/>
  <c r="E289" i="23" s="1"/>
  <c r="AA288" i="8"/>
  <c r="E290" i="23" s="1"/>
  <c r="AA289" i="8"/>
  <c r="E291" i="23" s="1"/>
  <c r="AA290" i="8"/>
  <c r="E292" i="23" s="1"/>
  <c r="AA291" i="8"/>
  <c r="E293" i="23" s="1"/>
  <c r="AA292" i="8"/>
  <c r="E294" i="23" s="1"/>
  <c r="AA293" i="8"/>
  <c r="E295" i="23" s="1"/>
  <c r="AA294" i="8"/>
  <c r="E296" i="23" s="1"/>
  <c r="AA295" i="8"/>
  <c r="E297" i="23" s="1"/>
  <c r="AA296" i="8"/>
  <c r="E298" i="23" s="1"/>
  <c r="AA297" i="8"/>
  <c r="E299" i="23" s="1"/>
  <c r="AA298" i="8"/>
  <c r="E300" i="23" s="1"/>
  <c r="AA299" i="8"/>
  <c r="E301" i="23" s="1"/>
  <c r="AA300" i="8"/>
  <c r="E302" i="23" s="1"/>
  <c r="AA301" i="8"/>
  <c r="E303" i="23" s="1"/>
  <c r="AA302" i="8"/>
  <c r="E304" i="23" s="1"/>
  <c r="AA303" i="8"/>
  <c r="E305" i="23" s="1"/>
  <c r="AA304" i="8"/>
  <c r="E306" i="23" s="1"/>
  <c r="AA305" i="8"/>
  <c r="E307" i="23" s="1"/>
  <c r="AA306" i="8"/>
  <c r="E308" i="23" s="1"/>
  <c r="AA307" i="8"/>
  <c r="E309" i="23" s="1"/>
  <c r="AA308" i="8"/>
  <c r="E310" i="23" s="1"/>
  <c r="AA309" i="8"/>
  <c r="E311" i="23" s="1"/>
  <c r="AA310" i="8"/>
  <c r="E312" i="23" s="1"/>
  <c r="AA311" i="8"/>
  <c r="E313" i="23" s="1"/>
  <c r="AA312" i="8"/>
  <c r="AA313" i="8"/>
  <c r="E314" i="23" s="1"/>
  <c r="AA314" i="8"/>
  <c r="E315" i="23" s="1"/>
  <c r="AA315" i="8"/>
  <c r="E316" i="23" s="1"/>
  <c r="AA316" i="8"/>
  <c r="E317" i="23" s="1"/>
  <c r="AA317" i="8"/>
  <c r="AA318" i="8"/>
  <c r="E318" i="23" s="1"/>
  <c r="AA319" i="8"/>
  <c r="E319" i="23" s="1"/>
  <c r="AA320" i="8"/>
  <c r="E320" i="23" s="1"/>
  <c r="AA321" i="8"/>
  <c r="E321" i="23" s="1"/>
  <c r="AA322" i="8"/>
  <c r="E322" i="23" s="1"/>
  <c r="AA323" i="8"/>
  <c r="E323" i="23" s="1"/>
  <c r="AA324" i="8"/>
  <c r="E324" i="23" s="1"/>
  <c r="AA325" i="8"/>
  <c r="E325" i="23" s="1"/>
  <c r="AA326" i="8"/>
  <c r="E326" i="23" s="1"/>
  <c r="AA327" i="8"/>
  <c r="E327" i="23" s="1"/>
  <c r="AA328" i="8"/>
  <c r="E328" i="23" s="1"/>
  <c r="AA329" i="8"/>
  <c r="E329" i="23" s="1"/>
  <c r="AA330" i="8"/>
  <c r="E330" i="23" s="1"/>
  <c r="AA331" i="8"/>
  <c r="E331" i="23" s="1"/>
  <c r="AA332" i="8"/>
  <c r="E332" i="23" s="1"/>
  <c r="AA333" i="8"/>
  <c r="E333" i="23" s="1"/>
  <c r="AA334" i="8"/>
  <c r="E334" i="23" s="1"/>
  <c r="AA335" i="8"/>
  <c r="E335" i="23" s="1"/>
  <c r="AA336" i="8"/>
  <c r="E336" i="23" s="1"/>
  <c r="AA337" i="8"/>
  <c r="E337" i="23" s="1"/>
  <c r="AA338" i="8"/>
  <c r="E338" i="23" s="1"/>
  <c r="AA339" i="8"/>
  <c r="E339" i="23" s="1"/>
  <c r="AA340" i="8"/>
  <c r="E340" i="23" s="1"/>
  <c r="AA341" i="8"/>
  <c r="E341" i="23" s="1"/>
  <c r="AA342" i="8"/>
  <c r="E342" i="23" s="1"/>
  <c r="AA343" i="8"/>
  <c r="E343" i="23" s="1"/>
  <c r="AA344" i="8"/>
  <c r="E344" i="23" s="1"/>
  <c r="AA345" i="8"/>
  <c r="E345" i="23" s="1"/>
  <c r="AA346" i="8"/>
  <c r="E346" i="23" s="1"/>
  <c r="AA347" i="8"/>
  <c r="E347" i="23" s="1"/>
  <c r="AA348" i="8"/>
  <c r="E348" i="23" s="1"/>
  <c r="AA349" i="8"/>
  <c r="E349" i="23" s="1"/>
  <c r="AA350" i="8"/>
  <c r="E350" i="23" s="1"/>
  <c r="AA351" i="8"/>
  <c r="E351" i="23" s="1"/>
  <c r="AA352" i="8"/>
  <c r="E352" i="23" s="1"/>
  <c r="AA353" i="8"/>
  <c r="E353" i="23" s="1"/>
  <c r="AA354" i="8"/>
  <c r="E354" i="23" s="1"/>
  <c r="AA355" i="8"/>
  <c r="E355" i="23" s="1"/>
  <c r="AA356" i="8"/>
  <c r="E356" i="23" s="1"/>
  <c r="AA357" i="8"/>
  <c r="E357" i="23" s="1"/>
  <c r="AA358" i="8"/>
  <c r="E358" i="23" s="1"/>
  <c r="AA359" i="8"/>
  <c r="E359" i="23" s="1"/>
  <c r="AA360" i="8"/>
  <c r="E360" i="23" s="1"/>
  <c r="AA361" i="8"/>
  <c r="E361" i="23" s="1"/>
  <c r="AA362" i="8"/>
  <c r="E362" i="23" s="1"/>
  <c r="AA363" i="8"/>
  <c r="E363" i="23" s="1"/>
  <c r="AA364" i="8"/>
  <c r="E364" i="23" s="1"/>
  <c r="AA365" i="8"/>
  <c r="E365" i="23" s="1"/>
  <c r="AA366" i="8"/>
  <c r="E366" i="23" s="1"/>
  <c r="AA367" i="8"/>
  <c r="E367" i="23" s="1"/>
  <c r="AA368" i="8"/>
  <c r="E368" i="23" s="1"/>
  <c r="AA369" i="8"/>
  <c r="E369" i="23" s="1"/>
  <c r="AA370" i="8"/>
  <c r="E370" i="23" s="1"/>
  <c r="AA371" i="8"/>
  <c r="E371" i="23" s="1"/>
  <c r="AA372" i="8"/>
  <c r="E372" i="23" s="1"/>
  <c r="AA373" i="8"/>
  <c r="E373" i="23" s="1"/>
  <c r="AA374" i="8"/>
  <c r="E374" i="23" s="1"/>
  <c r="AA375" i="8"/>
  <c r="E375" i="23" s="1"/>
  <c r="AA376" i="8"/>
  <c r="E376" i="23" s="1"/>
  <c r="AA377" i="8"/>
  <c r="E377" i="23" s="1"/>
  <c r="AA378" i="8"/>
  <c r="E378" i="23" s="1"/>
  <c r="AA379" i="8"/>
  <c r="E379" i="23" s="1"/>
  <c r="AA380" i="8"/>
  <c r="E380" i="23" s="1"/>
  <c r="AA381" i="8"/>
  <c r="E381" i="23" s="1"/>
  <c r="AA382" i="8"/>
  <c r="E382" i="23" s="1"/>
  <c r="AA383" i="8"/>
  <c r="E383" i="23" s="1"/>
  <c r="AA384" i="8"/>
  <c r="E384" i="23" s="1"/>
  <c r="AA385" i="8"/>
  <c r="E385" i="23" s="1"/>
  <c r="AA386" i="8"/>
  <c r="E386" i="23" s="1"/>
  <c r="AA387" i="8"/>
  <c r="E387" i="23" s="1"/>
  <c r="AA388" i="8"/>
  <c r="E388" i="23" s="1"/>
  <c r="AA389" i="8"/>
  <c r="E389" i="23" s="1"/>
  <c r="AA390" i="8"/>
  <c r="E390" i="23" s="1"/>
  <c r="AA391" i="8"/>
  <c r="E391" i="23" s="1"/>
  <c r="AA392" i="8"/>
  <c r="E392" i="23" s="1"/>
  <c r="AA393" i="8"/>
  <c r="E393" i="23" s="1"/>
  <c r="AA394" i="8"/>
  <c r="E394" i="23" s="1"/>
  <c r="AA395" i="8"/>
  <c r="E395" i="23" s="1"/>
  <c r="AA396" i="8"/>
  <c r="E396" i="23" s="1"/>
  <c r="AA397" i="8"/>
  <c r="E397" i="23" s="1"/>
  <c r="AA398" i="8"/>
  <c r="E398" i="23" s="1"/>
  <c r="AA399" i="8"/>
  <c r="E399" i="23" s="1"/>
  <c r="AA400" i="8"/>
  <c r="E400" i="23" s="1"/>
  <c r="AA401" i="8"/>
  <c r="E401" i="23" s="1"/>
  <c r="AA402" i="8"/>
  <c r="E402" i="23" s="1"/>
  <c r="AA403" i="8"/>
  <c r="E403" i="23" s="1"/>
  <c r="AA404" i="8"/>
  <c r="E404" i="23" s="1"/>
  <c r="AA405" i="8"/>
  <c r="E405" i="23" s="1"/>
  <c r="AA406" i="8"/>
  <c r="E406" i="23" s="1"/>
  <c r="AA407" i="8"/>
  <c r="E407" i="23" s="1"/>
  <c r="AA408" i="8"/>
  <c r="E408" i="23" s="1"/>
  <c r="AA409" i="8"/>
  <c r="E409" i="23" s="1"/>
  <c r="AA410" i="8"/>
  <c r="E410" i="23" s="1"/>
  <c r="AA411" i="8"/>
  <c r="E411" i="23" s="1"/>
  <c r="AA2" i="8"/>
  <c r="E4" i="23" s="1"/>
  <c r="AC3" i="8"/>
  <c r="F5" i="23" s="1"/>
  <c r="AD3" i="8"/>
  <c r="G5" i="23" s="1"/>
  <c r="AE3" i="8"/>
  <c r="H5" i="23" s="1"/>
  <c r="AC4" i="8"/>
  <c r="F6" i="23" s="1"/>
  <c r="AD4" i="8"/>
  <c r="G6" i="23" s="1"/>
  <c r="AE4" i="8"/>
  <c r="H6" i="23" s="1"/>
  <c r="AC5" i="8"/>
  <c r="F7" i="23" s="1"/>
  <c r="AD5" i="8"/>
  <c r="G7" i="23" s="1"/>
  <c r="AE5" i="8"/>
  <c r="H7" i="23" s="1"/>
  <c r="AC6" i="8"/>
  <c r="F8" i="23" s="1"/>
  <c r="AD6" i="8"/>
  <c r="G8" i="23" s="1"/>
  <c r="AE6" i="8"/>
  <c r="H8" i="23" s="1"/>
  <c r="AC7" i="8"/>
  <c r="F9" i="23" s="1"/>
  <c r="AD7" i="8"/>
  <c r="G9" i="23" s="1"/>
  <c r="AE7" i="8"/>
  <c r="H9" i="23" s="1"/>
  <c r="AC8" i="8"/>
  <c r="F10" i="23" s="1"/>
  <c r="AD8" i="8"/>
  <c r="G10" i="23" s="1"/>
  <c r="AE8" i="8"/>
  <c r="H10" i="23" s="1"/>
  <c r="AC9" i="8"/>
  <c r="F11" i="23" s="1"/>
  <c r="AD9" i="8"/>
  <c r="G11" i="23" s="1"/>
  <c r="AE9" i="8"/>
  <c r="H11" i="23" s="1"/>
  <c r="AC10" i="8"/>
  <c r="F12" i="23" s="1"/>
  <c r="AD10" i="8"/>
  <c r="G12" i="23" s="1"/>
  <c r="AE10" i="8"/>
  <c r="H12" i="23" s="1"/>
  <c r="AC11" i="8"/>
  <c r="F13" i="23" s="1"/>
  <c r="AD11" i="8"/>
  <c r="G13" i="23" s="1"/>
  <c r="AE11" i="8"/>
  <c r="H13" i="23" s="1"/>
  <c r="AC12" i="8"/>
  <c r="F14" i="23" s="1"/>
  <c r="AD12" i="8"/>
  <c r="G14" i="23" s="1"/>
  <c r="AE12" i="8"/>
  <c r="H14" i="23" s="1"/>
  <c r="AC13" i="8"/>
  <c r="F15" i="23" s="1"/>
  <c r="AD13" i="8"/>
  <c r="G15" i="23" s="1"/>
  <c r="AE13" i="8"/>
  <c r="H15" i="23" s="1"/>
  <c r="AC14" i="8"/>
  <c r="F16" i="23" s="1"/>
  <c r="AD14" i="8"/>
  <c r="G16" i="23" s="1"/>
  <c r="AE14" i="8"/>
  <c r="H16" i="23" s="1"/>
  <c r="AC15" i="8"/>
  <c r="F17" i="23" s="1"/>
  <c r="AD15" i="8"/>
  <c r="G17" i="23" s="1"/>
  <c r="AE15" i="8"/>
  <c r="H17" i="23" s="1"/>
  <c r="AC16" i="8"/>
  <c r="F18" i="23" s="1"/>
  <c r="AD16" i="8"/>
  <c r="G18" i="23" s="1"/>
  <c r="AE16" i="8"/>
  <c r="H18" i="23" s="1"/>
  <c r="AC17" i="8"/>
  <c r="F19" i="23" s="1"/>
  <c r="AD17" i="8"/>
  <c r="G19" i="23" s="1"/>
  <c r="AE17" i="8"/>
  <c r="H19" i="23" s="1"/>
  <c r="AC18" i="8"/>
  <c r="F20" i="23" s="1"/>
  <c r="AD18" i="8"/>
  <c r="G20" i="23" s="1"/>
  <c r="AE18" i="8"/>
  <c r="H20" i="23" s="1"/>
  <c r="AC19" i="8"/>
  <c r="F21" i="23" s="1"/>
  <c r="AD19" i="8"/>
  <c r="G21" i="23" s="1"/>
  <c r="AE19" i="8"/>
  <c r="H21" i="23" s="1"/>
  <c r="AC20" i="8"/>
  <c r="F22" i="23" s="1"/>
  <c r="AD20" i="8"/>
  <c r="G22" i="23" s="1"/>
  <c r="AE20" i="8"/>
  <c r="H22" i="23" s="1"/>
  <c r="AC21" i="8"/>
  <c r="F23" i="23" s="1"/>
  <c r="AD21" i="8"/>
  <c r="G23" i="23" s="1"/>
  <c r="AE21" i="8"/>
  <c r="H23" i="23" s="1"/>
  <c r="AC22" i="8"/>
  <c r="F24" i="23" s="1"/>
  <c r="AD22" i="8"/>
  <c r="G24" i="23" s="1"/>
  <c r="AE22" i="8"/>
  <c r="H24" i="23" s="1"/>
  <c r="AC23" i="8"/>
  <c r="F25" i="23" s="1"/>
  <c r="AD23" i="8"/>
  <c r="G25" i="23" s="1"/>
  <c r="AE23" i="8"/>
  <c r="H25" i="23" s="1"/>
  <c r="AC24" i="8"/>
  <c r="F26" i="23" s="1"/>
  <c r="AD24" i="8"/>
  <c r="G26" i="23" s="1"/>
  <c r="AE24" i="8"/>
  <c r="H26" i="23" s="1"/>
  <c r="AC25" i="8"/>
  <c r="F27" i="23" s="1"/>
  <c r="AD25" i="8"/>
  <c r="G27" i="23" s="1"/>
  <c r="AE25" i="8"/>
  <c r="H27" i="23" s="1"/>
  <c r="AC26" i="8"/>
  <c r="F28" i="23" s="1"/>
  <c r="AD26" i="8"/>
  <c r="G28" i="23" s="1"/>
  <c r="AE26" i="8"/>
  <c r="H28" i="23" s="1"/>
  <c r="AC27" i="8"/>
  <c r="F29" i="23" s="1"/>
  <c r="AD27" i="8"/>
  <c r="G29" i="23" s="1"/>
  <c r="AE27" i="8"/>
  <c r="H29" i="23" s="1"/>
  <c r="AC28" i="8"/>
  <c r="F30" i="23" s="1"/>
  <c r="AD28" i="8"/>
  <c r="G30" i="23" s="1"/>
  <c r="AE28" i="8"/>
  <c r="H30" i="23" s="1"/>
  <c r="AC29" i="8"/>
  <c r="F31" i="23" s="1"/>
  <c r="AD29" i="8"/>
  <c r="G31" i="23" s="1"/>
  <c r="AE29" i="8"/>
  <c r="H31" i="23" s="1"/>
  <c r="AC30" i="8"/>
  <c r="F32" i="23" s="1"/>
  <c r="AD30" i="8"/>
  <c r="G32" i="23" s="1"/>
  <c r="AE30" i="8"/>
  <c r="H32" i="23" s="1"/>
  <c r="AC31" i="8"/>
  <c r="F33" i="23" s="1"/>
  <c r="AD31" i="8"/>
  <c r="G33" i="23" s="1"/>
  <c r="AE31" i="8"/>
  <c r="H33" i="23" s="1"/>
  <c r="AC32" i="8"/>
  <c r="F34" i="23" s="1"/>
  <c r="AD32" i="8"/>
  <c r="G34" i="23" s="1"/>
  <c r="AE32" i="8"/>
  <c r="H34" i="23" s="1"/>
  <c r="AC33" i="8"/>
  <c r="F35" i="23" s="1"/>
  <c r="AD33" i="8"/>
  <c r="G35" i="23" s="1"/>
  <c r="AE33" i="8"/>
  <c r="H35" i="23" s="1"/>
  <c r="AC34" i="8"/>
  <c r="F36" i="23" s="1"/>
  <c r="AD34" i="8"/>
  <c r="G36" i="23" s="1"/>
  <c r="AE34" i="8"/>
  <c r="H36" i="23" s="1"/>
  <c r="AC35" i="8"/>
  <c r="F37" i="23" s="1"/>
  <c r="AD35" i="8"/>
  <c r="G37" i="23" s="1"/>
  <c r="AE35" i="8"/>
  <c r="H37" i="23" s="1"/>
  <c r="AC36" i="8"/>
  <c r="F38" i="23" s="1"/>
  <c r="AD36" i="8"/>
  <c r="G38" i="23" s="1"/>
  <c r="AE36" i="8"/>
  <c r="H38" i="23" s="1"/>
  <c r="AC37" i="8"/>
  <c r="F39" i="23" s="1"/>
  <c r="AD37" i="8"/>
  <c r="G39" i="23" s="1"/>
  <c r="AE37" i="8"/>
  <c r="H39" i="23" s="1"/>
  <c r="AC38" i="8"/>
  <c r="F40" i="23" s="1"/>
  <c r="AD38" i="8"/>
  <c r="G40" i="23" s="1"/>
  <c r="AE38" i="8"/>
  <c r="H40" i="23" s="1"/>
  <c r="AC39" i="8"/>
  <c r="F41" i="23" s="1"/>
  <c r="AD39" i="8"/>
  <c r="G41" i="23" s="1"/>
  <c r="AE39" i="8"/>
  <c r="H41" i="23" s="1"/>
  <c r="AC40" i="8"/>
  <c r="F42" i="23" s="1"/>
  <c r="AD40" i="8"/>
  <c r="G42" i="23" s="1"/>
  <c r="AE40" i="8"/>
  <c r="H42" i="23" s="1"/>
  <c r="AC41" i="8"/>
  <c r="F43" i="23" s="1"/>
  <c r="AD41" i="8"/>
  <c r="G43" i="23" s="1"/>
  <c r="AE41" i="8"/>
  <c r="H43" i="23" s="1"/>
  <c r="AC42" i="8"/>
  <c r="F44" i="23" s="1"/>
  <c r="AD42" i="8"/>
  <c r="G44" i="23" s="1"/>
  <c r="AE42" i="8"/>
  <c r="H44" i="23" s="1"/>
  <c r="AC43" i="8"/>
  <c r="F45" i="23" s="1"/>
  <c r="AD43" i="8"/>
  <c r="G45" i="23" s="1"/>
  <c r="AE43" i="8"/>
  <c r="H45" i="23" s="1"/>
  <c r="AC44" i="8"/>
  <c r="F46" i="23" s="1"/>
  <c r="AD44" i="8"/>
  <c r="G46" i="23" s="1"/>
  <c r="AE44" i="8"/>
  <c r="H46" i="23" s="1"/>
  <c r="AC45" i="8"/>
  <c r="F47" i="23" s="1"/>
  <c r="AD45" i="8"/>
  <c r="G47" i="23" s="1"/>
  <c r="AE45" i="8"/>
  <c r="H47" i="23" s="1"/>
  <c r="AC46" i="8"/>
  <c r="F48" i="23" s="1"/>
  <c r="AD46" i="8"/>
  <c r="G48" i="23" s="1"/>
  <c r="AE46" i="8"/>
  <c r="H48" i="23" s="1"/>
  <c r="AC47" i="8"/>
  <c r="F49" i="23" s="1"/>
  <c r="AD47" i="8"/>
  <c r="G49" i="23" s="1"/>
  <c r="AE47" i="8"/>
  <c r="H49" i="23" s="1"/>
  <c r="AC48" i="8"/>
  <c r="F50" i="23" s="1"/>
  <c r="AD48" i="8"/>
  <c r="G50" i="23" s="1"/>
  <c r="AE48" i="8"/>
  <c r="H50" i="23" s="1"/>
  <c r="AC49" i="8"/>
  <c r="F51" i="23" s="1"/>
  <c r="AD49" i="8"/>
  <c r="G51" i="23" s="1"/>
  <c r="AE49" i="8"/>
  <c r="H51" i="23" s="1"/>
  <c r="AC50" i="8"/>
  <c r="F52" i="23" s="1"/>
  <c r="AD50" i="8"/>
  <c r="G52" i="23" s="1"/>
  <c r="AE50" i="8"/>
  <c r="H52" i="23" s="1"/>
  <c r="AC51" i="8"/>
  <c r="F53" i="23" s="1"/>
  <c r="AD51" i="8"/>
  <c r="G53" i="23" s="1"/>
  <c r="AE51" i="8"/>
  <c r="H53" i="23" s="1"/>
  <c r="AC52" i="8"/>
  <c r="F54" i="23" s="1"/>
  <c r="AD52" i="8"/>
  <c r="G54" i="23" s="1"/>
  <c r="AE52" i="8"/>
  <c r="H54" i="23" s="1"/>
  <c r="AC53" i="8"/>
  <c r="F55" i="23" s="1"/>
  <c r="AD53" i="8"/>
  <c r="G55" i="23" s="1"/>
  <c r="AE53" i="8"/>
  <c r="H55" i="23" s="1"/>
  <c r="AC54" i="8"/>
  <c r="F56" i="23" s="1"/>
  <c r="AD54" i="8"/>
  <c r="G56" i="23" s="1"/>
  <c r="AE54" i="8"/>
  <c r="H56" i="23" s="1"/>
  <c r="AC55" i="8"/>
  <c r="F57" i="23" s="1"/>
  <c r="AD55" i="8"/>
  <c r="G57" i="23" s="1"/>
  <c r="AE55" i="8"/>
  <c r="H57" i="23" s="1"/>
  <c r="AC56" i="8"/>
  <c r="F58" i="23" s="1"/>
  <c r="AD56" i="8"/>
  <c r="G58" i="23" s="1"/>
  <c r="AE56" i="8"/>
  <c r="H58" i="23" s="1"/>
  <c r="AC57" i="8"/>
  <c r="F59" i="23" s="1"/>
  <c r="AD57" i="8"/>
  <c r="G59" i="23" s="1"/>
  <c r="AE57" i="8"/>
  <c r="H59" i="23" s="1"/>
  <c r="AC58" i="8"/>
  <c r="F60" i="23" s="1"/>
  <c r="AD58" i="8"/>
  <c r="G60" i="23" s="1"/>
  <c r="AE58" i="8"/>
  <c r="H60" i="23" s="1"/>
  <c r="AC59" i="8"/>
  <c r="F61" i="23" s="1"/>
  <c r="AD59" i="8"/>
  <c r="G61" i="23" s="1"/>
  <c r="AE59" i="8"/>
  <c r="H61" i="23" s="1"/>
  <c r="AC60" i="8"/>
  <c r="F62" i="23" s="1"/>
  <c r="AD60" i="8"/>
  <c r="G62" i="23" s="1"/>
  <c r="AE60" i="8"/>
  <c r="H62" i="23" s="1"/>
  <c r="AC61" i="8"/>
  <c r="F63" i="23" s="1"/>
  <c r="AD61" i="8"/>
  <c r="G63" i="23" s="1"/>
  <c r="AE61" i="8"/>
  <c r="H63" i="23" s="1"/>
  <c r="AC62" i="8"/>
  <c r="F64" i="23" s="1"/>
  <c r="AD62" i="8"/>
  <c r="G64" i="23" s="1"/>
  <c r="AE62" i="8"/>
  <c r="H64" i="23" s="1"/>
  <c r="AC63" i="8"/>
  <c r="F65" i="23" s="1"/>
  <c r="AD63" i="8"/>
  <c r="G65" i="23" s="1"/>
  <c r="AE63" i="8"/>
  <c r="H65" i="23" s="1"/>
  <c r="AC64" i="8"/>
  <c r="F66" i="23" s="1"/>
  <c r="AD64" i="8"/>
  <c r="G66" i="23" s="1"/>
  <c r="AE64" i="8"/>
  <c r="H66" i="23" s="1"/>
  <c r="AC65" i="8"/>
  <c r="F67" i="23" s="1"/>
  <c r="AD65" i="8"/>
  <c r="G67" i="23" s="1"/>
  <c r="AE65" i="8"/>
  <c r="H67" i="23" s="1"/>
  <c r="AC66" i="8"/>
  <c r="F68" i="23" s="1"/>
  <c r="AD66" i="8"/>
  <c r="G68" i="23" s="1"/>
  <c r="AE66" i="8"/>
  <c r="H68" i="23" s="1"/>
  <c r="AC67" i="8"/>
  <c r="F69" i="23" s="1"/>
  <c r="AD67" i="8"/>
  <c r="G69" i="23" s="1"/>
  <c r="AE67" i="8"/>
  <c r="H69" i="23" s="1"/>
  <c r="AC68" i="8"/>
  <c r="F70" i="23" s="1"/>
  <c r="AD68" i="8"/>
  <c r="G70" i="23" s="1"/>
  <c r="AE68" i="8"/>
  <c r="H70" i="23" s="1"/>
  <c r="AC69" i="8"/>
  <c r="F71" i="23" s="1"/>
  <c r="AD69" i="8"/>
  <c r="G71" i="23" s="1"/>
  <c r="AE69" i="8"/>
  <c r="H71" i="23" s="1"/>
  <c r="AC70" i="8"/>
  <c r="F72" i="23" s="1"/>
  <c r="AD70" i="8"/>
  <c r="G72" i="23" s="1"/>
  <c r="AE70" i="8"/>
  <c r="H72" i="23" s="1"/>
  <c r="AC71" i="8"/>
  <c r="F73" i="23" s="1"/>
  <c r="AD71" i="8"/>
  <c r="G73" i="23" s="1"/>
  <c r="AE71" i="8"/>
  <c r="H73" i="23" s="1"/>
  <c r="AC72" i="8"/>
  <c r="F74" i="23" s="1"/>
  <c r="AD72" i="8"/>
  <c r="G74" i="23" s="1"/>
  <c r="AE72" i="8"/>
  <c r="H74" i="23" s="1"/>
  <c r="AC73" i="8"/>
  <c r="F75" i="23" s="1"/>
  <c r="AD73" i="8"/>
  <c r="G75" i="23" s="1"/>
  <c r="AE73" i="8"/>
  <c r="H75" i="23" s="1"/>
  <c r="AC74" i="8"/>
  <c r="F76" i="23" s="1"/>
  <c r="AD74" i="8"/>
  <c r="G76" i="23" s="1"/>
  <c r="AE74" i="8"/>
  <c r="H76" i="23" s="1"/>
  <c r="AC75" i="8"/>
  <c r="F77" i="23" s="1"/>
  <c r="AD75" i="8"/>
  <c r="G77" i="23" s="1"/>
  <c r="AE75" i="8"/>
  <c r="H77" i="23" s="1"/>
  <c r="AC76" i="8"/>
  <c r="F78" i="23" s="1"/>
  <c r="AD76" i="8"/>
  <c r="G78" i="23" s="1"/>
  <c r="AE76" i="8"/>
  <c r="H78" i="23" s="1"/>
  <c r="AC77" i="8"/>
  <c r="F79" i="23" s="1"/>
  <c r="AD77" i="8"/>
  <c r="G79" i="23" s="1"/>
  <c r="AE77" i="8"/>
  <c r="H79" i="23" s="1"/>
  <c r="AC78" i="8"/>
  <c r="F80" i="23" s="1"/>
  <c r="AD78" i="8"/>
  <c r="G80" i="23" s="1"/>
  <c r="AE78" i="8"/>
  <c r="H80" i="23" s="1"/>
  <c r="AC79" i="8"/>
  <c r="F81" i="23" s="1"/>
  <c r="AD79" i="8"/>
  <c r="G81" i="23" s="1"/>
  <c r="AE79" i="8"/>
  <c r="H81" i="23" s="1"/>
  <c r="AC80" i="8"/>
  <c r="F82" i="23" s="1"/>
  <c r="AD80" i="8"/>
  <c r="G82" i="23" s="1"/>
  <c r="AE80" i="8"/>
  <c r="H82" i="23" s="1"/>
  <c r="AC81" i="8"/>
  <c r="F83" i="23" s="1"/>
  <c r="AD81" i="8"/>
  <c r="G83" i="23" s="1"/>
  <c r="AE81" i="8"/>
  <c r="H83" i="23" s="1"/>
  <c r="AC82" i="8"/>
  <c r="F84" i="23" s="1"/>
  <c r="AD82" i="8"/>
  <c r="G84" i="23" s="1"/>
  <c r="AE82" i="8"/>
  <c r="H84" i="23" s="1"/>
  <c r="AC83" i="8"/>
  <c r="F85" i="23" s="1"/>
  <c r="AD83" i="8"/>
  <c r="G85" i="23" s="1"/>
  <c r="AE83" i="8"/>
  <c r="H85" i="23" s="1"/>
  <c r="AC84" i="8"/>
  <c r="F86" i="23" s="1"/>
  <c r="AD84" i="8"/>
  <c r="G86" i="23" s="1"/>
  <c r="AE84" i="8"/>
  <c r="H86" i="23" s="1"/>
  <c r="AC85" i="8"/>
  <c r="F87" i="23" s="1"/>
  <c r="AD85" i="8"/>
  <c r="G87" i="23" s="1"/>
  <c r="AE85" i="8"/>
  <c r="H87" i="23" s="1"/>
  <c r="AC86" i="8"/>
  <c r="F88" i="23" s="1"/>
  <c r="AD86" i="8"/>
  <c r="G88" i="23" s="1"/>
  <c r="AE86" i="8"/>
  <c r="H88" i="23" s="1"/>
  <c r="AC87" i="8"/>
  <c r="F89" i="23" s="1"/>
  <c r="AD87" i="8"/>
  <c r="G89" i="23" s="1"/>
  <c r="AE87" i="8"/>
  <c r="H89" i="23" s="1"/>
  <c r="AC88" i="8"/>
  <c r="F90" i="23" s="1"/>
  <c r="AD88" i="8"/>
  <c r="G90" i="23" s="1"/>
  <c r="AE88" i="8"/>
  <c r="H90" i="23" s="1"/>
  <c r="AC89" i="8"/>
  <c r="F91" i="23" s="1"/>
  <c r="AD89" i="8"/>
  <c r="G91" i="23" s="1"/>
  <c r="AE89" i="8"/>
  <c r="H91" i="23" s="1"/>
  <c r="AC90" i="8"/>
  <c r="F92" i="23" s="1"/>
  <c r="AD90" i="8"/>
  <c r="G92" i="23" s="1"/>
  <c r="AE90" i="8"/>
  <c r="H92" i="23" s="1"/>
  <c r="AC91" i="8"/>
  <c r="F93" i="23" s="1"/>
  <c r="AD91" i="8"/>
  <c r="G93" i="23" s="1"/>
  <c r="AE91" i="8"/>
  <c r="H93" i="23" s="1"/>
  <c r="AC92" i="8"/>
  <c r="F94" i="23" s="1"/>
  <c r="AD92" i="8"/>
  <c r="G94" i="23" s="1"/>
  <c r="AE92" i="8"/>
  <c r="H94" i="23" s="1"/>
  <c r="AC93" i="8"/>
  <c r="F95" i="23" s="1"/>
  <c r="AD93" i="8"/>
  <c r="G95" i="23" s="1"/>
  <c r="AE93" i="8"/>
  <c r="H95" i="23" s="1"/>
  <c r="AC94" i="8"/>
  <c r="F96" i="23" s="1"/>
  <c r="AD94" i="8"/>
  <c r="G96" i="23" s="1"/>
  <c r="AE94" i="8"/>
  <c r="H96" i="23" s="1"/>
  <c r="AC95" i="8"/>
  <c r="F97" i="23" s="1"/>
  <c r="AD95" i="8"/>
  <c r="G97" i="23" s="1"/>
  <c r="AE95" i="8"/>
  <c r="H97" i="23" s="1"/>
  <c r="AC96" i="8"/>
  <c r="F98" i="23" s="1"/>
  <c r="AD96" i="8"/>
  <c r="G98" i="23" s="1"/>
  <c r="AE96" i="8"/>
  <c r="H98" i="23" s="1"/>
  <c r="AC97" i="8"/>
  <c r="F99" i="23" s="1"/>
  <c r="AD97" i="8"/>
  <c r="G99" i="23" s="1"/>
  <c r="AE97" i="8"/>
  <c r="H99" i="23" s="1"/>
  <c r="AC98" i="8"/>
  <c r="F100" i="23" s="1"/>
  <c r="AD98" i="8"/>
  <c r="G100" i="23" s="1"/>
  <c r="AE98" i="8"/>
  <c r="H100" i="23" s="1"/>
  <c r="AC99" i="8"/>
  <c r="F101" i="23" s="1"/>
  <c r="AD99" i="8"/>
  <c r="G101" i="23" s="1"/>
  <c r="AE99" i="8"/>
  <c r="H101" i="23" s="1"/>
  <c r="AC100" i="8"/>
  <c r="F102" i="23" s="1"/>
  <c r="AD100" i="8"/>
  <c r="G102" i="23" s="1"/>
  <c r="AE100" i="8"/>
  <c r="H102" i="23" s="1"/>
  <c r="AC101" i="8"/>
  <c r="F103" i="23" s="1"/>
  <c r="AD101" i="8"/>
  <c r="G103" i="23" s="1"/>
  <c r="AE101" i="8"/>
  <c r="H103" i="23" s="1"/>
  <c r="AC102" i="8"/>
  <c r="F104" i="23" s="1"/>
  <c r="AD102" i="8"/>
  <c r="G104" i="23" s="1"/>
  <c r="AE102" i="8"/>
  <c r="H104" i="23" s="1"/>
  <c r="AC103" i="8"/>
  <c r="F105" i="23" s="1"/>
  <c r="AD103" i="8"/>
  <c r="G105" i="23" s="1"/>
  <c r="AE103" i="8"/>
  <c r="H105" i="23" s="1"/>
  <c r="AC104" i="8"/>
  <c r="F106" i="23" s="1"/>
  <c r="AD104" i="8"/>
  <c r="G106" i="23" s="1"/>
  <c r="AE104" i="8"/>
  <c r="H106" i="23" s="1"/>
  <c r="AC105" i="8"/>
  <c r="F107" i="23" s="1"/>
  <c r="AD105" i="8"/>
  <c r="G107" i="23" s="1"/>
  <c r="AE105" i="8"/>
  <c r="H107" i="23" s="1"/>
  <c r="AC106" i="8"/>
  <c r="F108" i="23" s="1"/>
  <c r="AD106" i="8"/>
  <c r="G108" i="23" s="1"/>
  <c r="AE106" i="8"/>
  <c r="H108" i="23" s="1"/>
  <c r="AC107" i="8"/>
  <c r="F109" i="23" s="1"/>
  <c r="AD107" i="8"/>
  <c r="G109" i="23" s="1"/>
  <c r="AE107" i="8"/>
  <c r="H109" i="23" s="1"/>
  <c r="AC108" i="8"/>
  <c r="F110" i="23" s="1"/>
  <c r="AD108" i="8"/>
  <c r="G110" i="23" s="1"/>
  <c r="AE108" i="8"/>
  <c r="H110" i="23" s="1"/>
  <c r="AC109" i="8"/>
  <c r="F111" i="23" s="1"/>
  <c r="AD109" i="8"/>
  <c r="G111" i="23" s="1"/>
  <c r="AE109" i="8"/>
  <c r="H111" i="23" s="1"/>
  <c r="AC110" i="8"/>
  <c r="F112" i="23" s="1"/>
  <c r="AD110" i="8"/>
  <c r="G112" i="23" s="1"/>
  <c r="AE110" i="8"/>
  <c r="H112" i="23" s="1"/>
  <c r="AC111" i="8"/>
  <c r="F113" i="23" s="1"/>
  <c r="AD111" i="8"/>
  <c r="G113" i="23" s="1"/>
  <c r="AE111" i="8"/>
  <c r="H113" i="23" s="1"/>
  <c r="AC112" i="8"/>
  <c r="F114" i="23" s="1"/>
  <c r="AD112" i="8"/>
  <c r="G114" i="23" s="1"/>
  <c r="AE112" i="8"/>
  <c r="H114" i="23" s="1"/>
  <c r="AC113" i="8"/>
  <c r="F115" i="23" s="1"/>
  <c r="AD113" i="8"/>
  <c r="G115" i="23" s="1"/>
  <c r="AE113" i="8"/>
  <c r="H115" i="23" s="1"/>
  <c r="AC114" i="8"/>
  <c r="F116" i="23" s="1"/>
  <c r="AD114" i="8"/>
  <c r="G116" i="23" s="1"/>
  <c r="AE114" i="8"/>
  <c r="H116" i="23" s="1"/>
  <c r="AC115" i="8"/>
  <c r="F117" i="23" s="1"/>
  <c r="AD115" i="8"/>
  <c r="G117" i="23" s="1"/>
  <c r="AE115" i="8"/>
  <c r="H117" i="23" s="1"/>
  <c r="AC116" i="8"/>
  <c r="F118" i="23" s="1"/>
  <c r="AD116" i="8"/>
  <c r="G118" i="23" s="1"/>
  <c r="AE116" i="8"/>
  <c r="H118" i="23" s="1"/>
  <c r="AC117" i="8"/>
  <c r="F119" i="23" s="1"/>
  <c r="AD117" i="8"/>
  <c r="G119" i="23" s="1"/>
  <c r="AE117" i="8"/>
  <c r="H119" i="23" s="1"/>
  <c r="AC118" i="8"/>
  <c r="F120" i="23" s="1"/>
  <c r="AD118" i="8"/>
  <c r="G120" i="23" s="1"/>
  <c r="AE118" i="8"/>
  <c r="H120" i="23" s="1"/>
  <c r="AC119" i="8"/>
  <c r="F121" i="23" s="1"/>
  <c r="AD119" i="8"/>
  <c r="G121" i="23" s="1"/>
  <c r="AE119" i="8"/>
  <c r="H121" i="23" s="1"/>
  <c r="AC120" i="8"/>
  <c r="F122" i="23" s="1"/>
  <c r="AD120" i="8"/>
  <c r="G122" i="23" s="1"/>
  <c r="AE120" i="8"/>
  <c r="H122" i="23" s="1"/>
  <c r="AC121" i="8"/>
  <c r="F123" i="23" s="1"/>
  <c r="AD121" i="8"/>
  <c r="G123" i="23" s="1"/>
  <c r="AE121" i="8"/>
  <c r="H123" i="23" s="1"/>
  <c r="AC122" i="8"/>
  <c r="F124" i="23" s="1"/>
  <c r="AD122" i="8"/>
  <c r="G124" i="23" s="1"/>
  <c r="AE122" i="8"/>
  <c r="H124" i="23" s="1"/>
  <c r="AC123" i="8"/>
  <c r="F125" i="23" s="1"/>
  <c r="AD123" i="8"/>
  <c r="G125" i="23" s="1"/>
  <c r="AE123" i="8"/>
  <c r="H125" i="23" s="1"/>
  <c r="AC124" i="8"/>
  <c r="F126" i="23" s="1"/>
  <c r="AD124" i="8"/>
  <c r="G126" i="23" s="1"/>
  <c r="AE124" i="8"/>
  <c r="H126" i="23" s="1"/>
  <c r="AC125" i="8"/>
  <c r="F127" i="23" s="1"/>
  <c r="AD125" i="8"/>
  <c r="G127" i="23" s="1"/>
  <c r="AE125" i="8"/>
  <c r="H127" i="23" s="1"/>
  <c r="AC126" i="8"/>
  <c r="F128" i="23" s="1"/>
  <c r="AD126" i="8"/>
  <c r="G128" i="23" s="1"/>
  <c r="AE126" i="8"/>
  <c r="H128" i="23" s="1"/>
  <c r="AC127" i="8"/>
  <c r="F129" i="23" s="1"/>
  <c r="AD127" i="8"/>
  <c r="G129" i="23" s="1"/>
  <c r="AE127" i="8"/>
  <c r="H129" i="23" s="1"/>
  <c r="AC128" i="8"/>
  <c r="F130" i="23" s="1"/>
  <c r="AD128" i="8"/>
  <c r="G130" i="23" s="1"/>
  <c r="AE128" i="8"/>
  <c r="H130" i="23" s="1"/>
  <c r="AC129" i="8"/>
  <c r="F131" i="23" s="1"/>
  <c r="AD129" i="8"/>
  <c r="G131" i="23" s="1"/>
  <c r="AE129" i="8"/>
  <c r="H131" i="23" s="1"/>
  <c r="AC130" i="8"/>
  <c r="F132" i="23" s="1"/>
  <c r="AD130" i="8"/>
  <c r="G132" i="23" s="1"/>
  <c r="AE130" i="8"/>
  <c r="H132" i="23" s="1"/>
  <c r="AC131" i="8"/>
  <c r="F133" i="23" s="1"/>
  <c r="AD131" i="8"/>
  <c r="G133" i="23" s="1"/>
  <c r="AE131" i="8"/>
  <c r="H133" i="23" s="1"/>
  <c r="AC132" i="8"/>
  <c r="F134" i="23" s="1"/>
  <c r="AD132" i="8"/>
  <c r="G134" i="23" s="1"/>
  <c r="AE132" i="8"/>
  <c r="H134" i="23" s="1"/>
  <c r="AC133" i="8"/>
  <c r="F135" i="23" s="1"/>
  <c r="AD133" i="8"/>
  <c r="G135" i="23" s="1"/>
  <c r="AE133" i="8"/>
  <c r="H135" i="23" s="1"/>
  <c r="AC134" i="8"/>
  <c r="F136" i="23" s="1"/>
  <c r="AD134" i="8"/>
  <c r="G136" i="23" s="1"/>
  <c r="AE134" i="8"/>
  <c r="H136" i="23" s="1"/>
  <c r="AC135" i="8"/>
  <c r="F137" i="23" s="1"/>
  <c r="AD135" i="8"/>
  <c r="G137" i="23" s="1"/>
  <c r="AE135" i="8"/>
  <c r="H137" i="23" s="1"/>
  <c r="AC136" i="8"/>
  <c r="F138" i="23" s="1"/>
  <c r="AD136" i="8"/>
  <c r="G138" i="23" s="1"/>
  <c r="AE136" i="8"/>
  <c r="H138" i="23" s="1"/>
  <c r="AC137" i="8"/>
  <c r="F139" i="23" s="1"/>
  <c r="AD137" i="8"/>
  <c r="G139" i="23" s="1"/>
  <c r="AE137" i="8"/>
  <c r="H139" i="23" s="1"/>
  <c r="AC138" i="8"/>
  <c r="F140" i="23" s="1"/>
  <c r="AD138" i="8"/>
  <c r="G140" i="23" s="1"/>
  <c r="AE138" i="8"/>
  <c r="H140" i="23" s="1"/>
  <c r="AC139" i="8"/>
  <c r="F141" i="23" s="1"/>
  <c r="AD139" i="8"/>
  <c r="G141" i="23" s="1"/>
  <c r="AE139" i="8"/>
  <c r="H141" i="23" s="1"/>
  <c r="AC140" i="8"/>
  <c r="F142" i="23" s="1"/>
  <c r="AD140" i="8"/>
  <c r="G142" i="23" s="1"/>
  <c r="AE140" i="8"/>
  <c r="H142" i="23" s="1"/>
  <c r="AC141" i="8"/>
  <c r="F143" i="23" s="1"/>
  <c r="AD141" i="8"/>
  <c r="G143" i="23" s="1"/>
  <c r="AE141" i="8"/>
  <c r="H143" i="23" s="1"/>
  <c r="AC142" i="8"/>
  <c r="F144" i="23" s="1"/>
  <c r="AD142" i="8"/>
  <c r="G144" i="23" s="1"/>
  <c r="AE142" i="8"/>
  <c r="H144" i="23" s="1"/>
  <c r="AC143" i="8"/>
  <c r="F145" i="23" s="1"/>
  <c r="AD143" i="8"/>
  <c r="G145" i="23" s="1"/>
  <c r="AE143" i="8"/>
  <c r="H145" i="23" s="1"/>
  <c r="AC144" i="8"/>
  <c r="F146" i="23" s="1"/>
  <c r="AD144" i="8"/>
  <c r="G146" i="23" s="1"/>
  <c r="AE144" i="8"/>
  <c r="H146" i="23" s="1"/>
  <c r="AC145" i="8"/>
  <c r="F147" i="23" s="1"/>
  <c r="AD145" i="8"/>
  <c r="G147" i="23" s="1"/>
  <c r="AE145" i="8"/>
  <c r="H147" i="23" s="1"/>
  <c r="AC146" i="8"/>
  <c r="F148" i="23" s="1"/>
  <c r="AD146" i="8"/>
  <c r="G148" i="23" s="1"/>
  <c r="AE146" i="8"/>
  <c r="H148" i="23" s="1"/>
  <c r="AC147" i="8"/>
  <c r="F149" i="23" s="1"/>
  <c r="AD147" i="8"/>
  <c r="G149" i="23" s="1"/>
  <c r="AE147" i="8"/>
  <c r="H149" i="23" s="1"/>
  <c r="AC148" i="8"/>
  <c r="F150" i="23" s="1"/>
  <c r="AD148" i="8"/>
  <c r="G150" i="23" s="1"/>
  <c r="AE148" i="8"/>
  <c r="H150" i="23" s="1"/>
  <c r="AC149" i="8"/>
  <c r="F151" i="23" s="1"/>
  <c r="AD149" i="8"/>
  <c r="G151" i="23" s="1"/>
  <c r="AE149" i="8"/>
  <c r="H151" i="23" s="1"/>
  <c r="AC150" i="8"/>
  <c r="F152" i="23" s="1"/>
  <c r="AD150" i="8"/>
  <c r="G152" i="23" s="1"/>
  <c r="AE150" i="8"/>
  <c r="H152" i="23" s="1"/>
  <c r="AC151" i="8"/>
  <c r="F153" i="23" s="1"/>
  <c r="AD151" i="8"/>
  <c r="G153" i="23" s="1"/>
  <c r="AE151" i="8"/>
  <c r="H153" i="23" s="1"/>
  <c r="AC152" i="8"/>
  <c r="F154" i="23" s="1"/>
  <c r="AD152" i="8"/>
  <c r="G154" i="23" s="1"/>
  <c r="AE152" i="8"/>
  <c r="H154" i="23" s="1"/>
  <c r="AC153" i="8"/>
  <c r="F155" i="23" s="1"/>
  <c r="AD153" i="8"/>
  <c r="G155" i="23" s="1"/>
  <c r="AE153" i="8"/>
  <c r="H155" i="23" s="1"/>
  <c r="AC154" i="8"/>
  <c r="F156" i="23" s="1"/>
  <c r="AD154" i="8"/>
  <c r="G156" i="23" s="1"/>
  <c r="AE154" i="8"/>
  <c r="H156" i="23" s="1"/>
  <c r="AC155" i="8"/>
  <c r="F157" i="23" s="1"/>
  <c r="AD155" i="8"/>
  <c r="G157" i="23" s="1"/>
  <c r="AE155" i="8"/>
  <c r="H157" i="23" s="1"/>
  <c r="AC156" i="8"/>
  <c r="F158" i="23" s="1"/>
  <c r="AD156" i="8"/>
  <c r="G158" i="23" s="1"/>
  <c r="AE156" i="8"/>
  <c r="H158" i="23" s="1"/>
  <c r="AC157" i="8"/>
  <c r="F159" i="23" s="1"/>
  <c r="AD157" i="8"/>
  <c r="G159" i="23" s="1"/>
  <c r="AE157" i="8"/>
  <c r="H159" i="23" s="1"/>
  <c r="AC158" i="8"/>
  <c r="F160" i="23" s="1"/>
  <c r="AD158" i="8"/>
  <c r="G160" i="23" s="1"/>
  <c r="AE158" i="8"/>
  <c r="H160" i="23" s="1"/>
  <c r="AC159" i="8"/>
  <c r="F161" i="23" s="1"/>
  <c r="AD159" i="8"/>
  <c r="G161" i="23" s="1"/>
  <c r="AE159" i="8"/>
  <c r="H161" i="23" s="1"/>
  <c r="AC160" i="8"/>
  <c r="F162" i="23" s="1"/>
  <c r="AD160" i="8"/>
  <c r="G162" i="23" s="1"/>
  <c r="AE160" i="8"/>
  <c r="H162" i="23" s="1"/>
  <c r="AC161" i="8"/>
  <c r="AD161" i="8"/>
  <c r="AE161" i="8"/>
  <c r="AC162" i="8"/>
  <c r="F164" i="23" s="1"/>
  <c r="AD162" i="8"/>
  <c r="G164" i="23" s="1"/>
  <c r="AE162" i="8"/>
  <c r="H164" i="23" s="1"/>
  <c r="AC163" i="8"/>
  <c r="F165" i="23" s="1"/>
  <c r="AD163" i="8"/>
  <c r="G165" i="23" s="1"/>
  <c r="AE163" i="8"/>
  <c r="H165" i="23" s="1"/>
  <c r="AC164" i="8"/>
  <c r="F166" i="23" s="1"/>
  <c r="AD164" i="8"/>
  <c r="G166" i="23" s="1"/>
  <c r="AE164" i="8"/>
  <c r="H166" i="23" s="1"/>
  <c r="AC165" i="8"/>
  <c r="F167" i="23" s="1"/>
  <c r="AD165" i="8"/>
  <c r="G167" i="23" s="1"/>
  <c r="AE165" i="8"/>
  <c r="H167" i="23" s="1"/>
  <c r="AC166" i="8"/>
  <c r="F168" i="23" s="1"/>
  <c r="AD166" i="8"/>
  <c r="G168" i="23" s="1"/>
  <c r="AE166" i="8"/>
  <c r="H168" i="23" s="1"/>
  <c r="AC167" i="8"/>
  <c r="F169" i="23" s="1"/>
  <c r="AD167" i="8"/>
  <c r="G169" i="23" s="1"/>
  <c r="AE167" i="8"/>
  <c r="H169" i="23" s="1"/>
  <c r="AC168" i="8"/>
  <c r="F170" i="23" s="1"/>
  <c r="AD168" i="8"/>
  <c r="G170" i="23" s="1"/>
  <c r="AE168" i="8"/>
  <c r="H170" i="23" s="1"/>
  <c r="AC169" i="8"/>
  <c r="F171" i="23" s="1"/>
  <c r="AD169" i="8"/>
  <c r="G171" i="23" s="1"/>
  <c r="AE169" i="8"/>
  <c r="H171" i="23" s="1"/>
  <c r="AC170" i="8"/>
  <c r="F172" i="23" s="1"/>
  <c r="AD170" i="8"/>
  <c r="G172" i="23" s="1"/>
  <c r="AE170" i="8"/>
  <c r="H172" i="23" s="1"/>
  <c r="AC171" i="8"/>
  <c r="F173" i="23" s="1"/>
  <c r="AD171" i="8"/>
  <c r="G173" i="23" s="1"/>
  <c r="AE171" i="8"/>
  <c r="H173" i="23" s="1"/>
  <c r="AC172" i="8"/>
  <c r="F174" i="23" s="1"/>
  <c r="AD172" i="8"/>
  <c r="G174" i="23" s="1"/>
  <c r="AE172" i="8"/>
  <c r="H174" i="23" s="1"/>
  <c r="AC173" i="8"/>
  <c r="F175" i="23" s="1"/>
  <c r="AD173" i="8"/>
  <c r="G175" i="23" s="1"/>
  <c r="AE173" i="8"/>
  <c r="H175" i="23" s="1"/>
  <c r="AC174" i="8"/>
  <c r="F176" i="23" s="1"/>
  <c r="AD174" i="8"/>
  <c r="G176" i="23" s="1"/>
  <c r="AE174" i="8"/>
  <c r="H176" i="23" s="1"/>
  <c r="AC175" i="8"/>
  <c r="F177" i="23" s="1"/>
  <c r="AD175" i="8"/>
  <c r="G177" i="23" s="1"/>
  <c r="AE175" i="8"/>
  <c r="H177" i="23" s="1"/>
  <c r="AC176" i="8"/>
  <c r="F178" i="23" s="1"/>
  <c r="AD176" i="8"/>
  <c r="G178" i="23" s="1"/>
  <c r="AE176" i="8"/>
  <c r="H178" i="23" s="1"/>
  <c r="AC177" i="8"/>
  <c r="F179" i="23" s="1"/>
  <c r="AD177" i="8"/>
  <c r="G179" i="23" s="1"/>
  <c r="AE177" i="8"/>
  <c r="H179" i="23" s="1"/>
  <c r="AC178" i="8"/>
  <c r="F180" i="23" s="1"/>
  <c r="AD178" i="8"/>
  <c r="G180" i="23" s="1"/>
  <c r="AE178" i="8"/>
  <c r="H180" i="23" s="1"/>
  <c r="AC179" i="8"/>
  <c r="F181" i="23" s="1"/>
  <c r="AD179" i="8"/>
  <c r="G181" i="23" s="1"/>
  <c r="AE179" i="8"/>
  <c r="H181" i="23" s="1"/>
  <c r="AC180" i="8"/>
  <c r="F182" i="23" s="1"/>
  <c r="AD180" i="8"/>
  <c r="G182" i="23" s="1"/>
  <c r="AE180" i="8"/>
  <c r="H182" i="23" s="1"/>
  <c r="AC181" i="8"/>
  <c r="F183" i="23" s="1"/>
  <c r="AD181" i="8"/>
  <c r="G183" i="23" s="1"/>
  <c r="AE181" i="8"/>
  <c r="H183" i="23" s="1"/>
  <c r="AC182" i="8"/>
  <c r="F184" i="23" s="1"/>
  <c r="AD182" i="8"/>
  <c r="G184" i="23" s="1"/>
  <c r="AE182" i="8"/>
  <c r="H184" i="23" s="1"/>
  <c r="AC183" i="8"/>
  <c r="F185" i="23" s="1"/>
  <c r="AD183" i="8"/>
  <c r="G185" i="23" s="1"/>
  <c r="AE183" i="8"/>
  <c r="H185" i="23" s="1"/>
  <c r="AC184" i="8"/>
  <c r="F186" i="23" s="1"/>
  <c r="AD184" i="8"/>
  <c r="G186" i="23" s="1"/>
  <c r="AE184" i="8"/>
  <c r="H186" i="23" s="1"/>
  <c r="AC185" i="8"/>
  <c r="F187" i="23" s="1"/>
  <c r="AD185" i="8"/>
  <c r="G187" i="23" s="1"/>
  <c r="AE185" i="8"/>
  <c r="H187" i="23" s="1"/>
  <c r="AC186" i="8"/>
  <c r="F188" i="23" s="1"/>
  <c r="AD186" i="8"/>
  <c r="G188" i="23" s="1"/>
  <c r="AE186" i="8"/>
  <c r="H188" i="23" s="1"/>
  <c r="AC187" i="8"/>
  <c r="F189" i="23" s="1"/>
  <c r="AD187" i="8"/>
  <c r="G189" i="23" s="1"/>
  <c r="AE187" i="8"/>
  <c r="H189" i="23" s="1"/>
  <c r="AC188" i="8"/>
  <c r="F190" i="23" s="1"/>
  <c r="AD188" i="8"/>
  <c r="G190" i="23" s="1"/>
  <c r="AE188" i="8"/>
  <c r="H190" i="23" s="1"/>
  <c r="AC189" i="8"/>
  <c r="F191" i="23" s="1"/>
  <c r="AD189" i="8"/>
  <c r="G191" i="23" s="1"/>
  <c r="AE189" i="8"/>
  <c r="H191" i="23" s="1"/>
  <c r="AC190" i="8"/>
  <c r="F192" i="23" s="1"/>
  <c r="AD190" i="8"/>
  <c r="G192" i="23" s="1"/>
  <c r="AE190" i="8"/>
  <c r="H192" i="23" s="1"/>
  <c r="AC191" i="8"/>
  <c r="F193" i="23" s="1"/>
  <c r="AD191" i="8"/>
  <c r="G193" i="23" s="1"/>
  <c r="AE191" i="8"/>
  <c r="H193" i="23" s="1"/>
  <c r="AC192" i="8"/>
  <c r="F194" i="23" s="1"/>
  <c r="AD192" i="8"/>
  <c r="G194" i="23" s="1"/>
  <c r="AE192" i="8"/>
  <c r="H194" i="23" s="1"/>
  <c r="AC193" i="8"/>
  <c r="F195" i="23" s="1"/>
  <c r="AD193" i="8"/>
  <c r="G195" i="23" s="1"/>
  <c r="AE193" i="8"/>
  <c r="H195" i="23" s="1"/>
  <c r="AC194" i="8"/>
  <c r="F196" i="23" s="1"/>
  <c r="AD194" i="8"/>
  <c r="G196" i="23" s="1"/>
  <c r="AE194" i="8"/>
  <c r="H196" i="23" s="1"/>
  <c r="AC195" i="8"/>
  <c r="F197" i="23" s="1"/>
  <c r="AD195" i="8"/>
  <c r="G197" i="23" s="1"/>
  <c r="AE195" i="8"/>
  <c r="H197" i="23" s="1"/>
  <c r="AC196" i="8"/>
  <c r="F198" i="23" s="1"/>
  <c r="AD196" i="8"/>
  <c r="G198" i="23" s="1"/>
  <c r="AE196" i="8"/>
  <c r="H198" i="23" s="1"/>
  <c r="AC197" i="8"/>
  <c r="F199" i="23" s="1"/>
  <c r="AD197" i="8"/>
  <c r="G199" i="23" s="1"/>
  <c r="AE197" i="8"/>
  <c r="H199" i="23" s="1"/>
  <c r="AC198" i="8"/>
  <c r="F200" i="23" s="1"/>
  <c r="AD198" i="8"/>
  <c r="G200" i="23" s="1"/>
  <c r="AE198" i="8"/>
  <c r="H200" i="23" s="1"/>
  <c r="AC199" i="8"/>
  <c r="F201" i="23" s="1"/>
  <c r="AD199" i="8"/>
  <c r="G201" i="23" s="1"/>
  <c r="AE199" i="8"/>
  <c r="H201" i="23" s="1"/>
  <c r="AC200" i="8"/>
  <c r="F202" i="23" s="1"/>
  <c r="AD200" i="8"/>
  <c r="G202" i="23" s="1"/>
  <c r="AE200" i="8"/>
  <c r="H202" i="23" s="1"/>
  <c r="AC201" i="8"/>
  <c r="F203" i="23" s="1"/>
  <c r="AD201" i="8"/>
  <c r="G203" i="23" s="1"/>
  <c r="AE201" i="8"/>
  <c r="H203" i="23" s="1"/>
  <c r="AC202" i="8"/>
  <c r="F204" i="23" s="1"/>
  <c r="AD202" i="8"/>
  <c r="G204" i="23" s="1"/>
  <c r="AE202" i="8"/>
  <c r="H204" i="23" s="1"/>
  <c r="AC203" i="8"/>
  <c r="F205" i="23" s="1"/>
  <c r="AD203" i="8"/>
  <c r="G205" i="23" s="1"/>
  <c r="AE203" i="8"/>
  <c r="H205" i="23" s="1"/>
  <c r="AC204" i="8"/>
  <c r="F206" i="23" s="1"/>
  <c r="AD204" i="8"/>
  <c r="G206" i="23" s="1"/>
  <c r="AE204" i="8"/>
  <c r="H206" i="23" s="1"/>
  <c r="AC205" i="8"/>
  <c r="F207" i="23" s="1"/>
  <c r="AD205" i="8"/>
  <c r="G207" i="23" s="1"/>
  <c r="AE205" i="8"/>
  <c r="H207" i="23" s="1"/>
  <c r="AC206" i="8"/>
  <c r="F208" i="23" s="1"/>
  <c r="AD206" i="8"/>
  <c r="G208" i="23" s="1"/>
  <c r="AE206" i="8"/>
  <c r="H208" i="23" s="1"/>
  <c r="AC207" i="8"/>
  <c r="F209" i="23" s="1"/>
  <c r="AD207" i="8"/>
  <c r="G209" i="23" s="1"/>
  <c r="AE207" i="8"/>
  <c r="H209" i="23" s="1"/>
  <c r="AC208" i="8"/>
  <c r="F210" i="23" s="1"/>
  <c r="AD208" i="8"/>
  <c r="G210" i="23" s="1"/>
  <c r="AE208" i="8"/>
  <c r="H210" i="23" s="1"/>
  <c r="AC209" i="8"/>
  <c r="F211" i="23" s="1"/>
  <c r="AD209" i="8"/>
  <c r="G211" i="23" s="1"/>
  <c r="AE209" i="8"/>
  <c r="H211" i="23" s="1"/>
  <c r="AC210" i="8"/>
  <c r="F212" i="23" s="1"/>
  <c r="AD210" i="8"/>
  <c r="G212" i="23" s="1"/>
  <c r="AE210" i="8"/>
  <c r="H212" i="23" s="1"/>
  <c r="AC211" i="8"/>
  <c r="F213" i="23" s="1"/>
  <c r="AD211" i="8"/>
  <c r="G213" i="23" s="1"/>
  <c r="AE211" i="8"/>
  <c r="H213" i="23" s="1"/>
  <c r="AC212" i="8"/>
  <c r="F214" i="23" s="1"/>
  <c r="AD212" i="8"/>
  <c r="G214" i="23" s="1"/>
  <c r="AE212" i="8"/>
  <c r="H214" i="23" s="1"/>
  <c r="AC213" i="8"/>
  <c r="F215" i="23" s="1"/>
  <c r="AD213" i="8"/>
  <c r="G215" i="23" s="1"/>
  <c r="AE213" i="8"/>
  <c r="H215" i="23" s="1"/>
  <c r="AC214" i="8"/>
  <c r="F216" i="23" s="1"/>
  <c r="AD214" i="8"/>
  <c r="G216" i="23" s="1"/>
  <c r="AE214" i="8"/>
  <c r="H216" i="23" s="1"/>
  <c r="AC215" i="8"/>
  <c r="F217" i="23" s="1"/>
  <c r="AD215" i="8"/>
  <c r="G217" i="23" s="1"/>
  <c r="AE215" i="8"/>
  <c r="H217" i="23" s="1"/>
  <c r="AC216" i="8"/>
  <c r="F218" i="23" s="1"/>
  <c r="AD216" i="8"/>
  <c r="G218" i="23" s="1"/>
  <c r="AE216" i="8"/>
  <c r="H218" i="23" s="1"/>
  <c r="AC217" i="8"/>
  <c r="F219" i="23" s="1"/>
  <c r="AD217" i="8"/>
  <c r="G219" i="23" s="1"/>
  <c r="AE217" i="8"/>
  <c r="H219" i="23" s="1"/>
  <c r="AC218" i="8"/>
  <c r="F220" i="23" s="1"/>
  <c r="AD218" i="8"/>
  <c r="G220" i="23" s="1"/>
  <c r="AE218" i="8"/>
  <c r="H220" i="23" s="1"/>
  <c r="AC219" i="8"/>
  <c r="F221" i="23" s="1"/>
  <c r="AD219" i="8"/>
  <c r="G221" i="23" s="1"/>
  <c r="AE219" i="8"/>
  <c r="H221" i="23" s="1"/>
  <c r="AC220" i="8"/>
  <c r="F222" i="23" s="1"/>
  <c r="AD220" i="8"/>
  <c r="G222" i="23" s="1"/>
  <c r="AE220" i="8"/>
  <c r="H222" i="23" s="1"/>
  <c r="AC221" i="8"/>
  <c r="F223" i="23" s="1"/>
  <c r="AD221" i="8"/>
  <c r="G223" i="23" s="1"/>
  <c r="AE221" i="8"/>
  <c r="H223" i="23" s="1"/>
  <c r="AC222" i="8"/>
  <c r="F224" i="23" s="1"/>
  <c r="AD222" i="8"/>
  <c r="G224" i="23" s="1"/>
  <c r="AE222" i="8"/>
  <c r="H224" i="23" s="1"/>
  <c r="AC223" i="8"/>
  <c r="F225" i="23" s="1"/>
  <c r="AD223" i="8"/>
  <c r="G225" i="23" s="1"/>
  <c r="AE223" i="8"/>
  <c r="H225" i="23" s="1"/>
  <c r="AC224" i="8"/>
  <c r="F226" i="23" s="1"/>
  <c r="AD224" i="8"/>
  <c r="G226" i="23" s="1"/>
  <c r="AE224" i="8"/>
  <c r="H226" i="23" s="1"/>
  <c r="AC225" i="8"/>
  <c r="F227" i="23" s="1"/>
  <c r="AD225" i="8"/>
  <c r="G227" i="23" s="1"/>
  <c r="AE225" i="8"/>
  <c r="H227" i="23" s="1"/>
  <c r="AC226" i="8"/>
  <c r="F228" i="23" s="1"/>
  <c r="AD226" i="8"/>
  <c r="G228" i="23" s="1"/>
  <c r="AE226" i="8"/>
  <c r="H228" i="23" s="1"/>
  <c r="AC227" i="8"/>
  <c r="F229" i="23" s="1"/>
  <c r="AD227" i="8"/>
  <c r="G229" i="23" s="1"/>
  <c r="AE227" i="8"/>
  <c r="H229" i="23" s="1"/>
  <c r="AC228" i="8"/>
  <c r="F230" i="23" s="1"/>
  <c r="AD228" i="8"/>
  <c r="G230" i="23" s="1"/>
  <c r="AE228" i="8"/>
  <c r="H230" i="23" s="1"/>
  <c r="AC229" i="8"/>
  <c r="F231" i="23" s="1"/>
  <c r="AD229" i="8"/>
  <c r="G231" i="23" s="1"/>
  <c r="AE229" i="8"/>
  <c r="H231" i="23" s="1"/>
  <c r="AC230" i="8"/>
  <c r="F232" i="23" s="1"/>
  <c r="AD230" i="8"/>
  <c r="G232" i="23" s="1"/>
  <c r="AE230" i="8"/>
  <c r="H232" i="23" s="1"/>
  <c r="AC231" i="8"/>
  <c r="F233" i="23" s="1"/>
  <c r="AD231" i="8"/>
  <c r="G233" i="23" s="1"/>
  <c r="AE231" i="8"/>
  <c r="H233" i="23" s="1"/>
  <c r="AC232" i="8"/>
  <c r="F234" i="23" s="1"/>
  <c r="AD232" i="8"/>
  <c r="G234" i="23" s="1"/>
  <c r="AE232" i="8"/>
  <c r="H234" i="23" s="1"/>
  <c r="AC233" i="8"/>
  <c r="F235" i="23" s="1"/>
  <c r="AD233" i="8"/>
  <c r="G235" i="23" s="1"/>
  <c r="AE233" i="8"/>
  <c r="H235" i="23" s="1"/>
  <c r="AC234" i="8"/>
  <c r="F236" i="23" s="1"/>
  <c r="AD234" i="8"/>
  <c r="G236" i="23" s="1"/>
  <c r="AE234" i="8"/>
  <c r="H236" i="23" s="1"/>
  <c r="AC235" i="8"/>
  <c r="F237" i="23" s="1"/>
  <c r="AD235" i="8"/>
  <c r="G237" i="23" s="1"/>
  <c r="AE235" i="8"/>
  <c r="H237" i="23" s="1"/>
  <c r="AC236" i="8"/>
  <c r="F238" i="23" s="1"/>
  <c r="AD236" i="8"/>
  <c r="G238" i="23" s="1"/>
  <c r="AE236" i="8"/>
  <c r="H238" i="23" s="1"/>
  <c r="AC237" i="8"/>
  <c r="F239" i="23" s="1"/>
  <c r="AD237" i="8"/>
  <c r="G239" i="23" s="1"/>
  <c r="AE237" i="8"/>
  <c r="H239" i="23" s="1"/>
  <c r="AC238" i="8"/>
  <c r="F240" i="23" s="1"/>
  <c r="AD238" i="8"/>
  <c r="G240" i="23" s="1"/>
  <c r="AE238" i="8"/>
  <c r="H240" i="23" s="1"/>
  <c r="AC239" i="8"/>
  <c r="F241" i="23" s="1"/>
  <c r="AD239" i="8"/>
  <c r="G241" i="23" s="1"/>
  <c r="AE239" i="8"/>
  <c r="H241" i="23" s="1"/>
  <c r="AC240" i="8"/>
  <c r="F242" i="23" s="1"/>
  <c r="AD240" i="8"/>
  <c r="G242" i="23" s="1"/>
  <c r="AE240" i="8"/>
  <c r="H242" i="23" s="1"/>
  <c r="AC241" i="8"/>
  <c r="F243" i="23" s="1"/>
  <c r="AD241" i="8"/>
  <c r="G243" i="23" s="1"/>
  <c r="AE241" i="8"/>
  <c r="H243" i="23" s="1"/>
  <c r="AC242" i="8"/>
  <c r="F244" i="23" s="1"/>
  <c r="AD242" i="8"/>
  <c r="G244" i="23" s="1"/>
  <c r="AE242" i="8"/>
  <c r="H244" i="23" s="1"/>
  <c r="AC243" i="8"/>
  <c r="F245" i="23" s="1"/>
  <c r="AD243" i="8"/>
  <c r="G245" i="23" s="1"/>
  <c r="AE243" i="8"/>
  <c r="H245" i="23" s="1"/>
  <c r="AC244" i="8"/>
  <c r="F246" i="23" s="1"/>
  <c r="AD244" i="8"/>
  <c r="G246" i="23" s="1"/>
  <c r="AE244" i="8"/>
  <c r="H246" i="23" s="1"/>
  <c r="AC245" i="8"/>
  <c r="F247" i="23" s="1"/>
  <c r="AD245" i="8"/>
  <c r="G247" i="23" s="1"/>
  <c r="AE245" i="8"/>
  <c r="H247" i="23" s="1"/>
  <c r="AC246" i="8"/>
  <c r="F248" i="23" s="1"/>
  <c r="AD246" i="8"/>
  <c r="G248" i="23" s="1"/>
  <c r="AE246" i="8"/>
  <c r="H248" i="23" s="1"/>
  <c r="AC247" i="8"/>
  <c r="F249" i="23" s="1"/>
  <c r="AD247" i="8"/>
  <c r="G249" i="23" s="1"/>
  <c r="AE247" i="8"/>
  <c r="H249" i="23" s="1"/>
  <c r="AC248" i="8"/>
  <c r="F250" i="23" s="1"/>
  <c r="AD248" i="8"/>
  <c r="G250" i="23" s="1"/>
  <c r="AE248" i="8"/>
  <c r="H250" i="23" s="1"/>
  <c r="AC249" i="8"/>
  <c r="F251" i="23" s="1"/>
  <c r="AD249" i="8"/>
  <c r="G251" i="23" s="1"/>
  <c r="AE249" i="8"/>
  <c r="H251" i="23" s="1"/>
  <c r="AC250" i="8"/>
  <c r="F252" i="23" s="1"/>
  <c r="AD250" i="8"/>
  <c r="G252" i="23" s="1"/>
  <c r="AE250" i="8"/>
  <c r="H252" i="23" s="1"/>
  <c r="AC251" i="8"/>
  <c r="F253" i="23" s="1"/>
  <c r="AD251" i="8"/>
  <c r="G253" i="23" s="1"/>
  <c r="AE251" i="8"/>
  <c r="H253" i="23" s="1"/>
  <c r="AC252" i="8"/>
  <c r="F254" i="23" s="1"/>
  <c r="AD252" i="8"/>
  <c r="G254" i="23" s="1"/>
  <c r="AE252" i="8"/>
  <c r="H254" i="23" s="1"/>
  <c r="AC253" i="8"/>
  <c r="F255" i="23" s="1"/>
  <c r="AD253" i="8"/>
  <c r="G255" i="23" s="1"/>
  <c r="AE253" i="8"/>
  <c r="H255" i="23" s="1"/>
  <c r="AC254" i="8"/>
  <c r="F256" i="23" s="1"/>
  <c r="AD254" i="8"/>
  <c r="G256" i="23" s="1"/>
  <c r="AE254" i="8"/>
  <c r="H256" i="23" s="1"/>
  <c r="AC255" i="8"/>
  <c r="F257" i="23" s="1"/>
  <c r="AD255" i="8"/>
  <c r="G257" i="23" s="1"/>
  <c r="AE255" i="8"/>
  <c r="H257" i="23" s="1"/>
  <c r="AC256" i="8"/>
  <c r="F258" i="23" s="1"/>
  <c r="AD256" i="8"/>
  <c r="G258" i="23" s="1"/>
  <c r="AE256" i="8"/>
  <c r="H258" i="23" s="1"/>
  <c r="AC257" i="8"/>
  <c r="F259" i="23" s="1"/>
  <c r="AD257" i="8"/>
  <c r="G259" i="23" s="1"/>
  <c r="AE257" i="8"/>
  <c r="H259" i="23" s="1"/>
  <c r="AC258" i="8"/>
  <c r="F260" i="23" s="1"/>
  <c r="AD258" i="8"/>
  <c r="G260" i="23" s="1"/>
  <c r="AE258" i="8"/>
  <c r="H260" i="23" s="1"/>
  <c r="AC259" i="8"/>
  <c r="F261" i="23" s="1"/>
  <c r="AD259" i="8"/>
  <c r="G261" i="23" s="1"/>
  <c r="AE259" i="8"/>
  <c r="H261" i="23" s="1"/>
  <c r="AC260" i="8"/>
  <c r="F262" i="23" s="1"/>
  <c r="AD260" i="8"/>
  <c r="G262" i="23" s="1"/>
  <c r="AE260" i="8"/>
  <c r="H262" i="23" s="1"/>
  <c r="AC261" i="8"/>
  <c r="F263" i="23" s="1"/>
  <c r="AD261" i="8"/>
  <c r="G263" i="23" s="1"/>
  <c r="AE261" i="8"/>
  <c r="H263" i="23" s="1"/>
  <c r="AC262" i="8"/>
  <c r="F264" i="23" s="1"/>
  <c r="AD262" i="8"/>
  <c r="G264" i="23" s="1"/>
  <c r="AE262" i="8"/>
  <c r="H264" i="23" s="1"/>
  <c r="AC263" i="8"/>
  <c r="F265" i="23" s="1"/>
  <c r="AD263" i="8"/>
  <c r="G265" i="23" s="1"/>
  <c r="AE263" i="8"/>
  <c r="H265" i="23" s="1"/>
  <c r="AC264" i="8"/>
  <c r="F266" i="23" s="1"/>
  <c r="AD264" i="8"/>
  <c r="G266" i="23" s="1"/>
  <c r="AE264" i="8"/>
  <c r="H266" i="23" s="1"/>
  <c r="AC265" i="8"/>
  <c r="F267" i="23" s="1"/>
  <c r="AD265" i="8"/>
  <c r="G267" i="23" s="1"/>
  <c r="AE265" i="8"/>
  <c r="H267" i="23" s="1"/>
  <c r="AC266" i="8"/>
  <c r="F268" i="23" s="1"/>
  <c r="AD266" i="8"/>
  <c r="G268" i="23" s="1"/>
  <c r="AE266" i="8"/>
  <c r="H268" i="23" s="1"/>
  <c r="AC267" i="8"/>
  <c r="F269" i="23" s="1"/>
  <c r="AD267" i="8"/>
  <c r="G269" i="23" s="1"/>
  <c r="AE267" i="8"/>
  <c r="H269" i="23" s="1"/>
  <c r="AC268" i="8"/>
  <c r="F270" i="23" s="1"/>
  <c r="AD268" i="8"/>
  <c r="G270" i="23" s="1"/>
  <c r="AE268" i="8"/>
  <c r="H270" i="23" s="1"/>
  <c r="AC269" i="8"/>
  <c r="F271" i="23" s="1"/>
  <c r="AD269" i="8"/>
  <c r="G271" i="23" s="1"/>
  <c r="AE269" i="8"/>
  <c r="H271" i="23" s="1"/>
  <c r="AC270" i="8"/>
  <c r="F272" i="23" s="1"/>
  <c r="AD270" i="8"/>
  <c r="G272" i="23" s="1"/>
  <c r="AE270" i="8"/>
  <c r="H272" i="23" s="1"/>
  <c r="AC271" i="8"/>
  <c r="F273" i="23" s="1"/>
  <c r="AD271" i="8"/>
  <c r="G273" i="23" s="1"/>
  <c r="AE271" i="8"/>
  <c r="H273" i="23" s="1"/>
  <c r="AC272" i="8"/>
  <c r="F274" i="23" s="1"/>
  <c r="AD272" i="8"/>
  <c r="G274" i="23" s="1"/>
  <c r="AE272" i="8"/>
  <c r="H274" i="23" s="1"/>
  <c r="AC273" i="8"/>
  <c r="F275" i="23" s="1"/>
  <c r="AD273" i="8"/>
  <c r="G275" i="23" s="1"/>
  <c r="AE273" i="8"/>
  <c r="H275" i="23" s="1"/>
  <c r="AC274" i="8"/>
  <c r="F276" i="23" s="1"/>
  <c r="AD274" i="8"/>
  <c r="G276" i="23" s="1"/>
  <c r="AE274" i="8"/>
  <c r="H276" i="23" s="1"/>
  <c r="AC275" i="8"/>
  <c r="F277" i="23" s="1"/>
  <c r="AD275" i="8"/>
  <c r="G277" i="23" s="1"/>
  <c r="AE275" i="8"/>
  <c r="H277" i="23" s="1"/>
  <c r="AC276" i="8"/>
  <c r="F278" i="23" s="1"/>
  <c r="AD276" i="8"/>
  <c r="G278" i="23" s="1"/>
  <c r="AE276" i="8"/>
  <c r="H278" i="23" s="1"/>
  <c r="AC277" i="8"/>
  <c r="F279" i="23" s="1"/>
  <c r="AD277" i="8"/>
  <c r="G279" i="23" s="1"/>
  <c r="AE277" i="8"/>
  <c r="H279" i="23" s="1"/>
  <c r="AC278" i="8"/>
  <c r="F280" i="23" s="1"/>
  <c r="AD278" i="8"/>
  <c r="G280" i="23" s="1"/>
  <c r="AE278" i="8"/>
  <c r="H280" i="23" s="1"/>
  <c r="AC279" i="8"/>
  <c r="F281" i="23" s="1"/>
  <c r="AD279" i="8"/>
  <c r="G281" i="23" s="1"/>
  <c r="AE279" i="8"/>
  <c r="H281" i="23" s="1"/>
  <c r="AC280" i="8"/>
  <c r="F282" i="23" s="1"/>
  <c r="AD280" i="8"/>
  <c r="G282" i="23" s="1"/>
  <c r="AE280" i="8"/>
  <c r="H282" i="23" s="1"/>
  <c r="AC281" i="8"/>
  <c r="F283" i="23" s="1"/>
  <c r="AD281" i="8"/>
  <c r="G283" i="23" s="1"/>
  <c r="AE281" i="8"/>
  <c r="H283" i="23" s="1"/>
  <c r="AC282" i="8"/>
  <c r="F284" i="23" s="1"/>
  <c r="AD282" i="8"/>
  <c r="G284" i="23" s="1"/>
  <c r="AE282" i="8"/>
  <c r="H284" i="23" s="1"/>
  <c r="AC283" i="8"/>
  <c r="F285" i="23" s="1"/>
  <c r="AD283" i="8"/>
  <c r="G285" i="23" s="1"/>
  <c r="AE283" i="8"/>
  <c r="H285" i="23" s="1"/>
  <c r="AC284" i="8"/>
  <c r="F286" i="23" s="1"/>
  <c r="AD284" i="8"/>
  <c r="G286" i="23" s="1"/>
  <c r="AE284" i="8"/>
  <c r="H286" i="23" s="1"/>
  <c r="AC285" i="8"/>
  <c r="F287" i="23" s="1"/>
  <c r="AD285" i="8"/>
  <c r="G287" i="23" s="1"/>
  <c r="AE285" i="8"/>
  <c r="H287" i="23" s="1"/>
  <c r="AC286" i="8"/>
  <c r="F288" i="23" s="1"/>
  <c r="AD286" i="8"/>
  <c r="G288" i="23" s="1"/>
  <c r="AE286" i="8"/>
  <c r="H288" i="23" s="1"/>
  <c r="AC287" i="8"/>
  <c r="F289" i="23" s="1"/>
  <c r="AD287" i="8"/>
  <c r="G289" i="23" s="1"/>
  <c r="AE287" i="8"/>
  <c r="H289" i="23" s="1"/>
  <c r="AC288" i="8"/>
  <c r="F290" i="23" s="1"/>
  <c r="AD288" i="8"/>
  <c r="G290" i="23" s="1"/>
  <c r="AE288" i="8"/>
  <c r="H290" i="23" s="1"/>
  <c r="AC289" i="8"/>
  <c r="F291" i="23" s="1"/>
  <c r="AD289" i="8"/>
  <c r="G291" i="23" s="1"/>
  <c r="AE289" i="8"/>
  <c r="H291" i="23" s="1"/>
  <c r="AC290" i="8"/>
  <c r="F292" i="23" s="1"/>
  <c r="AD290" i="8"/>
  <c r="G292" i="23" s="1"/>
  <c r="AE290" i="8"/>
  <c r="H292" i="23" s="1"/>
  <c r="AC291" i="8"/>
  <c r="F293" i="23" s="1"/>
  <c r="AD291" i="8"/>
  <c r="G293" i="23" s="1"/>
  <c r="AE291" i="8"/>
  <c r="H293" i="23" s="1"/>
  <c r="AC292" i="8"/>
  <c r="F294" i="23" s="1"/>
  <c r="AD292" i="8"/>
  <c r="G294" i="23" s="1"/>
  <c r="AE292" i="8"/>
  <c r="H294" i="23" s="1"/>
  <c r="AC293" i="8"/>
  <c r="F295" i="23" s="1"/>
  <c r="AD293" i="8"/>
  <c r="G295" i="23" s="1"/>
  <c r="AE293" i="8"/>
  <c r="H295" i="23" s="1"/>
  <c r="AC294" i="8"/>
  <c r="F296" i="23" s="1"/>
  <c r="AD294" i="8"/>
  <c r="G296" i="23" s="1"/>
  <c r="AE294" i="8"/>
  <c r="H296" i="23" s="1"/>
  <c r="AC295" i="8"/>
  <c r="F297" i="23" s="1"/>
  <c r="AD295" i="8"/>
  <c r="G297" i="23" s="1"/>
  <c r="AE295" i="8"/>
  <c r="H297" i="23" s="1"/>
  <c r="AC296" i="8"/>
  <c r="F298" i="23" s="1"/>
  <c r="AD296" i="8"/>
  <c r="G298" i="23" s="1"/>
  <c r="AE296" i="8"/>
  <c r="H298" i="23" s="1"/>
  <c r="AC297" i="8"/>
  <c r="F299" i="23" s="1"/>
  <c r="AD297" i="8"/>
  <c r="G299" i="23" s="1"/>
  <c r="AE297" i="8"/>
  <c r="H299" i="23" s="1"/>
  <c r="AC298" i="8"/>
  <c r="F300" i="23" s="1"/>
  <c r="AD298" i="8"/>
  <c r="G300" i="23" s="1"/>
  <c r="AE298" i="8"/>
  <c r="H300" i="23" s="1"/>
  <c r="AC299" i="8"/>
  <c r="F301" i="23" s="1"/>
  <c r="AD299" i="8"/>
  <c r="G301" i="23" s="1"/>
  <c r="AE299" i="8"/>
  <c r="H301" i="23" s="1"/>
  <c r="AC300" i="8"/>
  <c r="F302" i="23" s="1"/>
  <c r="AD300" i="8"/>
  <c r="G302" i="23" s="1"/>
  <c r="AE300" i="8"/>
  <c r="H302" i="23" s="1"/>
  <c r="AC301" i="8"/>
  <c r="F303" i="23" s="1"/>
  <c r="AD301" i="8"/>
  <c r="G303" i="23" s="1"/>
  <c r="AE301" i="8"/>
  <c r="H303" i="23" s="1"/>
  <c r="AC302" i="8"/>
  <c r="F304" i="23" s="1"/>
  <c r="AD302" i="8"/>
  <c r="G304" i="23" s="1"/>
  <c r="AE302" i="8"/>
  <c r="H304" i="23" s="1"/>
  <c r="AC303" i="8"/>
  <c r="F305" i="23" s="1"/>
  <c r="AD303" i="8"/>
  <c r="G305" i="23" s="1"/>
  <c r="AE303" i="8"/>
  <c r="H305" i="23" s="1"/>
  <c r="AC304" i="8"/>
  <c r="F306" i="23" s="1"/>
  <c r="AD304" i="8"/>
  <c r="G306" i="23" s="1"/>
  <c r="AE304" i="8"/>
  <c r="H306" i="23" s="1"/>
  <c r="AC305" i="8"/>
  <c r="F307" i="23" s="1"/>
  <c r="AD305" i="8"/>
  <c r="G307" i="23" s="1"/>
  <c r="AE305" i="8"/>
  <c r="H307" i="23" s="1"/>
  <c r="AC306" i="8"/>
  <c r="F308" i="23" s="1"/>
  <c r="AD306" i="8"/>
  <c r="G308" i="23" s="1"/>
  <c r="AE306" i="8"/>
  <c r="H308" i="23" s="1"/>
  <c r="AC307" i="8"/>
  <c r="F309" i="23" s="1"/>
  <c r="AD307" i="8"/>
  <c r="G309" i="23" s="1"/>
  <c r="AE307" i="8"/>
  <c r="H309" i="23" s="1"/>
  <c r="AC308" i="8"/>
  <c r="F310" i="23" s="1"/>
  <c r="AD308" i="8"/>
  <c r="G310" i="23" s="1"/>
  <c r="AE308" i="8"/>
  <c r="H310" i="23" s="1"/>
  <c r="AC309" i="8"/>
  <c r="F311" i="23" s="1"/>
  <c r="AD309" i="8"/>
  <c r="G311" i="23" s="1"/>
  <c r="AE309" i="8"/>
  <c r="H311" i="23" s="1"/>
  <c r="AC310" i="8"/>
  <c r="F312" i="23" s="1"/>
  <c r="AD310" i="8"/>
  <c r="G312" i="23" s="1"/>
  <c r="AE310" i="8"/>
  <c r="H312" i="23" s="1"/>
  <c r="AC311" i="8"/>
  <c r="F313" i="23" s="1"/>
  <c r="AD311" i="8"/>
  <c r="G313" i="23" s="1"/>
  <c r="AE311" i="8"/>
  <c r="H313" i="23" s="1"/>
  <c r="AC312" i="8"/>
  <c r="AD312" i="8"/>
  <c r="AE312" i="8"/>
  <c r="AC313" i="8"/>
  <c r="F314" i="23" s="1"/>
  <c r="AD313" i="8"/>
  <c r="G314" i="23" s="1"/>
  <c r="AE313" i="8"/>
  <c r="H314" i="23" s="1"/>
  <c r="AC314" i="8"/>
  <c r="F315" i="23" s="1"/>
  <c r="AD314" i="8"/>
  <c r="G315" i="23" s="1"/>
  <c r="AE314" i="8"/>
  <c r="H315" i="23" s="1"/>
  <c r="AC315" i="8"/>
  <c r="F316" i="23" s="1"/>
  <c r="AD315" i="8"/>
  <c r="G316" i="23" s="1"/>
  <c r="AE315" i="8"/>
  <c r="H316" i="23" s="1"/>
  <c r="AC316" i="8"/>
  <c r="F317" i="23" s="1"/>
  <c r="AD316" i="8"/>
  <c r="G317" i="23" s="1"/>
  <c r="AE316" i="8"/>
  <c r="H317" i="23" s="1"/>
  <c r="AC317" i="8"/>
  <c r="AD317" i="8"/>
  <c r="AE317" i="8"/>
  <c r="AC318" i="8"/>
  <c r="F318" i="23" s="1"/>
  <c r="AD318" i="8"/>
  <c r="G318" i="23" s="1"/>
  <c r="AE318" i="8"/>
  <c r="H318" i="23" s="1"/>
  <c r="AC319" i="8"/>
  <c r="F319" i="23" s="1"/>
  <c r="AD319" i="8"/>
  <c r="G319" i="23" s="1"/>
  <c r="AE319" i="8"/>
  <c r="H319" i="23" s="1"/>
  <c r="AC320" i="8"/>
  <c r="F320" i="23" s="1"/>
  <c r="AD320" i="8"/>
  <c r="G320" i="23" s="1"/>
  <c r="AE320" i="8"/>
  <c r="H320" i="23" s="1"/>
  <c r="AC321" i="8"/>
  <c r="F321" i="23" s="1"/>
  <c r="AD321" i="8"/>
  <c r="G321" i="23" s="1"/>
  <c r="AE321" i="8"/>
  <c r="H321" i="23" s="1"/>
  <c r="AC322" i="8"/>
  <c r="F322" i="23" s="1"/>
  <c r="AD322" i="8"/>
  <c r="G322" i="23" s="1"/>
  <c r="AE322" i="8"/>
  <c r="H322" i="23" s="1"/>
  <c r="AC323" i="8"/>
  <c r="F323" i="23" s="1"/>
  <c r="AD323" i="8"/>
  <c r="G323" i="23" s="1"/>
  <c r="AE323" i="8"/>
  <c r="H323" i="23" s="1"/>
  <c r="AC324" i="8"/>
  <c r="F324" i="23" s="1"/>
  <c r="AD324" i="8"/>
  <c r="G324" i="23" s="1"/>
  <c r="AE324" i="8"/>
  <c r="H324" i="23" s="1"/>
  <c r="AC325" i="8"/>
  <c r="F325" i="23" s="1"/>
  <c r="AD325" i="8"/>
  <c r="G325" i="23" s="1"/>
  <c r="AE325" i="8"/>
  <c r="H325" i="23" s="1"/>
  <c r="AC326" i="8"/>
  <c r="F326" i="23" s="1"/>
  <c r="AD326" i="8"/>
  <c r="G326" i="23" s="1"/>
  <c r="AE326" i="8"/>
  <c r="H326" i="23" s="1"/>
  <c r="AC327" i="8"/>
  <c r="F327" i="23" s="1"/>
  <c r="AD327" i="8"/>
  <c r="G327" i="23" s="1"/>
  <c r="AE327" i="8"/>
  <c r="H327" i="23" s="1"/>
  <c r="AC328" i="8"/>
  <c r="F328" i="23" s="1"/>
  <c r="AD328" i="8"/>
  <c r="G328" i="23" s="1"/>
  <c r="AE328" i="8"/>
  <c r="H328" i="23" s="1"/>
  <c r="AC329" i="8"/>
  <c r="F329" i="23" s="1"/>
  <c r="AD329" i="8"/>
  <c r="G329" i="23" s="1"/>
  <c r="AE329" i="8"/>
  <c r="H329" i="23" s="1"/>
  <c r="AC330" i="8"/>
  <c r="F330" i="23" s="1"/>
  <c r="AD330" i="8"/>
  <c r="G330" i="23" s="1"/>
  <c r="AE330" i="8"/>
  <c r="H330" i="23" s="1"/>
  <c r="AC331" i="8"/>
  <c r="F331" i="23" s="1"/>
  <c r="AD331" i="8"/>
  <c r="G331" i="23" s="1"/>
  <c r="AE331" i="8"/>
  <c r="H331" i="23" s="1"/>
  <c r="AC332" i="8"/>
  <c r="F332" i="23" s="1"/>
  <c r="AD332" i="8"/>
  <c r="G332" i="23" s="1"/>
  <c r="AE332" i="8"/>
  <c r="H332" i="23" s="1"/>
  <c r="AC333" i="8"/>
  <c r="F333" i="23" s="1"/>
  <c r="AD333" i="8"/>
  <c r="G333" i="23" s="1"/>
  <c r="AE333" i="8"/>
  <c r="H333" i="23" s="1"/>
  <c r="AC334" i="8"/>
  <c r="F334" i="23" s="1"/>
  <c r="AD334" i="8"/>
  <c r="G334" i="23" s="1"/>
  <c r="AE334" i="8"/>
  <c r="H334" i="23" s="1"/>
  <c r="AC335" i="8"/>
  <c r="F335" i="23" s="1"/>
  <c r="AD335" i="8"/>
  <c r="G335" i="23" s="1"/>
  <c r="AE335" i="8"/>
  <c r="H335" i="23" s="1"/>
  <c r="AC336" i="8"/>
  <c r="F336" i="23" s="1"/>
  <c r="AD336" i="8"/>
  <c r="G336" i="23" s="1"/>
  <c r="AE336" i="8"/>
  <c r="H336" i="23" s="1"/>
  <c r="AC337" i="8"/>
  <c r="F337" i="23" s="1"/>
  <c r="AD337" i="8"/>
  <c r="G337" i="23" s="1"/>
  <c r="AE337" i="8"/>
  <c r="H337" i="23" s="1"/>
  <c r="AC338" i="8"/>
  <c r="F338" i="23" s="1"/>
  <c r="AD338" i="8"/>
  <c r="G338" i="23" s="1"/>
  <c r="AE338" i="8"/>
  <c r="H338" i="23" s="1"/>
  <c r="AC339" i="8"/>
  <c r="F339" i="23" s="1"/>
  <c r="AD339" i="8"/>
  <c r="G339" i="23" s="1"/>
  <c r="AE339" i="8"/>
  <c r="H339" i="23" s="1"/>
  <c r="AC340" i="8"/>
  <c r="F340" i="23" s="1"/>
  <c r="AD340" i="8"/>
  <c r="G340" i="23" s="1"/>
  <c r="AE340" i="8"/>
  <c r="H340" i="23" s="1"/>
  <c r="AC341" i="8"/>
  <c r="F341" i="23" s="1"/>
  <c r="AD341" i="8"/>
  <c r="G341" i="23" s="1"/>
  <c r="AE341" i="8"/>
  <c r="H341" i="23" s="1"/>
  <c r="AC342" i="8"/>
  <c r="F342" i="23" s="1"/>
  <c r="AD342" i="8"/>
  <c r="G342" i="23" s="1"/>
  <c r="AE342" i="8"/>
  <c r="H342" i="23" s="1"/>
  <c r="AC343" i="8"/>
  <c r="F343" i="23" s="1"/>
  <c r="AD343" i="8"/>
  <c r="G343" i="23" s="1"/>
  <c r="AE343" i="8"/>
  <c r="H343" i="23" s="1"/>
  <c r="AC344" i="8"/>
  <c r="F344" i="23" s="1"/>
  <c r="AD344" i="8"/>
  <c r="G344" i="23" s="1"/>
  <c r="AE344" i="8"/>
  <c r="H344" i="23" s="1"/>
  <c r="AC345" i="8"/>
  <c r="F345" i="23" s="1"/>
  <c r="AD345" i="8"/>
  <c r="G345" i="23" s="1"/>
  <c r="AE345" i="8"/>
  <c r="H345" i="23" s="1"/>
  <c r="AC346" i="8"/>
  <c r="F346" i="23" s="1"/>
  <c r="AD346" i="8"/>
  <c r="G346" i="23" s="1"/>
  <c r="AE346" i="8"/>
  <c r="H346" i="23" s="1"/>
  <c r="AC347" i="8"/>
  <c r="F347" i="23" s="1"/>
  <c r="AD347" i="8"/>
  <c r="G347" i="23" s="1"/>
  <c r="AE347" i="8"/>
  <c r="H347" i="23" s="1"/>
  <c r="AC348" i="8"/>
  <c r="F348" i="23" s="1"/>
  <c r="AD348" i="8"/>
  <c r="G348" i="23" s="1"/>
  <c r="AE348" i="8"/>
  <c r="H348" i="23" s="1"/>
  <c r="AC349" i="8"/>
  <c r="F349" i="23" s="1"/>
  <c r="AD349" i="8"/>
  <c r="G349" i="23" s="1"/>
  <c r="AE349" i="8"/>
  <c r="H349" i="23" s="1"/>
  <c r="AC350" i="8"/>
  <c r="F350" i="23" s="1"/>
  <c r="AD350" i="8"/>
  <c r="G350" i="23" s="1"/>
  <c r="AE350" i="8"/>
  <c r="H350" i="23" s="1"/>
  <c r="AC351" i="8"/>
  <c r="F351" i="23" s="1"/>
  <c r="AD351" i="8"/>
  <c r="G351" i="23" s="1"/>
  <c r="AE351" i="8"/>
  <c r="H351" i="23" s="1"/>
  <c r="AC352" i="8"/>
  <c r="F352" i="23" s="1"/>
  <c r="AD352" i="8"/>
  <c r="G352" i="23" s="1"/>
  <c r="AE352" i="8"/>
  <c r="H352" i="23" s="1"/>
  <c r="AC353" i="8"/>
  <c r="F353" i="23" s="1"/>
  <c r="AD353" i="8"/>
  <c r="G353" i="23" s="1"/>
  <c r="AE353" i="8"/>
  <c r="H353" i="23" s="1"/>
  <c r="AC354" i="8"/>
  <c r="F354" i="23" s="1"/>
  <c r="AD354" i="8"/>
  <c r="G354" i="23" s="1"/>
  <c r="AE354" i="8"/>
  <c r="H354" i="23" s="1"/>
  <c r="AC355" i="8"/>
  <c r="F355" i="23" s="1"/>
  <c r="AD355" i="8"/>
  <c r="G355" i="23" s="1"/>
  <c r="AE355" i="8"/>
  <c r="H355" i="23" s="1"/>
  <c r="AC356" i="8"/>
  <c r="F356" i="23" s="1"/>
  <c r="AD356" i="8"/>
  <c r="G356" i="23" s="1"/>
  <c r="AE356" i="8"/>
  <c r="H356" i="23" s="1"/>
  <c r="AC357" i="8"/>
  <c r="F357" i="23" s="1"/>
  <c r="AD357" i="8"/>
  <c r="G357" i="23" s="1"/>
  <c r="AE357" i="8"/>
  <c r="H357" i="23" s="1"/>
  <c r="AC358" i="8"/>
  <c r="F358" i="23" s="1"/>
  <c r="AD358" i="8"/>
  <c r="G358" i="23" s="1"/>
  <c r="AE358" i="8"/>
  <c r="H358" i="23" s="1"/>
  <c r="AC359" i="8"/>
  <c r="F359" i="23" s="1"/>
  <c r="AD359" i="8"/>
  <c r="G359" i="23" s="1"/>
  <c r="AE359" i="8"/>
  <c r="H359" i="23" s="1"/>
  <c r="AC360" i="8"/>
  <c r="F360" i="23" s="1"/>
  <c r="AD360" i="8"/>
  <c r="G360" i="23" s="1"/>
  <c r="AE360" i="8"/>
  <c r="H360" i="23" s="1"/>
  <c r="AC361" i="8"/>
  <c r="F361" i="23" s="1"/>
  <c r="AD361" i="8"/>
  <c r="G361" i="23" s="1"/>
  <c r="AE361" i="8"/>
  <c r="H361" i="23" s="1"/>
  <c r="AC362" i="8"/>
  <c r="F362" i="23" s="1"/>
  <c r="AD362" i="8"/>
  <c r="G362" i="23" s="1"/>
  <c r="AE362" i="8"/>
  <c r="H362" i="23" s="1"/>
  <c r="AC363" i="8"/>
  <c r="F363" i="23" s="1"/>
  <c r="AD363" i="8"/>
  <c r="G363" i="23" s="1"/>
  <c r="AE363" i="8"/>
  <c r="H363" i="23" s="1"/>
  <c r="AC364" i="8"/>
  <c r="F364" i="23" s="1"/>
  <c r="AD364" i="8"/>
  <c r="G364" i="23" s="1"/>
  <c r="AE364" i="8"/>
  <c r="H364" i="23" s="1"/>
  <c r="AC365" i="8"/>
  <c r="F365" i="23" s="1"/>
  <c r="AD365" i="8"/>
  <c r="G365" i="23" s="1"/>
  <c r="AE365" i="8"/>
  <c r="H365" i="23" s="1"/>
  <c r="AC366" i="8"/>
  <c r="F366" i="23" s="1"/>
  <c r="AD366" i="8"/>
  <c r="G366" i="23" s="1"/>
  <c r="AE366" i="8"/>
  <c r="H366" i="23" s="1"/>
  <c r="AC367" i="8"/>
  <c r="F367" i="23" s="1"/>
  <c r="AD367" i="8"/>
  <c r="G367" i="23" s="1"/>
  <c r="AE367" i="8"/>
  <c r="H367" i="23" s="1"/>
  <c r="AC368" i="8"/>
  <c r="F368" i="23" s="1"/>
  <c r="AD368" i="8"/>
  <c r="G368" i="23" s="1"/>
  <c r="AE368" i="8"/>
  <c r="H368" i="23" s="1"/>
  <c r="AC369" i="8"/>
  <c r="F369" i="23" s="1"/>
  <c r="AD369" i="8"/>
  <c r="G369" i="23" s="1"/>
  <c r="AE369" i="8"/>
  <c r="H369" i="23" s="1"/>
  <c r="AC370" i="8"/>
  <c r="F370" i="23" s="1"/>
  <c r="AD370" i="8"/>
  <c r="G370" i="23" s="1"/>
  <c r="AE370" i="8"/>
  <c r="H370" i="23" s="1"/>
  <c r="AC371" i="8"/>
  <c r="F371" i="23" s="1"/>
  <c r="AD371" i="8"/>
  <c r="G371" i="23" s="1"/>
  <c r="AE371" i="8"/>
  <c r="H371" i="23" s="1"/>
  <c r="AC372" i="8"/>
  <c r="F372" i="23" s="1"/>
  <c r="AD372" i="8"/>
  <c r="G372" i="23" s="1"/>
  <c r="AE372" i="8"/>
  <c r="H372" i="23" s="1"/>
  <c r="AC373" i="8"/>
  <c r="F373" i="23" s="1"/>
  <c r="AD373" i="8"/>
  <c r="G373" i="23" s="1"/>
  <c r="AE373" i="8"/>
  <c r="H373" i="23" s="1"/>
  <c r="AC374" i="8"/>
  <c r="F374" i="23" s="1"/>
  <c r="AD374" i="8"/>
  <c r="G374" i="23" s="1"/>
  <c r="AE374" i="8"/>
  <c r="H374" i="23" s="1"/>
  <c r="AC375" i="8"/>
  <c r="F375" i="23" s="1"/>
  <c r="AD375" i="8"/>
  <c r="G375" i="23" s="1"/>
  <c r="AE375" i="8"/>
  <c r="H375" i="23" s="1"/>
  <c r="AC376" i="8"/>
  <c r="F376" i="23" s="1"/>
  <c r="AD376" i="8"/>
  <c r="G376" i="23" s="1"/>
  <c r="AE376" i="8"/>
  <c r="H376" i="23" s="1"/>
  <c r="AC377" i="8"/>
  <c r="F377" i="23" s="1"/>
  <c r="AD377" i="8"/>
  <c r="G377" i="23" s="1"/>
  <c r="AE377" i="8"/>
  <c r="H377" i="23" s="1"/>
  <c r="AC378" i="8"/>
  <c r="F378" i="23" s="1"/>
  <c r="AD378" i="8"/>
  <c r="G378" i="23" s="1"/>
  <c r="AE378" i="8"/>
  <c r="H378" i="23" s="1"/>
  <c r="AC379" i="8"/>
  <c r="F379" i="23" s="1"/>
  <c r="AD379" i="8"/>
  <c r="G379" i="23" s="1"/>
  <c r="AE379" i="8"/>
  <c r="H379" i="23" s="1"/>
  <c r="AC380" i="8"/>
  <c r="F380" i="23" s="1"/>
  <c r="AD380" i="8"/>
  <c r="G380" i="23" s="1"/>
  <c r="AE380" i="8"/>
  <c r="H380" i="23" s="1"/>
  <c r="AC381" i="8"/>
  <c r="F381" i="23" s="1"/>
  <c r="AD381" i="8"/>
  <c r="G381" i="23" s="1"/>
  <c r="AE381" i="8"/>
  <c r="H381" i="23" s="1"/>
  <c r="AC382" i="8"/>
  <c r="F382" i="23" s="1"/>
  <c r="AD382" i="8"/>
  <c r="G382" i="23" s="1"/>
  <c r="AE382" i="8"/>
  <c r="H382" i="23" s="1"/>
  <c r="AC383" i="8"/>
  <c r="F383" i="23" s="1"/>
  <c r="AD383" i="8"/>
  <c r="G383" i="23" s="1"/>
  <c r="AE383" i="8"/>
  <c r="H383" i="23" s="1"/>
  <c r="AC384" i="8"/>
  <c r="F384" i="23" s="1"/>
  <c r="AD384" i="8"/>
  <c r="G384" i="23" s="1"/>
  <c r="AE384" i="8"/>
  <c r="H384" i="23" s="1"/>
  <c r="AC385" i="8"/>
  <c r="F385" i="23" s="1"/>
  <c r="AD385" i="8"/>
  <c r="G385" i="23" s="1"/>
  <c r="AE385" i="8"/>
  <c r="H385" i="23" s="1"/>
  <c r="AC386" i="8"/>
  <c r="F386" i="23" s="1"/>
  <c r="AD386" i="8"/>
  <c r="G386" i="23" s="1"/>
  <c r="AE386" i="8"/>
  <c r="H386" i="23" s="1"/>
  <c r="AC387" i="8"/>
  <c r="F387" i="23" s="1"/>
  <c r="AD387" i="8"/>
  <c r="G387" i="23" s="1"/>
  <c r="AE387" i="8"/>
  <c r="H387" i="23" s="1"/>
  <c r="AC388" i="8"/>
  <c r="F388" i="23" s="1"/>
  <c r="AD388" i="8"/>
  <c r="G388" i="23" s="1"/>
  <c r="AE388" i="8"/>
  <c r="H388" i="23" s="1"/>
  <c r="AC389" i="8"/>
  <c r="F389" i="23" s="1"/>
  <c r="AD389" i="8"/>
  <c r="G389" i="23" s="1"/>
  <c r="AE389" i="8"/>
  <c r="H389" i="23" s="1"/>
  <c r="AC390" i="8"/>
  <c r="F390" i="23" s="1"/>
  <c r="AD390" i="8"/>
  <c r="G390" i="23" s="1"/>
  <c r="AE390" i="8"/>
  <c r="H390" i="23" s="1"/>
  <c r="AC391" i="8"/>
  <c r="F391" i="23" s="1"/>
  <c r="AD391" i="8"/>
  <c r="G391" i="23" s="1"/>
  <c r="AE391" i="8"/>
  <c r="H391" i="23" s="1"/>
  <c r="AC392" i="8"/>
  <c r="F392" i="23" s="1"/>
  <c r="AD392" i="8"/>
  <c r="G392" i="23" s="1"/>
  <c r="AE392" i="8"/>
  <c r="H392" i="23" s="1"/>
  <c r="AC393" i="8"/>
  <c r="F393" i="23" s="1"/>
  <c r="AD393" i="8"/>
  <c r="G393" i="23" s="1"/>
  <c r="AE393" i="8"/>
  <c r="H393" i="23" s="1"/>
  <c r="AC394" i="8"/>
  <c r="F394" i="23" s="1"/>
  <c r="AD394" i="8"/>
  <c r="G394" i="23" s="1"/>
  <c r="AE394" i="8"/>
  <c r="H394" i="23" s="1"/>
  <c r="AC395" i="8"/>
  <c r="F395" i="23" s="1"/>
  <c r="AD395" i="8"/>
  <c r="G395" i="23" s="1"/>
  <c r="AE395" i="8"/>
  <c r="H395" i="23" s="1"/>
  <c r="AC396" i="8"/>
  <c r="F396" i="23" s="1"/>
  <c r="AD396" i="8"/>
  <c r="G396" i="23" s="1"/>
  <c r="AE396" i="8"/>
  <c r="H396" i="23" s="1"/>
  <c r="AC397" i="8"/>
  <c r="F397" i="23" s="1"/>
  <c r="AD397" i="8"/>
  <c r="G397" i="23" s="1"/>
  <c r="AE397" i="8"/>
  <c r="H397" i="23" s="1"/>
  <c r="AC398" i="8"/>
  <c r="F398" i="23" s="1"/>
  <c r="AD398" i="8"/>
  <c r="G398" i="23" s="1"/>
  <c r="AE398" i="8"/>
  <c r="H398" i="23" s="1"/>
  <c r="AC399" i="8"/>
  <c r="F399" i="23" s="1"/>
  <c r="AD399" i="8"/>
  <c r="G399" i="23" s="1"/>
  <c r="AE399" i="8"/>
  <c r="H399" i="23" s="1"/>
  <c r="AC400" i="8"/>
  <c r="F400" i="23" s="1"/>
  <c r="AD400" i="8"/>
  <c r="G400" i="23" s="1"/>
  <c r="AE400" i="8"/>
  <c r="H400" i="23" s="1"/>
  <c r="AC401" i="8"/>
  <c r="F401" i="23" s="1"/>
  <c r="AD401" i="8"/>
  <c r="G401" i="23" s="1"/>
  <c r="AE401" i="8"/>
  <c r="H401" i="23" s="1"/>
  <c r="AC402" i="8"/>
  <c r="F402" i="23" s="1"/>
  <c r="AD402" i="8"/>
  <c r="G402" i="23" s="1"/>
  <c r="AE402" i="8"/>
  <c r="H402" i="23" s="1"/>
  <c r="AC403" i="8"/>
  <c r="F403" i="23" s="1"/>
  <c r="AD403" i="8"/>
  <c r="G403" i="23" s="1"/>
  <c r="AE403" i="8"/>
  <c r="H403" i="23" s="1"/>
  <c r="AC404" i="8"/>
  <c r="F404" i="23" s="1"/>
  <c r="AD404" i="8"/>
  <c r="G404" i="23" s="1"/>
  <c r="AE404" i="8"/>
  <c r="H404" i="23" s="1"/>
  <c r="AC405" i="8"/>
  <c r="F405" i="23" s="1"/>
  <c r="AD405" i="8"/>
  <c r="G405" i="23" s="1"/>
  <c r="AE405" i="8"/>
  <c r="H405" i="23" s="1"/>
  <c r="AC406" i="8"/>
  <c r="F406" i="23" s="1"/>
  <c r="AD406" i="8"/>
  <c r="G406" i="23" s="1"/>
  <c r="AE406" i="8"/>
  <c r="H406" i="23" s="1"/>
  <c r="AC407" i="8"/>
  <c r="F407" i="23" s="1"/>
  <c r="AD407" i="8"/>
  <c r="G407" i="23" s="1"/>
  <c r="AE407" i="8"/>
  <c r="H407" i="23" s="1"/>
  <c r="AC408" i="8"/>
  <c r="F408" i="23" s="1"/>
  <c r="AD408" i="8"/>
  <c r="G408" i="23" s="1"/>
  <c r="AE408" i="8"/>
  <c r="H408" i="23" s="1"/>
  <c r="AC409" i="8"/>
  <c r="F409" i="23" s="1"/>
  <c r="AD409" i="8"/>
  <c r="G409" i="23" s="1"/>
  <c r="AE409" i="8"/>
  <c r="H409" i="23" s="1"/>
  <c r="AC410" i="8"/>
  <c r="F410" i="23" s="1"/>
  <c r="AD410" i="8"/>
  <c r="G410" i="23" s="1"/>
  <c r="AE410" i="8"/>
  <c r="H410" i="23" s="1"/>
  <c r="AC411" i="8"/>
  <c r="F411" i="23" s="1"/>
  <c r="AD411" i="8"/>
  <c r="G411" i="23" s="1"/>
  <c r="AE411" i="8"/>
  <c r="H411" i="23" s="1"/>
  <c r="AE2" i="8"/>
  <c r="H4" i="23" s="1"/>
  <c r="AD2" i="8"/>
  <c r="G4" i="23" s="1"/>
  <c r="AC2" i="8"/>
  <c r="F4" i="23" s="1"/>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336" i="9"/>
  <c r="O337" i="9"/>
  <c r="O338" i="9"/>
  <c r="O339" i="9"/>
  <c r="O340" i="9"/>
  <c r="O341" i="9"/>
  <c r="O342" i="9"/>
  <c r="O343" i="9"/>
  <c r="O344" i="9"/>
  <c r="O345" i="9"/>
  <c r="O346" i="9"/>
  <c r="O347" i="9"/>
  <c r="O348" i="9"/>
  <c r="O349" i="9"/>
  <c r="O350" i="9"/>
  <c r="O351" i="9"/>
  <c r="O352" i="9"/>
  <c r="O353" i="9"/>
  <c r="O354" i="9"/>
  <c r="O355" i="9"/>
  <c r="O356" i="9"/>
  <c r="O357" i="9"/>
  <c r="O358" i="9"/>
  <c r="O359" i="9"/>
  <c r="O360" i="9"/>
  <c r="O361" i="9"/>
  <c r="O362" i="9"/>
  <c r="O363" i="9"/>
  <c r="O364" i="9"/>
  <c r="O365" i="9"/>
  <c r="O366" i="9"/>
  <c r="O367" i="9"/>
  <c r="O368" i="9"/>
  <c r="O369" i="9"/>
  <c r="O370" i="9"/>
  <c r="O371" i="9"/>
  <c r="O372" i="9"/>
  <c r="O373" i="9"/>
  <c r="O374" i="9"/>
  <c r="O375" i="9"/>
  <c r="O376" i="9"/>
  <c r="O377" i="9"/>
  <c r="O378" i="9"/>
  <c r="O379" i="9"/>
  <c r="O380" i="9"/>
  <c r="O381" i="9"/>
  <c r="O382" i="9"/>
  <c r="O383" i="9"/>
  <c r="O384" i="9"/>
  <c r="O385" i="9"/>
  <c r="O386" i="9"/>
  <c r="O387" i="9"/>
  <c r="O388" i="9"/>
  <c r="O389" i="9"/>
  <c r="O390" i="9"/>
  <c r="O391" i="9"/>
  <c r="O392" i="9"/>
  <c r="O393" i="9"/>
  <c r="O394" i="9"/>
  <c r="O395" i="9"/>
  <c r="O396" i="9"/>
  <c r="O397" i="9"/>
  <c r="O398" i="9"/>
  <c r="O399" i="9"/>
  <c r="O400" i="9"/>
  <c r="O401" i="9"/>
  <c r="O402" i="9"/>
  <c r="O403" i="9"/>
  <c r="O404" i="9"/>
  <c r="O405" i="9"/>
  <c r="O406" i="9"/>
  <c r="O407" i="9"/>
  <c r="O408" i="9"/>
  <c r="O409" i="9"/>
  <c r="O410" i="9"/>
  <c r="O411" i="9"/>
  <c r="O3" i="9"/>
  <c r="O2" i="9"/>
  <c r="AE4" i="14"/>
  <c r="AE5" i="14"/>
  <c r="AE6" i="14"/>
  <c r="AE7" i="14"/>
  <c r="AE8" i="14"/>
  <c r="AE9" i="14"/>
  <c r="AE10" i="14"/>
  <c r="AE11" i="14"/>
  <c r="AE12" i="14"/>
  <c r="AE13" i="14"/>
  <c r="AE14" i="14"/>
  <c r="AE15" i="14"/>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E67" i="14"/>
  <c r="AE68" i="14"/>
  <c r="AE69" i="14"/>
  <c r="AE70" i="14"/>
  <c r="AE71" i="14"/>
  <c r="AE72" i="14"/>
  <c r="AE73" i="14"/>
  <c r="AE74" i="14"/>
  <c r="AE75" i="14"/>
  <c r="AE76" i="14"/>
  <c r="AE77" i="14"/>
  <c r="AE78" i="14"/>
  <c r="AE79" i="14"/>
  <c r="AE80" i="14"/>
  <c r="AE81" i="14"/>
  <c r="AE82" i="14"/>
  <c r="AE83" i="14"/>
  <c r="AE84" i="14"/>
  <c r="AE85" i="14"/>
  <c r="AE86" i="14"/>
  <c r="AE87" i="14"/>
  <c r="AE88" i="14"/>
  <c r="AE89" i="14"/>
  <c r="AE90" i="14"/>
  <c r="AE91" i="14"/>
  <c r="AE92" i="14"/>
  <c r="AE93" i="14"/>
  <c r="AE94" i="14"/>
  <c r="AE95" i="14"/>
  <c r="AE96" i="14"/>
  <c r="AE97" i="14"/>
  <c r="AE98" i="14"/>
  <c r="AE99" i="14"/>
  <c r="AE100" i="14"/>
  <c r="AE101" i="14"/>
  <c r="AE102" i="14"/>
  <c r="AE103" i="14"/>
  <c r="AE104" i="14"/>
  <c r="AE105" i="14"/>
  <c r="AE106" i="14"/>
  <c r="AE107" i="14"/>
  <c r="AE108" i="14"/>
  <c r="AE109" i="14"/>
  <c r="AE110" i="14"/>
  <c r="AE111" i="14"/>
  <c r="AE112" i="14"/>
  <c r="AE113" i="14"/>
  <c r="AE114"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E144" i="14"/>
  <c r="AE145" i="14"/>
  <c r="AE146" i="14"/>
  <c r="AE147" i="14"/>
  <c r="AE148" i="14"/>
  <c r="AE149" i="14"/>
  <c r="AE150" i="14"/>
  <c r="AE151" i="14"/>
  <c r="AE152" i="14"/>
  <c r="AE153" i="14"/>
  <c r="AE154" i="14"/>
  <c r="AE155" i="14"/>
  <c r="AE156" i="14"/>
  <c r="AE157" i="14"/>
  <c r="AE158" i="14"/>
  <c r="AE159" i="14"/>
  <c r="AE160" i="14"/>
  <c r="AE161" i="14"/>
  <c r="AE162" i="14"/>
  <c r="AE163" i="14"/>
  <c r="AE164" i="14"/>
  <c r="AE165" i="14"/>
  <c r="AE166" i="14"/>
  <c r="AE167" i="14"/>
  <c r="AE168" i="14"/>
  <c r="AE169" i="14"/>
  <c r="AE170" i="14"/>
  <c r="AE171" i="14"/>
  <c r="AE172" i="14"/>
  <c r="AE173" i="14"/>
  <c r="AE174" i="14"/>
  <c r="AE175" i="14"/>
  <c r="AE176" i="14"/>
  <c r="AE177" i="14"/>
  <c r="AE178" i="14"/>
  <c r="AE179" i="14"/>
  <c r="AE180" i="14"/>
  <c r="AE181" i="14"/>
  <c r="AE182" i="14"/>
  <c r="AE183" i="14"/>
  <c r="AE184" i="14"/>
  <c r="AE185" i="14"/>
  <c r="AE186" i="14"/>
  <c r="AE187" i="14"/>
  <c r="AE188" i="14"/>
  <c r="AE189" i="14"/>
  <c r="AE190" i="14"/>
  <c r="AE191" i="14"/>
  <c r="AE192" i="14"/>
  <c r="AE193" i="14"/>
  <c r="AE194" i="14"/>
  <c r="AE195" i="14"/>
  <c r="AE196" i="14"/>
  <c r="AE197" i="14"/>
  <c r="AE198" i="14"/>
  <c r="AE199" i="14"/>
  <c r="AE200" i="14"/>
  <c r="AE201" i="14"/>
  <c r="AE202" i="14"/>
  <c r="AE203" i="14"/>
  <c r="AE204" i="14"/>
  <c r="AE205" i="14"/>
  <c r="AE206" i="14"/>
  <c r="AE207" i="14"/>
  <c r="AE208" i="14"/>
  <c r="AE209" i="14"/>
  <c r="AE210" i="14"/>
  <c r="AE211" i="14"/>
  <c r="AE212" i="14"/>
  <c r="AE213" i="14"/>
  <c r="AE214" i="14"/>
  <c r="AE215" i="14"/>
  <c r="AE216" i="14"/>
  <c r="AE217" i="14"/>
  <c r="AE218" i="14"/>
  <c r="AE219" i="14"/>
  <c r="AE220" i="14"/>
  <c r="AE221" i="14"/>
  <c r="AE222" i="14"/>
  <c r="AE223" i="14"/>
  <c r="AE224" i="14"/>
  <c r="AE225" i="14"/>
  <c r="AE226" i="14"/>
  <c r="AE227" i="14"/>
  <c r="AE228" i="14"/>
  <c r="AE229" i="14"/>
  <c r="AE230" i="14"/>
  <c r="AE231" i="14"/>
  <c r="AE232" i="14"/>
  <c r="AE233" i="14"/>
  <c r="AE234" i="14"/>
  <c r="AE235" i="14"/>
  <c r="AE236" i="14"/>
  <c r="AE237" i="14"/>
  <c r="AE238" i="14"/>
  <c r="AE239" i="14"/>
  <c r="AE240" i="14"/>
  <c r="AE241" i="14"/>
  <c r="AE242" i="14"/>
  <c r="AE243" i="14"/>
  <c r="AE244" i="14"/>
  <c r="AE245" i="14"/>
  <c r="AE246" i="14"/>
  <c r="AE247" i="14"/>
  <c r="AE248" i="14"/>
  <c r="AE249" i="14"/>
  <c r="AE250" i="14"/>
  <c r="AE251" i="14"/>
  <c r="AE252" i="14"/>
  <c r="AE253" i="14"/>
  <c r="AE254" i="14"/>
  <c r="AE255" i="14"/>
  <c r="AE256" i="14"/>
  <c r="AE257" i="14"/>
  <c r="AE258" i="14"/>
  <c r="AE259" i="14"/>
  <c r="AE260" i="14"/>
  <c r="AE261" i="14"/>
  <c r="AE262" i="14"/>
  <c r="AE263" i="14"/>
  <c r="AE264" i="14"/>
  <c r="AE265" i="14"/>
  <c r="AE266" i="14"/>
  <c r="AE267" i="14"/>
  <c r="AE268" i="14"/>
  <c r="AE269" i="14"/>
  <c r="AE270" i="14"/>
  <c r="AE271" i="14"/>
  <c r="AE272" i="14"/>
  <c r="AE273" i="14"/>
  <c r="AE274" i="14"/>
  <c r="AE275" i="14"/>
  <c r="AE276" i="14"/>
  <c r="AE277" i="14"/>
  <c r="AE278" i="14"/>
  <c r="AE279" i="14"/>
  <c r="AE280" i="14"/>
  <c r="AE281" i="14"/>
  <c r="AE282" i="14"/>
  <c r="AE283" i="14"/>
  <c r="AE284" i="14"/>
  <c r="AE285" i="14"/>
  <c r="AE286" i="14"/>
  <c r="AE287" i="14"/>
  <c r="AE288" i="14"/>
  <c r="AE289" i="14"/>
  <c r="AE290" i="14"/>
  <c r="AE291" i="14"/>
  <c r="AE292" i="14"/>
  <c r="AE293" i="14"/>
  <c r="AE294" i="14"/>
  <c r="AE295" i="14"/>
  <c r="AE296" i="14"/>
  <c r="AE297" i="14"/>
  <c r="AE298" i="14"/>
  <c r="AE299" i="14"/>
  <c r="AE300" i="14"/>
  <c r="AE301" i="14"/>
  <c r="AE302" i="14"/>
  <c r="AE303" i="14"/>
  <c r="AE304" i="14"/>
  <c r="AE305" i="14"/>
  <c r="AE306" i="14"/>
  <c r="AE307" i="14"/>
  <c r="AE308" i="14"/>
  <c r="AE309" i="14"/>
  <c r="AE310" i="14"/>
  <c r="AE311" i="14"/>
  <c r="AE312" i="14"/>
  <c r="AE313" i="14"/>
  <c r="AE314" i="14"/>
  <c r="AE315" i="14"/>
  <c r="AE316" i="14"/>
  <c r="AE317" i="14"/>
  <c r="AE318" i="14"/>
  <c r="AE319" i="14"/>
  <c r="AE320" i="14"/>
  <c r="AE321" i="14"/>
  <c r="AE322" i="14"/>
  <c r="AE323" i="14"/>
  <c r="AE324" i="14"/>
  <c r="AE325" i="14"/>
  <c r="AE326" i="14"/>
  <c r="AE327" i="14"/>
  <c r="AE328" i="14"/>
  <c r="AE329" i="14"/>
  <c r="AE330" i="14"/>
  <c r="AE331" i="14"/>
  <c r="AE332" i="14"/>
  <c r="AE333" i="14"/>
  <c r="AE334" i="14"/>
  <c r="AE335" i="14"/>
  <c r="AE336" i="14"/>
  <c r="AE337" i="14"/>
  <c r="AE338" i="14"/>
  <c r="AE339" i="14"/>
  <c r="AE340" i="14"/>
  <c r="AE341" i="14"/>
  <c r="AE342" i="14"/>
  <c r="AE343" i="14"/>
  <c r="AE344" i="14"/>
  <c r="AE345" i="14"/>
  <c r="AE346" i="14"/>
  <c r="AE347" i="14"/>
  <c r="AE348" i="14"/>
  <c r="AE349" i="14"/>
  <c r="AE350" i="14"/>
  <c r="AE351" i="14"/>
  <c r="AE352" i="14"/>
  <c r="AE353" i="14"/>
  <c r="AE354" i="14"/>
  <c r="AE355" i="14"/>
  <c r="AE356" i="14"/>
  <c r="AE357" i="14"/>
  <c r="AE358" i="14"/>
  <c r="AE359" i="14"/>
  <c r="AE360" i="14"/>
  <c r="AE361" i="14"/>
  <c r="AE362" i="14"/>
  <c r="AE363" i="14"/>
  <c r="AE364" i="14"/>
  <c r="AE365" i="14"/>
  <c r="AE366" i="14"/>
  <c r="AE367" i="14"/>
  <c r="AE368" i="14"/>
  <c r="AE369" i="14"/>
  <c r="AE370" i="14"/>
  <c r="AE371" i="14"/>
  <c r="AE372" i="14"/>
  <c r="AE373" i="14"/>
  <c r="AE374" i="14"/>
  <c r="AE375" i="14"/>
  <c r="AE376" i="14"/>
  <c r="AE377" i="14"/>
  <c r="AE378" i="14"/>
  <c r="AE379" i="14"/>
  <c r="AE380" i="14"/>
  <c r="AE381" i="14"/>
  <c r="AE382" i="14"/>
  <c r="AE383" i="14"/>
  <c r="AE384" i="14"/>
  <c r="AE385" i="14"/>
  <c r="AE386" i="14"/>
  <c r="AE387" i="14"/>
  <c r="AE388" i="14"/>
  <c r="AE389" i="14"/>
  <c r="AE390" i="14"/>
  <c r="AE391" i="14"/>
  <c r="AE392" i="14"/>
  <c r="AE393" i="14"/>
  <c r="AE394" i="14"/>
  <c r="AE395" i="14"/>
  <c r="AE396" i="14"/>
  <c r="AE397" i="14"/>
  <c r="AE398" i="14"/>
  <c r="AE399" i="14"/>
  <c r="AE400" i="14"/>
  <c r="AE401" i="14"/>
  <c r="AE402" i="14"/>
  <c r="AE403" i="14"/>
  <c r="AE404" i="14"/>
  <c r="AE405" i="14"/>
  <c r="AE406" i="14"/>
  <c r="AE407" i="14"/>
  <c r="AE408" i="14"/>
  <c r="AE409" i="14"/>
  <c r="AE3" i="14"/>
  <c r="AE2" i="14"/>
  <c r="AE4" i="15"/>
  <c r="AE5" i="15"/>
  <c r="AE6" i="15"/>
  <c r="AE7" i="15"/>
  <c r="AE8" i="15"/>
  <c r="AE9" i="15"/>
  <c r="AE10" i="15"/>
  <c r="AE11" i="15"/>
  <c r="AE12" i="15"/>
  <c r="AE13" i="15"/>
  <c r="AE14" i="15"/>
  <c r="AE15" i="15"/>
  <c r="AE16" i="15"/>
  <c r="AE17" i="15"/>
  <c r="AE18" i="15"/>
  <c r="AE19" i="15"/>
  <c r="AE20" i="15"/>
  <c r="AE21" i="15"/>
  <c r="AE22" i="15"/>
  <c r="AE23" i="15"/>
  <c r="AE24"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E52" i="15"/>
  <c r="AE53" i="15"/>
  <c r="AE54" i="15"/>
  <c r="AE55" i="15"/>
  <c r="AE56" i="15"/>
  <c r="AE57" i="15"/>
  <c r="AE58" i="15"/>
  <c r="AE59" i="15"/>
  <c r="AE60" i="15"/>
  <c r="AE61" i="15"/>
  <c r="AE62" i="15"/>
  <c r="AE63" i="15"/>
  <c r="AE64" i="15"/>
  <c r="AE65" i="15"/>
  <c r="AE66" i="15"/>
  <c r="AE67" i="15"/>
  <c r="AE68" i="15"/>
  <c r="AE69" i="15"/>
  <c r="AE70" i="15"/>
  <c r="AE71" i="15"/>
  <c r="AE72" i="15"/>
  <c r="AE73" i="15"/>
  <c r="AE74" i="15"/>
  <c r="AE75" i="15"/>
  <c r="AE76" i="15"/>
  <c r="AE77" i="15"/>
  <c r="AE78" i="15"/>
  <c r="AE79" i="15"/>
  <c r="AE80" i="15"/>
  <c r="AE81" i="15"/>
  <c r="AE82" i="15"/>
  <c r="AE83" i="15"/>
  <c r="AE84" i="15"/>
  <c r="AE85" i="15"/>
  <c r="AE86" i="15"/>
  <c r="AE87" i="15"/>
  <c r="AE88" i="15"/>
  <c r="AE89" i="15"/>
  <c r="AE90" i="15"/>
  <c r="AE91" i="15"/>
  <c r="AE92" i="15"/>
  <c r="AE93" i="15"/>
  <c r="AE94" i="15"/>
  <c r="AE95" i="15"/>
  <c r="AE96" i="15"/>
  <c r="AE97" i="15"/>
  <c r="AE98" i="15"/>
  <c r="AE99" i="15"/>
  <c r="AE100" i="15"/>
  <c r="AE101" i="15"/>
  <c r="AE102" i="15"/>
  <c r="AE103" i="15"/>
  <c r="AE104" i="15"/>
  <c r="AE105" i="15"/>
  <c r="AE106" i="15"/>
  <c r="AE107" i="15"/>
  <c r="AE108" i="15"/>
  <c r="AE109" i="15"/>
  <c r="AE110" i="15"/>
  <c r="AE111" i="15"/>
  <c r="AE112" i="15"/>
  <c r="AE113" i="15"/>
  <c r="AE114" i="15"/>
  <c r="AE115" i="15"/>
  <c r="AE116" i="15"/>
  <c r="AE117" i="15"/>
  <c r="AE118" i="15"/>
  <c r="AE119" i="15"/>
  <c r="AE120" i="15"/>
  <c r="AE121" i="15"/>
  <c r="AE122" i="15"/>
  <c r="AE123" i="15"/>
  <c r="AE124" i="15"/>
  <c r="AE125" i="15"/>
  <c r="AE126" i="15"/>
  <c r="AE127" i="15"/>
  <c r="AE128" i="15"/>
  <c r="AE129" i="15"/>
  <c r="AE130" i="15"/>
  <c r="AE131" i="15"/>
  <c r="AE132" i="15"/>
  <c r="AE133" i="15"/>
  <c r="AE134" i="15"/>
  <c r="AE135" i="15"/>
  <c r="AE136" i="15"/>
  <c r="AE137" i="15"/>
  <c r="AE138" i="15"/>
  <c r="AE139" i="15"/>
  <c r="AE140" i="15"/>
  <c r="AE141" i="15"/>
  <c r="AE142" i="15"/>
  <c r="AE143" i="15"/>
  <c r="AE144" i="15"/>
  <c r="AE145" i="15"/>
  <c r="AE146" i="15"/>
  <c r="AE147" i="15"/>
  <c r="AE148" i="15"/>
  <c r="AE149" i="15"/>
  <c r="AE150" i="15"/>
  <c r="AE151" i="15"/>
  <c r="AE152" i="15"/>
  <c r="AE153" i="15"/>
  <c r="AE154" i="15"/>
  <c r="AE155" i="15"/>
  <c r="AE156" i="15"/>
  <c r="AE157" i="15"/>
  <c r="AE158" i="15"/>
  <c r="AE159" i="15"/>
  <c r="AE160" i="15"/>
  <c r="AE161" i="15"/>
  <c r="AE162" i="15"/>
  <c r="AE163" i="15"/>
  <c r="AE164" i="15"/>
  <c r="AE165" i="15"/>
  <c r="AE166" i="15"/>
  <c r="AE167" i="15"/>
  <c r="AE168" i="15"/>
  <c r="AE169" i="15"/>
  <c r="AE170" i="15"/>
  <c r="AE171" i="15"/>
  <c r="AE172" i="15"/>
  <c r="AE173" i="15"/>
  <c r="AE174" i="15"/>
  <c r="AE175" i="15"/>
  <c r="AE176" i="15"/>
  <c r="AE177" i="15"/>
  <c r="AE178" i="15"/>
  <c r="AE179" i="15"/>
  <c r="AE180" i="15"/>
  <c r="AE181" i="15"/>
  <c r="AE182" i="15"/>
  <c r="AE183" i="15"/>
  <c r="AE184" i="15"/>
  <c r="AE185" i="15"/>
  <c r="AE186" i="15"/>
  <c r="AE187" i="15"/>
  <c r="AE188" i="15"/>
  <c r="AE189" i="15"/>
  <c r="AE190" i="15"/>
  <c r="AE191" i="15"/>
  <c r="AE192" i="15"/>
  <c r="AE193" i="15"/>
  <c r="AE194" i="15"/>
  <c r="AE195" i="15"/>
  <c r="AE196" i="15"/>
  <c r="AE197" i="15"/>
  <c r="AE198" i="15"/>
  <c r="AE199" i="15"/>
  <c r="AE200" i="15"/>
  <c r="AE201" i="15"/>
  <c r="AE202" i="15"/>
  <c r="AE203" i="15"/>
  <c r="AE204" i="15"/>
  <c r="AE205" i="15"/>
  <c r="AE206" i="15"/>
  <c r="AE207" i="15"/>
  <c r="AE208" i="15"/>
  <c r="AE209" i="15"/>
  <c r="AE210" i="15"/>
  <c r="AE211" i="15"/>
  <c r="AE212" i="15"/>
  <c r="AE213" i="15"/>
  <c r="AE214" i="15"/>
  <c r="AE215" i="15"/>
  <c r="AE216" i="15"/>
  <c r="AE217" i="15"/>
  <c r="AE218" i="15"/>
  <c r="AE219" i="15"/>
  <c r="AE220" i="15"/>
  <c r="AE221" i="15"/>
  <c r="AE222" i="15"/>
  <c r="AE223" i="15"/>
  <c r="AE224" i="15"/>
  <c r="AE225" i="15"/>
  <c r="AE226" i="15"/>
  <c r="AE227" i="15"/>
  <c r="AE228" i="15"/>
  <c r="AE229" i="15"/>
  <c r="AE230" i="15"/>
  <c r="AE231" i="15"/>
  <c r="AE232" i="15"/>
  <c r="AE233" i="15"/>
  <c r="AE234" i="15"/>
  <c r="AE235" i="15"/>
  <c r="AE236" i="15"/>
  <c r="AE237" i="15"/>
  <c r="AE238" i="15"/>
  <c r="AE239" i="15"/>
  <c r="AE240" i="15"/>
  <c r="AE241" i="15"/>
  <c r="AE242" i="15"/>
  <c r="AE243" i="15"/>
  <c r="AE244" i="15"/>
  <c r="AE245" i="15"/>
  <c r="AE246" i="15"/>
  <c r="AE247" i="15"/>
  <c r="AE248" i="15"/>
  <c r="AE249" i="15"/>
  <c r="AE250" i="15"/>
  <c r="AE251" i="15"/>
  <c r="AE252" i="15"/>
  <c r="AE253" i="15"/>
  <c r="AE254" i="15"/>
  <c r="AE255" i="15"/>
  <c r="AE256" i="15"/>
  <c r="AE257" i="15"/>
  <c r="AE258" i="15"/>
  <c r="AE259" i="15"/>
  <c r="AE260" i="15"/>
  <c r="AE261" i="15"/>
  <c r="AE262" i="15"/>
  <c r="AE263" i="15"/>
  <c r="AE264" i="15"/>
  <c r="AE265" i="15"/>
  <c r="AE266" i="15"/>
  <c r="AE267" i="15"/>
  <c r="AE268" i="15"/>
  <c r="AE269" i="15"/>
  <c r="AE270" i="15"/>
  <c r="AE271" i="15"/>
  <c r="AE272" i="15"/>
  <c r="AE273" i="15"/>
  <c r="AE274" i="15"/>
  <c r="AE275" i="15"/>
  <c r="AE276" i="15"/>
  <c r="AE277" i="15"/>
  <c r="AE278" i="15"/>
  <c r="AE279" i="15"/>
  <c r="AE280" i="15"/>
  <c r="AE281" i="15"/>
  <c r="AE282" i="15"/>
  <c r="AE283" i="15"/>
  <c r="AE284" i="15"/>
  <c r="AE285" i="15"/>
  <c r="AE286" i="15"/>
  <c r="AE287" i="15"/>
  <c r="AE288" i="15"/>
  <c r="AE289" i="15"/>
  <c r="AE290" i="15"/>
  <c r="AE291" i="15"/>
  <c r="AE292" i="15"/>
  <c r="AE293" i="15"/>
  <c r="AE294" i="15"/>
  <c r="AE295" i="15"/>
  <c r="AE296" i="15"/>
  <c r="AE297" i="15"/>
  <c r="AE298" i="15"/>
  <c r="AE299" i="15"/>
  <c r="AE300" i="15"/>
  <c r="AE301" i="15"/>
  <c r="AE302" i="15"/>
  <c r="AE303" i="15"/>
  <c r="AE304" i="15"/>
  <c r="AE305" i="15"/>
  <c r="AE306" i="15"/>
  <c r="AE307" i="15"/>
  <c r="AE308" i="15"/>
  <c r="AE309" i="15"/>
  <c r="AE310" i="15"/>
  <c r="AE311" i="15"/>
  <c r="AE312" i="15"/>
  <c r="AE313" i="15"/>
  <c r="AE314" i="15"/>
  <c r="AE315" i="15"/>
  <c r="AE316" i="15"/>
  <c r="AE317" i="15"/>
  <c r="AE318" i="15"/>
  <c r="AE319" i="15"/>
  <c r="AE320" i="15"/>
  <c r="AE321" i="15"/>
  <c r="AE322" i="15"/>
  <c r="AE323" i="15"/>
  <c r="AE324" i="15"/>
  <c r="AE325" i="15"/>
  <c r="AE326" i="15"/>
  <c r="AE327" i="15"/>
  <c r="AE328" i="15"/>
  <c r="AE329" i="15"/>
  <c r="AE330" i="15"/>
  <c r="AE331" i="15"/>
  <c r="AE332" i="15"/>
  <c r="AE333" i="15"/>
  <c r="AE334" i="15"/>
  <c r="AE335" i="15"/>
  <c r="AE336" i="15"/>
  <c r="AE337" i="15"/>
  <c r="AE338" i="15"/>
  <c r="AE339" i="15"/>
  <c r="AE340" i="15"/>
  <c r="AE341" i="15"/>
  <c r="AE342" i="15"/>
  <c r="AE343" i="15"/>
  <c r="AE344" i="15"/>
  <c r="AE345" i="15"/>
  <c r="AE346" i="15"/>
  <c r="AE347" i="15"/>
  <c r="AE348" i="15"/>
  <c r="AE349" i="15"/>
  <c r="AE350" i="15"/>
  <c r="AE351" i="15"/>
  <c r="AE352" i="15"/>
  <c r="AE353" i="15"/>
  <c r="AE354" i="15"/>
  <c r="AE355" i="15"/>
  <c r="AE356" i="15"/>
  <c r="AE357" i="15"/>
  <c r="AE358" i="15"/>
  <c r="AE359" i="15"/>
  <c r="AE360" i="15"/>
  <c r="AE361" i="15"/>
  <c r="AE362" i="15"/>
  <c r="AE363" i="15"/>
  <c r="AE364" i="15"/>
  <c r="AE365" i="15"/>
  <c r="AE366" i="15"/>
  <c r="AE367" i="15"/>
  <c r="AE368" i="15"/>
  <c r="AE369" i="15"/>
  <c r="AE370" i="15"/>
  <c r="AE371" i="15"/>
  <c r="AE372" i="15"/>
  <c r="AE373" i="15"/>
  <c r="AE374" i="15"/>
  <c r="AE375" i="15"/>
  <c r="AE376" i="15"/>
  <c r="AE377" i="15"/>
  <c r="AE378" i="15"/>
  <c r="AE379" i="15"/>
  <c r="AE380" i="15"/>
  <c r="AE381" i="15"/>
  <c r="AE382" i="15"/>
  <c r="AE383" i="15"/>
  <c r="AE384" i="15"/>
  <c r="AE385" i="15"/>
  <c r="AE386" i="15"/>
  <c r="AE387" i="15"/>
  <c r="AE388" i="15"/>
  <c r="AE389" i="15"/>
  <c r="AE390" i="15"/>
  <c r="AE391" i="15"/>
  <c r="AE392" i="15"/>
  <c r="AE393" i="15"/>
  <c r="AE394" i="15"/>
  <c r="AE395" i="15"/>
  <c r="AE396" i="15"/>
  <c r="AE397" i="15"/>
  <c r="AE398" i="15"/>
  <c r="AE399" i="15"/>
  <c r="AE400" i="15"/>
  <c r="AE401" i="15"/>
  <c r="AE402" i="15"/>
  <c r="AE403" i="15"/>
  <c r="AE404" i="15"/>
  <c r="AE405" i="15"/>
  <c r="AE406" i="15"/>
  <c r="AE407" i="15"/>
  <c r="AE408" i="15"/>
  <c r="AE409" i="15"/>
  <c r="AE3" i="15"/>
  <c r="AE2" i="15"/>
  <c r="Y476" i="6"/>
  <c r="Y475" i="6"/>
  <c r="Y474" i="6"/>
  <c r="Y473" i="6"/>
  <c r="Y472" i="6"/>
  <c r="Y471" i="6"/>
  <c r="Y470" i="6"/>
  <c r="Y469" i="6"/>
  <c r="Y468" i="6"/>
  <c r="Y467" i="6"/>
  <c r="Y466" i="6"/>
  <c r="Y465" i="6"/>
  <c r="Y464" i="6"/>
  <c r="Y463" i="6"/>
  <c r="Y462" i="6"/>
  <c r="Y461" i="6"/>
  <c r="Y460" i="6"/>
  <c r="Y459" i="6"/>
  <c r="Y458" i="6"/>
  <c r="Y457" i="6"/>
  <c r="Y456" i="6"/>
  <c r="Y455" i="6"/>
  <c r="Y454" i="6"/>
  <c r="Y453" i="6"/>
  <c r="Y452" i="6"/>
  <c r="Y451" i="6"/>
  <c r="Y450" i="6"/>
  <c r="Y449" i="6"/>
  <c r="Y448" i="6"/>
  <c r="Y447" i="6"/>
  <c r="Y446" i="6"/>
  <c r="Y445" i="6"/>
  <c r="Y444" i="6"/>
  <c r="Y443" i="6"/>
  <c r="Y442" i="6"/>
  <c r="Y441" i="6"/>
  <c r="Y440" i="6"/>
  <c r="Y439" i="6"/>
  <c r="Y438" i="6"/>
  <c r="Y437" i="6"/>
  <c r="Y436" i="6"/>
  <c r="Y435" i="6"/>
  <c r="Y434" i="6"/>
  <c r="Y433" i="6"/>
  <c r="Y432" i="6"/>
  <c r="Y431" i="6"/>
  <c r="Y430" i="6"/>
  <c r="Y429" i="6"/>
  <c r="Y428" i="6"/>
  <c r="Y427" i="6"/>
  <c r="Y426" i="6"/>
  <c r="Y425" i="6"/>
  <c r="Y424" i="6"/>
  <c r="Y423" i="6"/>
  <c r="Y422" i="6"/>
  <c r="Y421" i="6"/>
  <c r="Y420" i="6"/>
  <c r="Y419" i="6"/>
  <c r="Y418" i="6"/>
  <c r="Y417" i="6"/>
  <c r="Y416" i="6"/>
  <c r="Y415" i="6"/>
  <c r="Y414" i="6"/>
  <c r="Y413" i="6"/>
  <c r="Y412" i="6"/>
  <c r="Y411" i="6"/>
  <c r="Y410" i="6"/>
  <c r="Y409" i="6"/>
  <c r="Y408" i="6"/>
  <c r="Y407" i="6"/>
  <c r="Y406" i="6"/>
  <c r="Y405" i="6"/>
  <c r="Y404" i="6"/>
  <c r="Y403" i="6"/>
  <c r="Y402" i="6"/>
  <c r="Y401" i="6"/>
  <c r="Y400" i="6"/>
  <c r="Y399" i="6"/>
  <c r="Y398" i="6"/>
  <c r="Y397" i="6"/>
  <c r="Y396" i="6"/>
  <c r="Y395" i="6"/>
  <c r="Y394" i="6"/>
  <c r="Y393" i="6"/>
  <c r="Y392" i="6"/>
  <c r="Y391" i="6"/>
  <c r="Y390" i="6"/>
  <c r="Y389" i="6"/>
  <c r="Y388" i="6"/>
  <c r="Y387" i="6"/>
  <c r="Y386" i="6"/>
  <c r="Y385" i="6"/>
  <c r="Y384" i="6"/>
  <c r="Y383" i="6"/>
  <c r="Y382" i="6"/>
  <c r="Y381" i="6"/>
  <c r="Y380" i="6"/>
  <c r="Y379" i="6"/>
  <c r="Y378" i="6"/>
  <c r="Y377" i="6"/>
  <c r="Y376" i="6"/>
  <c r="Y375" i="6"/>
  <c r="Y374" i="6"/>
  <c r="Y373" i="6"/>
  <c r="Y372" i="6"/>
  <c r="Y371" i="6"/>
  <c r="Y370" i="6"/>
  <c r="Y369" i="6"/>
  <c r="Y368" i="6"/>
  <c r="Y367" i="6"/>
  <c r="Y366" i="6"/>
  <c r="Y365" i="6"/>
  <c r="Y364" i="6"/>
  <c r="Y363" i="6"/>
  <c r="Y362" i="6"/>
  <c r="Y361" i="6"/>
  <c r="Y360" i="6"/>
  <c r="Y359" i="6"/>
  <c r="Y358" i="6"/>
  <c r="Y357" i="6"/>
  <c r="Y356" i="6"/>
  <c r="Y355" i="6"/>
  <c r="Y354" i="6"/>
  <c r="Y353" i="6"/>
  <c r="Y352" i="6"/>
  <c r="Y351" i="6"/>
  <c r="Y350" i="6"/>
  <c r="Y349" i="6"/>
  <c r="Y348" i="6"/>
  <c r="Y347" i="6"/>
  <c r="Y346" i="6"/>
  <c r="Y345" i="6"/>
  <c r="Y344" i="6"/>
  <c r="Y343" i="6"/>
  <c r="Y342" i="6"/>
  <c r="Y341" i="6"/>
  <c r="Y340" i="6"/>
  <c r="Y339" i="6"/>
  <c r="Y338" i="6"/>
  <c r="Y337" i="6"/>
  <c r="Y336" i="6"/>
  <c r="Y335" i="6"/>
  <c r="Y334" i="6"/>
  <c r="Y333" i="6"/>
  <c r="Y332" i="6"/>
  <c r="Y331" i="6"/>
  <c r="Y330" i="6"/>
  <c r="Y329" i="6"/>
  <c r="Y328" i="6"/>
  <c r="Y327" i="6"/>
  <c r="Y326" i="6"/>
  <c r="Y325" i="6"/>
  <c r="Y324" i="6"/>
  <c r="Y323" i="6"/>
  <c r="Y322" i="6"/>
  <c r="Y321" i="6"/>
  <c r="Y320" i="6"/>
  <c r="Y319" i="6"/>
  <c r="Y318" i="6"/>
  <c r="Y317" i="6"/>
  <c r="Y316" i="6"/>
  <c r="Y315" i="6"/>
  <c r="Y314" i="6"/>
  <c r="Y313" i="6"/>
  <c r="Y312" i="6"/>
  <c r="Y311" i="6"/>
  <c r="Y310" i="6"/>
  <c r="Y309" i="6"/>
  <c r="Y308" i="6"/>
  <c r="Y307" i="6"/>
  <c r="Y306" i="6"/>
  <c r="Y305" i="6"/>
  <c r="Y304" i="6"/>
  <c r="Y303" i="6"/>
  <c r="Y302" i="6"/>
  <c r="Y301" i="6"/>
  <c r="Y300" i="6"/>
  <c r="Y299" i="6"/>
  <c r="Y298" i="6"/>
  <c r="Y297" i="6"/>
  <c r="Y296" i="6"/>
  <c r="Y295" i="6"/>
  <c r="Y294" i="6"/>
  <c r="Y293" i="6"/>
  <c r="Y292" i="6"/>
  <c r="Y291" i="6"/>
  <c r="Y290" i="6"/>
  <c r="Y289" i="6"/>
  <c r="Y288" i="6"/>
  <c r="Y287" i="6"/>
  <c r="Y286" i="6"/>
  <c r="Y285" i="6"/>
  <c r="Y284" i="6"/>
  <c r="Y283" i="6"/>
  <c r="Y282" i="6"/>
  <c r="Y281" i="6"/>
  <c r="Y280" i="6"/>
  <c r="Y279" i="6"/>
  <c r="Y278" i="6"/>
  <c r="Y277" i="6"/>
  <c r="Y276" i="6"/>
  <c r="Y275" i="6"/>
  <c r="Y274" i="6"/>
  <c r="Y273" i="6"/>
  <c r="Y272" i="6"/>
  <c r="Y271" i="6"/>
  <c r="Y270" i="6"/>
  <c r="Y269" i="6"/>
  <c r="Y268" i="6"/>
  <c r="Y267" i="6"/>
  <c r="Y266" i="6"/>
  <c r="Y265" i="6"/>
  <c r="Y264" i="6"/>
  <c r="Y263" i="6"/>
  <c r="Y262" i="6"/>
  <c r="Y261" i="6"/>
  <c r="Y260" i="6"/>
  <c r="Y259" i="6"/>
  <c r="Y258" i="6"/>
  <c r="Y257" i="6"/>
  <c r="Y256" i="6"/>
  <c r="Y255" i="6"/>
  <c r="Y254" i="6"/>
  <c r="Y253" i="6"/>
  <c r="Y252" i="6"/>
  <c r="Y251" i="6"/>
  <c r="Y250" i="6"/>
  <c r="Y249" i="6"/>
  <c r="Y248" i="6"/>
  <c r="Y247" i="6"/>
  <c r="Y246" i="6"/>
  <c r="Y245" i="6"/>
  <c r="Y244" i="6"/>
  <c r="Y243" i="6"/>
  <c r="Y242" i="6"/>
  <c r="Y241" i="6"/>
  <c r="Y240" i="6"/>
  <c r="Y239" i="6"/>
  <c r="Y238" i="6"/>
  <c r="Y237" i="6"/>
  <c r="Y236" i="6"/>
  <c r="Y235" i="6"/>
  <c r="Y234" i="6"/>
  <c r="Y233" i="6"/>
  <c r="Y232" i="6"/>
  <c r="Y231" i="6"/>
  <c r="Y230" i="6"/>
  <c r="Y229" i="6"/>
  <c r="Y228" i="6"/>
  <c r="Y227" i="6"/>
  <c r="Y226" i="6"/>
  <c r="Y225" i="6"/>
  <c r="Y224" i="6"/>
  <c r="Y223" i="6"/>
  <c r="Y222" i="6"/>
  <c r="Y221" i="6"/>
  <c r="Y220" i="6"/>
  <c r="Y219" i="6"/>
  <c r="Y218" i="6"/>
  <c r="Y217" i="6"/>
  <c r="Y216" i="6"/>
  <c r="Y215" i="6"/>
  <c r="Y214" i="6"/>
  <c r="Y213" i="6"/>
  <c r="Y212" i="6"/>
  <c r="Y211" i="6"/>
  <c r="Y210" i="6"/>
  <c r="Y209" i="6"/>
  <c r="Y208" i="6"/>
  <c r="Y207" i="6"/>
  <c r="Y206" i="6"/>
  <c r="Y205" i="6"/>
  <c r="Y204" i="6"/>
  <c r="Y203" i="6"/>
  <c r="Y202" i="6"/>
  <c r="Y201" i="6"/>
  <c r="Y200" i="6"/>
  <c r="Y199" i="6"/>
  <c r="Y198" i="6"/>
  <c r="Y197" i="6"/>
  <c r="Y196" i="6"/>
  <c r="Y195" i="6"/>
  <c r="Y194" i="6"/>
  <c r="Y193" i="6"/>
  <c r="Y192" i="6"/>
  <c r="Y191" i="6"/>
  <c r="Y190" i="6"/>
  <c r="Y189" i="6"/>
  <c r="Y188" i="6"/>
  <c r="Y187" i="6"/>
  <c r="Y186" i="6"/>
  <c r="Y185" i="6"/>
  <c r="Y184" i="6"/>
  <c r="Y183" i="6"/>
  <c r="Y182" i="6"/>
  <c r="Y181" i="6"/>
  <c r="Y180" i="6"/>
  <c r="Y179" i="6"/>
  <c r="Y178" i="6"/>
  <c r="Y177" i="6"/>
  <c r="Y176" i="6"/>
  <c r="Y175" i="6"/>
  <c r="Y174" i="6"/>
  <c r="Y173" i="6"/>
  <c r="Y172" i="6"/>
  <c r="Y171" i="6"/>
  <c r="Y170" i="6"/>
  <c r="Y169" i="6"/>
  <c r="Y168" i="6"/>
  <c r="Y167" i="6"/>
  <c r="Y166" i="6"/>
  <c r="Y165" i="6"/>
  <c r="Y164" i="6"/>
  <c r="Y163" i="6"/>
  <c r="Y162" i="6"/>
  <c r="Y161" i="6"/>
  <c r="Y160" i="6"/>
  <c r="Y159" i="6"/>
  <c r="Y158" i="6"/>
  <c r="Y157" i="6"/>
  <c r="Y156" i="6"/>
  <c r="Y155" i="6"/>
  <c r="Y154" i="6"/>
  <c r="Y153" i="6"/>
  <c r="Y152" i="6"/>
  <c r="Y151" i="6"/>
  <c r="Y150" i="6"/>
  <c r="Y149" i="6"/>
  <c r="Y148" i="6"/>
  <c r="Y147" i="6"/>
  <c r="Y146" i="6"/>
  <c r="Y145" i="6"/>
  <c r="Y144" i="6"/>
  <c r="Y143" i="6"/>
  <c r="Y142" i="6"/>
  <c r="Y141" i="6"/>
  <c r="Y140" i="6"/>
  <c r="Y139" i="6"/>
  <c r="Y138" i="6"/>
  <c r="Y137" i="6"/>
  <c r="Y136" i="6"/>
  <c r="Y135" i="6"/>
  <c r="Y134" i="6"/>
  <c r="Y133" i="6"/>
  <c r="Y132" i="6"/>
  <c r="Y131" i="6"/>
  <c r="Y130" i="6"/>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11" i="6"/>
  <c r="Y10" i="6"/>
  <c r="Y9" i="6"/>
  <c r="Y8" i="6"/>
  <c r="Y7" i="6"/>
  <c r="Y6" i="6"/>
  <c r="Y5" i="6"/>
  <c r="Y4" i="6"/>
  <c r="Y3" i="6"/>
  <c r="Y2" i="6"/>
  <c r="AM3" i="4"/>
  <c r="AN3" i="4"/>
  <c r="AO3" i="4" s="1"/>
  <c r="AM4" i="4"/>
  <c r="AO4" i="4" s="1"/>
  <c r="AN4" i="4"/>
  <c r="AM5" i="4"/>
  <c r="AN5" i="4"/>
  <c r="AO5" i="4" s="1"/>
  <c r="AM6" i="4"/>
  <c r="AO6" i="4" s="1"/>
  <c r="AN6" i="4"/>
  <c r="AM7" i="4"/>
  <c r="AN7" i="4"/>
  <c r="AO7" i="4" s="1"/>
  <c r="AM8" i="4"/>
  <c r="AN8" i="4"/>
  <c r="AO8" i="4"/>
  <c r="AM9" i="4"/>
  <c r="AN9" i="4"/>
  <c r="AO9" i="4" s="1"/>
  <c r="AM10" i="4"/>
  <c r="AN10" i="4"/>
  <c r="AO10" i="4"/>
  <c r="AM11" i="4"/>
  <c r="AN11" i="4"/>
  <c r="AO11" i="4" s="1"/>
  <c r="AM12" i="4"/>
  <c r="AO12" i="4" s="1"/>
  <c r="AN12" i="4"/>
  <c r="AM13" i="4"/>
  <c r="AN13" i="4"/>
  <c r="AO13" i="4" s="1"/>
  <c r="AM14" i="4"/>
  <c r="AO14" i="4" s="1"/>
  <c r="AN14" i="4"/>
  <c r="AM15" i="4"/>
  <c r="AN15" i="4"/>
  <c r="AO15" i="4" s="1"/>
  <c r="AM16" i="4"/>
  <c r="AN16" i="4"/>
  <c r="AO16" i="4"/>
  <c r="AM17" i="4"/>
  <c r="AN17" i="4"/>
  <c r="AO17" i="4" s="1"/>
  <c r="AM18" i="4"/>
  <c r="AN18" i="4"/>
  <c r="AO18" i="4"/>
  <c r="AM19" i="4"/>
  <c r="AN19" i="4"/>
  <c r="AO19" i="4" s="1"/>
  <c r="AM20" i="4"/>
  <c r="AO20" i="4" s="1"/>
  <c r="AN20" i="4"/>
  <c r="AM21" i="4"/>
  <c r="AN21" i="4"/>
  <c r="AO21" i="4" s="1"/>
  <c r="AM22" i="4"/>
  <c r="AO22" i="4" s="1"/>
  <c r="AN22" i="4"/>
  <c r="AM23" i="4"/>
  <c r="AN23" i="4"/>
  <c r="AO23" i="4" s="1"/>
  <c r="AM24" i="4"/>
  <c r="AN24" i="4"/>
  <c r="AO24" i="4"/>
  <c r="AM25" i="4"/>
  <c r="AN25" i="4"/>
  <c r="AO25" i="4" s="1"/>
  <c r="AM26" i="4"/>
  <c r="AN26" i="4"/>
  <c r="AO26" i="4"/>
  <c r="AM27" i="4"/>
  <c r="AN27" i="4"/>
  <c r="AO27" i="4" s="1"/>
  <c r="AM28" i="4"/>
  <c r="AO28" i="4" s="1"/>
  <c r="AN28" i="4"/>
  <c r="AM29" i="4"/>
  <c r="AN29" i="4"/>
  <c r="AO29" i="4" s="1"/>
  <c r="AM30" i="4"/>
  <c r="AO30" i="4" s="1"/>
  <c r="AN30" i="4"/>
  <c r="AM31" i="4"/>
  <c r="AN31" i="4"/>
  <c r="AO31" i="4" s="1"/>
  <c r="AM32" i="4"/>
  <c r="AN32" i="4"/>
  <c r="AO32" i="4"/>
  <c r="AM33" i="4"/>
  <c r="AN33" i="4"/>
  <c r="AO33" i="4" s="1"/>
  <c r="AM34" i="4"/>
  <c r="AN34" i="4"/>
  <c r="AO34" i="4"/>
  <c r="AM35" i="4"/>
  <c r="AN35" i="4"/>
  <c r="AO35" i="4" s="1"/>
  <c r="AM36" i="4"/>
  <c r="AO36" i="4" s="1"/>
  <c r="AN36" i="4"/>
  <c r="AM37" i="4"/>
  <c r="AN37" i="4"/>
  <c r="AO37" i="4" s="1"/>
  <c r="AM38" i="4"/>
  <c r="AO38" i="4" s="1"/>
  <c r="AN38" i="4"/>
  <c r="AM39" i="4"/>
  <c r="AN39" i="4"/>
  <c r="AO39" i="4" s="1"/>
  <c r="AM40" i="4"/>
  <c r="AN40" i="4"/>
  <c r="AO40" i="4"/>
  <c r="AM41" i="4"/>
  <c r="AN41" i="4"/>
  <c r="AO41" i="4" s="1"/>
  <c r="AM42" i="4"/>
  <c r="AN42" i="4"/>
  <c r="AO42" i="4"/>
  <c r="AM43" i="4"/>
  <c r="AN43" i="4"/>
  <c r="AO43" i="4" s="1"/>
  <c r="AM44" i="4"/>
  <c r="AO44" i="4" s="1"/>
  <c r="AN44" i="4"/>
  <c r="AM45" i="4"/>
  <c r="AN45" i="4"/>
  <c r="AO45" i="4" s="1"/>
  <c r="AM46" i="4"/>
  <c r="AO46" i="4" s="1"/>
  <c r="AN46" i="4"/>
  <c r="AM47" i="4"/>
  <c r="AN47" i="4"/>
  <c r="AO47" i="4" s="1"/>
  <c r="AM48" i="4"/>
  <c r="AN48" i="4"/>
  <c r="AO48" i="4"/>
  <c r="AM49" i="4"/>
  <c r="AN49" i="4"/>
  <c r="AO49" i="4" s="1"/>
  <c r="AM50" i="4"/>
  <c r="AN50" i="4"/>
  <c r="AO50" i="4"/>
  <c r="AM51" i="4"/>
  <c r="AN51" i="4"/>
  <c r="AO51" i="4" s="1"/>
  <c r="AM52" i="4"/>
  <c r="AO52" i="4" s="1"/>
  <c r="AN52" i="4"/>
  <c r="AM53" i="4"/>
  <c r="AN53" i="4"/>
  <c r="AO53" i="4" s="1"/>
  <c r="AM54" i="4"/>
  <c r="AO54" i="4" s="1"/>
  <c r="AN54" i="4"/>
  <c r="AM55" i="4"/>
  <c r="AN55" i="4"/>
  <c r="AO55" i="4" s="1"/>
  <c r="AM56" i="4"/>
  <c r="AN56" i="4"/>
  <c r="AO56" i="4"/>
  <c r="AM57" i="4"/>
  <c r="AN57" i="4"/>
  <c r="AO57" i="4" s="1"/>
  <c r="AM58" i="4"/>
  <c r="AN58" i="4"/>
  <c r="AO58" i="4"/>
  <c r="AM59" i="4"/>
  <c r="AN59" i="4"/>
  <c r="AO59" i="4" s="1"/>
  <c r="AM60" i="4"/>
  <c r="AO60" i="4" s="1"/>
  <c r="AN60" i="4"/>
  <c r="AM61" i="4"/>
  <c r="AN61" i="4"/>
  <c r="AO61" i="4" s="1"/>
  <c r="AM62" i="4"/>
  <c r="AO62" i="4" s="1"/>
  <c r="AN62" i="4"/>
  <c r="AM63" i="4"/>
  <c r="AN63" i="4"/>
  <c r="AO63" i="4" s="1"/>
  <c r="AM64" i="4"/>
  <c r="AN64" i="4"/>
  <c r="AO64" i="4"/>
  <c r="AM65" i="4"/>
  <c r="AN65" i="4"/>
  <c r="AO65" i="4" s="1"/>
  <c r="AM66" i="4"/>
  <c r="AN66" i="4"/>
  <c r="AO66" i="4"/>
  <c r="AM67" i="4"/>
  <c r="AN67" i="4"/>
  <c r="AO67" i="4" s="1"/>
  <c r="AM68" i="4"/>
  <c r="AO68" i="4" s="1"/>
  <c r="AN68" i="4"/>
  <c r="AM69" i="4"/>
  <c r="AN69" i="4"/>
  <c r="AO69" i="4" s="1"/>
  <c r="AM70" i="4"/>
  <c r="AO70" i="4" s="1"/>
  <c r="AN70" i="4"/>
  <c r="AM71" i="4"/>
  <c r="AN71" i="4"/>
  <c r="AO71" i="4" s="1"/>
  <c r="AM72" i="4"/>
  <c r="AN72" i="4"/>
  <c r="AO72" i="4"/>
  <c r="AM73" i="4"/>
  <c r="AN73" i="4"/>
  <c r="AO73" i="4" s="1"/>
  <c r="AM74" i="4"/>
  <c r="AN74" i="4"/>
  <c r="AO74" i="4"/>
  <c r="AM75" i="4"/>
  <c r="AN75" i="4"/>
  <c r="AO75" i="4" s="1"/>
  <c r="AM76" i="4"/>
  <c r="AO76" i="4" s="1"/>
  <c r="AN76" i="4"/>
  <c r="AM77" i="4"/>
  <c r="AN77" i="4"/>
  <c r="AO77" i="4" s="1"/>
  <c r="AM78" i="4"/>
  <c r="AO78" i="4" s="1"/>
  <c r="AN78" i="4"/>
  <c r="AM79" i="4"/>
  <c r="AN79" i="4"/>
  <c r="AO79" i="4" s="1"/>
  <c r="AM80" i="4"/>
  <c r="AN80" i="4"/>
  <c r="AO80" i="4"/>
  <c r="AM81" i="4"/>
  <c r="AN81" i="4"/>
  <c r="AO81" i="4" s="1"/>
  <c r="AM82" i="4"/>
  <c r="AN82" i="4"/>
  <c r="AO82" i="4"/>
  <c r="AM83" i="4"/>
  <c r="AN83" i="4"/>
  <c r="AO83" i="4" s="1"/>
  <c r="AM84" i="4"/>
  <c r="AO84" i="4" s="1"/>
  <c r="AN84" i="4"/>
  <c r="AM85" i="4"/>
  <c r="AN85" i="4"/>
  <c r="AO85" i="4" s="1"/>
  <c r="AM86" i="4"/>
  <c r="AO86" i="4" s="1"/>
  <c r="AN86" i="4"/>
  <c r="AM87" i="4"/>
  <c r="AN87" i="4"/>
  <c r="AO87" i="4" s="1"/>
  <c r="AM88" i="4"/>
  <c r="AN88" i="4"/>
  <c r="AO88" i="4"/>
  <c r="AM89" i="4"/>
  <c r="AN89" i="4"/>
  <c r="AO89" i="4" s="1"/>
  <c r="AM90" i="4"/>
  <c r="AN90" i="4"/>
  <c r="AO90" i="4"/>
  <c r="AM91" i="4"/>
  <c r="AN91" i="4"/>
  <c r="AO91" i="4" s="1"/>
  <c r="AM92" i="4"/>
  <c r="AO92" i="4" s="1"/>
  <c r="AN92" i="4"/>
  <c r="AM93" i="4"/>
  <c r="AN93" i="4"/>
  <c r="AO93" i="4" s="1"/>
  <c r="AM94" i="4"/>
  <c r="AO94" i="4" s="1"/>
  <c r="AN94" i="4"/>
  <c r="AM95" i="4"/>
  <c r="AN95" i="4"/>
  <c r="AO95" i="4" s="1"/>
  <c r="AM96" i="4"/>
  <c r="AN96" i="4"/>
  <c r="AO96" i="4"/>
  <c r="AM97" i="4"/>
  <c r="AN97" i="4"/>
  <c r="AO97" i="4" s="1"/>
  <c r="AM98" i="4"/>
  <c r="AN98" i="4"/>
  <c r="AO98" i="4"/>
  <c r="AM99" i="4"/>
  <c r="AN99" i="4"/>
  <c r="AO99" i="4" s="1"/>
  <c r="AM100" i="4"/>
  <c r="AO100" i="4" s="1"/>
  <c r="AN100" i="4"/>
  <c r="AM101" i="4"/>
  <c r="AN101" i="4"/>
  <c r="AO101" i="4" s="1"/>
  <c r="AM102" i="4"/>
  <c r="AO102" i="4" s="1"/>
  <c r="AN102" i="4"/>
  <c r="AM103" i="4"/>
  <c r="AN103" i="4"/>
  <c r="AO103" i="4" s="1"/>
  <c r="AM104" i="4"/>
  <c r="AN104" i="4"/>
  <c r="AO104" i="4"/>
  <c r="AM105" i="4"/>
  <c r="AN105" i="4"/>
  <c r="AO105" i="4" s="1"/>
  <c r="AM106" i="4"/>
  <c r="AN106" i="4"/>
  <c r="AO106" i="4"/>
  <c r="AM107" i="4"/>
  <c r="AN107" i="4"/>
  <c r="AO107" i="4" s="1"/>
  <c r="AM108" i="4"/>
  <c r="AO108" i="4" s="1"/>
  <c r="AN108" i="4"/>
  <c r="AM109" i="4"/>
  <c r="AN109" i="4"/>
  <c r="AO109" i="4" s="1"/>
  <c r="AM110" i="4"/>
  <c r="AO110" i="4" s="1"/>
  <c r="AN110" i="4"/>
  <c r="AM111" i="4"/>
  <c r="AN111" i="4"/>
  <c r="AO111" i="4" s="1"/>
  <c r="AM112" i="4"/>
  <c r="AN112" i="4"/>
  <c r="AO112" i="4"/>
  <c r="AM113" i="4"/>
  <c r="AN113" i="4"/>
  <c r="AO113" i="4" s="1"/>
  <c r="AM114" i="4"/>
  <c r="AN114" i="4"/>
  <c r="AO114" i="4"/>
  <c r="AM115" i="4"/>
  <c r="AN115" i="4"/>
  <c r="AO115" i="4" s="1"/>
  <c r="AM116" i="4"/>
  <c r="AO116" i="4" s="1"/>
  <c r="AN116" i="4"/>
  <c r="AM117" i="4"/>
  <c r="AN117" i="4"/>
  <c r="AO117" i="4" s="1"/>
  <c r="AM118" i="4"/>
  <c r="AO118" i="4" s="1"/>
  <c r="AN118" i="4"/>
  <c r="AM119" i="4"/>
  <c r="AN119" i="4"/>
  <c r="AO119" i="4" s="1"/>
  <c r="AM120" i="4"/>
  <c r="AN120" i="4"/>
  <c r="AO120" i="4"/>
  <c r="AM121" i="4"/>
  <c r="AN121" i="4"/>
  <c r="AO121" i="4" s="1"/>
  <c r="AM122" i="4"/>
  <c r="AN122" i="4"/>
  <c r="AO122" i="4"/>
  <c r="AM123" i="4"/>
  <c r="AN123" i="4"/>
  <c r="AO123" i="4" s="1"/>
  <c r="AM124" i="4"/>
  <c r="AO124" i="4" s="1"/>
  <c r="AN124" i="4"/>
  <c r="AM125" i="4"/>
  <c r="AN125" i="4"/>
  <c r="AO125" i="4" s="1"/>
  <c r="AM126" i="4"/>
  <c r="AO126" i="4" s="1"/>
  <c r="AN126" i="4"/>
  <c r="AM127" i="4"/>
  <c r="AN127" i="4"/>
  <c r="AO127" i="4" s="1"/>
  <c r="AM128" i="4"/>
  <c r="AN128" i="4"/>
  <c r="AO128" i="4"/>
  <c r="AM129" i="4"/>
  <c r="AN129" i="4"/>
  <c r="AO129" i="4" s="1"/>
  <c r="AM130" i="4"/>
  <c r="AN130" i="4"/>
  <c r="AO130" i="4"/>
  <c r="AM131" i="4"/>
  <c r="AN131" i="4"/>
  <c r="AO131" i="4" s="1"/>
  <c r="AM132" i="4"/>
  <c r="AO132" i="4" s="1"/>
  <c r="AN132" i="4"/>
  <c r="AM133" i="4"/>
  <c r="AN133" i="4"/>
  <c r="AO133" i="4" s="1"/>
  <c r="AM134" i="4"/>
  <c r="AO134" i="4" s="1"/>
  <c r="AN134" i="4"/>
  <c r="AM135" i="4"/>
  <c r="AN135" i="4"/>
  <c r="AO135" i="4" s="1"/>
  <c r="AM136" i="4"/>
  <c r="AN136" i="4"/>
  <c r="AO136" i="4"/>
  <c r="AM137" i="4"/>
  <c r="AN137" i="4"/>
  <c r="AO137" i="4" s="1"/>
  <c r="AM138" i="4"/>
  <c r="AN138" i="4"/>
  <c r="AO138" i="4"/>
  <c r="AM139" i="4"/>
  <c r="AN139" i="4"/>
  <c r="AO139" i="4" s="1"/>
  <c r="AM140" i="4"/>
  <c r="AO140" i="4" s="1"/>
  <c r="AN140" i="4"/>
  <c r="AM141" i="4"/>
  <c r="AN141" i="4"/>
  <c r="AO141" i="4" s="1"/>
  <c r="AM142" i="4"/>
  <c r="AO142" i="4" s="1"/>
  <c r="AN142" i="4"/>
  <c r="AM143" i="4"/>
  <c r="AN143" i="4"/>
  <c r="AO143" i="4" s="1"/>
  <c r="AM144" i="4"/>
  <c r="AN144" i="4"/>
  <c r="AO144" i="4"/>
  <c r="AM145" i="4"/>
  <c r="AN145" i="4"/>
  <c r="AO145" i="4" s="1"/>
  <c r="AM146" i="4"/>
  <c r="AN146" i="4"/>
  <c r="AO146" i="4"/>
  <c r="AM147" i="4"/>
  <c r="AN147" i="4"/>
  <c r="AO147" i="4" s="1"/>
  <c r="AM148" i="4"/>
  <c r="AO148" i="4" s="1"/>
  <c r="AN148" i="4"/>
  <c r="AM149" i="4"/>
  <c r="AN149" i="4"/>
  <c r="AO149" i="4" s="1"/>
  <c r="AM150" i="4"/>
  <c r="AO150" i="4" s="1"/>
  <c r="AN150" i="4"/>
  <c r="AM151" i="4"/>
  <c r="AN151" i="4"/>
  <c r="AO151" i="4" s="1"/>
  <c r="AM152" i="4"/>
  <c r="AN152" i="4"/>
  <c r="AO152" i="4"/>
  <c r="AM153" i="4"/>
  <c r="AN153" i="4"/>
  <c r="AO153" i="4" s="1"/>
  <c r="AM154" i="4"/>
  <c r="AN154" i="4"/>
  <c r="AO154" i="4"/>
  <c r="AM155" i="4"/>
  <c r="AN155" i="4"/>
  <c r="AO155" i="4" s="1"/>
  <c r="AM156" i="4"/>
  <c r="AO156" i="4" s="1"/>
  <c r="AN156" i="4"/>
  <c r="AM157" i="4"/>
  <c r="AN157" i="4"/>
  <c r="AO157" i="4" s="1"/>
  <c r="AM158" i="4"/>
  <c r="AO158" i="4" s="1"/>
  <c r="AN158" i="4"/>
  <c r="AM159" i="4"/>
  <c r="AN159" i="4"/>
  <c r="AO159" i="4" s="1"/>
  <c r="AM160" i="4"/>
  <c r="AN160" i="4"/>
  <c r="AO160" i="4"/>
  <c r="AM161" i="4"/>
  <c r="AN161" i="4"/>
  <c r="AO161" i="4" s="1"/>
  <c r="AM162" i="4"/>
  <c r="AN162" i="4"/>
  <c r="AO162" i="4"/>
  <c r="AM163" i="4"/>
  <c r="AN163" i="4"/>
  <c r="AO163" i="4" s="1"/>
  <c r="AM164" i="4"/>
  <c r="AO164" i="4" s="1"/>
  <c r="AN164" i="4"/>
  <c r="AM165" i="4"/>
  <c r="AN165" i="4"/>
  <c r="AO165" i="4" s="1"/>
  <c r="AM166" i="4"/>
  <c r="AO166" i="4" s="1"/>
  <c r="AN166" i="4"/>
  <c r="AM167" i="4"/>
  <c r="AN167" i="4"/>
  <c r="AO167" i="4" s="1"/>
  <c r="AM168" i="4"/>
  <c r="AN168" i="4"/>
  <c r="AO168" i="4"/>
  <c r="AM169" i="4"/>
  <c r="AN169" i="4"/>
  <c r="AO169" i="4" s="1"/>
  <c r="AM170" i="4"/>
  <c r="AN170" i="4"/>
  <c r="AO170" i="4"/>
  <c r="AM171" i="4"/>
  <c r="AN171" i="4"/>
  <c r="AO171" i="4" s="1"/>
  <c r="AM172" i="4"/>
  <c r="AO172" i="4" s="1"/>
  <c r="AN172" i="4"/>
  <c r="AM173" i="4"/>
  <c r="AN173" i="4"/>
  <c r="AO173" i="4" s="1"/>
  <c r="AM174" i="4"/>
  <c r="AO174" i="4" s="1"/>
  <c r="AN174" i="4"/>
  <c r="AM175" i="4"/>
  <c r="AN175" i="4"/>
  <c r="AO175" i="4" s="1"/>
  <c r="AM176" i="4"/>
  <c r="AN176" i="4"/>
  <c r="AO176" i="4"/>
  <c r="AM177" i="4"/>
  <c r="AN177" i="4"/>
  <c r="AO177" i="4" s="1"/>
  <c r="AM178" i="4"/>
  <c r="AN178" i="4"/>
  <c r="AO178" i="4"/>
  <c r="AM179" i="4"/>
  <c r="AN179" i="4"/>
  <c r="AO179" i="4" s="1"/>
  <c r="AM180" i="4"/>
  <c r="AO180" i="4" s="1"/>
  <c r="AN180" i="4"/>
  <c r="AM181" i="4"/>
  <c r="AN181" i="4"/>
  <c r="AO181" i="4" s="1"/>
  <c r="AM182" i="4"/>
  <c r="AO182" i="4" s="1"/>
  <c r="AN182" i="4"/>
  <c r="AM183" i="4"/>
  <c r="AN183" i="4"/>
  <c r="AO183" i="4" s="1"/>
  <c r="AM184" i="4"/>
  <c r="AN184" i="4"/>
  <c r="AO184" i="4"/>
  <c r="AM185" i="4"/>
  <c r="AN185" i="4"/>
  <c r="AO185" i="4" s="1"/>
  <c r="AM186" i="4"/>
  <c r="AN186" i="4"/>
  <c r="AO186" i="4"/>
  <c r="AM187" i="4"/>
  <c r="AN187" i="4"/>
  <c r="AO187" i="4" s="1"/>
  <c r="AM188" i="4"/>
  <c r="AO188" i="4" s="1"/>
  <c r="AN188" i="4"/>
  <c r="AM189" i="4"/>
  <c r="AN189" i="4"/>
  <c r="AO189" i="4" s="1"/>
  <c r="AM190" i="4"/>
  <c r="AO190" i="4" s="1"/>
  <c r="AN190" i="4"/>
  <c r="AM191" i="4"/>
  <c r="AN191" i="4"/>
  <c r="AO191" i="4" s="1"/>
  <c r="AM192" i="4"/>
  <c r="AN192" i="4"/>
  <c r="AO192" i="4"/>
  <c r="AM193" i="4"/>
  <c r="AN193" i="4"/>
  <c r="AO193" i="4" s="1"/>
  <c r="AM194" i="4"/>
  <c r="AN194" i="4"/>
  <c r="AO194" i="4"/>
  <c r="AM195" i="4"/>
  <c r="AN195" i="4"/>
  <c r="AO195" i="4" s="1"/>
  <c r="AM196" i="4"/>
  <c r="AO196" i="4" s="1"/>
  <c r="AN196" i="4"/>
  <c r="AM197" i="4"/>
  <c r="AN197" i="4"/>
  <c r="AO197" i="4" s="1"/>
  <c r="AM198" i="4"/>
  <c r="AO198" i="4" s="1"/>
  <c r="AN198" i="4"/>
  <c r="AM199" i="4"/>
  <c r="AN199" i="4"/>
  <c r="AO199" i="4" s="1"/>
  <c r="AM200" i="4"/>
  <c r="AN200" i="4"/>
  <c r="AO200" i="4"/>
  <c r="AM201" i="4"/>
  <c r="AN201" i="4"/>
  <c r="AO201" i="4" s="1"/>
  <c r="AM202" i="4"/>
  <c r="AN202" i="4"/>
  <c r="AO202" i="4"/>
  <c r="AM203" i="4"/>
  <c r="AN203" i="4"/>
  <c r="AO203" i="4" s="1"/>
  <c r="AM204" i="4"/>
  <c r="AO204" i="4" s="1"/>
  <c r="AN204" i="4"/>
  <c r="AM205" i="4"/>
  <c r="AN205" i="4"/>
  <c r="AO205" i="4" s="1"/>
  <c r="AM206" i="4"/>
  <c r="AO206" i="4" s="1"/>
  <c r="AN206" i="4"/>
  <c r="AM207" i="4"/>
  <c r="AN207" i="4"/>
  <c r="AO207" i="4" s="1"/>
  <c r="AM208" i="4"/>
  <c r="AN208" i="4"/>
  <c r="AO208" i="4"/>
  <c r="AM209" i="4"/>
  <c r="AN209" i="4"/>
  <c r="AO209" i="4" s="1"/>
  <c r="AM210" i="4"/>
  <c r="AN210" i="4"/>
  <c r="AO210" i="4"/>
  <c r="AM211" i="4"/>
  <c r="AN211" i="4"/>
  <c r="AO211" i="4" s="1"/>
  <c r="AM212" i="4"/>
  <c r="AO212" i="4" s="1"/>
  <c r="AN212" i="4"/>
  <c r="AM213" i="4"/>
  <c r="AN213" i="4"/>
  <c r="AO213" i="4" s="1"/>
  <c r="AM214" i="4"/>
  <c r="AO214" i="4" s="1"/>
  <c r="AN214" i="4"/>
  <c r="AM215" i="4"/>
  <c r="AN215" i="4"/>
  <c r="AO215" i="4" s="1"/>
  <c r="AM216" i="4"/>
  <c r="AN216" i="4"/>
  <c r="AO216" i="4"/>
  <c r="AM217" i="4"/>
  <c r="AN217" i="4"/>
  <c r="AO217" i="4" s="1"/>
  <c r="AM218" i="4"/>
  <c r="AN218" i="4"/>
  <c r="AO218" i="4"/>
  <c r="AM219" i="4"/>
  <c r="AN219" i="4"/>
  <c r="AO219" i="4" s="1"/>
  <c r="AM220" i="4"/>
  <c r="AO220" i="4" s="1"/>
  <c r="AN220" i="4"/>
  <c r="AM221" i="4"/>
  <c r="AN221" i="4"/>
  <c r="AO221" i="4" s="1"/>
  <c r="AM222" i="4"/>
  <c r="AO222" i="4" s="1"/>
  <c r="AN222" i="4"/>
  <c r="AM223" i="4"/>
  <c r="AN223" i="4"/>
  <c r="AO223" i="4" s="1"/>
  <c r="AM224" i="4"/>
  <c r="AN224" i="4"/>
  <c r="AO224" i="4"/>
  <c r="AM225" i="4"/>
  <c r="AN225" i="4"/>
  <c r="AO225" i="4" s="1"/>
  <c r="AM226" i="4"/>
  <c r="AN226" i="4"/>
  <c r="AO226" i="4"/>
  <c r="AM227" i="4"/>
  <c r="AN227" i="4"/>
  <c r="AO227" i="4" s="1"/>
  <c r="AM228" i="4"/>
  <c r="AO228" i="4" s="1"/>
  <c r="AN228" i="4"/>
  <c r="AM229" i="4"/>
  <c r="AN229" i="4"/>
  <c r="AO229" i="4" s="1"/>
  <c r="AM230" i="4"/>
  <c r="AO230" i="4" s="1"/>
  <c r="AN230" i="4"/>
  <c r="AM231" i="4"/>
  <c r="AN231" i="4"/>
  <c r="AO231" i="4" s="1"/>
  <c r="AM232" i="4"/>
  <c r="AN232" i="4"/>
  <c r="AO232" i="4"/>
  <c r="AM233" i="4"/>
  <c r="AN233" i="4"/>
  <c r="AO233" i="4" s="1"/>
  <c r="AM234" i="4"/>
  <c r="AN234" i="4"/>
  <c r="AO234" i="4"/>
  <c r="AM235" i="4"/>
  <c r="AN235" i="4"/>
  <c r="AO235" i="4" s="1"/>
  <c r="AM236" i="4"/>
  <c r="AO236" i="4" s="1"/>
  <c r="AN236" i="4"/>
  <c r="AM237" i="4"/>
  <c r="AN237" i="4"/>
  <c r="AO237" i="4" s="1"/>
  <c r="AM238" i="4"/>
  <c r="AO238" i="4" s="1"/>
  <c r="AN238" i="4"/>
  <c r="AM239" i="4"/>
  <c r="AN239" i="4"/>
  <c r="AO239" i="4" s="1"/>
  <c r="AM240" i="4"/>
  <c r="AN240" i="4"/>
  <c r="AO240" i="4"/>
  <c r="AM241" i="4"/>
  <c r="AN241" i="4"/>
  <c r="AO241" i="4" s="1"/>
  <c r="AM242" i="4"/>
  <c r="AN242" i="4"/>
  <c r="AO242" i="4"/>
  <c r="AM243" i="4"/>
  <c r="AN243" i="4"/>
  <c r="AO243" i="4" s="1"/>
  <c r="AM244" i="4"/>
  <c r="AO244" i="4" s="1"/>
  <c r="AN244" i="4"/>
  <c r="AM245" i="4"/>
  <c r="AN245" i="4"/>
  <c r="AO245" i="4" s="1"/>
  <c r="AM246" i="4"/>
  <c r="AO246" i="4" s="1"/>
  <c r="AN246" i="4"/>
  <c r="AM247" i="4"/>
  <c r="AN247" i="4"/>
  <c r="AO247" i="4" s="1"/>
  <c r="AM248" i="4"/>
  <c r="AN248" i="4"/>
  <c r="AO248" i="4"/>
  <c r="AM249" i="4"/>
  <c r="AN249" i="4"/>
  <c r="AO249" i="4" s="1"/>
  <c r="AM250" i="4"/>
  <c r="AN250" i="4"/>
  <c r="AO250" i="4"/>
  <c r="AM251" i="4"/>
  <c r="AN251" i="4"/>
  <c r="AO251" i="4" s="1"/>
  <c r="AM252" i="4"/>
  <c r="AO252" i="4" s="1"/>
  <c r="AN252" i="4"/>
  <c r="AM253" i="4"/>
  <c r="AN253" i="4"/>
  <c r="AO253" i="4" s="1"/>
  <c r="AM254" i="4"/>
  <c r="AO254" i="4" s="1"/>
  <c r="AN254" i="4"/>
  <c r="AM255" i="4"/>
  <c r="AN255" i="4"/>
  <c r="AO255" i="4" s="1"/>
  <c r="AM256" i="4"/>
  <c r="AN256" i="4"/>
  <c r="AO256" i="4"/>
  <c r="AM257" i="4"/>
  <c r="AN257" i="4"/>
  <c r="AO257" i="4" s="1"/>
  <c r="AM258" i="4"/>
  <c r="AN258" i="4"/>
  <c r="AO258" i="4"/>
  <c r="AM259" i="4"/>
  <c r="AN259" i="4"/>
  <c r="AO259" i="4" s="1"/>
  <c r="AM260" i="4"/>
  <c r="AO260" i="4" s="1"/>
  <c r="AN260" i="4"/>
  <c r="AM261" i="4"/>
  <c r="AN261" i="4"/>
  <c r="AO261" i="4" s="1"/>
  <c r="AM262" i="4"/>
  <c r="AO262" i="4" s="1"/>
  <c r="AN262" i="4"/>
  <c r="AM263" i="4"/>
  <c r="AN263" i="4"/>
  <c r="AO263" i="4" s="1"/>
  <c r="AM264" i="4"/>
  <c r="AN264" i="4"/>
  <c r="AO264" i="4"/>
  <c r="AM265" i="4"/>
  <c r="AN265" i="4"/>
  <c r="AO265" i="4" s="1"/>
  <c r="AM266" i="4"/>
  <c r="AN266" i="4"/>
  <c r="AO266" i="4"/>
  <c r="AM267" i="4"/>
  <c r="AN267" i="4"/>
  <c r="AO267" i="4" s="1"/>
  <c r="AM268" i="4"/>
  <c r="AO268" i="4" s="1"/>
  <c r="AN268" i="4"/>
  <c r="AM269" i="4"/>
  <c r="AN269" i="4"/>
  <c r="AO269" i="4" s="1"/>
  <c r="AM270" i="4"/>
  <c r="AO270" i="4" s="1"/>
  <c r="AN270" i="4"/>
  <c r="AM271" i="4"/>
  <c r="AN271" i="4"/>
  <c r="AO271" i="4" s="1"/>
  <c r="AM272" i="4"/>
  <c r="AN272" i="4"/>
  <c r="AO272" i="4"/>
  <c r="AM273" i="4"/>
  <c r="AN273" i="4"/>
  <c r="AO273" i="4" s="1"/>
  <c r="AM274" i="4"/>
  <c r="AN274" i="4"/>
  <c r="AO274" i="4"/>
  <c r="AM275" i="4"/>
  <c r="AN275" i="4"/>
  <c r="AO275" i="4" s="1"/>
  <c r="AM276" i="4"/>
  <c r="AO276" i="4" s="1"/>
  <c r="AN276" i="4"/>
  <c r="AM277" i="4"/>
  <c r="AN277" i="4"/>
  <c r="AO277" i="4" s="1"/>
  <c r="AM278" i="4"/>
  <c r="AO278" i="4" s="1"/>
  <c r="AN278" i="4"/>
  <c r="AM279" i="4"/>
  <c r="AN279" i="4"/>
  <c r="AO279" i="4" s="1"/>
  <c r="AM280" i="4"/>
  <c r="AN280" i="4"/>
  <c r="AO280" i="4"/>
  <c r="AM281" i="4"/>
  <c r="AN281" i="4"/>
  <c r="AO281" i="4" s="1"/>
  <c r="AM282" i="4"/>
  <c r="AN282" i="4"/>
  <c r="AO282" i="4"/>
  <c r="AM283" i="4"/>
  <c r="AN283" i="4"/>
  <c r="AO283" i="4" s="1"/>
  <c r="AM284" i="4"/>
  <c r="AO284" i="4" s="1"/>
  <c r="AN284" i="4"/>
  <c r="AM285" i="4"/>
  <c r="AN285" i="4"/>
  <c r="AO285" i="4" s="1"/>
  <c r="AM286" i="4"/>
  <c r="AO286" i="4" s="1"/>
  <c r="AN286" i="4"/>
  <c r="AM287" i="4"/>
  <c r="AN287" i="4"/>
  <c r="AO287" i="4" s="1"/>
  <c r="AM288" i="4"/>
  <c r="AN288" i="4"/>
  <c r="AO288" i="4"/>
  <c r="AM289" i="4"/>
  <c r="AN289" i="4"/>
  <c r="AO289" i="4" s="1"/>
  <c r="AM290" i="4"/>
  <c r="AN290" i="4"/>
  <c r="AO290" i="4"/>
  <c r="AM291" i="4"/>
  <c r="AN291" i="4"/>
  <c r="AO291" i="4" s="1"/>
  <c r="AM292" i="4"/>
  <c r="AO292" i="4" s="1"/>
  <c r="AN292" i="4"/>
  <c r="AM293" i="4"/>
  <c r="AN293" i="4"/>
  <c r="AO293" i="4" s="1"/>
  <c r="AM294" i="4"/>
  <c r="AO294" i="4" s="1"/>
  <c r="AN294" i="4"/>
  <c r="AM295" i="4"/>
  <c r="AN295" i="4"/>
  <c r="AO295" i="4" s="1"/>
  <c r="AM296" i="4"/>
  <c r="AN296" i="4"/>
  <c r="AO296" i="4"/>
  <c r="AM297" i="4"/>
  <c r="AN297" i="4"/>
  <c r="AO297" i="4" s="1"/>
  <c r="AM298" i="4"/>
  <c r="AN298" i="4"/>
  <c r="AO298" i="4"/>
  <c r="AM299" i="4"/>
  <c r="AN299" i="4"/>
  <c r="AO299" i="4" s="1"/>
  <c r="AM300" i="4"/>
  <c r="AO300" i="4" s="1"/>
  <c r="AN300" i="4"/>
  <c r="AM301" i="4"/>
  <c r="AN301" i="4"/>
  <c r="AO301" i="4" s="1"/>
  <c r="AM302" i="4"/>
  <c r="AO302" i="4" s="1"/>
  <c r="AN302" i="4"/>
  <c r="AM303" i="4"/>
  <c r="AN303" i="4"/>
  <c r="AO303" i="4" s="1"/>
  <c r="AM304" i="4"/>
  <c r="AN304" i="4"/>
  <c r="AO304" i="4"/>
  <c r="AM305" i="4"/>
  <c r="AN305" i="4"/>
  <c r="AO305" i="4" s="1"/>
  <c r="AM306" i="4"/>
  <c r="AN306" i="4"/>
  <c r="AO306" i="4"/>
  <c r="AM307" i="4"/>
  <c r="AN307" i="4"/>
  <c r="AO307" i="4" s="1"/>
  <c r="AM308" i="4"/>
  <c r="AO308" i="4" s="1"/>
  <c r="AN308" i="4"/>
  <c r="AM309" i="4"/>
  <c r="AN309" i="4"/>
  <c r="AO309" i="4" s="1"/>
  <c r="AM310" i="4"/>
  <c r="AO310" i="4" s="1"/>
  <c r="AN310" i="4"/>
  <c r="AM311" i="4"/>
  <c r="AN311" i="4"/>
  <c r="AO311" i="4" s="1"/>
  <c r="AM312" i="4"/>
  <c r="AN312" i="4"/>
  <c r="AO312" i="4"/>
  <c r="AM313" i="4"/>
  <c r="AN313" i="4"/>
  <c r="AO313" i="4" s="1"/>
  <c r="AM314" i="4"/>
  <c r="AN314" i="4"/>
  <c r="AO314" i="4"/>
  <c r="AM315" i="4"/>
  <c r="AN315" i="4"/>
  <c r="AO315" i="4" s="1"/>
  <c r="AM316" i="4"/>
  <c r="AO316" i="4" s="1"/>
  <c r="AN316" i="4"/>
  <c r="AM317" i="4"/>
  <c r="AN317" i="4"/>
  <c r="AO317" i="4" s="1"/>
  <c r="AM318" i="4"/>
  <c r="AO318" i="4" s="1"/>
  <c r="AN318" i="4"/>
  <c r="AM319" i="4"/>
  <c r="AN319" i="4"/>
  <c r="AO319" i="4" s="1"/>
  <c r="AM320" i="4"/>
  <c r="AN320" i="4"/>
  <c r="AO320" i="4"/>
  <c r="AM321" i="4"/>
  <c r="AN321" i="4"/>
  <c r="AO321" i="4" s="1"/>
  <c r="AM322" i="4"/>
  <c r="AN322" i="4"/>
  <c r="AO322" i="4"/>
  <c r="AM323" i="4"/>
  <c r="AN323" i="4"/>
  <c r="AO323" i="4" s="1"/>
  <c r="AM324" i="4"/>
  <c r="AO324" i="4" s="1"/>
  <c r="AN324" i="4"/>
  <c r="AM325" i="4"/>
  <c r="AN325" i="4"/>
  <c r="AO325" i="4" s="1"/>
  <c r="AM326" i="4"/>
  <c r="AO326" i="4" s="1"/>
  <c r="AN326" i="4"/>
  <c r="AM327" i="4"/>
  <c r="AN327" i="4"/>
  <c r="AO327" i="4" s="1"/>
  <c r="AM328" i="4"/>
  <c r="AN328" i="4"/>
  <c r="AO328" i="4"/>
  <c r="AM329" i="4"/>
  <c r="AN329" i="4"/>
  <c r="AO329" i="4" s="1"/>
  <c r="AM330" i="4"/>
  <c r="AN330" i="4"/>
  <c r="AO330" i="4"/>
  <c r="AM331" i="4"/>
  <c r="AN331" i="4"/>
  <c r="AO331" i="4" s="1"/>
  <c r="AM332" i="4"/>
  <c r="AO332" i="4" s="1"/>
  <c r="AN332" i="4"/>
  <c r="AM333" i="4"/>
  <c r="AN333" i="4"/>
  <c r="AO333" i="4" s="1"/>
  <c r="AM334" i="4"/>
  <c r="AO334" i="4" s="1"/>
  <c r="AN334" i="4"/>
  <c r="AM335" i="4"/>
  <c r="AN335" i="4"/>
  <c r="AO335" i="4" s="1"/>
  <c r="AM336" i="4"/>
  <c r="AN336" i="4"/>
  <c r="AO336" i="4"/>
  <c r="AM337" i="4"/>
  <c r="AN337" i="4"/>
  <c r="AO337" i="4" s="1"/>
  <c r="AM338" i="4"/>
  <c r="AN338" i="4"/>
  <c r="AO338" i="4"/>
  <c r="AM339" i="4"/>
  <c r="AN339" i="4"/>
  <c r="AO339" i="4" s="1"/>
  <c r="AM340" i="4"/>
  <c r="AN340" i="4"/>
  <c r="AO340" i="4" s="1"/>
  <c r="AM341" i="4"/>
  <c r="AN341" i="4"/>
  <c r="AO341" i="4"/>
  <c r="AM342" i="4"/>
  <c r="AN342" i="4"/>
  <c r="AO342" i="4"/>
  <c r="AM343" i="4"/>
  <c r="AN343" i="4"/>
  <c r="AO343" i="4" s="1"/>
  <c r="AM344" i="4"/>
  <c r="AN344" i="4"/>
  <c r="AO344" i="4" s="1"/>
  <c r="AM345" i="4"/>
  <c r="AN345" i="4"/>
  <c r="AO345" i="4"/>
  <c r="AM346" i="4"/>
  <c r="AN346" i="4"/>
  <c r="AO346" i="4"/>
  <c r="AM347" i="4"/>
  <c r="AN347" i="4"/>
  <c r="AO347" i="4" s="1"/>
  <c r="AM348" i="4"/>
  <c r="AN348" i="4"/>
  <c r="AO348" i="4" s="1"/>
  <c r="AM349" i="4"/>
  <c r="AN349" i="4"/>
  <c r="AO349" i="4"/>
  <c r="AM350" i="4"/>
  <c r="AN350" i="4"/>
  <c r="AO350" i="4"/>
  <c r="AM351" i="4"/>
  <c r="AN351" i="4"/>
  <c r="AO351" i="4" s="1"/>
  <c r="AM352" i="4"/>
  <c r="AN352" i="4"/>
  <c r="AO352" i="4" s="1"/>
  <c r="AM353" i="4"/>
  <c r="AN353" i="4"/>
  <c r="AO353" i="4"/>
  <c r="AM354" i="4"/>
  <c r="AN354" i="4"/>
  <c r="AO354" i="4"/>
  <c r="AM355" i="4"/>
  <c r="AN355" i="4"/>
  <c r="AO355" i="4" s="1"/>
  <c r="AM356" i="4"/>
  <c r="AN356" i="4"/>
  <c r="AO356" i="4" s="1"/>
  <c r="AM357" i="4"/>
  <c r="AN357" i="4"/>
  <c r="AO357" i="4"/>
  <c r="AM358" i="4"/>
  <c r="AN358" i="4"/>
  <c r="AO358" i="4"/>
  <c r="AM359" i="4"/>
  <c r="AN359" i="4"/>
  <c r="AO359" i="4" s="1"/>
  <c r="AM360" i="4"/>
  <c r="AN360" i="4"/>
  <c r="AO360" i="4" s="1"/>
  <c r="AM361" i="4"/>
  <c r="AN361" i="4"/>
  <c r="AO361" i="4"/>
  <c r="AM362" i="4"/>
  <c r="AN362" i="4"/>
  <c r="AO362" i="4"/>
  <c r="AM363" i="4"/>
  <c r="AN363" i="4"/>
  <c r="AO363" i="4" s="1"/>
  <c r="AM364" i="4"/>
  <c r="AN364" i="4"/>
  <c r="AO364" i="4" s="1"/>
  <c r="AM365" i="4"/>
  <c r="AN365" i="4"/>
  <c r="AO365" i="4"/>
  <c r="AM366" i="4"/>
  <c r="AN366" i="4"/>
  <c r="AO366" i="4"/>
  <c r="AM367" i="4"/>
  <c r="AN367" i="4"/>
  <c r="AO367" i="4" s="1"/>
  <c r="AM368" i="4"/>
  <c r="AN368" i="4"/>
  <c r="AO368" i="4" s="1"/>
  <c r="AM369" i="4"/>
  <c r="AN369" i="4"/>
  <c r="AO369" i="4"/>
  <c r="AM370" i="4"/>
  <c r="AN370" i="4"/>
  <c r="AO370" i="4"/>
  <c r="AM371" i="4"/>
  <c r="AN371" i="4"/>
  <c r="AO371" i="4" s="1"/>
  <c r="AM372" i="4"/>
  <c r="AN372" i="4"/>
  <c r="AO372" i="4" s="1"/>
  <c r="AM373" i="4"/>
  <c r="AN373" i="4"/>
  <c r="AO373" i="4"/>
  <c r="AM374" i="4"/>
  <c r="AN374" i="4"/>
  <c r="AO374" i="4"/>
  <c r="AM375" i="4"/>
  <c r="AN375" i="4"/>
  <c r="AO375" i="4" s="1"/>
  <c r="AM376" i="4"/>
  <c r="AN376" i="4"/>
  <c r="AO376" i="4" s="1"/>
  <c r="AM377" i="4"/>
  <c r="AN377" i="4"/>
  <c r="AO377" i="4"/>
  <c r="AM378" i="4"/>
  <c r="AN378" i="4"/>
  <c r="AO378" i="4"/>
  <c r="AM379" i="4"/>
  <c r="AN379" i="4"/>
  <c r="AO379" i="4" s="1"/>
  <c r="AM380" i="4"/>
  <c r="AN380" i="4"/>
  <c r="AO380" i="4" s="1"/>
  <c r="AM381" i="4"/>
  <c r="AN381" i="4"/>
  <c r="AO381" i="4"/>
  <c r="AM382" i="4"/>
  <c r="AN382" i="4"/>
  <c r="AO382" i="4"/>
  <c r="AM383" i="4"/>
  <c r="AN383" i="4"/>
  <c r="AO383" i="4" s="1"/>
  <c r="AM384" i="4"/>
  <c r="AN384" i="4"/>
  <c r="AO384" i="4" s="1"/>
  <c r="AM385" i="4"/>
  <c r="AN385" i="4"/>
  <c r="AO385" i="4"/>
  <c r="AM386" i="4"/>
  <c r="AN386" i="4"/>
  <c r="AO386" i="4"/>
  <c r="AM387" i="4"/>
  <c r="AN387" i="4"/>
  <c r="AO387" i="4" s="1"/>
  <c r="AM388" i="4"/>
  <c r="AN388" i="4"/>
  <c r="AO388" i="4" s="1"/>
  <c r="AM389" i="4"/>
  <c r="AN389" i="4"/>
  <c r="AO389" i="4"/>
  <c r="AM390" i="4"/>
  <c r="AN390" i="4"/>
  <c r="AO390" i="4"/>
  <c r="AM391" i="4"/>
  <c r="AN391" i="4"/>
  <c r="AO391" i="4" s="1"/>
  <c r="AM392" i="4"/>
  <c r="AN392" i="4"/>
  <c r="AO392" i="4" s="1"/>
  <c r="AM393" i="4"/>
  <c r="AN393" i="4"/>
  <c r="AO393" i="4"/>
  <c r="AM394" i="4"/>
  <c r="AN394" i="4"/>
  <c r="AO394" i="4"/>
  <c r="AM395" i="4"/>
  <c r="AN395" i="4"/>
  <c r="AO395" i="4" s="1"/>
  <c r="AM396" i="4"/>
  <c r="AN396" i="4"/>
  <c r="AO396" i="4" s="1"/>
  <c r="AM397" i="4"/>
  <c r="AN397" i="4"/>
  <c r="AO397" i="4"/>
  <c r="AM398" i="4"/>
  <c r="AN398" i="4"/>
  <c r="AO398" i="4"/>
  <c r="AM399" i="4"/>
  <c r="AN399" i="4"/>
  <c r="AO399" i="4" s="1"/>
  <c r="AM400" i="4"/>
  <c r="AN400" i="4"/>
  <c r="AO400" i="4" s="1"/>
  <c r="AM401" i="4"/>
  <c r="AN401" i="4"/>
  <c r="AO401" i="4"/>
  <c r="AM402" i="4"/>
  <c r="AN402" i="4"/>
  <c r="AO402" i="4"/>
  <c r="AM403" i="4"/>
  <c r="AN403" i="4"/>
  <c r="AO403" i="4" s="1"/>
  <c r="AM404" i="4"/>
  <c r="AN404" i="4"/>
  <c r="AO404" i="4" s="1"/>
  <c r="AM405" i="4"/>
  <c r="AN405" i="4"/>
  <c r="AO405" i="4"/>
  <c r="AM406" i="4"/>
  <c r="AN406" i="4"/>
  <c r="AO406" i="4"/>
  <c r="AM407" i="4"/>
  <c r="AN407" i="4"/>
  <c r="AO407" i="4" s="1"/>
  <c r="AM408" i="4"/>
  <c r="AN408" i="4"/>
  <c r="AO408" i="4" s="1"/>
  <c r="AM409" i="4"/>
  <c r="AN409" i="4"/>
  <c r="AO409" i="4"/>
  <c r="AM410" i="4"/>
  <c r="AN410" i="4"/>
  <c r="AO410" i="4"/>
  <c r="AM411" i="4"/>
  <c r="AN411" i="4"/>
  <c r="AO411" i="4" s="1"/>
  <c r="AN2" i="4"/>
  <c r="AO2" i="4" s="1"/>
  <c r="AM2" i="4"/>
  <c r="C460" i="3" l="1"/>
  <c r="C428" i="3"/>
  <c r="C375" i="3"/>
  <c r="C364" i="3"/>
  <c r="C345" i="3"/>
  <c r="C409" i="3"/>
  <c r="C480" i="3"/>
  <c r="C468" i="3"/>
  <c r="C456" i="3"/>
  <c r="C476" i="3"/>
  <c r="C457" i="3"/>
  <c r="C407" i="3"/>
  <c r="C392" i="3"/>
  <c r="C361" i="3"/>
  <c r="C425" i="3"/>
  <c r="C371" i="3"/>
  <c r="C360" i="3"/>
  <c r="C346" i="3"/>
  <c r="C343" i="3"/>
  <c r="C393" i="3"/>
  <c r="C435" i="3"/>
  <c r="C439" i="3"/>
  <c r="C424" i="3"/>
  <c r="C377" i="3"/>
  <c r="C441" i="3"/>
  <c r="C403" i="3"/>
  <c r="C396" i="3"/>
  <c r="C362" i="3"/>
  <c r="C426" i="3"/>
  <c r="C458" i="3"/>
  <c r="B371" i="3"/>
  <c r="B395" i="3"/>
  <c r="B427" i="3"/>
  <c r="B459" i="3"/>
  <c r="B475" i="3"/>
  <c r="B344" i="3"/>
  <c r="B368" i="3"/>
  <c r="B392" i="3"/>
  <c r="B424" i="3"/>
  <c r="B472" i="3"/>
  <c r="C351" i="3"/>
  <c r="C415" i="3"/>
  <c r="C447" i="3"/>
  <c r="C340" i="3"/>
  <c r="C368" i="3"/>
  <c r="C400" i="3"/>
  <c r="C432" i="3"/>
  <c r="C470" i="3"/>
  <c r="C349" i="3"/>
  <c r="C365" i="3"/>
  <c r="C381" i="3"/>
  <c r="C397" i="3"/>
  <c r="C413" i="3"/>
  <c r="C429" i="3"/>
  <c r="C445" i="3"/>
  <c r="C461" i="3"/>
  <c r="C347" i="3"/>
  <c r="C379" i="3"/>
  <c r="C411" i="3"/>
  <c r="C443" i="3"/>
  <c r="C484" i="3"/>
  <c r="C372" i="3"/>
  <c r="C404" i="3"/>
  <c r="C436" i="3"/>
  <c r="C464" i="3"/>
  <c r="C350" i="3"/>
  <c r="C366" i="3"/>
  <c r="C382" i="3"/>
  <c r="C398" i="3"/>
  <c r="C414" i="3"/>
  <c r="C430" i="3"/>
  <c r="C446" i="3"/>
  <c r="C462" i="3"/>
  <c r="B341" i="3"/>
  <c r="B349" i="3"/>
  <c r="B357" i="3"/>
  <c r="B365" i="3"/>
  <c r="B373" i="3"/>
  <c r="B381" i="3"/>
  <c r="B389" i="3"/>
  <c r="B397" i="3"/>
  <c r="B405" i="3"/>
  <c r="B413" i="3"/>
  <c r="B421" i="3"/>
  <c r="B429" i="3"/>
  <c r="B437" i="3"/>
  <c r="B445" i="3"/>
  <c r="B453" i="3"/>
  <c r="B461" i="3"/>
  <c r="B469" i="3"/>
  <c r="B477" i="3"/>
  <c r="B485" i="3"/>
  <c r="C471" i="3"/>
  <c r="C479" i="3"/>
  <c r="C487" i="3"/>
  <c r="B346" i="3"/>
  <c r="B354" i="3"/>
  <c r="B362" i="3"/>
  <c r="B370" i="3"/>
  <c r="B378" i="3"/>
  <c r="B386" i="3"/>
  <c r="B394" i="3"/>
  <c r="B402" i="3"/>
  <c r="B410" i="3"/>
  <c r="B418" i="3"/>
  <c r="B426" i="3"/>
  <c r="B434" i="3"/>
  <c r="B442" i="3"/>
  <c r="B450" i="3"/>
  <c r="B458" i="3"/>
  <c r="B466" i="3"/>
  <c r="B474" i="3"/>
  <c r="B482" i="3"/>
  <c r="C410" i="3"/>
  <c r="C482" i="3"/>
  <c r="B363" i="3"/>
  <c r="B387" i="3"/>
  <c r="B419" i="3"/>
  <c r="B451" i="3"/>
  <c r="B483" i="3"/>
  <c r="C485" i="3"/>
  <c r="B360" i="3"/>
  <c r="B400" i="3"/>
  <c r="B432" i="3"/>
  <c r="B464" i="3"/>
  <c r="C359" i="3"/>
  <c r="C423" i="3"/>
  <c r="C376" i="3"/>
  <c r="C486" i="3"/>
  <c r="C369" i="3"/>
  <c r="C385" i="3"/>
  <c r="C401" i="3"/>
  <c r="C433" i="3"/>
  <c r="C449" i="3"/>
  <c r="C465" i="3"/>
  <c r="C355" i="3"/>
  <c r="C387" i="3"/>
  <c r="C419" i="3"/>
  <c r="C451" i="3"/>
  <c r="C344" i="3"/>
  <c r="C380" i="3"/>
  <c r="C412" i="3"/>
  <c r="C440" i="3"/>
  <c r="C478" i="3"/>
  <c r="C354" i="3"/>
  <c r="C370" i="3"/>
  <c r="C386" i="3"/>
  <c r="C402" i="3"/>
  <c r="C418" i="3"/>
  <c r="C434" i="3"/>
  <c r="C450" i="3"/>
  <c r="C466" i="3"/>
  <c r="B343" i="3"/>
  <c r="B351" i="3"/>
  <c r="B359" i="3"/>
  <c r="B367" i="3"/>
  <c r="B375" i="3"/>
  <c r="B383" i="3"/>
  <c r="B391" i="3"/>
  <c r="B399" i="3"/>
  <c r="B407" i="3"/>
  <c r="B415" i="3"/>
  <c r="B423" i="3"/>
  <c r="B431" i="3"/>
  <c r="B439" i="3"/>
  <c r="B447" i="3"/>
  <c r="B455" i="3"/>
  <c r="B463" i="3"/>
  <c r="B471" i="3"/>
  <c r="B479" i="3"/>
  <c r="B487" i="3"/>
  <c r="C473" i="3"/>
  <c r="C481" i="3"/>
  <c r="B340" i="3"/>
  <c r="B348" i="3"/>
  <c r="B356" i="3"/>
  <c r="B364" i="3"/>
  <c r="B372" i="3"/>
  <c r="B380" i="3"/>
  <c r="B388" i="3"/>
  <c r="B396" i="3"/>
  <c r="B404" i="3"/>
  <c r="B412" i="3"/>
  <c r="B420" i="3"/>
  <c r="B428" i="3"/>
  <c r="B436" i="3"/>
  <c r="B444" i="3"/>
  <c r="B452" i="3"/>
  <c r="B460" i="3"/>
  <c r="B468" i="3"/>
  <c r="B476" i="3"/>
  <c r="B484" i="3"/>
  <c r="C378" i="3"/>
  <c r="C394" i="3"/>
  <c r="C442" i="3"/>
  <c r="B347" i="3"/>
  <c r="B355" i="3"/>
  <c r="B379" i="3"/>
  <c r="B403" i="3"/>
  <c r="B411" i="3"/>
  <c r="B435" i="3"/>
  <c r="B443" i="3"/>
  <c r="B467" i="3"/>
  <c r="C469" i="3"/>
  <c r="C477" i="3"/>
  <c r="B352" i="3"/>
  <c r="B376" i="3"/>
  <c r="B384" i="3"/>
  <c r="B408" i="3"/>
  <c r="B416" i="3"/>
  <c r="B440" i="3"/>
  <c r="B448" i="3"/>
  <c r="B456" i="3"/>
  <c r="B480" i="3"/>
  <c r="C383" i="3"/>
  <c r="C391" i="3"/>
  <c r="C455" i="3"/>
  <c r="C348" i="3"/>
  <c r="C408" i="3"/>
  <c r="C444" i="3"/>
  <c r="C353" i="3"/>
  <c r="C417" i="3"/>
  <c r="C367" i="3"/>
  <c r="C399" i="3"/>
  <c r="C431" i="3"/>
  <c r="C463" i="3"/>
  <c r="C356" i="3"/>
  <c r="C384" i="3"/>
  <c r="C416" i="3"/>
  <c r="C452" i="3"/>
  <c r="C341" i="3"/>
  <c r="C357" i="3"/>
  <c r="C373" i="3"/>
  <c r="C389" i="3"/>
  <c r="C405" i="3"/>
  <c r="C421" i="3"/>
  <c r="C437" i="3"/>
  <c r="C453" i="3"/>
  <c r="C472" i="3"/>
  <c r="C363" i="3"/>
  <c r="C395" i="3"/>
  <c r="C427" i="3"/>
  <c r="C459" i="3"/>
  <c r="C352" i="3"/>
  <c r="C388" i="3"/>
  <c r="C420" i="3"/>
  <c r="C448" i="3"/>
  <c r="C342" i="3"/>
  <c r="C358" i="3"/>
  <c r="C374" i="3"/>
  <c r="C390" i="3"/>
  <c r="C406" i="3"/>
  <c r="C422" i="3"/>
  <c r="C438" i="3"/>
  <c r="C454" i="3"/>
  <c r="C474" i="3"/>
  <c r="B345" i="3"/>
  <c r="B353" i="3"/>
  <c r="B361" i="3"/>
  <c r="B369" i="3"/>
  <c r="B377" i="3"/>
  <c r="B385" i="3"/>
  <c r="B393" i="3"/>
  <c r="B401" i="3"/>
  <c r="B409" i="3"/>
  <c r="B417" i="3"/>
  <c r="B425" i="3"/>
  <c r="B433" i="3"/>
  <c r="B441" i="3"/>
  <c r="B449" i="3"/>
  <c r="B457" i="3"/>
  <c r="B465" i="3"/>
  <c r="B473" i="3"/>
  <c r="B481" i="3"/>
  <c r="C467" i="3"/>
  <c r="C475" i="3"/>
  <c r="C483" i="3"/>
  <c r="B342" i="3"/>
  <c r="B350" i="3"/>
  <c r="B358" i="3"/>
  <c r="B366" i="3"/>
  <c r="B374" i="3"/>
  <c r="B382" i="3"/>
  <c r="B390" i="3"/>
  <c r="B398" i="3"/>
  <c r="B406" i="3"/>
  <c r="B414" i="3"/>
  <c r="B422" i="3"/>
  <c r="B430" i="3"/>
  <c r="B438" i="3"/>
  <c r="B446" i="3"/>
  <c r="B454" i="3"/>
  <c r="B462" i="3"/>
  <c r="B470" i="3"/>
  <c r="B478" i="3"/>
  <c r="B486" i="3"/>
  <c r="G163" i="23"/>
  <c r="G32" i="21"/>
  <c r="H163" i="23"/>
  <c r="G33" i="21"/>
  <c r="F163" i="23"/>
  <c r="G34" i="21"/>
  <c r="E163" i="23"/>
  <c r="G30" i="21"/>
  <c r="J27" i="17"/>
  <c r="I27" i="17"/>
  <c r="E37" i="17"/>
  <c r="E38" i="17" s="1"/>
  <c r="E39" i="17" s="1"/>
  <c r="E40" i="17" s="1"/>
  <c r="E41" i="17" s="1"/>
  <c r="E42" i="17" s="1"/>
  <c r="E43" i="17" s="1"/>
  <c r="E44" i="17" s="1"/>
  <c r="E45" i="17" s="1"/>
  <c r="E46" i="17" s="1"/>
  <c r="E47" i="17" s="1"/>
  <c r="E48" i="17" s="1"/>
  <c r="E49" i="17" s="1"/>
  <c r="E50" i="17" s="1"/>
  <c r="E51" i="17" s="1"/>
  <c r="E52" i="17" s="1"/>
  <c r="E53" i="17" s="1"/>
  <c r="E54" i="17" s="1"/>
  <c r="E55" i="17" s="1"/>
  <c r="E56" i="17" s="1"/>
  <c r="E57" i="17" s="1"/>
  <c r="E58" i="17" s="1"/>
  <c r="E59" i="17" s="1"/>
  <c r="E60" i="17" s="1"/>
  <c r="E61" i="17" s="1"/>
  <c r="E62" i="17" s="1"/>
  <c r="E63" i="17" s="1"/>
  <c r="E64" i="17" s="1"/>
  <c r="E65" i="17" s="1"/>
  <c r="E66" i="17" s="1"/>
  <c r="E67" i="17" s="1"/>
  <c r="E68" i="17" s="1"/>
  <c r="E69" i="17" s="1"/>
  <c r="E70" i="17" s="1"/>
  <c r="E71" i="17" s="1"/>
  <c r="E72" i="17" s="1"/>
  <c r="E73" i="17" s="1"/>
  <c r="E74" i="17" s="1"/>
  <c r="E75" i="17" s="1"/>
  <c r="E76" i="17" s="1"/>
  <c r="E77" i="17" s="1"/>
  <c r="E78" i="17" s="1"/>
  <c r="E79" i="17" s="1"/>
  <c r="E80" i="17" s="1"/>
  <c r="E81" i="17" s="1"/>
  <c r="E82" i="17" s="1"/>
  <c r="E83" i="17" s="1"/>
  <c r="E84" i="17" s="1"/>
  <c r="E85" i="17" s="1"/>
  <c r="E86" i="17" s="1"/>
  <c r="E87" i="17" s="1"/>
  <c r="E88" i="17" s="1"/>
  <c r="E89" i="17" s="1"/>
  <c r="E90" i="17" s="1"/>
  <c r="E91" i="17" s="1"/>
  <c r="E92" i="17" s="1"/>
  <c r="E93" i="17" s="1"/>
  <c r="E94" i="17" s="1"/>
  <c r="E95" i="17" s="1"/>
  <c r="E96" i="17" s="1"/>
  <c r="E97" i="17" s="1"/>
  <c r="E98" i="17" s="1"/>
  <c r="E99" i="17" s="1"/>
  <c r="E100" i="17" s="1"/>
  <c r="E101" i="17" s="1"/>
  <c r="E102" i="17" s="1"/>
  <c r="E103" i="17" s="1"/>
  <c r="E104" i="17" s="1"/>
  <c r="E105" i="17" s="1"/>
  <c r="E106" i="17" s="1"/>
  <c r="E107" i="17" s="1"/>
  <c r="E108" i="17" s="1"/>
  <c r="E109" i="17" s="1"/>
  <c r="E110" i="17" s="1"/>
  <c r="E111" i="17" s="1"/>
  <c r="E112" i="17" s="1"/>
  <c r="E113" i="17" s="1"/>
  <c r="E114" i="17" s="1"/>
  <c r="E115" i="17" s="1"/>
  <c r="E116" i="17" s="1"/>
  <c r="E117" i="17" s="1"/>
  <c r="E118" i="17" s="1"/>
  <c r="E119" i="17" s="1"/>
  <c r="E120" i="17" s="1"/>
  <c r="E121" i="17" s="1"/>
  <c r="E122" i="17" s="1"/>
  <c r="E123" i="17" s="1"/>
  <c r="E124" i="17" s="1"/>
  <c r="E125" i="17" s="1"/>
  <c r="E126" i="17" s="1"/>
  <c r="E127" i="17" s="1"/>
  <c r="E128" i="17" s="1"/>
  <c r="E129" i="17" s="1"/>
  <c r="E130" i="17" s="1"/>
  <c r="E131" i="17" s="1"/>
  <c r="E132" i="17" s="1"/>
  <c r="E133" i="17" s="1"/>
  <c r="E134" i="17" s="1"/>
  <c r="E135" i="17" s="1"/>
  <c r="E136" i="17" s="1"/>
  <c r="E137" i="17" s="1"/>
  <c r="E138" i="17" s="1"/>
  <c r="E139" i="17" s="1"/>
  <c r="E140" i="17" s="1"/>
  <c r="E141" i="17" s="1"/>
  <c r="E142" i="17" s="1"/>
  <c r="E143" i="17" s="1"/>
  <c r="E144" i="17" s="1"/>
  <c r="E145" i="17" s="1"/>
  <c r="E146" i="17" s="1"/>
  <c r="E147" i="17" s="1"/>
  <c r="E148" i="17" s="1"/>
  <c r="E149" i="17" s="1"/>
  <c r="E150" i="17" s="1"/>
  <c r="E151" i="17" s="1"/>
  <c r="E152" i="17" s="1"/>
  <c r="E153" i="17" s="1"/>
  <c r="E154" i="17" s="1"/>
  <c r="E155" i="17" s="1"/>
  <c r="E156" i="17" s="1"/>
  <c r="E157" i="17" s="1"/>
  <c r="E158" i="17" s="1"/>
  <c r="E159" i="17" s="1"/>
  <c r="E160" i="17" s="1"/>
  <c r="E161" i="17" s="1"/>
  <c r="E162" i="17" s="1"/>
  <c r="E163" i="17" s="1"/>
  <c r="E164" i="17" s="1"/>
  <c r="E165" i="17" s="1"/>
  <c r="E166" i="17" s="1"/>
  <c r="E167" i="17" s="1"/>
  <c r="E168" i="17" s="1"/>
  <c r="E169" i="17" s="1"/>
  <c r="E170" i="17" s="1"/>
  <c r="E171" i="17" s="1"/>
  <c r="E172" i="17" s="1"/>
  <c r="E173" i="17" s="1"/>
  <c r="E174" i="17" s="1"/>
  <c r="E175" i="17" s="1"/>
  <c r="E176" i="17" s="1"/>
  <c r="E177" i="17" s="1"/>
  <c r="E178" i="17" s="1"/>
  <c r="E179" i="17" s="1"/>
  <c r="E180" i="17" s="1"/>
  <c r="E181" i="17" s="1"/>
  <c r="E182" i="17" s="1"/>
  <c r="E183" i="17" s="1"/>
  <c r="E184" i="17" s="1"/>
  <c r="E185" i="17" s="1"/>
  <c r="E186" i="17" s="1"/>
  <c r="E187" i="17" s="1"/>
  <c r="E188" i="17" s="1"/>
  <c r="E189" i="17" s="1"/>
  <c r="E190" i="17" s="1"/>
  <c r="E191" i="17" s="1"/>
  <c r="E192" i="17" s="1"/>
  <c r="E193" i="17" s="1"/>
  <c r="E194" i="17" s="1"/>
  <c r="E195" i="17" s="1"/>
  <c r="E196" i="17" s="1"/>
  <c r="E197" i="17" s="1"/>
  <c r="E198" i="17" s="1"/>
  <c r="E199" i="17" s="1"/>
  <c r="E200" i="17" s="1"/>
  <c r="E201" i="17" s="1"/>
  <c r="E202" i="17" s="1"/>
  <c r="E203" i="17" s="1"/>
  <c r="E204" i="17" s="1"/>
  <c r="E205" i="17" s="1"/>
  <c r="E206" i="17" s="1"/>
  <c r="E207" i="17" s="1"/>
  <c r="E208" i="17" s="1"/>
  <c r="E209" i="17" s="1"/>
  <c r="E210" i="17" s="1"/>
  <c r="E211" i="17" s="1"/>
  <c r="E212" i="17" s="1"/>
  <c r="E213" i="17" s="1"/>
  <c r="E214" i="17" s="1"/>
  <c r="E215" i="17" s="1"/>
  <c r="E216" i="17" s="1"/>
  <c r="E217" i="17" s="1"/>
  <c r="E218" i="17" s="1"/>
  <c r="E219" i="17" s="1"/>
  <c r="E220" i="17" s="1"/>
  <c r="E221" i="17" s="1"/>
  <c r="E222" i="17" s="1"/>
  <c r="E223" i="17" s="1"/>
  <c r="E224" i="17" s="1"/>
  <c r="E225" i="17" s="1"/>
  <c r="E226" i="17" s="1"/>
  <c r="E227" i="17" s="1"/>
  <c r="E228" i="17" s="1"/>
  <c r="E229" i="17" s="1"/>
  <c r="E230" i="17" s="1"/>
  <c r="E231" i="17" s="1"/>
  <c r="E232" i="17" s="1"/>
  <c r="E233" i="17" s="1"/>
  <c r="E234" i="17" s="1"/>
  <c r="E235" i="17" s="1"/>
  <c r="E236" i="17" s="1"/>
  <c r="E237" i="17" s="1"/>
  <c r="E238" i="17" s="1"/>
  <c r="E239" i="17" s="1"/>
  <c r="E240" i="17" s="1"/>
  <c r="E241" i="17" s="1"/>
  <c r="E242" i="17" s="1"/>
  <c r="E243" i="17" s="1"/>
  <c r="E244" i="17" s="1"/>
  <c r="E245" i="17" s="1"/>
  <c r="E246" i="17" s="1"/>
  <c r="E247" i="17" s="1"/>
  <c r="E248" i="17" s="1"/>
  <c r="E249" i="17" s="1"/>
  <c r="E250" i="17" s="1"/>
  <c r="E251" i="17" s="1"/>
  <c r="E252" i="17" s="1"/>
  <c r="E253" i="17" s="1"/>
  <c r="E254" i="17" s="1"/>
  <c r="E255" i="17" s="1"/>
  <c r="E256" i="17" s="1"/>
  <c r="E257" i="17" s="1"/>
  <c r="E258" i="17" s="1"/>
  <c r="E259" i="17" s="1"/>
  <c r="E260" i="17" s="1"/>
  <c r="E261" i="17" s="1"/>
  <c r="E262" i="17" s="1"/>
  <c r="E263" i="17" s="1"/>
  <c r="E264" i="17" s="1"/>
  <c r="E265" i="17" s="1"/>
  <c r="E266" i="17" s="1"/>
  <c r="E267" i="17" s="1"/>
  <c r="E268" i="17" s="1"/>
  <c r="E269" i="17" s="1"/>
  <c r="E270" i="17" s="1"/>
  <c r="E271" i="17" s="1"/>
  <c r="E272" i="17" s="1"/>
  <c r="E273" i="17" s="1"/>
  <c r="E274" i="17" s="1"/>
  <c r="E275" i="17" s="1"/>
  <c r="E276" i="17" s="1"/>
  <c r="E277" i="17" s="1"/>
  <c r="E278" i="17" s="1"/>
  <c r="E279" i="17" s="1"/>
  <c r="E280" i="17" s="1"/>
  <c r="E281" i="17" s="1"/>
  <c r="E282" i="17" s="1"/>
  <c r="E283" i="17" s="1"/>
  <c r="E284" i="17" s="1"/>
  <c r="E285" i="17" s="1"/>
  <c r="E286" i="17" s="1"/>
  <c r="E287" i="17" s="1"/>
  <c r="E288" i="17" s="1"/>
  <c r="E289" i="17" s="1"/>
  <c r="E290" i="17" s="1"/>
  <c r="E291" i="17" s="1"/>
  <c r="E292" i="17" s="1"/>
  <c r="E293" i="17" s="1"/>
  <c r="E294" i="17" s="1"/>
  <c r="E295" i="17" s="1"/>
  <c r="E296" i="17" s="1"/>
  <c r="E297" i="17" s="1"/>
  <c r="E298" i="17" s="1"/>
  <c r="E299" i="17" s="1"/>
  <c r="E300" i="17" s="1"/>
  <c r="E301" i="17" s="1"/>
  <c r="E302" i="17" s="1"/>
  <c r="E303" i="17" s="1"/>
  <c r="E304" i="17" s="1"/>
  <c r="E305" i="17" s="1"/>
  <c r="E306" i="17" s="1"/>
  <c r="E307" i="17" s="1"/>
  <c r="E308" i="17" s="1"/>
  <c r="E309" i="17" s="1"/>
  <c r="E310" i="17" s="1"/>
  <c r="E311" i="17" s="1"/>
  <c r="E312" i="17" s="1"/>
  <c r="E313" i="17" s="1"/>
  <c r="E314" i="17" s="1"/>
  <c r="E315" i="17" s="1"/>
  <c r="E316" i="17" s="1"/>
  <c r="E317" i="17" s="1"/>
  <c r="E318" i="17" s="1"/>
  <c r="E319" i="17" s="1"/>
  <c r="E320" i="17" s="1"/>
  <c r="E321" i="17" s="1"/>
  <c r="E322" i="17" s="1"/>
  <c r="E323" i="17" s="1"/>
  <c r="E324" i="17" s="1"/>
  <c r="E325" i="17" s="1"/>
  <c r="E326" i="17" s="1"/>
  <c r="E327" i="17" s="1"/>
  <c r="E328" i="17" s="1"/>
  <c r="E329" i="17" s="1"/>
  <c r="E330" i="17" s="1"/>
  <c r="E331" i="17" s="1"/>
  <c r="E332" i="17" s="1"/>
  <c r="E333" i="17" s="1"/>
  <c r="E334" i="17" s="1"/>
  <c r="E335" i="17" s="1"/>
  <c r="E336" i="17" s="1"/>
  <c r="E337" i="17" s="1"/>
  <c r="E338" i="17" s="1"/>
  <c r="E339" i="17" s="1"/>
  <c r="E340" i="17" s="1"/>
  <c r="E341" i="17" s="1"/>
  <c r="E342" i="17" s="1"/>
  <c r="E343" i="17" s="1"/>
  <c r="E344" i="17" s="1"/>
  <c r="E345" i="17" s="1"/>
  <c r="E346" i="17" s="1"/>
  <c r="E347" i="17" s="1"/>
  <c r="E348" i="17" s="1"/>
  <c r="E349" i="17" s="1"/>
  <c r="E350" i="17" s="1"/>
  <c r="E351" i="17" s="1"/>
  <c r="E352" i="17" s="1"/>
  <c r="E353" i="17" s="1"/>
  <c r="E354" i="17" s="1"/>
  <c r="E355" i="17" s="1"/>
  <c r="E356" i="17" s="1"/>
  <c r="E357" i="17" s="1"/>
  <c r="E358" i="17" s="1"/>
  <c r="E359" i="17" s="1"/>
  <c r="E360" i="17" s="1"/>
  <c r="E361" i="17" s="1"/>
  <c r="E362" i="17" s="1"/>
  <c r="E363" i="17" s="1"/>
  <c r="E364" i="17" s="1"/>
  <c r="E365" i="17" s="1"/>
  <c r="E366" i="17" s="1"/>
  <c r="E367" i="17" s="1"/>
  <c r="E368" i="17" s="1"/>
  <c r="E369" i="17" s="1"/>
  <c r="E370" i="17" s="1"/>
  <c r="E371" i="17" s="1"/>
  <c r="E372" i="17" s="1"/>
  <c r="E373" i="17" s="1"/>
  <c r="E374" i="17" s="1"/>
  <c r="E375" i="17" s="1"/>
  <c r="E376" i="17" s="1"/>
  <c r="E377" i="17" s="1"/>
  <c r="E378" i="17" s="1"/>
  <c r="E379" i="17" s="1"/>
  <c r="E380" i="17" s="1"/>
  <c r="E381" i="17" s="1"/>
  <c r="E382" i="17" s="1"/>
  <c r="E383" i="17" s="1"/>
  <c r="E384" i="17" s="1"/>
  <c r="E385" i="17" s="1"/>
  <c r="E386" i="17" s="1"/>
  <c r="E387" i="17" s="1"/>
  <c r="E388" i="17" s="1"/>
  <c r="E389" i="17" s="1"/>
  <c r="E390" i="17" s="1"/>
  <c r="E391" i="17" s="1"/>
  <c r="E392" i="17" s="1"/>
  <c r="E393" i="17" s="1"/>
  <c r="E394" i="17" s="1"/>
  <c r="E395" i="17" s="1"/>
  <c r="E396" i="17" s="1"/>
  <c r="E397" i="17" s="1"/>
  <c r="E398" i="17" s="1"/>
  <c r="E399" i="17" s="1"/>
  <c r="E400" i="17" s="1"/>
  <c r="E401" i="17" s="1"/>
  <c r="E402" i="17" s="1"/>
  <c r="E403" i="17" s="1"/>
  <c r="E404" i="17" s="1"/>
  <c r="E405" i="17" s="1"/>
  <c r="E406" i="17" s="1"/>
  <c r="E407" i="17" s="1"/>
  <c r="E408" i="17" s="1"/>
  <c r="E409" i="17" s="1"/>
  <c r="E410" i="17" s="1"/>
  <c r="E411" i="17" s="1"/>
  <c r="I139" i="17" s="1"/>
  <c r="AG314" i="16"/>
  <c r="AG319" i="16"/>
  <c r="AE312" i="13"/>
  <c r="AG312" i="13"/>
  <c r="AH312" i="13" s="1"/>
  <c r="AI312" i="13" s="1"/>
  <c r="AK312" i="13"/>
  <c r="AE317" i="13"/>
  <c r="AG317" i="13" s="1"/>
  <c r="AH317" i="13" s="1"/>
  <c r="AI317" i="13" s="1"/>
  <c r="AK317" i="13"/>
  <c r="AJ3" i="5"/>
  <c r="AL3" i="5"/>
  <c r="AN3" i="5" s="1"/>
  <c r="AM3" i="5"/>
  <c r="AQ3" i="5"/>
  <c r="AJ4" i="5"/>
  <c r="AQ4" i="5" s="1"/>
  <c r="AL4" i="5"/>
  <c r="AM4" i="5"/>
  <c r="AJ5" i="5"/>
  <c r="AQ5" i="5" s="1"/>
  <c r="AL5" i="5"/>
  <c r="AM5" i="5"/>
  <c r="AJ6" i="5"/>
  <c r="AQ6" i="5" s="1"/>
  <c r="AL6" i="5"/>
  <c r="AM6" i="5"/>
  <c r="AJ7" i="5"/>
  <c r="AQ7" i="5" s="1"/>
  <c r="AL7" i="5"/>
  <c r="AM7" i="5"/>
  <c r="AJ8" i="5"/>
  <c r="AQ8" i="5" s="1"/>
  <c r="AL8" i="5"/>
  <c r="AM8" i="5"/>
  <c r="AJ9" i="5"/>
  <c r="AQ9" i="5" s="1"/>
  <c r="AL9" i="5"/>
  <c r="AM9" i="5"/>
  <c r="AJ10" i="5"/>
  <c r="AQ10" i="5" s="1"/>
  <c r="AL10" i="5"/>
  <c r="AM10" i="5"/>
  <c r="AJ11" i="5"/>
  <c r="AL11" i="5"/>
  <c r="AM11" i="5"/>
  <c r="AQ11" i="5"/>
  <c r="AJ12" i="5"/>
  <c r="AQ12" i="5" s="1"/>
  <c r="AL12" i="5"/>
  <c r="AM12" i="5"/>
  <c r="AJ13" i="5"/>
  <c r="AQ13" i="5" s="1"/>
  <c r="AL13" i="5"/>
  <c r="AM13" i="5"/>
  <c r="AJ14" i="5"/>
  <c r="AQ14" i="5" s="1"/>
  <c r="AL14" i="5"/>
  <c r="AM14" i="5"/>
  <c r="AJ15" i="5"/>
  <c r="AL15" i="5"/>
  <c r="AM15" i="5"/>
  <c r="AN15" i="5" s="1"/>
  <c r="AQ15" i="5"/>
  <c r="AJ16" i="5"/>
  <c r="AQ16" i="5" s="1"/>
  <c r="AL16" i="5"/>
  <c r="AM16" i="5"/>
  <c r="AJ17" i="5"/>
  <c r="AQ17" i="5" s="1"/>
  <c r="AL17" i="5"/>
  <c r="AM17" i="5"/>
  <c r="AJ18" i="5"/>
  <c r="AQ18" i="5" s="1"/>
  <c r="AL18" i="5"/>
  <c r="AM18" i="5"/>
  <c r="AJ19" i="5"/>
  <c r="AQ19" i="5" s="1"/>
  <c r="AL19" i="5"/>
  <c r="AM19" i="5"/>
  <c r="AJ20" i="5"/>
  <c r="AQ20" i="5" s="1"/>
  <c r="AL20" i="5"/>
  <c r="AM20" i="5"/>
  <c r="AJ21" i="5"/>
  <c r="AQ21" i="5" s="1"/>
  <c r="AL21" i="5"/>
  <c r="AM21" i="5"/>
  <c r="AJ22" i="5"/>
  <c r="AQ22" i="5" s="1"/>
  <c r="AL22" i="5"/>
  <c r="AM22" i="5"/>
  <c r="AJ23" i="5"/>
  <c r="AQ23" i="5" s="1"/>
  <c r="AL23" i="5"/>
  <c r="AN23" i="5" s="1"/>
  <c r="AM23" i="5"/>
  <c r="AJ24" i="5"/>
  <c r="AQ24" i="5" s="1"/>
  <c r="AL24" i="5"/>
  <c r="AM24" i="5"/>
  <c r="AJ25" i="5"/>
  <c r="AQ25" i="5" s="1"/>
  <c r="AL25" i="5"/>
  <c r="AM25" i="5"/>
  <c r="AJ26" i="5"/>
  <c r="AQ26" i="5" s="1"/>
  <c r="AL26" i="5"/>
  <c r="AM26" i="5"/>
  <c r="AJ27" i="5"/>
  <c r="AL27" i="5"/>
  <c r="AM27" i="5"/>
  <c r="AQ27" i="5"/>
  <c r="AJ28" i="5"/>
  <c r="AL28" i="5"/>
  <c r="AM28" i="5"/>
  <c r="AQ28" i="5"/>
  <c r="AJ29" i="5"/>
  <c r="AL29" i="5"/>
  <c r="AM29" i="5"/>
  <c r="AQ29" i="5"/>
  <c r="AJ30" i="5"/>
  <c r="AQ30" i="5" s="1"/>
  <c r="AL30" i="5"/>
  <c r="AM30" i="5"/>
  <c r="AJ31" i="5"/>
  <c r="AL31" i="5"/>
  <c r="AM31" i="5"/>
  <c r="AQ31" i="5"/>
  <c r="AJ32" i="5"/>
  <c r="AL32" i="5"/>
  <c r="AM32" i="5"/>
  <c r="AQ32" i="5"/>
  <c r="AJ33" i="5"/>
  <c r="AL33" i="5"/>
  <c r="AM33" i="5"/>
  <c r="AQ33" i="5"/>
  <c r="AJ34" i="5"/>
  <c r="AN34" i="5" s="1"/>
  <c r="AL34" i="5"/>
  <c r="AM34" i="5"/>
  <c r="AQ34" i="5"/>
  <c r="AJ35" i="5"/>
  <c r="AL35" i="5"/>
  <c r="AM35" i="5"/>
  <c r="AN35" i="5"/>
  <c r="AQ35" i="5"/>
  <c r="AJ36" i="5"/>
  <c r="AL36" i="5"/>
  <c r="AM36" i="5"/>
  <c r="AQ36" i="5"/>
  <c r="AJ37" i="5"/>
  <c r="AL37" i="5"/>
  <c r="AM37" i="5"/>
  <c r="AQ37" i="5"/>
  <c r="AJ38" i="5"/>
  <c r="AL38" i="5"/>
  <c r="AM38" i="5"/>
  <c r="AQ38" i="5"/>
  <c r="AJ39" i="5"/>
  <c r="AL39" i="5"/>
  <c r="AM39" i="5"/>
  <c r="AN39" i="5" s="1"/>
  <c r="AQ39" i="5"/>
  <c r="AJ40" i="5"/>
  <c r="AQ40" i="5" s="1"/>
  <c r="AL40" i="5"/>
  <c r="AM40" i="5"/>
  <c r="AJ41" i="5"/>
  <c r="AQ41" i="5" s="1"/>
  <c r="AL41" i="5"/>
  <c r="AM41" i="5"/>
  <c r="AJ42" i="5"/>
  <c r="AN42" i="5" s="1"/>
  <c r="AL42" i="5"/>
  <c r="AM42" i="5"/>
  <c r="AJ43" i="5"/>
  <c r="AQ43" i="5" s="1"/>
  <c r="AL43" i="5"/>
  <c r="AN43" i="5" s="1"/>
  <c r="AM43" i="5"/>
  <c r="AJ44" i="5"/>
  <c r="AQ44" i="5" s="1"/>
  <c r="AL44" i="5"/>
  <c r="AM44" i="5"/>
  <c r="AJ45" i="5"/>
  <c r="AQ45" i="5" s="1"/>
  <c r="AL45" i="5"/>
  <c r="AM45" i="5"/>
  <c r="AJ46" i="5"/>
  <c r="AL46" i="5"/>
  <c r="AM46" i="5"/>
  <c r="AJ47" i="5"/>
  <c r="AQ47" i="5" s="1"/>
  <c r="AL47" i="5"/>
  <c r="AM47" i="5"/>
  <c r="AJ48" i="5"/>
  <c r="AQ48" i="5" s="1"/>
  <c r="AL48" i="5"/>
  <c r="AM48" i="5"/>
  <c r="AJ49" i="5"/>
  <c r="AQ49" i="5" s="1"/>
  <c r="AL49" i="5"/>
  <c r="AM49" i="5"/>
  <c r="AJ50" i="5"/>
  <c r="AL50" i="5"/>
  <c r="AM50" i="5"/>
  <c r="AJ51" i="5"/>
  <c r="AQ51" i="5" s="1"/>
  <c r="AL51" i="5"/>
  <c r="AM51" i="5"/>
  <c r="AJ52" i="5"/>
  <c r="AQ52" i="5" s="1"/>
  <c r="AL52" i="5"/>
  <c r="AM52" i="5"/>
  <c r="AJ53" i="5"/>
  <c r="AQ53" i="5" s="1"/>
  <c r="AL53" i="5"/>
  <c r="AM53" i="5"/>
  <c r="AJ54" i="5"/>
  <c r="AL54" i="5"/>
  <c r="AM54" i="5"/>
  <c r="AJ55" i="5"/>
  <c r="AL55" i="5"/>
  <c r="AM55" i="5"/>
  <c r="AQ55" i="5"/>
  <c r="AJ56" i="5"/>
  <c r="AL56" i="5"/>
  <c r="AM56" i="5"/>
  <c r="AQ56" i="5"/>
  <c r="AJ57" i="5"/>
  <c r="AL57" i="5"/>
  <c r="AM57" i="5"/>
  <c r="AQ57" i="5"/>
  <c r="AJ58" i="5"/>
  <c r="AN58" i="5" s="1"/>
  <c r="AL58" i="5"/>
  <c r="AM58" i="5"/>
  <c r="AJ59" i="5"/>
  <c r="AQ59" i="5" s="1"/>
  <c r="AL59" i="5"/>
  <c r="AM59" i="5"/>
  <c r="AJ60" i="5"/>
  <c r="AQ60" i="5" s="1"/>
  <c r="AL60" i="5"/>
  <c r="AM60" i="5"/>
  <c r="AJ61" i="5"/>
  <c r="AQ61" i="5" s="1"/>
  <c r="AL61" i="5"/>
  <c r="AM61" i="5"/>
  <c r="AJ62" i="5"/>
  <c r="AN62" i="5" s="1"/>
  <c r="AL62" i="5"/>
  <c r="AM62" i="5"/>
  <c r="AJ63" i="5"/>
  <c r="AQ63" i="5" s="1"/>
  <c r="AL63" i="5"/>
  <c r="AN63" i="5" s="1"/>
  <c r="AM63" i="5"/>
  <c r="AJ64" i="5"/>
  <c r="AQ64" i="5" s="1"/>
  <c r="AL64" i="5"/>
  <c r="AM64" i="5"/>
  <c r="AJ65" i="5"/>
  <c r="AQ65" i="5" s="1"/>
  <c r="AL65" i="5"/>
  <c r="AM65" i="5"/>
  <c r="AJ66" i="5"/>
  <c r="AL66" i="5"/>
  <c r="AM66" i="5"/>
  <c r="AJ67" i="5"/>
  <c r="AL67" i="5"/>
  <c r="AN67" i="5" s="1"/>
  <c r="AM67" i="5"/>
  <c r="AQ67" i="5"/>
  <c r="AJ68" i="5"/>
  <c r="AQ68" i="5" s="1"/>
  <c r="AL68" i="5"/>
  <c r="AM68" i="5"/>
  <c r="AJ69" i="5"/>
  <c r="AQ69" i="5" s="1"/>
  <c r="AL69" i="5"/>
  <c r="AM69" i="5"/>
  <c r="AJ70" i="5"/>
  <c r="AQ70" i="5" s="1"/>
  <c r="AL70" i="5"/>
  <c r="AM70" i="5"/>
  <c r="AJ71" i="5"/>
  <c r="AQ71" i="5" s="1"/>
  <c r="AL71" i="5"/>
  <c r="AM71" i="5"/>
  <c r="AJ72" i="5"/>
  <c r="AQ72" i="5" s="1"/>
  <c r="AL72" i="5"/>
  <c r="AM72" i="5"/>
  <c r="AJ73" i="5"/>
  <c r="AQ73" i="5" s="1"/>
  <c r="AL73" i="5"/>
  <c r="AM73" i="5"/>
  <c r="AJ74" i="5"/>
  <c r="AL74" i="5"/>
  <c r="AM74" i="5"/>
  <c r="AJ75" i="5"/>
  <c r="AL75" i="5"/>
  <c r="AM75" i="5"/>
  <c r="AQ75" i="5"/>
  <c r="AJ76" i="5"/>
  <c r="AQ76" i="5" s="1"/>
  <c r="AL76" i="5"/>
  <c r="AM76" i="5"/>
  <c r="AJ77" i="5"/>
  <c r="AQ77" i="5" s="1"/>
  <c r="AL77" i="5"/>
  <c r="AM77" i="5"/>
  <c r="AJ78" i="5"/>
  <c r="AL78" i="5"/>
  <c r="AM78" i="5"/>
  <c r="AJ79" i="5"/>
  <c r="AL79" i="5"/>
  <c r="AM79" i="5"/>
  <c r="AN79" i="5" s="1"/>
  <c r="AQ79" i="5"/>
  <c r="AJ80" i="5"/>
  <c r="AQ80" i="5" s="1"/>
  <c r="AL80" i="5"/>
  <c r="AM80" i="5"/>
  <c r="AJ81" i="5"/>
  <c r="AQ81" i="5" s="1"/>
  <c r="AL81" i="5"/>
  <c r="AM81" i="5"/>
  <c r="AJ82" i="5"/>
  <c r="AL82" i="5"/>
  <c r="AM82" i="5"/>
  <c r="AJ83" i="5"/>
  <c r="AQ83" i="5" s="1"/>
  <c r="AL83" i="5"/>
  <c r="AM83" i="5"/>
  <c r="AJ84" i="5"/>
  <c r="AQ84" i="5" s="1"/>
  <c r="AL84" i="5"/>
  <c r="AM84" i="5"/>
  <c r="AJ85" i="5"/>
  <c r="AQ85" i="5" s="1"/>
  <c r="AL85" i="5"/>
  <c r="AM85" i="5"/>
  <c r="AJ86" i="5"/>
  <c r="AN86" i="5" s="1"/>
  <c r="AL86" i="5"/>
  <c r="AM86" i="5"/>
  <c r="AJ87" i="5"/>
  <c r="AQ87" i="5" s="1"/>
  <c r="AL87" i="5"/>
  <c r="AN87" i="5" s="1"/>
  <c r="AM87" i="5"/>
  <c r="AJ88" i="5"/>
  <c r="AQ88" i="5" s="1"/>
  <c r="AL88" i="5"/>
  <c r="AM88" i="5"/>
  <c r="AJ89" i="5"/>
  <c r="AQ89" i="5" s="1"/>
  <c r="AL89" i="5"/>
  <c r="AM89" i="5"/>
  <c r="AJ90" i="5"/>
  <c r="AL90" i="5"/>
  <c r="AM90" i="5"/>
  <c r="AJ91" i="5"/>
  <c r="AL91" i="5"/>
  <c r="AM91" i="5"/>
  <c r="AQ91" i="5"/>
  <c r="AJ92" i="5"/>
  <c r="AL92" i="5"/>
  <c r="AM92" i="5"/>
  <c r="AQ92" i="5"/>
  <c r="AJ93" i="5"/>
  <c r="AL93" i="5"/>
  <c r="AM93" i="5"/>
  <c r="AQ93" i="5"/>
  <c r="AJ94" i="5"/>
  <c r="AL94" i="5"/>
  <c r="AM94" i="5"/>
  <c r="AJ95" i="5"/>
  <c r="AL95" i="5"/>
  <c r="AM95" i="5"/>
  <c r="AQ95" i="5"/>
  <c r="AJ96" i="5"/>
  <c r="AL96" i="5"/>
  <c r="AM96" i="5"/>
  <c r="AQ96" i="5"/>
  <c r="AJ97" i="5"/>
  <c r="AL97" i="5"/>
  <c r="AM97" i="5"/>
  <c r="AQ97" i="5"/>
  <c r="AJ98" i="5"/>
  <c r="AN98" i="5" s="1"/>
  <c r="AL98" i="5"/>
  <c r="AM98" i="5"/>
  <c r="AQ98" i="5"/>
  <c r="AJ99" i="5"/>
  <c r="AL99" i="5"/>
  <c r="AM99" i="5"/>
  <c r="AN99" i="5"/>
  <c r="AQ99" i="5"/>
  <c r="AJ100" i="5"/>
  <c r="AL100" i="5"/>
  <c r="AM100" i="5"/>
  <c r="AQ100" i="5"/>
  <c r="AJ101" i="5"/>
  <c r="AL101" i="5"/>
  <c r="AM101" i="5"/>
  <c r="AQ101" i="5"/>
  <c r="AJ102" i="5"/>
  <c r="AL102" i="5"/>
  <c r="AM102" i="5"/>
  <c r="AQ102" i="5"/>
  <c r="AJ103" i="5"/>
  <c r="AL103" i="5"/>
  <c r="AM103" i="5"/>
  <c r="AN103" i="5" s="1"/>
  <c r="AQ103" i="5"/>
  <c r="AJ104" i="5"/>
  <c r="AQ104" i="5" s="1"/>
  <c r="AL104" i="5"/>
  <c r="AM104" i="5"/>
  <c r="AJ105" i="5"/>
  <c r="AQ105" i="5" s="1"/>
  <c r="AL105" i="5"/>
  <c r="AM105" i="5"/>
  <c r="AJ106" i="5"/>
  <c r="AL106" i="5"/>
  <c r="AM106" i="5"/>
  <c r="AJ107" i="5"/>
  <c r="AQ107" i="5" s="1"/>
  <c r="AL107" i="5"/>
  <c r="AM107" i="5"/>
  <c r="AJ108" i="5"/>
  <c r="AQ108" i="5" s="1"/>
  <c r="AL108" i="5"/>
  <c r="AM108" i="5"/>
  <c r="AJ109" i="5"/>
  <c r="AQ109" i="5" s="1"/>
  <c r="AL109" i="5"/>
  <c r="AM109" i="5"/>
  <c r="AJ110" i="5"/>
  <c r="AN110" i="5" s="1"/>
  <c r="AL110" i="5"/>
  <c r="AM110" i="5"/>
  <c r="AJ111" i="5"/>
  <c r="AQ111" i="5" s="1"/>
  <c r="AL111" i="5"/>
  <c r="AN111" i="5" s="1"/>
  <c r="AM111" i="5"/>
  <c r="AJ112" i="5"/>
  <c r="AQ112" i="5" s="1"/>
  <c r="AL112" i="5"/>
  <c r="AM112" i="5"/>
  <c r="AJ113" i="5"/>
  <c r="AQ113" i="5" s="1"/>
  <c r="AL113" i="5"/>
  <c r="AM113" i="5"/>
  <c r="AJ114" i="5"/>
  <c r="AQ114" i="5" s="1"/>
  <c r="AL114" i="5"/>
  <c r="AM114" i="5"/>
  <c r="AJ115" i="5"/>
  <c r="AQ115" i="5" s="1"/>
  <c r="AL115" i="5"/>
  <c r="AN115" i="5" s="1"/>
  <c r="AM115" i="5"/>
  <c r="AJ116" i="5"/>
  <c r="AQ116" i="5" s="1"/>
  <c r="AL116" i="5"/>
  <c r="AM116" i="5"/>
  <c r="AJ117" i="5"/>
  <c r="AQ117" i="5" s="1"/>
  <c r="AL117" i="5"/>
  <c r="AM117" i="5"/>
  <c r="AJ118" i="5"/>
  <c r="AN118" i="5" s="1"/>
  <c r="AL118" i="5"/>
  <c r="AM118" i="5"/>
  <c r="AJ119" i="5"/>
  <c r="AL119" i="5"/>
  <c r="AM119" i="5"/>
  <c r="AJ120" i="5"/>
  <c r="AQ120" i="5" s="1"/>
  <c r="AL120" i="5"/>
  <c r="AM120" i="5"/>
  <c r="AJ121" i="5"/>
  <c r="AQ121" i="5" s="1"/>
  <c r="AL121" i="5"/>
  <c r="AM121" i="5"/>
  <c r="AJ122" i="5"/>
  <c r="AQ122" i="5" s="1"/>
  <c r="AL122" i="5"/>
  <c r="AM122" i="5"/>
  <c r="AJ123" i="5"/>
  <c r="AQ123" i="5" s="1"/>
  <c r="AL123" i="5"/>
  <c r="AN123" i="5" s="1"/>
  <c r="AM123" i="5"/>
  <c r="AJ124" i="5"/>
  <c r="AQ124" i="5" s="1"/>
  <c r="AL124" i="5"/>
  <c r="AM124" i="5"/>
  <c r="AJ125" i="5"/>
  <c r="AQ125" i="5" s="1"/>
  <c r="AL125" i="5"/>
  <c r="AM125" i="5"/>
  <c r="AJ126" i="5"/>
  <c r="AL126" i="5"/>
  <c r="AM126" i="5"/>
  <c r="AJ127" i="5"/>
  <c r="AL127" i="5"/>
  <c r="AM127" i="5"/>
  <c r="AQ127" i="5"/>
  <c r="AJ128" i="5"/>
  <c r="AQ128" i="5" s="1"/>
  <c r="AL128" i="5"/>
  <c r="AM128" i="5"/>
  <c r="AJ129" i="5"/>
  <c r="AQ129" i="5" s="1"/>
  <c r="AL129" i="5"/>
  <c r="AM129" i="5"/>
  <c r="AJ130" i="5"/>
  <c r="AL130" i="5"/>
  <c r="AM130" i="5"/>
  <c r="AJ131" i="5"/>
  <c r="AL131" i="5"/>
  <c r="AM131" i="5"/>
  <c r="AQ131" i="5"/>
  <c r="AJ132" i="5"/>
  <c r="AL132" i="5"/>
  <c r="AM132" i="5"/>
  <c r="AQ132" i="5"/>
  <c r="AJ133" i="5"/>
  <c r="AQ133" i="5" s="1"/>
  <c r="AL133" i="5"/>
  <c r="AM133" i="5"/>
  <c r="AJ134" i="5"/>
  <c r="AL134" i="5"/>
  <c r="AM134" i="5"/>
  <c r="AJ135" i="5"/>
  <c r="AL135" i="5"/>
  <c r="AN135" i="5" s="1"/>
  <c r="AM135" i="5"/>
  <c r="AQ135" i="5"/>
  <c r="AJ136" i="5"/>
  <c r="AQ136" i="5" s="1"/>
  <c r="AL136" i="5"/>
  <c r="AM136" i="5"/>
  <c r="AJ137" i="5"/>
  <c r="AQ137" i="5" s="1"/>
  <c r="AL137" i="5"/>
  <c r="AM137" i="5"/>
  <c r="AJ138" i="5"/>
  <c r="AQ138" i="5" s="1"/>
  <c r="AL138" i="5"/>
  <c r="AM138" i="5"/>
  <c r="AJ139" i="5"/>
  <c r="AQ139" i="5" s="1"/>
  <c r="AL139" i="5"/>
  <c r="AM139" i="5"/>
  <c r="AJ140" i="5"/>
  <c r="AQ140" i="5" s="1"/>
  <c r="AL140" i="5"/>
  <c r="AM140" i="5"/>
  <c r="AJ141" i="5"/>
  <c r="AQ141" i="5" s="1"/>
  <c r="AL141" i="5"/>
  <c r="AM141" i="5"/>
  <c r="AJ142" i="5"/>
  <c r="AL142" i="5"/>
  <c r="AM142" i="5"/>
  <c r="AJ143" i="5"/>
  <c r="AL143" i="5"/>
  <c r="AM143" i="5"/>
  <c r="AQ143" i="5"/>
  <c r="AJ144" i="5"/>
  <c r="AQ144" i="5" s="1"/>
  <c r="AL144" i="5"/>
  <c r="AN144" i="5" s="1"/>
  <c r="AM144" i="5"/>
  <c r="AJ145" i="5"/>
  <c r="AQ145" i="5" s="1"/>
  <c r="AL145" i="5"/>
  <c r="AN145" i="5" s="1"/>
  <c r="AM145" i="5"/>
  <c r="AJ146" i="5"/>
  <c r="AQ146" i="5" s="1"/>
  <c r="AL146" i="5"/>
  <c r="AM146" i="5"/>
  <c r="AJ147" i="5"/>
  <c r="AQ147" i="5" s="1"/>
  <c r="AL147" i="5"/>
  <c r="AN147" i="5" s="1"/>
  <c r="AM147" i="5"/>
  <c r="AJ148" i="5"/>
  <c r="AQ148" i="5" s="1"/>
  <c r="AL148" i="5"/>
  <c r="AM148" i="5"/>
  <c r="AJ149" i="5"/>
  <c r="AQ149" i="5" s="1"/>
  <c r="AL149" i="5"/>
  <c r="AM149" i="5"/>
  <c r="AJ150" i="5"/>
  <c r="AL150" i="5"/>
  <c r="AM150" i="5"/>
  <c r="AJ151" i="5"/>
  <c r="AQ151" i="5" s="1"/>
  <c r="AL151" i="5"/>
  <c r="AM151" i="5"/>
  <c r="AJ152" i="5"/>
  <c r="AQ152" i="5" s="1"/>
  <c r="AL152" i="5"/>
  <c r="AM152" i="5"/>
  <c r="AJ153" i="5"/>
  <c r="AQ153" i="5" s="1"/>
  <c r="AL153" i="5"/>
  <c r="AM153" i="5"/>
  <c r="AJ154" i="5"/>
  <c r="AL154" i="5"/>
  <c r="AM154" i="5"/>
  <c r="AJ155" i="5"/>
  <c r="AQ155" i="5" s="1"/>
  <c r="AL155" i="5"/>
  <c r="AM155" i="5"/>
  <c r="AJ156" i="5"/>
  <c r="AQ156" i="5" s="1"/>
  <c r="AL156" i="5"/>
  <c r="AM156" i="5"/>
  <c r="AJ157" i="5"/>
  <c r="AQ157" i="5" s="1"/>
  <c r="AL157" i="5"/>
  <c r="AM157" i="5"/>
  <c r="AJ158" i="5"/>
  <c r="AL158" i="5"/>
  <c r="AM158" i="5"/>
  <c r="AJ159" i="5"/>
  <c r="AL159" i="5"/>
  <c r="AM159" i="5"/>
  <c r="AQ159" i="5"/>
  <c r="AJ160" i="5"/>
  <c r="AL160" i="5"/>
  <c r="AM160" i="5"/>
  <c r="AQ160" i="5"/>
  <c r="AJ161" i="5"/>
  <c r="AL161" i="5"/>
  <c r="AM161" i="5"/>
  <c r="AQ161" i="5"/>
  <c r="AJ162" i="5"/>
  <c r="AL162" i="5"/>
  <c r="AM162" i="5"/>
  <c r="AQ162" i="5"/>
  <c r="AJ163" i="5"/>
  <c r="AL163" i="5"/>
  <c r="AM163" i="5"/>
  <c r="AN163" i="5" s="1"/>
  <c r="AQ163" i="5"/>
  <c r="AJ164" i="5"/>
  <c r="AQ164" i="5" s="1"/>
  <c r="AL164" i="5"/>
  <c r="AM164" i="5"/>
  <c r="AJ165" i="5"/>
  <c r="AQ165" i="5" s="1"/>
  <c r="AL165" i="5"/>
  <c r="AM165" i="5"/>
  <c r="AJ166" i="5"/>
  <c r="AL166" i="5"/>
  <c r="AM166" i="5"/>
  <c r="AJ167" i="5"/>
  <c r="AL167" i="5"/>
  <c r="AM167" i="5"/>
  <c r="AQ167" i="5"/>
  <c r="AJ168" i="5"/>
  <c r="AQ168" i="5" s="1"/>
  <c r="AL168" i="5"/>
  <c r="AN168" i="5" s="1"/>
  <c r="AM168" i="5"/>
  <c r="AJ169" i="5"/>
  <c r="AQ169" i="5" s="1"/>
  <c r="AL169" i="5"/>
  <c r="AM169" i="5"/>
  <c r="AJ170" i="5"/>
  <c r="AQ170" i="5" s="1"/>
  <c r="AL170" i="5"/>
  <c r="AM170" i="5"/>
  <c r="AJ171" i="5"/>
  <c r="AQ171" i="5" s="1"/>
  <c r="AL171" i="5"/>
  <c r="AM171" i="5"/>
  <c r="AJ172" i="5"/>
  <c r="AQ172" i="5" s="1"/>
  <c r="AL172" i="5"/>
  <c r="AM172" i="5"/>
  <c r="AJ173" i="5"/>
  <c r="AQ173" i="5" s="1"/>
  <c r="AL173" i="5"/>
  <c r="AM173" i="5"/>
  <c r="AJ174" i="5"/>
  <c r="AL174" i="5"/>
  <c r="AM174" i="5"/>
  <c r="AJ175" i="5"/>
  <c r="AL175" i="5"/>
  <c r="AM175" i="5"/>
  <c r="AQ175" i="5"/>
  <c r="AJ176" i="5"/>
  <c r="AQ176" i="5" s="1"/>
  <c r="AL176" i="5"/>
  <c r="AM176" i="5"/>
  <c r="AJ177" i="5"/>
  <c r="AQ177" i="5" s="1"/>
  <c r="AL177" i="5"/>
  <c r="AM177" i="5"/>
  <c r="AJ178" i="5"/>
  <c r="AL178" i="5"/>
  <c r="AM178" i="5"/>
  <c r="AJ179" i="5"/>
  <c r="AL179" i="5"/>
  <c r="AM179" i="5"/>
  <c r="AQ179" i="5"/>
  <c r="AJ180" i="5"/>
  <c r="AL180" i="5"/>
  <c r="AM180" i="5"/>
  <c r="AQ180" i="5"/>
  <c r="AJ181" i="5"/>
  <c r="AL181" i="5"/>
  <c r="AM181" i="5"/>
  <c r="AQ181" i="5"/>
  <c r="AJ182" i="5"/>
  <c r="AL182" i="5"/>
  <c r="AM182" i="5"/>
  <c r="AJ183" i="5"/>
  <c r="AL183" i="5"/>
  <c r="AM183" i="5"/>
  <c r="AQ183" i="5"/>
  <c r="AJ184" i="5"/>
  <c r="AL184" i="5"/>
  <c r="AM184" i="5"/>
  <c r="AQ184" i="5"/>
  <c r="AJ185" i="5"/>
  <c r="AL185" i="5"/>
  <c r="AM185" i="5"/>
  <c r="AQ185" i="5"/>
  <c r="AJ186" i="5"/>
  <c r="AN186" i="5" s="1"/>
  <c r="AL186" i="5"/>
  <c r="AM186" i="5"/>
  <c r="AQ186" i="5"/>
  <c r="AJ187" i="5"/>
  <c r="AL187" i="5"/>
  <c r="AM187" i="5"/>
  <c r="AN187" i="5"/>
  <c r="AQ187" i="5"/>
  <c r="AJ188" i="5"/>
  <c r="AL188" i="5"/>
  <c r="AM188" i="5"/>
  <c r="AQ188" i="5"/>
  <c r="AJ189" i="5"/>
  <c r="AL189" i="5"/>
  <c r="AM189" i="5"/>
  <c r="AQ189" i="5"/>
  <c r="AJ190" i="5"/>
  <c r="AL190" i="5"/>
  <c r="AM190" i="5"/>
  <c r="AJ191" i="5"/>
  <c r="AL191" i="5"/>
  <c r="AM191" i="5"/>
  <c r="AN191" i="5"/>
  <c r="AQ191" i="5"/>
  <c r="AJ192" i="5"/>
  <c r="AL192" i="5"/>
  <c r="AM192" i="5"/>
  <c r="AQ192" i="5"/>
  <c r="AJ193" i="5"/>
  <c r="AQ193" i="5" s="1"/>
  <c r="AL193" i="5"/>
  <c r="AM193" i="5"/>
  <c r="AJ194" i="5"/>
  <c r="AQ194" i="5" s="1"/>
  <c r="AL194" i="5"/>
  <c r="AM194" i="5"/>
  <c r="AJ195" i="5"/>
  <c r="AQ195" i="5" s="1"/>
  <c r="AL195" i="5"/>
  <c r="AM195" i="5"/>
  <c r="AN195" i="5" s="1"/>
  <c r="AJ196" i="5"/>
  <c r="AQ196" i="5" s="1"/>
  <c r="AL196" i="5"/>
  <c r="AM196" i="5"/>
  <c r="AJ197" i="5"/>
  <c r="AQ197" i="5" s="1"/>
  <c r="AL197" i="5"/>
  <c r="AN197" i="5" s="1"/>
  <c r="AM197" i="5"/>
  <c r="AJ198" i="5"/>
  <c r="AL198" i="5"/>
  <c r="AM198" i="5"/>
  <c r="AJ199" i="5"/>
  <c r="AL199" i="5"/>
  <c r="AM199" i="5"/>
  <c r="AQ199" i="5"/>
  <c r="AJ200" i="5"/>
  <c r="AQ200" i="5" s="1"/>
  <c r="AL200" i="5"/>
  <c r="AN200" i="5" s="1"/>
  <c r="AM200" i="5"/>
  <c r="AJ201" i="5"/>
  <c r="AQ201" i="5" s="1"/>
  <c r="AL201" i="5"/>
  <c r="AM201" i="5"/>
  <c r="AJ202" i="5"/>
  <c r="AQ202" i="5" s="1"/>
  <c r="AL202" i="5"/>
  <c r="AM202" i="5"/>
  <c r="AJ203" i="5"/>
  <c r="AQ203" i="5" s="1"/>
  <c r="AL203" i="5"/>
  <c r="AM203" i="5"/>
  <c r="AJ204" i="5"/>
  <c r="AQ204" i="5" s="1"/>
  <c r="AL204" i="5"/>
  <c r="AM204" i="5"/>
  <c r="AJ205" i="5"/>
  <c r="AQ205" i="5" s="1"/>
  <c r="AL205" i="5"/>
  <c r="AM205" i="5"/>
  <c r="AJ206" i="5"/>
  <c r="AL206" i="5"/>
  <c r="AM206" i="5"/>
  <c r="AJ207" i="5"/>
  <c r="AL207" i="5"/>
  <c r="AN207" i="5" s="1"/>
  <c r="AM207" i="5"/>
  <c r="AQ207" i="5"/>
  <c r="AJ208" i="5"/>
  <c r="AQ208" i="5" s="1"/>
  <c r="AL208" i="5"/>
  <c r="AM208" i="5"/>
  <c r="AJ209" i="5"/>
  <c r="AQ209" i="5" s="1"/>
  <c r="AL209" i="5"/>
  <c r="AM209" i="5"/>
  <c r="AJ210" i="5"/>
  <c r="AL210" i="5"/>
  <c r="AM210" i="5"/>
  <c r="AJ211" i="5"/>
  <c r="AQ211" i="5" s="1"/>
  <c r="AL211" i="5"/>
  <c r="AM211" i="5"/>
  <c r="AJ212" i="5"/>
  <c r="AQ212" i="5" s="1"/>
  <c r="AL212" i="5"/>
  <c r="AM212" i="5"/>
  <c r="AJ213" i="5"/>
  <c r="AQ213" i="5" s="1"/>
  <c r="AL213" i="5"/>
  <c r="AM213" i="5"/>
  <c r="AJ214" i="5"/>
  <c r="AL214" i="5"/>
  <c r="AM214" i="5"/>
  <c r="AJ215" i="5"/>
  <c r="AL215" i="5"/>
  <c r="AN215" i="5" s="1"/>
  <c r="AM215" i="5"/>
  <c r="AQ215" i="5"/>
  <c r="AJ216" i="5"/>
  <c r="AL216" i="5"/>
  <c r="AM216" i="5"/>
  <c r="AQ216" i="5"/>
  <c r="AJ217" i="5"/>
  <c r="AL217" i="5"/>
  <c r="AM217" i="5"/>
  <c r="AQ217" i="5"/>
  <c r="AJ218" i="5"/>
  <c r="AL218" i="5"/>
  <c r="AM218" i="5"/>
  <c r="AQ218" i="5"/>
  <c r="AJ219" i="5"/>
  <c r="AL219" i="5"/>
  <c r="AM219" i="5"/>
  <c r="AN219" i="5"/>
  <c r="AQ219" i="5"/>
  <c r="AJ220" i="5"/>
  <c r="AQ220" i="5" s="1"/>
  <c r="AL220" i="5"/>
  <c r="AM220" i="5"/>
  <c r="AJ221" i="5"/>
  <c r="AQ221" i="5" s="1"/>
  <c r="AL221" i="5"/>
  <c r="AM221" i="5"/>
  <c r="AJ222" i="5"/>
  <c r="AL222" i="5"/>
  <c r="AM222" i="5"/>
  <c r="AJ223" i="5"/>
  <c r="AL223" i="5"/>
  <c r="AM223" i="5"/>
  <c r="AN223" i="5"/>
  <c r="AQ223" i="5"/>
  <c r="AJ224" i="5"/>
  <c r="AQ224" i="5" s="1"/>
  <c r="AL224" i="5"/>
  <c r="AM224" i="5"/>
  <c r="AJ225" i="5"/>
  <c r="AQ225" i="5" s="1"/>
  <c r="AL225" i="5"/>
  <c r="AM225" i="5"/>
  <c r="AJ226" i="5"/>
  <c r="AQ226" i="5" s="1"/>
  <c r="AL226" i="5"/>
  <c r="AM226" i="5"/>
  <c r="AJ227" i="5"/>
  <c r="AQ227" i="5" s="1"/>
  <c r="AL227" i="5"/>
  <c r="AM227" i="5"/>
  <c r="AN227" i="5" s="1"/>
  <c r="AJ228" i="5"/>
  <c r="AQ228" i="5" s="1"/>
  <c r="AL228" i="5"/>
  <c r="AM228" i="5"/>
  <c r="AJ229" i="5"/>
  <c r="AQ229" i="5" s="1"/>
  <c r="AL229" i="5"/>
  <c r="AN229" i="5" s="1"/>
  <c r="AM229" i="5"/>
  <c r="AJ230" i="5"/>
  <c r="AL230" i="5"/>
  <c r="AM230" i="5"/>
  <c r="AJ231" i="5"/>
  <c r="AL231" i="5"/>
  <c r="AM231" i="5"/>
  <c r="AQ231" i="5"/>
  <c r="AJ232" i="5"/>
  <c r="AQ232" i="5" s="1"/>
  <c r="AL232" i="5"/>
  <c r="AN232" i="5" s="1"/>
  <c r="AM232" i="5"/>
  <c r="AJ233" i="5"/>
  <c r="AQ233" i="5" s="1"/>
  <c r="AL233" i="5"/>
  <c r="AM233" i="5"/>
  <c r="AJ234" i="5"/>
  <c r="AL234" i="5"/>
  <c r="AN234" i="5" s="1"/>
  <c r="AM234" i="5"/>
  <c r="AQ234" i="5"/>
  <c r="AJ235" i="5"/>
  <c r="AQ235" i="5" s="1"/>
  <c r="AL235" i="5"/>
  <c r="AM235" i="5"/>
  <c r="AJ236" i="5"/>
  <c r="AQ236" i="5" s="1"/>
  <c r="AL236" i="5"/>
  <c r="AM236" i="5"/>
  <c r="AJ237" i="5"/>
  <c r="AQ237" i="5" s="1"/>
  <c r="AL237" i="5"/>
  <c r="AM237" i="5"/>
  <c r="AJ238" i="5"/>
  <c r="AQ238" i="5" s="1"/>
  <c r="AL238" i="5"/>
  <c r="AM238" i="5"/>
  <c r="AJ239" i="5"/>
  <c r="AQ239" i="5" s="1"/>
  <c r="AL239" i="5"/>
  <c r="AM239" i="5"/>
  <c r="AJ240" i="5"/>
  <c r="AQ240" i="5" s="1"/>
  <c r="AL240" i="5"/>
  <c r="AM240" i="5"/>
  <c r="AJ241" i="5"/>
  <c r="AQ241" i="5" s="1"/>
  <c r="AL241" i="5"/>
  <c r="AM241" i="5"/>
  <c r="AJ242" i="5"/>
  <c r="AL242" i="5"/>
  <c r="AN242" i="5" s="1"/>
  <c r="AM242" i="5"/>
  <c r="AQ242" i="5"/>
  <c r="AJ243" i="5"/>
  <c r="AL243" i="5"/>
  <c r="AM243" i="5"/>
  <c r="AQ243" i="5"/>
  <c r="AJ244" i="5"/>
  <c r="AL244" i="5"/>
  <c r="AM244" i="5"/>
  <c r="AQ244" i="5"/>
  <c r="AJ245" i="5"/>
  <c r="AL245" i="5"/>
  <c r="AM245" i="5"/>
  <c r="AQ245" i="5"/>
  <c r="AJ246" i="5"/>
  <c r="AQ246" i="5" s="1"/>
  <c r="AL246" i="5"/>
  <c r="AM246" i="5"/>
  <c r="AJ247" i="5"/>
  <c r="AQ247" i="5" s="1"/>
  <c r="AL247" i="5"/>
  <c r="AM247" i="5"/>
  <c r="AJ248" i="5"/>
  <c r="AQ248" i="5" s="1"/>
  <c r="AL248" i="5"/>
  <c r="AM248" i="5"/>
  <c r="AJ249" i="5"/>
  <c r="AL249" i="5"/>
  <c r="AM249" i="5"/>
  <c r="AJ250" i="5"/>
  <c r="AL250" i="5"/>
  <c r="AN250" i="5" s="1"/>
  <c r="AM250" i="5"/>
  <c r="AQ250" i="5"/>
  <c r="AJ251" i="5"/>
  <c r="AQ251" i="5" s="1"/>
  <c r="AL251" i="5"/>
  <c r="AM251" i="5"/>
  <c r="AJ252" i="5"/>
  <c r="AQ252" i="5" s="1"/>
  <c r="AL252" i="5"/>
  <c r="AM252" i="5"/>
  <c r="AJ253" i="5"/>
  <c r="AQ253" i="5" s="1"/>
  <c r="AL253" i="5"/>
  <c r="AM253" i="5"/>
  <c r="AJ254" i="5"/>
  <c r="AQ254" i="5" s="1"/>
  <c r="AL254" i="5"/>
  <c r="AM254" i="5"/>
  <c r="AJ255" i="5"/>
  <c r="AL255" i="5"/>
  <c r="AN255" i="5" s="1"/>
  <c r="AM255" i="5"/>
  <c r="AQ255" i="5"/>
  <c r="AJ256" i="5"/>
  <c r="AQ256" i="5" s="1"/>
  <c r="AL256" i="5"/>
  <c r="AM256" i="5"/>
  <c r="AJ257" i="5"/>
  <c r="AL257" i="5"/>
  <c r="AM257" i="5"/>
  <c r="AQ257" i="5"/>
  <c r="AJ258" i="5"/>
  <c r="AL258" i="5"/>
  <c r="AN258" i="5" s="1"/>
  <c r="AM258" i="5"/>
  <c r="AQ258" i="5"/>
  <c r="AJ259" i="5"/>
  <c r="AQ259" i="5" s="1"/>
  <c r="AL259" i="5"/>
  <c r="AM259" i="5"/>
  <c r="AJ260" i="5"/>
  <c r="AQ260" i="5" s="1"/>
  <c r="AL260" i="5"/>
  <c r="AM260" i="5"/>
  <c r="AJ261" i="5"/>
  <c r="AQ261" i="5" s="1"/>
  <c r="AL261" i="5"/>
  <c r="AM261" i="5"/>
  <c r="AJ262" i="5"/>
  <c r="AQ262" i="5" s="1"/>
  <c r="AL262" i="5"/>
  <c r="AM262" i="5"/>
  <c r="AJ263" i="5"/>
  <c r="AQ263" i="5" s="1"/>
  <c r="AL263" i="5"/>
  <c r="AN263" i="5" s="1"/>
  <c r="AM263" i="5"/>
  <c r="AJ264" i="5"/>
  <c r="AQ264" i="5" s="1"/>
  <c r="AL264" i="5"/>
  <c r="AM264" i="5"/>
  <c r="AJ265" i="5"/>
  <c r="AL265" i="5"/>
  <c r="AM265" i="5"/>
  <c r="AJ266" i="5"/>
  <c r="AQ266" i="5" s="1"/>
  <c r="AL266" i="5"/>
  <c r="AM266" i="5"/>
  <c r="AJ267" i="5"/>
  <c r="AL267" i="5"/>
  <c r="AM267" i="5"/>
  <c r="AQ267" i="5"/>
  <c r="AJ268" i="5"/>
  <c r="AL268" i="5"/>
  <c r="AM268" i="5"/>
  <c r="AQ268" i="5"/>
  <c r="AJ269" i="5"/>
  <c r="AL269" i="5"/>
  <c r="AM269" i="5"/>
  <c r="AQ269" i="5"/>
  <c r="AJ270" i="5"/>
  <c r="AQ270" i="5" s="1"/>
  <c r="AL270" i="5"/>
  <c r="AM270" i="5"/>
  <c r="AJ271" i="5"/>
  <c r="AQ271" i="5" s="1"/>
  <c r="AL271" i="5"/>
  <c r="AM271" i="5"/>
  <c r="AN271" i="5" s="1"/>
  <c r="AJ272" i="5"/>
  <c r="AQ272" i="5" s="1"/>
  <c r="AL272" i="5"/>
  <c r="AM272" i="5"/>
  <c r="AJ273" i="5"/>
  <c r="AQ273" i="5" s="1"/>
  <c r="AL273" i="5"/>
  <c r="AM273" i="5"/>
  <c r="AJ274" i="5"/>
  <c r="AQ274" i="5" s="1"/>
  <c r="AL274" i="5"/>
  <c r="AM274" i="5"/>
  <c r="AJ275" i="5"/>
  <c r="AL275" i="5"/>
  <c r="AM275" i="5"/>
  <c r="AQ275" i="5"/>
  <c r="AJ276" i="5"/>
  <c r="AL276" i="5"/>
  <c r="AM276" i="5"/>
  <c r="AQ276" i="5"/>
  <c r="AJ277" i="5"/>
  <c r="AL277" i="5"/>
  <c r="AM277" i="5"/>
  <c r="AQ277" i="5"/>
  <c r="AJ278" i="5"/>
  <c r="AQ278" i="5" s="1"/>
  <c r="AL278" i="5"/>
  <c r="AM278" i="5"/>
  <c r="AJ279" i="5"/>
  <c r="AQ279" i="5" s="1"/>
  <c r="AL279" i="5"/>
  <c r="AM279" i="5"/>
  <c r="AJ280" i="5"/>
  <c r="AQ280" i="5" s="1"/>
  <c r="AL280" i="5"/>
  <c r="AM280" i="5"/>
  <c r="AJ281" i="5"/>
  <c r="AL281" i="5"/>
  <c r="AM281" i="5"/>
  <c r="AJ282" i="5"/>
  <c r="AL282" i="5"/>
  <c r="AM282" i="5"/>
  <c r="AN282" i="5"/>
  <c r="AQ282" i="5"/>
  <c r="AJ283" i="5"/>
  <c r="AQ283" i="5" s="1"/>
  <c r="AL283" i="5"/>
  <c r="AM283" i="5"/>
  <c r="AJ284" i="5"/>
  <c r="AQ284" i="5" s="1"/>
  <c r="AL284" i="5"/>
  <c r="AM284" i="5"/>
  <c r="AJ285" i="5"/>
  <c r="AQ285" i="5" s="1"/>
  <c r="AL285" i="5"/>
  <c r="AM285" i="5"/>
  <c r="AJ286" i="5"/>
  <c r="AQ286" i="5" s="1"/>
  <c r="AL286" i="5"/>
  <c r="AM286" i="5"/>
  <c r="AN286" i="5" s="1"/>
  <c r="AJ287" i="5"/>
  <c r="AL287" i="5"/>
  <c r="AM287" i="5"/>
  <c r="AN287" i="5"/>
  <c r="AQ287" i="5"/>
  <c r="AJ288" i="5"/>
  <c r="AQ288" i="5" s="1"/>
  <c r="AL288" i="5"/>
  <c r="AM288" i="5"/>
  <c r="AJ289" i="5"/>
  <c r="AL289" i="5"/>
  <c r="AM289" i="5"/>
  <c r="AQ289" i="5"/>
  <c r="AJ290" i="5"/>
  <c r="AL290" i="5"/>
  <c r="AM290" i="5"/>
  <c r="AN290" i="5"/>
  <c r="AQ290" i="5"/>
  <c r="AJ291" i="5"/>
  <c r="AQ291" i="5" s="1"/>
  <c r="AL291" i="5"/>
  <c r="AM291" i="5"/>
  <c r="AN291" i="5" s="1"/>
  <c r="AJ292" i="5"/>
  <c r="AQ292" i="5" s="1"/>
  <c r="AL292" i="5"/>
  <c r="AM292" i="5"/>
  <c r="AJ293" i="5"/>
  <c r="AQ293" i="5" s="1"/>
  <c r="AL293" i="5"/>
  <c r="AM293" i="5"/>
  <c r="AN293" i="5" s="1"/>
  <c r="AJ294" i="5"/>
  <c r="AQ294" i="5" s="1"/>
  <c r="AL294" i="5"/>
  <c r="AM294" i="5"/>
  <c r="AJ295" i="5"/>
  <c r="AQ295" i="5" s="1"/>
  <c r="AL295" i="5"/>
  <c r="AN295" i="5" s="1"/>
  <c r="AM295" i="5"/>
  <c r="AJ296" i="5"/>
  <c r="AQ296" i="5" s="1"/>
  <c r="AL296" i="5"/>
  <c r="AM296" i="5"/>
  <c r="AJ297" i="5"/>
  <c r="AQ297" i="5" s="1"/>
  <c r="AL297" i="5"/>
  <c r="AM297" i="5"/>
  <c r="AJ298" i="5"/>
  <c r="AL298" i="5"/>
  <c r="AN298" i="5" s="1"/>
  <c r="AM298" i="5"/>
  <c r="AQ298" i="5"/>
  <c r="AJ299" i="5"/>
  <c r="AL299" i="5"/>
  <c r="AM299" i="5"/>
  <c r="AQ299" i="5"/>
  <c r="AJ300" i="5"/>
  <c r="AL300" i="5"/>
  <c r="AM300" i="5"/>
  <c r="AQ300" i="5"/>
  <c r="AJ301" i="5"/>
  <c r="AL301" i="5"/>
  <c r="AM301" i="5"/>
  <c r="AQ301" i="5"/>
  <c r="AJ302" i="5"/>
  <c r="AQ302" i="5" s="1"/>
  <c r="AL302" i="5"/>
  <c r="AM302" i="5"/>
  <c r="AJ303" i="5"/>
  <c r="AL303" i="5"/>
  <c r="AM303" i="5"/>
  <c r="AQ303" i="5"/>
  <c r="AJ304" i="5"/>
  <c r="AQ304" i="5" s="1"/>
  <c r="AL304" i="5"/>
  <c r="AM304" i="5"/>
  <c r="AJ305" i="5"/>
  <c r="AQ305" i="5" s="1"/>
  <c r="AL305" i="5"/>
  <c r="AM305" i="5"/>
  <c r="AJ306" i="5"/>
  <c r="AL306" i="5"/>
  <c r="AM306" i="5"/>
  <c r="AQ306" i="5"/>
  <c r="AJ307" i="5"/>
  <c r="AL307" i="5"/>
  <c r="AM307" i="5"/>
  <c r="AQ307" i="5"/>
  <c r="AJ308" i="5"/>
  <c r="AL308" i="5"/>
  <c r="AM308" i="5"/>
  <c r="AQ308" i="5"/>
  <c r="AJ309" i="5"/>
  <c r="AL309" i="5"/>
  <c r="AM309" i="5"/>
  <c r="AQ309" i="5"/>
  <c r="AJ310" i="5"/>
  <c r="AQ310" i="5" s="1"/>
  <c r="AL310" i="5"/>
  <c r="AM310" i="5"/>
  <c r="AJ311" i="5"/>
  <c r="AQ311" i="5" s="1"/>
  <c r="AL311" i="5"/>
  <c r="AM311" i="5"/>
  <c r="AJ312" i="5"/>
  <c r="AQ312" i="5" s="1"/>
  <c r="AL312" i="5"/>
  <c r="AM312" i="5"/>
  <c r="AJ313" i="5"/>
  <c r="AL313" i="5"/>
  <c r="AM313" i="5"/>
  <c r="AJ314" i="5"/>
  <c r="AL314" i="5"/>
  <c r="AN314" i="5" s="1"/>
  <c r="AM314" i="5"/>
  <c r="AQ314" i="5"/>
  <c r="AJ315" i="5"/>
  <c r="AQ315" i="5" s="1"/>
  <c r="AL315" i="5"/>
  <c r="AM315" i="5"/>
  <c r="AJ316" i="5"/>
  <c r="AQ316" i="5" s="1"/>
  <c r="AL316" i="5"/>
  <c r="AM316" i="5"/>
  <c r="AJ317" i="5"/>
  <c r="AQ317" i="5" s="1"/>
  <c r="AL317" i="5"/>
  <c r="AM317" i="5"/>
  <c r="AJ318" i="5"/>
  <c r="AQ318" i="5" s="1"/>
  <c r="AL318" i="5"/>
  <c r="AM318" i="5"/>
  <c r="AJ319" i="5"/>
  <c r="AL319" i="5"/>
  <c r="AN319" i="5" s="1"/>
  <c r="AM319" i="5"/>
  <c r="AQ319" i="5"/>
  <c r="AJ320" i="5"/>
  <c r="AQ320" i="5" s="1"/>
  <c r="AL320" i="5"/>
  <c r="AM320" i="5"/>
  <c r="AJ321" i="5"/>
  <c r="AL321" i="5"/>
  <c r="AM321" i="5"/>
  <c r="AQ321" i="5"/>
  <c r="AJ322" i="5"/>
  <c r="AL322" i="5"/>
  <c r="AN322" i="5" s="1"/>
  <c r="AM322" i="5"/>
  <c r="AQ322" i="5"/>
  <c r="AJ323" i="5"/>
  <c r="AQ323" i="5" s="1"/>
  <c r="AL323" i="5"/>
  <c r="AM323" i="5"/>
  <c r="AJ324" i="5"/>
  <c r="AQ324" i="5" s="1"/>
  <c r="AL324" i="5"/>
  <c r="AM324" i="5"/>
  <c r="AJ325" i="5"/>
  <c r="AQ325" i="5" s="1"/>
  <c r="AL325" i="5"/>
  <c r="AM325" i="5"/>
  <c r="AJ326" i="5"/>
  <c r="AQ326" i="5" s="1"/>
  <c r="AL326" i="5"/>
  <c r="AM326" i="5"/>
  <c r="AJ327" i="5"/>
  <c r="AQ327" i="5" s="1"/>
  <c r="AL327" i="5"/>
  <c r="AN327" i="5" s="1"/>
  <c r="AM327" i="5"/>
  <c r="AJ328" i="5"/>
  <c r="AQ328" i="5" s="1"/>
  <c r="AL328" i="5"/>
  <c r="AM328" i="5"/>
  <c r="AJ329" i="5"/>
  <c r="AL329" i="5"/>
  <c r="AM329" i="5"/>
  <c r="AJ330" i="5"/>
  <c r="AQ330" i="5" s="1"/>
  <c r="AL330" i="5"/>
  <c r="AM330" i="5"/>
  <c r="AJ331" i="5"/>
  <c r="AL331" i="5"/>
  <c r="AM331" i="5"/>
  <c r="AQ331" i="5"/>
  <c r="AJ332" i="5"/>
  <c r="AL332" i="5"/>
  <c r="AM332" i="5"/>
  <c r="AQ332" i="5"/>
  <c r="AJ333" i="5"/>
  <c r="AL333" i="5"/>
  <c r="AM333" i="5"/>
  <c r="AQ333" i="5"/>
  <c r="AJ334" i="5"/>
  <c r="AQ334" i="5" s="1"/>
  <c r="AL334" i="5"/>
  <c r="AM334" i="5"/>
  <c r="AJ335" i="5"/>
  <c r="AQ335" i="5" s="1"/>
  <c r="AL335" i="5"/>
  <c r="AM335" i="5"/>
  <c r="AJ336" i="5"/>
  <c r="AQ336" i="5" s="1"/>
  <c r="AL336" i="5"/>
  <c r="AM336" i="5"/>
  <c r="AJ337" i="5"/>
  <c r="AQ337" i="5" s="1"/>
  <c r="AL337" i="5"/>
  <c r="AM337" i="5"/>
  <c r="AJ338" i="5"/>
  <c r="AL338" i="5"/>
  <c r="AM338" i="5"/>
  <c r="AN338" i="5" s="1"/>
  <c r="AQ338" i="5"/>
  <c r="AJ339" i="5"/>
  <c r="AL339" i="5"/>
  <c r="AM339" i="5"/>
  <c r="AQ339" i="5"/>
  <c r="AJ340" i="5"/>
  <c r="AL340" i="5"/>
  <c r="AM340" i="5"/>
  <c r="AQ340" i="5"/>
  <c r="AJ341" i="5"/>
  <c r="AL341" i="5"/>
  <c r="AM341" i="5"/>
  <c r="AQ341" i="5"/>
  <c r="AJ342" i="5"/>
  <c r="AQ342" i="5" s="1"/>
  <c r="AL342" i="5"/>
  <c r="AN342" i="5" s="1"/>
  <c r="AM342" i="5"/>
  <c r="AJ343" i="5"/>
  <c r="AQ343" i="5" s="1"/>
  <c r="AL343" i="5"/>
  <c r="AM343" i="5"/>
  <c r="AJ344" i="5"/>
  <c r="AQ344" i="5" s="1"/>
  <c r="AL344" i="5"/>
  <c r="AM344" i="5"/>
  <c r="AJ345" i="5"/>
  <c r="AQ345" i="5" s="1"/>
  <c r="AL345" i="5"/>
  <c r="AM345" i="5"/>
  <c r="AJ346" i="5"/>
  <c r="AQ346" i="5" s="1"/>
  <c r="AL346" i="5"/>
  <c r="AM346" i="5"/>
  <c r="AJ347" i="5"/>
  <c r="AQ347" i="5" s="1"/>
  <c r="AL347" i="5"/>
  <c r="AM347" i="5"/>
  <c r="AJ348" i="5"/>
  <c r="AQ348" i="5" s="1"/>
  <c r="AL348" i="5"/>
  <c r="AM348" i="5"/>
  <c r="AJ349" i="5"/>
  <c r="AL349" i="5"/>
  <c r="AN349" i="5" s="1"/>
  <c r="AM349" i="5"/>
  <c r="AQ349" i="5"/>
  <c r="AJ350" i="5"/>
  <c r="AQ350" i="5" s="1"/>
  <c r="AL350" i="5"/>
  <c r="AM350" i="5"/>
  <c r="AJ351" i="5"/>
  <c r="AQ351" i="5" s="1"/>
  <c r="AL351" i="5"/>
  <c r="AM351" i="5"/>
  <c r="AJ352" i="5"/>
  <c r="AQ352" i="5" s="1"/>
  <c r="AL352" i="5"/>
  <c r="AM352" i="5"/>
  <c r="AJ353" i="5"/>
  <c r="AQ353" i="5" s="1"/>
  <c r="AL353" i="5"/>
  <c r="AM353" i="5"/>
  <c r="AJ354" i="5"/>
  <c r="AQ354" i="5" s="1"/>
  <c r="AL354" i="5"/>
  <c r="AM354" i="5"/>
  <c r="AJ355" i="5"/>
  <c r="AQ355" i="5" s="1"/>
  <c r="AL355" i="5"/>
  <c r="AM355" i="5"/>
  <c r="AJ356" i="5"/>
  <c r="AQ356" i="5" s="1"/>
  <c r="AL356" i="5"/>
  <c r="AM356" i="5"/>
  <c r="AJ357" i="5"/>
  <c r="AL357" i="5"/>
  <c r="AN357" i="5" s="1"/>
  <c r="AM357" i="5"/>
  <c r="AQ357" i="5"/>
  <c r="AJ358" i="5"/>
  <c r="AL358" i="5"/>
  <c r="AM358" i="5"/>
  <c r="AQ358" i="5"/>
  <c r="AJ359" i="5"/>
  <c r="AL359" i="5"/>
  <c r="AM359" i="5"/>
  <c r="AQ359" i="5"/>
  <c r="AJ360" i="5"/>
  <c r="AL360" i="5"/>
  <c r="AM360" i="5"/>
  <c r="AQ360" i="5"/>
  <c r="AJ361" i="5"/>
  <c r="AL361" i="5"/>
  <c r="AN361" i="5" s="1"/>
  <c r="AM361" i="5"/>
  <c r="AQ361" i="5"/>
  <c r="AJ362" i="5"/>
  <c r="AQ362" i="5" s="1"/>
  <c r="AL362" i="5"/>
  <c r="AM362" i="5"/>
  <c r="AJ363" i="5"/>
  <c r="AQ363" i="5" s="1"/>
  <c r="AL363" i="5"/>
  <c r="AM363" i="5"/>
  <c r="AJ364" i="5"/>
  <c r="AQ364" i="5" s="1"/>
  <c r="AL364" i="5"/>
  <c r="AM364" i="5"/>
  <c r="AN364" i="5" s="1"/>
  <c r="AJ365" i="5"/>
  <c r="AL365" i="5"/>
  <c r="AM365" i="5"/>
  <c r="AN365" i="5"/>
  <c r="AQ365" i="5"/>
  <c r="AJ366" i="5"/>
  <c r="AQ366" i="5" s="1"/>
  <c r="AL366" i="5"/>
  <c r="AM366" i="5"/>
  <c r="AJ367" i="5"/>
  <c r="AQ367" i="5" s="1"/>
  <c r="AL367" i="5"/>
  <c r="AM367" i="5"/>
  <c r="AJ368" i="5"/>
  <c r="AQ368" i="5" s="1"/>
  <c r="AL368" i="5"/>
  <c r="AM368" i="5"/>
  <c r="AJ369" i="5"/>
  <c r="AQ369" i="5" s="1"/>
  <c r="AL369" i="5"/>
  <c r="AM369" i="5"/>
  <c r="AJ370" i="5"/>
  <c r="AQ370" i="5" s="1"/>
  <c r="AL370" i="5"/>
  <c r="AM370" i="5"/>
  <c r="AJ371" i="5"/>
  <c r="AQ371" i="5" s="1"/>
  <c r="AL371" i="5"/>
  <c r="AN371" i="5" s="1"/>
  <c r="AM371" i="5"/>
  <c r="AJ372" i="5"/>
  <c r="AQ372" i="5" s="1"/>
  <c r="AL372" i="5"/>
  <c r="AM372" i="5"/>
  <c r="AJ373" i="5"/>
  <c r="AL373" i="5"/>
  <c r="AM373" i="5"/>
  <c r="AQ373" i="5"/>
  <c r="AJ374" i="5"/>
  <c r="AQ374" i="5" s="1"/>
  <c r="AL374" i="5"/>
  <c r="AN374" i="5" s="1"/>
  <c r="AM374" i="5"/>
  <c r="AJ375" i="5"/>
  <c r="AQ375" i="5" s="1"/>
  <c r="AL375" i="5"/>
  <c r="AM375" i="5"/>
  <c r="AJ376" i="5"/>
  <c r="AQ376" i="5" s="1"/>
  <c r="AL376" i="5"/>
  <c r="AM376" i="5"/>
  <c r="AJ377" i="5"/>
  <c r="AQ377" i="5" s="1"/>
  <c r="AL377" i="5"/>
  <c r="AM377" i="5"/>
  <c r="AJ378" i="5"/>
  <c r="AQ378" i="5" s="1"/>
  <c r="AL378" i="5"/>
  <c r="AM378" i="5"/>
  <c r="AJ379" i="5"/>
  <c r="AQ379" i="5" s="1"/>
  <c r="AL379" i="5"/>
  <c r="AM379" i="5"/>
  <c r="AJ380" i="5"/>
  <c r="AQ380" i="5" s="1"/>
  <c r="AL380" i="5"/>
  <c r="AM380" i="5"/>
  <c r="AJ381" i="5"/>
  <c r="AQ381" i="5" s="1"/>
  <c r="AL381" i="5"/>
  <c r="AM381" i="5"/>
  <c r="AJ382" i="5"/>
  <c r="AQ382" i="5" s="1"/>
  <c r="AL382" i="5"/>
  <c r="AM382" i="5"/>
  <c r="AJ383" i="5"/>
  <c r="AQ383" i="5" s="1"/>
  <c r="AL383" i="5"/>
  <c r="AM383" i="5"/>
  <c r="AJ384" i="5"/>
  <c r="AQ384" i="5" s="1"/>
  <c r="AL384" i="5"/>
  <c r="AM384" i="5"/>
  <c r="AJ385" i="5"/>
  <c r="AL385" i="5"/>
  <c r="AM385" i="5"/>
  <c r="AQ385" i="5"/>
  <c r="AJ386" i="5"/>
  <c r="AL386" i="5"/>
  <c r="AM386" i="5"/>
  <c r="AQ386" i="5"/>
  <c r="AJ387" i="5"/>
  <c r="AL387" i="5"/>
  <c r="AM387" i="5"/>
  <c r="AQ387" i="5"/>
  <c r="AJ388" i="5"/>
  <c r="AQ388" i="5" s="1"/>
  <c r="AL388" i="5"/>
  <c r="AM388" i="5"/>
  <c r="AJ389" i="5"/>
  <c r="AQ389" i="5" s="1"/>
  <c r="AL389" i="5"/>
  <c r="AM389" i="5"/>
  <c r="AJ390" i="5"/>
  <c r="AQ390" i="5" s="1"/>
  <c r="AL390" i="5"/>
  <c r="AM390" i="5"/>
  <c r="AJ391" i="5"/>
  <c r="AQ391" i="5" s="1"/>
  <c r="AL391" i="5"/>
  <c r="AM391" i="5"/>
  <c r="AJ392" i="5"/>
  <c r="AQ392" i="5" s="1"/>
  <c r="AL392" i="5"/>
  <c r="AM392" i="5"/>
  <c r="AJ393" i="5"/>
  <c r="AN393" i="5" s="1"/>
  <c r="AL393" i="5"/>
  <c r="AM393" i="5"/>
  <c r="AQ393" i="5"/>
  <c r="AJ394" i="5"/>
  <c r="AL394" i="5"/>
  <c r="AM394" i="5"/>
  <c r="AQ394" i="5"/>
  <c r="AJ395" i="5"/>
  <c r="AL395" i="5"/>
  <c r="AM395" i="5"/>
  <c r="AQ395" i="5"/>
  <c r="AJ396" i="5"/>
  <c r="AQ396" i="5" s="1"/>
  <c r="AL396" i="5"/>
  <c r="AM396" i="5"/>
  <c r="AN396" i="5" s="1"/>
  <c r="AJ397" i="5"/>
  <c r="AN397" i="5" s="1"/>
  <c r="AL397" i="5"/>
  <c r="AM397" i="5"/>
  <c r="AQ397" i="5"/>
  <c r="AJ398" i="5"/>
  <c r="AL398" i="5"/>
  <c r="AM398" i="5"/>
  <c r="AQ398" i="5"/>
  <c r="AJ399" i="5"/>
  <c r="AL399" i="5"/>
  <c r="AM399" i="5"/>
  <c r="AQ399" i="5"/>
  <c r="AJ400" i="5"/>
  <c r="AL400" i="5"/>
  <c r="AM400" i="5"/>
  <c r="AQ400" i="5"/>
  <c r="AJ401" i="5"/>
  <c r="AL401" i="5"/>
  <c r="AM401" i="5"/>
  <c r="AN401" i="5" s="1"/>
  <c r="AQ401" i="5"/>
  <c r="AJ402" i="5"/>
  <c r="AQ402" i="5" s="1"/>
  <c r="AL402" i="5"/>
  <c r="AM402" i="5"/>
  <c r="AJ403" i="5"/>
  <c r="AQ403" i="5" s="1"/>
  <c r="AL403" i="5"/>
  <c r="AM403" i="5"/>
  <c r="AJ404" i="5"/>
  <c r="AQ404" i="5" s="1"/>
  <c r="AL404" i="5"/>
  <c r="AM404" i="5"/>
  <c r="AJ405" i="5"/>
  <c r="AL405" i="5"/>
  <c r="AM405" i="5"/>
  <c r="AN405" i="5" s="1"/>
  <c r="AQ405" i="5"/>
  <c r="AJ406" i="5"/>
  <c r="AQ406" i="5" s="1"/>
  <c r="AL406" i="5"/>
  <c r="AM406" i="5"/>
  <c r="AJ407" i="5"/>
  <c r="AQ407" i="5" s="1"/>
  <c r="AL407" i="5"/>
  <c r="AM407" i="5"/>
  <c r="AJ408" i="5"/>
  <c r="AQ408" i="5" s="1"/>
  <c r="AL408" i="5"/>
  <c r="AM408" i="5"/>
  <c r="AJ409" i="5"/>
  <c r="AQ409" i="5" s="1"/>
  <c r="AL409" i="5"/>
  <c r="AN409" i="5" s="1"/>
  <c r="AM409" i="5"/>
  <c r="AJ410" i="5"/>
  <c r="AQ410" i="5" s="1"/>
  <c r="AL410" i="5"/>
  <c r="AM410" i="5"/>
  <c r="AJ411" i="5"/>
  <c r="AQ411" i="5" s="1"/>
  <c r="AL411" i="5"/>
  <c r="AM411" i="5"/>
  <c r="AM2" i="5"/>
  <c r="AL2" i="5"/>
  <c r="AJ2" i="5"/>
  <c r="AQ2" i="5" s="1"/>
  <c r="M314" i="16"/>
  <c r="M319" i="16"/>
  <c r="E314" i="16"/>
  <c r="F314" i="16"/>
  <c r="G314" i="16"/>
  <c r="H314" i="16"/>
  <c r="I314" i="16"/>
  <c r="J314" i="16"/>
  <c r="K314" i="16"/>
  <c r="L314" i="16"/>
  <c r="N314" i="16"/>
  <c r="O314" i="16"/>
  <c r="P314" i="16"/>
  <c r="Q314" i="16"/>
  <c r="R314" i="16"/>
  <c r="S314" i="16"/>
  <c r="T314" i="16"/>
  <c r="U314" i="16"/>
  <c r="V314" i="16"/>
  <c r="W314" i="16"/>
  <c r="X314" i="16"/>
  <c r="Y314" i="16"/>
  <c r="Z314" i="16"/>
  <c r="AA314" i="16"/>
  <c r="AB314" i="16"/>
  <c r="E319" i="16"/>
  <c r="F319" i="16"/>
  <c r="G319" i="16"/>
  <c r="H319" i="16"/>
  <c r="I319" i="16"/>
  <c r="J319" i="16"/>
  <c r="K319" i="16"/>
  <c r="L319" i="16"/>
  <c r="N319" i="16"/>
  <c r="O319" i="16"/>
  <c r="P319" i="16"/>
  <c r="Q319" i="16"/>
  <c r="R319" i="16"/>
  <c r="S319" i="16"/>
  <c r="T319" i="16"/>
  <c r="U319" i="16"/>
  <c r="V319" i="16"/>
  <c r="W319" i="16"/>
  <c r="X319" i="16"/>
  <c r="Y319" i="16"/>
  <c r="Z319" i="16"/>
  <c r="AA319" i="16"/>
  <c r="AB319"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C34" i="16"/>
  <c r="D34" i="16"/>
  <c r="C35" i="16"/>
  <c r="D35" i="16"/>
  <c r="C36" i="16"/>
  <c r="D36" i="16"/>
  <c r="C37" i="16"/>
  <c r="D37" i="16"/>
  <c r="C38" i="16"/>
  <c r="D38" i="16"/>
  <c r="C39" i="16"/>
  <c r="D39" i="16"/>
  <c r="C40" i="16"/>
  <c r="D40" i="16"/>
  <c r="C41" i="16"/>
  <c r="D41" i="16"/>
  <c r="C42" i="16"/>
  <c r="D42" i="16"/>
  <c r="C43" i="16"/>
  <c r="D43" i="16"/>
  <c r="C44" i="16"/>
  <c r="D44" i="16"/>
  <c r="C45" i="16"/>
  <c r="D45" i="16"/>
  <c r="C46" i="16"/>
  <c r="D46" i="16"/>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64" i="16"/>
  <c r="D64" i="16"/>
  <c r="C65" i="16"/>
  <c r="D65" i="16"/>
  <c r="C66" i="16"/>
  <c r="D66" i="16"/>
  <c r="C67" i="16"/>
  <c r="D67" i="16"/>
  <c r="C68" i="16"/>
  <c r="D68" i="16"/>
  <c r="C69" i="16"/>
  <c r="D69" i="16"/>
  <c r="C70" i="16"/>
  <c r="D70" i="16"/>
  <c r="C71" i="16"/>
  <c r="D71" i="16"/>
  <c r="C72" i="16"/>
  <c r="D72" i="16"/>
  <c r="C73" i="16"/>
  <c r="D73" i="16"/>
  <c r="C74" i="16"/>
  <c r="D74" i="16"/>
  <c r="C75" i="16"/>
  <c r="D75" i="16"/>
  <c r="C76" i="16"/>
  <c r="D76" i="16"/>
  <c r="C77" i="16"/>
  <c r="D77" i="16"/>
  <c r="C78" i="16"/>
  <c r="D78" i="16"/>
  <c r="C79" i="16"/>
  <c r="D79" i="16"/>
  <c r="C80" i="16"/>
  <c r="D80" i="16"/>
  <c r="C81" i="16"/>
  <c r="D81" i="16"/>
  <c r="C82" i="16"/>
  <c r="D82" i="16"/>
  <c r="C83" i="16"/>
  <c r="D83" i="16"/>
  <c r="C84" i="16"/>
  <c r="D84" i="16"/>
  <c r="C85" i="16"/>
  <c r="D85" i="16"/>
  <c r="C86" i="16"/>
  <c r="D86" i="16"/>
  <c r="C87" i="16"/>
  <c r="D87" i="16"/>
  <c r="C88" i="16"/>
  <c r="D88" i="16"/>
  <c r="C89" i="16"/>
  <c r="D89" i="16"/>
  <c r="C90" i="16"/>
  <c r="D90" i="16"/>
  <c r="C91" i="16"/>
  <c r="D91" i="16"/>
  <c r="C92" i="16"/>
  <c r="D92" i="16"/>
  <c r="C93" i="16"/>
  <c r="D93" i="16"/>
  <c r="C94" i="16"/>
  <c r="D94" i="16"/>
  <c r="C95" i="16"/>
  <c r="D95" i="16"/>
  <c r="C96" i="16"/>
  <c r="D96" i="16"/>
  <c r="C97" i="16"/>
  <c r="D97" i="16"/>
  <c r="C98" i="16"/>
  <c r="D98" i="16"/>
  <c r="C99" i="16"/>
  <c r="D99" i="16"/>
  <c r="C100" i="16"/>
  <c r="D100" i="16"/>
  <c r="C101" i="16"/>
  <c r="D101" i="16"/>
  <c r="C102" i="16"/>
  <c r="D102" i="16"/>
  <c r="C103" i="16"/>
  <c r="D103" i="16"/>
  <c r="C104" i="16"/>
  <c r="D104" i="16"/>
  <c r="C105" i="16"/>
  <c r="D105" i="16"/>
  <c r="C106" i="16"/>
  <c r="D106" i="16"/>
  <c r="C107" i="16"/>
  <c r="D107" i="16"/>
  <c r="C108" i="16"/>
  <c r="D108" i="16"/>
  <c r="C109" i="16"/>
  <c r="D109" i="16"/>
  <c r="C110" i="16"/>
  <c r="D110" i="16"/>
  <c r="C111" i="16"/>
  <c r="D111" i="16"/>
  <c r="C112" i="16"/>
  <c r="D112" i="16"/>
  <c r="C113" i="16"/>
  <c r="D113" i="16"/>
  <c r="C114" i="16"/>
  <c r="D114" i="16"/>
  <c r="C115" i="16"/>
  <c r="D115" i="16"/>
  <c r="C116" i="16"/>
  <c r="D116" i="16"/>
  <c r="C117" i="16"/>
  <c r="D117" i="16"/>
  <c r="C118" i="16"/>
  <c r="D118" i="16"/>
  <c r="C119" i="16"/>
  <c r="D119" i="16"/>
  <c r="C120" i="16"/>
  <c r="D120" i="16"/>
  <c r="C121" i="16"/>
  <c r="D121" i="16"/>
  <c r="C122" i="16"/>
  <c r="D122" i="16"/>
  <c r="C123" i="16"/>
  <c r="D123" i="16"/>
  <c r="C124" i="16"/>
  <c r="D124" i="16"/>
  <c r="C125" i="16"/>
  <c r="D125" i="16"/>
  <c r="C126" i="16"/>
  <c r="D126" i="16"/>
  <c r="C127" i="16"/>
  <c r="D127" i="16"/>
  <c r="C128" i="16"/>
  <c r="D128" i="16"/>
  <c r="C129" i="16"/>
  <c r="D129" i="16"/>
  <c r="C130" i="16"/>
  <c r="D130" i="16"/>
  <c r="C131" i="16"/>
  <c r="D131" i="16"/>
  <c r="C132" i="16"/>
  <c r="D132" i="16"/>
  <c r="C133" i="16"/>
  <c r="D133" i="16"/>
  <c r="C134" i="16"/>
  <c r="D134" i="16"/>
  <c r="C135" i="16"/>
  <c r="D135" i="16"/>
  <c r="C136" i="16"/>
  <c r="D136" i="16"/>
  <c r="C137" i="16"/>
  <c r="D137" i="16"/>
  <c r="C138" i="16"/>
  <c r="D138" i="16"/>
  <c r="C139" i="16"/>
  <c r="D139" i="16"/>
  <c r="C140" i="16"/>
  <c r="D140" i="16"/>
  <c r="C141" i="16"/>
  <c r="D141" i="16"/>
  <c r="C142" i="16"/>
  <c r="D142" i="16"/>
  <c r="C143" i="16"/>
  <c r="D143" i="16"/>
  <c r="C144" i="16"/>
  <c r="D144" i="16"/>
  <c r="C145" i="16"/>
  <c r="D145" i="16"/>
  <c r="C146" i="16"/>
  <c r="D146" i="16"/>
  <c r="C147" i="16"/>
  <c r="D147" i="16"/>
  <c r="C148" i="16"/>
  <c r="D148" i="16"/>
  <c r="C149" i="16"/>
  <c r="D149" i="16"/>
  <c r="C150" i="16"/>
  <c r="D150" i="16"/>
  <c r="C151" i="16"/>
  <c r="D151" i="16"/>
  <c r="C152" i="16"/>
  <c r="D152" i="16"/>
  <c r="C153" i="16"/>
  <c r="D153" i="16"/>
  <c r="C154" i="16"/>
  <c r="D154" i="16"/>
  <c r="C155" i="16"/>
  <c r="D155" i="16"/>
  <c r="C156" i="16"/>
  <c r="D156" i="16"/>
  <c r="C157" i="16"/>
  <c r="D157" i="16"/>
  <c r="C158" i="16"/>
  <c r="D158" i="16"/>
  <c r="C159" i="16"/>
  <c r="D159" i="16"/>
  <c r="C160" i="16"/>
  <c r="D160" i="16"/>
  <c r="C161" i="16"/>
  <c r="D161" i="16"/>
  <c r="C162" i="16"/>
  <c r="D162" i="16"/>
  <c r="C163" i="16"/>
  <c r="D163" i="16"/>
  <c r="C164" i="16"/>
  <c r="D164" i="16"/>
  <c r="C165" i="16"/>
  <c r="D165" i="16"/>
  <c r="C166" i="16"/>
  <c r="D166" i="16"/>
  <c r="C167" i="16"/>
  <c r="D167" i="16"/>
  <c r="C168" i="16"/>
  <c r="D168" i="16"/>
  <c r="C169" i="16"/>
  <c r="D169" i="16"/>
  <c r="C170" i="16"/>
  <c r="D170" i="16"/>
  <c r="C171" i="16"/>
  <c r="D171" i="16"/>
  <c r="C172" i="16"/>
  <c r="D172" i="16"/>
  <c r="C173" i="16"/>
  <c r="D173" i="16"/>
  <c r="C174" i="16"/>
  <c r="D174" i="16"/>
  <c r="C175" i="16"/>
  <c r="D175" i="16"/>
  <c r="C176" i="16"/>
  <c r="D176" i="16"/>
  <c r="C177" i="16"/>
  <c r="D177" i="16"/>
  <c r="C178" i="16"/>
  <c r="D178" i="16"/>
  <c r="C179" i="16"/>
  <c r="D179" i="16"/>
  <c r="C180" i="16"/>
  <c r="D180" i="16"/>
  <c r="C181" i="16"/>
  <c r="D181" i="16"/>
  <c r="C182" i="16"/>
  <c r="D182" i="16"/>
  <c r="C183" i="16"/>
  <c r="D183" i="16"/>
  <c r="C184" i="16"/>
  <c r="D184" i="16"/>
  <c r="C185" i="16"/>
  <c r="D185" i="16"/>
  <c r="C186" i="16"/>
  <c r="D186" i="16"/>
  <c r="C187" i="16"/>
  <c r="D187" i="16"/>
  <c r="C188" i="16"/>
  <c r="D188" i="16"/>
  <c r="C189" i="16"/>
  <c r="D189" i="16"/>
  <c r="C190" i="16"/>
  <c r="D190" i="16"/>
  <c r="C191" i="16"/>
  <c r="D191" i="16"/>
  <c r="C192" i="16"/>
  <c r="D192" i="16"/>
  <c r="C193" i="16"/>
  <c r="D193" i="16"/>
  <c r="C194" i="16"/>
  <c r="D194" i="16"/>
  <c r="C195" i="16"/>
  <c r="D195" i="16"/>
  <c r="C196" i="16"/>
  <c r="D196" i="16"/>
  <c r="C197" i="16"/>
  <c r="D197" i="16"/>
  <c r="C198" i="16"/>
  <c r="D198" i="16"/>
  <c r="C199" i="16"/>
  <c r="D199" i="16"/>
  <c r="C200" i="16"/>
  <c r="D200" i="16"/>
  <c r="C201" i="16"/>
  <c r="D201" i="16"/>
  <c r="C202" i="16"/>
  <c r="D202" i="16"/>
  <c r="C203" i="16"/>
  <c r="D203" i="16"/>
  <c r="C204" i="16"/>
  <c r="D204" i="16"/>
  <c r="C205" i="16"/>
  <c r="D205" i="16"/>
  <c r="C206" i="16"/>
  <c r="D206" i="16"/>
  <c r="C207" i="16"/>
  <c r="D207" i="16"/>
  <c r="C208" i="16"/>
  <c r="D208" i="16"/>
  <c r="C209" i="16"/>
  <c r="D209" i="16"/>
  <c r="C210" i="16"/>
  <c r="D210" i="16"/>
  <c r="C211" i="16"/>
  <c r="D211" i="16"/>
  <c r="C212" i="16"/>
  <c r="D212" i="16"/>
  <c r="C213" i="16"/>
  <c r="D213" i="16"/>
  <c r="C214" i="16"/>
  <c r="D214" i="16"/>
  <c r="C215" i="16"/>
  <c r="D215" i="16"/>
  <c r="C216" i="16"/>
  <c r="D216" i="16"/>
  <c r="C217" i="16"/>
  <c r="D217" i="16"/>
  <c r="C218" i="16"/>
  <c r="D218" i="16"/>
  <c r="C219" i="16"/>
  <c r="D219" i="16"/>
  <c r="C220" i="16"/>
  <c r="D220" i="16"/>
  <c r="C221" i="16"/>
  <c r="D221" i="16"/>
  <c r="C222" i="16"/>
  <c r="D222" i="16"/>
  <c r="C223" i="16"/>
  <c r="D223" i="16"/>
  <c r="C224" i="16"/>
  <c r="D224" i="16"/>
  <c r="C225" i="16"/>
  <c r="D225" i="16"/>
  <c r="C226" i="16"/>
  <c r="D226" i="16"/>
  <c r="C227" i="16"/>
  <c r="D227" i="16"/>
  <c r="C228" i="16"/>
  <c r="D228" i="16"/>
  <c r="C229" i="16"/>
  <c r="D229" i="16"/>
  <c r="C230" i="16"/>
  <c r="D230" i="16"/>
  <c r="C231" i="16"/>
  <c r="D231" i="16"/>
  <c r="C232" i="16"/>
  <c r="D232" i="16"/>
  <c r="C233" i="16"/>
  <c r="D233" i="16"/>
  <c r="C234" i="16"/>
  <c r="D234" i="16"/>
  <c r="C235" i="16"/>
  <c r="D235" i="16"/>
  <c r="C236" i="16"/>
  <c r="D236" i="16"/>
  <c r="C237" i="16"/>
  <c r="D237" i="16"/>
  <c r="C238" i="16"/>
  <c r="D238" i="16"/>
  <c r="C239" i="16"/>
  <c r="D239" i="16"/>
  <c r="C240" i="16"/>
  <c r="D240" i="16"/>
  <c r="C241" i="16"/>
  <c r="D241" i="16"/>
  <c r="C242" i="16"/>
  <c r="D242" i="16"/>
  <c r="C243" i="16"/>
  <c r="D243" i="16"/>
  <c r="C244" i="16"/>
  <c r="D244" i="16"/>
  <c r="C245" i="16"/>
  <c r="D245" i="16"/>
  <c r="C246" i="16"/>
  <c r="D246" i="16"/>
  <c r="C247" i="16"/>
  <c r="D247" i="16"/>
  <c r="C248" i="16"/>
  <c r="D248" i="16"/>
  <c r="C249" i="16"/>
  <c r="D249" i="16"/>
  <c r="C250" i="16"/>
  <c r="D250" i="16"/>
  <c r="C251" i="16"/>
  <c r="D251" i="16"/>
  <c r="C252" i="16"/>
  <c r="D252" i="16"/>
  <c r="C253" i="16"/>
  <c r="D253" i="16"/>
  <c r="C254" i="16"/>
  <c r="D254" i="16"/>
  <c r="C255" i="16"/>
  <c r="D255" i="16"/>
  <c r="C256" i="16"/>
  <c r="D256" i="16"/>
  <c r="C257" i="16"/>
  <c r="D257" i="16"/>
  <c r="C258" i="16"/>
  <c r="D258" i="16"/>
  <c r="C259" i="16"/>
  <c r="D259" i="16"/>
  <c r="C260" i="16"/>
  <c r="D260" i="16"/>
  <c r="C261" i="16"/>
  <c r="D261" i="16"/>
  <c r="C262" i="16"/>
  <c r="D262" i="16"/>
  <c r="C263" i="16"/>
  <c r="D263" i="16"/>
  <c r="C264" i="16"/>
  <c r="D264" i="16"/>
  <c r="C265" i="16"/>
  <c r="D265" i="16"/>
  <c r="C266" i="16"/>
  <c r="D266" i="16"/>
  <c r="C267" i="16"/>
  <c r="D267" i="16"/>
  <c r="C268" i="16"/>
  <c r="D268" i="16"/>
  <c r="C269" i="16"/>
  <c r="D269" i="16"/>
  <c r="C270" i="16"/>
  <c r="D270" i="16"/>
  <c r="C271" i="16"/>
  <c r="D271" i="16"/>
  <c r="C272" i="16"/>
  <c r="D272" i="16"/>
  <c r="C273" i="16"/>
  <c r="D273" i="16"/>
  <c r="C274" i="16"/>
  <c r="D274" i="16"/>
  <c r="C275" i="16"/>
  <c r="D275" i="16"/>
  <c r="C276" i="16"/>
  <c r="D276" i="16"/>
  <c r="C277" i="16"/>
  <c r="D277" i="16"/>
  <c r="C278" i="16"/>
  <c r="D278" i="16"/>
  <c r="C279" i="16"/>
  <c r="D279" i="16"/>
  <c r="C280" i="16"/>
  <c r="D280" i="16"/>
  <c r="C281" i="16"/>
  <c r="D281" i="16"/>
  <c r="C282" i="16"/>
  <c r="D282" i="16"/>
  <c r="C283" i="16"/>
  <c r="D283" i="16"/>
  <c r="C284" i="16"/>
  <c r="D284" i="16"/>
  <c r="C285" i="16"/>
  <c r="D285" i="16"/>
  <c r="C286" i="16"/>
  <c r="D286" i="16"/>
  <c r="C287" i="16"/>
  <c r="D287" i="16"/>
  <c r="C288" i="16"/>
  <c r="D288" i="16"/>
  <c r="C289" i="16"/>
  <c r="D289" i="16"/>
  <c r="C290" i="16"/>
  <c r="D290" i="16"/>
  <c r="C291" i="16"/>
  <c r="D291" i="16"/>
  <c r="C292" i="16"/>
  <c r="D292" i="16"/>
  <c r="C293" i="16"/>
  <c r="D293" i="16"/>
  <c r="C294" i="16"/>
  <c r="D294" i="16"/>
  <c r="C295" i="16"/>
  <c r="D295" i="16"/>
  <c r="C296" i="16"/>
  <c r="D296" i="16"/>
  <c r="C297" i="16"/>
  <c r="D297" i="16"/>
  <c r="C298" i="16"/>
  <c r="D298" i="16"/>
  <c r="C299" i="16"/>
  <c r="D299" i="16"/>
  <c r="C300" i="16"/>
  <c r="D300" i="16"/>
  <c r="C301" i="16"/>
  <c r="D301" i="16"/>
  <c r="C302" i="16"/>
  <c r="D302" i="16"/>
  <c r="C303" i="16"/>
  <c r="D303" i="16"/>
  <c r="C304" i="16"/>
  <c r="D304" i="16"/>
  <c r="C305" i="16"/>
  <c r="D305" i="16"/>
  <c r="C306" i="16"/>
  <c r="D306" i="16"/>
  <c r="C307" i="16"/>
  <c r="D307" i="16"/>
  <c r="C308" i="16"/>
  <c r="D308" i="16"/>
  <c r="C309" i="16"/>
  <c r="D309" i="16"/>
  <c r="C310" i="16"/>
  <c r="D310" i="16"/>
  <c r="C311" i="16"/>
  <c r="D311" i="16"/>
  <c r="C312" i="16"/>
  <c r="D312" i="16"/>
  <c r="C313" i="16"/>
  <c r="D313" i="16"/>
  <c r="C314" i="16"/>
  <c r="D314" i="16"/>
  <c r="C315" i="16"/>
  <c r="D315" i="16"/>
  <c r="C316" i="16"/>
  <c r="D316" i="16"/>
  <c r="C317" i="16"/>
  <c r="D317" i="16"/>
  <c r="C318" i="16"/>
  <c r="D318" i="16"/>
  <c r="C319" i="16"/>
  <c r="D319" i="16"/>
  <c r="C320" i="16"/>
  <c r="D320" i="16"/>
  <c r="C321" i="16"/>
  <c r="D321" i="16"/>
  <c r="C322" i="16"/>
  <c r="D322" i="16"/>
  <c r="C323" i="16"/>
  <c r="D323" i="16"/>
  <c r="C324" i="16"/>
  <c r="D324" i="16"/>
  <c r="C325" i="16"/>
  <c r="D325" i="16"/>
  <c r="C326" i="16"/>
  <c r="D326" i="16"/>
  <c r="C327" i="16"/>
  <c r="D327" i="16"/>
  <c r="C328" i="16"/>
  <c r="D328" i="16"/>
  <c r="C329" i="16"/>
  <c r="D329" i="16"/>
  <c r="C330" i="16"/>
  <c r="D330" i="16"/>
  <c r="C331" i="16"/>
  <c r="D331" i="16"/>
  <c r="C332" i="16"/>
  <c r="D332" i="16"/>
  <c r="C333" i="16"/>
  <c r="D333" i="16"/>
  <c r="C334" i="16"/>
  <c r="D334" i="16"/>
  <c r="C335" i="16"/>
  <c r="D335" i="16"/>
  <c r="C336" i="16"/>
  <c r="D336" i="16"/>
  <c r="C337" i="16"/>
  <c r="D337" i="16"/>
  <c r="C338" i="16"/>
  <c r="D338" i="16"/>
  <c r="C339" i="16"/>
  <c r="D339" i="16"/>
  <c r="C340" i="16"/>
  <c r="D340" i="16"/>
  <c r="C341" i="16"/>
  <c r="D341" i="16"/>
  <c r="C342" i="16"/>
  <c r="D342" i="16"/>
  <c r="C343" i="16"/>
  <c r="D343" i="16"/>
  <c r="C344" i="16"/>
  <c r="D344" i="16"/>
  <c r="C345" i="16"/>
  <c r="D345" i="16"/>
  <c r="C346" i="16"/>
  <c r="D346" i="16"/>
  <c r="C347" i="16"/>
  <c r="D347" i="16"/>
  <c r="C348" i="16"/>
  <c r="D348" i="16"/>
  <c r="C349" i="16"/>
  <c r="D349" i="16"/>
  <c r="C350" i="16"/>
  <c r="D350" i="16"/>
  <c r="C351" i="16"/>
  <c r="D351" i="16"/>
  <c r="C352" i="16"/>
  <c r="D352" i="16"/>
  <c r="C353" i="16"/>
  <c r="D353" i="16"/>
  <c r="C354" i="16"/>
  <c r="D354" i="16"/>
  <c r="C355" i="16"/>
  <c r="D355" i="16"/>
  <c r="C356" i="16"/>
  <c r="D356" i="16"/>
  <c r="C357" i="16"/>
  <c r="D357" i="16"/>
  <c r="C358" i="16"/>
  <c r="D358" i="16"/>
  <c r="C359" i="16"/>
  <c r="D359" i="16"/>
  <c r="C360" i="16"/>
  <c r="D360" i="16"/>
  <c r="C361" i="16"/>
  <c r="D361" i="16"/>
  <c r="C362" i="16"/>
  <c r="D362" i="16"/>
  <c r="C363" i="16"/>
  <c r="D363" i="16"/>
  <c r="C364" i="16"/>
  <c r="D364" i="16"/>
  <c r="C365" i="16"/>
  <c r="D365" i="16"/>
  <c r="C366" i="16"/>
  <c r="D366" i="16"/>
  <c r="C367" i="16"/>
  <c r="D367" i="16"/>
  <c r="C368" i="16"/>
  <c r="D368" i="16"/>
  <c r="C369" i="16"/>
  <c r="D369" i="16"/>
  <c r="C370" i="16"/>
  <c r="D370" i="16"/>
  <c r="C371" i="16"/>
  <c r="D371" i="16"/>
  <c r="C372" i="16"/>
  <c r="D372" i="16"/>
  <c r="C373" i="16"/>
  <c r="D373" i="16"/>
  <c r="C374" i="16"/>
  <c r="D374" i="16"/>
  <c r="C375" i="16"/>
  <c r="D375" i="16"/>
  <c r="C376" i="16"/>
  <c r="D376" i="16"/>
  <c r="C377" i="16"/>
  <c r="D377" i="16"/>
  <c r="C378" i="16"/>
  <c r="D378" i="16"/>
  <c r="C379" i="16"/>
  <c r="D379" i="16"/>
  <c r="C380" i="16"/>
  <c r="D380" i="16"/>
  <c r="C381" i="16"/>
  <c r="D381" i="16"/>
  <c r="C382" i="16"/>
  <c r="D382" i="16"/>
  <c r="C383" i="16"/>
  <c r="D383" i="16"/>
  <c r="C384" i="16"/>
  <c r="D384" i="16"/>
  <c r="C385" i="16"/>
  <c r="D385" i="16"/>
  <c r="C386" i="16"/>
  <c r="D386" i="16"/>
  <c r="C387" i="16"/>
  <c r="D387" i="16"/>
  <c r="C388" i="16"/>
  <c r="D388" i="16"/>
  <c r="C389" i="16"/>
  <c r="D389" i="16"/>
  <c r="C390" i="16"/>
  <c r="D390" i="16"/>
  <c r="C391" i="16"/>
  <c r="D391" i="16"/>
  <c r="C392" i="16"/>
  <c r="D392" i="16"/>
  <c r="C393" i="16"/>
  <c r="D393" i="16"/>
  <c r="C394" i="16"/>
  <c r="D394" i="16"/>
  <c r="C395" i="16"/>
  <c r="D395" i="16"/>
  <c r="C396" i="16"/>
  <c r="D396" i="16"/>
  <c r="C397" i="16"/>
  <c r="D397" i="16"/>
  <c r="C398" i="16"/>
  <c r="D398" i="16"/>
  <c r="C399" i="16"/>
  <c r="D399" i="16"/>
  <c r="C400" i="16"/>
  <c r="D400" i="16"/>
  <c r="C401" i="16"/>
  <c r="D401" i="16"/>
  <c r="C402" i="16"/>
  <c r="D402" i="16"/>
  <c r="C403" i="16"/>
  <c r="D403" i="16"/>
  <c r="C404" i="16"/>
  <c r="D404" i="16"/>
  <c r="C405" i="16"/>
  <c r="D405" i="16"/>
  <c r="C406" i="16"/>
  <c r="D406" i="16"/>
  <c r="C407" i="16"/>
  <c r="D407" i="16"/>
  <c r="C408" i="16"/>
  <c r="D408" i="16"/>
  <c r="C409" i="16"/>
  <c r="D409" i="16"/>
  <c r="C410" i="16"/>
  <c r="D410" i="16"/>
  <c r="C411" i="16"/>
  <c r="D411" i="16"/>
  <c r="C412" i="16"/>
  <c r="D412" i="16"/>
  <c r="C413" i="16"/>
  <c r="D413" i="16"/>
  <c r="C5" i="16"/>
  <c r="D5" i="16"/>
  <c r="D4" i="16"/>
  <c r="C4" i="16"/>
  <c r="C410" i="13"/>
  <c r="E412" i="16" s="1"/>
  <c r="D410" i="13"/>
  <c r="F412" i="16" s="1"/>
  <c r="E410" i="13"/>
  <c r="F410" i="13"/>
  <c r="H412" i="16" s="1"/>
  <c r="G410" i="13"/>
  <c r="I412" i="16" s="1"/>
  <c r="H410" i="13"/>
  <c r="J412" i="16" s="1"/>
  <c r="I410" i="13"/>
  <c r="K412" i="16" s="1"/>
  <c r="J410" i="13"/>
  <c r="L412" i="16" s="1"/>
  <c r="K410" i="13"/>
  <c r="M412" i="16" s="1"/>
  <c r="L410" i="13"/>
  <c r="N412" i="16" s="1"/>
  <c r="M410" i="13"/>
  <c r="O412" i="16" s="1"/>
  <c r="N410" i="13"/>
  <c r="P412" i="16" s="1"/>
  <c r="O410" i="13"/>
  <c r="Q412" i="16" s="1"/>
  <c r="P410" i="13"/>
  <c r="R412" i="16" s="1"/>
  <c r="Q410" i="13"/>
  <c r="S412" i="16" s="1"/>
  <c r="R410" i="13"/>
  <c r="T412" i="16" s="1"/>
  <c r="S410" i="13"/>
  <c r="U412" i="16" s="1"/>
  <c r="T410" i="13"/>
  <c r="V412" i="16" s="1"/>
  <c r="U410" i="13"/>
  <c r="W412" i="16" s="1"/>
  <c r="V410" i="13"/>
  <c r="X412" i="16" s="1"/>
  <c r="W410" i="13"/>
  <c r="Y412" i="16" s="1"/>
  <c r="X410" i="13"/>
  <c r="Z412" i="16" s="1"/>
  <c r="Y410" i="13"/>
  <c r="AA412" i="16" s="1"/>
  <c r="Z410" i="13"/>
  <c r="AB412" i="16" s="1"/>
  <c r="C411" i="13"/>
  <c r="E413" i="16" s="1"/>
  <c r="D411" i="13"/>
  <c r="F413" i="16" s="1"/>
  <c r="E411" i="13"/>
  <c r="F411" i="13"/>
  <c r="H413" i="16" s="1"/>
  <c r="G411" i="13"/>
  <c r="I413" i="16" s="1"/>
  <c r="H411" i="13"/>
  <c r="J413" i="16" s="1"/>
  <c r="I411" i="13"/>
  <c r="K413" i="16" s="1"/>
  <c r="J411" i="13"/>
  <c r="L413" i="16" s="1"/>
  <c r="K411" i="13"/>
  <c r="M413" i="16" s="1"/>
  <c r="L411" i="13"/>
  <c r="N413" i="16" s="1"/>
  <c r="M411" i="13"/>
  <c r="O413" i="16" s="1"/>
  <c r="N411" i="13"/>
  <c r="P413" i="16" s="1"/>
  <c r="O411" i="13"/>
  <c r="Q413" i="16" s="1"/>
  <c r="P411" i="13"/>
  <c r="R413" i="16" s="1"/>
  <c r="Q411" i="13"/>
  <c r="S413" i="16" s="1"/>
  <c r="R411" i="13"/>
  <c r="T413" i="16" s="1"/>
  <c r="S411" i="13"/>
  <c r="U413" i="16" s="1"/>
  <c r="T411" i="13"/>
  <c r="V413" i="16" s="1"/>
  <c r="U411" i="13"/>
  <c r="W413" i="16" s="1"/>
  <c r="V411" i="13"/>
  <c r="X413" i="16" s="1"/>
  <c r="W411" i="13"/>
  <c r="Y413" i="16" s="1"/>
  <c r="X411" i="13"/>
  <c r="Z413" i="16" s="1"/>
  <c r="Y411" i="13"/>
  <c r="AA413" i="16" s="1"/>
  <c r="Z411" i="13"/>
  <c r="AB413" i="16" s="1"/>
  <c r="C3" i="13"/>
  <c r="D3" i="13"/>
  <c r="F5" i="16" s="1"/>
  <c r="E3" i="13"/>
  <c r="F3" i="13"/>
  <c r="H5" i="16" s="1"/>
  <c r="G3" i="13"/>
  <c r="I5" i="16" s="1"/>
  <c r="H3" i="13"/>
  <c r="J5" i="16" s="1"/>
  <c r="I3" i="13"/>
  <c r="K5" i="16" s="1"/>
  <c r="J3" i="13"/>
  <c r="L5" i="16" s="1"/>
  <c r="K3" i="13"/>
  <c r="M5" i="16" s="1"/>
  <c r="L3" i="13"/>
  <c r="N5" i="16" s="1"/>
  <c r="M3" i="13"/>
  <c r="O5" i="16" s="1"/>
  <c r="N3" i="13"/>
  <c r="P5" i="16" s="1"/>
  <c r="O3" i="13"/>
  <c r="Q5" i="16" s="1"/>
  <c r="P3" i="13"/>
  <c r="R5" i="16" s="1"/>
  <c r="Q3" i="13"/>
  <c r="S5" i="16" s="1"/>
  <c r="R3" i="13"/>
  <c r="T5" i="16" s="1"/>
  <c r="S3" i="13"/>
  <c r="U5" i="16" s="1"/>
  <c r="T3" i="13"/>
  <c r="V5" i="16" s="1"/>
  <c r="U3" i="13"/>
  <c r="W5" i="16" s="1"/>
  <c r="V3" i="13"/>
  <c r="X5" i="16" s="1"/>
  <c r="W3" i="13"/>
  <c r="Y5" i="16" s="1"/>
  <c r="X3" i="13"/>
  <c r="Z5" i="16" s="1"/>
  <c r="Y3" i="13"/>
  <c r="AA5" i="16" s="1"/>
  <c r="Z3" i="13"/>
  <c r="AB5" i="16" s="1"/>
  <c r="C4" i="13"/>
  <c r="D4" i="13"/>
  <c r="F6" i="16" s="1"/>
  <c r="E4" i="13"/>
  <c r="F4" i="13"/>
  <c r="H6" i="16" s="1"/>
  <c r="G4" i="13"/>
  <c r="I6" i="16" s="1"/>
  <c r="H4" i="13"/>
  <c r="J6" i="16" s="1"/>
  <c r="I4" i="13"/>
  <c r="K6" i="16" s="1"/>
  <c r="J4" i="13"/>
  <c r="L6" i="16" s="1"/>
  <c r="K4" i="13"/>
  <c r="M6" i="16" s="1"/>
  <c r="L4" i="13"/>
  <c r="N6" i="16" s="1"/>
  <c r="M4" i="13"/>
  <c r="O6" i="16" s="1"/>
  <c r="N4" i="13"/>
  <c r="P6" i="16" s="1"/>
  <c r="O4" i="13"/>
  <c r="Q6" i="16" s="1"/>
  <c r="P4" i="13"/>
  <c r="R6" i="16" s="1"/>
  <c r="Q4" i="13"/>
  <c r="S6" i="16" s="1"/>
  <c r="R4" i="13"/>
  <c r="T6" i="16" s="1"/>
  <c r="S4" i="13"/>
  <c r="U6" i="16" s="1"/>
  <c r="T4" i="13"/>
  <c r="V6" i="16" s="1"/>
  <c r="U4" i="13"/>
  <c r="W6" i="16" s="1"/>
  <c r="V4" i="13"/>
  <c r="X6" i="16" s="1"/>
  <c r="W4" i="13"/>
  <c r="Y6" i="16" s="1"/>
  <c r="X4" i="13"/>
  <c r="Z6" i="16" s="1"/>
  <c r="Y4" i="13"/>
  <c r="AA6" i="16" s="1"/>
  <c r="Z4" i="13"/>
  <c r="AB6" i="16" s="1"/>
  <c r="C5" i="13"/>
  <c r="D5" i="13"/>
  <c r="F7" i="16" s="1"/>
  <c r="E5" i="13"/>
  <c r="F5" i="13"/>
  <c r="H7" i="16" s="1"/>
  <c r="G5" i="13"/>
  <c r="I7" i="16" s="1"/>
  <c r="H5" i="13"/>
  <c r="J7" i="16" s="1"/>
  <c r="I5" i="13"/>
  <c r="K7" i="16" s="1"/>
  <c r="J5" i="13"/>
  <c r="L7" i="16" s="1"/>
  <c r="K5" i="13"/>
  <c r="M7" i="16" s="1"/>
  <c r="L5" i="13"/>
  <c r="N7" i="16" s="1"/>
  <c r="M5" i="13"/>
  <c r="O7" i="16" s="1"/>
  <c r="N5" i="13"/>
  <c r="P7" i="16" s="1"/>
  <c r="O5" i="13"/>
  <c r="Q7" i="16" s="1"/>
  <c r="P5" i="13"/>
  <c r="R7" i="16" s="1"/>
  <c r="Q5" i="13"/>
  <c r="S7" i="16" s="1"/>
  <c r="R5" i="13"/>
  <c r="T7" i="16" s="1"/>
  <c r="S5" i="13"/>
  <c r="U7" i="16" s="1"/>
  <c r="T5" i="13"/>
  <c r="V7" i="16" s="1"/>
  <c r="U5" i="13"/>
  <c r="W7" i="16" s="1"/>
  <c r="V5" i="13"/>
  <c r="X7" i="16" s="1"/>
  <c r="W5" i="13"/>
  <c r="Y7" i="16" s="1"/>
  <c r="X5" i="13"/>
  <c r="Z7" i="16" s="1"/>
  <c r="Y5" i="13"/>
  <c r="AA7" i="16" s="1"/>
  <c r="Z5" i="13"/>
  <c r="AB7" i="16" s="1"/>
  <c r="C6" i="13"/>
  <c r="D6" i="13"/>
  <c r="F8" i="16" s="1"/>
  <c r="E6" i="13"/>
  <c r="F6" i="13"/>
  <c r="H8" i="16" s="1"/>
  <c r="G6" i="13"/>
  <c r="I8" i="16" s="1"/>
  <c r="H6" i="13"/>
  <c r="J8" i="16" s="1"/>
  <c r="I6" i="13"/>
  <c r="K8" i="16" s="1"/>
  <c r="J6" i="13"/>
  <c r="L8" i="16" s="1"/>
  <c r="K6" i="13"/>
  <c r="M8" i="16" s="1"/>
  <c r="L6" i="13"/>
  <c r="N8" i="16" s="1"/>
  <c r="M6" i="13"/>
  <c r="O8" i="16" s="1"/>
  <c r="N6" i="13"/>
  <c r="P8" i="16" s="1"/>
  <c r="O6" i="13"/>
  <c r="Q8" i="16" s="1"/>
  <c r="P6" i="13"/>
  <c r="R8" i="16" s="1"/>
  <c r="Q6" i="13"/>
  <c r="S8" i="16" s="1"/>
  <c r="R6" i="13"/>
  <c r="T8" i="16" s="1"/>
  <c r="S6" i="13"/>
  <c r="U8" i="16" s="1"/>
  <c r="T6" i="13"/>
  <c r="V8" i="16" s="1"/>
  <c r="U6" i="13"/>
  <c r="W8" i="16" s="1"/>
  <c r="V6" i="13"/>
  <c r="X8" i="16" s="1"/>
  <c r="W6" i="13"/>
  <c r="Y8" i="16" s="1"/>
  <c r="X6" i="13"/>
  <c r="Z8" i="16" s="1"/>
  <c r="Y6" i="13"/>
  <c r="AA8" i="16" s="1"/>
  <c r="Z6" i="13"/>
  <c r="AB8" i="16" s="1"/>
  <c r="C7" i="13"/>
  <c r="D7" i="13"/>
  <c r="F9" i="16" s="1"/>
  <c r="E7" i="13"/>
  <c r="F7" i="13"/>
  <c r="H9" i="16" s="1"/>
  <c r="G7" i="13"/>
  <c r="I9" i="16" s="1"/>
  <c r="H7" i="13"/>
  <c r="J9" i="16" s="1"/>
  <c r="I7" i="13"/>
  <c r="K9" i="16" s="1"/>
  <c r="J7" i="13"/>
  <c r="L9" i="16" s="1"/>
  <c r="K7" i="13"/>
  <c r="M9" i="16" s="1"/>
  <c r="L7" i="13"/>
  <c r="N9" i="16" s="1"/>
  <c r="M7" i="13"/>
  <c r="O9" i="16" s="1"/>
  <c r="N7" i="13"/>
  <c r="P9" i="16" s="1"/>
  <c r="O7" i="13"/>
  <c r="Q9" i="16" s="1"/>
  <c r="P7" i="13"/>
  <c r="R9" i="16" s="1"/>
  <c r="Q7" i="13"/>
  <c r="S9" i="16" s="1"/>
  <c r="R7" i="13"/>
  <c r="T9" i="16" s="1"/>
  <c r="S7" i="13"/>
  <c r="U9" i="16" s="1"/>
  <c r="T7" i="13"/>
  <c r="V9" i="16" s="1"/>
  <c r="U7" i="13"/>
  <c r="W9" i="16" s="1"/>
  <c r="V7" i="13"/>
  <c r="X9" i="16" s="1"/>
  <c r="W7" i="13"/>
  <c r="Y9" i="16" s="1"/>
  <c r="X7" i="13"/>
  <c r="Z9" i="16" s="1"/>
  <c r="Y7" i="13"/>
  <c r="AA9" i="16" s="1"/>
  <c r="Z7" i="13"/>
  <c r="AB9" i="16" s="1"/>
  <c r="C8" i="13"/>
  <c r="D8" i="13"/>
  <c r="F10" i="16" s="1"/>
  <c r="E8" i="13"/>
  <c r="F8" i="13"/>
  <c r="H10" i="16" s="1"/>
  <c r="G8" i="13"/>
  <c r="I10" i="16" s="1"/>
  <c r="H8" i="13"/>
  <c r="J10" i="16" s="1"/>
  <c r="I8" i="13"/>
  <c r="K10" i="16" s="1"/>
  <c r="J8" i="13"/>
  <c r="L10" i="16" s="1"/>
  <c r="K8" i="13"/>
  <c r="M10" i="16" s="1"/>
  <c r="L8" i="13"/>
  <c r="N10" i="16" s="1"/>
  <c r="M8" i="13"/>
  <c r="O10" i="16" s="1"/>
  <c r="N8" i="13"/>
  <c r="P10" i="16" s="1"/>
  <c r="O8" i="13"/>
  <c r="Q10" i="16" s="1"/>
  <c r="P8" i="13"/>
  <c r="R10" i="16" s="1"/>
  <c r="Q8" i="13"/>
  <c r="S10" i="16" s="1"/>
  <c r="R8" i="13"/>
  <c r="T10" i="16" s="1"/>
  <c r="S8" i="13"/>
  <c r="U10" i="16" s="1"/>
  <c r="T8" i="13"/>
  <c r="V10" i="16" s="1"/>
  <c r="U8" i="13"/>
  <c r="W10" i="16" s="1"/>
  <c r="V8" i="13"/>
  <c r="X10" i="16" s="1"/>
  <c r="W8" i="13"/>
  <c r="Y10" i="16" s="1"/>
  <c r="X8" i="13"/>
  <c r="Z10" i="16" s="1"/>
  <c r="Y8" i="13"/>
  <c r="AA10" i="16" s="1"/>
  <c r="Z8" i="13"/>
  <c r="AB10" i="16" s="1"/>
  <c r="C9" i="13"/>
  <c r="D9" i="13"/>
  <c r="F11" i="16" s="1"/>
  <c r="E9" i="13"/>
  <c r="F9" i="13"/>
  <c r="H11" i="16" s="1"/>
  <c r="G9" i="13"/>
  <c r="I11" i="16" s="1"/>
  <c r="H9" i="13"/>
  <c r="J11" i="16" s="1"/>
  <c r="I9" i="13"/>
  <c r="K11" i="16" s="1"/>
  <c r="J9" i="13"/>
  <c r="L11" i="16" s="1"/>
  <c r="K9" i="13"/>
  <c r="M11" i="16" s="1"/>
  <c r="L9" i="13"/>
  <c r="N11" i="16" s="1"/>
  <c r="M9" i="13"/>
  <c r="O11" i="16" s="1"/>
  <c r="N9" i="13"/>
  <c r="P11" i="16" s="1"/>
  <c r="O9" i="13"/>
  <c r="Q11" i="16" s="1"/>
  <c r="P9" i="13"/>
  <c r="R11" i="16" s="1"/>
  <c r="Q9" i="13"/>
  <c r="S11" i="16" s="1"/>
  <c r="R9" i="13"/>
  <c r="T11" i="16" s="1"/>
  <c r="S9" i="13"/>
  <c r="U11" i="16" s="1"/>
  <c r="T9" i="13"/>
  <c r="V11" i="16" s="1"/>
  <c r="U9" i="13"/>
  <c r="W11" i="16" s="1"/>
  <c r="V9" i="13"/>
  <c r="X11" i="16" s="1"/>
  <c r="W9" i="13"/>
  <c r="Y11" i="16" s="1"/>
  <c r="X9" i="13"/>
  <c r="Z11" i="16" s="1"/>
  <c r="Y9" i="13"/>
  <c r="AA11" i="16" s="1"/>
  <c r="Z9" i="13"/>
  <c r="AB11" i="16" s="1"/>
  <c r="C10" i="13"/>
  <c r="D10" i="13"/>
  <c r="F12" i="16" s="1"/>
  <c r="E10" i="13"/>
  <c r="F10" i="13"/>
  <c r="H12" i="16" s="1"/>
  <c r="G10" i="13"/>
  <c r="I12" i="16" s="1"/>
  <c r="H10" i="13"/>
  <c r="J12" i="16" s="1"/>
  <c r="I10" i="13"/>
  <c r="K12" i="16" s="1"/>
  <c r="J10" i="13"/>
  <c r="L12" i="16" s="1"/>
  <c r="K10" i="13"/>
  <c r="M12" i="16" s="1"/>
  <c r="L10" i="13"/>
  <c r="N12" i="16" s="1"/>
  <c r="M10" i="13"/>
  <c r="O12" i="16" s="1"/>
  <c r="N10" i="13"/>
  <c r="P12" i="16" s="1"/>
  <c r="O10" i="13"/>
  <c r="Q12" i="16" s="1"/>
  <c r="P10" i="13"/>
  <c r="R12" i="16" s="1"/>
  <c r="Q10" i="13"/>
  <c r="S12" i="16" s="1"/>
  <c r="R10" i="13"/>
  <c r="T12" i="16" s="1"/>
  <c r="S10" i="13"/>
  <c r="U12" i="16" s="1"/>
  <c r="T10" i="13"/>
  <c r="V12" i="16" s="1"/>
  <c r="U10" i="13"/>
  <c r="W12" i="16" s="1"/>
  <c r="V10" i="13"/>
  <c r="X12" i="16" s="1"/>
  <c r="W10" i="13"/>
  <c r="Y12" i="16" s="1"/>
  <c r="X10" i="13"/>
  <c r="Z12" i="16" s="1"/>
  <c r="Y10" i="13"/>
  <c r="AA12" i="16" s="1"/>
  <c r="Z10" i="13"/>
  <c r="AB12" i="16" s="1"/>
  <c r="C11" i="13"/>
  <c r="D11" i="13"/>
  <c r="F13" i="16" s="1"/>
  <c r="E11" i="13"/>
  <c r="F11" i="13"/>
  <c r="H13" i="16" s="1"/>
  <c r="G11" i="13"/>
  <c r="I13" i="16" s="1"/>
  <c r="H11" i="13"/>
  <c r="J13" i="16" s="1"/>
  <c r="I11" i="13"/>
  <c r="K13" i="16" s="1"/>
  <c r="J11" i="13"/>
  <c r="L13" i="16" s="1"/>
  <c r="K11" i="13"/>
  <c r="M13" i="16" s="1"/>
  <c r="L11" i="13"/>
  <c r="N13" i="16" s="1"/>
  <c r="M11" i="13"/>
  <c r="O13" i="16" s="1"/>
  <c r="N11" i="13"/>
  <c r="P13" i="16" s="1"/>
  <c r="O11" i="13"/>
  <c r="Q13" i="16" s="1"/>
  <c r="P11" i="13"/>
  <c r="R13" i="16" s="1"/>
  <c r="Q11" i="13"/>
  <c r="S13" i="16" s="1"/>
  <c r="R11" i="13"/>
  <c r="T13" i="16" s="1"/>
  <c r="S11" i="13"/>
  <c r="U13" i="16" s="1"/>
  <c r="T11" i="13"/>
  <c r="V13" i="16" s="1"/>
  <c r="U11" i="13"/>
  <c r="W13" i="16" s="1"/>
  <c r="V11" i="13"/>
  <c r="X13" i="16" s="1"/>
  <c r="W11" i="13"/>
  <c r="Y13" i="16" s="1"/>
  <c r="X11" i="13"/>
  <c r="Z13" i="16" s="1"/>
  <c r="Y11" i="13"/>
  <c r="AA13" i="16" s="1"/>
  <c r="Z11" i="13"/>
  <c r="AB13" i="16" s="1"/>
  <c r="C12" i="13"/>
  <c r="D12" i="13"/>
  <c r="F14" i="16" s="1"/>
  <c r="E12" i="13"/>
  <c r="F12" i="13"/>
  <c r="H14" i="16" s="1"/>
  <c r="G12" i="13"/>
  <c r="I14" i="16" s="1"/>
  <c r="H12" i="13"/>
  <c r="J14" i="16" s="1"/>
  <c r="I12" i="13"/>
  <c r="K14" i="16" s="1"/>
  <c r="J12" i="13"/>
  <c r="L14" i="16" s="1"/>
  <c r="K12" i="13"/>
  <c r="M14" i="16" s="1"/>
  <c r="L12" i="13"/>
  <c r="N14" i="16" s="1"/>
  <c r="M12" i="13"/>
  <c r="O14" i="16" s="1"/>
  <c r="N12" i="13"/>
  <c r="P14" i="16" s="1"/>
  <c r="O12" i="13"/>
  <c r="Q14" i="16" s="1"/>
  <c r="P12" i="13"/>
  <c r="R14" i="16" s="1"/>
  <c r="Q12" i="13"/>
  <c r="S14" i="16" s="1"/>
  <c r="R12" i="13"/>
  <c r="T14" i="16" s="1"/>
  <c r="S12" i="13"/>
  <c r="U14" i="16" s="1"/>
  <c r="T12" i="13"/>
  <c r="V14" i="16" s="1"/>
  <c r="U12" i="13"/>
  <c r="W14" i="16" s="1"/>
  <c r="V12" i="13"/>
  <c r="X14" i="16" s="1"/>
  <c r="W12" i="13"/>
  <c r="Y14" i="16" s="1"/>
  <c r="X12" i="13"/>
  <c r="Z14" i="16" s="1"/>
  <c r="Y12" i="13"/>
  <c r="AA14" i="16" s="1"/>
  <c r="Z12" i="13"/>
  <c r="AB14" i="16" s="1"/>
  <c r="C13" i="13"/>
  <c r="D13" i="13"/>
  <c r="F15" i="16" s="1"/>
  <c r="E13" i="13"/>
  <c r="F13" i="13"/>
  <c r="H15" i="16" s="1"/>
  <c r="G13" i="13"/>
  <c r="I15" i="16" s="1"/>
  <c r="H13" i="13"/>
  <c r="J15" i="16" s="1"/>
  <c r="I13" i="13"/>
  <c r="K15" i="16" s="1"/>
  <c r="J13" i="13"/>
  <c r="L15" i="16" s="1"/>
  <c r="K13" i="13"/>
  <c r="M15" i="16" s="1"/>
  <c r="L13" i="13"/>
  <c r="N15" i="16" s="1"/>
  <c r="M13" i="13"/>
  <c r="O15" i="16" s="1"/>
  <c r="N13" i="13"/>
  <c r="P15" i="16" s="1"/>
  <c r="O13" i="13"/>
  <c r="Q15" i="16" s="1"/>
  <c r="P13" i="13"/>
  <c r="R15" i="16" s="1"/>
  <c r="Q13" i="13"/>
  <c r="S15" i="16" s="1"/>
  <c r="R13" i="13"/>
  <c r="T15" i="16" s="1"/>
  <c r="S13" i="13"/>
  <c r="U15" i="16" s="1"/>
  <c r="T13" i="13"/>
  <c r="V15" i="16" s="1"/>
  <c r="U13" i="13"/>
  <c r="W15" i="16" s="1"/>
  <c r="V13" i="13"/>
  <c r="X15" i="16" s="1"/>
  <c r="W13" i="13"/>
  <c r="Y15" i="16" s="1"/>
  <c r="X13" i="13"/>
  <c r="Z15" i="16" s="1"/>
  <c r="Y13" i="13"/>
  <c r="AA15" i="16" s="1"/>
  <c r="Z13" i="13"/>
  <c r="AB15" i="16" s="1"/>
  <c r="C14" i="13"/>
  <c r="D14" i="13"/>
  <c r="F16" i="16" s="1"/>
  <c r="E14" i="13"/>
  <c r="F14" i="13"/>
  <c r="H16" i="16" s="1"/>
  <c r="G14" i="13"/>
  <c r="I16" i="16" s="1"/>
  <c r="H14" i="13"/>
  <c r="J16" i="16" s="1"/>
  <c r="I14" i="13"/>
  <c r="K16" i="16" s="1"/>
  <c r="J14" i="13"/>
  <c r="L16" i="16" s="1"/>
  <c r="K14" i="13"/>
  <c r="M16" i="16" s="1"/>
  <c r="L14" i="13"/>
  <c r="N16" i="16" s="1"/>
  <c r="M14" i="13"/>
  <c r="O16" i="16" s="1"/>
  <c r="N14" i="13"/>
  <c r="P16" i="16" s="1"/>
  <c r="O14" i="13"/>
  <c r="Q16" i="16" s="1"/>
  <c r="P14" i="13"/>
  <c r="R16" i="16" s="1"/>
  <c r="Q14" i="13"/>
  <c r="S16" i="16" s="1"/>
  <c r="R14" i="13"/>
  <c r="T16" i="16" s="1"/>
  <c r="S14" i="13"/>
  <c r="U16" i="16" s="1"/>
  <c r="T14" i="13"/>
  <c r="V16" i="16" s="1"/>
  <c r="U14" i="13"/>
  <c r="W16" i="16" s="1"/>
  <c r="V14" i="13"/>
  <c r="X16" i="16" s="1"/>
  <c r="W14" i="13"/>
  <c r="Y16" i="16" s="1"/>
  <c r="X14" i="13"/>
  <c r="Z16" i="16" s="1"/>
  <c r="Y14" i="13"/>
  <c r="AA16" i="16" s="1"/>
  <c r="Z14" i="13"/>
  <c r="AB16" i="16" s="1"/>
  <c r="C15" i="13"/>
  <c r="D15" i="13"/>
  <c r="F17" i="16" s="1"/>
  <c r="E15" i="13"/>
  <c r="F15" i="13"/>
  <c r="H17" i="16" s="1"/>
  <c r="G15" i="13"/>
  <c r="I17" i="16" s="1"/>
  <c r="H15" i="13"/>
  <c r="J17" i="16" s="1"/>
  <c r="I15" i="13"/>
  <c r="K17" i="16" s="1"/>
  <c r="J15" i="13"/>
  <c r="L17" i="16" s="1"/>
  <c r="K15" i="13"/>
  <c r="M17" i="16" s="1"/>
  <c r="L15" i="13"/>
  <c r="N17" i="16" s="1"/>
  <c r="M15" i="13"/>
  <c r="O17" i="16" s="1"/>
  <c r="N15" i="13"/>
  <c r="P17" i="16" s="1"/>
  <c r="O15" i="13"/>
  <c r="Q17" i="16" s="1"/>
  <c r="P15" i="13"/>
  <c r="R17" i="16" s="1"/>
  <c r="Q15" i="13"/>
  <c r="S17" i="16" s="1"/>
  <c r="R15" i="13"/>
  <c r="T17" i="16" s="1"/>
  <c r="S15" i="13"/>
  <c r="U17" i="16" s="1"/>
  <c r="T15" i="13"/>
  <c r="V17" i="16" s="1"/>
  <c r="U15" i="13"/>
  <c r="W17" i="16" s="1"/>
  <c r="V15" i="13"/>
  <c r="X17" i="16" s="1"/>
  <c r="W15" i="13"/>
  <c r="Y17" i="16" s="1"/>
  <c r="X15" i="13"/>
  <c r="Z17" i="16" s="1"/>
  <c r="Y15" i="13"/>
  <c r="AA17" i="16" s="1"/>
  <c r="Z15" i="13"/>
  <c r="AB17" i="16" s="1"/>
  <c r="C16" i="13"/>
  <c r="D16" i="13"/>
  <c r="F18" i="16" s="1"/>
  <c r="E16" i="13"/>
  <c r="F16" i="13"/>
  <c r="H18" i="16" s="1"/>
  <c r="G16" i="13"/>
  <c r="I18" i="16" s="1"/>
  <c r="H16" i="13"/>
  <c r="J18" i="16" s="1"/>
  <c r="I16" i="13"/>
  <c r="K18" i="16" s="1"/>
  <c r="J16" i="13"/>
  <c r="L18" i="16" s="1"/>
  <c r="K16" i="13"/>
  <c r="M18" i="16" s="1"/>
  <c r="L16" i="13"/>
  <c r="N18" i="16" s="1"/>
  <c r="M16" i="13"/>
  <c r="O18" i="16" s="1"/>
  <c r="N16" i="13"/>
  <c r="P18" i="16" s="1"/>
  <c r="O16" i="13"/>
  <c r="Q18" i="16" s="1"/>
  <c r="P16" i="13"/>
  <c r="R18" i="16" s="1"/>
  <c r="Q16" i="13"/>
  <c r="S18" i="16" s="1"/>
  <c r="R16" i="13"/>
  <c r="T18" i="16" s="1"/>
  <c r="S16" i="13"/>
  <c r="U18" i="16" s="1"/>
  <c r="T16" i="13"/>
  <c r="V18" i="16" s="1"/>
  <c r="U16" i="13"/>
  <c r="W18" i="16" s="1"/>
  <c r="V16" i="13"/>
  <c r="X18" i="16" s="1"/>
  <c r="W16" i="13"/>
  <c r="Y18" i="16" s="1"/>
  <c r="X16" i="13"/>
  <c r="Z18" i="16" s="1"/>
  <c r="Y16" i="13"/>
  <c r="AA18" i="16" s="1"/>
  <c r="Z16" i="13"/>
  <c r="AB18" i="16" s="1"/>
  <c r="C17" i="13"/>
  <c r="D17" i="13"/>
  <c r="F19" i="16" s="1"/>
  <c r="E17" i="13"/>
  <c r="F17" i="13"/>
  <c r="H19" i="16" s="1"/>
  <c r="G17" i="13"/>
  <c r="I19" i="16" s="1"/>
  <c r="H17" i="13"/>
  <c r="J19" i="16" s="1"/>
  <c r="I17" i="13"/>
  <c r="K19" i="16" s="1"/>
  <c r="J17" i="13"/>
  <c r="L19" i="16" s="1"/>
  <c r="K17" i="13"/>
  <c r="M19" i="16" s="1"/>
  <c r="L17" i="13"/>
  <c r="N19" i="16" s="1"/>
  <c r="M17" i="13"/>
  <c r="O19" i="16" s="1"/>
  <c r="N17" i="13"/>
  <c r="P19" i="16" s="1"/>
  <c r="O17" i="13"/>
  <c r="Q19" i="16" s="1"/>
  <c r="P17" i="13"/>
  <c r="R19" i="16" s="1"/>
  <c r="Q17" i="13"/>
  <c r="S19" i="16" s="1"/>
  <c r="R17" i="13"/>
  <c r="T19" i="16" s="1"/>
  <c r="S17" i="13"/>
  <c r="U19" i="16" s="1"/>
  <c r="T17" i="13"/>
  <c r="V19" i="16" s="1"/>
  <c r="U17" i="13"/>
  <c r="W19" i="16" s="1"/>
  <c r="V17" i="13"/>
  <c r="X19" i="16" s="1"/>
  <c r="W17" i="13"/>
  <c r="Y19" i="16" s="1"/>
  <c r="X17" i="13"/>
  <c r="Z19" i="16" s="1"/>
  <c r="Y17" i="13"/>
  <c r="AA19" i="16" s="1"/>
  <c r="Z17" i="13"/>
  <c r="AB19" i="16" s="1"/>
  <c r="C18" i="13"/>
  <c r="D18" i="13"/>
  <c r="F20" i="16" s="1"/>
  <c r="E18" i="13"/>
  <c r="F18" i="13"/>
  <c r="H20" i="16" s="1"/>
  <c r="G18" i="13"/>
  <c r="I20" i="16" s="1"/>
  <c r="H18" i="13"/>
  <c r="J20" i="16" s="1"/>
  <c r="I18" i="13"/>
  <c r="K20" i="16" s="1"/>
  <c r="J18" i="13"/>
  <c r="L20" i="16" s="1"/>
  <c r="K18" i="13"/>
  <c r="M20" i="16" s="1"/>
  <c r="L18" i="13"/>
  <c r="N20" i="16" s="1"/>
  <c r="M18" i="13"/>
  <c r="O20" i="16" s="1"/>
  <c r="N18" i="13"/>
  <c r="P20" i="16" s="1"/>
  <c r="O18" i="13"/>
  <c r="Q20" i="16" s="1"/>
  <c r="P18" i="13"/>
  <c r="R20" i="16" s="1"/>
  <c r="Q18" i="13"/>
  <c r="S20" i="16" s="1"/>
  <c r="R18" i="13"/>
  <c r="T20" i="16" s="1"/>
  <c r="S18" i="13"/>
  <c r="U20" i="16" s="1"/>
  <c r="T18" i="13"/>
  <c r="V20" i="16" s="1"/>
  <c r="U18" i="13"/>
  <c r="W20" i="16" s="1"/>
  <c r="V18" i="13"/>
  <c r="X20" i="16" s="1"/>
  <c r="W18" i="13"/>
  <c r="Y20" i="16" s="1"/>
  <c r="X18" i="13"/>
  <c r="Z20" i="16" s="1"/>
  <c r="Y18" i="13"/>
  <c r="AA20" i="16" s="1"/>
  <c r="Z18" i="13"/>
  <c r="AB20" i="16" s="1"/>
  <c r="C19" i="13"/>
  <c r="D19" i="13"/>
  <c r="F21" i="16" s="1"/>
  <c r="E19" i="13"/>
  <c r="F19" i="13"/>
  <c r="H21" i="16" s="1"/>
  <c r="G19" i="13"/>
  <c r="I21" i="16" s="1"/>
  <c r="H19" i="13"/>
  <c r="J21" i="16" s="1"/>
  <c r="I19" i="13"/>
  <c r="K21" i="16" s="1"/>
  <c r="J19" i="13"/>
  <c r="L21" i="16" s="1"/>
  <c r="K19" i="13"/>
  <c r="M21" i="16" s="1"/>
  <c r="L19" i="13"/>
  <c r="N21" i="16" s="1"/>
  <c r="M19" i="13"/>
  <c r="O21" i="16" s="1"/>
  <c r="N19" i="13"/>
  <c r="P21" i="16" s="1"/>
  <c r="O19" i="13"/>
  <c r="Q21" i="16" s="1"/>
  <c r="P19" i="13"/>
  <c r="R21" i="16" s="1"/>
  <c r="Q19" i="13"/>
  <c r="S21" i="16" s="1"/>
  <c r="R19" i="13"/>
  <c r="T21" i="16" s="1"/>
  <c r="S19" i="13"/>
  <c r="U21" i="16" s="1"/>
  <c r="T19" i="13"/>
  <c r="V21" i="16" s="1"/>
  <c r="U19" i="13"/>
  <c r="W21" i="16" s="1"/>
  <c r="V19" i="13"/>
  <c r="X21" i="16" s="1"/>
  <c r="W19" i="13"/>
  <c r="Y21" i="16" s="1"/>
  <c r="X19" i="13"/>
  <c r="Z21" i="16" s="1"/>
  <c r="Y19" i="13"/>
  <c r="AA21" i="16" s="1"/>
  <c r="Z19" i="13"/>
  <c r="AB21" i="16" s="1"/>
  <c r="C20" i="13"/>
  <c r="D20" i="13"/>
  <c r="F22" i="16" s="1"/>
  <c r="E20" i="13"/>
  <c r="F20" i="13"/>
  <c r="H22" i="16" s="1"/>
  <c r="G20" i="13"/>
  <c r="I22" i="16" s="1"/>
  <c r="H20" i="13"/>
  <c r="J22" i="16" s="1"/>
  <c r="I20" i="13"/>
  <c r="K22" i="16" s="1"/>
  <c r="J20" i="13"/>
  <c r="L22" i="16" s="1"/>
  <c r="K20" i="13"/>
  <c r="M22" i="16" s="1"/>
  <c r="L20" i="13"/>
  <c r="N22" i="16" s="1"/>
  <c r="M20" i="13"/>
  <c r="O22" i="16" s="1"/>
  <c r="N20" i="13"/>
  <c r="P22" i="16" s="1"/>
  <c r="O20" i="13"/>
  <c r="Q22" i="16" s="1"/>
  <c r="P20" i="13"/>
  <c r="R22" i="16" s="1"/>
  <c r="Q20" i="13"/>
  <c r="S22" i="16" s="1"/>
  <c r="R20" i="13"/>
  <c r="T22" i="16" s="1"/>
  <c r="S20" i="13"/>
  <c r="U22" i="16" s="1"/>
  <c r="T20" i="13"/>
  <c r="V22" i="16" s="1"/>
  <c r="U20" i="13"/>
  <c r="W22" i="16" s="1"/>
  <c r="V20" i="13"/>
  <c r="X22" i="16" s="1"/>
  <c r="W20" i="13"/>
  <c r="Y22" i="16" s="1"/>
  <c r="X20" i="13"/>
  <c r="Z22" i="16" s="1"/>
  <c r="Y20" i="13"/>
  <c r="AA22" i="16" s="1"/>
  <c r="Z20" i="13"/>
  <c r="AB22" i="16" s="1"/>
  <c r="C21" i="13"/>
  <c r="D21" i="13"/>
  <c r="F23" i="16" s="1"/>
  <c r="E21" i="13"/>
  <c r="F21" i="13"/>
  <c r="H23" i="16" s="1"/>
  <c r="G21" i="13"/>
  <c r="I23" i="16" s="1"/>
  <c r="H21" i="13"/>
  <c r="J23" i="16" s="1"/>
  <c r="I21" i="13"/>
  <c r="K23" i="16" s="1"/>
  <c r="J21" i="13"/>
  <c r="L23" i="16" s="1"/>
  <c r="K21" i="13"/>
  <c r="M23" i="16" s="1"/>
  <c r="L21" i="13"/>
  <c r="N23" i="16" s="1"/>
  <c r="M21" i="13"/>
  <c r="O23" i="16" s="1"/>
  <c r="N21" i="13"/>
  <c r="P23" i="16" s="1"/>
  <c r="O21" i="13"/>
  <c r="Q23" i="16" s="1"/>
  <c r="P21" i="13"/>
  <c r="R23" i="16" s="1"/>
  <c r="Q21" i="13"/>
  <c r="S23" i="16" s="1"/>
  <c r="R21" i="13"/>
  <c r="T23" i="16" s="1"/>
  <c r="S21" i="13"/>
  <c r="U23" i="16" s="1"/>
  <c r="T21" i="13"/>
  <c r="V23" i="16" s="1"/>
  <c r="U21" i="13"/>
  <c r="W23" i="16" s="1"/>
  <c r="V21" i="13"/>
  <c r="X23" i="16" s="1"/>
  <c r="W21" i="13"/>
  <c r="Y23" i="16" s="1"/>
  <c r="X21" i="13"/>
  <c r="Z23" i="16" s="1"/>
  <c r="Y21" i="13"/>
  <c r="AA23" i="16" s="1"/>
  <c r="Z21" i="13"/>
  <c r="AB23" i="16" s="1"/>
  <c r="C22" i="13"/>
  <c r="D22" i="13"/>
  <c r="F24" i="16" s="1"/>
  <c r="E22" i="13"/>
  <c r="F22" i="13"/>
  <c r="H24" i="16" s="1"/>
  <c r="G22" i="13"/>
  <c r="I24" i="16" s="1"/>
  <c r="H22" i="13"/>
  <c r="J24" i="16" s="1"/>
  <c r="I22" i="13"/>
  <c r="K24" i="16" s="1"/>
  <c r="J22" i="13"/>
  <c r="L24" i="16" s="1"/>
  <c r="K22" i="13"/>
  <c r="M24" i="16" s="1"/>
  <c r="L22" i="13"/>
  <c r="N24" i="16" s="1"/>
  <c r="M22" i="13"/>
  <c r="O24" i="16" s="1"/>
  <c r="N22" i="13"/>
  <c r="P24" i="16" s="1"/>
  <c r="O22" i="13"/>
  <c r="Q24" i="16" s="1"/>
  <c r="P22" i="13"/>
  <c r="R24" i="16" s="1"/>
  <c r="Q22" i="13"/>
  <c r="S24" i="16" s="1"/>
  <c r="R22" i="13"/>
  <c r="T24" i="16" s="1"/>
  <c r="S22" i="13"/>
  <c r="U24" i="16" s="1"/>
  <c r="T22" i="13"/>
  <c r="V24" i="16" s="1"/>
  <c r="U22" i="13"/>
  <c r="W24" i="16" s="1"/>
  <c r="V22" i="13"/>
  <c r="X24" i="16" s="1"/>
  <c r="W22" i="13"/>
  <c r="Y24" i="16" s="1"/>
  <c r="X22" i="13"/>
  <c r="Z24" i="16" s="1"/>
  <c r="Y22" i="13"/>
  <c r="AA24" i="16" s="1"/>
  <c r="Z22" i="13"/>
  <c r="AB24" i="16" s="1"/>
  <c r="C23" i="13"/>
  <c r="D23" i="13"/>
  <c r="F25" i="16" s="1"/>
  <c r="E23" i="13"/>
  <c r="F23" i="13"/>
  <c r="H25" i="16" s="1"/>
  <c r="G23" i="13"/>
  <c r="I25" i="16" s="1"/>
  <c r="H23" i="13"/>
  <c r="J25" i="16" s="1"/>
  <c r="I23" i="13"/>
  <c r="K25" i="16" s="1"/>
  <c r="J23" i="13"/>
  <c r="L25" i="16" s="1"/>
  <c r="K23" i="13"/>
  <c r="M25" i="16" s="1"/>
  <c r="L23" i="13"/>
  <c r="N25" i="16" s="1"/>
  <c r="M23" i="13"/>
  <c r="O25" i="16" s="1"/>
  <c r="N23" i="13"/>
  <c r="P25" i="16" s="1"/>
  <c r="O23" i="13"/>
  <c r="Q25" i="16" s="1"/>
  <c r="P23" i="13"/>
  <c r="R25" i="16" s="1"/>
  <c r="Q23" i="13"/>
  <c r="S25" i="16" s="1"/>
  <c r="R23" i="13"/>
  <c r="T25" i="16" s="1"/>
  <c r="S23" i="13"/>
  <c r="U25" i="16" s="1"/>
  <c r="T23" i="13"/>
  <c r="V25" i="16" s="1"/>
  <c r="U23" i="13"/>
  <c r="W25" i="16" s="1"/>
  <c r="V23" i="13"/>
  <c r="X25" i="16" s="1"/>
  <c r="W23" i="13"/>
  <c r="Y25" i="16" s="1"/>
  <c r="X23" i="13"/>
  <c r="Z25" i="16" s="1"/>
  <c r="Y23" i="13"/>
  <c r="AA25" i="16" s="1"/>
  <c r="Z23" i="13"/>
  <c r="AB25" i="16" s="1"/>
  <c r="C24" i="13"/>
  <c r="D24" i="13"/>
  <c r="F26" i="16" s="1"/>
  <c r="E24" i="13"/>
  <c r="F24" i="13"/>
  <c r="H26" i="16" s="1"/>
  <c r="G24" i="13"/>
  <c r="I26" i="16" s="1"/>
  <c r="H24" i="13"/>
  <c r="J26" i="16" s="1"/>
  <c r="I24" i="13"/>
  <c r="K26" i="16" s="1"/>
  <c r="J24" i="13"/>
  <c r="L26" i="16" s="1"/>
  <c r="K24" i="13"/>
  <c r="M26" i="16" s="1"/>
  <c r="L24" i="13"/>
  <c r="N26" i="16" s="1"/>
  <c r="M24" i="13"/>
  <c r="O26" i="16" s="1"/>
  <c r="N24" i="13"/>
  <c r="P26" i="16" s="1"/>
  <c r="O24" i="13"/>
  <c r="Q26" i="16" s="1"/>
  <c r="P24" i="13"/>
  <c r="R26" i="16" s="1"/>
  <c r="Q24" i="13"/>
  <c r="S26" i="16" s="1"/>
  <c r="R24" i="13"/>
  <c r="T26" i="16" s="1"/>
  <c r="S24" i="13"/>
  <c r="U26" i="16" s="1"/>
  <c r="T24" i="13"/>
  <c r="V26" i="16" s="1"/>
  <c r="U24" i="13"/>
  <c r="W26" i="16" s="1"/>
  <c r="V24" i="13"/>
  <c r="X26" i="16" s="1"/>
  <c r="W24" i="13"/>
  <c r="Y26" i="16" s="1"/>
  <c r="X24" i="13"/>
  <c r="Z26" i="16" s="1"/>
  <c r="Y24" i="13"/>
  <c r="AA26" i="16" s="1"/>
  <c r="Z24" i="13"/>
  <c r="AB26" i="16" s="1"/>
  <c r="C25" i="13"/>
  <c r="D25" i="13"/>
  <c r="F27" i="16" s="1"/>
  <c r="E25" i="13"/>
  <c r="F25" i="13"/>
  <c r="H27" i="16" s="1"/>
  <c r="G25" i="13"/>
  <c r="I27" i="16" s="1"/>
  <c r="H25" i="13"/>
  <c r="J27" i="16" s="1"/>
  <c r="I25" i="13"/>
  <c r="K27" i="16" s="1"/>
  <c r="J25" i="13"/>
  <c r="L27" i="16" s="1"/>
  <c r="K25" i="13"/>
  <c r="M27" i="16" s="1"/>
  <c r="L25" i="13"/>
  <c r="N27" i="16" s="1"/>
  <c r="M25" i="13"/>
  <c r="O27" i="16" s="1"/>
  <c r="N25" i="13"/>
  <c r="P27" i="16" s="1"/>
  <c r="O25" i="13"/>
  <c r="Q27" i="16" s="1"/>
  <c r="P25" i="13"/>
  <c r="R27" i="16" s="1"/>
  <c r="Q25" i="13"/>
  <c r="S27" i="16" s="1"/>
  <c r="R25" i="13"/>
  <c r="T27" i="16" s="1"/>
  <c r="S25" i="13"/>
  <c r="U27" i="16" s="1"/>
  <c r="T25" i="13"/>
  <c r="V27" i="16" s="1"/>
  <c r="U25" i="13"/>
  <c r="W27" i="16" s="1"/>
  <c r="V25" i="13"/>
  <c r="X27" i="16" s="1"/>
  <c r="W25" i="13"/>
  <c r="Y27" i="16" s="1"/>
  <c r="X25" i="13"/>
  <c r="Z27" i="16" s="1"/>
  <c r="Y25" i="13"/>
  <c r="AA27" i="16" s="1"/>
  <c r="Z25" i="13"/>
  <c r="AB27" i="16" s="1"/>
  <c r="C26" i="13"/>
  <c r="D26" i="13"/>
  <c r="F28" i="16" s="1"/>
  <c r="E26" i="13"/>
  <c r="F26" i="13"/>
  <c r="H28" i="16" s="1"/>
  <c r="G26" i="13"/>
  <c r="I28" i="16" s="1"/>
  <c r="H26" i="13"/>
  <c r="J28" i="16" s="1"/>
  <c r="I26" i="13"/>
  <c r="K28" i="16" s="1"/>
  <c r="J26" i="13"/>
  <c r="L28" i="16" s="1"/>
  <c r="K26" i="13"/>
  <c r="M28" i="16" s="1"/>
  <c r="L26" i="13"/>
  <c r="N28" i="16" s="1"/>
  <c r="M26" i="13"/>
  <c r="O28" i="16" s="1"/>
  <c r="N26" i="13"/>
  <c r="P28" i="16" s="1"/>
  <c r="O26" i="13"/>
  <c r="Q28" i="16" s="1"/>
  <c r="P26" i="13"/>
  <c r="R28" i="16" s="1"/>
  <c r="Q26" i="13"/>
  <c r="S28" i="16" s="1"/>
  <c r="R26" i="13"/>
  <c r="T28" i="16" s="1"/>
  <c r="S26" i="13"/>
  <c r="U28" i="16" s="1"/>
  <c r="T26" i="13"/>
  <c r="V28" i="16" s="1"/>
  <c r="U26" i="13"/>
  <c r="W28" i="16" s="1"/>
  <c r="V26" i="13"/>
  <c r="X28" i="16" s="1"/>
  <c r="W26" i="13"/>
  <c r="Y28" i="16" s="1"/>
  <c r="X26" i="13"/>
  <c r="Z28" i="16" s="1"/>
  <c r="Y26" i="13"/>
  <c r="AA28" i="16" s="1"/>
  <c r="Z26" i="13"/>
  <c r="AB28" i="16" s="1"/>
  <c r="C27" i="13"/>
  <c r="D27" i="13"/>
  <c r="F29" i="16" s="1"/>
  <c r="E27" i="13"/>
  <c r="F27" i="13"/>
  <c r="H29" i="16" s="1"/>
  <c r="G27" i="13"/>
  <c r="I29" i="16" s="1"/>
  <c r="H27" i="13"/>
  <c r="J29" i="16" s="1"/>
  <c r="I27" i="13"/>
  <c r="K29" i="16" s="1"/>
  <c r="J27" i="13"/>
  <c r="L29" i="16" s="1"/>
  <c r="K27" i="13"/>
  <c r="M29" i="16" s="1"/>
  <c r="L27" i="13"/>
  <c r="N29" i="16" s="1"/>
  <c r="M27" i="13"/>
  <c r="O29" i="16" s="1"/>
  <c r="N27" i="13"/>
  <c r="P29" i="16" s="1"/>
  <c r="O27" i="13"/>
  <c r="Q29" i="16" s="1"/>
  <c r="P27" i="13"/>
  <c r="R29" i="16" s="1"/>
  <c r="Q27" i="13"/>
  <c r="S29" i="16" s="1"/>
  <c r="R27" i="13"/>
  <c r="T29" i="16" s="1"/>
  <c r="S27" i="13"/>
  <c r="U29" i="16" s="1"/>
  <c r="T27" i="13"/>
  <c r="V29" i="16" s="1"/>
  <c r="U27" i="13"/>
  <c r="W29" i="16" s="1"/>
  <c r="V27" i="13"/>
  <c r="X29" i="16" s="1"/>
  <c r="W27" i="13"/>
  <c r="Y29" i="16" s="1"/>
  <c r="X27" i="13"/>
  <c r="Z29" i="16" s="1"/>
  <c r="Y27" i="13"/>
  <c r="AA29" i="16" s="1"/>
  <c r="Z27" i="13"/>
  <c r="AB29" i="16" s="1"/>
  <c r="C28" i="13"/>
  <c r="D28" i="13"/>
  <c r="F30" i="16" s="1"/>
  <c r="E28" i="13"/>
  <c r="F28" i="13"/>
  <c r="H30" i="16" s="1"/>
  <c r="G28" i="13"/>
  <c r="I30" i="16" s="1"/>
  <c r="H28" i="13"/>
  <c r="J30" i="16" s="1"/>
  <c r="I28" i="13"/>
  <c r="K30" i="16" s="1"/>
  <c r="J28" i="13"/>
  <c r="L30" i="16" s="1"/>
  <c r="K28" i="13"/>
  <c r="M30" i="16" s="1"/>
  <c r="L28" i="13"/>
  <c r="N30" i="16" s="1"/>
  <c r="M28" i="13"/>
  <c r="O30" i="16" s="1"/>
  <c r="N28" i="13"/>
  <c r="P30" i="16" s="1"/>
  <c r="O28" i="13"/>
  <c r="Q30" i="16" s="1"/>
  <c r="P28" i="13"/>
  <c r="R30" i="16" s="1"/>
  <c r="Q28" i="13"/>
  <c r="S30" i="16" s="1"/>
  <c r="R28" i="13"/>
  <c r="T30" i="16" s="1"/>
  <c r="S28" i="13"/>
  <c r="U30" i="16" s="1"/>
  <c r="T28" i="13"/>
  <c r="V30" i="16" s="1"/>
  <c r="U28" i="13"/>
  <c r="W30" i="16" s="1"/>
  <c r="V28" i="13"/>
  <c r="X30" i="16" s="1"/>
  <c r="W28" i="13"/>
  <c r="Y30" i="16" s="1"/>
  <c r="X28" i="13"/>
  <c r="Z30" i="16" s="1"/>
  <c r="Y28" i="13"/>
  <c r="AA30" i="16" s="1"/>
  <c r="Z28" i="13"/>
  <c r="AB30" i="16" s="1"/>
  <c r="C29" i="13"/>
  <c r="D29" i="13"/>
  <c r="F31" i="16" s="1"/>
  <c r="E29" i="13"/>
  <c r="F29" i="13"/>
  <c r="H31" i="16" s="1"/>
  <c r="G29" i="13"/>
  <c r="I31" i="16" s="1"/>
  <c r="H29" i="13"/>
  <c r="J31" i="16" s="1"/>
  <c r="I29" i="13"/>
  <c r="K31" i="16" s="1"/>
  <c r="J29" i="13"/>
  <c r="L31" i="16" s="1"/>
  <c r="K29" i="13"/>
  <c r="M31" i="16" s="1"/>
  <c r="L29" i="13"/>
  <c r="N31" i="16" s="1"/>
  <c r="M29" i="13"/>
  <c r="O31" i="16" s="1"/>
  <c r="N29" i="13"/>
  <c r="P31" i="16" s="1"/>
  <c r="O29" i="13"/>
  <c r="Q31" i="16" s="1"/>
  <c r="P29" i="13"/>
  <c r="R31" i="16" s="1"/>
  <c r="Q29" i="13"/>
  <c r="S31" i="16" s="1"/>
  <c r="R29" i="13"/>
  <c r="T31" i="16" s="1"/>
  <c r="S29" i="13"/>
  <c r="U31" i="16" s="1"/>
  <c r="T29" i="13"/>
  <c r="V31" i="16" s="1"/>
  <c r="U29" i="13"/>
  <c r="W31" i="16" s="1"/>
  <c r="V29" i="13"/>
  <c r="X31" i="16" s="1"/>
  <c r="W29" i="13"/>
  <c r="Y31" i="16" s="1"/>
  <c r="X29" i="13"/>
  <c r="Z31" i="16" s="1"/>
  <c r="Y29" i="13"/>
  <c r="AA31" i="16" s="1"/>
  <c r="Z29" i="13"/>
  <c r="AB31" i="16" s="1"/>
  <c r="C30" i="13"/>
  <c r="D30" i="13"/>
  <c r="F32" i="16" s="1"/>
  <c r="E30" i="13"/>
  <c r="F30" i="13"/>
  <c r="H32" i="16" s="1"/>
  <c r="G30" i="13"/>
  <c r="I32" i="16" s="1"/>
  <c r="H30" i="13"/>
  <c r="J32" i="16" s="1"/>
  <c r="I30" i="13"/>
  <c r="K32" i="16" s="1"/>
  <c r="J30" i="13"/>
  <c r="L32" i="16" s="1"/>
  <c r="K30" i="13"/>
  <c r="M32" i="16" s="1"/>
  <c r="L30" i="13"/>
  <c r="N32" i="16" s="1"/>
  <c r="M30" i="13"/>
  <c r="O32" i="16" s="1"/>
  <c r="N30" i="13"/>
  <c r="P32" i="16" s="1"/>
  <c r="O30" i="13"/>
  <c r="Q32" i="16" s="1"/>
  <c r="P30" i="13"/>
  <c r="R32" i="16" s="1"/>
  <c r="Q30" i="13"/>
  <c r="S32" i="16" s="1"/>
  <c r="R30" i="13"/>
  <c r="T32" i="16" s="1"/>
  <c r="S30" i="13"/>
  <c r="U32" i="16" s="1"/>
  <c r="T30" i="13"/>
  <c r="V32" i="16" s="1"/>
  <c r="U30" i="13"/>
  <c r="W32" i="16" s="1"/>
  <c r="V30" i="13"/>
  <c r="X32" i="16" s="1"/>
  <c r="W30" i="13"/>
  <c r="Y32" i="16" s="1"/>
  <c r="X30" i="13"/>
  <c r="Z32" i="16" s="1"/>
  <c r="Y30" i="13"/>
  <c r="AA32" i="16" s="1"/>
  <c r="Z30" i="13"/>
  <c r="AB32" i="16" s="1"/>
  <c r="C31" i="13"/>
  <c r="D31" i="13"/>
  <c r="F33" i="16" s="1"/>
  <c r="E31" i="13"/>
  <c r="F31" i="13"/>
  <c r="H33" i="16" s="1"/>
  <c r="G31" i="13"/>
  <c r="I33" i="16" s="1"/>
  <c r="H31" i="13"/>
  <c r="J33" i="16" s="1"/>
  <c r="I31" i="13"/>
  <c r="K33" i="16" s="1"/>
  <c r="J31" i="13"/>
  <c r="L33" i="16" s="1"/>
  <c r="K31" i="13"/>
  <c r="M33" i="16" s="1"/>
  <c r="L31" i="13"/>
  <c r="N33" i="16" s="1"/>
  <c r="M31" i="13"/>
  <c r="O33" i="16" s="1"/>
  <c r="N31" i="13"/>
  <c r="P33" i="16" s="1"/>
  <c r="O31" i="13"/>
  <c r="Q33" i="16" s="1"/>
  <c r="P31" i="13"/>
  <c r="R33" i="16" s="1"/>
  <c r="Q31" i="13"/>
  <c r="S33" i="16" s="1"/>
  <c r="R31" i="13"/>
  <c r="T33" i="16" s="1"/>
  <c r="S31" i="13"/>
  <c r="U33" i="16" s="1"/>
  <c r="T31" i="13"/>
  <c r="V33" i="16" s="1"/>
  <c r="U31" i="13"/>
  <c r="W33" i="16" s="1"/>
  <c r="V31" i="13"/>
  <c r="X33" i="16" s="1"/>
  <c r="W31" i="13"/>
  <c r="Y33" i="16" s="1"/>
  <c r="X31" i="13"/>
  <c r="Z33" i="16" s="1"/>
  <c r="Y31" i="13"/>
  <c r="AA33" i="16" s="1"/>
  <c r="Z31" i="13"/>
  <c r="AB33" i="16" s="1"/>
  <c r="C32" i="13"/>
  <c r="D32" i="13"/>
  <c r="F34" i="16" s="1"/>
  <c r="E32" i="13"/>
  <c r="F32" i="13"/>
  <c r="H34" i="16" s="1"/>
  <c r="G32" i="13"/>
  <c r="I34" i="16" s="1"/>
  <c r="H32" i="13"/>
  <c r="J34" i="16" s="1"/>
  <c r="I32" i="13"/>
  <c r="K34" i="16" s="1"/>
  <c r="J32" i="13"/>
  <c r="L34" i="16" s="1"/>
  <c r="K32" i="13"/>
  <c r="M34" i="16" s="1"/>
  <c r="L32" i="13"/>
  <c r="N34" i="16" s="1"/>
  <c r="M32" i="13"/>
  <c r="O34" i="16" s="1"/>
  <c r="N32" i="13"/>
  <c r="P34" i="16" s="1"/>
  <c r="O32" i="13"/>
  <c r="Q34" i="16" s="1"/>
  <c r="P32" i="13"/>
  <c r="R34" i="16" s="1"/>
  <c r="Q32" i="13"/>
  <c r="S34" i="16" s="1"/>
  <c r="R32" i="13"/>
  <c r="T34" i="16" s="1"/>
  <c r="S32" i="13"/>
  <c r="U34" i="16" s="1"/>
  <c r="T32" i="13"/>
  <c r="V34" i="16" s="1"/>
  <c r="U32" i="13"/>
  <c r="W34" i="16" s="1"/>
  <c r="V32" i="13"/>
  <c r="X34" i="16" s="1"/>
  <c r="W32" i="13"/>
  <c r="Y34" i="16" s="1"/>
  <c r="X32" i="13"/>
  <c r="Z34" i="16" s="1"/>
  <c r="Y32" i="13"/>
  <c r="AA34" i="16" s="1"/>
  <c r="Z32" i="13"/>
  <c r="AB34" i="16" s="1"/>
  <c r="C33" i="13"/>
  <c r="D33" i="13"/>
  <c r="F35" i="16" s="1"/>
  <c r="E33" i="13"/>
  <c r="F33" i="13"/>
  <c r="H35" i="16" s="1"/>
  <c r="G33" i="13"/>
  <c r="I35" i="16" s="1"/>
  <c r="H33" i="13"/>
  <c r="J35" i="16" s="1"/>
  <c r="I33" i="13"/>
  <c r="K35" i="16" s="1"/>
  <c r="J33" i="13"/>
  <c r="L35" i="16" s="1"/>
  <c r="K33" i="13"/>
  <c r="M35" i="16" s="1"/>
  <c r="L33" i="13"/>
  <c r="N35" i="16" s="1"/>
  <c r="M33" i="13"/>
  <c r="O35" i="16" s="1"/>
  <c r="N33" i="13"/>
  <c r="P35" i="16" s="1"/>
  <c r="O33" i="13"/>
  <c r="Q35" i="16" s="1"/>
  <c r="P33" i="13"/>
  <c r="R35" i="16" s="1"/>
  <c r="Q33" i="13"/>
  <c r="S35" i="16" s="1"/>
  <c r="R33" i="13"/>
  <c r="T35" i="16" s="1"/>
  <c r="S33" i="13"/>
  <c r="U35" i="16" s="1"/>
  <c r="T33" i="13"/>
  <c r="V35" i="16" s="1"/>
  <c r="U33" i="13"/>
  <c r="W35" i="16" s="1"/>
  <c r="V33" i="13"/>
  <c r="X35" i="16" s="1"/>
  <c r="W33" i="13"/>
  <c r="Y35" i="16" s="1"/>
  <c r="X33" i="13"/>
  <c r="Z35" i="16" s="1"/>
  <c r="Y33" i="13"/>
  <c r="AA35" i="16" s="1"/>
  <c r="Z33" i="13"/>
  <c r="AB35" i="16" s="1"/>
  <c r="C34" i="13"/>
  <c r="D34" i="13"/>
  <c r="F36" i="16" s="1"/>
  <c r="E34" i="13"/>
  <c r="F34" i="13"/>
  <c r="H36" i="16" s="1"/>
  <c r="G34" i="13"/>
  <c r="I36" i="16" s="1"/>
  <c r="H34" i="13"/>
  <c r="J36" i="16" s="1"/>
  <c r="I34" i="13"/>
  <c r="K36" i="16" s="1"/>
  <c r="J34" i="13"/>
  <c r="L36" i="16" s="1"/>
  <c r="K34" i="13"/>
  <c r="M36" i="16" s="1"/>
  <c r="L34" i="13"/>
  <c r="N36" i="16" s="1"/>
  <c r="M34" i="13"/>
  <c r="O36" i="16" s="1"/>
  <c r="N34" i="13"/>
  <c r="P36" i="16" s="1"/>
  <c r="O34" i="13"/>
  <c r="Q36" i="16" s="1"/>
  <c r="P34" i="13"/>
  <c r="R36" i="16" s="1"/>
  <c r="Q34" i="13"/>
  <c r="S36" i="16" s="1"/>
  <c r="R34" i="13"/>
  <c r="T36" i="16" s="1"/>
  <c r="S34" i="13"/>
  <c r="U36" i="16" s="1"/>
  <c r="T34" i="13"/>
  <c r="V36" i="16" s="1"/>
  <c r="U34" i="13"/>
  <c r="W36" i="16" s="1"/>
  <c r="V34" i="13"/>
  <c r="X36" i="16" s="1"/>
  <c r="W34" i="13"/>
  <c r="Y36" i="16" s="1"/>
  <c r="X34" i="13"/>
  <c r="Z36" i="16" s="1"/>
  <c r="Y34" i="13"/>
  <c r="AA36" i="16" s="1"/>
  <c r="Z34" i="13"/>
  <c r="AB36" i="16" s="1"/>
  <c r="C35" i="13"/>
  <c r="D35" i="13"/>
  <c r="F37" i="16" s="1"/>
  <c r="E35" i="13"/>
  <c r="F35" i="13"/>
  <c r="H37" i="16" s="1"/>
  <c r="G35" i="13"/>
  <c r="I37" i="16" s="1"/>
  <c r="H35" i="13"/>
  <c r="J37" i="16" s="1"/>
  <c r="I35" i="13"/>
  <c r="K37" i="16" s="1"/>
  <c r="J35" i="13"/>
  <c r="L37" i="16" s="1"/>
  <c r="K35" i="13"/>
  <c r="M37" i="16" s="1"/>
  <c r="L35" i="13"/>
  <c r="N37" i="16" s="1"/>
  <c r="M35" i="13"/>
  <c r="O37" i="16" s="1"/>
  <c r="N35" i="13"/>
  <c r="P37" i="16" s="1"/>
  <c r="O35" i="13"/>
  <c r="Q37" i="16" s="1"/>
  <c r="P35" i="13"/>
  <c r="R37" i="16" s="1"/>
  <c r="Q35" i="13"/>
  <c r="S37" i="16" s="1"/>
  <c r="R35" i="13"/>
  <c r="T37" i="16" s="1"/>
  <c r="S35" i="13"/>
  <c r="U37" i="16" s="1"/>
  <c r="T35" i="13"/>
  <c r="V37" i="16" s="1"/>
  <c r="U35" i="13"/>
  <c r="W37" i="16" s="1"/>
  <c r="V35" i="13"/>
  <c r="X37" i="16" s="1"/>
  <c r="W35" i="13"/>
  <c r="Y37" i="16" s="1"/>
  <c r="X35" i="13"/>
  <c r="Z37" i="16" s="1"/>
  <c r="Y35" i="13"/>
  <c r="AA37" i="16" s="1"/>
  <c r="Z35" i="13"/>
  <c r="AB37" i="16" s="1"/>
  <c r="C36" i="13"/>
  <c r="D36" i="13"/>
  <c r="F38" i="16" s="1"/>
  <c r="E36" i="13"/>
  <c r="F36" i="13"/>
  <c r="H38" i="16" s="1"/>
  <c r="G36" i="13"/>
  <c r="I38" i="16" s="1"/>
  <c r="H36" i="13"/>
  <c r="J38" i="16" s="1"/>
  <c r="I36" i="13"/>
  <c r="K38" i="16" s="1"/>
  <c r="J36" i="13"/>
  <c r="L38" i="16" s="1"/>
  <c r="K36" i="13"/>
  <c r="M38" i="16" s="1"/>
  <c r="L36" i="13"/>
  <c r="N38" i="16" s="1"/>
  <c r="M36" i="13"/>
  <c r="O38" i="16" s="1"/>
  <c r="N36" i="13"/>
  <c r="P38" i="16" s="1"/>
  <c r="O36" i="13"/>
  <c r="Q38" i="16" s="1"/>
  <c r="P36" i="13"/>
  <c r="R38" i="16" s="1"/>
  <c r="Q36" i="13"/>
  <c r="S38" i="16" s="1"/>
  <c r="R36" i="13"/>
  <c r="T38" i="16" s="1"/>
  <c r="S36" i="13"/>
  <c r="U38" i="16" s="1"/>
  <c r="T36" i="13"/>
  <c r="V38" i="16" s="1"/>
  <c r="U36" i="13"/>
  <c r="W38" i="16" s="1"/>
  <c r="V36" i="13"/>
  <c r="X38" i="16" s="1"/>
  <c r="W36" i="13"/>
  <c r="Y38" i="16" s="1"/>
  <c r="X36" i="13"/>
  <c r="Z38" i="16" s="1"/>
  <c r="Y36" i="13"/>
  <c r="AA38" i="16" s="1"/>
  <c r="Z36" i="13"/>
  <c r="AB38" i="16" s="1"/>
  <c r="C37" i="13"/>
  <c r="D37" i="13"/>
  <c r="F39" i="16" s="1"/>
  <c r="E37" i="13"/>
  <c r="F37" i="13"/>
  <c r="H39" i="16" s="1"/>
  <c r="G37" i="13"/>
  <c r="I39" i="16" s="1"/>
  <c r="H37" i="13"/>
  <c r="J39" i="16" s="1"/>
  <c r="I37" i="13"/>
  <c r="K39" i="16" s="1"/>
  <c r="J37" i="13"/>
  <c r="L39" i="16" s="1"/>
  <c r="K37" i="13"/>
  <c r="M39" i="16" s="1"/>
  <c r="L37" i="13"/>
  <c r="N39" i="16" s="1"/>
  <c r="M37" i="13"/>
  <c r="O39" i="16" s="1"/>
  <c r="N37" i="13"/>
  <c r="P39" i="16" s="1"/>
  <c r="O37" i="13"/>
  <c r="Q39" i="16" s="1"/>
  <c r="P37" i="13"/>
  <c r="R39" i="16" s="1"/>
  <c r="Q37" i="13"/>
  <c r="S39" i="16" s="1"/>
  <c r="R37" i="13"/>
  <c r="T39" i="16" s="1"/>
  <c r="S37" i="13"/>
  <c r="U39" i="16" s="1"/>
  <c r="T37" i="13"/>
  <c r="V39" i="16" s="1"/>
  <c r="U37" i="13"/>
  <c r="W39" i="16" s="1"/>
  <c r="V37" i="13"/>
  <c r="X39" i="16" s="1"/>
  <c r="W37" i="13"/>
  <c r="Y39" i="16" s="1"/>
  <c r="X37" i="13"/>
  <c r="Z39" i="16" s="1"/>
  <c r="Y37" i="13"/>
  <c r="AA39" i="16" s="1"/>
  <c r="Z37" i="13"/>
  <c r="AB39" i="16" s="1"/>
  <c r="C38" i="13"/>
  <c r="D38" i="13"/>
  <c r="F40" i="16" s="1"/>
  <c r="E38" i="13"/>
  <c r="F38" i="13"/>
  <c r="H40" i="16" s="1"/>
  <c r="G38" i="13"/>
  <c r="I40" i="16" s="1"/>
  <c r="H38" i="13"/>
  <c r="J40" i="16" s="1"/>
  <c r="I38" i="13"/>
  <c r="K40" i="16" s="1"/>
  <c r="J38" i="13"/>
  <c r="L40" i="16" s="1"/>
  <c r="K38" i="13"/>
  <c r="M40" i="16" s="1"/>
  <c r="L38" i="13"/>
  <c r="N40" i="16" s="1"/>
  <c r="M38" i="13"/>
  <c r="O40" i="16" s="1"/>
  <c r="N38" i="13"/>
  <c r="P40" i="16" s="1"/>
  <c r="O38" i="13"/>
  <c r="Q40" i="16" s="1"/>
  <c r="P38" i="13"/>
  <c r="R40" i="16" s="1"/>
  <c r="Q38" i="13"/>
  <c r="S40" i="16" s="1"/>
  <c r="R38" i="13"/>
  <c r="T40" i="16" s="1"/>
  <c r="S38" i="13"/>
  <c r="U40" i="16" s="1"/>
  <c r="T38" i="13"/>
  <c r="V40" i="16" s="1"/>
  <c r="U38" i="13"/>
  <c r="W40" i="16" s="1"/>
  <c r="V38" i="13"/>
  <c r="X40" i="16" s="1"/>
  <c r="W38" i="13"/>
  <c r="Y40" i="16" s="1"/>
  <c r="X38" i="13"/>
  <c r="Z40" i="16" s="1"/>
  <c r="Y38" i="13"/>
  <c r="AA40" i="16" s="1"/>
  <c r="Z38" i="13"/>
  <c r="AB40" i="16" s="1"/>
  <c r="C39" i="13"/>
  <c r="D39" i="13"/>
  <c r="F41" i="16" s="1"/>
  <c r="E39" i="13"/>
  <c r="F39" i="13"/>
  <c r="H41" i="16" s="1"/>
  <c r="G39" i="13"/>
  <c r="I41" i="16" s="1"/>
  <c r="H39" i="13"/>
  <c r="J41" i="16" s="1"/>
  <c r="I39" i="13"/>
  <c r="K41" i="16" s="1"/>
  <c r="J39" i="13"/>
  <c r="L41" i="16" s="1"/>
  <c r="K39" i="13"/>
  <c r="M41" i="16" s="1"/>
  <c r="L39" i="13"/>
  <c r="N41" i="16" s="1"/>
  <c r="M39" i="13"/>
  <c r="O41" i="16" s="1"/>
  <c r="N39" i="13"/>
  <c r="P41" i="16" s="1"/>
  <c r="O39" i="13"/>
  <c r="Q41" i="16" s="1"/>
  <c r="P39" i="13"/>
  <c r="R41" i="16" s="1"/>
  <c r="Q39" i="13"/>
  <c r="S41" i="16" s="1"/>
  <c r="R39" i="13"/>
  <c r="T41" i="16" s="1"/>
  <c r="S39" i="13"/>
  <c r="U41" i="16" s="1"/>
  <c r="T39" i="13"/>
  <c r="V41" i="16" s="1"/>
  <c r="U39" i="13"/>
  <c r="W41" i="16" s="1"/>
  <c r="V39" i="13"/>
  <c r="X41" i="16" s="1"/>
  <c r="W39" i="13"/>
  <c r="Y41" i="16" s="1"/>
  <c r="X39" i="13"/>
  <c r="Z41" i="16" s="1"/>
  <c r="Y39" i="13"/>
  <c r="AA41" i="16" s="1"/>
  <c r="Z39" i="13"/>
  <c r="AB41" i="16" s="1"/>
  <c r="C40" i="13"/>
  <c r="D40" i="13"/>
  <c r="F42" i="16" s="1"/>
  <c r="E40" i="13"/>
  <c r="F40" i="13"/>
  <c r="H42" i="16" s="1"/>
  <c r="G40" i="13"/>
  <c r="I42" i="16" s="1"/>
  <c r="H40" i="13"/>
  <c r="J42" i="16" s="1"/>
  <c r="I40" i="13"/>
  <c r="K42" i="16" s="1"/>
  <c r="J40" i="13"/>
  <c r="L42" i="16" s="1"/>
  <c r="K40" i="13"/>
  <c r="M42" i="16" s="1"/>
  <c r="L40" i="13"/>
  <c r="N42" i="16" s="1"/>
  <c r="M40" i="13"/>
  <c r="O42" i="16" s="1"/>
  <c r="N40" i="13"/>
  <c r="P42" i="16" s="1"/>
  <c r="O40" i="13"/>
  <c r="Q42" i="16" s="1"/>
  <c r="P40" i="13"/>
  <c r="R42" i="16" s="1"/>
  <c r="Q40" i="13"/>
  <c r="S42" i="16" s="1"/>
  <c r="R40" i="13"/>
  <c r="T42" i="16" s="1"/>
  <c r="S40" i="13"/>
  <c r="U42" i="16" s="1"/>
  <c r="T40" i="13"/>
  <c r="V42" i="16" s="1"/>
  <c r="U40" i="13"/>
  <c r="W42" i="16" s="1"/>
  <c r="V40" i="13"/>
  <c r="X42" i="16" s="1"/>
  <c r="W40" i="13"/>
  <c r="Y42" i="16" s="1"/>
  <c r="X40" i="13"/>
  <c r="Z42" i="16" s="1"/>
  <c r="Y40" i="13"/>
  <c r="AA42" i="16" s="1"/>
  <c r="Z40" i="13"/>
  <c r="AB42" i="16" s="1"/>
  <c r="C41" i="13"/>
  <c r="D41" i="13"/>
  <c r="F43" i="16" s="1"/>
  <c r="E41" i="13"/>
  <c r="F41" i="13"/>
  <c r="H43" i="16" s="1"/>
  <c r="G41" i="13"/>
  <c r="I43" i="16" s="1"/>
  <c r="H41" i="13"/>
  <c r="J43" i="16" s="1"/>
  <c r="I41" i="13"/>
  <c r="K43" i="16" s="1"/>
  <c r="J41" i="13"/>
  <c r="L43" i="16" s="1"/>
  <c r="K41" i="13"/>
  <c r="M43" i="16" s="1"/>
  <c r="L41" i="13"/>
  <c r="N43" i="16" s="1"/>
  <c r="M41" i="13"/>
  <c r="O43" i="16" s="1"/>
  <c r="N41" i="13"/>
  <c r="P43" i="16" s="1"/>
  <c r="O41" i="13"/>
  <c r="Q43" i="16" s="1"/>
  <c r="P41" i="13"/>
  <c r="R43" i="16" s="1"/>
  <c r="Q41" i="13"/>
  <c r="S43" i="16" s="1"/>
  <c r="R41" i="13"/>
  <c r="T43" i="16" s="1"/>
  <c r="S41" i="13"/>
  <c r="U43" i="16" s="1"/>
  <c r="T41" i="13"/>
  <c r="V43" i="16" s="1"/>
  <c r="U41" i="13"/>
  <c r="W43" i="16" s="1"/>
  <c r="V41" i="13"/>
  <c r="X43" i="16" s="1"/>
  <c r="W41" i="13"/>
  <c r="Y43" i="16" s="1"/>
  <c r="X41" i="13"/>
  <c r="Z43" i="16" s="1"/>
  <c r="Y41" i="13"/>
  <c r="AA43" i="16" s="1"/>
  <c r="Z41" i="13"/>
  <c r="AB43" i="16" s="1"/>
  <c r="C42" i="13"/>
  <c r="D42" i="13"/>
  <c r="F44" i="16" s="1"/>
  <c r="E42" i="13"/>
  <c r="F42" i="13"/>
  <c r="H44" i="16" s="1"/>
  <c r="G42" i="13"/>
  <c r="I44" i="16" s="1"/>
  <c r="H42" i="13"/>
  <c r="J44" i="16" s="1"/>
  <c r="I42" i="13"/>
  <c r="K44" i="16" s="1"/>
  <c r="J42" i="13"/>
  <c r="L44" i="16" s="1"/>
  <c r="K42" i="13"/>
  <c r="M44" i="16" s="1"/>
  <c r="L42" i="13"/>
  <c r="N44" i="16" s="1"/>
  <c r="M42" i="13"/>
  <c r="O44" i="16" s="1"/>
  <c r="N42" i="13"/>
  <c r="P44" i="16" s="1"/>
  <c r="O42" i="13"/>
  <c r="Q44" i="16" s="1"/>
  <c r="P42" i="13"/>
  <c r="R44" i="16" s="1"/>
  <c r="Q42" i="13"/>
  <c r="S44" i="16" s="1"/>
  <c r="R42" i="13"/>
  <c r="T44" i="16" s="1"/>
  <c r="S42" i="13"/>
  <c r="U44" i="16" s="1"/>
  <c r="T42" i="13"/>
  <c r="V44" i="16" s="1"/>
  <c r="U42" i="13"/>
  <c r="W44" i="16" s="1"/>
  <c r="V42" i="13"/>
  <c r="X44" i="16" s="1"/>
  <c r="W42" i="13"/>
  <c r="Y44" i="16" s="1"/>
  <c r="X42" i="13"/>
  <c r="Z44" i="16" s="1"/>
  <c r="Y42" i="13"/>
  <c r="AA44" i="16" s="1"/>
  <c r="Z42" i="13"/>
  <c r="AB44" i="16" s="1"/>
  <c r="C43" i="13"/>
  <c r="D43" i="13"/>
  <c r="F45" i="16" s="1"/>
  <c r="E43" i="13"/>
  <c r="F43" i="13"/>
  <c r="H45" i="16" s="1"/>
  <c r="G43" i="13"/>
  <c r="I45" i="16" s="1"/>
  <c r="H43" i="13"/>
  <c r="J45" i="16" s="1"/>
  <c r="I43" i="13"/>
  <c r="K45" i="16" s="1"/>
  <c r="J43" i="13"/>
  <c r="L45" i="16" s="1"/>
  <c r="K43" i="13"/>
  <c r="M45" i="16" s="1"/>
  <c r="L43" i="13"/>
  <c r="N45" i="16" s="1"/>
  <c r="M43" i="13"/>
  <c r="O45" i="16" s="1"/>
  <c r="N43" i="13"/>
  <c r="P45" i="16" s="1"/>
  <c r="O43" i="13"/>
  <c r="Q45" i="16" s="1"/>
  <c r="P43" i="13"/>
  <c r="R45" i="16" s="1"/>
  <c r="Q43" i="13"/>
  <c r="S45" i="16" s="1"/>
  <c r="R43" i="13"/>
  <c r="T45" i="16" s="1"/>
  <c r="S43" i="13"/>
  <c r="U45" i="16" s="1"/>
  <c r="T43" i="13"/>
  <c r="V45" i="16" s="1"/>
  <c r="U43" i="13"/>
  <c r="W45" i="16" s="1"/>
  <c r="V43" i="13"/>
  <c r="X45" i="16" s="1"/>
  <c r="W43" i="13"/>
  <c r="Y45" i="16" s="1"/>
  <c r="X43" i="13"/>
  <c r="Z45" i="16" s="1"/>
  <c r="Y43" i="13"/>
  <c r="AA45" i="16" s="1"/>
  <c r="Z43" i="13"/>
  <c r="AB45" i="16" s="1"/>
  <c r="C44" i="13"/>
  <c r="D44" i="13"/>
  <c r="F46" i="16" s="1"/>
  <c r="E44" i="13"/>
  <c r="F44" i="13"/>
  <c r="H46" i="16" s="1"/>
  <c r="G44" i="13"/>
  <c r="I46" i="16" s="1"/>
  <c r="H44" i="13"/>
  <c r="J46" i="16" s="1"/>
  <c r="I44" i="13"/>
  <c r="K46" i="16" s="1"/>
  <c r="J44" i="13"/>
  <c r="L46" i="16" s="1"/>
  <c r="K44" i="13"/>
  <c r="M46" i="16" s="1"/>
  <c r="L44" i="13"/>
  <c r="N46" i="16" s="1"/>
  <c r="M44" i="13"/>
  <c r="O46" i="16" s="1"/>
  <c r="N44" i="13"/>
  <c r="P46" i="16" s="1"/>
  <c r="O44" i="13"/>
  <c r="Q46" i="16" s="1"/>
  <c r="P44" i="13"/>
  <c r="R46" i="16" s="1"/>
  <c r="Q44" i="13"/>
  <c r="S46" i="16" s="1"/>
  <c r="R44" i="13"/>
  <c r="T46" i="16" s="1"/>
  <c r="S44" i="13"/>
  <c r="U46" i="16" s="1"/>
  <c r="T44" i="13"/>
  <c r="V46" i="16" s="1"/>
  <c r="U44" i="13"/>
  <c r="W46" i="16" s="1"/>
  <c r="V44" i="13"/>
  <c r="X46" i="16" s="1"/>
  <c r="W44" i="13"/>
  <c r="Y46" i="16" s="1"/>
  <c r="X44" i="13"/>
  <c r="Z46" i="16" s="1"/>
  <c r="Y44" i="13"/>
  <c r="AA46" i="16" s="1"/>
  <c r="Z44" i="13"/>
  <c r="AB46" i="16" s="1"/>
  <c r="C45" i="13"/>
  <c r="D45" i="13"/>
  <c r="F47" i="16" s="1"/>
  <c r="E45" i="13"/>
  <c r="F45" i="13"/>
  <c r="H47" i="16" s="1"/>
  <c r="G45" i="13"/>
  <c r="I47" i="16" s="1"/>
  <c r="H45" i="13"/>
  <c r="J47" i="16" s="1"/>
  <c r="I45" i="13"/>
  <c r="K47" i="16" s="1"/>
  <c r="J45" i="13"/>
  <c r="L47" i="16" s="1"/>
  <c r="K45" i="13"/>
  <c r="M47" i="16" s="1"/>
  <c r="L45" i="13"/>
  <c r="N47" i="16" s="1"/>
  <c r="M45" i="13"/>
  <c r="O47" i="16" s="1"/>
  <c r="N45" i="13"/>
  <c r="P47" i="16" s="1"/>
  <c r="O45" i="13"/>
  <c r="Q47" i="16" s="1"/>
  <c r="P45" i="13"/>
  <c r="R47" i="16" s="1"/>
  <c r="Q45" i="13"/>
  <c r="S47" i="16" s="1"/>
  <c r="R45" i="13"/>
  <c r="T47" i="16" s="1"/>
  <c r="S45" i="13"/>
  <c r="U47" i="16" s="1"/>
  <c r="T45" i="13"/>
  <c r="V47" i="16" s="1"/>
  <c r="U45" i="13"/>
  <c r="W47" i="16" s="1"/>
  <c r="V45" i="13"/>
  <c r="X47" i="16" s="1"/>
  <c r="W45" i="13"/>
  <c r="Y47" i="16" s="1"/>
  <c r="X45" i="13"/>
  <c r="Z47" i="16" s="1"/>
  <c r="Y45" i="13"/>
  <c r="AA47" i="16" s="1"/>
  <c r="Z45" i="13"/>
  <c r="AB47" i="16" s="1"/>
  <c r="C46" i="13"/>
  <c r="D46" i="13"/>
  <c r="F48" i="16" s="1"/>
  <c r="E46" i="13"/>
  <c r="F46" i="13"/>
  <c r="H48" i="16" s="1"/>
  <c r="G46" i="13"/>
  <c r="I48" i="16" s="1"/>
  <c r="H46" i="13"/>
  <c r="J48" i="16" s="1"/>
  <c r="I46" i="13"/>
  <c r="K48" i="16" s="1"/>
  <c r="J46" i="13"/>
  <c r="L48" i="16" s="1"/>
  <c r="K46" i="13"/>
  <c r="M48" i="16" s="1"/>
  <c r="L46" i="13"/>
  <c r="N48" i="16" s="1"/>
  <c r="M46" i="13"/>
  <c r="O48" i="16" s="1"/>
  <c r="N46" i="13"/>
  <c r="P48" i="16" s="1"/>
  <c r="O46" i="13"/>
  <c r="Q48" i="16" s="1"/>
  <c r="P46" i="13"/>
  <c r="R48" i="16" s="1"/>
  <c r="Q46" i="13"/>
  <c r="S48" i="16" s="1"/>
  <c r="R46" i="13"/>
  <c r="T48" i="16" s="1"/>
  <c r="S46" i="13"/>
  <c r="U48" i="16" s="1"/>
  <c r="T46" i="13"/>
  <c r="V48" i="16" s="1"/>
  <c r="U46" i="13"/>
  <c r="W48" i="16" s="1"/>
  <c r="V46" i="13"/>
  <c r="X48" i="16" s="1"/>
  <c r="W46" i="13"/>
  <c r="Y48" i="16" s="1"/>
  <c r="X46" i="13"/>
  <c r="Z48" i="16" s="1"/>
  <c r="Y46" i="13"/>
  <c r="AA48" i="16" s="1"/>
  <c r="Z46" i="13"/>
  <c r="AB48" i="16" s="1"/>
  <c r="C47" i="13"/>
  <c r="D47" i="13"/>
  <c r="F49" i="16" s="1"/>
  <c r="E47" i="13"/>
  <c r="F47" i="13"/>
  <c r="H49" i="16" s="1"/>
  <c r="G47" i="13"/>
  <c r="I49" i="16" s="1"/>
  <c r="H47" i="13"/>
  <c r="J49" i="16" s="1"/>
  <c r="I47" i="13"/>
  <c r="K49" i="16" s="1"/>
  <c r="J47" i="13"/>
  <c r="L49" i="16" s="1"/>
  <c r="K47" i="13"/>
  <c r="M49" i="16" s="1"/>
  <c r="L47" i="13"/>
  <c r="N49" i="16" s="1"/>
  <c r="M47" i="13"/>
  <c r="O49" i="16" s="1"/>
  <c r="N47" i="13"/>
  <c r="P49" i="16" s="1"/>
  <c r="O47" i="13"/>
  <c r="Q49" i="16" s="1"/>
  <c r="P47" i="13"/>
  <c r="R49" i="16" s="1"/>
  <c r="Q47" i="13"/>
  <c r="S49" i="16" s="1"/>
  <c r="R47" i="13"/>
  <c r="T49" i="16" s="1"/>
  <c r="S47" i="13"/>
  <c r="U49" i="16" s="1"/>
  <c r="T47" i="13"/>
  <c r="V49" i="16" s="1"/>
  <c r="U47" i="13"/>
  <c r="W49" i="16" s="1"/>
  <c r="V47" i="13"/>
  <c r="X49" i="16" s="1"/>
  <c r="W47" i="13"/>
  <c r="Y49" i="16" s="1"/>
  <c r="X47" i="13"/>
  <c r="Z49" i="16" s="1"/>
  <c r="Y47" i="13"/>
  <c r="AA49" i="16" s="1"/>
  <c r="Z47" i="13"/>
  <c r="AB49" i="16" s="1"/>
  <c r="C48" i="13"/>
  <c r="D48" i="13"/>
  <c r="F50" i="16" s="1"/>
  <c r="E48" i="13"/>
  <c r="F48" i="13"/>
  <c r="H50" i="16" s="1"/>
  <c r="G48" i="13"/>
  <c r="I50" i="16" s="1"/>
  <c r="H48" i="13"/>
  <c r="J50" i="16" s="1"/>
  <c r="I48" i="13"/>
  <c r="K50" i="16" s="1"/>
  <c r="J48" i="13"/>
  <c r="L50" i="16" s="1"/>
  <c r="K48" i="13"/>
  <c r="M50" i="16" s="1"/>
  <c r="L48" i="13"/>
  <c r="N50" i="16" s="1"/>
  <c r="M48" i="13"/>
  <c r="O50" i="16" s="1"/>
  <c r="N48" i="13"/>
  <c r="P50" i="16" s="1"/>
  <c r="O48" i="13"/>
  <c r="Q50" i="16" s="1"/>
  <c r="P48" i="13"/>
  <c r="R50" i="16" s="1"/>
  <c r="Q48" i="13"/>
  <c r="S50" i="16" s="1"/>
  <c r="R48" i="13"/>
  <c r="T50" i="16" s="1"/>
  <c r="S48" i="13"/>
  <c r="U50" i="16" s="1"/>
  <c r="T48" i="13"/>
  <c r="V50" i="16" s="1"/>
  <c r="U48" i="13"/>
  <c r="W50" i="16" s="1"/>
  <c r="V48" i="13"/>
  <c r="X50" i="16" s="1"/>
  <c r="W48" i="13"/>
  <c r="Y50" i="16" s="1"/>
  <c r="X48" i="13"/>
  <c r="Z50" i="16" s="1"/>
  <c r="Y48" i="13"/>
  <c r="AA50" i="16" s="1"/>
  <c r="Z48" i="13"/>
  <c r="AB50" i="16" s="1"/>
  <c r="C49" i="13"/>
  <c r="D49" i="13"/>
  <c r="F51" i="16" s="1"/>
  <c r="E49" i="13"/>
  <c r="F49" i="13"/>
  <c r="H51" i="16" s="1"/>
  <c r="G49" i="13"/>
  <c r="I51" i="16" s="1"/>
  <c r="H49" i="13"/>
  <c r="J51" i="16" s="1"/>
  <c r="I49" i="13"/>
  <c r="K51" i="16" s="1"/>
  <c r="J49" i="13"/>
  <c r="L51" i="16" s="1"/>
  <c r="K49" i="13"/>
  <c r="M51" i="16" s="1"/>
  <c r="L49" i="13"/>
  <c r="N51" i="16" s="1"/>
  <c r="M49" i="13"/>
  <c r="O51" i="16" s="1"/>
  <c r="N49" i="13"/>
  <c r="P51" i="16" s="1"/>
  <c r="O49" i="13"/>
  <c r="Q51" i="16" s="1"/>
  <c r="P49" i="13"/>
  <c r="R51" i="16" s="1"/>
  <c r="Q49" i="13"/>
  <c r="S51" i="16" s="1"/>
  <c r="R49" i="13"/>
  <c r="T51" i="16" s="1"/>
  <c r="S49" i="13"/>
  <c r="U51" i="16" s="1"/>
  <c r="T49" i="13"/>
  <c r="V51" i="16" s="1"/>
  <c r="U49" i="13"/>
  <c r="W51" i="16" s="1"/>
  <c r="V49" i="13"/>
  <c r="X51" i="16" s="1"/>
  <c r="W49" i="13"/>
  <c r="Y51" i="16" s="1"/>
  <c r="X49" i="13"/>
  <c r="Z51" i="16" s="1"/>
  <c r="Y49" i="13"/>
  <c r="AA51" i="16" s="1"/>
  <c r="Z49" i="13"/>
  <c r="AB51" i="16" s="1"/>
  <c r="C50" i="13"/>
  <c r="D50" i="13"/>
  <c r="F52" i="16" s="1"/>
  <c r="E50" i="13"/>
  <c r="F50" i="13"/>
  <c r="H52" i="16" s="1"/>
  <c r="G50" i="13"/>
  <c r="I52" i="16" s="1"/>
  <c r="H50" i="13"/>
  <c r="J52" i="16" s="1"/>
  <c r="I50" i="13"/>
  <c r="K52" i="16" s="1"/>
  <c r="J50" i="13"/>
  <c r="L52" i="16" s="1"/>
  <c r="K50" i="13"/>
  <c r="M52" i="16" s="1"/>
  <c r="L50" i="13"/>
  <c r="N52" i="16" s="1"/>
  <c r="M50" i="13"/>
  <c r="O52" i="16" s="1"/>
  <c r="N50" i="13"/>
  <c r="P52" i="16" s="1"/>
  <c r="O50" i="13"/>
  <c r="Q52" i="16" s="1"/>
  <c r="P50" i="13"/>
  <c r="R52" i="16" s="1"/>
  <c r="Q50" i="13"/>
  <c r="S52" i="16" s="1"/>
  <c r="R50" i="13"/>
  <c r="T52" i="16" s="1"/>
  <c r="S50" i="13"/>
  <c r="U52" i="16" s="1"/>
  <c r="T50" i="13"/>
  <c r="V52" i="16" s="1"/>
  <c r="U50" i="13"/>
  <c r="W52" i="16" s="1"/>
  <c r="V50" i="13"/>
  <c r="X52" i="16" s="1"/>
  <c r="W50" i="13"/>
  <c r="Y52" i="16" s="1"/>
  <c r="X50" i="13"/>
  <c r="Z52" i="16" s="1"/>
  <c r="Y50" i="13"/>
  <c r="AA52" i="16" s="1"/>
  <c r="Z50" i="13"/>
  <c r="AB52" i="16" s="1"/>
  <c r="C51" i="13"/>
  <c r="D51" i="13"/>
  <c r="F53" i="16" s="1"/>
  <c r="E51" i="13"/>
  <c r="F51" i="13"/>
  <c r="H53" i="16" s="1"/>
  <c r="G51" i="13"/>
  <c r="I53" i="16" s="1"/>
  <c r="H51" i="13"/>
  <c r="J53" i="16" s="1"/>
  <c r="I51" i="13"/>
  <c r="K53" i="16" s="1"/>
  <c r="J51" i="13"/>
  <c r="L53" i="16" s="1"/>
  <c r="K51" i="13"/>
  <c r="M53" i="16" s="1"/>
  <c r="L51" i="13"/>
  <c r="N53" i="16" s="1"/>
  <c r="M51" i="13"/>
  <c r="O53" i="16" s="1"/>
  <c r="N51" i="13"/>
  <c r="P53" i="16" s="1"/>
  <c r="O51" i="13"/>
  <c r="Q53" i="16" s="1"/>
  <c r="P51" i="13"/>
  <c r="R53" i="16" s="1"/>
  <c r="Q51" i="13"/>
  <c r="S53" i="16" s="1"/>
  <c r="R51" i="13"/>
  <c r="T53" i="16" s="1"/>
  <c r="S51" i="13"/>
  <c r="U53" i="16" s="1"/>
  <c r="T51" i="13"/>
  <c r="V53" i="16" s="1"/>
  <c r="U51" i="13"/>
  <c r="W53" i="16" s="1"/>
  <c r="V51" i="13"/>
  <c r="X53" i="16" s="1"/>
  <c r="W51" i="13"/>
  <c r="Y53" i="16" s="1"/>
  <c r="X51" i="13"/>
  <c r="Z53" i="16" s="1"/>
  <c r="Y51" i="13"/>
  <c r="AA53" i="16" s="1"/>
  <c r="Z51" i="13"/>
  <c r="AB53" i="16" s="1"/>
  <c r="C52" i="13"/>
  <c r="D52" i="13"/>
  <c r="F54" i="16" s="1"/>
  <c r="E52" i="13"/>
  <c r="F52" i="13"/>
  <c r="H54" i="16" s="1"/>
  <c r="G52" i="13"/>
  <c r="I54" i="16" s="1"/>
  <c r="H52" i="13"/>
  <c r="J54" i="16" s="1"/>
  <c r="I52" i="13"/>
  <c r="K54" i="16" s="1"/>
  <c r="J52" i="13"/>
  <c r="L54" i="16" s="1"/>
  <c r="K52" i="13"/>
  <c r="M54" i="16" s="1"/>
  <c r="L52" i="13"/>
  <c r="N54" i="16" s="1"/>
  <c r="M52" i="13"/>
  <c r="O54" i="16" s="1"/>
  <c r="N52" i="13"/>
  <c r="P54" i="16" s="1"/>
  <c r="O52" i="13"/>
  <c r="Q54" i="16" s="1"/>
  <c r="P52" i="13"/>
  <c r="R54" i="16" s="1"/>
  <c r="Q52" i="13"/>
  <c r="S54" i="16" s="1"/>
  <c r="R52" i="13"/>
  <c r="T54" i="16" s="1"/>
  <c r="S52" i="13"/>
  <c r="U54" i="16" s="1"/>
  <c r="T52" i="13"/>
  <c r="V54" i="16" s="1"/>
  <c r="U52" i="13"/>
  <c r="W54" i="16" s="1"/>
  <c r="V52" i="13"/>
  <c r="X54" i="16" s="1"/>
  <c r="W52" i="13"/>
  <c r="Y54" i="16" s="1"/>
  <c r="X52" i="13"/>
  <c r="Z54" i="16" s="1"/>
  <c r="Y52" i="13"/>
  <c r="AA54" i="16" s="1"/>
  <c r="Z52" i="13"/>
  <c r="AB54" i="16" s="1"/>
  <c r="C53" i="13"/>
  <c r="D53" i="13"/>
  <c r="F55" i="16" s="1"/>
  <c r="E53" i="13"/>
  <c r="F53" i="13"/>
  <c r="H55" i="16" s="1"/>
  <c r="G53" i="13"/>
  <c r="I55" i="16" s="1"/>
  <c r="H53" i="13"/>
  <c r="J55" i="16" s="1"/>
  <c r="I53" i="13"/>
  <c r="K55" i="16" s="1"/>
  <c r="J53" i="13"/>
  <c r="L55" i="16" s="1"/>
  <c r="K53" i="13"/>
  <c r="M55" i="16" s="1"/>
  <c r="L53" i="13"/>
  <c r="N55" i="16" s="1"/>
  <c r="M53" i="13"/>
  <c r="O55" i="16" s="1"/>
  <c r="N53" i="13"/>
  <c r="P55" i="16" s="1"/>
  <c r="O53" i="13"/>
  <c r="Q55" i="16" s="1"/>
  <c r="P53" i="13"/>
  <c r="R55" i="16" s="1"/>
  <c r="Q53" i="13"/>
  <c r="S55" i="16" s="1"/>
  <c r="R53" i="13"/>
  <c r="T55" i="16" s="1"/>
  <c r="S53" i="13"/>
  <c r="U55" i="16" s="1"/>
  <c r="T53" i="13"/>
  <c r="V55" i="16" s="1"/>
  <c r="U53" i="13"/>
  <c r="W55" i="16" s="1"/>
  <c r="V53" i="13"/>
  <c r="X55" i="16" s="1"/>
  <c r="W53" i="13"/>
  <c r="Y55" i="16" s="1"/>
  <c r="X53" i="13"/>
  <c r="Z55" i="16" s="1"/>
  <c r="Y53" i="13"/>
  <c r="AA55" i="16" s="1"/>
  <c r="Z53" i="13"/>
  <c r="AB55" i="16" s="1"/>
  <c r="C54" i="13"/>
  <c r="D54" i="13"/>
  <c r="F56" i="16" s="1"/>
  <c r="E54" i="13"/>
  <c r="F54" i="13"/>
  <c r="H56" i="16" s="1"/>
  <c r="G54" i="13"/>
  <c r="I56" i="16" s="1"/>
  <c r="H54" i="13"/>
  <c r="J56" i="16" s="1"/>
  <c r="I54" i="13"/>
  <c r="K56" i="16" s="1"/>
  <c r="J54" i="13"/>
  <c r="L56" i="16" s="1"/>
  <c r="K54" i="13"/>
  <c r="M56" i="16" s="1"/>
  <c r="L54" i="13"/>
  <c r="N56" i="16" s="1"/>
  <c r="M54" i="13"/>
  <c r="O56" i="16" s="1"/>
  <c r="N54" i="13"/>
  <c r="P56" i="16" s="1"/>
  <c r="O54" i="13"/>
  <c r="Q56" i="16" s="1"/>
  <c r="P54" i="13"/>
  <c r="R56" i="16" s="1"/>
  <c r="Q54" i="13"/>
  <c r="S56" i="16" s="1"/>
  <c r="R54" i="13"/>
  <c r="T56" i="16" s="1"/>
  <c r="S54" i="13"/>
  <c r="U56" i="16" s="1"/>
  <c r="T54" i="13"/>
  <c r="V56" i="16" s="1"/>
  <c r="U54" i="13"/>
  <c r="W56" i="16" s="1"/>
  <c r="V54" i="13"/>
  <c r="X56" i="16" s="1"/>
  <c r="W54" i="13"/>
  <c r="Y56" i="16" s="1"/>
  <c r="X54" i="13"/>
  <c r="Z56" i="16" s="1"/>
  <c r="Y54" i="13"/>
  <c r="AA56" i="16" s="1"/>
  <c r="Z54" i="13"/>
  <c r="AB56" i="16" s="1"/>
  <c r="C55" i="13"/>
  <c r="D55" i="13"/>
  <c r="F57" i="16" s="1"/>
  <c r="E55" i="13"/>
  <c r="F55" i="13"/>
  <c r="H57" i="16" s="1"/>
  <c r="G55" i="13"/>
  <c r="I57" i="16" s="1"/>
  <c r="H55" i="13"/>
  <c r="J57" i="16" s="1"/>
  <c r="I55" i="13"/>
  <c r="K57" i="16" s="1"/>
  <c r="J55" i="13"/>
  <c r="L57" i="16" s="1"/>
  <c r="K55" i="13"/>
  <c r="M57" i="16" s="1"/>
  <c r="L55" i="13"/>
  <c r="N57" i="16" s="1"/>
  <c r="M55" i="13"/>
  <c r="O57" i="16" s="1"/>
  <c r="N55" i="13"/>
  <c r="P57" i="16" s="1"/>
  <c r="O55" i="13"/>
  <c r="Q57" i="16" s="1"/>
  <c r="P55" i="13"/>
  <c r="R57" i="16" s="1"/>
  <c r="Q55" i="13"/>
  <c r="S57" i="16" s="1"/>
  <c r="R55" i="13"/>
  <c r="T57" i="16" s="1"/>
  <c r="S55" i="13"/>
  <c r="U57" i="16" s="1"/>
  <c r="T55" i="13"/>
  <c r="V57" i="16" s="1"/>
  <c r="U55" i="13"/>
  <c r="W57" i="16" s="1"/>
  <c r="V55" i="13"/>
  <c r="X57" i="16" s="1"/>
  <c r="W55" i="13"/>
  <c r="Y57" i="16" s="1"/>
  <c r="X55" i="13"/>
  <c r="Z57" i="16" s="1"/>
  <c r="Y55" i="13"/>
  <c r="AA57" i="16" s="1"/>
  <c r="Z55" i="13"/>
  <c r="AB57" i="16" s="1"/>
  <c r="C56" i="13"/>
  <c r="D56" i="13"/>
  <c r="F58" i="16" s="1"/>
  <c r="E56" i="13"/>
  <c r="F56" i="13"/>
  <c r="H58" i="16" s="1"/>
  <c r="G56" i="13"/>
  <c r="I58" i="16" s="1"/>
  <c r="H56" i="13"/>
  <c r="J58" i="16" s="1"/>
  <c r="I56" i="13"/>
  <c r="K58" i="16" s="1"/>
  <c r="J56" i="13"/>
  <c r="L58" i="16" s="1"/>
  <c r="K56" i="13"/>
  <c r="M58" i="16" s="1"/>
  <c r="L56" i="13"/>
  <c r="N58" i="16" s="1"/>
  <c r="M56" i="13"/>
  <c r="O58" i="16" s="1"/>
  <c r="N56" i="13"/>
  <c r="P58" i="16" s="1"/>
  <c r="O56" i="13"/>
  <c r="Q58" i="16" s="1"/>
  <c r="P56" i="13"/>
  <c r="R58" i="16" s="1"/>
  <c r="Q56" i="13"/>
  <c r="S58" i="16" s="1"/>
  <c r="R56" i="13"/>
  <c r="T58" i="16" s="1"/>
  <c r="S56" i="13"/>
  <c r="U58" i="16" s="1"/>
  <c r="T56" i="13"/>
  <c r="V58" i="16" s="1"/>
  <c r="U56" i="13"/>
  <c r="W58" i="16" s="1"/>
  <c r="V56" i="13"/>
  <c r="X58" i="16" s="1"/>
  <c r="W56" i="13"/>
  <c r="Y58" i="16" s="1"/>
  <c r="X56" i="13"/>
  <c r="Z58" i="16" s="1"/>
  <c r="Y56" i="13"/>
  <c r="AA58" i="16" s="1"/>
  <c r="Z56" i="13"/>
  <c r="AB58" i="16" s="1"/>
  <c r="C57" i="13"/>
  <c r="D57" i="13"/>
  <c r="F59" i="16" s="1"/>
  <c r="E57" i="13"/>
  <c r="F57" i="13"/>
  <c r="H59" i="16" s="1"/>
  <c r="G57" i="13"/>
  <c r="I59" i="16" s="1"/>
  <c r="H57" i="13"/>
  <c r="J59" i="16" s="1"/>
  <c r="I57" i="13"/>
  <c r="K59" i="16" s="1"/>
  <c r="J57" i="13"/>
  <c r="L59" i="16" s="1"/>
  <c r="K57" i="13"/>
  <c r="M59" i="16" s="1"/>
  <c r="L57" i="13"/>
  <c r="N59" i="16" s="1"/>
  <c r="M57" i="13"/>
  <c r="O59" i="16" s="1"/>
  <c r="N57" i="13"/>
  <c r="P59" i="16" s="1"/>
  <c r="O57" i="13"/>
  <c r="Q59" i="16" s="1"/>
  <c r="P57" i="13"/>
  <c r="R59" i="16" s="1"/>
  <c r="Q57" i="13"/>
  <c r="S59" i="16" s="1"/>
  <c r="R57" i="13"/>
  <c r="T59" i="16" s="1"/>
  <c r="S57" i="13"/>
  <c r="U59" i="16" s="1"/>
  <c r="T57" i="13"/>
  <c r="V59" i="16" s="1"/>
  <c r="U57" i="13"/>
  <c r="W59" i="16" s="1"/>
  <c r="V57" i="13"/>
  <c r="X59" i="16" s="1"/>
  <c r="W57" i="13"/>
  <c r="Y59" i="16" s="1"/>
  <c r="X57" i="13"/>
  <c r="Z59" i="16" s="1"/>
  <c r="Y57" i="13"/>
  <c r="AA59" i="16" s="1"/>
  <c r="Z57" i="13"/>
  <c r="AB59" i="16" s="1"/>
  <c r="C58" i="13"/>
  <c r="D58" i="13"/>
  <c r="F60" i="16" s="1"/>
  <c r="E58" i="13"/>
  <c r="F58" i="13"/>
  <c r="H60" i="16" s="1"/>
  <c r="G58" i="13"/>
  <c r="I60" i="16" s="1"/>
  <c r="H58" i="13"/>
  <c r="J60" i="16" s="1"/>
  <c r="I58" i="13"/>
  <c r="K60" i="16" s="1"/>
  <c r="J58" i="13"/>
  <c r="L60" i="16" s="1"/>
  <c r="K58" i="13"/>
  <c r="M60" i="16" s="1"/>
  <c r="L58" i="13"/>
  <c r="N60" i="16" s="1"/>
  <c r="M58" i="13"/>
  <c r="O60" i="16" s="1"/>
  <c r="N58" i="13"/>
  <c r="P60" i="16" s="1"/>
  <c r="O58" i="13"/>
  <c r="Q60" i="16" s="1"/>
  <c r="P58" i="13"/>
  <c r="R60" i="16" s="1"/>
  <c r="Q58" i="13"/>
  <c r="S60" i="16" s="1"/>
  <c r="R58" i="13"/>
  <c r="T60" i="16" s="1"/>
  <c r="S58" i="13"/>
  <c r="U60" i="16" s="1"/>
  <c r="T58" i="13"/>
  <c r="V60" i="16" s="1"/>
  <c r="U58" i="13"/>
  <c r="W60" i="16" s="1"/>
  <c r="V58" i="13"/>
  <c r="X60" i="16" s="1"/>
  <c r="W58" i="13"/>
  <c r="Y60" i="16" s="1"/>
  <c r="X58" i="13"/>
  <c r="Z60" i="16" s="1"/>
  <c r="Y58" i="13"/>
  <c r="AA60" i="16" s="1"/>
  <c r="Z58" i="13"/>
  <c r="AB60" i="16" s="1"/>
  <c r="C59" i="13"/>
  <c r="D59" i="13"/>
  <c r="F61" i="16" s="1"/>
  <c r="E59" i="13"/>
  <c r="F59" i="13"/>
  <c r="H61" i="16" s="1"/>
  <c r="G59" i="13"/>
  <c r="I61" i="16" s="1"/>
  <c r="H59" i="13"/>
  <c r="J61" i="16" s="1"/>
  <c r="I59" i="13"/>
  <c r="K61" i="16" s="1"/>
  <c r="J59" i="13"/>
  <c r="L61" i="16" s="1"/>
  <c r="K59" i="13"/>
  <c r="M61" i="16" s="1"/>
  <c r="L59" i="13"/>
  <c r="N61" i="16" s="1"/>
  <c r="M59" i="13"/>
  <c r="O61" i="16" s="1"/>
  <c r="N59" i="13"/>
  <c r="P61" i="16" s="1"/>
  <c r="O59" i="13"/>
  <c r="Q61" i="16" s="1"/>
  <c r="P59" i="13"/>
  <c r="R61" i="16" s="1"/>
  <c r="Q59" i="13"/>
  <c r="S61" i="16" s="1"/>
  <c r="R59" i="13"/>
  <c r="T61" i="16" s="1"/>
  <c r="S59" i="13"/>
  <c r="U61" i="16" s="1"/>
  <c r="T59" i="13"/>
  <c r="V61" i="16" s="1"/>
  <c r="U59" i="13"/>
  <c r="W61" i="16" s="1"/>
  <c r="V59" i="13"/>
  <c r="X61" i="16" s="1"/>
  <c r="W59" i="13"/>
  <c r="Y61" i="16" s="1"/>
  <c r="X59" i="13"/>
  <c r="Z61" i="16" s="1"/>
  <c r="Y59" i="13"/>
  <c r="AA61" i="16" s="1"/>
  <c r="Z59" i="13"/>
  <c r="AB61" i="16" s="1"/>
  <c r="C60" i="13"/>
  <c r="D60" i="13"/>
  <c r="F62" i="16" s="1"/>
  <c r="E60" i="13"/>
  <c r="F60" i="13"/>
  <c r="H62" i="16" s="1"/>
  <c r="G60" i="13"/>
  <c r="I62" i="16" s="1"/>
  <c r="H60" i="13"/>
  <c r="J62" i="16" s="1"/>
  <c r="I60" i="13"/>
  <c r="K62" i="16" s="1"/>
  <c r="J60" i="13"/>
  <c r="L62" i="16" s="1"/>
  <c r="K60" i="13"/>
  <c r="M62" i="16" s="1"/>
  <c r="L60" i="13"/>
  <c r="N62" i="16" s="1"/>
  <c r="M60" i="13"/>
  <c r="O62" i="16" s="1"/>
  <c r="N60" i="13"/>
  <c r="P62" i="16" s="1"/>
  <c r="O60" i="13"/>
  <c r="Q62" i="16" s="1"/>
  <c r="P60" i="13"/>
  <c r="R62" i="16" s="1"/>
  <c r="Q60" i="13"/>
  <c r="S62" i="16" s="1"/>
  <c r="R60" i="13"/>
  <c r="T62" i="16" s="1"/>
  <c r="S60" i="13"/>
  <c r="U62" i="16" s="1"/>
  <c r="T60" i="13"/>
  <c r="V62" i="16" s="1"/>
  <c r="U60" i="13"/>
  <c r="W62" i="16" s="1"/>
  <c r="V60" i="13"/>
  <c r="X62" i="16" s="1"/>
  <c r="W60" i="13"/>
  <c r="Y62" i="16" s="1"/>
  <c r="X60" i="13"/>
  <c r="Z62" i="16" s="1"/>
  <c r="Y60" i="13"/>
  <c r="AA62" i="16" s="1"/>
  <c r="Z60" i="13"/>
  <c r="AB62" i="16" s="1"/>
  <c r="C61" i="13"/>
  <c r="D61" i="13"/>
  <c r="F63" i="16" s="1"/>
  <c r="E61" i="13"/>
  <c r="F61" i="13"/>
  <c r="H63" i="16" s="1"/>
  <c r="G61" i="13"/>
  <c r="I63" i="16" s="1"/>
  <c r="H61" i="13"/>
  <c r="J63" i="16" s="1"/>
  <c r="I61" i="13"/>
  <c r="K63" i="16" s="1"/>
  <c r="J61" i="13"/>
  <c r="L63" i="16" s="1"/>
  <c r="K61" i="13"/>
  <c r="M63" i="16" s="1"/>
  <c r="L61" i="13"/>
  <c r="N63" i="16" s="1"/>
  <c r="M61" i="13"/>
  <c r="O63" i="16" s="1"/>
  <c r="N61" i="13"/>
  <c r="P63" i="16" s="1"/>
  <c r="O61" i="13"/>
  <c r="Q63" i="16" s="1"/>
  <c r="P61" i="13"/>
  <c r="R63" i="16" s="1"/>
  <c r="Q61" i="13"/>
  <c r="S63" i="16" s="1"/>
  <c r="R61" i="13"/>
  <c r="T63" i="16" s="1"/>
  <c r="S61" i="13"/>
  <c r="U63" i="16" s="1"/>
  <c r="T61" i="13"/>
  <c r="V63" i="16" s="1"/>
  <c r="U61" i="13"/>
  <c r="W63" i="16" s="1"/>
  <c r="V61" i="13"/>
  <c r="X63" i="16" s="1"/>
  <c r="W61" i="13"/>
  <c r="Y63" i="16" s="1"/>
  <c r="X61" i="13"/>
  <c r="Z63" i="16" s="1"/>
  <c r="Y61" i="13"/>
  <c r="AA63" i="16" s="1"/>
  <c r="Z61" i="13"/>
  <c r="AB63" i="16" s="1"/>
  <c r="C62" i="13"/>
  <c r="D62" i="13"/>
  <c r="F64" i="16" s="1"/>
  <c r="E62" i="13"/>
  <c r="F62" i="13"/>
  <c r="H64" i="16" s="1"/>
  <c r="G62" i="13"/>
  <c r="I64" i="16" s="1"/>
  <c r="H62" i="13"/>
  <c r="J64" i="16" s="1"/>
  <c r="I62" i="13"/>
  <c r="K64" i="16" s="1"/>
  <c r="J62" i="13"/>
  <c r="L64" i="16" s="1"/>
  <c r="K62" i="13"/>
  <c r="M64" i="16" s="1"/>
  <c r="L62" i="13"/>
  <c r="N64" i="16" s="1"/>
  <c r="M62" i="13"/>
  <c r="O64" i="16" s="1"/>
  <c r="N62" i="13"/>
  <c r="P64" i="16" s="1"/>
  <c r="O62" i="13"/>
  <c r="Q64" i="16" s="1"/>
  <c r="P62" i="13"/>
  <c r="R64" i="16" s="1"/>
  <c r="Q62" i="13"/>
  <c r="S64" i="16" s="1"/>
  <c r="R62" i="13"/>
  <c r="T64" i="16" s="1"/>
  <c r="S62" i="13"/>
  <c r="U64" i="16" s="1"/>
  <c r="T62" i="13"/>
  <c r="V64" i="16" s="1"/>
  <c r="U62" i="13"/>
  <c r="W64" i="16" s="1"/>
  <c r="V62" i="13"/>
  <c r="X64" i="16" s="1"/>
  <c r="W62" i="13"/>
  <c r="Y64" i="16" s="1"/>
  <c r="X62" i="13"/>
  <c r="Z64" i="16" s="1"/>
  <c r="Y62" i="13"/>
  <c r="AA64" i="16" s="1"/>
  <c r="Z62" i="13"/>
  <c r="AB64" i="16" s="1"/>
  <c r="C63" i="13"/>
  <c r="D63" i="13"/>
  <c r="F65" i="16" s="1"/>
  <c r="E63" i="13"/>
  <c r="F63" i="13"/>
  <c r="H65" i="16" s="1"/>
  <c r="G63" i="13"/>
  <c r="I65" i="16" s="1"/>
  <c r="H63" i="13"/>
  <c r="J65" i="16" s="1"/>
  <c r="I63" i="13"/>
  <c r="K65" i="16" s="1"/>
  <c r="J63" i="13"/>
  <c r="L65" i="16" s="1"/>
  <c r="K63" i="13"/>
  <c r="M65" i="16" s="1"/>
  <c r="L63" i="13"/>
  <c r="N65" i="16" s="1"/>
  <c r="M63" i="13"/>
  <c r="O65" i="16" s="1"/>
  <c r="N63" i="13"/>
  <c r="P65" i="16" s="1"/>
  <c r="O63" i="13"/>
  <c r="Q65" i="16" s="1"/>
  <c r="P63" i="13"/>
  <c r="R65" i="16" s="1"/>
  <c r="Q63" i="13"/>
  <c r="S65" i="16" s="1"/>
  <c r="R63" i="13"/>
  <c r="T65" i="16" s="1"/>
  <c r="S63" i="13"/>
  <c r="U65" i="16" s="1"/>
  <c r="T63" i="13"/>
  <c r="V65" i="16" s="1"/>
  <c r="U63" i="13"/>
  <c r="W65" i="16" s="1"/>
  <c r="V63" i="13"/>
  <c r="X65" i="16" s="1"/>
  <c r="W63" i="13"/>
  <c r="Y65" i="16" s="1"/>
  <c r="X63" i="13"/>
  <c r="Z65" i="16" s="1"/>
  <c r="Y63" i="13"/>
  <c r="AA65" i="16" s="1"/>
  <c r="Z63" i="13"/>
  <c r="AB65" i="16" s="1"/>
  <c r="C64" i="13"/>
  <c r="D64" i="13"/>
  <c r="F66" i="16" s="1"/>
  <c r="E64" i="13"/>
  <c r="F64" i="13"/>
  <c r="H66" i="16" s="1"/>
  <c r="G64" i="13"/>
  <c r="I66" i="16" s="1"/>
  <c r="H64" i="13"/>
  <c r="J66" i="16" s="1"/>
  <c r="I64" i="13"/>
  <c r="K66" i="16" s="1"/>
  <c r="J64" i="13"/>
  <c r="L66" i="16" s="1"/>
  <c r="K64" i="13"/>
  <c r="M66" i="16" s="1"/>
  <c r="L64" i="13"/>
  <c r="N66" i="16" s="1"/>
  <c r="M64" i="13"/>
  <c r="O66" i="16" s="1"/>
  <c r="N64" i="13"/>
  <c r="P66" i="16" s="1"/>
  <c r="O64" i="13"/>
  <c r="Q66" i="16" s="1"/>
  <c r="P64" i="13"/>
  <c r="R66" i="16" s="1"/>
  <c r="Q64" i="13"/>
  <c r="S66" i="16" s="1"/>
  <c r="R64" i="13"/>
  <c r="T66" i="16" s="1"/>
  <c r="S64" i="13"/>
  <c r="U66" i="16" s="1"/>
  <c r="T64" i="13"/>
  <c r="V66" i="16" s="1"/>
  <c r="U64" i="13"/>
  <c r="W66" i="16" s="1"/>
  <c r="V64" i="13"/>
  <c r="X66" i="16" s="1"/>
  <c r="W64" i="13"/>
  <c r="Y66" i="16" s="1"/>
  <c r="X64" i="13"/>
  <c r="Z66" i="16" s="1"/>
  <c r="Y64" i="13"/>
  <c r="AA66" i="16" s="1"/>
  <c r="Z64" i="13"/>
  <c r="AB66" i="16" s="1"/>
  <c r="C65" i="13"/>
  <c r="D65" i="13"/>
  <c r="F67" i="16" s="1"/>
  <c r="E65" i="13"/>
  <c r="F65" i="13"/>
  <c r="H67" i="16" s="1"/>
  <c r="G65" i="13"/>
  <c r="I67" i="16" s="1"/>
  <c r="H65" i="13"/>
  <c r="J67" i="16" s="1"/>
  <c r="I65" i="13"/>
  <c r="K67" i="16" s="1"/>
  <c r="J65" i="13"/>
  <c r="L67" i="16" s="1"/>
  <c r="K65" i="13"/>
  <c r="M67" i="16" s="1"/>
  <c r="L65" i="13"/>
  <c r="N67" i="16" s="1"/>
  <c r="M65" i="13"/>
  <c r="O67" i="16" s="1"/>
  <c r="N65" i="13"/>
  <c r="P67" i="16" s="1"/>
  <c r="O65" i="13"/>
  <c r="Q67" i="16" s="1"/>
  <c r="P65" i="13"/>
  <c r="R67" i="16" s="1"/>
  <c r="Q65" i="13"/>
  <c r="S67" i="16" s="1"/>
  <c r="R65" i="13"/>
  <c r="T67" i="16" s="1"/>
  <c r="S65" i="13"/>
  <c r="U67" i="16" s="1"/>
  <c r="T65" i="13"/>
  <c r="V67" i="16" s="1"/>
  <c r="U65" i="13"/>
  <c r="W67" i="16" s="1"/>
  <c r="V65" i="13"/>
  <c r="X67" i="16" s="1"/>
  <c r="W65" i="13"/>
  <c r="Y67" i="16" s="1"/>
  <c r="X65" i="13"/>
  <c r="Z67" i="16" s="1"/>
  <c r="Y65" i="13"/>
  <c r="AA67" i="16" s="1"/>
  <c r="Z65" i="13"/>
  <c r="AB67" i="16" s="1"/>
  <c r="C66" i="13"/>
  <c r="D66" i="13"/>
  <c r="F68" i="16" s="1"/>
  <c r="E66" i="13"/>
  <c r="F66" i="13"/>
  <c r="H68" i="16" s="1"/>
  <c r="G66" i="13"/>
  <c r="I68" i="16" s="1"/>
  <c r="H66" i="13"/>
  <c r="J68" i="16" s="1"/>
  <c r="I66" i="13"/>
  <c r="K68" i="16" s="1"/>
  <c r="J66" i="13"/>
  <c r="L68" i="16" s="1"/>
  <c r="K66" i="13"/>
  <c r="M68" i="16" s="1"/>
  <c r="L66" i="13"/>
  <c r="N68" i="16" s="1"/>
  <c r="M66" i="13"/>
  <c r="O68" i="16" s="1"/>
  <c r="N66" i="13"/>
  <c r="P68" i="16" s="1"/>
  <c r="O66" i="13"/>
  <c r="Q68" i="16" s="1"/>
  <c r="P66" i="13"/>
  <c r="R68" i="16" s="1"/>
  <c r="Q66" i="13"/>
  <c r="S68" i="16" s="1"/>
  <c r="R66" i="13"/>
  <c r="T68" i="16" s="1"/>
  <c r="S66" i="13"/>
  <c r="U68" i="16" s="1"/>
  <c r="T66" i="13"/>
  <c r="V68" i="16" s="1"/>
  <c r="U66" i="13"/>
  <c r="W68" i="16" s="1"/>
  <c r="V66" i="13"/>
  <c r="X68" i="16" s="1"/>
  <c r="W66" i="13"/>
  <c r="Y68" i="16" s="1"/>
  <c r="X66" i="13"/>
  <c r="Z68" i="16" s="1"/>
  <c r="Y66" i="13"/>
  <c r="AA68" i="16" s="1"/>
  <c r="Z66" i="13"/>
  <c r="AB68" i="16" s="1"/>
  <c r="C67" i="13"/>
  <c r="D67" i="13"/>
  <c r="F69" i="16" s="1"/>
  <c r="E67" i="13"/>
  <c r="F67" i="13"/>
  <c r="H69" i="16" s="1"/>
  <c r="G67" i="13"/>
  <c r="I69" i="16" s="1"/>
  <c r="H67" i="13"/>
  <c r="J69" i="16" s="1"/>
  <c r="I67" i="13"/>
  <c r="K69" i="16" s="1"/>
  <c r="J67" i="13"/>
  <c r="L69" i="16" s="1"/>
  <c r="K67" i="13"/>
  <c r="M69" i="16" s="1"/>
  <c r="L67" i="13"/>
  <c r="N69" i="16" s="1"/>
  <c r="M67" i="13"/>
  <c r="O69" i="16" s="1"/>
  <c r="N67" i="13"/>
  <c r="P69" i="16" s="1"/>
  <c r="O67" i="13"/>
  <c r="Q69" i="16" s="1"/>
  <c r="P67" i="13"/>
  <c r="R69" i="16" s="1"/>
  <c r="Q67" i="13"/>
  <c r="S69" i="16" s="1"/>
  <c r="R67" i="13"/>
  <c r="T69" i="16" s="1"/>
  <c r="S67" i="13"/>
  <c r="U69" i="16" s="1"/>
  <c r="T67" i="13"/>
  <c r="V69" i="16" s="1"/>
  <c r="U67" i="13"/>
  <c r="W69" i="16" s="1"/>
  <c r="V67" i="13"/>
  <c r="X69" i="16" s="1"/>
  <c r="W67" i="13"/>
  <c r="Y69" i="16" s="1"/>
  <c r="X67" i="13"/>
  <c r="Z69" i="16" s="1"/>
  <c r="Y67" i="13"/>
  <c r="AA69" i="16" s="1"/>
  <c r="Z67" i="13"/>
  <c r="AB69" i="16" s="1"/>
  <c r="C68" i="13"/>
  <c r="D68" i="13"/>
  <c r="F70" i="16" s="1"/>
  <c r="E68" i="13"/>
  <c r="F68" i="13"/>
  <c r="H70" i="16" s="1"/>
  <c r="G68" i="13"/>
  <c r="I70" i="16" s="1"/>
  <c r="H68" i="13"/>
  <c r="J70" i="16" s="1"/>
  <c r="I68" i="13"/>
  <c r="K70" i="16" s="1"/>
  <c r="J68" i="13"/>
  <c r="L70" i="16" s="1"/>
  <c r="K68" i="13"/>
  <c r="M70" i="16" s="1"/>
  <c r="L68" i="13"/>
  <c r="N70" i="16" s="1"/>
  <c r="M68" i="13"/>
  <c r="O70" i="16" s="1"/>
  <c r="N68" i="13"/>
  <c r="P70" i="16" s="1"/>
  <c r="O68" i="13"/>
  <c r="Q70" i="16" s="1"/>
  <c r="P68" i="13"/>
  <c r="R70" i="16" s="1"/>
  <c r="Q68" i="13"/>
  <c r="S70" i="16" s="1"/>
  <c r="R68" i="13"/>
  <c r="T70" i="16" s="1"/>
  <c r="S68" i="13"/>
  <c r="U70" i="16" s="1"/>
  <c r="T68" i="13"/>
  <c r="V70" i="16" s="1"/>
  <c r="U68" i="13"/>
  <c r="W70" i="16" s="1"/>
  <c r="V68" i="13"/>
  <c r="X70" i="16" s="1"/>
  <c r="W68" i="13"/>
  <c r="Y70" i="16" s="1"/>
  <c r="X68" i="13"/>
  <c r="Z70" i="16" s="1"/>
  <c r="Y68" i="13"/>
  <c r="AA70" i="16" s="1"/>
  <c r="Z68" i="13"/>
  <c r="AB70" i="16" s="1"/>
  <c r="C69" i="13"/>
  <c r="D69" i="13"/>
  <c r="F71" i="16" s="1"/>
  <c r="E69" i="13"/>
  <c r="F69" i="13"/>
  <c r="H71" i="16" s="1"/>
  <c r="G69" i="13"/>
  <c r="I71" i="16" s="1"/>
  <c r="H69" i="13"/>
  <c r="J71" i="16" s="1"/>
  <c r="I69" i="13"/>
  <c r="K71" i="16" s="1"/>
  <c r="J69" i="13"/>
  <c r="L71" i="16" s="1"/>
  <c r="K69" i="13"/>
  <c r="M71" i="16" s="1"/>
  <c r="L69" i="13"/>
  <c r="N71" i="16" s="1"/>
  <c r="M69" i="13"/>
  <c r="O71" i="16" s="1"/>
  <c r="N69" i="13"/>
  <c r="P71" i="16" s="1"/>
  <c r="O69" i="13"/>
  <c r="Q71" i="16" s="1"/>
  <c r="P69" i="13"/>
  <c r="R71" i="16" s="1"/>
  <c r="Q69" i="13"/>
  <c r="S71" i="16" s="1"/>
  <c r="R69" i="13"/>
  <c r="T71" i="16" s="1"/>
  <c r="S69" i="13"/>
  <c r="U71" i="16" s="1"/>
  <c r="T69" i="13"/>
  <c r="V71" i="16" s="1"/>
  <c r="U69" i="13"/>
  <c r="W71" i="16" s="1"/>
  <c r="V69" i="13"/>
  <c r="X71" i="16" s="1"/>
  <c r="W69" i="13"/>
  <c r="Y71" i="16" s="1"/>
  <c r="X69" i="13"/>
  <c r="Z71" i="16" s="1"/>
  <c r="Y69" i="13"/>
  <c r="AA71" i="16" s="1"/>
  <c r="Z69" i="13"/>
  <c r="AB71" i="16" s="1"/>
  <c r="C70" i="13"/>
  <c r="D70" i="13"/>
  <c r="F72" i="16" s="1"/>
  <c r="E70" i="13"/>
  <c r="F70" i="13"/>
  <c r="H72" i="16" s="1"/>
  <c r="G70" i="13"/>
  <c r="I72" i="16" s="1"/>
  <c r="H70" i="13"/>
  <c r="J72" i="16" s="1"/>
  <c r="I70" i="13"/>
  <c r="K72" i="16" s="1"/>
  <c r="J70" i="13"/>
  <c r="L72" i="16" s="1"/>
  <c r="K70" i="13"/>
  <c r="M72" i="16" s="1"/>
  <c r="L70" i="13"/>
  <c r="N72" i="16" s="1"/>
  <c r="M70" i="13"/>
  <c r="O72" i="16" s="1"/>
  <c r="N70" i="13"/>
  <c r="P72" i="16" s="1"/>
  <c r="O70" i="13"/>
  <c r="Q72" i="16" s="1"/>
  <c r="P70" i="13"/>
  <c r="R72" i="16" s="1"/>
  <c r="Q70" i="13"/>
  <c r="S72" i="16" s="1"/>
  <c r="R70" i="13"/>
  <c r="T72" i="16" s="1"/>
  <c r="S70" i="13"/>
  <c r="U72" i="16" s="1"/>
  <c r="T70" i="13"/>
  <c r="V72" i="16" s="1"/>
  <c r="U70" i="13"/>
  <c r="W72" i="16" s="1"/>
  <c r="V70" i="13"/>
  <c r="X72" i="16" s="1"/>
  <c r="W70" i="13"/>
  <c r="Y72" i="16" s="1"/>
  <c r="X70" i="13"/>
  <c r="Z72" i="16" s="1"/>
  <c r="Y70" i="13"/>
  <c r="AA72" i="16" s="1"/>
  <c r="Z70" i="13"/>
  <c r="AB72" i="16" s="1"/>
  <c r="C71" i="13"/>
  <c r="D71" i="13"/>
  <c r="F73" i="16" s="1"/>
  <c r="E71" i="13"/>
  <c r="F71" i="13"/>
  <c r="H73" i="16" s="1"/>
  <c r="G71" i="13"/>
  <c r="I73" i="16" s="1"/>
  <c r="H71" i="13"/>
  <c r="J73" i="16" s="1"/>
  <c r="I71" i="13"/>
  <c r="K73" i="16" s="1"/>
  <c r="J71" i="13"/>
  <c r="L73" i="16" s="1"/>
  <c r="K71" i="13"/>
  <c r="M73" i="16" s="1"/>
  <c r="L71" i="13"/>
  <c r="N73" i="16" s="1"/>
  <c r="M71" i="13"/>
  <c r="O73" i="16" s="1"/>
  <c r="N71" i="13"/>
  <c r="P73" i="16" s="1"/>
  <c r="O71" i="13"/>
  <c r="Q73" i="16" s="1"/>
  <c r="P71" i="13"/>
  <c r="R73" i="16" s="1"/>
  <c r="Q71" i="13"/>
  <c r="S73" i="16" s="1"/>
  <c r="R71" i="13"/>
  <c r="T73" i="16" s="1"/>
  <c r="S71" i="13"/>
  <c r="U73" i="16" s="1"/>
  <c r="T71" i="13"/>
  <c r="V73" i="16" s="1"/>
  <c r="U71" i="13"/>
  <c r="W73" i="16" s="1"/>
  <c r="V71" i="13"/>
  <c r="X73" i="16" s="1"/>
  <c r="W71" i="13"/>
  <c r="Y73" i="16" s="1"/>
  <c r="X71" i="13"/>
  <c r="Z73" i="16" s="1"/>
  <c r="Y71" i="13"/>
  <c r="AA73" i="16" s="1"/>
  <c r="Z71" i="13"/>
  <c r="AB73" i="16" s="1"/>
  <c r="C72" i="13"/>
  <c r="D72" i="13"/>
  <c r="F74" i="16" s="1"/>
  <c r="E72" i="13"/>
  <c r="F72" i="13"/>
  <c r="H74" i="16" s="1"/>
  <c r="G72" i="13"/>
  <c r="I74" i="16" s="1"/>
  <c r="H72" i="13"/>
  <c r="J74" i="16" s="1"/>
  <c r="I72" i="13"/>
  <c r="K74" i="16" s="1"/>
  <c r="J72" i="13"/>
  <c r="L74" i="16" s="1"/>
  <c r="K72" i="13"/>
  <c r="M74" i="16" s="1"/>
  <c r="L72" i="13"/>
  <c r="N74" i="16" s="1"/>
  <c r="M72" i="13"/>
  <c r="O74" i="16" s="1"/>
  <c r="N72" i="13"/>
  <c r="P74" i="16" s="1"/>
  <c r="O72" i="13"/>
  <c r="Q74" i="16" s="1"/>
  <c r="P72" i="13"/>
  <c r="R74" i="16" s="1"/>
  <c r="Q72" i="13"/>
  <c r="S74" i="16" s="1"/>
  <c r="R72" i="13"/>
  <c r="T74" i="16" s="1"/>
  <c r="S72" i="13"/>
  <c r="U74" i="16" s="1"/>
  <c r="T72" i="13"/>
  <c r="V74" i="16" s="1"/>
  <c r="U72" i="13"/>
  <c r="W74" i="16" s="1"/>
  <c r="V72" i="13"/>
  <c r="X74" i="16" s="1"/>
  <c r="W72" i="13"/>
  <c r="Y74" i="16" s="1"/>
  <c r="X72" i="13"/>
  <c r="Z74" i="16" s="1"/>
  <c r="Y72" i="13"/>
  <c r="AA74" i="16" s="1"/>
  <c r="Z72" i="13"/>
  <c r="AB74" i="16" s="1"/>
  <c r="C73" i="13"/>
  <c r="D73" i="13"/>
  <c r="F75" i="16" s="1"/>
  <c r="E73" i="13"/>
  <c r="F73" i="13"/>
  <c r="H75" i="16" s="1"/>
  <c r="G73" i="13"/>
  <c r="I75" i="16" s="1"/>
  <c r="H73" i="13"/>
  <c r="J75" i="16" s="1"/>
  <c r="I73" i="13"/>
  <c r="K75" i="16" s="1"/>
  <c r="J73" i="13"/>
  <c r="L75" i="16" s="1"/>
  <c r="K73" i="13"/>
  <c r="M75" i="16" s="1"/>
  <c r="L73" i="13"/>
  <c r="N75" i="16" s="1"/>
  <c r="M73" i="13"/>
  <c r="O75" i="16" s="1"/>
  <c r="N73" i="13"/>
  <c r="P75" i="16" s="1"/>
  <c r="O73" i="13"/>
  <c r="Q75" i="16" s="1"/>
  <c r="P73" i="13"/>
  <c r="R75" i="16" s="1"/>
  <c r="Q73" i="13"/>
  <c r="S75" i="16" s="1"/>
  <c r="R73" i="13"/>
  <c r="T75" i="16" s="1"/>
  <c r="S73" i="13"/>
  <c r="U75" i="16" s="1"/>
  <c r="T73" i="13"/>
  <c r="V75" i="16" s="1"/>
  <c r="U73" i="13"/>
  <c r="W75" i="16" s="1"/>
  <c r="V73" i="13"/>
  <c r="X75" i="16" s="1"/>
  <c r="W73" i="13"/>
  <c r="Y75" i="16" s="1"/>
  <c r="X73" i="13"/>
  <c r="Z75" i="16" s="1"/>
  <c r="Y73" i="13"/>
  <c r="AA75" i="16" s="1"/>
  <c r="Z73" i="13"/>
  <c r="AB75" i="16" s="1"/>
  <c r="C74" i="13"/>
  <c r="D74" i="13"/>
  <c r="F76" i="16" s="1"/>
  <c r="E74" i="13"/>
  <c r="F74" i="13"/>
  <c r="H76" i="16" s="1"/>
  <c r="G74" i="13"/>
  <c r="I76" i="16" s="1"/>
  <c r="H74" i="13"/>
  <c r="J76" i="16" s="1"/>
  <c r="I74" i="13"/>
  <c r="K76" i="16" s="1"/>
  <c r="J74" i="13"/>
  <c r="L76" i="16" s="1"/>
  <c r="K74" i="13"/>
  <c r="M76" i="16" s="1"/>
  <c r="L74" i="13"/>
  <c r="N76" i="16" s="1"/>
  <c r="M74" i="13"/>
  <c r="O76" i="16" s="1"/>
  <c r="N74" i="13"/>
  <c r="P76" i="16" s="1"/>
  <c r="O74" i="13"/>
  <c r="Q76" i="16" s="1"/>
  <c r="P74" i="13"/>
  <c r="R76" i="16" s="1"/>
  <c r="Q74" i="13"/>
  <c r="S76" i="16" s="1"/>
  <c r="R74" i="13"/>
  <c r="T76" i="16" s="1"/>
  <c r="S74" i="13"/>
  <c r="U76" i="16" s="1"/>
  <c r="T74" i="13"/>
  <c r="V76" i="16" s="1"/>
  <c r="U74" i="13"/>
  <c r="W76" i="16" s="1"/>
  <c r="V74" i="13"/>
  <c r="X76" i="16" s="1"/>
  <c r="W74" i="13"/>
  <c r="Y76" i="16" s="1"/>
  <c r="X74" i="13"/>
  <c r="Z76" i="16" s="1"/>
  <c r="Y74" i="13"/>
  <c r="AA76" i="16" s="1"/>
  <c r="Z74" i="13"/>
  <c r="AB76" i="16" s="1"/>
  <c r="C75" i="13"/>
  <c r="D75" i="13"/>
  <c r="F77" i="16" s="1"/>
  <c r="E75" i="13"/>
  <c r="F75" i="13"/>
  <c r="H77" i="16" s="1"/>
  <c r="G75" i="13"/>
  <c r="I77" i="16" s="1"/>
  <c r="H75" i="13"/>
  <c r="J77" i="16" s="1"/>
  <c r="I75" i="13"/>
  <c r="K77" i="16" s="1"/>
  <c r="J75" i="13"/>
  <c r="L77" i="16" s="1"/>
  <c r="K75" i="13"/>
  <c r="M77" i="16" s="1"/>
  <c r="L75" i="13"/>
  <c r="N77" i="16" s="1"/>
  <c r="M75" i="13"/>
  <c r="O77" i="16" s="1"/>
  <c r="N75" i="13"/>
  <c r="P77" i="16" s="1"/>
  <c r="O75" i="13"/>
  <c r="Q77" i="16" s="1"/>
  <c r="P75" i="13"/>
  <c r="R77" i="16" s="1"/>
  <c r="Q75" i="13"/>
  <c r="S77" i="16" s="1"/>
  <c r="R75" i="13"/>
  <c r="T77" i="16" s="1"/>
  <c r="S75" i="13"/>
  <c r="U77" i="16" s="1"/>
  <c r="T75" i="13"/>
  <c r="V77" i="16" s="1"/>
  <c r="U75" i="13"/>
  <c r="W77" i="16" s="1"/>
  <c r="V75" i="13"/>
  <c r="X77" i="16" s="1"/>
  <c r="W75" i="13"/>
  <c r="Y77" i="16" s="1"/>
  <c r="X75" i="13"/>
  <c r="Z77" i="16" s="1"/>
  <c r="Y75" i="13"/>
  <c r="AA77" i="16" s="1"/>
  <c r="Z75" i="13"/>
  <c r="AB77" i="16" s="1"/>
  <c r="C76" i="13"/>
  <c r="D76" i="13"/>
  <c r="F78" i="16" s="1"/>
  <c r="E76" i="13"/>
  <c r="F76" i="13"/>
  <c r="H78" i="16" s="1"/>
  <c r="G76" i="13"/>
  <c r="I78" i="16" s="1"/>
  <c r="H76" i="13"/>
  <c r="J78" i="16" s="1"/>
  <c r="I76" i="13"/>
  <c r="K78" i="16" s="1"/>
  <c r="J76" i="13"/>
  <c r="L78" i="16" s="1"/>
  <c r="K76" i="13"/>
  <c r="M78" i="16" s="1"/>
  <c r="L76" i="13"/>
  <c r="N78" i="16" s="1"/>
  <c r="M76" i="13"/>
  <c r="O78" i="16" s="1"/>
  <c r="N76" i="13"/>
  <c r="P78" i="16" s="1"/>
  <c r="O76" i="13"/>
  <c r="Q78" i="16" s="1"/>
  <c r="P76" i="13"/>
  <c r="R78" i="16" s="1"/>
  <c r="Q76" i="13"/>
  <c r="S78" i="16" s="1"/>
  <c r="R76" i="13"/>
  <c r="T78" i="16" s="1"/>
  <c r="S76" i="13"/>
  <c r="U78" i="16" s="1"/>
  <c r="T76" i="13"/>
  <c r="V78" i="16" s="1"/>
  <c r="U76" i="13"/>
  <c r="W78" i="16" s="1"/>
  <c r="V76" i="13"/>
  <c r="X78" i="16" s="1"/>
  <c r="W76" i="13"/>
  <c r="Y78" i="16" s="1"/>
  <c r="X76" i="13"/>
  <c r="Z78" i="16" s="1"/>
  <c r="Y76" i="13"/>
  <c r="AA78" i="16" s="1"/>
  <c r="Z76" i="13"/>
  <c r="AB78" i="16" s="1"/>
  <c r="C77" i="13"/>
  <c r="D77" i="13"/>
  <c r="F79" i="16" s="1"/>
  <c r="E77" i="13"/>
  <c r="F77" i="13"/>
  <c r="H79" i="16" s="1"/>
  <c r="G77" i="13"/>
  <c r="I79" i="16" s="1"/>
  <c r="H77" i="13"/>
  <c r="J79" i="16" s="1"/>
  <c r="I77" i="13"/>
  <c r="K79" i="16" s="1"/>
  <c r="J77" i="13"/>
  <c r="L79" i="16" s="1"/>
  <c r="K77" i="13"/>
  <c r="M79" i="16" s="1"/>
  <c r="L77" i="13"/>
  <c r="N79" i="16" s="1"/>
  <c r="M77" i="13"/>
  <c r="O79" i="16" s="1"/>
  <c r="N77" i="13"/>
  <c r="P79" i="16" s="1"/>
  <c r="O77" i="13"/>
  <c r="Q79" i="16" s="1"/>
  <c r="P77" i="13"/>
  <c r="R79" i="16" s="1"/>
  <c r="Q77" i="13"/>
  <c r="S79" i="16" s="1"/>
  <c r="R77" i="13"/>
  <c r="T79" i="16" s="1"/>
  <c r="S77" i="13"/>
  <c r="U79" i="16" s="1"/>
  <c r="T77" i="13"/>
  <c r="V79" i="16" s="1"/>
  <c r="U77" i="13"/>
  <c r="W79" i="16" s="1"/>
  <c r="V77" i="13"/>
  <c r="X79" i="16" s="1"/>
  <c r="W77" i="13"/>
  <c r="Y79" i="16" s="1"/>
  <c r="X77" i="13"/>
  <c r="Z79" i="16" s="1"/>
  <c r="Y77" i="13"/>
  <c r="AA79" i="16" s="1"/>
  <c r="Z77" i="13"/>
  <c r="AB79" i="16" s="1"/>
  <c r="C78" i="13"/>
  <c r="D78" i="13"/>
  <c r="F80" i="16" s="1"/>
  <c r="E78" i="13"/>
  <c r="F78" i="13"/>
  <c r="H80" i="16" s="1"/>
  <c r="G78" i="13"/>
  <c r="I80" i="16" s="1"/>
  <c r="H78" i="13"/>
  <c r="J80" i="16" s="1"/>
  <c r="I78" i="13"/>
  <c r="K80" i="16" s="1"/>
  <c r="J78" i="13"/>
  <c r="L80" i="16" s="1"/>
  <c r="K78" i="13"/>
  <c r="M80" i="16" s="1"/>
  <c r="L78" i="13"/>
  <c r="N80" i="16" s="1"/>
  <c r="M78" i="13"/>
  <c r="O80" i="16" s="1"/>
  <c r="N78" i="13"/>
  <c r="P80" i="16" s="1"/>
  <c r="O78" i="13"/>
  <c r="Q80" i="16" s="1"/>
  <c r="P78" i="13"/>
  <c r="R80" i="16" s="1"/>
  <c r="Q78" i="13"/>
  <c r="S80" i="16" s="1"/>
  <c r="R78" i="13"/>
  <c r="T80" i="16" s="1"/>
  <c r="S78" i="13"/>
  <c r="U80" i="16" s="1"/>
  <c r="T78" i="13"/>
  <c r="V80" i="16" s="1"/>
  <c r="U78" i="13"/>
  <c r="W80" i="16" s="1"/>
  <c r="V78" i="13"/>
  <c r="X80" i="16" s="1"/>
  <c r="W78" i="13"/>
  <c r="Y80" i="16" s="1"/>
  <c r="X78" i="13"/>
  <c r="Z80" i="16" s="1"/>
  <c r="Y78" i="13"/>
  <c r="AA80" i="16" s="1"/>
  <c r="Z78" i="13"/>
  <c r="AB80" i="16" s="1"/>
  <c r="C79" i="13"/>
  <c r="D79" i="13"/>
  <c r="F81" i="16" s="1"/>
  <c r="E79" i="13"/>
  <c r="F79" i="13"/>
  <c r="H81" i="16" s="1"/>
  <c r="G79" i="13"/>
  <c r="I81" i="16" s="1"/>
  <c r="H79" i="13"/>
  <c r="J81" i="16" s="1"/>
  <c r="I79" i="13"/>
  <c r="K81" i="16" s="1"/>
  <c r="J79" i="13"/>
  <c r="L81" i="16" s="1"/>
  <c r="K79" i="13"/>
  <c r="M81" i="16" s="1"/>
  <c r="L79" i="13"/>
  <c r="N81" i="16" s="1"/>
  <c r="M79" i="13"/>
  <c r="O81" i="16" s="1"/>
  <c r="N79" i="13"/>
  <c r="P81" i="16" s="1"/>
  <c r="O79" i="13"/>
  <c r="Q81" i="16" s="1"/>
  <c r="P79" i="13"/>
  <c r="R81" i="16" s="1"/>
  <c r="Q79" i="13"/>
  <c r="S81" i="16" s="1"/>
  <c r="R79" i="13"/>
  <c r="T81" i="16" s="1"/>
  <c r="S79" i="13"/>
  <c r="U81" i="16" s="1"/>
  <c r="T79" i="13"/>
  <c r="V81" i="16" s="1"/>
  <c r="U79" i="13"/>
  <c r="W81" i="16" s="1"/>
  <c r="V79" i="13"/>
  <c r="X81" i="16" s="1"/>
  <c r="W79" i="13"/>
  <c r="Y81" i="16" s="1"/>
  <c r="X79" i="13"/>
  <c r="Z81" i="16" s="1"/>
  <c r="Y79" i="13"/>
  <c r="AA81" i="16" s="1"/>
  <c r="Z79" i="13"/>
  <c r="AB81" i="16" s="1"/>
  <c r="C80" i="13"/>
  <c r="D80" i="13"/>
  <c r="F82" i="16" s="1"/>
  <c r="E80" i="13"/>
  <c r="F80" i="13"/>
  <c r="H82" i="16" s="1"/>
  <c r="G80" i="13"/>
  <c r="I82" i="16" s="1"/>
  <c r="H80" i="13"/>
  <c r="J82" i="16" s="1"/>
  <c r="I80" i="13"/>
  <c r="K82" i="16" s="1"/>
  <c r="J80" i="13"/>
  <c r="L82" i="16" s="1"/>
  <c r="K80" i="13"/>
  <c r="M82" i="16" s="1"/>
  <c r="L80" i="13"/>
  <c r="N82" i="16" s="1"/>
  <c r="M80" i="13"/>
  <c r="O82" i="16" s="1"/>
  <c r="N80" i="13"/>
  <c r="P82" i="16" s="1"/>
  <c r="O80" i="13"/>
  <c r="Q82" i="16" s="1"/>
  <c r="P80" i="13"/>
  <c r="R82" i="16" s="1"/>
  <c r="Q80" i="13"/>
  <c r="S82" i="16" s="1"/>
  <c r="R80" i="13"/>
  <c r="T82" i="16" s="1"/>
  <c r="S80" i="13"/>
  <c r="U82" i="16" s="1"/>
  <c r="T80" i="13"/>
  <c r="V82" i="16" s="1"/>
  <c r="U80" i="13"/>
  <c r="W82" i="16" s="1"/>
  <c r="V80" i="13"/>
  <c r="X82" i="16" s="1"/>
  <c r="W80" i="13"/>
  <c r="Y82" i="16" s="1"/>
  <c r="X80" i="13"/>
  <c r="Z82" i="16" s="1"/>
  <c r="Y80" i="13"/>
  <c r="AA82" i="16" s="1"/>
  <c r="Z80" i="13"/>
  <c r="AB82" i="16" s="1"/>
  <c r="C81" i="13"/>
  <c r="D81" i="13"/>
  <c r="F83" i="16" s="1"/>
  <c r="E81" i="13"/>
  <c r="F81" i="13"/>
  <c r="H83" i="16" s="1"/>
  <c r="G81" i="13"/>
  <c r="I83" i="16" s="1"/>
  <c r="H81" i="13"/>
  <c r="J83" i="16" s="1"/>
  <c r="I81" i="13"/>
  <c r="K83" i="16" s="1"/>
  <c r="J81" i="13"/>
  <c r="L83" i="16" s="1"/>
  <c r="K81" i="13"/>
  <c r="M83" i="16" s="1"/>
  <c r="L81" i="13"/>
  <c r="N83" i="16" s="1"/>
  <c r="M81" i="13"/>
  <c r="O83" i="16" s="1"/>
  <c r="N81" i="13"/>
  <c r="P83" i="16" s="1"/>
  <c r="O81" i="13"/>
  <c r="Q83" i="16" s="1"/>
  <c r="P81" i="13"/>
  <c r="R83" i="16" s="1"/>
  <c r="Q81" i="13"/>
  <c r="S83" i="16" s="1"/>
  <c r="R81" i="13"/>
  <c r="T83" i="16" s="1"/>
  <c r="S81" i="13"/>
  <c r="U83" i="16" s="1"/>
  <c r="T81" i="13"/>
  <c r="V83" i="16" s="1"/>
  <c r="U81" i="13"/>
  <c r="W83" i="16" s="1"/>
  <c r="V81" i="13"/>
  <c r="X83" i="16" s="1"/>
  <c r="W81" i="13"/>
  <c r="Y83" i="16" s="1"/>
  <c r="X81" i="13"/>
  <c r="Z83" i="16" s="1"/>
  <c r="Y81" i="13"/>
  <c r="AA83" i="16" s="1"/>
  <c r="Z81" i="13"/>
  <c r="AB83" i="16" s="1"/>
  <c r="C82" i="13"/>
  <c r="D82" i="13"/>
  <c r="F84" i="16" s="1"/>
  <c r="E82" i="13"/>
  <c r="F82" i="13"/>
  <c r="H84" i="16" s="1"/>
  <c r="G82" i="13"/>
  <c r="I84" i="16" s="1"/>
  <c r="H82" i="13"/>
  <c r="J84" i="16" s="1"/>
  <c r="I82" i="13"/>
  <c r="K84" i="16" s="1"/>
  <c r="J82" i="13"/>
  <c r="L84" i="16" s="1"/>
  <c r="K82" i="13"/>
  <c r="M84" i="16" s="1"/>
  <c r="L82" i="13"/>
  <c r="N84" i="16" s="1"/>
  <c r="M82" i="13"/>
  <c r="O84" i="16" s="1"/>
  <c r="N82" i="13"/>
  <c r="P84" i="16" s="1"/>
  <c r="O82" i="13"/>
  <c r="Q84" i="16" s="1"/>
  <c r="P82" i="13"/>
  <c r="R84" i="16" s="1"/>
  <c r="Q82" i="13"/>
  <c r="S84" i="16" s="1"/>
  <c r="R82" i="13"/>
  <c r="T84" i="16" s="1"/>
  <c r="S82" i="13"/>
  <c r="U84" i="16" s="1"/>
  <c r="T82" i="13"/>
  <c r="V84" i="16" s="1"/>
  <c r="U82" i="13"/>
  <c r="W84" i="16" s="1"/>
  <c r="V82" i="13"/>
  <c r="X84" i="16" s="1"/>
  <c r="W82" i="13"/>
  <c r="Y84" i="16" s="1"/>
  <c r="X82" i="13"/>
  <c r="Z84" i="16" s="1"/>
  <c r="Y82" i="13"/>
  <c r="AA84" i="16" s="1"/>
  <c r="Z82" i="13"/>
  <c r="AB84" i="16" s="1"/>
  <c r="C83" i="13"/>
  <c r="D83" i="13"/>
  <c r="F85" i="16" s="1"/>
  <c r="E83" i="13"/>
  <c r="F83" i="13"/>
  <c r="H85" i="16" s="1"/>
  <c r="G83" i="13"/>
  <c r="I85" i="16" s="1"/>
  <c r="H83" i="13"/>
  <c r="J85" i="16" s="1"/>
  <c r="I83" i="13"/>
  <c r="K85" i="16" s="1"/>
  <c r="J83" i="13"/>
  <c r="L85" i="16" s="1"/>
  <c r="K83" i="13"/>
  <c r="M85" i="16" s="1"/>
  <c r="L83" i="13"/>
  <c r="N85" i="16" s="1"/>
  <c r="M83" i="13"/>
  <c r="O85" i="16" s="1"/>
  <c r="N83" i="13"/>
  <c r="P85" i="16" s="1"/>
  <c r="O83" i="13"/>
  <c r="Q85" i="16" s="1"/>
  <c r="P83" i="13"/>
  <c r="R85" i="16" s="1"/>
  <c r="Q83" i="13"/>
  <c r="S85" i="16" s="1"/>
  <c r="R83" i="13"/>
  <c r="T85" i="16" s="1"/>
  <c r="S83" i="13"/>
  <c r="U85" i="16" s="1"/>
  <c r="T83" i="13"/>
  <c r="V85" i="16" s="1"/>
  <c r="U83" i="13"/>
  <c r="W85" i="16" s="1"/>
  <c r="V83" i="13"/>
  <c r="X85" i="16" s="1"/>
  <c r="W83" i="13"/>
  <c r="Y85" i="16" s="1"/>
  <c r="X83" i="13"/>
  <c r="Z85" i="16" s="1"/>
  <c r="Y83" i="13"/>
  <c r="AA85" i="16" s="1"/>
  <c r="Z83" i="13"/>
  <c r="AB85" i="16" s="1"/>
  <c r="C84" i="13"/>
  <c r="D84" i="13"/>
  <c r="F86" i="16" s="1"/>
  <c r="E84" i="13"/>
  <c r="F84" i="13"/>
  <c r="H86" i="16" s="1"/>
  <c r="G84" i="13"/>
  <c r="I86" i="16" s="1"/>
  <c r="H84" i="13"/>
  <c r="J86" i="16" s="1"/>
  <c r="I84" i="13"/>
  <c r="K86" i="16" s="1"/>
  <c r="J84" i="13"/>
  <c r="L86" i="16" s="1"/>
  <c r="K84" i="13"/>
  <c r="M86" i="16" s="1"/>
  <c r="L84" i="13"/>
  <c r="N86" i="16" s="1"/>
  <c r="M84" i="13"/>
  <c r="O86" i="16" s="1"/>
  <c r="N84" i="13"/>
  <c r="P86" i="16" s="1"/>
  <c r="O84" i="13"/>
  <c r="Q86" i="16" s="1"/>
  <c r="P84" i="13"/>
  <c r="R86" i="16" s="1"/>
  <c r="Q84" i="13"/>
  <c r="S86" i="16" s="1"/>
  <c r="R84" i="13"/>
  <c r="T86" i="16" s="1"/>
  <c r="S84" i="13"/>
  <c r="U86" i="16" s="1"/>
  <c r="T84" i="13"/>
  <c r="V86" i="16" s="1"/>
  <c r="U84" i="13"/>
  <c r="W86" i="16" s="1"/>
  <c r="V84" i="13"/>
  <c r="X86" i="16" s="1"/>
  <c r="W84" i="13"/>
  <c r="Y86" i="16" s="1"/>
  <c r="X84" i="13"/>
  <c r="Z86" i="16" s="1"/>
  <c r="Y84" i="13"/>
  <c r="AA86" i="16" s="1"/>
  <c r="Z84" i="13"/>
  <c r="AB86" i="16" s="1"/>
  <c r="C85" i="13"/>
  <c r="D85" i="13"/>
  <c r="F87" i="16" s="1"/>
  <c r="E85" i="13"/>
  <c r="F85" i="13"/>
  <c r="H87" i="16" s="1"/>
  <c r="G85" i="13"/>
  <c r="I87" i="16" s="1"/>
  <c r="H85" i="13"/>
  <c r="J87" i="16" s="1"/>
  <c r="I85" i="13"/>
  <c r="K87" i="16" s="1"/>
  <c r="J85" i="13"/>
  <c r="L87" i="16" s="1"/>
  <c r="K85" i="13"/>
  <c r="M87" i="16" s="1"/>
  <c r="L85" i="13"/>
  <c r="N87" i="16" s="1"/>
  <c r="M85" i="13"/>
  <c r="O87" i="16" s="1"/>
  <c r="N85" i="13"/>
  <c r="P87" i="16" s="1"/>
  <c r="O85" i="13"/>
  <c r="Q87" i="16" s="1"/>
  <c r="P85" i="13"/>
  <c r="R87" i="16" s="1"/>
  <c r="Q85" i="13"/>
  <c r="S87" i="16" s="1"/>
  <c r="R85" i="13"/>
  <c r="T87" i="16" s="1"/>
  <c r="S85" i="13"/>
  <c r="U87" i="16" s="1"/>
  <c r="T85" i="13"/>
  <c r="V87" i="16" s="1"/>
  <c r="U85" i="13"/>
  <c r="W87" i="16" s="1"/>
  <c r="V85" i="13"/>
  <c r="X87" i="16" s="1"/>
  <c r="W85" i="13"/>
  <c r="Y87" i="16" s="1"/>
  <c r="X85" i="13"/>
  <c r="Z87" i="16" s="1"/>
  <c r="Y85" i="13"/>
  <c r="AA87" i="16" s="1"/>
  <c r="Z85" i="13"/>
  <c r="AB87" i="16" s="1"/>
  <c r="C86" i="13"/>
  <c r="D86" i="13"/>
  <c r="F88" i="16" s="1"/>
  <c r="E86" i="13"/>
  <c r="F86" i="13"/>
  <c r="H88" i="16" s="1"/>
  <c r="G86" i="13"/>
  <c r="I88" i="16" s="1"/>
  <c r="H86" i="13"/>
  <c r="J88" i="16" s="1"/>
  <c r="I86" i="13"/>
  <c r="K88" i="16" s="1"/>
  <c r="J86" i="13"/>
  <c r="L88" i="16" s="1"/>
  <c r="K86" i="13"/>
  <c r="M88" i="16" s="1"/>
  <c r="L86" i="13"/>
  <c r="N88" i="16" s="1"/>
  <c r="M86" i="13"/>
  <c r="O88" i="16" s="1"/>
  <c r="N86" i="13"/>
  <c r="P88" i="16" s="1"/>
  <c r="O86" i="13"/>
  <c r="Q88" i="16" s="1"/>
  <c r="P86" i="13"/>
  <c r="R88" i="16" s="1"/>
  <c r="Q86" i="13"/>
  <c r="S88" i="16" s="1"/>
  <c r="R86" i="13"/>
  <c r="T88" i="16" s="1"/>
  <c r="S86" i="13"/>
  <c r="U88" i="16" s="1"/>
  <c r="T86" i="13"/>
  <c r="V88" i="16" s="1"/>
  <c r="U86" i="13"/>
  <c r="W88" i="16" s="1"/>
  <c r="V86" i="13"/>
  <c r="X88" i="16" s="1"/>
  <c r="W86" i="13"/>
  <c r="Y88" i="16" s="1"/>
  <c r="X86" i="13"/>
  <c r="Z88" i="16" s="1"/>
  <c r="Y86" i="13"/>
  <c r="AA88" i="16" s="1"/>
  <c r="Z86" i="13"/>
  <c r="AB88" i="16" s="1"/>
  <c r="C87" i="13"/>
  <c r="D87" i="13"/>
  <c r="F89" i="16" s="1"/>
  <c r="E87" i="13"/>
  <c r="F87" i="13"/>
  <c r="H89" i="16" s="1"/>
  <c r="G87" i="13"/>
  <c r="I89" i="16" s="1"/>
  <c r="H87" i="13"/>
  <c r="J89" i="16" s="1"/>
  <c r="I87" i="13"/>
  <c r="K89" i="16" s="1"/>
  <c r="J87" i="13"/>
  <c r="L89" i="16" s="1"/>
  <c r="K87" i="13"/>
  <c r="M89" i="16" s="1"/>
  <c r="L87" i="13"/>
  <c r="N89" i="16" s="1"/>
  <c r="M87" i="13"/>
  <c r="O89" i="16" s="1"/>
  <c r="N87" i="13"/>
  <c r="P89" i="16" s="1"/>
  <c r="O87" i="13"/>
  <c r="Q89" i="16" s="1"/>
  <c r="P87" i="13"/>
  <c r="R89" i="16" s="1"/>
  <c r="Q87" i="13"/>
  <c r="S89" i="16" s="1"/>
  <c r="R87" i="13"/>
  <c r="T89" i="16" s="1"/>
  <c r="S87" i="13"/>
  <c r="U89" i="16" s="1"/>
  <c r="T87" i="13"/>
  <c r="V89" i="16" s="1"/>
  <c r="U87" i="13"/>
  <c r="W89" i="16" s="1"/>
  <c r="V87" i="13"/>
  <c r="X89" i="16" s="1"/>
  <c r="W87" i="13"/>
  <c r="Y89" i="16" s="1"/>
  <c r="X87" i="13"/>
  <c r="Z89" i="16" s="1"/>
  <c r="Y87" i="13"/>
  <c r="AA89" i="16" s="1"/>
  <c r="Z87" i="13"/>
  <c r="AB89" i="16" s="1"/>
  <c r="C88" i="13"/>
  <c r="D88" i="13"/>
  <c r="F90" i="16" s="1"/>
  <c r="E88" i="13"/>
  <c r="F88" i="13"/>
  <c r="H90" i="16" s="1"/>
  <c r="G88" i="13"/>
  <c r="I90" i="16" s="1"/>
  <c r="H88" i="13"/>
  <c r="J90" i="16" s="1"/>
  <c r="I88" i="13"/>
  <c r="K90" i="16" s="1"/>
  <c r="J88" i="13"/>
  <c r="L90" i="16" s="1"/>
  <c r="K88" i="13"/>
  <c r="M90" i="16" s="1"/>
  <c r="L88" i="13"/>
  <c r="N90" i="16" s="1"/>
  <c r="M88" i="13"/>
  <c r="O90" i="16" s="1"/>
  <c r="N88" i="13"/>
  <c r="P90" i="16" s="1"/>
  <c r="O88" i="13"/>
  <c r="Q90" i="16" s="1"/>
  <c r="P88" i="13"/>
  <c r="R90" i="16" s="1"/>
  <c r="Q88" i="13"/>
  <c r="S90" i="16" s="1"/>
  <c r="R88" i="13"/>
  <c r="T90" i="16" s="1"/>
  <c r="S88" i="13"/>
  <c r="U90" i="16" s="1"/>
  <c r="T88" i="13"/>
  <c r="V90" i="16" s="1"/>
  <c r="U88" i="13"/>
  <c r="W90" i="16" s="1"/>
  <c r="V88" i="13"/>
  <c r="X90" i="16" s="1"/>
  <c r="W88" i="13"/>
  <c r="Y90" i="16" s="1"/>
  <c r="X88" i="13"/>
  <c r="Z90" i="16" s="1"/>
  <c r="Y88" i="13"/>
  <c r="AA90" i="16" s="1"/>
  <c r="Z88" i="13"/>
  <c r="AB90" i="16" s="1"/>
  <c r="C89" i="13"/>
  <c r="D89" i="13"/>
  <c r="F91" i="16" s="1"/>
  <c r="E89" i="13"/>
  <c r="F89" i="13"/>
  <c r="H91" i="16" s="1"/>
  <c r="G89" i="13"/>
  <c r="I91" i="16" s="1"/>
  <c r="H89" i="13"/>
  <c r="J91" i="16" s="1"/>
  <c r="I89" i="13"/>
  <c r="K91" i="16" s="1"/>
  <c r="J89" i="13"/>
  <c r="L91" i="16" s="1"/>
  <c r="K89" i="13"/>
  <c r="M91" i="16" s="1"/>
  <c r="L89" i="13"/>
  <c r="N91" i="16" s="1"/>
  <c r="M89" i="13"/>
  <c r="O91" i="16" s="1"/>
  <c r="N89" i="13"/>
  <c r="P91" i="16" s="1"/>
  <c r="O89" i="13"/>
  <c r="Q91" i="16" s="1"/>
  <c r="P89" i="13"/>
  <c r="R91" i="16" s="1"/>
  <c r="Q89" i="13"/>
  <c r="S91" i="16" s="1"/>
  <c r="R89" i="13"/>
  <c r="T91" i="16" s="1"/>
  <c r="S89" i="13"/>
  <c r="U91" i="16" s="1"/>
  <c r="T89" i="13"/>
  <c r="V91" i="16" s="1"/>
  <c r="U89" i="13"/>
  <c r="W91" i="16" s="1"/>
  <c r="V89" i="13"/>
  <c r="X91" i="16" s="1"/>
  <c r="W89" i="13"/>
  <c r="Y91" i="16" s="1"/>
  <c r="X89" i="13"/>
  <c r="Z91" i="16" s="1"/>
  <c r="Y89" i="13"/>
  <c r="AA91" i="16" s="1"/>
  <c r="Z89" i="13"/>
  <c r="AB91" i="16" s="1"/>
  <c r="C90" i="13"/>
  <c r="D90" i="13"/>
  <c r="F92" i="16" s="1"/>
  <c r="E90" i="13"/>
  <c r="F90" i="13"/>
  <c r="H92" i="16" s="1"/>
  <c r="G90" i="13"/>
  <c r="I92" i="16" s="1"/>
  <c r="H90" i="13"/>
  <c r="J92" i="16" s="1"/>
  <c r="I90" i="13"/>
  <c r="K92" i="16" s="1"/>
  <c r="J90" i="13"/>
  <c r="L92" i="16" s="1"/>
  <c r="K90" i="13"/>
  <c r="M92" i="16" s="1"/>
  <c r="L90" i="13"/>
  <c r="N92" i="16" s="1"/>
  <c r="M90" i="13"/>
  <c r="O92" i="16" s="1"/>
  <c r="N90" i="13"/>
  <c r="P92" i="16" s="1"/>
  <c r="O90" i="13"/>
  <c r="Q92" i="16" s="1"/>
  <c r="P90" i="13"/>
  <c r="R92" i="16" s="1"/>
  <c r="Q90" i="13"/>
  <c r="S92" i="16" s="1"/>
  <c r="R90" i="13"/>
  <c r="T92" i="16" s="1"/>
  <c r="S90" i="13"/>
  <c r="U92" i="16" s="1"/>
  <c r="T90" i="13"/>
  <c r="V92" i="16" s="1"/>
  <c r="U90" i="13"/>
  <c r="W92" i="16" s="1"/>
  <c r="V90" i="13"/>
  <c r="X92" i="16" s="1"/>
  <c r="W90" i="13"/>
  <c r="Y92" i="16" s="1"/>
  <c r="X90" i="13"/>
  <c r="Z92" i="16" s="1"/>
  <c r="Y90" i="13"/>
  <c r="AA92" i="16" s="1"/>
  <c r="Z90" i="13"/>
  <c r="AB92" i="16" s="1"/>
  <c r="C91" i="13"/>
  <c r="D91" i="13"/>
  <c r="F93" i="16" s="1"/>
  <c r="E91" i="13"/>
  <c r="F91" i="13"/>
  <c r="H93" i="16" s="1"/>
  <c r="G91" i="13"/>
  <c r="I93" i="16" s="1"/>
  <c r="H91" i="13"/>
  <c r="J93" i="16" s="1"/>
  <c r="I91" i="13"/>
  <c r="K93" i="16" s="1"/>
  <c r="J91" i="13"/>
  <c r="L93" i="16" s="1"/>
  <c r="K91" i="13"/>
  <c r="M93" i="16" s="1"/>
  <c r="L91" i="13"/>
  <c r="N93" i="16" s="1"/>
  <c r="M91" i="13"/>
  <c r="O93" i="16" s="1"/>
  <c r="N91" i="13"/>
  <c r="P93" i="16" s="1"/>
  <c r="O91" i="13"/>
  <c r="Q93" i="16" s="1"/>
  <c r="P91" i="13"/>
  <c r="R93" i="16" s="1"/>
  <c r="Q91" i="13"/>
  <c r="S93" i="16" s="1"/>
  <c r="R91" i="13"/>
  <c r="T93" i="16" s="1"/>
  <c r="S91" i="13"/>
  <c r="U93" i="16" s="1"/>
  <c r="T91" i="13"/>
  <c r="V93" i="16" s="1"/>
  <c r="U91" i="13"/>
  <c r="W93" i="16" s="1"/>
  <c r="V91" i="13"/>
  <c r="X93" i="16" s="1"/>
  <c r="W91" i="13"/>
  <c r="Y93" i="16" s="1"/>
  <c r="X91" i="13"/>
  <c r="Z93" i="16" s="1"/>
  <c r="Y91" i="13"/>
  <c r="AA93" i="16" s="1"/>
  <c r="Z91" i="13"/>
  <c r="AB93" i="16" s="1"/>
  <c r="C92" i="13"/>
  <c r="D92" i="13"/>
  <c r="F94" i="16" s="1"/>
  <c r="E92" i="13"/>
  <c r="F92" i="13"/>
  <c r="H94" i="16" s="1"/>
  <c r="G92" i="13"/>
  <c r="I94" i="16" s="1"/>
  <c r="H92" i="13"/>
  <c r="J94" i="16" s="1"/>
  <c r="I92" i="13"/>
  <c r="K94" i="16" s="1"/>
  <c r="J92" i="13"/>
  <c r="L94" i="16" s="1"/>
  <c r="K92" i="13"/>
  <c r="M94" i="16" s="1"/>
  <c r="L92" i="13"/>
  <c r="N94" i="16" s="1"/>
  <c r="M92" i="13"/>
  <c r="O94" i="16" s="1"/>
  <c r="N92" i="13"/>
  <c r="P94" i="16" s="1"/>
  <c r="O92" i="13"/>
  <c r="Q94" i="16" s="1"/>
  <c r="P92" i="13"/>
  <c r="R94" i="16" s="1"/>
  <c r="Q92" i="13"/>
  <c r="S94" i="16" s="1"/>
  <c r="R92" i="13"/>
  <c r="T94" i="16" s="1"/>
  <c r="S92" i="13"/>
  <c r="U94" i="16" s="1"/>
  <c r="T92" i="13"/>
  <c r="V94" i="16" s="1"/>
  <c r="U92" i="13"/>
  <c r="W94" i="16" s="1"/>
  <c r="V92" i="13"/>
  <c r="X94" i="16" s="1"/>
  <c r="W92" i="13"/>
  <c r="Y94" i="16" s="1"/>
  <c r="X92" i="13"/>
  <c r="Z94" i="16" s="1"/>
  <c r="Y92" i="13"/>
  <c r="AA94" i="16" s="1"/>
  <c r="Z92" i="13"/>
  <c r="AB94" i="16" s="1"/>
  <c r="C93" i="13"/>
  <c r="D93" i="13"/>
  <c r="F95" i="16" s="1"/>
  <c r="E93" i="13"/>
  <c r="F93" i="13"/>
  <c r="H95" i="16" s="1"/>
  <c r="G93" i="13"/>
  <c r="I95" i="16" s="1"/>
  <c r="H93" i="13"/>
  <c r="J95" i="16" s="1"/>
  <c r="I93" i="13"/>
  <c r="K95" i="16" s="1"/>
  <c r="J93" i="13"/>
  <c r="L95" i="16" s="1"/>
  <c r="K93" i="13"/>
  <c r="M95" i="16" s="1"/>
  <c r="L93" i="13"/>
  <c r="N95" i="16" s="1"/>
  <c r="M93" i="13"/>
  <c r="O95" i="16" s="1"/>
  <c r="N93" i="13"/>
  <c r="P95" i="16" s="1"/>
  <c r="O93" i="13"/>
  <c r="Q95" i="16" s="1"/>
  <c r="P93" i="13"/>
  <c r="R95" i="16" s="1"/>
  <c r="Q93" i="13"/>
  <c r="S95" i="16" s="1"/>
  <c r="R93" i="13"/>
  <c r="T95" i="16" s="1"/>
  <c r="S93" i="13"/>
  <c r="U95" i="16" s="1"/>
  <c r="T93" i="13"/>
  <c r="V95" i="16" s="1"/>
  <c r="U93" i="13"/>
  <c r="W95" i="16" s="1"/>
  <c r="V93" i="13"/>
  <c r="X95" i="16" s="1"/>
  <c r="W93" i="13"/>
  <c r="Y95" i="16" s="1"/>
  <c r="X93" i="13"/>
  <c r="Z95" i="16" s="1"/>
  <c r="Y93" i="13"/>
  <c r="AA95" i="16" s="1"/>
  <c r="Z93" i="13"/>
  <c r="AB95" i="16" s="1"/>
  <c r="C94" i="13"/>
  <c r="D94" i="13"/>
  <c r="F96" i="16" s="1"/>
  <c r="E94" i="13"/>
  <c r="F94" i="13"/>
  <c r="H96" i="16" s="1"/>
  <c r="G94" i="13"/>
  <c r="I96" i="16" s="1"/>
  <c r="H94" i="13"/>
  <c r="J96" i="16" s="1"/>
  <c r="I94" i="13"/>
  <c r="K96" i="16" s="1"/>
  <c r="J94" i="13"/>
  <c r="L96" i="16" s="1"/>
  <c r="K94" i="13"/>
  <c r="M96" i="16" s="1"/>
  <c r="L94" i="13"/>
  <c r="N96" i="16" s="1"/>
  <c r="M94" i="13"/>
  <c r="O96" i="16" s="1"/>
  <c r="N94" i="13"/>
  <c r="P96" i="16" s="1"/>
  <c r="O94" i="13"/>
  <c r="Q96" i="16" s="1"/>
  <c r="P94" i="13"/>
  <c r="R96" i="16" s="1"/>
  <c r="Q94" i="13"/>
  <c r="S96" i="16" s="1"/>
  <c r="R94" i="13"/>
  <c r="T96" i="16" s="1"/>
  <c r="S94" i="13"/>
  <c r="U96" i="16" s="1"/>
  <c r="T94" i="13"/>
  <c r="V96" i="16" s="1"/>
  <c r="U94" i="13"/>
  <c r="W96" i="16" s="1"/>
  <c r="V94" i="13"/>
  <c r="X96" i="16" s="1"/>
  <c r="W94" i="13"/>
  <c r="Y96" i="16" s="1"/>
  <c r="X94" i="13"/>
  <c r="Z96" i="16" s="1"/>
  <c r="Y94" i="13"/>
  <c r="AA96" i="16" s="1"/>
  <c r="Z94" i="13"/>
  <c r="AB96" i="16" s="1"/>
  <c r="C95" i="13"/>
  <c r="D95" i="13"/>
  <c r="F97" i="16" s="1"/>
  <c r="E95" i="13"/>
  <c r="F95" i="13"/>
  <c r="H97" i="16" s="1"/>
  <c r="G95" i="13"/>
  <c r="I97" i="16" s="1"/>
  <c r="H95" i="13"/>
  <c r="J97" i="16" s="1"/>
  <c r="I95" i="13"/>
  <c r="K97" i="16" s="1"/>
  <c r="J95" i="13"/>
  <c r="L97" i="16" s="1"/>
  <c r="K95" i="13"/>
  <c r="M97" i="16" s="1"/>
  <c r="L95" i="13"/>
  <c r="N97" i="16" s="1"/>
  <c r="M95" i="13"/>
  <c r="O97" i="16" s="1"/>
  <c r="N95" i="13"/>
  <c r="P97" i="16" s="1"/>
  <c r="O95" i="13"/>
  <c r="Q97" i="16" s="1"/>
  <c r="P95" i="13"/>
  <c r="R97" i="16" s="1"/>
  <c r="Q95" i="13"/>
  <c r="S97" i="16" s="1"/>
  <c r="R95" i="13"/>
  <c r="T97" i="16" s="1"/>
  <c r="S95" i="13"/>
  <c r="U97" i="16" s="1"/>
  <c r="T95" i="13"/>
  <c r="V97" i="16" s="1"/>
  <c r="U95" i="13"/>
  <c r="W97" i="16" s="1"/>
  <c r="V95" i="13"/>
  <c r="X97" i="16" s="1"/>
  <c r="W95" i="13"/>
  <c r="Y97" i="16" s="1"/>
  <c r="X95" i="13"/>
  <c r="Z97" i="16" s="1"/>
  <c r="Y95" i="13"/>
  <c r="AA97" i="16" s="1"/>
  <c r="Z95" i="13"/>
  <c r="AB97" i="16" s="1"/>
  <c r="C96" i="13"/>
  <c r="D96" i="13"/>
  <c r="F98" i="16" s="1"/>
  <c r="E96" i="13"/>
  <c r="F96" i="13"/>
  <c r="H98" i="16" s="1"/>
  <c r="G96" i="13"/>
  <c r="I98" i="16" s="1"/>
  <c r="H96" i="13"/>
  <c r="J98" i="16" s="1"/>
  <c r="I96" i="13"/>
  <c r="K98" i="16" s="1"/>
  <c r="J96" i="13"/>
  <c r="L98" i="16" s="1"/>
  <c r="K96" i="13"/>
  <c r="M98" i="16" s="1"/>
  <c r="L96" i="13"/>
  <c r="N98" i="16" s="1"/>
  <c r="M96" i="13"/>
  <c r="O98" i="16" s="1"/>
  <c r="N96" i="13"/>
  <c r="P98" i="16" s="1"/>
  <c r="O96" i="13"/>
  <c r="Q98" i="16" s="1"/>
  <c r="P96" i="13"/>
  <c r="R98" i="16" s="1"/>
  <c r="Q96" i="13"/>
  <c r="S98" i="16" s="1"/>
  <c r="R96" i="13"/>
  <c r="T98" i="16" s="1"/>
  <c r="S96" i="13"/>
  <c r="U98" i="16" s="1"/>
  <c r="T96" i="13"/>
  <c r="V98" i="16" s="1"/>
  <c r="U96" i="13"/>
  <c r="W98" i="16" s="1"/>
  <c r="V96" i="13"/>
  <c r="X98" i="16" s="1"/>
  <c r="W96" i="13"/>
  <c r="Y98" i="16" s="1"/>
  <c r="X96" i="13"/>
  <c r="Z98" i="16" s="1"/>
  <c r="Y96" i="13"/>
  <c r="AA98" i="16" s="1"/>
  <c r="Z96" i="13"/>
  <c r="AB98" i="16" s="1"/>
  <c r="C97" i="13"/>
  <c r="D97" i="13"/>
  <c r="F99" i="16" s="1"/>
  <c r="E97" i="13"/>
  <c r="F97" i="13"/>
  <c r="H99" i="16" s="1"/>
  <c r="G97" i="13"/>
  <c r="I99" i="16" s="1"/>
  <c r="H97" i="13"/>
  <c r="J99" i="16" s="1"/>
  <c r="I97" i="13"/>
  <c r="K99" i="16" s="1"/>
  <c r="J97" i="13"/>
  <c r="L99" i="16" s="1"/>
  <c r="K97" i="13"/>
  <c r="M99" i="16" s="1"/>
  <c r="L97" i="13"/>
  <c r="N99" i="16" s="1"/>
  <c r="M97" i="13"/>
  <c r="O99" i="16" s="1"/>
  <c r="N97" i="13"/>
  <c r="P99" i="16" s="1"/>
  <c r="O97" i="13"/>
  <c r="Q99" i="16" s="1"/>
  <c r="P97" i="13"/>
  <c r="R99" i="16" s="1"/>
  <c r="Q97" i="13"/>
  <c r="S99" i="16" s="1"/>
  <c r="R97" i="13"/>
  <c r="T99" i="16" s="1"/>
  <c r="S97" i="13"/>
  <c r="U99" i="16" s="1"/>
  <c r="T97" i="13"/>
  <c r="V99" i="16" s="1"/>
  <c r="U97" i="13"/>
  <c r="W99" i="16" s="1"/>
  <c r="V97" i="13"/>
  <c r="X99" i="16" s="1"/>
  <c r="W97" i="13"/>
  <c r="Y99" i="16" s="1"/>
  <c r="X97" i="13"/>
  <c r="Z99" i="16" s="1"/>
  <c r="Y97" i="13"/>
  <c r="AA99" i="16" s="1"/>
  <c r="Z97" i="13"/>
  <c r="AB99" i="16" s="1"/>
  <c r="C98" i="13"/>
  <c r="D98" i="13"/>
  <c r="F100" i="16" s="1"/>
  <c r="E98" i="13"/>
  <c r="F98" i="13"/>
  <c r="H100" i="16" s="1"/>
  <c r="G98" i="13"/>
  <c r="I100" i="16" s="1"/>
  <c r="H98" i="13"/>
  <c r="J100" i="16" s="1"/>
  <c r="I98" i="13"/>
  <c r="K100" i="16" s="1"/>
  <c r="J98" i="13"/>
  <c r="L100" i="16" s="1"/>
  <c r="K98" i="13"/>
  <c r="M100" i="16" s="1"/>
  <c r="L98" i="13"/>
  <c r="N100" i="16" s="1"/>
  <c r="M98" i="13"/>
  <c r="O100" i="16" s="1"/>
  <c r="N98" i="13"/>
  <c r="P100" i="16" s="1"/>
  <c r="O98" i="13"/>
  <c r="Q100" i="16" s="1"/>
  <c r="P98" i="13"/>
  <c r="R100" i="16" s="1"/>
  <c r="Q98" i="13"/>
  <c r="S100" i="16" s="1"/>
  <c r="R98" i="13"/>
  <c r="T100" i="16" s="1"/>
  <c r="S98" i="13"/>
  <c r="U100" i="16" s="1"/>
  <c r="T98" i="13"/>
  <c r="V100" i="16" s="1"/>
  <c r="U98" i="13"/>
  <c r="W100" i="16" s="1"/>
  <c r="V98" i="13"/>
  <c r="X100" i="16" s="1"/>
  <c r="W98" i="13"/>
  <c r="Y100" i="16" s="1"/>
  <c r="X98" i="13"/>
  <c r="Z100" i="16" s="1"/>
  <c r="Y98" i="13"/>
  <c r="AA100" i="16" s="1"/>
  <c r="Z98" i="13"/>
  <c r="AB100" i="16" s="1"/>
  <c r="C99" i="13"/>
  <c r="D99" i="13"/>
  <c r="F101" i="16" s="1"/>
  <c r="E99" i="13"/>
  <c r="F99" i="13"/>
  <c r="H101" i="16" s="1"/>
  <c r="G99" i="13"/>
  <c r="I101" i="16" s="1"/>
  <c r="H99" i="13"/>
  <c r="J101" i="16" s="1"/>
  <c r="I99" i="13"/>
  <c r="K101" i="16" s="1"/>
  <c r="J99" i="13"/>
  <c r="L101" i="16" s="1"/>
  <c r="K99" i="13"/>
  <c r="M101" i="16" s="1"/>
  <c r="L99" i="13"/>
  <c r="N101" i="16" s="1"/>
  <c r="M99" i="13"/>
  <c r="O101" i="16" s="1"/>
  <c r="N99" i="13"/>
  <c r="P101" i="16" s="1"/>
  <c r="O99" i="13"/>
  <c r="Q101" i="16" s="1"/>
  <c r="P99" i="13"/>
  <c r="R101" i="16" s="1"/>
  <c r="Q99" i="13"/>
  <c r="S101" i="16" s="1"/>
  <c r="R99" i="13"/>
  <c r="T101" i="16" s="1"/>
  <c r="S99" i="13"/>
  <c r="U101" i="16" s="1"/>
  <c r="T99" i="13"/>
  <c r="V101" i="16" s="1"/>
  <c r="U99" i="13"/>
  <c r="W101" i="16" s="1"/>
  <c r="V99" i="13"/>
  <c r="X101" i="16" s="1"/>
  <c r="W99" i="13"/>
  <c r="Y101" i="16" s="1"/>
  <c r="X99" i="13"/>
  <c r="Z101" i="16" s="1"/>
  <c r="Y99" i="13"/>
  <c r="AA101" i="16" s="1"/>
  <c r="Z99" i="13"/>
  <c r="AB101" i="16" s="1"/>
  <c r="C100" i="13"/>
  <c r="D100" i="13"/>
  <c r="F102" i="16" s="1"/>
  <c r="E100" i="13"/>
  <c r="F100" i="13"/>
  <c r="H102" i="16" s="1"/>
  <c r="G100" i="13"/>
  <c r="I102" i="16" s="1"/>
  <c r="H100" i="13"/>
  <c r="J102" i="16" s="1"/>
  <c r="I100" i="13"/>
  <c r="K102" i="16" s="1"/>
  <c r="J100" i="13"/>
  <c r="L102" i="16" s="1"/>
  <c r="K100" i="13"/>
  <c r="M102" i="16" s="1"/>
  <c r="L100" i="13"/>
  <c r="N102" i="16" s="1"/>
  <c r="M100" i="13"/>
  <c r="O102" i="16" s="1"/>
  <c r="N100" i="13"/>
  <c r="P102" i="16" s="1"/>
  <c r="O100" i="13"/>
  <c r="Q102" i="16" s="1"/>
  <c r="P100" i="13"/>
  <c r="R102" i="16" s="1"/>
  <c r="Q100" i="13"/>
  <c r="S102" i="16" s="1"/>
  <c r="R100" i="13"/>
  <c r="T102" i="16" s="1"/>
  <c r="S100" i="13"/>
  <c r="U102" i="16" s="1"/>
  <c r="T100" i="13"/>
  <c r="V102" i="16" s="1"/>
  <c r="U100" i="13"/>
  <c r="W102" i="16" s="1"/>
  <c r="V100" i="13"/>
  <c r="X102" i="16" s="1"/>
  <c r="W100" i="13"/>
  <c r="Y102" i="16" s="1"/>
  <c r="X100" i="13"/>
  <c r="Z102" i="16" s="1"/>
  <c r="Y100" i="13"/>
  <c r="AA102" i="16" s="1"/>
  <c r="Z100" i="13"/>
  <c r="AB102" i="16" s="1"/>
  <c r="C101" i="13"/>
  <c r="D101" i="13"/>
  <c r="F103" i="16" s="1"/>
  <c r="E101" i="13"/>
  <c r="F101" i="13"/>
  <c r="H103" i="16" s="1"/>
  <c r="G101" i="13"/>
  <c r="I103" i="16" s="1"/>
  <c r="H101" i="13"/>
  <c r="J103" i="16" s="1"/>
  <c r="I101" i="13"/>
  <c r="K103" i="16" s="1"/>
  <c r="J101" i="13"/>
  <c r="L103" i="16" s="1"/>
  <c r="K101" i="13"/>
  <c r="M103" i="16" s="1"/>
  <c r="L101" i="13"/>
  <c r="N103" i="16" s="1"/>
  <c r="M101" i="13"/>
  <c r="O103" i="16" s="1"/>
  <c r="N101" i="13"/>
  <c r="P103" i="16" s="1"/>
  <c r="O101" i="13"/>
  <c r="Q103" i="16" s="1"/>
  <c r="P101" i="13"/>
  <c r="R103" i="16" s="1"/>
  <c r="Q101" i="13"/>
  <c r="S103" i="16" s="1"/>
  <c r="R101" i="13"/>
  <c r="T103" i="16" s="1"/>
  <c r="S101" i="13"/>
  <c r="U103" i="16" s="1"/>
  <c r="T101" i="13"/>
  <c r="V103" i="16" s="1"/>
  <c r="U101" i="13"/>
  <c r="W103" i="16" s="1"/>
  <c r="V101" i="13"/>
  <c r="X103" i="16" s="1"/>
  <c r="W101" i="13"/>
  <c r="Y103" i="16" s="1"/>
  <c r="X101" i="13"/>
  <c r="Z103" i="16" s="1"/>
  <c r="Y101" i="13"/>
  <c r="AA103" i="16" s="1"/>
  <c r="Z101" i="13"/>
  <c r="AB103" i="16" s="1"/>
  <c r="C102" i="13"/>
  <c r="D102" i="13"/>
  <c r="F104" i="16" s="1"/>
  <c r="E102" i="13"/>
  <c r="F102" i="13"/>
  <c r="H104" i="16" s="1"/>
  <c r="G102" i="13"/>
  <c r="I104" i="16" s="1"/>
  <c r="H102" i="13"/>
  <c r="J104" i="16" s="1"/>
  <c r="I102" i="13"/>
  <c r="K104" i="16" s="1"/>
  <c r="J102" i="13"/>
  <c r="L104" i="16" s="1"/>
  <c r="K102" i="13"/>
  <c r="M104" i="16" s="1"/>
  <c r="L102" i="13"/>
  <c r="N104" i="16" s="1"/>
  <c r="M102" i="13"/>
  <c r="O104" i="16" s="1"/>
  <c r="N102" i="13"/>
  <c r="P104" i="16" s="1"/>
  <c r="O102" i="13"/>
  <c r="Q104" i="16" s="1"/>
  <c r="P102" i="13"/>
  <c r="R104" i="16" s="1"/>
  <c r="Q102" i="13"/>
  <c r="S104" i="16" s="1"/>
  <c r="R102" i="13"/>
  <c r="T104" i="16" s="1"/>
  <c r="S102" i="13"/>
  <c r="U104" i="16" s="1"/>
  <c r="T102" i="13"/>
  <c r="V104" i="16" s="1"/>
  <c r="U102" i="13"/>
  <c r="W104" i="16" s="1"/>
  <c r="V102" i="13"/>
  <c r="X104" i="16" s="1"/>
  <c r="W102" i="13"/>
  <c r="Y104" i="16" s="1"/>
  <c r="X102" i="13"/>
  <c r="Z104" i="16" s="1"/>
  <c r="Y102" i="13"/>
  <c r="AA104" i="16" s="1"/>
  <c r="Z102" i="13"/>
  <c r="AB104" i="16" s="1"/>
  <c r="C103" i="13"/>
  <c r="D103" i="13"/>
  <c r="F105" i="16" s="1"/>
  <c r="E103" i="13"/>
  <c r="F103" i="13"/>
  <c r="H105" i="16" s="1"/>
  <c r="G103" i="13"/>
  <c r="I105" i="16" s="1"/>
  <c r="H103" i="13"/>
  <c r="J105" i="16" s="1"/>
  <c r="I103" i="13"/>
  <c r="K105" i="16" s="1"/>
  <c r="J103" i="13"/>
  <c r="L105" i="16" s="1"/>
  <c r="K103" i="13"/>
  <c r="M105" i="16" s="1"/>
  <c r="L103" i="13"/>
  <c r="N105" i="16" s="1"/>
  <c r="M103" i="13"/>
  <c r="O105" i="16" s="1"/>
  <c r="N103" i="13"/>
  <c r="P105" i="16" s="1"/>
  <c r="O103" i="13"/>
  <c r="Q105" i="16" s="1"/>
  <c r="P103" i="13"/>
  <c r="R105" i="16" s="1"/>
  <c r="Q103" i="13"/>
  <c r="S105" i="16" s="1"/>
  <c r="R103" i="13"/>
  <c r="T105" i="16" s="1"/>
  <c r="S103" i="13"/>
  <c r="U105" i="16" s="1"/>
  <c r="T103" i="13"/>
  <c r="V105" i="16" s="1"/>
  <c r="U103" i="13"/>
  <c r="W105" i="16" s="1"/>
  <c r="V103" i="13"/>
  <c r="X105" i="16" s="1"/>
  <c r="W103" i="13"/>
  <c r="Y105" i="16" s="1"/>
  <c r="X103" i="13"/>
  <c r="Z105" i="16" s="1"/>
  <c r="Y103" i="13"/>
  <c r="AA105" i="16" s="1"/>
  <c r="Z103" i="13"/>
  <c r="AB105" i="16" s="1"/>
  <c r="C104" i="13"/>
  <c r="D104" i="13"/>
  <c r="F106" i="16" s="1"/>
  <c r="E104" i="13"/>
  <c r="F104" i="13"/>
  <c r="H106" i="16" s="1"/>
  <c r="G104" i="13"/>
  <c r="I106" i="16" s="1"/>
  <c r="H104" i="13"/>
  <c r="J106" i="16" s="1"/>
  <c r="I104" i="13"/>
  <c r="K106" i="16" s="1"/>
  <c r="J104" i="13"/>
  <c r="L106" i="16" s="1"/>
  <c r="K104" i="13"/>
  <c r="M106" i="16" s="1"/>
  <c r="L104" i="13"/>
  <c r="N106" i="16" s="1"/>
  <c r="M104" i="13"/>
  <c r="O106" i="16" s="1"/>
  <c r="N104" i="13"/>
  <c r="P106" i="16" s="1"/>
  <c r="O104" i="13"/>
  <c r="Q106" i="16" s="1"/>
  <c r="P104" i="13"/>
  <c r="R106" i="16" s="1"/>
  <c r="Q104" i="13"/>
  <c r="S106" i="16" s="1"/>
  <c r="R104" i="13"/>
  <c r="T106" i="16" s="1"/>
  <c r="S104" i="13"/>
  <c r="U106" i="16" s="1"/>
  <c r="T104" i="13"/>
  <c r="V106" i="16" s="1"/>
  <c r="U104" i="13"/>
  <c r="W106" i="16" s="1"/>
  <c r="V104" i="13"/>
  <c r="X106" i="16" s="1"/>
  <c r="W104" i="13"/>
  <c r="Y106" i="16" s="1"/>
  <c r="X104" i="13"/>
  <c r="Z106" i="16" s="1"/>
  <c r="Y104" i="13"/>
  <c r="AA106" i="16" s="1"/>
  <c r="Z104" i="13"/>
  <c r="AB106" i="16" s="1"/>
  <c r="C105" i="13"/>
  <c r="D105" i="13"/>
  <c r="F107" i="16" s="1"/>
  <c r="E105" i="13"/>
  <c r="F105" i="13"/>
  <c r="H107" i="16" s="1"/>
  <c r="G105" i="13"/>
  <c r="I107" i="16" s="1"/>
  <c r="H105" i="13"/>
  <c r="J107" i="16" s="1"/>
  <c r="I105" i="13"/>
  <c r="K107" i="16" s="1"/>
  <c r="J105" i="13"/>
  <c r="L107" i="16" s="1"/>
  <c r="K105" i="13"/>
  <c r="M107" i="16" s="1"/>
  <c r="L105" i="13"/>
  <c r="N107" i="16" s="1"/>
  <c r="M105" i="13"/>
  <c r="O107" i="16" s="1"/>
  <c r="N105" i="13"/>
  <c r="P107" i="16" s="1"/>
  <c r="O105" i="13"/>
  <c r="Q107" i="16" s="1"/>
  <c r="P105" i="13"/>
  <c r="R107" i="16" s="1"/>
  <c r="Q105" i="13"/>
  <c r="S107" i="16" s="1"/>
  <c r="R105" i="13"/>
  <c r="T107" i="16" s="1"/>
  <c r="S105" i="13"/>
  <c r="U107" i="16" s="1"/>
  <c r="T105" i="13"/>
  <c r="V107" i="16" s="1"/>
  <c r="U105" i="13"/>
  <c r="W107" i="16" s="1"/>
  <c r="V105" i="13"/>
  <c r="X107" i="16" s="1"/>
  <c r="W105" i="13"/>
  <c r="Y107" i="16" s="1"/>
  <c r="X105" i="13"/>
  <c r="Z107" i="16" s="1"/>
  <c r="Y105" i="13"/>
  <c r="AA107" i="16" s="1"/>
  <c r="Z105" i="13"/>
  <c r="AB107" i="16" s="1"/>
  <c r="C106" i="13"/>
  <c r="D106" i="13"/>
  <c r="F108" i="16" s="1"/>
  <c r="E106" i="13"/>
  <c r="F106" i="13"/>
  <c r="H108" i="16" s="1"/>
  <c r="G106" i="13"/>
  <c r="I108" i="16" s="1"/>
  <c r="H106" i="13"/>
  <c r="J108" i="16" s="1"/>
  <c r="I106" i="13"/>
  <c r="K108" i="16" s="1"/>
  <c r="J106" i="13"/>
  <c r="L108" i="16" s="1"/>
  <c r="K106" i="13"/>
  <c r="M108" i="16" s="1"/>
  <c r="L106" i="13"/>
  <c r="N108" i="16" s="1"/>
  <c r="M106" i="13"/>
  <c r="O108" i="16" s="1"/>
  <c r="N106" i="13"/>
  <c r="P108" i="16" s="1"/>
  <c r="O106" i="13"/>
  <c r="Q108" i="16" s="1"/>
  <c r="P106" i="13"/>
  <c r="R108" i="16" s="1"/>
  <c r="Q106" i="13"/>
  <c r="S108" i="16" s="1"/>
  <c r="R106" i="13"/>
  <c r="T108" i="16" s="1"/>
  <c r="S106" i="13"/>
  <c r="U108" i="16" s="1"/>
  <c r="T106" i="13"/>
  <c r="V108" i="16" s="1"/>
  <c r="U106" i="13"/>
  <c r="W108" i="16" s="1"/>
  <c r="V106" i="13"/>
  <c r="X108" i="16" s="1"/>
  <c r="W106" i="13"/>
  <c r="Y108" i="16" s="1"/>
  <c r="X106" i="13"/>
  <c r="Z108" i="16" s="1"/>
  <c r="Y106" i="13"/>
  <c r="AA108" i="16" s="1"/>
  <c r="Z106" i="13"/>
  <c r="AB108" i="16" s="1"/>
  <c r="C107" i="13"/>
  <c r="D107" i="13"/>
  <c r="F109" i="16" s="1"/>
  <c r="E107" i="13"/>
  <c r="F107" i="13"/>
  <c r="H109" i="16" s="1"/>
  <c r="G107" i="13"/>
  <c r="I109" i="16" s="1"/>
  <c r="H107" i="13"/>
  <c r="J109" i="16" s="1"/>
  <c r="I107" i="13"/>
  <c r="K109" i="16" s="1"/>
  <c r="J107" i="13"/>
  <c r="L109" i="16" s="1"/>
  <c r="K107" i="13"/>
  <c r="M109" i="16" s="1"/>
  <c r="L107" i="13"/>
  <c r="N109" i="16" s="1"/>
  <c r="M107" i="13"/>
  <c r="O109" i="16" s="1"/>
  <c r="N107" i="13"/>
  <c r="P109" i="16" s="1"/>
  <c r="O107" i="13"/>
  <c r="Q109" i="16" s="1"/>
  <c r="P107" i="13"/>
  <c r="R109" i="16" s="1"/>
  <c r="Q107" i="13"/>
  <c r="S109" i="16" s="1"/>
  <c r="R107" i="13"/>
  <c r="T109" i="16" s="1"/>
  <c r="S107" i="13"/>
  <c r="U109" i="16" s="1"/>
  <c r="T107" i="13"/>
  <c r="V109" i="16" s="1"/>
  <c r="U107" i="13"/>
  <c r="W109" i="16" s="1"/>
  <c r="V107" i="13"/>
  <c r="X109" i="16" s="1"/>
  <c r="W107" i="13"/>
  <c r="Y109" i="16" s="1"/>
  <c r="X107" i="13"/>
  <c r="Z109" i="16" s="1"/>
  <c r="Y107" i="13"/>
  <c r="AA109" i="16" s="1"/>
  <c r="Z107" i="13"/>
  <c r="AB109" i="16" s="1"/>
  <c r="C108" i="13"/>
  <c r="D108" i="13"/>
  <c r="F110" i="16" s="1"/>
  <c r="E108" i="13"/>
  <c r="F108" i="13"/>
  <c r="H110" i="16" s="1"/>
  <c r="G108" i="13"/>
  <c r="I110" i="16" s="1"/>
  <c r="H108" i="13"/>
  <c r="J110" i="16" s="1"/>
  <c r="I108" i="13"/>
  <c r="K110" i="16" s="1"/>
  <c r="J108" i="13"/>
  <c r="L110" i="16" s="1"/>
  <c r="K108" i="13"/>
  <c r="M110" i="16" s="1"/>
  <c r="L108" i="13"/>
  <c r="N110" i="16" s="1"/>
  <c r="M108" i="13"/>
  <c r="O110" i="16" s="1"/>
  <c r="N108" i="13"/>
  <c r="P110" i="16" s="1"/>
  <c r="O108" i="13"/>
  <c r="Q110" i="16" s="1"/>
  <c r="P108" i="13"/>
  <c r="R110" i="16" s="1"/>
  <c r="Q108" i="13"/>
  <c r="S110" i="16" s="1"/>
  <c r="R108" i="13"/>
  <c r="T110" i="16" s="1"/>
  <c r="S108" i="13"/>
  <c r="U110" i="16" s="1"/>
  <c r="T108" i="13"/>
  <c r="V110" i="16" s="1"/>
  <c r="U108" i="13"/>
  <c r="W110" i="16" s="1"/>
  <c r="V108" i="13"/>
  <c r="X110" i="16" s="1"/>
  <c r="W108" i="13"/>
  <c r="Y110" i="16" s="1"/>
  <c r="X108" i="13"/>
  <c r="Z110" i="16" s="1"/>
  <c r="Y108" i="13"/>
  <c r="AA110" i="16" s="1"/>
  <c r="Z108" i="13"/>
  <c r="AB110" i="16" s="1"/>
  <c r="C109" i="13"/>
  <c r="D109" i="13"/>
  <c r="F111" i="16" s="1"/>
  <c r="E109" i="13"/>
  <c r="F109" i="13"/>
  <c r="H111" i="16" s="1"/>
  <c r="G109" i="13"/>
  <c r="I111" i="16" s="1"/>
  <c r="H109" i="13"/>
  <c r="J111" i="16" s="1"/>
  <c r="I109" i="13"/>
  <c r="K111" i="16" s="1"/>
  <c r="J109" i="13"/>
  <c r="L111" i="16" s="1"/>
  <c r="K109" i="13"/>
  <c r="M111" i="16" s="1"/>
  <c r="L109" i="13"/>
  <c r="N111" i="16" s="1"/>
  <c r="M109" i="13"/>
  <c r="O111" i="16" s="1"/>
  <c r="N109" i="13"/>
  <c r="P111" i="16" s="1"/>
  <c r="O109" i="13"/>
  <c r="Q111" i="16" s="1"/>
  <c r="P109" i="13"/>
  <c r="R111" i="16" s="1"/>
  <c r="Q109" i="13"/>
  <c r="S111" i="16" s="1"/>
  <c r="R109" i="13"/>
  <c r="T111" i="16" s="1"/>
  <c r="S109" i="13"/>
  <c r="U111" i="16" s="1"/>
  <c r="T109" i="13"/>
  <c r="V111" i="16" s="1"/>
  <c r="U109" i="13"/>
  <c r="W111" i="16" s="1"/>
  <c r="V109" i="13"/>
  <c r="X111" i="16" s="1"/>
  <c r="W109" i="13"/>
  <c r="Y111" i="16" s="1"/>
  <c r="X109" i="13"/>
  <c r="Z111" i="16" s="1"/>
  <c r="Y109" i="13"/>
  <c r="AA111" i="16" s="1"/>
  <c r="Z109" i="13"/>
  <c r="AB111" i="16" s="1"/>
  <c r="C110" i="13"/>
  <c r="D110" i="13"/>
  <c r="F112" i="16" s="1"/>
  <c r="E110" i="13"/>
  <c r="F110" i="13"/>
  <c r="H112" i="16" s="1"/>
  <c r="G110" i="13"/>
  <c r="I112" i="16" s="1"/>
  <c r="H110" i="13"/>
  <c r="J112" i="16" s="1"/>
  <c r="I110" i="13"/>
  <c r="K112" i="16" s="1"/>
  <c r="J110" i="13"/>
  <c r="L112" i="16" s="1"/>
  <c r="K110" i="13"/>
  <c r="M112" i="16" s="1"/>
  <c r="L110" i="13"/>
  <c r="N112" i="16" s="1"/>
  <c r="M110" i="13"/>
  <c r="O112" i="16" s="1"/>
  <c r="N110" i="13"/>
  <c r="P112" i="16" s="1"/>
  <c r="O110" i="13"/>
  <c r="Q112" i="16" s="1"/>
  <c r="P110" i="13"/>
  <c r="R112" i="16" s="1"/>
  <c r="Q110" i="13"/>
  <c r="S112" i="16" s="1"/>
  <c r="R110" i="13"/>
  <c r="T112" i="16" s="1"/>
  <c r="S110" i="13"/>
  <c r="U112" i="16" s="1"/>
  <c r="T110" i="13"/>
  <c r="V112" i="16" s="1"/>
  <c r="U110" i="13"/>
  <c r="W112" i="16" s="1"/>
  <c r="V110" i="13"/>
  <c r="X112" i="16" s="1"/>
  <c r="W110" i="13"/>
  <c r="Y112" i="16" s="1"/>
  <c r="X110" i="13"/>
  <c r="Z112" i="16" s="1"/>
  <c r="Y110" i="13"/>
  <c r="AA112" i="16" s="1"/>
  <c r="Z110" i="13"/>
  <c r="AB112" i="16" s="1"/>
  <c r="C111" i="13"/>
  <c r="D111" i="13"/>
  <c r="F113" i="16" s="1"/>
  <c r="E111" i="13"/>
  <c r="F111" i="13"/>
  <c r="H113" i="16" s="1"/>
  <c r="G111" i="13"/>
  <c r="I113" i="16" s="1"/>
  <c r="H111" i="13"/>
  <c r="J113" i="16" s="1"/>
  <c r="I111" i="13"/>
  <c r="K113" i="16" s="1"/>
  <c r="J111" i="13"/>
  <c r="L113" i="16" s="1"/>
  <c r="K111" i="13"/>
  <c r="M113" i="16" s="1"/>
  <c r="L111" i="13"/>
  <c r="N113" i="16" s="1"/>
  <c r="M111" i="13"/>
  <c r="O113" i="16" s="1"/>
  <c r="N111" i="13"/>
  <c r="P113" i="16" s="1"/>
  <c r="O111" i="13"/>
  <c r="Q113" i="16" s="1"/>
  <c r="P111" i="13"/>
  <c r="R113" i="16" s="1"/>
  <c r="Q111" i="13"/>
  <c r="S113" i="16" s="1"/>
  <c r="R111" i="13"/>
  <c r="T113" i="16" s="1"/>
  <c r="S111" i="13"/>
  <c r="U113" i="16" s="1"/>
  <c r="T111" i="13"/>
  <c r="V113" i="16" s="1"/>
  <c r="U111" i="13"/>
  <c r="W113" i="16" s="1"/>
  <c r="V111" i="13"/>
  <c r="X113" i="16" s="1"/>
  <c r="W111" i="13"/>
  <c r="Y113" i="16" s="1"/>
  <c r="X111" i="13"/>
  <c r="Z113" i="16" s="1"/>
  <c r="Y111" i="13"/>
  <c r="AA113" i="16" s="1"/>
  <c r="Z111" i="13"/>
  <c r="AB113" i="16" s="1"/>
  <c r="C112" i="13"/>
  <c r="D112" i="13"/>
  <c r="F114" i="16" s="1"/>
  <c r="E112" i="13"/>
  <c r="F112" i="13"/>
  <c r="H114" i="16" s="1"/>
  <c r="G112" i="13"/>
  <c r="I114" i="16" s="1"/>
  <c r="H112" i="13"/>
  <c r="J114" i="16" s="1"/>
  <c r="I112" i="13"/>
  <c r="K114" i="16" s="1"/>
  <c r="J112" i="13"/>
  <c r="L114" i="16" s="1"/>
  <c r="K112" i="13"/>
  <c r="M114" i="16" s="1"/>
  <c r="L112" i="13"/>
  <c r="N114" i="16" s="1"/>
  <c r="M112" i="13"/>
  <c r="O114" i="16" s="1"/>
  <c r="N112" i="13"/>
  <c r="P114" i="16" s="1"/>
  <c r="O112" i="13"/>
  <c r="Q114" i="16" s="1"/>
  <c r="P112" i="13"/>
  <c r="R114" i="16" s="1"/>
  <c r="Q112" i="13"/>
  <c r="S114" i="16" s="1"/>
  <c r="R112" i="13"/>
  <c r="T114" i="16" s="1"/>
  <c r="S112" i="13"/>
  <c r="U114" i="16" s="1"/>
  <c r="T112" i="13"/>
  <c r="V114" i="16" s="1"/>
  <c r="U112" i="13"/>
  <c r="W114" i="16" s="1"/>
  <c r="V112" i="13"/>
  <c r="X114" i="16" s="1"/>
  <c r="W112" i="13"/>
  <c r="Y114" i="16" s="1"/>
  <c r="X112" i="13"/>
  <c r="Z114" i="16" s="1"/>
  <c r="Y112" i="13"/>
  <c r="AA114" i="16" s="1"/>
  <c r="Z112" i="13"/>
  <c r="AB114" i="16" s="1"/>
  <c r="C113" i="13"/>
  <c r="D113" i="13"/>
  <c r="F115" i="16" s="1"/>
  <c r="E113" i="13"/>
  <c r="F113" i="13"/>
  <c r="H115" i="16" s="1"/>
  <c r="G113" i="13"/>
  <c r="I115" i="16" s="1"/>
  <c r="H113" i="13"/>
  <c r="J115" i="16" s="1"/>
  <c r="I113" i="13"/>
  <c r="K115" i="16" s="1"/>
  <c r="J113" i="13"/>
  <c r="L115" i="16" s="1"/>
  <c r="K113" i="13"/>
  <c r="M115" i="16" s="1"/>
  <c r="L113" i="13"/>
  <c r="N115" i="16" s="1"/>
  <c r="M113" i="13"/>
  <c r="O115" i="16" s="1"/>
  <c r="N113" i="13"/>
  <c r="P115" i="16" s="1"/>
  <c r="O113" i="13"/>
  <c r="Q115" i="16" s="1"/>
  <c r="P113" i="13"/>
  <c r="R115" i="16" s="1"/>
  <c r="Q113" i="13"/>
  <c r="S115" i="16" s="1"/>
  <c r="R113" i="13"/>
  <c r="T115" i="16" s="1"/>
  <c r="S113" i="13"/>
  <c r="U115" i="16" s="1"/>
  <c r="T113" i="13"/>
  <c r="V115" i="16" s="1"/>
  <c r="U113" i="13"/>
  <c r="W115" i="16" s="1"/>
  <c r="V113" i="13"/>
  <c r="X115" i="16" s="1"/>
  <c r="W113" i="13"/>
  <c r="Y115" i="16" s="1"/>
  <c r="X113" i="13"/>
  <c r="Z115" i="16" s="1"/>
  <c r="Y113" i="13"/>
  <c r="AA115" i="16" s="1"/>
  <c r="Z113" i="13"/>
  <c r="AB115" i="16" s="1"/>
  <c r="C114" i="13"/>
  <c r="D114" i="13"/>
  <c r="F116" i="16" s="1"/>
  <c r="E114" i="13"/>
  <c r="F114" i="13"/>
  <c r="H116" i="16" s="1"/>
  <c r="G114" i="13"/>
  <c r="I116" i="16" s="1"/>
  <c r="H114" i="13"/>
  <c r="J116" i="16" s="1"/>
  <c r="I114" i="13"/>
  <c r="K116" i="16" s="1"/>
  <c r="J114" i="13"/>
  <c r="L116" i="16" s="1"/>
  <c r="K114" i="13"/>
  <c r="M116" i="16" s="1"/>
  <c r="L114" i="13"/>
  <c r="N116" i="16" s="1"/>
  <c r="M114" i="13"/>
  <c r="O116" i="16" s="1"/>
  <c r="N114" i="13"/>
  <c r="P116" i="16" s="1"/>
  <c r="O114" i="13"/>
  <c r="Q116" i="16" s="1"/>
  <c r="P114" i="13"/>
  <c r="R116" i="16" s="1"/>
  <c r="Q114" i="13"/>
  <c r="S116" i="16" s="1"/>
  <c r="R114" i="13"/>
  <c r="T116" i="16" s="1"/>
  <c r="S114" i="13"/>
  <c r="U116" i="16" s="1"/>
  <c r="T114" i="13"/>
  <c r="V116" i="16" s="1"/>
  <c r="U114" i="13"/>
  <c r="W116" i="16" s="1"/>
  <c r="V114" i="13"/>
  <c r="X116" i="16" s="1"/>
  <c r="W114" i="13"/>
  <c r="Y116" i="16" s="1"/>
  <c r="X114" i="13"/>
  <c r="Z116" i="16" s="1"/>
  <c r="Y114" i="13"/>
  <c r="AA116" i="16" s="1"/>
  <c r="Z114" i="13"/>
  <c r="AB116" i="16" s="1"/>
  <c r="C115" i="13"/>
  <c r="D115" i="13"/>
  <c r="F117" i="16" s="1"/>
  <c r="E115" i="13"/>
  <c r="F115" i="13"/>
  <c r="H117" i="16" s="1"/>
  <c r="G115" i="13"/>
  <c r="I117" i="16" s="1"/>
  <c r="H115" i="13"/>
  <c r="J117" i="16" s="1"/>
  <c r="I115" i="13"/>
  <c r="K117" i="16" s="1"/>
  <c r="J115" i="13"/>
  <c r="L117" i="16" s="1"/>
  <c r="K115" i="13"/>
  <c r="M117" i="16" s="1"/>
  <c r="L115" i="13"/>
  <c r="N117" i="16" s="1"/>
  <c r="M115" i="13"/>
  <c r="O117" i="16" s="1"/>
  <c r="N115" i="13"/>
  <c r="P117" i="16" s="1"/>
  <c r="O115" i="13"/>
  <c r="Q117" i="16" s="1"/>
  <c r="P115" i="13"/>
  <c r="R117" i="16" s="1"/>
  <c r="Q115" i="13"/>
  <c r="S117" i="16" s="1"/>
  <c r="R115" i="13"/>
  <c r="T117" i="16" s="1"/>
  <c r="S115" i="13"/>
  <c r="U117" i="16" s="1"/>
  <c r="T115" i="13"/>
  <c r="V117" i="16" s="1"/>
  <c r="U115" i="13"/>
  <c r="W117" i="16" s="1"/>
  <c r="V115" i="13"/>
  <c r="X117" i="16" s="1"/>
  <c r="W115" i="13"/>
  <c r="Y117" i="16" s="1"/>
  <c r="X115" i="13"/>
  <c r="Z117" i="16" s="1"/>
  <c r="Y115" i="13"/>
  <c r="AA117" i="16" s="1"/>
  <c r="Z115" i="13"/>
  <c r="AB117" i="16" s="1"/>
  <c r="C116" i="13"/>
  <c r="D116" i="13"/>
  <c r="F118" i="16" s="1"/>
  <c r="E116" i="13"/>
  <c r="F116" i="13"/>
  <c r="H118" i="16" s="1"/>
  <c r="G116" i="13"/>
  <c r="I118" i="16" s="1"/>
  <c r="H116" i="13"/>
  <c r="J118" i="16" s="1"/>
  <c r="I116" i="13"/>
  <c r="K118" i="16" s="1"/>
  <c r="J116" i="13"/>
  <c r="L118" i="16" s="1"/>
  <c r="K116" i="13"/>
  <c r="M118" i="16" s="1"/>
  <c r="L116" i="13"/>
  <c r="N118" i="16" s="1"/>
  <c r="M116" i="13"/>
  <c r="O118" i="16" s="1"/>
  <c r="N116" i="13"/>
  <c r="P118" i="16" s="1"/>
  <c r="O116" i="13"/>
  <c r="Q118" i="16" s="1"/>
  <c r="P116" i="13"/>
  <c r="R118" i="16" s="1"/>
  <c r="Q116" i="13"/>
  <c r="S118" i="16" s="1"/>
  <c r="R116" i="13"/>
  <c r="T118" i="16" s="1"/>
  <c r="S116" i="13"/>
  <c r="U118" i="16" s="1"/>
  <c r="T116" i="13"/>
  <c r="V118" i="16" s="1"/>
  <c r="U116" i="13"/>
  <c r="W118" i="16" s="1"/>
  <c r="V116" i="13"/>
  <c r="X118" i="16" s="1"/>
  <c r="W116" i="13"/>
  <c r="Y118" i="16" s="1"/>
  <c r="X116" i="13"/>
  <c r="Z118" i="16" s="1"/>
  <c r="Y116" i="13"/>
  <c r="AA118" i="16" s="1"/>
  <c r="Z116" i="13"/>
  <c r="AB118" i="16" s="1"/>
  <c r="C117" i="13"/>
  <c r="D117" i="13"/>
  <c r="F119" i="16" s="1"/>
  <c r="E117" i="13"/>
  <c r="F117" i="13"/>
  <c r="H119" i="16" s="1"/>
  <c r="G117" i="13"/>
  <c r="I119" i="16" s="1"/>
  <c r="H117" i="13"/>
  <c r="J119" i="16" s="1"/>
  <c r="I117" i="13"/>
  <c r="K119" i="16" s="1"/>
  <c r="J117" i="13"/>
  <c r="L119" i="16" s="1"/>
  <c r="K117" i="13"/>
  <c r="M119" i="16" s="1"/>
  <c r="L117" i="13"/>
  <c r="N119" i="16" s="1"/>
  <c r="M117" i="13"/>
  <c r="O119" i="16" s="1"/>
  <c r="N117" i="13"/>
  <c r="P119" i="16" s="1"/>
  <c r="O117" i="13"/>
  <c r="Q119" i="16" s="1"/>
  <c r="P117" i="13"/>
  <c r="R119" i="16" s="1"/>
  <c r="Q117" i="13"/>
  <c r="S119" i="16" s="1"/>
  <c r="R117" i="13"/>
  <c r="T119" i="16" s="1"/>
  <c r="S117" i="13"/>
  <c r="U119" i="16" s="1"/>
  <c r="T117" i="13"/>
  <c r="V119" i="16" s="1"/>
  <c r="U117" i="13"/>
  <c r="W119" i="16" s="1"/>
  <c r="V117" i="13"/>
  <c r="X119" i="16" s="1"/>
  <c r="W117" i="13"/>
  <c r="Y119" i="16" s="1"/>
  <c r="X117" i="13"/>
  <c r="Z119" i="16" s="1"/>
  <c r="Y117" i="13"/>
  <c r="AA119" i="16" s="1"/>
  <c r="Z117" i="13"/>
  <c r="AB119" i="16" s="1"/>
  <c r="C118" i="13"/>
  <c r="D118" i="13"/>
  <c r="F120" i="16" s="1"/>
  <c r="E118" i="13"/>
  <c r="F118" i="13"/>
  <c r="H120" i="16" s="1"/>
  <c r="G118" i="13"/>
  <c r="I120" i="16" s="1"/>
  <c r="H118" i="13"/>
  <c r="J120" i="16" s="1"/>
  <c r="I118" i="13"/>
  <c r="K120" i="16" s="1"/>
  <c r="J118" i="13"/>
  <c r="L120" i="16" s="1"/>
  <c r="K118" i="13"/>
  <c r="M120" i="16" s="1"/>
  <c r="L118" i="13"/>
  <c r="N120" i="16" s="1"/>
  <c r="M118" i="13"/>
  <c r="O120" i="16" s="1"/>
  <c r="N118" i="13"/>
  <c r="P120" i="16" s="1"/>
  <c r="O118" i="13"/>
  <c r="Q120" i="16" s="1"/>
  <c r="P118" i="13"/>
  <c r="R120" i="16" s="1"/>
  <c r="Q118" i="13"/>
  <c r="S120" i="16" s="1"/>
  <c r="R118" i="13"/>
  <c r="T120" i="16" s="1"/>
  <c r="S118" i="13"/>
  <c r="U120" i="16" s="1"/>
  <c r="T118" i="13"/>
  <c r="V120" i="16" s="1"/>
  <c r="U118" i="13"/>
  <c r="W120" i="16" s="1"/>
  <c r="V118" i="13"/>
  <c r="X120" i="16" s="1"/>
  <c r="W118" i="13"/>
  <c r="Y120" i="16" s="1"/>
  <c r="X118" i="13"/>
  <c r="Z120" i="16" s="1"/>
  <c r="Y118" i="13"/>
  <c r="AA120" i="16" s="1"/>
  <c r="Z118" i="13"/>
  <c r="AB120" i="16" s="1"/>
  <c r="C119" i="13"/>
  <c r="D119" i="13"/>
  <c r="F121" i="16" s="1"/>
  <c r="E119" i="13"/>
  <c r="F119" i="13"/>
  <c r="H121" i="16" s="1"/>
  <c r="G119" i="13"/>
  <c r="I121" i="16" s="1"/>
  <c r="H119" i="13"/>
  <c r="J121" i="16" s="1"/>
  <c r="I119" i="13"/>
  <c r="K121" i="16" s="1"/>
  <c r="J119" i="13"/>
  <c r="L121" i="16" s="1"/>
  <c r="K119" i="13"/>
  <c r="M121" i="16" s="1"/>
  <c r="L119" i="13"/>
  <c r="N121" i="16" s="1"/>
  <c r="M119" i="13"/>
  <c r="O121" i="16" s="1"/>
  <c r="N119" i="13"/>
  <c r="P121" i="16" s="1"/>
  <c r="O119" i="13"/>
  <c r="Q121" i="16" s="1"/>
  <c r="P119" i="13"/>
  <c r="R121" i="16" s="1"/>
  <c r="Q119" i="13"/>
  <c r="S121" i="16" s="1"/>
  <c r="R119" i="13"/>
  <c r="T121" i="16" s="1"/>
  <c r="S119" i="13"/>
  <c r="U121" i="16" s="1"/>
  <c r="T119" i="13"/>
  <c r="V121" i="16" s="1"/>
  <c r="U119" i="13"/>
  <c r="W121" i="16" s="1"/>
  <c r="V119" i="13"/>
  <c r="X121" i="16" s="1"/>
  <c r="W119" i="13"/>
  <c r="Y121" i="16" s="1"/>
  <c r="X119" i="13"/>
  <c r="Z121" i="16" s="1"/>
  <c r="Y119" i="13"/>
  <c r="AA121" i="16" s="1"/>
  <c r="Z119" i="13"/>
  <c r="AB121" i="16" s="1"/>
  <c r="C120" i="13"/>
  <c r="D120" i="13"/>
  <c r="F122" i="16" s="1"/>
  <c r="E120" i="13"/>
  <c r="F120" i="13"/>
  <c r="H122" i="16" s="1"/>
  <c r="G120" i="13"/>
  <c r="I122" i="16" s="1"/>
  <c r="H120" i="13"/>
  <c r="J122" i="16" s="1"/>
  <c r="I120" i="13"/>
  <c r="K122" i="16" s="1"/>
  <c r="J120" i="13"/>
  <c r="L122" i="16" s="1"/>
  <c r="K120" i="13"/>
  <c r="M122" i="16" s="1"/>
  <c r="L120" i="13"/>
  <c r="N122" i="16" s="1"/>
  <c r="M120" i="13"/>
  <c r="O122" i="16" s="1"/>
  <c r="N120" i="13"/>
  <c r="P122" i="16" s="1"/>
  <c r="O120" i="13"/>
  <c r="Q122" i="16" s="1"/>
  <c r="P120" i="13"/>
  <c r="R122" i="16" s="1"/>
  <c r="Q120" i="13"/>
  <c r="S122" i="16" s="1"/>
  <c r="R120" i="13"/>
  <c r="T122" i="16" s="1"/>
  <c r="S120" i="13"/>
  <c r="U122" i="16" s="1"/>
  <c r="T120" i="13"/>
  <c r="V122" i="16" s="1"/>
  <c r="U120" i="13"/>
  <c r="W122" i="16" s="1"/>
  <c r="V120" i="13"/>
  <c r="X122" i="16" s="1"/>
  <c r="W120" i="13"/>
  <c r="Y122" i="16" s="1"/>
  <c r="X120" i="13"/>
  <c r="Z122" i="16" s="1"/>
  <c r="Y120" i="13"/>
  <c r="AA122" i="16" s="1"/>
  <c r="Z120" i="13"/>
  <c r="AB122" i="16" s="1"/>
  <c r="C121" i="13"/>
  <c r="D121" i="13"/>
  <c r="F123" i="16" s="1"/>
  <c r="E121" i="13"/>
  <c r="F121" i="13"/>
  <c r="H123" i="16" s="1"/>
  <c r="G121" i="13"/>
  <c r="I123" i="16" s="1"/>
  <c r="H121" i="13"/>
  <c r="J123" i="16" s="1"/>
  <c r="I121" i="13"/>
  <c r="K123" i="16" s="1"/>
  <c r="J121" i="13"/>
  <c r="L123" i="16" s="1"/>
  <c r="K121" i="13"/>
  <c r="M123" i="16" s="1"/>
  <c r="L121" i="13"/>
  <c r="N123" i="16" s="1"/>
  <c r="M121" i="13"/>
  <c r="O123" i="16" s="1"/>
  <c r="N121" i="13"/>
  <c r="P123" i="16" s="1"/>
  <c r="O121" i="13"/>
  <c r="Q123" i="16" s="1"/>
  <c r="P121" i="13"/>
  <c r="R123" i="16" s="1"/>
  <c r="Q121" i="13"/>
  <c r="S123" i="16" s="1"/>
  <c r="R121" i="13"/>
  <c r="T123" i="16" s="1"/>
  <c r="S121" i="13"/>
  <c r="U123" i="16" s="1"/>
  <c r="T121" i="13"/>
  <c r="V123" i="16" s="1"/>
  <c r="U121" i="13"/>
  <c r="W123" i="16" s="1"/>
  <c r="V121" i="13"/>
  <c r="X123" i="16" s="1"/>
  <c r="W121" i="13"/>
  <c r="Y123" i="16" s="1"/>
  <c r="X121" i="13"/>
  <c r="Z123" i="16" s="1"/>
  <c r="Y121" i="13"/>
  <c r="AA123" i="16" s="1"/>
  <c r="Z121" i="13"/>
  <c r="AB123" i="16" s="1"/>
  <c r="C122" i="13"/>
  <c r="D122" i="13"/>
  <c r="F124" i="16" s="1"/>
  <c r="E122" i="13"/>
  <c r="F122" i="13"/>
  <c r="H124" i="16" s="1"/>
  <c r="G122" i="13"/>
  <c r="I124" i="16" s="1"/>
  <c r="H122" i="13"/>
  <c r="J124" i="16" s="1"/>
  <c r="I122" i="13"/>
  <c r="K124" i="16" s="1"/>
  <c r="J122" i="13"/>
  <c r="L124" i="16" s="1"/>
  <c r="K122" i="13"/>
  <c r="M124" i="16" s="1"/>
  <c r="L122" i="13"/>
  <c r="N124" i="16" s="1"/>
  <c r="M122" i="13"/>
  <c r="O124" i="16" s="1"/>
  <c r="N122" i="13"/>
  <c r="P124" i="16" s="1"/>
  <c r="O122" i="13"/>
  <c r="Q124" i="16" s="1"/>
  <c r="P122" i="13"/>
  <c r="R124" i="16" s="1"/>
  <c r="Q122" i="13"/>
  <c r="S124" i="16" s="1"/>
  <c r="R122" i="13"/>
  <c r="T124" i="16" s="1"/>
  <c r="S122" i="13"/>
  <c r="U124" i="16" s="1"/>
  <c r="T122" i="13"/>
  <c r="V124" i="16" s="1"/>
  <c r="U122" i="13"/>
  <c r="W124" i="16" s="1"/>
  <c r="V122" i="13"/>
  <c r="X124" i="16" s="1"/>
  <c r="W122" i="13"/>
  <c r="Y124" i="16" s="1"/>
  <c r="X122" i="13"/>
  <c r="Z124" i="16" s="1"/>
  <c r="Y122" i="13"/>
  <c r="AA124" i="16" s="1"/>
  <c r="Z122" i="13"/>
  <c r="AB124" i="16" s="1"/>
  <c r="C123" i="13"/>
  <c r="D123" i="13"/>
  <c r="F125" i="16" s="1"/>
  <c r="E123" i="13"/>
  <c r="F123" i="13"/>
  <c r="H125" i="16" s="1"/>
  <c r="G123" i="13"/>
  <c r="I125" i="16" s="1"/>
  <c r="H123" i="13"/>
  <c r="J125" i="16" s="1"/>
  <c r="I123" i="13"/>
  <c r="K125" i="16" s="1"/>
  <c r="J123" i="13"/>
  <c r="L125" i="16" s="1"/>
  <c r="K123" i="13"/>
  <c r="M125" i="16" s="1"/>
  <c r="L123" i="13"/>
  <c r="N125" i="16" s="1"/>
  <c r="M123" i="13"/>
  <c r="O125" i="16" s="1"/>
  <c r="N123" i="13"/>
  <c r="P125" i="16" s="1"/>
  <c r="O123" i="13"/>
  <c r="Q125" i="16" s="1"/>
  <c r="P123" i="13"/>
  <c r="R125" i="16" s="1"/>
  <c r="Q123" i="13"/>
  <c r="S125" i="16" s="1"/>
  <c r="R123" i="13"/>
  <c r="T125" i="16" s="1"/>
  <c r="S123" i="13"/>
  <c r="U125" i="16" s="1"/>
  <c r="T123" i="13"/>
  <c r="V125" i="16" s="1"/>
  <c r="U123" i="13"/>
  <c r="W125" i="16" s="1"/>
  <c r="V123" i="13"/>
  <c r="X125" i="16" s="1"/>
  <c r="W123" i="13"/>
  <c r="Y125" i="16" s="1"/>
  <c r="X123" i="13"/>
  <c r="Z125" i="16" s="1"/>
  <c r="Y123" i="13"/>
  <c r="AA125" i="16" s="1"/>
  <c r="Z123" i="13"/>
  <c r="AB125" i="16" s="1"/>
  <c r="C124" i="13"/>
  <c r="D124" i="13"/>
  <c r="F126" i="16" s="1"/>
  <c r="E124" i="13"/>
  <c r="F124" i="13"/>
  <c r="H126" i="16" s="1"/>
  <c r="G124" i="13"/>
  <c r="I126" i="16" s="1"/>
  <c r="H124" i="13"/>
  <c r="J126" i="16" s="1"/>
  <c r="I124" i="13"/>
  <c r="K126" i="16" s="1"/>
  <c r="J124" i="13"/>
  <c r="L126" i="16" s="1"/>
  <c r="K124" i="13"/>
  <c r="M126" i="16" s="1"/>
  <c r="L124" i="13"/>
  <c r="N126" i="16" s="1"/>
  <c r="M124" i="13"/>
  <c r="O126" i="16" s="1"/>
  <c r="N124" i="13"/>
  <c r="P126" i="16" s="1"/>
  <c r="O124" i="13"/>
  <c r="Q126" i="16" s="1"/>
  <c r="P124" i="13"/>
  <c r="R126" i="16" s="1"/>
  <c r="Q124" i="13"/>
  <c r="S126" i="16" s="1"/>
  <c r="R124" i="13"/>
  <c r="T126" i="16" s="1"/>
  <c r="S124" i="13"/>
  <c r="U126" i="16" s="1"/>
  <c r="T124" i="13"/>
  <c r="V126" i="16" s="1"/>
  <c r="U124" i="13"/>
  <c r="W126" i="16" s="1"/>
  <c r="V124" i="13"/>
  <c r="X126" i="16" s="1"/>
  <c r="W124" i="13"/>
  <c r="Y126" i="16" s="1"/>
  <c r="X124" i="13"/>
  <c r="Z126" i="16" s="1"/>
  <c r="Y124" i="13"/>
  <c r="AA126" i="16" s="1"/>
  <c r="Z124" i="13"/>
  <c r="AB126" i="16" s="1"/>
  <c r="C125" i="13"/>
  <c r="D125" i="13"/>
  <c r="F127" i="16" s="1"/>
  <c r="E125" i="13"/>
  <c r="F125" i="13"/>
  <c r="H127" i="16" s="1"/>
  <c r="G125" i="13"/>
  <c r="I127" i="16" s="1"/>
  <c r="H125" i="13"/>
  <c r="J127" i="16" s="1"/>
  <c r="I125" i="13"/>
  <c r="K127" i="16" s="1"/>
  <c r="J125" i="13"/>
  <c r="L127" i="16" s="1"/>
  <c r="K125" i="13"/>
  <c r="M127" i="16" s="1"/>
  <c r="L125" i="13"/>
  <c r="N127" i="16" s="1"/>
  <c r="M125" i="13"/>
  <c r="O127" i="16" s="1"/>
  <c r="N125" i="13"/>
  <c r="P127" i="16" s="1"/>
  <c r="O125" i="13"/>
  <c r="Q127" i="16" s="1"/>
  <c r="P125" i="13"/>
  <c r="R127" i="16" s="1"/>
  <c r="Q125" i="13"/>
  <c r="S127" i="16" s="1"/>
  <c r="R125" i="13"/>
  <c r="T127" i="16" s="1"/>
  <c r="S125" i="13"/>
  <c r="U127" i="16" s="1"/>
  <c r="T125" i="13"/>
  <c r="V127" i="16" s="1"/>
  <c r="U125" i="13"/>
  <c r="W127" i="16" s="1"/>
  <c r="V125" i="13"/>
  <c r="X127" i="16" s="1"/>
  <c r="W125" i="13"/>
  <c r="Y127" i="16" s="1"/>
  <c r="X125" i="13"/>
  <c r="Z127" i="16" s="1"/>
  <c r="Y125" i="13"/>
  <c r="AA127" i="16" s="1"/>
  <c r="Z125" i="13"/>
  <c r="AB127" i="16" s="1"/>
  <c r="C126" i="13"/>
  <c r="D126" i="13"/>
  <c r="F128" i="16" s="1"/>
  <c r="E126" i="13"/>
  <c r="F126" i="13"/>
  <c r="H128" i="16" s="1"/>
  <c r="G126" i="13"/>
  <c r="I128" i="16" s="1"/>
  <c r="H126" i="13"/>
  <c r="J128" i="16" s="1"/>
  <c r="I126" i="13"/>
  <c r="K128" i="16" s="1"/>
  <c r="J126" i="13"/>
  <c r="L128" i="16" s="1"/>
  <c r="K126" i="13"/>
  <c r="M128" i="16" s="1"/>
  <c r="L126" i="13"/>
  <c r="N128" i="16" s="1"/>
  <c r="M126" i="13"/>
  <c r="O128" i="16" s="1"/>
  <c r="N126" i="13"/>
  <c r="P128" i="16" s="1"/>
  <c r="O126" i="13"/>
  <c r="Q128" i="16" s="1"/>
  <c r="P126" i="13"/>
  <c r="R128" i="16" s="1"/>
  <c r="Q126" i="13"/>
  <c r="S128" i="16" s="1"/>
  <c r="R126" i="13"/>
  <c r="T128" i="16" s="1"/>
  <c r="S126" i="13"/>
  <c r="U128" i="16" s="1"/>
  <c r="T126" i="13"/>
  <c r="V128" i="16" s="1"/>
  <c r="U126" i="13"/>
  <c r="W128" i="16" s="1"/>
  <c r="V126" i="13"/>
  <c r="X128" i="16" s="1"/>
  <c r="W126" i="13"/>
  <c r="Y128" i="16" s="1"/>
  <c r="X126" i="13"/>
  <c r="Z128" i="16" s="1"/>
  <c r="Y126" i="13"/>
  <c r="AA128" i="16" s="1"/>
  <c r="Z126" i="13"/>
  <c r="AB128" i="16" s="1"/>
  <c r="C127" i="13"/>
  <c r="D127" i="13"/>
  <c r="F129" i="16" s="1"/>
  <c r="E127" i="13"/>
  <c r="F127" i="13"/>
  <c r="H129" i="16" s="1"/>
  <c r="G127" i="13"/>
  <c r="I129" i="16" s="1"/>
  <c r="H127" i="13"/>
  <c r="J129" i="16" s="1"/>
  <c r="I127" i="13"/>
  <c r="K129" i="16" s="1"/>
  <c r="J127" i="13"/>
  <c r="L129" i="16" s="1"/>
  <c r="K127" i="13"/>
  <c r="M129" i="16" s="1"/>
  <c r="L127" i="13"/>
  <c r="N129" i="16" s="1"/>
  <c r="M127" i="13"/>
  <c r="O129" i="16" s="1"/>
  <c r="N127" i="13"/>
  <c r="P129" i="16" s="1"/>
  <c r="O127" i="13"/>
  <c r="Q129" i="16" s="1"/>
  <c r="P127" i="13"/>
  <c r="R129" i="16" s="1"/>
  <c r="Q127" i="13"/>
  <c r="S129" i="16" s="1"/>
  <c r="R127" i="13"/>
  <c r="T129" i="16" s="1"/>
  <c r="S127" i="13"/>
  <c r="U129" i="16" s="1"/>
  <c r="T127" i="13"/>
  <c r="V129" i="16" s="1"/>
  <c r="U127" i="13"/>
  <c r="W129" i="16" s="1"/>
  <c r="V127" i="13"/>
  <c r="X129" i="16" s="1"/>
  <c r="W127" i="13"/>
  <c r="Y129" i="16" s="1"/>
  <c r="X127" i="13"/>
  <c r="Z129" i="16" s="1"/>
  <c r="Y127" i="13"/>
  <c r="AA129" i="16" s="1"/>
  <c r="Z127" i="13"/>
  <c r="AB129" i="16" s="1"/>
  <c r="C128" i="13"/>
  <c r="D128" i="13"/>
  <c r="F130" i="16" s="1"/>
  <c r="E128" i="13"/>
  <c r="F128" i="13"/>
  <c r="H130" i="16" s="1"/>
  <c r="G128" i="13"/>
  <c r="I130" i="16" s="1"/>
  <c r="H128" i="13"/>
  <c r="J130" i="16" s="1"/>
  <c r="I128" i="13"/>
  <c r="K130" i="16" s="1"/>
  <c r="J128" i="13"/>
  <c r="L130" i="16" s="1"/>
  <c r="K128" i="13"/>
  <c r="M130" i="16" s="1"/>
  <c r="L128" i="13"/>
  <c r="N130" i="16" s="1"/>
  <c r="M128" i="13"/>
  <c r="O130" i="16" s="1"/>
  <c r="N128" i="13"/>
  <c r="P130" i="16" s="1"/>
  <c r="O128" i="13"/>
  <c r="Q130" i="16" s="1"/>
  <c r="P128" i="13"/>
  <c r="R130" i="16" s="1"/>
  <c r="Q128" i="13"/>
  <c r="S130" i="16" s="1"/>
  <c r="R128" i="13"/>
  <c r="T130" i="16" s="1"/>
  <c r="S128" i="13"/>
  <c r="U130" i="16" s="1"/>
  <c r="T128" i="13"/>
  <c r="V130" i="16" s="1"/>
  <c r="U128" i="13"/>
  <c r="W130" i="16" s="1"/>
  <c r="V128" i="13"/>
  <c r="X130" i="16" s="1"/>
  <c r="W128" i="13"/>
  <c r="Y130" i="16" s="1"/>
  <c r="X128" i="13"/>
  <c r="Z130" i="16" s="1"/>
  <c r="Y128" i="13"/>
  <c r="AA130" i="16" s="1"/>
  <c r="Z128" i="13"/>
  <c r="AB130" i="16" s="1"/>
  <c r="C129" i="13"/>
  <c r="D129" i="13"/>
  <c r="F131" i="16" s="1"/>
  <c r="E129" i="13"/>
  <c r="F129" i="13"/>
  <c r="H131" i="16" s="1"/>
  <c r="G129" i="13"/>
  <c r="I131" i="16" s="1"/>
  <c r="H129" i="13"/>
  <c r="J131" i="16" s="1"/>
  <c r="I129" i="13"/>
  <c r="K131" i="16" s="1"/>
  <c r="J129" i="13"/>
  <c r="L131" i="16" s="1"/>
  <c r="K129" i="13"/>
  <c r="M131" i="16" s="1"/>
  <c r="L129" i="13"/>
  <c r="N131" i="16" s="1"/>
  <c r="M129" i="13"/>
  <c r="O131" i="16" s="1"/>
  <c r="N129" i="13"/>
  <c r="P131" i="16" s="1"/>
  <c r="O129" i="13"/>
  <c r="Q131" i="16" s="1"/>
  <c r="P129" i="13"/>
  <c r="R131" i="16" s="1"/>
  <c r="Q129" i="13"/>
  <c r="S131" i="16" s="1"/>
  <c r="R129" i="13"/>
  <c r="T131" i="16" s="1"/>
  <c r="S129" i="13"/>
  <c r="U131" i="16" s="1"/>
  <c r="T129" i="13"/>
  <c r="V131" i="16" s="1"/>
  <c r="U129" i="13"/>
  <c r="W131" i="16" s="1"/>
  <c r="V129" i="13"/>
  <c r="X131" i="16" s="1"/>
  <c r="W129" i="13"/>
  <c r="Y131" i="16" s="1"/>
  <c r="X129" i="13"/>
  <c r="Z131" i="16" s="1"/>
  <c r="Y129" i="13"/>
  <c r="AA131" i="16" s="1"/>
  <c r="Z129" i="13"/>
  <c r="AB131" i="16" s="1"/>
  <c r="C130" i="13"/>
  <c r="D130" i="13"/>
  <c r="F132" i="16" s="1"/>
  <c r="E130" i="13"/>
  <c r="F130" i="13"/>
  <c r="H132" i="16" s="1"/>
  <c r="G130" i="13"/>
  <c r="I132" i="16" s="1"/>
  <c r="H130" i="13"/>
  <c r="J132" i="16" s="1"/>
  <c r="I130" i="13"/>
  <c r="K132" i="16" s="1"/>
  <c r="J130" i="13"/>
  <c r="L132" i="16" s="1"/>
  <c r="K130" i="13"/>
  <c r="M132" i="16" s="1"/>
  <c r="L130" i="13"/>
  <c r="N132" i="16" s="1"/>
  <c r="M130" i="13"/>
  <c r="O132" i="16" s="1"/>
  <c r="N130" i="13"/>
  <c r="P132" i="16" s="1"/>
  <c r="O130" i="13"/>
  <c r="Q132" i="16" s="1"/>
  <c r="P130" i="13"/>
  <c r="R132" i="16" s="1"/>
  <c r="Q130" i="13"/>
  <c r="S132" i="16" s="1"/>
  <c r="R130" i="13"/>
  <c r="T132" i="16" s="1"/>
  <c r="S130" i="13"/>
  <c r="U132" i="16" s="1"/>
  <c r="T130" i="13"/>
  <c r="V132" i="16" s="1"/>
  <c r="U130" i="13"/>
  <c r="W132" i="16" s="1"/>
  <c r="V130" i="13"/>
  <c r="X132" i="16" s="1"/>
  <c r="W130" i="13"/>
  <c r="Y132" i="16" s="1"/>
  <c r="X130" i="13"/>
  <c r="Z132" i="16" s="1"/>
  <c r="Y130" i="13"/>
  <c r="AA132" i="16" s="1"/>
  <c r="Z130" i="13"/>
  <c r="AB132" i="16" s="1"/>
  <c r="C131" i="13"/>
  <c r="D131" i="13"/>
  <c r="F133" i="16" s="1"/>
  <c r="E131" i="13"/>
  <c r="F131" i="13"/>
  <c r="H133" i="16" s="1"/>
  <c r="G131" i="13"/>
  <c r="I133" i="16" s="1"/>
  <c r="H131" i="13"/>
  <c r="J133" i="16" s="1"/>
  <c r="I131" i="13"/>
  <c r="K133" i="16" s="1"/>
  <c r="J131" i="13"/>
  <c r="L133" i="16" s="1"/>
  <c r="K131" i="13"/>
  <c r="M133" i="16" s="1"/>
  <c r="L131" i="13"/>
  <c r="N133" i="16" s="1"/>
  <c r="M131" i="13"/>
  <c r="O133" i="16" s="1"/>
  <c r="N131" i="13"/>
  <c r="P133" i="16" s="1"/>
  <c r="O131" i="13"/>
  <c r="Q133" i="16" s="1"/>
  <c r="P131" i="13"/>
  <c r="R133" i="16" s="1"/>
  <c r="Q131" i="13"/>
  <c r="S133" i="16" s="1"/>
  <c r="R131" i="13"/>
  <c r="T133" i="16" s="1"/>
  <c r="S131" i="13"/>
  <c r="U133" i="16" s="1"/>
  <c r="T131" i="13"/>
  <c r="V133" i="16" s="1"/>
  <c r="U131" i="13"/>
  <c r="W133" i="16" s="1"/>
  <c r="V131" i="13"/>
  <c r="X133" i="16" s="1"/>
  <c r="W131" i="13"/>
  <c r="Y133" i="16" s="1"/>
  <c r="X131" i="13"/>
  <c r="Z133" i="16" s="1"/>
  <c r="Y131" i="13"/>
  <c r="AA133" i="16" s="1"/>
  <c r="Z131" i="13"/>
  <c r="AB133" i="16" s="1"/>
  <c r="C132" i="13"/>
  <c r="D132" i="13"/>
  <c r="F134" i="16" s="1"/>
  <c r="E132" i="13"/>
  <c r="F132" i="13"/>
  <c r="H134" i="16" s="1"/>
  <c r="G132" i="13"/>
  <c r="I134" i="16" s="1"/>
  <c r="H132" i="13"/>
  <c r="J134" i="16" s="1"/>
  <c r="I132" i="13"/>
  <c r="K134" i="16" s="1"/>
  <c r="J132" i="13"/>
  <c r="L134" i="16" s="1"/>
  <c r="K132" i="13"/>
  <c r="M134" i="16" s="1"/>
  <c r="L132" i="13"/>
  <c r="N134" i="16" s="1"/>
  <c r="M132" i="13"/>
  <c r="O134" i="16" s="1"/>
  <c r="N132" i="13"/>
  <c r="P134" i="16" s="1"/>
  <c r="O132" i="13"/>
  <c r="Q134" i="16" s="1"/>
  <c r="P132" i="13"/>
  <c r="R134" i="16" s="1"/>
  <c r="Q132" i="13"/>
  <c r="S134" i="16" s="1"/>
  <c r="R132" i="13"/>
  <c r="T134" i="16" s="1"/>
  <c r="S132" i="13"/>
  <c r="U134" i="16" s="1"/>
  <c r="T132" i="13"/>
  <c r="V134" i="16" s="1"/>
  <c r="U132" i="13"/>
  <c r="W134" i="16" s="1"/>
  <c r="V132" i="13"/>
  <c r="X134" i="16" s="1"/>
  <c r="W132" i="13"/>
  <c r="Y134" i="16" s="1"/>
  <c r="X132" i="13"/>
  <c r="Z134" i="16" s="1"/>
  <c r="Y132" i="13"/>
  <c r="AA134" i="16" s="1"/>
  <c r="Z132" i="13"/>
  <c r="AB134" i="16" s="1"/>
  <c r="C133" i="13"/>
  <c r="D133" i="13"/>
  <c r="F135" i="16" s="1"/>
  <c r="E133" i="13"/>
  <c r="F133" i="13"/>
  <c r="H135" i="16" s="1"/>
  <c r="G133" i="13"/>
  <c r="I135" i="16" s="1"/>
  <c r="H133" i="13"/>
  <c r="J135" i="16" s="1"/>
  <c r="I133" i="13"/>
  <c r="K135" i="16" s="1"/>
  <c r="J133" i="13"/>
  <c r="L135" i="16" s="1"/>
  <c r="K133" i="13"/>
  <c r="M135" i="16" s="1"/>
  <c r="L133" i="13"/>
  <c r="N135" i="16" s="1"/>
  <c r="M133" i="13"/>
  <c r="O135" i="16" s="1"/>
  <c r="N133" i="13"/>
  <c r="P135" i="16" s="1"/>
  <c r="O133" i="13"/>
  <c r="Q135" i="16" s="1"/>
  <c r="P133" i="13"/>
  <c r="R135" i="16" s="1"/>
  <c r="Q133" i="13"/>
  <c r="S135" i="16" s="1"/>
  <c r="R133" i="13"/>
  <c r="T135" i="16" s="1"/>
  <c r="S133" i="13"/>
  <c r="U135" i="16" s="1"/>
  <c r="T133" i="13"/>
  <c r="V135" i="16" s="1"/>
  <c r="U133" i="13"/>
  <c r="W135" i="16" s="1"/>
  <c r="V133" i="13"/>
  <c r="X135" i="16" s="1"/>
  <c r="W133" i="13"/>
  <c r="Y135" i="16" s="1"/>
  <c r="X133" i="13"/>
  <c r="Z135" i="16" s="1"/>
  <c r="Y133" i="13"/>
  <c r="AA135" i="16" s="1"/>
  <c r="Z133" i="13"/>
  <c r="AB135" i="16" s="1"/>
  <c r="C134" i="13"/>
  <c r="D134" i="13"/>
  <c r="F136" i="16" s="1"/>
  <c r="E134" i="13"/>
  <c r="F134" i="13"/>
  <c r="H136" i="16" s="1"/>
  <c r="G134" i="13"/>
  <c r="I136" i="16" s="1"/>
  <c r="H134" i="13"/>
  <c r="J136" i="16" s="1"/>
  <c r="I134" i="13"/>
  <c r="K136" i="16" s="1"/>
  <c r="J134" i="13"/>
  <c r="L136" i="16" s="1"/>
  <c r="K134" i="13"/>
  <c r="M136" i="16" s="1"/>
  <c r="L134" i="13"/>
  <c r="N136" i="16" s="1"/>
  <c r="M134" i="13"/>
  <c r="O136" i="16" s="1"/>
  <c r="N134" i="13"/>
  <c r="P136" i="16" s="1"/>
  <c r="O134" i="13"/>
  <c r="Q136" i="16" s="1"/>
  <c r="P134" i="13"/>
  <c r="R136" i="16" s="1"/>
  <c r="Q134" i="13"/>
  <c r="S136" i="16" s="1"/>
  <c r="R134" i="13"/>
  <c r="T136" i="16" s="1"/>
  <c r="S134" i="13"/>
  <c r="U136" i="16" s="1"/>
  <c r="T134" i="13"/>
  <c r="V136" i="16" s="1"/>
  <c r="U134" i="13"/>
  <c r="W136" i="16" s="1"/>
  <c r="V134" i="13"/>
  <c r="X136" i="16" s="1"/>
  <c r="W134" i="13"/>
  <c r="Y136" i="16" s="1"/>
  <c r="X134" i="13"/>
  <c r="Z136" i="16" s="1"/>
  <c r="Y134" i="13"/>
  <c r="AA136" i="16" s="1"/>
  <c r="Z134" i="13"/>
  <c r="AB136" i="16" s="1"/>
  <c r="C135" i="13"/>
  <c r="D135" i="13"/>
  <c r="F137" i="16" s="1"/>
  <c r="E135" i="13"/>
  <c r="F135" i="13"/>
  <c r="H137" i="16" s="1"/>
  <c r="G135" i="13"/>
  <c r="I137" i="16" s="1"/>
  <c r="H135" i="13"/>
  <c r="J137" i="16" s="1"/>
  <c r="I135" i="13"/>
  <c r="K137" i="16" s="1"/>
  <c r="J135" i="13"/>
  <c r="L137" i="16" s="1"/>
  <c r="K135" i="13"/>
  <c r="M137" i="16" s="1"/>
  <c r="L135" i="13"/>
  <c r="N137" i="16" s="1"/>
  <c r="M135" i="13"/>
  <c r="O137" i="16" s="1"/>
  <c r="N135" i="13"/>
  <c r="P137" i="16" s="1"/>
  <c r="O135" i="13"/>
  <c r="Q137" i="16" s="1"/>
  <c r="P135" i="13"/>
  <c r="R137" i="16" s="1"/>
  <c r="Q135" i="13"/>
  <c r="S137" i="16" s="1"/>
  <c r="R135" i="13"/>
  <c r="T137" i="16" s="1"/>
  <c r="S135" i="13"/>
  <c r="U137" i="16" s="1"/>
  <c r="T135" i="13"/>
  <c r="V137" i="16" s="1"/>
  <c r="U135" i="13"/>
  <c r="W137" i="16" s="1"/>
  <c r="V135" i="13"/>
  <c r="X137" i="16" s="1"/>
  <c r="W135" i="13"/>
  <c r="Y137" i="16" s="1"/>
  <c r="X135" i="13"/>
  <c r="Z137" i="16" s="1"/>
  <c r="Y135" i="13"/>
  <c r="AA137" i="16" s="1"/>
  <c r="Z135" i="13"/>
  <c r="AB137" i="16" s="1"/>
  <c r="C136" i="13"/>
  <c r="D136" i="13"/>
  <c r="F138" i="16" s="1"/>
  <c r="E136" i="13"/>
  <c r="F136" i="13"/>
  <c r="H138" i="16" s="1"/>
  <c r="G136" i="13"/>
  <c r="I138" i="16" s="1"/>
  <c r="H136" i="13"/>
  <c r="J138" i="16" s="1"/>
  <c r="I136" i="13"/>
  <c r="K138" i="16" s="1"/>
  <c r="J136" i="13"/>
  <c r="L138" i="16" s="1"/>
  <c r="K136" i="13"/>
  <c r="M138" i="16" s="1"/>
  <c r="L136" i="13"/>
  <c r="N138" i="16" s="1"/>
  <c r="M136" i="13"/>
  <c r="O138" i="16" s="1"/>
  <c r="N136" i="13"/>
  <c r="P138" i="16" s="1"/>
  <c r="O136" i="13"/>
  <c r="Q138" i="16" s="1"/>
  <c r="P136" i="13"/>
  <c r="R138" i="16" s="1"/>
  <c r="Q136" i="13"/>
  <c r="S138" i="16" s="1"/>
  <c r="R136" i="13"/>
  <c r="T138" i="16" s="1"/>
  <c r="S136" i="13"/>
  <c r="U138" i="16" s="1"/>
  <c r="T136" i="13"/>
  <c r="V138" i="16" s="1"/>
  <c r="U136" i="13"/>
  <c r="W138" i="16" s="1"/>
  <c r="V136" i="13"/>
  <c r="X138" i="16" s="1"/>
  <c r="W136" i="13"/>
  <c r="Y138" i="16" s="1"/>
  <c r="X136" i="13"/>
  <c r="Z138" i="16" s="1"/>
  <c r="Y136" i="13"/>
  <c r="AA138" i="16" s="1"/>
  <c r="Z136" i="13"/>
  <c r="AB138" i="16" s="1"/>
  <c r="C137" i="13"/>
  <c r="D137" i="13"/>
  <c r="F139" i="16" s="1"/>
  <c r="E137" i="13"/>
  <c r="F137" i="13"/>
  <c r="H139" i="16" s="1"/>
  <c r="G137" i="13"/>
  <c r="I139" i="16" s="1"/>
  <c r="H137" i="13"/>
  <c r="J139" i="16" s="1"/>
  <c r="I137" i="13"/>
  <c r="K139" i="16" s="1"/>
  <c r="J137" i="13"/>
  <c r="L139" i="16" s="1"/>
  <c r="K137" i="13"/>
  <c r="M139" i="16" s="1"/>
  <c r="L137" i="13"/>
  <c r="N139" i="16" s="1"/>
  <c r="M137" i="13"/>
  <c r="O139" i="16" s="1"/>
  <c r="N137" i="13"/>
  <c r="P139" i="16" s="1"/>
  <c r="O137" i="13"/>
  <c r="Q139" i="16" s="1"/>
  <c r="P137" i="13"/>
  <c r="R139" i="16" s="1"/>
  <c r="Q137" i="13"/>
  <c r="S139" i="16" s="1"/>
  <c r="R137" i="13"/>
  <c r="T139" i="16" s="1"/>
  <c r="S137" i="13"/>
  <c r="U139" i="16" s="1"/>
  <c r="T137" i="13"/>
  <c r="V139" i="16" s="1"/>
  <c r="U137" i="13"/>
  <c r="W139" i="16" s="1"/>
  <c r="V137" i="13"/>
  <c r="X139" i="16" s="1"/>
  <c r="W137" i="13"/>
  <c r="Y139" i="16" s="1"/>
  <c r="X137" i="13"/>
  <c r="Z139" i="16" s="1"/>
  <c r="Y137" i="13"/>
  <c r="AA139" i="16" s="1"/>
  <c r="Z137" i="13"/>
  <c r="AB139" i="16" s="1"/>
  <c r="C138" i="13"/>
  <c r="D138" i="13"/>
  <c r="F140" i="16" s="1"/>
  <c r="E138" i="13"/>
  <c r="F138" i="13"/>
  <c r="H140" i="16" s="1"/>
  <c r="G138" i="13"/>
  <c r="I140" i="16" s="1"/>
  <c r="H138" i="13"/>
  <c r="J140" i="16" s="1"/>
  <c r="I138" i="13"/>
  <c r="K140" i="16" s="1"/>
  <c r="J138" i="13"/>
  <c r="L140" i="16" s="1"/>
  <c r="K138" i="13"/>
  <c r="M140" i="16" s="1"/>
  <c r="L138" i="13"/>
  <c r="N140" i="16" s="1"/>
  <c r="M138" i="13"/>
  <c r="O140" i="16" s="1"/>
  <c r="N138" i="13"/>
  <c r="P140" i="16" s="1"/>
  <c r="O138" i="13"/>
  <c r="Q140" i="16" s="1"/>
  <c r="P138" i="13"/>
  <c r="R140" i="16" s="1"/>
  <c r="Q138" i="13"/>
  <c r="S140" i="16" s="1"/>
  <c r="R138" i="13"/>
  <c r="T140" i="16" s="1"/>
  <c r="S138" i="13"/>
  <c r="U140" i="16" s="1"/>
  <c r="T138" i="13"/>
  <c r="V140" i="16" s="1"/>
  <c r="U138" i="13"/>
  <c r="W140" i="16" s="1"/>
  <c r="V138" i="13"/>
  <c r="X140" i="16" s="1"/>
  <c r="W138" i="13"/>
  <c r="Y140" i="16" s="1"/>
  <c r="X138" i="13"/>
  <c r="Z140" i="16" s="1"/>
  <c r="Y138" i="13"/>
  <c r="AA140" i="16" s="1"/>
  <c r="Z138" i="13"/>
  <c r="AB140" i="16" s="1"/>
  <c r="C139" i="13"/>
  <c r="D139" i="13"/>
  <c r="F141" i="16" s="1"/>
  <c r="E139" i="13"/>
  <c r="F139" i="13"/>
  <c r="H141" i="16" s="1"/>
  <c r="G139" i="13"/>
  <c r="I141" i="16" s="1"/>
  <c r="H139" i="13"/>
  <c r="J141" i="16" s="1"/>
  <c r="I139" i="13"/>
  <c r="K141" i="16" s="1"/>
  <c r="J139" i="13"/>
  <c r="L141" i="16" s="1"/>
  <c r="K139" i="13"/>
  <c r="M141" i="16" s="1"/>
  <c r="L139" i="13"/>
  <c r="N141" i="16" s="1"/>
  <c r="M139" i="13"/>
  <c r="O141" i="16" s="1"/>
  <c r="N139" i="13"/>
  <c r="P141" i="16" s="1"/>
  <c r="O139" i="13"/>
  <c r="Q141" i="16" s="1"/>
  <c r="P139" i="13"/>
  <c r="R141" i="16" s="1"/>
  <c r="Q139" i="13"/>
  <c r="S141" i="16" s="1"/>
  <c r="R139" i="13"/>
  <c r="T141" i="16" s="1"/>
  <c r="S139" i="13"/>
  <c r="U141" i="16" s="1"/>
  <c r="T139" i="13"/>
  <c r="V141" i="16" s="1"/>
  <c r="U139" i="13"/>
  <c r="W141" i="16" s="1"/>
  <c r="V139" i="13"/>
  <c r="X141" i="16" s="1"/>
  <c r="W139" i="13"/>
  <c r="Y141" i="16" s="1"/>
  <c r="X139" i="13"/>
  <c r="Z141" i="16" s="1"/>
  <c r="Y139" i="13"/>
  <c r="AA141" i="16" s="1"/>
  <c r="Z139" i="13"/>
  <c r="AB141" i="16" s="1"/>
  <c r="C140" i="13"/>
  <c r="D140" i="13"/>
  <c r="F142" i="16" s="1"/>
  <c r="E140" i="13"/>
  <c r="F140" i="13"/>
  <c r="H142" i="16" s="1"/>
  <c r="G140" i="13"/>
  <c r="I142" i="16" s="1"/>
  <c r="H140" i="13"/>
  <c r="J142" i="16" s="1"/>
  <c r="I140" i="13"/>
  <c r="K142" i="16" s="1"/>
  <c r="J140" i="13"/>
  <c r="L142" i="16" s="1"/>
  <c r="K140" i="13"/>
  <c r="M142" i="16" s="1"/>
  <c r="L140" i="13"/>
  <c r="N142" i="16" s="1"/>
  <c r="M140" i="13"/>
  <c r="O142" i="16" s="1"/>
  <c r="N140" i="13"/>
  <c r="P142" i="16" s="1"/>
  <c r="O140" i="13"/>
  <c r="Q142" i="16" s="1"/>
  <c r="P140" i="13"/>
  <c r="R142" i="16" s="1"/>
  <c r="Q140" i="13"/>
  <c r="S142" i="16" s="1"/>
  <c r="R140" i="13"/>
  <c r="T142" i="16" s="1"/>
  <c r="S140" i="13"/>
  <c r="U142" i="16" s="1"/>
  <c r="T140" i="13"/>
  <c r="V142" i="16" s="1"/>
  <c r="U140" i="13"/>
  <c r="W142" i="16" s="1"/>
  <c r="V140" i="13"/>
  <c r="X142" i="16" s="1"/>
  <c r="W140" i="13"/>
  <c r="Y142" i="16" s="1"/>
  <c r="X140" i="13"/>
  <c r="Z142" i="16" s="1"/>
  <c r="Y140" i="13"/>
  <c r="AA142" i="16" s="1"/>
  <c r="Z140" i="13"/>
  <c r="AB142" i="16" s="1"/>
  <c r="C141" i="13"/>
  <c r="D141" i="13"/>
  <c r="F143" i="16" s="1"/>
  <c r="E141" i="13"/>
  <c r="F141" i="13"/>
  <c r="H143" i="16" s="1"/>
  <c r="G141" i="13"/>
  <c r="I143" i="16" s="1"/>
  <c r="H141" i="13"/>
  <c r="J143" i="16" s="1"/>
  <c r="I141" i="13"/>
  <c r="K143" i="16" s="1"/>
  <c r="J141" i="13"/>
  <c r="L143" i="16" s="1"/>
  <c r="K141" i="13"/>
  <c r="M143" i="16" s="1"/>
  <c r="L141" i="13"/>
  <c r="N143" i="16" s="1"/>
  <c r="M141" i="13"/>
  <c r="O143" i="16" s="1"/>
  <c r="N141" i="13"/>
  <c r="P143" i="16" s="1"/>
  <c r="O141" i="13"/>
  <c r="Q143" i="16" s="1"/>
  <c r="P141" i="13"/>
  <c r="R143" i="16" s="1"/>
  <c r="Q141" i="13"/>
  <c r="S143" i="16" s="1"/>
  <c r="R141" i="13"/>
  <c r="T143" i="16" s="1"/>
  <c r="S141" i="13"/>
  <c r="U143" i="16" s="1"/>
  <c r="T141" i="13"/>
  <c r="V143" i="16" s="1"/>
  <c r="U141" i="13"/>
  <c r="W143" i="16" s="1"/>
  <c r="V141" i="13"/>
  <c r="X143" i="16" s="1"/>
  <c r="W141" i="13"/>
  <c r="Y143" i="16" s="1"/>
  <c r="X141" i="13"/>
  <c r="Z143" i="16" s="1"/>
  <c r="Y141" i="13"/>
  <c r="AA143" i="16" s="1"/>
  <c r="Z141" i="13"/>
  <c r="AB143" i="16" s="1"/>
  <c r="C142" i="13"/>
  <c r="D142" i="13"/>
  <c r="F144" i="16" s="1"/>
  <c r="E142" i="13"/>
  <c r="F142" i="13"/>
  <c r="H144" i="16" s="1"/>
  <c r="G142" i="13"/>
  <c r="I144" i="16" s="1"/>
  <c r="H142" i="13"/>
  <c r="J144" i="16" s="1"/>
  <c r="I142" i="13"/>
  <c r="K144" i="16" s="1"/>
  <c r="J142" i="13"/>
  <c r="L144" i="16" s="1"/>
  <c r="K142" i="13"/>
  <c r="M144" i="16" s="1"/>
  <c r="L142" i="13"/>
  <c r="N144" i="16" s="1"/>
  <c r="M142" i="13"/>
  <c r="O144" i="16" s="1"/>
  <c r="N142" i="13"/>
  <c r="P144" i="16" s="1"/>
  <c r="O142" i="13"/>
  <c r="Q144" i="16" s="1"/>
  <c r="P142" i="13"/>
  <c r="R144" i="16" s="1"/>
  <c r="Q142" i="13"/>
  <c r="S144" i="16" s="1"/>
  <c r="R142" i="13"/>
  <c r="T144" i="16" s="1"/>
  <c r="S142" i="13"/>
  <c r="U144" i="16" s="1"/>
  <c r="T142" i="13"/>
  <c r="V144" i="16" s="1"/>
  <c r="U142" i="13"/>
  <c r="W144" i="16" s="1"/>
  <c r="V142" i="13"/>
  <c r="X144" i="16" s="1"/>
  <c r="W142" i="13"/>
  <c r="Y144" i="16" s="1"/>
  <c r="X142" i="13"/>
  <c r="Z144" i="16" s="1"/>
  <c r="Y142" i="13"/>
  <c r="AA144" i="16" s="1"/>
  <c r="Z142" i="13"/>
  <c r="AB144" i="16" s="1"/>
  <c r="C143" i="13"/>
  <c r="D143" i="13"/>
  <c r="F145" i="16" s="1"/>
  <c r="E143" i="13"/>
  <c r="F143" i="13"/>
  <c r="H145" i="16" s="1"/>
  <c r="G143" i="13"/>
  <c r="I145" i="16" s="1"/>
  <c r="H143" i="13"/>
  <c r="J145" i="16" s="1"/>
  <c r="I143" i="13"/>
  <c r="K145" i="16" s="1"/>
  <c r="J143" i="13"/>
  <c r="L145" i="16" s="1"/>
  <c r="K143" i="13"/>
  <c r="M145" i="16" s="1"/>
  <c r="L143" i="13"/>
  <c r="N145" i="16" s="1"/>
  <c r="M143" i="13"/>
  <c r="O145" i="16" s="1"/>
  <c r="N143" i="13"/>
  <c r="P145" i="16" s="1"/>
  <c r="O143" i="13"/>
  <c r="Q145" i="16" s="1"/>
  <c r="P143" i="13"/>
  <c r="R145" i="16" s="1"/>
  <c r="Q143" i="13"/>
  <c r="S145" i="16" s="1"/>
  <c r="R143" i="13"/>
  <c r="T145" i="16" s="1"/>
  <c r="S143" i="13"/>
  <c r="U145" i="16" s="1"/>
  <c r="T143" i="13"/>
  <c r="V145" i="16" s="1"/>
  <c r="U143" i="13"/>
  <c r="W145" i="16" s="1"/>
  <c r="V143" i="13"/>
  <c r="X145" i="16" s="1"/>
  <c r="W143" i="13"/>
  <c r="Y145" i="16" s="1"/>
  <c r="X143" i="13"/>
  <c r="Z145" i="16" s="1"/>
  <c r="Y143" i="13"/>
  <c r="AA145" i="16" s="1"/>
  <c r="Z143" i="13"/>
  <c r="AB145" i="16" s="1"/>
  <c r="C144" i="13"/>
  <c r="D144" i="13"/>
  <c r="F146" i="16" s="1"/>
  <c r="E144" i="13"/>
  <c r="F144" i="13"/>
  <c r="H146" i="16" s="1"/>
  <c r="G144" i="13"/>
  <c r="I146" i="16" s="1"/>
  <c r="H144" i="13"/>
  <c r="J146" i="16" s="1"/>
  <c r="I144" i="13"/>
  <c r="K146" i="16" s="1"/>
  <c r="J144" i="13"/>
  <c r="L146" i="16" s="1"/>
  <c r="K144" i="13"/>
  <c r="M146" i="16" s="1"/>
  <c r="L144" i="13"/>
  <c r="N146" i="16" s="1"/>
  <c r="M144" i="13"/>
  <c r="O146" i="16" s="1"/>
  <c r="N144" i="13"/>
  <c r="P146" i="16" s="1"/>
  <c r="O144" i="13"/>
  <c r="Q146" i="16" s="1"/>
  <c r="P144" i="13"/>
  <c r="R146" i="16" s="1"/>
  <c r="Q144" i="13"/>
  <c r="S146" i="16" s="1"/>
  <c r="R144" i="13"/>
  <c r="T146" i="16" s="1"/>
  <c r="S144" i="13"/>
  <c r="U146" i="16" s="1"/>
  <c r="T144" i="13"/>
  <c r="V146" i="16" s="1"/>
  <c r="U144" i="13"/>
  <c r="W146" i="16" s="1"/>
  <c r="V144" i="13"/>
  <c r="X146" i="16" s="1"/>
  <c r="W144" i="13"/>
  <c r="Y146" i="16" s="1"/>
  <c r="X144" i="13"/>
  <c r="Z146" i="16" s="1"/>
  <c r="Y144" i="13"/>
  <c r="AA146" i="16" s="1"/>
  <c r="Z144" i="13"/>
  <c r="AB146" i="16" s="1"/>
  <c r="C145" i="13"/>
  <c r="D145" i="13"/>
  <c r="F147" i="16" s="1"/>
  <c r="E145" i="13"/>
  <c r="F145" i="13"/>
  <c r="H147" i="16" s="1"/>
  <c r="G145" i="13"/>
  <c r="I147" i="16" s="1"/>
  <c r="H145" i="13"/>
  <c r="J147" i="16" s="1"/>
  <c r="I145" i="13"/>
  <c r="K147" i="16" s="1"/>
  <c r="J145" i="13"/>
  <c r="L147" i="16" s="1"/>
  <c r="K145" i="13"/>
  <c r="M147" i="16" s="1"/>
  <c r="L145" i="13"/>
  <c r="N147" i="16" s="1"/>
  <c r="M145" i="13"/>
  <c r="O147" i="16" s="1"/>
  <c r="N145" i="13"/>
  <c r="P147" i="16" s="1"/>
  <c r="O145" i="13"/>
  <c r="Q147" i="16" s="1"/>
  <c r="P145" i="13"/>
  <c r="R147" i="16" s="1"/>
  <c r="Q145" i="13"/>
  <c r="S147" i="16" s="1"/>
  <c r="R145" i="13"/>
  <c r="T147" i="16" s="1"/>
  <c r="S145" i="13"/>
  <c r="U147" i="16" s="1"/>
  <c r="T145" i="13"/>
  <c r="V147" i="16" s="1"/>
  <c r="U145" i="13"/>
  <c r="W147" i="16" s="1"/>
  <c r="V145" i="13"/>
  <c r="X147" i="16" s="1"/>
  <c r="W145" i="13"/>
  <c r="Y147" i="16" s="1"/>
  <c r="X145" i="13"/>
  <c r="Z147" i="16" s="1"/>
  <c r="Y145" i="13"/>
  <c r="AA147" i="16" s="1"/>
  <c r="Z145" i="13"/>
  <c r="AB147" i="16" s="1"/>
  <c r="C146" i="13"/>
  <c r="D146" i="13"/>
  <c r="F148" i="16" s="1"/>
  <c r="E146" i="13"/>
  <c r="F146" i="13"/>
  <c r="H148" i="16" s="1"/>
  <c r="G146" i="13"/>
  <c r="I148" i="16" s="1"/>
  <c r="H146" i="13"/>
  <c r="J148" i="16" s="1"/>
  <c r="I146" i="13"/>
  <c r="K148" i="16" s="1"/>
  <c r="J146" i="13"/>
  <c r="L148" i="16" s="1"/>
  <c r="K146" i="13"/>
  <c r="M148" i="16" s="1"/>
  <c r="L146" i="13"/>
  <c r="N148" i="16" s="1"/>
  <c r="M146" i="13"/>
  <c r="O148" i="16" s="1"/>
  <c r="N146" i="13"/>
  <c r="P148" i="16" s="1"/>
  <c r="O146" i="13"/>
  <c r="Q148" i="16" s="1"/>
  <c r="P146" i="13"/>
  <c r="R148" i="16" s="1"/>
  <c r="Q146" i="13"/>
  <c r="S148" i="16" s="1"/>
  <c r="R146" i="13"/>
  <c r="T148" i="16" s="1"/>
  <c r="S146" i="13"/>
  <c r="U148" i="16" s="1"/>
  <c r="T146" i="13"/>
  <c r="V148" i="16" s="1"/>
  <c r="U146" i="13"/>
  <c r="W148" i="16" s="1"/>
  <c r="V146" i="13"/>
  <c r="X148" i="16" s="1"/>
  <c r="W146" i="13"/>
  <c r="Y148" i="16" s="1"/>
  <c r="X146" i="13"/>
  <c r="Z148" i="16" s="1"/>
  <c r="Y146" i="13"/>
  <c r="AA148" i="16" s="1"/>
  <c r="Z146" i="13"/>
  <c r="AB148" i="16" s="1"/>
  <c r="C147" i="13"/>
  <c r="D147" i="13"/>
  <c r="F149" i="16" s="1"/>
  <c r="E147" i="13"/>
  <c r="F147" i="13"/>
  <c r="H149" i="16" s="1"/>
  <c r="G147" i="13"/>
  <c r="I149" i="16" s="1"/>
  <c r="H147" i="13"/>
  <c r="J149" i="16" s="1"/>
  <c r="I147" i="13"/>
  <c r="K149" i="16" s="1"/>
  <c r="J147" i="13"/>
  <c r="L149" i="16" s="1"/>
  <c r="K147" i="13"/>
  <c r="M149" i="16" s="1"/>
  <c r="L147" i="13"/>
  <c r="N149" i="16" s="1"/>
  <c r="M147" i="13"/>
  <c r="O149" i="16" s="1"/>
  <c r="N147" i="13"/>
  <c r="P149" i="16" s="1"/>
  <c r="O147" i="13"/>
  <c r="Q149" i="16" s="1"/>
  <c r="P147" i="13"/>
  <c r="R149" i="16" s="1"/>
  <c r="Q147" i="13"/>
  <c r="S149" i="16" s="1"/>
  <c r="R147" i="13"/>
  <c r="T149" i="16" s="1"/>
  <c r="S147" i="13"/>
  <c r="U149" i="16" s="1"/>
  <c r="T147" i="13"/>
  <c r="V149" i="16" s="1"/>
  <c r="U147" i="13"/>
  <c r="W149" i="16" s="1"/>
  <c r="V147" i="13"/>
  <c r="X149" i="16" s="1"/>
  <c r="W147" i="13"/>
  <c r="Y149" i="16" s="1"/>
  <c r="X147" i="13"/>
  <c r="Z149" i="16" s="1"/>
  <c r="Y147" i="13"/>
  <c r="AA149" i="16" s="1"/>
  <c r="Z147" i="13"/>
  <c r="AB149" i="16" s="1"/>
  <c r="C148" i="13"/>
  <c r="D148" i="13"/>
  <c r="F150" i="16" s="1"/>
  <c r="E148" i="13"/>
  <c r="F148" i="13"/>
  <c r="H150" i="16" s="1"/>
  <c r="G148" i="13"/>
  <c r="I150" i="16" s="1"/>
  <c r="H148" i="13"/>
  <c r="J150" i="16" s="1"/>
  <c r="I148" i="13"/>
  <c r="K150" i="16" s="1"/>
  <c r="J148" i="13"/>
  <c r="L150" i="16" s="1"/>
  <c r="K148" i="13"/>
  <c r="M150" i="16" s="1"/>
  <c r="L148" i="13"/>
  <c r="N150" i="16" s="1"/>
  <c r="M148" i="13"/>
  <c r="O150" i="16" s="1"/>
  <c r="N148" i="13"/>
  <c r="P150" i="16" s="1"/>
  <c r="O148" i="13"/>
  <c r="Q150" i="16" s="1"/>
  <c r="P148" i="13"/>
  <c r="R150" i="16" s="1"/>
  <c r="Q148" i="13"/>
  <c r="S150" i="16" s="1"/>
  <c r="R148" i="13"/>
  <c r="T150" i="16" s="1"/>
  <c r="S148" i="13"/>
  <c r="U150" i="16" s="1"/>
  <c r="T148" i="13"/>
  <c r="V150" i="16" s="1"/>
  <c r="U148" i="13"/>
  <c r="W150" i="16" s="1"/>
  <c r="V148" i="13"/>
  <c r="X150" i="16" s="1"/>
  <c r="W148" i="13"/>
  <c r="Y150" i="16" s="1"/>
  <c r="X148" i="13"/>
  <c r="Z150" i="16" s="1"/>
  <c r="Y148" i="13"/>
  <c r="AA150" i="16" s="1"/>
  <c r="Z148" i="13"/>
  <c r="AB150" i="16" s="1"/>
  <c r="C149" i="13"/>
  <c r="D149" i="13"/>
  <c r="F151" i="16" s="1"/>
  <c r="E149" i="13"/>
  <c r="F149" i="13"/>
  <c r="H151" i="16" s="1"/>
  <c r="G149" i="13"/>
  <c r="I151" i="16" s="1"/>
  <c r="H149" i="13"/>
  <c r="J151" i="16" s="1"/>
  <c r="I149" i="13"/>
  <c r="K151" i="16" s="1"/>
  <c r="J149" i="13"/>
  <c r="L151" i="16" s="1"/>
  <c r="K149" i="13"/>
  <c r="M151" i="16" s="1"/>
  <c r="L149" i="13"/>
  <c r="N151" i="16" s="1"/>
  <c r="M149" i="13"/>
  <c r="O151" i="16" s="1"/>
  <c r="N149" i="13"/>
  <c r="P151" i="16" s="1"/>
  <c r="O149" i="13"/>
  <c r="Q151" i="16" s="1"/>
  <c r="P149" i="13"/>
  <c r="R151" i="16" s="1"/>
  <c r="Q149" i="13"/>
  <c r="S151" i="16" s="1"/>
  <c r="R149" i="13"/>
  <c r="T151" i="16" s="1"/>
  <c r="S149" i="13"/>
  <c r="U151" i="16" s="1"/>
  <c r="T149" i="13"/>
  <c r="V151" i="16" s="1"/>
  <c r="U149" i="13"/>
  <c r="W151" i="16" s="1"/>
  <c r="V149" i="13"/>
  <c r="X151" i="16" s="1"/>
  <c r="W149" i="13"/>
  <c r="Y151" i="16" s="1"/>
  <c r="X149" i="13"/>
  <c r="Z151" i="16" s="1"/>
  <c r="Y149" i="13"/>
  <c r="AA151" i="16" s="1"/>
  <c r="Z149" i="13"/>
  <c r="AB151" i="16" s="1"/>
  <c r="C150" i="13"/>
  <c r="D150" i="13"/>
  <c r="F152" i="16" s="1"/>
  <c r="E150" i="13"/>
  <c r="F150" i="13"/>
  <c r="H152" i="16" s="1"/>
  <c r="G150" i="13"/>
  <c r="I152" i="16" s="1"/>
  <c r="H150" i="13"/>
  <c r="J152" i="16" s="1"/>
  <c r="I150" i="13"/>
  <c r="K152" i="16" s="1"/>
  <c r="J150" i="13"/>
  <c r="L152" i="16" s="1"/>
  <c r="K150" i="13"/>
  <c r="M152" i="16" s="1"/>
  <c r="L150" i="13"/>
  <c r="N152" i="16" s="1"/>
  <c r="M150" i="13"/>
  <c r="O152" i="16" s="1"/>
  <c r="N150" i="13"/>
  <c r="P152" i="16" s="1"/>
  <c r="O150" i="13"/>
  <c r="Q152" i="16" s="1"/>
  <c r="P150" i="13"/>
  <c r="R152" i="16" s="1"/>
  <c r="Q150" i="13"/>
  <c r="S152" i="16" s="1"/>
  <c r="R150" i="13"/>
  <c r="T152" i="16" s="1"/>
  <c r="S150" i="13"/>
  <c r="U152" i="16" s="1"/>
  <c r="T150" i="13"/>
  <c r="V152" i="16" s="1"/>
  <c r="U150" i="13"/>
  <c r="W152" i="16" s="1"/>
  <c r="V150" i="13"/>
  <c r="X152" i="16" s="1"/>
  <c r="W150" i="13"/>
  <c r="Y152" i="16" s="1"/>
  <c r="X150" i="13"/>
  <c r="Z152" i="16" s="1"/>
  <c r="Y150" i="13"/>
  <c r="AA152" i="16" s="1"/>
  <c r="Z150" i="13"/>
  <c r="AB152" i="16" s="1"/>
  <c r="C151" i="13"/>
  <c r="D151" i="13"/>
  <c r="F153" i="16" s="1"/>
  <c r="E151" i="13"/>
  <c r="F151" i="13"/>
  <c r="H153" i="16" s="1"/>
  <c r="G151" i="13"/>
  <c r="I153" i="16" s="1"/>
  <c r="H151" i="13"/>
  <c r="J153" i="16" s="1"/>
  <c r="I151" i="13"/>
  <c r="K153" i="16" s="1"/>
  <c r="J151" i="13"/>
  <c r="L153" i="16" s="1"/>
  <c r="K151" i="13"/>
  <c r="M153" i="16" s="1"/>
  <c r="L151" i="13"/>
  <c r="N153" i="16" s="1"/>
  <c r="M151" i="13"/>
  <c r="O153" i="16" s="1"/>
  <c r="N151" i="13"/>
  <c r="P153" i="16" s="1"/>
  <c r="O151" i="13"/>
  <c r="Q153" i="16" s="1"/>
  <c r="P151" i="13"/>
  <c r="R153" i="16" s="1"/>
  <c r="Q151" i="13"/>
  <c r="S153" i="16" s="1"/>
  <c r="R151" i="13"/>
  <c r="T153" i="16" s="1"/>
  <c r="S151" i="13"/>
  <c r="U153" i="16" s="1"/>
  <c r="T151" i="13"/>
  <c r="V153" i="16" s="1"/>
  <c r="U151" i="13"/>
  <c r="W153" i="16" s="1"/>
  <c r="V151" i="13"/>
  <c r="X153" i="16" s="1"/>
  <c r="W151" i="13"/>
  <c r="Y153" i="16" s="1"/>
  <c r="X151" i="13"/>
  <c r="Z153" i="16" s="1"/>
  <c r="Y151" i="13"/>
  <c r="AA153" i="16" s="1"/>
  <c r="Z151" i="13"/>
  <c r="AB153" i="16" s="1"/>
  <c r="C152" i="13"/>
  <c r="D152" i="13"/>
  <c r="F154" i="16" s="1"/>
  <c r="E152" i="13"/>
  <c r="F152" i="13"/>
  <c r="H154" i="16" s="1"/>
  <c r="G152" i="13"/>
  <c r="I154" i="16" s="1"/>
  <c r="H152" i="13"/>
  <c r="J154" i="16" s="1"/>
  <c r="I152" i="13"/>
  <c r="K154" i="16" s="1"/>
  <c r="J152" i="13"/>
  <c r="L154" i="16" s="1"/>
  <c r="K152" i="13"/>
  <c r="M154" i="16" s="1"/>
  <c r="L152" i="13"/>
  <c r="N154" i="16" s="1"/>
  <c r="M152" i="13"/>
  <c r="O154" i="16" s="1"/>
  <c r="N152" i="13"/>
  <c r="P154" i="16" s="1"/>
  <c r="O152" i="13"/>
  <c r="Q154" i="16" s="1"/>
  <c r="P152" i="13"/>
  <c r="R154" i="16" s="1"/>
  <c r="Q152" i="13"/>
  <c r="S154" i="16" s="1"/>
  <c r="R152" i="13"/>
  <c r="T154" i="16" s="1"/>
  <c r="S152" i="13"/>
  <c r="U154" i="16" s="1"/>
  <c r="T152" i="13"/>
  <c r="V154" i="16" s="1"/>
  <c r="U152" i="13"/>
  <c r="W154" i="16" s="1"/>
  <c r="V152" i="13"/>
  <c r="X154" i="16" s="1"/>
  <c r="W152" i="13"/>
  <c r="Y154" i="16" s="1"/>
  <c r="X152" i="13"/>
  <c r="Z154" i="16" s="1"/>
  <c r="Y152" i="13"/>
  <c r="AA154" i="16" s="1"/>
  <c r="Z152" i="13"/>
  <c r="AB154" i="16" s="1"/>
  <c r="C153" i="13"/>
  <c r="D153" i="13"/>
  <c r="F155" i="16" s="1"/>
  <c r="E153" i="13"/>
  <c r="F153" i="13"/>
  <c r="H155" i="16" s="1"/>
  <c r="G153" i="13"/>
  <c r="I155" i="16" s="1"/>
  <c r="H153" i="13"/>
  <c r="J155" i="16" s="1"/>
  <c r="I153" i="13"/>
  <c r="K155" i="16" s="1"/>
  <c r="J153" i="13"/>
  <c r="L155" i="16" s="1"/>
  <c r="K153" i="13"/>
  <c r="M155" i="16" s="1"/>
  <c r="L153" i="13"/>
  <c r="N155" i="16" s="1"/>
  <c r="M153" i="13"/>
  <c r="O155" i="16" s="1"/>
  <c r="N153" i="13"/>
  <c r="P155" i="16" s="1"/>
  <c r="O153" i="13"/>
  <c r="Q155" i="16" s="1"/>
  <c r="P153" i="13"/>
  <c r="R155" i="16" s="1"/>
  <c r="Q153" i="13"/>
  <c r="S155" i="16" s="1"/>
  <c r="R153" i="13"/>
  <c r="T155" i="16" s="1"/>
  <c r="S153" i="13"/>
  <c r="U155" i="16" s="1"/>
  <c r="T153" i="13"/>
  <c r="V155" i="16" s="1"/>
  <c r="U153" i="13"/>
  <c r="W155" i="16" s="1"/>
  <c r="V153" i="13"/>
  <c r="X155" i="16" s="1"/>
  <c r="W153" i="13"/>
  <c r="Y155" i="16" s="1"/>
  <c r="X153" i="13"/>
  <c r="Z155" i="16" s="1"/>
  <c r="Y153" i="13"/>
  <c r="AA155" i="16" s="1"/>
  <c r="Z153" i="13"/>
  <c r="AB155" i="16" s="1"/>
  <c r="C154" i="13"/>
  <c r="D154" i="13"/>
  <c r="F156" i="16" s="1"/>
  <c r="E154" i="13"/>
  <c r="F154" i="13"/>
  <c r="H156" i="16" s="1"/>
  <c r="G154" i="13"/>
  <c r="I156" i="16" s="1"/>
  <c r="H154" i="13"/>
  <c r="J156" i="16" s="1"/>
  <c r="I154" i="13"/>
  <c r="K156" i="16" s="1"/>
  <c r="J154" i="13"/>
  <c r="L156" i="16" s="1"/>
  <c r="K154" i="13"/>
  <c r="M156" i="16" s="1"/>
  <c r="L154" i="13"/>
  <c r="N156" i="16" s="1"/>
  <c r="M154" i="13"/>
  <c r="O156" i="16" s="1"/>
  <c r="N154" i="13"/>
  <c r="P156" i="16" s="1"/>
  <c r="O154" i="13"/>
  <c r="Q156" i="16" s="1"/>
  <c r="P154" i="13"/>
  <c r="R156" i="16" s="1"/>
  <c r="Q154" i="13"/>
  <c r="S156" i="16" s="1"/>
  <c r="R154" i="13"/>
  <c r="T156" i="16" s="1"/>
  <c r="S154" i="13"/>
  <c r="U156" i="16" s="1"/>
  <c r="T154" i="13"/>
  <c r="V156" i="16" s="1"/>
  <c r="U154" i="13"/>
  <c r="W156" i="16" s="1"/>
  <c r="V154" i="13"/>
  <c r="X156" i="16" s="1"/>
  <c r="W154" i="13"/>
  <c r="Y156" i="16" s="1"/>
  <c r="X154" i="13"/>
  <c r="Z156" i="16" s="1"/>
  <c r="Y154" i="13"/>
  <c r="AA156" i="16" s="1"/>
  <c r="Z154" i="13"/>
  <c r="AB156" i="16" s="1"/>
  <c r="C155" i="13"/>
  <c r="D155" i="13"/>
  <c r="F157" i="16" s="1"/>
  <c r="E155" i="13"/>
  <c r="F155" i="13"/>
  <c r="H157" i="16" s="1"/>
  <c r="G155" i="13"/>
  <c r="I157" i="16" s="1"/>
  <c r="H155" i="13"/>
  <c r="J157" i="16" s="1"/>
  <c r="I155" i="13"/>
  <c r="K157" i="16" s="1"/>
  <c r="J155" i="13"/>
  <c r="L157" i="16" s="1"/>
  <c r="K155" i="13"/>
  <c r="M157" i="16" s="1"/>
  <c r="L155" i="13"/>
  <c r="N157" i="16" s="1"/>
  <c r="M155" i="13"/>
  <c r="O157" i="16" s="1"/>
  <c r="N155" i="13"/>
  <c r="P157" i="16" s="1"/>
  <c r="O155" i="13"/>
  <c r="Q157" i="16" s="1"/>
  <c r="P155" i="13"/>
  <c r="R157" i="16" s="1"/>
  <c r="Q155" i="13"/>
  <c r="S157" i="16" s="1"/>
  <c r="R155" i="13"/>
  <c r="T157" i="16" s="1"/>
  <c r="S155" i="13"/>
  <c r="U157" i="16" s="1"/>
  <c r="T155" i="13"/>
  <c r="V157" i="16" s="1"/>
  <c r="U155" i="13"/>
  <c r="W157" i="16" s="1"/>
  <c r="V155" i="13"/>
  <c r="X157" i="16" s="1"/>
  <c r="W155" i="13"/>
  <c r="Y157" i="16" s="1"/>
  <c r="X155" i="13"/>
  <c r="Z157" i="16" s="1"/>
  <c r="Y155" i="13"/>
  <c r="AA157" i="16" s="1"/>
  <c r="Z155" i="13"/>
  <c r="AB157" i="16" s="1"/>
  <c r="C156" i="13"/>
  <c r="D156" i="13"/>
  <c r="F158" i="16" s="1"/>
  <c r="E156" i="13"/>
  <c r="F156" i="13"/>
  <c r="H158" i="16" s="1"/>
  <c r="G156" i="13"/>
  <c r="I158" i="16" s="1"/>
  <c r="H156" i="13"/>
  <c r="J158" i="16" s="1"/>
  <c r="I156" i="13"/>
  <c r="K158" i="16" s="1"/>
  <c r="J156" i="13"/>
  <c r="L158" i="16" s="1"/>
  <c r="K156" i="13"/>
  <c r="M158" i="16" s="1"/>
  <c r="L156" i="13"/>
  <c r="N158" i="16" s="1"/>
  <c r="M156" i="13"/>
  <c r="O158" i="16" s="1"/>
  <c r="N156" i="13"/>
  <c r="P158" i="16" s="1"/>
  <c r="O156" i="13"/>
  <c r="Q158" i="16" s="1"/>
  <c r="P156" i="13"/>
  <c r="R158" i="16" s="1"/>
  <c r="Q156" i="13"/>
  <c r="S158" i="16" s="1"/>
  <c r="R156" i="13"/>
  <c r="T158" i="16" s="1"/>
  <c r="S156" i="13"/>
  <c r="U158" i="16" s="1"/>
  <c r="T156" i="13"/>
  <c r="V158" i="16" s="1"/>
  <c r="U156" i="13"/>
  <c r="W158" i="16" s="1"/>
  <c r="V156" i="13"/>
  <c r="X158" i="16" s="1"/>
  <c r="W156" i="13"/>
  <c r="Y158" i="16" s="1"/>
  <c r="X156" i="13"/>
  <c r="Z158" i="16" s="1"/>
  <c r="Y156" i="13"/>
  <c r="AA158" i="16" s="1"/>
  <c r="Z156" i="13"/>
  <c r="AB158" i="16" s="1"/>
  <c r="C157" i="13"/>
  <c r="D157" i="13"/>
  <c r="F159" i="16" s="1"/>
  <c r="E157" i="13"/>
  <c r="F157" i="13"/>
  <c r="H159" i="16" s="1"/>
  <c r="G157" i="13"/>
  <c r="I159" i="16" s="1"/>
  <c r="H157" i="13"/>
  <c r="J159" i="16" s="1"/>
  <c r="I157" i="13"/>
  <c r="K159" i="16" s="1"/>
  <c r="J157" i="13"/>
  <c r="L159" i="16" s="1"/>
  <c r="K157" i="13"/>
  <c r="M159" i="16" s="1"/>
  <c r="L157" i="13"/>
  <c r="N159" i="16" s="1"/>
  <c r="M157" i="13"/>
  <c r="O159" i="16" s="1"/>
  <c r="N157" i="13"/>
  <c r="P159" i="16" s="1"/>
  <c r="O157" i="13"/>
  <c r="Q159" i="16" s="1"/>
  <c r="P157" i="13"/>
  <c r="R159" i="16" s="1"/>
  <c r="Q157" i="13"/>
  <c r="S159" i="16" s="1"/>
  <c r="R157" i="13"/>
  <c r="T159" i="16" s="1"/>
  <c r="S157" i="13"/>
  <c r="U159" i="16" s="1"/>
  <c r="T157" i="13"/>
  <c r="V159" i="16" s="1"/>
  <c r="U157" i="13"/>
  <c r="W159" i="16" s="1"/>
  <c r="V157" i="13"/>
  <c r="X159" i="16" s="1"/>
  <c r="W157" i="13"/>
  <c r="Y159" i="16" s="1"/>
  <c r="X157" i="13"/>
  <c r="Z159" i="16" s="1"/>
  <c r="Y157" i="13"/>
  <c r="AA159" i="16" s="1"/>
  <c r="Z157" i="13"/>
  <c r="AB159" i="16" s="1"/>
  <c r="C158" i="13"/>
  <c r="D158" i="13"/>
  <c r="F160" i="16" s="1"/>
  <c r="E158" i="13"/>
  <c r="F158" i="13"/>
  <c r="H160" i="16" s="1"/>
  <c r="G158" i="13"/>
  <c r="I160" i="16" s="1"/>
  <c r="H158" i="13"/>
  <c r="J160" i="16" s="1"/>
  <c r="I158" i="13"/>
  <c r="K160" i="16" s="1"/>
  <c r="J158" i="13"/>
  <c r="L160" i="16" s="1"/>
  <c r="K158" i="13"/>
  <c r="M160" i="16" s="1"/>
  <c r="L158" i="13"/>
  <c r="N160" i="16" s="1"/>
  <c r="M158" i="13"/>
  <c r="O160" i="16" s="1"/>
  <c r="N158" i="13"/>
  <c r="P160" i="16" s="1"/>
  <c r="O158" i="13"/>
  <c r="Q160" i="16" s="1"/>
  <c r="P158" i="13"/>
  <c r="R160" i="16" s="1"/>
  <c r="Q158" i="13"/>
  <c r="S160" i="16" s="1"/>
  <c r="R158" i="13"/>
  <c r="T160" i="16" s="1"/>
  <c r="S158" i="13"/>
  <c r="U160" i="16" s="1"/>
  <c r="T158" i="13"/>
  <c r="V160" i="16" s="1"/>
  <c r="U158" i="13"/>
  <c r="W160" i="16" s="1"/>
  <c r="V158" i="13"/>
  <c r="X160" i="16" s="1"/>
  <c r="W158" i="13"/>
  <c r="Y160" i="16" s="1"/>
  <c r="X158" i="13"/>
  <c r="Z160" i="16" s="1"/>
  <c r="Y158" i="13"/>
  <c r="AA160" i="16" s="1"/>
  <c r="Z158" i="13"/>
  <c r="AB160" i="16" s="1"/>
  <c r="C159" i="13"/>
  <c r="D159" i="13"/>
  <c r="F161" i="16" s="1"/>
  <c r="E159" i="13"/>
  <c r="F159" i="13"/>
  <c r="H161" i="16" s="1"/>
  <c r="G159" i="13"/>
  <c r="I161" i="16" s="1"/>
  <c r="H159" i="13"/>
  <c r="J161" i="16" s="1"/>
  <c r="I159" i="13"/>
  <c r="K161" i="16" s="1"/>
  <c r="J159" i="13"/>
  <c r="L161" i="16" s="1"/>
  <c r="K159" i="13"/>
  <c r="M161" i="16" s="1"/>
  <c r="L159" i="13"/>
  <c r="N161" i="16" s="1"/>
  <c r="M159" i="13"/>
  <c r="O161" i="16" s="1"/>
  <c r="N159" i="13"/>
  <c r="P161" i="16" s="1"/>
  <c r="O159" i="13"/>
  <c r="Q161" i="16" s="1"/>
  <c r="P159" i="13"/>
  <c r="R161" i="16" s="1"/>
  <c r="Q159" i="13"/>
  <c r="S161" i="16" s="1"/>
  <c r="R159" i="13"/>
  <c r="T161" i="16" s="1"/>
  <c r="S159" i="13"/>
  <c r="U161" i="16" s="1"/>
  <c r="T159" i="13"/>
  <c r="V161" i="16" s="1"/>
  <c r="U159" i="13"/>
  <c r="W161" i="16" s="1"/>
  <c r="V159" i="13"/>
  <c r="X161" i="16" s="1"/>
  <c r="W159" i="13"/>
  <c r="Y161" i="16" s="1"/>
  <c r="X159" i="13"/>
  <c r="Z161" i="16" s="1"/>
  <c r="Y159" i="13"/>
  <c r="AA161" i="16" s="1"/>
  <c r="Z159" i="13"/>
  <c r="AB161" i="16" s="1"/>
  <c r="C160" i="13"/>
  <c r="D160" i="13"/>
  <c r="F162" i="16" s="1"/>
  <c r="E160" i="13"/>
  <c r="F160" i="13"/>
  <c r="H162" i="16" s="1"/>
  <c r="G160" i="13"/>
  <c r="I162" i="16" s="1"/>
  <c r="H160" i="13"/>
  <c r="J162" i="16" s="1"/>
  <c r="I160" i="13"/>
  <c r="K162" i="16" s="1"/>
  <c r="J160" i="13"/>
  <c r="L162" i="16" s="1"/>
  <c r="K160" i="13"/>
  <c r="M162" i="16" s="1"/>
  <c r="L160" i="13"/>
  <c r="N162" i="16" s="1"/>
  <c r="M160" i="13"/>
  <c r="O162" i="16" s="1"/>
  <c r="N160" i="13"/>
  <c r="P162" i="16" s="1"/>
  <c r="O160" i="13"/>
  <c r="Q162" i="16" s="1"/>
  <c r="P160" i="13"/>
  <c r="R162" i="16" s="1"/>
  <c r="Q160" i="13"/>
  <c r="S162" i="16" s="1"/>
  <c r="R160" i="13"/>
  <c r="T162" i="16" s="1"/>
  <c r="S160" i="13"/>
  <c r="U162" i="16" s="1"/>
  <c r="T160" i="13"/>
  <c r="V162" i="16" s="1"/>
  <c r="U160" i="13"/>
  <c r="W162" i="16" s="1"/>
  <c r="V160" i="13"/>
  <c r="X162" i="16" s="1"/>
  <c r="W160" i="13"/>
  <c r="Y162" i="16" s="1"/>
  <c r="X160" i="13"/>
  <c r="Z162" i="16" s="1"/>
  <c r="Y160" i="13"/>
  <c r="AA162" i="16" s="1"/>
  <c r="Z160" i="13"/>
  <c r="AB162" i="16" s="1"/>
  <c r="C161" i="13"/>
  <c r="D161" i="13"/>
  <c r="F163" i="16" s="1"/>
  <c r="E161" i="13"/>
  <c r="F161" i="13"/>
  <c r="H163" i="16" s="1"/>
  <c r="G161" i="13"/>
  <c r="I163" i="16" s="1"/>
  <c r="H161" i="13"/>
  <c r="J163" i="16" s="1"/>
  <c r="I161" i="13"/>
  <c r="K163" i="16" s="1"/>
  <c r="J161" i="13"/>
  <c r="L163" i="16" s="1"/>
  <c r="K161" i="13"/>
  <c r="M163" i="16" s="1"/>
  <c r="L161" i="13"/>
  <c r="N163" i="16" s="1"/>
  <c r="M161" i="13"/>
  <c r="O163" i="16" s="1"/>
  <c r="N161" i="13"/>
  <c r="P163" i="16" s="1"/>
  <c r="O161" i="13"/>
  <c r="Q163" i="16" s="1"/>
  <c r="P161" i="13"/>
  <c r="R163" i="16" s="1"/>
  <c r="Q161" i="13"/>
  <c r="S163" i="16" s="1"/>
  <c r="R161" i="13"/>
  <c r="T163" i="16" s="1"/>
  <c r="S161" i="13"/>
  <c r="U163" i="16" s="1"/>
  <c r="T161" i="13"/>
  <c r="V163" i="16" s="1"/>
  <c r="U161" i="13"/>
  <c r="W163" i="16" s="1"/>
  <c r="V161" i="13"/>
  <c r="X163" i="16" s="1"/>
  <c r="W161" i="13"/>
  <c r="Y163" i="16" s="1"/>
  <c r="X161" i="13"/>
  <c r="Z163" i="16" s="1"/>
  <c r="Y161" i="13"/>
  <c r="AA163" i="16" s="1"/>
  <c r="Z161" i="13"/>
  <c r="AB163" i="16" s="1"/>
  <c r="C162" i="13"/>
  <c r="D162" i="13"/>
  <c r="F164" i="16" s="1"/>
  <c r="E162" i="13"/>
  <c r="F162" i="13"/>
  <c r="H164" i="16" s="1"/>
  <c r="G162" i="13"/>
  <c r="I164" i="16" s="1"/>
  <c r="H162" i="13"/>
  <c r="J164" i="16" s="1"/>
  <c r="I162" i="13"/>
  <c r="K164" i="16" s="1"/>
  <c r="J162" i="13"/>
  <c r="L164" i="16" s="1"/>
  <c r="K162" i="13"/>
  <c r="M164" i="16" s="1"/>
  <c r="L162" i="13"/>
  <c r="N164" i="16" s="1"/>
  <c r="M162" i="13"/>
  <c r="O164" i="16" s="1"/>
  <c r="N162" i="13"/>
  <c r="P164" i="16" s="1"/>
  <c r="O162" i="13"/>
  <c r="Q164" i="16" s="1"/>
  <c r="P162" i="13"/>
  <c r="R164" i="16" s="1"/>
  <c r="Q162" i="13"/>
  <c r="S164" i="16" s="1"/>
  <c r="R162" i="13"/>
  <c r="T164" i="16" s="1"/>
  <c r="S162" i="13"/>
  <c r="U164" i="16" s="1"/>
  <c r="T162" i="13"/>
  <c r="V164" i="16" s="1"/>
  <c r="U162" i="13"/>
  <c r="W164" i="16" s="1"/>
  <c r="V162" i="13"/>
  <c r="X164" i="16" s="1"/>
  <c r="W162" i="13"/>
  <c r="Y164" i="16" s="1"/>
  <c r="X162" i="13"/>
  <c r="Z164" i="16" s="1"/>
  <c r="Y162" i="13"/>
  <c r="AA164" i="16" s="1"/>
  <c r="Z162" i="13"/>
  <c r="AB164" i="16" s="1"/>
  <c r="C163" i="13"/>
  <c r="D163" i="13"/>
  <c r="F165" i="16" s="1"/>
  <c r="E163" i="13"/>
  <c r="F163" i="13"/>
  <c r="H165" i="16" s="1"/>
  <c r="G163" i="13"/>
  <c r="I165" i="16" s="1"/>
  <c r="H163" i="13"/>
  <c r="J165" i="16" s="1"/>
  <c r="I163" i="13"/>
  <c r="K165" i="16" s="1"/>
  <c r="J163" i="13"/>
  <c r="L165" i="16" s="1"/>
  <c r="K163" i="13"/>
  <c r="M165" i="16" s="1"/>
  <c r="L163" i="13"/>
  <c r="N165" i="16" s="1"/>
  <c r="M163" i="13"/>
  <c r="O165" i="16" s="1"/>
  <c r="N163" i="13"/>
  <c r="P165" i="16" s="1"/>
  <c r="O163" i="13"/>
  <c r="Q165" i="16" s="1"/>
  <c r="P163" i="13"/>
  <c r="R165" i="16" s="1"/>
  <c r="Q163" i="13"/>
  <c r="S165" i="16" s="1"/>
  <c r="R163" i="13"/>
  <c r="T165" i="16" s="1"/>
  <c r="S163" i="13"/>
  <c r="U165" i="16" s="1"/>
  <c r="T163" i="13"/>
  <c r="V165" i="16" s="1"/>
  <c r="U163" i="13"/>
  <c r="W165" i="16" s="1"/>
  <c r="V163" i="13"/>
  <c r="X165" i="16" s="1"/>
  <c r="W163" i="13"/>
  <c r="Y165" i="16" s="1"/>
  <c r="X163" i="13"/>
  <c r="Z165" i="16" s="1"/>
  <c r="Y163" i="13"/>
  <c r="AA165" i="16" s="1"/>
  <c r="Z163" i="13"/>
  <c r="AB165" i="16" s="1"/>
  <c r="C164" i="13"/>
  <c r="D164" i="13"/>
  <c r="F166" i="16" s="1"/>
  <c r="E164" i="13"/>
  <c r="F164" i="13"/>
  <c r="H166" i="16" s="1"/>
  <c r="G164" i="13"/>
  <c r="I166" i="16" s="1"/>
  <c r="H164" i="13"/>
  <c r="J166" i="16" s="1"/>
  <c r="I164" i="13"/>
  <c r="K166" i="16" s="1"/>
  <c r="J164" i="13"/>
  <c r="L166" i="16" s="1"/>
  <c r="K164" i="13"/>
  <c r="M166" i="16" s="1"/>
  <c r="L164" i="13"/>
  <c r="N166" i="16" s="1"/>
  <c r="M164" i="13"/>
  <c r="O166" i="16" s="1"/>
  <c r="N164" i="13"/>
  <c r="P166" i="16" s="1"/>
  <c r="O164" i="13"/>
  <c r="Q166" i="16" s="1"/>
  <c r="P164" i="13"/>
  <c r="R166" i="16" s="1"/>
  <c r="Q164" i="13"/>
  <c r="S166" i="16" s="1"/>
  <c r="R164" i="13"/>
  <c r="T166" i="16" s="1"/>
  <c r="S164" i="13"/>
  <c r="U166" i="16" s="1"/>
  <c r="T164" i="13"/>
  <c r="V166" i="16" s="1"/>
  <c r="U164" i="13"/>
  <c r="W166" i="16" s="1"/>
  <c r="V164" i="13"/>
  <c r="X166" i="16" s="1"/>
  <c r="W164" i="13"/>
  <c r="Y166" i="16" s="1"/>
  <c r="X164" i="13"/>
  <c r="Z166" i="16" s="1"/>
  <c r="Y164" i="13"/>
  <c r="AA166" i="16" s="1"/>
  <c r="Z164" i="13"/>
  <c r="AB166" i="16" s="1"/>
  <c r="C165" i="13"/>
  <c r="D165" i="13"/>
  <c r="F167" i="16" s="1"/>
  <c r="E165" i="13"/>
  <c r="F165" i="13"/>
  <c r="H167" i="16" s="1"/>
  <c r="G165" i="13"/>
  <c r="I167" i="16" s="1"/>
  <c r="H165" i="13"/>
  <c r="J167" i="16" s="1"/>
  <c r="I165" i="13"/>
  <c r="K167" i="16" s="1"/>
  <c r="J165" i="13"/>
  <c r="L167" i="16" s="1"/>
  <c r="K165" i="13"/>
  <c r="M167" i="16" s="1"/>
  <c r="L165" i="13"/>
  <c r="N167" i="16" s="1"/>
  <c r="M165" i="13"/>
  <c r="O167" i="16" s="1"/>
  <c r="N165" i="13"/>
  <c r="P167" i="16" s="1"/>
  <c r="O165" i="13"/>
  <c r="Q167" i="16" s="1"/>
  <c r="P165" i="13"/>
  <c r="R167" i="16" s="1"/>
  <c r="Q165" i="13"/>
  <c r="S167" i="16" s="1"/>
  <c r="R165" i="13"/>
  <c r="T167" i="16" s="1"/>
  <c r="S165" i="13"/>
  <c r="U167" i="16" s="1"/>
  <c r="T165" i="13"/>
  <c r="V167" i="16" s="1"/>
  <c r="U165" i="13"/>
  <c r="W167" i="16" s="1"/>
  <c r="V165" i="13"/>
  <c r="X167" i="16" s="1"/>
  <c r="W165" i="13"/>
  <c r="Y167" i="16" s="1"/>
  <c r="X165" i="13"/>
  <c r="Z167" i="16" s="1"/>
  <c r="Y165" i="13"/>
  <c r="AA167" i="16" s="1"/>
  <c r="Z165" i="13"/>
  <c r="AB167" i="16" s="1"/>
  <c r="C166" i="13"/>
  <c r="D166" i="13"/>
  <c r="F168" i="16" s="1"/>
  <c r="E166" i="13"/>
  <c r="F166" i="13"/>
  <c r="H168" i="16" s="1"/>
  <c r="G166" i="13"/>
  <c r="I168" i="16" s="1"/>
  <c r="H166" i="13"/>
  <c r="J168" i="16" s="1"/>
  <c r="I166" i="13"/>
  <c r="K168" i="16" s="1"/>
  <c r="J166" i="13"/>
  <c r="L168" i="16" s="1"/>
  <c r="K166" i="13"/>
  <c r="M168" i="16" s="1"/>
  <c r="L166" i="13"/>
  <c r="N168" i="16" s="1"/>
  <c r="M166" i="13"/>
  <c r="O168" i="16" s="1"/>
  <c r="N166" i="13"/>
  <c r="P168" i="16" s="1"/>
  <c r="O166" i="13"/>
  <c r="Q168" i="16" s="1"/>
  <c r="P166" i="13"/>
  <c r="R168" i="16" s="1"/>
  <c r="Q166" i="13"/>
  <c r="S168" i="16" s="1"/>
  <c r="R166" i="13"/>
  <c r="T168" i="16" s="1"/>
  <c r="S166" i="13"/>
  <c r="U168" i="16" s="1"/>
  <c r="T166" i="13"/>
  <c r="V168" i="16" s="1"/>
  <c r="U166" i="13"/>
  <c r="W168" i="16" s="1"/>
  <c r="V166" i="13"/>
  <c r="X168" i="16" s="1"/>
  <c r="W166" i="13"/>
  <c r="Y168" i="16" s="1"/>
  <c r="X166" i="13"/>
  <c r="Z168" i="16" s="1"/>
  <c r="Y166" i="13"/>
  <c r="AA168" i="16" s="1"/>
  <c r="Z166" i="13"/>
  <c r="AB168" i="16" s="1"/>
  <c r="C167" i="13"/>
  <c r="D167" i="13"/>
  <c r="F169" i="16" s="1"/>
  <c r="E167" i="13"/>
  <c r="F167" i="13"/>
  <c r="H169" i="16" s="1"/>
  <c r="G167" i="13"/>
  <c r="I169" i="16" s="1"/>
  <c r="H167" i="13"/>
  <c r="J169" i="16" s="1"/>
  <c r="I167" i="13"/>
  <c r="K169" i="16" s="1"/>
  <c r="J167" i="13"/>
  <c r="L169" i="16" s="1"/>
  <c r="K167" i="13"/>
  <c r="M169" i="16" s="1"/>
  <c r="L167" i="13"/>
  <c r="N169" i="16" s="1"/>
  <c r="M167" i="13"/>
  <c r="O169" i="16" s="1"/>
  <c r="N167" i="13"/>
  <c r="P169" i="16" s="1"/>
  <c r="O167" i="13"/>
  <c r="Q169" i="16" s="1"/>
  <c r="P167" i="13"/>
  <c r="R169" i="16" s="1"/>
  <c r="Q167" i="13"/>
  <c r="S169" i="16" s="1"/>
  <c r="R167" i="13"/>
  <c r="T169" i="16" s="1"/>
  <c r="S167" i="13"/>
  <c r="U169" i="16" s="1"/>
  <c r="T167" i="13"/>
  <c r="V169" i="16" s="1"/>
  <c r="U167" i="13"/>
  <c r="W169" i="16" s="1"/>
  <c r="V167" i="13"/>
  <c r="X169" i="16" s="1"/>
  <c r="W167" i="13"/>
  <c r="Y169" i="16" s="1"/>
  <c r="X167" i="13"/>
  <c r="Z169" i="16" s="1"/>
  <c r="Y167" i="13"/>
  <c r="AA169" i="16" s="1"/>
  <c r="Z167" i="13"/>
  <c r="AB169" i="16" s="1"/>
  <c r="C168" i="13"/>
  <c r="D168" i="13"/>
  <c r="F170" i="16" s="1"/>
  <c r="E168" i="13"/>
  <c r="F168" i="13"/>
  <c r="H170" i="16" s="1"/>
  <c r="G168" i="13"/>
  <c r="I170" i="16" s="1"/>
  <c r="H168" i="13"/>
  <c r="J170" i="16" s="1"/>
  <c r="I168" i="13"/>
  <c r="K170" i="16" s="1"/>
  <c r="J168" i="13"/>
  <c r="L170" i="16" s="1"/>
  <c r="K168" i="13"/>
  <c r="M170" i="16" s="1"/>
  <c r="L168" i="13"/>
  <c r="N170" i="16" s="1"/>
  <c r="M168" i="13"/>
  <c r="O170" i="16" s="1"/>
  <c r="N168" i="13"/>
  <c r="P170" i="16" s="1"/>
  <c r="O168" i="13"/>
  <c r="Q170" i="16" s="1"/>
  <c r="P168" i="13"/>
  <c r="R170" i="16" s="1"/>
  <c r="Q168" i="13"/>
  <c r="S170" i="16" s="1"/>
  <c r="R168" i="13"/>
  <c r="T170" i="16" s="1"/>
  <c r="S168" i="13"/>
  <c r="U170" i="16" s="1"/>
  <c r="T168" i="13"/>
  <c r="V170" i="16" s="1"/>
  <c r="U168" i="13"/>
  <c r="W170" i="16" s="1"/>
  <c r="V168" i="13"/>
  <c r="X170" i="16" s="1"/>
  <c r="W168" i="13"/>
  <c r="Y170" i="16" s="1"/>
  <c r="X168" i="13"/>
  <c r="Z170" i="16" s="1"/>
  <c r="Y168" i="13"/>
  <c r="AA170" i="16" s="1"/>
  <c r="Z168" i="13"/>
  <c r="AB170" i="16" s="1"/>
  <c r="C169" i="13"/>
  <c r="D169" i="13"/>
  <c r="F171" i="16" s="1"/>
  <c r="E169" i="13"/>
  <c r="F169" i="13"/>
  <c r="H171" i="16" s="1"/>
  <c r="G169" i="13"/>
  <c r="I171" i="16" s="1"/>
  <c r="H169" i="13"/>
  <c r="J171" i="16" s="1"/>
  <c r="I169" i="13"/>
  <c r="K171" i="16" s="1"/>
  <c r="J169" i="13"/>
  <c r="L171" i="16" s="1"/>
  <c r="K169" i="13"/>
  <c r="M171" i="16" s="1"/>
  <c r="L169" i="13"/>
  <c r="N171" i="16" s="1"/>
  <c r="M169" i="13"/>
  <c r="O171" i="16" s="1"/>
  <c r="N169" i="13"/>
  <c r="P171" i="16" s="1"/>
  <c r="O169" i="13"/>
  <c r="Q171" i="16" s="1"/>
  <c r="P169" i="13"/>
  <c r="R171" i="16" s="1"/>
  <c r="Q169" i="13"/>
  <c r="S171" i="16" s="1"/>
  <c r="R169" i="13"/>
  <c r="T171" i="16" s="1"/>
  <c r="S169" i="13"/>
  <c r="U171" i="16" s="1"/>
  <c r="T169" i="13"/>
  <c r="V171" i="16" s="1"/>
  <c r="U169" i="13"/>
  <c r="W171" i="16" s="1"/>
  <c r="V169" i="13"/>
  <c r="X171" i="16" s="1"/>
  <c r="W169" i="13"/>
  <c r="Y171" i="16" s="1"/>
  <c r="X169" i="13"/>
  <c r="Z171" i="16" s="1"/>
  <c r="Y169" i="13"/>
  <c r="AA171" i="16" s="1"/>
  <c r="Z169" i="13"/>
  <c r="AB171" i="16" s="1"/>
  <c r="C170" i="13"/>
  <c r="D170" i="13"/>
  <c r="F172" i="16" s="1"/>
  <c r="E170" i="13"/>
  <c r="F170" i="13"/>
  <c r="H172" i="16" s="1"/>
  <c r="G170" i="13"/>
  <c r="I172" i="16" s="1"/>
  <c r="H170" i="13"/>
  <c r="J172" i="16" s="1"/>
  <c r="I170" i="13"/>
  <c r="K172" i="16" s="1"/>
  <c r="J170" i="13"/>
  <c r="L172" i="16" s="1"/>
  <c r="K170" i="13"/>
  <c r="M172" i="16" s="1"/>
  <c r="L170" i="13"/>
  <c r="N172" i="16" s="1"/>
  <c r="M170" i="13"/>
  <c r="O172" i="16" s="1"/>
  <c r="N170" i="13"/>
  <c r="P172" i="16" s="1"/>
  <c r="O170" i="13"/>
  <c r="Q172" i="16" s="1"/>
  <c r="P170" i="13"/>
  <c r="R172" i="16" s="1"/>
  <c r="Q170" i="13"/>
  <c r="S172" i="16" s="1"/>
  <c r="R170" i="13"/>
  <c r="T172" i="16" s="1"/>
  <c r="S170" i="13"/>
  <c r="U172" i="16" s="1"/>
  <c r="T170" i="13"/>
  <c r="V172" i="16" s="1"/>
  <c r="U170" i="13"/>
  <c r="W172" i="16" s="1"/>
  <c r="V170" i="13"/>
  <c r="X172" i="16" s="1"/>
  <c r="W170" i="13"/>
  <c r="Y172" i="16" s="1"/>
  <c r="X170" i="13"/>
  <c r="Z172" i="16" s="1"/>
  <c r="Y170" i="13"/>
  <c r="AA172" i="16" s="1"/>
  <c r="Z170" i="13"/>
  <c r="AB172" i="16" s="1"/>
  <c r="C171" i="13"/>
  <c r="D171" i="13"/>
  <c r="F173" i="16" s="1"/>
  <c r="E171" i="13"/>
  <c r="F171" i="13"/>
  <c r="H173" i="16" s="1"/>
  <c r="G171" i="13"/>
  <c r="I173" i="16" s="1"/>
  <c r="H171" i="13"/>
  <c r="J173" i="16" s="1"/>
  <c r="I171" i="13"/>
  <c r="K173" i="16" s="1"/>
  <c r="J171" i="13"/>
  <c r="L173" i="16" s="1"/>
  <c r="K171" i="13"/>
  <c r="M173" i="16" s="1"/>
  <c r="L171" i="13"/>
  <c r="N173" i="16" s="1"/>
  <c r="M171" i="13"/>
  <c r="O173" i="16" s="1"/>
  <c r="N171" i="13"/>
  <c r="P173" i="16" s="1"/>
  <c r="O171" i="13"/>
  <c r="Q173" i="16" s="1"/>
  <c r="P171" i="13"/>
  <c r="R173" i="16" s="1"/>
  <c r="Q171" i="13"/>
  <c r="S173" i="16" s="1"/>
  <c r="R171" i="13"/>
  <c r="T173" i="16" s="1"/>
  <c r="S171" i="13"/>
  <c r="U173" i="16" s="1"/>
  <c r="T171" i="13"/>
  <c r="V173" i="16" s="1"/>
  <c r="U171" i="13"/>
  <c r="W173" i="16" s="1"/>
  <c r="V171" i="13"/>
  <c r="X173" i="16" s="1"/>
  <c r="W171" i="13"/>
  <c r="Y173" i="16" s="1"/>
  <c r="X171" i="13"/>
  <c r="Z173" i="16" s="1"/>
  <c r="Y171" i="13"/>
  <c r="AA173" i="16" s="1"/>
  <c r="Z171" i="13"/>
  <c r="AB173" i="16" s="1"/>
  <c r="C172" i="13"/>
  <c r="D172" i="13"/>
  <c r="F174" i="16" s="1"/>
  <c r="E172" i="13"/>
  <c r="F172" i="13"/>
  <c r="H174" i="16" s="1"/>
  <c r="G172" i="13"/>
  <c r="I174" i="16" s="1"/>
  <c r="H172" i="13"/>
  <c r="J174" i="16" s="1"/>
  <c r="I172" i="13"/>
  <c r="K174" i="16" s="1"/>
  <c r="J172" i="13"/>
  <c r="L174" i="16" s="1"/>
  <c r="K172" i="13"/>
  <c r="M174" i="16" s="1"/>
  <c r="L172" i="13"/>
  <c r="N174" i="16" s="1"/>
  <c r="M172" i="13"/>
  <c r="O174" i="16" s="1"/>
  <c r="N172" i="13"/>
  <c r="P174" i="16" s="1"/>
  <c r="O172" i="13"/>
  <c r="Q174" i="16" s="1"/>
  <c r="P172" i="13"/>
  <c r="R174" i="16" s="1"/>
  <c r="Q172" i="13"/>
  <c r="S174" i="16" s="1"/>
  <c r="R172" i="13"/>
  <c r="T174" i="16" s="1"/>
  <c r="S172" i="13"/>
  <c r="U174" i="16" s="1"/>
  <c r="T172" i="13"/>
  <c r="V174" i="16" s="1"/>
  <c r="U172" i="13"/>
  <c r="W174" i="16" s="1"/>
  <c r="V172" i="13"/>
  <c r="X174" i="16" s="1"/>
  <c r="W172" i="13"/>
  <c r="Y174" i="16" s="1"/>
  <c r="X172" i="13"/>
  <c r="Z174" i="16" s="1"/>
  <c r="Y172" i="13"/>
  <c r="AA174" i="16" s="1"/>
  <c r="Z172" i="13"/>
  <c r="AB174" i="16" s="1"/>
  <c r="C173" i="13"/>
  <c r="D173" i="13"/>
  <c r="F175" i="16" s="1"/>
  <c r="E173" i="13"/>
  <c r="F173" i="13"/>
  <c r="H175" i="16" s="1"/>
  <c r="G173" i="13"/>
  <c r="I175" i="16" s="1"/>
  <c r="H173" i="13"/>
  <c r="J175" i="16" s="1"/>
  <c r="I173" i="13"/>
  <c r="K175" i="16" s="1"/>
  <c r="J173" i="13"/>
  <c r="L175" i="16" s="1"/>
  <c r="K173" i="13"/>
  <c r="M175" i="16" s="1"/>
  <c r="L173" i="13"/>
  <c r="N175" i="16" s="1"/>
  <c r="M173" i="13"/>
  <c r="O175" i="16" s="1"/>
  <c r="N173" i="13"/>
  <c r="P175" i="16" s="1"/>
  <c r="O173" i="13"/>
  <c r="Q175" i="16" s="1"/>
  <c r="P173" i="13"/>
  <c r="R175" i="16" s="1"/>
  <c r="Q173" i="13"/>
  <c r="S175" i="16" s="1"/>
  <c r="R173" i="13"/>
  <c r="T175" i="16" s="1"/>
  <c r="S173" i="13"/>
  <c r="U175" i="16" s="1"/>
  <c r="T173" i="13"/>
  <c r="V175" i="16" s="1"/>
  <c r="U173" i="13"/>
  <c r="W175" i="16" s="1"/>
  <c r="V173" i="13"/>
  <c r="X175" i="16" s="1"/>
  <c r="W173" i="13"/>
  <c r="Y175" i="16" s="1"/>
  <c r="X173" i="13"/>
  <c r="Z175" i="16" s="1"/>
  <c r="Y173" i="13"/>
  <c r="AA175" i="16" s="1"/>
  <c r="Z173" i="13"/>
  <c r="AB175" i="16" s="1"/>
  <c r="C174" i="13"/>
  <c r="D174" i="13"/>
  <c r="F176" i="16" s="1"/>
  <c r="E174" i="13"/>
  <c r="F174" i="13"/>
  <c r="H176" i="16" s="1"/>
  <c r="G174" i="13"/>
  <c r="I176" i="16" s="1"/>
  <c r="H174" i="13"/>
  <c r="J176" i="16" s="1"/>
  <c r="I174" i="13"/>
  <c r="K176" i="16" s="1"/>
  <c r="J174" i="13"/>
  <c r="L176" i="16" s="1"/>
  <c r="K174" i="13"/>
  <c r="M176" i="16" s="1"/>
  <c r="L174" i="13"/>
  <c r="N176" i="16" s="1"/>
  <c r="M174" i="13"/>
  <c r="O176" i="16" s="1"/>
  <c r="N174" i="13"/>
  <c r="P176" i="16" s="1"/>
  <c r="O174" i="13"/>
  <c r="Q176" i="16" s="1"/>
  <c r="P174" i="13"/>
  <c r="R176" i="16" s="1"/>
  <c r="Q174" i="13"/>
  <c r="S176" i="16" s="1"/>
  <c r="R174" i="13"/>
  <c r="T176" i="16" s="1"/>
  <c r="S174" i="13"/>
  <c r="U176" i="16" s="1"/>
  <c r="T174" i="13"/>
  <c r="V176" i="16" s="1"/>
  <c r="U174" i="13"/>
  <c r="W176" i="16" s="1"/>
  <c r="V174" i="13"/>
  <c r="X176" i="16" s="1"/>
  <c r="W174" i="13"/>
  <c r="Y176" i="16" s="1"/>
  <c r="X174" i="13"/>
  <c r="Z176" i="16" s="1"/>
  <c r="Y174" i="13"/>
  <c r="AA176" i="16" s="1"/>
  <c r="Z174" i="13"/>
  <c r="AB176" i="16" s="1"/>
  <c r="C175" i="13"/>
  <c r="D175" i="13"/>
  <c r="F177" i="16" s="1"/>
  <c r="E175" i="13"/>
  <c r="F175" i="13"/>
  <c r="H177" i="16" s="1"/>
  <c r="G175" i="13"/>
  <c r="I177" i="16" s="1"/>
  <c r="H175" i="13"/>
  <c r="J177" i="16" s="1"/>
  <c r="I175" i="13"/>
  <c r="K177" i="16" s="1"/>
  <c r="J175" i="13"/>
  <c r="L177" i="16" s="1"/>
  <c r="K175" i="13"/>
  <c r="M177" i="16" s="1"/>
  <c r="L175" i="13"/>
  <c r="N177" i="16" s="1"/>
  <c r="M175" i="13"/>
  <c r="O177" i="16" s="1"/>
  <c r="N175" i="13"/>
  <c r="P177" i="16" s="1"/>
  <c r="O175" i="13"/>
  <c r="Q177" i="16" s="1"/>
  <c r="P175" i="13"/>
  <c r="R177" i="16" s="1"/>
  <c r="Q175" i="13"/>
  <c r="S177" i="16" s="1"/>
  <c r="R175" i="13"/>
  <c r="T177" i="16" s="1"/>
  <c r="S175" i="13"/>
  <c r="U177" i="16" s="1"/>
  <c r="T175" i="13"/>
  <c r="V177" i="16" s="1"/>
  <c r="U175" i="13"/>
  <c r="W177" i="16" s="1"/>
  <c r="V175" i="13"/>
  <c r="X177" i="16" s="1"/>
  <c r="W175" i="13"/>
  <c r="Y177" i="16" s="1"/>
  <c r="X175" i="13"/>
  <c r="Z177" i="16" s="1"/>
  <c r="Y175" i="13"/>
  <c r="AA177" i="16" s="1"/>
  <c r="Z175" i="13"/>
  <c r="AB177" i="16" s="1"/>
  <c r="C176" i="13"/>
  <c r="D176" i="13"/>
  <c r="F178" i="16" s="1"/>
  <c r="E176" i="13"/>
  <c r="F176" i="13"/>
  <c r="H178" i="16" s="1"/>
  <c r="G176" i="13"/>
  <c r="I178" i="16" s="1"/>
  <c r="H176" i="13"/>
  <c r="J178" i="16" s="1"/>
  <c r="I176" i="13"/>
  <c r="K178" i="16" s="1"/>
  <c r="J176" i="13"/>
  <c r="L178" i="16" s="1"/>
  <c r="K176" i="13"/>
  <c r="M178" i="16" s="1"/>
  <c r="L176" i="13"/>
  <c r="N178" i="16" s="1"/>
  <c r="M176" i="13"/>
  <c r="O178" i="16" s="1"/>
  <c r="N176" i="13"/>
  <c r="P178" i="16" s="1"/>
  <c r="O176" i="13"/>
  <c r="Q178" i="16" s="1"/>
  <c r="P176" i="13"/>
  <c r="R178" i="16" s="1"/>
  <c r="Q176" i="13"/>
  <c r="S178" i="16" s="1"/>
  <c r="R176" i="13"/>
  <c r="T178" i="16" s="1"/>
  <c r="S176" i="13"/>
  <c r="U178" i="16" s="1"/>
  <c r="T176" i="13"/>
  <c r="V178" i="16" s="1"/>
  <c r="U176" i="13"/>
  <c r="W178" i="16" s="1"/>
  <c r="V176" i="13"/>
  <c r="X178" i="16" s="1"/>
  <c r="W176" i="13"/>
  <c r="Y178" i="16" s="1"/>
  <c r="X176" i="13"/>
  <c r="Z178" i="16" s="1"/>
  <c r="Y176" i="13"/>
  <c r="AA178" i="16" s="1"/>
  <c r="Z176" i="13"/>
  <c r="AB178" i="16" s="1"/>
  <c r="C177" i="13"/>
  <c r="D177" i="13"/>
  <c r="F179" i="16" s="1"/>
  <c r="E177" i="13"/>
  <c r="F177" i="13"/>
  <c r="H179" i="16" s="1"/>
  <c r="G177" i="13"/>
  <c r="I179" i="16" s="1"/>
  <c r="H177" i="13"/>
  <c r="J179" i="16" s="1"/>
  <c r="I177" i="13"/>
  <c r="K179" i="16" s="1"/>
  <c r="J177" i="13"/>
  <c r="L179" i="16" s="1"/>
  <c r="K177" i="13"/>
  <c r="M179" i="16" s="1"/>
  <c r="L177" i="13"/>
  <c r="N179" i="16" s="1"/>
  <c r="M177" i="13"/>
  <c r="O179" i="16" s="1"/>
  <c r="N177" i="13"/>
  <c r="P179" i="16" s="1"/>
  <c r="O177" i="13"/>
  <c r="Q179" i="16" s="1"/>
  <c r="P177" i="13"/>
  <c r="R179" i="16" s="1"/>
  <c r="Q177" i="13"/>
  <c r="S179" i="16" s="1"/>
  <c r="R177" i="13"/>
  <c r="T179" i="16" s="1"/>
  <c r="S177" i="13"/>
  <c r="U179" i="16" s="1"/>
  <c r="T177" i="13"/>
  <c r="V179" i="16" s="1"/>
  <c r="U177" i="13"/>
  <c r="W179" i="16" s="1"/>
  <c r="V177" i="13"/>
  <c r="X179" i="16" s="1"/>
  <c r="W177" i="13"/>
  <c r="Y179" i="16" s="1"/>
  <c r="X177" i="13"/>
  <c r="Z179" i="16" s="1"/>
  <c r="Y177" i="13"/>
  <c r="AA179" i="16" s="1"/>
  <c r="Z177" i="13"/>
  <c r="AB179" i="16" s="1"/>
  <c r="C178" i="13"/>
  <c r="D178" i="13"/>
  <c r="F180" i="16" s="1"/>
  <c r="E178" i="13"/>
  <c r="F178" i="13"/>
  <c r="H180" i="16" s="1"/>
  <c r="G178" i="13"/>
  <c r="I180" i="16" s="1"/>
  <c r="H178" i="13"/>
  <c r="J180" i="16" s="1"/>
  <c r="I178" i="13"/>
  <c r="K180" i="16" s="1"/>
  <c r="J178" i="13"/>
  <c r="L180" i="16" s="1"/>
  <c r="K178" i="13"/>
  <c r="M180" i="16" s="1"/>
  <c r="L178" i="13"/>
  <c r="N180" i="16" s="1"/>
  <c r="M178" i="13"/>
  <c r="O180" i="16" s="1"/>
  <c r="N178" i="13"/>
  <c r="P180" i="16" s="1"/>
  <c r="O178" i="13"/>
  <c r="Q180" i="16" s="1"/>
  <c r="P178" i="13"/>
  <c r="R180" i="16" s="1"/>
  <c r="Q178" i="13"/>
  <c r="S180" i="16" s="1"/>
  <c r="R178" i="13"/>
  <c r="T180" i="16" s="1"/>
  <c r="S178" i="13"/>
  <c r="U180" i="16" s="1"/>
  <c r="T178" i="13"/>
  <c r="V180" i="16" s="1"/>
  <c r="U178" i="13"/>
  <c r="W180" i="16" s="1"/>
  <c r="V178" i="13"/>
  <c r="X180" i="16" s="1"/>
  <c r="W178" i="13"/>
  <c r="Y180" i="16" s="1"/>
  <c r="X178" i="13"/>
  <c r="Z180" i="16" s="1"/>
  <c r="Y178" i="13"/>
  <c r="AA180" i="16" s="1"/>
  <c r="Z178" i="13"/>
  <c r="AB180" i="16" s="1"/>
  <c r="C179" i="13"/>
  <c r="D179" i="13"/>
  <c r="F181" i="16" s="1"/>
  <c r="E179" i="13"/>
  <c r="F179" i="13"/>
  <c r="H181" i="16" s="1"/>
  <c r="G179" i="13"/>
  <c r="I181" i="16" s="1"/>
  <c r="H179" i="13"/>
  <c r="J181" i="16" s="1"/>
  <c r="I179" i="13"/>
  <c r="K181" i="16" s="1"/>
  <c r="J179" i="13"/>
  <c r="L181" i="16" s="1"/>
  <c r="K179" i="13"/>
  <c r="M181" i="16" s="1"/>
  <c r="L179" i="13"/>
  <c r="N181" i="16" s="1"/>
  <c r="M179" i="13"/>
  <c r="O181" i="16" s="1"/>
  <c r="N179" i="13"/>
  <c r="P181" i="16" s="1"/>
  <c r="O179" i="13"/>
  <c r="Q181" i="16" s="1"/>
  <c r="P179" i="13"/>
  <c r="R181" i="16" s="1"/>
  <c r="Q179" i="13"/>
  <c r="S181" i="16" s="1"/>
  <c r="R179" i="13"/>
  <c r="T181" i="16" s="1"/>
  <c r="S179" i="13"/>
  <c r="U181" i="16" s="1"/>
  <c r="T179" i="13"/>
  <c r="V181" i="16" s="1"/>
  <c r="U179" i="13"/>
  <c r="W181" i="16" s="1"/>
  <c r="V179" i="13"/>
  <c r="X181" i="16" s="1"/>
  <c r="W179" i="13"/>
  <c r="Y181" i="16" s="1"/>
  <c r="X179" i="13"/>
  <c r="Z181" i="16" s="1"/>
  <c r="Y179" i="13"/>
  <c r="AA181" i="16" s="1"/>
  <c r="Z179" i="13"/>
  <c r="AB181" i="16" s="1"/>
  <c r="C180" i="13"/>
  <c r="D180" i="13"/>
  <c r="F182" i="16" s="1"/>
  <c r="E180" i="13"/>
  <c r="F180" i="13"/>
  <c r="H182" i="16" s="1"/>
  <c r="G180" i="13"/>
  <c r="I182" i="16" s="1"/>
  <c r="H180" i="13"/>
  <c r="J182" i="16" s="1"/>
  <c r="I180" i="13"/>
  <c r="K182" i="16" s="1"/>
  <c r="J180" i="13"/>
  <c r="L182" i="16" s="1"/>
  <c r="K180" i="13"/>
  <c r="M182" i="16" s="1"/>
  <c r="L180" i="13"/>
  <c r="N182" i="16" s="1"/>
  <c r="M180" i="13"/>
  <c r="O182" i="16" s="1"/>
  <c r="N180" i="13"/>
  <c r="P182" i="16" s="1"/>
  <c r="O180" i="13"/>
  <c r="Q182" i="16" s="1"/>
  <c r="P180" i="13"/>
  <c r="R182" i="16" s="1"/>
  <c r="Q180" i="13"/>
  <c r="S182" i="16" s="1"/>
  <c r="R180" i="13"/>
  <c r="T182" i="16" s="1"/>
  <c r="S180" i="13"/>
  <c r="U182" i="16" s="1"/>
  <c r="T180" i="13"/>
  <c r="V182" i="16" s="1"/>
  <c r="U180" i="13"/>
  <c r="W182" i="16" s="1"/>
  <c r="V180" i="13"/>
  <c r="X182" i="16" s="1"/>
  <c r="W180" i="13"/>
  <c r="Y182" i="16" s="1"/>
  <c r="X180" i="13"/>
  <c r="Z182" i="16" s="1"/>
  <c r="Y180" i="13"/>
  <c r="AA182" i="16" s="1"/>
  <c r="Z180" i="13"/>
  <c r="AB182" i="16" s="1"/>
  <c r="C181" i="13"/>
  <c r="D181" i="13"/>
  <c r="F183" i="16" s="1"/>
  <c r="E181" i="13"/>
  <c r="F181" i="13"/>
  <c r="H183" i="16" s="1"/>
  <c r="G181" i="13"/>
  <c r="I183" i="16" s="1"/>
  <c r="H181" i="13"/>
  <c r="J183" i="16" s="1"/>
  <c r="I181" i="13"/>
  <c r="K183" i="16" s="1"/>
  <c r="J181" i="13"/>
  <c r="L183" i="16" s="1"/>
  <c r="K181" i="13"/>
  <c r="M183" i="16" s="1"/>
  <c r="L181" i="13"/>
  <c r="N183" i="16" s="1"/>
  <c r="M181" i="13"/>
  <c r="O183" i="16" s="1"/>
  <c r="N181" i="13"/>
  <c r="P183" i="16" s="1"/>
  <c r="O181" i="13"/>
  <c r="Q183" i="16" s="1"/>
  <c r="P181" i="13"/>
  <c r="R183" i="16" s="1"/>
  <c r="Q181" i="13"/>
  <c r="S183" i="16" s="1"/>
  <c r="R181" i="13"/>
  <c r="T183" i="16" s="1"/>
  <c r="S181" i="13"/>
  <c r="U183" i="16" s="1"/>
  <c r="T181" i="13"/>
  <c r="V183" i="16" s="1"/>
  <c r="U181" i="13"/>
  <c r="W183" i="16" s="1"/>
  <c r="V181" i="13"/>
  <c r="X183" i="16" s="1"/>
  <c r="W181" i="13"/>
  <c r="Y183" i="16" s="1"/>
  <c r="X181" i="13"/>
  <c r="Z183" i="16" s="1"/>
  <c r="Y181" i="13"/>
  <c r="AA183" i="16" s="1"/>
  <c r="Z181" i="13"/>
  <c r="AB183" i="16" s="1"/>
  <c r="C182" i="13"/>
  <c r="D182" i="13"/>
  <c r="F184" i="16" s="1"/>
  <c r="E182" i="13"/>
  <c r="F182" i="13"/>
  <c r="H184" i="16" s="1"/>
  <c r="G182" i="13"/>
  <c r="I184" i="16" s="1"/>
  <c r="H182" i="13"/>
  <c r="J184" i="16" s="1"/>
  <c r="I182" i="13"/>
  <c r="K184" i="16" s="1"/>
  <c r="J182" i="13"/>
  <c r="L184" i="16" s="1"/>
  <c r="K182" i="13"/>
  <c r="M184" i="16" s="1"/>
  <c r="L182" i="13"/>
  <c r="N184" i="16" s="1"/>
  <c r="M182" i="13"/>
  <c r="O184" i="16" s="1"/>
  <c r="N182" i="13"/>
  <c r="P184" i="16" s="1"/>
  <c r="O182" i="13"/>
  <c r="Q184" i="16" s="1"/>
  <c r="P182" i="13"/>
  <c r="R184" i="16" s="1"/>
  <c r="Q182" i="13"/>
  <c r="S184" i="16" s="1"/>
  <c r="R182" i="13"/>
  <c r="T184" i="16" s="1"/>
  <c r="S182" i="13"/>
  <c r="U184" i="16" s="1"/>
  <c r="T182" i="13"/>
  <c r="V184" i="16" s="1"/>
  <c r="U182" i="13"/>
  <c r="W184" i="16" s="1"/>
  <c r="V182" i="13"/>
  <c r="X184" i="16" s="1"/>
  <c r="W182" i="13"/>
  <c r="Y184" i="16" s="1"/>
  <c r="X182" i="13"/>
  <c r="Z184" i="16" s="1"/>
  <c r="Y182" i="13"/>
  <c r="AA184" i="16" s="1"/>
  <c r="Z182" i="13"/>
  <c r="AB184" i="16" s="1"/>
  <c r="C183" i="13"/>
  <c r="D183" i="13"/>
  <c r="F185" i="16" s="1"/>
  <c r="E183" i="13"/>
  <c r="F183" i="13"/>
  <c r="H185" i="16" s="1"/>
  <c r="G183" i="13"/>
  <c r="I185" i="16" s="1"/>
  <c r="H183" i="13"/>
  <c r="J185" i="16" s="1"/>
  <c r="I183" i="13"/>
  <c r="K185" i="16" s="1"/>
  <c r="J183" i="13"/>
  <c r="L185" i="16" s="1"/>
  <c r="K183" i="13"/>
  <c r="M185" i="16" s="1"/>
  <c r="L183" i="13"/>
  <c r="N185" i="16" s="1"/>
  <c r="M183" i="13"/>
  <c r="O185" i="16" s="1"/>
  <c r="N183" i="13"/>
  <c r="P185" i="16" s="1"/>
  <c r="O183" i="13"/>
  <c r="Q185" i="16" s="1"/>
  <c r="P183" i="13"/>
  <c r="R185" i="16" s="1"/>
  <c r="Q183" i="13"/>
  <c r="S185" i="16" s="1"/>
  <c r="R183" i="13"/>
  <c r="T185" i="16" s="1"/>
  <c r="S183" i="13"/>
  <c r="U185" i="16" s="1"/>
  <c r="T183" i="13"/>
  <c r="V185" i="16" s="1"/>
  <c r="U183" i="13"/>
  <c r="W185" i="16" s="1"/>
  <c r="V183" i="13"/>
  <c r="X185" i="16" s="1"/>
  <c r="W183" i="13"/>
  <c r="Y185" i="16" s="1"/>
  <c r="X183" i="13"/>
  <c r="Z185" i="16" s="1"/>
  <c r="Y183" i="13"/>
  <c r="AA185" i="16" s="1"/>
  <c r="Z183" i="13"/>
  <c r="AB185" i="16" s="1"/>
  <c r="C184" i="13"/>
  <c r="D184" i="13"/>
  <c r="F186" i="16" s="1"/>
  <c r="E184" i="13"/>
  <c r="F184" i="13"/>
  <c r="H186" i="16" s="1"/>
  <c r="G184" i="13"/>
  <c r="I186" i="16" s="1"/>
  <c r="H184" i="13"/>
  <c r="J186" i="16" s="1"/>
  <c r="I184" i="13"/>
  <c r="K186" i="16" s="1"/>
  <c r="J184" i="13"/>
  <c r="L186" i="16" s="1"/>
  <c r="K184" i="13"/>
  <c r="M186" i="16" s="1"/>
  <c r="L184" i="13"/>
  <c r="N186" i="16" s="1"/>
  <c r="M184" i="13"/>
  <c r="O186" i="16" s="1"/>
  <c r="N184" i="13"/>
  <c r="P186" i="16" s="1"/>
  <c r="O184" i="13"/>
  <c r="Q186" i="16" s="1"/>
  <c r="P184" i="13"/>
  <c r="R186" i="16" s="1"/>
  <c r="Q184" i="13"/>
  <c r="S186" i="16" s="1"/>
  <c r="R184" i="13"/>
  <c r="T186" i="16" s="1"/>
  <c r="S184" i="13"/>
  <c r="U186" i="16" s="1"/>
  <c r="T184" i="13"/>
  <c r="V186" i="16" s="1"/>
  <c r="U184" i="13"/>
  <c r="W186" i="16" s="1"/>
  <c r="V184" i="13"/>
  <c r="X186" i="16" s="1"/>
  <c r="W184" i="13"/>
  <c r="Y186" i="16" s="1"/>
  <c r="X184" i="13"/>
  <c r="Z186" i="16" s="1"/>
  <c r="Y184" i="13"/>
  <c r="AA186" i="16" s="1"/>
  <c r="Z184" i="13"/>
  <c r="AB186" i="16" s="1"/>
  <c r="C185" i="13"/>
  <c r="D185" i="13"/>
  <c r="F187" i="16" s="1"/>
  <c r="E185" i="13"/>
  <c r="F185" i="13"/>
  <c r="H187" i="16" s="1"/>
  <c r="G185" i="13"/>
  <c r="I187" i="16" s="1"/>
  <c r="H185" i="13"/>
  <c r="J187" i="16" s="1"/>
  <c r="I185" i="13"/>
  <c r="K187" i="16" s="1"/>
  <c r="J185" i="13"/>
  <c r="L187" i="16" s="1"/>
  <c r="K185" i="13"/>
  <c r="M187" i="16" s="1"/>
  <c r="L185" i="13"/>
  <c r="N187" i="16" s="1"/>
  <c r="M185" i="13"/>
  <c r="O187" i="16" s="1"/>
  <c r="N185" i="13"/>
  <c r="P187" i="16" s="1"/>
  <c r="O185" i="13"/>
  <c r="Q187" i="16" s="1"/>
  <c r="P185" i="13"/>
  <c r="R187" i="16" s="1"/>
  <c r="Q185" i="13"/>
  <c r="S187" i="16" s="1"/>
  <c r="R185" i="13"/>
  <c r="T187" i="16" s="1"/>
  <c r="S185" i="13"/>
  <c r="U187" i="16" s="1"/>
  <c r="T185" i="13"/>
  <c r="V187" i="16" s="1"/>
  <c r="U185" i="13"/>
  <c r="W187" i="16" s="1"/>
  <c r="V185" i="13"/>
  <c r="X187" i="16" s="1"/>
  <c r="W185" i="13"/>
  <c r="Y187" i="16" s="1"/>
  <c r="X185" i="13"/>
  <c r="Z187" i="16" s="1"/>
  <c r="Y185" i="13"/>
  <c r="AA187" i="16" s="1"/>
  <c r="Z185" i="13"/>
  <c r="AB187" i="16" s="1"/>
  <c r="C186" i="13"/>
  <c r="D186" i="13"/>
  <c r="F188" i="16" s="1"/>
  <c r="E186" i="13"/>
  <c r="F186" i="13"/>
  <c r="H188" i="16" s="1"/>
  <c r="G186" i="13"/>
  <c r="I188" i="16" s="1"/>
  <c r="H186" i="13"/>
  <c r="J188" i="16" s="1"/>
  <c r="I186" i="13"/>
  <c r="K188" i="16" s="1"/>
  <c r="J186" i="13"/>
  <c r="L188" i="16" s="1"/>
  <c r="K186" i="13"/>
  <c r="M188" i="16" s="1"/>
  <c r="L186" i="13"/>
  <c r="N188" i="16" s="1"/>
  <c r="M186" i="13"/>
  <c r="O188" i="16" s="1"/>
  <c r="N186" i="13"/>
  <c r="P188" i="16" s="1"/>
  <c r="O186" i="13"/>
  <c r="Q188" i="16" s="1"/>
  <c r="P186" i="13"/>
  <c r="R188" i="16" s="1"/>
  <c r="Q186" i="13"/>
  <c r="S188" i="16" s="1"/>
  <c r="R186" i="13"/>
  <c r="T188" i="16" s="1"/>
  <c r="S186" i="13"/>
  <c r="U188" i="16" s="1"/>
  <c r="T186" i="13"/>
  <c r="V188" i="16" s="1"/>
  <c r="U186" i="13"/>
  <c r="W188" i="16" s="1"/>
  <c r="V186" i="13"/>
  <c r="X188" i="16" s="1"/>
  <c r="W186" i="13"/>
  <c r="Y188" i="16" s="1"/>
  <c r="X186" i="13"/>
  <c r="Z188" i="16" s="1"/>
  <c r="Y186" i="13"/>
  <c r="AA188" i="16" s="1"/>
  <c r="Z186" i="13"/>
  <c r="AB188" i="16" s="1"/>
  <c r="C187" i="13"/>
  <c r="D187" i="13"/>
  <c r="F189" i="16" s="1"/>
  <c r="E187" i="13"/>
  <c r="F187" i="13"/>
  <c r="H189" i="16" s="1"/>
  <c r="G187" i="13"/>
  <c r="I189" i="16" s="1"/>
  <c r="H187" i="13"/>
  <c r="J189" i="16" s="1"/>
  <c r="I187" i="13"/>
  <c r="K189" i="16" s="1"/>
  <c r="J187" i="13"/>
  <c r="L189" i="16" s="1"/>
  <c r="K187" i="13"/>
  <c r="M189" i="16" s="1"/>
  <c r="L187" i="13"/>
  <c r="N189" i="16" s="1"/>
  <c r="M187" i="13"/>
  <c r="O189" i="16" s="1"/>
  <c r="N187" i="13"/>
  <c r="P189" i="16" s="1"/>
  <c r="O187" i="13"/>
  <c r="Q189" i="16" s="1"/>
  <c r="P187" i="13"/>
  <c r="R189" i="16" s="1"/>
  <c r="Q187" i="13"/>
  <c r="S189" i="16" s="1"/>
  <c r="R187" i="13"/>
  <c r="T189" i="16" s="1"/>
  <c r="S187" i="13"/>
  <c r="U189" i="16" s="1"/>
  <c r="T187" i="13"/>
  <c r="V189" i="16" s="1"/>
  <c r="U187" i="13"/>
  <c r="W189" i="16" s="1"/>
  <c r="V187" i="13"/>
  <c r="X189" i="16" s="1"/>
  <c r="W187" i="13"/>
  <c r="Y189" i="16" s="1"/>
  <c r="X187" i="13"/>
  <c r="Z189" i="16" s="1"/>
  <c r="Y187" i="13"/>
  <c r="AA189" i="16" s="1"/>
  <c r="Z187" i="13"/>
  <c r="AB189" i="16" s="1"/>
  <c r="C188" i="13"/>
  <c r="D188" i="13"/>
  <c r="F190" i="16" s="1"/>
  <c r="E188" i="13"/>
  <c r="F188" i="13"/>
  <c r="H190" i="16" s="1"/>
  <c r="G188" i="13"/>
  <c r="I190" i="16" s="1"/>
  <c r="H188" i="13"/>
  <c r="J190" i="16" s="1"/>
  <c r="I188" i="13"/>
  <c r="K190" i="16" s="1"/>
  <c r="J188" i="13"/>
  <c r="L190" i="16" s="1"/>
  <c r="K188" i="13"/>
  <c r="M190" i="16" s="1"/>
  <c r="L188" i="13"/>
  <c r="N190" i="16" s="1"/>
  <c r="M188" i="13"/>
  <c r="O190" i="16" s="1"/>
  <c r="N188" i="13"/>
  <c r="P190" i="16" s="1"/>
  <c r="O188" i="13"/>
  <c r="Q190" i="16" s="1"/>
  <c r="P188" i="13"/>
  <c r="R190" i="16" s="1"/>
  <c r="Q188" i="13"/>
  <c r="S190" i="16" s="1"/>
  <c r="R188" i="13"/>
  <c r="T190" i="16" s="1"/>
  <c r="S188" i="13"/>
  <c r="U190" i="16" s="1"/>
  <c r="T188" i="13"/>
  <c r="V190" i="16" s="1"/>
  <c r="U188" i="13"/>
  <c r="W190" i="16" s="1"/>
  <c r="V188" i="13"/>
  <c r="X190" i="16" s="1"/>
  <c r="W188" i="13"/>
  <c r="Y190" i="16" s="1"/>
  <c r="X188" i="13"/>
  <c r="Z190" i="16" s="1"/>
  <c r="Y188" i="13"/>
  <c r="AA190" i="16" s="1"/>
  <c r="Z188" i="13"/>
  <c r="AB190" i="16" s="1"/>
  <c r="C189" i="13"/>
  <c r="D189" i="13"/>
  <c r="F191" i="16" s="1"/>
  <c r="E189" i="13"/>
  <c r="F189" i="13"/>
  <c r="H191" i="16" s="1"/>
  <c r="G189" i="13"/>
  <c r="I191" i="16" s="1"/>
  <c r="H189" i="13"/>
  <c r="J191" i="16" s="1"/>
  <c r="I189" i="13"/>
  <c r="K191" i="16" s="1"/>
  <c r="J189" i="13"/>
  <c r="L191" i="16" s="1"/>
  <c r="K189" i="13"/>
  <c r="M191" i="16" s="1"/>
  <c r="L189" i="13"/>
  <c r="N191" i="16" s="1"/>
  <c r="M189" i="13"/>
  <c r="O191" i="16" s="1"/>
  <c r="N189" i="13"/>
  <c r="P191" i="16" s="1"/>
  <c r="O189" i="13"/>
  <c r="Q191" i="16" s="1"/>
  <c r="P189" i="13"/>
  <c r="R191" i="16" s="1"/>
  <c r="Q189" i="13"/>
  <c r="S191" i="16" s="1"/>
  <c r="R189" i="13"/>
  <c r="T191" i="16" s="1"/>
  <c r="S189" i="13"/>
  <c r="U191" i="16" s="1"/>
  <c r="T189" i="13"/>
  <c r="V191" i="16" s="1"/>
  <c r="U189" i="13"/>
  <c r="W191" i="16" s="1"/>
  <c r="V189" i="13"/>
  <c r="X191" i="16" s="1"/>
  <c r="W189" i="13"/>
  <c r="Y191" i="16" s="1"/>
  <c r="X189" i="13"/>
  <c r="Z191" i="16" s="1"/>
  <c r="Y189" i="13"/>
  <c r="AA191" i="16" s="1"/>
  <c r="Z189" i="13"/>
  <c r="AB191" i="16" s="1"/>
  <c r="C190" i="13"/>
  <c r="D190" i="13"/>
  <c r="F192" i="16" s="1"/>
  <c r="E190" i="13"/>
  <c r="F190" i="13"/>
  <c r="H192" i="16" s="1"/>
  <c r="G190" i="13"/>
  <c r="I192" i="16" s="1"/>
  <c r="H190" i="13"/>
  <c r="J192" i="16" s="1"/>
  <c r="I190" i="13"/>
  <c r="K192" i="16" s="1"/>
  <c r="J190" i="13"/>
  <c r="L192" i="16" s="1"/>
  <c r="K190" i="13"/>
  <c r="M192" i="16" s="1"/>
  <c r="L190" i="13"/>
  <c r="N192" i="16" s="1"/>
  <c r="M190" i="13"/>
  <c r="O192" i="16" s="1"/>
  <c r="N190" i="13"/>
  <c r="P192" i="16" s="1"/>
  <c r="O190" i="13"/>
  <c r="Q192" i="16" s="1"/>
  <c r="P190" i="13"/>
  <c r="R192" i="16" s="1"/>
  <c r="Q190" i="13"/>
  <c r="S192" i="16" s="1"/>
  <c r="R190" i="13"/>
  <c r="T192" i="16" s="1"/>
  <c r="S190" i="13"/>
  <c r="U192" i="16" s="1"/>
  <c r="T190" i="13"/>
  <c r="V192" i="16" s="1"/>
  <c r="U190" i="13"/>
  <c r="W192" i="16" s="1"/>
  <c r="V190" i="13"/>
  <c r="X192" i="16" s="1"/>
  <c r="W190" i="13"/>
  <c r="Y192" i="16" s="1"/>
  <c r="X190" i="13"/>
  <c r="Z192" i="16" s="1"/>
  <c r="Y190" i="13"/>
  <c r="AA192" i="16" s="1"/>
  <c r="Z190" i="13"/>
  <c r="AB192" i="16" s="1"/>
  <c r="C191" i="13"/>
  <c r="D191" i="13"/>
  <c r="F193" i="16" s="1"/>
  <c r="E191" i="13"/>
  <c r="F191" i="13"/>
  <c r="H193" i="16" s="1"/>
  <c r="G191" i="13"/>
  <c r="I193" i="16" s="1"/>
  <c r="H191" i="13"/>
  <c r="J193" i="16" s="1"/>
  <c r="I191" i="13"/>
  <c r="K193" i="16" s="1"/>
  <c r="J191" i="13"/>
  <c r="L193" i="16" s="1"/>
  <c r="K191" i="13"/>
  <c r="M193" i="16" s="1"/>
  <c r="L191" i="13"/>
  <c r="N193" i="16" s="1"/>
  <c r="M191" i="13"/>
  <c r="O193" i="16" s="1"/>
  <c r="N191" i="13"/>
  <c r="P193" i="16" s="1"/>
  <c r="O191" i="13"/>
  <c r="Q193" i="16" s="1"/>
  <c r="P191" i="13"/>
  <c r="R193" i="16" s="1"/>
  <c r="Q191" i="13"/>
  <c r="S193" i="16" s="1"/>
  <c r="R191" i="13"/>
  <c r="T193" i="16" s="1"/>
  <c r="S191" i="13"/>
  <c r="U193" i="16" s="1"/>
  <c r="T191" i="13"/>
  <c r="V193" i="16" s="1"/>
  <c r="U191" i="13"/>
  <c r="W193" i="16" s="1"/>
  <c r="V191" i="13"/>
  <c r="X193" i="16" s="1"/>
  <c r="W191" i="13"/>
  <c r="Y193" i="16" s="1"/>
  <c r="X191" i="13"/>
  <c r="Z193" i="16" s="1"/>
  <c r="Y191" i="13"/>
  <c r="AA193" i="16" s="1"/>
  <c r="Z191" i="13"/>
  <c r="AB193" i="16" s="1"/>
  <c r="C192" i="13"/>
  <c r="D192" i="13"/>
  <c r="F194" i="16" s="1"/>
  <c r="E192" i="13"/>
  <c r="F192" i="13"/>
  <c r="H194" i="16" s="1"/>
  <c r="G192" i="13"/>
  <c r="I194" i="16" s="1"/>
  <c r="H192" i="13"/>
  <c r="J194" i="16" s="1"/>
  <c r="I192" i="13"/>
  <c r="K194" i="16" s="1"/>
  <c r="J192" i="13"/>
  <c r="L194" i="16" s="1"/>
  <c r="K192" i="13"/>
  <c r="M194" i="16" s="1"/>
  <c r="L192" i="13"/>
  <c r="N194" i="16" s="1"/>
  <c r="M192" i="13"/>
  <c r="O194" i="16" s="1"/>
  <c r="N192" i="13"/>
  <c r="P194" i="16" s="1"/>
  <c r="O192" i="13"/>
  <c r="Q194" i="16" s="1"/>
  <c r="P192" i="13"/>
  <c r="R194" i="16" s="1"/>
  <c r="Q192" i="13"/>
  <c r="S194" i="16" s="1"/>
  <c r="R192" i="13"/>
  <c r="T194" i="16" s="1"/>
  <c r="S192" i="13"/>
  <c r="U194" i="16" s="1"/>
  <c r="T192" i="13"/>
  <c r="V194" i="16" s="1"/>
  <c r="U192" i="13"/>
  <c r="W194" i="16" s="1"/>
  <c r="V192" i="13"/>
  <c r="X194" i="16" s="1"/>
  <c r="W192" i="13"/>
  <c r="Y194" i="16" s="1"/>
  <c r="X192" i="13"/>
  <c r="Z194" i="16" s="1"/>
  <c r="Y192" i="13"/>
  <c r="AA194" i="16" s="1"/>
  <c r="Z192" i="13"/>
  <c r="AB194" i="16" s="1"/>
  <c r="C193" i="13"/>
  <c r="D193" i="13"/>
  <c r="F195" i="16" s="1"/>
  <c r="E193" i="13"/>
  <c r="F193" i="13"/>
  <c r="H195" i="16" s="1"/>
  <c r="G193" i="13"/>
  <c r="I195" i="16" s="1"/>
  <c r="H193" i="13"/>
  <c r="J195" i="16" s="1"/>
  <c r="I193" i="13"/>
  <c r="K195" i="16" s="1"/>
  <c r="J193" i="13"/>
  <c r="L195" i="16" s="1"/>
  <c r="K193" i="13"/>
  <c r="M195" i="16" s="1"/>
  <c r="L193" i="13"/>
  <c r="N195" i="16" s="1"/>
  <c r="M193" i="13"/>
  <c r="O195" i="16" s="1"/>
  <c r="N193" i="13"/>
  <c r="P195" i="16" s="1"/>
  <c r="O193" i="13"/>
  <c r="Q195" i="16" s="1"/>
  <c r="P193" i="13"/>
  <c r="R195" i="16" s="1"/>
  <c r="Q193" i="13"/>
  <c r="S195" i="16" s="1"/>
  <c r="R193" i="13"/>
  <c r="T195" i="16" s="1"/>
  <c r="S193" i="13"/>
  <c r="U195" i="16" s="1"/>
  <c r="T193" i="13"/>
  <c r="V195" i="16" s="1"/>
  <c r="U193" i="13"/>
  <c r="W195" i="16" s="1"/>
  <c r="V193" i="13"/>
  <c r="X195" i="16" s="1"/>
  <c r="W193" i="13"/>
  <c r="Y195" i="16" s="1"/>
  <c r="X193" i="13"/>
  <c r="Z195" i="16" s="1"/>
  <c r="Y193" i="13"/>
  <c r="AA195" i="16" s="1"/>
  <c r="Z193" i="13"/>
  <c r="AB195" i="16" s="1"/>
  <c r="C194" i="13"/>
  <c r="D194" i="13"/>
  <c r="F196" i="16" s="1"/>
  <c r="E194" i="13"/>
  <c r="F194" i="13"/>
  <c r="H196" i="16" s="1"/>
  <c r="G194" i="13"/>
  <c r="I196" i="16" s="1"/>
  <c r="H194" i="13"/>
  <c r="J196" i="16" s="1"/>
  <c r="I194" i="13"/>
  <c r="K196" i="16" s="1"/>
  <c r="J194" i="13"/>
  <c r="L196" i="16" s="1"/>
  <c r="K194" i="13"/>
  <c r="M196" i="16" s="1"/>
  <c r="L194" i="13"/>
  <c r="N196" i="16" s="1"/>
  <c r="M194" i="13"/>
  <c r="O196" i="16" s="1"/>
  <c r="N194" i="13"/>
  <c r="P196" i="16" s="1"/>
  <c r="O194" i="13"/>
  <c r="Q196" i="16" s="1"/>
  <c r="P194" i="13"/>
  <c r="R196" i="16" s="1"/>
  <c r="Q194" i="13"/>
  <c r="S196" i="16" s="1"/>
  <c r="R194" i="13"/>
  <c r="T196" i="16" s="1"/>
  <c r="S194" i="13"/>
  <c r="U196" i="16" s="1"/>
  <c r="T194" i="13"/>
  <c r="V196" i="16" s="1"/>
  <c r="U194" i="13"/>
  <c r="W196" i="16" s="1"/>
  <c r="V194" i="13"/>
  <c r="X196" i="16" s="1"/>
  <c r="W194" i="13"/>
  <c r="Y196" i="16" s="1"/>
  <c r="X194" i="13"/>
  <c r="Z196" i="16" s="1"/>
  <c r="Y194" i="13"/>
  <c r="AA196" i="16" s="1"/>
  <c r="Z194" i="13"/>
  <c r="AB196" i="16" s="1"/>
  <c r="C195" i="13"/>
  <c r="D195" i="13"/>
  <c r="F197" i="16" s="1"/>
  <c r="E195" i="13"/>
  <c r="F195" i="13"/>
  <c r="H197" i="16" s="1"/>
  <c r="G195" i="13"/>
  <c r="I197" i="16" s="1"/>
  <c r="H195" i="13"/>
  <c r="J197" i="16" s="1"/>
  <c r="I195" i="13"/>
  <c r="K197" i="16" s="1"/>
  <c r="J195" i="13"/>
  <c r="L197" i="16" s="1"/>
  <c r="K195" i="13"/>
  <c r="M197" i="16" s="1"/>
  <c r="L195" i="13"/>
  <c r="N197" i="16" s="1"/>
  <c r="M195" i="13"/>
  <c r="O197" i="16" s="1"/>
  <c r="N195" i="13"/>
  <c r="P197" i="16" s="1"/>
  <c r="O195" i="13"/>
  <c r="Q197" i="16" s="1"/>
  <c r="P195" i="13"/>
  <c r="R197" i="16" s="1"/>
  <c r="Q195" i="13"/>
  <c r="S197" i="16" s="1"/>
  <c r="R195" i="13"/>
  <c r="T197" i="16" s="1"/>
  <c r="S195" i="13"/>
  <c r="U197" i="16" s="1"/>
  <c r="T195" i="13"/>
  <c r="V197" i="16" s="1"/>
  <c r="U195" i="13"/>
  <c r="W197" i="16" s="1"/>
  <c r="V195" i="13"/>
  <c r="X197" i="16" s="1"/>
  <c r="W195" i="13"/>
  <c r="Y197" i="16" s="1"/>
  <c r="X195" i="13"/>
  <c r="Z197" i="16" s="1"/>
  <c r="Y195" i="13"/>
  <c r="AA197" i="16" s="1"/>
  <c r="Z195" i="13"/>
  <c r="AB197" i="16" s="1"/>
  <c r="C196" i="13"/>
  <c r="D196" i="13"/>
  <c r="F198" i="16" s="1"/>
  <c r="E196" i="13"/>
  <c r="F196" i="13"/>
  <c r="H198" i="16" s="1"/>
  <c r="G196" i="13"/>
  <c r="I198" i="16" s="1"/>
  <c r="H196" i="13"/>
  <c r="J198" i="16" s="1"/>
  <c r="I196" i="13"/>
  <c r="K198" i="16" s="1"/>
  <c r="J196" i="13"/>
  <c r="L198" i="16" s="1"/>
  <c r="K196" i="13"/>
  <c r="M198" i="16" s="1"/>
  <c r="L196" i="13"/>
  <c r="N198" i="16" s="1"/>
  <c r="M196" i="13"/>
  <c r="O198" i="16" s="1"/>
  <c r="N196" i="13"/>
  <c r="P198" i="16" s="1"/>
  <c r="O196" i="13"/>
  <c r="Q198" i="16" s="1"/>
  <c r="P196" i="13"/>
  <c r="R198" i="16" s="1"/>
  <c r="Q196" i="13"/>
  <c r="S198" i="16" s="1"/>
  <c r="R196" i="13"/>
  <c r="T198" i="16" s="1"/>
  <c r="S196" i="13"/>
  <c r="U198" i="16" s="1"/>
  <c r="T196" i="13"/>
  <c r="V198" i="16" s="1"/>
  <c r="U196" i="13"/>
  <c r="W198" i="16" s="1"/>
  <c r="V196" i="13"/>
  <c r="X198" i="16" s="1"/>
  <c r="W196" i="13"/>
  <c r="Y198" i="16" s="1"/>
  <c r="X196" i="13"/>
  <c r="Z198" i="16" s="1"/>
  <c r="Y196" i="13"/>
  <c r="AA198" i="16" s="1"/>
  <c r="Z196" i="13"/>
  <c r="AB198" i="16" s="1"/>
  <c r="C197" i="13"/>
  <c r="D197" i="13"/>
  <c r="F199" i="16" s="1"/>
  <c r="E197" i="13"/>
  <c r="F197" i="13"/>
  <c r="H199" i="16" s="1"/>
  <c r="G197" i="13"/>
  <c r="I199" i="16" s="1"/>
  <c r="H197" i="13"/>
  <c r="J199" i="16" s="1"/>
  <c r="I197" i="13"/>
  <c r="K199" i="16" s="1"/>
  <c r="J197" i="13"/>
  <c r="L199" i="16" s="1"/>
  <c r="K197" i="13"/>
  <c r="M199" i="16" s="1"/>
  <c r="L197" i="13"/>
  <c r="N199" i="16" s="1"/>
  <c r="M197" i="13"/>
  <c r="O199" i="16" s="1"/>
  <c r="N197" i="13"/>
  <c r="P199" i="16" s="1"/>
  <c r="O197" i="13"/>
  <c r="Q199" i="16" s="1"/>
  <c r="P197" i="13"/>
  <c r="R199" i="16" s="1"/>
  <c r="Q197" i="13"/>
  <c r="S199" i="16" s="1"/>
  <c r="R197" i="13"/>
  <c r="T199" i="16" s="1"/>
  <c r="S197" i="13"/>
  <c r="U199" i="16" s="1"/>
  <c r="T197" i="13"/>
  <c r="V199" i="16" s="1"/>
  <c r="U197" i="13"/>
  <c r="W199" i="16" s="1"/>
  <c r="V197" i="13"/>
  <c r="X199" i="16" s="1"/>
  <c r="W197" i="13"/>
  <c r="Y199" i="16" s="1"/>
  <c r="X197" i="13"/>
  <c r="Z199" i="16" s="1"/>
  <c r="Y197" i="13"/>
  <c r="AA199" i="16" s="1"/>
  <c r="Z197" i="13"/>
  <c r="AB199" i="16" s="1"/>
  <c r="C198" i="13"/>
  <c r="D198" i="13"/>
  <c r="F200" i="16" s="1"/>
  <c r="E198" i="13"/>
  <c r="F198" i="13"/>
  <c r="H200" i="16" s="1"/>
  <c r="G198" i="13"/>
  <c r="I200" i="16" s="1"/>
  <c r="H198" i="13"/>
  <c r="J200" i="16" s="1"/>
  <c r="I198" i="13"/>
  <c r="K200" i="16" s="1"/>
  <c r="J198" i="13"/>
  <c r="L200" i="16" s="1"/>
  <c r="K198" i="13"/>
  <c r="M200" i="16" s="1"/>
  <c r="L198" i="13"/>
  <c r="N200" i="16" s="1"/>
  <c r="M198" i="13"/>
  <c r="O200" i="16" s="1"/>
  <c r="N198" i="13"/>
  <c r="P200" i="16" s="1"/>
  <c r="O198" i="13"/>
  <c r="Q200" i="16" s="1"/>
  <c r="P198" i="13"/>
  <c r="R200" i="16" s="1"/>
  <c r="Q198" i="13"/>
  <c r="S200" i="16" s="1"/>
  <c r="R198" i="13"/>
  <c r="T200" i="16" s="1"/>
  <c r="S198" i="13"/>
  <c r="U200" i="16" s="1"/>
  <c r="T198" i="13"/>
  <c r="V200" i="16" s="1"/>
  <c r="U198" i="13"/>
  <c r="W200" i="16" s="1"/>
  <c r="V198" i="13"/>
  <c r="X200" i="16" s="1"/>
  <c r="W198" i="13"/>
  <c r="Y200" i="16" s="1"/>
  <c r="X198" i="13"/>
  <c r="Z200" i="16" s="1"/>
  <c r="Y198" i="13"/>
  <c r="AA200" i="16" s="1"/>
  <c r="Z198" i="13"/>
  <c r="AB200" i="16" s="1"/>
  <c r="C199" i="13"/>
  <c r="D199" i="13"/>
  <c r="F201" i="16" s="1"/>
  <c r="E199" i="13"/>
  <c r="F199" i="13"/>
  <c r="H201" i="16" s="1"/>
  <c r="G199" i="13"/>
  <c r="I201" i="16" s="1"/>
  <c r="H199" i="13"/>
  <c r="J201" i="16" s="1"/>
  <c r="I199" i="13"/>
  <c r="K201" i="16" s="1"/>
  <c r="J199" i="13"/>
  <c r="L201" i="16" s="1"/>
  <c r="K199" i="13"/>
  <c r="M201" i="16" s="1"/>
  <c r="L199" i="13"/>
  <c r="N201" i="16" s="1"/>
  <c r="M199" i="13"/>
  <c r="O201" i="16" s="1"/>
  <c r="N199" i="13"/>
  <c r="P201" i="16" s="1"/>
  <c r="O199" i="13"/>
  <c r="Q201" i="16" s="1"/>
  <c r="P199" i="13"/>
  <c r="R201" i="16" s="1"/>
  <c r="Q199" i="13"/>
  <c r="S201" i="16" s="1"/>
  <c r="R199" i="13"/>
  <c r="T201" i="16" s="1"/>
  <c r="S199" i="13"/>
  <c r="U201" i="16" s="1"/>
  <c r="T199" i="13"/>
  <c r="V201" i="16" s="1"/>
  <c r="U199" i="13"/>
  <c r="W201" i="16" s="1"/>
  <c r="V199" i="13"/>
  <c r="X201" i="16" s="1"/>
  <c r="W199" i="13"/>
  <c r="Y201" i="16" s="1"/>
  <c r="X199" i="13"/>
  <c r="Z201" i="16" s="1"/>
  <c r="Y199" i="13"/>
  <c r="AA201" i="16" s="1"/>
  <c r="Z199" i="13"/>
  <c r="AB201" i="16" s="1"/>
  <c r="C200" i="13"/>
  <c r="D200" i="13"/>
  <c r="F202" i="16" s="1"/>
  <c r="E200" i="13"/>
  <c r="F200" i="13"/>
  <c r="H202" i="16" s="1"/>
  <c r="G200" i="13"/>
  <c r="I202" i="16" s="1"/>
  <c r="H200" i="13"/>
  <c r="J202" i="16" s="1"/>
  <c r="I200" i="13"/>
  <c r="K202" i="16" s="1"/>
  <c r="J200" i="13"/>
  <c r="L202" i="16" s="1"/>
  <c r="K200" i="13"/>
  <c r="M202" i="16" s="1"/>
  <c r="L200" i="13"/>
  <c r="N202" i="16" s="1"/>
  <c r="M200" i="13"/>
  <c r="O202" i="16" s="1"/>
  <c r="N200" i="13"/>
  <c r="P202" i="16" s="1"/>
  <c r="O200" i="13"/>
  <c r="Q202" i="16" s="1"/>
  <c r="P200" i="13"/>
  <c r="R202" i="16" s="1"/>
  <c r="Q200" i="13"/>
  <c r="S202" i="16" s="1"/>
  <c r="R200" i="13"/>
  <c r="T202" i="16" s="1"/>
  <c r="S200" i="13"/>
  <c r="U202" i="16" s="1"/>
  <c r="T200" i="13"/>
  <c r="V202" i="16" s="1"/>
  <c r="U200" i="13"/>
  <c r="W202" i="16" s="1"/>
  <c r="V200" i="13"/>
  <c r="X202" i="16" s="1"/>
  <c r="W200" i="13"/>
  <c r="Y202" i="16" s="1"/>
  <c r="X200" i="13"/>
  <c r="Z202" i="16" s="1"/>
  <c r="Y200" i="13"/>
  <c r="AA202" i="16" s="1"/>
  <c r="Z200" i="13"/>
  <c r="AB202" i="16" s="1"/>
  <c r="C201" i="13"/>
  <c r="D201" i="13"/>
  <c r="F203" i="16" s="1"/>
  <c r="E201" i="13"/>
  <c r="F201" i="13"/>
  <c r="H203" i="16" s="1"/>
  <c r="G201" i="13"/>
  <c r="I203" i="16" s="1"/>
  <c r="H201" i="13"/>
  <c r="J203" i="16" s="1"/>
  <c r="I201" i="13"/>
  <c r="K203" i="16" s="1"/>
  <c r="J201" i="13"/>
  <c r="L203" i="16" s="1"/>
  <c r="K201" i="13"/>
  <c r="M203" i="16" s="1"/>
  <c r="L201" i="13"/>
  <c r="N203" i="16" s="1"/>
  <c r="M201" i="13"/>
  <c r="O203" i="16" s="1"/>
  <c r="N201" i="13"/>
  <c r="P203" i="16" s="1"/>
  <c r="O201" i="13"/>
  <c r="Q203" i="16" s="1"/>
  <c r="P201" i="13"/>
  <c r="R203" i="16" s="1"/>
  <c r="Q201" i="13"/>
  <c r="S203" i="16" s="1"/>
  <c r="R201" i="13"/>
  <c r="T203" i="16" s="1"/>
  <c r="S201" i="13"/>
  <c r="U203" i="16" s="1"/>
  <c r="T201" i="13"/>
  <c r="V203" i="16" s="1"/>
  <c r="U201" i="13"/>
  <c r="W203" i="16" s="1"/>
  <c r="V201" i="13"/>
  <c r="X203" i="16" s="1"/>
  <c r="W201" i="13"/>
  <c r="Y203" i="16" s="1"/>
  <c r="X201" i="13"/>
  <c r="Z203" i="16" s="1"/>
  <c r="Y201" i="13"/>
  <c r="AA203" i="16" s="1"/>
  <c r="Z201" i="13"/>
  <c r="AB203" i="16" s="1"/>
  <c r="C202" i="13"/>
  <c r="D202" i="13"/>
  <c r="F204" i="16" s="1"/>
  <c r="E202" i="13"/>
  <c r="F202" i="13"/>
  <c r="H204" i="16" s="1"/>
  <c r="G202" i="13"/>
  <c r="I204" i="16" s="1"/>
  <c r="H202" i="13"/>
  <c r="J204" i="16" s="1"/>
  <c r="I202" i="13"/>
  <c r="K204" i="16" s="1"/>
  <c r="J202" i="13"/>
  <c r="L204" i="16" s="1"/>
  <c r="K202" i="13"/>
  <c r="M204" i="16" s="1"/>
  <c r="L202" i="13"/>
  <c r="N204" i="16" s="1"/>
  <c r="M202" i="13"/>
  <c r="O204" i="16" s="1"/>
  <c r="N202" i="13"/>
  <c r="P204" i="16" s="1"/>
  <c r="O202" i="13"/>
  <c r="Q204" i="16" s="1"/>
  <c r="P202" i="13"/>
  <c r="R204" i="16" s="1"/>
  <c r="Q202" i="13"/>
  <c r="S204" i="16" s="1"/>
  <c r="R202" i="13"/>
  <c r="T204" i="16" s="1"/>
  <c r="S202" i="13"/>
  <c r="U204" i="16" s="1"/>
  <c r="T202" i="13"/>
  <c r="V204" i="16" s="1"/>
  <c r="U202" i="13"/>
  <c r="W204" i="16" s="1"/>
  <c r="V202" i="13"/>
  <c r="X204" i="16" s="1"/>
  <c r="W202" i="13"/>
  <c r="Y204" i="16" s="1"/>
  <c r="X202" i="13"/>
  <c r="Z204" i="16" s="1"/>
  <c r="Y202" i="13"/>
  <c r="AA204" i="16" s="1"/>
  <c r="Z202" i="13"/>
  <c r="AB204" i="16" s="1"/>
  <c r="C203" i="13"/>
  <c r="D203" i="13"/>
  <c r="F205" i="16" s="1"/>
  <c r="E203" i="13"/>
  <c r="F203" i="13"/>
  <c r="H205" i="16" s="1"/>
  <c r="G203" i="13"/>
  <c r="I205" i="16" s="1"/>
  <c r="H203" i="13"/>
  <c r="J205" i="16" s="1"/>
  <c r="I203" i="13"/>
  <c r="K205" i="16" s="1"/>
  <c r="J203" i="13"/>
  <c r="L205" i="16" s="1"/>
  <c r="K203" i="13"/>
  <c r="M205" i="16" s="1"/>
  <c r="L203" i="13"/>
  <c r="N205" i="16" s="1"/>
  <c r="M203" i="13"/>
  <c r="O205" i="16" s="1"/>
  <c r="N203" i="13"/>
  <c r="P205" i="16" s="1"/>
  <c r="O203" i="13"/>
  <c r="Q205" i="16" s="1"/>
  <c r="P203" i="13"/>
  <c r="R205" i="16" s="1"/>
  <c r="Q203" i="13"/>
  <c r="S205" i="16" s="1"/>
  <c r="R203" i="13"/>
  <c r="T205" i="16" s="1"/>
  <c r="S203" i="13"/>
  <c r="U205" i="16" s="1"/>
  <c r="T203" i="13"/>
  <c r="V205" i="16" s="1"/>
  <c r="U203" i="13"/>
  <c r="W205" i="16" s="1"/>
  <c r="V203" i="13"/>
  <c r="X205" i="16" s="1"/>
  <c r="W203" i="13"/>
  <c r="Y205" i="16" s="1"/>
  <c r="X203" i="13"/>
  <c r="Z205" i="16" s="1"/>
  <c r="Y203" i="13"/>
  <c r="AA205" i="16" s="1"/>
  <c r="Z203" i="13"/>
  <c r="AB205" i="16" s="1"/>
  <c r="C204" i="13"/>
  <c r="D204" i="13"/>
  <c r="F206" i="16" s="1"/>
  <c r="E204" i="13"/>
  <c r="F204" i="13"/>
  <c r="H206" i="16" s="1"/>
  <c r="G204" i="13"/>
  <c r="I206" i="16" s="1"/>
  <c r="H204" i="13"/>
  <c r="J206" i="16" s="1"/>
  <c r="I204" i="13"/>
  <c r="K206" i="16" s="1"/>
  <c r="J204" i="13"/>
  <c r="L206" i="16" s="1"/>
  <c r="K204" i="13"/>
  <c r="M206" i="16" s="1"/>
  <c r="L204" i="13"/>
  <c r="N206" i="16" s="1"/>
  <c r="M204" i="13"/>
  <c r="O206" i="16" s="1"/>
  <c r="N204" i="13"/>
  <c r="P206" i="16" s="1"/>
  <c r="O204" i="13"/>
  <c r="Q206" i="16" s="1"/>
  <c r="P204" i="13"/>
  <c r="R206" i="16" s="1"/>
  <c r="Q204" i="13"/>
  <c r="S206" i="16" s="1"/>
  <c r="R204" i="13"/>
  <c r="T206" i="16" s="1"/>
  <c r="S204" i="13"/>
  <c r="U206" i="16" s="1"/>
  <c r="T204" i="13"/>
  <c r="V206" i="16" s="1"/>
  <c r="U204" i="13"/>
  <c r="W206" i="16" s="1"/>
  <c r="V204" i="13"/>
  <c r="X206" i="16" s="1"/>
  <c r="W204" i="13"/>
  <c r="Y206" i="16" s="1"/>
  <c r="X204" i="13"/>
  <c r="Z206" i="16" s="1"/>
  <c r="Y204" i="13"/>
  <c r="AA206" i="16" s="1"/>
  <c r="Z204" i="13"/>
  <c r="AB206" i="16" s="1"/>
  <c r="C205" i="13"/>
  <c r="D205" i="13"/>
  <c r="F207" i="16" s="1"/>
  <c r="E205" i="13"/>
  <c r="F205" i="13"/>
  <c r="H207" i="16" s="1"/>
  <c r="G205" i="13"/>
  <c r="I207" i="16" s="1"/>
  <c r="H205" i="13"/>
  <c r="J207" i="16" s="1"/>
  <c r="I205" i="13"/>
  <c r="K207" i="16" s="1"/>
  <c r="J205" i="13"/>
  <c r="L207" i="16" s="1"/>
  <c r="K205" i="13"/>
  <c r="M207" i="16" s="1"/>
  <c r="L205" i="13"/>
  <c r="N207" i="16" s="1"/>
  <c r="M205" i="13"/>
  <c r="O207" i="16" s="1"/>
  <c r="N205" i="13"/>
  <c r="P207" i="16" s="1"/>
  <c r="O205" i="13"/>
  <c r="Q207" i="16" s="1"/>
  <c r="P205" i="13"/>
  <c r="R207" i="16" s="1"/>
  <c r="Q205" i="13"/>
  <c r="S207" i="16" s="1"/>
  <c r="R205" i="13"/>
  <c r="T207" i="16" s="1"/>
  <c r="S205" i="13"/>
  <c r="U207" i="16" s="1"/>
  <c r="T205" i="13"/>
  <c r="V207" i="16" s="1"/>
  <c r="U205" i="13"/>
  <c r="W207" i="16" s="1"/>
  <c r="V205" i="13"/>
  <c r="X207" i="16" s="1"/>
  <c r="W205" i="13"/>
  <c r="Y207" i="16" s="1"/>
  <c r="X205" i="13"/>
  <c r="Z207" i="16" s="1"/>
  <c r="Y205" i="13"/>
  <c r="AA207" i="16" s="1"/>
  <c r="Z205" i="13"/>
  <c r="AB207" i="16" s="1"/>
  <c r="C206" i="13"/>
  <c r="D206" i="13"/>
  <c r="F208" i="16" s="1"/>
  <c r="E206" i="13"/>
  <c r="F206" i="13"/>
  <c r="H208" i="16" s="1"/>
  <c r="G206" i="13"/>
  <c r="I208" i="16" s="1"/>
  <c r="H206" i="13"/>
  <c r="J208" i="16" s="1"/>
  <c r="I206" i="13"/>
  <c r="K208" i="16" s="1"/>
  <c r="J206" i="13"/>
  <c r="L208" i="16" s="1"/>
  <c r="K206" i="13"/>
  <c r="M208" i="16" s="1"/>
  <c r="L206" i="13"/>
  <c r="N208" i="16" s="1"/>
  <c r="M206" i="13"/>
  <c r="O208" i="16" s="1"/>
  <c r="N206" i="13"/>
  <c r="P208" i="16" s="1"/>
  <c r="O206" i="13"/>
  <c r="Q208" i="16" s="1"/>
  <c r="P206" i="13"/>
  <c r="R208" i="16" s="1"/>
  <c r="Q206" i="13"/>
  <c r="S208" i="16" s="1"/>
  <c r="R206" i="13"/>
  <c r="T208" i="16" s="1"/>
  <c r="S206" i="13"/>
  <c r="U208" i="16" s="1"/>
  <c r="T206" i="13"/>
  <c r="V208" i="16" s="1"/>
  <c r="U206" i="13"/>
  <c r="W208" i="16" s="1"/>
  <c r="V206" i="13"/>
  <c r="X208" i="16" s="1"/>
  <c r="W206" i="13"/>
  <c r="Y208" i="16" s="1"/>
  <c r="X206" i="13"/>
  <c r="Z208" i="16" s="1"/>
  <c r="Y206" i="13"/>
  <c r="AA208" i="16" s="1"/>
  <c r="Z206" i="13"/>
  <c r="AB208" i="16" s="1"/>
  <c r="C207" i="13"/>
  <c r="D207" i="13"/>
  <c r="F209" i="16" s="1"/>
  <c r="E207" i="13"/>
  <c r="F207" i="13"/>
  <c r="H209" i="16" s="1"/>
  <c r="G207" i="13"/>
  <c r="I209" i="16" s="1"/>
  <c r="H207" i="13"/>
  <c r="J209" i="16" s="1"/>
  <c r="I207" i="13"/>
  <c r="K209" i="16" s="1"/>
  <c r="J207" i="13"/>
  <c r="L209" i="16" s="1"/>
  <c r="K207" i="13"/>
  <c r="M209" i="16" s="1"/>
  <c r="L207" i="13"/>
  <c r="N209" i="16" s="1"/>
  <c r="M207" i="13"/>
  <c r="O209" i="16" s="1"/>
  <c r="N207" i="13"/>
  <c r="P209" i="16" s="1"/>
  <c r="O207" i="13"/>
  <c r="Q209" i="16" s="1"/>
  <c r="P207" i="13"/>
  <c r="R209" i="16" s="1"/>
  <c r="Q207" i="13"/>
  <c r="S209" i="16" s="1"/>
  <c r="R207" i="13"/>
  <c r="T209" i="16" s="1"/>
  <c r="S207" i="13"/>
  <c r="U209" i="16" s="1"/>
  <c r="T207" i="13"/>
  <c r="V209" i="16" s="1"/>
  <c r="U207" i="13"/>
  <c r="W209" i="16" s="1"/>
  <c r="V207" i="13"/>
  <c r="X209" i="16" s="1"/>
  <c r="W207" i="13"/>
  <c r="Y209" i="16" s="1"/>
  <c r="X207" i="13"/>
  <c r="Z209" i="16" s="1"/>
  <c r="Y207" i="13"/>
  <c r="AA209" i="16" s="1"/>
  <c r="Z207" i="13"/>
  <c r="AB209" i="16" s="1"/>
  <c r="C208" i="13"/>
  <c r="D208" i="13"/>
  <c r="F210" i="16" s="1"/>
  <c r="E208" i="13"/>
  <c r="F208" i="13"/>
  <c r="H210" i="16" s="1"/>
  <c r="G208" i="13"/>
  <c r="I210" i="16" s="1"/>
  <c r="H208" i="13"/>
  <c r="J210" i="16" s="1"/>
  <c r="I208" i="13"/>
  <c r="K210" i="16" s="1"/>
  <c r="J208" i="13"/>
  <c r="L210" i="16" s="1"/>
  <c r="K208" i="13"/>
  <c r="M210" i="16" s="1"/>
  <c r="L208" i="13"/>
  <c r="N210" i="16" s="1"/>
  <c r="M208" i="13"/>
  <c r="O210" i="16" s="1"/>
  <c r="N208" i="13"/>
  <c r="P210" i="16" s="1"/>
  <c r="O208" i="13"/>
  <c r="Q210" i="16" s="1"/>
  <c r="P208" i="13"/>
  <c r="R210" i="16" s="1"/>
  <c r="Q208" i="13"/>
  <c r="S210" i="16" s="1"/>
  <c r="R208" i="13"/>
  <c r="T210" i="16" s="1"/>
  <c r="S208" i="13"/>
  <c r="U210" i="16" s="1"/>
  <c r="T208" i="13"/>
  <c r="V210" i="16" s="1"/>
  <c r="U208" i="13"/>
  <c r="W210" i="16" s="1"/>
  <c r="V208" i="13"/>
  <c r="X210" i="16" s="1"/>
  <c r="W208" i="13"/>
  <c r="Y210" i="16" s="1"/>
  <c r="X208" i="13"/>
  <c r="Z210" i="16" s="1"/>
  <c r="Y208" i="13"/>
  <c r="AA210" i="16" s="1"/>
  <c r="Z208" i="13"/>
  <c r="AB210" i="16" s="1"/>
  <c r="C209" i="13"/>
  <c r="D209" i="13"/>
  <c r="F211" i="16" s="1"/>
  <c r="E209" i="13"/>
  <c r="F209" i="13"/>
  <c r="H211" i="16" s="1"/>
  <c r="G209" i="13"/>
  <c r="I211" i="16" s="1"/>
  <c r="H209" i="13"/>
  <c r="J211" i="16" s="1"/>
  <c r="I209" i="13"/>
  <c r="K211" i="16" s="1"/>
  <c r="J209" i="13"/>
  <c r="L211" i="16" s="1"/>
  <c r="K209" i="13"/>
  <c r="M211" i="16" s="1"/>
  <c r="L209" i="13"/>
  <c r="N211" i="16" s="1"/>
  <c r="M209" i="13"/>
  <c r="O211" i="16" s="1"/>
  <c r="N209" i="13"/>
  <c r="P211" i="16" s="1"/>
  <c r="O209" i="13"/>
  <c r="Q211" i="16" s="1"/>
  <c r="P209" i="13"/>
  <c r="R211" i="16" s="1"/>
  <c r="Q209" i="13"/>
  <c r="S211" i="16" s="1"/>
  <c r="R209" i="13"/>
  <c r="T211" i="16" s="1"/>
  <c r="S209" i="13"/>
  <c r="U211" i="16" s="1"/>
  <c r="T209" i="13"/>
  <c r="V211" i="16" s="1"/>
  <c r="U209" i="13"/>
  <c r="W211" i="16" s="1"/>
  <c r="V209" i="13"/>
  <c r="X211" i="16" s="1"/>
  <c r="W209" i="13"/>
  <c r="Y211" i="16" s="1"/>
  <c r="X209" i="13"/>
  <c r="Z211" i="16" s="1"/>
  <c r="Y209" i="13"/>
  <c r="AA211" i="16" s="1"/>
  <c r="Z209" i="13"/>
  <c r="AB211" i="16" s="1"/>
  <c r="C210" i="13"/>
  <c r="D210" i="13"/>
  <c r="F212" i="16" s="1"/>
  <c r="E210" i="13"/>
  <c r="F210" i="13"/>
  <c r="H212" i="16" s="1"/>
  <c r="G210" i="13"/>
  <c r="I212" i="16" s="1"/>
  <c r="H210" i="13"/>
  <c r="J212" i="16" s="1"/>
  <c r="I210" i="13"/>
  <c r="K212" i="16" s="1"/>
  <c r="J210" i="13"/>
  <c r="L212" i="16" s="1"/>
  <c r="K210" i="13"/>
  <c r="M212" i="16" s="1"/>
  <c r="L210" i="13"/>
  <c r="N212" i="16" s="1"/>
  <c r="M210" i="13"/>
  <c r="O212" i="16" s="1"/>
  <c r="N210" i="13"/>
  <c r="P212" i="16" s="1"/>
  <c r="O210" i="13"/>
  <c r="Q212" i="16" s="1"/>
  <c r="P210" i="13"/>
  <c r="R212" i="16" s="1"/>
  <c r="Q210" i="13"/>
  <c r="S212" i="16" s="1"/>
  <c r="R210" i="13"/>
  <c r="T212" i="16" s="1"/>
  <c r="S210" i="13"/>
  <c r="U212" i="16" s="1"/>
  <c r="T210" i="13"/>
  <c r="V212" i="16" s="1"/>
  <c r="U210" i="13"/>
  <c r="W212" i="16" s="1"/>
  <c r="V210" i="13"/>
  <c r="X212" i="16" s="1"/>
  <c r="W210" i="13"/>
  <c r="Y212" i="16" s="1"/>
  <c r="X210" i="13"/>
  <c r="Z212" i="16" s="1"/>
  <c r="Y210" i="13"/>
  <c r="AA212" i="16" s="1"/>
  <c r="Z210" i="13"/>
  <c r="AB212" i="16" s="1"/>
  <c r="C211" i="13"/>
  <c r="D211" i="13"/>
  <c r="F213" i="16" s="1"/>
  <c r="E211" i="13"/>
  <c r="F211" i="13"/>
  <c r="H213" i="16" s="1"/>
  <c r="G211" i="13"/>
  <c r="I213" i="16" s="1"/>
  <c r="H211" i="13"/>
  <c r="J213" i="16" s="1"/>
  <c r="I211" i="13"/>
  <c r="K213" i="16" s="1"/>
  <c r="J211" i="13"/>
  <c r="L213" i="16" s="1"/>
  <c r="K211" i="13"/>
  <c r="M213" i="16" s="1"/>
  <c r="L211" i="13"/>
  <c r="N213" i="16" s="1"/>
  <c r="M211" i="13"/>
  <c r="O213" i="16" s="1"/>
  <c r="N211" i="13"/>
  <c r="P213" i="16" s="1"/>
  <c r="O211" i="13"/>
  <c r="Q213" i="16" s="1"/>
  <c r="P211" i="13"/>
  <c r="R213" i="16" s="1"/>
  <c r="Q211" i="13"/>
  <c r="S213" i="16" s="1"/>
  <c r="R211" i="13"/>
  <c r="T213" i="16" s="1"/>
  <c r="S211" i="13"/>
  <c r="U213" i="16" s="1"/>
  <c r="T211" i="13"/>
  <c r="V213" i="16" s="1"/>
  <c r="U211" i="13"/>
  <c r="W213" i="16" s="1"/>
  <c r="V211" i="13"/>
  <c r="X213" i="16" s="1"/>
  <c r="W211" i="13"/>
  <c r="Y213" i="16" s="1"/>
  <c r="X211" i="13"/>
  <c r="Z213" i="16" s="1"/>
  <c r="Y211" i="13"/>
  <c r="AA213" i="16" s="1"/>
  <c r="Z211" i="13"/>
  <c r="AB213" i="16" s="1"/>
  <c r="C212" i="13"/>
  <c r="D212" i="13"/>
  <c r="F214" i="16" s="1"/>
  <c r="E212" i="13"/>
  <c r="F212" i="13"/>
  <c r="H214" i="16" s="1"/>
  <c r="G212" i="13"/>
  <c r="I214" i="16" s="1"/>
  <c r="H212" i="13"/>
  <c r="J214" i="16" s="1"/>
  <c r="I212" i="13"/>
  <c r="K214" i="16" s="1"/>
  <c r="J212" i="13"/>
  <c r="L214" i="16" s="1"/>
  <c r="K212" i="13"/>
  <c r="M214" i="16" s="1"/>
  <c r="L212" i="13"/>
  <c r="N214" i="16" s="1"/>
  <c r="M212" i="13"/>
  <c r="O214" i="16" s="1"/>
  <c r="N212" i="13"/>
  <c r="P214" i="16" s="1"/>
  <c r="O212" i="13"/>
  <c r="Q214" i="16" s="1"/>
  <c r="P212" i="13"/>
  <c r="R214" i="16" s="1"/>
  <c r="Q212" i="13"/>
  <c r="S214" i="16" s="1"/>
  <c r="R212" i="13"/>
  <c r="T214" i="16" s="1"/>
  <c r="S212" i="13"/>
  <c r="U214" i="16" s="1"/>
  <c r="T212" i="13"/>
  <c r="V214" i="16" s="1"/>
  <c r="U212" i="13"/>
  <c r="W214" i="16" s="1"/>
  <c r="V212" i="13"/>
  <c r="X214" i="16" s="1"/>
  <c r="W212" i="13"/>
  <c r="Y214" i="16" s="1"/>
  <c r="X212" i="13"/>
  <c r="Z214" i="16" s="1"/>
  <c r="Y212" i="13"/>
  <c r="AA214" i="16" s="1"/>
  <c r="Z212" i="13"/>
  <c r="AB214" i="16" s="1"/>
  <c r="C213" i="13"/>
  <c r="D213" i="13"/>
  <c r="F215" i="16" s="1"/>
  <c r="E213" i="13"/>
  <c r="F213" i="13"/>
  <c r="H215" i="16" s="1"/>
  <c r="G213" i="13"/>
  <c r="I215" i="16" s="1"/>
  <c r="H213" i="13"/>
  <c r="J215" i="16" s="1"/>
  <c r="I213" i="13"/>
  <c r="K215" i="16" s="1"/>
  <c r="J213" i="13"/>
  <c r="L215" i="16" s="1"/>
  <c r="K213" i="13"/>
  <c r="M215" i="16" s="1"/>
  <c r="L213" i="13"/>
  <c r="N215" i="16" s="1"/>
  <c r="M213" i="13"/>
  <c r="O215" i="16" s="1"/>
  <c r="N213" i="13"/>
  <c r="P215" i="16" s="1"/>
  <c r="O213" i="13"/>
  <c r="Q215" i="16" s="1"/>
  <c r="P213" i="13"/>
  <c r="R215" i="16" s="1"/>
  <c r="Q213" i="13"/>
  <c r="S215" i="16" s="1"/>
  <c r="R213" i="13"/>
  <c r="T215" i="16" s="1"/>
  <c r="S213" i="13"/>
  <c r="U215" i="16" s="1"/>
  <c r="T213" i="13"/>
  <c r="V215" i="16" s="1"/>
  <c r="U213" i="13"/>
  <c r="W215" i="16" s="1"/>
  <c r="V213" i="13"/>
  <c r="X215" i="16" s="1"/>
  <c r="W213" i="13"/>
  <c r="Y215" i="16" s="1"/>
  <c r="X213" i="13"/>
  <c r="Z215" i="16" s="1"/>
  <c r="Y213" i="13"/>
  <c r="AA215" i="16" s="1"/>
  <c r="Z213" i="13"/>
  <c r="AB215" i="16" s="1"/>
  <c r="C214" i="13"/>
  <c r="D214" i="13"/>
  <c r="F216" i="16" s="1"/>
  <c r="E214" i="13"/>
  <c r="F214" i="13"/>
  <c r="H216" i="16" s="1"/>
  <c r="G214" i="13"/>
  <c r="I216" i="16" s="1"/>
  <c r="H214" i="13"/>
  <c r="J216" i="16" s="1"/>
  <c r="I214" i="13"/>
  <c r="K216" i="16" s="1"/>
  <c r="J214" i="13"/>
  <c r="L216" i="16" s="1"/>
  <c r="K214" i="13"/>
  <c r="M216" i="16" s="1"/>
  <c r="L214" i="13"/>
  <c r="N216" i="16" s="1"/>
  <c r="M214" i="13"/>
  <c r="O216" i="16" s="1"/>
  <c r="N214" i="13"/>
  <c r="P216" i="16" s="1"/>
  <c r="O214" i="13"/>
  <c r="Q216" i="16" s="1"/>
  <c r="P214" i="13"/>
  <c r="R216" i="16" s="1"/>
  <c r="Q214" i="13"/>
  <c r="S216" i="16" s="1"/>
  <c r="R214" i="13"/>
  <c r="T216" i="16" s="1"/>
  <c r="S214" i="13"/>
  <c r="U216" i="16" s="1"/>
  <c r="T214" i="13"/>
  <c r="V216" i="16" s="1"/>
  <c r="U214" i="13"/>
  <c r="W216" i="16" s="1"/>
  <c r="V214" i="13"/>
  <c r="X216" i="16" s="1"/>
  <c r="W214" i="13"/>
  <c r="Y216" i="16" s="1"/>
  <c r="X214" i="13"/>
  <c r="Z216" i="16" s="1"/>
  <c r="Y214" i="13"/>
  <c r="AA216" i="16" s="1"/>
  <c r="Z214" i="13"/>
  <c r="AB216" i="16" s="1"/>
  <c r="C215" i="13"/>
  <c r="D215" i="13"/>
  <c r="F217" i="16" s="1"/>
  <c r="E215" i="13"/>
  <c r="F215" i="13"/>
  <c r="H217" i="16" s="1"/>
  <c r="G215" i="13"/>
  <c r="I217" i="16" s="1"/>
  <c r="H215" i="13"/>
  <c r="J217" i="16" s="1"/>
  <c r="I215" i="13"/>
  <c r="K217" i="16" s="1"/>
  <c r="J215" i="13"/>
  <c r="L217" i="16" s="1"/>
  <c r="K215" i="13"/>
  <c r="M217" i="16" s="1"/>
  <c r="L215" i="13"/>
  <c r="N217" i="16" s="1"/>
  <c r="M215" i="13"/>
  <c r="O217" i="16" s="1"/>
  <c r="N215" i="13"/>
  <c r="P217" i="16" s="1"/>
  <c r="O215" i="13"/>
  <c r="Q217" i="16" s="1"/>
  <c r="P215" i="13"/>
  <c r="R217" i="16" s="1"/>
  <c r="Q215" i="13"/>
  <c r="S217" i="16" s="1"/>
  <c r="R215" i="13"/>
  <c r="T217" i="16" s="1"/>
  <c r="S215" i="13"/>
  <c r="U217" i="16" s="1"/>
  <c r="T215" i="13"/>
  <c r="V217" i="16" s="1"/>
  <c r="U215" i="13"/>
  <c r="W217" i="16" s="1"/>
  <c r="V215" i="13"/>
  <c r="X217" i="16" s="1"/>
  <c r="W215" i="13"/>
  <c r="Y217" i="16" s="1"/>
  <c r="X215" i="13"/>
  <c r="Z217" i="16" s="1"/>
  <c r="Y215" i="13"/>
  <c r="AA217" i="16" s="1"/>
  <c r="Z215" i="13"/>
  <c r="AB217" i="16" s="1"/>
  <c r="C216" i="13"/>
  <c r="D216" i="13"/>
  <c r="F218" i="16" s="1"/>
  <c r="E216" i="13"/>
  <c r="F216" i="13"/>
  <c r="H218" i="16" s="1"/>
  <c r="G216" i="13"/>
  <c r="I218" i="16" s="1"/>
  <c r="H216" i="13"/>
  <c r="J218" i="16" s="1"/>
  <c r="I216" i="13"/>
  <c r="K218" i="16" s="1"/>
  <c r="J216" i="13"/>
  <c r="L218" i="16" s="1"/>
  <c r="K216" i="13"/>
  <c r="M218" i="16" s="1"/>
  <c r="L216" i="13"/>
  <c r="N218" i="16" s="1"/>
  <c r="M216" i="13"/>
  <c r="O218" i="16" s="1"/>
  <c r="N216" i="13"/>
  <c r="P218" i="16" s="1"/>
  <c r="O216" i="13"/>
  <c r="Q218" i="16" s="1"/>
  <c r="P216" i="13"/>
  <c r="R218" i="16" s="1"/>
  <c r="Q216" i="13"/>
  <c r="S218" i="16" s="1"/>
  <c r="R216" i="13"/>
  <c r="T218" i="16" s="1"/>
  <c r="S216" i="13"/>
  <c r="U218" i="16" s="1"/>
  <c r="T216" i="13"/>
  <c r="V218" i="16" s="1"/>
  <c r="U216" i="13"/>
  <c r="W218" i="16" s="1"/>
  <c r="V216" i="13"/>
  <c r="X218" i="16" s="1"/>
  <c r="W216" i="13"/>
  <c r="Y218" i="16" s="1"/>
  <c r="X216" i="13"/>
  <c r="Z218" i="16" s="1"/>
  <c r="Y216" i="13"/>
  <c r="AA218" i="16" s="1"/>
  <c r="Z216" i="13"/>
  <c r="AB218" i="16" s="1"/>
  <c r="C217" i="13"/>
  <c r="D217" i="13"/>
  <c r="F219" i="16" s="1"/>
  <c r="E217" i="13"/>
  <c r="F217" i="13"/>
  <c r="H219" i="16" s="1"/>
  <c r="G217" i="13"/>
  <c r="I219" i="16" s="1"/>
  <c r="H217" i="13"/>
  <c r="J219" i="16" s="1"/>
  <c r="I217" i="13"/>
  <c r="K219" i="16" s="1"/>
  <c r="J217" i="13"/>
  <c r="L219" i="16" s="1"/>
  <c r="K217" i="13"/>
  <c r="M219" i="16" s="1"/>
  <c r="L217" i="13"/>
  <c r="N219" i="16" s="1"/>
  <c r="M217" i="13"/>
  <c r="O219" i="16" s="1"/>
  <c r="N217" i="13"/>
  <c r="P219" i="16" s="1"/>
  <c r="O217" i="13"/>
  <c r="Q219" i="16" s="1"/>
  <c r="P217" i="13"/>
  <c r="R219" i="16" s="1"/>
  <c r="Q217" i="13"/>
  <c r="S219" i="16" s="1"/>
  <c r="R217" i="13"/>
  <c r="T219" i="16" s="1"/>
  <c r="S217" i="13"/>
  <c r="U219" i="16" s="1"/>
  <c r="T217" i="13"/>
  <c r="V219" i="16" s="1"/>
  <c r="U217" i="13"/>
  <c r="W219" i="16" s="1"/>
  <c r="V217" i="13"/>
  <c r="X219" i="16" s="1"/>
  <c r="W217" i="13"/>
  <c r="Y219" i="16" s="1"/>
  <c r="X217" i="13"/>
  <c r="Z219" i="16" s="1"/>
  <c r="Y217" i="13"/>
  <c r="AA219" i="16" s="1"/>
  <c r="Z217" i="13"/>
  <c r="AB219" i="16" s="1"/>
  <c r="C218" i="13"/>
  <c r="D218" i="13"/>
  <c r="F220" i="16" s="1"/>
  <c r="E218" i="13"/>
  <c r="F218" i="13"/>
  <c r="H220" i="16" s="1"/>
  <c r="G218" i="13"/>
  <c r="I220" i="16" s="1"/>
  <c r="H218" i="13"/>
  <c r="J220" i="16" s="1"/>
  <c r="I218" i="13"/>
  <c r="K220" i="16" s="1"/>
  <c r="J218" i="13"/>
  <c r="L220" i="16" s="1"/>
  <c r="K218" i="13"/>
  <c r="M220" i="16" s="1"/>
  <c r="L218" i="13"/>
  <c r="N220" i="16" s="1"/>
  <c r="M218" i="13"/>
  <c r="O220" i="16" s="1"/>
  <c r="N218" i="13"/>
  <c r="P220" i="16" s="1"/>
  <c r="O218" i="13"/>
  <c r="Q220" i="16" s="1"/>
  <c r="P218" i="13"/>
  <c r="R220" i="16" s="1"/>
  <c r="Q218" i="13"/>
  <c r="S220" i="16" s="1"/>
  <c r="R218" i="13"/>
  <c r="T220" i="16" s="1"/>
  <c r="S218" i="13"/>
  <c r="U220" i="16" s="1"/>
  <c r="T218" i="13"/>
  <c r="V220" i="16" s="1"/>
  <c r="U218" i="13"/>
  <c r="W220" i="16" s="1"/>
  <c r="V218" i="13"/>
  <c r="X220" i="16" s="1"/>
  <c r="W218" i="13"/>
  <c r="Y220" i="16" s="1"/>
  <c r="X218" i="13"/>
  <c r="Z220" i="16" s="1"/>
  <c r="Y218" i="13"/>
  <c r="AA220" i="16" s="1"/>
  <c r="Z218" i="13"/>
  <c r="AB220" i="16" s="1"/>
  <c r="C219" i="13"/>
  <c r="D219" i="13"/>
  <c r="F221" i="16" s="1"/>
  <c r="E219" i="13"/>
  <c r="F219" i="13"/>
  <c r="H221" i="16" s="1"/>
  <c r="G219" i="13"/>
  <c r="I221" i="16" s="1"/>
  <c r="H219" i="13"/>
  <c r="J221" i="16" s="1"/>
  <c r="I219" i="13"/>
  <c r="K221" i="16" s="1"/>
  <c r="J219" i="13"/>
  <c r="L221" i="16" s="1"/>
  <c r="K219" i="13"/>
  <c r="M221" i="16" s="1"/>
  <c r="L219" i="13"/>
  <c r="N221" i="16" s="1"/>
  <c r="M219" i="13"/>
  <c r="O221" i="16" s="1"/>
  <c r="N219" i="13"/>
  <c r="P221" i="16" s="1"/>
  <c r="O219" i="13"/>
  <c r="Q221" i="16" s="1"/>
  <c r="P219" i="13"/>
  <c r="R221" i="16" s="1"/>
  <c r="Q219" i="13"/>
  <c r="S221" i="16" s="1"/>
  <c r="R219" i="13"/>
  <c r="T221" i="16" s="1"/>
  <c r="S219" i="13"/>
  <c r="U221" i="16" s="1"/>
  <c r="T219" i="13"/>
  <c r="V221" i="16" s="1"/>
  <c r="U219" i="13"/>
  <c r="W221" i="16" s="1"/>
  <c r="V219" i="13"/>
  <c r="X221" i="16" s="1"/>
  <c r="W219" i="13"/>
  <c r="Y221" i="16" s="1"/>
  <c r="X219" i="13"/>
  <c r="Z221" i="16" s="1"/>
  <c r="Y219" i="13"/>
  <c r="AA221" i="16" s="1"/>
  <c r="Z219" i="13"/>
  <c r="AB221" i="16" s="1"/>
  <c r="C220" i="13"/>
  <c r="D220" i="13"/>
  <c r="F222" i="16" s="1"/>
  <c r="E220" i="13"/>
  <c r="F220" i="13"/>
  <c r="H222" i="16" s="1"/>
  <c r="G220" i="13"/>
  <c r="I222" i="16" s="1"/>
  <c r="H220" i="13"/>
  <c r="J222" i="16" s="1"/>
  <c r="I220" i="13"/>
  <c r="K222" i="16" s="1"/>
  <c r="J220" i="13"/>
  <c r="L222" i="16" s="1"/>
  <c r="K220" i="13"/>
  <c r="M222" i="16" s="1"/>
  <c r="L220" i="13"/>
  <c r="N222" i="16" s="1"/>
  <c r="M220" i="13"/>
  <c r="O222" i="16" s="1"/>
  <c r="N220" i="13"/>
  <c r="P222" i="16" s="1"/>
  <c r="O220" i="13"/>
  <c r="Q222" i="16" s="1"/>
  <c r="P220" i="13"/>
  <c r="R222" i="16" s="1"/>
  <c r="Q220" i="13"/>
  <c r="S222" i="16" s="1"/>
  <c r="R220" i="13"/>
  <c r="T222" i="16" s="1"/>
  <c r="S220" i="13"/>
  <c r="U222" i="16" s="1"/>
  <c r="T220" i="13"/>
  <c r="V222" i="16" s="1"/>
  <c r="U220" i="13"/>
  <c r="W222" i="16" s="1"/>
  <c r="V220" i="13"/>
  <c r="X222" i="16" s="1"/>
  <c r="W220" i="13"/>
  <c r="Y222" i="16" s="1"/>
  <c r="X220" i="13"/>
  <c r="Z222" i="16" s="1"/>
  <c r="Y220" i="13"/>
  <c r="AA222" i="16" s="1"/>
  <c r="Z220" i="13"/>
  <c r="AB222" i="16" s="1"/>
  <c r="C221" i="13"/>
  <c r="D221" i="13"/>
  <c r="F223" i="16" s="1"/>
  <c r="E221" i="13"/>
  <c r="F221" i="13"/>
  <c r="H223" i="16" s="1"/>
  <c r="G221" i="13"/>
  <c r="I223" i="16" s="1"/>
  <c r="H221" i="13"/>
  <c r="J223" i="16" s="1"/>
  <c r="I221" i="13"/>
  <c r="K223" i="16" s="1"/>
  <c r="J221" i="13"/>
  <c r="L223" i="16" s="1"/>
  <c r="K221" i="13"/>
  <c r="M223" i="16" s="1"/>
  <c r="L221" i="13"/>
  <c r="N223" i="16" s="1"/>
  <c r="M221" i="13"/>
  <c r="O223" i="16" s="1"/>
  <c r="N221" i="13"/>
  <c r="P223" i="16" s="1"/>
  <c r="O221" i="13"/>
  <c r="Q223" i="16" s="1"/>
  <c r="P221" i="13"/>
  <c r="R223" i="16" s="1"/>
  <c r="Q221" i="13"/>
  <c r="S223" i="16" s="1"/>
  <c r="R221" i="13"/>
  <c r="T223" i="16" s="1"/>
  <c r="S221" i="13"/>
  <c r="U223" i="16" s="1"/>
  <c r="T221" i="13"/>
  <c r="V223" i="16" s="1"/>
  <c r="U221" i="13"/>
  <c r="W223" i="16" s="1"/>
  <c r="V221" i="13"/>
  <c r="X223" i="16" s="1"/>
  <c r="W221" i="13"/>
  <c r="Y223" i="16" s="1"/>
  <c r="X221" i="13"/>
  <c r="Z223" i="16" s="1"/>
  <c r="Y221" i="13"/>
  <c r="AA223" i="16" s="1"/>
  <c r="Z221" i="13"/>
  <c r="AB223" i="16" s="1"/>
  <c r="C222" i="13"/>
  <c r="D222" i="13"/>
  <c r="F224" i="16" s="1"/>
  <c r="E222" i="13"/>
  <c r="F222" i="13"/>
  <c r="H224" i="16" s="1"/>
  <c r="G222" i="13"/>
  <c r="I224" i="16" s="1"/>
  <c r="H222" i="13"/>
  <c r="J224" i="16" s="1"/>
  <c r="I222" i="13"/>
  <c r="K224" i="16" s="1"/>
  <c r="J222" i="13"/>
  <c r="L224" i="16" s="1"/>
  <c r="K222" i="13"/>
  <c r="M224" i="16" s="1"/>
  <c r="L222" i="13"/>
  <c r="N224" i="16" s="1"/>
  <c r="M222" i="13"/>
  <c r="O224" i="16" s="1"/>
  <c r="N222" i="13"/>
  <c r="P224" i="16" s="1"/>
  <c r="O222" i="13"/>
  <c r="Q224" i="16" s="1"/>
  <c r="P222" i="13"/>
  <c r="R224" i="16" s="1"/>
  <c r="Q222" i="13"/>
  <c r="S224" i="16" s="1"/>
  <c r="R222" i="13"/>
  <c r="T224" i="16" s="1"/>
  <c r="S222" i="13"/>
  <c r="U224" i="16" s="1"/>
  <c r="T222" i="13"/>
  <c r="V224" i="16" s="1"/>
  <c r="U222" i="13"/>
  <c r="W224" i="16" s="1"/>
  <c r="V222" i="13"/>
  <c r="X224" i="16" s="1"/>
  <c r="W222" i="13"/>
  <c r="Y224" i="16" s="1"/>
  <c r="X222" i="13"/>
  <c r="Z224" i="16" s="1"/>
  <c r="Y222" i="13"/>
  <c r="AA224" i="16" s="1"/>
  <c r="Z222" i="13"/>
  <c r="AB224" i="16" s="1"/>
  <c r="C223" i="13"/>
  <c r="D223" i="13"/>
  <c r="F225" i="16" s="1"/>
  <c r="E223" i="13"/>
  <c r="F223" i="13"/>
  <c r="H225" i="16" s="1"/>
  <c r="G223" i="13"/>
  <c r="I225" i="16" s="1"/>
  <c r="H223" i="13"/>
  <c r="J225" i="16" s="1"/>
  <c r="I223" i="13"/>
  <c r="K225" i="16" s="1"/>
  <c r="J223" i="13"/>
  <c r="L225" i="16" s="1"/>
  <c r="K223" i="13"/>
  <c r="M225" i="16" s="1"/>
  <c r="L223" i="13"/>
  <c r="N225" i="16" s="1"/>
  <c r="M223" i="13"/>
  <c r="O225" i="16" s="1"/>
  <c r="N223" i="13"/>
  <c r="P225" i="16" s="1"/>
  <c r="O223" i="13"/>
  <c r="Q225" i="16" s="1"/>
  <c r="P223" i="13"/>
  <c r="R225" i="16" s="1"/>
  <c r="Q223" i="13"/>
  <c r="S225" i="16" s="1"/>
  <c r="R223" i="13"/>
  <c r="T225" i="16" s="1"/>
  <c r="S223" i="13"/>
  <c r="U225" i="16" s="1"/>
  <c r="T223" i="13"/>
  <c r="V225" i="16" s="1"/>
  <c r="U223" i="13"/>
  <c r="W225" i="16" s="1"/>
  <c r="V223" i="13"/>
  <c r="X225" i="16" s="1"/>
  <c r="W223" i="13"/>
  <c r="Y225" i="16" s="1"/>
  <c r="X223" i="13"/>
  <c r="Z225" i="16" s="1"/>
  <c r="Y223" i="13"/>
  <c r="AA225" i="16" s="1"/>
  <c r="Z223" i="13"/>
  <c r="AB225" i="16" s="1"/>
  <c r="C224" i="13"/>
  <c r="D224" i="13"/>
  <c r="F226" i="16" s="1"/>
  <c r="E224" i="13"/>
  <c r="F224" i="13"/>
  <c r="H226" i="16" s="1"/>
  <c r="G224" i="13"/>
  <c r="I226" i="16" s="1"/>
  <c r="H224" i="13"/>
  <c r="J226" i="16" s="1"/>
  <c r="I224" i="13"/>
  <c r="K226" i="16" s="1"/>
  <c r="J224" i="13"/>
  <c r="L226" i="16" s="1"/>
  <c r="K224" i="13"/>
  <c r="M226" i="16" s="1"/>
  <c r="L224" i="13"/>
  <c r="N226" i="16" s="1"/>
  <c r="M224" i="13"/>
  <c r="O226" i="16" s="1"/>
  <c r="N224" i="13"/>
  <c r="P226" i="16" s="1"/>
  <c r="O224" i="13"/>
  <c r="Q226" i="16" s="1"/>
  <c r="P224" i="13"/>
  <c r="R226" i="16" s="1"/>
  <c r="Q224" i="13"/>
  <c r="S226" i="16" s="1"/>
  <c r="R224" i="13"/>
  <c r="T226" i="16" s="1"/>
  <c r="S224" i="13"/>
  <c r="U226" i="16" s="1"/>
  <c r="T224" i="13"/>
  <c r="V226" i="16" s="1"/>
  <c r="U224" i="13"/>
  <c r="W226" i="16" s="1"/>
  <c r="V224" i="13"/>
  <c r="X226" i="16" s="1"/>
  <c r="W224" i="13"/>
  <c r="Y226" i="16" s="1"/>
  <c r="X224" i="13"/>
  <c r="Z226" i="16" s="1"/>
  <c r="Y224" i="13"/>
  <c r="AA226" i="16" s="1"/>
  <c r="Z224" i="13"/>
  <c r="AB226" i="16" s="1"/>
  <c r="C225" i="13"/>
  <c r="D225" i="13"/>
  <c r="F227" i="16" s="1"/>
  <c r="E225" i="13"/>
  <c r="F225" i="13"/>
  <c r="H227" i="16" s="1"/>
  <c r="G225" i="13"/>
  <c r="I227" i="16" s="1"/>
  <c r="H225" i="13"/>
  <c r="J227" i="16" s="1"/>
  <c r="I225" i="13"/>
  <c r="K227" i="16" s="1"/>
  <c r="J225" i="13"/>
  <c r="L227" i="16" s="1"/>
  <c r="K225" i="13"/>
  <c r="M227" i="16" s="1"/>
  <c r="L225" i="13"/>
  <c r="N227" i="16" s="1"/>
  <c r="M225" i="13"/>
  <c r="O227" i="16" s="1"/>
  <c r="N225" i="13"/>
  <c r="P227" i="16" s="1"/>
  <c r="O225" i="13"/>
  <c r="Q227" i="16" s="1"/>
  <c r="P225" i="13"/>
  <c r="R227" i="16" s="1"/>
  <c r="Q225" i="13"/>
  <c r="S227" i="16" s="1"/>
  <c r="R225" i="13"/>
  <c r="T227" i="16" s="1"/>
  <c r="S225" i="13"/>
  <c r="U227" i="16" s="1"/>
  <c r="T225" i="13"/>
  <c r="V227" i="16" s="1"/>
  <c r="U225" i="13"/>
  <c r="W227" i="16" s="1"/>
  <c r="V225" i="13"/>
  <c r="X227" i="16" s="1"/>
  <c r="W225" i="13"/>
  <c r="Y227" i="16" s="1"/>
  <c r="X225" i="13"/>
  <c r="Z227" i="16" s="1"/>
  <c r="Y225" i="13"/>
  <c r="AA227" i="16" s="1"/>
  <c r="Z225" i="13"/>
  <c r="AB227" i="16" s="1"/>
  <c r="C226" i="13"/>
  <c r="D226" i="13"/>
  <c r="F228" i="16" s="1"/>
  <c r="E226" i="13"/>
  <c r="F226" i="13"/>
  <c r="H228" i="16" s="1"/>
  <c r="G226" i="13"/>
  <c r="I228" i="16" s="1"/>
  <c r="H226" i="13"/>
  <c r="J228" i="16" s="1"/>
  <c r="I226" i="13"/>
  <c r="K228" i="16" s="1"/>
  <c r="J226" i="13"/>
  <c r="L228" i="16" s="1"/>
  <c r="K226" i="13"/>
  <c r="M228" i="16" s="1"/>
  <c r="L226" i="13"/>
  <c r="N228" i="16" s="1"/>
  <c r="M226" i="13"/>
  <c r="O228" i="16" s="1"/>
  <c r="N226" i="13"/>
  <c r="P228" i="16" s="1"/>
  <c r="O226" i="13"/>
  <c r="Q228" i="16" s="1"/>
  <c r="P226" i="13"/>
  <c r="R228" i="16" s="1"/>
  <c r="Q226" i="13"/>
  <c r="S228" i="16" s="1"/>
  <c r="R226" i="13"/>
  <c r="T228" i="16" s="1"/>
  <c r="S226" i="13"/>
  <c r="U228" i="16" s="1"/>
  <c r="T226" i="13"/>
  <c r="V228" i="16" s="1"/>
  <c r="U226" i="13"/>
  <c r="W228" i="16" s="1"/>
  <c r="V226" i="13"/>
  <c r="X228" i="16" s="1"/>
  <c r="W226" i="13"/>
  <c r="Y228" i="16" s="1"/>
  <c r="X226" i="13"/>
  <c r="Z228" i="16" s="1"/>
  <c r="Y226" i="13"/>
  <c r="AA228" i="16" s="1"/>
  <c r="Z226" i="13"/>
  <c r="AB228" i="16" s="1"/>
  <c r="C227" i="13"/>
  <c r="D227" i="13"/>
  <c r="F229" i="16" s="1"/>
  <c r="E227" i="13"/>
  <c r="F227" i="13"/>
  <c r="H229" i="16" s="1"/>
  <c r="G227" i="13"/>
  <c r="I229" i="16" s="1"/>
  <c r="H227" i="13"/>
  <c r="J229" i="16" s="1"/>
  <c r="I227" i="13"/>
  <c r="K229" i="16" s="1"/>
  <c r="J227" i="13"/>
  <c r="L229" i="16" s="1"/>
  <c r="K227" i="13"/>
  <c r="M229" i="16" s="1"/>
  <c r="L227" i="13"/>
  <c r="N229" i="16" s="1"/>
  <c r="M227" i="13"/>
  <c r="O229" i="16" s="1"/>
  <c r="N227" i="13"/>
  <c r="P229" i="16" s="1"/>
  <c r="O227" i="13"/>
  <c r="Q229" i="16" s="1"/>
  <c r="P227" i="13"/>
  <c r="R229" i="16" s="1"/>
  <c r="Q227" i="13"/>
  <c r="S229" i="16" s="1"/>
  <c r="R227" i="13"/>
  <c r="T229" i="16" s="1"/>
  <c r="S227" i="13"/>
  <c r="U229" i="16" s="1"/>
  <c r="T227" i="13"/>
  <c r="V229" i="16" s="1"/>
  <c r="U227" i="13"/>
  <c r="W229" i="16" s="1"/>
  <c r="V227" i="13"/>
  <c r="X229" i="16" s="1"/>
  <c r="W227" i="13"/>
  <c r="Y229" i="16" s="1"/>
  <c r="X227" i="13"/>
  <c r="Z229" i="16" s="1"/>
  <c r="Y227" i="13"/>
  <c r="AA229" i="16" s="1"/>
  <c r="Z227" i="13"/>
  <c r="AB229" i="16" s="1"/>
  <c r="C228" i="13"/>
  <c r="D228" i="13"/>
  <c r="F230" i="16" s="1"/>
  <c r="E228" i="13"/>
  <c r="F228" i="13"/>
  <c r="H230" i="16" s="1"/>
  <c r="G228" i="13"/>
  <c r="I230" i="16" s="1"/>
  <c r="H228" i="13"/>
  <c r="J230" i="16" s="1"/>
  <c r="I228" i="13"/>
  <c r="K230" i="16" s="1"/>
  <c r="J228" i="13"/>
  <c r="L230" i="16" s="1"/>
  <c r="K228" i="13"/>
  <c r="M230" i="16" s="1"/>
  <c r="L228" i="13"/>
  <c r="N230" i="16" s="1"/>
  <c r="M228" i="13"/>
  <c r="O230" i="16" s="1"/>
  <c r="N228" i="13"/>
  <c r="P230" i="16" s="1"/>
  <c r="O228" i="13"/>
  <c r="Q230" i="16" s="1"/>
  <c r="P228" i="13"/>
  <c r="R230" i="16" s="1"/>
  <c r="Q228" i="13"/>
  <c r="S230" i="16" s="1"/>
  <c r="R228" i="13"/>
  <c r="T230" i="16" s="1"/>
  <c r="S228" i="13"/>
  <c r="U230" i="16" s="1"/>
  <c r="T228" i="13"/>
  <c r="V230" i="16" s="1"/>
  <c r="U228" i="13"/>
  <c r="W230" i="16" s="1"/>
  <c r="V228" i="13"/>
  <c r="X230" i="16" s="1"/>
  <c r="W228" i="13"/>
  <c r="Y230" i="16" s="1"/>
  <c r="X228" i="13"/>
  <c r="Z230" i="16" s="1"/>
  <c r="Y228" i="13"/>
  <c r="AA230" i="16" s="1"/>
  <c r="Z228" i="13"/>
  <c r="AB230" i="16" s="1"/>
  <c r="C229" i="13"/>
  <c r="D229" i="13"/>
  <c r="F231" i="16" s="1"/>
  <c r="E229" i="13"/>
  <c r="F229" i="13"/>
  <c r="H231" i="16" s="1"/>
  <c r="G229" i="13"/>
  <c r="I231" i="16" s="1"/>
  <c r="H229" i="13"/>
  <c r="J231" i="16" s="1"/>
  <c r="I229" i="13"/>
  <c r="K231" i="16" s="1"/>
  <c r="J229" i="13"/>
  <c r="L231" i="16" s="1"/>
  <c r="K229" i="13"/>
  <c r="M231" i="16" s="1"/>
  <c r="L229" i="13"/>
  <c r="N231" i="16" s="1"/>
  <c r="M229" i="13"/>
  <c r="O231" i="16" s="1"/>
  <c r="N229" i="13"/>
  <c r="P231" i="16" s="1"/>
  <c r="O229" i="13"/>
  <c r="Q231" i="16" s="1"/>
  <c r="P229" i="13"/>
  <c r="R231" i="16" s="1"/>
  <c r="Q229" i="13"/>
  <c r="S231" i="16" s="1"/>
  <c r="R229" i="13"/>
  <c r="T231" i="16" s="1"/>
  <c r="S229" i="13"/>
  <c r="U231" i="16" s="1"/>
  <c r="T229" i="13"/>
  <c r="V231" i="16" s="1"/>
  <c r="U229" i="13"/>
  <c r="W231" i="16" s="1"/>
  <c r="V229" i="13"/>
  <c r="X231" i="16" s="1"/>
  <c r="W229" i="13"/>
  <c r="Y231" i="16" s="1"/>
  <c r="X229" i="13"/>
  <c r="Z231" i="16" s="1"/>
  <c r="Y229" i="13"/>
  <c r="AA231" i="16" s="1"/>
  <c r="Z229" i="13"/>
  <c r="AB231" i="16" s="1"/>
  <c r="C230" i="13"/>
  <c r="D230" i="13"/>
  <c r="F232" i="16" s="1"/>
  <c r="E230" i="13"/>
  <c r="F230" i="13"/>
  <c r="H232" i="16" s="1"/>
  <c r="G230" i="13"/>
  <c r="I232" i="16" s="1"/>
  <c r="H230" i="13"/>
  <c r="J232" i="16" s="1"/>
  <c r="I230" i="13"/>
  <c r="K232" i="16" s="1"/>
  <c r="J230" i="13"/>
  <c r="L232" i="16" s="1"/>
  <c r="K230" i="13"/>
  <c r="M232" i="16" s="1"/>
  <c r="L230" i="13"/>
  <c r="N232" i="16" s="1"/>
  <c r="M230" i="13"/>
  <c r="O232" i="16" s="1"/>
  <c r="N230" i="13"/>
  <c r="P232" i="16" s="1"/>
  <c r="O230" i="13"/>
  <c r="Q232" i="16" s="1"/>
  <c r="P230" i="13"/>
  <c r="R232" i="16" s="1"/>
  <c r="Q230" i="13"/>
  <c r="S232" i="16" s="1"/>
  <c r="R230" i="13"/>
  <c r="T232" i="16" s="1"/>
  <c r="S230" i="13"/>
  <c r="U232" i="16" s="1"/>
  <c r="T230" i="13"/>
  <c r="V232" i="16" s="1"/>
  <c r="U230" i="13"/>
  <c r="W232" i="16" s="1"/>
  <c r="V230" i="13"/>
  <c r="X232" i="16" s="1"/>
  <c r="W230" i="13"/>
  <c r="Y232" i="16" s="1"/>
  <c r="X230" i="13"/>
  <c r="Z232" i="16" s="1"/>
  <c r="Y230" i="13"/>
  <c r="AA232" i="16" s="1"/>
  <c r="Z230" i="13"/>
  <c r="AB232" i="16" s="1"/>
  <c r="C231" i="13"/>
  <c r="D231" i="13"/>
  <c r="F233" i="16" s="1"/>
  <c r="E231" i="13"/>
  <c r="F231" i="13"/>
  <c r="H233" i="16" s="1"/>
  <c r="G231" i="13"/>
  <c r="I233" i="16" s="1"/>
  <c r="H231" i="13"/>
  <c r="J233" i="16" s="1"/>
  <c r="I231" i="13"/>
  <c r="K233" i="16" s="1"/>
  <c r="J231" i="13"/>
  <c r="L233" i="16" s="1"/>
  <c r="K231" i="13"/>
  <c r="M233" i="16" s="1"/>
  <c r="L231" i="13"/>
  <c r="N233" i="16" s="1"/>
  <c r="M231" i="13"/>
  <c r="O233" i="16" s="1"/>
  <c r="N231" i="13"/>
  <c r="P233" i="16" s="1"/>
  <c r="O231" i="13"/>
  <c r="Q233" i="16" s="1"/>
  <c r="P231" i="13"/>
  <c r="R233" i="16" s="1"/>
  <c r="Q231" i="13"/>
  <c r="S233" i="16" s="1"/>
  <c r="R231" i="13"/>
  <c r="T233" i="16" s="1"/>
  <c r="S231" i="13"/>
  <c r="U233" i="16" s="1"/>
  <c r="T231" i="13"/>
  <c r="V233" i="16" s="1"/>
  <c r="U231" i="13"/>
  <c r="W233" i="16" s="1"/>
  <c r="V231" i="13"/>
  <c r="X233" i="16" s="1"/>
  <c r="W231" i="13"/>
  <c r="Y233" i="16" s="1"/>
  <c r="X231" i="13"/>
  <c r="Z233" i="16" s="1"/>
  <c r="Y231" i="13"/>
  <c r="AA233" i="16" s="1"/>
  <c r="Z231" i="13"/>
  <c r="AB233" i="16" s="1"/>
  <c r="C232" i="13"/>
  <c r="D232" i="13"/>
  <c r="F234" i="16" s="1"/>
  <c r="E232" i="13"/>
  <c r="F232" i="13"/>
  <c r="H234" i="16" s="1"/>
  <c r="G232" i="13"/>
  <c r="I234" i="16" s="1"/>
  <c r="H232" i="13"/>
  <c r="J234" i="16" s="1"/>
  <c r="I232" i="13"/>
  <c r="K234" i="16" s="1"/>
  <c r="J232" i="13"/>
  <c r="L234" i="16" s="1"/>
  <c r="K232" i="13"/>
  <c r="M234" i="16" s="1"/>
  <c r="L232" i="13"/>
  <c r="N234" i="16" s="1"/>
  <c r="M232" i="13"/>
  <c r="O234" i="16" s="1"/>
  <c r="N232" i="13"/>
  <c r="P234" i="16" s="1"/>
  <c r="O232" i="13"/>
  <c r="Q234" i="16" s="1"/>
  <c r="P232" i="13"/>
  <c r="R234" i="16" s="1"/>
  <c r="Q232" i="13"/>
  <c r="S234" i="16" s="1"/>
  <c r="R232" i="13"/>
  <c r="T234" i="16" s="1"/>
  <c r="S232" i="13"/>
  <c r="U234" i="16" s="1"/>
  <c r="T232" i="13"/>
  <c r="V234" i="16" s="1"/>
  <c r="U232" i="13"/>
  <c r="W234" i="16" s="1"/>
  <c r="V232" i="13"/>
  <c r="X234" i="16" s="1"/>
  <c r="W232" i="13"/>
  <c r="Y234" i="16" s="1"/>
  <c r="X232" i="13"/>
  <c r="Z234" i="16" s="1"/>
  <c r="Y232" i="13"/>
  <c r="AA234" i="16" s="1"/>
  <c r="Z232" i="13"/>
  <c r="AB234" i="16" s="1"/>
  <c r="C233" i="13"/>
  <c r="D233" i="13"/>
  <c r="F235" i="16" s="1"/>
  <c r="E233" i="13"/>
  <c r="F233" i="13"/>
  <c r="H235" i="16" s="1"/>
  <c r="G233" i="13"/>
  <c r="I235" i="16" s="1"/>
  <c r="H233" i="13"/>
  <c r="J235" i="16" s="1"/>
  <c r="I233" i="13"/>
  <c r="K235" i="16" s="1"/>
  <c r="J233" i="13"/>
  <c r="L235" i="16" s="1"/>
  <c r="K233" i="13"/>
  <c r="M235" i="16" s="1"/>
  <c r="L233" i="13"/>
  <c r="N235" i="16" s="1"/>
  <c r="M233" i="13"/>
  <c r="O235" i="16" s="1"/>
  <c r="N233" i="13"/>
  <c r="P235" i="16" s="1"/>
  <c r="O233" i="13"/>
  <c r="Q235" i="16" s="1"/>
  <c r="P233" i="13"/>
  <c r="R235" i="16" s="1"/>
  <c r="Q233" i="13"/>
  <c r="S235" i="16" s="1"/>
  <c r="R233" i="13"/>
  <c r="T235" i="16" s="1"/>
  <c r="S233" i="13"/>
  <c r="U235" i="16" s="1"/>
  <c r="T233" i="13"/>
  <c r="V235" i="16" s="1"/>
  <c r="U233" i="13"/>
  <c r="W235" i="16" s="1"/>
  <c r="V233" i="13"/>
  <c r="X235" i="16" s="1"/>
  <c r="W233" i="13"/>
  <c r="Y235" i="16" s="1"/>
  <c r="X233" i="13"/>
  <c r="Z235" i="16" s="1"/>
  <c r="Y233" i="13"/>
  <c r="AA235" i="16" s="1"/>
  <c r="Z233" i="13"/>
  <c r="AB235" i="16" s="1"/>
  <c r="C234" i="13"/>
  <c r="D234" i="13"/>
  <c r="F236" i="16" s="1"/>
  <c r="E234" i="13"/>
  <c r="F234" i="13"/>
  <c r="H236" i="16" s="1"/>
  <c r="G234" i="13"/>
  <c r="I236" i="16" s="1"/>
  <c r="H234" i="13"/>
  <c r="J236" i="16" s="1"/>
  <c r="I234" i="13"/>
  <c r="K236" i="16" s="1"/>
  <c r="J234" i="13"/>
  <c r="L236" i="16" s="1"/>
  <c r="K234" i="13"/>
  <c r="M236" i="16" s="1"/>
  <c r="L234" i="13"/>
  <c r="N236" i="16" s="1"/>
  <c r="M234" i="13"/>
  <c r="O236" i="16" s="1"/>
  <c r="N234" i="13"/>
  <c r="P236" i="16" s="1"/>
  <c r="O234" i="13"/>
  <c r="Q236" i="16" s="1"/>
  <c r="P234" i="13"/>
  <c r="R236" i="16" s="1"/>
  <c r="Q234" i="13"/>
  <c r="S236" i="16" s="1"/>
  <c r="R234" i="13"/>
  <c r="T236" i="16" s="1"/>
  <c r="S234" i="13"/>
  <c r="U236" i="16" s="1"/>
  <c r="T234" i="13"/>
  <c r="V236" i="16" s="1"/>
  <c r="U234" i="13"/>
  <c r="W236" i="16" s="1"/>
  <c r="V234" i="13"/>
  <c r="X236" i="16" s="1"/>
  <c r="W234" i="13"/>
  <c r="Y236" i="16" s="1"/>
  <c r="X234" i="13"/>
  <c r="Z236" i="16" s="1"/>
  <c r="Y234" i="13"/>
  <c r="AA236" i="16" s="1"/>
  <c r="Z234" i="13"/>
  <c r="AB236" i="16" s="1"/>
  <c r="C235" i="13"/>
  <c r="D235" i="13"/>
  <c r="F237" i="16" s="1"/>
  <c r="E235" i="13"/>
  <c r="F235" i="13"/>
  <c r="H237" i="16" s="1"/>
  <c r="G235" i="13"/>
  <c r="I237" i="16" s="1"/>
  <c r="H235" i="13"/>
  <c r="J237" i="16" s="1"/>
  <c r="I235" i="13"/>
  <c r="K237" i="16" s="1"/>
  <c r="J235" i="13"/>
  <c r="L237" i="16" s="1"/>
  <c r="K235" i="13"/>
  <c r="M237" i="16" s="1"/>
  <c r="L235" i="13"/>
  <c r="N237" i="16" s="1"/>
  <c r="M235" i="13"/>
  <c r="O237" i="16" s="1"/>
  <c r="N235" i="13"/>
  <c r="P237" i="16" s="1"/>
  <c r="O235" i="13"/>
  <c r="Q237" i="16" s="1"/>
  <c r="P235" i="13"/>
  <c r="R237" i="16" s="1"/>
  <c r="Q235" i="13"/>
  <c r="S237" i="16" s="1"/>
  <c r="R235" i="13"/>
  <c r="T237" i="16" s="1"/>
  <c r="S235" i="13"/>
  <c r="U237" i="16" s="1"/>
  <c r="T235" i="13"/>
  <c r="V237" i="16" s="1"/>
  <c r="U235" i="13"/>
  <c r="W237" i="16" s="1"/>
  <c r="V235" i="13"/>
  <c r="X237" i="16" s="1"/>
  <c r="W235" i="13"/>
  <c r="Y237" i="16" s="1"/>
  <c r="X235" i="13"/>
  <c r="Z237" i="16" s="1"/>
  <c r="Y235" i="13"/>
  <c r="AA237" i="16" s="1"/>
  <c r="Z235" i="13"/>
  <c r="AB237" i="16" s="1"/>
  <c r="C236" i="13"/>
  <c r="D236" i="13"/>
  <c r="F238" i="16" s="1"/>
  <c r="E236" i="13"/>
  <c r="F236" i="13"/>
  <c r="H238" i="16" s="1"/>
  <c r="G236" i="13"/>
  <c r="I238" i="16" s="1"/>
  <c r="H236" i="13"/>
  <c r="J238" i="16" s="1"/>
  <c r="I236" i="13"/>
  <c r="K238" i="16" s="1"/>
  <c r="J236" i="13"/>
  <c r="L238" i="16" s="1"/>
  <c r="K236" i="13"/>
  <c r="M238" i="16" s="1"/>
  <c r="L236" i="13"/>
  <c r="N238" i="16" s="1"/>
  <c r="M236" i="13"/>
  <c r="O238" i="16" s="1"/>
  <c r="N236" i="13"/>
  <c r="P238" i="16" s="1"/>
  <c r="O236" i="13"/>
  <c r="Q238" i="16" s="1"/>
  <c r="P236" i="13"/>
  <c r="R238" i="16" s="1"/>
  <c r="Q236" i="13"/>
  <c r="S238" i="16" s="1"/>
  <c r="R236" i="13"/>
  <c r="T238" i="16" s="1"/>
  <c r="S236" i="13"/>
  <c r="U238" i="16" s="1"/>
  <c r="T236" i="13"/>
  <c r="V238" i="16" s="1"/>
  <c r="U236" i="13"/>
  <c r="W238" i="16" s="1"/>
  <c r="V236" i="13"/>
  <c r="X238" i="16" s="1"/>
  <c r="W236" i="13"/>
  <c r="Y238" i="16" s="1"/>
  <c r="X236" i="13"/>
  <c r="Z238" i="16" s="1"/>
  <c r="Y236" i="13"/>
  <c r="AA238" i="16" s="1"/>
  <c r="Z236" i="13"/>
  <c r="AB238" i="16" s="1"/>
  <c r="C237" i="13"/>
  <c r="D237" i="13"/>
  <c r="F239" i="16" s="1"/>
  <c r="E237" i="13"/>
  <c r="F237" i="13"/>
  <c r="H239" i="16" s="1"/>
  <c r="G237" i="13"/>
  <c r="I239" i="16" s="1"/>
  <c r="H237" i="13"/>
  <c r="J239" i="16" s="1"/>
  <c r="I237" i="13"/>
  <c r="K239" i="16" s="1"/>
  <c r="J237" i="13"/>
  <c r="L239" i="16" s="1"/>
  <c r="K237" i="13"/>
  <c r="M239" i="16" s="1"/>
  <c r="L237" i="13"/>
  <c r="N239" i="16" s="1"/>
  <c r="M237" i="13"/>
  <c r="O239" i="16" s="1"/>
  <c r="N237" i="13"/>
  <c r="P239" i="16" s="1"/>
  <c r="O237" i="13"/>
  <c r="Q239" i="16" s="1"/>
  <c r="P237" i="13"/>
  <c r="R239" i="16" s="1"/>
  <c r="Q237" i="13"/>
  <c r="S239" i="16" s="1"/>
  <c r="R237" i="13"/>
  <c r="T239" i="16" s="1"/>
  <c r="S237" i="13"/>
  <c r="U239" i="16" s="1"/>
  <c r="T237" i="13"/>
  <c r="V239" i="16" s="1"/>
  <c r="U237" i="13"/>
  <c r="W239" i="16" s="1"/>
  <c r="V237" i="13"/>
  <c r="X239" i="16" s="1"/>
  <c r="W237" i="13"/>
  <c r="Y239" i="16" s="1"/>
  <c r="X237" i="13"/>
  <c r="Z239" i="16" s="1"/>
  <c r="Y237" i="13"/>
  <c r="AA239" i="16" s="1"/>
  <c r="Z237" i="13"/>
  <c r="AB239" i="16" s="1"/>
  <c r="C238" i="13"/>
  <c r="D238" i="13"/>
  <c r="F240" i="16" s="1"/>
  <c r="E238" i="13"/>
  <c r="F238" i="13"/>
  <c r="H240" i="16" s="1"/>
  <c r="G238" i="13"/>
  <c r="I240" i="16" s="1"/>
  <c r="H238" i="13"/>
  <c r="J240" i="16" s="1"/>
  <c r="I238" i="13"/>
  <c r="K240" i="16" s="1"/>
  <c r="J238" i="13"/>
  <c r="L240" i="16" s="1"/>
  <c r="K238" i="13"/>
  <c r="M240" i="16" s="1"/>
  <c r="L238" i="13"/>
  <c r="N240" i="16" s="1"/>
  <c r="M238" i="13"/>
  <c r="O240" i="16" s="1"/>
  <c r="N238" i="13"/>
  <c r="P240" i="16" s="1"/>
  <c r="O238" i="13"/>
  <c r="Q240" i="16" s="1"/>
  <c r="P238" i="13"/>
  <c r="R240" i="16" s="1"/>
  <c r="Q238" i="13"/>
  <c r="S240" i="16" s="1"/>
  <c r="R238" i="13"/>
  <c r="T240" i="16" s="1"/>
  <c r="S238" i="13"/>
  <c r="U240" i="16" s="1"/>
  <c r="T238" i="13"/>
  <c r="V240" i="16" s="1"/>
  <c r="U238" i="13"/>
  <c r="W240" i="16" s="1"/>
  <c r="V238" i="13"/>
  <c r="X240" i="16" s="1"/>
  <c r="W238" i="13"/>
  <c r="Y240" i="16" s="1"/>
  <c r="X238" i="13"/>
  <c r="Z240" i="16" s="1"/>
  <c r="Y238" i="13"/>
  <c r="AA240" i="16" s="1"/>
  <c r="Z238" i="13"/>
  <c r="AB240" i="16" s="1"/>
  <c r="C239" i="13"/>
  <c r="D239" i="13"/>
  <c r="F241" i="16" s="1"/>
  <c r="E239" i="13"/>
  <c r="F239" i="13"/>
  <c r="H241" i="16" s="1"/>
  <c r="G239" i="13"/>
  <c r="I241" i="16" s="1"/>
  <c r="H239" i="13"/>
  <c r="J241" i="16" s="1"/>
  <c r="I239" i="13"/>
  <c r="K241" i="16" s="1"/>
  <c r="J239" i="13"/>
  <c r="L241" i="16" s="1"/>
  <c r="K239" i="13"/>
  <c r="M241" i="16" s="1"/>
  <c r="L239" i="13"/>
  <c r="N241" i="16" s="1"/>
  <c r="M239" i="13"/>
  <c r="O241" i="16" s="1"/>
  <c r="N239" i="13"/>
  <c r="P241" i="16" s="1"/>
  <c r="O239" i="13"/>
  <c r="Q241" i="16" s="1"/>
  <c r="P239" i="13"/>
  <c r="R241" i="16" s="1"/>
  <c r="Q239" i="13"/>
  <c r="S241" i="16" s="1"/>
  <c r="R239" i="13"/>
  <c r="T241" i="16" s="1"/>
  <c r="S239" i="13"/>
  <c r="U241" i="16" s="1"/>
  <c r="T239" i="13"/>
  <c r="V241" i="16" s="1"/>
  <c r="U239" i="13"/>
  <c r="W241" i="16" s="1"/>
  <c r="V239" i="13"/>
  <c r="X241" i="16" s="1"/>
  <c r="W239" i="13"/>
  <c r="Y241" i="16" s="1"/>
  <c r="X239" i="13"/>
  <c r="Z241" i="16" s="1"/>
  <c r="Y239" i="13"/>
  <c r="AA241" i="16" s="1"/>
  <c r="Z239" i="13"/>
  <c r="AB241" i="16" s="1"/>
  <c r="C240" i="13"/>
  <c r="D240" i="13"/>
  <c r="F242" i="16" s="1"/>
  <c r="E240" i="13"/>
  <c r="F240" i="13"/>
  <c r="H242" i="16" s="1"/>
  <c r="G240" i="13"/>
  <c r="I242" i="16" s="1"/>
  <c r="H240" i="13"/>
  <c r="J242" i="16" s="1"/>
  <c r="I240" i="13"/>
  <c r="K242" i="16" s="1"/>
  <c r="J240" i="13"/>
  <c r="L242" i="16" s="1"/>
  <c r="K240" i="13"/>
  <c r="M242" i="16" s="1"/>
  <c r="L240" i="13"/>
  <c r="N242" i="16" s="1"/>
  <c r="M240" i="13"/>
  <c r="O242" i="16" s="1"/>
  <c r="N240" i="13"/>
  <c r="P242" i="16" s="1"/>
  <c r="O240" i="13"/>
  <c r="Q242" i="16" s="1"/>
  <c r="P240" i="13"/>
  <c r="R242" i="16" s="1"/>
  <c r="Q240" i="13"/>
  <c r="S242" i="16" s="1"/>
  <c r="R240" i="13"/>
  <c r="T242" i="16" s="1"/>
  <c r="S240" i="13"/>
  <c r="U242" i="16" s="1"/>
  <c r="T240" i="13"/>
  <c r="V242" i="16" s="1"/>
  <c r="U240" i="13"/>
  <c r="W242" i="16" s="1"/>
  <c r="V240" i="13"/>
  <c r="X242" i="16" s="1"/>
  <c r="W240" i="13"/>
  <c r="Y242" i="16" s="1"/>
  <c r="X240" i="13"/>
  <c r="Z242" i="16" s="1"/>
  <c r="Y240" i="13"/>
  <c r="AA242" i="16" s="1"/>
  <c r="Z240" i="13"/>
  <c r="AB242" i="16" s="1"/>
  <c r="C241" i="13"/>
  <c r="D241" i="13"/>
  <c r="F243" i="16" s="1"/>
  <c r="E241" i="13"/>
  <c r="F241" i="13"/>
  <c r="H243" i="16" s="1"/>
  <c r="G241" i="13"/>
  <c r="I243" i="16" s="1"/>
  <c r="H241" i="13"/>
  <c r="J243" i="16" s="1"/>
  <c r="I241" i="13"/>
  <c r="K243" i="16" s="1"/>
  <c r="J241" i="13"/>
  <c r="L243" i="16" s="1"/>
  <c r="K241" i="13"/>
  <c r="M243" i="16" s="1"/>
  <c r="L241" i="13"/>
  <c r="N243" i="16" s="1"/>
  <c r="M241" i="13"/>
  <c r="O243" i="16" s="1"/>
  <c r="N241" i="13"/>
  <c r="P243" i="16" s="1"/>
  <c r="O241" i="13"/>
  <c r="Q243" i="16" s="1"/>
  <c r="P241" i="13"/>
  <c r="R243" i="16" s="1"/>
  <c r="Q241" i="13"/>
  <c r="S243" i="16" s="1"/>
  <c r="R241" i="13"/>
  <c r="T243" i="16" s="1"/>
  <c r="S241" i="13"/>
  <c r="U243" i="16" s="1"/>
  <c r="T241" i="13"/>
  <c r="V243" i="16" s="1"/>
  <c r="U241" i="13"/>
  <c r="W243" i="16" s="1"/>
  <c r="V241" i="13"/>
  <c r="X243" i="16" s="1"/>
  <c r="W241" i="13"/>
  <c r="Y243" i="16" s="1"/>
  <c r="X241" i="13"/>
  <c r="Z243" i="16" s="1"/>
  <c r="Y241" i="13"/>
  <c r="AA243" i="16" s="1"/>
  <c r="Z241" i="13"/>
  <c r="AB243" i="16" s="1"/>
  <c r="C242" i="13"/>
  <c r="D242" i="13"/>
  <c r="F244" i="16" s="1"/>
  <c r="E242" i="13"/>
  <c r="F242" i="13"/>
  <c r="H244" i="16" s="1"/>
  <c r="G242" i="13"/>
  <c r="I244" i="16" s="1"/>
  <c r="H242" i="13"/>
  <c r="J244" i="16" s="1"/>
  <c r="I242" i="13"/>
  <c r="K244" i="16" s="1"/>
  <c r="J242" i="13"/>
  <c r="L244" i="16" s="1"/>
  <c r="K242" i="13"/>
  <c r="M244" i="16" s="1"/>
  <c r="L242" i="13"/>
  <c r="N244" i="16" s="1"/>
  <c r="M242" i="13"/>
  <c r="O244" i="16" s="1"/>
  <c r="N242" i="13"/>
  <c r="P244" i="16" s="1"/>
  <c r="O242" i="13"/>
  <c r="Q244" i="16" s="1"/>
  <c r="P242" i="13"/>
  <c r="R244" i="16" s="1"/>
  <c r="Q242" i="13"/>
  <c r="S244" i="16" s="1"/>
  <c r="R242" i="13"/>
  <c r="T244" i="16" s="1"/>
  <c r="S242" i="13"/>
  <c r="U244" i="16" s="1"/>
  <c r="T242" i="13"/>
  <c r="V244" i="16" s="1"/>
  <c r="U242" i="13"/>
  <c r="W244" i="16" s="1"/>
  <c r="V242" i="13"/>
  <c r="X244" i="16" s="1"/>
  <c r="W242" i="13"/>
  <c r="Y244" i="16" s="1"/>
  <c r="X242" i="13"/>
  <c r="Z244" i="16" s="1"/>
  <c r="Y242" i="13"/>
  <c r="AA244" i="16" s="1"/>
  <c r="Z242" i="13"/>
  <c r="AB244" i="16" s="1"/>
  <c r="C243" i="13"/>
  <c r="D243" i="13"/>
  <c r="F245" i="16" s="1"/>
  <c r="E243" i="13"/>
  <c r="F243" i="13"/>
  <c r="H245" i="16" s="1"/>
  <c r="G243" i="13"/>
  <c r="I245" i="16" s="1"/>
  <c r="H243" i="13"/>
  <c r="J245" i="16" s="1"/>
  <c r="I243" i="13"/>
  <c r="K245" i="16" s="1"/>
  <c r="J243" i="13"/>
  <c r="L245" i="16" s="1"/>
  <c r="K243" i="13"/>
  <c r="M245" i="16" s="1"/>
  <c r="L243" i="13"/>
  <c r="N245" i="16" s="1"/>
  <c r="M243" i="13"/>
  <c r="O245" i="16" s="1"/>
  <c r="N243" i="13"/>
  <c r="P245" i="16" s="1"/>
  <c r="O243" i="13"/>
  <c r="Q245" i="16" s="1"/>
  <c r="P243" i="13"/>
  <c r="R245" i="16" s="1"/>
  <c r="Q243" i="13"/>
  <c r="S245" i="16" s="1"/>
  <c r="R243" i="13"/>
  <c r="T245" i="16" s="1"/>
  <c r="S243" i="13"/>
  <c r="U245" i="16" s="1"/>
  <c r="T243" i="13"/>
  <c r="V245" i="16" s="1"/>
  <c r="U243" i="13"/>
  <c r="W245" i="16" s="1"/>
  <c r="V243" i="13"/>
  <c r="X245" i="16" s="1"/>
  <c r="W243" i="13"/>
  <c r="Y245" i="16" s="1"/>
  <c r="X243" i="13"/>
  <c r="Z245" i="16" s="1"/>
  <c r="Y243" i="13"/>
  <c r="AA245" i="16" s="1"/>
  <c r="Z243" i="13"/>
  <c r="AB245" i="16" s="1"/>
  <c r="C244" i="13"/>
  <c r="D244" i="13"/>
  <c r="F246" i="16" s="1"/>
  <c r="E244" i="13"/>
  <c r="F244" i="13"/>
  <c r="H246" i="16" s="1"/>
  <c r="G244" i="13"/>
  <c r="I246" i="16" s="1"/>
  <c r="H244" i="13"/>
  <c r="J246" i="16" s="1"/>
  <c r="I244" i="13"/>
  <c r="K246" i="16" s="1"/>
  <c r="J244" i="13"/>
  <c r="L246" i="16" s="1"/>
  <c r="K244" i="13"/>
  <c r="M246" i="16" s="1"/>
  <c r="L244" i="13"/>
  <c r="N246" i="16" s="1"/>
  <c r="M244" i="13"/>
  <c r="O246" i="16" s="1"/>
  <c r="N244" i="13"/>
  <c r="P246" i="16" s="1"/>
  <c r="O244" i="13"/>
  <c r="Q246" i="16" s="1"/>
  <c r="P244" i="13"/>
  <c r="R246" i="16" s="1"/>
  <c r="Q244" i="13"/>
  <c r="S246" i="16" s="1"/>
  <c r="R244" i="13"/>
  <c r="T246" i="16" s="1"/>
  <c r="S244" i="13"/>
  <c r="U246" i="16" s="1"/>
  <c r="T244" i="13"/>
  <c r="V246" i="16" s="1"/>
  <c r="U244" i="13"/>
  <c r="W246" i="16" s="1"/>
  <c r="V244" i="13"/>
  <c r="X246" i="16" s="1"/>
  <c r="W244" i="13"/>
  <c r="Y246" i="16" s="1"/>
  <c r="X244" i="13"/>
  <c r="Z246" i="16" s="1"/>
  <c r="Y244" i="13"/>
  <c r="AA246" i="16" s="1"/>
  <c r="Z244" i="13"/>
  <c r="AB246" i="16" s="1"/>
  <c r="C245" i="13"/>
  <c r="D245" i="13"/>
  <c r="F247" i="16" s="1"/>
  <c r="E245" i="13"/>
  <c r="F245" i="13"/>
  <c r="H247" i="16" s="1"/>
  <c r="G245" i="13"/>
  <c r="I247" i="16" s="1"/>
  <c r="H245" i="13"/>
  <c r="J247" i="16" s="1"/>
  <c r="I245" i="13"/>
  <c r="K247" i="16" s="1"/>
  <c r="J245" i="13"/>
  <c r="L247" i="16" s="1"/>
  <c r="K245" i="13"/>
  <c r="M247" i="16" s="1"/>
  <c r="L245" i="13"/>
  <c r="N247" i="16" s="1"/>
  <c r="M245" i="13"/>
  <c r="O247" i="16" s="1"/>
  <c r="N245" i="13"/>
  <c r="P247" i="16" s="1"/>
  <c r="O245" i="13"/>
  <c r="Q247" i="16" s="1"/>
  <c r="P245" i="13"/>
  <c r="R247" i="16" s="1"/>
  <c r="Q245" i="13"/>
  <c r="S247" i="16" s="1"/>
  <c r="R245" i="13"/>
  <c r="T247" i="16" s="1"/>
  <c r="S245" i="13"/>
  <c r="U247" i="16" s="1"/>
  <c r="T245" i="13"/>
  <c r="V247" i="16" s="1"/>
  <c r="U245" i="13"/>
  <c r="W247" i="16" s="1"/>
  <c r="V245" i="13"/>
  <c r="X247" i="16" s="1"/>
  <c r="W245" i="13"/>
  <c r="Y247" i="16" s="1"/>
  <c r="X245" i="13"/>
  <c r="Z247" i="16" s="1"/>
  <c r="Y245" i="13"/>
  <c r="AA247" i="16" s="1"/>
  <c r="Z245" i="13"/>
  <c r="AB247" i="16" s="1"/>
  <c r="C246" i="13"/>
  <c r="D246" i="13"/>
  <c r="F248" i="16" s="1"/>
  <c r="E246" i="13"/>
  <c r="F246" i="13"/>
  <c r="H248" i="16" s="1"/>
  <c r="G246" i="13"/>
  <c r="I248" i="16" s="1"/>
  <c r="H246" i="13"/>
  <c r="J248" i="16" s="1"/>
  <c r="I246" i="13"/>
  <c r="K248" i="16" s="1"/>
  <c r="J246" i="13"/>
  <c r="L248" i="16" s="1"/>
  <c r="K246" i="13"/>
  <c r="M248" i="16" s="1"/>
  <c r="L246" i="13"/>
  <c r="N248" i="16" s="1"/>
  <c r="M246" i="13"/>
  <c r="O248" i="16" s="1"/>
  <c r="N246" i="13"/>
  <c r="P248" i="16" s="1"/>
  <c r="O246" i="13"/>
  <c r="Q248" i="16" s="1"/>
  <c r="P246" i="13"/>
  <c r="R248" i="16" s="1"/>
  <c r="Q246" i="13"/>
  <c r="S248" i="16" s="1"/>
  <c r="R246" i="13"/>
  <c r="T248" i="16" s="1"/>
  <c r="S246" i="13"/>
  <c r="U248" i="16" s="1"/>
  <c r="T246" i="13"/>
  <c r="V248" i="16" s="1"/>
  <c r="U246" i="13"/>
  <c r="W248" i="16" s="1"/>
  <c r="V246" i="13"/>
  <c r="X248" i="16" s="1"/>
  <c r="W246" i="13"/>
  <c r="Y248" i="16" s="1"/>
  <c r="X246" i="13"/>
  <c r="Z248" i="16" s="1"/>
  <c r="Y246" i="13"/>
  <c r="AA248" i="16" s="1"/>
  <c r="Z246" i="13"/>
  <c r="AB248" i="16" s="1"/>
  <c r="C247" i="13"/>
  <c r="D247" i="13"/>
  <c r="F249" i="16" s="1"/>
  <c r="E247" i="13"/>
  <c r="F247" i="13"/>
  <c r="H249" i="16" s="1"/>
  <c r="G247" i="13"/>
  <c r="I249" i="16" s="1"/>
  <c r="H247" i="13"/>
  <c r="J249" i="16" s="1"/>
  <c r="I247" i="13"/>
  <c r="K249" i="16" s="1"/>
  <c r="J247" i="13"/>
  <c r="L249" i="16" s="1"/>
  <c r="K247" i="13"/>
  <c r="M249" i="16" s="1"/>
  <c r="L247" i="13"/>
  <c r="N249" i="16" s="1"/>
  <c r="M247" i="13"/>
  <c r="O249" i="16" s="1"/>
  <c r="N247" i="13"/>
  <c r="P249" i="16" s="1"/>
  <c r="O247" i="13"/>
  <c r="Q249" i="16" s="1"/>
  <c r="P247" i="13"/>
  <c r="R249" i="16" s="1"/>
  <c r="Q247" i="13"/>
  <c r="S249" i="16" s="1"/>
  <c r="R247" i="13"/>
  <c r="T249" i="16" s="1"/>
  <c r="S247" i="13"/>
  <c r="U249" i="16" s="1"/>
  <c r="T247" i="13"/>
  <c r="V249" i="16" s="1"/>
  <c r="U247" i="13"/>
  <c r="W249" i="16" s="1"/>
  <c r="V247" i="13"/>
  <c r="X249" i="16" s="1"/>
  <c r="W247" i="13"/>
  <c r="Y249" i="16" s="1"/>
  <c r="X247" i="13"/>
  <c r="Z249" i="16" s="1"/>
  <c r="Y247" i="13"/>
  <c r="AA249" i="16" s="1"/>
  <c r="Z247" i="13"/>
  <c r="AB249" i="16" s="1"/>
  <c r="C248" i="13"/>
  <c r="D248" i="13"/>
  <c r="F250" i="16" s="1"/>
  <c r="E248" i="13"/>
  <c r="F248" i="13"/>
  <c r="H250" i="16" s="1"/>
  <c r="G248" i="13"/>
  <c r="I250" i="16" s="1"/>
  <c r="H248" i="13"/>
  <c r="J250" i="16" s="1"/>
  <c r="I248" i="13"/>
  <c r="K250" i="16" s="1"/>
  <c r="J248" i="13"/>
  <c r="L250" i="16" s="1"/>
  <c r="K248" i="13"/>
  <c r="M250" i="16" s="1"/>
  <c r="L248" i="13"/>
  <c r="N250" i="16" s="1"/>
  <c r="M248" i="13"/>
  <c r="O250" i="16" s="1"/>
  <c r="N248" i="13"/>
  <c r="P250" i="16" s="1"/>
  <c r="O248" i="13"/>
  <c r="Q250" i="16" s="1"/>
  <c r="P248" i="13"/>
  <c r="R250" i="16" s="1"/>
  <c r="Q248" i="13"/>
  <c r="S250" i="16" s="1"/>
  <c r="R248" i="13"/>
  <c r="T250" i="16" s="1"/>
  <c r="S248" i="13"/>
  <c r="U250" i="16" s="1"/>
  <c r="T248" i="13"/>
  <c r="V250" i="16" s="1"/>
  <c r="U248" i="13"/>
  <c r="W250" i="16" s="1"/>
  <c r="V248" i="13"/>
  <c r="X250" i="16" s="1"/>
  <c r="W248" i="13"/>
  <c r="Y250" i="16" s="1"/>
  <c r="X248" i="13"/>
  <c r="Z250" i="16" s="1"/>
  <c r="Y248" i="13"/>
  <c r="AA250" i="16" s="1"/>
  <c r="Z248" i="13"/>
  <c r="AB250" i="16" s="1"/>
  <c r="C249" i="13"/>
  <c r="D249" i="13"/>
  <c r="F251" i="16" s="1"/>
  <c r="E249" i="13"/>
  <c r="F249" i="13"/>
  <c r="H251" i="16" s="1"/>
  <c r="G249" i="13"/>
  <c r="I251" i="16" s="1"/>
  <c r="H249" i="13"/>
  <c r="J251" i="16" s="1"/>
  <c r="I249" i="13"/>
  <c r="K251" i="16" s="1"/>
  <c r="J249" i="13"/>
  <c r="L251" i="16" s="1"/>
  <c r="K249" i="13"/>
  <c r="M251" i="16" s="1"/>
  <c r="L249" i="13"/>
  <c r="N251" i="16" s="1"/>
  <c r="M249" i="13"/>
  <c r="O251" i="16" s="1"/>
  <c r="N249" i="13"/>
  <c r="P251" i="16" s="1"/>
  <c r="O249" i="13"/>
  <c r="Q251" i="16" s="1"/>
  <c r="P249" i="13"/>
  <c r="R251" i="16" s="1"/>
  <c r="Q249" i="13"/>
  <c r="S251" i="16" s="1"/>
  <c r="R249" i="13"/>
  <c r="T251" i="16" s="1"/>
  <c r="S249" i="13"/>
  <c r="U251" i="16" s="1"/>
  <c r="T249" i="13"/>
  <c r="V251" i="16" s="1"/>
  <c r="U249" i="13"/>
  <c r="W251" i="16" s="1"/>
  <c r="V249" i="13"/>
  <c r="X251" i="16" s="1"/>
  <c r="W249" i="13"/>
  <c r="Y251" i="16" s="1"/>
  <c r="X249" i="13"/>
  <c r="Z251" i="16" s="1"/>
  <c r="Y249" i="13"/>
  <c r="AA251" i="16" s="1"/>
  <c r="Z249" i="13"/>
  <c r="AB251" i="16" s="1"/>
  <c r="C250" i="13"/>
  <c r="D250" i="13"/>
  <c r="F252" i="16" s="1"/>
  <c r="E250" i="13"/>
  <c r="F250" i="13"/>
  <c r="H252" i="16" s="1"/>
  <c r="G250" i="13"/>
  <c r="I252" i="16" s="1"/>
  <c r="H250" i="13"/>
  <c r="J252" i="16" s="1"/>
  <c r="I250" i="13"/>
  <c r="K252" i="16" s="1"/>
  <c r="J250" i="13"/>
  <c r="L252" i="16" s="1"/>
  <c r="K250" i="13"/>
  <c r="M252" i="16" s="1"/>
  <c r="L250" i="13"/>
  <c r="N252" i="16" s="1"/>
  <c r="M250" i="13"/>
  <c r="O252" i="16" s="1"/>
  <c r="N250" i="13"/>
  <c r="P252" i="16" s="1"/>
  <c r="O250" i="13"/>
  <c r="Q252" i="16" s="1"/>
  <c r="P250" i="13"/>
  <c r="R252" i="16" s="1"/>
  <c r="Q250" i="13"/>
  <c r="S252" i="16" s="1"/>
  <c r="R250" i="13"/>
  <c r="T252" i="16" s="1"/>
  <c r="S250" i="13"/>
  <c r="U252" i="16" s="1"/>
  <c r="T250" i="13"/>
  <c r="V252" i="16" s="1"/>
  <c r="U250" i="13"/>
  <c r="W252" i="16" s="1"/>
  <c r="V250" i="13"/>
  <c r="X252" i="16" s="1"/>
  <c r="W250" i="13"/>
  <c r="Y252" i="16" s="1"/>
  <c r="X250" i="13"/>
  <c r="Z252" i="16" s="1"/>
  <c r="Y250" i="13"/>
  <c r="AA252" i="16" s="1"/>
  <c r="Z250" i="13"/>
  <c r="AB252" i="16" s="1"/>
  <c r="C251" i="13"/>
  <c r="D251" i="13"/>
  <c r="F253" i="16" s="1"/>
  <c r="E251" i="13"/>
  <c r="F251" i="13"/>
  <c r="H253" i="16" s="1"/>
  <c r="G251" i="13"/>
  <c r="I253" i="16" s="1"/>
  <c r="H251" i="13"/>
  <c r="J253" i="16" s="1"/>
  <c r="I251" i="13"/>
  <c r="K253" i="16" s="1"/>
  <c r="J251" i="13"/>
  <c r="L253" i="16" s="1"/>
  <c r="K251" i="13"/>
  <c r="M253" i="16" s="1"/>
  <c r="L251" i="13"/>
  <c r="N253" i="16" s="1"/>
  <c r="M251" i="13"/>
  <c r="O253" i="16" s="1"/>
  <c r="N251" i="13"/>
  <c r="P253" i="16" s="1"/>
  <c r="O251" i="13"/>
  <c r="Q253" i="16" s="1"/>
  <c r="P251" i="13"/>
  <c r="R253" i="16" s="1"/>
  <c r="Q251" i="13"/>
  <c r="S253" i="16" s="1"/>
  <c r="R251" i="13"/>
  <c r="T253" i="16" s="1"/>
  <c r="S251" i="13"/>
  <c r="U253" i="16" s="1"/>
  <c r="T251" i="13"/>
  <c r="V253" i="16" s="1"/>
  <c r="U251" i="13"/>
  <c r="W253" i="16" s="1"/>
  <c r="V251" i="13"/>
  <c r="X253" i="16" s="1"/>
  <c r="W251" i="13"/>
  <c r="Y253" i="16" s="1"/>
  <c r="X251" i="13"/>
  <c r="Z253" i="16" s="1"/>
  <c r="Y251" i="13"/>
  <c r="AA253" i="16" s="1"/>
  <c r="Z251" i="13"/>
  <c r="AB253" i="16" s="1"/>
  <c r="C252" i="13"/>
  <c r="D252" i="13"/>
  <c r="F254" i="16" s="1"/>
  <c r="E252" i="13"/>
  <c r="F252" i="13"/>
  <c r="H254" i="16" s="1"/>
  <c r="G252" i="13"/>
  <c r="I254" i="16" s="1"/>
  <c r="H252" i="13"/>
  <c r="J254" i="16" s="1"/>
  <c r="I252" i="13"/>
  <c r="K254" i="16" s="1"/>
  <c r="J252" i="13"/>
  <c r="L254" i="16" s="1"/>
  <c r="K252" i="13"/>
  <c r="M254" i="16" s="1"/>
  <c r="L252" i="13"/>
  <c r="N254" i="16" s="1"/>
  <c r="M252" i="13"/>
  <c r="O254" i="16" s="1"/>
  <c r="N252" i="13"/>
  <c r="P254" i="16" s="1"/>
  <c r="O252" i="13"/>
  <c r="Q254" i="16" s="1"/>
  <c r="P252" i="13"/>
  <c r="R254" i="16" s="1"/>
  <c r="Q252" i="13"/>
  <c r="S254" i="16" s="1"/>
  <c r="R252" i="13"/>
  <c r="T254" i="16" s="1"/>
  <c r="S252" i="13"/>
  <c r="U254" i="16" s="1"/>
  <c r="T252" i="13"/>
  <c r="V254" i="16" s="1"/>
  <c r="U252" i="13"/>
  <c r="W254" i="16" s="1"/>
  <c r="V252" i="13"/>
  <c r="X254" i="16" s="1"/>
  <c r="W252" i="13"/>
  <c r="Y254" i="16" s="1"/>
  <c r="X252" i="13"/>
  <c r="Z254" i="16" s="1"/>
  <c r="Y252" i="13"/>
  <c r="AA254" i="16" s="1"/>
  <c r="Z252" i="13"/>
  <c r="AB254" i="16" s="1"/>
  <c r="C253" i="13"/>
  <c r="D253" i="13"/>
  <c r="F255" i="16" s="1"/>
  <c r="E253" i="13"/>
  <c r="F253" i="13"/>
  <c r="H255" i="16" s="1"/>
  <c r="G253" i="13"/>
  <c r="I255" i="16" s="1"/>
  <c r="H253" i="13"/>
  <c r="J255" i="16" s="1"/>
  <c r="I253" i="13"/>
  <c r="K255" i="16" s="1"/>
  <c r="J253" i="13"/>
  <c r="L255" i="16" s="1"/>
  <c r="K253" i="13"/>
  <c r="M255" i="16" s="1"/>
  <c r="L253" i="13"/>
  <c r="N255" i="16" s="1"/>
  <c r="M253" i="13"/>
  <c r="O255" i="16" s="1"/>
  <c r="N253" i="13"/>
  <c r="P255" i="16" s="1"/>
  <c r="O253" i="13"/>
  <c r="Q255" i="16" s="1"/>
  <c r="P253" i="13"/>
  <c r="R255" i="16" s="1"/>
  <c r="Q253" i="13"/>
  <c r="S255" i="16" s="1"/>
  <c r="R253" i="13"/>
  <c r="T255" i="16" s="1"/>
  <c r="S253" i="13"/>
  <c r="U255" i="16" s="1"/>
  <c r="T253" i="13"/>
  <c r="V255" i="16" s="1"/>
  <c r="U253" i="13"/>
  <c r="W255" i="16" s="1"/>
  <c r="V253" i="13"/>
  <c r="X255" i="16" s="1"/>
  <c r="W253" i="13"/>
  <c r="Y255" i="16" s="1"/>
  <c r="X253" i="13"/>
  <c r="Z255" i="16" s="1"/>
  <c r="Y253" i="13"/>
  <c r="AA255" i="16" s="1"/>
  <c r="Z253" i="13"/>
  <c r="AB255" i="16" s="1"/>
  <c r="C254" i="13"/>
  <c r="D254" i="13"/>
  <c r="F256" i="16" s="1"/>
  <c r="E254" i="13"/>
  <c r="F254" i="13"/>
  <c r="H256" i="16" s="1"/>
  <c r="G254" i="13"/>
  <c r="I256" i="16" s="1"/>
  <c r="H254" i="13"/>
  <c r="J256" i="16" s="1"/>
  <c r="I254" i="13"/>
  <c r="K256" i="16" s="1"/>
  <c r="J254" i="13"/>
  <c r="L256" i="16" s="1"/>
  <c r="K254" i="13"/>
  <c r="M256" i="16" s="1"/>
  <c r="L254" i="13"/>
  <c r="N256" i="16" s="1"/>
  <c r="M254" i="13"/>
  <c r="O256" i="16" s="1"/>
  <c r="N254" i="13"/>
  <c r="P256" i="16" s="1"/>
  <c r="O254" i="13"/>
  <c r="Q256" i="16" s="1"/>
  <c r="P254" i="13"/>
  <c r="R256" i="16" s="1"/>
  <c r="Q254" i="13"/>
  <c r="S256" i="16" s="1"/>
  <c r="R254" i="13"/>
  <c r="T256" i="16" s="1"/>
  <c r="S254" i="13"/>
  <c r="U256" i="16" s="1"/>
  <c r="T254" i="13"/>
  <c r="V256" i="16" s="1"/>
  <c r="U254" i="13"/>
  <c r="W256" i="16" s="1"/>
  <c r="V254" i="13"/>
  <c r="X256" i="16" s="1"/>
  <c r="W254" i="13"/>
  <c r="Y256" i="16" s="1"/>
  <c r="X254" i="13"/>
  <c r="Z256" i="16" s="1"/>
  <c r="Y254" i="13"/>
  <c r="AA256" i="16" s="1"/>
  <c r="Z254" i="13"/>
  <c r="AB256" i="16" s="1"/>
  <c r="C255" i="13"/>
  <c r="D255" i="13"/>
  <c r="F257" i="16" s="1"/>
  <c r="E255" i="13"/>
  <c r="F255" i="13"/>
  <c r="H257" i="16" s="1"/>
  <c r="G255" i="13"/>
  <c r="I257" i="16" s="1"/>
  <c r="H255" i="13"/>
  <c r="J257" i="16" s="1"/>
  <c r="I255" i="13"/>
  <c r="K257" i="16" s="1"/>
  <c r="J255" i="13"/>
  <c r="L257" i="16" s="1"/>
  <c r="K255" i="13"/>
  <c r="M257" i="16" s="1"/>
  <c r="L255" i="13"/>
  <c r="N257" i="16" s="1"/>
  <c r="M255" i="13"/>
  <c r="O257" i="16" s="1"/>
  <c r="N255" i="13"/>
  <c r="P257" i="16" s="1"/>
  <c r="O255" i="13"/>
  <c r="Q257" i="16" s="1"/>
  <c r="P255" i="13"/>
  <c r="R257" i="16" s="1"/>
  <c r="Q255" i="13"/>
  <c r="S257" i="16" s="1"/>
  <c r="R255" i="13"/>
  <c r="T257" i="16" s="1"/>
  <c r="S255" i="13"/>
  <c r="U257" i="16" s="1"/>
  <c r="T255" i="13"/>
  <c r="V257" i="16" s="1"/>
  <c r="U255" i="13"/>
  <c r="W257" i="16" s="1"/>
  <c r="V255" i="13"/>
  <c r="X257" i="16" s="1"/>
  <c r="W255" i="13"/>
  <c r="Y257" i="16" s="1"/>
  <c r="X255" i="13"/>
  <c r="Z257" i="16" s="1"/>
  <c r="Y255" i="13"/>
  <c r="AA257" i="16" s="1"/>
  <c r="Z255" i="13"/>
  <c r="AB257" i="16" s="1"/>
  <c r="C256" i="13"/>
  <c r="D256" i="13"/>
  <c r="F258" i="16" s="1"/>
  <c r="E256" i="13"/>
  <c r="F256" i="13"/>
  <c r="H258" i="16" s="1"/>
  <c r="G256" i="13"/>
  <c r="I258" i="16" s="1"/>
  <c r="H256" i="13"/>
  <c r="J258" i="16" s="1"/>
  <c r="I256" i="13"/>
  <c r="K258" i="16" s="1"/>
  <c r="J256" i="13"/>
  <c r="L258" i="16" s="1"/>
  <c r="K256" i="13"/>
  <c r="M258" i="16" s="1"/>
  <c r="L256" i="13"/>
  <c r="N258" i="16" s="1"/>
  <c r="M256" i="13"/>
  <c r="O258" i="16" s="1"/>
  <c r="N256" i="13"/>
  <c r="P258" i="16" s="1"/>
  <c r="O256" i="13"/>
  <c r="Q258" i="16" s="1"/>
  <c r="P256" i="13"/>
  <c r="R258" i="16" s="1"/>
  <c r="Q256" i="13"/>
  <c r="S258" i="16" s="1"/>
  <c r="R256" i="13"/>
  <c r="T258" i="16" s="1"/>
  <c r="S256" i="13"/>
  <c r="U258" i="16" s="1"/>
  <c r="T256" i="13"/>
  <c r="V258" i="16" s="1"/>
  <c r="U256" i="13"/>
  <c r="W258" i="16" s="1"/>
  <c r="V256" i="13"/>
  <c r="X258" i="16" s="1"/>
  <c r="W256" i="13"/>
  <c r="Y258" i="16" s="1"/>
  <c r="X256" i="13"/>
  <c r="Z258" i="16" s="1"/>
  <c r="Y256" i="13"/>
  <c r="AA258" i="16" s="1"/>
  <c r="Z256" i="13"/>
  <c r="AB258" i="16" s="1"/>
  <c r="C257" i="13"/>
  <c r="D257" i="13"/>
  <c r="F259" i="16" s="1"/>
  <c r="E257" i="13"/>
  <c r="F257" i="13"/>
  <c r="H259" i="16" s="1"/>
  <c r="G257" i="13"/>
  <c r="I259" i="16" s="1"/>
  <c r="H257" i="13"/>
  <c r="J259" i="16" s="1"/>
  <c r="I257" i="13"/>
  <c r="K259" i="16" s="1"/>
  <c r="J257" i="13"/>
  <c r="L259" i="16" s="1"/>
  <c r="K257" i="13"/>
  <c r="M259" i="16" s="1"/>
  <c r="L257" i="13"/>
  <c r="N259" i="16" s="1"/>
  <c r="M257" i="13"/>
  <c r="O259" i="16" s="1"/>
  <c r="N257" i="13"/>
  <c r="P259" i="16" s="1"/>
  <c r="O257" i="13"/>
  <c r="Q259" i="16" s="1"/>
  <c r="P257" i="13"/>
  <c r="R259" i="16" s="1"/>
  <c r="Q257" i="13"/>
  <c r="S259" i="16" s="1"/>
  <c r="R257" i="13"/>
  <c r="T259" i="16" s="1"/>
  <c r="S257" i="13"/>
  <c r="U259" i="16" s="1"/>
  <c r="T257" i="13"/>
  <c r="V259" i="16" s="1"/>
  <c r="U257" i="13"/>
  <c r="W259" i="16" s="1"/>
  <c r="V257" i="13"/>
  <c r="X259" i="16" s="1"/>
  <c r="W257" i="13"/>
  <c r="Y259" i="16" s="1"/>
  <c r="X257" i="13"/>
  <c r="Z259" i="16" s="1"/>
  <c r="Y257" i="13"/>
  <c r="AA259" i="16" s="1"/>
  <c r="Z257" i="13"/>
  <c r="AB259" i="16" s="1"/>
  <c r="C258" i="13"/>
  <c r="D258" i="13"/>
  <c r="F260" i="16" s="1"/>
  <c r="E258" i="13"/>
  <c r="F258" i="13"/>
  <c r="H260" i="16" s="1"/>
  <c r="G258" i="13"/>
  <c r="I260" i="16" s="1"/>
  <c r="H258" i="13"/>
  <c r="J260" i="16" s="1"/>
  <c r="I258" i="13"/>
  <c r="K260" i="16" s="1"/>
  <c r="J258" i="13"/>
  <c r="L260" i="16" s="1"/>
  <c r="K258" i="13"/>
  <c r="M260" i="16" s="1"/>
  <c r="L258" i="13"/>
  <c r="N260" i="16" s="1"/>
  <c r="M258" i="13"/>
  <c r="O260" i="16" s="1"/>
  <c r="N258" i="13"/>
  <c r="P260" i="16" s="1"/>
  <c r="O258" i="13"/>
  <c r="Q260" i="16" s="1"/>
  <c r="P258" i="13"/>
  <c r="R260" i="16" s="1"/>
  <c r="Q258" i="13"/>
  <c r="S260" i="16" s="1"/>
  <c r="R258" i="13"/>
  <c r="T260" i="16" s="1"/>
  <c r="S258" i="13"/>
  <c r="U260" i="16" s="1"/>
  <c r="T258" i="13"/>
  <c r="V260" i="16" s="1"/>
  <c r="U258" i="13"/>
  <c r="W260" i="16" s="1"/>
  <c r="V258" i="13"/>
  <c r="X260" i="16" s="1"/>
  <c r="W258" i="13"/>
  <c r="Y260" i="16" s="1"/>
  <c r="X258" i="13"/>
  <c r="Z260" i="16" s="1"/>
  <c r="Y258" i="13"/>
  <c r="AA260" i="16" s="1"/>
  <c r="Z258" i="13"/>
  <c r="AB260" i="16" s="1"/>
  <c r="C259" i="13"/>
  <c r="D259" i="13"/>
  <c r="F261" i="16" s="1"/>
  <c r="E259" i="13"/>
  <c r="F259" i="13"/>
  <c r="H261" i="16" s="1"/>
  <c r="G259" i="13"/>
  <c r="I261" i="16" s="1"/>
  <c r="H259" i="13"/>
  <c r="J261" i="16" s="1"/>
  <c r="I259" i="13"/>
  <c r="K261" i="16" s="1"/>
  <c r="J259" i="13"/>
  <c r="L261" i="16" s="1"/>
  <c r="K259" i="13"/>
  <c r="M261" i="16" s="1"/>
  <c r="L259" i="13"/>
  <c r="N261" i="16" s="1"/>
  <c r="M259" i="13"/>
  <c r="O261" i="16" s="1"/>
  <c r="N259" i="13"/>
  <c r="P261" i="16" s="1"/>
  <c r="O259" i="13"/>
  <c r="Q261" i="16" s="1"/>
  <c r="P259" i="13"/>
  <c r="R261" i="16" s="1"/>
  <c r="Q259" i="13"/>
  <c r="S261" i="16" s="1"/>
  <c r="R259" i="13"/>
  <c r="T261" i="16" s="1"/>
  <c r="S259" i="13"/>
  <c r="U261" i="16" s="1"/>
  <c r="T259" i="13"/>
  <c r="V261" i="16" s="1"/>
  <c r="U259" i="13"/>
  <c r="W261" i="16" s="1"/>
  <c r="V259" i="13"/>
  <c r="X261" i="16" s="1"/>
  <c r="W259" i="13"/>
  <c r="Y261" i="16" s="1"/>
  <c r="X259" i="13"/>
  <c r="Z261" i="16" s="1"/>
  <c r="Y259" i="13"/>
  <c r="AA261" i="16" s="1"/>
  <c r="Z259" i="13"/>
  <c r="AB261" i="16" s="1"/>
  <c r="C260" i="13"/>
  <c r="D260" i="13"/>
  <c r="F262" i="16" s="1"/>
  <c r="E260" i="13"/>
  <c r="F260" i="13"/>
  <c r="H262" i="16" s="1"/>
  <c r="G260" i="13"/>
  <c r="I262" i="16" s="1"/>
  <c r="H260" i="13"/>
  <c r="J262" i="16" s="1"/>
  <c r="I260" i="13"/>
  <c r="K262" i="16" s="1"/>
  <c r="J260" i="13"/>
  <c r="L262" i="16" s="1"/>
  <c r="K260" i="13"/>
  <c r="M262" i="16" s="1"/>
  <c r="L260" i="13"/>
  <c r="N262" i="16" s="1"/>
  <c r="M260" i="13"/>
  <c r="O262" i="16" s="1"/>
  <c r="N260" i="13"/>
  <c r="P262" i="16" s="1"/>
  <c r="O260" i="13"/>
  <c r="Q262" i="16" s="1"/>
  <c r="P260" i="13"/>
  <c r="R262" i="16" s="1"/>
  <c r="Q260" i="13"/>
  <c r="S262" i="16" s="1"/>
  <c r="R260" i="13"/>
  <c r="T262" i="16" s="1"/>
  <c r="S260" i="13"/>
  <c r="U262" i="16" s="1"/>
  <c r="T260" i="13"/>
  <c r="V262" i="16" s="1"/>
  <c r="U260" i="13"/>
  <c r="W262" i="16" s="1"/>
  <c r="V260" i="13"/>
  <c r="X262" i="16" s="1"/>
  <c r="W260" i="13"/>
  <c r="Y262" i="16" s="1"/>
  <c r="X260" i="13"/>
  <c r="Z262" i="16" s="1"/>
  <c r="Y260" i="13"/>
  <c r="AA262" i="16" s="1"/>
  <c r="Z260" i="13"/>
  <c r="AB262" i="16" s="1"/>
  <c r="C261" i="13"/>
  <c r="D261" i="13"/>
  <c r="F263" i="16" s="1"/>
  <c r="E261" i="13"/>
  <c r="F261" i="13"/>
  <c r="H263" i="16" s="1"/>
  <c r="G261" i="13"/>
  <c r="I263" i="16" s="1"/>
  <c r="H261" i="13"/>
  <c r="J263" i="16" s="1"/>
  <c r="I261" i="13"/>
  <c r="K263" i="16" s="1"/>
  <c r="J261" i="13"/>
  <c r="L263" i="16" s="1"/>
  <c r="K261" i="13"/>
  <c r="M263" i="16" s="1"/>
  <c r="L261" i="13"/>
  <c r="N263" i="16" s="1"/>
  <c r="M261" i="13"/>
  <c r="O263" i="16" s="1"/>
  <c r="N261" i="13"/>
  <c r="P263" i="16" s="1"/>
  <c r="O261" i="13"/>
  <c r="Q263" i="16" s="1"/>
  <c r="P261" i="13"/>
  <c r="R263" i="16" s="1"/>
  <c r="Q261" i="13"/>
  <c r="S263" i="16" s="1"/>
  <c r="R261" i="13"/>
  <c r="T263" i="16" s="1"/>
  <c r="S261" i="13"/>
  <c r="U263" i="16" s="1"/>
  <c r="T261" i="13"/>
  <c r="V263" i="16" s="1"/>
  <c r="U261" i="13"/>
  <c r="W263" i="16" s="1"/>
  <c r="V261" i="13"/>
  <c r="X263" i="16" s="1"/>
  <c r="W261" i="13"/>
  <c r="Y263" i="16" s="1"/>
  <c r="X261" i="13"/>
  <c r="Z263" i="16" s="1"/>
  <c r="Y261" i="13"/>
  <c r="AA263" i="16" s="1"/>
  <c r="Z261" i="13"/>
  <c r="AB263" i="16" s="1"/>
  <c r="C262" i="13"/>
  <c r="D262" i="13"/>
  <c r="F264" i="16" s="1"/>
  <c r="E262" i="13"/>
  <c r="F262" i="13"/>
  <c r="H264" i="16" s="1"/>
  <c r="G262" i="13"/>
  <c r="I264" i="16" s="1"/>
  <c r="H262" i="13"/>
  <c r="J264" i="16" s="1"/>
  <c r="I262" i="13"/>
  <c r="K264" i="16" s="1"/>
  <c r="J262" i="13"/>
  <c r="L264" i="16" s="1"/>
  <c r="K262" i="13"/>
  <c r="M264" i="16" s="1"/>
  <c r="L262" i="13"/>
  <c r="N264" i="16" s="1"/>
  <c r="M262" i="13"/>
  <c r="O264" i="16" s="1"/>
  <c r="N262" i="13"/>
  <c r="P264" i="16" s="1"/>
  <c r="O262" i="13"/>
  <c r="Q264" i="16" s="1"/>
  <c r="P262" i="13"/>
  <c r="R264" i="16" s="1"/>
  <c r="Q262" i="13"/>
  <c r="S264" i="16" s="1"/>
  <c r="R262" i="13"/>
  <c r="T264" i="16" s="1"/>
  <c r="S262" i="13"/>
  <c r="U264" i="16" s="1"/>
  <c r="T262" i="13"/>
  <c r="V264" i="16" s="1"/>
  <c r="U262" i="13"/>
  <c r="W264" i="16" s="1"/>
  <c r="V262" i="13"/>
  <c r="X264" i="16" s="1"/>
  <c r="W262" i="13"/>
  <c r="Y264" i="16" s="1"/>
  <c r="X262" i="13"/>
  <c r="Z264" i="16" s="1"/>
  <c r="Y262" i="13"/>
  <c r="AA264" i="16" s="1"/>
  <c r="Z262" i="13"/>
  <c r="AB264" i="16" s="1"/>
  <c r="C263" i="13"/>
  <c r="D263" i="13"/>
  <c r="F265" i="16" s="1"/>
  <c r="E263" i="13"/>
  <c r="F263" i="13"/>
  <c r="H265" i="16" s="1"/>
  <c r="G263" i="13"/>
  <c r="I265" i="16" s="1"/>
  <c r="H263" i="13"/>
  <c r="J265" i="16" s="1"/>
  <c r="I263" i="13"/>
  <c r="K265" i="16" s="1"/>
  <c r="J263" i="13"/>
  <c r="L265" i="16" s="1"/>
  <c r="K263" i="13"/>
  <c r="M265" i="16" s="1"/>
  <c r="L263" i="13"/>
  <c r="N265" i="16" s="1"/>
  <c r="M263" i="13"/>
  <c r="O265" i="16" s="1"/>
  <c r="N263" i="13"/>
  <c r="P265" i="16" s="1"/>
  <c r="O263" i="13"/>
  <c r="Q265" i="16" s="1"/>
  <c r="P263" i="13"/>
  <c r="R265" i="16" s="1"/>
  <c r="Q263" i="13"/>
  <c r="S265" i="16" s="1"/>
  <c r="R263" i="13"/>
  <c r="T265" i="16" s="1"/>
  <c r="S263" i="13"/>
  <c r="U265" i="16" s="1"/>
  <c r="T263" i="13"/>
  <c r="V265" i="16" s="1"/>
  <c r="U263" i="13"/>
  <c r="W265" i="16" s="1"/>
  <c r="V263" i="13"/>
  <c r="X265" i="16" s="1"/>
  <c r="W263" i="13"/>
  <c r="Y265" i="16" s="1"/>
  <c r="X263" i="13"/>
  <c r="Z265" i="16" s="1"/>
  <c r="Y263" i="13"/>
  <c r="AA265" i="16" s="1"/>
  <c r="Z263" i="13"/>
  <c r="AB265" i="16" s="1"/>
  <c r="C264" i="13"/>
  <c r="D264" i="13"/>
  <c r="F266" i="16" s="1"/>
  <c r="E264" i="13"/>
  <c r="F264" i="13"/>
  <c r="H266" i="16" s="1"/>
  <c r="G264" i="13"/>
  <c r="I266" i="16" s="1"/>
  <c r="H264" i="13"/>
  <c r="J266" i="16" s="1"/>
  <c r="I264" i="13"/>
  <c r="K266" i="16" s="1"/>
  <c r="J264" i="13"/>
  <c r="L266" i="16" s="1"/>
  <c r="K264" i="13"/>
  <c r="M266" i="16" s="1"/>
  <c r="L264" i="13"/>
  <c r="N266" i="16" s="1"/>
  <c r="M264" i="13"/>
  <c r="O266" i="16" s="1"/>
  <c r="N264" i="13"/>
  <c r="P266" i="16" s="1"/>
  <c r="O264" i="13"/>
  <c r="Q266" i="16" s="1"/>
  <c r="P264" i="13"/>
  <c r="R266" i="16" s="1"/>
  <c r="Q264" i="13"/>
  <c r="S266" i="16" s="1"/>
  <c r="R264" i="13"/>
  <c r="T266" i="16" s="1"/>
  <c r="S264" i="13"/>
  <c r="U266" i="16" s="1"/>
  <c r="T264" i="13"/>
  <c r="V266" i="16" s="1"/>
  <c r="U264" i="13"/>
  <c r="W266" i="16" s="1"/>
  <c r="V264" i="13"/>
  <c r="X266" i="16" s="1"/>
  <c r="W264" i="13"/>
  <c r="Y266" i="16" s="1"/>
  <c r="X264" i="13"/>
  <c r="Z266" i="16" s="1"/>
  <c r="Y264" i="13"/>
  <c r="AA266" i="16" s="1"/>
  <c r="Z264" i="13"/>
  <c r="AB266" i="16" s="1"/>
  <c r="C265" i="13"/>
  <c r="D265" i="13"/>
  <c r="F267" i="16" s="1"/>
  <c r="E265" i="13"/>
  <c r="F265" i="13"/>
  <c r="H267" i="16" s="1"/>
  <c r="G265" i="13"/>
  <c r="I267" i="16" s="1"/>
  <c r="H265" i="13"/>
  <c r="J267" i="16" s="1"/>
  <c r="I265" i="13"/>
  <c r="K267" i="16" s="1"/>
  <c r="J265" i="13"/>
  <c r="L267" i="16" s="1"/>
  <c r="K265" i="13"/>
  <c r="M267" i="16" s="1"/>
  <c r="L265" i="13"/>
  <c r="N267" i="16" s="1"/>
  <c r="M265" i="13"/>
  <c r="O267" i="16" s="1"/>
  <c r="N265" i="13"/>
  <c r="P267" i="16" s="1"/>
  <c r="O265" i="13"/>
  <c r="Q267" i="16" s="1"/>
  <c r="P265" i="13"/>
  <c r="R267" i="16" s="1"/>
  <c r="Q265" i="13"/>
  <c r="S267" i="16" s="1"/>
  <c r="R265" i="13"/>
  <c r="T267" i="16" s="1"/>
  <c r="S265" i="13"/>
  <c r="U267" i="16" s="1"/>
  <c r="T265" i="13"/>
  <c r="V267" i="16" s="1"/>
  <c r="U265" i="13"/>
  <c r="W267" i="16" s="1"/>
  <c r="V265" i="13"/>
  <c r="X267" i="16" s="1"/>
  <c r="W265" i="13"/>
  <c r="Y267" i="16" s="1"/>
  <c r="X265" i="13"/>
  <c r="Z267" i="16" s="1"/>
  <c r="Y265" i="13"/>
  <c r="AA267" i="16" s="1"/>
  <c r="Z265" i="13"/>
  <c r="AB267" i="16" s="1"/>
  <c r="C266" i="13"/>
  <c r="D266" i="13"/>
  <c r="F268" i="16" s="1"/>
  <c r="E266" i="13"/>
  <c r="F266" i="13"/>
  <c r="H268" i="16" s="1"/>
  <c r="G266" i="13"/>
  <c r="I268" i="16" s="1"/>
  <c r="H266" i="13"/>
  <c r="J268" i="16" s="1"/>
  <c r="I266" i="13"/>
  <c r="K268" i="16" s="1"/>
  <c r="J266" i="13"/>
  <c r="L268" i="16" s="1"/>
  <c r="K266" i="13"/>
  <c r="M268" i="16" s="1"/>
  <c r="L266" i="13"/>
  <c r="N268" i="16" s="1"/>
  <c r="M266" i="13"/>
  <c r="O268" i="16" s="1"/>
  <c r="N266" i="13"/>
  <c r="P268" i="16" s="1"/>
  <c r="O266" i="13"/>
  <c r="Q268" i="16" s="1"/>
  <c r="P266" i="13"/>
  <c r="R268" i="16" s="1"/>
  <c r="Q266" i="13"/>
  <c r="S268" i="16" s="1"/>
  <c r="R266" i="13"/>
  <c r="T268" i="16" s="1"/>
  <c r="S266" i="13"/>
  <c r="U268" i="16" s="1"/>
  <c r="T266" i="13"/>
  <c r="V268" i="16" s="1"/>
  <c r="U266" i="13"/>
  <c r="W268" i="16" s="1"/>
  <c r="V266" i="13"/>
  <c r="X268" i="16" s="1"/>
  <c r="W266" i="13"/>
  <c r="Y268" i="16" s="1"/>
  <c r="X266" i="13"/>
  <c r="Z268" i="16" s="1"/>
  <c r="Y266" i="13"/>
  <c r="AA268" i="16" s="1"/>
  <c r="Z266" i="13"/>
  <c r="AB268" i="16" s="1"/>
  <c r="C267" i="13"/>
  <c r="D267" i="13"/>
  <c r="F269" i="16" s="1"/>
  <c r="E267" i="13"/>
  <c r="F267" i="13"/>
  <c r="H269" i="16" s="1"/>
  <c r="G267" i="13"/>
  <c r="I269" i="16" s="1"/>
  <c r="H267" i="13"/>
  <c r="J269" i="16" s="1"/>
  <c r="I267" i="13"/>
  <c r="K269" i="16" s="1"/>
  <c r="J267" i="13"/>
  <c r="L269" i="16" s="1"/>
  <c r="K267" i="13"/>
  <c r="M269" i="16" s="1"/>
  <c r="L267" i="13"/>
  <c r="N269" i="16" s="1"/>
  <c r="M267" i="13"/>
  <c r="O269" i="16" s="1"/>
  <c r="N267" i="13"/>
  <c r="P269" i="16" s="1"/>
  <c r="O267" i="13"/>
  <c r="Q269" i="16" s="1"/>
  <c r="P267" i="13"/>
  <c r="R269" i="16" s="1"/>
  <c r="Q267" i="13"/>
  <c r="S269" i="16" s="1"/>
  <c r="R267" i="13"/>
  <c r="T269" i="16" s="1"/>
  <c r="S267" i="13"/>
  <c r="U269" i="16" s="1"/>
  <c r="T267" i="13"/>
  <c r="V269" i="16" s="1"/>
  <c r="U267" i="13"/>
  <c r="W269" i="16" s="1"/>
  <c r="V267" i="13"/>
  <c r="X269" i="16" s="1"/>
  <c r="W267" i="13"/>
  <c r="Y269" i="16" s="1"/>
  <c r="X267" i="13"/>
  <c r="Z269" i="16" s="1"/>
  <c r="Y267" i="13"/>
  <c r="AA269" i="16" s="1"/>
  <c r="Z267" i="13"/>
  <c r="AB269" i="16" s="1"/>
  <c r="C268" i="13"/>
  <c r="D268" i="13"/>
  <c r="F270" i="16" s="1"/>
  <c r="E268" i="13"/>
  <c r="F268" i="13"/>
  <c r="H270" i="16" s="1"/>
  <c r="G268" i="13"/>
  <c r="I270" i="16" s="1"/>
  <c r="H268" i="13"/>
  <c r="J270" i="16" s="1"/>
  <c r="I268" i="13"/>
  <c r="K270" i="16" s="1"/>
  <c r="J268" i="13"/>
  <c r="L270" i="16" s="1"/>
  <c r="K268" i="13"/>
  <c r="M270" i="16" s="1"/>
  <c r="L268" i="13"/>
  <c r="N270" i="16" s="1"/>
  <c r="M268" i="13"/>
  <c r="O270" i="16" s="1"/>
  <c r="N268" i="13"/>
  <c r="P270" i="16" s="1"/>
  <c r="O268" i="13"/>
  <c r="Q270" i="16" s="1"/>
  <c r="P268" i="13"/>
  <c r="R270" i="16" s="1"/>
  <c r="Q268" i="13"/>
  <c r="S270" i="16" s="1"/>
  <c r="R268" i="13"/>
  <c r="T270" i="16" s="1"/>
  <c r="S268" i="13"/>
  <c r="U270" i="16" s="1"/>
  <c r="T268" i="13"/>
  <c r="V270" i="16" s="1"/>
  <c r="U268" i="13"/>
  <c r="W270" i="16" s="1"/>
  <c r="V268" i="13"/>
  <c r="X270" i="16" s="1"/>
  <c r="W268" i="13"/>
  <c r="Y270" i="16" s="1"/>
  <c r="X268" i="13"/>
  <c r="Z270" i="16" s="1"/>
  <c r="Y268" i="13"/>
  <c r="AA270" i="16" s="1"/>
  <c r="Z268" i="13"/>
  <c r="AB270" i="16" s="1"/>
  <c r="C269" i="13"/>
  <c r="D269" i="13"/>
  <c r="F271" i="16" s="1"/>
  <c r="E269" i="13"/>
  <c r="F269" i="13"/>
  <c r="H271" i="16" s="1"/>
  <c r="G269" i="13"/>
  <c r="I271" i="16" s="1"/>
  <c r="H269" i="13"/>
  <c r="J271" i="16" s="1"/>
  <c r="I269" i="13"/>
  <c r="K271" i="16" s="1"/>
  <c r="J269" i="13"/>
  <c r="L271" i="16" s="1"/>
  <c r="K269" i="13"/>
  <c r="M271" i="16" s="1"/>
  <c r="L269" i="13"/>
  <c r="N271" i="16" s="1"/>
  <c r="M269" i="13"/>
  <c r="O271" i="16" s="1"/>
  <c r="N269" i="13"/>
  <c r="P271" i="16" s="1"/>
  <c r="O269" i="13"/>
  <c r="Q271" i="16" s="1"/>
  <c r="P269" i="13"/>
  <c r="R271" i="16" s="1"/>
  <c r="Q269" i="13"/>
  <c r="S271" i="16" s="1"/>
  <c r="R269" i="13"/>
  <c r="T271" i="16" s="1"/>
  <c r="S269" i="13"/>
  <c r="U271" i="16" s="1"/>
  <c r="T269" i="13"/>
  <c r="V271" i="16" s="1"/>
  <c r="U269" i="13"/>
  <c r="W271" i="16" s="1"/>
  <c r="V269" i="13"/>
  <c r="X271" i="16" s="1"/>
  <c r="W269" i="13"/>
  <c r="Y271" i="16" s="1"/>
  <c r="X269" i="13"/>
  <c r="Z271" i="16" s="1"/>
  <c r="Y269" i="13"/>
  <c r="AA271" i="16" s="1"/>
  <c r="Z269" i="13"/>
  <c r="AB271" i="16" s="1"/>
  <c r="C270" i="13"/>
  <c r="D270" i="13"/>
  <c r="F272" i="16" s="1"/>
  <c r="E270" i="13"/>
  <c r="F270" i="13"/>
  <c r="H272" i="16" s="1"/>
  <c r="G270" i="13"/>
  <c r="I272" i="16" s="1"/>
  <c r="H270" i="13"/>
  <c r="J272" i="16" s="1"/>
  <c r="I270" i="13"/>
  <c r="K272" i="16" s="1"/>
  <c r="J270" i="13"/>
  <c r="L272" i="16" s="1"/>
  <c r="K270" i="13"/>
  <c r="M272" i="16" s="1"/>
  <c r="L270" i="13"/>
  <c r="N272" i="16" s="1"/>
  <c r="M270" i="13"/>
  <c r="O272" i="16" s="1"/>
  <c r="N270" i="13"/>
  <c r="P272" i="16" s="1"/>
  <c r="O270" i="13"/>
  <c r="Q272" i="16" s="1"/>
  <c r="P270" i="13"/>
  <c r="R272" i="16" s="1"/>
  <c r="Q270" i="13"/>
  <c r="S272" i="16" s="1"/>
  <c r="R270" i="13"/>
  <c r="T272" i="16" s="1"/>
  <c r="S270" i="13"/>
  <c r="U272" i="16" s="1"/>
  <c r="T270" i="13"/>
  <c r="V272" i="16" s="1"/>
  <c r="U270" i="13"/>
  <c r="W272" i="16" s="1"/>
  <c r="V270" i="13"/>
  <c r="X272" i="16" s="1"/>
  <c r="W270" i="13"/>
  <c r="Y272" i="16" s="1"/>
  <c r="X270" i="13"/>
  <c r="Z272" i="16" s="1"/>
  <c r="Y270" i="13"/>
  <c r="AA272" i="16" s="1"/>
  <c r="Z270" i="13"/>
  <c r="AB272" i="16" s="1"/>
  <c r="C271" i="13"/>
  <c r="D271" i="13"/>
  <c r="F273" i="16" s="1"/>
  <c r="E271" i="13"/>
  <c r="F271" i="13"/>
  <c r="H273" i="16" s="1"/>
  <c r="G271" i="13"/>
  <c r="I273" i="16" s="1"/>
  <c r="H271" i="13"/>
  <c r="J273" i="16" s="1"/>
  <c r="I271" i="13"/>
  <c r="K273" i="16" s="1"/>
  <c r="J271" i="13"/>
  <c r="L273" i="16" s="1"/>
  <c r="K271" i="13"/>
  <c r="M273" i="16" s="1"/>
  <c r="L271" i="13"/>
  <c r="N273" i="16" s="1"/>
  <c r="M271" i="13"/>
  <c r="O273" i="16" s="1"/>
  <c r="N271" i="13"/>
  <c r="P273" i="16" s="1"/>
  <c r="O271" i="13"/>
  <c r="Q273" i="16" s="1"/>
  <c r="P271" i="13"/>
  <c r="R273" i="16" s="1"/>
  <c r="Q271" i="13"/>
  <c r="S273" i="16" s="1"/>
  <c r="R271" i="13"/>
  <c r="T273" i="16" s="1"/>
  <c r="S271" i="13"/>
  <c r="U273" i="16" s="1"/>
  <c r="T271" i="13"/>
  <c r="V273" i="16" s="1"/>
  <c r="U271" i="13"/>
  <c r="W273" i="16" s="1"/>
  <c r="V271" i="13"/>
  <c r="X273" i="16" s="1"/>
  <c r="W271" i="13"/>
  <c r="Y273" i="16" s="1"/>
  <c r="X271" i="13"/>
  <c r="Z273" i="16" s="1"/>
  <c r="Y271" i="13"/>
  <c r="AA273" i="16" s="1"/>
  <c r="Z271" i="13"/>
  <c r="AB273" i="16" s="1"/>
  <c r="C272" i="13"/>
  <c r="D272" i="13"/>
  <c r="F274" i="16" s="1"/>
  <c r="E272" i="13"/>
  <c r="F272" i="13"/>
  <c r="H274" i="16" s="1"/>
  <c r="G272" i="13"/>
  <c r="I274" i="16" s="1"/>
  <c r="H272" i="13"/>
  <c r="J274" i="16" s="1"/>
  <c r="I272" i="13"/>
  <c r="K274" i="16" s="1"/>
  <c r="J272" i="13"/>
  <c r="L274" i="16" s="1"/>
  <c r="K272" i="13"/>
  <c r="M274" i="16" s="1"/>
  <c r="L272" i="13"/>
  <c r="N274" i="16" s="1"/>
  <c r="M272" i="13"/>
  <c r="O274" i="16" s="1"/>
  <c r="N272" i="13"/>
  <c r="P274" i="16" s="1"/>
  <c r="O272" i="13"/>
  <c r="Q274" i="16" s="1"/>
  <c r="P272" i="13"/>
  <c r="R274" i="16" s="1"/>
  <c r="Q272" i="13"/>
  <c r="S274" i="16" s="1"/>
  <c r="R272" i="13"/>
  <c r="T274" i="16" s="1"/>
  <c r="S272" i="13"/>
  <c r="U274" i="16" s="1"/>
  <c r="T272" i="13"/>
  <c r="V274" i="16" s="1"/>
  <c r="U272" i="13"/>
  <c r="W274" i="16" s="1"/>
  <c r="V272" i="13"/>
  <c r="X274" i="16" s="1"/>
  <c r="W272" i="13"/>
  <c r="Y274" i="16" s="1"/>
  <c r="X272" i="13"/>
  <c r="Z274" i="16" s="1"/>
  <c r="Y272" i="13"/>
  <c r="AA274" i="16" s="1"/>
  <c r="Z272" i="13"/>
  <c r="AB274" i="16" s="1"/>
  <c r="C273" i="13"/>
  <c r="D273" i="13"/>
  <c r="F275" i="16" s="1"/>
  <c r="E273" i="13"/>
  <c r="F273" i="13"/>
  <c r="H275" i="16" s="1"/>
  <c r="G273" i="13"/>
  <c r="I275" i="16" s="1"/>
  <c r="H273" i="13"/>
  <c r="J275" i="16" s="1"/>
  <c r="I273" i="13"/>
  <c r="K275" i="16" s="1"/>
  <c r="J273" i="13"/>
  <c r="L275" i="16" s="1"/>
  <c r="K273" i="13"/>
  <c r="M275" i="16" s="1"/>
  <c r="L273" i="13"/>
  <c r="N275" i="16" s="1"/>
  <c r="M273" i="13"/>
  <c r="O275" i="16" s="1"/>
  <c r="N273" i="13"/>
  <c r="P275" i="16" s="1"/>
  <c r="O273" i="13"/>
  <c r="Q275" i="16" s="1"/>
  <c r="P273" i="13"/>
  <c r="R275" i="16" s="1"/>
  <c r="Q273" i="13"/>
  <c r="S275" i="16" s="1"/>
  <c r="R273" i="13"/>
  <c r="T275" i="16" s="1"/>
  <c r="S273" i="13"/>
  <c r="U275" i="16" s="1"/>
  <c r="T273" i="13"/>
  <c r="V275" i="16" s="1"/>
  <c r="U273" i="13"/>
  <c r="W275" i="16" s="1"/>
  <c r="V273" i="13"/>
  <c r="X275" i="16" s="1"/>
  <c r="W273" i="13"/>
  <c r="Y275" i="16" s="1"/>
  <c r="X273" i="13"/>
  <c r="Z275" i="16" s="1"/>
  <c r="Y273" i="13"/>
  <c r="AA275" i="16" s="1"/>
  <c r="Z273" i="13"/>
  <c r="AB275" i="16" s="1"/>
  <c r="C274" i="13"/>
  <c r="D274" i="13"/>
  <c r="F276" i="16" s="1"/>
  <c r="E274" i="13"/>
  <c r="F274" i="13"/>
  <c r="H276" i="16" s="1"/>
  <c r="G274" i="13"/>
  <c r="I276" i="16" s="1"/>
  <c r="H274" i="13"/>
  <c r="J276" i="16" s="1"/>
  <c r="I274" i="13"/>
  <c r="K276" i="16" s="1"/>
  <c r="J274" i="13"/>
  <c r="L276" i="16" s="1"/>
  <c r="K274" i="13"/>
  <c r="M276" i="16" s="1"/>
  <c r="L274" i="13"/>
  <c r="N276" i="16" s="1"/>
  <c r="M274" i="13"/>
  <c r="O276" i="16" s="1"/>
  <c r="N274" i="13"/>
  <c r="P276" i="16" s="1"/>
  <c r="O274" i="13"/>
  <c r="Q276" i="16" s="1"/>
  <c r="P274" i="13"/>
  <c r="R276" i="16" s="1"/>
  <c r="Q274" i="13"/>
  <c r="S276" i="16" s="1"/>
  <c r="R274" i="13"/>
  <c r="T276" i="16" s="1"/>
  <c r="S274" i="13"/>
  <c r="U276" i="16" s="1"/>
  <c r="T274" i="13"/>
  <c r="V276" i="16" s="1"/>
  <c r="U274" i="13"/>
  <c r="W276" i="16" s="1"/>
  <c r="V274" i="13"/>
  <c r="X276" i="16" s="1"/>
  <c r="W274" i="13"/>
  <c r="Y276" i="16" s="1"/>
  <c r="X274" i="13"/>
  <c r="Z276" i="16" s="1"/>
  <c r="Y274" i="13"/>
  <c r="AA276" i="16" s="1"/>
  <c r="Z274" i="13"/>
  <c r="AB276" i="16" s="1"/>
  <c r="C275" i="13"/>
  <c r="D275" i="13"/>
  <c r="F277" i="16" s="1"/>
  <c r="E275" i="13"/>
  <c r="F275" i="13"/>
  <c r="H277" i="16" s="1"/>
  <c r="G275" i="13"/>
  <c r="I277" i="16" s="1"/>
  <c r="H275" i="13"/>
  <c r="J277" i="16" s="1"/>
  <c r="I275" i="13"/>
  <c r="K277" i="16" s="1"/>
  <c r="J275" i="13"/>
  <c r="L277" i="16" s="1"/>
  <c r="K275" i="13"/>
  <c r="M277" i="16" s="1"/>
  <c r="L275" i="13"/>
  <c r="N277" i="16" s="1"/>
  <c r="M275" i="13"/>
  <c r="O277" i="16" s="1"/>
  <c r="N275" i="13"/>
  <c r="P277" i="16" s="1"/>
  <c r="O275" i="13"/>
  <c r="Q277" i="16" s="1"/>
  <c r="P275" i="13"/>
  <c r="R277" i="16" s="1"/>
  <c r="Q275" i="13"/>
  <c r="S277" i="16" s="1"/>
  <c r="R275" i="13"/>
  <c r="T277" i="16" s="1"/>
  <c r="S275" i="13"/>
  <c r="U277" i="16" s="1"/>
  <c r="T275" i="13"/>
  <c r="V277" i="16" s="1"/>
  <c r="U275" i="13"/>
  <c r="W277" i="16" s="1"/>
  <c r="V275" i="13"/>
  <c r="X277" i="16" s="1"/>
  <c r="W275" i="13"/>
  <c r="Y277" i="16" s="1"/>
  <c r="X275" i="13"/>
  <c r="Z277" i="16" s="1"/>
  <c r="Y275" i="13"/>
  <c r="AA277" i="16" s="1"/>
  <c r="Z275" i="13"/>
  <c r="AB277" i="16" s="1"/>
  <c r="C276" i="13"/>
  <c r="D276" i="13"/>
  <c r="F278" i="16" s="1"/>
  <c r="E276" i="13"/>
  <c r="F276" i="13"/>
  <c r="H278" i="16" s="1"/>
  <c r="G276" i="13"/>
  <c r="I278" i="16" s="1"/>
  <c r="H276" i="13"/>
  <c r="J278" i="16" s="1"/>
  <c r="I276" i="13"/>
  <c r="K278" i="16" s="1"/>
  <c r="J276" i="13"/>
  <c r="L278" i="16" s="1"/>
  <c r="K276" i="13"/>
  <c r="M278" i="16" s="1"/>
  <c r="L276" i="13"/>
  <c r="N278" i="16" s="1"/>
  <c r="M276" i="13"/>
  <c r="O278" i="16" s="1"/>
  <c r="N276" i="13"/>
  <c r="P278" i="16" s="1"/>
  <c r="O276" i="13"/>
  <c r="Q278" i="16" s="1"/>
  <c r="P276" i="13"/>
  <c r="R278" i="16" s="1"/>
  <c r="Q276" i="13"/>
  <c r="S278" i="16" s="1"/>
  <c r="R276" i="13"/>
  <c r="T278" i="16" s="1"/>
  <c r="S276" i="13"/>
  <c r="U278" i="16" s="1"/>
  <c r="T276" i="13"/>
  <c r="V278" i="16" s="1"/>
  <c r="U276" i="13"/>
  <c r="W278" i="16" s="1"/>
  <c r="V276" i="13"/>
  <c r="X278" i="16" s="1"/>
  <c r="W276" i="13"/>
  <c r="Y278" i="16" s="1"/>
  <c r="X276" i="13"/>
  <c r="Z278" i="16" s="1"/>
  <c r="Y276" i="13"/>
  <c r="AA278" i="16" s="1"/>
  <c r="Z276" i="13"/>
  <c r="AB278" i="16" s="1"/>
  <c r="C277" i="13"/>
  <c r="D277" i="13"/>
  <c r="F279" i="16" s="1"/>
  <c r="E277" i="13"/>
  <c r="F277" i="13"/>
  <c r="H279" i="16" s="1"/>
  <c r="G277" i="13"/>
  <c r="I279" i="16" s="1"/>
  <c r="H277" i="13"/>
  <c r="J279" i="16" s="1"/>
  <c r="I277" i="13"/>
  <c r="K279" i="16" s="1"/>
  <c r="J277" i="13"/>
  <c r="L279" i="16" s="1"/>
  <c r="K277" i="13"/>
  <c r="M279" i="16" s="1"/>
  <c r="L277" i="13"/>
  <c r="N279" i="16" s="1"/>
  <c r="M277" i="13"/>
  <c r="O279" i="16" s="1"/>
  <c r="N277" i="13"/>
  <c r="P279" i="16" s="1"/>
  <c r="O277" i="13"/>
  <c r="Q279" i="16" s="1"/>
  <c r="P277" i="13"/>
  <c r="R279" i="16" s="1"/>
  <c r="Q277" i="13"/>
  <c r="S279" i="16" s="1"/>
  <c r="R277" i="13"/>
  <c r="T279" i="16" s="1"/>
  <c r="S277" i="13"/>
  <c r="U279" i="16" s="1"/>
  <c r="T277" i="13"/>
  <c r="V279" i="16" s="1"/>
  <c r="U277" i="13"/>
  <c r="W279" i="16" s="1"/>
  <c r="V277" i="13"/>
  <c r="X279" i="16" s="1"/>
  <c r="W277" i="13"/>
  <c r="Y279" i="16" s="1"/>
  <c r="X277" i="13"/>
  <c r="Z279" i="16" s="1"/>
  <c r="Y277" i="13"/>
  <c r="AA279" i="16" s="1"/>
  <c r="Z277" i="13"/>
  <c r="AB279" i="16" s="1"/>
  <c r="C278" i="13"/>
  <c r="D278" i="13"/>
  <c r="F280" i="16" s="1"/>
  <c r="E278" i="13"/>
  <c r="F278" i="13"/>
  <c r="H280" i="16" s="1"/>
  <c r="G278" i="13"/>
  <c r="I280" i="16" s="1"/>
  <c r="H278" i="13"/>
  <c r="J280" i="16" s="1"/>
  <c r="I278" i="13"/>
  <c r="K280" i="16" s="1"/>
  <c r="J278" i="13"/>
  <c r="L280" i="16" s="1"/>
  <c r="K278" i="13"/>
  <c r="M280" i="16" s="1"/>
  <c r="L278" i="13"/>
  <c r="N280" i="16" s="1"/>
  <c r="M278" i="13"/>
  <c r="O280" i="16" s="1"/>
  <c r="N278" i="13"/>
  <c r="P280" i="16" s="1"/>
  <c r="O278" i="13"/>
  <c r="Q280" i="16" s="1"/>
  <c r="P278" i="13"/>
  <c r="R280" i="16" s="1"/>
  <c r="Q278" i="13"/>
  <c r="S280" i="16" s="1"/>
  <c r="R278" i="13"/>
  <c r="T280" i="16" s="1"/>
  <c r="S278" i="13"/>
  <c r="U280" i="16" s="1"/>
  <c r="T278" i="13"/>
  <c r="V280" i="16" s="1"/>
  <c r="U278" i="13"/>
  <c r="W280" i="16" s="1"/>
  <c r="V278" i="13"/>
  <c r="X280" i="16" s="1"/>
  <c r="W278" i="13"/>
  <c r="Y280" i="16" s="1"/>
  <c r="X278" i="13"/>
  <c r="Z280" i="16" s="1"/>
  <c r="Y278" i="13"/>
  <c r="AA280" i="16" s="1"/>
  <c r="Z278" i="13"/>
  <c r="AB280" i="16" s="1"/>
  <c r="C279" i="13"/>
  <c r="D279" i="13"/>
  <c r="F281" i="16" s="1"/>
  <c r="E279" i="13"/>
  <c r="F279" i="13"/>
  <c r="H281" i="16" s="1"/>
  <c r="G279" i="13"/>
  <c r="I281" i="16" s="1"/>
  <c r="H279" i="13"/>
  <c r="J281" i="16" s="1"/>
  <c r="I279" i="13"/>
  <c r="K281" i="16" s="1"/>
  <c r="J279" i="13"/>
  <c r="L281" i="16" s="1"/>
  <c r="K279" i="13"/>
  <c r="M281" i="16" s="1"/>
  <c r="L279" i="13"/>
  <c r="N281" i="16" s="1"/>
  <c r="M279" i="13"/>
  <c r="O281" i="16" s="1"/>
  <c r="N279" i="13"/>
  <c r="P281" i="16" s="1"/>
  <c r="O279" i="13"/>
  <c r="Q281" i="16" s="1"/>
  <c r="P279" i="13"/>
  <c r="R281" i="16" s="1"/>
  <c r="Q279" i="13"/>
  <c r="S281" i="16" s="1"/>
  <c r="R279" i="13"/>
  <c r="T281" i="16" s="1"/>
  <c r="S279" i="13"/>
  <c r="U281" i="16" s="1"/>
  <c r="T279" i="13"/>
  <c r="V281" i="16" s="1"/>
  <c r="U279" i="13"/>
  <c r="W281" i="16" s="1"/>
  <c r="V279" i="13"/>
  <c r="X281" i="16" s="1"/>
  <c r="W279" i="13"/>
  <c r="Y281" i="16" s="1"/>
  <c r="X279" i="13"/>
  <c r="Z281" i="16" s="1"/>
  <c r="Y279" i="13"/>
  <c r="AA281" i="16" s="1"/>
  <c r="Z279" i="13"/>
  <c r="AB281" i="16" s="1"/>
  <c r="C280" i="13"/>
  <c r="D280" i="13"/>
  <c r="F282" i="16" s="1"/>
  <c r="E280" i="13"/>
  <c r="F280" i="13"/>
  <c r="H282" i="16" s="1"/>
  <c r="G280" i="13"/>
  <c r="I282" i="16" s="1"/>
  <c r="H280" i="13"/>
  <c r="J282" i="16" s="1"/>
  <c r="I280" i="13"/>
  <c r="K282" i="16" s="1"/>
  <c r="J280" i="13"/>
  <c r="L282" i="16" s="1"/>
  <c r="K280" i="13"/>
  <c r="M282" i="16" s="1"/>
  <c r="L280" i="13"/>
  <c r="N282" i="16" s="1"/>
  <c r="M280" i="13"/>
  <c r="O282" i="16" s="1"/>
  <c r="N280" i="13"/>
  <c r="P282" i="16" s="1"/>
  <c r="O280" i="13"/>
  <c r="Q282" i="16" s="1"/>
  <c r="P280" i="13"/>
  <c r="R282" i="16" s="1"/>
  <c r="Q280" i="13"/>
  <c r="S282" i="16" s="1"/>
  <c r="R280" i="13"/>
  <c r="T282" i="16" s="1"/>
  <c r="S280" i="13"/>
  <c r="U282" i="16" s="1"/>
  <c r="T280" i="13"/>
  <c r="V282" i="16" s="1"/>
  <c r="U280" i="13"/>
  <c r="W282" i="16" s="1"/>
  <c r="V280" i="13"/>
  <c r="X282" i="16" s="1"/>
  <c r="W280" i="13"/>
  <c r="Y282" i="16" s="1"/>
  <c r="X280" i="13"/>
  <c r="Z282" i="16" s="1"/>
  <c r="Y280" i="13"/>
  <c r="AA282" i="16" s="1"/>
  <c r="Z280" i="13"/>
  <c r="AB282" i="16" s="1"/>
  <c r="C281" i="13"/>
  <c r="D281" i="13"/>
  <c r="F283" i="16" s="1"/>
  <c r="E281" i="13"/>
  <c r="F281" i="13"/>
  <c r="H283" i="16" s="1"/>
  <c r="G281" i="13"/>
  <c r="I283" i="16" s="1"/>
  <c r="H281" i="13"/>
  <c r="J283" i="16" s="1"/>
  <c r="I281" i="13"/>
  <c r="K283" i="16" s="1"/>
  <c r="J281" i="13"/>
  <c r="L283" i="16" s="1"/>
  <c r="K281" i="13"/>
  <c r="M283" i="16" s="1"/>
  <c r="L281" i="13"/>
  <c r="N283" i="16" s="1"/>
  <c r="M281" i="13"/>
  <c r="O283" i="16" s="1"/>
  <c r="N281" i="13"/>
  <c r="P283" i="16" s="1"/>
  <c r="O281" i="13"/>
  <c r="Q283" i="16" s="1"/>
  <c r="P281" i="13"/>
  <c r="R283" i="16" s="1"/>
  <c r="Q281" i="13"/>
  <c r="S283" i="16" s="1"/>
  <c r="R281" i="13"/>
  <c r="T283" i="16" s="1"/>
  <c r="S281" i="13"/>
  <c r="U283" i="16" s="1"/>
  <c r="T281" i="13"/>
  <c r="V283" i="16" s="1"/>
  <c r="U281" i="13"/>
  <c r="W283" i="16" s="1"/>
  <c r="V281" i="13"/>
  <c r="X283" i="16" s="1"/>
  <c r="W281" i="13"/>
  <c r="Y283" i="16" s="1"/>
  <c r="X281" i="13"/>
  <c r="Z283" i="16" s="1"/>
  <c r="Y281" i="13"/>
  <c r="AA283" i="16" s="1"/>
  <c r="Z281" i="13"/>
  <c r="AB283" i="16" s="1"/>
  <c r="C282" i="13"/>
  <c r="D282" i="13"/>
  <c r="F284" i="16" s="1"/>
  <c r="E282" i="13"/>
  <c r="F282" i="13"/>
  <c r="H284" i="16" s="1"/>
  <c r="G282" i="13"/>
  <c r="I284" i="16" s="1"/>
  <c r="H282" i="13"/>
  <c r="J284" i="16" s="1"/>
  <c r="I282" i="13"/>
  <c r="K284" i="16" s="1"/>
  <c r="J282" i="13"/>
  <c r="L284" i="16" s="1"/>
  <c r="K282" i="13"/>
  <c r="M284" i="16" s="1"/>
  <c r="L282" i="13"/>
  <c r="N284" i="16" s="1"/>
  <c r="M282" i="13"/>
  <c r="O284" i="16" s="1"/>
  <c r="N282" i="13"/>
  <c r="P284" i="16" s="1"/>
  <c r="O282" i="13"/>
  <c r="Q284" i="16" s="1"/>
  <c r="P282" i="13"/>
  <c r="R284" i="16" s="1"/>
  <c r="Q282" i="13"/>
  <c r="S284" i="16" s="1"/>
  <c r="R282" i="13"/>
  <c r="T284" i="16" s="1"/>
  <c r="S282" i="13"/>
  <c r="U284" i="16" s="1"/>
  <c r="T282" i="13"/>
  <c r="V284" i="16" s="1"/>
  <c r="U282" i="13"/>
  <c r="W284" i="16" s="1"/>
  <c r="V282" i="13"/>
  <c r="X284" i="16" s="1"/>
  <c r="W282" i="13"/>
  <c r="Y284" i="16" s="1"/>
  <c r="X282" i="13"/>
  <c r="Z284" i="16" s="1"/>
  <c r="Y282" i="13"/>
  <c r="AA284" i="16" s="1"/>
  <c r="Z282" i="13"/>
  <c r="AB284" i="16" s="1"/>
  <c r="C283" i="13"/>
  <c r="D283" i="13"/>
  <c r="F285" i="16" s="1"/>
  <c r="E283" i="13"/>
  <c r="F283" i="13"/>
  <c r="H285" i="16" s="1"/>
  <c r="G283" i="13"/>
  <c r="I285" i="16" s="1"/>
  <c r="H283" i="13"/>
  <c r="J285" i="16" s="1"/>
  <c r="I283" i="13"/>
  <c r="K285" i="16" s="1"/>
  <c r="J283" i="13"/>
  <c r="L285" i="16" s="1"/>
  <c r="K283" i="13"/>
  <c r="M285" i="16" s="1"/>
  <c r="L283" i="13"/>
  <c r="N285" i="16" s="1"/>
  <c r="M283" i="13"/>
  <c r="O285" i="16" s="1"/>
  <c r="N283" i="13"/>
  <c r="P285" i="16" s="1"/>
  <c r="O283" i="13"/>
  <c r="Q285" i="16" s="1"/>
  <c r="P283" i="13"/>
  <c r="R285" i="16" s="1"/>
  <c r="Q283" i="13"/>
  <c r="S285" i="16" s="1"/>
  <c r="R283" i="13"/>
  <c r="T285" i="16" s="1"/>
  <c r="S283" i="13"/>
  <c r="U285" i="16" s="1"/>
  <c r="T283" i="13"/>
  <c r="V285" i="16" s="1"/>
  <c r="U283" i="13"/>
  <c r="W285" i="16" s="1"/>
  <c r="V283" i="13"/>
  <c r="X285" i="16" s="1"/>
  <c r="W283" i="13"/>
  <c r="Y285" i="16" s="1"/>
  <c r="X283" i="13"/>
  <c r="Z285" i="16" s="1"/>
  <c r="Y283" i="13"/>
  <c r="AA285" i="16" s="1"/>
  <c r="Z283" i="13"/>
  <c r="AB285" i="16" s="1"/>
  <c r="C284" i="13"/>
  <c r="D284" i="13"/>
  <c r="F286" i="16" s="1"/>
  <c r="E284" i="13"/>
  <c r="F284" i="13"/>
  <c r="H286" i="16" s="1"/>
  <c r="G284" i="13"/>
  <c r="I286" i="16" s="1"/>
  <c r="H284" i="13"/>
  <c r="J286" i="16" s="1"/>
  <c r="I284" i="13"/>
  <c r="K286" i="16" s="1"/>
  <c r="J284" i="13"/>
  <c r="L286" i="16" s="1"/>
  <c r="K284" i="13"/>
  <c r="M286" i="16" s="1"/>
  <c r="L284" i="13"/>
  <c r="N286" i="16" s="1"/>
  <c r="M284" i="13"/>
  <c r="O286" i="16" s="1"/>
  <c r="N284" i="13"/>
  <c r="P286" i="16" s="1"/>
  <c r="O284" i="13"/>
  <c r="Q286" i="16" s="1"/>
  <c r="P284" i="13"/>
  <c r="R286" i="16" s="1"/>
  <c r="Q284" i="13"/>
  <c r="S286" i="16" s="1"/>
  <c r="R284" i="13"/>
  <c r="T286" i="16" s="1"/>
  <c r="S284" i="13"/>
  <c r="U286" i="16" s="1"/>
  <c r="T284" i="13"/>
  <c r="V286" i="16" s="1"/>
  <c r="U284" i="13"/>
  <c r="W286" i="16" s="1"/>
  <c r="V284" i="13"/>
  <c r="X286" i="16" s="1"/>
  <c r="W284" i="13"/>
  <c r="Y286" i="16" s="1"/>
  <c r="X284" i="13"/>
  <c r="Z286" i="16" s="1"/>
  <c r="Y284" i="13"/>
  <c r="AA286" i="16" s="1"/>
  <c r="Z284" i="13"/>
  <c r="AB286" i="16" s="1"/>
  <c r="C285" i="13"/>
  <c r="D285" i="13"/>
  <c r="F287" i="16" s="1"/>
  <c r="E285" i="13"/>
  <c r="F285" i="13"/>
  <c r="H287" i="16" s="1"/>
  <c r="G285" i="13"/>
  <c r="I287" i="16" s="1"/>
  <c r="H285" i="13"/>
  <c r="J287" i="16" s="1"/>
  <c r="I285" i="13"/>
  <c r="K287" i="16" s="1"/>
  <c r="J285" i="13"/>
  <c r="L287" i="16" s="1"/>
  <c r="K285" i="13"/>
  <c r="M287" i="16" s="1"/>
  <c r="L285" i="13"/>
  <c r="N287" i="16" s="1"/>
  <c r="M285" i="13"/>
  <c r="O287" i="16" s="1"/>
  <c r="N285" i="13"/>
  <c r="P287" i="16" s="1"/>
  <c r="O285" i="13"/>
  <c r="Q287" i="16" s="1"/>
  <c r="P285" i="13"/>
  <c r="R287" i="16" s="1"/>
  <c r="Q285" i="13"/>
  <c r="S287" i="16" s="1"/>
  <c r="R285" i="13"/>
  <c r="T287" i="16" s="1"/>
  <c r="S285" i="13"/>
  <c r="U287" i="16" s="1"/>
  <c r="T285" i="13"/>
  <c r="V287" i="16" s="1"/>
  <c r="U285" i="13"/>
  <c r="W287" i="16" s="1"/>
  <c r="V285" i="13"/>
  <c r="X287" i="16" s="1"/>
  <c r="W285" i="13"/>
  <c r="Y287" i="16" s="1"/>
  <c r="X285" i="13"/>
  <c r="Z287" i="16" s="1"/>
  <c r="Y285" i="13"/>
  <c r="AA287" i="16" s="1"/>
  <c r="Z285" i="13"/>
  <c r="AB287" i="16" s="1"/>
  <c r="C286" i="13"/>
  <c r="D286" i="13"/>
  <c r="F288" i="16" s="1"/>
  <c r="E286" i="13"/>
  <c r="F286" i="13"/>
  <c r="H288" i="16" s="1"/>
  <c r="G286" i="13"/>
  <c r="I288" i="16" s="1"/>
  <c r="H286" i="13"/>
  <c r="J288" i="16" s="1"/>
  <c r="I286" i="13"/>
  <c r="K288" i="16" s="1"/>
  <c r="J286" i="13"/>
  <c r="L288" i="16" s="1"/>
  <c r="K286" i="13"/>
  <c r="M288" i="16" s="1"/>
  <c r="L286" i="13"/>
  <c r="N288" i="16" s="1"/>
  <c r="M286" i="13"/>
  <c r="O288" i="16" s="1"/>
  <c r="N286" i="13"/>
  <c r="P288" i="16" s="1"/>
  <c r="O286" i="13"/>
  <c r="Q288" i="16" s="1"/>
  <c r="P286" i="13"/>
  <c r="R288" i="16" s="1"/>
  <c r="Q286" i="13"/>
  <c r="S288" i="16" s="1"/>
  <c r="R286" i="13"/>
  <c r="T288" i="16" s="1"/>
  <c r="S286" i="13"/>
  <c r="U288" i="16" s="1"/>
  <c r="T286" i="13"/>
  <c r="V288" i="16" s="1"/>
  <c r="U286" i="13"/>
  <c r="W288" i="16" s="1"/>
  <c r="V286" i="13"/>
  <c r="X288" i="16" s="1"/>
  <c r="W286" i="13"/>
  <c r="Y288" i="16" s="1"/>
  <c r="X286" i="13"/>
  <c r="Z288" i="16" s="1"/>
  <c r="Y286" i="13"/>
  <c r="AA288" i="16" s="1"/>
  <c r="Z286" i="13"/>
  <c r="AB288" i="16" s="1"/>
  <c r="C287" i="13"/>
  <c r="D287" i="13"/>
  <c r="F289" i="16" s="1"/>
  <c r="E287" i="13"/>
  <c r="F287" i="13"/>
  <c r="H289" i="16" s="1"/>
  <c r="G287" i="13"/>
  <c r="I289" i="16" s="1"/>
  <c r="H287" i="13"/>
  <c r="J289" i="16" s="1"/>
  <c r="I287" i="13"/>
  <c r="K289" i="16" s="1"/>
  <c r="J287" i="13"/>
  <c r="L289" i="16" s="1"/>
  <c r="K287" i="13"/>
  <c r="M289" i="16" s="1"/>
  <c r="L287" i="13"/>
  <c r="N289" i="16" s="1"/>
  <c r="M287" i="13"/>
  <c r="O289" i="16" s="1"/>
  <c r="N287" i="13"/>
  <c r="P289" i="16" s="1"/>
  <c r="O287" i="13"/>
  <c r="Q289" i="16" s="1"/>
  <c r="P287" i="13"/>
  <c r="R289" i="16" s="1"/>
  <c r="Q287" i="13"/>
  <c r="S289" i="16" s="1"/>
  <c r="R287" i="13"/>
  <c r="T289" i="16" s="1"/>
  <c r="S287" i="13"/>
  <c r="U289" i="16" s="1"/>
  <c r="T287" i="13"/>
  <c r="V289" i="16" s="1"/>
  <c r="U287" i="13"/>
  <c r="W289" i="16" s="1"/>
  <c r="V287" i="13"/>
  <c r="X289" i="16" s="1"/>
  <c r="W287" i="13"/>
  <c r="Y289" i="16" s="1"/>
  <c r="X287" i="13"/>
  <c r="Z289" i="16" s="1"/>
  <c r="Y287" i="13"/>
  <c r="AA289" i="16" s="1"/>
  <c r="Z287" i="13"/>
  <c r="AB289" i="16" s="1"/>
  <c r="C288" i="13"/>
  <c r="D288" i="13"/>
  <c r="F290" i="16" s="1"/>
  <c r="E288" i="13"/>
  <c r="F288" i="13"/>
  <c r="H290" i="16" s="1"/>
  <c r="G288" i="13"/>
  <c r="I290" i="16" s="1"/>
  <c r="H288" i="13"/>
  <c r="J290" i="16" s="1"/>
  <c r="I288" i="13"/>
  <c r="K290" i="16" s="1"/>
  <c r="J288" i="13"/>
  <c r="L290" i="16" s="1"/>
  <c r="K288" i="13"/>
  <c r="M290" i="16" s="1"/>
  <c r="L288" i="13"/>
  <c r="N290" i="16" s="1"/>
  <c r="M288" i="13"/>
  <c r="O290" i="16" s="1"/>
  <c r="N288" i="13"/>
  <c r="P290" i="16" s="1"/>
  <c r="O288" i="13"/>
  <c r="Q290" i="16" s="1"/>
  <c r="P288" i="13"/>
  <c r="R290" i="16" s="1"/>
  <c r="Q288" i="13"/>
  <c r="S290" i="16" s="1"/>
  <c r="R288" i="13"/>
  <c r="T290" i="16" s="1"/>
  <c r="S288" i="13"/>
  <c r="U290" i="16" s="1"/>
  <c r="T288" i="13"/>
  <c r="V290" i="16" s="1"/>
  <c r="U288" i="13"/>
  <c r="W290" i="16" s="1"/>
  <c r="V288" i="13"/>
  <c r="X290" i="16" s="1"/>
  <c r="W288" i="13"/>
  <c r="Y290" i="16" s="1"/>
  <c r="X288" i="13"/>
  <c r="Z290" i="16" s="1"/>
  <c r="Y288" i="13"/>
  <c r="AA290" i="16" s="1"/>
  <c r="Z288" i="13"/>
  <c r="AB290" i="16" s="1"/>
  <c r="C289" i="13"/>
  <c r="D289" i="13"/>
  <c r="F291" i="16" s="1"/>
  <c r="E289" i="13"/>
  <c r="F289" i="13"/>
  <c r="H291" i="16" s="1"/>
  <c r="G289" i="13"/>
  <c r="I291" i="16" s="1"/>
  <c r="H289" i="13"/>
  <c r="J291" i="16" s="1"/>
  <c r="I289" i="13"/>
  <c r="K291" i="16" s="1"/>
  <c r="J289" i="13"/>
  <c r="L291" i="16" s="1"/>
  <c r="K289" i="13"/>
  <c r="M291" i="16" s="1"/>
  <c r="L289" i="13"/>
  <c r="N291" i="16" s="1"/>
  <c r="M289" i="13"/>
  <c r="O291" i="16" s="1"/>
  <c r="N289" i="13"/>
  <c r="P291" i="16" s="1"/>
  <c r="O289" i="13"/>
  <c r="Q291" i="16" s="1"/>
  <c r="P289" i="13"/>
  <c r="R291" i="16" s="1"/>
  <c r="Q289" i="13"/>
  <c r="S291" i="16" s="1"/>
  <c r="R289" i="13"/>
  <c r="T291" i="16" s="1"/>
  <c r="S289" i="13"/>
  <c r="U291" i="16" s="1"/>
  <c r="T289" i="13"/>
  <c r="V291" i="16" s="1"/>
  <c r="U289" i="13"/>
  <c r="W291" i="16" s="1"/>
  <c r="V289" i="13"/>
  <c r="X291" i="16" s="1"/>
  <c r="W289" i="13"/>
  <c r="Y291" i="16" s="1"/>
  <c r="X289" i="13"/>
  <c r="Z291" i="16" s="1"/>
  <c r="Y289" i="13"/>
  <c r="AA291" i="16" s="1"/>
  <c r="Z289" i="13"/>
  <c r="AB291" i="16" s="1"/>
  <c r="C290" i="13"/>
  <c r="D290" i="13"/>
  <c r="F292" i="16" s="1"/>
  <c r="E290" i="13"/>
  <c r="F290" i="13"/>
  <c r="H292" i="16" s="1"/>
  <c r="G290" i="13"/>
  <c r="I292" i="16" s="1"/>
  <c r="H290" i="13"/>
  <c r="J292" i="16" s="1"/>
  <c r="I290" i="13"/>
  <c r="K292" i="16" s="1"/>
  <c r="J290" i="13"/>
  <c r="L292" i="16" s="1"/>
  <c r="K290" i="13"/>
  <c r="M292" i="16" s="1"/>
  <c r="L290" i="13"/>
  <c r="N292" i="16" s="1"/>
  <c r="M290" i="13"/>
  <c r="O292" i="16" s="1"/>
  <c r="N290" i="13"/>
  <c r="P292" i="16" s="1"/>
  <c r="O290" i="13"/>
  <c r="Q292" i="16" s="1"/>
  <c r="P290" i="13"/>
  <c r="R292" i="16" s="1"/>
  <c r="Q290" i="13"/>
  <c r="S292" i="16" s="1"/>
  <c r="R290" i="13"/>
  <c r="T292" i="16" s="1"/>
  <c r="S290" i="13"/>
  <c r="U292" i="16" s="1"/>
  <c r="T290" i="13"/>
  <c r="V292" i="16" s="1"/>
  <c r="U290" i="13"/>
  <c r="W292" i="16" s="1"/>
  <c r="V290" i="13"/>
  <c r="X292" i="16" s="1"/>
  <c r="W290" i="13"/>
  <c r="Y292" i="16" s="1"/>
  <c r="X290" i="13"/>
  <c r="Z292" i="16" s="1"/>
  <c r="Y290" i="13"/>
  <c r="AA292" i="16" s="1"/>
  <c r="Z290" i="13"/>
  <c r="AB292" i="16" s="1"/>
  <c r="C291" i="13"/>
  <c r="D291" i="13"/>
  <c r="F293" i="16" s="1"/>
  <c r="E291" i="13"/>
  <c r="F291" i="13"/>
  <c r="H293" i="16" s="1"/>
  <c r="G291" i="13"/>
  <c r="I293" i="16" s="1"/>
  <c r="H291" i="13"/>
  <c r="J293" i="16" s="1"/>
  <c r="I291" i="13"/>
  <c r="K293" i="16" s="1"/>
  <c r="J291" i="13"/>
  <c r="L293" i="16" s="1"/>
  <c r="K291" i="13"/>
  <c r="M293" i="16" s="1"/>
  <c r="L291" i="13"/>
  <c r="N293" i="16" s="1"/>
  <c r="M291" i="13"/>
  <c r="O293" i="16" s="1"/>
  <c r="N291" i="13"/>
  <c r="P293" i="16" s="1"/>
  <c r="O291" i="13"/>
  <c r="Q293" i="16" s="1"/>
  <c r="P291" i="13"/>
  <c r="R293" i="16" s="1"/>
  <c r="Q291" i="13"/>
  <c r="S293" i="16" s="1"/>
  <c r="R291" i="13"/>
  <c r="T293" i="16" s="1"/>
  <c r="S291" i="13"/>
  <c r="U293" i="16" s="1"/>
  <c r="T291" i="13"/>
  <c r="V293" i="16" s="1"/>
  <c r="U291" i="13"/>
  <c r="W293" i="16" s="1"/>
  <c r="V291" i="13"/>
  <c r="X293" i="16" s="1"/>
  <c r="W291" i="13"/>
  <c r="Y293" i="16" s="1"/>
  <c r="X291" i="13"/>
  <c r="Z293" i="16" s="1"/>
  <c r="Y291" i="13"/>
  <c r="AA293" i="16" s="1"/>
  <c r="Z291" i="13"/>
  <c r="AB293" i="16" s="1"/>
  <c r="C292" i="13"/>
  <c r="D292" i="13"/>
  <c r="F294" i="16" s="1"/>
  <c r="E292" i="13"/>
  <c r="F292" i="13"/>
  <c r="H294" i="16" s="1"/>
  <c r="G292" i="13"/>
  <c r="I294" i="16" s="1"/>
  <c r="H292" i="13"/>
  <c r="J294" i="16" s="1"/>
  <c r="I292" i="13"/>
  <c r="K294" i="16" s="1"/>
  <c r="J292" i="13"/>
  <c r="L294" i="16" s="1"/>
  <c r="K292" i="13"/>
  <c r="M294" i="16" s="1"/>
  <c r="L292" i="13"/>
  <c r="N294" i="16" s="1"/>
  <c r="M292" i="13"/>
  <c r="O294" i="16" s="1"/>
  <c r="N292" i="13"/>
  <c r="P294" i="16" s="1"/>
  <c r="O292" i="13"/>
  <c r="Q294" i="16" s="1"/>
  <c r="P292" i="13"/>
  <c r="R294" i="16" s="1"/>
  <c r="Q292" i="13"/>
  <c r="S294" i="16" s="1"/>
  <c r="R292" i="13"/>
  <c r="T294" i="16" s="1"/>
  <c r="S292" i="13"/>
  <c r="U294" i="16" s="1"/>
  <c r="T292" i="13"/>
  <c r="V294" i="16" s="1"/>
  <c r="U292" i="13"/>
  <c r="W294" i="16" s="1"/>
  <c r="V292" i="13"/>
  <c r="X294" i="16" s="1"/>
  <c r="W292" i="13"/>
  <c r="Y294" i="16" s="1"/>
  <c r="X292" i="13"/>
  <c r="Z294" i="16" s="1"/>
  <c r="Y292" i="13"/>
  <c r="AA294" i="16" s="1"/>
  <c r="Z292" i="13"/>
  <c r="AB294" i="16" s="1"/>
  <c r="C293" i="13"/>
  <c r="D293" i="13"/>
  <c r="F295" i="16" s="1"/>
  <c r="E293" i="13"/>
  <c r="F293" i="13"/>
  <c r="H295" i="16" s="1"/>
  <c r="G293" i="13"/>
  <c r="I295" i="16" s="1"/>
  <c r="H293" i="13"/>
  <c r="J295" i="16" s="1"/>
  <c r="I293" i="13"/>
  <c r="K295" i="16" s="1"/>
  <c r="J293" i="13"/>
  <c r="L295" i="16" s="1"/>
  <c r="K293" i="13"/>
  <c r="M295" i="16" s="1"/>
  <c r="L293" i="13"/>
  <c r="N295" i="16" s="1"/>
  <c r="M293" i="13"/>
  <c r="O295" i="16" s="1"/>
  <c r="N293" i="13"/>
  <c r="P295" i="16" s="1"/>
  <c r="O293" i="13"/>
  <c r="Q295" i="16" s="1"/>
  <c r="P293" i="13"/>
  <c r="R295" i="16" s="1"/>
  <c r="Q293" i="13"/>
  <c r="S295" i="16" s="1"/>
  <c r="R293" i="13"/>
  <c r="T295" i="16" s="1"/>
  <c r="S293" i="13"/>
  <c r="U295" i="16" s="1"/>
  <c r="T293" i="13"/>
  <c r="V295" i="16" s="1"/>
  <c r="U293" i="13"/>
  <c r="W295" i="16" s="1"/>
  <c r="V293" i="13"/>
  <c r="X295" i="16" s="1"/>
  <c r="W293" i="13"/>
  <c r="Y295" i="16" s="1"/>
  <c r="X293" i="13"/>
  <c r="Z295" i="16" s="1"/>
  <c r="Y293" i="13"/>
  <c r="AA295" i="16" s="1"/>
  <c r="Z293" i="13"/>
  <c r="AB295" i="16" s="1"/>
  <c r="C294" i="13"/>
  <c r="D294" i="13"/>
  <c r="F296" i="16" s="1"/>
  <c r="E294" i="13"/>
  <c r="F294" i="13"/>
  <c r="H296" i="16" s="1"/>
  <c r="G294" i="13"/>
  <c r="I296" i="16" s="1"/>
  <c r="H294" i="13"/>
  <c r="J296" i="16" s="1"/>
  <c r="I294" i="13"/>
  <c r="K296" i="16" s="1"/>
  <c r="J294" i="13"/>
  <c r="L296" i="16" s="1"/>
  <c r="K294" i="13"/>
  <c r="M296" i="16" s="1"/>
  <c r="L294" i="13"/>
  <c r="N296" i="16" s="1"/>
  <c r="M294" i="13"/>
  <c r="O296" i="16" s="1"/>
  <c r="N294" i="13"/>
  <c r="P296" i="16" s="1"/>
  <c r="O294" i="13"/>
  <c r="Q296" i="16" s="1"/>
  <c r="P294" i="13"/>
  <c r="R296" i="16" s="1"/>
  <c r="Q294" i="13"/>
  <c r="S296" i="16" s="1"/>
  <c r="R294" i="13"/>
  <c r="T296" i="16" s="1"/>
  <c r="S294" i="13"/>
  <c r="U296" i="16" s="1"/>
  <c r="T294" i="13"/>
  <c r="V296" i="16" s="1"/>
  <c r="U294" i="13"/>
  <c r="W296" i="16" s="1"/>
  <c r="V294" i="13"/>
  <c r="X296" i="16" s="1"/>
  <c r="W294" i="13"/>
  <c r="Y296" i="16" s="1"/>
  <c r="X294" i="13"/>
  <c r="Z296" i="16" s="1"/>
  <c r="Y294" i="13"/>
  <c r="AA296" i="16" s="1"/>
  <c r="Z294" i="13"/>
  <c r="AB296" i="16" s="1"/>
  <c r="C295" i="13"/>
  <c r="D295" i="13"/>
  <c r="F297" i="16" s="1"/>
  <c r="E295" i="13"/>
  <c r="F295" i="13"/>
  <c r="H297" i="16" s="1"/>
  <c r="G295" i="13"/>
  <c r="I297" i="16" s="1"/>
  <c r="H295" i="13"/>
  <c r="J297" i="16" s="1"/>
  <c r="I295" i="13"/>
  <c r="K297" i="16" s="1"/>
  <c r="J295" i="13"/>
  <c r="L297" i="16" s="1"/>
  <c r="K295" i="13"/>
  <c r="M297" i="16" s="1"/>
  <c r="L295" i="13"/>
  <c r="N297" i="16" s="1"/>
  <c r="M295" i="13"/>
  <c r="O297" i="16" s="1"/>
  <c r="N295" i="13"/>
  <c r="P297" i="16" s="1"/>
  <c r="O295" i="13"/>
  <c r="Q297" i="16" s="1"/>
  <c r="P295" i="13"/>
  <c r="R297" i="16" s="1"/>
  <c r="Q295" i="13"/>
  <c r="S297" i="16" s="1"/>
  <c r="R295" i="13"/>
  <c r="T297" i="16" s="1"/>
  <c r="S295" i="13"/>
  <c r="U297" i="16" s="1"/>
  <c r="T295" i="13"/>
  <c r="V297" i="16" s="1"/>
  <c r="U295" i="13"/>
  <c r="W297" i="16" s="1"/>
  <c r="V295" i="13"/>
  <c r="X297" i="16" s="1"/>
  <c r="W295" i="13"/>
  <c r="Y297" i="16" s="1"/>
  <c r="X295" i="13"/>
  <c r="Z297" i="16" s="1"/>
  <c r="Y295" i="13"/>
  <c r="AA297" i="16" s="1"/>
  <c r="Z295" i="13"/>
  <c r="AB297" i="16" s="1"/>
  <c r="C296" i="13"/>
  <c r="D296" i="13"/>
  <c r="F298" i="16" s="1"/>
  <c r="E296" i="13"/>
  <c r="F296" i="13"/>
  <c r="H298" i="16" s="1"/>
  <c r="G296" i="13"/>
  <c r="I298" i="16" s="1"/>
  <c r="H296" i="13"/>
  <c r="J298" i="16" s="1"/>
  <c r="I296" i="13"/>
  <c r="K298" i="16" s="1"/>
  <c r="J296" i="13"/>
  <c r="L298" i="16" s="1"/>
  <c r="K296" i="13"/>
  <c r="M298" i="16" s="1"/>
  <c r="L296" i="13"/>
  <c r="N298" i="16" s="1"/>
  <c r="M296" i="13"/>
  <c r="O298" i="16" s="1"/>
  <c r="N296" i="13"/>
  <c r="P298" i="16" s="1"/>
  <c r="O296" i="13"/>
  <c r="Q298" i="16" s="1"/>
  <c r="P296" i="13"/>
  <c r="R298" i="16" s="1"/>
  <c r="Q296" i="13"/>
  <c r="S298" i="16" s="1"/>
  <c r="R296" i="13"/>
  <c r="T298" i="16" s="1"/>
  <c r="S296" i="13"/>
  <c r="U298" i="16" s="1"/>
  <c r="T296" i="13"/>
  <c r="V298" i="16" s="1"/>
  <c r="U296" i="13"/>
  <c r="W298" i="16" s="1"/>
  <c r="V296" i="13"/>
  <c r="X298" i="16" s="1"/>
  <c r="W296" i="13"/>
  <c r="Y298" i="16" s="1"/>
  <c r="X296" i="13"/>
  <c r="Z298" i="16" s="1"/>
  <c r="Y296" i="13"/>
  <c r="AA298" i="16" s="1"/>
  <c r="Z296" i="13"/>
  <c r="AB298" i="16" s="1"/>
  <c r="C297" i="13"/>
  <c r="D297" i="13"/>
  <c r="F299" i="16" s="1"/>
  <c r="E297" i="13"/>
  <c r="F297" i="13"/>
  <c r="H299" i="16" s="1"/>
  <c r="G297" i="13"/>
  <c r="I299" i="16" s="1"/>
  <c r="H297" i="13"/>
  <c r="J299" i="16" s="1"/>
  <c r="I297" i="13"/>
  <c r="K299" i="16" s="1"/>
  <c r="J297" i="13"/>
  <c r="L299" i="16" s="1"/>
  <c r="K297" i="13"/>
  <c r="M299" i="16" s="1"/>
  <c r="L297" i="13"/>
  <c r="N299" i="16" s="1"/>
  <c r="M297" i="13"/>
  <c r="O299" i="16" s="1"/>
  <c r="N297" i="13"/>
  <c r="P299" i="16" s="1"/>
  <c r="O297" i="13"/>
  <c r="Q299" i="16" s="1"/>
  <c r="P297" i="13"/>
  <c r="R299" i="16" s="1"/>
  <c r="Q297" i="13"/>
  <c r="S299" i="16" s="1"/>
  <c r="R297" i="13"/>
  <c r="T299" i="16" s="1"/>
  <c r="S297" i="13"/>
  <c r="U299" i="16" s="1"/>
  <c r="T297" i="13"/>
  <c r="V299" i="16" s="1"/>
  <c r="U297" i="13"/>
  <c r="W299" i="16" s="1"/>
  <c r="V297" i="13"/>
  <c r="X299" i="16" s="1"/>
  <c r="W297" i="13"/>
  <c r="Y299" i="16" s="1"/>
  <c r="X297" i="13"/>
  <c r="Z299" i="16" s="1"/>
  <c r="Y297" i="13"/>
  <c r="AA299" i="16" s="1"/>
  <c r="Z297" i="13"/>
  <c r="AB299" i="16" s="1"/>
  <c r="C298" i="13"/>
  <c r="D298" i="13"/>
  <c r="F300" i="16" s="1"/>
  <c r="E298" i="13"/>
  <c r="F298" i="13"/>
  <c r="H300" i="16" s="1"/>
  <c r="G298" i="13"/>
  <c r="I300" i="16" s="1"/>
  <c r="H298" i="13"/>
  <c r="J300" i="16" s="1"/>
  <c r="I298" i="13"/>
  <c r="K300" i="16" s="1"/>
  <c r="J298" i="13"/>
  <c r="L300" i="16" s="1"/>
  <c r="K298" i="13"/>
  <c r="M300" i="16" s="1"/>
  <c r="L298" i="13"/>
  <c r="N300" i="16" s="1"/>
  <c r="M298" i="13"/>
  <c r="O300" i="16" s="1"/>
  <c r="N298" i="13"/>
  <c r="P300" i="16" s="1"/>
  <c r="O298" i="13"/>
  <c r="Q300" i="16" s="1"/>
  <c r="P298" i="13"/>
  <c r="R300" i="16" s="1"/>
  <c r="Q298" i="13"/>
  <c r="S300" i="16" s="1"/>
  <c r="R298" i="13"/>
  <c r="T300" i="16" s="1"/>
  <c r="S298" i="13"/>
  <c r="U300" i="16" s="1"/>
  <c r="T298" i="13"/>
  <c r="V300" i="16" s="1"/>
  <c r="U298" i="13"/>
  <c r="W300" i="16" s="1"/>
  <c r="V298" i="13"/>
  <c r="X300" i="16" s="1"/>
  <c r="W298" i="13"/>
  <c r="Y300" i="16" s="1"/>
  <c r="X298" i="13"/>
  <c r="Z300" i="16" s="1"/>
  <c r="Y298" i="13"/>
  <c r="AA300" i="16" s="1"/>
  <c r="Z298" i="13"/>
  <c r="AB300" i="16" s="1"/>
  <c r="C299" i="13"/>
  <c r="D299" i="13"/>
  <c r="F301" i="16" s="1"/>
  <c r="E299" i="13"/>
  <c r="F299" i="13"/>
  <c r="H301" i="16" s="1"/>
  <c r="G299" i="13"/>
  <c r="I301" i="16" s="1"/>
  <c r="H299" i="13"/>
  <c r="J301" i="16" s="1"/>
  <c r="I299" i="13"/>
  <c r="K301" i="16" s="1"/>
  <c r="J299" i="13"/>
  <c r="L301" i="16" s="1"/>
  <c r="K299" i="13"/>
  <c r="M301" i="16" s="1"/>
  <c r="L299" i="13"/>
  <c r="N301" i="16" s="1"/>
  <c r="M299" i="13"/>
  <c r="O301" i="16" s="1"/>
  <c r="N299" i="13"/>
  <c r="P301" i="16" s="1"/>
  <c r="O299" i="13"/>
  <c r="Q301" i="16" s="1"/>
  <c r="P299" i="13"/>
  <c r="R301" i="16" s="1"/>
  <c r="Q299" i="13"/>
  <c r="S301" i="16" s="1"/>
  <c r="R299" i="13"/>
  <c r="T301" i="16" s="1"/>
  <c r="S299" i="13"/>
  <c r="U301" i="16" s="1"/>
  <c r="T299" i="13"/>
  <c r="V301" i="16" s="1"/>
  <c r="U299" i="13"/>
  <c r="W301" i="16" s="1"/>
  <c r="V299" i="13"/>
  <c r="X301" i="16" s="1"/>
  <c r="W299" i="13"/>
  <c r="Y301" i="16" s="1"/>
  <c r="X299" i="13"/>
  <c r="Z301" i="16" s="1"/>
  <c r="Y299" i="13"/>
  <c r="AA301" i="16" s="1"/>
  <c r="Z299" i="13"/>
  <c r="AB301" i="16" s="1"/>
  <c r="C300" i="13"/>
  <c r="D300" i="13"/>
  <c r="F302" i="16" s="1"/>
  <c r="E300" i="13"/>
  <c r="F300" i="13"/>
  <c r="H302" i="16" s="1"/>
  <c r="G300" i="13"/>
  <c r="I302" i="16" s="1"/>
  <c r="H300" i="13"/>
  <c r="J302" i="16" s="1"/>
  <c r="I300" i="13"/>
  <c r="K302" i="16" s="1"/>
  <c r="J300" i="13"/>
  <c r="L302" i="16" s="1"/>
  <c r="K300" i="13"/>
  <c r="M302" i="16" s="1"/>
  <c r="L300" i="13"/>
  <c r="N302" i="16" s="1"/>
  <c r="M300" i="13"/>
  <c r="O302" i="16" s="1"/>
  <c r="N300" i="13"/>
  <c r="P302" i="16" s="1"/>
  <c r="O300" i="13"/>
  <c r="Q302" i="16" s="1"/>
  <c r="P300" i="13"/>
  <c r="R302" i="16" s="1"/>
  <c r="Q300" i="13"/>
  <c r="S302" i="16" s="1"/>
  <c r="R300" i="13"/>
  <c r="T302" i="16" s="1"/>
  <c r="S300" i="13"/>
  <c r="U302" i="16" s="1"/>
  <c r="T300" i="13"/>
  <c r="V302" i="16" s="1"/>
  <c r="U300" i="13"/>
  <c r="W302" i="16" s="1"/>
  <c r="V300" i="13"/>
  <c r="X302" i="16" s="1"/>
  <c r="W300" i="13"/>
  <c r="Y302" i="16" s="1"/>
  <c r="X300" i="13"/>
  <c r="Z302" i="16" s="1"/>
  <c r="Y300" i="13"/>
  <c r="AA302" i="16" s="1"/>
  <c r="Z300" i="13"/>
  <c r="AB302" i="16" s="1"/>
  <c r="C301" i="13"/>
  <c r="D301" i="13"/>
  <c r="F303" i="16" s="1"/>
  <c r="E301" i="13"/>
  <c r="F301" i="13"/>
  <c r="H303" i="16" s="1"/>
  <c r="G301" i="13"/>
  <c r="I303" i="16" s="1"/>
  <c r="H301" i="13"/>
  <c r="J303" i="16" s="1"/>
  <c r="I301" i="13"/>
  <c r="K303" i="16" s="1"/>
  <c r="J301" i="13"/>
  <c r="L303" i="16" s="1"/>
  <c r="K301" i="13"/>
  <c r="M303" i="16" s="1"/>
  <c r="L301" i="13"/>
  <c r="N303" i="16" s="1"/>
  <c r="M301" i="13"/>
  <c r="O303" i="16" s="1"/>
  <c r="N301" i="13"/>
  <c r="P303" i="16" s="1"/>
  <c r="O301" i="13"/>
  <c r="Q303" i="16" s="1"/>
  <c r="P301" i="13"/>
  <c r="R303" i="16" s="1"/>
  <c r="Q301" i="13"/>
  <c r="S303" i="16" s="1"/>
  <c r="R301" i="13"/>
  <c r="T303" i="16" s="1"/>
  <c r="S301" i="13"/>
  <c r="U303" i="16" s="1"/>
  <c r="T301" i="13"/>
  <c r="V303" i="16" s="1"/>
  <c r="U301" i="13"/>
  <c r="W303" i="16" s="1"/>
  <c r="V301" i="13"/>
  <c r="X303" i="16" s="1"/>
  <c r="W301" i="13"/>
  <c r="Y303" i="16" s="1"/>
  <c r="X301" i="13"/>
  <c r="Z303" i="16" s="1"/>
  <c r="Y301" i="13"/>
  <c r="AA303" i="16" s="1"/>
  <c r="Z301" i="13"/>
  <c r="AB303" i="16" s="1"/>
  <c r="C302" i="13"/>
  <c r="D302" i="13"/>
  <c r="F304" i="16" s="1"/>
  <c r="E302" i="13"/>
  <c r="F302" i="13"/>
  <c r="H304" i="16" s="1"/>
  <c r="G302" i="13"/>
  <c r="I304" i="16" s="1"/>
  <c r="H302" i="13"/>
  <c r="J304" i="16" s="1"/>
  <c r="I302" i="13"/>
  <c r="K304" i="16" s="1"/>
  <c r="J302" i="13"/>
  <c r="L304" i="16" s="1"/>
  <c r="K302" i="13"/>
  <c r="M304" i="16" s="1"/>
  <c r="L302" i="13"/>
  <c r="N304" i="16" s="1"/>
  <c r="M302" i="13"/>
  <c r="O304" i="16" s="1"/>
  <c r="N302" i="13"/>
  <c r="P304" i="16" s="1"/>
  <c r="O302" i="13"/>
  <c r="Q304" i="16" s="1"/>
  <c r="P302" i="13"/>
  <c r="R304" i="16" s="1"/>
  <c r="Q302" i="13"/>
  <c r="S304" i="16" s="1"/>
  <c r="R302" i="13"/>
  <c r="T304" i="16" s="1"/>
  <c r="S302" i="13"/>
  <c r="U304" i="16" s="1"/>
  <c r="T302" i="13"/>
  <c r="V304" i="16" s="1"/>
  <c r="U302" i="13"/>
  <c r="W304" i="16" s="1"/>
  <c r="V302" i="13"/>
  <c r="X304" i="16" s="1"/>
  <c r="W302" i="13"/>
  <c r="Y304" i="16" s="1"/>
  <c r="X302" i="13"/>
  <c r="Z304" i="16" s="1"/>
  <c r="Y302" i="13"/>
  <c r="AA304" i="16" s="1"/>
  <c r="Z302" i="13"/>
  <c r="AB304" i="16" s="1"/>
  <c r="C303" i="13"/>
  <c r="D303" i="13"/>
  <c r="F305" i="16" s="1"/>
  <c r="E303" i="13"/>
  <c r="F303" i="13"/>
  <c r="H305" i="16" s="1"/>
  <c r="G303" i="13"/>
  <c r="I305" i="16" s="1"/>
  <c r="H303" i="13"/>
  <c r="J305" i="16" s="1"/>
  <c r="I303" i="13"/>
  <c r="K305" i="16" s="1"/>
  <c r="J303" i="13"/>
  <c r="L305" i="16" s="1"/>
  <c r="K303" i="13"/>
  <c r="M305" i="16" s="1"/>
  <c r="L303" i="13"/>
  <c r="N305" i="16" s="1"/>
  <c r="M303" i="13"/>
  <c r="O305" i="16" s="1"/>
  <c r="N303" i="13"/>
  <c r="P305" i="16" s="1"/>
  <c r="O303" i="13"/>
  <c r="Q305" i="16" s="1"/>
  <c r="P303" i="13"/>
  <c r="R305" i="16" s="1"/>
  <c r="Q303" i="13"/>
  <c r="S305" i="16" s="1"/>
  <c r="R303" i="13"/>
  <c r="T305" i="16" s="1"/>
  <c r="S303" i="13"/>
  <c r="U305" i="16" s="1"/>
  <c r="T303" i="13"/>
  <c r="V305" i="16" s="1"/>
  <c r="U303" i="13"/>
  <c r="W305" i="16" s="1"/>
  <c r="V303" i="13"/>
  <c r="X305" i="16" s="1"/>
  <c r="W303" i="13"/>
  <c r="Y305" i="16" s="1"/>
  <c r="X303" i="13"/>
  <c r="Z305" i="16" s="1"/>
  <c r="Y303" i="13"/>
  <c r="AA305" i="16" s="1"/>
  <c r="Z303" i="13"/>
  <c r="AB305" i="16" s="1"/>
  <c r="C304" i="13"/>
  <c r="D304" i="13"/>
  <c r="F306" i="16" s="1"/>
  <c r="E304" i="13"/>
  <c r="F304" i="13"/>
  <c r="H306" i="16" s="1"/>
  <c r="G304" i="13"/>
  <c r="I306" i="16" s="1"/>
  <c r="H304" i="13"/>
  <c r="J306" i="16" s="1"/>
  <c r="I304" i="13"/>
  <c r="K306" i="16" s="1"/>
  <c r="J304" i="13"/>
  <c r="L306" i="16" s="1"/>
  <c r="K304" i="13"/>
  <c r="M306" i="16" s="1"/>
  <c r="L304" i="13"/>
  <c r="N306" i="16" s="1"/>
  <c r="M304" i="13"/>
  <c r="O306" i="16" s="1"/>
  <c r="N304" i="13"/>
  <c r="P306" i="16" s="1"/>
  <c r="O304" i="13"/>
  <c r="Q306" i="16" s="1"/>
  <c r="P304" i="13"/>
  <c r="R306" i="16" s="1"/>
  <c r="Q304" i="13"/>
  <c r="S306" i="16" s="1"/>
  <c r="R304" i="13"/>
  <c r="T306" i="16" s="1"/>
  <c r="S304" i="13"/>
  <c r="U306" i="16" s="1"/>
  <c r="T304" i="13"/>
  <c r="V306" i="16" s="1"/>
  <c r="U304" i="13"/>
  <c r="W306" i="16" s="1"/>
  <c r="V304" i="13"/>
  <c r="X306" i="16" s="1"/>
  <c r="W304" i="13"/>
  <c r="Y306" i="16" s="1"/>
  <c r="X304" i="13"/>
  <c r="Z306" i="16" s="1"/>
  <c r="Y304" i="13"/>
  <c r="AA306" i="16" s="1"/>
  <c r="Z304" i="13"/>
  <c r="AB306" i="16" s="1"/>
  <c r="C305" i="13"/>
  <c r="D305" i="13"/>
  <c r="F307" i="16" s="1"/>
  <c r="E305" i="13"/>
  <c r="F305" i="13"/>
  <c r="H307" i="16" s="1"/>
  <c r="G305" i="13"/>
  <c r="I307" i="16" s="1"/>
  <c r="H305" i="13"/>
  <c r="J307" i="16" s="1"/>
  <c r="I305" i="13"/>
  <c r="K307" i="16" s="1"/>
  <c r="J305" i="13"/>
  <c r="L307" i="16" s="1"/>
  <c r="K305" i="13"/>
  <c r="M307" i="16" s="1"/>
  <c r="L305" i="13"/>
  <c r="N307" i="16" s="1"/>
  <c r="M305" i="13"/>
  <c r="O307" i="16" s="1"/>
  <c r="N305" i="13"/>
  <c r="P307" i="16" s="1"/>
  <c r="O305" i="13"/>
  <c r="Q307" i="16" s="1"/>
  <c r="P305" i="13"/>
  <c r="R307" i="16" s="1"/>
  <c r="Q305" i="13"/>
  <c r="S307" i="16" s="1"/>
  <c r="R305" i="13"/>
  <c r="T307" i="16" s="1"/>
  <c r="S305" i="13"/>
  <c r="U307" i="16" s="1"/>
  <c r="T305" i="13"/>
  <c r="V307" i="16" s="1"/>
  <c r="U305" i="13"/>
  <c r="W307" i="16" s="1"/>
  <c r="V305" i="13"/>
  <c r="X307" i="16" s="1"/>
  <c r="W305" i="13"/>
  <c r="Y307" i="16" s="1"/>
  <c r="X305" i="13"/>
  <c r="Z307" i="16" s="1"/>
  <c r="Y305" i="13"/>
  <c r="AA307" i="16" s="1"/>
  <c r="Z305" i="13"/>
  <c r="AB307" i="16" s="1"/>
  <c r="C306" i="13"/>
  <c r="D306" i="13"/>
  <c r="F308" i="16" s="1"/>
  <c r="E306" i="13"/>
  <c r="F306" i="13"/>
  <c r="H308" i="16" s="1"/>
  <c r="G306" i="13"/>
  <c r="I308" i="16" s="1"/>
  <c r="H306" i="13"/>
  <c r="J308" i="16" s="1"/>
  <c r="I306" i="13"/>
  <c r="K308" i="16" s="1"/>
  <c r="J306" i="13"/>
  <c r="L308" i="16" s="1"/>
  <c r="K306" i="13"/>
  <c r="M308" i="16" s="1"/>
  <c r="L306" i="13"/>
  <c r="N308" i="16" s="1"/>
  <c r="M306" i="13"/>
  <c r="O308" i="16" s="1"/>
  <c r="N306" i="13"/>
  <c r="P308" i="16" s="1"/>
  <c r="O306" i="13"/>
  <c r="Q308" i="16" s="1"/>
  <c r="P306" i="13"/>
  <c r="R308" i="16" s="1"/>
  <c r="Q306" i="13"/>
  <c r="S308" i="16" s="1"/>
  <c r="R306" i="13"/>
  <c r="T308" i="16" s="1"/>
  <c r="S306" i="13"/>
  <c r="U308" i="16" s="1"/>
  <c r="T306" i="13"/>
  <c r="V308" i="16" s="1"/>
  <c r="U306" i="13"/>
  <c r="W308" i="16" s="1"/>
  <c r="V306" i="13"/>
  <c r="X308" i="16" s="1"/>
  <c r="W306" i="13"/>
  <c r="Y308" i="16" s="1"/>
  <c r="X306" i="13"/>
  <c r="Z308" i="16" s="1"/>
  <c r="Y306" i="13"/>
  <c r="AA308" i="16" s="1"/>
  <c r="Z306" i="13"/>
  <c r="AB308" i="16" s="1"/>
  <c r="C307" i="13"/>
  <c r="D307" i="13"/>
  <c r="F309" i="16" s="1"/>
  <c r="E307" i="13"/>
  <c r="F307" i="13"/>
  <c r="H309" i="16" s="1"/>
  <c r="G307" i="13"/>
  <c r="I309" i="16" s="1"/>
  <c r="H307" i="13"/>
  <c r="J309" i="16" s="1"/>
  <c r="I307" i="13"/>
  <c r="K309" i="16" s="1"/>
  <c r="J307" i="13"/>
  <c r="L309" i="16" s="1"/>
  <c r="K307" i="13"/>
  <c r="M309" i="16" s="1"/>
  <c r="L307" i="13"/>
  <c r="N309" i="16" s="1"/>
  <c r="M307" i="13"/>
  <c r="O309" i="16" s="1"/>
  <c r="N307" i="13"/>
  <c r="P309" i="16" s="1"/>
  <c r="O307" i="13"/>
  <c r="Q309" i="16" s="1"/>
  <c r="P307" i="13"/>
  <c r="R309" i="16" s="1"/>
  <c r="Q307" i="13"/>
  <c r="S309" i="16" s="1"/>
  <c r="R307" i="13"/>
  <c r="T309" i="16" s="1"/>
  <c r="S307" i="13"/>
  <c r="U309" i="16" s="1"/>
  <c r="T307" i="13"/>
  <c r="V309" i="16" s="1"/>
  <c r="U307" i="13"/>
  <c r="W309" i="16" s="1"/>
  <c r="V307" i="13"/>
  <c r="X309" i="16" s="1"/>
  <c r="W307" i="13"/>
  <c r="Y309" i="16" s="1"/>
  <c r="X307" i="13"/>
  <c r="Z309" i="16" s="1"/>
  <c r="Y307" i="13"/>
  <c r="AA309" i="16" s="1"/>
  <c r="Z307" i="13"/>
  <c r="AB309" i="16" s="1"/>
  <c r="C308" i="13"/>
  <c r="D308" i="13"/>
  <c r="F310" i="16" s="1"/>
  <c r="E308" i="13"/>
  <c r="F308" i="13"/>
  <c r="H310" i="16" s="1"/>
  <c r="G308" i="13"/>
  <c r="I310" i="16" s="1"/>
  <c r="H308" i="13"/>
  <c r="J310" i="16" s="1"/>
  <c r="I308" i="13"/>
  <c r="K310" i="16" s="1"/>
  <c r="J308" i="13"/>
  <c r="L310" i="16" s="1"/>
  <c r="K308" i="13"/>
  <c r="M310" i="16" s="1"/>
  <c r="L308" i="13"/>
  <c r="N310" i="16" s="1"/>
  <c r="M308" i="13"/>
  <c r="O310" i="16" s="1"/>
  <c r="N308" i="13"/>
  <c r="P310" i="16" s="1"/>
  <c r="O308" i="13"/>
  <c r="Q310" i="16" s="1"/>
  <c r="P308" i="13"/>
  <c r="R310" i="16" s="1"/>
  <c r="Q308" i="13"/>
  <c r="S310" i="16" s="1"/>
  <c r="R308" i="13"/>
  <c r="T310" i="16" s="1"/>
  <c r="S308" i="13"/>
  <c r="U310" i="16" s="1"/>
  <c r="T308" i="13"/>
  <c r="V310" i="16" s="1"/>
  <c r="U308" i="13"/>
  <c r="W310" i="16" s="1"/>
  <c r="V308" i="13"/>
  <c r="X310" i="16" s="1"/>
  <c r="W308" i="13"/>
  <c r="Y310" i="16" s="1"/>
  <c r="X308" i="13"/>
  <c r="Z310" i="16" s="1"/>
  <c r="Y308" i="13"/>
  <c r="AA310" i="16" s="1"/>
  <c r="Z308" i="13"/>
  <c r="AB310" i="16" s="1"/>
  <c r="C309" i="13"/>
  <c r="D309" i="13"/>
  <c r="F311" i="16" s="1"/>
  <c r="E309" i="13"/>
  <c r="F309" i="13"/>
  <c r="H311" i="16" s="1"/>
  <c r="G309" i="13"/>
  <c r="I311" i="16" s="1"/>
  <c r="H309" i="13"/>
  <c r="J311" i="16" s="1"/>
  <c r="I309" i="13"/>
  <c r="K311" i="16" s="1"/>
  <c r="J309" i="13"/>
  <c r="L311" i="16" s="1"/>
  <c r="K309" i="13"/>
  <c r="M311" i="16" s="1"/>
  <c r="L309" i="13"/>
  <c r="N311" i="16" s="1"/>
  <c r="M309" i="13"/>
  <c r="O311" i="16" s="1"/>
  <c r="N309" i="13"/>
  <c r="P311" i="16" s="1"/>
  <c r="O309" i="13"/>
  <c r="Q311" i="16" s="1"/>
  <c r="P309" i="13"/>
  <c r="R311" i="16" s="1"/>
  <c r="Q309" i="13"/>
  <c r="S311" i="16" s="1"/>
  <c r="R309" i="13"/>
  <c r="T311" i="16" s="1"/>
  <c r="S309" i="13"/>
  <c r="U311" i="16" s="1"/>
  <c r="T309" i="13"/>
  <c r="V311" i="16" s="1"/>
  <c r="U309" i="13"/>
  <c r="W311" i="16" s="1"/>
  <c r="V309" i="13"/>
  <c r="X311" i="16" s="1"/>
  <c r="W309" i="13"/>
  <c r="Y311" i="16" s="1"/>
  <c r="X309" i="13"/>
  <c r="Z311" i="16" s="1"/>
  <c r="Y309" i="13"/>
  <c r="AA311" i="16" s="1"/>
  <c r="Z309" i="13"/>
  <c r="AB311" i="16" s="1"/>
  <c r="C310" i="13"/>
  <c r="D310" i="13"/>
  <c r="F312" i="16" s="1"/>
  <c r="E310" i="13"/>
  <c r="F310" i="13"/>
  <c r="H312" i="16" s="1"/>
  <c r="G310" i="13"/>
  <c r="I312" i="16" s="1"/>
  <c r="H310" i="13"/>
  <c r="J312" i="16" s="1"/>
  <c r="I310" i="13"/>
  <c r="K312" i="16" s="1"/>
  <c r="J310" i="13"/>
  <c r="L312" i="16" s="1"/>
  <c r="K310" i="13"/>
  <c r="M312" i="16" s="1"/>
  <c r="L310" i="13"/>
  <c r="N312" i="16" s="1"/>
  <c r="M310" i="13"/>
  <c r="O312" i="16" s="1"/>
  <c r="N310" i="13"/>
  <c r="P312" i="16" s="1"/>
  <c r="O310" i="13"/>
  <c r="Q312" i="16" s="1"/>
  <c r="P310" i="13"/>
  <c r="R312" i="16" s="1"/>
  <c r="Q310" i="13"/>
  <c r="S312" i="16" s="1"/>
  <c r="R310" i="13"/>
  <c r="T312" i="16" s="1"/>
  <c r="S310" i="13"/>
  <c r="U312" i="16" s="1"/>
  <c r="T310" i="13"/>
  <c r="V312" i="16" s="1"/>
  <c r="U310" i="13"/>
  <c r="W312" i="16" s="1"/>
  <c r="V310" i="13"/>
  <c r="X312" i="16" s="1"/>
  <c r="W310" i="13"/>
  <c r="Y312" i="16" s="1"/>
  <c r="X310" i="13"/>
  <c r="Z312" i="16" s="1"/>
  <c r="Y310" i="13"/>
  <c r="AA312" i="16" s="1"/>
  <c r="Z310" i="13"/>
  <c r="AB312" i="16" s="1"/>
  <c r="C311" i="13"/>
  <c r="D311" i="13"/>
  <c r="F313" i="16" s="1"/>
  <c r="E311" i="13"/>
  <c r="F311" i="13"/>
  <c r="H313" i="16" s="1"/>
  <c r="G311" i="13"/>
  <c r="I313" i="16" s="1"/>
  <c r="H311" i="13"/>
  <c r="J313" i="16" s="1"/>
  <c r="I311" i="13"/>
  <c r="K313" i="16" s="1"/>
  <c r="J311" i="13"/>
  <c r="L313" i="16" s="1"/>
  <c r="K311" i="13"/>
  <c r="M313" i="16" s="1"/>
  <c r="L311" i="13"/>
  <c r="N313" i="16" s="1"/>
  <c r="M311" i="13"/>
  <c r="O313" i="16" s="1"/>
  <c r="N311" i="13"/>
  <c r="P313" i="16" s="1"/>
  <c r="O311" i="13"/>
  <c r="Q313" i="16" s="1"/>
  <c r="P311" i="13"/>
  <c r="R313" i="16" s="1"/>
  <c r="Q311" i="13"/>
  <c r="S313" i="16" s="1"/>
  <c r="R311" i="13"/>
  <c r="T313" i="16" s="1"/>
  <c r="S311" i="13"/>
  <c r="U313" i="16" s="1"/>
  <c r="T311" i="13"/>
  <c r="V313" i="16" s="1"/>
  <c r="U311" i="13"/>
  <c r="W313" i="16" s="1"/>
  <c r="V311" i="13"/>
  <c r="X313" i="16" s="1"/>
  <c r="W311" i="13"/>
  <c r="Y313" i="16" s="1"/>
  <c r="X311" i="13"/>
  <c r="Z313" i="16" s="1"/>
  <c r="Y311" i="13"/>
  <c r="AA313" i="16" s="1"/>
  <c r="Z311" i="13"/>
  <c r="AB313" i="16" s="1"/>
  <c r="C313" i="13"/>
  <c r="D313" i="13"/>
  <c r="F315" i="16" s="1"/>
  <c r="E313" i="13"/>
  <c r="F313" i="13"/>
  <c r="H315" i="16" s="1"/>
  <c r="G313" i="13"/>
  <c r="I315" i="16" s="1"/>
  <c r="H313" i="13"/>
  <c r="J315" i="16" s="1"/>
  <c r="I313" i="13"/>
  <c r="K315" i="16" s="1"/>
  <c r="J313" i="13"/>
  <c r="L315" i="16" s="1"/>
  <c r="K313" i="13"/>
  <c r="M315" i="16" s="1"/>
  <c r="L313" i="13"/>
  <c r="N315" i="16" s="1"/>
  <c r="M313" i="13"/>
  <c r="O315" i="16" s="1"/>
  <c r="N313" i="13"/>
  <c r="P315" i="16" s="1"/>
  <c r="O313" i="13"/>
  <c r="Q315" i="16" s="1"/>
  <c r="P313" i="13"/>
  <c r="R315" i="16" s="1"/>
  <c r="Q313" i="13"/>
  <c r="S315" i="16" s="1"/>
  <c r="R313" i="13"/>
  <c r="T315" i="16" s="1"/>
  <c r="S313" i="13"/>
  <c r="U315" i="16" s="1"/>
  <c r="T313" i="13"/>
  <c r="V315" i="16" s="1"/>
  <c r="U313" i="13"/>
  <c r="W315" i="16" s="1"/>
  <c r="V313" i="13"/>
  <c r="X315" i="16" s="1"/>
  <c r="W313" i="13"/>
  <c r="Y315" i="16" s="1"/>
  <c r="X313" i="13"/>
  <c r="Z315" i="16" s="1"/>
  <c r="Y313" i="13"/>
  <c r="AA315" i="16" s="1"/>
  <c r="Z313" i="13"/>
  <c r="AB315" i="16" s="1"/>
  <c r="C314" i="13"/>
  <c r="D314" i="13"/>
  <c r="F316" i="16" s="1"/>
  <c r="E314" i="13"/>
  <c r="F314" i="13"/>
  <c r="H316" i="16" s="1"/>
  <c r="G314" i="13"/>
  <c r="I316" i="16" s="1"/>
  <c r="H314" i="13"/>
  <c r="J316" i="16" s="1"/>
  <c r="I314" i="13"/>
  <c r="K316" i="16" s="1"/>
  <c r="J314" i="13"/>
  <c r="L316" i="16" s="1"/>
  <c r="K314" i="13"/>
  <c r="M316" i="16" s="1"/>
  <c r="L314" i="13"/>
  <c r="N316" i="16" s="1"/>
  <c r="M314" i="13"/>
  <c r="O316" i="16" s="1"/>
  <c r="N314" i="13"/>
  <c r="P316" i="16" s="1"/>
  <c r="O314" i="13"/>
  <c r="Q316" i="16" s="1"/>
  <c r="P314" i="13"/>
  <c r="R316" i="16" s="1"/>
  <c r="Q314" i="13"/>
  <c r="S316" i="16" s="1"/>
  <c r="R314" i="13"/>
  <c r="T316" i="16" s="1"/>
  <c r="S314" i="13"/>
  <c r="U316" i="16" s="1"/>
  <c r="T314" i="13"/>
  <c r="V316" i="16" s="1"/>
  <c r="U314" i="13"/>
  <c r="W316" i="16" s="1"/>
  <c r="V314" i="13"/>
  <c r="X316" i="16" s="1"/>
  <c r="W314" i="13"/>
  <c r="Y316" i="16" s="1"/>
  <c r="X314" i="13"/>
  <c r="Z316" i="16" s="1"/>
  <c r="Y314" i="13"/>
  <c r="AA316" i="16" s="1"/>
  <c r="Z314" i="13"/>
  <c r="AB316" i="16" s="1"/>
  <c r="C315" i="13"/>
  <c r="D315" i="13"/>
  <c r="F317" i="16" s="1"/>
  <c r="E315" i="13"/>
  <c r="F315" i="13"/>
  <c r="H317" i="16" s="1"/>
  <c r="G315" i="13"/>
  <c r="I317" i="16" s="1"/>
  <c r="H315" i="13"/>
  <c r="J317" i="16" s="1"/>
  <c r="I315" i="13"/>
  <c r="K317" i="16" s="1"/>
  <c r="J315" i="13"/>
  <c r="L317" i="16" s="1"/>
  <c r="K315" i="13"/>
  <c r="M317" i="16" s="1"/>
  <c r="L315" i="13"/>
  <c r="N317" i="16" s="1"/>
  <c r="M315" i="13"/>
  <c r="O317" i="16" s="1"/>
  <c r="N315" i="13"/>
  <c r="P317" i="16" s="1"/>
  <c r="O315" i="13"/>
  <c r="Q317" i="16" s="1"/>
  <c r="P315" i="13"/>
  <c r="R317" i="16" s="1"/>
  <c r="Q315" i="13"/>
  <c r="S317" i="16" s="1"/>
  <c r="R315" i="13"/>
  <c r="T317" i="16" s="1"/>
  <c r="S315" i="13"/>
  <c r="U317" i="16" s="1"/>
  <c r="T315" i="13"/>
  <c r="V317" i="16" s="1"/>
  <c r="U315" i="13"/>
  <c r="W317" i="16" s="1"/>
  <c r="V315" i="13"/>
  <c r="X317" i="16" s="1"/>
  <c r="W315" i="13"/>
  <c r="Y317" i="16" s="1"/>
  <c r="X315" i="13"/>
  <c r="Z317" i="16" s="1"/>
  <c r="Y315" i="13"/>
  <c r="AA317" i="16" s="1"/>
  <c r="Z315" i="13"/>
  <c r="AB317" i="16" s="1"/>
  <c r="C316" i="13"/>
  <c r="D316" i="13"/>
  <c r="F318" i="16" s="1"/>
  <c r="E316" i="13"/>
  <c r="F316" i="13"/>
  <c r="H318" i="16" s="1"/>
  <c r="G316" i="13"/>
  <c r="I318" i="16" s="1"/>
  <c r="H316" i="13"/>
  <c r="J318" i="16" s="1"/>
  <c r="I316" i="13"/>
  <c r="K318" i="16" s="1"/>
  <c r="J316" i="13"/>
  <c r="L318" i="16" s="1"/>
  <c r="K316" i="13"/>
  <c r="M318" i="16" s="1"/>
  <c r="L316" i="13"/>
  <c r="N318" i="16" s="1"/>
  <c r="M316" i="13"/>
  <c r="O318" i="16" s="1"/>
  <c r="N316" i="13"/>
  <c r="P318" i="16" s="1"/>
  <c r="O316" i="13"/>
  <c r="Q318" i="16" s="1"/>
  <c r="P316" i="13"/>
  <c r="R318" i="16" s="1"/>
  <c r="Q316" i="13"/>
  <c r="S318" i="16" s="1"/>
  <c r="R316" i="13"/>
  <c r="T318" i="16" s="1"/>
  <c r="S316" i="13"/>
  <c r="U318" i="16" s="1"/>
  <c r="T316" i="13"/>
  <c r="V318" i="16" s="1"/>
  <c r="U316" i="13"/>
  <c r="W318" i="16" s="1"/>
  <c r="V316" i="13"/>
  <c r="X318" i="16" s="1"/>
  <c r="W316" i="13"/>
  <c r="Y318" i="16" s="1"/>
  <c r="X316" i="13"/>
  <c r="Z318" i="16" s="1"/>
  <c r="Y316" i="13"/>
  <c r="AA318" i="16" s="1"/>
  <c r="Z316" i="13"/>
  <c r="AB318" i="16" s="1"/>
  <c r="C318" i="13"/>
  <c r="D318" i="13"/>
  <c r="F320" i="16" s="1"/>
  <c r="E318" i="13"/>
  <c r="F318" i="13"/>
  <c r="H320" i="16" s="1"/>
  <c r="G318" i="13"/>
  <c r="I320" i="16" s="1"/>
  <c r="H318" i="13"/>
  <c r="J320" i="16" s="1"/>
  <c r="I318" i="13"/>
  <c r="K320" i="16" s="1"/>
  <c r="J318" i="13"/>
  <c r="L320" i="16" s="1"/>
  <c r="K318" i="13"/>
  <c r="M320" i="16" s="1"/>
  <c r="L318" i="13"/>
  <c r="N320" i="16" s="1"/>
  <c r="M318" i="13"/>
  <c r="O320" i="16" s="1"/>
  <c r="N318" i="13"/>
  <c r="P320" i="16" s="1"/>
  <c r="O318" i="13"/>
  <c r="Q320" i="16" s="1"/>
  <c r="P318" i="13"/>
  <c r="R320" i="16" s="1"/>
  <c r="Q318" i="13"/>
  <c r="S320" i="16" s="1"/>
  <c r="R318" i="13"/>
  <c r="T320" i="16" s="1"/>
  <c r="S318" i="13"/>
  <c r="U320" i="16" s="1"/>
  <c r="T318" i="13"/>
  <c r="V320" i="16" s="1"/>
  <c r="U318" i="13"/>
  <c r="W320" i="16" s="1"/>
  <c r="V318" i="13"/>
  <c r="X320" i="16" s="1"/>
  <c r="W318" i="13"/>
  <c r="Y320" i="16" s="1"/>
  <c r="X318" i="13"/>
  <c r="Z320" i="16" s="1"/>
  <c r="Y318" i="13"/>
  <c r="AA320" i="16" s="1"/>
  <c r="Z318" i="13"/>
  <c r="AB320" i="16" s="1"/>
  <c r="C319" i="13"/>
  <c r="D319" i="13"/>
  <c r="F321" i="16" s="1"/>
  <c r="E319" i="13"/>
  <c r="F319" i="13"/>
  <c r="H321" i="16" s="1"/>
  <c r="G319" i="13"/>
  <c r="I321" i="16" s="1"/>
  <c r="H319" i="13"/>
  <c r="J321" i="16" s="1"/>
  <c r="I319" i="13"/>
  <c r="K321" i="16" s="1"/>
  <c r="J319" i="13"/>
  <c r="L321" i="16" s="1"/>
  <c r="K319" i="13"/>
  <c r="M321" i="16" s="1"/>
  <c r="L319" i="13"/>
  <c r="N321" i="16" s="1"/>
  <c r="M319" i="13"/>
  <c r="O321" i="16" s="1"/>
  <c r="N319" i="13"/>
  <c r="P321" i="16" s="1"/>
  <c r="O319" i="13"/>
  <c r="Q321" i="16" s="1"/>
  <c r="P319" i="13"/>
  <c r="R321" i="16" s="1"/>
  <c r="Q319" i="13"/>
  <c r="S321" i="16" s="1"/>
  <c r="R319" i="13"/>
  <c r="T321" i="16" s="1"/>
  <c r="S319" i="13"/>
  <c r="U321" i="16" s="1"/>
  <c r="T319" i="13"/>
  <c r="V321" i="16" s="1"/>
  <c r="U319" i="13"/>
  <c r="W321" i="16" s="1"/>
  <c r="V319" i="13"/>
  <c r="X321" i="16" s="1"/>
  <c r="W319" i="13"/>
  <c r="Y321" i="16" s="1"/>
  <c r="X319" i="13"/>
  <c r="Z321" i="16" s="1"/>
  <c r="Y319" i="13"/>
  <c r="AA321" i="16" s="1"/>
  <c r="Z319" i="13"/>
  <c r="AB321" i="16" s="1"/>
  <c r="C320" i="13"/>
  <c r="D320" i="13"/>
  <c r="F322" i="16" s="1"/>
  <c r="E320" i="13"/>
  <c r="F320" i="13"/>
  <c r="H322" i="16" s="1"/>
  <c r="G320" i="13"/>
  <c r="I322" i="16" s="1"/>
  <c r="H320" i="13"/>
  <c r="J322" i="16" s="1"/>
  <c r="I320" i="13"/>
  <c r="K322" i="16" s="1"/>
  <c r="J320" i="13"/>
  <c r="L322" i="16" s="1"/>
  <c r="K320" i="13"/>
  <c r="M322" i="16" s="1"/>
  <c r="L320" i="13"/>
  <c r="N322" i="16" s="1"/>
  <c r="M320" i="13"/>
  <c r="O322" i="16" s="1"/>
  <c r="N320" i="13"/>
  <c r="P322" i="16" s="1"/>
  <c r="O320" i="13"/>
  <c r="Q322" i="16" s="1"/>
  <c r="P320" i="13"/>
  <c r="R322" i="16" s="1"/>
  <c r="Q320" i="13"/>
  <c r="S322" i="16" s="1"/>
  <c r="R320" i="13"/>
  <c r="T322" i="16" s="1"/>
  <c r="S320" i="13"/>
  <c r="U322" i="16" s="1"/>
  <c r="T320" i="13"/>
  <c r="V322" i="16" s="1"/>
  <c r="U320" i="13"/>
  <c r="W322" i="16" s="1"/>
  <c r="V320" i="13"/>
  <c r="X322" i="16" s="1"/>
  <c r="W320" i="13"/>
  <c r="Y322" i="16" s="1"/>
  <c r="X320" i="13"/>
  <c r="Z322" i="16" s="1"/>
  <c r="Y320" i="13"/>
  <c r="AA322" i="16" s="1"/>
  <c r="Z320" i="13"/>
  <c r="AB322" i="16" s="1"/>
  <c r="C321" i="13"/>
  <c r="D321" i="13"/>
  <c r="F323" i="16" s="1"/>
  <c r="E321" i="13"/>
  <c r="F321" i="13"/>
  <c r="H323" i="16" s="1"/>
  <c r="G321" i="13"/>
  <c r="I323" i="16" s="1"/>
  <c r="H321" i="13"/>
  <c r="J323" i="16" s="1"/>
  <c r="I321" i="13"/>
  <c r="K323" i="16" s="1"/>
  <c r="J321" i="13"/>
  <c r="L323" i="16" s="1"/>
  <c r="K321" i="13"/>
  <c r="M323" i="16" s="1"/>
  <c r="L321" i="13"/>
  <c r="N323" i="16" s="1"/>
  <c r="M321" i="13"/>
  <c r="O323" i="16" s="1"/>
  <c r="N321" i="13"/>
  <c r="P323" i="16" s="1"/>
  <c r="O321" i="13"/>
  <c r="Q323" i="16" s="1"/>
  <c r="P321" i="13"/>
  <c r="R323" i="16" s="1"/>
  <c r="Q321" i="13"/>
  <c r="S323" i="16" s="1"/>
  <c r="R321" i="13"/>
  <c r="T323" i="16" s="1"/>
  <c r="S321" i="13"/>
  <c r="U323" i="16" s="1"/>
  <c r="T321" i="13"/>
  <c r="V323" i="16" s="1"/>
  <c r="U321" i="13"/>
  <c r="W323" i="16" s="1"/>
  <c r="V321" i="13"/>
  <c r="X323" i="16" s="1"/>
  <c r="W321" i="13"/>
  <c r="Y323" i="16" s="1"/>
  <c r="X321" i="13"/>
  <c r="Z323" i="16" s="1"/>
  <c r="Y321" i="13"/>
  <c r="AA323" i="16" s="1"/>
  <c r="Z321" i="13"/>
  <c r="AB323" i="16" s="1"/>
  <c r="C322" i="13"/>
  <c r="D322" i="13"/>
  <c r="F324" i="16" s="1"/>
  <c r="E322" i="13"/>
  <c r="F322" i="13"/>
  <c r="H324" i="16" s="1"/>
  <c r="G322" i="13"/>
  <c r="I324" i="16" s="1"/>
  <c r="H322" i="13"/>
  <c r="J324" i="16" s="1"/>
  <c r="I322" i="13"/>
  <c r="K324" i="16" s="1"/>
  <c r="J322" i="13"/>
  <c r="L324" i="16" s="1"/>
  <c r="K322" i="13"/>
  <c r="M324" i="16" s="1"/>
  <c r="L322" i="13"/>
  <c r="N324" i="16" s="1"/>
  <c r="M322" i="13"/>
  <c r="O324" i="16" s="1"/>
  <c r="N322" i="13"/>
  <c r="P324" i="16" s="1"/>
  <c r="O322" i="13"/>
  <c r="Q324" i="16" s="1"/>
  <c r="P322" i="13"/>
  <c r="R324" i="16" s="1"/>
  <c r="Q322" i="13"/>
  <c r="S324" i="16" s="1"/>
  <c r="R322" i="13"/>
  <c r="T324" i="16" s="1"/>
  <c r="S322" i="13"/>
  <c r="U324" i="16" s="1"/>
  <c r="T322" i="13"/>
  <c r="V324" i="16" s="1"/>
  <c r="U322" i="13"/>
  <c r="W324" i="16" s="1"/>
  <c r="V322" i="13"/>
  <c r="X324" i="16" s="1"/>
  <c r="W322" i="13"/>
  <c r="Y324" i="16" s="1"/>
  <c r="X322" i="13"/>
  <c r="Z324" i="16" s="1"/>
  <c r="Y322" i="13"/>
  <c r="AA324" i="16" s="1"/>
  <c r="Z322" i="13"/>
  <c r="AB324" i="16" s="1"/>
  <c r="C323" i="13"/>
  <c r="D323" i="13"/>
  <c r="F325" i="16" s="1"/>
  <c r="E323" i="13"/>
  <c r="F323" i="13"/>
  <c r="H325" i="16" s="1"/>
  <c r="G323" i="13"/>
  <c r="I325" i="16" s="1"/>
  <c r="H323" i="13"/>
  <c r="J325" i="16" s="1"/>
  <c r="I323" i="13"/>
  <c r="K325" i="16" s="1"/>
  <c r="J323" i="13"/>
  <c r="L325" i="16" s="1"/>
  <c r="K323" i="13"/>
  <c r="M325" i="16" s="1"/>
  <c r="L323" i="13"/>
  <c r="N325" i="16" s="1"/>
  <c r="M323" i="13"/>
  <c r="O325" i="16" s="1"/>
  <c r="N323" i="13"/>
  <c r="P325" i="16" s="1"/>
  <c r="O323" i="13"/>
  <c r="Q325" i="16" s="1"/>
  <c r="P323" i="13"/>
  <c r="R325" i="16" s="1"/>
  <c r="Q323" i="13"/>
  <c r="S325" i="16" s="1"/>
  <c r="R323" i="13"/>
  <c r="T325" i="16" s="1"/>
  <c r="S323" i="13"/>
  <c r="U325" i="16" s="1"/>
  <c r="T323" i="13"/>
  <c r="V325" i="16" s="1"/>
  <c r="U323" i="13"/>
  <c r="W325" i="16" s="1"/>
  <c r="V323" i="13"/>
  <c r="X325" i="16" s="1"/>
  <c r="W323" i="13"/>
  <c r="Y325" i="16" s="1"/>
  <c r="X323" i="13"/>
  <c r="Z325" i="16" s="1"/>
  <c r="Y323" i="13"/>
  <c r="AA325" i="16" s="1"/>
  <c r="Z323" i="13"/>
  <c r="AB325" i="16" s="1"/>
  <c r="C324" i="13"/>
  <c r="D324" i="13"/>
  <c r="F326" i="16" s="1"/>
  <c r="E324" i="13"/>
  <c r="F324" i="13"/>
  <c r="H326" i="16" s="1"/>
  <c r="G324" i="13"/>
  <c r="I326" i="16" s="1"/>
  <c r="H324" i="13"/>
  <c r="J326" i="16" s="1"/>
  <c r="I324" i="13"/>
  <c r="K326" i="16" s="1"/>
  <c r="J324" i="13"/>
  <c r="L326" i="16" s="1"/>
  <c r="K324" i="13"/>
  <c r="M326" i="16" s="1"/>
  <c r="L324" i="13"/>
  <c r="N326" i="16" s="1"/>
  <c r="M324" i="13"/>
  <c r="O326" i="16" s="1"/>
  <c r="N324" i="13"/>
  <c r="P326" i="16" s="1"/>
  <c r="O324" i="13"/>
  <c r="Q326" i="16" s="1"/>
  <c r="P324" i="13"/>
  <c r="R326" i="16" s="1"/>
  <c r="Q324" i="13"/>
  <c r="S326" i="16" s="1"/>
  <c r="R324" i="13"/>
  <c r="T326" i="16" s="1"/>
  <c r="S324" i="13"/>
  <c r="U326" i="16" s="1"/>
  <c r="T324" i="13"/>
  <c r="V326" i="16" s="1"/>
  <c r="U324" i="13"/>
  <c r="W326" i="16" s="1"/>
  <c r="V324" i="13"/>
  <c r="X326" i="16" s="1"/>
  <c r="W324" i="13"/>
  <c r="Y326" i="16" s="1"/>
  <c r="X324" i="13"/>
  <c r="Z326" i="16" s="1"/>
  <c r="Y324" i="13"/>
  <c r="AA326" i="16" s="1"/>
  <c r="Z324" i="13"/>
  <c r="AB326" i="16" s="1"/>
  <c r="C325" i="13"/>
  <c r="D325" i="13"/>
  <c r="F327" i="16" s="1"/>
  <c r="E325" i="13"/>
  <c r="F325" i="13"/>
  <c r="H327" i="16" s="1"/>
  <c r="G325" i="13"/>
  <c r="I327" i="16" s="1"/>
  <c r="H325" i="13"/>
  <c r="J327" i="16" s="1"/>
  <c r="I325" i="13"/>
  <c r="K327" i="16" s="1"/>
  <c r="J325" i="13"/>
  <c r="L327" i="16" s="1"/>
  <c r="K325" i="13"/>
  <c r="M327" i="16" s="1"/>
  <c r="L325" i="13"/>
  <c r="N327" i="16" s="1"/>
  <c r="M325" i="13"/>
  <c r="O327" i="16" s="1"/>
  <c r="N325" i="13"/>
  <c r="P327" i="16" s="1"/>
  <c r="O325" i="13"/>
  <c r="Q327" i="16" s="1"/>
  <c r="P325" i="13"/>
  <c r="R327" i="16" s="1"/>
  <c r="Q325" i="13"/>
  <c r="S327" i="16" s="1"/>
  <c r="R325" i="13"/>
  <c r="T327" i="16" s="1"/>
  <c r="S325" i="13"/>
  <c r="U327" i="16" s="1"/>
  <c r="T325" i="13"/>
  <c r="V327" i="16" s="1"/>
  <c r="U325" i="13"/>
  <c r="W327" i="16" s="1"/>
  <c r="V325" i="13"/>
  <c r="X327" i="16" s="1"/>
  <c r="W325" i="13"/>
  <c r="Y327" i="16" s="1"/>
  <c r="X325" i="13"/>
  <c r="Z327" i="16" s="1"/>
  <c r="Y325" i="13"/>
  <c r="AA327" i="16" s="1"/>
  <c r="Z325" i="13"/>
  <c r="AB327" i="16" s="1"/>
  <c r="C326" i="13"/>
  <c r="D326" i="13"/>
  <c r="F328" i="16" s="1"/>
  <c r="E326" i="13"/>
  <c r="F326" i="13"/>
  <c r="H328" i="16" s="1"/>
  <c r="G326" i="13"/>
  <c r="I328" i="16" s="1"/>
  <c r="H326" i="13"/>
  <c r="J328" i="16" s="1"/>
  <c r="I326" i="13"/>
  <c r="K328" i="16" s="1"/>
  <c r="J326" i="13"/>
  <c r="L328" i="16" s="1"/>
  <c r="K326" i="13"/>
  <c r="M328" i="16" s="1"/>
  <c r="L326" i="13"/>
  <c r="N328" i="16" s="1"/>
  <c r="M326" i="13"/>
  <c r="O328" i="16" s="1"/>
  <c r="N326" i="13"/>
  <c r="P328" i="16" s="1"/>
  <c r="O326" i="13"/>
  <c r="Q328" i="16" s="1"/>
  <c r="P326" i="13"/>
  <c r="R328" i="16" s="1"/>
  <c r="Q326" i="13"/>
  <c r="S328" i="16" s="1"/>
  <c r="R326" i="13"/>
  <c r="T328" i="16" s="1"/>
  <c r="S326" i="13"/>
  <c r="U328" i="16" s="1"/>
  <c r="T326" i="13"/>
  <c r="V328" i="16" s="1"/>
  <c r="U326" i="13"/>
  <c r="W328" i="16" s="1"/>
  <c r="V326" i="13"/>
  <c r="X328" i="16" s="1"/>
  <c r="W326" i="13"/>
  <c r="Y328" i="16" s="1"/>
  <c r="X326" i="13"/>
  <c r="Z328" i="16" s="1"/>
  <c r="Y326" i="13"/>
  <c r="AA328" i="16" s="1"/>
  <c r="Z326" i="13"/>
  <c r="AB328" i="16" s="1"/>
  <c r="C327" i="13"/>
  <c r="D327" i="13"/>
  <c r="F329" i="16" s="1"/>
  <c r="E327" i="13"/>
  <c r="F327" i="13"/>
  <c r="H329" i="16" s="1"/>
  <c r="G327" i="13"/>
  <c r="I329" i="16" s="1"/>
  <c r="H327" i="13"/>
  <c r="J329" i="16" s="1"/>
  <c r="I327" i="13"/>
  <c r="K329" i="16" s="1"/>
  <c r="J327" i="13"/>
  <c r="L329" i="16" s="1"/>
  <c r="K327" i="13"/>
  <c r="M329" i="16" s="1"/>
  <c r="L327" i="13"/>
  <c r="N329" i="16" s="1"/>
  <c r="M327" i="13"/>
  <c r="O329" i="16" s="1"/>
  <c r="N327" i="13"/>
  <c r="P329" i="16" s="1"/>
  <c r="O327" i="13"/>
  <c r="Q329" i="16" s="1"/>
  <c r="P327" i="13"/>
  <c r="R329" i="16" s="1"/>
  <c r="Q327" i="13"/>
  <c r="S329" i="16" s="1"/>
  <c r="R327" i="13"/>
  <c r="T329" i="16" s="1"/>
  <c r="S327" i="13"/>
  <c r="U329" i="16" s="1"/>
  <c r="T327" i="13"/>
  <c r="V329" i="16" s="1"/>
  <c r="U327" i="13"/>
  <c r="W329" i="16" s="1"/>
  <c r="V327" i="13"/>
  <c r="X329" i="16" s="1"/>
  <c r="W327" i="13"/>
  <c r="Y329" i="16" s="1"/>
  <c r="X327" i="13"/>
  <c r="Z329" i="16" s="1"/>
  <c r="Y327" i="13"/>
  <c r="AA329" i="16" s="1"/>
  <c r="Z327" i="13"/>
  <c r="AB329" i="16" s="1"/>
  <c r="C328" i="13"/>
  <c r="D328" i="13"/>
  <c r="F330" i="16" s="1"/>
  <c r="E328" i="13"/>
  <c r="F328" i="13"/>
  <c r="H330" i="16" s="1"/>
  <c r="G328" i="13"/>
  <c r="I330" i="16" s="1"/>
  <c r="H328" i="13"/>
  <c r="J330" i="16" s="1"/>
  <c r="I328" i="13"/>
  <c r="K330" i="16" s="1"/>
  <c r="J328" i="13"/>
  <c r="L330" i="16" s="1"/>
  <c r="K328" i="13"/>
  <c r="M330" i="16" s="1"/>
  <c r="L328" i="13"/>
  <c r="N330" i="16" s="1"/>
  <c r="M328" i="13"/>
  <c r="O330" i="16" s="1"/>
  <c r="N328" i="13"/>
  <c r="P330" i="16" s="1"/>
  <c r="O328" i="13"/>
  <c r="Q330" i="16" s="1"/>
  <c r="P328" i="13"/>
  <c r="R330" i="16" s="1"/>
  <c r="Q328" i="13"/>
  <c r="S330" i="16" s="1"/>
  <c r="R328" i="13"/>
  <c r="T330" i="16" s="1"/>
  <c r="S328" i="13"/>
  <c r="U330" i="16" s="1"/>
  <c r="T328" i="13"/>
  <c r="V330" i="16" s="1"/>
  <c r="U328" i="13"/>
  <c r="W330" i="16" s="1"/>
  <c r="V328" i="13"/>
  <c r="X330" i="16" s="1"/>
  <c r="W328" i="13"/>
  <c r="Y330" i="16" s="1"/>
  <c r="X328" i="13"/>
  <c r="Z330" i="16" s="1"/>
  <c r="Y328" i="13"/>
  <c r="AA330" i="16" s="1"/>
  <c r="Z328" i="13"/>
  <c r="AB330" i="16" s="1"/>
  <c r="C329" i="13"/>
  <c r="D329" i="13"/>
  <c r="F331" i="16" s="1"/>
  <c r="E329" i="13"/>
  <c r="F329" i="13"/>
  <c r="H331" i="16" s="1"/>
  <c r="G329" i="13"/>
  <c r="I331" i="16" s="1"/>
  <c r="H329" i="13"/>
  <c r="J331" i="16" s="1"/>
  <c r="I329" i="13"/>
  <c r="K331" i="16" s="1"/>
  <c r="J329" i="13"/>
  <c r="L331" i="16" s="1"/>
  <c r="K329" i="13"/>
  <c r="M331" i="16" s="1"/>
  <c r="L329" i="13"/>
  <c r="N331" i="16" s="1"/>
  <c r="M329" i="13"/>
  <c r="O331" i="16" s="1"/>
  <c r="N329" i="13"/>
  <c r="P331" i="16" s="1"/>
  <c r="O329" i="13"/>
  <c r="Q331" i="16" s="1"/>
  <c r="P329" i="13"/>
  <c r="R331" i="16" s="1"/>
  <c r="Q329" i="13"/>
  <c r="S331" i="16" s="1"/>
  <c r="R329" i="13"/>
  <c r="T331" i="16" s="1"/>
  <c r="S329" i="13"/>
  <c r="U331" i="16" s="1"/>
  <c r="T329" i="13"/>
  <c r="V331" i="16" s="1"/>
  <c r="U329" i="13"/>
  <c r="W331" i="16" s="1"/>
  <c r="V329" i="13"/>
  <c r="X331" i="16" s="1"/>
  <c r="W329" i="13"/>
  <c r="Y331" i="16" s="1"/>
  <c r="X329" i="13"/>
  <c r="Z331" i="16" s="1"/>
  <c r="Y329" i="13"/>
  <c r="AA331" i="16" s="1"/>
  <c r="Z329" i="13"/>
  <c r="AB331" i="16" s="1"/>
  <c r="C330" i="13"/>
  <c r="D330" i="13"/>
  <c r="F332" i="16" s="1"/>
  <c r="E330" i="13"/>
  <c r="F330" i="13"/>
  <c r="H332" i="16" s="1"/>
  <c r="G330" i="13"/>
  <c r="I332" i="16" s="1"/>
  <c r="H330" i="13"/>
  <c r="J332" i="16" s="1"/>
  <c r="I330" i="13"/>
  <c r="K332" i="16" s="1"/>
  <c r="J330" i="13"/>
  <c r="L332" i="16" s="1"/>
  <c r="K330" i="13"/>
  <c r="M332" i="16" s="1"/>
  <c r="L330" i="13"/>
  <c r="N332" i="16" s="1"/>
  <c r="M330" i="13"/>
  <c r="O332" i="16" s="1"/>
  <c r="N330" i="13"/>
  <c r="P332" i="16" s="1"/>
  <c r="O330" i="13"/>
  <c r="Q332" i="16" s="1"/>
  <c r="P330" i="13"/>
  <c r="R332" i="16" s="1"/>
  <c r="Q330" i="13"/>
  <c r="S332" i="16" s="1"/>
  <c r="R330" i="13"/>
  <c r="T332" i="16" s="1"/>
  <c r="S330" i="13"/>
  <c r="U332" i="16" s="1"/>
  <c r="T330" i="13"/>
  <c r="V332" i="16" s="1"/>
  <c r="U330" i="13"/>
  <c r="W332" i="16" s="1"/>
  <c r="V330" i="13"/>
  <c r="X332" i="16" s="1"/>
  <c r="W330" i="13"/>
  <c r="Y332" i="16" s="1"/>
  <c r="X330" i="13"/>
  <c r="Z332" i="16" s="1"/>
  <c r="Y330" i="13"/>
  <c r="AA332" i="16" s="1"/>
  <c r="Z330" i="13"/>
  <c r="AB332" i="16" s="1"/>
  <c r="C331" i="13"/>
  <c r="D331" i="13"/>
  <c r="F333" i="16" s="1"/>
  <c r="E331" i="13"/>
  <c r="F331" i="13"/>
  <c r="H333" i="16" s="1"/>
  <c r="G331" i="13"/>
  <c r="I333" i="16" s="1"/>
  <c r="H331" i="13"/>
  <c r="J333" i="16" s="1"/>
  <c r="I331" i="13"/>
  <c r="K333" i="16" s="1"/>
  <c r="J331" i="13"/>
  <c r="L333" i="16" s="1"/>
  <c r="K331" i="13"/>
  <c r="M333" i="16" s="1"/>
  <c r="L331" i="13"/>
  <c r="N333" i="16" s="1"/>
  <c r="M331" i="13"/>
  <c r="O333" i="16" s="1"/>
  <c r="N331" i="13"/>
  <c r="P333" i="16" s="1"/>
  <c r="O331" i="13"/>
  <c r="Q333" i="16" s="1"/>
  <c r="P331" i="13"/>
  <c r="R333" i="16" s="1"/>
  <c r="Q331" i="13"/>
  <c r="S333" i="16" s="1"/>
  <c r="R331" i="13"/>
  <c r="T333" i="16" s="1"/>
  <c r="S331" i="13"/>
  <c r="U333" i="16" s="1"/>
  <c r="T331" i="13"/>
  <c r="V333" i="16" s="1"/>
  <c r="U331" i="13"/>
  <c r="W333" i="16" s="1"/>
  <c r="V331" i="13"/>
  <c r="X333" i="16" s="1"/>
  <c r="W331" i="13"/>
  <c r="Y333" i="16" s="1"/>
  <c r="X331" i="13"/>
  <c r="Z333" i="16" s="1"/>
  <c r="Y331" i="13"/>
  <c r="AA333" i="16" s="1"/>
  <c r="Z331" i="13"/>
  <c r="AB333" i="16" s="1"/>
  <c r="C332" i="13"/>
  <c r="D332" i="13"/>
  <c r="F334" i="16" s="1"/>
  <c r="E332" i="13"/>
  <c r="F332" i="13"/>
  <c r="H334" i="16" s="1"/>
  <c r="G332" i="13"/>
  <c r="I334" i="16" s="1"/>
  <c r="H332" i="13"/>
  <c r="J334" i="16" s="1"/>
  <c r="I332" i="13"/>
  <c r="K334" i="16" s="1"/>
  <c r="J332" i="13"/>
  <c r="L334" i="16" s="1"/>
  <c r="K332" i="13"/>
  <c r="M334" i="16" s="1"/>
  <c r="L332" i="13"/>
  <c r="N334" i="16" s="1"/>
  <c r="M332" i="13"/>
  <c r="O334" i="16" s="1"/>
  <c r="N332" i="13"/>
  <c r="P334" i="16" s="1"/>
  <c r="O332" i="13"/>
  <c r="Q334" i="16" s="1"/>
  <c r="P332" i="13"/>
  <c r="R334" i="16" s="1"/>
  <c r="Q332" i="13"/>
  <c r="S334" i="16" s="1"/>
  <c r="R332" i="13"/>
  <c r="T334" i="16" s="1"/>
  <c r="S332" i="13"/>
  <c r="U334" i="16" s="1"/>
  <c r="T332" i="13"/>
  <c r="V334" i="16" s="1"/>
  <c r="U332" i="13"/>
  <c r="W334" i="16" s="1"/>
  <c r="V332" i="13"/>
  <c r="X334" i="16" s="1"/>
  <c r="W332" i="13"/>
  <c r="Y334" i="16" s="1"/>
  <c r="X332" i="13"/>
  <c r="Z334" i="16" s="1"/>
  <c r="Y332" i="13"/>
  <c r="AA334" i="16" s="1"/>
  <c r="Z332" i="13"/>
  <c r="AB334" i="16" s="1"/>
  <c r="C333" i="13"/>
  <c r="D333" i="13"/>
  <c r="F335" i="16" s="1"/>
  <c r="E333" i="13"/>
  <c r="F333" i="13"/>
  <c r="H335" i="16" s="1"/>
  <c r="G333" i="13"/>
  <c r="I335" i="16" s="1"/>
  <c r="H333" i="13"/>
  <c r="J335" i="16" s="1"/>
  <c r="I333" i="13"/>
  <c r="K335" i="16" s="1"/>
  <c r="J333" i="13"/>
  <c r="L335" i="16" s="1"/>
  <c r="K333" i="13"/>
  <c r="M335" i="16" s="1"/>
  <c r="L333" i="13"/>
  <c r="N335" i="16" s="1"/>
  <c r="M333" i="13"/>
  <c r="O335" i="16" s="1"/>
  <c r="N333" i="13"/>
  <c r="P335" i="16" s="1"/>
  <c r="O333" i="13"/>
  <c r="Q335" i="16" s="1"/>
  <c r="P333" i="13"/>
  <c r="R335" i="16" s="1"/>
  <c r="Q333" i="13"/>
  <c r="S335" i="16" s="1"/>
  <c r="R333" i="13"/>
  <c r="T335" i="16" s="1"/>
  <c r="S333" i="13"/>
  <c r="U335" i="16" s="1"/>
  <c r="T333" i="13"/>
  <c r="V335" i="16" s="1"/>
  <c r="U333" i="13"/>
  <c r="W335" i="16" s="1"/>
  <c r="V333" i="13"/>
  <c r="X335" i="16" s="1"/>
  <c r="W333" i="13"/>
  <c r="Y335" i="16" s="1"/>
  <c r="X333" i="13"/>
  <c r="Z335" i="16" s="1"/>
  <c r="Y333" i="13"/>
  <c r="AA335" i="16" s="1"/>
  <c r="Z333" i="13"/>
  <c r="AB335" i="16" s="1"/>
  <c r="C334" i="13"/>
  <c r="D334" i="13"/>
  <c r="F336" i="16" s="1"/>
  <c r="E334" i="13"/>
  <c r="F334" i="13"/>
  <c r="H336" i="16" s="1"/>
  <c r="G334" i="13"/>
  <c r="I336" i="16" s="1"/>
  <c r="H334" i="13"/>
  <c r="J336" i="16" s="1"/>
  <c r="I334" i="13"/>
  <c r="K336" i="16" s="1"/>
  <c r="J334" i="13"/>
  <c r="L336" i="16" s="1"/>
  <c r="K334" i="13"/>
  <c r="M336" i="16" s="1"/>
  <c r="L334" i="13"/>
  <c r="N336" i="16" s="1"/>
  <c r="M334" i="13"/>
  <c r="O336" i="16" s="1"/>
  <c r="N334" i="13"/>
  <c r="P336" i="16" s="1"/>
  <c r="O334" i="13"/>
  <c r="Q336" i="16" s="1"/>
  <c r="P334" i="13"/>
  <c r="R336" i="16" s="1"/>
  <c r="Q334" i="13"/>
  <c r="S336" i="16" s="1"/>
  <c r="R334" i="13"/>
  <c r="T336" i="16" s="1"/>
  <c r="S334" i="13"/>
  <c r="U336" i="16" s="1"/>
  <c r="T334" i="13"/>
  <c r="V336" i="16" s="1"/>
  <c r="U334" i="13"/>
  <c r="W336" i="16" s="1"/>
  <c r="V334" i="13"/>
  <c r="X336" i="16" s="1"/>
  <c r="W334" i="13"/>
  <c r="Y336" i="16" s="1"/>
  <c r="X334" i="13"/>
  <c r="Z336" i="16" s="1"/>
  <c r="Y334" i="13"/>
  <c r="AA336" i="16" s="1"/>
  <c r="Z334" i="13"/>
  <c r="AB336" i="16" s="1"/>
  <c r="C335" i="13"/>
  <c r="D335" i="13"/>
  <c r="F337" i="16" s="1"/>
  <c r="E335" i="13"/>
  <c r="F335" i="13"/>
  <c r="H337" i="16" s="1"/>
  <c r="G335" i="13"/>
  <c r="I337" i="16" s="1"/>
  <c r="H335" i="13"/>
  <c r="J337" i="16" s="1"/>
  <c r="I335" i="13"/>
  <c r="K337" i="16" s="1"/>
  <c r="J335" i="13"/>
  <c r="L337" i="16" s="1"/>
  <c r="K335" i="13"/>
  <c r="M337" i="16" s="1"/>
  <c r="L335" i="13"/>
  <c r="N337" i="16" s="1"/>
  <c r="M335" i="13"/>
  <c r="O337" i="16" s="1"/>
  <c r="N335" i="13"/>
  <c r="P337" i="16" s="1"/>
  <c r="O335" i="13"/>
  <c r="Q337" i="16" s="1"/>
  <c r="P335" i="13"/>
  <c r="R337" i="16" s="1"/>
  <c r="Q335" i="13"/>
  <c r="S337" i="16" s="1"/>
  <c r="R335" i="13"/>
  <c r="T337" i="16" s="1"/>
  <c r="S335" i="13"/>
  <c r="U337" i="16" s="1"/>
  <c r="T335" i="13"/>
  <c r="V337" i="16" s="1"/>
  <c r="U335" i="13"/>
  <c r="W337" i="16" s="1"/>
  <c r="V335" i="13"/>
  <c r="X337" i="16" s="1"/>
  <c r="W335" i="13"/>
  <c r="Y337" i="16" s="1"/>
  <c r="X335" i="13"/>
  <c r="Z337" i="16" s="1"/>
  <c r="Y335" i="13"/>
  <c r="AA337" i="16" s="1"/>
  <c r="Z335" i="13"/>
  <c r="AB337" i="16" s="1"/>
  <c r="C336" i="13"/>
  <c r="D336" i="13"/>
  <c r="F338" i="16" s="1"/>
  <c r="E336" i="13"/>
  <c r="F336" i="13"/>
  <c r="H338" i="16" s="1"/>
  <c r="G336" i="13"/>
  <c r="I338" i="16" s="1"/>
  <c r="H336" i="13"/>
  <c r="J338" i="16" s="1"/>
  <c r="I336" i="13"/>
  <c r="K338" i="16" s="1"/>
  <c r="J336" i="13"/>
  <c r="L338" i="16" s="1"/>
  <c r="K336" i="13"/>
  <c r="M338" i="16" s="1"/>
  <c r="L336" i="13"/>
  <c r="N338" i="16" s="1"/>
  <c r="M336" i="13"/>
  <c r="O338" i="16" s="1"/>
  <c r="N336" i="13"/>
  <c r="P338" i="16" s="1"/>
  <c r="O336" i="13"/>
  <c r="Q338" i="16" s="1"/>
  <c r="P336" i="13"/>
  <c r="R338" i="16" s="1"/>
  <c r="Q336" i="13"/>
  <c r="S338" i="16" s="1"/>
  <c r="R336" i="13"/>
  <c r="T338" i="16" s="1"/>
  <c r="S336" i="13"/>
  <c r="U338" i="16" s="1"/>
  <c r="T336" i="13"/>
  <c r="V338" i="16" s="1"/>
  <c r="U336" i="13"/>
  <c r="W338" i="16" s="1"/>
  <c r="V336" i="13"/>
  <c r="X338" i="16" s="1"/>
  <c r="W336" i="13"/>
  <c r="Y338" i="16" s="1"/>
  <c r="X336" i="13"/>
  <c r="Z338" i="16" s="1"/>
  <c r="Y336" i="13"/>
  <c r="AA338" i="16" s="1"/>
  <c r="Z336" i="13"/>
  <c r="AB338" i="16" s="1"/>
  <c r="C337" i="13"/>
  <c r="D337" i="13"/>
  <c r="F339" i="16" s="1"/>
  <c r="E337" i="13"/>
  <c r="F337" i="13"/>
  <c r="H339" i="16" s="1"/>
  <c r="G337" i="13"/>
  <c r="I339" i="16" s="1"/>
  <c r="H337" i="13"/>
  <c r="J339" i="16" s="1"/>
  <c r="I337" i="13"/>
  <c r="K339" i="16" s="1"/>
  <c r="J337" i="13"/>
  <c r="L339" i="16" s="1"/>
  <c r="K337" i="13"/>
  <c r="M339" i="16" s="1"/>
  <c r="L337" i="13"/>
  <c r="N339" i="16" s="1"/>
  <c r="M337" i="13"/>
  <c r="O339" i="16" s="1"/>
  <c r="N337" i="13"/>
  <c r="P339" i="16" s="1"/>
  <c r="O337" i="13"/>
  <c r="Q339" i="16" s="1"/>
  <c r="P337" i="13"/>
  <c r="R339" i="16" s="1"/>
  <c r="Q337" i="13"/>
  <c r="S339" i="16" s="1"/>
  <c r="R337" i="13"/>
  <c r="T339" i="16" s="1"/>
  <c r="S337" i="13"/>
  <c r="U339" i="16" s="1"/>
  <c r="T337" i="13"/>
  <c r="V339" i="16" s="1"/>
  <c r="U337" i="13"/>
  <c r="W339" i="16" s="1"/>
  <c r="V337" i="13"/>
  <c r="X339" i="16" s="1"/>
  <c r="W337" i="13"/>
  <c r="Y339" i="16" s="1"/>
  <c r="X337" i="13"/>
  <c r="Z339" i="16" s="1"/>
  <c r="Y337" i="13"/>
  <c r="AA339" i="16" s="1"/>
  <c r="Z337" i="13"/>
  <c r="AB339" i="16" s="1"/>
  <c r="C338" i="13"/>
  <c r="D338" i="13"/>
  <c r="F340" i="16" s="1"/>
  <c r="E338" i="13"/>
  <c r="F338" i="13"/>
  <c r="H340" i="16" s="1"/>
  <c r="G338" i="13"/>
  <c r="I340" i="16" s="1"/>
  <c r="H338" i="13"/>
  <c r="J340" i="16" s="1"/>
  <c r="I338" i="13"/>
  <c r="K340" i="16" s="1"/>
  <c r="J338" i="13"/>
  <c r="L340" i="16" s="1"/>
  <c r="K338" i="13"/>
  <c r="M340" i="16" s="1"/>
  <c r="L338" i="13"/>
  <c r="N340" i="16" s="1"/>
  <c r="M338" i="13"/>
  <c r="O340" i="16" s="1"/>
  <c r="N338" i="13"/>
  <c r="P340" i="16" s="1"/>
  <c r="O338" i="13"/>
  <c r="Q340" i="16" s="1"/>
  <c r="P338" i="13"/>
  <c r="R340" i="16" s="1"/>
  <c r="Q338" i="13"/>
  <c r="S340" i="16" s="1"/>
  <c r="R338" i="13"/>
  <c r="T340" i="16" s="1"/>
  <c r="S338" i="13"/>
  <c r="U340" i="16" s="1"/>
  <c r="T338" i="13"/>
  <c r="V340" i="16" s="1"/>
  <c r="U338" i="13"/>
  <c r="W340" i="16" s="1"/>
  <c r="V338" i="13"/>
  <c r="X340" i="16" s="1"/>
  <c r="W338" i="13"/>
  <c r="Y340" i="16" s="1"/>
  <c r="X338" i="13"/>
  <c r="Z340" i="16" s="1"/>
  <c r="Y338" i="13"/>
  <c r="AA340" i="16" s="1"/>
  <c r="Z338" i="13"/>
  <c r="AB340" i="16" s="1"/>
  <c r="C339" i="13"/>
  <c r="D339" i="13"/>
  <c r="F341" i="16" s="1"/>
  <c r="E339" i="13"/>
  <c r="F339" i="13"/>
  <c r="H341" i="16" s="1"/>
  <c r="G339" i="13"/>
  <c r="I341" i="16" s="1"/>
  <c r="H339" i="13"/>
  <c r="J341" i="16" s="1"/>
  <c r="I339" i="13"/>
  <c r="K341" i="16" s="1"/>
  <c r="J339" i="13"/>
  <c r="L341" i="16" s="1"/>
  <c r="K339" i="13"/>
  <c r="M341" i="16" s="1"/>
  <c r="L339" i="13"/>
  <c r="N341" i="16" s="1"/>
  <c r="M339" i="13"/>
  <c r="O341" i="16" s="1"/>
  <c r="N339" i="13"/>
  <c r="P341" i="16" s="1"/>
  <c r="O339" i="13"/>
  <c r="Q341" i="16" s="1"/>
  <c r="P339" i="13"/>
  <c r="R341" i="16" s="1"/>
  <c r="Q339" i="13"/>
  <c r="S341" i="16" s="1"/>
  <c r="R339" i="13"/>
  <c r="T341" i="16" s="1"/>
  <c r="S339" i="13"/>
  <c r="U341" i="16" s="1"/>
  <c r="T339" i="13"/>
  <c r="V341" i="16" s="1"/>
  <c r="U339" i="13"/>
  <c r="W341" i="16" s="1"/>
  <c r="V339" i="13"/>
  <c r="X341" i="16" s="1"/>
  <c r="W339" i="13"/>
  <c r="Y341" i="16" s="1"/>
  <c r="X339" i="13"/>
  <c r="Z341" i="16" s="1"/>
  <c r="Y339" i="13"/>
  <c r="AA341" i="16" s="1"/>
  <c r="Z339" i="13"/>
  <c r="AB341" i="16" s="1"/>
  <c r="C340" i="13"/>
  <c r="D340" i="13"/>
  <c r="F342" i="16" s="1"/>
  <c r="E340" i="13"/>
  <c r="F340" i="13"/>
  <c r="H342" i="16" s="1"/>
  <c r="G340" i="13"/>
  <c r="I342" i="16" s="1"/>
  <c r="H340" i="13"/>
  <c r="J342" i="16" s="1"/>
  <c r="I340" i="13"/>
  <c r="K342" i="16" s="1"/>
  <c r="J340" i="13"/>
  <c r="L342" i="16" s="1"/>
  <c r="K340" i="13"/>
  <c r="M342" i="16" s="1"/>
  <c r="L340" i="13"/>
  <c r="N342" i="16" s="1"/>
  <c r="M340" i="13"/>
  <c r="O342" i="16" s="1"/>
  <c r="N340" i="13"/>
  <c r="P342" i="16" s="1"/>
  <c r="O340" i="13"/>
  <c r="Q342" i="16" s="1"/>
  <c r="P340" i="13"/>
  <c r="R342" i="16" s="1"/>
  <c r="Q340" i="13"/>
  <c r="S342" i="16" s="1"/>
  <c r="R340" i="13"/>
  <c r="T342" i="16" s="1"/>
  <c r="S340" i="13"/>
  <c r="U342" i="16" s="1"/>
  <c r="T340" i="13"/>
  <c r="V342" i="16" s="1"/>
  <c r="U340" i="13"/>
  <c r="W342" i="16" s="1"/>
  <c r="V340" i="13"/>
  <c r="X342" i="16" s="1"/>
  <c r="W340" i="13"/>
  <c r="Y342" i="16" s="1"/>
  <c r="X340" i="13"/>
  <c r="Z342" i="16" s="1"/>
  <c r="Y340" i="13"/>
  <c r="AA342" i="16" s="1"/>
  <c r="Z340" i="13"/>
  <c r="AB342" i="16" s="1"/>
  <c r="C341" i="13"/>
  <c r="D341" i="13"/>
  <c r="F343" i="16" s="1"/>
  <c r="E341" i="13"/>
  <c r="F341" i="13"/>
  <c r="H343" i="16" s="1"/>
  <c r="G341" i="13"/>
  <c r="I343" i="16" s="1"/>
  <c r="H341" i="13"/>
  <c r="J343" i="16" s="1"/>
  <c r="I341" i="13"/>
  <c r="K343" i="16" s="1"/>
  <c r="J341" i="13"/>
  <c r="L343" i="16" s="1"/>
  <c r="K341" i="13"/>
  <c r="M343" i="16" s="1"/>
  <c r="L341" i="13"/>
  <c r="N343" i="16" s="1"/>
  <c r="M341" i="13"/>
  <c r="O343" i="16" s="1"/>
  <c r="N341" i="13"/>
  <c r="P343" i="16" s="1"/>
  <c r="O341" i="13"/>
  <c r="Q343" i="16" s="1"/>
  <c r="P341" i="13"/>
  <c r="R343" i="16" s="1"/>
  <c r="Q341" i="13"/>
  <c r="S343" i="16" s="1"/>
  <c r="R341" i="13"/>
  <c r="T343" i="16" s="1"/>
  <c r="S341" i="13"/>
  <c r="U343" i="16" s="1"/>
  <c r="T341" i="13"/>
  <c r="V343" i="16" s="1"/>
  <c r="U341" i="13"/>
  <c r="W343" i="16" s="1"/>
  <c r="V341" i="13"/>
  <c r="X343" i="16" s="1"/>
  <c r="W341" i="13"/>
  <c r="Y343" i="16" s="1"/>
  <c r="X341" i="13"/>
  <c r="Z343" i="16" s="1"/>
  <c r="Y341" i="13"/>
  <c r="AA343" i="16" s="1"/>
  <c r="Z341" i="13"/>
  <c r="AB343" i="16" s="1"/>
  <c r="C342" i="13"/>
  <c r="D342" i="13"/>
  <c r="F344" i="16" s="1"/>
  <c r="E342" i="13"/>
  <c r="F342" i="13"/>
  <c r="H344" i="16" s="1"/>
  <c r="G342" i="13"/>
  <c r="I344" i="16" s="1"/>
  <c r="H342" i="13"/>
  <c r="J344" i="16" s="1"/>
  <c r="I342" i="13"/>
  <c r="K344" i="16" s="1"/>
  <c r="J342" i="13"/>
  <c r="L344" i="16" s="1"/>
  <c r="K342" i="13"/>
  <c r="M344" i="16" s="1"/>
  <c r="L342" i="13"/>
  <c r="N344" i="16" s="1"/>
  <c r="M342" i="13"/>
  <c r="O344" i="16" s="1"/>
  <c r="N342" i="13"/>
  <c r="P344" i="16" s="1"/>
  <c r="O342" i="13"/>
  <c r="Q344" i="16" s="1"/>
  <c r="P342" i="13"/>
  <c r="R344" i="16" s="1"/>
  <c r="Q342" i="13"/>
  <c r="S344" i="16" s="1"/>
  <c r="R342" i="13"/>
  <c r="T344" i="16" s="1"/>
  <c r="S342" i="13"/>
  <c r="U344" i="16" s="1"/>
  <c r="T342" i="13"/>
  <c r="V344" i="16" s="1"/>
  <c r="U342" i="13"/>
  <c r="W344" i="16" s="1"/>
  <c r="V342" i="13"/>
  <c r="X344" i="16" s="1"/>
  <c r="W342" i="13"/>
  <c r="Y344" i="16" s="1"/>
  <c r="X342" i="13"/>
  <c r="Z344" i="16" s="1"/>
  <c r="Y342" i="13"/>
  <c r="AA344" i="16" s="1"/>
  <c r="Z342" i="13"/>
  <c r="AB344" i="16" s="1"/>
  <c r="C343" i="13"/>
  <c r="D343" i="13"/>
  <c r="F345" i="16" s="1"/>
  <c r="E343" i="13"/>
  <c r="F343" i="13"/>
  <c r="H345" i="16" s="1"/>
  <c r="G343" i="13"/>
  <c r="I345" i="16" s="1"/>
  <c r="H343" i="13"/>
  <c r="J345" i="16" s="1"/>
  <c r="I343" i="13"/>
  <c r="K345" i="16" s="1"/>
  <c r="J343" i="13"/>
  <c r="L345" i="16" s="1"/>
  <c r="K343" i="13"/>
  <c r="M345" i="16" s="1"/>
  <c r="L343" i="13"/>
  <c r="N345" i="16" s="1"/>
  <c r="M343" i="13"/>
  <c r="O345" i="16" s="1"/>
  <c r="N343" i="13"/>
  <c r="P345" i="16" s="1"/>
  <c r="O343" i="13"/>
  <c r="Q345" i="16" s="1"/>
  <c r="P343" i="13"/>
  <c r="R345" i="16" s="1"/>
  <c r="Q343" i="13"/>
  <c r="S345" i="16" s="1"/>
  <c r="R343" i="13"/>
  <c r="T345" i="16" s="1"/>
  <c r="S343" i="13"/>
  <c r="U345" i="16" s="1"/>
  <c r="T343" i="13"/>
  <c r="V345" i="16" s="1"/>
  <c r="U343" i="13"/>
  <c r="W345" i="16" s="1"/>
  <c r="V343" i="13"/>
  <c r="X345" i="16" s="1"/>
  <c r="W343" i="13"/>
  <c r="Y345" i="16" s="1"/>
  <c r="X343" i="13"/>
  <c r="Z345" i="16" s="1"/>
  <c r="Y343" i="13"/>
  <c r="AA345" i="16" s="1"/>
  <c r="Z343" i="13"/>
  <c r="AB345" i="16" s="1"/>
  <c r="C344" i="13"/>
  <c r="D344" i="13"/>
  <c r="F346" i="16" s="1"/>
  <c r="E344" i="13"/>
  <c r="F344" i="13"/>
  <c r="H346" i="16" s="1"/>
  <c r="G344" i="13"/>
  <c r="I346" i="16" s="1"/>
  <c r="H344" i="13"/>
  <c r="J346" i="16" s="1"/>
  <c r="I344" i="13"/>
  <c r="K346" i="16" s="1"/>
  <c r="J344" i="13"/>
  <c r="L346" i="16" s="1"/>
  <c r="K344" i="13"/>
  <c r="M346" i="16" s="1"/>
  <c r="L344" i="13"/>
  <c r="N346" i="16" s="1"/>
  <c r="M344" i="13"/>
  <c r="O346" i="16" s="1"/>
  <c r="N344" i="13"/>
  <c r="P346" i="16" s="1"/>
  <c r="O344" i="13"/>
  <c r="Q346" i="16" s="1"/>
  <c r="P344" i="13"/>
  <c r="R346" i="16" s="1"/>
  <c r="Q344" i="13"/>
  <c r="S346" i="16" s="1"/>
  <c r="R344" i="13"/>
  <c r="T346" i="16" s="1"/>
  <c r="S344" i="13"/>
  <c r="U346" i="16" s="1"/>
  <c r="T344" i="13"/>
  <c r="V346" i="16" s="1"/>
  <c r="U344" i="13"/>
  <c r="W346" i="16" s="1"/>
  <c r="V344" i="13"/>
  <c r="X346" i="16" s="1"/>
  <c r="W344" i="13"/>
  <c r="Y346" i="16" s="1"/>
  <c r="X344" i="13"/>
  <c r="Z346" i="16" s="1"/>
  <c r="Y344" i="13"/>
  <c r="AA346" i="16" s="1"/>
  <c r="Z344" i="13"/>
  <c r="AB346" i="16" s="1"/>
  <c r="C345" i="13"/>
  <c r="E347" i="16" s="1"/>
  <c r="D345" i="13"/>
  <c r="F347" i="16" s="1"/>
  <c r="E345" i="13"/>
  <c r="F345" i="13"/>
  <c r="H347" i="16" s="1"/>
  <c r="G345" i="13"/>
  <c r="I347" i="16" s="1"/>
  <c r="H345" i="13"/>
  <c r="J347" i="16" s="1"/>
  <c r="I345" i="13"/>
  <c r="K347" i="16" s="1"/>
  <c r="J345" i="13"/>
  <c r="L347" i="16" s="1"/>
  <c r="K345" i="13"/>
  <c r="M347" i="16" s="1"/>
  <c r="L345" i="13"/>
  <c r="N347" i="16" s="1"/>
  <c r="M345" i="13"/>
  <c r="O347" i="16" s="1"/>
  <c r="N345" i="13"/>
  <c r="P347" i="16" s="1"/>
  <c r="O345" i="13"/>
  <c r="Q347" i="16" s="1"/>
  <c r="P345" i="13"/>
  <c r="R347" i="16" s="1"/>
  <c r="Q345" i="13"/>
  <c r="S347" i="16" s="1"/>
  <c r="R345" i="13"/>
  <c r="T347" i="16" s="1"/>
  <c r="S345" i="13"/>
  <c r="U347" i="16" s="1"/>
  <c r="T345" i="13"/>
  <c r="V347" i="16" s="1"/>
  <c r="U345" i="13"/>
  <c r="W347" i="16" s="1"/>
  <c r="V345" i="13"/>
  <c r="X347" i="16" s="1"/>
  <c r="W345" i="13"/>
  <c r="Y347" i="16" s="1"/>
  <c r="X345" i="13"/>
  <c r="Z347" i="16" s="1"/>
  <c r="Y345" i="13"/>
  <c r="AA347" i="16" s="1"/>
  <c r="Z345" i="13"/>
  <c r="AB347" i="16" s="1"/>
  <c r="C346" i="13"/>
  <c r="D346" i="13"/>
  <c r="F348" i="16" s="1"/>
  <c r="E346" i="13"/>
  <c r="F346" i="13"/>
  <c r="H348" i="16" s="1"/>
  <c r="G346" i="13"/>
  <c r="I348" i="16" s="1"/>
  <c r="H346" i="13"/>
  <c r="J348" i="16" s="1"/>
  <c r="I346" i="13"/>
  <c r="K348" i="16" s="1"/>
  <c r="J346" i="13"/>
  <c r="L348" i="16" s="1"/>
  <c r="K346" i="13"/>
  <c r="M348" i="16" s="1"/>
  <c r="L346" i="13"/>
  <c r="N348" i="16" s="1"/>
  <c r="M346" i="13"/>
  <c r="O348" i="16" s="1"/>
  <c r="N346" i="13"/>
  <c r="P348" i="16" s="1"/>
  <c r="O346" i="13"/>
  <c r="Q348" i="16" s="1"/>
  <c r="P346" i="13"/>
  <c r="R348" i="16" s="1"/>
  <c r="Q346" i="13"/>
  <c r="S348" i="16" s="1"/>
  <c r="R346" i="13"/>
  <c r="T348" i="16" s="1"/>
  <c r="S346" i="13"/>
  <c r="U348" i="16" s="1"/>
  <c r="T346" i="13"/>
  <c r="V348" i="16" s="1"/>
  <c r="U346" i="13"/>
  <c r="W348" i="16" s="1"/>
  <c r="V346" i="13"/>
  <c r="X348" i="16" s="1"/>
  <c r="W346" i="13"/>
  <c r="Y348" i="16" s="1"/>
  <c r="X346" i="13"/>
  <c r="Z348" i="16" s="1"/>
  <c r="Y346" i="13"/>
  <c r="AA348" i="16" s="1"/>
  <c r="Z346" i="13"/>
  <c r="AB348" i="16" s="1"/>
  <c r="C347" i="13"/>
  <c r="E349" i="16" s="1"/>
  <c r="D347" i="13"/>
  <c r="F349" i="16" s="1"/>
  <c r="E347" i="13"/>
  <c r="F347" i="13"/>
  <c r="H349" i="16" s="1"/>
  <c r="G347" i="13"/>
  <c r="I349" i="16" s="1"/>
  <c r="H347" i="13"/>
  <c r="J349" i="16" s="1"/>
  <c r="I347" i="13"/>
  <c r="K349" i="16" s="1"/>
  <c r="J347" i="13"/>
  <c r="L349" i="16" s="1"/>
  <c r="K347" i="13"/>
  <c r="M349" i="16" s="1"/>
  <c r="L347" i="13"/>
  <c r="N349" i="16" s="1"/>
  <c r="M347" i="13"/>
  <c r="O349" i="16" s="1"/>
  <c r="N347" i="13"/>
  <c r="P349" i="16" s="1"/>
  <c r="O347" i="13"/>
  <c r="Q349" i="16" s="1"/>
  <c r="P347" i="13"/>
  <c r="R349" i="16" s="1"/>
  <c r="Q347" i="13"/>
  <c r="S349" i="16" s="1"/>
  <c r="R347" i="13"/>
  <c r="T349" i="16" s="1"/>
  <c r="S347" i="13"/>
  <c r="U349" i="16" s="1"/>
  <c r="T347" i="13"/>
  <c r="V349" i="16" s="1"/>
  <c r="U347" i="13"/>
  <c r="W349" i="16" s="1"/>
  <c r="V347" i="13"/>
  <c r="X349" i="16" s="1"/>
  <c r="W347" i="13"/>
  <c r="Y349" i="16" s="1"/>
  <c r="X347" i="13"/>
  <c r="Z349" i="16" s="1"/>
  <c r="Y347" i="13"/>
  <c r="AA349" i="16" s="1"/>
  <c r="Z347" i="13"/>
  <c r="AB349" i="16" s="1"/>
  <c r="C348" i="13"/>
  <c r="E350" i="16" s="1"/>
  <c r="D348" i="13"/>
  <c r="F350" i="16" s="1"/>
  <c r="E348" i="13"/>
  <c r="G350" i="16" s="1"/>
  <c r="F348" i="13"/>
  <c r="H350" i="16" s="1"/>
  <c r="G348" i="13"/>
  <c r="I350" i="16" s="1"/>
  <c r="H348" i="13"/>
  <c r="J350" i="16" s="1"/>
  <c r="I348" i="13"/>
  <c r="K350" i="16" s="1"/>
  <c r="J348" i="13"/>
  <c r="L350" i="16" s="1"/>
  <c r="K348" i="13"/>
  <c r="M350" i="16" s="1"/>
  <c r="L348" i="13"/>
  <c r="N350" i="16" s="1"/>
  <c r="M348" i="13"/>
  <c r="O350" i="16" s="1"/>
  <c r="N348" i="13"/>
  <c r="P350" i="16" s="1"/>
  <c r="O348" i="13"/>
  <c r="Q350" i="16" s="1"/>
  <c r="P348" i="13"/>
  <c r="R350" i="16" s="1"/>
  <c r="Q348" i="13"/>
  <c r="S350" i="16" s="1"/>
  <c r="R348" i="13"/>
  <c r="T350" i="16" s="1"/>
  <c r="S348" i="13"/>
  <c r="U350" i="16" s="1"/>
  <c r="T348" i="13"/>
  <c r="V350" i="16" s="1"/>
  <c r="U348" i="13"/>
  <c r="W350" i="16" s="1"/>
  <c r="V348" i="13"/>
  <c r="X350" i="16" s="1"/>
  <c r="W348" i="13"/>
  <c r="Y350" i="16" s="1"/>
  <c r="X348" i="13"/>
  <c r="Z350" i="16" s="1"/>
  <c r="Y348" i="13"/>
  <c r="AA350" i="16" s="1"/>
  <c r="Z348" i="13"/>
  <c r="AB350" i="16" s="1"/>
  <c r="C349" i="13"/>
  <c r="D349" i="13"/>
  <c r="F351" i="16" s="1"/>
  <c r="E349" i="13"/>
  <c r="F349" i="13"/>
  <c r="H351" i="16" s="1"/>
  <c r="G349" i="13"/>
  <c r="I351" i="16" s="1"/>
  <c r="H349" i="13"/>
  <c r="J351" i="16" s="1"/>
  <c r="I349" i="13"/>
  <c r="K351" i="16" s="1"/>
  <c r="J349" i="13"/>
  <c r="L351" i="16" s="1"/>
  <c r="K349" i="13"/>
  <c r="M351" i="16" s="1"/>
  <c r="L349" i="13"/>
  <c r="N351" i="16" s="1"/>
  <c r="M349" i="13"/>
  <c r="O351" i="16" s="1"/>
  <c r="N349" i="13"/>
  <c r="P351" i="16" s="1"/>
  <c r="O349" i="13"/>
  <c r="Q351" i="16" s="1"/>
  <c r="P349" i="13"/>
  <c r="R351" i="16" s="1"/>
  <c r="Q349" i="13"/>
  <c r="S351" i="16" s="1"/>
  <c r="R349" i="13"/>
  <c r="T351" i="16" s="1"/>
  <c r="S349" i="13"/>
  <c r="U351" i="16" s="1"/>
  <c r="T349" i="13"/>
  <c r="V351" i="16" s="1"/>
  <c r="U349" i="13"/>
  <c r="W351" i="16" s="1"/>
  <c r="V349" i="13"/>
  <c r="X351" i="16" s="1"/>
  <c r="W349" i="13"/>
  <c r="Y351" i="16" s="1"/>
  <c r="X349" i="13"/>
  <c r="Z351" i="16" s="1"/>
  <c r="Y349" i="13"/>
  <c r="AA351" i="16" s="1"/>
  <c r="Z349" i="13"/>
  <c r="AB351" i="16" s="1"/>
  <c r="C350" i="13"/>
  <c r="E352" i="16" s="1"/>
  <c r="D350" i="13"/>
  <c r="F352" i="16" s="1"/>
  <c r="E350" i="13"/>
  <c r="F350" i="13"/>
  <c r="H352" i="16" s="1"/>
  <c r="G350" i="13"/>
  <c r="I352" i="16" s="1"/>
  <c r="H350" i="13"/>
  <c r="J352" i="16" s="1"/>
  <c r="I350" i="13"/>
  <c r="K352" i="16" s="1"/>
  <c r="J350" i="13"/>
  <c r="L352" i="16" s="1"/>
  <c r="K350" i="13"/>
  <c r="M352" i="16" s="1"/>
  <c r="L350" i="13"/>
  <c r="N352" i="16" s="1"/>
  <c r="M350" i="13"/>
  <c r="O352" i="16" s="1"/>
  <c r="N350" i="13"/>
  <c r="P352" i="16" s="1"/>
  <c r="O350" i="13"/>
  <c r="Q352" i="16" s="1"/>
  <c r="P350" i="13"/>
  <c r="R352" i="16" s="1"/>
  <c r="Q350" i="13"/>
  <c r="S352" i="16" s="1"/>
  <c r="R350" i="13"/>
  <c r="T352" i="16" s="1"/>
  <c r="S350" i="13"/>
  <c r="U352" i="16" s="1"/>
  <c r="T350" i="13"/>
  <c r="V352" i="16" s="1"/>
  <c r="U350" i="13"/>
  <c r="W352" i="16" s="1"/>
  <c r="V350" i="13"/>
  <c r="X352" i="16" s="1"/>
  <c r="W350" i="13"/>
  <c r="Y352" i="16" s="1"/>
  <c r="X350" i="13"/>
  <c r="Z352" i="16" s="1"/>
  <c r="Y350" i="13"/>
  <c r="AA352" i="16" s="1"/>
  <c r="Z350" i="13"/>
  <c r="AB352" i="16" s="1"/>
  <c r="C351" i="13"/>
  <c r="E353" i="16" s="1"/>
  <c r="D351" i="13"/>
  <c r="F353" i="16" s="1"/>
  <c r="E351" i="13"/>
  <c r="F351" i="13"/>
  <c r="H353" i="16" s="1"/>
  <c r="G351" i="13"/>
  <c r="I353" i="16" s="1"/>
  <c r="H351" i="13"/>
  <c r="J353" i="16" s="1"/>
  <c r="I351" i="13"/>
  <c r="K353" i="16" s="1"/>
  <c r="J351" i="13"/>
  <c r="L353" i="16" s="1"/>
  <c r="K351" i="13"/>
  <c r="M353" i="16" s="1"/>
  <c r="L351" i="13"/>
  <c r="N353" i="16" s="1"/>
  <c r="M351" i="13"/>
  <c r="O353" i="16" s="1"/>
  <c r="N351" i="13"/>
  <c r="P353" i="16" s="1"/>
  <c r="O351" i="13"/>
  <c r="Q353" i="16" s="1"/>
  <c r="P351" i="13"/>
  <c r="R353" i="16" s="1"/>
  <c r="Q351" i="13"/>
  <c r="S353" i="16" s="1"/>
  <c r="R351" i="13"/>
  <c r="T353" i="16" s="1"/>
  <c r="S351" i="13"/>
  <c r="U353" i="16" s="1"/>
  <c r="T351" i="13"/>
  <c r="V353" i="16" s="1"/>
  <c r="U351" i="13"/>
  <c r="W353" i="16" s="1"/>
  <c r="V351" i="13"/>
  <c r="X353" i="16" s="1"/>
  <c r="W351" i="13"/>
  <c r="Y353" i="16" s="1"/>
  <c r="X351" i="13"/>
  <c r="Z353" i="16" s="1"/>
  <c r="Y351" i="13"/>
  <c r="AA353" i="16" s="1"/>
  <c r="Z351" i="13"/>
  <c r="AB353" i="16" s="1"/>
  <c r="C352" i="13"/>
  <c r="E354" i="16" s="1"/>
  <c r="D352" i="13"/>
  <c r="F354" i="16" s="1"/>
  <c r="E352" i="13"/>
  <c r="G354" i="16" s="1"/>
  <c r="F352" i="13"/>
  <c r="H354" i="16" s="1"/>
  <c r="G352" i="13"/>
  <c r="I354" i="16" s="1"/>
  <c r="H352" i="13"/>
  <c r="J354" i="16" s="1"/>
  <c r="I352" i="13"/>
  <c r="K354" i="16" s="1"/>
  <c r="J352" i="13"/>
  <c r="L354" i="16" s="1"/>
  <c r="K352" i="13"/>
  <c r="M354" i="16" s="1"/>
  <c r="L352" i="13"/>
  <c r="N354" i="16" s="1"/>
  <c r="M352" i="13"/>
  <c r="O354" i="16" s="1"/>
  <c r="N352" i="13"/>
  <c r="P354" i="16" s="1"/>
  <c r="O352" i="13"/>
  <c r="Q354" i="16" s="1"/>
  <c r="P352" i="13"/>
  <c r="R354" i="16" s="1"/>
  <c r="Q352" i="13"/>
  <c r="S354" i="16" s="1"/>
  <c r="R352" i="13"/>
  <c r="T354" i="16" s="1"/>
  <c r="S352" i="13"/>
  <c r="U354" i="16" s="1"/>
  <c r="T352" i="13"/>
  <c r="V354" i="16" s="1"/>
  <c r="U352" i="13"/>
  <c r="W354" i="16" s="1"/>
  <c r="V352" i="13"/>
  <c r="X354" i="16" s="1"/>
  <c r="W352" i="13"/>
  <c r="Y354" i="16" s="1"/>
  <c r="X352" i="13"/>
  <c r="Z354" i="16" s="1"/>
  <c r="Y352" i="13"/>
  <c r="AA354" i="16" s="1"/>
  <c r="Z352" i="13"/>
  <c r="AB354" i="16" s="1"/>
  <c r="C353" i="13"/>
  <c r="D353" i="13"/>
  <c r="F355" i="16" s="1"/>
  <c r="E353" i="13"/>
  <c r="F353" i="13"/>
  <c r="H355" i="16" s="1"/>
  <c r="G353" i="13"/>
  <c r="I355" i="16" s="1"/>
  <c r="H353" i="13"/>
  <c r="J355" i="16" s="1"/>
  <c r="I353" i="13"/>
  <c r="K355" i="16" s="1"/>
  <c r="J353" i="13"/>
  <c r="L355" i="16" s="1"/>
  <c r="K353" i="13"/>
  <c r="M355" i="16" s="1"/>
  <c r="L353" i="13"/>
  <c r="N355" i="16" s="1"/>
  <c r="M353" i="13"/>
  <c r="O355" i="16" s="1"/>
  <c r="N353" i="13"/>
  <c r="P355" i="16" s="1"/>
  <c r="O353" i="13"/>
  <c r="Q355" i="16" s="1"/>
  <c r="P353" i="13"/>
  <c r="R355" i="16" s="1"/>
  <c r="Q353" i="13"/>
  <c r="S355" i="16" s="1"/>
  <c r="R353" i="13"/>
  <c r="T355" i="16" s="1"/>
  <c r="S353" i="13"/>
  <c r="U355" i="16" s="1"/>
  <c r="T353" i="13"/>
  <c r="V355" i="16" s="1"/>
  <c r="U353" i="13"/>
  <c r="W355" i="16" s="1"/>
  <c r="V353" i="13"/>
  <c r="X355" i="16" s="1"/>
  <c r="W353" i="13"/>
  <c r="Y355" i="16" s="1"/>
  <c r="X353" i="13"/>
  <c r="Z355" i="16" s="1"/>
  <c r="Y353" i="13"/>
  <c r="AA355" i="16" s="1"/>
  <c r="Z353" i="13"/>
  <c r="AB355" i="16" s="1"/>
  <c r="C354" i="13"/>
  <c r="E356" i="16" s="1"/>
  <c r="D354" i="13"/>
  <c r="F356" i="16" s="1"/>
  <c r="E354" i="13"/>
  <c r="F354" i="13"/>
  <c r="H356" i="16" s="1"/>
  <c r="G354" i="13"/>
  <c r="I356" i="16" s="1"/>
  <c r="H354" i="13"/>
  <c r="J356" i="16" s="1"/>
  <c r="I354" i="13"/>
  <c r="K356" i="16" s="1"/>
  <c r="J354" i="13"/>
  <c r="L356" i="16" s="1"/>
  <c r="K354" i="13"/>
  <c r="M356" i="16" s="1"/>
  <c r="L354" i="13"/>
  <c r="N356" i="16" s="1"/>
  <c r="M354" i="13"/>
  <c r="O356" i="16" s="1"/>
  <c r="N354" i="13"/>
  <c r="P356" i="16" s="1"/>
  <c r="O354" i="13"/>
  <c r="Q356" i="16" s="1"/>
  <c r="P354" i="13"/>
  <c r="R356" i="16" s="1"/>
  <c r="Q354" i="13"/>
  <c r="S356" i="16" s="1"/>
  <c r="R354" i="13"/>
  <c r="T356" i="16" s="1"/>
  <c r="S354" i="13"/>
  <c r="U356" i="16" s="1"/>
  <c r="T354" i="13"/>
  <c r="V356" i="16" s="1"/>
  <c r="U354" i="13"/>
  <c r="W356" i="16" s="1"/>
  <c r="V354" i="13"/>
  <c r="X356" i="16" s="1"/>
  <c r="W354" i="13"/>
  <c r="Y356" i="16" s="1"/>
  <c r="X354" i="13"/>
  <c r="Z356" i="16" s="1"/>
  <c r="Y354" i="13"/>
  <c r="AA356" i="16" s="1"/>
  <c r="Z354" i="13"/>
  <c r="AB356" i="16" s="1"/>
  <c r="C355" i="13"/>
  <c r="E357" i="16" s="1"/>
  <c r="D355" i="13"/>
  <c r="F357" i="16" s="1"/>
  <c r="E355" i="13"/>
  <c r="F355" i="13"/>
  <c r="H357" i="16" s="1"/>
  <c r="G355" i="13"/>
  <c r="I357" i="16" s="1"/>
  <c r="H355" i="13"/>
  <c r="J357" i="16" s="1"/>
  <c r="I355" i="13"/>
  <c r="K357" i="16" s="1"/>
  <c r="J355" i="13"/>
  <c r="L357" i="16" s="1"/>
  <c r="K355" i="13"/>
  <c r="M357" i="16" s="1"/>
  <c r="L355" i="13"/>
  <c r="N357" i="16" s="1"/>
  <c r="M355" i="13"/>
  <c r="O357" i="16" s="1"/>
  <c r="N355" i="13"/>
  <c r="P357" i="16" s="1"/>
  <c r="O355" i="13"/>
  <c r="Q357" i="16" s="1"/>
  <c r="P355" i="13"/>
  <c r="R357" i="16" s="1"/>
  <c r="Q355" i="13"/>
  <c r="S357" i="16" s="1"/>
  <c r="R355" i="13"/>
  <c r="T357" i="16" s="1"/>
  <c r="S355" i="13"/>
  <c r="U357" i="16" s="1"/>
  <c r="T355" i="13"/>
  <c r="V357" i="16" s="1"/>
  <c r="U355" i="13"/>
  <c r="W357" i="16" s="1"/>
  <c r="V355" i="13"/>
  <c r="X357" i="16" s="1"/>
  <c r="W355" i="13"/>
  <c r="Y357" i="16" s="1"/>
  <c r="X355" i="13"/>
  <c r="Z357" i="16" s="1"/>
  <c r="Y355" i="13"/>
  <c r="AA357" i="16" s="1"/>
  <c r="Z355" i="13"/>
  <c r="AB357" i="16" s="1"/>
  <c r="C356" i="13"/>
  <c r="E358" i="16" s="1"/>
  <c r="D356" i="13"/>
  <c r="F358" i="16" s="1"/>
  <c r="E356" i="13"/>
  <c r="G358" i="16" s="1"/>
  <c r="F356" i="13"/>
  <c r="H358" i="16" s="1"/>
  <c r="G356" i="13"/>
  <c r="I358" i="16" s="1"/>
  <c r="H356" i="13"/>
  <c r="J358" i="16" s="1"/>
  <c r="I356" i="13"/>
  <c r="K358" i="16" s="1"/>
  <c r="J356" i="13"/>
  <c r="L358" i="16" s="1"/>
  <c r="K356" i="13"/>
  <c r="M358" i="16" s="1"/>
  <c r="L356" i="13"/>
  <c r="N358" i="16" s="1"/>
  <c r="M356" i="13"/>
  <c r="O358" i="16" s="1"/>
  <c r="N356" i="13"/>
  <c r="P358" i="16" s="1"/>
  <c r="O356" i="13"/>
  <c r="Q358" i="16" s="1"/>
  <c r="P356" i="13"/>
  <c r="R358" i="16" s="1"/>
  <c r="Q356" i="13"/>
  <c r="S358" i="16" s="1"/>
  <c r="R356" i="13"/>
  <c r="T358" i="16" s="1"/>
  <c r="S356" i="13"/>
  <c r="U358" i="16" s="1"/>
  <c r="T356" i="13"/>
  <c r="V358" i="16" s="1"/>
  <c r="U356" i="13"/>
  <c r="W358" i="16" s="1"/>
  <c r="V356" i="13"/>
  <c r="X358" i="16" s="1"/>
  <c r="W356" i="13"/>
  <c r="Y358" i="16" s="1"/>
  <c r="X356" i="13"/>
  <c r="Z358" i="16" s="1"/>
  <c r="Y356" i="13"/>
  <c r="AA358" i="16" s="1"/>
  <c r="Z356" i="13"/>
  <c r="AB358" i="16" s="1"/>
  <c r="C357" i="13"/>
  <c r="D357" i="13"/>
  <c r="F359" i="16" s="1"/>
  <c r="E357" i="13"/>
  <c r="F357" i="13"/>
  <c r="H359" i="16" s="1"/>
  <c r="G357" i="13"/>
  <c r="I359" i="16" s="1"/>
  <c r="H357" i="13"/>
  <c r="J359" i="16" s="1"/>
  <c r="I357" i="13"/>
  <c r="K359" i="16" s="1"/>
  <c r="J357" i="13"/>
  <c r="L359" i="16" s="1"/>
  <c r="K357" i="13"/>
  <c r="M359" i="16" s="1"/>
  <c r="L357" i="13"/>
  <c r="N359" i="16" s="1"/>
  <c r="M357" i="13"/>
  <c r="O359" i="16" s="1"/>
  <c r="N357" i="13"/>
  <c r="P359" i="16" s="1"/>
  <c r="O357" i="13"/>
  <c r="Q359" i="16" s="1"/>
  <c r="P357" i="13"/>
  <c r="R359" i="16" s="1"/>
  <c r="Q357" i="13"/>
  <c r="S359" i="16" s="1"/>
  <c r="R357" i="13"/>
  <c r="T359" i="16" s="1"/>
  <c r="S357" i="13"/>
  <c r="U359" i="16" s="1"/>
  <c r="T357" i="13"/>
  <c r="V359" i="16" s="1"/>
  <c r="U357" i="13"/>
  <c r="W359" i="16" s="1"/>
  <c r="V357" i="13"/>
  <c r="X359" i="16" s="1"/>
  <c r="W357" i="13"/>
  <c r="Y359" i="16" s="1"/>
  <c r="X357" i="13"/>
  <c r="Z359" i="16" s="1"/>
  <c r="Y357" i="13"/>
  <c r="AA359" i="16" s="1"/>
  <c r="Z357" i="13"/>
  <c r="AB359" i="16" s="1"/>
  <c r="C358" i="13"/>
  <c r="E360" i="16" s="1"/>
  <c r="D358" i="13"/>
  <c r="F360" i="16" s="1"/>
  <c r="E358" i="13"/>
  <c r="F358" i="13"/>
  <c r="H360" i="16" s="1"/>
  <c r="G358" i="13"/>
  <c r="I360" i="16" s="1"/>
  <c r="H358" i="13"/>
  <c r="J360" i="16" s="1"/>
  <c r="I358" i="13"/>
  <c r="K360" i="16" s="1"/>
  <c r="J358" i="13"/>
  <c r="L360" i="16" s="1"/>
  <c r="K358" i="13"/>
  <c r="M360" i="16" s="1"/>
  <c r="L358" i="13"/>
  <c r="N360" i="16" s="1"/>
  <c r="M358" i="13"/>
  <c r="O360" i="16" s="1"/>
  <c r="N358" i="13"/>
  <c r="P360" i="16" s="1"/>
  <c r="O358" i="13"/>
  <c r="Q360" i="16" s="1"/>
  <c r="P358" i="13"/>
  <c r="R360" i="16" s="1"/>
  <c r="Q358" i="13"/>
  <c r="S360" i="16" s="1"/>
  <c r="R358" i="13"/>
  <c r="T360" i="16" s="1"/>
  <c r="S358" i="13"/>
  <c r="U360" i="16" s="1"/>
  <c r="T358" i="13"/>
  <c r="V360" i="16" s="1"/>
  <c r="U358" i="13"/>
  <c r="W360" i="16" s="1"/>
  <c r="V358" i="13"/>
  <c r="X360" i="16" s="1"/>
  <c r="W358" i="13"/>
  <c r="Y360" i="16" s="1"/>
  <c r="X358" i="13"/>
  <c r="Z360" i="16" s="1"/>
  <c r="Y358" i="13"/>
  <c r="AA360" i="16" s="1"/>
  <c r="Z358" i="13"/>
  <c r="AB360" i="16" s="1"/>
  <c r="C359" i="13"/>
  <c r="E361" i="16" s="1"/>
  <c r="D359" i="13"/>
  <c r="F361" i="16" s="1"/>
  <c r="E359" i="13"/>
  <c r="F359" i="13"/>
  <c r="H361" i="16" s="1"/>
  <c r="G359" i="13"/>
  <c r="I361" i="16" s="1"/>
  <c r="H359" i="13"/>
  <c r="J361" i="16" s="1"/>
  <c r="I359" i="13"/>
  <c r="K361" i="16" s="1"/>
  <c r="J359" i="13"/>
  <c r="L361" i="16" s="1"/>
  <c r="K359" i="13"/>
  <c r="M361" i="16" s="1"/>
  <c r="L359" i="13"/>
  <c r="N361" i="16" s="1"/>
  <c r="M359" i="13"/>
  <c r="O361" i="16" s="1"/>
  <c r="N359" i="13"/>
  <c r="P361" i="16" s="1"/>
  <c r="O359" i="13"/>
  <c r="Q361" i="16" s="1"/>
  <c r="P359" i="13"/>
  <c r="R361" i="16" s="1"/>
  <c r="Q359" i="13"/>
  <c r="S361" i="16" s="1"/>
  <c r="R359" i="13"/>
  <c r="T361" i="16" s="1"/>
  <c r="S359" i="13"/>
  <c r="U361" i="16" s="1"/>
  <c r="T359" i="13"/>
  <c r="V361" i="16" s="1"/>
  <c r="U359" i="13"/>
  <c r="W361" i="16" s="1"/>
  <c r="V359" i="13"/>
  <c r="X361" i="16" s="1"/>
  <c r="W359" i="13"/>
  <c r="Y361" i="16" s="1"/>
  <c r="X359" i="13"/>
  <c r="Z361" i="16" s="1"/>
  <c r="Y359" i="13"/>
  <c r="AA361" i="16" s="1"/>
  <c r="Z359" i="13"/>
  <c r="AB361" i="16" s="1"/>
  <c r="C360" i="13"/>
  <c r="E362" i="16" s="1"/>
  <c r="D360" i="13"/>
  <c r="F362" i="16" s="1"/>
  <c r="E360" i="13"/>
  <c r="G362" i="16" s="1"/>
  <c r="F360" i="13"/>
  <c r="H362" i="16" s="1"/>
  <c r="G360" i="13"/>
  <c r="I362" i="16" s="1"/>
  <c r="H360" i="13"/>
  <c r="J362" i="16" s="1"/>
  <c r="I360" i="13"/>
  <c r="K362" i="16" s="1"/>
  <c r="J360" i="13"/>
  <c r="L362" i="16" s="1"/>
  <c r="K360" i="13"/>
  <c r="M362" i="16" s="1"/>
  <c r="L360" i="13"/>
  <c r="N362" i="16" s="1"/>
  <c r="M360" i="13"/>
  <c r="O362" i="16" s="1"/>
  <c r="N360" i="13"/>
  <c r="P362" i="16" s="1"/>
  <c r="O360" i="13"/>
  <c r="Q362" i="16" s="1"/>
  <c r="P360" i="13"/>
  <c r="R362" i="16" s="1"/>
  <c r="Q360" i="13"/>
  <c r="S362" i="16" s="1"/>
  <c r="R360" i="13"/>
  <c r="T362" i="16" s="1"/>
  <c r="S360" i="13"/>
  <c r="U362" i="16" s="1"/>
  <c r="T360" i="13"/>
  <c r="V362" i="16" s="1"/>
  <c r="U360" i="13"/>
  <c r="W362" i="16" s="1"/>
  <c r="V360" i="13"/>
  <c r="X362" i="16" s="1"/>
  <c r="W360" i="13"/>
  <c r="Y362" i="16" s="1"/>
  <c r="X360" i="13"/>
  <c r="Z362" i="16" s="1"/>
  <c r="Y360" i="13"/>
  <c r="AA362" i="16" s="1"/>
  <c r="Z360" i="13"/>
  <c r="AB362" i="16" s="1"/>
  <c r="C361" i="13"/>
  <c r="D361" i="13"/>
  <c r="F363" i="16" s="1"/>
  <c r="E361" i="13"/>
  <c r="F361" i="13"/>
  <c r="H363" i="16" s="1"/>
  <c r="G361" i="13"/>
  <c r="I363" i="16" s="1"/>
  <c r="H361" i="13"/>
  <c r="J363" i="16" s="1"/>
  <c r="I361" i="13"/>
  <c r="K363" i="16" s="1"/>
  <c r="J361" i="13"/>
  <c r="L363" i="16" s="1"/>
  <c r="K361" i="13"/>
  <c r="M363" i="16" s="1"/>
  <c r="L361" i="13"/>
  <c r="N363" i="16" s="1"/>
  <c r="M361" i="13"/>
  <c r="O363" i="16" s="1"/>
  <c r="N361" i="13"/>
  <c r="P363" i="16" s="1"/>
  <c r="O361" i="13"/>
  <c r="Q363" i="16" s="1"/>
  <c r="P361" i="13"/>
  <c r="R363" i="16" s="1"/>
  <c r="Q361" i="13"/>
  <c r="S363" i="16" s="1"/>
  <c r="R361" i="13"/>
  <c r="T363" i="16" s="1"/>
  <c r="S361" i="13"/>
  <c r="U363" i="16" s="1"/>
  <c r="T361" i="13"/>
  <c r="V363" i="16" s="1"/>
  <c r="U361" i="13"/>
  <c r="W363" i="16" s="1"/>
  <c r="V361" i="13"/>
  <c r="X363" i="16" s="1"/>
  <c r="W361" i="13"/>
  <c r="Y363" i="16" s="1"/>
  <c r="X361" i="13"/>
  <c r="Z363" i="16" s="1"/>
  <c r="Y361" i="13"/>
  <c r="AA363" i="16" s="1"/>
  <c r="Z361" i="13"/>
  <c r="AB363" i="16" s="1"/>
  <c r="C362" i="13"/>
  <c r="E364" i="16" s="1"/>
  <c r="D362" i="13"/>
  <c r="F364" i="16" s="1"/>
  <c r="E362" i="13"/>
  <c r="F362" i="13"/>
  <c r="H364" i="16" s="1"/>
  <c r="G362" i="13"/>
  <c r="I364" i="16" s="1"/>
  <c r="H362" i="13"/>
  <c r="J364" i="16" s="1"/>
  <c r="I362" i="13"/>
  <c r="K364" i="16" s="1"/>
  <c r="J362" i="13"/>
  <c r="L364" i="16" s="1"/>
  <c r="K362" i="13"/>
  <c r="M364" i="16" s="1"/>
  <c r="L362" i="13"/>
  <c r="N364" i="16" s="1"/>
  <c r="M362" i="13"/>
  <c r="O364" i="16" s="1"/>
  <c r="N362" i="13"/>
  <c r="P364" i="16" s="1"/>
  <c r="O362" i="13"/>
  <c r="Q364" i="16" s="1"/>
  <c r="P362" i="13"/>
  <c r="R364" i="16" s="1"/>
  <c r="Q362" i="13"/>
  <c r="S364" i="16" s="1"/>
  <c r="R362" i="13"/>
  <c r="T364" i="16" s="1"/>
  <c r="S362" i="13"/>
  <c r="U364" i="16" s="1"/>
  <c r="T362" i="13"/>
  <c r="V364" i="16" s="1"/>
  <c r="U362" i="13"/>
  <c r="W364" i="16" s="1"/>
  <c r="V362" i="13"/>
  <c r="X364" i="16" s="1"/>
  <c r="W362" i="13"/>
  <c r="Y364" i="16" s="1"/>
  <c r="X362" i="13"/>
  <c r="Z364" i="16" s="1"/>
  <c r="Y362" i="13"/>
  <c r="AA364" i="16" s="1"/>
  <c r="Z362" i="13"/>
  <c r="AB364" i="16" s="1"/>
  <c r="C363" i="13"/>
  <c r="E365" i="16" s="1"/>
  <c r="D363" i="13"/>
  <c r="F365" i="16" s="1"/>
  <c r="E363" i="13"/>
  <c r="F363" i="13"/>
  <c r="H365" i="16" s="1"/>
  <c r="G363" i="13"/>
  <c r="I365" i="16" s="1"/>
  <c r="H363" i="13"/>
  <c r="J365" i="16" s="1"/>
  <c r="I363" i="13"/>
  <c r="K365" i="16" s="1"/>
  <c r="J363" i="13"/>
  <c r="L365" i="16" s="1"/>
  <c r="K363" i="13"/>
  <c r="M365" i="16" s="1"/>
  <c r="L363" i="13"/>
  <c r="N365" i="16" s="1"/>
  <c r="M363" i="13"/>
  <c r="O365" i="16" s="1"/>
  <c r="N363" i="13"/>
  <c r="P365" i="16" s="1"/>
  <c r="O363" i="13"/>
  <c r="Q365" i="16" s="1"/>
  <c r="P363" i="13"/>
  <c r="R365" i="16" s="1"/>
  <c r="Q363" i="13"/>
  <c r="S365" i="16" s="1"/>
  <c r="R363" i="13"/>
  <c r="T365" i="16" s="1"/>
  <c r="S363" i="13"/>
  <c r="U365" i="16" s="1"/>
  <c r="T363" i="13"/>
  <c r="V365" i="16" s="1"/>
  <c r="U363" i="13"/>
  <c r="W365" i="16" s="1"/>
  <c r="V363" i="13"/>
  <c r="X365" i="16" s="1"/>
  <c r="W363" i="13"/>
  <c r="Y365" i="16" s="1"/>
  <c r="X363" i="13"/>
  <c r="Z365" i="16" s="1"/>
  <c r="Y363" i="13"/>
  <c r="AA365" i="16" s="1"/>
  <c r="Z363" i="13"/>
  <c r="AB365" i="16" s="1"/>
  <c r="C364" i="13"/>
  <c r="E366" i="16" s="1"/>
  <c r="D364" i="13"/>
  <c r="F366" i="16" s="1"/>
  <c r="E364" i="13"/>
  <c r="G366" i="16" s="1"/>
  <c r="F364" i="13"/>
  <c r="H366" i="16" s="1"/>
  <c r="G364" i="13"/>
  <c r="I366" i="16" s="1"/>
  <c r="H364" i="13"/>
  <c r="J366" i="16" s="1"/>
  <c r="I364" i="13"/>
  <c r="K366" i="16" s="1"/>
  <c r="J364" i="13"/>
  <c r="L366" i="16" s="1"/>
  <c r="K364" i="13"/>
  <c r="M366" i="16" s="1"/>
  <c r="L364" i="13"/>
  <c r="N366" i="16" s="1"/>
  <c r="M364" i="13"/>
  <c r="O366" i="16" s="1"/>
  <c r="N364" i="13"/>
  <c r="P366" i="16" s="1"/>
  <c r="O364" i="13"/>
  <c r="Q366" i="16" s="1"/>
  <c r="P364" i="13"/>
  <c r="R366" i="16" s="1"/>
  <c r="Q364" i="13"/>
  <c r="S366" i="16" s="1"/>
  <c r="R364" i="13"/>
  <c r="T366" i="16" s="1"/>
  <c r="S364" i="13"/>
  <c r="U366" i="16" s="1"/>
  <c r="T364" i="13"/>
  <c r="V366" i="16" s="1"/>
  <c r="U364" i="13"/>
  <c r="W366" i="16" s="1"/>
  <c r="V364" i="13"/>
  <c r="X366" i="16" s="1"/>
  <c r="W364" i="13"/>
  <c r="Y366" i="16" s="1"/>
  <c r="X364" i="13"/>
  <c r="Z366" i="16" s="1"/>
  <c r="Y364" i="13"/>
  <c r="AA366" i="16" s="1"/>
  <c r="Z364" i="13"/>
  <c r="AB366" i="16" s="1"/>
  <c r="C365" i="13"/>
  <c r="D365" i="13"/>
  <c r="F367" i="16" s="1"/>
  <c r="E365" i="13"/>
  <c r="F365" i="13"/>
  <c r="H367" i="16" s="1"/>
  <c r="G365" i="13"/>
  <c r="I367" i="16" s="1"/>
  <c r="H365" i="13"/>
  <c r="J367" i="16" s="1"/>
  <c r="I365" i="13"/>
  <c r="K367" i="16" s="1"/>
  <c r="J365" i="13"/>
  <c r="L367" i="16" s="1"/>
  <c r="K365" i="13"/>
  <c r="M367" i="16" s="1"/>
  <c r="L365" i="13"/>
  <c r="N367" i="16" s="1"/>
  <c r="M365" i="13"/>
  <c r="O367" i="16" s="1"/>
  <c r="N365" i="13"/>
  <c r="P367" i="16" s="1"/>
  <c r="O365" i="13"/>
  <c r="Q367" i="16" s="1"/>
  <c r="P365" i="13"/>
  <c r="R367" i="16" s="1"/>
  <c r="Q365" i="13"/>
  <c r="S367" i="16" s="1"/>
  <c r="R365" i="13"/>
  <c r="T367" i="16" s="1"/>
  <c r="S365" i="13"/>
  <c r="U367" i="16" s="1"/>
  <c r="T365" i="13"/>
  <c r="V367" i="16" s="1"/>
  <c r="U365" i="13"/>
  <c r="W367" i="16" s="1"/>
  <c r="V365" i="13"/>
  <c r="X367" i="16" s="1"/>
  <c r="W365" i="13"/>
  <c r="Y367" i="16" s="1"/>
  <c r="X365" i="13"/>
  <c r="Z367" i="16" s="1"/>
  <c r="Y365" i="13"/>
  <c r="AA367" i="16" s="1"/>
  <c r="Z365" i="13"/>
  <c r="AB367" i="16" s="1"/>
  <c r="C366" i="13"/>
  <c r="E368" i="16" s="1"/>
  <c r="D366" i="13"/>
  <c r="F368" i="16" s="1"/>
  <c r="E366" i="13"/>
  <c r="F366" i="13"/>
  <c r="H368" i="16" s="1"/>
  <c r="G366" i="13"/>
  <c r="I368" i="16" s="1"/>
  <c r="H366" i="13"/>
  <c r="J368" i="16" s="1"/>
  <c r="I366" i="13"/>
  <c r="K368" i="16" s="1"/>
  <c r="J366" i="13"/>
  <c r="L368" i="16" s="1"/>
  <c r="K366" i="13"/>
  <c r="M368" i="16" s="1"/>
  <c r="L366" i="13"/>
  <c r="N368" i="16" s="1"/>
  <c r="M366" i="13"/>
  <c r="O368" i="16" s="1"/>
  <c r="N366" i="13"/>
  <c r="P368" i="16" s="1"/>
  <c r="O366" i="13"/>
  <c r="Q368" i="16" s="1"/>
  <c r="P366" i="13"/>
  <c r="R368" i="16" s="1"/>
  <c r="Q366" i="13"/>
  <c r="S368" i="16" s="1"/>
  <c r="R366" i="13"/>
  <c r="T368" i="16" s="1"/>
  <c r="S366" i="13"/>
  <c r="U368" i="16" s="1"/>
  <c r="T366" i="13"/>
  <c r="V368" i="16" s="1"/>
  <c r="U366" i="13"/>
  <c r="W368" i="16" s="1"/>
  <c r="V366" i="13"/>
  <c r="X368" i="16" s="1"/>
  <c r="W366" i="13"/>
  <c r="Y368" i="16" s="1"/>
  <c r="X366" i="13"/>
  <c r="Z368" i="16" s="1"/>
  <c r="Y366" i="13"/>
  <c r="AA368" i="16" s="1"/>
  <c r="Z366" i="13"/>
  <c r="AB368" i="16" s="1"/>
  <c r="C367" i="13"/>
  <c r="E369" i="16" s="1"/>
  <c r="D367" i="13"/>
  <c r="F369" i="16" s="1"/>
  <c r="E367" i="13"/>
  <c r="F367" i="13"/>
  <c r="H369" i="16" s="1"/>
  <c r="G367" i="13"/>
  <c r="I369" i="16" s="1"/>
  <c r="H367" i="13"/>
  <c r="J369" i="16" s="1"/>
  <c r="I367" i="13"/>
  <c r="K369" i="16" s="1"/>
  <c r="J367" i="13"/>
  <c r="L369" i="16" s="1"/>
  <c r="K367" i="13"/>
  <c r="M369" i="16" s="1"/>
  <c r="L367" i="13"/>
  <c r="N369" i="16" s="1"/>
  <c r="M367" i="13"/>
  <c r="O369" i="16" s="1"/>
  <c r="N367" i="13"/>
  <c r="P369" i="16" s="1"/>
  <c r="O367" i="13"/>
  <c r="Q369" i="16" s="1"/>
  <c r="P367" i="13"/>
  <c r="R369" i="16" s="1"/>
  <c r="Q367" i="13"/>
  <c r="S369" i="16" s="1"/>
  <c r="R367" i="13"/>
  <c r="T369" i="16" s="1"/>
  <c r="S367" i="13"/>
  <c r="U369" i="16" s="1"/>
  <c r="T367" i="13"/>
  <c r="V369" i="16" s="1"/>
  <c r="U367" i="13"/>
  <c r="W369" i="16" s="1"/>
  <c r="V367" i="13"/>
  <c r="X369" i="16" s="1"/>
  <c r="W367" i="13"/>
  <c r="Y369" i="16" s="1"/>
  <c r="X367" i="13"/>
  <c r="Z369" i="16" s="1"/>
  <c r="Y367" i="13"/>
  <c r="AA369" i="16" s="1"/>
  <c r="Z367" i="13"/>
  <c r="AB369" i="16" s="1"/>
  <c r="C368" i="13"/>
  <c r="E370" i="16" s="1"/>
  <c r="D368" i="13"/>
  <c r="F370" i="16" s="1"/>
  <c r="E368" i="13"/>
  <c r="G370" i="16" s="1"/>
  <c r="F368" i="13"/>
  <c r="H370" i="16" s="1"/>
  <c r="G368" i="13"/>
  <c r="I370" i="16" s="1"/>
  <c r="H368" i="13"/>
  <c r="J370" i="16" s="1"/>
  <c r="I368" i="13"/>
  <c r="K370" i="16" s="1"/>
  <c r="J368" i="13"/>
  <c r="L370" i="16" s="1"/>
  <c r="K368" i="13"/>
  <c r="M370" i="16" s="1"/>
  <c r="L368" i="13"/>
  <c r="N370" i="16" s="1"/>
  <c r="M368" i="13"/>
  <c r="O370" i="16" s="1"/>
  <c r="N368" i="13"/>
  <c r="P370" i="16" s="1"/>
  <c r="O368" i="13"/>
  <c r="Q370" i="16" s="1"/>
  <c r="P368" i="13"/>
  <c r="R370" i="16" s="1"/>
  <c r="Q368" i="13"/>
  <c r="S370" i="16" s="1"/>
  <c r="R368" i="13"/>
  <c r="T370" i="16" s="1"/>
  <c r="S368" i="13"/>
  <c r="U370" i="16" s="1"/>
  <c r="T368" i="13"/>
  <c r="V370" i="16" s="1"/>
  <c r="U368" i="13"/>
  <c r="W370" i="16" s="1"/>
  <c r="V368" i="13"/>
  <c r="X370" i="16" s="1"/>
  <c r="W368" i="13"/>
  <c r="Y370" i="16" s="1"/>
  <c r="X368" i="13"/>
  <c r="Z370" i="16" s="1"/>
  <c r="Y368" i="13"/>
  <c r="AA370" i="16" s="1"/>
  <c r="Z368" i="13"/>
  <c r="AB370" i="16" s="1"/>
  <c r="C369" i="13"/>
  <c r="D369" i="13"/>
  <c r="F371" i="16" s="1"/>
  <c r="E369" i="13"/>
  <c r="F369" i="13"/>
  <c r="H371" i="16" s="1"/>
  <c r="G369" i="13"/>
  <c r="I371" i="16" s="1"/>
  <c r="H369" i="13"/>
  <c r="J371" i="16" s="1"/>
  <c r="I369" i="13"/>
  <c r="K371" i="16" s="1"/>
  <c r="J369" i="13"/>
  <c r="L371" i="16" s="1"/>
  <c r="K369" i="13"/>
  <c r="M371" i="16" s="1"/>
  <c r="L369" i="13"/>
  <c r="N371" i="16" s="1"/>
  <c r="M369" i="13"/>
  <c r="O371" i="16" s="1"/>
  <c r="N369" i="13"/>
  <c r="P371" i="16" s="1"/>
  <c r="O369" i="13"/>
  <c r="Q371" i="16" s="1"/>
  <c r="P369" i="13"/>
  <c r="R371" i="16" s="1"/>
  <c r="Q369" i="13"/>
  <c r="S371" i="16" s="1"/>
  <c r="R369" i="13"/>
  <c r="T371" i="16" s="1"/>
  <c r="S369" i="13"/>
  <c r="U371" i="16" s="1"/>
  <c r="T369" i="13"/>
  <c r="V371" i="16" s="1"/>
  <c r="U369" i="13"/>
  <c r="W371" i="16" s="1"/>
  <c r="V369" i="13"/>
  <c r="X371" i="16" s="1"/>
  <c r="W369" i="13"/>
  <c r="Y371" i="16" s="1"/>
  <c r="X369" i="13"/>
  <c r="Z371" i="16" s="1"/>
  <c r="Y369" i="13"/>
  <c r="AA371" i="16" s="1"/>
  <c r="Z369" i="13"/>
  <c r="AB371" i="16" s="1"/>
  <c r="C370" i="13"/>
  <c r="E372" i="16" s="1"/>
  <c r="D370" i="13"/>
  <c r="F372" i="16" s="1"/>
  <c r="E370" i="13"/>
  <c r="F370" i="13"/>
  <c r="H372" i="16" s="1"/>
  <c r="G370" i="13"/>
  <c r="I372" i="16" s="1"/>
  <c r="H370" i="13"/>
  <c r="J372" i="16" s="1"/>
  <c r="I370" i="13"/>
  <c r="K372" i="16" s="1"/>
  <c r="J370" i="13"/>
  <c r="L372" i="16" s="1"/>
  <c r="K370" i="13"/>
  <c r="M372" i="16" s="1"/>
  <c r="L370" i="13"/>
  <c r="N372" i="16" s="1"/>
  <c r="M370" i="13"/>
  <c r="O372" i="16" s="1"/>
  <c r="N370" i="13"/>
  <c r="P372" i="16" s="1"/>
  <c r="O370" i="13"/>
  <c r="Q372" i="16" s="1"/>
  <c r="P370" i="13"/>
  <c r="R372" i="16" s="1"/>
  <c r="Q370" i="13"/>
  <c r="S372" i="16" s="1"/>
  <c r="R370" i="13"/>
  <c r="T372" i="16" s="1"/>
  <c r="S370" i="13"/>
  <c r="U372" i="16" s="1"/>
  <c r="T370" i="13"/>
  <c r="V372" i="16" s="1"/>
  <c r="U370" i="13"/>
  <c r="W372" i="16" s="1"/>
  <c r="V370" i="13"/>
  <c r="X372" i="16" s="1"/>
  <c r="W370" i="13"/>
  <c r="Y372" i="16" s="1"/>
  <c r="X370" i="13"/>
  <c r="Z372" i="16" s="1"/>
  <c r="Y370" i="13"/>
  <c r="AA372" i="16" s="1"/>
  <c r="Z370" i="13"/>
  <c r="AB372" i="16" s="1"/>
  <c r="C371" i="13"/>
  <c r="E373" i="16" s="1"/>
  <c r="D371" i="13"/>
  <c r="F373" i="16" s="1"/>
  <c r="E371" i="13"/>
  <c r="F371" i="13"/>
  <c r="H373" i="16" s="1"/>
  <c r="G371" i="13"/>
  <c r="I373" i="16" s="1"/>
  <c r="H371" i="13"/>
  <c r="J373" i="16" s="1"/>
  <c r="I371" i="13"/>
  <c r="K373" i="16" s="1"/>
  <c r="J371" i="13"/>
  <c r="L373" i="16" s="1"/>
  <c r="K371" i="13"/>
  <c r="M373" i="16" s="1"/>
  <c r="L371" i="13"/>
  <c r="N373" i="16" s="1"/>
  <c r="M371" i="13"/>
  <c r="O373" i="16" s="1"/>
  <c r="N371" i="13"/>
  <c r="P373" i="16" s="1"/>
  <c r="O371" i="13"/>
  <c r="Q373" i="16" s="1"/>
  <c r="P371" i="13"/>
  <c r="R373" i="16" s="1"/>
  <c r="Q371" i="13"/>
  <c r="S373" i="16" s="1"/>
  <c r="R371" i="13"/>
  <c r="T373" i="16" s="1"/>
  <c r="S371" i="13"/>
  <c r="U373" i="16" s="1"/>
  <c r="T371" i="13"/>
  <c r="V373" i="16" s="1"/>
  <c r="U371" i="13"/>
  <c r="W373" i="16" s="1"/>
  <c r="V371" i="13"/>
  <c r="X373" i="16" s="1"/>
  <c r="W371" i="13"/>
  <c r="Y373" i="16" s="1"/>
  <c r="X371" i="13"/>
  <c r="Z373" i="16" s="1"/>
  <c r="Y371" i="13"/>
  <c r="AA373" i="16" s="1"/>
  <c r="Z371" i="13"/>
  <c r="AB373" i="16" s="1"/>
  <c r="C372" i="13"/>
  <c r="E374" i="16" s="1"/>
  <c r="D372" i="13"/>
  <c r="F374" i="16" s="1"/>
  <c r="E372" i="13"/>
  <c r="G374" i="16" s="1"/>
  <c r="F372" i="13"/>
  <c r="H374" i="16" s="1"/>
  <c r="G372" i="13"/>
  <c r="I374" i="16" s="1"/>
  <c r="H372" i="13"/>
  <c r="J374" i="16" s="1"/>
  <c r="I372" i="13"/>
  <c r="K374" i="16" s="1"/>
  <c r="J372" i="13"/>
  <c r="L374" i="16" s="1"/>
  <c r="K372" i="13"/>
  <c r="M374" i="16" s="1"/>
  <c r="L372" i="13"/>
  <c r="N374" i="16" s="1"/>
  <c r="M372" i="13"/>
  <c r="O374" i="16" s="1"/>
  <c r="N372" i="13"/>
  <c r="P374" i="16" s="1"/>
  <c r="O372" i="13"/>
  <c r="Q374" i="16" s="1"/>
  <c r="P372" i="13"/>
  <c r="R374" i="16" s="1"/>
  <c r="Q372" i="13"/>
  <c r="S374" i="16" s="1"/>
  <c r="R372" i="13"/>
  <c r="T374" i="16" s="1"/>
  <c r="S372" i="13"/>
  <c r="U374" i="16" s="1"/>
  <c r="T372" i="13"/>
  <c r="V374" i="16" s="1"/>
  <c r="U372" i="13"/>
  <c r="W374" i="16" s="1"/>
  <c r="V372" i="13"/>
  <c r="X374" i="16" s="1"/>
  <c r="W372" i="13"/>
  <c r="Y374" i="16" s="1"/>
  <c r="X372" i="13"/>
  <c r="Z374" i="16" s="1"/>
  <c r="Y372" i="13"/>
  <c r="AA374" i="16" s="1"/>
  <c r="Z372" i="13"/>
  <c r="AB374" i="16" s="1"/>
  <c r="C373" i="13"/>
  <c r="D373" i="13"/>
  <c r="F375" i="16" s="1"/>
  <c r="E373" i="13"/>
  <c r="F373" i="13"/>
  <c r="H375" i="16" s="1"/>
  <c r="G373" i="13"/>
  <c r="I375" i="16" s="1"/>
  <c r="H373" i="13"/>
  <c r="J375" i="16" s="1"/>
  <c r="I373" i="13"/>
  <c r="K375" i="16" s="1"/>
  <c r="J373" i="13"/>
  <c r="L375" i="16" s="1"/>
  <c r="K373" i="13"/>
  <c r="M375" i="16" s="1"/>
  <c r="L373" i="13"/>
  <c r="N375" i="16" s="1"/>
  <c r="M373" i="13"/>
  <c r="O375" i="16" s="1"/>
  <c r="N373" i="13"/>
  <c r="P375" i="16" s="1"/>
  <c r="O373" i="13"/>
  <c r="Q375" i="16" s="1"/>
  <c r="P373" i="13"/>
  <c r="R375" i="16" s="1"/>
  <c r="Q373" i="13"/>
  <c r="S375" i="16" s="1"/>
  <c r="R373" i="13"/>
  <c r="T375" i="16" s="1"/>
  <c r="S373" i="13"/>
  <c r="U375" i="16" s="1"/>
  <c r="T373" i="13"/>
  <c r="V375" i="16" s="1"/>
  <c r="U373" i="13"/>
  <c r="W375" i="16" s="1"/>
  <c r="V373" i="13"/>
  <c r="X375" i="16" s="1"/>
  <c r="W373" i="13"/>
  <c r="Y375" i="16" s="1"/>
  <c r="X373" i="13"/>
  <c r="Z375" i="16" s="1"/>
  <c r="Y373" i="13"/>
  <c r="AA375" i="16" s="1"/>
  <c r="Z373" i="13"/>
  <c r="AB375" i="16" s="1"/>
  <c r="C374" i="13"/>
  <c r="E376" i="16" s="1"/>
  <c r="D374" i="13"/>
  <c r="F376" i="16" s="1"/>
  <c r="E374" i="13"/>
  <c r="F374" i="13"/>
  <c r="H376" i="16" s="1"/>
  <c r="G374" i="13"/>
  <c r="I376" i="16" s="1"/>
  <c r="H374" i="13"/>
  <c r="J376" i="16" s="1"/>
  <c r="I374" i="13"/>
  <c r="K376" i="16" s="1"/>
  <c r="J374" i="13"/>
  <c r="L376" i="16" s="1"/>
  <c r="K374" i="13"/>
  <c r="M376" i="16" s="1"/>
  <c r="L374" i="13"/>
  <c r="N376" i="16" s="1"/>
  <c r="M374" i="13"/>
  <c r="O376" i="16" s="1"/>
  <c r="N374" i="13"/>
  <c r="P376" i="16" s="1"/>
  <c r="O374" i="13"/>
  <c r="Q376" i="16" s="1"/>
  <c r="P374" i="13"/>
  <c r="R376" i="16" s="1"/>
  <c r="Q374" i="13"/>
  <c r="S376" i="16" s="1"/>
  <c r="R374" i="13"/>
  <c r="T376" i="16" s="1"/>
  <c r="S374" i="13"/>
  <c r="U376" i="16" s="1"/>
  <c r="T374" i="13"/>
  <c r="V376" i="16" s="1"/>
  <c r="U374" i="13"/>
  <c r="W376" i="16" s="1"/>
  <c r="V374" i="13"/>
  <c r="X376" i="16" s="1"/>
  <c r="W374" i="13"/>
  <c r="Y376" i="16" s="1"/>
  <c r="X374" i="13"/>
  <c r="Z376" i="16" s="1"/>
  <c r="Y374" i="13"/>
  <c r="AA376" i="16" s="1"/>
  <c r="Z374" i="13"/>
  <c r="AB376" i="16" s="1"/>
  <c r="C375" i="13"/>
  <c r="E377" i="16" s="1"/>
  <c r="D375" i="13"/>
  <c r="F377" i="16" s="1"/>
  <c r="E375" i="13"/>
  <c r="F375" i="13"/>
  <c r="H377" i="16" s="1"/>
  <c r="G375" i="13"/>
  <c r="I377" i="16" s="1"/>
  <c r="H375" i="13"/>
  <c r="J377" i="16" s="1"/>
  <c r="I375" i="13"/>
  <c r="K377" i="16" s="1"/>
  <c r="J375" i="13"/>
  <c r="L377" i="16" s="1"/>
  <c r="K375" i="13"/>
  <c r="M377" i="16" s="1"/>
  <c r="L375" i="13"/>
  <c r="N377" i="16" s="1"/>
  <c r="M375" i="13"/>
  <c r="O377" i="16" s="1"/>
  <c r="N375" i="13"/>
  <c r="P377" i="16" s="1"/>
  <c r="O375" i="13"/>
  <c r="Q377" i="16" s="1"/>
  <c r="P375" i="13"/>
  <c r="R377" i="16" s="1"/>
  <c r="Q375" i="13"/>
  <c r="S377" i="16" s="1"/>
  <c r="R375" i="13"/>
  <c r="T377" i="16" s="1"/>
  <c r="S375" i="13"/>
  <c r="U377" i="16" s="1"/>
  <c r="T375" i="13"/>
  <c r="V377" i="16" s="1"/>
  <c r="U375" i="13"/>
  <c r="W377" i="16" s="1"/>
  <c r="V375" i="13"/>
  <c r="X377" i="16" s="1"/>
  <c r="W375" i="13"/>
  <c r="Y377" i="16" s="1"/>
  <c r="X375" i="13"/>
  <c r="Z377" i="16" s="1"/>
  <c r="Y375" i="13"/>
  <c r="AA377" i="16" s="1"/>
  <c r="Z375" i="13"/>
  <c r="AB377" i="16" s="1"/>
  <c r="C376" i="13"/>
  <c r="E378" i="16" s="1"/>
  <c r="D376" i="13"/>
  <c r="F378" i="16" s="1"/>
  <c r="E376" i="13"/>
  <c r="G378" i="16" s="1"/>
  <c r="F376" i="13"/>
  <c r="H378" i="16" s="1"/>
  <c r="G376" i="13"/>
  <c r="I378" i="16" s="1"/>
  <c r="H376" i="13"/>
  <c r="J378" i="16" s="1"/>
  <c r="I376" i="13"/>
  <c r="K378" i="16" s="1"/>
  <c r="J376" i="13"/>
  <c r="L378" i="16" s="1"/>
  <c r="K376" i="13"/>
  <c r="M378" i="16" s="1"/>
  <c r="L376" i="13"/>
  <c r="N378" i="16" s="1"/>
  <c r="M376" i="13"/>
  <c r="O378" i="16" s="1"/>
  <c r="N376" i="13"/>
  <c r="P378" i="16" s="1"/>
  <c r="O376" i="13"/>
  <c r="Q378" i="16" s="1"/>
  <c r="P376" i="13"/>
  <c r="R378" i="16" s="1"/>
  <c r="Q376" i="13"/>
  <c r="S378" i="16" s="1"/>
  <c r="R376" i="13"/>
  <c r="T378" i="16" s="1"/>
  <c r="S376" i="13"/>
  <c r="U378" i="16" s="1"/>
  <c r="T376" i="13"/>
  <c r="V378" i="16" s="1"/>
  <c r="U376" i="13"/>
  <c r="W378" i="16" s="1"/>
  <c r="V376" i="13"/>
  <c r="X378" i="16" s="1"/>
  <c r="W376" i="13"/>
  <c r="Y378" i="16" s="1"/>
  <c r="X376" i="13"/>
  <c r="Z378" i="16" s="1"/>
  <c r="Y376" i="13"/>
  <c r="AA378" i="16" s="1"/>
  <c r="Z376" i="13"/>
  <c r="AB378" i="16" s="1"/>
  <c r="C377" i="13"/>
  <c r="D377" i="13"/>
  <c r="F379" i="16" s="1"/>
  <c r="E377" i="13"/>
  <c r="F377" i="13"/>
  <c r="H379" i="16" s="1"/>
  <c r="G377" i="13"/>
  <c r="I379" i="16" s="1"/>
  <c r="H377" i="13"/>
  <c r="J379" i="16" s="1"/>
  <c r="I377" i="13"/>
  <c r="K379" i="16" s="1"/>
  <c r="J377" i="13"/>
  <c r="L379" i="16" s="1"/>
  <c r="K377" i="13"/>
  <c r="M379" i="16" s="1"/>
  <c r="L377" i="13"/>
  <c r="N379" i="16" s="1"/>
  <c r="M377" i="13"/>
  <c r="O379" i="16" s="1"/>
  <c r="N377" i="13"/>
  <c r="P379" i="16" s="1"/>
  <c r="O377" i="13"/>
  <c r="Q379" i="16" s="1"/>
  <c r="P377" i="13"/>
  <c r="R379" i="16" s="1"/>
  <c r="Q377" i="13"/>
  <c r="S379" i="16" s="1"/>
  <c r="R377" i="13"/>
  <c r="T379" i="16" s="1"/>
  <c r="S377" i="13"/>
  <c r="U379" i="16" s="1"/>
  <c r="T377" i="13"/>
  <c r="V379" i="16" s="1"/>
  <c r="U377" i="13"/>
  <c r="W379" i="16" s="1"/>
  <c r="V377" i="13"/>
  <c r="X379" i="16" s="1"/>
  <c r="W377" i="13"/>
  <c r="Y379" i="16" s="1"/>
  <c r="X377" i="13"/>
  <c r="Z379" i="16" s="1"/>
  <c r="Y377" i="13"/>
  <c r="AA379" i="16" s="1"/>
  <c r="Z377" i="13"/>
  <c r="AB379" i="16" s="1"/>
  <c r="C378" i="13"/>
  <c r="E380" i="16" s="1"/>
  <c r="D378" i="13"/>
  <c r="F380" i="16" s="1"/>
  <c r="E378" i="13"/>
  <c r="F378" i="13"/>
  <c r="H380" i="16" s="1"/>
  <c r="G378" i="13"/>
  <c r="I380" i="16" s="1"/>
  <c r="H378" i="13"/>
  <c r="J380" i="16" s="1"/>
  <c r="I378" i="13"/>
  <c r="K380" i="16" s="1"/>
  <c r="J378" i="13"/>
  <c r="L380" i="16" s="1"/>
  <c r="K378" i="13"/>
  <c r="M380" i="16" s="1"/>
  <c r="L378" i="13"/>
  <c r="N380" i="16" s="1"/>
  <c r="M378" i="13"/>
  <c r="O380" i="16" s="1"/>
  <c r="N378" i="13"/>
  <c r="P380" i="16" s="1"/>
  <c r="O378" i="13"/>
  <c r="Q380" i="16" s="1"/>
  <c r="P378" i="13"/>
  <c r="R380" i="16" s="1"/>
  <c r="Q378" i="13"/>
  <c r="S380" i="16" s="1"/>
  <c r="R378" i="13"/>
  <c r="T380" i="16" s="1"/>
  <c r="S378" i="13"/>
  <c r="U380" i="16" s="1"/>
  <c r="T378" i="13"/>
  <c r="V380" i="16" s="1"/>
  <c r="U378" i="13"/>
  <c r="W380" i="16" s="1"/>
  <c r="V378" i="13"/>
  <c r="X380" i="16" s="1"/>
  <c r="W378" i="13"/>
  <c r="Y380" i="16" s="1"/>
  <c r="X378" i="13"/>
  <c r="Z380" i="16" s="1"/>
  <c r="Y378" i="13"/>
  <c r="AA380" i="16" s="1"/>
  <c r="Z378" i="13"/>
  <c r="AB380" i="16" s="1"/>
  <c r="C379" i="13"/>
  <c r="E381" i="16" s="1"/>
  <c r="D379" i="13"/>
  <c r="F381" i="16" s="1"/>
  <c r="E379" i="13"/>
  <c r="F379" i="13"/>
  <c r="H381" i="16" s="1"/>
  <c r="G379" i="13"/>
  <c r="I381" i="16" s="1"/>
  <c r="H379" i="13"/>
  <c r="J381" i="16" s="1"/>
  <c r="I379" i="13"/>
  <c r="K381" i="16" s="1"/>
  <c r="J379" i="13"/>
  <c r="L381" i="16" s="1"/>
  <c r="K379" i="13"/>
  <c r="M381" i="16" s="1"/>
  <c r="L379" i="13"/>
  <c r="N381" i="16" s="1"/>
  <c r="M379" i="13"/>
  <c r="O381" i="16" s="1"/>
  <c r="N379" i="13"/>
  <c r="P381" i="16" s="1"/>
  <c r="O379" i="13"/>
  <c r="Q381" i="16" s="1"/>
  <c r="P379" i="13"/>
  <c r="R381" i="16" s="1"/>
  <c r="Q379" i="13"/>
  <c r="S381" i="16" s="1"/>
  <c r="R379" i="13"/>
  <c r="T381" i="16" s="1"/>
  <c r="S379" i="13"/>
  <c r="U381" i="16" s="1"/>
  <c r="T379" i="13"/>
  <c r="V381" i="16" s="1"/>
  <c r="U379" i="13"/>
  <c r="W381" i="16" s="1"/>
  <c r="V379" i="13"/>
  <c r="X381" i="16" s="1"/>
  <c r="W379" i="13"/>
  <c r="Y381" i="16" s="1"/>
  <c r="X379" i="13"/>
  <c r="Z381" i="16" s="1"/>
  <c r="Y379" i="13"/>
  <c r="AA381" i="16" s="1"/>
  <c r="Z379" i="13"/>
  <c r="AB381" i="16" s="1"/>
  <c r="C380" i="13"/>
  <c r="E382" i="16" s="1"/>
  <c r="D380" i="13"/>
  <c r="F382" i="16" s="1"/>
  <c r="E380" i="13"/>
  <c r="G382" i="16" s="1"/>
  <c r="F380" i="13"/>
  <c r="H382" i="16" s="1"/>
  <c r="G380" i="13"/>
  <c r="I382" i="16" s="1"/>
  <c r="H380" i="13"/>
  <c r="J382" i="16" s="1"/>
  <c r="I380" i="13"/>
  <c r="K382" i="16" s="1"/>
  <c r="J380" i="13"/>
  <c r="L382" i="16" s="1"/>
  <c r="K380" i="13"/>
  <c r="M382" i="16" s="1"/>
  <c r="L380" i="13"/>
  <c r="N382" i="16" s="1"/>
  <c r="M380" i="13"/>
  <c r="O382" i="16" s="1"/>
  <c r="N380" i="13"/>
  <c r="P382" i="16" s="1"/>
  <c r="O380" i="13"/>
  <c r="Q382" i="16" s="1"/>
  <c r="P380" i="13"/>
  <c r="R382" i="16" s="1"/>
  <c r="Q380" i="13"/>
  <c r="S382" i="16" s="1"/>
  <c r="R380" i="13"/>
  <c r="T382" i="16" s="1"/>
  <c r="S380" i="13"/>
  <c r="U382" i="16" s="1"/>
  <c r="T380" i="13"/>
  <c r="V382" i="16" s="1"/>
  <c r="U380" i="13"/>
  <c r="W382" i="16" s="1"/>
  <c r="V380" i="13"/>
  <c r="X382" i="16" s="1"/>
  <c r="W380" i="13"/>
  <c r="Y382" i="16" s="1"/>
  <c r="X380" i="13"/>
  <c r="Z382" i="16" s="1"/>
  <c r="Y380" i="13"/>
  <c r="AA382" i="16" s="1"/>
  <c r="Z380" i="13"/>
  <c r="AB382" i="16" s="1"/>
  <c r="C381" i="13"/>
  <c r="D381" i="13"/>
  <c r="F383" i="16" s="1"/>
  <c r="E381" i="13"/>
  <c r="F381" i="13"/>
  <c r="H383" i="16" s="1"/>
  <c r="G381" i="13"/>
  <c r="I383" i="16" s="1"/>
  <c r="H381" i="13"/>
  <c r="J383" i="16" s="1"/>
  <c r="I381" i="13"/>
  <c r="K383" i="16" s="1"/>
  <c r="J381" i="13"/>
  <c r="L383" i="16" s="1"/>
  <c r="K381" i="13"/>
  <c r="M383" i="16" s="1"/>
  <c r="L381" i="13"/>
  <c r="N383" i="16" s="1"/>
  <c r="M381" i="13"/>
  <c r="O383" i="16" s="1"/>
  <c r="N381" i="13"/>
  <c r="P383" i="16" s="1"/>
  <c r="O381" i="13"/>
  <c r="Q383" i="16" s="1"/>
  <c r="P381" i="13"/>
  <c r="R383" i="16" s="1"/>
  <c r="Q381" i="13"/>
  <c r="S383" i="16" s="1"/>
  <c r="R381" i="13"/>
  <c r="T383" i="16" s="1"/>
  <c r="S381" i="13"/>
  <c r="U383" i="16" s="1"/>
  <c r="T381" i="13"/>
  <c r="V383" i="16" s="1"/>
  <c r="U381" i="13"/>
  <c r="W383" i="16" s="1"/>
  <c r="V381" i="13"/>
  <c r="X383" i="16" s="1"/>
  <c r="W381" i="13"/>
  <c r="Y383" i="16" s="1"/>
  <c r="X381" i="13"/>
  <c r="Z383" i="16" s="1"/>
  <c r="Y381" i="13"/>
  <c r="AA383" i="16" s="1"/>
  <c r="Z381" i="13"/>
  <c r="AB383" i="16" s="1"/>
  <c r="C382" i="13"/>
  <c r="E384" i="16" s="1"/>
  <c r="D382" i="13"/>
  <c r="F384" i="16" s="1"/>
  <c r="E382" i="13"/>
  <c r="F382" i="13"/>
  <c r="H384" i="16" s="1"/>
  <c r="G382" i="13"/>
  <c r="I384" i="16" s="1"/>
  <c r="H382" i="13"/>
  <c r="J384" i="16" s="1"/>
  <c r="I382" i="13"/>
  <c r="K384" i="16" s="1"/>
  <c r="J382" i="13"/>
  <c r="L384" i="16" s="1"/>
  <c r="K382" i="13"/>
  <c r="M384" i="16" s="1"/>
  <c r="L382" i="13"/>
  <c r="N384" i="16" s="1"/>
  <c r="M382" i="13"/>
  <c r="O384" i="16" s="1"/>
  <c r="N382" i="13"/>
  <c r="P384" i="16" s="1"/>
  <c r="O382" i="13"/>
  <c r="Q384" i="16" s="1"/>
  <c r="P382" i="13"/>
  <c r="R384" i="16" s="1"/>
  <c r="Q382" i="13"/>
  <c r="S384" i="16" s="1"/>
  <c r="R382" i="13"/>
  <c r="T384" i="16" s="1"/>
  <c r="S382" i="13"/>
  <c r="U384" i="16" s="1"/>
  <c r="T382" i="13"/>
  <c r="V384" i="16" s="1"/>
  <c r="U382" i="13"/>
  <c r="W384" i="16" s="1"/>
  <c r="V382" i="13"/>
  <c r="X384" i="16" s="1"/>
  <c r="W382" i="13"/>
  <c r="Y384" i="16" s="1"/>
  <c r="X382" i="13"/>
  <c r="Z384" i="16" s="1"/>
  <c r="Y382" i="13"/>
  <c r="AA384" i="16" s="1"/>
  <c r="Z382" i="13"/>
  <c r="AB384" i="16" s="1"/>
  <c r="C383" i="13"/>
  <c r="E385" i="16" s="1"/>
  <c r="D383" i="13"/>
  <c r="F385" i="16" s="1"/>
  <c r="E383" i="13"/>
  <c r="F383" i="13"/>
  <c r="H385" i="16" s="1"/>
  <c r="G383" i="13"/>
  <c r="I385" i="16" s="1"/>
  <c r="H383" i="13"/>
  <c r="J385" i="16" s="1"/>
  <c r="I383" i="13"/>
  <c r="K385" i="16" s="1"/>
  <c r="J383" i="13"/>
  <c r="L385" i="16" s="1"/>
  <c r="K383" i="13"/>
  <c r="M385" i="16" s="1"/>
  <c r="L383" i="13"/>
  <c r="N385" i="16" s="1"/>
  <c r="M383" i="13"/>
  <c r="O385" i="16" s="1"/>
  <c r="N383" i="13"/>
  <c r="P385" i="16" s="1"/>
  <c r="O383" i="13"/>
  <c r="Q385" i="16" s="1"/>
  <c r="P383" i="13"/>
  <c r="R385" i="16" s="1"/>
  <c r="Q383" i="13"/>
  <c r="S385" i="16" s="1"/>
  <c r="R383" i="13"/>
  <c r="T385" i="16" s="1"/>
  <c r="S383" i="13"/>
  <c r="U385" i="16" s="1"/>
  <c r="T383" i="13"/>
  <c r="V385" i="16" s="1"/>
  <c r="U383" i="13"/>
  <c r="W385" i="16" s="1"/>
  <c r="V383" i="13"/>
  <c r="X385" i="16" s="1"/>
  <c r="W383" i="13"/>
  <c r="Y385" i="16" s="1"/>
  <c r="X383" i="13"/>
  <c r="Z385" i="16" s="1"/>
  <c r="Y383" i="13"/>
  <c r="AA385" i="16" s="1"/>
  <c r="Z383" i="13"/>
  <c r="AB385" i="16" s="1"/>
  <c r="C384" i="13"/>
  <c r="E386" i="16" s="1"/>
  <c r="D384" i="13"/>
  <c r="F386" i="16" s="1"/>
  <c r="E384" i="13"/>
  <c r="G386" i="16" s="1"/>
  <c r="F384" i="13"/>
  <c r="H386" i="16" s="1"/>
  <c r="G384" i="13"/>
  <c r="I386" i="16" s="1"/>
  <c r="H384" i="13"/>
  <c r="J386" i="16" s="1"/>
  <c r="I384" i="13"/>
  <c r="K386" i="16" s="1"/>
  <c r="J384" i="13"/>
  <c r="L386" i="16" s="1"/>
  <c r="K384" i="13"/>
  <c r="M386" i="16" s="1"/>
  <c r="L384" i="13"/>
  <c r="N386" i="16" s="1"/>
  <c r="M384" i="13"/>
  <c r="O386" i="16" s="1"/>
  <c r="N384" i="13"/>
  <c r="P386" i="16" s="1"/>
  <c r="O384" i="13"/>
  <c r="Q386" i="16" s="1"/>
  <c r="P384" i="13"/>
  <c r="R386" i="16" s="1"/>
  <c r="Q384" i="13"/>
  <c r="S386" i="16" s="1"/>
  <c r="R384" i="13"/>
  <c r="T386" i="16" s="1"/>
  <c r="S384" i="13"/>
  <c r="U386" i="16" s="1"/>
  <c r="T384" i="13"/>
  <c r="V386" i="16" s="1"/>
  <c r="U384" i="13"/>
  <c r="W386" i="16" s="1"/>
  <c r="V384" i="13"/>
  <c r="X386" i="16" s="1"/>
  <c r="W384" i="13"/>
  <c r="Y386" i="16" s="1"/>
  <c r="X384" i="13"/>
  <c r="Z386" i="16" s="1"/>
  <c r="Y384" i="13"/>
  <c r="AA386" i="16" s="1"/>
  <c r="Z384" i="13"/>
  <c r="AB386" i="16" s="1"/>
  <c r="C385" i="13"/>
  <c r="D385" i="13"/>
  <c r="F387" i="16" s="1"/>
  <c r="E385" i="13"/>
  <c r="F385" i="13"/>
  <c r="H387" i="16" s="1"/>
  <c r="G385" i="13"/>
  <c r="I387" i="16" s="1"/>
  <c r="H385" i="13"/>
  <c r="J387" i="16" s="1"/>
  <c r="I385" i="13"/>
  <c r="K387" i="16" s="1"/>
  <c r="J385" i="13"/>
  <c r="L387" i="16" s="1"/>
  <c r="K385" i="13"/>
  <c r="M387" i="16" s="1"/>
  <c r="L385" i="13"/>
  <c r="N387" i="16" s="1"/>
  <c r="M385" i="13"/>
  <c r="O387" i="16" s="1"/>
  <c r="N385" i="13"/>
  <c r="P387" i="16" s="1"/>
  <c r="O385" i="13"/>
  <c r="Q387" i="16" s="1"/>
  <c r="P385" i="13"/>
  <c r="R387" i="16" s="1"/>
  <c r="Q385" i="13"/>
  <c r="S387" i="16" s="1"/>
  <c r="R385" i="13"/>
  <c r="T387" i="16" s="1"/>
  <c r="S385" i="13"/>
  <c r="U387" i="16" s="1"/>
  <c r="T385" i="13"/>
  <c r="V387" i="16" s="1"/>
  <c r="U385" i="13"/>
  <c r="W387" i="16" s="1"/>
  <c r="V385" i="13"/>
  <c r="X387" i="16" s="1"/>
  <c r="W385" i="13"/>
  <c r="Y387" i="16" s="1"/>
  <c r="X385" i="13"/>
  <c r="Z387" i="16" s="1"/>
  <c r="Y385" i="13"/>
  <c r="AA387" i="16" s="1"/>
  <c r="Z385" i="13"/>
  <c r="AB387" i="16" s="1"/>
  <c r="C386" i="13"/>
  <c r="E388" i="16" s="1"/>
  <c r="D386" i="13"/>
  <c r="F388" i="16" s="1"/>
  <c r="E386" i="13"/>
  <c r="F386" i="13"/>
  <c r="H388" i="16" s="1"/>
  <c r="G386" i="13"/>
  <c r="I388" i="16" s="1"/>
  <c r="H386" i="13"/>
  <c r="J388" i="16" s="1"/>
  <c r="I386" i="13"/>
  <c r="K388" i="16" s="1"/>
  <c r="J386" i="13"/>
  <c r="L388" i="16" s="1"/>
  <c r="K386" i="13"/>
  <c r="M388" i="16" s="1"/>
  <c r="L386" i="13"/>
  <c r="N388" i="16" s="1"/>
  <c r="M386" i="13"/>
  <c r="O388" i="16" s="1"/>
  <c r="N386" i="13"/>
  <c r="P388" i="16" s="1"/>
  <c r="O386" i="13"/>
  <c r="Q388" i="16" s="1"/>
  <c r="P386" i="13"/>
  <c r="R388" i="16" s="1"/>
  <c r="Q386" i="13"/>
  <c r="S388" i="16" s="1"/>
  <c r="R386" i="13"/>
  <c r="T388" i="16" s="1"/>
  <c r="S386" i="13"/>
  <c r="U388" i="16" s="1"/>
  <c r="T386" i="13"/>
  <c r="V388" i="16" s="1"/>
  <c r="U386" i="13"/>
  <c r="W388" i="16" s="1"/>
  <c r="V386" i="13"/>
  <c r="X388" i="16" s="1"/>
  <c r="W386" i="13"/>
  <c r="Y388" i="16" s="1"/>
  <c r="X386" i="13"/>
  <c r="Z388" i="16" s="1"/>
  <c r="Y386" i="13"/>
  <c r="AA388" i="16" s="1"/>
  <c r="Z386" i="13"/>
  <c r="AB388" i="16" s="1"/>
  <c r="C387" i="13"/>
  <c r="E389" i="16" s="1"/>
  <c r="D387" i="13"/>
  <c r="F389" i="16" s="1"/>
  <c r="E387" i="13"/>
  <c r="F387" i="13"/>
  <c r="H389" i="16" s="1"/>
  <c r="G387" i="13"/>
  <c r="I389" i="16" s="1"/>
  <c r="H387" i="13"/>
  <c r="J389" i="16" s="1"/>
  <c r="I387" i="13"/>
  <c r="K389" i="16" s="1"/>
  <c r="J387" i="13"/>
  <c r="L389" i="16" s="1"/>
  <c r="K387" i="13"/>
  <c r="M389" i="16" s="1"/>
  <c r="L387" i="13"/>
  <c r="N389" i="16" s="1"/>
  <c r="M387" i="13"/>
  <c r="O389" i="16" s="1"/>
  <c r="N387" i="13"/>
  <c r="P389" i="16" s="1"/>
  <c r="O387" i="13"/>
  <c r="Q389" i="16" s="1"/>
  <c r="P387" i="13"/>
  <c r="R389" i="16" s="1"/>
  <c r="Q387" i="13"/>
  <c r="S389" i="16" s="1"/>
  <c r="R387" i="13"/>
  <c r="T389" i="16" s="1"/>
  <c r="S387" i="13"/>
  <c r="U389" i="16" s="1"/>
  <c r="T387" i="13"/>
  <c r="V389" i="16" s="1"/>
  <c r="U387" i="13"/>
  <c r="W389" i="16" s="1"/>
  <c r="V387" i="13"/>
  <c r="X389" i="16" s="1"/>
  <c r="W387" i="13"/>
  <c r="Y389" i="16" s="1"/>
  <c r="X387" i="13"/>
  <c r="Z389" i="16" s="1"/>
  <c r="Y387" i="13"/>
  <c r="AA389" i="16" s="1"/>
  <c r="Z387" i="13"/>
  <c r="AB389" i="16" s="1"/>
  <c r="C388" i="13"/>
  <c r="E390" i="16" s="1"/>
  <c r="D388" i="13"/>
  <c r="F390" i="16" s="1"/>
  <c r="E388" i="13"/>
  <c r="G390" i="16" s="1"/>
  <c r="F388" i="13"/>
  <c r="H390" i="16" s="1"/>
  <c r="G388" i="13"/>
  <c r="I390" i="16" s="1"/>
  <c r="H388" i="13"/>
  <c r="J390" i="16" s="1"/>
  <c r="I388" i="13"/>
  <c r="K390" i="16" s="1"/>
  <c r="J388" i="13"/>
  <c r="L390" i="16" s="1"/>
  <c r="K388" i="13"/>
  <c r="M390" i="16" s="1"/>
  <c r="L388" i="13"/>
  <c r="N390" i="16" s="1"/>
  <c r="M388" i="13"/>
  <c r="O390" i="16" s="1"/>
  <c r="N388" i="13"/>
  <c r="P390" i="16" s="1"/>
  <c r="O388" i="13"/>
  <c r="Q390" i="16" s="1"/>
  <c r="P388" i="13"/>
  <c r="R390" i="16" s="1"/>
  <c r="Q388" i="13"/>
  <c r="S390" i="16" s="1"/>
  <c r="R388" i="13"/>
  <c r="T390" i="16" s="1"/>
  <c r="S388" i="13"/>
  <c r="U390" i="16" s="1"/>
  <c r="T388" i="13"/>
  <c r="V390" i="16" s="1"/>
  <c r="U388" i="13"/>
  <c r="W390" i="16" s="1"/>
  <c r="V388" i="13"/>
  <c r="X390" i="16" s="1"/>
  <c r="W388" i="13"/>
  <c r="Y390" i="16" s="1"/>
  <c r="X388" i="13"/>
  <c r="Z390" i="16" s="1"/>
  <c r="Y388" i="13"/>
  <c r="AA390" i="16" s="1"/>
  <c r="Z388" i="13"/>
  <c r="AB390" i="16" s="1"/>
  <c r="C389" i="13"/>
  <c r="D389" i="13"/>
  <c r="F391" i="16" s="1"/>
  <c r="E389" i="13"/>
  <c r="F389" i="13"/>
  <c r="H391" i="16" s="1"/>
  <c r="G389" i="13"/>
  <c r="I391" i="16" s="1"/>
  <c r="H389" i="13"/>
  <c r="J391" i="16" s="1"/>
  <c r="I389" i="13"/>
  <c r="K391" i="16" s="1"/>
  <c r="J389" i="13"/>
  <c r="L391" i="16" s="1"/>
  <c r="K389" i="13"/>
  <c r="M391" i="16" s="1"/>
  <c r="L389" i="13"/>
  <c r="N391" i="16" s="1"/>
  <c r="M389" i="13"/>
  <c r="O391" i="16" s="1"/>
  <c r="N389" i="13"/>
  <c r="P391" i="16" s="1"/>
  <c r="O389" i="13"/>
  <c r="Q391" i="16" s="1"/>
  <c r="P389" i="13"/>
  <c r="R391" i="16" s="1"/>
  <c r="Q389" i="13"/>
  <c r="S391" i="16" s="1"/>
  <c r="R389" i="13"/>
  <c r="T391" i="16" s="1"/>
  <c r="S389" i="13"/>
  <c r="U391" i="16" s="1"/>
  <c r="T389" i="13"/>
  <c r="V391" i="16" s="1"/>
  <c r="U389" i="13"/>
  <c r="W391" i="16" s="1"/>
  <c r="V389" i="13"/>
  <c r="X391" i="16" s="1"/>
  <c r="W389" i="13"/>
  <c r="Y391" i="16" s="1"/>
  <c r="X389" i="13"/>
  <c r="Z391" i="16" s="1"/>
  <c r="Y389" i="13"/>
  <c r="AA391" i="16" s="1"/>
  <c r="Z389" i="13"/>
  <c r="AB391" i="16" s="1"/>
  <c r="C390" i="13"/>
  <c r="E392" i="16" s="1"/>
  <c r="D390" i="13"/>
  <c r="F392" i="16" s="1"/>
  <c r="E390" i="13"/>
  <c r="F390" i="13"/>
  <c r="H392" i="16" s="1"/>
  <c r="G390" i="13"/>
  <c r="I392" i="16" s="1"/>
  <c r="H390" i="13"/>
  <c r="J392" i="16" s="1"/>
  <c r="I390" i="13"/>
  <c r="K392" i="16" s="1"/>
  <c r="J390" i="13"/>
  <c r="L392" i="16" s="1"/>
  <c r="K390" i="13"/>
  <c r="M392" i="16" s="1"/>
  <c r="L390" i="13"/>
  <c r="N392" i="16" s="1"/>
  <c r="M390" i="13"/>
  <c r="O392" i="16" s="1"/>
  <c r="N390" i="13"/>
  <c r="P392" i="16" s="1"/>
  <c r="O390" i="13"/>
  <c r="Q392" i="16" s="1"/>
  <c r="P390" i="13"/>
  <c r="R392" i="16" s="1"/>
  <c r="Q390" i="13"/>
  <c r="S392" i="16" s="1"/>
  <c r="R390" i="13"/>
  <c r="T392" i="16" s="1"/>
  <c r="S390" i="13"/>
  <c r="U392" i="16" s="1"/>
  <c r="T390" i="13"/>
  <c r="V392" i="16" s="1"/>
  <c r="U390" i="13"/>
  <c r="W392" i="16" s="1"/>
  <c r="V390" i="13"/>
  <c r="X392" i="16" s="1"/>
  <c r="W390" i="13"/>
  <c r="Y392" i="16" s="1"/>
  <c r="X390" i="13"/>
  <c r="Z392" i="16" s="1"/>
  <c r="Y390" i="13"/>
  <c r="AA392" i="16" s="1"/>
  <c r="Z390" i="13"/>
  <c r="AB392" i="16" s="1"/>
  <c r="C391" i="13"/>
  <c r="E393" i="16" s="1"/>
  <c r="D391" i="13"/>
  <c r="F393" i="16" s="1"/>
  <c r="E391" i="13"/>
  <c r="F391" i="13"/>
  <c r="H393" i="16" s="1"/>
  <c r="G391" i="13"/>
  <c r="I393" i="16" s="1"/>
  <c r="H391" i="13"/>
  <c r="J393" i="16" s="1"/>
  <c r="I391" i="13"/>
  <c r="K393" i="16" s="1"/>
  <c r="J391" i="13"/>
  <c r="L393" i="16" s="1"/>
  <c r="K391" i="13"/>
  <c r="M393" i="16" s="1"/>
  <c r="L391" i="13"/>
  <c r="N393" i="16" s="1"/>
  <c r="M391" i="13"/>
  <c r="O393" i="16" s="1"/>
  <c r="N391" i="13"/>
  <c r="P393" i="16" s="1"/>
  <c r="O391" i="13"/>
  <c r="Q393" i="16" s="1"/>
  <c r="P391" i="13"/>
  <c r="R393" i="16" s="1"/>
  <c r="Q391" i="13"/>
  <c r="S393" i="16" s="1"/>
  <c r="R391" i="13"/>
  <c r="T393" i="16" s="1"/>
  <c r="S391" i="13"/>
  <c r="U393" i="16" s="1"/>
  <c r="T391" i="13"/>
  <c r="V393" i="16" s="1"/>
  <c r="U391" i="13"/>
  <c r="W393" i="16" s="1"/>
  <c r="V391" i="13"/>
  <c r="X393" i="16" s="1"/>
  <c r="W391" i="13"/>
  <c r="Y393" i="16" s="1"/>
  <c r="X391" i="13"/>
  <c r="Z393" i="16" s="1"/>
  <c r="Y391" i="13"/>
  <c r="AA393" i="16" s="1"/>
  <c r="Z391" i="13"/>
  <c r="AB393" i="16" s="1"/>
  <c r="C392" i="13"/>
  <c r="E394" i="16" s="1"/>
  <c r="D392" i="13"/>
  <c r="F394" i="16" s="1"/>
  <c r="E392" i="13"/>
  <c r="G394" i="16" s="1"/>
  <c r="F392" i="13"/>
  <c r="H394" i="16" s="1"/>
  <c r="G392" i="13"/>
  <c r="I394" i="16" s="1"/>
  <c r="H392" i="13"/>
  <c r="J394" i="16" s="1"/>
  <c r="I392" i="13"/>
  <c r="K394" i="16" s="1"/>
  <c r="J392" i="13"/>
  <c r="L394" i="16" s="1"/>
  <c r="K392" i="13"/>
  <c r="M394" i="16" s="1"/>
  <c r="L392" i="13"/>
  <c r="N394" i="16" s="1"/>
  <c r="M392" i="13"/>
  <c r="O394" i="16" s="1"/>
  <c r="N392" i="13"/>
  <c r="P394" i="16" s="1"/>
  <c r="O392" i="13"/>
  <c r="Q394" i="16" s="1"/>
  <c r="P392" i="13"/>
  <c r="R394" i="16" s="1"/>
  <c r="Q392" i="13"/>
  <c r="S394" i="16" s="1"/>
  <c r="R392" i="13"/>
  <c r="T394" i="16" s="1"/>
  <c r="S392" i="13"/>
  <c r="U394" i="16" s="1"/>
  <c r="T392" i="13"/>
  <c r="V394" i="16" s="1"/>
  <c r="U392" i="13"/>
  <c r="W394" i="16" s="1"/>
  <c r="V392" i="13"/>
  <c r="X394" i="16" s="1"/>
  <c r="W392" i="13"/>
  <c r="Y394" i="16" s="1"/>
  <c r="X392" i="13"/>
  <c r="Z394" i="16" s="1"/>
  <c r="Y392" i="13"/>
  <c r="AA394" i="16" s="1"/>
  <c r="Z392" i="13"/>
  <c r="AB394" i="16" s="1"/>
  <c r="C393" i="13"/>
  <c r="D393" i="13"/>
  <c r="F395" i="16" s="1"/>
  <c r="E393" i="13"/>
  <c r="F393" i="13"/>
  <c r="H395" i="16" s="1"/>
  <c r="G393" i="13"/>
  <c r="I395" i="16" s="1"/>
  <c r="H393" i="13"/>
  <c r="J395" i="16" s="1"/>
  <c r="I393" i="13"/>
  <c r="K395" i="16" s="1"/>
  <c r="J393" i="13"/>
  <c r="L395" i="16" s="1"/>
  <c r="K393" i="13"/>
  <c r="M395" i="16" s="1"/>
  <c r="L393" i="13"/>
  <c r="N395" i="16" s="1"/>
  <c r="M393" i="13"/>
  <c r="O395" i="16" s="1"/>
  <c r="N393" i="13"/>
  <c r="P395" i="16" s="1"/>
  <c r="O393" i="13"/>
  <c r="Q395" i="16" s="1"/>
  <c r="P393" i="13"/>
  <c r="R395" i="16" s="1"/>
  <c r="Q393" i="13"/>
  <c r="S395" i="16" s="1"/>
  <c r="R393" i="13"/>
  <c r="T395" i="16" s="1"/>
  <c r="S393" i="13"/>
  <c r="U395" i="16" s="1"/>
  <c r="T393" i="13"/>
  <c r="V395" i="16" s="1"/>
  <c r="U393" i="13"/>
  <c r="W395" i="16" s="1"/>
  <c r="V393" i="13"/>
  <c r="X395" i="16" s="1"/>
  <c r="W393" i="13"/>
  <c r="Y395" i="16" s="1"/>
  <c r="X393" i="13"/>
  <c r="Z395" i="16" s="1"/>
  <c r="Y393" i="13"/>
  <c r="AA395" i="16" s="1"/>
  <c r="Z393" i="13"/>
  <c r="AB395" i="16" s="1"/>
  <c r="C394" i="13"/>
  <c r="E396" i="16" s="1"/>
  <c r="D394" i="13"/>
  <c r="F396" i="16" s="1"/>
  <c r="E394" i="13"/>
  <c r="F394" i="13"/>
  <c r="H396" i="16" s="1"/>
  <c r="G394" i="13"/>
  <c r="I396" i="16" s="1"/>
  <c r="H394" i="13"/>
  <c r="J396" i="16" s="1"/>
  <c r="I394" i="13"/>
  <c r="K396" i="16" s="1"/>
  <c r="J394" i="13"/>
  <c r="L396" i="16" s="1"/>
  <c r="K394" i="13"/>
  <c r="M396" i="16" s="1"/>
  <c r="L394" i="13"/>
  <c r="N396" i="16" s="1"/>
  <c r="M394" i="13"/>
  <c r="O396" i="16" s="1"/>
  <c r="N394" i="13"/>
  <c r="P396" i="16" s="1"/>
  <c r="O394" i="13"/>
  <c r="Q396" i="16" s="1"/>
  <c r="P394" i="13"/>
  <c r="R396" i="16" s="1"/>
  <c r="Q394" i="13"/>
  <c r="S396" i="16" s="1"/>
  <c r="R394" i="13"/>
  <c r="T396" i="16" s="1"/>
  <c r="S394" i="13"/>
  <c r="U396" i="16" s="1"/>
  <c r="T394" i="13"/>
  <c r="V396" i="16" s="1"/>
  <c r="U394" i="13"/>
  <c r="W396" i="16" s="1"/>
  <c r="V394" i="13"/>
  <c r="X396" i="16" s="1"/>
  <c r="W394" i="13"/>
  <c r="Y396" i="16" s="1"/>
  <c r="X394" i="13"/>
  <c r="Z396" i="16" s="1"/>
  <c r="Y394" i="13"/>
  <c r="AA396" i="16" s="1"/>
  <c r="Z394" i="13"/>
  <c r="AB396" i="16" s="1"/>
  <c r="C395" i="13"/>
  <c r="E397" i="16" s="1"/>
  <c r="D395" i="13"/>
  <c r="F397" i="16" s="1"/>
  <c r="E395" i="13"/>
  <c r="F395" i="13"/>
  <c r="H397" i="16" s="1"/>
  <c r="G395" i="13"/>
  <c r="I397" i="16" s="1"/>
  <c r="H395" i="13"/>
  <c r="J397" i="16" s="1"/>
  <c r="I395" i="13"/>
  <c r="K397" i="16" s="1"/>
  <c r="J395" i="13"/>
  <c r="L397" i="16" s="1"/>
  <c r="K395" i="13"/>
  <c r="M397" i="16" s="1"/>
  <c r="L395" i="13"/>
  <c r="N397" i="16" s="1"/>
  <c r="M395" i="13"/>
  <c r="O397" i="16" s="1"/>
  <c r="N395" i="13"/>
  <c r="P397" i="16" s="1"/>
  <c r="O395" i="13"/>
  <c r="Q397" i="16" s="1"/>
  <c r="P395" i="13"/>
  <c r="R397" i="16" s="1"/>
  <c r="Q395" i="13"/>
  <c r="S397" i="16" s="1"/>
  <c r="R395" i="13"/>
  <c r="T397" i="16" s="1"/>
  <c r="S395" i="13"/>
  <c r="U397" i="16" s="1"/>
  <c r="T395" i="13"/>
  <c r="V397" i="16" s="1"/>
  <c r="U395" i="13"/>
  <c r="W397" i="16" s="1"/>
  <c r="V395" i="13"/>
  <c r="X397" i="16" s="1"/>
  <c r="W395" i="13"/>
  <c r="Y397" i="16" s="1"/>
  <c r="X395" i="13"/>
  <c r="Z397" i="16" s="1"/>
  <c r="Y395" i="13"/>
  <c r="AA397" i="16" s="1"/>
  <c r="Z395" i="13"/>
  <c r="AB397" i="16" s="1"/>
  <c r="C396" i="13"/>
  <c r="E398" i="16" s="1"/>
  <c r="D396" i="13"/>
  <c r="F398" i="16" s="1"/>
  <c r="E396" i="13"/>
  <c r="G398" i="16" s="1"/>
  <c r="F396" i="13"/>
  <c r="H398" i="16" s="1"/>
  <c r="G396" i="13"/>
  <c r="I398" i="16" s="1"/>
  <c r="H396" i="13"/>
  <c r="J398" i="16" s="1"/>
  <c r="I396" i="13"/>
  <c r="K398" i="16" s="1"/>
  <c r="J396" i="13"/>
  <c r="L398" i="16" s="1"/>
  <c r="K396" i="13"/>
  <c r="M398" i="16" s="1"/>
  <c r="L396" i="13"/>
  <c r="N398" i="16" s="1"/>
  <c r="M396" i="13"/>
  <c r="O398" i="16" s="1"/>
  <c r="N396" i="13"/>
  <c r="P398" i="16" s="1"/>
  <c r="O396" i="13"/>
  <c r="Q398" i="16" s="1"/>
  <c r="P396" i="13"/>
  <c r="R398" i="16" s="1"/>
  <c r="Q396" i="13"/>
  <c r="S398" i="16" s="1"/>
  <c r="R396" i="13"/>
  <c r="T398" i="16" s="1"/>
  <c r="S396" i="13"/>
  <c r="U398" i="16" s="1"/>
  <c r="T396" i="13"/>
  <c r="V398" i="16" s="1"/>
  <c r="U396" i="13"/>
  <c r="W398" i="16" s="1"/>
  <c r="V396" i="13"/>
  <c r="X398" i="16" s="1"/>
  <c r="W396" i="13"/>
  <c r="Y398" i="16" s="1"/>
  <c r="X396" i="13"/>
  <c r="Z398" i="16" s="1"/>
  <c r="Y396" i="13"/>
  <c r="AA398" i="16" s="1"/>
  <c r="Z396" i="13"/>
  <c r="AB398" i="16" s="1"/>
  <c r="C397" i="13"/>
  <c r="D397" i="13"/>
  <c r="F399" i="16" s="1"/>
  <c r="E397" i="13"/>
  <c r="F397" i="13"/>
  <c r="H399" i="16" s="1"/>
  <c r="G397" i="13"/>
  <c r="I399" i="16" s="1"/>
  <c r="H397" i="13"/>
  <c r="J399" i="16" s="1"/>
  <c r="I397" i="13"/>
  <c r="K399" i="16" s="1"/>
  <c r="J397" i="13"/>
  <c r="L399" i="16" s="1"/>
  <c r="K397" i="13"/>
  <c r="M399" i="16" s="1"/>
  <c r="L397" i="13"/>
  <c r="N399" i="16" s="1"/>
  <c r="M397" i="13"/>
  <c r="O399" i="16" s="1"/>
  <c r="N397" i="13"/>
  <c r="P399" i="16" s="1"/>
  <c r="O397" i="13"/>
  <c r="Q399" i="16" s="1"/>
  <c r="P397" i="13"/>
  <c r="R399" i="16" s="1"/>
  <c r="Q397" i="13"/>
  <c r="S399" i="16" s="1"/>
  <c r="R397" i="13"/>
  <c r="T399" i="16" s="1"/>
  <c r="S397" i="13"/>
  <c r="U399" i="16" s="1"/>
  <c r="T397" i="13"/>
  <c r="V399" i="16" s="1"/>
  <c r="U397" i="13"/>
  <c r="W399" i="16" s="1"/>
  <c r="V397" i="13"/>
  <c r="X399" i="16" s="1"/>
  <c r="W397" i="13"/>
  <c r="Y399" i="16" s="1"/>
  <c r="X397" i="13"/>
  <c r="Z399" i="16" s="1"/>
  <c r="Y397" i="13"/>
  <c r="AA399" i="16" s="1"/>
  <c r="Z397" i="13"/>
  <c r="AB399" i="16" s="1"/>
  <c r="C398" i="13"/>
  <c r="E400" i="16" s="1"/>
  <c r="D398" i="13"/>
  <c r="F400" i="16" s="1"/>
  <c r="E398" i="13"/>
  <c r="F398" i="13"/>
  <c r="H400" i="16" s="1"/>
  <c r="G398" i="13"/>
  <c r="I400" i="16" s="1"/>
  <c r="H398" i="13"/>
  <c r="J400" i="16" s="1"/>
  <c r="I398" i="13"/>
  <c r="K400" i="16" s="1"/>
  <c r="J398" i="13"/>
  <c r="L400" i="16" s="1"/>
  <c r="K398" i="13"/>
  <c r="M400" i="16" s="1"/>
  <c r="L398" i="13"/>
  <c r="N400" i="16" s="1"/>
  <c r="M398" i="13"/>
  <c r="O400" i="16" s="1"/>
  <c r="N398" i="13"/>
  <c r="P400" i="16" s="1"/>
  <c r="O398" i="13"/>
  <c r="Q400" i="16" s="1"/>
  <c r="P398" i="13"/>
  <c r="R400" i="16" s="1"/>
  <c r="Q398" i="13"/>
  <c r="S400" i="16" s="1"/>
  <c r="R398" i="13"/>
  <c r="T400" i="16" s="1"/>
  <c r="S398" i="13"/>
  <c r="U400" i="16" s="1"/>
  <c r="T398" i="13"/>
  <c r="V400" i="16" s="1"/>
  <c r="U398" i="13"/>
  <c r="W400" i="16" s="1"/>
  <c r="V398" i="13"/>
  <c r="X400" i="16" s="1"/>
  <c r="W398" i="13"/>
  <c r="Y400" i="16" s="1"/>
  <c r="X398" i="13"/>
  <c r="Z400" i="16" s="1"/>
  <c r="Y398" i="13"/>
  <c r="AA400" i="16" s="1"/>
  <c r="Z398" i="13"/>
  <c r="AB400" i="16" s="1"/>
  <c r="C399" i="13"/>
  <c r="E401" i="16" s="1"/>
  <c r="D399" i="13"/>
  <c r="F401" i="16" s="1"/>
  <c r="E399" i="13"/>
  <c r="F399" i="13"/>
  <c r="H401" i="16" s="1"/>
  <c r="G399" i="13"/>
  <c r="I401" i="16" s="1"/>
  <c r="H399" i="13"/>
  <c r="J401" i="16" s="1"/>
  <c r="I399" i="13"/>
  <c r="K401" i="16" s="1"/>
  <c r="J399" i="13"/>
  <c r="L401" i="16" s="1"/>
  <c r="K399" i="13"/>
  <c r="M401" i="16" s="1"/>
  <c r="L399" i="13"/>
  <c r="N401" i="16" s="1"/>
  <c r="M399" i="13"/>
  <c r="O401" i="16" s="1"/>
  <c r="N399" i="13"/>
  <c r="P401" i="16" s="1"/>
  <c r="O399" i="13"/>
  <c r="Q401" i="16" s="1"/>
  <c r="P399" i="13"/>
  <c r="R401" i="16" s="1"/>
  <c r="Q399" i="13"/>
  <c r="S401" i="16" s="1"/>
  <c r="R399" i="13"/>
  <c r="T401" i="16" s="1"/>
  <c r="S399" i="13"/>
  <c r="U401" i="16" s="1"/>
  <c r="T399" i="13"/>
  <c r="V401" i="16" s="1"/>
  <c r="U399" i="13"/>
  <c r="W401" i="16" s="1"/>
  <c r="V399" i="13"/>
  <c r="X401" i="16" s="1"/>
  <c r="W399" i="13"/>
  <c r="Y401" i="16" s="1"/>
  <c r="X399" i="13"/>
  <c r="Z401" i="16" s="1"/>
  <c r="Y399" i="13"/>
  <c r="AA401" i="16" s="1"/>
  <c r="Z399" i="13"/>
  <c r="AB401" i="16" s="1"/>
  <c r="C400" i="13"/>
  <c r="E402" i="16" s="1"/>
  <c r="D400" i="13"/>
  <c r="F402" i="16" s="1"/>
  <c r="E400" i="13"/>
  <c r="G402" i="16" s="1"/>
  <c r="F400" i="13"/>
  <c r="H402" i="16" s="1"/>
  <c r="G400" i="13"/>
  <c r="I402" i="16" s="1"/>
  <c r="H400" i="13"/>
  <c r="J402" i="16" s="1"/>
  <c r="I400" i="13"/>
  <c r="K402" i="16" s="1"/>
  <c r="J400" i="13"/>
  <c r="L402" i="16" s="1"/>
  <c r="K400" i="13"/>
  <c r="M402" i="16" s="1"/>
  <c r="L400" i="13"/>
  <c r="N402" i="16" s="1"/>
  <c r="M400" i="13"/>
  <c r="O402" i="16" s="1"/>
  <c r="N400" i="13"/>
  <c r="P402" i="16" s="1"/>
  <c r="O400" i="13"/>
  <c r="Q402" i="16" s="1"/>
  <c r="P400" i="13"/>
  <c r="R402" i="16" s="1"/>
  <c r="Q400" i="13"/>
  <c r="S402" i="16" s="1"/>
  <c r="R400" i="13"/>
  <c r="T402" i="16" s="1"/>
  <c r="S400" i="13"/>
  <c r="U402" i="16" s="1"/>
  <c r="T400" i="13"/>
  <c r="V402" i="16" s="1"/>
  <c r="U400" i="13"/>
  <c r="W402" i="16" s="1"/>
  <c r="V400" i="13"/>
  <c r="X402" i="16" s="1"/>
  <c r="W400" i="13"/>
  <c r="Y402" i="16" s="1"/>
  <c r="X400" i="13"/>
  <c r="Z402" i="16" s="1"/>
  <c r="Y400" i="13"/>
  <c r="AA402" i="16" s="1"/>
  <c r="Z400" i="13"/>
  <c r="AB402" i="16" s="1"/>
  <c r="C401" i="13"/>
  <c r="D401" i="13"/>
  <c r="F403" i="16" s="1"/>
  <c r="E401" i="13"/>
  <c r="F401" i="13"/>
  <c r="H403" i="16" s="1"/>
  <c r="G401" i="13"/>
  <c r="I403" i="16" s="1"/>
  <c r="H401" i="13"/>
  <c r="J403" i="16" s="1"/>
  <c r="I401" i="13"/>
  <c r="K403" i="16" s="1"/>
  <c r="J401" i="13"/>
  <c r="L403" i="16" s="1"/>
  <c r="K401" i="13"/>
  <c r="M403" i="16" s="1"/>
  <c r="L401" i="13"/>
  <c r="N403" i="16" s="1"/>
  <c r="M401" i="13"/>
  <c r="O403" i="16" s="1"/>
  <c r="N401" i="13"/>
  <c r="P403" i="16" s="1"/>
  <c r="O401" i="13"/>
  <c r="Q403" i="16" s="1"/>
  <c r="P401" i="13"/>
  <c r="R403" i="16" s="1"/>
  <c r="Q401" i="13"/>
  <c r="S403" i="16" s="1"/>
  <c r="R401" i="13"/>
  <c r="T403" i="16" s="1"/>
  <c r="S401" i="13"/>
  <c r="U403" i="16" s="1"/>
  <c r="T401" i="13"/>
  <c r="V403" i="16" s="1"/>
  <c r="U401" i="13"/>
  <c r="W403" i="16" s="1"/>
  <c r="V401" i="13"/>
  <c r="X403" i="16" s="1"/>
  <c r="W401" i="13"/>
  <c r="Y403" i="16" s="1"/>
  <c r="X401" i="13"/>
  <c r="Z403" i="16" s="1"/>
  <c r="Y401" i="13"/>
  <c r="AA403" i="16" s="1"/>
  <c r="Z401" i="13"/>
  <c r="AB403" i="16" s="1"/>
  <c r="C402" i="13"/>
  <c r="E404" i="16" s="1"/>
  <c r="D402" i="13"/>
  <c r="F404" i="16" s="1"/>
  <c r="E402" i="13"/>
  <c r="F402" i="13"/>
  <c r="H404" i="16" s="1"/>
  <c r="G402" i="13"/>
  <c r="I404" i="16" s="1"/>
  <c r="H402" i="13"/>
  <c r="J404" i="16" s="1"/>
  <c r="I402" i="13"/>
  <c r="K404" i="16" s="1"/>
  <c r="J402" i="13"/>
  <c r="L404" i="16" s="1"/>
  <c r="K402" i="13"/>
  <c r="M404" i="16" s="1"/>
  <c r="L402" i="13"/>
  <c r="N404" i="16" s="1"/>
  <c r="M402" i="13"/>
  <c r="O404" i="16" s="1"/>
  <c r="N402" i="13"/>
  <c r="P404" i="16" s="1"/>
  <c r="O402" i="13"/>
  <c r="Q404" i="16" s="1"/>
  <c r="P402" i="13"/>
  <c r="R404" i="16" s="1"/>
  <c r="Q402" i="13"/>
  <c r="S404" i="16" s="1"/>
  <c r="R402" i="13"/>
  <c r="T404" i="16" s="1"/>
  <c r="S402" i="13"/>
  <c r="U404" i="16" s="1"/>
  <c r="T402" i="13"/>
  <c r="V404" i="16" s="1"/>
  <c r="U402" i="13"/>
  <c r="W404" i="16" s="1"/>
  <c r="V402" i="13"/>
  <c r="X404" i="16" s="1"/>
  <c r="W402" i="13"/>
  <c r="Y404" i="16" s="1"/>
  <c r="X402" i="13"/>
  <c r="Z404" i="16" s="1"/>
  <c r="Y402" i="13"/>
  <c r="AA404" i="16" s="1"/>
  <c r="Z402" i="13"/>
  <c r="AB404" i="16" s="1"/>
  <c r="C403" i="13"/>
  <c r="E405" i="16" s="1"/>
  <c r="D403" i="13"/>
  <c r="F405" i="16" s="1"/>
  <c r="E403" i="13"/>
  <c r="F403" i="13"/>
  <c r="H405" i="16" s="1"/>
  <c r="G403" i="13"/>
  <c r="I405" i="16" s="1"/>
  <c r="H403" i="13"/>
  <c r="J405" i="16" s="1"/>
  <c r="I403" i="13"/>
  <c r="K405" i="16" s="1"/>
  <c r="J403" i="13"/>
  <c r="L405" i="16" s="1"/>
  <c r="K403" i="13"/>
  <c r="M405" i="16" s="1"/>
  <c r="L403" i="13"/>
  <c r="N405" i="16" s="1"/>
  <c r="M403" i="13"/>
  <c r="O405" i="16" s="1"/>
  <c r="N403" i="13"/>
  <c r="P405" i="16" s="1"/>
  <c r="O403" i="13"/>
  <c r="Q405" i="16" s="1"/>
  <c r="P403" i="13"/>
  <c r="R405" i="16" s="1"/>
  <c r="Q403" i="13"/>
  <c r="S405" i="16" s="1"/>
  <c r="R403" i="13"/>
  <c r="T405" i="16" s="1"/>
  <c r="S403" i="13"/>
  <c r="U405" i="16" s="1"/>
  <c r="T403" i="13"/>
  <c r="V405" i="16" s="1"/>
  <c r="U403" i="13"/>
  <c r="W405" i="16" s="1"/>
  <c r="V403" i="13"/>
  <c r="X405" i="16" s="1"/>
  <c r="W403" i="13"/>
  <c r="Y405" i="16" s="1"/>
  <c r="X403" i="13"/>
  <c r="Z405" i="16" s="1"/>
  <c r="Y403" i="13"/>
  <c r="AA405" i="16" s="1"/>
  <c r="Z403" i="13"/>
  <c r="AB405" i="16" s="1"/>
  <c r="C404" i="13"/>
  <c r="E406" i="16" s="1"/>
  <c r="D404" i="13"/>
  <c r="F406" i="16" s="1"/>
  <c r="E404" i="13"/>
  <c r="G406" i="16" s="1"/>
  <c r="F404" i="13"/>
  <c r="H406" i="16" s="1"/>
  <c r="G404" i="13"/>
  <c r="I406" i="16" s="1"/>
  <c r="H404" i="13"/>
  <c r="J406" i="16" s="1"/>
  <c r="I404" i="13"/>
  <c r="K406" i="16" s="1"/>
  <c r="J404" i="13"/>
  <c r="L406" i="16" s="1"/>
  <c r="K404" i="13"/>
  <c r="M406" i="16" s="1"/>
  <c r="L404" i="13"/>
  <c r="N406" i="16" s="1"/>
  <c r="M404" i="13"/>
  <c r="O406" i="16" s="1"/>
  <c r="N404" i="13"/>
  <c r="P406" i="16" s="1"/>
  <c r="O404" i="13"/>
  <c r="Q406" i="16" s="1"/>
  <c r="P404" i="13"/>
  <c r="R406" i="16" s="1"/>
  <c r="Q404" i="13"/>
  <c r="S406" i="16" s="1"/>
  <c r="R404" i="13"/>
  <c r="T406" i="16" s="1"/>
  <c r="S404" i="13"/>
  <c r="U406" i="16" s="1"/>
  <c r="T404" i="13"/>
  <c r="V406" i="16" s="1"/>
  <c r="U404" i="13"/>
  <c r="W406" i="16" s="1"/>
  <c r="V404" i="13"/>
  <c r="X406" i="16" s="1"/>
  <c r="W404" i="13"/>
  <c r="Y406" i="16" s="1"/>
  <c r="X404" i="13"/>
  <c r="Z406" i="16" s="1"/>
  <c r="Y404" i="13"/>
  <c r="AA406" i="16" s="1"/>
  <c r="Z404" i="13"/>
  <c r="AB406" i="16" s="1"/>
  <c r="C405" i="13"/>
  <c r="D405" i="13"/>
  <c r="F407" i="16" s="1"/>
  <c r="E405" i="13"/>
  <c r="F405" i="13"/>
  <c r="H407" i="16" s="1"/>
  <c r="G405" i="13"/>
  <c r="I407" i="16" s="1"/>
  <c r="H405" i="13"/>
  <c r="J407" i="16" s="1"/>
  <c r="I405" i="13"/>
  <c r="K407" i="16" s="1"/>
  <c r="J405" i="13"/>
  <c r="L407" i="16" s="1"/>
  <c r="K405" i="13"/>
  <c r="M407" i="16" s="1"/>
  <c r="L405" i="13"/>
  <c r="N407" i="16" s="1"/>
  <c r="M405" i="13"/>
  <c r="O407" i="16" s="1"/>
  <c r="N405" i="13"/>
  <c r="P407" i="16" s="1"/>
  <c r="O405" i="13"/>
  <c r="Q407" i="16" s="1"/>
  <c r="P405" i="13"/>
  <c r="R407" i="16" s="1"/>
  <c r="Q405" i="13"/>
  <c r="S407" i="16" s="1"/>
  <c r="R405" i="13"/>
  <c r="T407" i="16" s="1"/>
  <c r="S405" i="13"/>
  <c r="U407" i="16" s="1"/>
  <c r="T405" i="13"/>
  <c r="V407" i="16" s="1"/>
  <c r="U405" i="13"/>
  <c r="W407" i="16" s="1"/>
  <c r="V405" i="13"/>
  <c r="X407" i="16" s="1"/>
  <c r="W405" i="13"/>
  <c r="Y407" i="16" s="1"/>
  <c r="X405" i="13"/>
  <c r="Z407" i="16" s="1"/>
  <c r="Y405" i="13"/>
  <c r="AA407" i="16" s="1"/>
  <c r="Z405" i="13"/>
  <c r="AB407" i="16" s="1"/>
  <c r="C406" i="13"/>
  <c r="E408" i="16" s="1"/>
  <c r="D406" i="13"/>
  <c r="F408" i="16" s="1"/>
  <c r="E406" i="13"/>
  <c r="F406" i="13"/>
  <c r="H408" i="16" s="1"/>
  <c r="G406" i="13"/>
  <c r="I408" i="16" s="1"/>
  <c r="H406" i="13"/>
  <c r="J408" i="16" s="1"/>
  <c r="I406" i="13"/>
  <c r="K408" i="16" s="1"/>
  <c r="J406" i="13"/>
  <c r="L408" i="16" s="1"/>
  <c r="K406" i="13"/>
  <c r="M408" i="16" s="1"/>
  <c r="L406" i="13"/>
  <c r="N408" i="16" s="1"/>
  <c r="M406" i="13"/>
  <c r="O408" i="16" s="1"/>
  <c r="N406" i="13"/>
  <c r="P408" i="16" s="1"/>
  <c r="O406" i="13"/>
  <c r="Q408" i="16" s="1"/>
  <c r="P406" i="13"/>
  <c r="R408" i="16" s="1"/>
  <c r="Q406" i="13"/>
  <c r="S408" i="16" s="1"/>
  <c r="R406" i="13"/>
  <c r="T408" i="16" s="1"/>
  <c r="S406" i="13"/>
  <c r="U408" i="16" s="1"/>
  <c r="T406" i="13"/>
  <c r="V408" i="16" s="1"/>
  <c r="U406" i="13"/>
  <c r="W408" i="16" s="1"/>
  <c r="V406" i="13"/>
  <c r="X408" i="16" s="1"/>
  <c r="W406" i="13"/>
  <c r="Y408" i="16" s="1"/>
  <c r="X406" i="13"/>
  <c r="Z408" i="16" s="1"/>
  <c r="Y406" i="13"/>
  <c r="AA408" i="16" s="1"/>
  <c r="Z406" i="13"/>
  <c r="AB408" i="16" s="1"/>
  <c r="C407" i="13"/>
  <c r="E409" i="16" s="1"/>
  <c r="D407" i="13"/>
  <c r="F409" i="16" s="1"/>
  <c r="E407" i="13"/>
  <c r="F407" i="13"/>
  <c r="H409" i="16" s="1"/>
  <c r="G407" i="13"/>
  <c r="I409" i="16" s="1"/>
  <c r="H407" i="13"/>
  <c r="J409" i="16" s="1"/>
  <c r="I407" i="13"/>
  <c r="K409" i="16" s="1"/>
  <c r="J407" i="13"/>
  <c r="L409" i="16" s="1"/>
  <c r="K407" i="13"/>
  <c r="M409" i="16" s="1"/>
  <c r="L407" i="13"/>
  <c r="N409" i="16" s="1"/>
  <c r="M407" i="13"/>
  <c r="O409" i="16" s="1"/>
  <c r="N407" i="13"/>
  <c r="P409" i="16" s="1"/>
  <c r="O407" i="13"/>
  <c r="Q409" i="16" s="1"/>
  <c r="P407" i="13"/>
  <c r="R409" i="16" s="1"/>
  <c r="Q407" i="13"/>
  <c r="S409" i="16" s="1"/>
  <c r="R407" i="13"/>
  <c r="T409" i="16" s="1"/>
  <c r="S407" i="13"/>
  <c r="U409" i="16" s="1"/>
  <c r="T407" i="13"/>
  <c r="V409" i="16" s="1"/>
  <c r="U407" i="13"/>
  <c r="W409" i="16" s="1"/>
  <c r="V407" i="13"/>
  <c r="X409" i="16" s="1"/>
  <c r="W407" i="13"/>
  <c r="Y409" i="16" s="1"/>
  <c r="X407" i="13"/>
  <c r="Z409" i="16" s="1"/>
  <c r="Y407" i="13"/>
  <c r="AA409" i="16" s="1"/>
  <c r="Z407" i="13"/>
  <c r="AB409" i="16" s="1"/>
  <c r="C408" i="13"/>
  <c r="E410" i="16" s="1"/>
  <c r="D408" i="13"/>
  <c r="F410" i="16" s="1"/>
  <c r="E408" i="13"/>
  <c r="G410" i="16" s="1"/>
  <c r="F408" i="13"/>
  <c r="H410" i="16" s="1"/>
  <c r="G408" i="13"/>
  <c r="I410" i="16" s="1"/>
  <c r="H408" i="13"/>
  <c r="J410" i="16" s="1"/>
  <c r="I408" i="13"/>
  <c r="K410" i="16" s="1"/>
  <c r="J408" i="13"/>
  <c r="L410" i="16" s="1"/>
  <c r="K408" i="13"/>
  <c r="M410" i="16" s="1"/>
  <c r="L408" i="13"/>
  <c r="N410" i="16" s="1"/>
  <c r="M408" i="13"/>
  <c r="O410" i="16" s="1"/>
  <c r="N408" i="13"/>
  <c r="P410" i="16" s="1"/>
  <c r="O408" i="13"/>
  <c r="Q410" i="16" s="1"/>
  <c r="P408" i="13"/>
  <c r="R410" i="16" s="1"/>
  <c r="Q408" i="13"/>
  <c r="S410" i="16" s="1"/>
  <c r="R408" i="13"/>
  <c r="T410" i="16" s="1"/>
  <c r="S408" i="13"/>
  <c r="U410" i="16" s="1"/>
  <c r="T408" i="13"/>
  <c r="V410" i="16" s="1"/>
  <c r="U408" i="13"/>
  <c r="W410" i="16" s="1"/>
  <c r="V408" i="13"/>
  <c r="X410" i="16" s="1"/>
  <c r="W408" i="13"/>
  <c r="Y410" i="16" s="1"/>
  <c r="X408" i="13"/>
  <c r="Z410" i="16" s="1"/>
  <c r="Y408" i="13"/>
  <c r="AA410" i="16" s="1"/>
  <c r="Z408" i="13"/>
  <c r="AB410" i="16" s="1"/>
  <c r="C409" i="13"/>
  <c r="D409" i="13"/>
  <c r="F411" i="16" s="1"/>
  <c r="E409" i="13"/>
  <c r="F409" i="13"/>
  <c r="H411" i="16" s="1"/>
  <c r="G409" i="13"/>
  <c r="I411" i="16" s="1"/>
  <c r="H409" i="13"/>
  <c r="J411" i="16" s="1"/>
  <c r="I409" i="13"/>
  <c r="K411" i="16" s="1"/>
  <c r="J409" i="13"/>
  <c r="L411" i="16" s="1"/>
  <c r="K409" i="13"/>
  <c r="M411" i="16" s="1"/>
  <c r="L409" i="13"/>
  <c r="N411" i="16" s="1"/>
  <c r="M409" i="13"/>
  <c r="O411" i="16" s="1"/>
  <c r="N409" i="13"/>
  <c r="P411" i="16" s="1"/>
  <c r="O409" i="13"/>
  <c r="Q411" i="16" s="1"/>
  <c r="P409" i="13"/>
  <c r="R411" i="16" s="1"/>
  <c r="Q409" i="13"/>
  <c r="S411" i="16" s="1"/>
  <c r="R409" i="13"/>
  <c r="T411" i="16" s="1"/>
  <c r="S409" i="13"/>
  <c r="U411" i="16" s="1"/>
  <c r="T409" i="13"/>
  <c r="V411" i="16" s="1"/>
  <c r="U409" i="13"/>
  <c r="W411" i="16" s="1"/>
  <c r="V409" i="13"/>
  <c r="X411" i="16" s="1"/>
  <c r="W409" i="13"/>
  <c r="Y411" i="16" s="1"/>
  <c r="X409" i="13"/>
  <c r="Z411" i="16" s="1"/>
  <c r="Y409" i="13"/>
  <c r="AA411" i="16" s="1"/>
  <c r="Z409" i="13"/>
  <c r="AB411" i="16" s="1"/>
  <c r="D2" i="13"/>
  <c r="F4" i="16" s="1"/>
  <c r="E2" i="13"/>
  <c r="F2" i="13"/>
  <c r="H4" i="16" s="1"/>
  <c r="G2" i="13"/>
  <c r="I4" i="16" s="1"/>
  <c r="H2" i="13"/>
  <c r="J4" i="16" s="1"/>
  <c r="I2" i="13"/>
  <c r="K4" i="16" s="1"/>
  <c r="J2" i="13"/>
  <c r="L4" i="16" s="1"/>
  <c r="K2" i="13"/>
  <c r="M4" i="16" s="1"/>
  <c r="L2" i="13"/>
  <c r="N4" i="16" s="1"/>
  <c r="M2" i="13"/>
  <c r="O4" i="16" s="1"/>
  <c r="N2" i="13"/>
  <c r="P4" i="16" s="1"/>
  <c r="O2" i="13"/>
  <c r="Q4" i="16" s="1"/>
  <c r="P2" i="13"/>
  <c r="R4" i="16" s="1"/>
  <c r="Q2" i="13"/>
  <c r="S4" i="16" s="1"/>
  <c r="R2" i="13"/>
  <c r="T4" i="16" s="1"/>
  <c r="S2" i="13"/>
  <c r="U4" i="16" s="1"/>
  <c r="T2" i="13"/>
  <c r="V4" i="16" s="1"/>
  <c r="U2" i="13"/>
  <c r="W4" i="16" s="1"/>
  <c r="V2" i="13"/>
  <c r="X4" i="16" s="1"/>
  <c r="W2" i="13"/>
  <c r="Y4" i="16" s="1"/>
  <c r="X2" i="13"/>
  <c r="Z4" i="16" s="1"/>
  <c r="Y2" i="13"/>
  <c r="AA4" i="16" s="1"/>
  <c r="Z2" i="13"/>
  <c r="AB4" i="16" s="1"/>
  <c r="C2" i="13"/>
  <c r="E4" i="16" s="1"/>
  <c r="E26" i="12"/>
  <c r="E28" i="12" s="1"/>
  <c r="F26" i="12"/>
  <c r="F28" i="12" s="1"/>
  <c r="K417" i="2"/>
  <c r="D438" i="3" l="1"/>
  <c r="E438" i="3"/>
  <c r="F438" i="3"/>
  <c r="G438" i="3"/>
  <c r="D427" i="3"/>
  <c r="F427" i="3"/>
  <c r="G427" i="3"/>
  <c r="E427" i="3"/>
  <c r="D389" i="3"/>
  <c r="E389" i="3"/>
  <c r="G389" i="3"/>
  <c r="F389" i="3"/>
  <c r="E348" i="3"/>
  <c r="G348" i="3"/>
  <c r="F348" i="3"/>
  <c r="D348" i="3"/>
  <c r="D434" i="3"/>
  <c r="E434" i="3"/>
  <c r="G434" i="3"/>
  <c r="F434" i="3"/>
  <c r="G419" i="3"/>
  <c r="F419" i="3"/>
  <c r="E419" i="3"/>
  <c r="D419" i="3"/>
  <c r="D359" i="3"/>
  <c r="E359" i="3"/>
  <c r="F359" i="3"/>
  <c r="G359" i="3"/>
  <c r="G475" i="3"/>
  <c r="F475" i="3"/>
  <c r="E475" i="3"/>
  <c r="D475" i="3"/>
  <c r="G474" i="3"/>
  <c r="F474" i="3"/>
  <c r="E474" i="3"/>
  <c r="D474" i="3"/>
  <c r="D406" i="3"/>
  <c r="E406" i="3"/>
  <c r="F406" i="3"/>
  <c r="G406" i="3"/>
  <c r="E342" i="3"/>
  <c r="G342" i="3"/>
  <c r="D342" i="3"/>
  <c r="F342" i="3"/>
  <c r="E352" i="3"/>
  <c r="G352" i="3"/>
  <c r="D352" i="3"/>
  <c r="F352" i="3"/>
  <c r="G363" i="3"/>
  <c r="F363" i="3"/>
  <c r="E363" i="3"/>
  <c r="D363" i="3"/>
  <c r="G421" i="3"/>
  <c r="D421" i="3"/>
  <c r="F421" i="3"/>
  <c r="E421" i="3"/>
  <c r="E357" i="3"/>
  <c r="G357" i="3"/>
  <c r="D357" i="3"/>
  <c r="F357" i="3"/>
  <c r="D384" i="3"/>
  <c r="F384" i="3"/>
  <c r="E384" i="3"/>
  <c r="G384" i="3"/>
  <c r="F399" i="3"/>
  <c r="G399" i="3"/>
  <c r="D399" i="3"/>
  <c r="E399" i="3"/>
  <c r="F444" i="3"/>
  <c r="G444" i="3"/>
  <c r="E444" i="3"/>
  <c r="D444" i="3"/>
  <c r="G391" i="3"/>
  <c r="F391" i="3"/>
  <c r="E391" i="3"/>
  <c r="D391" i="3"/>
  <c r="G469" i="3"/>
  <c r="F469" i="3"/>
  <c r="D469" i="3"/>
  <c r="E469" i="3"/>
  <c r="F473" i="3"/>
  <c r="G473" i="3"/>
  <c r="E473" i="3"/>
  <c r="D473" i="3"/>
  <c r="G466" i="3"/>
  <c r="F466" i="3"/>
  <c r="E466" i="3"/>
  <c r="D466" i="3"/>
  <c r="F402" i="3"/>
  <c r="G402" i="3"/>
  <c r="E402" i="3"/>
  <c r="D402" i="3"/>
  <c r="F478" i="3"/>
  <c r="D478" i="3"/>
  <c r="E478" i="3"/>
  <c r="G478" i="3"/>
  <c r="F344" i="3"/>
  <c r="D344" i="3"/>
  <c r="G344" i="3"/>
  <c r="E344" i="3"/>
  <c r="F355" i="3"/>
  <c r="G355" i="3"/>
  <c r="D355" i="3"/>
  <c r="E355" i="3"/>
  <c r="F401" i="3"/>
  <c r="E401" i="3"/>
  <c r="G401" i="3"/>
  <c r="D401" i="3"/>
  <c r="G376" i="3"/>
  <c r="D376" i="3"/>
  <c r="F376" i="3"/>
  <c r="E376" i="3"/>
  <c r="D446" i="3"/>
  <c r="E446" i="3"/>
  <c r="F446" i="3"/>
  <c r="G446" i="3"/>
  <c r="F382" i="3"/>
  <c r="E382" i="3"/>
  <c r="D382" i="3"/>
  <c r="G382" i="3"/>
  <c r="E436" i="3"/>
  <c r="D436" i="3"/>
  <c r="G436" i="3"/>
  <c r="F436" i="3"/>
  <c r="F443" i="3"/>
  <c r="E443" i="3"/>
  <c r="G443" i="3"/>
  <c r="D443" i="3"/>
  <c r="F461" i="3"/>
  <c r="G461" i="3"/>
  <c r="D461" i="3"/>
  <c r="E461" i="3"/>
  <c r="F397" i="3"/>
  <c r="G397" i="3"/>
  <c r="E397" i="3"/>
  <c r="D397" i="3"/>
  <c r="F470" i="3"/>
  <c r="G470" i="3"/>
  <c r="D470" i="3"/>
  <c r="E470" i="3"/>
  <c r="D340" i="3"/>
  <c r="F340" i="3"/>
  <c r="G340" i="3"/>
  <c r="E340" i="3"/>
  <c r="D362" i="3"/>
  <c r="E362" i="3"/>
  <c r="G362" i="3"/>
  <c r="F362" i="3"/>
  <c r="G377" i="3"/>
  <c r="F377" i="3"/>
  <c r="D377" i="3"/>
  <c r="E377" i="3"/>
  <c r="G393" i="3"/>
  <c r="F393" i="3"/>
  <c r="D393" i="3"/>
  <c r="E393" i="3"/>
  <c r="F371" i="3"/>
  <c r="G371" i="3"/>
  <c r="E371" i="3"/>
  <c r="D371" i="3"/>
  <c r="F407" i="3"/>
  <c r="G407" i="3"/>
  <c r="E407" i="3"/>
  <c r="D407" i="3"/>
  <c r="E468" i="3"/>
  <c r="D468" i="3"/>
  <c r="G468" i="3"/>
  <c r="F468" i="3"/>
  <c r="F364" i="3"/>
  <c r="G364" i="3"/>
  <c r="E364" i="3"/>
  <c r="D364" i="3"/>
  <c r="D467" i="3"/>
  <c r="G467" i="3"/>
  <c r="F467" i="3"/>
  <c r="E467" i="3"/>
  <c r="D454" i="3"/>
  <c r="G454" i="3"/>
  <c r="F454" i="3"/>
  <c r="E454" i="3"/>
  <c r="D390" i="3"/>
  <c r="F390" i="3"/>
  <c r="G390" i="3"/>
  <c r="E390" i="3"/>
  <c r="D448" i="3"/>
  <c r="F448" i="3"/>
  <c r="G448" i="3"/>
  <c r="E448" i="3"/>
  <c r="G459" i="3"/>
  <c r="D459" i="3"/>
  <c r="F459" i="3"/>
  <c r="E459" i="3"/>
  <c r="F472" i="3"/>
  <c r="G472" i="3"/>
  <c r="D472" i="3"/>
  <c r="E472" i="3"/>
  <c r="F405" i="3"/>
  <c r="E405" i="3"/>
  <c r="G405" i="3"/>
  <c r="D405" i="3"/>
  <c r="G341" i="3"/>
  <c r="E341" i="3"/>
  <c r="F341" i="3"/>
  <c r="D341" i="3"/>
  <c r="F356" i="3"/>
  <c r="E356" i="3"/>
  <c r="G356" i="3"/>
  <c r="D356" i="3"/>
  <c r="G367" i="3"/>
  <c r="F367" i="3"/>
  <c r="D367" i="3"/>
  <c r="E367" i="3"/>
  <c r="E408" i="3"/>
  <c r="G408" i="3"/>
  <c r="D408" i="3"/>
  <c r="F408" i="3"/>
  <c r="E383" i="3"/>
  <c r="G383" i="3"/>
  <c r="F383" i="3"/>
  <c r="D383" i="3"/>
  <c r="F442" i="3"/>
  <c r="E442" i="3"/>
  <c r="D442" i="3"/>
  <c r="G442" i="3"/>
  <c r="D450" i="3"/>
  <c r="G450" i="3"/>
  <c r="F450" i="3"/>
  <c r="E450" i="3"/>
  <c r="E386" i="3"/>
  <c r="D386" i="3"/>
  <c r="F386" i="3"/>
  <c r="G386" i="3"/>
  <c r="G440" i="3"/>
  <c r="E440" i="3"/>
  <c r="D440" i="3"/>
  <c r="F440" i="3"/>
  <c r="D451" i="3"/>
  <c r="G451" i="3"/>
  <c r="F451" i="3"/>
  <c r="E451" i="3"/>
  <c r="D465" i="3"/>
  <c r="G465" i="3"/>
  <c r="E465" i="3"/>
  <c r="F465" i="3"/>
  <c r="G385" i="3"/>
  <c r="F385" i="3"/>
  <c r="D385" i="3"/>
  <c r="E385" i="3"/>
  <c r="F423" i="3"/>
  <c r="G423" i="3"/>
  <c r="E423" i="3"/>
  <c r="D423" i="3"/>
  <c r="G482" i="3"/>
  <c r="F482" i="3"/>
  <c r="D482" i="3"/>
  <c r="E482" i="3"/>
  <c r="E487" i="3"/>
  <c r="D487" i="3"/>
  <c r="F487" i="3"/>
  <c r="G487" i="3"/>
  <c r="D430" i="3"/>
  <c r="F430" i="3"/>
  <c r="E430" i="3"/>
  <c r="G430" i="3"/>
  <c r="D366" i="3"/>
  <c r="E366" i="3"/>
  <c r="G366" i="3"/>
  <c r="F366" i="3"/>
  <c r="E404" i="3"/>
  <c r="G404" i="3"/>
  <c r="F404" i="3"/>
  <c r="D404" i="3"/>
  <c r="F411" i="3"/>
  <c r="E411" i="3"/>
  <c r="D411" i="3"/>
  <c r="G411" i="3"/>
  <c r="F445" i="3"/>
  <c r="G445" i="3"/>
  <c r="D445" i="3"/>
  <c r="E445" i="3"/>
  <c r="F381" i="3"/>
  <c r="E381" i="3"/>
  <c r="G381" i="3"/>
  <c r="D381" i="3"/>
  <c r="E432" i="3"/>
  <c r="F432" i="3"/>
  <c r="D432" i="3"/>
  <c r="G432" i="3"/>
  <c r="E447" i="3"/>
  <c r="G447" i="3"/>
  <c r="F447" i="3"/>
  <c r="D447" i="3"/>
  <c r="G396" i="3"/>
  <c r="E396" i="3"/>
  <c r="D396" i="3"/>
  <c r="F396" i="3"/>
  <c r="F424" i="3"/>
  <c r="E424" i="3"/>
  <c r="G424" i="3"/>
  <c r="D424" i="3"/>
  <c r="F343" i="3"/>
  <c r="D343" i="3"/>
  <c r="E343" i="3"/>
  <c r="G343" i="3"/>
  <c r="E425" i="3"/>
  <c r="D425" i="3"/>
  <c r="G425" i="3"/>
  <c r="F425" i="3"/>
  <c r="E457" i="3"/>
  <c r="D457" i="3"/>
  <c r="F457" i="3"/>
  <c r="G457" i="3"/>
  <c r="G480" i="3"/>
  <c r="F480" i="3"/>
  <c r="E480" i="3"/>
  <c r="D480" i="3"/>
  <c r="D375" i="3"/>
  <c r="F375" i="3"/>
  <c r="G375" i="3"/>
  <c r="E375" i="3"/>
  <c r="D374" i="3"/>
  <c r="G374" i="3"/>
  <c r="F374" i="3"/>
  <c r="E374" i="3"/>
  <c r="E420" i="3"/>
  <c r="G420" i="3"/>
  <c r="F420" i="3"/>
  <c r="D420" i="3"/>
  <c r="G453" i="3"/>
  <c r="F453" i="3"/>
  <c r="D453" i="3"/>
  <c r="E453" i="3"/>
  <c r="G452" i="3"/>
  <c r="D452" i="3"/>
  <c r="F452" i="3"/>
  <c r="E452" i="3"/>
  <c r="G463" i="3"/>
  <c r="F463" i="3"/>
  <c r="E463" i="3"/>
  <c r="D463" i="3"/>
  <c r="G417" i="3"/>
  <c r="F417" i="3"/>
  <c r="E417" i="3"/>
  <c r="D417" i="3"/>
  <c r="F394" i="3"/>
  <c r="G394" i="3"/>
  <c r="D394" i="3"/>
  <c r="E394" i="3"/>
  <c r="F370" i="3"/>
  <c r="E370" i="3"/>
  <c r="D370" i="3"/>
  <c r="G370" i="3"/>
  <c r="E412" i="3"/>
  <c r="G412" i="3"/>
  <c r="D412" i="3"/>
  <c r="F412" i="3"/>
  <c r="F449" i="3"/>
  <c r="E449" i="3"/>
  <c r="D449" i="3"/>
  <c r="G449" i="3"/>
  <c r="G369" i="3"/>
  <c r="E369" i="3"/>
  <c r="D369" i="3"/>
  <c r="F369" i="3"/>
  <c r="E410" i="3"/>
  <c r="D410" i="3"/>
  <c r="G410" i="3"/>
  <c r="F410" i="3"/>
  <c r="D479" i="3"/>
  <c r="G479" i="3"/>
  <c r="F479" i="3"/>
  <c r="E479" i="3"/>
  <c r="D414" i="3"/>
  <c r="F414" i="3"/>
  <c r="E414" i="3"/>
  <c r="G414" i="3"/>
  <c r="D350" i="3"/>
  <c r="G350" i="3"/>
  <c r="E350" i="3"/>
  <c r="F350" i="3"/>
  <c r="F372" i="3"/>
  <c r="G372" i="3"/>
  <c r="E372" i="3"/>
  <c r="D372" i="3"/>
  <c r="F379" i="3"/>
  <c r="E379" i="3"/>
  <c r="G379" i="3"/>
  <c r="D379" i="3"/>
  <c r="F429" i="3"/>
  <c r="D429" i="3"/>
  <c r="G429" i="3"/>
  <c r="E429" i="3"/>
  <c r="F365" i="3"/>
  <c r="G365" i="3"/>
  <c r="E365" i="3"/>
  <c r="D365" i="3"/>
  <c r="D400" i="3"/>
  <c r="G400" i="3"/>
  <c r="F400" i="3"/>
  <c r="E400" i="3"/>
  <c r="F415" i="3"/>
  <c r="D415" i="3"/>
  <c r="G415" i="3"/>
  <c r="E415" i="3"/>
  <c r="F458" i="3"/>
  <c r="E458" i="3"/>
  <c r="G458" i="3"/>
  <c r="D458" i="3"/>
  <c r="F403" i="3"/>
  <c r="D403" i="3"/>
  <c r="G403" i="3"/>
  <c r="E403" i="3"/>
  <c r="D439" i="3"/>
  <c r="G439" i="3"/>
  <c r="E439" i="3"/>
  <c r="F439" i="3"/>
  <c r="F346" i="3"/>
  <c r="D346" i="3"/>
  <c r="E346" i="3"/>
  <c r="G346" i="3"/>
  <c r="G361" i="3"/>
  <c r="F361" i="3"/>
  <c r="D361" i="3"/>
  <c r="E361" i="3"/>
  <c r="F476" i="3"/>
  <c r="G476" i="3"/>
  <c r="D476" i="3"/>
  <c r="E476" i="3"/>
  <c r="G409" i="3"/>
  <c r="F409" i="3"/>
  <c r="E409" i="3"/>
  <c r="D409" i="3"/>
  <c r="D428" i="3"/>
  <c r="F428" i="3"/>
  <c r="E428" i="3"/>
  <c r="G428" i="3"/>
  <c r="F483" i="3"/>
  <c r="G483" i="3"/>
  <c r="E483" i="3"/>
  <c r="D483" i="3"/>
  <c r="D422" i="3"/>
  <c r="E422" i="3"/>
  <c r="F422" i="3"/>
  <c r="G422" i="3"/>
  <c r="F358" i="3"/>
  <c r="E358" i="3"/>
  <c r="D358" i="3"/>
  <c r="G358" i="3"/>
  <c r="G388" i="3"/>
  <c r="F388" i="3"/>
  <c r="E388" i="3"/>
  <c r="D388" i="3"/>
  <c r="F395" i="3"/>
  <c r="G395" i="3"/>
  <c r="E395" i="3"/>
  <c r="D395" i="3"/>
  <c r="D437" i="3"/>
  <c r="G437" i="3"/>
  <c r="F437" i="3"/>
  <c r="E437" i="3"/>
  <c r="E373" i="3"/>
  <c r="G373" i="3"/>
  <c r="F373" i="3"/>
  <c r="D373" i="3"/>
  <c r="E416" i="3"/>
  <c r="G416" i="3"/>
  <c r="F416" i="3"/>
  <c r="D416" i="3"/>
  <c r="F431" i="3"/>
  <c r="G431" i="3"/>
  <c r="E431" i="3"/>
  <c r="D431" i="3"/>
  <c r="G353" i="3"/>
  <c r="F353" i="3"/>
  <c r="D353" i="3"/>
  <c r="E353" i="3"/>
  <c r="F455" i="3"/>
  <c r="G455" i="3"/>
  <c r="E455" i="3"/>
  <c r="D455" i="3"/>
  <c r="G477" i="3"/>
  <c r="F477" i="3"/>
  <c r="E477" i="3"/>
  <c r="D477" i="3"/>
  <c r="D378" i="3"/>
  <c r="G378" i="3"/>
  <c r="F378" i="3"/>
  <c r="E378" i="3"/>
  <c r="D481" i="3"/>
  <c r="F481" i="3"/>
  <c r="G481" i="3"/>
  <c r="E481" i="3"/>
  <c r="D418" i="3"/>
  <c r="G418" i="3"/>
  <c r="E418" i="3"/>
  <c r="F418" i="3"/>
  <c r="D354" i="3"/>
  <c r="E354" i="3"/>
  <c r="G354" i="3"/>
  <c r="F354" i="3"/>
  <c r="D380" i="3"/>
  <c r="F380" i="3"/>
  <c r="G380" i="3"/>
  <c r="E380" i="3"/>
  <c r="F387" i="3"/>
  <c r="G387" i="3"/>
  <c r="D387" i="3"/>
  <c r="E387" i="3"/>
  <c r="D433" i="3"/>
  <c r="E433" i="3"/>
  <c r="G433" i="3"/>
  <c r="F433" i="3"/>
  <c r="G486" i="3"/>
  <c r="D486" i="3"/>
  <c r="F486" i="3"/>
  <c r="E486" i="3"/>
  <c r="D485" i="3"/>
  <c r="G485" i="3"/>
  <c r="F485" i="3"/>
  <c r="E485" i="3"/>
  <c r="F471" i="3"/>
  <c r="E471" i="3"/>
  <c r="G471" i="3"/>
  <c r="D471" i="3"/>
  <c r="F462" i="3"/>
  <c r="G462" i="3"/>
  <c r="D462" i="3"/>
  <c r="E462" i="3"/>
  <c r="F398" i="3"/>
  <c r="E398" i="3"/>
  <c r="G398" i="3"/>
  <c r="D398" i="3"/>
  <c r="F464" i="3"/>
  <c r="G464" i="3"/>
  <c r="E464" i="3"/>
  <c r="D464" i="3"/>
  <c r="F484" i="3"/>
  <c r="D484" i="3"/>
  <c r="G484" i="3"/>
  <c r="E484" i="3"/>
  <c r="E347" i="3"/>
  <c r="D347" i="3"/>
  <c r="F347" i="3"/>
  <c r="G347" i="3"/>
  <c r="G413" i="3"/>
  <c r="E413" i="3"/>
  <c r="F413" i="3"/>
  <c r="D413" i="3"/>
  <c r="D349" i="3"/>
  <c r="E349" i="3"/>
  <c r="G349" i="3"/>
  <c r="F349" i="3"/>
  <c r="G368" i="3"/>
  <c r="E368" i="3"/>
  <c r="F368" i="3"/>
  <c r="D368" i="3"/>
  <c r="E351" i="3"/>
  <c r="F351" i="3"/>
  <c r="G351" i="3"/>
  <c r="D351" i="3"/>
  <c r="D426" i="3"/>
  <c r="E426" i="3"/>
  <c r="F426" i="3"/>
  <c r="G426" i="3"/>
  <c r="G441" i="3"/>
  <c r="F441" i="3"/>
  <c r="E441" i="3"/>
  <c r="D441" i="3"/>
  <c r="G435" i="3"/>
  <c r="F435" i="3"/>
  <c r="E435" i="3"/>
  <c r="D435" i="3"/>
  <c r="F360" i="3"/>
  <c r="G360" i="3"/>
  <c r="D360" i="3"/>
  <c r="E360" i="3"/>
  <c r="D392" i="3"/>
  <c r="G392" i="3"/>
  <c r="F392" i="3"/>
  <c r="E392" i="3"/>
  <c r="F456" i="3"/>
  <c r="G456" i="3"/>
  <c r="E456" i="3"/>
  <c r="D456" i="3"/>
  <c r="G345" i="3"/>
  <c r="F345" i="3"/>
  <c r="D345" i="3"/>
  <c r="E345" i="3"/>
  <c r="F460" i="3"/>
  <c r="G460" i="3"/>
  <c r="E460" i="3"/>
  <c r="D460" i="3"/>
  <c r="AN406" i="5"/>
  <c r="AN303" i="5"/>
  <c r="AN368" i="5"/>
  <c r="AN330" i="5"/>
  <c r="AN274" i="5"/>
  <c r="AN119" i="5"/>
  <c r="AQ119" i="5"/>
  <c r="AN403" i="5"/>
  <c r="AN389" i="5"/>
  <c r="AN381" i="5"/>
  <c r="AN377" i="5"/>
  <c r="AN369" i="5"/>
  <c r="AN335" i="5"/>
  <c r="AN306" i="5"/>
  <c r="AN266" i="5"/>
  <c r="AN151" i="5"/>
  <c r="AN373" i="5"/>
  <c r="AN345" i="5"/>
  <c r="AN341" i="5"/>
  <c r="AN339" i="5"/>
  <c r="AN334" i="5"/>
  <c r="AN311" i="5"/>
  <c r="AN277" i="5"/>
  <c r="AN275" i="5"/>
  <c r="AN270" i="5"/>
  <c r="AN247" i="5"/>
  <c r="AN238" i="5"/>
  <c r="AN233" i="5"/>
  <c r="AN211" i="5"/>
  <c r="AN210" i="5"/>
  <c r="AN201" i="5"/>
  <c r="AN179" i="5"/>
  <c r="AN178" i="5"/>
  <c r="AN169" i="5"/>
  <c r="AN155" i="5"/>
  <c r="AN149" i="5"/>
  <c r="AN134" i="5"/>
  <c r="AN127" i="5"/>
  <c r="AN126" i="5"/>
  <c r="AN112" i="5"/>
  <c r="AN104" i="5"/>
  <c r="AN91" i="5"/>
  <c r="AN90" i="5"/>
  <c r="AN66" i="5"/>
  <c r="AN40" i="5"/>
  <c r="AN27" i="5"/>
  <c r="AN325" i="5"/>
  <c r="AN323" i="5"/>
  <c r="AN318" i="5"/>
  <c r="AN261" i="5"/>
  <c r="AN259" i="5"/>
  <c r="AN254" i="5"/>
  <c r="AN214" i="5"/>
  <c r="AN206" i="5"/>
  <c r="AN183" i="5"/>
  <c r="AN182" i="5"/>
  <c r="AN175" i="5"/>
  <c r="AN174" i="5"/>
  <c r="AN165" i="5"/>
  <c r="AN139" i="5"/>
  <c r="AQ134" i="5"/>
  <c r="AN129" i="5"/>
  <c r="AN113" i="5"/>
  <c r="AN95" i="5"/>
  <c r="AN94" i="5"/>
  <c r="AN75" i="5"/>
  <c r="AN74" i="5"/>
  <c r="AN71" i="5"/>
  <c r="AQ66" i="5"/>
  <c r="AN55" i="5"/>
  <c r="AN54" i="5"/>
  <c r="AN47" i="5"/>
  <c r="AN31" i="5"/>
  <c r="AN11" i="5"/>
  <c r="AN7" i="5"/>
  <c r="AN4" i="5"/>
  <c r="AN407" i="5"/>
  <c r="AN385" i="5"/>
  <c r="AN375" i="5"/>
  <c r="AN353" i="5"/>
  <c r="AN343" i="5"/>
  <c r="AN309" i="5"/>
  <c r="AN307" i="5"/>
  <c r="AN302" i="5"/>
  <c r="AN279" i="5"/>
  <c r="AN245" i="5"/>
  <c r="AN243" i="5"/>
  <c r="AN231" i="5"/>
  <c r="AN218" i="5"/>
  <c r="AN203" i="5"/>
  <c r="AN199" i="5"/>
  <c r="AN171" i="5"/>
  <c r="AN167" i="5"/>
  <c r="AN157" i="5"/>
  <c r="AN143" i="5"/>
  <c r="AN141" i="5"/>
  <c r="AN72" i="5"/>
  <c r="AN59" i="5"/>
  <c r="J99" i="17"/>
  <c r="L99" i="17" s="1"/>
  <c r="J220" i="17"/>
  <c r="K220" i="17" s="1"/>
  <c r="J199" i="17"/>
  <c r="N199" i="17" s="1"/>
  <c r="I381" i="17"/>
  <c r="J419" i="17"/>
  <c r="L419" i="17" s="1"/>
  <c r="J166" i="17"/>
  <c r="L166" i="17" s="1"/>
  <c r="I138" i="17"/>
  <c r="I126" i="17"/>
  <c r="I208" i="17"/>
  <c r="J420" i="17"/>
  <c r="M420" i="17" s="1"/>
  <c r="I143" i="17"/>
  <c r="J228" i="17"/>
  <c r="J142" i="17"/>
  <c r="L142" i="17" s="1"/>
  <c r="I402" i="17"/>
  <c r="I430" i="17"/>
  <c r="I395" i="17"/>
  <c r="I71" i="17"/>
  <c r="I364" i="17"/>
  <c r="I82" i="17"/>
  <c r="J215" i="17"/>
  <c r="I441" i="17"/>
  <c r="I325" i="17"/>
  <c r="I346" i="17"/>
  <c r="J388" i="17"/>
  <c r="I250" i="17"/>
  <c r="I99" i="17"/>
  <c r="I48" i="17"/>
  <c r="J115" i="17"/>
  <c r="I394" i="17"/>
  <c r="J245" i="17"/>
  <c r="L245" i="17" s="1"/>
  <c r="I28" i="17"/>
  <c r="I174" i="17"/>
  <c r="I337" i="17"/>
  <c r="J457" i="17"/>
  <c r="K457" i="17" s="1"/>
  <c r="J384" i="17"/>
  <c r="N384" i="17" s="1"/>
  <c r="I410" i="17"/>
  <c r="I155" i="17"/>
  <c r="I324" i="17"/>
  <c r="J89" i="17"/>
  <c r="N89" i="17" s="1"/>
  <c r="J191" i="17"/>
  <c r="J181" i="17"/>
  <c r="L181" i="17" s="1"/>
  <c r="I444" i="17"/>
  <c r="I140" i="17"/>
  <c r="I205" i="17"/>
  <c r="I169" i="17"/>
  <c r="J37" i="17"/>
  <c r="N37" i="17" s="1"/>
  <c r="J84" i="17"/>
  <c r="L84" i="17" s="1"/>
  <c r="J216" i="17"/>
  <c r="J403" i="17"/>
  <c r="K403" i="17" s="1"/>
  <c r="I61" i="17"/>
  <c r="I428" i="17"/>
  <c r="J225" i="17"/>
  <c r="I342" i="17"/>
  <c r="J50" i="17"/>
  <c r="M50" i="17" s="1"/>
  <c r="J291" i="17"/>
  <c r="L291" i="17" s="1"/>
  <c r="J381" i="17"/>
  <c r="J226" i="17"/>
  <c r="L226" i="17" s="1"/>
  <c r="J282" i="17"/>
  <c r="K282" i="17" s="1"/>
  <c r="J449" i="17"/>
  <c r="M449" i="17" s="1"/>
  <c r="I356" i="17"/>
  <c r="J48" i="17"/>
  <c r="K48" i="17" s="1"/>
  <c r="I309" i="17"/>
  <c r="J246" i="17"/>
  <c r="N246" i="17" s="1"/>
  <c r="J29" i="17"/>
  <c r="M29" i="17" s="1"/>
  <c r="I350" i="17"/>
  <c r="J402" i="17"/>
  <c r="K402" i="17" s="1"/>
  <c r="I183" i="17"/>
  <c r="I396" i="17"/>
  <c r="J187" i="17"/>
  <c r="M187" i="17" s="1"/>
  <c r="J386" i="17"/>
  <c r="M386" i="17" s="1"/>
  <c r="I84" i="17"/>
  <c r="J153" i="17"/>
  <c r="I110" i="17"/>
  <c r="J69" i="17"/>
  <c r="N69" i="17" s="1"/>
  <c r="I136" i="17"/>
  <c r="J61" i="17"/>
  <c r="K61" i="17" s="1"/>
  <c r="J325" i="17"/>
  <c r="N325" i="17" s="1"/>
  <c r="I437" i="17"/>
  <c r="I397" i="17"/>
  <c r="I53" i="17"/>
  <c r="I305" i="17"/>
  <c r="I390" i="17"/>
  <c r="J253" i="17"/>
  <c r="M253" i="17" s="1"/>
  <c r="J136" i="17"/>
  <c r="K136" i="17" s="1"/>
  <c r="I217" i="17"/>
  <c r="I39" i="17"/>
  <c r="I408" i="17"/>
  <c r="I297" i="17"/>
  <c r="I311" i="17"/>
  <c r="J358" i="17"/>
  <c r="N358" i="17" s="1"/>
  <c r="I109" i="17"/>
  <c r="J356" i="17"/>
  <c r="N356" i="17" s="1"/>
  <c r="J30" i="17"/>
  <c r="M30" i="17" s="1"/>
  <c r="J204" i="17"/>
  <c r="N204" i="17" s="1"/>
  <c r="J55" i="17"/>
  <c r="K55" i="17" s="1"/>
  <c r="I424" i="17"/>
  <c r="J307" i="17"/>
  <c r="L307" i="17" s="1"/>
  <c r="J154" i="17"/>
  <c r="K154" i="17" s="1"/>
  <c r="J396" i="17"/>
  <c r="K396" i="17" s="1"/>
  <c r="I422" i="17"/>
  <c r="J385" i="17"/>
  <c r="N385" i="17" s="1"/>
  <c r="J332" i="17"/>
  <c r="N332" i="17" s="1"/>
  <c r="J130" i="17"/>
  <c r="L130" i="17" s="1"/>
  <c r="I374" i="17"/>
  <c r="J241" i="17"/>
  <c r="M241" i="17" s="1"/>
  <c r="J144" i="17"/>
  <c r="M144" i="17" s="1"/>
  <c r="I281" i="17"/>
  <c r="J134" i="17"/>
  <c r="L134" i="17" s="1"/>
  <c r="I251" i="17"/>
  <c r="I275" i="17"/>
  <c r="J252" i="17"/>
  <c r="N252" i="17" s="1"/>
  <c r="J188" i="17"/>
  <c r="L188" i="17" s="1"/>
  <c r="I88" i="17"/>
  <c r="J233" i="17"/>
  <c r="K233" i="17" s="1"/>
  <c r="J322" i="17"/>
  <c r="M322" i="17" s="1"/>
  <c r="J391" i="17"/>
  <c r="K391" i="17" s="1"/>
  <c r="J276" i="17"/>
  <c r="M276" i="17" s="1"/>
  <c r="I379" i="17"/>
  <c r="J168" i="17"/>
  <c r="M168" i="17" s="1"/>
  <c r="J355" i="17"/>
  <c r="N355" i="17" s="1"/>
  <c r="J102" i="17"/>
  <c r="N102" i="17" s="1"/>
  <c r="I244" i="17"/>
  <c r="J428" i="17"/>
  <c r="K428" i="17" s="1"/>
  <c r="I30" i="17"/>
  <c r="L30" i="17"/>
  <c r="J429" i="17"/>
  <c r="K429" i="17" s="1"/>
  <c r="I276" i="17"/>
  <c r="I320" i="17"/>
  <c r="I404" i="17"/>
  <c r="J446" i="17"/>
  <c r="N446" i="17" s="1"/>
  <c r="I368" i="17"/>
  <c r="I270" i="17"/>
  <c r="J425" i="17"/>
  <c r="N425" i="17" s="1"/>
  <c r="I294" i="17"/>
  <c r="I345" i="17"/>
  <c r="I257" i="17"/>
  <c r="I198" i="17"/>
  <c r="J450" i="17"/>
  <c r="L450" i="17" s="1"/>
  <c r="I352" i="17"/>
  <c r="I321" i="17"/>
  <c r="J298" i="17"/>
  <c r="K298" i="17" s="1"/>
  <c r="J372" i="17"/>
  <c r="K372" i="17" s="1"/>
  <c r="J88" i="17"/>
  <c r="K88" i="17" s="1"/>
  <c r="I221" i="17"/>
  <c r="I236" i="17"/>
  <c r="J65" i="17"/>
  <c r="M65" i="17" s="1"/>
  <c r="J456" i="17"/>
  <c r="N456" i="17" s="1"/>
  <c r="J434" i="17"/>
  <c r="K434" i="17" s="1"/>
  <c r="I351" i="17"/>
  <c r="I111" i="17"/>
  <c r="J326" i="17"/>
  <c r="L326" i="17" s="1"/>
  <c r="I414" i="17"/>
  <c r="J231" i="17"/>
  <c r="L231" i="17" s="1"/>
  <c r="J223" i="17"/>
  <c r="K223" i="17" s="1"/>
  <c r="J194" i="17"/>
  <c r="K194" i="17" s="1"/>
  <c r="J38" i="17"/>
  <c r="K38" i="17" s="1"/>
  <c r="K29" i="17"/>
  <c r="L29" i="17"/>
  <c r="N29" i="17"/>
  <c r="N27" i="17"/>
  <c r="M27" i="17"/>
  <c r="L27" i="17"/>
  <c r="K27" i="17"/>
  <c r="J28" i="17"/>
  <c r="I29" i="17"/>
  <c r="K134" i="17"/>
  <c r="M134" i="17"/>
  <c r="N134" i="17"/>
  <c r="M391" i="17"/>
  <c r="N391" i="17"/>
  <c r="L391" i="17"/>
  <c r="M228" i="17"/>
  <c r="K228" i="17"/>
  <c r="N228" i="17"/>
  <c r="L228" i="17"/>
  <c r="N61" i="17"/>
  <c r="L61" i="17"/>
  <c r="M61" i="17"/>
  <c r="N216" i="17"/>
  <c r="K216" i="17"/>
  <c r="M216" i="17"/>
  <c r="L216" i="17"/>
  <c r="M188" i="17"/>
  <c r="K188" i="17"/>
  <c r="N188" i="17"/>
  <c r="L215" i="17"/>
  <c r="M215" i="17"/>
  <c r="N215" i="17"/>
  <c r="K215" i="17"/>
  <c r="N136" i="17"/>
  <c r="M136" i="17"/>
  <c r="L136" i="17"/>
  <c r="M381" i="17"/>
  <c r="L381" i="17"/>
  <c r="N381" i="17"/>
  <c r="K381" i="17"/>
  <c r="K355" i="17"/>
  <c r="M355" i="17"/>
  <c r="L355" i="17"/>
  <c r="I400" i="17"/>
  <c r="M356" i="17"/>
  <c r="K356" i="17"/>
  <c r="L356" i="17"/>
  <c r="I455" i="17"/>
  <c r="J319" i="17"/>
  <c r="I220" i="17"/>
  <c r="J242" i="17"/>
  <c r="J448" i="17"/>
  <c r="J197" i="17"/>
  <c r="I162" i="17"/>
  <c r="I246" i="17"/>
  <c r="I358" i="17"/>
  <c r="J411" i="17"/>
  <c r="I188" i="17"/>
  <c r="J230" i="17"/>
  <c r="J127" i="17"/>
  <c r="J212" i="17"/>
  <c r="I315" i="17"/>
  <c r="I219" i="17"/>
  <c r="J338" i="17"/>
  <c r="J414" i="17"/>
  <c r="I264" i="17"/>
  <c r="J328" i="17"/>
  <c r="I438" i="17"/>
  <c r="I382" i="17"/>
  <c r="I415" i="17"/>
  <c r="I229" i="17"/>
  <c r="I242" i="17"/>
  <c r="J263" i="17"/>
  <c r="J287" i="17"/>
  <c r="J438" i="17"/>
  <c r="J164" i="17"/>
  <c r="J284" i="17"/>
  <c r="I362" i="17"/>
  <c r="I386" i="17"/>
  <c r="I449" i="17"/>
  <c r="I89" i="17"/>
  <c r="J409" i="17"/>
  <c r="I457" i="17"/>
  <c r="I385" i="17"/>
  <c r="I434" i="17"/>
  <c r="J374" i="17"/>
  <c r="I146" i="17"/>
  <c r="I123" i="17"/>
  <c r="I375" i="17"/>
  <c r="I175" i="17"/>
  <c r="I212" i="17"/>
  <c r="J309" i="17"/>
  <c r="I460" i="17"/>
  <c r="J163" i="17"/>
  <c r="J451" i="17"/>
  <c r="I336" i="17"/>
  <c r="J404" i="17"/>
  <c r="I287" i="17"/>
  <c r="I278" i="17"/>
  <c r="J137" i="17"/>
  <c r="I194" i="17"/>
  <c r="J224" i="17"/>
  <c r="J447" i="17"/>
  <c r="I101" i="17"/>
  <c r="I114" i="17"/>
  <c r="I366" i="17"/>
  <c r="I171" i="17"/>
  <c r="I230" i="17"/>
  <c r="I355" i="17"/>
  <c r="J297" i="17"/>
  <c r="I255" i="17"/>
  <c r="I190" i="17"/>
  <c r="J177" i="17"/>
  <c r="J113" i="17"/>
  <c r="N153" i="17"/>
  <c r="K153" i="17"/>
  <c r="M153" i="17"/>
  <c r="L153" i="17"/>
  <c r="M388" i="17"/>
  <c r="K388" i="17"/>
  <c r="L388" i="17"/>
  <c r="N388" i="17"/>
  <c r="K115" i="17"/>
  <c r="M115" i="17"/>
  <c r="N115" i="17"/>
  <c r="L115" i="17"/>
  <c r="I447" i="17"/>
  <c r="I399" i="17"/>
  <c r="I425" i="17"/>
  <c r="I393" i="17"/>
  <c r="J390" i="17"/>
  <c r="J380" i="17"/>
  <c r="I377" i="17"/>
  <c r="J240" i="17"/>
  <c r="I380" i="17"/>
  <c r="I456" i="17"/>
  <c r="J250" i="17"/>
  <c r="J235" i="17"/>
  <c r="J455" i="17"/>
  <c r="J348" i="17"/>
  <c r="I373" i="17"/>
  <c r="I200" i="17"/>
  <c r="J296" i="17"/>
  <c r="I269" i="17"/>
  <c r="J152" i="17"/>
  <c r="I179" i="17"/>
  <c r="J467" i="17"/>
  <c r="I333" i="17"/>
  <c r="J254" i="17"/>
  <c r="I439" i="17"/>
  <c r="I113" i="17"/>
  <c r="I453" i="17"/>
  <c r="I93" i="17"/>
  <c r="J218" i="17"/>
  <c r="I370" i="17"/>
  <c r="J274" i="17"/>
  <c r="I187" i="17"/>
  <c r="J100" i="17"/>
  <c r="I316" i="17"/>
  <c r="J377" i="17"/>
  <c r="I332" i="17"/>
  <c r="J421" i="17"/>
  <c r="J303" i="17"/>
  <c r="J444" i="17"/>
  <c r="J161" i="17"/>
  <c r="I248" i="17"/>
  <c r="J150" i="17"/>
  <c r="I323" i="17"/>
  <c r="I466" i="17"/>
  <c r="J389" i="17"/>
  <c r="J219" i="17"/>
  <c r="J373" i="17"/>
  <c r="I304" i="17"/>
  <c r="J345" i="17"/>
  <c r="J98" i="17"/>
  <c r="I322" i="17"/>
  <c r="J397" i="17"/>
  <c r="I106" i="17"/>
  <c r="I376" i="17"/>
  <c r="J320" i="17"/>
  <c r="M191" i="17"/>
  <c r="K191" i="17"/>
  <c r="L191" i="17"/>
  <c r="N191" i="17"/>
  <c r="M225" i="17"/>
  <c r="L225" i="17"/>
  <c r="N225" i="17"/>
  <c r="K225" i="17"/>
  <c r="I22" i="17"/>
  <c r="J132" i="17"/>
  <c r="I443" i="17"/>
  <c r="I260" i="17"/>
  <c r="I173" i="17"/>
  <c r="I384" i="17"/>
  <c r="J440" i="17"/>
  <c r="I43" i="17"/>
  <c r="J208" i="17"/>
  <c r="J422" i="17"/>
  <c r="J211" i="17"/>
  <c r="I186" i="17"/>
  <c r="J110" i="17"/>
  <c r="I149" i="17"/>
  <c r="I49" i="17"/>
  <c r="I319" i="17"/>
  <c r="J375" i="17"/>
  <c r="I282" i="17"/>
  <c r="J262" i="17"/>
  <c r="J32" i="17"/>
  <c r="I129" i="17"/>
  <c r="J431" i="17"/>
  <c r="J186" i="17"/>
  <c r="I433" i="17"/>
  <c r="J155" i="17"/>
  <c r="J33" i="17"/>
  <c r="I360" i="17"/>
  <c r="J205" i="17"/>
  <c r="J58" i="17"/>
  <c r="J104" i="17"/>
  <c r="I156" i="17"/>
  <c r="J255" i="17"/>
  <c r="J268" i="17"/>
  <c r="I349" i="17"/>
  <c r="J360" i="17"/>
  <c r="J269" i="17"/>
  <c r="J333" i="17"/>
  <c r="J138" i="17"/>
  <c r="I378" i="17"/>
  <c r="I184" i="17"/>
  <c r="I40" i="17"/>
  <c r="J461" i="17"/>
  <c r="J71" i="17"/>
  <c r="J43" i="17"/>
  <c r="I302" i="17"/>
  <c r="I452" i="17"/>
  <c r="J313" i="17"/>
  <c r="J206" i="17"/>
  <c r="I299" i="17"/>
  <c r="I403" i="17"/>
  <c r="I271" i="17"/>
  <c r="I37" i="17"/>
  <c r="I104" i="17"/>
  <c r="J460" i="17"/>
  <c r="J417" i="17"/>
  <c r="I462" i="17"/>
  <c r="J354" i="17"/>
  <c r="I90" i="17"/>
  <c r="J350" i="17"/>
  <c r="I50" i="17"/>
  <c r="J214" i="17"/>
  <c r="I238" i="17"/>
  <c r="J185" i="17"/>
  <c r="J45" i="17"/>
  <c r="J392" i="17"/>
  <c r="J63" i="17"/>
  <c r="J341" i="17"/>
  <c r="I265" i="17"/>
  <c r="J387" i="17"/>
  <c r="J49" i="17"/>
  <c r="I44" i="17"/>
  <c r="I226" i="17"/>
  <c r="J463" i="17"/>
  <c r="J202" i="17"/>
  <c r="I83" i="17"/>
  <c r="J221" i="17"/>
  <c r="I128" i="17"/>
  <c r="I464" i="17"/>
  <c r="I423" i="17"/>
  <c r="I103" i="17"/>
  <c r="J147" i="17"/>
  <c r="J75" i="17"/>
  <c r="I465" i="17"/>
  <c r="I158" i="17"/>
  <c r="I293" i="17"/>
  <c r="J416" i="17"/>
  <c r="I204" i="17"/>
  <c r="J454" i="17"/>
  <c r="J81" i="17"/>
  <c r="J64" i="17"/>
  <c r="I241" i="17"/>
  <c r="I68" i="17"/>
  <c r="I41" i="17"/>
  <c r="J299" i="17"/>
  <c r="J234" i="17"/>
  <c r="I291" i="17"/>
  <c r="J209" i="17"/>
  <c r="I277" i="17"/>
  <c r="I372" i="17"/>
  <c r="I127" i="17"/>
  <c r="I112" i="17"/>
  <c r="J413" i="17"/>
  <c r="I361" i="17"/>
  <c r="J267" i="17"/>
  <c r="I354" i="17"/>
  <c r="I134" i="17"/>
  <c r="J347" i="17"/>
  <c r="I283" i="17"/>
  <c r="I359" i="17"/>
  <c r="I124" i="17"/>
  <c r="I154" i="17"/>
  <c r="J312" i="17"/>
  <c r="J111" i="17"/>
  <c r="J133" i="17"/>
  <c r="I237" i="17"/>
  <c r="J453" i="17"/>
  <c r="I96" i="17"/>
  <c r="J437" i="17"/>
  <c r="J59" i="17"/>
  <c r="J306" i="17"/>
  <c r="J203" i="17"/>
  <c r="I76" i="17"/>
  <c r="J349" i="17"/>
  <c r="J310" i="17"/>
  <c r="I290" i="17"/>
  <c r="J148" i="17"/>
  <c r="I412" i="17"/>
  <c r="J283" i="17"/>
  <c r="I343" i="17"/>
  <c r="I100" i="17"/>
  <c r="I207" i="17"/>
  <c r="I426" i="17"/>
  <c r="I78" i="17"/>
  <c r="I296" i="17"/>
  <c r="J339" i="17"/>
  <c r="I150" i="17"/>
  <c r="J317" i="17"/>
  <c r="J34" i="17"/>
  <c r="I199" i="17"/>
  <c r="J334" i="17"/>
  <c r="J53" i="17"/>
  <c r="J400" i="17"/>
  <c r="I218" i="17"/>
  <c r="I107" i="17"/>
  <c r="I151" i="17"/>
  <c r="I153" i="17"/>
  <c r="I310" i="17"/>
  <c r="J178" i="17"/>
  <c r="J398" i="17"/>
  <c r="I329" i="17"/>
  <c r="I326" i="17"/>
  <c r="I353" i="17"/>
  <c r="J176" i="17"/>
  <c r="I201" i="17"/>
  <c r="J85" i="17"/>
  <c r="J47" i="17"/>
  <c r="I195" i="17"/>
  <c r="J135" i="17"/>
  <c r="J452" i="17"/>
  <c r="J336" i="17"/>
  <c r="J418" i="17"/>
  <c r="J335" i="17"/>
  <c r="J175" i="17"/>
  <c r="J80" i="17"/>
  <c r="I357" i="17"/>
  <c r="J249" i="17"/>
  <c r="I32" i="17"/>
  <c r="J52" i="17"/>
  <c r="J190" i="17"/>
  <c r="J294" i="17"/>
  <c r="I314" i="17"/>
  <c r="I137" i="17"/>
  <c r="J327" i="17"/>
  <c r="J408" i="17"/>
  <c r="I243" i="17"/>
  <c r="J229" i="17"/>
  <c r="J344" i="17"/>
  <c r="J170" i="17"/>
  <c r="I81" i="17"/>
  <c r="I102" i="17"/>
  <c r="J51" i="17"/>
  <c r="I213" i="17"/>
  <c r="J126" i="17"/>
  <c r="J157" i="17"/>
  <c r="I142" i="17"/>
  <c r="J198" i="17"/>
  <c r="I256" i="17"/>
  <c r="J462" i="17"/>
  <c r="I38" i="17"/>
  <c r="I401" i="17"/>
  <c r="J217" i="17"/>
  <c r="I228" i="17"/>
  <c r="I286" i="17"/>
  <c r="J378" i="17"/>
  <c r="J405" i="17"/>
  <c r="I421" i="17"/>
  <c r="J128" i="17"/>
  <c r="I172" i="17"/>
  <c r="J423" i="17"/>
  <c r="J442" i="17"/>
  <c r="J323" i="17"/>
  <c r="I289" i="17"/>
  <c r="J158" i="17"/>
  <c r="J315" i="17"/>
  <c r="I222" i="17"/>
  <c r="J376" i="17"/>
  <c r="I387" i="17"/>
  <c r="I450" i="17"/>
  <c r="I73" i="17"/>
  <c r="I191" i="17"/>
  <c r="I77" i="17"/>
  <c r="J139" i="17"/>
  <c r="J107" i="17"/>
  <c r="I267" i="17"/>
  <c r="I239" i="17"/>
  <c r="I419" i="17"/>
  <c r="I328" i="17"/>
  <c r="I303" i="17"/>
  <c r="J60" i="17"/>
  <c r="I391" i="17"/>
  <c r="I121" i="17"/>
  <c r="J74" i="17"/>
  <c r="J279" i="17"/>
  <c r="I308" i="17"/>
  <c r="J441" i="17"/>
  <c r="I225" i="17"/>
  <c r="J174" i="17"/>
  <c r="J331" i="17"/>
  <c r="I240" i="17"/>
  <c r="I63" i="17"/>
  <c r="J92" i="17"/>
  <c r="J379" i="17"/>
  <c r="J90" i="17"/>
  <c r="J116" i="17"/>
  <c r="J264" i="17"/>
  <c r="J159" i="17"/>
  <c r="J131" i="17"/>
  <c r="I60" i="17"/>
  <c r="I164" i="17"/>
  <c r="J352" i="17"/>
  <c r="J301" i="17"/>
  <c r="J308" i="17"/>
  <c r="I285" i="17"/>
  <c r="I168" i="17"/>
  <c r="I458" i="17"/>
  <c r="I445" i="17"/>
  <c r="J300" i="17"/>
  <c r="J31" i="17"/>
  <c r="I54" i="17"/>
  <c r="J117" i="17"/>
  <c r="J35" i="17"/>
  <c r="I80" i="17"/>
  <c r="I312" i="17"/>
  <c r="J167" i="17"/>
  <c r="J114" i="17"/>
  <c r="I461" i="17"/>
  <c r="I95" i="17"/>
  <c r="J316" i="17"/>
  <c r="I268" i="17"/>
  <c r="J353" i="17"/>
  <c r="J265" i="17"/>
  <c r="J169" i="17"/>
  <c r="J337" i="17"/>
  <c r="I67" i="17"/>
  <c r="I284" i="17"/>
  <c r="J97" i="17"/>
  <c r="J82" i="17"/>
  <c r="J289" i="17"/>
  <c r="I119" i="17"/>
  <c r="I307" i="17"/>
  <c r="I206" i="17"/>
  <c r="J363" i="17"/>
  <c r="J118" i="17"/>
  <c r="J412" i="17"/>
  <c r="I161" i="17"/>
  <c r="I87" i="17"/>
  <c r="J192" i="17"/>
  <c r="I52" i="17"/>
  <c r="I432" i="17"/>
  <c r="J436" i="17"/>
  <c r="I115" i="17"/>
  <c r="I301" i="17"/>
  <c r="J458" i="17"/>
  <c r="J305" i="17"/>
  <c r="I295" i="17"/>
  <c r="J275" i="17"/>
  <c r="J272" i="17"/>
  <c r="J432" i="17"/>
  <c r="J464" i="17"/>
  <c r="I197" i="17"/>
  <c r="J357" i="17"/>
  <c r="J129" i="17"/>
  <c r="I417" i="17"/>
  <c r="J87" i="17"/>
  <c r="J393" i="17"/>
  <c r="I252" i="17"/>
  <c r="J54" i="17"/>
  <c r="J330" i="17"/>
  <c r="I318" i="17"/>
  <c r="I203" i="17"/>
  <c r="J156" i="17"/>
  <c r="I117" i="17"/>
  <c r="I59" i="17"/>
  <c r="J143" i="17"/>
  <c r="I338" i="17"/>
  <c r="J86" i="17"/>
  <c r="J371" i="17"/>
  <c r="I215" i="17"/>
  <c r="I98" i="17"/>
  <c r="I435" i="17"/>
  <c r="J182" i="17"/>
  <c r="I279" i="17"/>
  <c r="I347" i="17"/>
  <c r="J369" i="17"/>
  <c r="I51" i="17"/>
  <c r="I211" i="17"/>
  <c r="J277" i="17"/>
  <c r="I193" i="17"/>
  <c r="I259" i="17"/>
  <c r="I31" i="17"/>
  <c r="I436" i="17"/>
  <c r="J340" i="17"/>
  <c r="I266" i="17"/>
  <c r="I108" i="17"/>
  <c r="I105" i="17"/>
  <c r="J36" i="17"/>
  <c r="I405" i="17"/>
  <c r="J103" i="17"/>
  <c r="J101" i="17"/>
  <c r="J56" i="17"/>
  <c r="I133" i="17"/>
  <c r="J318" i="17"/>
  <c r="J271" i="17"/>
  <c r="J189" i="17"/>
  <c r="I36" i="17"/>
  <c r="I334" i="17"/>
  <c r="I74" i="17"/>
  <c r="I300" i="17"/>
  <c r="J445" i="17"/>
  <c r="I170" i="17"/>
  <c r="I118" i="17"/>
  <c r="I247" i="17"/>
  <c r="J213" i="17"/>
  <c r="I202" i="17"/>
  <c r="I92" i="17"/>
  <c r="J184" i="17"/>
  <c r="I75" i="17"/>
  <c r="I66" i="17"/>
  <c r="J286" i="17"/>
  <c r="I145" i="17"/>
  <c r="J395" i="17"/>
  <c r="I91" i="17"/>
  <c r="I192" i="17"/>
  <c r="I363" i="17"/>
  <c r="J62" i="17"/>
  <c r="J280" i="17"/>
  <c r="I451" i="17"/>
  <c r="J430" i="17"/>
  <c r="I210" i="17"/>
  <c r="J165" i="17"/>
  <c r="I232" i="17"/>
  <c r="J239" i="17"/>
  <c r="I371" i="17"/>
  <c r="I85" i="17"/>
  <c r="J342" i="17"/>
  <c r="J151" i="17"/>
  <c r="J193" i="17"/>
  <c r="I177" i="17"/>
  <c r="I388" i="17"/>
  <c r="J293" i="17"/>
  <c r="J160" i="17"/>
  <c r="I167" i="17"/>
  <c r="J257" i="17"/>
  <c r="I335" i="17"/>
  <c r="I429" i="17"/>
  <c r="J368" i="17"/>
  <c r="J248" i="17"/>
  <c r="I141" i="17"/>
  <c r="J399" i="17"/>
  <c r="J123" i="17"/>
  <c r="J122" i="17"/>
  <c r="J67" i="17"/>
  <c r="J40" i="17"/>
  <c r="J141" i="17"/>
  <c r="I57" i="17"/>
  <c r="I94" i="17"/>
  <c r="J70" i="17"/>
  <c r="I131" i="17"/>
  <c r="I148" i="17"/>
  <c r="J295" i="17"/>
  <c r="I163" i="17"/>
  <c r="J443" i="17"/>
  <c r="I216" i="17"/>
  <c r="J83" i="17"/>
  <c r="I157" i="17"/>
  <c r="I258" i="17"/>
  <c r="J227" i="17"/>
  <c r="I431" i="17"/>
  <c r="I62" i="17"/>
  <c r="J394" i="17"/>
  <c r="J256" i="17"/>
  <c r="J292" i="17"/>
  <c r="J311" i="17"/>
  <c r="I467" i="17"/>
  <c r="J96" i="17"/>
  <c r="I331" i="17"/>
  <c r="J108" i="17"/>
  <c r="J172" i="17"/>
  <c r="I120" i="17"/>
  <c r="I459" i="17"/>
  <c r="I56" i="17"/>
  <c r="I122" i="17"/>
  <c r="J459" i="17"/>
  <c r="J77" i="17"/>
  <c r="I209" i="17"/>
  <c r="I272" i="17"/>
  <c r="I344" i="17"/>
  <c r="J260" i="17"/>
  <c r="I261" i="17"/>
  <c r="J251" i="17"/>
  <c r="I69" i="17"/>
  <c r="J258" i="17"/>
  <c r="J121" i="17"/>
  <c r="I224" i="17"/>
  <c r="J329" i="17"/>
  <c r="I340" i="17"/>
  <c r="I463" i="17"/>
  <c r="I409" i="17"/>
  <c r="I147" i="17"/>
  <c r="I298" i="17"/>
  <c r="I180" i="17"/>
  <c r="I446" i="17"/>
  <c r="J288" i="17"/>
  <c r="J314" i="17"/>
  <c r="J78" i="17"/>
  <c r="J427" i="17"/>
  <c r="J382" i="17"/>
  <c r="I317" i="17"/>
  <c r="J44" i="17"/>
  <c r="J383" i="17"/>
  <c r="J324" i="17"/>
  <c r="J343" i="17"/>
  <c r="J66" i="17"/>
  <c r="J433" i="17"/>
  <c r="I97" i="17"/>
  <c r="J196" i="17"/>
  <c r="J266" i="17"/>
  <c r="I33" i="17"/>
  <c r="I348" i="17"/>
  <c r="J465" i="17"/>
  <c r="I306" i="17"/>
  <c r="J183" i="17"/>
  <c r="I160" i="17"/>
  <c r="I86" i="17"/>
  <c r="I165" i="17"/>
  <c r="J243" i="17"/>
  <c r="J407" i="17"/>
  <c r="J370" i="17"/>
  <c r="I65" i="17"/>
  <c r="J39" i="17"/>
  <c r="J73" i="17"/>
  <c r="I249" i="17"/>
  <c r="I234" i="17"/>
  <c r="J57" i="17"/>
  <c r="J415" i="17"/>
  <c r="I58" i="17"/>
  <c r="J302" i="17"/>
  <c r="J180" i="17"/>
  <c r="I176" i="17"/>
  <c r="J124" i="17"/>
  <c r="J173" i="17"/>
  <c r="J105" i="17"/>
  <c r="J238" i="17"/>
  <c r="J359" i="17"/>
  <c r="J171" i="17"/>
  <c r="I185" i="17"/>
  <c r="I420" i="17"/>
  <c r="I406" i="17"/>
  <c r="I34" i="17"/>
  <c r="J406" i="17"/>
  <c r="J207" i="17"/>
  <c r="I313" i="17"/>
  <c r="I55" i="17"/>
  <c r="I341" i="17"/>
  <c r="J365" i="17"/>
  <c r="I253" i="17"/>
  <c r="J346" i="17"/>
  <c r="J304" i="17"/>
  <c r="J145" i="17"/>
  <c r="I235" i="17"/>
  <c r="J79" i="17"/>
  <c r="I392" i="17"/>
  <c r="I189" i="17"/>
  <c r="I64" i="17"/>
  <c r="J426" i="17"/>
  <c r="J364" i="17"/>
  <c r="I454" i="17"/>
  <c r="I166" i="17"/>
  <c r="I411" i="17"/>
  <c r="J222" i="17"/>
  <c r="I442" i="17"/>
  <c r="I389" i="17"/>
  <c r="J410" i="17"/>
  <c r="I196" i="17"/>
  <c r="I416" i="17"/>
  <c r="I42" i="17"/>
  <c r="J119" i="17"/>
  <c r="I365" i="17"/>
  <c r="I181" i="17"/>
  <c r="I413" i="17"/>
  <c r="J278" i="17"/>
  <c r="J362" i="17"/>
  <c r="J162" i="17"/>
  <c r="I330" i="17"/>
  <c r="I231" i="17"/>
  <c r="J146" i="17"/>
  <c r="I144" i="17"/>
  <c r="J273" i="17"/>
  <c r="I263" i="17"/>
  <c r="J149" i="17"/>
  <c r="J210" i="17"/>
  <c r="I70" i="17"/>
  <c r="I288" i="17"/>
  <c r="I427" i="17"/>
  <c r="I383" i="17"/>
  <c r="I292" i="17"/>
  <c r="J120" i="17"/>
  <c r="I398" i="17"/>
  <c r="J200" i="17"/>
  <c r="I152" i="17"/>
  <c r="I245" i="17"/>
  <c r="J41" i="17"/>
  <c r="I274" i="17"/>
  <c r="I214" i="17"/>
  <c r="I79" i="17"/>
  <c r="J91" i="17"/>
  <c r="I339" i="17"/>
  <c r="J321" i="17"/>
  <c r="J290" i="17"/>
  <c r="I440" i="17"/>
  <c r="J125" i="17"/>
  <c r="J195" i="17"/>
  <c r="I47" i="17"/>
  <c r="J366" i="17"/>
  <c r="I182" i="17"/>
  <c r="I125" i="17"/>
  <c r="I407" i="17"/>
  <c r="I367" i="17"/>
  <c r="J76" i="17"/>
  <c r="J95" i="17"/>
  <c r="J281" i="17"/>
  <c r="I35" i="17"/>
  <c r="J68" i="17"/>
  <c r="J259" i="17"/>
  <c r="J244" i="17"/>
  <c r="I254" i="17"/>
  <c r="J261" i="17"/>
  <c r="I227" i="17"/>
  <c r="I327" i="17"/>
  <c r="J112" i="17"/>
  <c r="J247" i="17"/>
  <c r="I132" i="17"/>
  <c r="J285" i="17"/>
  <c r="J439" i="17"/>
  <c r="I45" i="17"/>
  <c r="J179" i="17"/>
  <c r="I116" i="17"/>
  <c r="I135" i="17"/>
  <c r="I262" i="17"/>
  <c r="I223" i="17"/>
  <c r="I46" i="17"/>
  <c r="I159" i="17"/>
  <c r="J94" i="17"/>
  <c r="J435" i="17"/>
  <c r="I178" i="17"/>
  <c r="J401" i="17"/>
  <c r="I448" i="17"/>
  <c r="I369" i="17"/>
  <c r="J72" i="17"/>
  <c r="J140" i="17"/>
  <c r="J106" i="17"/>
  <c r="J361" i="17"/>
  <c r="I233" i="17"/>
  <c r="I72" i="17"/>
  <c r="I273" i="17"/>
  <c r="J424" i="17"/>
  <c r="I130" i="17"/>
  <c r="J236" i="17"/>
  <c r="J237" i="17"/>
  <c r="J201" i="17"/>
  <c r="J93" i="17"/>
  <c r="J109" i="17"/>
  <c r="J42" i="17"/>
  <c r="J270" i="17"/>
  <c r="I418" i="17"/>
  <c r="J367" i="17"/>
  <c r="J232" i="17"/>
  <c r="J46" i="17"/>
  <c r="J351" i="17"/>
  <c r="I280" i="17"/>
  <c r="J466" i="17"/>
  <c r="AK2" i="13"/>
  <c r="AE2" i="13"/>
  <c r="AG2" i="13" s="1"/>
  <c r="AK409" i="13"/>
  <c r="AK408" i="13"/>
  <c r="AK407" i="13"/>
  <c r="AK406" i="13"/>
  <c r="AK405" i="13"/>
  <c r="AK404" i="13"/>
  <c r="AK403" i="13"/>
  <c r="AK402" i="13"/>
  <c r="AK401" i="13"/>
  <c r="AK400" i="13"/>
  <c r="AK399" i="13"/>
  <c r="AK398" i="13"/>
  <c r="AK397" i="13"/>
  <c r="AK396" i="13"/>
  <c r="AK395" i="13"/>
  <c r="AK394" i="13"/>
  <c r="AK393" i="13"/>
  <c r="AK392" i="13"/>
  <c r="AK391" i="13"/>
  <c r="AK390" i="13"/>
  <c r="AK389" i="13"/>
  <c r="AK388" i="13"/>
  <c r="AK387" i="13"/>
  <c r="AK386" i="13"/>
  <c r="AK385" i="13"/>
  <c r="AK384" i="13"/>
  <c r="AK383" i="13"/>
  <c r="AK382" i="13"/>
  <c r="AK381" i="13"/>
  <c r="AK380" i="13"/>
  <c r="AK379" i="13"/>
  <c r="AK378" i="13"/>
  <c r="AK377" i="13"/>
  <c r="AK376" i="13"/>
  <c r="AK375" i="13"/>
  <c r="AK374" i="13"/>
  <c r="AK373" i="13"/>
  <c r="AK372" i="13"/>
  <c r="AK371" i="13"/>
  <c r="AK370" i="13"/>
  <c r="AK369" i="13"/>
  <c r="AK368" i="13"/>
  <c r="AK367" i="13"/>
  <c r="AK366" i="13"/>
  <c r="AK365" i="13"/>
  <c r="AK364" i="13"/>
  <c r="AK363" i="13"/>
  <c r="AK362" i="13"/>
  <c r="AK361" i="13"/>
  <c r="AK360" i="13"/>
  <c r="AK359" i="13"/>
  <c r="AK358" i="13"/>
  <c r="AK357" i="13"/>
  <c r="AK356" i="13"/>
  <c r="AK355" i="13"/>
  <c r="AK354" i="13"/>
  <c r="AK353" i="13"/>
  <c r="AK352" i="13"/>
  <c r="AK351" i="13"/>
  <c r="AK350" i="13"/>
  <c r="AK349" i="13"/>
  <c r="AK348" i="13"/>
  <c r="AK347" i="13"/>
  <c r="AK346" i="13"/>
  <c r="AK345" i="13"/>
  <c r="G347" i="16"/>
  <c r="AK344" i="13"/>
  <c r="G346" i="16"/>
  <c r="AK343" i="13"/>
  <c r="G345" i="16"/>
  <c r="AK342" i="13"/>
  <c r="G344" i="16"/>
  <c r="AK341" i="13"/>
  <c r="G343" i="16"/>
  <c r="AK340" i="13"/>
  <c r="G342" i="16"/>
  <c r="AK339" i="13"/>
  <c r="G341" i="16"/>
  <c r="AK338" i="13"/>
  <c r="G340" i="16"/>
  <c r="AK337" i="13"/>
  <c r="G339" i="16"/>
  <c r="AK336" i="13"/>
  <c r="G338" i="16"/>
  <c r="AK335" i="13"/>
  <c r="G337" i="16"/>
  <c r="AK334" i="13"/>
  <c r="G336" i="16"/>
  <c r="AK333" i="13"/>
  <c r="G335" i="16"/>
  <c r="AK332" i="13"/>
  <c r="G334" i="16"/>
  <c r="AK331" i="13"/>
  <c r="G333" i="16"/>
  <c r="AK330" i="13"/>
  <c r="G332" i="16"/>
  <c r="AK329" i="13"/>
  <c r="G331" i="16"/>
  <c r="AK328" i="13"/>
  <c r="G330" i="16"/>
  <c r="AK327" i="13"/>
  <c r="G329" i="16"/>
  <c r="AK326" i="13"/>
  <c r="G328" i="16"/>
  <c r="AK325" i="13"/>
  <c r="G327" i="16"/>
  <c r="AK324" i="13"/>
  <c r="G326" i="16"/>
  <c r="AK323" i="13"/>
  <c r="G325" i="16"/>
  <c r="AK322" i="13"/>
  <c r="G324" i="16"/>
  <c r="AK321" i="13"/>
  <c r="G323" i="16"/>
  <c r="AK320" i="13"/>
  <c r="G322" i="16"/>
  <c r="AK319" i="13"/>
  <c r="G321" i="16"/>
  <c r="AK318" i="13"/>
  <c r="G320" i="16"/>
  <c r="AK316" i="13"/>
  <c r="G318" i="16"/>
  <c r="AK315" i="13"/>
  <c r="G317" i="16"/>
  <c r="AK314" i="13"/>
  <c r="G316" i="16"/>
  <c r="AK313" i="13"/>
  <c r="G315" i="16"/>
  <c r="AK311" i="13"/>
  <c r="G313" i="16"/>
  <c r="AK310" i="13"/>
  <c r="G312" i="16"/>
  <c r="AK309" i="13"/>
  <c r="G311" i="16"/>
  <c r="AK308" i="13"/>
  <c r="G310" i="16"/>
  <c r="AK307" i="13"/>
  <c r="G309" i="16"/>
  <c r="AK306" i="13"/>
  <c r="G308" i="16"/>
  <c r="AK305" i="13"/>
  <c r="G307" i="16"/>
  <c r="AK304" i="13"/>
  <c r="G306" i="16"/>
  <c r="AK303" i="13"/>
  <c r="G305" i="16"/>
  <c r="AK302" i="13"/>
  <c r="G304" i="16"/>
  <c r="AK301" i="13"/>
  <c r="G303" i="16"/>
  <c r="AK300" i="13"/>
  <c r="G302" i="16"/>
  <c r="AK299" i="13"/>
  <c r="G301" i="16"/>
  <c r="AK298" i="13"/>
  <c r="G300" i="16"/>
  <c r="AK297" i="13"/>
  <c r="G299" i="16"/>
  <c r="AK296" i="13"/>
  <c r="G298" i="16"/>
  <c r="AK295" i="13"/>
  <c r="G297" i="16"/>
  <c r="AK294" i="13"/>
  <c r="G296" i="16"/>
  <c r="AK293" i="13"/>
  <c r="G295" i="16"/>
  <c r="AK292" i="13"/>
  <c r="G294" i="16"/>
  <c r="AK291" i="13"/>
  <c r="G293" i="16"/>
  <c r="AK290" i="13"/>
  <c r="G292" i="16"/>
  <c r="AK289" i="13"/>
  <c r="G291" i="16"/>
  <c r="AK288" i="13"/>
  <c r="G290" i="16"/>
  <c r="AK287" i="13"/>
  <c r="G289" i="16"/>
  <c r="AK286" i="13"/>
  <c r="G288" i="16"/>
  <c r="AK285" i="13"/>
  <c r="G287" i="16"/>
  <c r="AK284" i="13"/>
  <c r="G286" i="16"/>
  <c r="AK283" i="13"/>
  <c r="G285" i="16"/>
  <c r="AK282" i="13"/>
  <c r="G284" i="16"/>
  <c r="AK281" i="13"/>
  <c r="G283" i="16"/>
  <c r="AK280" i="13"/>
  <c r="G282" i="16"/>
  <c r="AK279" i="13"/>
  <c r="G281" i="16"/>
  <c r="AK278" i="13"/>
  <c r="G280" i="16"/>
  <c r="AK277" i="13"/>
  <c r="G279" i="16"/>
  <c r="AK276" i="13"/>
  <c r="G278" i="16"/>
  <c r="AK275" i="13"/>
  <c r="G277" i="16"/>
  <c r="AK274" i="13"/>
  <c r="G276" i="16"/>
  <c r="AK273" i="13"/>
  <c r="G275" i="16"/>
  <c r="AK272" i="13"/>
  <c r="G274" i="16"/>
  <c r="AK271" i="13"/>
  <c r="G273" i="16"/>
  <c r="AK270" i="13"/>
  <c r="G272" i="16"/>
  <c r="AK269" i="13"/>
  <c r="G271" i="16"/>
  <c r="AK268" i="13"/>
  <c r="G270" i="16"/>
  <c r="AK267" i="13"/>
  <c r="G269" i="16"/>
  <c r="AK266" i="13"/>
  <c r="G268" i="16"/>
  <c r="AK265" i="13"/>
  <c r="G267" i="16"/>
  <c r="AK264" i="13"/>
  <c r="G266" i="16"/>
  <c r="AK263" i="13"/>
  <c r="G265" i="16"/>
  <c r="AK262" i="13"/>
  <c r="G264" i="16"/>
  <c r="AK261" i="13"/>
  <c r="G263" i="16"/>
  <c r="AK260" i="13"/>
  <c r="G262" i="16"/>
  <c r="AK259" i="13"/>
  <c r="G261" i="16"/>
  <c r="AK258" i="13"/>
  <c r="G260" i="16"/>
  <c r="AK257" i="13"/>
  <c r="G259" i="16"/>
  <c r="AK256" i="13"/>
  <c r="G258" i="16"/>
  <c r="AK255" i="13"/>
  <c r="G257" i="16"/>
  <c r="AK254" i="13"/>
  <c r="G256" i="16"/>
  <c r="AK253" i="13"/>
  <c r="G255" i="16"/>
  <c r="AK252" i="13"/>
  <c r="G254" i="16"/>
  <c r="AK251" i="13"/>
  <c r="G253" i="16"/>
  <c r="AK250" i="13"/>
  <c r="G252" i="16"/>
  <c r="AK249" i="13"/>
  <c r="G251" i="16"/>
  <c r="AK248" i="13"/>
  <c r="G250" i="16"/>
  <c r="AK247" i="13"/>
  <c r="G249" i="16"/>
  <c r="AK246" i="13"/>
  <c r="G248" i="16"/>
  <c r="AK245" i="13"/>
  <c r="G247" i="16"/>
  <c r="AK244" i="13"/>
  <c r="G246" i="16"/>
  <c r="AK243" i="13"/>
  <c r="G245" i="16"/>
  <c r="AK242" i="13"/>
  <c r="G244" i="16"/>
  <c r="AK241" i="13"/>
  <c r="G243" i="16"/>
  <c r="AK240" i="13"/>
  <c r="G242" i="16"/>
  <c r="AK239" i="13"/>
  <c r="G241" i="16"/>
  <c r="AK238" i="13"/>
  <c r="G240" i="16"/>
  <c r="AK237" i="13"/>
  <c r="G239" i="16"/>
  <c r="AK236" i="13"/>
  <c r="G238" i="16"/>
  <c r="AK235" i="13"/>
  <c r="G237" i="16"/>
  <c r="AK234" i="13"/>
  <c r="G236" i="16"/>
  <c r="AK233" i="13"/>
  <c r="G235" i="16"/>
  <c r="AK232" i="13"/>
  <c r="G234" i="16"/>
  <c r="AK231" i="13"/>
  <c r="G233" i="16"/>
  <c r="AK230" i="13"/>
  <c r="G232" i="16"/>
  <c r="AK229" i="13"/>
  <c r="G231" i="16"/>
  <c r="AK228" i="13"/>
  <c r="G230" i="16"/>
  <c r="AK227" i="13"/>
  <c r="G229" i="16"/>
  <c r="AK226" i="13"/>
  <c r="G228" i="16"/>
  <c r="AK225" i="13"/>
  <c r="G227" i="16"/>
  <c r="AK224" i="13"/>
  <c r="G226" i="16"/>
  <c r="AK223" i="13"/>
  <c r="G225" i="16"/>
  <c r="AK222" i="13"/>
  <c r="G224" i="16"/>
  <c r="AK221" i="13"/>
  <c r="G223" i="16"/>
  <c r="AK220" i="13"/>
  <c r="G222" i="16"/>
  <c r="AK219" i="13"/>
  <c r="G221" i="16"/>
  <c r="AK218" i="13"/>
  <c r="G220" i="16"/>
  <c r="AK217" i="13"/>
  <c r="G219" i="16"/>
  <c r="AK216" i="13"/>
  <c r="G218" i="16"/>
  <c r="AK215" i="13"/>
  <c r="G217" i="16"/>
  <c r="AK214" i="13"/>
  <c r="G216" i="16"/>
  <c r="AK213" i="13"/>
  <c r="G215" i="16"/>
  <c r="AK212" i="13"/>
  <c r="G214" i="16"/>
  <c r="AK211" i="13"/>
  <c r="G213" i="16"/>
  <c r="AK210" i="13"/>
  <c r="G212" i="16"/>
  <c r="AK209" i="13"/>
  <c r="G211" i="16"/>
  <c r="AK208" i="13"/>
  <c r="G210" i="16"/>
  <c r="AK207" i="13"/>
  <c r="G209" i="16"/>
  <c r="AK206" i="13"/>
  <c r="G208" i="16"/>
  <c r="AK205" i="13"/>
  <c r="G207" i="16"/>
  <c r="AK204" i="13"/>
  <c r="G206" i="16"/>
  <c r="AK203" i="13"/>
  <c r="G205" i="16"/>
  <c r="AK202" i="13"/>
  <c r="G204" i="16"/>
  <c r="AK201" i="13"/>
  <c r="G203" i="16"/>
  <c r="AK200" i="13"/>
  <c r="G202" i="16"/>
  <c r="AK199" i="13"/>
  <c r="G201" i="16"/>
  <c r="AK198" i="13"/>
  <c r="G200" i="16"/>
  <c r="AK197" i="13"/>
  <c r="G199" i="16"/>
  <c r="AK196" i="13"/>
  <c r="G198" i="16"/>
  <c r="AK195" i="13"/>
  <c r="G197" i="16"/>
  <c r="AK194" i="13"/>
  <c r="G196" i="16"/>
  <c r="AK193" i="13"/>
  <c r="G195" i="16"/>
  <c r="AK192" i="13"/>
  <c r="G194" i="16"/>
  <c r="AK191" i="13"/>
  <c r="G193" i="16"/>
  <c r="AK190" i="13"/>
  <c r="G192" i="16"/>
  <c r="AK189" i="13"/>
  <c r="G191" i="16"/>
  <c r="AK188" i="13"/>
  <c r="G190" i="16"/>
  <c r="AK187" i="13"/>
  <c r="G189" i="16"/>
  <c r="AK186" i="13"/>
  <c r="G188" i="16"/>
  <c r="AK185" i="13"/>
  <c r="G187" i="16"/>
  <c r="AK184" i="13"/>
  <c r="G186" i="16"/>
  <c r="AK183" i="13"/>
  <c r="G185" i="16"/>
  <c r="AK182" i="13"/>
  <c r="G184" i="16"/>
  <c r="AK181" i="13"/>
  <c r="G183" i="16"/>
  <c r="AK180" i="13"/>
  <c r="G182" i="16"/>
  <c r="AK179" i="13"/>
  <c r="G181" i="16"/>
  <c r="AK178" i="13"/>
  <c r="G180" i="16"/>
  <c r="AK177" i="13"/>
  <c r="G179" i="16"/>
  <c r="AK176" i="13"/>
  <c r="G178" i="16"/>
  <c r="AK175" i="13"/>
  <c r="G177" i="16"/>
  <c r="AK174" i="13"/>
  <c r="G176" i="16"/>
  <c r="AK173" i="13"/>
  <c r="G175" i="16"/>
  <c r="AK172" i="13"/>
  <c r="G174" i="16"/>
  <c r="AK171" i="13"/>
  <c r="G173" i="16"/>
  <c r="AK170" i="13"/>
  <c r="G172" i="16"/>
  <c r="AK169" i="13"/>
  <c r="G171" i="16"/>
  <c r="AK168" i="13"/>
  <c r="G170" i="16"/>
  <c r="AK167" i="13"/>
  <c r="G169" i="16"/>
  <c r="AK166" i="13"/>
  <c r="G168" i="16"/>
  <c r="AK165" i="13"/>
  <c r="G167" i="16"/>
  <c r="AK164" i="13"/>
  <c r="G166" i="16"/>
  <c r="AK163" i="13"/>
  <c r="G165" i="16"/>
  <c r="AK162" i="13"/>
  <c r="G164" i="16"/>
  <c r="AK161" i="13"/>
  <c r="G163" i="16"/>
  <c r="AK160" i="13"/>
  <c r="G162" i="16"/>
  <c r="AK159" i="13"/>
  <c r="G161" i="16"/>
  <c r="AK158" i="13"/>
  <c r="G160" i="16"/>
  <c r="AK157" i="13"/>
  <c r="G159" i="16"/>
  <c r="AK156" i="13"/>
  <c r="G158" i="16"/>
  <c r="AK155" i="13"/>
  <c r="G157" i="16"/>
  <c r="AK154" i="13"/>
  <c r="G156" i="16"/>
  <c r="AK153" i="13"/>
  <c r="G155" i="16"/>
  <c r="AK152" i="13"/>
  <c r="G154" i="16"/>
  <c r="AK151" i="13"/>
  <c r="G153" i="16"/>
  <c r="AK150" i="13"/>
  <c r="G152" i="16"/>
  <c r="G151" i="16"/>
  <c r="AK149" i="13"/>
  <c r="AK148" i="13"/>
  <c r="G150" i="16"/>
  <c r="AK147" i="13"/>
  <c r="G149" i="16"/>
  <c r="AK146" i="13"/>
  <c r="G148" i="16"/>
  <c r="AK145" i="13"/>
  <c r="G147" i="16"/>
  <c r="AK144" i="13"/>
  <c r="G146" i="16"/>
  <c r="AK143" i="13"/>
  <c r="G145" i="16"/>
  <c r="AK142" i="13"/>
  <c r="G144" i="16"/>
  <c r="AK141" i="13"/>
  <c r="G143" i="16"/>
  <c r="AK140" i="13"/>
  <c r="G142" i="16"/>
  <c r="AK139" i="13"/>
  <c r="G141" i="16"/>
  <c r="AK138" i="13"/>
  <c r="G140" i="16"/>
  <c r="AK137" i="13"/>
  <c r="G139" i="16"/>
  <c r="AK136" i="13"/>
  <c r="G138" i="16"/>
  <c r="AK135" i="13"/>
  <c r="G137" i="16"/>
  <c r="AK134" i="13"/>
  <c r="G136" i="16"/>
  <c r="AK133" i="13"/>
  <c r="G135" i="16"/>
  <c r="AK132" i="13"/>
  <c r="G134" i="16"/>
  <c r="AK131" i="13"/>
  <c r="G133" i="16"/>
  <c r="AK130" i="13"/>
  <c r="G132" i="16"/>
  <c r="AK129" i="13"/>
  <c r="G131" i="16"/>
  <c r="AK128" i="13"/>
  <c r="G130" i="16"/>
  <c r="AK127" i="13"/>
  <c r="G129" i="16"/>
  <c r="AK126" i="13"/>
  <c r="G128" i="16"/>
  <c r="AK125" i="13"/>
  <c r="G127" i="16"/>
  <c r="AK124" i="13"/>
  <c r="G126" i="16"/>
  <c r="AK123" i="13"/>
  <c r="G125" i="16"/>
  <c r="AK122" i="13"/>
  <c r="G124" i="16"/>
  <c r="AK121" i="13"/>
  <c r="G123" i="16"/>
  <c r="AK120" i="13"/>
  <c r="G122" i="16"/>
  <c r="AK119" i="13"/>
  <c r="G121" i="16"/>
  <c r="AK118" i="13"/>
  <c r="G120" i="16"/>
  <c r="AK117" i="13"/>
  <c r="G119" i="16"/>
  <c r="AK116" i="13"/>
  <c r="G118" i="16"/>
  <c r="AK115" i="13"/>
  <c r="G117" i="16"/>
  <c r="AK114" i="13"/>
  <c r="G116" i="16"/>
  <c r="AK113" i="13"/>
  <c r="G115" i="16"/>
  <c r="AK112" i="13"/>
  <c r="G114" i="16"/>
  <c r="AK111" i="13"/>
  <c r="G113" i="16"/>
  <c r="AK110" i="13"/>
  <c r="G112" i="16"/>
  <c r="AK109" i="13"/>
  <c r="G111" i="16"/>
  <c r="AK108" i="13"/>
  <c r="G110" i="16"/>
  <c r="AK107" i="13"/>
  <c r="G109" i="16"/>
  <c r="AK106" i="13"/>
  <c r="G108" i="16"/>
  <c r="AK105" i="13"/>
  <c r="G107" i="16"/>
  <c r="AK104" i="13"/>
  <c r="G106" i="16"/>
  <c r="AK103" i="13"/>
  <c r="G105" i="16"/>
  <c r="AK102" i="13"/>
  <c r="G104" i="16"/>
  <c r="AK101" i="13"/>
  <c r="G103" i="16"/>
  <c r="G102" i="16"/>
  <c r="AK100" i="13"/>
  <c r="AK99" i="13"/>
  <c r="G101" i="16"/>
  <c r="AK98" i="13"/>
  <c r="G100" i="16"/>
  <c r="AK97" i="13"/>
  <c r="G99" i="16"/>
  <c r="AK96" i="13"/>
  <c r="G98" i="16"/>
  <c r="AK95" i="13"/>
  <c r="G97" i="16"/>
  <c r="AK94" i="13"/>
  <c r="G96" i="16"/>
  <c r="AK93" i="13"/>
  <c r="G95" i="16"/>
  <c r="AK92" i="13"/>
  <c r="G94" i="16"/>
  <c r="AK91" i="13"/>
  <c r="G93" i="16"/>
  <c r="AK90" i="13"/>
  <c r="G92" i="16"/>
  <c r="AK89" i="13"/>
  <c r="G91" i="16"/>
  <c r="AK88" i="13"/>
  <c r="G90" i="16"/>
  <c r="AK87" i="13"/>
  <c r="G89" i="16"/>
  <c r="AK86" i="13"/>
  <c r="G88" i="16"/>
  <c r="AK85" i="13"/>
  <c r="G87" i="16"/>
  <c r="AK84" i="13"/>
  <c r="G86" i="16"/>
  <c r="AK83" i="13"/>
  <c r="G85" i="16"/>
  <c r="AK82" i="13"/>
  <c r="G84" i="16"/>
  <c r="AK81" i="13"/>
  <c r="G83" i="16"/>
  <c r="AK80" i="13"/>
  <c r="G82" i="16"/>
  <c r="AK79" i="13"/>
  <c r="G81" i="16"/>
  <c r="AK78" i="13"/>
  <c r="G80" i="16"/>
  <c r="AK77" i="13"/>
  <c r="G79" i="16"/>
  <c r="AK76" i="13"/>
  <c r="G78" i="16"/>
  <c r="AK75" i="13"/>
  <c r="G77" i="16"/>
  <c r="AK74" i="13"/>
  <c r="G76" i="16"/>
  <c r="AK73" i="13"/>
  <c r="G75" i="16"/>
  <c r="AK72" i="13"/>
  <c r="G74" i="16"/>
  <c r="G73" i="16"/>
  <c r="AK71" i="13"/>
  <c r="G72" i="16"/>
  <c r="AK70" i="13"/>
  <c r="AK69" i="13"/>
  <c r="G71" i="16"/>
  <c r="AK68" i="13"/>
  <c r="G70" i="16"/>
  <c r="AK67" i="13"/>
  <c r="G69" i="16"/>
  <c r="AK66" i="13"/>
  <c r="G68" i="16"/>
  <c r="AK65" i="13"/>
  <c r="G67" i="16"/>
  <c r="AK64" i="13"/>
  <c r="G66" i="16"/>
  <c r="AK63" i="13"/>
  <c r="G65" i="16"/>
  <c r="AK62" i="13"/>
  <c r="G64" i="16"/>
  <c r="AK61" i="13"/>
  <c r="G63" i="16"/>
  <c r="AK60" i="13"/>
  <c r="G62" i="16"/>
  <c r="AK59" i="13"/>
  <c r="G61" i="16"/>
  <c r="AK58" i="13"/>
  <c r="G60" i="16"/>
  <c r="AK57" i="13"/>
  <c r="G59" i="16"/>
  <c r="AK56" i="13"/>
  <c r="G58" i="16"/>
  <c r="AK55" i="13"/>
  <c r="G57" i="16"/>
  <c r="AK54" i="13"/>
  <c r="G56" i="16"/>
  <c r="AK53" i="13"/>
  <c r="G55" i="16"/>
  <c r="AK52" i="13"/>
  <c r="G54" i="16"/>
  <c r="AK51" i="13"/>
  <c r="G53" i="16"/>
  <c r="AK50" i="13"/>
  <c r="G52" i="16"/>
  <c r="AK49" i="13"/>
  <c r="G51" i="16"/>
  <c r="AK48" i="13"/>
  <c r="G50" i="16"/>
  <c r="AK47" i="13"/>
  <c r="G49" i="16"/>
  <c r="AK46" i="13"/>
  <c r="G48" i="16"/>
  <c r="AK45" i="13"/>
  <c r="G47" i="16"/>
  <c r="AK44" i="13"/>
  <c r="G46" i="16"/>
  <c r="AK43" i="13"/>
  <c r="G45" i="16"/>
  <c r="AK42" i="13"/>
  <c r="G44" i="16"/>
  <c r="AK41" i="13"/>
  <c r="G43" i="16"/>
  <c r="AK40" i="13"/>
  <c r="G42" i="16"/>
  <c r="AK39" i="13"/>
  <c r="G41" i="16"/>
  <c r="AK38" i="13"/>
  <c r="G40" i="16"/>
  <c r="AK37" i="13"/>
  <c r="G39" i="16"/>
  <c r="AK36" i="13"/>
  <c r="G38" i="16"/>
  <c r="AK35" i="13"/>
  <c r="G37" i="16"/>
  <c r="AK34" i="13"/>
  <c r="G36" i="16"/>
  <c r="AK33" i="13"/>
  <c r="G35" i="16"/>
  <c r="AK32" i="13"/>
  <c r="G34" i="16"/>
  <c r="AK31" i="13"/>
  <c r="G33" i="16"/>
  <c r="AK30" i="13"/>
  <c r="G32" i="16"/>
  <c r="AK29" i="13"/>
  <c r="G31" i="16"/>
  <c r="AK28" i="13"/>
  <c r="G30" i="16"/>
  <c r="AK27" i="13"/>
  <c r="G29" i="16"/>
  <c r="AK26" i="13"/>
  <c r="G28" i="16"/>
  <c r="AK25" i="13"/>
  <c r="G27" i="16"/>
  <c r="AK24" i="13"/>
  <c r="G26" i="16"/>
  <c r="AK23" i="13"/>
  <c r="G25" i="16"/>
  <c r="AK22" i="13"/>
  <c r="G24" i="16"/>
  <c r="AK21" i="13"/>
  <c r="G23" i="16"/>
  <c r="AK20" i="13"/>
  <c r="G22" i="16"/>
  <c r="AK19" i="13"/>
  <c r="G21" i="16"/>
  <c r="AK18" i="13"/>
  <c r="G20" i="16"/>
  <c r="AK17" i="13"/>
  <c r="G19" i="16"/>
  <c r="AK16" i="13"/>
  <c r="G18" i="16"/>
  <c r="AK15" i="13"/>
  <c r="G17" i="16"/>
  <c r="AK14" i="13"/>
  <c r="G16" i="16"/>
  <c r="AK13" i="13"/>
  <c r="G15" i="16"/>
  <c r="AK12" i="13"/>
  <c r="G14" i="16"/>
  <c r="AK11" i="13"/>
  <c r="G13" i="16"/>
  <c r="AK10" i="13"/>
  <c r="G12" i="16"/>
  <c r="AK9" i="13"/>
  <c r="G11" i="16"/>
  <c r="AK8" i="13"/>
  <c r="G10" i="16"/>
  <c r="AK7" i="13"/>
  <c r="G9" i="16"/>
  <c r="AK6" i="13"/>
  <c r="G8" i="16"/>
  <c r="AK5" i="13"/>
  <c r="G7" i="16"/>
  <c r="AK4" i="13"/>
  <c r="G6" i="16"/>
  <c r="AK3" i="13"/>
  <c r="G5" i="16"/>
  <c r="AK411" i="13"/>
  <c r="AK410" i="13"/>
  <c r="G411" i="16"/>
  <c r="G407" i="16"/>
  <c r="G403" i="16"/>
  <c r="G399" i="16"/>
  <c r="G395" i="16"/>
  <c r="G391" i="16"/>
  <c r="G387" i="16"/>
  <c r="G383" i="16"/>
  <c r="G379" i="16"/>
  <c r="G375" i="16"/>
  <c r="G371" i="16"/>
  <c r="G367" i="16"/>
  <c r="G363" i="16"/>
  <c r="G359" i="16"/>
  <c r="G355" i="16"/>
  <c r="G351" i="16"/>
  <c r="G348" i="16"/>
  <c r="G4" i="16"/>
  <c r="G412" i="16"/>
  <c r="G408" i="16"/>
  <c r="G404" i="16"/>
  <c r="G400" i="16"/>
  <c r="G396" i="16"/>
  <c r="G392" i="16"/>
  <c r="G388" i="16"/>
  <c r="G384" i="16"/>
  <c r="G380" i="16"/>
  <c r="G376" i="16"/>
  <c r="G372" i="16"/>
  <c r="G368" i="16"/>
  <c r="G364" i="16"/>
  <c r="G360" i="16"/>
  <c r="G356" i="16"/>
  <c r="G352" i="16"/>
  <c r="AE409" i="13"/>
  <c r="AG409" i="13" s="1"/>
  <c r="AH409" i="13" s="1"/>
  <c r="AE408" i="13"/>
  <c r="AG408" i="13" s="1"/>
  <c r="AH408" i="13" s="1"/>
  <c r="AE407" i="13"/>
  <c r="AG407" i="13" s="1"/>
  <c r="AH407" i="13" s="1"/>
  <c r="AE406" i="13"/>
  <c r="AG406" i="13" s="1"/>
  <c r="AH406" i="13" s="1"/>
  <c r="AE405" i="13"/>
  <c r="AG405" i="13" s="1"/>
  <c r="AH405" i="13" s="1"/>
  <c r="AE404" i="13"/>
  <c r="AG404" i="13" s="1"/>
  <c r="AH404" i="13" s="1"/>
  <c r="AE403" i="13"/>
  <c r="AG403" i="13" s="1"/>
  <c r="AH403" i="13" s="1"/>
  <c r="AE402" i="13"/>
  <c r="AG402" i="13" s="1"/>
  <c r="AH402" i="13" s="1"/>
  <c r="AE401" i="13"/>
  <c r="AG401" i="13" s="1"/>
  <c r="AH401" i="13" s="1"/>
  <c r="AE400" i="13"/>
  <c r="AG400" i="13" s="1"/>
  <c r="AH400" i="13" s="1"/>
  <c r="AE399" i="13"/>
  <c r="AG399" i="13" s="1"/>
  <c r="AH399" i="13" s="1"/>
  <c r="AG401" i="16" s="1"/>
  <c r="AE398" i="13"/>
  <c r="AG398" i="13" s="1"/>
  <c r="AH398" i="13" s="1"/>
  <c r="AE397" i="13"/>
  <c r="AG397" i="13" s="1"/>
  <c r="AH397" i="13" s="1"/>
  <c r="AE396" i="13"/>
  <c r="AG396" i="13" s="1"/>
  <c r="AH396" i="13" s="1"/>
  <c r="AE395" i="13"/>
  <c r="AG395" i="13" s="1"/>
  <c r="AH395" i="13" s="1"/>
  <c r="AE394" i="13"/>
  <c r="AG394" i="13" s="1"/>
  <c r="AH394" i="13" s="1"/>
  <c r="AE393" i="13"/>
  <c r="AG393" i="13" s="1"/>
  <c r="AH393" i="13" s="1"/>
  <c r="AE392" i="13"/>
  <c r="AG392" i="13" s="1"/>
  <c r="AH392" i="13" s="1"/>
  <c r="AE391" i="13"/>
  <c r="AG391" i="13" s="1"/>
  <c r="AH391" i="13" s="1"/>
  <c r="AE390" i="13"/>
  <c r="AG390" i="13" s="1"/>
  <c r="AH390" i="13" s="1"/>
  <c r="AE389" i="13"/>
  <c r="AG389" i="13" s="1"/>
  <c r="AH389" i="13" s="1"/>
  <c r="AG391" i="16" s="1"/>
  <c r="AE388" i="13"/>
  <c r="AG388" i="13" s="1"/>
  <c r="AH388" i="13" s="1"/>
  <c r="AE387" i="13"/>
  <c r="AG387" i="13" s="1"/>
  <c r="AH387" i="13" s="1"/>
  <c r="AE386" i="13"/>
  <c r="AG386" i="13" s="1"/>
  <c r="AH386" i="13" s="1"/>
  <c r="AE385" i="13"/>
  <c r="AG385" i="13" s="1"/>
  <c r="AH385" i="13" s="1"/>
  <c r="AE384" i="13"/>
  <c r="AG384" i="13" s="1"/>
  <c r="AH384" i="13" s="1"/>
  <c r="AE383" i="13"/>
  <c r="AG383" i="13" s="1"/>
  <c r="AH383" i="13" s="1"/>
  <c r="AE382" i="13"/>
  <c r="AG382" i="13" s="1"/>
  <c r="AH382" i="13" s="1"/>
  <c r="AG384" i="16" s="1"/>
  <c r="AE381" i="13"/>
  <c r="AG381" i="13" s="1"/>
  <c r="AH381" i="13" s="1"/>
  <c r="AE380" i="13"/>
  <c r="AG380" i="13" s="1"/>
  <c r="AH380" i="13" s="1"/>
  <c r="AE379" i="13"/>
  <c r="AG379" i="13" s="1"/>
  <c r="AH379" i="13" s="1"/>
  <c r="AE378" i="13"/>
  <c r="AG378" i="13" s="1"/>
  <c r="AH378" i="13" s="1"/>
  <c r="AE377" i="13"/>
  <c r="AG377" i="13" s="1"/>
  <c r="AH377" i="13" s="1"/>
  <c r="AE376" i="13"/>
  <c r="AG376" i="13" s="1"/>
  <c r="AH376" i="13" s="1"/>
  <c r="AE375" i="13"/>
  <c r="AG375" i="13" s="1"/>
  <c r="AH375" i="13" s="1"/>
  <c r="AE374" i="13"/>
  <c r="AG374" i="13" s="1"/>
  <c r="AH374" i="13" s="1"/>
  <c r="AE373" i="13"/>
  <c r="AG373" i="13" s="1"/>
  <c r="AH373" i="13" s="1"/>
  <c r="AE372" i="13"/>
  <c r="AG372" i="13" s="1"/>
  <c r="AH372" i="13" s="1"/>
  <c r="AE371" i="13"/>
  <c r="AG371" i="13" s="1"/>
  <c r="AH371" i="13" s="1"/>
  <c r="AE370" i="13"/>
  <c r="AG370" i="13" s="1"/>
  <c r="AH370" i="13" s="1"/>
  <c r="AE369" i="13"/>
  <c r="AG369" i="13" s="1"/>
  <c r="AH369" i="13" s="1"/>
  <c r="AE368" i="13"/>
  <c r="AG368" i="13" s="1"/>
  <c r="AH368" i="13" s="1"/>
  <c r="AE367" i="13"/>
  <c r="AG367" i="13" s="1"/>
  <c r="AH367" i="13" s="1"/>
  <c r="AE366" i="13"/>
  <c r="AG366" i="13" s="1"/>
  <c r="AH366" i="13" s="1"/>
  <c r="AE365" i="13"/>
  <c r="AG365" i="13" s="1"/>
  <c r="AH365" i="13" s="1"/>
  <c r="AE364" i="13"/>
  <c r="AG364" i="13" s="1"/>
  <c r="AH364" i="13" s="1"/>
  <c r="AE363" i="13"/>
  <c r="AG363" i="13" s="1"/>
  <c r="AH363" i="13" s="1"/>
  <c r="AE362" i="13"/>
  <c r="AG362" i="13" s="1"/>
  <c r="AH362" i="13" s="1"/>
  <c r="AE361" i="13"/>
  <c r="AG361" i="13" s="1"/>
  <c r="AH361" i="13" s="1"/>
  <c r="AE360" i="13"/>
  <c r="AG360" i="13" s="1"/>
  <c r="AH360" i="13" s="1"/>
  <c r="AE359" i="13"/>
  <c r="AG359" i="13" s="1"/>
  <c r="AH359" i="13" s="1"/>
  <c r="AE358" i="13"/>
  <c r="AG358" i="13" s="1"/>
  <c r="AH358" i="13" s="1"/>
  <c r="AE357" i="13"/>
  <c r="AG357" i="13" s="1"/>
  <c r="AH357" i="13" s="1"/>
  <c r="AE356" i="13"/>
  <c r="AG356" i="13" s="1"/>
  <c r="AH356" i="13" s="1"/>
  <c r="AE355" i="13"/>
  <c r="AG355" i="13" s="1"/>
  <c r="AH355" i="13" s="1"/>
  <c r="AE354" i="13"/>
  <c r="AG354" i="13" s="1"/>
  <c r="AH354" i="13" s="1"/>
  <c r="AE353" i="13"/>
  <c r="AG353" i="13" s="1"/>
  <c r="AH353" i="13" s="1"/>
  <c r="AE352" i="13"/>
  <c r="AG352" i="13" s="1"/>
  <c r="AH352" i="13" s="1"/>
  <c r="AG354" i="16" s="1"/>
  <c r="AE351" i="13"/>
  <c r="AG351" i="13" s="1"/>
  <c r="AH351" i="13" s="1"/>
  <c r="AE350" i="13"/>
  <c r="AG350" i="13" s="1"/>
  <c r="AH350" i="13" s="1"/>
  <c r="AE349" i="13"/>
  <c r="AG349" i="13" s="1"/>
  <c r="AH349" i="13" s="1"/>
  <c r="AE348" i="13"/>
  <c r="AG348" i="13" s="1"/>
  <c r="AH348" i="13" s="1"/>
  <c r="AE347" i="13"/>
  <c r="AG347" i="13" s="1"/>
  <c r="AH347" i="13" s="1"/>
  <c r="AG349" i="16" s="1"/>
  <c r="AE346" i="13"/>
  <c r="AG346" i="13" s="1"/>
  <c r="AH346" i="13" s="1"/>
  <c r="AE345" i="13"/>
  <c r="AG345" i="13" s="1"/>
  <c r="AH345" i="13" s="1"/>
  <c r="AE344" i="13"/>
  <c r="AG344" i="13" s="1"/>
  <c r="AH344" i="13" s="1"/>
  <c r="AG346" i="16" s="1"/>
  <c r="E346" i="16"/>
  <c r="AE343" i="13"/>
  <c r="AG343" i="13" s="1"/>
  <c r="AH343" i="13" s="1"/>
  <c r="AG345" i="16" s="1"/>
  <c r="E345" i="16"/>
  <c r="AE342" i="13"/>
  <c r="AG342" i="13" s="1"/>
  <c r="AH342" i="13" s="1"/>
  <c r="E344" i="16"/>
  <c r="AE341" i="13"/>
  <c r="AG341" i="13" s="1"/>
  <c r="AH341" i="13" s="1"/>
  <c r="E343" i="16"/>
  <c r="AE340" i="13"/>
  <c r="AG340" i="13" s="1"/>
  <c r="AH340" i="13" s="1"/>
  <c r="E342" i="16"/>
  <c r="AE339" i="13"/>
  <c r="AG339" i="13" s="1"/>
  <c r="AH339" i="13" s="1"/>
  <c r="AG341" i="16" s="1"/>
  <c r="E341" i="16"/>
  <c r="AE338" i="13"/>
  <c r="AG338" i="13" s="1"/>
  <c r="AH338" i="13" s="1"/>
  <c r="E340" i="16"/>
  <c r="AE337" i="13"/>
  <c r="AG337" i="13" s="1"/>
  <c r="AH337" i="13" s="1"/>
  <c r="E339" i="16"/>
  <c r="AE336" i="13"/>
  <c r="AG336" i="13" s="1"/>
  <c r="AH336" i="13" s="1"/>
  <c r="E338" i="16"/>
  <c r="AE335" i="13"/>
  <c r="AG335" i="13" s="1"/>
  <c r="AH335" i="13" s="1"/>
  <c r="E337" i="16"/>
  <c r="AE334" i="13"/>
  <c r="AG334" i="13" s="1"/>
  <c r="AH334" i="13" s="1"/>
  <c r="E336" i="16"/>
  <c r="AE333" i="13"/>
  <c r="AG333" i="13" s="1"/>
  <c r="AH333" i="13" s="1"/>
  <c r="E335" i="16"/>
  <c r="AE332" i="13"/>
  <c r="AG332" i="13" s="1"/>
  <c r="AH332" i="13" s="1"/>
  <c r="E334" i="16"/>
  <c r="AE331" i="13"/>
  <c r="AG331" i="13" s="1"/>
  <c r="AH331" i="13" s="1"/>
  <c r="E333" i="16"/>
  <c r="AE330" i="13"/>
  <c r="AG330" i="13" s="1"/>
  <c r="AH330" i="13" s="1"/>
  <c r="E332" i="16"/>
  <c r="AE329" i="13"/>
  <c r="AG329" i="13" s="1"/>
  <c r="AH329" i="13" s="1"/>
  <c r="E331" i="16"/>
  <c r="AE328" i="13"/>
  <c r="AG328" i="13" s="1"/>
  <c r="AH328" i="13" s="1"/>
  <c r="E330" i="16"/>
  <c r="AE327" i="13"/>
  <c r="AG327" i="13" s="1"/>
  <c r="AH327" i="13" s="1"/>
  <c r="AG329" i="16" s="1"/>
  <c r="E329" i="16"/>
  <c r="AE326" i="13"/>
  <c r="AG326" i="13" s="1"/>
  <c r="AH326" i="13" s="1"/>
  <c r="E328" i="16"/>
  <c r="AE325" i="13"/>
  <c r="AG325" i="13" s="1"/>
  <c r="AH325" i="13" s="1"/>
  <c r="E327" i="16"/>
  <c r="AE324" i="13"/>
  <c r="AG324" i="13" s="1"/>
  <c r="AH324" i="13" s="1"/>
  <c r="E326" i="16"/>
  <c r="AE323" i="13"/>
  <c r="AG323" i="13" s="1"/>
  <c r="AH323" i="13" s="1"/>
  <c r="E325" i="16"/>
  <c r="AE322" i="13"/>
  <c r="AG322" i="13" s="1"/>
  <c r="AH322" i="13" s="1"/>
  <c r="E324" i="16"/>
  <c r="AE321" i="13"/>
  <c r="AG321" i="13" s="1"/>
  <c r="AH321" i="13" s="1"/>
  <c r="E323" i="16"/>
  <c r="AE320" i="13"/>
  <c r="AG320" i="13" s="1"/>
  <c r="AH320" i="13" s="1"/>
  <c r="E322" i="16"/>
  <c r="AE319" i="13"/>
  <c r="AG319" i="13" s="1"/>
  <c r="AH319" i="13" s="1"/>
  <c r="E321" i="16"/>
  <c r="AE318" i="13"/>
  <c r="AG318" i="13" s="1"/>
  <c r="AH318" i="13" s="1"/>
  <c r="E320" i="16"/>
  <c r="AE316" i="13"/>
  <c r="AG316" i="13" s="1"/>
  <c r="AH316" i="13" s="1"/>
  <c r="AG318" i="16" s="1"/>
  <c r="E318" i="16"/>
  <c r="AE315" i="13"/>
  <c r="AG315" i="13" s="1"/>
  <c r="AH315" i="13" s="1"/>
  <c r="E317" i="16"/>
  <c r="AE314" i="13"/>
  <c r="AG314" i="13" s="1"/>
  <c r="AH314" i="13" s="1"/>
  <c r="AG316" i="16" s="1"/>
  <c r="E316" i="16"/>
  <c r="AE313" i="13"/>
  <c r="AG313" i="13" s="1"/>
  <c r="AH313" i="13" s="1"/>
  <c r="E315" i="16"/>
  <c r="AE311" i="13"/>
  <c r="AG311" i="13" s="1"/>
  <c r="AH311" i="13" s="1"/>
  <c r="E313" i="16"/>
  <c r="AE310" i="13"/>
  <c r="AG310" i="13" s="1"/>
  <c r="AH310" i="13" s="1"/>
  <c r="E312" i="16"/>
  <c r="AE309" i="13"/>
  <c r="AG309" i="13" s="1"/>
  <c r="AH309" i="13" s="1"/>
  <c r="AG311" i="16" s="1"/>
  <c r="E311" i="16"/>
  <c r="AE308" i="13"/>
  <c r="AG308" i="13" s="1"/>
  <c r="AH308" i="13" s="1"/>
  <c r="E310" i="16"/>
  <c r="AE307" i="13"/>
  <c r="AG307" i="13" s="1"/>
  <c r="AH307" i="13" s="1"/>
  <c r="E309" i="16"/>
  <c r="AE306" i="13"/>
  <c r="AG306" i="13" s="1"/>
  <c r="AH306" i="13" s="1"/>
  <c r="E308" i="16"/>
  <c r="AE305" i="13"/>
  <c r="AG305" i="13" s="1"/>
  <c r="AH305" i="13" s="1"/>
  <c r="E307" i="16"/>
  <c r="AE304" i="13"/>
  <c r="AG304" i="13" s="1"/>
  <c r="AH304" i="13" s="1"/>
  <c r="E306" i="16"/>
  <c r="AE303" i="13"/>
  <c r="AG303" i="13" s="1"/>
  <c r="AH303" i="13" s="1"/>
  <c r="AG305" i="16" s="1"/>
  <c r="E305" i="16"/>
  <c r="AE302" i="13"/>
  <c r="AG302" i="13" s="1"/>
  <c r="AH302" i="13" s="1"/>
  <c r="E304" i="16"/>
  <c r="AE301" i="13"/>
  <c r="AG301" i="13" s="1"/>
  <c r="AH301" i="13" s="1"/>
  <c r="AG303" i="16" s="1"/>
  <c r="E303" i="16"/>
  <c r="AE300" i="13"/>
  <c r="AG300" i="13" s="1"/>
  <c r="AH300" i="13" s="1"/>
  <c r="E302" i="16"/>
  <c r="AE299" i="13"/>
  <c r="AG299" i="13" s="1"/>
  <c r="AH299" i="13" s="1"/>
  <c r="E301" i="16"/>
  <c r="AE298" i="13"/>
  <c r="AG298" i="13" s="1"/>
  <c r="AH298" i="13" s="1"/>
  <c r="AG300" i="16" s="1"/>
  <c r="E300" i="16"/>
  <c r="AE297" i="13"/>
  <c r="AG297" i="13" s="1"/>
  <c r="AH297" i="13" s="1"/>
  <c r="E299" i="16"/>
  <c r="AE296" i="13"/>
  <c r="AG296" i="13" s="1"/>
  <c r="AH296" i="13" s="1"/>
  <c r="AG298" i="16" s="1"/>
  <c r="E298" i="16"/>
  <c r="AE295" i="13"/>
  <c r="AG295" i="13" s="1"/>
  <c r="AH295" i="13" s="1"/>
  <c r="E297" i="16"/>
  <c r="AE294" i="13"/>
  <c r="AG294" i="13" s="1"/>
  <c r="AH294" i="13" s="1"/>
  <c r="E296" i="16"/>
  <c r="AE293" i="13"/>
  <c r="AG293" i="13" s="1"/>
  <c r="AH293" i="13" s="1"/>
  <c r="E295" i="16"/>
  <c r="AE292" i="13"/>
  <c r="AG292" i="13" s="1"/>
  <c r="AH292" i="13" s="1"/>
  <c r="AG294" i="16" s="1"/>
  <c r="E294" i="16"/>
  <c r="AE291" i="13"/>
  <c r="AG291" i="13" s="1"/>
  <c r="AH291" i="13" s="1"/>
  <c r="E293" i="16"/>
  <c r="AE290" i="13"/>
  <c r="AG290" i="13" s="1"/>
  <c r="AH290" i="13" s="1"/>
  <c r="E292" i="16"/>
  <c r="AE289" i="13"/>
  <c r="AG289" i="13" s="1"/>
  <c r="AH289" i="13" s="1"/>
  <c r="E291" i="16"/>
  <c r="AE288" i="13"/>
  <c r="AG288" i="13" s="1"/>
  <c r="AH288" i="13" s="1"/>
  <c r="E290" i="16"/>
  <c r="AE287" i="13"/>
  <c r="AG287" i="13" s="1"/>
  <c r="AH287" i="13" s="1"/>
  <c r="E289" i="16"/>
  <c r="AE286" i="13"/>
  <c r="AG286" i="13" s="1"/>
  <c r="AH286" i="13" s="1"/>
  <c r="E288" i="16"/>
  <c r="AE285" i="13"/>
  <c r="AG285" i="13" s="1"/>
  <c r="AH285" i="13" s="1"/>
  <c r="E287" i="16"/>
  <c r="AE284" i="13"/>
  <c r="AG284" i="13" s="1"/>
  <c r="AH284" i="13" s="1"/>
  <c r="E286" i="16"/>
  <c r="AE283" i="13"/>
  <c r="AG283" i="13" s="1"/>
  <c r="AH283" i="13" s="1"/>
  <c r="AG285" i="16" s="1"/>
  <c r="E285" i="16"/>
  <c r="AE282" i="13"/>
  <c r="AG282" i="13" s="1"/>
  <c r="AH282" i="13" s="1"/>
  <c r="E284" i="16"/>
  <c r="AE281" i="13"/>
  <c r="AG281" i="13" s="1"/>
  <c r="AH281" i="13" s="1"/>
  <c r="E283" i="16"/>
  <c r="AE280" i="13"/>
  <c r="AG280" i="13" s="1"/>
  <c r="AH280" i="13" s="1"/>
  <c r="AG282" i="16" s="1"/>
  <c r="E282" i="16"/>
  <c r="AE279" i="13"/>
  <c r="AG279" i="13" s="1"/>
  <c r="AH279" i="13" s="1"/>
  <c r="E281" i="16"/>
  <c r="AE278" i="13"/>
  <c r="AG278" i="13" s="1"/>
  <c r="AH278" i="13" s="1"/>
  <c r="E280" i="16"/>
  <c r="AE277" i="13"/>
  <c r="AG277" i="13" s="1"/>
  <c r="AH277" i="13" s="1"/>
  <c r="E279" i="16"/>
  <c r="AE276" i="13"/>
  <c r="AG276" i="13" s="1"/>
  <c r="AH276" i="13" s="1"/>
  <c r="E278" i="16"/>
  <c r="AE275" i="13"/>
  <c r="AG275" i="13" s="1"/>
  <c r="AH275" i="13" s="1"/>
  <c r="E277" i="16"/>
  <c r="AE274" i="13"/>
  <c r="AG274" i="13" s="1"/>
  <c r="AH274" i="13" s="1"/>
  <c r="AG276" i="16" s="1"/>
  <c r="E276" i="16"/>
  <c r="AE273" i="13"/>
  <c r="AG273" i="13" s="1"/>
  <c r="AH273" i="13" s="1"/>
  <c r="E275" i="16"/>
  <c r="AE272" i="13"/>
  <c r="AG272" i="13" s="1"/>
  <c r="AH272" i="13" s="1"/>
  <c r="E274" i="16"/>
  <c r="AE271" i="13"/>
  <c r="AG271" i="13" s="1"/>
  <c r="AH271" i="13" s="1"/>
  <c r="E273" i="16"/>
  <c r="AE270" i="13"/>
  <c r="AG270" i="13" s="1"/>
  <c r="AH270" i="13" s="1"/>
  <c r="E272" i="16"/>
  <c r="AE269" i="13"/>
  <c r="AG269" i="13" s="1"/>
  <c r="AH269" i="13" s="1"/>
  <c r="E271" i="16"/>
  <c r="AE268" i="13"/>
  <c r="AG268" i="13" s="1"/>
  <c r="AH268" i="13" s="1"/>
  <c r="E270" i="16"/>
  <c r="AE267" i="13"/>
  <c r="AG267" i="13" s="1"/>
  <c r="AH267" i="13" s="1"/>
  <c r="E269" i="16"/>
  <c r="AE266" i="13"/>
  <c r="AG266" i="13" s="1"/>
  <c r="AH266" i="13" s="1"/>
  <c r="AG268" i="16" s="1"/>
  <c r="E268" i="16"/>
  <c r="AE265" i="13"/>
  <c r="AG265" i="13" s="1"/>
  <c r="AH265" i="13" s="1"/>
  <c r="E267" i="16"/>
  <c r="AE264" i="13"/>
  <c r="AG264" i="13" s="1"/>
  <c r="AH264" i="13" s="1"/>
  <c r="E266" i="16"/>
  <c r="AE263" i="13"/>
  <c r="AG263" i="13" s="1"/>
  <c r="AH263" i="13" s="1"/>
  <c r="E265" i="16"/>
  <c r="AE262" i="13"/>
  <c r="AG262" i="13" s="1"/>
  <c r="AH262" i="13" s="1"/>
  <c r="E264" i="16"/>
  <c r="AE261" i="13"/>
  <c r="AG261" i="13" s="1"/>
  <c r="AH261" i="13" s="1"/>
  <c r="AG263" i="16" s="1"/>
  <c r="E263" i="16"/>
  <c r="AE260" i="13"/>
  <c r="AG260" i="13" s="1"/>
  <c r="AH260" i="13" s="1"/>
  <c r="AG262" i="16" s="1"/>
  <c r="E262" i="16"/>
  <c r="AE259" i="13"/>
  <c r="AG259" i="13" s="1"/>
  <c r="AH259" i="13" s="1"/>
  <c r="E261" i="16"/>
  <c r="AE258" i="13"/>
  <c r="AG258" i="13" s="1"/>
  <c r="AH258" i="13" s="1"/>
  <c r="E260" i="16"/>
  <c r="AE257" i="13"/>
  <c r="AG257" i="13" s="1"/>
  <c r="AH257" i="13" s="1"/>
  <c r="AG259" i="16" s="1"/>
  <c r="E259" i="16"/>
  <c r="AE256" i="13"/>
  <c r="AG256" i="13" s="1"/>
  <c r="AH256" i="13" s="1"/>
  <c r="E258" i="16"/>
  <c r="AE255" i="13"/>
  <c r="AG255" i="13" s="1"/>
  <c r="AH255" i="13" s="1"/>
  <c r="AG257" i="16" s="1"/>
  <c r="E257" i="16"/>
  <c r="AE254" i="13"/>
  <c r="AG254" i="13" s="1"/>
  <c r="AH254" i="13" s="1"/>
  <c r="E256" i="16"/>
  <c r="AE253" i="13"/>
  <c r="AG253" i="13" s="1"/>
  <c r="AH253" i="13" s="1"/>
  <c r="E255" i="16"/>
  <c r="AE252" i="13"/>
  <c r="AG252" i="13" s="1"/>
  <c r="AH252" i="13" s="1"/>
  <c r="E254" i="16"/>
  <c r="AE251" i="13"/>
  <c r="AG251" i="13" s="1"/>
  <c r="AH251" i="13" s="1"/>
  <c r="E253" i="16"/>
  <c r="AE250" i="13"/>
  <c r="AG250" i="13" s="1"/>
  <c r="AH250" i="13" s="1"/>
  <c r="E252" i="16"/>
  <c r="AE249" i="13"/>
  <c r="AG249" i="13" s="1"/>
  <c r="AH249" i="13" s="1"/>
  <c r="E251" i="16"/>
  <c r="AE248" i="13"/>
  <c r="AG248" i="13" s="1"/>
  <c r="AH248" i="13" s="1"/>
  <c r="E250" i="16"/>
  <c r="AE247" i="13"/>
  <c r="AG247" i="13" s="1"/>
  <c r="AH247" i="13" s="1"/>
  <c r="E249" i="16"/>
  <c r="AE246" i="13"/>
  <c r="AG246" i="13" s="1"/>
  <c r="AH246" i="13" s="1"/>
  <c r="E248" i="16"/>
  <c r="AE245" i="13"/>
  <c r="AG245" i="13" s="1"/>
  <c r="AH245" i="13" s="1"/>
  <c r="AG247" i="16" s="1"/>
  <c r="E247" i="16"/>
  <c r="AE244" i="13"/>
  <c r="AG244" i="13" s="1"/>
  <c r="AH244" i="13" s="1"/>
  <c r="AG246" i="16" s="1"/>
  <c r="E246" i="16"/>
  <c r="AE243" i="13"/>
  <c r="AG243" i="13" s="1"/>
  <c r="AH243" i="13" s="1"/>
  <c r="E245" i="16"/>
  <c r="AE242" i="13"/>
  <c r="AG242" i="13" s="1"/>
  <c r="AH242" i="13" s="1"/>
  <c r="E244" i="16"/>
  <c r="AE241" i="13"/>
  <c r="AG241" i="13" s="1"/>
  <c r="AH241" i="13" s="1"/>
  <c r="E243" i="16"/>
  <c r="AE240" i="13"/>
  <c r="AG240" i="13" s="1"/>
  <c r="AH240" i="13" s="1"/>
  <c r="E242" i="16"/>
  <c r="AE239" i="13"/>
  <c r="AG239" i="13" s="1"/>
  <c r="AH239" i="13" s="1"/>
  <c r="E241" i="16"/>
  <c r="AE238" i="13"/>
  <c r="AG238" i="13" s="1"/>
  <c r="AH238" i="13" s="1"/>
  <c r="E240" i="16"/>
  <c r="AE237" i="13"/>
  <c r="AG237" i="13" s="1"/>
  <c r="AH237" i="13" s="1"/>
  <c r="E239" i="16"/>
  <c r="AE236" i="13"/>
  <c r="AG236" i="13" s="1"/>
  <c r="AH236" i="13" s="1"/>
  <c r="E238" i="16"/>
  <c r="AE235" i="13"/>
  <c r="AG235" i="13" s="1"/>
  <c r="AH235" i="13" s="1"/>
  <c r="E237" i="16"/>
  <c r="AE234" i="13"/>
  <c r="AG234" i="13" s="1"/>
  <c r="AH234" i="13" s="1"/>
  <c r="E236" i="16"/>
  <c r="AE233" i="13"/>
  <c r="AG233" i="13" s="1"/>
  <c r="AH233" i="13" s="1"/>
  <c r="E235" i="16"/>
  <c r="AE232" i="13"/>
  <c r="AG232" i="13" s="1"/>
  <c r="AH232" i="13" s="1"/>
  <c r="E234" i="16"/>
  <c r="AE231" i="13"/>
  <c r="AG231" i="13" s="1"/>
  <c r="AH231" i="13" s="1"/>
  <c r="E233" i="16"/>
  <c r="AE230" i="13"/>
  <c r="AG230" i="13" s="1"/>
  <c r="AH230" i="13" s="1"/>
  <c r="E232" i="16"/>
  <c r="AE229" i="13"/>
  <c r="AG229" i="13" s="1"/>
  <c r="AH229" i="13" s="1"/>
  <c r="E231" i="16"/>
  <c r="AE228" i="13"/>
  <c r="AG228" i="13" s="1"/>
  <c r="AH228" i="13" s="1"/>
  <c r="E230" i="16"/>
  <c r="AE227" i="13"/>
  <c r="AG227" i="13" s="1"/>
  <c r="AH227" i="13" s="1"/>
  <c r="E229" i="16"/>
  <c r="AE226" i="13"/>
  <c r="AG226" i="13" s="1"/>
  <c r="AH226" i="13" s="1"/>
  <c r="E228" i="16"/>
  <c r="AE225" i="13"/>
  <c r="AG225" i="13" s="1"/>
  <c r="AH225" i="13" s="1"/>
  <c r="E227" i="16"/>
  <c r="AE224" i="13"/>
  <c r="AG224" i="13" s="1"/>
  <c r="AH224" i="13" s="1"/>
  <c r="E226" i="16"/>
  <c r="AE223" i="13"/>
  <c r="AG223" i="13" s="1"/>
  <c r="AH223" i="13" s="1"/>
  <c r="E225" i="16"/>
  <c r="AE222" i="13"/>
  <c r="AG222" i="13" s="1"/>
  <c r="AH222" i="13" s="1"/>
  <c r="E224" i="16"/>
  <c r="AE221" i="13"/>
  <c r="AG221" i="13" s="1"/>
  <c r="AH221" i="13" s="1"/>
  <c r="E223" i="16"/>
  <c r="AE220" i="13"/>
  <c r="AG220" i="13" s="1"/>
  <c r="AH220" i="13" s="1"/>
  <c r="E222" i="16"/>
  <c r="AE219" i="13"/>
  <c r="AG219" i="13" s="1"/>
  <c r="AH219" i="13" s="1"/>
  <c r="E221" i="16"/>
  <c r="AE218" i="13"/>
  <c r="AG218" i="13" s="1"/>
  <c r="AH218" i="13" s="1"/>
  <c r="E220" i="16"/>
  <c r="AE217" i="13"/>
  <c r="AG217" i="13" s="1"/>
  <c r="AH217" i="13" s="1"/>
  <c r="E219" i="16"/>
  <c r="AE216" i="13"/>
  <c r="AG216" i="13" s="1"/>
  <c r="AH216" i="13" s="1"/>
  <c r="E218" i="16"/>
  <c r="AE215" i="13"/>
  <c r="AG215" i="13" s="1"/>
  <c r="AH215" i="13" s="1"/>
  <c r="AG217" i="16" s="1"/>
  <c r="E217" i="16"/>
  <c r="AE214" i="13"/>
  <c r="AG214" i="13" s="1"/>
  <c r="AH214" i="13" s="1"/>
  <c r="E216" i="16"/>
  <c r="AE213" i="13"/>
  <c r="AG213" i="13" s="1"/>
  <c r="AH213" i="13" s="1"/>
  <c r="E215" i="16"/>
  <c r="AE212" i="13"/>
  <c r="AG212" i="13" s="1"/>
  <c r="AH212" i="13" s="1"/>
  <c r="AG214" i="16" s="1"/>
  <c r="E214" i="16"/>
  <c r="AE211" i="13"/>
  <c r="AG211" i="13" s="1"/>
  <c r="AH211" i="13" s="1"/>
  <c r="E213" i="16"/>
  <c r="AE210" i="13"/>
  <c r="AG210" i="13" s="1"/>
  <c r="AH210" i="13" s="1"/>
  <c r="AG212" i="16" s="1"/>
  <c r="E212" i="16"/>
  <c r="AE209" i="13"/>
  <c r="AG209" i="13" s="1"/>
  <c r="AH209" i="13" s="1"/>
  <c r="E211" i="16"/>
  <c r="AE208" i="13"/>
  <c r="AG208" i="13" s="1"/>
  <c r="AH208" i="13" s="1"/>
  <c r="E210" i="16"/>
  <c r="AE207" i="13"/>
  <c r="AG207" i="13" s="1"/>
  <c r="AH207" i="13" s="1"/>
  <c r="AG209" i="16" s="1"/>
  <c r="E209" i="16"/>
  <c r="AE206" i="13"/>
  <c r="AG206" i="13" s="1"/>
  <c r="AH206" i="13" s="1"/>
  <c r="AG208" i="16" s="1"/>
  <c r="E208" i="16"/>
  <c r="AE205" i="13"/>
  <c r="AG205" i="13" s="1"/>
  <c r="AH205" i="13" s="1"/>
  <c r="AG207" i="16" s="1"/>
  <c r="E207" i="16"/>
  <c r="AE204" i="13"/>
  <c r="AG204" i="13" s="1"/>
  <c r="AH204" i="13" s="1"/>
  <c r="AG206" i="16" s="1"/>
  <c r="E206" i="16"/>
  <c r="AE203" i="13"/>
  <c r="AG203" i="13" s="1"/>
  <c r="AH203" i="13" s="1"/>
  <c r="E205" i="16"/>
  <c r="AE202" i="13"/>
  <c r="AG202" i="13" s="1"/>
  <c r="AH202" i="13" s="1"/>
  <c r="E204" i="16"/>
  <c r="AE201" i="13"/>
  <c r="AG201" i="13" s="1"/>
  <c r="AH201" i="13" s="1"/>
  <c r="E203" i="16"/>
  <c r="AE200" i="13"/>
  <c r="AG200" i="13" s="1"/>
  <c r="AH200" i="13" s="1"/>
  <c r="E202" i="16"/>
  <c r="AE199" i="13"/>
  <c r="AG199" i="13" s="1"/>
  <c r="AH199" i="13" s="1"/>
  <c r="E201" i="16"/>
  <c r="AE198" i="13"/>
  <c r="AG198" i="13" s="1"/>
  <c r="AH198" i="13" s="1"/>
  <c r="E200" i="16"/>
  <c r="AE197" i="13"/>
  <c r="AG197" i="13" s="1"/>
  <c r="AH197" i="13" s="1"/>
  <c r="E199" i="16"/>
  <c r="AE196" i="13"/>
  <c r="AG196" i="13" s="1"/>
  <c r="AH196" i="13" s="1"/>
  <c r="E198" i="16"/>
  <c r="AE195" i="13"/>
  <c r="AG195" i="13" s="1"/>
  <c r="AH195" i="13" s="1"/>
  <c r="E197" i="16"/>
  <c r="AE194" i="13"/>
  <c r="AG194" i="13" s="1"/>
  <c r="AH194" i="13" s="1"/>
  <c r="AG196" i="16" s="1"/>
  <c r="E196" i="16"/>
  <c r="AE193" i="13"/>
  <c r="AG193" i="13" s="1"/>
  <c r="AH193" i="13" s="1"/>
  <c r="E195" i="16"/>
  <c r="AE192" i="13"/>
  <c r="AG192" i="13" s="1"/>
  <c r="AH192" i="13" s="1"/>
  <c r="E194" i="16"/>
  <c r="AE191" i="13"/>
  <c r="AG191" i="13" s="1"/>
  <c r="AH191" i="13" s="1"/>
  <c r="E193" i="16"/>
  <c r="AE193" i="16" s="1"/>
  <c r="AE190" i="13"/>
  <c r="AG190" i="13" s="1"/>
  <c r="AH190" i="13" s="1"/>
  <c r="E192" i="16"/>
  <c r="AE189" i="13"/>
  <c r="AG189" i="13" s="1"/>
  <c r="AH189" i="13" s="1"/>
  <c r="E191" i="16"/>
  <c r="AE191" i="16" s="1"/>
  <c r="AE188" i="13"/>
  <c r="AG188" i="13" s="1"/>
  <c r="AH188" i="13" s="1"/>
  <c r="E190" i="16"/>
  <c r="AE187" i="13"/>
  <c r="AG187" i="13" s="1"/>
  <c r="AH187" i="13" s="1"/>
  <c r="E189" i="16"/>
  <c r="AE186" i="13"/>
  <c r="AG186" i="13" s="1"/>
  <c r="AH186" i="13" s="1"/>
  <c r="AG188" i="16" s="1"/>
  <c r="E188" i="16"/>
  <c r="AE185" i="13"/>
  <c r="AG185" i="13" s="1"/>
  <c r="AH185" i="13" s="1"/>
  <c r="E187" i="16"/>
  <c r="AE184" i="13"/>
  <c r="AG184" i="13" s="1"/>
  <c r="AH184" i="13" s="1"/>
  <c r="E186" i="16"/>
  <c r="AE183" i="13"/>
  <c r="AG183" i="13" s="1"/>
  <c r="AH183" i="13" s="1"/>
  <c r="E185" i="16"/>
  <c r="AE185" i="16" s="1"/>
  <c r="AE182" i="13"/>
  <c r="AG182" i="13" s="1"/>
  <c r="AH182" i="13" s="1"/>
  <c r="E184" i="16"/>
  <c r="AE181" i="13"/>
  <c r="AG181" i="13" s="1"/>
  <c r="AH181" i="13" s="1"/>
  <c r="E183" i="16"/>
  <c r="AE183" i="16" s="1"/>
  <c r="AE180" i="13"/>
  <c r="AG180" i="13" s="1"/>
  <c r="AH180" i="13" s="1"/>
  <c r="AG182" i="16" s="1"/>
  <c r="E182" i="16"/>
  <c r="AE179" i="13"/>
  <c r="AG179" i="13" s="1"/>
  <c r="AH179" i="13" s="1"/>
  <c r="E181" i="16"/>
  <c r="AE178" i="13"/>
  <c r="AG178" i="13" s="1"/>
  <c r="AH178" i="13" s="1"/>
  <c r="E180" i="16"/>
  <c r="AE177" i="13"/>
  <c r="AG177" i="13" s="1"/>
  <c r="AH177" i="13" s="1"/>
  <c r="E179" i="16"/>
  <c r="AE176" i="13"/>
  <c r="AG176" i="13" s="1"/>
  <c r="AH176" i="13" s="1"/>
  <c r="E178" i="16"/>
  <c r="AE175" i="13"/>
  <c r="AG175" i="13" s="1"/>
  <c r="AH175" i="13" s="1"/>
  <c r="E177" i="16"/>
  <c r="AE177" i="16" s="1"/>
  <c r="AE174" i="13"/>
  <c r="AG174" i="13" s="1"/>
  <c r="AH174" i="13" s="1"/>
  <c r="E176" i="16"/>
  <c r="AE173" i="13"/>
  <c r="AG173" i="13" s="1"/>
  <c r="AH173" i="13" s="1"/>
  <c r="E175" i="16"/>
  <c r="AE175" i="16" s="1"/>
  <c r="AE172" i="13"/>
  <c r="AG172" i="13" s="1"/>
  <c r="AH172" i="13" s="1"/>
  <c r="E174" i="16"/>
  <c r="AE171" i="13"/>
  <c r="AG171" i="13" s="1"/>
  <c r="AH171" i="13" s="1"/>
  <c r="E173" i="16"/>
  <c r="AE170" i="13"/>
  <c r="AG170" i="13" s="1"/>
  <c r="AH170" i="13" s="1"/>
  <c r="E172" i="16"/>
  <c r="AE169" i="13"/>
  <c r="AG169" i="13" s="1"/>
  <c r="AH169" i="13" s="1"/>
  <c r="E171" i="16"/>
  <c r="AE168" i="13"/>
  <c r="AG168" i="13" s="1"/>
  <c r="AH168" i="13" s="1"/>
  <c r="E170" i="16"/>
  <c r="AE167" i="13"/>
  <c r="AG167" i="13" s="1"/>
  <c r="AH167" i="13" s="1"/>
  <c r="E169" i="16"/>
  <c r="AE169" i="16" s="1"/>
  <c r="AE166" i="13"/>
  <c r="AG166" i="13" s="1"/>
  <c r="AH166" i="13" s="1"/>
  <c r="E168" i="16"/>
  <c r="AE165" i="13"/>
  <c r="AG165" i="13" s="1"/>
  <c r="AH165" i="13" s="1"/>
  <c r="E167" i="16"/>
  <c r="AE167" i="16" s="1"/>
  <c r="AE164" i="13"/>
  <c r="AG164" i="13" s="1"/>
  <c r="AH164" i="13" s="1"/>
  <c r="AG166" i="16" s="1"/>
  <c r="E166" i="16"/>
  <c r="AE163" i="13"/>
  <c r="AG163" i="13" s="1"/>
  <c r="AH163" i="13" s="1"/>
  <c r="E165" i="16"/>
  <c r="AE165" i="16" s="1"/>
  <c r="AE162" i="13"/>
  <c r="AG162" i="13" s="1"/>
  <c r="AH162" i="13" s="1"/>
  <c r="E164" i="16"/>
  <c r="AE161" i="13"/>
  <c r="AG161" i="13" s="1"/>
  <c r="AH161" i="13" s="1"/>
  <c r="AG163" i="16" s="1"/>
  <c r="E163" i="16"/>
  <c r="AE163" i="16" s="1"/>
  <c r="AE160" i="13"/>
  <c r="AG160" i="13" s="1"/>
  <c r="AH160" i="13" s="1"/>
  <c r="E162" i="16"/>
  <c r="AE159" i="13"/>
  <c r="AG159" i="13" s="1"/>
  <c r="AH159" i="13" s="1"/>
  <c r="E161" i="16"/>
  <c r="AE161" i="16" s="1"/>
  <c r="AE158" i="13"/>
  <c r="AG158" i="13" s="1"/>
  <c r="AH158" i="13" s="1"/>
  <c r="E160" i="16"/>
  <c r="AE157" i="13"/>
  <c r="AG157" i="13" s="1"/>
  <c r="AH157" i="13" s="1"/>
  <c r="E159" i="16"/>
  <c r="AE159" i="16" s="1"/>
  <c r="AE156" i="13"/>
  <c r="AG156" i="13" s="1"/>
  <c r="AH156" i="13" s="1"/>
  <c r="E158" i="16"/>
  <c r="AE155" i="13"/>
  <c r="AG155" i="13" s="1"/>
  <c r="AH155" i="13" s="1"/>
  <c r="AG157" i="16" s="1"/>
  <c r="E157" i="16"/>
  <c r="AE157" i="16" s="1"/>
  <c r="AE154" i="13"/>
  <c r="AG154" i="13" s="1"/>
  <c r="AH154" i="13" s="1"/>
  <c r="E156" i="16"/>
  <c r="AE153" i="13"/>
  <c r="AG153" i="13" s="1"/>
  <c r="AH153" i="13" s="1"/>
  <c r="E155" i="16"/>
  <c r="AE155" i="16" s="1"/>
  <c r="AE152" i="13"/>
  <c r="AG152" i="13" s="1"/>
  <c r="AH152" i="13" s="1"/>
  <c r="AG154" i="16" s="1"/>
  <c r="E154" i="16"/>
  <c r="AE151" i="13"/>
  <c r="AG151" i="13" s="1"/>
  <c r="AH151" i="13" s="1"/>
  <c r="E153" i="16"/>
  <c r="AE153" i="16" s="1"/>
  <c r="AE150" i="13"/>
  <c r="AG150" i="13" s="1"/>
  <c r="AH150" i="13" s="1"/>
  <c r="AG152" i="16" s="1"/>
  <c r="E152" i="16"/>
  <c r="AE149" i="13"/>
  <c r="AG149" i="13" s="1"/>
  <c r="AH149" i="13" s="1"/>
  <c r="E151" i="16"/>
  <c r="AE148" i="13"/>
  <c r="AG148" i="13" s="1"/>
  <c r="AH148" i="13" s="1"/>
  <c r="E150" i="16"/>
  <c r="AE147" i="13"/>
  <c r="AG147" i="13" s="1"/>
  <c r="AH147" i="13" s="1"/>
  <c r="E149" i="16"/>
  <c r="AE149" i="16" s="1"/>
  <c r="AE146" i="13"/>
  <c r="AG146" i="13" s="1"/>
  <c r="AH146" i="13" s="1"/>
  <c r="E148" i="16"/>
  <c r="AE145" i="13"/>
  <c r="AG145" i="13" s="1"/>
  <c r="AH145" i="13" s="1"/>
  <c r="E147" i="16"/>
  <c r="AE147" i="16" s="1"/>
  <c r="AE144" i="13"/>
  <c r="AG144" i="13" s="1"/>
  <c r="AH144" i="13" s="1"/>
  <c r="E146" i="16"/>
  <c r="AE143" i="13"/>
  <c r="AG143" i="13" s="1"/>
  <c r="AH143" i="13" s="1"/>
  <c r="AG145" i="16" s="1"/>
  <c r="E145" i="16"/>
  <c r="AE142" i="13"/>
  <c r="AG142" i="13" s="1"/>
  <c r="AH142" i="13" s="1"/>
  <c r="E144" i="16"/>
  <c r="AE141" i="13"/>
  <c r="AG141" i="13" s="1"/>
  <c r="AH141" i="13" s="1"/>
  <c r="E143" i="16"/>
  <c r="AE143" i="16" s="1"/>
  <c r="AE140" i="13"/>
  <c r="AG140" i="13" s="1"/>
  <c r="AH140" i="13" s="1"/>
  <c r="E142" i="16"/>
  <c r="AE139" i="13"/>
  <c r="AG139" i="13" s="1"/>
  <c r="AH139" i="13" s="1"/>
  <c r="E141" i="16"/>
  <c r="AE141" i="16" s="1"/>
  <c r="AE138" i="13"/>
  <c r="AG138" i="13" s="1"/>
  <c r="AH138" i="13" s="1"/>
  <c r="E140" i="16"/>
  <c r="AE137" i="13"/>
  <c r="AG137" i="13" s="1"/>
  <c r="AH137" i="13" s="1"/>
  <c r="E139" i="16"/>
  <c r="AE139" i="16" s="1"/>
  <c r="AE136" i="13"/>
  <c r="AG136" i="13" s="1"/>
  <c r="AH136" i="13" s="1"/>
  <c r="AG138" i="16" s="1"/>
  <c r="E138" i="16"/>
  <c r="AE135" i="13"/>
  <c r="AG135" i="13" s="1"/>
  <c r="AH135" i="13" s="1"/>
  <c r="AG137" i="16" s="1"/>
  <c r="E137" i="16"/>
  <c r="AE137" i="16" s="1"/>
  <c r="AE134" i="13"/>
  <c r="AG134" i="13" s="1"/>
  <c r="AH134" i="13" s="1"/>
  <c r="E136" i="16"/>
  <c r="AE133" i="13"/>
  <c r="AG133" i="13" s="1"/>
  <c r="AH133" i="13" s="1"/>
  <c r="AG135" i="16" s="1"/>
  <c r="E135" i="16"/>
  <c r="AE132" i="13"/>
  <c r="AG132" i="13" s="1"/>
  <c r="AH132" i="13" s="1"/>
  <c r="E134" i="16"/>
  <c r="AE131" i="13"/>
  <c r="AG131" i="13" s="1"/>
  <c r="AH131" i="13" s="1"/>
  <c r="E133" i="16"/>
  <c r="AE133" i="16" s="1"/>
  <c r="AE130" i="13"/>
  <c r="AG130" i="13" s="1"/>
  <c r="AH130" i="13" s="1"/>
  <c r="AG132" i="16" s="1"/>
  <c r="E132" i="16"/>
  <c r="AE129" i="13"/>
  <c r="AG129" i="13" s="1"/>
  <c r="AH129" i="13" s="1"/>
  <c r="E131" i="16"/>
  <c r="AE131" i="16" s="1"/>
  <c r="AE128" i="13"/>
  <c r="AG128" i="13" s="1"/>
  <c r="AH128" i="13" s="1"/>
  <c r="AG130" i="16" s="1"/>
  <c r="E130" i="16"/>
  <c r="AE127" i="13"/>
  <c r="AG127" i="13" s="1"/>
  <c r="AH127" i="13" s="1"/>
  <c r="E129" i="16"/>
  <c r="AE129" i="16" s="1"/>
  <c r="AE126" i="13"/>
  <c r="AG126" i="13" s="1"/>
  <c r="AH126" i="13" s="1"/>
  <c r="E128" i="16"/>
  <c r="AE125" i="13"/>
  <c r="AG125" i="13" s="1"/>
  <c r="AH125" i="13" s="1"/>
  <c r="E127" i="16"/>
  <c r="AE127" i="16" s="1"/>
  <c r="AE124" i="13"/>
  <c r="AG124" i="13" s="1"/>
  <c r="AH124" i="13" s="1"/>
  <c r="E126" i="16"/>
  <c r="AE123" i="13"/>
  <c r="AG123" i="13" s="1"/>
  <c r="AH123" i="13" s="1"/>
  <c r="E125" i="16"/>
  <c r="AE122" i="13"/>
  <c r="AG122" i="13" s="1"/>
  <c r="AH122" i="13" s="1"/>
  <c r="E124" i="16"/>
  <c r="AE121" i="13"/>
  <c r="AG121" i="13" s="1"/>
  <c r="AH121" i="13" s="1"/>
  <c r="AG123" i="16" s="1"/>
  <c r="E123" i="16"/>
  <c r="AE123" i="16" s="1"/>
  <c r="AK123" i="16" s="1"/>
  <c r="AE120" i="13"/>
  <c r="AG120" i="13" s="1"/>
  <c r="AH120" i="13" s="1"/>
  <c r="AG122" i="16" s="1"/>
  <c r="E122" i="16"/>
  <c r="AE119" i="13"/>
  <c r="AG119" i="13" s="1"/>
  <c r="AH119" i="13" s="1"/>
  <c r="AG121" i="16" s="1"/>
  <c r="E121" i="16"/>
  <c r="AE121" i="16" s="1"/>
  <c r="AE118" i="13"/>
  <c r="AG118" i="13" s="1"/>
  <c r="AH118" i="13" s="1"/>
  <c r="AG120" i="16" s="1"/>
  <c r="E120" i="16"/>
  <c r="AE117" i="13"/>
  <c r="AG117" i="13" s="1"/>
  <c r="AH117" i="13" s="1"/>
  <c r="E119" i="16"/>
  <c r="AE116" i="13"/>
  <c r="AG116" i="13" s="1"/>
  <c r="AH116" i="13" s="1"/>
  <c r="E118" i="16"/>
  <c r="AE115" i="13"/>
  <c r="AG115" i="13" s="1"/>
  <c r="AH115" i="13" s="1"/>
  <c r="E117" i="16"/>
  <c r="AE117" i="16" s="1"/>
  <c r="AE114" i="13"/>
  <c r="AG114" i="13" s="1"/>
  <c r="AH114" i="13" s="1"/>
  <c r="E116" i="16"/>
  <c r="AE113" i="13"/>
  <c r="AG113" i="13" s="1"/>
  <c r="AH113" i="13" s="1"/>
  <c r="E115" i="16"/>
  <c r="AE115" i="16" s="1"/>
  <c r="AE112" i="13"/>
  <c r="AG112" i="13" s="1"/>
  <c r="AH112" i="13" s="1"/>
  <c r="E114" i="16"/>
  <c r="AE111" i="13"/>
  <c r="AG111" i="13" s="1"/>
  <c r="AH111" i="13" s="1"/>
  <c r="E113" i="16"/>
  <c r="AE113" i="16" s="1"/>
  <c r="AE110" i="13"/>
  <c r="AG110" i="13" s="1"/>
  <c r="AH110" i="13" s="1"/>
  <c r="E112" i="16"/>
  <c r="AE109" i="13"/>
  <c r="AG109" i="13" s="1"/>
  <c r="AH109" i="13" s="1"/>
  <c r="E111" i="16"/>
  <c r="AE111" i="16" s="1"/>
  <c r="AE108" i="13"/>
  <c r="AG108" i="13" s="1"/>
  <c r="AH108" i="13" s="1"/>
  <c r="E110" i="16"/>
  <c r="AE107" i="13"/>
  <c r="AG107" i="13" s="1"/>
  <c r="AH107" i="13" s="1"/>
  <c r="E109" i="16"/>
  <c r="AE106" i="13"/>
  <c r="AG106" i="13" s="1"/>
  <c r="AH106" i="13" s="1"/>
  <c r="E108" i="16"/>
  <c r="AE105" i="13"/>
  <c r="AG105" i="13" s="1"/>
  <c r="AH105" i="13" s="1"/>
  <c r="E107" i="16"/>
  <c r="AE107" i="16" s="1"/>
  <c r="AE104" i="13"/>
  <c r="AG104" i="13" s="1"/>
  <c r="AH104" i="13" s="1"/>
  <c r="E106" i="16"/>
  <c r="AE103" i="13"/>
  <c r="AG103" i="13" s="1"/>
  <c r="AH103" i="13" s="1"/>
  <c r="E105" i="16"/>
  <c r="AE105" i="16" s="1"/>
  <c r="AE102" i="13"/>
  <c r="AG102" i="13" s="1"/>
  <c r="AH102" i="13" s="1"/>
  <c r="E104" i="16"/>
  <c r="AE101" i="13"/>
  <c r="AG101" i="13" s="1"/>
  <c r="AH101" i="13" s="1"/>
  <c r="AG103" i="16" s="1"/>
  <c r="E103" i="16"/>
  <c r="AE100" i="13"/>
  <c r="AG100" i="13" s="1"/>
  <c r="AH100" i="13" s="1"/>
  <c r="E102" i="16"/>
  <c r="AE99" i="13"/>
  <c r="AG99" i="13" s="1"/>
  <c r="AH99" i="13" s="1"/>
  <c r="E101" i="16"/>
  <c r="AE101" i="16" s="1"/>
  <c r="AE98" i="13"/>
  <c r="AG98" i="13" s="1"/>
  <c r="AH98" i="13" s="1"/>
  <c r="E100" i="16"/>
  <c r="AE97" i="13"/>
  <c r="AG97" i="13" s="1"/>
  <c r="AH97" i="13" s="1"/>
  <c r="E99" i="16"/>
  <c r="AE99" i="16" s="1"/>
  <c r="AE96" i="13"/>
  <c r="AG96" i="13" s="1"/>
  <c r="AH96" i="13" s="1"/>
  <c r="AG98" i="16" s="1"/>
  <c r="E98" i="16"/>
  <c r="AE95" i="13"/>
  <c r="AG95" i="13" s="1"/>
  <c r="AH95" i="13" s="1"/>
  <c r="E97" i="16"/>
  <c r="AE97" i="16" s="1"/>
  <c r="AE94" i="13"/>
  <c r="AG94" i="13" s="1"/>
  <c r="AH94" i="13" s="1"/>
  <c r="E96" i="16"/>
  <c r="AE93" i="13"/>
  <c r="AG93" i="13" s="1"/>
  <c r="AH93" i="13" s="1"/>
  <c r="E95" i="16"/>
  <c r="AE95" i="16" s="1"/>
  <c r="AE92" i="13"/>
  <c r="AG92" i="13" s="1"/>
  <c r="AH92" i="13" s="1"/>
  <c r="E94" i="16"/>
  <c r="AE91" i="13"/>
  <c r="AG91" i="13" s="1"/>
  <c r="AH91" i="13" s="1"/>
  <c r="E93" i="16"/>
  <c r="AE90" i="13"/>
  <c r="AG90" i="13" s="1"/>
  <c r="AH90" i="13" s="1"/>
  <c r="E92" i="16"/>
  <c r="AE89" i="13"/>
  <c r="AG89" i="13" s="1"/>
  <c r="AH89" i="13" s="1"/>
  <c r="AG91" i="16" s="1"/>
  <c r="E91" i="16"/>
  <c r="AE88" i="13"/>
  <c r="AG88" i="13" s="1"/>
  <c r="AH88" i="13" s="1"/>
  <c r="E90" i="16"/>
  <c r="AE87" i="13"/>
  <c r="AG87" i="13" s="1"/>
  <c r="AH87" i="13" s="1"/>
  <c r="E89" i="16"/>
  <c r="AE89" i="16" s="1"/>
  <c r="AE86" i="13"/>
  <c r="AG86" i="13" s="1"/>
  <c r="AH86" i="13" s="1"/>
  <c r="AG88" i="16" s="1"/>
  <c r="E88" i="16"/>
  <c r="AE85" i="13"/>
  <c r="AG85" i="13" s="1"/>
  <c r="AH85" i="13" s="1"/>
  <c r="E87" i="16"/>
  <c r="AE87" i="16" s="1"/>
  <c r="AE84" i="13"/>
  <c r="AG84" i="13" s="1"/>
  <c r="AH84" i="13" s="1"/>
  <c r="E86" i="16"/>
  <c r="AE83" i="13"/>
  <c r="AG83" i="13" s="1"/>
  <c r="AH83" i="13" s="1"/>
  <c r="E85" i="16"/>
  <c r="AE85" i="16" s="1"/>
  <c r="AE82" i="13"/>
  <c r="AG82" i="13" s="1"/>
  <c r="AH82" i="13" s="1"/>
  <c r="E84" i="16"/>
  <c r="AE81" i="13"/>
  <c r="AG81" i="13" s="1"/>
  <c r="AH81" i="13" s="1"/>
  <c r="E83" i="16"/>
  <c r="AE83" i="16" s="1"/>
  <c r="AE80" i="13"/>
  <c r="AG80" i="13" s="1"/>
  <c r="AH80" i="13" s="1"/>
  <c r="E82" i="16"/>
  <c r="AE79" i="13"/>
  <c r="AG79" i="13" s="1"/>
  <c r="AH79" i="13" s="1"/>
  <c r="E81" i="16"/>
  <c r="AE81" i="16" s="1"/>
  <c r="AE78" i="13"/>
  <c r="AG78" i="13" s="1"/>
  <c r="AH78" i="13" s="1"/>
  <c r="AG80" i="16" s="1"/>
  <c r="E80" i="16"/>
  <c r="AE77" i="13"/>
  <c r="AG77" i="13" s="1"/>
  <c r="AH77" i="13" s="1"/>
  <c r="E79" i="16"/>
  <c r="AE79" i="16" s="1"/>
  <c r="AE76" i="13"/>
  <c r="AG76" i="13" s="1"/>
  <c r="AH76" i="13" s="1"/>
  <c r="E78" i="16"/>
  <c r="AE75" i="13"/>
  <c r="AG75" i="13" s="1"/>
  <c r="AH75" i="13" s="1"/>
  <c r="E77" i="16"/>
  <c r="AE74" i="13"/>
  <c r="AG74" i="13" s="1"/>
  <c r="AH74" i="13" s="1"/>
  <c r="E76" i="16"/>
  <c r="AE73" i="13"/>
  <c r="AG73" i="13" s="1"/>
  <c r="AH73" i="13" s="1"/>
  <c r="E75" i="16"/>
  <c r="AE72" i="13"/>
  <c r="AG72" i="13" s="1"/>
  <c r="AH72" i="13" s="1"/>
  <c r="E74" i="16"/>
  <c r="AE71" i="13"/>
  <c r="AG71" i="13" s="1"/>
  <c r="AH71" i="13" s="1"/>
  <c r="AG73" i="16" s="1"/>
  <c r="E73" i="16"/>
  <c r="AE73" i="16" s="1"/>
  <c r="AK73" i="16" s="1"/>
  <c r="AE70" i="13"/>
  <c r="AG70" i="13" s="1"/>
  <c r="AH70" i="13" s="1"/>
  <c r="E72" i="16"/>
  <c r="AE69" i="13"/>
  <c r="AG69" i="13" s="1"/>
  <c r="AH69" i="13" s="1"/>
  <c r="E71" i="16"/>
  <c r="AE71" i="16" s="1"/>
  <c r="AE68" i="13"/>
  <c r="AG68" i="13" s="1"/>
  <c r="AH68" i="13" s="1"/>
  <c r="E70" i="16"/>
  <c r="AE67" i="13"/>
  <c r="AG67" i="13" s="1"/>
  <c r="AH67" i="13" s="1"/>
  <c r="E69" i="16"/>
  <c r="AE69" i="16" s="1"/>
  <c r="AE66" i="13"/>
  <c r="AG66" i="13" s="1"/>
  <c r="AH66" i="13" s="1"/>
  <c r="E68" i="16"/>
  <c r="AE65" i="13"/>
  <c r="AG65" i="13" s="1"/>
  <c r="AH65" i="13" s="1"/>
  <c r="E67" i="16"/>
  <c r="AE67" i="16" s="1"/>
  <c r="AE64" i="13"/>
  <c r="AG64" i="13" s="1"/>
  <c r="AH64" i="13" s="1"/>
  <c r="E66" i="16"/>
  <c r="AE63" i="13"/>
  <c r="AG63" i="13" s="1"/>
  <c r="AH63" i="13" s="1"/>
  <c r="E65" i="16"/>
  <c r="AE65" i="16" s="1"/>
  <c r="AE62" i="13"/>
  <c r="AG62" i="13" s="1"/>
  <c r="AH62" i="13" s="1"/>
  <c r="E64" i="16"/>
  <c r="AE61" i="13"/>
  <c r="AG61" i="13" s="1"/>
  <c r="AH61" i="13" s="1"/>
  <c r="E63" i="16"/>
  <c r="AE63" i="16" s="1"/>
  <c r="AE60" i="13"/>
  <c r="AG60" i="13" s="1"/>
  <c r="AH60" i="13" s="1"/>
  <c r="E62" i="16"/>
  <c r="AE59" i="13"/>
  <c r="AG59" i="13" s="1"/>
  <c r="AH59" i="13" s="1"/>
  <c r="AG61" i="16" s="1"/>
  <c r="E61" i="16"/>
  <c r="AE58" i="13"/>
  <c r="AG58" i="13" s="1"/>
  <c r="AH58" i="13" s="1"/>
  <c r="E60" i="16"/>
  <c r="AE57" i="13"/>
  <c r="AG57" i="13" s="1"/>
  <c r="AH57" i="13" s="1"/>
  <c r="E59" i="16"/>
  <c r="AE56" i="13"/>
  <c r="AG56" i="13" s="1"/>
  <c r="AH56" i="13" s="1"/>
  <c r="AG58" i="16" s="1"/>
  <c r="E58" i="16"/>
  <c r="AE55" i="13"/>
  <c r="AG55" i="13" s="1"/>
  <c r="AH55" i="13" s="1"/>
  <c r="E57" i="16"/>
  <c r="AE57" i="16" s="1"/>
  <c r="AE54" i="13"/>
  <c r="AG54" i="13" s="1"/>
  <c r="AH54" i="13" s="1"/>
  <c r="E56" i="16"/>
  <c r="AE53" i="13"/>
  <c r="AG53" i="13" s="1"/>
  <c r="AH53" i="13" s="1"/>
  <c r="AG55" i="16" s="1"/>
  <c r="E55" i="16"/>
  <c r="AE55" i="16" s="1"/>
  <c r="AK55" i="16" s="1"/>
  <c r="AE52" i="13"/>
  <c r="AG52" i="13" s="1"/>
  <c r="AH52" i="13" s="1"/>
  <c r="E54" i="16"/>
  <c r="AE51" i="13"/>
  <c r="AG51" i="13" s="1"/>
  <c r="AH51" i="13" s="1"/>
  <c r="E53" i="16"/>
  <c r="AE53" i="16" s="1"/>
  <c r="AE50" i="13"/>
  <c r="AG50" i="13" s="1"/>
  <c r="AH50" i="13" s="1"/>
  <c r="E52" i="16"/>
  <c r="AE49" i="13"/>
  <c r="AG49" i="13" s="1"/>
  <c r="AH49" i="13" s="1"/>
  <c r="E51" i="16"/>
  <c r="AE51" i="16" s="1"/>
  <c r="AE48" i="13"/>
  <c r="AG48" i="13" s="1"/>
  <c r="AH48" i="13" s="1"/>
  <c r="E50" i="16"/>
  <c r="AE47" i="13"/>
  <c r="AG47" i="13" s="1"/>
  <c r="AH47" i="13" s="1"/>
  <c r="E49" i="16"/>
  <c r="AE49" i="16" s="1"/>
  <c r="AE46" i="13"/>
  <c r="AG46" i="13" s="1"/>
  <c r="AH46" i="13" s="1"/>
  <c r="E48" i="16"/>
  <c r="E47" i="16"/>
  <c r="AE45" i="13"/>
  <c r="AG45" i="13" s="1"/>
  <c r="AH45" i="13" s="1"/>
  <c r="AE44" i="13"/>
  <c r="AG44" i="13" s="1"/>
  <c r="AH44" i="13" s="1"/>
  <c r="E46" i="16"/>
  <c r="AE43" i="13"/>
  <c r="AG43" i="13" s="1"/>
  <c r="AH43" i="13" s="1"/>
  <c r="E45" i="16"/>
  <c r="AE42" i="13"/>
  <c r="AG42" i="13" s="1"/>
  <c r="AH42" i="13" s="1"/>
  <c r="E44" i="16"/>
  <c r="AE41" i="13"/>
  <c r="AG41" i="13" s="1"/>
  <c r="AH41" i="13" s="1"/>
  <c r="E43" i="16"/>
  <c r="AE40" i="13"/>
  <c r="AG40" i="13" s="1"/>
  <c r="AH40" i="13" s="1"/>
  <c r="AG42" i="16" s="1"/>
  <c r="E42" i="16"/>
  <c r="AE39" i="13"/>
  <c r="AG39" i="13" s="1"/>
  <c r="AH39" i="13" s="1"/>
  <c r="E41" i="16"/>
  <c r="AE41" i="16" s="1"/>
  <c r="AE38" i="13"/>
  <c r="AG38" i="13" s="1"/>
  <c r="AH38" i="13" s="1"/>
  <c r="E40" i="16"/>
  <c r="AE37" i="13"/>
  <c r="AG37" i="13" s="1"/>
  <c r="AH37" i="13" s="1"/>
  <c r="E39" i="16"/>
  <c r="AE39" i="16" s="1"/>
  <c r="AE36" i="13"/>
  <c r="AG36" i="13" s="1"/>
  <c r="AH36" i="13" s="1"/>
  <c r="E38" i="16"/>
  <c r="AE35" i="13"/>
  <c r="AG35" i="13" s="1"/>
  <c r="AH35" i="13" s="1"/>
  <c r="E37" i="16"/>
  <c r="AE34" i="13"/>
  <c r="AG34" i="13" s="1"/>
  <c r="AH34" i="13" s="1"/>
  <c r="E36" i="16"/>
  <c r="AE33" i="13"/>
  <c r="AG33" i="13" s="1"/>
  <c r="AH33" i="13" s="1"/>
  <c r="AG35" i="16" s="1"/>
  <c r="E35" i="16"/>
  <c r="AE32" i="13"/>
  <c r="AG32" i="13" s="1"/>
  <c r="AH32" i="13" s="1"/>
  <c r="E34" i="16"/>
  <c r="AE31" i="13"/>
  <c r="AG31" i="13" s="1"/>
  <c r="AH31" i="13" s="1"/>
  <c r="E33" i="16"/>
  <c r="AE33" i="16" s="1"/>
  <c r="AE30" i="13"/>
  <c r="AG30" i="13" s="1"/>
  <c r="AH30" i="13" s="1"/>
  <c r="AG32" i="16" s="1"/>
  <c r="E32" i="16"/>
  <c r="AE29" i="13"/>
  <c r="AG29" i="13" s="1"/>
  <c r="AH29" i="13" s="1"/>
  <c r="E31" i="16"/>
  <c r="AE28" i="13"/>
  <c r="AG28" i="13" s="1"/>
  <c r="AH28" i="13" s="1"/>
  <c r="E30" i="16"/>
  <c r="AE27" i="13"/>
  <c r="AG27" i="13" s="1"/>
  <c r="AH27" i="13" s="1"/>
  <c r="E29" i="16"/>
  <c r="AE29" i="16" s="1"/>
  <c r="AE26" i="13"/>
  <c r="AG26" i="13" s="1"/>
  <c r="AH26" i="13" s="1"/>
  <c r="AG28" i="16" s="1"/>
  <c r="E28" i="16"/>
  <c r="AE25" i="13"/>
  <c r="AG25" i="13" s="1"/>
  <c r="AH25" i="13" s="1"/>
  <c r="E27" i="16"/>
  <c r="AE27" i="16" s="1"/>
  <c r="AE24" i="13"/>
  <c r="AG24" i="13" s="1"/>
  <c r="AH24" i="13" s="1"/>
  <c r="E26" i="16"/>
  <c r="AE23" i="13"/>
  <c r="AG23" i="13" s="1"/>
  <c r="AH23" i="13" s="1"/>
  <c r="E25" i="16"/>
  <c r="AE25" i="16" s="1"/>
  <c r="AE22" i="13"/>
  <c r="AG22" i="13" s="1"/>
  <c r="AH22" i="13" s="1"/>
  <c r="E24" i="16"/>
  <c r="AE21" i="13"/>
  <c r="AG21" i="13" s="1"/>
  <c r="AH21" i="13" s="1"/>
  <c r="E23" i="16"/>
  <c r="AE23" i="16" s="1"/>
  <c r="AE20" i="13"/>
  <c r="AG20" i="13" s="1"/>
  <c r="AH20" i="13" s="1"/>
  <c r="E22" i="16"/>
  <c r="AE19" i="13"/>
  <c r="AG19" i="13" s="1"/>
  <c r="AH19" i="13" s="1"/>
  <c r="E21" i="16"/>
  <c r="AE21" i="16" s="1"/>
  <c r="AE18" i="13"/>
  <c r="AG18" i="13" s="1"/>
  <c r="AH18" i="13" s="1"/>
  <c r="E20" i="16"/>
  <c r="E19" i="16"/>
  <c r="AE17" i="13"/>
  <c r="AG17" i="13" s="1"/>
  <c r="AH17" i="13" s="1"/>
  <c r="AE16" i="13"/>
  <c r="AG16" i="13" s="1"/>
  <c r="AH16" i="13" s="1"/>
  <c r="E18" i="16"/>
  <c r="AE15" i="13"/>
  <c r="AG15" i="13" s="1"/>
  <c r="AH15" i="13" s="1"/>
  <c r="E17" i="16"/>
  <c r="AE17" i="16" s="1"/>
  <c r="AE14" i="13"/>
  <c r="AG14" i="13" s="1"/>
  <c r="AH14" i="13" s="1"/>
  <c r="E16" i="16"/>
  <c r="AE13" i="13"/>
  <c r="AG13" i="13" s="1"/>
  <c r="AH13" i="13" s="1"/>
  <c r="E15" i="16"/>
  <c r="AE12" i="13"/>
  <c r="AG12" i="13" s="1"/>
  <c r="AH12" i="13" s="1"/>
  <c r="E14" i="16"/>
  <c r="AE11" i="13"/>
  <c r="AG11" i="13" s="1"/>
  <c r="AH11" i="13" s="1"/>
  <c r="E13" i="16"/>
  <c r="AE13" i="16" s="1"/>
  <c r="AE10" i="13"/>
  <c r="AG10" i="13" s="1"/>
  <c r="AH10" i="13" s="1"/>
  <c r="E12" i="16"/>
  <c r="AE9" i="13"/>
  <c r="AG9" i="13" s="1"/>
  <c r="AH9" i="13" s="1"/>
  <c r="E11" i="16"/>
  <c r="AE11" i="16" s="1"/>
  <c r="AE8" i="13"/>
  <c r="AG8" i="13" s="1"/>
  <c r="AH8" i="13" s="1"/>
  <c r="E10" i="16"/>
  <c r="AE7" i="13"/>
  <c r="AG7" i="13" s="1"/>
  <c r="AH7" i="13" s="1"/>
  <c r="E9" i="16"/>
  <c r="AE9" i="16" s="1"/>
  <c r="AE6" i="13"/>
  <c r="AG6" i="13" s="1"/>
  <c r="AH6" i="13" s="1"/>
  <c r="E8" i="16"/>
  <c r="AE8" i="16" s="1"/>
  <c r="AE5" i="13"/>
  <c r="AG5" i="13" s="1"/>
  <c r="AH5" i="13" s="1"/>
  <c r="E7" i="16"/>
  <c r="AE7" i="16" s="1"/>
  <c r="AE4" i="13"/>
  <c r="AG4" i="13" s="1"/>
  <c r="AH4" i="13" s="1"/>
  <c r="E6" i="16"/>
  <c r="AE3" i="13"/>
  <c r="AG3" i="13" s="1"/>
  <c r="AH3" i="13" s="1"/>
  <c r="AG5" i="16" s="1"/>
  <c r="E5" i="16"/>
  <c r="AE5" i="16" s="1"/>
  <c r="AK5" i="16" s="1"/>
  <c r="AE411" i="13"/>
  <c r="AG411" i="13" s="1"/>
  <c r="AH411" i="13" s="1"/>
  <c r="AG413" i="16" s="1"/>
  <c r="AE410" i="13"/>
  <c r="AG410" i="13" s="1"/>
  <c r="AH410" i="13" s="1"/>
  <c r="AG412" i="16" s="1"/>
  <c r="G413" i="16"/>
  <c r="E411" i="16"/>
  <c r="AE411" i="16" s="1"/>
  <c r="G409" i="16"/>
  <c r="E407" i="16"/>
  <c r="G405" i="16"/>
  <c r="E403" i="16"/>
  <c r="AE403" i="16" s="1"/>
  <c r="G401" i="16"/>
  <c r="E399" i="16"/>
  <c r="AE399" i="16" s="1"/>
  <c r="G397" i="16"/>
  <c r="E395" i="16"/>
  <c r="G393" i="16"/>
  <c r="E391" i="16"/>
  <c r="G389" i="16"/>
  <c r="E387" i="16"/>
  <c r="AE387" i="16" s="1"/>
  <c r="G385" i="16"/>
  <c r="E383" i="16"/>
  <c r="AE383" i="16" s="1"/>
  <c r="G381" i="16"/>
  <c r="E379" i="16"/>
  <c r="AE379" i="16" s="1"/>
  <c r="G377" i="16"/>
  <c r="AE377" i="16" s="1"/>
  <c r="E375" i="16"/>
  <c r="AE375" i="16" s="1"/>
  <c r="G373" i="16"/>
  <c r="E371" i="16"/>
  <c r="AE371" i="16" s="1"/>
  <c r="G369" i="16"/>
  <c r="E367" i="16"/>
  <c r="AE367" i="16" s="1"/>
  <c r="G365" i="16"/>
  <c r="E363" i="16"/>
  <c r="AE363" i="16" s="1"/>
  <c r="G361" i="16"/>
  <c r="AE361" i="16" s="1"/>
  <c r="E359" i="16"/>
  <c r="AE359" i="16" s="1"/>
  <c r="G357" i="16"/>
  <c r="E355" i="16"/>
  <c r="AE355" i="16" s="1"/>
  <c r="G353" i="16"/>
  <c r="E351" i="16"/>
  <c r="AE351" i="16" s="1"/>
  <c r="G349" i="16"/>
  <c r="E348" i="16"/>
  <c r="AE348" i="16" s="1"/>
  <c r="AI155" i="13"/>
  <c r="AI133" i="13"/>
  <c r="AI205" i="13"/>
  <c r="AI119" i="13"/>
  <c r="AI411" i="13"/>
  <c r="AI283" i="13"/>
  <c r="AE151" i="16"/>
  <c r="AE135" i="16"/>
  <c r="AE119" i="16"/>
  <c r="AE103" i="16"/>
  <c r="AE156" i="16"/>
  <c r="AE152" i="16"/>
  <c r="AE148" i="16"/>
  <c r="AE144" i="16"/>
  <c r="AE140" i="16"/>
  <c r="AE136" i="16"/>
  <c r="AE132" i="16"/>
  <c r="AK132" i="16" s="1"/>
  <c r="AE128" i="16"/>
  <c r="AE124" i="16"/>
  <c r="AE120" i="16"/>
  <c r="AE116" i="16"/>
  <c r="AE112" i="16"/>
  <c r="AE108" i="16"/>
  <c r="AE104" i="16"/>
  <c r="AE100" i="16"/>
  <c r="AE96" i="16"/>
  <c r="AE92" i="16"/>
  <c r="AE88" i="16"/>
  <c r="AE84" i="16"/>
  <c r="AE80" i="16"/>
  <c r="AE145" i="16"/>
  <c r="AE158" i="16"/>
  <c r="AE154" i="16"/>
  <c r="AK154" i="16" s="1"/>
  <c r="AE150" i="16"/>
  <c r="AE146" i="16"/>
  <c r="AE142" i="16"/>
  <c r="AE138" i="16"/>
  <c r="AK138" i="16" s="1"/>
  <c r="AE134" i="16"/>
  <c r="AE130" i="16"/>
  <c r="AK130" i="16" s="1"/>
  <c r="AE126" i="16"/>
  <c r="AE122" i="16"/>
  <c r="AK122" i="16" s="1"/>
  <c r="AE118" i="16"/>
  <c r="AE114" i="16"/>
  <c r="AE110" i="16"/>
  <c r="AE106" i="16"/>
  <c r="AE102" i="16"/>
  <c r="AE98" i="16"/>
  <c r="AK98" i="16" s="1"/>
  <c r="AE94" i="16"/>
  <c r="AE90" i="16"/>
  <c r="AE86" i="16"/>
  <c r="AE82" i="16"/>
  <c r="AE31" i="16"/>
  <c r="AE28" i="16"/>
  <c r="AK28" i="16" s="1"/>
  <c r="AE15" i="16"/>
  <c r="AE12" i="16"/>
  <c r="AN391" i="5"/>
  <c r="AN390" i="5"/>
  <c r="AN387" i="5"/>
  <c r="AN380" i="5"/>
  <c r="AN359" i="5"/>
  <c r="AN358" i="5"/>
  <c r="AN355" i="5"/>
  <c r="AN352" i="5"/>
  <c r="AN348" i="5"/>
  <c r="AN337" i="5"/>
  <c r="AN329" i="5"/>
  <c r="AN321" i="5"/>
  <c r="AN313" i="5"/>
  <c r="AN305" i="5"/>
  <c r="AN289" i="5"/>
  <c r="AN281" i="5"/>
  <c r="AN273" i="5"/>
  <c r="AN265" i="5"/>
  <c r="AN257" i="5"/>
  <c r="AN249" i="5"/>
  <c r="AN241" i="5"/>
  <c r="AN240" i="5"/>
  <c r="AN235" i="5"/>
  <c r="AN226" i="5"/>
  <c r="AN222" i="5"/>
  <c r="AN217" i="5"/>
  <c r="AN216" i="5"/>
  <c r="AN213" i="5"/>
  <c r="AN194" i="5"/>
  <c r="AN190" i="5"/>
  <c r="AN185" i="5"/>
  <c r="AN184" i="5"/>
  <c r="AN181" i="5"/>
  <c r="AN162" i="5"/>
  <c r="AN153" i="5"/>
  <c r="AN150" i="5"/>
  <c r="AN138" i="5"/>
  <c r="AN133" i="5"/>
  <c r="AN131" i="5"/>
  <c r="AN130" i="5"/>
  <c r="AQ130" i="5"/>
  <c r="AN125" i="5"/>
  <c r="AN121" i="5"/>
  <c r="AN120" i="5"/>
  <c r="AN76" i="5"/>
  <c r="AN44" i="5"/>
  <c r="AN10" i="5"/>
  <c r="AI382" i="13"/>
  <c r="AI339" i="13"/>
  <c r="AI316" i="13"/>
  <c r="AI301" i="13"/>
  <c r="AI280" i="13"/>
  <c r="AI274" i="13"/>
  <c r="AI266" i="13"/>
  <c r="AE91" i="16"/>
  <c r="AE35" i="16"/>
  <c r="AE19" i="16"/>
  <c r="AN2" i="5"/>
  <c r="AN411" i="5"/>
  <c r="AN408" i="5"/>
  <c r="AN383" i="5"/>
  <c r="AN382" i="5"/>
  <c r="AN379" i="5"/>
  <c r="AN351" i="5"/>
  <c r="AN350" i="5"/>
  <c r="AN347" i="5"/>
  <c r="AN326" i="5"/>
  <c r="AN310" i="5"/>
  <c r="AN294" i="5"/>
  <c r="AN278" i="5"/>
  <c r="AN262" i="5"/>
  <c r="AN246" i="5"/>
  <c r="AN237" i="5"/>
  <c r="AN236" i="5"/>
  <c r="AN209" i="5"/>
  <c r="AN208" i="5"/>
  <c r="AN205" i="5"/>
  <c r="AN177" i="5"/>
  <c r="AN176" i="5"/>
  <c r="AN173" i="5"/>
  <c r="AN128" i="5"/>
  <c r="AN109" i="5"/>
  <c r="AN108" i="5"/>
  <c r="AN107" i="5"/>
  <c r="AN106" i="5"/>
  <c r="AQ106" i="5"/>
  <c r="AN85" i="5"/>
  <c r="AN83" i="5"/>
  <c r="AN82" i="5"/>
  <c r="AQ82" i="5"/>
  <c r="AN77" i="5"/>
  <c r="AN53" i="5"/>
  <c r="AN51" i="5"/>
  <c r="AN50" i="5"/>
  <c r="AQ50" i="5"/>
  <c r="AN45" i="5"/>
  <c r="AN22" i="5"/>
  <c r="AN21" i="5"/>
  <c r="AN19" i="5"/>
  <c r="AN16" i="5"/>
  <c r="AN13" i="5"/>
  <c r="AN8" i="5"/>
  <c r="AI399" i="13"/>
  <c r="AI352" i="13"/>
  <c r="AI343" i="13"/>
  <c r="AI327" i="13"/>
  <c r="AI314" i="16"/>
  <c r="AI319" i="16"/>
  <c r="AI298" i="13"/>
  <c r="AE40" i="16"/>
  <c r="AE36" i="16"/>
  <c r="AE32" i="16"/>
  <c r="AK32" i="16" s="1"/>
  <c r="AE24" i="16"/>
  <c r="AE20" i="16"/>
  <c r="AE16" i="16"/>
  <c r="AN154" i="5"/>
  <c r="AQ154" i="5"/>
  <c r="AI389" i="13"/>
  <c r="AI161" i="13"/>
  <c r="AI121" i="13"/>
  <c r="AE125" i="16"/>
  <c r="AE109" i="16"/>
  <c r="AE93" i="16"/>
  <c r="AE37" i="16"/>
  <c r="AN399" i="5"/>
  <c r="AN398" i="5"/>
  <c r="AN395" i="5"/>
  <c r="AN367" i="5"/>
  <c r="AN366" i="5"/>
  <c r="AN363" i="5"/>
  <c r="AN340" i="5"/>
  <c r="AN333" i="5"/>
  <c r="AN332" i="5"/>
  <c r="AN331" i="5"/>
  <c r="AN324" i="5"/>
  <c r="AN317" i="5"/>
  <c r="AN316" i="5"/>
  <c r="AN315" i="5"/>
  <c r="AN308" i="5"/>
  <c r="AN301" i="5"/>
  <c r="AN300" i="5"/>
  <c r="AN299" i="5"/>
  <c r="AN292" i="5"/>
  <c r="AN285" i="5"/>
  <c r="AN284" i="5"/>
  <c r="AN283" i="5"/>
  <c r="AN276" i="5"/>
  <c r="AN269" i="5"/>
  <c r="AN268" i="5"/>
  <c r="AN267" i="5"/>
  <c r="AN260" i="5"/>
  <c r="AN253" i="5"/>
  <c r="AN252" i="5"/>
  <c r="AN251" i="5"/>
  <c r="AN244" i="5"/>
  <c r="AN239" i="5"/>
  <c r="AN230" i="5"/>
  <c r="AN225" i="5"/>
  <c r="AN224" i="5"/>
  <c r="AN221" i="5"/>
  <c r="AQ210" i="5"/>
  <c r="AI210" i="13" s="1"/>
  <c r="AN202" i="5"/>
  <c r="AN198" i="5"/>
  <c r="AN193" i="5"/>
  <c r="AN192" i="5"/>
  <c r="AN189" i="5"/>
  <c r="AQ178" i="5"/>
  <c r="AN170" i="5"/>
  <c r="AN166" i="5"/>
  <c r="AN161" i="5"/>
  <c r="AN160" i="5"/>
  <c r="AN159" i="5"/>
  <c r="AN158" i="5"/>
  <c r="AN152" i="5"/>
  <c r="AN124" i="5"/>
  <c r="AQ118" i="5"/>
  <c r="AN114" i="5"/>
  <c r="AN105" i="5"/>
  <c r="AN101" i="5"/>
  <c r="AQ86" i="5"/>
  <c r="AN81" i="5"/>
  <c r="AN78" i="5"/>
  <c r="AN73" i="5"/>
  <c r="AN69" i="5"/>
  <c r="AQ54" i="5"/>
  <c r="AN49" i="5"/>
  <c r="AN46" i="5"/>
  <c r="AN41" i="5"/>
  <c r="AN37" i="5"/>
  <c r="AN28" i="5"/>
  <c r="AN24" i="5"/>
  <c r="AN17" i="5"/>
  <c r="AN12" i="5"/>
  <c r="AN9" i="5"/>
  <c r="AN6" i="5"/>
  <c r="AN5" i="5"/>
  <c r="AI261" i="13"/>
  <c r="AI255" i="13"/>
  <c r="AI244" i="13"/>
  <c r="AI194" i="13"/>
  <c r="AI186" i="13"/>
  <c r="AI130" i="13"/>
  <c r="AI118" i="13"/>
  <c r="AI96" i="13"/>
  <c r="AI3" i="13"/>
  <c r="AI347" i="13"/>
  <c r="AI309" i="13"/>
  <c r="AI303" i="13"/>
  <c r="AI292" i="13"/>
  <c r="AI260" i="13"/>
  <c r="AI257" i="13"/>
  <c r="AI245" i="13"/>
  <c r="AI215" i="13"/>
  <c r="AI207" i="13"/>
  <c r="AI143" i="13"/>
  <c r="AI135" i="13"/>
  <c r="AI101" i="13"/>
  <c r="AI89" i="13"/>
  <c r="AI71" i="13"/>
  <c r="AI33" i="13"/>
  <c r="AI26" i="13"/>
  <c r="AN146" i="5"/>
  <c r="AN142" i="5"/>
  <c r="AN137" i="5"/>
  <c r="AN136" i="5"/>
  <c r="AN122" i="5"/>
  <c r="AN117" i="5"/>
  <c r="AN102" i="5"/>
  <c r="AN97" i="5"/>
  <c r="AN93" i="5"/>
  <c r="AN92" i="5"/>
  <c r="AN89" i="5"/>
  <c r="AN88" i="5"/>
  <c r="AN70" i="5"/>
  <c r="AN65" i="5"/>
  <c r="AN61" i="5"/>
  <c r="AN60" i="5"/>
  <c r="AN57" i="5"/>
  <c r="AN56" i="5"/>
  <c r="AN38" i="5"/>
  <c r="AN33" i="5"/>
  <c r="AN29" i="5"/>
  <c r="AN26" i="5"/>
  <c r="AN25" i="5"/>
  <c r="AN20" i="5"/>
  <c r="AI410" i="13"/>
  <c r="AI344" i="13"/>
  <c r="AI314" i="13"/>
  <c r="AI296" i="13"/>
  <c r="AI212" i="13"/>
  <c r="AI204" i="13"/>
  <c r="AI180" i="13"/>
  <c r="AI164" i="13"/>
  <c r="AI152" i="13"/>
  <c r="AI136" i="13"/>
  <c r="AI128" i="13"/>
  <c r="AI120" i="13"/>
  <c r="AI86" i="13"/>
  <c r="AI59" i="13"/>
  <c r="AI56" i="13"/>
  <c r="AI53" i="13"/>
  <c r="AI40" i="13"/>
  <c r="AI30" i="13"/>
  <c r="AE410" i="16"/>
  <c r="AE394" i="16"/>
  <c r="AE390" i="16"/>
  <c r="AE386" i="16"/>
  <c r="AE350" i="16"/>
  <c r="AE322" i="16"/>
  <c r="AE318" i="16"/>
  <c r="AE298" i="16"/>
  <c r="AE395" i="16"/>
  <c r="AE412" i="16"/>
  <c r="AK412" i="16" s="1"/>
  <c r="AE404" i="16"/>
  <c r="AE396" i="16"/>
  <c r="AE388" i="16"/>
  <c r="AE384" i="16"/>
  <c r="AE376" i="16"/>
  <c r="AE372" i="16"/>
  <c r="AE352" i="16"/>
  <c r="AE340" i="16"/>
  <c r="AE336" i="16"/>
  <c r="AE332" i="16"/>
  <c r="AE324" i="16"/>
  <c r="AE316" i="16"/>
  <c r="AE308" i="16"/>
  <c r="AE305" i="16"/>
  <c r="AE273" i="16"/>
  <c r="AE249" i="16"/>
  <c r="AE358" i="16"/>
  <c r="AE338" i="16"/>
  <c r="AE330" i="16"/>
  <c r="AE314" i="16"/>
  <c r="AK314" i="16" s="1"/>
  <c r="AE294" i="16"/>
  <c r="AK294" i="16" s="1"/>
  <c r="AE286" i="16"/>
  <c r="AE407" i="16"/>
  <c r="AE391" i="16"/>
  <c r="AK391" i="16" s="1"/>
  <c r="AE4" i="16"/>
  <c r="AE408" i="16"/>
  <c r="AE400" i="16"/>
  <c r="AE392" i="16"/>
  <c r="AE380" i="16"/>
  <c r="AE368" i="16"/>
  <c r="AE364" i="16"/>
  <c r="AE360" i="16"/>
  <c r="AE356" i="16"/>
  <c r="AE344" i="16"/>
  <c r="AE337" i="16"/>
  <c r="AE328" i="16"/>
  <c r="AE321" i="16"/>
  <c r="AE320" i="16"/>
  <c r="AE312" i="16"/>
  <c r="AE413" i="16"/>
  <c r="AK413" i="16" s="1"/>
  <c r="AE409" i="16"/>
  <c r="AE405" i="16"/>
  <c r="AE401" i="16"/>
  <c r="AK401" i="16" s="1"/>
  <c r="AE397" i="16"/>
  <c r="AE393" i="16"/>
  <c r="AE389" i="16"/>
  <c r="AE385" i="16"/>
  <c r="AE381" i="16"/>
  <c r="AE373" i="16"/>
  <c r="AE369" i="16"/>
  <c r="AE365" i="16"/>
  <c r="AE357" i="16"/>
  <c r="AE353" i="16"/>
  <c r="AE349" i="16"/>
  <c r="AK349" i="16" s="1"/>
  <c r="AE345" i="16"/>
  <c r="AE341" i="16"/>
  <c r="AE333" i="16"/>
  <c r="AE329" i="16"/>
  <c r="AK329" i="16" s="1"/>
  <c r="AE325" i="16"/>
  <c r="AE317" i="16"/>
  <c r="AE313" i="16"/>
  <c r="AE309" i="16"/>
  <c r="AE297" i="16"/>
  <c r="AE289" i="16"/>
  <c r="AE281" i="16"/>
  <c r="AE265" i="16"/>
  <c r="AE257" i="16"/>
  <c r="AE374" i="16"/>
  <c r="AE370" i="16"/>
  <c r="AE366" i="16"/>
  <c r="AE346" i="16"/>
  <c r="AE334" i="16"/>
  <c r="AE310" i="16"/>
  <c r="AE306" i="16"/>
  <c r="AE290" i="16"/>
  <c r="AE282" i="16"/>
  <c r="AK282" i="16" s="1"/>
  <c r="AE278" i="16"/>
  <c r="AE274" i="16"/>
  <c r="AE270" i="16"/>
  <c r="AE266" i="16"/>
  <c r="AE262" i="16"/>
  <c r="AE258" i="16"/>
  <c r="AE254" i="16"/>
  <c r="AE250" i="16"/>
  <c r="AE246" i="16"/>
  <c r="AE242" i="16"/>
  <c r="AE238" i="16"/>
  <c r="AE234" i="16"/>
  <c r="AE230" i="16"/>
  <c r="AE226" i="16"/>
  <c r="AE222" i="16"/>
  <c r="AE218" i="16"/>
  <c r="AE214" i="16"/>
  <c r="AE210" i="16"/>
  <c r="AE206" i="16"/>
  <c r="AE202" i="16"/>
  <c r="AE198" i="16"/>
  <c r="AE194" i="16"/>
  <c r="AE190" i="16"/>
  <c r="AE406" i="16"/>
  <c r="AE402" i="16"/>
  <c r="AE398" i="16"/>
  <c r="AE382" i="16"/>
  <c r="AE378" i="16"/>
  <c r="AE362" i="16"/>
  <c r="AE354" i="16"/>
  <c r="AK354" i="16" s="1"/>
  <c r="AE342" i="16"/>
  <c r="AE326" i="16"/>
  <c r="AE302" i="16"/>
  <c r="AE347" i="16"/>
  <c r="AE343" i="16"/>
  <c r="AE339" i="16"/>
  <c r="AE335" i="16"/>
  <c r="AE331" i="16"/>
  <c r="AE327" i="16"/>
  <c r="AE323" i="16"/>
  <c r="AE319" i="16"/>
  <c r="AK319" i="16" s="1"/>
  <c r="AE315" i="16"/>
  <c r="AE311" i="16"/>
  <c r="AE307" i="16"/>
  <c r="AE303" i="16"/>
  <c r="AK303" i="16" s="1"/>
  <c r="AE299" i="16"/>
  <c r="AE295" i="16"/>
  <c r="AE291" i="16"/>
  <c r="AE287" i="16"/>
  <c r="AE283" i="16"/>
  <c r="AE279" i="16"/>
  <c r="AE275" i="16"/>
  <c r="AE271" i="16"/>
  <c r="AE267" i="16"/>
  <c r="AE263" i="16"/>
  <c r="AE259" i="16"/>
  <c r="AE255" i="16"/>
  <c r="AE247" i="16"/>
  <c r="AE186" i="16"/>
  <c r="AE182" i="16"/>
  <c r="AE178" i="16"/>
  <c r="AE174" i="16"/>
  <c r="AE170" i="16"/>
  <c r="AE166" i="16"/>
  <c r="AE162" i="16"/>
  <c r="AE78" i="16"/>
  <c r="AE74" i="16"/>
  <c r="AE70" i="16"/>
  <c r="AE66" i="16"/>
  <c r="AE62" i="16"/>
  <c r="AE58" i="16"/>
  <c r="AK58" i="16" s="1"/>
  <c r="AE54" i="16"/>
  <c r="AE50" i="16"/>
  <c r="AE46" i="16"/>
  <c r="AE42" i="16"/>
  <c r="AK42" i="16" s="1"/>
  <c r="AE38" i="16"/>
  <c r="AE34" i="16"/>
  <c r="AE30" i="16"/>
  <c r="AE26" i="16"/>
  <c r="AE22" i="16"/>
  <c r="AE18" i="16"/>
  <c r="AE14" i="16"/>
  <c r="AE10" i="16"/>
  <c r="AE6" i="16"/>
  <c r="AE251" i="16"/>
  <c r="AE243" i="16"/>
  <c r="AE239" i="16"/>
  <c r="AE235" i="16"/>
  <c r="AE231" i="16"/>
  <c r="AE227" i="16"/>
  <c r="AE223" i="16"/>
  <c r="AE219" i="16"/>
  <c r="AE215" i="16"/>
  <c r="AE211" i="16"/>
  <c r="AE207" i="16"/>
  <c r="AE203" i="16"/>
  <c r="AE199" i="16"/>
  <c r="AE195" i="16"/>
  <c r="AE187" i="16"/>
  <c r="AE179" i="16"/>
  <c r="AE171" i="16"/>
  <c r="AE75" i="16"/>
  <c r="AE59" i="16"/>
  <c r="AE47" i="16"/>
  <c r="AE43" i="16"/>
  <c r="AE304" i="16"/>
  <c r="AE300" i="16"/>
  <c r="AE296" i="16"/>
  <c r="AE292" i="16"/>
  <c r="AE288" i="16"/>
  <c r="AE284" i="16"/>
  <c r="AE280" i="16"/>
  <c r="AE276" i="16"/>
  <c r="AE272" i="16"/>
  <c r="AE268" i="16"/>
  <c r="AE264" i="16"/>
  <c r="AE260" i="16"/>
  <c r="AE256" i="16"/>
  <c r="AE252" i="16"/>
  <c r="AE248" i="16"/>
  <c r="AE244" i="16"/>
  <c r="AE240" i="16"/>
  <c r="AE236" i="16"/>
  <c r="AE232" i="16"/>
  <c r="AE228" i="16"/>
  <c r="AE224" i="16"/>
  <c r="AE220" i="16"/>
  <c r="AE216" i="16"/>
  <c r="AE212" i="16"/>
  <c r="AE208" i="16"/>
  <c r="AK208" i="16" s="1"/>
  <c r="AE204" i="16"/>
  <c r="AE200" i="16"/>
  <c r="AE196" i="16"/>
  <c r="AE192" i="16"/>
  <c r="AE188" i="16"/>
  <c r="AE184" i="16"/>
  <c r="AE180" i="16"/>
  <c r="AE176" i="16"/>
  <c r="AE172" i="16"/>
  <c r="AE168" i="16"/>
  <c r="AE164" i="16"/>
  <c r="AE160" i="16"/>
  <c r="AE76" i="16"/>
  <c r="AE72" i="16"/>
  <c r="AE68" i="16"/>
  <c r="AE64" i="16"/>
  <c r="AE60" i="16"/>
  <c r="AE56" i="16"/>
  <c r="AE52" i="16"/>
  <c r="AE48" i="16"/>
  <c r="AE44" i="16"/>
  <c r="AE301" i="16"/>
  <c r="AE293" i="16"/>
  <c r="AE285" i="16"/>
  <c r="AK285" i="16" s="1"/>
  <c r="AE277" i="16"/>
  <c r="AE269" i="16"/>
  <c r="AE261" i="16"/>
  <c r="AE253" i="16"/>
  <c r="AE245" i="16"/>
  <c r="AE241" i="16"/>
  <c r="AE237" i="16"/>
  <c r="AE233" i="16"/>
  <c r="AE229" i="16"/>
  <c r="AE225" i="16"/>
  <c r="AE221" i="16"/>
  <c r="AE217" i="16"/>
  <c r="AK217" i="16" s="1"/>
  <c r="AE213" i="16"/>
  <c r="AE209" i="16"/>
  <c r="AE205" i="16"/>
  <c r="AE201" i="16"/>
  <c r="AE197" i="16"/>
  <c r="AE189" i="16"/>
  <c r="AE181" i="16"/>
  <c r="AE173" i="16"/>
  <c r="AE77" i="16"/>
  <c r="AE61" i="16"/>
  <c r="AE45" i="16"/>
  <c r="AN410" i="5"/>
  <c r="AN394" i="5"/>
  <c r="AN392" i="5"/>
  <c r="AN378" i="5"/>
  <c r="AN376" i="5"/>
  <c r="AN362" i="5"/>
  <c r="AN360" i="5"/>
  <c r="AN346" i="5"/>
  <c r="AN344" i="5"/>
  <c r="AN404" i="5"/>
  <c r="AN388" i="5"/>
  <c r="AN372" i="5"/>
  <c r="AN356" i="5"/>
  <c r="AN402" i="5"/>
  <c r="AN400" i="5"/>
  <c r="AN386" i="5"/>
  <c r="AN384" i="5"/>
  <c r="AN370" i="5"/>
  <c r="AN354" i="5"/>
  <c r="AQ329" i="5"/>
  <c r="AQ313" i="5"/>
  <c r="AQ281" i="5"/>
  <c r="AQ265" i="5"/>
  <c r="AQ249" i="5"/>
  <c r="AN336" i="5"/>
  <c r="AN320" i="5"/>
  <c r="AN304" i="5"/>
  <c r="AN297" i="5"/>
  <c r="AN288" i="5"/>
  <c r="AN272" i="5"/>
  <c r="AN256" i="5"/>
  <c r="AN228" i="5"/>
  <c r="AQ222" i="5"/>
  <c r="AN212" i="5"/>
  <c r="AQ206" i="5"/>
  <c r="AI206" i="13" s="1"/>
  <c r="AN196" i="5"/>
  <c r="AQ190" i="5"/>
  <c r="AN180" i="5"/>
  <c r="AQ174" i="5"/>
  <c r="AN164" i="5"/>
  <c r="AQ158" i="5"/>
  <c r="AN148" i="5"/>
  <c r="AQ142" i="5"/>
  <c r="AN132" i="5"/>
  <c r="AQ126" i="5"/>
  <c r="AN116" i="5"/>
  <c r="AQ110" i="5"/>
  <c r="AN100" i="5"/>
  <c r="AQ94" i="5"/>
  <c r="AN84" i="5"/>
  <c r="AQ78" i="5"/>
  <c r="AI78" i="13" s="1"/>
  <c r="AN68" i="5"/>
  <c r="AQ62" i="5"/>
  <c r="AN52" i="5"/>
  <c r="AQ46" i="5"/>
  <c r="AN36" i="5"/>
  <c r="AN96" i="5"/>
  <c r="AQ90" i="5"/>
  <c r="AN80" i="5"/>
  <c r="AQ74" i="5"/>
  <c r="AN64" i="5"/>
  <c r="AQ58" i="5"/>
  <c r="AN48" i="5"/>
  <c r="AQ42" i="5"/>
  <c r="AN32" i="5"/>
  <c r="AN18" i="5"/>
  <c r="AN328" i="5"/>
  <c r="AN312" i="5"/>
  <c r="AN296" i="5"/>
  <c r="AN280" i="5"/>
  <c r="AN264" i="5"/>
  <c r="AN248" i="5"/>
  <c r="AQ230" i="5"/>
  <c r="AN220" i="5"/>
  <c r="AQ214" i="5"/>
  <c r="AN204" i="5"/>
  <c r="AQ198" i="5"/>
  <c r="AN188" i="5"/>
  <c r="AQ182" i="5"/>
  <c r="AN172" i="5"/>
  <c r="AQ166" i="5"/>
  <c r="AN156" i="5"/>
  <c r="AQ150" i="5"/>
  <c r="AI150" i="13" s="1"/>
  <c r="AN140" i="5"/>
  <c r="AN30" i="5"/>
  <c r="AN14" i="5"/>
  <c r="AH2" i="13"/>
  <c r="N372" i="17" l="1"/>
  <c r="N428" i="17"/>
  <c r="M456" i="17"/>
  <c r="N291" i="17"/>
  <c r="K449" i="17"/>
  <c r="L446" i="17"/>
  <c r="N65" i="17"/>
  <c r="L223" i="17"/>
  <c r="K450" i="17"/>
  <c r="K187" i="17"/>
  <c r="K226" i="17"/>
  <c r="M99" i="17"/>
  <c r="M142" i="17"/>
  <c r="L102" i="17"/>
  <c r="L403" i="17"/>
  <c r="K276" i="17"/>
  <c r="K325" i="17"/>
  <c r="K307" i="17"/>
  <c r="K419" i="17"/>
  <c r="K181" i="17"/>
  <c r="L48" i="17"/>
  <c r="K385" i="17"/>
  <c r="M223" i="17"/>
  <c r="M446" i="17"/>
  <c r="N450" i="17"/>
  <c r="L429" i="17"/>
  <c r="L65" i="17"/>
  <c r="N223" i="17"/>
  <c r="M372" i="17"/>
  <c r="K446" i="17"/>
  <c r="K231" i="17"/>
  <c r="M450" i="17"/>
  <c r="N298" i="17"/>
  <c r="M429" i="17"/>
  <c r="K65" i="17"/>
  <c r="L372" i="17"/>
  <c r="K425" i="17"/>
  <c r="L241" i="17"/>
  <c r="N429" i="17"/>
  <c r="K456" i="17"/>
  <c r="L325" i="17"/>
  <c r="K99" i="17"/>
  <c r="N142" i="17"/>
  <c r="L187" i="17"/>
  <c r="M307" i="17"/>
  <c r="M48" i="17"/>
  <c r="M102" i="17"/>
  <c r="M226" i="17"/>
  <c r="M403" i="17"/>
  <c r="N419" i="17"/>
  <c r="L276" i="17"/>
  <c r="M181" i="17"/>
  <c r="M385" i="17"/>
  <c r="K30" i="17"/>
  <c r="N326" i="17"/>
  <c r="M325" i="17"/>
  <c r="N99" i="17"/>
  <c r="K142" i="17"/>
  <c r="N187" i="17"/>
  <c r="N307" i="17"/>
  <c r="M194" i="17"/>
  <c r="N48" i="17"/>
  <c r="K102" i="17"/>
  <c r="N226" i="17"/>
  <c r="N403" i="17"/>
  <c r="M419" i="17"/>
  <c r="N276" i="17"/>
  <c r="N181" i="17"/>
  <c r="K241" i="17"/>
  <c r="L385" i="17"/>
  <c r="K326" i="17"/>
  <c r="L194" i="17"/>
  <c r="L88" i="17"/>
  <c r="N241" i="17"/>
  <c r="N30" i="17"/>
  <c r="M220" i="17"/>
  <c r="M282" i="17"/>
  <c r="K37" i="17"/>
  <c r="K332" i="17"/>
  <c r="K69" i="17"/>
  <c r="M154" i="17"/>
  <c r="N457" i="17"/>
  <c r="K420" i="17"/>
  <c r="N144" i="17"/>
  <c r="N402" i="17"/>
  <c r="L358" i="17"/>
  <c r="L386" i="17"/>
  <c r="K166" i="17"/>
  <c r="K50" i="17"/>
  <c r="K245" i="17"/>
  <c r="N233" i="17"/>
  <c r="M204" i="17"/>
  <c r="N166" i="17"/>
  <c r="N220" i="17"/>
  <c r="N282" i="17"/>
  <c r="M457" i="17"/>
  <c r="N50" i="17"/>
  <c r="M245" i="17"/>
  <c r="M233" i="17"/>
  <c r="M37" i="17"/>
  <c r="M69" i="17"/>
  <c r="N420" i="17"/>
  <c r="L204" i="17"/>
  <c r="L144" i="17"/>
  <c r="N154" i="17"/>
  <c r="L402" i="17"/>
  <c r="K358" i="17"/>
  <c r="K386" i="17"/>
  <c r="M332" i="17"/>
  <c r="M358" i="17"/>
  <c r="N386" i="17"/>
  <c r="L332" i="17"/>
  <c r="M166" i="17"/>
  <c r="L220" i="17"/>
  <c r="L282" i="17"/>
  <c r="L457" i="17"/>
  <c r="L50" i="17"/>
  <c r="N245" i="17"/>
  <c r="L233" i="17"/>
  <c r="L37" i="17"/>
  <c r="L69" i="17"/>
  <c r="L420" i="17"/>
  <c r="K204" i="17"/>
  <c r="N88" i="17"/>
  <c r="K144" i="17"/>
  <c r="L154" i="17"/>
  <c r="M402" i="17"/>
  <c r="M38" i="17"/>
  <c r="AI346" i="16"/>
  <c r="F342" i="18"/>
  <c r="AI73" i="16"/>
  <c r="F71" i="18"/>
  <c r="AI145" i="16"/>
  <c r="F143" i="18"/>
  <c r="AI259" i="16"/>
  <c r="F257" i="18"/>
  <c r="AI311" i="16"/>
  <c r="F309" i="18"/>
  <c r="AI120" i="16"/>
  <c r="F118" i="18"/>
  <c r="AI246" i="16"/>
  <c r="F244" i="18"/>
  <c r="AI391" i="16"/>
  <c r="F387" i="18"/>
  <c r="AI354" i="16"/>
  <c r="F350" i="18"/>
  <c r="AI303" i="16"/>
  <c r="F301" i="18"/>
  <c r="AI285" i="16"/>
  <c r="F283" i="18"/>
  <c r="AI135" i="16"/>
  <c r="F133" i="18"/>
  <c r="AI152" i="16"/>
  <c r="F150" i="18"/>
  <c r="AI206" i="16"/>
  <c r="F204" i="18"/>
  <c r="AI154" i="16"/>
  <c r="F152" i="18"/>
  <c r="AI349" i="16"/>
  <c r="F345" i="18"/>
  <c r="AI132" i="16"/>
  <c r="F130" i="18"/>
  <c r="AI257" i="16"/>
  <c r="F255" i="18"/>
  <c r="AI401" i="16"/>
  <c r="F397" i="18"/>
  <c r="AI268" i="16"/>
  <c r="F266" i="18"/>
  <c r="AI318" i="16"/>
  <c r="F315" i="18"/>
  <c r="AI413" i="16"/>
  <c r="F409" i="18"/>
  <c r="AI157" i="16"/>
  <c r="F155" i="18"/>
  <c r="AI208" i="16"/>
  <c r="F206" i="18"/>
  <c r="AI32" i="16"/>
  <c r="F30" i="18"/>
  <c r="AI61" i="16"/>
  <c r="F59" i="18"/>
  <c r="AI214" i="16"/>
  <c r="F212" i="18"/>
  <c r="AI262" i="16"/>
  <c r="F260" i="18"/>
  <c r="AI55" i="16"/>
  <c r="F53" i="18"/>
  <c r="AI298" i="16"/>
  <c r="F296" i="18"/>
  <c r="AI28" i="16"/>
  <c r="F26" i="18"/>
  <c r="AI103" i="16"/>
  <c r="F101" i="18"/>
  <c r="AI188" i="16"/>
  <c r="F186" i="18"/>
  <c r="AI329" i="16"/>
  <c r="F325" i="18"/>
  <c r="AI276" i="16"/>
  <c r="F274" i="18"/>
  <c r="AI341" i="16"/>
  <c r="F337" i="18"/>
  <c r="AI121" i="16"/>
  <c r="F119" i="18"/>
  <c r="AI80" i="16"/>
  <c r="F78" i="18"/>
  <c r="AI138" i="16"/>
  <c r="F136" i="18"/>
  <c r="AI42" i="16"/>
  <c r="F40" i="18"/>
  <c r="AI88" i="16"/>
  <c r="F86" i="18"/>
  <c r="AI412" i="16"/>
  <c r="F408" i="18"/>
  <c r="AI91" i="16"/>
  <c r="F89" i="18"/>
  <c r="AI209" i="16"/>
  <c r="F207" i="18"/>
  <c r="AI122" i="16"/>
  <c r="F120" i="18"/>
  <c r="AI166" i="16"/>
  <c r="F164" i="18"/>
  <c r="AI217" i="16"/>
  <c r="F215" i="18"/>
  <c r="AI294" i="16"/>
  <c r="F292" i="18"/>
  <c r="AI5" i="16"/>
  <c r="F3" i="18"/>
  <c r="AI263" i="16"/>
  <c r="F261" i="18"/>
  <c r="AI212" i="16"/>
  <c r="F210" i="18"/>
  <c r="AI123" i="16"/>
  <c r="F121" i="18"/>
  <c r="AI58" i="16"/>
  <c r="F56" i="18"/>
  <c r="AI130" i="16"/>
  <c r="F128" i="18"/>
  <c r="AI182" i="16"/>
  <c r="F180" i="18"/>
  <c r="AI316" i="16"/>
  <c r="F313" i="18"/>
  <c r="AI35" i="16"/>
  <c r="F33" i="18"/>
  <c r="AI137" i="16"/>
  <c r="F135" i="18"/>
  <c r="AI247" i="16"/>
  <c r="F245" i="18"/>
  <c r="AI305" i="16"/>
  <c r="F303" i="18"/>
  <c r="AI98" i="16"/>
  <c r="F96" i="18"/>
  <c r="AI196" i="16"/>
  <c r="F194" i="18"/>
  <c r="AI163" i="16"/>
  <c r="F161" i="18"/>
  <c r="G25" i="21" s="1"/>
  <c r="AI300" i="16"/>
  <c r="F298" i="18"/>
  <c r="AI345" i="16"/>
  <c r="F341" i="18"/>
  <c r="AI282" i="16"/>
  <c r="F280" i="18"/>
  <c r="AI384" i="16"/>
  <c r="F380" i="18"/>
  <c r="AI207" i="16"/>
  <c r="F205" i="18"/>
  <c r="M425" i="17"/>
  <c r="L384" i="17"/>
  <c r="N55" i="17"/>
  <c r="L425" i="17"/>
  <c r="K199" i="17"/>
  <c r="L168" i="17"/>
  <c r="M231" i="17"/>
  <c r="N253" i="17"/>
  <c r="M298" i="17"/>
  <c r="M130" i="17"/>
  <c r="K322" i="17"/>
  <c r="N231" i="17"/>
  <c r="K252" i="17"/>
  <c r="L298" i="17"/>
  <c r="L89" i="17"/>
  <c r="M246" i="17"/>
  <c r="L396" i="17"/>
  <c r="K84" i="17"/>
  <c r="L199" i="17"/>
  <c r="K384" i="17"/>
  <c r="M55" i="17"/>
  <c r="M428" i="17"/>
  <c r="M384" i="17"/>
  <c r="M199" i="17"/>
  <c r="L55" i="17"/>
  <c r="L428" i="17"/>
  <c r="N168" i="17"/>
  <c r="K291" i="17"/>
  <c r="L322" i="17"/>
  <c r="M89" i="17"/>
  <c r="L246" i="17"/>
  <c r="N449" i="17"/>
  <c r="N434" i="17"/>
  <c r="M252" i="17"/>
  <c r="N396" i="17"/>
  <c r="K253" i="17"/>
  <c r="M84" i="17"/>
  <c r="N130" i="17"/>
  <c r="K168" i="17"/>
  <c r="M291" i="17"/>
  <c r="N322" i="17"/>
  <c r="K89" i="17"/>
  <c r="K246" i="17"/>
  <c r="L449" i="17"/>
  <c r="L252" i="17"/>
  <c r="M396" i="17"/>
  <c r="L253" i="17"/>
  <c r="N84" i="17"/>
  <c r="K130" i="17"/>
  <c r="N38" i="17"/>
  <c r="M434" i="17"/>
  <c r="M326" i="17"/>
  <c r="L456" i="17"/>
  <c r="L38" i="17"/>
  <c r="N194" i="17"/>
  <c r="L434" i="17"/>
  <c r="M88" i="17"/>
  <c r="K28" i="17"/>
  <c r="N28" i="17"/>
  <c r="M28" i="17"/>
  <c r="L28" i="17"/>
  <c r="M46" i="17"/>
  <c r="K46" i="17"/>
  <c r="L46" i="17"/>
  <c r="N46" i="17"/>
  <c r="L424" i="17"/>
  <c r="M424" i="17"/>
  <c r="N424" i="17"/>
  <c r="K424" i="17"/>
  <c r="K195" i="17"/>
  <c r="M195" i="17"/>
  <c r="L195" i="17"/>
  <c r="N195" i="17"/>
  <c r="L343" i="17"/>
  <c r="M343" i="17"/>
  <c r="N343" i="17"/>
  <c r="K343" i="17"/>
  <c r="M77" i="17"/>
  <c r="L77" i="17"/>
  <c r="N77" i="17"/>
  <c r="K77" i="17"/>
  <c r="N292" i="17"/>
  <c r="M292" i="17"/>
  <c r="L292" i="17"/>
  <c r="K292" i="17"/>
  <c r="L239" i="17"/>
  <c r="K239" i="17"/>
  <c r="N239" i="17"/>
  <c r="M239" i="17"/>
  <c r="K184" i="17"/>
  <c r="L184" i="17"/>
  <c r="N184" i="17"/>
  <c r="M184" i="17"/>
  <c r="L189" i="17"/>
  <c r="N189" i="17"/>
  <c r="K189" i="17"/>
  <c r="M189" i="17"/>
  <c r="N56" i="17"/>
  <c r="M56" i="17"/>
  <c r="L56" i="17"/>
  <c r="K56" i="17"/>
  <c r="N36" i="17"/>
  <c r="K36" i="17"/>
  <c r="L36" i="17"/>
  <c r="M36" i="17"/>
  <c r="M86" i="17"/>
  <c r="L86" i="17"/>
  <c r="K86" i="17"/>
  <c r="N86" i="17"/>
  <c r="L316" i="17"/>
  <c r="N316" i="17"/>
  <c r="M316" i="17"/>
  <c r="K316" i="17"/>
  <c r="N117" i="17"/>
  <c r="M117" i="17"/>
  <c r="L117" i="17"/>
  <c r="K117" i="17"/>
  <c r="L74" i="17"/>
  <c r="N74" i="17"/>
  <c r="M74" i="17"/>
  <c r="K74" i="17"/>
  <c r="N408" i="17"/>
  <c r="L408" i="17"/>
  <c r="K408" i="17"/>
  <c r="M408" i="17"/>
  <c r="M335" i="17"/>
  <c r="K335" i="17"/>
  <c r="N335" i="17"/>
  <c r="L335" i="17"/>
  <c r="K400" i="17"/>
  <c r="L400" i="17"/>
  <c r="M400" i="17"/>
  <c r="N400" i="17"/>
  <c r="N34" i="17"/>
  <c r="K34" i="17"/>
  <c r="M34" i="17"/>
  <c r="L34" i="17"/>
  <c r="N437" i="17"/>
  <c r="L437" i="17"/>
  <c r="M437" i="17"/>
  <c r="K437" i="17"/>
  <c r="L299" i="17"/>
  <c r="M299" i="17"/>
  <c r="K299" i="17"/>
  <c r="N299" i="17"/>
  <c r="M64" i="17"/>
  <c r="K64" i="17"/>
  <c r="L64" i="17"/>
  <c r="N64" i="17"/>
  <c r="N202" i="17"/>
  <c r="K202" i="17"/>
  <c r="M202" i="17"/>
  <c r="L202" i="17"/>
  <c r="K63" i="17"/>
  <c r="N63" i="17"/>
  <c r="M63" i="17"/>
  <c r="L63" i="17"/>
  <c r="K431" i="17"/>
  <c r="M431" i="17"/>
  <c r="L431" i="17"/>
  <c r="N431" i="17"/>
  <c r="K132" i="17"/>
  <c r="L132" i="17"/>
  <c r="N132" i="17"/>
  <c r="M132" i="17"/>
  <c r="K218" i="17"/>
  <c r="M218" i="17"/>
  <c r="N218" i="17"/>
  <c r="L218" i="17"/>
  <c r="L235" i="17"/>
  <c r="M235" i="17"/>
  <c r="N235" i="17"/>
  <c r="K235" i="17"/>
  <c r="M240" i="17"/>
  <c r="L240" i="17"/>
  <c r="K240" i="17"/>
  <c r="N240" i="17"/>
  <c r="M409" i="17"/>
  <c r="K409" i="17"/>
  <c r="L409" i="17"/>
  <c r="N409" i="17"/>
  <c r="K466" i="17"/>
  <c r="L466" i="17"/>
  <c r="N466" i="17"/>
  <c r="M466" i="17"/>
  <c r="K42" i="17"/>
  <c r="N42" i="17"/>
  <c r="M42" i="17"/>
  <c r="L42" i="17"/>
  <c r="M261" i="17"/>
  <c r="L261" i="17"/>
  <c r="N261" i="17"/>
  <c r="K261" i="17"/>
  <c r="L210" i="17"/>
  <c r="K210" i="17"/>
  <c r="N210" i="17"/>
  <c r="M210" i="17"/>
  <c r="K365" i="17"/>
  <c r="M365" i="17"/>
  <c r="L365" i="17"/>
  <c r="N365" i="17"/>
  <c r="M73" i="17"/>
  <c r="K73" i="17"/>
  <c r="L73" i="17"/>
  <c r="N73" i="17"/>
  <c r="K329" i="17"/>
  <c r="N329" i="17"/>
  <c r="M329" i="17"/>
  <c r="L329" i="17"/>
  <c r="L459" i="17"/>
  <c r="K459" i="17"/>
  <c r="N459" i="17"/>
  <c r="M459" i="17"/>
  <c r="L96" i="17"/>
  <c r="K96" i="17"/>
  <c r="M96" i="17"/>
  <c r="N96" i="17"/>
  <c r="L342" i="17"/>
  <c r="M342" i="17"/>
  <c r="K342" i="17"/>
  <c r="N342" i="17"/>
  <c r="K131" i="17"/>
  <c r="L131" i="17"/>
  <c r="N131" i="17"/>
  <c r="M131" i="17"/>
  <c r="K441" i="17"/>
  <c r="N441" i="17"/>
  <c r="M441" i="17"/>
  <c r="L441" i="17"/>
  <c r="L323" i="17"/>
  <c r="N323" i="17"/>
  <c r="M323" i="17"/>
  <c r="K323" i="17"/>
  <c r="N51" i="17"/>
  <c r="K51" i="17"/>
  <c r="M51" i="17"/>
  <c r="L51" i="17"/>
  <c r="K176" i="17"/>
  <c r="N176" i="17"/>
  <c r="L176" i="17"/>
  <c r="M176" i="17"/>
  <c r="L53" i="17"/>
  <c r="K53" i="17"/>
  <c r="N53" i="17"/>
  <c r="M53" i="17"/>
  <c r="N111" i="17"/>
  <c r="M111" i="17"/>
  <c r="L111" i="17"/>
  <c r="K111" i="17"/>
  <c r="N387" i="17"/>
  <c r="L387" i="17"/>
  <c r="M387" i="17"/>
  <c r="K387" i="17"/>
  <c r="K214" i="17"/>
  <c r="M214" i="17"/>
  <c r="N214" i="17"/>
  <c r="L214" i="17"/>
  <c r="K268" i="17"/>
  <c r="L268" i="17"/>
  <c r="M268" i="17"/>
  <c r="N268" i="17"/>
  <c r="K375" i="17"/>
  <c r="N375" i="17"/>
  <c r="L375" i="17"/>
  <c r="M375" i="17"/>
  <c r="K110" i="17"/>
  <c r="L110" i="17"/>
  <c r="M110" i="17"/>
  <c r="N110" i="17"/>
  <c r="M397" i="17"/>
  <c r="L397" i="17"/>
  <c r="N397" i="17"/>
  <c r="K397" i="17"/>
  <c r="L161" i="17"/>
  <c r="M161" i="17"/>
  <c r="K161" i="17"/>
  <c r="N161" i="17"/>
  <c r="M254" i="17"/>
  <c r="N254" i="17"/>
  <c r="K254" i="17"/>
  <c r="L254" i="17"/>
  <c r="M152" i="17"/>
  <c r="L152" i="17"/>
  <c r="K152" i="17"/>
  <c r="N152" i="17"/>
  <c r="M250" i="17"/>
  <c r="N250" i="17"/>
  <c r="K250" i="17"/>
  <c r="L250" i="17"/>
  <c r="K177" i="17"/>
  <c r="L177" i="17"/>
  <c r="M177" i="17"/>
  <c r="N177" i="17"/>
  <c r="L404" i="17"/>
  <c r="K404" i="17"/>
  <c r="N404" i="17"/>
  <c r="M404" i="17"/>
  <c r="M284" i="17"/>
  <c r="N284" i="17"/>
  <c r="K284" i="17"/>
  <c r="L284" i="17"/>
  <c r="K263" i="17"/>
  <c r="M263" i="17"/>
  <c r="L263" i="17"/>
  <c r="N263" i="17"/>
  <c r="M414" i="17"/>
  <c r="L414" i="17"/>
  <c r="K414" i="17"/>
  <c r="N414" i="17"/>
  <c r="L212" i="17"/>
  <c r="M212" i="17"/>
  <c r="N212" i="17"/>
  <c r="K212" i="17"/>
  <c r="K411" i="17"/>
  <c r="M411" i="17"/>
  <c r="N411" i="17"/>
  <c r="L411" i="17"/>
  <c r="M197" i="17"/>
  <c r="N197" i="17"/>
  <c r="K197" i="17"/>
  <c r="L197" i="17"/>
  <c r="M319" i="17"/>
  <c r="N319" i="17"/>
  <c r="K319" i="17"/>
  <c r="L319" i="17"/>
  <c r="L361" i="17"/>
  <c r="N361" i="17"/>
  <c r="M361" i="17"/>
  <c r="K361" i="17"/>
  <c r="N435" i="17"/>
  <c r="K435" i="17"/>
  <c r="L435" i="17"/>
  <c r="M435" i="17"/>
  <c r="N124" i="17"/>
  <c r="M124" i="17"/>
  <c r="K124" i="17"/>
  <c r="L124" i="17"/>
  <c r="M465" i="17"/>
  <c r="N465" i="17"/>
  <c r="K465" i="17"/>
  <c r="L465" i="17"/>
  <c r="N314" i="17"/>
  <c r="K314" i="17"/>
  <c r="M314" i="17"/>
  <c r="L314" i="17"/>
  <c r="N258" i="17"/>
  <c r="K258" i="17"/>
  <c r="M258" i="17"/>
  <c r="L258" i="17"/>
  <c r="M295" i="17"/>
  <c r="K295" i="17"/>
  <c r="N295" i="17"/>
  <c r="L295" i="17"/>
  <c r="N369" i="17"/>
  <c r="K369" i="17"/>
  <c r="L369" i="17"/>
  <c r="M369" i="17"/>
  <c r="N412" i="17"/>
  <c r="L412" i="17"/>
  <c r="M412" i="17"/>
  <c r="K412" i="17"/>
  <c r="M97" i="17"/>
  <c r="K97" i="17"/>
  <c r="N97" i="17"/>
  <c r="L97" i="17"/>
  <c r="K308" i="17"/>
  <c r="M308" i="17"/>
  <c r="N308" i="17"/>
  <c r="L308" i="17"/>
  <c r="M389" i="17"/>
  <c r="L389" i="17"/>
  <c r="K389" i="17"/>
  <c r="N389" i="17"/>
  <c r="N100" i="17"/>
  <c r="K100" i="17"/>
  <c r="M100" i="17"/>
  <c r="L100" i="17"/>
  <c r="M113" i="17"/>
  <c r="L113" i="17"/>
  <c r="K113" i="17"/>
  <c r="N113" i="17"/>
  <c r="N224" i="17"/>
  <c r="L224" i="17"/>
  <c r="M224" i="17"/>
  <c r="K224" i="17"/>
  <c r="N163" i="17"/>
  <c r="M163" i="17"/>
  <c r="K163" i="17"/>
  <c r="L163" i="17"/>
  <c r="M237" i="17"/>
  <c r="L237" i="17"/>
  <c r="K237" i="17"/>
  <c r="N237" i="17"/>
  <c r="N162" i="17"/>
  <c r="M162" i="17"/>
  <c r="K162" i="17"/>
  <c r="L162" i="17"/>
  <c r="K145" i="17"/>
  <c r="M145" i="17"/>
  <c r="L145" i="17"/>
  <c r="N145" i="17"/>
  <c r="K407" i="17"/>
  <c r="N407" i="17"/>
  <c r="M407" i="17"/>
  <c r="L407" i="17"/>
  <c r="K382" i="17"/>
  <c r="M382" i="17"/>
  <c r="N382" i="17"/>
  <c r="L382" i="17"/>
  <c r="K227" i="17"/>
  <c r="N227" i="17"/>
  <c r="M227" i="17"/>
  <c r="L227" i="17"/>
  <c r="M122" i="17"/>
  <c r="L122" i="17"/>
  <c r="N122" i="17"/>
  <c r="K122" i="17"/>
  <c r="K257" i="17"/>
  <c r="M257" i="17"/>
  <c r="N257" i="17"/>
  <c r="L257" i="17"/>
  <c r="L271" i="17"/>
  <c r="M271" i="17"/>
  <c r="N271" i="17"/>
  <c r="K271" i="17"/>
  <c r="K277" i="17"/>
  <c r="L277" i="17"/>
  <c r="M277" i="17"/>
  <c r="N277" i="17"/>
  <c r="K265" i="17"/>
  <c r="L265" i="17"/>
  <c r="M265" i="17"/>
  <c r="N265" i="17"/>
  <c r="N301" i="17"/>
  <c r="K301" i="17"/>
  <c r="M301" i="17"/>
  <c r="L301" i="17"/>
  <c r="K90" i="17"/>
  <c r="N90" i="17"/>
  <c r="M90" i="17"/>
  <c r="L90" i="17"/>
  <c r="M128" i="17"/>
  <c r="K128" i="17"/>
  <c r="L128" i="17"/>
  <c r="N128" i="17"/>
  <c r="K327" i="17"/>
  <c r="N327" i="17"/>
  <c r="M327" i="17"/>
  <c r="L327" i="17"/>
  <c r="N398" i="17"/>
  <c r="M398" i="17"/>
  <c r="L398" i="17"/>
  <c r="K398" i="17"/>
  <c r="N463" i="17"/>
  <c r="K463" i="17"/>
  <c r="M463" i="17"/>
  <c r="L463" i="17"/>
  <c r="M354" i="17"/>
  <c r="K354" i="17"/>
  <c r="N354" i="17"/>
  <c r="L354" i="17"/>
  <c r="K333" i="17"/>
  <c r="L333" i="17"/>
  <c r="M333" i="17"/>
  <c r="N333" i="17"/>
  <c r="M58" i="17"/>
  <c r="L58" i="17"/>
  <c r="N58" i="17"/>
  <c r="K58" i="17"/>
  <c r="L155" i="17"/>
  <c r="K155" i="17"/>
  <c r="M155" i="17"/>
  <c r="N155" i="17"/>
  <c r="L208" i="17"/>
  <c r="N208" i="17"/>
  <c r="M208" i="17"/>
  <c r="K208" i="17"/>
  <c r="M109" i="17"/>
  <c r="L109" i="17"/>
  <c r="K109" i="17"/>
  <c r="N109" i="17"/>
  <c r="M140" i="17"/>
  <c r="N140" i="17"/>
  <c r="L140" i="17"/>
  <c r="K140" i="17"/>
  <c r="M366" i="17"/>
  <c r="N366" i="17"/>
  <c r="K366" i="17"/>
  <c r="L366" i="17"/>
  <c r="L91" i="17"/>
  <c r="K91" i="17"/>
  <c r="N91" i="17"/>
  <c r="M91" i="17"/>
  <c r="N41" i="17"/>
  <c r="M41" i="17"/>
  <c r="L41" i="17"/>
  <c r="K41" i="17"/>
  <c r="K362" i="17"/>
  <c r="M362" i="17"/>
  <c r="N362" i="17"/>
  <c r="L362" i="17"/>
  <c r="N364" i="17"/>
  <c r="M364" i="17"/>
  <c r="K364" i="17"/>
  <c r="L364" i="17"/>
  <c r="N304" i="17"/>
  <c r="M304" i="17"/>
  <c r="K304" i="17"/>
  <c r="L304" i="17"/>
  <c r="L406" i="17"/>
  <c r="K406" i="17"/>
  <c r="N406" i="17"/>
  <c r="M406" i="17"/>
  <c r="K105" i="17"/>
  <c r="L105" i="17"/>
  <c r="M105" i="17"/>
  <c r="N105" i="17"/>
  <c r="K57" i="17"/>
  <c r="L57" i="17"/>
  <c r="N57" i="17"/>
  <c r="M57" i="17"/>
  <c r="M39" i="17"/>
  <c r="L39" i="17"/>
  <c r="K39" i="17"/>
  <c r="N39" i="17"/>
  <c r="K383" i="17"/>
  <c r="L383" i="17"/>
  <c r="M383" i="17"/>
  <c r="N383" i="17"/>
  <c r="N251" i="17"/>
  <c r="M251" i="17"/>
  <c r="K251" i="17"/>
  <c r="L251" i="17"/>
  <c r="N141" i="17"/>
  <c r="K141" i="17"/>
  <c r="L141" i="17"/>
  <c r="M141" i="17"/>
  <c r="L123" i="17"/>
  <c r="K123" i="17"/>
  <c r="N123" i="17"/>
  <c r="M123" i="17"/>
  <c r="K165" i="17"/>
  <c r="N165" i="17"/>
  <c r="L165" i="17"/>
  <c r="M165" i="17"/>
  <c r="N318" i="17"/>
  <c r="L318" i="17"/>
  <c r="K318" i="17"/>
  <c r="M318" i="17"/>
  <c r="K432" i="17"/>
  <c r="N432" i="17"/>
  <c r="L432" i="17"/>
  <c r="M432" i="17"/>
  <c r="M363" i="17"/>
  <c r="L363" i="17"/>
  <c r="K363" i="17"/>
  <c r="N363" i="17"/>
  <c r="M353" i="17"/>
  <c r="L353" i="17"/>
  <c r="N353" i="17"/>
  <c r="K353" i="17"/>
  <c r="K352" i="17"/>
  <c r="L352" i="17"/>
  <c r="M352" i="17"/>
  <c r="N352" i="17"/>
  <c r="L159" i="17"/>
  <c r="N159" i="17"/>
  <c r="M159" i="17"/>
  <c r="K159" i="17"/>
  <c r="N442" i="17"/>
  <c r="M442" i="17"/>
  <c r="K442" i="17"/>
  <c r="L442" i="17"/>
  <c r="K462" i="17"/>
  <c r="L462" i="17"/>
  <c r="M462" i="17"/>
  <c r="N462" i="17"/>
  <c r="M229" i="17"/>
  <c r="N229" i="17"/>
  <c r="K229" i="17"/>
  <c r="L229" i="17"/>
  <c r="N80" i="17"/>
  <c r="L80" i="17"/>
  <c r="K80" i="17"/>
  <c r="M80" i="17"/>
  <c r="N310" i="17"/>
  <c r="L310" i="17"/>
  <c r="M310" i="17"/>
  <c r="K310" i="17"/>
  <c r="K453" i="17"/>
  <c r="M453" i="17"/>
  <c r="N453" i="17"/>
  <c r="L453" i="17"/>
  <c r="N454" i="17"/>
  <c r="M454" i="17"/>
  <c r="L454" i="17"/>
  <c r="K454" i="17"/>
  <c r="M45" i="17"/>
  <c r="N45" i="17"/>
  <c r="L45" i="17"/>
  <c r="K45" i="17"/>
  <c r="K206" i="17"/>
  <c r="N206" i="17"/>
  <c r="M206" i="17"/>
  <c r="L206" i="17"/>
  <c r="L269" i="17"/>
  <c r="M269" i="17"/>
  <c r="K269" i="17"/>
  <c r="N269" i="17"/>
  <c r="N255" i="17"/>
  <c r="M255" i="17"/>
  <c r="K255" i="17"/>
  <c r="L255" i="17"/>
  <c r="N205" i="17"/>
  <c r="L205" i="17"/>
  <c r="K205" i="17"/>
  <c r="M205" i="17"/>
  <c r="L32" i="17"/>
  <c r="N32" i="17"/>
  <c r="M32" i="17"/>
  <c r="K32" i="17"/>
  <c r="M320" i="17"/>
  <c r="K320" i="17"/>
  <c r="N320" i="17"/>
  <c r="L320" i="17"/>
  <c r="L380" i="17"/>
  <c r="M380" i="17"/>
  <c r="N380" i="17"/>
  <c r="K380" i="17"/>
  <c r="N137" i="17"/>
  <c r="M137" i="17"/>
  <c r="L137" i="17"/>
  <c r="K137" i="17"/>
  <c r="M309" i="17"/>
  <c r="K309" i="17"/>
  <c r="L309" i="17"/>
  <c r="N309" i="17"/>
  <c r="N164" i="17"/>
  <c r="K164" i="17"/>
  <c r="M164" i="17"/>
  <c r="L164" i="17"/>
  <c r="N338" i="17"/>
  <c r="L338" i="17"/>
  <c r="K338" i="17"/>
  <c r="M338" i="17"/>
  <c r="M127" i="17"/>
  <c r="K127" i="17"/>
  <c r="N127" i="17"/>
  <c r="L127" i="17"/>
  <c r="N448" i="17"/>
  <c r="M448" i="17"/>
  <c r="K448" i="17"/>
  <c r="L448" i="17"/>
  <c r="M270" i="17"/>
  <c r="N270" i="17"/>
  <c r="L270" i="17"/>
  <c r="K270" i="17"/>
  <c r="M201" i="17"/>
  <c r="K201" i="17"/>
  <c r="L201" i="17"/>
  <c r="N201" i="17"/>
  <c r="N179" i="17"/>
  <c r="M179" i="17"/>
  <c r="K179" i="17"/>
  <c r="L179" i="17"/>
  <c r="M259" i="17"/>
  <c r="K259" i="17"/>
  <c r="L259" i="17"/>
  <c r="N259" i="17"/>
  <c r="K95" i="17"/>
  <c r="L95" i="17"/>
  <c r="N95" i="17"/>
  <c r="M95" i="17"/>
  <c r="L321" i="17"/>
  <c r="K321" i="17"/>
  <c r="N321" i="17"/>
  <c r="M321" i="17"/>
  <c r="K273" i="17"/>
  <c r="M273" i="17"/>
  <c r="N273" i="17"/>
  <c r="L273" i="17"/>
  <c r="L359" i="17"/>
  <c r="M359" i="17"/>
  <c r="N359" i="17"/>
  <c r="K359" i="17"/>
  <c r="K370" i="17"/>
  <c r="L370" i="17"/>
  <c r="M370" i="17"/>
  <c r="N370" i="17"/>
  <c r="K196" i="17"/>
  <c r="N196" i="17"/>
  <c r="M196" i="17"/>
  <c r="L196" i="17"/>
  <c r="K260" i="17"/>
  <c r="L260" i="17"/>
  <c r="M260" i="17"/>
  <c r="N260" i="17"/>
  <c r="N83" i="17"/>
  <c r="K83" i="17"/>
  <c r="M83" i="17"/>
  <c r="L83" i="17"/>
  <c r="M67" i="17"/>
  <c r="N67" i="17"/>
  <c r="K67" i="17"/>
  <c r="L67" i="17"/>
  <c r="M293" i="17"/>
  <c r="L293" i="17"/>
  <c r="N293" i="17"/>
  <c r="K293" i="17"/>
  <c r="M151" i="17"/>
  <c r="L151" i="17"/>
  <c r="K151" i="17"/>
  <c r="N151" i="17"/>
  <c r="L430" i="17"/>
  <c r="K430" i="17"/>
  <c r="N430" i="17"/>
  <c r="M430" i="17"/>
  <c r="L340" i="17"/>
  <c r="N340" i="17"/>
  <c r="K340" i="17"/>
  <c r="M340" i="17"/>
  <c r="K330" i="17"/>
  <c r="M330" i="17"/>
  <c r="N330" i="17"/>
  <c r="L330" i="17"/>
  <c r="K87" i="17"/>
  <c r="L87" i="17"/>
  <c r="M87" i="17"/>
  <c r="N87" i="17"/>
  <c r="K275" i="17"/>
  <c r="N275" i="17"/>
  <c r="L275" i="17"/>
  <c r="M275" i="17"/>
  <c r="K169" i="17"/>
  <c r="L169" i="17"/>
  <c r="N169" i="17"/>
  <c r="M169" i="17"/>
  <c r="N167" i="17"/>
  <c r="L167" i="17"/>
  <c r="M167" i="17"/>
  <c r="K167" i="17"/>
  <c r="K116" i="17"/>
  <c r="L116" i="17"/>
  <c r="N116" i="17"/>
  <c r="M116" i="17"/>
  <c r="M376" i="17"/>
  <c r="L376" i="17"/>
  <c r="K376" i="17"/>
  <c r="N376" i="17"/>
  <c r="N378" i="17"/>
  <c r="L378" i="17"/>
  <c r="K378" i="17"/>
  <c r="M378" i="17"/>
  <c r="K198" i="17"/>
  <c r="N198" i="17"/>
  <c r="L198" i="17"/>
  <c r="M198" i="17"/>
  <c r="N170" i="17"/>
  <c r="K170" i="17"/>
  <c r="M170" i="17"/>
  <c r="L170" i="17"/>
  <c r="M294" i="17"/>
  <c r="K294" i="17"/>
  <c r="L294" i="17"/>
  <c r="N294" i="17"/>
  <c r="M249" i="17"/>
  <c r="L249" i="17"/>
  <c r="K249" i="17"/>
  <c r="N249" i="17"/>
  <c r="L135" i="17"/>
  <c r="K135" i="17"/>
  <c r="M135" i="17"/>
  <c r="N135" i="17"/>
  <c r="K148" i="17"/>
  <c r="M148" i="17"/>
  <c r="N148" i="17"/>
  <c r="L148" i="17"/>
  <c r="M133" i="17"/>
  <c r="N133" i="17"/>
  <c r="K133" i="17"/>
  <c r="L133" i="17"/>
  <c r="N413" i="17"/>
  <c r="K413" i="17"/>
  <c r="L413" i="17"/>
  <c r="M413" i="17"/>
  <c r="M416" i="17"/>
  <c r="L416" i="17"/>
  <c r="K416" i="17"/>
  <c r="N416" i="17"/>
  <c r="K75" i="17"/>
  <c r="L75" i="17"/>
  <c r="N75" i="17"/>
  <c r="M75" i="17"/>
  <c r="K49" i="17"/>
  <c r="M49" i="17"/>
  <c r="L49" i="17"/>
  <c r="N49" i="17"/>
  <c r="K460" i="17"/>
  <c r="L460" i="17"/>
  <c r="M460" i="17"/>
  <c r="N460" i="17"/>
  <c r="K461" i="17"/>
  <c r="M461" i="17"/>
  <c r="N461" i="17"/>
  <c r="L461" i="17"/>
  <c r="M138" i="17"/>
  <c r="N138" i="17"/>
  <c r="L138" i="17"/>
  <c r="K138" i="17"/>
  <c r="K104" i="17"/>
  <c r="L104" i="17"/>
  <c r="M104" i="17"/>
  <c r="N104" i="17"/>
  <c r="L33" i="17"/>
  <c r="M33" i="17"/>
  <c r="K33" i="17"/>
  <c r="N33" i="17"/>
  <c r="N422" i="17"/>
  <c r="L422" i="17"/>
  <c r="K422" i="17"/>
  <c r="M422" i="17"/>
  <c r="L345" i="17"/>
  <c r="N345" i="17"/>
  <c r="M345" i="17"/>
  <c r="K345" i="17"/>
  <c r="M421" i="17"/>
  <c r="K421" i="17"/>
  <c r="N421" i="17"/>
  <c r="L421" i="17"/>
  <c r="N297" i="17"/>
  <c r="L297" i="17"/>
  <c r="K297" i="17"/>
  <c r="M297" i="17"/>
  <c r="L374" i="17"/>
  <c r="K374" i="17"/>
  <c r="N374" i="17"/>
  <c r="M374" i="17"/>
  <c r="K287" i="17"/>
  <c r="M287" i="17"/>
  <c r="N287" i="17"/>
  <c r="L287" i="17"/>
  <c r="L232" i="17"/>
  <c r="K232" i="17"/>
  <c r="N232" i="17"/>
  <c r="M232" i="17"/>
  <c r="K106" i="17"/>
  <c r="L106" i="17"/>
  <c r="M106" i="17"/>
  <c r="N106" i="17"/>
  <c r="N94" i="17"/>
  <c r="L94" i="17"/>
  <c r="K94" i="17"/>
  <c r="M94" i="17"/>
  <c r="K247" i="17"/>
  <c r="N247" i="17"/>
  <c r="L247" i="17"/>
  <c r="M247" i="17"/>
  <c r="L68" i="17"/>
  <c r="N68" i="17"/>
  <c r="K68" i="17"/>
  <c r="M68" i="17"/>
  <c r="K76" i="17"/>
  <c r="N76" i="17"/>
  <c r="L76" i="17"/>
  <c r="M76" i="17"/>
  <c r="M125" i="17"/>
  <c r="N125" i="17"/>
  <c r="L125" i="17"/>
  <c r="K125" i="17"/>
  <c r="L200" i="17"/>
  <c r="N200" i="17"/>
  <c r="M200" i="17"/>
  <c r="K200" i="17"/>
  <c r="N207" i="17"/>
  <c r="K207" i="17"/>
  <c r="M207" i="17"/>
  <c r="L207" i="17"/>
  <c r="M238" i="17"/>
  <c r="N238" i="17"/>
  <c r="L238" i="17"/>
  <c r="K238" i="17"/>
  <c r="L415" i="17"/>
  <c r="K415" i="17"/>
  <c r="N415" i="17"/>
  <c r="M415" i="17"/>
  <c r="M324" i="17"/>
  <c r="N324" i="17"/>
  <c r="L324" i="17"/>
  <c r="K324" i="17"/>
  <c r="L288" i="17"/>
  <c r="K288" i="17"/>
  <c r="N288" i="17"/>
  <c r="M288" i="17"/>
  <c r="N256" i="17"/>
  <c r="M256" i="17"/>
  <c r="K256" i="17"/>
  <c r="L256" i="17"/>
  <c r="N248" i="17"/>
  <c r="M248" i="17"/>
  <c r="L248" i="17"/>
  <c r="K248" i="17"/>
  <c r="M286" i="17"/>
  <c r="L286" i="17"/>
  <c r="K286" i="17"/>
  <c r="N286" i="17"/>
  <c r="M101" i="17"/>
  <c r="L101" i="17"/>
  <c r="K101" i="17"/>
  <c r="N101" i="17"/>
  <c r="K156" i="17"/>
  <c r="M156" i="17"/>
  <c r="N156" i="17"/>
  <c r="L156" i="17"/>
  <c r="K54" i="17"/>
  <c r="M54" i="17"/>
  <c r="L54" i="17"/>
  <c r="N54" i="17"/>
  <c r="N464" i="17"/>
  <c r="L464" i="17"/>
  <c r="K464" i="17"/>
  <c r="M464" i="17"/>
  <c r="M192" i="17"/>
  <c r="K192" i="17"/>
  <c r="N192" i="17"/>
  <c r="L192" i="17"/>
  <c r="M118" i="17"/>
  <c r="L118" i="17"/>
  <c r="N118" i="17"/>
  <c r="K118" i="17"/>
  <c r="M107" i="17"/>
  <c r="K107" i="17"/>
  <c r="L107" i="17"/>
  <c r="N107" i="17"/>
  <c r="N344" i="17"/>
  <c r="M344" i="17"/>
  <c r="K344" i="17"/>
  <c r="L344" i="17"/>
  <c r="M190" i="17"/>
  <c r="N190" i="17"/>
  <c r="K190" i="17"/>
  <c r="L190" i="17"/>
  <c r="K418" i="17"/>
  <c r="M418" i="17"/>
  <c r="L418" i="17"/>
  <c r="N418" i="17"/>
  <c r="L317" i="17"/>
  <c r="K317" i="17"/>
  <c r="M317" i="17"/>
  <c r="N317" i="17"/>
  <c r="K203" i="17"/>
  <c r="N203" i="17"/>
  <c r="L203" i="17"/>
  <c r="M203" i="17"/>
  <c r="N209" i="17"/>
  <c r="M209" i="17"/>
  <c r="K209" i="17"/>
  <c r="L209" i="17"/>
  <c r="N81" i="17"/>
  <c r="L81" i="17"/>
  <c r="M81" i="17"/>
  <c r="K81" i="17"/>
  <c r="M147" i="17"/>
  <c r="K147" i="17"/>
  <c r="L147" i="17"/>
  <c r="N147" i="17"/>
  <c r="L392" i="17"/>
  <c r="K392" i="17"/>
  <c r="M392" i="17"/>
  <c r="N392" i="17"/>
  <c r="M367" i="17"/>
  <c r="L367" i="17"/>
  <c r="N367" i="17"/>
  <c r="K367" i="17"/>
  <c r="M236" i="17"/>
  <c r="L236" i="17"/>
  <c r="N236" i="17"/>
  <c r="K236" i="17"/>
  <c r="N401" i="17"/>
  <c r="L401" i="17"/>
  <c r="K401" i="17"/>
  <c r="M401" i="17"/>
  <c r="K439" i="17"/>
  <c r="L439" i="17"/>
  <c r="N439" i="17"/>
  <c r="M439" i="17"/>
  <c r="K112" i="17"/>
  <c r="N112" i="17"/>
  <c r="L112" i="17"/>
  <c r="M112" i="17"/>
  <c r="M149" i="17"/>
  <c r="K149" i="17"/>
  <c r="N149" i="17"/>
  <c r="L149" i="17"/>
  <c r="K146" i="17"/>
  <c r="N146" i="17"/>
  <c r="M146" i="17"/>
  <c r="L146" i="17"/>
  <c r="K222" i="17"/>
  <c r="M222" i="17"/>
  <c r="N222" i="17"/>
  <c r="L222" i="17"/>
  <c r="L180" i="17"/>
  <c r="N180" i="17"/>
  <c r="K180" i="17"/>
  <c r="M180" i="17"/>
  <c r="K243" i="17"/>
  <c r="L243" i="17"/>
  <c r="M243" i="17"/>
  <c r="N243" i="17"/>
  <c r="M183" i="17"/>
  <c r="L183" i="17"/>
  <c r="N183" i="17"/>
  <c r="K183" i="17"/>
  <c r="L433" i="17"/>
  <c r="M433" i="17"/>
  <c r="N433" i="17"/>
  <c r="K433" i="17"/>
  <c r="K427" i="17"/>
  <c r="L427" i="17"/>
  <c r="M427" i="17"/>
  <c r="N427" i="17"/>
  <c r="N172" i="17"/>
  <c r="K172" i="17"/>
  <c r="L172" i="17"/>
  <c r="M172" i="17"/>
  <c r="L394" i="17"/>
  <c r="M394" i="17"/>
  <c r="K394" i="17"/>
  <c r="N394" i="17"/>
  <c r="M443" i="17"/>
  <c r="L443" i="17"/>
  <c r="N443" i="17"/>
  <c r="K443" i="17"/>
  <c r="N368" i="17"/>
  <c r="K368" i="17"/>
  <c r="L368" i="17"/>
  <c r="M368" i="17"/>
  <c r="M280" i="17"/>
  <c r="N280" i="17"/>
  <c r="K280" i="17"/>
  <c r="L280" i="17"/>
  <c r="M103" i="17"/>
  <c r="K103" i="17"/>
  <c r="L103" i="17"/>
  <c r="N103" i="17"/>
  <c r="L143" i="17"/>
  <c r="K143" i="17"/>
  <c r="M143" i="17"/>
  <c r="N143" i="17"/>
  <c r="N129" i="17"/>
  <c r="L129" i="17"/>
  <c r="M129" i="17"/>
  <c r="K129" i="17"/>
  <c r="M305" i="17"/>
  <c r="N305" i="17"/>
  <c r="L305" i="17"/>
  <c r="K305" i="17"/>
  <c r="M436" i="17"/>
  <c r="N436" i="17"/>
  <c r="L436" i="17"/>
  <c r="K436" i="17"/>
  <c r="K289" i="17"/>
  <c r="M289" i="17"/>
  <c r="L289" i="17"/>
  <c r="N289" i="17"/>
  <c r="K31" i="17"/>
  <c r="L31" i="17"/>
  <c r="N31" i="17"/>
  <c r="M31" i="17"/>
  <c r="K379" i="17"/>
  <c r="M379" i="17"/>
  <c r="N379" i="17"/>
  <c r="L379" i="17"/>
  <c r="N331" i="17"/>
  <c r="M331" i="17"/>
  <c r="K331" i="17"/>
  <c r="L331" i="17"/>
  <c r="L139" i="17"/>
  <c r="N139" i="17"/>
  <c r="M139" i="17"/>
  <c r="K139" i="17"/>
  <c r="K315" i="17"/>
  <c r="L315" i="17"/>
  <c r="M315" i="17"/>
  <c r="N315" i="17"/>
  <c r="M157" i="17"/>
  <c r="L157" i="17"/>
  <c r="K157" i="17"/>
  <c r="N157" i="17"/>
  <c r="K52" i="17"/>
  <c r="M52" i="17"/>
  <c r="N52" i="17"/>
  <c r="L52" i="17"/>
  <c r="M336" i="17"/>
  <c r="K336" i="17"/>
  <c r="N336" i="17"/>
  <c r="L336" i="17"/>
  <c r="M47" i="17"/>
  <c r="N47" i="17"/>
  <c r="L47" i="17"/>
  <c r="K47" i="17"/>
  <c r="K178" i="17"/>
  <c r="M178" i="17"/>
  <c r="N178" i="17"/>
  <c r="L178" i="17"/>
  <c r="M334" i="17"/>
  <c r="N334" i="17"/>
  <c r="K334" i="17"/>
  <c r="L334" i="17"/>
  <c r="M283" i="17"/>
  <c r="L283" i="17"/>
  <c r="K283" i="17"/>
  <c r="N283" i="17"/>
  <c r="L306" i="17"/>
  <c r="M306" i="17"/>
  <c r="N306" i="17"/>
  <c r="K306" i="17"/>
  <c r="K312" i="17"/>
  <c r="L312" i="17"/>
  <c r="M312" i="17"/>
  <c r="N312" i="17"/>
  <c r="M267" i="17"/>
  <c r="N267" i="17"/>
  <c r="L267" i="17"/>
  <c r="K267" i="17"/>
  <c r="M221" i="17"/>
  <c r="N221" i="17"/>
  <c r="K221" i="17"/>
  <c r="L221" i="17"/>
  <c r="M43" i="17"/>
  <c r="N43" i="17"/>
  <c r="K43" i="17"/>
  <c r="L43" i="17"/>
  <c r="L373" i="17"/>
  <c r="N373" i="17"/>
  <c r="K373" i="17"/>
  <c r="M373" i="17"/>
  <c r="M444" i="17"/>
  <c r="N444" i="17"/>
  <c r="K444" i="17"/>
  <c r="L444" i="17"/>
  <c r="K377" i="17"/>
  <c r="N377" i="17"/>
  <c r="L377" i="17"/>
  <c r="M377" i="17"/>
  <c r="K274" i="17"/>
  <c r="M274" i="17"/>
  <c r="L274" i="17"/>
  <c r="N274" i="17"/>
  <c r="K348" i="17"/>
  <c r="N348" i="17"/>
  <c r="L348" i="17"/>
  <c r="M348" i="17"/>
  <c r="N351" i="17"/>
  <c r="L351" i="17"/>
  <c r="K351" i="17"/>
  <c r="M351" i="17"/>
  <c r="K93" i="17"/>
  <c r="M93" i="17"/>
  <c r="L93" i="17"/>
  <c r="N93" i="17"/>
  <c r="K72" i="17"/>
  <c r="N72" i="17"/>
  <c r="M72" i="17"/>
  <c r="L72" i="17"/>
  <c r="M285" i="17"/>
  <c r="K285" i="17"/>
  <c r="N285" i="17"/>
  <c r="L285" i="17"/>
  <c r="M244" i="17"/>
  <c r="K244" i="17"/>
  <c r="L244" i="17"/>
  <c r="N244" i="17"/>
  <c r="M281" i="17"/>
  <c r="L281" i="17"/>
  <c r="K281" i="17"/>
  <c r="N281" i="17"/>
  <c r="N290" i="17"/>
  <c r="M290" i="17"/>
  <c r="K290" i="17"/>
  <c r="L290" i="17"/>
  <c r="K120" i="17"/>
  <c r="L120" i="17"/>
  <c r="M120" i="17"/>
  <c r="N120" i="17"/>
  <c r="M278" i="17"/>
  <c r="L278" i="17"/>
  <c r="N278" i="17"/>
  <c r="K278" i="17"/>
  <c r="N119" i="17"/>
  <c r="L119" i="17"/>
  <c r="K119" i="17"/>
  <c r="M119" i="17"/>
  <c r="M410" i="17"/>
  <c r="K410" i="17"/>
  <c r="L410" i="17"/>
  <c r="N410" i="17"/>
  <c r="K426" i="17"/>
  <c r="M426" i="17"/>
  <c r="L426" i="17"/>
  <c r="N426" i="17"/>
  <c r="M79" i="17"/>
  <c r="N79" i="17"/>
  <c r="K79" i="17"/>
  <c r="L79" i="17"/>
  <c r="N346" i="17"/>
  <c r="M346" i="17"/>
  <c r="L346" i="17"/>
  <c r="K346" i="17"/>
  <c r="L171" i="17"/>
  <c r="N171" i="17"/>
  <c r="M171" i="17"/>
  <c r="K171" i="17"/>
  <c r="L173" i="17"/>
  <c r="K173" i="17"/>
  <c r="M173" i="17"/>
  <c r="N173" i="17"/>
  <c r="M302" i="17"/>
  <c r="K302" i="17"/>
  <c r="L302" i="17"/>
  <c r="N302" i="17"/>
  <c r="L266" i="17"/>
  <c r="K266" i="17"/>
  <c r="N266" i="17"/>
  <c r="M266" i="17"/>
  <c r="L66" i="17"/>
  <c r="K66" i="17"/>
  <c r="M66" i="17"/>
  <c r="N66" i="17"/>
  <c r="N44" i="17"/>
  <c r="L44" i="17"/>
  <c r="M44" i="17"/>
  <c r="K44" i="17"/>
  <c r="L78" i="17"/>
  <c r="M78" i="17"/>
  <c r="N78" i="17"/>
  <c r="K78" i="17"/>
  <c r="K121" i="17"/>
  <c r="N121" i="17"/>
  <c r="L121" i="17"/>
  <c r="M121" i="17"/>
  <c r="N108" i="17"/>
  <c r="L108" i="17"/>
  <c r="M108" i="17"/>
  <c r="K108" i="17"/>
  <c r="N311" i="17"/>
  <c r="L311" i="17"/>
  <c r="M311" i="17"/>
  <c r="K311" i="17"/>
  <c r="M70" i="17"/>
  <c r="L70" i="17"/>
  <c r="K70" i="17"/>
  <c r="N70" i="17"/>
  <c r="L40" i="17"/>
  <c r="M40" i="17"/>
  <c r="K40" i="17"/>
  <c r="N40" i="17"/>
  <c r="M399" i="17"/>
  <c r="K399" i="17"/>
  <c r="L399" i="17"/>
  <c r="N399" i="17"/>
  <c r="L160" i="17"/>
  <c r="K160" i="17"/>
  <c r="N160" i="17"/>
  <c r="M160" i="17"/>
  <c r="K193" i="17"/>
  <c r="M193" i="17"/>
  <c r="L193" i="17"/>
  <c r="N193" i="17"/>
  <c r="K62" i="17"/>
  <c r="N62" i="17"/>
  <c r="M62" i="17"/>
  <c r="L62" i="17"/>
  <c r="K395" i="17"/>
  <c r="L395" i="17"/>
  <c r="N395" i="17"/>
  <c r="M395" i="17"/>
  <c r="N213" i="17"/>
  <c r="M213" i="17"/>
  <c r="L213" i="17"/>
  <c r="K213" i="17"/>
  <c r="N445" i="17"/>
  <c r="M445" i="17"/>
  <c r="L445" i="17"/>
  <c r="K445" i="17"/>
  <c r="L182" i="17"/>
  <c r="K182" i="17"/>
  <c r="N182" i="17"/>
  <c r="M182" i="17"/>
  <c r="K371" i="17"/>
  <c r="N371" i="17"/>
  <c r="L371" i="17"/>
  <c r="M371" i="17"/>
  <c r="L393" i="17"/>
  <c r="K393" i="17"/>
  <c r="M393" i="17"/>
  <c r="N393" i="17"/>
  <c r="M357" i="17"/>
  <c r="K357" i="17"/>
  <c r="L357" i="17"/>
  <c r="N357" i="17"/>
  <c r="L272" i="17"/>
  <c r="N272" i="17"/>
  <c r="K272" i="17"/>
  <c r="M272" i="17"/>
  <c r="N458" i="17"/>
  <c r="L458" i="17"/>
  <c r="M458" i="17"/>
  <c r="K458" i="17"/>
  <c r="M82" i="17"/>
  <c r="L82" i="17"/>
  <c r="K82" i="17"/>
  <c r="N82" i="17"/>
  <c r="M337" i="17"/>
  <c r="L337" i="17"/>
  <c r="K337" i="17"/>
  <c r="N337" i="17"/>
  <c r="N114" i="17"/>
  <c r="L114" i="17"/>
  <c r="M114" i="17"/>
  <c r="K114" i="17"/>
  <c r="M35" i="17"/>
  <c r="L35" i="17"/>
  <c r="K35" i="17"/>
  <c r="N35" i="17"/>
  <c r="N300" i="17"/>
  <c r="M300" i="17"/>
  <c r="K300" i="17"/>
  <c r="L300" i="17"/>
  <c r="M264" i="17"/>
  <c r="K264" i="17"/>
  <c r="L264" i="17"/>
  <c r="N264" i="17"/>
  <c r="N92" i="17"/>
  <c r="M92" i="17"/>
  <c r="K92" i="17"/>
  <c r="L92" i="17"/>
  <c r="L174" i="17"/>
  <c r="N174" i="17"/>
  <c r="K174" i="17"/>
  <c r="M174" i="17"/>
  <c r="N279" i="17"/>
  <c r="K279" i="17"/>
  <c r="M279" i="17"/>
  <c r="L279" i="17"/>
  <c r="L60" i="17"/>
  <c r="M60" i="17"/>
  <c r="K60" i="17"/>
  <c r="N60" i="17"/>
  <c r="K158" i="17"/>
  <c r="M158" i="17"/>
  <c r="N158" i="17"/>
  <c r="L158" i="17"/>
  <c r="K423" i="17"/>
  <c r="M423" i="17"/>
  <c r="N423" i="17"/>
  <c r="L423" i="17"/>
  <c r="N405" i="17"/>
  <c r="K405" i="17"/>
  <c r="L405" i="17"/>
  <c r="M405" i="17"/>
  <c r="M217" i="17"/>
  <c r="L217" i="17"/>
  <c r="N217" i="17"/>
  <c r="K217" i="17"/>
  <c r="K126" i="17"/>
  <c r="L126" i="17"/>
  <c r="N126" i="17"/>
  <c r="M126" i="17"/>
  <c r="L175" i="17"/>
  <c r="M175" i="17"/>
  <c r="K175" i="17"/>
  <c r="N175" i="17"/>
  <c r="N452" i="17"/>
  <c r="L452" i="17"/>
  <c r="K452" i="17"/>
  <c r="M452" i="17"/>
  <c r="L85" i="17"/>
  <c r="N85" i="17"/>
  <c r="K85" i="17"/>
  <c r="M85" i="17"/>
  <c r="L339" i="17"/>
  <c r="M339" i="17"/>
  <c r="K339" i="17"/>
  <c r="N339" i="17"/>
  <c r="N349" i="17"/>
  <c r="K349" i="17"/>
  <c r="L349" i="17"/>
  <c r="M349" i="17"/>
  <c r="N59" i="17"/>
  <c r="M59" i="17"/>
  <c r="L59" i="17"/>
  <c r="K59" i="17"/>
  <c r="M347" i="17"/>
  <c r="K347" i="17"/>
  <c r="N347" i="17"/>
  <c r="L347" i="17"/>
  <c r="K234" i="17"/>
  <c r="L234" i="17"/>
  <c r="N234" i="17"/>
  <c r="M234" i="17"/>
  <c r="K341" i="17"/>
  <c r="N341" i="17"/>
  <c r="L341" i="17"/>
  <c r="M341" i="17"/>
  <c r="N185" i="17"/>
  <c r="L185" i="17"/>
  <c r="K185" i="17"/>
  <c r="M185" i="17"/>
  <c r="L350" i="17"/>
  <c r="M350" i="17"/>
  <c r="K350" i="17"/>
  <c r="N350" i="17"/>
  <c r="K417" i="17"/>
  <c r="M417" i="17"/>
  <c r="N417" i="17"/>
  <c r="L417" i="17"/>
  <c r="K313" i="17"/>
  <c r="N313" i="17"/>
  <c r="L313" i="17"/>
  <c r="M313" i="17"/>
  <c r="N71" i="17"/>
  <c r="M71" i="17"/>
  <c r="K71" i="17"/>
  <c r="L71" i="17"/>
  <c r="N360" i="17"/>
  <c r="M360" i="17"/>
  <c r="K360" i="17"/>
  <c r="L360" i="17"/>
  <c r="K186" i="17"/>
  <c r="M186" i="17"/>
  <c r="N186" i="17"/>
  <c r="L186" i="17"/>
  <c r="M262" i="17"/>
  <c r="N262" i="17"/>
  <c r="K262" i="17"/>
  <c r="L262" i="17"/>
  <c r="N211" i="17"/>
  <c r="M211" i="17"/>
  <c r="K211" i="17"/>
  <c r="L211" i="17"/>
  <c r="M440" i="17"/>
  <c r="K440" i="17"/>
  <c r="N440" i="17"/>
  <c r="L440" i="17"/>
  <c r="N98" i="17"/>
  <c r="L98" i="17"/>
  <c r="K98" i="17"/>
  <c r="M98" i="17"/>
  <c r="N219" i="17"/>
  <c r="K219" i="17"/>
  <c r="M219" i="17"/>
  <c r="L219" i="17"/>
  <c r="L150" i="17"/>
  <c r="M150" i="17"/>
  <c r="N150" i="17"/>
  <c r="K150" i="17"/>
  <c r="K303" i="17"/>
  <c r="N303" i="17"/>
  <c r="M303" i="17"/>
  <c r="L303" i="17"/>
  <c r="K467" i="17"/>
  <c r="L467" i="17"/>
  <c r="N467" i="17"/>
  <c r="M467" i="17"/>
  <c r="K296" i="17"/>
  <c r="M296" i="17"/>
  <c r="L296" i="17"/>
  <c r="N296" i="17"/>
  <c r="K455" i="17"/>
  <c r="N455" i="17"/>
  <c r="L455" i="17"/>
  <c r="M455" i="17"/>
  <c r="K390" i="17"/>
  <c r="N390" i="17"/>
  <c r="M390" i="17"/>
  <c r="L390" i="17"/>
  <c r="N447" i="17"/>
  <c r="M447" i="17"/>
  <c r="L447" i="17"/>
  <c r="K447" i="17"/>
  <c r="M451" i="17"/>
  <c r="N451" i="17"/>
  <c r="L451" i="17"/>
  <c r="K451" i="17"/>
  <c r="N438" i="17"/>
  <c r="K438" i="17"/>
  <c r="M438" i="17"/>
  <c r="L438" i="17"/>
  <c r="N328" i="17"/>
  <c r="M328" i="17"/>
  <c r="K328" i="17"/>
  <c r="L328" i="17"/>
  <c r="N230" i="17"/>
  <c r="M230" i="17"/>
  <c r="L230" i="17"/>
  <c r="K230" i="17"/>
  <c r="M242" i="17"/>
  <c r="N242" i="17"/>
  <c r="K242" i="17"/>
  <c r="L242" i="17"/>
  <c r="AK341" i="16"/>
  <c r="AK318" i="16"/>
  <c r="AK263" i="16"/>
  <c r="AK311" i="16"/>
  <c r="AK61" i="16"/>
  <c r="AK196" i="16"/>
  <c r="AK212" i="16"/>
  <c r="AK276" i="16"/>
  <c r="AK166" i="16"/>
  <c r="AK182" i="16"/>
  <c r="AK259" i="16"/>
  <c r="AK214" i="16"/>
  <c r="AK246" i="16"/>
  <c r="AK262" i="16"/>
  <c r="AK316" i="16"/>
  <c r="AK384" i="16"/>
  <c r="AK298" i="16"/>
  <c r="AK88" i="16"/>
  <c r="AK120" i="16"/>
  <c r="AK152" i="16"/>
  <c r="AK209" i="16"/>
  <c r="AK207" i="16"/>
  <c r="AK121" i="16"/>
  <c r="AK137" i="16"/>
  <c r="AK157" i="16"/>
  <c r="AK188" i="16"/>
  <c r="AK268" i="16"/>
  <c r="AK300" i="16"/>
  <c r="AK163" i="16"/>
  <c r="AK247" i="16"/>
  <c r="AK206" i="16"/>
  <c r="AK346" i="16"/>
  <c r="AK257" i="16"/>
  <c r="AK345" i="16"/>
  <c r="AK305" i="16"/>
  <c r="AK35" i="16"/>
  <c r="AK91" i="16"/>
  <c r="AK145" i="16"/>
  <c r="AK80" i="16"/>
  <c r="AK103" i="16"/>
  <c r="AK135" i="16"/>
  <c r="AI5" i="13"/>
  <c r="AI7" i="16" s="1"/>
  <c r="AG7" i="16"/>
  <c r="AK7" i="16" s="1"/>
  <c r="AI7" i="13"/>
  <c r="AI9" i="16" s="1"/>
  <c r="AG9" i="16"/>
  <c r="AI9" i="13"/>
  <c r="AI11" i="16" s="1"/>
  <c r="AG11" i="16"/>
  <c r="AK11" i="16" s="1"/>
  <c r="AI11" i="13"/>
  <c r="AI13" i="16" s="1"/>
  <c r="AG13" i="16"/>
  <c r="AI13" i="13"/>
  <c r="AI15" i="16" s="1"/>
  <c r="AG15" i="16"/>
  <c r="AI15" i="13"/>
  <c r="AI17" i="16" s="1"/>
  <c r="AG17" i="16"/>
  <c r="AI19" i="13"/>
  <c r="AI21" i="16" s="1"/>
  <c r="AG21" i="16"/>
  <c r="AK21" i="16" s="1"/>
  <c r="AI21" i="13"/>
  <c r="AI23" i="16" s="1"/>
  <c r="AG23" i="16"/>
  <c r="AK23" i="16" s="1"/>
  <c r="AI23" i="13"/>
  <c r="AI25" i="16" s="1"/>
  <c r="AG25" i="16"/>
  <c r="AI25" i="13"/>
  <c r="AI27" i="16" s="1"/>
  <c r="AG27" i="16"/>
  <c r="AI27" i="13"/>
  <c r="AI29" i="16" s="1"/>
  <c r="AG29" i="16"/>
  <c r="AI29" i="13"/>
  <c r="AI31" i="16" s="1"/>
  <c r="AG31" i="16"/>
  <c r="AI31" i="13"/>
  <c r="AI33" i="16" s="1"/>
  <c r="AG33" i="16"/>
  <c r="AI35" i="13"/>
  <c r="AI37" i="16" s="1"/>
  <c r="AG37" i="16"/>
  <c r="AI37" i="13"/>
  <c r="AI39" i="16" s="1"/>
  <c r="AG39" i="16"/>
  <c r="AK39" i="16" s="1"/>
  <c r="AI39" i="13"/>
  <c r="AI41" i="16" s="1"/>
  <c r="AG41" i="16"/>
  <c r="AI41" i="13"/>
  <c r="AI43" i="16" s="1"/>
  <c r="AG43" i="16"/>
  <c r="AI43" i="13"/>
  <c r="AI45" i="16" s="1"/>
  <c r="AG45" i="16"/>
  <c r="AI47" i="13"/>
  <c r="AI49" i="16" s="1"/>
  <c r="AG49" i="16"/>
  <c r="AI49" i="13"/>
  <c r="AI51" i="16" s="1"/>
  <c r="AG51" i="16"/>
  <c r="AK51" i="16" s="1"/>
  <c r="AI51" i="13"/>
  <c r="AI53" i="16" s="1"/>
  <c r="AG53" i="16"/>
  <c r="AK53" i="16" s="1"/>
  <c r="AI55" i="13"/>
  <c r="AI57" i="16" s="1"/>
  <c r="AG57" i="16"/>
  <c r="AK57" i="16" s="1"/>
  <c r="AI57" i="13"/>
  <c r="AI59" i="16" s="1"/>
  <c r="AG59" i="16"/>
  <c r="AI61" i="13"/>
  <c r="AI63" i="16" s="1"/>
  <c r="AG63" i="16"/>
  <c r="AI63" i="13"/>
  <c r="AI65" i="16" s="1"/>
  <c r="AG65" i="16"/>
  <c r="AI65" i="13"/>
  <c r="AI67" i="16" s="1"/>
  <c r="AG67" i="16"/>
  <c r="AK67" i="16" s="1"/>
  <c r="AI67" i="13"/>
  <c r="AI69" i="16" s="1"/>
  <c r="AG69" i="16"/>
  <c r="AK69" i="16" s="1"/>
  <c r="AI69" i="13"/>
  <c r="AI71" i="16" s="1"/>
  <c r="AG71" i="16"/>
  <c r="AI73" i="13"/>
  <c r="AI75" i="16" s="1"/>
  <c r="AG75" i="16"/>
  <c r="AI75" i="13"/>
  <c r="AI77" i="16" s="1"/>
  <c r="AG77" i="16"/>
  <c r="AI77" i="13"/>
  <c r="AI79" i="16" s="1"/>
  <c r="AG79" i="16"/>
  <c r="AK79" i="16" s="1"/>
  <c r="AI79" i="13"/>
  <c r="AI81" i="16" s="1"/>
  <c r="AG81" i="16"/>
  <c r="AI81" i="13"/>
  <c r="AI83" i="16" s="1"/>
  <c r="AG83" i="16"/>
  <c r="AG85" i="16"/>
  <c r="AK85" i="16" s="1"/>
  <c r="AI83" i="13"/>
  <c r="AI85" i="16" s="1"/>
  <c r="AI85" i="13"/>
  <c r="AI87" i="16" s="1"/>
  <c r="AG87" i="16"/>
  <c r="AI87" i="13"/>
  <c r="AI89" i="16" s="1"/>
  <c r="AG89" i="16"/>
  <c r="AG93" i="16"/>
  <c r="AK93" i="16" s="1"/>
  <c r="AI91" i="13"/>
  <c r="AI93" i="16" s="1"/>
  <c r="AI93" i="13"/>
  <c r="AI95" i="16" s="1"/>
  <c r="AG95" i="16"/>
  <c r="AK95" i="16" s="1"/>
  <c r="AI95" i="13"/>
  <c r="AI97" i="16" s="1"/>
  <c r="AG97" i="16"/>
  <c r="AI97" i="13"/>
  <c r="AI99" i="16" s="1"/>
  <c r="AG99" i="16"/>
  <c r="AG101" i="16"/>
  <c r="AK101" i="16" s="1"/>
  <c r="AI99" i="13"/>
  <c r="AI101" i="16" s="1"/>
  <c r="AI103" i="13"/>
  <c r="AI105" i="16" s="1"/>
  <c r="AG105" i="16"/>
  <c r="AI105" i="13"/>
  <c r="AI107" i="16" s="1"/>
  <c r="AG107" i="16"/>
  <c r="AK107" i="16" s="1"/>
  <c r="AG109" i="16"/>
  <c r="AK109" i="16" s="1"/>
  <c r="AI107" i="13"/>
  <c r="AI109" i="16" s="1"/>
  <c r="AI109" i="13"/>
  <c r="AI111" i="16" s="1"/>
  <c r="AG111" i="16"/>
  <c r="AI111" i="13"/>
  <c r="AI113" i="16" s="1"/>
  <c r="AG113" i="16"/>
  <c r="AI113" i="13"/>
  <c r="AI115" i="16" s="1"/>
  <c r="AG115" i="16"/>
  <c r="AG117" i="16"/>
  <c r="AK117" i="16" s="1"/>
  <c r="AI115" i="13"/>
  <c r="AI117" i="16" s="1"/>
  <c r="AI117" i="13"/>
  <c r="AI119" i="16" s="1"/>
  <c r="AG119" i="16"/>
  <c r="AI123" i="13"/>
  <c r="AI125" i="16" s="1"/>
  <c r="AG125" i="16"/>
  <c r="AI125" i="13"/>
  <c r="AI127" i="16" s="1"/>
  <c r="AG127" i="16"/>
  <c r="AI127" i="13"/>
  <c r="AI129" i="16" s="1"/>
  <c r="AG129" i="16"/>
  <c r="AI129" i="13"/>
  <c r="AI131" i="16" s="1"/>
  <c r="AG131" i="16"/>
  <c r="AG133" i="16"/>
  <c r="AK133" i="16" s="1"/>
  <c r="AI131" i="13"/>
  <c r="AI133" i="16" s="1"/>
  <c r="AI137" i="13"/>
  <c r="AI139" i="16" s="1"/>
  <c r="AG139" i="16"/>
  <c r="AK139" i="16" s="1"/>
  <c r="AG141" i="16"/>
  <c r="AK141" i="16" s="1"/>
  <c r="AI139" i="13"/>
  <c r="AI141" i="16" s="1"/>
  <c r="AG143" i="16"/>
  <c r="AK143" i="16" s="1"/>
  <c r="AI141" i="13"/>
  <c r="AI143" i="16" s="1"/>
  <c r="AI145" i="13"/>
  <c r="AI147" i="16" s="1"/>
  <c r="AG147" i="16"/>
  <c r="AI147" i="13"/>
  <c r="AG149" i="16"/>
  <c r="AK149" i="16" s="1"/>
  <c r="AG151" i="16"/>
  <c r="AK151" i="16" s="1"/>
  <c r="AI149" i="13"/>
  <c r="AI151" i="16" s="1"/>
  <c r="AI151" i="13"/>
  <c r="AI153" i="16" s="1"/>
  <c r="AG153" i="16"/>
  <c r="AI153" i="13"/>
  <c r="AI155" i="16" s="1"/>
  <c r="AG155" i="16"/>
  <c r="AK155" i="16" s="1"/>
  <c r="AG159" i="16"/>
  <c r="AI157" i="13"/>
  <c r="AI159" i="16" s="1"/>
  <c r="AI159" i="13"/>
  <c r="AI161" i="16" s="1"/>
  <c r="AG161" i="16"/>
  <c r="AG165" i="16"/>
  <c r="AK165" i="16" s="1"/>
  <c r="AI163" i="13"/>
  <c r="AI165" i="16" s="1"/>
  <c r="AG167" i="16"/>
  <c r="AK167" i="16" s="1"/>
  <c r="AI165" i="13"/>
  <c r="AI167" i="16" s="1"/>
  <c r="AI167" i="13"/>
  <c r="AI169" i="16" s="1"/>
  <c r="AG169" i="16"/>
  <c r="AK169" i="16" s="1"/>
  <c r="AG171" i="16"/>
  <c r="AK171" i="16" s="1"/>
  <c r="AI169" i="13"/>
  <c r="AI171" i="16" s="1"/>
  <c r="AI171" i="13"/>
  <c r="AI173" i="16" s="1"/>
  <c r="AG173" i="16"/>
  <c r="AG175" i="16"/>
  <c r="AK175" i="16" s="1"/>
  <c r="AI173" i="13"/>
  <c r="AI175" i="16" s="1"/>
  <c r="AI175" i="13"/>
  <c r="AI177" i="16" s="1"/>
  <c r="AG177" i="16"/>
  <c r="AG179" i="16"/>
  <c r="AK179" i="16" s="1"/>
  <c r="AI177" i="13"/>
  <c r="AI179" i="16" s="1"/>
  <c r="AI179" i="13"/>
  <c r="AI181" i="16" s="1"/>
  <c r="AG181" i="16"/>
  <c r="AK181" i="16" s="1"/>
  <c r="AI181" i="13"/>
  <c r="AI183" i="16" s="1"/>
  <c r="AG183" i="16"/>
  <c r="AI183" i="13"/>
  <c r="AI185" i="16" s="1"/>
  <c r="AG185" i="16"/>
  <c r="AG187" i="16"/>
  <c r="AK187" i="16" s="1"/>
  <c r="AI185" i="13"/>
  <c r="AI187" i="16" s="1"/>
  <c r="AI187" i="13"/>
  <c r="AI189" i="16" s="1"/>
  <c r="AG189" i="16"/>
  <c r="AG191" i="16"/>
  <c r="AK191" i="16" s="1"/>
  <c r="AI189" i="13"/>
  <c r="AI191" i="16" s="1"/>
  <c r="AI191" i="13"/>
  <c r="AI193" i="16" s="1"/>
  <c r="AG193" i="16"/>
  <c r="AG195" i="16"/>
  <c r="AK195" i="16" s="1"/>
  <c r="AI193" i="13"/>
  <c r="AI195" i="16" s="1"/>
  <c r="AI195" i="13"/>
  <c r="AI197" i="16" s="1"/>
  <c r="AG197" i="16"/>
  <c r="AK197" i="16" s="1"/>
  <c r="AG199" i="16"/>
  <c r="AK199" i="16" s="1"/>
  <c r="AI197" i="13"/>
  <c r="AI199" i="16" s="1"/>
  <c r="AI199" i="13"/>
  <c r="AI201" i="16" s="1"/>
  <c r="AG201" i="16"/>
  <c r="AG203" i="16"/>
  <c r="AI201" i="13"/>
  <c r="AI203" i="16" s="1"/>
  <c r="AI203" i="13"/>
  <c r="AI205" i="16" s="1"/>
  <c r="AG205" i="16"/>
  <c r="AI209" i="13"/>
  <c r="AI211" i="16" s="1"/>
  <c r="AG211" i="16"/>
  <c r="AK211" i="16" s="1"/>
  <c r="AI211" i="13"/>
  <c r="AI213" i="16" s="1"/>
  <c r="AG213" i="16"/>
  <c r="AK213" i="16" s="1"/>
  <c r="AG215" i="16"/>
  <c r="AK215" i="16" s="1"/>
  <c r="AI213" i="13"/>
  <c r="AI215" i="16" s="1"/>
  <c r="AG219" i="16"/>
  <c r="AK219" i="16" s="1"/>
  <c r="AI217" i="13"/>
  <c r="AI219" i="16" s="1"/>
  <c r="AI219" i="13"/>
  <c r="AI221" i="16" s="1"/>
  <c r="AG221" i="16"/>
  <c r="AG223" i="16"/>
  <c r="AK223" i="16" s="1"/>
  <c r="AI221" i="13"/>
  <c r="AI223" i="16" s="1"/>
  <c r="AI223" i="13"/>
  <c r="AI225" i="16" s="1"/>
  <c r="AG225" i="16"/>
  <c r="AG227" i="16"/>
  <c r="AK227" i="16" s="1"/>
  <c r="AI225" i="13"/>
  <c r="AI227" i="16" s="1"/>
  <c r="AI227" i="13"/>
  <c r="AI229" i="16" s="1"/>
  <c r="AG229" i="16"/>
  <c r="AK229" i="16" s="1"/>
  <c r="AG231" i="16"/>
  <c r="AK231" i="16" s="1"/>
  <c r="AI229" i="13"/>
  <c r="AI231" i="16" s="1"/>
  <c r="AI231" i="13"/>
  <c r="AI233" i="16" s="1"/>
  <c r="AG233" i="16"/>
  <c r="AG235" i="16"/>
  <c r="AK235" i="16" s="1"/>
  <c r="AI233" i="13"/>
  <c r="AI235" i="16" s="1"/>
  <c r="AI235" i="13"/>
  <c r="AI237" i="16" s="1"/>
  <c r="AG237" i="16"/>
  <c r="AG239" i="16"/>
  <c r="AK239" i="16" s="1"/>
  <c r="AI237" i="13"/>
  <c r="AI239" i="16" s="1"/>
  <c r="AI239" i="13"/>
  <c r="AI241" i="16" s="1"/>
  <c r="AG241" i="16"/>
  <c r="AG243" i="16"/>
  <c r="AK243" i="16" s="1"/>
  <c r="AI241" i="13"/>
  <c r="AI243" i="16" s="1"/>
  <c r="AI243" i="13"/>
  <c r="AI245" i="16" s="1"/>
  <c r="AG245" i="16"/>
  <c r="AK245" i="16" s="1"/>
  <c r="AI247" i="13"/>
  <c r="AI249" i="16" s="1"/>
  <c r="AG249" i="16"/>
  <c r="AK249" i="16" s="1"/>
  <c r="AI249" i="13"/>
  <c r="AI251" i="16" s="1"/>
  <c r="AG251" i="16"/>
  <c r="AK251" i="16" s="1"/>
  <c r="AG253" i="16"/>
  <c r="AK253" i="16" s="1"/>
  <c r="AI251" i="13"/>
  <c r="AI253" i="16" s="1"/>
  <c r="AI253" i="13"/>
  <c r="AI255" i="16" s="1"/>
  <c r="AG255" i="16"/>
  <c r="AI259" i="13"/>
  <c r="AI261" i="16" s="1"/>
  <c r="AG261" i="16"/>
  <c r="AI263" i="13"/>
  <c r="AI265" i="16" s="1"/>
  <c r="AG265" i="16"/>
  <c r="AI265" i="13"/>
  <c r="AI267" i="16" s="1"/>
  <c r="AG267" i="16"/>
  <c r="AK267" i="16" s="1"/>
  <c r="AG269" i="16"/>
  <c r="AK269" i="16" s="1"/>
  <c r="AI267" i="13"/>
  <c r="AI269" i="16" s="1"/>
  <c r="AI269" i="13"/>
  <c r="AI271" i="16" s="1"/>
  <c r="AG271" i="16"/>
  <c r="AI271" i="13"/>
  <c r="AI273" i="16" s="1"/>
  <c r="AG273" i="16"/>
  <c r="AK273" i="16" s="1"/>
  <c r="AI273" i="13"/>
  <c r="AI275" i="16" s="1"/>
  <c r="AG275" i="16"/>
  <c r="AI275" i="13"/>
  <c r="AI277" i="16" s="1"/>
  <c r="AG277" i="16"/>
  <c r="AK277" i="16" s="1"/>
  <c r="AI277" i="13"/>
  <c r="AI279" i="16" s="1"/>
  <c r="AG279" i="16"/>
  <c r="AI279" i="13"/>
  <c r="AI281" i="16" s="1"/>
  <c r="AG281" i="16"/>
  <c r="AK281" i="16" s="1"/>
  <c r="AI281" i="13"/>
  <c r="AI283" i="16" s="1"/>
  <c r="AG283" i="16"/>
  <c r="AK283" i="16" s="1"/>
  <c r="AI285" i="13"/>
  <c r="AI287" i="16" s="1"/>
  <c r="AG287" i="16"/>
  <c r="AI287" i="13"/>
  <c r="AI289" i="16" s="1"/>
  <c r="AG289" i="16"/>
  <c r="AK289" i="16" s="1"/>
  <c r="AI289" i="13"/>
  <c r="AI291" i="16" s="1"/>
  <c r="AG291" i="16"/>
  <c r="AI291" i="13"/>
  <c r="AI293" i="16" s="1"/>
  <c r="AG293" i="16"/>
  <c r="AI293" i="13"/>
  <c r="AI295" i="16" s="1"/>
  <c r="AG295" i="16"/>
  <c r="AI295" i="13"/>
  <c r="AI297" i="16" s="1"/>
  <c r="AG297" i="16"/>
  <c r="AK297" i="16" s="1"/>
  <c r="AI297" i="13"/>
  <c r="AI299" i="16" s="1"/>
  <c r="AG299" i="16"/>
  <c r="AK299" i="16" s="1"/>
  <c r="AG301" i="16"/>
  <c r="AK301" i="16" s="1"/>
  <c r="AI299" i="13"/>
  <c r="AI301" i="16" s="1"/>
  <c r="AI305" i="13"/>
  <c r="AI307" i="16" s="1"/>
  <c r="AG307" i="16"/>
  <c r="AI307" i="13"/>
  <c r="AI309" i="16" s="1"/>
  <c r="AG309" i="16"/>
  <c r="AI311" i="13"/>
  <c r="AI313" i="16" s="1"/>
  <c r="AG313" i="16"/>
  <c r="AK313" i="16" s="1"/>
  <c r="AI319" i="13"/>
  <c r="AI321" i="16" s="1"/>
  <c r="AG321" i="16"/>
  <c r="AI321" i="13"/>
  <c r="AI323" i="16" s="1"/>
  <c r="AG323" i="16"/>
  <c r="AI323" i="13"/>
  <c r="AI325" i="16" s="1"/>
  <c r="AG325" i="16"/>
  <c r="AG327" i="16"/>
  <c r="AK327" i="16" s="1"/>
  <c r="AI325" i="13"/>
  <c r="AI327" i="16" s="1"/>
  <c r="AG331" i="16"/>
  <c r="AK331" i="16" s="1"/>
  <c r="AI329" i="13"/>
  <c r="AI331" i="16" s="1"/>
  <c r="AI331" i="13"/>
  <c r="AI333" i="16" s="1"/>
  <c r="AG333" i="16"/>
  <c r="AK333" i="16" s="1"/>
  <c r="AG335" i="16"/>
  <c r="AK335" i="16" s="1"/>
  <c r="AI333" i="13"/>
  <c r="AI335" i="16" s="1"/>
  <c r="AI335" i="13"/>
  <c r="AI337" i="16" s="1"/>
  <c r="AG337" i="16"/>
  <c r="AK337" i="16" s="1"/>
  <c r="AG339" i="16"/>
  <c r="AK339" i="16" s="1"/>
  <c r="AI337" i="13"/>
  <c r="AI339" i="16" s="1"/>
  <c r="AI341" i="13"/>
  <c r="AI343" i="16" s="1"/>
  <c r="AG343" i="16"/>
  <c r="AI346" i="13"/>
  <c r="AI348" i="16" s="1"/>
  <c r="AG348" i="16"/>
  <c r="AK348" i="16" s="1"/>
  <c r="AI350" i="13"/>
  <c r="AI352" i="16" s="1"/>
  <c r="AG352" i="16"/>
  <c r="AK352" i="16" s="1"/>
  <c r="AI354" i="13"/>
  <c r="AI356" i="16" s="1"/>
  <c r="AG356" i="16"/>
  <c r="AI358" i="13"/>
  <c r="AI360" i="16" s="1"/>
  <c r="AG360" i="16"/>
  <c r="AK360" i="16" s="1"/>
  <c r="AI362" i="13"/>
  <c r="AI364" i="16" s="1"/>
  <c r="AG364" i="16"/>
  <c r="AK364" i="16" s="1"/>
  <c r="AI366" i="13"/>
  <c r="AI368" i="16" s="1"/>
  <c r="AG368" i="16"/>
  <c r="AI370" i="13"/>
  <c r="AI372" i="16" s="1"/>
  <c r="AG372" i="16"/>
  <c r="AK372" i="16" s="1"/>
  <c r="AI374" i="13"/>
  <c r="AI376" i="16" s="1"/>
  <c r="AG376" i="16"/>
  <c r="AI378" i="13"/>
  <c r="AI380" i="16" s="1"/>
  <c r="AG380" i="16"/>
  <c r="AI386" i="13"/>
  <c r="AI388" i="16" s="1"/>
  <c r="AG388" i="16"/>
  <c r="AK388" i="16" s="1"/>
  <c r="AI390" i="13"/>
  <c r="AI392" i="16" s="1"/>
  <c r="AG392" i="16"/>
  <c r="AK392" i="16" s="1"/>
  <c r="AI394" i="13"/>
  <c r="AI396" i="16" s="1"/>
  <c r="AG396" i="16"/>
  <c r="AK396" i="16" s="1"/>
  <c r="AI398" i="13"/>
  <c r="AI400" i="16" s="1"/>
  <c r="AG400" i="16"/>
  <c r="AK400" i="16" s="1"/>
  <c r="AI402" i="13"/>
  <c r="AI404" i="16" s="1"/>
  <c r="AG404" i="16"/>
  <c r="AI406" i="13"/>
  <c r="AI408" i="16" s="1"/>
  <c r="AG408" i="16"/>
  <c r="AK408" i="16" s="1"/>
  <c r="AK201" i="16"/>
  <c r="AK183" i="16"/>
  <c r="AK255" i="16"/>
  <c r="AK287" i="16"/>
  <c r="AK29" i="16"/>
  <c r="AK89" i="16"/>
  <c r="AK105" i="16"/>
  <c r="AK17" i="16"/>
  <c r="AK33" i="16"/>
  <c r="AK83" i="16"/>
  <c r="AK99" i="16"/>
  <c r="AK9" i="16"/>
  <c r="AK25" i="16"/>
  <c r="AK41" i="16"/>
  <c r="AK153" i="16"/>
  <c r="AK111" i="16"/>
  <c r="AK127" i="16"/>
  <c r="AI351" i="13"/>
  <c r="AI353" i="16" s="1"/>
  <c r="AG353" i="16"/>
  <c r="AK353" i="16" s="1"/>
  <c r="AI355" i="13"/>
  <c r="AI357" i="16" s="1"/>
  <c r="AG357" i="16"/>
  <c r="AK357" i="16" s="1"/>
  <c r="AI359" i="13"/>
  <c r="AI361" i="16" s="1"/>
  <c r="AG361" i="16"/>
  <c r="AK361" i="16" s="1"/>
  <c r="AG365" i="16"/>
  <c r="AK365" i="16" s="1"/>
  <c r="AI363" i="13"/>
  <c r="AI365" i="16" s="1"/>
  <c r="AI367" i="13"/>
  <c r="AI369" i="16" s="1"/>
  <c r="AG369" i="16"/>
  <c r="AK369" i="16" s="1"/>
  <c r="AG373" i="16"/>
  <c r="AK373" i="16" s="1"/>
  <c r="AI371" i="13"/>
  <c r="AI373" i="16" s="1"/>
  <c r="AI375" i="13"/>
  <c r="AI377" i="16" s="1"/>
  <c r="AG377" i="16"/>
  <c r="AK377" i="16" s="1"/>
  <c r="AG381" i="16"/>
  <c r="AK381" i="16" s="1"/>
  <c r="AI379" i="13"/>
  <c r="AI381" i="16" s="1"/>
  <c r="AI383" i="13"/>
  <c r="AI385" i="16" s="1"/>
  <c r="AG385" i="16"/>
  <c r="AK385" i="16" s="1"/>
  <c r="AG389" i="16"/>
  <c r="AK389" i="16" s="1"/>
  <c r="AI387" i="13"/>
  <c r="AI389" i="16" s="1"/>
  <c r="AI391" i="13"/>
  <c r="AI393" i="16" s="1"/>
  <c r="AG393" i="16"/>
  <c r="AK393" i="16" s="1"/>
  <c r="AG397" i="16"/>
  <c r="AK397" i="16" s="1"/>
  <c r="AI395" i="13"/>
  <c r="AI397" i="16" s="1"/>
  <c r="AG405" i="16"/>
  <c r="AK405" i="16" s="1"/>
  <c r="AI403" i="13"/>
  <c r="AI405" i="16" s="1"/>
  <c r="AI407" i="13"/>
  <c r="AI409" i="16" s="1"/>
  <c r="AG409" i="16"/>
  <c r="AK409" i="16" s="1"/>
  <c r="AK185" i="16"/>
  <c r="AK233" i="16"/>
  <c r="AK71" i="16"/>
  <c r="AK271" i="16"/>
  <c r="AG4" i="16"/>
  <c r="AK4" i="16" s="1"/>
  <c r="AI2" i="13"/>
  <c r="AI4" i="16" s="1"/>
  <c r="AK173" i="16"/>
  <c r="AK205" i="16"/>
  <c r="AK237" i="16"/>
  <c r="AK293" i="16"/>
  <c r="AK43" i="16"/>
  <c r="AK75" i="16"/>
  <c r="AK275" i="16"/>
  <c r="AK307" i="16"/>
  <c r="AK325" i="16"/>
  <c r="AK321" i="16"/>
  <c r="AK368" i="16"/>
  <c r="AK37" i="16"/>
  <c r="AK125" i="16"/>
  <c r="AK27" i="16"/>
  <c r="AK87" i="16"/>
  <c r="AK115" i="16"/>
  <c r="AK131" i="16"/>
  <c r="AK147" i="16"/>
  <c r="AI4" i="13"/>
  <c r="AI6" i="16" s="1"/>
  <c r="AG6" i="16"/>
  <c r="AK6" i="16" s="1"/>
  <c r="AI6" i="13"/>
  <c r="AI8" i="16" s="1"/>
  <c r="AG8" i="16"/>
  <c r="AK8" i="16" s="1"/>
  <c r="AI8" i="13"/>
  <c r="AI10" i="16" s="1"/>
  <c r="AG10" i="16"/>
  <c r="AK10" i="16" s="1"/>
  <c r="AI10" i="13"/>
  <c r="AI12" i="16" s="1"/>
  <c r="AG12" i="16"/>
  <c r="AK12" i="16" s="1"/>
  <c r="AI12" i="13"/>
  <c r="AI14" i="16" s="1"/>
  <c r="AG14" i="16"/>
  <c r="AK14" i="16" s="1"/>
  <c r="AI14" i="13"/>
  <c r="AI16" i="16" s="1"/>
  <c r="AG16" i="16"/>
  <c r="AK16" i="16" s="1"/>
  <c r="AI16" i="13"/>
  <c r="AI18" i="16" s="1"/>
  <c r="AG18" i="16"/>
  <c r="AK18" i="16" s="1"/>
  <c r="AI18" i="13"/>
  <c r="AI20" i="16" s="1"/>
  <c r="AG20" i="16"/>
  <c r="AK20" i="16" s="1"/>
  <c r="AI20" i="13"/>
  <c r="AI22" i="16" s="1"/>
  <c r="AG22" i="16"/>
  <c r="AK22" i="16" s="1"/>
  <c r="AI22" i="13"/>
  <c r="AI24" i="16" s="1"/>
  <c r="AG24" i="16"/>
  <c r="AK24" i="16" s="1"/>
  <c r="AI24" i="13"/>
  <c r="AI26" i="16" s="1"/>
  <c r="AG26" i="16"/>
  <c r="AK26" i="16" s="1"/>
  <c r="AI28" i="13"/>
  <c r="AI30" i="16" s="1"/>
  <c r="AG30" i="16"/>
  <c r="AK30" i="16" s="1"/>
  <c r="AI32" i="13"/>
  <c r="AI34" i="16" s="1"/>
  <c r="AG34" i="16"/>
  <c r="AK34" i="16" s="1"/>
  <c r="AI34" i="13"/>
  <c r="AI36" i="16" s="1"/>
  <c r="AG36" i="16"/>
  <c r="AK36" i="16" s="1"/>
  <c r="AI36" i="13"/>
  <c r="AI38" i="16" s="1"/>
  <c r="AG38" i="16"/>
  <c r="AK38" i="16" s="1"/>
  <c r="AI38" i="13"/>
  <c r="AI40" i="16" s="1"/>
  <c r="AG40" i="16"/>
  <c r="AK40" i="16" s="1"/>
  <c r="AI42" i="13"/>
  <c r="AI44" i="16" s="1"/>
  <c r="AG44" i="16"/>
  <c r="AK44" i="16" s="1"/>
  <c r="AI44" i="13"/>
  <c r="AI46" i="16" s="1"/>
  <c r="AG46" i="16"/>
  <c r="AK46" i="16" s="1"/>
  <c r="AI46" i="13"/>
  <c r="AI48" i="16" s="1"/>
  <c r="AG48" i="16"/>
  <c r="AK48" i="16" s="1"/>
  <c r="AI48" i="13"/>
  <c r="AI50" i="16" s="1"/>
  <c r="AG50" i="16"/>
  <c r="AK50" i="16" s="1"/>
  <c r="AI50" i="13"/>
  <c r="AI52" i="16" s="1"/>
  <c r="AG52" i="16"/>
  <c r="AI52" i="13"/>
  <c r="AI54" i="16" s="1"/>
  <c r="AG54" i="16"/>
  <c r="AK54" i="16" s="1"/>
  <c r="AI54" i="13"/>
  <c r="AI56" i="16" s="1"/>
  <c r="AG56" i="16"/>
  <c r="AI58" i="13"/>
  <c r="AI60" i="16" s="1"/>
  <c r="AG60" i="16"/>
  <c r="AK60" i="16" s="1"/>
  <c r="AI60" i="13"/>
  <c r="AI62" i="16" s="1"/>
  <c r="AG62" i="16"/>
  <c r="AK62" i="16" s="1"/>
  <c r="AI62" i="13"/>
  <c r="AI64" i="16" s="1"/>
  <c r="AG64" i="16"/>
  <c r="AK64" i="16" s="1"/>
  <c r="AI64" i="13"/>
  <c r="AI66" i="16" s="1"/>
  <c r="AG66" i="16"/>
  <c r="AK66" i="16" s="1"/>
  <c r="AI66" i="13"/>
  <c r="AI68" i="16" s="1"/>
  <c r="AG68" i="16"/>
  <c r="AK68" i="16" s="1"/>
  <c r="AI68" i="13"/>
  <c r="AI70" i="16" s="1"/>
  <c r="AG70" i="16"/>
  <c r="AK70" i="16" s="1"/>
  <c r="AI70" i="13"/>
  <c r="AI72" i="16" s="1"/>
  <c r="AG72" i="16"/>
  <c r="AK72" i="16" s="1"/>
  <c r="AI72" i="13"/>
  <c r="AI74" i="16" s="1"/>
  <c r="AG74" i="16"/>
  <c r="AK74" i="16" s="1"/>
  <c r="AI74" i="13"/>
  <c r="AI76" i="16" s="1"/>
  <c r="AG76" i="16"/>
  <c r="AK76" i="16" s="1"/>
  <c r="AI76" i="13"/>
  <c r="AI78" i="16" s="1"/>
  <c r="AG78" i="16"/>
  <c r="AK78" i="16" s="1"/>
  <c r="AI80" i="13"/>
  <c r="AI82" i="16" s="1"/>
  <c r="AG82" i="16"/>
  <c r="AK82" i="16" s="1"/>
  <c r="AI82" i="13"/>
  <c r="AI84" i="16" s="1"/>
  <c r="AG84" i="16"/>
  <c r="AK84" i="16" s="1"/>
  <c r="AI84" i="13"/>
  <c r="AI86" i="16" s="1"/>
  <c r="AG86" i="16"/>
  <c r="AK86" i="16" s="1"/>
  <c r="AI88" i="13"/>
  <c r="AI90" i="16" s="1"/>
  <c r="AG90" i="16"/>
  <c r="AK90" i="16" s="1"/>
  <c r="AI90" i="13"/>
  <c r="AI92" i="16" s="1"/>
  <c r="AG92" i="16"/>
  <c r="AK92" i="16" s="1"/>
  <c r="AI92" i="13"/>
  <c r="AI94" i="16" s="1"/>
  <c r="AG94" i="16"/>
  <c r="AK94" i="16" s="1"/>
  <c r="AI94" i="13"/>
  <c r="AI96" i="16" s="1"/>
  <c r="AG96" i="16"/>
  <c r="AK96" i="16" s="1"/>
  <c r="AI98" i="13"/>
  <c r="AI100" i="16" s="1"/>
  <c r="AG100" i="16"/>
  <c r="AK100" i="16" s="1"/>
  <c r="AI100" i="13"/>
  <c r="AI102" i="16" s="1"/>
  <c r="AG102" i="16"/>
  <c r="AK102" i="16" s="1"/>
  <c r="AI102" i="13"/>
  <c r="AI104" i="16" s="1"/>
  <c r="AG104" i="16"/>
  <c r="AK104" i="16" s="1"/>
  <c r="AI104" i="13"/>
  <c r="AI106" i="16" s="1"/>
  <c r="AG106" i="16"/>
  <c r="AK106" i="16" s="1"/>
  <c r="AI106" i="13"/>
  <c r="AI108" i="16" s="1"/>
  <c r="AG108" i="16"/>
  <c r="AK108" i="16" s="1"/>
  <c r="AI108" i="13"/>
  <c r="AI110" i="16" s="1"/>
  <c r="AG110" i="16"/>
  <c r="AK110" i="16" s="1"/>
  <c r="AI110" i="13"/>
  <c r="AI112" i="16" s="1"/>
  <c r="AG112" i="16"/>
  <c r="AK112" i="16" s="1"/>
  <c r="AI112" i="13"/>
  <c r="AI114" i="16" s="1"/>
  <c r="AG114" i="16"/>
  <c r="AK114" i="16" s="1"/>
  <c r="AI114" i="13"/>
  <c r="AI116" i="16" s="1"/>
  <c r="AG116" i="16"/>
  <c r="AK116" i="16" s="1"/>
  <c r="AI116" i="13"/>
  <c r="AI118" i="16" s="1"/>
  <c r="AG118" i="16"/>
  <c r="AK118" i="16" s="1"/>
  <c r="AI122" i="13"/>
  <c r="AI124" i="16" s="1"/>
  <c r="AG124" i="16"/>
  <c r="AK124" i="16" s="1"/>
  <c r="AI124" i="13"/>
  <c r="AI126" i="16" s="1"/>
  <c r="AG126" i="16"/>
  <c r="AK126" i="16" s="1"/>
  <c r="AI126" i="13"/>
  <c r="AI128" i="16" s="1"/>
  <c r="AG128" i="16"/>
  <c r="AK128" i="16" s="1"/>
  <c r="AI132" i="13"/>
  <c r="AI134" i="16" s="1"/>
  <c r="AG134" i="16"/>
  <c r="AK134" i="16" s="1"/>
  <c r="AI134" i="13"/>
  <c r="AI136" i="16" s="1"/>
  <c r="AG136" i="16"/>
  <c r="AK136" i="16" s="1"/>
  <c r="AI138" i="13"/>
  <c r="AI140" i="16" s="1"/>
  <c r="AG140" i="16"/>
  <c r="AK140" i="16" s="1"/>
  <c r="AI140" i="13"/>
  <c r="AI142" i="16" s="1"/>
  <c r="AG142" i="16"/>
  <c r="AK142" i="16" s="1"/>
  <c r="AI142" i="13"/>
  <c r="AI144" i="16" s="1"/>
  <c r="AG144" i="16"/>
  <c r="AK144" i="16" s="1"/>
  <c r="AI144" i="13"/>
  <c r="AI146" i="16" s="1"/>
  <c r="AG146" i="16"/>
  <c r="AK146" i="16" s="1"/>
  <c r="AI146" i="13"/>
  <c r="AI148" i="16" s="1"/>
  <c r="AG148" i="16"/>
  <c r="AK148" i="16" s="1"/>
  <c r="AI148" i="13"/>
  <c r="AI150" i="16" s="1"/>
  <c r="AG150" i="16"/>
  <c r="AK150" i="16" s="1"/>
  <c r="AI154" i="13"/>
  <c r="AI156" i="16" s="1"/>
  <c r="AG156" i="16"/>
  <c r="AK156" i="16" s="1"/>
  <c r="AI156" i="13"/>
  <c r="AI158" i="16" s="1"/>
  <c r="AG158" i="16"/>
  <c r="AK158" i="16" s="1"/>
  <c r="AI158" i="13"/>
  <c r="AI160" i="16" s="1"/>
  <c r="AG160" i="16"/>
  <c r="AK160" i="16" s="1"/>
  <c r="AI160" i="13"/>
  <c r="AI162" i="16" s="1"/>
  <c r="AG162" i="16"/>
  <c r="AK162" i="16" s="1"/>
  <c r="AI162" i="13"/>
  <c r="AI164" i="16" s="1"/>
  <c r="AG164" i="16"/>
  <c r="AK164" i="16" s="1"/>
  <c r="AI166" i="13"/>
  <c r="AI168" i="16" s="1"/>
  <c r="AG168" i="16"/>
  <c r="AK168" i="16" s="1"/>
  <c r="AI168" i="13"/>
  <c r="AI170" i="16" s="1"/>
  <c r="AG170" i="16"/>
  <c r="AK170" i="16" s="1"/>
  <c r="AI170" i="13"/>
  <c r="AI172" i="16" s="1"/>
  <c r="AG172" i="16"/>
  <c r="AK172" i="16" s="1"/>
  <c r="AI172" i="13"/>
  <c r="AI174" i="16" s="1"/>
  <c r="AG174" i="16"/>
  <c r="AK174" i="16" s="1"/>
  <c r="AI174" i="13"/>
  <c r="AI176" i="16" s="1"/>
  <c r="AG176" i="16"/>
  <c r="AK176" i="16" s="1"/>
  <c r="AI176" i="13"/>
  <c r="AI178" i="16" s="1"/>
  <c r="AG178" i="16"/>
  <c r="AK178" i="16" s="1"/>
  <c r="AI178" i="13"/>
  <c r="AI180" i="16" s="1"/>
  <c r="AG180" i="16"/>
  <c r="AK180" i="16" s="1"/>
  <c r="AI182" i="13"/>
  <c r="AI184" i="16" s="1"/>
  <c r="AG184" i="16"/>
  <c r="AK184" i="16" s="1"/>
  <c r="AI184" i="13"/>
  <c r="AI186" i="16" s="1"/>
  <c r="AG186" i="16"/>
  <c r="AK186" i="16" s="1"/>
  <c r="AI188" i="13"/>
  <c r="AI190" i="16" s="1"/>
  <c r="AG190" i="16"/>
  <c r="AK190" i="16" s="1"/>
  <c r="AI190" i="13"/>
  <c r="AI192" i="16" s="1"/>
  <c r="AG192" i="16"/>
  <c r="AK192" i="16" s="1"/>
  <c r="AI192" i="13"/>
  <c r="AI194" i="16" s="1"/>
  <c r="AG194" i="16"/>
  <c r="AK194" i="16" s="1"/>
  <c r="AI196" i="13"/>
  <c r="AI198" i="16" s="1"/>
  <c r="AG198" i="16"/>
  <c r="AK198" i="16" s="1"/>
  <c r="AI198" i="13"/>
  <c r="AI200" i="16" s="1"/>
  <c r="AG200" i="16"/>
  <c r="AK200" i="16" s="1"/>
  <c r="AI200" i="13"/>
  <c r="AI202" i="16" s="1"/>
  <c r="AG202" i="16"/>
  <c r="AK202" i="16" s="1"/>
  <c r="AI202" i="13"/>
  <c r="AI204" i="16" s="1"/>
  <c r="AG204" i="16"/>
  <c r="AK204" i="16" s="1"/>
  <c r="AI208" i="13"/>
  <c r="AI210" i="16" s="1"/>
  <c r="AG210" i="16"/>
  <c r="AK210" i="16" s="1"/>
  <c r="AI214" i="13"/>
  <c r="AI216" i="16" s="1"/>
  <c r="AG216" i="16"/>
  <c r="AK216" i="16" s="1"/>
  <c r="AI216" i="13"/>
  <c r="AI218" i="16" s="1"/>
  <c r="AG218" i="16"/>
  <c r="AK218" i="16" s="1"/>
  <c r="AI218" i="13"/>
  <c r="AI220" i="16" s="1"/>
  <c r="AG220" i="16"/>
  <c r="AK220" i="16" s="1"/>
  <c r="AI220" i="13"/>
  <c r="AI222" i="16" s="1"/>
  <c r="AG222" i="16"/>
  <c r="AK222" i="16" s="1"/>
  <c r="AI222" i="13"/>
  <c r="AI224" i="16" s="1"/>
  <c r="AG224" i="16"/>
  <c r="AK224" i="16" s="1"/>
  <c r="AI224" i="13"/>
  <c r="AI226" i="16" s="1"/>
  <c r="AG226" i="16"/>
  <c r="AK226" i="16" s="1"/>
  <c r="AI226" i="13"/>
  <c r="AI228" i="16" s="1"/>
  <c r="AG228" i="16"/>
  <c r="AK228" i="16" s="1"/>
  <c r="AI228" i="13"/>
  <c r="AI230" i="16" s="1"/>
  <c r="AG230" i="16"/>
  <c r="AK230" i="16" s="1"/>
  <c r="AI230" i="13"/>
  <c r="AI232" i="16" s="1"/>
  <c r="AG232" i="16"/>
  <c r="AK232" i="16" s="1"/>
  <c r="AI232" i="13"/>
  <c r="AI234" i="16" s="1"/>
  <c r="AG234" i="16"/>
  <c r="AK234" i="16" s="1"/>
  <c r="AI234" i="13"/>
  <c r="AI236" i="16" s="1"/>
  <c r="AG236" i="16"/>
  <c r="AK236" i="16" s="1"/>
  <c r="AI236" i="13"/>
  <c r="AI238" i="16" s="1"/>
  <c r="AG238" i="16"/>
  <c r="AK238" i="16" s="1"/>
  <c r="AI238" i="13"/>
  <c r="AI240" i="16" s="1"/>
  <c r="AG240" i="16"/>
  <c r="AK240" i="16" s="1"/>
  <c r="AI240" i="13"/>
  <c r="AI242" i="16" s="1"/>
  <c r="AG242" i="16"/>
  <c r="AK242" i="16" s="1"/>
  <c r="AI242" i="13"/>
  <c r="AI244" i="16" s="1"/>
  <c r="AG244" i="16"/>
  <c r="AK244" i="16" s="1"/>
  <c r="AI246" i="13"/>
  <c r="AI248" i="16" s="1"/>
  <c r="AG248" i="16"/>
  <c r="AK248" i="16" s="1"/>
  <c r="AI248" i="13"/>
  <c r="AI250" i="16" s="1"/>
  <c r="AG250" i="16"/>
  <c r="AK250" i="16" s="1"/>
  <c r="AI250" i="13"/>
  <c r="AI252" i="16" s="1"/>
  <c r="AG252" i="16"/>
  <c r="AK252" i="16" s="1"/>
  <c r="AI252" i="13"/>
  <c r="AI254" i="16" s="1"/>
  <c r="AG254" i="16"/>
  <c r="AK254" i="16" s="1"/>
  <c r="AI254" i="13"/>
  <c r="AI256" i="16" s="1"/>
  <c r="AG256" i="16"/>
  <c r="AK256" i="16" s="1"/>
  <c r="AI256" i="13"/>
  <c r="AI258" i="16" s="1"/>
  <c r="AG258" i="16"/>
  <c r="AK258" i="16" s="1"/>
  <c r="AI258" i="13"/>
  <c r="AI260" i="16" s="1"/>
  <c r="AG260" i="16"/>
  <c r="AK260" i="16" s="1"/>
  <c r="AI262" i="13"/>
  <c r="AI264" i="16" s="1"/>
  <c r="AG264" i="16"/>
  <c r="AK264" i="16" s="1"/>
  <c r="AI264" i="13"/>
  <c r="AI266" i="16" s="1"/>
  <c r="AG266" i="16"/>
  <c r="AK266" i="16" s="1"/>
  <c r="AI268" i="13"/>
  <c r="AI270" i="16" s="1"/>
  <c r="AG270" i="16"/>
  <c r="AK270" i="16" s="1"/>
  <c r="AI270" i="13"/>
  <c r="AI272" i="16" s="1"/>
  <c r="AG272" i="16"/>
  <c r="AK272" i="16" s="1"/>
  <c r="AI272" i="13"/>
  <c r="AI274" i="16" s="1"/>
  <c r="AG274" i="16"/>
  <c r="AK274" i="16" s="1"/>
  <c r="AI276" i="13"/>
  <c r="AI278" i="16" s="1"/>
  <c r="AG278" i="16"/>
  <c r="AK278" i="16" s="1"/>
  <c r="AI278" i="13"/>
  <c r="AI280" i="16" s="1"/>
  <c r="AG280" i="16"/>
  <c r="AK280" i="16" s="1"/>
  <c r="AI282" i="13"/>
  <c r="AI284" i="16" s="1"/>
  <c r="AG284" i="16"/>
  <c r="AK284" i="16" s="1"/>
  <c r="AI284" i="13"/>
  <c r="AI286" i="16" s="1"/>
  <c r="AG286" i="16"/>
  <c r="AK286" i="16" s="1"/>
  <c r="AI286" i="13"/>
  <c r="AI288" i="16" s="1"/>
  <c r="AG288" i="16"/>
  <c r="AK288" i="16" s="1"/>
  <c r="AI288" i="13"/>
  <c r="AI290" i="16" s="1"/>
  <c r="AG290" i="16"/>
  <c r="AK290" i="16" s="1"/>
  <c r="AI290" i="13"/>
  <c r="AI292" i="16" s="1"/>
  <c r="AG292" i="16"/>
  <c r="AK292" i="16" s="1"/>
  <c r="AI294" i="13"/>
  <c r="AI296" i="16" s="1"/>
  <c r="AG296" i="16"/>
  <c r="AK296" i="16" s="1"/>
  <c r="AI300" i="13"/>
  <c r="AI302" i="16" s="1"/>
  <c r="AG302" i="16"/>
  <c r="AK302" i="16" s="1"/>
  <c r="AI302" i="13"/>
  <c r="AI304" i="16" s="1"/>
  <c r="AG304" i="16"/>
  <c r="AK304" i="16" s="1"/>
  <c r="AI304" i="13"/>
  <c r="AI306" i="16" s="1"/>
  <c r="AG306" i="16"/>
  <c r="AK306" i="16" s="1"/>
  <c r="AI306" i="13"/>
  <c r="AI308" i="16" s="1"/>
  <c r="AG308" i="16"/>
  <c r="AK308" i="16" s="1"/>
  <c r="AI308" i="13"/>
  <c r="AI310" i="16" s="1"/>
  <c r="AG310" i="16"/>
  <c r="AK310" i="16" s="1"/>
  <c r="AI310" i="13"/>
  <c r="AI312" i="16" s="1"/>
  <c r="AG312" i="16"/>
  <c r="AK312" i="16" s="1"/>
  <c r="AI313" i="13"/>
  <c r="AI315" i="16" s="1"/>
  <c r="AG315" i="16"/>
  <c r="AK315" i="16" s="1"/>
  <c r="AG317" i="16"/>
  <c r="AK317" i="16" s="1"/>
  <c r="AI315" i="13"/>
  <c r="AI317" i="16" s="1"/>
  <c r="AI318" i="13"/>
  <c r="AI320" i="16" s="1"/>
  <c r="AG320" i="16"/>
  <c r="AK320" i="16" s="1"/>
  <c r="AI320" i="13"/>
  <c r="AG322" i="16"/>
  <c r="AK322" i="16" s="1"/>
  <c r="AI322" i="13"/>
  <c r="AI324" i="16" s="1"/>
  <c r="AG324" i="16"/>
  <c r="AK324" i="16" s="1"/>
  <c r="AI324" i="13"/>
  <c r="AI326" i="16" s="1"/>
  <c r="AG326" i="16"/>
  <c r="AK326" i="16" s="1"/>
  <c r="AI326" i="13"/>
  <c r="AI328" i="16" s="1"/>
  <c r="AG328" i="16"/>
  <c r="AK328" i="16" s="1"/>
  <c r="AI328" i="13"/>
  <c r="AI330" i="16" s="1"/>
  <c r="AG330" i="16"/>
  <c r="AK330" i="16" s="1"/>
  <c r="AI330" i="13"/>
  <c r="AI332" i="16" s="1"/>
  <c r="AG332" i="16"/>
  <c r="AK332" i="16" s="1"/>
  <c r="AI332" i="13"/>
  <c r="AI334" i="16" s="1"/>
  <c r="AG334" i="16"/>
  <c r="AK334" i="16" s="1"/>
  <c r="AI334" i="13"/>
  <c r="AI336" i="16" s="1"/>
  <c r="AG336" i="16"/>
  <c r="AK336" i="16" s="1"/>
  <c r="AI336" i="13"/>
  <c r="AI338" i="16" s="1"/>
  <c r="AG338" i="16"/>
  <c r="AK338" i="16" s="1"/>
  <c r="AI338" i="13"/>
  <c r="AI340" i="16" s="1"/>
  <c r="AG340" i="16"/>
  <c r="AK340" i="16" s="1"/>
  <c r="AI340" i="13"/>
  <c r="AI342" i="16" s="1"/>
  <c r="AG342" i="16"/>
  <c r="AK342" i="16" s="1"/>
  <c r="AI342" i="13"/>
  <c r="AI344" i="16" s="1"/>
  <c r="AG344" i="16"/>
  <c r="AK344" i="16" s="1"/>
  <c r="AI348" i="13"/>
  <c r="AI350" i="16" s="1"/>
  <c r="AG350" i="16"/>
  <c r="AK350" i="16" s="1"/>
  <c r="AI356" i="13"/>
  <c r="AI358" i="16" s="1"/>
  <c r="AG358" i="16"/>
  <c r="AK358" i="16" s="1"/>
  <c r="AI360" i="13"/>
  <c r="AI362" i="16" s="1"/>
  <c r="AG362" i="16"/>
  <c r="AK362" i="16" s="1"/>
  <c r="AI364" i="13"/>
  <c r="AI366" i="16" s="1"/>
  <c r="AG366" i="16"/>
  <c r="AK366" i="16" s="1"/>
  <c r="AI368" i="13"/>
  <c r="AG370" i="16"/>
  <c r="AK370" i="16" s="1"/>
  <c r="AI372" i="13"/>
  <c r="AI374" i="16" s="1"/>
  <c r="AG374" i="16"/>
  <c r="AK374" i="16" s="1"/>
  <c r="AI376" i="13"/>
  <c r="AI378" i="16" s="1"/>
  <c r="AG378" i="16"/>
  <c r="AK378" i="16" s="1"/>
  <c r="AI380" i="13"/>
  <c r="AI382" i="16" s="1"/>
  <c r="AG382" i="16"/>
  <c r="AK382" i="16" s="1"/>
  <c r="AI384" i="13"/>
  <c r="AI386" i="16" s="1"/>
  <c r="AG386" i="16"/>
  <c r="AK386" i="16" s="1"/>
  <c r="AI388" i="13"/>
  <c r="AI390" i="16" s="1"/>
  <c r="AG390" i="16"/>
  <c r="AK390" i="16" s="1"/>
  <c r="AI392" i="13"/>
  <c r="AI394" i="16" s="1"/>
  <c r="AG394" i="16"/>
  <c r="AK394" i="16" s="1"/>
  <c r="AI396" i="13"/>
  <c r="AI398" i="16" s="1"/>
  <c r="AG398" i="16"/>
  <c r="AK398" i="16" s="1"/>
  <c r="AI400" i="13"/>
  <c r="AI402" i="16" s="1"/>
  <c r="AG402" i="16"/>
  <c r="AK402" i="16" s="1"/>
  <c r="AI404" i="13"/>
  <c r="AI406" i="16" s="1"/>
  <c r="AG406" i="16"/>
  <c r="AK406" i="16" s="1"/>
  <c r="AI408" i="13"/>
  <c r="AI410" i="16" s="1"/>
  <c r="AG410" i="16"/>
  <c r="AK410" i="16" s="1"/>
  <c r="AK45" i="16"/>
  <c r="AK77" i="16"/>
  <c r="AK189" i="16"/>
  <c r="AK221" i="16"/>
  <c r="AK261" i="16"/>
  <c r="AK52" i="16"/>
  <c r="AK59" i="16"/>
  <c r="AK203" i="16"/>
  <c r="AK291" i="16"/>
  <c r="AK323" i="16"/>
  <c r="AK49" i="16"/>
  <c r="AK65" i="16"/>
  <c r="AK161" i="16"/>
  <c r="AK177" i="16"/>
  <c r="AK193" i="16"/>
  <c r="AK225" i="16"/>
  <c r="AK241" i="16"/>
  <c r="AK56" i="16"/>
  <c r="AK63" i="16"/>
  <c r="AK159" i="16"/>
  <c r="AK279" i="16"/>
  <c r="AK295" i="16"/>
  <c r="AK343" i="16"/>
  <c r="AK265" i="16"/>
  <c r="AK309" i="16"/>
  <c r="AK356" i="16"/>
  <c r="AK380" i="16"/>
  <c r="AK376" i="16"/>
  <c r="AK404" i="16"/>
  <c r="AK13" i="16"/>
  <c r="AK81" i="16"/>
  <c r="AK97" i="16"/>
  <c r="AK113" i="16"/>
  <c r="AK129" i="16"/>
  <c r="AK15" i="16"/>
  <c r="AK31" i="16"/>
  <c r="AK119" i="16"/>
  <c r="AI17" i="13"/>
  <c r="AI19" i="16" s="1"/>
  <c r="AG19" i="16"/>
  <c r="AK19" i="16" s="1"/>
  <c r="AI45" i="13"/>
  <c r="AI47" i="16" s="1"/>
  <c r="AG47" i="16"/>
  <c r="AK47" i="16" s="1"/>
  <c r="AG347" i="16"/>
  <c r="AK347" i="16" s="1"/>
  <c r="AI345" i="13"/>
  <c r="AI347" i="16" s="1"/>
  <c r="AG351" i="16"/>
  <c r="AK351" i="16" s="1"/>
  <c r="AI349" i="13"/>
  <c r="AI351" i="16" s="1"/>
  <c r="AG355" i="16"/>
  <c r="AK355" i="16" s="1"/>
  <c r="AI353" i="13"/>
  <c r="AI355" i="16" s="1"/>
  <c r="AG359" i="16"/>
  <c r="AK359" i="16" s="1"/>
  <c r="AI357" i="13"/>
  <c r="AI359" i="16" s="1"/>
  <c r="AG363" i="16"/>
  <c r="AK363" i="16" s="1"/>
  <c r="AI361" i="13"/>
  <c r="AI363" i="16" s="1"/>
  <c r="AI365" i="13"/>
  <c r="AI367" i="16" s="1"/>
  <c r="AG367" i="16"/>
  <c r="AK367" i="16" s="1"/>
  <c r="AG371" i="16"/>
  <c r="AK371" i="16" s="1"/>
  <c r="AI369" i="13"/>
  <c r="AI371" i="16" s="1"/>
  <c r="AI373" i="13"/>
  <c r="AG375" i="16"/>
  <c r="AK375" i="16" s="1"/>
  <c r="AG379" i="16"/>
  <c r="AK379" i="16" s="1"/>
  <c r="AI377" i="13"/>
  <c r="AI379" i="16" s="1"/>
  <c r="AI381" i="13"/>
  <c r="AI383" i="16" s="1"/>
  <c r="AG383" i="16"/>
  <c r="AK383" i="16" s="1"/>
  <c r="AG387" i="16"/>
  <c r="AK387" i="16" s="1"/>
  <c r="AI385" i="13"/>
  <c r="AI387" i="16" s="1"/>
  <c r="AG395" i="16"/>
  <c r="AK395" i="16" s="1"/>
  <c r="AI393" i="13"/>
  <c r="AI397" i="13"/>
  <c r="AI399" i="16" s="1"/>
  <c r="AG399" i="16"/>
  <c r="AK399" i="16" s="1"/>
  <c r="AG403" i="16"/>
  <c r="AK403" i="16" s="1"/>
  <c r="AI401" i="13"/>
  <c r="AI403" i="16" s="1"/>
  <c r="AI405" i="13"/>
  <c r="AI407" i="16" s="1"/>
  <c r="AG407" i="16"/>
  <c r="AK407" i="16" s="1"/>
  <c r="AG411" i="16"/>
  <c r="AK411" i="16" s="1"/>
  <c r="AI409" i="13"/>
  <c r="AI411" i="16" s="1"/>
  <c r="C14" i="21" l="1"/>
  <c r="E17" i="21"/>
  <c r="E14" i="21"/>
  <c r="H14" i="21"/>
  <c r="AI149" i="16"/>
  <c r="F147" i="18"/>
  <c r="AI322" i="16"/>
  <c r="F318" i="18"/>
  <c r="AI375" i="16"/>
  <c r="F371" i="18"/>
  <c r="AI370" i="16"/>
  <c r="F366" i="18"/>
  <c r="AI395" i="16"/>
  <c r="F391" i="18"/>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AM3" i="2"/>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2" i="2"/>
  <c r="AL3"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U3" i="7"/>
  <c r="V3" i="7"/>
  <c r="U4" i="7"/>
  <c r="V4" i="7"/>
  <c r="U5" i="7"/>
  <c r="V5" i="7"/>
  <c r="U6" i="7"/>
  <c r="V6" i="7"/>
  <c r="U7" i="7"/>
  <c r="V7" i="7"/>
  <c r="U8" i="7"/>
  <c r="V8" i="7"/>
  <c r="U9" i="7"/>
  <c r="V9" i="7"/>
  <c r="U10" i="7"/>
  <c r="V10" i="7"/>
  <c r="U11" i="7"/>
  <c r="V11" i="7"/>
  <c r="U12" i="7"/>
  <c r="V12" i="7"/>
  <c r="U13" i="7"/>
  <c r="V13" i="7"/>
  <c r="U14" i="7"/>
  <c r="V14" i="7"/>
  <c r="U15" i="7"/>
  <c r="V15" i="7"/>
  <c r="U16" i="7"/>
  <c r="V16" i="7"/>
  <c r="U17" i="7"/>
  <c r="V17" i="7"/>
  <c r="U18" i="7"/>
  <c r="V18" i="7"/>
  <c r="U19" i="7"/>
  <c r="V19" i="7"/>
  <c r="U20" i="7"/>
  <c r="V20" i="7"/>
  <c r="U21" i="7"/>
  <c r="V21" i="7"/>
  <c r="U22" i="7"/>
  <c r="V22" i="7"/>
  <c r="U23" i="7"/>
  <c r="V23" i="7"/>
  <c r="U24" i="7"/>
  <c r="V24" i="7"/>
  <c r="U25" i="7"/>
  <c r="V25" i="7"/>
  <c r="U26" i="7"/>
  <c r="V26" i="7"/>
  <c r="U27" i="7"/>
  <c r="V27" i="7"/>
  <c r="U28" i="7"/>
  <c r="V28" i="7"/>
  <c r="U29" i="7"/>
  <c r="V29" i="7"/>
  <c r="U30" i="7"/>
  <c r="V30" i="7"/>
  <c r="U31" i="7"/>
  <c r="V31" i="7"/>
  <c r="U32" i="7"/>
  <c r="V32" i="7"/>
  <c r="U33" i="7"/>
  <c r="V33" i="7"/>
  <c r="U34" i="7"/>
  <c r="V34" i="7"/>
  <c r="U35" i="7"/>
  <c r="V35" i="7"/>
  <c r="U36" i="7"/>
  <c r="V36" i="7"/>
  <c r="U37" i="7"/>
  <c r="V37" i="7"/>
  <c r="U38" i="7"/>
  <c r="V38" i="7"/>
  <c r="U39" i="7"/>
  <c r="V39" i="7"/>
  <c r="U40" i="7"/>
  <c r="V40" i="7"/>
  <c r="U41" i="7"/>
  <c r="V41" i="7"/>
  <c r="U42" i="7"/>
  <c r="V42" i="7"/>
  <c r="U43" i="7"/>
  <c r="V43" i="7"/>
  <c r="U44" i="7"/>
  <c r="V44" i="7"/>
  <c r="U45" i="7"/>
  <c r="V45" i="7"/>
  <c r="U46" i="7"/>
  <c r="V46" i="7"/>
  <c r="U47" i="7"/>
  <c r="V47" i="7"/>
  <c r="U48" i="7"/>
  <c r="V48" i="7"/>
  <c r="U49" i="7"/>
  <c r="V49" i="7"/>
  <c r="U50" i="7"/>
  <c r="V50" i="7"/>
  <c r="U51" i="7"/>
  <c r="V51" i="7"/>
  <c r="U52" i="7"/>
  <c r="V52" i="7"/>
  <c r="U53" i="7"/>
  <c r="V53" i="7"/>
  <c r="U54" i="7"/>
  <c r="V54" i="7"/>
  <c r="U55" i="7"/>
  <c r="V55" i="7"/>
  <c r="U56" i="7"/>
  <c r="V56" i="7"/>
  <c r="U57" i="7"/>
  <c r="V57" i="7"/>
  <c r="U58" i="7"/>
  <c r="V58" i="7"/>
  <c r="U59" i="7"/>
  <c r="V59" i="7"/>
  <c r="U60" i="7"/>
  <c r="V60" i="7"/>
  <c r="U61" i="7"/>
  <c r="V61" i="7"/>
  <c r="U62" i="7"/>
  <c r="V62" i="7"/>
  <c r="U63" i="7"/>
  <c r="V63" i="7"/>
  <c r="U64" i="7"/>
  <c r="V64" i="7"/>
  <c r="U65" i="7"/>
  <c r="V65" i="7"/>
  <c r="U66" i="7"/>
  <c r="V66" i="7"/>
  <c r="U67" i="7"/>
  <c r="V67" i="7"/>
  <c r="U68" i="7"/>
  <c r="V68" i="7"/>
  <c r="U69" i="7"/>
  <c r="V69" i="7"/>
  <c r="U70" i="7"/>
  <c r="V70" i="7"/>
  <c r="U71" i="7"/>
  <c r="V71" i="7"/>
  <c r="U72" i="7"/>
  <c r="V72" i="7"/>
  <c r="U73" i="7"/>
  <c r="V73" i="7"/>
  <c r="U74" i="7"/>
  <c r="V74" i="7"/>
  <c r="U75" i="7"/>
  <c r="V75" i="7"/>
  <c r="U76" i="7"/>
  <c r="V76" i="7"/>
  <c r="U77" i="7"/>
  <c r="V77" i="7"/>
  <c r="U78" i="7"/>
  <c r="V78" i="7"/>
  <c r="U79" i="7"/>
  <c r="V79" i="7"/>
  <c r="U80" i="7"/>
  <c r="V80" i="7"/>
  <c r="U81" i="7"/>
  <c r="V81" i="7"/>
  <c r="U82" i="7"/>
  <c r="V82" i="7"/>
  <c r="U83" i="7"/>
  <c r="V83" i="7"/>
  <c r="U84" i="7"/>
  <c r="V84" i="7"/>
  <c r="U85" i="7"/>
  <c r="V85" i="7"/>
  <c r="U86" i="7"/>
  <c r="V86" i="7"/>
  <c r="U87" i="7"/>
  <c r="V87" i="7"/>
  <c r="U88" i="7"/>
  <c r="V88" i="7"/>
  <c r="U89" i="7"/>
  <c r="V89" i="7"/>
  <c r="U90" i="7"/>
  <c r="V90" i="7"/>
  <c r="U91" i="7"/>
  <c r="V91" i="7"/>
  <c r="U92" i="7"/>
  <c r="V92" i="7"/>
  <c r="U93" i="7"/>
  <c r="V93" i="7"/>
  <c r="U94" i="7"/>
  <c r="V94" i="7"/>
  <c r="U95" i="7"/>
  <c r="V95" i="7"/>
  <c r="U96" i="7"/>
  <c r="V96" i="7"/>
  <c r="U97" i="7"/>
  <c r="V97" i="7"/>
  <c r="U98" i="7"/>
  <c r="V98" i="7"/>
  <c r="U99" i="7"/>
  <c r="V99" i="7"/>
  <c r="U100" i="7"/>
  <c r="V100" i="7"/>
  <c r="U101" i="7"/>
  <c r="V101" i="7"/>
  <c r="U102" i="7"/>
  <c r="V102" i="7"/>
  <c r="U103" i="7"/>
  <c r="V103" i="7"/>
  <c r="U104" i="7"/>
  <c r="V104" i="7"/>
  <c r="U105" i="7"/>
  <c r="V105" i="7"/>
  <c r="U106" i="7"/>
  <c r="V106" i="7"/>
  <c r="U107" i="7"/>
  <c r="V107" i="7"/>
  <c r="U108" i="7"/>
  <c r="V108" i="7"/>
  <c r="U109" i="7"/>
  <c r="V109" i="7"/>
  <c r="U110" i="7"/>
  <c r="V110" i="7"/>
  <c r="U111" i="7"/>
  <c r="V111" i="7"/>
  <c r="U112" i="7"/>
  <c r="V112" i="7"/>
  <c r="U113" i="7"/>
  <c r="V113" i="7"/>
  <c r="U114" i="7"/>
  <c r="V114" i="7"/>
  <c r="U115" i="7"/>
  <c r="V115" i="7"/>
  <c r="U116" i="7"/>
  <c r="V116" i="7"/>
  <c r="U117" i="7"/>
  <c r="V117" i="7"/>
  <c r="U118" i="7"/>
  <c r="V118" i="7"/>
  <c r="U119" i="7"/>
  <c r="V119" i="7"/>
  <c r="U120" i="7"/>
  <c r="V120" i="7"/>
  <c r="U121" i="7"/>
  <c r="V121" i="7"/>
  <c r="U122" i="7"/>
  <c r="V122" i="7"/>
  <c r="U123" i="7"/>
  <c r="V123" i="7"/>
  <c r="U124" i="7"/>
  <c r="V124" i="7"/>
  <c r="U125" i="7"/>
  <c r="V125" i="7"/>
  <c r="U126" i="7"/>
  <c r="V126" i="7"/>
  <c r="U127" i="7"/>
  <c r="V127" i="7"/>
  <c r="U128" i="7"/>
  <c r="V128" i="7"/>
  <c r="U129" i="7"/>
  <c r="V129" i="7"/>
  <c r="U130" i="7"/>
  <c r="V130" i="7"/>
  <c r="U131" i="7"/>
  <c r="V131" i="7"/>
  <c r="U132" i="7"/>
  <c r="V132" i="7"/>
  <c r="U133" i="7"/>
  <c r="V133" i="7"/>
  <c r="U134" i="7"/>
  <c r="V134" i="7"/>
  <c r="U135" i="7"/>
  <c r="V135" i="7"/>
  <c r="U136" i="7"/>
  <c r="V136" i="7"/>
  <c r="U137" i="7"/>
  <c r="V137" i="7"/>
  <c r="U138" i="7"/>
  <c r="V138" i="7"/>
  <c r="U139" i="7"/>
  <c r="V139" i="7"/>
  <c r="U140" i="7"/>
  <c r="V140" i="7"/>
  <c r="U141" i="7"/>
  <c r="V141" i="7"/>
  <c r="U142" i="7"/>
  <c r="V142" i="7"/>
  <c r="U143" i="7"/>
  <c r="V143" i="7"/>
  <c r="U144" i="7"/>
  <c r="V144" i="7"/>
  <c r="U145" i="7"/>
  <c r="V145" i="7"/>
  <c r="U146" i="7"/>
  <c r="V146" i="7"/>
  <c r="U147" i="7"/>
  <c r="V147" i="7"/>
  <c r="U148" i="7"/>
  <c r="V148" i="7"/>
  <c r="U149" i="7"/>
  <c r="V149" i="7"/>
  <c r="U150" i="7"/>
  <c r="V150" i="7"/>
  <c r="U151" i="7"/>
  <c r="V151" i="7"/>
  <c r="U152" i="7"/>
  <c r="V152" i="7"/>
  <c r="U153" i="7"/>
  <c r="V153" i="7"/>
  <c r="U154" i="7"/>
  <c r="V154" i="7"/>
  <c r="U155" i="7"/>
  <c r="V155" i="7"/>
  <c r="U156" i="7"/>
  <c r="V156" i="7"/>
  <c r="U157" i="7"/>
  <c r="V157" i="7"/>
  <c r="U158" i="7"/>
  <c r="V158" i="7"/>
  <c r="U159" i="7"/>
  <c r="V159" i="7"/>
  <c r="U160" i="7"/>
  <c r="V160" i="7"/>
  <c r="U161" i="7"/>
  <c r="V161" i="7"/>
  <c r="U162" i="7"/>
  <c r="V162" i="7"/>
  <c r="U163" i="7"/>
  <c r="V163" i="7"/>
  <c r="U164" i="7"/>
  <c r="V164" i="7"/>
  <c r="U165" i="7"/>
  <c r="V165" i="7"/>
  <c r="U166" i="7"/>
  <c r="V166" i="7"/>
  <c r="U167" i="7"/>
  <c r="V167" i="7"/>
  <c r="U168" i="7"/>
  <c r="V168" i="7"/>
  <c r="U169" i="7"/>
  <c r="V169" i="7"/>
  <c r="U170" i="7"/>
  <c r="V170" i="7"/>
  <c r="U171" i="7"/>
  <c r="V171" i="7"/>
  <c r="U172" i="7"/>
  <c r="V172" i="7"/>
  <c r="U173" i="7"/>
  <c r="V173" i="7"/>
  <c r="U174" i="7"/>
  <c r="V174" i="7"/>
  <c r="U175" i="7"/>
  <c r="V175" i="7"/>
  <c r="U176" i="7"/>
  <c r="V176" i="7"/>
  <c r="U177" i="7"/>
  <c r="V177" i="7"/>
  <c r="U178" i="7"/>
  <c r="V178" i="7"/>
  <c r="U179" i="7"/>
  <c r="V179" i="7"/>
  <c r="U180" i="7"/>
  <c r="V180" i="7"/>
  <c r="U181" i="7"/>
  <c r="V181" i="7"/>
  <c r="U182" i="7"/>
  <c r="V182" i="7"/>
  <c r="U183" i="7"/>
  <c r="V183" i="7"/>
  <c r="U184" i="7"/>
  <c r="V184" i="7"/>
  <c r="U185" i="7"/>
  <c r="V185" i="7"/>
  <c r="U186" i="7"/>
  <c r="V186" i="7"/>
  <c r="U187" i="7"/>
  <c r="V187" i="7"/>
  <c r="U188" i="7"/>
  <c r="V188" i="7"/>
  <c r="U189" i="7"/>
  <c r="V189" i="7"/>
  <c r="U190" i="7"/>
  <c r="V190" i="7"/>
  <c r="U191" i="7"/>
  <c r="V191" i="7"/>
  <c r="U192" i="7"/>
  <c r="V192" i="7"/>
  <c r="U193" i="7"/>
  <c r="V193" i="7"/>
  <c r="U194" i="7"/>
  <c r="V194" i="7"/>
  <c r="U195" i="7"/>
  <c r="V195" i="7"/>
  <c r="U196" i="7"/>
  <c r="V196" i="7"/>
  <c r="U197" i="7"/>
  <c r="V197" i="7"/>
  <c r="U198" i="7"/>
  <c r="V198" i="7"/>
  <c r="U199" i="7"/>
  <c r="V199" i="7"/>
  <c r="U200" i="7"/>
  <c r="V200" i="7"/>
  <c r="U201" i="7"/>
  <c r="V201" i="7"/>
  <c r="U202" i="7"/>
  <c r="V202" i="7"/>
  <c r="U203" i="7"/>
  <c r="V203" i="7"/>
  <c r="U204" i="7"/>
  <c r="V204" i="7"/>
  <c r="U205" i="7"/>
  <c r="V205" i="7"/>
  <c r="U206" i="7"/>
  <c r="V206" i="7"/>
  <c r="U207" i="7"/>
  <c r="V207" i="7"/>
  <c r="U208" i="7"/>
  <c r="V208" i="7"/>
  <c r="U209" i="7"/>
  <c r="V209" i="7"/>
  <c r="U210" i="7"/>
  <c r="V210" i="7"/>
  <c r="U211" i="7"/>
  <c r="V211" i="7"/>
  <c r="U212" i="7"/>
  <c r="V212" i="7"/>
  <c r="U213" i="7"/>
  <c r="V213" i="7"/>
  <c r="U214" i="7"/>
  <c r="V214" i="7"/>
  <c r="U215" i="7"/>
  <c r="V215" i="7"/>
  <c r="U216" i="7"/>
  <c r="V216" i="7"/>
  <c r="U217" i="7"/>
  <c r="V217" i="7"/>
  <c r="U218" i="7"/>
  <c r="V218" i="7"/>
  <c r="U219" i="7"/>
  <c r="V219" i="7"/>
  <c r="U220" i="7"/>
  <c r="V220" i="7"/>
  <c r="U221" i="7"/>
  <c r="V221" i="7"/>
  <c r="U222" i="7"/>
  <c r="V222" i="7"/>
  <c r="U223" i="7"/>
  <c r="V223" i="7"/>
  <c r="U224" i="7"/>
  <c r="V224" i="7"/>
  <c r="U225" i="7"/>
  <c r="V225" i="7"/>
  <c r="U226" i="7"/>
  <c r="V226" i="7"/>
  <c r="U227" i="7"/>
  <c r="V227" i="7"/>
  <c r="U228" i="7"/>
  <c r="V228" i="7"/>
  <c r="U229" i="7"/>
  <c r="V229" i="7"/>
  <c r="U230" i="7"/>
  <c r="V230" i="7"/>
  <c r="U231" i="7"/>
  <c r="V231" i="7"/>
  <c r="U232" i="7"/>
  <c r="V232" i="7"/>
  <c r="U233" i="7"/>
  <c r="V233" i="7"/>
  <c r="U234" i="7"/>
  <c r="V234" i="7"/>
  <c r="U235" i="7"/>
  <c r="V235" i="7"/>
  <c r="U236" i="7"/>
  <c r="V236" i="7"/>
  <c r="U237" i="7"/>
  <c r="V237" i="7"/>
  <c r="U238" i="7"/>
  <c r="V238" i="7"/>
  <c r="U239" i="7"/>
  <c r="V239" i="7"/>
  <c r="U240" i="7"/>
  <c r="V240" i="7"/>
  <c r="U241" i="7"/>
  <c r="V241" i="7"/>
  <c r="U242" i="7"/>
  <c r="V242" i="7"/>
  <c r="U243" i="7"/>
  <c r="V243" i="7"/>
  <c r="U244" i="7"/>
  <c r="V244" i="7"/>
  <c r="U245" i="7"/>
  <c r="V245" i="7"/>
  <c r="U246" i="7"/>
  <c r="V246" i="7"/>
  <c r="U247" i="7"/>
  <c r="V247" i="7"/>
  <c r="U248" i="7"/>
  <c r="V248" i="7"/>
  <c r="U249" i="7"/>
  <c r="V249" i="7"/>
  <c r="U250" i="7"/>
  <c r="V250" i="7"/>
  <c r="U251" i="7"/>
  <c r="V251" i="7"/>
  <c r="U252" i="7"/>
  <c r="V252" i="7"/>
  <c r="U253" i="7"/>
  <c r="V253" i="7"/>
  <c r="U254" i="7"/>
  <c r="V254" i="7"/>
  <c r="U255" i="7"/>
  <c r="V255" i="7"/>
  <c r="U256" i="7"/>
  <c r="V256" i="7"/>
  <c r="U257" i="7"/>
  <c r="V257" i="7"/>
  <c r="U258" i="7"/>
  <c r="V258" i="7"/>
  <c r="U259" i="7"/>
  <c r="V259" i="7"/>
  <c r="U260" i="7"/>
  <c r="V260" i="7"/>
  <c r="U261" i="7"/>
  <c r="V261" i="7"/>
  <c r="U262" i="7"/>
  <c r="V262" i="7"/>
  <c r="U263" i="7"/>
  <c r="V263" i="7"/>
  <c r="U264" i="7"/>
  <c r="V264" i="7"/>
  <c r="U265" i="7"/>
  <c r="V265" i="7"/>
  <c r="U266" i="7"/>
  <c r="V266" i="7"/>
  <c r="U267" i="7"/>
  <c r="V267" i="7"/>
  <c r="U268" i="7"/>
  <c r="V268" i="7"/>
  <c r="U269" i="7"/>
  <c r="V269" i="7"/>
  <c r="U270" i="7"/>
  <c r="V270" i="7"/>
  <c r="U271" i="7"/>
  <c r="V271" i="7"/>
  <c r="U272" i="7"/>
  <c r="V272" i="7"/>
  <c r="U273" i="7"/>
  <c r="V273" i="7"/>
  <c r="U274" i="7"/>
  <c r="V274" i="7"/>
  <c r="U275" i="7"/>
  <c r="V275" i="7"/>
  <c r="U276" i="7"/>
  <c r="V276" i="7"/>
  <c r="U277" i="7"/>
  <c r="V277" i="7"/>
  <c r="U278" i="7"/>
  <c r="V278" i="7"/>
  <c r="U279" i="7"/>
  <c r="V279" i="7"/>
  <c r="U280" i="7"/>
  <c r="V280" i="7"/>
  <c r="U281" i="7"/>
  <c r="V281" i="7"/>
  <c r="U282" i="7"/>
  <c r="V282" i="7"/>
  <c r="U283" i="7"/>
  <c r="V283" i="7"/>
  <c r="U284" i="7"/>
  <c r="V284" i="7"/>
  <c r="U285" i="7"/>
  <c r="V285" i="7"/>
  <c r="U286" i="7"/>
  <c r="V286" i="7"/>
  <c r="U287" i="7"/>
  <c r="V287" i="7"/>
  <c r="U288" i="7"/>
  <c r="V288" i="7"/>
  <c r="U289" i="7"/>
  <c r="V289" i="7"/>
  <c r="U290" i="7"/>
  <c r="V290" i="7"/>
  <c r="U291" i="7"/>
  <c r="V291" i="7"/>
  <c r="U292" i="7"/>
  <c r="V292" i="7"/>
  <c r="U293" i="7"/>
  <c r="V293" i="7"/>
  <c r="U294" i="7"/>
  <c r="V294" i="7"/>
  <c r="U295" i="7"/>
  <c r="V295" i="7"/>
  <c r="U296" i="7"/>
  <c r="V296" i="7"/>
  <c r="U297" i="7"/>
  <c r="V297" i="7"/>
  <c r="U298" i="7"/>
  <c r="V298" i="7"/>
  <c r="U299" i="7"/>
  <c r="V299" i="7"/>
  <c r="U300" i="7"/>
  <c r="V300" i="7"/>
  <c r="U301" i="7"/>
  <c r="V301" i="7"/>
  <c r="U302" i="7"/>
  <c r="V302" i="7"/>
  <c r="U303" i="7"/>
  <c r="V303" i="7"/>
  <c r="U304" i="7"/>
  <c r="V304" i="7"/>
  <c r="U305" i="7"/>
  <c r="V305" i="7"/>
  <c r="U306" i="7"/>
  <c r="V306" i="7"/>
  <c r="U307" i="7"/>
  <c r="V307" i="7"/>
  <c r="U308" i="7"/>
  <c r="V308" i="7"/>
  <c r="U309" i="7"/>
  <c r="V309" i="7"/>
  <c r="U310" i="7"/>
  <c r="V310" i="7"/>
  <c r="U311" i="7"/>
  <c r="V311" i="7"/>
  <c r="U312" i="7"/>
  <c r="V312" i="7"/>
  <c r="U313" i="7"/>
  <c r="V313" i="7"/>
  <c r="U314" i="7"/>
  <c r="V314" i="7"/>
  <c r="U315" i="7"/>
  <c r="V315" i="7"/>
  <c r="U316" i="7"/>
  <c r="V316" i="7"/>
  <c r="U317" i="7"/>
  <c r="V317" i="7"/>
  <c r="U318" i="7"/>
  <c r="V318" i="7"/>
  <c r="U319" i="7"/>
  <c r="V319" i="7"/>
  <c r="U320" i="7"/>
  <c r="V320" i="7"/>
  <c r="U321" i="7"/>
  <c r="V321" i="7"/>
  <c r="U322" i="7"/>
  <c r="V322" i="7"/>
  <c r="U323" i="7"/>
  <c r="V323" i="7"/>
  <c r="U324" i="7"/>
  <c r="V324" i="7"/>
  <c r="U325" i="7"/>
  <c r="V325" i="7"/>
  <c r="U326" i="7"/>
  <c r="V326" i="7"/>
  <c r="U327" i="7"/>
  <c r="V327" i="7"/>
  <c r="U328" i="7"/>
  <c r="V328" i="7"/>
  <c r="U329" i="7"/>
  <c r="V329" i="7"/>
  <c r="U330" i="7"/>
  <c r="V330" i="7"/>
  <c r="U331" i="7"/>
  <c r="V331" i="7"/>
  <c r="U332" i="7"/>
  <c r="V332" i="7"/>
  <c r="U333" i="7"/>
  <c r="V333" i="7"/>
  <c r="U334" i="7"/>
  <c r="V334" i="7"/>
  <c r="U335" i="7"/>
  <c r="V335" i="7"/>
  <c r="U336" i="7"/>
  <c r="V336" i="7"/>
  <c r="U337" i="7"/>
  <c r="V337" i="7"/>
  <c r="U338" i="7"/>
  <c r="V338" i="7"/>
  <c r="U339" i="7"/>
  <c r="V339" i="7"/>
  <c r="U340" i="7"/>
  <c r="V340" i="7"/>
  <c r="U341" i="7"/>
  <c r="V341" i="7"/>
  <c r="U342" i="7"/>
  <c r="V342" i="7"/>
  <c r="U343" i="7"/>
  <c r="V343" i="7"/>
  <c r="U344" i="7"/>
  <c r="V344" i="7"/>
  <c r="U345" i="7"/>
  <c r="V345" i="7"/>
  <c r="U346" i="7"/>
  <c r="V346" i="7"/>
  <c r="U347" i="7"/>
  <c r="V347" i="7"/>
  <c r="U348" i="7"/>
  <c r="V348" i="7"/>
  <c r="U349" i="7"/>
  <c r="V349" i="7"/>
  <c r="U350" i="7"/>
  <c r="V350" i="7"/>
  <c r="U351" i="7"/>
  <c r="V351" i="7"/>
  <c r="U352" i="7"/>
  <c r="V352" i="7"/>
  <c r="U353" i="7"/>
  <c r="V353" i="7"/>
  <c r="U354" i="7"/>
  <c r="V354" i="7"/>
  <c r="U355" i="7"/>
  <c r="V355" i="7"/>
  <c r="U356" i="7"/>
  <c r="V356" i="7"/>
  <c r="U357" i="7"/>
  <c r="V357" i="7"/>
  <c r="U358" i="7"/>
  <c r="V358" i="7"/>
  <c r="U359" i="7"/>
  <c r="V359" i="7"/>
  <c r="U360" i="7"/>
  <c r="V360" i="7"/>
  <c r="U361" i="7"/>
  <c r="V361" i="7"/>
  <c r="U362" i="7"/>
  <c r="V362" i="7"/>
  <c r="U363" i="7"/>
  <c r="V363" i="7"/>
  <c r="U364" i="7"/>
  <c r="V364" i="7"/>
  <c r="U365" i="7"/>
  <c r="V365" i="7"/>
  <c r="U366" i="7"/>
  <c r="V366" i="7"/>
  <c r="U367" i="7"/>
  <c r="V367" i="7"/>
  <c r="U368" i="7"/>
  <c r="V368" i="7"/>
  <c r="U369" i="7"/>
  <c r="V369" i="7"/>
  <c r="U370" i="7"/>
  <c r="V370" i="7"/>
  <c r="U371" i="7"/>
  <c r="V371" i="7"/>
  <c r="U372" i="7"/>
  <c r="V372" i="7"/>
  <c r="U373" i="7"/>
  <c r="V373" i="7"/>
  <c r="U374" i="7"/>
  <c r="V374" i="7"/>
  <c r="U375" i="7"/>
  <c r="V375" i="7"/>
  <c r="U376" i="7"/>
  <c r="V376" i="7"/>
  <c r="U377" i="7"/>
  <c r="V377" i="7"/>
  <c r="U378" i="7"/>
  <c r="V378" i="7"/>
  <c r="U379" i="7"/>
  <c r="V379" i="7"/>
  <c r="U380" i="7"/>
  <c r="V380" i="7"/>
  <c r="U381" i="7"/>
  <c r="V381" i="7"/>
  <c r="U382" i="7"/>
  <c r="V382" i="7"/>
  <c r="U383" i="7"/>
  <c r="V383" i="7"/>
  <c r="U384" i="7"/>
  <c r="V384" i="7"/>
  <c r="U385" i="7"/>
  <c r="V385" i="7"/>
  <c r="U386" i="7"/>
  <c r="V386" i="7"/>
  <c r="U387" i="7"/>
  <c r="V387" i="7"/>
  <c r="U388" i="7"/>
  <c r="V388" i="7"/>
  <c r="U389" i="7"/>
  <c r="V389" i="7"/>
  <c r="U390" i="7"/>
  <c r="V390" i="7"/>
  <c r="U391" i="7"/>
  <c r="V391" i="7"/>
  <c r="U392" i="7"/>
  <c r="V392" i="7"/>
  <c r="U393" i="7"/>
  <c r="V393" i="7"/>
  <c r="U394" i="7"/>
  <c r="V394" i="7"/>
  <c r="U395" i="7"/>
  <c r="V395" i="7"/>
  <c r="U396" i="7"/>
  <c r="V396" i="7"/>
  <c r="U397" i="7"/>
  <c r="V397" i="7"/>
  <c r="U398" i="7"/>
  <c r="V398" i="7"/>
  <c r="U399" i="7"/>
  <c r="V399" i="7"/>
  <c r="U400" i="7"/>
  <c r="V400" i="7"/>
  <c r="U401" i="7"/>
  <c r="V401" i="7"/>
  <c r="U402" i="7"/>
  <c r="V402" i="7"/>
  <c r="U403" i="7"/>
  <c r="V403" i="7"/>
  <c r="U404" i="7"/>
  <c r="V404" i="7"/>
  <c r="U405" i="7"/>
  <c r="V405" i="7"/>
  <c r="U406" i="7"/>
  <c r="V406" i="7"/>
  <c r="U407" i="7"/>
  <c r="V407" i="7"/>
  <c r="U408" i="7"/>
  <c r="V408" i="7"/>
  <c r="U409" i="7"/>
  <c r="V409" i="7"/>
  <c r="U410" i="7"/>
  <c r="V410" i="7"/>
  <c r="U411" i="7"/>
  <c r="V411" i="7"/>
  <c r="V2" i="7"/>
  <c r="U2" i="7"/>
  <c r="AL2" i="2"/>
  <c r="AK3" i="2"/>
  <c r="K4" i="11" s="1"/>
  <c r="AK4" i="2"/>
  <c r="K5" i="11" s="1"/>
  <c r="AK5" i="2"/>
  <c r="K6" i="11" s="1"/>
  <c r="AK6" i="2"/>
  <c r="K7" i="11" s="1"/>
  <c r="AK7" i="2"/>
  <c r="K8" i="11" s="1"/>
  <c r="AK8" i="2"/>
  <c r="K9" i="11" s="1"/>
  <c r="AK9" i="2"/>
  <c r="K10" i="11" s="1"/>
  <c r="AK10" i="2"/>
  <c r="K11" i="11" s="1"/>
  <c r="AK11" i="2"/>
  <c r="K12" i="11" s="1"/>
  <c r="AK12" i="2"/>
  <c r="K13" i="11" s="1"/>
  <c r="AK13" i="2"/>
  <c r="K14" i="11" s="1"/>
  <c r="AK14" i="2"/>
  <c r="K15" i="11" s="1"/>
  <c r="AK15" i="2"/>
  <c r="K16" i="11" s="1"/>
  <c r="AK16" i="2"/>
  <c r="K17" i="11" s="1"/>
  <c r="AK17" i="2"/>
  <c r="K18" i="11" s="1"/>
  <c r="AK18" i="2"/>
  <c r="K19" i="11" s="1"/>
  <c r="AK19" i="2"/>
  <c r="K20" i="11" s="1"/>
  <c r="AK20" i="2"/>
  <c r="K21" i="11" s="1"/>
  <c r="AK21" i="2"/>
  <c r="K22" i="11" s="1"/>
  <c r="AK22" i="2"/>
  <c r="K23" i="11" s="1"/>
  <c r="AK23" i="2"/>
  <c r="K24" i="11" s="1"/>
  <c r="AK24" i="2"/>
  <c r="K25" i="11" s="1"/>
  <c r="AK25" i="2"/>
  <c r="K26" i="11" s="1"/>
  <c r="AK26" i="2"/>
  <c r="K27" i="11" s="1"/>
  <c r="AK27" i="2"/>
  <c r="K28" i="11" s="1"/>
  <c r="AK28" i="2"/>
  <c r="K29" i="11" s="1"/>
  <c r="AK29" i="2"/>
  <c r="K30" i="11" s="1"/>
  <c r="AK30" i="2"/>
  <c r="K31" i="11" s="1"/>
  <c r="AK31" i="2"/>
  <c r="K32" i="11" s="1"/>
  <c r="AK32" i="2"/>
  <c r="K33" i="11" s="1"/>
  <c r="AK33" i="2"/>
  <c r="K34" i="11" s="1"/>
  <c r="AK34" i="2"/>
  <c r="K35" i="11" s="1"/>
  <c r="AK35" i="2"/>
  <c r="K36" i="11" s="1"/>
  <c r="AK36" i="2"/>
  <c r="K37" i="11" s="1"/>
  <c r="AK37" i="2"/>
  <c r="K38" i="11" s="1"/>
  <c r="AK38" i="2"/>
  <c r="K39" i="11" s="1"/>
  <c r="AK39" i="2"/>
  <c r="K40" i="11" s="1"/>
  <c r="AK40" i="2"/>
  <c r="K41" i="11" s="1"/>
  <c r="AK41" i="2"/>
  <c r="K42" i="11" s="1"/>
  <c r="AK42" i="2"/>
  <c r="K43" i="11" s="1"/>
  <c r="AK43" i="2"/>
  <c r="K44" i="11" s="1"/>
  <c r="AK44" i="2"/>
  <c r="K45" i="11" s="1"/>
  <c r="AK45" i="2"/>
  <c r="K46" i="11" s="1"/>
  <c r="AK46" i="2"/>
  <c r="K47" i="11" s="1"/>
  <c r="AK47" i="2"/>
  <c r="K48" i="11" s="1"/>
  <c r="AK48" i="2"/>
  <c r="K49" i="11" s="1"/>
  <c r="AK49" i="2"/>
  <c r="K50" i="11" s="1"/>
  <c r="AK50" i="2"/>
  <c r="K51" i="11" s="1"/>
  <c r="AK51" i="2"/>
  <c r="K52" i="11" s="1"/>
  <c r="AK52" i="2"/>
  <c r="K53" i="11" s="1"/>
  <c r="AK53" i="2"/>
  <c r="K54" i="11" s="1"/>
  <c r="AK54" i="2"/>
  <c r="K55" i="11" s="1"/>
  <c r="AK55" i="2"/>
  <c r="K56" i="11" s="1"/>
  <c r="AK56" i="2"/>
  <c r="K57" i="11" s="1"/>
  <c r="AK57" i="2"/>
  <c r="K58" i="11" s="1"/>
  <c r="AK58" i="2"/>
  <c r="K59" i="11" s="1"/>
  <c r="AK59" i="2"/>
  <c r="K60" i="11" s="1"/>
  <c r="AK60" i="2"/>
  <c r="K61" i="11" s="1"/>
  <c r="AK61" i="2"/>
  <c r="K62" i="11" s="1"/>
  <c r="AK62" i="2"/>
  <c r="K63" i="11" s="1"/>
  <c r="AK63" i="2"/>
  <c r="K64" i="11" s="1"/>
  <c r="AK64" i="2"/>
  <c r="K65" i="11" s="1"/>
  <c r="AK65" i="2"/>
  <c r="K66" i="11" s="1"/>
  <c r="AK66" i="2"/>
  <c r="K67" i="11" s="1"/>
  <c r="AK67" i="2"/>
  <c r="K68" i="11" s="1"/>
  <c r="AK68" i="2"/>
  <c r="K69" i="11" s="1"/>
  <c r="AK69" i="2"/>
  <c r="K70" i="11" s="1"/>
  <c r="AK70" i="2"/>
  <c r="K71" i="11" s="1"/>
  <c r="AK71" i="2"/>
  <c r="K72" i="11" s="1"/>
  <c r="AK72" i="2"/>
  <c r="K73" i="11" s="1"/>
  <c r="AK73" i="2"/>
  <c r="K74" i="11" s="1"/>
  <c r="AK74" i="2"/>
  <c r="K75" i="11" s="1"/>
  <c r="AK75" i="2"/>
  <c r="K76" i="11" s="1"/>
  <c r="AK76" i="2"/>
  <c r="K77" i="11" s="1"/>
  <c r="AK77" i="2"/>
  <c r="K78" i="11" s="1"/>
  <c r="AK78" i="2"/>
  <c r="K79" i="11" s="1"/>
  <c r="AK79" i="2"/>
  <c r="K80" i="11" s="1"/>
  <c r="AK80" i="2"/>
  <c r="K81" i="11" s="1"/>
  <c r="AK81" i="2"/>
  <c r="K82" i="11" s="1"/>
  <c r="AK82" i="2"/>
  <c r="K83" i="11" s="1"/>
  <c r="AK83" i="2"/>
  <c r="K84" i="11" s="1"/>
  <c r="AK84" i="2"/>
  <c r="K85" i="11" s="1"/>
  <c r="AK85" i="2"/>
  <c r="K86" i="11" s="1"/>
  <c r="AK86" i="2"/>
  <c r="K87" i="11" s="1"/>
  <c r="AK87" i="2"/>
  <c r="K88" i="11" s="1"/>
  <c r="AK88" i="2"/>
  <c r="K89" i="11" s="1"/>
  <c r="AK89" i="2"/>
  <c r="K90" i="11" s="1"/>
  <c r="AK90" i="2"/>
  <c r="K91" i="11" s="1"/>
  <c r="AK91" i="2"/>
  <c r="K92" i="11" s="1"/>
  <c r="AK92" i="2"/>
  <c r="K93" i="11" s="1"/>
  <c r="AK93" i="2"/>
  <c r="K94" i="11" s="1"/>
  <c r="AK94" i="2"/>
  <c r="K95" i="11" s="1"/>
  <c r="AK95" i="2"/>
  <c r="K96" i="11" s="1"/>
  <c r="AK96" i="2"/>
  <c r="K97" i="11" s="1"/>
  <c r="AK97" i="2"/>
  <c r="K98" i="11" s="1"/>
  <c r="AK98" i="2"/>
  <c r="K99" i="11" s="1"/>
  <c r="AK99" i="2"/>
  <c r="K100" i="11" s="1"/>
  <c r="AK100" i="2"/>
  <c r="K101" i="11" s="1"/>
  <c r="AK101" i="2"/>
  <c r="K102" i="11" s="1"/>
  <c r="AK102" i="2"/>
  <c r="K103" i="11" s="1"/>
  <c r="AK103" i="2"/>
  <c r="K104" i="11" s="1"/>
  <c r="AK104" i="2"/>
  <c r="K105" i="11" s="1"/>
  <c r="AK105" i="2"/>
  <c r="K106" i="11" s="1"/>
  <c r="AK106" i="2"/>
  <c r="K107" i="11" s="1"/>
  <c r="AK107" i="2"/>
  <c r="K108" i="11" s="1"/>
  <c r="AK108" i="2"/>
  <c r="K109" i="11" s="1"/>
  <c r="AK109" i="2"/>
  <c r="K110" i="11" s="1"/>
  <c r="AK110" i="2"/>
  <c r="K111" i="11" s="1"/>
  <c r="AK111" i="2"/>
  <c r="K112" i="11" s="1"/>
  <c r="AK112" i="2"/>
  <c r="K113" i="11" s="1"/>
  <c r="AK113" i="2"/>
  <c r="K114" i="11" s="1"/>
  <c r="AK114" i="2"/>
  <c r="K115" i="11" s="1"/>
  <c r="AK115" i="2"/>
  <c r="K116" i="11" s="1"/>
  <c r="AK116" i="2"/>
  <c r="K117" i="11" s="1"/>
  <c r="AK117" i="2"/>
  <c r="K118" i="11" s="1"/>
  <c r="AK118" i="2"/>
  <c r="K119" i="11" s="1"/>
  <c r="AK119" i="2"/>
  <c r="K120" i="11" s="1"/>
  <c r="AK120" i="2"/>
  <c r="K121" i="11" s="1"/>
  <c r="AK121" i="2"/>
  <c r="K122" i="11" s="1"/>
  <c r="AK122" i="2"/>
  <c r="K123" i="11" s="1"/>
  <c r="AK123" i="2"/>
  <c r="K124" i="11" s="1"/>
  <c r="AK124" i="2"/>
  <c r="K125" i="11" s="1"/>
  <c r="AK125" i="2"/>
  <c r="K126" i="11" s="1"/>
  <c r="AK126" i="2"/>
  <c r="K127" i="11" s="1"/>
  <c r="AK127" i="2"/>
  <c r="K128" i="11" s="1"/>
  <c r="AK128" i="2"/>
  <c r="K129" i="11" s="1"/>
  <c r="AK129" i="2"/>
  <c r="K130" i="11" s="1"/>
  <c r="AK130" i="2"/>
  <c r="K131" i="11" s="1"/>
  <c r="AK131" i="2"/>
  <c r="K132" i="11" s="1"/>
  <c r="AK132" i="2"/>
  <c r="K133" i="11" s="1"/>
  <c r="AK133" i="2"/>
  <c r="K134" i="11" s="1"/>
  <c r="AK134" i="2"/>
  <c r="K135" i="11" s="1"/>
  <c r="AK135" i="2"/>
  <c r="K136" i="11" s="1"/>
  <c r="AK136" i="2"/>
  <c r="K137" i="11" s="1"/>
  <c r="AK137" i="2"/>
  <c r="K138" i="11" s="1"/>
  <c r="AK138" i="2"/>
  <c r="K139" i="11" s="1"/>
  <c r="AK139" i="2"/>
  <c r="K140" i="11" s="1"/>
  <c r="AK140" i="2"/>
  <c r="K141" i="11" s="1"/>
  <c r="AK141" i="2"/>
  <c r="K142" i="11" s="1"/>
  <c r="AK142" i="2"/>
  <c r="K143" i="11" s="1"/>
  <c r="AK143" i="2"/>
  <c r="K144" i="11" s="1"/>
  <c r="AK144" i="2"/>
  <c r="K145" i="11" s="1"/>
  <c r="AK145" i="2"/>
  <c r="K146" i="11" s="1"/>
  <c r="AK146" i="2"/>
  <c r="K147" i="11" s="1"/>
  <c r="AK147" i="2"/>
  <c r="K148" i="11" s="1"/>
  <c r="AK148" i="2"/>
  <c r="K149" i="11" s="1"/>
  <c r="AK149" i="2"/>
  <c r="K150" i="11" s="1"/>
  <c r="AK150" i="2"/>
  <c r="K151" i="11" s="1"/>
  <c r="AK151" i="2"/>
  <c r="K152" i="11" s="1"/>
  <c r="AK152" i="2"/>
  <c r="K153" i="11" s="1"/>
  <c r="AK153" i="2"/>
  <c r="K154" i="11" s="1"/>
  <c r="AK154" i="2"/>
  <c r="K155" i="11" s="1"/>
  <c r="AK155" i="2"/>
  <c r="K156" i="11" s="1"/>
  <c r="AK156" i="2"/>
  <c r="K157" i="11" s="1"/>
  <c r="AK157" i="2"/>
  <c r="K158" i="11" s="1"/>
  <c r="AK158" i="2"/>
  <c r="K159" i="11" s="1"/>
  <c r="AK159" i="2"/>
  <c r="K160" i="11" s="1"/>
  <c r="AK160" i="2"/>
  <c r="K161" i="11" s="1"/>
  <c r="AK161" i="2"/>
  <c r="AK162" i="2"/>
  <c r="K163" i="11" s="1"/>
  <c r="AK163" i="2"/>
  <c r="K164" i="11" s="1"/>
  <c r="AK164" i="2"/>
  <c r="K165" i="11" s="1"/>
  <c r="AK165" i="2"/>
  <c r="K166" i="11" s="1"/>
  <c r="AK166" i="2"/>
  <c r="K167" i="11" s="1"/>
  <c r="AK167" i="2"/>
  <c r="K168" i="11" s="1"/>
  <c r="AK168" i="2"/>
  <c r="K169" i="11" s="1"/>
  <c r="AK169" i="2"/>
  <c r="K170" i="11" s="1"/>
  <c r="AK170" i="2"/>
  <c r="K171" i="11" s="1"/>
  <c r="AK171" i="2"/>
  <c r="K172" i="11" s="1"/>
  <c r="AK172" i="2"/>
  <c r="K173" i="11" s="1"/>
  <c r="AK173" i="2"/>
  <c r="K174" i="11" s="1"/>
  <c r="AK174" i="2"/>
  <c r="K175" i="11" s="1"/>
  <c r="AK175" i="2"/>
  <c r="K176" i="11" s="1"/>
  <c r="AK176" i="2"/>
  <c r="K177" i="11" s="1"/>
  <c r="AK177" i="2"/>
  <c r="K178" i="11" s="1"/>
  <c r="AK178" i="2"/>
  <c r="K179" i="11" s="1"/>
  <c r="AK179" i="2"/>
  <c r="K180" i="11" s="1"/>
  <c r="AK180" i="2"/>
  <c r="K181" i="11" s="1"/>
  <c r="AK181" i="2"/>
  <c r="K182" i="11" s="1"/>
  <c r="AK182" i="2"/>
  <c r="K183" i="11" s="1"/>
  <c r="AK183" i="2"/>
  <c r="K184" i="11" s="1"/>
  <c r="AK184" i="2"/>
  <c r="K185" i="11" s="1"/>
  <c r="AK185" i="2"/>
  <c r="K186" i="11" s="1"/>
  <c r="AK186" i="2"/>
  <c r="K187" i="11" s="1"/>
  <c r="AK187" i="2"/>
  <c r="K188" i="11" s="1"/>
  <c r="AK188" i="2"/>
  <c r="K189" i="11" s="1"/>
  <c r="AK189" i="2"/>
  <c r="K190" i="11" s="1"/>
  <c r="AK190" i="2"/>
  <c r="K191" i="11" s="1"/>
  <c r="AK191" i="2"/>
  <c r="K192" i="11" s="1"/>
  <c r="AK192" i="2"/>
  <c r="K193" i="11" s="1"/>
  <c r="AK193" i="2"/>
  <c r="K194" i="11" s="1"/>
  <c r="AK194" i="2"/>
  <c r="K195" i="11" s="1"/>
  <c r="AK195" i="2"/>
  <c r="K196" i="11" s="1"/>
  <c r="AK196" i="2"/>
  <c r="K197" i="11" s="1"/>
  <c r="AK197" i="2"/>
  <c r="K198" i="11" s="1"/>
  <c r="AK198" i="2"/>
  <c r="K199" i="11" s="1"/>
  <c r="AK199" i="2"/>
  <c r="K200" i="11" s="1"/>
  <c r="AK200" i="2"/>
  <c r="K201" i="11" s="1"/>
  <c r="AK201" i="2"/>
  <c r="K202" i="11" s="1"/>
  <c r="AK202" i="2"/>
  <c r="K203" i="11" s="1"/>
  <c r="AK203" i="2"/>
  <c r="K204" i="11" s="1"/>
  <c r="AK204" i="2"/>
  <c r="K205" i="11" s="1"/>
  <c r="AK205" i="2"/>
  <c r="K206" i="11" s="1"/>
  <c r="AK206" i="2"/>
  <c r="K207" i="11" s="1"/>
  <c r="AK207" i="2"/>
  <c r="K208" i="11" s="1"/>
  <c r="AK208" i="2"/>
  <c r="K209" i="11" s="1"/>
  <c r="AK209" i="2"/>
  <c r="K210" i="11" s="1"/>
  <c r="AK210" i="2"/>
  <c r="K211" i="11" s="1"/>
  <c r="AK211" i="2"/>
  <c r="K212" i="11" s="1"/>
  <c r="AK212" i="2"/>
  <c r="K213" i="11" s="1"/>
  <c r="AK213" i="2"/>
  <c r="K214" i="11" s="1"/>
  <c r="AK214" i="2"/>
  <c r="K215" i="11" s="1"/>
  <c r="AK215" i="2"/>
  <c r="K216" i="11" s="1"/>
  <c r="AK216" i="2"/>
  <c r="K217" i="11" s="1"/>
  <c r="AK217" i="2"/>
  <c r="K218" i="11" s="1"/>
  <c r="AK218" i="2"/>
  <c r="K219" i="11" s="1"/>
  <c r="AK219" i="2"/>
  <c r="K220" i="11" s="1"/>
  <c r="AK220" i="2"/>
  <c r="K221" i="11" s="1"/>
  <c r="AK221" i="2"/>
  <c r="K222" i="11" s="1"/>
  <c r="AK222" i="2"/>
  <c r="K223" i="11" s="1"/>
  <c r="AK223" i="2"/>
  <c r="K224" i="11" s="1"/>
  <c r="AK224" i="2"/>
  <c r="K225" i="11" s="1"/>
  <c r="AK225" i="2"/>
  <c r="K226" i="11" s="1"/>
  <c r="AK226" i="2"/>
  <c r="K227" i="11" s="1"/>
  <c r="AK227" i="2"/>
  <c r="K228" i="11" s="1"/>
  <c r="AK228" i="2"/>
  <c r="K229" i="11" s="1"/>
  <c r="AK229" i="2"/>
  <c r="K230" i="11" s="1"/>
  <c r="AK230" i="2"/>
  <c r="K231" i="11" s="1"/>
  <c r="AK231" i="2"/>
  <c r="K232" i="11" s="1"/>
  <c r="AK232" i="2"/>
  <c r="K233" i="11" s="1"/>
  <c r="AK233" i="2"/>
  <c r="K234" i="11" s="1"/>
  <c r="AK234" i="2"/>
  <c r="K235" i="11" s="1"/>
  <c r="AK235" i="2"/>
  <c r="K236" i="11" s="1"/>
  <c r="AK236" i="2"/>
  <c r="K237" i="11" s="1"/>
  <c r="AK237" i="2"/>
  <c r="K238" i="11" s="1"/>
  <c r="AK238" i="2"/>
  <c r="K239" i="11" s="1"/>
  <c r="AK239" i="2"/>
  <c r="K240" i="11" s="1"/>
  <c r="AK240" i="2"/>
  <c r="K241" i="11" s="1"/>
  <c r="AK241" i="2"/>
  <c r="K242" i="11" s="1"/>
  <c r="AK242" i="2"/>
  <c r="K243" i="11" s="1"/>
  <c r="AK243" i="2"/>
  <c r="K244" i="11" s="1"/>
  <c r="AK244" i="2"/>
  <c r="K245" i="11" s="1"/>
  <c r="AK245" i="2"/>
  <c r="K246" i="11" s="1"/>
  <c r="AK246" i="2"/>
  <c r="K247" i="11" s="1"/>
  <c r="AK247" i="2"/>
  <c r="K248" i="11" s="1"/>
  <c r="AK248" i="2"/>
  <c r="K249" i="11" s="1"/>
  <c r="AK249" i="2"/>
  <c r="K250" i="11" s="1"/>
  <c r="AK250" i="2"/>
  <c r="K251" i="11" s="1"/>
  <c r="AK251" i="2"/>
  <c r="K252" i="11" s="1"/>
  <c r="AK252" i="2"/>
  <c r="K253" i="11" s="1"/>
  <c r="AK253" i="2"/>
  <c r="K254" i="11" s="1"/>
  <c r="AK254" i="2"/>
  <c r="K255" i="11" s="1"/>
  <c r="AK255" i="2"/>
  <c r="K256" i="11" s="1"/>
  <c r="AK256" i="2"/>
  <c r="K257" i="11" s="1"/>
  <c r="AK257" i="2"/>
  <c r="K258" i="11" s="1"/>
  <c r="AK258" i="2"/>
  <c r="K259" i="11" s="1"/>
  <c r="AK259" i="2"/>
  <c r="K260" i="11" s="1"/>
  <c r="AK260" i="2"/>
  <c r="K261" i="11" s="1"/>
  <c r="AK261" i="2"/>
  <c r="K262" i="11" s="1"/>
  <c r="AK262" i="2"/>
  <c r="K263" i="11" s="1"/>
  <c r="AK263" i="2"/>
  <c r="K264" i="11" s="1"/>
  <c r="AK264" i="2"/>
  <c r="K265" i="11" s="1"/>
  <c r="AK265" i="2"/>
  <c r="K266" i="11" s="1"/>
  <c r="AK266" i="2"/>
  <c r="K267" i="11" s="1"/>
  <c r="AK267" i="2"/>
  <c r="K268" i="11" s="1"/>
  <c r="AK268" i="2"/>
  <c r="K269" i="11" s="1"/>
  <c r="AK269" i="2"/>
  <c r="K270" i="11" s="1"/>
  <c r="AK270" i="2"/>
  <c r="K271" i="11" s="1"/>
  <c r="AK271" i="2"/>
  <c r="K272" i="11" s="1"/>
  <c r="AK272" i="2"/>
  <c r="K273" i="11" s="1"/>
  <c r="AK273" i="2"/>
  <c r="K274" i="11" s="1"/>
  <c r="AK274" i="2"/>
  <c r="K275" i="11" s="1"/>
  <c r="AK275" i="2"/>
  <c r="K276" i="11" s="1"/>
  <c r="AK276" i="2"/>
  <c r="K277" i="11" s="1"/>
  <c r="AK277" i="2"/>
  <c r="K278" i="11" s="1"/>
  <c r="AK278" i="2"/>
  <c r="K279" i="11" s="1"/>
  <c r="AK279" i="2"/>
  <c r="K280" i="11" s="1"/>
  <c r="AK280" i="2"/>
  <c r="K281" i="11" s="1"/>
  <c r="AK281" i="2"/>
  <c r="K282" i="11" s="1"/>
  <c r="AK282" i="2"/>
  <c r="K283" i="11" s="1"/>
  <c r="AK283" i="2"/>
  <c r="K284" i="11" s="1"/>
  <c r="AK284" i="2"/>
  <c r="K285" i="11" s="1"/>
  <c r="AK285" i="2"/>
  <c r="K286" i="11" s="1"/>
  <c r="AK286" i="2"/>
  <c r="K287" i="11" s="1"/>
  <c r="AK287" i="2"/>
  <c r="K288" i="11" s="1"/>
  <c r="AK288" i="2"/>
  <c r="K289" i="11" s="1"/>
  <c r="AK289" i="2"/>
  <c r="K290" i="11" s="1"/>
  <c r="AK290" i="2"/>
  <c r="K291" i="11" s="1"/>
  <c r="AK291" i="2"/>
  <c r="K292" i="11" s="1"/>
  <c r="AK292" i="2"/>
  <c r="K293" i="11" s="1"/>
  <c r="AK293" i="2"/>
  <c r="K294" i="11" s="1"/>
  <c r="AK294" i="2"/>
  <c r="K295" i="11" s="1"/>
  <c r="AK295" i="2"/>
  <c r="K296" i="11" s="1"/>
  <c r="AK296" i="2"/>
  <c r="K297" i="11" s="1"/>
  <c r="AK297" i="2"/>
  <c r="K298" i="11" s="1"/>
  <c r="AK298" i="2"/>
  <c r="K299" i="11" s="1"/>
  <c r="AK299" i="2"/>
  <c r="K300" i="11" s="1"/>
  <c r="AK300" i="2"/>
  <c r="K301" i="11" s="1"/>
  <c r="AK301" i="2"/>
  <c r="K302" i="11" s="1"/>
  <c r="AK302" i="2"/>
  <c r="K303" i="11" s="1"/>
  <c r="AK303" i="2"/>
  <c r="K304" i="11" s="1"/>
  <c r="AK304" i="2"/>
  <c r="K305" i="11" s="1"/>
  <c r="AK305" i="2"/>
  <c r="K306" i="11" s="1"/>
  <c r="AK306" i="2"/>
  <c r="K307" i="11" s="1"/>
  <c r="AK307" i="2"/>
  <c r="K308" i="11" s="1"/>
  <c r="AK308" i="2"/>
  <c r="K309" i="11" s="1"/>
  <c r="AK309" i="2"/>
  <c r="K310" i="11" s="1"/>
  <c r="AK310" i="2"/>
  <c r="K311" i="11" s="1"/>
  <c r="AK311" i="2"/>
  <c r="K312" i="11" s="1"/>
  <c r="AK312" i="2"/>
  <c r="K313" i="11" s="1"/>
  <c r="AK313" i="2"/>
  <c r="K314" i="11" s="1"/>
  <c r="AK314" i="2"/>
  <c r="K315" i="11" s="1"/>
  <c r="AK315" i="2"/>
  <c r="K316" i="11" s="1"/>
  <c r="AK316" i="2"/>
  <c r="K317" i="11" s="1"/>
  <c r="AK317" i="2"/>
  <c r="K318" i="11" s="1"/>
  <c r="AK318" i="2"/>
  <c r="K319" i="11" s="1"/>
  <c r="AK319" i="2"/>
  <c r="K320" i="11" s="1"/>
  <c r="AK320" i="2"/>
  <c r="K321" i="11" s="1"/>
  <c r="AK321" i="2"/>
  <c r="K322" i="11" s="1"/>
  <c r="AK322" i="2"/>
  <c r="K323" i="11" s="1"/>
  <c r="AK323" i="2"/>
  <c r="K324" i="11" s="1"/>
  <c r="AK324" i="2"/>
  <c r="K325" i="11" s="1"/>
  <c r="AK325" i="2"/>
  <c r="K326" i="11" s="1"/>
  <c r="AK326" i="2"/>
  <c r="K327" i="11" s="1"/>
  <c r="AK327" i="2"/>
  <c r="K328" i="11" s="1"/>
  <c r="AK328" i="2"/>
  <c r="K329" i="11" s="1"/>
  <c r="AK329" i="2"/>
  <c r="K330" i="11" s="1"/>
  <c r="AK330" i="2"/>
  <c r="K331" i="11" s="1"/>
  <c r="AK331" i="2"/>
  <c r="K332" i="11" s="1"/>
  <c r="AK332" i="2"/>
  <c r="K333" i="11" s="1"/>
  <c r="AK333" i="2"/>
  <c r="K334" i="11" s="1"/>
  <c r="AK334" i="2"/>
  <c r="K335" i="11" s="1"/>
  <c r="AK335" i="2"/>
  <c r="K336" i="11" s="1"/>
  <c r="AK336" i="2"/>
  <c r="K337" i="11" s="1"/>
  <c r="AK337" i="2"/>
  <c r="K338" i="11" s="1"/>
  <c r="AK338" i="2"/>
  <c r="K339" i="11" s="1"/>
  <c r="AK339" i="2"/>
  <c r="K340" i="11" s="1"/>
  <c r="AK340" i="2"/>
  <c r="K341" i="11" s="1"/>
  <c r="AK341" i="2"/>
  <c r="K342" i="11" s="1"/>
  <c r="AK342" i="2"/>
  <c r="K343" i="11" s="1"/>
  <c r="AK343" i="2"/>
  <c r="K344" i="11" s="1"/>
  <c r="AK344" i="2"/>
  <c r="K345" i="11" s="1"/>
  <c r="AK345" i="2"/>
  <c r="K346" i="11" s="1"/>
  <c r="AK346" i="2"/>
  <c r="K347" i="11" s="1"/>
  <c r="AK347" i="2"/>
  <c r="K348" i="11" s="1"/>
  <c r="AK348" i="2"/>
  <c r="K349" i="11" s="1"/>
  <c r="AK349" i="2"/>
  <c r="K350" i="11" s="1"/>
  <c r="AK350" i="2"/>
  <c r="K351" i="11" s="1"/>
  <c r="AK351" i="2"/>
  <c r="K352" i="11" s="1"/>
  <c r="AK352" i="2"/>
  <c r="K353" i="11" s="1"/>
  <c r="AK353" i="2"/>
  <c r="K354" i="11" s="1"/>
  <c r="AK354" i="2"/>
  <c r="K355" i="11" s="1"/>
  <c r="AK355" i="2"/>
  <c r="K356" i="11" s="1"/>
  <c r="AK356" i="2"/>
  <c r="K357" i="11" s="1"/>
  <c r="AK357" i="2"/>
  <c r="K358" i="11" s="1"/>
  <c r="AK358" i="2"/>
  <c r="K359" i="11" s="1"/>
  <c r="AK359" i="2"/>
  <c r="K360" i="11" s="1"/>
  <c r="AK360" i="2"/>
  <c r="K361" i="11" s="1"/>
  <c r="AK361" i="2"/>
  <c r="K362" i="11" s="1"/>
  <c r="AK362" i="2"/>
  <c r="K363" i="11" s="1"/>
  <c r="AK363" i="2"/>
  <c r="K364" i="11" s="1"/>
  <c r="AK364" i="2"/>
  <c r="K365" i="11" s="1"/>
  <c r="AK365" i="2"/>
  <c r="K366" i="11" s="1"/>
  <c r="AK366" i="2"/>
  <c r="K367" i="11" s="1"/>
  <c r="AK367" i="2"/>
  <c r="K368" i="11" s="1"/>
  <c r="AK368" i="2"/>
  <c r="K369" i="11" s="1"/>
  <c r="AK369" i="2"/>
  <c r="K370" i="11" s="1"/>
  <c r="AK370" i="2"/>
  <c r="K371" i="11" s="1"/>
  <c r="AK371" i="2"/>
  <c r="K372" i="11" s="1"/>
  <c r="AK372" i="2"/>
  <c r="K373" i="11" s="1"/>
  <c r="AK373" i="2"/>
  <c r="K374" i="11" s="1"/>
  <c r="AK374" i="2"/>
  <c r="K375" i="11" s="1"/>
  <c r="AK375" i="2"/>
  <c r="K376" i="11" s="1"/>
  <c r="AK376" i="2"/>
  <c r="K377" i="11" s="1"/>
  <c r="AK377" i="2"/>
  <c r="K378" i="11" s="1"/>
  <c r="AK378" i="2"/>
  <c r="K379" i="11" s="1"/>
  <c r="AK379" i="2"/>
  <c r="K380" i="11" s="1"/>
  <c r="AK380" i="2"/>
  <c r="K381" i="11" s="1"/>
  <c r="AK381" i="2"/>
  <c r="K382" i="11" s="1"/>
  <c r="AK382" i="2"/>
  <c r="K383" i="11" s="1"/>
  <c r="AK383" i="2"/>
  <c r="K384" i="11" s="1"/>
  <c r="AK384" i="2"/>
  <c r="K385" i="11" s="1"/>
  <c r="AK385" i="2"/>
  <c r="K386" i="11" s="1"/>
  <c r="AK386" i="2"/>
  <c r="K387" i="11" s="1"/>
  <c r="AK387" i="2"/>
  <c r="K388" i="11" s="1"/>
  <c r="AK388" i="2"/>
  <c r="K389" i="11" s="1"/>
  <c r="AK389" i="2"/>
  <c r="K390" i="11" s="1"/>
  <c r="AK390" i="2"/>
  <c r="K391" i="11" s="1"/>
  <c r="AK391" i="2"/>
  <c r="K392" i="11" s="1"/>
  <c r="AK392" i="2"/>
  <c r="K393" i="11" s="1"/>
  <c r="AK393" i="2"/>
  <c r="K394" i="11" s="1"/>
  <c r="AK394" i="2"/>
  <c r="K395" i="11" s="1"/>
  <c r="AK395" i="2"/>
  <c r="K396" i="11" s="1"/>
  <c r="AK396" i="2"/>
  <c r="K397" i="11" s="1"/>
  <c r="AK397" i="2"/>
  <c r="K398" i="11" s="1"/>
  <c r="AK398" i="2"/>
  <c r="K399" i="11" s="1"/>
  <c r="AK399" i="2"/>
  <c r="K400" i="11" s="1"/>
  <c r="AK400" i="2"/>
  <c r="K401" i="11" s="1"/>
  <c r="AK401" i="2"/>
  <c r="K402" i="11" s="1"/>
  <c r="AK402" i="2"/>
  <c r="K403" i="11" s="1"/>
  <c r="AK403" i="2"/>
  <c r="K404" i="11" s="1"/>
  <c r="AK404" i="2"/>
  <c r="K405" i="11" s="1"/>
  <c r="AK405" i="2"/>
  <c r="K406" i="11" s="1"/>
  <c r="AK406" i="2"/>
  <c r="K407" i="11" s="1"/>
  <c r="AK407" i="2"/>
  <c r="K408" i="11" s="1"/>
  <c r="AK408" i="2"/>
  <c r="K409" i="11" s="1"/>
  <c r="AK409" i="2"/>
  <c r="K410" i="11" s="1"/>
  <c r="AK2" i="2"/>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W3" i="8"/>
  <c r="W4" i="8"/>
  <c r="W5" i="8"/>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104" i="8"/>
  <c r="W105" i="8"/>
  <c r="W106" i="8"/>
  <c r="W107" i="8"/>
  <c r="W108" i="8"/>
  <c r="W109" i="8"/>
  <c r="W110" i="8"/>
  <c r="W111" i="8"/>
  <c r="W112" i="8"/>
  <c r="W113" i="8"/>
  <c r="W114" i="8"/>
  <c r="W115" i="8"/>
  <c r="W116" i="8"/>
  <c r="W117" i="8"/>
  <c r="W118" i="8"/>
  <c r="W119" i="8"/>
  <c r="W120" i="8"/>
  <c r="W121" i="8"/>
  <c r="W122" i="8"/>
  <c r="W123" i="8"/>
  <c r="W124" i="8"/>
  <c r="W125" i="8"/>
  <c r="W126" i="8"/>
  <c r="W127" i="8"/>
  <c r="W128" i="8"/>
  <c r="W129" i="8"/>
  <c r="W130" i="8"/>
  <c r="W131" i="8"/>
  <c r="W132" i="8"/>
  <c r="W133" i="8"/>
  <c r="W134" i="8"/>
  <c r="W135" i="8"/>
  <c r="W136" i="8"/>
  <c r="W137" i="8"/>
  <c r="W138" i="8"/>
  <c r="W139" i="8"/>
  <c r="W140" i="8"/>
  <c r="W141" i="8"/>
  <c r="W142" i="8"/>
  <c r="W143" i="8"/>
  <c r="W144" i="8"/>
  <c r="W145" i="8"/>
  <c r="W146" i="8"/>
  <c r="W147" i="8"/>
  <c r="W148" i="8"/>
  <c r="W149" i="8"/>
  <c r="W150" i="8"/>
  <c r="W151" i="8"/>
  <c r="W152" i="8"/>
  <c r="W153" i="8"/>
  <c r="W154" i="8"/>
  <c r="W155" i="8"/>
  <c r="W156" i="8"/>
  <c r="W157" i="8"/>
  <c r="W158" i="8"/>
  <c r="W159" i="8"/>
  <c r="W160" i="8"/>
  <c r="W161" i="8"/>
  <c r="W162" i="8"/>
  <c r="W163" i="8"/>
  <c r="W164" i="8"/>
  <c r="W165" i="8"/>
  <c r="W166" i="8"/>
  <c r="W167" i="8"/>
  <c r="W168" i="8"/>
  <c r="W169" i="8"/>
  <c r="W170" i="8"/>
  <c r="W171" i="8"/>
  <c r="W172" i="8"/>
  <c r="W173" i="8"/>
  <c r="W174" i="8"/>
  <c r="W175" i="8"/>
  <c r="W176" i="8"/>
  <c r="W177" i="8"/>
  <c r="W178" i="8"/>
  <c r="W179" i="8"/>
  <c r="W180" i="8"/>
  <c r="W181" i="8"/>
  <c r="W182" i="8"/>
  <c r="W183" i="8"/>
  <c r="W184" i="8"/>
  <c r="W185" i="8"/>
  <c r="W186" i="8"/>
  <c r="W187" i="8"/>
  <c r="W188" i="8"/>
  <c r="W189" i="8"/>
  <c r="W190" i="8"/>
  <c r="W191" i="8"/>
  <c r="W192" i="8"/>
  <c r="W193" i="8"/>
  <c r="W194" i="8"/>
  <c r="W195" i="8"/>
  <c r="W196" i="8"/>
  <c r="W197" i="8"/>
  <c r="W198" i="8"/>
  <c r="W199" i="8"/>
  <c r="W200" i="8"/>
  <c r="W201" i="8"/>
  <c r="W202" i="8"/>
  <c r="W203" i="8"/>
  <c r="W204" i="8"/>
  <c r="W205" i="8"/>
  <c r="W206" i="8"/>
  <c r="W207" i="8"/>
  <c r="W208" i="8"/>
  <c r="W209" i="8"/>
  <c r="W210" i="8"/>
  <c r="W211" i="8"/>
  <c r="W212" i="8"/>
  <c r="W213" i="8"/>
  <c r="W214" i="8"/>
  <c r="W215" i="8"/>
  <c r="W216" i="8"/>
  <c r="W217" i="8"/>
  <c r="W218" i="8"/>
  <c r="W219" i="8"/>
  <c r="W220" i="8"/>
  <c r="W221" i="8"/>
  <c r="W222" i="8"/>
  <c r="W223" i="8"/>
  <c r="W224" i="8"/>
  <c r="W225" i="8"/>
  <c r="W226" i="8"/>
  <c r="W227" i="8"/>
  <c r="W228" i="8"/>
  <c r="W229" i="8"/>
  <c r="W230" i="8"/>
  <c r="W231" i="8"/>
  <c r="W232" i="8"/>
  <c r="W233" i="8"/>
  <c r="W234" i="8"/>
  <c r="W235" i="8"/>
  <c r="W236" i="8"/>
  <c r="W237" i="8"/>
  <c r="W238" i="8"/>
  <c r="W239" i="8"/>
  <c r="W240" i="8"/>
  <c r="W241" i="8"/>
  <c r="W242" i="8"/>
  <c r="W243" i="8"/>
  <c r="W244" i="8"/>
  <c r="W245" i="8"/>
  <c r="W246" i="8"/>
  <c r="W247" i="8"/>
  <c r="W248" i="8"/>
  <c r="W249" i="8"/>
  <c r="W250" i="8"/>
  <c r="W251" i="8"/>
  <c r="W252" i="8"/>
  <c r="W253" i="8"/>
  <c r="W254" i="8"/>
  <c r="W255" i="8"/>
  <c r="W256" i="8"/>
  <c r="W257" i="8"/>
  <c r="W258" i="8"/>
  <c r="W259" i="8"/>
  <c r="W260" i="8"/>
  <c r="W261" i="8"/>
  <c r="W262" i="8"/>
  <c r="W263" i="8"/>
  <c r="W264" i="8"/>
  <c r="W265" i="8"/>
  <c r="W266" i="8"/>
  <c r="W267" i="8"/>
  <c r="W268" i="8"/>
  <c r="W269" i="8"/>
  <c r="W270" i="8"/>
  <c r="W271" i="8"/>
  <c r="W272" i="8"/>
  <c r="W273" i="8"/>
  <c r="W274" i="8"/>
  <c r="W275" i="8"/>
  <c r="W276" i="8"/>
  <c r="W277" i="8"/>
  <c r="W278" i="8"/>
  <c r="W279" i="8"/>
  <c r="W280" i="8"/>
  <c r="W281" i="8"/>
  <c r="W282" i="8"/>
  <c r="W283" i="8"/>
  <c r="W284" i="8"/>
  <c r="W285" i="8"/>
  <c r="W286" i="8"/>
  <c r="W287" i="8"/>
  <c r="W288" i="8"/>
  <c r="W289" i="8"/>
  <c r="W290" i="8"/>
  <c r="W291" i="8"/>
  <c r="W292" i="8"/>
  <c r="W293" i="8"/>
  <c r="W294" i="8"/>
  <c r="W295" i="8"/>
  <c r="W296" i="8"/>
  <c r="W297" i="8"/>
  <c r="W298" i="8"/>
  <c r="W299" i="8"/>
  <c r="W300" i="8"/>
  <c r="W301" i="8"/>
  <c r="W302" i="8"/>
  <c r="W303" i="8"/>
  <c r="W304" i="8"/>
  <c r="W305" i="8"/>
  <c r="W306" i="8"/>
  <c r="W307" i="8"/>
  <c r="W308" i="8"/>
  <c r="W309" i="8"/>
  <c r="W310" i="8"/>
  <c r="W311" i="8"/>
  <c r="W312" i="8"/>
  <c r="W313" i="8"/>
  <c r="W314" i="8"/>
  <c r="W315" i="8"/>
  <c r="W316" i="8"/>
  <c r="W317" i="8"/>
  <c r="W318" i="8"/>
  <c r="W319" i="8"/>
  <c r="W320" i="8"/>
  <c r="W321" i="8"/>
  <c r="W322" i="8"/>
  <c r="W323" i="8"/>
  <c r="W324" i="8"/>
  <c r="W325" i="8"/>
  <c r="W326" i="8"/>
  <c r="W327" i="8"/>
  <c r="W328" i="8"/>
  <c r="W329" i="8"/>
  <c r="W330" i="8"/>
  <c r="W331" i="8"/>
  <c r="W332" i="8"/>
  <c r="W333" i="8"/>
  <c r="W334" i="8"/>
  <c r="W335" i="8"/>
  <c r="W336" i="8"/>
  <c r="W337" i="8"/>
  <c r="W338" i="8"/>
  <c r="W339" i="8"/>
  <c r="W340" i="8"/>
  <c r="W341" i="8"/>
  <c r="W342" i="8"/>
  <c r="W343" i="8"/>
  <c r="W344" i="8"/>
  <c r="W345" i="8"/>
  <c r="W346" i="8"/>
  <c r="W347" i="8"/>
  <c r="W348" i="8"/>
  <c r="W349" i="8"/>
  <c r="W350" i="8"/>
  <c r="W351" i="8"/>
  <c r="W352" i="8"/>
  <c r="W353" i="8"/>
  <c r="W354" i="8"/>
  <c r="W355" i="8"/>
  <c r="W356" i="8"/>
  <c r="W357" i="8"/>
  <c r="W358" i="8"/>
  <c r="W359" i="8"/>
  <c r="W360" i="8"/>
  <c r="W361" i="8"/>
  <c r="W362" i="8"/>
  <c r="W363" i="8"/>
  <c r="W364" i="8"/>
  <c r="W365" i="8"/>
  <c r="W366" i="8"/>
  <c r="W367" i="8"/>
  <c r="W368" i="8"/>
  <c r="W369" i="8"/>
  <c r="W370" i="8"/>
  <c r="W371" i="8"/>
  <c r="W372" i="8"/>
  <c r="W373" i="8"/>
  <c r="W374" i="8"/>
  <c r="W375" i="8"/>
  <c r="W376" i="8"/>
  <c r="W377" i="8"/>
  <c r="W378" i="8"/>
  <c r="W379" i="8"/>
  <c r="W380" i="8"/>
  <c r="W381" i="8"/>
  <c r="W382" i="8"/>
  <c r="W383" i="8"/>
  <c r="W384" i="8"/>
  <c r="W385" i="8"/>
  <c r="W386" i="8"/>
  <c r="W387" i="8"/>
  <c r="W388" i="8"/>
  <c r="W389" i="8"/>
  <c r="W390" i="8"/>
  <c r="W391" i="8"/>
  <c r="W392" i="8"/>
  <c r="W393" i="8"/>
  <c r="W394" i="8"/>
  <c r="W395" i="8"/>
  <c r="W396" i="8"/>
  <c r="W397" i="8"/>
  <c r="W398" i="8"/>
  <c r="W399" i="8"/>
  <c r="W400" i="8"/>
  <c r="W401" i="8"/>
  <c r="W402" i="8"/>
  <c r="W403" i="8"/>
  <c r="W404" i="8"/>
  <c r="W405" i="8"/>
  <c r="W406" i="8"/>
  <c r="W407" i="8"/>
  <c r="W408" i="8"/>
  <c r="W409" i="8"/>
  <c r="W410" i="8"/>
  <c r="W411" i="8"/>
  <c r="W2" i="8"/>
  <c r="AG2" i="2"/>
  <c r="J12" i="2"/>
  <c r="L12" i="2"/>
  <c r="M12" i="2"/>
  <c r="N12" i="2"/>
  <c r="O12" i="2"/>
  <c r="P12" i="2"/>
  <c r="Q12" i="2"/>
  <c r="R12" i="2"/>
  <c r="S12" i="2"/>
  <c r="T12" i="2"/>
  <c r="U12" i="2"/>
  <c r="V12" i="2"/>
  <c r="W12" i="2"/>
  <c r="X12" i="2"/>
  <c r="AV12" i="2" s="1"/>
  <c r="Y12" i="2"/>
  <c r="Z12" i="2"/>
  <c r="AA12" i="2"/>
  <c r="AB12" i="2"/>
  <c r="AZ12" i="2" s="1"/>
  <c r="AD12" i="2"/>
  <c r="AE12" i="2"/>
  <c r="BA12" i="2" s="1"/>
  <c r="AF12" i="2"/>
  <c r="J13" i="2"/>
  <c r="L13" i="2"/>
  <c r="M13" i="2"/>
  <c r="N13" i="2"/>
  <c r="O13" i="2"/>
  <c r="P13" i="2"/>
  <c r="Q13" i="2"/>
  <c r="R13" i="2"/>
  <c r="S13" i="2"/>
  <c r="T13" i="2"/>
  <c r="U13" i="2"/>
  <c r="V13" i="2"/>
  <c r="W13" i="2"/>
  <c r="X13" i="2"/>
  <c r="AV13" i="2" s="1"/>
  <c r="Y13" i="2"/>
  <c r="Z13" i="2"/>
  <c r="AA13" i="2"/>
  <c r="AB13" i="2"/>
  <c r="AZ13" i="2" s="1"/>
  <c r="AD13" i="2"/>
  <c r="AE13" i="2"/>
  <c r="BA13" i="2" s="1"/>
  <c r="AF13" i="2"/>
  <c r="J14" i="2"/>
  <c r="L14" i="2"/>
  <c r="M14" i="2"/>
  <c r="N14" i="2"/>
  <c r="O14" i="2"/>
  <c r="P14" i="2"/>
  <c r="Q14" i="2"/>
  <c r="R14" i="2"/>
  <c r="S14" i="2"/>
  <c r="T14" i="2"/>
  <c r="U14" i="2"/>
  <c r="V14" i="2"/>
  <c r="W14" i="2"/>
  <c r="X14" i="2"/>
  <c r="AV14" i="2" s="1"/>
  <c r="Y14" i="2"/>
  <c r="Z14" i="2"/>
  <c r="AA14" i="2"/>
  <c r="AB14" i="2"/>
  <c r="AZ14" i="2" s="1"/>
  <c r="AD14" i="2"/>
  <c r="AE14" i="2"/>
  <c r="BA14" i="2" s="1"/>
  <c r="AF14" i="2"/>
  <c r="J15" i="2"/>
  <c r="L15" i="2"/>
  <c r="M15" i="2"/>
  <c r="N15" i="2"/>
  <c r="O15" i="2"/>
  <c r="P15" i="2"/>
  <c r="Q15" i="2"/>
  <c r="R15" i="2"/>
  <c r="S15" i="2"/>
  <c r="T15" i="2"/>
  <c r="U15" i="2"/>
  <c r="V15" i="2"/>
  <c r="W15" i="2"/>
  <c r="X15" i="2"/>
  <c r="AV15" i="2" s="1"/>
  <c r="Y15" i="2"/>
  <c r="Z15" i="2"/>
  <c r="AA15" i="2"/>
  <c r="AB15" i="2"/>
  <c r="AZ15" i="2" s="1"/>
  <c r="AD15" i="2"/>
  <c r="AE15" i="2"/>
  <c r="BA15" i="2" s="1"/>
  <c r="AF15" i="2"/>
  <c r="J16" i="2"/>
  <c r="L16" i="2"/>
  <c r="M16" i="2"/>
  <c r="N16" i="2"/>
  <c r="O16" i="2"/>
  <c r="P16" i="2"/>
  <c r="Q16" i="2"/>
  <c r="R16" i="2"/>
  <c r="S16" i="2"/>
  <c r="T16" i="2"/>
  <c r="U16" i="2"/>
  <c r="V16" i="2"/>
  <c r="W16" i="2"/>
  <c r="X16" i="2"/>
  <c r="AV16" i="2" s="1"/>
  <c r="Y16" i="2"/>
  <c r="Z16" i="2"/>
  <c r="AA16" i="2"/>
  <c r="AB16" i="2"/>
  <c r="AZ16" i="2" s="1"/>
  <c r="AD16" i="2"/>
  <c r="AE16" i="2"/>
  <c r="BA16" i="2" s="1"/>
  <c r="AF16" i="2"/>
  <c r="J17" i="2"/>
  <c r="L17" i="2"/>
  <c r="M17" i="2"/>
  <c r="N17" i="2"/>
  <c r="O17" i="2"/>
  <c r="P17" i="2"/>
  <c r="Q17" i="2"/>
  <c r="R17" i="2"/>
  <c r="S17" i="2"/>
  <c r="T17" i="2"/>
  <c r="U17" i="2"/>
  <c r="V17" i="2"/>
  <c r="W17" i="2"/>
  <c r="X17" i="2"/>
  <c r="AV17" i="2" s="1"/>
  <c r="Y17" i="2"/>
  <c r="Z17" i="2"/>
  <c r="AA17" i="2"/>
  <c r="AB17" i="2"/>
  <c r="AZ17" i="2" s="1"/>
  <c r="AD17" i="2"/>
  <c r="AE17" i="2"/>
  <c r="BA17" i="2" s="1"/>
  <c r="AF17" i="2"/>
  <c r="J18" i="2"/>
  <c r="L18" i="2"/>
  <c r="M18" i="2"/>
  <c r="N18" i="2"/>
  <c r="O18" i="2"/>
  <c r="P18" i="2"/>
  <c r="Q18" i="2"/>
  <c r="R18" i="2"/>
  <c r="S18" i="2"/>
  <c r="T18" i="2"/>
  <c r="U18" i="2"/>
  <c r="V18" i="2"/>
  <c r="W18" i="2"/>
  <c r="X18" i="2"/>
  <c r="AV18" i="2" s="1"/>
  <c r="Y18" i="2"/>
  <c r="Z18" i="2"/>
  <c r="AA18" i="2"/>
  <c r="AB18" i="2"/>
  <c r="AZ18" i="2" s="1"/>
  <c r="AD18" i="2"/>
  <c r="AE18" i="2"/>
  <c r="BA18" i="2" s="1"/>
  <c r="AF18" i="2"/>
  <c r="J19" i="2"/>
  <c r="L19" i="2"/>
  <c r="M19" i="2"/>
  <c r="N19" i="2"/>
  <c r="O19" i="2"/>
  <c r="P19" i="2"/>
  <c r="Q19" i="2"/>
  <c r="R19" i="2"/>
  <c r="S19" i="2"/>
  <c r="T19" i="2"/>
  <c r="U19" i="2"/>
  <c r="V19" i="2"/>
  <c r="W19" i="2"/>
  <c r="X19" i="2"/>
  <c r="AV19" i="2" s="1"/>
  <c r="Y19" i="2"/>
  <c r="Z19" i="2"/>
  <c r="AA19" i="2"/>
  <c r="AB19" i="2"/>
  <c r="AZ19" i="2" s="1"/>
  <c r="AD19" i="2"/>
  <c r="AE19" i="2"/>
  <c r="BA19" i="2" s="1"/>
  <c r="AF19" i="2"/>
  <c r="J20" i="2"/>
  <c r="L20" i="2"/>
  <c r="M20" i="2"/>
  <c r="N20" i="2"/>
  <c r="O20" i="2"/>
  <c r="P20" i="2"/>
  <c r="Q20" i="2"/>
  <c r="R20" i="2"/>
  <c r="S20" i="2"/>
  <c r="T20" i="2"/>
  <c r="U20" i="2"/>
  <c r="V20" i="2"/>
  <c r="W20" i="2"/>
  <c r="X20" i="2"/>
  <c r="AV20" i="2" s="1"/>
  <c r="Y20" i="2"/>
  <c r="Z20" i="2"/>
  <c r="AA20" i="2"/>
  <c r="AB20" i="2"/>
  <c r="AZ20" i="2" s="1"/>
  <c r="AD20" i="2"/>
  <c r="AE20" i="2"/>
  <c r="BA20" i="2" s="1"/>
  <c r="AF20" i="2"/>
  <c r="J21" i="2"/>
  <c r="L21" i="2"/>
  <c r="M21" i="2"/>
  <c r="N21" i="2"/>
  <c r="O21" i="2"/>
  <c r="P21" i="2"/>
  <c r="Q21" i="2"/>
  <c r="R21" i="2"/>
  <c r="S21" i="2"/>
  <c r="T21" i="2"/>
  <c r="U21" i="2"/>
  <c r="V21" i="2"/>
  <c r="W21" i="2"/>
  <c r="X21" i="2"/>
  <c r="AV21" i="2" s="1"/>
  <c r="Y21" i="2"/>
  <c r="Z21" i="2"/>
  <c r="AA21" i="2"/>
  <c r="AB21" i="2"/>
  <c r="AZ21" i="2" s="1"/>
  <c r="AD21" i="2"/>
  <c r="AE21" i="2"/>
  <c r="BA21" i="2" s="1"/>
  <c r="AF21" i="2"/>
  <c r="J22" i="2"/>
  <c r="L22" i="2"/>
  <c r="M22" i="2"/>
  <c r="N22" i="2"/>
  <c r="O22" i="2"/>
  <c r="P22" i="2"/>
  <c r="Q22" i="2"/>
  <c r="R22" i="2"/>
  <c r="S22" i="2"/>
  <c r="T22" i="2"/>
  <c r="U22" i="2"/>
  <c r="V22" i="2"/>
  <c r="W22" i="2"/>
  <c r="X22" i="2"/>
  <c r="AV22" i="2" s="1"/>
  <c r="Y22" i="2"/>
  <c r="Z22" i="2"/>
  <c r="AA22" i="2"/>
  <c r="AB22" i="2"/>
  <c r="AZ22" i="2" s="1"/>
  <c r="AD22" i="2"/>
  <c r="AE22" i="2"/>
  <c r="BA22" i="2" s="1"/>
  <c r="AF22" i="2"/>
  <c r="J23" i="2"/>
  <c r="L23" i="2"/>
  <c r="M23" i="2"/>
  <c r="N23" i="2"/>
  <c r="O23" i="2"/>
  <c r="P23" i="2"/>
  <c r="Q23" i="2"/>
  <c r="R23" i="2"/>
  <c r="S23" i="2"/>
  <c r="T23" i="2"/>
  <c r="U23" i="2"/>
  <c r="V23" i="2"/>
  <c r="W23" i="2"/>
  <c r="X23" i="2"/>
  <c r="AV23" i="2" s="1"/>
  <c r="Y23" i="2"/>
  <c r="Z23" i="2"/>
  <c r="AA23" i="2"/>
  <c r="AB23" i="2"/>
  <c r="AZ23" i="2" s="1"/>
  <c r="AD23" i="2"/>
  <c r="AE23" i="2"/>
  <c r="BA23" i="2" s="1"/>
  <c r="AF23" i="2"/>
  <c r="J24" i="2"/>
  <c r="L24" i="2"/>
  <c r="M24" i="2"/>
  <c r="N24" i="2"/>
  <c r="O24" i="2"/>
  <c r="P24" i="2"/>
  <c r="Q24" i="2"/>
  <c r="R24" i="2"/>
  <c r="S24" i="2"/>
  <c r="T24" i="2"/>
  <c r="U24" i="2"/>
  <c r="V24" i="2"/>
  <c r="W24" i="2"/>
  <c r="X24" i="2"/>
  <c r="AV24" i="2" s="1"/>
  <c r="Y24" i="2"/>
  <c r="Z24" i="2"/>
  <c r="AA24" i="2"/>
  <c r="AB24" i="2"/>
  <c r="AZ24" i="2" s="1"/>
  <c r="AD24" i="2"/>
  <c r="AE24" i="2"/>
  <c r="BA24" i="2" s="1"/>
  <c r="AF24" i="2"/>
  <c r="J25" i="2"/>
  <c r="L25" i="2"/>
  <c r="M25" i="2"/>
  <c r="N25" i="2"/>
  <c r="O25" i="2"/>
  <c r="P25" i="2"/>
  <c r="Q25" i="2"/>
  <c r="R25" i="2"/>
  <c r="S25" i="2"/>
  <c r="T25" i="2"/>
  <c r="U25" i="2"/>
  <c r="V25" i="2"/>
  <c r="W25" i="2"/>
  <c r="X25" i="2"/>
  <c r="AV25" i="2" s="1"/>
  <c r="Y25" i="2"/>
  <c r="Z25" i="2"/>
  <c r="AA25" i="2"/>
  <c r="AB25" i="2"/>
  <c r="AZ25" i="2" s="1"/>
  <c r="AD25" i="2"/>
  <c r="AE25" i="2"/>
  <c r="BA25" i="2" s="1"/>
  <c r="AF25" i="2"/>
  <c r="J26" i="2"/>
  <c r="L26" i="2"/>
  <c r="M26" i="2"/>
  <c r="N26" i="2"/>
  <c r="O26" i="2"/>
  <c r="P26" i="2"/>
  <c r="Q26" i="2"/>
  <c r="R26" i="2"/>
  <c r="S26" i="2"/>
  <c r="T26" i="2"/>
  <c r="U26" i="2"/>
  <c r="V26" i="2"/>
  <c r="W26" i="2"/>
  <c r="X26" i="2"/>
  <c r="AV26" i="2" s="1"/>
  <c r="Y26" i="2"/>
  <c r="Z26" i="2"/>
  <c r="AA26" i="2"/>
  <c r="AB26" i="2"/>
  <c r="AZ26" i="2" s="1"/>
  <c r="AD26" i="2"/>
  <c r="AE26" i="2"/>
  <c r="BA26" i="2" s="1"/>
  <c r="AF26" i="2"/>
  <c r="J27" i="2"/>
  <c r="L27" i="2"/>
  <c r="M27" i="2"/>
  <c r="N27" i="2"/>
  <c r="O27" i="2"/>
  <c r="P27" i="2"/>
  <c r="Q27" i="2"/>
  <c r="R27" i="2"/>
  <c r="S27" i="2"/>
  <c r="T27" i="2"/>
  <c r="U27" i="2"/>
  <c r="V27" i="2"/>
  <c r="W27" i="2"/>
  <c r="X27" i="2"/>
  <c r="AV27" i="2" s="1"/>
  <c r="Y27" i="2"/>
  <c r="Z27" i="2"/>
  <c r="AA27" i="2"/>
  <c r="AB27" i="2"/>
  <c r="AZ27" i="2" s="1"/>
  <c r="AD27" i="2"/>
  <c r="AE27" i="2"/>
  <c r="BA27" i="2" s="1"/>
  <c r="AF27" i="2"/>
  <c r="J28" i="2"/>
  <c r="L28" i="2"/>
  <c r="M28" i="2"/>
  <c r="N28" i="2"/>
  <c r="O28" i="2"/>
  <c r="P28" i="2"/>
  <c r="Q28" i="2"/>
  <c r="R28" i="2"/>
  <c r="S28" i="2"/>
  <c r="T28" i="2"/>
  <c r="U28" i="2"/>
  <c r="V28" i="2"/>
  <c r="W28" i="2"/>
  <c r="X28" i="2"/>
  <c r="AV28" i="2" s="1"/>
  <c r="Y28" i="2"/>
  <c r="Z28" i="2"/>
  <c r="AA28" i="2"/>
  <c r="AB28" i="2"/>
  <c r="AZ28" i="2" s="1"/>
  <c r="AD28" i="2"/>
  <c r="AE28" i="2"/>
  <c r="BA28" i="2" s="1"/>
  <c r="AF28" i="2"/>
  <c r="J29" i="2"/>
  <c r="L29" i="2"/>
  <c r="M29" i="2"/>
  <c r="N29" i="2"/>
  <c r="O29" i="2"/>
  <c r="P29" i="2"/>
  <c r="Q29" i="2"/>
  <c r="R29" i="2"/>
  <c r="S29" i="2"/>
  <c r="T29" i="2"/>
  <c r="U29" i="2"/>
  <c r="V29" i="2"/>
  <c r="W29" i="2"/>
  <c r="X29" i="2"/>
  <c r="AV29" i="2" s="1"/>
  <c r="Y29" i="2"/>
  <c r="Z29" i="2"/>
  <c r="AA29" i="2"/>
  <c r="AB29" i="2"/>
  <c r="AZ29" i="2" s="1"/>
  <c r="AD29" i="2"/>
  <c r="AE29" i="2"/>
  <c r="BA29" i="2" s="1"/>
  <c r="AF29" i="2"/>
  <c r="J30" i="2"/>
  <c r="L30" i="2"/>
  <c r="M30" i="2"/>
  <c r="N30" i="2"/>
  <c r="O30" i="2"/>
  <c r="P30" i="2"/>
  <c r="Q30" i="2"/>
  <c r="R30" i="2"/>
  <c r="S30" i="2"/>
  <c r="T30" i="2"/>
  <c r="U30" i="2"/>
  <c r="V30" i="2"/>
  <c r="W30" i="2"/>
  <c r="X30" i="2"/>
  <c r="AV30" i="2" s="1"/>
  <c r="Y30" i="2"/>
  <c r="Z30" i="2"/>
  <c r="AA30" i="2"/>
  <c r="AB30" i="2"/>
  <c r="AZ30" i="2" s="1"/>
  <c r="AD30" i="2"/>
  <c r="AE30" i="2"/>
  <c r="BA30" i="2" s="1"/>
  <c r="AF30" i="2"/>
  <c r="J31" i="2"/>
  <c r="L31" i="2"/>
  <c r="M31" i="2"/>
  <c r="N31" i="2"/>
  <c r="O31" i="2"/>
  <c r="P31" i="2"/>
  <c r="Q31" i="2"/>
  <c r="R31" i="2"/>
  <c r="S31" i="2"/>
  <c r="T31" i="2"/>
  <c r="U31" i="2"/>
  <c r="V31" i="2"/>
  <c r="W31" i="2"/>
  <c r="X31" i="2"/>
  <c r="AV31" i="2" s="1"/>
  <c r="Y31" i="2"/>
  <c r="Z31" i="2"/>
  <c r="AA31" i="2"/>
  <c r="AB31" i="2"/>
  <c r="AZ31" i="2" s="1"/>
  <c r="AD31" i="2"/>
  <c r="AE31" i="2"/>
  <c r="BA31" i="2" s="1"/>
  <c r="AF31" i="2"/>
  <c r="J32" i="2"/>
  <c r="L32" i="2"/>
  <c r="M32" i="2"/>
  <c r="N32" i="2"/>
  <c r="O32" i="2"/>
  <c r="P32" i="2"/>
  <c r="Q32" i="2"/>
  <c r="R32" i="2"/>
  <c r="S32" i="2"/>
  <c r="T32" i="2"/>
  <c r="U32" i="2"/>
  <c r="V32" i="2"/>
  <c r="W32" i="2"/>
  <c r="X32" i="2"/>
  <c r="AV32" i="2" s="1"/>
  <c r="Y32" i="2"/>
  <c r="Z32" i="2"/>
  <c r="AA32" i="2"/>
  <c r="AB32" i="2"/>
  <c r="AZ32" i="2" s="1"/>
  <c r="AD32" i="2"/>
  <c r="AE32" i="2"/>
  <c r="BA32" i="2" s="1"/>
  <c r="AF32" i="2"/>
  <c r="J33" i="2"/>
  <c r="L33" i="2"/>
  <c r="M33" i="2"/>
  <c r="N33" i="2"/>
  <c r="O33" i="2"/>
  <c r="P33" i="2"/>
  <c r="Q33" i="2"/>
  <c r="R33" i="2"/>
  <c r="S33" i="2"/>
  <c r="T33" i="2"/>
  <c r="U33" i="2"/>
  <c r="V33" i="2"/>
  <c r="W33" i="2"/>
  <c r="X33" i="2"/>
  <c r="AV33" i="2" s="1"/>
  <c r="Y33" i="2"/>
  <c r="Z33" i="2"/>
  <c r="AA33" i="2"/>
  <c r="AB33" i="2"/>
  <c r="AZ33" i="2" s="1"/>
  <c r="AD33" i="2"/>
  <c r="AE33" i="2"/>
  <c r="BA33" i="2" s="1"/>
  <c r="AF33" i="2"/>
  <c r="J34" i="2"/>
  <c r="L34" i="2"/>
  <c r="M34" i="2"/>
  <c r="N34" i="2"/>
  <c r="O34" i="2"/>
  <c r="P34" i="2"/>
  <c r="Q34" i="2"/>
  <c r="R34" i="2"/>
  <c r="S34" i="2"/>
  <c r="T34" i="2"/>
  <c r="U34" i="2"/>
  <c r="V34" i="2"/>
  <c r="W34" i="2"/>
  <c r="X34" i="2"/>
  <c r="AV34" i="2" s="1"/>
  <c r="Y34" i="2"/>
  <c r="Z34" i="2"/>
  <c r="AA34" i="2"/>
  <c r="AB34" i="2"/>
  <c r="AZ34" i="2" s="1"/>
  <c r="AD34" i="2"/>
  <c r="AE34" i="2"/>
  <c r="BA34" i="2" s="1"/>
  <c r="AF34" i="2"/>
  <c r="J35" i="2"/>
  <c r="L35" i="2"/>
  <c r="M35" i="2"/>
  <c r="N35" i="2"/>
  <c r="O35" i="2"/>
  <c r="P35" i="2"/>
  <c r="Q35" i="2"/>
  <c r="R35" i="2"/>
  <c r="S35" i="2"/>
  <c r="T35" i="2"/>
  <c r="U35" i="2"/>
  <c r="V35" i="2"/>
  <c r="W35" i="2"/>
  <c r="X35" i="2"/>
  <c r="AV35" i="2" s="1"/>
  <c r="Y35" i="2"/>
  <c r="Z35" i="2"/>
  <c r="AA35" i="2"/>
  <c r="AB35" i="2"/>
  <c r="AZ35" i="2" s="1"/>
  <c r="AD35" i="2"/>
  <c r="AE35" i="2"/>
  <c r="BA35" i="2" s="1"/>
  <c r="AF35" i="2"/>
  <c r="J36" i="2"/>
  <c r="L36" i="2"/>
  <c r="M36" i="2"/>
  <c r="N36" i="2"/>
  <c r="O36" i="2"/>
  <c r="P36" i="2"/>
  <c r="Q36" i="2"/>
  <c r="R36" i="2"/>
  <c r="S36" i="2"/>
  <c r="T36" i="2"/>
  <c r="U36" i="2"/>
  <c r="V36" i="2"/>
  <c r="W36" i="2"/>
  <c r="X36" i="2"/>
  <c r="AV36" i="2" s="1"/>
  <c r="Y36" i="2"/>
  <c r="Z36" i="2"/>
  <c r="AA36" i="2"/>
  <c r="AB36" i="2"/>
  <c r="AZ36" i="2" s="1"/>
  <c r="AD36" i="2"/>
  <c r="AE36" i="2"/>
  <c r="BA36" i="2" s="1"/>
  <c r="AF36" i="2"/>
  <c r="J37" i="2"/>
  <c r="L37" i="2"/>
  <c r="M37" i="2"/>
  <c r="N37" i="2"/>
  <c r="O37" i="2"/>
  <c r="P37" i="2"/>
  <c r="Q37" i="2"/>
  <c r="R37" i="2"/>
  <c r="S37" i="2"/>
  <c r="T37" i="2"/>
  <c r="U37" i="2"/>
  <c r="V37" i="2"/>
  <c r="W37" i="2"/>
  <c r="X37" i="2"/>
  <c r="AV37" i="2" s="1"/>
  <c r="Y37" i="2"/>
  <c r="Z37" i="2"/>
  <c r="AA37" i="2"/>
  <c r="AB37" i="2"/>
  <c r="AZ37" i="2" s="1"/>
  <c r="AD37" i="2"/>
  <c r="AE37" i="2"/>
  <c r="BA37" i="2" s="1"/>
  <c r="AF37" i="2"/>
  <c r="J38" i="2"/>
  <c r="L38" i="2"/>
  <c r="M38" i="2"/>
  <c r="N38" i="2"/>
  <c r="O38" i="2"/>
  <c r="P38" i="2"/>
  <c r="Q38" i="2"/>
  <c r="R38" i="2"/>
  <c r="S38" i="2"/>
  <c r="T38" i="2"/>
  <c r="U38" i="2"/>
  <c r="V38" i="2"/>
  <c r="W38" i="2"/>
  <c r="X38" i="2"/>
  <c r="AV38" i="2" s="1"/>
  <c r="Y38" i="2"/>
  <c r="Z38" i="2"/>
  <c r="AA38" i="2"/>
  <c r="AB38" i="2"/>
  <c r="AZ38" i="2" s="1"/>
  <c r="AD38" i="2"/>
  <c r="AE38" i="2"/>
  <c r="BA38" i="2" s="1"/>
  <c r="AF38" i="2"/>
  <c r="J39" i="2"/>
  <c r="L39" i="2"/>
  <c r="M39" i="2"/>
  <c r="N39" i="2"/>
  <c r="O39" i="2"/>
  <c r="P39" i="2"/>
  <c r="Q39" i="2"/>
  <c r="R39" i="2"/>
  <c r="S39" i="2"/>
  <c r="T39" i="2"/>
  <c r="U39" i="2"/>
  <c r="V39" i="2"/>
  <c r="W39" i="2"/>
  <c r="X39" i="2"/>
  <c r="AV39" i="2" s="1"/>
  <c r="Y39" i="2"/>
  <c r="Z39" i="2"/>
  <c r="AA39" i="2"/>
  <c r="AB39" i="2"/>
  <c r="AZ39" i="2" s="1"/>
  <c r="AD39" i="2"/>
  <c r="AE39" i="2"/>
  <c r="BA39" i="2" s="1"/>
  <c r="AF39" i="2"/>
  <c r="J40" i="2"/>
  <c r="L40" i="2"/>
  <c r="M40" i="2"/>
  <c r="N40" i="2"/>
  <c r="O40" i="2"/>
  <c r="P40" i="2"/>
  <c r="Q40" i="2"/>
  <c r="R40" i="2"/>
  <c r="S40" i="2"/>
  <c r="T40" i="2"/>
  <c r="U40" i="2"/>
  <c r="V40" i="2"/>
  <c r="W40" i="2"/>
  <c r="X40" i="2"/>
  <c r="AV40" i="2" s="1"/>
  <c r="Y40" i="2"/>
  <c r="Z40" i="2"/>
  <c r="AA40" i="2"/>
  <c r="AB40" i="2"/>
  <c r="AZ40" i="2" s="1"/>
  <c r="AD40" i="2"/>
  <c r="AE40" i="2"/>
  <c r="BA40" i="2" s="1"/>
  <c r="AF40" i="2"/>
  <c r="J41" i="2"/>
  <c r="L41" i="2"/>
  <c r="M41" i="2"/>
  <c r="N41" i="2"/>
  <c r="O41" i="2"/>
  <c r="P41" i="2"/>
  <c r="Q41" i="2"/>
  <c r="R41" i="2"/>
  <c r="S41" i="2"/>
  <c r="T41" i="2"/>
  <c r="U41" i="2"/>
  <c r="V41" i="2"/>
  <c r="W41" i="2"/>
  <c r="X41" i="2"/>
  <c r="AV41" i="2" s="1"/>
  <c r="Y41" i="2"/>
  <c r="Z41" i="2"/>
  <c r="AA41" i="2"/>
  <c r="AB41" i="2"/>
  <c r="AZ41" i="2" s="1"/>
  <c r="AD41" i="2"/>
  <c r="AE41" i="2"/>
  <c r="BA41" i="2" s="1"/>
  <c r="AF41" i="2"/>
  <c r="J42" i="2"/>
  <c r="L42" i="2"/>
  <c r="M42" i="2"/>
  <c r="N42" i="2"/>
  <c r="O42" i="2"/>
  <c r="P42" i="2"/>
  <c r="Q42" i="2"/>
  <c r="R42" i="2"/>
  <c r="S42" i="2"/>
  <c r="T42" i="2"/>
  <c r="U42" i="2"/>
  <c r="V42" i="2"/>
  <c r="W42" i="2"/>
  <c r="X42" i="2"/>
  <c r="AV42" i="2" s="1"/>
  <c r="Y42" i="2"/>
  <c r="Z42" i="2"/>
  <c r="AA42" i="2"/>
  <c r="AB42" i="2"/>
  <c r="AZ42" i="2" s="1"/>
  <c r="AD42" i="2"/>
  <c r="AE42" i="2"/>
  <c r="BA42" i="2" s="1"/>
  <c r="AF42" i="2"/>
  <c r="J43" i="2"/>
  <c r="L43" i="2"/>
  <c r="M43" i="2"/>
  <c r="N43" i="2"/>
  <c r="O43" i="2"/>
  <c r="P43" i="2"/>
  <c r="Q43" i="2"/>
  <c r="R43" i="2"/>
  <c r="S43" i="2"/>
  <c r="T43" i="2"/>
  <c r="U43" i="2"/>
  <c r="V43" i="2"/>
  <c r="W43" i="2"/>
  <c r="X43" i="2"/>
  <c r="AV43" i="2" s="1"/>
  <c r="Y43" i="2"/>
  <c r="Z43" i="2"/>
  <c r="AA43" i="2"/>
  <c r="AB43" i="2"/>
  <c r="AZ43" i="2" s="1"/>
  <c r="AD43" i="2"/>
  <c r="AE43" i="2"/>
  <c r="BA43" i="2" s="1"/>
  <c r="AF43" i="2"/>
  <c r="J44" i="2"/>
  <c r="L44" i="2"/>
  <c r="M44" i="2"/>
  <c r="N44" i="2"/>
  <c r="O44" i="2"/>
  <c r="P44" i="2"/>
  <c r="Q44" i="2"/>
  <c r="R44" i="2"/>
  <c r="S44" i="2"/>
  <c r="T44" i="2"/>
  <c r="U44" i="2"/>
  <c r="V44" i="2"/>
  <c r="W44" i="2"/>
  <c r="X44" i="2"/>
  <c r="AV44" i="2" s="1"/>
  <c r="Y44" i="2"/>
  <c r="Z44" i="2"/>
  <c r="AA44" i="2"/>
  <c r="AB44" i="2"/>
  <c r="AZ44" i="2" s="1"/>
  <c r="AD44" i="2"/>
  <c r="AE44" i="2"/>
  <c r="BA44" i="2" s="1"/>
  <c r="AF44" i="2"/>
  <c r="J45" i="2"/>
  <c r="L45" i="2"/>
  <c r="M45" i="2"/>
  <c r="N45" i="2"/>
  <c r="O45" i="2"/>
  <c r="P45" i="2"/>
  <c r="Q45" i="2"/>
  <c r="R45" i="2"/>
  <c r="S45" i="2"/>
  <c r="T45" i="2"/>
  <c r="U45" i="2"/>
  <c r="V45" i="2"/>
  <c r="W45" i="2"/>
  <c r="X45" i="2"/>
  <c r="AV45" i="2" s="1"/>
  <c r="Y45" i="2"/>
  <c r="Z45" i="2"/>
  <c r="AA45" i="2"/>
  <c r="AB45" i="2"/>
  <c r="AZ45" i="2" s="1"/>
  <c r="AD45" i="2"/>
  <c r="AE45" i="2"/>
  <c r="BA45" i="2" s="1"/>
  <c r="AF45" i="2"/>
  <c r="J46" i="2"/>
  <c r="L46" i="2"/>
  <c r="M46" i="2"/>
  <c r="N46" i="2"/>
  <c r="O46" i="2"/>
  <c r="P46" i="2"/>
  <c r="Q46" i="2"/>
  <c r="R46" i="2"/>
  <c r="S46" i="2"/>
  <c r="T46" i="2"/>
  <c r="U46" i="2"/>
  <c r="V46" i="2"/>
  <c r="W46" i="2"/>
  <c r="X46" i="2"/>
  <c r="AV46" i="2" s="1"/>
  <c r="Y46" i="2"/>
  <c r="Z46" i="2"/>
  <c r="AA46" i="2"/>
  <c r="AB46" i="2"/>
  <c r="AZ46" i="2" s="1"/>
  <c r="AD46" i="2"/>
  <c r="AE46" i="2"/>
  <c r="BA46" i="2" s="1"/>
  <c r="AF46" i="2"/>
  <c r="J47" i="2"/>
  <c r="L47" i="2"/>
  <c r="M47" i="2"/>
  <c r="N47" i="2"/>
  <c r="O47" i="2"/>
  <c r="P47" i="2"/>
  <c r="Q47" i="2"/>
  <c r="R47" i="2"/>
  <c r="S47" i="2"/>
  <c r="T47" i="2"/>
  <c r="U47" i="2"/>
  <c r="V47" i="2"/>
  <c r="W47" i="2"/>
  <c r="X47" i="2"/>
  <c r="AV47" i="2" s="1"/>
  <c r="Y47" i="2"/>
  <c r="Z47" i="2"/>
  <c r="AA47" i="2"/>
  <c r="AB47" i="2"/>
  <c r="AZ47" i="2" s="1"/>
  <c r="AD47" i="2"/>
  <c r="AE47" i="2"/>
  <c r="BA47" i="2" s="1"/>
  <c r="AF47" i="2"/>
  <c r="J48" i="2"/>
  <c r="L48" i="2"/>
  <c r="M48" i="2"/>
  <c r="N48" i="2"/>
  <c r="O48" i="2"/>
  <c r="P48" i="2"/>
  <c r="Q48" i="2"/>
  <c r="R48" i="2"/>
  <c r="S48" i="2"/>
  <c r="T48" i="2"/>
  <c r="U48" i="2"/>
  <c r="V48" i="2"/>
  <c r="W48" i="2"/>
  <c r="X48" i="2"/>
  <c r="AV48" i="2" s="1"/>
  <c r="Y48" i="2"/>
  <c r="Z48" i="2"/>
  <c r="AA48" i="2"/>
  <c r="AB48" i="2"/>
  <c r="AZ48" i="2" s="1"/>
  <c r="AD48" i="2"/>
  <c r="AE48" i="2"/>
  <c r="BA48" i="2" s="1"/>
  <c r="AF48" i="2"/>
  <c r="J49" i="2"/>
  <c r="L49" i="2"/>
  <c r="M49" i="2"/>
  <c r="N49" i="2"/>
  <c r="O49" i="2"/>
  <c r="P49" i="2"/>
  <c r="Q49" i="2"/>
  <c r="R49" i="2"/>
  <c r="S49" i="2"/>
  <c r="T49" i="2"/>
  <c r="U49" i="2"/>
  <c r="V49" i="2"/>
  <c r="W49" i="2"/>
  <c r="X49" i="2"/>
  <c r="AV49" i="2" s="1"/>
  <c r="Y49" i="2"/>
  <c r="Z49" i="2"/>
  <c r="AA49" i="2"/>
  <c r="AB49" i="2"/>
  <c r="AZ49" i="2" s="1"/>
  <c r="AD49" i="2"/>
  <c r="AE49" i="2"/>
  <c r="BA49" i="2" s="1"/>
  <c r="AF49" i="2"/>
  <c r="J50" i="2"/>
  <c r="L50" i="2"/>
  <c r="M50" i="2"/>
  <c r="N50" i="2"/>
  <c r="O50" i="2"/>
  <c r="P50" i="2"/>
  <c r="Q50" i="2"/>
  <c r="R50" i="2"/>
  <c r="S50" i="2"/>
  <c r="T50" i="2"/>
  <c r="U50" i="2"/>
  <c r="V50" i="2"/>
  <c r="W50" i="2"/>
  <c r="X50" i="2"/>
  <c r="AV50" i="2" s="1"/>
  <c r="Y50" i="2"/>
  <c r="Z50" i="2"/>
  <c r="AA50" i="2"/>
  <c r="AB50" i="2"/>
  <c r="AZ50" i="2" s="1"/>
  <c r="AD50" i="2"/>
  <c r="AE50" i="2"/>
  <c r="BA50" i="2" s="1"/>
  <c r="AF50" i="2"/>
  <c r="J51" i="2"/>
  <c r="L51" i="2"/>
  <c r="M51" i="2"/>
  <c r="N51" i="2"/>
  <c r="O51" i="2"/>
  <c r="P51" i="2"/>
  <c r="Q51" i="2"/>
  <c r="R51" i="2"/>
  <c r="S51" i="2"/>
  <c r="T51" i="2"/>
  <c r="U51" i="2"/>
  <c r="V51" i="2"/>
  <c r="W51" i="2"/>
  <c r="X51" i="2"/>
  <c r="AV51" i="2" s="1"/>
  <c r="Y51" i="2"/>
  <c r="Z51" i="2"/>
  <c r="AA51" i="2"/>
  <c r="AB51" i="2"/>
  <c r="AZ51" i="2" s="1"/>
  <c r="AD51" i="2"/>
  <c r="AE51" i="2"/>
  <c r="BA51" i="2" s="1"/>
  <c r="AF51" i="2"/>
  <c r="J52" i="2"/>
  <c r="L52" i="2"/>
  <c r="M52" i="2"/>
  <c r="N52" i="2"/>
  <c r="O52" i="2"/>
  <c r="P52" i="2"/>
  <c r="Q52" i="2"/>
  <c r="R52" i="2"/>
  <c r="S52" i="2"/>
  <c r="T52" i="2"/>
  <c r="U52" i="2"/>
  <c r="V52" i="2"/>
  <c r="W52" i="2"/>
  <c r="X52" i="2"/>
  <c r="AV52" i="2" s="1"/>
  <c r="Y52" i="2"/>
  <c r="Z52" i="2"/>
  <c r="AA52" i="2"/>
  <c r="AB52" i="2"/>
  <c r="AZ52" i="2" s="1"/>
  <c r="AD52" i="2"/>
  <c r="AE52" i="2"/>
  <c r="BA52" i="2" s="1"/>
  <c r="AF52" i="2"/>
  <c r="J53" i="2"/>
  <c r="L53" i="2"/>
  <c r="M53" i="2"/>
  <c r="N53" i="2"/>
  <c r="O53" i="2"/>
  <c r="P53" i="2"/>
  <c r="Q53" i="2"/>
  <c r="R53" i="2"/>
  <c r="S53" i="2"/>
  <c r="T53" i="2"/>
  <c r="U53" i="2"/>
  <c r="V53" i="2"/>
  <c r="W53" i="2"/>
  <c r="X53" i="2"/>
  <c r="AV53" i="2" s="1"/>
  <c r="Y53" i="2"/>
  <c r="Z53" i="2"/>
  <c r="AA53" i="2"/>
  <c r="AB53" i="2"/>
  <c r="AZ53" i="2" s="1"/>
  <c r="AD53" i="2"/>
  <c r="AE53" i="2"/>
  <c r="BA53" i="2" s="1"/>
  <c r="AF53" i="2"/>
  <c r="J54" i="2"/>
  <c r="L54" i="2"/>
  <c r="M54" i="2"/>
  <c r="N54" i="2"/>
  <c r="O54" i="2"/>
  <c r="P54" i="2"/>
  <c r="Q54" i="2"/>
  <c r="R54" i="2"/>
  <c r="S54" i="2"/>
  <c r="T54" i="2"/>
  <c r="U54" i="2"/>
  <c r="V54" i="2"/>
  <c r="W54" i="2"/>
  <c r="X54" i="2"/>
  <c r="AV54" i="2" s="1"/>
  <c r="Y54" i="2"/>
  <c r="Z54" i="2"/>
  <c r="AA54" i="2"/>
  <c r="AB54" i="2"/>
  <c r="AZ54" i="2" s="1"/>
  <c r="AD54" i="2"/>
  <c r="AE54" i="2"/>
  <c r="BA54" i="2" s="1"/>
  <c r="AF54" i="2"/>
  <c r="J55" i="2"/>
  <c r="L55" i="2"/>
  <c r="M55" i="2"/>
  <c r="N55" i="2"/>
  <c r="O55" i="2"/>
  <c r="P55" i="2"/>
  <c r="Q55" i="2"/>
  <c r="R55" i="2"/>
  <c r="S55" i="2"/>
  <c r="T55" i="2"/>
  <c r="U55" i="2"/>
  <c r="V55" i="2"/>
  <c r="W55" i="2"/>
  <c r="X55" i="2"/>
  <c r="AV55" i="2" s="1"/>
  <c r="Y55" i="2"/>
  <c r="Z55" i="2"/>
  <c r="AA55" i="2"/>
  <c r="AB55" i="2"/>
  <c r="AZ55" i="2" s="1"/>
  <c r="AD55" i="2"/>
  <c r="AE55" i="2"/>
  <c r="BA55" i="2" s="1"/>
  <c r="AF55" i="2"/>
  <c r="J56" i="2"/>
  <c r="L56" i="2"/>
  <c r="M56" i="2"/>
  <c r="N56" i="2"/>
  <c r="O56" i="2"/>
  <c r="P56" i="2"/>
  <c r="Q56" i="2"/>
  <c r="R56" i="2"/>
  <c r="S56" i="2"/>
  <c r="T56" i="2"/>
  <c r="U56" i="2"/>
  <c r="V56" i="2"/>
  <c r="W56" i="2"/>
  <c r="X56" i="2"/>
  <c r="Y56" i="2"/>
  <c r="Z56" i="2"/>
  <c r="AA56" i="2"/>
  <c r="AB56" i="2"/>
  <c r="AD56" i="2"/>
  <c r="AE56" i="2"/>
  <c r="AF56" i="2"/>
  <c r="J57" i="2"/>
  <c r="L57" i="2"/>
  <c r="M57" i="2"/>
  <c r="N57" i="2"/>
  <c r="O57" i="2"/>
  <c r="P57" i="2"/>
  <c r="Q57" i="2"/>
  <c r="R57" i="2"/>
  <c r="S57" i="2"/>
  <c r="T57" i="2"/>
  <c r="U57" i="2"/>
  <c r="V57" i="2"/>
  <c r="W57" i="2"/>
  <c r="X57" i="2"/>
  <c r="AV57" i="2" s="1"/>
  <c r="Y57" i="2"/>
  <c r="Z57" i="2"/>
  <c r="AA57" i="2"/>
  <c r="AB57" i="2"/>
  <c r="AZ57" i="2" s="1"/>
  <c r="AD57" i="2"/>
  <c r="AE57" i="2"/>
  <c r="BA57" i="2" s="1"/>
  <c r="AF57" i="2"/>
  <c r="J58" i="2"/>
  <c r="L58" i="2"/>
  <c r="M58" i="2"/>
  <c r="N58" i="2"/>
  <c r="O58" i="2"/>
  <c r="P58" i="2"/>
  <c r="Q58" i="2"/>
  <c r="R58" i="2"/>
  <c r="S58" i="2"/>
  <c r="T58" i="2"/>
  <c r="U58" i="2"/>
  <c r="V58" i="2"/>
  <c r="W58" i="2"/>
  <c r="X58" i="2"/>
  <c r="AV58" i="2" s="1"/>
  <c r="Y58" i="2"/>
  <c r="Z58" i="2"/>
  <c r="AA58" i="2"/>
  <c r="AB58" i="2"/>
  <c r="AZ58" i="2" s="1"/>
  <c r="AD58" i="2"/>
  <c r="AE58" i="2"/>
  <c r="BA58" i="2" s="1"/>
  <c r="AF58" i="2"/>
  <c r="J59" i="2"/>
  <c r="L59" i="2"/>
  <c r="M59" i="2"/>
  <c r="N59" i="2"/>
  <c r="O59" i="2"/>
  <c r="P59" i="2"/>
  <c r="Q59" i="2"/>
  <c r="R59" i="2"/>
  <c r="S59" i="2"/>
  <c r="T59" i="2"/>
  <c r="U59" i="2"/>
  <c r="V59" i="2"/>
  <c r="W59" i="2"/>
  <c r="X59" i="2"/>
  <c r="AV59" i="2" s="1"/>
  <c r="Y59" i="2"/>
  <c r="Z59" i="2"/>
  <c r="AA59" i="2"/>
  <c r="AB59" i="2"/>
  <c r="AZ59" i="2" s="1"/>
  <c r="AD59" i="2"/>
  <c r="AE59" i="2"/>
  <c r="BA59" i="2" s="1"/>
  <c r="AF59" i="2"/>
  <c r="J60" i="2"/>
  <c r="L60" i="2"/>
  <c r="M60" i="2"/>
  <c r="N60" i="2"/>
  <c r="O60" i="2"/>
  <c r="P60" i="2"/>
  <c r="Q60" i="2"/>
  <c r="R60" i="2"/>
  <c r="S60" i="2"/>
  <c r="T60" i="2"/>
  <c r="U60" i="2"/>
  <c r="V60" i="2"/>
  <c r="W60" i="2"/>
  <c r="X60" i="2"/>
  <c r="AV60" i="2" s="1"/>
  <c r="Y60" i="2"/>
  <c r="Z60" i="2"/>
  <c r="AA60" i="2"/>
  <c r="AB60" i="2"/>
  <c r="AZ60" i="2" s="1"/>
  <c r="AD60" i="2"/>
  <c r="AE60" i="2"/>
  <c r="BA60" i="2" s="1"/>
  <c r="AF60" i="2"/>
  <c r="J61" i="2"/>
  <c r="L61" i="2"/>
  <c r="M61" i="2"/>
  <c r="N61" i="2"/>
  <c r="O61" i="2"/>
  <c r="P61" i="2"/>
  <c r="Q61" i="2"/>
  <c r="R61" i="2"/>
  <c r="S61" i="2"/>
  <c r="T61" i="2"/>
  <c r="U61" i="2"/>
  <c r="V61" i="2"/>
  <c r="W61" i="2"/>
  <c r="X61" i="2"/>
  <c r="AV61" i="2" s="1"/>
  <c r="Y61" i="2"/>
  <c r="Z61" i="2"/>
  <c r="AA61" i="2"/>
  <c r="AB61" i="2"/>
  <c r="AZ61" i="2" s="1"/>
  <c r="AD61" i="2"/>
  <c r="AE61" i="2"/>
  <c r="BA61" i="2" s="1"/>
  <c r="AF61" i="2"/>
  <c r="J62" i="2"/>
  <c r="L62" i="2"/>
  <c r="M62" i="2"/>
  <c r="N62" i="2"/>
  <c r="O62" i="2"/>
  <c r="P62" i="2"/>
  <c r="Q62" i="2"/>
  <c r="R62" i="2"/>
  <c r="S62" i="2"/>
  <c r="T62" i="2"/>
  <c r="U62" i="2"/>
  <c r="V62" i="2"/>
  <c r="W62" i="2"/>
  <c r="X62" i="2"/>
  <c r="AV62" i="2" s="1"/>
  <c r="Y62" i="2"/>
  <c r="Z62" i="2"/>
  <c r="AA62" i="2"/>
  <c r="AB62" i="2"/>
  <c r="AZ62" i="2" s="1"/>
  <c r="AD62" i="2"/>
  <c r="AE62" i="2"/>
  <c r="BA62" i="2" s="1"/>
  <c r="AF62" i="2"/>
  <c r="J63" i="2"/>
  <c r="L63" i="2"/>
  <c r="M63" i="2"/>
  <c r="N63" i="2"/>
  <c r="O63" i="2"/>
  <c r="P63" i="2"/>
  <c r="Q63" i="2"/>
  <c r="R63" i="2"/>
  <c r="S63" i="2"/>
  <c r="T63" i="2"/>
  <c r="U63" i="2"/>
  <c r="V63" i="2"/>
  <c r="W63" i="2"/>
  <c r="X63" i="2"/>
  <c r="AV63" i="2" s="1"/>
  <c r="Y63" i="2"/>
  <c r="Z63" i="2"/>
  <c r="AA63" i="2"/>
  <c r="AB63" i="2"/>
  <c r="AZ63" i="2" s="1"/>
  <c r="AD63" i="2"/>
  <c r="AE63" i="2"/>
  <c r="BA63" i="2" s="1"/>
  <c r="AF63" i="2"/>
  <c r="J64" i="2"/>
  <c r="L64" i="2"/>
  <c r="M64" i="2"/>
  <c r="N64" i="2"/>
  <c r="O64" i="2"/>
  <c r="P64" i="2"/>
  <c r="Q64" i="2"/>
  <c r="R64" i="2"/>
  <c r="S64" i="2"/>
  <c r="T64" i="2"/>
  <c r="U64" i="2"/>
  <c r="V64" i="2"/>
  <c r="W64" i="2"/>
  <c r="X64" i="2"/>
  <c r="AV64" i="2" s="1"/>
  <c r="Y64" i="2"/>
  <c r="Z64" i="2"/>
  <c r="AA64" i="2"/>
  <c r="AB64" i="2"/>
  <c r="AZ64" i="2" s="1"/>
  <c r="AD64" i="2"/>
  <c r="AE64" i="2"/>
  <c r="BA64" i="2" s="1"/>
  <c r="AF64" i="2"/>
  <c r="J65" i="2"/>
  <c r="L65" i="2"/>
  <c r="M65" i="2"/>
  <c r="N65" i="2"/>
  <c r="O65" i="2"/>
  <c r="P65" i="2"/>
  <c r="Q65" i="2"/>
  <c r="R65" i="2"/>
  <c r="S65" i="2"/>
  <c r="T65" i="2"/>
  <c r="U65" i="2"/>
  <c r="V65" i="2"/>
  <c r="W65" i="2"/>
  <c r="X65" i="2"/>
  <c r="AV65" i="2" s="1"/>
  <c r="Y65" i="2"/>
  <c r="Z65" i="2"/>
  <c r="AA65" i="2"/>
  <c r="AB65" i="2"/>
  <c r="AZ65" i="2" s="1"/>
  <c r="AD65" i="2"/>
  <c r="AE65" i="2"/>
  <c r="BA65" i="2" s="1"/>
  <c r="AF65" i="2"/>
  <c r="J66" i="2"/>
  <c r="L66" i="2"/>
  <c r="M66" i="2"/>
  <c r="N66" i="2"/>
  <c r="O66" i="2"/>
  <c r="P66" i="2"/>
  <c r="Q66" i="2"/>
  <c r="R66" i="2"/>
  <c r="S66" i="2"/>
  <c r="T66" i="2"/>
  <c r="U66" i="2"/>
  <c r="V66" i="2"/>
  <c r="W66" i="2"/>
  <c r="X66" i="2"/>
  <c r="AV66" i="2" s="1"/>
  <c r="Y66" i="2"/>
  <c r="Z66" i="2"/>
  <c r="AA66" i="2"/>
  <c r="AB66" i="2"/>
  <c r="AZ66" i="2" s="1"/>
  <c r="AD66" i="2"/>
  <c r="AE66" i="2"/>
  <c r="BA66" i="2" s="1"/>
  <c r="AF66" i="2"/>
  <c r="J67" i="2"/>
  <c r="L67" i="2"/>
  <c r="M67" i="2"/>
  <c r="N67" i="2"/>
  <c r="O67" i="2"/>
  <c r="P67" i="2"/>
  <c r="Q67" i="2"/>
  <c r="R67" i="2"/>
  <c r="S67" i="2"/>
  <c r="T67" i="2"/>
  <c r="U67" i="2"/>
  <c r="V67" i="2"/>
  <c r="W67" i="2"/>
  <c r="X67" i="2"/>
  <c r="AV67" i="2" s="1"/>
  <c r="Y67" i="2"/>
  <c r="Z67" i="2"/>
  <c r="AA67" i="2"/>
  <c r="AB67" i="2"/>
  <c r="AZ67" i="2" s="1"/>
  <c r="AD67" i="2"/>
  <c r="AE67" i="2"/>
  <c r="BA67" i="2" s="1"/>
  <c r="AF67" i="2"/>
  <c r="J68" i="2"/>
  <c r="L68" i="2"/>
  <c r="M68" i="2"/>
  <c r="N68" i="2"/>
  <c r="O68" i="2"/>
  <c r="P68" i="2"/>
  <c r="Q68" i="2"/>
  <c r="R68" i="2"/>
  <c r="S68" i="2"/>
  <c r="T68" i="2"/>
  <c r="U68" i="2"/>
  <c r="V68" i="2"/>
  <c r="W68" i="2"/>
  <c r="X68" i="2"/>
  <c r="AV68" i="2" s="1"/>
  <c r="Y68" i="2"/>
  <c r="Z68" i="2"/>
  <c r="AA68" i="2"/>
  <c r="AB68" i="2"/>
  <c r="AZ68" i="2" s="1"/>
  <c r="AD68" i="2"/>
  <c r="AE68" i="2"/>
  <c r="BA68" i="2" s="1"/>
  <c r="AF68" i="2"/>
  <c r="J69" i="2"/>
  <c r="L69" i="2"/>
  <c r="M69" i="2"/>
  <c r="N69" i="2"/>
  <c r="O69" i="2"/>
  <c r="P69" i="2"/>
  <c r="Q69" i="2"/>
  <c r="R69" i="2"/>
  <c r="S69" i="2"/>
  <c r="T69" i="2"/>
  <c r="U69" i="2"/>
  <c r="V69" i="2"/>
  <c r="W69" i="2"/>
  <c r="X69" i="2"/>
  <c r="AV69" i="2" s="1"/>
  <c r="Y69" i="2"/>
  <c r="Z69" i="2"/>
  <c r="AA69" i="2"/>
  <c r="AB69" i="2"/>
  <c r="AZ69" i="2" s="1"/>
  <c r="AD69" i="2"/>
  <c r="AE69" i="2"/>
  <c r="BA69" i="2" s="1"/>
  <c r="AF69" i="2"/>
  <c r="J70" i="2"/>
  <c r="L70" i="2"/>
  <c r="M70" i="2"/>
  <c r="N70" i="2"/>
  <c r="O70" i="2"/>
  <c r="P70" i="2"/>
  <c r="Q70" i="2"/>
  <c r="R70" i="2"/>
  <c r="S70" i="2"/>
  <c r="T70" i="2"/>
  <c r="U70" i="2"/>
  <c r="V70" i="2"/>
  <c r="W70" i="2"/>
  <c r="X70" i="2"/>
  <c r="AV70" i="2" s="1"/>
  <c r="Y70" i="2"/>
  <c r="Z70" i="2"/>
  <c r="AA70" i="2"/>
  <c r="AB70" i="2"/>
  <c r="AZ70" i="2" s="1"/>
  <c r="AD70" i="2"/>
  <c r="AE70" i="2"/>
  <c r="BA70" i="2" s="1"/>
  <c r="AF70" i="2"/>
  <c r="J71" i="2"/>
  <c r="L71" i="2"/>
  <c r="M71" i="2"/>
  <c r="N71" i="2"/>
  <c r="O71" i="2"/>
  <c r="P71" i="2"/>
  <c r="Q71" i="2"/>
  <c r="R71" i="2"/>
  <c r="S71" i="2"/>
  <c r="T71" i="2"/>
  <c r="U71" i="2"/>
  <c r="V71" i="2"/>
  <c r="W71" i="2"/>
  <c r="X71" i="2"/>
  <c r="AV71" i="2" s="1"/>
  <c r="Y71" i="2"/>
  <c r="Z71" i="2"/>
  <c r="AA71" i="2"/>
  <c r="AB71" i="2"/>
  <c r="AZ71" i="2" s="1"/>
  <c r="AD71" i="2"/>
  <c r="AE71" i="2"/>
  <c r="BA71" i="2" s="1"/>
  <c r="AF71" i="2"/>
  <c r="J72" i="2"/>
  <c r="L72" i="2"/>
  <c r="M72" i="2"/>
  <c r="N72" i="2"/>
  <c r="O72" i="2"/>
  <c r="P72" i="2"/>
  <c r="Q72" i="2"/>
  <c r="R72" i="2"/>
  <c r="S72" i="2"/>
  <c r="T72" i="2"/>
  <c r="U72" i="2"/>
  <c r="V72" i="2"/>
  <c r="W72" i="2"/>
  <c r="X72" i="2"/>
  <c r="AV72" i="2" s="1"/>
  <c r="Y72" i="2"/>
  <c r="Z72" i="2"/>
  <c r="AA72" i="2"/>
  <c r="AB72" i="2"/>
  <c r="AZ72" i="2" s="1"/>
  <c r="AD72" i="2"/>
  <c r="AE72" i="2"/>
  <c r="BA72" i="2" s="1"/>
  <c r="AF72" i="2"/>
  <c r="J73" i="2"/>
  <c r="L73" i="2"/>
  <c r="M73" i="2"/>
  <c r="N73" i="2"/>
  <c r="O73" i="2"/>
  <c r="P73" i="2"/>
  <c r="Q73" i="2"/>
  <c r="R73" i="2"/>
  <c r="S73" i="2"/>
  <c r="T73" i="2"/>
  <c r="U73" i="2"/>
  <c r="V73" i="2"/>
  <c r="W73" i="2"/>
  <c r="X73" i="2"/>
  <c r="AV73" i="2" s="1"/>
  <c r="Y73" i="2"/>
  <c r="Z73" i="2"/>
  <c r="AA73" i="2"/>
  <c r="AB73" i="2"/>
  <c r="AZ73" i="2" s="1"/>
  <c r="AD73" i="2"/>
  <c r="AE73" i="2"/>
  <c r="BA73" i="2" s="1"/>
  <c r="AF73" i="2"/>
  <c r="J74" i="2"/>
  <c r="L74" i="2"/>
  <c r="M74" i="2"/>
  <c r="N74" i="2"/>
  <c r="O74" i="2"/>
  <c r="P74" i="2"/>
  <c r="Q74" i="2"/>
  <c r="R74" i="2"/>
  <c r="S74" i="2"/>
  <c r="T74" i="2"/>
  <c r="U74" i="2"/>
  <c r="V74" i="2"/>
  <c r="W74" i="2"/>
  <c r="X74" i="2"/>
  <c r="AV74" i="2" s="1"/>
  <c r="Y74" i="2"/>
  <c r="Z74" i="2"/>
  <c r="AA74" i="2"/>
  <c r="AB74" i="2"/>
  <c r="AZ74" i="2" s="1"/>
  <c r="AD74" i="2"/>
  <c r="AE74" i="2"/>
  <c r="BA74" i="2" s="1"/>
  <c r="AF74" i="2"/>
  <c r="J75" i="2"/>
  <c r="L75" i="2"/>
  <c r="M75" i="2"/>
  <c r="N75" i="2"/>
  <c r="O75" i="2"/>
  <c r="P75" i="2"/>
  <c r="Q75" i="2"/>
  <c r="R75" i="2"/>
  <c r="S75" i="2"/>
  <c r="T75" i="2"/>
  <c r="U75" i="2"/>
  <c r="V75" i="2"/>
  <c r="W75" i="2"/>
  <c r="X75" i="2"/>
  <c r="Y75" i="2"/>
  <c r="Z75" i="2"/>
  <c r="AA75" i="2"/>
  <c r="AB75" i="2"/>
  <c r="AD75" i="2"/>
  <c r="AE75" i="2"/>
  <c r="AF75" i="2"/>
  <c r="J76" i="2"/>
  <c r="L76" i="2"/>
  <c r="M76" i="2"/>
  <c r="N76" i="2"/>
  <c r="O76" i="2"/>
  <c r="P76" i="2"/>
  <c r="Q76" i="2"/>
  <c r="R76" i="2"/>
  <c r="S76" i="2"/>
  <c r="T76" i="2"/>
  <c r="U76" i="2"/>
  <c r="V76" i="2"/>
  <c r="W76" i="2"/>
  <c r="X76" i="2"/>
  <c r="AV76" i="2" s="1"/>
  <c r="Y76" i="2"/>
  <c r="Z76" i="2"/>
  <c r="AA76" i="2"/>
  <c r="AB76" i="2"/>
  <c r="AZ76" i="2" s="1"/>
  <c r="AD76" i="2"/>
  <c r="AE76" i="2"/>
  <c r="BA76" i="2" s="1"/>
  <c r="AF76" i="2"/>
  <c r="J77" i="2"/>
  <c r="L77" i="2"/>
  <c r="M77" i="2"/>
  <c r="N77" i="2"/>
  <c r="O77" i="2"/>
  <c r="P77" i="2"/>
  <c r="Q77" i="2"/>
  <c r="R77" i="2"/>
  <c r="S77" i="2"/>
  <c r="T77" i="2"/>
  <c r="U77" i="2"/>
  <c r="V77" i="2"/>
  <c r="W77" i="2"/>
  <c r="X77" i="2"/>
  <c r="AV77" i="2" s="1"/>
  <c r="Y77" i="2"/>
  <c r="Z77" i="2"/>
  <c r="AA77" i="2"/>
  <c r="AB77" i="2"/>
  <c r="AZ77" i="2" s="1"/>
  <c r="AD77" i="2"/>
  <c r="AE77" i="2"/>
  <c r="BA77" i="2" s="1"/>
  <c r="AF77" i="2"/>
  <c r="J78" i="2"/>
  <c r="L78" i="2"/>
  <c r="M78" i="2"/>
  <c r="N78" i="2"/>
  <c r="O78" i="2"/>
  <c r="P78" i="2"/>
  <c r="Q78" i="2"/>
  <c r="R78" i="2"/>
  <c r="S78" i="2"/>
  <c r="T78" i="2"/>
  <c r="U78" i="2"/>
  <c r="V78" i="2"/>
  <c r="W78" i="2"/>
  <c r="X78" i="2"/>
  <c r="AV78" i="2" s="1"/>
  <c r="Y78" i="2"/>
  <c r="Z78" i="2"/>
  <c r="AA78" i="2"/>
  <c r="AB78" i="2"/>
  <c r="AZ78" i="2" s="1"/>
  <c r="AD78" i="2"/>
  <c r="AE78" i="2"/>
  <c r="BA78" i="2" s="1"/>
  <c r="AF78" i="2"/>
  <c r="J79" i="2"/>
  <c r="L79" i="2"/>
  <c r="M79" i="2"/>
  <c r="N79" i="2"/>
  <c r="O79" i="2"/>
  <c r="P79" i="2"/>
  <c r="Q79" i="2"/>
  <c r="R79" i="2"/>
  <c r="S79" i="2"/>
  <c r="T79" i="2"/>
  <c r="U79" i="2"/>
  <c r="V79" i="2"/>
  <c r="W79" i="2"/>
  <c r="X79" i="2"/>
  <c r="AV79" i="2" s="1"/>
  <c r="Y79" i="2"/>
  <c r="Z79" i="2"/>
  <c r="AA79" i="2"/>
  <c r="AB79" i="2"/>
  <c r="AZ79" i="2" s="1"/>
  <c r="AD79" i="2"/>
  <c r="AE79" i="2"/>
  <c r="BA79" i="2" s="1"/>
  <c r="AF79" i="2"/>
  <c r="J80" i="2"/>
  <c r="L80" i="2"/>
  <c r="M80" i="2"/>
  <c r="N80" i="2"/>
  <c r="O80" i="2"/>
  <c r="P80" i="2"/>
  <c r="Q80" i="2"/>
  <c r="R80" i="2"/>
  <c r="S80" i="2"/>
  <c r="T80" i="2"/>
  <c r="U80" i="2"/>
  <c r="V80" i="2"/>
  <c r="W80" i="2"/>
  <c r="X80" i="2"/>
  <c r="AV80" i="2" s="1"/>
  <c r="Y80" i="2"/>
  <c r="Z80" i="2"/>
  <c r="AA80" i="2"/>
  <c r="AB80" i="2"/>
  <c r="AZ80" i="2" s="1"/>
  <c r="AD80" i="2"/>
  <c r="AE80" i="2"/>
  <c r="BA80" i="2" s="1"/>
  <c r="AF80" i="2"/>
  <c r="J81" i="2"/>
  <c r="L81" i="2"/>
  <c r="M81" i="2"/>
  <c r="N81" i="2"/>
  <c r="O81" i="2"/>
  <c r="P81" i="2"/>
  <c r="Q81" i="2"/>
  <c r="R81" i="2"/>
  <c r="S81" i="2"/>
  <c r="T81" i="2"/>
  <c r="U81" i="2"/>
  <c r="V81" i="2"/>
  <c r="W81" i="2"/>
  <c r="X81" i="2"/>
  <c r="AV81" i="2" s="1"/>
  <c r="Y81" i="2"/>
  <c r="Z81" i="2"/>
  <c r="AA81" i="2"/>
  <c r="AB81" i="2"/>
  <c r="AZ81" i="2" s="1"/>
  <c r="AD81" i="2"/>
  <c r="AE81" i="2"/>
  <c r="BA81" i="2" s="1"/>
  <c r="AF81" i="2"/>
  <c r="J82" i="2"/>
  <c r="L82" i="2"/>
  <c r="M82" i="2"/>
  <c r="N82" i="2"/>
  <c r="O82" i="2"/>
  <c r="P82" i="2"/>
  <c r="Q82" i="2"/>
  <c r="R82" i="2"/>
  <c r="S82" i="2"/>
  <c r="T82" i="2"/>
  <c r="U82" i="2"/>
  <c r="V82" i="2"/>
  <c r="W82" i="2"/>
  <c r="X82" i="2"/>
  <c r="AV82" i="2" s="1"/>
  <c r="Y82" i="2"/>
  <c r="Z82" i="2"/>
  <c r="AA82" i="2"/>
  <c r="AB82" i="2"/>
  <c r="AZ82" i="2" s="1"/>
  <c r="AD82" i="2"/>
  <c r="AE82" i="2"/>
  <c r="BA82" i="2" s="1"/>
  <c r="AF82" i="2"/>
  <c r="J83" i="2"/>
  <c r="L83" i="2"/>
  <c r="M83" i="2"/>
  <c r="N83" i="2"/>
  <c r="O83" i="2"/>
  <c r="P83" i="2"/>
  <c r="Q83" i="2"/>
  <c r="R83" i="2"/>
  <c r="S83" i="2"/>
  <c r="T83" i="2"/>
  <c r="U83" i="2"/>
  <c r="V83" i="2"/>
  <c r="W83" i="2"/>
  <c r="X83" i="2"/>
  <c r="AV83" i="2" s="1"/>
  <c r="Y83" i="2"/>
  <c r="Z83" i="2"/>
  <c r="AA83" i="2"/>
  <c r="AB83" i="2"/>
  <c r="AZ83" i="2" s="1"/>
  <c r="AD83" i="2"/>
  <c r="AE83" i="2"/>
  <c r="BA83" i="2" s="1"/>
  <c r="AF83" i="2"/>
  <c r="J84" i="2"/>
  <c r="L84" i="2"/>
  <c r="M84" i="2"/>
  <c r="N84" i="2"/>
  <c r="O84" i="2"/>
  <c r="P84" i="2"/>
  <c r="Q84" i="2"/>
  <c r="R84" i="2"/>
  <c r="S84" i="2"/>
  <c r="T84" i="2"/>
  <c r="U84" i="2"/>
  <c r="V84" i="2"/>
  <c r="W84" i="2"/>
  <c r="X84" i="2"/>
  <c r="AV84" i="2" s="1"/>
  <c r="Y84" i="2"/>
  <c r="Z84" i="2"/>
  <c r="AA84" i="2"/>
  <c r="AB84" i="2"/>
  <c r="AZ84" i="2" s="1"/>
  <c r="AD84" i="2"/>
  <c r="AE84" i="2"/>
  <c r="BA84" i="2" s="1"/>
  <c r="AF84" i="2"/>
  <c r="J85" i="2"/>
  <c r="L85" i="2"/>
  <c r="M85" i="2"/>
  <c r="N85" i="2"/>
  <c r="O85" i="2"/>
  <c r="P85" i="2"/>
  <c r="Q85" i="2"/>
  <c r="R85" i="2"/>
  <c r="S85" i="2"/>
  <c r="T85" i="2"/>
  <c r="U85" i="2"/>
  <c r="V85" i="2"/>
  <c r="W85" i="2"/>
  <c r="X85" i="2"/>
  <c r="AV85" i="2" s="1"/>
  <c r="Y85" i="2"/>
  <c r="Z85" i="2"/>
  <c r="AA85" i="2"/>
  <c r="AB85" i="2"/>
  <c r="AZ85" i="2" s="1"/>
  <c r="AD85" i="2"/>
  <c r="AE85" i="2"/>
  <c r="BA85" i="2" s="1"/>
  <c r="AF85" i="2"/>
  <c r="J86" i="2"/>
  <c r="L86" i="2"/>
  <c r="M86" i="2"/>
  <c r="N86" i="2"/>
  <c r="O86" i="2"/>
  <c r="P86" i="2"/>
  <c r="Q86" i="2"/>
  <c r="R86" i="2"/>
  <c r="S86" i="2"/>
  <c r="T86" i="2"/>
  <c r="U86" i="2"/>
  <c r="V86" i="2"/>
  <c r="W86" i="2"/>
  <c r="X86" i="2"/>
  <c r="AV86" i="2" s="1"/>
  <c r="Y86" i="2"/>
  <c r="Z86" i="2"/>
  <c r="AA86" i="2"/>
  <c r="AB86" i="2"/>
  <c r="AZ86" i="2" s="1"/>
  <c r="AD86" i="2"/>
  <c r="AE86" i="2"/>
  <c r="BA86" i="2" s="1"/>
  <c r="AF86" i="2"/>
  <c r="J87" i="2"/>
  <c r="L87" i="2"/>
  <c r="M87" i="2"/>
  <c r="N87" i="2"/>
  <c r="O87" i="2"/>
  <c r="P87" i="2"/>
  <c r="Q87" i="2"/>
  <c r="R87" i="2"/>
  <c r="S87" i="2"/>
  <c r="T87" i="2"/>
  <c r="U87" i="2"/>
  <c r="V87" i="2"/>
  <c r="W87" i="2"/>
  <c r="X87" i="2"/>
  <c r="AV87" i="2" s="1"/>
  <c r="Y87" i="2"/>
  <c r="Z87" i="2"/>
  <c r="AA87" i="2"/>
  <c r="AB87" i="2"/>
  <c r="AZ87" i="2" s="1"/>
  <c r="AD87" i="2"/>
  <c r="AE87" i="2"/>
  <c r="BA87" i="2" s="1"/>
  <c r="AF87" i="2"/>
  <c r="J88" i="2"/>
  <c r="L88" i="2"/>
  <c r="M88" i="2"/>
  <c r="N88" i="2"/>
  <c r="O88" i="2"/>
  <c r="P88" i="2"/>
  <c r="Q88" i="2"/>
  <c r="R88" i="2"/>
  <c r="S88" i="2"/>
  <c r="T88" i="2"/>
  <c r="U88" i="2"/>
  <c r="V88" i="2"/>
  <c r="W88" i="2"/>
  <c r="X88" i="2"/>
  <c r="AV88" i="2" s="1"/>
  <c r="Y88" i="2"/>
  <c r="Z88" i="2"/>
  <c r="AA88" i="2"/>
  <c r="AB88" i="2"/>
  <c r="AZ88" i="2" s="1"/>
  <c r="AD88" i="2"/>
  <c r="AE88" i="2"/>
  <c r="BA88" i="2" s="1"/>
  <c r="AF88" i="2"/>
  <c r="J89" i="2"/>
  <c r="L89" i="2"/>
  <c r="M89" i="2"/>
  <c r="N89" i="2"/>
  <c r="O89" i="2"/>
  <c r="P89" i="2"/>
  <c r="Q89" i="2"/>
  <c r="R89" i="2"/>
  <c r="S89" i="2"/>
  <c r="T89" i="2"/>
  <c r="U89" i="2"/>
  <c r="V89" i="2"/>
  <c r="W89" i="2"/>
  <c r="X89" i="2"/>
  <c r="AV89" i="2" s="1"/>
  <c r="Y89" i="2"/>
  <c r="Z89" i="2"/>
  <c r="AA89" i="2"/>
  <c r="AB89" i="2"/>
  <c r="AZ89" i="2" s="1"/>
  <c r="AD89" i="2"/>
  <c r="AE89" i="2"/>
  <c r="BA89" i="2" s="1"/>
  <c r="AF89" i="2"/>
  <c r="J90" i="2"/>
  <c r="L90" i="2"/>
  <c r="M90" i="2"/>
  <c r="N90" i="2"/>
  <c r="O90" i="2"/>
  <c r="P90" i="2"/>
  <c r="Q90" i="2"/>
  <c r="R90" i="2"/>
  <c r="S90" i="2"/>
  <c r="T90" i="2"/>
  <c r="U90" i="2"/>
  <c r="V90" i="2"/>
  <c r="W90" i="2"/>
  <c r="X90" i="2"/>
  <c r="AV90" i="2" s="1"/>
  <c r="Y90" i="2"/>
  <c r="Z90" i="2"/>
  <c r="AA90" i="2"/>
  <c r="AB90" i="2"/>
  <c r="AZ90" i="2" s="1"/>
  <c r="AD90" i="2"/>
  <c r="AE90" i="2"/>
  <c r="BA90" i="2" s="1"/>
  <c r="AF90" i="2"/>
  <c r="J91" i="2"/>
  <c r="L91" i="2"/>
  <c r="M91" i="2"/>
  <c r="N91" i="2"/>
  <c r="O91" i="2"/>
  <c r="P91" i="2"/>
  <c r="Q91" i="2"/>
  <c r="R91" i="2"/>
  <c r="S91" i="2"/>
  <c r="T91" i="2"/>
  <c r="U91" i="2"/>
  <c r="V91" i="2"/>
  <c r="W91" i="2"/>
  <c r="X91" i="2"/>
  <c r="AV91" i="2" s="1"/>
  <c r="Y91" i="2"/>
  <c r="Z91" i="2"/>
  <c r="AA91" i="2"/>
  <c r="AB91" i="2"/>
  <c r="AZ91" i="2" s="1"/>
  <c r="AD91" i="2"/>
  <c r="AE91" i="2"/>
  <c r="BA91" i="2" s="1"/>
  <c r="AF91" i="2"/>
  <c r="J92" i="2"/>
  <c r="L92" i="2"/>
  <c r="M92" i="2"/>
  <c r="N92" i="2"/>
  <c r="O92" i="2"/>
  <c r="P92" i="2"/>
  <c r="Q92" i="2"/>
  <c r="R92" i="2"/>
  <c r="S92" i="2"/>
  <c r="T92" i="2"/>
  <c r="U92" i="2"/>
  <c r="V92" i="2"/>
  <c r="W92" i="2"/>
  <c r="X92" i="2"/>
  <c r="AV92" i="2" s="1"/>
  <c r="Y92" i="2"/>
  <c r="Z92" i="2"/>
  <c r="AA92" i="2"/>
  <c r="AB92" i="2"/>
  <c r="AZ92" i="2" s="1"/>
  <c r="AD92" i="2"/>
  <c r="AE92" i="2"/>
  <c r="BA92" i="2" s="1"/>
  <c r="AF92" i="2"/>
  <c r="J93" i="2"/>
  <c r="L93" i="2"/>
  <c r="M93" i="2"/>
  <c r="N93" i="2"/>
  <c r="O93" i="2"/>
  <c r="P93" i="2"/>
  <c r="Q93" i="2"/>
  <c r="R93" i="2"/>
  <c r="S93" i="2"/>
  <c r="T93" i="2"/>
  <c r="U93" i="2"/>
  <c r="V93" i="2"/>
  <c r="W93" i="2"/>
  <c r="X93" i="2"/>
  <c r="AV93" i="2" s="1"/>
  <c r="Y93" i="2"/>
  <c r="Z93" i="2"/>
  <c r="AA93" i="2"/>
  <c r="AB93" i="2"/>
  <c r="AZ93" i="2" s="1"/>
  <c r="AD93" i="2"/>
  <c r="AE93" i="2"/>
  <c r="BA93" i="2" s="1"/>
  <c r="AF93" i="2"/>
  <c r="J94" i="2"/>
  <c r="L94" i="2"/>
  <c r="M94" i="2"/>
  <c r="N94" i="2"/>
  <c r="O94" i="2"/>
  <c r="P94" i="2"/>
  <c r="Q94" i="2"/>
  <c r="R94" i="2"/>
  <c r="S94" i="2"/>
  <c r="T94" i="2"/>
  <c r="U94" i="2"/>
  <c r="V94" i="2"/>
  <c r="W94" i="2"/>
  <c r="X94" i="2"/>
  <c r="AV94" i="2" s="1"/>
  <c r="Y94" i="2"/>
  <c r="Z94" i="2"/>
  <c r="AA94" i="2"/>
  <c r="AB94" i="2"/>
  <c r="AZ94" i="2" s="1"/>
  <c r="AD94" i="2"/>
  <c r="AE94" i="2"/>
  <c r="BA94" i="2" s="1"/>
  <c r="AF94" i="2"/>
  <c r="J95" i="2"/>
  <c r="L95" i="2"/>
  <c r="M95" i="2"/>
  <c r="N95" i="2"/>
  <c r="O95" i="2"/>
  <c r="P95" i="2"/>
  <c r="Q95" i="2"/>
  <c r="R95" i="2"/>
  <c r="S95" i="2"/>
  <c r="T95" i="2"/>
  <c r="U95" i="2"/>
  <c r="V95" i="2"/>
  <c r="W95" i="2"/>
  <c r="X95" i="2"/>
  <c r="AV95" i="2" s="1"/>
  <c r="Y95" i="2"/>
  <c r="Z95" i="2"/>
  <c r="AA95" i="2"/>
  <c r="AB95" i="2"/>
  <c r="AZ95" i="2" s="1"/>
  <c r="AD95" i="2"/>
  <c r="AE95" i="2"/>
  <c r="BA95" i="2" s="1"/>
  <c r="AF95" i="2"/>
  <c r="J96" i="2"/>
  <c r="L96" i="2"/>
  <c r="M96" i="2"/>
  <c r="N96" i="2"/>
  <c r="O96" i="2"/>
  <c r="P96" i="2"/>
  <c r="Q96" i="2"/>
  <c r="R96" i="2"/>
  <c r="S96" i="2"/>
  <c r="T96" i="2"/>
  <c r="U96" i="2"/>
  <c r="V96" i="2"/>
  <c r="W96" i="2"/>
  <c r="X96" i="2"/>
  <c r="AV96" i="2" s="1"/>
  <c r="Y96" i="2"/>
  <c r="Z96" i="2"/>
  <c r="AA96" i="2"/>
  <c r="AB96" i="2"/>
  <c r="AZ96" i="2" s="1"/>
  <c r="AD96" i="2"/>
  <c r="AE96" i="2"/>
  <c r="BA96" i="2" s="1"/>
  <c r="AF96" i="2"/>
  <c r="J97" i="2"/>
  <c r="L97" i="2"/>
  <c r="M97" i="2"/>
  <c r="N97" i="2"/>
  <c r="O97" i="2"/>
  <c r="P97" i="2"/>
  <c r="Q97" i="2"/>
  <c r="R97" i="2"/>
  <c r="S97" i="2"/>
  <c r="T97" i="2"/>
  <c r="U97" i="2"/>
  <c r="V97" i="2"/>
  <c r="W97" i="2"/>
  <c r="X97" i="2"/>
  <c r="AV97" i="2" s="1"/>
  <c r="Y97" i="2"/>
  <c r="Z97" i="2"/>
  <c r="AA97" i="2"/>
  <c r="AB97" i="2"/>
  <c r="AZ97" i="2" s="1"/>
  <c r="AD97" i="2"/>
  <c r="AE97" i="2"/>
  <c r="BA97" i="2" s="1"/>
  <c r="AF97" i="2"/>
  <c r="J98" i="2"/>
  <c r="L98" i="2"/>
  <c r="M98" i="2"/>
  <c r="N98" i="2"/>
  <c r="O98" i="2"/>
  <c r="P98" i="2"/>
  <c r="Q98" i="2"/>
  <c r="R98" i="2"/>
  <c r="S98" i="2"/>
  <c r="T98" i="2"/>
  <c r="U98" i="2"/>
  <c r="V98" i="2"/>
  <c r="W98" i="2"/>
  <c r="X98" i="2"/>
  <c r="AV98" i="2" s="1"/>
  <c r="Y98" i="2"/>
  <c r="Z98" i="2"/>
  <c r="AA98" i="2"/>
  <c r="AB98" i="2"/>
  <c r="AZ98" i="2" s="1"/>
  <c r="AD98" i="2"/>
  <c r="AE98" i="2"/>
  <c r="BA98" i="2" s="1"/>
  <c r="AF98" i="2"/>
  <c r="J99" i="2"/>
  <c r="L99" i="2"/>
  <c r="M99" i="2"/>
  <c r="N99" i="2"/>
  <c r="O99" i="2"/>
  <c r="P99" i="2"/>
  <c r="Q99" i="2"/>
  <c r="R99" i="2"/>
  <c r="S99" i="2"/>
  <c r="T99" i="2"/>
  <c r="U99" i="2"/>
  <c r="V99" i="2"/>
  <c r="W99" i="2"/>
  <c r="X99" i="2"/>
  <c r="AV99" i="2" s="1"/>
  <c r="Y99" i="2"/>
  <c r="Z99" i="2"/>
  <c r="AA99" i="2"/>
  <c r="AB99" i="2"/>
  <c r="AZ99" i="2" s="1"/>
  <c r="AD99" i="2"/>
  <c r="AE99" i="2"/>
  <c r="BA99" i="2" s="1"/>
  <c r="AF99" i="2"/>
  <c r="J100" i="2"/>
  <c r="L100" i="2"/>
  <c r="M100" i="2"/>
  <c r="N100" i="2"/>
  <c r="O100" i="2"/>
  <c r="P100" i="2"/>
  <c r="Q100" i="2"/>
  <c r="R100" i="2"/>
  <c r="S100" i="2"/>
  <c r="T100" i="2"/>
  <c r="U100" i="2"/>
  <c r="V100" i="2"/>
  <c r="W100" i="2"/>
  <c r="X100" i="2"/>
  <c r="AV100" i="2" s="1"/>
  <c r="Y100" i="2"/>
  <c r="Z100" i="2"/>
  <c r="AA100" i="2"/>
  <c r="AB100" i="2"/>
  <c r="AZ100" i="2" s="1"/>
  <c r="AD100" i="2"/>
  <c r="AE100" i="2"/>
  <c r="BA100" i="2" s="1"/>
  <c r="AF100" i="2"/>
  <c r="J101" i="2"/>
  <c r="L101" i="2"/>
  <c r="M101" i="2"/>
  <c r="N101" i="2"/>
  <c r="O101" i="2"/>
  <c r="P101" i="2"/>
  <c r="Q101" i="2"/>
  <c r="R101" i="2"/>
  <c r="S101" i="2"/>
  <c r="T101" i="2"/>
  <c r="U101" i="2"/>
  <c r="V101" i="2"/>
  <c r="W101" i="2"/>
  <c r="X101" i="2"/>
  <c r="AV101" i="2" s="1"/>
  <c r="Y101" i="2"/>
  <c r="Z101" i="2"/>
  <c r="AA101" i="2"/>
  <c r="AB101" i="2"/>
  <c r="AZ101" i="2" s="1"/>
  <c r="AD101" i="2"/>
  <c r="AE101" i="2"/>
  <c r="BA101" i="2" s="1"/>
  <c r="AF101" i="2"/>
  <c r="J102" i="2"/>
  <c r="L102" i="2"/>
  <c r="M102" i="2"/>
  <c r="N102" i="2"/>
  <c r="O102" i="2"/>
  <c r="P102" i="2"/>
  <c r="Q102" i="2"/>
  <c r="R102" i="2"/>
  <c r="S102" i="2"/>
  <c r="T102" i="2"/>
  <c r="U102" i="2"/>
  <c r="V102" i="2"/>
  <c r="W102" i="2"/>
  <c r="X102" i="2"/>
  <c r="AV102" i="2" s="1"/>
  <c r="Y102" i="2"/>
  <c r="Z102" i="2"/>
  <c r="AA102" i="2"/>
  <c r="AB102" i="2"/>
  <c r="AZ102" i="2" s="1"/>
  <c r="AD102" i="2"/>
  <c r="AE102" i="2"/>
  <c r="BA102" i="2" s="1"/>
  <c r="AF102" i="2"/>
  <c r="J103" i="2"/>
  <c r="L103" i="2"/>
  <c r="M103" i="2"/>
  <c r="N103" i="2"/>
  <c r="O103" i="2"/>
  <c r="P103" i="2"/>
  <c r="Q103" i="2"/>
  <c r="R103" i="2"/>
  <c r="S103" i="2"/>
  <c r="T103" i="2"/>
  <c r="U103" i="2"/>
  <c r="V103" i="2"/>
  <c r="W103" i="2"/>
  <c r="X103" i="2"/>
  <c r="AV103" i="2" s="1"/>
  <c r="Y103" i="2"/>
  <c r="Z103" i="2"/>
  <c r="AA103" i="2"/>
  <c r="AB103" i="2"/>
  <c r="AZ103" i="2" s="1"/>
  <c r="AD103" i="2"/>
  <c r="AE103" i="2"/>
  <c r="BA103" i="2" s="1"/>
  <c r="AF103" i="2"/>
  <c r="J104" i="2"/>
  <c r="L104" i="2"/>
  <c r="M104" i="2"/>
  <c r="N104" i="2"/>
  <c r="O104" i="2"/>
  <c r="P104" i="2"/>
  <c r="Q104" i="2"/>
  <c r="R104" i="2"/>
  <c r="S104" i="2"/>
  <c r="T104" i="2"/>
  <c r="U104" i="2"/>
  <c r="V104" i="2"/>
  <c r="W104" i="2"/>
  <c r="X104" i="2"/>
  <c r="AV104" i="2" s="1"/>
  <c r="Y104" i="2"/>
  <c r="Z104" i="2"/>
  <c r="AA104" i="2"/>
  <c r="AB104" i="2"/>
  <c r="AZ104" i="2" s="1"/>
  <c r="AD104" i="2"/>
  <c r="AE104" i="2"/>
  <c r="BA104" i="2" s="1"/>
  <c r="AF104" i="2"/>
  <c r="J105" i="2"/>
  <c r="L105" i="2"/>
  <c r="M105" i="2"/>
  <c r="N105" i="2"/>
  <c r="O105" i="2"/>
  <c r="P105" i="2"/>
  <c r="Q105" i="2"/>
  <c r="R105" i="2"/>
  <c r="S105" i="2"/>
  <c r="T105" i="2"/>
  <c r="U105" i="2"/>
  <c r="V105" i="2"/>
  <c r="W105" i="2"/>
  <c r="X105" i="2"/>
  <c r="AV105" i="2" s="1"/>
  <c r="Y105" i="2"/>
  <c r="Z105" i="2"/>
  <c r="AA105" i="2"/>
  <c r="AB105" i="2"/>
  <c r="AZ105" i="2" s="1"/>
  <c r="AD105" i="2"/>
  <c r="AE105" i="2"/>
  <c r="BA105" i="2" s="1"/>
  <c r="AF105" i="2"/>
  <c r="J106" i="2"/>
  <c r="L106" i="2"/>
  <c r="M106" i="2"/>
  <c r="N106" i="2"/>
  <c r="O106" i="2"/>
  <c r="P106" i="2"/>
  <c r="Q106" i="2"/>
  <c r="R106" i="2"/>
  <c r="S106" i="2"/>
  <c r="T106" i="2"/>
  <c r="U106" i="2"/>
  <c r="V106" i="2"/>
  <c r="W106" i="2"/>
  <c r="X106" i="2"/>
  <c r="AV106" i="2" s="1"/>
  <c r="Y106" i="2"/>
  <c r="Z106" i="2"/>
  <c r="AA106" i="2"/>
  <c r="AB106" i="2"/>
  <c r="AZ106" i="2" s="1"/>
  <c r="AD106" i="2"/>
  <c r="AE106" i="2"/>
  <c r="BA106" i="2" s="1"/>
  <c r="AF106" i="2"/>
  <c r="J107" i="2"/>
  <c r="L107" i="2"/>
  <c r="M107" i="2"/>
  <c r="N107" i="2"/>
  <c r="O107" i="2"/>
  <c r="P107" i="2"/>
  <c r="Q107" i="2"/>
  <c r="R107" i="2"/>
  <c r="S107" i="2"/>
  <c r="T107" i="2"/>
  <c r="U107" i="2"/>
  <c r="V107" i="2"/>
  <c r="W107" i="2"/>
  <c r="X107" i="2"/>
  <c r="AV107" i="2" s="1"/>
  <c r="Y107" i="2"/>
  <c r="Z107" i="2"/>
  <c r="AA107" i="2"/>
  <c r="AB107" i="2"/>
  <c r="AZ107" i="2" s="1"/>
  <c r="AD107" i="2"/>
  <c r="AE107" i="2"/>
  <c r="BA107" i="2" s="1"/>
  <c r="AF107" i="2"/>
  <c r="J108" i="2"/>
  <c r="L108" i="2"/>
  <c r="M108" i="2"/>
  <c r="N108" i="2"/>
  <c r="O108" i="2"/>
  <c r="P108" i="2"/>
  <c r="Q108" i="2"/>
  <c r="R108" i="2"/>
  <c r="S108" i="2"/>
  <c r="T108" i="2"/>
  <c r="U108" i="2"/>
  <c r="V108" i="2"/>
  <c r="W108" i="2"/>
  <c r="X108" i="2"/>
  <c r="AV108" i="2" s="1"/>
  <c r="Y108" i="2"/>
  <c r="Z108" i="2"/>
  <c r="AA108" i="2"/>
  <c r="AB108" i="2"/>
  <c r="AZ108" i="2" s="1"/>
  <c r="AD108" i="2"/>
  <c r="AE108" i="2"/>
  <c r="BA108" i="2" s="1"/>
  <c r="AF108" i="2"/>
  <c r="J109" i="2"/>
  <c r="L109" i="2"/>
  <c r="M109" i="2"/>
  <c r="N109" i="2"/>
  <c r="O109" i="2"/>
  <c r="P109" i="2"/>
  <c r="Q109" i="2"/>
  <c r="R109" i="2"/>
  <c r="S109" i="2"/>
  <c r="T109" i="2"/>
  <c r="U109" i="2"/>
  <c r="V109" i="2"/>
  <c r="W109" i="2"/>
  <c r="X109" i="2"/>
  <c r="AV109" i="2" s="1"/>
  <c r="Y109" i="2"/>
  <c r="Z109" i="2"/>
  <c r="AA109" i="2"/>
  <c r="AB109" i="2"/>
  <c r="AZ109" i="2" s="1"/>
  <c r="AD109" i="2"/>
  <c r="AE109" i="2"/>
  <c r="BA109" i="2" s="1"/>
  <c r="AF109" i="2"/>
  <c r="J110" i="2"/>
  <c r="L110" i="2"/>
  <c r="M110" i="2"/>
  <c r="N110" i="2"/>
  <c r="O110" i="2"/>
  <c r="P110" i="2"/>
  <c r="Q110" i="2"/>
  <c r="R110" i="2"/>
  <c r="S110" i="2"/>
  <c r="T110" i="2"/>
  <c r="U110" i="2"/>
  <c r="V110" i="2"/>
  <c r="W110" i="2"/>
  <c r="X110" i="2"/>
  <c r="AV110" i="2" s="1"/>
  <c r="Y110" i="2"/>
  <c r="Z110" i="2"/>
  <c r="AA110" i="2"/>
  <c r="AB110" i="2"/>
  <c r="AZ110" i="2" s="1"/>
  <c r="AD110" i="2"/>
  <c r="AE110" i="2"/>
  <c r="BA110" i="2" s="1"/>
  <c r="AF110" i="2"/>
  <c r="J111" i="2"/>
  <c r="L111" i="2"/>
  <c r="M111" i="2"/>
  <c r="N111" i="2"/>
  <c r="O111" i="2"/>
  <c r="P111" i="2"/>
  <c r="Q111" i="2"/>
  <c r="R111" i="2"/>
  <c r="S111" i="2"/>
  <c r="T111" i="2"/>
  <c r="U111" i="2"/>
  <c r="V111" i="2"/>
  <c r="W111" i="2"/>
  <c r="X111" i="2"/>
  <c r="AV111" i="2" s="1"/>
  <c r="Y111" i="2"/>
  <c r="Z111" i="2"/>
  <c r="AA111" i="2"/>
  <c r="AB111" i="2"/>
  <c r="AZ111" i="2" s="1"/>
  <c r="AD111" i="2"/>
  <c r="AE111" i="2"/>
  <c r="BA111" i="2" s="1"/>
  <c r="AF111" i="2"/>
  <c r="J112" i="2"/>
  <c r="L112" i="2"/>
  <c r="M112" i="2"/>
  <c r="N112" i="2"/>
  <c r="O112" i="2"/>
  <c r="P112" i="2"/>
  <c r="Q112" i="2"/>
  <c r="R112" i="2"/>
  <c r="S112" i="2"/>
  <c r="T112" i="2"/>
  <c r="U112" i="2"/>
  <c r="V112" i="2"/>
  <c r="W112" i="2"/>
  <c r="X112" i="2"/>
  <c r="AV112" i="2" s="1"/>
  <c r="Y112" i="2"/>
  <c r="Z112" i="2"/>
  <c r="AA112" i="2"/>
  <c r="AB112" i="2"/>
  <c r="AZ112" i="2" s="1"/>
  <c r="AD112" i="2"/>
  <c r="AE112" i="2"/>
  <c r="BA112" i="2" s="1"/>
  <c r="AF112" i="2"/>
  <c r="J113" i="2"/>
  <c r="L113" i="2"/>
  <c r="M113" i="2"/>
  <c r="N113" i="2"/>
  <c r="O113" i="2"/>
  <c r="P113" i="2"/>
  <c r="Q113" i="2"/>
  <c r="R113" i="2"/>
  <c r="S113" i="2"/>
  <c r="T113" i="2"/>
  <c r="U113" i="2"/>
  <c r="V113" i="2"/>
  <c r="W113" i="2"/>
  <c r="X113" i="2"/>
  <c r="AV113" i="2" s="1"/>
  <c r="Y113" i="2"/>
  <c r="Z113" i="2"/>
  <c r="AA113" i="2"/>
  <c r="AB113" i="2"/>
  <c r="AZ113" i="2" s="1"/>
  <c r="AD113" i="2"/>
  <c r="AE113" i="2"/>
  <c r="BA113" i="2" s="1"/>
  <c r="AF113" i="2"/>
  <c r="J114" i="2"/>
  <c r="L114" i="2"/>
  <c r="M114" i="2"/>
  <c r="N114" i="2"/>
  <c r="O114" i="2"/>
  <c r="P114" i="2"/>
  <c r="Q114" i="2"/>
  <c r="R114" i="2"/>
  <c r="S114" i="2"/>
  <c r="T114" i="2"/>
  <c r="U114" i="2"/>
  <c r="V114" i="2"/>
  <c r="W114" i="2"/>
  <c r="X114" i="2"/>
  <c r="AV114" i="2" s="1"/>
  <c r="Y114" i="2"/>
  <c r="Z114" i="2"/>
  <c r="AA114" i="2"/>
  <c r="AB114" i="2"/>
  <c r="AZ114" i="2" s="1"/>
  <c r="AD114" i="2"/>
  <c r="AE114" i="2"/>
  <c r="BA114" i="2" s="1"/>
  <c r="AF114" i="2"/>
  <c r="J115" i="2"/>
  <c r="L115" i="2"/>
  <c r="M115" i="2"/>
  <c r="N115" i="2"/>
  <c r="O115" i="2"/>
  <c r="P115" i="2"/>
  <c r="Q115" i="2"/>
  <c r="R115" i="2"/>
  <c r="S115" i="2"/>
  <c r="T115" i="2"/>
  <c r="U115" i="2"/>
  <c r="V115" i="2"/>
  <c r="W115" i="2"/>
  <c r="X115" i="2"/>
  <c r="AV115" i="2" s="1"/>
  <c r="Y115" i="2"/>
  <c r="Z115" i="2"/>
  <c r="AA115" i="2"/>
  <c r="AB115" i="2"/>
  <c r="AZ115" i="2" s="1"/>
  <c r="AD115" i="2"/>
  <c r="AE115" i="2"/>
  <c r="BA115" i="2" s="1"/>
  <c r="AF115" i="2"/>
  <c r="J116" i="2"/>
  <c r="L116" i="2"/>
  <c r="M116" i="2"/>
  <c r="N116" i="2"/>
  <c r="O116" i="2"/>
  <c r="P116" i="2"/>
  <c r="Q116" i="2"/>
  <c r="R116" i="2"/>
  <c r="S116" i="2"/>
  <c r="T116" i="2"/>
  <c r="U116" i="2"/>
  <c r="V116" i="2"/>
  <c r="W116" i="2"/>
  <c r="X116" i="2"/>
  <c r="AV116" i="2" s="1"/>
  <c r="Y116" i="2"/>
  <c r="Z116" i="2"/>
  <c r="AA116" i="2"/>
  <c r="AB116" i="2"/>
  <c r="AZ116" i="2" s="1"/>
  <c r="AD116" i="2"/>
  <c r="AE116" i="2"/>
  <c r="BA116" i="2" s="1"/>
  <c r="AF116" i="2"/>
  <c r="J117" i="2"/>
  <c r="L117" i="2"/>
  <c r="M117" i="2"/>
  <c r="N117" i="2"/>
  <c r="O117" i="2"/>
  <c r="P117" i="2"/>
  <c r="Q117" i="2"/>
  <c r="R117" i="2"/>
  <c r="S117" i="2"/>
  <c r="T117" i="2"/>
  <c r="U117" i="2"/>
  <c r="V117" i="2"/>
  <c r="W117" i="2"/>
  <c r="X117" i="2"/>
  <c r="AV117" i="2" s="1"/>
  <c r="Y117" i="2"/>
  <c r="Z117" i="2"/>
  <c r="AA117" i="2"/>
  <c r="AB117" i="2"/>
  <c r="AZ117" i="2" s="1"/>
  <c r="AD117" i="2"/>
  <c r="AE117" i="2"/>
  <c r="BA117" i="2" s="1"/>
  <c r="AF117" i="2"/>
  <c r="J118" i="2"/>
  <c r="L118" i="2"/>
  <c r="M118" i="2"/>
  <c r="N118" i="2"/>
  <c r="O118" i="2"/>
  <c r="P118" i="2"/>
  <c r="Q118" i="2"/>
  <c r="R118" i="2"/>
  <c r="S118" i="2"/>
  <c r="T118" i="2"/>
  <c r="U118" i="2"/>
  <c r="V118" i="2"/>
  <c r="W118" i="2"/>
  <c r="X118" i="2"/>
  <c r="AV118" i="2" s="1"/>
  <c r="Y118" i="2"/>
  <c r="Z118" i="2"/>
  <c r="AA118" i="2"/>
  <c r="AB118" i="2"/>
  <c r="AZ118" i="2" s="1"/>
  <c r="AD118" i="2"/>
  <c r="AE118" i="2"/>
  <c r="BA118" i="2" s="1"/>
  <c r="AF118" i="2"/>
  <c r="J119" i="2"/>
  <c r="L119" i="2"/>
  <c r="M119" i="2"/>
  <c r="N119" i="2"/>
  <c r="O119" i="2"/>
  <c r="P119" i="2"/>
  <c r="Q119" i="2"/>
  <c r="R119" i="2"/>
  <c r="S119" i="2"/>
  <c r="T119" i="2"/>
  <c r="U119" i="2"/>
  <c r="V119" i="2"/>
  <c r="W119" i="2"/>
  <c r="X119" i="2"/>
  <c r="AV119" i="2" s="1"/>
  <c r="Y119" i="2"/>
  <c r="Z119" i="2"/>
  <c r="AA119" i="2"/>
  <c r="AB119" i="2"/>
  <c r="AZ119" i="2" s="1"/>
  <c r="AD119" i="2"/>
  <c r="AE119" i="2"/>
  <c r="BA119" i="2" s="1"/>
  <c r="AF119" i="2"/>
  <c r="J120" i="2"/>
  <c r="L120" i="2"/>
  <c r="M120" i="2"/>
  <c r="N120" i="2"/>
  <c r="O120" i="2"/>
  <c r="P120" i="2"/>
  <c r="Q120" i="2"/>
  <c r="R120" i="2"/>
  <c r="S120" i="2"/>
  <c r="T120" i="2"/>
  <c r="U120" i="2"/>
  <c r="V120" i="2"/>
  <c r="W120" i="2"/>
  <c r="X120" i="2"/>
  <c r="AV120" i="2" s="1"/>
  <c r="Y120" i="2"/>
  <c r="Z120" i="2"/>
  <c r="AA120" i="2"/>
  <c r="AB120" i="2"/>
  <c r="AZ120" i="2" s="1"/>
  <c r="AD120" i="2"/>
  <c r="AE120" i="2"/>
  <c r="BA120" i="2" s="1"/>
  <c r="AF120" i="2"/>
  <c r="J121" i="2"/>
  <c r="L121" i="2"/>
  <c r="M121" i="2"/>
  <c r="N121" i="2"/>
  <c r="O121" i="2"/>
  <c r="P121" i="2"/>
  <c r="Q121" i="2"/>
  <c r="R121" i="2"/>
  <c r="S121" i="2"/>
  <c r="T121" i="2"/>
  <c r="U121" i="2"/>
  <c r="V121" i="2"/>
  <c r="W121" i="2"/>
  <c r="X121" i="2"/>
  <c r="AV121" i="2" s="1"/>
  <c r="Y121" i="2"/>
  <c r="Z121" i="2"/>
  <c r="AA121" i="2"/>
  <c r="AB121" i="2"/>
  <c r="AZ121" i="2" s="1"/>
  <c r="AD121" i="2"/>
  <c r="AE121" i="2"/>
  <c r="BA121" i="2" s="1"/>
  <c r="AF121" i="2"/>
  <c r="J122" i="2"/>
  <c r="L122" i="2"/>
  <c r="M122" i="2"/>
  <c r="N122" i="2"/>
  <c r="O122" i="2"/>
  <c r="P122" i="2"/>
  <c r="Q122" i="2"/>
  <c r="R122" i="2"/>
  <c r="S122" i="2"/>
  <c r="T122" i="2"/>
  <c r="U122" i="2"/>
  <c r="V122" i="2"/>
  <c r="W122" i="2"/>
  <c r="X122" i="2"/>
  <c r="AV122" i="2" s="1"/>
  <c r="Y122" i="2"/>
  <c r="Z122" i="2"/>
  <c r="AA122" i="2"/>
  <c r="AB122" i="2"/>
  <c r="AZ122" i="2" s="1"/>
  <c r="AD122" i="2"/>
  <c r="AE122" i="2"/>
  <c r="BA122" i="2" s="1"/>
  <c r="AF122" i="2"/>
  <c r="J123" i="2"/>
  <c r="L123" i="2"/>
  <c r="M123" i="2"/>
  <c r="N123" i="2"/>
  <c r="O123" i="2"/>
  <c r="P123" i="2"/>
  <c r="Q123" i="2"/>
  <c r="R123" i="2"/>
  <c r="S123" i="2"/>
  <c r="T123" i="2"/>
  <c r="U123" i="2"/>
  <c r="V123" i="2"/>
  <c r="W123" i="2"/>
  <c r="X123" i="2"/>
  <c r="AV123" i="2" s="1"/>
  <c r="Y123" i="2"/>
  <c r="Z123" i="2"/>
  <c r="AA123" i="2"/>
  <c r="AB123" i="2"/>
  <c r="AZ123" i="2" s="1"/>
  <c r="AD123" i="2"/>
  <c r="AE123" i="2"/>
  <c r="BA123" i="2" s="1"/>
  <c r="AF123" i="2"/>
  <c r="J124" i="2"/>
  <c r="L124" i="2"/>
  <c r="M124" i="2"/>
  <c r="N124" i="2"/>
  <c r="O124" i="2"/>
  <c r="P124" i="2"/>
  <c r="Q124" i="2"/>
  <c r="R124" i="2"/>
  <c r="S124" i="2"/>
  <c r="T124" i="2"/>
  <c r="U124" i="2"/>
  <c r="V124" i="2"/>
  <c r="W124" i="2"/>
  <c r="X124" i="2"/>
  <c r="AV124" i="2" s="1"/>
  <c r="Y124" i="2"/>
  <c r="Z124" i="2"/>
  <c r="AA124" i="2"/>
  <c r="AB124" i="2"/>
  <c r="AZ124" i="2" s="1"/>
  <c r="AD124" i="2"/>
  <c r="AE124" i="2"/>
  <c r="BA124" i="2" s="1"/>
  <c r="AF124" i="2"/>
  <c r="J125" i="2"/>
  <c r="L125" i="2"/>
  <c r="M125" i="2"/>
  <c r="N125" i="2"/>
  <c r="O125" i="2"/>
  <c r="P125" i="2"/>
  <c r="Q125" i="2"/>
  <c r="R125" i="2"/>
  <c r="S125" i="2"/>
  <c r="T125" i="2"/>
  <c r="U125" i="2"/>
  <c r="V125" i="2"/>
  <c r="W125" i="2"/>
  <c r="X125" i="2"/>
  <c r="AV125" i="2" s="1"/>
  <c r="Y125" i="2"/>
  <c r="Z125" i="2"/>
  <c r="AA125" i="2"/>
  <c r="AB125" i="2"/>
  <c r="AZ125" i="2" s="1"/>
  <c r="AD125" i="2"/>
  <c r="AE125" i="2"/>
  <c r="BA125" i="2" s="1"/>
  <c r="AF125" i="2"/>
  <c r="J126" i="2"/>
  <c r="L126" i="2"/>
  <c r="M126" i="2"/>
  <c r="N126" i="2"/>
  <c r="O126" i="2"/>
  <c r="P126" i="2"/>
  <c r="Q126" i="2"/>
  <c r="R126" i="2"/>
  <c r="S126" i="2"/>
  <c r="T126" i="2"/>
  <c r="U126" i="2"/>
  <c r="V126" i="2"/>
  <c r="W126" i="2"/>
  <c r="X126" i="2"/>
  <c r="AV126" i="2" s="1"/>
  <c r="Y126" i="2"/>
  <c r="Z126" i="2"/>
  <c r="AA126" i="2"/>
  <c r="AB126" i="2"/>
  <c r="AZ126" i="2" s="1"/>
  <c r="AD126" i="2"/>
  <c r="AE126" i="2"/>
  <c r="BA126" i="2" s="1"/>
  <c r="AF126" i="2"/>
  <c r="J127" i="2"/>
  <c r="L127" i="2"/>
  <c r="M127" i="2"/>
  <c r="N127" i="2"/>
  <c r="O127" i="2"/>
  <c r="P127" i="2"/>
  <c r="Q127" i="2"/>
  <c r="R127" i="2"/>
  <c r="S127" i="2"/>
  <c r="T127" i="2"/>
  <c r="U127" i="2"/>
  <c r="V127" i="2"/>
  <c r="W127" i="2"/>
  <c r="X127" i="2"/>
  <c r="AV127" i="2" s="1"/>
  <c r="Y127" i="2"/>
  <c r="Z127" i="2"/>
  <c r="AA127" i="2"/>
  <c r="AB127" i="2"/>
  <c r="AZ127" i="2" s="1"/>
  <c r="AD127" i="2"/>
  <c r="AE127" i="2"/>
  <c r="BA127" i="2" s="1"/>
  <c r="AF127" i="2"/>
  <c r="J128" i="2"/>
  <c r="L128" i="2"/>
  <c r="M128" i="2"/>
  <c r="N128" i="2"/>
  <c r="O128" i="2"/>
  <c r="P128" i="2"/>
  <c r="Q128" i="2"/>
  <c r="R128" i="2"/>
  <c r="S128" i="2"/>
  <c r="T128" i="2"/>
  <c r="U128" i="2"/>
  <c r="V128" i="2"/>
  <c r="W128" i="2"/>
  <c r="X128" i="2"/>
  <c r="AV128" i="2" s="1"/>
  <c r="Y128" i="2"/>
  <c r="Z128" i="2"/>
  <c r="AA128" i="2"/>
  <c r="AB128" i="2"/>
  <c r="AZ128" i="2" s="1"/>
  <c r="AD128" i="2"/>
  <c r="AE128" i="2"/>
  <c r="BA128" i="2" s="1"/>
  <c r="AF128" i="2"/>
  <c r="J129" i="2"/>
  <c r="L129" i="2"/>
  <c r="M129" i="2"/>
  <c r="N129" i="2"/>
  <c r="O129" i="2"/>
  <c r="P129" i="2"/>
  <c r="Q129" i="2"/>
  <c r="R129" i="2"/>
  <c r="S129" i="2"/>
  <c r="T129" i="2"/>
  <c r="U129" i="2"/>
  <c r="V129" i="2"/>
  <c r="W129" i="2"/>
  <c r="X129" i="2"/>
  <c r="AV129" i="2" s="1"/>
  <c r="Y129" i="2"/>
  <c r="Z129" i="2"/>
  <c r="AA129" i="2"/>
  <c r="AB129" i="2"/>
  <c r="AZ129" i="2" s="1"/>
  <c r="AD129" i="2"/>
  <c r="AE129" i="2"/>
  <c r="BA129" i="2" s="1"/>
  <c r="AF129" i="2"/>
  <c r="J130" i="2"/>
  <c r="L130" i="2"/>
  <c r="M130" i="2"/>
  <c r="N130" i="2"/>
  <c r="O130" i="2"/>
  <c r="P130" i="2"/>
  <c r="Q130" i="2"/>
  <c r="R130" i="2"/>
  <c r="S130" i="2"/>
  <c r="T130" i="2"/>
  <c r="U130" i="2"/>
  <c r="V130" i="2"/>
  <c r="W130" i="2"/>
  <c r="X130" i="2"/>
  <c r="AV130" i="2" s="1"/>
  <c r="Y130" i="2"/>
  <c r="Z130" i="2"/>
  <c r="AA130" i="2"/>
  <c r="AB130" i="2"/>
  <c r="AZ130" i="2" s="1"/>
  <c r="AD130" i="2"/>
  <c r="AE130" i="2"/>
  <c r="BA130" i="2" s="1"/>
  <c r="AF130" i="2"/>
  <c r="J131" i="2"/>
  <c r="L131" i="2"/>
  <c r="M131" i="2"/>
  <c r="N131" i="2"/>
  <c r="O131" i="2"/>
  <c r="P131" i="2"/>
  <c r="Q131" i="2"/>
  <c r="R131" i="2"/>
  <c r="S131" i="2"/>
  <c r="T131" i="2"/>
  <c r="U131" i="2"/>
  <c r="V131" i="2"/>
  <c r="W131" i="2"/>
  <c r="X131" i="2"/>
  <c r="AV131" i="2" s="1"/>
  <c r="Y131" i="2"/>
  <c r="Z131" i="2"/>
  <c r="AA131" i="2"/>
  <c r="AB131" i="2"/>
  <c r="AZ131" i="2" s="1"/>
  <c r="AD131" i="2"/>
  <c r="AE131" i="2"/>
  <c r="BA131" i="2" s="1"/>
  <c r="AF131" i="2"/>
  <c r="J132" i="2"/>
  <c r="L132" i="2"/>
  <c r="M132" i="2"/>
  <c r="N132" i="2"/>
  <c r="O132" i="2"/>
  <c r="P132" i="2"/>
  <c r="Q132" i="2"/>
  <c r="R132" i="2"/>
  <c r="S132" i="2"/>
  <c r="T132" i="2"/>
  <c r="U132" i="2"/>
  <c r="V132" i="2"/>
  <c r="W132" i="2"/>
  <c r="X132" i="2"/>
  <c r="AV132" i="2" s="1"/>
  <c r="Y132" i="2"/>
  <c r="Z132" i="2"/>
  <c r="AA132" i="2"/>
  <c r="AB132" i="2"/>
  <c r="AZ132" i="2" s="1"/>
  <c r="AD132" i="2"/>
  <c r="AE132" i="2"/>
  <c r="BA132" i="2" s="1"/>
  <c r="AF132" i="2"/>
  <c r="J133" i="2"/>
  <c r="L133" i="2"/>
  <c r="M133" i="2"/>
  <c r="N133" i="2"/>
  <c r="O133" i="2"/>
  <c r="P133" i="2"/>
  <c r="Q133" i="2"/>
  <c r="R133" i="2"/>
  <c r="S133" i="2"/>
  <c r="T133" i="2"/>
  <c r="U133" i="2"/>
  <c r="V133" i="2"/>
  <c r="W133" i="2"/>
  <c r="X133" i="2"/>
  <c r="AV133" i="2" s="1"/>
  <c r="Y133" i="2"/>
  <c r="Z133" i="2"/>
  <c r="AA133" i="2"/>
  <c r="AB133" i="2"/>
  <c r="AZ133" i="2" s="1"/>
  <c r="AD133" i="2"/>
  <c r="AE133" i="2"/>
  <c r="BA133" i="2" s="1"/>
  <c r="AF133" i="2"/>
  <c r="J134" i="2"/>
  <c r="L134" i="2"/>
  <c r="M134" i="2"/>
  <c r="N134" i="2"/>
  <c r="O134" i="2"/>
  <c r="P134" i="2"/>
  <c r="Q134" i="2"/>
  <c r="R134" i="2"/>
  <c r="S134" i="2"/>
  <c r="T134" i="2"/>
  <c r="U134" i="2"/>
  <c r="V134" i="2"/>
  <c r="W134" i="2"/>
  <c r="X134" i="2"/>
  <c r="AV134" i="2" s="1"/>
  <c r="Y134" i="2"/>
  <c r="Z134" i="2"/>
  <c r="AA134" i="2"/>
  <c r="AB134" i="2"/>
  <c r="AZ134" i="2" s="1"/>
  <c r="AD134" i="2"/>
  <c r="AE134" i="2"/>
  <c r="BA134" i="2" s="1"/>
  <c r="AF134" i="2"/>
  <c r="J135" i="2"/>
  <c r="L135" i="2"/>
  <c r="M135" i="2"/>
  <c r="N135" i="2"/>
  <c r="O135" i="2"/>
  <c r="P135" i="2"/>
  <c r="Q135" i="2"/>
  <c r="R135" i="2"/>
  <c r="S135" i="2"/>
  <c r="T135" i="2"/>
  <c r="U135" i="2"/>
  <c r="V135" i="2"/>
  <c r="W135" i="2"/>
  <c r="X135" i="2"/>
  <c r="AV135" i="2" s="1"/>
  <c r="Y135" i="2"/>
  <c r="Z135" i="2"/>
  <c r="AA135" i="2"/>
  <c r="AB135" i="2"/>
  <c r="AZ135" i="2" s="1"/>
  <c r="AD135" i="2"/>
  <c r="AE135" i="2"/>
  <c r="BA135" i="2" s="1"/>
  <c r="AF135" i="2"/>
  <c r="J136" i="2"/>
  <c r="L136" i="2"/>
  <c r="M136" i="2"/>
  <c r="N136" i="2"/>
  <c r="O136" i="2"/>
  <c r="P136" i="2"/>
  <c r="Q136" i="2"/>
  <c r="R136" i="2"/>
  <c r="S136" i="2"/>
  <c r="T136" i="2"/>
  <c r="U136" i="2"/>
  <c r="V136" i="2"/>
  <c r="W136" i="2"/>
  <c r="X136" i="2"/>
  <c r="AV136" i="2" s="1"/>
  <c r="Y136" i="2"/>
  <c r="Z136" i="2"/>
  <c r="AA136" i="2"/>
  <c r="AB136" i="2"/>
  <c r="AZ136" i="2" s="1"/>
  <c r="AD136" i="2"/>
  <c r="AE136" i="2"/>
  <c r="BA136" i="2" s="1"/>
  <c r="AF136" i="2"/>
  <c r="J137" i="2"/>
  <c r="L137" i="2"/>
  <c r="M137" i="2"/>
  <c r="N137" i="2"/>
  <c r="O137" i="2"/>
  <c r="P137" i="2"/>
  <c r="Q137" i="2"/>
  <c r="R137" i="2"/>
  <c r="S137" i="2"/>
  <c r="T137" i="2"/>
  <c r="U137" i="2"/>
  <c r="V137" i="2"/>
  <c r="W137" i="2"/>
  <c r="X137" i="2"/>
  <c r="AV137" i="2" s="1"/>
  <c r="Y137" i="2"/>
  <c r="Z137" i="2"/>
  <c r="AA137" i="2"/>
  <c r="AB137" i="2"/>
  <c r="AZ137" i="2" s="1"/>
  <c r="AD137" i="2"/>
  <c r="AE137" i="2"/>
  <c r="BA137" i="2" s="1"/>
  <c r="AF137" i="2"/>
  <c r="J138" i="2"/>
  <c r="L138" i="2"/>
  <c r="M138" i="2"/>
  <c r="N138" i="2"/>
  <c r="O138" i="2"/>
  <c r="P138" i="2"/>
  <c r="Q138" i="2"/>
  <c r="R138" i="2"/>
  <c r="S138" i="2"/>
  <c r="T138" i="2"/>
  <c r="U138" i="2"/>
  <c r="V138" i="2"/>
  <c r="W138" i="2"/>
  <c r="X138" i="2"/>
  <c r="AV138" i="2" s="1"/>
  <c r="Y138" i="2"/>
  <c r="Z138" i="2"/>
  <c r="AA138" i="2"/>
  <c r="AB138" i="2"/>
  <c r="AZ138" i="2" s="1"/>
  <c r="AD138" i="2"/>
  <c r="AE138" i="2"/>
  <c r="BA138" i="2" s="1"/>
  <c r="AF138" i="2"/>
  <c r="J139" i="2"/>
  <c r="L139" i="2"/>
  <c r="M139" i="2"/>
  <c r="N139" i="2"/>
  <c r="O139" i="2"/>
  <c r="P139" i="2"/>
  <c r="Q139" i="2"/>
  <c r="R139" i="2"/>
  <c r="S139" i="2"/>
  <c r="T139" i="2"/>
  <c r="U139" i="2"/>
  <c r="V139" i="2"/>
  <c r="W139" i="2"/>
  <c r="X139" i="2"/>
  <c r="AV139" i="2" s="1"/>
  <c r="Y139" i="2"/>
  <c r="Z139" i="2"/>
  <c r="AA139" i="2"/>
  <c r="AB139" i="2"/>
  <c r="AZ139" i="2" s="1"/>
  <c r="AD139" i="2"/>
  <c r="AE139" i="2"/>
  <c r="BA139" i="2" s="1"/>
  <c r="AF139" i="2"/>
  <c r="J140" i="2"/>
  <c r="L140" i="2"/>
  <c r="M140" i="2"/>
  <c r="N140" i="2"/>
  <c r="O140" i="2"/>
  <c r="P140" i="2"/>
  <c r="Q140" i="2"/>
  <c r="R140" i="2"/>
  <c r="S140" i="2"/>
  <c r="T140" i="2"/>
  <c r="U140" i="2"/>
  <c r="V140" i="2"/>
  <c r="W140" i="2"/>
  <c r="X140" i="2"/>
  <c r="AV140" i="2" s="1"/>
  <c r="Y140" i="2"/>
  <c r="Z140" i="2"/>
  <c r="AA140" i="2"/>
  <c r="AB140" i="2"/>
  <c r="AZ140" i="2" s="1"/>
  <c r="AD140" i="2"/>
  <c r="AE140" i="2"/>
  <c r="BA140" i="2" s="1"/>
  <c r="AF140" i="2"/>
  <c r="J141" i="2"/>
  <c r="L141" i="2"/>
  <c r="M141" i="2"/>
  <c r="N141" i="2"/>
  <c r="O141" i="2"/>
  <c r="P141" i="2"/>
  <c r="Q141" i="2"/>
  <c r="R141" i="2"/>
  <c r="S141" i="2"/>
  <c r="T141" i="2"/>
  <c r="U141" i="2"/>
  <c r="V141" i="2"/>
  <c r="W141" i="2"/>
  <c r="X141" i="2"/>
  <c r="AV141" i="2" s="1"/>
  <c r="Y141" i="2"/>
  <c r="Z141" i="2"/>
  <c r="AA141" i="2"/>
  <c r="AB141" i="2"/>
  <c r="AZ141" i="2" s="1"/>
  <c r="AD141" i="2"/>
  <c r="AE141" i="2"/>
  <c r="BA141" i="2" s="1"/>
  <c r="AF141" i="2"/>
  <c r="J142" i="2"/>
  <c r="L142" i="2"/>
  <c r="M142" i="2"/>
  <c r="N142" i="2"/>
  <c r="O142" i="2"/>
  <c r="P142" i="2"/>
  <c r="Q142" i="2"/>
  <c r="R142" i="2"/>
  <c r="S142" i="2"/>
  <c r="T142" i="2"/>
  <c r="U142" i="2"/>
  <c r="V142" i="2"/>
  <c r="W142" i="2"/>
  <c r="X142" i="2"/>
  <c r="AV142" i="2" s="1"/>
  <c r="Y142" i="2"/>
  <c r="Z142" i="2"/>
  <c r="AA142" i="2"/>
  <c r="AB142" i="2"/>
  <c r="AZ142" i="2" s="1"/>
  <c r="AD142" i="2"/>
  <c r="AE142" i="2"/>
  <c r="BA142" i="2" s="1"/>
  <c r="AF142" i="2"/>
  <c r="J143" i="2"/>
  <c r="L143" i="2"/>
  <c r="M143" i="2"/>
  <c r="N143" i="2"/>
  <c r="O143" i="2"/>
  <c r="P143" i="2"/>
  <c r="Q143" i="2"/>
  <c r="R143" i="2"/>
  <c r="S143" i="2"/>
  <c r="T143" i="2"/>
  <c r="U143" i="2"/>
  <c r="V143" i="2"/>
  <c r="W143" i="2"/>
  <c r="X143" i="2"/>
  <c r="AV143" i="2" s="1"/>
  <c r="Y143" i="2"/>
  <c r="Z143" i="2"/>
  <c r="AA143" i="2"/>
  <c r="AB143" i="2"/>
  <c r="AZ143" i="2" s="1"/>
  <c r="AD143" i="2"/>
  <c r="AE143" i="2"/>
  <c r="BA143" i="2" s="1"/>
  <c r="AF143" i="2"/>
  <c r="J144" i="2"/>
  <c r="L144" i="2"/>
  <c r="M144" i="2"/>
  <c r="N144" i="2"/>
  <c r="O144" i="2"/>
  <c r="P144" i="2"/>
  <c r="Q144" i="2"/>
  <c r="R144" i="2"/>
  <c r="S144" i="2"/>
  <c r="T144" i="2"/>
  <c r="U144" i="2"/>
  <c r="V144" i="2"/>
  <c r="W144" i="2"/>
  <c r="X144" i="2"/>
  <c r="AV144" i="2" s="1"/>
  <c r="Y144" i="2"/>
  <c r="Z144" i="2"/>
  <c r="AA144" i="2"/>
  <c r="AB144" i="2"/>
  <c r="AZ144" i="2" s="1"/>
  <c r="AD144" i="2"/>
  <c r="AE144" i="2"/>
  <c r="BA144" i="2" s="1"/>
  <c r="AF144" i="2"/>
  <c r="J145" i="2"/>
  <c r="L145" i="2"/>
  <c r="M145" i="2"/>
  <c r="N145" i="2"/>
  <c r="O145" i="2"/>
  <c r="P145" i="2"/>
  <c r="Q145" i="2"/>
  <c r="R145" i="2"/>
  <c r="S145" i="2"/>
  <c r="T145" i="2"/>
  <c r="U145" i="2"/>
  <c r="V145" i="2"/>
  <c r="W145" i="2"/>
  <c r="X145" i="2"/>
  <c r="AV145" i="2" s="1"/>
  <c r="Y145" i="2"/>
  <c r="Z145" i="2"/>
  <c r="AA145" i="2"/>
  <c r="AB145" i="2"/>
  <c r="AZ145" i="2" s="1"/>
  <c r="AD145" i="2"/>
  <c r="AE145" i="2"/>
  <c r="BA145" i="2" s="1"/>
  <c r="AF145" i="2"/>
  <c r="J146" i="2"/>
  <c r="L146" i="2"/>
  <c r="M146" i="2"/>
  <c r="N146" i="2"/>
  <c r="O146" i="2"/>
  <c r="P146" i="2"/>
  <c r="Q146" i="2"/>
  <c r="R146" i="2"/>
  <c r="S146" i="2"/>
  <c r="T146" i="2"/>
  <c r="U146" i="2"/>
  <c r="V146" i="2"/>
  <c r="W146" i="2"/>
  <c r="X146" i="2"/>
  <c r="AV146" i="2" s="1"/>
  <c r="Y146" i="2"/>
  <c r="Z146" i="2"/>
  <c r="AA146" i="2"/>
  <c r="AB146" i="2"/>
  <c r="AZ146" i="2" s="1"/>
  <c r="AD146" i="2"/>
  <c r="AE146" i="2"/>
  <c r="BA146" i="2" s="1"/>
  <c r="AF146" i="2"/>
  <c r="J147" i="2"/>
  <c r="L147" i="2"/>
  <c r="M147" i="2"/>
  <c r="N147" i="2"/>
  <c r="O147" i="2"/>
  <c r="P147" i="2"/>
  <c r="Q147" i="2"/>
  <c r="R147" i="2"/>
  <c r="S147" i="2"/>
  <c r="T147" i="2"/>
  <c r="U147" i="2"/>
  <c r="V147" i="2"/>
  <c r="W147" i="2"/>
  <c r="X147" i="2"/>
  <c r="AV147" i="2" s="1"/>
  <c r="Y147" i="2"/>
  <c r="Z147" i="2"/>
  <c r="AA147" i="2"/>
  <c r="AB147" i="2"/>
  <c r="AZ147" i="2" s="1"/>
  <c r="AD147" i="2"/>
  <c r="AE147" i="2"/>
  <c r="BA147" i="2" s="1"/>
  <c r="AF147" i="2"/>
  <c r="J148" i="2"/>
  <c r="L148" i="2"/>
  <c r="M148" i="2"/>
  <c r="N148" i="2"/>
  <c r="O148" i="2"/>
  <c r="P148" i="2"/>
  <c r="Q148" i="2"/>
  <c r="R148" i="2"/>
  <c r="S148" i="2"/>
  <c r="T148" i="2"/>
  <c r="U148" i="2"/>
  <c r="V148" i="2"/>
  <c r="W148" i="2"/>
  <c r="X148" i="2"/>
  <c r="AV148" i="2" s="1"/>
  <c r="Y148" i="2"/>
  <c r="Z148" i="2"/>
  <c r="AA148" i="2"/>
  <c r="AB148" i="2"/>
  <c r="AZ148" i="2" s="1"/>
  <c r="AD148" i="2"/>
  <c r="AE148" i="2"/>
  <c r="BA148" i="2" s="1"/>
  <c r="AF148" i="2"/>
  <c r="J149" i="2"/>
  <c r="L149" i="2"/>
  <c r="M149" i="2"/>
  <c r="N149" i="2"/>
  <c r="O149" i="2"/>
  <c r="P149" i="2"/>
  <c r="Q149" i="2"/>
  <c r="R149" i="2"/>
  <c r="S149" i="2"/>
  <c r="T149" i="2"/>
  <c r="U149" i="2"/>
  <c r="V149" i="2"/>
  <c r="W149" i="2"/>
  <c r="X149" i="2"/>
  <c r="AV149" i="2" s="1"/>
  <c r="Y149" i="2"/>
  <c r="Z149" i="2"/>
  <c r="AA149" i="2"/>
  <c r="AB149" i="2"/>
  <c r="AZ149" i="2" s="1"/>
  <c r="AD149" i="2"/>
  <c r="AE149" i="2"/>
  <c r="BA149" i="2" s="1"/>
  <c r="AF149" i="2"/>
  <c r="J150" i="2"/>
  <c r="L150" i="2"/>
  <c r="M150" i="2"/>
  <c r="N150" i="2"/>
  <c r="O150" i="2"/>
  <c r="P150" i="2"/>
  <c r="Q150" i="2"/>
  <c r="R150" i="2"/>
  <c r="S150" i="2"/>
  <c r="T150" i="2"/>
  <c r="U150" i="2"/>
  <c r="V150" i="2"/>
  <c r="W150" i="2"/>
  <c r="X150" i="2"/>
  <c r="AV150" i="2" s="1"/>
  <c r="Y150" i="2"/>
  <c r="Z150" i="2"/>
  <c r="AA150" i="2"/>
  <c r="AB150" i="2"/>
  <c r="AZ150" i="2" s="1"/>
  <c r="AD150" i="2"/>
  <c r="AE150" i="2"/>
  <c r="BA150" i="2" s="1"/>
  <c r="AF150" i="2"/>
  <c r="J151" i="2"/>
  <c r="L151" i="2"/>
  <c r="M151" i="2"/>
  <c r="N151" i="2"/>
  <c r="O151" i="2"/>
  <c r="P151" i="2"/>
  <c r="Q151" i="2"/>
  <c r="R151" i="2"/>
  <c r="S151" i="2"/>
  <c r="T151" i="2"/>
  <c r="U151" i="2"/>
  <c r="V151" i="2"/>
  <c r="W151" i="2"/>
  <c r="X151" i="2"/>
  <c r="AV151" i="2" s="1"/>
  <c r="Y151" i="2"/>
  <c r="Z151" i="2"/>
  <c r="AA151" i="2"/>
  <c r="AB151" i="2"/>
  <c r="AZ151" i="2" s="1"/>
  <c r="AD151" i="2"/>
  <c r="AE151" i="2"/>
  <c r="BA151" i="2" s="1"/>
  <c r="AF151" i="2"/>
  <c r="J152" i="2"/>
  <c r="L152" i="2"/>
  <c r="M152" i="2"/>
  <c r="N152" i="2"/>
  <c r="O152" i="2"/>
  <c r="P152" i="2"/>
  <c r="Q152" i="2"/>
  <c r="R152" i="2"/>
  <c r="S152" i="2"/>
  <c r="T152" i="2"/>
  <c r="U152" i="2"/>
  <c r="V152" i="2"/>
  <c r="W152" i="2"/>
  <c r="X152" i="2"/>
  <c r="AV152" i="2" s="1"/>
  <c r="Y152" i="2"/>
  <c r="Z152" i="2"/>
  <c r="AA152" i="2"/>
  <c r="AB152" i="2"/>
  <c r="AZ152" i="2" s="1"/>
  <c r="AD152" i="2"/>
  <c r="AE152" i="2"/>
  <c r="BA152" i="2" s="1"/>
  <c r="AF152" i="2"/>
  <c r="J153" i="2"/>
  <c r="L153" i="2"/>
  <c r="M153" i="2"/>
  <c r="N153" i="2"/>
  <c r="O153" i="2"/>
  <c r="P153" i="2"/>
  <c r="Q153" i="2"/>
  <c r="R153" i="2"/>
  <c r="S153" i="2"/>
  <c r="T153" i="2"/>
  <c r="U153" i="2"/>
  <c r="V153" i="2"/>
  <c r="W153" i="2"/>
  <c r="X153" i="2"/>
  <c r="AV153" i="2" s="1"/>
  <c r="Y153" i="2"/>
  <c r="Z153" i="2"/>
  <c r="AA153" i="2"/>
  <c r="AB153" i="2"/>
  <c r="AZ153" i="2" s="1"/>
  <c r="AD153" i="2"/>
  <c r="AE153" i="2"/>
  <c r="BA153" i="2" s="1"/>
  <c r="AF153" i="2"/>
  <c r="J154" i="2"/>
  <c r="L154" i="2"/>
  <c r="M154" i="2"/>
  <c r="N154" i="2"/>
  <c r="O154" i="2"/>
  <c r="P154" i="2"/>
  <c r="Q154" i="2"/>
  <c r="R154" i="2"/>
  <c r="S154" i="2"/>
  <c r="T154" i="2"/>
  <c r="U154" i="2"/>
  <c r="V154" i="2"/>
  <c r="W154" i="2"/>
  <c r="X154" i="2"/>
  <c r="AV154" i="2" s="1"/>
  <c r="Y154" i="2"/>
  <c r="Z154" i="2"/>
  <c r="AA154" i="2"/>
  <c r="AB154" i="2"/>
  <c r="AZ154" i="2" s="1"/>
  <c r="AD154" i="2"/>
  <c r="AE154" i="2"/>
  <c r="BA154" i="2" s="1"/>
  <c r="AF154" i="2"/>
  <c r="J155" i="2"/>
  <c r="L155" i="2"/>
  <c r="M155" i="2"/>
  <c r="N155" i="2"/>
  <c r="O155" i="2"/>
  <c r="P155" i="2"/>
  <c r="Q155" i="2"/>
  <c r="R155" i="2"/>
  <c r="S155" i="2"/>
  <c r="T155" i="2"/>
  <c r="U155" i="2"/>
  <c r="V155" i="2"/>
  <c r="W155" i="2"/>
  <c r="X155" i="2"/>
  <c r="AV155" i="2" s="1"/>
  <c r="Y155" i="2"/>
  <c r="Z155" i="2"/>
  <c r="AA155" i="2"/>
  <c r="AB155" i="2"/>
  <c r="AZ155" i="2" s="1"/>
  <c r="AD155" i="2"/>
  <c r="AE155" i="2"/>
  <c r="BA155" i="2" s="1"/>
  <c r="AF155" i="2"/>
  <c r="J156" i="2"/>
  <c r="L156" i="2"/>
  <c r="M156" i="2"/>
  <c r="N156" i="2"/>
  <c r="O156" i="2"/>
  <c r="P156" i="2"/>
  <c r="Q156" i="2"/>
  <c r="R156" i="2"/>
  <c r="S156" i="2"/>
  <c r="T156" i="2"/>
  <c r="U156" i="2"/>
  <c r="V156" i="2"/>
  <c r="W156" i="2"/>
  <c r="X156" i="2"/>
  <c r="AV156" i="2" s="1"/>
  <c r="Y156" i="2"/>
  <c r="Z156" i="2"/>
  <c r="AA156" i="2"/>
  <c r="AB156" i="2"/>
  <c r="AZ156" i="2" s="1"/>
  <c r="AD156" i="2"/>
  <c r="AE156" i="2"/>
  <c r="BA156" i="2" s="1"/>
  <c r="AF156" i="2"/>
  <c r="J157" i="2"/>
  <c r="L157" i="2"/>
  <c r="M157" i="2"/>
  <c r="N157" i="2"/>
  <c r="O157" i="2"/>
  <c r="P157" i="2"/>
  <c r="Q157" i="2"/>
  <c r="R157" i="2"/>
  <c r="S157" i="2"/>
  <c r="T157" i="2"/>
  <c r="U157" i="2"/>
  <c r="V157" i="2"/>
  <c r="W157" i="2"/>
  <c r="X157" i="2"/>
  <c r="AV157" i="2" s="1"/>
  <c r="Y157" i="2"/>
  <c r="Z157" i="2"/>
  <c r="AA157" i="2"/>
  <c r="AB157" i="2"/>
  <c r="AZ157" i="2" s="1"/>
  <c r="AD157" i="2"/>
  <c r="AE157" i="2"/>
  <c r="BA157" i="2" s="1"/>
  <c r="AF157" i="2"/>
  <c r="J158" i="2"/>
  <c r="L158" i="2"/>
  <c r="M158" i="2"/>
  <c r="N158" i="2"/>
  <c r="O158" i="2"/>
  <c r="P158" i="2"/>
  <c r="Q158" i="2"/>
  <c r="R158" i="2"/>
  <c r="S158" i="2"/>
  <c r="T158" i="2"/>
  <c r="U158" i="2"/>
  <c r="V158" i="2"/>
  <c r="W158" i="2"/>
  <c r="X158" i="2"/>
  <c r="AV158" i="2" s="1"/>
  <c r="Y158" i="2"/>
  <c r="Z158" i="2"/>
  <c r="AA158" i="2"/>
  <c r="AB158" i="2"/>
  <c r="AZ158" i="2" s="1"/>
  <c r="AD158" i="2"/>
  <c r="AE158" i="2"/>
  <c r="BA158" i="2" s="1"/>
  <c r="AF158" i="2"/>
  <c r="J159" i="2"/>
  <c r="L159" i="2"/>
  <c r="M159" i="2"/>
  <c r="N159" i="2"/>
  <c r="O159" i="2"/>
  <c r="P159" i="2"/>
  <c r="Q159" i="2"/>
  <c r="R159" i="2"/>
  <c r="S159" i="2"/>
  <c r="T159" i="2"/>
  <c r="U159" i="2"/>
  <c r="V159" i="2"/>
  <c r="W159" i="2"/>
  <c r="X159" i="2"/>
  <c r="AV159" i="2" s="1"/>
  <c r="Y159" i="2"/>
  <c r="Z159" i="2"/>
  <c r="AA159" i="2"/>
  <c r="AB159" i="2"/>
  <c r="AZ159" i="2" s="1"/>
  <c r="AD159" i="2"/>
  <c r="AE159" i="2"/>
  <c r="BA159" i="2" s="1"/>
  <c r="AF159" i="2"/>
  <c r="J160" i="2"/>
  <c r="L160" i="2"/>
  <c r="M160" i="2"/>
  <c r="N160" i="2"/>
  <c r="O160" i="2"/>
  <c r="P160" i="2"/>
  <c r="Q160" i="2"/>
  <c r="R160" i="2"/>
  <c r="S160" i="2"/>
  <c r="T160" i="2"/>
  <c r="U160" i="2"/>
  <c r="V160" i="2"/>
  <c r="W160" i="2"/>
  <c r="X160" i="2"/>
  <c r="AV160" i="2" s="1"/>
  <c r="Y160" i="2"/>
  <c r="Z160" i="2"/>
  <c r="AA160" i="2"/>
  <c r="AB160" i="2"/>
  <c r="AZ160" i="2" s="1"/>
  <c r="AD160" i="2"/>
  <c r="AE160" i="2"/>
  <c r="BA160" i="2" s="1"/>
  <c r="AF160" i="2"/>
  <c r="J161" i="2"/>
  <c r="L161" i="2"/>
  <c r="M161" i="2"/>
  <c r="N161" i="2"/>
  <c r="O161" i="2"/>
  <c r="P161" i="2"/>
  <c r="Q161" i="2"/>
  <c r="R161" i="2"/>
  <c r="S161" i="2"/>
  <c r="T161" i="2"/>
  <c r="U161" i="2"/>
  <c r="V161" i="2"/>
  <c r="W161" i="2"/>
  <c r="X161" i="2"/>
  <c r="AV161" i="2" s="1"/>
  <c r="Y161" i="2"/>
  <c r="Z161" i="2"/>
  <c r="AA161" i="2"/>
  <c r="AB161" i="2"/>
  <c r="AZ161" i="2" s="1"/>
  <c r="AC161" i="2"/>
  <c r="AD161" i="2"/>
  <c r="AE161" i="2"/>
  <c r="BA161" i="2" s="1"/>
  <c r="AF161" i="2"/>
  <c r="J162" i="2"/>
  <c r="L162" i="2"/>
  <c r="M162" i="2"/>
  <c r="N162" i="2"/>
  <c r="O162" i="2"/>
  <c r="P162" i="2"/>
  <c r="Q162" i="2"/>
  <c r="R162" i="2"/>
  <c r="S162" i="2"/>
  <c r="T162" i="2"/>
  <c r="U162" i="2"/>
  <c r="V162" i="2"/>
  <c r="W162" i="2"/>
  <c r="X162" i="2"/>
  <c r="AV162" i="2" s="1"/>
  <c r="Y162" i="2"/>
  <c r="Z162" i="2"/>
  <c r="AA162" i="2"/>
  <c r="AB162" i="2"/>
  <c r="AZ162" i="2" s="1"/>
  <c r="AD162" i="2"/>
  <c r="AE162" i="2"/>
  <c r="BA162" i="2" s="1"/>
  <c r="AF162" i="2"/>
  <c r="J163" i="2"/>
  <c r="L163" i="2"/>
  <c r="M163" i="2"/>
  <c r="N163" i="2"/>
  <c r="O163" i="2"/>
  <c r="P163" i="2"/>
  <c r="Q163" i="2"/>
  <c r="R163" i="2"/>
  <c r="S163" i="2"/>
  <c r="T163" i="2"/>
  <c r="U163" i="2"/>
  <c r="V163" i="2"/>
  <c r="W163" i="2"/>
  <c r="X163" i="2"/>
  <c r="AV163" i="2" s="1"/>
  <c r="Y163" i="2"/>
  <c r="Z163" i="2"/>
  <c r="AA163" i="2"/>
  <c r="AB163" i="2"/>
  <c r="AZ163" i="2" s="1"/>
  <c r="AD163" i="2"/>
  <c r="AE163" i="2"/>
  <c r="BA163" i="2" s="1"/>
  <c r="AF163" i="2"/>
  <c r="J164" i="2"/>
  <c r="L164" i="2"/>
  <c r="M164" i="2"/>
  <c r="N164" i="2"/>
  <c r="O164" i="2"/>
  <c r="P164" i="2"/>
  <c r="Q164" i="2"/>
  <c r="R164" i="2"/>
  <c r="S164" i="2"/>
  <c r="T164" i="2"/>
  <c r="U164" i="2"/>
  <c r="V164" i="2"/>
  <c r="W164" i="2"/>
  <c r="X164" i="2"/>
  <c r="AV164" i="2" s="1"/>
  <c r="Y164" i="2"/>
  <c r="Z164" i="2"/>
  <c r="AA164" i="2"/>
  <c r="AB164" i="2"/>
  <c r="AZ164" i="2" s="1"/>
  <c r="AD164" i="2"/>
  <c r="AE164" i="2"/>
  <c r="BA164" i="2" s="1"/>
  <c r="AF164" i="2"/>
  <c r="J165" i="2"/>
  <c r="L165" i="2"/>
  <c r="M165" i="2"/>
  <c r="N165" i="2"/>
  <c r="O165" i="2"/>
  <c r="P165" i="2"/>
  <c r="Q165" i="2"/>
  <c r="R165" i="2"/>
  <c r="S165" i="2"/>
  <c r="T165" i="2"/>
  <c r="U165" i="2"/>
  <c r="V165" i="2"/>
  <c r="W165" i="2"/>
  <c r="X165" i="2"/>
  <c r="AV165" i="2" s="1"/>
  <c r="Y165" i="2"/>
  <c r="Z165" i="2"/>
  <c r="AA165" i="2"/>
  <c r="AB165" i="2"/>
  <c r="AZ165" i="2" s="1"/>
  <c r="AD165" i="2"/>
  <c r="AE165" i="2"/>
  <c r="BA165" i="2" s="1"/>
  <c r="AF165" i="2"/>
  <c r="J166" i="2"/>
  <c r="L166" i="2"/>
  <c r="M166" i="2"/>
  <c r="N166" i="2"/>
  <c r="O166" i="2"/>
  <c r="P166" i="2"/>
  <c r="Q166" i="2"/>
  <c r="R166" i="2"/>
  <c r="S166" i="2"/>
  <c r="T166" i="2"/>
  <c r="U166" i="2"/>
  <c r="V166" i="2"/>
  <c r="W166" i="2"/>
  <c r="X166" i="2"/>
  <c r="AV166" i="2" s="1"/>
  <c r="Y166" i="2"/>
  <c r="Z166" i="2"/>
  <c r="AA166" i="2"/>
  <c r="AB166" i="2"/>
  <c r="AZ166" i="2" s="1"/>
  <c r="AD166" i="2"/>
  <c r="AE166" i="2"/>
  <c r="BA166" i="2" s="1"/>
  <c r="AF166" i="2"/>
  <c r="J167" i="2"/>
  <c r="L167" i="2"/>
  <c r="M167" i="2"/>
  <c r="N167" i="2"/>
  <c r="O167" i="2"/>
  <c r="P167" i="2"/>
  <c r="Q167" i="2"/>
  <c r="R167" i="2"/>
  <c r="S167" i="2"/>
  <c r="T167" i="2"/>
  <c r="U167" i="2"/>
  <c r="V167" i="2"/>
  <c r="W167" i="2"/>
  <c r="X167" i="2"/>
  <c r="AV167" i="2" s="1"/>
  <c r="Y167" i="2"/>
  <c r="Z167" i="2"/>
  <c r="AA167" i="2"/>
  <c r="AB167" i="2"/>
  <c r="AZ167" i="2" s="1"/>
  <c r="AD167" i="2"/>
  <c r="AE167" i="2"/>
  <c r="BA167" i="2" s="1"/>
  <c r="AF167" i="2"/>
  <c r="J168" i="2"/>
  <c r="L168" i="2"/>
  <c r="M168" i="2"/>
  <c r="N168" i="2"/>
  <c r="O168" i="2"/>
  <c r="P168" i="2"/>
  <c r="Q168" i="2"/>
  <c r="R168" i="2"/>
  <c r="S168" i="2"/>
  <c r="T168" i="2"/>
  <c r="U168" i="2"/>
  <c r="V168" i="2"/>
  <c r="W168" i="2"/>
  <c r="X168" i="2"/>
  <c r="AV168" i="2" s="1"/>
  <c r="Y168" i="2"/>
  <c r="Z168" i="2"/>
  <c r="AA168" i="2"/>
  <c r="AB168" i="2"/>
  <c r="AZ168" i="2" s="1"/>
  <c r="AD168" i="2"/>
  <c r="AE168" i="2"/>
  <c r="BA168" i="2" s="1"/>
  <c r="AF168" i="2"/>
  <c r="J169" i="2"/>
  <c r="L169" i="2"/>
  <c r="M169" i="2"/>
  <c r="N169" i="2"/>
  <c r="O169" i="2"/>
  <c r="P169" i="2"/>
  <c r="Q169" i="2"/>
  <c r="R169" i="2"/>
  <c r="S169" i="2"/>
  <c r="T169" i="2"/>
  <c r="U169" i="2"/>
  <c r="V169" i="2"/>
  <c r="W169" i="2"/>
  <c r="X169" i="2"/>
  <c r="AV169" i="2" s="1"/>
  <c r="Y169" i="2"/>
  <c r="Z169" i="2"/>
  <c r="AA169" i="2"/>
  <c r="AB169" i="2"/>
  <c r="AZ169" i="2" s="1"/>
  <c r="AD169" i="2"/>
  <c r="AE169" i="2"/>
  <c r="BA169" i="2" s="1"/>
  <c r="AF169" i="2"/>
  <c r="J170" i="2"/>
  <c r="L170" i="2"/>
  <c r="M170" i="2"/>
  <c r="N170" i="2"/>
  <c r="O170" i="2"/>
  <c r="P170" i="2"/>
  <c r="Q170" i="2"/>
  <c r="R170" i="2"/>
  <c r="S170" i="2"/>
  <c r="T170" i="2"/>
  <c r="U170" i="2"/>
  <c r="V170" i="2"/>
  <c r="W170" i="2"/>
  <c r="X170" i="2"/>
  <c r="AV170" i="2" s="1"/>
  <c r="Y170" i="2"/>
  <c r="Z170" i="2"/>
  <c r="AA170" i="2"/>
  <c r="AB170" i="2"/>
  <c r="AZ170" i="2" s="1"/>
  <c r="AD170" i="2"/>
  <c r="AE170" i="2"/>
  <c r="BA170" i="2" s="1"/>
  <c r="AF170" i="2"/>
  <c r="J171" i="2"/>
  <c r="L171" i="2"/>
  <c r="M171" i="2"/>
  <c r="N171" i="2"/>
  <c r="O171" i="2"/>
  <c r="P171" i="2"/>
  <c r="Q171" i="2"/>
  <c r="R171" i="2"/>
  <c r="S171" i="2"/>
  <c r="T171" i="2"/>
  <c r="U171" i="2"/>
  <c r="V171" i="2"/>
  <c r="W171" i="2"/>
  <c r="X171" i="2"/>
  <c r="AV171" i="2" s="1"/>
  <c r="Y171" i="2"/>
  <c r="Z171" i="2"/>
  <c r="AA171" i="2"/>
  <c r="AB171" i="2"/>
  <c r="AZ171" i="2" s="1"/>
  <c r="AD171" i="2"/>
  <c r="AE171" i="2"/>
  <c r="BA171" i="2" s="1"/>
  <c r="AF171" i="2"/>
  <c r="J172" i="2"/>
  <c r="L172" i="2"/>
  <c r="M172" i="2"/>
  <c r="N172" i="2"/>
  <c r="O172" i="2"/>
  <c r="P172" i="2"/>
  <c r="Q172" i="2"/>
  <c r="R172" i="2"/>
  <c r="S172" i="2"/>
  <c r="T172" i="2"/>
  <c r="U172" i="2"/>
  <c r="V172" i="2"/>
  <c r="W172" i="2"/>
  <c r="X172" i="2"/>
  <c r="AV172" i="2" s="1"/>
  <c r="Y172" i="2"/>
  <c r="Z172" i="2"/>
  <c r="AA172" i="2"/>
  <c r="AB172" i="2"/>
  <c r="AZ172" i="2" s="1"/>
  <c r="AD172" i="2"/>
  <c r="AE172" i="2"/>
  <c r="BA172" i="2" s="1"/>
  <c r="AF172" i="2"/>
  <c r="J173" i="2"/>
  <c r="L173" i="2"/>
  <c r="M173" i="2"/>
  <c r="N173" i="2"/>
  <c r="O173" i="2"/>
  <c r="P173" i="2"/>
  <c r="Q173" i="2"/>
  <c r="R173" i="2"/>
  <c r="S173" i="2"/>
  <c r="T173" i="2"/>
  <c r="U173" i="2"/>
  <c r="V173" i="2"/>
  <c r="W173" i="2"/>
  <c r="X173" i="2"/>
  <c r="AV173" i="2" s="1"/>
  <c r="Y173" i="2"/>
  <c r="Z173" i="2"/>
  <c r="AA173" i="2"/>
  <c r="AB173" i="2"/>
  <c r="AZ173" i="2" s="1"/>
  <c r="AD173" i="2"/>
  <c r="AE173" i="2"/>
  <c r="BA173" i="2" s="1"/>
  <c r="AF173" i="2"/>
  <c r="J174" i="2"/>
  <c r="L174" i="2"/>
  <c r="M174" i="2"/>
  <c r="N174" i="2"/>
  <c r="O174" i="2"/>
  <c r="P174" i="2"/>
  <c r="Q174" i="2"/>
  <c r="R174" i="2"/>
  <c r="S174" i="2"/>
  <c r="T174" i="2"/>
  <c r="U174" i="2"/>
  <c r="V174" i="2"/>
  <c r="W174" i="2"/>
  <c r="X174" i="2"/>
  <c r="AV174" i="2" s="1"/>
  <c r="Y174" i="2"/>
  <c r="Z174" i="2"/>
  <c r="AA174" i="2"/>
  <c r="AB174" i="2"/>
  <c r="AZ174" i="2" s="1"/>
  <c r="AD174" i="2"/>
  <c r="AE174" i="2"/>
  <c r="BA174" i="2" s="1"/>
  <c r="AF174" i="2"/>
  <c r="J175" i="2"/>
  <c r="L175" i="2"/>
  <c r="M175" i="2"/>
  <c r="N175" i="2"/>
  <c r="O175" i="2"/>
  <c r="P175" i="2"/>
  <c r="Q175" i="2"/>
  <c r="R175" i="2"/>
  <c r="S175" i="2"/>
  <c r="T175" i="2"/>
  <c r="U175" i="2"/>
  <c r="V175" i="2"/>
  <c r="W175" i="2"/>
  <c r="X175" i="2"/>
  <c r="AV175" i="2" s="1"/>
  <c r="Y175" i="2"/>
  <c r="Z175" i="2"/>
  <c r="AA175" i="2"/>
  <c r="AB175" i="2"/>
  <c r="AZ175" i="2" s="1"/>
  <c r="AD175" i="2"/>
  <c r="AE175" i="2"/>
  <c r="BA175" i="2" s="1"/>
  <c r="AF175" i="2"/>
  <c r="J176" i="2"/>
  <c r="L176" i="2"/>
  <c r="M176" i="2"/>
  <c r="N176" i="2"/>
  <c r="O176" i="2"/>
  <c r="P176" i="2"/>
  <c r="Q176" i="2"/>
  <c r="R176" i="2"/>
  <c r="S176" i="2"/>
  <c r="T176" i="2"/>
  <c r="U176" i="2"/>
  <c r="V176" i="2"/>
  <c r="W176" i="2"/>
  <c r="X176" i="2"/>
  <c r="AV176" i="2" s="1"/>
  <c r="Y176" i="2"/>
  <c r="Z176" i="2"/>
  <c r="AA176" i="2"/>
  <c r="AB176" i="2"/>
  <c r="AZ176" i="2" s="1"/>
  <c r="AD176" i="2"/>
  <c r="AE176" i="2"/>
  <c r="BA176" i="2" s="1"/>
  <c r="AF176" i="2"/>
  <c r="J177" i="2"/>
  <c r="L177" i="2"/>
  <c r="M177" i="2"/>
  <c r="N177" i="2"/>
  <c r="O177" i="2"/>
  <c r="P177" i="2"/>
  <c r="Q177" i="2"/>
  <c r="R177" i="2"/>
  <c r="S177" i="2"/>
  <c r="T177" i="2"/>
  <c r="U177" i="2"/>
  <c r="V177" i="2"/>
  <c r="W177" i="2"/>
  <c r="X177" i="2"/>
  <c r="AV177" i="2" s="1"/>
  <c r="Y177" i="2"/>
  <c r="Z177" i="2"/>
  <c r="AA177" i="2"/>
  <c r="AB177" i="2"/>
  <c r="AZ177" i="2" s="1"/>
  <c r="AD177" i="2"/>
  <c r="AE177" i="2"/>
  <c r="BA177" i="2" s="1"/>
  <c r="AF177" i="2"/>
  <c r="J178" i="2"/>
  <c r="L178" i="2"/>
  <c r="M178" i="2"/>
  <c r="N178" i="2"/>
  <c r="O178" i="2"/>
  <c r="P178" i="2"/>
  <c r="Q178" i="2"/>
  <c r="R178" i="2"/>
  <c r="S178" i="2"/>
  <c r="T178" i="2"/>
  <c r="U178" i="2"/>
  <c r="V178" i="2"/>
  <c r="W178" i="2"/>
  <c r="X178" i="2"/>
  <c r="AV178" i="2" s="1"/>
  <c r="Y178" i="2"/>
  <c r="Z178" i="2"/>
  <c r="AA178" i="2"/>
  <c r="AB178" i="2"/>
  <c r="AZ178" i="2" s="1"/>
  <c r="AD178" i="2"/>
  <c r="AE178" i="2"/>
  <c r="BA178" i="2" s="1"/>
  <c r="AF178" i="2"/>
  <c r="J179" i="2"/>
  <c r="L179" i="2"/>
  <c r="M179" i="2"/>
  <c r="N179" i="2"/>
  <c r="O179" i="2"/>
  <c r="P179" i="2"/>
  <c r="Q179" i="2"/>
  <c r="R179" i="2"/>
  <c r="S179" i="2"/>
  <c r="T179" i="2"/>
  <c r="U179" i="2"/>
  <c r="V179" i="2"/>
  <c r="W179" i="2"/>
  <c r="X179" i="2"/>
  <c r="AV179" i="2" s="1"/>
  <c r="Y179" i="2"/>
  <c r="Z179" i="2"/>
  <c r="AA179" i="2"/>
  <c r="AB179" i="2"/>
  <c r="AZ179" i="2" s="1"/>
  <c r="AD179" i="2"/>
  <c r="AE179" i="2"/>
  <c r="BA179" i="2" s="1"/>
  <c r="AF179" i="2"/>
  <c r="J180" i="2"/>
  <c r="L180" i="2"/>
  <c r="M180" i="2"/>
  <c r="N180" i="2"/>
  <c r="O180" i="2"/>
  <c r="P180" i="2"/>
  <c r="Q180" i="2"/>
  <c r="R180" i="2"/>
  <c r="S180" i="2"/>
  <c r="T180" i="2"/>
  <c r="U180" i="2"/>
  <c r="V180" i="2"/>
  <c r="W180" i="2"/>
  <c r="X180" i="2"/>
  <c r="AV180" i="2" s="1"/>
  <c r="Y180" i="2"/>
  <c r="Z180" i="2"/>
  <c r="AA180" i="2"/>
  <c r="AB180" i="2"/>
  <c r="AZ180" i="2" s="1"/>
  <c r="AD180" i="2"/>
  <c r="AE180" i="2"/>
  <c r="BA180" i="2" s="1"/>
  <c r="AF180" i="2"/>
  <c r="J181" i="2"/>
  <c r="L181" i="2"/>
  <c r="M181" i="2"/>
  <c r="N181" i="2"/>
  <c r="O181" i="2"/>
  <c r="P181" i="2"/>
  <c r="Q181" i="2"/>
  <c r="R181" i="2"/>
  <c r="S181" i="2"/>
  <c r="T181" i="2"/>
  <c r="U181" i="2"/>
  <c r="V181" i="2"/>
  <c r="W181" i="2"/>
  <c r="X181" i="2"/>
  <c r="AV181" i="2" s="1"/>
  <c r="Y181" i="2"/>
  <c r="Z181" i="2"/>
  <c r="AA181" i="2"/>
  <c r="AB181" i="2"/>
  <c r="AZ181" i="2" s="1"/>
  <c r="AD181" i="2"/>
  <c r="AE181" i="2"/>
  <c r="BA181" i="2" s="1"/>
  <c r="AF181" i="2"/>
  <c r="J182" i="2"/>
  <c r="L182" i="2"/>
  <c r="M182" i="2"/>
  <c r="N182" i="2"/>
  <c r="O182" i="2"/>
  <c r="P182" i="2"/>
  <c r="Q182" i="2"/>
  <c r="R182" i="2"/>
  <c r="S182" i="2"/>
  <c r="T182" i="2"/>
  <c r="U182" i="2"/>
  <c r="V182" i="2"/>
  <c r="W182" i="2"/>
  <c r="X182" i="2"/>
  <c r="AV182" i="2" s="1"/>
  <c r="Y182" i="2"/>
  <c r="Z182" i="2"/>
  <c r="AA182" i="2"/>
  <c r="AB182" i="2"/>
  <c r="AZ182" i="2" s="1"/>
  <c r="AD182" i="2"/>
  <c r="AE182" i="2"/>
  <c r="BA182" i="2" s="1"/>
  <c r="AF182" i="2"/>
  <c r="J183" i="2"/>
  <c r="L183" i="2"/>
  <c r="M183" i="2"/>
  <c r="N183" i="2"/>
  <c r="O183" i="2"/>
  <c r="P183" i="2"/>
  <c r="Q183" i="2"/>
  <c r="R183" i="2"/>
  <c r="S183" i="2"/>
  <c r="T183" i="2"/>
  <c r="U183" i="2"/>
  <c r="V183" i="2"/>
  <c r="W183" i="2"/>
  <c r="X183" i="2"/>
  <c r="AV183" i="2" s="1"/>
  <c r="Y183" i="2"/>
  <c r="Z183" i="2"/>
  <c r="AA183" i="2"/>
  <c r="AB183" i="2"/>
  <c r="AZ183" i="2" s="1"/>
  <c r="AD183" i="2"/>
  <c r="AE183" i="2"/>
  <c r="BA183" i="2" s="1"/>
  <c r="AF183" i="2"/>
  <c r="J184" i="2"/>
  <c r="L184" i="2"/>
  <c r="M184" i="2"/>
  <c r="N184" i="2"/>
  <c r="O184" i="2"/>
  <c r="P184" i="2"/>
  <c r="Q184" i="2"/>
  <c r="R184" i="2"/>
  <c r="S184" i="2"/>
  <c r="T184" i="2"/>
  <c r="U184" i="2"/>
  <c r="V184" i="2"/>
  <c r="W184" i="2"/>
  <c r="X184" i="2"/>
  <c r="AV184" i="2" s="1"/>
  <c r="Y184" i="2"/>
  <c r="Z184" i="2"/>
  <c r="AA184" i="2"/>
  <c r="AB184" i="2"/>
  <c r="AZ184" i="2" s="1"/>
  <c r="AD184" i="2"/>
  <c r="AE184" i="2"/>
  <c r="BA184" i="2" s="1"/>
  <c r="AF184" i="2"/>
  <c r="J185" i="2"/>
  <c r="L185" i="2"/>
  <c r="M185" i="2"/>
  <c r="N185" i="2"/>
  <c r="O185" i="2"/>
  <c r="P185" i="2"/>
  <c r="Q185" i="2"/>
  <c r="R185" i="2"/>
  <c r="S185" i="2"/>
  <c r="T185" i="2"/>
  <c r="U185" i="2"/>
  <c r="V185" i="2"/>
  <c r="W185" i="2"/>
  <c r="X185" i="2"/>
  <c r="AV185" i="2" s="1"/>
  <c r="Y185" i="2"/>
  <c r="Z185" i="2"/>
  <c r="AA185" i="2"/>
  <c r="AB185" i="2"/>
  <c r="AZ185" i="2" s="1"/>
  <c r="AD185" i="2"/>
  <c r="AE185" i="2"/>
  <c r="BA185" i="2" s="1"/>
  <c r="AF185" i="2"/>
  <c r="J186" i="2"/>
  <c r="L186" i="2"/>
  <c r="M186" i="2"/>
  <c r="N186" i="2"/>
  <c r="O186" i="2"/>
  <c r="P186" i="2"/>
  <c r="Q186" i="2"/>
  <c r="R186" i="2"/>
  <c r="S186" i="2"/>
  <c r="T186" i="2"/>
  <c r="U186" i="2"/>
  <c r="V186" i="2"/>
  <c r="W186" i="2"/>
  <c r="X186" i="2"/>
  <c r="AV186" i="2" s="1"/>
  <c r="Y186" i="2"/>
  <c r="Z186" i="2"/>
  <c r="AA186" i="2"/>
  <c r="AB186" i="2"/>
  <c r="AZ186" i="2" s="1"/>
  <c r="AD186" i="2"/>
  <c r="AE186" i="2"/>
  <c r="BA186" i="2" s="1"/>
  <c r="AF186" i="2"/>
  <c r="J187" i="2"/>
  <c r="L187" i="2"/>
  <c r="M187" i="2"/>
  <c r="N187" i="2"/>
  <c r="O187" i="2"/>
  <c r="P187" i="2"/>
  <c r="Q187" i="2"/>
  <c r="R187" i="2"/>
  <c r="S187" i="2"/>
  <c r="T187" i="2"/>
  <c r="U187" i="2"/>
  <c r="V187" i="2"/>
  <c r="W187" i="2"/>
  <c r="X187" i="2"/>
  <c r="AV187" i="2" s="1"/>
  <c r="Y187" i="2"/>
  <c r="Z187" i="2"/>
  <c r="AA187" i="2"/>
  <c r="AB187" i="2"/>
  <c r="AZ187" i="2" s="1"/>
  <c r="AD187" i="2"/>
  <c r="AE187" i="2"/>
  <c r="BA187" i="2" s="1"/>
  <c r="AF187" i="2"/>
  <c r="J188" i="2"/>
  <c r="L188" i="2"/>
  <c r="M188" i="2"/>
  <c r="N188" i="2"/>
  <c r="O188" i="2"/>
  <c r="P188" i="2"/>
  <c r="Q188" i="2"/>
  <c r="R188" i="2"/>
  <c r="S188" i="2"/>
  <c r="T188" i="2"/>
  <c r="U188" i="2"/>
  <c r="V188" i="2"/>
  <c r="W188" i="2"/>
  <c r="X188" i="2"/>
  <c r="AV188" i="2" s="1"/>
  <c r="Y188" i="2"/>
  <c r="Z188" i="2"/>
  <c r="AA188" i="2"/>
  <c r="AB188" i="2"/>
  <c r="AZ188" i="2" s="1"/>
  <c r="AC188" i="2"/>
  <c r="AD188" i="2"/>
  <c r="AE188" i="2"/>
  <c r="BA188" i="2" s="1"/>
  <c r="AF188" i="2"/>
  <c r="J189" i="2"/>
  <c r="L189" i="2"/>
  <c r="M189" i="2"/>
  <c r="N189" i="2"/>
  <c r="O189" i="2"/>
  <c r="P189" i="2"/>
  <c r="Q189" i="2"/>
  <c r="R189" i="2"/>
  <c r="S189" i="2"/>
  <c r="T189" i="2"/>
  <c r="U189" i="2"/>
  <c r="V189" i="2"/>
  <c r="W189" i="2"/>
  <c r="X189" i="2"/>
  <c r="AV189" i="2" s="1"/>
  <c r="Y189" i="2"/>
  <c r="Z189" i="2"/>
  <c r="AA189" i="2"/>
  <c r="AB189" i="2"/>
  <c r="AZ189" i="2" s="1"/>
  <c r="AD189" i="2"/>
  <c r="AE189" i="2"/>
  <c r="BA189" i="2" s="1"/>
  <c r="AF189" i="2"/>
  <c r="J190" i="2"/>
  <c r="L190" i="2"/>
  <c r="M190" i="2"/>
  <c r="N190" i="2"/>
  <c r="O190" i="2"/>
  <c r="P190" i="2"/>
  <c r="Q190" i="2"/>
  <c r="R190" i="2"/>
  <c r="S190" i="2"/>
  <c r="T190" i="2"/>
  <c r="U190" i="2"/>
  <c r="V190" i="2"/>
  <c r="W190" i="2"/>
  <c r="X190" i="2"/>
  <c r="AV190" i="2" s="1"/>
  <c r="Y190" i="2"/>
  <c r="Z190" i="2"/>
  <c r="AA190" i="2"/>
  <c r="AB190" i="2"/>
  <c r="AZ190" i="2" s="1"/>
  <c r="AC190" i="2"/>
  <c r="AE190" i="2"/>
  <c r="BA190" i="2" s="1"/>
  <c r="AF190" i="2"/>
  <c r="J191" i="2"/>
  <c r="L191" i="2"/>
  <c r="M191" i="2"/>
  <c r="N191" i="2"/>
  <c r="O191" i="2"/>
  <c r="P191" i="2"/>
  <c r="Q191" i="2"/>
  <c r="R191" i="2"/>
  <c r="S191" i="2"/>
  <c r="T191" i="2"/>
  <c r="U191" i="2"/>
  <c r="V191" i="2"/>
  <c r="W191" i="2"/>
  <c r="X191" i="2"/>
  <c r="AV191" i="2" s="1"/>
  <c r="Y191" i="2"/>
  <c r="Z191" i="2"/>
  <c r="AA191" i="2"/>
  <c r="AB191" i="2"/>
  <c r="AZ191" i="2" s="1"/>
  <c r="AD191" i="2"/>
  <c r="AE191" i="2"/>
  <c r="BA191" i="2" s="1"/>
  <c r="AF191" i="2"/>
  <c r="J192" i="2"/>
  <c r="L192" i="2"/>
  <c r="M192" i="2"/>
  <c r="N192" i="2"/>
  <c r="O192" i="2"/>
  <c r="P192" i="2"/>
  <c r="Q192" i="2"/>
  <c r="R192" i="2"/>
  <c r="S192" i="2"/>
  <c r="T192" i="2"/>
  <c r="U192" i="2"/>
  <c r="V192" i="2"/>
  <c r="W192" i="2"/>
  <c r="X192" i="2"/>
  <c r="AV192" i="2" s="1"/>
  <c r="Y192" i="2"/>
  <c r="Z192" i="2"/>
  <c r="AA192" i="2"/>
  <c r="AB192" i="2"/>
  <c r="AZ192" i="2" s="1"/>
  <c r="AC192" i="2"/>
  <c r="AD192" i="2"/>
  <c r="AE192" i="2"/>
  <c r="BA192" i="2" s="1"/>
  <c r="AF192" i="2"/>
  <c r="J193" i="2"/>
  <c r="L193" i="2"/>
  <c r="M193" i="2"/>
  <c r="N193" i="2"/>
  <c r="O193" i="2"/>
  <c r="P193" i="2"/>
  <c r="Q193" i="2"/>
  <c r="R193" i="2"/>
  <c r="S193" i="2"/>
  <c r="T193" i="2"/>
  <c r="U193" i="2"/>
  <c r="V193" i="2"/>
  <c r="W193" i="2"/>
  <c r="X193" i="2"/>
  <c r="AV193" i="2" s="1"/>
  <c r="Y193" i="2"/>
  <c r="Z193" i="2"/>
  <c r="AA193" i="2"/>
  <c r="AB193" i="2"/>
  <c r="AZ193" i="2" s="1"/>
  <c r="AD193" i="2"/>
  <c r="AE193" i="2"/>
  <c r="BA193" i="2" s="1"/>
  <c r="AF193" i="2"/>
  <c r="J194" i="2"/>
  <c r="L194" i="2"/>
  <c r="M194" i="2"/>
  <c r="N194" i="2"/>
  <c r="O194" i="2"/>
  <c r="P194" i="2"/>
  <c r="Q194" i="2"/>
  <c r="R194" i="2"/>
  <c r="S194" i="2"/>
  <c r="T194" i="2"/>
  <c r="U194" i="2"/>
  <c r="V194" i="2"/>
  <c r="W194" i="2"/>
  <c r="X194" i="2"/>
  <c r="AV194" i="2" s="1"/>
  <c r="Y194" i="2"/>
  <c r="Z194" i="2"/>
  <c r="AA194" i="2"/>
  <c r="AB194" i="2"/>
  <c r="AZ194" i="2" s="1"/>
  <c r="AD194" i="2"/>
  <c r="AE194" i="2"/>
  <c r="BA194" i="2" s="1"/>
  <c r="AF194" i="2"/>
  <c r="J195" i="2"/>
  <c r="L195" i="2"/>
  <c r="M195" i="2"/>
  <c r="N195" i="2"/>
  <c r="O195" i="2"/>
  <c r="P195" i="2"/>
  <c r="Q195" i="2"/>
  <c r="R195" i="2"/>
  <c r="S195" i="2"/>
  <c r="T195" i="2"/>
  <c r="U195" i="2"/>
  <c r="V195" i="2"/>
  <c r="W195" i="2"/>
  <c r="X195" i="2"/>
  <c r="AV195" i="2" s="1"/>
  <c r="Y195" i="2"/>
  <c r="Z195" i="2"/>
  <c r="AA195" i="2"/>
  <c r="AB195" i="2"/>
  <c r="AZ195" i="2" s="1"/>
  <c r="AD195" i="2"/>
  <c r="AE195" i="2"/>
  <c r="BA195" i="2" s="1"/>
  <c r="AF195" i="2"/>
  <c r="J196" i="2"/>
  <c r="L196" i="2"/>
  <c r="M196" i="2"/>
  <c r="N196" i="2"/>
  <c r="O196" i="2"/>
  <c r="P196" i="2"/>
  <c r="Q196" i="2"/>
  <c r="R196" i="2"/>
  <c r="S196" i="2"/>
  <c r="T196" i="2"/>
  <c r="U196" i="2"/>
  <c r="V196" i="2"/>
  <c r="W196" i="2"/>
  <c r="X196" i="2"/>
  <c r="AV196" i="2" s="1"/>
  <c r="Y196" i="2"/>
  <c r="Z196" i="2"/>
  <c r="AA196" i="2"/>
  <c r="AB196" i="2"/>
  <c r="AZ196" i="2" s="1"/>
  <c r="AC196" i="2"/>
  <c r="AD196" i="2"/>
  <c r="AE196" i="2"/>
  <c r="BA196" i="2" s="1"/>
  <c r="AF196" i="2"/>
  <c r="J197" i="2"/>
  <c r="L197" i="2"/>
  <c r="M197" i="2"/>
  <c r="N197" i="2"/>
  <c r="O197" i="2"/>
  <c r="P197" i="2"/>
  <c r="Q197" i="2"/>
  <c r="R197" i="2"/>
  <c r="S197" i="2"/>
  <c r="T197" i="2"/>
  <c r="U197" i="2"/>
  <c r="V197" i="2"/>
  <c r="W197" i="2"/>
  <c r="X197" i="2"/>
  <c r="AV197" i="2" s="1"/>
  <c r="Y197" i="2"/>
  <c r="Z197" i="2"/>
  <c r="AA197" i="2"/>
  <c r="AB197" i="2"/>
  <c r="AZ197" i="2" s="1"/>
  <c r="AD197" i="2"/>
  <c r="AE197" i="2"/>
  <c r="BA197" i="2" s="1"/>
  <c r="AF197" i="2"/>
  <c r="J198" i="2"/>
  <c r="L198" i="2"/>
  <c r="M198" i="2"/>
  <c r="N198" i="2"/>
  <c r="O198" i="2"/>
  <c r="P198" i="2"/>
  <c r="Q198" i="2"/>
  <c r="R198" i="2"/>
  <c r="S198" i="2"/>
  <c r="T198" i="2"/>
  <c r="U198" i="2"/>
  <c r="V198" i="2"/>
  <c r="W198" i="2"/>
  <c r="X198" i="2"/>
  <c r="AV198" i="2" s="1"/>
  <c r="Y198" i="2"/>
  <c r="Z198" i="2"/>
  <c r="AA198" i="2"/>
  <c r="AB198" i="2"/>
  <c r="AZ198" i="2" s="1"/>
  <c r="AC198" i="2"/>
  <c r="AD198" i="2"/>
  <c r="AE198" i="2"/>
  <c r="BA198" i="2" s="1"/>
  <c r="AF198" i="2"/>
  <c r="J199" i="2"/>
  <c r="L199" i="2"/>
  <c r="M199" i="2"/>
  <c r="N199" i="2"/>
  <c r="O199" i="2"/>
  <c r="P199" i="2"/>
  <c r="Q199" i="2"/>
  <c r="R199" i="2"/>
  <c r="S199" i="2"/>
  <c r="T199" i="2"/>
  <c r="U199" i="2"/>
  <c r="V199" i="2"/>
  <c r="W199" i="2"/>
  <c r="X199" i="2"/>
  <c r="AV199" i="2" s="1"/>
  <c r="Y199" i="2"/>
  <c r="Z199" i="2"/>
  <c r="AA199" i="2"/>
  <c r="AB199" i="2"/>
  <c r="AZ199" i="2" s="1"/>
  <c r="AD199" i="2"/>
  <c r="AE199" i="2"/>
  <c r="BA199" i="2" s="1"/>
  <c r="AF199" i="2"/>
  <c r="J200" i="2"/>
  <c r="L200" i="2"/>
  <c r="M200" i="2"/>
  <c r="N200" i="2"/>
  <c r="O200" i="2"/>
  <c r="P200" i="2"/>
  <c r="Q200" i="2"/>
  <c r="R200" i="2"/>
  <c r="S200" i="2"/>
  <c r="T200" i="2"/>
  <c r="U200" i="2"/>
  <c r="V200" i="2"/>
  <c r="W200" i="2"/>
  <c r="X200" i="2"/>
  <c r="AV200" i="2" s="1"/>
  <c r="Y200" i="2"/>
  <c r="Z200" i="2"/>
  <c r="AA200" i="2"/>
  <c r="AB200" i="2"/>
  <c r="AZ200" i="2" s="1"/>
  <c r="AD200" i="2"/>
  <c r="AE200" i="2"/>
  <c r="BA200" i="2" s="1"/>
  <c r="AF200" i="2"/>
  <c r="J201" i="2"/>
  <c r="L201" i="2"/>
  <c r="M201" i="2"/>
  <c r="N201" i="2"/>
  <c r="O201" i="2"/>
  <c r="P201" i="2"/>
  <c r="Q201" i="2"/>
  <c r="R201" i="2"/>
  <c r="S201" i="2"/>
  <c r="T201" i="2"/>
  <c r="U201" i="2"/>
  <c r="V201" i="2"/>
  <c r="W201" i="2"/>
  <c r="X201" i="2"/>
  <c r="AV201" i="2" s="1"/>
  <c r="Y201" i="2"/>
  <c r="Z201" i="2"/>
  <c r="AA201" i="2"/>
  <c r="AB201" i="2"/>
  <c r="AZ201" i="2" s="1"/>
  <c r="AD201" i="2"/>
  <c r="AE201" i="2"/>
  <c r="BA201" i="2" s="1"/>
  <c r="AF201" i="2"/>
  <c r="J202" i="2"/>
  <c r="L202" i="2"/>
  <c r="M202" i="2"/>
  <c r="N202" i="2"/>
  <c r="O202" i="2"/>
  <c r="P202" i="2"/>
  <c r="Q202" i="2"/>
  <c r="R202" i="2"/>
  <c r="S202" i="2"/>
  <c r="T202" i="2"/>
  <c r="U202" i="2"/>
  <c r="V202" i="2"/>
  <c r="W202" i="2"/>
  <c r="X202" i="2"/>
  <c r="AV202" i="2" s="1"/>
  <c r="Y202" i="2"/>
  <c r="Z202" i="2"/>
  <c r="AA202" i="2"/>
  <c r="AB202" i="2"/>
  <c r="AZ202" i="2" s="1"/>
  <c r="AD202" i="2"/>
  <c r="AE202" i="2"/>
  <c r="BA202" i="2" s="1"/>
  <c r="AF202" i="2"/>
  <c r="J203" i="2"/>
  <c r="L203" i="2"/>
  <c r="M203" i="2"/>
  <c r="N203" i="2"/>
  <c r="O203" i="2"/>
  <c r="P203" i="2"/>
  <c r="Q203" i="2"/>
  <c r="R203" i="2"/>
  <c r="S203" i="2"/>
  <c r="T203" i="2"/>
  <c r="U203" i="2"/>
  <c r="V203" i="2"/>
  <c r="W203" i="2"/>
  <c r="X203" i="2"/>
  <c r="AV203" i="2" s="1"/>
  <c r="Y203" i="2"/>
  <c r="Z203" i="2"/>
  <c r="AA203" i="2"/>
  <c r="AB203" i="2"/>
  <c r="AZ203" i="2" s="1"/>
  <c r="AD203" i="2"/>
  <c r="AE203" i="2"/>
  <c r="BA203" i="2" s="1"/>
  <c r="AF203" i="2"/>
  <c r="J204" i="2"/>
  <c r="L204" i="2"/>
  <c r="M204" i="2"/>
  <c r="N204" i="2"/>
  <c r="O204" i="2"/>
  <c r="P204" i="2"/>
  <c r="Q204" i="2"/>
  <c r="R204" i="2"/>
  <c r="S204" i="2"/>
  <c r="T204" i="2"/>
  <c r="U204" i="2"/>
  <c r="V204" i="2"/>
  <c r="W204" i="2"/>
  <c r="X204" i="2"/>
  <c r="AV204" i="2" s="1"/>
  <c r="Y204" i="2"/>
  <c r="Z204" i="2"/>
  <c r="AA204" i="2"/>
  <c r="AB204" i="2"/>
  <c r="AZ204" i="2" s="1"/>
  <c r="AC204" i="2"/>
  <c r="AD204" i="2"/>
  <c r="AE204" i="2"/>
  <c r="BA204" i="2" s="1"/>
  <c r="AF204" i="2"/>
  <c r="J205" i="2"/>
  <c r="L205" i="2"/>
  <c r="M205" i="2"/>
  <c r="N205" i="2"/>
  <c r="O205" i="2"/>
  <c r="P205" i="2"/>
  <c r="Q205" i="2"/>
  <c r="R205" i="2"/>
  <c r="S205" i="2"/>
  <c r="T205" i="2"/>
  <c r="U205" i="2"/>
  <c r="V205" i="2"/>
  <c r="W205" i="2"/>
  <c r="X205" i="2"/>
  <c r="AV205" i="2" s="1"/>
  <c r="Y205" i="2"/>
  <c r="Z205" i="2"/>
  <c r="AA205" i="2"/>
  <c r="AB205" i="2"/>
  <c r="AZ205" i="2" s="1"/>
  <c r="AD205" i="2"/>
  <c r="AE205" i="2"/>
  <c r="BA205" i="2" s="1"/>
  <c r="AF205" i="2"/>
  <c r="J206" i="2"/>
  <c r="L206" i="2"/>
  <c r="M206" i="2"/>
  <c r="N206" i="2"/>
  <c r="O206" i="2"/>
  <c r="P206" i="2"/>
  <c r="Q206" i="2"/>
  <c r="R206" i="2"/>
  <c r="S206" i="2"/>
  <c r="T206" i="2"/>
  <c r="U206" i="2"/>
  <c r="V206" i="2"/>
  <c r="W206" i="2"/>
  <c r="X206" i="2"/>
  <c r="AV206" i="2" s="1"/>
  <c r="Y206" i="2"/>
  <c r="Z206" i="2"/>
  <c r="AA206" i="2"/>
  <c r="AB206" i="2"/>
  <c r="AZ206" i="2" s="1"/>
  <c r="AC206" i="2"/>
  <c r="AD206" i="2"/>
  <c r="AE206" i="2"/>
  <c r="BA206" i="2" s="1"/>
  <c r="AF206" i="2"/>
  <c r="J207" i="2"/>
  <c r="L207" i="2"/>
  <c r="M207" i="2"/>
  <c r="N207" i="2"/>
  <c r="O207" i="2"/>
  <c r="P207" i="2"/>
  <c r="Q207" i="2"/>
  <c r="R207" i="2"/>
  <c r="S207" i="2"/>
  <c r="T207" i="2"/>
  <c r="U207" i="2"/>
  <c r="V207" i="2"/>
  <c r="W207" i="2"/>
  <c r="X207" i="2"/>
  <c r="AV207" i="2" s="1"/>
  <c r="Y207" i="2"/>
  <c r="Z207" i="2"/>
  <c r="AA207" i="2"/>
  <c r="AB207" i="2"/>
  <c r="AZ207" i="2" s="1"/>
  <c r="AD207" i="2"/>
  <c r="AE207" i="2"/>
  <c r="BA207" i="2" s="1"/>
  <c r="AF207" i="2"/>
  <c r="J208" i="2"/>
  <c r="L208" i="2"/>
  <c r="M208" i="2"/>
  <c r="N208" i="2"/>
  <c r="O208" i="2"/>
  <c r="P208" i="2"/>
  <c r="Q208" i="2"/>
  <c r="R208" i="2"/>
  <c r="S208" i="2"/>
  <c r="T208" i="2"/>
  <c r="U208" i="2"/>
  <c r="V208" i="2"/>
  <c r="W208" i="2"/>
  <c r="X208" i="2"/>
  <c r="AV208" i="2" s="1"/>
  <c r="Y208" i="2"/>
  <c r="Z208" i="2"/>
  <c r="AA208" i="2"/>
  <c r="AB208" i="2"/>
  <c r="AZ208" i="2" s="1"/>
  <c r="AD208" i="2"/>
  <c r="AE208" i="2"/>
  <c r="BA208" i="2" s="1"/>
  <c r="AF208" i="2"/>
  <c r="J209" i="2"/>
  <c r="L209" i="2"/>
  <c r="M209" i="2"/>
  <c r="N209" i="2"/>
  <c r="O209" i="2"/>
  <c r="P209" i="2"/>
  <c r="Q209" i="2"/>
  <c r="R209" i="2"/>
  <c r="S209" i="2"/>
  <c r="T209" i="2"/>
  <c r="U209" i="2"/>
  <c r="V209" i="2"/>
  <c r="W209" i="2"/>
  <c r="X209" i="2"/>
  <c r="AV209" i="2" s="1"/>
  <c r="Y209" i="2"/>
  <c r="Z209" i="2"/>
  <c r="AA209" i="2"/>
  <c r="AB209" i="2"/>
  <c r="AZ209" i="2" s="1"/>
  <c r="AD209" i="2"/>
  <c r="AE209" i="2"/>
  <c r="BA209" i="2" s="1"/>
  <c r="AF209" i="2"/>
  <c r="J210" i="2"/>
  <c r="L210" i="2"/>
  <c r="M210" i="2"/>
  <c r="N210" i="2"/>
  <c r="O210" i="2"/>
  <c r="P210" i="2"/>
  <c r="Q210" i="2"/>
  <c r="R210" i="2"/>
  <c r="S210" i="2"/>
  <c r="T210" i="2"/>
  <c r="U210" i="2"/>
  <c r="V210" i="2"/>
  <c r="W210" i="2"/>
  <c r="X210" i="2"/>
  <c r="AV210" i="2" s="1"/>
  <c r="Y210" i="2"/>
  <c r="Z210" i="2"/>
  <c r="AA210" i="2"/>
  <c r="AB210" i="2"/>
  <c r="AZ210" i="2" s="1"/>
  <c r="AD210" i="2"/>
  <c r="AE210" i="2"/>
  <c r="BA210" i="2" s="1"/>
  <c r="AF210" i="2"/>
  <c r="J211" i="2"/>
  <c r="L211" i="2"/>
  <c r="M211" i="2"/>
  <c r="N211" i="2"/>
  <c r="O211" i="2"/>
  <c r="P211" i="2"/>
  <c r="Q211" i="2"/>
  <c r="R211" i="2"/>
  <c r="S211" i="2"/>
  <c r="T211" i="2"/>
  <c r="U211" i="2"/>
  <c r="V211" i="2"/>
  <c r="W211" i="2"/>
  <c r="X211" i="2"/>
  <c r="AV211" i="2" s="1"/>
  <c r="Y211" i="2"/>
  <c r="Z211" i="2"/>
  <c r="AA211" i="2"/>
  <c r="AB211" i="2"/>
  <c r="AZ211" i="2" s="1"/>
  <c r="AD211" i="2"/>
  <c r="AE211" i="2"/>
  <c r="BA211" i="2" s="1"/>
  <c r="AF211" i="2"/>
  <c r="J212" i="2"/>
  <c r="L212" i="2"/>
  <c r="M212" i="2"/>
  <c r="N212" i="2"/>
  <c r="O212" i="2"/>
  <c r="P212" i="2"/>
  <c r="Q212" i="2"/>
  <c r="R212" i="2"/>
  <c r="S212" i="2"/>
  <c r="T212" i="2"/>
  <c r="U212" i="2"/>
  <c r="V212" i="2"/>
  <c r="W212" i="2"/>
  <c r="X212" i="2"/>
  <c r="AV212" i="2" s="1"/>
  <c r="Y212" i="2"/>
  <c r="Z212" i="2"/>
  <c r="AA212" i="2"/>
  <c r="AB212" i="2"/>
  <c r="AZ212" i="2" s="1"/>
  <c r="AD212" i="2"/>
  <c r="AE212" i="2"/>
  <c r="BA212" i="2" s="1"/>
  <c r="AF212" i="2"/>
  <c r="J213" i="2"/>
  <c r="L213" i="2"/>
  <c r="M213" i="2"/>
  <c r="N213" i="2"/>
  <c r="O213" i="2"/>
  <c r="P213" i="2"/>
  <c r="Q213" i="2"/>
  <c r="R213" i="2"/>
  <c r="S213" i="2"/>
  <c r="T213" i="2"/>
  <c r="U213" i="2"/>
  <c r="V213" i="2"/>
  <c r="W213" i="2"/>
  <c r="X213" i="2"/>
  <c r="AV213" i="2" s="1"/>
  <c r="Y213" i="2"/>
  <c r="Z213" i="2"/>
  <c r="AA213" i="2"/>
  <c r="AB213" i="2"/>
  <c r="AZ213" i="2" s="1"/>
  <c r="AD213" i="2"/>
  <c r="AE213" i="2"/>
  <c r="BA213" i="2" s="1"/>
  <c r="AF213" i="2"/>
  <c r="J214" i="2"/>
  <c r="L214" i="2"/>
  <c r="M214" i="2"/>
  <c r="N214" i="2"/>
  <c r="O214" i="2"/>
  <c r="P214" i="2"/>
  <c r="Q214" i="2"/>
  <c r="R214" i="2"/>
  <c r="S214" i="2"/>
  <c r="T214" i="2"/>
  <c r="U214" i="2"/>
  <c r="V214" i="2"/>
  <c r="W214" i="2"/>
  <c r="X214" i="2"/>
  <c r="AV214" i="2" s="1"/>
  <c r="Y214" i="2"/>
  <c r="Z214" i="2"/>
  <c r="AA214" i="2"/>
  <c r="AB214" i="2"/>
  <c r="AZ214" i="2" s="1"/>
  <c r="AD214" i="2"/>
  <c r="AE214" i="2"/>
  <c r="BA214" i="2" s="1"/>
  <c r="AF214" i="2"/>
  <c r="J215" i="2"/>
  <c r="L215" i="2"/>
  <c r="M215" i="2"/>
  <c r="N215" i="2"/>
  <c r="O215" i="2"/>
  <c r="P215" i="2"/>
  <c r="Q215" i="2"/>
  <c r="R215" i="2"/>
  <c r="S215" i="2"/>
  <c r="T215" i="2"/>
  <c r="U215" i="2"/>
  <c r="V215" i="2"/>
  <c r="W215" i="2"/>
  <c r="X215" i="2"/>
  <c r="AV215" i="2" s="1"/>
  <c r="Y215" i="2"/>
  <c r="Z215" i="2"/>
  <c r="AA215" i="2"/>
  <c r="AB215" i="2"/>
  <c r="AZ215" i="2" s="1"/>
  <c r="AD215" i="2"/>
  <c r="AE215" i="2"/>
  <c r="BA215" i="2" s="1"/>
  <c r="AF215" i="2"/>
  <c r="J216" i="2"/>
  <c r="L216" i="2"/>
  <c r="M216" i="2"/>
  <c r="N216" i="2"/>
  <c r="O216" i="2"/>
  <c r="P216" i="2"/>
  <c r="Q216" i="2"/>
  <c r="R216" i="2"/>
  <c r="S216" i="2"/>
  <c r="T216" i="2"/>
  <c r="U216" i="2"/>
  <c r="V216" i="2"/>
  <c r="W216" i="2"/>
  <c r="X216" i="2"/>
  <c r="AV216" i="2" s="1"/>
  <c r="Y216" i="2"/>
  <c r="Z216" i="2"/>
  <c r="AA216" i="2"/>
  <c r="AB216" i="2"/>
  <c r="AZ216" i="2" s="1"/>
  <c r="AD216" i="2"/>
  <c r="AE216" i="2"/>
  <c r="BA216" i="2" s="1"/>
  <c r="AF216" i="2"/>
  <c r="J217" i="2"/>
  <c r="L217" i="2"/>
  <c r="M217" i="2"/>
  <c r="N217" i="2"/>
  <c r="O217" i="2"/>
  <c r="P217" i="2"/>
  <c r="Q217" i="2"/>
  <c r="R217" i="2"/>
  <c r="S217" i="2"/>
  <c r="T217" i="2"/>
  <c r="U217" i="2"/>
  <c r="V217" i="2"/>
  <c r="W217" i="2"/>
  <c r="X217" i="2"/>
  <c r="AV217" i="2" s="1"/>
  <c r="Y217" i="2"/>
  <c r="Z217" i="2"/>
  <c r="AA217" i="2"/>
  <c r="AB217" i="2"/>
  <c r="AZ217" i="2" s="1"/>
  <c r="AD217" i="2"/>
  <c r="AE217" i="2"/>
  <c r="BA217" i="2" s="1"/>
  <c r="AF217" i="2"/>
  <c r="J218" i="2"/>
  <c r="L218" i="2"/>
  <c r="M218" i="2"/>
  <c r="N218" i="2"/>
  <c r="O218" i="2"/>
  <c r="P218" i="2"/>
  <c r="Q218" i="2"/>
  <c r="R218" i="2"/>
  <c r="S218" i="2"/>
  <c r="T218" i="2"/>
  <c r="U218" i="2"/>
  <c r="V218" i="2"/>
  <c r="W218" i="2"/>
  <c r="X218" i="2"/>
  <c r="AV218" i="2" s="1"/>
  <c r="Y218" i="2"/>
  <c r="Z218" i="2"/>
  <c r="AA218" i="2"/>
  <c r="AB218" i="2"/>
  <c r="AZ218" i="2" s="1"/>
  <c r="AD218" i="2"/>
  <c r="AE218" i="2"/>
  <c r="BA218" i="2" s="1"/>
  <c r="AF218" i="2"/>
  <c r="J219" i="2"/>
  <c r="L219" i="2"/>
  <c r="M219" i="2"/>
  <c r="N219" i="2"/>
  <c r="O219" i="2"/>
  <c r="P219" i="2"/>
  <c r="Q219" i="2"/>
  <c r="R219" i="2"/>
  <c r="S219" i="2"/>
  <c r="T219" i="2"/>
  <c r="U219" i="2"/>
  <c r="V219" i="2"/>
  <c r="W219" i="2"/>
  <c r="X219" i="2"/>
  <c r="AV219" i="2" s="1"/>
  <c r="Y219" i="2"/>
  <c r="Z219" i="2"/>
  <c r="AA219" i="2"/>
  <c r="AB219" i="2"/>
  <c r="AZ219" i="2" s="1"/>
  <c r="AD219" i="2"/>
  <c r="AE219" i="2"/>
  <c r="BA219" i="2" s="1"/>
  <c r="AF219" i="2"/>
  <c r="J220" i="2"/>
  <c r="L220" i="2"/>
  <c r="M220" i="2"/>
  <c r="N220" i="2"/>
  <c r="O220" i="2"/>
  <c r="P220" i="2"/>
  <c r="Q220" i="2"/>
  <c r="R220" i="2"/>
  <c r="S220" i="2"/>
  <c r="T220" i="2"/>
  <c r="U220" i="2"/>
  <c r="V220" i="2"/>
  <c r="W220" i="2"/>
  <c r="X220" i="2"/>
  <c r="AV220" i="2" s="1"/>
  <c r="Y220" i="2"/>
  <c r="Z220" i="2"/>
  <c r="AA220" i="2"/>
  <c r="AB220" i="2"/>
  <c r="AZ220" i="2" s="1"/>
  <c r="AC220" i="2"/>
  <c r="AD220" i="2"/>
  <c r="AE220" i="2"/>
  <c r="BA220" i="2" s="1"/>
  <c r="AF220" i="2"/>
  <c r="J221" i="2"/>
  <c r="L221" i="2"/>
  <c r="M221" i="2"/>
  <c r="N221" i="2"/>
  <c r="O221" i="2"/>
  <c r="P221" i="2"/>
  <c r="Q221" i="2"/>
  <c r="R221" i="2"/>
  <c r="S221" i="2"/>
  <c r="T221" i="2"/>
  <c r="U221" i="2"/>
  <c r="V221" i="2"/>
  <c r="W221" i="2"/>
  <c r="X221" i="2"/>
  <c r="AV221" i="2" s="1"/>
  <c r="Y221" i="2"/>
  <c r="Z221" i="2"/>
  <c r="AA221" i="2"/>
  <c r="AB221" i="2"/>
  <c r="AZ221" i="2" s="1"/>
  <c r="AD221" i="2"/>
  <c r="AE221" i="2"/>
  <c r="BA221" i="2" s="1"/>
  <c r="AF221" i="2"/>
  <c r="J222" i="2"/>
  <c r="L222" i="2"/>
  <c r="M222" i="2"/>
  <c r="N222" i="2"/>
  <c r="O222" i="2"/>
  <c r="P222" i="2"/>
  <c r="Q222" i="2"/>
  <c r="R222" i="2"/>
  <c r="S222" i="2"/>
  <c r="T222" i="2"/>
  <c r="U222" i="2"/>
  <c r="V222" i="2"/>
  <c r="W222" i="2"/>
  <c r="X222" i="2"/>
  <c r="AV222" i="2" s="1"/>
  <c r="Y222" i="2"/>
  <c r="Z222" i="2"/>
  <c r="AA222" i="2"/>
  <c r="AB222" i="2"/>
  <c r="AZ222" i="2" s="1"/>
  <c r="AC222" i="2"/>
  <c r="AD222" i="2"/>
  <c r="AE222" i="2"/>
  <c r="BA222" i="2" s="1"/>
  <c r="AF222" i="2"/>
  <c r="J223" i="2"/>
  <c r="L223" i="2"/>
  <c r="M223" i="2"/>
  <c r="N223" i="2"/>
  <c r="O223" i="2"/>
  <c r="P223" i="2"/>
  <c r="Q223" i="2"/>
  <c r="R223" i="2"/>
  <c r="S223" i="2"/>
  <c r="T223" i="2"/>
  <c r="U223" i="2"/>
  <c r="V223" i="2"/>
  <c r="W223" i="2"/>
  <c r="X223" i="2"/>
  <c r="AV223" i="2" s="1"/>
  <c r="Y223" i="2"/>
  <c r="Z223" i="2"/>
  <c r="AA223" i="2"/>
  <c r="AB223" i="2"/>
  <c r="AZ223" i="2" s="1"/>
  <c r="AD223" i="2"/>
  <c r="AE223" i="2"/>
  <c r="BA223" i="2" s="1"/>
  <c r="AF223" i="2"/>
  <c r="J224" i="2"/>
  <c r="L224" i="2"/>
  <c r="M224" i="2"/>
  <c r="N224" i="2"/>
  <c r="O224" i="2"/>
  <c r="P224" i="2"/>
  <c r="Q224" i="2"/>
  <c r="R224" i="2"/>
  <c r="S224" i="2"/>
  <c r="T224" i="2"/>
  <c r="U224" i="2"/>
  <c r="V224" i="2"/>
  <c r="W224" i="2"/>
  <c r="X224" i="2"/>
  <c r="AV224" i="2" s="1"/>
  <c r="Y224" i="2"/>
  <c r="Z224" i="2"/>
  <c r="AA224" i="2"/>
  <c r="AB224" i="2"/>
  <c r="AZ224" i="2" s="1"/>
  <c r="AD224" i="2"/>
  <c r="AE224" i="2"/>
  <c r="BA224" i="2" s="1"/>
  <c r="AF224" i="2"/>
  <c r="J225" i="2"/>
  <c r="L225" i="2"/>
  <c r="M225" i="2"/>
  <c r="N225" i="2"/>
  <c r="O225" i="2"/>
  <c r="P225" i="2"/>
  <c r="Q225" i="2"/>
  <c r="R225" i="2"/>
  <c r="S225" i="2"/>
  <c r="T225" i="2"/>
  <c r="U225" i="2"/>
  <c r="V225" i="2"/>
  <c r="W225" i="2"/>
  <c r="X225" i="2"/>
  <c r="AV225" i="2" s="1"/>
  <c r="Y225" i="2"/>
  <c r="Z225" i="2"/>
  <c r="AA225" i="2"/>
  <c r="AB225" i="2"/>
  <c r="AZ225" i="2" s="1"/>
  <c r="AD225" i="2"/>
  <c r="AE225" i="2"/>
  <c r="BA225" i="2" s="1"/>
  <c r="AF225" i="2"/>
  <c r="J226" i="2"/>
  <c r="L226" i="2"/>
  <c r="M226" i="2"/>
  <c r="N226" i="2"/>
  <c r="O226" i="2"/>
  <c r="P226" i="2"/>
  <c r="Q226" i="2"/>
  <c r="R226" i="2"/>
  <c r="S226" i="2"/>
  <c r="T226" i="2"/>
  <c r="U226" i="2"/>
  <c r="V226" i="2"/>
  <c r="W226" i="2"/>
  <c r="X226" i="2"/>
  <c r="AV226" i="2" s="1"/>
  <c r="Y226" i="2"/>
  <c r="Z226" i="2"/>
  <c r="AA226" i="2"/>
  <c r="AB226" i="2"/>
  <c r="AZ226" i="2" s="1"/>
  <c r="AC226" i="2"/>
  <c r="AD226" i="2"/>
  <c r="AE226" i="2"/>
  <c r="BA226" i="2" s="1"/>
  <c r="AF226" i="2"/>
  <c r="J227" i="2"/>
  <c r="L227" i="2"/>
  <c r="M227" i="2"/>
  <c r="N227" i="2"/>
  <c r="O227" i="2"/>
  <c r="P227" i="2"/>
  <c r="Q227" i="2"/>
  <c r="R227" i="2"/>
  <c r="S227" i="2"/>
  <c r="T227" i="2"/>
  <c r="U227" i="2"/>
  <c r="V227" i="2"/>
  <c r="W227" i="2"/>
  <c r="X227" i="2"/>
  <c r="AV227" i="2" s="1"/>
  <c r="Y227" i="2"/>
  <c r="Z227" i="2"/>
  <c r="AA227" i="2"/>
  <c r="AB227" i="2"/>
  <c r="AZ227" i="2" s="1"/>
  <c r="AD227" i="2"/>
  <c r="AE227" i="2"/>
  <c r="BA227" i="2" s="1"/>
  <c r="AF227" i="2"/>
  <c r="J228" i="2"/>
  <c r="L228" i="2"/>
  <c r="M228" i="2"/>
  <c r="N228" i="2"/>
  <c r="O228" i="2"/>
  <c r="P228" i="2"/>
  <c r="Q228" i="2"/>
  <c r="R228" i="2"/>
  <c r="S228" i="2"/>
  <c r="T228" i="2"/>
  <c r="U228" i="2"/>
  <c r="V228" i="2"/>
  <c r="W228" i="2"/>
  <c r="X228" i="2"/>
  <c r="AV228" i="2" s="1"/>
  <c r="Y228" i="2"/>
  <c r="Z228" i="2"/>
  <c r="AA228" i="2"/>
  <c r="AB228" i="2"/>
  <c r="AZ228" i="2" s="1"/>
  <c r="AD228" i="2"/>
  <c r="AE228" i="2"/>
  <c r="BA228" i="2" s="1"/>
  <c r="AF228" i="2"/>
  <c r="J229" i="2"/>
  <c r="L229" i="2"/>
  <c r="M229" i="2"/>
  <c r="N229" i="2"/>
  <c r="O229" i="2"/>
  <c r="P229" i="2"/>
  <c r="Q229" i="2"/>
  <c r="R229" i="2"/>
  <c r="S229" i="2"/>
  <c r="T229" i="2"/>
  <c r="U229" i="2"/>
  <c r="V229" i="2"/>
  <c r="W229" i="2"/>
  <c r="X229" i="2"/>
  <c r="AV229" i="2" s="1"/>
  <c r="Y229" i="2"/>
  <c r="Z229" i="2"/>
  <c r="AA229" i="2"/>
  <c r="AB229" i="2"/>
  <c r="AZ229" i="2" s="1"/>
  <c r="AD229" i="2"/>
  <c r="AE229" i="2"/>
  <c r="BA229" i="2" s="1"/>
  <c r="AF229" i="2"/>
  <c r="J230" i="2"/>
  <c r="L230" i="2"/>
  <c r="M230" i="2"/>
  <c r="N230" i="2"/>
  <c r="O230" i="2"/>
  <c r="P230" i="2"/>
  <c r="Q230" i="2"/>
  <c r="R230" i="2"/>
  <c r="S230" i="2"/>
  <c r="T230" i="2"/>
  <c r="U230" i="2"/>
  <c r="V230" i="2"/>
  <c r="W230" i="2"/>
  <c r="X230" i="2"/>
  <c r="AV230" i="2" s="1"/>
  <c r="Y230" i="2"/>
  <c r="Z230" i="2"/>
  <c r="AA230" i="2"/>
  <c r="AB230" i="2"/>
  <c r="AZ230" i="2" s="1"/>
  <c r="AD230" i="2"/>
  <c r="AE230" i="2"/>
  <c r="BA230" i="2" s="1"/>
  <c r="AF230" i="2"/>
  <c r="J231" i="2"/>
  <c r="L231" i="2"/>
  <c r="M231" i="2"/>
  <c r="N231" i="2"/>
  <c r="O231" i="2"/>
  <c r="P231" i="2"/>
  <c r="Q231" i="2"/>
  <c r="R231" i="2"/>
  <c r="S231" i="2"/>
  <c r="T231" i="2"/>
  <c r="U231" i="2"/>
  <c r="V231" i="2"/>
  <c r="W231" i="2"/>
  <c r="X231" i="2"/>
  <c r="AV231" i="2" s="1"/>
  <c r="Y231" i="2"/>
  <c r="Z231" i="2"/>
  <c r="AA231" i="2"/>
  <c r="AB231" i="2"/>
  <c r="AZ231" i="2" s="1"/>
  <c r="AD231" i="2"/>
  <c r="AE231" i="2"/>
  <c r="BA231" i="2" s="1"/>
  <c r="AF231" i="2"/>
  <c r="J232" i="2"/>
  <c r="L232" i="2"/>
  <c r="M232" i="2"/>
  <c r="N232" i="2"/>
  <c r="O232" i="2"/>
  <c r="P232" i="2"/>
  <c r="Q232" i="2"/>
  <c r="R232" i="2"/>
  <c r="S232" i="2"/>
  <c r="T232" i="2"/>
  <c r="U232" i="2"/>
  <c r="V232" i="2"/>
  <c r="W232" i="2"/>
  <c r="X232" i="2"/>
  <c r="AV232" i="2" s="1"/>
  <c r="Y232" i="2"/>
  <c r="Z232" i="2"/>
  <c r="AA232" i="2"/>
  <c r="AB232" i="2"/>
  <c r="AZ232" i="2" s="1"/>
  <c r="AC232" i="2"/>
  <c r="AD232" i="2"/>
  <c r="AE232" i="2"/>
  <c r="BA232" i="2" s="1"/>
  <c r="AF232" i="2"/>
  <c r="J233" i="2"/>
  <c r="L233" i="2"/>
  <c r="M233" i="2"/>
  <c r="N233" i="2"/>
  <c r="O233" i="2"/>
  <c r="P233" i="2"/>
  <c r="Q233" i="2"/>
  <c r="R233" i="2"/>
  <c r="S233" i="2"/>
  <c r="T233" i="2"/>
  <c r="U233" i="2"/>
  <c r="V233" i="2"/>
  <c r="W233" i="2"/>
  <c r="X233" i="2"/>
  <c r="AV233" i="2" s="1"/>
  <c r="Y233" i="2"/>
  <c r="Z233" i="2"/>
  <c r="AA233" i="2"/>
  <c r="AB233" i="2"/>
  <c r="AZ233" i="2" s="1"/>
  <c r="AD233" i="2"/>
  <c r="AE233" i="2"/>
  <c r="BA233" i="2" s="1"/>
  <c r="AF233" i="2"/>
  <c r="J234" i="2"/>
  <c r="L234" i="2"/>
  <c r="M234" i="2"/>
  <c r="N234" i="2"/>
  <c r="O234" i="2"/>
  <c r="P234" i="2"/>
  <c r="Q234" i="2"/>
  <c r="R234" i="2"/>
  <c r="S234" i="2"/>
  <c r="T234" i="2"/>
  <c r="U234" i="2"/>
  <c r="V234" i="2"/>
  <c r="W234" i="2"/>
  <c r="X234" i="2"/>
  <c r="AV234" i="2" s="1"/>
  <c r="Y234" i="2"/>
  <c r="Z234" i="2"/>
  <c r="AA234" i="2"/>
  <c r="AB234" i="2"/>
  <c r="AZ234" i="2" s="1"/>
  <c r="AD234" i="2"/>
  <c r="AE234" i="2"/>
  <c r="BA234" i="2" s="1"/>
  <c r="AF234" i="2"/>
  <c r="J235" i="2"/>
  <c r="L235" i="2"/>
  <c r="M235" i="2"/>
  <c r="N235" i="2"/>
  <c r="O235" i="2"/>
  <c r="P235" i="2"/>
  <c r="Q235" i="2"/>
  <c r="R235" i="2"/>
  <c r="S235" i="2"/>
  <c r="T235" i="2"/>
  <c r="U235" i="2"/>
  <c r="V235" i="2"/>
  <c r="W235" i="2"/>
  <c r="X235" i="2"/>
  <c r="AV235" i="2" s="1"/>
  <c r="Y235" i="2"/>
  <c r="Z235" i="2"/>
  <c r="AA235" i="2"/>
  <c r="AB235" i="2"/>
  <c r="AZ235" i="2" s="1"/>
  <c r="AD235" i="2"/>
  <c r="AE235" i="2"/>
  <c r="BA235" i="2" s="1"/>
  <c r="AF235" i="2"/>
  <c r="J236" i="2"/>
  <c r="L236" i="2"/>
  <c r="M236" i="2"/>
  <c r="N236" i="2"/>
  <c r="O236" i="2"/>
  <c r="P236" i="2"/>
  <c r="Q236" i="2"/>
  <c r="R236" i="2"/>
  <c r="S236" i="2"/>
  <c r="T236" i="2"/>
  <c r="U236" i="2"/>
  <c r="V236" i="2"/>
  <c r="W236" i="2"/>
  <c r="X236" i="2"/>
  <c r="AV236" i="2" s="1"/>
  <c r="Y236" i="2"/>
  <c r="Z236" i="2"/>
  <c r="AA236" i="2"/>
  <c r="AB236" i="2"/>
  <c r="AZ236" i="2" s="1"/>
  <c r="AD236" i="2"/>
  <c r="AE236" i="2"/>
  <c r="BA236" i="2" s="1"/>
  <c r="AF236" i="2"/>
  <c r="J237" i="2"/>
  <c r="L237" i="2"/>
  <c r="M237" i="2"/>
  <c r="N237" i="2"/>
  <c r="O237" i="2"/>
  <c r="P237" i="2"/>
  <c r="Q237" i="2"/>
  <c r="R237" i="2"/>
  <c r="S237" i="2"/>
  <c r="T237" i="2"/>
  <c r="U237" i="2"/>
  <c r="V237" i="2"/>
  <c r="W237" i="2"/>
  <c r="X237" i="2"/>
  <c r="AV237" i="2" s="1"/>
  <c r="Y237" i="2"/>
  <c r="Z237" i="2"/>
  <c r="AA237" i="2"/>
  <c r="AB237" i="2"/>
  <c r="AZ237" i="2" s="1"/>
  <c r="AD237" i="2"/>
  <c r="AE237" i="2"/>
  <c r="BA237" i="2" s="1"/>
  <c r="AF237" i="2"/>
  <c r="J238" i="2"/>
  <c r="L238" i="2"/>
  <c r="M238" i="2"/>
  <c r="N238" i="2"/>
  <c r="O238" i="2"/>
  <c r="P238" i="2"/>
  <c r="Q238" i="2"/>
  <c r="R238" i="2"/>
  <c r="S238" i="2"/>
  <c r="T238" i="2"/>
  <c r="U238" i="2"/>
  <c r="V238" i="2"/>
  <c r="W238" i="2"/>
  <c r="X238" i="2"/>
  <c r="AV238" i="2" s="1"/>
  <c r="Y238" i="2"/>
  <c r="Z238" i="2"/>
  <c r="AA238" i="2"/>
  <c r="AB238" i="2"/>
  <c r="AZ238" i="2" s="1"/>
  <c r="AC238" i="2"/>
  <c r="AD238" i="2"/>
  <c r="AE238" i="2"/>
  <c r="BA238" i="2" s="1"/>
  <c r="AF238" i="2"/>
  <c r="J239" i="2"/>
  <c r="L239" i="2"/>
  <c r="M239" i="2"/>
  <c r="N239" i="2"/>
  <c r="O239" i="2"/>
  <c r="P239" i="2"/>
  <c r="Q239" i="2"/>
  <c r="R239" i="2"/>
  <c r="S239" i="2"/>
  <c r="T239" i="2"/>
  <c r="U239" i="2"/>
  <c r="V239" i="2"/>
  <c r="W239" i="2"/>
  <c r="X239" i="2"/>
  <c r="AV239" i="2" s="1"/>
  <c r="Y239" i="2"/>
  <c r="Z239" i="2"/>
  <c r="AA239" i="2"/>
  <c r="AB239" i="2"/>
  <c r="AZ239" i="2" s="1"/>
  <c r="AD239" i="2"/>
  <c r="AE239" i="2"/>
  <c r="BA239" i="2" s="1"/>
  <c r="AF239" i="2"/>
  <c r="J240" i="2"/>
  <c r="L240" i="2"/>
  <c r="M240" i="2"/>
  <c r="N240" i="2"/>
  <c r="O240" i="2"/>
  <c r="P240" i="2"/>
  <c r="Q240" i="2"/>
  <c r="R240" i="2"/>
  <c r="S240" i="2"/>
  <c r="T240" i="2"/>
  <c r="U240" i="2"/>
  <c r="V240" i="2"/>
  <c r="W240" i="2"/>
  <c r="X240" i="2"/>
  <c r="AV240" i="2" s="1"/>
  <c r="Y240" i="2"/>
  <c r="Z240" i="2"/>
  <c r="AA240" i="2"/>
  <c r="AB240" i="2"/>
  <c r="AZ240" i="2" s="1"/>
  <c r="AD240" i="2"/>
  <c r="AE240" i="2"/>
  <c r="BA240" i="2" s="1"/>
  <c r="AF240" i="2"/>
  <c r="J241" i="2"/>
  <c r="L241" i="2"/>
  <c r="M241" i="2"/>
  <c r="N241" i="2"/>
  <c r="O241" i="2"/>
  <c r="P241" i="2"/>
  <c r="Q241" i="2"/>
  <c r="R241" i="2"/>
  <c r="S241" i="2"/>
  <c r="T241" i="2"/>
  <c r="U241" i="2"/>
  <c r="V241" i="2"/>
  <c r="W241" i="2"/>
  <c r="X241" i="2"/>
  <c r="AV241" i="2" s="1"/>
  <c r="Y241" i="2"/>
  <c r="Z241" i="2"/>
  <c r="AA241" i="2"/>
  <c r="AB241" i="2"/>
  <c r="AZ241" i="2" s="1"/>
  <c r="AD241" i="2"/>
  <c r="AE241" i="2"/>
  <c r="BA241" i="2" s="1"/>
  <c r="AF241" i="2"/>
  <c r="J242" i="2"/>
  <c r="L242" i="2"/>
  <c r="M242" i="2"/>
  <c r="N242" i="2"/>
  <c r="O242" i="2"/>
  <c r="P242" i="2"/>
  <c r="Q242" i="2"/>
  <c r="R242" i="2"/>
  <c r="S242" i="2"/>
  <c r="T242" i="2"/>
  <c r="U242" i="2"/>
  <c r="V242" i="2"/>
  <c r="W242" i="2"/>
  <c r="X242" i="2"/>
  <c r="AV242" i="2" s="1"/>
  <c r="Y242" i="2"/>
  <c r="Z242" i="2"/>
  <c r="AA242" i="2"/>
  <c r="AB242" i="2"/>
  <c r="AZ242" i="2" s="1"/>
  <c r="AD242" i="2"/>
  <c r="AE242" i="2"/>
  <c r="BA242" i="2" s="1"/>
  <c r="AF242" i="2"/>
  <c r="J243" i="2"/>
  <c r="L243" i="2"/>
  <c r="M243" i="2"/>
  <c r="N243" i="2"/>
  <c r="O243" i="2"/>
  <c r="P243" i="2"/>
  <c r="Q243" i="2"/>
  <c r="R243" i="2"/>
  <c r="S243" i="2"/>
  <c r="T243" i="2"/>
  <c r="U243" i="2"/>
  <c r="V243" i="2"/>
  <c r="W243" i="2"/>
  <c r="X243" i="2"/>
  <c r="AV243" i="2" s="1"/>
  <c r="Y243" i="2"/>
  <c r="Z243" i="2"/>
  <c r="AA243" i="2"/>
  <c r="AB243" i="2"/>
  <c r="AZ243" i="2" s="1"/>
  <c r="AD243" i="2"/>
  <c r="AE243" i="2"/>
  <c r="BA243" i="2" s="1"/>
  <c r="AF243" i="2"/>
  <c r="J244" i="2"/>
  <c r="L244" i="2"/>
  <c r="M244" i="2"/>
  <c r="N244" i="2"/>
  <c r="O244" i="2"/>
  <c r="P244" i="2"/>
  <c r="Q244" i="2"/>
  <c r="R244" i="2"/>
  <c r="S244" i="2"/>
  <c r="T244" i="2"/>
  <c r="U244" i="2"/>
  <c r="V244" i="2"/>
  <c r="W244" i="2"/>
  <c r="X244" i="2"/>
  <c r="AV244" i="2" s="1"/>
  <c r="Y244" i="2"/>
  <c r="Z244" i="2"/>
  <c r="AA244" i="2"/>
  <c r="AB244" i="2"/>
  <c r="AZ244" i="2" s="1"/>
  <c r="AD244" i="2"/>
  <c r="AE244" i="2"/>
  <c r="BA244" i="2" s="1"/>
  <c r="AF244" i="2"/>
  <c r="J245" i="2"/>
  <c r="L245" i="2"/>
  <c r="M245" i="2"/>
  <c r="N245" i="2"/>
  <c r="O245" i="2"/>
  <c r="P245" i="2"/>
  <c r="Q245" i="2"/>
  <c r="R245" i="2"/>
  <c r="S245" i="2"/>
  <c r="T245" i="2"/>
  <c r="U245" i="2"/>
  <c r="V245" i="2"/>
  <c r="W245" i="2"/>
  <c r="X245" i="2"/>
  <c r="AV245" i="2" s="1"/>
  <c r="Y245" i="2"/>
  <c r="Z245" i="2"/>
  <c r="AA245" i="2"/>
  <c r="AB245" i="2"/>
  <c r="AZ245" i="2" s="1"/>
  <c r="AD245" i="2"/>
  <c r="AE245" i="2"/>
  <c r="BA245" i="2" s="1"/>
  <c r="AF245" i="2"/>
  <c r="J246" i="2"/>
  <c r="L246" i="2"/>
  <c r="M246" i="2"/>
  <c r="N246" i="2"/>
  <c r="O246" i="2"/>
  <c r="P246" i="2"/>
  <c r="Q246" i="2"/>
  <c r="R246" i="2"/>
  <c r="S246" i="2"/>
  <c r="T246" i="2"/>
  <c r="U246" i="2"/>
  <c r="V246" i="2"/>
  <c r="W246" i="2"/>
  <c r="X246" i="2"/>
  <c r="AV246" i="2" s="1"/>
  <c r="Y246" i="2"/>
  <c r="Z246" i="2"/>
  <c r="AA246" i="2"/>
  <c r="AB246" i="2"/>
  <c r="AZ246" i="2" s="1"/>
  <c r="AC246" i="2"/>
  <c r="AD246" i="2"/>
  <c r="AE246" i="2"/>
  <c r="BA246" i="2" s="1"/>
  <c r="AF246" i="2"/>
  <c r="J247" i="2"/>
  <c r="L247" i="2"/>
  <c r="M247" i="2"/>
  <c r="N247" i="2"/>
  <c r="O247" i="2"/>
  <c r="P247" i="2"/>
  <c r="Q247" i="2"/>
  <c r="R247" i="2"/>
  <c r="S247" i="2"/>
  <c r="T247" i="2"/>
  <c r="U247" i="2"/>
  <c r="V247" i="2"/>
  <c r="W247" i="2"/>
  <c r="X247" i="2"/>
  <c r="AV247" i="2" s="1"/>
  <c r="Y247" i="2"/>
  <c r="Z247" i="2"/>
  <c r="AA247" i="2"/>
  <c r="AB247" i="2"/>
  <c r="AZ247" i="2" s="1"/>
  <c r="AD247" i="2"/>
  <c r="AE247" i="2"/>
  <c r="BA247" i="2" s="1"/>
  <c r="AF247" i="2"/>
  <c r="J248" i="2"/>
  <c r="L248" i="2"/>
  <c r="M248" i="2"/>
  <c r="N248" i="2"/>
  <c r="O248" i="2"/>
  <c r="P248" i="2"/>
  <c r="Q248" i="2"/>
  <c r="R248" i="2"/>
  <c r="S248" i="2"/>
  <c r="T248" i="2"/>
  <c r="U248" i="2"/>
  <c r="V248" i="2"/>
  <c r="W248" i="2"/>
  <c r="X248" i="2"/>
  <c r="AV248" i="2" s="1"/>
  <c r="Y248" i="2"/>
  <c r="Z248" i="2"/>
  <c r="AA248" i="2"/>
  <c r="AB248" i="2"/>
  <c r="AZ248" i="2" s="1"/>
  <c r="AD248" i="2"/>
  <c r="AE248" i="2"/>
  <c r="BA248" i="2" s="1"/>
  <c r="AF248" i="2"/>
  <c r="J249" i="2"/>
  <c r="L249" i="2"/>
  <c r="M249" i="2"/>
  <c r="N249" i="2"/>
  <c r="O249" i="2"/>
  <c r="P249" i="2"/>
  <c r="Q249" i="2"/>
  <c r="R249" i="2"/>
  <c r="S249" i="2"/>
  <c r="T249" i="2"/>
  <c r="U249" i="2"/>
  <c r="V249" i="2"/>
  <c r="W249" i="2"/>
  <c r="X249" i="2"/>
  <c r="AV249" i="2" s="1"/>
  <c r="Y249" i="2"/>
  <c r="Z249" i="2"/>
  <c r="AA249" i="2"/>
  <c r="AB249" i="2"/>
  <c r="AZ249" i="2" s="1"/>
  <c r="AD249" i="2"/>
  <c r="AE249" i="2"/>
  <c r="BA249" i="2" s="1"/>
  <c r="AF249" i="2"/>
  <c r="J250" i="2"/>
  <c r="L250" i="2"/>
  <c r="M250" i="2"/>
  <c r="N250" i="2"/>
  <c r="O250" i="2"/>
  <c r="P250" i="2"/>
  <c r="Q250" i="2"/>
  <c r="R250" i="2"/>
  <c r="S250" i="2"/>
  <c r="T250" i="2"/>
  <c r="U250" i="2"/>
  <c r="V250" i="2"/>
  <c r="W250" i="2"/>
  <c r="X250" i="2"/>
  <c r="AV250" i="2" s="1"/>
  <c r="Y250" i="2"/>
  <c r="Z250" i="2"/>
  <c r="AA250" i="2"/>
  <c r="AB250" i="2"/>
  <c r="AZ250" i="2" s="1"/>
  <c r="AD250" i="2"/>
  <c r="AE250" i="2"/>
  <c r="BA250" i="2" s="1"/>
  <c r="AF250" i="2"/>
  <c r="J251" i="2"/>
  <c r="L251" i="2"/>
  <c r="M251" i="2"/>
  <c r="N251" i="2"/>
  <c r="O251" i="2"/>
  <c r="P251" i="2"/>
  <c r="Q251" i="2"/>
  <c r="R251" i="2"/>
  <c r="S251" i="2"/>
  <c r="T251" i="2"/>
  <c r="U251" i="2"/>
  <c r="V251" i="2"/>
  <c r="W251" i="2"/>
  <c r="X251" i="2"/>
  <c r="AV251" i="2" s="1"/>
  <c r="Y251" i="2"/>
  <c r="Z251" i="2"/>
  <c r="AA251" i="2"/>
  <c r="AB251" i="2"/>
  <c r="AZ251" i="2" s="1"/>
  <c r="AD251" i="2"/>
  <c r="AE251" i="2"/>
  <c r="BA251" i="2" s="1"/>
  <c r="AF251" i="2"/>
  <c r="J252" i="2"/>
  <c r="L252" i="2"/>
  <c r="M252" i="2"/>
  <c r="N252" i="2"/>
  <c r="O252" i="2"/>
  <c r="P252" i="2"/>
  <c r="Q252" i="2"/>
  <c r="R252" i="2"/>
  <c r="S252" i="2"/>
  <c r="T252" i="2"/>
  <c r="U252" i="2"/>
  <c r="V252" i="2"/>
  <c r="W252" i="2"/>
  <c r="X252" i="2"/>
  <c r="AV252" i="2" s="1"/>
  <c r="Y252" i="2"/>
  <c r="Z252" i="2"/>
  <c r="AA252" i="2"/>
  <c r="AB252" i="2"/>
  <c r="AZ252" i="2" s="1"/>
  <c r="AD252" i="2"/>
  <c r="AE252" i="2"/>
  <c r="BA252" i="2" s="1"/>
  <c r="AF252" i="2"/>
  <c r="J253" i="2"/>
  <c r="L253" i="2"/>
  <c r="M253" i="2"/>
  <c r="N253" i="2"/>
  <c r="O253" i="2"/>
  <c r="P253" i="2"/>
  <c r="Q253" i="2"/>
  <c r="R253" i="2"/>
  <c r="S253" i="2"/>
  <c r="T253" i="2"/>
  <c r="U253" i="2"/>
  <c r="V253" i="2"/>
  <c r="W253" i="2"/>
  <c r="X253" i="2"/>
  <c r="AV253" i="2" s="1"/>
  <c r="Y253" i="2"/>
  <c r="Z253" i="2"/>
  <c r="AA253" i="2"/>
  <c r="AB253" i="2"/>
  <c r="AZ253" i="2" s="1"/>
  <c r="AD253" i="2"/>
  <c r="AE253" i="2"/>
  <c r="BA253" i="2" s="1"/>
  <c r="AF253" i="2"/>
  <c r="J254" i="2"/>
  <c r="L254" i="2"/>
  <c r="M254" i="2"/>
  <c r="N254" i="2"/>
  <c r="O254" i="2"/>
  <c r="P254" i="2"/>
  <c r="Q254" i="2"/>
  <c r="R254" i="2"/>
  <c r="S254" i="2"/>
  <c r="T254" i="2"/>
  <c r="U254" i="2"/>
  <c r="V254" i="2"/>
  <c r="W254" i="2"/>
  <c r="X254" i="2"/>
  <c r="AV254" i="2" s="1"/>
  <c r="Y254" i="2"/>
  <c r="Z254" i="2"/>
  <c r="AA254" i="2"/>
  <c r="AB254" i="2"/>
  <c r="AZ254" i="2" s="1"/>
  <c r="AD254" i="2"/>
  <c r="AE254" i="2"/>
  <c r="BA254" i="2" s="1"/>
  <c r="AF254" i="2"/>
  <c r="J255" i="2"/>
  <c r="L255" i="2"/>
  <c r="M255" i="2"/>
  <c r="N255" i="2"/>
  <c r="O255" i="2"/>
  <c r="P255" i="2"/>
  <c r="Q255" i="2"/>
  <c r="R255" i="2"/>
  <c r="S255" i="2"/>
  <c r="T255" i="2"/>
  <c r="U255" i="2"/>
  <c r="V255" i="2"/>
  <c r="W255" i="2"/>
  <c r="X255" i="2"/>
  <c r="AV255" i="2" s="1"/>
  <c r="Y255" i="2"/>
  <c r="Z255" i="2"/>
  <c r="AA255" i="2"/>
  <c r="AB255" i="2"/>
  <c r="AZ255" i="2" s="1"/>
  <c r="AD255" i="2"/>
  <c r="AE255" i="2"/>
  <c r="BA255" i="2" s="1"/>
  <c r="AF255" i="2"/>
  <c r="J256" i="2"/>
  <c r="L256" i="2"/>
  <c r="M256" i="2"/>
  <c r="N256" i="2"/>
  <c r="O256" i="2"/>
  <c r="P256" i="2"/>
  <c r="Q256" i="2"/>
  <c r="R256" i="2"/>
  <c r="S256" i="2"/>
  <c r="T256" i="2"/>
  <c r="U256" i="2"/>
  <c r="V256" i="2"/>
  <c r="W256" i="2"/>
  <c r="X256" i="2"/>
  <c r="AV256" i="2" s="1"/>
  <c r="Y256" i="2"/>
  <c r="Z256" i="2"/>
  <c r="AA256" i="2"/>
  <c r="AB256" i="2"/>
  <c r="AZ256" i="2" s="1"/>
  <c r="AD256" i="2"/>
  <c r="AE256" i="2"/>
  <c r="BA256" i="2" s="1"/>
  <c r="AF256" i="2"/>
  <c r="J257" i="2"/>
  <c r="L257" i="2"/>
  <c r="M257" i="2"/>
  <c r="N257" i="2"/>
  <c r="O257" i="2"/>
  <c r="P257" i="2"/>
  <c r="Q257" i="2"/>
  <c r="R257" i="2"/>
  <c r="S257" i="2"/>
  <c r="T257" i="2"/>
  <c r="U257" i="2"/>
  <c r="V257" i="2"/>
  <c r="W257" i="2"/>
  <c r="X257" i="2"/>
  <c r="AV257" i="2" s="1"/>
  <c r="Y257" i="2"/>
  <c r="Z257" i="2"/>
  <c r="AA257" i="2"/>
  <c r="AB257" i="2"/>
  <c r="AZ257" i="2" s="1"/>
  <c r="AD257" i="2"/>
  <c r="AE257" i="2"/>
  <c r="BA257" i="2" s="1"/>
  <c r="AF257" i="2"/>
  <c r="J258" i="2"/>
  <c r="L258" i="2"/>
  <c r="M258" i="2"/>
  <c r="N258" i="2"/>
  <c r="O258" i="2"/>
  <c r="P258" i="2"/>
  <c r="Q258" i="2"/>
  <c r="R258" i="2"/>
  <c r="S258" i="2"/>
  <c r="T258" i="2"/>
  <c r="U258" i="2"/>
  <c r="V258" i="2"/>
  <c r="W258" i="2"/>
  <c r="X258" i="2"/>
  <c r="AV258" i="2" s="1"/>
  <c r="Y258" i="2"/>
  <c r="Z258" i="2"/>
  <c r="AA258" i="2"/>
  <c r="AB258" i="2"/>
  <c r="AZ258" i="2" s="1"/>
  <c r="AC258" i="2"/>
  <c r="AD258" i="2"/>
  <c r="AE258" i="2"/>
  <c r="BA258" i="2" s="1"/>
  <c r="AF258" i="2"/>
  <c r="J259" i="2"/>
  <c r="L259" i="2"/>
  <c r="M259" i="2"/>
  <c r="N259" i="2"/>
  <c r="O259" i="2"/>
  <c r="P259" i="2"/>
  <c r="Q259" i="2"/>
  <c r="R259" i="2"/>
  <c r="S259" i="2"/>
  <c r="T259" i="2"/>
  <c r="U259" i="2"/>
  <c r="V259" i="2"/>
  <c r="W259" i="2"/>
  <c r="X259" i="2"/>
  <c r="AV259" i="2" s="1"/>
  <c r="Y259" i="2"/>
  <c r="Z259" i="2"/>
  <c r="AA259" i="2"/>
  <c r="AB259" i="2"/>
  <c r="AZ259" i="2" s="1"/>
  <c r="AD259" i="2"/>
  <c r="AE259" i="2"/>
  <c r="BA259" i="2" s="1"/>
  <c r="AF259" i="2"/>
  <c r="J260" i="2"/>
  <c r="L260" i="2"/>
  <c r="M260" i="2"/>
  <c r="N260" i="2"/>
  <c r="O260" i="2"/>
  <c r="P260" i="2"/>
  <c r="Q260" i="2"/>
  <c r="R260" i="2"/>
  <c r="S260" i="2"/>
  <c r="T260" i="2"/>
  <c r="U260" i="2"/>
  <c r="V260" i="2"/>
  <c r="W260" i="2"/>
  <c r="X260" i="2"/>
  <c r="AV260" i="2" s="1"/>
  <c r="Y260" i="2"/>
  <c r="Z260" i="2"/>
  <c r="AA260" i="2"/>
  <c r="AB260" i="2"/>
  <c r="AZ260" i="2" s="1"/>
  <c r="AD260" i="2"/>
  <c r="AE260" i="2"/>
  <c r="BA260" i="2" s="1"/>
  <c r="AF260" i="2"/>
  <c r="J261" i="2"/>
  <c r="L261" i="2"/>
  <c r="M261" i="2"/>
  <c r="N261" i="2"/>
  <c r="O261" i="2"/>
  <c r="P261" i="2"/>
  <c r="Q261" i="2"/>
  <c r="R261" i="2"/>
  <c r="S261" i="2"/>
  <c r="T261" i="2"/>
  <c r="U261" i="2"/>
  <c r="V261" i="2"/>
  <c r="W261" i="2"/>
  <c r="X261" i="2"/>
  <c r="AV261" i="2" s="1"/>
  <c r="Y261" i="2"/>
  <c r="Z261" i="2"/>
  <c r="AA261" i="2"/>
  <c r="AB261" i="2"/>
  <c r="AZ261" i="2" s="1"/>
  <c r="AD261" i="2"/>
  <c r="AE261" i="2"/>
  <c r="BA261" i="2" s="1"/>
  <c r="AF261" i="2"/>
  <c r="J262" i="2"/>
  <c r="L262" i="2"/>
  <c r="M262" i="2"/>
  <c r="N262" i="2"/>
  <c r="O262" i="2"/>
  <c r="P262" i="2"/>
  <c r="Q262" i="2"/>
  <c r="R262" i="2"/>
  <c r="S262" i="2"/>
  <c r="T262" i="2"/>
  <c r="U262" i="2"/>
  <c r="V262" i="2"/>
  <c r="W262" i="2"/>
  <c r="X262" i="2"/>
  <c r="AV262" i="2" s="1"/>
  <c r="Y262" i="2"/>
  <c r="Z262" i="2"/>
  <c r="AA262" i="2"/>
  <c r="AB262" i="2"/>
  <c r="AZ262" i="2" s="1"/>
  <c r="AD262" i="2"/>
  <c r="AE262" i="2"/>
  <c r="BA262" i="2" s="1"/>
  <c r="AF262" i="2"/>
  <c r="J263" i="2"/>
  <c r="L263" i="2"/>
  <c r="M263" i="2"/>
  <c r="N263" i="2"/>
  <c r="O263" i="2"/>
  <c r="P263" i="2"/>
  <c r="Q263" i="2"/>
  <c r="R263" i="2"/>
  <c r="S263" i="2"/>
  <c r="T263" i="2"/>
  <c r="U263" i="2"/>
  <c r="V263" i="2"/>
  <c r="W263" i="2"/>
  <c r="X263" i="2"/>
  <c r="AV263" i="2" s="1"/>
  <c r="Y263" i="2"/>
  <c r="Z263" i="2"/>
  <c r="AA263" i="2"/>
  <c r="AB263" i="2"/>
  <c r="AZ263" i="2" s="1"/>
  <c r="AD263" i="2"/>
  <c r="AE263" i="2"/>
  <c r="BA263" i="2" s="1"/>
  <c r="AF263" i="2"/>
  <c r="J264" i="2"/>
  <c r="L264" i="2"/>
  <c r="M264" i="2"/>
  <c r="N264" i="2"/>
  <c r="O264" i="2"/>
  <c r="P264" i="2"/>
  <c r="Q264" i="2"/>
  <c r="R264" i="2"/>
  <c r="S264" i="2"/>
  <c r="T264" i="2"/>
  <c r="U264" i="2"/>
  <c r="V264" i="2"/>
  <c r="W264" i="2"/>
  <c r="X264" i="2"/>
  <c r="AV264" i="2" s="1"/>
  <c r="Y264" i="2"/>
  <c r="Z264" i="2"/>
  <c r="AA264" i="2"/>
  <c r="AB264" i="2"/>
  <c r="AZ264" i="2" s="1"/>
  <c r="AD264" i="2"/>
  <c r="AE264" i="2"/>
  <c r="BA264" i="2" s="1"/>
  <c r="AF264" i="2"/>
  <c r="J265" i="2"/>
  <c r="L265" i="2"/>
  <c r="M265" i="2"/>
  <c r="N265" i="2"/>
  <c r="O265" i="2"/>
  <c r="P265" i="2"/>
  <c r="Q265" i="2"/>
  <c r="R265" i="2"/>
  <c r="S265" i="2"/>
  <c r="T265" i="2"/>
  <c r="U265" i="2"/>
  <c r="V265" i="2"/>
  <c r="W265" i="2"/>
  <c r="X265" i="2"/>
  <c r="AV265" i="2" s="1"/>
  <c r="Y265" i="2"/>
  <c r="Z265" i="2"/>
  <c r="AA265" i="2"/>
  <c r="AB265" i="2"/>
  <c r="AZ265" i="2" s="1"/>
  <c r="AD265" i="2"/>
  <c r="AE265" i="2"/>
  <c r="BA265" i="2" s="1"/>
  <c r="AF265" i="2"/>
  <c r="J266" i="2"/>
  <c r="L266" i="2"/>
  <c r="M266" i="2"/>
  <c r="N266" i="2"/>
  <c r="O266" i="2"/>
  <c r="P266" i="2"/>
  <c r="Q266" i="2"/>
  <c r="R266" i="2"/>
  <c r="S266" i="2"/>
  <c r="T266" i="2"/>
  <c r="U266" i="2"/>
  <c r="V266" i="2"/>
  <c r="W266" i="2"/>
  <c r="X266" i="2"/>
  <c r="AV266" i="2" s="1"/>
  <c r="Y266" i="2"/>
  <c r="Z266" i="2"/>
  <c r="AA266" i="2"/>
  <c r="AB266" i="2"/>
  <c r="AZ266" i="2" s="1"/>
  <c r="AC266" i="2"/>
  <c r="AD266" i="2"/>
  <c r="AE266" i="2"/>
  <c r="BA266" i="2" s="1"/>
  <c r="AF266" i="2"/>
  <c r="J267" i="2"/>
  <c r="L267" i="2"/>
  <c r="M267" i="2"/>
  <c r="N267" i="2"/>
  <c r="O267" i="2"/>
  <c r="P267" i="2"/>
  <c r="Q267" i="2"/>
  <c r="R267" i="2"/>
  <c r="S267" i="2"/>
  <c r="T267" i="2"/>
  <c r="U267" i="2"/>
  <c r="V267" i="2"/>
  <c r="W267" i="2"/>
  <c r="X267" i="2"/>
  <c r="AV267" i="2" s="1"/>
  <c r="Y267" i="2"/>
  <c r="Z267" i="2"/>
  <c r="AA267" i="2"/>
  <c r="AB267" i="2"/>
  <c r="AZ267" i="2" s="1"/>
  <c r="AD267" i="2"/>
  <c r="AE267" i="2"/>
  <c r="BA267" i="2" s="1"/>
  <c r="AF267" i="2"/>
  <c r="J268" i="2"/>
  <c r="L268" i="2"/>
  <c r="M268" i="2"/>
  <c r="N268" i="2"/>
  <c r="O268" i="2"/>
  <c r="P268" i="2"/>
  <c r="Q268" i="2"/>
  <c r="R268" i="2"/>
  <c r="S268" i="2"/>
  <c r="T268" i="2"/>
  <c r="U268" i="2"/>
  <c r="V268" i="2"/>
  <c r="W268" i="2"/>
  <c r="X268" i="2"/>
  <c r="AV268" i="2" s="1"/>
  <c r="Y268" i="2"/>
  <c r="Z268" i="2"/>
  <c r="AA268" i="2"/>
  <c r="AB268" i="2"/>
  <c r="AZ268" i="2" s="1"/>
  <c r="AD268" i="2"/>
  <c r="AE268" i="2"/>
  <c r="BA268" i="2" s="1"/>
  <c r="AF268" i="2"/>
  <c r="J269" i="2"/>
  <c r="L269" i="2"/>
  <c r="M269" i="2"/>
  <c r="N269" i="2"/>
  <c r="O269" i="2"/>
  <c r="P269" i="2"/>
  <c r="Q269" i="2"/>
  <c r="R269" i="2"/>
  <c r="S269" i="2"/>
  <c r="T269" i="2"/>
  <c r="U269" i="2"/>
  <c r="V269" i="2"/>
  <c r="W269" i="2"/>
  <c r="X269" i="2"/>
  <c r="AV269" i="2" s="1"/>
  <c r="Y269" i="2"/>
  <c r="Z269" i="2"/>
  <c r="AA269" i="2"/>
  <c r="AB269" i="2"/>
  <c r="AZ269" i="2" s="1"/>
  <c r="AD269" i="2"/>
  <c r="AE269" i="2"/>
  <c r="BA269" i="2" s="1"/>
  <c r="AF269" i="2"/>
  <c r="J270" i="2"/>
  <c r="L270" i="2"/>
  <c r="M270" i="2"/>
  <c r="N270" i="2"/>
  <c r="O270" i="2"/>
  <c r="P270" i="2"/>
  <c r="Q270" i="2"/>
  <c r="R270" i="2"/>
  <c r="S270" i="2"/>
  <c r="T270" i="2"/>
  <c r="U270" i="2"/>
  <c r="V270" i="2"/>
  <c r="W270" i="2"/>
  <c r="X270" i="2"/>
  <c r="AV270" i="2" s="1"/>
  <c r="Y270" i="2"/>
  <c r="Z270" i="2"/>
  <c r="AA270" i="2"/>
  <c r="AB270" i="2"/>
  <c r="AZ270" i="2" s="1"/>
  <c r="AD270" i="2"/>
  <c r="AE270" i="2"/>
  <c r="BA270" i="2" s="1"/>
  <c r="AF270" i="2"/>
  <c r="J271" i="2"/>
  <c r="L271" i="2"/>
  <c r="M271" i="2"/>
  <c r="N271" i="2"/>
  <c r="O271" i="2"/>
  <c r="P271" i="2"/>
  <c r="Q271" i="2"/>
  <c r="R271" i="2"/>
  <c r="S271" i="2"/>
  <c r="T271" i="2"/>
  <c r="U271" i="2"/>
  <c r="V271" i="2"/>
  <c r="W271" i="2"/>
  <c r="X271" i="2"/>
  <c r="AV271" i="2" s="1"/>
  <c r="Y271" i="2"/>
  <c r="Z271" i="2"/>
  <c r="AA271" i="2"/>
  <c r="AB271" i="2"/>
  <c r="AZ271" i="2" s="1"/>
  <c r="AD271" i="2"/>
  <c r="AE271" i="2"/>
  <c r="BA271" i="2" s="1"/>
  <c r="AF271" i="2"/>
  <c r="J272" i="2"/>
  <c r="L272" i="2"/>
  <c r="M272" i="2"/>
  <c r="N272" i="2"/>
  <c r="O272" i="2"/>
  <c r="P272" i="2"/>
  <c r="Q272" i="2"/>
  <c r="R272" i="2"/>
  <c r="S272" i="2"/>
  <c r="T272" i="2"/>
  <c r="U272" i="2"/>
  <c r="V272" i="2"/>
  <c r="W272" i="2"/>
  <c r="X272" i="2"/>
  <c r="AV272" i="2" s="1"/>
  <c r="Y272" i="2"/>
  <c r="Z272" i="2"/>
  <c r="AA272" i="2"/>
  <c r="AB272" i="2"/>
  <c r="AZ272" i="2" s="1"/>
  <c r="AD272" i="2"/>
  <c r="AE272" i="2"/>
  <c r="BA272" i="2" s="1"/>
  <c r="AF272" i="2"/>
  <c r="J273" i="2"/>
  <c r="L273" i="2"/>
  <c r="M273" i="2"/>
  <c r="N273" i="2"/>
  <c r="O273" i="2"/>
  <c r="P273" i="2"/>
  <c r="Q273" i="2"/>
  <c r="R273" i="2"/>
  <c r="S273" i="2"/>
  <c r="T273" i="2"/>
  <c r="U273" i="2"/>
  <c r="V273" i="2"/>
  <c r="W273" i="2"/>
  <c r="X273" i="2"/>
  <c r="AV273" i="2" s="1"/>
  <c r="Y273" i="2"/>
  <c r="Z273" i="2"/>
  <c r="AA273" i="2"/>
  <c r="AB273" i="2"/>
  <c r="AZ273" i="2" s="1"/>
  <c r="AD273" i="2"/>
  <c r="AE273" i="2"/>
  <c r="BA273" i="2" s="1"/>
  <c r="AF273" i="2"/>
  <c r="J274" i="2"/>
  <c r="L274" i="2"/>
  <c r="M274" i="2"/>
  <c r="N274" i="2"/>
  <c r="O274" i="2"/>
  <c r="P274" i="2"/>
  <c r="Q274" i="2"/>
  <c r="R274" i="2"/>
  <c r="S274" i="2"/>
  <c r="T274" i="2"/>
  <c r="U274" i="2"/>
  <c r="V274" i="2"/>
  <c r="W274" i="2"/>
  <c r="X274" i="2"/>
  <c r="AV274" i="2" s="1"/>
  <c r="Y274" i="2"/>
  <c r="Z274" i="2"/>
  <c r="AA274" i="2"/>
  <c r="AB274" i="2"/>
  <c r="AZ274" i="2" s="1"/>
  <c r="AD274" i="2"/>
  <c r="AE274" i="2"/>
  <c r="BA274" i="2" s="1"/>
  <c r="AF274" i="2"/>
  <c r="J275" i="2"/>
  <c r="L275" i="2"/>
  <c r="M275" i="2"/>
  <c r="N275" i="2"/>
  <c r="O275" i="2"/>
  <c r="P275" i="2"/>
  <c r="Q275" i="2"/>
  <c r="R275" i="2"/>
  <c r="S275" i="2"/>
  <c r="T275" i="2"/>
  <c r="U275" i="2"/>
  <c r="V275" i="2"/>
  <c r="W275" i="2"/>
  <c r="X275" i="2"/>
  <c r="AV275" i="2" s="1"/>
  <c r="Y275" i="2"/>
  <c r="Z275" i="2"/>
  <c r="AA275" i="2"/>
  <c r="AB275" i="2"/>
  <c r="AZ275" i="2" s="1"/>
  <c r="AD275" i="2"/>
  <c r="AE275" i="2"/>
  <c r="BA275" i="2" s="1"/>
  <c r="AF275" i="2"/>
  <c r="J276" i="2"/>
  <c r="L276" i="2"/>
  <c r="M276" i="2"/>
  <c r="N276" i="2"/>
  <c r="O276" i="2"/>
  <c r="P276" i="2"/>
  <c r="Q276" i="2"/>
  <c r="R276" i="2"/>
  <c r="S276" i="2"/>
  <c r="T276" i="2"/>
  <c r="U276" i="2"/>
  <c r="V276" i="2"/>
  <c r="W276" i="2"/>
  <c r="X276" i="2"/>
  <c r="AV276" i="2" s="1"/>
  <c r="Y276" i="2"/>
  <c r="Z276" i="2"/>
  <c r="AA276" i="2"/>
  <c r="AB276" i="2"/>
  <c r="AZ276" i="2" s="1"/>
  <c r="AD276" i="2"/>
  <c r="AE276" i="2"/>
  <c r="BA276" i="2" s="1"/>
  <c r="AF276" i="2"/>
  <c r="J277" i="2"/>
  <c r="L277" i="2"/>
  <c r="M277" i="2"/>
  <c r="N277" i="2"/>
  <c r="O277" i="2"/>
  <c r="P277" i="2"/>
  <c r="Q277" i="2"/>
  <c r="R277" i="2"/>
  <c r="S277" i="2"/>
  <c r="T277" i="2"/>
  <c r="U277" i="2"/>
  <c r="V277" i="2"/>
  <c r="W277" i="2"/>
  <c r="X277" i="2"/>
  <c r="AV277" i="2" s="1"/>
  <c r="Y277" i="2"/>
  <c r="Z277" i="2"/>
  <c r="AA277" i="2"/>
  <c r="AB277" i="2"/>
  <c r="AZ277" i="2" s="1"/>
  <c r="AD277" i="2"/>
  <c r="AE277" i="2"/>
  <c r="BA277" i="2" s="1"/>
  <c r="AF277" i="2"/>
  <c r="J278" i="2"/>
  <c r="L278" i="2"/>
  <c r="M278" i="2"/>
  <c r="N278" i="2"/>
  <c r="O278" i="2"/>
  <c r="P278" i="2"/>
  <c r="Q278" i="2"/>
  <c r="R278" i="2"/>
  <c r="S278" i="2"/>
  <c r="T278" i="2"/>
  <c r="U278" i="2"/>
  <c r="V278" i="2"/>
  <c r="W278" i="2"/>
  <c r="X278" i="2"/>
  <c r="AV278" i="2" s="1"/>
  <c r="Y278" i="2"/>
  <c r="Z278" i="2"/>
  <c r="AA278" i="2"/>
  <c r="AB278" i="2"/>
  <c r="AZ278" i="2" s="1"/>
  <c r="AD278" i="2"/>
  <c r="AE278" i="2"/>
  <c r="BA278" i="2" s="1"/>
  <c r="AF278" i="2"/>
  <c r="J279" i="2"/>
  <c r="L279" i="2"/>
  <c r="M279" i="2"/>
  <c r="N279" i="2"/>
  <c r="O279" i="2"/>
  <c r="P279" i="2"/>
  <c r="Q279" i="2"/>
  <c r="R279" i="2"/>
  <c r="S279" i="2"/>
  <c r="T279" i="2"/>
  <c r="U279" i="2"/>
  <c r="V279" i="2"/>
  <c r="W279" i="2"/>
  <c r="X279" i="2"/>
  <c r="AV279" i="2" s="1"/>
  <c r="Y279" i="2"/>
  <c r="Z279" i="2"/>
  <c r="AA279" i="2"/>
  <c r="AB279" i="2"/>
  <c r="AZ279" i="2" s="1"/>
  <c r="AD279" i="2"/>
  <c r="AE279" i="2"/>
  <c r="BA279" i="2" s="1"/>
  <c r="AF279" i="2"/>
  <c r="J280" i="2"/>
  <c r="L280" i="2"/>
  <c r="M280" i="2"/>
  <c r="N280" i="2"/>
  <c r="O280" i="2"/>
  <c r="P280" i="2"/>
  <c r="Q280" i="2"/>
  <c r="R280" i="2"/>
  <c r="S280" i="2"/>
  <c r="T280" i="2"/>
  <c r="U280" i="2"/>
  <c r="V280" i="2"/>
  <c r="W280" i="2"/>
  <c r="X280" i="2"/>
  <c r="AV280" i="2" s="1"/>
  <c r="Y280" i="2"/>
  <c r="Z280" i="2"/>
  <c r="AA280" i="2"/>
  <c r="AB280" i="2"/>
  <c r="AZ280" i="2" s="1"/>
  <c r="AC280" i="2"/>
  <c r="AD280" i="2"/>
  <c r="AE280" i="2"/>
  <c r="BA280" i="2" s="1"/>
  <c r="AF280" i="2"/>
  <c r="J281" i="2"/>
  <c r="L281" i="2"/>
  <c r="M281" i="2"/>
  <c r="N281" i="2"/>
  <c r="O281" i="2"/>
  <c r="P281" i="2"/>
  <c r="Q281" i="2"/>
  <c r="R281" i="2"/>
  <c r="S281" i="2"/>
  <c r="T281" i="2"/>
  <c r="U281" i="2"/>
  <c r="V281" i="2"/>
  <c r="W281" i="2"/>
  <c r="X281" i="2"/>
  <c r="AV281" i="2" s="1"/>
  <c r="Y281" i="2"/>
  <c r="Z281" i="2"/>
  <c r="AA281" i="2"/>
  <c r="AB281" i="2"/>
  <c r="AZ281" i="2" s="1"/>
  <c r="AD281" i="2"/>
  <c r="AE281" i="2"/>
  <c r="BA281" i="2" s="1"/>
  <c r="AF281" i="2"/>
  <c r="J282" i="2"/>
  <c r="L282" i="2"/>
  <c r="M282" i="2"/>
  <c r="N282" i="2"/>
  <c r="O282" i="2"/>
  <c r="P282" i="2"/>
  <c r="Q282" i="2"/>
  <c r="R282" i="2"/>
  <c r="S282" i="2"/>
  <c r="T282" i="2"/>
  <c r="U282" i="2"/>
  <c r="V282" i="2"/>
  <c r="W282" i="2"/>
  <c r="X282" i="2"/>
  <c r="AV282" i="2" s="1"/>
  <c r="Y282" i="2"/>
  <c r="Z282" i="2"/>
  <c r="AA282" i="2"/>
  <c r="AB282" i="2"/>
  <c r="AZ282" i="2" s="1"/>
  <c r="AC282" i="2"/>
  <c r="AD282" i="2"/>
  <c r="AE282" i="2"/>
  <c r="BA282" i="2" s="1"/>
  <c r="AF282" i="2"/>
  <c r="J283" i="2"/>
  <c r="L283" i="2"/>
  <c r="M283" i="2"/>
  <c r="N283" i="2"/>
  <c r="O283" i="2"/>
  <c r="P283" i="2"/>
  <c r="Q283" i="2"/>
  <c r="R283" i="2"/>
  <c r="S283" i="2"/>
  <c r="T283" i="2"/>
  <c r="U283" i="2"/>
  <c r="V283" i="2"/>
  <c r="W283" i="2"/>
  <c r="X283" i="2"/>
  <c r="AV283" i="2" s="1"/>
  <c r="Y283" i="2"/>
  <c r="Z283" i="2"/>
  <c r="AA283" i="2"/>
  <c r="AB283" i="2"/>
  <c r="AZ283" i="2" s="1"/>
  <c r="AD283" i="2"/>
  <c r="AE283" i="2"/>
  <c r="BA283" i="2" s="1"/>
  <c r="AF283" i="2"/>
  <c r="J284" i="2"/>
  <c r="L284" i="2"/>
  <c r="M284" i="2"/>
  <c r="N284" i="2"/>
  <c r="O284" i="2"/>
  <c r="P284" i="2"/>
  <c r="Q284" i="2"/>
  <c r="R284" i="2"/>
  <c r="S284" i="2"/>
  <c r="T284" i="2"/>
  <c r="U284" i="2"/>
  <c r="V284" i="2"/>
  <c r="W284" i="2"/>
  <c r="X284" i="2"/>
  <c r="AV284" i="2" s="1"/>
  <c r="Y284" i="2"/>
  <c r="Z284" i="2"/>
  <c r="AA284" i="2"/>
  <c r="AB284" i="2"/>
  <c r="AZ284" i="2" s="1"/>
  <c r="AD284" i="2"/>
  <c r="AE284" i="2"/>
  <c r="BA284" i="2" s="1"/>
  <c r="AF284" i="2"/>
  <c r="J285" i="2"/>
  <c r="L285" i="2"/>
  <c r="M285" i="2"/>
  <c r="N285" i="2"/>
  <c r="O285" i="2"/>
  <c r="P285" i="2"/>
  <c r="Q285" i="2"/>
  <c r="R285" i="2"/>
  <c r="S285" i="2"/>
  <c r="T285" i="2"/>
  <c r="U285" i="2"/>
  <c r="V285" i="2"/>
  <c r="W285" i="2"/>
  <c r="X285" i="2"/>
  <c r="AV285" i="2" s="1"/>
  <c r="Y285" i="2"/>
  <c r="Z285" i="2"/>
  <c r="AA285" i="2"/>
  <c r="AB285" i="2"/>
  <c r="AZ285" i="2" s="1"/>
  <c r="AD285" i="2"/>
  <c r="AE285" i="2"/>
  <c r="BA285" i="2" s="1"/>
  <c r="AF285" i="2"/>
  <c r="J286" i="2"/>
  <c r="L286" i="2"/>
  <c r="M286" i="2"/>
  <c r="N286" i="2"/>
  <c r="O286" i="2"/>
  <c r="P286" i="2"/>
  <c r="Q286" i="2"/>
  <c r="R286" i="2"/>
  <c r="S286" i="2"/>
  <c r="T286" i="2"/>
  <c r="U286" i="2"/>
  <c r="V286" i="2"/>
  <c r="W286" i="2"/>
  <c r="X286" i="2"/>
  <c r="AV286" i="2" s="1"/>
  <c r="Y286" i="2"/>
  <c r="Z286" i="2"/>
  <c r="AA286" i="2"/>
  <c r="AB286" i="2"/>
  <c r="AZ286" i="2" s="1"/>
  <c r="AD286" i="2"/>
  <c r="AE286" i="2"/>
  <c r="BA286" i="2" s="1"/>
  <c r="AF286" i="2"/>
  <c r="J287" i="2"/>
  <c r="L287" i="2"/>
  <c r="M287" i="2"/>
  <c r="N287" i="2"/>
  <c r="O287" i="2"/>
  <c r="P287" i="2"/>
  <c r="Q287" i="2"/>
  <c r="R287" i="2"/>
  <c r="S287" i="2"/>
  <c r="T287" i="2"/>
  <c r="U287" i="2"/>
  <c r="V287" i="2"/>
  <c r="W287" i="2"/>
  <c r="X287" i="2"/>
  <c r="AV287" i="2" s="1"/>
  <c r="Y287" i="2"/>
  <c r="Z287" i="2"/>
  <c r="AA287" i="2"/>
  <c r="AB287" i="2"/>
  <c r="AZ287" i="2" s="1"/>
  <c r="AD287" i="2"/>
  <c r="AE287" i="2"/>
  <c r="BA287" i="2" s="1"/>
  <c r="AF287" i="2"/>
  <c r="J288" i="2"/>
  <c r="L288" i="2"/>
  <c r="M288" i="2"/>
  <c r="N288" i="2"/>
  <c r="O288" i="2"/>
  <c r="P288" i="2"/>
  <c r="Q288" i="2"/>
  <c r="R288" i="2"/>
  <c r="S288" i="2"/>
  <c r="T288" i="2"/>
  <c r="U288" i="2"/>
  <c r="V288" i="2"/>
  <c r="W288" i="2"/>
  <c r="X288" i="2"/>
  <c r="AV288" i="2" s="1"/>
  <c r="Y288" i="2"/>
  <c r="Z288" i="2"/>
  <c r="AA288" i="2"/>
  <c r="AB288" i="2"/>
  <c r="AZ288" i="2" s="1"/>
  <c r="AD288" i="2"/>
  <c r="AE288" i="2"/>
  <c r="BA288" i="2" s="1"/>
  <c r="AF288" i="2"/>
  <c r="J289" i="2"/>
  <c r="L289" i="2"/>
  <c r="M289" i="2"/>
  <c r="N289" i="2"/>
  <c r="O289" i="2"/>
  <c r="P289" i="2"/>
  <c r="Q289" i="2"/>
  <c r="R289" i="2"/>
  <c r="S289" i="2"/>
  <c r="T289" i="2"/>
  <c r="U289" i="2"/>
  <c r="V289" i="2"/>
  <c r="W289" i="2"/>
  <c r="X289" i="2"/>
  <c r="AV289" i="2" s="1"/>
  <c r="Y289" i="2"/>
  <c r="Z289" i="2"/>
  <c r="AA289" i="2"/>
  <c r="AB289" i="2"/>
  <c r="AZ289" i="2" s="1"/>
  <c r="AD289" i="2"/>
  <c r="AE289" i="2"/>
  <c r="BA289" i="2" s="1"/>
  <c r="AF289" i="2"/>
  <c r="J290" i="2"/>
  <c r="L290" i="2"/>
  <c r="M290" i="2"/>
  <c r="N290" i="2"/>
  <c r="O290" i="2"/>
  <c r="P290" i="2"/>
  <c r="Q290" i="2"/>
  <c r="R290" i="2"/>
  <c r="S290" i="2"/>
  <c r="T290" i="2"/>
  <c r="U290" i="2"/>
  <c r="V290" i="2"/>
  <c r="W290" i="2"/>
  <c r="X290" i="2"/>
  <c r="AV290" i="2" s="1"/>
  <c r="Y290" i="2"/>
  <c r="Z290" i="2"/>
  <c r="AA290" i="2"/>
  <c r="AB290" i="2"/>
  <c r="AZ290" i="2" s="1"/>
  <c r="AD290" i="2"/>
  <c r="AE290" i="2"/>
  <c r="BA290" i="2" s="1"/>
  <c r="AF290" i="2"/>
  <c r="J291" i="2"/>
  <c r="L291" i="2"/>
  <c r="M291" i="2"/>
  <c r="N291" i="2"/>
  <c r="O291" i="2"/>
  <c r="P291" i="2"/>
  <c r="Q291" i="2"/>
  <c r="R291" i="2"/>
  <c r="S291" i="2"/>
  <c r="T291" i="2"/>
  <c r="U291" i="2"/>
  <c r="V291" i="2"/>
  <c r="W291" i="2"/>
  <c r="X291" i="2"/>
  <c r="AV291" i="2" s="1"/>
  <c r="Y291" i="2"/>
  <c r="Z291" i="2"/>
  <c r="AA291" i="2"/>
  <c r="AB291" i="2"/>
  <c r="AZ291" i="2" s="1"/>
  <c r="AD291" i="2"/>
  <c r="AE291" i="2"/>
  <c r="BA291" i="2" s="1"/>
  <c r="AF291" i="2"/>
  <c r="J292" i="2"/>
  <c r="L292" i="2"/>
  <c r="M292" i="2"/>
  <c r="N292" i="2"/>
  <c r="O292" i="2"/>
  <c r="P292" i="2"/>
  <c r="Q292" i="2"/>
  <c r="R292" i="2"/>
  <c r="S292" i="2"/>
  <c r="T292" i="2"/>
  <c r="U292" i="2"/>
  <c r="V292" i="2"/>
  <c r="W292" i="2"/>
  <c r="X292" i="2"/>
  <c r="AV292" i="2" s="1"/>
  <c r="Y292" i="2"/>
  <c r="Z292" i="2"/>
  <c r="AA292" i="2"/>
  <c r="AB292" i="2"/>
  <c r="AZ292" i="2" s="1"/>
  <c r="AC292" i="2"/>
  <c r="AD292" i="2"/>
  <c r="AE292" i="2"/>
  <c r="BA292" i="2" s="1"/>
  <c r="AF292" i="2"/>
  <c r="J293" i="2"/>
  <c r="L293" i="2"/>
  <c r="M293" i="2"/>
  <c r="N293" i="2"/>
  <c r="O293" i="2"/>
  <c r="P293" i="2"/>
  <c r="Q293" i="2"/>
  <c r="R293" i="2"/>
  <c r="S293" i="2"/>
  <c r="T293" i="2"/>
  <c r="U293" i="2"/>
  <c r="V293" i="2"/>
  <c r="W293" i="2"/>
  <c r="X293" i="2"/>
  <c r="AV293" i="2" s="1"/>
  <c r="Y293" i="2"/>
  <c r="Z293" i="2"/>
  <c r="AA293" i="2"/>
  <c r="AB293" i="2"/>
  <c r="AZ293" i="2" s="1"/>
  <c r="AD293" i="2"/>
  <c r="AE293" i="2"/>
  <c r="BA293" i="2" s="1"/>
  <c r="AF293" i="2"/>
  <c r="J294" i="2"/>
  <c r="L294" i="2"/>
  <c r="M294" i="2"/>
  <c r="N294" i="2"/>
  <c r="O294" i="2"/>
  <c r="P294" i="2"/>
  <c r="Q294" i="2"/>
  <c r="R294" i="2"/>
  <c r="S294" i="2"/>
  <c r="T294" i="2"/>
  <c r="U294" i="2"/>
  <c r="V294" i="2"/>
  <c r="W294" i="2"/>
  <c r="X294" i="2"/>
  <c r="AV294" i="2" s="1"/>
  <c r="Y294" i="2"/>
  <c r="Z294" i="2"/>
  <c r="AA294" i="2"/>
  <c r="AB294" i="2"/>
  <c r="AZ294" i="2" s="1"/>
  <c r="AC294" i="2"/>
  <c r="AD294" i="2"/>
  <c r="AE294" i="2"/>
  <c r="BA294" i="2" s="1"/>
  <c r="AF294" i="2"/>
  <c r="J295" i="2"/>
  <c r="L295" i="2"/>
  <c r="M295" i="2"/>
  <c r="N295" i="2"/>
  <c r="O295" i="2"/>
  <c r="P295" i="2"/>
  <c r="Q295" i="2"/>
  <c r="R295" i="2"/>
  <c r="S295" i="2"/>
  <c r="T295" i="2"/>
  <c r="U295" i="2"/>
  <c r="V295" i="2"/>
  <c r="W295" i="2"/>
  <c r="X295" i="2"/>
  <c r="AV295" i="2" s="1"/>
  <c r="Y295" i="2"/>
  <c r="Z295" i="2"/>
  <c r="AA295" i="2"/>
  <c r="AB295" i="2"/>
  <c r="AZ295" i="2" s="1"/>
  <c r="AD295" i="2"/>
  <c r="AE295" i="2"/>
  <c r="BA295" i="2" s="1"/>
  <c r="AF295" i="2"/>
  <c r="J296" i="2"/>
  <c r="L296" i="2"/>
  <c r="M296" i="2"/>
  <c r="N296" i="2"/>
  <c r="O296" i="2"/>
  <c r="P296" i="2"/>
  <c r="Q296" i="2"/>
  <c r="R296" i="2"/>
  <c r="S296" i="2"/>
  <c r="T296" i="2"/>
  <c r="U296" i="2"/>
  <c r="V296" i="2"/>
  <c r="W296" i="2"/>
  <c r="X296" i="2"/>
  <c r="AV296" i="2" s="1"/>
  <c r="Y296" i="2"/>
  <c r="Z296" i="2"/>
  <c r="AA296" i="2"/>
  <c r="AB296" i="2"/>
  <c r="AZ296" i="2" s="1"/>
  <c r="AD296" i="2"/>
  <c r="AE296" i="2"/>
  <c r="BA296" i="2" s="1"/>
  <c r="AF296" i="2"/>
  <c r="J297" i="2"/>
  <c r="L297" i="2"/>
  <c r="M297" i="2"/>
  <c r="N297" i="2"/>
  <c r="O297" i="2"/>
  <c r="P297" i="2"/>
  <c r="Q297" i="2"/>
  <c r="R297" i="2"/>
  <c r="S297" i="2"/>
  <c r="T297" i="2"/>
  <c r="U297" i="2"/>
  <c r="V297" i="2"/>
  <c r="W297" i="2"/>
  <c r="X297" i="2"/>
  <c r="AV297" i="2" s="1"/>
  <c r="Y297" i="2"/>
  <c r="Z297" i="2"/>
  <c r="AA297" i="2"/>
  <c r="AB297" i="2"/>
  <c r="AZ297" i="2" s="1"/>
  <c r="AD297" i="2"/>
  <c r="AE297" i="2"/>
  <c r="BA297" i="2" s="1"/>
  <c r="AF297" i="2"/>
  <c r="J298" i="2"/>
  <c r="L298" i="2"/>
  <c r="M298" i="2"/>
  <c r="N298" i="2"/>
  <c r="O298" i="2"/>
  <c r="P298" i="2"/>
  <c r="Q298" i="2"/>
  <c r="R298" i="2"/>
  <c r="S298" i="2"/>
  <c r="T298" i="2"/>
  <c r="U298" i="2"/>
  <c r="V298" i="2"/>
  <c r="W298" i="2"/>
  <c r="X298" i="2"/>
  <c r="AV298" i="2" s="1"/>
  <c r="Y298" i="2"/>
  <c r="Z298" i="2"/>
  <c r="AA298" i="2"/>
  <c r="AB298" i="2"/>
  <c r="AZ298" i="2" s="1"/>
  <c r="AD298" i="2"/>
  <c r="AE298" i="2"/>
  <c r="BA298" i="2" s="1"/>
  <c r="AF298" i="2"/>
  <c r="J299" i="2"/>
  <c r="L299" i="2"/>
  <c r="M299" i="2"/>
  <c r="N299" i="2"/>
  <c r="O299" i="2"/>
  <c r="P299" i="2"/>
  <c r="Q299" i="2"/>
  <c r="R299" i="2"/>
  <c r="S299" i="2"/>
  <c r="T299" i="2"/>
  <c r="U299" i="2"/>
  <c r="V299" i="2"/>
  <c r="W299" i="2"/>
  <c r="X299" i="2"/>
  <c r="AV299" i="2" s="1"/>
  <c r="Y299" i="2"/>
  <c r="Z299" i="2"/>
  <c r="AA299" i="2"/>
  <c r="AB299" i="2"/>
  <c r="AZ299" i="2" s="1"/>
  <c r="AD299" i="2"/>
  <c r="AE299" i="2"/>
  <c r="BA299" i="2" s="1"/>
  <c r="AF299" i="2"/>
  <c r="J300" i="2"/>
  <c r="L300" i="2"/>
  <c r="M300" i="2"/>
  <c r="N300" i="2"/>
  <c r="O300" i="2"/>
  <c r="P300" i="2"/>
  <c r="Q300" i="2"/>
  <c r="R300" i="2"/>
  <c r="S300" i="2"/>
  <c r="T300" i="2"/>
  <c r="U300" i="2"/>
  <c r="V300" i="2"/>
  <c r="W300" i="2"/>
  <c r="X300" i="2"/>
  <c r="AV300" i="2" s="1"/>
  <c r="Y300" i="2"/>
  <c r="Z300" i="2"/>
  <c r="AA300" i="2"/>
  <c r="AB300" i="2"/>
  <c r="AZ300" i="2" s="1"/>
  <c r="AC300" i="2"/>
  <c r="AD300" i="2"/>
  <c r="AE300" i="2"/>
  <c r="BA300" i="2" s="1"/>
  <c r="AF300" i="2"/>
  <c r="J301" i="2"/>
  <c r="L301" i="2"/>
  <c r="M301" i="2"/>
  <c r="N301" i="2"/>
  <c r="O301" i="2"/>
  <c r="P301" i="2"/>
  <c r="Q301" i="2"/>
  <c r="R301" i="2"/>
  <c r="S301" i="2"/>
  <c r="T301" i="2"/>
  <c r="U301" i="2"/>
  <c r="V301" i="2"/>
  <c r="W301" i="2"/>
  <c r="X301" i="2"/>
  <c r="AV301" i="2" s="1"/>
  <c r="Y301" i="2"/>
  <c r="Z301" i="2"/>
  <c r="AA301" i="2"/>
  <c r="AB301" i="2"/>
  <c r="AZ301" i="2" s="1"/>
  <c r="AD301" i="2"/>
  <c r="AE301" i="2"/>
  <c r="BA301" i="2" s="1"/>
  <c r="AF301" i="2"/>
  <c r="J302" i="2"/>
  <c r="L302" i="2"/>
  <c r="M302" i="2"/>
  <c r="N302" i="2"/>
  <c r="O302" i="2"/>
  <c r="P302" i="2"/>
  <c r="Q302" i="2"/>
  <c r="R302" i="2"/>
  <c r="S302" i="2"/>
  <c r="T302" i="2"/>
  <c r="U302" i="2"/>
  <c r="V302" i="2"/>
  <c r="W302" i="2"/>
  <c r="X302" i="2"/>
  <c r="AV302" i="2" s="1"/>
  <c r="Y302" i="2"/>
  <c r="Z302" i="2"/>
  <c r="AA302" i="2"/>
  <c r="AB302" i="2"/>
  <c r="AZ302" i="2" s="1"/>
  <c r="AD302" i="2"/>
  <c r="AE302" i="2"/>
  <c r="BA302" i="2" s="1"/>
  <c r="AF302" i="2"/>
  <c r="J303" i="2"/>
  <c r="L303" i="2"/>
  <c r="M303" i="2"/>
  <c r="N303" i="2"/>
  <c r="O303" i="2"/>
  <c r="P303" i="2"/>
  <c r="Q303" i="2"/>
  <c r="R303" i="2"/>
  <c r="S303" i="2"/>
  <c r="T303" i="2"/>
  <c r="U303" i="2"/>
  <c r="V303" i="2"/>
  <c r="W303" i="2"/>
  <c r="X303" i="2"/>
  <c r="AV303" i="2" s="1"/>
  <c r="Y303" i="2"/>
  <c r="Z303" i="2"/>
  <c r="AA303" i="2"/>
  <c r="AB303" i="2"/>
  <c r="AZ303" i="2" s="1"/>
  <c r="AD303" i="2"/>
  <c r="AE303" i="2"/>
  <c r="BA303" i="2" s="1"/>
  <c r="AF303" i="2"/>
  <c r="J304" i="2"/>
  <c r="L304" i="2"/>
  <c r="M304" i="2"/>
  <c r="N304" i="2"/>
  <c r="O304" i="2"/>
  <c r="P304" i="2"/>
  <c r="Q304" i="2"/>
  <c r="R304" i="2"/>
  <c r="S304" i="2"/>
  <c r="T304" i="2"/>
  <c r="U304" i="2"/>
  <c r="V304" i="2"/>
  <c r="W304" i="2"/>
  <c r="X304" i="2"/>
  <c r="AV304" i="2" s="1"/>
  <c r="Y304" i="2"/>
  <c r="Z304" i="2"/>
  <c r="AA304" i="2"/>
  <c r="AB304" i="2"/>
  <c r="AZ304" i="2" s="1"/>
  <c r="AC304" i="2"/>
  <c r="AD304" i="2"/>
  <c r="AE304" i="2"/>
  <c r="BA304" i="2" s="1"/>
  <c r="AF304" i="2"/>
  <c r="J305" i="2"/>
  <c r="L305" i="2"/>
  <c r="M305" i="2"/>
  <c r="N305" i="2"/>
  <c r="O305" i="2"/>
  <c r="P305" i="2"/>
  <c r="Q305" i="2"/>
  <c r="R305" i="2"/>
  <c r="S305" i="2"/>
  <c r="T305" i="2"/>
  <c r="U305" i="2"/>
  <c r="V305" i="2"/>
  <c r="W305" i="2"/>
  <c r="X305" i="2"/>
  <c r="AV305" i="2" s="1"/>
  <c r="Y305" i="2"/>
  <c r="Z305" i="2"/>
  <c r="AA305" i="2"/>
  <c r="AB305" i="2"/>
  <c r="AZ305" i="2" s="1"/>
  <c r="AD305" i="2"/>
  <c r="AE305" i="2"/>
  <c r="BA305" i="2" s="1"/>
  <c r="AF305" i="2"/>
  <c r="J306" i="2"/>
  <c r="L306" i="2"/>
  <c r="M306" i="2"/>
  <c r="N306" i="2"/>
  <c r="O306" i="2"/>
  <c r="P306" i="2"/>
  <c r="Q306" i="2"/>
  <c r="R306" i="2"/>
  <c r="S306" i="2"/>
  <c r="T306" i="2"/>
  <c r="U306" i="2"/>
  <c r="V306" i="2"/>
  <c r="W306" i="2"/>
  <c r="X306" i="2"/>
  <c r="AV306" i="2" s="1"/>
  <c r="Y306" i="2"/>
  <c r="Z306" i="2"/>
  <c r="AA306" i="2"/>
  <c r="AB306" i="2"/>
  <c r="AZ306" i="2" s="1"/>
  <c r="AC306" i="2"/>
  <c r="AD306" i="2"/>
  <c r="AE306" i="2"/>
  <c r="BA306" i="2" s="1"/>
  <c r="AF306" i="2"/>
  <c r="J307" i="2"/>
  <c r="L307" i="2"/>
  <c r="M307" i="2"/>
  <c r="N307" i="2"/>
  <c r="O307" i="2"/>
  <c r="P307" i="2"/>
  <c r="Q307" i="2"/>
  <c r="R307" i="2"/>
  <c r="S307" i="2"/>
  <c r="T307" i="2"/>
  <c r="U307" i="2"/>
  <c r="V307" i="2"/>
  <c r="W307" i="2"/>
  <c r="X307" i="2"/>
  <c r="AV307" i="2" s="1"/>
  <c r="Y307" i="2"/>
  <c r="Z307" i="2"/>
  <c r="AA307" i="2"/>
  <c r="AB307" i="2"/>
  <c r="AZ307" i="2" s="1"/>
  <c r="AD307" i="2"/>
  <c r="AE307" i="2"/>
  <c r="BA307" i="2" s="1"/>
  <c r="AF307" i="2"/>
  <c r="J308" i="2"/>
  <c r="L308" i="2"/>
  <c r="M308" i="2"/>
  <c r="N308" i="2"/>
  <c r="O308" i="2"/>
  <c r="P308" i="2"/>
  <c r="Q308" i="2"/>
  <c r="R308" i="2"/>
  <c r="S308" i="2"/>
  <c r="T308" i="2"/>
  <c r="U308" i="2"/>
  <c r="V308" i="2"/>
  <c r="W308" i="2"/>
  <c r="X308" i="2"/>
  <c r="AV308" i="2" s="1"/>
  <c r="Y308" i="2"/>
  <c r="Z308" i="2"/>
  <c r="AA308" i="2"/>
  <c r="AB308" i="2"/>
  <c r="AZ308" i="2" s="1"/>
  <c r="AD308" i="2"/>
  <c r="AE308" i="2"/>
  <c r="BA308" i="2" s="1"/>
  <c r="AF308" i="2"/>
  <c r="J309" i="2"/>
  <c r="L309" i="2"/>
  <c r="M309" i="2"/>
  <c r="N309" i="2"/>
  <c r="O309" i="2"/>
  <c r="P309" i="2"/>
  <c r="Q309" i="2"/>
  <c r="R309" i="2"/>
  <c r="S309" i="2"/>
  <c r="T309" i="2"/>
  <c r="U309" i="2"/>
  <c r="V309" i="2"/>
  <c r="W309" i="2"/>
  <c r="X309" i="2"/>
  <c r="AV309" i="2" s="1"/>
  <c r="Y309" i="2"/>
  <c r="Z309" i="2"/>
  <c r="AA309" i="2"/>
  <c r="AB309" i="2"/>
  <c r="AZ309" i="2" s="1"/>
  <c r="AD309" i="2"/>
  <c r="AE309" i="2"/>
  <c r="BA309" i="2" s="1"/>
  <c r="AF309" i="2"/>
  <c r="J310" i="2"/>
  <c r="L310" i="2"/>
  <c r="M310" i="2"/>
  <c r="N310" i="2"/>
  <c r="O310" i="2"/>
  <c r="P310" i="2"/>
  <c r="Q310" i="2"/>
  <c r="R310" i="2"/>
  <c r="S310" i="2"/>
  <c r="T310" i="2"/>
  <c r="U310" i="2"/>
  <c r="V310" i="2"/>
  <c r="W310" i="2"/>
  <c r="X310" i="2"/>
  <c r="AV310" i="2" s="1"/>
  <c r="Y310" i="2"/>
  <c r="Z310" i="2"/>
  <c r="AA310" i="2"/>
  <c r="AB310" i="2"/>
  <c r="AZ310" i="2" s="1"/>
  <c r="AD310" i="2"/>
  <c r="AE310" i="2"/>
  <c r="BA310" i="2" s="1"/>
  <c r="AF310" i="2"/>
  <c r="J311" i="2"/>
  <c r="L311" i="2"/>
  <c r="M311" i="2"/>
  <c r="N311" i="2"/>
  <c r="O311" i="2"/>
  <c r="P311" i="2"/>
  <c r="Q311" i="2"/>
  <c r="R311" i="2"/>
  <c r="S311" i="2"/>
  <c r="T311" i="2"/>
  <c r="U311" i="2"/>
  <c r="V311" i="2"/>
  <c r="W311" i="2"/>
  <c r="X311" i="2"/>
  <c r="AV311" i="2" s="1"/>
  <c r="Y311" i="2"/>
  <c r="Z311" i="2"/>
  <c r="AA311" i="2"/>
  <c r="AB311" i="2"/>
  <c r="AZ311" i="2" s="1"/>
  <c r="AD311" i="2"/>
  <c r="AE311" i="2"/>
  <c r="BA311" i="2" s="1"/>
  <c r="AF311" i="2"/>
  <c r="J312" i="2"/>
  <c r="L312" i="2"/>
  <c r="M312" i="2"/>
  <c r="N312" i="2"/>
  <c r="O312" i="2"/>
  <c r="P312" i="2"/>
  <c r="Q312" i="2"/>
  <c r="R312" i="2"/>
  <c r="S312" i="2"/>
  <c r="T312" i="2"/>
  <c r="U312" i="2"/>
  <c r="V312" i="2"/>
  <c r="W312" i="2"/>
  <c r="X312" i="2"/>
  <c r="AV312" i="2" s="1"/>
  <c r="Y312" i="2"/>
  <c r="Z312" i="2"/>
  <c r="AA312" i="2"/>
  <c r="AB312" i="2"/>
  <c r="AZ312" i="2" s="1"/>
  <c r="AC312" i="2"/>
  <c r="AD312" i="2"/>
  <c r="AE312" i="2"/>
  <c r="BA312" i="2" s="1"/>
  <c r="AF312" i="2"/>
  <c r="J313" i="2"/>
  <c r="L313" i="2"/>
  <c r="M313" i="2"/>
  <c r="N313" i="2"/>
  <c r="O313" i="2"/>
  <c r="P313" i="2"/>
  <c r="Q313" i="2"/>
  <c r="R313" i="2"/>
  <c r="S313" i="2"/>
  <c r="T313" i="2"/>
  <c r="U313" i="2"/>
  <c r="V313" i="2"/>
  <c r="W313" i="2"/>
  <c r="X313" i="2"/>
  <c r="AV313" i="2" s="1"/>
  <c r="Y313" i="2"/>
  <c r="Z313" i="2"/>
  <c r="AA313" i="2"/>
  <c r="AB313" i="2"/>
  <c r="AZ313" i="2" s="1"/>
  <c r="AD313" i="2"/>
  <c r="AE313" i="2"/>
  <c r="BA313" i="2" s="1"/>
  <c r="AF313" i="2"/>
  <c r="J314" i="2"/>
  <c r="L314" i="2"/>
  <c r="M314" i="2"/>
  <c r="N314" i="2"/>
  <c r="O314" i="2"/>
  <c r="P314" i="2"/>
  <c r="Q314" i="2"/>
  <c r="R314" i="2"/>
  <c r="S314" i="2"/>
  <c r="T314" i="2"/>
  <c r="U314" i="2"/>
  <c r="V314" i="2"/>
  <c r="W314" i="2"/>
  <c r="X314" i="2"/>
  <c r="AV314" i="2" s="1"/>
  <c r="Y314" i="2"/>
  <c r="Z314" i="2"/>
  <c r="AA314" i="2"/>
  <c r="AB314" i="2"/>
  <c r="AZ314" i="2" s="1"/>
  <c r="AC314" i="2"/>
  <c r="AD314" i="2"/>
  <c r="AE314" i="2"/>
  <c r="BA314" i="2" s="1"/>
  <c r="AF314" i="2"/>
  <c r="J315" i="2"/>
  <c r="L315" i="2"/>
  <c r="M315" i="2"/>
  <c r="N315" i="2"/>
  <c r="O315" i="2"/>
  <c r="P315" i="2"/>
  <c r="Q315" i="2"/>
  <c r="R315" i="2"/>
  <c r="S315" i="2"/>
  <c r="T315" i="2"/>
  <c r="U315" i="2"/>
  <c r="V315" i="2"/>
  <c r="W315" i="2"/>
  <c r="X315" i="2"/>
  <c r="AV315" i="2" s="1"/>
  <c r="Y315" i="2"/>
  <c r="Z315" i="2"/>
  <c r="AA315" i="2"/>
  <c r="AB315" i="2"/>
  <c r="AZ315" i="2" s="1"/>
  <c r="AD315" i="2"/>
  <c r="AE315" i="2"/>
  <c r="BA315" i="2" s="1"/>
  <c r="AF315" i="2"/>
  <c r="J316" i="2"/>
  <c r="L316" i="2"/>
  <c r="M316" i="2"/>
  <c r="N316" i="2"/>
  <c r="O316" i="2"/>
  <c r="P316" i="2"/>
  <c r="Q316" i="2"/>
  <c r="R316" i="2"/>
  <c r="S316" i="2"/>
  <c r="T316" i="2"/>
  <c r="U316" i="2"/>
  <c r="V316" i="2"/>
  <c r="W316" i="2"/>
  <c r="X316" i="2"/>
  <c r="AV316" i="2" s="1"/>
  <c r="Y316" i="2"/>
  <c r="Z316" i="2"/>
  <c r="AA316" i="2"/>
  <c r="AB316" i="2"/>
  <c r="AZ316" i="2" s="1"/>
  <c r="AD316" i="2"/>
  <c r="AE316" i="2"/>
  <c r="BA316" i="2" s="1"/>
  <c r="AF316" i="2"/>
  <c r="J317" i="2"/>
  <c r="L317" i="2"/>
  <c r="M317" i="2"/>
  <c r="N317" i="2"/>
  <c r="O317" i="2"/>
  <c r="P317" i="2"/>
  <c r="Q317" i="2"/>
  <c r="R317" i="2"/>
  <c r="S317" i="2"/>
  <c r="T317" i="2"/>
  <c r="U317" i="2"/>
  <c r="V317" i="2"/>
  <c r="W317" i="2"/>
  <c r="X317" i="2"/>
  <c r="AV317" i="2" s="1"/>
  <c r="Y317" i="2"/>
  <c r="Z317" i="2"/>
  <c r="AA317" i="2"/>
  <c r="AB317" i="2"/>
  <c r="AZ317" i="2" s="1"/>
  <c r="AD317" i="2"/>
  <c r="AE317" i="2"/>
  <c r="BA317" i="2" s="1"/>
  <c r="AF317" i="2"/>
  <c r="J318" i="2"/>
  <c r="L318" i="2"/>
  <c r="M318" i="2"/>
  <c r="N318" i="2"/>
  <c r="O318" i="2"/>
  <c r="P318" i="2"/>
  <c r="Q318" i="2"/>
  <c r="R318" i="2"/>
  <c r="S318" i="2"/>
  <c r="T318" i="2"/>
  <c r="U318" i="2"/>
  <c r="V318" i="2"/>
  <c r="W318" i="2"/>
  <c r="X318" i="2"/>
  <c r="AV318" i="2" s="1"/>
  <c r="Y318" i="2"/>
  <c r="Z318" i="2"/>
  <c r="AA318" i="2"/>
  <c r="AB318" i="2"/>
  <c r="AZ318" i="2" s="1"/>
  <c r="AC318" i="2"/>
  <c r="AD318" i="2"/>
  <c r="AE318" i="2"/>
  <c r="BA318" i="2" s="1"/>
  <c r="AF318" i="2"/>
  <c r="J319" i="2"/>
  <c r="L319" i="2"/>
  <c r="M319" i="2"/>
  <c r="N319" i="2"/>
  <c r="O319" i="2"/>
  <c r="P319" i="2"/>
  <c r="Q319" i="2"/>
  <c r="R319" i="2"/>
  <c r="S319" i="2"/>
  <c r="T319" i="2"/>
  <c r="U319" i="2"/>
  <c r="V319" i="2"/>
  <c r="W319" i="2"/>
  <c r="X319" i="2"/>
  <c r="AV319" i="2" s="1"/>
  <c r="Y319" i="2"/>
  <c r="Z319" i="2"/>
  <c r="AA319" i="2"/>
  <c r="AB319" i="2"/>
  <c r="AZ319" i="2" s="1"/>
  <c r="AD319" i="2"/>
  <c r="AE319" i="2"/>
  <c r="BA319" i="2" s="1"/>
  <c r="AF319" i="2"/>
  <c r="J320" i="2"/>
  <c r="L320" i="2"/>
  <c r="M320" i="2"/>
  <c r="N320" i="2"/>
  <c r="O320" i="2"/>
  <c r="P320" i="2"/>
  <c r="Q320" i="2"/>
  <c r="R320" i="2"/>
  <c r="S320" i="2"/>
  <c r="T320" i="2"/>
  <c r="U320" i="2"/>
  <c r="V320" i="2"/>
  <c r="W320" i="2"/>
  <c r="X320" i="2"/>
  <c r="AV320" i="2" s="1"/>
  <c r="Y320" i="2"/>
  <c r="Z320" i="2"/>
  <c r="AA320" i="2"/>
  <c r="AB320" i="2"/>
  <c r="AZ320" i="2" s="1"/>
  <c r="AD320" i="2"/>
  <c r="AE320" i="2"/>
  <c r="BA320" i="2" s="1"/>
  <c r="AF320" i="2"/>
  <c r="J321" i="2"/>
  <c r="L321" i="2"/>
  <c r="M321" i="2"/>
  <c r="N321" i="2"/>
  <c r="O321" i="2"/>
  <c r="P321" i="2"/>
  <c r="Q321" i="2"/>
  <c r="R321" i="2"/>
  <c r="S321" i="2"/>
  <c r="T321" i="2"/>
  <c r="U321" i="2"/>
  <c r="V321" i="2"/>
  <c r="W321" i="2"/>
  <c r="X321" i="2"/>
  <c r="AV321" i="2" s="1"/>
  <c r="Y321" i="2"/>
  <c r="Z321" i="2"/>
  <c r="AA321" i="2"/>
  <c r="AB321" i="2"/>
  <c r="AZ321" i="2" s="1"/>
  <c r="AD321" i="2"/>
  <c r="AE321" i="2"/>
  <c r="BA321" i="2" s="1"/>
  <c r="AF321" i="2"/>
  <c r="J322" i="2"/>
  <c r="L322" i="2"/>
  <c r="M322" i="2"/>
  <c r="N322" i="2"/>
  <c r="O322" i="2"/>
  <c r="P322" i="2"/>
  <c r="Q322" i="2"/>
  <c r="R322" i="2"/>
  <c r="S322" i="2"/>
  <c r="T322" i="2"/>
  <c r="U322" i="2"/>
  <c r="V322" i="2"/>
  <c r="W322" i="2"/>
  <c r="X322" i="2"/>
  <c r="AV322" i="2" s="1"/>
  <c r="Y322" i="2"/>
  <c r="Z322" i="2"/>
  <c r="AA322" i="2"/>
  <c r="AB322" i="2"/>
  <c r="AZ322" i="2" s="1"/>
  <c r="AC322" i="2"/>
  <c r="AD322" i="2"/>
  <c r="AE322" i="2"/>
  <c r="BA322" i="2" s="1"/>
  <c r="AF322" i="2"/>
  <c r="J323" i="2"/>
  <c r="L323" i="2"/>
  <c r="M323" i="2"/>
  <c r="N323" i="2"/>
  <c r="O323" i="2"/>
  <c r="P323" i="2"/>
  <c r="Q323" i="2"/>
  <c r="R323" i="2"/>
  <c r="S323" i="2"/>
  <c r="T323" i="2"/>
  <c r="U323" i="2"/>
  <c r="V323" i="2"/>
  <c r="W323" i="2"/>
  <c r="X323" i="2"/>
  <c r="AV323" i="2" s="1"/>
  <c r="Y323" i="2"/>
  <c r="Z323" i="2"/>
  <c r="AA323" i="2"/>
  <c r="AB323" i="2"/>
  <c r="AZ323" i="2" s="1"/>
  <c r="AD323" i="2"/>
  <c r="AE323" i="2"/>
  <c r="BA323" i="2" s="1"/>
  <c r="AF323" i="2"/>
  <c r="J324" i="2"/>
  <c r="L324" i="2"/>
  <c r="M324" i="2"/>
  <c r="N324" i="2"/>
  <c r="O324" i="2"/>
  <c r="P324" i="2"/>
  <c r="Q324" i="2"/>
  <c r="R324" i="2"/>
  <c r="S324" i="2"/>
  <c r="T324" i="2"/>
  <c r="U324" i="2"/>
  <c r="V324" i="2"/>
  <c r="W324" i="2"/>
  <c r="X324" i="2"/>
  <c r="AV324" i="2" s="1"/>
  <c r="Y324" i="2"/>
  <c r="Z324" i="2"/>
  <c r="AA324" i="2"/>
  <c r="AB324" i="2"/>
  <c r="AZ324" i="2" s="1"/>
  <c r="AD324" i="2"/>
  <c r="AE324" i="2"/>
  <c r="BA324" i="2" s="1"/>
  <c r="AF324" i="2"/>
  <c r="J325" i="2"/>
  <c r="L325" i="2"/>
  <c r="M325" i="2"/>
  <c r="N325" i="2"/>
  <c r="O325" i="2"/>
  <c r="P325" i="2"/>
  <c r="Q325" i="2"/>
  <c r="R325" i="2"/>
  <c r="S325" i="2"/>
  <c r="T325" i="2"/>
  <c r="U325" i="2"/>
  <c r="V325" i="2"/>
  <c r="W325" i="2"/>
  <c r="X325" i="2"/>
  <c r="AV325" i="2" s="1"/>
  <c r="Y325" i="2"/>
  <c r="Z325" i="2"/>
  <c r="AA325" i="2"/>
  <c r="AB325" i="2"/>
  <c r="AZ325" i="2" s="1"/>
  <c r="AD325" i="2"/>
  <c r="AE325" i="2"/>
  <c r="BA325" i="2" s="1"/>
  <c r="AF325" i="2"/>
  <c r="J326" i="2"/>
  <c r="L326" i="2"/>
  <c r="M326" i="2"/>
  <c r="N326" i="2"/>
  <c r="O326" i="2"/>
  <c r="P326" i="2"/>
  <c r="Q326" i="2"/>
  <c r="R326" i="2"/>
  <c r="S326" i="2"/>
  <c r="T326" i="2"/>
  <c r="U326" i="2"/>
  <c r="V326" i="2"/>
  <c r="W326" i="2"/>
  <c r="X326" i="2"/>
  <c r="AV326" i="2" s="1"/>
  <c r="Y326" i="2"/>
  <c r="Z326" i="2"/>
  <c r="AA326" i="2"/>
  <c r="AB326" i="2"/>
  <c r="AZ326" i="2" s="1"/>
  <c r="AD326" i="2"/>
  <c r="AE326" i="2"/>
  <c r="BA326" i="2" s="1"/>
  <c r="AF326" i="2"/>
  <c r="J327" i="2"/>
  <c r="L327" i="2"/>
  <c r="M327" i="2"/>
  <c r="N327" i="2"/>
  <c r="O327" i="2"/>
  <c r="P327" i="2"/>
  <c r="Q327" i="2"/>
  <c r="R327" i="2"/>
  <c r="S327" i="2"/>
  <c r="T327" i="2"/>
  <c r="U327" i="2"/>
  <c r="V327" i="2"/>
  <c r="W327" i="2"/>
  <c r="X327" i="2"/>
  <c r="AV327" i="2" s="1"/>
  <c r="Y327" i="2"/>
  <c r="Z327" i="2"/>
  <c r="AA327" i="2"/>
  <c r="AB327" i="2"/>
  <c r="AZ327" i="2" s="1"/>
  <c r="AD327" i="2"/>
  <c r="AE327" i="2"/>
  <c r="BA327" i="2" s="1"/>
  <c r="AF327" i="2"/>
  <c r="J328" i="2"/>
  <c r="L328" i="2"/>
  <c r="M328" i="2"/>
  <c r="N328" i="2"/>
  <c r="O328" i="2"/>
  <c r="P328" i="2"/>
  <c r="Q328" i="2"/>
  <c r="R328" i="2"/>
  <c r="S328" i="2"/>
  <c r="T328" i="2"/>
  <c r="U328" i="2"/>
  <c r="V328" i="2"/>
  <c r="W328" i="2"/>
  <c r="X328" i="2"/>
  <c r="AV328" i="2" s="1"/>
  <c r="Y328" i="2"/>
  <c r="Z328" i="2"/>
  <c r="AA328" i="2"/>
  <c r="AB328" i="2"/>
  <c r="AZ328" i="2" s="1"/>
  <c r="AD328" i="2"/>
  <c r="AE328" i="2"/>
  <c r="BA328" i="2" s="1"/>
  <c r="AF328" i="2"/>
  <c r="J329" i="2"/>
  <c r="L329" i="2"/>
  <c r="M329" i="2"/>
  <c r="N329" i="2"/>
  <c r="O329" i="2"/>
  <c r="P329" i="2"/>
  <c r="Q329" i="2"/>
  <c r="R329" i="2"/>
  <c r="S329" i="2"/>
  <c r="T329" i="2"/>
  <c r="U329" i="2"/>
  <c r="V329" i="2"/>
  <c r="W329" i="2"/>
  <c r="X329" i="2"/>
  <c r="AV329" i="2" s="1"/>
  <c r="Y329" i="2"/>
  <c r="Z329" i="2"/>
  <c r="AA329" i="2"/>
  <c r="AB329" i="2"/>
  <c r="AZ329" i="2" s="1"/>
  <c r="AD329" i="2"/>
  <c r="AE329" i="2"/>
  <c r="BA329" i="2" s="1"/>
  <c r="AF329" i="2"/>
  <c r="J330" i="2"/>
  <c r="L330" i="2"/>
  <c r="M330" i="2"/>
  <c r="N330" i="2"/>
  <c r="O330" i="2"/>
  <c r="P330" i="2"/>
  <c r="Q330" i="2"/>
  <c r="R330" i="2"/>
  <c r="S330" i="2"/>
  <c r="T330" i="2"/>
  <c r="U330" i="2"/>
  <c r="V330" i="2"/>
  <c r="W330" i="2"/>
  <c r="X330" i="2"/>
  <c r="AV330" i="2" s="1"/>
  <c r="Y330" i="2"/>
  <c r="Z330" i="2"/>
  <c r="AA330" i="2"/>
  <c r="AB330" i="2"/>
  <c r="AZ330" i="2" s="1"/>
  <c r="AD330" i="2"/>
  <c r="AE330" i="2"/>
  <c r="BA330" i="2" s="1"/>
  <c r="AF330" i="2"/>
  <c r="J331" i="2"/>
  <c r="L331" i="2"/>
  <c r="M331" i="2"/>
  <c r="N331" i="2"/>
  <c r="O331" i="2"/>
  <c r="P331" i="2"/>
  <c r="Q331" i="2"/>
  <c r="R331" i="2"/>
  <c r="S331" i="2"/>
  <c r="T331" i="2"/>
  <c r="U331" i="2"/>
  <c r="V331" i="2"/>
  <c r="W331" i="2"/>
  <c r="X331" i="2"/>
  <c r="AV331" i="2" s="1"/>
  <c r="Y331" i="2"/>
  <c r="Z331" i="2"/>
  <c r="AA331" i="2"/>
  <c r="AB331" i="2"/>
  <c r="AZ331" i="2" s="1"/>
  <c r="AD331" i="2"/>
  <c r="AE331" i="2"/>
  <c r="BA331" i="2" s="1"/>
  <c r="AF331" i="2"/>
  <c r="J332" i="2"/>
  <c r="L332" i="2"/>
  <c r="M332" i="2"/>
  <c r="N332" i="2"/>
  <c r="O332" i="2"/>
  <c r="P332" i="2"/>
  <c r="Q332" i="2"/>
  <c r="R332" i="2"/>
  <c r="S332" i="2"/>
  <c r="T332" i="2"/>
  <c r="U332" i="2"/>
  <c r="V332" i="2"/>
  <c r="W332" i="2"/>
  <c r="X332" i="2"/>
  <c r="AV332" i="2" s="1"/>
  <c r="Y332" i="2"/>
  <c r="Z332" i="2"/>
  <c r="AA332" i="2"/>
  <c r="AB332" i="2"/>
  <c r="AZ332" i="2" s="1"/>
  <c r="AD332" i="2"/>
  <c r="AE332" i="2"/>
  <c r="BA332" i="2" s="1"/>
  <c r="AF332" i="2"/>
  <c r="J333" i="2"/>
  <c r="L333" i="2"/>
  <c r="M333" i="2"/>
  <c r="N333" i="2"/>
  <c r="O333" i="2"/>
  <c r="P333" i="2"/>
  <c r="Q333" i="2"/>
  <c r="R333" i="2"/>
  <c r="S333" i="2"/>
  <c r="T333" i="2"/>
  <c r="U333" i="2"/>
  <c r="V333" i="2"/>
  <c r="W333" i="2"/>
  <c r="X333" i="2"/>
  <c r="AV333" i="2" s="1"/>
  <c r="Y333" i="2"/>
  <c r="Z333" i="2"/>
  <c r="AA333" i="2"/>
  <c r="AB333" i="2"/>
  <c r="AZ333" i="2" s="1"/>
  <c r="AD333" i="2"/>
  <c r="AE333" i="2"/>
  <c r="BA333" i="2" s="1"/>
  <c r="AF333" i="2"/>
  <c r="J334" i="2"/>
  <c r="L334" i="2"/>
  <c r="M334" i="2"/>
  <c r="N334" i="2"/>
  <c r="O334" i="2"/>
  <c r="P334" i="2"/>
  <c r="Q334" i="2"/>
  <c r="R334" i="2"/>
  <c r="S334" i="2"/>
  <c r="T334" i="2"/>
  <c r="U334" i="2"/>
  <c r="V334" i="2"/>
  <c r="W334" i="2"/>
  <c r="X334" i="2"/>
  <c r="AV334" i="2" s="1"/>
  <c r="Y334" i="2"/>
  <c r="Z334" i="2"/>
  <c r="AA334" i="2"/>
  <c r="AB334" i="2"/>
  <c r="AZ334" i="2" s="1"/>
  <c r="AC334" i="2"/>
  <c r="AD334" i="2"/>
  <c r="AE334" i="2"/>
  <c r="BA334" i="2" s="1"/>
  <c r="AF334" i="2"/>
  <c r="J335" i="2"/>
  <c r="L335" i="2"/>
  <c r="M335" i="2"/>
  <c r="N335" i="2"/>
  <c r="O335" i="2"/>
  <c r="P335" i="2"/>
  <c r="Q335" i="2"/>
  <c r="R335" i="2"/>
  <c r="S335" i="2"/>
  <c r="T335" i="2"/>
  <c r="U335" i="2"/>
  <c r="V335" i="2"/>
  <c r="W335" i="2"/>
  <c r="X335" i="2"/>
  <c r="AV335" i="2" s="1"/>
  <c r="Y335" i="2"/>
  <c r="Z335" i="2"/>
  <c r="AA335" i="2"/>
  <c r="AB335" i="2"/>
  <c r="AZ335" i="2" s="1"/>
  <c r="AD335" i="2"/>
  <c r="AE335" i="2"/>
  <c r="BA335" i="2" s="1"/>
  <c r="AF335" i="2"/>
  <c r="J336" i="2"/>
  <c r="L336" i="2"/>
  <c r="M336" i="2"/>
  <c r="N336" i="2"/>
  <c r="O336" i="2"/>
  <c r="P336" i="2"/>
  <c r="Q336" i="2"/>
  <c r="R336" i="2"/>
  <c r="S336" i="2"/>
  <c r="T336" i="2"/>
  <c r="U336" i="2"/>
  <c r="V336" i="2"/>
  <c r="W336" i="2"/>
  <c r="X336" i="2"/>
  <c r="AV336" i="2" s="1"/>
  <c r="Y336" i="2"/>
  <c r="Z336" i="2"/>
  <c r="AA336" i="2"/>
  <c r="AB336" i="2"/>
  <c r="AZ336" i="2" s="1"/>
  <c r="AD336" i="2"/>
  <c r="AE336" i="2"/>
  <c r="BA336" i="2" s="1"/>
  <c r="AF336" i="2"/>
  <c r="J337" i="2"/>
  <c r="L337" i="2"/>
  <c r="M337" i="2"/>
  <c r="N337" i="2"/>
  <c r="O337" i="2"/>
  <c r="P337" i="2"/>
  <c r="Q337" i="2"/>
  <c r="R337" i="2"/>
  <c r="S337" i="2"/>
  <c r="T337" i="2"/>
  <c r="U337" i="2"/>
  <c r="V337" i="2"/>
  <c r="W337" i="2"/>
  <c r="X337" i="2"/>
  <c r="AV337" i="2" s="1"/>
  <c r="Y337" i="2"/>
  <c r="Z337" i="2"/>
  <c r="AA337" i="2"/>
  <c r="AB337" i="2"/>
  <c r="AZ337" i="2" s="1"/>
  <c r="AC337" i="2"/>
  <c r="AD337" i="2"/>
  <c r="AE337" i="2"/>
  <c r="BA337" i="2" s="1"/>
  <c r="AF337" i="2"/>
  <c r="J338" i="2"/>
  <c r="L338" i="2"/>
  <c r="M338" i="2"/>
  <c r="N338" i="2"/>
  <c r="O338" i="2"/>
  <c r="P338" i="2"/>
  <c r="Q338" i="2"/>
  <c r="R338" i="2"/>
  <c r="S338" i="2"/>
  <c r="T338" i="2"/>
  <c r="U338" i="2"/>
  <c r="V338" i="2"/>
  <c r="W338" i="2"/>
  <c r="X338" i="2"/>
  <c r="AV338" i="2" s="1"/>
  <c r="Y338" i="2"/>
  <c r="Z338" i="2"/>
  <c r="AA338" i="2"/>
  <c r="AB338" i="2"/>
  <c r="AZ338" i="2" s="1"/>
  <c r="AD338" i="2"/>
  <c r="AE338" i="2"/>
  <c r="BA338" i="2" s="1"/>
  <c r="AF338" i="2"/>
  <c r="J339" i="2"/>
  <c r="L339" i="2"/>
  <c r="M339" i="2"/>
  <c r="N339" i="2"/>
  <c r="O339" i="2"/>
  <c r="P339" i="2"/>
  <c r="Q339" i="2"/>
  <c r="R339" i="2"/>
  <c r="S339" i="2"/>
  <c r="T339" i="2"/>
  <c r="U339" i="2"/>
  <c r="V339" i="2"/>
  <c r="W339" i="2"/>
  <c r="X339" i="2"/>
  <c r="AV339" i="2" s="1"/>
  <c r="Y339" i="2"/>
  <c r="Z339" i="2"/>
  <c r="AA339" i="2"/>
  <c r="AB339" i="2"/>
  <c r="AZ339" i="2" s="1"/>
  <c r="AD339" i="2"/>
  <c r="AE339" i="2"/>
  <c r="BA339" i="2" s="1"/>
  <c r="AF339" i="2"/>
  <c r="J340" i="2"/>
  <c r="L340" i="2"/>
  <c r="M340" i="2"/>
  <c r="N340" i="2"/>
  <c r="O340" i="2"/>
  <c r="P340" i="2"/>
  <c r="Q340" i="2"/>
  <c r="R340" i="2"/>
  <c r="S340" i="2"/>
  <c r="T340" i="2"/>
  <c r="U340" i="2"/>
  <c r="V340" i="2"/>
  <c r="W340" i="2"/>
  <c r="X340" i="2"/>
  <c r="AV340" i="2" s="1"/>
  <c r="Y340" i="2"/>
  <c r="Z340" i="2"/>
  <c r="AA340" i="2"/>
  <c r="AB340" i="2"/>
  <c r="AZ340" i="2" s="1"/>
  <c r="AC340" i="2"/>
  <c r="AD340" i="2"/>
  <c r="AE340" i="2"/>
  <c r="BA340" i="2" s="1"/>
  <c r="AF340" i="2"/>
  <c r="J341" i="2"/>
  <c r="L341" i="2"/>
  <c r="M341" i="2"/>
  <c r="N341" i="2"/>
  <c r="O341" i="2"/>
  <c r="P341" i="2"/>
  <c r="Q341" i="2"/>
  <c r="R341" i="2"/>
  <c r="S341" i="2"/>
  <c r="T341" i="2"/>
  <c r="U341" i="2"/>
  <c r="V341" i="2"/>
  <c r="W341" i="2"/>
  <c r="X341" i="2"/>
  <c r="AV341" i="2" s="1"/>
  <c r="Y341" i="2"/>
  <c r="Z341" i="2"/>
  <c r="AA341" i="2"/>
  <c r="AB341" i="2"/>
  <c r="AZ341" i="2" s="1"/>
  <c r="AD341" i="2"/>
  <c r="AE341" i="2"/>
  <c r="BA341" i="2" s="1"/>
  <c r="AF341" i="2"/>
  <c r="J342" i="2"/>
  <c r="L342" i="2"/>
  <c r="M342" i="2"/>
  <c r="N342" i="2"/>
  <c r="O342" i="2"/>
  <c r="P342" i="2"/>
  <c r="Q342" i="2"/>
  <c r="R342" i="2"/>
  <c r="S342" i="2"/>
  <c r="T342" i="2"/>
  <c r="U342" i="2"/>
  <c r="V342" i="2"/>
  <c r="W342" i="2"/>
  <c r="X342" i="2"/>
  <c r="AV342" i="2" s="1"/>
  <c r="Y342" i="2"/>
  <c r="Z342" i="2"/>
  <c r="AA342" i="2"/>
  <c r="AB342" i="2"/>
  <c r="AZ342" i="2" s="1"/>
  <c r="AD342" i="2"/>
  <c r="AE342" i="2"/>
  <c r="BA342" i="2" s="1"/>
  <c r="AF342" i="2"/>
  <c r="J343" i="2"/>
  <c r="L343" i="2"/>
  <c r="M343" i="2"/>
  <c r="N343" i="2"/>
  <c r="O343" i="2"/>
  <c r="P343" i="2"/>
  <c r="Q343" i="2"/>
  <c r="R343" i="2"/>
  <c r="S343" i="2"/>
  <c r="T343" i="2"/>
  <c r="U343" i="2"/>
  <c r="V343" i="2"/>
  <c r="W343" i="2"/>
  <c r="X343" i="2"/>
  <c r="AV343" i="2" s="1"/>
  <c r="Y343" i="2"/>
  <c r="Z343" i="2"/>
  <c r="AA343" i="2"/>
  <c r="AB343" i="2"/>
  <c r="AZ343" i="2" s="1"/>
  <c r="AC343" i="2"/>
  <c r="AD343" i="2"/>
  <c r="AE343" i="2"/>
  <c r="BA343" i="2" s="1"/>
  <c r="AF343" i="2"/>
  <c r="J344" i="2"/>
  <c r="L344" i="2"/>
  <c r="M344" i="2"/>
  <c r="N344" i="2"/>
  <c r="O344" i="2"/>
  <c r="P344" i="2"/>
  <c r="Q344" i="2"/>
  <c r="R344" i="2"/>
  <c r="S344" i="2"/>
  <c r="T344" i="2"/>
  <c r="U344" i="2"/>
  <c r="V344" i="2"/>
  <c r="W344" i="2"/>
  <c r="X344" i="2"/>
  <c r="AV344" i="2" s="1"/>
  <c r="Y344" i="2"/>
  <c r="Z344" i="2"/>
  <c r="AA344" i="2"/>
  <c r="AB344" i="2"/>
  <c r="AZ344" i="2" s="1"/>
  <c r="AD344" i="2"/>
  <c r="AE344" i="2"/>
  <c r="BA344" i="2" s="1"/>
  <c r="AF344" i="2"/>
  <c r="J345" i="2"/>
  <c r="L345" i="2"/>
  <c r="M345" i="2"/>
  <c r="N345" i="2"/>
  <c r="O345" i="2"/>
  <c r="P345" i="2"/>
  <c r="Q345" i="2"/>
  <c r="R345" i="2"/>
  <c r="S345" i="2"/>
  <c r="T345" i="2"/>
  <c r="U345" i="2"/>
  <c r="V345" i="2"/>
  <c r="W345" i="2"/>
  <c r="X345" i="2"/>
  <c r="AV345" i="2" s="1"/>
  <c r="Y345" i="2"/>
  <c r="Z345" i="2"/>
  <c r="AA345" i="2"/>
  <c r="AB345" i="2"/>
  <c r="AZ345" i="2" s="1"/>
  <c r="AD345" i="2"/>
  <c r="AE345" i="2"/>
  <c r="BA345" i="2" s="1"/>
  <c r="AF345" i="2"/>
  <c r="J346" i="2"/>
  <c r="L346" i="2"/>
  <c r="M346" i="2"/>
  <c r="N346" i="2"/>
  <c r="O346" i="2"/>
  <c r="P346" i="2"/>
  <c r="Q346" i="2"/>
  <c r="R346" i="2"/>
  <c r="S346" i="2"/>
  <c r="T346" i="2"/>
  <c r="U346" i="2"/>
  <c r="V346" i="2"/>
  <c r="W346" i="2"/>
  <c r="X346" i="2"/>
  <c r="AV346" i="2" s="1"/>
  <c r="Y346" i="2"/>
  <c r="Z346" i="2"/>
  <c r="AA346" i="2"/>
  <c r="AB346" i="2"/>
  <c r="AZ346" i="2" s="1"/>
  <c r="AD346" i="2"/>
  <c r="AE346" i="2"/>
  <c r="BA346" i="2" s="1"/>
  <c r="AF346" i="2"/>
  <c r="J347" i="2"/>
  <c r="L347" i="2"/>
  <c r="M347" i="2"/>
  <c r="N347" i="2"/>
  <c r="O347" i="2"/>
  <c r="P347" i="2"/>
  <c r="Q347" i="2"/>
  <c r="R347" i="2"/>
  <c r="S347" i="2"/>
  <c r="T347" i="2"/>
  <c r="U347" i="2"/>
  <c r="V347" i="2"/>
  <c r="W347" i="2"/>
  <c r="X347" i="2"/>
  <c r="AV347" i="2" s="1"/>
  <c r="Y347" i="2"/>
  <c r="Z347" i="2"/>
  <c r="AA347" i="2"/>
  <c r="AB347" i="2"/>
  <c r="AZ347" i="2" s="1"/>
  <c r="AD347" i="2"/>
  <c r="AE347" i="2"/>
  <c r="BA347" i="2" s="1"/>
  <c r="AF347" i="2"/>
  <c r="J348" i="2"/>
  <c r="L348" i="2"/>
  <c r="M348" i="2"/>
  <c r="N348" i="2"/>
  <c r="O348" i="2"/>
  <c r="P348" i="2"/>
  <c r="Q348" i="2"/>
  <c r="R348" i="2"/>
  <c r="S348" i="2"/>
  <c r="T348" i="2"/>
  <c r="U348" i="2"/>
  <c r="V348" i="2"/>
  <c r="W348" i="2"/>
  <c r="X348" i="2"/>
  <c r="AV348" i="2" s="1"/>
  <c r="Y348" i="2"/>
  <c r="Z348" i="2"/>
  <c r="AA348" i="2"/>
  <c r="AB348" i="2"/>
  <c r="AZ348" i="2" s="1"/>
  <c r="AC348" i="2"/>
  <c r="AD348" i="2"/>
  <c r="AE348" i="2"/>
  <c r="BA348" i="2" s="1"/>
  <c r="AF348" i="2"/>
  <c r="J349" i="2"/>
  <c r="L349" i="2"/>
  <c r="M349" i="2"/>
  <c r="N349" i="2"/>
  <c r="O349" i="2"/>
  <c r="P349" i="2"/>
  <c r="Q349" i="2"/>
  <c r="R349" i="2"/>
  <c r="S349" i="2"/>
  <c r="T349" i="2"/>
  <c r="U349" i="2"/>
  <c r="V349" i="2"/>
  <c r="W349" i="2"/>
  <c r="X349" i="2"/>
  <c r="AV349" i="2" s="1"/>
  <c r="Y349" i="2"/>
  <c r="Z349" i="2"/>
  <c r="AA349" i="2"/>
  <c r="AB349" i="2"/>
  <c r="AZ349" i="2" s="1"/>
  <c r="AD349" i="2"/>
  <c r="AE349" i="2"/>
  <c r="BA349" i="2" s="1"/>
  <c r="AF349" i="2"/>
  <c r="J350" i="2"/>
  <c r="L350" i="2"/>
  <c r="M350" i="2"/>
  <c r="N350" i="2"/>
  <c r="O350" i="2"/>
  <c r="P350" i="2"/>
  <c r="Q350" i="2"/>
  <c r="R350" i="2"/>
  <c r="S350" i="2"/>
  <c r="T350" i="2"/>
  <c r="U350" i="2"/>
  <c r="V350" i="2"/>
  <c r="W350" i="2"/>
  <c r="X350" i="2"/>
  <c r="AV350" i="2" s="1"/>
  <c r="Y350" i="2"/>
  <c r="Z350" i="2"/>
  <c r="AA350" i="2"/>
  <c r="AB350" i="2"/>
  <c r="AZ350" i="2" s="1"/>
  <c r="AD350" i="2"/>
  <c r="AE350" i="2"/>
  <c r="BA350" i="2" s="1"/>
  <c r="AF350" i="2"/>
  <c r="J351" i="2"/>
  <c r="L351" i="2"/>
  <c r="M351" i="2"/>
  <c r="N351" i="2"/>
  <c r="O351" i="2"/>
  <c r="P351" i="2"/>
  <c r="Q351" i="2"/>
  <c r="R351" i="2"/>
  <c r="S351" i="2"/>
  <c r="T351" i="2"/>
  <c r="U351" i="2"/>
  <c r="V351" i="2"/>
  <c r="W351" i="2"/>
  <c r="X351" i="2"/>
  <c r="AV351" i="2" s="1"/>
  <c r="Y351" i="2"/>
  <c r="Z351" i="2"/>
  <c r="AA351" i="2"/>
  <c r="AB351" i="2"/>
  <c r="AZ351" i="2" s="1"/>
  <c r="AC351" i="2"/>
  <c r="AD351" i="2"/>
  <c r="AE351" i="2"/>
  <c r="BA351" i="2" s="1"/>
  <c r="AF351" i="2"/>
  <c r="J352" i="2"/>
  <c r="L352" i="2"/>
  <c r="M352" i="2"/>
  <c r="N352" i="2"/>
  <c r="O352" i="2"/>
  <c r="P352" i="2"/>
  <c r="Q352" i="2"/>
  <c r="R352" i="2"/>
  <c r="S352" i="2"/>
  <c r="T352" i="2"/>
  <c r="U352" i="2"/>
  <c r="V352" i="2"/>
  <c r="W352" i="2"/>
  <c r="X352" i="2"/>
  <c r="AV352" i="2" s="1"/>
  <c r="Y352" i="2"/>
  <c r="Z352" i="2"/>
  <c r="AA352" i="2"/>
  <c r="AB352" i="2"/>
  <c r="AZ352" i="2" s="1"/>
  <c r="AD352" i="2"/>
  <c r="AE352" i="2"/>
  <c r="BA352" i="2" s="1"/>
  <c r="AF352" i="2"/>
  <c r="J353" i="2"/>
  <c r="L353" i="2"/>
  <c r="M353" i="2"/>
  <c r="N353" i="2"/>
  <c r="O353" i="2"/>
  <c r="P353" i="2"/>
  <c r="Q353" i="2"/>
  <c r="R353" i="2"/>
  <c r="S353" i="2"/>
  <c r="T353" i="2"/>
  <c r="U353" i="2"/>
  <c r="V353" i="2"/>
  <c r="W353" i="2"/>
  <c r="X353" i="2"/>
  <c r="AV353" i="2" s="1"/>
  <c r="Y353" i="2"/>
  <c r="Z353" i="2"/>
  <c r="AA353" i="2"/>
  <c r="AB353" i="2"/>
  <c r="AZ353" i="2" s="1"/>
  <c r="AD353" i="2"/>
  <c r="AE353" i="2"/>
  <c r="BA353" i="2" s="1"/>
  <c r="AF353" i="2"/>
  <c r="J354" i="2"/>
  <c r="L354" i="2"/>
  <c r="M354" i="2"/>
  <c r="N354" i="2"/>
  <c r="O354" i="2"/>
  <c r="P354" i="2"/>
  <c r="Q354" i="2"/>
  <c r="R354" i="2"/>
  <c r="S354" i="2"/>
  <c r="T354" i="2"/>
  <c r="U354" i="2"/>
  <c r="V354" i="2"/>
  <c r="W354" i="2"/>
  <c r="X354" i="2"/>
  <c r="AV354" i="2" s="1"/>
  <c r="Y354" i="2"/>
  <c r="Z354" i="2"/>
  <c r="AA354" i="2"/>
  <c r="AB354" i="2"/>
  <c r="AZ354" i="2" s="1"/>
  <c r="AC354" i="2"/>
  <c r="AD354" i="2"/>
  <c r="AE354" i="2"/>
  <c r="BA354" i="2" s="1"/>
  <c r="AF354" i="2"/>
  <c r="J355" i="2"/>
  <c r="L355" i="2"/>
  <c r="M355" i="2"/>
  <c r="N355" i="2"/>
  <c r="O355" i="2"/>
  <c r="P355" i="2"/>
  <c r="Q355" i="2"/>
  <c r="R355" i="2"/>
  <c r="S355" i="2"/>
  <c r="T355" i="2"/>
  <c r="U355" i="2"/>
  <c r="V355" i="2"/>
  <c r="W355" i="2"/>
  <c r="X355" i="2"/>
  <c r="AV355" i="2" s="1"/>
  <c r="Y355" i="2"/>
  <c r="Z355" i="2"/>
  <c r="AA355" i="2"/>
  <c r="AB355" i="2"/>
  <c r="AZ355" i="2" s="1"/>
  <c r="AD355" i="2"/>
  <c r="AE355" i="2"/>
  <c r="BA355" i="2" s="1"/>
  <c r="AF355" i="2"/>
  <c r="J356" i="2"/>
  <c r="L356" i="2"/>
  <c r="M356" i="2"/>
  <c r="N356" i="2"/>
  <c r="O356" i="2"/>
  <c r="P356" i="2"/>
  <c r="Q356" i="2"/>
  <c r="R356" i="2"/>
  <c r="S356" i="2"/>
  <c r="T356" i="2"/>
  <c r="U356" i="2"/>
  <c r="V356" i="2"/>
  <c r="W356" i="2"/>
  <c r="X356" i="2"/>
  <c r="AV356" i="2" s="1"/>
  <c r="Y356" i="2"/>
  <c r="Z356" i="2"/>
  <c r="AA356" i="2"/>
  <c r="AB356" i="2"/>
  <c r="AZ356" i="2" s="1"/>
  <c r="AC356" i="2"/>
  <c r="AD356" i="2"/>
  <c r="AE356" i="2"/>
  <c r="BA356" i="2" s="1"/>
  <c r="AF356" i="2"/>
  <c r="J357" i="2"/>
  <c r="L357" i="2"/>
  <c r="M357" i="2"/>
  <c r="N357" i="2"/>
  <c r="O357" i="2"/>
  <c r="P357" i="2"/>
  <c r="Q357" i="2"/>
  <c r="R357" i="2"/>
  <c r="S357" i="2"/>
  <c r="T357" i="2"/>
  <c r="U357" i="2"/>
  <c r="V357" i="2"/>
  <c r="W357" i="2"/>
  <c r="X357" i="2"/>
  <c r="AV357" i="2" s="1"/>
  <c r="Y357" i="2"/>
  <c r="Z357" i="2"/>
  <c r="AA357" i="2"/>
  <c r="AB357" i="2"/>
  <c r="AZ357" i="2" s="1"/>
  <c r="AD357" i="2"/>
  <c r="AE357" i="2"/>
  <c r="BA357" i="2" s="1"/>
  <c r="AF357" i="2"/>
  <c r="J358" i="2"/>
  <c r="L358" i="2"/>
  <c r="M358" i="2"/>
  <c r="N358" i="2"/>
  <c r="O358" i="2"/>
  <c r="P358" i="2"/>
  <c r="Q358" i="2"/>
  <c r="R358" i="2"/>
  <c r="S358" i="2"/>
  <c r="T358" i="2"/>
  <c r="U358" i="2"/>
  <c r="V358" i="2"/>
  <c r="W358" i="2"/>
  <c r="X358" i="2"/>
  <c r="AV358" i="2" s="1"/>
  <c r="Y358" i="2"/>
  <c r="Z358" i="2"/>
  <c r="AA358" i="2"/>
  <c r="AB358" i="2"/>
  <c r="AZ358" i="2" s="1"/>
  <c r="AD358" i="2"/>
  <c r="AE358" i="2"/>
  <c r="BA358" i="2" s="1"/>
  <c r="AF358" i="2"/>
  <c r="J359" i="2"/>
  <c r="L359" i="2"/>
  <c r="M359" i="2"/>
  <c r="N359" i="2"/>
  <c r="O359" i="2"/>
  <c r="P359" i="2"/>
  <c r="Q359" i="2"/>
  <c r="R359" i="2"/>
  <c r="S359" i="2"/>
  <c r="T359" i="2"/>
  <c r="U359" i="2"/>
  <c r="V359" i="2"/>
  <c r="W359" i="2"/>
  <c r="X359" i="2"/>
  <c r="AV359" i="2" s="1"/>
  <c r="Y359" i="2"/>
  <c r="Z359" i="2"/>
  <c r="AA359" i="2"/>
  <c r="AB359" i="2"/>
  <c r="AZ359" i="2" s="1"/>
  <c r="AD359" i="2"/>
  <c r="AE359" i="2"/>
  <c r="BA359" i="2" s="1"/>
  <c r="AF359" i="2"/>
  <c r="J360" i="2"/>
  <c r="L360" i="2"/>
  <c r="M360" i="2"/>
  <c r="N360" i="2"/>
  <c r="O360" i="2"/>
  <c r="P360" i="2"/>
  <c r="Q360" i="2"/>
  <c r="R360" i="2"/>
  <c r="S360" i="2"/>
  <c r="T360" i="2"/>
  <c r="U360" i="2"/>
  <c r="V360" i="2"/>
  <c r="W360" i="2"/>
  <c r="X360" i="2"/>
  <c r="AV360" i="2" s="1"/>
  <c r="Y360" i="2"/>
  <c r="Z360" i="2"/>
  <c r="AA360" i="2"/>
  <c r="AB360" i="2"/>
  <c r="AZ360" i="2" s="1"/>
  <c r="AD360" i="2"/>
  <c r="AE360" i="2"/>
  <c r="BA360" i="2" s="1"/>
  <c r="AF360" i="2"/>
  <c r="J361" i="2"/>
  <c r="L361" i="2"/>
  <c r="M361" i="2"/>
  <c r="N361" i="2"/>
  <c r="O361" i="2"/>
  <c r="P361" i="2"/>
  <c r="Q361" i="2"/>
  <c r="R361" i="2"/>
  <c r="S361" i="2"/>
  <c r="T361" i="2"/>
  <c r="U361" i="2"/>
  <c r="V361" i="2"/>
  <c r="W361" i="2"/>
  <c r="X361" i="2"/>
  <c r="AV361" i="2" s="1"/>
  <c r="Y361" i="2"/>
  <c r="Z361" i="2"/>
  <c r="AA361" i="2"/>
  <c r="AB361" i="2"/>
  <c r="AZ361" i="2" s="1"/>
  <c r="AC361" i="2"/>
  <c r="AD361" i="2"/>
  <c r="AE361" i="2"/>
  <c r="BA361" i="2" s="1"/>
  <c r="AF361" i="2"/>
  <c r="J362" i="2"/>
  <c r="L362" i="2"/>
  <c r="M362" i="2"/>
  <c r="N362" i="2"/>
  <c r="O362" i="2"/>
  <c r="P362" i="2"/>
  <c r="Q362" i="2"/>
  <c r="R362" i="2"/>
  <c r="S362" i="2"/>
  <c r="T362" i="2"/>
  <c r="U362" i="2"/>
  <c r="V362" i="2"/>
  <c r="W362" i="2"/>
  <c r="X362" i="2"/>
  <c r="AV362" i="2" s="1"/>
  <c r="Y362" i="2"/>
  <c r="Z362" i="2"/>
  <c r="AA362" i="2"/>
  <c r="AB362" i="2"/>
  <c r="AZ362" i="2" s="1"/>
  <c r="AD362" i="2"/>
  <c r="AE362" i="2"/>
  <c r="BA362" i="2" s="1"/>
  <c r="AF362" i="2"/>
  <c r="J363" i="2"/>
  <c r="L363" i="2"/>
  <c r="M363" i="2"/>
  <c r="N363" i="2"/>
  <c r="O363" i="2"/>
  <c r="P363" i="2"/>
  <c r="Q363" i="2"/>
  <c r="R363" i="2"/>
  <c r="S363" i="2"/>
  <c r="T363" i="2"/>
  <c r="U363" i="2"/>
  <c r="V363" i="2"/>
  <c r="W363" i="2"/>
  <c r="X363" i="2"/>
  <c r="AV363" i="2" s="1"/>
  <c r="Y363" i="2"/>
  <c r="Z363" i="2"/>
  <c r="AA363" i="2"/>
  <c r="AB363" i="2"/>
  <c r="AZ363" i="2" s="1"/>
  <c r="AD363" i="2"/>
  <c r="AE363" i="2"/>
  <c r="BA363" i="2" s="1"/>
  <c r="AF363" i="2"/>
  <c r="J364" i="2"/>
  <c r="L364" i="2"/>
  <c r="M364" i="2"/>
  <c r="N364" i="2"/>
  <c r="O364" i="2"/>
  <c r="P364" i="2"/>
  <c r="Q364" i="2"/>
  <c r="R364" i="2"/>
  <c r="S364" i="2"/>
  <c r="T364" i="2"/>
  <c r="U364" i="2"/>
  <c r="V364" i="2"/>
  <c r="W364" i="2"/>
  <c r="X364" i="2"/>
  <c r="AV364" i="2" s="1"/>
  <c r="Y364" i="2"/>
  <c r="Z364" i="2"/>
  <c r="AA364" i="2"/>
  <c r="AB364" i="2"/>
  <c r="AZ364" i="2" s="1"/>
  <c r="AD364" i="2"/>
  <c r="AE364" i="2"/>
  <c r="BA364" i="2" s="1"/>
  <c r="AF364" i="2"/>
  <c r="J365" i="2"/>
  <c r="L365" i="2"/>
  <c r="M365" i="2"/>
  <c r="N365" i="2"/>
  <c r="O365" i="2"/>
  <c r="P365" i="2"/>
  <c r="Q365" i="2"/>
  <c r="R365" i="2"/>
  <c r="S365" i="2"/>
  <c r="T365" i="2"/>
  <c r="U365" i="2"/>
  <c r="V365" i="2"/>
  <c r="W365" i="2"/>
  <c r="X365" i="2"/>
  <c r="AV365" i="2" s="1"/>
  <c r="Y365" i="2"/>
  <c r="Z365" i="2"/>
  <c r="AA365" i="2"/>
  <c r="AB365" i="2"/>
  <c r="AZ365" i="2" s="1"/>
  <c r="AC365" i="2"/>
  <c r="AD365" i="2"/>
  <c r="AE365" i="2"/>
  <c r="BA365" i="2" s="1"/>
  <c r="AF365" i="2"/>
  <c r="J366" i="2"/>
  <c r="L366" i="2"/>
  <c r="M366" i="2"/>
  <c r="N366" i="2"/>
  <c r="O366" i="2"/>
  <c r="P366" i="2"/>
  <c r="Q366" i="2"/>
  <c r="R366" i="2"/>
  <c r="S366" i="2"/>
  <c r="T366" i="2"/>
  <c r="U366" i="2"/>
  <c r="V366" i="2"/>
  <c r="W366" i="2"/>
  <c r="X366" i="2"/>
  <c r="AV366" i="2" s="1"/>
  <c r="Y366" i="2"/>
  <c r="Z366" i="2"/>
  <c r="AA366" i="2"/>
  <c r="AB366" i="2"/>
  <c r="AZ366" i="2" s="1"/>
  <c r="AD366" i="2"/>
  <c r="AE366" i="2"/>
  <c r="BA366" i="2" s="1"/>
  <c r="AF366" i="2"/>
  <c r="J367" i="2"/>
  <c r="L367" i="2"/>
  <c r="M367" i="2"/>
  <c r="N367" i="2"/>
  <c r="O367" i="2"/>
  <c r="P367" i="2"/>
  <c r="Q367" i="2"/>
  <c r="R367" i="2"/>
  <c r="S367" i="2"/>
  <c r="T367" i="2"/>
  <c r="U367" i="2"/>
  <c r="V367" i="2"/>
  <c r="W367" i="2"/>
  <c r="X367" i="2"/>
  <c r="AV367" i="2" s="1"/>
  <c r="Y367" i="2"/>
  <c r="Z367" i="2"/>
  <c r="AA367" i="2"/>
  <c r="AB367" i="2"/>
  <c r="AZ367" i="2" s="1"/>
  <c r="AD367" i="2"/>
  <c r="AE367" i="2"/>
  <c r="BA367" i="2" s="1"/>
  <c r="AF367" i="2"/>
  <c r="J368" i="2"/>
  <c r="L368" i="2"/>
  <c r="M368" i="2"/>
  <c r="N368" i="2"/>
  <c r="O368" i="2"/>
  <c r="P368" i="2"/>
  <c r="Q368" i="2"/>
  <c r="R368" i="2"/>
  <c r="S368" i="2"/>
  <c r="T368" i="2"/>
  <c r="U368" i="2"/>
  <c r="V368" i="2"/>
  <c r="W368" i="2"/>
  <c r="X368" i="2"/>
  <c r="AV368" i="2" s="1"/>
  <c r="Y368" i="2"/>
  <c r="Z368" i="2"/>
  <c r="AA368" i="2"/>
  <c r="AB368" i="2"/>
  <c r="AZ368" i="2" s="1"/>
  <c r="AC368" i="2"/>
  <c r="AD368" i="2"/>
  <c r="AE368" i="2"/>
  <c r="BA368" i="2" s="1"/>
  <c r="AF368" i="2"/>
  <c r="J369" i="2"/>
  <c r="L369" i="2"/>
  <c r="M369" i="2"/>
  <c r="N369" i="2"/>
  <c r="O369" i="2"/>
  <c r="P369" i="2"/>
  <c r="Q369" i="2"/>
  <c r="R369" i="2"/>
  <c r="S369" i="2"/>
  <c r="T369" i="2"/>
  <c r="U369" i="2"/>
  <c r="V369" i="2"/>
  <c r="W369" i="2"/>
  <c r="X369" i="2"/>
  <c r="AV369" i="2" s="1"/>
  <c r="Y369" i="2"/>
  <c r="Z369" i="2"/>
  <c r="AA369" i="2"/>
  <c r="AB369" i="2"/>
  <c r="AZ369" i="2" s="1"/>
  <c r="AD369" i="2"/>
  <c r="AE369" i="2"/>
  <c r="BA369" i="2" s="1"/>
  <c r="AF369" i="2"/>
  <c r="J370" i="2"/>
  <c r="L370" i="2"/>
  <c r="M370" i="2"/>
  <c r="N370" i="2"/>
  <c r="O370" i="2"/>
  <c r="P370" i="2"/>
  <c r="Q370" i="2"/>
  <c r="R370" i="2"/>
  <c r="S370" i="2"/>
  <c r="T370" i="2"/>
  <c r="U370" i="2"/>
  <c r="V370" i="2"/>
  <c r="W370" i="2"/>
  <c r="X370" i="2"/>
  <c r="AV370" i="2" s="1"/>
  <c r="Y370" i="2"/>
  <c r="Z370" i="2"/>
  <c r="AA370" i="2"/>
  <c r="AB370" i="2"/>
  <c r="AZ370" i="2" s="1"/>
  <c r="AD370" i="2"/>
  <c r="AE370" i="2"/>
  <c r="BA370" i="2" s="1"/>
  <c r="AF370" i="2"/>
  <c r="J371" i="2"/>
  <c r="L371" i="2"/>
  <c r="M371" i="2"/>
  <c r="N371" i="2"/>
  <c r="O371" i="2"/>
  <c r="P371" i="2"/>
  <c r="Q371" i="2"/>
  <c r="R371" i="2"/>
  <c r="S371" i="2"/>
  <c r="T371" i="2"/>
  <c r="U371" i="2"/>
  <c r="V371" i="2"/>
  <c r="W371" i="2"/>
  <c r="X371" i="2"/>
  <c r="AV371" i="2" s="1"/>
  <c r="Y371" i="2"/>
  <c r="Z371" i="2"/>
  <c r="AA371" i="2"/>
  <c r="AB371" i="2"/>
  <c r="AZ371" i="2" s="1"/>
  <c r="AC371" i="2"/>
  <c r="AD371" i="2"/>
  <c r="AE371" i="2"/>
  <c r="BA371" i="2" s="1"/>
  <c r="AF371" i="2"/>
  <c r="J372" i="2"/>
  <c r="L372" i="2"/>
  <c r="M372" i="2"/>
  <c r="N372" i="2"/>
  <c r="O372" i="2"/>
  <c r="P372" i="2"/>
  <c r="Q372" i="2"/>
  <c r="R372" i="2"/>
  <c r="S372" i="2"/>
  <c r="T372" i="2"/>
  <c r="U372" i="2"/>
  <c r="V372" i="2"/>
  <c r="W372" i="2"/>
  <c r="X372" i="2"/>
  <c r="AV372" i="2" s="1"/>
  <c r="Y372" i="2"/>
  <c r="Z372" i="2"/>
  <c r="AA372" i="2"/>
  <c r="AB372" i="2"/>
  <c r="AZ372" i="2" s="1"/>
  <c r="AD372" i="2"/>
  <c r="AE372" i="2"/>
  <c r="BA372" i="2" s="1"/>
  <c r="AF372" i="2"/>
  <c r="J373" i="2"/>
  <c r="L373" i="2"/>
  <c r="M373" i="2"/>
  <c r="N373" i="2"/>
  <c r="O373" i="2"/>
  <c r="P373" i="2"/>
  <c r="Q373" i="2"/>
  <c r="R373" i="2"/>
  <c r="S373" i="2"/>
  <c r="T373" i="2"/>
  <c r="U373" i="2"/>
  <c r="V373" i="2"/>
  <c r="W373" i="2"/>
  <c r="X373" i="2"/>
  <c r="AV373" i="2" s="1"/>
  <c r="Y373" i="2"/>
  <c r="Z373" i="2"/>
  <c r="AA373" i="2"/>
  <c r="AB373" i="2"/>
  <c r="AZ373" i="2" s="1"/>
  <c r="AD373" i="2"/>
  <c r="AE373" i="2"/>
  <c r="BA373" i="2" s="1"/>
  <c r="AF373" i="2"/>
  <c r="J374" i="2"/>
  <c r="L374" i="2"/>
  <c r="M374" i="2"/>
  <c r="N374" i="2"/>
  <c r="O374" i="2"/>
  <c r="P374" i="2"/>
  <c r="Q374" i="2"/>
  <c r="R374" i="2"/>
  <c r="S374" i="2"/>
  <c r="T374" i="2"/>
  <c r="U374" i="2"/>
  <c r="V374" i="2"/>
  <c r="W374" i="2"/>
  <c r="X374" i="2"/>
  <c r="AV374" i="2" s="1"/>
  <c r="Y374" i="2"/>
  <c r="Z374" i="2"/>
  <c r="AA374" i="2"/>
  <c r="AB374" i="2"/>
  <c r="AZ374" i="2" s="1"/>
  <c r="AD374" i="2"/>
  <c r="AE374" i="2"/>
  <c r="BA374" i="2" s="1"/>
  <c r="AF374" i="2"/>
  <c r="J375" i="2"/>
  <c r="L375" i="2"/>
  <c r="M375" i="2"/>
  <c r="N375" i="2"/>
  <c r="O375" i="2"/>
  <c r="P375" i="2"/>
  <c r="Q375" i="2"/>
  <c r="R375" i="2"/>
  <c r="S375" i="2"/>
  <c r="T375" i="2"/>
  <c r="U375" i="2"/>
  <c r="V375" i="2"/>
  <c r="W375" i="2"/>
  <c r="X375" i="2"/>
  <c r="AV375" i="2" s="1"/>
  <c r="Y375" i="2"/>
  <c r="Z375" i="2"/>
  <c r="AA375" i="2"/>
  <c r="AB375" i="2"/>
  <c r="AZ375" i="2" s="1"/>
  <c r="AD375" i="2"/>
  <c r="AE375" i="2"/>
  <c r="BA375" i="2" s="1"/>
  <c r="AF375" i="2"/>
  <c r="J376" i="2"/>
  <c r="L376" i="2"/>
  <c r="M376" i="2"/>
  <c r="N376" i="2"/>
  <c r="O376" i="2"/>
  <c r="P376" i="2"/>
  <c r="Q376" i="2"/>
  <c r="R376" i="2"/>
  <c r="S376" i="2"/>
  <c r="T376" i="2"/>
  <c r="U376" i="2"/>
  <c r="V376" i="2"/>
  <c r="W376" i="2"/>
  <c r="X376" i="2"/>
  <c r="AV376" i="2" s="1"/>
  <c r="Y376" i="2"/>
  <c r="Z376" i="2"/>
  <c r="AA376" i="2"/>
  <c r="AB376" i="2"/>
  <c r="AZ376" i="2" s="1"/>
  <c r="AD376" i="2"/>
  <c r="AE376" i="2"/>
  <c r="BA376" i="2" s="1"/>
  <c r="AF376" i="2"/>
  <c r="J377" i="2"/>
  <c r="L377" i="2"/>
  <c r="M377" i="2"/>
  <c r="N377" i="2"/>
  <c r="O377" i="2"/>
  <c r="P377" i="2"/>
  <c r="Q377" i="2"/>
  <c r="R377" i="2"/>
  <c r="S377" i="2"/>
  <c r="T377" i="2"/>
  <c r="U377" i="2"/>
  <c r="V377" i="2"/>
  <c r="W377" i="2"/>
  <c r="X377" i="2"/>
  <c r="AV377" i="2" s="1"/>
  <c r="Y377" i="2"/>
  <c r="Z377" i="2"/>
  <c r="AA377" i="2"/>
  <c r="AB377" i="2"/>
  <c r="AZ377" i="2" s="1"/>
  <c r="AC377" i="2"/>
  <c r="AD377" i="2"/>
  <c r="AE377" i="2"/>
  <c r="BA377" i="2" s="1"/>
  <c r="AF377" i="2"/>
  <c r="J378" i="2"/>
  <c r="L378" i="2"/>
  <c r="M378" i="2"/>
  <c r="N378" i="2"/>
  <c r="O378" i="2"/>
  <c r="P378" i="2"/>
  <c r="Q378" i="2"/>
  <c r="R378" i="2"/>
  <c r="S378" i="2"/>
  <c r="T378" i="2"/>
  <c r="U378" i="2"/>
  <c r="V378" i="2"/>
  <c r="W378" i="2"/>
  <c r="X378" i="2"/>
  <c r="AV378" i="2" s="1"/>
  <c r="Y378" i="2"/>
  <c r="Z378" i="2"/>
  <c r="AA378" i="2"/>
  <c r="AB378" i="2"/>
  <c r="AZ378" i="2" s="1"/>
  <c r="AD378" i="2"/>
  <c r="AE378" i="2"/>
  <c r="BA378" i="2" s="1"/>
  <c r="AF378" i="2"/>
  <c r="J379" i="2"/>
  <c r="L379" i="2"/>
  <c r="M379" i="2"/>
  <c r="N379" i="2"/>
  <c r="O379" i="2"/>
  <c r="P379" i="2"/>
  <c r="Q379" i="2"/>
  <c r="R379" i="2"/>
  <c r="S379" i="2"/>
  <c r="T379" i="2"/>
  <c r="U379" i="2"/>
  <c r="V379" i="2"/>
  <c r="W379" i="2"/>
  <c r="X379" i="2"/>
  <c r="AV379" i="2" s="1"/>
  <c r="Y379" i="2"/>
  <c r="Z379" i="2"/>
  <c r="AA379" i="2"/>
  <c r="AB379" i="2"/>
  <c r="AZ379" i="2" s="1"/>
  <c r="AD379" i="2"/>
  <c r="AE379" i="2"/>
  <c r="BA379" i="2" s="1"/>
  <c r="AF379" i="2"/>
  <c r="J380" i="2"/>
  <c r="L380" i="2"/>
  <c r="M380" i="2"/>
  <c r="N380" i="2"/>
  <c r="O380" i="2"/>
  <c r="P380" i="2"/>
  <c r="Q380" i="2"/>
  <c r="R380" i="2"/>
  <c r="S380" i="2"/>
  <c r="T380" i="2"/>
  <c r="U380" i="2"/>
  <c r="V380" i="2"/>
  <c r="W380" i="2"/>
  <c r="X380" i="2"/>
  <c r="AV380" i="2" s="1"/>
  <c r="Y380" i="2"/>
  <c r="Z380" i="2"/>
  <c r="AA380" i="2"/>
  <c r="AB380" i="2"/>
  <c r="AZ380" i="2" s="1"/>
  <c r="AC380" i="2"/>
  <c r="AD380" i="2"/>
  <c r="AE380" i="2"/>
  <c r="BA380" i="2" s="1"/>
  <c r="AF380" i="2"/>
  <c r="J381" i="2"/>
  <c r="L381" i="2"/>
  <c r="M381" i="2"/>
  <c r="N381" i="2"/>
  <c r="O381" i="2"/>
  <c r="P381" i="2"/>
  <c r="Q381" i="2"/>
  <c r="R381" i="2"/>
  <c r="S381" i="2"/>
  <c r="T381" i="2"/>
  <c r="U381" i="2"/>
  <c r="V381" i="2"/>
  <c r="W381" i="2"/>
  <c r="X381" i="2"/>
  <c r="AV381" i="2" s="1"/>
  <c r="Y381" i="2"/>
  <c r="Z381" i="2"/>
  <c r="AA381" i="2"/>
  <c r="AB381" i="2"/>
  <c r="AZ381" i="2" s="1"/>
  <c r="AD381" i="2"/>
  <c r="AE381" i="2"/>
  <c r="BA381" i="2" s="1"/>
  <c r="AF381" i="2"/>
  <c r="J382" i="2"/>
  <c r="L382" i="2"/>
  <c r="M382" i="2"/>
  <c r="N382" i="2"/>
  <c r="O382" i="2"/>
  <c r="P382" i="2"/>
  <c r="Q382" i="2"/>
  <c r="R382" i="2"/>
  <c r="S382" i="2"/>
  <c r="T382" i="2"/>
  <c r="U382" i="2"/>
  <c r="V382" i="2"/>
  <c r="W382" i="2"/>
  <c r="X382" i="2"/>
  <c r="AV382" i="2" s="1"/>
  <c r="Y382" i="2"/>
  <c r="Z382" i="2"/>
  <c r="AA382" i="2"/>
  <c r="AB382" i="2"/>
  <c r="AZ382" i="2" s="1"/>
  <c r="AD382" i="2"/>
  <c r="AE382" i="2"/>
  <c r="BA382" i="2" s="1"/>
  <c r="AF382" i="2"/>
  <c r="J383" i="2"/>
  <c r="L383" i="2"/>
  <c r="M383" i="2"/>
  <c r="N383" i="2"/>
  <c r="O383" i="2"/>
  <c r="P383" i="2"/>
  <c r="Q383" i="2"/>
  <c r="R383" i="2"/>
  <c r="S383" i="2"/>
  <c r="T383" i="2"/>
  <c r="U383" i="2"/>
  <c r="V383" i="2"/>
  <c r="W383" i="2"/>
  <c r="X383" i="2"/>
  <c r="AV383" i="2" s="1"/>
  <c r="Y383" i="2"/>
  <c r="Z383" i="2"/>
  <c r="AA383" i="2"/>
  <c r="AB383" i="2"/>
  <c r="AZ383" i="2" s="1"/>
  <c r="AC383" i="2"/>
  <c r="AD383" i="2"/>
  <c r="AE383" i="2"/>
  <c r="BA383" i="2" s="1"/>
  <c r="AF383" i="2"/>
  <c r="J384" i="2"/>
  <c r="L384" i="2"/>
  <c r="M384" i="2"/>
  <c r="N384" i="2"/>
  <c r="O384" i="2"/>
  <c r="P384" i="2"/>
  <c r="Q384" i="2"/>
  <c r="R384" i="2"/>
  <c r="S384" i="2"/>
  <c r="T384" i="2"/>
  <c r="U384" i="2"/>
  <c r="V384" i="2"/>
  <c r="W384" i="2"/>
  <c r="X384" i="2"/>
  <c r="AV384" i="2" s="1"/>
  <c r="Y384" i="2"/>
  <c r="Z384" i="2"/>
  <c r="AA384" i="2"/>
  <c r="AB384" i="2"/>
  <c r="AZ384" i="2" s="1"/>
  <c r="AD384" i="2"/>
  <c r="AE384" i="2"/>
  <c r="BA384" i="2" s="1"/>
  <c r="AF384" i="2"/>
  <c r="J385" i="2"/>
  <c r="L385" i="2"/>
  <c r="M385" i="2"/>
  <c r="N385" i="2"/>
  <c r="O385" i="2"/>
  <c r="P385" i="2"/>
  <c r="Q385" i="2"/>
  <c r="R385" i="2"/>
  <c r="S385" i="2"/>
  <c r="T385" i="2"/>
  <c r="U385" i="2"/>
  <c r="V385" i="2"/>
  <c r="W385" i="2"/>
  <c r="X385" i="2"/>
  <c r="AV385" i="2" s="1"/>
  <c r="Y385" i="2"/>
  <c r="Z385" i="2"/>
  <c r="AA385" i="2"/>
  <c r="AB385" i="2"/>
  <c r="AZ385" i="2" s="1"/>
  <c r="AD385" i="2"/>
  <c r="AE385" i="2"/>
  <c r="BA385" i="2" s="1"/>
  <c r="AF385" i="2"/>
  <c r="J386" i="2"/>
  <c r="L386" i="2"/>
  <c r="M386" i="2"/>
  <c r="N386" i="2"/>
  <c r="O386" i="2"/>
  <c r="P386" i="2"/>
  <c r="Q386" i="2"/>
  <c r="R386" i="2"/>
  <c r="S386" i="2"/>
  <c r="T386" i="2"/>
  <c r="U386" i="2"/>
  <c r="V386" i="2"/>
  <c r="W386" i="2"/>
  <c r="X386" i="2"/>
  <c r="AV386" i="2" s="1"/>
  <c r="Y386" i="2"/>
  <c r="Z386" i="2"/>
  <c r="AA386" i="2"/>
  <c r="AB386" i="2"/>
  <c r="AZ386" i="2" s="1"/>
  <c r="AC386" i="2"/>
  <c r="AD386" i="2"/>
  <c r="AE386" i="2"/>
  <c r="BA386" i="2" s="1"/>
  <c r="AF386" i="2"/>
  <c r="J387" i="2"/>
  <c r="L387" i="2"/>
  <c r="M387" i="2"/>
  <c r="N387" i="2"/>
  <c r="O387" i="2"/>
  <c r="P387" i="2"/>
  <c r="Q387" i="2"/>
  <c r="R387" i="2"/>
  <c r="S387" i="2"/>
  <c r="T387" i="2"/>
  <c r="U387" i="2"/>
  <c r="V387" i="2"/>
  <c r="W387" i="2"/>
  <c r="X387" i="2"/>
  <c r="AV387" i="2" s="1"/>
  <c r="Y387" i="2"/>
  <c r="Z387" i="2"/>
  <c r="AA387" i="2"/>
  <c r="AB387" i="2"/>
  <c r="AZ387" i="2" s="1"/>
  <c r="AD387" i="2"/>
  <c r="AE387" i="2"/>
  <c r="BA387" i="2" s="1"/>
  <c r="AF387" i="2"/>
  <c r="J388" i="2"/>
  <c r="L388" i="2"/>
  <c r="M388" i="2"/>
  <c r="N388" i="2"/>
  <c r="O388" i="2"/>
  <c r="P388" i="2"/>
  <c r="Q388" i="2"/>
  <c r="R388" i="2"/>
  <c r="S388" i="2"/>
  <c r="T388" i="2"/>
  <c r="U388" i="2"/>
  <c r="V388" i="2"/>
  <c r="W388" i="2"/>
  <c r="X388" i="2"/>
  <c r="AV388" i="2" s="1"/>
  <c r="Y388" i="2"/>
  <c r="Z388" i="2"/>
  <c r="AA388" i="2"/>
  <c r="AB388" i="2"/>
  <c r="AZ388" i="2" s="1"/>
  <c r="AD388" i="2"/>
  <c r="AE388" i="2"/>
  <c r="BA388" i="2" s="1"/>
  <c r="AF388" i="2"/>
  <c r="J389" i="2"/>
  <c r="L389" i="2"/>
  <c r="M389" i="2"/>
  <c r="N389" i="2"/>
  <c r="O389" i="2"/>
  <c r="P389" i="2"/>
  <c r="Q389" i="2"/>
  <c r="R389" i="2"/>
  <c r="S389" i="2"/>
  <c r="T389" i="2"/>
  <c r="U389" i="2"/>
  <c r="V389" i="2"/>
  <c r="W389" i="2"/>
  <c r="X389" i="2"/>
  <c r="AV389" i="2" s="1"/>
  <c r="Y389" i="2"/>
  <c r="Z389" i="2"/>
  <c r="AA389" i="2"/>
  <c r="AB389" i="2"/>
  <c r="AZ389" i="2" s="1"/>
  <c r="AC389" i="2"/>
  <c r="AD389" i="2"/>
  <c r="AE389" i="2"/>
  <c r="BA389" i="2" s="1"/>
  <c r="AF389" i="2"/>
  <c r="J390" i="2"/>
  <c r="L390" i="2"/>
  <c r="M390" i="2"/>
  <c r="N390" i="2"/>
  <c r="O390" i="2"/>
  <c r="P390" i="2"/>
  <c r="Q390" i="2"/>
  <c r="R390" i="2"/>
  <c r="S390" i="2"/>
  <c r="T390" i="2"/>
  <c r="U390" i="2"/>
  <c r="V390" i="2"/>
  <c r="W390" i="2"/>
  <c r="X390" i="2"/>
  <c r="AV390" i="2" s="1"/>
  <c r="Y390" i="2"/>
  <c r="Z390" i="2"/>
  <c r="AA390" i="2"/>
  <c r="AB390" i="2"/>
  <c r="AZ390" i="2" s="1"/>
  <c r="AD390" i="2"/>
  <c r="AE390" i="2"/>
  <c r="BA390" i="2" s="1"/>
  <c r="AF390" i="2"/>
  <c r="J391" i="2"/>
  <c r="L391" i="2"/>
  <c r="M391" i="2"/>
  <c r="N391" i="2"/>
  <c r="O391" i="2"/>
  <c r="P391" i="2"/>
  <c r="Q391" i="2"/>
  <c r="R391" i="2"/>
  <c r="S391" i="2"/>
  <c r="T391" i="2"/>
  <c r="U391" i="2"/>
  <c r="V391" i="2"/>
  <c r="W391" i="2"/>
  <c r="X391" i="2"/>
  <c r="AV391" i="2" s="1"/>
  <c r="Y391" i="2"/>
  <c r="Z391" i="2"/>
  <c r="AA391" i="2"/>
  <c r="AB391" i="2"/>
  <c r="AZ391" i="2" s="1"/>
  <c r="AD391" i="2"/>
  <c r="AE391" i="2"/>
  <c r="BA391" i="2" s="1"/>
  <c r="AF391" i="2"/>
  <c r="J392" i="2"/>
  <c r="L392" i="2"/>
  <c r="M392" i="2"/>
  <c r="N392" i="2"/>
  <c r="O392" i="2"/>
  <c r="P392" i="2"/>
  <c r="Q392" i="2"/>
  <c r="R392" i="2"/>
  <c r="S392" i="2"/>
  <c r="T392" i="2"/>
  <c r="U392" i="2"/>
  <c r="V392" i="2"/>
  <c r="W392" i="2"/>
  <c r="X392" i="2"/>
  <c r="AV392" i="2" s="1"/>
  <c r="Y392" i="2"/>
  <c r="Z392" i="2"/>
  <c r="AA392" i="2"/>
  <c r="AB392" i="2"/>
  <c r="AZ392" i="2" s="1"/>
  <c r="AC392" i="2"/>
  <c r="AD392" i="2"/>
  <c r="AE392" i="2"/>
  <c r="BA392" i="2" s="1"/>
  <c r="AF392" i="2"/>
  <c r="J393" i="2"/>
  <c r="L393" i="2"/>
  <c r="M393" i="2"/>
  <c r="N393" i="2"/>
  <c r="O393" i="2"/>
  <c r="P393" i="2"/>
  <c r="Q393" i="2"/>
  <c r="R393" i="2"/>
  <c r="S393" i="2"/>
  <c r="T393" i="2"/>
  <c r="U393" i="2"/>
  <c r="V393" i="2"/>
  <c r="W393" i="2"/>
  <c r="X393" i="2"/>
  <c r="AV393" i="2" s="1"/>
  <c r="Y393" i="2"/>
  <c r="Z393" i="2"/>
  <c r="AA393" i="2"/>
  <c r="AB393" i="2"/>
  <c r="AZ393" i="2" s="1"/>
  <c r="AD393" i="2"/>
  <c r="AE393" i="2"/>
  <c r="BA393" i="2" s="1"/>
  <c r="AF393" i="2"/>
  <c r="J394" i="2"/>
  <c r="L394" i="2"/>
  <c r="M394" i="2"/>
  <c r="N394" i="2"/>
  <c r="O394" i="2"/>
  <c r="P394" i="2"/>
  <c r="Q394" i="2"/>
  <c r="R394" i="2"/>
  <c r="S394" i="2"/>
  <c r="T394" i="2"/>
  <c r="U394" i="2"/>
  <c r="V394" i="2"/>
  <c r="W394" i="2"/>
  <c r="X394" i="2"/>
  <c r="AV394" i="2" s="1"/>
  <c r="Y394" i="2"/>
  <c r="Z394" i="2"/>
  <c r="AA394" i="2"/>
  <c r="AB394" i="2"/>
  <c r="AZ394" i="2" s="1"/>
  <c r="AD394" i="2"/>
  <c r="AE394" i="2"/>
  <c r="BA394" i="2" s="1"/>
  <c r="AF394" i="2"/>
  <c r="J395" i="2"/>
  <c r="L395" i="2"/>
  <c r="M395" i="2"/>
  <c r="N395" i="2"/>
  <c r="O395" i="2"/>
  <c r="P395" i="2"/>
  <c r="Q395" i="2"/>
  <c r="R395" i="2"/>
  <c r="S395" i="2"/>
  <c r="T395" i="2"/>
  <c r="U395" i="2"/>
  <c r="V395" i="2"/>
  <c r="W395" i="2"/>
  <c r="X395" i="2"/>
  <c r="AV395" i="2" s="1"/>
  <c r="Y395" i="2"/>
  <c r="Z395" i="2"/>
  <c r="AA395" i="2"/>
  <c r="AB395" i="2"/>
  <c r="AZ395" i="2" s="1"/>
  <c r="AC395" i="2"/>
  <c r="AD395" i="2"/>
  <c r="AE395" i="2"/>
  <c r="BA395" i="2" s="1"/>
  <c r="AF395" i="2"/>
  <c r="J396" i="2"/>
  <c r="L396" i="2"/>
  <c r="M396" i="2"/>
  <c r="N396" i="2"/>
  <c r="O396" i="2"/>
  <c r="P396" i="2"/>
  <c r="Q396" i="2"/>
  <c r="R396" i="2"/>
  <c r="S396" i="2"/>
  <c r="T396" i="2"/>
  <c r="U396" i="2"/>
  <c r="V396" i="2"/>
  <c r="W396" i="2"/>
  <c r="X396" i="2"/>
  <c r="AV396" i="2" s="1"/>
  <c r="Y396" i="2"/>
  <c r="Z396" i="2"/>
  <c r="AA396" i="2"/>
  <c r="AB396" i="2"/>
  <c r="AZ396" i="2" s="1"/>
  <c r="AD396" i="2"/>
  <c r="AE396" i="2"/>
  <c r="BA396" i="2" s="1"/>
  <c r="AF396" i="2"/>
  <c r="J397" i="2"/>
  <c r="L397" i="2"/>
  <c r="M397" i="2"/>
  <c r="N397" i="2"/>
  <c r="O397" i="2"/>
  <c r="P397" i="2"/>
  <c r="Q397" i="2"/>
  <c r="R397" i="2"/>
  <c r="S397" i="2"/>
  <c r="T397" i="2"/>
  <c r="U397" i="2"/>
  <c r="V397" i="2"/>
  <c r="W397" i="2"/>
  <c r="X397" i="2"/>
  <c r="AV397" i="2" s="1"/>
  <c r="Y397" i="2"/>
  <c r="Z397" i="2"/>
  <c r="AA397" i="2"/>
  <c r="AB397" i="2"/>
  <c r="AZ397" i="2" s="1"/>
  <c r="AC397" i="2"/>
  <c r="AD397" i="2"/>
  <c r="AE397" i="2"/>
  <c r="BA397" i="2" s="1"/>
  <c r="AF397" i="2"/>
  <c r="J398" i="2"/>
  <c r="L398" i="2"/>
  <c r="M398" i="2"/>
  <c r="N398" i="2"/>
  <c r="O398" i="2"/>
  <c r="P398" i="2"/>
  <c r="Q398" i="2"/>
  <c r="R398" i="2"/>
  <c r="S398" i="2"/>
  <c r="T398" i="2"/>
  <c r="U398" i="2"/>
  <c r="V398" i="2"/>
  <c r="W398" i="2"/>
  <c r="X398" i="2"/>
  <c r="AV398" i="2" s="1"/>
  <c r="Y398" i="2"/>
  <c r="Z398" i="2"/>
  <c r="AA398" i="2"/>
  <c r="AB398" i="2"/>
  <c r="AZ398" i="2" s="1"/>
  <c r="AD398" i="2"/>
  <c r="AE398" i="2"/>
  <c r="BA398" i="2" s="1"/>
  <c r="AF398" i="2"/>
  <c r="J399" i="2"/>
  <c r="L399" i="2"/>
  <c r="M399" i="2"/>
  <c r="N399" i="2"/>
  <c r="O399" i="2"/>
  <c r="P399" i="2"/>
  <c r="Q399" i="2"/>
  <c r="R399" i="2"/>
  <c r="S399" i="2"/>
  <c r="T399" i="2"/>
  <c r="U399" i="2"/>
  <c r="V399" i="2"/>
  <c r="W399" i="2"/>
  <c r="X399" i="2"/>
  <c r="AV399" i="2" s="1"/>
  <c r="Y399" i="2"/>
  <c r="Z399" i="2"/>
  <c r="AA399" i="2"/>
  <c r="AB399" i="2"/>
  <c r="AZ399" i="2" s="1"/>
  <c r="AD399" i="2"/>
  <c r="AE399" i="2"/>
  <c r="BA399" i="2" s="1"/>
  <c r="AF399" i="2"/>
  <c r="J400" i="2"/>
  <c r="L400" i="2"/>
  <c r="M400" i="2"/>
  <c r="N400" i="2"/>
  <c r="O400" i="2"/>
  <c r="P400" i="2"/>
  <c r="Q400" i="2"/>
  <c r="R400" i="2"/>
  <c r="S400" i="2"/>
  <c r="T400" i="2"/>
  <c r="U400" i="2"/>
  <c r="V400" i="2"/>
  <c r="W400" i="2"/>
  <c r="X400" i="2"/>
  <c r="AV400" i="2" s="1"/>
  <c r="Y400" i="2"/>
  <c r="Z400" i="2"/>
  <c r="AA400" i="2"/>
  <c r="AB400" i="2"/>
  <c r="AZ400" i="2" s="1"/>
  <c r="AD400" i="2"/>
  <c r="AE400" i="2"/>
  <c r="BA400" i="2" s="1"/>
  <c r="AF400" i="2"/>
  <c r="J401" i="2"/>
  <c r="L401" i="2"/>
  <c r="M401" i="2"/>
  <c r="N401" i="2"/>
  <c r="O401" i="2"/>
  <c r="P401" i="2"/>
  <c r="Q401" i="2"/>
  <c r="R401" i="2"/>
  <c r="S401" i="2"/>
  <c r="T401" i="2"/>
  <c r="U401" i="2"/>
  <c r="V401" i="2"/>
  <c r="W401" i="2"/>
  <c r="X401" i="2"/>
  <c r="AV401" i="2" s="1"/>
  <c r="Y401" i="2"/>
  <c r="Z401" i="2"/>
  <c r="AA401" i="2"/>
  <c r="AB401" i="2"/>
  <c r="AZ401" i="2" s="1"/>
  <c r="AD401" i="2"/>
  <c r="AE401" i="2"/>
  <c r="BA401" i="2" s="1"/>
  <c r="AF401" i="2"/>
  <c r="J402" i="2"/>
  <c r="L402" i="2"/>
  <c r="M402" i="2"/>
  <c r="N402" i="2"/>
  <c r="O402" i="2"/>
  <c r="P402" i="2"/>
  <c r="Q402" i="2"/>
  <c r="R402" i="2"/>
  <c r="S402" i="2"/>
  <c r="T402" i="2"/>
  <c r="U402" i="2"/>
  <c r="V402" i="2"/>
  <c r="W402" i="2"/>
  <c r="X402" i="2"/>
  <c r="AV402" i="2" s="1"/>
  <c r="Y402" i="2"/>
  <c r="Z402" i="2"/>
  <c r="AA402" i="2"/>
  <c r="AB402" i="2"/>
  <c r="AZ402" i="2" s="1"/>
  <c r="AD402" i="2"/>
  <c r="AE402" i="2"/>
  <c r="BA402" i="2" s="1"/>
  <c r="AF402" i="2"/>
  <c r="J403" i="2"/>
  <c r="L403" i="2"/>
  <c r="M403" i="2"/>
  <c r="N403" i="2"/>
  <c r="O403" i="2"/>
  <c r="P403" i="2"/>
  <c r="Q403" i="2"/>
  <c r="R403" i="2"/>
  <c r="S403" i="2"/>
  <c r="T403" i="2"/>
  <c r="U403" i="2"/>
  <c r="V403" i="2"/>
  <c r="W403" i="2"/>
  <c r="X403" i="2"/>
  <c r="AV403" i="2" s="1"/>
  <c r="Y403" i="2"/>
  <c r="Z403" i="2"/>
  <c r="AA403" i="2"/>
  <c r="AB403" i="2"/>
  <c r="AZ403" i="2" s="1"/>
  <c r="AD403" i="2"/>
  <c r="AE403" i="2"/>
  <c r="BA403" i="2" s="1"/>
  <c r="AF403" i="2"/>
  <c r="J404" i="2"/>
  <c r="L404" i="2"/>
  <c r="M404" i="2"/>
  <c r="N404" i="2"/>
  <c r="O404" i="2"/>
  <c r="P404" i="2"/>
  <c r="Q404" i="2"/>
  <c r="R404" i="2"/>
  <c r="S404" i="2"/>
  <c r="T404" i="2"/>
  <c r="U404" i="2"/>
  <c r="V404" i="2"/>
  <c r="W404" i="2"/>
  <c r="X404" i="2"/>
  <c r="AV404" i="2" s="1"/>
  <c r="Y404" i="2"/>
  <c r="Z404" i="2"/>
  <c r="AA404" i="2"/>
  <c r="AB404" i="2"/>
  <c r="AZ404" i="2" s="1"/>
  <c r="AD404" i="2"/>
  <c r="AE404" i="2"/>
  <c r="BA404" i="2" s="1"/>
  <c r="AF404" i="2"/>
  <c r="J405" i="2"/>
  <c r="L405" i="2"/>
  <c r="M405" i="2"/>
  <c r="N405" i="2"/>
  <c r="O405" i="2"/>
  <c r="P405" i="2"/>
  <c r="Q405" i="2"/>
  <c r="R405" i="2"/>
  <c r="S405" i="2"/>
  <c r="T405" i="2"/>
  <c r="U405" i="2"/>
  <c r="V405" i="2"/>
  <c r="W405" i="2"/>
  <c r="X405" i="2"/>
  <c r="AV405" i="2" s="1"/>
  <c r="Y405" i="2"/>
  <c r="Z405" i="2"/>
  <c r="AA405" i="2"/>
  <c r="AB405" i="2"/>
  <c r="AZ405" i="2" s="1"/>
  <c r="AC405" i="2"/>
  <c r="AD405" i="2"/>
  <c r="AE405" i="2"/>
  <c r="BA405" i="2" s="1"/>
  <c r="AF405" i="2"/>
  <c r="J406" i="2"/>
  <c r="L406" i="2"/>
  <c r="M406" i="2"/>
  <c r="N406" i="2"/>
  <c r="O406" i="2"/>
  <c r="P406" i="2"/>
  <c r="Q406" i="2"/>
  <c r="R406" i="2"/>
  <c r="S406" i="2"/>
  <c r="T406" i="2"/>
  <c r="U406" i="2"/>
  <c r="V406" i="2"/>
  <c r="W406" i="2"/>
  <c r="X406" i="2"/>
  <c r="AV406" i="2" s="1"/>
  <c r="Y406" i="2"/>
  <c r="Z406" i="2"/>
  <c r="AA406" i="2"/>
  <c r="AB406" i="2"/>
  <c r="AZ406" i="2" s="1"/>
  <c r="AC406" i="2"/>
  <c r="AD406" i="2"/>
  <c r="AE406" i="2"/>
  <c r="BA406" i="2" s="1"/>
  <c r="AF406" i="2"/>
  <c r="J407" i="2"/>
  <c r="L407" i="2"/>
  <c r="M407" i="2"/>
  <c r="N407" i="2"/>
  <c r="O407" i="2"/>
  <c r="P407" i="2"/>
  <c r="Q407" i="2"/>
  <c r="R407" i="2"/>
  <c r="S407" i="2"/>
  <c r="T407" i="2"/>
  <c r="U407" i="2"/>
  <c r="V407" i="2"/>
  <c r="W407" i="2"/>
  <c r="X407" i="2"/>
  <c r="AV407" i="2" s="1"/>
  <c r="Y407" i="2"/>
  <c r="Z407" i="2"/>
  <c r="AA407" i="2"/>
  <c r="AB407" i="2"/>
  <c r="AZ407" i="2" s="1"/>
  <c r="AD407" i="2"/>
  <c r="AE407" i="2"/>
  <c r="BA407" i="2" s="1"/>
  <c r="AF407" i="2"/>
  <c r="J408" i="2"/>
  <c r="L408" i="2"/>
  <c r="M408" i="2"/>
  <c r="N408" i="2"/>
  <c r="O408" i="2"/>
  <c r="P408" i="2"/>
  <c r="Q408" i="2"/>
  <c r="R408" i="2"/>
  <c r="S408" i="2"/>
  <c r="T408" i="2"/>
  <c r="U408" i="2"/>
  <c r="V408" i="2"/>
  <c r="W408" i="2"/>
  <c r="X408" i="2"/>
  <c r="AV408" i="2" s="1"/>
  <c r="Y408" i="2"/>
  <c r="Z408" i="2"/>
  <c r="AA408" i="2"/>
  <c r="AB408" i="2"/>
  <c r="AZ408" i="2" s="1"/>
  <c r="AD408" i="2"/>
  <c r="AE408" i="2"/>
  <c r="BA408" i="2" s="1"/>
  <c r="AF408" i="2"/>
  <c r="J409" i="2"/>
  <c r="L409" i="2"/>
  <c r="M409" i="2"/>
  <c r="N409" i="2"/>
  <c r="O409" i="2"/>
  <c r="P409" i="2"/>
  <c r="Q409" i="2"/>
  <c r="R409" i="2"/>
  <c r="S409" i="2"/>
  <c r="T409" i="2"/>
  <c r="U409" i="2"/>
  <c r="V409" i="2"/>
  <c r="W409" i="2"/>
  <c r="X409" i="2"/>
  <c r="AV409" i="2" s="1"/>
  <c r="Y409" i="2"/>
  <c r="Z409" i="2"/>
  <c r="AA409" i="2"/>
  <c r="AB409" i="2"/>
  <c r="AZ409" i="2" s="1"/>
  <c r="AC409" i="2"/>
  <c r="AD409" i="2"/>
  <c r="AE409" i="2"/>
  <c r="BA409" i="2" s="1"/>
  <c r="AF409" i="2"/>
  <c r="J3" i="2"/>
  <c r="L3" i="2"/>
  <c r="M3" i="2"/>
  <c r="N3" i="2"/>
  <c r="O3" i="2"/>
  <c r="P3" i="2"/>
  <c r="Q3" i="2"/>
  <c r="R3" i="2"/>
  <c r="S3" i="2"/>
  <c r="T3" i="2"/>
  <c r="U3" i="2"/>
  <c r="V3" i="2"/>
  <c r="W3" i="2"/>
  <c r="X3" i="2"/>
  <c r="Y3" i="2"/>
  <c r="Z3" i="2"/>
  <c r="AA3" i="2"/>
  <c r="AB3" i="2"/>
  <c r="AD3" i="2"/>
  <c r="AE3" i="2"/>
  <c r="AF3" i="2"/>
  <c r="J4" i="2"/>
  <c r="L4" i="2"/>
  <c r="M4" i="2"/>
  <c r="N4" i="2"/>
  <c r="O4" i="2"/>
  <c r="P4" i="2"/>
  <c r="Q4" i="2"/>
  <c r="R4" i="2"/>
  <c r="S4" i="2"/>
  <c r="T4" i="2"/>
  <c r="U4" i="2"/>
  <c r="V4" i="2"/>
  <c r="W4" i="2"/>
  <c r="X4" i="2"/>
  <c r="AV4" i="2" s="1"/>
  <c r="Y4" i="2"/>
  <c r="Z4" i="2"/>
  <c r="AA4" i="2"/>
  <c r="AB4" i="2"/>
  <c r="AZ4" i="2" s="1"/>
  <c r="AC4" i="2"/>
  <c r="AD4" i="2"/>
  <c r="AE4" i="2"/>
  <c r="BA4" i="2" s="1"/>
  <c r="AF4" i="2"/>
  <c r="J5" i="2"/>
  <c r="L5" i="2"/>
  <c r="M5" i="2"/>
  <c r="N5" i="2"/>
  <c r="O5" i="2"/>
  <c r="P5" i="2"/>
  <c r="Q5" i="2"/>
  <c r="R5" i="2"/>
  <c r="S5" i="2"/>
  <c r="T5" i="2"/>
  <c r="U5" i="2"/>
  <c r="V5" i="2"/>
  <c r="W5" i="2"/>
  <c r="X5" i="2"/>
  <c r="AV5" i="2" s="1"/>
  <c r="Y5" i="2"/>
  <c r="Z5" i="2"/>
  <c r="AA5" i="2"/>
  <c r="AB5" i="2"/>
  <c r="AZ5" i="2" s="1"/>
  <c r="AD5" i="2"/>
  <c r="AE5" i="2"/>
  <c r="BA5" i="2" s="1"/>
  <c r="AF5" i="2"/>
  <c r="J6" i="2"/>
  <c r="L6" i="2"/>
  <c r="M6" i="2"/>
  <c r="N6" i="2"/>
  <c r="O6" i="2"/>
  <c r="P6" i="2"/>
  <c r="Q6" i="2"/>
  <c r="R6" i="2"/>
  <c r="S6" i="2"/>
  <c r="T6" i="2"/>
  <c r="U6" i="2"/>
  <c r="V6" i="2"/>
  <c r="W6" i="2"/>
  <c r="X6" i="2"/>
  <c r="AV6" i="2" s="1"/>
  <c r="Y6" i="2"/>
  <c r="Z6" i="2"/>
  <c r="AA6" i="2"/>
  <c r="AB6" i="2"/>
  <c r="AZ6" i="2" s="1"/>
  <c r="AC6" i="2"/>
  <c r="AD6" i="2"/>
  <c r="AE6" i="2"/>
  <c r="BA6" i="2" s="1"/>
  <c r="AF6" i="2"/>
  <c r="J7" i="2"/>
  <c r="L7" i="2"/>
  <c r="M7" i="2"/>
  <c r="N7" i="2"/>
  <c r="O7" i="2"/>
  <c r="P7" i="2"/>
  <c r="Q7" i="2"/>
  <c r="R7" i="2"/>
  <c r="S7" i="2"/>
  <c r="T7" i="2"/>
  <c r="U7" i="2"/>
  <c r="V7" i="2"/>
  <c r="W7" i="2"/>
  <c r="X7" i="2"/>
  <c r="AV7" i="2" s="1"/>
  <c r="Y7" i="2"/>
  <c r="Z7" i="2"/>
  <c r="AA7" i="2"/>
  <c r="AB7" i="2"/>
  <c r="AZ7" i="2" s="1"/>
  <c r="AD7" i="2"/>
  <c r="AE7" i="2"/>
  <c r="BA7" i="2" s="1"/>
  <c r="AF7" i="2"/>
  <c r="J8" i="2"/>
  <c r="L8" i="2"/>
  <c r="M8" i="2"/>
  <c r="N8" i="2"/>
  <c r="O8" i="2"/>
  <c r="P8" i="2"/>
  <c r="Q8" i="2"/>
  <c r="R8" i="2"/>
  <c r="S8" i="2"/>
  <c r="T8" i="2"/>
  <c r="U8" i="2"/>
  <c r="V8" i="2"/>
  <c r="W8" i="2"/>
  <c r="X8" i="2"/>
  <c r="AV8" i="2" s="1"/>
  <c r="Y8" i="2"/>
  <c r="Z8" i="2"/>
  <c r="AA8" i="2"/>
  <c r="AB8" i="2"/>
  <c r="AZ8" i="2" s="1"/>
  <c r="AC8" i="2"/>
  <c r="AD8" i="2"/>
  <c r="AE8" i="2"/>
  <c r="BA8" i="2" s="1"/>
  <c r="AF8" i="2"/>
  <c r="J9" i="2"/>
  <c r="L9" i="2"/>
  <c r="M9" i="2"/>
  <c r="N9" i="2"/>
  <c r="O9" i="2"/>
  <c r="P9" i="2"/>
  <c r="Q9" i="2"/>
  <c r="R9" i="2"/>
  <c r="S9" i="2"/>
  <c r="T9" i="2"/>
  <c r="U9" i="2"/>
  <c r="V9" i="2"/>
  <c r="W9" i="2"/>
  <c r="X9" i="2"/>
  <c r="AV9" i="2" s="1"/>
  <c r="Y9" i="2"/>
  <c r="Z9" i="2"/>
  <c r="AA9" i="2"/>
  <c r="AB9" i="2"/>
  <c r="AZ9" i="2" s="1"/>
  <c r="AD9" i="2"/>
  <c r="AE9" i="2"/>
  <c r="BA9" i="2" s="1"/>
  <c r="AF9" i="2"/>
  <c r="J10" i="2"/>
  <c r="L10" i="2"/>
  <c r="M10" i="2"/>
  <c r="N10" i="2"/>
  <c r="O10" i="2"/>
  <c r="P10" i="2"/>
  <c r="Q10" i="2"/>
  <c r="R10" i="2"/>
  <c r="S10" i="2"/>
  <c r="T10" i="2"/>
  <c r="U10" i="2"/>
  <c r="V10" i="2"/>
  <c r="W10" i="2"/>
  <c r="X10" i="2"/>
  <c r="AV10" i="2" s="1"/>
  <c r="Y10" i="2"/>
  <c r="Z10" i="2"/>
  <c r="AA10" i="2"/>
  <c r="AB10" i="2"/>
  <c r="AZ10" i="2" s="1"/>
  <c r="AC10" i="2"/>
  <c r="AD10" i="2"/>
  <c r="AE10" i="2"/>
  <c r="BA10" i="2" s="1"/>
  <c r="AF10" i="2"/>
  <c r="J11" i="2"/>
  <c r="L11" i="2"/>
  <c r="M11" i="2"/>
  <c r="N11" i="2"/>
  <c r="O11" i="2"/>
  <c r="P11" i="2"/>
  <c r="Q11" i="2"/>
  <c r="R11" i="2"/>
  <c r="S11" i="2"/>
  <c r="T11" i="2"/>
  <c r="U11" i="2"/>
  <c r="V11" i="2"/>
  <c r="W11" i="2"/>
  <c r="X11" i="2"/>
  <c r="AV11" i="2" s="1"/>
  <c r="Y11" i="2"/>
  <c r="Z11" i="2"/>
  <c r="AA11" i="2"/>
  <c r="AB11" i="2"/>
  <c r="AZ11" i="2" s="1"/>
  <c r="AD11" i="2"/>
  <c r="AE11" i="2"/>
  <c r="BA11" i="2" s="1"/>
  <c r="AF11" i="2"/>
  <c r="L2" i="2"/>
  <c r="M2" i="2"/>
  <c r="N2" i="2"/>
  <c r="O2" i="2"/>
  <c r="P2" i="2"/>
  <c r="Q2" i="2"/>
  <c r="R2" i="2"/>
  <c r="S2" i="2"/>
  <c r="T2" i="2"/>
  <c r="U2" i="2"/>
  <c r="V2" i="2"/>
  <c r="W2" i="2"/>
  <c r="X2" i="2"/>
  <c r="Y2" i="2"/>
  <c r="Z2" i="2"/>
  <c r="AA2" i="2"/>
  <c r="AB2" i="2"/>
  <c r="AD2" i="2"/>
  <c r="AE2" i="2"/>
  <c r="AF2" i="2"/>
  <c r="C3" i="2"/>
  <c r="D3" i="2"/>
  <c r="E3" i="2"/>
  <c r="F3" i="2"/>
  <c r="G3" i="2"/>
  <c r="H3" i="2"/>
  <c r="I3" i="2"/>
  <c r="C4" i="2"/>
  <c r="D4" i="2"/>
  <c r="E4" i="2"/>
  <c r="F4" i="2"/>
  <c r="G4" i="2"/>
  <c r="H4" i="2"/>
  <c r="I4" i="2"/>
  <c r="C5" i="2"/>
  <c r="D5" i="2"/>
  <c r="E5" i="2"/>
  <c r="F5" i="2"/>
  <c r="G5" i="2"/>
  <c r="H5" i="2"/>
  <c r="I5" i="2"/>
  <c r="C6" i="2"/>
  <c r="D6" i="2"/>
  <c r="E6" i="2"/>
  <c r="F6" i="2"/>
  <c r="G6" i="2"/>
  <c r="H6" i="2"/>
  <c r="I6" i="2"/>
  <c r="C7" i="2"/>
  <c r="D7" i="2"/>
  <c r="E7" i="2"/>
  <c r="F7" i="2"/>
  <c r="G7" i="2"/>
  <c r="H7" i="2"/>
  <c r="I7" i="2"/>
  <c r="C8" i="2"/>
  <c r="D8" i="2"/>
  <c r="E8" i="2"/>
  <c r="F8" i="2"/>
  <c r="G8" i="2"/>
  <c r="H8" i="2"/>
  <c r="I8" i="2"/>
  <c r="C9" i="2"/>
  <c r="D9" i="2"/>
  <c r="E9" i="2"/>
  <c r="F9" i="2"/>
  <c r="G9" i="2"/>
  <c r="H9" i="2"/>
  <c r="I9" i="2"/>
  <c r="C10" i="2"/>
  <c r="D10" i="2"/>
  <c r="E10" i="2"/>
  <c r="F10" i="2"/>
  <c r="G10" i="2"/>
  <c r="H10" i="2"/>
  <c r="I10" i="2"/>
  <c r="C11" i="2"/>
  <c r="D11" i="2"/>
  <c r="E11" i="2"/>
  <c r="F11" i="2"/>
  <c r="G11" i="2"/>
  <c r="H11" i="2"/>
  <c r="I11" i="2"/>
  <c r="C12" i="2"/>
  <c r="D12" i="2"/>
  <c r="E12" i="2"/>
  <c r="F12" i="2"/>
  <c r="G12" i="2"/>
  <c r="H12" i="2"/>
  <c r="I12" i="2"/>
  <c r="C13" i="2"/>
  <c r="D13" i="2"/>
  <c r="E13" i="2"/>
  <c r="F13" i="2"/>
  <c r="G13" i="2"/>
  <c r="H13" i="2"/>
  <c r="I13" i="2"/>
  <c r="C14" i="2"/>
  <c r="D14" i="2"/>
  <c r="E14" i="2"/>
  <c r="F14" i="2"/>
  <c r="G14" i="2"/>
  <c r="H14" i="2"/>
  <c r="I14" i="2"/>
  <c r="C15" i="2"/>
  <c r="D15" i="2"/>
  <c r="E15" i="2"/>
  <c r="F15" i="2"/>
  <c r="G15" i="2"/>
  <c r="H15" i="2"/>
  <c r="I15" i="2"/>
  <c r="C16" i="2"/>
  <c r="D16" i="2"/>
  <c r="E16" i="2"/>
  <c r="F16" i="2"/>
  <c r="G16" i="2"/>
  <c r="H16" i="2"/>
  <c r="I16" i="2"/>
  <c r="C17" i="2"/>
  <c r="D17" i="2"/>
  <c r="E17" i="2"/>
  <c r="F17" i="2"/>
  <c r="G17" i="2"/>
  <c r="H17" i="2"/>
  <c r="I17" i="2"/>
  <c r="C18" i="2"/>
  <c r="D18" i="2"/>
  <c r="E18" i="2"/>
  <c r="F18" i="2"/>
  <c r="G18" i="2"/>
  <c r="H18" i="2"/>
  <c r="I18" i="2"/>
  <c r="C19" i="2"/>
  <c r="D19" i="2"/>
  <c r="E19" i="2"/>
  <c r="F19" i="2"/>
  <c r="G19" i="2"/>
  <c r="H19" i="2"/>
  <c r="I19" i="2"/>
  <c r="C20" i="2"/>
  <c r="D20" i="2"/>
  <c r="E20" i="2"/>
  <c r="F20" i="2"/>
  <c r="G20" i="2"/>
  <c r="H20" i="2"/>
  <c r="I20" i="2"/>
  <c r="C21" i="2"/>
  <c r="D21" i="2"/>
  <c r="E21" i="2"/>
  <c r="F21" i="2"/>
  <c r="G21" i="2"/>
  <c r="H21" i="2"/>
  <c r="I21" i="2"/>
  <c r="C22" i="2"/>
  <c r="D22" i="2"/>
  <c r="E22" i="2"/>
  <c r="F22" i="2"/>
  <c r="G22" i="2"/>
  <c r="H22" i="2"/>
  <c r="I22" i="2"/>
  <c r="C23" i="2"/>
  <c r="D23" i="2"/>
  <c r="E23" i="2"/>
  <c r="F23" i="2"/>
  <c r="G23" i="2"/>
  <c r="H23" i="2"/>
  <c r="I23" i="2"/>
  <c r="C24" i="2"/>
  <c r="D24" i="2"/>
  <c r="E24" i="2"/>
  <c r="F24" i="2"/>
  <c r="G24" i="2"/>
  <c r="H24" i="2"/>
  <c r="I24" i="2"/>
  <c r="C25" i="2"/>
  <c r="D25" i="2"/>
  <c r="E25" i="2"/>
  <c r="F25" i="2"/>
  <c r="G25" i="2"/>
  <c r="H25" i="2"/>
  <c r="I25" i="2"/>
  <c r="C26" i="2"/>
  <c r="D26" i="2"/>
  <c r="E26" i="2"/>
  <c r="F26" i="2"/>
  <c r="G26" i="2"/>
  <c r="H26" i="2"/>
  <c r="I26" i="2"/>
  <c r="C27" i="2"/>
  <c r="D27" i="2"/>
  <c r="E27" i="2"/>
  <c r="F27" i="2"/>
  <c r="G27" i="2"/>
  <c r="H27" i="2"/>
  <c r="I27" i="2"/>
  <c r="C28" i="2"/>
  <c r="D28" i="2"/>
  <c r="E28" i="2"/>
  <c r="F28" i="2"/>
  <c r="G28" i="2"/>
  <c r="H28" i="2"/>
  <c r="I28" i="2"/>
  <c r="C29" i="2"/>
  <c r="D29" i="2"/>
  <c r="E29" i="2"/>
  <c r="F29" i="2"/>
  <c r="G29" i="2"/>
  <c r="H29" i="2"/>
  <c r="I29" i="2"/>
  <c r="C30" i="2"/>
  <c r="D30" i="2"/>
  <c r="E30" i="2"/>
  <c r="F30" i="2"/>
  <c r="G30" i="2"/>
  <c r="H30" i="2"/>
  <c r="I30" i="2"/>
  <c r="C31" i="2"/>
  <c r="D31" i="2"/>
  <c r="E31" i="2"/>
  <c r="F31" i="2"/>
  <c r="G31" i="2"/>
  <c r="H31" i="2"/>
  <c r="I31" i="2"/>
  <c r="C32" i="2"/>
  <c r="D32" i="2"/>
  <c r="E32" i="2"/>
  <c r="F32" i="2"/>
  <c r="G32" i="2"/>
  <c r="H32" i="2"/>
  <c r="I32" i="2"/>
  <c r="C33" i="2"/>
  <c r="D33" i="2"/>
  <c r="E33" i="2"/>
  <c r="F33" i="2"/>
  <c r="G33" i="2"/>
  <c r="H33" i="2"/>
  <c r="I33" i="2"/>
  <c r="C34" i="2"/>
  <c r="D34" i="2"/>
  <c r="E34" i="2"/>
  <c r="F34" i="2"/>
  <c r="G34" i="2"/>
  <c r="H34" i="2"/>
  <c r="I34" i="2"/>
  <c r="C35" i="2"/>
  <c r="D35" i="2"/>
  <c r="E35" i="2"/>
  <c r="F35" i="2"/>
  <c r="G35" i="2"/>
  <c r="H35" i="2"/>
  <c r="I35" i="2"/>
  <c r="C36" i="2"/>
  <c r="D36" i="2"/>
  <c r="E36" i="2"/>
  <c r="F36" i="2"/>
  <c r="G36" i="2"/>
  <c r="H36" i="2"/>
  <c r="I36" i="2"/>
  <c r="C37" i="2"/>
  <c r="D37" i="2"/>
  <c r="E37" i="2"/>
  <c r="F37" i="2"/>
  <c r="G37" i="2"/>
  <c r="H37" i="2"/>
  <c r="I37" i="2"/>
  <c r="C38" i="2"/>
  <c r="D38" i="2"/>
  <c r="E38" i="2"/>
  <c r="F38" i="2"/>
  <c r="G38" i="2"/>
  <c r="H38" i="2"/>
  <c r="I38" i="2"/>
  <c r="C39" i="2"/>
  <c r="D39" i="2"/>
  <c r="E39" i="2"/>
  <c r="F39" i="2"/>
  <c r="G39" i="2"/>
  <c r="H39" i="2"/>
  <c r="I39" i="2"/>
  <c r="C40" i="2"/>
  <c r="D40" i="2"/>
  <c r="E40" i="2"/>
  <c r="F40" i="2"/>
  <c r="G40" i="2"/>
  <c r="H40" i="2"/>
  <c r="I40" i="2"/>
  <c r="C41" i="2"/>
  <c r="D41" i="2"/>
  <c r="E41" i="2"/>
  <c r="F41" i="2"/>
  <c r="G41" i="2"/>
  <c r="H41" i="2"/>
  <c r="I41" i="2"/>
  <c r="C42" i="2"/>
  <c r="D42" i="2"/>
  <c r="E42" i="2"/>
  <c r="F42" i="2"/>
  <c r="G42" i="2"/>
  <c r="H42" i="2"/>
  <c r="I42" i="2"/>
  <c r="C43" i="2"/>
  <c r="D43" i="2"/>
  <c r="E43" i="2"/>
  <c r="F43" i="2"/>
  <c r="G43" i="2"/>
  <c r="H43" i="2"/>
  <c r="I43" i="2"/>
  <c r="C44" i="2"/>
  <c r="D44" i="2"/>
  <c r="E44" i="2"/>
  <c r="F44" i="2"/>
  <c r="G44" i="2"/>
  <c r="H44" i="2"/>
  <c r="I44" i="2"/>
  <c r="C45" i="2"/>
  <c r="D45" i="2"/>
  <c r="E45" i="2"/>
  <c r="F45" i="2"/>
  <c r="G45" i="2"/>
  <c r="H45" i="2"/>
  <c r="I45" i="2"/>
  <c r="C46" i="2"/>
  <c r="D46" i="2"/>
  <c r="E46" i="2"/>
  <c r="F46" i="2"/>
  <c r="G46" i="2"/>
  <c r="H46" i="2"/>
  <c r="I46" i="2"/>
  <c r="C47" i="2"/>
  <c r="D47" i="2"/>
  <c r="E47" i="2"/>
  <c r="F47" i="2"/>
  <c r="G47" i="2"/>
  <c r="H47" i="2"/>
  <c r="I47" i="2"/>
  <c r="C48" i="2"/>
  <c r="D48" i="2"/>
  <c r="E48" i="2"/>
  <c r="F48" i="2"/>
  <c r="G48" i="2"/>
  <c r="H48" i="2"/>
  <c r="I48" i="2"/>
  <c r="C49" i="2"/>
  <c r="D49" i="2"/>
  <c r="E49" i="2"/>
  <c r="F49" i="2"/>
  <c r="G49" i="2"/>
  <c r="H49" i="2"/>
  <c r="I49" i="2"/>
  <c r="C50" i="2"/>
  <c r="D50" i="2"/>
  <c r="E50" i="2"/>
  <c r="F50" i="2"/>
  <c r="G50" i="2"/>
  <c r="H50" i="2"/>
  <c r="I50" i="2"/>
  <c r="C51" i="2"/>
  <c r="D51" i="2"/>
  <c r="E51" i="2"/>
  <c r="F51" i="2"/>
  <c r="G51" i="2"/>
  <c r="H51" i="2"/>
  <c r="I51" i="2"/>
  <c r="C52" i="2"/>
  <c r="D52" i="2"/>
  <c r="E52" i="2"/>
  <c r="F52" i="2"/>
  <c r="G52" i="2"/>
  <c r="H52" i="2"/>
  <c r="I52" i="2"/>
  <c r="C53" i="2"/>
  <c r="D53" i="2"/>
  <c r="E53" i="2"/>
  <c r="F53" i="2"/>
  <c r="G53" i="2"/>
  <c r="H53" i="2"/>
  <c r="I53" i="2"/>
  <c r="C54" i="2"/>
  <c r="D54" i="2"/>
  <c r="E54" i="2"/>
  <c r="F54" i="2"/>
  <c r="G54" i="2"/>
  <c r="H54" i="2"/>
  <c r="I54" i="2"/>
  <c r="C55" i="2"/>
  <c r="D55" i="2"/>
  <c r="E55" i="2"/>
  <c r="F55" i="2"/>
  <c r="G55" i="2"/>
  <c r="H55" i="2"/>
  <c r="I55" i="2"/>
  <c r="C56" i="2"/>
  <c r="D56" i="2"/>
  <c r="E56" i="2"/>
  <c r="F56" i="2"/>
  <c r="G56" i="2"/>
  <c r="H56" i="2"/>
  <c r="I56" i="2"/>
  <c r="C57" i="2"/>
  <c r="D57" i="2"/>
  <c r="E57" i="2"/>
  <c r="F57" i="2"/>
  <c r="G57" i="2"/>
  <c r="H57" i="2"/>
  <c r="I57" i="2"/>
  <c r="C58" i="2"/>
  <c r="D58" i="2"/>
  <c r="E58" i="2"/>
  <c r="F58" i="2"/>
  <c r="G58" i="2"/>
  <c r="H58" i="2"/>
  <c r="I58" i="2"/>
  <c r="C59" i="2"/>
  <c r="D59" i="2"/>
  <c r="E59" i="2"/>
  <c r="F59" i="2"/>
  <c r="G59" i="2"/>
  <c r="H59" i="2"/>
  <c r="I59" i="2"/>
  <c r="C60" i="2"/>
  <c r="D60" i="2"/>
  <c r="E60" i="2"/>
  <c r="F60" i="2"/>
  <c r="G60" i="2"/>
  <c r="H60" i="2"/>
  <c r="I60" i="2"/>
  <c r="C61" i="2"/>
  <c r="D61" i="2"/>
  <c r="E61" i="2"/>
  <c r="F61" i="2"/>
  <c r="G61" i="2"/>
  <c r="H61" i="2"/>
  <c r="I61" i="2"/>
  <c r="C62" i="2"/>
  <c r="D62" i="2"/>
  <c r="E62" i="2"/>
  <c r="F62" i="2"/>
  <c r="G62" i="2"/>
  <c r="H62" i="2"/>
  <c r="I62" i="2"/>
  <c r="C63" i="2"/>
  <c r="D63" i="2"/>
  <c r="E63" i="2"/>
  <c r="F63" i="2"/>
  <c r="G63" i="2"/>
  <c r="H63" i="2"/>
  <c r="I63" i="2"/>
  <c r="C64" i="2"/>
  <c r="D64" i="2"/>
  <c r="E64" i="2"/>
  <c r="F64" i="2"/>
  <c r="G64" i="2"/>
  <c r="H64" i="2"/>
  <c r="I64" i="2"/>
  <c r="C65" i="2"/>
  <c r="D65" i="2"/>
  <c r="E65" i="2"/>
  <c r="F65" i="2"/>
  <c r="G65" i="2"/>
  <c r="H65" i="2"/>
  <c r="I65" i="2"/>
  <c r="C66" i="2"/>
  <c r="D66" i="2"/>
  <c r="E66" i="2"/>
  <c r="F66" i="2"/>
  <c r="G66" i="2"/>
  <c r="H66" i="2"/>
  <c r="I66" i="2"/>
  <c r="C67" i="2"/>
  <c r="D67" i="2"/>
  <c r="E67" i="2"/>
  <c r="F67" i="2"/>
  <c r="G67" i="2"/>
  <c r="H67" i="2"/>
  <c r="I67" i="2"/>
  <c r="C68" i="2"/>
  <c r="D68" i="2"/>
  <c r="E68" i="2"/>
  <c r="F68" i="2"/>
  <c r="G68" i="2"/>
  <c r="H68" i="2"/>
  <c r="I68" i="2"/>
  <c r="C69" i="2"/>
  <c r="D69" i="2"/>
  <c r="E69" i="2"/>
  <c r="F69" i="2"/>
  <c r="G69" i="2"/>
  <c r="H69" i="2"/>
  <c r="I69" i="2"/>
  <c r="C70" i="2"/>
  <c r="D70" i="2"/>
  <c r="E70" i="2"/>
  <c r="F70" i="2"/>
  <c r="G70" i="2"/>
  <c r="H70" i="2"/>
  <c r="I70" i="2"/>
  <c r="C71" i="2"/>
  <c r="D71" i="2"/>
  <c r="E71" i="2"/>
  <c r="F71" i="2"/>
  <c r="G71" i="2"/>
  <c r="H71" i="2"/>
  <c r="I71" i="2"/>
  <c r="C72" i="2"/>
  <c r="D72" i="2"/>
  <c r="E72" i="2"/>
  <c r="F72" i="2"/>
  <c r="G72" i="2"/>
  <c r="H72" i="2"/>
  <c r="I72" i="2"/>
  <c r="C73" i="2"/>
  <c r="D73" i="2"/>
  <c r="E73" i="2"/>
  <c r="F73" i="2"/>
  <c r="G73" i="2"/>
  <c r="H73" i="2"/>
  <c r="I73" i="2"/>
  <c r="C74" i="2"/>
  <c r="D74" i="2"/>
  <c r="E74" i="2"/>
  <c r="F74" i="2"/>
  <c r="G74" i="2"/>
  <c r="H74" i="2"/>
  <c r="I74" i="2"/>
  <c r="C75" i="2"/>
  <c r="D75" i="2"/>
  <c r="E75" i="2"/>
  <c r="F75" i="2"/>
  <c r="G75" i="2"/>
  <c r="H75" i="2"/>
  <c r="I75" i="2"/>
  <c r="C76" i="2"/>
  <c r="D76" i="2"/>
  <c r="E76" i="2"/>
  <c r="F76" i="2"/>
  <c r="G76" i="2"/>
  <c r="H76" i="2"/>
  <c r="I76" i="2"/>
  <c r="C77" i="2"/>
  <c r="D77" i="2"/>
  <c r="E77" i="2"/>
  <c r="F77" i="2"/>
  <c r="G77" i="2"/>
  <c r="H77" i="2"/>
  <c r="I77" i="2"/>
  <c r="C78" i="2"/>
  <c r="D78" i="2"/>
  <c r="E78" i="2"/>
  <c r="F78" i="2"/>
  <c r="G78" i="2"/>
  <c r="H78" i="2"/>
  <c r="I78" i="2"/>
  <c r="C79" i="2"/>
  <c r="D79" i="2"/>
  <c r="E79" i="2"/>
  <c r="F79" i="2"/>
  <c r="G79" i="2"/>
  <c r="H79" i="2"/>
  <c r="I79" i="2"/>
  <c r="C80" i="2"/>
  <c r="D80" i="2"/>
  <c r="E80" i="2"/>
  <c r="F80" i="2"/>
  <c r="G80" i="2"/>
  <c r="H80" i="2"/>
  <c r="I80" i="2"/>
  <c r="C81" i="2"/>
  <c r="D81" i="2"/>
  <c r="E81" i="2"/>
  <c r="F81" i="2"/>
  <c r="G81" i="2"/>
  <c r="H81" i="2"/>
  <c r="I81" i="2"/>
  <c r="C82" i="2"/>
  <c r="D82" i="2"/>
  <c r="E82" i="2"/>
  <c r="F82" i="2"/>
  <c r="G82" i="2"/>
  <c r="H82" i="2"/>
  <c r="I82" i="2"/>
  <c r="C83" i="2"/>
  <c r="D83" i="2"/>
  <c r="E83" i="2"/>
  <c r="F83" i="2"/>
  <c r="G83" i="2"/>
  <c r="H83" i="2"/>
  <c r="I83" i="2"/>
  <c r="C84" i="2"/>
  <c r="D84" i="2"/>
  <c r="E84" i="2"/>
  <c r="F84" i="2"/>
  <c r="G84" i="2"/>
  <c r="H84" i="2"/>
  <c r="I84" i="2"/>
  <c r="C85" i="2"/>
  <c r="D85" i="2"/>
  <c r="E85" i="2"/>
  <c r="F85" i="2"/>
  <c r="G85" i="2"/>
  <c r="H85" i="2"/>
  <c r="I85" i="2"/>
  <c r="C86" i="2"/>
  <c r="D86" i="2"/>
  <c r="E86" i="2"/>
  <c r="F86" i="2"/>
  <c r="G86" i="2"/>
  <c r="H86" i="2"/>
  <c r="I86" i="2"/>
  <c r="C87" i="2"/>
  <c r="D87" i="2"/>
  <c r="E87" i="2"/>
  <c r="F87" i="2"/>
  <c r="G87" i="2"/>
  <c r="H87" i="2"/>
  <c r="I87" i="2"/>
  <c r="C88" i="2"/>
  <c r="D88" i="2"/>
  <c r="E88" i="2"/>
  <c r="F88" i="2"/>
  <c r="G88" i="2"/>
  <c r="H88" i="2"/>
  <c r="I88" i="2"/>
  <c r="C89" i="2"/>
  <c r="D89" i="2"/>
  <c r="E89" i="2"/>
  <c r="F89" i="2"/>
  <c r="G89" i="2"/>
  <c r="H89" i="2"/>
  <c r="I89" i="2"/>
  <c r="C90" i="2"/>
  <c r="D90" i="2"/>
  <c r="E90" i="2"/>
  <c r="F90" i="2"/>
  <c r="G90" i="2"/>
  <c r="H90" i="2"/>
  <c r="I90" i="2"/>
  <c r="C91" i="2"/>
  <c r="D91" i="2"/>
  <c r="E91" i="2"/>
  <c r="F91" i="2"/>
  <c r="G91" i="2"/>
  <c r="H91" i="2"/>
  <c r="I91" i="2"/>
  <c r="C92" i="2"/>
  <c r="D92" i="2"/>
  <c r="E92" i="2"/>
  <c r="F92" i="2"/>
  <c r="G92" i="2"/>
  <c r="H92" i="2"/>
  <c r="I92" i="2"/>
  <c r="C93" i="2"/>
  <c r="D93" i="2"/>
  <c r="E93" i="2"/>
  <c r="F93" i="2"/>
  <c r="G93" i="2"/>
  <c r="H93" i="2"/>
  <c r="I93" i="2"/>
  <c r="C94" i="2"/>
  <c r="D94" i="2"/>
  <c r="E94" i="2"/>
  <c r="F94" i="2"/>
  <c r="G94" i="2"/>
  <c r="H94" i="2"/>
  <c r="I94" i="2"/>
  <c r="C95" i="2"/>
  <c r="D95" i="2"/>
  <c r="E95" i="2"/>
  <c r="F95" i="2"/>
  <c r="G95" i="2"/>
  <c r="H95" i="2"/>
  <c r="I95" i="2"/>
  <c r="C96" i="2"/>
  <c r="D96" i="2"/>
  <c r="E96" i="2"/>
  <c r="F96" i="2"/>
  <c r="G96" i="2"/>
  <c r="H96" i="2"/>
  <c r="I96" i="2"/>
  <c r="C97" i="2"/>
  <c r="D97" i="2"/>
  <c r="E97" i="2"/>
  <c r="F97" i="2"/>
  <c r="G97" i="2"/>
  <c r="H97" i="2"/>
  <c r="I97" i="2"/>
  <c r="C98" i="2"/>
  <c r="D98" i="2"/>
  <c r="E98" i="2"/>
  <c r="F98" i="2"/>
  <c r="G98" i="2"/>
  <c r="H98" i="2"/>
  <c r="I98" i="2"/>
  <c r="C99" i="2"/>
  <c r="D99" i="2"/>
  <c r="E99" i="2"/>
  <c r="F99" i="2"/>
  <c r="G99" i="2"/>
  <c r="H99" i="2"/>
  <c r="I99" i="2"/>
  <c r="C100" i="2"/>
  <c r="D100" i="2"/>
  <c r="E100" i="2"/>
  <c r="F100" i="2"/>
  <c r="G100" i="2"/>
  <c r="H100" i="2"/>
  <c r="I100" i="2"/>
  <c r="C101" i="2"/>
  <c r="D101" i="2"/>
  <c r="E101" i="2"/>
  <c r="F101" i="2"/>
  <c r="G101" i="2"/>
  <c r="H101" i="2"/>
  <c r="I101" i="2"/>
  <c r="C102" i="2"/>
  <c r="D102" i="2"/>
  <c r="E102" i="2"/>
  <c r="F102" i="2"/>
  <c r="G102" i="2"/>
  <c r="H102" i="2"/>
  <c r="I102" i="2"/>
  <c r="C103" i="2"/>
  <c r="D103" i="2"/>
  <c r="E103" i="2"/>
  <c r="F103" i="2"/>
  <c r="G103" i="2"/>
  <c r="H103" i="2"/>
  <c r="I103" i="2"/>
  <c r="C104" i="2"/>
  <c r="D104" i="2"/>
  <c r="E104" i="2"/>
  <c r="F104" i="2"/>
  <c r="G104" i="2"/>
  <c r="H104" i="2"/>
  <c r="I104" i="2"/>
  <c r="C105" i="2"/>
  <c r="D105" i="2"/>
  <c r="E105" i="2"/>
  <c r="F105" i="2"/>
  <c r="G105" i="2"/>
  <c r="H105" i="2"/>
  <c r="I105" i="2"/>
  <c r="C106" i="2"/>
  <c r="D106" i="2"/>
  <c r="E106" i="2"/>
  <c r="F106" i="2"/>
  <c r="G106" i="2"/>
  <c r="H106" i="2"/>
  <c r="I106" i="2"/>
  <c r="C107" i="2"/>
  <c r="D107" i="2"/>
  <c r="E107" i="2"/>
  <c r="F107" i="2"/>
  <c r="G107" i="2"/>
  <c r="H107" i="2"/>
  <c r="I107" i="2"/>
  <c r="C108" i="2"/>
  <c r="D108" i="2"/>
  <c r="E108" i="2"/>
  <c r="F108" i="2"/>
  <c r="G108" i="2"/>
  <c r="H108" i="2"/>
  <c r="I108" i="2"/>
  <c r="C109" i="2"/>
  <c r="D109" i="2"/>
  <c r="E109" i="2"/>
  <c r="F109" i="2"/>
  <c r="G109" i="2"/>
  <c r="H109" i="2"/>
  <c r="I109" i="2"/>
  <c r="C110" i="2"/>
  <c r="D110" i="2"/>
  <c r="E110" i="2"/>
  <c r="F110" i="2"/>
  <c r="G110" i="2"/>
  <c r="H110" i="2"/>
  <c r="I110" i="2"/>
  <c r="C111" i="2"/>
  <c r="D111" i="2"/>
  <c r="E111" i="2"/>
  <c r="F111" i="2"/>
  <c r="G111" i="2"/>
  <c r="H111" i="2"/>
  <c r="I111" i="2"/>
  <c r="C112" i="2"/>
  <c r="D112" i="2"/>
  <c r="E112" i="2"/>
  <c r="F112" i="2"/>
  <c r="G112" i="2"/>
  <c r="H112" i="2"/>
  <c r="I112" i="2"/>
  <c r="C113" i="2"/>
  <c r="D113" i="2"/>
  <c r="E113" i="2"/>
  <c r="F113" i="2"/>
  <c r="G113" i="2"/>
  <c r="H113" i="2"/>
  <c r="I113" i="2"/>
  <c r="C114" i="2"/>
  <c r="D114" i="2"/>
  <c r="E114" i="2"/>
  <c r="F114" i="2"/>
  <c r="G114" i="2"/>
  <c r="H114" i="2"/>
  <c r="I114" i="2"/>
  <c r="C115" i="2"/>
  <c r="D115" i="2"/>
  <c r="E115" i="2"/>
  <c r="F115" i="2"/>
  <c r="G115" i="2"/>
  <c r="H115" i="2"/>
  <c r="I115" i="2"/>
  <c r="C116" i="2"/>
  <c r="D116" i="2"/>
  <c r="E116" i="2"/>
  <c r="F116" i="2"/>
  <c r="G116" i="2"/>
  <c r="H116" i="2"/>
  <c r="I116" i="2"/>
  <c r="C117" i="2"/>
  <c r="D117" i="2"/>
  <c r="E117" i="2"/>
  <c r="F117" i="2"/>
  <c r="G117" i="2"/>
  <c r="H117" i="2"/>
  <c r="I117" i="2"/>
  <c r="C118" i="2"/>
  <c r="D118" i="2"/>
  <c r="E118" i="2"/>
  <c r="F118" i="2"/>
  <c r="G118" i="2"/>
  <c r="H118" i="2"/>
  <c r="I118" i="2"/>
  <c r="C119" i="2"/>
  <c r="D119" i="2"/>
  <c r="E119" i="2"/>
  <c r="F119" i="2"/>
  <c r="G119" i="2"/>
  <c r="H119" i="2"/>
  <c r="I119" i="2"/>
  <c r="C120" i="2"/>
  <c r="D120" i="2"/>
  <c r="E120" i="2"/>
  <c r="F120" i="2"/>
  <c r="G120" i="2"/>
  <c r="H120" i="2"/>
  <c r="I120" i="2"/>
  <c r="C121" i="2"/>
  <c r="D121" i="2"/>
  <c r="E121" i="2"/>
  <c r="F121" i="2"/>
  <c r="G121" i="2"/>
  <c r="H121" i="2"/>
  <c r="I121" i="2"/>
  <c r="C122" i="2"/>
  <c r="D122" i="2"/>
  <c r="E122" i="2"/>
  <c r="F122" i="2"/>
  <c r="G122" i="2"/>
  <c r="H122" i="2"/>
  <c r="I122" i="2"/>
  <c r="C123" i="2"/>
  <c r="D123" i="2"/>
  <c r="E123" i="2"/>
  <c r="F123" i="2"/>
  <c r="G123" i="2"/>
  <c r="H123" i="2"/>
  <c r="I123" i="2"/>
  <c r="C124" i="2"/>
  <c r="D124" i="2"/>
  <c r="E124" i="2"/>
  <c r="F124" i="2"/>
  <c r="G124" i="2"/>
  <c r="H124" i="2"/>
  <c r="I124" i="2"/>
  <c r="C125" i="2"/>
  <c r="D125" i="2"/>
  <c r="E125" i="2"/>
  <c r="F125" i="2"/>
  <c r="G125" i="2"/>
  <c r="H125" i="2"/>
  <c r="I125" i="2"/>
  <c r="C126" i="2"/>
  <c r="D126" i="2"/>
  <c r="E126" i="2"/>
  <c r="F126" i="2"/>
  <c r="G126" i="2"/>
  <c r="H126" i="2"/>
  <c r="I126" i="2"/>
  <c r="C127" i="2"/>
  <c r="D127" i="2"/>
  <c r="E127" i="2"/>
  <c r="F127" i="2"/>
  <c r="G127" i="2"/>
  <c r="H127" i="2"/>
  <c r="I127" i="2"/>
  <c r="C128" i="2"/>
  <c r="D128" i="2"/>
  <c r="E128" i="2"/>
  <c r="F128" i="2"/>
  <c r="G128" i="2"/>
  <c r="H128" i="2"/>
  <c r="I128" i="2"/>
  <c r="C129" i="2"/>
  <c r="D129" i="2"/>
  <c r="E129" i="2"/>
  <c r="F129" i="2"/>
  <c r="G129" i="2"/>
  <c r="H129" i="2"/>
  <c r="I129" i="2"/>
  <c r="C130" i="2"/>
  <c r="D130" i="2"/>
  <c r="E130" i="2"/>
  <c r="F130" i="2"/>
  <c r="G130" i="2"/>
  <c r="H130" i="2"/>
  <c r="I130" i="2"/>
  <c r="C131" i="2"/>
  <c r="D131" i="2"/>
  <c r="E131" i="2"/>
  <c r="F131" i="2"/>
  <c r="G131" i="2"/>
  <c r="H131" i="2"/>
  <c r="I131" i="2"/>
  <c r="C132" i="2"/>
  <c r="D132" i="2"/>
  <c r="E132" i="2"/>
  <c r="F132" i="2"/>
  <c r="G132" i="2"/>
  <c r="H132" i="2"/>
  <c r="I132" i="2"/>
  <c r="C133" i="2"/>
  <c r="D133" i="2"/>
  <c r="E133" i="2"/>
  <c r="F133" i="2"/>
  <c r="G133" i="2"/>
  <c r="H133" i="2"/>
  <c r="I133" i="2"/>
  <c r="C134" i="2"/>
  <c r="D134" i="2"/>
  <c r="E134" i="2"/>
  <c r="F134" i="2"/>
  <c r="G134" i="2"/>
  <c r="H134" i="2"/>
  <c r="I134" i="2"/>
  <c r="C135" i="2"/>
  <c r="D135" i="2"/>
  <c r="E135" i="2"/>
  <c r="F135" i="2"/>
  <c r="G135" i="2"/>
  <c r="H135" i="2"/>
  <c r="I135" i="2"/>
  <c r="C136" i="2"/>
  <c r="D136" i="2"/>
  <c r="E136" i="2"/>
  <c r="F136" i="2"/>
  <c r="G136" i="2"/>
  <c r="H136" i="2"/>
  <c r="I136" i="2"/>
  <c r="C137" i="2"/>
  <c r="D137" i="2"/>
  <c r="E137" i="2"/>
  <c r="F137" i="2"/>
  <c r="G137" i="2"/>
  <c r="H137" i="2"/>
  <c r="I137" i="2"/>
  <c r="C138" i="2"/>
  <c r="D138" i="2"/>
  <c r="E138" i="2"/>
  <c r="F138" i="2"/>
  <c r="G138" i="2"/>
  <c r="H138" i="2"/>
  <c r="I138" i="2"/>
  <c r="C139" i="2"/>
  <c r="D139" i="2"/>
  <c r="E139" i="2"/>
  <c r="F139" i="2"/>
  <c r="G139" i="2"/>
  <c r="H139" i="2"/>
  <c r="I139" i="2"/>
  <c r="C140" i="2"/>
  <c r="D140" i="2"/>
  <c r="E140" i="2"/>
  <c r="F140" i="2"/>
  <c r="G140" i="2"/>
  <c r="H140" i="2"/>
  <c r="I140" i="2"/>
  <c r="C141" i="2"/>
  <c r="D141" i="2"/>
  <c r="E141" i="2"/>
  <c r="F141" i="2"/>
  <c r="G141" i="2"/>
  <c r="H141" i="2"/>
  <c r="I141" i="2"/>
  <c r="C142" i="2"/>
  <c r="D142" i="2"/>
  <c r="E142" i="2"/>
  <c r="F142" i="2"/>
  <c r="G142" i="2"/>
  <c r="H142" i="2"/>
  <c r="I142" i="2"/>
  <c r="C143" i="2"/>
  <c r="D143" i="2"/>
  <c r="E143" i="2"/>
  <c r="F143" i="2"/>
  <c r="G143" i="2"/>
  <c r="H143" i="2"/>
  <c r="I143" i="2"/>
  <c r="C144" i="2"/>
  <c r="D144" i="2"/>
  <c r="E144" i="2"/>
  <c r="F144" i="2"/>
  <c r="G144" i="2"/>
  <c r="H144" i="2"/>
  <c r="I144" i="2"/>
  <c r="C145" i="2"/>
  <c r="D145" i="2"/>
  <c r="E145" i="2"/>
  <c r="F145" i="2"/>
  <c r="G145" i="2"/>
  <c r="H145" i="2"/>
  <c r="I145" i="2"/>
  <c r="C146" i="2"/>
  <c r="D146" i="2"/>
  <c r="E146" i="2"/>
  <c r="F146" i="2"/>
  <c r="G146" i="2"/>
  <c r="H146" i="2"/>
  <c r="I146" i="2"/>
  <c r="C147" i="2"/>
  <c r="D147" i="2"/>
  <c r="E147" i="2"/>
  <c r="F147" i="2"/>
  <c r="G147" i="2"/>
  <c r="H147" i="2"/>
  <c r="I147" i="2"/>
  <c r="C148" i="2"/>
  <c r="D148" i="2"/>
  <c r="E148" i="2"/>
  <c r="F148" i="2"/>
  <c r="G148" i="2"/>
  <c r="H148" i="2"/>
  <c r="I148" i="2"/>
  <c r="C149" i="2"/>
  <c r="D149" i="2"/>
  <c r="E149" i="2"/>
  <c r="F149" i="2"/>
  <c r="G149" i="2"/>
  <c r="H149" i="2"/>
  <c r="I149" i="2"/>
  <c r="C150" i="2"/>
  <c r="D150" i="2"/>
  <c r="E150" i="2"/>
  <c r="F150" i="2"/>
  <c r="G150" i="2"/>
  <c r="H150" i="2"/>
  <c r="I150" i="2"/>
  <c r="C151" i="2"/>
  <c r="D151" i="2"/>
  <c r="E151" i="2"/>
  <c r="F151" i="2"/>
  <c r="G151" i="2"/>
  <c r="H151" i="2"/>
  <c r="I151" i="2"/>
  <c r="C152" i="2"/>
  <c r="D152" i="2"/>
  <c r="E152" i="2"/>
  <c r="F152" i="2"/>
  <c r="G152" i="2"/>
  <c r="H152" i="2"/>
  <c r="I152" i="2"/>
  <c r="C153" i="2"/>
  <c r="D153" i="2"/>
  <c r="E153" i="2"/>
  <c r="F153" i="2"/>
  <c r="G153" i="2"/>
  <c r="H153" i="2"/>
  <c r="I153" i="2"/>
  <c r="C154" i="2"/>
  <c r="D154" i="2"/>
  <c r="E154" i="2"/>
  <c r="F154" i="2"/>
  <c r="G154" i="2"/>
  <c r="H154" i="2"/>
  <c r="I154" i="2"/>
  <c r="C155" i="2"/>
  <c r="D155" i="2"/>
  <c r="E155" i="2"/>
  <c r="F155" i="2"/>
  <c r="G155" i="2"/>
  <c r="H155" i="2"/>
  <c r="I155" i="2"/>
  <c r="C156" i="2"/>
  <c r="D156" i="2"/>
  <c r="E156" i="2"/>
  <c r="F156" i="2"/>
  <c r="G156" i="2"/>
  <c r="H156" i="2"/>
  <c r="I156" i="2"/>
  <c r="C157" i="2"/>
  <c r="D157" i="2"/>
  <c r="E157" i="2"/>
  <c r="F157" i="2"/>
  <c r="G157" i="2"/>
  <c r="H157" i="2"/>
  <c r="I157" i="2"/>
  <c r="C158" i="2"/>
  <c r="D158" i="2"/>
  <c r="E158" i="2"/>
  <c r="F158" i="2"/>
  <c r="G158" i="2"/>
  <c r="H158" i="2"/>
  <c r="I158" i="2"/>
  <c r="C159" i="2"/>
  <c r="D159" i="2"/>
  <c r="E159" i="2"/>
  <c r="F159" i="2"/>
  <c r="G159" i="2"/>
  <c r="H159" i="2"/>
  <c r="I159" i="2"/>
  <c r="C160" i="2"/>
  <c r="D160" i="2"/>
  <c r="E160" i="2"/>
  <c r="F160" i="2"/>
  <c r="G160" i="2"/>
  <c r="H160" i="2"/>
  <c r="I160" i="2"/>
  <c r="C161" i="2"/>
  <c r="D161" i="2"/>
  <c r="E161" i="2"/>
  <c r="F161" i="2"/>
  <c r="G161" i="2"/>
  <c r="H161" i="2"/>
  <c r="I161" i="2"/>
  <c r="C162" i="2"/>
  <c r="D162" i="2"/>
  <c r="E162" i="2"/>
  <c r="F162" i="2"/>
  <c r="G162" i="2"/>
  <c r="H162" i="2"/>
  <c r="I162" i="2"/>
  <c r="C163" i="2"/>
  <c r="D163" i="2"/>
  <c r="E163" i="2"/>
  <c r="F163" i="2"/>
  <c r="G163" i="2"/>
  <c r="H163" i="2"/>
  <c r="I163" i="2"/>
  <c r="C164" i="2"/>
  <c r="D164" i="2"/>
  <c r="E164" i="2"/>
  <c r="F164" i="2"/>
  <c r="G164" i="2"/>
  <c r="H164" i="2"/>
  <c r="I164" i="2"/>
  <c r="C165" i="2"/>
  <c r="D165" i="2"/>
  <c r="E165" i="2"/>
  <c r="F165" i="2"/>
  <c r="G165" i="2"/>
  <c r="H165" i="2"/>
  <c r="I165" i="2"/>
  <c r="C166" i="2"/>
  <c r="D166" i="2"/>
  <c r="E166" i="2"/>
  <c r="F166" i="2"/>
  <c r="G166" i="2"/>
  <c r="H166" i="2"/>
  <c r="I166" i="2"/>
  <c r="C167" i="2"/>
  <c r="D167" i="2"/>
  <c r="E167" i="2"/>
  <c r="F167" i="2"/>
  <c r="G167" i="2"/>
  <c r="H167" i="2"/>
  <c r="I167" i="2"/>
  <c r="C168" i="2"/>
  <c r="D168" i="2"/>
  <c r="E168" i="2"/>
  <c r="F168" i="2"/>
  <c r="G168" i="2"/>
  <c r="H168" i="2"/>
  <c r="I168" i="2"/>
  <c r="C169" i="2"/>
  <c r="D169" i="2"/>
  <c r="E169" i="2"/>
  <c r="F169" i="2"/>
  <c r="G169" i="2"/>
  <c r="H169" i="2"/>
  <c r="I169" i="2"/>
  <c r="C170" i="2"/>
  <c r="D170" i="2"/>
  <c r="E170" i="2"/>
  <c r="F170" i="2"/>
  <c r="G170" i="2"/>
  <c r="H170" i="2"/>
  <c r="I170" i="2"/>
  <c r="C171" i="2"/>
  <c r="D171" i="2"/>
  <c r="E171" i="2"/>
  <c r="F171" i="2"/>
  <c r="G171" i="2"/>
  <c r="H171" i="2"/>
  <c r="I171" i="2"/>
  <c r="C172" i="2"/>
  <c r="D172" i="2"/>
  <c r="E172" i="2"/>
  <c r="F172" i="2"/>
  <c r="G172" i="2"/>
  <c r="H172" i="2"/>
  <c r="I172" i="2"/>
  <c r="C173" i="2"/>
  <c r="D173" i="2"/>
  <c r="E173" i="2"/>
  <c r="F173" i="2"/>
  <c r="G173" i="2"/>
  <c r="H173" i="2"/>
  <c r="I173" i="2"/>
  <c r="C174" i="2"/>
  <c r="D174" i="2"/>
  <c r="E174" i="2"/>
  <c r="F174" i="2"/>
  <c r="G174" i="2"/>
  <c r="H174" i="2"/>
  <c r="I174" i="2"/>
  <c r="C175" i="2"/>
  <c r="D175" i="2"/>
  <c r="E175" i="2"/>
  <c r="F175" i="2"/>
  <c r="G175" i="2"/>
  <c r="H175" i="2"/>
  <c r="I175" i="2"/>
  <c r="C176" i="2"/>
  <c r="D176" i="2"/>
  <c r="E176" i="2"/>
  <c r="F176" i="2"/>
  <c r="G176" i="2"/>
  <c r="H176" i="2"/>
  <c r="I176" i="2"/>
  <c r="C177" i="2"/>
  <c r="D177" i="2"/>
  <c r="E177" i="2"/>
  <c r="F177" i="2"/>
  <c r="G177" i="2"/>
  <c r="H177" i="2"/>
  <c r="I177" i="2"/>
  <c r="C178" i="2"/>
  <c r="D178" i="2"/>
  <c r="E178" i="2"/>
  <c r="F178" i="2"/>
  <c r="G178" i="2"/>
  <c r="H178" i="2"/>
  <c r="I178" i="2"/>
  <c r="C179" i="2"/>
  <c r="D179" i="2"/>
  <c r="E179" i="2"/>
  <c r="F179" i="2"/>
  <c r="G179" i="2"/>
  <c r="H179" i="2"/>
  <c r="I179" i="2"/>
  <c r="C180" i="2"/>
  <c r="D180" i="2"/>
  <c r="E180" i="2"/>
  <c r="F180" i="2"/>
  <c r="G180" i="2"/>
  <c r="H180" i="2"/>
  <c r="I180" i="2"/>
  <c r="C181" i="2"/>
  <c r="D181" i="2"/>
  <c r="E181" i="2"/>
  <c r="F181" i="2"/>
  <c r="G181" i="2"/>
  <c r="H181" i="2"/>
  <c r="I181" i="2"/>
  <c r="C182" i="2"/>
  <c r="D182" i="2"/>
  <c r="E182" i="2"/>
  <c r="F182" i="2"/>
  <c r="G182" i="2"/>
  <c r="H182" i="2"/>
  <c r="I182" i="2"/>
  <c r="C183" i="2"/>
  <c r="D183" i="2"/>
  <c r="E183" i="2"/>
  <c r="F183" i="2"/>
  <c r="G183" i="2"/>
  <c r="H183" i="2"/>
  <c r="I183" i="2"/>
  <c r="C184" i="2"/>
  <c r="D184" i="2"/>
  <c r="E184" i="2"/>
  <c r="F184" i="2"/>
  <c r="G184" i="2"/>
  <c r="H184" i="2"/>
  <c r="I184" i="2"/>
  <c r="C185" i="2"/>
  <c r="D185" i="2"/>
  <c r="E185" i="2"/>
  <c r="F185" i="2"/>
  <c r="G185" i="2"/>
  <c r="H185" i="2"/>
  <c r="I185" i="2"/>
  <c r="C186" i="2"/>
  <c r="D186" i="2"/>
  <c r="E186" i="2"/>
  <c r="F186" i="2"/>
  <c r="G186" i="2"/>
  <c r="H186" i="2"/>
  <c r="I186" i="2"/>
  <c r="C187" i="2"/>
  <c r="D187" i="2"/>
  <c r="E187" i="2"/>
  <c r="F187" i="2"/>
  <c r="G187" i="2"/>
  <c r="H187" i="2"/>
  <c r="I187" i="2"/>
  <c r="C188" i="2"/>
  <c r="D188" i="2"/>
  <c r="E188" i="2"/>
  <c r="F188" i="2"/>
  <c r="G188" i="2"/>
  <c r="H188" i="2"/>
  <c r="I188" i="2"/>
  <c r="C189" i="2"/>
  <c r="D189" i="2"/>
  <c r="E189" i="2"/>
  <c r="F189" i="2"/>
  <c r="G189" i="2"/>
  <c r="H189" i="2"/>
  <c r="I189" i="2"/>
  <c r="C190" i="2"/>
  <c r="D190" i="2"/>
  <c r="E190" i="2"/>
  <c r="F190" i="2"/>
  <c r="G190" i="2"/>
  <c r="H190" i="2"/>
  <c r="I190" i="2"/>
  <c r="C191" i="2"/>
  <c r="D191" i="2"/>
  <c r="E191" i="2"/>
  <c r="F191" i="2"/>
  <c r="G191" i="2"/>
  <c r="H191" i="2"/>
  <c r="I191" i="2"/>
  <c r="C192" i="2"/>
  <c r="D192" i="2"/>
  <c r="E192" i="2"/>
  <c r="F192" i="2"/>
  <c r="G192" i="2"/>
  <c r="H192" i="2"/>
  <c r="I192" i="2"/>
  <c r="C193" i="2"/>
  <c r="D193" i="2"/>
  <c r="E193" i="2"/>
  <c r="F193" i="2"/>
  <c r="G193" i="2"/>
  <c r="H193" i="2"/>
  <c r="I193" i="2"/>
  <c r="C194" i="2"/>
  <c r="D194" i="2"/>
  <c r="E194" i="2"/>
  <c r="F194" i="2"/>
  <c r="G194" i="2"/>
  <c r="H194" i="2"/>
  <c r="I194" i="2"/>
  <c r="C195" i="2"/>
  <c r="D195" i="2"/>
  <c r="E195" i="2"/>
  <c r="F195" i="2"/>
  <c r="G195" i="2"/>
  <c r="H195" i="2"/>
  <c r="I195" i="2"/>
  <c r="C196" i="2"/>
  <c r="D196" i="2"/>
  <c r="E196" i="2"/>
  <c r="F196" i="2"/>
  <c r="G196" i="2"/>
  <c r="H196" i="2"/>
  <c r="I196" i="2"/>
  <c r="C197" i="2"/>
  <c r="D197" i="2"/>
  <c r="E197" i="2"/>
  <c r="F197" i="2"/>
  <c r="G197" i="2"/>
  <c r="H197" i="2"/>
  <c r="I197" i="2"/>
  <c r="C198" i="2"/>
  <c r="D198" i="2"/>
  <c r="E198" i="2"/>
  <c r="F198" i="2"/>
  <c r="G198" i="2"/>
  <c r="H198" i="2"/>
  <c r="I198" i="2"/>
  <c r="C199" i="2"/>
  <c r="D199" i="2"/>
  <c r="E199" i="2"/>
  <c r="F199" i="2"/>
  <c r="G199" i="2"/>
  <c r="H199" i="2"/>
  <c r="I199" i="2"/>
  <c r="C200" i="2"/>
  <c r="D200" i="2"/>
  <c r="E200" i="2"/>
  <c r="F200" i="2"/>
  <c r="G200" i="2"/>
  <c r="H200" i="2"/>
  <c r="I200" i="2"/>
  <c r="C201" i="2"/>
  <c r="D201" i="2"/>
  <c r="E201" i="2"/>
  <c r="F201" i="2"/>
  <c r="G201" i="2"/>
  <c r="H201" i="2"/>
  <c r="I201" i="2"/>
  <c r="C202" i="2"/>
  <c r="D202" i="2"/>
  <c r="E202" i="2"/>
  <c r="F202" i="2"/>
  <c r="G202" i="2"/>
  <c r="H202" i="2"/>
  <c r="I202" i="2"/>
  <c r="C203" i="2"/>
  <c r="D203" i="2"/>
  <c r="E203" i="2"/>
  <c r="F203" i="2"/>
  <c r="G203" i="2"/>
  <c r="H203" i="2"/>
  <c r="I203" i="2"/>
  <c r="C204" i="2"/>
  <c r="D204" i="2"/>
  <c r="E204" i="2"/>
  <c r="F204" i="2"/>
  <c r="G204" i="2"/>
  <c r="H204" i="2"/>
  <c r="I204" i="2"/>
  <c r="C205" i="2"/>
  <c r="D205" i="2"/>
  <c r="E205" i="2"/>
  <c r="F205" i="2"/>
  <c r="G205" i="2"/>
  <c r="H205" i="2"/>
  <c r="I205" i="2"/>
  <c r="C206" i="2"/>
  <c r="D206" i="2"/>
  <c r="E206" i="2"/>
  <c r="F206" i="2"/>
  <c r="G206" i="2"/>
  <c r="H206" i="2"/>
  <c r="I206" i="2"/>
  <c r="C207" i="2"/>
  <c r="D207" i="2"/>
  <c r="E207" i="2"/>
  <c r="F207" i="2"/>
  <c r="G207" i="2"/>
  <c r="H207" i="2"/>
  <c r="I207" i="2"/>
  <c r="C208" i="2"/>
  <c r="D208" i="2"/>
  <c r="E208" i="2"/>
  <c r="F208" i="2"/>
  <c r="G208" i="2"/>
  <c r="H208" i="2"/>
  <c r="I208" i="2"/>
  <c r="C209" i="2"/>
  <c r="D209" i="2"/>
  <c r="E209" i="2"/>
  <c r="F209" i="2"/>
  <c r="G209" i="2"/>
  <c r="H209" i="2"/>
  <c r="I209" i="2"/>
  <c r="C210" i="2"/>
  <c r="D210" i="2"/>
  <c r="E210" i="2"/>
  <c r="F210" i="2"/>
  <c r="G210" i="2"/>
  <c r="H210" i="2"/>
  <c r="I210" i="2"/>
  <c r="C211" i="2"/>
  <c r="D211" i="2"/>
  <c r="E211" i="2"/>
  <c r="F211" i="2"/>
  <c r="G211" i="2"/>
  <c r="H211" i="2"/>
  <c r="I211" i="2"/>
  <c r="C212" i="2"/>
  <c r="D212" i="2"/>
  <c r="E212" i="2"/>
  <c r="F212" i="2"/>
  <c r="G212" i="2"/>
  <c r="H212" i="2"/>
  <c r="I212" i="2"/>
  <c r="C213" i="2"/>
  <c r="D213" i="2"/>
  <c r="E213" i="2"/>
  <c r="F213" i="2"/>
  <c r="G213" i="2"/>
  <c r="H213" i="2"/>
  <c r="I213" i="2"/>
  <c r="C214" i="2"/>
  <c r="D214" i="2"/>
  <c r="E214" i="2"/>
  <c r="F214" i="2"/>
  <c r="G214" i="2"/>
  <c r="H214" i="2"/>
  <c r="I214" i="2"/>
  <c r="C215" i="2"/>
  <c r="D215" i="2"/>
  <c r="E215" i="2"/>
  <c r="F215" i="2"/>
  <c r="G215" i="2"/>
  <c r="H215" i="2"/>
  <c r="I215" i="2"/>
  <c r="C216" i="2"/>
  <c r="D216" i="2"/>
  <c r="E216" i="2"/>
  <c r="F216" i="2"/>
  <c r="G216" i="2"/>
  <c r="H216" i="2"/>
  <c r="I216" i="2"/>
  <c r="C217" i="2"/>
  <c r="D217" i="2"/>
  <c r="E217" i="2"/>
  <c r="F217" i="2"/>
  <c r="G217" i="2"/>
  <c r="H217" i="2"/>
  <c r="I217" i="2"/>
  <c r="C218" i="2"/>
  <c r="D218" i="2"/>
  <c r="E218" i="2"/>
  <c r="F218" i="2"/>
  <c r="G218" i="2"/>
  <c r="H218" i="2"/>
  <c r="I218" i="2"/>
  <c r="C219" i="2"/>
  <c r="D219" i="2"/>
  <c r="E219" i="2"/>
  <c r="F219" i="2"/>
  <c r="G219" i="2"/>
  <c r="H219" i="2"/>
  <c r="I219" i="2"/>
  <c r="C220" i="2"/>
  <c r="D220" i="2"/>
  <c r="E220" i="2"/>
  <c r="F220" i="2"/>
  <c r="G220" i="2"/>
  <c r="H220" i="2"/>
  <c r="I220" i="2"/>
  <c r="C221" i="2"/>
  <c r="D221" i="2"/>
  <c r="E221" i="2"/>
  <c r="F221" i="2"/>
  <c r="G221" i="2"/>
  <c r="H221" i="2"/>
  <c r="I221" i="2"/>
  <c r="C222" i="2"/>
  <c r="D222" i="2"/>
  <c r="E222" i="2"/>
  <c r="F222" i="2"/>
  <c r="G222" i="2"/>
  <c r="H222" i="2"/>
  <c r="I222" i="2"/>
  <c r="C223" i="2"/>
  <c r="D223" i="2"/>
  <c r="E223" i="2"/>
  <c r="F223" i="2"/>
  <c r="G223" i="2"/>
  <c r="H223" i="2"/>
  <c r="I223" i="2"/>
  <c r="C224" i="2"/>
  <c r="D224" i="2"/>
  <c r="E224" i="2"/>
  <c r="F224" i="2"/>
  <c r="G224" i="2"/>
  <c r="H224" i="2"/>
  <c r="I224" i="2"/>
  <c r="C225" i="2"/>
  <c r="D225" i="2"/>
  <c r="E225" i="2"/>
  <c r="F225" i="2"/>
  <c r="G225" i="2"/>
  <c r="H225" i="2"/>
  <c r="I225" i="2"/>
  <c r="C226" i="2"/>
  <c r="D226" i="2"/>
  <c r="E226" i="2"/>
  <c r="F226" i="2"/>
  <c r="G226" i="2"/>
  <c r="H226" i="2"/>
  <c r="I226" i="2"/>
  <c r="C227" i="2"/>
  <c r="D227" i="2"/>
  <c r="E227" i="2"/>
  <c r="F227" i="2"/>
  <c r="G227" i="2"/>
  <c r="H227" i="2"/>
  <c r="I227" i="2"/>
  <c r="C228" i="2"/>
  <c r="D228" i="2"/>
  <c r="E228" i="2"/>
  <c r="F228" i="2"/>
  <c r="G228" i="2"/>
  <c r="H228" i="2"/>
  <c r="I228" i="2"/>
  <c r="C229" i="2"/>
  <c r="D229" i="2"/>
  <c r="E229" i="2"/>
  <c r="F229" i="2"/>
  <c r="G229" i="2"/>
  <c r="H229" i="2"/>
  <c r="I229" i="2"/>
  <c r="C230" i="2"/>
  <c r="D230" i="2"/>
  <c r="E230" i="2"/>
  <c r="F230" i="2"/>
  <c r="G230" i="2"/>
  <c r="H230" i="2"/>
  <c r="I230" i="2"/>
  <c r="C231" i="2"/>
  <c r="D231" i="2"/>
  <c r="E231" i="2"/>
  <c r="F231" i="2"/>
  <c r="G231" i="2"/>
  <c r="H231" i="2"/>
  <c r="I231" i="2"/>
  <c r="C232" i="2"/>
  <c r="D232" i="2"/>
  <c r="E232" i="2"/>
  <c r="F232" i="2"/>
  <c r="G232" i="2"/>
  <c r="H232" i="2"/>
  <c r="I232" i="2"/>
  <c r="C233" i="2"/>
  <c r="D233" i="2"/>
  <c r="E233" i="2"/>
  <c r="F233" i="2"/>
  <c r="G233" i="2"/>
  <c r="H233" i="2"/>
  <c r="I233" i="2"/>
  <c r="C234" i="2"/>
  <c r="D234" i="2"/>
  <c r="E234" i="2"/>
  <c r="F234" i="2"/>
  <c r="G234" i="2"/>
  <c r="H234" i="2"/>
  <c r="I234" i="2"/>
  <c r="C235" i="2"/>
  <c r="D235" i="2"/>
  <c r="E235" i="2"/>
  <c r="F235" i="2"/>
  <c r="G235" i="2"/>
  <c r="H235" i="2"/>
  <c r="I235" i="2"/>
  <c r="C236" i="2"/>
  <c r="D236" i="2"/>
  <c r="E236" i="2"/>
  <c r="F236" i="2"/>
  <c r="G236" i="2"/>
  <c r="H236" i="2"/>
  <c r="I236" i="2"/>
  <c r="C237" i="2"/>
  <c r="D237" i="2"/>
  <c r="E237" i="2"/>
  <c r="F237" i="2"/>
  <c r="G237" i="2"/>
  <c r="H237" i="2"/>
  <c r="I237" i="2"/>
  <c r="C238" i="2"/>
  <c r="D238" i="2"/>
  <c r="E238" i="2"/>
  <c r="F238" i="2"/>
  <c r="G238" i="2"/>
  <c r="H238" i="2"/>
  <c r="I238" i="2"/>
  <c r="C239" i="2"/>
  <c r="D239" i="2"/>
  <c r="E239" i="2"/>
  <c r="F239" i="2"/>
  <c r="G239" i="2"/>
  <c r="H239" i="2"/>
  <c r="I239" i="2"/>
  <c r="C240" i="2"/>
  <c r="D240" i="2"/>
  <c r="E240" i="2"/>
  <c r="F240" i="2"/>
  <c r="G240" i="2"/>
  <c r="H240" i="2"/>
  <c r="I240" i="2"/>
  <c r="C241" i="2"/>
  <c r="D241" i="2"/>
  <c r="E241" i="2"/>
  <c r="F241" i="2"/>
  <c r="G241" i="2"/>
  <c r="H241" i="2"/>
  <c r="I241" i="2"/>
  <c r="C242" i="2"/>
  <c r="D242" i="2"/>
  <c r="E242" i="2"/>
  <c r="F242" i="2"/>
  <c r="G242" i="2"/>
  <c r="H242" i="2"/>
  <c r="I242" i="2"/>
  <c r="C243" i="2"/>
  <c r="D243" i="2"/>
  <c r="E243" i="2"/>
  <c r="F243" i="2"/>
  <c r="G243" i="2"/>
  <c r="H243" i="2"/>
  <c r="I243" i="2"/>
  <c r="C244" i="2"/>
  <c r="D244" i="2"/>
  <c r="E244" i="2"/>
  <c r="F244" i="2"/>
  <c r="G244" i="2"/>
  <c r="H244" i="2"/>
  <c r="I244" i="2"/>
  <c r="C245" i="2"/>
  <c r="D245" i="2"/>
  <c r="E245" i="2"/>
  <c r="F245" i="2"/>
  <c r="G245" i="2"/>
  <c r="H245" i="2"/>
  <c r="I245" i="2"/>
  <c r="C246" i="2"/>
  <c r="D246" i="2"/>
  <c r="E246" i="2"/>
  <c r="F246" i="2"/>
  <c r="G246" i="2"/>
  <c r="H246" i="2"/>
  <c r="I246" i="2"/>
  <c r="C247" i="2"/>
  <c r="D247" i="2"/>
  <c r="E247" i="2"/>
  <c r="F247" i="2"/>
  <c r="G247" i="2"/>
  <c r="H247" i="2"/>
  <c r="I247" i="2"/>
  <c r="C248" i="2"/>
  <c r="D248" i="2"/>
  <c r="E248" i="2"/>
  <c r="F248" i="2"/>
  <c r="G248" i="2"/>
  <c r="H248" i="2"/>
  <c r="I248" i="2"/>
  <c r="C249" i="2"/>
  <c r="D249" i="2"/>
  <c r="E249" i="2"/>
  <c r="F249" i="2"/>
  <c r="G249" i="2"/>
  <c r="H249" i="2"/>
  <c r="I249" i="2"/>
  <c r="C250" i="2"/>
  <c r="D250" i="2"/>
  <c r="E250" i="2"/>
  <c r="F250" i="2"/>
  <c r="G250" i="2"/>
  <c r="H250" i="2"/>
  <c r="I250" i="2"/>
  <c r="C251" i="2"/>
  <c r="D251" i="2"/>
  <c r="E251" i="2"/>
  <c r="F251" i="2"/>
  <c r="G251" i="2"/>
  <c r="H251" i="2"/>
  <c r="I251" i="2"/>
  <c r="C252" i="2"/>
  <c r="D252" i="2"/>
  <c r="E252" i="2"/>
  <c r="F252" i="2"/>
  <c r="G252" i="2"/>
  <c r="H252" i="2"/>
  <c r="I252" i="2"/>
  <c r="C253" i="2"/>
  <c r="D253" i="2"/>
  <c r="E253" i="2"/>
  <c r="F253" i="2"/>
  <c r="G253" i="2"/>
  <c r="H253" i="2"/>
  <c r="I253" i="2"/>
  <c r="C254" i="2"/>
  <c r="D254" i="2"/>
  <c r="E254" i="2"/>
  <c r="F254" i="2"/>
  <c r="G254" i="2"/>
  <c r="H254" i="2"/>
  <c r="I254" i="2"/>
  <c r="C255" i="2"/>
  <c r="D255" i="2"/>
  <c r="E255" i="2"/>
  <c r="F255" i="2"/>
  <c r="G255" i="2"/>
  <c r="H255" i="2"/>
  <c r="I255" i="2"/>
  <c r="C256" i="2"/>
  <c r="D256" i="2"/>
  <c r="E256" i="2"/>
  <c r="F256" i="2"/>
  <c r="G256" i="2"/>
  <c r="H256" i="2"/>
  <c r="I256" i="2"/>
  <c r="C257" i="2"/>
  <c r="D257" i="2"/>
  <c r="E257" i="2"/>
  <c r="F257" i="2"/>
  <c r="G257" i="2"/>
  <c r="H257" i="2"/>
  <c r="I257" i="2"/>
  <c r="C258" i="2"/>
  <c r="D258" i="2"/>
  <c r="E258" i="2"/>
  <c r="F258" i="2"/>
  <c r="G258" i="2"/>
  <c r="H258" i="2"/>
  <c r="I258" i="2"/>
  <c r="C259" i="2"/>
  <c r="D259" i="2"/>
  <c r="E259" i="2"/>
  <c r="F259" i="2"/>
  <c r="G259" i="2"/>
  <c r="H259" i="2"/>
  <c r="I259" i="2"/>
  <c r="C260" i="2"/>
  <c r="D260" i="2"/>
  <c r="E260" i="2"/>
  <c r="F260" i="2"/>
  <c r="G260" i="2"/>
  <c r="H260" i="2"/>
  <c r="I260" i="2"/>
  <c r="C261" i="2"/>
  <c r="D261" i="2"/>
  <c r="E261" i="2"/>
  <c r="F261" i="2"/>
  <c r="G261" i="2"/>
  <c r="H261" i="2"/>
  <c r="I261" i="2"/>
  <c r="C262" i="2"/>
  <c r="D262" i="2"/>
  <c r="E262" i="2"/>
  <c r="F262" i="2"/>
  <c r="G262" i="2"/>
  <c r="H262" i="2"/>
  <c r="I262" i="2"/>
  <c r="C263" i="2"/>
  <c r="D263" i="2"/>
  <c r="E263" i="2"/>
  <c r="F263" i="2"/>
  <c r="G263" i="2"/>
  <c r="H263" i="2"/>
  <c r="I263" i="2"/>
  <c r="C264" i="2"/>
  <c r="D264" i="2"/>
  <c r="E264" i="2"/>
  <c r="F264" i="2"/>
  <c r="G264" i="2"/>
  <c r="H264" i="2"/>
  <c r="I264" i="2"/>
  <c r="C265" i="2"/>
  <c r="D265" i="2"/>
  <c r="E265" i="2"/>
  <c r="F265" i="2"/>
  <c r="G265" i="2"/>
  <c r="H265" i="2"/>
  <c r="I265" i="2"/>
  <c r="C266" i="2"/>
  <c r="D266" i="2"/>
  <c r="E266" i="2"/>
  <c r="F266" i="2"/>
  <c r="G266" i="2"/>
  <c r="H266" i="2"/>
  <c r="I266" i="2"/>
  <c r="C267" i="2"/>
  <c r="D267" i="2"/>
  <c r="E267" i="2"/>
  <c r="F267" i="2"/>
  <c r="G267" i="2"/>
  <c r="H267" i="2"/>
  <c r="I267" i="2"/>
  <c r="C268" i="2"/>
  <c r="D268" i="2"/>
  <c r="E268" i="2"/>
  <c r="F268" i="2"/>
  <c r="G268" i="2"/>
  <c r="H268" i="2"/>
  <c r="I268" i="2"/>
  <c r="C269" i="2"/>
  <c r="D269" i="2"/>
  <c r="E269" i="2"/>
  <c r="F269" i="2"/>
  <c r="G269" i="2"/>
  <c r="H269" i="2"/>
  <c r="I269" i="2"/>
  <c r="C270" i="2"/>
  <c r="D270" i="2"/>
  <c r="E270" i="2"/>
  <c r="F270" i="2"/>
  <c r="G270" i="2"/>
  <c r="H270" i="2"/>
  <c r="I270" i="2"/>
  <c r="C271" i="2"/>
  <c r="D271" i="2"/>
  <c r="E271" i="2"/>
  <c r="F271" i="2"/>
  <c r="G271" i="2"/>
  <c r="H271" i="2"/>
  <c r="I271" i="2"/>
  <c r="C272" i="2"/>
  <c r="D272" i="2"/>
  <c r="E272" i="2"/>
  <c r="F272" i="2"/>
  <c r="G272" i="2"/>
  <c r="H272" i="2"/>
  <c r="I272" i="2"/>
  <c r="C273" i="2"/>
  <c r="D273" i="2"/>
  <c r="E273" i="2"/>
  <c r="F273" i="2"/>
  <c r="G273" i="2"/>
  <c r="H273" i="2"/>
  <c r="I273" i="2"/>
  <c r="C274" i="2"/>
  <c r="D274" i="2"/>
  <c r="E274" i="2"/>
  <c r="F274" i="2"/>
  <c r="G274" i="2"/>
  <c r="H274" i="2"/>
  <c r="I274" i="2"/>
  <c r="C275" i="2"/>
  <c r="D275" i="2"/>
  <c r="E275" i="2"/>
  <c r="F275" i="2"/>
  <c r="G275" i="2"/>
  <c r="H275" i="2"/>
  <c r="I275" i="2"/>
  <c r="C276" i="2"/>
  <c r="D276" i="2"/>
  <c r="E276" i="2"/>
  <c r="F276" i="2"/>
  <c r="G276" i="2"/>
  <c r="H276" i="2"/>
  <c r="I276" i="2"/>
  <c r="C277" i="2"/>
  <c r="D277" i="2"/>
  <c r="E277" i="2"/>
  <c r="F277" i="2"/>
  <c r="G277" i="2"/>
  <c r="H277" i="2"/>
  <c r="I277" i="2"/>
  <c r="C278" i="2"/>
  <c r="D278" i="2"/>
  <c r="E278" i="2"/>
  <c r="F278" i="2"/>
  <c r="G278" i="2"/>
  <c r="H278" i="2"/>
  <c r="I278" i="2"/>
  <c r="C279" i="2"/>
  <c r="D279" i="2"/>
  <c r="E279" i="2"/>
  <c r="F279" i="2"/>
  <c r="G279" i="2"/>
  <c r="H279" i="2"/>
  <c r="I279" i="2"/>
  <c r="C280" i="2"/>
  <c r="D280" i="2"/>
  <c r="E280" i="2"/>
  <c r="F280" i="2"/>
  <c r="G280" i="2"/>
  <c r="H280" i="2"/>
  <c r="I280" i="2"/>
  <c r="C281" i="2"/>
  <c r="D281" i="2"/>
  <c r="E281" i="2"/>
  <c r="F281" i="2"/>
  <c r="G281" i="2"/>
  <c r="H281" i="2"/>
  <c r="I281" i="2"/>
  <c r="C282" i="2"/>
  <c r="D282" i="2"/>
  <c r="E282" i="2"/>
  <c r="F282" i="2"/>
  <c r="G282" i="2"/>
  <c r="H282" i="2"/>
  <c r="I282" i="2"/>
  <c r="C283" i="2"/>
  <c r="D283" i="2"/>
  <c r="E283" i="2"/>
  <c r="F283" i="2"/>
  <c r="G283" i="2"/>
  <c r="H283" i="2"/>
  <c r="I283" i="2"/>
  <c r="C284" i="2"/>
  <c r="D284" i="2"/>
  <c r="E284" i="2"/>
  <c r="F284" i="2"/>
  <c r="G284" i="2"/>
  <c r="H284" i="2"/>
  <c r="I284" i="2"/>
  <c r="C285" i="2"/>
  <c r="D285" i="2"/>
  <c r="E285" i="2"/>
  <c r="F285" i="2"/>
  <c r="G285" i="2"/>
  <c r="H285" i="2"/>
  <c r="I285" i="2"/>
  <c r="C286" i="2"/>
  <c r="D286" i="2"/>
  <c r="E286" i="2"/>
  <c r="F286" i="2"/>
  <c r="G286" i="2"/>
  <c r="H286" i="2"/>
  <c r="I286" i="2"/>
  <c r="C287" i="2"/>
  <c r="D287" i="2"/>
  <c r="E287" i="2"/>
  <c r="F287" i="2"/>
  <c r="G287" i="2"/>
  <c r="H287" i="2"/>
  <c r="I287" i="2"/>
  <c r="C288" i="2"/>
  <c r="D288" i="2"/>
  <c r="E288" i="2"/>
  <c r="F288" i="2"/>
  <c r="G288" i="2"/>
  <c r="H288" i="2"/>
  <c r="I288" i="2"/>
  <c r="C289" i="2"/>
  <c r="D289" i="2"/>
  <c r="E289" i="2"/>
  <c r="F289" i="2"/>
  <c r="G289" i="2"/>
  <c r="H289" i="2"/>
  <c r="I289" i="2"/>
  <c r="C290" i="2"/>
  <c r="D290" i="2"/>
  <c r="E290" i="2"/>
  <c r="F290" i="2"/>
  <c r="G290" i="2"/>
  <c r="H290" i="2"/>
  <c r="I290" i="2"/>
  <c r="C291" i="2"/>
  <c r="D291" i="2"/>
  <c r="E291" i="2"/>
  <c r="F291" i="2"/>
  <c r="G291" i="2"/>
  <c r="H291" i="2"/>
  <c r="I291" i="2"/>
  <c r="C292" i="2"/>
  <c r="D292" i="2"/>
  <c r="E292" i="2"/>
  <c r="F292" i="2"/>
  <c r="G292" i="2"/>
  <c r="H292" i="2"/>
  <c r="I292" i="2"/>
  <c r="C293" i="2"/>
  <c r="D293" i="2"/>
  <c r="E293" i="2"/>
  <c r="F293" i="2"/>
  <c r="G293" i="2"/>
  <c r="H293" i="2"/>
  <c r="I293" i="2"/>
  <c r="C294" i="2"/>
  <c r="D294" i="2"/>
  <c r="E294" i="2"/>
  <c r="F294" i="2"/>
  <c r="G294" i="2"/>
  <c r="H294" i="2"/>
  <c r="I294" i="2"/>
  <c r="C295" i="2"/>
  <c r="D295" i="2"/>
  <c r="E295" i="2"/>
  <c r="F295" i="2"/>
  <c r="G295" i="2"/>
  <c r="H295" i="2"/>
  <c r="I295" i="2"/>
  <c r="C296" i="2"/>
  <c r="D296" i="2"/>
  <c r="E296" i="2"/>
  <c r="F296" i="2"/>
  <c r="G296" i="2"/>
  <c r="H296" i="2"/>
  <c r="I296" i="2"/>
  <c r="C297" i="2"/>
  <c r="D297" i="2"/>
  <c r="E297" i="2"/>
  <c r="F297" i="2"/>
  <c r="G297" i="2"/>
  <c r="H297" i="2"/>
  <c r="I297" i="2"/>
  <c r="C298" i="2"/>
  <c r="D298" i="2"/>
  <c r="E298" i="2"/>
  <c r="F298" i="2"/>
  <c r="G298" i="2"/>
  <c r="H298" i="2"/>
  <c r="I298" i="2"/>
  <c r="C299" i="2"/>
  <c r="D299" i="2"/>
  <c r="E299" i="2"/>
  <c r="F299" i="2"/>
  <c r="G299" i="2"/>
  <c r="H299" i="2"/>
  <c r="I299" i="2"/>
  <c r="C300" i="2"/>
  <c r="D300" i="2"/>
  <c r="E300" i="2"/>
  <c r="F300" i="2"/>
  <c r="G300" i="2"/>
  <c r="H300" i="2"/>
  <c r="I300" i="2"/>
  <c r="C301" i="2"/>
  <c r="D301" i="2"/>
  <c r="E301" i="2"/>
  <c r="F301" i="2"/>
  <c r="G301" i="2"/>
  <c r="H301" i="2"/>
  <c r="I301" i="2"/>
  <c r="C302" i="2"/>
  <c r="D302" i="2"/>
  <c r="E302" i="2"/>
  <c r="F302" i="2"/>
  <c r="G302" i="2"/>
  <c r="H302" i="2"/>
  <c r="I302" i="2"/>
  <c r="C303" i="2"/>
  <c r="D303" i="2"/>
  <c r="E303" i="2"/>
  <c r="F303" i="2"/>
  <c r="G303" i="2"/>
  <c r="H303" i="2"/>
  <c r="I303" i="2"/>
  <c r="C304" i="2"/>
  <c r="D304" i="2"/>
  <c r="E304" i="2"/>
  <c r="F304" i="2"/>
  <c r="G304" i="2"/>
  <c r="H304" i="2"/>
  <c r="I304" i="2"/>
  <c r="C305" i="2"/>
  <c r="D305" i="2"/>
  <c r="E305" i="2"/>
  <c r="F305" i="2"/>
  <c r="G305" i="2"/>
  <c r="H305" i="2"/>
  <c r="I305" i="2"/>
  <c r="C306" i="2"/>
  <c r="D306" i="2"/>
  <c r="E306" i="2"/>
  <c r="F306" i="2"/>
  <c r="G306" i="2"/>
  <c r="H306" i="2"/>
  <c r="I306" i="2"/>
  <c r="C307" i="2"/>
  <c r="D307" i="2"/>
  <c r="E307" i="2"/>
  <c r="F307" i="2"/>
  <c r="G307" i="2"/>
  <c r="H307" i="2"/>
  <c r="I307" i="2"/>
  <c r="C308" i="2"/>
  <c r="D308" i="2"/>
  <c r="E308" i="2"/>
  <c r="F308" i="2"/>
  <c r="G308" i="2"/>
  <c r="H308" i="2"/>
  <c r="I308" i="2"/>
  <c r="C309" i="2"/>
  <c r="D309" i="2"/>
  <c r="E309" i="2"/>
  <c r="F309" i="2"/>
  <c r="G309" i="2"/>
  <c r="H309" i="2"/>
  <c r="I309" i="2"/>
  <c r="C310" i="2"/>
  <c r="D310" i="2"/>
  <c r="E310" i="2"/>
  <c r="F310" i="2"/>
  <c r="G310" i="2"/>
  <c r="H310" i="2"/>
  <c r="I310" i="2"/>
  <c r="C311" i="2"/>
  <c r="D311" i="2"/>
  <c r="E311" i="2"/>
  <c r="F311" i="2"/>
  <c r="G311" i="2"/>
  <c r="H311" i="2"/>
  <c r="I311" i="2"/>
  <c r="C312" i="2"/>
  <c r="D312" i="2"/>
  <c r="E312" i="2"/>
  <c r="F312" i="2"/>
  <c r="G312" i="2"/>
  <c r="H312" i="2"/>
  <c r="I312" i="2"/>
  <c r="C313" i="2"/>
  <c r="D313" i="2"/>
  <c r="E313" i="2"/>
  <c r="F313" i="2"/>
  <c r="G313" i="2"/>
  <c r="H313" i="2"/>
  <c r="I313" i="2"/>
  <c r="C314" i="2"/>
  <c r="D314" i="2"/>
  <c r="E314" i="2"/>
  <c r="F314" i="2"/>
  <c r="G314" i="2"/>
  <c r="H314" i="2"/>
  <c r="I314" i="2"/>
  <c r="C315" i="2"/>
  <c r="D315" i="2"/>
  <c r="E315" i="2"/>
  <c r="F315" i="2"/>
  <c r="G315" i="2"/>
  <c r="H315" i="2"/>
  <c r="I315" i="2"/>
  <c r="C316" i="2"/>
  <c r="D316" i="2"/>
  <c r="E316" i="2"/>
  <c r="F316" i="2"/>
  <c r="G316" i="2"/>
  <c r="H316" i="2"/>
  <c r="I316" i="2"/>
  <c r="C317" i="2"/>
  <c r="D317" i="2"/>
  <c r="E317" i="2"/>
  <c r="F317" i="2"/>
  <c r="G317" i="2"/>
  <c r="H317" i="2"/>
  <c r="I317" i="2"/>
  <c r="C318" i="2"/>
  <c r="D318" i="2"/>
  <c r="E318" i="2"/>
  <c r="F318" i="2"/>
  <c r="G318" i="2"/>
  <c r="H318" i="2"/>
  <c r="I318" i="2"/>
  <c r="C319" i="2"/>
  <c r="D319" i="2"/>
  <c r="E319" i="2"/>
  <c r="F319" i="2"/>
  <c r="G319" i="2"/>
  <c r="H319" i="2"/>
  <c r="I319" i="2"/>
  <c r="C320" i="2"/>
  <c r="D320" i="2"/>
  <c r="E320" i="2"/>
  <c r="F320" i="2"/>
  <c r="G320" i="2"/>
  <c r="H320" i="2"/>
  <c r="I320" i="2"/>
  <c r="C321" i="2"/>
  <c r="D321" i="2"/>
  <c r="E321" i="2"/>
  <c r="F321" i="2"/>
  <c r="G321" i="2"/>
  <c r="H321" i="2"/>
  <c r="I321" i="2"/>
  <c r="C322" i="2"/>
  <c r="D322" i="2"/>
  <c r="E322" i="2"/>
  <c r="F322" i="2"/>
  <c r="G322" i="2"/>
  <c r="H322" i="2"/>
  <c r="I322" i="2"/>
  <c r="C323" i="2"/>
  <c r="D323" i="2"/>
  <c r="E323" i="2"/>
  <c r="F323" i="2"/>
  <c r="G323" i="2"/>
  <c r="H323" i="2"/>
  <c r="I323" i="2"/>
  <c r="C324" i="2"/>
  <c r="D324" i="2"/>
  <c r="E324" i="2"/>
  <c r="F324" i="2"/>
  <c r="G324" i="2"/>
  <c r="H324" i="2"/>
  <c r="I324" i="2"/>
  <c r="C325" i="2"/>
  <c r="D325" i="2"/>
  <c r="E325" i="2"/>
  <c r="F325" i="2"/>
  <c r="G325" i="2"/>
  <c r="H325" i="2"/>
  <c r="I325" i="2"/>
  <c r="C326" i="2"/>
  <c r="D326" i="2"/>
  <c r="E326" i="2"/>
  <c r="F326" i="2"/>
  <c r="G326" i="2"/>
  <c r="H326" i="2"/>
  <c r="I326" i="2"/>
  <c r="C327" i="2"/>
  <c r="D327" i="2"/>
  <c r="E327" i="2"/>
  <c r="F327" i="2"/>
  <c r="G327" i="2"/>
  <c r="H327" i="2"/>
  <c r="I327" i="2"/>
  <c r="C328" i="2"/>
  <c r="D328" i="2"/>
  <c r="E328" i="2"/>
  <c r="F328" i="2"/>
  <c r="G328" i="2"/>
  <c r="H328" i="2"/>
  <c r="I328" i="2"/>
  <c r="C329" i="2"/>
  <c r="D329" i="2"/>
  <c r="E329" i="2"/>
  <c r="F329" i="2"/>
  <c r="G329" i="2"/>
  <c r="H329" i="2"/>
  <c r="I329" i="2"/>
  <c r="C330" i="2"/>
  <c r="D330" i="2"/>
  <c r="E330" i="2"/>
  <c r="F330" i="2"/>
  <c r="G330" i="2"/>
  <c r="H330" i="2"/>
  <c r="I330" i="2"/>
  <c r="C331" i="2"/>
  <c r="D331" i="2"/>
  <c r="E331" i="2"/>
  <c r="F331" i="2"/>
  <c r="G331" i="2"/>
  <c r="H331" i="2"/>
  <c r="I331" i="2"/>
  <c r="C332" i="2"/>
  <c r="D332" i="2"/>
  <c r="E332" i="2"/>
  <c r="F332" i="2"/>
  <c r="G332" i="2"/>
  <c r="H332" i="2"/>
  <c r="I332" i="2"/>
  <c r="C333" i="2"/>
  <c r="D333" i="2"/>
  <c r="E333" i="2"/>
  <c r="F333" i="2"/>
  <c r="G333" i="2"/>
  <c r="H333" i="2"/>
  <c r="I333" i="2"/>
  <c r="C334" i="2"/>
  <c r="D334" i="2"/>
  <c r="E334" i="2"/>
  <c r="F334" i="2"/>
  <c r="G334" i="2"/>
  <c r="H334" i="2"/>
  <c r="I334" i="2"/>
  <c r="C335" i="2"/>
  <c r="D335" i="2"/>
  <c r="E335" i="2"/>
  <c r="F335" i="2"/>
  <c r="G335" i="2"/>
  <c r="H335" i="2"/>
  <c r="I335" i="2"/>
  <c r="C336" i="2"/>
  <c r="D336" i="2"/>
  <c r="E336" i="2"/>
  <c r="F336" i="2"/>
  <c r="G336" i="2"/>
  <c r="H336" i="2"/>
  <c r="I336" i="2"/>
  <c r="C337" i="2"/>
  <c r="D337" i="2"/>
  <c r="E337" i="2"/>
  <c r="F337" i="2"/>
  <c r="G337" i="2"/>
  <c r="H337" i="2"/>
  <c r="I337" i="2"/>
  <c r="C338" i="2"/>
  <c r="D338" i="2"/>
  <c r="E338" i="2"/>
  <c r="F338" i="2"/>
  <c r="G338" i="2"/>
  <c r="H338" i="2"/>
  <c r="I338" i="2"/>
  <c r="C339" i="2"/>
  <c r="D339" i="2"/>
  <c r="E339" i="2"/>
  <c r="F339" i="2"/>
  <c r="G339" i="2"/>
  <c r="H339" i="2"/>
  <c r="I339" i="2"/>
  <c r="C340" i="2"/>
  <c r="D340" i="2"/>
  <c r="E340" i="2"/>
  <c r="F340" i="2"/>
  <c r="G340" i="2"/>
  <c r="H340" i="2"/>
  <c r="I340" i="2"/>
  <c r="C341" i="2"/>
  <c r="D341" i="2"/>
  <c r="E341" i="2"/>
  <c r="F341" i="2"/>
  <c r="G341" i="2"/>
  <c r="H341" i="2"/>
  <c r="I341" i="2"/>
  <c r="C342" i="2"/>
  <c r="D342" i="2"/>
  <c r="E342" i="2"/>
  <c r="F342" i="2"/>
  <c r="G342" i="2"/>
  <c r="H342" i="2"/>
  <c r="I342" i="2"/>
  <c r="C343" i="2"/>
  <c r="D343" i="2"/>
  <c r="E343" i="2"/>
  <c r="F343" i="2"/>
  <c r="G343" i="2"/>
  <c r="H343" i="2"/>
  <c r="I343" i="2"/>
  <c r="C344" i="2"/>
  <c r="D344" i="2"/>
  <c r="E344" i="2"/>
  <c r="F344" i="2"/>
  <c r="G344" i="2"/>
  <c r="H344" i="2"/>
  <c r="I344" i="2"/>
  <c r="C345" i="2"/>
  <c r="D345" i="2"/>
  <c r="E345" i="2"/>
  <c r="F345" i="2"/>
  <c r="G345" i="2"/>
  <c r="H345" i="2"/>
  <c r="I345" i="2"/>
  <c r="C346" i="2"/>
  <c r="D346" i="2"/>
  <c r="E346" i="2"/>
  <c r="F346" i="2"/>
  <c r="G346" i="2"/>
  <c r="H346" i="2"/>
  <c r="I346" i="2"/>
  <c r="C347" i="2"/>
  <c r="D347" i="2"/>
  <c r="E347" i="2"/>
  <c r="F347" i="2"/>
  <c r="G347" i="2"/>
  <c r="H347" i="2"/>
  <c r="I347" i="2"/>
  <c r="C348" i="2"/>
  <c r="D348" i="2"/>
  <c r="E348" i="2"/>
  <c r="F348" i="2"/>
  <c r="G348" i="2"/>
  <c r="H348" i="2"/>
  <c r="I348" i="2"/>
  <c r="C349" i="2"/>
  <c r="D349" i="2"/>
  <c r="E349" i="2"/>
  <c r="F349" i="2"/>
  <c r="G349" i="2"/>
  <c r="H349" i="2"/>
  <c r="I349" i="2"/>
  <c r="C350" i="2"/>
  <c r="D350" i="2"/>
  <c r="E350" i="2"/>
  <c r="F350" i="2"/>
  <c r="G350" i="2"/>
  <c r="H350" i="2"/>
  <c r="I350" i="2"/>
  <c r="C351" i="2"/>
  <c r="D351" i="2"/>
  <c r="E351" i="2"/>
  <c r="F351" i="2"/>
  <c r="G351" i="2"/>
  <c r="H351" i="2"/>
  <c r="I351" i="2"/>
  <c r="C352" i="2"/>
  <c r="D352" i="2"/>
  <c r="E352" i="2"/>
  <c r="F352" i="2"/>
  <c r="G352" i="2"/>
  <c r="H352" i="2"/>
  <c r="I352" i="2"/>
  <c r="C353" i="2"/>
  <c r="D353" i="2"/>
  <c r="E353" i="2"/>
  <c r="F353" i="2"/>
  <c r="G353" i="2"/>
  <c r="H353" i="2"/>
  <c r="I353" i="2"/>
  <c r="C354" i="2"/>
  <c r="D354" i="2"/>
  <c r="E354" i="2"/>
  <c r="F354" i="2"/>
  <c r="G354" i="2"/>
  <c r="H354" i="2"/>
  <c r="I354" i="2"/>
  <c r="C355" i="2"/>
  <c r="D355" i="2"/>
  <c r="E355" i="2"/>
  <c r="F355" i="2"/>
  <c r="G355" i="2"/>
  <c r="H355" i="2"/>
  <c r="I355" i="2"/>
  <c r="C356" i="2"/>
  <c r="D356" i="2"/>
  <c r="E356" i="2"/>
  <c r="F356" i="2"/>
  <c r="G356" i="2"/>
  <c r="H356" i="2"/>
  <c r="I356" i="2"/>
  <c r="C357" i="2"/>
  <c r="D357" i="2"/>
  <c r="E357" i="2"/>
  <c r="F357" i="2"/>
  <c r="G357" i="2"/>
  <c r="H357" i="2"/>
  <c r="I357" i="2"/>
  <c r="C358" i="2"/>
  <c r="D358" i="2"/>
  <c r="E358" i="2"/>
  <c r="F358" i="2"/>
  <c r="G358" i="2"/>
  <c r="H358" i="2"/>
  <c r="I358" i="2"/>
  <c r="C359" i="2"/>
  <c r="D359" i="2"/>
  <c r="E359" i="2"/>
  <c r="F359" i="2"/>
  <c r="G359" i="2"/>
  <c r="H359" i="2"/>
  <c r="I359" i="2"/>
  <c r="C360" i="2"/>
  <c r="D360" i="2"/>
  <c r="E360" i="2"/>
  <c r="F360" i="2"/>
  <c r="G360" i="2"/>
  <c r="H360" i="2"/>
  <c r="I360" i="2"/>
  <c r="C361" i="2"/>
  <c r="D361" i="2"/>
  <c r="E361" i="2"/>
  <c r="F361" i="2"/>
  <c r="G361" i="2"/>
  <c r="H361" i="2"/>
  <c r="I361" i="2"/>
  <c r="C362" i="2"/>
  <c r="D362" i="2"/>
  <c r="E362" i="2"/>
  <c r="F362" i="2"/>
  <c r="G362" i="2"/>
  <c r="H362" i="2"/>
  <c r="I362" i="2"/>
  <c r="C363" i="2"/>
  <c r="D363" i="2"/>
  <c r="E363" i="2"/>
  <c r="F363" i="2"/>
  <c r="G363" i="2"/>
  <c r="H363" i="2"/>
  <c r="I363" i="2"/>
  <c r="C364" i="2"/>
  <c r="D364" i="2"/>
  <c r="E364" i="2"/>
  <c r="F364" i="2"/>
  <c r="G364" i="2"/>
  <c r="H364" i="2"/>
  <c r="I364" i="2"/>
  <c r="C365" i="2"/>
  <c r="D365" i="2"/>
  <c r="E365" i="2"/>
  <c r="F365" i="2"/>
  <c r="G365" i="2"/>
  <c r="H365" i="2"/>
  <c r="I365" i="2"/>
  <c r="C366" i="2"/>
  <c r="D366" i="2"/>
  <c r="E366" i="2"/>
  <c r="F366" i="2"/>
  <c r="G366" i="2"/>
  <c r="H366" i="2"/>
  <c r="I366" i="2"/>
  <c r="C367" i="2"/>
  <c r="D367" i="2"/>
  <c r="E367" i="2"/>
  <c r="F367" i="2"/>
  <c r="G367" i="2"/>
  <c r="H367" i="2"/>
  <c r="I367" i="2"/>
  <c r="C368" i="2"/>
  <c r="D368" i="2"/>
  <c r="E368" i="2"/>
  <c r="F368" i="2"/>
  <c r="G368" i="2"/>
  <c r="H368" i="2"/>
  <c r="I368" i="2"/>
  <c r="C369" i="2"/>
  <c r="D369" i="2"/>
  <c r="E369" i="2"/>
  <c r="F369" i="2"/>
  <c r="G369" i="2"/>
  <c r="H369" i="2"/>
  <c r="I369" i="2"/>
  <c r="C370" i="2"/>
  <c r="D370" i="2"/>
  <c r="E370" i="2"/>
  <c r="F370" i="2"/>
  <c r="G370" i="2"/>
  <c r="H370" i="2"/>
  <c r="I370" i="2"/>
  <c r="C371" i="2"/>
  <c r="D371" i="2"/>
  <c r="E371" i="2"/>
  <c r="F371" i="2"/>
  <c r="G371" i="2"/>
  <c r="H371" i="2"/>
  <c r="I371" i="2"/>
  <c r="C372" i="2"/>
  <c r="D372" i="2"/>
  <c r="E372" i="2"/>
  <c r="F372" i="2"/>
  <c r="G372" i="2"/>
  <c r="H372" i="2"/>
  <c r="I372" i="2"/>
  <c r="C373" i="2"/>
  <c r="D373" i="2"/>
  <c r="E373" i="2"/>
  <c r="F373" i="2"/>
  <c r="G373" i="2"/>
  <c r="H373" i="2"/>
  <c r="I373" i="2"/>
  <c r="C374" i="2"/>
  <c r="D374" i="2"/>
  <c r="E374" i="2"/>
  <c r="F374" i="2"/>
  <c r="G374" i="2"/>
  <c r="H374" i="2"/>
  <c r="I374" i="2"/>
  <c r="C375" i="2"/>
  <c r="D375" i="2"/>
  <c r="E375" i="2"/>
  <c r="F375" i="2"/>
  <c r="G375" i="2"/>
  <c r="H375" i="2"/>
  <c r="I375" i="2"/>
  <c r="C376" i="2"/>
  <c r="D376" i="2"/>
  <c r="E376" i="2"/>
  <c r="F376" i="2"/>
  <c r="G376" i="2"/>
  <c r="H376" i="2"/>
  <c r="I376" i="2"/>
  <c r="C377" i="2"/>
  <c r="D377" i="2"/>
  <c r="E377" i="2"/>
  <c r="F377" i="2"/>
  <c r="G377" i="2"/>
  <c r="H377" i="2"/>
  <c r="I377" i="2"/>
  <c r="C378" i="2"/>
  <c r="D378" i="2"/>
  <c r="E378" i="2"/>
  <c r="F378" i="2"/>
  <c r="G378" i="2"/>
  <c r="H378" i="2"/>
  <c r="I378" i="2"/>
  <c r="C379" i="2"/>
  <c r="D379" i="2"/>
  <c r="E379" i="2"/>
  <c r="F379" i="2"/>
  <c r="G379" i="2"/>
  <c r="H379" i="2"/>
  <c r="I379" i="2"/>
  <c r="C380" i="2"/>
  <c r="D380" i="2"/>
  <c r="E380" i="2"/>
  <c r="F380" i="2"/>
  <c r="G380" i="2"/>
  <c r="H380" i="2"/>
  <c r="I380" i="2"/>
  <c r="C381" i="2"/>
  <c r="D381" i="2"/>
  <c r="E381" i="2"/>
  <c r="F381" i="2"/>
  <c r="G381" i="2"/>
  <c r="H381" i="2"/>
  <c r="I381" i="2"/>
  <c r="C382" i="2"/>
  <c r="D382" i="2"/>
  <c r="E382" i="2"/>
  <c r="F382" i="2"/>
  <c r="G382" i="2"/>
  <c r="H382" i="2"/>
  <c r="I382" i="2"/>
  <c r="C383" i="2"/>
  <c r="D383" i="2"/>
  <c r="E383" i="2"/>
  <c r="F383" i="2"/>
  <c r="G383" i="2"/>
  <c r="H383" i="2"/>
  <c r="I383" i="2"/>
  <c r="C384" i="2"/>
  <c r="D384" i="2"/>
  <c r="E384" i="2"/>
  <c r="F384" i="2"/>
  <c r="G384" i="2"/>
  <c r="H384" i="2"/>
  <c r="I384" i="2"/>
  <c r="C385" i="2"/>
  <c r="D385" i="2"/>
  <c r="E385" i="2"/>
  <c r="F385" i="2"/>
  <c r="G385" i="2"/>
  <c r="H385" i="2"/>
  <c r="I385" i="2"/>
  <c r="C386" i="2"/>
  <c r="D386" i="2"/>
  <c r="E386" i="2"/>
  <c r="F386" i="2"/>
  <c r="G386" i="2"/>
  <c r="H386" i="2"/>
  <c r="I386" i="2"/>
  <c r="C387" i="2"/>
  <c r="D387" i="2"/>
  <c r="E387" i="2"/>
  <c r="F387" i="2"/>
  <c r="G387" i="2"/>
  <c r="H387" i="2"/>
  <c r="I387" i="2"/>
  <c r="C388" i="2"/>
  <c r="D388" i="2"/>
  <c r="E388" i="2"/>
  <c r="F388" i="2"/>
  <c r="G388" i="2"/>
  <c r="H388" i="2"/>
  <c r="I388" i="2"/>
  <c r="C389" i="2"/>
  <c r="D389" i="2"/>
  <c r="E389" i="2"/>
  <c r="F389" i="2"/>
  <c r="G389" i="2"/>
  <c r="H389" i="2"/>
  <c r="I389" i="2"/>
  <c r="C390" i="2"/>
  <c r="D390" i="2"/>
  <c r="E390" i="2"/>
  <c r="F390" i="2"/>
  <c r="G390" i="2"/>
  <c r="H390" i="2"/>
  <c r="I390" i="2"/>
  <c r="C391" i="2"/>
  <c r="D391" i="2"/>
  <c r="E391" i="2"/>
  <c r="F391" i="2"/>
  <c r="G391" i="2"/>
  <c r="H391" i="2"/>
  <c r="I391" i="2"/>
  <c r="C392" i="2"/>
  <c r="D392" i="2"/>
  <c r="E392" i="2"/>
  <c r="F392" i="2"/>
  <c r="G392" i="2"/>
  <c r="H392" i="2"/>
  <c r="I392" i="2"/>
  <c r="C393" i="2"/>
  <c r="D393" i="2"/>
  <c r="E393" i="2"/>
  <c r="F393" i="2"/>
  <c r="G393" i="2"/>
  <c r="H393" i="2"/>
  <c r="I393" i="2"/>
  <c r="C394" i="2"/>
  <c r="D394" i="2"/>
  <c r="E394" i="2"/>
  <c r="F394" i="2"/>
  <c r="G394" i="2"/>
  <c r="H394" i="2"/>
  <c r="I394" i="2"/>
  <c r="C395" i="2"/>
  <c r="D395" i="2"/>
  <c r="E395" i="2"/>
  <c r="F395" i="2"/>
  <c r="G395" i="2"/>
  <c r="H395" i="2"/>
  <c r="I395" i="2"/>
  <c r="C396" i="2"/>
  <c r="D396" i="2"/>
  <c r="E396" i="2"/>
  <c r="F396" i="2"/>
  <c r="G396" i="2"/>
  <c r="H396" i="2"/>
  <c r="I396" i="2"/>
  <c r="C397" i="2"/>
  <c r="D397" i="2"/>
  <c r="E397" i="2"/>
  <c r="F397" i="2"/>
  <c r="G397" i="2"/>
  <c r="H397" i="2"/>
  <c r="I397" i="2"/>
  <c r="C398" i="2"/>
  <c r="D398" i="2"/>
  <c r="E398" i="2"/>
  <c r="F398" i="2"/>
  <c r="G398" i="2"/>
  <c r="H398" i="2"/>
  <c r="I398" i="2"/>
  <c r="C399" i="2"/>
  <c r="D399" i="2"/>
  <c r="E399" i="2"/>
  <c r="F399" i="2"/>
  <c r="G399" i="2"/>
  <c r="H399" i="2"/>
  <c r="I399" i="2"/>
  <c r="C400" i="2"/>
  <c r="D400" i="2"/>
  <c r="E400" i="2"/>
  <c r="F400" i="2"/>
  <c r="G400" i="2"/>
  <c r="H400" i="2"/>
  <c r="I400" i="2"/>
  <c r="C401" i="2"/>
  <c r="D401" i="2"/>
  <c r="E401" i="2"/>
  <c r="F401" i="2"/>
  <c r="G401" i="2"/>
  <c r="H401" i="2"/>
  <c r="I401" i="2"/>
  <c r="C402" i="2"/>
  <c r="D402" i="2"/>
  <c r="E402" i="2"/>
  <c r="F402" i="2"/>
  <c r="G402" i="2"/>
  <c r="H402" i="2"/>
  <c r="I402" i="2"/>
  <c r="C403" i="2"/>
  <c r="D403" i="2"/>
  <c r="E403" i="2"/>
  <c r="F403" i="2"/>
  <c r="G403" i="2"/>
  <c r="H403" i="2"/>
  <c r="I403" i="2"/>
  <c r="C404" i="2"/>
  <c r="D404" i="2"/>
  <c r="E404" i="2"/>
  <c r="F404" i="2"/>
  <c r="G404" i="2"/>
  <c r="H404" i="2"/>
  <c r="I404" i="2"/>
  <c r="C405" i="2"/>
  <c r="D405" i="2"/>
  <c r="E405" i="2"/>
  <c r="F405" i="2"/>
  <c r="G405" i="2"/>
  <c r="H405" i="2"/>
  <c r="I405" i="2"/>
  <c r="C406" i="2"/>
  <c r="D406" i="2"/>
  <c r="E406" i="2"/>
  <c r="F406" i="2"/>
  <c r="G406" i="2"/>
  <c r="H406" i="2"/>
  <c r="I406" i="2"/>
  <c r="C407" i="2"/>
  <c r="D407" i="2"/>
  <c r="E407" i="2"/>
  <c r="F407" i="2"/>
  <c r="G407" i="2"/>
  <c r="H407" i="2"/>
  <c r="I407" i="2"/>
  <c r="C408" i="2"/>
  <c r="D408" i="2"/>
  <c r="E408" i="2"/>
  <c r="F408" i="2"/>
  <c r="G408" i="2"/>
  <c r="H408" i="2"/>
  <c r="I408" i="2"/>
  <c r="C409" i="2"/>
  <c r="D409" i="2"/>
  <c r="E409" i="2"/>
  <c r="F409" i="2"/>
  <c r="G409" i="2"/>
  <c r="H409" i="2"/>
  <c r="I409" i="2"/>
  <c r="D2" i="2"/>
  <c r="E2" i="2"/>
  <c r="F2" i="2"/>
  <c r="G2" i="2"/>
  <c r="H2" i="2"/>
  <c r="I2" i="2"/>
  <c r="J2" i="2"/>
  <c r="C2" i="2"/>
  <c r="Q556" i="10"/>
  <c r="AJ556" i="10" s="1"/>
  <c r="Q555" i="10"/>
  <c r="AJ555" i="10" s="1"/>
  <c r="Q554" i="10"/>
  <c r="AJ554" i="10" s="1"/>
  <c r="Q553" i="10"/>
  <c r="AJ553" i="10" s="1"/>
  <c r="Q552" i="10"/>
  <c r="AJ552" i="10" s="1"/>
  <c r="Q551" i="10"/>
  <c r="AJ551" i="10" s="1"/>
  <c r="Q550" i="10"/>
  <c r="AJ550" i="10" s="1"/>
  <c r="Q549" i="10"/>
  <c r="AJ549" i="10" s="1"/>
  <c r="Q548" i="10"/>
  <c r="AJ548" i="10" s="1"/>
  <c r="Q547" i="10"/>
  <c r="AJ547" i="10" s="1"/>
  <c r="Q546" i="10"/>
  <c r="AJ546" i="10" s="1"/>
  <c r="Q545" i="10"/>
  <c r="AJ545" i="10" s="1"/>
  <c r="Q544" i="10"/>
  <c r="AJ544" i="10" s="1"/>
  <c r="Q543" i="10"/>
  <c r="AJ543" i="10" s="1"/>
  <c r="Q542" i="10"/>
  <c r="AJ542" i="10" s="1"/>
  <c r="Q541" i="10"/>
  <c r="AJ541" i="10" s="1"/>
  <c r="Q540" i="10"/>
  <c r="AJ540" i="10" s="1"/>
  <c r="Q539" i="10"/>
  <c r="AJ539" i="10" s="1"/>
  <c r="Q538" i="10"/>
  <c r="AJ538" i="10" s="1"/>
  <c r="Q537" i="10"/>
  <c r="AJ537" i="10" s="1"/>
  <c r="Q536" i="10"/>
  <c r="AJ536" i="10" s="1"/>
  <c r="Q535" i="10"/>
  <c r="AJ535" i="10" s="1"/>
  <c r="Q534" i="10"/>
  <c r="AJ534" i="10" s="1"/>
  <c r="Q533" i="10"/>
  <c r="AJ533" i="10" s="1"/>
  <c r="Q532" i="10"/>
  <c r="AJ532" i="10" s="1"/>
  <c r="Q531" i="10"/>
  <c r="AJ531" i="10" s="1"/>
  <c r="Q530" i="10"/>
  <c r="AJ530" i="10" s="1"/>
  <c r="Q529" i="10"/>
  <c r="AJ529" i="10" s="1"/>
  <c r="Q528" i="10"/>
  <c r="AJ528" i="10" s="1"/>
  <c r="Q527" i="10"/>
  <c r="AJ527" i="10" s="1"/>
  <c r="Q526" i="10"/>
  <c r="AJ526" i="10" s="1"/>
  <c r="Q525" i="10"/>
  <c r="AJ525" i="10" s="1"/>
  <c r="Q524" i="10"/>
  <c r="AJ524" i="10" s="1"/>
  <c r="Q523" i="10"/>
  <c r="AJ523" i="10" s="1"/>
  <c r="Q522" i="10"/>
  <c r="AJ522" i="10" s="1"/>
  <c r="Q521" i="10"/>
  <c r="AJ521" i="10" s="1"/>
  <c r="Q520" i="10"/>
  <c r="AJ520" i="10" s="1"/>
  <c r="Q519" i="10"/>
  <c r="AJ519" i="10" s="1"/>
  <c r="Q518" i="10"/>
  <c r="AJ518" i="10" s="1"/>
  <c r="Q517" i="10"/>
  <c r="AJ517" i="10" s="1"/>
  <c r="Q516" i="10"/>
  <c r="AJ516" i="10" s="1"/>
  <c r="Q515" i="10"/>
  <c r="AJ515" i="10" s="1"/>
  <c r="Q514" i="10"/>
  <c r="AJ514" i="10" s="1"/>
  <c r="Q513" i="10"/>
  <c r="AJ513" i="10" s="1"/>
  <c r="Q512" i="10"/>
  <c r="AC376" i="2" s="1"/>
  <c r="Q511" i="10"/>
  <c r="AJ511" i="10" s="1"/>
  <c r="Q510" i="10"/>
  <c r="AJ510" i="10" s="1"/>
  <c r="Q509" i="10"/>
  <c r="AJ509" i="10" s="1"/>
  <c r="Q508" i="10"/>
  <c r="AJ508" i="10" s="1"/>
  <c r="Q507" i="10"/>
  <c r="AJ507" i="10" s="1"/>
  <c r="Q506" i="10"/>
  <c r="AJ506" i="10" s="1"/>
  <c r="Q505" i="10"/>
  <c r="AJ505" i="10" s="1"/>
  <c r="AJ504" i="10"/>
  <c r="Q504" i="10"/>
  <c r="Q503" i="10"/>
  <c r="AJ503" i="10" s="1"/>
  <c r="Q502" i="10"/>
  <c r="AC366" i="2" s="1"/>
  <c r="Q501" i="10"/>
  <c r="AJ501" i="10" s="1"/>
  <c r="Q500" i="10"/>
  <c r="AJ500" i="10" s="1"/>
  <c r="Q499" i="10"/>
  <c r="AJ499" i="10" s="1"/>
  <c r="Q498" i="10"/>
  <c r="AJ498" i="10" s="1"/>
  <c r="Q497" i="10"/>
  <c r="AJ497" i="10" s="1"/>
  <c r="Q496" i="10"/>
  <c r="AC360" i="2" s="1"/>
  <c r="Q495" i="10"/>
  <c r="AJ495" i="10" s="1"/>
  <c r="Q494" i="10"/>
  <c r="AJ494" i="10" s="1"/>
  <c r="Q493" i="10"/>
  <c r="AJ493" i="10" s="1"/>
  <c r="Q492" i="10"/>
  <c r="AJ492" i="10" s="1"/>
  <c r="Q491" i="10"/>
  <c r="AJ491" i="10" s="1"/>
  <c r="Q490" i="10"/>
  <c r="AJ490" i="10" s="1"/>
  <c r="Q489" i="10"/>
  <c r="AJ489" i="10" s="1"/>
  <c r="AJ488" i="10"/>
  <c r="Q488" i="10"/>
  <c r="Q487" i="10"/>
  <c r="AJ487" i="10" s="1"/>
  <c r="Q486" i="10"/>
  <c r="AC352" i="2" s="1"/>
  <c r="Q485" i="10"/>
  <c r="AJ485" i="10" s="1"/>
  <c r="Q484" i="10"/>
  <c r="AJ484" i="10" s="1"/>
  <c r="Q483" i="10"/>
  <c r="AJ483" i="10" s="1"/>
  <c r="Q482" i="10"/>
  <c r="AJ482" i="10" s="1"/>
  <c r="Q481" i="10"/>
  <c r="AJ481" i="10" s="1"/>
  <c r="AJ480" i="10"/>
  <c r="Q480" i="10"/>
  <c r="Q479" i="10"/>
  <c r="AJ479" i="10" s="1"/>
  <c r="Q478" i="10"/>
  <c r="AJ478" i="10" s="1"/>
  <c r="Q477" i="10"/>
  <c r="AJ477" i="10" s="1"/>
  <c r="Q476" i="10"/>
  <c r="AJ476" i="10" s="1"/>
  <c r="Q475" i="10"/>
  <c r="AJ475" i="10" s="1"/>
  <c r="Q474" i="10"/>
  <c r="AJ474" i="10" s="1"/>
  <c r="Q473" i="10"/>
  <c r="AJ472" i="10"/>
  <c r="Q472" i="10"/>
  <c r="Q471" i="10"/>
  <c r="AJ470" i="10"/>
  <c r="Q470" i="10"/>
  <c r="AC338" i="2" s="1"/>
  <c r="Q469" i="10"/>
  <c r="AJ469" i="10" s="1"/>
  <c r="Q468" i="10"/>
  <c r="AJ468" i="10" s="1"/>
  <c r="Q467" i="10"/>
  <c r="AJ467" i="10" s="1"/>
  <c r="Q466" i="10"/>
  <c r="Q465" i="10"/>
  <c r="AJ465" i="10" s="1"/>
  <c r="Q464" i="10"/>
  <c r="AC333" i="2" s="1"/>
  <c r="Q463" i="10"/>
  <c r="AJ463" i="10" s="1"/>
  <c r="Q462" i="10"/>
  <c r="AJ462" i="10" s="1"/>
  <c r="Q461" i="10"/>
  <c r="Q460" i="10"/>
  <c r="AJ460" i="10" s="1"/>
  <c r="Q459" i="10"/>
  <c r="AJ459" i="10" s="1"/>
  <c r="Q458" i="10"/>
  <c r="AJ458" i="10" s="1"/>
  <c r="Q457" i="10"/>
  <c r="AJ457" i="10" s="1"/>
  <c r="AJ456" i="10"/>
  <c r="Q456" i="10"/>
  <c r="Q455" i="10"/>
  <c r="Q454" i="10"/>
  <c r="AC326" i="2" s="1"/>
  <c r="Q453" i="10"/>
  <c r="AJ453" i="10" s="1"/>
  <c r="Q452" i="10"/>
  <c r="Q451" i="10"/>
  <c r="AJ451" i="10" s="1"/>
  <c r="Q450" i="10"/>
  <c r="Q449" i="10"/>
  <c r="AJ449" i="10" s="1"/>
  <c r="Q448" i="10"/>
  <c r="AJ448" i="10" s="1"/>
  <c r="Q447" i="10"/>
  <c r="Q446" i="10"/>
  <c r="AJ446" i="10" s="1"/>
  <c r="Q445" i="10"/>
  <c r="Q444" i="10"/>
  <c r="AJ444" i="10" s="1"/>
  <c r="Q443" i="10"/>
  <c r="AJ443" i="10" s="1"/>
  <c r="Q442" i="10"/>
  <c r="Q441" i="10"/>
  <c r="AJ441" i="10" s="1"/>
  <c r="AJ440" i="10"/>
  <c r="Q440" i="10"/>
  <c r="Q439" i="10"/>
  <c r="Q438" i="10"/>
  <c r="AJ438" i="10" s="1"/>
  <c r="Q437" i="10"/>
  <c r="AJ437" i="10" s="1"/>
  <c r="Q436" i="10"/>
  <c r="AJ436" i="10" s="1"/>
  <c r="Q435" i="10"/>
  <c r="Q434" i="10"/>
  <c r="AJ434" i="10" s="1"/>
  <c r="Q433" i="10"/>
  <c r="AJ433" i="10" s="1"/>
  <c r="Q432" i="10"/>
  <c r="AJ432" i="10" s="1"/>
  <c r="Q431" i="10"/>
  <c r="Q430" i="10"/>
  <c r="AJ430" i="10" s="1"/>
  <c r="Q429" i="10"/>
  <c r="AJ429" i="10" s="1"/>
  <c r="Q428" i="10"/>
  <c r="Q427" i="10"/>
  <c r="AJ427" i="10" s="1"/>
  <c r="Q426" i="10"/>
  <c r="AJ426" i="10" s="1"/>
  <c r="Q425" i="10"/>
  <c r="AJ424" i="10"/>
  <c r="Q424" i="10"/>
  <c r="Q423" i="10"/>
  <c r="AJ423" i="10" s="1"/>
  <c r="Q422" i="10"/>
  <c r="AC305" i="2" s="1"/>
  <c r="Q421" i="10"/>
  <c r="AJ421" i="10" s="1"/>
  <c r="Q420" i="10"/>
  <c r="Q419" i="10"/>
  <c r="AJ419" i="10" s="1"/>
  <c r="Q418" i="10"/>
  <c r="Q417" i="10"/>
  <c r="AJ417" i="10" s="1"/>
  <c r="AJ416" i="10"/>
  <c r="Q416" i="10"/>
  <c r="Q415" i="10"/>
  <c r="Q414" i="10"/>
  <c r="AJ414" i="10" s="1"/>
  <c r="Q413" i="10"/>
  <c r="AJ413" i="10" s="1"/>
  <c r="Q412" i="10"/>
  <c r="Q411" i="10"/>
  <c r="AJ411" i="10" s="1"/>
  <c r="Q410" i="10"/>
  <c r="AJ410" i="10" s="1"/>
  <c r="Q409" i="10"/>
  <c r="AJ408" i="10"/>
  <c r="Q408" i="10"/>
  <c r="Q407" i="10"/>
  <c r="AJ406" i="10"/>
  <c r="Q406" i="10"/>
  <c r="Q405" i="10"/>
  <c r="AJ405" i="10" s="1"/>
  <c r="Q404" i="10"/>
  <c r="AJ404" i="10" s="1"/>
  <c r="Q403" i="10"/>
  <c r="Q402" i="10"/>
  <c r="AJ402" i="10" s="1"/>
  <c r="Q401" i="10"/>
  <c r="AJ401" i="10" s="1"/>
  <c r="Q400" i="10"/>
  <c r="AC289" i="2" s="1"/>
  <c r="Q399" i="10"/>
  <c r="AJ399" i="10" s="1"/>
  <c r="Q398" i="10"/>
  <c r="Q397" i="10"/>
  <c r="AJ397" i="10" s="1"/>
  <c r="Q396" i="10"/>
  <c r="AJ396" i="10" s="1"/>
  <c r="Q395" i="10"/>
  <c r="AJ395" i="10" s="1"/>
  <c r="Q394" i="10"/>
  <c r="AJ394" i="10" s="1"/>
  <c r="Q393" i="10"/>
  <c r="AJ392" i="10"/>
  <c r="Q392" i="10"/>
  <c r="Q391" i="10"/>
  <c r="Q390" i="10"/>
  <c r="AJ390" i="10" s="1"/>
  <c r="Q389" i="10"/>
  <c r="AJ389" i="10" s="1"/>
  <c r="Q388" i="10"/>
  <c r="AJ388" i="10" s="1"/>
  <c r="Q387" i="10"/>
  <c r="Q386" i="10"/>
  <c r="AJ386" i="10" s="1"/>
  <c r="Q385" i="10"/>
  <c r="AJ385" i="10" s="1"/>
  <c r="Q384" i="10"/>
  <c r="AC277" i="2" s="1"/>
  <c r="Q383" i="10"/>
  <c r="AJ383" i="10" s="1"/>
  <c r="Q382" i="10"/>
  <c r="Q381" i="10"/>
  <c r="AJ381" i="10" s="1"/>
  <c r="Q380" i="10"/>
  <c r="AJ380" i="10" s="1"/>
  <c r="Q379" i="10"/>
  <c r="AJ379" i="10" s="1"/>
  <c r="Q378" i="10"/>
  <c r="AJ378" i="10" s="1"/>
  <c r="Q377" i="10"/>
  <c r="AJ377" i="10" s="1"/>
  <c r="AJ376" i="10"/>
  <c r="Q376" i="10"/>
  <c r="Q375" i="10"/>
  <c r="Q374" i="10"/>
  <c r="AC270" i="2" s="1"/>
  <c r="Q373" i="10"/>
  <c r="AJ373" i="10" s="1"/>
  <c r="Q372" i="10"/>
  <c r="Q371" i="10"/>
  <c r="AJ371" i="10" s="1"/>
  <c r="Q370" i="10"/>
  <c r="Q369" i="10"/>
  <c r="AJ369" i="10" s="1"/>
  <c r="Q368" i="10"/>
  <c r="AC265" i="2" s="1"/>
  <c r="Q367" i="10"/>
  <c r="AJ367" i="10" s="1"/>
  <c r="Q366" i="10"/>
  <c r="AJ366" i="10" s="1"/>
  <c r="Q365" i="10"/>
  <c r="Q364" i="10"/>
  <c r="AJ364" i="10" s="1"/>
  <c r="Q363" i="10"/>
  <c r="AJ363" i="10" s="1"/>
  <c r="Q362" i="10"/>
  <c r="AJ362" i="10" s="1"/>
  <c r="Q361" i="10"/>
  <c r="AJ360" i="10"/>
  <c r="Q360" i="10"/>
  <c r="Q359" i="10"/>
  <c r="Q358" i="10"/>
  <c r="AJ358" i="10" s="1"/>
  <c r="Q357" i="10"/>
  <c r="AJ357" i="10" s="1"/>
  <c r="Q356" i="10"/>
  <c r="AJ356" i="10" s="1"/>
  <c r="Q355" i="10"/>
  <c r="Q354" i="10"/>
  <c r="AJ354" i="10" s="1"/>
  <c r="Q353" i="10"/>
  <c r="AJ353" i="10" s="1"/>
  <c r="AJ352" i="10"/>
  <c r="Q352" i="10"/>
  <c r="AC250" i="2" s="1"/>
  <c r="Q351" i="10"/>
  <c r="Q350" i="10"/>
  <c r="AJ350" i="10" s="1"/>
  <c r="Q349" i="10"/>
  <c r="Q348" i="10"/>
  <c r="AJ348" i="10" s="1"/>
  <c r="Q347" i="10"/>
  <c r="AJ347" i="10" s="1"/>
  <c r="Q346" i="10"/>
  <c r="AJ346" i="10" s="1"/>
  <c r="Q345" i="10"/>
  <c r="AJ344" i="10"/>
  <c r="Q344" i="10"/>
  <c r="Q343" i="10"/>
  <c r="AJ343" i="10" s="1"/>
  <c r="AJ342" i="10"/>
  <c r="Q342" i="10"/>
  <c r="Q341" i="10"/>
  <c r="AJ341" i="10" s="1"/>
  <c r="Q340" i="10"/>
  <c r="AJ340" i="10" s="1"/>
  <c r="Q339" i="10"/>
  <c r="AJ339" i="10" s="1"/>
  <c r="Q338" i="10"/>
  <c r="Q337" i="10"/>
  <c r="AJ337" i="10" s="1"/>
  <c r="Q336" i="10"/>
  <c r="AJ336" i="10" s="1"/>
  <c r="Q335" i="10"/>
  <c r="Q334" i="10"/>
  <c r="AJ334" i="10" s="1"/>
  <c r="Q333" i="10"/>
  <c r="AJ332" i="10"/>
  <c r="Q332" i="10"/>
  <c r="AC236" i="2" s="1"/>
  <c r="Q331" i="10"/>
  <c r="AJ331" i="10" s="1"/>
  <c r="Q330" i="10"/>
  <c r="AJ330" i="10" s="1"/>
  <c r="Q329" i="10"/>
  <c r="AJ328" i="10"/>
  <c r="Q328" i="10"/>
  <c r="Q327" i="10"/>
  <c r="AJ326" i="10"/>
  <c r="Q326" i="10"/>
  <c r="AC230" i="2" s="1"/>
  <c r="Q325" i="10"/>
  <c r="AJ325" i="10" s="1"/>
  <c r="Q324" i="10"/>
  <c r="AJ324" i="10" s="1"/>
  <c r="Q323" i="10"/>
  <c r="Q322" i="10"/>
  <c r="AJ322" i="10" s="1"/>
  <c r="Q321" i="10"/>
  <c r="AJ321" i="10" s="1"/>
  <c r="Q320" i="10"/>
  <c r="AJ320" i="10" s="1"/>
  <c r="Q319" i="10"/>
  <c r="Q318" i="10"/>
  <c r="AJ318" i="10" s="1"/>
  <c r="Q317" i="10"/>
  <c r="AJ317" i="10" s="1"/>
  <c r="AJ316" i="10"/>
  <c r="Q316" i="10"/>
  <c r="AC223" i="2" s="1"/>
  <c r="Q315" i="10"/>
  <c r="AJ315" i="10" s="1"/>
  <c r="Q314" i="10"/>
  <c r="Q313" i="10"/>
  <c r="AJ313" i="10" s="1"/>
  <c r="AJ312" i="10"/>
  <c r="Q312" i="10"/>
  <c r="Q311" i="10"/>
  <c r="AJ311" i="10" s="1"/>
  <c r="AJ310" i="10"/>
  <c r="Q310" i="10"/>
  <c r="AC219" i="2" s="1"/>
  <c r="Q309" i="10"/>
  <c r="AJ309" i="10" s="1"/>
  <c r="Q308" i="10"/>
  <c r="AJ308" i="10" s="1"/>
  <c r="Q307" i="10"/>
  <c r="AJ307" i="10" s="1"/>
  <c r="Q306" i="10"/>
  <c r="Q305" i="10"/>
  <c r="AJ305" i="10" s="1"/>
  <c r="Q304" i="10"/>
  <c r="AJ304" i="10" s="1"/>
  <c r="Q303" i="10"/>
  <c r="AJ303" i="10" s="1"/>
  <c r="Q302" i="10"/>
  <c r="AJ302" i="10" s="1"/>
  <c r="Q301" i="10"/>
  <c r="AJ301" i="10" s="1"/>
  <c r="AJ300" i="10"/>
  <c r="Q300" i="10"/>
  <c r="AC213" i="2" s="1"/>
  <c r="Q299" i="10"/>
  <c r="AJ299" i="10" s="1"/>
  <c r="Q298" i="10"/>
  <c r="AJ298" i="10" s="1"/>
  <c r="Q297" i="10"/>
  <c r="AJ297" i="10" s="1"/>
  <c r="AJ296" i="10"/>
  <c r="Q296" i="10"/>
  <c r="AC211" i="2" s="1"/>
  <c r="Q295" i="10"/>
  <c r="AJ295" i="10" s="1"/>
  <c r="AJ294" i="10"/>
  <c r="Q294" i="10"/>
  <c r="AC209" i="2" s="1"/>
  <c r="Q293" i="10"/>
  <c r="AJ293" i="10" s="1"/>
  <c r="Q292" i="10"/>
  <c r="AJ292" i="10" s="1"/>
  <c r="Q291" i="10"/>
  <c r="AJ291" i="10" s="1"/>
  <c r="Q290" i="10"/>
  <c r="Q289" i="10"/>
  <c r="AJ289" i="10" s="1"/>
  <c r="Q288" i="10"/>
  <c r="AJ288" i="10" s="1"/>
  <c r="Q287" i="10"/>
  <c r="Q286" i="10"/>
  <c r="AJ286" i="10" s="1"/>
  <c r="Q285" i="10"/>
  <c r="AJ284" i="10"/>
  <c r="Q284" i="10"/>
  <c r="AC202" i="2" s="1"/>
  <c r="Q283" i="10"/>
  <c r="AJ283" i="10" s="1"/>
  <c r="Q282" i="10"/>
  <c r="AJ282" i="10" s="1"/>
  <c r="Q281" i="10"/>
  <c r="AJ281" i="10" s="1"/>
  <c r="AJ280" i="10"/>
  <c r="Q280" i="10"/>
  <c r="Q279" i="10"/>
  <c r="AJ278" i="10"/>
  <c r="Q278" i="10"/>
  <c r="Q277" i="10"/>
  <c r="AJ277" i="10" s="1"/>
  <c r="Q276" i="10"/>
  <c r="AJ276" i="10" s="1"/>
  <c r="Q275" i="10"/>
  <c r="Q274" i="10"/>
  <c r="AJ274" i="10" s="1"/>
  <c r="Q273" i="10"/>
  <c r="AJ273" i="10" s="1"/>
  <c r="Q272" i="10"/>
  <c r="AC195" i="2" s="1"/>
  <c r="Q271" i="10"/>
  <c r="AJ271" i="10" s="1"/>
  <c r="Q270" i="10"/>
  <c r="AJ270" i="10" s="1"/>
  <c r="Q269" i="10"/>
  <c r="AJ268" i="10"/>
  <c r="Q268" i="10"/>
  <c r="Q267" i="10"/>
  <c r="AJ267" i="10" s="1"/>
  <c r="Q266" i="10"/>
  <c r="AJ266" i="10" s="1"/>
  <c r="Q265" i="10"/>
  <c r="AJ264" i="10"/>
  <c r="Q264" i="10"/>
  <c r="Q263" i="10"/>
  <c r="AJ263" i="10" s="1"/>
  <c r="AJ262" i="10"/>
  <c r="Q262" i="10"/>
  <c r="AC189" i="2" s="1"/>
  <c r="Q261" i="10"/>
  <c r="AJ261" i="10" s="1"/>
  <c r="Q260" i="10"/>
  <c r="Q259" i="10"/>
  <c r="AJ259" i="10" s="1"/>
  <c r="Q258" i="10"/>
  <c r="AJ258" i="10" s="1"/>
  <c r="Q257" i="10"/>
  <c r="AJ257" i="10" s="1"/>
  <c r="Q256" i="10"/>
  <c r="AC185" i="2" s="1"/>
  <c r="Q255" i="10"/>
  <c r="AJ255" i="10" s="1"/>
  <c r="Q254" i="10"/>
  <c r="AJ254" i="10" s="1"/>
  <c r="Q253" i="10"/>
  <c r="AJ253" i="10" s="1"/>
  <c r="AJ252" i="10"/>
  <c r="Q252" i="10"/>
  <c r="Q251" i="10"/>
  <c r="AJ251" i="10" s="1"/>
  <c r="Q250" i="10"/>
  <c r="AJ250" i="10" s="1"/>
  <c r="Q249" i="10"/>
  <c r="AJ248" i="10"/>
  <c r="Q248" i="10"/>
  <c r="Q247" i="10"/>
  <c r="AJ246" i="10"/>
  <c r="Q246" i="10"/>
  <c r="Q245" i="10"/>
  <c r="Q244" i="10"/>
  <c r="AJ244" i="10" s="1"/>
  <c r="Q243" i="10"/>
  <c r="AJ243" i="10" s="1"/>
  <c r="Q242" i="10"/>
  <c r="Q241" i="10"/>
  <c r="AJ241" i="10" s="1"/>
  <c r="Q240" i="10"/>
  <c r="AC174" i="2" s="1"/>
  <c r="Q239" i="10"/>
  <c r="AJ239" i="10" s="1"/>
  <c r="Q238" i="10"/>
  <c r="AJ238" i="10" s="1"/>
  <c r="Q237" i="10"/>
  <c r="AJ237" i="10" s="1"/>
  <c r="AJ236" i="10"/>
  <c r="Q236" i="10"/>
  <c r="AC172" i="2" s="1"/>
  <c r="Q235" i="10"/>
  <c r="AJ235" i="10" s="1"/>
  <c r="Q234" i="10"/>
  <c r="Q233" i="10"/>
  <c r="AJ233" i="10" s="1"/>
  <c r="AJ232" i="10"/>
  <c r="Q232" i="10"/>
  <c r="AC168" i="2" s="1"/>
  <c r="Q231" i="10"/>
  <c r="AJ230" i="10"/>
  <c r="Q230" i="10"/>
  <c r="AC166" i="2" s="1"/>
  <c r="Q229" i="10"/>
  <c r="AJ229" i="10" s="1"/>
  <c r="Q228" i="10"/>
  <c r="AJ228" i="10" s="1"/>
  <c r="Q227" i="10"/>
  <c r="Q226" i="10"/>
  <c r="AJ226" i="10" s="1"/>
  <c r="Q225" i="10"/>
  <c r="AJ225" i="10" s="1"/>
  <c r="Q224" i="10"/>
  <c r="AC162" i="2" s="1"/>
  <c r="Q223" i="10"/>
  <c r="AJ223" i="10" s="1"/>
  <c r="Q222" i="10"/>
  <c r="AJ222" i="10" s="1"/>
  <c r="Q221" i="10"/>
  <c r="AJ220" i="10"/>
  <c r="Q220" i="10"/>
  <c r="AC159" i="2" s="1"/>
  <c r="Q219" i="10"/>
  <c r="Q218" i="10"/>
  <c r="AJ218" i="10" s="1"/>
  <c r="Q217" i="10"/>
  <c r="AJ216" i="10"/>
  <c r="Q216" i="10"/>
  <c r="Q215" i="10"/>
  <c r="AJ214" i="10"/>
  <c r="Q214" i="10"/>
  <c r="AC155" i="2" s="1"/>
  <c r="Q213" i="10"/>
  <c r="AJ213" i="10" s="1"/>
  <c r="Q212" i="10"/>
  <c r="Q211" i="10"/>
  <c r="AJ211" i="10" s="1"/>
  <c r="Q210" i="10"/>
  <c r="AJ210" i="10" s="1"/>
  <c r="Q209" i="10"/>
  <c r="AJ209" i="10" s="1"/>
  <c r="Q208" i="10"/>
  <c r="AC152" i="2" s="1"/>
  <c r="Q207" i="10"/>
  <c r="AJ207" i="10" s="1"/>
  <c r="Q206" i="10"/>
  <c r="AJ206" i="10" s="1"/>
  <c r="Q205" i="10"/>
  <c r="AJ205" i="10" s="1"/>
  <c r="AJ204" i="10"/>
  <c r="Q204" i="10"/>
  <c r="AC150" i="2" s="1"/>
  <c r="Q203" i="10"/>
  <c r="AJ203" i="10" s="1"/>
  <c r="Q202" i="10"/>
  <c r="Q201" i="10"/>
  <c r="AJ200" i="10"/>
  <c r="Q200" i="10"/>
  <c r="AC147" i="2" s="1"/>
  <c r="Q199" i="10"/>
  <c r="AJ198" i="10"/>
  <c r="Q198" i="10"/>
  <c r="AC145" i="2" s="1"/>
  <c r="Q197" i="10"/>
  <c r="Q196" i="10"/>
  <c r="AJ196" i="10" s="1"/>
  <c r="Q195" i="10"/>
  <c r="Q194" i="10"/>
  <c r="Q193" i="10"/>
  <c r="AJ193" i="10" s="1"/>
  <c r="Q192" i="10"/>
  <c r="AC140" i="2" s="1"/>
  <c r="Q191" i="10"/>
  <c r="AJ191" i="10" s="1"/>
  <c r="Q190" i="10"/>
  <c r="AJ190" i="10" s="1"/>
  <c r="Q189" i="10"/>
  <c r="AJ189" i="10" s="1"/>
  <c r="AJ188" i="10"/>
  <c r="Q188" i="10"/>
  <c r="AC138" i="2" s="1"/>
  <c r="Q187" i="10"/>
  <c r="AJ187" i="10" s="1"/>
  <c r="Q186" i="10"/>
  <c r="AJ186" i="10" s="1"/>
  <c r="Q185" i="10"/>
  <c r="AJ184" i="10"/>
  <c r="Q184" i="10"/>
  <c r="Q183" i="10"/>
  <c r="AJ182" i="10"/>
  <c r="Q182" i="10"/>
  <c r="Q181" i="10"/>
  <c r="Q180" i="10"/>
  <c r="AJ180" i="10" s="1"/>
  <c r="Q179" i="10"/>
  <c r="Q178" i="10"/>
  <c r="Q177" i="10"/>
  <c r="Q176" i="10"/>
  <c r="AC130" i="2" s="1"/>
  <c r="Q175" i="10"/>
  <c r="AJ175" i="10" s="1"/>
  <c r="Q174" i="10"/>
  <c r="Q173" i="10"/>
  <c r="AJ173" i="10" s="1"/>
  <c r="AJ172" i="10"/>
  <c r="Q172" i="10"/>
  <c r="AC128" i="2" s="1"/>
  <c r="Q171" i="10"/>
  <c r="AJ171" i="10" s="1"/>
  <c r="Q170" i="10"/>
  <c r="Q169" i="10"/>
  <c r="AJ168" i="10"/>
  <c r="Q168" i="10"/>
  <c r="AC125" i="2" s="1"/>
  <c r="Q167" i="10"/>
  <c r="AJ167" i="10" s="1"/>
  <c r="AJ166" i="10"/>
  <c r="Q166" i="10"/>
  <c r="AC124" i="2" s="1"/>
  <c r="Q165" i="10"/>
  <c r="AJ165" i="10" s="1"/>
  <c r="Q164" i="10"/>
  <c r="Q163" i="10"/>
  <c r="Q162" i="10"/>
  <c r="AJ162" i="10" s="1"/>
  <c r="Q161" i="10"/>
  <c r="Q160" i="10"/>
  <c r="AC120" i="2" s="1"/>
  <c r="Q159" i="10"/>
  <c r="AJ159" i="10" s="1"/>
  <c r="Q158" i="10"/>
  <c r="Q157" i="10"/>
  <c r="AJ157" i="10" s="1"/>
  <c r="AJ156" i="10"/>
  <c r="Q156" i="10"/>
  <c r="AC118" i="2" s="1"/>
  <c r="Q155" i="10"/>
  <c r="AJ155" i="10" s="1"/>
  <c r="Q154" i="10"/>
  <c r="Q153" i="10"/>
  <c r="AJ152" i="10"/>
  <c r="Q152" i="10"/>
  <c r="AC115" i="2" s="1"/>
  <c r="Q151" i="10"/>
  <c r="AJ150" i="10"/>
  <c r="Q150" i="10"/>
  <c r="Q149" i="10"/>
  <c r="Q148" i="10"/>
  <c r="Q147" i="10"/>
  <c r="Q146" i="10"/>
  <c r="AJ146" i="10" s="1"/>
  <c r="Q145" i="10"/>
  <c r="Q144" i="10"/>
  <c r="AC109" i="2" s="1"/>
  <c r="Q143" i="10"/>
  <c r="Q142" i="10"/>
  <c r="Q141" i="10"/>
  <c r="AJ140" i="10"/>
  <c r="Q140" i="10"/>
  <c r="AC105" i="2" s="1"/>
  <c r="Q139" i="10"/>
  <c r="Q138" i="10"/>
  <c r="Q137" i="10"/>
  <c r="AJ137" i="10" s="1"/>
  <c r="AJ136" i="10"/>
  <c r="Q136" i="10"/>
  <c r="AC102" i="2" s="1"/>
  <c r="Q135" i="10"/>
  <c r="AJ134" i="10"/>
  <c r="Q134" i="10"/>
  <c r="Q133" i="10"/>
  <c r="Q132" i="10"/>
  <c r="AJ132" i="10" s="1"/>
  <c r="Q131" i="10"/>
  <c r="Q130" i="10"/>
  <c r="AJ130" i="10" s="1"/>
  <c r="Q129" i="10"/>
  <c r="Q128" i="10"/>
  <c r="AC97" i="2" s="1"/>
  <c r="Q127" i="10"/>
  <c r="Q126" i="10"/>
  <c r="Q125" i="10"/>
  <c r="AJ125" i="10" s="1"/>
  <c r="AJ124" i="10"/>
  <c r="Q124" i="10"/>
  <c r="AC94" i="2" s="1"/>
  <c r="Q123" i="10"/>
  <c r="Q122" i="10"/>
  <c r="Q121" i="10"/>
  <c r="AJ121" i="10" s="1"/>
  <c r="AJ120" i="10"/>
  <c r="Q120" i="10"/>
  <c r="AC91" i="2" s="1"/>
  <c r="Q119" i="10"/>
  <c r="AJ118" i="10"/>
  <c r="Q118" i="10"/>
  <c r="AC89" i="2" s="1"/>
  <c r="Q117" i="10"/>
  <c r="AJ117" i="10" s="1"/>
  <c r="Q116" i="10"/>
  <c r="Q115" i="10"/>
  <c r="Q114" i="10"/>
  <c r="Q113" i="10"/>
  <c r="AJ113" i="10" s="1"/>
  <c r="Q112" i="10"/>
  <c r="AC85" i="2" s="1"/>
  <c r="Q111" i="10"/>
  <c r="Q110" i="10"/>
  <c r="Q109" i="10"/>
  <c r="AJ108" i="10"/>
  <c r="Q108" i="10"/>
  <c r="AC81" i="2" s="1"/>
  <c r="Q107" i="10"/>
  <c r="Q106" i="10"/>
  <c r="Q105" i="10"/>
  <c r="AJ105" i="10" s="1"/>
  <c r="AJ104" i="10"/>
  <c r="Q104" i="10"/>
  <c r="AC78" i="2" s="1"/>
  <c r="Q103" i="10"/>
  <c r="AJ103" i="10" s="1"/>
  <c r="AJ102" i="10"/>
  <c r="Q102" i="10"/>
  <c r="AC77" i="2" s="1"/>
  <c r="Q101" i="10"/>
  <c r="AJ101" i="10" s="1"/>
  <c r="Q100" i="10"/>
  <c r="Q99" i="10"/>
  <c r="Q98" i="10"/>
  <c r="AJ98" i="10" s="1"/>
  <c r="Q97" i="10"/>
  <c r="Q96" i="10"/>
  <c r="AJ96" i="10" s="1"/>
  <c r="Q95" i="10"/>
  <c r="Q94" i="10"/>
  <c r="Q93" i="10"/>
  <c r="AJ92" i="10"/>
  <c r="Q92" i="10"/>
  <c r="Q91" i="10"/>
  <c r="Q90" i="10"/>
  <c r="AJ90" i="10" s="1"/>
  <c r="Q89" i="10"/>
  <c r="AJ88" i="10"/>
  <c r="Q88" i="10"/>
  <c r="AC68" i="2" s="1"/>
  <c r="Q87" i="10"/>
  <c r="AJ86" i="10"/>
  <c r="Q86" i="10"/>
  <c r="AC66" i="2" s="1"/>
  <c r="Q85" i="10"/>
  <c r="Q84" i="10"/>
  <c r="Q83" i="10"/>
  <c r="Q82" i="10"/>
  <c r="Q81" i="10"/>
  <c r="Q80" i="10"/>
  <c r="AC60" i="2" s="1"/>
  <c r="Q79" i="10"/>
  <c r="Q78" i="10"/>
  <c r="Q77" i="10"/>
  <c r="AJ76" i="10"/>
  <c r="Q76" i="10"/>
  <c r="AC56" i="2" s="1"/>
  <c r="Q75" i="10"/>
  <c r="Q74" i="10"/>
  <c r="Q73" i="10"/>
  <c r="AJ72" i="10"/>
  <c r="Q72" i="10"/>
  <c r="AC52" i="2" s="1"/>
  <c r="Q71" i="10"/>
  <c r="AJ70" i="10"/>
  <c r="Q70" i="10"/>
  <c r="AC50" i="2" s="1"/>
  <c r="Q69" i="10"/>
  <c r="Q68" i="10"/>
  <c r="Q67" i="10"/>
  <c r="Q66" i="10"/>
  <c r="AJ66" i="10" s="1"/>
  <c r="Q65" i="10"/>
  <c r="Q64" i="10"/>
  <c r="AC45" i="2" s="1"/>
  <c r="Q63" i="10"/>
  <c r="Q62" i="10"/>
  <c r="Q61" i="10"/>
  <c r="AJ61" i="10" s="1"/>
  <c r="AJ60" i="10"/>
  <c r="Q60" i="10"/>
  <c r="AC42" i="2" s="1"/>
  <c r="Q59" i="10"/>
  <c r="Q58" i="10"/>
  <c r="AJ58" i="10" s="1"/>
  <c r="Q57" i="10"/>
  <c r="AJ56" i="10"/>
  <c r="Q56" i="10"/>
  <c r="AC39" i="2" s="1"/>
  <c r="Q55" i="10"/>
  <c r="AJ55" i="10" s="1"/>
  <c r="AJ54" i="10"/>
  <c r="Q54" i="10"/>
  <c r="AC38" i="2" s="1"/>
  <c r="Q53" i="10"/>
  <c r="AJ53" i="10" s="1"/>
  <c r="Q52" i="10"/>
  <c r="Q51" i="10"/>
  <c r="Q50" i="10"/>
  <c r="AJ50" i="10" s="1"/>
  <c r="Q49" i="10"/>
  <c r="Q48" i="10"/>
  <c r="AJ48" i="10" s="1"/>
  <c r="Q47" i="10"/>
  <c r="Q46" i="10"/>
  <c r="Q45" i="10"/>
  <c r="AJ45" i="10" s="1"/>
  <c r="AJ44" i="10"/>
  <c r="Q44" i="10"/>
  <c r="AC32" i="2" s="1"/>
  <c r="Q43" i="10"/>
  <c r="Q42" i="10"/>
  <c r="Q41" i="10"/>
  <c r="AJ41" i="10" s="1"/>
  <c r="AJ40" i="10"/>
  <c r="Q40" i="10"/>
  <c r="AC29" i="2" s="1"/>
  <c r="Q39" i="10"/>
  <c r="AJ38" i="10"/>
  <c r="Q38" i="10"/>
  <c r="Q37" i="10"/>
  <c r="Q36" i="10"/>
  <c r="Q35" i="10"/>
  <c r="Q34" i="10"/>
  <c r="AJ34" i="10" s="1"/>
  <c r="Q33" i="10"/>
  <c r="Q32" i="10"/>
  <c r="AC23" i="2" s="1"/>
  <c r="Q31" i="10"/>
  <c r="Q30" i="10"/>
  <c r="Q29" i="10"/>
  <c r="AJ28" i="10"/>
  <c r="Q28" i="10"/>
  <c r="AC19" i="2" s="1"/>
  <c r="Q27" i="10"/>
  <c r="Q26" i="10"/>
  <c r="Q25" i="10"/>
  <c r="AJ24" i="10"/>
  <c r="Q24" i="10"/>
  <c r="AC15" i="2" s="1"/>
  <c r="Q23" i="10"/>
  <c r="AJ23" i="10" s="1"/>
  <c r="AJ22" i="10"/>
  <c r="Q22" i="10"/>
  <c r="AC14" i="2" s="1"/>
  <c r="Q21" i="10"/>
  <c r="AJ21" i="10" s="1"/>
  <c r="Q20" i="10"/>
  <c r="Q19" i="10"/>
  <c r="AJ19" i="10" s="1"/>
  <c r="Q18" i="10"/>
  <c r="Q17" i="10"/>
  <c r="AJ17" i="10" s="1"/>
  <c r="Q16" i="10"/>
  <c r="AC11" i="2" s="1"/>
  <c r="Q15" i="10"/>
  <c r="AJ15" i="10" s="1"/>
  <c r="Q14" i="10"/>
  <c r="AJ14" i="10" s="1"/>
  <c r="Q13" i="10"/>
  <c r="AJ13" i="10" s="1"/>
  <c r="AJ12" i="10"/>
  <c r="Q12" i="10"/>
  <c r="AC9" i="2" s="1"/>
  <c r="Q11" i="10"/>
  <c r="AJ11" i="10" s="1"/>
  <c r="Q10" i="10"/>
  <c r="AJ10" i="10" s="1"/>
  <c r="Q9" i="10"/>
  <c r="AJ9" i="10" s="1"/>
  <c r="AJ8" i="10"/>
  <c r="Q8" i="10"/>
  <c r="Q7" i="10"/>
  <c r="AJ7" i="10" s="1"/>
  <c r="AJ6" i="10"/>
  <c r="Q6" i="10"/>
  <c r="AC5" i="2" s="1"/>
  <c r="Q5" i="10"/>
  <c r="AJ5" i="10" s="1"/>
  <c r="Q4" i="10"/>
  <c r="AJ4" i="10" s="1"/>
  <c r="Q3" i="10"/>
  <c r="J4" i="19" l="1"/>
  <c r="J8" i="19" s="1"/>
  <c r="F4" i="19"/>
  <c r="F8" i="19" s="1"/>
  <c r="AH4" i="19"/>
  <c r="X8" i="19" s="1"/>
  <c r="G4" i="19"/>
  <c r="G8" i="19" s="1"/>
  <c r="Z4" i="19"/>
  <c r="V4" i="19"/>
  <c r="O8" i="19" s="1"/>
  <c r="R4" i="19"/>
  <c r="N4" i="19"/>
  <c r="AG4" i="19"/>
  <c r="U8" i="19" s="1"/>
  <c r="AA4" i="19"/>
  <c r="T8" i="19" s="1"/>
  <c r="W4" i="19"/>
  <c r="P8" i="19" s="1"/>
  <c r="S4" i="19"/>
  <c r="O4" i="19"/>
  <c r="K4" i="19"/>
  <c r="K8" i="19" s="1"/>
  <c r="I4" i="19"/>
  <c r="I8" i="19" s="1"/>
  <c r="E4" i="19"/>
  <c r="E8" i="19" s="1"/>
  <c r="AD4" i="19"/>
  <c r="V8" i="19" s="1"/>
  <c r="Y4" i="19"/>
  <c r="R8" i="19" s="1"/>
  <c r="U4" i="19"/>
  <c r="Q4" i="19"/>
  <c r="M4" i="19"/>
  <c r="K3" i="11"/>
  <c r="AK417" i="2"/>
  <c r="AL417" i="2"/>
  <c r="C4" i="23"/>
  <c r="AL412" i="2"/>
  <c r="AL414" i="2"/>
  <c r="K415" i="2"/>
  <c r="AL413" i="2"/>
  <c r="K414" i="2"/>
  <c r="AK413" i="2"/>
  <c r="AK415" i="2"/>
  <c r="K412" i="2"/>
  <c r="AL415" i="2"/>
  <c r="AK414" i="2"/>
  <c r="K413" i="2"/>
  <c r="AK412" i="2"/>
  <c r="D27" i="12" s="1"/>
  <c r="H4" i="19"/>
  <c r="H8" i="19" s="1"/>
  <c r="D4" i="19"/>
  <c r="D8" i="19" s="1"/>
  <c r="T4" i="19"/>
  <c r="P4" i="19"/>
  <c r="L4" i="19"/>
  <c r="L8" i="19" s="1"/>
  <c r="G21" i="21"/>
  <c r="K162" i="11"/>
  <c r="AZ75" i="2"/>
  <c r="AM4" i="19" s="1"/>
  <c r="S8" i="19" s="1"/>
  <c r="AB4" i="19"/>
  <c r="AV75" i="2"/>
  <c r="AJ4" i="19" s="1"/>
  <c r="N8" i="19" s="1"/>
  <c r="X4" i="19"/>
  <c r="BA75" i="2"/>
  <c r="AN4" i="19" s="1"/>
  <c r="Y8" i="19" s="1"/>
  <c r="AE4" i="19"/>
  <c r="T414" i="2"/>
  <c r="P414" i="2"/>
  <c r="AF414" i="2"/>
  <c r="AJ3" i="10"/>
  <c r="Q558" i="10"/>
  <c r="AC2" i="2"/>
  <c r="AJ83" i="10"/>
  <c r="AC63" i="2"/>
  <c r="AJ99" i="10"/>
  <c r="AC75" i="2"/>
  <c r="AC4" i="19" s="1"/>
  <c r="W8" i="19" s="1"/>
  <c r="AJ115" i="10"/>
  <c r="AC87" i="2"/>
  <c r="AJ179" i="10"/>
  <c r="AC133" i="2"/>
  <c r="AJ185" i="10"/>
  <c r="AC136" i="2"/>
  <c r="AJ195" i="10"/>
  <c r="AC143" i="2"/>
  <c r="AJ461" i="10"/>
  <c r="AC331" i="2"/>
  <c r="AC407" i="2"/>
  <c r="AC403" i="2"/>
  <c r="AC393" i="2"/>
  <c r="AC387" i="2"/>
  <c r="AC385" i="2"/>
  <c r="AC381" i="2"/>
  <c r="AC379" i="2"/>
  <c r="AC375" i="2"/>
  <c r="AC373" i="2"/>
  <c r="AC369" i="2"/>
  <c r="AC367" i="2"/>
  <c r="AC363" i="2"/>
  <c r="AC359" i="2"/>
  <c r="AC357" i="2"/>
  <c r="AC355" i="2"/>
  <c r="AC353" i="2"/>
  <c r="AC349" i="2"/>
  <c r="AC347" i="2"/>
  <c r="AC345" i="2"/>
  <c r="AC336" i="2"/>
  <c r="AC328" i="2"/>
  <c r="AC320" i="2"/>
  <c r="AC296" i="2"/>
  <c r="AC288" i="2"/>
  <c r="AC272" i="2"/>
  <c r="AC264" i="2"/>
  <c r="AC256" i="2"/>
  <c r="AC248" i="2"/>
  <c r="AC240" i="2"/>
  <c r="AC224" i="2"/>
  <c r="AC216" i="2"/>
  <c r="AC208" i="2"/>
  <c r="AC200" i="2"/>
  <c r="AC184" i="2"/>
  <c r="AC153" i="2"/>
  <c r="AJ25" i="10"/>
  <c r="AC16" i="2"/>
  <c r="AJ67" i="10"/>
  <c r="AC47" i="2"/>
  <c r="AJ73" i="10"/>
  <c r="AC53" i="2"/>
  <c r="AJ89" i="10"/>
  <c r="AC69" i="2"/>
  <c r="AJ201" i="10"/>
  <c r="AC148" i="2"/>
  <c r="AJ217" i="10"/>
  <c r="AC157" i="2"/>
  <c r="AJ323" i="10"/>
  <c r="AC227" i="2"/>
  <c r="AJ349" i="10"/>
  <c r="AC247" i="2"/>
  <c r="AJ447" i="10"/>
  <c r="AC321" i="2"/>
  <c r="AJ473" i="10"/>
  <c r="AC341" i="2"/>
  <c r="AJ16" i="10"/>
  <c r="AJ20" i="10"/>
  <c r="AC13" i="2"/>
  <c r="AJ26" i="10"/>
  <c r="AC17" i="2"/>
  <c r="AJ29" i="10"/>
  <c r="AC20" i="2"/>
  <c r="AJ36" i="10"/>
  <c r="AC26" i="2"/>
  <c r="AJ39" i="10"/>
  <c r="AC28" i="2"/>
  <c r="AJ42" i="10"/>
  <c r="AC30" i="2"/>
  <c r="AJ64" i="10"/>
  <c r="AJ71" i="10"/>
  <c r="AC51" i="2"/>
  <c r="AJ80" i="10"/>
  <c r="AJ100" i="10"/>
  <c r="AC76" i="2"/>
  <c r="AJ106" i="10"/>
  <c r="AC79" i="2"/>
  <c r="AJ112" i="10"/>
  <c r="AJ119" i="10"/>
  <c r="AC90" i="2"/>
  <c r="AJ122" i="10"/>
  <c r="AC92" i="2"/>
  <c r="AJ138" i="10"/>
  <c r="AC103" i="2"/>
  <c r="AJ141" i="10"/>
  <c r="AC106" i="2"/>
  <c r="AJ148" i="10"/>
  <c r="AC112" i="2"/>
  <c r="AJ154" i="10"/>
  <c r="AC117" i="2"/>
  <c r="AJ160" i="10"/>
  <c r="AJ164" i="10"/>
  <c r="AC123" i="2"/>
  <c r="AJ176" i="10"/>
  <c r="AJ183" i="10"/>
  <c r="AC135" i="2"/>
  <c r="AJ202" i="10"/>
  <c r="AC149" i="2"/>
  <c r="AJ208" i="10"/>
  <c r="AJ212" i="10"/>
  <c r="AC154" i="2"/>
  <c r="AJ215" i="10"/>
  <c r="AC156" i="2"/>
  <c r="AJ221" i="10"/>
  <c r="AC160" i="2"/>
  <c r="AJ224" i="10"/>
  <c r="AJ240" i="10"/>
  <c r="AJ256" i="10"/>
  <c r="AJ269" i="10"/>
  <c r="AC193" i="2"/>
  <c r="AJ314" i="10"/>
  <c r="AC221" i="2"/>
  <c r="AJ333" i="10"/>
  <c r="AC237" i="2"/>
  <c r="AJ370" i="10"/>
  <c r="AC267" i="2"/>
  <c r="AJ400" i="10"/>
  <c r="AJ431" i="10"/>
  <c r="AC311" i="2"/>
  <c r="AJ454" i="10"/>
  <c r="AJ464" i="10"/>
  <c r="AJ471" i="10"/>
  <c r="AC339" i="2"/>
  <c r="AC401" i="2"/>
  <c r="AC391" i="2"/>
  <c r="AJ374" i="10"/>
  <c r="AJ384" i="10"/>
  <c r="AJ391" i="10"/>
  <c r="AC281" i="2"/>
  <c r="AJ398" i="10"/>
  <c r="AC287" i="2"/>
  <c r="AJ415" i="10"/>
  <c r="AC299" i="2"/>
  <c r="AJ418" i="10"/>
  <c r="AC301" i="2"/>
  <c r="AJ435" i="10"/>
  <c r="AC313" i="2"/>
  <c r="AJ455" i="10"/>
  <c r="AC327" i="2"/>
  <c r="AJ512" i="10"/>
  <c r="AC330" i="2"/>
  <c r="AC298" i="2"/>
  <c r="AC290" i="2"/>
  <c r="AC274" i="2"/>
  <c r="AC242" i="2"/>
  <c r="AC234" i="2"/>
  <c r="AC218" i="2"/>
  <c r="AC210" i="2"/>
  <c r="AC194" i="2"/>
  <c r="AC186" i="2"/>
  <c r="AC177" i="2"/>
  <c r="AJ147" i="10"/>
  <c r="AC111" i="2"/>
  <c r="AJ153" i="10"/>
  <c r="AC116" i="2"/>
  <c r="AJ265" i="10"/>
  <c r="AC191" i="2"/>
  <c r="AJ275" i="10"/>
  <c r="AC197" i="2"/>
  <c r="AJ329" i="10"/>
  <c r="AC233" i="2"/>
  <c r="AJ345" i="10"/>
  <c r="AC245" i="2"/>
  <c r="AJ359" i="10"/>
  <c r="AC257" i="2"/>
  <c r="AJ420" i="10"/>
  <c r="AC303" i="2"/>
  <c r="AJ450" i="10"/>
  <c r="AC323" i="2"/>
  <c r="AJ32" i="10"/>
  <c r="AJ52" i="10"/>
  <c r="AC37" i="2"/>
  <c r="AJ68" i="10"/>
  <c r="AC48" i="2"/>
  <c r="AJ74" i="10"/>
  <c r="AC54" i="2"/>
  <c r="AJ77" i="10"/>
  <c r="AC57" i="2"/>
  <c r="AJ84" i="10"/>
  <c r="AC64" i="2"/>
  <c r="AJ87" i="10"/>
  <c r="AC67" i="2"/>
  <c r="AJ93" i="10"/>
  <c r="AC71" i="2"/>
  <c r="AJ109" i="10"/>
  <c r="AC82" i="2"/>
  <c r="AJ116" i="10"/>
  <c r="AC88" i="2"/>
  <c r="AJ128" i="10"/>
  <c r="AJ135" i="10"/>
  <c r="AC101" i="2"/>
  <c r="AJ144" i="10"/>
  <c r="AJ151" i="10"/>
  <c r="AC114" i="2"/>
  <c r="AJ170" i="10"/>
  <c r="AC127" i="2"/>
  <c r="AJ192" i="10"/>
  <c r="AJ199" i="10"/>
  <c r="AC146" i="2"/>
  <c r="AJ231" i="10"/>
  <c r="AC167" i="2"/>
  <c r="AJ234" i="10"/>
  <c r="AC170" i="2"/>
  <c r="AJ247" i="10"/>
  <c r="AC179" i="2"/>
  <c r="AJ260" i="10"/>
  <c r="AC187" i="2"/>
  <c r="AJ272" i="10"/>
  <c r="AJ279" i="10"/>
  <c r="AC199" i="2"/>
  <c r="AJ285" i="10"/>
  <c r="AC203" i="2"/>
  <c r="AJ327" i="10"/>
  <c r="AC231" i="2"/>
  <c r="AJ387" i="10"/>
  <c r="AC279" i="2"/>
  <c r="AJ393" i="10"/>
  <c r="AC283" i="2"/>
  <c r="AJ407" i="10"/>
  <c r="AC293" i="2"/>
  <c r="AC399" i="2"/>
  <c r="AJ351" i="10"/>
  <c r="AC249" i="2"/>
  <c r="AJ428" i="10"/>
  <c r="AC309" i="2"/>
  <c r="AJ445" i="10"/>
  <c r="AC319" i="2"/>
  <c r="AJ452" i="10"/>
  <c r="AC325" i="2"/>
  <c r="AJ502" i="10"/>
  <c r="AJ18" i="10"/>
  <c r="AC12" i="2"/>
  <c r="AJ31" i="10"/>
  <c r="AC22" i="2"/>
  <c r="AJ47" i="10"/>
  <c r="AC34" i="2"/>
  <c r="AJ63" i="10"/>
  <c r="AC44" i="2"/>
  <c r="AJ79" i="10"/>
  <c r="AC59" i="2"/>
  <c r="AJ82" i="10"/>
  <c r="AC62" i="2"/>
  <c r="AJ95" i="10"/>
  <c r="AC73" i="2"/>
  <c r="AJ111" i="10"/>
  <c r="AC84" i="2"/>
  <c r="AJ114" i="10"/>
  <c r="AC86" i="2"/>
  <c r="AJ127" i="10"/>
  <c r="AC96" i="2"/>
  <c r="AJ143" i="10"/>
  <c r="AC108" i="2"/>
  <c r="AJ178" i="10"/>
  <c r="AC132" i="2"/>
  <c r="AJ194" i="10"/>
  <c r="AC142" i="2"/>
  <c r="AJ242" i="10"/>
  <c r="AC176" i="2"/>
  <c r="AJ287" i="10"/>
  <c r="AC205" i="2"/>
  <c r="AJ290" i="10"/>
  <c r="AC207" i="2"/>
  <c r="AJ306" i="10"/>
  <c r="AC217" i="2"/>
  <c r="AJ319" i="10"/>
  <c r="AC225" i="2"/>
  <c r="AJ335" i="10"/>
  <c r="AC239" i="2"/>
  <c r="AJ338" i="10"/>
  <c r="AC241" i="2"/>
  <c r="AJ355" i="10"/>
  <c r="AC253" i="2"/>
  <c r="AJ361" i="10"/>
  <c r="AC259" i="2"/>
  <c r="AJ365" i="10"/>
  <c r="AC263" i="2"/>
  <c r="AJ368" i="10"/>
  <c r="AJ372" i="10"/>
  <c r="AC269" i="2"/>
  <c r="AJ375" i="10"/>
  <c r="AC271" i="2"/>
  <c r="AJ382" i="10"/>
  <c r="AC275" i="2"/>
  <c r="AJ412" i="10"/>
  <c r="AC297" i="2"/>
  <c r="AJ422" i="10"/>
  <c r="AJ425" i="10"/>
  <c r="AC307" i="2"/>
  <c r="AJ439" i="10"/>
  <c r="AC315" i="2"/>
  <c r="AJ442" i="10"/>
  <c r="AC317" i="2"/>
  <c r="AJ466" i="10"/>
  <c r="AC335" i="2"/>
  <c r="AJ486" i="10"/>
  <c r="AJ496" i="10"/>
  <c r="AC7" i="2"/>
  <c r="AC3" i="2"/>
  <c r="AC408" i="2"/>
  <c r="AC404" i="2"/>
  <c r="AC402" i="2"/>
  <c r="AC400" i="2"/>
  <c r="AC398" i="2"/>
  <c r="AC396" i="2"/>
  <c r="AC394" i="2"/>
  <c r="AC390" i="2"/>
  <c r="AC388" i="2"/>
  <c r="AC384" i="2"/>
  <c r="AC382" i="2"/>
  <c r="AC378" i="2"/>
  <c r="AC374" i="2"/>
  <c r="AC372" i="2"/>
  <c r="AC370" i="2"/>
  <c r="AC364" i="2"/>
  <c r="AC362" i="2"/>
  <c r="AC358" i="2"/>
  <c r="AC350" i="2"/>
  <c r="AC346" i="2"/>
  <c r="AC344" i="2"/>
  <c r="AC342" i="2"/>
  <c r="AC332" i="2"/>
  <c r="AC324" i="2"/>
  <c r="AC316" i="2"/>
  <c r="AC308" i="2"/>
  <c r="AC284" i="2"/>
  <c r="AC276" i="2"/>
  <c r="AC268" i="2"/>
  <c r="AC260" i="2"/>
  <c r="AC252" i="2"/>
  <c r="AC244" i="2"/>
  <c r="AC228" i="2"/>
  <c r="AC212" i="2"/>
  <c r="AC169" i="2"/>
  <c r="AC137" i="2"/>
  <c r="AJ35" i="10"/>
  <c r="AC25" i="2"/>
  <c r="AJ51" i="10"/>
  <c r="AC36" i="2"/>
  <c r="AJ57" i="10"/>
  <c r="AC40" i="2"/>
  <c r="AJ131" i="10"/>
  <c r="AC99" i="2"/>
  <c r="AJ163" i="10"/>
  <c r="AC122" i="2"/>
  <c r="AJ169" i="10"/>
  <c r="AC126" i="2"/>
  <c r="AJ227" i="10"/>
  <c r="AC164" i="2"/>
  <c r="AJ249" i="10"/>
  <c r="AC180" i="2"/>
  <c r="AJ403" i="10"/>
  <c r="AC291" i="2"/>
  <c r="AJ409" i="10"/>
  <c r="AC295" i="2"/>
  <c r="AC310" i="2"/>
  <c r="AC302" i="2"/>
  <c r="AC286" i="2"/>
  <c r="AC278" i="2"/>
  <c r="AC262" i="2"/>
  <c r="AC254" i="2"/>
  <c r="AC214" i="2"/>
  <c r="AC182" i="2"/>
  <c r="AC171" i="2"/>
  <c r="AC163" i="2"/>
  <c r="AC139" i="2"/>
  <c r="AC329" i="2"/>
  <c r="AC285" i="2"/>
  <c r="AI285" i="2" s="1"/>
  <c r="AL395" i="10" s="1"/>
  <c r="AN395" i="10" s="1"/>
  <c r="AC273" i="2"/>
  <c r="AI273" i="2" s="1"/>
  <c r="AL379" i="10" s="1"/>
  <c r="AN379" i="10" s="1"/>
  <c r="AC261" i="2"/>
  <c r="AC255" i="2"/>
  <c r="AC251" i="2"/>
  <c r="AC243" i="2"/>
  <c r="AC235" i="2"/>
  <c r="AC229" i="2"/>
  <c r="AC215" i="2"/>
  <c r="AC201" i="2"/>
  <c r="AI201" i="2" s="1"/>
  <c r="AL283" i="10" s="1"/>
  <c r="AN283" i="10" s="1"/>
  <c r="AC183" i="2"/>
  <c r="AC181" i="2"/>
  <c r="AC173" i="2"/>
  <c r="AC165" i="2"/>
  <c r="AI165" i="2" s="1"/>
  <c r="AL229" i="10" s="1"/>
  <c r="AN229" i="10" s="1"/>
  <c r="AC141" i="2"/>
  <c r="AJ27" i="10"/>
  <c r="AC18" i="2"/>
  <c r="AJ30" i="10"/>
  <c r="AC21" i="2"/>
  <c r="AJ33" i="10"/>
  <c r="AC24" i="2"/>
  <c r="AJ37" i="10"/>
  <c r="AC27" i="2"/>
  <c r="AJ43" i="10"/>
  <c r="AC31" i="2"/>
  <c r="AJ46" i="10"/>
  <c r="AC33" i="2"/>
  <c r="AJ49" i="10"/>
  <c r="AC35" i="2"/>
  <c r="AJ59" i="10"/>
  <c r="AC41" i="2"/>
  <c r="AJ62" i="10"/>
  <c r="AC43" i="2"/>
  <c r="AJ65" i="10"/>
  <c r="AC46" i="2"/>
  <c r="AJ69" i="10"/>
  <c r="AC49" i="2"/>
  <c r="AI49" i="2" s="1"/>
  <c r="AL69" i="10" s="1"/>
  <c r="AN69" i="10" s="1"/>
  <c r="AJ75" i="10"/>
  <c r="AC55" i="2"/>
  <c r="AJ78" i="10"/>
  <c r="AC58" i="2"/>
  <c r="AJ81" i="10"/>
  <c r="AC61" i="2"/>
  <c r="AJ85" i="10"/>
  <c r="AC65" i="2"/>
  <c r="AJ91" i="10"/>
  <c r="AC70" i="2"/>
  <c r="AJ94" i="10"/>
  <c r="AC72" i="2"/>
  <c r="AJ97" i="10"/>
  <c r="AC74" i="2"/>
  <c r="AJ107" i="10"/>
  <c r="AC80" i="2"/>
  <c r="AJ110" i="10"/>
  <c r="AC83" i="2"/>
  <c r="AJ123" i="10"/>
  <c r="AC93" i="2"/>
  <c r="AJ126" i="10"/>
  <c r="AC95" i="2"/>
  <c r="AJ129" i="10"/>
  <c r="AC98" i="2"/>
  <c r="AJ133" i="10"/>
  <c r="AC100" i="2"/>
  <c r="AJ139" i="10"/>
  <c r="AC104" i="2"/>
  <c r="AJ142" i="10"/>
  <c r="AC107" i="2"/>
  <c r="AJ145" i="10"/>
  <c r="AC110" i="2"/>
  <c r="AJ149" i="10"/>
  <c r="AC113" i="2"/>
  <c r="AJ158" i="10"/>
  <c r="AC119" i="2"/>
  <c r="AJ161" i="10"/>
  <c r="AC121" i="2"/>
  <c r="AJ174" i="10"/>
  <c r="AC129" i="2"/>
  <c r="AI129" i="2" s="1"/>
  <c r="AL174" i="10" s="1"/>
  <c r="AN174" i="10" s="1"/>
  <c r="AJ177" i="10"/>
  <c r="AC131" i="2"/>
  <c r="AJ181" i="10"/>
  <c r="AC134" i="2"/>
  <c r="AJ197" i="10"/>
  <c r="AC144" i="2"/>
  <c r="AJ219" i="10"/>
  <c r="AC158" i="2"/>
  <c r="AJ245" i="10"/>
  <c r="AC178" i="2"/>
  <c r="AC175" i="2"/>
  <c r="AC151" i="2"/>
  <c r="AU151" i="2"/>
  <c r="AU149" i="2"/>
  <c r="AU147" i="2"/>
  <c r="AU145" i="2"/>
  <c r="AU143" i="2"/>
  <c r="AU141" i="2"/>
  <c r="AU139" i="2"/>
  <c r="AU137" i="2"/>
  <c r="AU135" i="2"/>
  <c r="AU133" i="2"/>
  <c r="AU131" i="2"/>
  <c r="AU129" i="2"/>
  <c r="AU127" i="2"/>
  <c r="AU125" i="2"/>
  <c r="AU123" i="2"/>
  <c r="AU121" i="2"/>
  <c r="AU119" i="2"/>
  <c r="AU117" i="2"/>
  <c r="AU115" i="2"/>
  <c r="AU113" i="2"/>
  <c r="AU111" i="2"/>
  <c r="AU109" i="2"/>
  <c r="AU107" i="2"/>
  <c r="AU105" i="2"/>
  <c r="AU103" i="2"/>
  <c r="AU101" i="2"/>
  <c r="AU99" i="2"/>
  <c r="AU97" i="2"/>
  <c r="AX8" i="2"/>
  <c r="AX409" i="2"/>
  <c r="AX407" i="2"/>
  <c r="AU405" i="2"/>
  <c r="AU403" i="2"/>
  <c r="AX399" i="2"/>
  <c r="AX397" i="2"/>
  <c r="AX389" i="2"/>
  <c r="AU387" i="2"/>
  <c r="AX379" i="2"/>
  <c r="AU377" i="2"/>
  <c r="AX377" i="2"/>
  <c r="AU375" i="2"/>
  <c r="AU371" i="2"/>
  <c r="AU369" i="2"/>
  <c r="AX365" i="2"/>
  <c r="AX361" i="2"/>
  <c r="AU359" i="2"/>
  <c r="AX359" i="2"/>
  <c r="AU357" i="2"/>
  <c r="AX357" i="2"/>
  <c r="AU355" i="2"/>
  <c r="AX355" i="2"/>
  <c r="AU353" i="2"/>
  <c r="AX353" i="2"/>
  <c r="AU351" i="2"/>
  <c r="AX351" i="2"/>
  <c r="AU349" i="2"/>
  <c r="AX349" i="2"/>
  <c r="AU347" i="2"/>
  <c r="AX347" i="2"/>
  <c r="AU345" i="2"/>
  <c r="AX345" i="2"/>
  <c r="AU343" i="2"/>
  <c r="AX343" i="2"/>
  <c r="AU341" i="2"/>
  <c r="AX341" i="2"/>
  <c r="AU339" i="2"/>
  <c r="AX339" i="2"/>
  <c r="AU337" i="2"/>
  <c r="AX337" i="2"/>
  <c r="AU335" i="2"/>
  <c r="AX335" i="2"/>
  <c r="AU333" i="2"/>
  <c r="AX333" i="2"/>
  <c r="AU331" i="2"/>
  <c r="AX331" i="2"/>
  <c r="AU329" i="2"/>
  <c r="AX329" i="2"/>
  <c r="AU327" i="2"/>
  <c r="AX327" i="2"/>
  <c r="AU325" i="2"/>
  <c r="AX325" i="2"/>
  <c r="AU323" i="2"/>
  <c r="AX323" i="2"/>
  <c r="AU321" i="2"/>
  <c r="AX321" i="2"/>
  <c r="AU319" i="2"/>
  <c r="AX319" i="2"/>
  <c r="AU317" i="2"/>
  <c r="AX317" i="2"/>
  <c r="AU315" i="2"/>
  <c r="AX315" i="2"/>
  <c r="AU313" i="2"/>
  <c r="AX313" i="2"/>
  <c r="AU311" i="2"/>
  <c r="AX311" i="2"/>
  <c r="AU309" i="2"/>
  <c r="AX309" i="2"/>
  <c r="AU307" i="2"/>
  <c r="AX307" i="2"/>
  <c r="AU305" i="2"/>
  <c r="AX305" i="2"/>
  <c r="AU303" i="2"/>
  <c r="AI21" i="2"/>
  <c r="AL30" i="10" s="1"/>
  <c r="AN30" i="10" s="1"/>
  <c r="AX10" i="2"/>
  <c r="AX6" i="2"/>
  <c r="AU4" i="2"/>
  <c r="AX403" i="2"/>
  <c r="AU401" i="2"/>
  <c r="AX395" i="2"/>
  <c r="AX393" i="2"/>
  <c r="AU391" i="2"/>
  <c r="AX387" i="2"/>
  <c r="AU385" i="2"/>
  <c r="AX383" i="2"/>
  <c r="AX381" i="2"/>
  <c r="AU379" i="2"/>
  <c r="AX375" i="2"/>
  <c r="AU373" i="2"/>
  <c r="AX367" i="2"/>
  <c r="AU365" i="2"/>
  <c r="AX363" i="2"/>
  <c r="AU10" i="2"/>
  <c r="AU8" i="2"/>
  <c r="AU6" i="2"/>
  <c r="AX4" i="2"/>
  <c r="AU409" i="2"/>
  <c r="AU407" i="2"/>
  <c r="AX405" i="2"/>
  <c r="AX401" i="2"/>
  <c r="AU399" i="2"/>
  <c r="AU397" i="2"/>
  <c r="AU395" i="2"/>
  <c r="AU393" i="2"/>
  <c r="AX391" i="2"/>
  <c r="AU389" i="2"/>
  <c r="AX385" i="2"/>
  <c r="AU383" i="2"/>
  <c r="AU381" i="2"/>
  <c r="AX373" i="2"/>
  <c r="AX371" i="2"/>
  <c r="AX369" i="2"/>
  <c r="AU367" i="2"/>
  <c r="AU363" i="2"/>
  <c r="AU361" i="2"/>
  <c r="AX303" i="2"/>
  <c r="AU301" i="2"/>
  <c r="AX301" i="2"/>
  <c r="AU299" i="2"/>
  <c r="AX299" i="2"/>
  <c r="AU297" i="2"/>
  <c r="AX297" i="2"/>
  <c r="AU295" i="2"/>
  <c r="AX295" i="2"/>
  <c r="AU293" i="2"/>
  <c r="AX293" i="2"/>
  <c r="AU291" i="2"/>
  <c r="AX291" i="2"/>
  <c r="AU289" i="2"/>
  <c r="AX289" i="2"/>
  <c r="AU287" i="2"/>
  <c r="AX287" i="2"/>
  <c r="AU285" i="2"/>
  <c r="AX285" i="2"/>
  <c r="AU283" i="2"/>
  <c r="AU281" i="2"/>
  <c r="AU279" i="2"/>
  <c r="AU277" i="2"/>
  <c r="AU275" i="2"/>
  <c r="AU273" i="2"/>
  <c r="AU271" i="2"/>
  <c r="AU269" i="2"/>
  <c r="AU267" i="2"/>
  <c r="AU265" i="2"/>
  <c r="AU263" i="2"/>
  <c r="AU261" i="2"/>
  <c r="AU259" i="2"/>
  <c r="AU257" i="2"/>
  <c r="AU255" i="2"/>
  <c r="AU253" i="2"/>
  <c r="AU251" i="2"/>
  <c r="AU249" i="2"/>
  <c r="AU247" i="2"/>
  <c r="AU245" i="2"/>
  <c r="AU243" i="2"/>
  <c r="AU241" i="2"/>
  <c r="AU239" i="2"/>
  <c r="AU237" i="2"/>
  <c r="AU235" i="2"/>
  <c r="AU233" i="2"/>
  <c r="AU231" i="2"/>
  <c r="AU229" i="2"/>
  <c r="AU227" i="2"/>
  <c r="AU225" i="2"/>
  <c r="AU223" i="2"/>
  <c r="AU221" i="2"/>
  <c r="AU219" i="2"/>
  <c r="AU217" i="2"/>
  <c r="AU215" i="2"/>
  <c r="AU213" i="2"/>
  <c r="AU211" i="2"/>
  <c r="AU209" i="2"/>
  <c r="AU207" i="2"/>
  <c r="AU205" i="2"/>
  <c r="AU203" i="2"/>
  <c r="AU201" i="2"/>
  <c r="AU199" i="2"/>
  <c r="AU197" i="2"/>
  <c r="AU195" i="2"/>
  <c r="AU193" i="2"/>
  <c r="AU191" i="2"/>
  <c r="AU189" i="2"/>
  <c r="AU187" i="2"/>
  <c r="AU185" i="2"/>
  <c r="AU183" i="2"/>
  <c r="AU181" i="2"/>
  <c r="AU179" i="2"/>
  <c r="AU177" i="2"/>
  <c r="AU175" i="2"/>
  <c r="AU173" i="2"/>
  <c r="AU171" i="2"/>
  <c r="AU169" i="2"/>
  <c r="AU167" i="2"/>
  <c r="AU165" i="2"/>
  <c r="AU163" i="2"/>
  <c r="AU161" i="2"/>
  <c r="AU159" i="2"/>
  <c r="AU157" i="2"/>
  <c r="AU155" i="2"/>
  <c r="AU153" i="2"/>
  <c r="AX283" i="2"/>
  <c r="AX281" i="2"/>
  <c r="AX279" i="2"/>
  <c r="AX277" i="2"/>
  <c r="AX275" i="2"/>
  <c r="AX273" i="2"/>
  <c r="AX271" i="2"/>
  <c r="AX269" i="2"/>
  <c r="AX267" i="2"/>
  <c r="AX265" i="2"/>
  <c r="AX263" i="2"/>
  <c r="AX261" i="2"/>
  <c r="AX259" i="2"/>
  <c r="AX257" i="2"/>
  <c r="AX255" i="2"/>
  <c r="AX253" i="2"/>
  <c r="AX251" i="2"/>
  <c r="AX249" i="2"/>
  <c r="AX247" i="2"/>
  <c r="AX245" i="2"/>
  <c r="AX243" i="2"/>
  <c r="AX241" i="2"/>
  <c r="AX239" i="2"/>
  <c r="AX237" i="2"/>
  <c r="AX235" i="2"/>
  <c r="AX233" i="2"/>
  <c r="AX231" i="2"/>
  <c r="AX229" i="2"/>
  <c r="AX227" i="2"/>
  <c r="AX225" i="2"/>
  <c r="AX223" i="2"/>
  <c r="AX221" i="2"/>
  <c r="AX219" i="2"/>
  <c r="AX217" i="2"/>
  <c r="AX215" i="2"/>
  <c r="AX213" i="2"/>
  <c r="AX211" i="2"/>
  <c r="AX209" i="2"/>
  <c r="AX207" i="2"/>
  <c r="AX205" i="2"/>
  <c r="AX203" i="2"/>
  <c r="AX201" i="2"/>
  <c r="AX199" i="2"/>
  <c r="AX197" i="2"/>
  <c r="AX195" i="2"/>
  <c r="AX193" i="2"/>
  <c r="AX191" i="2"/>
  <c r="AX189" i="2"/>
  <c r="AX187" i="2"/>
  <c r="AX185" i="2"/>
  <c r="AX183" i="2"/>
  <c r="AX181" i="2"/>
  <c r="AX179" i="2"/>
  <c r="AX177" i="2"/>
  <c r="AX175" i="2"/>
  <c r="AX173" i="2"/>
  <c r="AX171" i="2"/>
  <c r="AX169" i="2"/>
  <c r="AX167" i="2"/>
  <c r="AX165" i="2"/>
  <c r="AX163" i="2"/>
  <c r="AX161" i="2"/>
  <c r="AX159" i="2"/>
  <c r="AX157" i="2"/>
  <c r="AX155" i="2"/>
  <c r="AX153" i="2"/>
  <c r="AX151" i="2"/>
  <c r="AX149" i="2"/>
  <c r="AX147" i="2"/>
  <c r="AX145" i="2"/>
  <c r="AX143" i="2"/>
  <c r="AX141" i="2"/>
  <c r="AX139" i="2"/>
  <c r="AX137" i="2"/>
  <c r="AX135" i="2"/>
  <c r="AX133" i="2"/>
  <c r="AX131" i="2"/>
  <c r="AX129" i="2"/>
  <c r="AX127" i="2"/>
  <c r="AX125" i="2"/>
  <c r="AX123" i="2"/>
  <c r="AX121" i="2"/>
  <c r="AX119" i="2"/>
  <c r="AX117" i="2"/>
  <c r="AX115" i="2"/>
  <c r="AX113" i="2"/>
  <c r="AX111" i="2"/>
  <c r="AX109" i="2"/>
  <c r="AX107" i="2"/>
  <c r="AX105" i="2"/>
  <c r="AX103" i="2"/>
  <c r="AX101" i="2"/>
  <c r="AX99" i="2"/>
  <c r="AX97" i="2"/>
  <c r="AU95" i="2"/>
  <c r="AX95" i="2"/>
  <c r="AU93" i="2"/>
  <c r="AX93" i="2"/>
  <c r="AU91" i="2"/>
  <c r="AX91" i="2"/>
  <c r="AU89" i="2"/>
  <c r="AX89" i="2"/>
  <c r="AU87" i="2"/>
  <c r="AX87" i="2"/>
  <c r="AU85" i="2"/>
  <c r="AX85" i="2"/>
  <c r="AU83" i="2"/>
  <c r="AX83" i="2"/>
  <c r="AU81" i="2"/>
  <c r="AX81" i="2"/>
  <c r="AU79" i="2"/>
  <c r="AX79" i="2"/>
  <c r="AU77" i="2"/>
  <c r="AX77" i="2"/>
  <c r="AU75" i="2"/>
  <c r="AX75" i="2"/>
  <c r="AU73" i="2"/>
  <c r="AX73" i="2"/>
  <c r="AU71" i="2"/>
  <c r="AX71" i="2"/>
  <c r="AU69" i="2"/>
  <c r="AX69" i="2"/>
  <c r="AU67" i="2"/>
  <c r="AX67" i="2"/>
  <c r="AU65" i="2"/>
  <c r="AX65" i="2"/>
  <c r="AU63" i="2"/>
  <c r="AX63" i="2"/>
  <c r="AU61" i="2"/>
  <c r="AX61" i="2"/>
  <c r="AU59" i="2"/>
  <c r="AX59" i="2"/>
  <c r="AU57" i="2"/>
  <c r="AX57" i="2"/>
  <c r="AU55" i="2"/>
  <c r="AX55" i="2"/>
  <c r="AU53" i="2"/>
  <c r="AX53" i="2"/>
  <c r="AU51" i="2"/>
  <c r="AX51" i="2"/>
  <c r="AU49" i="2"/>
  <c r="AX49" i="2"/>
  <c r="AU47" i="2"/>
  <c r="AX47" i="2"/>
  <c r="AU45" i="2"/>
  <c r="AX45" i="2"/>
  <c r="AU43" i="2"/>
  <c r="AX43" i="2"/>
  <c r="AU41" i="2"/>
  <c r="AX41" i="2"/>
  <c r="AU39" i="2"/>
  <c r="AX39" i="2"/>
  <c r="AU37" i="2"/>
  <c r="AX37" i="2"/>
  <c r="AU35" i="2"/>
  <c r="AX35" i="2"/>
  <c r="AU33" i="2"/>
  <c r="AX33" i="2"/>
  <c r="AU31" i="2"/>
  <c r="AX31" i="2"/>
  <c r="AU29" i="2"/>
  <c r="AX29" i="2"/>
  <c r="AU27" i="2"/>
  <c r="AX27" i="2"/>
  <c r="AU25" i="2"/>
  <c r="AX25" i="2"/>
  <c r="AU23" i="2"/>
  <c r="AX23" i="2"/>
  <c r="AU21" i="2"/>
  <c r="AX21" i="2"/>
  <c r="AU19" i="2"/>
  <c r="AX19" i="2"/>
  <c r="AU17" i="2"/>
  <c r="AX17" i="2"/>
  <c r="AU15" i="2"/>
  <c r="AX15" i="2"/>
  <c r="AU13" i="2"/>
  <c r="AX13" i="2"/>
  <c r="AI349" i="2"/>
  <c r="AL482" i="10" s="1"/>
  <c r="AN482" i="10" s="1"/>
  <c r="AI345" i="2"/>
  <c r="AL477" i="10" s="1"/>
  <c r="AN477" i="10" s="1"/>
  <c r="AI161" i="2"/>
  <c r="AL222" i="10" s="1"/>
  <c r="AN222" i="10" s="1"/>
  <c r="AI125" i="2"/>
  <c r="AL168" i="10" s="1"/>
  <c r="AN168" i="10" s="1"/>
  <c r="AI73" i="2"/>
  <c r="AL95" i="10" s="1"/>
  <c r="AN95" i="10" s="1"/>
  <c r="AI41" i="2"/>
  <c r="AL59" i="10" s="1"/>
  <c r="AN59" i="10" s="1"/>
  <c r="AI169" i="2"/>
  <c r="AL233" i="10" s="1"/>
  <c r="AN233" i="10" s="1"/>
  <c r="AI137" i="2"/>
  <c r="AL186" i="10" s="1"/>
  <c r="AN186" i="10" s="1"/>
  <c r="AI109" i="2"/>
  <c r="AL144" i="10" s="1"/>
  <c r="AN144" i="10" s="1"/>
  <c r="AI85" i="2"/>
  <c r="AL112" i="10" s="1"/>
  <c r="AN112" i="10" s="1"/>
  <c r="AI61" i="2"/>
  <c r="AL81" i="10" s="1"/>
  <c r="AN81" i="10" s="1"/>
  <c r="AI13" i="2"/>
  <c r="AL20" i="10" s="1"/>
  <c r="AN20" i="10" s="1"/>
  <c r="AI317" i="2"/>
  <c r="AL442" i="10" s="1"/>
  <c r="AN442" i="10" s="1"/>
  <c r="AI117" i="2"/>
  <c r="AL154" i="10" s="1"/>
  <c r="AN154" i="10" s="1"/>
  <c r="AI113" i="2"/>
  <c r="AL149" i="10" s="1"/>
  <c r="AN149" i="10" s="1"/>
  <c r="AI269" i="2"/>
  <c r="AL372" i="10" s="1"/>
  <c r="AN372" i="10" s="1"/>
  <c r="AI281" i="2"/>
  <c r="AL391" i="10" s="1"/>
  <c r="AN391" i="10" s="1"/>
  <c r="AI197" i="2"/>
  <c r="AL275" i="10" s="1"/>
  <c r="AN275" i="10" s="1"/>
  <c r="AI53" i="2"/>
  <c r="AL73" i="10" s="1"/>
  <c r="AN73" i="10" s="1"/>
  <c r="AA414" i="2"/>
  <c r="W414" i="2"/>
  <c r="S414" i="2"/>
  <c r="O414" i="2"/>
  <c r="J414" i="2"/>
  <c r="AI249" i="2"/>
  <c r="AL351" i="10" s="1"/>
  <c r="AN351" i="10" s="1"/>
  <c r="AI153" i="2"/>
  <c r="AL210" i="10" s="1"/>
  <c r="AN210" i="10" s="1"/>
  <c r="AI401" i="2"/>
  <c r="AL546" i="10" s="1"/>
  <c r="AN546" i="10" s="1"/>
  <c r="AI397" i="2"/>
  <c r="AL541" i="10" s="1"/>
  <c r="AN541" i="10" s="1"/>
  <c r="AI369" i="2"/>
  <c r="AL505" i="10" s="1"/>
  <c r="AN505" i="10" s="1"/>
  <c r="AI365" i="2"/>
  <c r="AL501" i="10" s="1"/>
  <c r="AN501" i="10" s="1"/>
  <c r="AI353" i="2"/>
  <c r="AL487" i="10" s="1"/>
  <c r="AN487" i="10" s="1"/>
  <c r="AI225" i="2"/>
  <c r="AL319" i="10" s="1"/>
  <c r="AN319" i="10" s="1"/>
  <c r="AI217" i="2"/>
  <c r="AL306" i="10" s="1"/>
  <c r="AN306" i="10" s="1"/>
  <c r="AI213" i="2"/>
  <c r="AL300" i="10" s="1"/>
  <c r="AN300" i="10" s="1"/>
  <c r="AI209" i="2"/>
  <c r="AL294" i="10" s="1"/>
  <c r="AN294" i="10" s="1"/>
  <c r="AI185" i="2"/>
  <c r="AL256" i="10" s="1"/>
  <c r="AN256" i="10" s="1"/>
  <c r="AI141" i="2"/>
  <c r="AL193" i="10" s="1"/>
  <c r="AN193" i="10" s="1"/>
  <c r="AI105" i="2"/>
  <c r="AL140" i="10" s="1"/>
  <c r="AN140" i="10" s="1"/>
  <c r="AI101" i="2"/>
  <c r="AL135" i="10" s="1"/>
  <c r="AN135" i="10" s="1"/>
  <c r="AI97" i="2"/>
  <c r="AL128" i="10" s="1"/>
  <c r="AN128" i="10" s="1"/>
  <c r="AI93" i="2"/>
  <c r="AL123" i="10" s="1"/>
  <c r="AN123" i="10" s="1"/>
  <c r="AI65" i="2"/>
  <c r="AL85" i="10" s="1"/>
  <c r="AN85" i="10" s="1"/>
  <c r="AI57" i="2"/>
  <c r="AL77" i="10" s="1"/>
  <c r="AN77" i="10" s="1"/>
  <c r="AI17" i="2"/>
  <c r="AL26" i="10" s="1"/>
  <c r="AN26" i="10" s="1"/>
  <c r="I414" i="2"/>
  <c r="AE413" i="2"/>
  <c r="AE417" i="2"/>
  <c r="AE412" i="2"/>
  <c r="BA2" i="2"/>
  <c r="O413" i="2"/>
  <c r="O417" i="2"/>
  <c r="O412" i="2"/>
  <c r="BC408" i="2"/>
  <c r="BC390" i="2"/>
  <c r="BC380" i="2"/>
  <c r="BC372" i="2"/>
  <c r="BC364" i="2"/>
  <c r="BC358" i="2"/>
  <c r="BC350" i="2"/>
  <c r="BC336" i="2"/>
  <c r="BC326" i="2"/>
  <c r="BC312" i="2"/>
  <c r="BC302" i="2"/>
  <c r="BC292" i="2"/>
  <c r="BC288" i="2"/>
  <c r="BC262" i="2"/>
  <c r="BC258" i="2"/>
  <c r="BC256" i="2"/>
  <c r="BC254" i="2"/>
  <c r="BC248" i="2"/>
  <c r="BC242" i="2"/>
  <c r="BC238" i="2"/>
  <c r="BC234" i="2"/>
  <c r="BC232" i="2"/>
  <c r="BC230" i="2"/>
  <c r="BC228" i="2"/>
  <c r="BC226" i="2"/>
  <c r="BC224" i="2"/>
  <c r="BC222" i="2"/>
  <c r="BC220" i="2"/>
  <c r="BC218" i="2"/>
  <c r="BC216" i="2"/>
  <c r="BC214" i="2"/>
  <c r="BC212" i="2"/>
  <c r="BC210" i="2"/>
  <c r="BC208" i="2"/>
  <c r="BC206" i="2"/>
  <c r="BC204" i="2"/>
  <c r="E413" i="2"/>
  <c r="E412" i="2"/>
  <c r="E417" i="2"/>
  <c r="AI409" i="2"/>
  <c r="AL556" i="10" s="1"/>
  <c r="AN556" i="10" s="1"/>
  <c r="AI405" i="2"/>
  <c r="AL552" i="10" s="1"/>
  <c r="AN552" i="10" s="1"/>
  <c r="AI393" i="2"/>
  <c r="AL535" i="10" s="1"/>
  <c r="AN535" i="10" s="1"/>
  <c r="AI389" i="2"/>
  <c r="AL529" i="10" s="1"/>
  <c r="AN529" i="10" s="1"/>
  <c r="AI381" i="2"/>
  <c r="AL519" i="10" s="1"/>
  <c r="AN519" i="10" s="1"/>
  <c r="AI329" i="2"/>
  <c r="AL459" i="10" s="1"/>
  <c r="AN459" i="10" s="1"/>
  <c r="AI321" i="2"/>
  <c r="AL447" i="10" s="1"/>
  <c r="AN447" i="10" s="1"/>
  <c r="AI289" i="2"/>
  <c r="AL400" i="10" s="1"/>
  <c r="AN400" i="10" s="1"/>
  <c r="AI277" i="2"/>
  <c r="AL384" i="10" s="1"/>
  <c r="AN384" i="10" s="1"/>
  <c r="AI265" i="2"/>
  <c r="AL368" i="10" s="1"/>
  <c r="AN368" i="10" s="1"/>
  <c r="AI253" i="2"/>
  <c r="AL355" i="10" s="1"/>
  <c r="AN355" i="10" s="1"/>
  <c r="AI221" i="2"/>
  <c r="AL314" i="10" s="1"/>
  <c r="AN314" i="10" s="1"/>
  <c r="AI189" i="2"/>
  <c r="AL262" i="10" s="1"/>
  <c r="AN262" i="10" s="1"/>
  <c r="AI173" i="2"/>
  <c r="AL238" i="10" s="1"/>
  <c r="AN238" i="10" s="1"/>
  <c r="AI157" i="2"/>
  <c r="AL217" i="10" s="1"/>
  <c r="AN217" i="10" s="1"/>
  <c r="AI149" i="2"/>
  <c r="AL202" i="10" s="1"/>
  <c r="AN202" i="10" s="1"/>
  <c r="AI81" i="2"/>
  <c r="AL108" i="10" s="1"/>
  <c r="AN108" i="10" s="1"/>
  <c r="AI77" i="2"/>
  <c r="AL102" i="10" s="1"/>
  <c r="AN102" i="10" s="1"/>
  <c r="AI37" i="2"/>
  <c r="AL52" i="10" s="1"/>
  <c r="AN52" i="10" s="1"/>
  <c r="AI9" i="2"/>
  <c r="AL12" i="10" s="1"/>
  <c r="AN12" i="10" s="1"/>
  <c r="AA413" i="2"/>
  <c r="AA417" i="2"/>
  <c r="AA412" i="2"/>
  <c r="BC9" i="2"/>
  <c r="BC7" i="2"/>
  <c r="BC5" i="2"/>
  <c r="BC406" i="2"/>
  <c r="BC404" i="2"/>
  <c r="BC382" i="2"/>
  <c r="BC370" i="2"/>
  <c r="BC356" i="2"/>
  <c r="BC344" i="2"/>
  <c r="BC338" i="2"/>
  <c r="BC334" i="2"/>
  <c r="BC306" i="2"/>
  <c r="BC304" i="2"/>
  <c r="BC296" i="2"/>
  <c r="BC284" i="2"/>
  <c r="BC280" i="2"/>
  <c r="BC274" i="2"/>
  <c r="BC264" i="2"/>
  <c r="H412" i="2"/>
  <c r="H413" i="2"/>
  <c r="H417" i="2"/>
  <c r="AI386" i="2"/>
  <c r="AL525" i="10" s="1"/>
  <c r="AN525" i="10" s="1"/>
  <c r="AI382" i="2"/>
  <c r="AL520" i="10" s="1"/>
  <c r="AN520" i="10" s="1"/>
  <c r="AI378" i="2"/>
  <c r="AL514" i="10" s="1"/>
  <c r="AN514" i="10" s="1"/>
  <c r="AI374" i="2"/>
  <c r="AL510" i="10" s="1"/>
  <c r="AN510" i="10" s="1"/>
  <c r="AI370" i="2"/>
  <c r="AL506" i="10" s="1"/>
  <c r="AN506" i="10" s="1"/>
  <c r="AI358" i="2"/>
  <c r="AL493" i="10" s="1"/>
  <c r="AN493" i="10" s="1"/>
  <c r="AI342" i="2"/>
  <c r="AL474" i="10" s="1"/>
  <c r="AN474" i="10" s="1"/>
  <c r="AI322" i="2"/>
  <c r="AL449" i="10" s="1"/>
  <c r="AN449" i="10" s="1"/>
  <c r="AI306" i="2"/>
  <c r="AL424" i="10" s="1"/>
  <c r="AN424" i="10" s="1"/>
  <c r="AI302" i="2"/>
  <c r="AL419" i="10" s="1"/>
  <c r="AN419" i="10" s="1"/>
  <c r="AI294" i="2"/>
  <c r="AL408" i="10" s="1"/>
  <c r="AN408" i="10" s="1"/>
  <c r="AI282" i="2"/>
  <c r="AL392" i="10" s="1"/>
  <c r="AN392" i="10" s="1"/>
  <c r="AI278" i="2"/>
  <c r="AL386" i="10" s="1"/>
  <c r="AN386" i="10" s="1"/>
  <c r="AI274" i="2"/>
  <c r="AL381" i="10" s="1"/>
  <c r="AN381" i="10" s="1"/>
  <c r="AI262" i="2"/>
  <c r="AL364" i="10" s="1"/>
  <c r="AN364" i="10" s="1"/>
  <c r="AI246" i="2"/>
  <c r="AL347" i="10" s="1"/>
  <c r="AN347" i="10" s="1"/>
  <c r="AI230" i="2"/>
  <c r="AL326" i="10" s="1"/>
  <c r="AN326" i="10" s="1"/>
  <c r="AI218" i="2"/>
  <c r="AL308" i="10" s="1"/>
  <c r="AN308" i="10" s="1"/>
  <c r="AI214" i="2"/>
  <c r="AL301" i="10" s="1"/>
  <c r="AN301" i="10" s="1"/>
  <c r="AI206" i="2"/>
  <c r="AL289" i="10" s="1"/>
  <c r="AN289" i="10" s="1"/>
  <c r="AI202" i="2"/>
  <c r="AL284" i="10" s="1"/>
  <c r="AN284" i="10" s="1"/>
  <c r="AI198" i="2"/>
  <c r="AL277" i="10" s="1"/>
  <c r="AN277" i="10" s="1"/>
  <c r="AI194" i="2"/>
  <c r="AL271" i="10" s="1"/>
  <c r="AN271" i="10" s="1"/>
  <c r="AI190" i="2"/>
  <c r="AL264" i="10" s="1"/>
  <c r="AN264" i="10" s="1"/>
  <c r="AI186" i="2"/>
  <c r="AL258" i="10" s="1"/>
  <c r="AN258" i="10" s="1"/>
  <c r="AI182" i="2"/>
  <c r="AL253" i="10" s="1"/>
  <c r="AN253" i="10" s="1"/>
  <c r="AI178" i="2"/>
  <c r="AL245" i="10" s="1"/>
  <c r="AN245" i="10" s="1"/>
  <c r="AI174" i="2"/>
  <c r="AL240" i="10" s="1"/>
  <c r="AN240" i="10" s="1"/>
  <c r="AI170" i="2"/>
  <c r="AL234" i="10" s="1"/>
  <c r="AN234" i="10" s="1"/>
  <c r="AI166" i="2"/>
  <c r="AL230" i="10" s="1"/>
  <c r="AN230" i="10" s="1"/>
  <c r="AI162" i="2"/>
  <c r="AL224" i="10" s="1"/>
  <c r="AN224" i="10" s="1"/>
  <c r="AI158" i="2"/>
  <c r="AL219" i="10" s="1"/>
  <c r="AN219" i="10" s="1"/>
  <c r="AI154" i="2"/>
  <c r="AL212" i="10" s="1"/>
  <c r="AN212" i="10" s="1"/>
  <c r="AI150" i="2"/>
  <c r="AL204" i="10" s="1"/>
  <c r="AN204" i="10" s="1"/>
  <c r="AI146" i="2"/>
  <c r="AL199" i="10" s="1"/>
  <c r="AN199" i="10" s="1"/>
  <c r="AI142" i="2"/>
  <c r="AL194" i="10" s="1"/>
  <c r="AN194" i="10" s="1"/>
  <c r="AI138" i="2"/>
  <c r="AL188" i="10" s="1"/>
  <c r="AN188" i="10" s="1"/>
  <c r="AI134" i="2"/>
  <c r="AL181" i="10" s="1"/>
  <c r="AN181" i="10" s="1"/>
  <c r="AI130" i="2"/>
  <c r="AL176" i="10" s="1"/>
  <c r="AN176" i="10" s="1"/>
  <c r="AI126" i="2"/>
  <c r="AL169" i="10" s="1"/>
  <c r="AN169" i="10" s="1"/>
  <c r="AI122" i="2"/>
  <c r="AL163" i="10" s="1"/>
  <c r="AN163" i="10" s="1"/>
  <c r="AI118" i="2"/>
  <c r="AL156" i="10" s="1"/>
  <c r="AN156" i="10" s="1"/>
  <c r="AI114" i="2"/>
  <c r="AL151" i="10" s="1"/>
  <c r="AN151" i="10" s="1"/>
  <c r="AI110" i="2"/>
  <c r="AL145" i="10" s="1"/>
  <c r="AN145" i="10" s="1"/>
  <c r="AI106" i="2"/>
  <c r="AL141" i="10" s="1"/>
  <c r="AN141" i="10" s="1"/>
  <c r="AI102" i="2"/>
  <c r="AL136" i="10" s="1"/>
  <c r="AN136" i="10" s="1"/>
  <c r="AI98" i="2"/>
  <c r="AL129" i="10" s="1"/>
  <c r="AN129" i="10" s="1"/>
  <c r="AI94" i="2"/>
  <c r="AL124" i="10" s="1"/>
  <c r="AN124" i="10" s="1"/>
  <c r="AI90" i="2"/>
  <c r="AL119" i="10" s="1"/>
  <c r="AN119" i="10" s="1"/>
  <c r="AI86" i="2"/>
  <c r="AL114" i="10" s="1"/>
  <c r="AN114" i="10" s="1"/>
  <c r="AI82" i="2"/>
  <c r="AL109" i="10" s="1"/>
  <c r="AN109" i="10" s="1"/>
  <c r="AI78" i="2"/>
  <c r="AL104" i="10" s="1"/>
  <c r="AN104" i="10" s="1"/>
  <c r="AI74" i="2"/>
  <c r="AL97" i="10" s="1"/>
  <c r="AN97" i="10" s="1"/>
  <c r="AI70" i="2"/>
  <c r="AL91" i="10" s="1"/>
  <c r="AN91" i="10" s="1"/>
  <c r="AI66" i="2"/>
  <c r="AL86" i="10" s="1"/>
  <c r="AN86" i="10" s="1"/>
  <c r="AI62" i="2"/>
  <c r="AL82" i="10" s="1"/>
  <c r="AN82" i="10" s="1"/>
  <c r="AI58" i="2"/>
  <c r="AL78" i="10" s="1"/>
  <c r="AN78" i="10" s="1"/>
  <c r="I415" i="2"/>
  <c r="E415" i="2"/>
  <c r="AI54" i="2"/>
  <c r="AL74" i="10" s="1"/>
  <c r="AN74" i="10" s="1"/>
  <c r="AI50" i="2"/>
  <c r="AL70" i="10" s="1"/>
  <c r="AN70" i="10" s="1"/>
  <c r="AI46" i="2"/>
  <c r="AL65" i="10" s="1"/>
  <c r="AN65" i="10" s="1"/>
  <c r="AI42" i="2"/>
  <c r="AL60" i="10" s="1"/>
  <c r="AN60" i="10" s="1"/>
  <c r="AI38" i="2"/>
  <c r="AL54" i="10" s="1"/>
  <c r="AN54" i="10" s="1"/>
  <c r="AI34" i="2"/>
  <c r="AL47" i="10" s="1"/>
  <c r="AN47" i="10" s="1"/>
  <c r="AI30" i="2"/>
  <c r="AL42" i="10" s="1"/>
  <c r="AN42" i="10" s="1"/>
  <c r="AI26" i="2"/>
  <c r="AL36" i="10" s="1"/>
  <c r="AN36" i="10" s="1"/>
  <c r="AI22" i="2"/>
  <c r="AL31" i="10" s="1"/>
  <c r="AN31" i="10" s="1"/>
  <c r="AI18" i="2"/>
  <c r="AL27" i="10" s="1"/>
  <c r="AN27" i="10" s="1"/>
  <c r="AI14" i="2"/>
  <c r="AL22" i="10" s="1"/>
  <c r="AN22" i="10" s="1"/>
  <c r="AI10" i="2"/>
  <c r="AL14" i="10" s="1"/>
  <c r="AN14" i="10" s="1"/>
  <c r="AI6" i="2"/>
  <c r="AL8" i="10" s="1"/>
  <c r="AN8" i="10" s="1"/>
  <c r="H414" i="2"/>
  <c r="D414" i="2"/>
  <c r="AD412" i="2"/>
  <c r="AD417" i="2"/>
  <c r="AD413" i="2"/>
  <c r="Z412" i="2"/>
  <c r="Z417" i="2"/>
  <c r="Z413" i="2"/>
  <c r="AU2" i="2"/>
  <c r="V412" i="2"/>
  <c r="V417" i="2"/>
  <c r="V413" i="2"/>
  <c r="R412" i="2"/>
  <c r="R417" i="2"/>
  <c r="R413" i="2"/>
  <c r="AX2" i="2"/>
  <c r="N412" i="2"/>
  <c r="N417" i="2"/>
  <c r="N413" i="2"/>
  <c r="AW10" i="2"/>
  <c r="AW8" i="2"/>
  <c r="AW6" i="2"/>
  <c r="AW4" i="2"/>
  <c r="BA3" i="2"/>
  <c r="BA414" i="2" s="1"/>
  <c r="AE414" i="2"/>
  <c r="AW409" i="2"/>
  <c r="AW407" i="2"/>
  <c r="AW405" i="2"/>
  <c r="AW403" i="2"/>
  <c r="AW401" i="2"/>
  <c r="AW399" i="2"/>
  <c r="AW397" i="2"/>
  <c r="AW395" i="2"/>
  <c r="AW393" i="2"/>
  <c r="AW391" i="2"/>
  <c r="AW389" i="2"/>
  <c r="AW387" i="2"/>
  <c r="AW385" i="2"/>
  <c r="AW383" i="2"/>
  <c r="AW381" i="2"/>
  <c r="AW379" i="2"/>
  <c r="AW377" i="2"/>
  <c r="AW375" i="2"/>
  <c r="AW373" i="2"/>
  <c r="AW371" i="2"/>
  <c r="AW369" i="2"/>
  <c r="AW367" i="2"/>
  <c r="AW365" i="2"/>
  <c r="AW363" i="2"/>
  <c r="AW361" i="2"/>
  <c r="AW359" i="2"/>
  <c r="AW357" i="2"/>
  <c r="AW355" i="2"/>
  <c r="AW353" i="2"/>
  <c r="AW351" i="2"/>
  <c r="AW349" i="2"/>
  <c r="AW347" i="2"/>
  <c r="AW345" i="2"/>
  <c r="AW343" i="2"/>
  <c r="AW341" i="2"/>
  <c r="AW339" i="2"/>
  <c r="AW337" i="2"/>
  <c r="AI385" i="2"/>
  <c r="AL524" i="10" s="1"/>
  <c r="AN524" i="10" s="1"/>
  <c r="AI377" i="2"/>
  <c r="AL513" i="10" s="1"/>
  <c r="AN513" i="10" s="1"/>
  <c r="AI373" i="2"/>
  <c r="AL509" i="10" s="1"/>
  <c r="AN509" i="10" s="1"/>
  <c r="AI337" i="2"/>
  <c r="AL469" i="10" s="1"/>
  <c r="AN469" i="10" s="1"/>
  <c r="AI333" i="2"/>
  <c r="AL464" i="10" s="1"/>
  <c r="AN464" i="10" s="1"/>
  <c r="AI309" i="2"/>
  <c r="AL428" i="10" s="1"/>
  <c r="AN428" i="10" s="1"/>
  <c r="AI301" i="2"/>
  <c r="AL418" i="10" s="1"/>
  <c r="AN418" i="10" s="1"/>
  <c r="AI293" i="2"/>
  <c r="AL407" i="10" s="1"/>
  <c r="AN407" i="10" s="1"/>
  <c r="AI257" i="2"/>
  <c r="AL359" i="10" s="1"/>
  <c r="AN359" i="10" s="1"/>
  <c r="AI241" i="2"/>
  <c r="AL338" i="10" s="1"/>
  <c r="AN338" i="10" s="1"/>
  <c r="AI233" i="2"/>
  <c r="AL329" i="10" s="1"/>
  <c r="AN329" i="10" s="1"/>
  <c r="AI205" i="2"/>
  <c r="AL287" i="10" s="1"/>
  <c r="AN287" i="10" s="1"/>
  <c r="AI89" i="2"/>
  <c r="AL118" i="10" s="1"/>
  <c r="AN118" i="10" s="1"/>
  <c r="F415" i="2"/>
  <c r="AI45" i="2"/>
  <c r="AL64" i="10" s="1"/>
  <c r="AN64" i="10" s="1"/>
  <c r="AI33" i="2"/>
  <c r="AL46" i="10" s="1"/>
  <c r="AN46" i="10" s="1"/>
  <c r="AI25" i="2"/>
  <c r="AL35" i="10" s="1"/>
  <c r="AN35" i="10" s="1"/>
  <c r="E414" i="2"/>
  <c r="W413" i="2"/>
  <c r="W417" i="2"/>
  <c r="W412" i="2"/>
  <c r="BC11" i="2"/>
  <c r="AB414" i="2"/>
  <c r="AZ3" i="2"/>
  <c r="AZ414" i="2" s="1"/>
  <c r="X414" i="2"/>
  <c r="AV3" i="2"/>
  <c r="AV414" i="2" s="1"/>
  <c r="L414" i="2"/>
  <c r="BC3" i="2"/>
  <c r="BC402" i="2"/>
  <c r="BC398" i="2"/>
  <c r="BC394" i="2"/>
  <c r="BC388" i="2"/>
  <c r="BC384" i="2"/>
  <c r="BC376" i="2"/>
  <c r="BC366" i="2"/>
  <c r="BC354" i="2"/>
  <c r="BC342" i="2"/>
  <c r="BC324" i="2"/>
  <c r="BC320" i="2"/>
  <c r="BC318" i="2"/>
  <c r="BC314" i="2"/>
  <c r="BC308" i="2"/>
  <c r="BC298" i="2"/>
  <c r="BC278" i="2"/>
  <c r="BC276" i="2"/>
  <c r="BC266" i="2"/>
  <c r="BC260" i="2"/>
  <c r="BC252" i="2"/>
  <c r="BC246" i="2"/>
  <c r="BC244" i="2"/>
  <c r="BC236" i="2"/>
  <c r="D412" i="2"/>
  <c r="D413" i="2"/>
  <c r="D417" i="2"/>
  <c r="AI394" i="2"/>
  <c r="AL536" i="10" s="1"/>
  <c r="AN536" i="10" s="1"/>
  <c r="AI362" i="2"/>
  <c r="AL498" i="10" s="1"/>
  <c r="AN498" i="10" s="1"/>
  <c r="AI350" i="2"/>
  <c r="AL483" i="10" s="1"/>
  <c r="AN483" i="10" s="1"/>
  <c r="AI346" i="2"/>
  <c r="AL478" i="10" s="1"/>
  <c r="AN478" i="10" s="1"/>
  <c r="AI338" i="2"/>
  <c r="AL470" i="10" s="1"/>
  <c r="AN470" i="10" s="1"/>
  <c r="AI334" i="2"/>
  <c r="AL465" i="10" s="1"/>
  <c r="AN465" i="10" s="1"/>
  <c r="AI330" i="2"/>
  <c r="AL460" i="10" s="1"/>
  <c r="AN460" i="10" s="1"/>
  <c r="AI310" i="2"/>
  <c r="AL430" i="10" s="1"/>
  <c r="AN430" i="10" s="1"/>
  <c r="AI298" i="2"/>
  <c r="AL414" i="10" s="1"/>
  <c r="AN414" i="10" s="1"/>
  <c r="AI258" i="2"/>
  <c r="AL360" i="10" s="1"/>
  <c r="AN360" i="10" s="1"/>
  <c r="AI254" i="2"/>
  <c r="AL356" i="10" s="1"/>
  <c r="AN356" i="10" s="1"/>
  <c r="AI238" i="2"/>
  <c r="AL334" i="10" s="1"/>
  <c r="AN334" i="10" s="1"/>
  <c r="AI234" i="2"/>
  <c r="AL330" i="10" s="1"/>
  <c r="AN330" i="10" s="1"/>
  <c r="AI222" i="2"/>
  <c r="AL315" i="10" s="1"/>
  <c r="AN315" i="10" s="1"/>
  <c r="AI210" i="2"/>
  <c r="AL295" i="10" s="1"/>
  <c r="AN295" i="10" s="1"/>
  <c r="C417" i="2"/>
  <c r="C413" i="2"/>
  <c r="C412" i="2"/>
  <c r="AI2" i="2"/>
  <c r="AL3" i="10" s="1"/>
  <c r="AN3" i="10" s="1"/>
  <c r="G413" i="2"/>
  <c r="G417" i="2"/>
  <c r="G412" i="2"/>
  <c r="AI407" i="2"/>
  <c r="AL554" i="10" s="1"/>
  <c r="AN554" i="10" s="1"/>
  <c r="AI395" i="2"/>
  <c r="AL537" i="10" s="1"/>
  <c r="AN537" i="10" s="1"/>
  <c r="AI371" i="2"/>
  <c r="AL507" i="10" s="1"/>
  <c r="AN507" i="10" s="1"/>
  <c r="AI367" i="2"/>
  <c r="AL503" i="10" s="1"/>
  <c r="AN503" i="10" s="1"/>
  <c r="AI363" i="2"/>
  <c r="AL499" i="10" s="1"/>
  <c r="AN499" i="10" s="1"/>
  <c r="AI327" i="2"/>
  <c r="AL455" i="10" s="1"/>
  <c r="AN455" i="10" s="1"/>
  <c r="AI323" i="2"/>
  <c r="AL450" i="10" s="1"/>
  <c r="AN450" i="10" s="1"/>
  <c r="AI311" i="2"/>
  <c r="AL431" i="10" s="1"/>
  <c r="AN431" i="10" s="1"/>
  <c r="AI303" i="2"/>
  <c r="AL420" i="10" s="1"/>
  <c r="AN420" i="10" s="1"/>
  <c r="AI291" i="2"/>
  <c r="AL403" i="10" s="1"/>
  <c r="AN403" i="10" s="1"/>
  <c r="AI283" i="2"/>
  <c r="AL393" i="10" s="1"/>
  <c r="AN393" i="10" s="1"/>
  <c r="AI279" i="2"/>
  <c r="AL387" i="10" s="1"/>
  <c r="AN387" i="10" s="1"/>
  <c r="AI275" i="2"/>
  <c r="AL382" i="10" s="1"/>
  <c r="AN382" i="10" s="1"/>
  <c r="AI271" i="2"/>
  <c r="AL375" i="10" s="1"/>
  <c r="AN375" i="10" s="1"/>
  <c r="AI267" i="2"/>
  <c r="AL370" i="10" s="1"/>
  <c r="AN370" i="10" s="1"/>
  <c r="AI263" i="2"/>
  <c r="AL365" i="10" s="1"/>
  <c r="AN365" i="10" s="1"/>
  <c r="AI259" i="2"/>
  <c r="AL361" i="10" s="1"/>
  <c r="AN361" i="10" s="1"/>
  <c r="AI255" i="2"/>
  <c r="AL357" i="10" s="1"/>
  <c r="AN357" i="10" s="1"/>
  <c r="AI251" i="2"/>
  <c r="AL353" i="10" s="1"/>
  <c r="AN353" i="10" s="1"/>
  <c r="AI247" i="2"/>
  <c r="AL349" i="10" s="1"/>
  <c r="AN349" i="10" s="1"/>
  <c r="AI243" i="2"/>
  <c r="AL341" i="10" s="1"/>
  <c r="AN341" i="10" s="1"/>
  <c r="AI239" i="2"/>
  <c r="AL335" i="10" s="1"/>
  <c r="AN335" i="10" s="1"/>
  <c r="AI235" i="2"/>
  <c r="AL331" i="10" s="1"/>
  <c r="AN331" i="10" s="1"/>
  <c r="AI231" i="2"/>
  <c r="AL327" i="10" s="1"/>
  <c r="AN327" i="10" s="1"/>
  <c r="AI227" i="2"/>
  <c r="AL323" i="10" s="1"/>
  <c r="AN323" i="10" s="1"/>
  <c r="AI223" i="2"/>
  <c r="AL316" i="10" s="1"/>
  <c r="AN316" i="10" s="1"/>
  <c r="AI219" i="2"/>
  <c r="AL310" i="10" s="1"/>
  <c r="AN310" i="10" s="1"/>
  <c r="AI215" i="2"/>
  <c r="AL302" i="10" s="1"/>
  <c r="AN302" i="10" s="1"/>
  <c r="AI211" i="2"/>
  <c r="AL296" i="10" s="1"/>
  <c r="AN296" i="10" s="1"/>
  <c r="AI207" i="2"/>
  <c r="AL290" i="10" s="1"/>
  <c r="AN290" i="10" s="1"/>
  <c r="AI203" i="2"/>
  <c r="AL285" i="10" s="1"/>
  <c r="AN285" i="10" s="1"/>
  <c r="AI199" i="2"/>
  <c r="AL279" i="10" s="1"/>
  <c r="AN279" i="10" s="1"/>
  <c r="AI195" i="2"/>
  <c r="AL272" i="10" s="1"/>
  <c r="AN272" i="10" s="1"/>
  <c r="AI191" i="2"/>
  <c r="AL265" i="10" s="1"/>
  <c r="AN265" i="10" s="1"/>
  <c r="AI187" i="2"/>
  <c r="AL260" i="10" s="1"/>
  <c r="AN260" i="10" s="1"/>
  <c r="AI183" i="2"/>
  <c r="AL254" i="10" s="1"/>
  <c r="AN254" i="10" s="1"/>
  <c r="AI179" i="2"/>
  <c r="AL247" i="10" s="1"/>
  <c r="AN247" i="10" s="1"/>
  <c r="AI175" i="2"/>
  <c r="AL241" i="10" s="1"/>
  <c r="AN241" i="10" s="1"/>
  <c r="AI171" i="2"/>
  <c r="AL235" i="10" s="1"/>
  <c r="AN235" i="10" s="1"/>
  <c r="AI167" i="2"/>
  <c r="AL231" i="10" s="1"/>
  <c r="AN231" i="10" s="1"/>
  <c r="AI163" i="2"/>
  <c r="AL225" i="10" s="1"/>
  <c r="AN225" i="10" s="1"/>
  <c r="AI159" i="2"/>
  <c r="AL220" i="10" s="1"/>
  <c r="AN220" i="10" s="1"/>
  <c r="AI155" i="2"/>
  <c r="AL214" i="10" s="1"/>
  <c r="AN214" i="10" s="1"/>
  <c r="AI151" i="2"/>
  <c r="AL206" i="10" s="1"/>
  <c r="AN206" i="10" s="1"/>
  <c r="AI147" i="2"/>
  <c r="AL200" i="10" s="1"/>
  <c r="AN200" i="10" s="1"/>
  <c r="AI143" i="2"/>
  <c r="AL195" i="10" s="1"/>
  <c r="AN195" i="10" s="1"/>
  <c r="AI139" i="2"/>
  <c r="AL190" i="10" s="1"/>
  <c r="AN190" i="10" s="1"/>
  <c r="AI135" i="2"/>
  <c r="AL183" i="10" s="1"/>
  <c r="AN183" i="10" s="1"/>
  <c r="AI131" i="2"/>
  <c r="AL177" i="10" s="1"/>
  <c r="AN177" i="10" s="1"/>
  <c r="AI127" i="2"/>
  <c r="AL170" i="10" s="1"/>
  <c r="AN170" i="10" s="1"/>
  <c r="AI123" i="2"/>
  <c r="AL164" i="10" s="1"/>
  <c r="AN164" i="10" s="1"/>
  <c r="AI119" i="2"/>
  <c r="AL158" i="10" s="1"/>
  <c r="AN158" i="10" s="1"/>
  <c r="AI115" i="2"/>
  <c r="AL152" i="10" s="1"/>
  <c r="AN152" i="10" s="1"/>
  <c r="AI111" i="2"/>
  <c r="AL147" i="10" s="1"/>
  <c r="AN147" i="10" s="1"/>
  <c r="AI107" i="2"/>
  <c r="AL142" i="10" s="1"/>
  <c r="AN142" i="10" s="1"/>
  <c r="AI103" i="2"/>
  <c r="AL138" i="10" s="1"/>
  <c r="AN138" i="10" s="1"/>
  <c r="AI99" i="2"/>
  <c r="AL131" i="10" s="1"/>
  <c r="AN131" i="10" s="1"/>
  <c r="AI95" i="2"/>
  <c r="AL126" i="10" s="1"/>
  <c r="AN126" i="10" s="1"/>
  <c r="AI91" i="2"/>
  <c r="AL120" i="10" s="1"/>
  <c r="AN120" i="10" s="1"/>
  <c r="AI87" i="2"/>
  <c r="AL115" i="10" s="1"/>
  <c r="AN115" i="10" s="1"/>
  <c r="AI83" i="2"/>
  <c r="AL110" i="10" s="1"/>
  <c r="AN110" i="10" s="1"/>
  <c r="AI79" i="2"/>
  <c r="AL106" i="10" s="1"/>
  <c r="AN106" i="10" s="1"/>
  <c r="AI75" i="2"/>
  <c r="AL99" i="10" s="1"/>
  <c r="AN99" i="10" s="1"/>
  <c r="AI71" i="2"/>
  <c r="AL93" i="10" s="1"/>
  <c r="AN93" i="10" s="1"/>
  <c r="AI67" i="2"/>
  <c r="AL87" i="10" s="1"/>
  <c r="AN87" i="10" s="1"/>
  <c r="AI63" i="2"/>
  <c r="AL83" i="10" s="1"/>
  <c r="AN83" i="10" s="1"/>
  <c r="AI59" i="2"/>
  <c r="AL79" i="10" s="1"/>
  <c r="AN79" i="10" s="1"/>
  <c r="H415" i="2"/>
  <c r="D415" i="2"/>
  <c r="AI55" i="2"/>
  <c r="AL75" i="10" s="1"/>
  <c r="AN75" i="10" s="1"/>
  <c r="AI51" i="2"/>
  <c r="AL71" i="10" s="1"/>
  <c r="AN71" i="10" s="1"/>
  <c r="AI47" i="2"/>
  <c r="AL67" i="10" s="1"/>
  <c r="AN67" i="10" s="1"/>
  <c r="AI43" i="2"/>
  <c r="AL62" i="10" s="1"/>
  <c r="AN62" i="10" s="1"/>
  <c r="AI39" i="2"/>
  <c r="AL56" i="10" s="1"/>
  <c r="AN56" i="10" s="1"/>
  <c r="AI35" i="2"/>
  <c r="AL49" i="10" s="1"/>
  <c r="AN49" i="10" s="1"/>
  <c r="AI31" i="2"/>
  <c r="AL43" i="10" s="1"/>
  <c r="AN43" i="10" s="1"/>
  <c r="AI27" i="2"/>
  <c r="AL37" i="10" s="1"/>
  <c r="AN37" i="10" s="1"/>
  <c r="AI23" i="2"/>
  <c r="AL32" i="10" s="1"/>
  <c r="AN32" i="10" s="1"/>
  <c r="AI19" i="2"/>
  <c r="AL28" i="10" s="1"/>
  <c r="AN28" i="10" s="1"/>
  <c r="AI15" i="2"/>
  <c r="AL24" i="10" s="1"/>
  <c r="AN24" i="10" s="1"/>
  <c r="AI11" i="2"/>
  <c r="AL16" i="10" s="1"/>
  <c r="AN16" i="10" s="1"/>
  <c r="AI7" i="2"/>
  <c r="AL10" i="10" s="1"/>
  <c r="AN10" i="10" s="1"/>
  <c r="G414" i="2"/>
  <c r="C414" i="2"/>
  <c r="AI3" i="2"/>
  <c r="AL4" i="10" s="1"/>
  <c r="AN4" i="10" s="1"/>
  <c r="AC413" i="2"/>
  <c r="AC412" i="2"/>
  <c r="AC417" i="2"/>
  <c r="Y413" i="2"/>
  <c r="Y412" i="2"/>
  <c r="Y417" i="2"/>
  <c r="U413" i="2"/>
  <c r="U412" i="2"/>
  <c r="U417" i="2"/>
  <c r="Q413" i="2"/>
  <c r="Q417" i="2"/>
  <c r="Q412" i="2"/>
  <c r="M413" i="2"/>
  <c r="M412" i="2"/>
  <c r="M417" i="2"/>
  <c r="AW2" i="2"/>
  <c r="AU11" i="2"/>
  <c r="AX11" i="2"/>
  <c r="BC10" i="2"/>
  <c r="AU9" i="2"/>
  <c r="AX9" i="2"/>
  <c r="BC8" i="2"/>
  <c r="AU7" i="2"/>
  <c r="AX7" i="2"/>
  <c r="BC6" i="2"/>
  <c r="AU5" i="2"/>
  <c r="AX5" i="2"/>
  <c r="BC4" i="2"/>
  <c r="AD414" i="2"/>
  <c r="Z414" i="2"/>
  <c r="AU3" i="2"/>
  <c r="V414" i="2"/>
  <c r="R414" i="2"/>
  <c r="AX3" i="2"/>
  <c r="N414" i="2"/>
  <c r="BC409" i="2"/>
  <c r="AU408" i="2"/>
  <c r="AX408" i="2"/>
  <c r="BC407" i="2"/>
  <c r="AU406" i="2"/>
  <c r="AX406" i="2"/>
  <c r="BC405" i="2"/>
  <c r="AU404" i="2"/>
  <c r="AX404" i="2"/>
  <c r="BC403" i="2"/>
  <c r="AU402" i="2"/>
  <c r="AX402" i="2"/>
  <c r="BC401" i="2"/>
  <c r="AU400" i="2"/>
  <c r="AX400" i="2"/>
  <c r="BC399" i="2"/>
  <c r="AU398" i="2"/>
  <c r="AX398" i="2"/>
  <c r="BC397" i="2"/>
  <c r="AU396" i="2"/>
  <c r="AX396" i="2"/>
  <c r="BC395" i="2"/>
  <c r="AU394" i="2"/>
  <c r="AX394" i="2"/>
  <c r="BC393" i="2"/>
  <c r="AU392" i="2"/>
  <c r="AX392" i="2"/>
  <c r="BC391" i="2"/>
  <c r="AU390" i="2"/>
  <c r="AX390" i="2"/>
  <c r="BC389" i="2"/>
  <c r="AU388" i="2"/>
  <c r="AX388" i="2"/>
  <c r="BC387" i="2"/>
  <c r="AU386" i="2"/>
  <c r="AX386" i="2"/>
  <c r="BC385" i="2"/>
  <c r="AU384" i="2"/>
  <c r="AX384" i="2"/>
  <c r="BC383" i="2"/>
  <c r="AU382" i="2"/>
  <c r="AX382" i="2"/>
  <c r="BC381" i="2"/>
  <c r="AU380" i="2"/>
  <c r="AX380" i="2"/>
  <c r="BC379" i="2"/>
  <c r="AU378" i="2"/>
  <c r="AX378" i="2"/>
  <c r="BC377" i="2"/>
  <c r="AU376" i="2"/>
  <c r="AX376" i="2"/>
  <c r="BC375" i="2"/>
  <c r="AU374" i="2"/>
  <c r="AX374" i="2"/>
  <c r="BC373" i="2"/>
  <c r="AU372" i="2"/>
  <c r="AX372" i="2"/>
  <c r="BC371" i="2"/>
  <c r="AU370" i="2"/>
  <c r="I413" i="2"/>
  <c r="I412" i="2"/>
  <c r="I417" i="2"/>
  <c r="AI361" i="2"/>
  <c r="AL497" i="10" s="1"/>
  <c r="AN497" i="10" s="1"/>
  <c r="AI357" i="2"/>
  <c r="AL492" i="10" s="1"/>
  <c r="AN492" i="10" s="1"/>
  <c r="AI341" i="2"/>
  <c r="AL473" i="10" s="1"/>
  <c r="AN473" i="10" s="1"/>
  <c r="AI325" i="2"/>
  <c r="AL452" i="10" s="1"/>
  <c r="AN452" i="10" s="1"/>
  <c r="AI313" i="2"/>
  <c r="AL435" i="10" s="1"/>
  <c r="AN435" i="10" s="1"/>
  <c r="AI305" i="2"/>
  <c r="AL422" i="10" s="1"/>
  <c r="AN422" i="10" s="1"/>
  <c r="AI297" i="2"/>
  <c r="AL412" i="10" s="1"/>
  <c r="AN412" i="10" s="1"/>
  <c r="AI261" i="2"/>
  <c r="AL363" i="10" s="1"/>
  <c r="AN363" i="10" s="1"/>
  <c r="AI245" i="2"/>
  <c r="AL345" i="10" s="1"/>
  <c r="AN345" i="10" s="1"/>
  <c r="AI237" i="2"/>
  <c r="AL333" i="10" s="1"/>
  <c r="AN333" i="10" s="1"/>
  <c r="AI229" i="2"/>
  <c r="AL325" i="10" s="1"/>
  <c r="AN325" i="10" s="1"/>
  <c r="AI193" i="2"/>
  <c r="AL269" i="10" s="1"/>
  <c r="AN269" i="10" s="1"/>
  <c r="AI181" i="2"/>
  <c r="AL251" i="10" s="1"/>
  <c r="AN251" i="10" s="1"/>
  <c r="AI177" i="2"/>
  <c r="AL243" i="10" s="1"/>
  <c r="AN243" i="10" s="1"/>
  <c r="AI145" i="2"/>
  <c r="AL198" i="10" s="1"/>
  <c r="AN198" i="10" s="1"/>
  <c r="AI133" i="2"/>
  <c r="AL179" i="10" s="1"/>
  <c r="AN179" i="10" s="1"/>
  <c r="AI121" i="2"/>
  <c r="AL161" i="10" s="1"/>
  <c r="AN161" i="10" s="1"/>
  <c r="AI69" i="2"/>
  <c r="AL89" i="10" s="1"/>
  <c r="AN89" i="10" s="1"/>
  <c r="AI29" i="2"/>
  <c r="AL40" i="10" s="1"/>
  <c r="AN40" i="10" s="1"/>
  <c r="AI5" i="2"/>
  <c r="AL6" i="10" s="1"/>
  <c r="AN6" i="10" s="1"/>
  <c r="S413" i="2"/>
  <c r="S412" i="2"/>
  <c r="S417" i="2"/>
  <c r="BC400" i="2"/>
  <c r="BC396" i="2"/>
  <c r="BC392" i="2"/>
  <c r="BC386" i="2"/>
  <c r="BC378" i="2"/>
  <c r="BC374" i="2"/>
  <c r="BC368" i="2"/>
  <c r="BC362" i="2"/>
  <c r="BC360" i="2"/>
  <c r="BC352" i="2"/>
  <c r="BC348" i="2"/>
  <c r="BC346" i="2"/>
  <c r="BC340" i="2"/>
  <c r="BC332" i="2"/>
  <c r="BC330" i="2"/>
  <c r="BC328" i="2"/>
  <c r="BC322" i="2"/>
  <c r="BC316" i="2"/>
  <c r="BC310" i="2"/>
  <c r="BC300" i="2"/>
  <c r="BC294" i="2"/>
  <c r="BC290" i="2"/>
  <c r="BC286" i="2"/>
  <c r="BC282" i="2"/>
  <c r="BC272" i="2"/>
  <c r="BC270" i="2"/>
  <c r="BC268" i="2"/>
  <c r="BC250" i="2"/>
  <c r="BC240" i="2"/>
  <c r="AI406" i="2"/>
  <c r="AL553" i="10" s="1"/>
  <c r="AN553" i="10" s="1"/>
  <c r="AI402" i="2"/>
  <c r="AL548" i="10" s="1"/>
  <c r="AN548" i="10" s="1"/>
  <c r="AI398" i="2"/>
  <c r="AL542" i="10" s="1"/>
  <c r="AN542" i="10" s="1"/>
  <c r="AI390" i="2"/>
  <c r="AL530" i="10" s="1"/>
  <c r="AN530" i="10" s="1"/>
  <c r="AI366" i="2"/>
  <c r="AL502" i="10" s="1"/>
  <c r="AN502" i="10" s="1"/>
  <c r="AI354" i="2"/>
  <c r="AL488" i="10" s="1"/>
  <c r="AN488" i="10" s="1"/>
  <c r="AI326" i="2"/>
  <c r="AL454" i="10" s="1"/>
  <c r="AN454" i="10" s="1"/>
  <c r="AI318" i="2"/>
  <c r="AL443" i="10" s="1"/>
  <c r="AN443" i="10" s="1"/>
  <c r="AI314" i="2"/>
  <c r="AL437" i="10" s="1"/>
  <c r="AN437" i="10" s="1"/>
  <c r="AI290" i="2"/>
  <c r="AL402" i="10" s="1"/>
  <c r="AN402" i="10" s="1"/>
  <c r="AI286" i="2"/>
  <c r="AL397" i="10" s="1"/>
  <c r="AN397" i="10" s="1"/>
  <c r="AI270" i="2"/>
  <c r="AL374" i="10" s="1"/>
  <c r="AN374" i="10" s="1"/>
  <c r="AI266" i="2"/>
  <c r="AL369" i="10" s="1"/>
  <c r="AN369" i="10" s="1"/>
  <c r="AI250" i="2"/>
  <c r="AL352" i="10" s="1"/>
  <c r="AN352" i="10" s="1"/>
  <c r="AI242" i="2"/>
  <c r="AL339" i="10" s="1"/>
  <c r="AN339" i="10" s="1"/>
  <c r="AI226" i="2"/>
  <c r="AL321" i="10" s="1"/>
  <c r="AN321" i="10" s="1"/>
  <c r="AI403" i="2"/>
  <c r="AL550" i="10" s="1"/>
  <c r="AN550" i="10" s="1"/>
  <c r="AI399" i="2"/>
  <c r="AL543" i="10" s="1"/>
  <c r="AN543" i="10" s="1"/>
  <c r="AI391" i="2"/>
  <c r="AL531" i="10" s="1"/>
  <c r="AN531" i="10" s="1"/>
  <c r="AI387" i="2"/>
  <c r="AL526" i="10" s="1"/>
  <c r="AN526" i="10" s="1"/>
  <c r="AI383" i="2"/>
  <c r="AL521" i="10" s="1"/>
  <c r="AN521" i="10" s="1"/>
  <c r="AI379" i="2"/>
  <c r="AL516" i="10" s="1"/>
  <c r="AN516" i="10" s="1"/>
  <c r="AI375" i="2"/>
  <c r="AL511" i="10" s="1"/>
  <c r="AN511" i="10" s="1"/>
  <c r="AI359" i="2"/>
  <c r="AL495" i="10" s="1"/>
  <c r="AN495" i="10" s="1"/>
  <c r="AI355" i="2"/>
  <c r="AL489" i="10" s="1"/>
  <c r="AN489" i="10" s="1"/>
  <c r="AI351" i="2"/>
  <c r="AL485" i="10" s="1"/>
  <c r="AN485" i="10" s="1"/>
  <c r="AI347" i="2"/>
  <c r="AL479" i="10" s="1"/>
  <c r="AN479" i="10" s="1"/>
  <c r="AI343" i="2"/>
  <c r="AL475" i="10" s="1"/>
  <c r="AN475" i="10" s="1"/>
  <c r="AI339" i="2"/>
  <c r="AL471" i="10" s="1"/>
  <c r="AN471" i="10" s="1"/>
  <c r="AI335" i="2"/>
  <c r="AL466" i="10" s="1"/>
  <c r="AN466" i="10" s="1"/>
  <c r="AI331" i="2"/>
  <c r="AL461" i="10" s="1"/>
  <c r="AN461" i="10" s="1"/>
  <c r="AI319" i="2"/>
  <c r="AL445" i="10" s="1"/>
  <c r="AN445" i="10" s="1"/>
  <c r="AI315" i="2"/>
  <c r="AL439" i="10" s="1"/>
  <c r="AN439" i="10" s="1"/>
  <c r="AI307" i="2"/>
  <c r="AL425" i="10" s="1"/>
  <c r="AN425" i="10" s="1"/>
  <c r="AI299" i="2"/>
  <c r="AL415" i="10" s="1"/>
  <c r="AN415" i="10" s="1"/>
  <c r="AI295" i="2"/>
  <c r="AL409" i="10" s="1"/>
  <c r="AN409" i="10" s="1"/>
  <c r="AI287" i="2"/>
  <c r="AL398" i="10" s="1"/>
  <c r="AN398" i="10" s="1"/>
  <c r="J412" i="2"/>
  <c r="J417" i="2"/>
  <c r="J413" i="2"/>
  <c r="F412" i="2"/>
  <c r="F417" i="2"/>
  <c r="F413" i="2"/>
  <c r="AI408" i="2"/>
  <c r="AL555" i="10" s="1"/>
  <c r="AN555" i="10" s="1"/>
  <c r="AI404" i="2"/>
  <c r="AL551" i="10" s="1"/>
  <c r="AN551" i="10" s="1"/>
  <c r="AI400" i="2"/>
  <c r="AL544" i="10" s="1"/>
  <c r="AN544" i="10" s="1"/>
  <c r="AI396" i="2"/>
  <c r="AL539" i="10" s="1"/>
  <c r="AN539" i="10" s="1"/>
  <c r="AI392" i="2"/>
  <c r="AL533" i="10" s="1"/>
  <c r="AN533" i="10" s="1"/>
  <c r="AI388" i="2"/>
  <c r="AL528" i="10" s="1"/>
  <c r="AN528" i="10" s="1"/>
  <c r="AI384" i="2"/>
  <c r="AL522" i="10" s="1"/>
  <c r="AN522" i="10" s="1"/>
  <c r="AI380" i="2"/>
  <c r="AL517" i="10" s="1"/>
  <c r="AN517" i="10" s="1"/>
  <c r="AI376" i="2"/>
  <c r="AL512" i="10" s="1"/>
  <c r="AN512" i="10" s="1"/>
  <c r="AI372" i="2"/>
  <c r="AL508" i="10" s="1"/>
  <c r="AN508" i="10" s="1"/>
  <c r="AI368" i="2"/>
  <c r="AL504" i="10" s="1"/>
  <c r="AN504" i="10" s="1"/>
  <c r="AI364" i="2"/>
  <c r="AL500" i="10" s="1"/>
  <c r="AN500" i="10" s="1"/>
  <c r="AI360" i="2"/>
  <c r="AL496" i="10" s="1"/>
  <c r="AN496" i="10" s="1"/>
  <c r="AI356" i="2"/>
  <c r="AL491" i="10" s="1"/>
  <c r="AN491" i="10" s="1"/>
  <c r="AI352" i="2"/>
  <c r="AL486" i="10" s="1"/>
  <c r="AN486" i="10" s="1"/>
  <c r="AI348" i="2"/>
  <c r="AL481" i="10" s="1"/>
  <c r="AN481" i="10" s="1"/>
  <c r="AI344" i="2"/>
  <c r="AL476" i="10" s="1"/>
  <c r="AN476" i="10" s="1"/>
  <c r="AI340" i="2"/>
  <c r="AL472" i="10" s="1"/>
  <c r="AN472" i="10" s="1"/>
  <c r="AI336" i="2"/>
  <c r="AL468" i="10" s="1"/>
  <c r="AN468" i="10" s="1"/>
  <c r="AI332" i="2"/>
  <c r="AL462" i="10" s="1"/>
  <c r="AN462" i="10" s="1"/>
  <c r="AI328" i="2"/>
  <c r="AL457" i="10" s="1"/>
  <c r="AN457" i="10" s="1"/>
  <c r="AI324" i="2"/>
  <c r="AL451" i="10" s="1"/>
  <c r="AN451" i="10" s="1"/>
  <c r="AI320" i="2"/>
  <c r="AL446" i="10" s="1"/>
  <c r="AN446" i="10" s="1"/>
  <c r="AI316" i="2"/>
  <c r="AL441" i="10" s="1"/>
  <c r="AN441" i="10" s="1"/>
  <c r="AI312" i="2"/>
  <c r="AL433" i="10" s="1"/>
  <c r="AN433" i="10" s="1"/>
  <c r="AI308" i="2"/>
  <c r="AL426" i="10" s="1"/>
  <c r="AN426" i="10" s="1"/>
  <c r="AI304" i="2"/>
  <c r="AL421" i="10" s="1"/>
  <c r="AN421" i="10" s="1"/>
  <c r="AI300" i="2"/>
  <c r="AL417" i="10" s="1"/>
  <c r="AN417" i="10" s="1"/>
  <c r="AI296" i="2"/>
  <c r="AL410" i="10" s="1"/>
  <c r="AN410" i="10" s="1"/>
  <c r="AI292" i="2"/>
  <c r="AL405" i="10" s="1"/>
  <c r="AN405" i="10" s="1"/>
  <c r="AI288" i="2"/>
  <c r="AL399" i="10" s="1"/>
  <c r="AN399" i="10" s="1"/>
  <c r="AI284" i="2"/>
  <c r="AL394" i="10" s="1"/>
  <c r="AN394" i="10" s="1"/>
  <c r="AI280" i="2"/>
  <c r="AL389" i="10" s="1"/>
  <c r="AN389" i="10" s="1"/>
  <c r="AI276" i="2"/>
  <c r="AL383" i="10" s="1"/>
  <c r="AN383" i="10" s="1"/>
  <c r="AI272" i="2"/>
  <c r="AL377" i="10" s="1"/>
  <c r="AN377" i="10" s="1"/>
  <c r="AI268" i="2"/>
  <c r="AL371" i="10" s="1"/>
  <c r="AN371" i="10" s="1"/>
  <c r="AI264" i="2"/>
  <c r="AL366" i="10" s="1"/>
  <c r="AN366" i="10" s="1"/>
  <c r="AI260" i="2"/>
  <c r="AL362" i="10" s="1"/>
  <c r="AN362" i="10" s="1"/>
  <c r="AI256" i="2"/>
  <c r="AL358" i="10" s="1"/>
  <c r="AN358" i="10" s="1"/>
  <c r="AI252" i="2"/>
  <c r="AL354" i="10" s="1"/>
  <c r="AN354" i="10" s="1"/>
  <c r="AI248" i="2"/>
  <c r="AL350" i="10" s="1"/>
  <c r="AN350" i="10" s="1"/>
  <c r="AI244" i="2"/>
  <c r="AL343" i="10" s="1"/>
  <c r="AN343" i="10" s="1"/>
  <c r="AI240" i="2"/>
  <c r="AL336" i="10" s="1"/>
  <c r="AN336" i="10" s="1"/>
  <c r="AI236" i="2"/>
  <c r="AL332" i="10" s="1"/>
  <c r="AN332" i="10" s="1"/>
  <c r="AI232" i="2"/>
  <c r="AL328" i="10" s="1"/>
  <c r="AN328" i="10" s="1"/>
  <c r="AI228" i="2"/>
  <c r="AL324" i="10" s="1"/>
  <c r="AN324" i="10" s="1"/>
  <c r="AI224" i="2"/>
  <c r="AL317" i="10" s="1"/>
  <c r="AN317" i="10" s="1"/>
  <c r="AI220" i="2"/>
  <c r="AL312" i="10" s="1"/>
  <c r="AN312" i="10" s="1"/>
  <c r="AI216" i="2"/>
  <c r="AL304" i="10" s="1"/>
  <c r="AN304" i="10" s="1"/>
  <c r="AI212" i="2"/>
  <c r="AL298" i="10" s="1"/>
  <c r="AN298" i="10" s="1"/>
  <c r="AI208" i="2"/>
  <c r="AL292" i="10" s="1"/>
  <c r="AN292" i="10" s="1"/>
  <c r="AI204" i="2"/>
  <c r="AL286" i="10" s="1"/>
  <c r="AN286" i="10" s="1"/>
  <c r="AI200" i="2"/>
  <c r="AL281" i="10" s="1"/>
  <c r="AN281" i="10" s="1"/>
  <c r="AI196" i="2"/>
  <c r="AL273" i="10" s="1"/>
  <c r="AN273" i="10" s="1"/>
  <c r="AI192" i="2"/>
  <c r="AL267" i="10" s="1"/>
  <c r="AN267" i="10" s="1"/>
  <c r="AI188" i="2"/>
  <c r="AL261" i="10" s="1"/>
  <c r="AN261" i="10" s="1"/>
  <c r="AI184" i="2"/>
  <c r="AL255" i="10" s="1"/>
  <c r="AN255" i="10" s="1"/>
  <c r="AI180" i="2"/>
  <c r="AL249" i="10" s="1"/>
  <c r="AN249" i="10" s="1"/>
  <c r="AI176" i="2"/>
  <c r="AL242" i="10" s="1"/>
  <c r="AN242" i="10" s="1"/>
  <c r="AI172" i="2"/>
  <c r="AL236" i="10" s="1"/>
  <c r="AN236" i="10" s="1"/>
  <c r="AI168" i="2"/>
  <c r="AL232" i="10" s="1"/>
  <c r="AN232" i="10" s="1"/>
  <c r="AI164" i="2"/>
  <c r="AL227" i="10" s="1"/>
  <c r="AN227" i="10" s="1"/>
  <c r="AI160" i="2"/>
  <c r="AL221" i="10" s="1"/>
  <c r="AN221" i="10" s="1"/>
  <c r="AI156" i="2"/>
  <c r="AL215" i="10" s="1"/>
  <c r="AN215" i="10" s="1"/>
  <c r="AI152" i="2"/>
  <c r="AL208" i="10" s="1"/>
  <c r="AN208" i="10" s="1"/>
  <c r="AI148" i="2"/>
  <c r="AL201" i="10" s="1"/>
  <c r="AN201" i="10" s="1"/>
  <c r="AI144" i="2"/>
  <c r="AL197" i="10" s="1"/>
  <c r="AN197" i="10" s="1"/>
  <c r="AI140" i="2"/>
  <c r="AL192" i="10" s="1"/>
  <c r="AN192" i="10" s="1"/>
  <c r="AI136" i="2"/>
  <c r="AL185" i="10" s="1"/>
  <c r="AN185" i="10" s="1"/>
  <c r="AI132" i="2"/>
  <c r="AL178" i="10" s="1"/>
  <c r="AN178" i="10" s="1"/>
  <c r="AI128" i="2"/>
  <c r="AL172" i="10" s="1"/>
  <c r="AN172" i="10" s="1"/>
  <c r="AI124" i="2"/>
  <c r="AL166" i="10" s="1"/>
  <c r="AN166" i="10" s="1"/>
  <c r="AI120" i="2"/>
  <c r="AL160" i="10" s="1"/>
  <c r="AN160" i="10" s="1"/>
  <c r="AI116" i="2"/>
  <c r="AL153" i="10" s="1"/>
  <c r="AN153" i="10" s="1"/>
  <c r="AI112" i="2"/>
  <c r="AL148" i="10" s="1"/>
  <c r="AN148" i="10" s="1"/>
  <c r="AI108" i="2"/>
  <c r="AL143" i="10" s="1"/>
  <c r="AN143" i="10" s="1"/>
  <c r="AI104" i="2"/>
  <c r="AL139" i="10" s="1"/>
  <c r="AN139" i="10" s="1"/>
  <c r="AI100" i="2"/>
  <c r="AL133" i="10" s="1"/>
  <c r="AN133" i="10" s="1"/>
  <c r="AI96" i="2"/>
  <c r="AL127" i="10" s="1"/>
  <c r="AN127" i="10" s="1"/>
  <c r="AI92" i="2"/>
  <c r="AL122" i="10" s="1"/>
  <c r="AN122" i="10" s="1"/>
  <c r="AI88" i="2"/>
  <c r="AL116" i="10" s="1"/>
  <c r="AN116" i="10" s="1"/>
  <c r="AI84" i="2"/>
  <c r="AL111" i="10" s="1"/>
  <c r="AN111" i="10" s="1"/>
  <c r="AI80" i="2"/>
  <c r="AL107" i="10" s="1"/>
  <c r="AN107" i="10" s="1"/>
  <c r="AI76" i="2"/>
  <c r="AL100" i="10" s="1"/>
  <c r="AN100" i="10" s="1"/>
  <c r="AI72" i="2"/>
  <c r="AL94" i="10" s="1"/>
  <c r="AN94" i="10" s="1"/>
  <c r="AI68" i="2"/>
  <c r="AL88" i="10" s="1"/>
  <c r="AN88" i="10" s="1"/>
  <c r="AI64" i="2"/>
  <c r="AL84" i="10" s="1"/>
  <c r="AN84" i="10" s="1"/>
  <c r="AI60" i="2"/>
  <c r="AL80" i="10" s="1"/>
  <c r="AN80" i="10" s="1"/>
  <c r="G415" i="2"/>
  <c r="C415" i="2"/>
  <c r="AI56" i="2"/>
  <c r="AL76" i="10" s="1"/>
  <c r="AN76" i="10" s="1"/>
  <c r="AI52" i="2"/>
  <c r="AL72" i="10" s="1"/>
  <c r="AN72" i="10" s="1"/>
  <c r="AI48" i="2"/>
  <c r="AL68" i="10" s="1"/>
  <c r="AN68" i="10" s="1"/>
  <c r="AI44" i="2"/>
  <c r="AL63" i="10" s="1"/>
  <c r="AN63" i="10" s="1"/>
  <c r="AI40" i="2"/>
  <c r="AL57" i="10" s="1"/>
  <c r="AN57" i="10" s="1"/>
  <c r="AI36" i="2"/>
  <c r="AL51" i="10" s="1"/>
  <c r="AN51" i="10" s="1"/>
  <c r="AI32" i="2"/>
  <c r="AL44" i="10" s="1"/>
  <c r="AN44" i="10" s="1"/>
  <c r="AI28" i="2"/>
  <c r="AL39" i="10" s="1"/>
  <c r="AN39" i="10" s="1"/>
  <c r="AI24" i="2"/>
  <c r="AL33" i="10" s="1"/>
  <c r="AN33" i="10" s="1"/>
  <c r="AI20" i="2"/>
  <c r="AL29" i="10" s="1"/>
  <c r="AN29" i="10" s="1"/>
  <c r="AI16" i="2"/>
  <c r="AL25" i="10" s="1"/>
  <c r="AN25" i="10" s="1"/>
  <c r="AI12" i="2"/>
  <c r="AL18" i="10" s="1"/>
  <c r="AN18" i="10" s="1"/>
  <c r="AI8" i="2"/>
  <c r="AL11" i="10" s="1"/>
  <c r="AN11" i="10" s="1"/>
  <c r="AI4" i="2"/>
  <c r="AL5" i="10" s="1"/>
  <c r="AN5" i="10" s="1"/>
  <c r="F414" i="2"/>
  <c r="AF412" i="2"/>
  <c r="AF413" i="2"/>
  <c r="AF417" i="2"/>
  <c r="AB412" i="2"/>
  <c r="AB417" i="2"/>
  <c r="AB413" i="2"/>
  <c r="AZ2" i="2"/>
  <c r="X412" i="2"/>
  <c r="X417" i="2"/>
  <c r="X413" i="2"/>
  <c r="AV2" i="2"/>
  <c r="T412" i="2"/>
  <c r="T417" i="2"/>
  <c r="T413" i="2"/>
  <c r="P412" i="2"/>
  <c r="P413" i="2"/>
  <c r="P417" i="2"/>
  <c r="L412" i="2"/>
  <c r="L417" i="2"/>
  <c r="L413" i="2"/>
  <c r="BC2" i="2"/>
  <c r="AW11" i="2"/>
  <c r="AW9" i="2"/>
  <c r="AW7" i="2"/>
  <c r="AW5" i="2"/>
  <c r="AC414" i="2"/>
  <c r="Y414" i="2"/>
  <c r="U414" i="2"/>
  <c r="Q414" i="2"/>
  <c r="M414" i="2"/>
  <c r="AW3" i="2"/>
  <c r="AW408" i="2"/>
  <c r="AW406" i="2"/>
  <c r="AW404" i="2"/>
  <c r="AW402" i="2"/>
  <c r="AW400" i="2"/>
  <c r="AW398" i="2"/>
  <c r="AW396" i="2"/>
  <c r="AW394" i="2"/>
  <c r="AW392" i="2"/>
  <c r="AW390" i="2"/>
  <c r="AW388" i="2"/>
  <c r="AW386" i="2"/>
  <c r="AW384" i="2"/>
  <c r="AW382" i="2"/>
  <c r="AW380" i="2"/>
  <c r="AW378" i="2"/>
  <c r="AW376" i="2"/>
  <c r="AW374" i="2"/>
  <c r="AW372" i="2"/>
  <c r="AW370" i="2"/>
  <c r="AW368" i="2"/>
  <c r="AW366" i="2"/>
  <c r="AW364" i="2"/>
  <c r="AW362" i="2"/>
  <c r="AW360" i="2"/>
  <c r="AW358" i="2"/>
  <c r="AW356" i="2"/>
  <c r="AW354" i="2"/>
  <c r="AW352" i="2"/>
  <c r="AW350" i="2"/>
  <c r="AW348" i="2"/>
  <c r="AW346" i="2"/>
  <c r="AW344" i="2"/>
  <c r="AW342" i="2"/>
  <c r="AW340" i="2"/>
  <c r="AW338" i="2"/>
  <c r="AW336" i="2"/>
  <c r="AW334" i="2"/>
  <c r="AW332" i="2"/>
  <c r="AW330" i="2"/>
  <c r="AW328" i="2"/>
  <c r="AX370" i="2"/>
  <c r="BC369" i="2"/>
  <c r="AU368" i="2"/>
  <c r="AX368" i="2"/>
  <c r="BC367" i="2"/>
  <c r="AU366" i="2"/>
  <c r="AX366" i="2"/>
  <c r="BC365" i="2"/>
  <c r="AU364" i="2"/>
  <c r="AX364" i="2"/>
  <c r="BC363" i="2"/>
  <c r="AU362" i="2"/>
  <c r="AX362" i="2"/>
  <c r="BC361" i="2"/>
  <c r="AU360" i="2"/>
  <c r="AX360" i="2"/>
  <c r="BC359" i="2"/>
  <c r="AU358" i="2"/>
  <c r="AX358" i="2"/>
  <c r="BC357" i="2"/>
  <c r="AU356" i="2"/>
  <c r="AX356" i="2"/>
  <c r="BC355" i="2"/>
  <c r="AU354" i="2"/>
  <c r="AX354" i="2"/>
  <c r="BC353" i="2"/>
  <c r="AU352" i="2"/>
  <c r="AX352" i="2"/>
  <c r="BC351" i="2"/>
  <c r="AU350" i="2"/>
  <c r="AX350" i="2"/>
  <c r="BC349" i="2"/>
  <c r="AU348" i="2"/>
  <c r="AX348" i="2"/>
  <c r="BC347" i="2"/>
  <c r="AU346" i="2"/>
  <c r="AX346" i="2"/>
  <c r="BC345" i="2"/>
  <c r="AU344" i="2"/>
  <c r="AX344" i="2"/>
  <c r="BC343" i="2"/>
  <c r="AU342" i="2"/>
  <c r="AX342" i="2"/>
  <c r="BC341" i="2"/>
  <c r="AU340" i="2"/>
  <c r="AX340" i="2"/>
  <c r="BC339" i="2"/>
  <c r="AU338" i="2"/>
  <c r="AX338" i="2"/>
  <c r="BC337" i="2"/>
  <c r="AU336" i="2"/>
  <c r="AX336" i="2"/>
  <c r="BC335" i="2"/>
  <c r="AU334" i="2"/>
  <c r="AX334" i="2"/>
  <c r="BC333" i="2"/>
  <c r="AU332" i="2"/>
  <c r="AX332" i="2"/>
  <c r="BC331" i="2"/>
  <c r="AU330" i="2"/>
  <c r="AW326" i="2"/>
  <c r="AW324" i="2"/>
  <c r="AW322" i="2"/>
  <c r="AW320" i="2"/>
  <c r="AW318" i="2"/>
  <c r="AW316" i="2"/>
  <c r="AW314" i="2"/>
  <c r="AW312" i="2"/>
  <c r="AW310" i="2"/>
  <c r="AW308" i="2"/>
  <c r="AW306" i="2"/>
  <c r="AW304" i="2"/>
  <c r="AW302" i="2"/>
  <c r="AW300" i="2"/>
  <c r="AW298" i="2"/>
  <c r="AW296" i="2"/>
  <c r="AW294" i="2"/>
  <c r="BC202" i="2"/>
  <c r="BC200" i="2"/>
  <c r="BC198" i="2"/>
  <c r="BC196" i="2"/>
  <c r="BC194" i="2"/>
  <c r="BC192" i="2"/>
  <c r="BC190" i="2"/>
  <c r="BC188" i="2"/>
  <c r="BC186" i="2"/>
  <c r="BC184" i="2"/>
  <c r="BC182" i="2"/>
  <c r="BC180" i="2"/>
  <c r="BC178" i="2"/>
  <c r="BC176" i="2"/>
  <c r="BC174" i="2"/>
  <c r="BC172" i="2"/>
  <c r="BC170" i="2"/>
  <c r="BC168" i="2"/>
  <c r="BC166" i="2"/>
  <c r="BC164" i="2"/>
  <c r="BC162" i="2"/>
  <c r="BC160" i="2"/>
  <c r="BC158" i="2"/>
  <c r="BC156" i="2"/>
  <c r="BC154" i="2"/>
  <c r="BC152" i="2"/>
  <c r="BC150" i="2"/>
  <c r="BC148" i="2"/>
  <c r="BC146" i="2"/>
  <c r="BC144" i="2"/>
  <c r="BC142" i="2"/>
  <c r="BC140" i="2"/>
  <c r="BC138" i="2"/>
  <c r="BC136" i="2"/>
  <c r="BC134" i="2"/>
  <c r="BC132" i="2"/>
  <c r="BC130" i="2"/>
  <c r="BC128" i="2"/>
  <c r="BC126" i="2"/>
  <c r="BC124" i="2"/>
  <c r="BC122" i="2"/>
  <c r="BC120" i="2"/>
  <c r="BC118" i="2"/>
  <c r="BC116" i="2"/>
  <c r="BC114" i="2"/>
  <c r="BC112" i="2"/>
  <c r="BC110" i="2"/>
  <c r="BC108" i="2"/>
  <c r="BC106" i="2"/>
  <c r="BC104" i="2"/>
  <c r="BC102" i="2"/>
  <c r="BC100" i="2"/>
  <c r="BC98" i="2"/>
  <c r="BC96" i="2"/>
  <c r="BC94" i="2"/>
  <c r="BC92" i="2"/>
  <c r="BC90" i="2"/>
  <c r="BC88" i="2"/>
  <c r="BC86" i="2"/>
  <c r="BC84" i="2"/>
  <c r="BC82" i="2"/>
  <c r="BC80" i="2"/>
  <c r="BC78" i="2"/>
  <c r="BC76" i="2"/>
  <c r="BC74" i="2"/>
  <c r="BC72" i="2"/>
  <c r="BC70" i="2"/>
  <c r="BC68" i="2"/>
  <c r="BC66" i="2"/>
  <c r="BC64" i="2"/>
  <c r="BC62" i="2"/>
  <c r="BC60" i="2"/>
  <c r="BC58" i="2"/>
  <c r="AF415" i="2"/>
  <c r="AB415" i="2"/>
  <c r="AZ56" i="2"/>
  <c r="AZ415" i="2" s="1"/>
  <c r="AV56" i="2"/>
  <c r="AV415" i="2" s="1"/>
  <c r="X415" i="2"/>
  <c r="T415" i="2"/>
  <c r="P415" i="2"/>
  <c r="BC56" i="2"/>
  <c r="L415" i="2"/>
  <c r="BC54" i="2"/>
  <c r="BC52" i="2"/>
  <c r="BC50" i="2"/>
  <c r="BC48" i="2"/>
  <c r="BC46" i="2"/>
  <c r="BC44" i="2"/>
  <c r="BC42" i="2"/>
  <c r="BC40" i="2"/>
  <c r="BC38" i="2"/>
  <c r="BC36" i="2"/>
  <c r="BC34" i="2"/>
  <c r="BC32" i="2"/>
  <c r="BC30" i="2"/>
  <c r="BC28" i="2"/>
  <c r="BC26" i="2"/>
  <c r="BC24" i="2"/>
  <c r="BC22" i="2"/>
  <c r="BC20" i="2"/>
  <c r="BC18" i="2"/>
  <c r="BC16" i="2"/>
  <c r="BC14" i="2"/>
  <c r="BC12" i="2"/>
  <c r="AJ406" i="2"/>
  <c r="AJ402" i="2"/>
  <c r="AJ398" i="2"/>
  <c r="AJ394" i="2"/>
  <c r="AJ390" i="2"/>
  <c r="AJ386" i="2"/>
  <c r="AJ382" i="2"/>
  <c r="AJ378" i="2"/>
  <c r="AJ374" i="2"/>
  <c r="AJ370" i="2"/>
  <c r="AJ366" i="2"/>
  <c r="AJ362" i="2"/>
  <c r="AJ358" i="2"/>
  <c r="AJ354" i="2"/>
  <c r="AJ350" i="2"/>
  <c r="AJ346" i="2"/>
  <c r="AJ342" i="2"/>
  <c r="AJ338" i="2"/>
  <c r="AJ334" i="2"/>
  <c r="AJ330" i="2"/>
  <c r="AJ326" i="2"/>
  <c r="AJ322" i="2"/>
  <c r="AJ318" i="2"/>
  <c r="AJ314" i="2"/>
  <c r="AJ310" i="2"/>
  <c r="AJ306" i="2"/>
  <c r="AJ302" i="2"/>
  <c r="AJ298" i="2"/>
  <c r="AJ294" i="2"/>
  <c r="AJ290" i="2"/>
  <c r="AJ286" i="2"/>
  <c r="AJ282" i="2"/>
  <c r="AJ278" i="2"/>
  <c r="AJ274" i="2"/>
  <c r="AJ270" i="2"/>
  <c r="AJ266" i="2"/>
  <c r="AJ262" i="2"/>
  <c r="AJ258" i="2"/>
  <c r="AJ254" i="2"/>
  <c r="AJ250" i="2"/>
  <c r="AJ246" i="2"/>
  <c r="AJ242" i="2"/>
  <c r="AJ238" i="2"/>
  <c r="AJ234" i="2"/>
  <c r="AJ230" i="2"/>
  <c r="AJ226" i="2"/>
  <c r="AJ222" i="2"/>
  <c r="AJ218" i="2"/>
  <c r="AJ214" i="2"/>
  <c r="AJ210" i="2"/>
  <c r="AJ206" i="2"/>
  <c r="AJ202" i="2"/>
  <c r="AJ198" i="2"/>
  <c r="AJ194" i="2"/>
  <c r="AJ190" i="2"/>
  <c r="AJ186" i="2"/>
  <c r="AJ182" i="2"/>
  <c r="AJ178" i="2"/>
  <c r="AJ174" i="2"/>
  <c r="AJ170" i="2"/>
  <c r="AJ166" i="2"/>
  <c r="AJ162" i="2"/>
  <c r="AJ158" i="2"/>
  <c r="AJ154" i="2"/>
  <c r="AJ150" i="2"/>
  <c r="AJ146" i="2"/>
  <c r="AJ142" i="2"/>
  <c r="AJ138" i="2"/>
  <c r="AJ134" i="2"/>
  <c r="AJ130" i="2"/>
  <c r="AJ126" i="2"/>
  <c r="AJ122" i="2"/>
  <c r="AJ118" i="2"/>
  <c r="AJ114" i="2"/>
  <c r="AJ110" i="2"/>
  <c r="AJ106" i="2"/>
  <c r="AJ102" i="2"/>
  <c r="AJ98" i="2"/>
  <c r="AJ94" i="2"/>
  <c r="AJ90" i="2"/>
  <c r="AJ86" i="2"/>
  <c r="AJ82" i="2"/>
  <c r="AJ78" i="2"/>
  <c r="AJ74" i="2"/>
  <c r="AJ70" i="2"/>
  <c r="AJ66" i="2"/>
  <c r="AJ62" i="2"/>
  <c r="AJ58" i="2"/>
  <c r="AJ54" i="2"/>
  <c r="AJ50" i="2"/>
  <c r="AJ46" i="2"/>
  <c r="AJ42" i="2"/>
  <c r="AJ38" i="2"/>
  <c r="AJ34" i="2"/>
  <c r="AJ30" i="2"/>
  <c r="AJ26" i="2"/>
  <c r="AJ22" i="2"/>
  <c r="AJ18" i="2"/>
  <c r="AJ14" i="2"/>
  <c r="AJ10" i="2"/>
  <c r="AJ6" i="2"/>
  <c r="AW335" i="2"/>
  <c r="AW333" i="2"/>
  <c r="AW331" i="2"/>
  <c r="AW329" i="2"/>
  <c r="AW327" i="2"/>
  <c r="AW325" i="2"/>
  <c r="AW323" i="2"/>
  <c r="AW321" i="2"/>
  <c r="AW319" i="2"/>
  <c r="AW317" i="2"/>
  <c r="AW315" i="2"/>
  <c r="AW313" i="2"/>
  <c r="AW311" i="2"/>
  <c r="AW309" i="2"/>
  <c r="AW307" i="2"/>
  <c r="AW305" i="2"/>
  <c r="AW303" i="2"/>
  <c r="AW301" i="2"/>
  <c r="AW299" i="2"/>
  <c r="AW297" i="2"/>
  <c r="AW295" i="2"/>
  <c r="AW293" i="2"/>
  <c r="AW291" i="2"/>
  <c r="AW289" i="2"/>
  <c r="AW287" i="2"/>
  <c r="AW285" i="2"/>
  <c r="AW283" i="2"/>
  <c r="AW281" i="2"/>
  <c r="AW279" i="2"/>
  <c r="AW277" i="2"/>
  <c r="AW275" i="2"/>
  <c r="AW273" i="2"/>
  <c r="AW271" i="2"/>
  <c r="AW269" i="2"/>
  <c r="AW267" i="2"/>
  <c r="AW265" i="2"/>
  <c r="AW263" i="2"/>
  <c r="AW261" i="2"/>
  <c r="AW259" i="2"/>
  <c r="AW257" i="2"/>
  <c r="AW255" i="2"/>
  <c r="AW253" i="2"/>
  <c r="AW251" i="2"/>
  <c r="AW249" i="2"/>
  <c r="AW247" i="2"/>
  <c r="AW245" i="2"/>
  <c r="AW243" i="2"/>
  <c r="AW241" i="2"/>
  <c r="AW239" i="2"/>
  <c r="AW237" i="2"/>
  <c r="AW235" i="2"/>
  <c r="AW233" i="2"/>
  <c r="AW231" i="2"/>
  <c r="AW229" i="2"/>
  <c r="AW227" i="2"/>
  <c r="AW225" i="2"/>
  <c r="AW223" i="2"/>
  <c r="AW221" i="2"/>
  <c r="AW219" i="2"/>
  <c r="AW217" i="2"/>
  <c r="AW215" i="2"/>
  <c r="AW213" i="2"/>
  <c r="AW211" i="2"/>
  <c r="AW209" i="2"/>
  <c r="AW207" i="2"/>
  <c r="AW205" i="2"/>
  <c r="AW203" i="2"/>
  <c r="AW201" i="2"/>
  <c r="AW199" i="2"/>
  <c r="AW197" i="2"/>
  <c r="AW195" i="2"/>
  <c r="AW193" i="2"/>
  <c r="AW191" i="2"/>
  <c r="AW189" i="2"/>
  <c r="AW187" i="2"/>
  <c r="AW185" i="2"/>
  <c r="AW183" i="2"/>
  <c r="AW181" i="2"/>
  <c r="AW179" i="2"/>
  <c r="AW177" i="2"/>
  <c r="AW175" i="2"/>
  <c r="AW173" i="2"/>
  <c r="AW171" i="2"/>
  <c r="AW169" i="2"/>
  <c r="AW167" i="2"/>
  <c r="AW165" i="2"/>
  <c r="AW163" i="2"/>
  <c r="AW161" i="2"/>
  <c r="AW159" i="2"/>
  <c r="AW157" i="2"/>
  <c r="AW155" i="2"/>
  <c r="AW153" i="2"/>
  <c r="AW151" i="2"/>
  <c r="AW149" i="2"/>
  <c r="AW147" i="2"/>
  <c r="AW145" i="2"/>
  <c r="AW143" i="2"/>
  <c r="AW141" i="2"/>
  <c r="AW139" i="2"/>
  <c r="AW137" i="2"/>
  <c r="AW135" i="2"/>
  <c r="AW133" i="2"/>
  <c r="AW131" i="2"/>
  <c r="AW129" i="2"/>
  <c r="AW127" i="2"/>
  <c r="AW125" i="2"/>
  <c r="AW123" i="2"/>
  <c r="AW121" i="2"/>
  <c r="AW119" i="2"/>
  <c r="AW117" i="2"/>
  <c r="AW115" i="2"/>
  <c r="AW113" i="2"/>
  <c r="AW111" i="2"/>
  <c r="AW109" i="2"/>
  <c r="AW107" i="2"/>
  <c r="AW105" i="2"/>
  <c r="AW103" i="2"/>
  <c r="AW101" i="2"/>
  <c r="AW99" i="2"/>
  <c r="AW97" i="2"/>
  <c r="AW95" i="2"/>
  <c r="AW93" i="2"/>
  <c r="AW91" i="2"/>
  <c r="AW89" i="2"/>
  <c r="AW87" i="2"/>
  <c r="AW85" i="2"/>
  <c r="AW83" i="2"/>
  <c r="AW81" i="2"/>
  <c r="AW79" i="2"/>
  <c r="AW77" i="2"/>
  <c r="AW75" i="2"/>
  <c r="AW73" i="2"/>
  <c r="AW71" i="2"/>
  <c r="AW69" i="2"/>
  <c r="AW67" i="2"/>
  <c r="AW65" i="2"/>
  <c r="AW63" i="2"/>
  <c r="AW61" i="2"/>
  <c r="AW59" i="2"/>
  <c r="AW57" i="2"/>
  <c r="AE415" i="2"/>
  <c r="BA56" i="2"/>
  <c r="BA415" i="2" s="1"/>
  <c r="AA415" i="2"/>
  <c r="W415" i="2"/>
  <c r="S415" i="2"/>
  <c r="O415" i="2"/>
  <c r="J415" i="2"/>
  <c r="AW55" i="2"/>
  <c r="AW53" i="2"/>
  <c r="AW51" i="2"/>
  <c r="AW49" i="2"/>
  <c r="AW47" i="2"/>
  <c r="AW45" i="2"/>
  <c r="AW43" i="2"/>
  <c r="AW41" i="2"/>
  <c r="AW39" i="2"/>
  <c r="AW37" i="2"/>
  <c r="AW35" i="2"/>
  <c r="AW33" i="2"/>
  <c r="AW31" i="2"/>
  <c r="AW29" i="2"/>
  <c r="AW27" i="2"/>
  <c r="AW25" i="2"/>
  <c r="AW23" i="2"/>
  <c r="AW21" i="2"/>
  <c r="AW19" i="2"/>
  <c r="AW17" i="2"/>
  <c r="AW15" i="2"/>
  <c r="AW13" i="2"/>
  <c r="AJ409" i="2"/>
  <c r="AJ405" i="2"/>
  <c r="AJ401" i="2"/>
  <c r="AJ397" i="2"/>
  <c r="AJ393" i="2"/>
  <c r="AJ389" i="2"/>
  <c r="AJ385" i="2"/>
  <c r="AJ381" i="2"/>
  <c r="AJ377" i="2"/>
  <c r="AJ373" i="2"/>
  <c r="AJ369" i="2"/>
  <c r="AJ365" i="2"/>
  <c r="AJ361" i="2"/>
  <c r="AJ357" i="2"/>
  <c r="AJ353" i="2"/>
  <c r="AJ349" i="2"/>
  <c r="AJ345" i="2"/>
  <c r="AJ341" i="2"/>
  <c r="AJ337" i="2"/>
  <c r="AJ333" i="2"/>
  <c r="AJ329" i="2"/>
  <c r="AJ325" i="2"/>
  <c r="AJ321" i="2"/>
  <c r="AJ317" i="2"/>
  <c r="AJ313" i="2"/>
  <c r="AJ309" i="2"/>
  <c r="AJ305" i="2"/>
  <c r="AJ301" i="2"/>
  <c r="AJ297" i="2"/>
  <c r="AJ293" i="2"/>
  <c r="AJ289" i="2"/>
  <c r="AJ285" i="2"/>
  <c r="AJ281" i="2"/>
  <c r="AJ277" i="2"/>
  <c r="AJ273" i="2"/>
  <c r="AJ269" i="2"/>
  <c r="AJ265" i="2"/>
  <c r="AJ261" i="2"/>
  <c r="AJ257" i="2"/>
  <c r="AJ253" i="2"/>
  <c r="AJ249" i="2"/>
  <c r="AJ245" i="2"/>
  <c r="AJ241" i="2"/>
  <c r="AJ237" i="2"/>
  <c r="AJ233" i="2"/>
  <c r="AJ229" i="2"/>
  <c r="AJ225" i="2"/>
  <c r="AJ221" i="2"/>
  <c r="AJ217" i="2"/>
  <c r="AJ213" i="2"/>
  <c r="AJ209" i="2"/>
  <c r="AJ205" i="2"/>
  <c r="AJ201" i="2"/>
  <c r="AJ197" i="2"/>
  <c r="AJ193" i="2"/>
  <c r="AJ189" i="2"/>
  <c r="AJ185" i="2"/>
  <c r="AJ181" i="2"/>
  <c r="AJ177" i="2"/>
  <c r="AJ173" i="2"/>
  <c r="AJ169" i="2"/>
  <c r="AJ165" i="2"/>
  <c r="AJ161" i="2"/>
  <c r="AJ157" i="2"/>
  <c r="AJ153" i="2"/>
  <c r="AJ149" i="2"/>
  <c r="AJ145" i="2"/>
  <c r="AJ141" i="2"/>
  <c r="AJ137" i="2"/>
  <c r="AJ133" i="2"/>
  <c r="AJ129" i="2"/>
  <c r="AJ125" i="2"/>
  <c r="AJ121" i="2"/>
  <c r="AJ117" i="2"/>
  <c r="AJ113" i="2"/>
  <c r="AJ109" i="2"/>
  <c r="AJ105" i="2"/>
  <c r="AJ101" i="2"/>
  <c r="AJ97" i="2"/>
  <c r="AJ93" i="2"/>
  <c r="AJ89" i="2"/>
  <c r="AJ85" i="2"/>
  <c r="AJ81" i="2"/>
  <c r="AJ77" i="2"/>
  <c r="AJ73" i="2"/>
  <c r="AJ69" i="2"/>
  <c r="AJ65" i="2"/>
  <c r="AJ61" i="2"/>
  <c r="AJ57" i="2"/>
  <c r="AJ53" i="2"/>
  <c r="AJ49" i="2"/>
  <c r="AJ45" i="2"/>
  <c r="AJ41" i="2"/>
  <c r="AJ37" i="2"/>
  <c r="AJ33" i="2"/>
  <c r="AJ29" i="2"/>
  <c r="AJ25" i="2"/>
  <c r="AJ21" i="2"/>
  <c r="AJ17" i="2"/>
  <c r="AJ13" i="2"/>
  <c r="AJ9" i="2"/>
  <c r="AJ5" i="2"/>
  <c r="AX330" i="2"/>
  <c r="BC329" i="2"/>
  <c r="AU328" i="2"/>
  <c r="AX328" i="2"/>
  <c r="BC327" i="2"/>
  <c r="AU326" i="2"/>
  <c r="AX326" i="2"/>
  <c r="BC325" i="2"/>
  <c r="AU324" i="2"/>
  <c r="AX324" i="2"/>
  <c r="BC323" i="2"/>
  <c r="AU322" i="2"/>
  <c r="AX322" i="2"/>
  <c r="BC321" i="2"/>
  <c r="AU320" i="2"/>
  <c r="AX320" i="2"/>
  <c r="BC319" i="2"/>
  <c r="AU318" i="2"/>
  <c r="AX318" i="2"/>
  <c r="BC317" i="2"/>
  <c r="AU316" i="2"/>
  <c r="AX316" i="2"/>
  <c r="BC315" i="2"/>
  <c r="AU314" i="2"/>
  <c r="AX314" i="2"/>
  <c r="BC313" i="2"/>
  <c r="AU312" i="2"/>
  <c r="AX312" i="2"/>
  <c r="BC311" i="2"/>
  <c r="AU310" i="2"/>
  <c r="AX310" i="2"/>
  <c r="BC309" i="2"/>
  <c r="AU308" i="2"/>
  <c r="AX308" i="2"/>
  <c r="BC307" i="2"/>
  <c r="AU306" i="2"/>
  <c r="AX306" i="2"/>
  <c r="BC305" i="2"/>
  <c r="AU304" i="2"/>
  <c r="AX304" i="2"/>
  <c r="BC303" i="2"/>
  <c r="AU302" i="2"/>
  <c r="AX302" i="2"/>
  <c r="BC301" i="2"/>
  <c r="AU300" i="2"/>
  <c r="AX300" i="2"/>
  <c r="BC299" i="2"/>
  <c r="AU298" i="2"/>
  <c r="AX298" i="2"/>
  <c r="BC297" i="2"/>
  <c r="AU296" i="2"/>
  <c r="AX296" i="2"/>
  <c r="BC295" i="2"/>
  <c r="AU294" i="2"/>
  <c r="AX294" i="2"/>
  <c r="BC293" i="2"/>
  <c r="AU292" i="2"/>
  <c r="AX292" i="2"/>
  <c r="BC291" i="2"/>
  <c r="AU290" i="2"/>
  <c r="AX290" i="2"/>
  <c r="BC289" i="2"/>
  <c r="AU288" i="2"/>
  <c r="AX288" i="2"/>
  <c r="BC287" i="2"/>
  <c r="AU286" i="2"/>
  <c r="AX286" i="2"/>
  <c r="BC285" i="2"/>
  <c r="AU284" i="2"/>
  <c r="AX284" i="2"/>
  <c r="BC283" i="2"/>
  <c r="AU282" i="2"/>
  <c r="AX282" i="2"/>
  <c r="BC281" i="2"/>
  <c r="AU280" i="2"/>
  <c r="AX280" i="2"/>
  <c r="BC279" i="2"/>
  <c r="AU278" i="2"/>
  <c r="AX278" i="2"/>
  <c r="BC277" i="2"/>
  <c r="AU276" i="2"/>
  <c r="AX276" i="2"/>
  <c r="BC275" i="2"/>
  <c r="AU274" i="2"/>
  <c r="AX274" i="2"/>
  <c r="BC273" i="2"/>
  <c r="AU272" i="2"/>
  <c r="AX272" i="2"/>
  <c r="BC271" i="2"/>
  <c r="AU270" i="2"/>
  <c r="AX270" i="2"/>
  <c r="BC269" i="2"/>
  <c r="AU268" i="2"/>
  <c r="AX268" i="2"/>
  <c r="BC267" i="2"/>
  <c r="AU266" i="2"/>
  <c r="AX266" i="2"/>
  <c r="BC265" i="2"/>
  <c r="AU264" i="2"/>
  <c r="AX264" i="2"/>
  <c r="BC263" i="2"/>
  <c r="AU262" i="2"/>
  <c r="AX262" i="2"/>
  <c r="BC261" i="2"/>
  <c r="AU260" i="2"/>
  <c r="AX260" i="2"/>
  <c r="BC259" i="2"/>
  <c r="AU258" i="2"/>
  <c r="AX258" i="2"/>
  <c r="BC257" i="2"/>
  <c r="AU256" i="2"/>
  <c r="AX256" i="2"/>
  <c r="BC255" i="2"/>
  <c r="AU254" i="2"/>
  <c r="AX254" i="2"/>
  <c r="BC253" i="2"/>
  <c r="AU252" i="2"/>
  <c r="AX252" i="2"/>
  <c r="BC251" i="2"/>
  <c r="AU250" i="2"/>
  <c r="AX250" i="2"/>
  <c r="BC249" i="2"/>
  <c r="AU248" i="2"/>
  <c r="AX248" i="2"/>
  <c r="BC247" i="2"/>
  <c r="AU246" i="2"/>
  <c r="AX246" i="2"/>
  <c r="BC245" i="2"/>
  <c r="AU244" i="2"/>
  <c r="AX244" i="2"/>
  <c r="BC243" i="2"/>
  <c r="AU242" i="2"/>
  <c r="AX242" i="2"/>
  <c r="BC241" i="2"/>
  <c r="AU240" i="2"/>
  <c r="AX240" i="2"/>
  <c r="BC239" i="2"/>
  <c r="AU238" i="2"/>
  <c r="AX238" i="2"/>
  <c r="BC237" i="2"/>
  <c r="AU236" i="2"/>
  <c r="AX236" i="2"/>
  <c r="BC235" i="2"/>
  <c r="AU234" i="2"/>
  <c r="AX234" i="2"/>
  <c r="BC233" i="2"/>
  <c r="AU232" i="2"/>
  <c r="AX232" i="2"/>
  <c r="BC231" i="2"/>
  <c r="AU230" i="2"/>
  <c r="AX230" i="2"/>
  <c r="BC229" i="2"/>
  <c r="AU228" i="2"/>
  <c r="AX228" i="2"/>
  <c r="BC227" i="2"/>
  <c r="AU226" i="2"/>
  <c r="AX226" i="2"/>
  <c r="BC225" i="2"/>
  <c r="AU224" i="2"/>
  <c r="AX224" i="2"/>
  <c r="BC223" i="2"/>
  <c r="AU222" i="2"/>
  <c r="AX222" i="2"/>
  <c r="BC221" i="2"/>
  <c r="AU220" i="2"/>
  <c r="AX220" i="2"/>
  <c r="BC219" i="2"/>
  <c r="AU218" i="2"/>
  <c r="AX218" i="2"/>
  <c r="BC217" i="2"/>
  <c r="AU216" i="2"/>
  <c r="AX216" i="2"/>
  <c r="BC215" i="2"/>
  <c r="AU214" i="2"/>
  <c r="AX214" i="2"/>
  <c r="BC213" i="2"/>
  <c r="AU212" i="2"/>
  <c r="AX212" i="2"/>
  <c r="BC211" i="2"/>
  <c r="AU210" i="2"/>
  <c r="AX210" i="2"/>
  <c r="BC209" i="2"/>
  <c r="AU208" i="2"/>
  <c r="AX208" i="2"/>
  <c r="BC207" i="2"/>
  <c r="AU206" i="2"/>
  <c r="AX206" i="2"/>
  <c r="BC205" i="2"/>
  <c r="AU204" i="2"/>
  <c r="AX204" i="2"/>
  <c r="BC203" i="2"/>
  <c r="AU202" i="2"/>
  <c r="AX202" i="2"/>
  <c r="BC201" i="2"/>
  <c r="AU200" i="2"/>
  <c r="AX200" i="2"/>
  <c r="BC199" i="2"/>
  <c r="AU198" i="2"/>
  <c r="AX198" i="2"/>
  <c r="BC197" i="2"/>
  <c r="AU196" i="2"/>
  <c r="AX196" i="2"/>
  <c r="BC195" i="2"/>
  <c r="AU194" i="2"/>
  <c r="AX194" i="2"/>
  <c r="BC193" i="2"/>
  <c r="AU192" i="2"/>
  <c r="AX192" i="2"/>
  <c r="BC191" i="2"/>
  <c r="AU190" i="2"/>
  <c r="AX190" i="2"/>
  <c r="BC189" i="2"/>
  <c r="AU188" i="2"/>
  <c r="AX188" i="2"/>
  <c r="BC187" i="2"/>
  <c r="AU186" i="2"/>
  <c r="AX186" i="2"/>
  <c r="BC185" i="2"/>
  <c r="AU184" i="2"/>
  <c r="AX184" i="2"/>
  <c r="BC183" i="2"/>
  <c r="AU182" i="2"/>
  <c r="AX182" i="2"/>
  <c r="BC181" i="2"/>
  <c r="AU180" i="2"/>
  <c r="AX180" i="2"/>
  <c r="BC179" i="2"/>
  <c r="AU178" i="2"/>
  <c r="AX178" i="2"/>
  <c r="BC177" i="2"/>
  <c r="AU176" i="2"/>
  <c r="AX176" i="2"/>
  <c r="BC175" i="2"/>
  <c r="AU174" i="2"/>
  <c r="AX174" i="2"/>
  <c r="BC173" i="2"/>
  <c r="AU172" i="2"/>
  <c r="AX172" i="2"/>
  <c r="BC171" i="2"/>
  <c r="AU170" i="2"/>
  <c r="AX170" i="2"/>
  <c r="BC169" i="2"/>
  <c r="AU168" i="2"/>
  <c r="AX168" i="2"/>
  <c r="BC167" i="2"/>
  <c r="AU166" i="2"/>
  <c r="AX166" i="2"/>
  <c r="BC165" i="2"/>
  <c r="AU164" i="2"/>
  <c r="AX164" i="2"/>
  <c r="BC163" i="2"/>
  <c r="AU162" i="2"/>
  <c r="AX162" i="2"/>
  <c r="BC161" i="2"/>
  <c r="AU160" i="2"/>
  <c r="AX160" i="2"/>
  <c r="BC159" i="2"/>
  <c r="AU158" i="2"/>
  <c r="AX158" i="2"/>
  <c r="BC157" i="2"/>
  <c r="AU156" i="2"/>
  <c r="AX156" i="2"/>
  <c r="BC155" i="2"/>
  <c r="AU154" i="2"/>
  <c r="AX154" i="2"/>
  <c r="BC153" i="2"/>
  <c r="AU152" i="2"/>
  <c r="AX152" i="2"/>
  <c r="BC151" i="2"/>
  <c r="AU150" i="2"/>
  <c r="AX150" i="2"/>
  <c r="BC149" i="2"/>
  <c r="AU148" i="2"/>
  <c r="AX148" i="2"/>
  <c r="BC147" i="2"/>
  <c r="AU146" i="2"/>
  <c r="AX146" i="2"/>
  <c r="BC145" i="2"/>
  <c r="AU144" i="2"/>
  <c r="AX144" i="2"/>
  <c r="BC143" i="2"/>
  <c r="AU142" i="2"/>
  <c r="AX142" i="2"/>
  <c r="BC141" i="2"/>
  <c r="AU140" i="2"/>
  <c r="AX140" i="2"/>
  <c r="BC139" i="2"/>
  <c r="AU138" i="2"/>
  <c r="AX138" i="2"/>
  <c r="BC137" i="2"/>
  <c r="AU136" i="2"/>
  <c r="AX136" i="2"/>
  <c r="BC135" i="2"/>
  <c r="AU134" i="2"/>
  <c r="AX134" i="2"/>
  <c r="BC133" i="2"/>
  <c r="AU132" i="2"/>
  <c r="AX132" i="2"/>
  <c r="BC131" i="2"/>
  <c r="AU130" i="2"/>
  <c r="AX130" i="2"/>
  <c r="BC129" i="2"/>
  <c r="AU128" i="2"/>
  <c r="AX128" i="2"/>
  <c r="BC127" i="2"/>
  <c r="AU126" i="2"/>
  <c r="AX126" i="2"/>
  <c r="BC125" i="2"/>
  <c r="AU124" i="2"/>
  <c r="AX124" i="2"/>
  <c r="BC123" i="2"/>
  <c r="AU122" i="2"/>
  <c r="AX122" i="2"/>
  <c r="BC121" i="2"/>
  <c r="AU120" i="2"/>
  <c r="AX120" i="2"/>
  <c r="BC119" i="2"/>
  <c r="AU118" i="2"/>
  <c r="AX118" i="2"/>
  <c r="BC117" i="2"/>
  <c r="AU116" i="2"/>
  <c r="AX116" i="2"/>
  <c r="BC115" i="2"/>
  <c r="AU114" i="2"/>
  <c r="AX114" i="2"/>
  <c r="BC113" i="2"/>
  <c r="AU112" i="2"/>
  <c r="AX112" i="2"/>
  <c r="BC111" i="2"/>
  <c r="AU110" i="2"/>
  <c r="AX110" i="2"/>
  <c r="BC109" i="2"/>
  <c r="AU108" i="2"/>
  <c r="AX108" i="2"/>
  <c r="BC107" i="2"/>
  <c r="AU106" i="2"/>
  <c r="AX106" i="2"/>
  <c r="BC105" i="2"/>
  <c r="AU104" i="2"/>
  <c r="AX104" i="2"/>
  <c r="BC103" i="2"/>
  <c r="AU102" i="2"/>
  <c r="AX102" i="2"/>
  <c r="BC101" i="2"/>
  <c r="AU100" i="2"/>
  <c r="AX100" i="2"/>
  <c r="BC99" i="2"/>
  <c r="AU98" i="2"/>
  <c r="AX98" i="2"/>
  <c r="BC97" i="2"/>
  <c r="AU96" i="2"/>
  <c r="AX96" i="2"/>
  <c r="BC95" i="2"/>
  <c r="AU94" i="2"/>
  <c r="AX94" i="2"/>
  <c r="BC93" i="2"/>
  <c r="AU92" i="2"/>
  <c r="AX92" i="2"/>
  <c r="BC91" i="2"/>
  <c r="AU90" i="2"/>
  <c r="AX90" i="2"/>
  <c r="BC89" i="2"/>
  <c r="AU88" i="2"/>
  <c r="AX88" i="2"/>
  <c r="BC87" i="2"/>
  <c r="AU86" i="2"/>
  <c r="AX86" i="2"/>
  <c r="BC85" i="2"/>
  <c r="AU84" i="2"/>
  <c r="AX84" i="2"/>
  <c r="BC83" i="2"/>
  <c r="AU82" i="2"/>
  <c r="AX82" i="2"/>
  <c r="BC81" i="2"/>
  <c r="AU80" i="2"/>
  <c r="AX80" i="2"/>
  <c r="BC79" i="2"/>
  <c r="AU78" i="2"/>
  <c r="AX78" i="2"/>
  <c r="BC77" i="2"/>
  <c r="AU76" i="2"/>
  <c r="AX76" i="2"/>
  <c r="BC75" i="2"/>
  <c r="AU74" i="2"/>
  <c r="AX74" i="2"/>
  <c r="BC73" i="2"/>
  <c r="AU72" i="2"/>
  <c r="AX72" i="2"/>
  <c r="BC71" i="2"/>
  <c r="AU70" i="2"/>
  <c r="AX70" i="2"/>
  <c r="BC69" i="2"/>
  <c r="AU68" i="2"/>
  <c r="AX68" i="2"/>
  <c r="BC67" i="2"/>
  <c r="AU66" i="2"/>
  <c r="AX66" i="2"/>
  <c r="BC65" i="2"/>
  <c r="AU64" i="2"/>
  <c r="AX64" i="2"/>
  <c r="BC63" i="2"/>
  <c r="AU62" i="2"/>
  <c r="AX62" i="2"/>
  <c r="BC61" i="2"/>
  <c r="AU60" i="2"/>
  <c r="AX60" i="2"/>
  <c r="BC59" i="2"/>
  <c r="AU58" i="2"/>
  <c r="AX58" i="2"/>
  <c r="BC57" i="2"/>
  <c r="AD415" i="2"/>
  <c r="AU56" i="2"/>
  <c r="Z415" i="2"/>
  <c r="V415" i="2"/>
  <c r="R415" i="2"/>
  <c r="AX56" i="2"/>
  <c r="N415" i="2"/>
  <c r="BC55" i="2"/>
  <c r="AU54" i="2"/>
  <c r="AX54" i="2"/>
  <c r="BC53" i="2"/>
  <c r="AU52" i="2"/>
  <c r="AX52" i="2"/>
  <c r="BC51" i="2"/>
  <c r="AU50" i="2"/>
  <c r="AX50" i="2"/>
  <c r="BC49" i="2"/>
  <c r="AU48" i="2"/>
  <c r="AX48" i="2"/>
  <c r="BC47" i="2"/>
  <c r="AU46" i="2"/>
  <c r="AX46" i="2"/>
  <c r="BC45" i="2"/>
  <c r="AU44" i="2"/>
  <c r="AX44" i="2"/>
  <c r="BC43" i="2"/>
  <c r="AU42" i="2"/>
  <c r="AX42" i="2"/>
  <c r="BC41" i="2"/>
  <c r="AU40" i="2"/>
  <c r="AX40" i="2"/>
  <c r="BC39" i="2"/>
  <c r="AU38" i="2"/>
  <c r="AX38" i="2"/>
  <c r="BC37" i="2"/>
  <c r="AU36" i="2"/>
  <c r="AX36" i="2"/>
  <c r="BC35" i="2"/>
  <c r="AU34" i="2"/>
  <c r="AX34" i="2"/>
  <c r="BC33" i="2"/>
  <c r="AU32" i="2"/>
  <c r="AX32" i="2"/>
  <c r="BC31" i="2"/>
  <c r="AU30" i="2"/>
  <c r="AX30" i="2"/>
  <c r="BC29" i="2"/>
  <c r="AU28" i="2"/>
  <c r="AX28" i="2"/>
  <c r="BC27" i="2"/>
  <c r="AU26" i="2"/>
  <c r="AX26" i="2"/>
  <c r="BC25" i="2"/>
  <c r="AU24" i="2"/>
  <c r="AX24" i="2"/>
  <c r="BC23" i="2"/>
  <c r="AU22" i="2"/>
  <c r="AX22" i="2"/>
  <c r="BC21" i="2"/>
  <c r="AU20" i="2"/>
  <c r="AX20" i="2"/>
  <c r="BC19" i="2"/>
  <c r="AU18" i="2"/>
  <c r="AX18" i="2"/>
  <c r="BC17" i="2"/>
  <c r="AU16" i="2"/>
  <c r="AX16" i="2"/>
  <c r="BC15" i="2"/>
  <c r="AU14" i="2"/>
  <c r="AX14" i="2"/>
  <c r="BC13" i="2"/>
  <c r="AU12" i="2"/>
  <c r="AX12" i="2"/>
  <c r="AJ408" i="2"/>
  <c r="AJ404" i="2"/>
  <c r="AJ400" i="2"/>
  <c r="AJ396" i="2"/>
  <c r="AJ392" i="2"/>
  <c r="AJ388" i="2"/>
  <c r="AJ384" i="2"/>
  <c r="AJ380" i="2"/>
  <c r="AJ376" i="2"/>
  <c r="AJ372" i="2"/>
  <c r="AJ368" i="2"/>
  <c r="AJ364" i="2"/>
  <c r="AJ360" i="2"/>
  <c r="AJ356" i="2"/>
  <c r="AJ352" i="2"/>
  <c r="AJ348" i="2"/>
  <c r="AJ344" i="2"/>
  <c r="AJ340" i="2"/>
  <c r="AJ336" i="2"/>
  <c r="AJ332" i="2"/>
  <c r="AJ328" i="2"/>
  <c r="AJ324" i="2"/>
  <c r="AJ320" i="2"/>
  <c r="AJ316" i="2"/>
  <c r="AJ312" i="2"/>
  <c r="AJ308" i="2"/>
  <c r="AJ304" i="2"/>
  <c r="AJ300" i="2"/>
  <c r="AJ296" i="2"/>
  <c r="AJ292" i="2"/>
  <c r="AJ288" i="2"/>
  <c r="AJ284" i="2"/>
  <c r="AJ280" i="2"/>
  <c r="AJ276" i="2"/>
  <c r="AJ272" i="2"/>
  <c r="AJ268" i="2"/>
  <c r="AJ264" i="2"/>
  <c r="AJ260" i="2"/>
  <c r="AJ256" i="2"/>
  <c r="AJ252" i="2"/>
  <c r="AJ248" i="2"/>
  <c r="AJ244" i="2"/>
  <c r="AJ240" i="2"/>
  <c r="AJ236" i="2"/>
  <c r="AJ232" i="2"/>
  <c r="AJ228" i="2"/>
  <c r="AJ224" i="2"/>
  <c r="AJ220" i="2"/>
  <c r="AJ216" i="2"/>
  <c r="AJ212" i="2"/>
  <c r="AJ208" i="2"/>
  <c r="AJ204" i="2"/>
  <c r="AJ200" i="2"/>
  <c r="AJ196" i="2"/>
  <c r="AJ192" i="2"/>
  <c r="AJ188" i="2"/>
  <c r="AJ184" i="2"/>
  <c r="AJ180" i="2"/>
  <c r="AJ176" i="2"/>
  <c r="AJ172" i="2"/>
  <c r="AJ168" i="2"/>
  <c r="AJ164" i="2"/>
  <c r="AJ160" i="2"/>
  <c r="AJ156" i="2"/>
  <c r="AJ152" i="2"/>
  <c r="AJ148" i="2"/>
  <c r="AJ144" i="2"/>
  <c r="AJ140" i="2"/>
  <c r="AJ136" i="2"/>
  <c r="AJ132" i="2"/>
  <c r="AJ128" i="2"/>
  <c r="AJ124" i="2"/>
  <c r="AJ120" i="2"/>
  <c r="AJ116" i="2"/>
  <c r="AJ112" i="2"/>
  <c r="AJ108" i="2"/>
  <c r="AJ104" i="2"/>
  <c r="AJ100" i="2"/>
  <c r="AJ96" i="2"/>
  <c r="AJ92" i="2"/>
  <c r="AJ88" i="2"/>
  <c r="AJ84" i="2"/>
  <c r="AJ80" i="2"/>
  <c r="AJ76" i="2"/>
  <c r="AJ72" i="2"/>
  <c r="AJ68" i="2"/>
  <c r="AJ64" i="2"/>
  <c r="AJ60" i="2"/>
  <c r="AJ52" i="2"/>
  <c r="AJ48" i="2"/>
  <c r="AJ44" i="2"/>
  <c r="AJ40" i="2"/>
  <c r="AJ36" i="2"/>
  <c r="AJ32" i="2"/>
  <c r="AJ28" i="2"/>
  <c r="AJ24" i="2"/>
  <c r="AJ20" i="2"/>
  <c r="AJ16" i="2"/>
  <c r="AJ12" i="2"/>
  <c r="AJ8" i="2"/>
  <c r="AJ4" i="2"/>
  <c r="AW292" i="2"/>
  <c r="AW290" i="2"/>
  <c r="AW288" i="2"/>
  <c r="AW286" i="2"/>
  <c r="AW284" i="2"/>
  <c r="AW282" i="2"/>
  <c r="AW280" i="2"/>
  <c r="AW278" i="2"/>
  <c r="AW276" i="2"/>
  <c r="AW274" i="2"/>
  <c r="AW272" i="2"/>
  <c r="AW270" i="2"/>
  <c r="AW268" i="2"/>
  <c r="AW266" i="2"/>
  <c r="AW264" i="2"/>
  <c r="AW262" i="2"/>
  <c r="AW260" i="2"/>
  <c r="AW258" i="2"/>
  <c r="AW256" i="2"/>
  <c r="AW254" i="2"/>
  <c r="AW252" i="2"/>
  <c r="AW250" i="2"/>
  <c r="AW248" i="2"/>
  <c r="AW246" i="2"/>
  <c r="AW244" i="2"/>
  <c r="AW242" i="2"/>
  <c r="AW240" i="2"/>
  <c r="AW238" i="2"/>
  <c r="AW236" i="2"/>
  <c r="AW234" i="2"/>
  <c r="AW232" i="2"/>
  <c r="AW230" i="2"/>
  <c r="AW228" i="2"/>
  <c r="AW226" i="2"/>
  <c r="AW224" i="2"/>
  <c r="AW222" i="2"/>
  <c r="AW220" i="2"/>
  <c r="AW218" i="2"/>
  <c r="AW216" i="2"/>
  <c r="AW214" i="2"/>
  <c r="AW212" i="2"/>
  <c r="AW210" i="2"/>
  <c r="AW208" i="2"/>
  <c r="AW206" i="2"/>
  <c r="AW204" i="2"/>
  <c r="AW202" i="2"/>
  <c r="AW200" i="2"/>
  <c r="AW198" i="2"/>
  <c r="AW196" i="2"/>
  <c r="AW194" i="2"/>
  <c r="AW192" i="2"/>
  <c r="AW190" i="2"/>
  <c r="AW188" i="2"/>
  <c r="AW186" i="2"/>
  <c r="AW184" i="2"/>
  <c r="AW182" i="2"/>
  <c r="AW180" i="2"/>
  <c r="AW178" i="2"/>
  <c r="AW176" i="2"/>
  <c r="AW174" i="2"/>
  <c r="AW172" i="2"/>
  <c r="AW170" i="2"/>
  <c r="AW168" i="2"/>
  <c r="AW166" i="2"/>
  <c r="AW164" i="2"/>
  <c r="AW162" i="2"/>
  <c r="AW160" i="2"/>
  <c r="AW158" i="2"/>
  <c r="AW156" i="2"/>
  <c r="AW154" i="2"/>
  <c r="AW152" i="2"/>
  <c r="AW150" i="2"/>
  <c r="AW148" i="2"/>
  <c r="AW146" i="2"/>
  <c r="AW144" i="2"/>
  <c r="AW142" i="2"/>
  <c r="AW140" i="2"/>
  <c r="AW138" i="2"/>
  <c r="AW136" i="2"/>
  <c r="AW134" i="2"/>
  <c r="AW132" i="2"/>
  <c r="AW130" i="2"/>
  <c r="AW128" i="2"/>
  <c r="AW126" i="2"/>
  <c r="AW124" i="2"/>
  <c r="AW122" i="2"/>
  <c r="AW120" i="2"/>
  <c r="AW118" i="2"/>
  <c r="AW116" i="2"/>
  <c r="AW114" i="2"/>
  <c r="AW112" i="2"/>
  <c r="AW110" i="2"/>
  <c r="AW108" i="2"/>
  <c r="AW106" i="2"/>
  <c r="AW104" i="2"/>
  <c r="AW102" i="2"/>
  <c r="AW100" i="2"/>
  <c r="AW98" i="2"/>
  <c r="AW96" i="2"/>
  <c r="AW94" i="2"/>
  <c r="AW92" i="2"/>
  <c r="AW90" i="2"/>
  <c r="AW88" i="2"/>
  <c r="AW86" i="2"/>
  <c r="AW84" i="2"/>
  <c r="AW82" i="2"/>
  <c r="AW80" i="2"/>
  <c r="AW78" i="2"/>
  <c r="AW76" i="2"/>
  <c r="AW74" i="2"/>
  <c r="AW72" i="2"/>
  <c r="AW70" i="2"/>
  <c r="AW68" i="2"/>
  <c r="AW66" i="2"/>
  <c r="AW64" i="2"/>
  <c r="AW62" i="2"/>
  <c r="AW60" i="2"/>
  <c r="AW58" i="2"/>
  <c r="AC415" i="2"/>
  <c r="Y415" i="2"/>
  <c r="U415" i="2"/>
  <c r="Q415" i="2"/>
  <c r="M415" i="2"/>
  <c r="AW56" i="2"/>
  <c r="AW54" i="2"/>
  <c r="AW52" i="2"/>
  <c r="AW50" i="2"/>
  <c r="AW48" i="2"/>
  <c r="AW46" i="2"/>
  <c r="AW44" i="2"/>
  <c r="AW42" i="2"/>
  <c r="AW40" i="2"/>
  <c r="AW38" i="2"/>
  <c r="AW36" i="2"/>
  <c r="AW34" i="2"/>
  <c r="AW32" i="2"/>
  <c r="AW30" i="2"/>
  <c r="AW28" i="2"/>
  <c r="AW26" i="2"/>
  <c r="AW24" i="2"/>
  <c r="AW22" i="2"/>
  <c r="AW20" i="2"/>
  <c r="AW18" i="2"/>
  <c r="AW16" i="2"/>
  <c r="AW14" i="2"/>
  <c r="AW12" i="2"/>
  <c r="AJ407" i="2"/>
  <c r="AJ403" i="2"/>
  <c r="AJ399" i="2"/>
  <c r="AJ395" i="2"/>
  <c r="AJ391" i="2"/>
  <c r="AJ387" i="2"/>
  <c r="AJ383" i="2"/>
  <c r="AJ379" i="2"/>
  <c r="AJ375" i="2"/>
  <c r="AJ371" i="2"/>
  <c r="AJ367" i="2"/>
  <c r="AJ363" i="2"/>
  <c r="AJ359" i="2"/>
  <c r="AJ355" i="2"/>
  <c r="AJ351" i="2"/>
  <c r="AJ347" i="2"/>
  <c r="AJ343" i="2"/>
  <c r="AJ339" i="2"/>
  <c r="AJ335" i="2"/>
  <c r="AJ331" i="2"/>
  <c r="AJ327" i="2"/>
  <c r="AJ323" i="2"/>
  <c r="AJ319" i="2"/>
  <c r="AJ315" i="2"/>
  <c r="AJ311" i="2"/>
  <c r="AJ307" i="2"/>
  <c r="AJ303" i="2"/>
  <c r="AJ299" i="2"/>
  <c r="AJ295" i="2"/>
  <c r="AJ291" i="2"/>
  <c r="AJ287" i="2"/>
  <c r="AJ283" i="2"/>
  <c r="AJ279" i="2"/>
  <c r="AJ275" i="2"/>
  <c r="AJ271" i="2"/>
  <c r="AJ267" i="2"/>
  <c r="AJ263" i="2"/>
  <c r="AJ259" i="2"/>
  <c r="AJ255" i="2"/>
  <c r="AJ251" i="2"/>
  <c r="AJ247" i="2"/>
  <c r="AJ243" i="2"/>
  <c r="AJ239" i="2"/>
  <c r="AJ235" i="2"/>
  <c r="AJ231" i="2"/>
  <c r="AJ227" i="2"/>
  <c r="AJ223" i="2"/>
  <c r="AJ219" i="2"/>
  <c r="AJ215" i="2"/>
  <c r="AJ211" i="2"/>
  <c r="AJ207" i="2"/>
  <c r="AJ203" i="2"/>
  <c r="AJ199" i="2"/>
  <c r="AJ195" i="2"/>
  <c r="AJ191" i="2"/>
  <c r="AJ187" i="2"/>
  <c r="AJ183" i="2"/>
  <c r="AJ179" i="2"/>
  <c r="AJ175" i="2"/>
  <c r="AJ171" i="2"/>
  <c r="AJ167" i="2"/>
  <c r="AJ163" i="2"/>
  <c r="AJ159" i="2"/>
  <c r="AJ155" i="2"/>
  <c r="AJ151" i="2"/>
  <c r="AJ147" i="2"/>
  <c r="AJ143" i="2"/>
  <c r="AJ139" i="2"/>
  <c r="AJ135" i="2"/>
  <c r="AJ131" i="2"/>
  <c r="AJ127" i="2"/>
  <c r="AJ123" i="2"/>
  <c r="AJ119" i="2"/>
  <c r="AJ115" i="2"/>
  <c r="AJ111" i="2"/>
  <c r="AJ107" i="2"/>
  <c r="AJ103" i="2"/>
  <c r="AJ99" i="2"/>
  <c r="AJ95" i="2"/>
  <c r="AJ91" i="2"/>
  <c r="AJ87" i="2"/>
  <c r="AJ83" i="2"/>
  <c r="AJ79" i="2"/>
  <c r="AJ75" i="2"/>
  <c r="AJ71" i="2"/>
  <c r="AJ67" i="2"/>
  <c r="AJ63" i="2"/>
  <c r="AJ59" i="2"/>
  <c r="AJ55" i="2"/>
  <c r="AJ51" i="2"/>
  <c r="AJ47" i="2"/>
  <c r="AJ43" i="2"/>
  <c r="AJ39" i="2"/>
  <c r="AJ35" i="2"/>
  <c r="AJ31" i="2"/>
  <c r="AJ27" i="2"/>
  <c r="AJ23" i="2"/>
  <c r="AJ19" i="2"/>
  <c r="AJ15" i="2"/>
  <c r="AJ11" i="2"/>
  <c r="AJ7" i="2"/>
  <c r="AG412" i="2"/>
  <c r="AG417" i="2"/>
  <c r="AG413" i="2"/>
  <c r="AJ2" i="2"/>
  <c r="J3" i="11" s="1"/>
  <c r="AG415" i="2"/>
  <c r="AJ56" i="2"/>
  <c r="J57" i="11" s="1"/>
  <c r="AM414" i="2"/>
  <c r="AG414" i="2"/>
  <c r="AJ3" i="2"/>
  <c r="J4" i="11" s="1"/>
  <c r="AM412" i="2"/>
  <c r="AM413" i="2"/>
  <c r="AM417" i="2"/>
  <c r="AM415" i="2"/>
  <c r="AL4" i="19" l="1"/>
  <c r="Q8" i="19" s="1"/>
  <c r="G27" i="21"/>
  <c r="AK4" i="19"/>
  <c r="M8" i="19" s="1"/>
  <c r="C27" i="12"/>
  <c r="B27" i="12"/>
  <c r="AQ4" i="19"/>
  <c r="J18" i="23"/>
  <c r="E16" i="18"/>
  <c r="J26" i="23"/>
  <c r="E24" i="18"/>
  <c r="J34" i="23"/>
  <c r="E32" i="18"/>
  <c r="J42" i="23"/>
  <c r="E40" i="18"/>
  <c r="J50" i="23"/>
  <c r="E48" i="18"/>
  <c r="J58" i="23"/>
  <c r="E56" i="18"/>
  <c r="J60" i="23"/>
  <c r="E58" i="18"/>
  <c r="J68" i="23"/>
  <c r="E66" i="18"/>
  <c r="J76" i="23"/>
  <c r="E74" i="18"/>
  <c r="J84" i="23"/>
  <c r="E82" i="18"/>
  <c r="J92" i="23"/>
  <c r="E90" i="18"/>
  <c r="J100" i="23"/>
  <c r="E98" i="18"/>
  <c r="J108" i="23"/>
  <c r="E106" i="18"/>
  <c r="J116" i="23"/>
  <c r="E114" i="18"/>
  <c r="J124" i="23"/>
  <c r="E122" i="18"/>
  <c r="J132" i="23"/>
  <c r="E130" i="18"/>
  <c r="J140" i="23"/>
  <c r="E138" i="18"/>
  <c r="J148" i="23"/>
  <c r="E146" i="18"/>
  <c r="J156" i="23"/>
  <c r="E154" i="18"/>
  <c r="J164" i="23"/>
  <c r="E162" i="18"/>
  <c r="J172" i="23"/>
  <c r="E170" i="18"/>
  <c r="J180" i="23"/>
  <c r="E178" i="18"/>
  <c r="J188" i="23"/>
  <c r="E186" i="18"/>
  <c r="J196" i="23"/>
  <c r="E194" i="18"/>
  <c r="J204" i="23"/>
  <c r="E202" i="18"/>
  <c r="J212" i="23"/>
  <c r="E210" i="18"/>
  <c r="J220" i="23"/>
  <c r="E218" i="18"/>
  <c r="J228" i="23"/>
  <c r="E226" i="18"/>
  <c r="J236" i="23"/>
  <c r="E234" i="18"/>
  <c r="J244" i="23"/>
  <c r="E242" i="18"/>
  <c r="J252" i="23"/>
  <c r="E250" i="18"/>
  <c r="J260" i="23"/>
  <c r="E258" i="18"/>
  <c r="J268" i="23"/>
  <c r="E266" i="18"/>
  <c r="J276" i="23"/>
  <c r="E274" i="18"/>
  <c r="J284" i="23"/>
  <c r="E282" i="18"/>
  <c r="J292" i="23"/>
  <c r="E290" i="18"/>
  <c r="J300" i="23"/>
  <c r="E298" i="18"/>
  <c r="J308" i="23"/>
  <c r="E306" i="18"/>
  <c r="J316" i="23"/>
  <c r="E314" i="18"/>
  <c r="J324" i="23"/>
  <c r="E322" i="18"/>
  <c r="J334" i="23"/>
  <c r="E332" i="18"/>
  <c r="J342" i="23"/>
  <c r="E340" i="18"/>
  <c r="J350" i="23"/>
  <c r="E348" i="18"/>
  <c r="J358" i="23"/>
  <c r="E356" i="18"/>
  <c r="J366" i="23"/>
  <c r="E364" i="18"/>
  <c r="J372" i="23"/>
  <c r="E370" i="18"/>
  <c r="J380" i="23"/>
  <c r="E378" i="18"/>
  <c r="J388" i="23"/>
  <c r="E386" i="18"/>
  <c r="J396" i="23"/>
  <c r="E394" i="18"/>
  <c r="J404" i="23"/>
  <c r="E402" i="18"/>
  <c r="J7" i="23"/>
  <c r="E5" i="18"/>
  <c r="J4" i="23"/>
  <c r="E2" i="18"/>
  <c r="J17" i="23"/>
  <c r="E15" i="18"/>
  <c r="J21" i="23"/>
  <c r="E19" i="18"/>
  <c r="J25" i="23"/>
  <c r="E23" i="18"/>
  <c r="J29" i="23"/>
  <c r="E27" i="18"/>
  <c r="J33" i="23"/>
  <c r="E31" i="18"/>
  <c r="J37" i="23"/>
  <c r="E35" i="18"/>
  <c r="J41" i="23"/>
  <c r="E39" i="18"/>
  <c r="J45" i="23"/>
  <c r="E43" i="18"/>
  <c r="J49" i="23"/>
  <c r="E47" i="18"/>
  <c r="J53" i="23"/>
  <c r="E51" i="18"/>
  <c r="J57" i="23"/>
  <c r="E55" i="18"/>
  <c r="J61" i="23"/>
  <c r="E59" i="18"/>
  <c r="J65" i="23"/>
  <c r="E63" i="18"/>
  <c r="J69" i="23"/>
  <c r="E67" i="18"/>
  <c r="J73" i="23"/>
  <c r="E71" i="18"/>
  <c r="J77" i="23"/>
  <c r="E75" i="18"/>
  <c r="G28" i="21"/>
  <c r="J81" i="23"/>
  <c r="E79" i="18"/>
  <c r="J85" i="23"/>
  <c r="E83" i="18"/>
  <c r="J89" i="23"/>
  <c r="E87" i="18"/>
  <c r="J93" i="23"/>
  <c r="E91" i="18"/>
  <c r="J97" i="23"/>
  <c r="E95" i="18"/>
  <c r="J157" i="23"/>
  <c r="E155" i="18"/>
  <c r="J165" i="23"/>
  <c r="E163" i="18"/>
  <c r="J173" i="23"/>
  <c r="E171" i="18"/>
  <c r="J181" i="23"/>
  <c r="E179" i="18"/>
  <c r="J189" i="23"/>
  <c r="E187" i="18"/>
  <c r="J197" i="23"/>
  <c r="E195" i="18"/>
  <c r="J205" i="23"/>
  <c r="E203" i="18"/>
  <c r="J213" i="23"/>
  <c r="E211" i="18"/>
  <c r="J221" i="23"/>
  <c r="E219" i="18"/>
  <c r="J229" i="23"/>
  <c r="E227" i="18"/>
  <c r="J237" i="23"/>
  <c r="E235" i="18"/>
  <c r="J245" i="23"/>
  <c r="E243" i="18"/>
  <c r="J253" i="23"/>
  <c r="E251" i="18"/>
  <c r="J261" i="23"/>
  <c r="E259" i="18"/>
  <c r="J269" i="23"/>
  <c r="E267" i="18"/>
  <c r="J277" i="23"/>
  <c r="E275" i="18"/>
  <c r="J285" i="23"/>
  <c r="E283" i="18"/>
  <c r="J289" i="23"/>
  <c r="E287" i="18"/>
  <c r="J293" i="23"/>
  <c r="E291" i="18"/>
  <c r="J297" i="23"/>
  <c r="E295" i="18"/>
  <c r="J301" i="23"/>
  <c r="E299" i="18"/>
  <c r="J363" i="23"/>
  <c r="E361" i="18"/>
  <c r="J397" i="23"/>
  <c r="E395" i="18"/>
  <c r="J8" i="23"/>
  <c r="E6" i="18"/>
  <c r="J367" i="23"/>
  <c r="E365" i="18"/>
  <c r="J381" i="23"/>
  <c r="E379" i="18"/>
  <c r="J403" i="23"/>
  <c r="E401" i="18"/>
  <c r="J307" i="23"/>
  <c r="E305" i="18"/>
  <c r="J311" i="23"/>
  <c r="E309" i="18"/>
  <c r="J315" i="23"/>
  <c r="E313" i="18"/>
  <c r="J319" i="23"/>
  <c r="E317" i="18"/>
  <c r="J323" i="23"/>
  <c r="E321" i="18"/>
  <c r="J327" i="23"/>
  <c r="E325" i="18"/>
  <c r="J331" i="23"/>
  <c r="E329" i="18"/>
  <c r="J335" i="23"/>
  <c r="E333" i="18"/>
  <c r="J339" i="23"/>
  <c r="E337" i="18"/>
  <c r="J343" i="23"/>
  <c r="E341" i="18"/>
  <c r="J347" i="23"/>
  <c r="E345" i="18"/>
  <c r="J351" i="23"/>
  <c r="E349" i="18"/>
  <c r="J355" i="23"/>
  <c r="E353" i="18"/>
  <c r="J359" i="23"/>
  <c r="E357" i="18"/>
  <c r="J407" i="23"/>
  <c r="E405" i="18"/>
  <c r="J99" i="23"/>
  <c r="E97" i="18"/>
  <c r="J107" i="23"/>
  <c r="E105" i="18"/>
  <c r="J115" i="23"/>
  <c r="E113" i="18"/>
  <c r="J123" i="23"/>
  <c r="E121" i="18"/>
  <c r="J131" i="23"/>
  <c r="E129" i="18"/>
  <c r="J139" i="23"/>
  <c r="E137" i="18"/>
  <c r="J147" i="23"/>
  <c r="E145" i="18"/>
  <c r="J16" i="23"/>
  <c r="E14" i="18"/>
  <c r="J24" i="23"/>
  <c r="E22" i="18"/>
  <c r="J32" i="23"/>
  <c r="E30" i="18"/>
  <c r="J40" i="23"/>
  <c r="E38" i="18"/>
  <c r="J48" i="23"/>
  <c r="E46" i="18"/>
  <c r="J56" i="23"/>
  <c r="E54" i="18"/>
  <c r="J66" i="23"/>
  <c r="E64" i="18"/>
  <c r="J74" i="23"/>
  <c r="E72" i="18"/>
  <c r="J82" i="23"/>
  <c r="E80" i="18"/>
  <c r="J90" i="23"/>
  <c r="E88" i="18"/>
  <c r="J98" i="23"/>
  <c r="E96" i="18"/>
  <c r="J106" i="23"/>
  <c r="E104" i="18"/>
  <c r="J114" i="23"/>
  <c r="E112" i="18"/>
  <c r="J122" i="23"/>
  <c r="E120" i="18"/>
  <c r="J130" i="23"/>
  <c r="E128" i="18"/>
  <c r="J138" i="23"/>
  <c r="E136" i="18"/>
  <c r="J146" i="23"/>
  <c r="E144" i="18"/>
  <c r="J154" i="23"/>
  <c r="E152" i="18"/>
  <c r="J162" i="23"/>
  <c r="E160" i="18"/>
  <c r="J170" i="23"/>
  <c r="E168" i="18"/>
  <c r="J178" i="23"/>
  <c r="E176" i="18"/>
  <c r="J186" i="23"/>
  <c r="E184" i="18"/>
  <c r="J194" i="23"/>
  <c r="E192" i="18"/>
  <c r="J202" i="23"/>
  <c r="E200" i="18"/>
  <c r="J210" i="23"/>
  <c r="E208" i="18"/>
  <c r="J218" i="23"/>
  <c r="E216" i="18"/>
  <c r="J226" i="23"/>
  <c r="E224" i="18"/>
  <c r="J234" i="23"/>
  <c r="E232" i="18"/>
  <c r="J242" i="23"/>
  <c r="E240" i="18"/>
  <c r="J250" i="23"/>
  <c r="E248" i="18"/>
  <c r="J258" i="23"/>
  <c r="E256" i="18"/>
  <c r="J266" i="23"/>
  <c r="E264" i="18"/>
  <c r="J274" i="23"/>
  <c r="E272" i="18"/>
  <c r="J282" i="23"/>
  <c r="E280" i="18"/>
  <c r="J290" i="23"/>
  <c r="E288" i="18"/>
  <c r="J298" i="23"/>
  <c r="E296" i="18"/>
  <c r="J306" i="23"/>
  <c r="E304" i="18"/>
  <c r="J314" i="23"/>
  <c r="E312" i="18"/>
  <c r="J322" i="23"/>
  <c r="E320" i="18"/>
  <c r="J330" i="23"/>
  <c r="E328" i="18"/>
  <c r="J332" i="23"/>
  <c r="E330" i="18"/>
  <c r="J340" i="23"/>
  <c r="E338" i="18"/>
  <c r="J348" i="23"/>
  <c r="E346" i="18"/>
  <c r="J356" i="23"/>
  <c r="E354" i="18"/>
  <c r="J364" i="23"/>
  <c r="E362" i="18"/>
  <c r="J378" i="23"/>
  <c r="E376" i="18"/>
  <c r="J386" i="23"/>
  <c r="E384" i="18"/>
  <c r="J394" i="23"/>
  <c r="E392" i="18"/>
  <c r="J402" i="23"/>
  <c r="E400" i="18"/>
  <c r="J410" i="23"/>
  <c r="E408" i="18"/>
  <c r="J13" i="23"/>
  <c r="E11" i="18"/>
  <c r="J159" i="23"/>
  <c r="E157" i="18"/>
  <c r="J167" i="23"/>
  <c r="E165" i="18"/>
  <c r="J175" i="23"/>
  <c r="E173" i="18"/>
  <c r="J183" i="23"/>
  <c r="E181" i="18"/>
  <c r="J191" i="23"/>
  <c r="E189" i="18"/>
  <c r="J199" i="23"/>
  <c r="E197" i="18"/>
  <c r="J207" i="23"/>
  <c r="E205" i="18"/>
  <c r="J215" i="23"/>
  <c r="E213" i="18"/>
  <c r="J223" i="23"/>
  <c r="E221" i="18"/>
  <c r="J231" i="23"/>
  <c r="E229" i="18"/>
  <c r="J239" i="23"/>
  <c r="E237" i="18"/>
  <c r="J247" i="23"/>
  <c r="E245" i="18"/>
  <c r="J255" i="23"/>
  <c r="E253" i="18"/>
  <c r="J263" i="23"/>
  <c r="E261" i="18"/>
  <c r="J271" i="23"/>
  <c r="E269" i="18"/>
  <c r="J279" i="23"/>
  <c r="E277" i="18"/>
  <c r="J365" i="23"/>
  <c r="E363" i="18"/>
  <c r="J391" i="23"/>
  <c r="E389" i="18"/>
  <c r="J399" i="23"/>
  <c r="E397" i="18"/>
  <c r="J409" i="23"/>
  <c r="E407" i="18"/>
  <c r="J10" i="23"/>
  <c r="E8" i="18"/>
  <c r="J393" i="23"/>
  <c r="E391" i="18"/>
  <c r="J371" i="23"/>
  <c r="E369" i="18"/>
  <c r="J379" i="23"/>
  <c r="E377" i="18"/>
  <c r="J101" i="23"/>
  <c r="E99" i="18"/>
  <c r="J109" i="23"/>
  <c r="E107" i="18"/>
  <c r="J117" i="23"/>
  <c r="E115" i="18"/>
  <c r="J125" i="23"/>
  <c r="E123" i="18"/>
  <c r="J133" i="23"/>
  <c r="E131" i="18"/>
  <c r="J141" i="23"/>
  <c r="E139" i="18"/>
  <c r="J149" i="23"/>
  <c r="E147" i="18"/>
  <c r="J14" i="23"/>
  <c r="E12" i="18"/>
  <c r="J22" i="23"/>
  <c r="E20" i="18"/>
  <c r="J30" i="23"/>
  <c r="E28" i="18"/>
  <c r="J38" i="23"/>
  <c r="E36" i="18"/>
  <c r="J46" i="23"/>
  <c r="E44" i="18"/>
  <c r="J54" i="23"/>
  <c r="E52" i="18"/>
  <c r="J64" i="23"/>
  <c r="E62" i="18"/>
  <c r="J72" i="23"/>
  <c r="E70" i="18"/>
  <c r="J80" i="23"/>
  <c r="E78" i="18"/>
  <c r="J88" i="23"/>
  <c r="E86" i="18"/>
  <c r="J96" i="23"/>
  <c r="E94" i="18"/>
  <c r="J104" i="23"/>
  <c r="E102" i="18"/>
  <c r="J112" i="23"/>
  <c r="E110" i="18"/>
  <c r="J120" i="23"/>
  <c r="E118" i="18"/>
  <c r="J128" i="23"/>
  <c r="E126" i="18"/>
  <c r="J136" i="23"/>
  <c r="E134" i="18"/>
  <c r="J144" i="23"/>
  <c r="E142" i="18"/>
  <c r="J152" i="23"/>
  <c r="E150" i="18"/>
  <c r="J160" i="23"/>
  <c r="E158" i="18"/>
  <c r="J168" i="23"/>
  <c r="E166" i="18"/>
  <c r="J176" i="23"/>
  <c r="E174" i="18"/>
  <c r="J184" i="23"/>
  <c r="E182" i="18"/>
  <c r="J192" i="23"/>
  <c r="E190" i="18"/>
  <c r="J200" i="23"/>
  <c r="E198" i="18"/>
  <c r="J208" i="23"/>
  <c r="E206" i="18"/>
  <c r="J216" i="23"/>
  <c r="E214" i="18"/>
  <c r="J224" i="23"/>
  <c r="E222" i="18"/>
  <c r="J232" i="23"/>
  <c r="E230" i="18"/>
  <c r="J240" i="23"/>
  <c r="E238" i="18"/>
  <c r="J248" i="23"/>
  <c r="E246" i="18"/>
  <c r="J256" i="23"/>
  <c r="E254" i="18"/>
  <c r="J264" i="23"/>
  <c r="E262" i="18"/>
  <c r="J272" i="23"/>
  <c r="E270" i="18"/>
  <c r="J280" i="23"/>
  <c r="E278" i="18"/>
  <c r="J288" i="23"/>
  <c r="E286" i="18"/>
  <c r="J296" i="23"/>
  <c r="E294" i="18"/>
  <c r="J304" i="23"/>
  <c r="E302" i="18"/>
  <c r="J312" i="23"/>
  <c r="E310" i="18"/>
  <c r="J320" i="23"/>
  <c r="E318" i="18"/>
  <c r="J328" i="23"/>
  <c r="E326" i="18"/>
  <c r="J338" i="23"/>
  <c r="E336" i="18"/>
  <c r="J346" i="23"/>
  <c r="E344" i="18"/>
  <c r="J354" i="23"/>
  <c r="E352" i="18"/>
  <c r="J362" i="23"/>
  <c r="E360" i="18"/>
  <c r="J370" i="23"/>
  <c r="E368" i="18"/>
  <c r="J376" i="23"/>
  <c r="E374" i="18"/>
  <c r="J384" i="23"/>
  <c r="E382" i="18"/>
  <c r="J392" i="23"/>
  <c r="E390" i="18"/>
  <c r="J400" i="23"/>
  <c r="E398" i="18"/>
  <c r="J408" i="23"/>
  <c r="E406" i="18"/>
  <c r="J11" i="23"/>
  <c r="E9" i="18"/>
  <c r="J15" i="23"/>
  <c r="E13" i="18"/>
  <c r="J19" i="23"/>
  <c r="E17" i="18"/>
  <c r="J23" i="23"/>
  <c r="E21" i="18"/>
  <c r="J27" i="23"/>
  <c r="E25" i="18"/>
  <c r="J31" i="23"/>
  <c r="E29" i="18"/>
  <c r="J35" i="23"/>
  <c r="E33" i="18"/>
  <c r="J39" i="23"/>
  <c r="E37" i="18"/>
  <c r="J43" i="23"/>
  <c r="E41" i="18"/>
  <c r="J47" i="23"/>
  <c r="E45" i="18"/>
  <c r="J51" i="23"/>
  <c r="E49" i="18"/>
  <c r="J55" i="23"/>
  <c r="E53" i="18"/>
  <c r="J59" i="23"/>
  <c r="E57" i="18"/>
  <c r="J63" i="23"/>
  <c r="E61" i="18"/>
  <c r="J67" i="23"/>
  <c r="E65" i="18"/>
  <c r="J71" i="23"/>
  <c r="E69" i="18"/>
  <c r="J75" i="23"/>
  <c r="E73" i="18"/>
  <c r="J79" i="23"/>
  <c r="E77" i="18"/>
  <c r="J83" i="23"/>
  <c r="E81" i="18"/>
  <c r="J87" i="23"/>
  <c r="E85" i="18"/>
  <c r="J91" i="23"/>
  <c r="E89" i="18"/>
  <c r="J95" i="23"/>
  <c r="E93" i="18"/>
  <c r="J161" i="23"/>
  <c r="E159" i="18"/>
  <c r="J169" i="23"/>
  <c r="E167" i="18"/>
  <c r="J177" i="23"/>
  <c r="E175" i="18"/>
  <c r="J185" i="23"/>
  <c r="E183" i="18"/>
  <c r="J193" i="23"/>
  <c r="E191" i="18"/>
  <c r="J201" i="23"/>
  <c r="E199" i="18"/>
  <c r="J209" i="23"/>
  <c r="E207" i="18"/>
  <c r="J217" i="23"/>
  <c r="E215" i="18"/>
  <c r="J225" i="23"/>
  <c r="E223" i="18"/>
  <c r="J233" i="23"/>
  <c r="E231" i="18"/>
  <c r="J241" i="23"/>
  <c r="E239" i="18"/>
  <c r="J249" i="23"/>
  <c r="E247" i="18"/>
  <c r="J257" i="23"/>
  <c r="E255" i="18"/>
  <c r="J265" i="23"/>
  <c r="E263" i="18"/>
  <c r="J273" i="23"/>
  <c r="E271" i="18"/>
  <c r="J281" i="23"/>
  <c r="E279" i="18"/>
  <c r="J287" i="23"/>
  <c r="E285" i="18"/>
  <c r="J291" i="23"/>
  <c r="E289" i="18"/>
  <c r="J295" i="23"/>
  <c r="E293" i="18"/>
  <c r="J299" i="23"/>
  <c r="E297" i="18"/>
  <c r="J303" i="23"/>
  <c r="E301" i="18"/>
  <c r="J369" i="23"/>
  <c r="E367" i="18"/>
  <c r="J383" i="23"/>
  <c r="E381" i="18"/>
  <c r="J401" i="23"/>
  <c r="E399" i="18"/>
  <c r="J411" i="23"/>
  <c r="E409" i="18"/>
  <c r="J12" i="23"/>
  <c r="E10" i="18"/>
  <c r="J375" i="23"/>
  <c r="E373" i="18"/>
  <c r="J6" i="23"/>
  <c r="E4" i="18"/>
  <c r="J305" i="23"/>
  <c r="E303" i="18"/>
  <c r="J309" i="23"/>
  <c r="E307" i="18"/>
  <c r="J313" i="23"/>
  <c r="E311" i="18"/>
  <c r="J317" i="23"/>
  <c r="E315" i="18"/>
  <c r="J321" i="23"/>
  <c r="E319" i="18"/>
  <c r="J325" i="23"/>
  <c r="E323" i="18"/>
  <c r="J329" i="23"/>
  <c r="E327" i="18"/>
  <c r="J333" i="23"/>
  <c r="E331" i="18"/>
  <c r="J337" i="23"/>
  <c r="E335" i="18"/>
  <c r="J341" i="23"/>
  <c r="E339" i="18"/>
  <c r="J345" i="23"/>
  <c r="E343" i="18"/>
  <c r="J349" i="23"/>
  <c r="E347" i="18"/>
  <c r="J353" i="23"/>
  <c r="E351" i="18"/>
  <c r="J357" i="23"/>
  <c r="E355" i="18"/>
  <c r="J361" i="23"/>
  <c r="E359" i="18"/>
  <c r="J373" i="23"/>
  <c r="E371" i="18"/>
  <c r="J103" i="23"/>
  <c r="E101" i="18"/>
  <c r="J111" i="23"/>
  <c r="E109" i="18"/>
  <c r="J119" i="23"/>
  <c r="E117" i="18"/>
  <c r="J127" i="23"/>
  <c r="E125" i="18"/>
  <c r="J135" i="23"/>
  <c r="E133" i="18"/>
  <c r="J143" i="23"/>
  <c r="E141" i="18"/>
  <c r="J151" i="23"/>
  <c r="E149" i="18"/>
  <c r="J20" i="23"/>
  <c r="E18" i="18"/>
  <c r="J28" i="23"/>
  <c r="E26" i="18"/>
  <c r="J36" i="23"/>
  <c r="E34" i="18"/>
  <c r="J44" i="23"/>
  <c r="E42" i="18"/>
  <c r="J52" i="23"/>
  <c r="E50" i="18"/>
  <c r="J62" i="23"/>
  <c r="E60" i="18"/>
  <c r="J70" i="23"/>
  <c r="E68" i="18"/>
  <c r="J78" i="23"/>
  <c r="E76" i="18"/>
  <c r="J86" i="23"/>
  <c r="E84" i="18"/>
  <c r="J94" i="23"/>
  <c r="E92" i="18"/>
  <c r="J102" i="23"/>
  <c r="E100" i="18"/>
  <c r="J110" i="23"/>
  <c r="E108" i="18"/>
  <c r="J118" i="23"/>
  <c r="E116" i="18"/>
  <c r="J126" i="23"/>
  <c r="E124" i="18"/>
  <c r="J134" i="23"/>
  <c r="E132" i="18"/>
  <c r="J142" i="23"/>
  <c r="E140" i="18"/>
  <c r="J150" i="23"/>
  <c r="E148" i="18"/>
  <c r="J158" i="23"/>
  <c r="E156" i="18"/>
  <c r="J166" i="23"/>
  <c r="E164" i="18"/>
  <c r="J174" i="23"/>
  <c r="E172" i="18"/>
  <c r="J182" i="23"/>
  <c r="E180" i="18"/>
  <c r="J190" i="23"/>
  <c r="E188" i="18"/>
  <c r="J198" i="23"/>
  <c r="E196" i="18"/>
  <c r="J206" i="23"/>
  <c r="E204" i="18"/>
  <c r="J214" i="23"/>
  <c r="E212" i="18"/>
  <c r="J222" i="23"/>
  <c r="E220" i="18"/>
  <c r="J230" i="23"/>
  <c r="E228" i="18"/>
  <c r="J238" i="23"/>
  <c r="E236" i="18"/>
  <c r="J246" i="23"/>
  <c r="E244" i="18"/>
  <c r="J254" i="23"/>
  <c r="E252" i="18"/>
  <c r="J262" i="23"/>
  <c r="E260" i="18"/>
  <c r="J270" i="23"/>
  <c r="E268" i="18"/>
  <c r="J278" i="23"/>
  <c r="E276" i="18"/>
  <c r="J286" i="23"/>
  <c r="E284" i="18"/>
  <c r="J294" i="23"/>
  <c r="E292" i="18"/>
  <c r="J302" i="23"/>
  <c r="E300" i="18"/>
  <c r="J310" i="23"/>
  <c r="E308" i="18"/>
  <c r="J318" i="23"/>
  <c r="E316" i="18"/>
  <c r="J326" i="23"/>
  <c r="E324" i="18"/>
  <c r="J336" i="23"/>
  <c r="E334" i="18"/>
  <c r="J344" i="23"/>
  <c r="E342" i="18"/>
  <c r="J352" i="23"/>
  <c r="E350" i="18"/>
  <c r="J360" i="23"/>
  <c r="E358" i="18"/>
  <c r="J368" i="23"/>
  <c r="E366" i="18"/>
  <c r="J374" i="23"/>
  <c r="E372" i="18"/>
  <c r="J382" i="23"/>
  <c r="E380" i="18"/>
  <c r="J390" i="23"/>
  <c r="E388" i="18"/>
  <c r="J398" i="23"/>
  <c r="E396" i="18"/>
  <c r="J406" i="23"/>
  <c r="E404" i="18"/>
  <c r="J5" i="23"/>
  <c r="E3" i="18"/>
  <c r="J9" i="23"/>
  <c r="E7" i="18"/>
  <c r="J155" i="23"/>
  <c r="E153" i="18"/>
  <c r="J163" i="23"/>
  <c r="E161" i="18"/>
  <c r="J171" i="23"/>
  <c r="E169" i="18"/>
  <c r="J179" i="23"/>
  <c r="E177" i="18"/>
  <c r="J187" i="23"/>
  <c r="E185" i="18"/>
  <c r="J195" i="23"/>
  <c r="E193" i="18"/>
  <c r="J203" i="23"/>
  <c r="E201" i="18"/>
  <c r="J211" i="23"/>
  <c r="E209" i="18"/>
  <c r="J219" i="23"/>
  <c r="E217" i="18"/>
  <c r="J227" i="23"/>
  <c r="E225" i="18"/>
  <c r="J235" i="23"/>
  <c r="E233" i="18"/>
  <c r="J243" i="23"/>
  <c r="E241" i="18"/>
  <c r="J251" i="23"/>
  <c r="E249" i="18"/>
  <c r="J259" i="23"/>
  <c r="E257" i="18"/>
  <c r="J267" i="23"/>
  <c r="E265" i="18"/>
  <c r="J275" i="23"/>
  <c r="E273" i="18"/>
  <c r="J283" i="23"/>
  <c r="E281" i="18"/>
  <c r="J385" i="23"/>
  <c r="E383" i="18"/>
  <c r="J395" i="23"/>
  <c r="E393" i="18"/>
  <c r="J387" i="23"/>
  <c r="E385" i="18"/>
  <c r="J377" i="23"/>
  <c r="E375" i="18"/>
  <c r="J389" i="23"/>
  <c r="E387" i="18"/>
  <c r="J405" i="23"/>
  <c r="E403" i="18"/>
  <c r="J105" i="23"/>
  <c r="E103" i="18"/>
  <c r="J113" i="23"/>
  <c r="E111" i="18"/>
  <c r="J121" i="23"/>
  <c r="E119" i="18"/>
  <c r="J129" i="23"/>
  <c r="E127" i="18"/>
  <c r="J137" i="23"/>
  <c r="E135" i="18"/>
  <c r="J145" i="23"/>
  <c r="E143" i="18"/>
  <c r="J153" i="23"/>
  <c r="E151" i="18"/>
  <c r="AN31" i="2"/>
  <c r="J32" i="11"/>
  <c r="AN95" i="2"/>
  <c r="J96" i="11"/>
  <c r="AN51" i="2"/>
  <c r="J52" i="11"/>
  <c r="AN99" i="2"/>
  <c r="J100" i="11"/>
  <c r="AN147" i="2"/>
  <c r="J148" i="11"/>
  <c r="AN179" i="2"/>
  <c r="J180" i="11"/>
  <c r="AN211" i="2"/>
  <c r="J212" i="11"/>
  <c r="AN243" i="2"/>
  <c r="J244" i="11"/>
  <c r="AN275" i="2"/>
  <c r="J276" i="11"/>
  <c r="AN4" i="2"/>
  <c r="J5" i="11"/>
  <c r="AN20" i="2"/>
  <c r="J21" i="11"/>
  <c r="AN36" i="2"/>
  <c r="J37" i="11"/>
  <c r="AN52" i="2"/>
  <c r="J53" i="11"/>
  <c r="AN72" i="2"/>
  <c r="J73" i="11"/>
  <c r="AN88" i="2"/>
  <c r="J89" i="11"/>
  <c r="AN104" i="2"/>
  <c r="J105" i="11"/>
  <c r="AN120" i="2"/>
  <c r="J121" i="11"/>
  <c r="AN136" i="2"/>
  <c r="J137" i="11"/>
  <c r="AN152" i="2"/>
  <c r="J153" i="11"/>
  <c r="AN168" i="2"/>
  <c r="J169" i="11"/>
  <c r="AN184" i="2"/>
  <c r="J185" i="11"/>
  <c r="AN200" i="2"/>
  <c r="J201" i="11"/>
  <c r="AN216" i="2"/>
  <c r="J217" i="11"/>
  <c r="AN232" i="2"/>
  <c r="J233" i="11"/>
  <c r="AN248" i="2"/>
  <c r="J249" i="11"/>
  <c r="AN264" i="2"/>
  <c r="J265" i="11"/>
  <c r="AN280" i="2"/>
  <c r="J281" i="11"/>
  <c r="AN296" i="2"/>
  <c r="J297" i="11"/>
  <c r="AN312" i="2"/>
  <c r="J313" i="11"/>
  <c r="AN328" i="2"/>
  <c r="J329" i="11"/>
  <c r="AN344" i="2"/>
  <c r="J345" i="11"/>
  <c r="AN360" i="2"/>
  <c r="J361" i="11"/>
  <c r="AN376" i="2"/>
  <c r="J377" i="11"/>
  <c r="AN392" i="2"/>
  <c r="J393" i="11"/>
  <c r="AN408" i="2"/>
  <c r="J409" i="11"/>
  <c r="AN5" i="2"/>
  <c r="J6" i="11"/>
  <c r="AN21" i="2"/>
  <c r="J22" i="11"/>
  <c r="AN37" i="2"/>
  <c r="J38" i="11"/>
  <c r="AN53" i="2"/>
  <c r="J54" i="11"/>
  <c r="AN69" i="2"/>
  <c r="J70" i="11"/>
  <c r="AN85" i="2"/>
  <c r="J86" i="11"/>
  <c r="AN101" i="2"/>
  <c r="J102" i="11"/>
  <c r="AN117" i="2"/>
  <c r="J118" i="11"/>
  <c r="AN133" i="2"/>
  <c r="J134" i="11"/>
  <c r="AN149" i="2"/>
  <c r="J150" i="11"/>
  <c r="AN165" i="2"/>
  <c r="J166" i="11"/>
  <c r="AN181" i="2"/>
  <c r="J182" i="11"/>
  <c r="AN197" i="2"/>
  <c r="J198" i="11"/>
  <c r="AN213" i="2"/>
  <c r="J214" i="11"/>
  <c r="AN229" i="2"/>
  <c r="J230" i="11"/>
  <c r="AN245" i="2"/>
  <c r="J246" i="11"/>
  <c r="AN261" i="2"/>
  <c r="J262" i="11"/>
  <c r="AN277" i="2"/>
  <c r="J278" i="11"/>
  <c r="AN293" i="2"/>
  <c r="J294" i="11"/>
  <c r="AN309" i="2"/>
  <c r="J310" i="11"/>
  <c r="AN325" i="2"/>
  <c r="J326" i="11"/>
  <c r="AN341" i="2"/>
  <c r="J342" i="11"/>
  <c r="AN357" i="2"/>
  <c r="J358" i="11"/>
  <c r="AN373" i="2"/>
  <c r="J374" i="11"/>
  <c r="AN389" i="2"/>
  <c r="J390" i="11"/>
  <c r="AN405" i="2"/>
  <c r="J406" i="11"/>
  <c r="AN10" i="2"/>
  <c r="J11" i="11"/>
  <c r="AN26" i="2"/>
  <c r="J27" i="11"/>
  <c r="AN42" i="2"/>
  <c r="J43" i="11"/>
  <c r="AN58" i="2"/>
  <c r="J59" i="11"/>
  <c r="AN74" i="2"/>
  <c r="J75" i="11"/>
  <c r="AN90" i="2"/>
  <c r="J91" i="11"/>
  <c r="AN106" i="2"/>
  <c r="J107" i="11"/>
  <c r="AN122" i="2"/>
  <c r="J123" i="11"/>
  <c r="AN138" i="2"/>
  <c r="J139" i="11"/>
  <c r="AN154" i="2"/>
  <c r="J155" i="11"/>
  <c r="AN170" i="2"/>
  <c r="J171" i="11"/>
  <c r="AN186" i="2"/>
  <c r="J187" i="11"/>
  <c r="AN202" i="2"/>
  <c r="J203" i="11"/>
  <c r="AN218" i="2"/>
  <c r="J219" i="11"/>
  <c r="AN234" i="2"/>
  <c r="J235" i="11"/>
  <c r="AN250" i="2"/>
  <c r="J251" i="11"/>
  <c r="AN266" i="2"/>
  <c r="J267" i="11"/>
  <c r="AN282" i="2"/>
  <c r="J283" i="11"/>
  <c r="AN298" i="2"/>
  <c r="J299" i="11"/>
  <c r="AN314" i="2"/>
  <c r="J315" i="11"/>
  <c r="AN330" i="2"/>
  <c r="J331" i="11"/>
  <c r="AN346" i="2"/>
  <c r="J347" i="11"/>
  <c r="AN362" i="2"/>
  <c r="J363" i="11"/>
  <c r="AN378" i="2"/>
  <c r="J379" i="11"/>
  <c r="AN394" i="2"/>
  <c r="J395" i="11"/>
  <c r="AN19" i="2"/>
  <c r="J20" i="11"/>
  <c r="AN67" i="2"/>
  <c r="J68" i="11"/>
  <c r="AN115" i="2"/>
  <c r="J116" i="11"/>
  <c r="AN7" i="2"/>
  <c r="J8" i="11"/>
  <c r="AN23" i="2"/>
  <c r="J24" i="11"/>
  <c r="AN39" i="2"/>
  <c r="J40" i="11"/>
  <c r="AN55" i="2"/>
  <c r="J56" i="11"/>
  <c r="AN71" i="2"/>
  <c r="J72" i="11"/>
  <c r="AN87" i="2"/>
  <c r="J88" i="11"/>
  <c r="AN103" i="2"/>
  <c r="J104" i="11"/>
  <c r="AN119" i="2"/>
  <c r="J120" i="11"/>
  <c r="AN135" i="2"/>
  <c r="J136" i="11"/>
  <c r="AN151" i="2"/>
  <c r="J152" i="11"/>
  <c r="AN167" i="2"/>
  <c r="J168" i="11"/>
  <c r="AN183" i="2"/>
  <c r="J184" i="11"/>
  <c r="AN199" i="2"/>
  <c r="J200" i="11"/>
  <c r="AN215" i="2"/>
  <c r="J216" i="11"/>
  <c r="AN231" i="2"/>
  <c r="J232" i="11"/>
  <c r="AN247" i="2"/>
  <c r="J248" i="11"/>
  <c r="AN263" i="2"/>
  <c r="J264" i="11"/>
  <c r="AN279" i="2"/>
  <c r="J280" i="11"/>
  <c r="AN295" i="2"/>
  <c r="J296" i="11"/>
  <c r="AN311" i="2"/>
  <c r="J312" i="11"/>
  <c r="AN327" i="2"/>
  <c r="J328" i="11"/>
  <c r="AN343" i="2"/>
  <c r="J344" i="11"/>
  <c r="AN359" i="2"/>
  <c r="J360" i="11"/>
  <c r="AN375" i="2"/>
  <c r="J376" i="11"/>
  <c r="AN391" i="2"/>
  <c r="J392" i="11"/>
  <c r="AN407" i="2"/>
  <c r="J408" i="11"/>
  <c r="AN8" i="2"/>
  <c r="J9" i="11"/>
  <c r="AN24" i="2"/>
  <c r="J25" i="11"/>
  <c r="AN40" i="2"/>
  <c r="J41" i="11"/>
  <c r="AN60" i="2"/>
  <c r="J61" i="11"/>
  <c r="AN76" i="2"/>
  <c r="J77" i="11"/>
  <c r="AN92" i="2"/>
  <c r="J93" i="11"/>
  <c r="AN108" i="2"/>
  <c r="J109" i="11"/>
  <c r="AN124" i="2"/>
  <c r="J125" i="11"/>
  <c r="AN140" i="2"/>
  <c r="J141" i="11"/>
  <c r="AN156" i="2"/>
  <c r="J157" i="11"/>
  <c r="AN172" i="2"/>
  <c r="J173" i="11"/>
  <c r="AN188" i="2"/>
  <c r="J189" i="11"/>
  <c r="AN204" i="2"/>
  <c r="J205" i="11"/>
  <c r="AN220" i="2"/>
  <c r="J221" i="11"/>
  <c r="AN236" i="2"/>
  <c r="J237" i="11"/>
  <c r="AN252" i="2"/>
  <c r="J253" i="11"/>
  <c r="AN268" i="2"/>
  <c r="J269" i="11"/>
  <c r="AN284" i="2"/>
  <c r="J285" i="11"/>
  <c r="AN300" i="2"/>
  <c r="J301" i="11"/>
  <c r="AN316" i="2"/>
  <c r="J317" i="11"/>
  <c r="AN332" i="2"/>
  <c r="J333" i="11"/>
  <c r="AN348" i="2"/>
  <c r="J349" i="11"/>
  <c r="AN364" i="2"/>
  <c r="J365" i="11"/>
  <c r="AN380" i="2"/>
  <c r="J381" i="11"/>
  <c r="AN396" i="2"/>
  <c r="J397" i="11"/>
  <c r="AN9" i="2"/>
  <c r="J10" i="11"/>
  <c r="AN25" i="2"/>
  <c r="J26" i="11"/>
  <c r="AN41" i="2"/>
  <c r="J42" i="11"/>
  <c r="AN57" i="2"/>
  <c r="J58" i="11"/>
  <c r="AN73" i="2"/>
  <c r="J74" i="11"/>
  <c r="AN89" i="2"/>
  <c r="J90" i="11"/>
  <c r="AN105" i="2"/>
  <c r="J106" i="11"/>
  <c r="AN121" i="2"/>
  <c r="J122" i="11"/>
  <c r="AN137" i="2"/>
  <c r="J138" i="11"/>
  <c r="AN153" i="2"/>
  <c r="J154" i="11"/>
  <c r="AN169" i="2"/>
  <c r="J170" i="11"/>
  <c r="AN185" i="2"/>
  <c r="J186" i="11"/>
  <c r="AN201" i="2"/>
  <c r="J202" i="11"/>
  <c r="AN217" i="2"/>
  <c r="J218" i="11"/>
  <c r="AN233" i="2"/>
  <c r="J234" i="11"/>
  <c r="AN249" i="2"/>
  <c r="J250" i="11"/>
  <c r="AN265" i="2"/>
  <c r="J266" i="11"/>
  <c r="AN281" i="2"/>
  <c r="J282" i="11"/>
  <c r="AN297" i="2"/>
  <c r="J298" i="11"/>
  <c r="AN313" i="2"/>
  <c r="J314" i="11"/>
  <c r="AN329" i="2"/>
  <c r="J330" i="11"/>
  <c r="AN345" i="2"/>
  <c r="J346" i="11"/>
  <c r="AN361" i="2"/>
  <c r="J362" i="11"/>
  <c r="AN377" i="2"/>
  <c r="J378" i="11"/>
  <c r="AN393" i="2"/>
  <c r="J394" i="11"/>
  <c r="AN409" i="2"/>
  <c r="J410" i="11"/>
  <c r="AN14" i="2"/>
  <c r="J15" i="11"/>
  <c r="AN30" i="2"/>
  <c r="J31" i="11"/>
  <c r="AN46" i="2"/>
  <c r="J47" i="11"/>
  <c r="AN62" i="2"/>
  <c r="J63" i="11"/>
  <c r="AN78" i="2"/>
  <c r="J79" i="11"/>
  <c r="AN94" i="2"/>
  <c r="J95" i="11"/>
  <c r="AN110" i="2"/>
  <c r="J111" i="11"/>
  <c r="AN126" i="2"/>
  <c r="J127" i="11"/>
  <c r="AN142" i="2"/>
  <c r="J143" i="11"/>
  <c r="AN158" i="2"/>
  <c r="J159" i="11"/>
  <c r="AN174" i="2"/>
  <c r="J175" i="11"/>
  <c r="AN190" i="2"/>
  <c r="J191" i="11"/>
  <c r="AN206" i="2"/>
  <c r="J207" i="11"/>
  <c r="AN222" i="2"/>
  <c r="J223" i="11"/>
  <c r="AN238" i="2"/>
  <c r="J239" i="11"/>
  <c r="AN254" i="2"/>
  <c r="J255" i="11"/>
  <c r="AN270" i="2"/>
  <c r="J271" i="11"/>
  <c r="AN286" i="2"/>
  <c r="J287" i="11"/>
  <c r="AN302" i="2"/>
  <c r="J303" i="11"/>
  <c r="AN318" i="2"/>
  <c r="J319" i="11"/>
  <c r="AN334" i="2"/>
  <c r="J335" i="11"/>
  <c r="AN350" i="2"/>
  <c r="J351" i="11"/>
  <c r="AN366" i="2"/>
  <c r="J367" i="11"/>
  <c r="AN382" i="2"/>
  <c r="J383" i="11"/>
  <c r="AN398" i="2"/>
  <c r="J399" i="11"/>
  <c r="AN47" i="2"/>
  <c r="J48" i="11"/>
  <c r="AN79" i="2"/>
  <c r="J80" i="11"/>
  <c r="AN111" i="2"/>
  <c r="J112" i="11"/>
  <c r="AN143" i="2"/>
  <c r="J144" i="11"/>
  <c r="AN175" i="2"/>
  <c r="J176" i="11"/>
  <c r="AN207" i="2"/>
  <c r="J208" i="11"/>
  <c r="AN239" i="2"/>
  <c r="J240" i="11"/>
  <c r="AN271" i="2"/>
  <c r="J272" i="11"/>
  <c r="AN303" i="2"/>
  <c r="J304" i="11"/>
  <c r="AN335" i="2"/>
  <c r="J336" i="11"/>
  <c r="AN367" i="2"/>
  <c r="J368" i="11"/>
  <c r="AN399" i="2"/>
  <c r="J400" i="11"/>
  <c r="AN35" i="2"/>
  <c r="J36" i="11"/>
  <c r="AN83" i="2"/>
  <c r="J84" i="11"/>
  <c r="AN131" i="2"/>
  <c r="J132" i="11"/>
  <c r="AN163" i="2"/>
  <c r="J164" i="11"/>
  <c r="AN195" i="2"/>
  <c r="J196" i="11"/>
  <c r="AN227" i="2"/>
  <c r="J228" i="11"/>
  <c r="AN259" i="2"/>
  <c r="J260" i="11"/>
  <c r="AN291" i="2"/>
  <c r="J292" i="11"/>
  <c r="AN307" i="2"/>
  <c r="J308" i="11"/>
  <c r="AN323" i="2"/>
  <c r="J324" i="11"/>
  <c r="AN339" i="2"/>
  <c r="J340" i="11"/>
  <c r="AN355" i="2"/>
  <c r="J356" i="11"/>
  <c r="AN371" i="2"/>
  <c r="J372" i="11"/>
  <c r="AN387" i="2"/>
  <c r="J388" i="11"/>
  <c r="AN403" i="2"/>
  <c r="J404" i="11"/>
  <c r="AN11" i="2"/>
  <c r="J12" i="11"/>
  <c r="AN27" i="2"/>
  <c r="J28" i="11"/>
  <c r="AN43" i="2"/>
  <c r="J44" i="11"/>
  <c r="AN59" i="2"/>
  <c r="J60" i="11"/>
  <c r="AN75" i="2"/>
  <c r="J76" i="11"/>
  <c r="AN91" i="2"/>
  <c r="J92" i="11"/>
  <c r="AN107" i="2"/>
  <c r="J108" i="11"/>
  <c r="AN123" i="2"/>
  <c r="J124" i="11"/>
  <c r="AN139" i="2"/>
  <c r="J140" i="11"/>
  <c r="AN155" i="2"/>
  <c r="J156" i="11"/>
  <c r="AN171" i="2"/>
  <c r="J172" i="11"/>
  <c r="AN187" i="2"/>
  <c r="J188" i="11"/>
  <c r="AN203" i="2"/>
  <c r="J204" i="11"/>
  <c r="AN219" i="2"/>
  <c r="J220" i="11"/>
  <c r="AN235" i="2"/>
  <c r="J236" i="11"/>
  <c r="AN251" i="2"/>
  <c r="J252" i="11"/>
  <c r="AN267" i="2"/>
  <c r="J268" i="11"/>
  <c r="AN283" i="2"/>
  <c r="J284" i="11"/>
  <c r="AN299" i="2"/>
  <c r="J300" i="11"/>
  <c r="AN315" i="2"/>
  <c r="J316" i="11"/>
  <c r="AN331" i="2"/>
  <c r="J332" i="11"/>
  <c r="AN347" i="2"/>
  <c r="J348" i="11"/>
  <c r="AN363" i="2"/>
  <c r="J364" i="11"/>
  <c r="AN379" i="2"/>
  <c r="J380" i="11"/>
  <c r="AN395" i="2"/>
  <c r="J396" i="11"/>
  <c r="AN12" i="2"/>
  <c r="J13" i="11"/>
  <c r="AN28" i="2"/>
  <c r="J29" i="11"/>
  <c r="AN44" i="2"/>
  <c r="J45" i="11"/>
  <c r="AN64" i="2"/>
  <c r="J65" i="11"/>
  <c r="AN80" i="2"/>
  <c r="J81" i="11"/>
  <c r="AN96" i="2"/>
  <c r="J97" i="11"/>
  <c r="AN112" i="2"/>
  <c r="J113" i="11"/>
  <c r="AN128" i="2"/>
  <c r="J129" i="11"/>
  <c r="AN144" i="2"/>
  <c r="J145" i="11"/>
  <c r="AN160" i="2"/>
  <c r="J161" i="11"/>
  <c r="AN176" i="2"/>
  <c r="J177" i="11"/>
  <c r="AN192" i="2"/>
  <c r="J193" i="11"/>
  <c r="AN208" i="2"/>
  <c r="J209" i="11"/>
  <c r="AN224" i="2"/>
  <c r="J225" i="11"/>
  <c r="AN240" i="2"/>
  <c r="J241" i="11"/>
  <c r="AN256" i="2"/>
  <c r="J257" i="11"/>
  <c r="AN272" i="2"/>
  <c r="J273" i="11"/>
  <c r="AN288" i="2"/>
  <c r="J289" i="11"/>
  <c r="AN304" i="2"/>
  <c r="J305" i="11"/>
  <c r="AN320" i="2"/>
  <c r="J321" i="11"/>
  <c r="AN336" i="2"/>
  <c r="J337" i="11"/>
  <c r="AN352" i="2"/>
  <c r="J353" i="11"/>
  <c r="AN368" i="2"/>
  <c r="J369" i="11"/>
  <c r="AN384" i="2"/>
  <c r="J385" i="11"/>
  <c r="AN400" i="2"/>
  <c r="J401" i="11"/>
  <c r="AN13" i="2"/>
  <c r="J14" i="11"/>
  <c r="AN29" i="2"/>
  <c r="J30" i="11"/>
  <c r="AN45" i="2"/>
  <c r="J46" i="11"/>
  <c r="AN61" i="2"/>
  <c r="J62" i="11"/>
  <c r="AN77" i="2"/>
  <c r="J78" i="11"/>
  <c r="AN93" i="2"/>
  <c r="J94" i="11"/>
  <c r="AN109" i="2"/>
  <c r="J110" i="11"/>
  <c r="AN125" i="2"/>
  <c r="J126" i="11"/>
  <c r="AN141" i="2"/>
  <c r="J142" i="11"/>
  <c r="AN157" i="2"/>
  <c r="J158" i="11"/>
  <c r="AN173" i="2"/>
  <c r="J174" i="11"/>
  <c r="AN189" i="2"/>
  <c r="J190" i="11"/>
  <c r="AN205" i="2"/>
  <c r="J206" i="11"/>
  <c r="AN221" i="2"/>
  <c r="J222" i="11"/>
  <c r="AN237" i="2"/>
  <c r="J238" i="11"/>
  <c r="AN253" i="2"/>
  <c r="J254" i="11"/>
  <c r="AN269" i="2"/>
  <c r="J270" i="11"/>
  <c r="AN285" i="2"/>
  <c r="J286" i="11"/>
  <c r="AN301" i="2"/>
  <c r="J302" i="11"/>
  <c r="AN317" i="2"/>
  <c r="J318" i="11"/>
  <c r="AN333" i="2"/>
  <c r="J334" i="11"/>
  <c r="AN349" i="2"/>
  <c r="J350" i="11"/>
  <c r="AN365" i="2"/>
  <c r="J366" i="11"/>
  <c r="AN381" i="2"/>
  <c r="J382" i="11"/>
  <c r="AN397" i="2"/>
  <c r="J398" i="11"/>
  <c r="AN18" i="2"/>
  <c r="J19" i="11"/>
  <c r="AN34" i="2"/>
  <c r="J35" i="11"/>
  <c r="AN50" i="2"/>
  <c r="J51" i="11"/>
  <c r="AN66" i="2"/>
  <c r="J67" i="11"/>
  <c r="AN82" i="2"/>
  <c r="J83" i="11"/>
  <c r="AN98" i="2"/>
  <c r="J99" i="11"/>
  <c r="AN114" i="2"/>
  <c r="J115" i="11"/>
  <c r="AN130" i="2"/>
  <c r="J131" i="11"/>
  <c r="AN146" i="2"/>
  <c r="J147" i="11"/>
  <c r="AN162" i="2"/>
  <c r="J163" i="11"/>
  <c r="AN178" i="2"/>
  <c r="J179" i="11"/>
  <c r="AN194" i="2"/>
  <c r="J195" i="11"/>
  <c r="AN210" i="2"/>
  <c r="J211" i="11"/>
  <c r="AN226" i="2"/>
  <c r="J227" i="11"/>
  <c r="AN242" i="2"/>
  <c r="J243" i="11"/>
  <c r="AN258" i="2"/>
  <c r="J259" i="11"/>
  <c r="AN274" i="2"/>
  <c r="J275" i="11"/>
  <c r="AN290" i="2"/>
  <c r="J291" i="11"/>
  <c r="AN306" i="2"/>
  <c r="J307" i="11"/>
  <c r="AN322" i="2"/>
  <c r="J323" i="11"/>
  <c r="AN338" i="2"/>
  <c r="J339" i="11"/>
  <c r="AN354" i="2"/>
  <c r="J355" i="11"/>
  <c r="AN370" i="2"/>
  <c r="J371" i="11"/>
  <c r="AN386" i="2"/>
  <c r="J387" i="11"/>
  <c r="AN402" i="2"/>
  <c r="J403" i="11"/>
  <c r="AN15" i="2"/>
  <c r="J16" i="11"/>
  <c r="AN63" i="2"/>
  <c r="J64" i="11"/>
  <c r="AN127" i="2"/>
  <c r="J128" i="11"/>
  <c r="AN159" i="2"/>
  <c r="J160" i="11"/>
  <c r="AN191" i="2"/>
  <c r="J192" i="11"/>
  <c r="AN223" i="2"/>
  <c r="J224" i="11"/>
  <c r="AN255" i="2"/>
  <c r="J256" i="11"/>
  <c r="AN287" i="2"/>
  <c r="J288" i="11"/>
  <c r="AN319" i="2"/>
  <c r="J320" i="11"/>
  <c r="AN351" i="2"/>
  <c r="J352" i="11"/>
  <c r="AN383" i="2"/>
  <c r="J384" i="11"/>
  <c r="AN16" i="2"/>
  <c r="J17" i="11"/>
  <c r="AN32" i="2"/>
  <c r="J33" i="11"/>
  <c r="AN48" i="2"/>
  <c r="J49" i="11"/>
  <c r="AN68" i="2"/>
  <c r="J69" i="11"/>
  <c r="AN84" i="2"/>
  <c r="J85" i="11"/>
  <c r="AN100" i="2"/>
  <c r="J101" i="11"/>
  <c r="AN116" i="2"/>
  <c r="J117" i="11"/>
  <c r="AN132" i="2"/>
  <c r="J133" i="11"/>
  <c r="AN148" i="2"/>
  <c r="J149" i="11"/>
  <c r="AN164" i="2"/>
  <c r="J165" i="11"/>
  <c r="AN180" i="2"/>
  <c r="J181" i="11"/>
  <c r="AN196" i="2"/>
  <c r="J197" i="11"/>
  <c r="AN212" i="2"/>
  <c r="J213" i="11"/>
  <c r="AN228" i="2"/>
  <c r="J229" i="11"/>
  <c r="AN244" i="2"/>
  <c r="J245" i="11"/>
  <c r="AN260" i="2"/>
  <c r="J261" i="11"/>
  <c r="AN276" i="2"/>
  <c r="J277" i="11"/>
  <c r="AN292" i="2"/>
  <c r="J293" i="11"/>
  <c r="AN308" i="2"/>
  <c r="J309" i="11"/>
  <c r="AN324" i="2"/>
  <c r="J325" i="11"/>
  <c r="AN340" i="2"/>
  <c r="J341" i="11"/>
  <c r="AN356" i="2"/>
  <c r="J357" i="11"/>
  <c r="AN372" i="2"/>
  <c r="J373" i="11"/>
  <c r="AN388" i="2"/>
  <c r="J389" i="11"/>
  <c r="AN404" i="2"/>
  <c r="J405" i="11"/>
  <c r="AN17" i="2"/>
  <c r="J18" i="11"/>
  <c r="AN33" i="2"/>
  <c r="J34" i="11"/>
  <c r="AN49" i="2"/>
  <c r="J50" i="11"/>
  <c r="AN65" i="2"/>
  <c r="J66" i="11"/>
  <c r="AN81" i="2"/>
  <c r="J82" i="11"/>
  <c r="AN97" i="2"/>
  <c r="J98" i="11"/>
  <c r="AN113" i="2"/>
  <c r="J114" i="11"/>
  <c r="AN129" i="2"/>
  <c r="J130" i="11"/>
  <c r="AN145" i="2"/>
  <c r="J146" i="11"/>
  <c r="AN161" i="2"/>
  <c r="J162" i="11"/>
  <c r="AN177" i="2"/>
  <c r="J178" i="11"/>
  <c r="AN193" i="2"/>
  <c r="J194" i="11"/>
  <c r="AN209" i="2"/>
  <c r="J210" i="11"/>
  <c r="AN225" i="2"/>
  <c r="J226" i="11"/>
  <c r="AN241" i="2"/>
  <c r="J242" i="11"/>
  <c r="AN257" i="2"/>
  <c r="J258" i="11"/>
  <c r="AN273" i="2"/>
  <c r="J274" i="11"/>
  <c r="AN289" i="2"/>
  <c r="J290" i="11"/>
  <c r="AN305" i="2"/>
  <c r="J306" i="11"/>
  <c r="AN321" i="2"/>
  <c r="J322" i="11"/>
  <c r="AN337" i="2"/>
  <c r="J338" i="11"/>
  <c r="AN353" i="2"/>
  <c r="J354" i="11"/>
  <c r="AN369" i="2"/>
  <c r="J370" i="11"/>
  <c r="AN385" i="2"/>
  <c r="J386" i="11"/>
  <c r="AN401" i="2"/>
  <c r="J402" i="11"/>
  <c r="AN6" i="2"/>
  <c r="J7" i="11"/>
  <c r="AN22" i="2"/>
  <c r="J23" i="11"/>
  <c r="AN38" i="2"/>
  <c r="J39" i="11"/>
  <c r="AN54" i="2"/>
  <c r="J55" i="11"/>
  <c r="AN70" i="2"/>
  <c r="J71" i="11"/>
  <c r="AN86" i="2"/>
  <c r="J87" i="11"/>
  <c r="AN102" i="2"/>
  <c r="J103" i="11"/>
  <c r="AN118" i="2"/>
  <c r="J119" i="11"/>
  <c r="AN134" i="2"/>
  <c r="J135" i="11"/>
  <c r="AN150" i="2"/>
  <c r="J151" i="11"/>
  <c r="AN166" i="2"/>
  <c r="J167" i="11"/>
  <c r="AN182" i="2"/>
  <c r="J183" i="11"/>
  <c r="AN198" i="2"/>
  <c r="J199" i="11"/>
  <c r="AN214" i="2"/>
  <c r="J215" i="11"/>
  <c r="AN230" i="2"/>
  <c r="J231" i="11"/>
  <c r="AN246" i="2"/>
  <c r="J247" i="11"/>
  <c r="AN262" i="2"/>
  <c r="J263" i="11"/>
  <c r="AN278" i="2"/>
  <c r="J279" i="11"/>
  <c r="AN294" i="2"/>
  <c r="J295" i="11"/>
  <c r="AN310" i="2"/>
  <c r="J311" i="11"/>
  <c r="AN326" i="2"/>
  <c r="J327" i="11"/>
  <c r="AN342" i="2"/>
  <c r="J343" i="11"/>
  <c r="AN358" i="2"/>
  <c r="J359" i="11"/>
  <c r="AN374" i="2"/>
  <c r="J375" i="11"/>
  <c r="AN390" i="2"/>
  <c r="J391" i="11"/>
  <c r="AN406" i="2"/>
  <c r="J407" i="11"/>
  <c r="AX415" i="2"/>
  <c r="BC415" i="2"/>
  <c r="D6" i="12"/>
  <c r="AI415" i="2"/>
  <c r="D5" i="12"/>
  <c r="AU414" i="2"/>
  <c r="D21" i="12"/>
  <c r="D23" i="12"/>
  <c r="D22" i="12"/>
  <c r="BC414" i="2"/>
  <c r="D11" i="12"/>
  <c r="D19" i="12"/>
  <c r="D24" i="12"/>
  <c r="BA413" i="2"/>
  <c r="BA412" i="2"/>
  <c r="BA417" i="2"/>
  <c r="AW415" i="2"/>
  <c r="AU415" i="2"/>
  <c r="BC412" i="2"/>
  <c r="BC413" i="2"/>
  <c r="BC417" i="2"/>
  <c r="D20" i="12"/>
  <c r="AX414" i="2"/>
  <c r="D25" i="12"/>
  <c r="AU412" i="2"/>
  <c r="AU417" i="2"/>
  <c r="AU413" i="2"/>
  <c r="D16" i="12"/>
  <c r="D18" i="12"/>
  <c r="D15" i="12"/>
  <c r="AX412" i="2"/>
  <c r="D8" i="12" s="1"/>
  <c r="AX417" i="2"/>
  <c r="AX413" i="2"/>
  <c r="AW414" i="2"/>
  <c r="AV413" i="2"/>
  <c r="AV412" i="2"/>
  <c r="D9" i="12" s="1"/>
  <c r="AV417" i="2"/>
  <c r="AZ413" i="2"/>
  <c r="AZ412" i="2"/>
  <c r="AZ417" i="2"/>
  <c r="D4" i="12"/>
  <c r="AW417" i="2"/>
  <c r="AW413" i="2"/>
  <c r="AW412" i="2"/>
  <c r="D7" i="12" s="1"/>
  <c r="AI414" i="2"/>
  <c r="AI413" i="2"/>
  <c r="AI412" i="2"/>
  <c r="AI417" i="2"/>
  <c r="D12" i="12"/>
  <c r="D2" i="12"/>
  <c r="D17" i="12"/>
  <c r="AJ412" i="2"/>
  <c r="AJ413" i="2"/>
  <c r="AJ417" i="2"/>
  <c r="AN2" i="2"/>
  <c r="AN56" i="2"/>
  <c r="AJ415" i="2"/>
  <c r="AJ414" i="2"/>
  <c r="AN3" i="2"/>
  <c r="AB8" i="19" l="1"/>
  <c r="D10" i="19" s="1"/>
  <c r="M43" i="21" s="1"/>
  <c r="L5" i="23"/>
  <c r="N5" i="23"/>
  <c r="M5" i="23"/>
  <c r="M398" i="23"/>
  <c r="L398" i="23"/>
  <c r="N398" i="23"/>
  <c r="M382" i="23"/>
  <c r="N382" i="23"/>
  <c r="L382" i="23"/>
  <c r="M368" i="23"/>
  <c r="N368" i="23"/>
  <c r="L368" i="23"/>
  <c r="N352" i="23"/>
  <c r="M352" i="23"/>
  <c r="L352" i="23"/>
  <c r="N336" i="23"/>
  <c r="M336" i="23"/>
  <c r="L336" i="23"/>
  <c r="M318" i="23"/>
  <c r="N318" i="23"/>
  <c r="L318" i="23"/>
  <c r="M302" i="23"/>
  <c r="N302" i="23"/>
  <c r="L302" i="23"/>
  <c r="N286" i="23"/>
  <c r="M286" i="23"/>
  <c r="L286" i="23"/>
  <c r="L270" i="23"/>
  <c r="M270" i="23"/>
  <c r="N270" i="23"/>
  <c r="M254" i="23"/>
  <c r="L254" i="23"/>
  <c r="N254" i="23"/>
  <c r="N238" i="23"/>
  <c r="L238" i="23"/>
  <c r="M238" i="23"/>
  <c r="M222" i="23"/>
  <c r="N222" i="23"/>
  <c r="L222" i="23"/>
  <c r="M206" i="23"/>
  <c r="N206" i="23"/>
  <c r="L206" i="23"/>
  <c r="M190" i="23"/>
  <c r="L190" i="23"/>
  <c r="N190" i="23"/>
  <c r="N174" i="23"/>
  <c r="L174" i="23"/>
  <c r="M174" i="23"/>
  <c r="M158" i="23"/>
  <c r="L158" i="23"/>
  <c r="N158" i="23"/>
  <c r="N142" i="23"/>
  <c r="L142" i="23"/>
  <c r="M142" i="23"/>
  <c r="L126" i="23"/>
  <c r="M126" i="23"/>
  <c r="N126" i="23"/>
  <c r="N110" i="23"/>
  <c r="L110" i="23"/>
  <c r="M110" i="23"/>
  <c r="L94" i="23"/>
  <c r="N94" i="23"/>
  <c r="M94" i="23"/>
  <c r="N78" i="23"/>
  <c r="M78" i="23"/>
  <c r="L78" i="23"/>
  <c r="N62" i="23"/>
  <c r="M62" i="23"/>
  <c r="L62" i="23"/>
  <c r="M44" i="23"/>
  <c r="L44" i="23"/>
  <c r="N44" i="23"/>
  <c r="N28" i="23"/>
  <c r="M28" i="23"/>
  <c r="L28" i="23"/>
  <c r="I10" i="19"/>
  <c r="M48" i="21" s="1"/>
  <c r="J10" i="19"/>
  <c r="M49" i="21" s="1"/>
  <c r="F10" i="19"/>
  <c r="M45" i="21" s="1"/>
  <c r="R10" i="19"/>
  <c r="M57" i="21" s="1"/>
  <c r="P10" i="19"/>
  <c r="M55" i="21" s="1"/>
  <c r="N143" i="23"/>
  <c r="M143" i="23"/>
  <c r="L143" i="23"/>
  <c r="L127" i="23"/>
  <c r="M127" i="23"/>
  <c r="N127" i="23"/>
  <c r="N111" i="23"/>
  <c r="L111" i="23"/>
  <c r="M111" i="23"/>
  <c r="M373" i="23"/>
  <c r="L373" i="23"/>
  <c r="N373" i="23"/>
  <c r="N357" i="23"/>
  <c r="M357" i="23"/>
  <c r="L357" i="23"/>
  <c r="N349" i="23"/>
  <c r="L349" i="23"/>
  <c r="M349" i="23"/>
  <c r="L341" i="23"/>
  <c r="N341" i="23"/>
  <c r="M341" i="23"/>
  <c r="N333" i="23"/>
  <c r="L333" i="23"/>
  <c r="M333" i="23"/>
  <c r="N325" i="23"/>
  <c r="M325" i="23"/>
  <c r="L325" i="23"/>
  <c r="N317" i="23"/>
  <c r="M317" i="23"/>
  <c r="L317" i="23"/>
  <c r="M309" i="23"/>
  <c r="L309" i="23"/>
  <c r="N309" i="23"/>
  <c r="M6" i="23"/>
  <c r="N6" i="23"/>
  <c r="L6" i="23"/>
  <c r="M12" i="23"/>
  <c r="N12" i="23"/>
  <c r="L12" i="23"/>
  <c r="M401" i="23"/>
  <c r="N401" i="23"/>
  <c r="L401" i="23"/>
  <c r="N369" i="23"/>
  <c r="L369" i="23"/>
  <c r="M369" i="23"/>
  <c r="N299" i="23"/>
  <c r="M299" i="23"/>
  <c r="L299" i="23"/>
  <c r="L291" i="23"/>
  <c r="M291" i="23"/>
  <c r="N291" i="23"/>
  <c r="L281" i="23"/>
  <c r="N281" i="23"/>
  <c r="M281" i="23"/>
  <c r="M265" i="23"/>
  <c r="N265" i="23"/>
  <c r="L265" i="23"/>
  <c r="N249" i="23"/>
  <c r="L249" i="23"/>
  <c r="M249" i="23"/>
  <c r="M233" i="23"/>
  <c r="N233" i="23"/>
  <c r="L233" i="23"/>
  <c r="N217" i="23"/>
  <c r="L217" i="23"/>
  <c r="M217" i="23"/>
  <c r="L201" i="23"/>
  <c r="M201" i="23"/>
  <c r="N201" i="23"/>
  <c r="N185" i="23"/>
  <c r="M185" i="23"/>
  <c r="L185" i="23"/>
  <c r="M169" i="23"/>
  <c r="L169" i="23"/>
  <c r="N169" i="23"/>
  <c r="N95" i="23"/>
  <c r="L95" i="23"/>
  <c r="M95" i="23"/>
  <c r="N87" i="23"/>
  <c r="M87" i="23"/>
  <c r="L87" i="23"/>
  <c r="N79" i="23"/>
  <c r="L79" i="23"/>
  <c r="M79" i="23"/>
  <c r="N71" i="23"/>
  <c r="M71" i="23"/>
  <c r="L71" i="23"/>
  <c r="N63" i="23"/>
  <c r="M63" i="23"/>
  <c r="L63" i="23"/>
  <c r="N55" i="23"/>
  <c r="M55" i="23"/>
  <c r="L55" i="23"/>
  <c r="N47" i="23"/>
  <c r="L47" i="23"/>
  <c r="M47" i="23"/>
  <c r="M39" i="23"/>
  <c r="N39" i="23"/>
  <c r="L39" i="23"/>
  <c r="N31" i="23"/>
  <c r="L31" i="23"/>
  <c r="M31" i="23"/>
  <c r="M23" i="23"/>
  <c r="L23" i="23"/>
  <c r="N23" i="23"/>
  <c r="N15" i="23"/>
  <c r="M15" i="23"/>
  <c r="L15" i="23"/>
  <c r="L408" i="23"/>
  <c r="M408" i="23"/>
  <c r="N408" i="23"/>
  <c r="N392" i="23"/>
  <c r="M392" i="23"/>
  <c r="L392" i="23"/>
  <c r="M376" i="23"/>
  <c r="N376" i="23"/>
  <c r="L376" i="23"/>
  <c r="L362" i="23"/>
  <c r="N362" i="23"/>
  <c r="M362" i="23"/>
  <c r="M346" i="23"/>
  <c r="N346" i="23"/>
  <c r="L346" i="23"/>
  <c r="M328" i="23"/>
  <c r="L328" i="23"/>
  <c r="N328" i="23"/>
  <c r="M312" i="23"/>
  <c r="L312" i="23"/>
  <c r="N312" i="23"/>
  <c r="L296" i="23"/>
  <c r="M296" i="23"/>
  <c r="N296" i="23"/>
  <c r="N280" i="23"/>
  <c r="M280" i="23"/>
  <c r="L280" i="23"/>
  <c r="L264" i="23"/>
  <c r="M264" i="23"/>
  <c r="N264" i="23"/>
  <c r="M248" i="23"/>
  <c r="N248" i="23"/>
  <c r="L248" i="23"/>
  <c r="N232" i="23"/>
  <c r="M232" i="23"/>
  <c r="L232" i="23"/>
  <c r="L216" i="23"/>
  <c r="M216" i="23"/>
  <c r="N216" i="23"/>
  <c r="L200" i="23"/>
  <c r="N200" i="23"/>
  <c r="M200" i="23"/>
  <c r="N184" i="23"/>
  <c r="M184" i="23"/>
  <c r="L184" i="23"/>
  <c r="N168" i="23"/>
  <c r="M168" i="23"/>
  <c r="L168" i="23"/>
  <c r="N152" i="23"/>
  <c r="L152" i="23"/>
  <c r="M152" i="23"/>
  <c r="N136" i="23"/>
  <c r="L136" i="23"/>
  <c r="M136" i="23"/>
  <c r="M120" i="23"/>
  <c r="N120" i="23"/>
  <c r="L120" i="23"/>
  <c r="M104" i="23"/>
  <c r="L104" i="23"/>
  <c r="N104" i="23"/>
  <c r="M88" i="23"/>
  <c r="L88" i="23"/>
  <c r="N88" i="23"/>
  <c r="N72" i="23"/>
  <c r="M72" i="23"/>
  <c r="L72" i="23"/>
  <c r="N54" i="23"/>
  <c r="L54" i="23"/>
  <c r="M54" i="23"/>
  <c r="M38" i="23"/>
  <c r="L38" i="23"/>
  <c r="N38" i="23"/>
  <c r="M22" i="23"/>
  <c r="N22" i="23"/>
  <c r="L22" i="23"/>
  <c r="N141" i="23"/>
  <c r="L141" i="23"/>
  <c r="M141" i="23"/>
  <c r="L125" i="23"/>
  <c r="N125" i="23"/>
  <c r="M125" i="23"/>
  <c r="L109" i="23"/>
  <c r="N109" i="23"/>
  <c r="M109" i="23"/>
  <c r="M379" i="23"/>
  <c r="N379" i="23"/>
  <c r="L379" i="23"/>
  <c r="M393" i="23"/>
  <c r="N393" i="23"/>
  <c r="L393" i="23"/>
  <c r="M409" i="23"/>
  <c r="L409" i="23"/>
  <c r="N409" i="23"/>
  <c r="L391" i="23"/>
  <c r="N391" i="23"/>
  <c r="M391" i="23"/>
  <c r="L279" i="23"/>
  <c r="N279" i="23"/>
  <c r="M279" i="23"/>
  <c r="L263" i="23"/>
  <c r="M263" i="23"/>
  <c r="N263" i="23"/>
  <c r="L247" i="23"/>
  <c r="M247" i="23"/>
  <c r="N247" i="23"/>
  <c r="N231" i="23"/>
  <c r="M231" i="23"/>
  <c r="L231" i="23"/>
  <c r="M215" i="23"/>
  <c r="L215" i="23"/>
  <c r="N215" i="23"/>
  <c r="M199" i="23"/>
  <c r="L199" i="23"/>
  <c r="N199" i="23"/>
  <c r="M183" i="23"/>
  <c r="N183" i="23"/>
  <c r="L183" i="23"/>
  <c r="M167" i="23"/>
  <c r="L167" i="23"/>
  <c r="N167" i="23"/>
  <c r="N13" i="23"/>
  <c r="L13" i="23"/>
  <c r="M13" i="23"/>
  <c r="N402" i="23"/>
  <c r="M402" i="23"/>
  <c r="L402" i="23"/>
  <c r="M386" i="23"/>
  <c r="L386" i="23"/>
  <c r="N386" i="23"/>
  <c r="M364" i="23"/>
  <c r="N364" i="23"/>
  <c r="L364" i="23"/>
  <c r="N348" i="23"/>
  <c r="L348" i="23"/>
  <c r="M348" i="23"/>
  <c r="N332" i="23"/>
  <c r="M332" i="23"/>
  <c r="L332" i="23"/>
  <c r="L322" i="23"/>
  <c r="N322" i="23"/>
  <c r="M322" i="23"/>
  <c r="M306" i="23"/>
  <c r="N306" i="23"/>
  <c r="L306" i="23"/>
  <c r="N290" i="23"/>
  <c r="M290" i="23"/>
  <c r="L290" i="23"/>
  <c r="N274" i="23"/>
  <c r="L274" i="23"/>
  <c r="M274" i="23"/>
  <c r="N258" i="23"/>
  <c r="M258" i="23"/>
  <c r="L258" i="23"/>
  <c r="L242" i="23"/>
  <c r="M242" i="23"/>
  <c r="N242" i="23"/>
  <c r="N226" i="23"/>
  <c r="M226" i="23"/>
  <c r="L226" i="23"/>
  <c r="N210" i="23"/>
  <c r="L210" i="23"/>
  <c r="M210" i="23"/>
  <c r="M194" i="23"/>
  <c r="N194" i="23"/>
  <c r="L194" i="23"/>
  <c r="M178" i="23"/>
  <c r="N178" i="23"/>
  <c r="L178" i="23"/>
  <c r="M162" i="23"/>
  <c r="L162" i="23"/>
  <c r="N162" i="23"/>
  <c r="M146" i="23"/>
  <c r="N146" i="23"/>
  <c r="L146" i="23"/>
  <c r="N130" i="23"/>
  <c r="L130" i="23"/>
  <c r="M130" i="23"/>
  <c r="L114" i="23"/>
  <c r="M114" i="23"/>
  <c r="N114" i="23"/>
  <c r="L98" i="23"/>
  <c r="M98" i="23"/>
  <c r="N98" i="23"/>
  <c r="N82" i="23"/>
  <c r="L82" i="23"/>
  <c r="M82" i="23"/>
  <c r="N66" i="23"/>
  <c r="M66" i="23"/>
  <c r="L66" i="23"/>
  <c r="M48" i="23"/>
  <c r="L48" i="23"/>
  <c r="N48" i="23"/>
  <c r="M32" i="23"/>
  <c r="N32" i="23"/>
  <c r="L32" i="23"/>
  <c r="N16" i="23"/>
  <c r="L16" i="23"/>
  <c r="M16" i="23"/>
  <c r="N77" i="23"/>
  <c r="L77" i="23"/>
  <c r="M77" i="23"/>
  <c r="L69" i="23"/>
  <c r="M69" i="23"/>
  <c r="N69" i="23"/>
  <c r="N61" i="23"/>
  <c r="L61" i="23"/>
  <c r="M61" i="23"/>
  <c r="L53" i="23"/>
  <c r="N53" i="23"/>
  <c r="M53" i="23"/>
  <c r="L45" i="23"/>
  <c r="N45" i="23"/>
  <c r="M45" i="23"/>
  <c r="L37" i="23"/>
  <c r="M37" i="23"/>
  <c r="N37" i="23"/>
  <c r="L29" i="23"/>
  <c r="N29" i="23"/>
  <c r="M29" i="23"/>
  <c r="L21" i="23"/>
  <c r="N21" i="23"/>
  <c r="M21" i="23"/>
  <c r="J413" i="23"/>
  <c r="N4" i="23"/>
  <c r="L4" i="23"/>
  <c r="M4" i="23"/>
  <c r="N404" i="23"/>
  <c r="L404" i="23"/>
  <c r="M404" i="23"/>
  <c r="N388" i="23"/>
  <c r="M388" i="23"/>
  <c r="L388" i="23"/>
  <c r="N372" i="23"/>
  <c r="L372" i="23"/>
  <c r="M372" i="23"/>
  <c r="N358" i="23"/>
  <c r="L358" i="23"/>
  <c r="M358" i="23"/>
  <c r="L342" i="23"/>
  <c r="N342" i="23"/>
  <c r="M342" i="23"/>
  <c r="N153" i="23"/>
  <c r="L153" i="23"/>
  <c r="M153" i="23"/>
  <c r="L137" i="23"/>
  <c r="N137" i="23"/>
  <c r="M137" i="23"/>
  <c r="N121" i="23"/>
  <c r="L121" i="23"/>
  <c r="M121" i="23"/>
  <c r="L105" i="23"/>
  <c r="M105" i="23"/>
  <c r="N105" i="23"/>
  <c r="M389" i="23"/>
  <c r="N389" i="23"/>
  <c r="L389" i="23"/>
  <c r="N387" i="23"/>
  <c r="L387" i="23"/>
  <c r="M387" i="23"/>
  <c r="N385" i="23"/>
  <c r="M385" i="23"/>
  <c r="L385" i="23"/>
  <c r="L275" i="23"/>
  <c r="M275" i="23"/>
  <c r="N275" i="23"/>
  <c r="N259" i="23"/>
  <c r="L259" i="23"/>
  <c r="M259" i="23"/>
  <c r="M243" i="23"/>
  <c r="L243" i="23"/>
  <c r="N243" i="23"/>
  <c r="L227" i="23"/>
  <c r="N227" i="23"/>
  <c r="M227" i="23"/>
  <c r="M211" i="23"/>
  <c r="N211" i="23"/>
  <c r="L211" i="23"/>
  <c r="M195" i="23"/>
  <c r="L195" i="23"/>
  <c r="N195" i="23"/>
  <c r="L179" i="23"/>
  <c r="M179" i="23"/>
  <c r="N179" i="23"/>
  <c r="L163" i="23"/>
  <c r="M163" i="23"/>
  <c r="N163" i="23"/>
  <c r="W10" i="19"/>
  <c r="M62" i="21" s="1"/>
  <c r="M139" i="23"/>
  <c r="L139" i="23"/>
  <c r="N139" i="23"/>
  <c r="M123" i="23"/>
  <c r="L123" i="23"/>
  <c r="N123" i="23"/>
  <c r="N107" i="23"/>
  <c r="M107" i="23"/>
  <c r="L107" i="23"/>
  <c r="N407" i="23"/>
  <c r="M407" i="23"/>
  <c r="L407" i="23"/>
  <c r="N355" i="23"/>
  <c r="L355" i="23"/>
  <c r="M355" i="23"/>
  <c r="M347" i="23"/>
  <c r="L347" i="23"/>
  <c r="N347" i="23"/>
  <c r="M339" i="23"/>
  <c r="N339" i="23"/>
  <c r="L339" i="23"/>
  <c r="M331" i="23"/>
  <c r="L331" i="23"/>
  <c r="N331" i="23"/>
  <c r="L323" i="23"/>
  <c r="M323" i="23"/>
  <c r="N323" i="23"/>
  <c r="N315" i="23"/>
  <c r="M315" i="23"/>
  <c r="L315" i="23"/>
  <c r="M307" i="23"/>
  <c r="N307" i="23"/>
  <c r="L307" i="23"/>
  <c r="N381" i="23"/>
  <c r="L381" i="23"/>
  <c r="M381" i="23"/>
  <c r="N8" i="23"/>
  <c r="L8" i="23"/>
  <c r="M8" i="23"/>
  <c r="N363" i="23"/>
  <c r="L363" i="23"/>
  <c r="M363" i="23"/>
  <c r="L297" i="23"/>
  <c r="N297" i="23"/>
  <c r="M297" i="23"/>
  <c r="L289" i="23"/>
  <c r="M289" i="23"/>
  <c r="N289" i="23"/>
  <c r="L277" i="23"/>
  <c r="M277" i="23"/>
  <c r="N277" i="23"/>
  <c r="N261" i="23"/>
  <c r="M261" i="23"/>
  <c r="L261" i="23"/>
  <c r="N245" i="23"/>
  <c r="L245" i="23"/>
  <c r="M245" i="23"/>
  <c r="L229" i="23"/>
  <c r="N229" i="23"/>
  <c r="M229" i="23"/>
  <c r="L213" i="23"/>
  <c r="N213" i="23"/>
  <c r="M213" i="23"/>
  <c r="N197" i="23"/>
  <c r="L197" i="23"/>
  <c r="M197" i="23"/>
  <c r="M181" i="23"/>
  <c r="N181" i="23"/>
  <c r="L181" i="23"/>
  <c r="L165" i="23"/>
  <c r="N165" i="23"/>
  <c r="M165" i="23"/>
  <c r="L97" i="23"/>
  <c r="N97" i="23"/>
  <c r="M97" i="23"/>
  <c r="L89" i="23"/>
  <c r="N89" i="23"/>
  <c r="M89" i="23"/>
  <c r="M81" i="23"/>
  <c r="L81" i="23"/>
  <c r="N81" i="23"/>
  <c r="M324" i="23"/>
  <c r="N324" i="23"/>
  <c r="L324" i="23"/>
  <c r="M308" i="23"/>
  <c r="N308" i="23"/>
  <c r="L308" i="23"/>
  <c r="N292" i="23"/>
  <c r="L292" i="23"/>
  <c r="M292" i="23"/>
  <c r="N276" i="23"/>
  <c r="M276" i="23"/>
  <c r="L276" i="23"/>
  <c r="L260" i="23"/>
  <c r="M260" i="23"/>
  <c r="N260" i="23"/>
  <c r="N244" i="23"/>
  <c r="L244" i="23"/>
  <c r="M244" i="23"/>
  <c r="M228" i="23"/>
  <c r="L228" i="23"/>
  <c r="N228" i="23"/>
  <c r="L212" i="23"/>
  <c r="M212" i="23"/>
  <c r="N212" i="23"/>
  <c r="N196" i="23"/>
  <c r="M196" i="23"/>
  <c r="L196" i="23"/>
  <c r="N180" i="23"/>
  <c r="L180" i="23"/>
  <c r="M180" i="23"/>
  <c r="N164" i="23"/>
  <c r="L164" i="23"/>
  <c r="M164" i="23"/>
  <c r="N148" i="23"/>
  <c r="M148" i="23"/>
  <c r="L148" i="23"/>
  <c r="N132" i="23"/>
  <c r="L132" i="23"/>
  <c r="M132" i="23"/>
  <c r="L116" i="23"/>
  <c r="M116" i="23"/>
  <c r="N116" i="23"/>
  <c r="L100" i="23"/>
  <c r="N100" i="23"/>
  <c r="M100" i="23"/>
  <c r="M84" i="23"/>
  <c r="L84" i="23"/>
  <c r="N84" i="23"/>
  <c r="M68" i="23"/>
  <c r="N68" i="23"/>
  <c r="L68" i="23"/>
  <c r="L58" i="23"/>
  <c r="N58" i="23"/>
  <c r="M58" i="23"/>
  <c r="M42" i="23"/>
  <c r="L42" i="23"/>
  <c r="N42" i="23"/>
  <c r="N26" i="23"/>
  <c r="L26" i="23"/>
  <c r="M26" i="23"/>
  <c r="L9" i="23"/>
  <c r="N9" i="23"/>
  <c r="M9" i="23"/>
  <c r="L406" i="23"/>
  <c r="N406" i="23"/>
  <c r="M406" i="23"/>
  <c r="N390" i="23"/>
  <c r="M390" i="23"/>
  <c r="L390" i="23"/>
  <c r="L374" i="23"/>
  <c r="M374" i="23"/>
  <c r="N374" i="23"/>
  <c r="N360" i="23"/>
  <c r="M360" i="23"/>
  <c r="L360" i="23"/>
  <c r="M344" i="23"/>
  <c r="L344" i="23"/>
  <c r="N344" i="23"/>
  <c r="L326" i="23"/>
  <c r="N326" i="23"/>
  <c r="M326" i="23"/>
  <c r="M310" i="23"/>
  <c r="N310" i="23"/>
  <c r="L310" i="23"/>
  <c r="L294" i="23"/>
  <c r="N294" i="23"/>
  <c r="M294" i="23"/>
  <c r="M278" i="23"/>
  <c r="N278" i="23"/>
  <c r="L278" i="23"/>
  <c r="M262" i="23"/>
  <c r="L262" i="23"/>
  <c r="N262" i="23"/>
  <c r="M246" i="23"/>
  <c r="N246" i="23"/>
  <c r="L246" i="23"/>
  <c r="N230" i="23"/>
  <c r="M230" i="23"/>
  <c r="L230" i="23"/>
  <c r="L214" i="23"/>
  <c r="M214" i="23"/>
  <c r="N214" i="23"/>
  <c r="L198" i="23"/>
  <c r="M198" i="23"/>
  <c r="N198" i="23"/>
  <c r="M182" i="23"/>
  <c r="N182" i="23"/>
  <c r="L182" i="23"/>
  <c r="N166" i="23"/>
  <c r="L166" i="23"/>
  <c r="M166" i="23"/>
  <c r="L150" i="23"/>
  <c r="M150" i="23"/>
  <c r="N150" i="23"/>
  <c r="N134" i="23"/>
  <c r="M134" i="23"/>
  <c r="L134" i="23"/>
  <c r="L118" i="23"/>
  <c r="N118" i="23"/>
  <c r="M118" i="23"/>
  <c r="N102" i="23"/>
  <c r="M102" i="23"/>
  <c r="L102" i="23"/>
  <c r="M86" i="23"/>
  <c r="N86" i="23"/>
  <c r="L86" i="23"/>
  <c r="N70" i="23"/>
  <c r="M70" i="23"/>
  <c r="L70" i="23"/>
  <c r="M52" i="23"/>
  <c r="N52" i="23"/>
  <c r="L52" i="23"/>
  <c r="M36" i="23"/>
  <c r="L36" i="23"/>
  <c r="N36" i="23"/>
  <c r="N20" i="23"/>
  <c r="M20" i="23"/>
  <c r="L20" i="23"/>
  <c r="L151" i="23"/>
  <c r="N151" i="23"/>
  <c r="M151" i="23"/>
  <c r="L135" i="23"/>
  <c r="N135" i="23"/>
  <c r="M135" i="23"/>
  <c r="N119" i="23"/>
  <c r="M119" i="23"/>
  <c r="L119" i="23"/>
  <c r="N103" i="23"/>
  <c r="L103" i="23"/>
  <c r="M103" i="23"/>
  <c r="L361" i="23"/>
  <c r="M361" i="23"/>
  <c r="N361" i="23"/>
  <c r="L353" i="23"/>
  <c r="N353" i="23"/>
  <c r="M353" i="23"/>
  <c r="N345" i="23"/>
  <c r="M345" i="23"/>
  <c r="L345" i="23"/>
  <c r="L337" i="23"/>
  <c r="M337" i="23"/>
  <c r="N337" i="23"/>
  <c r="L329" i="23"/>
  <c r="M329" i="23"/>
  <c r="N329" i="23"/>
  <c r="L321" i="23"/>
  <c r="N321" i="23"/>
  <c r="M321" i="23"/>
  <c r="M313" i="23"/>
  <c r="N313" i="23"/>
  <c r="L313" i="23"/>
  <c r="M305" i="23"/>
  <c r="L305" i="23"/>
  <c r="N305" i="23"/>
  <c r="M375" i="23"/>
  <c r="L375" i="23"/>
  <c r="N375" i="23"/>
  <c r="L411" i="23"/>
  <c r="N411" i="23"/>
  <c r="M411" i="23"/>
  <c r="L383" i="23"/>
  <c r="N383" i="23"/>
  <c r="M383" i="23"/>
  <c r="N303" i="23"/>
  <c r="M303" i="23"/>
  <c r="L303" i="23"/>
  <c r="M295" i="23"/>
  <c r="N295" i="23"/>
  <c r="L295" i="23"/>
  <c r="L287" i="23"/>
  <c r="N287" i="23"/>
  <c r="M287" i="23"/>
  <c r="L273" i="23"/>
  <c r="M273" i="23"/>
  <c r="N273" i="23"/>
  <c r="N257" i="23"/>
  <c r="L257" i="23"/>
  <c r="M257" i="23"/>
  <c r="L241" i="23"/>
  <c r="M241" i="23"/>
  <c r="N241" i="23"/>
  <c r="M225" i="23"/>
  <c r="N225" i="23"/>
  <c r="L225" i="23"/>
  <c r="N209" i="23"/>
  <c r="M209" i="23"/>
  <c r="L209" i="23"/>
  <c r="M193" i="23"/>
  <c r="L193" i="23"/>
  <c r="N193" i="23"/>
  <c r="M177" i="23"/>
  <c r="N177" i="23"/>
  <c r="L177" i="23"/>
  <c r="M161" i="23"/>
  <c r="N161" i="23"/>
  <c r="L161" i="23"/>
  <c r="L91" i="23"/>
  <c r="M91" i="23"/>
  <c r="N91" i="23"/>
  <c r="L83" i="23"/>
  <c r="N83" i="23"/>
  <c r="M83" i="23"/>
  <c r="M75" i="23"/>
  <c r="N75" i="23"/>
  <c r="L75" i="23"/>
  <c r="N67" i="23"/>
  <c r="L67" i="23"/>
  <c r="M67" i="23"/>
  <c r="N59" i="23"/>
  <c r="L59" i="23"/>
  <c r="M59" i="23"/>
  <c r="N51" i="23"/>
  <c r="L51" i="23"/>
  <c r="M51" i="23"/>
  <c r="L43" i="23"/>
  <c r="N43" i="23"/>
  <c r="M43" i="23"/>
  <c r="M35" i="23"/>
  <c r="L35" i="23"/>
  <c r="N35" i="23"/>
  <c r="M27" i="23"/>
  <c r="N27" i="23"/>
  <c r="L27" i="23"/>
  <c r="N19" i="23"/>
  <c r="L19" i="23"/>
  <c r="M19" i="23"/>
  <c r="M11" i="23"/>
  <c r="L11" i="23"/>
  <c r="N11" i="23"/>
  <c r="N400" i="23"/>
  <c r="M400" i="23"/>
  <c r="L400" i="23"/>
  <c r="M384" i="23"/>
  <c r="L384" i="23"/>
  <c r="N384" i="23"/>
  <c r="N370" i="23"/>
  <c r="L370" i="23"/>
  <c r="M370" i="23"/>
  <c r="M354" i="23"/>
  <c r="L354" i="23"/>
  <c r="N354" i="23"/>
  <c r="L338" i="23"/>
  <c r="N338" i="23"/>
  <c r="M338" i="23"/>
  <c r="M320" i="23"/>
  <c r="L320" i="23"/>
  <c r="N320" i="23"/>
  <c r="L304" i="23"/>
  <c r="M304" i="23"/>
  <c r="N304" i="23"/>
  <c r="L288" i="23"/>
  <c r="M288" i="23"/>
  <c r="N288" i="23"/>
  <c r="N272" i="23"/>
  <c r="M272" i="23"/>
  <c r="L272" i="23"/>
  <c r="L256" i="23"/>
  <c r="M256" i="23"/>
  <c r="N256" i="23"/>
  <c r="L240" i="23"/>
  <c r="N240" i="23"/>
  <c r="M240" i="23"/>
  <c r="L224" i="23"/>
  <c r="M224" i="23"/>
  <c r="N224" i="23"/>
  <c r="N208" i="23"/>
  <c r="L208" i="23"/>
  <c r="M208" i="23"/>
  <c r="N192" i="23"/>
  <c r="L192" i="23"/>
  <c r="M192" i="23"/>
  <c r="N176" i="23"/>
  <c r="L176" i="23"/>
  <c r="M176" i="23"/>
  <c r="M160" i="23"/>
  <c r="L160" i="23"/>
  <c r="N160" i="23"/>
  <c r="N144" i="23"/>
  <c r="M144" i="23"/>
  <c r="L144" i="23"/>
  <c r="N128" i="23"/>
  <c r="M128" i="23"/>
  <c r="L128" i="23"/>
  <c r="M112" i="23"/>
  <c r="L112" i="23"/>
  <c r="N112" i="23"/>
  <c r="M96" i="23"/>
  <c r="L96" i="23"/>
  <c r="N96" i="23"/>
  <c r="M80" i="23"/>
  <c r="L80" i="23"/>
  <c r="N80" i="23"/>
  <c r="L64" i="23"/>
  <c r="M64" i="23"/>
  <c r="N64" i="23"/>
  <c r="M46" i="23"/>
  <c r="N46" i="23"/>
  <c r="L46" i="23"/>
  <c r="N30" i="23"/>
  <c r="M30" i="23"/>
  <c r="L30" i="23"/>
  <c r="N14" i="23"/>
  <c r="M14" i="23"/>
  <c r="L14" i="23"/>
  <c r="M149" i="23"/>
  <c r="N149" i="23"/>
  <c r="L149" i="23"/>
  <c r="N133" i="23"/>
  <c r="M133" i="23"/>
  <c r="L133" i="23"/>
  <c r="N117" i="23"/>
  <c r="L117" i="23"/>
  <c r="M117" i="23"/>
  <c r="M101" i="23"/>
  <c r="N101" i="23"/>
  <c r="L101" i="23"/>
  <c r="N371" i="23"/>
  <c r="L371" i="23"/>
  <c r="M371" i="23"/>
  <c r="M10" i="23"/>
  <c r="L10" i="23"/>
  <c r="N10" i="23"/>
  <c r="L399" i="23"/>
  <c r="N399" i="23"/>
  <c r="M399" i="23"/>
  <c r="N365" i="23"/>
  <c r="L365" i="23"/>
  <c r="M365" i="23"/>
  <c r="L271" i="23"/>
  <c r="N271" i="23"/>
  <c r="M271" i="23"/>
  <c r="N255" i="23"/>
  <c r="M255" i="23"/>
  <c r="L255" i="23"/>
  <c r="M239" i="23"/>
  <c r="L239" i="23"/>
  <c r="N239" i="23"/>
  <c r="M223" i="23"/>
  <c r="N223" i="23"/>
  <c r="L223" i="23"/>
  <c r="N207" i="23"/>
  <c r="L207" i="23"/>
  <c r="M207" i="23"/>
  <c r="N191" i="23"/>
  <c r="M191" i="23"/>
  <c r="L191" i="23"/>
  <c r="N175" i="23"/>
  <c r="L175" i="23"/>
  <c r="M175" i="23"/>
  <c r="N159" i="23"/>
  <c r="L159" i="23"/>
  <c r="M159" i="23"/>
  <c r="N410" i="23"/>
  <c r="L410" i="23"/>
  <c r="M410" i="23"/>
  <c r="M394" i="23"/>
  <c r="L394" i="23"/>
  <c r="N394" i="23"/>
  <c r="N378" i="23"/>
  <c r="L378" i="23"/>
  <c r="M378" i="23"/>
  <c r="L356" i="23"/>
  <c r="N356" i="23"/>
  <c r="M356" i="23"/>
  <c r="L340" i="23"/>
  <c r="M340" i="23"/>
  <c r="N340" i="23"/>
  <c r="N330" i="23"/>
  <c r="L330" i="23"/>
  <c r="M330" i="23"/>
  <c r="L314" i="23"/>
  <c r="M314" i="23"/>
  <c r="N314" i="23"/>
  <c r="N298" i="23"/>
  <c r="L298" i="23"/>
  <c r="M298" i="23"/>
  <c r="N282" i="23"/>
  <c r="M282" i="23"/>
  <c r="L282" i="23"/>
  <c r="N266" i="23"/>
  <c r="L266" i="23"/>
  <c r="M266" i="23"/>
  <c r="N250" i="23"/>
  <c r="M250" i="23"/>
  <c r="L250" i="23"/>
  <c r="N234" i="23"/>
  <c r="L234" i="23"/>
  <c r="M234" i="23"/>
  <c r="N218" i="23"/>
  <c r="L218" i="23"/>
  <c r="M218" i="23"/>
  <c r="L202" i="23"/>
  <c r="N202" i="23"/>
  <c r="M202" i="23"/>
  <c r="N186" i="23"/>
  <c r="M186" i="23"/>
  <c r="L186" i="23"/>
  <c r="N170" i="23"/>
  <c r="L170" i="23"/>
  <c r="M170" i="23"/>
  <c r="N154" i="23"/>
  <c r="M154" i="23"/>
  <c r="L154" i="23"/>
  <c r="M138" i="23"/>
  <c r="L138" i="23"/>
  <c r="N138" i="23"/>
  <c r="L122" i="23"/>
  <c r="N122" i="23"/>
  <c r="M122" i="23"/>
  <c r="N106" i="23"/>
  <c r="L106" i="23"/>
  <c r="M106" i="23"/>
  <c r="M90" i="23"/>
  <c r="N90" i="23"/>
  <c r="L90" i="23"/>
  <c r="N74" i="23"/>
  <c r="L74" i="23"/>
  <c r="M74" i="23"/>
  <c r="N56" i="23"/>
  <c r="M56" i="23"/>
  <c r="L56" i="23"/>
  <c r="N40" i="23"/>
  <c r="M40" i="23"/>
  <c r="L40" i="23"/>
  <c r="N24" i="23"/>
  <c r="M24" i="23"/>
  <c r="L24" i="23"/>
  <c r="L73" i="23"/>
  <c r="N73" i="23"/>
  <c r="M73" i="23"/>
  <c r="N65" i="23"/>
  <c r="M65" i="23"/>
  <c r="L65" i="23"/>
  <c r="L57" i="23"/>
  <c r="M57" i="23"/>
  <c r="N57" i="23"/>
  <c r="N49" i="23"/>
  <c r="M49" i="23"/>
  <c r="L49" i="23"/>
  <c r="N41" i="23"/>
  <c r="L41" i="23"/>
  <c r="M41" i="23"/>
  <c r="L33" i="23"/>
  <c r="M33" i="23"/>
  <c r="N33" i="23"/>
  <c r="L25" i="23"/>
  <c r="N25" i="23"/>
  <c r="M25" i="23"/>
  <c r="L17" i="23"/>
  <c r="N17" i="23"/>
  <c r="M17" i="23"/>
  <c r="M7" i="23"/>
  <c r="N7" i="23"/>
  <c r="L7" i="23"/>
  <c r="N396" i="23"/>
  <c r="L396" i="23"/>
  <c r="M396" i="23"/>
  <c r="L380" i="23"/>
  <c r="M380" i="23"/>
  <c r="N380" i="23"/>
  <c r="L366" i="23"/>
  <c r="N366" i="23"/>
  <c r="M366" i="23"/>
  <c r="L350" i="23"/>
  <c r="N350" i="23"/>
  <c r="M350" i="23"/>
  <c r="L334" i="23"/>
  <c r="N334" i="23"/>
  <c r="M334" i="23"/>
  <c r="N145" i="23"/>
  <c r="L145" i="23"/>
  <c r="M145" i="23"/>
  <c r="N129" i="23"/>
  <c r="M129" i="23"/>
  <c r="L129" i="23"/>
  <c r="L113" i="23"/>
  <c r="M113" i="23"/>
  <c r="N113" i="23"/>
  <c r="L405" i="23"/>
  <c r="N405" i="23"/>
  <c r="M405" i="23"/>
  <c r="M377" i="23"/>
  <c r="N377" i="23"/>
  <c r="L377" i="23"/>
  <c r="N395" i="23"/>
  <c r="L395" i="23"/>
  <c r="M395" i="23"/>
  <c r="M283" i="23"/>
  <c r="L283" i="23"/>
  <c r="N283" i="23"/>
  <c r="L267" i="23"/>
  <c r="N267" i="23"/>
  <c r="M267" i="23"/>
  <c r="L251" i="23"/>
  <c r="N251" i="23"/>
  <c r="M251" i="23"/>
  <c r="M235" i="23"/>
  <c r="L235" i="23"/>
  <c r="N235" i="23"/>
  <c r="N219" i="23"/>
  <c r="M219" i="23"/>
  <c r="L219" i="23"/>
  <c r="N203" i="23"/>
  <c r="M203" i="23"/>
  <c r="L203" i="23"/>
  <c r="L187" i="23"/>
  <c r="M187" i="23"/>
  <c r="N187" i="23"/>
  <c r="N171" i="23"/>
  <c r="L171" i="23"/>
  <c r="M171" i="23"/>
  <c r="N155" i="23"/>
  <c r="M155" i="23"/>
  <c r="L155" i="23"/>
  <c r="S10" i="19"/>
  <c r="M58" i="21" s="1"/>
  <c r="L147" i="23"/>
  <c r="N147" i="23"/>
  <c r="M147" i="23"/>
  <c r="L131" i="23"/>
  <c r="N131" i="23"/>
  <c r="M131" i="23"/>
  <c r="N115" i="23"/>
  <c r="L115" i="23"/>
  <c r="M115" i="23"/>
  <c r="L99" i="23"/>
  <c r="N99" i="23"/>
  <c r="M99" i="23"/>
  <c r="N359" i="23"/>
  <c r="L359" i="23"/>
  <c r="M359" i="23"/>
  <c r="M351" i="23"/>
  <c r="L351" i="23"/>
  <c r="N351" i="23"/>
  <c r="N343" i="23"/>
  <c r="L343" i="23"/>
  <c r="M343" i="23"/>
  <c r="N335" i="23"/>
  <c r="L335" i="23"/>
  <c r="M335" i="23"/>
  <c r="M327" i="23"/>
  <c r="N327" i="23"/>
  <c r="L327" i="23"/>
  <c r="L319" i="23"/>
  <c r="M319" i="23"/>
  <c r="N319" i="23"/>
  <c r="M311" i="23"/>
  <c r="N311" i="23"/>
  <c r="L311" i="23"/>
  <c r="N403" i="23"/>
  <c r="M403" i="23"/>
  <c r="L403" i="23"/>
  <c r="L367" i="23"/>
  <c r="M367" i="23"/>
  <c r="N367" i="23"/>
  <c r="M397" i="23"/>
  <c r="N397" i="23"/>
  <c r="L397" i="23"/>
  <c r="N301" i="23"/>
  <c r="M301" i="23"/>
  <c r="L301" i="23"/>
  <c r="M293" i="23"/>
  <c r="L293" i="23"/>
  <c r="N293" i="23"/>
  <c r="M285" i="23"/>
  <c r="L285" i="23"/>
  <c r="N285" i="23"/>
  <c r="N269" i="23"/>
  <c r="L269" i="23"/>
  <c r="M269" i="23"/>
  <c r="N253" i="23"/>
  <c r="L253" i="23"/>
  <c r="M253" i="23"/>
  <c r="N237" i="23"/>
  <c r="M237" i="23"/>
  <c r="L237" i="23"/>
  <c r="M221" i="23"/>
  <c r="L221" i="23"/>
  <c r="N221" i="23"/>
  <c r="L205" i="23"/>
  <c r="M205" i="23"/>
  <c r="N205" i="23"/>
  <c r="L189" i="23"/>
  <c r="M189" i="23"/>
  <c r="N189" i="23"/>
  <c r="L173" i="23"/>
  <c r="N173" i="23"/>
  <c r="M173" i="23"/>
  <c r="N157" i="23"/>
  <c r="M157" i="23"/>
  <c r="L157" i="23"/>
  <c r="L93" i="23"/>
  <c r="M93" i="23"/>
  <c r="N93" i="23"/>
  <c r="M85" i="23"/>
  <c r="L85" i="23"/>
  <c r="N85" i="23"/>
  <c r="M10" i="19"/>
  <c r="M52" i="21" s="1"/>
  <c r="N316" i="23"/>
  <c r="M316" i="23"/>
  <c r="L316" i="23"/>
  <c r="N300" i="23"/>
  <c r="M300" i="23"/>
  <c r="L300" i="23"/>
  <c r="M284" i="23"/>
  <c r="N284" i="23"/>
  <c r="L284" i="23"/>
  <c r="N268" i="23"/>
  <c r="M268" i="23"/>
  <c r="L268" i="23"/>
  <c r="N252" i="23"/>
  <c r="L252" i="23"/>
  <c r="M252" i="23"/>
  <c r="N236" i="23"/>
  <c r="L236" i="23"/>
  <c r="M236" i="23"/>
  <c r="M220" i="23"/>
  <c r="L220" i="23"/>
  <c r="N220" i="23"/>
  <c r="N204" i="23"/>
  <c r="M204" i="23"/>
  <c r="L204" i="23"/>
  <c r="N188" i="23"/>
  <c r="M188" i="23"/>
  <c r="L188" i="23"/>
  <c r="M172" i="23"/>
  <c r="L172" i="23"/>
  <c r="N172" i="23"/>
  <c r="M156" i="23"/>
  <c r="L156" i="23"/>
  <c r="N156" i="23"/>
  <c r="N140" i="23"/>
  <c r="L140" i="23"/>
  <c r="M140" i="23"/>
  <c r="L124" i="23"/>
  <c r="M124" i="23"/>
  <c r="N124" i="23"/>
  <c r="N108" i="23"/>
  <c r="L108" i="23"/>
  <c r="M108" i="23"/>
  <c r="N92" i="23"/>
  <c r="L92" i="23"/>
  <c r="M92" i="23"/>
  <c r="M76" i="23"/>
  <c r="L76" i="23"/>
  <c r="N76" i="23"/>
  <c r="N60" i="23"/>
  <c r="L60" i="23"/>
  <c r="M60" i="23"/>
  <c r="N50" i="23"/>
  <c r="M50" i="23"/>
  <c r="L50" i="23"/>
  <c r="M34" i="23"/>
  <c r="L34" i="23"/>
  <c r="N34" i="23"/>
  <c r="N18" i="23"/>
  <c r="M18" i="23"/>
  <c r="L18" i="23"/>
  <c r="C7" i="12"/>
  <c r="B7" i="12"/>
  <c r="C16" i="12"/>
  <c r="B16" i="12"/>
  <c r="C25" i="12"/>
  <c r="B25" i="12"/>
  <c r="C20" i="12"/>
  <c r="B20" i="12"/>
  <c r="B22" i="12"/>
  <c r="C22" i="12"/>
  <c r="B23" i="12"/>
  <c r="C23" i="12"/>
  <c r="B21" i="12"/>
  <c r="C21" i="12"/>
  <c r="C2" i="12"/>
  <c r="B2" i="12"/>
  <c r="D26" i="12"/>
  <c r="C9" i="12"/>
  <c r="B9" i="12"/>
  <c r="B4" i="12"/>
  <c r="C4" i="12"/>
  <c r="B17" i="12"/>
  <c r="C17" i="12"/>
  <c r="B8" i="12"/>
  <c r="C8" i="12"/>
  <c r="C18" i="12"/>
  <c r="B18" i="12"/>
  <c r="C24" i="12"/>
  <c r="B24" i="12"/>
  <c r="C11" i="12"/>
  <c r="B11" i="12"/>
  <c r="C6" i="12"/>
  <c r="B6" i="12"/>
  <c r="B12" i="12"/>
  <c r="C12" i="12"/>
  <c r="C15" i="12"/>
  <c r="B15" i="12"/>
  <c r="B19" i="12"/>
  <c r="C19" i="12"/>
  <c r="C5" i="12"/>
  <c r="B5" i="12"/>
  <c r="G10" i="19" l="1"/>
  <c r="M46" i="21" s="1"/>
  <c r="V10" i="19"/>
  <c r="M61" i="21" s="1"/>
  <c r="N10" i="19"/>
  <c r="M53" i="21" s="1"/>
  <c r="H10" i="19"/>
  <c r="M47" i="21" s="1"/>
  <c r="X10" i="19"/>
  <c r="M63" i="21" s="1"/>
  <c r="O10" i="19"/>
  <c r="M54" i="21" s="1"/>
  <c r="E10" i="19"/>
  <c r="M44" i="21" s="1"/>
  <c r="Q10" i="19"/>
  <c r="M56" i="21" s="1"/>
  <c r="Y10" i="19"/>
  <c r="M64" i="21" s="1"/>
  <c r="K10" i="19"/>
  <c r="M50" i="21" s="1"/>
  <c r="L10" i="19"/>
  <c r="M51" i="21" s="1"/>
  <c r="T10" i="19"/>
  <c r="M59" i="21" s="1"/>
  <c r="U10" i="19"/>
  <c r="M60" i="21" s="1"/>
  <c r="L413" i="23"/>
  <c r="F415" i="23" s="1"/>
  <c r="N413" i="23"/>
  <c r="H415" i="23" s="1"/>
  <c r="M413" i="23"/>
  <c r="G415" i="23" s="1"/>
  <c r="D28" i="12"/>
  <c r="B26" i="12"/>
  <c r="C26" i="12"/>
</calcChain>
</file>

<file path=xl/comments1.xml><?xml version="1.0" encoding="utf-8"?>
<comments xmlns="http://schemas.openxmlformats.org/spreadsheetml/2006/main">
  <authors>
    <author>Hedman Mattias</author>
  </authors>
  <commentList>
    <comment ref="D6" authorId="0">
      <text>
        <r>
          <rPr>
            <sz val="11"/>
            <rFont val="Calibri"/>
            <family val="2"/>
          </rPr>
          <t>Alingsås Energi tog över värmeproduktionen 1. Juli 2013. Därav kom endast ca hälften av all elproduktion med i 2013 års deklaration, resten deklarerades av Statkraft som var tidigare ägare. 2014 har vi ett helt år.</t>
        </r>
      </text>
    </comment>
    <comment ref="G6" authorId="0">
      <text>
        <r>
          <rPr>
            <sz val="11"/>
            <rFont val="Calibri"/>
            <family val="2"/>
          </rPr>
          <t>2014 var ett betydligt varmare år än 2013 och drift av bioeldade värmeverket har optimerats för att ha så låg fossiloljeförbrukning som möjligt.</t>
        </r>
      </text>
    </comment>
    <comment ref="R6" authorId="0">
      <text>
        <r>
          <rPr>
            <sz val="11"/>
            <rFont val="Calibri"/>
            <family val="2"/>
          </rPr>
          <t xml:space="preserve">Alingsås Energi tog över värmeproduktionen 1. Juli 2013. Därav kom endast ca hälften av all produktion med i 2013 års deklaration, resten deklarerades av Statkraft som var tidigare ägare. 2014 har vi ett helt år och elförbrukningen är i linje med </t>
        </r>
      </text>
    </comment>
    <comment ref="Y6" authorId="0">
      <text>
        <r>
          <rPr>
            <sz val="11"/>
            <rFont val="Calibri"/>
            <family val="2"/>
          </rPr>
          <t>Alingsås Energi tog över värmeproduktionen 1. Juli 2013. Därav kom endast ca hälften av all produktion med i 2013 års deklaration, resten deklarerades av Statkraft som var tidigare ägare. 2014 har vi ett helt år.</t>
        </r>
      </text>
    </comment>
    <comment ref="AC6" authorId="0">
      <text>
        <r>
          <rPr>
            <sz val="11"/>
            <rFont val="Calibri"/>
            <family val="2"/>
          </rPr>
          <t>Alingsås Energi tog över värmeproduktionen 1. Juli 2013. Därav kom endast ca hälften av all produktion med i 2013 års deklaration, resten deklarerades av Statkraft som var tidigare ägare. 2014 har vi ett helt år.</t>
        </r>
      </text>
    </comment>
    <comment ref="AD6" authorId="0">
      <text>
        <r>
          <rPr>
            <sz val="11"/>
            <rFont val="Calibri"/>
            <family val="2"/>
          </rPr>
          <t>Alingsås Energi tog över värmeproduktionen 1. Juli 2013. Därav kom endast ca hälften av all produktion med i 2013 års deklaration, resten deklarerades av Statkraft som var tidigare ägare. 2014 har vi ett helt år.</t>
        </r>
      </text>
    </comment>
    <comment ref="N13" authorId="0">
      <text>
        <r>
          <rPr>
            <sz val="11"/>
            <rFont val="Calibri"/>
            <family val="2"/>
          </rPr>
          <t>Innefattar bark, grot och stamvedsflis</t>
        </r>
      </text>
    </comment>
    <comment ref="J17" authorId="0">
      <text>
        <r>
          <rPr>
            <sz val="11"/>
            <rFont val="Calibri"/>
            <family val="2"/>
          </rPr>
          <t>Gasol</t>
        </r>
      </text>
    </comment>
    <comment ref="G20" authorId="0">
      <text>
        <r>
          <rPr>
            <sz val="11"/>
            <rFont val="Calibri"/>
            <family val="2"/>
          </rPr>
          <t>PGA Bränsletraversbyte kunde man inte köra flis på tre veckor. Under den tiden körde man olja istället. Detta resulterade i den höga oljeförbrukningen 2014</t>
        </r>
      </text>
    </comment>
    <comment ref="G30" authorId="0">
      <text>
        <r>
          <rPr>
            <sz val="11"/>
            <rFont val="Calibri"/>
            <family val="2"/>
          </rPr>
          <t>90% verkningsgrad</t>
        </r>
      </text>
    </comment>
    <comment ref="H30" authorId="0">
      <text>
        <r>
          <rPr>
            <sz val="11"/>
            <rFont val="Calibri"/>
            <family val="2"/>
          </rPr>
          <t>85% Verkningsgrad</t>
        </r>
      </text>
    </comment>
    <comment ref="G33" authorId="0">
      <text>
        <r>
          <rPr>
            <sz val="11"/>
            <rFont val="Calibri"/>
            <family val="2"/>
          </rPr>
          <t>Spetslast temp.beroende</t>
        </r>
      </text>
    </comment>
    <comment ref="H33" authorId="0">
      <text>
        <r>
          <rPr>
            <sz val="11"/>
            <rFont val="Calibri"/>
            <family val="2"/>
          </rPr>
          <t>Spetslast temp.beroende</t>
        </r>
      </text>
    </comment>
    <comment ref="K33" authorId="0">
      <text>
        <r>
          <rPr>
            <sz val="11"/>
            <rFont val="Calibri"/>
            <family val="2"/>
          </rPr>
          <t>Gasol Spetslast temp.beroende</t>
        </r>
      </text>
    </comment>
    <comment ref="T33" authorId="0">
      <text>
        <r>
          <rPr>
            <sz val="11"/>
            <rFont val="Calibri"/>
            <family val="2"/>
          </rPr>
          <t>Ny 15 MW panna från september</t>
        </r>
      </text>
    </comment>
    <comment ref="Y33" authorId="0">
      <text>
        <r>
          <rPr>
            <sz val="11"/>
            <rFont val="Calibri"/>
            <family val="2"/>
          </rPr>
          <t>Tillgången på bioolja har varit god</t>
        </r>
      </text>
    </comment>
    <comment ref="E34" authorId="0">
      <text>
        <r>
          <rPr>
            <sz val="11"/>
            <rFont val="Calibri"/>
            <family val="2"/>
          </rPr>
          <t>Brikettpannorna har varit avställda 3 månader, därför omfördelning av bränslen.</t>
        </r>
      </text>
    </comment>
    <comment ref="T34" authorId="0">
      <text>
        <r>
          <rPr>
            <sz val="11"/>
            <rFont val="Calibri"/>
            <family val="2"/>
          </rPr>
          <t>Brikettpannorna har varit avställda 3 månader, därför omfördelning av bränslen.</t>
        </r>
      </text>
    </comment>
    <comment ref="U34" authorId="0">
      <text>
        <r>
          <rPr>
            <sz val="11"/>
            <rFont val="Calibri"/>
            <family val="2"/>
          </rPr>
          <t>Brikettpannorna har varit avställda 3 månader, därför omfördelning av bränslen.</t>
        </r>
      </text>
    </comment>
    <comment ref="G39" authorId="0">
      <text>
        <r>
          <rPr>
            <sz val="11"/>
            <rFont val="Calibri"/>
            <family val="2"/>
          </rPr>
          <t>Vi använder mer bioolja än Eo1</t>
        </r>
      </text>
    </comment>
    <comment ref="Y39" authorId="0">
      <text>
        <r>
          <rPr>
            <sz val="11"/>
            <rFont val="Calibri"/>
            <family val="2"/>
          </rPr>
          <t>Mindre förbrukning på grund av varmare vinter</t>
        </r>
      </text>
    </comment>
    <comment ref="G40" authorId="0">
      <text>
        <r>
          <rPr>
            <sz val="11"/>
            <rFont val="Calibri"/>
            <family val="2"/>
          </rPr>
          <t>Mindre förbrukning på grund av varmare vinter</t>
        </r>
      </text>
    </comment>
    <comment ref="T64" authorId="0">
      <text>
        <r>
          <rPr>
            <sz val="11"/>
            <rFont val="Calibri"/>
            <family val="2"/>
          </rPr>
          <t xml:space="preserve">Inrapporterad mängd: 14.2 GWH. Ändrade till 31.089 GWh, vilket stod i E.ons excelfil /ÅL 150520 </t>
        </r>
      </text>
    </comment>
    <comment ref="AI78" authorId="0">
      <text>
        <r>
          <rPr>
            <sz val="11"/>
            <rFont val="Calibri"/>
            <family val="2"/>
          </rPr>
          <t>Angivet: ET. Ändrat till 5 GWh, då det var det som var angivet på elpannor värmeproduktion. /ÅL 150604</t>
        </r>
      </text>
    </comment>
    <comment ref="D119" authorId="0">
      <text>
        <r>
          <rPr>
            <sz val="11"/>
            <rFont val="Calibri"/>
            <family val="2"/>
          </rPr>
          <t>Endast Carlsborg och Ersbo, Johannes olja ligger under kraftvärme 2014 års värde hämtat från månadsrapporten</t>
        </r>
      </text>
    </comment>
    <comment ref="I120" authorId="0">
      <text>
        <r>
          <rPr>
            <sz val="11"/>
            <rFont val="Calibri"/>
            <family val="2"/>
          </rPr>
          <t xml:space="preserve">EO3 från egen produktion samt allokerat till köpt från Renova. </t>
        </r>
      </text>
    </comment>
    <comment ref="J120" authorId="0">
      <text>
        <r>
          <rPr>
            <sz val="11"/>
            <rFont val="Calibri"/>
            <family val="2"/>
          </rPr>
          <t xml:space="preserve">Naturgas i egen produktion samt allokerat till köpt fjärrvärme från Renova. </t>
        </r>
      </text>
    </comment>
    <comment ref="T120" authorId="0">
      <text>
        <r>
          <rPr>
            <sz val="11"/>
            <rFont val="Calibri"/>
            <family val="2"/>
          </rPr>
          <t>i egen produktion samt fördelat till köpt från Chalmers</t>
        </r>
      </text>
    </comment>
    <comment ref="AD120" authorId="0">
      <text>
        <r>
          <rPr>
            <sz val="11"/>
            <rFont val="Calibri"/>
            <family val="2"/>
          </rPr>
          <t>Sävenäs HP1 RGK 2,79 GWh plus energi från rökgaskondensering allokerat till köpt från Renova. /CA</t>
        </r>
      </text>
    </comment>
    <comment ref="M125" authorId="0">
      <text>
        <r>
          <rPr>
            <sz val="11"/>
            <rFont val="Calibri"/>
            <family val="2"/>
          </rPr>
          <t>Angivet: DS i ruta P417-P420. Ändrade till ET, så att miljövärdena kunde beräknas. /ÅL 150604</t>
        </r>
      </text>
    </comment>
    <comment ref="D128" authorId="0">
      <text>
        <r>
          <rPr>
            <sz val="11"/>
            <rFont val="Calibri"/>
            <family val="2"/>
          </rPr>
          <t>P1P2: 174,3 P4: 76,1 P1P2P3: 19,2 Bg: 0,7 Brutus: -</t>
        </r>
      </text>
    </comment>
    <comment ref="G128" authorId="0">
      <text>
        <r>
          <rPr>
            <sz val="11"/>
            <rFont val="Calibri"/>
            <family val="2"/>
          </rPr>
          <t>Khd P1/P2: 96,78 m3 Oc P1/P2/P3: 58,89 m3. Faktor 10,2.</t>
        </r>
      </text>
    </comment>
    <comment ref="Y128" authorId="0">
      <text>
        <r>
          <rPr>
            <sz val="11"/>
            <rFont val="Calibri"/>
            <family val="2"/>
          </rPr>
          <t>118 m3 faktor 9,8.</t>
        </r>
      </text>
    </comment>
    <comment ref="AB128" authorId="0">
      <text>
        <r>
          <rPr>
            <sz val="11"/>
            <rFont val="Calibri"/>
            <family val="2"/>
          </rPr>
          <t>71,032 ton avfall. Faktor 2,83.</t>
        </r>
      </text>
    </comment>
    <comment ref="AD128" authorId="0">
      <text>
        <r>
          <rPr>
            <sz val="11"/>
            <rFont val="Calibri"/>
            <family val="2"/>
          </rPr>
          <t>Khd P1/P2: 34,6 GWh. Oc P4: 17,0 GWh.</t>
        </r>
      </text>
    </comment>
    <comment ref="M133" authorId="0">
      <text>
        <r>
          <rPr>
            <sz val="11"/>
            <rFont val="Calibri"/>
            <family val="2"/>
          </rPr>
          <t>Inrapporterat: 2,2 GWh. Ändrat till 2,6 GWh enligt mail från Anders Engdahl /ÅL 150603</t>
        </r>
      </text>
    </comment>
    <comment ref="N133" authorId="0">
      <text>
        <r>
          <rPr>
            <sz val="11"/>
            <rFont val="Calibri"/>
            <family val="2"/>
          </rPr>
          <t>Inrapporterat: 2,2 GWh. Ändrat till 2,6 GWh enligt mail från Anders Engdahl /ÅL 150603</t>
        </r>
      </text>
    </comment>
    <comment ref="O133" authorId="0">
      <text>
        <r>
          <rPr>
            <sz val="11"/>
            <rFont val="Calibri"/>
            <family val="2"/>
          </rPr>
          <t>Inrapporterat: 3,3 GWh. Ändrat till 3,9 GWh enligt mail från Anders Engdahl /ÅL 150603</t>
        </r>
      </text>
    </comment>
    <comment ref="P133" authorId="0">
      <text>
        <r>
          <rPr>
            <sz val="11"/>
            <rFont val="Calibri"/>
            <family val="2"/>
          </rPr>
          <t xml:space="preserve">Inrapporterat: 3,3 GWh. Ändrat till 3,9 GWh enligt mail från Anders Engdahl /ÅL 150603 </t>
        </r>
      </text>
    </comment>
    <comment ref="AD133" authorId="0">
      <text>
        <r>
          <rPr>
            <sz val="11"/>
            <rFont val="Calibri"/>
            <family val="2"/>
          </rPr>
          <t xml:space="preserve">Inrapporterat: ET. Ändrat till 7,2 GWh enligt mail från Anders Engdahl /ÅL 150603 </t>
        </r>
      </text>
    </comment>
    <comment ref="O139" authorId="0">
      <text>
        <r>
          <rPr>
            <sz val="11"/>
            <rFont val="Calibri"/>
            <family val="2"/>
          </rPr>
          <t>Angivet :0. Ändrade till 38,3 GWh efter mail från Claes Markusson /ÅL 150603</t>
        </r>
      </text>
    </comment>
    <comment ref="T162" authorId="0">
      <text>
        <r>
          <rPr>
            <sz val="11"/>
            <rFont val="Calibri"/>
            <family val="2"/>
          </rPr>
          <t>Månadsrapport 2014 under Ekonomi/Budget/Uppföljning</t>
        </r>
      </text>
    </comment>
    <comment ref="G163" authorId="0">
      <text>
        <r>
          <rPr>
            <sz val="11"/>
            <rFont val="Calibri"/>
            <family val="2"/>
          </rPr>
          <t>Från Månadsrapport 2014 under uppföljning Ekonomi</t>
        </r>
      </text>
    </comment>
    <comment ref="T163" authorId="0">
      <text>
        <r>
          <rPr>
            <sz val="11"/>
            <rFont val="Calibri"/>
            <family val="2"/>
          </rPr>
          <t>Från Månadsrapport 2014 under uppföljning Ekonomi</t>
        </r>
      </text>
    </comment>
    <comment ref="G180" authorId="0">
      <text>
        <r>
          <rPr>
            <sz val="11"/>
            <rFont val="Calibri"/>
            <family val="2"/>
          </rPr>
          <t xml:space="preserve">Angivet på eo1: 1710 GWh. Ändrat till 1.710 GWh /ÅL 150604 </t>
        </r>
      </text>
    </comment>
    <comment ref="H180" authorId="0">
      <text>
        <r>
          <rPr>
            <sz val="11"/>
            <rFont val="Calibri"/>
            <family val="2"/>
          </rPr>
          <t xml:space="preserve">Angivet på eo2: 890 GWh. Ändrat till 0,890 GWh /ÅL 150604 </t>
        </r>
      </text>
    </comment>
    <comment ref="D183" authorId="0">
      <text>
        <r>
          <rPr>
            <sz val="11"/>
            <rFont val="Calibri"/>
            <family val="2"/>
          </rPr>
          <t>Fjolårets siffra bör ligga på 6,8 GWh</t>
        </r>
      </text>
    </comment>
    <comment ref="D190" authorId="0">
      <text>
        <r>
          <rPr>
            <sz val="11"/>
            <rFont val="Calibri"/>
            <family val="2"/>
          </rPr>
          <t>Tagit bort produktionen från Avfallsgas från Stålindustrin då den flyttats till spillvärmefliken. Se kommentar om avfallsgas och spillvärme.</t>
        </r>
      </text>
    </comment>
    <comment ref="AC190" authorId="0">
      <text>
        <r>
          <rPr>
            <sz val="11"/>
            <rFont val="Calibri"/>
            <family val="2"/>
          </rPr>
          <t>Bränslet är avfallsgas från Stålindustrin  : Inrapp 17,1GWh.  Satte in det under spillvärme för att få rätt emissionsfaktorer. Samma som SP gjorde 2013. Obs måste Ändras till avfallsgas fr stålindustr i bränsleanalysen. Se även kommentar 2013.</t>
        </r>
      </text>
    </comment>
    <comment ref="AB203" authorId="0">
      <text>
        <r>
          <rPr>
            <sz val="11"/>
            <rFont val="Calibri"/>
            <family val="2"/>
          </rPr>
          <t>PEX</t>
        </r>
      </text>
    </comment>
    <comment ref="G233" authorId="0">
      <text>
        <r>
          <rPr>
            <sz val="11"/>
            <rFont val="Calibri"/>
            <family val="2"/>
          </rPr>
          <t>Ångan som tidigare år producerats av olja ej längre i drift</t>
        </r>
      </text>
    </comment>
    <comment ref="G234" authorId="0">
      <text>
        <r>
          <rPr>
            <sz val="11"/>
            <rFont val="Calibri"/>
            <family val="2"/>
          </rPr>
          <t>Ny biopanna, mindre fossilt bränsle</t>
        </r>
      </text>
    </comment>
    <comment ref="D280" authorId="0">
      <text>
        <r>
          <rPr>
            <sz val="11"/>
            <rFont val="Calibri"/>
            <family val="2"/>
          </rPr>
          <t>Gorsinge+P10+Mariefred+HVP+ÅP</t>
        </r>
      </text>
    </comment>
    <comment ref="G280" authorId="0">
      <text>
        <r>
          <rPr>
            <sz val="11"/>
            <rFont val="Calibri"/>
            <family val="2"/>
          </rPr>
          <t>HVP+Gorsinge+Mariefred+ÅP</t>
        </r>
      </text>
    </comment>
    <comment ref="T280" authorId="0">
      <text>
        <r>
          <rPr>
            <sz val="11"/>
            <rFont val="Calibri"/>
            <family val="2"/>
          </rPr>
          <t>Anläggning P10 fastbränsle</t>
        </r>
      </text>
    </comment>
    <comment ref="G284" authorId="0">
      <text>
        <r>
          <rPr>
            <sz val="11"/>
            <rFont val="Calibri"/>
            <family val="2"/>
          </rPr>
          <t>Inrapporterat:262 GWh. Ändrade till 0,262 GWh. /ÅL 150604</t>
        </r>
      </text>
    </comment>
    <comment ref="I284" authorId="0">
      <text>
        <r>
          <rPr>
            <sz val="11"/>
            <rFont val="Calibri"/>
            <family val="2"/>
          </rPr>
          <t>Inrapporterat: 5412 GWh. Ändrade till 5,412 GWh /ÅL 150604</t>
        </r>
      </text>
    </comment>
    <comment ref="R284" authorId="0">
      <text>
        <r>
          <rPr>
            <sz val="11"/>
            <rFont val="Calibri"/>
            <family val="2"/>
          </rPr>
          <t>Inrapporterat: 2295 GWh. Ändrade till 2,295 GWh. /ÅL 150604</t>
        </r>
      </text>
    </comment>
    <comment ref="AB284" authorId="0">
      <text>
        <r>
          <rPr>
            <sz val="11"/>
            <rFont val="Calibri"/>
            <family val="2"/>
          </rPr>
          <t>Inrapporterat: 74955 GWh. Ändrade till 74,955 GWh. /ÅL 150604</t>
        </r>
      </text>
    </comment>
    <comment ref="AH284" authorId="0">
      <text>
        <r>
          <rPr>
            <sz val="11"/>
            <rFont val="Calibri"/>
            <family val="2"/>
          </rPr>
          <t>Inrapporterat: 30564 GWh. Ändrade till 30,564 GWh. /ÅL 150604</t>
        </r>
      </text>
    </comment>
    <comment ref="AI284" authorId="0">
      <text>
        <r>
          <rPr>
            <sz val="11"/>
            <rFont val="Calibri"/>
            <family val="2"/>
          </rPr>
          <t>Inrapporterat: 30873 GWh. Ändrade till 30,873 GWh. /ÅL 150604</t>
        </r>
      </text>
    </comment>
    <comment ref="G300" authorId="0">
      <text>
        <r>
          <rPr>
            <sz val="11"/>
            <rFont val="Calibri"/>
            <family val="2"/>
          </rPr>
          <t>Biopannan har gått bättre vilket minskar oljemängden. Och från med mars 2014 har vi eldat bioolja istället för EO1.</t>
        </r>
      </text>
    </comment>
    <comment ref="T303" authorId="0">
      <text>
        <r>
          <rPr>
            <sz val="11"/>
            <rFont val="Calibri"/>
            <family val="2"/>
          </rPr>
          <t>Pannan som använde pellets har byggts bort och 2014 var sista året med Pellets i Linköpings nät.</t>
        </r>
      </text>
    </comment>
    <comment ref="U303" authorId="0">
      <text>
        <r>
          <rPr>
            <sz val="11"/>
            <rFont val="Calibri"/>
            <family val="2"/>
          </rPr>
          <t>Bricketter används ej längre.</t>
        </r>
      </text>
    </comment>
    <comment ref="AI332" authorId="0">
      <text>
        <r>
          <rPr>
            <sz val="11"/>
            <rFont val="Calibri"/>
            <family val="2"/>
          </rPr>
          <t>Angivet: ET. Ändrat till 0,622 GWh i kvalitetsgranskningen, då elpannor värmeproduktion var angiven som 0,622 GWh. /ÅL 150604</t>
        </r>
      </text>
    </comment>
    <comment ref="D346" authorId="0">
      <text>
        <r>
          <rPr>
            <sz val="11"/>
            <rFont val="Calibri"/>
            <family val="2"/>
          </rPr>
          <t>Till nät, dvs efter förluster bergrum. Tidigare felaktigt angivet före bergrumsförluster /JZ</t>
        </r>
      </text>
    </comment>
    <comment ref="D347" authorId="0">
      <text>
        <r>
          <rPr>
            <sz val="11"/>
            <rFont val="Calibri"/>
            <family val="2"/>
          </rPr>
          <t>Hetvatten till nät (exkl KVV och Gabriella) + ånglev/0,8 minus allokerad el till VP för fjv</t>
        </r>
      </text>
    </comment>
    <comment ref="G347" authorId="0">
      <text>
        <r>
          <rPr>
            <sz val="11"/>
            <rFont val="Calibri"/>
            <family val="2"/>
          </rPr>
          <t>AFA + del av BB</t>
        </r>
      </text>
    </comment>
    <comment ref="AD349" authorId="0">
      <text>
        <r>
          <rPr>
            <sz val="11"/>
            <rFont val="Calibri"/>
            <family val="2"/>
          </rPr>
          <t>Energimätare på RGK trasig. Uppskattad produktion 400 MWh</t>
        </r>
      </text>
    </comment>
    <comment ref="AI382" authorId="0">
      <text>
        <r>
          <rPr>
            <sz val="11"/>
            <rFont val="Calibri"/>
            <family val="2"/>
          </rPr>
          <t>Angivet: ET på elförbrukning elpannor. Ändrat till 2.203 GWh, då det var det som var angivet på elpannor värmeproduktion. /ÅL 150604</t>
        </r>
      </text>
    </comment>
    <comment ref="G394" authorId="0">
      <text>
        <r>
          <rPr>
            <sz val="11"/>
            <rFont val="Calibri"/>
            <family val="2"/>
          </rPr>
          <t>235 m3 * 9,95 MWh / m3 = 2338,25 MWh</t>
        </r>
      </text>
    </comment>
    <comment ref="O394" authorId="0">
      <text>
        <r>
          <rPr>
            <sz val="11"/>
            <rFont val="Calibri"/>
            <family val="2"/>
          </rPr>
          <t>Från MP Bolaget och Helds</t>
        </r>
      </text>
    </comment>
    <comment ref="Q394" authorId="0">
      <text>
        <r>
          <rPr>
            <sz val="11"/>
            <rFont val="Calibri"/>
            <family val="2"/>
          </rPr>
          <t>Salix</t>
        </r>
      </text>
    </comment>
    <comment ref="AC394" authorId="0">
      <text>
        <r>
          <rPr>
            <sz val="11"/>
            <rFont val="Calibri"/>
            <family val="2"/>
          </rPr>
          <t>Deponigas (P34, Lotta och Ångjanne) verkningsgrad 85%</t>
        </r>
      </text>
    </comment>
    <comment ref="G411" authorId="0">
      <text>
        <r>
          <rPr>
            <sz val="11"/>
            <rFont val="Calibri"/>
            <family val="2"/>
          </rPr>
          <t>Spetsanl kördes i jan 2014 pga sintring i Hörneborgsverket</t>
        </r>
      </text>
    </comment>
  </commentList>
</comments>
</file>

<file path=xl/comments2.xml><?xml version="1.0" encoding="utf-8"?>
<comments xmlns="http://schemas.openxmlformats.org/spreadsheetml/2006/main">
  <authors>
    <author>Hedman Mattias</author>
  </authors>
  <commentList>
    <comment ref="D6" authorId="0">
      <text>
        <r>
          <rPr>
            <sz val="11"/>
            <rFont val="Calibri"/>
            <family val="2"/>
          </rPr>
          <t xml:space="preserve">Sedan Sommaren har Alingsås Energi endast egen produktion. </t>
        </r>
      </text>
    </comment>
    <comment ref="F35" authorId="0">
      <text>
        <r>
          <rPr>
            <sz val="11"/>
            <rFont val="Calibri"/>
            <family val="2"/>
          </rPr>
          <t>Inrapporterat: 29.8. Ändrade det till 0, då samma mängd var inrapporterad också under fliken "Spillvärme". /ÅL 150604</t>
        </r>
      </text>
    </comment>
    <comment ref="G35" authorId="0">
      <text>
        <r>
          <rPr>
            <sz val="11"/>
            <rFont val="Calibri"/>
            <family val="2"/>
          </rPr>
          <t>Blandning av fossil olja och sekundära trädbränslen från papperrmassatillverkning</t>
        </r>
      </text>
    </comment>
    <comment ref="I70" authorId="0">
      <text>
        <r>
          <rPr>
            <sz val="11"/>
            <rFont val="Calibri"/>
            <family val="2"/>
          </rPr>
          <t>Angivet: 0,9%. Ändrade till 90%. /ÅL 150604</t>
        </r>
      </text>
    </comment>
    <comment ref="E119" authorId="0">
      <text>
        <r>
          <rPr>
            <sz val="11"/>
            <rFont val="Calibri"/>
            <family val="2"/>
          </rPr>
          <t>HVK</t>
        </r>
      </text>
    </comment>
    <comment ref="F119" authorId="0">
      <text>
        <r>
          <rPr>
            <sz val="11"/>
            <rFont val="Calibri"/>
            <family val="2"/>
          </rPr>
          <t>HVK även lagt in HVP vid underleverans ( del av underleverans biobaserad i månadsrapporten)</t>
        </r>
      </text>
    </comment>
    <comment ref="L119" authorId="0">
      <text>
        <r>
          <rPr>
            <sz val="11"/>
            <rFont val="Calibri"/>
            <family val="2"/>
          </rPr>
          <t>2013: 40% av IND 0,4*105,2=42,1 2014: 40% av IND 0,4*102,5=41 ( inkl del av Underleverans Biobaserad)</t>
        </r>
      </text>
    </comment>
    <comment ref="F120" authorId="0">
      <text>
        <r>
          <rPr>
            <sz val="11"/>
            <rFont val="Calibri"/>
            <family val="2"/>
          </rPr>
          <t>Redovisat är mängd bränsle allokerat till den köpta värmen. Är även en mindre del hjälpbränslen i form av naturgas, eo3 och el samt en även rökgaskondensering, dessa ingår i siffrorna för egen hetvattenproduktion då det bara finns möjlighet för ett e</t>
        </r>
      </text>
    </comment>
    <comment ref="L120" authorId="0">
      <text>
        <r>
          <rPr>
            <sz val="11"/>
            <rFont val="Calibri"/>
            <family val="2"/>
          </rPr>
          <t>Även lite pellets, detta ligger under egen produktion köpt pellets. /CA</t>
        </r>
      </text>
    </comment>
    <comment ref="E155" authorId="0">
      <text>
        <r>
          <rPr>
            <sz val="11"/>
            <rFont val="Calibri"/>
            <family val="2"/>
          </rPr>
          <t>Halm</t>
        </r>
      </text>
    </comment>
    <comment ref="R155" authorId="0">
      <text>
        <r>
          <rPr>
            <sz val="11"/>
            <rFont val="Calibri"/>
            <family val="2"/>
          </rPr>
          <t>Spillvärme från förädling av sockerbetor till socker</t>
        </r>
      </text>
    </comment>
    <comment ref="I174" authorId="0">
      <text>
        <r>
          <rPr>
            <sz val="11"/>
            <rFont val="Calibri"/>
            <family val="2"/>
          </rPr>
          <t>Angivet: 0,87%. Ändrat till 87%. /ÅL 150604</t>
        </r>
      </text>
    </comment>
    <comment ref="F183" authorId="0">
      <text>
        <r>
          <rPr>
            <sz val="11"/>
            <rFont val="Calibri"/>
            <family val="2"/>
          </rPr>
          <t xml:space="preserve">Angivet: 77 GWh. Ändrat till 0 i kvalitetsgranskningen, då samma mängd fanns inrapporterad också under spillvärme /ÅL 140523  Vi har dock köpt det vi anger, alltså 75,9 GWh under 2014. Men det är ju spillvärme, men det är ju vår primära värmekälla. </t>
        </r>
      </text>
    </comment>
    <comment ref="H183" authorId="0">
      <text>
        <r>
          <rPr>
            <sz val="11"/>
            <rFont val="Calibri"/>
            <family val="2"/>
          </rPr>
          <t xml:space="preserve">Flis som de eldar är vår sekundära värmekälla. </t>
        </r>
      </text>
    </comment>
    <comment ref="F185" authorId="0">
      <text>
        <r>
          <rPr>
            <sz val="11"/>
            <rFont val="Calibri"/>
            <family val="2"/>
          </rPr>
          <t>Angivet: 3,7 GWh. Ändrat till 0 i kvalitetsgranskningen, då samma mängd fanns inrapporterad också under spillvärme /ÅL 140523    Förstår inte varför du tar bort alla våra siffror gällande spillvärme? Då är ju ER fråga relevant. Detta försvårar vår in</t>
        </r>
      </text>
    </comment>
    <comment ref="E190" authorId="0">
      <text>
        <r>
          <rPr>
            <sz val="11"/>
            <rFont val="Calibri"/>
            <family val="2"/>
          </rPr>
          <t xml:space="preserve">Allokerat från Kraftvärmeverket bränslet är avfallsgas från stålindustrin: Inrapp 681 GWh avfallsgas. Satte in det under spillvärme för att få rätt em.faktorer.  Obs måste ändras till avfallsgas från stålindustrin i bränsleanalysen.Se även kommentar </t>
        </r>
      </text>
    </comment>
    <comment ref="G190" authorId="0">
      <text>
        <r>
          <rPr>
            <sz val="11"/>
            <rFont val="Calibri"/>
            <family val="2"/>
          </rPr>
          <t>Allokerat från Kraftvärmeverket</t>
        </r>
      </text>
    </comment>
    <comment ref="F272" authorId="0">
      <text>
        <r>
          <rPr>
            <sz val="11"/>
            <rFont val="Calibri"/>
            <family val="2"/>
          </rPr>
          <t>Angivet 269,2 GWh. Ändrat till ET, då mängden är inrapporterad under köpt prod.spec fjv. och inget bränsle var angivet /ÅL 150604</t>
        </r>
      </text>
    </comment>
    <comment ref="L272" authorId="0">
      <text>
        <r>
          <rPr>
            <sz val="11"/>
            <rFont val="Calibri"/>
            <family val="2"/>
          </rPr>
          <t>Angivet 64,3 GWh. Ändrat till ET, då mängden är inrapporterad under köpt prod.spec fjv. och inget bränsle var angivet /ÅL 150604</t>
        </r>
      </text>
    </comment>
    <comment ref="H353" authorId="0">
      <text>
        <r>
          <rPr>
            <sz val="11"/>
            <rFont val="Calibri"/>
            <family val="2"/>
          </rPr>
          <t>Angivet: DS. Ändrade till ET, för att miljövärdena skulle kunna beräknas. Har mailat och bett om värden men inte fått dem /ÅL 150605</t>
        </r>
      </text>
    </comment>
    <comment ref="G359" authorId="0">
      <text>
        <r>
          <rPr>
            <sz val="11"/>
            <rFont val="Calibri"/>
            <family val="2"/>
          </rPr>
          <t>Vi har ett fast pris i kr/MWh oavsett vilket bränsle som leverantören använder.</t>
        </r>
      </text>
    </comment>
    <comment ref="E394" authorId="0">
      <text>
        <r>
          <rPr>
            <sz val="11"/>
            <rFont val="Calibri"/>
            <family val="2"/>
          </rPr>
          <t>Avrens från sädeshantering, (biobränsle)  ÅL 140527: Inrapporterat som annat bränsle, vilket ger samma värden som fossilt. Ändrade till sekundära biobränslen i kvalitetsgranskningen, då det är avrens från sädeshantering enl kommentareren</t>
        </r>
      </text>
    </comment>
    <comment ref="K394" authorId="0">
      <text>
        <r>
          <rPr>
            <sz val="11"/>
            <rFont val="Calibri"/>
            <family val="2"/>
          </rPr>
          <t xml:space="preserve">Halm  ÅL 140527: Inrapporterat som annat bränsle, vilket ger samma värden som fossilt. Ändrade till sekundära biobränslen i kvalitetsgranskningen, då det är halm enl kommentareren </t>
        </r>
      </text>
    </comment>
    <comment ref="I399" authorId="0">
      <text>
        <r>
          <rPr>
            <sz val="11"/>
            <rFont val="Calibri"/>
            <family val="2"/>
          </rPr>
          <t>Angivet :ET. Ändrat till 72% efter kontakt med Cecilia Andersson /ÅL 150603</t>
        </r>
      </text>
    </comment>
    <comment ref="K399" authorId="0">
      <text>
        <r>
          <rPr>
            <sz val="11"/>
            <rFont val="Calibri"/>
            <family val="2"/>
          </rPr>
          <t>RT-flis Spillvärme Avfall</t>
        </r>
      </text>
    </comment>
  </commentList>
</comments>
</file>

<file path=xl/comments3.xml><?xml version="1.0" encoding="utf-8"?>
<comments xmlns="http://schemas.openxmlformats.org/spreadsheetml/2006/main">
  <authors>
    <author>Hedman Mattias</author>
  </authors>
  <commentList>
    <comment ref="AG33" authorId="0">
      <text>
        <r>
          <rPr>
            <sz val="11"/>
            <rFont val="Calibri"/>
            <family val="2"/>
          </rPr>
          <t>Tillkommit under året (september) efter avfallspannorna.</t>
        </r>
      </text>
    </comment>
    <comment ref="P40" authorId="0">
      <text>
        <r>
          <rPr>
            <sz val="11"/>
            <rFont val="Calibri"/>
            <family val="2"/>
          </rPr>
          <t>Vi köper in mer grot än stamvedsflis</t>
        </r>
      </text>
    </comment>
    <comment ref="Q40" authorId="0">
      <text>
        <r>
          <rPr>
            <sz val="11"/>
            <rFont val="Calibri"/>
            <family val="2"/>
          </rPr>
          <t>Vi har inte köpt någon bark under 2014</t>
        </r>
      </text>
    </comment>
    <comment ref="R40" authorId="0">
      <text>
        <r>
          <rPr>
            <sz val="11"/>
            <rFont val="Calibri"/>
            <family val="2"/>
          </rPr>
          <t>Vi köper in mer grot än stamvedsflis</t>
        </r>
      </text>
    </comment>
    <comment ref="R89" authorId="0">
      <text>
        <r>
          <rPr>
            <sz val="11"/>
            <rFont val="Calibri"/>
            <family val="2"/>
          </rPr>
          <t>Ingår i GROT</t>
        </r>
      </text>
    </comment>
    <comment ref="V89" authorId="0">
      <text>
        <r>
          <rPr>
            <sz val="11"/>
            <rFont val="Calibri"/>
            <family val="2"/>
          </rPr>
          <t>Rent Träavfall</t>
        </r>
      </text>
    </comment>
    <comment ref="AG119" authorId="0">
      <text>
        <r>
          <rPr>
            <sz val="11"/>
            <rFont val="Calibri"/>
            <family val="2"/>
          </rPr>
          <t>Johannes och BEAB kan ej redovisa rökgaskondensering någon annan stans</t>
        </r>
      </text>
    </comment>
    <comment ref="R120" authorId="0">
      <text>
        <r>
          <rPr>
            <sz val="11"/>
            <rFont val="Calibri"/>
            <family val="2"/>
          </rPr>
          <t xml:space="preserve">Avser energived, dvs som har för dålig kvalitet för massaved eller timmer och inget annat användningsområde. </t>
        </r>
      </text>
    </comment>
    <comment ref="D128" authorId="0">
      <text>
        <r>
          <rPr>
            <sz val="11"/>
            <rFont val="Calibri"/>
            <family val="2"/>
          </rPr>
          <t>P3: 254,4 GWh P5: 64,6 GWh</t>
        </r>
      </text>
    </comment>
    <comment ref="E128" authorId="0">
      <text>
        <r>
          <rPr>
            <sz val="11"/>
            <rFont val="Calibri"/>
            <family val="2"/>
          </rPr>
          <t>P3: 62,6 GWh P5: 8,5 GWh</t>
        </r>
      </text>
    </comment>
    <comment ref="K128" authorId="0">
      <text>
        <r>
          <rPr>
            <sz val="11"/>
            <rFont val="Calibri"/>
            <family val="2"/>
          </rPr>
          <t>195 m3 a värmevärde om 10,2.</t>
        </r>
      </text>
    </comment>
    <comment ref="AG128" authorId="0">
      <text>
        <r>
          <rPr>
            <sz val="11"/>
            <rFont val="Calibri"/>
            <family val="2"/>
          </rPr>
          <t>P3: 51,1 GWh P5: 10,9 GWh</t>
        </r>
      </text>
    </comment>
    <comment ref="D212" authorId="0">
      <text>
        <r>
          <rPr>
            <sz val="11"/>
            <rFont val="Calibri"/>
            <family val="2"/>
          </rPr>
          <t>Driftrapport</t>
        </r>
      </text>
    </comment>
    <comment ref="E212" authorId="0">
      <text>
        <r>
          <rPr>
            <sz val="11"/>
            <rFont val="Calibri"/>
            <family val="2"/>
          </rPr>
          <t>Driftrapport</t>
        </r>
      </text>
    </comment>
    <comment ref="P212" authorId="0">
      <text>
        <r>
          <rPr>
            <sz val="11"/>
            <rFont val="Calibri"/>
            <family val="2"/>
          </rPr>
          <t>LM Bränslebalans Tot-övriga</t>
        </r>
      </text>
    </comment>
    <comment ref="Q212" authorId="0">
      <text>
        <r>
          <rPr>
            <sz val="11"/>
            <rFont val="Calibri"/>
            <family val="2"/>
          </rPr>
          <t>Bark i LM Bränslebalans</t>
        </r>
      </text>
    </comment>
    <comment ref="R212" authorId="0">
      <text>
        <r>
          <rPr>
            <sz val="11"/>
            <rFont val="Calibri"/>
            <family val="2"/>
          </rPr>
          <t>Stamved i LM Bränslebalans</t>
        </r>
      </text>
    </comment>
    <comment ref="S212" authorId="0">
      <text>
        <r>
          <rPr>
            <sz val="11"/>
            <rFont val="Calibri"/>
            <family val="2"/>
          </rPr>
          <t>Från sågen i LM Bränslebalans</t>
        </r>
      </text>
    </comment>
    <comment ref="AG245" authorId="0">
      <text>
        <r>
          <rPr>
            <sz val="11"/>
            <rFont val="Calibri"/>
            <family val="2"/>
          </rPr>
          <t>Redovisas under hetvatten</t>
        </r>
      </text>
    </comment>
    <comment ref="D280" authorId="0">
      <text>
        <r>
          <rPr>
            <sz val="11"/>
            <rFont val="Calibri"/>
            <family val="2"/>
          </rPr>
          <t>KVV kondensor, utan rgk, med industriånga från KVV</t>
        </r>
      </text>
    </comment>
    <comment ref="U303" authorId="0">
      <text>
        <r>
          <rPr>
            <sz val="11"/>
            <rFont val="Calibri"/>
            <family val="2"/>
          </rPr>
          <t>Bioandelar av gummi och plast</t>
        </r>
      </text>
    </comment>
    <comment ref="D343" authorId="0">
      <text>
        <r>
          <rPr>
            <sz val="11"/>
            <rFont val="Calibri"/>
            <family val="2"/>
          </rPr>
          <t>Angivet: 105170 GWh. Ändrat till 105,170 GWh. /ÅL 150605</t>
        </r>
      </text>
    </comment>
    <comment ref="F389" authorId="0">
      <text>
        <r>
          <rPr>
            <sz val="11"/>
            <rFont val="Calibri"/>
            <family val="2"/>
          </rPr>
          <t>All el produceras i ångturbinen som är kopplad till turbinkondensorn.</t>
        </r>
      </text>
    </comment>
    <comment ref="AE389" authorId="0">
      <text>
        <r>
          <rPr>
            <sz val="11"/>
            <rFont val="Calibri"/>
            <family val="2"/>
          </rPr>
          <t>Total bränslemängd avfallsbränsle redovisas under flik "Prod hetvatten".</t>
        </r>
      </text>
    </comment>
    <comment ref="D410" authorId="0">
      <text>
        <r>
          <rPr>
            <sz val="11"/>
            <rFont val="Calibri"/>
            <family val="2"/>
          </rPr>
          <t>Ångproduktion Hörneborgsverket och p11 (minus ånga till Ragna)</t>
        </r>
      </text>
    </comment>
    <comment ref="E410" authorId="0">
      <text>
        <r>
          <rPr>
            <sz val="11"/>
            <rFont val="Calibri"/>
            <family val="2"/>
          </rPr>
          <t>Mathias och Ragna</t>
        </r>
      </text>
    </comment>
    <comment ref="D411" authorId="0">
      <text>
        <r>
          <rPr>
            <sz val="11"/>
            <rFont val="Calibri"/>
            <family val="2"/>
          </rPr>
          <t>HBV fjv</t>
        </r>
      </text>
    </comment>
    <comment ref="E411" authorId="0">
      <text>
        <r>
          <rPr>
            <sz val="11"/>
            <rFont val="Calibri"/>
            <family val="2"/>
          </rPr>
          <t>HBV</t>
        </r>
      </text>
    </comment>
    <comment ref="I411" authorId="0">
      <text>
        <r>
          <rPr>
            <sz val="11"/>
            <rFont val="Calibri"/>
            <family val="2"/>
          </rPr>
          <t>Värme från rökgaskondenseringen ska inte medräknas här! Meddelade detta för 2013 också!  Hörneborgsverket</t>
        </r>
      </text>
    </comment>
    <comment ref="AB411" authorId="0">
      <text>
        <r>
          <rPr>
            <sz val="11"/>
            <rFont val="Calibri"/>
            <family val="2"/>
          </rPr>
          <t>Testkörning bioharts dec</t>
        </r>
      </text>
    </comment>
    <comment ref="AG411" authorId="0">
      <text>
        <r>
          <rPr>
            <sz val="11"/>
            <rFont val="Calibri"/>
            <family val="2"/>
          </rPr>
          <t>Denna ska räknas med i summering i P1410. Meddelade detta för 2013 också.</t>
        </r>
      </text>
    </comment>
  </commentList>
</comments>
</file>

<file path=xl/comments4.xml><?xml version="1.0" encoding="utf-8"?>
<comments xmlns="http://schemas.openxmlformats.org/spreadsheetml/2006/main">
  <authors>
    <author>Författare</author>
  </authors>
  <commentList>
    <comment ref="AE1" authorId="0">
      <text>
        <r>
          <rPr>
            <b/>
            <sz val="9"/>
            <color indexed="81"/>
            <rFont val="Tahoma"/>
            <family val="2"/>
          </rPr>
          <t>Författare:</t>
        </r>
        <r>
          <rPr>
            <sz val="9"/>
            <color indexed="81"/>
            <rFont val="Tahoma"/>
            <family val="2"/>
          </rPr>
          <t xml:space="preserve">
Inkl hjälpel</t>
        </r>
      </text>
    </comment>
  </commentList>
</comments>
</file>

<file path=xl/comments5.xml><?xml version="1.0" encoding="utf-8"?>
<comments xmlns="http://schemas.openxmlformats.org/spreadsheetml/2006/main">
  <authors>
    <author>Författare</author>
  </authors>
  <commentList>
    <comment ref="AE1" authorId="0">
      <text>
        <r>
          <rPr>
            <b/>
            <sz val="9"/>
            <color indexed="81"/>
            <rFont val="Tahoma"/>
            <family val="2"/>
          </rPr>
          <t>Författare:</t>
        </r>
        <r>
          <rPr>
            <sz val="9"/>
            <color indexed="81"/>
            <rFont val="Tahoma"/>
            <family val="2"/>
          </rPr>
          <t xml:space="preserve">
Inkl hjälpel</t>
        </r>
      </text>
    </comment>
  </commentList>
</comments>
</file>

<file path=xl/comments6.xml><?xml version="1.0" encoding="utf-8"?>
<comments xmlns="http://schemas.openxmlformats.org/spreadsheetml/2006/main">
  <authors>
    <author>Författare</author>
  </authors>
  <commentList>
    <comment ref="AE1" authorId="0">
      <text>
        <r>
          <rPr>
            <b/>
            <sz val="9"/>
            <color indexed="81"/>
            <rFont val="Tahoma"/>
            <family val="2"/>
          </rPr>
          <t>Författare:</t>
        </r>
        <r>
          <rPr>
            <sz val="9"/>
            <color indexed="81"/>
            <rFont val="Tahoma"/>
            <family val="2"/>
          </rPr>
          <t xml:space="preserve">
Inkl hjälpel</t>
        </r>
      </text>
    </comment>
  </commentList>
</comments>
</file>

<file path=xl/comments7.xml><?xml version="1.0" encoding="utf-8"?>
<comments xmlns="http://schemas.openxmlformats.org/spreadsheetml/2006/main">
  <authors>
    <author>Hedman Mattias</author>
  </authors>
  <commentList>
    <comment ref="F119" authorId="0">
      <text>
        <r>
          <rPr>
            <sz val="11"/>
            <rFont val="Calibri"/>
            <family val="2"/>
          </rPr>
          <t>2013 :Spillvärme 208,0 och 60% av IND 0,6*105,2=63,1 2014: Spillvärme 219,7 och 60% av IND 0,6*102,5=61,5 samt del av underleverans biobaserad</t>
        </r>
      </text>
    </comment>
    <comment ref="F120" authorId="0">
      <text>
        <r>
          <rPr>
            <sz val="11"/>
            <rFont val="Calibri"/>
            <family val="2"/>
          </rPr>
          <t>Ingår även köpt från Preem via Sörred. /CA</t>
        </r>
      </text>
    </comment>
    <comment ref="F190" authorId="0">
      <text>
        <r>
          <rPr>
            <sz val="11"/>
            <rFont val="Calibri"/>
            <family val="2"/>
          </rPr>
          <t xml:space="preserve">Avser avfallsgas från Stålindustrin som egentligen skall redovisas under prod hetvatten. Satte det under spillvärme för att få rätt  emissionsfaktor. Samma som SP gjorde 2013. Obs måste ändras  i bränsleanalysen. Se även kommentar 2013. </t>
        </r>
      </text>
    </comment>
  </commentList>
</comments>
</file>

<file path=xl/comments8.xml><?xml version="1.0" encoding="utf-8"?>
<comments xmlns="http://schemas.openxmlformats.org/spreadsheetml/2006/main">
  <authors>
    <author>Hedman Mattias</author>
  </authors>
  <commentList>
    <comment ref="D6" authorId="0">
      <text>
        <r>
          <rPr>
            <sz val="11"/>
            <rFont val="Calibri"/>
            <family val="2"/>
          </rPr>
          <t xml:space="preserve">Alingsås Energi tog över värmeproduktionen 1. Juli 2013. Därav kom endast ca hälften av all elproduktion med i 2013 års deklaration, resten deklarerades av Statkraft som var tidigare ägare.  2014 har vi ett helt år och elförbrukningen är i linje med </t>
        </r>
      </text>
    </comment>
    <comment ref="I13" authorId="0">
      <text>
        <r>
          <rPr>
            <sz val="11"/>
            <rFont val="Calibri"/>
            <family val="2"/>
          </rPr>
          <t>Angivet: 0.1. Ändrat till 0, då andel fossilt från vattenkraft är 0. /ÅL 150603</t>
        </r>
      </text>
    </comment>
    <comment ref="E40" authorId="0">
      <text>
        <r>
          <rPr>
            <sz val="11"/>
            <rFont val="Calibri"/>
            <family val="2"/>
          </rPr>
          <t>I statistik för 2012 och 2013 har inte vår förbrukning av egenproducerad el kommit med. Angiven mängd avser el till både el- och värmeproduktion på kraftvärmeverket. 2012 = 15,926 GWh 2013 = 16,128 GWh</t>
        </r>
      </text>
    </comment>
    <comment ref="D53" authorId="0">
      <text>
        <r>
          <rPr>
            <sz val="11"/>
            <rFont val="Calibri"/>
            <family val="2"/>
          </rPr>
          <t>Angivet:DS. Fyllde i 11.605 GWh baserat på E.ons excelfil/ ÅL 150520  Ändrat efter uppgifter från Jenny Karlsson /ÅL 130815</t>
        </r>
      </text>
    </comment>
    <comment ref="F54" authorId="0">
      <text>
        <r>
          <rPr>
            <sz val="11"/>
            <rFont val="Calibri"/>
            <family val="2"/>
          </rPr>
          <t>Angivet: schablonvärden på ruta P1085-P1088. Ändrade detta till de värden som står i eons excelfil. /ÅL 150605</t>
        </r>
      </text>
    </comment>
    <comment ref="G78" authorId="0">
      <text>
        <r>
          <rPr>
            <sz val="11"/>
            <rFont val="Calibri"/>
            <family val="2"/>
          </rPr>
          <t>egna UG från vårt KVV har använts</t>
        </r>
      </text>
    </comment>
    <comment ref="I86" authorId="0">
      <text>
        <r>
          <rPr>
            <sz val="11"/>
            <rFont val="Calibri"/>
            <family val="2"/>
          </rPr>
          <t>Angivet: 0.1. Ändrat till 0, då andel fossilt från bioel är 0. /ÅL 150603</t>
        </r>
      </text>
    </comment>
    <comment ref="E101" authorId="0">
      <text>
        <r>
          <rPr>
            <sz val="11"/>
            <rFont val="Calibri"/>
            <family val="2"/>
          </rPr>
          <t>Inlagd baserat på uppgifter om kvv i excelfil /ÅL 150522   Måste redovisas per anläggning för allokering. Redovisas separat tillsammans med all data i Produktion Kraftvärme i separat fil.</t>
        </r>
      </text>
    </comment>
    <comment ref="J101" authorId="0">
      <text>
        <r>
          <rPr>
            <sz val="11"/>
            <rFont val="Calibri"/>
            <family val="2"/>
          </rPr>
          <t>2014: Söderenergi 854,911, EON Järfälla 19,672, Norrenergi 5,707, Jästenergi 14,53, SFAB 3,519, SBC sol 0,0474</t>
        </r>
      </text>
    </comment>
    <comment ref="D119" authorId="0">
      <text>
        <r>
          <rPr>
            <sz val="11"/>
            <rFont val="Calibri"/>
            <family val="2"/>
          </rPr>
          <t>Ersbo och Carlsborg. 0,89 GWh (2013), 1,92 GWh (2014)  4 st pumpstationer 0,98 GWh  (2013), 0,97 (2014)</t>
        </r>
      </text>
    </comment>
    <comment ref="D120" authorId="0">
      <text>
        <r>
          <rPr>
            <sz val="11"/>
            <rFont val="Calibri"/>
            <family val="2"/>
          </rPr>
          <t>Hjälpel för egen produktion av hetvatten samt för köpt från renova.</t>
        </r>
      </text>
    </comment>
    <comment ref="O120" authorId="0">
      <text>
        <r>
          <rPr>
            <sz val="11"/>
            <rFont val="Calibri"/>
            <family val="2"/>
          </rPr>
          <t>Sålt till Mölndal Energi samt för intern kylproduktion</t>
        </r>
      </text>
    </comment>
    <comment ref="K129" authorId="0">
      <text>
        <r>
          <rPr>
            <sz val="11"/>
            <rFont val="Calibri"/>
            <family val="2"/>
          </rPr>
          <t xml:space="preserve">DS angivet. Ändrat enligt uppgift i mail från Urban Larsson. /ÅL 150603 </t>
        </r>
      </text>
    </comment>
    <comment ref="L129" authorId="0">
      <text>
        <r>
          <rPr>
            <sz val="11"/>
            <rFont val="Calibri"/>
            <family val="2"/>
          </rPr>
          <t xml:space="preserve">DS angivet. Ändrat enligt uppgift i mail från Urban Larsson. /ÅL 150603  </t>
        </r>
      </text>
    </comment>
    <comment ref="M129" authorId="0">
      <text>
        <r>
          <rPr>
            <sz val="11"/>
            <rFont val="Calibri"/>
            <family val="2"/>
          </rPr>
          <t>DS angivet. Ändrat enligt uppgift i mail från Urban Larsson. /ÅL 150603</t>
        </r>
      </text>
    </comment>
    <comment ref="N129" authorId="0">
      <text>
        <r>
          <rPr>
            <sz val="11"/>
            <rFont val="Calibri"/>
            <family val="2"/>
          </rPr>
          <t>DS angivet. Ändrat enligt uppgift i mail från Urban Larsson. /ÅL 150603</t>
        </r>
      </text>
    </comment>
    <comment ref="H139" authorId="0">
      <text>
        <r>
          <rPr>
            <sz val="11"/>
            <rFont val="Calibri"/>
            <family val="2"/>
          </rPr>
          <t>Angivet: 483,4. Ändrade till 0 i kvalitetsgranskningen, då det står angivet att det är vattenkraft, och 0 är schablonvärdet för koldioxidekvivalenter vattenkraft /ÅL 150603</t>
        </r>
      </text>
    </comment>
    <comment ref="I139" authorId="0">
      <text>
        <r>
          <rPr>
            <sz val="11"/>
            <rFont val="Calibri"/>
            <family val="2"/>
          </rPr>
          <t>Angivet: 0.55. Ändrade till 0 i kvalitetsgranskningen, då det står att det är vattenkraft. /ÅL 150603</t>
        </r>
      </text>
    </comment>
    <comment ref="P143" authorId="0">
      <text>
        <r>
          <rPr>
            <sz val="11"/>
            <rFont val="Calibri"/>
            <family val="2"/>
          </rPr>
          <t>Angivet: ET. Ändrat till 0.096 enligt mail från Göran Englund. /ÅL 150603</t>
        </r>
      </text>
    </comment>
    <comment ref="D155" authorId="0">
      <text>
        <r>
          <rPr>
            <sz val="11"/>
            <rFont val="Calibri"/>
            <family val="2"/>
          </rPr>
          <t>Enligt schablon 3 % av levererad värme (värme och kraftvärme) (år 2012) Beräknad enlig samma metodik även i år (år 2013) Total hjälpel enligt schablon (år 2014)</t>
        </r>
      </text>
    </comment>
    <comment ref="G155" authorId="0">
      <text>
        <r>
          <rPr>
            <sz val="11"/>
            <rFont val="Calibri"/>
            <family val="2"/>
          </rPr>
          <t>PEF Residualmix enligt EI för 2013 är  2,36</t>
        </r>
      </text>
    </comment>
    <comment ref="H155" authorId="0">
      <text>
        <r>
          <rPr>
            <sz val="11"/>
            <rFont val="Calibri"/>
            <family val="2"/>
          </rPr>
          <t>Klimatpåverkan Residualmix enligt EI för 2013 är 483,4</t>
        </r>
      </text>
    </comment>
    <comment ref="I155" authorId="0">
      <text>
        <r>
          <rPr>
            <sz val="11"/>
            <rFont val="Calibri"/>
            <family val="2"/>
          </rPr>
          <t>Andel fossilt i residualmixen enligt EI är för 2013 0,55</t>
        </r>
      </text>
    </comment>
    <comment ref="O155" authorId="0">
      <text>
        <r>
          <rPr>
            <sz val="11"/>
            <rFont val="Calibri"/>
            <family val="2"/>
          </rPr>
          <t>29,753 GWh motsvarar den fjärrvärmeleverans som vi allokerat bort till Ursprungsmärkt fjärrvärme år 2014. Bränslet vi allokerat är sekundära skogsbränslen kraftvärme.</t>
        </r>
      </text>
    </comment>
    <comment ref="I158" authorId="0">
      <text>
        <r>
          <rPr>
            <sz val="11"/>
            <rFont val="Calibri"/>
            <family val="2"/>
          </rPr>
          <t>Angivet: 0,1. Ändrat till 0, då andelen fossilt för vattenkraftsel är 0. /ÅL 150603</t>
        </r>
      </text>
    </comment>
    <comment ref="I159" authorId="0">
      <text>
        <r>
          <rPr>
            <sz val="11"/>
            <rFont val="Calibri"/>
            <family val="2"/>
          </rPr>
          <t>Angivet: 0,1. Ändrat till 0, då andelen fossilt för vattenkraftsel är 0. /ÅL 150603</t>
        </r>
      </text>
    </comment>
    <comment ref="I160" authorId="0">
      <text>
        <r>
          <rPr>
            <sz val="11"/>
            <rFont val="Calibri"/>
            <family val="2"/>
          </rPr>
          <t>Angivet: 0,1. Ändrat till 0, då andelen fossilt för vattenkraftsel är 0. /ÅL 150603</t>
        </r>
      </text>
    </comment>
    <comment ref="I161" authorId="0">
      <text>
        <r>
          <rPr>
            <sz val="11"/>
            <rFont val="Calibri"/>
            <family val="2"/>
          </rPr>
          <t>Angivet: 0,1. Ändrat till 0, då andelen fossilt för vattenkraftsel är 0. /ÅL 150603</t>
        </r>
      </text>
    </comment>
    <comment ref="O180" authorId="0">
      <text>
        <r>
          <rPr>
            <sz val="11"/>
            <rFont val="Calibri"/>
            <family val="2"/>
          </rPr>
          <t>Angivet under såld prod spec: 276.384 GWh. Ändrade till ET under kvalitetsgranskningen, då det är lika stor mängd som de totala leveranserna.  Dessutom fanns inga angivna miljövärden för den sålda prod.specifika leveransen /ÅL 140604</t>
        </r>
      </text>
    </comment>
    <comment ref="G183" authorId="0">
      <text>
        <r>
          <rPr>
            <sz val="11"/>
            <rFont val="Calibri"/>
            <family val="2"/>
          </rPr>
          <t>Elförbrukning 361,8 MWh Elproduktion 24347,4 MWh  0,0148= 0,14%</t>
        </r>
      </text>
    </comment>
    <comment ref="I183" authorId="0">
      <text>
        <r>
          <rPr>
            <sz val="11"/>
            <rFont val="Calibri"/>
            <family val="2"/>
          </rPr>
          <t>Endast vattenkraft</t>
        </r>
      </text>
    </comment>
    <comment ref="O185" authorId="0">
      <text>
        <r>
          <rPr>
            <sz val="11"/>
            <rFont val="Calibri"/>
            <family val="2"/>
          </rPr>
          <t xml:space="preserve">Angivet: 3.5 GWh. Ändrade till ET under kvalitetsgranskningen, då det är lika stor mängd som de totala leveranserna. Dessutom fanns inga angivna miljövärden för den sålda prod.specifika leveransen. Där stod det DS, vilket ändrades till ET /ÅL 140523 </t>
        </r>
      </text>
    </comment>
    <comment ref="L198" authorId="0">
      <text>
        <r>
          <rPr>
            <sz val="11"/>
            <rFont val="Calibri"/>
            <family val="2"/>
          </rPr>
          <t>Såld fjärrvärme</t>
        </r>
      </text>
    </comment>
    <comment ref="M198" authorId="0">
      <text>
        <r>
          <rPr>
            <sz val="11"/>
            <rFont val="Calibri"/>
            <family val="2"/>
          </rPr>
          <t>Såld fjärrvämre</t>
        </r>
      </text>
    </comment>
    <comment ref="D205" authorId="0">
      <text>
        <r>
          <rPr>
            <sz val="11"/>
            <rFont val="Calibri"/>
            <family val="2"/>
          </rPr>
          <t>Angivet: 4.65 GWh. Ändrade till 0.00465 GWh efter kontakt med Marianne Allmyr. /ÅL 150603</t>
        </r>
      </text>
    </comment>
    <comment ref="E205" authorId="0">
      <text>
        <r>
          <rPr>
            <sz val="11"/>
            <rFont val="Calibri"/>
            <family val="2"/>
          </rPr>
          <t>Angivet: 7.27 GWh. Ändrade till 0.00727 GWh efter kontakt med Marianne Allmyr. /ÅL 150603</t>
        </r>
      </text>
    </comment>
    <comment ref="G229" authorId="0">
      <text>
        <r>
          <rPr>
            <sz val="11"/>
            <rFont val="Calibri"/>
            <family val="2"/>
          </rPr>
          <t>DS var angivet i ruta P1086 - P1088. Ändrade till ET /ÅL 150604</t>
        </r>
      </text>
    </comment>
    <comment ref="G236" authorId="0">
      <text>
        <r>
          <rPr>
            <sz val="11"/>
            <rFont val="Calibri"/>
            <family val="2"/>
          </rPr>
          <t>Angivet: DS i ruta P1086-1088. Ändrat till ET, vilket ger schablonvärden, så att miljövärdena kan beräknas. Det är angivet att det är 80,9% förnybar el, men inga emissionsfaktorer har fåtts av företaget /ÅL 150605</t>
        </r>
      </text>
    </comment>
    <comment ref="G238" authorId="0">
      <text>
        <r>
          <rPr>
            <sz val="11"/>
            <rFont val="Calibri"/>
            <family val="2"/>
          </rPr>
          <t xml:space="preserve">DS var angivet i ruta P1086 - P1088. Ändrade till ET /ÅL 150604 </t>
        </r>
      </text>
    </comment>
    <comment ref="F243" authorId="0">
      <text>
        <r>
          <rPr>
            <sz val="11"/>
            <rFont val="Calibri"/>
            <family val="2"/>
          </rPr>
          <t>Vi äger andelar i vindkraftverk, vi köper all el från den produktionen.</t>
        </r>
      </text>
    </comment>
    <comment ref="G243" authorId="0">
      <text>
        <r>
          <rPr>
            <sz val="11"/>
            <rFont val="Calibri"/>
            <family val="2"/>
          </rPr>
          <t>Angivet på primärenergi för el: schablonfaktor. Ändrat till 0,1, då det är vindkraft /ÅL 150604   Vet ej primärenergifaktorn för vindel.</t>
        </r>
      </text>
    </comment>
    <comment ref="E244" authorId="0">
      <text>
        <r>
          <rPr>
            <sz val="11"/>
            <rFont val="Calibri"/>
            <family val="2"/>
          </rPr>
          <t>Brutto - netto elproduktion</t>
        </r>
      </text>
    </comment>
    <comment ref="M272" authorId="0">
      <text>
        <r>
          <rPr>
            <sz val="11"/>
            <rFont val="Calibri"/>
            <family val="2"/>
          </rPr>
          <t>Köpt värme från Fortum och del av leverans från Brista 2 KB är till 100 % klimatkompenserad. /gj</t>
        </r>
      </text>
    </comment>
    <comment ref="I281" authorId="0">
      <text>
        <r>
          <rPr>
            <sz val="11"/>
            <rFont val="Calibri"/>
            <family val="2"/>
          </rPr>
          <t>Angivet: 0.1. Ändrat till 0 , då andelen fossilt för förnyelsebar el är 0. /ÅL 150603</t>
        </r>
      </text>
    </comment>
    <comment ref="I282" authorId="0">
      <text>
        <r>
          <rPr>
            <sz val="11"/>
            <rFont val="Calibri"/>
            <family val="2"/>
          </rPr>
          <t>Angivet: 0.1. Ändrat till 0 , då andelen fossilt för förnyelsebar el är 0. /ÅL 150603</t>
        </r>
      </text>
    </comment>
    <comment ref="I285" authorId="0">
      <text>
        <r>
          <rPr>
            <sz val="11"/>
            <rFont val="Calibri"/>
            <family val="2"/>
          </rPr>
          <t>Angivet: 0.1. Ändrat till 0 , då andelen fossilt för förnyelsebar el är 0. /ÅL 150603</t>
        </r>
      </text>
    </comment>
    <comment ref="F308" authorId="0">
      <text>
        <r>
          <rPr>
            <sz val="11"/>
            <rFont val="Calibri"/>
            <family val="2"/>
          </rPr>
          <t>Värden i ruta P1085-P1088 ändrade efter mail från Rolf Siwertz /ÅL 150604</t>
        </r>
      </text>
    </comment>
    <comment ref="G315" authorId="0">
      <text>
        <r>
          <rPr>
            <sz val="11"/>
            <rFont val="Calibri"/>
            <family val="2"/>
          </rPr>
          <t>Angivet: 2.36. Ändrade till 1.1 då det står att det är vattenkraft /ÅL 150604</t>
        </r>
      </text>
    </comment>
    <comment ref="H339" authorId="0">
      <text>
        <r>
          <rPr>
            <sz val="11"/>
            <rFont val="Calibri"/>
            <family val="2"/>
          </rPr>
          <t>Vi använder egenproducerad el och CO2-faktorn 9 har redan belastat produktionen via tillfört bränsle.</t>
        </r>
      </text>
    </comment>
    <comment ref="H343" authorId="0">
      <text>
        <r>
          <rPr>
            <sz val="11"/>
            <rFont val="Calibri"/>
            <family val="2"/>
          </rPr>
          <t>CO2 faktor inrapporterad för tillförd bränsle. Bränslet används för elproduktion.</t>
        </r>
      </text>
    </comment>
    <comment ref="H344" authorId="0">
      <text>
        <r>
          <rPr>
            <sz val="11"/>
            <rFont val="Calibri"/>
            <family val="2"/>
          </rPr>
          <t>För värme och elproduktion används egenproducerad el från biobränsle.  Utsläpp av växthusgaser från egenproducerad el ingår i tillförd bränsle.</t>
        </r>
      </text>
    </comment>
    <comment ref="D347" authorId="0">
      <text>
        <r>
          <rPr>
            <sz val="11"/>
            <rFont val="Calibri"/>
            <family val="2"/>
          </rPr>
          <t>Exkl KM Importerad el exkl KVV enl fördelning i sep excelfil KRSe</t>
        </r>
      </text>
    </comment>
    <comment ref="E347" authorId="0">
      <text>
        <r>
          <rPr>
            <sz val="11"/>
            <rFont val="Calibri"/>
            <family val="2"/>
          </rPr>
          <t>Se fördelning i separat excelfil KRSe</t>
        </r>
      </text>
    </comment>
    <comment ref="I384" authorId="0">
      <text>
        <r>
          <rPr>
            <sz val="11"/>
            <rFont val="Calibri"/>
            <family val="2"/>
          </rPr>
          <t>Angivet på andel fossilt för använd el: 0,55. Ändrat till 0, då det står att det är vattenkraft /ÅL 150604</t>
        </r>
      </text>
    </comment>
    <comment ref="D394" authorId="0">
      <text>
        <r>
          <rPr>
            <sz val="11"/>
            <rFont val="Calibri"/>
            <family val="2"/>
          </rPr>
          <t>Total el förbr.: 3371 MWh Varav produktion solcellsanl. 22,26 MWh Inköpt elkraft 3371-22,26 = 3348,74 MWh</t>
        </r>
      </text>
    </comment>
    <comment ref="H399" authorId="0">
      <text>
        <r>
          <rPr>
            <sz val="11"/>
            <rFont val="Calibri"/>
            <family val="2"/>
          </rPr>
          <t xml:space="preserve">Har även räknat fram värdet för produktion och transport av bränsle för egenproducerad el och köpt vattenkrafts el, men kan ej fylla i eftersom det inte finns fält för det. Har ej lagt in det i P1087. </t>
        </r>
      </text>
    </comment>
    <comment ref="O399" authorId="0">
      <text>
        <r>
          <rPr>
            <sz val="11"/>
            <rFont val="Calibri"/>
            <family val="2"/>
          </rPr>
          <t>Fjärrvärme Guld + Landskrona</t>
        </r>
      </text>
    </comment>
    <comment ref="P399" authorId="0">
      <text>
        <r>
          <rPr>
            <sz val="11"/>
            <rFont val="Calibri"/>
            <family val="2"/>
          </rPr>
          <t>Fjärrvärme Guld + Landskrona</t>
        </r>
      </text>
    </comment>
    <comment ref="Q399" authorId="0">
      <text>
        <r>
          <rPr>
            <sz val="11"/>
            <rFont val="Calibri"/>
            <family val="2"/>
          </rPr>
          <t>Fjärrvärme Guld + Landskrona</t>
        </r>
      </text>
    </comment>
    <comment ref="R399" authorId="0">
      <text>
        <r>
          <rPr>
            <sz val="11"/>
            <rFont val="Calibri"/>
            <family val="2"/>
          </rPr>
          <t>Fjärrvärme Guld + Landskrona</t>
        </r>
      </text>
    </comment>
    <comment ref="S399" authorId="0">
      <text>
        <r>
          <rPr>
            <sz val="11"/>
            <rFont val="Calibri"/>
            <family val="2"/>
          </rPr>
          <t>Fjärrvärme Guld + Landskrona</t>
        </r>
      </text>
    </comment>
    <comment ref="F408" authorId="0">
      <text>
        <r>
          <rPr>
            <sz val="11"/>
            <rFont val="Calibri"/>
            <family val="2"/>
          </rPr>
          <t>Inte köpt den själv men enligt uppgift från Metsä har de köpt el från Vattenfall - nordisk elmix - jan-juni och från EON - nordisk residual - juli-dec</t>
        </r>
      </text>
    </comment>
    <comment ref="D411" authorId="0">
      <text>
        <r>
          <rPr>
            <sz val="11"/>
            <rFont val="Calibri"/>
            <family val="2"/>
          </rPr>
          <t>Spetsanläggningar centrala fjv-nätet</t>
        </r>
      </text>
    </comment>
    <comment ref="E411" authorId="0">
      <text>
        <r>
          <rPr>
            <sz val="11"/>
            <rFont val="Calibri"/>
            <family val="2"/>
          </rPr>
          <t>Hörneborgsverket fjvprod beräknat på andelen producerat fjv mot prod ånga</t>
        </r>
      </text>
    </comment>
  </commentList>
</comments>
</file>

<file path=xl/comments9.xml><?xml version="1.0" encoding="utf-8"?>
<comments xmlns="http://schemas.openxmlformats.org/spreadsheetml/2006/main">
  <authors>
    <author>Hedman Mattias</author>
  </authors>
  <commentList>
    <comment ref="E2" authorId="0">
      <text>
        <r>
          <rPr>
            <sz val="11"/>
            <rFont val="Calibri"/>
            <family val="2"/>
          </rPr>
          <t>Flera nyalslutningar under 2014</t>
        </r>
      </text>
    </comment>
    <comment ref="I2" authorId="0">
      <text>
        <r>
          <rPr>
            <sz val="11"/>
            <rFont val="Calibri"/>
            <family val="2"/>
          </rPr>
          <t>Nya anläggningar 2014</t>
        </r>
      </text>
    </comment>
    <comment ref="K3" authorId="0">
      <text>
        <r>
          <rPr>
            <sz val="11"/>
            <rFont val="Calibri"/>
            <family val="2"/>
          </rPr>
          <t>Ökad volym 2014</t>
        </r>
      </text>
    </comment>
    <comment ref="F4" authorId="0">
      <text>
        <r>
          <rPr>
            <sz val="11"/>
            <rFont val="Calibri"/>
            <family val="2"/>
          </rPr>
          <t>Nyanslutningar under 20144</t>
        </r>
      </text>
    </comment>
    <comment ref="E35" authorId="0">
      <text>
        <r>
          <rPr>
            <sz val="11"/>
            <rFont val="Calibri"/>
            <family val="2"/>
          </rPr>
          <t>Inkluderar även affärslokaler och företagskunder</t>
        </r>
      </text>
    </comment>
    <comment ref="K40" authorId="0">
      <text>
        <r>
          <rPr>
            <sz val="11"/>
            <rFont val="Calibri"/>
            <family val="2"/>
          </rPr>
          <t>Det har tillkommit en anläggning</t>
        </r>
      </text>
    </comment>
    <comment ref="D74" authorId="0">
      <text>
        <r>
          <rPr>
            <sz val="11"/>
            <rFont val="Calibri"/>
            <family val="2"/>
          </rPr>
          <t>Inrapporterat: 16,306 GWh. Ändrat till 30,606 GWh enligt mail från Tobias Andersson, inkluderat leveranser till egna fastigheter /ÅL 150608</t>
        </r>
      </text>
    </comment>
    <comment ref="D96" authorId="0">
      <text>
        <r>
          <rPr>
            <sz val="11"/>
            <rFont val="Calibri"/>
            <family val="2"/>
          </rPr>
          <t>Total fakturerad värme Xellent + Värme till pelletsfabrik + Internvärme för uppvärmning av loklaler + Värme till FJK-produktion</t>
        </r>
      </text>
    </comment>
    <comment ref="P101" authorId="0">
      <text>
        <r>
          <rPr>
            <sz val="11"/>
            <rFont val="Calibri"/>
            <family val="2"/>
          </rPr>
          <t>Korrigerad så att summan går ihop med tanke på att P531-538 och P542 innehåller Närvärme och Täby.</t>
        </r>
      </text>
    </comment>
    <comment ref="D120" authorId="0">
      <text>
        <r>
          <rPr>
            <sz val="11"/>
            <rFont val="Calibri"/>
            <family val="2"/>
          </rPr>
          <t>I siffrorna nedan ingår leveranser till bra miljöval. I såld värme ingår ej leverans för bra miljöval, denna finns i separat nät. //Charlotta Abrahamsson   Intern kommentar GE: Indata till miljöberäkningar, kontakta Charlotta Abrahamsson innan ändrin</t>
        </r>
      </text>
    </comment>
    <comment ref="H120" authorId="0">
      <text>
        <r>
          <rPr>
            <sz val="11"/>
            <rFont val="Calibri"/>
            <family val="2"/>
          </rPr>
          <t>2014 ET</t>
        </r>
      </text>
    </comment>
    <comment ref="K120" authorId="0">
      <text>
        <r>
          <rPr>
            <sz val="11"/>
            <rFont val="Calibri"/>
            <family val="2"/>
          </rPr>
          <t>Den största delen är värme som används vid produktion av absorptions-kyla och som inte finns någon bra kategori för.</t>
        </r>
      </text>
    </comment>
    <comment ref="L120" authorId="0">
      <text>
        <r>
          <rPr>
            <sz val="11"/>
            <rFont val="Calibri"/>
            <family val="2"/>
          </rPr>
          <t>2014 DS</t>
        </r>
      </text>
    </comment>
    <comment ref="M120" authorId="0">
      <text>
        <r>
          <rPr>
            <sz val="11"/>
            <rFont val="Calibri"/>
            <family val="2"/>
          </rPr>
          <t>2014 DS</t>
        </r>
      </text>
    </comment>
    <comment ref="D162" authorId="0">
      <text>
        <r>
          <rPr>
            <sz val="11"/>
            <rFont val="Calibri"/>
            <family val="2"/>
          </rPr>
          <t>Debatt - Statistik per SCB-Kategori urval Kolsva Samma som SCB P4:11 Kolsva</t>
        </r>
      </text>
    </comment>
    <comment ref="E162" authorId="0">
      <text>
        <r>
          <rPr>
            <sz val="11"/>
            <rFont val="Calibri"/>
            <family val="2"/>
          </rPr>
          <t>SCB 12 enl Debatt</t>
        </r>
      </text>
    </comment>
    <comment ref="F162" authorId="0">
      <text>
        <r>
          <rPr>
            <sz val="11"/>
            <rFont val="Calibri"/>
            <family val="2"/>
          </rPr>
          <t>SCB 10 enl Debatt</t>
        </r>
      </text>
    </comment>
    <comment ref="G162" authorId="0">
      <text>
        <r>
          <rPr>
            <sz val="11"/>
            <rFont val="Calibri"/>
            <family val="2"/>
          </rPr>
          <t>SCB 30 enl Debatt</t>
        </r>
      </text>
    </comment>
    <comment ref="I162" authorId="0">
      <text>
        <r>
          <rPr>
            <sz val="11"/>
            <rFont val="Calibri"/>
            <family val="2"/>
          </rPr>
          <t>SCB 20 &amp; 21 enl Debatt</t>
        </r>
      </text>
    </comment>
    <comment ref="J162" authorId="0">
      <text>
        <r>
          <rPr>
            <sz val="11"/>
            <rFont val="Calibri"/>
            <family val="2"/>
          </rPr>
          <t>SCB 60 enl Debatt</t>
        </r>
      </text>
    </comment>
    <comment ref="D163" authorId="0">
      <text>
        <r>
          <rPr>
            <sz val="11"/>
            <rFont val="Calibri"/>
            <family val="2"/>
          </rPr>
          <t>Från Debatt Statistik per SCB kategori samma som SCB P4:11</t>
        </r>
      </text>
    </comment>
    <comment ref="E163" authorId="0">
      <text>
        <r>
          <rPr>
            <sz val="11"/>
            <rFont val="Calibri"/>
            <family val="2"/>
          </rPr>
          <t>SCB12 från debatt</t>
        </r>
      </text>
    </comment>
    <comment ref="F163" authorId="0">
      <text>
        <r>
          <rPr>
            <sz val="11"/>
            <rFont val="Calibri"/>
            <family val="2"/>
          </rPr>
          <t>SCB 10, 11 &amp; 13 enl debatt</t>
        </r>
      </text>
    </comment>
    <comment ref="G163" authorId="0">
      <text>
        <r>
          <rPr>
            <sz val="11"/>
            <rFont val="Calibri"/>
            <family val="2"/>
          </rPr>
          <t>SCB 30 enl debatt</t>
        </r>
      </text>
    </comment>
    <comment ref="I163" authorId="0">
      <text>
        <r>
          <rPr>
            <sz val="11"/>
            <rFont val="Calibri"/>
            <family val="2"/>
          </rPr>
          <t>SCB 20 &amp; 21 enl Debatt</t>
        </r>
      </text>
    </comment>
    <comment ref="J163" authorId="0">
      <text>
        <r>
          <rPr>
            <sz val="11"/>
            <rFont val="Calibri"/>
            <family val="2"/>
          </rPr>
          <t>SCB 60 enl Debatt</t>
        </r>
      </text>
    </comment>
    <comment ref="L163" authorId="0">
      <text>
        <r>
          <rPr>
            <sz val="11"/>
            <rFont val="Calibri"/>
            <family val="2"/>
          </rPr>
          <t>SCB 13 enl Debatt</t>
        </r>
      </text>
    </comment>
    <comment ref="M182" authorId="0">
      <text>
        <r>
          <rPr>
            <sz val="11"/>
            <rFont val="Calibri"/>
            <family val="2"/>
          </rPr>
          <t>Det verkar som om 2013-års värde är felinrapporterat.</t>
        </r>
      </text>
    </comment>
    <comment ref="D212" authorId="0">
      <text>
        <r>
          <rPr>
            <sz val="11"/>
            <rFont val="Calibri"/>
            <family val="2"/>
          </rPr>
          <t>Driftrapport</t>
        </r>
      </text>
    </comment>
    <comment ref="J245" authorId="0">
      <text>
        <r>
          <rPr>
            <sz val="11"/>
            <rFont val="Calibri"/>
            <family val="2"/>
          </rPr>
          <t>Fr.o.m. 2014 föreligger en ny kategorisering av anslutna anläggningar därav skillnaden</t>
        </r>
      </text>
    </comment>
    <comment ref="I246" authorId="0">
      <text>
        <r>
          <rPr>
            <sz val="11"/>
            <rFont val="Calibri"/>
            <family val="2"/>
          </rPr>
          <t>ändrat antal ingående anläggningar</t>
        </r>
      </text>
    </comment>
    <comment ref="M301" authorId="0">
      <text>
        <r>
          <rPr>
            <sz val="11"/>
            <rFont val="Calibri"/>
            <family val="2"/>
          </rPr>
          <t xml:space="preserve">Mer exakt beräkning än tidigare år. Inte styrd efter kategori utan exakt efter produkt. </t>
        </r>
      </text>
    </comment>
    <comment ref="D344" authorId="0">
      <text>
        <r>
          <rPr>
            <sz val="11"/>
            <rFont val="Calibri"/>
            <family val="2"/>
          </rPr>
          <t>P530: Såld Värme är inte möjlig att registrera i för Nyköping P530: såld Värme = 259,2 GWh</t>
        </r>
      </text>
    </comment>
    <comment ref="G358" authorId="0">
      <text>
        <r>
          <rPr>
            <sz val="11"/>
            <rFont val="Calibri"/>
            <family val="2"/>
          </rPr>
          <t>Alla leveranser till industri avser leveranser till tillverkningsindustri (P542)</t>
        </r>
      </text>
    </comment>
    <comment ref="G359" authorId="0">
      <text>
        <r>
          <rPr>
            <sz val="11"/>
            <rFont val="Calibri"/>
            <family val="2"/>
          </rPr>
          <t>Alla leveranser till industri avser leveranser till tillverkningsindustri (P542)</t>
        </r>
      </text>
    </comment>
    <comment ref="H359" authorId="0">
      <text>
        <r>
          <rPr>
            <sz val="11"/>
            <rFont val="Calibri"/>
            <family val="2"/>
          </rPr>
          <t>Ångleverans sker till tillverkningsindustri</t>
        </r>
      </text>
    </comment>
    <comment ref="M359" authorId="0">
      <text>
        <r>
          <rPr>
            <sz val="11"/>
            <rFont val="Calibri"/>
            <family val="2"/>
          </rPr>
          <t xml:space="preserve">Se kommentar under P533 samt P534. </t>
        </r>
      </text>
    </comment>
    <comment ref="G360" authorId="0">
      <text>
        <r>
          <rPr>
            <sz val="11"/>
            <rFont val="Calibri"/>
            <family val="2"/>
          </rPr>
          <t>Alla leveranser till industri avser tillvekningsindustri (P542)</t>
        </r>
      </text>
    </comment>
    <comment ref="E361" authorId="0">
      <text>
        <r>
          <rPr>
            <sz val="11"/>
            <rFont val="Calibri"/>
            <family val="2"/>
          </rPr>
          <t>Avser flerbostadshus  +offentliga lokaler (P535), övriga lokaler (P536) samt markvärme (P537).</t>
        </r>
      </text>
    </comment>
    <comment ref="F361" authorId="0">
      <text>
        <r>
          <rPr>
            <sz val="11"/>
            <rFont val="Calibri"/>
            <family val="2"/>
          </rPr>
          <t>Avser villakunder.</t>
        </r>
      </text>
    </comment>
    <comment ref="O399" authorId="0">
      <text>
        <r>
          <rPr>
            <sz val="11"/>
            <rFont val="Calibri"/>
            <family val="2"/>
          </rPr>
          <t>Brutto. Även leverans från Landskrona Energi till Ö-kraft sker. Ingår i redovisad volym i P530 ovan. Eftersom vi säljer värmen till Lkr ursprungsspecifik, har jag lagt de 45,572 GWh med dess värden vi sålt till Lkr i flik Miljö fält P1094-P1098 /CA</t>
        </r>
      </text>
    </comment>
    <comment ref="D411" authorId="0">
      <text>
        <r>
          <rPr>
            <sz val="11"/>
            <rFont val="Calibri"/>
            <family val="2"/>
          </rPr>
          <t>För 2013 var allt sålt med, nu processånga separat</t>
        </r>
      </text>
    </comment>
  </commentList>
</comments>
</file>

<file path=xl/comments10.xml><?xml version="1.0" encoding="utf-8"?>
<comments xmlns="http://schemas.openxmlformats.org/spreadsheetml/2006/main">
  <authors>
    <author>Åsa Lindqvist</author>
  </authors>
  <commentList>
    <comment ref="K190" authorId="0">
      <text>
        <r>
          <rPr>
            <b/>
            <sz val="9"/>
            <color indexed="81"/>
            <rFont val="Tahoma"/>
            <family val="2"/>
          </rPr>
          <t>Åsa Lindqvist:</t>
        </r>
        <r>
          <rPr>
            <sz val="9"/>
            <color indexed="81"/>
            <rFont val="Tahoma"/>
            <family val="2"/>
          </rPr>
          <t xml:space="preserve">
Se kommentar på "spillvärme"</t>
        </r>
      </text>
    </comment>
    <comment ref="AD190" authorId="0">
      <text>
        <r>
          <rPr>
            <b/>
            <sz val="9"/>
            <color indexed="81"/>
            <rFont val="Tahoma"/>
            <family val="2"/>
          </rPr>
          <t>Åsa Lindqvist:</t>
        </r>
        <r>
          <rPr>
            <sz val="9"/>
            <color indexed="81"/>
            <rFont val="Tahoma"/>
            <family val="2"/>
          </rPr>
          <t xml:space="preserve">
Inrapporterat: 799.859 GWh. Det är avfallsgas från stålindustrin, men de har lagt det som spillvärme för att få rätt emissionsfaktorer. Flyttade det till avfallsgas från stålind./ÅL 150610</t>
        </r>
      </text>
    </comment>
  </commentList>
</comments>
</file>

<file path=xl/comments11.xml><?xml version="1.0" encoding="utf-8"?>
<comments xmlns="http://schemas.openxmlformats.org/spreadsheetml/2006/main">
  <authors>
    <author>Författare</author>
  </authors>
  <commentList>
    <comment ref="N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O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P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<sst xmlns="http://schemas.openxmlformats.org/spreadsheetml/2006/main" count="56505" uniqueCount="1154">
  <si>
    <t>Företag</t>
  </si>
  <si>
    <t>Nät</t>
  </si>
  <si>
    <t>Total primärenergi-faktor</t>
  </si>
  <si>
    <t>Total CO2 förbränning [g/kWh]</t>
  </si>
  <si>
    <t>Total CO2 transport och prod. av bränslen [g/kWh]</t>
  </si>
  <si>
    <t>Total andel fossilt</t>
  </si>
  <si>
    <t>Godkänd</t>
  </si>
  <si>
    <t>Kvalitets-granskad</t>
  </si>
  <si>
    <t>Nej</t>
  </si>
  <si>
    <t/>
  </si>
  <si>
    <t>Ja</t>
  </si>
  <si>
    <t>Kalix</t>
  </si>
  <si>
    <t>Affärsverken Karlskrona AB</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</si>
  <si>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</si>
  <si>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</si>
  <si>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</si>
  <si>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</si>
  <si>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</si>
  <si>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</si>
  <si>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</si>
  <si>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</si>
  <si>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</si>
  <si>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</si>
  <si>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</si>
  <si>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</si>
  <si>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Arboga Energi AB</t>
  </si>
  <si>
    <t>Arboga</t>
  </si>
  <si>
    <t>Arvidsjaurs Energi AB</t>
  </si>
  <si>
    <t>Arvidsjaur</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</si>
  <si>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</si>
  <si>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</si>
  <si>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</si>
  <si>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</si>
  <si>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</si>
  <si>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</si>
  <si>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</si>
  <si>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</si>
  <si>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</si>
  <si>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</si>
  <si>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</si>
  <si>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</si>
  <si>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</si>
  <si>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</si>
  <si>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</si>
  <si>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</si>
  <si>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</si>
  <si>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</si>
  <si>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</si>
  <si>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</si>
  <si>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</si>
  <si>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</si>
  <si>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</si>
  <si>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</si>
  <si>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</si>
  <si>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</si>
  <si>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</si>
  <si>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</si>
  <si>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</si>
  <si>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</si>
  <si>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</si>
  <si>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</si>
  <si>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</si>
  <si>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</si>
  <si>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</si>
  <si>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</si>
  <si>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</si>
  <si>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</si>
  <si>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</si>
  <si>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</si>
  <si>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</si>
  <si>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</si>
  <si>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</si>
  <si>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</si>
  <si>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</si>
  <si>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</si>
  <si>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</si>
  <si>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</si>
  <si>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</si>
  <si>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Blomstermåla</t>
  </si>
  <si>
    <t>Boxholm</t>
  </si>
  <si>
    <t>Bro</t>
  </si>
  <si>
    <t>Bålsta</t>
  </si>
  <si>
    <t>Coop</t>
  </si>
  <si>
    <t>HÖK</t>
  </si>
  <si>
    <t>Järfälla</t>
  </si>
  <si>
    <t>Kungsängen</t>
  </si>
  <si>
    <t>Malmö</t>
  </si>
  <si>
    <t>Mora</t>
  </si>
  <si>
    <t>Mönsterås</t>
  </si>
  <si>
    <t>Norrköping - Söderköping</t>
  </si>
  <si>
    <t>Orsa</t>
  </si>
  <si>
    <t>Sollefteå</t>
  </si>
  <si>
    <t>Staffanstorp</t>
  </si>
  <si>
    <t>Timrå</t>
  </si>
  <si>
    <t>Täby E.ON.</t>
  </si>
  <si>
    <t>Vallentuna</t>
  </si>
  <si>
    <t>Vaxholm</t>
  </si>
  <si>
    <t>Vännäsby</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</si>
  <si>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</si>
  <si>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</si>
  <si>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</si>
  <si>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</si>
  <si>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</si>
  <si>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</si>
  <si>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</si>
  <si>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</si>
  <si>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</si>
  <si>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</si>
  <si>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</si>
  <si>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</si>
  <si>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</si>
  <si>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</si>
  <si>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</si>
  <si>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</si>
  <si>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</si>
  <si>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Enycon AB</t>
  </si>
  <si>
    <t>Bollstabruk</t>
  </si>
  <si>
    <t>Friggesund</t>
  </si>
  <si>
    <t>Funäsdalen</t>
  </si>
  <si>
    <t>Hede</t>
  </si>
  <si>
    <t>Långsele</t>
  </si>
  <si>
    <t>Näsåker</t>
  </si>
  <si>
    <t>Ramsele</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</si>
  <si>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</si>
  <si>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</si>
  <si>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</si>
  <si>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</si>
  <si>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</si>
  <si>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</si>
  <si>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</si>
  <si>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</si>
  <si>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</si>
  <si>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</si>
  <si>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</si>
  <si>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</si>
  <si>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</si>
  <si>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</si>
  <si>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</si>
  <si>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</si>
  <si>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</si>
  <si>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</si>
  <si>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</si>
  <si>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</si>
  <si>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</si>
  <si>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Fortum Värme,  AB s.m. Stockholms stad</t>
  </si>
  <si>
    <t>Stockholm</t>
  </si>
  <si>
    <t>Täby</t>
  </si>
  <si>
    <t>Gimmersta Energi AB</t>
  </si>
  <si>
    <t>Bie</t>
  </si>
  <si>
    <t>Björkvik</t>
  </si>
  <si>
    <t>Floda</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</si>
  <si>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</si>
  <si>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</si>
  <si>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</si>
  <si>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</si>
  <si>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</si>
  <si>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</si>
  <si>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</si>
  <si>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</si>
  <si>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</si>
  <si>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</si>
  <si>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</si>
  <si>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</si>
  <si>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</si>
  <si>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</si>
  <si>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</si>
  <si>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</si>
  <si>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</si>
  <si>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</si>
  <si>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</si>
  <si>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Göteborg. Partille. Ale</t>
  </si>
  <si>
    <t>Göteborg. Övrigt: Bra Miljöval</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</si>
  <si>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</si>
  <si>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</si>
  <si>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</si>
  <si>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</si>
  <si>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</si>
  <si>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</si>
  <si>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</si>
  <si>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</si>
  <si>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</si>
  <si>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</si>
  <si>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</si>
  <si>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</si>
  <si>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</si>
  <si>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</si>
  <si>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</si>
  <si>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</si>
  <si>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</si>
  <si>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</si>
  <si>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</si>
  <si>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</si>
  <si>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</si>
  <si>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</si>
  <si>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</si>
  <si>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</si>
  <si>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</si>
  <si>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</si>
  <si>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</si>
  <si>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</si>
  <si>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</si>
  <si>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</si>
  <si>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</si>
  <si>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</si>
  <si>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</si>
  <si>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</si>
  <si>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Jönköping Energi AB</t>
  </si>
  <si>
    <t>Axamo</t>
  </si>
  <si>
    <t>Bankeryd</t>
  </si>
  <si>
    <t>Gränna</t>
  </si>
  <si>
    <t>Jönköping</t>
  </si>
  <si>
    <t>Norrahammar</t>
  </si>
  <si>
    <t>Stensholm</t>
  </si>
  <si>
    <t>Kalmar Energi Värme AB</t>
  </si>
  <si>
    <t>Kalmar</t>
  </si>
  <si>
    <t>Karlshamn Energi AB</t>
  </si>
  <si>
    <t>Karlshamn</t>
  </si>
  <si>
    <t>Karlstads Energi AB</t>
  </si>
  <si>
    <t>Karlstad</t>
  </si>
  <si>
    <t>Katrinefors Kraftvärme AB</t>
  </si>
  <si>
    <t>Katrinefors Kraftvärme (producent)</t>
  </si>
  <si>
    <t>Kils Energi AB</t>
  </si>
  <si>
    <t>Kil</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</si>
  <si>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</si>
  <si>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</si>
  <si>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</si>
  <si>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</si>
  <si>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</si>
  <si>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</si>
  <si>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</si>
  <si>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</si>
  <si>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</si>
  <si>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</si>
  <si>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</si>
  <si>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</si>
  <si>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</si>
  <si>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</si>
  <si>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</si>
  <si>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</si>
  <si>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</si>
  <si>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</si>
  <si>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</si>
  <si>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</si>
  <si>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</si>
  <si>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</si>
  <si>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</si>
  <si>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</si>
  <si>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</si>
  <si>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</si>
  <si>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</si>
  <si>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</si>
  <si>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</si>
  <si>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</si>
  <si>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</si>
  <si>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</si>
  <si>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</si>
  <si>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</si>
  <si>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</si>
  <si>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</si>
  <si>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</si>
  <si>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</si>
  <si>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</si>
  <si>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</si>
  <si>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</si>
  <si>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</si>
  <si>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</si>
  <si>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</si>
  <si>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</si>
  <si>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</si>
  <si>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</si>
  <si>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</si>
  <si>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</si>
  <si>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</si>
  <si>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</si>
  <si>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</si>
  <si>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</si>
  <si>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</si>
  <si>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</si>
  <si>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</si>
  <si>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</si>
  <si>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</si>
  <si>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</si>
  <si>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</si>
  <si>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</si>
  <si>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</si>
  <si>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</si>
  <si>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</si>
  <si>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</si>
  <si>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</si>
  <si>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</si>
  <si>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</si>
  <si>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</si>
  <si>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Hallstahammar</t>
  </si>
  <si>
    <t>Kungsör</t>
  </si>
  <si>
    <t>Surahammar Mälarenergi</t>
  </si>
  <si>
    <t>Västerås</t>
  </si>
  <si>
    <t>Västerås Miljömärkt</t>
  </si>
  <si>
    <t>Mölndal Energi AB</t>
  </si>
  <si>
    <t>Mölndal</t>
  </si>
  <si>
    <t>Mölndal Bra Miljöval</t>
  </si>
  <si>
    <t>Norrenergi AB</t>
  </si>
  <si>
    <t>Sundbyberg-Solna</t>
  </si>
  <si>
    <t>Norrtälje Energi AB</t>
  </si>
  <si>
    <t>Hallstavik</t>
  </si>
  <si>
    <t>Norrtälje</t>
  </si>
  <si>
    <t>Rimbo</t>
  </si>
  <si>
    <t>Nybro Energi AB</t>
  </si>
  <si>
    <t>Nybro</t>
  </si>
  <si>
    <t>Nässjö Affärsverk AB</t>
  </si>
  <si>
    <t>Anneberg</t>
  </si>
  <si>
    <t>Bodafors</t>
  </si>
  <si>
    <t>Nässjö</t>
  </si>
  <si>
    <t>Olofströms Kraft AB</t>
  </si>
  <si>
    <t>Olofström</t>
  </si>
  <si>
    <t>Oskarshamn Energi AB</t>
  </si>
  <si>
    <t>Oskarshamn</t>
  </si>
  <si>
    <t>Oxelö Energi AB</t>
  </si>
  <si>
    <t>Oxelösund</t>
  </si>
  <si>
    <t>Peab Energi AB</t>
  </si>
  <si>
    <t>Åstorps Bioenergi</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</si>
  <si>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</si>
  <si>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</si>
  <si>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</si>
  <si>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</si>
  <si>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</si>
  <si>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</si>
  <si>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</si>
  <si>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</si>
  <si>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</si>
  <si>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</si>
  <si>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</si>
  <si>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</si>
  <si>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</si>
  <si>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</si>
  <si>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</si>
  <si>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</si>
  <si>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</si>
  <si>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</si>
  <si>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</si>
  <si>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</si>
  <si>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</si>
  <si>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</si>
  <si>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</si>
  <si>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</si>
  <si>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</si>
  <si>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Älvdalen</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</si>
  <si>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</si>
  <si>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</si>
  <si>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</si>
  <si>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</si>
  <si>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</si>
  <si>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</si>
  <si>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</si>
  <si>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</si>
  <si>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</si>
  <si>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</si>
  <si>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</si>
  <si>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</si>
  <si>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</si>
  <si>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</si>
  <si>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</si>
  <si>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</si>
  <si>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</si>
  <si>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</si>
  <si>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</si>
  <si>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</si>
  <si>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</si>
  <si>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</si>
  <si>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</si>
  <si>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</si>
  <si>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</si>
  <si>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</si>
  <si>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</si>
  <si>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</si>
  <si>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</si>
  <si>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</si>
  <si>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</si>
  <si>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</si>
  <si>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</si>
  <si>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</si>
  <si>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</si>
  <si>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</si>
  <si>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</si>
  <si>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</si>
  <si>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</si>
  <si>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</si>
  <si>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</si>
  <si>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</si>
  <si>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</si>
  <si>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</si>
  <si>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</si>
  <si>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</si>
  <si>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</si>
  <si>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</si>
  <si>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</si>
  <si>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</si>
  <si>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</si>
  <si>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</si>
  <si>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</si>
  <si>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Sundsvall Energi AB</t>
  </si>
  <si>
    <t>Kvissleby</t>
  </si>
  <si>
    <t>Matfors</t>
  </si>
  <si>
    <t>Sundsvall</t>
  </si>
  <si>
    <t>Tunadal</t>
  </si>
  <si>
    <t>Övriga nät Sundsvall energi</t>
  </si>
  <si>
    <t>Surahammars Kommunal Teknik AB</t>
  </si>
  <si>
    <t>Ramnäs</t>
  </si>
  <si>
    <t>Surahammar</t>
  </si>
  <si>
    <t>Virsbo</t>
  </si>
  <si>
    <t>Västsura</t>
  </si>
  <si>
    <t>Sävsjö Energi AB</t>
  </si>
  <si>
    <t>Rörvik</t>
  </si>
  <si>
    <t>Sävsjö</t>
  </si>
  <si>
    <t>Söderenergi AB</t>
  </si>
  <si>
    <t>Söderenergi</t>
  </si>
  <si>
    <t>Söderhamn Nära AB</t>
  </si>
  <si>
    <t>Ljusne</t>
  </si>
  <si>
    <t>Mohed</t>
  </si>
  <si>
    <t>Sandarne</t>
  </si>
  <si>
    <t>Söderhamn</t>
  </si>
  <si>
    <t>Södertörns Fjärrvärme AB</t>
  </si>
  <si>
    <t>Södertörn Fjärrvärme Totalt</t>
  </si>
  <si>
    <t>Tekniska Verken i Kiruna AB</t>
  </si>
  <si>
    <t>Kiruna C</t>
  </si>
  <si>
    <t>Vittangi</t>
  </si>
  <si>
    <t>Tekniska Verken i Linköping AB</t>
  </si>
  <si>
    <t>Borensberg</t>
  </si>
  <si>
    <t>Katrineholm</t>
  </si>
  <si>
    <t>Kisa</t>
  </si>
  <si>
    <t>Linköping</t>
  </si>
  <si>
    <t>Skärblacka</t>
  </si>
  <si>
    <t>Åtvidaberg</t>
  </si>
  <si>
    <t>Telge Nät AB</t>
  </si>
  <si>
    <t>Järna (ingår i Södertälje)</t>
  </si>
  <si>
    <t>Nykvarn (ingår i Södertälje)</t>
  </si>
  <si>
    <t>Södertälje</t>
  </si>
  <si>
    <t>Tidaholms Energi AB</t>
  </si>
  <si>
    <t>Tidaholm</t>
  </si>
  <si>
    <t>Tierps Fjärrvärme AB</t>
  </si>
  <si>
    <t>Tierp</t>
  </si>
  <si>
    <t>Örbyhus</t>
  </si>
  <si>
    <t>Torsås fjärrvärmenät AB</t>
  </si>
  <si>
    <t>Torsås</t>
  </si>
  <si>
    <t>Tranås Energi AB</t>
  </si>
  <si>
    <t>Tranås</t>
  </si>
  <si>
    <t>Trelleborgs Fjärrvärme AB</t>
  </si>
  <si>
    <t>Trelleborg Fjärrvärme AB</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</si>
  <si>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</si>
  <si>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</si>
  <si>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</si>
  <si>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</si>
  <si>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</si>
  <si>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</si>
  <si>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</si>
  <si>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</si>
  <si>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</si>
  <si>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</si>
  <si>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</si>
  <si>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</si>
  <si>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</si>
  <si>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</si>
  <si>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</si>
  <si>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</si>
  <si>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</si>
  <si>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</si>
  <si>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</si>
  <si>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</si>
  <si>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</si>
  <si>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Träslövsläge</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</si>
  <si>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</si>
  <si>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</si>
  <si>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</si>
  <si>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</si>
  <si>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</si>
  <si>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</si>
  <si>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</si>
  <si>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</si>
  <si>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</si>
  <si>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</si>
  <si>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</si>
  <si>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</si>
  <si>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</si>
  <si>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</si>
  <si>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</si>
  <si>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</si>
  <si>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</si>
  <si>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Övertorneå</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</si>
  <si>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</si>
  <si>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</si>
  <si>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</si>
  <si>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</si>
  <si>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</si>
  <si>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</si>
  <si>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</si>
  <si>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</si>
  <si>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</si>
  <si>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</si>
  <si>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</si>
  <si>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</si>
  <si>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</si>
  <si>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</si>
  <si>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</si>
  <si>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</si>
  <si>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</si>
  <si>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</si>
  <si>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</si>
  <si>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</si>
  <si>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Gullspång</t>
  </si>
  <si>
    <t>Hofors(Värmevärden)</t>
  </si>
  <si>
    <t>Hudiksvall</t>
  </si>
  <si>
    <t>Hällefors</t>
  </si>
  <si>
    <t>Iggesund</t>
  </si>
  <si>
    <t>Kopparberg</t>
  </si>
  <si>
    <t>Kristinehamn(Värmevärden)</t>
  </si>
  <si>
    <t>Nynäshamn</t>
  </si>
  <si>
    <t>Näsviken</t>
  </si>
  <si>
    <t>Stöllet</t>
  </si>
  <si>
    <t xml:space="preserve">Säffle </t>
  </si>
  <si>
    <t>Sörforsa</t>
  </si>
  <si>
    <t>Torsby</t>
  </si>
  <si>
    <t>Örebro Kartongbruk</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</si>
  <si>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</si>
  <si>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</si>
  <si>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</si>
  <si>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</si>
  <si>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</si>
  <si>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</si>
  <si>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</si>
  <si>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</si>
  <si>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</si>
  <si>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</si>
  <si>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</si>
  <si>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</si>
  <si>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</si>
  <si>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</si>
  <si>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</si>
  <si>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</si>
  <si>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</si>
  <si>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</si>
  <si>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</si>
  <si>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</si>
  <si>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</si>
  <si>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</si>
  <si>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</si>
  <si>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</si>
  <si>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Älvsbyns Energi AB</t>
  </si>
  <si>
    <t>Älvsbyn</t>
  </si>
  <si>
    <t>Öresundskraft AB</t>
  </si>
  <si>
    <t>Helsingborg</t>
  </si>
  <si>
    <t>Hjärnarp</t>
  </si>
  <si>
    <t>Vejbystrand</t>
  </si>
  <si>
    <t>Ängelholm</t>
  </si>
  <si>
    <t>Örkelljunga Fjärrvärmeverk AB</t>
  </si>
  <si>
    <t>Örkelljunga</t>
  </si>
  <si>
    <t>Österlens Kraft AB</t>
  </si>
  <si>
    <t>Simrishamn</t>
  </si>
  <si>
    <t>Övik Energi AB</t>
  </si>
  <si>
    <t>Bjästa</t>
  </si>
  <si>
    <t>Bredbyn</t>
  </si>
  <si>
    <t>Hampnäs</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</si>
  <si>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</si>
  <si>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</si>
  <si>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</si>
  <si>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</si>
  <si>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</si>
  <si>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</si>
  <si>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</si>
  <si>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</si>
  <si>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</si>
  <si>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</si>
  <si>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</si>
  <si>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</si>
  <si>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</si>
  <si>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</si>
  <si>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</si>
  <si>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</si>
  <si>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</si>
  <si>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</si>
  <si>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</si>
  <si>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</si>
  <si>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</si>
  <si>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</si>
  <si>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</si>
  <si>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</si>
  <si>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</si>
  <si>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</si>
  <si>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</si>
  <si>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</si>
  <si>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</si>
  <si>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</si>
  <si>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</si>
  <si>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</si>
  <si>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</si>
  <si>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</si>
  <si>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</si>
  <si>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</si>
  <si>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</si>
  <si>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</si>
  <si>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ET</t>
  </si>
  <si>
    <t>-</t>
  </si>
  <si>
    <t>Renat avloppsvatten</t>
  </si>
  <si>
    <t>'Gasol'</t>
  </si>
  <si>
    <t>'Övr fossilt bränsle är gasol'</t>
  </si>
  <si>
    <t>Rökgaskondensat</t>
  </si>
  <si>
    <t>Sjövatten</t>
  </si>
  <si>
    <t>Lågtempererad spillvärme</t>
  </si>
  <si>
    <t>Geotermi</t>
  </si>
  <si>
    <t>'-'</t>
  </si>
  <si>
    <t>'Gasol = Övrigt fossilt bränsle'</t>
  </si>
  <si>
    <t>DS</t>
  </si>
  <si>
    <t>'Vi producerar ånga till industrin också.'</t>
  </si>
  <si>
    <t>'Olja till spets och underhåll'</t>
  </si>
  <si>
    <t>'Olja vid stopp pelletspanna'</t>
  </si>
  <si>
    <t>et</t>
  </si>
  <si>
    <t>'Bättre lev. från SCA '</t>
  </si>
  <si>
    <t>'2014 ny pelletspanna som minskar vår oljeandel. '</t>
  </si>
  <si>
    <t>'ok'</t>
  </si>
  <si>
    <t>'Assbergsverket har levererat 1.8 GWh under 2014'</t>
  </si>
  <si>
    <t>Grundvatten</t>
  </si>
  <si>
    <t>'2014 var väldigt varmt mindre spetslast'</t>
  </si>
  <si>
    <t>'övr fossilt bränsle är gasol'</t>
  </si>
  <si>
    <t>Torsby kommun</t>
  </si>
  <si>
    <t xml:space="preserve"> </t>
  </si>
  <si>
    <t>'Olja Ultra 3A'</t>
  </si>
  <si>
    <t>Täby Kommun</t>
  </si>
  <si>
    <t>'.'</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</si>
  <si>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</si>
  <si>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</si>
  <si>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</si>
  <si>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</si>
  <si>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</si>
  <si>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bränslemängd (autosumma) ()</t>
  </si>
  <si>
    <t>Tillförd energi från rökgaskondensering (GWh)</t>
  </si>
  <si>
    <t>Oförädlade trädbränslen</t>
  </si>
  <si>
    <t>Avfall</t>
  </si>
  <si>
    <t>RT-flis</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</si>
  <si>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</si>
  <si>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</si>
  <si>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</si>
  <si>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</si>
  <si>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</si>
  <si>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</si>
  <si>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</si>
  <si>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</si>
  <si>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</si>
  <si>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</si>
  <si>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</si>
  <si>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</si>
  <si>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</si>
  <si>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</si>
  <si>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</si>
  <si>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</si>
  <si>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</si>
  <si>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</si>
  <si>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</si>
  <si>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'Stora Enso'</t>
  </si>
  <si>
    <t>Spillvärme</t>
  </si>
  <si>
    <t>'Stora Enso Kvarnsveden AB'</t>
  </si>
  <si>
    <t>Sekundära trädbränslen</t>
  </si>
  <si>
    <t>'StoraEnso Nymölla '</t>
  </si>
  <si>
    <t>Annat ( kommentera)</t>
  </si>
  <si>
    <t>'Bergkvist i Insjön AB'</t>
  </si>
  <si>
    <t>'Sakab AB'</t>
  </si>
  <si>
    <t>'Fortum Värme AB'</t>
  </si>
  <si>
    <t>'Siljan Timber AB'</t>
  </si>
  <si>
    <t>'Åmotfors Energi AB'</t>
  </si>
  <si>
    <t>EO1</t>
  </si>
  <si>
    <t>'Eksjö Industri AB'</t>
  </si>
  <si>
    <t>'Statkraft'</t>
  </si>
  <si>
    <t>Primära trädbränslen</t>
  </si>
  <si>
    <t>'Woxnadalens Energi AB'</t>
  </si>
  <si>
    <t>'Eon Värme Sverige AB'</t>
  </si>
  <si>
    <t>'Borlänge Energi'</t>
  </si>
  <si>
    <t>'VIDA'</t>
  </si>
  <si>
    <t>'Gotlandsflis AB'</t>
  </si>
  <si>
    <t>'Bomhus Energi AB'</t>
  </si>
  <si>
    <t>'BillerudKorsnäs AB'</t>
  </si>
  <si>
    <t>El</t>
  </si>
  <si>
    <t>EO3-5</t>
  </si>
  <si>
    <t>'Renova'</t>
  </si>
  <si>
    <t>'Chalmers'</t>
  </si>
  <si>
    <t>'Hissmofors Såg'</t>
  </si>
  <si>
    <t>'AarhusKarlshamn'</t>
  </si>
  <si>
    <t>Pellets och briketter</t>
  </si>
  <si>
    <t>'Kils Avfallshantering AB'</t>
  </si>
  <si>
    <t>Avfallsgas</t>
  </si>
  <si>
    <t>'Svenstorp'</t>
  </si>
  <si>
    <t>'Ellinge'</t>
  </si>
  <si>
    <t>'Vafab Miljö AB'</t>
  </si>
  <si>
    <t>'Panncentralen i Lerum AB'</t>
  </si>
  <si>
    <t>'SCA Lilla Edet'</t>
  </si>
  <si>
    <t>Okänt</t>
  </si>
  <si>
    <t>'Billerud / Korsnäs'</t>
  </si>
  <si>
    <t>'Lulekraft AB'</t>
  </si>
  <si>
    <t>EO2</t>
  </si>
  <si>
    <t>'Hilbrand AB'</t>
  </si>
  <si>
    <t>'VAFAB'</t>
  </si>
  <si>
    <t>'Perstorp AB'</t>
  </si>
  <si>
    <t>'Vattenfall Heat'</t>
  </si>
  <si>
    <t>'Energifrakt i Piteå AB'</t>
  </si>
  <si>
    <t>'Sunne kommun'</t>
  </si>
  <si>
    <t>'Söderbärke bioenergi AB'</t>
  </si>
  <si>
    <t>'Fortum Värme'</t>
  </si>
  <si>
    <t>'Birka 2 KB'</t>
  </si>
  <si>
    <t>'Sandåsa Timber AB'</t>
  </si>
  <si>
    <t>'SCA Ortviken'</t>
  </si>
  <si>
    <t>'SCA Östrand'</t>
  </si>
  <si>
    <t>''E.on Försäljning Sverige AB''</t>
  </si>
  <si>
    <t>'EOn Värme'</t>
  </si>
  <si>
    <t>'Södra Timber Kinda'</t>
  </si>
  <si>
    <t>'Billerud Skärblacka AB'</t>
  </si>
  <si>
    <t>'Farmarenergi'</t>
  </si>
  <si>
    <t>'Söderenergi AB'</t>
  </si>
  <si>
    <t>'Bal o Bobcat'</t>
  </si>
  <si>
    <t>'Dalkia'</t>
  </si>
  <si>
    <t>'Agroenergi Neova'</t>
  </si>
  <si>
    <t>'Norra Skogsägarna'</t>
  </si>
  <si>
    <t>'Krematoriet'</t>
  </si>
  <si>
    <t>'Varaslättens Lagerhus'</t>
  </si>
  <si>
    <t>'Södra Cell Värö'</t>
  </si>
  <si>
    <t>'Tornion Energia Oy'</t>
  </si>
  <si>
    <t>Torv</t>
  </si>
  <si>
    <t>'Ekenäs timber'</t>
  </si>
  <si>
    <t>'Frödinge sågverk AB'</t>
  </si>
  <si>
    <t>'Katrinefors Kraftvärmeverk AB'</t>
  </si>
  <si>
    <t>'AB Karl Hedin'</t>
  </si>
  <si>
    <t>'Gruvön Billerud'</t>
  </si>
  <si>
    <t>'Pemco'</t>
  </si>
  <si>
    <t>'Iggesund paperboard'</t>
  </si>
  <si>
    <t>'Nordic Paper'</t>
  </si>
  <si>
    <t>'RTAB Energiproduktion AB''</t>
  </si>
  <si>
    <t>'ABB'</t>
  </si>
  <si>
    <t>'Lantmännen Agroenergi AB'</t>
  </si>
  <si>
    <t>'Lantmännen'</t>
  </si>
  <si>
    <t>'Tvären AB'</t>
  </si>
  <si>
    <t>'Eka Chemicals AB'</t>
  </si>
  <si>
    <t>'OX2'</t>
  </si>
  <si>
    <t>'Svensk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</si>
  <si>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</si>
  <si>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</si>
  <si>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</si>
  <si>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</si>
  <si>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</si>
  <si>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</si>
  <si>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</si>
  <si>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</si>
  <si>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</si>
  <si>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</si>
  <si>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</si>
  <si>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</si>
  <si>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</si>
  <si>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</si>
  <si>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</si>
  <si>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</si>
  <si>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</si>
  <si>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</si>
  <si>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</si>
  <si>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'Intern använding pelletstillverkning'</t>
  </si>
  <si>
    <t>'Internvärme + värme till FJK'</t>
  </si>
  <si>
    <t>'Sollentuna Energi'</t>
  </si>
  <si>
    <t>'Söderenergi. Norrenergi. EON. SFAB'</t>
  </si>
  <si>
    <t>'Kungälv Energi'</t>
  </si>
  <si>
    <t>'Mölndal Energi'</t>
  </si>
  <si>
    <t>'Sörred Energi'</t>
  </si>
  <si>
    <t>'Hammarö Energi AB'</t>
  </si>
  <si>
    <t>'Öresundskraft AB'</t>
  </si>
  <si>
    <t>'Göteborg Energi'</t>
  </si>
  <si>
    <t>'Fortum'</t>
  </si>
  <si>
    <t>'0'</t>
  </si>
  <si>
    <t>'Södertörns Fjärrvärme AB'</t>
  </si>
  <si>
    <t>'Telge Energi '</t>
  </si>
  <si>
    <t>'Fortum Värme AB '</t>
  </si>
  <si>
    <t>'Mjölby Svartådalen Energi AB'</t>
  </si>
  <si>
    <t>'Kristinehamns Energi'</t>
  </si>
  <si>
    <t>'Landskrona Energi AB'</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</si>
  <si>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</si>
  <si>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</si>
  <si>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</si>
  <si>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</si>
  <si>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</si>
  <si>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</si>
  <si>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</si>
  <si>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</si>
  <si>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</si>
  <si>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</si>
  <si>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</si>
  <si>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</si>
  <si>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'förnybar el "guaranteee of origin"'</t>
  </si>
  <si>
    <t>'85% vattenkraft och 15% vind'</t>
  </si>
  <si>
    <t>'El från vattenkraft'</t>
  </si>
  <si>
    <t>'vind/vatten'</t>
  </si>
  <si>
    <t>'Källmärkt'</t>
  </si>
  <si>
    <t>'Vattenkraft'</t>
  </si>
  <si>
    <t>'Bra miljöval el'</t>
  </si>
  <si>
    <t>'100% förnybart från Dala Kraft'</t>
  </si>
  <si>
    <t>'100% förnybar el från Dala Kraft'</t>
  </si>
  <si>
    <t>'Bioel till vp'</t>
  </si>
  <si>
    <t>'100'</t>
  </si>
  <si>
    <t>'Biokraft'</t>
  </si>
  <si>
    <t>'Eskilstuna Bioel'</t>
  </si>
  <si>
    <t>'Bra Miljöval'</t>
  </si>
  <si>
    <t>'FEAB Bra Miljöval'</t>
  </si>
  <si>
    <t>'FEAB Bra MIljöval'</t>
  </si>
  <si>
    <t>'Nordisk residual'</t>
  </si>
  <si>
    <t>'Egen Vindkraft'</t>
  </si>
  <si>
    <t>'Egen vindkraft'</t>
  </si>
  <si>
    <t>'57% biokraft. 39% vattenkraft. 4% vindkraft'</t>
  </si>
  <si>
    <t>'förnybart'</t>
  </si>
  <si>
    <t>'Grön el'</t>
  </si>
  <si>
    <t>'Källmärkt Gävle Energi'</t>
  </si>
  <si>
    <t>'Förnybar vattenkraft'</t>
  </si>
  <si>
    <t>'El från Karlstads Energi'</t>
  </si>
  <si>
    <t>'Karlstads Energi'</t>
  </si>
  <si>
    <t>'Vattenkraftsel'</t>
  </si>
  <si>
    <t>'Vatten el'</t>
  </si>
  <si>
    <t>'vattenkraft El'</t>
  </si>
  <si>
    <t>'Jämtkraft lokalprisel'</t>
  </si>
  <si>
    <t>'Jämtkraft lokalel'</t>
  </si>
  <si>
    <t>'100 % förnybar el'</t>
  </si>
  <si>
    <t>'100% vindkraft'</t>
  </si>
  <si>
    <t>'Förnybar'</t>
  </si>
  <si>
    <t>'Lokal Vind El från Göteborg Energi'</t>
  </si>
  <si>
    <t>'Lokal Vindel från Göteborg Energi'</t>
  </si>
  <si>
    <t>'Vattenkraftel'</t>
  </si>
  <si>
    <t>'Vasttenkraftel'</t>
  </si>
  <si>
    <t>'Vindel+El från Kraftvärmeverket'</t>
  </si>
  <si>
    <t>'Vindel'</t>
  </si>
  <si>
    <t>'Bra miljöval'</t>
  </si>
  <si>
    <t>'Bramiljöval'</t>
  </si>
  <si>
    <t>'residual'</t>
  </si>
  <si>
    <t>'Förnybar el från egen produktion'</t>
  </si>
  <si>
    <t>'Vattenel'</t>
  </si>
  <si>
    <t>'nordisk residual'</t>
  </si>
  <si>
    <t>'Bixia miljömärkt'</t>
  </si>
  <si>
    <t>'vattenkraft/kärnkraft'</t>
  </si>
  <si>
    <t>'80.9 % förnybar el'</t>
  </si>
  <si>
    <t>'Vindkraft'</t>
  </si>
  <si>
    <t>'Bioeldad Kraftvärme. vattenkraft och sol'</t>
  </si>
  <si>
    <t>'Vatten. bio. vind'</t>
  </si>
  <si>
    <t>'Vatte. bio. vind'</t>
  </si>
  <si>
    <t>'Vatten. Bio. Vind'</t>
  </si>
  <si>
    <t>'vattenkraftbaserad el'</t>
  </si>
  <si>
    <t>'85% vattenkraft och 15% vindkraft'</t>
  </si>
  <si>
    <t>'Förnyelsbar'</t>
  </si>
  <si>
    <t>'Förnyelsebar'</t>
  </si>
  <si>
    <t>'vind vatten bio'</t>
  </si>
  <si>
    <t>'Nordisk residualmix'</t>
  </si>
  <si>
    <t>'Biobränsle'</t>
  </si>
  <si>
    <t>'Vind. vatten och biobränsle'</t>
  </si>
  <si>
    <t>'Telge nät Vind och vatten'</t>
  </si>
  <si>
    <t>'" Vattenkraft"'</t>
  </si>
  <si>
    <t>''El producerad i eget biokraftvärmeverk''</t>
  </si>
  <si>
    <t>'Returel (Förnyelsebar)'</t>
  </si>
  <si>
    <t>'sol.vind.vatten ( 100% klimatneutral)'</t>
  </si>
  <si>
    <t>'sol.vind.vatten'</t>
  </si>
  <si>
    <t>'Ursprungsgaranterad'</t>
  </si>
  <si>
    <t>'Ursprungsgarantier'</t>
  </si>
  <si>
    <t>'Vattenfalls elmix'</t>
  </si>
  <si>
    <t>'Egenproducerad bioel'</t>
  </si>
  <si>
    <t>'Vattenfall elmix utan spec energikälla'</t>
  </si>
  <si>
    <t>'Vattenfalls elmix. ej specificerad ursprungskälla</t>
  </si>
  <si>
    <t>'Vattenfall restmix'</t>
  </si>
  <si>
    <t>'Egenproducerad bio el'</t>
  </si>
  <si>
    <t>'egenproducerad el. biobränsle'</t>
  </si>
  <si>
    <t>'Vattenfalls elmix ospec energikälla'</t>
  </si>
  <si>
    <t>'Vattenfalls elmix. '</t>
  </si>
  <si>
    <t>'vind.vatten. biobränsle'</t>
  </si>
  <si>
    <t>'vattenel epd'</t>
  </si>
  <si>
    <t>'Blå el från vattenkraft'</t>
  </si>
  <si>
    <t>'Bio Energi'</t>
  </si>
  <si>
    <t>'bioel'</t>
  </si>
  <si>
    <t>'Bio energi'</t>
  </si>
  <si>
    <t>'Vattenkraft 100 %'</t>
  </si>
  <si>
    <t>'EPD Vattenfall vattenkraft'</t>
  </si>
  <si>
    <t>'EPD Vattenfalls vattenkraft'</t>
  </si>
  <si>
    <t>'EPD Vattenfall. Vattenkraft'</t>
  </si>
  <si>
    <t>'DS'</t>
  </si>
  <si>
    <t>'Bra Miljöval och egenproducerad el'</t>
  </si>
  <si>
    <t>'Bra Milöval'</t>
  </si>
  <si>
    <t>'Hörneborgsel'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</si>
  <si>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</si>
  <si>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</si>
  <si>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</si>
  <si>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</si>
  <si>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</si>
  <si>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</si>
  <si>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</si>
  <si>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'Arboga Kommun'</t>
  </si>
  <si>
    <t>'Nya Arvika Gjuteri'</t>
  </si>
  <si>
    <t>'Volvo Construction Equipment'</t>
  </si>
  <si>
    <t>'Scott och Arvika Smide'</t>
  </si>
  <si>
    <t>'SSAB'</t>
  </si>
  <si>
    <t>'StoraEnso Nymölla'</t>
  </si>
  <si>
    <t>'Kristianstads Kyrkliga Samfällighet'</t>
  </si>
  <si>
    <t>'Gyproc'</t>
  </si>
  <si>
    <t>'Orion Norcarb Engineered Carbons'</t>
  </si>
  <si>
    <t>'VA-Syd'</t>
  </si>
  <si>
    <t>'Stena'</t>
  </si>
  <si>
    <t>'Falu Kyrkliga samfällighet'</t>
  </si>
  <si>
    <t>'IBM'</t>
  </si>
  <si>
    <t>'Kyrkogårdsförvaltningen'</t>
  </si>
  <si>
    <t>'Megufo AB'</t>
  </si>
  <si>
    <t>'Cementa AB'</t>
  </si>
  <si>
    <t>'Total industriell spillvärme till nätet'</t>
  </si>
  <si>
    <t>'Svenska Foder AB'</t>
  </si>
  <si>
    <t>'Uddeholms AB'</t>
  </si>
  <si>
    <t>'SCA BioNorr AB'</t>
  </si>
  <si>
    <t>'Paroc AB'</t>
  </si>
  <si>
    <t>'Höganäs Sweden AB'</t>
  </si>
  <si>
    <t>'Arla'</t>
  </si>
  <si>
    <t>'Södra Cell Mörrum'</t>
  </si>
  <si>
    <t>'Nordic Sugar  AB'</t>
  </si>
  <si>
    <t>'Yara AB'</t>
  </si>
  <si>
    <t>'Nordkalk'</t>
  </si>
  <si>
    <t>'Befesa Scandust'</t>
  </si>
  <si>
    <t>'Boliden Bergsö'</t>
  </si>
  <si>
    <t>'Preemraff Lysekil'</t>
  </si>
  <si>
    <t>'Lantmännen Reppe'</t>
  </si>
  <si>
    <t>'Billerud/Korsnäs'</t>
  </si>
  <si>
    <t>'Avfallsgas från Stålindustrin'</t>
  </si>
  <si>
    <t>'Hallsta Pappersbruk'</t>
  </si>
  <si>
    <t>'Oskarshamns församling'</t>
  </si>
  <si>
    <t>'SSAB EMA'</t>
  </si>
  <si>
    <t>'Smurfit Kappa Kraftliner'</t>
  </si>
  <si>
    <t>Et</t>
  </si>
  <si>
    <t>'Trätrappor'</t>
  </si>
  <si>
    <t>'Boliden Mineral AB'</t>
  </si>
  <si>
    <t>'Volvo Powertrain AB'</t>
  </si>
  <si>
    <t>'OVAKO'</t>
  </si>
  <si>
    <t>'Perstorp Oxo'</t>
  </si>
  <si>
    <t>'Borealis Polyeten'</t>
  </si>
  <si>
    <t>'LKAB'</t>
  </si>
  <si>
    <t>'LK-PEX'</t>
  </si>
  <si>
    <t>'Vargön Alloys'</t>
  </si>
  <si>
    <t>'Outokumpu'</t>
  </si>
  <si>
    <t>'Ovako Hofors'</t>
  </si>
  <si>
    <t>'Ovako Hällefors'</t>
  </si>
  <si>
    <t>'iggesund paperboard'</t>
  </si>
  <si>
    <t>'Nynas refinery'</t>
  </si>
  <si>
    <t>'Värnamo kyrkliga samfällighet'</t>
  </si>
  <si>
    <t>'Fagersta Stainless AB'</t>
  </si>
  <si>
    <t>'Seco Tools AB'</t>
  </si>
  <si>
    <t>'Ludvika Församling'</t>
  </si>
  <si>
    <t>'Ludvika Kommun. Reningsverket'</t>
  </si>
  <si>
    <t>'Kemira'</t>
  </si>
  <si>
    <t>'Elektrokoppar'</t>
  </si>
  <si>
    <t>Annat bränsle</t>
  </si>
  <si>
    <t>Avfallsgas/restgas</t>
  </si>
  <si>
    <t>Bark</t>
  </si>
  <si>
    <t>Bioolja</t>
  </si>
  <si>
    <t>Elpannor, elförbrukning</t>
  </si>
  <si>
    <t>EO2, inkl WRD</t>
  </si>
  <si>
    <t>Grot</t>
  </si>
  <si>
    <t>Hjälpel kraftvärme</t>
  </si>
  <si>
    <t>Naturgas</t>
  </si>
  <si>
    <t>Rökgaskondensering ojusterad</t>
  </si>
  <si>
    <t>Rökgaskondensering</t>
  </si>
  <si>
    <t>Spån</t>
  </si>
  <si>
    <t>Stamvedsflis</t>
  </si>
  <si>
    <t>Stenkol</t>
  </si>
  <si>
    <t>Tallbeckolja</t>
  </si>
  <si>
    <t>Torv (fjärrvärme och el)</t>
  </si>
  <si>
    <t>Total hjälpel</t>
  </si>
  <si>
    <t>Träbriketter</t>
  </si>
  <si>
    <t>Träpellets</t>
  </si>
  <si>
    <t>Träpulver</t>
  </si>
  <si>
    <t>Värmepumpar, elförbrukning</t>
  </si>
  <si>
    <t>Värmepumpar, värmeproduktion - elförbrukning</t>
  </si>
  <si>
    <t>Åkergrödor</t>
  </si>
  <si>
    <t>Övrigt fossilt</t>
  </si>
  <si>
    <t>Övrigt förädlat biobränsle</t>
  </si>
  <si>
    <t>Övrigt oförädlat biobränsle</t>
  </si>
  <si>
    <t>Kontrollsumma:</t>
  </si>
  <si>
    <t>Aneby Miljö &amp; Vatten AB</t>
  </si>
  <si>
    <t>Fortum Värme,  AB s.m. Stockholms stad</t>
  </si>
  <si>
    <t>Säffle</t>
  </si>
  <si>
    <t>Avfallsgas från stålindustrin</t>
  </si>
  <si>
    <t>Köpt prod.spec fjv</t>
  </si>
  <si>
    <t>Totalt tillförda bränslen:</t>
  </si>
  <si>
    <t>Totalt tillförd energi:</t>
  </si>
  <si>
    <t>Leveranser:</t>
  </si>
  <si>
    <t>Varav leveranser till annat fjärrvärmeföretag:</t>
  </si>
  <si>
    <t>Varav såld prod.spec fjärrvärme:</t>
  </si>
  <si>
    <t>Kvalitetsgranskad:</t>
  </si>
  <si>
    <t>Godkänd:</t>
  </si>
  <si>
    <t>Till redovisning för kunder:</t>
  </si>
  <si>
    <t>Total el</t>
  </si>
  <si>
    <t>Pellets, briketter och pulver</t>
  </si>
  <si>
    <t>Värme från vp minus el till vp</t>
  </si>
  <si>
    <t>Köpt hetvatten odefinierat bränsle</t>
  </si>
  <si>
    <t>Biobränslen</t>
  </si>
  <si>
    <t>Gimmersta Floda</t>
  </si>
  <si>
    <t>POB Aneby</t>
  </si>
  <si>
    <t>Malmköping, Malma</t>
  </si>
  <si>
    <t>Köpt prod.spec hetvatten</t>
  </si>
  <si>
    <t>Ursprungsmärkning av el</t>
  </si>
  <si>
    <t>Primärenergifaktor använd el</t>
  </si>
  <si>
    <t>Koldioxidekvivalenter använd el</t>
  </si>
  <si>
    <t>Fossilandel använd el</t>
  </si>
  <si>
    <t>Total levererad värme</t>
  </si>
  <si>
    <t>Totalt såld fjärrvärme till andra fjärrvärmeföretag</t>
  </si>
  <si>
    <t>Totalverkningsgrad:</t>
  </si>
  <si>
    <t>Sverige totalt kvalitetsgranskade:</t>
  </si>
  <si>
    <t>Små nät</t>
  </si>
  <si>
    <t>leverans &lt;150 GWh</t>
  </si>
  <si>
    <t>Medelstora nät</t>
  </si>
  <si>
    <t>150GWh&lt;leverans&lt;1000 GWh</t>
  </si>
  <si>
    <t>Stora nät</t>
  </si>
  <si>
    <t>Leverans &gt;1000 GWh</t>
  </si>
  <si>
    <t>Summa alla:</t>
  </si>
  <si>
    <t>Bränsle/Energibärare</t>
  </si>
  <si>
    <t>2013 kvalitetsgranskade</t>
  </si>
  <si>
    <t>2012 kvalitetsgranskade</t>
  </si>
  <si>
    <t>2008</t>
  </si>
  <si>
    <t>2007</t>
  </si>
  <si>
    <t>2006</t>
  </si>
  <si>
    <t>2005</t>
  </si>
  <si>
    <t>2004</t>
  </si>
  <si>
    <t>Industriell spillvärme</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</si>
  <si>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</si>
  <si>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</si>
  <si>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</si>
  <si>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</si>
  <si>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</si>
  <si>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</si>
  <si>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</si>
  <si>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</si>
  <si>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</si>
  <si>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</si>
  <si>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</si>
  <si>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</si>
  <si>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</si>
  <si>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</si>
  <si>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t>Övrigt fossilt bränsle</t>
  </si>
  <si>
    <r>
      <t>SUMMA: Bränsle/energi till värme</t>
    </r>
    <r>
      <rPr>
        <b/>
        <vertAlign val="superscript"/>
        <sz val="11"/>
        <color theme="1"/>
        <rFont val="Calibri"/>
        <family val="2"/>
        <scheme val="minor"/>
      </rPr>
      <t>6</t>
    </r>
  </si>
  <si>
    <r>
      <t xml:space="preserve">Verkningsgrad </t>
    </r>
    <r>
      <rPr>
        <sz val="9"/>
        <color theme="1"/>
        <rFont val="Calibri"/>
        <family val="2"/>
        <scheme val="minor"/>
      </rPr>
      <t>exklusive rökgaskondensering</t>
    </r>
  </si>
  <si>
    <t>bark, grot, spån, stamvedsflis, övrigt oförädlat</t>
  </si>
  <si>
    <t>pellets, briketter, pulver, övrigt förädlat</t>
  </si>
  <si>
    <t>Inklusive rökgaskondensering för 2011, 2012 och 2013</t>
  </si>
  <si>
    <t>Hjälpel till produktion och distribution (inklusive schablon) samt hjälpel till kraftvärme</t>
  </si>
  <si>
    <t>2014 kvalitetsgranskade</t>
  </si>
  <si>
    <t>Skillnad 2014 och 2013 (%)</t>
  </si>
  <si>
    <t>Skillnad 2014 och 2013 (GWh)</t>
  </si>
  <si>
    <r>
      <t>Totala värmeleveranser</t>
    </r>
    <r>
      <rPr>
        <vertAlign val="superscript"/>
        <sz val="11"/>
        <color theme="1"/>
        <rFont val="Calibri"/>
        <family val="2"/>
        <scheme val="minor"/>
      </rPr>
      <t>8</t>
    </r>
  </si>
  <si>
    <t>För 2012, 2013 och 2014: Leveranser = Leveranser-sålt till fjvföretag.</t>
  </si>
  <si>
    <t>Bränslen allokerade till el:</t>
  </si>
  <si>
    <t>Totalt bränsle allokerat till el, exklusive hjälpel</t>
  </si>
  <si>
    <t>Total bränsle allokerat till värme, exklusive hjälpel och rökgaskondensering</t>
  </si>
  <si>
    <t>Total andel bränsle allokerat till el, exklusive hjälpel och rökgaskondensering</t>
  </si>
  <si>
    <t>kontroll:</t>
  </si>
  <si>
    <t>Summa justerad allokerad tillförd energi:</t>
  </si>
  <si>
    <t>Summa justerad allokerad tillförd energi (utan hjälpel):</t>
  </si>
  <si>
    <t>Summa justerad allokerad tillförd energi (utan hjälpel och rökgaskondensering):</t>
  </si>
  <si>
    <t>Andel av bränsle i kvv som allokerats till värme, exklusive rökgaskondensering och hjälpel</t>
  </si>
  <si>
    <t>Biobränsle</t>
  </si>
  <si>
    <t>Summa tillförd energi:</t>
  </si>
  <si>
    <t>Värmeprod i kvv</t>
  </si>
  <si>
    <t>Elprod i kvv</t>
  </si>
  <si>
    <t>Verkningsgrad kvv</t>
  </si>
  <si>
    <t>Summa tillförd energi exklusive rökgaskondensering</t>
  </si>
  <si>
    <t>Egen hetvattenproduktion:</t>
  </si>
  <si>
    <t>Verkningsgrad egen hetvattenproduktion:</t>
  </si>
  <si>
    <t>Summa allokerad tillförd energi:</t>
  </si>
  <si>
    <t>Från fliken totalt:</t>
  </si>
  <si>
    <t>Summa</t>
  </si>
  <si>
    <t>Kommentar:</t>
  </si>
  <si>
    <t>För Malmö är endast värmeprod och inte elprod inrapporterat, vilket leder till att inga bränslen allokeras till elen. Slutsumman på bränslen stämmer dock med E.ons fil</t>
  </si>
  <si>
    <t>Kommentar</t>
  </si>
  <si>
    <t>Urval för publicering. Om inget fylls i här publiceras de kvalitetsgranskade näten</t>
  </si>
  <si>
    <t>Nätnumrering (för urval till publicering och redovisning för kunder)</t>
  </si>
  <si>
    <t>Ev kommentar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</si>
  <si>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</si>
  <si>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</si>
  <si>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</si>
  <si>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Ska publiceras:</t>
  </si>
  <si>
    <t>x</t>
  </si>
  <si>
    <t>Miljövärden hämtade 150609</t>
  </si>
  <si>
    <t>E.ons nät ska inte publiceras</t>
  </si>
  <si>
    <t>Söderenergi vill inte publicera</t>
  </si>
  <si>
    <t>Nät för publicering baserat på företag i bokstavsordning:</t>
  </si>
  <si>
    <t>Nätnummer:</t>
  </si>
  <si>
    <t>Total nätlista i bokstavsordning</t>
  </si>
  <si>
    <t>Nät för publicering sorterat i bokstavsordning:</t>
  </si>
  <si>
    <t>Numrering</t>
  </si>
  <si>
    <t>Nätnummer</t>
  </si>
  <si>
    <t>Ska nätet publiceras:</t>
  </si>
  <si>
    <t>Välj nät:</t>
  </si>
  <si>
    <t>Allokeringsmetod vid kraftvärme</t>
  </si>
  <si>
    <t xml:space="preserve">total använd el  i produktionen </t>
  </si>
  <si>
    <t>Elproduktion</t>
  </si>
  <si>
    <t>Såld prod.spec värme:</t>
  </si>
  <si>
    <t>Företagsnamn</t>
  </si>
  <si>
    <t>http://www.eon.se/privatkund/Produkter-och-priser/Fjarrvarme/Miljovarden/</t>
  </si>
  <si>
    <t>Hjälpel (inkl el till elpannor)</t>
  </si>
  <si>
    <t>Summa bränslen (för kontroll)</t>
  </si>
  <si>
    <t>OBS! Ändra ej i rutan med nätnamn!</t>
  </si>
  <si>
    <r>
      <t xml:space="preserve">Ska publiceras: </t>
    </r>
    <r>
      <rPr>
        <sz val="11"/>
        <rFont val="Calibri"/>
        <family val="2"/>
      </rPr>
      <t>(om inte se länk ska visas)</t>
    </r>
  </si>
  <si>
    <t>Avfallsgas/restgas inkl. avfallsgas från stålindustrin</t>
  </si>
  <si>
    <t>Torv och torvbriketter</t>
  </si>
  <si>
    <t>El till värmepump</t>
  </si>
  <si>
    <t>Köpt hetvatten från andra fjärrvärmeföretag</t>
  </si>
  <si>
    <t>Summa bränslen</t>
  </si>
  <si>
    <t>OBS! Ändra ej i rutan ovanför</t>
  </si>
  <si>
    <t>Andel:</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</si>
  <si>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</si>
  <si>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</si>
  <si>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</si>
  <si>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</si>
  <si>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</si>
  <si>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</si>
  <si>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</si>
  <si>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</si>
  <si>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</si>
  <si>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</si>
  <si>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</si>
  <si>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</si>
  <si>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</si>
  <si>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</si>
  <si>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</si>
  <si>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</si>
  <si>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</si>
  <si>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</si>
  <si>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</si>
  <si>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</si>
  <si>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</si>
  <si>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t>
  </si>
  <si>
    <t>värmeproduktion:</t>
  </si>
  <si>
    <t>Visa se länk:</t>
  </si>
  <si>
    <t>Lokala miljövärden 2014</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</si>
  <si>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</si>
  <si>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</si>
  <si>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</si>
  <si>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</si>
  <si>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</si>
  <si>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</si>
  <si>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</si>
  <si>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Övriga biobränslen</t>
  </si>
  <si>
    <t>Torv (övrigt)</t>
  </si>
  <si>
    <t>Värme från värmepump minus el till värmepump</t>
  </si>
  <si>
    <t>El (Nordisk residual)</t>
  </si>
  <si>
    <t>Köpt hetvatten</t>
  </si>
  <si>
    <t>Hemsida dit vi hänvisar för mer information: (endast för E.on)</t>
  </si>
  <si>
    <t>Viktade värden el</t>
  </si>
  <si>
    <t>Miljövärden för använd el:</t>
  </si>
  <si>
    <t>El*primärenergi</t>
  </si>
  <si>
    <t>El*koldioxid</t>
  </si>
  <si>
    <t>El*Fossil</t>
  </si>
  <si>
    <t>Summa kvalitetsgranskade:</t>
  </si>
  <si>
    <t>Miljöfaktorer för kvalitetsgranskade näts el:</t>
  </si>
  <si>
    <t>Antal med residual:</t>
  </si>
  <si>
    <t>Antal med egen el:</t>
  </si>
  <si>
    <t>EO1, EO2 inkl. WRD, EO3-5</t>
  </si>
  <si>
    <t>Växjö säger att de är fel i deras miljövärden. Följ upp i augusti!</t>
  </si>
  <si>
    <t>norberg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</si>
</sst>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
    <numFmt numFmtId="167" formatCode="#,##0.0"/>
    <numFmt numFmtId="168" formatCode="0.0%"/>
  </numFmts>
  <fonts count="68"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color indexed="62"/>
      <name val="Calibri"/>
      <family val="2"/>
    </font>
    <font>
      <sz val="11"/>
      <name val="Calibri"/>
      <family val="2"/>
    </font>
    <font>
      <b/>
      <sz val="10"/>
      <name val="Arial"/>
      <family val="2"/>
    </font>
    <font>
      <sz val="10"/>
      <name val="Arial"/>
      <family val="2"/>
    </font>
    <font>
      <i/>
      <sz val="10"/>
      <name val="Arial"/>
      <family val="2"/>
    </font>
    <font>
      <b/>
      <i/>
      <sz val="10"/>
      <name val="Arial"/>
      <family val="2"/>
    </font>
    <font>
      <i/>
      <sz val="11"/>
      <color indexed="8"/>
      <name val="Calibri"/>
      <family val="2"/>
    </font>
    <font>
      <i/>
      <sz val="10"/>
      <color theme="0" tint="-0.249977111117893"/>
      <name val="Arial"/>
      <family val="2"/>
    </font>
    <font>
      <i/>
      <sz val="11"/>
      <color theme="0" tint="-0.249977111117893"/>
      <name val="Calibri"/>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11"/>
      <color theme="0" tint="-0.14999847407452621"/>
      <name val="Calibri"/>
      <family val="2"/>
      <scheme val="minor"/>
    </font>
    <font>
      <b/>
      <sz val="9"/>
      <color indexed="81"/>
      <name val="Tahoma"/>
      <family val="2"/>
    </font>
    <font>
      <sz val="9"/>
      <color indexed="81"/>
      <name val="Tahoma"/>
      <family val="2"/>
    </font>
    <font>
      <u/>
      <sz val="11"/>
      <color theme="1"/>
      <name val="Calibri"/>
      <family val="2"/>
      <scheme val="minor"/>
    </font>
    <font>
      <i/>
      <u/>
      <sz val="11"/>
      <color theme="1"/>
      <name val="Calibri"/>
      <family val="2"/>
      <scheme val="minor"/>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sz val="10"/>
      <color theme="0" tint="-0.499984740745262"/>
      <name val="Arial"/>
      <family val="2"/>
    </font>
    <font>
      <sz val="11"/>
      <color theme="0" tint="-0.34998626667073579"/>
      <name val="Calibri"/>
      <family val="2"/>
    </font>
    <font>
      <u/>
      <sz val="11"/>
      <color theme="10"/>
      <name val="Calibri"/>
      <family val="2"/>
    </font>
    <font>
      <b/>
      <sz val="11"/>
      <name val="Calibri"/>
      <family val="2"/>
    </font>
    <font>
      <b/>
      <sz val="12"/>
      <color indexed="10"/>
      <name val="Calibri"/>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11"/>
      <color theme="0" tint="-0.34998626667073579"/>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47"/>
        <bgColor indexed="64"/>
      </patternFill>
    </fill>
    <fill>
      <patternFill patternType="solid">
        <fgColor indexed="60"/>
        <bgColor indexed="64"/>
      </patternFill>
    </fill>
    <fill>
      <patternFill patternType="solid">
        <fgColor indexed="8"/>
        <bgColor indexed="64"/>
      </patternFill>
    </fill>
    <fill>
      <patternFill patternType="solid">
        <fgColor indexed="40"/>
        <bgColor indexed="64"/>
      </patternFill>
    </fill>
    <fill>
      <patternFill patternType="solid">
        <fgColor indexed="46"/>
        <bgColor indexed="64"/>
      </patternFill>
    </fill>
    <fill>
      <patternFill patternType="solid">
        <fgColor indexed="57"/>
        <bgColor indexed="64"/>
      </patternFill>
    </fill>
    <fill>
      <patternFill patternType="solid">
        <fgColor indexed="56"/>
        <bgColor indexed="64"/>
      </patternFill>
    </fill>
    <fill>
      <patternFill patternType="solid">
        <fgColor indexed="49"/>
        <bgColor indexed="64"/>
      </patternFill>
    </fill>
    <fill>
      <patternFill patternType="solid">
        <fgColor indexed="17"/>
        <bgColor indexed="64"/>
      </patternFill>
    </fill>
    <fill>
      <patternFill patternType="solid">
        <fgColor indexed="50"/>
        <bgColor indexed="64"/>
      </patternFill>
    </fill>
    <fill>
      <patternFill patternType="solid">
        <fgColor indexed="14"/>
        <bgColor indexed="64"/>
      </patternFill>
    </fill>
    <fill>
      <patternFill patternType="solid">
        <fgColor indexed="12"/>
        <bgColor indexed="64"/>
      </patternFill>
    </fill>
    <fill>
      <patternFill patternType="solid">
        <fgColor indexed="26"/>
        <bgColor indexed="64"/>
      </patternFill>
    </fill>
    <fill>
      <patternFill patternType="solid">
        <fgColor indexed="44"/>
        <bgColor indexed="64"/>
      </patternFill>
    </fill>
    <fill>
      <patternFill patternType="solid">
        <fgColor indexed="41"/>
        <bgColor indexed="64"/>
      </patternFill>
    </fill>
    <fill>
      <patternFill patternType="solid">
        <fgColor indexed="20"/>
        <bgColor indexed="64"/>
      </patternFill>
    </fill>
    <fill>
      <patternFill patternType="solid">
        <fgColor indexed="53"/>
        <bgColor indexed="64"/>
      </patternFill>
    </fill>
    <fill>
      <patternFill patternType="solid">
        <fgColor theme="8"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9" fontId="22" fillId="0" borderId="0" applyFont="0" applyFill="0" applyBorder="0" applyAlignment="0" applyProtection="0"/>
    <xf numFmtId="0" fontId="23" fillId="0" borderId="10" applyNumberFormat="0" applyFill="0" applyAlignment="0" applyProtection="0"/>
    <xf numFmtId="0" fontId="3" fillId="0" borderId="0"/>
    <xf numFmtId="0" fontId="3"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7" fillId="0" borderId="0" applyNumberFormat="0" applyFill="0" applyBorder="0" applyAlignment="0" applyProtection="0"/>
    <xf numFmtId="0" fontId="1" fillId="0" borderId="0"/>
    <xf numFmtId="0" fontId="22" fillId="0" borderId="0"/>
    <xf numFmtId="0" fontId="22" fillId="0" borderId="0"/>
    <xf numFmtId="0" fontId="26" fillId="0" borderId="0"/>
    <xf numFmtId="9" fontId="1" fillId="0" borderId="0" applyFont="0" applyFill="0" applyBorder="0" applyAlignment="0" applyProtection="0"/>
  </cellStyleXfs>
  <cellXfs count="262">
    <xf numFmtId="0" fontId="0" fillId="0" borderId="0" xfId="0"/>
    <xf numFmtId="0" fontId="21" fillId="0" borderId="0" xfId="0" applyFont="1" applyAlignment="1">
      <alignment vertical="top" wrapText="1"/>
    </xf>
    <xf numFmtId="0" fontId="0" fillId="0" borderId="0" xfId="0" applyNumberFormat="1" applyFont="1" applyFill="1" applyBorder="1" applyAlignment="1" applyProtection="1"/>
    <xf numFmtId="0" fontId="3" fillId="0" borderId="0" xfId="44"/>
    <xf numFmtId="0" fontId="25" fillId="0" borderId="0" xfId="45" applyFont="1" applyAlignment="1">
      <alignment horizontal="center" vertical="center" wrapText="1"/>
    </xf>
    <xf numFmtId="0" fontId="25" fillId="34" borderId="0" xfId="45" applyFont="1" applyFill="1" applyAlignment="1">
      <alignment horizontal="center" vertical="center" wrapText="1"/>
    </xf>
    <xf numFmtId="0" fontId="25" fillId="0" borderId="0" xfId="45" applyFont="1" applyFill="1" applyAlignment="1">
      <alignment horizontal="center" vertical="center" wrapText="1"/>
    </xf>
    <xf numFmtId="0" fontId="26" fillId="0" borderId="0" xfId="45" applyFont="1"/>
    <xf numFmtId="0" fontId="26" fillId="35" borderId="0" xfId="45" applyFont="1" applyFill="1" applyAlignment="1">
      <alignment wrapText="1"/>
    </xf>
    <xf numFmtId="0" fontId="26" fillId="35" borderId="0" xfId="45" applyFont="1" applyFill="1"/>
    <xf numFmtId="0" fontId="25" fillId="35" borderId="0" xfId="45" applyFont="1" applyFill="1" applyAlignment="1">
      <alignment wrapText="1"/>
    </xf>
    <xf numFmtId="0" fontId="0" fillId="36" borderId="0" xfId="0" applyNumberFormat="1" applyFont="1" applyFill="1" applyBorder="1" applyAlignment="1" applyProtection="1"/>
    <xf numFmtId="0" fontId="23" fillId="0" borderId="10" xfId="43" applyFont="1" applyFill="1" applyBorder="1" applyAlignment="1">
      <alignment wrapText="1"/>
    </xf>
    <xf numFmtId="0" fontId="0" fillId="0" borderId="0" xfId="0" applyNumberFormat="1" applyFont="1" applyFill="1" applyBorder="1" applyAlignment="1" applyProtection="1">
      <alignment wrapText="1"/>
    </xf>
    <xf numFmtId="0" fontId="0" fillId="36" borderId="0" xfId="0" applyFill="1"/>
    <xf numFmtId="0" fontId="0" fillId="0" borderId="0" xfId="0" applyFill="1"/>
    <xf numFmtId="0" fontId="0" fillId="37" borderId="0" xfId="0" applyFill="1"/>
    <xf numFmtId="0" fontId="28" fillId="0" borderId="0" xfId="45" applyFont="1" applyAlignment="1">
      <alignment horizontal="center" vertical="center" wrapText="1"/>
    </xf>
    <xf numFmtId="0" fontId="22" fillId="0" borderId="0" xfId="44" applyNumberFormat="1" applyFont="1" applyFill="1" applyBorder="1" applyAlignment="1" applyProtection="1">
      <alignment wrapText="1"/>
    </xf>
    <xf numFmtId="0" fontId="26" fillId="0" borderId="0" xfId="0" applyFont="1" applyFill="1" applyAlignment="1">
      <alignment wrapText="1"/>
    </xf>
    <xf numFmtId="0" fontId="22" fillId="0" borderId="0" xfId="44" applyNumberFormat="1" applyFont="1" applyFill="1" applyBorder="1" applyAlignment="1" applyProtection="1"/>
    <xf numFmtId="0" fontId="0" fillId="38" borderId="0" xfId="0" applyNumberFormat="1" applyFont="1" applyFill="1" applyBorder="1" applyAlignment="1" applyProtection="1"/>
    <xf numFmtId="0" fontId="29" fillId="0" borderId="0" xfId="0" applyFont="1"/>
    <xf numFmtId="9" fontId="0" fillId="0" borderId="0" xfId="42" applyFont="1"/>
    <xf numFmtId="0" fontId="25" fillId="39" borderId="0" xfId="45" applyFont="1" applyFill="1" applyAlignment="1">
      <alignment wrapText="1"/>
    </xf>
    <xf numFmtId="0" fontId="3" fillId="39" borderId="0" xfId="45" applyFill="1"/>
    <xf numFmtId="0" fontId="3" fillId="39" borderId="0" xfId="45" applyFill="1" applyAlignment="1">
      <alignment wrapText="1"/>
    </xf>
    <xf numFmtId="0" fontId="26" fillId="39" borderId="0" xfId="45" applyFont="1" applyFill="1" applyAlignment="1">
      <alignment wrapText="1"/>
    </xf>
    <xf numFmtId="0" fontId="25" fillId="40" borderId="0" xfId="0" applyFont="1" applyFill="1"/>
    <xf numFmtId="0" fontId="26" fillId="40" borderId="0" xfId="45" applyFont="1" applyFill="1"/>
    <xf numFmtId="0" fontId="26" fillId="41" borderId="0" xfId="0" applyFont="1" applyFill="1"/>
    <xf numFmtId="0" fontId="26" fillId="41" borderId="0" xfId="45" applyFont="1" applyFill="1"/>
    <xf numFmtId="0" fontId="25" fillId="0" borderId="0" xfId="0" applyFont="1"/>
    <xf numFmtId="0" fontId="26" fillId="0" borderId="0" xfId="0" applyFont="1"/>
    <xf numFmtId="0" fontId="26" fillId="0" borderId="0" xfId="45" applyFont="1" applyFill="1"/>
    <xf numFmtId="166" fontId="26" fillId="40" borderId="0" xfId="45" applyNumberFormat="1" applyFont="1" applyFill="1"/>
    <xf numFmtId="166" fontId="26" fillId="41" borderId="0" xfId="45" applyNumberFormat="1" applyFont="1" applyFill="1"/>
    <xf numFmtId="166" fontId="26" fillId="0" borderId="0" xfId="45" applyNumberFormat="1" applyFont="1"/>
    <xf numFmtId="166" fontId="0" fillId="0" borderId="0" xfId="0" applyNumberFormat="1"/>
    <xf numFmtId="0" fontId="30" fillId="0" borderId="0" xfId="0" applyFont="1" applyFill="1"/>
    <xf numFmtId="0" fontId="0" fillId="34" borderId="0" xfId="0" applyFill="1"/>
    <xf numFmtId="0" fontId="19" fillId="42" borderId="11" xfId="45" applyFont="1" applyFill="1" applyBorder="1" applyAlignment="1">
      <alignment horizontal="left"/>
    </xf>
    <xf numFmtId="0" fontId="19" fillId="42" borderId="11" xfId="45" applyFont="1" applyFill="1" applyBorder="1" applyAlignment="1">
      <alignment horizontal="left" vertical="center" wrapText="1"/>
    </xf>
    <xf numFmtId="0" fontId="19" fillId="42" borderId="11" xfId="45" applyFont="1" applyFill="1" applyBorder="1" applyAlignment="1">
      <alignment horizontal="left" vertical="center"/>
    </xf>
    <xf numFmtId="0" fontId="19" fillId="42" borderId="11" xfId="45" applyFont="1" applyFill="1" applyBorder="1" applyAlignment="1">
      <alignment horizontal="center" vertical="center"/>
    </xf>
    <xf numFmtId="0" fontId="3" fillId="0" borderId="0" xfId="45"/>
    <xf numFmtId="167" fontId="3" fillId="42" borderId="12" xfId="45" applyNumberFormat="1" applyFill="1" applyBorder="1"/>
    <xf numFmtId="167" fontId="3" fillId="42" borderId="0" xfId="45" applyNumberFormat="1" applyFill="1" applyBorder="1"/>
    <xf numFmtId="167" fontId="3" fillId="42" borderId="13" xfId="45" applyNumberFormat="1" applyFill="1" applyBorder="1"/>
    <xf numFmtId="167" fontId="3" fillId="42" borderId="14" xfId="45" applyNumberFormat="1" applyFill="1" applyBorder="1"/>
    <xf numFmtId="167" fontId="3" fillId="42" borderId="11" xfId="45" applyNumberFormat="1" applyFill="1" applyBorder="1"/>
    <xf numFmtId="167" fontId="3" fillId="42" borderId="15" xfId="45" applyNumberFormat="1" applyFill="1" applyBorder="1"/>
    <xf numFmtId="167" fontId="19" fillId="42" borderId="16" xfId="45" applyNumberFormat="1" applyFont="1" applyFill="1" applyBorder="1"/>
    <xf numFmtId="9" fontId="21" fillId="42" borderId="17" xfId="46" applyFont="1" applyFill="1" applyBorder="1"/>
    <xf numFmtId="166" fontId="0" fillId="42" borderId="18" xfId="46" applyNumberFormat="1" applyFont="1" applyFill="1" applyBorder="1"/>
    <xf numFmtId="167" fontId="19" fillId="42" borderId="18" xfId="45" applyNumberFormat="1" applyFont="1" applyFill="1" applyBorder="1" applyAlignment="1">
      <alignment horizontal="center"/>
    </xf>
    <xf numFmtId="167" fontId="19" fillId="42" borderId="0" xfId="45" applyNumberFormat="1" applyFont="1" applyFill="1" applyBorder="1" applyAlignment="1">
      <alignment horizontal="center"/>
    </xf>
    <xf numFmtId="167" fontId="19" fillId="42" borderId="0" xfId="45" applyNumberFormat="1" applyFont="1" applyFill="1" applyBorder="1"/>
    <xf numFmtId="167" fontId="19" fillId="42" borderId="13" xfId="45" applyNumberFormat="1" applyFont="1" applyFill="1" applyBorder="1"/>
    <xf numFmtId="9" fontId="21" fillId="42" borderId="16" xfId="46" applyFont="1" applyFill="1" applyBorder="1"/>
    <xf numFmtId="0" fontId="3" fillId="42" borderId="19" xfId="45" applyFill="1" applyBorder="1"/>
    <xf numFmtId="0" fontId="3" fillId="42" borderId="11" xfId="45" applyFill="1" applyBorder="1"/>
    <xf numFmtId="9" fontId="19" fillId="42" borderId="11" xfId="46" applyNumberFormat="1" applyFont="1" applyFill="1" applyBorder="1" applyAlignment="1">
      <alignment horizontal="center"/>
    </xf>
    <xf numFmtId="9" fontId="19" fillId="42" borderId="11" xfId="46" applyFont="1" applyFill="1" applyBorder="1"/>
    <xf numFmtId="166" fontId="3" fillId="0" borderId="0" xfId="45" applyNumberFormat="1"/>
    <xf numFmtId="9" fontId="2" fillId="0" borderId="0" xfId="42" applyFont="1"/>
    <xf numFmtId="168" fontId="2" fillId="0" borderId="0" xfId="42" applyNumberFormat="1" applyFont="1"/>
    <xf numFmtId="0" fontId="3" fillId="0" borderId="0" xfId="45" applyFill="1"/>
    <xf numFmtId="0" fontId="3" fillId="0" borderId="0" xfId="45" applyFill="1" applyAlignment="1">
      <alignment horizontal="right"/>
    </xf>
    <xf numFmtId="0" fontId="2" fillId="0" borderId="0" xfId="45" applyFont="1" applyFill="1"/>
    <xf numFmtId="167" fontId="3" fillId="42" borderId="0" xfId="45" applyNumberFormat="1" applyFill="1" applyBorder="1" applyAlignment="1">
      <alignment horizontal="center" vertical="center"/>
    </xf>
    <xf numFmtId="167" fontId="3" fillId="42" borderId="11" xfId="45" applyNumberFormat="1" applyFill="1" applyBorder="1" applyAlignment="1">
      <alignment horizontal="center" vertical="center"/>
    </xf>
    <xf numFmtId="166" fontId="0" fillId="42" borderId="0" xfId="46" applyNumberFormat="1" applyFont="1" applyFill="1" applyBorder="1" applyAlignment="1">
      <alignment horizontal="center" vertical="center"/>
    </xf>
    <xf numFmtId="9" fontId="0" fillId="42" borderId="0" xfId="46" applyFont="1" applyFill="1" applyBorder="1" applyAlignment="1">
      <alignment horizontal="center"/>
    </xf>
    <xf numFmtId="166" fontId="0" fillId="42" borderId="0" xfId="46" applyNumberFormat="1" applyFont="1" applyFill="1" applyBorder="1" applyAlignment="1">
      <alignment horizontal="center"/>
    </xf>
    <xf numFmtId="1" fontId="0" fillId="42" borderId="0" xfId="46" applyNumberFormat="1" applyFont="1" applyFill="1" applyBorder="1" applyAlignment="1">
      <alignment horizontal="center"/>
    </xf>
    <xf numFmtId="167" fontId="2" fillId="42" borderId="16" xfId="45" applyNumberFormat="1" applyFont="1" applyFill="1" applyBorder="1"/>
    <xf numFmtId="9" fontId="21" fillId="42" borderId="11" xfId="46" applyFont="1" applyFill="1" applyBorder="1"/>
    <xf numFmtId="9" fontId="21" fillId="42" borderId="15" xfId="46" applyFont="1" applyFill="1" applyBorder="1"/>
    <xf numFmtId="0" fontId="21" fillId="0" borderId="0" xfId="0" applyFont="1" applyAlignment="1">
      <alignment wrapText="1"/>
    </xf>
    <xf numFmtId="0" fontId="0" fillId="38" borderId="0" xfId="0" applyFill="1"/>
    <xf numFmtId="0" fontId="35" fillId="0" borderId="0" xfId="0" applyFont="1"/>
    <xf numFmtId="0" fontId="36" fillId="0" borderId="0" xfId="47" applyFont="1" applyAlignment="1">
      <alignment wrapText="1"/>
    </xf>
    <xf numFmtId="0" fontId="36" fillId="34" borderId="0" xfId="47" applyFont="1" applyFill="1" applyAlignment="1">
      <alignment wrapText="1"/>
    </xf>
    <xf numFmtId="0" fontId="36" fillId="0" borderId="0" xfId="47" applyFont="1" applyFill="1" applyAlignment="1">
      <alignment wrapText="1"/>
    </xf>
    <xf numFmtId="0" fontId="21" fillId="34" borderId="0" xfId="0" applyFont="1" applyFill="1" applyAlignment="1">
      <alignment wrapText="1"/>
    </xf>
    <xf numFmtId="0" fontId="2" fillId="0" borderId="0" xfId="47" applyFill="1" applyAlignment="1">
      <alignment wrapText="1"/>
    </xf>
    <xf numFmtId="0" fontId="2" fillId="0" borderId="0" xfId="47" applyFont="1" applyFill="1" applyAlignment="1">
      <alignment wrapText="1"/>
    </xf>
    <xf numFmtId="0" fontId="2" fillId="0" borderId="0" xfId="47" applyAlignment="1">
      <alignment wrapText="1"/>
    </xf>
    <xf numFmtId="0" fontId="0" fillId="0" borderId="0" xfId="0" applyAlignment="1">
      <alignment wrapText="1"/>
    </xf>
    <xf numFmtId="0" fontId="0" fillId="33" borderId="0" xfId="0" applyFill="1" applyAlignment="1">
      <alignment wrapText="1"/>
    </xf>
    <xf numFmtId="0" fontId="0" fillId="0" borderId="0" xfId="44" applyNumberFormat="1" applyFont="1" applyFill="1" applyBorder="1" applyAlignment="1" applyProtection="1">
      <alignment wrapText="1"/>
    </xf>
    <xf numFmtId="9" fontId="22" fillId="0" borderId="0" xfId="42" applyFont="1" applyFill="1" applyBorder="1" applyAlignment="1" applyProtection="1"/>
    <xf numFmtId="0" fontId="19" fillId="0" borderId="0" xfId="44" applyFont="1" applyAlignment="1">
      <alignment wrapText="1"/>
    </xf>
    <xf numFmtId="0" fontId="2" fillId="0" borderId="0" xfId="44" applyFont="1"/>
    <xf numFmtId="0" fontId="21" fillId="36" borderId="0" xfId="0" applyFont="1" applyFill="1" applyAlignment="1">
      <alignment vertical="top" wrapText="1"/>
    </xf>
    <xf numFmtId="0" fontId="21" fillId="43" borderId="0" xfId="0" applyFont="1" applyFill="1" applyAlignment="1">
      <alignment vertical="top" wrapText="1"/>
    </xf>
    <xf numFmtId="0" fontId="19" fillId="40" borderId="16" xfId="0" applyFont="1" applyFill="1" applyBorder="1"/>
    <xf numFmtId="0" fontId="0" fillId="40" borderId="16" xfId="0" applyFill="1" applyBorder="1"/>
    <xf numFmtId="0" fontId="0" fillId="0" borderId="0" xfId="0" applyFont="1" applyFill="1" applyAlignment="1">
      <alignment vertical="top" wrapText="1"/>
    </xf>
    <xf numFmtId="0" fontId="0" fillId="0" borderId="0" xfId="0" applyFont="1" applyAlignment="1">
      <alignment vertical="top" wrapText="1"/>
    </xf>
    <xf numFmtId="0" fontId="0" fillId="40" borderId="16" xfId="0" applyFill="1" applyBorder="1" applyAlignment="1">
      <alignment wrapText="1"/>
    </xf>
    <xf numFmtId="0" fontId="41" fillId="0" borderId="0" xfId="0" applyFont="1"/>
    <xf numFmtId="0" fontId="0" fillId="43" borderId="0" xfId="0" applyFill="1"/>
    <xf numFmtId="0" fontId="0" fillId="33" borderId="0" xfId="0" applyFill="1"/>
    <xf numFmtId="0" fontId="0" fillId="0" borderId="0" xfId="42" applyNumberFormat="1" applyFont="1" applyFill="1"/>
    <xf numFmtId="0" fontId="1" fillId="0" borderId="0" xfId="48"/>
    <xf numFmtId="0" fontId="19" fillId="0" borderId="0" xfId="48" applyFont="1"/>
    <xf numFmtId="0" fontId="1" fillId="0" borderId="0" xfId="48" applyAlignment="1">
      <alignment horizontal="center"/>
    </xf>
    <xf numFmtId="0" fontId="1" fillId="0" borderId="0" xfId="48" applyAlignment="1">
      <alignment horizontal="right"/>
    </xf>
    <xf numFmtId="0" fontId="21" fillId="0" borderId="0" xfId="48" applyFont="1" applyAlignment="1">
      <alignment vertical="top" wrapText="1"/>
    </xf>
    <xf numFmtId="9" fontId="22" fillId="45" borderId="0" xfId="49" applyFont="1" applyFill="1" applyBorder="1" applyAlignment="1" applyProtection="1">
      <alignment horizontal="left"/>
      <protection hidden="1"/>
    </xf>
    <xf numFmtId="0" fontId="42" fillId="0" borderId="0" xfId="48" applyFont="1"/>
    <xf numFmtId="0" fontId="43" fillId="0" borderId="0" xfId="48" applyFont="1"/>
    <xf numFmtId="0" fontId="44" fillId="0" borderId="0" xfId="48" applyFont="1" applyAlignment="1">
      <alignment horizontal="center" vertical="center" wrapText="1"/>
    </xf>
    <xf numFmtId="0" fontId="25" fillId="0" borderId="0" xfId="48" applyFont="1" applyAlignment="1">
      <alignment horizontal="center" vertical="center" wrapText="1"/>
    </xf>
    <xf numFmtId="0" fontId="45" fillId="0" borderId="0" xfId="48" applyFont="1"/>
    <xf numFmtId="0" fontId="46" fillId="0" borderId="0" xfId="0" applyFont="1"/>
    <xf numFmtId="0" fontId="46" fillId="37" borderId="0" xfId="0" applyFont="1" applyFill="1"/>
    <xf numFmtId="0" fontId="46" fillId="36" borderId="0" xfId="0" applyNumberFormat="1" applyFont="1" applyFill="1" applyBorder="1" applyAlignment="1" applyProtection="1"/>
    <xf numFmtId="0" fontId="46" fillId="36" borderId="0" xfId="0" applyFont="1" applyFill="1"/>
    <xf numFmtId="0" fontId="1" fillId="0" borderId="0" xfId="50" applyAlignment="1">
      <alignment wrapText="1"/>
    </xf>
    <xf numFmtId="0" fontId="1" fillId="0" borderId="0" xfId="50"/>
    <xf numFmtId="9" fontId="0" fillId="0" borderId="0" xfId="51" applyFont="1"/>
    <xf numFmtId="0" fontId="1" fillId="0" borderId="0" xfId="50" applyFill="1"/>
    <xf numFmtId="9" fontId="0" fillId="0" borderId="0" xfId="51" applyFont="1" applyFill="1"/>
    <xf numFmtId="0" fontId="47" fillId="0" borderId="0" xfId="52" applyFill="1"/>
    <xf numFmtId="0" fontId="1" fillId="0" borderId="0" xfId="53" applyAlignment="1">
      <alignment wrapText="1"/>
    </xf>
    <xf numFmtId="0" fontId="1" fillId="46" borderId="0" xfId="53" applyFill="1"/>
    <xf numFmtId="0" fontId="1" fillId="0" borderId="0" xfId="53"/>
    <xf numFmtId="0" fontId="1" fillId="0" borderId="0" xfId="53" applyFill="1"/>
    <xf numFmtId="0" fontId="1" fillId="35" borderId="0" xfId="53" applyFill="1" applyAlignment="1">
      <alignment wrapText="1"/>
    </xf>
    <xf numFmtId="0" fontId="1" fillId="0" borderId="0" xfId="53" applyFill="1" applyAlignment="1">
      <alignment wrapText="1"/>
    </xf>
    <xf numFmtId="49" fontId="48" fillId="47" borderId="20" xfId="54" applyNumberFormat="1" applyFont="1" applyFill="1" applyBorder="1" applyAlignment="1">
      <alignment wrapText="1"/>
    </xf>
    <xf numFmtId="49" fontId="48" fillId="47" borderId="21" xfId="54" applyNumberFormat="1" applyFont="1" applyFill="1" applyBorder="1" applyAlignment="1">
      <alignment wrapText="1"/>
    </xf>
    <xf numFmtId="49" fontId="48" fillId="47" borderId="0" xfId="54" applyNumberFormat="1" applyFont="1" applyFill="1" applyBorder="1" applyAlignment="1">
      <alignment wrapText="1"/>
    </xf>
    <xf numFmtId="0" fontId="1" fillId="48" borderId="0" xfId="53" applyFill="1"/>
    <xf numFmtId="0" fontId="1" fillId="49" borderId="0" xfId="53" applyFill="1"/>
    <xf numFmtId="0" fontId="1" fillId="34" borderId="0" xfId="53" applyFill="1"/>
    <xf numFmtId="168" fontId="1" fillId="0" borderId="0" xfId="53" applyNumberFormat="1"/>
    <xf numFmtId="0" fontId="1" fillId="45" borderId="0" xfId="53" applyFill="1" applyProtection="1">
      <protection hidden="1"/>
    </xf>
    <xf numFmtId="0" fontId="49" fillId="45" borderId="0" xfId="55" applyFont="1" applyFill="1" applyProtection="1">
      <protection hidden="1"/>
    </xf>
    <xf numFmtId="0" fontId="26" fillId="45" borderId="0" xfId="56" applyFill="1" applyProtection="1">
      <protection hidden="1"/>
    </xf>
    <xf numFmtId="0" fontId="50" fillId="45" borderId="0" xfId="55" applyFont="1" applyFill="1" applyProtection="1">
      <protection hidden="1"/>
    </xf>
    <xf numFmtId="0" fontId="26" fillId="45" borderId="0" xfId="56" applyFont="1" applyFill="1" applyProtection="1">
      <protection hidden="1"/>
    </xf>
    <xf numFmtId="0" fontId="51" fillId="45" borderId="0" xfId="56" applyFont="1" applyFill="1" applyProtection="1">
      <protection hidden="1"/>
    </xf>
    <xf numFmtId="0" fontId="52" fillId="45" borderId="0" xfId="55" applyFont="1" applyFill="1" applyProtection="1">
      <protection hidden="1"/>
    </xf>
    <xf numFmtId="0" fontId="26" fillId="45" borderId="0" xfId="56" applyFill="1" applyProtection="1">
      <protection locked="0" hidden="1"/>
    </xf>
    <xf numFmtId="0" fontId="22" fillId="50" borderId="0" xfId="55" applyFill="1" applyBorder="1" applyProtection="1">
      <protection hidden="1"/>
    </xf>
    <xf numFmtId="0" fontId="1" fillId="50" borderId="0" xfId="53" applyFill="1" applyProtection="1">
      <protection hidden="1"/>
    </xf>
    <xf numFmtId="0" fontId="29" fillId="50" borderId="0" xfId="55" applyFont="1" applyFill="1" applyBorder="1" applyProtection="1">
      <protection hidden="1"/>
    </xf>
    <xf numFmtId="0" fontId="56" fillId="50" borderId="0" xfId="55" applyFont="1" applyFill="1" applyBorder="1" applyAlignment="1" applyProtection="1">
      <alignment horizontal="center"/>
      <protection hidden="1"/>
    </xf>
    <xf numFmtId="0" fontId="22" fillId="50" borderId="0" xfId="55" applyFont="1" applyFill="1" applyBorder="1" applyProtection="1">
      <protection hidden="1"/>
    </xf>
    <xf numFmtId="0" fontId="22" fillId="50" borderId="0" xfId="55" applyFill="1" applyBorder="1" applyAlignment="1" applyProtection="1">
      <alignment horizontal="center"/>
      <protection hidden="1"/>
    </xf>
    <xf numFmtId="0" fontId="55" fillId="50" borderId="0" xfId="55" applyFont="1" applyFill="1" applyBorder="1" applyAlignment="1" applyProtection="1">
      <alignment horizontal="left"/>
      <protection hidden="1"/>
    </xf>
    <xf numFmtId="0" fontId="55" fillId="50" borderId="0" xfId="55" applyFont="1" applyFill="1" applyBorder="1" applyProtection="1">
      <protection hidden="1"/>
    </xf>
    <xf numFmtId="0" fontId="21" fillId="50" borderId="0" xfId="55" applyFont="1" applyFill="1" applyBorder="1" applyProtection="1">
      <protection hidden="1"/>
    </xf>
    <xf numFmtId="0" fontId="26" fillId="50" borderId="0" xfId="56" applyFill="1" applyBorder="1" applyProtection="1">
      <protection hidden="1"/>
    </xf>
    <xf numFmtId="0" fontId="21" fillId="50" borderId="0" xfId="55" applyFont="1" applyFill="1" applyBorder="1" applyAlignment="1" applyProtection="1">
      <alignment horizontal="left"/>
      <protection hidden="1"/>
    </xf>
    <xf numFmtId="0" fontId="56" fillId="50" borderId="0" xfId="55" applyFont="1" applyFill="1" applyBorder="1" applyProtection="1">
      <protection hidden="1"/>
    </xf>
    <xf numFmtId="2" fontId="22" fillId="45" borderId="0" xfId="55" applyNumberFormat="1" applyFill="1" applyBorder="1" applyAlignment="1" applyProtection="1">
      <alignment horizontal="left"/>
      <protection hidden="1"/>
    </xf>
    <xf numFmtId="1" fontId="22" fillId="45" borderId="0" xfId="55" applyNumberFormat="1" applyFill="1" applyBorder="1" applyAlignment="1" applyProtection="1">
      <alignment horizontal="left"/>
      <protection hidden="1"/>
    </xf>
    <xf numFmtId="0" fontId="56" fillId="45" borderId="0" xfId="55" applyFont="1" applyFill="1" applyBorder="1" applyProtection="1">
      <protection hidden="1"/>
    </xf>
    <xf numFmtId="9" fontId="22" fillId="45" borderId="0" xfId="57" applyFont="1" applyFill="1" applyBorder="1" applyAlignment="1" applyProtection="1">
      <alignment horizontal="left"/>
      <protection hidden="1"/>
    </xf>
    <xf numFmtId="9" fontId="22" fillId="50" borderId="0" xfId="55" applyNumberFormat="1" applyFill="1" applyBorder="1" applyAlignment="1" applyProtection="1">
      <alignment horizontal="center"/>
      <protection hidden="1"/>
    </xf>
    <xf numFmtId="2" fontId="22" fillId="50" borderId="0" xfId="55" applyNumberFormat="1" applyFill="1" applyBorder="1" applyAlignment="1" applyProtection="1">
      <alignment horizontal="center"/>
      <protection hidden="1"/>
    </xf>
    <xf numFmtId="0" fontId="57" fillId="50" borderId="0" xfId="55" applyFont="1" applyFill="1" applyBorder="1" applyProtection="1">
      <protection hidden="1"/>
    </xf>
    <xf numFmtId="0" fontId="58" fillId="50" borderId="0" xfId="55" applyFont="1" applyFill="1" applyBorder="1" applyProtection="1">
      <protection hidden="1"/>
    </xf>
    <xf numFmtId="0" fontId="59" fillId="50" borderId="0" xfId="55" applyFont="1" applyFill="1" applyBorder="1" applyProtection="1">
      <protection hidden="1"/>
    </xf>
    <xf numFmtId="0" fontId="56" fillId="50" borderId="0" xfId="55" applyFont="1" applyFill="1" applyBorder="1" applyAlignment="1" applyProtection="1">
      <alignment horizontal="left"/>
      <protection hidden="1"/>
    </xf>
    <xf numFmtId="1" fontId="22" fillId="50" borderId="0" xfId="55" applyNumberFormat="1" applyFill="1" applyBorder="1" applyAlignment="1" applyProtection="1">
      <alignment horizontal="center"/>
      <protection hidden="1"/>
    </xf>
    <xf numFmtId="1" fontId="22" fillId="45" borderId="0" xfId="55" applyNumberFormat="1" applyFont="1" applyFill="1" applyBorder="1" applyAlignment="1" applyProtection="1">
      <alignment horizontal="left"/>
      <protection hidden="1"/>
    </xf>
    <xf numFmtId="0" fontId="60" fillId="50" borderId="0" xfId="55" applyFont="1" applyFill="1" applyBorder="1" applyProtection="1">
      <protection hidden="1"/>
    </xf>
    <xf numFmtId="0" fontId="61" fillId="50" borderId="0" xfId="55" applyFont="1" applyFill="1" applyBorder="1" applyProtection="1">
      <protection hidden="1"/>
    </xf>
    <xf numFmtId="0" fontId="22" fillId="50" borderId="0" xfId="55" applyFill="1" applyBorder="1" applyAlignment="1" applyProtection="1">
      <alignment horizontal="left"/>
      <protection hidden="1"/>
    </xf>
    <xf numFmtId="0" fontId="55" fillId="50" borderId="0" xfId="55" applyFont="1" applyFill="1" applyBorder="1" applyAlignment="1" applyProtection="1">
      <protection hidden="1"/>
    </xf>
    <xf numFmtId="0" fontId="56" fillId="50" borderId="0" xfId="55" applyFont="1" applyFill="1" applyBorder="1" applyAlignment="1" applyProtection="1">
      <protection hidden="1"/>
    </xf>
    <xf numFmtId="0" fontId="59" fillId="50" borderId="0" xfId="55" applyFont="1" applyFill="1" applyBorder="1" applyAlignment="1" applyProtection="1">
      <alignment horizontal="left"/>
      <protection hidden="1"/>
    </xf>
    <xf numFmtId="2" fontId="56" fillId="50" borderId="0" xfId="55" applyNumberFormat="1" applyFont="1" applyFill="1" applyBorder="1" applyAlignment="1" applyProtection="1">
      <alignment horizontal="left"/>
      <protection hidden="1"/>
    </xf>
    <xf numFmtId="166" fontId="22" fillId="45" borderId="0" xfId="55" applyNumberFormat="1" applyFill="1" applyBorder="1" applyAlignment="1" applyProtection="1">
      <alignment horizontal="left"/>
      <protection hidden="1"/>
    </xf>
    <xf numFmtId="0" fontId="22" fillId="50" borderId="0" xfId="55" applyFill="1" applyBorder="1" applyAlignment="1" applyProtection="1">
      <protection hidden="1"/>
    </xf>
    <xf numFmtId="0" fontId="22" fillId="45" borderId="0" xfId="55" applyFill="1" applyBorder="1" applyProtection="1">
      <protection hidden="1"/>
    </xf>
    <xf numFmtId="0" fontId="64" fillId="50" borderId="0" xfId="55" applyFont="1" applyFill="1" applyBorder="1" applyProtection="1">
      <protection hidden="1"/>
    </xf>
    <xf numFmtId="9" fontId="22" fillId="50" borderId="0" xfId="57" applyFont="1" applyFill="1" applyBorder="1" applyProtection="1">
      <protection hidden="1"/>
    </xf>
    <xf numFmtId="0" fontId="65" fillId="50" borderId="0" xfId="55" applyFont="1" applyFill="1" applyBorder="1" applyProtection="1">
      <protection hidden="1"/>
    </xf>
    <xf numFmtId="0" fontId="22" fillId="51" borderId="0" xfId="55" applyFill="1" applyBorder="1" applyProtection="1">
      <protection hidden="1"/>
    </xf>
    <xf numFmtId="9" fontId="56" fillId="50" borderId="0" xfId="57" applyFont="1" applyFill="1" applyBorder="1" applyProtection="1">
      <protection hidden="1"/>
    </xf>
    <xf numFmtId="0" fontId="22" fillId="52" borderId="0" xfId="55" applyFill="1" applyBorder="1" applyProtection="1">
      <protection hidden="1"/>
    </xf>
    <xf numFmtId="0" fontId="22" fillId="53" borderId="0" xfId="55" applyFill="1" applyBorder="1" applyProtection="1">
      <protection hidden="1"/>
    </xf>
    <xf numFmtId="0" fontId="22" fillId="54" borderId="0" xfId="55" applyFill="1" applyBorder="1" applyProtection="1">
      <protection hidden="1"/>
    </xf>
    <xf numFmtId="0" fontId="22" fillId="55" borderId="0" xfId="55" applyFill="1" applyBorder="1" applyProtection="1">
      <protection hidden="1"/>
    </xf>
    <xf numFmtId="0" fontId="22" fillId="56" borderId="0" xfId="55" applyFill="1" applyBorder="1" applyProtection="1">
      <protection hidden="1"/>
    </xf>
    <xf numFmtId="0" fontId="22" fillId="57" borderId="0" xfId="55" applyFill="1" applyBorder="1" applyProtection="1">
      <protection hidden="1"/>
    </xf>
    <xf numFmtId="0" fontId="22" fillId="58" borderId="0" xfId="55" applyFill="1" applyBorder="1" applyProtection="1">
      <protection hidden="1"/>
    </xf>
    <xf numFmtId="0" fontId="22" fillId="59" borderId="0" xfId="55" applyFill="1" applyBorder="1" applyProtection="1">
      <protection hidden="1"/>
    </xf>
    <xf numFmtId="0" fontId="22" fillId="47" borderId="0" xfId="55" applyFill="1" applyBorder="1" applyProtection="1">
      <protection hidden="1"/>
    </xf>
    <xf numFmtId="0" fontId="22" fillId="60" borderId="0" xfId="55" applyFill="1" applyBorder="1" applyProtection="1">
      <protection hidden="1"/>
    </xf>
    <xf numFmtId="0" fontId="22" fillId="61" borderId="0" xfId="55" applyFill="1" applyBorder="1" applyProtection="1">
      <protection hidden="1"/>
    </xf>
    <xf numFmtId="0" fontId="22" fillId="62" borderId="0" xfId="55" applyFill="1" applyBorder="1" applyProtection="1">
      <protection hidden="1"/>
    </xf>
    <xf numFmtId="0" fontId="22" fillId="63" borderId="0" xfId="55" applyFill="1" applyBorder="1" applyProtection="1">
      <protection hidden="1"/>
    </xf>
    <xf numFmtId="0" fontId="22" fillId="64" borderId="0" xfId="55" applyFill="1" applyBorder="1" applyProtection="1">
      <protection hidden="1"/>
    </xf>
    <xf numFmtId="0" fontId="22" fillId="65" borderId="0" xfId="55" applyFill="1" applyBorder="1" applyProtection="1">
      <protection hidden="1"/>
    </xf>
    <xf numFmtId="0" fontId="22" fillId="66" borderId="0" xfId="55" applyFill="1" applyBorder="1" applyProtection="1">
      <protection hidden="1"/>
    </xf>
    <xf numFmtId="0" fontId="22" fillId="46" borderId="0" xfId="55" applyFill="1" applyBorder="1" applyProtection="1">
      <protection hidden="1"/>
    </xf>
    <xf numFmtId="0" fontId="22" fillId="67" borderId="0" xfId="55" applyFill="1" applyBorder="1" applyProtection="1">
      <protection hidden="1"/>
    </xf>
    <xf numFmtId="0" fontId="22" fillId="68" borderId="0" xfId="55" applyFill="1" applyBorder="1" applyProtection="1">
      <protection hidden="1"/>
    </xf>
    <xf numFmtId="9" fontId="22" fillId="50" borderId="0" xfId="57" applyNumberFormat="1" applyFont="1" applyFill="1" applyBorder="1" applyProtection="1">
      <protection hidden="1"/>
    </xf>
    <xf numFmtId="0" fontId="22" fillId="69" borderId="0" xfId="55" applyFill="1" applyBorder="1" applyProtection="1">
      <protection hidden="1"/>
    </xf>
    <xf numFmtId="0" fontId="22" fillId="70" borderId="0" xfId="55" applyFill="1" applyBorder="1" applyProtection="1">
      <protection hidden="1"/>
    </xf>
    <xf numFmtId="0" fontId="22" fillId="50" borderId="0" xfId="55" applyFont="1" applyFill="1" applyBorder="1" applyAlignment="1" applyProtection="1">
      <protection hidden="1"/>
    </xf>
    <xf numFmtId="0" fontId="66" fillId="42" borderId="0" xfId="53" applyFont="1" applyFill="1" applyProtection="1">
      <protection hidden="1"/>
    </xf>
    <xf numFmtId="0" fontId="66" fillId="45" borderId="0" xfId="53" applyFont="1" applyFill="1" applyProtection="1">
      <protection hidden="1"/>
    </xf>
    <xf numFmtId="0" fontId="0" fillId="42" borderId="23" xfId="0" applyFill="1" applyBorder="1" applyAlignment="1" applyProtection="1">
      <alignment wrapText="1"/>
      <protection hidden="1"/>
    </xf>
    <xf numFmtId="0" fontId="21" fillId="42" borderId="24" xfId="0" applyFont="1" applyFill="1" applyBorder="1" applyAlignment="1" applyProtection="1">
      <alignment wrapText="1"/>
      <protection hidden="1"/>
    </xf>
    <xf numFmtId="0" fontId="21" fillId="42" borderId="25" xfId="0" applyFont="1" applyFill="1" applyBorder="1" applyAlignment="1" applyProtection="1">
      <alignment wrapText="1"/>
      <protection hidden="1"/>
    </xf>
    <xf numFmtId="0" fontId="0" fillId="42" borderId="0" xfId="0" applyFill="1" applyAlignment="1" applyProtection="1">
      <alignment wrapText="1"/>
      <protection hidden="1"/>
    </xf>
    <xf numFmtId="0" fontId="0" fillId="42" borderId="26" xfId="0" applyFill="1" applyBorder="1" applyProtection="1">
      <protection hidden="1"/>
    </xf>
    <xf numFmtId="1" fontId="0" fillId="42" borderId="26" xfId="0" applyNumberFormat="1" applyFill="1" applyBorder="1" applyProtection="1">
      <protection hidden="1"/>
    </xf>
    <xf numFmtId="0" fontId="0" fillId="42" borderId="27" xfId="0" applyFill="1" applyBorder="1" applyProtection="1">
      <protection hidden="1"/>
    </xf>
    <xf numFmtId="0" fontId="0" fillId="42" borderId="0" xfId="0" applyFill="1" applyProtection="1">
      <protection hidden="1"/>
    </xf>
    <xf numFmtId="0" fontId="0" fillId="42" borderId="12" xfId="0" applyFill="1" applyBorder="1" applyProtection="1">
      <protection hidden="1"/>
    </xf>
    <xf numFmtId="1" fontId="0" fillId="42" borderId="12" xfId="0" applyNumberFormat="1" applyFill="1" applyBorder="1" applyProtection="1">
      <protection hidden="1"/>
    </xf>
    <xf numFmtId="0" fontId="0" fillId="42" borderId="28" xfId="0" applyFill="1" applyBorder="1" applyProtection="1">
      <protection hidden="1"/>
    </xf>
    <xf numFmtId="0" fontId="0" fillId="0" borderId="12" xfId="0" applyFill="1" applyBorder="1" applyProtection="1">
      <protection hidden="1"/>
    </xf>
    <xf numFmtId="1" fontId="0" fillId="0" borderId="12" xfId="0" applyNumberFormat="1" applyFill="1" applyBorder="1" applyProtection="1">
      <protection hidden="1"/>
    </xf>
    <xf numFmtId="0" fontId="0" fillId="0" borderId="28" xfId="0" applyFill="1" applyBorder="1" applyProtection="1">
      <protection hidden="1"/>
    </xf>
    <xf numFmtId="0" fontId="0" fillId="42" borderId="14" xfId="0" applyFill="1" applyBorder="1" applyProtection="1">
      <protection hidden="1"/>
    </xf>
    <xf numFmtId="0" fontId="0" fillId="42" borderId="29" xfId="0" applyFill="1" applyBorder="1" applyProtection="1">
      <protection hidden="1"/>
    </xf>
    <xf numFmtId="1" fontId="0" fillId="42" borderId="29" xfId="0" applyNumberFormat="1" applyFill="1" applyBorder="1" applyProtection="1">
      <protection hidden="1"/>
    </xf>
    <xf numFmtId="0" fontId="1" fillId="34" borderId="0" xfId="50" applyFill="1" applyAlignment="1">
      <alignment wrapText="1"/>
    </xf>
    <xf numFmtId="0" fontId="0" fillId="0" borderId="30" xfId="0" applyFill="1" applyBorder="1" applyProtection="1">
      <protection hidden="1"/>
    </xf>
    <xf numFmtId="0" fontId="19" fillId="0" borderId="0" xfId="0" applyFont="1"/>
    <xf numFmtId="0" fontId="67" fillId="0" borderId="0" xfId="0" applyFont="1"/>
    <xf numFmtId="2" fontId="0" fillId="44" borderId="0" xfId="0" applyNumberFormat="1" applyFill="1"/>
    <xf numFmtId="0" fontId="0" fillId="71" borderId="0" xfId="0" applyNumberFormat="1" applyFont="1" applyFill="1" applyBorder="1" applyAlignment="1" applyProtection="1"/>
    <xf numFmtId="166" fontId="0" fillId="42" borderId="0" xfId="46" applyNumberFormat="1" applyFont="1" applyFill="1" applyBorder="1"/>
    <xf numFmtId="0" fontId="1" fillId="0" borderId="0" xfId="45" applyFont="1" applyFill="1"/>
    <xf numFmtId="0" fontId="19" fillId="34" borderId="0" xfId="44" applyFont="1" applyFill="1" applyAlignment="1">
      <alignment wrapText="1"/>
    </xf>
    <xf numFmtId="0" fontId="3" fillId="34" borderId="0" xfId="44" applyFill="1"/>
    <xf numFmtId="0" fontId="19" fillId="71" borderId="0" xfId="44" applyFont="1" applyFill="1" applyAlignment="1">
      <alignment wrapText="1"/>
    </xf>
    <xf numFmtId="0" fontId="3" fillId="71" borderId="0" xfId="44" applyFill="1"/>
    <xf numFmtId="0" fontId="26" fillId="0" borderId="0" xfId="45" applyFont="1" applyAlignment="1">
      <alignment vertical="top"/>
    </xf>
    <xf numFmtId="0" fontId="26" fillId="35" borderId="0" xfId="45" applyFont="1" applyFill="1" applyAlignment="1">
      <alignment vertical="top" wrapText="1"/>
    </xf>
    <xf numFmtId="0" fontId="26" fillId="35" borderId="0" xfId="45" applyFont="1" applyFill="1" applyAlignment="1">
      <alignment vertical="top"/>
    </xf>
    <xf numFmtId="0" fontId="27" fillId="35" borderId="0" xfId="45" applyFont="1" applyFill="1" applyAlignment="1">
      <alignment vertical="top" wrapText="1"/>
    </xf>
    <xf numFmtId="164" fontId="30" fillId="0" borderId="0" xfId="0" applyNumberFormat="1" applyFont="1" applyFill="1"/>
    <xf numFmtId="0" fontId="31" fillId="0" borderId="0" xfId="0" applyFont="1" applyFill="1"/>
    <xf numFmtId="0" fontId="30" fillId="0" borderId="0" xfId="45" applyFont="1" applyFill="1"/>
    <xf numFmtId="166" fontId="0" fillId="0" borderId="0" xfId="0" applyNumberFormat="1" applyFill="1"/>
    <xf numFmtId="2" fontId="30" fillId="0" borderId="0" xfId="0" applyNumberFormat="1" applyFont="1" applyFill="1"/>
    <xf numFmtId="165" fontId="30" fillId="0" borderId="0" xfId="0" applyNumberFormat="1" applyFont="1" applyFill="1"/>
    <xf numFmtId="0" fontId="0" fillId="33" borderId="16" xfId="0" applyFill="1" applyBorder="1"/>
    <xf numFmtId="2" fontId="62" fillId="45" borderId="0" xfId="55" applyNumberFormat="1" applyFont="1" applyFill="1" applyBorder="1" applyAlignment="1" applyProtection="1">
      <alignment horizontal="left"/>
      <protection hidden="1"/>
    </xf>
    <xf numFmtId="0" fontId="22" fillId="45" borderId="0" xfId="55" applyFill="1" applyBorder="1" applyAlignment="1" applyProtection="1">
      <alignment horizontal="left"/>
      <protection hidden="1"/>
    </xf>
    <xf numFmtId="0" fontId="1" fillId="0" borderId="0" xfId="53" applyBorder="1" applyAlignment="1" applyProtection="1">
      <protection hidden="1"/>
    </xf>
    <xf numFmtId="2" fontId="62" fillId="45" borderId="0" xfId="55" applyNumberFormat="1" applyFont="1" applyFill="1" applyBorder="1" applyAlignment="1" applyProtection="1">
      <alignment horizontal="left" wrapText="1"/>
      <protection hidden="1"/>
    </xf>
    <xf numFmtId="0" fontId="53" fillId="45" borderId="20" xfId="55" applyFont="1" applyFill="1" applyBorder="1" applyAlignment="1" applyProtection="1">
      <protection hidden="1"/>
    </xf>
    <xf numFmtId="0" fontId="54" fillId="0" borderId="21" xfId="53" applyFont="1" applyBorder="1" applyAlignment="1" applyProtection="1">
      <protection hidden="1"/>
    </xf>
    <xf numFmtId="0" fontId="54" fillId="0" borderId="22" xfId="53" applyFont="1" applyBorder="1" applyAlignment="1" applyProtection="1">
      <protection hidden="1"/>
    </xf>
    <xf numFmtId="0" fontId="55" fillId="50" borderId="0" xfId="55" applyFont="1" applyFill="1" applyBorder="1" applyAlignment="1" applyProtection="1">
      <alignment horizontal="left"/>
      <protection hidden="1"/>
    </xf>
    <xf numFmtId="0" fontId="56" fillId="50" borderId="0" xfId="55" applyFont="1" applyFill="1" applyBorder="1" applyAlignment="1" applyProtection="1">
      <alignment horizontal="left"/>
      <protection hidden="1"/>
    </xf>
    <xf numFmtId="0" fontId="0" fillId="0" borderId="0" xfId="0" applyAlignment="1" applyProtection="1">
      <protection hidden="1"/>
    </xf>
  </cellXfs>
  <cellStyles count="58">
    <cellStyle name="20% - Dekorfärg1" xfId="19" builtinId="30" customBuiltin="1"/>
    <cellStyle name="20% - Dekorfärg2" xfId="23" builtinId="34" customBuiltin="1"/>
    <cellStyle name="20% - Dekorfärg3" xfId="27" builtinId="38" customBuiltin="1"/>
    <cellStyle name="20% - Dekorfärg4" xfId="31" builtinId="42" customBuiltin="1"/>
    <cellStyle name="20% - Dekorfärg5" xfId="35" builtinId="46" customBuiltin="1"/>
    <cellStyle name="20% - Dekorfärg6" xfId="39" builtinId="50" customBuiltin="1"/>
    <cellStyle name="40% - Dekorfärg1" xfId="20" builtinId="31" customBuiltin="1"/>
    <cellStyle name="40% - Dekorfärg2" xfId="24" builtinId="35" customBuiltin="1"/>
    <cellStyle name="40% - Dekorfärg3" xfId="28" builtinId="39" customBuiltin="1"/>
    <cellStyle name="40% - Dekorfärg4" xfId="32" builtinId="43" customBuiltin="1"/>
    <cellStyle name="40% - Dekorfärg5" xfId="36" builtinId="47" customBuiltin="1"/>
    <cellStyle name="40% - Dekorfärg6" xfId="40" builtinId="51" customBuiltin="1"/>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3"/>
    <cellStyle name="Hyperlänk" xfId="52"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47"/>
    <cellStyle name="Normal 4" xfId="48"/>
    <cellStyle name="Normal 5" xfId="45"/>
    <cellStyle name="Normal 6" xfId="50"/>
    <cellStyle name="Normal 7" xfId="53"/>
    <cellStyle name="Normal_Granska dina miljövärden" xfId="56"/>
    <cellStyle name="Normal_Granska Miljövärden" xfId="55"/>
    <cellStyle name="Normal_Underlag till diagram_1" xfId="54"/>
    <cellStyle name="Procent" xfId="42" builtinId="5"/>
    <cellStyle name="Procent 3" xfId="49"/>
    <cellStyle name="Procent 4" xfId="46"/>
    <cellStyle name="Procent 5" xfId="51"/>
    <cellStyle name="Procent 6" xfId="57"/>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Total produktionsmix, inklusive all producerad 
fjärrvärme i nätet
</a:t>
            </a:r>
          </a:p>
        </c:rich>
      </c:tx>
      <c:layout>
        <c:manualLayout>
          <c:xMode val="edge"/>
          <c:yMode val="edge"/>
          <c:x val="0.14876037234476125"/>
          <c:y val="2.9654036243822075E-2"/>
        </c:manualLayout>
      </c:layout>
      <c:overlay val="0"/>
      <c:spPr>
        <a:noFill/>
        <a:ln w="25400">
          <a:noFill/>
        </a:ln>
      </c:spPr>
    </c:title>
    <c:autoTitleDeleted val="0"/>
    <c:plotArea>
      <c:layout>
        <c:manualLayout>
          <c:layoutTarget val="inner"/>
          <c:xMode val="edge"/>
          <c:yMode val="edge"/>
          <c:x val="0.17190082644628099"/>
          <c:y val="0.17298201723867479"/>
          <c:w val="0.51735537190082648"/>
          <c:h val="0.51565115614957346"/>
        </c:manualLayout>
      </c:layout>
      <c:pie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dPt>
          <c:dPt>
            <c:idx val="1"/>
            <c:bubble3D val="0"/>
            <c:spPr>
              <a:solidFill>
                <a:srgbClr val="C0C0C0"/>
              </a:solidFill>
              <a:ln w="12700">
                <a:solidFill>
                  <a:srgbClr val="000000"/>
                </a:solidFill>
                <a:prstDash val="solid"/>
              </a:ln>
            </c:spPr>
          </c:dPt>
          <c:dPt>
            <c:idx val="2"/>
            <c:bubble3D val="0"/>
            <c:spPr>
              <a:solidFill>
                <a:srgbClr val="333333"/>
              </a:solidFill>
              <a:ln w="12700">
                <a:solidFill>
                  <a:srgbClr val="000000"/>
                </a:solidFill>
                <a:prstDash val="solid"/>
              </a:ln>
            </c:spPr>
          </c:dPt>
          <c:dPt>
            <c:idx val="3"/>
            <c:bubble3D val="0"/>
            <c:spPr>
              <a:solidFill>
                <a:srgbClr val="FFCC99"/>
              </a:solidFill>
              <a:ln w="12700">
                <a:solidFill>
                  <a:srgbClr val="000000"/>
                </a:solidFill>
                <a:prstDash val="solid"/>
              </a:ln>
            </c:spPr>
          </c:dPt>
          <c:dPt>
            <c:idx val="4"/>
            <c:bubble3D val="0"/>
            <c:spPr>
              <a:solidFill>
                <a:srgbClr val="993300"/>
              </a:solidFill>
              <a:ln w="12700">
                <a:solidFill>
                  <a:srgbClr val="000000"/>
                </a:solidFill>
                <a:prstDash val="solid"/>
              </a:ln>
            </c:spPr>
          </c:dPt>
          <c:dPt>
            <c:idx val="5"/>
            <c:bubble3D val="0"/>
            <c:spPr>
              <a:solidFill>
                <a:srgbClr val="000000"/>
              </a:solidFill>
              <a:ln w="12700">
                <a:solidFill>
                  <a:srgbClr val="000000"/>
                </a:solidFill>
                <a:prstDash val="solid"/>
              </a:ln>
            </c:spPr>
          </c:dPt>
          <c:dPt>
            <c:idx val="6"/>
            <c:bubble3D val="0"/>
            <c:spPr>
              <a:solidFill>
                <a:srgbClr val="00CCFF"/>
              </a:solidFill>
              <a:ln w="12700">
                <a:solidFill>
                  <a:srgbClr val="000000"/>
                </a:solidFill>
                <a:prstDash val="solid"/>
              </a:ln>
            </c:spPr>
          </c:dPt>
          <c:dPt>
            <c:idx val="7"/>
            <c:bubble3D val="0"/>
            <c:spPr>
              <a:solidFill>
                <a:srgbClr val="CC99FF"/>
              </a:solidFill>
              <a:ln w="12700">
                <a:solidFill>
                  <a:srgbClr val="000000"/>
                </a:solidFill>
                <a:prstDash val="solid"/>
              </a:ln>
            </c:spPr>
          </c:dPt>
          <c:dPt>
            <c:idx val="8"/>
            <c:bubble3D val="0"/>
            <c:spPr>
              <a:solidFill>
                <a:srgbClr val="339966"/>
              </a:solidFill>
              <a:ln w="12700">
                <a:solidFill>
                  <a:srgbClr val="000000"/>
                </a:solidFill>
                <a:prstDash val="solid"/>
              </a:ln>
            </c:spPr>
          </c:dPt>
          <c:dPt>
            <c:idx val="9"/>
            <c:bubble3D val="0"/>
            <c:spPr>
              <a:solidFill>
                <a:srgbClr val="00FF00"/>
              </a:solidFill>
              <a:ln w="12700">
                <a:solidFill>
                  <a:srgbClr val="000000"/>
                </a:solidFill>
                <a:prstDash val="solid"/>
              </a:ln>
            </c:spPr>
          </c:dPt>
          <c:dPt>
            <c:idx val="10"/>
            <c:bubble3D val="0"/>
            <c:spPr>
              <a:solidFill>
                <a:srgbClr val="003366"/>
              </a:solidFill>
              <a:ln w="12700">
                <a:solidFill>
                  <a:srgbClr val="000000"/>
                </a:solidFill>
                <a:prstDash val="solid"/>
              </a:ln>
            </c:spPr>
          </c:dPt>
          <c:dPt>
            <c:idx val="11"/>
            <c:bubble3D val="0"/>
            <c:spPr>
              <a:solidFill>
                <a:srgbClr val="33CCCC"/>
              </a:solidFill>
              <a:ln w="12700">
                <a:solidFill>
                  <a:srgbClr val="000000"/>
                </a:solidFill>
                <a:prstDash val="solid"/>
              </a:ln>
            </c:spPr>
          </c:dPt>
          <c:dPt>
            <c:idx val="12"/>
            <c:bubble3D val="0"/>
            <c:spPr>
              <a:solidFill>
                <a:srgbClr val="008000"/>
              </a:solidFill>
              <a:ln w="12700">
                <a:solidFill>
                  <a:srgbClr val="000000"/>
                </a:solidFill>
                <a:prstDash val="solid"/>
              </a:ln>
            </c:spPr>
          </c:dPt>
          <c:dPt>
            <c:idx val="13"/>
            <c:bubble3D val="0"/>
            <c:spPr>
              <a:solidFill>
                <a:srgbClr val="99CC00"/>
              </a:solidFill>
              <a:ln w="12700">
                <a:solidFill>
                  <a:srgbClr val="000000"/>
                </a:solidFill>
                <a:prstDash val="solid"/>
              </a:ln>
            </c:spPr>
          </c:dPt>
          <c:dPt>
            <c:idx val="14"/>
            <c:bubble3D val="0"/>
            <c:spPr>
              <a:solidFill>
                <a:srgbClr val="FF00FF"/>
              </a:solidFill>
              <a:ln w="12700">
                <a:solidFill>
                  <a:srgbClr val="000000"/>
                </a:solidFill>
                <a:prstDash val="solid"/>
              </a:ln>
            </c:spPr>
          </c:dPt>
          <c:dPt>
            <c:idx val="15"/>
            <c:bubble3D val="0"/>
            <c:spPr>
              <a:solidFill>
                <a:srgbClr val="0000FF"/>
              </a:solidFill>
              <a:ln w="12700">
                <a:solidFill>
                  <a:srgbClr val="000000"/>
                </a:solidFill>
                <a:prstDash val="solid"/>
              </a:ln>
            </c:spPr>
          </c:dPt>
          <c:dPt>
            <c:idx val="16"/>
            <c:bubble3D val="0"/>
            <c:spPr>
              <a:solidFill>
                <a:srgbClr val="FFFFCC"/>
              </a:solidFill>
              <a:ln w="12700">
                <a:solidFill>
                  <a:srgbClr val="000000"/>
                </a:solidFill>
                <a:prstDash val="solid"/>
              </a:ln>
            </c:spPr>
          </c:dPt>
          <c:dPt>
            <c:idx val="17"/>
            <c:bubble3D val="0"/>
            <c:spPr>
              <a:solidFill>
                <a:srgbClr val="FFFF00"/>
              </a:solidFill>
              <a:ln w="12700">
                <a:solidFill>
                  <a:srgbClr val="000000"/>
                </a:solidFill>
                <a:prstDash val="solid"/>
              </a:ln>
            </c:spPr>
          </c:dPt>
          <c:dPt>
            <c:idx val="18"/>
            <c:bubble3D val="0"/>
            <c:spPr>
              <a:solidFill>
                <a:srgbClr val="99CCFF"/>
              </a:solidFill>
              <a:ln w="12700">
                <a:solidFill>
                  <a:srgbClr val="000000"/>
                </a:solidFill>
                <a:prstDash val="solid"/>
              </a:ln>
            </c:spPr>
          </c:dPt>
          <c:dPt>
            <c:idx val="19"/>
            <c:bubble3D val="0"/>
            <c:spPr>
              <a:solidFill>
                <a:srgbClr val="CCFFFF"/>
              </a:solidFill>
              <a:ln w="12700">
                <a:solidFill>
                  <a:srgbClr val="000000"/>
                </a:solidFill>
                <a:prstDash val="solid"/>
              </a:ln>
            </c:spPr>
          </c:dPt>
          <c:dPt>
            <c:idx val="20"/>
            <c:bubble3D val="0"/>
            <c:spPr>
              <a:solidFill>
                <a:srgbClr val="800080"/>
              </a:solidFill>
              <a:ln w="12700">
                <a:solidFill>
                  <a:srgbClr val="000000"/>
                </a:solidFill>
                <a:prstDash val="solid"/>
              </a:ln>
            </c:spPr>
          </c:dPt>
          <c:dPt>
            <c:idx val="21"/>
            <c:bubble3D val="0"/>
            <c:spPr>
              <a:solidFill>
                <a:srgbClr val="FF6600"/>
              </a:solidFill>
              <a:ln w="12700">
                <a:solidFill>
                  <a:srgbClr val="000000"/>
                </a:solidFill>
                <a:prstDash val="solid"/>
              </a:ln>
            </c:spPr>
          </c:dPt>
          <c:cat>
            <c:strRef>
              <c:f>'Underlag till diagram'!$D$7:$Y$7</c:f>
              <c:strCache>
                <c:ptCount val="22"/>
                <c:pt idx="0">
                  <c:v>Stenkol</c:v>
                </c:pt>
                <c:pt idx="1">
                  <c:v>EO1</c:v>
                </c:pt>
                <c:pt idx="2">
                  <c:v>EO2, inkl WRD</c:v>
                </c:pt>
                <c:pt idx="3">
                  <c:v>EO3-5</c:v>
                </c:pt>
                <c:pt idx="4">
                  <c:v>Naturgas</c:v>
                </c:pt>
                <c:pt idx="5">
                  <c:v>Övrigt fossilt</c:v>
                </c:pt>
                <c:pt idx="6">
                  <c:v>Avfall</c:v>
                </c:pt>
                <c:pt idx="7">
                  <c:v>Avfallsgas/restgas inkl. avfallsgas från stålindustrin</c:v>
                </c:pt>
                <c:pt idx="8">
                  <c:v>RT-flis</c:v>
                </c:pt>
                <c:pt idx="9">
                  <c:v>Sekundära trädbränslen</c:v>
                </c:pt>
                <c:pt idx="10">
                  <c:v>Primära trädbränslen</c:v>
                </c:pt>
                <c:pt idx="11">
                  <c:v>Tallbeckolja</c:v>
                </c:pt>
                <c:pt idx="12">
                  <c:v>Bioolja</c:v>
                </c:pt>
                <c:pt idx="13">
                  <c:v>Pellets, briketter och pulver</c:v>
                </c:pt>
                <c:pt idx="14">
                  <c:v>Torv och torvbriketter</c:v>
                </c:pt>
                <c:pt idx="15">
                  <c:v>Värme från vp minus el till vp</c:v>
                </c:pt>
                <c:pt idx="16">
                  <c:v>El till värmepump</c:v>
                </c:pt>
                <c:pt idx="17">
                  <c:v>Hjälpel (inkl el till elpannor)</c:v>
                </c:pt>
                <c:pt idx="18">
                  <c:v>Spillvärme</c:v>
                </c:pt>
                <c:pt idx="19">
                  <c:v>Rökgaskondensering</c:v>
                </c:pt>
                <c:pt idx="20">
                  <c:v>Köpt hetvatten från andra fjärrvärmeföretag</c:v>
                </c:pt>
                <c:pt idx="21">
                  <c:v>Köpt hetvatten odefinierat bränsle</c:v>
                </c:pt>
              </c:strCache>
            </c:strRef>
          </c:cat>
          <c:val>
            <c:numRef>
              <c:f>'Underlag till diagram'!$D$8:$Y$8</c:f>
              <c:numCache>
                <c:formatCode>General</c:formatCode>
                <c:ptCount val="22"/>
                <c:pt idx="0">
                  <c:v>0</c:v>
                </c:pt>
                <c:pt idx="1">
                  <c:v>0.31888899999999998</c:v>
                </c:pt>
                <c:pt idx="2">
                  <c:v>0</c:v>
                </c:pt>
                <c:pt idx="3">
                  <c:v>0</c:v>
                </c:pt>
                <c:pt idx="4">
                  <c:v>0</c:v>
                </c:pt>
                <c:pt idx="5">
                  <c:v>0</c:v>
                </c:pt>
                <c:pt idx="6">
                  <c:v>0</c:v>
                </c:pt>
                <c:pt idx="7">
                  <c:v>0</c:v>
                </c:pt>
                <c:pt idx="8">
                  <c:v>0</c:v>
                </c:pt>
                <c:pt idx="9">
                  <c:v>0</c:v>
                </c:pt>
                <c:pt idx="10">
                  <c:v>0</c:v>
                </c:pt>
                <c:pt idx="11">
                  <c:v>0</c:v>
                </c:pt>
                <c:pt idx="12">
                  <c:v>0</c:v>
                </c:pt>
                <c:pt idx="13">
                  <c:v>1.0088900000000001</c:v>
                </c:pt>
                <c:pt idx="14">
                  <c:v>0</c:v>
                </c:pt>
                <c:pt idx="15">
                  <c:v>0</c:v>
                </c:pt>
                <c:pt idx="16">
                  <c:v>0</c:v>
                </c:pt>
                <c:pt idx="17">
                  <c:v>0.51987000000000005</c:v>
                </c:pt>
                <c:pt idx="18">
                  <c:v>18.728999999999999</c:v>
                </c:pt>
                <c:pt idx="19">
                  <c:v>0</c:v>
                </c:pt>
                <c:pt idx="20">
                  <c:v>0</c:v>
                </c:pt>
                <c:pt idx="21">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1362075</xdr:colOff>
      <xdr:row>29</xdr:row>
      <xdr:rowOff>76200</xdr:rowOff>
    </xdr:from>
    <xdr:to>
      <xdr:col>9</xdr:col>
      <xdr:colOff>100353</xdr:colOff>
      <xdr:row>37</xdr:row>
      <xdr:rowOff>180975</xdr:rowOff>
    </xdr:to>
    <xdr:sp macro="" textlink="">
      <xdr:nvSpPr>
        <xdr:cNvPr id="2" name="textruta 1"/>
        <xdr:cNvSpPr txBox="1"/>
      </xdr:nvSpPr>
      <xdr:spPr>
        <a:xfrm>
          <a:off x="8239125" y="5991225"/>
          <a:ext cx="3615078"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39</xdr:row>
      <xdr:rowOff>114300</xdr:rowOff>
    </xdr:from>
    <xdr:to>
      <xdr:col>8</xdr:col>
      <xdr:colOff>238125</xdr:colOff>
      <xdr:row>69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247650</xdr:colOff>
      <xdr:row>0</xdr:row>
      <xdr:rowOff>152400</xdr:rowOff>
    </xdr:from>
    <xdr:to>
      <xdr:col>11</xdr:col>
      <xdr:colOff>609601</xdr:colOff>
      <xdr:row>4</xdr:row>
      <xdr:rowOff>0</xdr:rowOff>
    </xdr:to>
    <xdr:pic>
      <xdr:nvPicPr>
        <xdr:cNvPr id="3" name="Picture 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152400"/>
          <a:ext cx="162877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O411"/>
  <sheetViews>
    <sheetView topLeftCell="R1" workbookViewId="0">
      <selection activeCell="Z26" sqref="Z26:AA26"/>
    </sheetView>
  </sheetViews>
  <sheetFormatPr defaultRowHeight="15" customHeight="1" x14ac:dyDescent="0.25"/>
  <cols>
    <col min="1" max="16384" width="9.140625" style="2"/>
  </cols>
  <sheetData>
    <row r="1" spans="1:41" s="13" customFormat="1" ht="90.75" thickBot="1" x14ac:dyDescent="0.3">
      <c r="A1" s="12" t="s">
        <v>564</v>
      </c>
      <c r="B1" s="12" t="s">
        <v>1</v>
      </c>
      <c r="C1" s="12" t="s">
        <v>565</v>
      </c>
      <c r="D1" s="12" t="s">
        <v>566</v>
      </c>
      <c r="E1" s="12" t="s">
        <v>567</v>
      </c>
      <c r="F1" s="12" t="s">
        <v>568</v>
      </c>
      <c r="G1" s="12" t="s">
        <v>569</v>
      </c>
      <c r="H1" s="12" t="s">
        <v>570</v>
      </c>
      <c r="I1" s="12" t="s">
        <v>571</v>
      </c>
      <c r="J1" s="12" t="s">
        <v>572</v>
      </c>
      <c r="K1" s="12" t="s">
        <v>573</v>
      </c>
      <c r="L1" s="12" t="s">
        <v>574</v>
      </c>
      <c r="M1" s="12" t="s">
        <v>575</v>
      </c>
      <c r="N1" s="12" t="s">
        <v>576</v>
      </c>
      <c r="O1" s="12" t="s">
        <v>577</v>
      </c>
      <c r="P1" s="12" t="s">
        <v>578</v>
      </c>
      <c r="Q1" s="12" t="s">
        <v>579</v>
      </c>
      <c r="R1" s="12" t="s">
        <v>580</v>
      </c>
      <c r="S1" s="12" t="s">
        <v>581</v>
      </c>
      <c r="T1" s="12" t="s">
        <v>582</v>
      </c>
      <c r="U1" s="12" t="s">
        <v>583</v>
      </c>
      <c r="V1" s="12" t="s">
        <v>584</v>
      </c>
      <c r="W1" s="12" t="s">
        <v>585</v>
      </c>
      <c r="X1" s="12" t="s">
        <v>586</v>
      </c>
      <c r="Y1" s="12" t="s">
        <v>587</v>
      </c>
      <c r="Z1" s="12" t="s">
        <v>588</v>
      </c>
      <c r="AA1" s="12" t="s">
        <v>589</v>
      </c>
      <c r="AB1" s="12" t="s">
        <v>590</v>
      </c>
      <c r="AC1" s="12" t="s">
        <v>591</v>
      </c>
      <c r="AD1" s="12" t="s">
        <v>592</v>
      </c>
      <c r="AE1" s="12" t="s">
        <v>593</v>
      </c>
      <c r="AF1" s="12" t="s">
        <v>594</v>
      </c>
      <c r="AG1" s="12" t="s">
        <v>595</v>
      </c>
      <c r="AH1" s="12" t="s">
        <v>596</v>
      </c>
      <c r="AI1" s="12" t="s">
        <v>597</v>
      </c>
      <c r="AM1" s="18" t="s">
        <v>1055</v>
      </c>
      <c r="AN1" s="18" t="s">
        <v>1060</v>
      </c>
      <c r="AO1" s="18" t="s">
        <v>1061</v>
      </c>
    </row>
    <row r="2" spans="1:41" ht="15" customHeight="1" x14ac:dyDescent="0.25">
      <c r="A2" s="2" t="s">
        <v>12</v>
      </c>
      <c r="B2" s="2" t="s">
        <v>13</v>
      </c>
      <c r="C2" s="2">
        <v>2014</v>
      </c>
      <c r="D2" s="2">
        <v>0.78100000000000003</v>
      </c>
      <c r="E2" s="2">
        <v>0.78100000000000003</v>
      </c>
      <c r="F2" s="2" t="s">
        <v>598</v>
      </c>
      <c r="G2" s="2" t="s">
        <v>598</v>
      </c>
      <c r="H2" s="2" t="s">
        <v>598</v>
      </c>
      <c r="I2" s="2" t="s">
        <v>598</v>
      </c>
      <c r="J2" s="2" t="s">
        <v>598</v>
      </c>
      <c r="K2" s="2" t="s">
        <v>598</v>
      </c>
      <c r="L2" s="2" t="s">
        <v>599</v>
      </c>
      <c r="M2" s="2" t="s">
        <v>598</v>
      </c>
      <c r="N2" s="2" t="s">
        <v>598</v>
      </c>
      <c r="O2" s="2" t="s">
        <v>598</v>
      </c>
      <c r="P2" s="2" t="s">
        <v>598</v>
      </c>
      <c r="Q2" s="2" t="s">
        <v>598</v>
      </c>
      <c r="R2" s="2" t="s">
        <v>598</v>
      </c>
      <c r="S2" s="2" t="s">
        <v>598</v>
      </c>
      <c r="T2" s="2" t="s">
        <v>598</v>
      </c>
      <c r="U2" s="2" t="s">
        <v>598</v>
      </c>
      <c r="V2" s="2" t="s">
        <v>598</v>
      </c>
      <c r="W2" s="2" t="s">
        <v>598</v>
      </c>
      <c r="X2" s="2" t="s">
        <v>598</v>
      </c>
      <c r="Y2" s="2" t="s">
        <v>598</v>
      </c>
      <c r="Z2" s="2" t="s">
        <v>598</v>
      </c>
      <c r="AA2" s="2" t="s">
        <v>598</v>
      </c>
      <c r="AB2" s="2" t="s">
        <v>598</v>
      </c>
      <c r="AC2" s="2" t="s">
        <v>598</v>
      </c>
      <c r="AD2" s="2" t="s">
        <v>598</v>
      </c>
      <c r="AE2" s="2" t="s">
        <v>598</v>
      </c>
      <c r="AF2" s="2" t="s">
        <v>598</v>
      </c>
      <c r="AG2" s="2" t="s">
        <v>598</v>
      </c>
      <c r="AH2" s="2">
        <v>0.78100000000000003</v>
      </c>
      <c r="AI2" s="2">
        <v>0.81699999999999995</v>
      </c>
      <c r="AM2" s="20">
        <f>SUMPRODUCT(F2:AE2)+IFERROR(AI2/1,0)</f>
        <v>0.81699999999999995</v>
      </c>
      <c r="AN2" s="20">
        <f>IFERROR(D2/1,0)</f>
        <v>0.78100000000000003</v>
      </c>
      <c r="AO2" s="92">
        <f>IFERROR(AN2/AM2,"")</f>
        <v>0.95593635250917997</v>
      </c>
    </row>
    <row r="3" spans="1:41" ht="15" customHeight="1" x14ac:dyDescent="0.25">
      <c r="A3" s="2" t="s">
        <v>12</v>
      </c>
      <c r="B3" s="2" t="s">
        <v>14</v>
      </c>
      <c r="C3" s="2">
        <v>2014</v>
      </c>
      <c r="D3" s="2">
        <v>53.731999999999999</v>
      </c>
      <c r="E3" s="2">
        <v>64.914000000000001</v>
      </c>
      <c r="F3" s="2" t="s">
        <v>598</v>
      </c>
      <c r="G3" s="2">
        <v>2.5999999999999999E-2</v>
      </c>
      <c r="H3" s="2" t="s">
        <v>598</v>
      </c>
      <c r="I3" s="2" t="s">
        <v>598</v>
      </c>
      <c r="J3" s="2" t="s">
        <v>598</v>
      </c>
      <c r="K3" s="2" t="s">
        <v>598</v>
      </c>
      <c r="L3" s="2" t="s">
        <v>599</v>
      </c>
      <c r="M3" s="2">
        <v>50.363999999999997</v>
      </c>
      <c r="N3" s="2" t="s">
        <v>598</v>
      </c>
      <c r="O3" s="2" t="s">
        <v>598</v>
      </c>
      <c r="P3" s="2" t="s">
        <v>598</v>
      </c>
      <c r="Q3" s="2" t="s">
        <v>598</v>
      </c>
      <c r="R3" s="2" t="s">
        <v>598</v>
      </c>
      <c r="S3" s="2" t="s">
        <v>8</v>
      </c>
      <c r="T3" s="2">
        <v>0</v>
      </c>
      <c r="U3" s="2" t="s">
        <v>598</v>
      </c>
      <c r="V3" s="2" t="s">
        <v>598</v>
      </c>
      <c r="W3" s="2">
        <v>3.8180000000000001</v>
      </c>
      <c r="X3" s="2" t="s">
        <v>598</v>
      </c>
      <c r="Y3" s="2">
        <v>7.5999999999999998E-2</v>
      </c>
      <c r="Z3" s="2" t="s">
        <v>598</v>
      </c>
      <c r="AA3" s="2" t="s">
        <v>598</v>
      </c>
      <c r="AB3" s="2" t="s">
        <v>598</v>
      </c>
      <c r="AC3" s="2" t="s">
        <v>598</v>
      </c>
      <c r="AD3" s="2">
        <v>10.63</v>
      </c>
      <c r="AE3" s="2" t="s">
        <v>598</v>
      </c>
      <c r="AF3" s="2" t="s">
        <v>598</v>
      </c>
      <c r="AG3" s="2" t="s">
        <v>598</v>
      </c>
      <c r="AH3" s="2" t="s">
        <v>598</v>
      </c>
      <c r="AI3" s="2" t="s">
        <v>598</v>
      </c>
      <c r="AM3" s="20">
        <f t="shared" ref="AM3:AM66" si="0">SUMPRODUCT(F3:AE3)+IFERROR(AI3/1,0)</f>
        <v>64.914000000000001</v>
      </c>
      <c r="AN3" s="20">
        <f t="shared" ref="AN3:AN66" si="1">IFERROR(D3/1,0)</f>
        <v>53.731999999999999</v>
      </c>
      <c r="AO3" s="92">
        <f t="shared" ref="AO3:AO66" si="2">IFERROR(AN3/AM3,"")</f>
        <v>0.82774131928397565</v>
      </c>
    </row>
    <row r="4" spans="1:41" ht="15" customHeight="1" x14ac:dyDescent="0.25">
      <c r="A4" s="2" t="s">
        <v>12</v>
      </c>
      <c r="B4" s="2" t="s">
        <v>15</v>
      </c>
      <c r="C4" s="2">
        <v>2014</v>
      </c>
      <c r="D4" s="2">
        <v>4.1760000000000002</v>
      </c>
      <c r="E4" s="2">
        <v>4.577</v>
      </c>
      <c r="F4" s="2" t="s">
        <v>598</v>
      </c>
      <c r="G4" s="2">
        <v>0.152</v>
      </c>
      <c r="H4" s="2" t="s">
        <v>598</v>
      </c>
      <c r="I4" s="2" t="s">
        <v>598</v>
      </c>
      <c r="J4" s="2" t="s">
        <v>598</v>
      </c>
      <c r="K4" s="2" t="s">
        <v>598</v>
      </c>
      <c r="L4" s="2" t="s">
        <v>599</v>
      </c>
      <c r="M4" s="2" t="s">
        <v>598</v>
      </c>
      <c r="N4" s="2" t="s">
        <v>598</v>
      </c>
      <c r="O4" s="2" t="s">
        <v>598</v>
      </c>
      <c r="P4" s="2" t="s">
        <v>598</v>
      </c>
      <c r="Q4" s="2" t="s">
        <v>598</v>
      </c>
      <c r="R4" s="2" t="s">
        <v>598</v>
      </c>
      <c r="S4" s="2" t="s">
        <v>598</v>
      </c>
      <c r="T4" s="2">
        <v>3.9180000000000001</v>
      </c>
      <c r="U4" s="2" t="s">
        <v>598</v>
      </c>
      <c r="V4" s="2" t="s">
        <v>598</v>
      </c>
      <c r="W4" s="2" t="s">
        <v>598</v>
      </c>
      <c r="X4" s="2" t="s">
        <v>598</v>
      </c>
      <c r="Y4" s="2" t="s">
        <v>598</v>
      </c>
      <c r="Z4" s="2" t="s">
        <v>598</v>
      </c>
      <c r="AA4" s="2" t="s">
        <v>598</v>
      </c>
      <c r="AB4" s="2" t="s">
        <v>598</v>
      </c>
      <c r="AC4" s="2" t="s">
        <v>598</v>
      </c>
      <c r="AD4" s="2" t="s">
        <v>598</v>
      </c>
      <c r="AE4" s="2" t="s">
        <v>598</v>
      </c>
      <c r="AF4" s="2" t="s">
        <v>598</v>
      </c>
      <c r="AG4" s="2" t="s">
        <v>598</v>
      </c>
      <c r="AH4" s="2">
        <v>0.50700000000000001</v>
      </c>
      <c r="AI4" s="2">
        <v>0.51200000000000001</v>
      </c>
      <c r="AM4" s="20">
        <f t="shared" si="0"/>
        <v>4.5820000000000007</v>
      </c>
      <c r="AN4" s="20">
        <f t="shared" si="1"/>
        <v>4.1760000000000002</v>
      </c>
      <c r="AO4" s="92">
        <f t="shared" si="2"/>
        <v>0.911392405063291</v>
      </c>
    </row>
    <row r="5" spans="1:41" ht="15" customHeight="1" x14ac:dyDescent="0.25">
      <c r="A5" s="2" t="s">
        <v>12</v>
      </c>
      <c r="B5" s="2" t="s">
        <v>16</v>
      </c>
      <c r="C5" s="2">
        <v>2014</v>
      </c>
      <c r="D5" s="2">
        <v>0.76800000000000002</v>
      </c>
      <c r="E5" s="2">
        <v>0.88800000000000001</v>
      </c>
      <c r="F5" s="2" t="s">
        <v>598</v>
      </c>
      <c r="G5" s="2">
        <v>0.09</v>
      </c>
      <c r="H5" s="2" t="s">
        <v>598</v>
      </c>
      <c r="I5" s="2" t="s">
        <v>598</v>
      </c>
      <c r="J5" s="2" t="s">
        <v>598</v>
      </c>
      <c r="K5" s="2" t="s">
        <v>598</v>
      </c>
      <c r="L5" s="2" t="s">
        <v>599</v>
      </c>
      <c r="M5" s="2" t="s">
        <v>598</v>
      </c>
      <c r="N5" s="2" t="s">
        <v>598</v>
      </c>
      <c r="O5" s="2" t="s">
        <v>598</v>
      </c>
      <c r="P5" s="2" t="s">
        <v>598</v>
      </c>
      <c r="Q5" s="2" t="s">
        <v>598</v>
      </c>
      <c r="R5" s="2" t="s">
        <v>598</v>
      </c>
      <c r="S5" s="2" t="s">
        <v>8</v>
      </c>
      <c r="T5" s="2">
        <v>0.751</v>
      </c>
      <c r="U5" s="2" t="s">
        <v>598</v>
      </c>
      <c r="V5" s="2" t="s">
        <v>598</v>
      </c>
      <c r="W5" s="2" t="s">
        <v>598</v>
      </c>
      <c r="X5" s="2" t="s">
        <v>598</v>
      </c>
      <c r="Y5" s="2" t="s">
        <v>598</v>
      </c>
      <c r="Z5" s="2" t="s">
        <v>598</v>
      </c>
      <c r="AA5" s="2" t="s">
        <v>598</v>
      </c>
      <c r="AB5" s="2" t="s">
        <v>598</v>
      </c>
      <c r="AC5" s="2" t="s">
        <v>598</v>
      </c>
      <c r="AD5" s="2" t="s">
        <v>598</v>
      </c>
      <c r="AE5" s="2" t="s">
        <v>598</v>
      </c>
      <c r="AF5" s="2" t="s">
        <v>598</v>
      </c>
      <c r="AG5" s="2" t="s">
        <v>598</v>
      </c>
      <c r="AH5" s="2">
        <v>4.7E-2</v>
      </c>
      <c r="AI5" s="2">
        <v>5.2999999999999999E-2</v>
      </c>
      <c r="AM5" s="20">
        <f t="shared" si="0"/>
        <v>0.89400000000000002</v>
      </c>
      <c r="AN5" s="20">
        <f t="shared" si="1"/>
        <v>0.76800000000000002</v>
      </c>
      <c r="AO5" s="92">
        <f t="shared" si="2"/>
        <v>0.85906040268456374</v>
      </c>
    </row>
    <row r="6" spans="1:41" ht="15" customHeight="1" x14ac:dyDescent="0.25">
      <c r="A6" s="2" t="s">
        <v>17</v>
      </c>
      <c r="B6" s="2" t="s">
        <v>18</v>
      </c>
      <c r="C6" s="2">
        <v>2014</v>
      </c>
      <c r="D6" s="2">
        <v>124.05</v>
      </c>
      <c r="E6" s="2">
        <v>124.05</v>
      </c>
      <c r="F6" s="2" t="s">
        <v>598</v>
      </c>
      <c r="G6" s="2">
        <v>0.05</v>
      </c>
      <c r="H6" s="2" t="s">
        <v>598</v>
      </c>
      <c r="I6" s="2" t="s">
        <v>598</v>
      </c>
      <c r="J6" s="2" t="s">
        <v>598</v>
      </c>
      <c r="K6" s="2" t="s">
        <v>598</v>
      </c>
      <c r="L6" s="2" t="s">
        <v>599</v>
      </c>
      <c r="M6" s="2" t="s">
        <v>598</v>
      </c>
      <c r="N6" s="2" t="s">
        <v>598</v>
      </c>
      <c r="O6" s="2" t="s">
        <v>598</v>
      </c>
      <c r="P6" s="2" t="s">
        <v>598</v>
      </c>
      <c r="Q6" s="2" t="s">
        <v>598</v>
      </c>
      <c r="R6" s="2">
        <v>90.3</v>
      </c>
      <c r="S6" s="2" t="s">
        <v>8</v>
      </c>
      <c r="T6" s="2" t="s">
        <v>598</v>
      </c>
      <c r="U6" s="2" t="s">
        <v>598</v>
      </c>
      <c r="V6" s="2" t="s">
        <v>598</v>
      </c>
      <c r="W6" s="2" t="s">
        <v>598</v>
      </c>
      <c r="X6" s="2" t="s">
        <v>598</v>
      </c>
      <c r="Y6" s="2">
        <v>4.0999999999999996</v>
      </c>
      <c r="Z6" s="2" t="s">
        <v>598</v>
      </c>
      <c r="AA6" s="2" t="s">
        <v>598</v>
      </c>
      <c r="AB6" s="2" t="s">
        <v>598</v>
      </c>
      <c r="AC6" s="2">
        <v>2.2000000000000002</v>
      </c>
      <c r="AD6" s="2">
        <v>27.4</v>
      </c>
      <c r="AE6" s="2" t="s">
        <v>598</v>
      </c>
      <c r="AF6" s="2" t="s">
        <v>598</v>
      </c>
      <c r="AG6" s="2" t="s">
        <v>598</v>
      </c>
      <c r="AH6" s="2" t="s">
        <v>598</v>
      </c>
      <c r="AI6" s="2" t="s">
        <v>598</v>
      </c>
      <c r="AM6" s="20">
        <f t="shared" si="0"/>
        <v>124.04999999999998</v>
      </c>
      <c r="AN6" s="20">
        <f t="shared" si="1"/>
        <v>124.05</v>
      </c>
      <c r="AO6" s="92">
        <f t="shared" si="2"/>
        <v>1.0000000000000002</v>
      </c>
    </row>
    <row r="7" spans="1:41" ht="15" customHeight="1" x14ac:dyDescent="0.25">
      <c r="A7" s="2" t="s">
        <v>19</v>
      </c>
      <c r="B7" s="2" t="s">
        <v>20</v>
      </c>
      <c r="C7" s="2">
        <v>2014</v>
      </c>
      <c r="D7" s="2">
        <v>100</v>
      </c>
      <c r="E7" s="2" t="s">
        <v>598</v>
      </c>
      <c r="F7" s="2" t="s">
        <v>598</v>
      </c>
      <c r="G7" s="2" t="s">
        <v>598</v>
      </c>
      <c r="H7" s="2" t="s">
        <v>598</v>
      </c>
      <c r="I7" s="2" t="s">
        <v>598</v>
      </c>
      <c r="J7" s="2" t="s">
        <v>598</v>
      </c>
      <c r="K7" s="2" t="s">
        <v>598</v>
      </c>
      <c r="L7" s="2" t="s">
        <v>599</v>
      </c>
      <c r="M7" s="2" t="s">
        <v>598</v>
      </c>
      <c r="N7" s="2" t="s">
        <v>598</v>
      </c>
      <c r="O7" s="2" t="s">
        <v>598</v>
      </c>
      <c r="P7" s="2" t="s">
        <v>598</v>
      </c>
      <c r="Q7" s="2" t="s">
        <v>598</v>
      </c>
      <c r="R7" s="2" t="s">
        <v>598</v>
      </c>
      <c r="S7" s="2" t="s">
        <v>598</v>
      </c>
      <c r="T7" s="2" t="s">
        <v>598</v>
      </c>
      <c r="U7" s="2" t="s">
        <v>598</v>
      </c>
      <c r="V7" s="2" t="s">
        <v>598</v>
      </c>
      <c r="W7" s="2" t="s">
        <v>598</v>
      </c>
      <c r="X7" s="2" t="s">
        <v>598</v>
      </c>
      <c r="Y7" s="2" t="s">
        <v>598</v>
      </c>
      <c r="Z7" s="2" t="s">
        <v>598</v>
      </c>
      <c r="AA7" s="2" t="s">
        <v>598</v>
      </c>
      <c r="AB7" s="2" t="s">
        <v>598</v>
      </c>
      <c r="AC7" s="2" t="s">
        <v>598</v>
      </c>
      <c r="AD7" s="2" t="s">
        <v>598</v>
      </c>
      <c r="AE7" s="2" t="s">
        <v>598</v>
      </c>
      <c r="AF7" s="2" t="s">
        <v>598</v>
      </c>
      <c r="AG7" s="2" t="s">
        <v>598</v>
      </c>
      <c r="AH7" s="2" t="s">
        <v>598</v>
      </c>
      <c r="AI7" s="2" t="s">
        <v>598</v>
      </c>
      <c r="AM7" s="20">
        <f t="shared" si="0"/>
        <v>0</v>
      </c>
      <c r="AN7" s="20">
        <f t="shared" si="1"/>
        <v>100</v>
      </c>
      <c r="AO7" s="92" t="str">
        <f t="shared" si="2"/>
        <v/>
      </c>
    </row>
    <row r="8" spans="1:41" ht="15" customHeight="1" x14ac:dyDescent="0.25">
      <c r="A8" s="2" t="s">
        <v>19</v>
      </c>
      <c r="B8" s="2" t="s">
        <v>21</v>
      </c>
      <c r="C8" s="2">
        <v>2014</v>
      </c>
      <c r="D8" s="2">
        <v>33</v>
      </c>
      <c r="E8" s="2" t="s">
        <v>598</v>
      </c>
      <c r="F8" s="2" t="s">
        <v>598</v>
      </c>
      <c r="G8" s="2" t="s">
        <v>598</v>
      </c>
      <c r="H8" s="2" t="s">
        <v>598</v>
      </c>
      <c r="I8" s="2" t="s">
        <v>598</v>
      </c>
      <c r="J8" s="2" t="s">
        <v>598</v>
      </c>
      <c r="K8" s="2" t="s">
        <v>598</v>
      </c>
      <c r="L8" s="2" t="s">
        <v>599</v>
      </c>
      <c r="M8" s="2" t="s">
        <v>598</v>
      </c>
      <c r="N8" s="2" t="s">
        <v>598</v>
      </c>
      <c r="O8" s="2" t="s">
        <v>598</v>
      </c>
      <c r="P8" s="2" t="s">
        <v>598</v>
      </c>
      <c r="Q8" s="2" t="s">
        <v>598</v>
      </c>
      <c r="R8" s="2" t="s">
        <v>598</v>
      </c>
      <c r="S8" s="2" t="s">
        <v>598</v>
      </c>
      <c r="T8" s="2" t="s">
        <v>598</v>
      </c>
      <c r="U8" s="2" t="s">
        <v>598</v>
      </c>
      <c r="V8" s="2" t="s">
        <v>598</v>
      </c>
      <c r="W8" s="2" t="s">
        <v>598</v>
      </c>
      <c r="X8" s="2" t="s">
        <v>598</v>
      </c>
      <c r="Y8" s="2" t="s">
        <v>598</v>
      </c>
      <c r="Z8" s="2" t="s">
        <v>598</v>
      </c>
      <c r="AA8" s="2" t="s">
        <v>598</v>
      </c>
      <c r="AB8" s="2" t="s">
        <v>598</v>
      </c>
      <c r="AC8" s="2" t="s">
        <v>598</v>
      </c>
      <c r="AD8" s="2" t="s">
        <v>598</v>
      </c>
      <c r="AE8" s="2" t="s">
        <v>598</v>
      </c>
      <c r="AF8" s="2" t="s">
        <v>598</v>
      </c>
      <c r="AG8" s="2" t="s">
        <v>598</v>
      </c>
      <c r="AH8" s="2" t="s">
        <v>598</v>
      </c>
      <c r="AI8" s="2" t="s">
        <v>598</v>
      </c>
      <c r="AM8" s="20">
        <f t="shared" si="0"/>
        <v>0</v>
      </c>
      <c r="AN8" s="20">
        <f t="shared" si="1"/>
        <v>33</v>
      </c>
      <c r="AO8" s="92" t="str">
        <f t="shared" si="2"/>
        <v/>
      </c>
    </row>
    <row r="9" spans="1:41" ht="15" customHeight="1" x14ac:dyDescent="0.25">
      <c r="A9" s="2" t="s">
        <v>19</v>
      </c>
      <c r="B9" s="2" t="s">
        <v>22</v>
      </c>
      <c r="C9" s="2">
        <v>2014</v>
      </c>
      <c r="D9" s="2">
        <v>15</v>
      </c>
      <c r="E9" s="2" t="s">
        <v>598</v>
      </c>
      <c r="F9" s="2" t="s">
        <v>598</v>
      </c>
      <c r="G9" s="2" t="s">
        <v>598</v>
      </c>
      <c r="H9" s="2" t="s">
        <v>598</v>
      </c>
      <c r="I9" s="2" t="s">
        <v>598</v>
      </c>
      <c r="J9" s="2" t="s">
        <v>598</v>
      </c>
      <c r="K9" s="2" t="s">
        <v>598</v>
      </c>
      <c r="L9" s="2" t="s">
        <v>599</v>
      </c>
      <c r="M9" s="2" t="s">
        <v>598</v>
      </c>
      <c r="N9" s="2" t="s">
        <v>598</v>
      </c>
      <c r="O9" s="2" t="s">
        <v>598</v>
      </c>
      <c r="P9" s="2" t="s">
        <v>598</v>
      </c>
      <c r="Q9" s="2" t="s">
        <v>598</v>
      </c>
      <c r="R9" s="2" t="s">
        <v>598</v>
      </c>
      <c r="S9" s="2" t="s">
        <v>598</v>
      </c>
      <c r="T9" s="2" t="s">
        <v>598</v>
      </c>
      <c r="U9" s="2" t="s">
        <v>598</v>
      </c>
      <c r="V9" s="2" t="s">
        <v>598</v>
      </c>
      <c r="W9" s="2" t="s">
        <v>598</v>
      </c>
      <c r="X9" s="2" t="s">
        <v>598</v>
      </c>
      <c r="Y9" s="2" t="s">
        <v>598</v>
      </c>
      <c r="Z9" s="2" t="s">
        <v>598</v>
      </c>
      <c r="AA9" s="2" t="s">
        <v>598</v>
      </c>
      <c r="AB9" s="2" t="s">
        <v>598</v>
      </c>
      <c r="AC9" s="2" t="s">
        <v>598</v>
      </c>
      <c r="AD9" s="2" t="s">
        <v>598</v>
      </c>
      <c r="AE9" s="2" t="s">
        <v>598</v>
      </c>
      <c r="AF9" s="2" t="s">
        <v>598</v>
      </c>
      <c r="AG9" s="2" t="s">
        <v>598</v>
      </c>
      <c r="AH9" s="2" t="s">
        <v>598</v>
      </c>
      <c r="AI9" s="2" t="s">
        <v>598</v>
      </c>
      <c r="AM9" s="20">
        <f t="shared" si="0"/>
        <v>0</v>
      </c>
      <c r="AN9" s="20">
        <f t="shared" si="1"/>
        <v>15</v>
      </c>
      <c r="AO9" s="92" t="str">
        <f t="shared" si="2"/>
        <v/>
      </c>
    </row>
    <row r="10" spans="1:41" ht="15" customHeight="1" x14ac:dyDescent="0.25">
      <c r="A10" s="2" t="s">
        <v>23</v>
      </c>
      <c r="B10" s="2" t="s">
        <v>24</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T10" s="2" t="s">
        <v>599</v>
      </c>
      <c r="U10" s="2" t="s">
        <v>599</v>
      </c>
      <c r="V10" s="2" t="s">
        <v>599</v>
      </c>
      <c r="W10" s="2" t="s">
        <v>599</v>
      </c>
      <c r="X10" s="2" t="s">
        <v>599</v>
      </c>
      <c r="Y10" s="2" t="s">
        <v>599</v>
      </c>
      <c r="Z10" s="2" t="s">
        <v>599</v>
      </c>
      <c r="AA10" s="2" t="s">
        <v>599</v>
      </c>
      <c r="AB10" s="2" t="s">
        <v>599</v>
      </c>
      <c r="AC10" s="2" t="s">
        <v>599</v>
      </c>
      <c r="AD10" s="2" t="s">
        <v>599</v>
      </c>
      <c r="AE10" s="2" t="s">
        <v>599</v>
      </c>
      <c r="AF10" s="2" t="s">
        <v>599</v>
      </c>
      <c r="AG10" s="2" t="s">
        <v>599</v>
      </c>
      <c r="AH10" s="2" t="s">
        <v>599</v>
      </c>
      <c r="AI10" s="2" t="s">
        <v>599</v>
      </c>
      <c r="AM10" s="20">
        <f t="shared" si="0"/>
        <v>0</v>
      </c>
      <c r="AN10" s="20">
        <f t="shared" si="1"/>
        <v>0</v>
      </c>
      <c r="AO10" s="92" t="str">
        <f t="shared" si="2"/>
        <v/>
      </c>
    </row>
    <row r="11" spans="1:41" ht="15" customHeight="1" x14ac:dyDescent="0.25">
      <c r="A11" s="2" t="s">
        <v>25</v>
      </c>
      <c r="B11" s="2" t="s">
        <v>26</v>
      </c>
      <c r="C11" s="2">
        <v>2014</v>
      </c>
      <c r="D11" s="2">
        <v>103.652</v>
      </c>
      <c r="E11" s="2">
        <v>127.6</v>
      </c>
      <c r="F11" s="2" t="s">
        <v>598</v>
      </c>
      <c r="G11" s="2" t="s">
        <v>598</v>
      </c>
      <c r="H11" s="2" t="s">
        <v>598</v>
      </c>
      <c r="I11" s="2" t="s">
        <v>598</v>
      </c>
      <c r="J11" s="2" t="s">
        <v>598</v>
      </c>
      <c r="K11" s="2" t="s">
        <v>598</v>
      </c>
      <c r="L11" s="2" t="s">
        <v>599</v>
      </c>
      <c r="M11" s="2">
        <v>90</v>
      </c>
      <c r="N11" s="2" t="s">
        <v>598</v>
      </c>
      <c r="O11" s="2">
        <v>11</v>
      </c>
      <c r="P11" s="2" t="s">
        <v>598</v>
      </c>
      <c r="Q11" s="2" t="s">
        <v>598</v>
      </c>
      <c r="R11" s="2" t="s">
        <v>598</v>
      </c>
      <c r="S11" s="2" t="s">
        <v>10</v>
      </c>
      <c r="T11" s="2">
        <v>7.4</v>
      </c>
      <c r="U11" s="2" t="s">
        <v>598</v>
      </c>
      <c r="V11" s="2" t="s">
        <v>598</v>
      </c>
      <c r="W11" s="2" t="s">
        <v>598</v>
      </c>
      <c r="X11" s="2" t="s">
        <v>598</v>
      </c>
      <c r="Y11" s="2">
        <v>3</v>
      </c>
      <c r="Z11" s="2" t="s">
        <v>598</v>
      </c>
      <c r="AA11" s="2" t="s">
        <v>598</v>
      </c>
      <c r="AB11" s="2" t="s">
        <v>598</v>
      </c>
      <c r="AC11" s="2" t="s">
        <v>598</v>
      </c>
      <c r="AD11" s="2">
        <v>16.2</v>
      </c>
      <c r="AE11" s="2" t="s">
        <v>598</v>
      </c>
      <c r="AF11" s="2" t="s">
        <v>598</v>
      </c>
      <c r="AG11" s="2" t="s">
        <v>598</v>
      </c>
      <c r="AH11" s="2" t="s">
        <v>598</v>
      </c>
      <c r="AI11" s="2" t="s">
        <v>598</v>
      </c>
      <c r="AM11" s="20">
        <f t="shared" si="0"/>
        <v>127.60000000000001</v>
      </c>
      <c r="AN11" s="20">
        <f t="shared" si="1"/>
        <v>103.652</v>
      </c>
      <c r="AO11" s="92">
        <f t="shared" si="2"/>
        <v>0.8123197492163009</v>
      </c>
    </row>
    <row r="12" spans="1:41" ht="15" customHeight="1" x14ac:dyDescent="0.2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T12" s="2" t="s">
        <v>599</v>
      </c>
      <c r="U12" s="2" t="s">
        <v>599</v>
      </c>
      <c r="V12" s="2" t="s">
        <v>599</v>
      </c>
      <c r="W12" s="2" t="s">
        <v>599</v>
      </c>
      <c r="X12" s="2" t="s">
        <v>599</v>
      </c>
      <c r="Y12" s="2" t="s">
        <v>599</v>
      </c>
      <c r="Z12" s="2" t="s">
        <v>599</v>
      </c>
      <c r="AA12" s="2" t="s">
        <v>599</v>
      </c>
      <c r="AB12" s="2" t="s">
        <v>599</v>
      </c>
      <c r="AC12" s="2" t="s">
        <v>599</v>
      </c>
      <c r="AD12" s="2" t="s">
        <v>599</v>
      </c>
      <c r="AE12" s="2" t="s">
        <v>599</v>
      </c>
      <c r="AF12" s="2" t="s">
        <v>599</v>
      </c>
      <c r="AG12" s="2" t="s">
        <v>599</v>
      </c>
      <c r="AH12" s="2" t="s">
        <v>599</v>
      </c>
      <c r="AI12" s="2" t="s">
        <v>599</v>
      </c>
      <c r="AM12" s="20">
        <f t="shared" si="0"/>
        <v>0</v>
      </c>
      <c r="AN12" s="20">
        <f t="shared" si="1"/>
        <v>0</v>
      </c>
      <c r="AO12" s="92" t="str">
        <f t="shared" si="2"/>
        <v/>
      </c>
    </row>
    <row r="13" spans="1:41" ht="15" customHeight="1" x14ac:dyDescent="0.25">
      <c r="A13" s="2" t="s">
        <v>29</v>
      </c>
      <c r="B13" s="2" t="s">
        <v>30</v>
      </c>
      <c r="C13" s="2">
        <v>2014</v>
      </c>
      <c r="D13" s="2">
        <v>114.28700000000001</v>
      </c>
      <c r="E13" s="2">
        <v>123.158</v>
      </c>
      <c r="F13" s="2" t="s">
        <v>598</v>
      </c>
      <c r="G13" s="2">
        <v>1.1850000000000001</v>
      </c>
      <c r="H13" s="2" t="s">
        <v>598</v>
      </c>
      <c r="I13" s="2">
        <v>1.145</v>
      </c>
      <c r="J13" s="2" t="s">
        <v>598</v>
      </c>
      <c r="K13" s="2" t="s">
        <v>598</v>
      </c>
      <c r="L13" s="2" t="s">
        <v>599</v>
      </c>
      <c r="M13" s="2" t="s">
        <v>598</v>
      </c>
      <c r="N13" s="2" t="s">
        <v>598</v>
      </c>
      <c r="O13" s="2" t="s">
        <v>598</v>
      </c>
      <c r="P13" s="2" t="s">
        <v>598</v>
      </c>
      <c r="Q13" s="2" t="s">
        <v>598</v>
      </c>
      <c r="R13" s="2">
        <v>89.2</v>
      </c>
      <c r="S13" s="2" t="s">
        <v>8</v>
      </c>
      <c r="T13" s="2">
        <v>8.048</v>
      </c>
      <c r="U13" s="2" t="s">
        <v>598</v>
      </c>
      <c r="V13" s="2" t="s">
        <v>598</v>
      </c>
      <c r="W13" s="2" t="s">
        <v>598</v>
      </c>
      <c r="X13" s="2" t="s">
        <v>598</v>
      </c>
      <c r="Y13" s="2" t="s">
        <v>598</v>
      </c>
      <c r="Z13" s="2" t="s">
        <v>598</v>
      </c>
      <c r="AA13" s="2" t="s">
        <v>598</v>
      </c>
      <c r="AB13" s="2" t="s">
        <v>598</v>
      </c>
      <c r="AC13" s="2">
        <v>2.2000000000000002</v>
      </c>
      <c r="AD13" s="2">
        <v>21.38</v>
      </c>
      <c r="AE13" s="2" t="s">
        <v>598</v>
      </c>
      <c r="AF13" s="2" t="s">
        <v>598</v>
      </c>
      <c r="AG13" s="2" t="s">
        <v>598</v>
      </c>
      <c r="AH13" s="2" t="s">
        <v>598</v>
      </c>
      <c r="AI13" s="2" t="s">
        <v>598</v>
      </c>
      <c r="AM13" s="20">
        <f t="shared" si="0"/>
        <v>123.158</v>
      </c>
      <c r="AN13" s="20">
        <f t="shared" si="1"/>
        <v>114.28700000000001</v>
      </c>
      <c r="AO13" s="92">
        <f t="shared" si="2"/>
        <v>0.92797057438412445</v>
      </c>
    </row>
    <row r="14" spans="1:41" ht="15" customHeight="1" x14ac:dyDescent="0.25">
      <c r="A14" s="2" t="s">
        <v>31</v>
      </c>
      <c r="B14" s="2" t="s">
        <v>32</v>
      </c>
      <c r="C14" s="2">
        <v>2014</v>
      </c>
      <c r="D14" s="2">
        <v>9.1999999999999993</v>
      </c>
      <c r="E14" s="2">
        <v>9.3000000000000007</v>
      </c>
      <c r="F14" s="2" t="s">
        <v>598</v>
      </c>
      <c r="G14" s="2">
        <v>0.3</v>
      </c>
      <c r="H14" s="2" t="s">
        <v>598</v>
      </c>
      <c r="I14" s="2" t="s">
        <v>598</v>
      </c>
      <c r="J14" s="2" t="s">
        <v>598</v>
      </c>
      <c r="K14" s="2" t="s">
        <v>598</v>
      </c>
      <c r="L14" s="2" t="s">
        <v>599</v>
      </c>
      <c r="M14" s="2" t="s">
        <v>598</v>
      </c>
      <c r="N14" s="2" t="s">
        <v>598</v>
      </c>
      <c r="O14" s="2" t="s">
        <v>598</v>
      </c>
      <c r="P14" s="2" t="s">
        <v>598</v>
      </c>
      <c r="Q14" s="2" t="s">
        <v>598</v>
      </c>
      <c r="R14" s="2" t="s">
        <v>598</v>
      </c>
      <c r="S14" s="2" t="s">
        <v>598</v>
      </c>
      <c r="T14" s="2">
        <v>9</v>
      </c>
      <c r="U14" s="2" t="s">
        <v>598</v>
      </c>
      <c r="V14" s="2" t="s">
        <v>598</v>
      </c>
      <c r="W14" s="2" t="s">
        <v>598</v>
      </c>
      <c r="X14" s="2" t="s">
        <v>598</v>
      </c>
      <c r="Y14" s="2" t="s">
        <v>598</v>
      </c>
      <c r="Z14" s="2" t="s">
        <v>598</v>
      </c>
      <c r="AA14" s="2" t="s">
        <v>598</v>
      </c>
      <c r="AB14" s="2" t="s">
        <v>598</v>
      </c>
      <c r="AC14" s="2" t="s">
        <v>598</v>
      </c>
      <c r="AD14" s="2" t="s">
        <v>598</v>
      </c>
      <c r="AE14" s="2" t="s">
        <v>598</v>
      </c>
      <c r="AF14" s="2" t="s">
        <v>598</v>
      </c>
      <c r="AG14" s="2" t="s">
        <v>598</v>
      </c>
      <c r="AH14" s="2" t="s">
        <v>598</v>
      </c>
      <c r="AI14" s="2" t="s">
        <v>598</v>
      </c>
      <c r="AM14" s="20">
        <f t="shared" si="0"/>
        <v>9.3000000000000007</v>
      </c>
      <c r="AN14" s="20">
        <f t="shared" si="1"/>
        <v>9.1999999999999993</v>
      </c>
      <c r="AO14" s="92">
        <f t="shared" si="2"/>
        <v>0.98924731182795689</v>
      </c>
    </row>
    <row r="15" spans="1:41" ht="15" customHeight="1" x14ac:dyDescent="0.25">
      <c r="A15" s="2" t="s">
        <v>33</v>
      </c>
      <c r="B15" s="2" t="s">
        <v>34</v>
      </c>
      <c r="C15" s="2">
        <v>2014</v>
      </c>
      <c r="D15" s="2">
        <v>3.5</v>
      </c>
      <c r="E15" s="2">
        <v>3.8159999999999998</v>
      </c>
      <c r="F15" s="2" t="s">
        <v>598</v>
      </c>
      <c r="G15" s="2">
        <v>7.6999999999999999E-2</v>
      </c>
      <c r="H15" s="2" t="s">
        <v>598</v>
      </c>
      <c r="I15" s="2" t="s">
        <v>598</v>
      </c>
      <c r="J15" s="2" t="s">
        <v>598</v>
      </c>
      <c r="K15" s="2" t="s">
        <v>598</v>
      </c>
      <c r="L15" s="2" t="s">
        <v>599</v>
      </c>
      <c r="M15" s="2" t="s">
        <v>598</v>
      </c>
      <c r="N15" s="2" t="s">
        <v>598</v>
      </c>
      <c r="O15" s="2" t="s">
        <v>598</v>
      </c>
      <c r="P15" s="2" t="s">
        <v>598</v>
      </c>
      <c r="Q15" s="2" t="s">
        <v>598</v>
      </c>
      <c r="R15" s="2" t="s">
        <v>598</v>
      </c>
      <c r="S15" s="2" t="s">
        <v>598</v>
      </c>
      <c r="T15" s="2">
        <v>3.7389999999999999</v>
      </c>
      <c r="U15" s="2" t="s">
        <v>598</v>
      </c>
      <c r="V15" s="2" t="s">
        <v>598</v>
      </c>
      <c r="W15" s="2" t="s">
        <v>598</v>
      </c>
      <c r="X15" s="2" t="s">
        <v>598</v>
      </c>
      <c r="Y15" s="2" t="s">
        <v>598</v>
      </c>
      <c r="Z15" s="2" t="s">
        <v>598</v>
      </c>
      <c r="AA15" s="2" t="s">
        <v>598</v>
      </c>
      <c r="AB15" s="2" t="s">
        <v>598</v>
      </c>
      <c r="AC15" s="2" t="s">
        <v>598</v>
      </c>
      <c r="AD15" s="2" t="s">
        <v>598</v>
      </c>
      <c r="AE15" s="2" t="s">
        <v>598</v>
      </c>
      <c r="AF15" s="2" t="s">
        <v>598</v>
      </c>
      <c r="AG15" s="2" t="s">
        <v>598</v>
      </c>
      <c r="AH15" s="2" t="s">
        <v>598</v>
      </c>
      <c r="AI15" s="2" t="s">
        <v>598</v>
      </c>
      <c r="AM15" s="20">
        <f t="shared" si="0"/>
        <v>3.8159999999999998</v>
      </c>
      <c r="AN15" s="20">
        <f t="shared" si="1"/>
        <v>3.5</v>
      </c>
      <c r="AO15" s="92">
        <f t="shared" si="2"/>
        <v>0.91719077568134177</v>
      </c>
    </row>
    <row r="16" spans="1:41" ht="15" customHeight="1" x14ac:dyDescent="0.25">
      <c r="A16" s="2" t="s">
        <v>33</v>
      </c>
      <c r="B16" s="2" t="s">
        <v>35</v>
      </c>
      <c r="C16" s="2">
        <v>2014</v>
      </c>
      <c r="D16" s="2">
        <v>2.097</v>
      </c>
      <c r="E16" s="2">
        <v>2.097</v>
      </c>
      <c r="F16" s="2" t="s">
        <v>598</v>
      </c>
      <c r="G16" s="2" t="s">
        <v>598</v>
      </c>
      <c r="H16" s="2" t="s">
        <v>598</v>
      </c>
      <c r="I16" s="2" t="s">
        <v>598</v>
      </c>
      <c r="J16" s="2" t="s">
        <v>598</v>
      </c>
      <c r="K16" s="2" t="s">
        <v>598</v>
      </c>
      <c r="L16" s="2" t="s">
        <v>599</v>
      </c>
      <c r="M16" s="2" t="s">
        <v>598</v>
      </c>
      <c r="N16" s="2" t="s">
        <v>598</v>
      </c>
      <c r="O16" s="2" t="s">
        <v>598</v>
      </c>
      <c r="P16" s="2" t="s">
        <v>598</v>
      </c>
      <c r="Q16" s="2" t="s">
        <v>598</v>
      </c>
      <c r="R16" s="2" t="s">
        <v>598</v>
      </c>
      <c r="S16" s="2" t="s">
        <v>598</v>
      </c>
      <c r="T16" s="2">
        <v>2.097</v>
      </c>
      <c r="U16" s="2" t="s">
        <v>598</v>
      </c>
      <c r="V16" s="2" t="s">
        <v>598</v>
      </c>
      <c r="W16" s="2" t="s">
        <v>598</v>
      </c>
      <c r="X16" s="2" t="s">
        <v>598</v>
      </c>
      <c r="Y16" s="2" t="s">
        <v>598</v>
      </c>
      <c r="Z16" s="2" t="s">
        <v>598</v>
      </c>
      <c r="AA16" s="2" t="s">
        <v>598</v>
      </c>
      <c r="AB16" s="2" t="s">
        <v>598</v>
      </c>
      <c r="AC16" s="2" t="s">
        <v>598</v>
      </c>
      <c r="AD16" s="2" t="s">
        <v>598</v>
      </c>
      <c r="AE16" s="2" t="s">
        <v>598</v>
      </c>
      <c r="AF16" s="2" t="s">
        <v>598</v>
      </c>
      <c r="AG16" s="2" t="s">
        <v>598</v>
      </c>
      <c r="AH16" s="2" t="s">
        <v>598</v>
      </c>
      <c r="AI16" s="2" t="s">
        <v>598</v>
      </c>
      <c r="AM16" s="20">
        <f t="shared" si="0"/>
        <v>2.097</v>
      </c>
      <c r="AN16" s="20">
        <f t="shared" si="1"/>
        <v>2.097</v>
      </c>
      <c r="AO16" s="92">
        <f t="shared" si="2"/>
        <v>1</v>
      </c>
    </row>
    <row r="17" spans="1:41" ht="15" customHeight="1" x14ac:dyDescent="0.25">
      <c r="A17" s="2" t="s">
        <v>33</v>
      </c>
      <c r="B17" s="2" t="s">
        <v>36</v>
      </c>
      <c r="C17" s="2">
        <v>2014</v>
      </c>
      <c r="D17" s="2">
        <v>8.0039999999999996</v>
      </c>
      <c r="E17" s="2">
        <v>8.0120000000000005</v>
      </c>
      <c r="F17" s="2" t="s">
        <v>598</v>
      </c>
      <c r="G17" s="2">
        <v>4.0000000000000001E-3</v>
      </c>
      <c r="H17" s="2" t="s">
        <v>598</v>
      </c>
      <c r="I17" s="2" t="s">
        <v>598</v>
      </c>
      <c r="J17" s="2">
        <v>1.48</v>
      </c>
      <c r="K17" s="2" t="s">
        <v>598</v>
      </c>
      <c r="L17" s="2" t="s">
        <v>599</v>
      </c>
      <c r="M17" s="2" t="s">
        <v>598</v>
      </c>
      <c r="N17" s="2" t="s">
        <v>598</v>
      </c>
      <c r="O17" s="2">
        <v>6.5279999999999996</v>
      </c>
      <c r="P17" s="2" t="s">
        <v>598</v>
      </c>
      <c r="Q17" s="2" t="s">
        <v>598</v>
      </c>
      <c r="R17" s="2" t="s">
        <v>598</v>
      </c>
      <c r="S17" s="2" t="s">
        <v>598</v>
      </c>
      <c r="T17" s="2" t="s">
        <v>598</v>
      </c>
      <c r="U17" s="2" t="s">
        <v>598</v>
      </c>
      <c r="V17" s="2" t="s">
        <v>598</v>
      </c>
      <c r="W17" s="2" t="s">
        <v>598</v>
      </c>
      <c r="X17" s="2" t="s">
        <v>598</v>
      </c>
      <c r="Y17" s="2" t="s">
        <v>598</v>
      </c>
      <c r="Z17" s="2" t="s">
        <v>598</v>
      </c>
      <c r="AA17" s="2" t="s">
        <v>598</v>
      </c>
      <c r="AB17" s="2" t="s">
        <v>598</v>
      </c>
      <c r="AC17" s="2" t="s">
        <v>598</v>
      </c>
      <c r="AD17" s="2" t="s">
        <v>598</v>
      </c>
      <c r="AE17" s="2" t="s">
        <v>598</v>
      </c>
      <c r="AF17" s="2" t="s">
        <v>598</v>
      </c>
      <c r="AG17" s="2" t="s">
        <v>598</v>
      </c>
      <c r="AH17" s="2" t="s">
        <v>598</v>
      </c>
      <c r="AI17" s="2" t="s">
        <v>598</v>
      </c>
      <c r="AM17" s="20">
        <f t="shared" si="0"/>
        <v>8.0120000000000005</v>
      </c>
      <c r="AN17" s="20">
        <f t="shared" si="1"/>
        <v>8.0039999999999996</v>
      </c>
      <c r="AO17" s="92">
        <f t="shared" si="2"/>
        <v>0.99900149775336988</v>
      </c>
    </row>
    <row r="18" spans="1:41" ht="15" customHeight="1" x14ac:dyDescent="0.25">
      <c r="A18" s="2" t="s">
        <v>33</v>
      </c>
      <c r="B18" s="2" t="s">
        <v>37</v>
      </c>
      <c r="C18" s="2">
        <v>2014</v>
      </c>
      <c r="D18" s="2">
        <v>4.202</v>
      </c>
      <c r="E18" s="2">
        <v>4.1779999999999999</v>
      </c>
      <c r="F18" s="2" t="s">
        <v>598</v>
      </c>
      <c r="G18" s="2">
        <v>0.184</v>
      </c>
      <c r="H18" s="2" t="s">
        <v>598</v>
      </c>
      <c r="I18" s="2" t="s">
        <v>598</v>
      </c>
      <c r="J18" s="2" t="s">
        <v>598</v>
      </c>
      <c r="K18" s="2" t="s">
        <v>598</v>
      </c>
      <c r="L18" s="2" t="s">
        <v>599</v>
      </c>
      <c r="M18" s="2" t="s">
        <v>598</v>
      </c>
      <c r="N18" s="2" t="s">
        <v>598</v>
      </c>
      <c r="O18" s="2" t="s">
        <v>598</v>
      </c>
      <c r="P18" s="2" t="s">
        <v>598</v>
      </c>
      <c r="Q18" s="2" t="s">
        <v>598</v>
      </c>
      <c r="R18" s="2" t="s">
        <v>598</v>
      </c>
      <c r="S18" s="2" t="s">
        <v>598</v>
      </c>
      <c r="T18" s="2">
        <v>3.9940000000000002</v>
      </c>
      <c r="U18" s="2" t="s">
        <v>598</v>
      </c>
      <c r="V18" s="2" t="s">
        <v>598</v>
      </c>
      <c r="W18" s="2" t="s">
        <v>598</v>
      </c>
      <c r="X18" s="2" t="s">
        <v>598</v>
      </c>
      <c r="Y18" s="2" t="s">
        <v>598</v>
      </c>
      <c r="Z18" s="2" t="s">
        <v>598</v>
      </c>
      <c r="AA18" s="2" t="s">
        <v>598</v>
      </c>
      <c r="AB18" s="2" t="s">
        <v>598</v>
      </c>
      <c r="AC18" s="2" t="s">
        <v>598</v>
      </c>
      <c r="AD18" s="2" t="s">
        <v>598</v>
      </c>
      <c r="AE18" s="2" t="s">
        <v>598</v>
      </c>
      <c r="AF18" s="2" t="s">
        <v>598</v>
      </c>
      <c r="AG18" s="2" t="s">
        <v>598</v>
      </c>
      <c r="AH18" s="2" t="s">
        <v>598</v>
      </c>
      <c r="AI18" s="2" t="s">
        <v>598</v>
      </c>
      <c r="AM18" s="20">
        <f t="shared" si="0"/>
        <v>4.1779999999999999</v>
      </c>
      <c r="AN18" s="20">
        <f t="shared" si="1"/>
        <v>4.202</v>
      </c>
      <c r="AO18" s="92">
        <f t="shared" si="2"/>
        <v>1.0057443752991861</v>
      </c>
    </row>
    <row r="19" spans="1:41" ht="15" customHeight="1" x14ac:dyDescent="0.25">
      <c r="A19" s="2" t="s">
        <v>33</v>
      </c>
      <c r="B19" s="2" t="s">
        <v>38</v>
      </c>
      <c r="C19" s="2">
        <v>2014</v>
      </c>
      <c r="D19" s="2">
        <v>3.7490000000000001</v>
      </c>
      <c r="E19" s="2">
        <v>3.8879999999999999</v>
      </c>
      <c r="F19" s="2" t="s">
        <v>598</v>
      </c>
      <c r="G19" s="2">
        <v>0.13</v>
      </c>
      <c r="H19" s="2" t="s">
        <v>598</v>
      </c>
      <c r="I19" s="2" t="s">
        <v>598</v>
      </c>
      <c r="J19" s="2" t="s">
        <v>598</v>
      </c>
      <c r="K19" s="2" t="s">
        <v>598</v>
      </c>
      <c r="L19" s="2" t="s">
        <v>599</v>
      </c>
      <c r="M19" s="2" t="s">
        <v>598</v>
      </c>
      <c r="N19" s="2" t="s">
        <v>598</v>
      </c>
      <c r="O19" s="2" t="s">
        <v>598</v>
      </c>
      <c r="P19" s="2" t="s">
        <v>598</v>
      </c>
      <c r="Q19" s="2" t="s">
        <v>598</v>
      </c>
      <c r="R19" s="2" t="s">
        <v>598</v>
      </c>
      <c r="S19" s="2" t="s">
        <v>598</v>
      </c>
      <c r="T19" s="2">
        <v>3.758</v>
      </c>
      <c r="U19" s="2" t="s">
        <v>598</v>
      </c>
      <c r="V19" s="2" t="s">
        <v>598</v>
      </c>
      <c r="W19" s="2" t="s">
        <v>598</v>
      </c>
      <c r="X19" s="2" t="s">
        <v>598</v>
      </c>
      <c r="Y19" s="2" t="s">
        <v>598</v>
      </c>
      <c r="Z19" s="2" t="s">
        <v>598</v>
      </c>
      <c r="AA19" s="2" t="s">
        <v>598</v>
      </c>
      <c r="AB19" s="2" t="s">
        <v>598</v>
      </c>
      <c r="AC19" s="2" t="s">
        <v>598</v>
      </c>
      <c r="AD19" s="2" t="s">
        <v>598</v>
      </c>
      <c r="AE19" s="2" t="s">
        <v>598</v>
      </c>
      <c r="AF19" s="2" t="s">
        <v>598</v>
      </c>
      <c r="AG19" s="2" t="s">
        <v>598</v>
      </c>
      <c r="AH19" s="2" t="s">
        <v>598</v>
      </c>
      <c r="AI19" s="2" t="s">
        <v>598</v>
      </c>
      <c r="AM19" s="20">
        <f t="shared" si="0"/>
        <v>3.8879999999999999</v>
      </c>
      <c r="AN19" s="20">
        <f t="shared" si="1"/>
        <v>3.7490000000000001</v>
      </c>
      <c r="AO19" s="92">
        <f t="shared" si="2"/>
        <v>0.96424897119341568</v>
      </c>
    </row>
    <row r="20" spans="1:41" ht="15" customHeight="1" x14ac:dyDescent="0.25">
      <c r="A20" s="2" t="s">
        <v>33</v>
      </c>
      <c r="B20" s="2" t="s">
        <v>39</v>
      </c>
      <c r="C20" s="2">
        <v>2014</v>
      </c>
      <c r="D20" s="2">
        <v>25.774999999999999</v>
      </c>
      <c r="E20" s="2">
        <v>35.75</v>
      </c>
      <c r="F20" s="2" t="s">
        <v>598</v>
      </c>
      <c r="G20" s="2">
        <v>1.637</v>
      </c>
      <c r="H20" s="2" t="s">
        <v>598</v>
      </c>
      <c r="I20" s="2" t="s">
        <v>598</v>
      </c>
      <c r="J20" s="2" t="s">
        <v>598</v>
      </c>
      <c r="K20" s="2" t="s">
        <v>598</v>
      </c>
      <c r="L20" s="2" t="s">
        <v>599</v>
      </c>
      <c r="M20" s="2" t="s">
        <v>598</v>
      </c>
      <c r="N20" s="2" t="s">
        <v>598</v>
      </c>
      <c r="O20" s="2">
        <v>29.706</v>
      </c>
      <c r="P20" s="2" t="s">
        <v>598</v>
      </c>
      <c r="Q20" s="2" t="s">
        <v>598</v>
      </c>
      <c r="R20" s="2" t="s">
        <v>598</v>
      </c>
      <c r="S20" s="2" t="s">
        <v>598</v>
      </c>
      <c r="T20" s="2">
        <v>1.0860000000000001</v>
      </c>
      <c r="U20" s="2" t="s">
        <v>598</v>
      </c>
      <c r="V20" s="2" t="s">
        <v>598</v>
      </c>
      <c r="W20" s="2" t="s">
        <v>598</v>
      </c>
      <c r="X20" s="2" t="s">
        <v>598</v>
      </c>
      <c r="Y20" s="2" t="s">
        <v>598</v>
      </c>
      <c r="Z20" s="2" t="s">
        <v>598</v>
      </c>
      <c r="AA20" s="2" t="s">
        <v>598</v>
      </c>
      <c r="AB20" s="2" t="s">
        <v>598</v>
      </c>
      <c r="AC20" s="2" t="s">
        <v>598</v>
      </c>
      <c r="AD20" s="2">
        <v>3.3210000000000002</v>
      </c>
      <c r="AE20" s="2" t="s">
        <v>598</v>
      </c>
      <c r="AF20" s="2" t="s">
        <v>598</v>
      </c>
      <c r="AG20" s="2" t="s">
        <v>598</v>
      </c>
      <c r="AH20" s="2" t="s">
        <v>598</v>
      </c>
      <c r="AI20" s="2" t="s">
        <v>598</v>
      </c>
      <c r="AM20" s="20">
        <f t="shared" si="0"/>
        <v>35.75</v>
      </c>
      <c r="AN20" s="20">
        <f t="shared" si="1"/>
        <v>25.774999999999999</v>
      </c>
      <c r="AO20" s="92">
        <f t="shared" si="2"/>
        <v>0.72097902097902089</v>
      </c>
    </row>
    <row r="21" spans="1:41" ht="15" customHeight="1" x14ac:dyDescent="0.25">
      <c r="A21" s="2" t="s">
        <v>33</v>
      </c>
      <c r="B21" s="2" t="s">
        <v>40</v>
      </c>
      <c r="C21" s="2">
        <v>2014</v>
      </c>
      <c r="D21" s="2" t="s">
        <v>598</v>
      </c>
      <c r="E21" s="2">
        <v>0.67300000000000004</v>
      </c>
      <c r="F21" s="2" t="s">
        <v>598</v>
      </c>
      <c r="G21" s="2" t="s">
        <v>598</v>
      </c>
      <c r="H21" s="2" t="s">
        <v>598</v>
      </c>
      <c r="I21" s="2" t="s">
        <v>598</v>
      </c>
      <c r="J21" s="2" t="s">
        <v>598</v>
      </c>
      <c r="K21" s="2" t="s">
        <v>598</v>
      </c>
      <c r="L21" s="2" t="s">
        <v>599</v>
      </c>
      <c r="M21" s="2" t="s">
        <v>598</v>
      </c>
      <c r="N21" s="2" t="s">
        <v>598</v>
      </c>
      <c r="O21" s="2" t="s">
        <v>598</v>
      </c>
      <c r="P21" s="2" t="s">
        <v>598</v>
      </c>
      <c r="Q21" s="2" t="s">
        <v>598</v>
      </c>
      <c r="R21" s="2" t="s">
        <v>598</v>
      </c>
      <c r="S21" s="2" t="s">
        <v>598</v>
      </c>
      <c r="T21" s="2" t="s">
        <v>598</v>
      </c>
      <c r="U21" s="2" t="s">
        <v>598</v>
      </c>
      <c r="V21" s="2" t="s">
        <v>598</v>
      </c>
      <c r="W21" s="2" t="s">
        <v>598</v>
      </c>
      <c r="X21" s="2" t="s">
        <v>598</v>
      </c>
      <c r="Y21" s="2">
        <v>0.67300000000000004</v>
      </c>
      <c r="Z21" s="2" t="s">
        <v>598</v>
      </c>
      <c r="AA21" s="2" t="s">
        <v>598</v>
      </c>
      <c r="AB21" s="2" t="s">
        <v>598</v>
      </c>
      <c r="AC21" s="2" t="s">
        <v>598</v>
      </c>
      <c r="AD21" s="2" t="s">
        <v>598</v>
      </c>
      <c r="AE21" s="2" t="s">
        <v>598</v>
      </c>
      <c r="AF21" s="2" t="s">
        <v>598</v>
      </c>
      <c r="AG21" s="2" t="s">
        <v>598</v>
      </c>
      <c r="AH21" s="2" t="s">
        <v>598</v>
      </c>
      <c r="AI21" s="2" t="s">
        <v>598</v>
      </c>
      <c r="AM21" s="20">
        <f t="shared" si="0"/>
        <v>0.67300000000000004</v>
      </c>
      <c r="AN21" s="20">
        <f t="shared" si="1"/>
        <v>0</v>
      </c>
      <c r="AO21" s="92">
        <f t="shared" si="2"/>
        <v>0</v>
      </c>
    </row>
    <row r="22" spans="1:41" ht="15" customHeight="1" x14ac:dyDescent="0.25">
      <c r="A22" s="2" t="s">
        <v>33</v>
      </c>
      <c r="B22" s="2" t="s">
        <v>41</v>
      </c>
      <c r="C22" s="2">
        <v>2014</v>
      </c>
      <c r="D22" s="2">
        <v>6.3079999999999998</v>
      </c>
      <c r="E22" s="2">
        <v>6.9219999999999997</v>
      </c>
      <c r="F22" s="2" t="s">
        <v>598</v>
      </c>
      <c r="G22" s="2">
        <v>0.14000000000000001</v>
      </c>
      <c r="H22" s="2" t="s">
        <v>598</v>
      </c>
      <c r="I22" s="2" t="s">
        <v>598</v>
      </c>
      <c r="J22" s="2" t="s">
        <v>598</v>
      </c>
      <c r="K22" s="2" t="s">
        <v>598</v>
      </c>
      <c r="L22" s="2" t="s">
        <v>599</v>
      </c>
      <c r="M22" s="2" t="s">
        <v>598</v>
      </c>
      <c r="N22" s="2" t="s">
        <v>598</v>
      </c>
      <c r="O22" s="2" t="s">
        <v>598</v>
      </c>
      <c r="P22" s="2" t="s">
        <v>598</v>
      </c>
      <c r="Q22" s="2" t="s">
        <v>598</v>
      </c>
      <c r="R22" s="2" t="s">
        <v>598</v>
      </c>
      <c r="S22" s="2" t="s">
        <v>598</v>
      </c>
      <c r="T22" s="2">
        <v>6.782</v>
      </c>
      <c r="U22" s="2" t="s">
        <v>598</v>
      </c>
      <c r="V22" s="2" t="s">
        <v>598</v>
      </c>
      <c r="W22" s="2" t="s">
        <v>598</v>
      </c>
      <c r="X22" s="2" t="s">
        <v>598</v>
      </c>
      <c r="Y22" s="2" t="s">
        <v>598</v>
      </c>
      <c r="Z22" s="2" t="s">
        <v>598</v>
      </c>
      <c r="AA22" s="2" t="s">
        <v>598</v>
      </c>
      <c r="AB22" s="2" t="s">
        <v>598</v>
      </c>
      <c r="AC22" s="2" t="s">
        <v>598</v>
      </c>
      <c r="AD22" s="2" t="s">
        <v>598</v>
      </c>
      <c r="AE22" s="2" t="s">
        <v>598</v>
      </c>
      <c r="AF22" s="2" t="s">
        <v>598</v>
      </c>
      <c r="AG22" s="2" t="s">
        <v>598</v>
      </c>
      <c r="AH22" s="2" t="s">
        <v>598</v>
      </c>
      <c r="AI22" s="2" t="s">
        <v>598</v>
      </c>
      <c r="AM22" s="20">
        <f t="shared" si="0"/>
        <v>6.9219999999999997</v>
      </c>
      <c r="AN22" s="20">
        <f t="shared" si="1"/>
        <v>6.3079999999999998</v>
      </c>
      <c r="AO22" s="92">
        <f t="shared" si="2"/>
        <v>0.91129731291534244</v>
      </c>
    </row>
    <row r="23" spans="1:41" ht="15" customHeight="1" x14ac:dyDescent="0.25">
      <c r="A23" s="2" t="s">
        <v>33</v>
      </c>
      <c r="B23" s="2" t="s">
        <v>42</v>
      </c>
      <c r="C23" s="2">
        <v>2014</v>
      </c>
      <c r="D23" s="2">
        <v>2.4510000000000001</v>
      </c>
      <c r="E23" s="2">
        <v>2.5920000000000001</v>
      </c>
      <c r="F23" s="2" t="s">
        <v>598</v>
      </c>
      <c r="G23" s="2">
        <v>2.4E-2</v>
      </c>
      <c r="H23" s="2" t="s">
        <v>598</v>
      </c>
      <c r="I23" s="2" t="s">
        <v>598</v>
      </c>
      <c r="J23" s="2" t="s">
        <v>598</v>
      </c>
      <c r="K23" s="2" t="s">
        <v>598</v>
      </c>
      <c r="L23" s="2" t="s">
        <v>599</v>
      </c>
      <c r="M23" s="2" t="s">
        <v>598</v>
      </c>
      <c r="N23" s="2" t="s">
        <v>598</v>
      </c>
      <c r="O23" s="2" t="s">
        <v>598</v>
      </c>
      <c r="P23" s="2" t="s">
        <v>598</v>
      </c>
      <c r="Q23" s="2" t="s">
        <v>598</v>
      </c>
      <c r="R23" s="2" t="s">
        <v>598</v>
      </c>
      <c r="S23" s="2" t="s">
        <v>598</v>
      </c>
      <c r="T23" s="2">
        <v>2.5680000000000001</v>
      </c>
      <c r="U23" s="2" t="s">
        <v>598</v>
      </c>
      <c r="V23" s="2" t="s">
        <v>598</v>
      </c>
      <c r="W23" s="2" t="s">
        <v>598</v>
      </c>
      <c r="X23" s="2" t="s">
        <v>598</v>
      </c>
      <c r="Y23" s="2" t="s">
        <v>598</v>
      </c>
      <c r="Z23" s="2" t="s">
        <v>598</v>
      </c>
      <c r="AA23" s="2" t="s">
        <v>598</v>
      </c>
      <c r="AB23" s="2" t="s">
        <v>598</v>
      </c>
      <c r="AC23" s="2" t="s">
        <v>598</v>
      </c>
      <c r="AD23" s="2" t="s">
        <v>598</v>
      </c>
      <c r="AE23" s="2" t="s">
        <v>598</v>
      </c>
      <c r="AF23" s="2" t="s">
        <v>598</v>
      </c>
      <c r="AG23" s="2" t="s">
        <v>598</v>
      </c>
      <c r="AH23" s="2" t="s">
        <v>598</v>
      </c>
      <c r="AI23" s="2" t="s">
        <v>598</v>
      </c>
      <c r="AM23" s="20">
        <f t="shared" si="0"/>
        <v>2.5920000000000001</v>
      </c>
      <c r="AN23" s="20">
        <f t="shared" si="1"/>
        <v>2.4510000000000001</v>
      </c>
      <c r="AO23" s="92">
        <f t="shared" si="2"/>
        <v>0.94560185185185186</v>
      </c>
    </row>
    <row r="24" spans="1:41" ht="15" customHeight="1" x14ac:dyDescent="0.25">
      <c r="A24" s="2" t="s">
        <v>33</v>
      </c>
      <c r="B24" s="2" t="s">
        <v>43</v>
      </c>
      <c r="C24" s="2">
        <v>2014</v>
      </c>
      <c r="D24" s="2">
        <v>3.2269999999999999</v>
      </c>
      <c r="E24" s="2">
        <v>3.6840000000000002</v>
      </c>
      <c r="F24" s="2" t="s">
        <v>598</v>
      </c>
      <c r="G24" s="2">
        <v>0.14000000000000001</v>
      </c>
      <c r="H24" s="2" t="s">
        <v>598</v>
      </c>
      <c r="I24" s="2" t="s">
        <v>598</v>
      </c>
      <c r="J24" s="2" t="s">
        <v>598</v>
      </c>
      <c r="K24" s="2" t="s">
        <v>598</v>
      </c>
      <c r="L24" s="2" t="s">
        <v>599</v>
      </c>
      <c r="M24" s="2" t="s">
        <v>598</v>
      </c>
      <c r="N24" s="2" t="s">
        <v>598</v>
      </c>
      <c r="O24" s="2" t="s">
        <v>598</v>
      </c>
      <c r="P24" s="2" t="s">
        <v>598</v>
      </c>
      <c r="Q24" s="2" t="s">
        <v>598</v>
      </c>
      <c r="R24" s="2" t="s">
        <v>598</v>
      </c>
      <c r="S24" s="2" t="s">
        <v>598</v>
      </c>
      <c r="T24" s="2">
        <v>3.544</v>
      </c>
      <c r="U24" s="2" t="s">
        <v>598</v>
      </c>
      <c r="V24" s="2" t="s">
        <v>598</v>
      </c>
      <c r="W24" s="2" t="s">
        <v>598</v>
      </c>
      <c r="X24" s="2" t="s">
        <v>598</v>
      </c>
      <c r="Y24" s="2" t="s">
        <v>598</v>
      </c>
      <c r="Z24" s="2" t="s">
        <v>598</v>
      </c>
      <c r="AA24" s="2" t="s">
        <v>598</v>
      </c>
      <c r="AB24" s="2" t="s">
        <v>598</v>
      </c>
      <c r="AC24" s="2" t="s">
        <v>598</v>
      </c>
      <c r="AD24" s="2" t="s">
        <v>598</v>
      </c>
      <c r="AE24" s="2" t="s">
        <v>598</v>
      </c>
      <c r="AF24" s="2" t="s">
        <v>598</v>
      </c>
      <c r="AG24" s="2" t="s">
        <v>598</v>
      </c>
      <c r="AH24" s="2" t="s">
        <v>598</v>
      </c>
      <c r="AI24" s="2" t="s">
        <v>598</v>
      </c>
      <c r="AM24" s="20">
        <f t="shared" si="0"/>
        <v>3.6840000000000002</v>
      </c>
      <c r="AN24" s="20">
        <f t="shared" si="1"/>
        <v>3.2269999999999999</v>
      </c>
      <c r="AO24" s="92">
        <f t="shared" si="2"/>
        <v>0.87595005428881645</v>
      </c>
    </row>
    <row r="25" spans="1:41" ht="15" customHeight="1" x14ac:dyDescent="0.25">
      <c r="A25" s="2" t="s">
        <v>44</v>
      </c>
      <c r="B25" s="2" t="s">
        <v>45</v>
      </c>
      <c r="C25" s="2">
        <v>2014</v>
      </c>
      <c r="D25" s="2">
        <v>16.059999999999999</v>
      </c>
      <c r="E25" s="2">
        <v>18.670000000000002</v>
      </c>
      <c r="F25" s="2" t="s">
        <v>598</v>
      </c>
      <c r="G25" s="2">
        <v>0.24</v>
      </c>
      <c r="H25" s="2" t="s">
        <v>598</v>
      </c>
      <c r="I25" s="2" t="s">
        <v>598</v>
      </c>
      <c r="J25" s="2" t="s">
        <v>598</v>
      </c>
      <c r="K25" s="2" t="s">
        <v>598</v>
      </c>
      <c r="L25" s="2" t="s">
        <v>599</v>
      </c>
      <c r="M25" s="2" t="s">
        <v>598</v>
      </c>
      <c r="N25" s="2" t="s">
        <v>598</v>
      </c>
      <c r="O25" s="2">
        <v>10.99</v>
      </c>
      <c r="P25" s="2">
        <v>5.54</v>
      </c>
      <c r="Q25" s="2" t="s">
        <v>598</v>
      </c>
      <c r="R25" s="2" t="s">
        <v>598</v>
      </c>
      <c r="S25" s="2" t="s">
        <v>8</v>
      </c>
      <c r="T25" s="2" t="s">
        <v>598</v>
      </c>
      <c r="U25" s="2" t="s">
        <v>598</v>
      </c>
      <c r="V25" s="2" t="s">
        <v>598</v>
      </c>
      <c r="W25" s="2" t="s">
        <v>598</v>
      </c>
      <c r="X25" s="2" t="s">
        <v>598</v>
      </c>
      <c r="Y25" s="2" t="s">
        <v>598</v>
      </c>
      <c r="Z25" s="2" t="s">
        <v>598</v>
      </c>
      <c r="AA25" s="2" t="s">
        <v>598</v>
      </c>
      <c r="AB25" s="2" t="s">
        <v>598</v>
      </c>
      <c r="AC25" s="2" t="s">
        <v>598</v>
      </c>
      <c r="AD25" s="2">
        <v>1.9</v>
      </c>
      <c r="AE25" s="2" t="s">
        <v>598</v>
      </c>
      <c r="AF25" s="2" t="s">
        <v>598</v>
      </c>
      <c r="AG25" s="2" t="s">
        <v>598</v>
      </c>
      <c r="AH25" s="2" t="s">
        <v>598</v>
      </c>
      <c r="AI25" s="2" t="s">
        <v>598</v>
      </c>
      <c r="AM25" s="20">
        <f t="shared" si="0"/>
        <v>18.669999999999998</v>
      </c>
      <c r="AN25" s="20">
        <f t="shared" si="1"/>
        <v>16.059999999999999</v>
      </c>
      <c r="AO25" s="92">
        <f t="shared" si="2"/>
        <v>0.86020353508302094</v>
      </c>
    </row>
    <row r="26" spans="1:41" ht="15" customHeight="1" x14ac:dyDescent="0.25">
      <c r="A26" s="2" t="s">
        <v>44</v>
      </c>
      <c r="B26" s="2" t="s">
        <v>46</v>
      </c>
      <c r="C26" s="2">
        <v>2014</v>
      </c>
      <c r="D26" s="2">
        <v>23.11</v>
      </c>
      <c r="E26" s="2">
        <v>26.66</v>
      </c>
      <c r="F26" s="2" t="s">
        <v>598</v>
      </c>
      <c r="G26" s="2">
        <v>0.11</v>
      </c>
      <c r="H26" s="2">
        <v>0.45</v>
      </c>
      <c r="I26" s="2" t="s">
        <v>598</v>
      </c>
      <c r="J26" s="2" t="s">
        <v>598</v>
      </c>
      <c r="K26" s="2" t="s">
        <v>598</v>
      </c>
      <c r="L26" s="2" t="s">
        <v>599</v>
      </c>
      <c r="M26" s="2">
        <v>1.17</v>
      </c>
      <c r="N26" s="2">
        <v>1.24</v>
      </c>
      <c r="O26" s="2">
        <v>4.0599999999999996</v>
      </c>
      <c r="P26" s="2">
        <v>1.23</v>
      </c>
      <c r="Q26" s="2" t="s">
        <v>598</v>
      </c>
      <c r="R26" s="2" t="s">
        <v>598</v>
      </c>
      <c r="S26" s="2" t="s">
        <v>8</v>
      </c>
      <c r="T26" s="2" t="s">
        <v>598</v>
      </c>
      <c r="U26" s="2" t="s">
        <v>598</v>
      </c>
      <c r="V26" s="2" t="s">
        <v>598</v>
      </c>
      <c r="W26" s="2">
        <v>10.130000000000001</v>
      </c>
      <c r="X26" s="2" t="s">
        <v>598</v>
      </c>
      <c r="Y26" s="2" t="s">
        <v>598</v>
      </c>
      <c r="Z26" s="2" t="s">
        <v>598</v>
      </c>
      <c r="AA26" s="2" t="s">
        <v>598</v>
      </c>
      <c r="AB26" s="2">
        <v>7.9</v>
      </c>
      <c r="AC26" s="2" t="s">
        <v>598</v>
      </c>
      <c r="AD26" s="2">
        <v>0.37</v>
      </c>
      <c r="AE26" s="2" t="s">
        <v>598</v>
      </c>
      <c r="AF26" s="2" t="s">
        <v>598</v>
      </c>
      <c r="AG26" s="2" t="s">
        <v>598</v>
      </c>
      <c r="AH26" s="2" t="s">
        <v>598</v>
      </c>
      <c r="AI26" s="2" t="s">
        <v>598</v>
      </c>
      <c r="AM26" s="20">
        <f t="shared" si="0"/>
        <v>26.66</v>
      </c>
      <c r="AN26" s="20">
        <f t="shared" si="1"/>
        <v>23.11</v>
      </c>
      <c r="AO26" s="92">
        <f t="shared" si="2"/>
        <v>0.86684171042760683</v>
      </c>
    </row>
    <row r="27" spans="1:41" ht="15" customHeight="1" x14ac:dyDescent="0.25">
      <c r="A27" s="2" t="s">
        <v>44</v>
      </c>
      <c r="B27" s="2" t="s">
        <v>47</v>
      </c>
      <c r="C27" s="2">
        <v>2014</v>
      </c>
      <c r="D27" s="2">
        <v>18.59</v>
      </c>
      <c r="E27" s="2">
        <v>21.54</v>
      </c>
      <c r="F27" s="2" t="s">
        <v>598</v>
      </c>
      <c r="G27" s="2">
        <v>0.15</v>
      </c>
      <c r="H27" s="2" t="s">
        <v>598</v>
      </c>
      <c r="I27" s="2" t="s">
        <v>598</v>
      </c>
      <c r="J27" s="2" t="s">
        <v>598</v>
      </c>
      <c r="K27" s="2" t="s">
        <v>598</v>
      </c>
      <c r="L27" s="2" t="s">
        <v>599</v>
      </c>
      <c r="M27" s="2" t="s">
        <v>598</v>
      </c>
      <c r="N27" s="2">
        <v>7.26</v>
      </c>
      <c r="O27" s="2">
        <v>4.03</v>
      </c>
      <c r="P27" s="2">
        <v>7.26</v>
      </c>
      <c r="Q27" s="2" t="s">
        <v>598</v>
      </c>
      <c r="R27" s="2" t="s">
        <v>598</v>
      </c>
      <c r="S27" s="2" t="s">
        <v>8</v>
      </c>
      <c r="T27" s="2" t="s">
        <v>598</v>
      </c>
      <c r="U27" s="2" t="s">
        <v>598</v>
      </c>
      <c r="V27" s="2" t="s">
        <v>598</v>
      </c>
      <c r="W27" s="2" t="s">
        <v>598</v>
      </c>
      <c r="X27" s="2" t="s">
        <v>598</v>
      </c>
      <c r="Y27" s="2" t="s">
        <v>598</v>
      </c>
      <c r="Z27" s="2" t="s">
        <v>598</v>
      </c>
      <c r="AA27" s="2" t="s">
        <v>598</v>
      </c>
      <c r="AB27" s="2" t="s">
        <v>598</v>
      </c>
      <c r="AC27" s="2" t="s">
        <v>598</v>
      </c>
      <c r="AD27" s="2">
        <v>2.84</v>
      </c>
      <c r="AE27" s="2" t="s">
        <v>598</v>
      </c>
      <c r="AF27" s="2" t="s">
        <v>598</v>
      </c>
      <c r="AG27" s="2" t="s">
        <v>598</v>
      </c>
      <c r="AH27" s="2" t="s">
        <v>598</v>
      </c>
      <c r="AI27" s="2" t="s">
        <v>598</v>
      </c>
      <c r="AM27" s="20">
        <f t="shared" si="0"/>
        <v>21.540000000000003</v>
      </c>
      <c r="AN27" s="20">
        <f t="shared" si="1"/>
        <v>18.59</v>
      </c>
      <c r="AO27" s="92">
        <f t="shared" si="2"/>
        <v>0.86304549675023201</v>
      </c>
    </row>
    <row r="28" spans="1:41" ht="15" customHeight="1" x14ac:dyDescent="0.25">
      <c r="A28" s="2" t="s">
        <v>48</v>
      </c>
      <c r="B28" s="2" t="s">
        <v>49</v>
      </c>
      <c r="C28" s="2">
        <v>2014</v>
      </c>
      <c r="D28" s="2">
        <v>29</v>
      </c>
      <c r="E28" s="2">
        <v>32.049999999999997</v>
      </c>
      <c r="F28" s="2" t="s">
        <v>598</v>
      </c>
      <c r="G28" s="2">
        <v>0.05</v>
      </c>
      <c r="H28" s="2" t="s">
        <v>598</v>
      </c>
      <c r="I28" s="2" t="s">
        <v>598</v>
      </c>
      <c r="J28" s="2" t="s">
        <v>598</v>
      </c>
      <c r="K28" s="2" t="s">
        <v>598</v>
      </c>
      <c r="L28" s="2" t="s">
        <v>599</v>
      </c>
      <c r="M28" s="2" t="s">
        <v>598</v>
      </c>
      <c r="N28" s="2" t="s">
        <v>598</v>
      </c>
      <c r="O28" s="2">
        <v>28</v>
      </c>
      <c r="P28" s="2" t="s">
        <v>598</v>
      </c>
      <c r="Q28" s="2" t="s">
        <v>598</v>
      </c>
      <c r="R28" s="2" t="s">
        <v>598</v>
      </c>
      <c r="S28" s="2" t="s">
        <v>598</v>
      </c>
      <c r="T28" s="2" t="s">
        <v>598</v>
      </c>
      <c r="U28" s="2" t="s">
        <v>598</v>
      </c>
      <c r="V28" s="2" t="s">
        <v>598</v>
      </c>
      <c r="W28" s="2" t="s">
        <v>598</v>
      </c>
      <c r="X28" s="2" t="s">
        <v>598</v>
      </c>
      <c r="Y28" s="2" t="s">
        <v>598</v>
      </c>
      <c r="Z28" s="2" t="s">
        <v>598</v>
      </c>
      <c r="AA28" s="2" t="s">
        <v>598</v>
      </c>
      <c r="AB28" s="2" t="s">
        <v>598</v>
      </c>
      <c r="AC28" s="2" t="s">
        <v>598</v>
      </c>
      <c r="AD28" s="2">
        <v>4</v>
      </c>
      <c r="AE28" s="2" t="s">
        <v>598</v>
      </c>
      <c r="AF28" s="2" t="s">
        <v>598</v>
      </c>
      <c r="AG28" s="2" t="s">
        <v>598</v>
      </c>
      <c r="AH28" s="2" t="s">
        <v>598</v>
      </c>
      <c r="AI28" s="2" t="s">
        <v>598</v>
      </c>
      <c r="AM28" s="20">
        <f t="shared" si="0"/>
        <v>32.049999999999997</v>
      </c>
      <c r="AN28" s="20">
        <f t="shared" si="1"/>
        <v>29</v>
      </c>
      <c r="AO28" s="92">
        <f t="shared" si="2"/>
        <v>0.90483619344773802</v>
      </c>
    </row>
    <row r="29" spans="1:41" ht="15" customHeight="1" x14ac:dyDescent="0.25">
      <c r="A29" s="2" t="s">
        <v>48</v>
      </c>
      <c r="B29" s="2" t="s">
        <v>50</v>
      </c>
      <c r="C29" s="2">
        <v>2014</v>
      </c>
      <c r="D29" s="2">
        <v>2.7</v>
      </c>
      <c r="E29" s="2">
        <v>2.65</v>
      </c>
      <c r="F29" s="2" t="s">
        <v>598</v>
      </c>
      <c r="G29" s="2">
        <v>0.05</v>
      </c>
      <c r="H29" s="2" t="s">
        <v>598</v>
      </c>
      <c r="I29" s="2" t="s">
        <v>598</v>
      </c>
      <c r="J29" s="2" t="s">
        <v>598</v>
      </c>
      <c r="K29" s="2" t="s">
        <v>598</v>
      </c>
      <c r="L29" s="2" t="s">
        <v>599</v>
      </c>
      <c r="M29" s="2" t="s">
        <v>598</v>
      </c>
      <c r="N29" s="2" t="s">
        <v>598</v>
      </c>
      <c r="O29" s="2">
        <v>2.6</v>
      </c>
      <c r="P29" s="2" t="s">
        <v>598</v>
      </c>
      <c r="Q29" s="2" t="s">
        <v>598</v>
      </c>
      <c r="R29" s="2" t="s">
        <v>598</v>
      </c>
      <c r="S29" s="2" t="s">
        <v>598</v>
      </c>
      <c r="T29" s="2" t="s">
        <v>598</v>
      </c>
      <c r="U29" s="2" t="s">
        <v>598</v>
      </c>
      <c r="V29" s="2" t="s">
        <v>598</v>
      </c>
      <c r="W29" s="2" t="s">
        <v>598</v>
      </c>
      <c r="X29" s="2" t="s">
        <v>598</v>
      </c>
      <c r="Y29" s="2" t="s">
        <v>598</v>
      </c>
      <c r="Z29" s="2" t="s">
        <v>598</v>
      </c>
      <c r="AA29" s="2" t="s">
        <v>598</v>
      </c>
      <c r="AB29" s="2" t="s">
        <v>598</v>
      </c>
      <c r="AC29" s="2" t="s">
        <v>598</v>
      </c>
      <c r="AD29" s="2" t="s">
        <v>598</v>
      </c>
      <c r="AE29" s="2" t="s">
        <v>598</v>
      </c>
      <c r="AF29" s="2" t="s">
        <v>598</v>
      </c>
      <c r="AG29" s="2" t="s">
        <v>598</v>
      </c>
      <c r="AH29" s="2" t="s">
        <v>598</v>
      </c>
      <c r="AI29" s="2" t="s">
        <v>598</v>
      </c>
      <c r="AM29" s="20">
        <f t="shared" si="0"/>
        <v>2.65</v>
      </c>
      <c r="AN29" s="20">
        <f t="shared" si="1"/>
        <v>2.7</v>
      </c>
      <c r="AO29" s="92">
        <f t="shared" si="2"/>
        <v>1.0188679245283019</v>
      </c>
    </row>
    <row r="30" spans="1:41" ht="15" customHeight="1" x14ac:dyDescent="0.25">
      <c r="A30" s="2" t="s">
        <v>51</v>
      </c>
      <c r="B30" s="2" t="s">
        <v>52</v>
      </c>
      <c r="C30" s="2">
        <v>2014</v>
      </c>
      <c r="D30" s="2">
        <v>56.59</v>
      </c>
      <c r="E30" s="2">
        <v>56.957000000000001</v>
      </c>
      <c r="F30" s="2" t="s">
        <v>598</v>
      </c>
      <c r="G30" s="2">
        <v>0.40899999999999997</v>
      </c>
      <c r="H30" s="2">
        <v>2.33</v>
      </c>
      <c r="I30" s="2" t="s">
        <v>598</v>
      </c>
      <c r="J30" s="2" t="s">
        <v>598</v>
      </c>
      <c r="K30" s="2" t="s">
        <v>598</v>
      </c>
      <c r="L30" s="2" t="s">
        <v>599</v>
      </c>
      <c r="M30" s="2" t="s">
        <v>598</v>
      </c>
      <c r="N30" s="2" t="s">
        <v>598</v>
      </c>
      <c r="O30" s="2" t="s">
        <v>598</v>
      </c>
      <c r="P30" s="2" t="s">
        <v>598</v>
      </c>
      <c r="Q30" s="2" t="s">
        <v>598</v>
      </c>
      <c r="R30" s="2" t="s">
        <v>598</v>
      </c>
      <c r="S30" s="2" t="s">
        <v>598</v>
      </c>
      <c r="T30" s="2" t="s">
        <v>598</v>
      </c>
      <c r="U30" s="2" t="s">
        <v>598</v>
      </c>
      <c r="V30" s="2" t="s">
        <v>598</v>
      </c>
      <c r="W30" s="2" t="s">
        <v>598</v>
      </c>
      <c r="X30" s="2" t="s">
        <v>598</v>
      </c>
      <c r="Y30" s="2" t="s">
        <v>598</v>
      </c>
      <c r="Z30" s="2" t="s">
        <v>598</v>
      </c>
      <c r="AA30" s="2" t="s">
        <v>598</v>
      </c>
      <c r="AB30" s="2">
        <v>40.447000000000003</v>
      </c>
      <c r="AC30" s="2">
        <v>2.714</v>
      </c>
      <c r="AD30" s="2">
        <v>7.0780000000000003</v>
      </c>
      <c r="AE30" s="2">
        <v>3.9790000000000001</v>
      </c>
      <c r="AF30" s="2" t="s">
        <v>600</v>
      </c>
      <c r="AG30" s="2">
        <v>1.7</v>
      </c>
      <c r="AH30" s="2" t="s">
        <v>598</v>
      </c>
      <c r="AI30" s="2" t="s">
        <v>598</v>
      </c>
      <c r="AM30" s="20">
        <f t="shared" si="0"/>
        <v>56.957000000000001</v>
      </c>
      <c r="AN30" s="20">
        <f t="shared" si="1"/>
        <v>56.59</v>
      </c>
      <c r="AO30" s="92">
        <f t="shared" si="2"/>
        <v>0.99355654265498539</v>
      </c>
    </row>
    <row r="31" spans="1:41" ht="15" customHeight="1" x14ac:dyDescent="0.25">
      <c r="A31" s="2" t="s">
        <v>51</v>
      </c>
      <c r="B31" s="2" t="s">
        <v>53</v>
      </c>
      <c r="C31" s="2">
        <v>2014</v>
      </c>
      <c r="D31" s="2">
        <v>2.2160000000000002</v>
      </c>
      <c r="E31" s="2">
        <v>2.4609999999999999</v>
      </c>
      <c r="F31" s="2" t="s">
        <v>598</v>
      </c>
      <c r="G31" s="2">
        <v>4.0000000000000001E-3</v>
      </c>
      <c r="H31" s="2" t="s">
        <v>598</v>
      </c>
      <c r="I31" s="2" t="s">
        <v>598</v>
      </c>
      <c r="J31" s="2" t="s">
        <v>598</v>
      </c>
      <c r="K31" s="2" t="s">
        <v>598</v>
      </c>
      <c r="L31" s="2" t="s">
        <v>599</v>
      </c>
      <c r="M31" s="2" t="s">
        <v>598</v>
      </c>
      <c r="N31" s="2" t="s">
        <v>598</v>
      </c>
      <c r="O31" s="2" t="s">
        <v>598</v>
      </c>
      <c r="P31" s="2" t="s">
        <v>598</v>
      </c>
      <c r="Q31" s="2" t="s">
        <v>598</v>
      </c>
      <c r="R31" s="2" t="s">
        <v>598</v>
      </c>
      <c r="S31" s="2" t="s">
        <v>598</v>
      </c>
      <c r="T31" s="2">
        <v>2.4569999999999999</v>
      </c>
      <c r="U31" s="2" t="s">
        <v>598</v>
      </c>
      <c r="V31" s="2" t="s">
        <v>598</v>
      </c>
      <c r="W31" s="2" t="s">
        <v>598</v>
      </c>
      <c r="X31" s="2" t="s">
        <v>598</v>
      </c>
      <c r="Y31" s="2" t="s">
        <v>598</v>
      </c>
      <c r="Z31" s="2" t="s">
        <v>598</v>
      </c>
      <c r="AA31" s="2" t="s">
        <v>598</v>
      </c>
      <c r="AB31" s="2" t="s">
        <v>598</v>
      </c>
      <c r="AC31" s="2" t="s">
        <v>598</v>
      </c>
      <c r="AD31" s="2" t="s">
        <v>598</v>
      </c>
      <c r="AE31" s="2" t="s">
        <v>598</v>
      </c>
      <c r="AF31" s="2" t="s">
        <v>598</v>
      </c>
      <c r="AG31" s="2" t="s">
        <v>598</v>
      </c>
      <c r="AH31" s="2" t="s">
        <v>598</v>
      </c>
      <c r="AI31" s="2" t="s">
        <v>598</v>
      </c>
      <c r="AM31" s="20">
        <f t="shared" si="0"/>
        <v>2.4609999999999999</v>
      </c>
      <c r="AN31" s="20">
        <f t="shared" si="1"/>
        <v>2.2160000000000002</v>
      </c>
      <c r="AO31" s="92">
        <f t="shared" si="2"/>
        <v>0.90044697277529473</v>
      </c>
    </row>
    <row r="32" spans="1:41" ht="15" customHeight="1" x14ac:dyDescent="0.25">
      <c r="A32" s="2" t="s">
        <v>51</v>
      </c>
      <c r="B32" s="2" t="s">
        <v>54</v>
      </c>
      <c r="C32" s="2">
        <v>2014</v>
      </c>
      <c r="D32" s="2">
        <v>3.1629999999999998</v>
      </c>
      <c r="E32" s="2">
        <v>3.468</v>
      </c>
      <c r="F32" s="2" t="s">
        <v>598</v>
      </c>
      <c r="G32" s="2">
        <v>1.0999999999999999E-2</v>
      </c>
      <c r="H32" s="2" t="s">
        <v>598</v>
      </c>
      <c r="I32" s="2" t="s">
        <v>598</v>
      </c>
      <c r="J32" s="2" t="s">
        <v>598</v>
      </c>
      <c r="K32" s="2" t="s">
        <v>598</v>
      </c>
      <c r="L32" s="2" t="s">
        <v>599</v>
      </c>
      <c r="M32" s="2" t="s">
        <v>598</v>
      </c>
      <c r="N32" s="2" t="s">
        <v>598</v>
      </c>
      <c r="O32" s="2" t="s">
        <v>598</v>
      </c>
      <c r="P32" s="2" t="s">
        <v>598</v>
      </c>
      <c r="Q32" s="2" t="s">
        <v>598</v>
      </c>
      <c r="R32" s="2" t="s">
        <v>598</v>
      </c>
      <c r="S32" s="2" t="s">
        <v>598</v>
      </c>
      <c r="T32" s="2">
        <v>3.0419999999999998</v>
      </c>
      <c r="U32" s="2" t="s">
        <v>598</v>
      </c>
      <c r="V32" s="2" t="s">
        <v>598</v>
      </c>
      <c r="W32" s="2" t="s">
        <v>598</v>
      </c>
      <c r="X32" s="2" t="s">
        <v>598</v>
      </c>
      <c r="Y32" s="2" t="s">
        <v>598</v>
      </c>
      <c r="Z32" s="2" t="s">
        <v>598</v>
      </c>
      <c r="AA32" s="2" t="s">
        <v>598</v>
      </c>
      <c r="AB32" s="2" t="s">
        <v>598</v>
      </c>
      <c r="AC32" s="2" t="s">
        <v>598</v>
      </c>
      <c r="AD32" s="2" t="s">
        <v>598</v>
      </c>
      <c r="AE32" s="2" t="s">
        <v>598</v>
      </c>
      <c r="AF32" s="2" t="s">
        <v>598</v>
      </c>
      <c r="AG32" s="2" t="s">
        <v>598</v>
      </c>
      <c r="AH32" s="2">
        <v>0.41499999999999998</v>
      </c>
      <c r="AI32" s="2">
        <v>0.42699999999999999</v>
      </c>
      <c r="AM32" s="20">
        <f t="shared" si="0"/>
        <v>3.48</v>
      </c>
      <c r="AN32" s="20">
        <f t="shared" si="1"/>
        <v>3.1629999999999998</v>
      </c>
      <c r="AO32" s="92">
        <f t="shared" si="2"/>
        <v>0.90890804597701147</v>
      </c>
    </row>
    <row r="33" spans="1:41" ht="15" customHeight="1" x14ac:dyDescent="0.25">
      <c r="A33" s="2" t="s">
        <v>55</v>
      </c>
      <c r="B33" s="2" t="s">
        <v>56</v>
      </c>
      <c r="C33" s="2">
        <v>2014</v>
      </c>
      <c r="D33" s="2">
        <v>70.180000000000007</v>
      </c>
      <c r="E33" s="2">
        <v>60.637</v>
      </c>
      <c r="F33" s="2" t="s">
        <v>598</v>
      </c>
      <c r="G33" s="2">
        <v>0.33</v>
      </c>
      <c r="H33" s="2">
        <v>3.55</v>
      </c>
      <c r="I33" s="2" t="s">
        <v>598</v>
      </c>
      <c r="J33" s="2" t="s">
        <v>598</v>
      </c>
      <c r="K33" s="2">
        <v>0.35</v>
      </c>
      <c r="L33" s="2" t="s">
        <v>601</v>
      </c>
      <c r="M33" s="2" t="s">
        <v>598</v>
      </c>
      <c r="N33" s="2" t="s">
        <v>598</v>
      </c>
      <c r="O33" s="2" t="s">
        <v>598</v>
      </c>
      <c r="P33" s="2" t="s">
        <v>598</v>
      </c>
      <c r="Q33" s="2" t="s">
        <v>598</v>
      </c>
      <c r="R33" s="2" t="s">
        <v>598</v>
      </c>
      <c r="S33" s="2" t="s">
        <v>598</v>
      </c>
      <c r="T33" s="2">
        <v>13.853</v>
      </c>
      <c r="U33" s="2" t="s">
        <v>598</v>
      </c>
      <c r="V33" s="2" t="s">
        <v>598</v>
      </c>
      <c r="W33" s="2" t="s">
        <v>598</v>
      </c>
      <c r="X33" s="2" t="s">
        <v>598</v>
      </c>
      <c r="Y33" s="2">
        <v>17.510000000000002</v>
      </c>
      <c r="Z33" s="2" t="s">
        <v>598</v>
      </c>
      <c r="AA33" s="2" t="s">
        <v>598</v>
      </c>
      <c r="AB33" s="2" t="s">
        <v>598</v>
      </c>
      <c r="AC33" s="2" t="s">
        <v>598</v>
      </c>
      <c r="AD33" s="2" t="s">
        <v>598</v>
      </c>
      <c r="AE33" s="2">
        <v>25.04</v>
      </c>
      <c r="AF33" s="2" t="s">
        <v>600</v>
      </c>
      <c r="AG33" s="2">
        <v>8.42</v>
      </c>
      <c r="AH33" s="2">
        <v>4.0000000000000001E-3</v>
      </c>
      <c r="AI33" s="2">
        <v>4.1000000000000003E-3</v>
      </c>
      <c r="AM33" s="20">
        <f t="shared" si="0"/>
        <v>60.637100000000004</v>
      </c>
      <c r="AN33" s="20">
        <f t="shared" si="1"/>
        <v>70.180000000000007</v>
      </c>
      <c r="AO33" s="92">
        <f t="shared" si="2"/>
        <v>1.1573772492418009</v>
      </c>
    </row>
    <row r="34" spans="1:41" ht="15" customHeight="1" x14ac:dyDescent="0.25">
      <c r="A34" s="2" t="s">
        <v>55</v>
      </c>
      <c r="B34" s="2" t="s">
        <v>57</v>
      </c>
      <c r="C34" s="2">
        <v>2014</v>
      </c>
      <c r="D34" s="2">
        <v>20.3</v>
      </c>
      <c r="E34" s="2">
        <v>23.93</v>
      </c>
      <c r="F34" s="2" t="s">
        <v>598</v>
      </c>
      <c r="G34" s="2">
        <v>5.78</v>
      </c>
      <c r="H34" s="2" t="s">
        <v>598</v>
      </c>
      <c r="I34" s="2" t="s">
        <v>598</v>
      </c>
      <c r="J34" s="2" t="s">
        <v>598</v>
      </c>
      <c r="K34" s="2" t="s">
        <v>598</v>
      </c>
      <c r="L34" s="2" t="s">
        <v>599</v>
      </c>
      <c r="M34" s="2" t="s">
        <v>598</v>
      </c>
      <c r="N34" s="2" t="s">
        <v>598</v>
      </c>
      <c r="O34" s="2" t="s">
        <v>598</v>
      </c>
      <c r="P34" s="2" t="s">
        <v>598</v>
      </c>
      <c r="Q34" s="2" t="s">
        <v>598</v>
      </c>
      <c r="R34" s="2" t="s">
        <v>598</v>
      </c>
      <c r="S34" s="2" t="s">
        <v>598</v>
      </c>
      <c r="T34" s="2">
        <v>5.75</v>
      </c>
      <c r="U34" s="2">
        <v>12.4</v>
      </c>
      <c r="V34" s="2" t="s">
        <v>598</v>
      </c>
      <c r="W34" s="2" t="s">
        <v>598</v>
      </c>
      <c r="X34" s="2" t="s">
        <v>598</v>
      </c>
      <c r="Y34" s="2" t="s">
        <v>598</v>
      </c>
      <c r="Z34" s="2" t="s">
        <v>598</v>
      </c>
      <c r="AA34" s="2" t="s">
        <v>598</v>
      </c>
      <c r="AB34" s="2" t="s">
        <v>598</v>
      </c>
      <c r="AC34" s="2" t="s">
        <v>598</v>
      </c>
      <c r="AD34" s="2" t="s">
        <v>598</v>
      </c>
      <c r="AE34" s="2" t="s">
        <v>598</v>
      </c>
      <c r="AF34" s="2" t="s">
        <v>598</v>
      </c>
      <c r="AG34" s="2" t="s">
        <v>598</v>
      </c>
      <c r="AH34" s="2" t="s">
        <v>598</v>
      </c>
      <c r="AI34" s="2" t="s">
        <v>598</v>
      </c>
      <c r="AM34" s="20">
        <f t="shared" si="0"/>
        <v>23.93</v>
      </c>
      <c r="AN34" s="20">
        <f t="shared" si="1"/>
        <v>20.3</v>
      </c>
      <c r="AO34" s="92">
        <f t="shared" si="2"/>
        <v>0.84830756372753868</v>
      </c>
    </row>
    <row r="35" spans="1:41" ht="15" customHeight="1" x14ac:dyDescent="0.25">
      <c r="A35" s="2" t="s">
        <v>58</v>
      </c>
      <c r="B35" s="2" t="s">
        <v>59</v>
      </c>
      <c r="C35" s="2">
        <v>2014</v>
      </c>
      <c r="D35" s="2">
        <v>0.7</v>
      </c>
      <c r="E35" s="2">
        <v>0.7</v>
      </c>
      <c r="F35" s="2" t="s">
        <v>598</v>
      </c>
      <c r="G35" s="2" t="s">
        <v>598</v>
      </c>
      <c r="H35" s="2" t="s">
        <v>598</v>
      </c>
      <c r="I35" s="2" t="s">
        <v>598</v>
      </c>
      <c r="J35" s="2" t="s">
        <v>598</v>
      </c>
      <c r="K35" s="2" t="s">
        <v>598</v>
      </c>
      <c r="L35" s="2" t="s">
        <v>599</v>
      </c>
      <c r="M35" s="2" t="s">
        <v>598</v>
      </c>
      <c r="N35" s="2" t="s">
        <v>598</v>
      </c>
      <c r="O35" s="2" t="s">
        <v>598</v>
      </c>
      <c r="P35" s="2" t="s">
        <v>598</v>
      </c>
      <c r="Q35" s="2" t="s">
        <v>598</v>
      </c>
      <c r="R35" s="2" t="s">
        <v>598</v>
      </c>
      <c r="S35" s="2" t="s">
        <v>598</v>
      </c>
      <c r="T35" s="2" t="s">
        <v>598</v>
      </c>
      <c r="U35" s="2" t="s">
        <v>598</v>
      </c>
      <c r="V35" s="2" t="s">
        <v>598</v>
      </c>
      <c r="W35" s="2" t="s">
        <v>598</v>
      </c>
      <c r="X35" s="2" t="s">
        <v>598</v>
      </c>
      <c r="Y35" s="2">
        <v>0.7</v>
      </c>
      <c r="Z35" s="2" t="s">
        <v>598</v>
      </c>
      <c r="AA35" s="2" t="s">
        <v>598</v>
      </c>
      <c r="AB35" s="2" t="s">
        <v>598</v>
      </c>
      <c r="AC35" s="2" t="s">
        <v>598</v>
      </c>
      <c r="AD35" s="2" t="s">
        <v>598</v>
      </c>
      <c r="AE35" s="2" t="s">
        <v>598</v>
      </c>
      <c r="AF35" s="2" t="s">
        <v>598</v>
      </c>
      <c r="AG35" s="2" t="s">
        <v>598</v>
      </c>
      <c r="AH35" s="2" t="s">
        <v>598</v>
      </c>
      <c r="AI35" s="2" t="s">
        <v>598</v>
      </c>
      <c r="AM35" s="20">
        <f t="shared" si="0"/>
        <v>0.7</v>
      </c>
      <c r="AN35" s="20">
        <f t="shared" si="1"/>
        <v>0.7</v>
      </c>
      <c r="AO35" s="92">
        <f t="shared" si="2"/>
        <v>1</v>
      </c>
    </row>
    <row r="36" spans="1:41" ht="15" customHeight="1" x14ac:dyDescent="0.2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T36" s="2" t="s">
        <v>599</v>
      </c>
      <c r="U36" s="2" t="s">
        <v>599</v>
      </c>
      <c r="V36" s="2" t="s">
        <v>599</v>
      </c>
      <c r="W36" s="2" t="s">
        <v>599</v>
      </c>
      <c r="X36" s="2" t="s">
        <v>599</v>
      </c>
      <c r="Y36" s="2" t="s">
        <v>599</v>
      </c>
      <c r="Z36" s="2" t="s">
        <v>599</v>
      </c>
      <c r="AA36" s="2" t="s">
        <v>599</v>
      </c>
      <c r="AB36" s="2" t="s">
        <v>599</v>
      </c>
      <c r="AC36" s="2" t="s">
        <v>599</v>
      </c>
      <c r="AD36" s="2" t="s">
        <v>599</v>
      </c>
      <c r="AE36" s="2" t="s">
        <v>599</v>
      </c>
      <c r="AF36" s="2" t="s">
        <v>599</v>
      </c>
      <c r="AG36" s="2" t="s">
        <v>599</v>
      </c>
      <c r="AH36" s="2" t="s">
        <v>599</v>
      </c>
      <c r="AI36" s="2" t="s">
        <v>599</v>
      </c>
      <c r="AM36" s="20">
        <f t="shared" si="0"/>
        <v>0</v>
      </c>
      <c r="AN36" s="20">
        <f t="shared" si="1"/>
        <v>0</v>
      </c>
      <c r="AO36" s="92" t="str">
        <f t="shared" si="2"/>
        <v/>
      </c>
    </row>
    <row r="37" spans="1:41" ht="15" customHeight="1" x14ac:dyDescent="0.2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T37" s="2" t="s">
        <v>599</v>
      </c>
      <c r="U37" s="2" t="s">
        <v>599</v>
      </c>
      <c r="V37" s="2" t="s">
        <v>599</v>
      </c>
      <c r="W37" s="2" t="s">
        <v>599</v>
      </c>
      <c r="X37" s="2" t="s">
        <v>599</v>
      </c>
      <c r="Y37" s="2" t="s">
        <v>599</v>
      </c>
      <c r="Z37" s="2" t="s">
        <v>599</v>
      </c>
      <c r="AA37" s="2" t="s">
        <v>599</v>
      </c>
      <c r="AB37" s="2" t="s">
        <v>599</v>
      </c>
      <c r="AC37" s="2" t="s">
        <v>599</v>
      </c>
      <c r="AD37" s="2" t="s">
        <v>599</v>
      </c>
      <c r="AE37" s="2" t="s">
        <v>599</v>
      </c>
      <c r="AF37" s="2" t="s">
        <v>599</v>
      </c>
      <c r="AG37" s="2" t="s">
        <v>599</v>
      </c>
      <c r="AH37" s="2" t="s">
        <v>599</v>
      </c>
      <c r="AI37" s="2" t="s">
        <v>599</v>
      </c>
      <c r="AM37" s="20">
        <f t="shared" si="0"/>
        <v>0</v>
      </c>
      <c r="AN37" s="20">
        <f t="shared" si="1"/>
        <v>0</v>
      </c>
      <c r="AO37" s="92" t="str">
        <f t="shared" si="2"/>
        <v/>
      </c>
    </row>
    <row r="38" spans="1:41" ht="15" customHeight="1" x14ac:dyDescent="0.25">
      <c r="A38" s="2" t="s">
        <v>63</v>
      </c>
      <c r="B38" s="2" t="s">
        <v>64</v>
      </c>
      <c r="C38" s="2">
        <v>2014</v>
      </c>
      <c r="D38" s="2" t="s">
        <v>598</v>
      </c>
      <c r="E38" s="2" t="s">
        <v>598</v>
      </c>
      <c r="F38" s="2" t="s">
        <v>598</v>
      </c>
      <c r="G38" s="2" t="s">
        <v>598</v>
      </c>
      <c r="H38" s="2" t="s">
        <v>598</v>
      </c>
      <c r="I38" s="2" t="s">
        <v>598</v>
      </c>
      <c r="J38" s="2" t="s">
        <v>598</v>
      </c>
      <c r="K38" s="2" t="s">
        <v>598</v>
      </c>
      <c r="L38" s="2" t="s">
        <v>599</v>
      </c>
      <c r="M38" s="2" t="s">
        <v>598</v>
      </c>
      <c r="N38" s="2" t="s">
        <v>598</v>
      </c>
      <c r="O38" s="2" t="s">
        <v>598</v>
      </c>
      <c r="P38" s="2" t="s">
        <v>598</v>
      </c>
      <c r="Q38" s="2" t="s">
        <v>598</v>
      </c>
      <c r="R38" s="2" t="s">
        <v>598</v>
      </c>
      <c r="S38" s="2" t="s">
        <v>598</v>
      </c>
      <c r="T38" s="2" t="s">
        <v>598</v>
      </c>
      <c r="U38" s="2" t="s">
        <v>598</v>
      </c>
      <c r="V38" s="2" t="s">
        <v>598</v>
      </c>
      <c r="W38" s="2" t="s">
        <v>598</v>
      </c>
      <c r="X38" s="2" t="s">
        <v>598</v>
      </c>
      <c r="Y38" s="2" t="s">
        <v>598</v>
      </c>
      <c r="Z38" s="2" t="s">
        <v>598</v>
      </c>
      <c r="AA38" s="2" t="s">
        <v>598</v>
      </c>
      <c r="AB38" s="2" t="s">
        <v>598</v>
      </c>
      <c r="AC38" s="2" t="s">
        <v>598</v>
      </c>
      <c r="AD38" s="2" t="s">
        <v>598</v>
      </c>
      <c r="AE38" s="2" t="s">
        <v>598</v>
      </c>
      <c r="AF38" s="2" t="s">
        <v>598</v>
      </c>
      <c r="AG38" s="2" t="s">
        <v>598</v>
      </c>
      <c r="AH38" s="2" t="s">
        <v>598</v>
      </c>
      <c r="AI38" s="2" t="s">
        <v>598</v>
      </c>
      <c r="AM38" s="20">
        <f t="shared" si="0"/>
        <v>0</v>
      </c>
      <c r="AN38" s="20">
        <f t="shared" si="1"/>
        <v>0</v>
      </c>
      <c r="AO38" s="92" t="str">
        <f t="shared" si="2"/>
        <v/>
      </c>
    </row>
    <row r="39" spans="1:41" ht="15" customHeight="1" x14ac:dyDescent="0.25">
      <c r="A39" s="2" t="s">
        <v>65</v>
      </c>
      <c r="B39" s="2" t="s">
        <v>66</v>
      </c>
      <c r="C39" s="2">
        <v>2014</v>
      </c>
      <c r="D39" s="2">
        <v>5.6829999999999998</v>
      </c>
      <c r="E39" s="2">
        <v>6.6550000000000002</v>
      </c>
      <c r="F39" s="2" t="s">
        <v>598</v>
      </c>
      <c r="G39" s="2">
        <v>1.7999999999999999E-2</v>
      </c>
      <c r="H39" s="2" t="s">
        <v>598</v>
      </c>
      <c r="I39" s="2" t="s">
        <v>598</v>
      </c>
      <c r="J39" s="2" t="s">
        <v>598</v>
      </c>
      <c r="K39" s="2" t="s">
        <v>598</v>
      </c>
      <c r="L39" s="2" t="s">
        <v>599</v>
      </c>
      <c r="M39" s="2" t="s">
        <v>598</v>
      </c>
      <c r="N39" s="2" t="s">
        <v>598</v>
      </c>
      <c r="O39" s="2">
        <v>5.7510000000000003</v>
      </c>
      <c r="P39" s="2" t="s">
        <v>598</v>
      </c>
      <c r="Q39" s="2" t="s">
        <v>598</v>
      </c>
      <c r="R39" s="2" t="s">
        <v>598</v>
      </c>
      <c r="S39" s="2" t="s">
        <v>8</v>
      </c>
      <c r="T39" s="2" t="s">
        <v>598</v>
      </c>
      <c r="U39" s="2" t="s">
        <v>598</v>
      </c>
      <c r="V39" s="2" t="s">
        <v>598</v>
      </c>
      <c r="W39" s="2" t="s">
        <v>598</v>
      </c>
      <c r="X39" s="2" t="s">
        <v>598</v>
      </c>
      <c r="Y39" s="2">
        <v>0.88600000000000001</v>
      </c>
      <c r="Z39" s="2" t="s">
        <v>598</v>
      </c>
      <c r="AA39" s="2" t="s">
        <v>598</v>
      </c>
      <c r="AB39" s="2" t="s">
        <v>598</v>
      </c>
      <c r="AC39" s="2" t="s">
        <v>598</v>
      </c>
      <c r="AD39" s="2" t="s">
        <v>598</v>
      </c>
      <c r="AE39" s="2" t="s">
        <v>598</v>
      </c>
      <c r="AF39" s="2" t="s">
        <v>598</v>
      </c>
      <c r="AG39" s="2" t="s">
        <v>598</v>
      </c>
      <c r="AH39" s="2" t="s">
        <v>598</v>
      </c>
      <c r="AI39" s="2" t="s">
        <v>598</v>
      </c>
      <c r="AM39" s="20">
        <f t="shared" si="0"/>
        <v>6.6550000000000002</v>
      </c>
      <c r="AN39" s="20">
        <f t="shared" si="1"/>
        <v>5.6829999999999998</v>
      </c>
      <c r="AO39" s="92">
        <f t="shared" si="2"/>
        <v>0.85394440270473326</v>
      </c>
    </row>
    <row r="40" spans="1:41" ht="15" customHeight="1" x14ac:dyDescent="0.25">
      <c r="A40" s="2" t="s">
        <v>65</v>
      </c>
      <c r="B40" s="2" t="s">
        <v>67</v>
      </c>
      <c r="C40" s="2">
        <v>2014</v>
      </c>
      <c r="D40" s="2">
        <v>18.265999999999998</v>
      </c>
      <c r="E40" s="2">
        <v>21.933</v>
      </c>
      <c r="F40" s="2" t="s">
        <v>598</v>
      </c>
      <c r="G40" s="2">
        <v>0.106</v>
      </c>
      <c r="H40" s="2" t="s">
        <v>598</v>
      </c>
      <c r="I40" s="2" t="s">
        <v>598</v>
      </c>
      <c r="J40" s="2" t="s">
        <v>598</v>
      </c>
      <c r="K40" s="2">
        <v>0.214</v>
      </c>
      <c r="L40" s="2" t="s">
        <v>602</v>
      </c>
      <c r="M40" s="2">
        <v>0</v>
      </c>
      <c r="N40" s="2">
        <v>0</v>
      </c>
      <c r="O40" s="2">
        <v>0</v>
      </c>
      <c r="P40" s="2">
        <v>0</v>
      </c>
      <c r="Q40" s="2" t="s">
        <v>598</v>
      </c>
      <c r="R40" s="2">
        <v>1.7070000000000001</v>
      </c>
      <c r="S40" s="2" t="s">
        <v>8</v>
      </c>
      <c r="T40" s="2" t="s">
        <v>598</v>
      </c>
      <c r="U40" s="2" t="s">
        <v>598</v>
      </c>
      <c r="V40" s="2" t="s">
        <v>598</v>
      </c>
      <c r="W40" s="2" t="s">
        <v>598</v>
      </c>
      <c r="X40" s="2" t="s">
        <v>598</v>
      </c>
      <c r="Y40" s="2">
        <v>19.905999999999999</v>
      </c>
      <c r="Z40" s="2" t="s">
        <v>598</v>
      </c>
      <c r="AA40" s="2" t="s">
        <v>598</v>
      </c>
      <c r="AB40" s="2" t="s">
        <v>598</v>
      </c>
      <c r="AC40" s="2" t="s">
        <v>598</v>
      </c>
      <c r="AD40" s="2" t="s">
        <v>598</v>
      </c>
      <c r="AE40" s="2" t="s">
        <v>598</v>
      </c>
      <c r="AF40" s="2" t="s">
        <v>598</v>
      </c>
      <c r="AG40" s="2" t="s">
        <v>598</v>
      </c>
      <c r="AH40" s="2" t="s">
        <v>598</v>
      </c>
      <c r="AI40" s="2" t="s">
        <v>598</v>
      </c>
      <c r="AM40" s="20">
        <f t="shared" si="0"/>
        <v>21.933</v>
      </c>
      <c r="AN40" s="20">
        <f t="shared" si="1"/>
        <v>18.265999999999998</v>
      </c>
      <c r="AO40" s="92">
        <f t="shared" si="2"/>
        <v>0.83280900925545975</v>
      </c>
    </row>
    <row r="41" spans="1:41" ht="15" customHeight="1" x14ac:dyDescent="0.25">
      <c r="A41" s="2" t="s">
        <v>68</v>
      </c>
      <c r="B41" s="2" t="s">
        <v>69</v>
      </c>
      <c r="C41" s="2">
        <v>2014</v>
      </c>
      <c r="D41" s="2">
        <v>9.3610000000000007</v>
      </c>
      <c r="E41" s="2">
        <v>9.8030000000000008</v>
      </c>
      <c r="F41" s="2" t="s">
        <v>598</v>
      </c>
      <c r="G41" s="2">
        <v>0.19700000000000001</v>
      </c>
      <c r="H41" s="2" t="s">
        <v>598</v>
      </c>
      <c r="I41" s="2" t="s">
        <v>598</v>
      </c>
      <c r="J41" s="2" t="s">
        <v>598</v>
      </c>
      <c r="K41" s="2" t="s">
        <v>598</v>
      </c>
      <c r="L41" s="2" t="s">
        <v>599</v>
      </c>
      <c r="M41" s="2">
        <v>1.1060000000000001</v>
      </c>
      <c r="N41" s="2">
        <v>0</v>
      </c>
      <c r="O41" s="2">
        <v>0</v>
      </c>
      <c r="P41" s="2" t="s">
        <v>598</v>
      </c>
      <c r="Q41" s="2" t="s">
        <v>598</v>
      </c>
      <c r="R41" s="2" t="s">
        <v>598</v>
      </c>
      <c r="S41" s="2" t="s">
        <v>8</v>
      </c>
      <c r="T41" s="2">
        <v>8.5</v>
      </c>
      <c r="U41" s="2" t="s">
        <v>598</v>
      </c>
      <c r="V41" s="2" t="s">
        <v>598</v>
      </c>
      <c r="W41" s="2" t="s">
        <v>598</v>
      </c>
      <c r="X41" s="2" t="s">
        <v>598</v>
      </c>
      <c r="Y41" s="2" t="s">
        <v>598</v>
      </c>
      <c r="Z41" s="2" t="s">
        <v>598</v>
      </c>
      <c r="AA41" s="2" t="s">
        <v>598</v>
      </c>
      <c r="AB41" s="2" t="s">
        <v>598</v>
      </c>
      <c r="AC41" s="2" t="s">
        <v>598</v>
      </c>
      <c r="AD41" s="2" t="s">
        <v>598</v>
      </c>
      <c r="AE41" s="2" t="s">
        <v>598</v>
      </c>
      <c r="AF41" s="2" t="s">
        <v>598</v>
      </c>
      <c r="AG41" s="2" t="s">
        <v>598</v>
      </c>
      <c r="AH41" s="2" t="s">
        <v>598</v>
      </c>
      <c r="AI41" s="2" t="s">
        <v>598</v>
      </c>
      <c r="AM41" s="20">
        <f t="shared" si="0"/>
        <v>9.8030000000000008</v>
      </c>
      <c r="AN41" s="20">
        <f t="shared" si="1"/>
        <v>9.3610000000000007</v>
      </c>
      <c r="AO41" s="92">
        <f t="shared" si="2"/>
        <v>0.95491176170560033</v>
      </c>
    </row>
    <row r="42" spans="1:41" ht="15" customHeight="1" x14ac:dyDescent="0.25">
      <c r="A42" s="2" t="s">
        <v>68</v>
      </c>
      <c r="B42" s="2" t="s">
        <v>70</v>
      </c>
      <c r="C42" s="2">
        <v>2014</v>
      </c>
      <c r="D42" s="2">
        <v>36.378999999999998</v>
      </c>
      <c r="E42" s="2">
        <v>43.798000000000002</v>
      </c>
      <c r="F42" s="2" t="s">
        <v>598</v>
      </c>
      <c r="G42" s="2">
        <v>9.0999999999999998E-2</v>
      </c>
      <c r="H42" s="2" t="s">
        <v>598</v>
      </c>
      <c r="I42" s="2" t="s">
        <v>598</v>
      </c>
      <c r="J42" s="2" t="s">
        <v>598</v>
      </c>
      <c r="K42" s="2" t="s">
        <v>598</v>
      </c>
      <c r="L42" s="2" t="s">
        <v>599</v>
      </c>
      <c r="M42" s="2">
        <v>29.853000000000002</v>
      </c>
      <c r="N42" s="2">
        <v>4.2240000000000002</v>
      </c>
      <c r="O42" s="2">
        <v>4.492</v>
      </c>
      <c r="P42" s="2" t="s">
        <v>598</v>
      </c>
      <c r="Q42" s="2" t="s">
        <v>598</v>
      </c>
      <c r="R42" s="2" t="s">
        <v>598</v>
      </c>
      <c r="S42" s="2" t="s">
        <v>8</v>
      </c>
      <c r="T42" s="2" t="s">
        <v>598</v>
      </c>
      <c r="U42" s="2" t="s">
        <v>598</v>
      </c>
      <c r="V42" s="2" t="s">
        <v>598</v>
      </c>
      <c r="W42" s="2" t="s">
        <v>598</v>
      </c>
      <c r="X42" s="2" t="s">
        <v>598</v>
      </c>
      <c r="Y42" s="2" t="s">
        <v>598</v>
      </c>
      <c r="Z42" s="2" t="s">
        <v>598</v>
      </c>
      <c r="AA42" s="2" t="s">
        <v>598</v>
      </c>
      <c r="AB42" s="2" t="s">
        <v>598</v>
      </c>
      <c r="AC42" s="2" t="s">
        <v>598</v>
      </c>
      <c r="AD42" s="2">
        <v>5.1379999999999999</v>
      </c>
      <c r="AE42" s="2" t="s">
        <v>598</v>
      </c>
      <c r="AF42" s="2" t="s">
        <v>598</v>
      </c>
      <c r="AG42" s="2" t="s">
        <v>598</v>
      </c>
      <c r="AH42" s="2">
        <v>0</v>
      </c>
      <c r="AI42" s="2">
        <v>0</v>
      </c>
      <c r="AM42" s="20">
        <f t="shared" si="0"/>
        <v>43.798000000000002</v>
      </c>
      <c r="AN42" s="20">
        <f t="shared" si="1"/>
        <v>36.378999999999998</v>
      </c>
      <c r="AO42" s="92">
        <f t="shared" si="2"/>
        <v>0.83060870359377137</v>
      </c>
    </row>
    <row r="43" spans="1:41" ht="15" customHeight="1" x14ac:dyDescent="0.25">
      <c r="A43" s="2" t="s">
        <v>71</v>
      </c>
      <c r="B43" s="2" t="s">
        <v>72</v>
      </c>
      <c r="C43" s="2">
        <v>2014</v>
      </c>
      <c r="D43" s="2">
        <v>35.28</v>
      </c>
      <c r="E43" s="2">
        <v>39.448999999999998</v>
      </c>
      <c r="F43" s="2" t="s">
        <v>598</v>
      </c>
      <c r="G43" s="2">
        <v>0.42799999999999999</v>
      </c>
      <c r="H43" s="2" t="s">
        <v>598</v>
      </c>
      <c r="I43" s="2" t="s">
        <v>598</v>
      </c>
      <c r="J43" s="2" t="s">
        <v>598</v>
      </c>
      <c r="K43" s="2" t="s">
        <v>598</v>
      </c>
      <c r="L43" s="2" t="s">
        <v>599</v>
      </c>
      <c r="M43" s="2" t="s">
        <v>598</v>
      </c>
      <c r="N43" s="2" t="s">
        <v>598</v>
      </c>
      <c r="O43" s="2" t="s">
        <v>598</v>
      </c>
      <c r="P43" s="2" t="s">
        <v>598</v>
      </c>
      <c r="Q43" s="2" t="s">
        <v>598</v>
      </c>
      <c r="R43" s="2" t="s">
        <v>598</v>
      </c>
      <c r="S43" s="2" t="s">
        <v>598</v>
      </c>
      <c r="T43" s="2">
        <v>5.5220000000000002</v>
      </c>
      <c r="U43" s="2">
        <v>33.499000000000002</v>
      </c>
      <c r="V43" s="2" t="s">
        <v>598</v>
      </c>
      <c r="W43" s="2" t="s">
        <v>598</v>
      </c>
      <c r="X43" s="2" t="s">
        <v>598</v>
      </c>
      <c r="Y43" s="2" t="s">
        <v>598</v>
      </c>
      <c r="Z43" s="2" t="s">
        <v>598</v>
      </c>
      <c r="AA43" s="2" t="s">
        <v>598</v>
      </c>
      <c r="AB43" s="2" t="s">
        <v>598</v>
      </c>
      <c r="AC43" s="2" t="s">
        <v>598</v>
      </c>
      <c r="AD43" s="2" t="s">
        <v>598</v>
      </c>
      <c r="AE43" s="2" t="s">
        <v>598</v>
      </c>
      <c r="AF43" s="2" t="s">
        <v>603</v>
      </c>
      <c r="AG43" s="2" t="s">
        <v>598</v>
      </c>
      <c r="AH43" s="2" t="s">
        <v>598</v>
      </c>
      <c r="AI43" s="2" t="s">
        <v>598</v>
      </c>
      <c r="AM43" s="20">
        <f t="shared" si="0"/>
        <v>39.449000000000005</v>
      </c>
      <c r="AN43" s="20">
        <f t="shared" si="1"/>
        <v>35.28</v>
      </c>
      <c r="AO43" s="92">
        <f t="shared" si="2"/>
        <v>0.89431924763618842</v>
      </c>
    </row>
    <row r="44" spans="1:41" ht="15" customHeight="1" x14ac:dyDescent="0.25">
      <c r="A44" s="2" t="s">
        <v>71</v>
      </c>
      <c r="B44" s="2" t="s">
        <v>73</v>
      </c>
      <c r="C44" s="2">
        <v>2014</v>
      </c>
      <c r="D44" s="2">
        <v>2.6629999999999998</v>
      </c>
      <c r="E44" s="2">
        <v>3.1955</v>
      </c>
      <c r="F44" s="2" t="s">
        <v>598</v>
      </c>
      <c r="G44" s="2">
        <v>0.17050000000000001</v>
      </c>
      <c r="H44" s="2" t="s">
        <v>598</v>
      </c>
      <c r="I44" s="2" t="s">
        <v>598</v>
      </c>
      <c r="J44" s="2" t="s">
        <v>598</v>
      </c>
      <c r="K44" s="2" t="s">
        <v>598</v>
      </c>
      <c r="L44" s="2" t="s">
        <v>599</v>
      </c>
      <c r="M44" s="2" t="s">
        <v>598</v>
      </c>
      <c r="N44" s="2" t="s">
        <v>598</v>
      </c>
      <c r="O44" s="2" t="s">
        <v>598</v>
      </c>
      <c r="P44" s="2" t="s">
        <v>598</v>
      </c>
      <c r="Q44" s="2" t="s">
        <v>598</v>
      </c>
      <c r="R44" s="2" t="s">
        <v>598</v>
      </c>
      <c r="S44" s="2" t="s">
        <v>598</v>
      </c>
      <c r="T44" s="2">
        <v>3.0249999999999999</v>
      </c>
      <c r="U44" s="2" t="s">
        <v>598</v>
      </c>
      <c r="V44" s="2" t="s">
        <v>598</v>
      </c>
      <c r="W44" s="2" t="s">
        <v>598</v>
      </c>
      <c r="X44" s="2" t="s">
        <v>598</v>
      </c>
      <c r="Y44" s="2" t="s">
        <v>598</v>
      </c>
      <c r="Z44" s="2" t="s">
        <v>598</v>
      </c>
      <c r="AA44" s="2" t="s">
        <v>598</v>
      </c>
      <c r="AB44" s="2" t="s">
        <v>598</v>
      </c>
      <c r="AC44" s="2" t="s">
        <v>598</v>
      </c>
      <c r="AD44" s="2" t="s">
        <v>598</v>
      </c>
      <c r="AE44" s="2" t="s">
        <v>598</v>
      </c>
      <c r="AF44" s="2" t="s">
        <v>598</v>
      </c>
      <c r="AG44" s="2" t="s">
        <v>598</v>
      </c>
      <c r="AH44" s="2" t="s">
        <v>598</v>
      </c>
      <c r="AI44" s="2" t="s">
        <v>598</v>
      </c>
      <c r="AM44" s="20">
        <f t="shared" si="0"/>
        <v>3.1955</v>
      </c>
      <c r="AN44" s="20">
        <f t="shared" si="1"/>
        <v>2.6629999999999998</v>
      </c>
      <c r="AO44" s="92">
        <f t="shared" si="2"/>
        <v>0.83335941167266459</v>
      </c>
    </row>
    <row r="45" spans="1:41" ht="15" customHeight="1" x14ac:dyDescent="0.25">
      <c r="A45" s="2" t="s">
        <v>71</v>
      </c>
      <c r="B45" s="2" t="s">
        <v>74</v>
      </c>
      <c r="C45" s="2">
        <v>2014</v>
      </c>
      <c r="D45" s="2">
        <v>2.661</v>
      </c>
      <c r="E45" s="2">
        <v>2.9967000000000001</v>
      </c>
      <c r="F45" s="2" t="s">
        <v>598</v>
      </c>
      <c r="G45" s="2">
        <v>1.5699999999999999E-2</v>
      </c>
      <c r="H45" s="2" t="s">
        <v>598</v>
      </c>
      <c r="I45" s="2" t="s">
        <v>598</v>
      </c>
      <c r="J45" s="2" t="s">
        <v>598</v>
      </c>
      <c r="K45" s="2" t="s">
        <v>598</v>
      </c>
      <c r="L45" s="2" t="s">
        <v>599</v>
      </c>
      <c r="M45" s="2" t="s">
        <v>598</v>
      </c>
      <c r="N45" s="2" t="s">
        <v>598</v>
      </c>
      <c r="O45" s="2" t="s">
        <v>598</v>
      </c>
      <c r="P45" s="2" t="s">
        <v>598</v>
      </c>
      <c r="Q45" s="2" t="s">
        <v>598</v>
      </c>
      <c r="R45" s="2" t="s">
        <v>598</v>
      </c>
      <c r="S45" s="2" t="s">
        <v>598</v>
      </c>
      <c r="T45" s="2">
        <v>2.9809999999999999</v>
      </c>
      <c r="U45" s="2" t="s">
        <v>598</v>
      </c>
      <c r="V45" s="2" t="s">
        <v>598</v>
      </c>
      <c r="W45" s="2" t="s">
        <v>598</v>
      </c>
      <c r="X45" s="2" t="s">
        <v>598</v>
      </c>
      <c r="Y45" s="2" t="s">
        <v>598</v>
      </c>
      <c r="Z45" s="2" t="s">
        <v>598</v>
      </c>
      <c r="AA45" s="2" t="s">
        <v>598</v>
      </c>
      <c r="AB45" s="2" t="s">
        <v>598</v>
      </c>
      <c r="AC45" s="2" t="s">
        <v>598</v>
      </c>
      <c r="AD45" s="2" t="s">
        <v>598</v>
      </c>
      <c r="AE45" s="2" t="s">
        <v>598</v>
      </c>
      <c r="AF45" s="2" t="s">
        <v>598</v>
      </c>
      <c r="AG45" s="2" t="s">
        <v>598</v>
      </c>
      <c r="AH45" s="2" t="s">
        <v>598</v>
      </c>
      <c r="AI45" s="2" t="s">
        <v>598</v>
      </c>
      <c r="AM45" s="20">
        <f t="shared" si="0"/>
        <v>2.9966999999999997</v>
      </c>
      <c r="AN45" s="20">
        <f t="shared" si="1"/>
        <v>2.661</v>
      </c>
      <c r="AO45" s="92">
        <f t="shared" si="2"/>
        <v>0.88797677445189716</v>
      </c>
    </row>
    <row r="46" spans="1:41" ht="15" customHeight="1" x14ac:dyDescent="0.25">
      <c r="A46" s="2" t="s">
        <v>71</v>
      </c>
      <c r="B46" s="2" t="s">
        <v>75</v>
      </c>
      <c r="C46" s="2">
        <v>2014</v>
      </c>
      <c r="D46" s="2">
        <v>0.59399999999999997</v>
      </c>
      <c r="E46" s="2">
        <v>0.69499999999999995</v>
      </c>
      <c r="F46" s="2" t="s">
        <v>598</v>
      </c>
      <c r="G46" s="2">
        <v>5.4000000000000003E-3</v>
      </c>
      <c r="H46" s="2" t="s">
        <v>598</v>
      </c>
      <c r="I46" s="2" t="s">
        <v>598</v>
      </c>
      <c r="J46" s="2" t="s">
        <v>598</v>
      </c>
      <c r="K46" s="2" t="s">
        <v>598</v>
      </c>
      <c r="L46" s="2" t="s">
        <v>599</v>
      </c>
      <c r="M46" s="2" t="s">
        <v>598</v>
      </c>
      <c r="N46" s="2" t="s">
        <v>598</v>
      </c>
      <c r="O46" s="2" t="s">
        <v>598</v>
      </c>
      <c r="P46" s="2" t="s">
        <v>598</v>
      </c>
      <c r="Q46" s="2" t="s">
        <v>598</v>
      </c>
      <c r="R46" s="2" t="s">
        <v>598</v>
      </c>
      <c r="S46" s="2" t="s">
        <v>598</v>
      </c>
      <c r="T46" s="2">
        <v>0.68959999999999999</v>
      </c>
      <c r="U46" s="2" t="s">
        <v>598</v>
      </c>
      <c r="V46" s="2" t="s">
        <v>598</v>
      </c>
      <c r="W46" s="2" t="s">
        <v>598</v>
      </c>
      <c r="X46" s="2" t="s">
        <v>598</v>
      </c>
      <c r="Y46" s="2" t="s">
        <v>598</v>
      </c>
      <c r="Z46" s="2" t="s">
        <v>598</v>
      </c>
      <c r="AA46" s="2" t="s">
        <v>598</v>
      </c>
      <c r="AB46" s="2" t="s">
        <v>598</v>
      </c>
      <c r="AC46" s="2" t="s">
        <v>598</v>
      </c>
      <c r="AD46" s="2" t="s">
        <v>598</v>
      </c>
      <c r="AE46" s="2" t="s">
        <v>598</v>
      </c>
      <c r="AF46" s="2" t="s">
        <v>598</v>
      </c>
      <c r="AG46" s="2" t="s">
        <v>598</v>
      </c>
      <c r="AH46" s="2" t="s">
        <v>598</v>
      </c>
      <c r="AI46" s="2" t="s">
        <v>598</v>
      </c>
      <c r="AM46" s="20">
        <f t="shared" si="0"/>
        <v>0.69499999999999995</v>
      </c>
      <c r="AN46" s="20">
        <f t="shared" si="1"/>
        <v>0.59399999999999997</v>
      </c>
      <c r="AO46" s="92">
        <f t="shared" si="2"/>
        <v>0.85467625899280575</v>
      </c>
    </row>
    <row r="47" spans="1:41" ht="15" customHeight="1" x14ac:dyDescent="0.25">
      <c r="A47" s="2" t="s">
        <v>76</v>
      </c>
      <c r="B47" s="2" t="s">
        <v>77</v>
      </c>
      <c r="C47" s="2">
        <v>2014</v>
      </c>
      <c r="D47" s="2">
        <v>7.1420000000000003</v>
      </c>
      <c r="E47" s="2">
        <v>8.3539999999999992</v>
      </c>
      <c r="F47" s="2">
        <v>0</v>
      </c>
      <c r="G47" s="2">
        <v>0</v>
      </c>
      <c r="H47" s="2">
        <v>0</v>
      </c>
      <c r="I47" s="2">
        <v>0</v>
      </c>
      <c r="J47" s="2">
        <v>2.1789999999999998</v>
      </c>
      <c r="K47" s="2">
        <v>0</v>
      </c>
      <c r="L47" s="2" t="s">
        <v>599</v>
      </c>
      <c r="M47" s="2" t="s">
        <v>598</v>
      </c>
      <c r="N47" s="2" t="s">
        <v>598</v>
      </c>
      <c r="O47" s="2" t="s">
        <v>598</v>
      </c>
      <c r="P47" s="2" t="s">
        <v>598</v>
      </c>
      <c r="Q47" s="2" t="s">
        <v>598</v>
      </c>
      <c r="R47" s="2" t="s">
        <v>598</v>
      </c>
      <c r="S47" s="2" t="s">
        <v>598</v>
      </c>
      <c r="T47" s="2">
        <v>6.1749999999999998</v>
      </c>
      <c r="U47" s="2" t="s">
        <v>598</v>
      </c>
      <c r="V47" s="2" t="s">
        <v>598</v>
      </c>
      <c r="W47" s="2" t="s">
        <v>598</v>
      </c>
      <c r="X47" s="2" t="s">
        <v>598</v>
      </c>
      <c r="Y47" s="2" t="s">
        <v>598</v>
      </c>
      <c r="Z47" s="2" t="s">
        <v>598</v>
      </c>
      <c r="AA47" s="2" t="s">
        <v>598</v>
      </c>
      <c r="AB47" s="2" t="s">
        <v>598</v>
      </c>
      <c r="AC47" s="2" t="s">
        <v>598</v>
      </c>
      <c r="AD47" s="2" t="s">
        <v>598</v>
      </c>
      <c r="AE47" s="2" t="s">
        <v>598</v>
      </c>
      <c r="AF47" s="2" t="s">
        <v>598</v>
      </c>
      <c r="AG47" s="2" t="s">
        <v>598</v>
      </c>
      <c r="AH47" s="2" t="s">
        <v>598</v>
      </c>
      <c r="AI47" s="2" t="s">
        <v>598</v>
      </c>
      <c r="AM47" s="20">
        <f t="shared" si="0"/>
        <v>8.3539999999999992</v>
      </c>
      <c r="AN47" s="20">
        <f t="shared" si="1"/>
        <v>7.1420000000000003</v>
      </c>
      <c r="AO47" s="92">
        <f t="shared" si="2"/>
        <v>0.85491979889873126</v>
      </c>
    </row>
    <row r="48" spans="1:41" ht="15" customHeight="1" x14ac:dyDescent="0.2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T48" s="2" t="s">
        <v>599</v>
      </c>
      <c r="U48" s="2" t="s">
        <v>599</v>
      </c>
      <c r="V48" s="2" t="s">
        <v>599</v>
      </c>
      <c r="W48" s="2" t="s">
        <v>599</v>
      </c>
      <c r="X48" s="2" t="s">
        <v>599</v>
      </c>
      <c r="Y48" s="2" t="s">
        <v>599</v>
      </c>
      <c r="Z48" s="2" t="s">
        <v>599</v>
      </c>
      <c r="AA48" s="2" t="s">
        <v>599</v>
      </c>
      <c r="AB48" s="2" t="s">
        <v>599</v>
      </c>
      <c r="AC48" s="2" t="s">
        <v>599</v>
      </c>
      <c r="AD48" s="2" t="s">
        <v>599</v>
      </c>
      <c r="AE48" s="2" t="s">
        <v>599</v>
      </c>
      <c r="AF48" s="2" t="s">
        <v>599</v>
      </c>
      <c r="AG48" s="2" t="s">
        <v>599</v>
      </c>
      <c r="AH48" s="2" t="s">
        <v>599</v>
      </c>
      <c r="AI48" s="2" t="s">
        <v>599</v>
      </c>
      <c r="AM48" s="20">
        <f t="shared" si="0"/>
        <v>0</v>
      </c>
      <c r="AN48" s="20">
        <f t="shared" si="1"/>
        <v>0</v>
      </c>
      <c r="AO48" s="92" t="str">
        <f t="shared" si="2"/>
        <v/>
      </c>
    </row>
    <row r="49" spans="1:41" ht="15" customHeight="1" x14ac:dyDescent="0.25">
      <c r="A49" s="2" t="s">
        <v>76</v>
      </c>
      <c r="B49" s="2" t="s">
        <v>79</v>
      </c>
      <c r="C49" s="2">
        <v>2014</v>
      </c>
      <c r="D49" s="2">
        <v>55.694000000000003</v>
      </c>
      <c r="E49" s="2">
        <v>60.984999999999999</v>
      </c>
      <c r="F49" s="2" t="s">
        <v>598</v>
      </c>
      <c r="G49" s="2">
        <v>0.28499999999999998</v>
      </c>
      <c r="H49" s="2" t="s">
        <v>598</v>
      </c>
      <c r="I49" s="2" t="s">
        <v>598</v>
      </c>
      <c r="J49" s="2" t="s">
        <v>598</v>
      </c>
      <c r="K49" s="2" t="s">
        <v>598</v>
      </c>
      <c r="L49" s="2" t="s">
        <v>599</v>
      </c>
      <c r="M49" s="2">
        <v>0</v>
      </c>
      <c r="N49" s="2">
        <v>0</v>
      </c>
      <c r="O49" s="2">
        <v>0</v>
      </c>
      <c r="P49" s="2">
        <v>0</v>
      </c>
      <c r="Q49" s="2">
        <v>0</v>
      </c>
      <c r="R49" s="2">
        <v>60.7</v>
      </c>
      <c r="S49" s="2" t="s">
        <v>8</v>
      </c>
      <c r="T49" s="2" t="s">
        <v>598</v>
      </c>
      <c r="U49" s="2" t="s">
        <v>598</v>
      </c>
      <c r="V49" s="2" t="s">
        <v>598</v>
      </c>
      <c r="W49" s="2" t="s">
        <v>598</v>
      </c>
      <c r="X49" s="2" t="s">
        <v>598</v>
      </c>
      <c r="Y49" s="2" t="s">
        <v>598</v>
      </c>
      <c r="Z49" s="2" t="s">
        <v>598</v>
      </c>
      <c r="AA49" s="2" t="s">
        <v>598</v>
      </c>
      <c r="AB49" s="2" t="s">
        <v>598</v>
      </c>
      <c r="AC49" s="2" t="s">
        <v>598</v>
      </c>
      <c r="AD49" s="2" t="s">
        <v>598</v>
      </c>
      <c r="AE49" s="2" t="s">
        <v>598</v>
      </c>
      <c r="AF49" s="2" t="s">
        <v>598</v>
      </c>
      <c r="AG49" s="2" t="s">
        <v>598</v>
      </c>
      <c r="AH49" s="2" t="s">
        <v>598</v>
      </c>
      <c r="AI49" s="2" t="s">
        <v>598</v>
      </c>
      <c r="AM49" s="20">
        <f t="shared" si="0"/>
        <v>60.984999999999999</v>
      </c>
      <c r="AN49" s="20">
        <f t="shared" si="1"/>
        <v>55.694000000000003</v>
      </c>
      <c r="AO49" s="92">
        <f t="shared" si="2"/>
        <v>0.91324096089202267</v>
      </c>
    </row>
    <row r="50" spans="1:41" ht="15" customHeight="1" x14ac:dyDescent="0.25">
      <c r="A50" s="2" t="s">
        <v>76</v>
      </c>
      <c r="B50" s="2" t="s">
        <v>80</v>
      </c>
      <c r="C50" s="2">
        <v>2014</v>
      </c>
      <c r="D50" s="2">
        <v>29.1</v>
      </c>
      <c r="E50" s="2">
        <v>29.1</v>
      </c>
      <c r="F50" s="2" t="s">
        <v>598</v>
      </c>
      <c r="G50" s="2" t="s">
        <v>598</v>
      </c>
      <c r="H50" s="2" t="s">
        <v>598</v>
      </c>
      <c r="I50" s="2" t="s">
        <v>598</v>
      </c>
      <c r="J50" s="2" t="s">
        <v>598</v>
      </c>
      <c r="K50" s="2" t="s">
        <v>598</v>
      </c>
      <c r="L50" s="2" t="s">
        <v>599</v>
      </c>
      <c r="M50" s="2" t="s">
        <v>598</v>
      </c>
      <c r="N50" s="2" t="s">
        <v>598</v>
      </c>
      <c r="O50" s="2" t="s">
        <v>598</v>
      </c>
      <c r="P50" s="2" t="s">
        <v>598</v>
      </c>
      <c r="Q50" s="2" t="s">
        <v>598</v>
      </c>
      <c r="R50" s="2" t="s">
        <v>598</v>
      </c>
      <c r="S50" s="2" t="s">
        <v>598</v>
      </c>
      <c r="T50" s="2" t="s">
        <v>598</v>
      </c>
      <c r="U50" s="2" t="s">
        <v>598</v>
      </c>
      <c r="V50" s="2" t="s">
        <v>598</v>
      </c>
      <c r="W50" s="2" t="s">
        <v>598</v>
      </c>
      <c r="X50" s="2" t="s">
        <v>598</v>
      </c>
      <c r="Y50" s="2">
        <v>19</v>
      </c>
      <c r="Z50" s="2" t="s">
        <v>598</v>
      </c>
      <c r="AA50" s="2" t="s">
        <v>598</v>
      </c>
      <c r="AB50" s="2" t="s">
        <v>598</v>
      </c>
      <c r="AC50" s="2">
        <v>10.1</v>
      </c>
      <c r="AD50" s="2" t="s">
        <v>598</v>
      </c>
      <c r="AE50" s="2" t="s">
        <v>598</v>
      </c>
      <c r="AF50" s="2" t="s">
        <v>598</v>
      </c>
      <c r="AG50" s="2" t="s">
        <v>598</v>
      </c>
      <c r="AH50" s="2" t="s">
        <v>598</v>
      </c>
      <c r="AI50" s="2" t="s">
        <v>598</v>
      </c>
      <c r="AM50" s="20">
        <f t="shared" si="0"/>
        <v>29.1</v>
      </c>
      <c r="AN50" s="20">
        <f t="shared" si="1"/>
        <v>29.1</v>
      </c>
      <c r="AO50" s="92">
        <f t="shared" si="2"/>
        <v>1</v>
      </c>
    </row>
    <row r="51" spans="1:41" ht="15" customHeight="1" x14ac:dyDescent="0.25">
      <c r="A51" s="2" t="s">
        <v>76</v>
      </c>
      <c r="B51" s="2" t="s">
        <v>81</v>
      </c>
      <c r="C51" s="2">
        <v>2014</v>
      </c>
      <c r="D51" s="2">
        <v>35.200000000000003</v>
      </c>
      <c r="E51" s="2">
        <v>35</v>
      </c>
      <c r="F51" s="2" t="s">
        <v>598</v>
      </c>
      <c r="G51" s="2">
        <v>0.7</v>
      </c>
      <c r="H51" s="2" t="s">
        <v>598</v>
      </c>
      <c r="I51" s="2" t="s">
        <v>598</v>
      </c>
      <c r="J51" s="2" t="s">
        <v>598</v>
      </c>
      <c r="K51" s="2" t="s">
        <v>598</v>
      </c>
      <c r="L51" s="2" t="s">
        <v>599</v>
      </c>
      <c r="M51" s="2" t="s">
        <v>598</v>
      </c>
      <c r="N51" s="2" t="s">
        <v>598</v>
      </c>
      <c r="O51" s="2">
        <v>24.7</v>
      </c>
      <c r="P51" s="2" t="s">
        <v>598</v>
      </c>
      <c r="Q51" s="2" t="s">
        <v>598</v>
      </c>
      <c r="R51" s="2" t="s">
        <v>598</v>
      </c>
      <c r="S51" s="2" t="s">
        <v>8</v>
      </c>
      <c r="T51" s="2">
        <v>8.6999999999999993</v>
      </c>
      <c r="U51" s="2" t="s">
        <v>598</v>
      </c>
      <c r="V51" s="2" t="s">
        <v>598</v>
      </c>
      <c r="W51" s="2" t="s">
        <v>598</v>
      </c>
      <c r="X51" s="2" t="s">
        <v>598</v>
      </c>
      <c r="Y51" s="2">
        <v>0.9</v>
      </c>
      <c r="Z51" s="2" t="s">
        <v>598</v>
      </c>
      <c r="AA51" s="2" t="s">
        <v>598</v>
      </c>
      <c r="AB51" s="2" t="s">
        <v>598</v>
      </c>
      <c r="AC51" s="2" t="s">
        <v>598</v>
      </c>
      <c r="AD51" s="2" t="s">
        <v>598</v>
      </c>
      <c r="AE51" s="2" t="s">
        <v>598</v>
      </c>
      <c r="AF51" s="2" t="s">
        <v>598</v>
      </c>
      <c r="AG51" s="2" t="s">
        <v>598</v>
      </c>
      <c r="AH51" s="2" t="s">
        <v>598</v>
      </c>
      <c r="AI51" s="2" t="s">
        <v>598</v>
      </c>
      <c r="AM51" s="20">
        <f t="shared" si="0"/>
        <v>34.999999999999993</v>
      </c>
      <c r="AN51" s="20">
        <f t="shared" si="1"/>
        <v>35.200000000000003</v>
      </c>
      <c r="AO51" s="92">
        <f t="shared" si="2"/>
        <v>1.005714285714286</v>
      </c>
    </row>
    <row r="52" spans="1:41" ht="15" customHeight="1" x14ac:dyDescent="0.25">
      <c r="A52" s="2" t="s">
        <v>76</v>
      </c>
      <c r="B52" s="2" t="s">
        <v>82</v>
      </c>
      <c r="C52" s="2">
        <v>2014</v>
      </c>
      <c r="D52" s="2">
        <v>14.1</v>
      </c>
      <c r="E52" s="2">
        <v>15.7</v>
      </c>
      <c r="F52" s="2" t="s">
        <v>598</v>
      </c>
      <c r="G52" s="2">
        <v>0.5</v>
      </c>
      <c r="H52" s="2" t="s">
        <v>598</v>
      </c>
      <c r="I52" s="2" t="s">
        <v>598</v>
      </c>
      <c r="J52" s="2" t="s">
        <v>598</v>
      </c>
      <c r="K52" s="2" t="s">
        <v>598</v>
      </c>
      <c r="L52" s="2" t="s">
        <v>599</v>
      </c>
      <c r="M52" s="2" t="s">
        <v>598</v>
      </c>
      <c r="N52" s="2" t="s">
        <v>598</v>
      </c>
      <c r="O52" s="2">
        <v>15.2</v>
      </c>
      <c r="P52" s="2" t="s">
        <v>598</v>
      </c>
      <c r="Q52" s="2" t="s">
        <v>598</v>
      </c>
      <c r="R52" s="2" t="s">
        <v>598</v>
      </c>
      <c r="S52" s="2" t="s">
        <v>598</v>
      </c>
      <c r="T52" s="2" t="s">
        <v>598</v>
      </c>
      <c r="U52" s="2" t="s">
        <v>598</v>
      </c>
      <c r="V52" s="2" t="s">
        <v>598</v>
      </c>
      <c r="W52" s="2" t="s">
        <v>598</v>
      </c>
      <c r="X52" s="2" t="s">
        <v>598</v>
      </c>
      <c r="Y52" s="2" t="s">
        <v>598</v>
      </c>
      <c r="Z52" s="2" t="s">
        <v>598</v>
      </c>
      <c r="AA52" s="2" t="s">
        <v>598</v>
      </c>
      <c r="AB52" s="2" t="s">
        <v>598</v>
      </c>
      <c r="AC52" s="2" t="s">
        <v>598</v>
      </c>
      <c r="AD52" s="2" t="s">
        <v>598</v>
      </c>
      <c r="AE52" s="2" t="s">
        <v>598</v>
      </c>
      <c r="AF52" s="2" t="s">
        <v>598</v>
      </c>
      <c r="AG52" s="2" t="s">
        <v>598</v>
      </c>
      <c r="AH52" s="2" t="s">
        <v>598</v>
      </c>
      <c r="AI52" s="2" t="s">
        <v>598</v>
      </c>
      <c r="AM52" s="20">
        <f t="shared" si="0"/>
        <v>15.7</v>
      </c>
      <c r="AN52" s="20">
        <f t="shared" si="1"/>
        <v>14.1</v>
      </c>
      <c r="AO52" s="92">
        <f t="shared" si="2"/>
        <v>0.89808917197452232</v>
      </c>
    </row>
    <row r="53" spans="1:41" ht="15" customHeight="1" x14ac:dyDescent="0.25">
      <c r="A53" s="2" t="s">
        <v>76</v>
      </c>
      <c r="B53" s="2" t="s">
        <v>83</v>
      </c>
      <c r="C53" s="2">
        <v>2014</v>
      </c>
      <c r="D53" s="2">
        <v>144.34200000000001</v>
      </c>
      <c r="E53" s="2">
        <v>156.48747825000001</v>
      </c>
      <c r="F53" s="2">
        <v>0</v>
      </c>
      <c r="G53" s="2">
        <v>2.0259999999999998</v>
      </c>
      <c r="H53" s="2">
        <v>0</v>
      </c>
      <c r="I53" s="2">
        <v>21.9</v>
      </c>
      <c r="J53" s="2">
        <v>0</v>
      </c>
      <c r="K53" s="2">
        <v>0</v>
      </c>
      <c r="L53" s="2" t="s">
        <v>599</v>
      </c>
      <c r="M53" s="2">
        <v>30.037391299999999</v>
      </c>
      <c r="N53" s="2">
        <v>30.037391299999999</v>
      </c>
      <c r="O53" s="2">
        <v>15.01869565</v>
      </c>
      <c r="P53" s="2">
        <v>0</v>
      </c>
      <c r="Q53" s="2">
        <v>0</v>
      </c>
      <c r="R53" s="2">
        <v>0</v>
      </c>
      <c r="S53" s="2" t="s">
        <v>598</v>
      </c>
      <c r="T53" s="2">
        <v>0</v>
      </c>
      <c r="U53" s="2">
        <v>0</v>
      </c>
      <c r="V53" s="2">
        <v>0</v>
      </c>
      <c r="W53" s="2">
        <v>0</v>
      </c>
      <c r="X53" s="2">
        <v>0</v>
      </c>
      <c r="Y53" s="2">
        <v>0</v>
      </c>
      <c r="Z53" s="2">
        <v>0</v>
      </c>
      <c r="AA53" s="2">
        <v>0</v>
      </c>
      <c r="AB53" s="2">
        <v>0</v>
      </c>
      <c r="AC53" s="2">
        <v>0</v>
      </c>
      <c r="AD53" s="2">
        <v>0</v>
      </c>
      <c r="AE53" s="2">
        <v>54.9</v>
      </c>
      <c r="AF53" s="2" t="s">
        <v>600</v>
      </c>
      <c r="AG53" s="2">
        <v>16.899999999999999</v>
      </c>
      <c r="AH53" s="2">
        <v>2.5680000000000001</v>
      </c>
      <c r="AI53" s="2">
        <v>2.62</v>
      </c>
      <c r="AM53" s="20">
        <f t="shared" si="0"/>
        <v>156.53947825</v>
      </c>
      <c r="AN53" s="20">
        <f t="shared" si="1"/>
        <v>144.34200000000001</v>
      </c>
      <c r="AO53" s="92">
        <f t="shared" si="2"/>
        <v>0.92208049760763788</v>
      </c>
    </row>
    <row r="54" spans="1:41" ht="15" customHeight="1" x14ac:dyDescent="0.25">
      <c r="A54" s="2" t="s">
        <v>76</v>
      </c>
      <c r="B54" s="2" t="s">
        <v>84</v>
      </c>
      <c r="C54" s="2">
        <v>2014</v>
      </c>
      <c r="D54" s="2">
        <v>304.10000000000002</v>
      </c>
      <c r="E54" s="2">
        <v>270.2</v>
      </c>
      <c r="F54" s="2" t="s">
        <v>598</v>
      </c>
      <c r="G54" s="2" t="s">
        <v>598</v>
      </c>
      <c r="H54" s="2" t="s">
        <v>598</v>
      </c>
      <c r="I54" s="2">
        <v>2.5</v>
      </c>
      <c r="J54" s="2" t="s">
        <v>598</v>
      </c>
      <c r="K54" s="2" t="s">
        <v>598</v>
      </c>
      <c r="L54" s="2" t="s">
        <v>599</v>
      </c>
      <c r="M54" s="2" t="s">
        <v>598</v>
      </c>
      <c r="N54" s="2" t="s">
        <v>598</v>
      </c>
      <c r="O54" s="2" t="s">
        <v>598</v>
      </c>
      <c r="P54" s="2" t="s">
        <v>598</v>
      </c>
      <c r="Q54" s="2" t="s">
        <v>598</v>
      </c>
      <c r="R54" s="2" t="s">
        <v>598</v>
      </c>
      <c r="S54" s="2" t="s">
        <v>8</v>
      </c>
      <c r="T54" s="2">
        <v>24</v>
      </c>
      <c r="U54" s="2" t="s">
        <v>598</v>
      </c>
      <c r="V54" s="2" t="s">
        <v>598</v>
      </c>
      <c r="W54" s="2" t="s">
        <v>598</v>
      </c>
      <c r="X54" s="2" t="s">
        <v>598</v>
      </c>
      <c r="Y54" s="2">
        <v>10.5</v>
      </c>
      <c r="Z54" s="2" t="s">
        <v>598</v>
      </c>
      <c r="AA54" s="2" t="s">
        <v>598</v>
      </c>
      <c r="AB54" s="2" t="s">
        <v>598</v>
      </c>
      <c r="AC54" s="2" t="s">
        <v>598</v>
      </c>
      <c r="AD54" s="2" t="s">
        <v>598</v>
      </c>
      <c r="AE54" s="2">
        <v>233.2</v>
      </c>
      <c r="AF54" s="2" t="s">
        <v>604</v>
      </c>
      <c r="AG54" s="2">
        <v>78.400000000000006</v>
      </c>
      <c r="AH54" s="2" t="s">
        <v>598</v>
      </c>
      <c r="AI54" s="2" t="s">
        <v>598</v>
      </c>
      <c r="AM54" s="20">
        <f t="shared" si="0"/>
        <v>270.2</v>
      </c>
      <c r="AN54" s="20">
        <f t="shared" si="1"/>
        <v>304.10000000000002</v>
      </c>
      <c r="AO54" s="92">
        <f t="shared" si="2"/>
        <v>1.1254626202812732</v>
      </c>
    </row>
    <row r="55" spans="1:41" ht="15" customHeight="1" x14ac:dyDescent="0.25">
      <c r="A55" s="2" t="s">
        <v>76</v>
      </c>
      <c r="B55" s="2" t="s">
        <v>85</v>
      </c>
      <c r="C55" s="2">
        <v>2014</v>
      </c>
      <c r="D55" s="2">
        <v>46.9</v>
      </c>
      <c r="E55" s="2">
        <v>43.6</v>
      </c>
      <c r="F55" s="2" t="s">
        <v>598</v>
      </c>
      <c r="G55" s="2">
        <v>0.3</v>
      </c>
      <c r="H55" s="2" t="s">
        <v>598</v>
      </c>
      <c r="I55" s="2" t="s">
        <v>598</v>
      </c>
      <c r="J55" s="2" t="s">
        <v>598</v>
      </c>
      <c r="K55" s="2" t="s">
        <v>598</v>
      </c>
      <c r="L55" s="2" t="s">
        <v>599</v>
      </c>
      <c r="M55" s="2" t="s">
        <v>598</v>
      </c>
      <c r="N55" s="2" t="s">
        <v>598</v>
      </c>
      <c r="O55" s="2" t="s">
        <v>598</v>
      </c>
      <c r="P55" s="2" t="s">
        <v>598</v>
      </c>
      <c r="Q55" s="2" t="s">
        <v>598</v>
      </c>
      <c r="R55" s="2" t="s">
        <v>598</v>
      </c>
      <c r="S55" s="2" t="s">
        <v>8</v>
      </c>
      <c r="T55" s="2">
        <v>3.2</v>
      </c>
      <c r="U55" s="2">
        <v>22.3</v>
      </c>
      <c r="V55" s="2" t="s">
        <v>598</v>
      </c>
      <c r="W55" s="2" t="s">
        <v>598</v>
      </c>
      <c r="X55" s="2" t="s">
        <v>598</v>
      </c>
      <c r="Y55" s="2">
        <v>4.3</v>
      </c>
      <c r="Z55" s="2" t="s">
        <v>598</v>
      </c>
      <c r="AA55" s="2" t="s">
        <v>598</v>
      </c>
      <c r="AB55" s="2" t="s">
        <v>598</v>
      </c>
      <c r="AC55" s="2" t="s">
        <v>598</v>
      </c>
      <c r="AD55" s="2" t="s">
        <v>598</v>
      </c>
      <c r="AE55" s="2">
        <v>13.5</v>
      </c>
      <c r="AF55" s="2" t="s">
        <v>605</v>
      </c>
      <c r="AG55" s="2">
        <v>8.1</v>
      </c>
      <c r="AH55" s="2" t="s">
        <v>598</v>
      </c>
      <c r="AI55" s="2" t="s">
        <v>598</v>
      </c>
      <c r="AM55" s="20">
        <f t="shared" si="0"/>
        <v>43.6</v>
      </c>
      <c r="AN55" s="20">
        <f t="shared" si="1"/>
        <v>46.9</v>
      </c>
      <c r="AO55" s="92">
        <f t="shared" si="2"/>
        <v>1.0756880733944953</v>
      </c>
    </row>
    <row r="56" spans="1:41" ht="15" customHeight="1" x14ac:dyDescent="0.25">
      <c r="A56" s="2" t="s">
        <v>76</v>
      </c>
      <c r="B56" s="2" t="s">
        <v>86</v>
      </c>
      <c r="C56" s="2">
        <v>2014</v>
      </c>
      <c r="D56" s="2">
        <v>52.213000000000001</v>
      </c>
      <c r="E56" s="2">
        <v>61.893999999999998</v>
      </c>
      <c r="F56" s="2" t="s">
        <v>598</v>
      </c>
      <c r="G56" s="2">
        <v>0.01</v>
      </c>
      <c r="H56" s="2" t="s">
        <v>598</v>
      </c>
      <c r="I56" s="2">
        <v>3.3809999999999998</v>
      </c>
      <c r="J56" s="2">
        <v>52.503</v>
      </c>
      <c r="K56" s="2" t="s">
        <v>598</v>
      </c>
      <c r="L56" s="2" t="s">
        <v>599</v>
      </c>
      <c r="M56" s="2" t="s">
        <v>598</v>
      </c>
      <c r="N56" s="2" t="s">
        <v>598</v>
      </c>
      <c r="O56" s="2" t="s">
        <v>598</v>
      </c>
      <c r="P56" s="2" t="s">
        <v>598</v>
      </c>
      <c r="Q56" s="2" t="s">
        <v>598</v>
      </c>
      <c r="R56" s="2" t="s">
        <v>598</v>
      </c>
      <c r="S56" s="2" t="s">
        <v>598</v>
      </c>
      <c r="T56" s="2" t="s">
        <v>598</v>
      </c>
      <c r="U56" s="2" t="s">
        <v>598</v>
      </c>
      <c r="V56" s="2" t="s">
        <v>598</v>
      </c>
      <c r="W56" s="2" t="s">
        <v>598</v>
      </c>
      <c r="X56" s="2" t="s">
        <v>598</v>
      </c>
      <c r="Y56" s="2" t="s">
        <v>598</v>
      </c>
      <c r="Z56" s="2" t="s">
        <v>598</v>
      </c>
      <c r="AA56" s="2" t="s">
        <v>598</v>
      </c>
      <c r="AB56" s="2" t="s">
        <v>598</v>
      </c>
      <c r="AC56" s="2" t="s">
        <v>598</v>
      </c>
      <c r="AD56" s="2" t="s">
        <v>598</v>
      </c>
      <c r="AE56" s="2">
        <v>6</v>
      </c>
      <c r="AF56" s="2" t="s">
        <v>604</v>
      </c>
      <c r="AG56" s="2">
        <v>2</v>
      </c>
      <c r="AH56" s="2" t="s">
        <v>598</v>
      </c>
      <c r="AI56" s="2" t="s">
        <v>598</v>
      </c>
      <c r="AM56" s="20">
        <f t="shared" si="0"/>
        <v>61.893999999999998</v>
      </c>
      <c r="AN56" s="20">
        <f t="shared" si="1"/>
        <v>52.213000000000001</v>
      </c>
      <c r="AO56" s="92">
        <f t="shared" si="2"/>
        <v>0.84358742365980555</v>
      </c>
    </row>
    <row r="57" spans="1:41" ht="15" customHeight="1" x14ac:dyDescent="0.25">
      <c r="A57" s="2" t="s">
        <v>76</v>
      </c>
      <c r="B57" s="2" t="s">
        <v>87</v>
      </c>
      <c r="C57" s="2">
        <v>2014</v>
      </c>
      <c r="D57" s="2">
        <v>106.879</v>
      </c>
      <c r="E57" s="2">
        <v>114.66500000000001</v>
      </c>
      <c r="F57" s="2" t="s">
        <v>598</v>
      </c>
      <c r="G57" s="2">
        <v>2.7160000000000002</v>
      </c>
      <c r="H57" s="2" t="s">
        <v>598</v>
      </c>
      <c r="I57" s="2" t="s">
        <v>598</v>
      </c>
      <c r="J57" s="2" t="s">
        <v>598</v>
      </c>
      <c r="K57" s="2" t="s">
        <v>598</v>
      </c>
      <c r="L57" s="2" t="s">
        <v>599</v>
      </c>
      <c r="M57" s="2">
        <v>2.5139999999999998</v>
      </c>
      <c r="N57" s="2">
        <v>16.126999999999999</v>
      </c>
      <c r="O57" s="2">
        <v>11.714</v>
      </c>
      <c r="P57" s="2">
        <v>5.4909999999999997</v>
      </c>
      <c r="Q57" s="2" t="s">
        <v>598</v>
      </c>
      <c r="R57" s="2">
        <v>2.2429999999999999</v>
      </c>
      <c r="S57" s="2" t="s">
        <v>8</v>
      </c>
      <c r="T57" s="2" t="s">
        <v>598</v>
      </c>
      <c r="U57" s="2" t="s">
        <v>598</v>
      </c>
      <c r="V57" s="2" t="s">
        <v>598</v>
      </c>
      <c r="W57" s="2">
        <v>2.2850000000000001</v>
      </c>
      <c r="X57" s="2" t="s">
        <v>598</v>
      </c>
      <c r="Y57" s="2" t="s">
        <v>598</v>
      </c>
      <c r="Z57" s="2">
        <v>0.55600000000000005</v>
      </c>
      <c r="AA57" s="2" t="s">
        <v>598</v>
      </c>
      <c r="AB57" s="2">
        <v>61.497999999999998</v>
      </c>
      <c r="AC57" s="2" t="s">
        <v>598</v>
      </c>
      <c r="AD57" s="2">
        <v>9.5210000000000008</v>
      </c>
      <c r="AE57" s="2" t="s">
        <v>598</v>
      </c>
      <c r="AF57" s="2" t="s">
        <v>598</v>
      </c>
      <c r="AG57" s="2" t="s">
        <v>598</v>
      </c>
      <c r="AH57" s="2" t="s">
        <v>598</v>
      </c>
      <c r="AI57" s="2" t="s">
        <v>598</v>
      </c>
      <c r="AM57" s="20">
        <f t="shared" si="0"/>
        <v>114.66500000000001</v>
      </c>
      <c r="AN57" s="20">
        <f t="shared" si="1"/>
        <v>106.879</v>
      </c>
      <c r="AO57" s="92">
        <f t="shared" si="2"/>
        <v>0.93209785025945147</v>
      </c>
    </row>
    <row r="58" spans="1:41" ht="15" customHeight="1" x14ac:dyDescent="0.2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T58" s="2" t="s">
        <v>599</v>
      </c>
      <c r="U58" s="2" t="s">
        <v>599</v>
      </c>
      <c r="V58" s="2" t="s">
        <v>599</v>
      </c>
      <c r="W58" s="2" t="s">
        <v>599</v>
      </c>
      <c r="X58" s="2" t="s">
        <v>599</v>
      </c>
      <c r="Y58" s="2" t="s">
        <v>599</v>
      </c>
      <c r="Z58" s="2" t="s">
        <v>599</v>
      </c>
      <c r="AA58" s="2" t="s">
        <v>599</v>
      </c>
      <c r="AB58" s="2" t="s">
        <v>599</v>
      </c>
      <c r="AC58" s="2" t="s">
        <v>599</v>
      </c>
      <c r="AD58" s="2" t="s">
        <v>599</v>
      </c>
      <c r="AE58" s="2" t="s">
        <v>599</v>
      </c>
      <c r="AF58" s="2" t="s">
        <v>599</v>
      </c>
      <c r="AG58" s="2" t="s">
        <v>599</v>
      </c>
      <c r="AH58" s="2" t="s">
        <v>599</v>
      </c>
      <c r="AI58" s="2" t="s">
        <v>599</v>
      </c>
      <c r="AM58" s="20">
        <f t="shared" si="0"/>
        <v>0</v>
      </c>
      <c r="AN58" s="20">
        <f t="shared" si="1"/>
        <v>0</v>
      </c>
      <c r="AO58" s="92" t="str">
        <f t="shared" si="2"/>
        <v/>
      </c>
    </row>
    <row r="59" spans="1:41" ht="15" customHeight="1" x14ac:dyDescent="0.25">
      <c r="A59" s="2" t="s">
        <v>76</v>
      </c>
      <c r="B59" s="2" t="s">
        <v>89</v>
      </c>
      <c r="C59" s="2">
        <v>2014</v>
      </c>
      <c r="D59" s="2">
        <v>262.39999999999998</v>
      </c>
      <c r="E59" s="2">
        <v>311.5</v>
      </c>
      <c r="F59" s="2" t="s">
        <v>598</v>
      </c>
      <c r="G59" s="2" t="s">
        <v>598</v>
      </c>
      <c r="H59" s="2" t="s">
        <v>598</v>
      </c>
      <c r="I59" s="2">
        <v>10.8</v>
      </c>
      <c r="J59" s="2" t="s">
        <v>598</v>
      </c>
      <c r="K59" s="2" t="s">
        <v>598</v>
      </c>
      <c r="L59" s="2" t="s">
        <v>599</v>
      </c>
      <c r="M59" s="2">
        <v>30</v>
      </c>
      <c r="N59" s="2" t="s">
        <v>598</v>
      </c>
      <c r="O59" s="2" t="s">
        <v>598</v>
      </c>
      <c r="P59" s="2" t="s">
        <v>598</v>
      </c>
      <c r="Q59" s="2" t="s">
        <v>598</v>
      </c>
      <c r="R59" s="2" t="s">
        <v>598</v>
      </c>
      <c r="S59" s="2" t="s">
        <v>598</v>
      </c>
      <c r="T59" s="2" t="s">
        <v>598</v>
      </c>
      <c r="U59" s="2" t="s">
        <v>598</v>
      </c>
      <c r="V59" s="2" t="s">
        <v>598</v>
      </c>
      <c r="W59" s="2" t="s">
        <v>598</v>
      </c>
      <c r="X59" s="2" t="s">
        <v>598</v>
      </c>
      <c r="Y59" s="2" t="s">
        <v>598</v>
      </c>
      <c r="Z59" s="2" t="s">
        <v>598</v>
      </c>
      <c r="AA59" s="2" t="s">
        <v>598</v>
      </c>
      <c r="AB59" s="2">
        <v>270.7</v>
      </c>
      <c r="AC59" s="2" t="s">
        <v>598</v>
      </c>
      <c r="AD59" s="2" t="s">
        <v>598</v>
      </c>
      <c r="AE59" s="2" t="s">
        <v>598</v>
      </c>
      <c r="AF59" s="2" t="s">
        <v>598</v>
      </c>
      <c r="AG59" s="2" t="s">
        <v>598</v>
      </c>
      <c r="AH59" s="2" t="s">
        <v>598</v>
      </c>
      <c r="AI59" s="2" t="s">
        <v>598</v>
      </c>
      <c r="AM59" s="20">
        <f t="shared" si="0"/>
        <v>311.5</v>
      </c>
      <c r="AN59" s="20">
        <f t="shared" si="1"/>
        <v>262.39999999999998</v>
      </c>
      <c r="AO59" s="92">
        <f t="shared" si="2"/>
        <v>0.84237560192616368</v>
      </c>
    </row>
    <row r="60" spans="1:41" ht="15" customHeight="1" x14ac:dyDescent="0.25">
      <c r="A60" s="2" t="s">
        <v>76</v>
      </c>
      <c r="B60" s="2" t="s">
        <v>90</v>
      </c>
      <c r="C60" s="2">
        <v>2014</v>
      </c>
      <c r="D60" s="2">
        <v>25.934999999999999</v>
      </c>
      <c r="E60" s="2">
        <v>24.399000000000001</v>
      </c>
      <c r="F60" s="2" t="s">
        <v>598</v>
      </c>
      <c r="G60" s="2">
        <v>7.0999999999999994E-2</v>
      </c>
      <c r="H60" s="2" t="s">
        <v>598</v>
      </c>
      <c r="I60" s="2" t="s">
        <v>598</v>
      </c>
      <c r="J60" s="2" t="s">
        <v>598</v>
      </c>
      <c r="K60" s="2" t="s">
        <v>598</v>
      </c>
      <c r="L60" s="2" t="s">
        <v>599</v>
      </c>
      <c r="M60" s="2">
        <v>4.97</v>
      </c>
      <c r="N60" s="2">
        <v>5.77</v>
      </c>
      <c r="O60" s="2">
        <v>5.2</v>
      </c>
      <c r="P60" s="2" t="s">
        <v>598</v>
      </c>
      <c r="Q60" s="2" t="s">
        <v>598</v>
      </c>
      <c r="R60" s="2" t="s">
        <v>598</v>
      </c>
      <c r="S60" s="2" t="s">
        <v>8</v>
      </c>
      <c r="T60" s="2" t="s">
        <v>598</v>
      </c>
      <c r="U60" s="2" t="s">
        <v>598</v>
      </c>
      <c r="V60" s="2" t="s">
        <v>598</v>
      </c>
      <c r="W60" s="2" t="s">
        <v>598</v>
      </c>
      <c r="X60" s="2" t="s">
        <v>598</v>
      </c>
      <c r="Y60" s="2" t="s">
        <v>598</v>
      </c>
      <c r="Z60" s="2">
        <v>8.3879999999999999</v>
      </c>
      <c r="AA60" s="2" t="s">
        <v>598</v>
      </c>
      <c r="AB60" s="2" t="s">
        <v>598</v>
      </c>
      <c r="AC60" s="2" t="s">
        <v>598</v>
      </c>
      <c r="AD60" s="2" t="s">
        <v>598</v>
      </c>
      <c r="AE60" s="2" t="s">
        <v>598</v>
      </c>
      <c r="AF60" s="2" t="s">
        <v>598</v>
      </c>
      <c r="AG60" s="2" t="s">
        <v>598</v>
      </c>
      <c r="AH60" s="2" t="s">
        <v>598</v>
      </c>
      <c r="AI60" s="2" t="s">
        <v>598</v>
      </c>
      <c r="AM60" s="20">
        <f t="shared" si="0"/>
        <v>24.399000000000001</v>
      </c>
      <c r="AN60" s="20">
        <f t="shared" si="1"/>
        <v>25.934999999999999</v>
      </c>
      <c r="AO60" s="92">
        <f t="shared" si="2"/>
        <v>1.0629533997294971</v>
      </c>
    </row>
    <row r="61" spans="1:41" ht="15" customHeight="1" x14ac:dyDescent="0.25">
      <c r="A61" s="2" t="s">
        <v>76</v>
      </c>
      <c r="B61" s="2" t="s">
        <v>91</v>
      </c>
      <c r="C61" s="2">
        <v>2014</v>
      </c>
      <c r="D61" s="2">
        <v>63.405999999999999</v>
      </c>
      <c r="E61" s="2">
        <v>61.313000000000002</v>
      </c>
      <c r="F61" s="2" t="s">
        <v>598</v>
      </c>
      <c r="G61" s="2">
        <v>0.33200000000000002</v>
      </c>
      <c r="H61" s="2" t="s">
        <v>598</v>
      </c>
      <c r="I61" s="2" t="s">
        <v>598</v>
      </c>
      <c r="J61" s="2" t="s">
        <v>598</v>
      </c>
      <c r="K61" s="2" t="s">
        <v>598</v>
      </c>
      <c r="L61" s="2" t="s">
        <v>599</v>
      </c>
      <c r="M61" s="2" t="s">
        <v>598</v>
      </c>
      <c r="N61" s="2" t="s">
        <v>598</v>
      </c>
      <c r="O61" s="2">
        <v>23.021999999999998</v>
      </c>
      <c r="P61" s="2">
        <v>37.920999999999999</v>
      </c>
      <c r="Q61" s="2" t="s">
        <v>598</v>
      </c>
      <c r="R61" s="2" t="s">
        <v>598</v>
      </c>
      <c r="S61" s="2" t="s">
        <v>598</v>
      </c>
      <c r="T61" s="2">
        <v>3.7999999999999999E-2</v>
      </c>
      <c r="U61" s="2" t="s">
        <v>598</v>
      </c>
      <c r="V61" s="2" t="s">
        <v>598</v>
      </c>
      <c r="W61" s="2" t="s">
        <v>598</v>
      </c>
      <c r="X61" s="2" t="s">
        <v>598</v>
      </c>
      <c r="Y61" s="2" t="s">
        <v>598</v>
      </c>
      <c r="Z61" s="2" t="s">
        <v>598</v>
      </c>
      <c r="AA61" s="2" t="s">
        <v>598</v>
      </c>
      <c r="AB61" s="2" t="s">
        <v>598</v>
      </c>
      <c r="AC61" s="2" t="s">
        <v>598</v>
      </c>
      <c r="AD61" s="2" t="s">
        <v>598</v>
      </c>
      <c r="AE61" s="2" t="s">
        <v>598</v>
      </c>
      <c r="AF61" s="2" t="s">
        <v>598</v>
      </c>
      <c r="AG61" s="2" t="s">
        <v>598</v>
      </c>
      <c r="AH61" s="2" t="s">
        <v>598</v>
      </c>
      <c r="AI61" s="2" t="s">
        <v>598</v>
      </c>
      <c r="AM61" s="20">
        <f t="shared" si="0"/>
        <v>61.312999999999995</v>
      </c>
      <c r="AN61" s="20">
        <f t="shared" si="1"/>
        <v>63.405999999999999</v>
      </c>
      <c r="AO61" s="92">
        <f t="shared" si="2"/>
        <v>1.0341363169311566</v>
      </c>
    </row>
    <row r="62" spans="1:41" ht="15" customHeight="1" x14ac:dyDescent="0.25">
      <c r="A62" s="2" t="s">
        <v>76</v>
      </c>
      <c r="B62" s="2" t="s">
        <v>92</v>
      </c>
      <c r="C62" s="2">
        <v>2014</v>
      </c>
      <c r="D62" s="2">
        <v>29</v>
      </c>
      <c r="E62" s="2">
        <v>29.202000000000002</v>
      </c>
      <c r="F62" s="2" t="s">
        <v>598</v>
      </c>
      <c r="G62" s="2" t="s">
        <v>598</v>
      </c>
      <c r="H62" s="2" t="s">
        <v>598</v>
      </c>
      <c r="I62" s="2" t="s">
        <v>598</v>
      </c>
      <c r="J62" s="2">
        <v>2.02</v>
      </c>
      <c r="K62" s="2" t="s">
        <v>598</v>
      </c>
      <c r="L62" s="2" t="s">
        <v>599</v>
      </c>
      <c r="M62" s="2" t="s">
        <v>598</v>
      </c>
      <c r="N62" s="2" t="s">
        <v>598</v>
      </c>
      <c r="O62" s="2">
        <v>25.164999999999999</v>
      </c>
      <c r="P62" s="2" t="s">
        <v>598</v>
      </c>
      <c r="Q62" s="2" t="s">
        <v>598</v>
      </c>
      <c r="R62" s="2" t="s">
        <v>598</v>
      </c>
      <c r="S62" s="2" t="s">
        <v>598</v>
      </c>
      <c r="T62" s="2" t="s">
        <v>598</v>
      </c>
      <c r="U62" s="2" t="s">
        <v>598</v>
      </c>
      <c r="V62" s="2" t="s">
        <v>598</v>
      </c>
      <c r="W62" s="2" t="s">
        <v>598</v>
      </c>
      <c r="X62" s="2" t="s">
        <v>598</v>
      </c>
      <c r="Y62" s="2" t="s">
        <v>598</v>
      </c>
      <c r="Z62" s="2" t="s">
        <v>598</v>
      </c>
      <c r="AA62" s="2" t="s">
        <v>598</v>
      </c>
      <c r="AB62" s="2" t="s">
        <v>598</v>
      </c>
      <c r="AC62" s="2" t="s">
        <v>598</v>
      </c>
      <c r="AD62" s="2">
        <v>2.0169999999999999</v>
      </c>
      <c r="AE62" s="2" t="s">
        <v>598</v>
      </c>
      <c r="AF62" s="2" t="s">
        <v>598</v>
      </c>
      <c r="AG62" s="2" t="s">
        <v>598</v>
      </c>
      <c r="AH62" s="2" t="s">
        <v>598</v>
      </c>
      <c r="AI62" s="2" t="s">
        <v>598</v>
      </c>
      <c r="AM62" s="20">
        <f t="shared" si="0"/>
        <v>29.201999999999998</v>
      </c>
      <c r="AN62" s="20">
        <f t="shared" si="1"/>
        <v>29</v>
      </c>
      <c r="AO62" s="92">
        <f t="shared" si="2"/>
        <v>0.99308266557085134</v>
      </c>
    </row>
    <row r="63" spans="1:41" ht="15" customHeight="1" x14ac:dyDescent="0.25">
      <c r="A63" s="2" t="s">
        <v>76</v>
      </c>
      <c r="B63" s="2" t="s">
        <v>93</v>
      </c>
      <c r="C63" s="2">
        <v>2014</v>
      </c>
      <c r="D63" s="2" t="s">
        <v>598</v>
      </c>
      <c r="E63" s="2">
        <v>1.2090000000000001</v>
      </c>
      <c r="F63" s="2" t="s">
        <v>598</v>
      </c>
      <c r="G63" s="2">
        <v>1.2090000000000001</v>
      </c>
      <c r="H63" s="2" t="s">
        <v>598</v>
      </c>
      <c r="I63" s="2" t="s">
        <v>598</v>
      </c>
      <c r="J63" s="2" t="s">
        <v>598</v>
      </c>
      <c r="K63" s="2" t="s">
        <v>598</v>
      </c>
      <c r="L63" s="2" t="s">
        <v>599</v>
      </c>
      <c r="M63" s="2" t="s">
        <v>598</v>
      </c>
      <c r="N63" s="2" t="s">
        <v>598</v>
      </c>
      <c r="O63" s="2" t="s">
        <v>598</v>
      </c>
      <c r="P63" s="2" t="s">
        <v>598</v>
      </c>
      <c r="Q63" s="2" t="s">
        <v>598</v>
      </c>
      <c r="R63" s="2" t="s">
        <v>598</v>
      </c>
      <c r="S63" s="2" t="s">
        <v>598</v>
      </c>
      <c r="T63" s="2" t="s">
        <v>598</v>
      </c>
      <c r="U63" s="2" t="s">
        <v>598</v>
      </c>
      <c r="V63" s="2" t="s">
        <v>598</v>
      </c>
      <c r="W63" s="2" t="s">
        <v>598</v>
      </c>
      <c r="X63" s="2" t="s">
        <v>598</v>
      </c>
      <c r="Y63" s="2" t="s">
        <v>598</v>
      </c>
      <c r="Z63" s="2" t="s">
        <v>598</v>
      </c>
      <c r="AA63" s="2" t="s">
        <v>598</v>
      </c>
      <c r="AB63" s="2" t="s">
        <v>598</v>
      </c>
      <c r="AC63" s="2" t="s">
        <v>598</v>
      </c>
      <c r="AD63" s="2" t="s">
        <v>598</v>
      </c>
      <c r="AE63" s="2" t="s">
        <v>598</v>
      </c>
      <c r="AF63" s="2" t="s">
        <v>598</v>
      </c>
      <c r="AG63" s="2" t="s">
        <v>598</v>
      </c>
      <c r="AH63" s="2" t="s">
        <v>598</v>
      </c>
      <c r="AI63" s="2" t="s">
        <v>598</v>
      </c>
      <c r="AM63" s="20">
        <f t="shared" si="0"/>
        <v>1.2090000000000001</v>
      </c>
      <c r="AN63" s="20">
        <f t="shared" si="1"/>
        <v>0</v>
      </c>
      <c r="AO63" s="92">
        <f t="shared" si="2"/>
        <v>0</v>
      </c>
    </row>
    <row r="64" spans="1:41" ht="15" customHeight="1" x14ac:dyDescent="0.25">
      <c r="A64" s="2" t="s">
        <v>76</v>
      </c>
      <c r="B64" s="2" t="s">
        <v>94</v>
      </c>
      <c r="C64" s="2">
        <v>2014</v>
      </c>
      <c r="D64" s="2">
        <v>29.8</v>
      </c>
      <c r="E64" s="2">
        <v>33.488999999999997</v>
      </c>
      <c r="F64" s="2" t="s">
        <v>598</v>
      </c>
      <c r="G64" s="2">
        <v>2.4</v>
      </c>
      <c r="H64" s="2" t="s">
        <v>598</v>
      </c>
      <c r="I64" s="2" t="s">
        <v>598</v>
      </c>
      <c r="J64" s="2" t="s">
        <v>598</v>
      </c>
      <c r="K64" s="2" t="s">
        <v>598</v>
      </c>
      <c r="L64" s="2" t="s">
        <v>599</v>
      </c>
      <c r="M64" s="2" t="s">
        <v>598</v>
      </c>
      <c r="N64" s="2" t="s">
        <v>598</v>
      </c>
      <c r="O64" s="2" t="s">
        <v>598</v>
      </c>
      <c r="P64" s="2" t="s">
        <v>598</v>
      </c>
      <c r="Q64" s="2" t="s">
        <v>598</v>
      </c>
      <c r="R64" s="2" t="s">
        <v>598</v>
      </c>
      <c r="S64" s="2" t="s">
        <v>598</v>
      </c>
      <c r="T64" s="2">
        <v>31.088999999999999</v>
      </c>
      <c r="U64" s="2" t="s">
        <v>598</v>
      </c>
      <c r="V64" s="2" t="s">
        <v>598</v>
      </c>
      <c r="W64" s="2" t="s">
        <v>598</v>
      </c>
      <c r="X64" s="2" t="s">
        <v>598</v>
      </c>
      <c r="Y64" s="2" t="s">
        <v>598</v>
      </c>
      <c r="Z64" s="2" t="s">
        <v>598</v>
      </c>
      <c r="AA64" s="2" t="s">
        <v>598</v>
      </c>
      <c r="AB64" s="2" t="s">
        <v>598</v>
      </c>
      <c r="AC64" s="2" t="s">
        <v>598</v>
      </c>
      <c r="AD64" s="2" t="s">
        <v>598</v>
      </c>
      <c r="AE64" s="2" t="s">
        <v>598</v>
      </c>
      <c r="AF64" s="2" t="s">
        <v>598</v>
      </c>
      <c r="AG64" s="2" t="s">
        <v>598</v>
      </c>
      <c r="AH64" s="2" t="s">
        <v>598</v>
      </c>
      <c r="AI64" s="2" t="s">
        <v>598</v>
      </c>
      <c r="AM64" s="20">
        <f t="shared" si="0"/>
        <v>33.488999999999997</v>
      </c>
      <c r="AN64" s="20">
        <f t="shared" si="1"/>
        <v>29.8</v>
      </c>
      <c r="AO64" s="92">
        <f t="shared" si="2"/>
        <v>0.8898444265281138</v>
      </c>
    </row>
    <row r="65" spans="1:41" ht="15" customHeight="1" x14ac:dyDescent="0.25">
      <c r="A65" s="2" t="s">
        <v>76</v>
      </c>
      <c r="B65" s="2" t="s">
        <v>95</v>
      </c>
      <c r="C65" s="2">
        <v>2014</v>
      </c>
      <c r="D65" s="2">
        <v>57.6</v>
      </c>
      <c r="E65" s="2">
        <v>56.17</v>
      </c>
      <c r="F65" s="2" t="s">
        <v>598</v>
      </c>
      <c r="G65" s="2">
        <v>0.27</v>
      </c>
      <c r="H65" s="2" t="s">
        <v>598</v>
      </c>
      <c r="I65" s="2" t="s">
        <v>598</v>
      </c>
      <c r="J65" s="2" t="s">
        <v>598</v>
      </c>
      <c r="K65" s="2" t="s">
        <v>598</v>
      </c>
      <c r="L65" s="2" t="s">
        <v>599</v>
      </c>
      <c r="M65" s="2" t="s">
        <v>598</v>
      </c>
      <c r="N65" s="2" t="s">
        <v>598</v>
      </c>
      <c r="O65" s="2">
        <v>40.1</v>
      </c>
      <c r="P65" s="2" t="s">
        <v>598</v>
      </c>
      <c r="Q65" s="2" t="s">
        <v>598</v>
      </c>
      <c r="R65" s="2" t="s">
        <v>598</v>
      </c>
      <c r="S65" s="2" t="s">
        <v>598</v>
      </c>
      <c r="T65" s="2" t="s">
        <v>598</v>
      </c>
      <c r="U65" s="2" t="s">
        <v>598</v>
      </c>
      <c r="V65" s="2" t="s">
        <v>598</v>
      </c>
      <c r="W65" s="2" t="s">
        <v>598</v>
      </c>
      <c r="X65" s="2" t="s">
        <v>598</v>
      </c>
      <c r="Y65" s="2">
        <v>0.7</v>
      </c>
      <c r="Z65" s="2" t="s">
        <v>598</v>
      </c>
      <c r="AA65" s="2" t="s">
        <v>598</v>
      </c>
      <c r="AB65" s="2" t="s">
        <v>598</v>
      </c>
      <c r="AC65" s="2" t="s">
        <v>598</v>
      </c>
      <c r="AD65" s="2" t="s">
        <v>598</v>
      </c>
      <c r="AE65" s="2">
        <v>15.1</v>
      </c>
      <c r="AF65" s="2" t="s">
        <v>604</v>
      </c>
      <c r="AG65" s="2">
        <v>9.5</v>
      </c>
      <c r="AH65" s="2" t="s">
        <v>598</v>
      </c>
      <c r="AI65" s="2" t="s">
        <v>598</v>
      </c>
      <c r="AM65" s="20">
        <f t="shared" si="0"/>
        <v>56.170000000000009</v>
      </c>
      <c r="AN65" s="20">
        <f t="shared" si="1"/>
        <v>57.6</v>
      </c>
      <c r="AO65" s="92">
        <f t="shared" si="2"/>
        <v>1.0254584297667793</v>
      </c>
    </row>
    <row r="66" spans="1:41" ht="15" customHeight="1" x14ac:dyDescent="0.25">
      <c r="A66" s="2" t="s">
        <v>76</v>
      </c>
      <c r="B66" s="2" t="s">
        <v>96</v>
      </c>
      <c r="C66" s="2">
        <v>2014</v>
      </c>
      <c r="D66" s="2">
        <v>25.4</v>
      </c>
      <c r="E66" s="2">
        <v>25</v>
      </c>
      <c r="F66" s="2" t="s">
        <v>598</v>
      </c>
      <c r="G66" s="2">
        <v>0.7</v>
      </c>
      <c r="H66" s="2" t="s">
        <v>598</v>
      </c>
      <c r="I66" s="2" t="s">
        <v>598</v>
      </c>
      <c r="J66" s="2" t="s">
        <v>598</v>
      </c>
      <c r="K66" s="2" t="s">
        <v>598</v>
      </c>
      <c r="L66" s="2" t="s">
        <v>599</v>
      </c>
      <c r="M66" s="2" t="s">
        <v>598</v>
      </c>
      <c r="N66" s="2" t="s">
        <v>598</v>
      </c>
      <c r="O66" s="2">
        <v>24.3</v>
      </c>
      <c r="P66" s="2" t="s">
        <v>598</v>
      </c>
      <c r="Q66" s="2" t="s">
        <v>598</v>
      </c>
      <c r="R66" s="2" t="s">
        <v>598</v>
      </c>
      <c r="S66" s="2" t="s">
        <v>8</v>
      </c>
      <c r="T66" s="2" t="s">
        <v>598</v>
      </c>
      <c r="U66" s="2" t="s">
        <v>598</v>
      </c>
      <c r="V66" s="2" t="s">
        <v>598</v>
      </c>
      <c r="W66" s="2" t="s">
        <v>598</v>
      </c>
      <c r="X66" s="2" t="s">
        <v>598</v>
      </c>
      <c r="Y66" s="2" t="s">
        <v>598</v>
      </c>
      <c r="Z66" s="2" t="s">
        <v>598</v>
      </c>
      <c r="AA66" s="2" t="s">
        <v>598</v>
      </c>
      <c r="AB66" s="2" t="s">
        <v>598</v>
      </c>
      <c r="AC66" s="2" t="s">
        <v>598</v>
      </c>
      <c r="AD66" s="2" t="s">
        <v>598</v>
      </c>
      <c r="AE66" s="2" t="s">
        <v>598</v>
      </c>
      <c r="AF66" s="2" t="s">
        <v>598</v>
      </c>
      <c r="AG66" s="2" t="s">
        <v>598</v>
      </c>
      <c r="AH66" s="2" t="s">
        <v>598</v>
      </c>
      <c r="AI66" s="2" t="s">
        <v>598</v>
      </c>
      <c r="AM66" s="20">
        <f t="shared" si="0"/>
        <v>25</v>
      </c>
      <c r="AN66" s="20">
        <f t="shared" si="1"/>
        <v>25.4</v>
      </c>
      <c r="AO66" s="92">
        <f t="shared" si="2"/>
        <v>1.016</v>
      </c>
    </row>
    <row r="67" spans="1:41" ht="15" customHeight="1" x14ac:dyDescent="0.25">
      <c r="A67" s="2" t="s">
        <v>76</v>
      </c>
      <c r="B67" s="2" t="s">
        <v>97</v>
      </c>
      <c r="C67" s="2">
        <v>2014</v>
      </c>
      <c r="D67" s="2">
        <v>2.5110000000000001</v>
      </c>
      <c r="E67" s="2">
        <v>4.0309999999999997</v>
      </c>
      <c r="F67" s="2" t="s">
        <v>598</v>
      </c>
      <c r="G67" s="2">
        <v>0.39400000000000002</v>
      </c>
      <c r="H67" s="2" t="s">
        <v>598</v>
      </c>
      <c r="I67" s="2" t="s">
        <v>598</v>
      </c>
      <c r="J67" s="2" t="s">
        <v>598</v>
      </c>
      <c r="K67" s="2" t="s">
        <v>598</v>
      </c>
      <c r="L67" s="2" t="s">
        <v>599</v>
      </c>
      <c r="M67" s="2" t="s">
        <v>598</v>
      </c>
      <c r="N67" s="2" t="s">
        <v>598</v>
      </c>
      <c r="O67" s="2">
        <v>3.637</v>
      </c>
      <c r="P67" s="2" t="s">
        <v>598</v>
      </c>
      <c r="Q67" s="2" t="s">
        <v>598</v>
      </c>
      <c r="R67" s="2" t="s">
        <v>598</v>
      </c>
      <c r="S67" s="2" t="s">
        <v>598</v>
      </c>
      <c r="T67" s="2" t="s">
        <v>598</v>
      </c>
      <c r="U67" s="2" t="s">
        <v>598</v>
      </c>
      <c r="V67" s="2" t="s">
        <v>598</v>
      </c>
      <c r="W67" s="2" t="s">
        <v>598</v>
      </c>
      <c r="X67" s="2" t="s">
        <v>598</v>
      </c>
      <c r="Y67" s="2" t="s">
        <v>598</v>
      </c>
      <c r="Z67" s="2" t="s">
        <v>598</v>
      </c>
      <c r="AA67" s="2" t="s">
        <v>598</v>
      </c>
      <c r="AB67" s="2" t="s">
        <v>598</v>
      </c>
      <c r="AC67" s="2" t="s">
        <v>598</v>
      </c>
      <c r="AD67" s="2" t="s">
        <v>598</v>
      </c>
      <c r="AE67" s="2" t="s">
        <v>598</v>
      </c>
      <c r="AF67" s="2" t="s">
        <v>598</v>
      </c>
      <c r="AG67" s="2" t="s">
        <v>598</v>
      </c>
      <c r="AH67" s="2" t="s">
        <v>598</v>
      </c>
      <c r="AI67" s="2" t="s">
        <v>598</v>
      </c>
      <c r="AM67" s="20">
        <f t="shared" ref="AM67:AM130" si="3">SUMPRODUCT(F67:AE67)+IFERROR(AI67/1,0)</f>
        <v>4.0309999999999997</v>
      </c>
      <c r="AN67" s="20">
        <f t="shared" ref="AN67:AN130" si="4">IFERROR(D67/1,0)</f>
        <v>2.5110000000000001</v>
      </c>
      <c r="AO67" s="92">
        <f t="shared" ref="AO67:AO130" si="5">IFERROR(AN67/AM67,"")</f>
        <v>0.62292235177375344</v>
      </c>
    </row>
    <row r="68" spans="1:41" ht="15" customHeight="1" x14ac:dyDescent="0.25">
      <c r="A68" s="2" t="s">
        <v>76</v>
      </c>
      <c r="B68" s="2" t="s">
        <v>98</v>
      </c>
      <c r="C68" s="2">
        <v>2014</v>
      </c>
      <c r="D68" s="2">
        <v>85.57</v>
      </c>
      <c r="E68" s="2">
        <v>93.085999999999999</v>
      </c>
      <c r="F68" s="2" t="s">
        <v>598</v>
      </c>
      <c r="G68" s="2">
        <v>0.8</v>
      </c>
      <c r="H68" s="2" t="s">
        <v>598</v>
      </c>
      <c r="I68" s="2" t="s">
        <v>598</v>
      </c>
      <c r="J68" s="2" t="s">
        <v>598</v>
      </c>
      <c r="K68" s="2">
        <v>1.43</v>
      </c>
      <c r="L68" s="2" t="s">
        <v>599</v>
      </c>
      <c r="M68" s="2" t="s">
        <v>598</v>
      </c>
      <c r="N68" s="2" t="s">
        <v>598</v>
      </c>
      <c r="O68" s="2">
        <v>18.084</v>
      </c>
      <c r="P68" s="2">
        <v>29.164999999999999</v>
      </c>
      <c r="Q68" s="2" t="s">
        <v>598</v>
      </c>
      <c r="R68" s="2">
        <v>24.350999999999999</v>
      </c>
      <c r="S68" s="2" t="s">
        <v>8</v>
      </c>
      <c r="T68" s="2" t="s">
        <v>598</v>
      </c>
      <c r="U68" s="2">
        <v>7.4749999999999996</v>
      </c>
      <c r="V68" s="2" t="s">
        <v>598</v>
      </c>
      <c r="W68" s="2" t="s">
        <v>598</v>
      </c>
      <c r="X68" s="2" t="s">
        <v>598</v>
      </c>
      <c r="Y68" s="2" t="s">
        <v>598</v>
      </c>
      <c r="Z68" s="2" t="s">
        <v>598</v>
      </c>
      <c r="AA68" s="2" t="s">
        <v>598</v>
      </c>
      <c r="AB68" s="2" t="s">
        <v>598</v>
      </c>
      <c r="AC68" s="2">
        <v>0.53600000000000003</v>
      </c>
      <c r="AD68" s="2">
        <v>11.244999999999999</v>
      </c>
      <c r="AE68" s="2" t="s">
        <v>598</v>
      </c>
      <c r="AF68" s="2" t="s">
        <v>598</v>
      </c>
      <c r="AG68" s="2" t="s">
        <v>598</v>
      </c>
      <c r="AH68" s="2" t="s">
        <v>598</v>
      </c>
      <c r="AI68" s="2" t="s">
        <v>598</v>
      </c>
      <c r="AM68" s="20">
        <f t="shared" si="3"/>
        <v>93.085999999999999</v>
      </c>
      <c r="AN68" s="20">
        <f t="shared" si="4"/>
        <v>85.57</v>
      </c>
      <c r="AO68" s="92">
        <f t="shared" si="5"/>
        <v>0.91925746084266158</v>
      </c>
    </row>
    <row r="69" spans="1:41" ht="15" customHeight="1" x14ac:dyDescent="0.25">
      <c r="A69" s="2" t="s">
        <v>76</v>
      </c>
      <c r="B69" s="2" t="s">
        <v>99</v>
      </c>
      <c r="C69" s="2">
        <v>2014</v>
      </c>
      <c r="D69" s="2">
        <v>69.599999999999994</v>
      </c>
      <c r="E69" s="2">
        <v>85.7</v>
      </c>
      <c r="F69" s="2" t="s">
        <v>598</v>
      </c>
      <c r="G69" s="2">
        <v>1.9</v>
      </c>
      <c r="H69" s="2" t="s">
        <v>598</v>
      </c>
      <c r="I69" s="2" t="s">
        <v>598</v>
      </c>
      <c r="J69" s="2" t="s">
        <v>598</v>
      </c>
      <c r="K69" s="2" t="s">
        <v>598</v>
      </c>
      <c r="L69" s="2" t="s">
        <v>599</v>
      </c>
      <c r="M69" s="2" t="s">
        <v>598</v>
      </c>
      <c r="N69" s="2" t="s">
        <v>598</v>
      </c>
      <c r="O69" s="2" t="s">
        <v>598</v>
      </c>
      <c r="P69" s="2" t="s">
        <v>598</v>
      </c>
      <c r="Q69" s="2" t="s">
        <v>598</v>
      </c>
      <c r="R69" s="2" t="s">
        <v>598</v>
      </c>
      <c r="S69" s="2" t="s">
        <v>8</v>
      </c>
      <c r="T69" s="2">
        <v>52.5</v>
      </c>
      <c r="U69" s="2" t="s">
        <v>598</v>
      </c>
      <c r="V69" s="2" t="s">
        <v>598</v>
      </c>
      <c r="W69" s="2" t="s">
        <v>598</v>
      </c>
      <c r="X69" s="2" t="s">
        <v>598</v>
      </c>
      <c r="Y69" s="2">
        <v>8.8000000000000007</v>
      </c>
      <c r="Z69" s="2" t="s">
        <v>598</v>
      </c>
      <c r="AA69" s="2" t="s">
        <v>598</v>
      </c>
      <c r="AB69" s="2" t="s">
        <v>598</v>
      </c>
      <c r="AC69" s="2" t="s">
        <v>598</v>
      </c>
      <c r="AD69" s="2" t="s">
        <v>598</v>
      </c>
      <c r="AE69" s="2">
        <v>22.5</v>
      </c>
      <c r="AF69" s="2" t="s">
        <v>604</v>
      </c>
      <c r="AG69" s="2">
        <v>7.5</v>
      </c>
      <c r="AH69" s="2" t="s">
        <v>598</v>
      </c>
      <c r="AI69" s="2" t="s">
        <v>598</v>
      </c>
      <c r="AM69" s="20">
        <f t="shared" si="3"/>
        <v>85.7</v>
      </c>
      <c r="AN69" s="20">
        <f t="shared" si="4"/>
        <v>69.599999999999994</v>
      </c>
      <c r="AO69" s="92">
        <f t="shared" si="5"/>
        <v>0.81213535589264874</v>
      </c>
    </row>
    <row r="70" spans="1:41" ht="15" customHeight="1" x14ac:dyDescent="0.25">
      <c r="A70" s="2" t="s">
        <v>100</v>
      </c>
      <c r="B70" s="2" t="s">
        <v>101</v>
      </c>
      <c r="C70" s="2">
        <v>2014</v>
      </c>
      <c r="D70" s="2" t="s">
        <v>598</v>
      </c>
      <c r="E70" s="2" t="s">
        <v>598</v>
      </c>
      <c r="F70" s="2" t="s">
        <v>598</v>
      </c>
      <c r="G70" s="2" t="s">
        <v>598</v>
      </c>
      <c r="H70" s="2" t="s">
        <v>598</v>
      </c>
      <c r="I70" s="2" t="s">
        <v>598</v>
      </c>
      <c r="J70" s="2" t="s">
        <v>598</v>
      </c>
      <c r="K70" s="2" t="s">
        <v>598</v>
      </c>
      <c r="L70" s="2" t="s">
        <v>599</v>
      </c>
      <c r="M70" s="2" t="s">
        <v>598</v>
      </c>
      <c r="N70" s="2" t="s">
        <v>598</v>
      </c>
      <c r="O70" s="2" t="s">
        <v>598</v>
      </c>
      <c r="P70" s="2" t="s">
        <v>598</v>
      </c>
      <c r="Q70" s="2" t="s">
        <v>598</v>
      </c>
      <c r="R70" s="2" t="s">
        <v>598</v>
      </c>
      <c r="S70" s="2" t="s">
        <v>598</v>
      </c>
      <c r="T70" s="2" t="s">
        <v>598</v>
      </c>
      <c r="U70" s="2" t="s">
        <v>598</v>
      </c>
      <c r="V70" s="2" t="s">
        <v>598</v>
      </c>
      <c r="W70" s="2" t="s">
        <v>598</v>
      </c>
      <c r="X70" s="2" t="s">
        <v>598</v>
      </c>
      <c r="Y70" s="2" t="s">
        <v>598</v>
      </c>
      <c r="Z70" s="2" t="s">
        <v>598</v>
      </c>
      <c r="AA70" s="2" t="s">
        <v>598</v>
      </c>
      <c r="AB70" s="2" t="s">
        <v>598</v>
      </c>
      <c r="AC70" s="2" t="s">
        <v>598</v>
      </c>
      <c r="AD70" s="2" t="s">
        <v>598</v>
      </c>
      <c r="AE70" s="2" t="s">
        <v>598</v>
      </c>
      <c r="AF70" s="2" t="s">
        <v>598</v>
      </c>
      <c r="AG70" s="2" t="s">
        <v>598</v>
      </c>
      <c r="AH70" s="2" t="s">
        <v>598</v>
      </c>
      <c r="AI70" s="2" t="s">
        <v>598</v>
      </c>
      <c r="AM70" s="20">
        <f t="shared" si="3"/>
        <v>0</v>
      </c>
      <c r="AN70" s="20">
        <f t="shared" si="4"/>
        <v>0</v>
      </c>
      <c r="AO70" s="92" t="str">
        <f t="shared" si="5"/>
        <v/>
      </c>
    </row>
    <row r="71" spans="1:41" ht="15" customHeight="1" x14ac:dyDescent="0.25">
      <c r="A71" s="2" t="s">
        <v>102</v>
      </c>
      <c r="B71" s="2" t="s">
        <v>103</v>
      </c>
      <c r="C71" s="2">
        <v>2014</v>
      </c>
      <c r="D71" s="2">
        <v>12.21</v>
      </c>
      <c r="E71" s="2">
        <v>17.260000000000002</v>
      </c>
      <c r="F71" s="2">
        <v>0</v>
      </c>
      <c r="G71" s="2">
        <v>0.26</v>
      </c>
      <c r="H71" s="2">
        <v>0</v>
      </c>
      <c r="I71" s="2">
        <v>0</v>
      </c>
      <c r="J71" s="2">
        <v>0</v>
      </c>
      <c r="K71" s="2">
        <v>0</v>
      </c>
      <c r="L71" s="2" t="s">
        <v>599</v>
      </c>
      <c r="M71" s="2">
        <v>0</v>
      </c>
      <c r="N71" s="2">
        <v>3</v>
      </c>
      <c r="O71" s="2">
        <v>11</v>
      </c>
      <c r="P71" s="2">
        <v>3</v>
      </c>
      <c r="Q71" s="2">
        <v>0</v>
      </c>
      <c r="R71" s="2">
        <v>0</v>
      </c>
      <c r="S71" s="2" t="s">
        <v>8</v>
      </c>
      <c r="T71" s="2" t="s">
        <v>598</v>
      </c>
      <c r="U71" s="2" t="s">
        <v>598</v>
      </c>
      <c r="V71" s="2" t="s">
        <v>598</v>
      </c>
      <c r="W71" s="2" t="s">
        <v>598</v>
      </c>
      <c r="X71" s="2" t="s">
        <v>598</v>
      </c>
      <c r="Y71" s="2" t="s">
        <v>598</v>
      </c>
      <c r="Z71" s="2" t="s">
        <v>598</v>
      </c>
      <c r="AA71" s="2" t="s">
        <v>598</v>
      </c>
      <c r="AB71" s="2" t="s">
        <v>598</v>
      </c>
      <c r="AC71" s="2" t="s">
        <v>598</v>
      </c>
      <c r="AD71" s="2" t="s">
        <v>598</v>
      </c>
      <c r="AE71" s="2" t="s">
        <v>598</v>
      </c>
      <c r="AF71" s="2" t="s">
        <v>598</v>
      </c>
      <c r="AG71" s="2" t="s">
        <v>598</v>
      </c>
      <c r="AH71" s="2" t="s">
        <v>598</v>
      </c>
      <c r="AI71" s="2" t="s">
        <v>598</v>
      </c>
      <c r="AM71" s="20">
        <f t="shared" si="3"/>
        <v>17.259999999999998</v>
      </c>
      <c r="AN71" s="20">
        <f t="shared" si="4"/>
        <v>12.21</v>
      </c>
      <c r="AO71" s="92">
        <f t="shared" si="5"/>
        <v>0.70741599073001171</v>
      </c>
    </row>
    <row r="72" spans="1:41" ht="15" customHeight="1" x14ac:dyDescent="0.25">
      <c r="A72" s="2" t="s">
        <v>102</v>
      </c>
      <c r="B72" s="2" t="s">
        <v>104</v>
      </c>
      <c r="C72" s="2">
        <v>2014</v>
      </c>
      <c r="D72" s="2">
        <v>3.2669999999999999</v>
      </c>
      <c r="E72" s="2">
        <v>4.3</v>
      </c>
      <c r="F72" s="2">
        <v>0</v>
      </c>
      <c r="G72" s="2">
        <v>0.05</v>
      </c>
      <c r="H72" s="2">
        <v>0</v>
      </c>
      <c r="I72" s="2">
        <v>0</v>
      </c>
      <c r="J72" s="2">
        <v>0</v>
      </c>
      <c r="K72" s="2">
        <v>0</v>
      </c>
      <c r="L72" s="2" t="s">
        <v>599</v>
      </c>
      <c r="M72" s="2">
        <v>0</v>
      </c>
      <c r="N72" s="2">
        <v>1.4159999999999999</v>
      </c>
      <c r="O72" s="2">
        <v>1.4179999999999999</v>
      </c>
      <c r="P72" s="2">
        <v>1.4159999999999999</v>
      </c>
      <c r="Q72" s="2">
        <v>0</v>
      </c>
      <c r="R72" s="2">
        <v>0</v>
      </c>
      <c r="S72" s="2" t="s">
        <v>8</v>
      </c>
      <c r="T72" s="2" t="s">
        <v>598</v>
      </c>
      <c r="U72" s="2" t="s">
        <v>598</v>
      </c>
      <c r="V72" s="2" t="s">
        <v>598</v>
      </c>
      <c r="W72" s="2" t="s">
        <v>598</v>
      </c>
      <c r="X72" s="2" t="s">
        <v>598</v>
      </c>
      <c r="Y72" s="2" t="s">
        <v>598</v>
      </c>
      <c r="Z72" s="2" t="s">
        <v>598</v>
      </c>
      <c r="AA72" s="2" t="s">
        <v>598</v>
      </c>
      <c r="AB72" s="2" t="s">
        <v>598</v>
      </c>
      <c r="AC72" s="2" t="s">
        <v>598</v>
      </c>
      <c r="AD72" s="2" t="s">
        <v>598</v>
      </c>
      <c r="AE72" s="2" t="s">
        <v>598</v>
      </c>
      <c r="AF72" s="2" t="s">
        <v>598</v>
      </c>
      <c r="AG72" s="2" t="s">
        <v>598</v>
      </c>
      <c r="AH72" s="2" t="s">
        <v>598</v>
      </c>
      <c r="AI72" s="2" t="s">
        <v>598</v>
      </c>
      <c r="AM72" s="20">
        <f t="shared" si="3"/>
        <v>4.3</v>
      </c>
      <c r="AN72" s="20">
        <f t="shared" si="4"/>
        <v>3.2669999999999999</v>
      </c>
      <c r="AO72" s="92">
        <f t="shared" si="5"/>
        <v>0.75976744186046508</v>
      </c>
    </row>
    <row r="73" spans="1:41" ht="15" customHeight="1" x14ac:dyDescent="0.25">
      <c r="A73" s="2" t="s">
        <v>102</v>
      </c>
      <c r="B73" s="2" t="s">
        <v>105</v>
      </c>
      <c r="C73" s="2">
        <v>2014</v>
      </c>
      <c r="D73" s="2">
        <v>17.097000000000001</v>
      </c>
      <c r="E73" s="2">
        <v>20.033000000000001</v>
      </c>
      <c r="F73" s="2">
        <v>0</v>
      </c>
      <c r="G73" s="2">
        <v>4.2999999999999997E-2</v>
      </c>
      <c r="H73" s="2">
        <v>0</v>
      </c>
      <c r="I73" s="2">
        <v>0</v>
      </c>
      <c r="J73" s="2">
        <v>0</v>
      </c>
      <c r="K73" s="2">
        <v>0</v>
      </c>
      <c r="L73" s="2" t="s">
        <v>599</v>
      </c>
      <c r="M73" s="2">
        <v>0</v>
      </c>
      <c r="N73" s="2">
        <v>6.66</v>
      </c>
      <c r="O73" s="2">
        <v>6.67</v>
      </c>
      <c r="P73" s="2">
        <v>6.66</v>
      </c>
      <c r="Q73" s="2">
        <v>0</v>
      </c>
      <c r="R73" s="2">
        <v>0</v>
      </c>
      <c r="S73" s="2" t="s">
        <v>8</v>
      </c>
      <c r="T73" s="2" t="s">
        <v>598</v>
      </c>
      <c r="U73" s="2" t="s">
        <v>598</v>
      </c>
      <c r="V73" s="2" t="s">
        <v>598</v>
      </c>
      <c r="W73" s="2" t="s">
        <v>598</v>
      </c>
      <c r="X73" s="2" t="s">
        <v>598</v>
      </c>
      <c r="Y73" s="2" t="s">
        <v>598</v>
      </c>
      <c r="Z73" s="2" t="s">
        <v>598</v>
      </c>
      <c r="AA73" s="2" t="s">
        <v>598</v>
      </c>
      <c r="AB73" s="2" t="s">
        <v>598</v>
      </c>
      <c r="AC73" s="2" t="s">
        <v>598</v>
      </c>
      <c r="AD73" s="2" t="s">
        <v>598</v>
      </c>
      <c r="AE73" s="2" t="s">
        <v>598</v>
      </c>
      <c r="AF73" s="2" t="s">
        <v>598</v>
      </c>
      <c r="AG73" s="2" t="s">
        <v>598</v>
      </c>
      <c r="AH73" s="2" t="s">
        <v>598</v>
      </c>
      <c r="AI73" s="2" t="s">
        <v>598</v>
      </c>
      <c r="AM73" s="20">
        <f t="shared" si="3"/>
        <v>20.033000000000001</v>
      </c>
      <c r="AN73" s="20">
        <f t="shared" si="4"/>
        <v>17.097000000000001</v>
      </c>
      <c r="AO73" s="92">
        <f t="shared" si="5"/>
        <v>0.8534418209953577</v>
      </c>
    </row>
    <row r="74" spans="1:41" ht="15" customHeight="1" x14ac:dyDescent="0.25">
      <c r="A74" s="2" t="s">
        <v>106</v>
      </c>
      <c r="B74" s="2" t="s">
        <v>107</v>
      </c>
      <c r="C74" s="2">
        <v>2014</v>
      </c>
      <c r="D74" s="2">
        <v>35.673999999999999</v>
      </c>
      <c r="E74" s="2">
        <v>33.941000000000003</v>
      </c>
      <c r="F74" s="2" t="s">
        <v>598</v>
      </c>
      <c r="G74" s="2">
        <v>2.415</v>
      </c>
      <c r="H74" s="2" t="s">
        <v>598</v>
      </c>
      <c r="I74" s="2" t="s">
        <v>598</v>
      </c>
      <c r="J74" s="2" t="s">
        <v>598</v>
      </c>
      <c r="K74" s="2" t="s">
        <v>598</v>
      </c>
      <c r="L74" s="2" t="s">
        <v>599</v>
      </c>
      <c r="M74" s="2" t="s">
        <v>598</v>
      </c>
      <c r="N74" s="2" t="s">
        <v>598</v>
      </c>
      <c r="O74" s="2">
        <v>2.069</v>
      </c>
      <c r="P74" s="2" t="s">
        <v>598</v>
      </c>
      <c r="Q74" s="2" t="s">
        <v>598</v>
      </c>
      <c r="R74" s="2" t="s">
        <v>598</v>
      </c>
      <c r="S74" s="2" t="s">
        <v>598</v>
      </c>
      <c r="T74" s="2">
        <v>17.815999999999999</v>
      </c>
      <c r="U74" s="2">
        <v>11.295999999999999</v>
      </c>
      <c r="V74" s="2" t="s">
        <v>598</v>
      </c>
      <c r="W74" s="2" t="s">
        <v>598</v>
      </c>
      <c r="X74" s="2" t="s">
        <v>598</v>
      </c>
      <c r="Y74" s="2" t="s">
        <v>598</v>
      </c>
      <c r="Z74" s="2" t="s">
        <v>598</v>
      </c>
      <c r="AA74" s="2" t="s">
        <v>598</v>
      </c>
      <c r="AB74" s="2" t="s">
        <v>598</v>
      </c>
      <c r="AC74" s="2" t="s">
        <v>598</v>
      </c>
      <c r="AD74" s="2" t="s">
        <v>598</v>
      </c>
      <c r="AE74" s="2">
        <v>0.27300000000000002</v>
      </c>
      <c r="AF74" s="2" t="s">
        <v>606</v>
      </c>
      <c r="AG74" s="2">
        <v>0.06</v>
      </c>
      <c r="AH74" s="2">
        <v>7.1999999999999995E-2</v>
      </c>
      <c r="AI74" s="2">
        <v>0.17199999999999999</v>
      </c>
      <c r="AM74" s="20">
        <f t="shared" si="3"/>
        <v>34.040999999999997</v>
      </c>
      <c r="AN74" s="20">
        <f t="shared" si="4"/>
        <v>35.673999999999999</v>
      </c>
      <c r="AO74" s="92">
        <f t="shared" si="5"/>
        <v>1.0479715637025939</v>
      </c>
    </row>
    <row r="75" spans="1:41" ht="15" customHeight="1" x14ac:dyDescent="0.25">
      <c r="A75" s="2" t="s">
        <v>108</v>
      </c>
      <c r="B75" s="2" t="s">
        <v>109</v>
      </c>
      <c r="C75" s="2">
        <v>2014</v>
      </c>
      <c r="D75" s="2">
        <v>15.722</v>
      </c>
      <c r="E75" s="2">
        <v>18.245000000000001</v>
      </c>
      <c r="F75" s="2" t="s">
        <v>598</v>
      </c>
      <c r="G75" s="2">
        <v>0.6</v>
      </c>
      <c r="H75" s="2" t="s">
        <v>598</v>
      </c>
      <c r="I75" s="2" t="s">
        <v>598</v>
      </c>
      <c r="J75" s="2" t="s">
        <v>598</v>
      </c>
      <c r="K75" s="2" t="s">
        <v>598</v>
      </c>
      <c r="L75" s="2" t="s">
        <v>599</v>
      </c>
      <c r="M75" s="2">
        <v>0</v>
      </c>
      <c r="N75" s="2">
        <v>6.6929999999999996</v>
      </c>
      <c r="O75" s="2">
        <v>0</v>
      </c>
      <c r="P75" s="2" t="s">
        <v>598</v>
      </c>
      <c r="Q75" s="2">
        <v>0</v>
      </c>
      <c r="R75" s="2">
        <v>8.6270000000000007</v>
      </c>
      <c r="S75" s="2" t="s">
        <v>8</v>
      </c>
      <c r="T75" s="2" t="s">
        <v>598</v>
      </c>
      <c r="U75" s="2" t="s">
        <v>598</v>
      </c>
      <c r="V75" s="2" t="s">
        <v>598</v>
      </c>
      <c r="W75" s="2" t="s">
        <v>598</v>
      </c>
      <c r="X75" s="2" t="s">
        <v>598</v>
      </c>
      <c r="Y75" s="2" t="s">
        <v>598</v>
      </c>
      <c r="Z75" s="2" t="s">
        <v>598</v>
      </c>
      <c r="AA75" s="2" t="s">
        <v>598</v>
      </c>
      <c r="AB75" s="2" t="s">
        <v>598</v>
      </c>
      <c r="AC75" s="2" t="s">
        <v>598</v>
      </c>
      <c r="AD75" s="2">
        <v>2.3250000000000002</v>
      </c>
      <c r="AE75" s="2" t="s">
        <v>598</v>
      </c>
      <c r="AF75" s="2" t="s">
        <v>598</v>
      </c>
      <c r="AG75" s="2" t="s">
        <v>598</v>
      </c>
      <c r="AH75" s="2" t="s">
        <v>598</v>
      </c>
      <c r="AI75" s="2" t="s">
        <v>598</v>
      </c>
      <c r="AM75" s="20">
        <f t="shared" si="3"/>
        <v>18.245000000000001</v>
      </c>
      <c r="AN75" s="20">
        <f t="shared" si="4"/>
        <v>15.722</v>
      </c>
      <c r="AO75" s="92">
        <f t="shared" si="5"/>
        <v>0.86171553850369953</v>
      </c>
    </row>
    <row r="76" spans="1:41" ht="15" customHeight="1" x14ac:dyDescent="0.25">
      <c r="A76" s="2" t="s">
        <v>108</v>
      </c>
      <c r="B76" s="2" t="s">
        <v>110</v>
      </c>
      <c r="C76" s="2">
        <v>2014</v>
      </c>
      <c r="D76" s="2">
        <v>13.933</v>
      </c>
      <c r="E76" s="2">
        <v>16.690999999999999</v>
      </c>
      <c r="F76" s="2" t="s">
        <v>598</v>
      </c>
      <c r="G76" s="2">
        <v>0.29899999999999999</v>
      </c>
      <c r="H76" s="2" t="s">
        <v>598</v>
      </c>
      <c r="I76" s="2" t="s">
        <v>598</v>
      </c>
      <c r="J76" s="2" t="s">
        <v>598</v>
      </c>
      <c r="K76" s="2" t="s">
        <v>598</v>
      </c>
      <c r="L76" s="2" t="s">
        <v>599</v>
      </c>
      <c r="M76" s="2">
        <v>0</v>
      </c>
      <c r="N76" s="2">
        <v>0</v>
      </c>
      <c r="O76" s="2">
        <v>0</v>
      </c>
      <c r="P76" s="2">
        <v>0</v>
      </c>
      <c r="Q76" s="2">
        <v>0</v>
      </c>
      <c r="R76" s="2">
        <v>16.391999999999999</v>
      </c>
      <c r="S76" s="2" t="s">
        <v>8</v>
      </c>
      <c r="T76" s="2" t="s">
        <v>598</v>
      </c>
      <c r="U76" s="2" t="s">
        <v>598</v>
      </c>
      <c r="V76" s="2" t="s">
        <v>598</v>
      </c>
      <c r="W76" s="2" t="s">
        <v>598</v>
      </c>
      <c r="X76" s="2" t="s">
        <v>598</v>
      </c>
      <c r="Y76" s="2" t="s">
        <v>598</v>
      </c>
      <c r="Z76" s="2" t="s">
        <v>598</v>
      </c>
      <c r="AA76" s="2" t="s">
        <v>598</v>
      </c>
      <c r="AB76" s="2" t="s">
        <v>598</v>
      </c>
      <c r="AC76" s="2" t="s">
        <v>598</v>
      </c>
      <c r="AD76" s="2" t="s">
        <v>598</v>
      </c>
      <c r="AE76" s="2" t="s">
        <v>598</v>
      </c>
      <c r="AF76" s="2" t="s">
        <v>598</v>
      </c>
      <c r="AG76" s="2" t="s">
        <v>598</v>
      </c>
      <c r="AH76" s="2" t="s">
        <v>598</v>
      </c>
      <c r="AI76" s="2" t="s">
        <v>598</v>
      </c>
      <c r="AM76" s="20">
        <f t="shared" si="3"/>
        <v>16.690999999999999</v>
      </c>
      <c r="AN76" s="20">
        <f t="shared" si="4"/>
        <v>13.933</v>
      </c>
      <c r="AO76" s="92">
        <f t="shared" si="5"/>
        <v>0.83476124857707756</v>
      </c>
    </row>
    <row r="77" spans="1:41" ht="15" customHeight="1" x14ac:dyDescent="0.25">
      <c r="A77" s="2" t="s">
        <v>111</v>
      </c>
      <c r="B77" s="2" t="s">
        <v>112</v>
      </c>
      <c r="C77" s="2">
        <v>2014</v>
      </c>
      <c r="D77" s="2">
        <v>48</v>
      </c>
      <c r="E77" s="2">
        <v>62.61</v>
      </c>
      <c r="F77" s="2" t="s">
        <v>598</v>
      </c>
      <c r="G77" s="2">
        <v>0.45</v>
      </c>
      <c r="H77" s="2" t="s">
        <v>598</v>
      </c>
      <c r="I77" s="2" t="s">
        <v>598</v>
      </c>
      <c r="J77" s="2" t="s">
        <v>598</v>
      </c>
      <c r="K77" s="2" t="s">
        <v>598</v>
      </c>
      <c r="L77" s="2" t="s">
        <v>599</v>
      </c>
      <c r="M77" s="2" t="s">
        <v>598</v>
      </c>
      <c r="N77" s="2" t="s">
        <v>598</v>
      </c>
      <c r="O77" s="2" t="s">
        <v>598</v>
      </c>
      <c r="P77" s="2">
        <v>2.5</v>
      </c>
      <c r="Q77" s="2" t="s">
        <v>598</v>
      </c>
      <c r="R77" s="2">
        <v>48.6</v>
      </c>
      <c r="S77" s="2" t="s">
        <v>598</v>
      </c>
      <c r="T77" s="2">
        <v>2.56</v>
      </c>
      <c r="U77" s="2" t="s">
        <v>598</v>
      </c>
      <c r="V77" s="2" t="s">
        <v>598</v>
      </c>
      <c r="W77" s="2" t="s">
        <v>598</v>
      </c>
      <c r="X77" s="2" t="s">
        <v>598</v>
      </c>
      <c r="Y77" s="2" t="s">
        <v>598</v>
      </c>
      <c r="Z77" s="2" t="s">
        <v>598</v>
      </c>
      <c r="AA77" s="2" t="s">
        <v>598</v>
      </c>
      <c r="AB77" s="2" t="s">
        <v>598</v>
      </c>
      <c r="AC77" s="2" t="s">
        <v>598</v>
      </c>
      <c r="AD77" s="2">
        <v>8.5</v>
      </c>
      <c r="AE77" s="2" t="s">
        <v>598</v>
      </c>
      <c r="AF77" s="2" t="s">
        <v>598</v>
      </c>
      <c r="AG77" s="2" t="s">
        <v>598</v>
      </c>
      <c r="AH77" s="2" t="s">
        <v>598</v>
      </c>
      <c r="AI77" s="2" t="s">
        <v>598</v>
      </c>
      <c r="AM77" s="20">
        <f t="shared" si="3"/>
        <v>62.610000000000007</v>
      </c>
      <c r="AN77" s="20">
        <f t="shared" si="4"/>
        <v>48</v>
      </c>
      <c r="AO77" s="92">
        <f t="shared" si="5"/>
        <v>0.76665069477719205</v>
      </c>
    </row>
    <row r="78" spans="1:41" ht="15" customHeight="1" x14ac:dyDescent="0.25">
      <c r="A78" s="2" t="s">
        <v>113</v>
      </c>
      <c r="B78" s="2" t="s">
        <v>114</v>
      </c>
      <c r="C78" s="2">
        <v>2014</v>
      </c>
      <c r="D78" s="2">
        <v>48</v>
      </c>
      <c r="E78" s="2">
        <v>56</v>
      </c>
      <c r="F78" s="2" t="s">
        <v>598</v>
      </c>
      <c r="G78" s="2">
        <v>9</v>
      </c>
      <c r="H78" s="2" t="s">
        <v>598</v>
      </c>
      <c r="I78" s="2" t="s">
        <v>598</v>
      </c>
      <c r="J78" s="2" t="s">
        <v>598</v>
      </c>
      <c r="K78" s="2" t="s">
        <v>598</v>
      </c>
      <c r="L78" s="2" t="s">
        <v>599</v>
      </c>
      <c r="M78" s="2" t="s">
        <v>598</v>
      </c>
      <c r="N78" s="2" t="s">
        <v>598</v>
      </c>
      <c r="O78" s="2" t="s">
        <v>598</v>
      </c>
      <c r="P78" s="2" t="s">
        <v>598</v>
      </c>
      <c r="Q78" s="2" t="s">
        <v>598</v>
      </c>
      <c r="R78" s="2" t="s">
        <v>598</v>
      </c>
      <c r="S78" s="2" t="s">
        <v>598</v>
      </c>
      <c r="T78" s="2">
        <v>42</v>
      </c>
      <c r="U78" s="2" t="s">
        <v>598</v>
      </c>
      <c r="V78" s="2" t="s">
        <v>598</v>
      </c>
      <c r="W78" s="2" t="s">
        <v>598</v>
      </c>
      <c r="X78" s="2" t="s">
        <v>598</v>
      </c>
      <c r="Y78" s="2" t="s">
        <v>598</v>
      </c>
      <c r="Z78" s="2" t="s">
        <v>598</v>
      </c>
      <c r="AA78" s="2" t="s">
        <v>598</v>
      </c>
      <c r="AB78" s="2" t="s">
        <v>598</v>
      </c>
      <c r="AC78" s="2" t="s">
        <v>598</v>
      </c>
      <c r="AD78" s="2" t="s">
        <v>598</v>
      </c>
      <c r="AE78" s="2" t="s">
        <v>598</v>
      </c>
      <c r="AF78" s="2" t="s">
        <v>598</v>
      </c>
      <c r="AG78" s="2" t="s">
        <v>598</v>
      </c>
      <c r="AH78" s="2">
        <v>5</v>
      </c>
      <c r="AI78" s="2">
        <v>5</v>
      </c>
      <c r="AM78" s="20">
        <f t="shared" si="3"/>
        <v>56</v>
      </c>
      <c r="AN78" s="20">
        <f t="shared" si="4"/>
        <v>48</v>
      </c>
      <c r="AO78" s="92">
        <f t="shared" si="5"/>
        <v>0.8571428571428571</v>
      </c>
    </row>
    <row r="79" spans="1:41" ht="15" customHeight="1" x14ac:dyDescent="0.2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T79" s="2" t="s">
        <v>599</v>
      </c>
      <c r="U79" s="2" t="s">
        <v>599</v>
      </c>
      <c r="V79" s="2" t="s">
        <v>599</v>
      </c>
      <c r="W79" s="2" t="s">
        <v>599</v>
      </c>
      <c r="X79" s="2" t="s">
        <v>599</v>
      </c>
      <c r="Y79" s="2" t="s">
        <v>599</v>
      </c>
      <c r="Z79" s="2" t="s">
        <v>599</v>
      </c>
      <c r="AA79" s="2" t="s">
        <v>599</v>
      </c>
      <c r="AB79" s="2" t="s">
        <v>599</v>
      </c>
      <c r="AC79" s="2" t="s">
        <v>599</v>
      </c>
      <c r="AD79" s="2" t="s">
        <v>599</v>
      </c>
      <c r="AE79" s="2" t="s">
        <v>599</v>
      </c>
      <c r="AF79" s="2" t="s">
        <v>599</v>
      </c>
      <c r="AG79" s="2" t="s">
        <v>599</v>
      </c>
      <c r="AH79" s="2" t="s">
        <v>599</v>
      </c>
      <c r="AI79" s="2" t="s">
        <v>599</v>
      </c>
      <c r="AM79" s="20">
        <f t="shared" si="3"/>
        <v>0</v>
      </c>
      <c r="AN79" s="20">
        <f t="shared" si="4"/>
        <v>0</v>
      </c>
      <c r="AO79" s="92" t="str">
        <f t="shared" si="5"/>
        <v/>
      </c>
    </row>
    <row r="80" spans="1:41" ht="15" customHeight="1" x14ac:dyDescent="0.2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T80" s="2" t="s">
        <v>599</v>
      </c>
      <c r="U80" s="2" t="s">
        <v>599</v>
      </c>
      <c r="V80" s="2" t="s">
        <v>599</v>
      </c>
      <c r="W80" s="2" t="s">
        <v>599</v>
      </c>
      <c r="X80" s="2" t="s">
        <v>599</v>
      </c>
      <c r="Y80" s="2" t="s">
        <v>599</v>
      </c>
      <c r="Z80" s="2" t="s">
        <v>599</v>
      </c>
      <c r="AA80" s="2" t="s">
        <v>599</v>
      </c>
      <c r="AB80" s="2" t="s">
        <v>599</v>
      </c>
      <c r="AC80" s="2" t="s">
        <v>599</v>
      </c>
      <c r="AD80" s="2" t="s">
        <v>599</v>
      </c>
      <c r="AE80" s="2" t="s">
        <v>599</v>
      </c>
      <c r="AF80" s="2" t="s">
        <v>599</v>
      </c>
      <c r="AG80" s="2" t="s">
        <v>599</v>
      </c>
      <c r="AH80" s="2" t="s">
        <v>599</v>
      </c>
      <c r="AI80" s="2" t="s">
        <v>599</v>
      </c>
      <c r="AM80" s="20">
        <f t="shared" si="3"/>
        <v>0</v>
      </c>
      <c r="AN80" s="20">
        <f t="shared" si="4"/>
        <v>0</v>
      </c>
      <c r="AO80" s="92" t="str">
        <f t="shared" si="5"/>
        <v/>
      </c>
    </row>
    <row r="81" spans="1:41" ht="15" customHeight="1" x14ac:dyDescent="0.2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T81" s="2" t="s">
        <v>599</v>
      </c>
      <c r="U81" s="2" t="s">
        <v>599</v>
      </c>
      <c r="V81" s="2" t="s">
        <v>599</v>
      </c>
      <c r="W81" s="2" t="s">
        <v>599</v>
      </c>
      <c r="X81" s="2" t="s">
        <v>599</v>
      </c>
      <c r="Y81" s="2" t="s">
        <v>599</v>
      </c>
      <c r="Z81" s="2" t="s">
        <v>599</v>
      </c>
      <c r="AA81" s="2" t="s">
        <v>599</v>
      </c>
      <c r="AB81" s="2" t="s">
        <v>599</v>
      </c>
      <c r="AC81" s="2" t="s">
        <v>599</v>
      </c>
      <c r="AD81" s="2" t="s">
        <v>599</v>
      </c>
      <c r="AE81" s="2" t="s">
        <v>599</v>
      </c>
      <c r="AF81" s="2" t="s">
        <v>599</v>
      </c>
      <c r="AG81" s="2" t="s">
        <v>599</v>
      </c>
      <c r="AH81" s="2" t="s">
        <v>599</v>
      </c>
      <c r="AI81" s="2" t="s">
        <v>599</v>
      </c>
      <c r="AM81" s="20">
        <f t="shared" si="3"/>
        <v>0</v>
      </c>
      <c r="AN81" s="20">
        <f t="shared" si="4"/>
        <v>0</v>
      </c>
      <c r="AO81" s="92" t="str">
        <f t="shared" si="5"/>
        <v/>
      </c>
    </row>
    <row r="82" spans="1:41" ht="15" customHeight="1" x14ac:dyDescent="0.2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T82" s="2" t="s">
        <v>599</v>
      </c>
      <c r="U82" s="2" t="s">
        <v>599</v>
      </c>
      <c r="V82" s="2" t="s">
        <v>599</v>
      </c>
      <c r="W82" s="2" t="s">
        <v>599</v>
      </c>
      <c r="X82" s="2" t="s">
        <v>599</v>
      </c>
      <c r="Y82" s="2" t="s">
        <v>599</v>
      </c>
      <c r="Z82" s="2" t="s">
        <v>599</v>
      </c>
      <c r="AA82" s="2" t="s">
        <v>599</v>
      </c>
      <c r="AB82" s="2" t="s">
        <v>599</v>
      </c>
      <c r="AC82" s="2" t="s">
        <v>599</v>
      </c>
      <c r="AD82" s="2" t="s">
        <v>599</v>
      </c>
      <c r="AE82" s="2" t="s">
        <v>599</v>
      </c>
      <c r="AF82" s="2" t="s">
        <v>599</v>
      </c>
      <c r="AG82" s="2" t="s">
        <v>599</v>
      </c>
      <c r="AH82" s="2" t="s">
        <v>599</v>
      </c>
      <c r="AI82" s="2" t="s">
        <v>599</v>
      </c>
      <c r="AM82" s="20">
        <f t="shared" si="3"/>
        <v>0</v>
      </c>
      <c r="AN82" s="20">
        <f t="shared" si="4"/>
        <v>0</v>
      </c>
      <c r="AO82" s="92" t="str">
        <f t="shared" si="5"/>
        <v/>
      </c>
    </row>
    <row r="83" spans="1:41" ht="15" customHeight="1" x14ac:dyDescent="0.2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T83" s="2" t="s">
        <v>599</v>
      </c>
      <c r="U83" s="2" t="s">
        <v>599</v>
      </c>
      <c r="V83" s="2" t="s">
        <v>599</v>
      </c>
      <c r="W83" s="2" t="s">
        <v>599</v>
      </c>
      <c r="X83" s="2" t="s">
        <v>599</v>
      </c>
      <c r="Y83" s="2" t="s">
        <v>599</v>
      </c>
      <c r="Z83" s="2" t="s">
        <v>599</v>
      </c>
      <c r="AA83" s="2" t="s">
        <v>599</v>
      </c>
      <c r="AB83" s="2" t="s">
        <v>599</v>
      </c>
      <c r="AC83" s="2" t="s">
        <v>599</v>
      </c>
      <c r="AD83" s="2" t="s">
        <v>599</v>
      </c>
      <c r="AE83" s="2" t="s">
        <v>599</v>
      </c>
      <c r="AF83" s="2" t="s">
        <v>599</v>
      </c>
      <c r="AG83" s="2" t="s">
        <v>599</v>
      </c>
      <c r="AH83" s="2" t="s">
        <v>599</v>
      </c>
      <c r="AI83" s="2" t="s">
        <v>599</v>
      </c>
      <c r="AM83" s="20">
        <f t="shared" si="3"/>
        <v>0</v>
      </c>
      <c r="AN83" s="20">
        <f t="shared" si="4"/>
        <v>0</v>
      </c>
      <c r="AO83" s="92" t="str">
        <f t="shared" si="5"/>
        <v/>
      </c>
    </row>
    <row r="84" spans="1:41" ht="15" customHeight="1" x14ac:dyDescent="0.2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T84" s="2" t="s">
        <v>599</v>
      </c>
      <c r="U84" s="2" t="s">
        <v>599</v>
      </c>
      <c r="V84" s="2" t="s">
        <v>599</v>
      </c>
      <c r="W84" s="2" t="s">
        <v>599</v>
      </c>
      <c r="X84" s="2" t="s">
        <v>599</v>
      </c>
      <c r="Y84" s="2" t="s">
        <v>599</v>
      </c>
      <c r="Z84" s="2" t="s">
        <v>599</v>
      </c>
      <c r="AA84" s="2" t="s">
        <v>599</v>
      </c>
      <c r="AB84" s="2" t="s">
        <v>599</v>
      </c>
      <c r="AC84" s="2" t="s">
        <v>599</v>
      </c>
      <c r="AD84" s="2" t="s">
        <v>599</v>
      </c>
      <c r="AE84" s="2" t="s">
        <v>599</v>
      </c>
      <c r="AF84" s="2" t="s">
        <v>599</v>
      </c>
      <c r="AG84" s="2" t="s">
        <v>599</v>
      </c>
      <c r="AH84" s="2" t="s">
        <v>599</v>
      </c>
      <c r="AI84" s="2" t="s">
        <v>599</v>
      </c>
      <c r="AM84" s="20">
        <f t="shared" si="3"/>
        <v>0</v>
      </c>
      <c r="AN84" s="20">
        <f t="shared" si="4"/>
        <v>0</v>
      </c>
      <c r="AO84" s="92" t="str">
        <f t="shared" si="5"/>
        <v/>
      </c>
    </row>
    <row r="85" spans="1:41" ht="15" customHeight="1" x14ac:dyDescent="0.2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T85" s="2" t="s">
        <v>599</v>
      </c>
      <c r="U85" s="2" t="s">
        <v>599</v>
      </c>
      <c r="V85" s="2" t="s">
        <v>599</v>
      </c>
      <c r="W85" s="2" t="s">
        <v>599</v>
      </c>
      <c r="X85" s="2" t="s">
        <v>599</v>
      </c>
      <c r="Y85" s="2" t="s">
        <v>599</v>
      </c>
      <c r="Z85" s="2" t="s">
        <v>599</v>
      </c>
      <c r="AA85" s="2" t="s">
        <v>599</v>
      </c>
      <c r="AB85" s="2" t="s">
        <v>599</v>
      </c>
      <c r="AC85" s="2" t="s">
        <v>599</v>
      </c>
      <c r="AD85" s="2" t="s">
        <v>599</v>
      </c>
      <c r="AE85" s="2" t="s">
        <v>599</v>
      </c>
      <c r="AF85" s="2" t="s">
        <v>599</v>
      </c>
      <c r="AG85" s="2" t="s">
        <v>599</v>
      </c>
      <c r="AH85" s="2" t="s">
        <v>599</v>
      </c>
      <c r="AI85" s="2" t="s">
        <v>599</v>
      </c>
      <c r="AM85" s="20">
        <f t="shared" si="3"/>
        <v>0</v>
      </c>
      <c r="AN85" s="20">
        <f t="shared" si="4"/>
        <v>0</v>
      </c>
      <c r="AO85" s="92" t="str">
        <f t="shared" si="5"/>
        <v/>
      </c>
    </row>
    <row r="86" spans="1:41" ht="15" customHeight="1" x14ac:dyDescent="0.25">
      <c r="A86" s="2" t="s">
        <v>123</v>
      </c>
      <c r="B86" s="2" t="s">
        <v>124</v>
      </c>
      <c r="C86" s="2">
        <v>2014</v>
      </c>
      <c r="D86" s="2">
        <v>162.89699999999999</v>
      </c>
      <c r="E86" s="2">
        <v>192.92400000000001</v>
      </c>
      <c r="F86" s="2" t="s">
        <v>598</v>
      </c>
      <c r="G86" s="2">
        <v>0.76</v>
      </c>
      <c r="H86" s="2" t="s">
        <v>598</v>
      </c>
      <c r="I86" s="2">
        <v>4.3040000000000003</v>
      </c>
      <c r="J86" s="2" t="s">
        <v>598</v>
      </c>
      <c r="K86" s="2" t="s">
        <v>598</v>
      </c>
      <c r="L86" s="2" t="s">
        <v>599</v>
      </c>
      <c r="M86" s="2">
        <v>116</v>
      </c>
      <c r="N86" s="2">
        <v>37</v>
      </c>
      <c r="O86" s="2" t="s">
        <v>598</v>
      </c>
      <c r="P86" s="2">
        <v>5</v>
      </c>
      <c r="Q86" s="2" t="s">
        <v>598</v>
      </c>
      <c r="R86" s="2" t="s">
        <v>598</v>
      </c>
      <c r="S86" s="2" t="s">
        <v>8</v>
      </c>
      <c r="T86" s="2" t="s">
        <v>598</v>
      </c>
      <c r="U86" s="2" t="s">
        <v>598</v>
      </c>
      <c r="V86" s="2" t="s">
        <v>598</v>
      </c>
      <c r="W86" s="2" t="s">
        <v>598</v>
      </c>
      <c r="X86" s="2" t="s">
        <v>598</v>
      </c>
      <c r="Y86" s="2">
        <v>7.99</v>
      </c>
      <c r="Z86" s="2" t="s">
        <v>598</v>
      </c>
      <c r="AA86" s="2" t="s">
        <v>598</v>
      </c>
      <c r="AB86" s="2" t="s">
        <v>598</v>
      </c>
      <c r="AC86" s="2" t="s">
        <v>598</v>
      </c>
      <c r="AD86" s="2">
        <v>21.87</v>
      </c>
      <c r="AE86" s="2" t="s">
        <v>598</v>
      </c>
      <c r="AF86" s="2" t="s">
        <v>598</v>
      </c>
      <c r="AG86" s="2" t="s">
        <v>598</v>
      </c>
      <c r="AH86" s="2" t="s">
        <v>598</v>
      </c>
      <c r="AI86" s="2" t="s">
        <v>598</v>
      </c>
      <c r="AM86" s="20">
        <f t="shared" si="3"/>
        <v>192.92400000000001</v>
      </c>
      <c r="AN86" s="20">
        <f t="shared" si="4"/>
        <v>162.89699999999999</v>
      </c>
      <c r="AO86" s="92">
        <f t="shared" si="5"/>
        <v>0.84435840019904207</v>
      </c>
    </row>
    <row r="87" spans="1:41" ht="15" customHeight="1" x14ac:dyDescent="0.25">
      <c r="A87" s="2" t="s">
        <v>123</v>
      </c>
      <c r="B87" s="2" t="s">
        <v>125</v>
      </c>
      <c r="C87" s="2">
        <v>2014</v>
      </c>
      <c r="D87" s="2">
        <v>0.80900000000000005</v>
      </c>
      <c r="E87" s="2">
        <v>0.89900000000000002</v>
      </c>
      <c r="F87" s="2" t="s">
        <v>598</v>
      </c>
      <c r="G87" s="2">
        <v>0.14000000000000001</v>
      </c>
      <c r="H87" s="2" t="s">
        <v>598</v>
      </c>
      <c r="I87" s="2" t="s">
        <v>598</v>
      </c>
      <c r="J87" s="2" t="s">
        <v>598</v>
      </c>
      <c r="K87" s="2" t="s">
        <v>598</v>
      </c>
      <c r="L87" s="2" t="s">
        <v>599</v>
      </c>
      <c r="M87" s="2" t="s">
        <v>598</v>
      </c>
      <c r="N87" s="2" t="s">
        <v>598</v>
      </c>
      <c r="O87" s="2" t="s">
        <v>598</v>
      </c>
      <c r="P87" s="2" t="s">
        <v>598</v>
      </c>
      <c r="Q87" s="2" t="s">
        <v>598</v>
      </c>
      <c r="R87" s="2" t="s">
        <v>598</v>
      </c>
      <c r="S87" s="2" t="s">
        <v>598</v>
      </c>
      <c r="T87" s="2">
        <v>0.75900000000000001</v>
      </c>
      <c r="U87" s="2" t="s">
        <v>598</v>
      </c>
      <c r="V87" s="2" t="s">
        <v>598</v>
      </c>
      <c r="W87" s="2" t="s">
        <v>598</v>
      </c>
      <c r="X87" s="2" t="s">
        <v>598</v>
      </c>
      <c r="Y87" s="2" t="s">
        <v>598</v>
      </c>
      <c r="Z87" s="2" t="s">
        <v>598</v>
      </c>
      <c r="AA87" s="2" t="s">
        <v>598</v>
      </c>
      <c r="AB87" s="2" t="s">
        <v>598</v>
      </c>
      <c r="AC87" s="2" t="s">
        <v>598</v>
      </c>
      <c r="AD87" s="2" t="s">
        <v>598</v>
      </c>
      <c r="AE87" s="2" t="s">
        <v>598</v>
      </c>
      <c r="AF87" s="2" t="s">
        <v>598</v>
      </c>
      <c r="AG87" s="2" t="s">
        <v>598</v>
      </c>
      <c r="AH87" s="2" t="s">
        <v>598</v>
      </c>
      <c r="AI87" s="2" t="s">
        <v>598</v>
      </c>
      <c r="AM87" s="20">
        <f t="shared" si="3"/>
        <v>0.89900000000000002</v>
      </c>
      <c r="AN87" s="20">
        <f t="shared" si="4"/>
        <v>0.80900000000000005</v>
      </c>
      <c r="AO87" s="92">
        <f t="shared" si="5"/>
        <v>0.89988876529477202</v>
      </c>
    </row>
    <row r="88" spans="1:41" ht="15" customHeight="1" x14ac:dyDescent="0.25">
      <c r="A88" s="2" t="s">
        <v>123</v>
      </c>
      <c r="B88" s="2" t="s">
        <v>126</v>
      </c>
      <c r="C88" s="2">
        <v>2014</v>
      </c>
      <c r="D88" s="2">
        <v>7.0229999999999997</v>
      </c>
      <c r="E88" s="2">
        <v>8.1419999999999995</v>
      </c>
      <c r="F88" s="2" t="s">
        <v>598</v>
      </c>
      <c r="G88" s="2">
        <v>2.9000000000000001E-2</v>
      </c>
      <c r="H88" s="2" t="s">
        <v>598</v>
      </c>
      <c r="I88" s="2" t="s">
        <v>598</v>
      </c>
      <c r="J88" s="2" t="s">
        <v>598</v>
      </c>
      <c r="K88" s="2" t="s">
        <v>598</v>
      </c>
      <c r="L88" s="2" t="s">
        <v>599</v>
      </c>
      <c r="M88" s="2" t="s">
        <v>598</v>
      </c>
      <c r="N88" s="2" t="s">
        <v>598</v>
      </c>
      <c r="O88" s="2" t="s">
        <v>598</v>
      </c>
      <c r="P88" s="2" t="s">
        <v>598</v>
      </c>
      <c r="Q88" s="2" t="s">
        <v>598</v>
      </c>
      <c r="R88" s="2" t="s">
        <v>598</v>
      </c>
      <c r="S88" s="2" t="s">
        <v>598</v>
      </c>
      <c r="T88" s="2">
        <v>5.7279999999999998</v>
      </c>
      <c r="U88" s="2" t="s">
        <v>598</v>
      </c>
      <c r="V88" s="2" t="s">
        <v>598</v>
      </c>
      <c r="W88" s="2" t="s">
        <v>598</v>
      </c>
      <c r="X88" s="2" t="s">
        <v>598</v>
      </c>
      <c r="Y88" s="2">
        <v>2.3849999999999998</v>
      </c>
      <c r="Z88" s="2" t="s">
        <v>598</v>
      </c>
      <c r="AA88" s="2" t="s">
        <v>598</v>
      </c>
      <c r="AB88" s="2" t="s">
        <v>598</v>
      </c>
      <c r="AC88" s="2" t="s">
        <v>598</v>
      </c>
      <c r="AD88" s="2" t="s">
        <v>598</v>
      </c>
      <c r="AE88" s="2" t="s">
        <v>598</v>
      </c>
      <c r="AF88" s="2" t="s">
        <v>598</v>
      </c>
      <c r="AG88" s="2" t="s">
        <v>598</v>
      </c>
      <c r="AH88" s="2" t="s">
        <v>598</v>
      </c>
      <c r="AI88" s="2" t="s">
        <v>598</v>
      </c>
      <c r="AM88" s="20">
        <f t="shared" si="3"/>
        <v>8.1419999999999995</v>
      </c>
      <c r="AN88" s="20">
        <f t="shared" si="4"/>
        <v>7.0229999999999997</v>
      </c>
      <c r="AO88" s="92">
        <f t="shared" si="5"/>
        <v>0.86256448047162859</v>
      </c>
    </row>
    <row r="89" spans="1:41" ht="15" customHeight="1" x14ac:dyDescent="0.25">
      <c r="A89" s="2" t="s">
        <v>127</v>
      </c>
      <c r="B89" s="2" t="s">
        <v>128</v>
      </c>
      <c r="C89" s="2">
        <v>2014</v>
      </c>
      <c r="D89" s="2">
        <v>3.6</v>
      </c>
      <c r="E89" s="2">
        <v>4.3</v>
      </c>
      <c r="F89" s="2" t="s">
        <v>598</v>
      </c>
      <c r="G89" s="2" t="s">
        <v>598</v>
      </c>
      <c r="H89" s="2" t="s">
        <v>598</v>
      </c>
      <c r="I89" s="2" t="s">
        <v>598</v>
      </c>
      <c r="J89" s="2" t="s">
        <v>598</v>
      </c>
      <c r="K89" s="2" t="s">
        <v>598</v>
      </c>
      <c r="L89" s="2" t="s">
        <v>599</v>
      </c>
      <c r="M89" s="2" t="s">
        <v>598</v>
      </c>
      <c r="N89" s="2" t="s">
        <v>598</v>
      </c>
      <c r="O89" s="2" t="s">
        <v>598</v>
      </c>
      <c r="P89" s="2" t="s">
        <v>598</v>
      </c>
      <c r="Q89" s="2" t="s">
        <v>598</v>
      </c>
      <c r="R89" s="2" t="s">
        <v>598</v>
      </c>
      <c r="S89" s="2" t="s">
        <v>8</v>
      </c>
      <c r="T89" s="2" t="s">
        <v>598</v>
      </c>
      <c r="U89" s="2">
        <v>4</v>
      </c>
      <c r="V89" s="2" t="s">
        <v>598</v>
      </c>
      <c r="W89" s="2" t="s">
        <v>598</v>
      </c>
      <c r="X89" s="2" t="s">
        <v>598</v>
      </c>
      <c r="Y89" s="2">
        <v>0.3</v>
      </c>
      <c r="Z89" s="2" t="s">
        <v>598</v>
      </c>
      <c r="AA89" s="2" t="s">
        <v>598</v>
      </c>
      <c r="AB89" s="2" t="s">
        <v>598</v>
      </c>
      <c r="AC89" s="2" t="s">
        <v>598</v>
      </c>
      <c r="AD89" s="2" t="s">
        <v>598</v>
      </c>
      <c r="AE89" s="2" t="s">
        <v>598</v>
      </c>
      <c r="AF89" s="2" t="s">
        <v>598</v>
      </c>
      <c r="AG89" s="2" t="s">
        <v>598</v>
      </c>
      <c r="AH89" s="2" t="s">
        <v>598</v>
      </c>
      <c r="AI89" s="2" t="s">
        <v>598</v>
      </c>
      <c r="AM89" s="20">
        <f t="shared" si="3"/>
        <v>4.3</v>
      </c>
      <c r="AN89" s="20">
        <f t="shared" si="4"/>
        <v>3.6</v>
      </c>
      <c r="AO89" s="92">
        <f t="shared" si="5"/>
        <v>0.83720930232558144</v>
      </c>
    </row>
    <row r="90" spans="1:41" ht="15" customHeight="1" x14ac:dyDescent="0.25">
      <c r="A90" s="2" t="s">
        <v>127</v>
      </c>
      <c r="B90" s="2" t="s">
        <v>129</v>
      </c>
      <c r="C90" s="2">
        <v>2014</v>
      </c>
      <c r="D90" s="2">
        <v>10.593</v>
      </c>
      <c r="E90" s="2">
        <v>12.904</v>
      </c>
      <c r="F90" s="2" t="s">
        <v>598</v>
      </c>
      <c r="G90" s="2" t="s">
        <v>598</v>
      </c>
      <c r="H90" s="2" t="s">
        <v>598</v>
      </c>
      <c r="I90" s="2" t="s">
        <v>598</v>
      </c>
      <c r="J90" s="2" t="s">
        <v>598</v>
      </c>
      <c r="K90" s="2" t="s">
        <v>598</v>
      </c>
      <c r="L90" s="2" t="s">
        <v>599</v>
      </c>
      <c r="M90" s="2" t="s">
        <v>598</v>
      </c>
      <c r="N90" s="2" t="s">
        <v>598</v>
      </c>
      <c r="O90" s="2" t="s">
        <v>598</v>
      </c>
      <c r="P90" s="2" t="s">
        <v>598</v>
      </c>
      <c r="Q90" s="2" t="s">
        <v>598</v>
      </c>
      <c r="R90" s="2" t="s">
        <v>598</v>
      </c>
      <c r="S90" s="2" t="s">
        <v>598</v>
      </c>
      <c r="T90" s="2" t="s">
        <v>598</v>
      </c>
      <c r="U90" s="2">
        <v>12.834</v>
      </c>
      <c r="V90" s="2" t="s">
        <v>598</v>
      </c>
      <c r="W90" s="2" t="s">
        <v>598</v>
      </c>
      <c r="X90" s="2" t="s">
        <v>598</v>
      </c>
      <c r="Y90" s="2">
        <v>7.0000000000000007E-2</v>
      </c>
      <c r="Z90" s="2" t="s">
        <v>598</v>
      </c>
      <c r="AA90" s="2" t="s">
        <v>598</v>
      </c>
      <c r="AB90" s="2" t="s">
        <v>598</v>
      </c>
      <c r="AC90" s="2" t="s">
        <v>598</v>
      </c>
      <c r="AD90" s="2" t="s">
        <v>598</v>
      </c>
      <c r="AE90" s="2" t="s">
        <v>598</v>
      </c>
      <c r="AF90" s="2" t="s">
        <v>598</v>
      </c>
      <c r="AG90" s="2" t="s">
        <v>598</v>
      </c>
      <c r="AH90" s="2" t="s">
        <v>598</v>
      </c>
      <c r="AI90" s="2" t="s">
        <v>598</v>
      </c>
      <c r="AM90" s="20">
        <f t="shared" si="3"/>
        <v>12.904</v>
      </c>
      <c r="AN90" s="20">
        <f t="shared" si="4"/>
        <v>10.593</v>
      </c>
      <c r="AO90" s="92">
        <f t="shared" si="5"/>
        <v>0.82090824550526964</v>
      </c>
    </row>
    <row r="91" spans="1:41" ht="15" customHeight="1" x14ac:dyDescent="0.25">
      <c r="A91" s="2" t="s">
        <v>127</v>
      </c>
      <c r="B91" s="2" t="s">
        <v>130</v>
      </c>
      <c r="C91" s="2">
        <v>2014</v>
      </c>
      <c r="D91" s="2">
        <v>5.0250000000000004</v>
      </c>
      <c r="E91" s="2">
        <v>5.6349999999999998</v>
      </c>
      <c r="F91" s="2" t="s">
        <v>598</v>
      </c>
      <c r="G91" s="2" t="s">
        <v>598</v>
      </c>
      <c r="H91" s="2" t="s">
        <v>598</v>
      </c>
      <c r="I91" s="2" t="s">
        <v>598</v>
      </c>
      <c r="J91" s="2" t="s">
        <v>598</v>
      </c>
      <c r="K91" s="2" t="s">
        <v>598</v>
      </c>
      <c r="L91" s="2" t="s">
        <v>599</v>
      </c>
      <c r="M91" s="2" t="s">
        <v>598</v>
      </c>
      <c r="N91" s="2" t="s">
        <v>598</v>
      </c>
      <c r="O91" s="2" t="s">
        <v>598</v>
      </c>
      <c r="P91" s="2" t="s">
        <v>598</v>
      </c>
      <c r="Q91" s="2" t="s">
        <v>598</v>
      </c>
      <c r="R91" s="2" t="s">
        <v>598</v>
      </c>
      <c r="S91" s="2" t="s">
        <v>598</v>
      </c>
      <c r="T91" s="2">
        <v>5.4889999999999999</v>
      </c>
      <c r="U91" s="2" t="s">
        <v>598</v>
      </c>
      <c r="V91" s="2" t="s">
        <v>598</v>
      </c>
      <c r="W91" s="2" t="s">
        <v>598</v>
      </c>
      <c r="X91" s="2" t="s">
        <v>598</v>
      </c>
      <c r="Y91" s="2" t="s">
        <v>598</v>
      </c>
      <c r="Z91" s="2" t="s">
        <v>598</v>
      </c>
      <c r="AA91" s="2" t="s">
        <v>598</v>
      </c>
      <c r="AB91" s="2" t="s">
        <v>598</v>
      </c>
      <c r="AC91" s="2" t="s">
        <v>598</v>
      </c>
      <c r="AD91" s="2" t="s">
        <v>598</v>
      </c>
      <c r="AE91" s="2" t="s">
        <v>598</v>
      </c>
      <c r="AF91" s="2" t="s">
        <v>598</v>
      </c>
      <c r="AG91" s="2" t="s">
        <v>598</v>
      </c>
      <c r="AH91" s="2">
        <v>0.14599999999999999</v>
      </c>
      <c r="AI91" s="2">
        <v>0.14599999999999999</v>
      </c>
      <c r="AM91" s="20">
        <f t="shared" si="3"/>
        <v>5.6349999999999998</v>
      </c>
      <c r="AN91" s="20">
        <f t="shared" si="4"/>
        <v>5.0250000000000004</v>
      </c>
      <c r="AO91" s="92">
        <f t="shared" si="5"/>
        <v>0.89174800354924588</v>
      </c>
    </row>
    <row r="92" spans="1:41" ht="15" customHeight="1" x14ac:dyDescent="0.25">
      <c r="A92" s="2" t="s">
        <v>131</v>
      </c>
      <c r="B92" s="2" t="s">
        <v>132</v>
      </c>
      <c r="C92" s="2">
        <v>2014</v>
      </c>
      <c r="D92" s="2">
        <v>64.105999999999995</v>
      </c>
      <c r="E92" s="2">
        <v>71.918999999999997</v>
      </c>
      <c r="F92" s="2" t="s">
        <v>598</v>
      </c>
      <c r="G92" s="2">
        <v>4.3999999999999997E-2</v>
      </c>
      <c r="H92" s="2" t="s">
        <v>598</v>
      </c>
      <c r="I92" s="2" t="s">
        <v>598</v>
      </c>
      <c r="J92" s="2">
        <v>1.0089999999999999</v>
      </c>
      <c r="K92" s="2" t="s">
        <v>598</v>
      </c>
      <c r="L92" s="2" t="s">
        <v>598</v>
      </c>
      <c r="M92" s="2">
        <v>65.272000000000006</v>
      </c>
      <c r="N92" s="2">
        <v>0</v>
      </c>
      <c r="O92" s="2">
        <v>0.80500000000000005</v>
      </c>
      <c r="P92" s="2" t="s">
        <v>598</v>
      </c>
      <c r="Q92" s="2" t="s">
        <v>598</v>
      </c>
      <c r="R92" s="2" t="s">
        <v>598</v>
      </c>
      <c r="S92" s="2" t="s">
        <v>8</v>
      </c>
      <c r="T92" s="2" t="s">
        <v>598</v>
      </c>
      <c r="U92" s="2" t="s">
        <v>598</v>
      </c>
      <c r="V92" s="2" t="s">
        <v>598</v>
      </c>
      <c r="W92" s="2" t="s">
        <v>598</v>
      </c>
      <c r="X92" s="2" t="s">
        <v>598</v>
      </c>
      <c r="Y92" s="2">
        <v>3.91</v>
      </c>
      <c r="Z92" s="2" t="s">
        <v>598</v>
      </c>
      <c r="AA92" s="2" t="s">
        <v>598</v>
      </c>
      <c r="AB92" s="2" t="s">
        <v>598</v>
      </c>
      <c r="AC92" s="2" t="s">
        <v>598</v>
      </c>
      <c r="AD92" s="2">
        <v>0.879</v>
      </c>
      <c r="AE92" s="2" t="s">
        <v>598</v>
      </c>
      <c r="AF92" s="2" t="s">
        <v>598</v>
      </c>
      <c r="AG92" s="2" t="s">
        <v>598</v>
      </c>
      <c r="AH92" s="2" t="s">
        <v>598</v>
      </c>
      <c r="AI92" s="2" t="s">
        <v>598</v>
      </c>
      <c r="AM92" s="20">
        <f t="shared" si="3"/>
        <v>71.919000000000011</v>
      </c>
      <c r="AN92" s="20">
        <f t="shared" si="4"/>
        <v>64.105999999999995</v>
      </c>
      <c r="AO92" s="92">
        <f t="shared" si="5"/>
        <v>0.89136389549354111</v>
      </c>
    </row>
    <row r="93" spans="1:41" ht="15" customHeight="1" x14ac:dyDescent="0.25">
      <c r="A93" s="2" t="s">
        <v>131</v>
      </c>
      <c r="B93" s="2" t="s">
        <v>133</v>
      </c>
      <c r="C93" s="2">
        <v>2014</v>
      </c>
      <c r="D93" s="2">
        <v>1.962</v>
      </c>
      <c r="E93" s="2">
        <v>2.415</v>
      </c>
      <c r="F93" s="2" t="s">
        <v>598</v>
      </c>
      <c r="G93" s="2">
        <v>2.9000000000000001E-2</v>
      </c>
      <c r="H93" s="2" t="s">
        <v>598</v>
      </c>
      <c r="I93" s="2" t="s">
        <v>598</v>
      </c>
      <c r="J93" s="2" t="s">
        <v>598</v>
      </c>
      <c r="K93" s="2" t="s">
        <v>598</v>
      </c>
      <c r="L93" s="2" t="s">
        <v>607</v>
      </c>
      <c r="M93" s="2" t="s">
        <v>598</v>
      </c>
      <c r="N93" s="2" t="s">
        <v>598</v>
      </c>
      <c r="O93" s="2" t="s">
        <v>598</v>
      </c>
      <c r="P93" s="2" t="s">
        <v>598</v>
      </c>
      <c r="Q93" s="2" t="s">
        <v>598</v>
      </c>
      <c r="R93" s="2" t="s">
        <v>598</v>
      </c>
      <c r="S93" s="2" t="s">
        <v>598</v>
      </c>
      <c r="T93" s="2">
        <v>2.3860000000000001</v>
      </c>
      <c r="U93" s="2" t="s">
        <v>598</v>
      </c>
      <c r="V93" s="2" t="s">
        <v>598</v>
      </c>
      <c r="W93" s="2" t="s">
        <v>598</v>
      </c>
      <c r="X93" s="2" t="s">
        <v>598</v>
      </c>
      <c r="Y93" s="2" t="s">
        <v>598</v>
      </c>
      <c r="Z93" s="2" t="s">
        <v>598</v>
      </c>
      <c r="AA93" s="2" t="s">
        <v>598</v>
      </c>
      <c r="AB93" s="2" t="s">
        <v>598</v>
      </c>
      <c r="AC93" s="2" t="s">
        <v>598</v>
      </c>
      <c r="AD93" s="2" t="s">
        <v>598</v>
      </c>
      <c r="AE93" s="2" t="s">
        <v>598</v>
      </c>
      <c r="AF93" s="2" t="s">
        <v>598</v>
      </c>
      <c r="AG93" s="2" t="s">
        <v>598</v>
      </c>
      <c r="AH93" s="2" t="s">
        <v>598</v>
      </c>
      <c r="AI93" s="2" t="s">
        <v>598</v>
      </c>
      <c r="AM93" s="20">
        <f t="shared" si="3"/>
        <v>2.415</v>
      </c>
      <c r="AN93" s="20">
        <f t="shared" si="4"/>
        <v>1.962</v>
      </c>
      <c r="AO93" s="92">
        <f t="shared" si="5"/>
        <v>0.81242236024844716</v>
      </c>
    </row>
    <row r="94" spans="1:41" ht="15" customHeight="1" x14ac:dyDescent="0.25">
      <c r="A94" s="2" t="s">
        <v>131</v>
      </c>
      <c r="B94" s="2" t="s">
        <v>134</v>
      </c>
      <c r="C94" s="2">
        <v>2014</v>
      </c>
      <c r="D94" s="2">
        <v>3.5089999999999999</v>
      </c>
      <c r="E94" s="2">
        <v>3.9420000000000002</v>
      </c>
      <c r="F94" s="2" t="s">
        <v>598</v>
      </c>
      <c r="G94" s="2">
        <v>0.183</v>
      </c>
      <c r="H94" s="2" t="s">
        <v>598</v>
      </c>
      <c r="I94" s="2" t="s">
        <v>598</v>
      </c>
      <c r="J94" s="2" t="s">
        <v>598</v>
      </c>
      <c r="K94" s="2" t="s">
        <v>598</v>
      </c>
      <c r="L94" s="2" t="s">
        <v>607</v>
      </c>
      <c r="M94" s="2" t="s">
        <v>598</v>
      </c>
      <c r="N94" s="2" t="s">
        <v>598</v>
      </c>
      <c r="O94" s="2" t="s">
        <v>598</v>
      </c>
      <c r="P94" s="2" t="s">
        <v>598</v>
      </c>
      <c r="Q94" s="2" t="s">
        <v>598</v>
      </c>
      <c r="R94" s="2" t="s">
        <v>598</v>
      </c>
      <c r="S94" s="2" t="s">
        <v>598</v>
      </c>
      <c r="T94" s="2">
        <v>3.7589999999999999</v>
      </c>
      <c r="U94" s="2" t="s">
        <v>598</v>
      </c>
      <c r="V94" s="2" t="s">
        <v>598</v>
      </c>
      <c r="W94" s="2" t="s">
        <v>598</v>
      </c>
      <c r="X94" s="2" t="s">
        <v>598</v>
      </c>
      <c r="Y94" s="2" t="s">
        <v>598</v>
      </c>
      <c r="Z94" s="2" t="s">
        <v>598</v>
      </c>
      <c r="AA94" s="2" t="s">
        <v>598</v>
      </c>
      <c r="AB94" s="2" t="s">
        <v>598</v>
      </c>
      <c r="AC94" s="2" t="s">
        <v>598</v>
      </c>
      <c r="AD94" s="2" t="s">
        <v>598</v>
      </c>
      <c r="AE94" s="2" t="s">
        <v>598</v>
      </c>
      <c r="AF94" s="2" t="s">
        <v>598</v>
      </c>
      <c r="AG94" s="2" t="s">
        <v>598</v>
      </c>
      <c r="AH94" s="2" t="s">
        <v>598</v>
      </c>
      <c r="AI94" s="2" t="s">
        <v>598</v>
      </c>
      <c r="AM94" s="20">
        <f t="shared" si="3"/>
        <v>3.9419999999999997</v>
      </c>
      <c r="AN94" s="20">
        <f t="shared" si="4"/>
        <v>3.5089999999999999</v>
      </c>
      <c r="AO94" s="92">
        <f t="shared" si="5"/>
        <v>0.89015728056823951</v>
      </c>
    </row>
    <row r="95" spans="1:41" ht="15" customHeight="1" x14ac:dyDescent="0.25">
      <c r="A95" s="2" t="s">
        <v>135</v>
      </c>
      <c r="B95" s="2" t="s">
        <v>136</v>
      </c>
      <c r="C95" s="2">
        <v>2014</v>
      </c>
      <c r="D95" s="2">
        <v>5.0999999999999996</v>
      </c>
      <c r="E95" s="2">
        <v>5.88</v>
      </c>
      <c r="F95" s="2" t="s">
        <v>598</v>
      </c>
      <c r="G95" s="2">
        <v>0.18</v>
      </c>
      <c r="H95" s="2" t="s">
        <v>598</v>
      </c>
      <c r="I95" s="2" t="s">
        <v>598</v>
      </c>
      <c r="J95" s="2" t="s">
        <v>598</v>
      </c>
      <c r="K95" s="2" t="s">
        <v>598</v>
      </c>
      <c r="L95" s="2" t="s">
        <v>599</v>
      </c>
      <c r="M95" s="2" t="s">
        <v>598</v>
      </c>
      <c r="N95" s="2" t="s">
        <v>598</v>
      </c>
      <c r="O95" s="2" t="s">
        <v>598</v>
      </c>
      <c r="P95" s="2" t="s">
        <v>598</v>
      </c>
      <c r="Q95" s="2" t="s">
        <v>598</v>
      </c>
      <c r="R95" s="2" t="s">
        <v>598</v>
      </c>
      <c r="S95" s="2" t="s">
        <v>598</v>
      </c>
      <c r="T95" s="2">
        <v>5.7</v>
      </c>
      <c r="U95" s="2" t="s">
        <v>598</v>
      </c>
      <c r="V95" s="2" t="s">
        <v>598</v>
      </c>
      <c r="W95" s="2" t="s">
        <v>598</v>
      </c>
      <c r="X95" s="2" t="s">
        <v>598</v>
      </c>
      <c r="Y95" s="2" t="s">
        <v>598</v>
      </c>
      <c r="Z95" s="2" t="s">
        <v>598</v>
      </c>
      <c r="AA95" s="2" t="s">
        <v>598</v>
      </c>
      <c r="AB95" s="2" t="s">
        <v>598</v>
      </c>
      <c r="AC95" s="2" t="s">
        <v>598</v>
      </c>
      <c r="AD95" s="2" t="s">
        <v>598</v>
      </c>
      <c r="AE95" s="2" t="s">
        <v>598</v>
      </c>
      <c r="AF95" s="2" t="s">
        <v>598</v>
      </c>
      <c r="AG95" s="2" t="s">
        <v>598</v>
      </c>
      <c r="AH95" s="2" t="s">
        <v>598</v>
      </c>
      <c r="AI95" s="2" t="s">
        <v>598</v>
      </c>
      <c r="AM95" s="20">
        <f t="shared" si="3"/>
        <v>5.88</v>
      </c>
      <c r="AN95" s="20">
        <f t="shared" si="4"/>
        <v>5.0999999999999996</v>
      </c>
      <c r="AO95" s="92">
        <f t="shared" si="5"/>
        <v>0.86734693877551017</v>
      </c>
    </row>
    <row r="96" spans="1:41" ht="15" customHeight="1" x14ac:dyDescent="0.25">
      <c r="A96" s="2" t="s">
        <v>135</v>
      </c>
      <c r="B96" s="2" t="s">
        <v>137</v>
      </c>
      <c r="C96" s="2">
        <v>2014</v>
      </c>
      <c r="D96" s="2">
        <v>22.17</v>
      </c>
      <c r="E96" s="2">
        <v>24.28</v>
      </c>
      <c r="F96" s="2" t="s">
        <v>598</v>
      </c>
      <c r="G96" s="2">
        <v>0.02</v>
      </c>
      <c r="H96" s="2" t="s">
        <v>598</v>
      </c>
      <c r="I96" s="2" t="s">
        <v>598</v>
      </c>
      <c r="J96" s="2" t="s">
        <v>598</v>
      </c>
      <c r="K96" s="2">
        <v>1.73</v>
      </c>
      <c r="L96" s="2" t="s">
        <v>608</v>
      </c>
      <c r="M96" s="2" t="s">
        <v>598</v>
      </c>
      <c r="N96" s="2" t="s">
        <v>598</v>
      </c>
      <c r="O96" s="2" t="s">
        <v>598</v>
      </c>
      <c r="P96" s="2" t="s">
        <v>598</v>
      </c>
      <c r="Q96" s="2" t="s">
        <v>598</v>
      </c>
      <c r="R96" s="2" t="s">
        <v>598</v>
      </c>
      <c r="S96" s="2" t="s">
        <v>598</v>
      </c>
      <c r="T96" s="2">
        <v>21.9</v>
      </c>
      <c r="U96" s="2" t="s">
        <v>598</v>
      </c>
      <c r="V96" s="2" t="s">
        <v>598</v>
      </c>
      <c r="W96" s="2" t="s">
        <v>598</v>
      </c>
      <c r="X96" s="2" t="s">
        <v>598</v>
      </c>
      <c r="Y96" s="2" t="s">
        <v>598</v>
      </c>
      <c r="Z96" s="2" t="s">
        <v>598</v>
      </c>
      <c r="AA96" s="2" t="s">
        <v>598</v>
      </c>
      <c r="AB96" s="2" t="s">
        <v>598</v>
      </c>
      <c r="AC96" s="2">
        <v>0.63</v>
      </c>
      <c r="AD96" s="2" t="s">
        <v>598</v>
      </c>
      <c r="AE96" s="2" t="s">
        <v>598</v>
      </c>
      <c r="AF96" s="2" t="s">
        <v>598</v>
      </c>
      <c r="AG96" s="2" t="s">
        <v>598</v>
      </c>
      <c r="AH96" s="2" t="s">
        <v>598</v>
      </c>
      <c r="AI96" s="2" t="s">
        <v>598</v>
      </c>
      <c r="AM96" s="20">
        <f t="shared" si="3"/>
        <v>24.279999999999998</v>
      </c>
      <c r="AN96" s="20">
        <f t="shared" si="4"/>
        <v>22.17</v>
      </c>
      <c r="AO96" s="92">
        <f t="shared" si="5"/>
        <v>0.91309719934102163</v>
      </c>
    </row>
    <row r="97" spans="1:41" ht="15" customHeight="1" x14ac:dyDescent="0.25">
      <c r="A97" s="2" t="s">
        <v>135</v>
      </c>
      <c r="B97" s="2" t="s">
        <v>138</v>
      </c>
      <c r="C97" s="2">
        <v>2014</v>
      </c>
      <c r="D97" s="2">
        <v>5.0599999999999996</v>
      </c>
      <c r="E97" s="2">
        <v>5.45</v>
      </c>
      <c r="F97" s="2" t="s">
        <v>598</v>
      </c>
      <c r="G97" s="2">
        <v>0.06</v>
      </c>
      <c r="H97" s="2" t="s">
        <v>598</v>
      </c>
      <c r="I97" s="2" t="s">
        <v>598</v>
      </c>
      <c r="J97" s="2" t="s">
        <v>598</v>
      </c>
      <c r="K97" s="2" t="s">
        <v>598</v>
      </c>
      <c r="L97" s="2" t="s">
        <v>599</v>
      </c>
      <c r="M97" s="2" t="s">
        <v>598</v>
      </c>
      <c r="N97" s="2" t="s">
        <v>598</v>
      </c>
      <c r="O97" s="2" t="s">
        <v>598</v>
      </c>
      <c r="P97" s="2" t="s">
        <v>598</v>
      </c>
      <c r="Q97" s="2" t="s">
        <v>598</v>
      </c>
      <c r="R97" s="2" t="s">
        <v>598</v>
      </c>
      <c r="S97" s="2" t="s">
        <v>598</v>
      </c>
      <c r="T97" s="2">
        <v>5.39</v>
      </c>
      <c r="U97" s="2" t="s">
        <v>598</v>
      </c>
      <c r="V97" s="2" t="s">
        <v>598</v>
      </c>
      <c r="W97" s="2" t="s">
        <v>598</v>
      </c>
      <c r="X97" s="2" t="s">
        <v>598</v>
      </c>
      <c r="Y97" s="2" t="s">
        <v>598</v>
      </c>
      <c r="Z97" s="2" t="s">
        <v>598</v>
      </c>
      <c r="AA97" s="2" t="s">
        <v>598</v>
      </c>
      <c r="AB97" s="2" t="s">
        <v>598</v>
      </c>
      <c r="AC97" s="2" t="s">
        <v>598</v>
      </c>
      <c r="AD97" s="2" t="s">
        <v>598</v>
      </c>
      <c r="AE97" s="2" t="s">
        <v>598</v>
      </c>
      <c r="AF97" s="2" t="s">
        <v>598</v>
      </c>
      <c r="AG97" s="2" t="s">
        <v>598</v>
      </c>
      <c r="AH97" s="2" t="s">
        <v>598</v>
      </c>
      <c r="AI97" s="2" t="s">
        <v>598</v>
      </c>
      <c r="AM97" s="20">
        <f t="shared" si="3"/>
        <v>5.4499999999999993</v>
      </c>
      <c r="AN97" s="20">
        <f t="shared" si="4"/>
        <v>5.0599999999999996</v>
      </c>
      <c r="AO97" s="92">
        <f t="shared" si="5"/>
        <v>0.92844036697247712</v>
      </c>
    </row>
    <row r="98" spans="1:41" ht="15" customHeight="1" x14ac:dyDescent="0.25">
      <c r="A98" s="2" t="s">
        <v>135</v>
      </c>
      <c r="B98" s="2" t="s">
        <v>139</v>
      </c>
      <c r="C98" s="2">
        <v>2014</v>
      </c>
      <c r="D98" s="2">
        <v>5.53</v>
      </c>
      <c r="E98" s="2">
        <v>5.96</v>
      </c>
      <c r="F98" s="2" t="s">
        <v>598</v>
      </c>
      <c r="G98" s="2">
        <v>0.16</v>
      </c>
      <c r="H98" s="2" t="s">
        <v>598</v>
      </c>
      <c r="I98" s="2" t="s">
        <v>598</v>
      </c>
      <c r="J98" s="2" t="s">
        <v>598</v>
      </c>
      <c r="K98" s="2" t="s">
        <v>598</v>
      </c>
      <c r="L98" s="2" t="s">
        <v>599</v>
      </c>
      <c r="M98" s="2" t="s">
        <v>598</v>
      </c>
      <c r="N98" s="2" t="s">
        <v>598</v>
      </c>
      <c r="O98" s="2" t="s">
        <v>598</v>
      </c>
      <c r="P98" s="2" t="s">
        <v>598</v>
      </c>
      <c r="Q98" s="2" t="s">
        <v>598</v>
      </c>
      <c r="R98" s="2" t="s">
        <v>598</v>
      </c>
      <c r="S98" s="2" t="s">
        <v>598</v>
      </c>
      <c r="T98" s="2">
        <v>5.8</v>
      </c>
      <c r="U98" s="2" t="s">
        <v>598</v>
      </c>
      <c r="V98" s="2" t="s">
        <v>598</v>
      </c>
      <c r="W98" s="2" t="s">
        <v>598</v>
      </c>
      <c r="X98" s="2" t="s">
        <v>598</v>
      </c>
      <c r="Y98" s="2" t="s">
        <v>598</v>
      </c>
      <c r="Z98" s="2" t="s">
        <v>598</v>
      </c>
      <c r="AA98" s="2" t="s">
        <v>598</v>
      </c>
      <c r="AB98" s="2" t="s">
        <v>598</v>
      </c>
      <c r="AC98" s="2" t="s">
        <v>598</v>
      </c>
      <c r="AD98" s="2" t="s">
        <v>598</v>
      </c>
      <c r="AE98" s="2" t="s">
        <v>598</v>
      </c>
      <c r="AF98" s="2" t="s">
        <v>598</v>
      </c>
      <c r="AG98" s="2" t="s">
        <v>598</v>
      </c>
      <c r="AH98" s="2" t="s">
        <v>598</v>
      </c>
      <c r="AI98" s="2" t="s">
        <v>598</v>
      </c>
      <c r="AM98" s="20">
        <f t="shared" si="3"/>
        <v>5.96</v>
      </c>
      <c r="AN98" s="20">
        <f t="shared" si="4"/>
        <v>5.53</v>
      </c>
      <c r="AO98" s="92">
        <f t="shared" si="5"/>
        <v>0.92785234899328861</v>
      </c>
    </row>
    <row r="99" spans="1:41" ht="15" customHeight="1" x14ac:dyDescent="0.25">
      <c r="A99" s="2" t="s">
        <v>140</v>
      </c>
      <c r="B99" s="2" t="s">
        <v>141</v>
      </c>
      <c r="C99" s="2">
        <v>2014</v>
      </c>
      <c r="D99" s="2">
        <v>127.1</v>
      </c>
      <c r="E99" s="2">
        <v>121.8</v>
      </c>
      <c r="F99" s="2" t="s">
        <v>598</v>
      </c>
      <c r="G99" s="2">
        <v>8.1</v>
      </c>
      <c r="H99" s="2" t="s">
        <v>598</v>
      </c>
      <c r="I99" s="2" t="s">
        <v>598</v>
      </c>
      <c r="J99" s="2" t="s">
        <v>598</v>
      </c>
      <c r="K99" s="2" t="s">
        <v>598</v>
      </c>
      <c r="L99" s="2" t="s">
        <v>599</v>
      </c>
      <c r="M99" s="2">
        <v>44.2</v>
      </c>
      <c r="N99" s="2" t="s">
        <v>598</v>
      </c>
      <c r="O99" s="2" t="s">
        <v>598</v>
      </c>
      <c r="P99" s="2" t="s">
        <v>598</v>
      </c>
      <c r="Q99" s="2" t="s">
        <v>598</v>
      </c>
      <c r="R99" s="2" t="s">
        <v>598</v>
      </c>
      <c r="S99" s="2" t="s">
        <v>598</v>
      </c>
      <c r="T99" s="2" t="s">
        <v>598</v>
      </c>
      <c r="U99" s="2" t="s">
        <v>598</v>
      </c>
      <c r="V99" s="2" t="s">
        <v>598</v>
      </c>
      <c r="W99" s="2">
        <v>7.1</v>
      </c>
      <c r="X99" s="2" t="s">
        <v>598</v>
      </c>
      <c r="Y99" s="2" t="s">
        <v>598</v>
      </c>
      <c r="Z99" s="2" t="s">
        <v>598</v>
      </c>
      <c r="AA99" s="2" t="s">
        <v>598</v>
      </c>
      <c r="AB99" s="2">
        <v>62.4</v>
      </c>
      <c r="AC99" s="2" t="s">
        <v>598</v>
      </c>
      <c r="AD99" s="2" t="s">
        <v>598</v>
      </c>
      <c r="AE99" s="2" t="s">
        <v>598</v>
      </c>
      <c r="AF99" s="2" t="s">
        <v>598</v>
      </c>
      <c r="AG99" s="2" t="s">
        <v>598</v>
      </c>
      <c r="AH99" s="2" t="s">
        <v>598</v>
      </c>
      <c r="AI99" s="2" t="s">
        <v>598</v>
      </c>
      <c r="AM99" s="20">
        <f t="shared" si="3"/>
        <v>121.80000000000001</v>
      </c>
      <c r="AN99" s="20">
        <f t="shared" si="4"/>
        <v>127.1</v>
      </c>
      <c r="AO99" s="92">
        <f t="shared" si="5"/>
        <v>1.0435139573070606</v>
      </c>
    </row>
    <row r="100" spans="1:41" ht="15" customHeight="1" x14ac:dyDescent="0.2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T100" s="2" t="s">
        <v>599</v>
      </c>
      <c r="U100" s="2" t="s">
        <v>599</v>
      </c>
      <c r="V100" s="2" t="s">
        <v>599</v>
      </c>
      <c r="W100" s="2" t="s">
        <v>599</v>
      </c>
      <c r="X100" s="2" t="s">
        <v>599</v>
      </c>
      <c r="Y100" s="2" t="s">
        <v>599</v>
      </c>
      <c r="Z100" s="2" t="s">
        <v>599</v>
      </c>
      <c r="AA100" s="2" t="s">
        <v>599</v>
      </c>
      <c r="AB100" s="2" t="s">
        <v>599</v>
      </c>
      <c r="AC100" s="2" t="s">
        <v>599</v>
      </c>
      <c r="AD100" s="2" t="s">
        <v>599</v>
      </c>
      <c r="AE100" s="2" t="s">
        <v>599</v>
      </c>
      <c r="AF100" s="2" t="s">
        <v>599</v>
      </c>
      <c r="AG100" s="2" t="s">
        <v>599</v>
      </c>
      <c r="AH100" s="2" t="s">
        <v>599</v>
      </c>
      <c r="AI100" s="2" t="s">
        <v>599</v>
      </c>
      <c r="AM100" s="20">
        <f t="shared" si="3"/>
        <v>0</v>
      </c>
      <c r="AN100" s="20">
        <f t="shared" si="4"/>
        <v>0</v>
      </c>
      <c r="AO100" s="92" t="str">
        <f t="shared" si="5"/>
        <v/>
      </c>
    </row>
    <row r="101" spans="1:41" ht="15" customHeight="1" x14ac:dyDescent="0.25">
      <c r="A101" s="2" t="s">
        <v>144</v>
      </c>
      <c r="B101" s="2" t="s">
        <v>145</v>
      </c>
      <c r="C101" s="2">
        <v>2014</v>
      </c>
      <c r="D101" s="2">
        <v>3724.6550000000002</v>
      </c>
      <c r="E101" s="2">
        <v>3926.9720000000002</v>
      </c>
      <c r="F101" s="2">
        <v>10.195</v>
      </c>
      <c r="G101" s="2">
        <v>11.887</v>
      </c>
      <c r="H101" s="2">
        <v>0</v>
      </c>
      <c r="I101" s="2">
        <v>55.39</v>
      </c>
      <c r="J101" s="2">
        <v>0</v>
      </c>
      <c r="K101" s="2">
        <v>0</v>
      </c>
      <c r="L101" s="2" t="s">
        <v>599</v>
      </c>
      <c r="M101" s="2">
        <v>236.16900000000001</v>
      </c>
      <c r="N101" s="2">
        <v>0</v>
      </c>
      <c r="O101" s="2">
        <v>0</v>
      </c>
      <c r="P101" s="2">
        <v>0</v>
      </c>
      <c r="Q101" s="2">
        <v>0</v>
      </c>
      <c r="R101" s="2">
        <v>9.7309999999999999</v>
      </c>
      <c r="S101" s="2" t="s">
        <v>8</v>
      </c>
      <c r="T101" s="2">
        <v>215.59299999999999</v>
      </c>
      <c r="U101" s="2">
        <v>0</v>
      </c>
      <c r="V101" s="2">
        <v>0</v>
      </c>
      <c r="W101" s="2">
        <v>0</v>
      </c>
      <c r="X101" s="2">
        <v>272.88900000000001</v>
      </c>
      <c r="Y101" s="2">
        <v>245.578</v>
      </c>
      <c r="Z101" s="2">
        <v>0</v>
      </c>
      <c r="AA101" s="2">
        <v>0</v>
      </c>
      <c r="AB101" s="2">
        <v>807.33199999999999</v>
      </c>
      <c r="AC101" s="2">
        <v>0</v>
      </c>
      <c r="AD101" s="2">
        <v>0</v>
      </c>
      <c r="AE101" s="2">
        <v>2016.231</v>
      </c>
      <c r="AF101" s="2" t="s">
        <v>600</v>
      </c>
      <c r="AG101" s="2">
        <v>587.12900000000002</v>
      </c>
      <c r="AH101" s="2">
        <v>45.976999999999997</v>
      </c>
      <c r="AI101" s="2">
        <v>45.976999999999997</v>
      </c>
      <c r="AM101" s="20">
        <f t="shared" si="3"/>
        <v>3926.9719999999998</v>
      </c>
      <c r="AN101" s="20">
        <f t="shared" si="4"/>
        <v>3724.6550000000002</v>
      </c>
      <c r="AO101" s="92">
        <f t="shared" si="5"/>
        <v>0.94848015213757586</v>
      </c>
    </row>
    <row r="102" spans="1:41" ht="15" customHeight="1" x14ac:dyDescent="0.25">
      <c r="A102" s="2" t="s">
        <v>144</v>
      </c>
      <c r="B102" s="2" t="s">
        <v>146</v>
      </c>
      <c r="C102" s="2">
        <v>2014</v>
      </c>
      <c r="D102" s="2">
        <v>63.424999999999997</v>
      </c>
      <c r="E102" s="2">
        <v>73.609215000000006</v>
      </c>
      <c r="F102" s="2">
        <v>0</v>
      </c>
      <c r="G102" s="2">
        <v>8.0455649999999999</v>
      </c>
      <c r="H102" s="2">
        <v>0</v>
      </c>
      <c r="I102" s="2">
        <v>1.5243450000000001</v>
      </c>
      <c r="J102" s="2">
        <v>0</v>
      </c>
      <c r="K102" s="2">
        <v>0</v>
      </c>
      <c r="L102" s="2" t="s">
        <v>599</v>
      </c>
      <c r="M102" s="2">
        <v>0</v>
      </c>
      <c r="N102" s="2">
        <v>0</v>
      </c>
      <c r="O102" s="2">
        <v>0</v>
      </c>
      <c r="P102" s="2">
        <v>0</v>
      </c>
      <c r="Q102" s="2">
        <v>0</v>
      </c>
      <c r="R102" s="2">
        <v>0</v>
      </c>
      <c r="S102" s="2" t="s">
        <v>8</v>
      </c>
      <c r="T102" s="2">
        <v>0</v>
      </c>
      <c r="U102" s="2">
        <v>0</v>
      </c>
      <c r="V102" s="2">
        <v>0</v>
      </c>
      <c r="W102" s="2">
        <v>0</v>
      </c>
      <c r="X102" s="2">
        <v>0</v>
      </c>
      <c r="Y102" s="2">
        <v>62.633780000000002</v>
      </c>
      <c r="Z102" s="2" t="s">
        <v>598</v>
      </c>
      <c r="AA102" s="2" t="s">
        <v>598</v>
      </c>
      <c r="AB102" s="2" t="s">
        <v>598</v>
      </c>
      <c r="AC102" s="2">
        <v>1.4055249999999999</v>
      </c>
      <c r="AD102" s="2" t="s">
        <v>598</v>
      </c>
      <c r="AE102" s="2" t="s">
        <v>598</v>
      </c>
      <c r="AF102" s="2" t="s">
        <v>598</v>
      </c>
      <c r="AG102" s="2" t="s">
        <v>598</v>
      </c>
      <c r="AH102" s="2" t="s">
        <v>598</v>
      </c>
      <c r="AI102" s="2" t="s">
        <v>598</v>
      </c>
      <c r="AM102" s="20">
        <f t="shared" si="3"/>
        <v>73.609214999999992</v>
      </c>
      <c r="AN102" s="20">
        <f t="shared" si="4"/>
        <v>63.424999999999997</v>
      </c>
      <c r="AO102" s="92">
        <f t="shared" si="5"/>
        <v>0.86164483617981802</v>
      </c>
    </row>
    <row r="103" spans="1:41" ht="15" customHeight="1" x14ac:dyDescent="0.25">
      <c r="A103" s="2" t="s">
        <v>147</v>
      </c>
      <c r="B103" s="2" t="s">
        <v>148</v>
      </c>
      <c r="C103" s="2">
        <v>2014</v>
      </c>
      <c r="D103" s="2">
        <v>0</v>
      </c>
      <c r="E103" s="2">
        <v>0</v>
      </c>
      <c r="F103" s="2" t="s">
        <v>598</v>
      </c>
      <c r="G103" s="2" t="s">
        <v>598</v>
      </c>
      <c r="H103" s="2" t="s">
        <v>598</v>
      </c>
      <c r="I103" s="2" t="s">
        <v>598</v>
      </c>
      <c r="J103" s="2" t="s">
        <v>598</v>
      </c>
      <c r="K103" s="2" t="s">
        <v>598</v>
      </c>
      <c r="L103" s="2" t="s">
        <v>599</v>
      </c>
      <c r="M103" s="2">
        <v>0</v>
      </c>
      <c r="N103" s="2">
        <v>0</v>
      </c>
      <c r="O103" s="2">
        <v>0</v>
      </c>
      <c r="P103" s="2" t="s">
        <v>598</v>
      </c>
      <c r="Q103" s="2" t="s">
        <v>598</v>
      </c>
      <c r="R103" s="2" t="s">
        <v>598</v>
      </c>
      <c r="S103" s="2" t="s">
        <v>8</v>
      </c>
      <c r="T103" s="2">
        <v>0</v>
      </c>
      <c r="U103" s="2" t="s">
        <v>598</v>
      </c>
      <c r="V103" s="2" t="s">
        <v>598</v>
      </c>
      <c r="W103" s="2">
        <v>0</v>
      </c>
      <c r="X103" s="2" t="s">
        <v>598</v>
      </c>
      <c r="Y103" s="2" t="s">
        <v>598</v>
      </c>
      <c r="Z103" s="2" t="s">
        <v>598</v>
      </c>
      <c r="AA103" s="2" t="s">
        <v>598</v>
      </c>
      <c r="AB103" s="2" t="s">
        <v>598</v>
      </c>
      <c r="AC103" s="2" t="s">
        <v>598</v>
      </c>
      <c r="AD103" s="2" t="s">
        <v>598</v>
      </c>
      <c r="AE103" s="2" t="s">
        <v>598</v>
      </c>
      <c r="AF103" s="2" t="s">
        <v>598</v>
      </c>
      <c r="AG103" s="2" t="s">
        <v>598</v>
      </c>
      <c r="AH103" s="2" t="s">
        <v>598</v>
      </c>
      <c r="AI103" s="2" t="s">
        <v>598</v>
      </c>
      <c r="AM103" s="20">
        <f t="shared" si="3"/>
        <v>0</v>
      </c>
      <c r="AN103" s="20">
        <f t="shared" si="4"/>
        <v>0</v>
      </c>
      <c r="AO103" s="92" t="str">
        <f t="shared" si="5"/>
        <v/>
      </c>
    </row>
    <row r="104" spans="1:41" ht="15" customHeight="1" x14ac:dyDescent="0.25">
      <c r="A104" s="2" t="s">
        <v>147</v>
      </c>
      <c r="B104" s="2" t="s">
        <v>149</v>
      </c>
      <c r="C104" s="2">
        <v>2014</v>
      </c>
      <c r="D104" s="2" t="s">
        <v>598</v>
      </c>
      <c r="E104" s="2" t="s">
        <v>598</v>
      </c>
      <c r="F104" s="2" t="s">
        <v>598</v>
      </c>
      <c r="G104" s="2" t="s">
        <v>598</v>
      </c>
      <c r="H104" s="2" t="s">
        <v>598</v>
      </c>
      <c r="I104" s="2" t="s">
        <v>598</v>
      </c>
      <c r="J104" s="2" t="s">
        <v>598</v>
      </c>
      <c r="K104" s="2" t="s">
        <v>598</v>
      </c>
      <c r="L104" s="2" t="s">
        <v>599</v>
      </c>
      <c r="M104" s="2" t="s">
        <v>609</v>
      </c>
      <c r="N104" s="2" t="s">
        <v>609</v>
      </c>
      <c r="O104" s="2" t="s">
        <v>609</v>
      </c>
      <c r="P104" s="2" t="s">
        <v>598</v>
      </c>
      <c r="Q104" s="2" t="s">
        <v>598</v>
      </c>
      <c r="R104" s="2" t="s">
        <v>598</v>
      </c>
      <c r="S104" s="2" t="s">
        <v>598</v>
      </c>
      <c r="T104" s="2" t="s">
        <v>609</v>
      </c>
      <c r="U104" s="2" t="s">
        <v>598</v>
      </c>
      <c r="V104" s="2" t="s">
        <v>598</v>
      </c>
      <c r="W104" s="2" t="s">
        <v>598</v>
      </c>
      <c r="X104" s="2" t="s">
        <v>598</v>
      </c>
      <c r="Y104" s="2" t="s">
        <v>598</v>
      </c>
      <c r="Z104" s="2" t="s">
        <v>598</v>
      </c>
      <c r="AA104" s="2" t="s">
        <v>598</v>
      </c>
      <c r="AB104" s="2" t="s">
        <v>598</v>
      </c>
      <c r="AC104" s="2" t="s">
        <v>598</v>
      </c>
      <c r="AD104" s="2" t="s">
        <v>598</v>
      </c>
      <c r="AE104" s="2" t="s">
        <v>598</v>
      </c>
      <c r="AF104" s="2" t="s">
        <v>598</v>
      </c>
      <c r="AG104" s="2" t="s">
        <v>598</v>
      </c>
      <c r="AH104" s="2" t="s">
        <v>598</v>
      </c>
      <c r="AI104" s="2" t="s">
        <v>598</v>
      </c>
      <c r="AM104" s="20">
        <f t="shared" si="3"/>
        <v>0</v>
      </c>
      <c r="AN104" s="20">
        <f t="shared" si="4"/>
        <v>0</v>
      </c>
      <c r="AO104" s="92" t="str">
        <f t="shared" si="5"/>
        <v/>
      </c>
    </row>
    <row r="105" spans="1:41" ht="15" customHeight="1" x14ac:dyDescent="0.2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T105" s="2" t="s">
        <v>599</v>
      </c>
      <c r="U105" s="2" t="s">
        <v>599</v>
      </c>
      <c r="V105" s="2" t="s">
        <v>599</v>
      </c>
      <c r="W105" s="2" t="s">
        <v>599</v>
      </c>
      <c r="X105" s="2" t="s">
        <v>599</v>
      </c>
      <c r="Y105" s="2" t="s">
        <v>599</v>
      </c>
      <c r="Z105" s="2" t="s">
        <v>599</v>
      </c>
      <c r="AA105" s="2" t="s">
        <v>599</v>
      </c>
      <c r="AB105" s="2" t="s">
        <v>599</v>
      </c>
      <c r="AC105" s="2" t="s">
        <v>599</v>
      </c>
      <c r="AD105" s="2" t="s">
        <v>599</v>
      </c>
      <c r="AE105" s="2" t="s">
        <v>599</v>
      </c>
      <c r="AF105" s="2" t="s">
        <v>599</v>
      </c>
      <c r="AG105" s="2" t="s">
        <v>599</v>
      </c>
      <c r="AH105" s="2" t="s">
        <v>599</v>
      </c>
      <c r="AI105" s="2" t="s">
        <v>599</v>
      </c>
      <c r="AM105" s="20">
        <f t="shared" si="3"/>
        <v>0</v>
      </c>
      <c r="AN105" s="20">
        <f t="shared" si="4"/>
        <v>0</v>
      </c>
      <c r="AO105" s="92" t="str">
        <f t="shared" si="5"/>
        <v/>
      </c>
    </row>
    <row r="106" spans="1:41" ht="15" customHeight="1" x14ac:dyDescent="0.25">
      <c r="A106" s="2" t="s">
        <v>147</v>
      </c>
      <c r="B106" s="2" t="s">
        <v>151</v>
      </c>
      <c r="C106" s="2">
        <v>2014</v>
      </c>
      <c r="D106" s="2">
        <v>0</v>
      </c>
      <c r="E106" s="2" t="s">
        <v>598</v>
      </c>
      <c r="F106" s="2" t="s">
        <v>598</v>
      </c>
      <c r="G106" s="2" t="s">
        <v>598</v>
      </c>
      <c r="H106" s="2" t="s">
        <v>598</v>
      </c>
      <c r="I106" s="2" t="s">
        <v>598</v>
      </c>
      <c r="J106" s="2" t="s">
        <v>598</v>
      </c>
      <c r="K106" s="2" t="s">
        <v>598</v>
      </c>
      <c r="L106" s="2" t="s">
        <v>599</v>
      </c>
      <c r="M106" s="2" t="s">
        <v>609</v>
      </c>
      <c r="N106" s="2" t="s">
        <v>609</v>
      </c>
      <c r="O106" s="2" t="s">
        <v>609</v>
      </c>
      <c r="P106" s="2" t="s">
        <v>598</v>
      </c>
      <c r="Q106" s="2" t="s">
        <v>598</v>
      </c>
      <c r="R106" s="2" t="s">
        <v>598</v>
      </c>
      <c r="S106" s="2" t="s">
        <v>8</v>
      </c>
      <c r="T106" s="2" t="s">
        <v>609</v>
      </c>
      <c r="U106" s="2" t="s">
        <v>598</v>
      </c>
      <c r="V106" s="2" t="s">
        <v>598</v>
      </c>
      <c r="W106" s="2" t="s">
        <v>598</v>
      </c>
      <c r="X106" s="2" t="s">
        <v>598</v>
      </c>
      <c r="Y106" s="2" t="s">
        <v>598</v>
      </c>
      <c r="Z106" s="2" t="s">
        <v>598</v>
      </c>
      <c r="AA106" s="2" t="s">
        <v>598</v>
      </c>
      <c r="AB106" s="2" t="s">
        <v>598</v>
      </c>
      <c r="AC106" s="2" t="s">
        <v>598</v>
      </c>
      <c r="AD106" s="2" t="s">
        <v>598</v>
      </c>
      <c r="AE106" s="2" t="s">
        <v>598</v>
      </c>
      <c r="AF106" s="2" t="s">
        <v>598</v>
      </c>
      <c r="AG106" s="2" t="s">
        <v>598</v>
      </c>
      <c r="AH106" s="2" t="s">
        <v>598</v>
      </c>
      <c r="AI106" s="2" t="s">
        <v>598</v>
      </c>
      <c r="AM106" s="20">
        <f t="shared" si="3"/>
        <v>0</v>
      </c>
      <c r="AN106" s="20">
        <f t="shared" si="4"/>
        <v>0</v>
      </c>
      <c r="AO106" s="92" t="str">
        <f t="shared" si="5"/>
        <v/>
      </c>
    </row>
    <row r="107" spans="1:41" ht="15" customHeight="1" x14ac:dyDescent="0.25">
      <c r="A107" s="2" t="s">
        <v>147</v>
      </c>
      <c r="B107" s="2" t="s">
        <v>152</v>
      </c>
      <c r="C107" s="2">
        <v>2014</v>
      </c>
      <c r="D107" s="2">
        <v>0</v>
      </c>
      <c r="E107" s="2" t="s">
        <v>598</v>
      </c>
      <c r="F107" s="2" t="s">
        <v>598</v>
      </c>
      <c r="G107" s="2" t="s">
        <v>598</v>
      </c>
      <c r="H107" s="2" t="s">
        <v>598</v>
      </c>
      <c r="I107" s="2" t="s">
        <v>598</v>
      </c>
      <c r="J107" s="2" t="s">
        <v>598</v>
      </c>
      <c r="K107" s="2" t="s">
        <v>598</v>
      </c>
      <c r="L107" s="2" t="s">
        <v>599</v>
      </c>
      <c r="M107" s="2" t="s">
        <v>609</v>
      </c>
      <c r="N107" s="2" t="s">
        <v>609</v>
      </c>
      <c r="O107" s="2" t="s">
        <v>609</v>
      </c>
      <c r="P107" s="2" t="s">
        <v>598</v>
      </c>
      <c r="Q107" s="2" t="s">
        <v>598</v>
      </c>
      <c r="R107" s="2" t="s">
        <v>598</v>
      </c>
      <c r="S107" s="2" t="s">
        <v>8</v>
      </c>
      <c r="T107" s="2" t="s">
        <v>598</v>
      </c>
      <c r="U107" s="2" t="s">
        <v>598</v>
      </c>
      <c r="V107" s="2" t="s">
        <v>598</v>
      </c>
      <c r="W107" s="2" t="s">
        <v>598</v>
      </c>
      <c r="X107" s="2" t="s">
        <v>598</v>
      </c>
      <c r="Y107" s="2" t="s">
        <v>598</v>
      </c>
      <c r="Z107" s="2" t="s">
        <v>598</v>
      </c>
      <c r="AA107" s="2" t="s">
        <v>598</v>
      </c>
      <c r="AB107" s="2" t="s">
        <v>598</v>
      </c>
      <c r="AC107" s="2" t="s">
        <v>598</v>
      </c>
      <c r="AD107" s="2" t="s">
        <v>598</v>
      </c>
      <c r="AE107" s="2" t="s">
        <v>598</v>
      </c>
      <c r="AF107" s="2" t="s">
        <v>598</v>
      </c>
      <c r="AG107" s="2" t="s">
        <v>598</v>
      </c>
      <c r="AH107" s="2" t="s">
        <v>598</v>
      </c>
      <c r="AI107" s="2" t="s">
        <v>598</v>
      </c>
      <c r="AM107" s="20">
        <f t="shared" si="3"/>
        <v>0</v>
      </c>
      <c r="AN107" s="20">
        <f t="shared" si="4"/>
        <v>0</v>
      </c>
      <c r="AO107" s="92" t="str">
        <f t="shared" si="5"/>
        <v/>
      </c>
    </row>
    <row r="108" spans="1:41" ht="15" customHeight="1" x14ac:dyDescent="0.25">
      <c r="A108" s="2" t="s">
        <v>147</v>
      </c>
      <c r="B108" s="2" t="s">
        <v>153</v>
      </c>
      <c r="C108" s="2">
        <v>2014</v>
      </c>
      <c r="D108" s="2" t="s">
        <v>598</v>
      </c>
      <c r="E108" s="2" t="s">
        <v>598</v>
      </c>
      <c r="F108" s="2" t="s">
        <v>598</v>
      </c>
      <c r="G108" s="2" t="s">
        <v>598</v>
      </c>
      <c r="H108" s="2" t="s">
        <v>598</v>
      </c>
      <c r="I108" s="2" t="s">
        <v>598</v>
      </c>
      <c r="J108" s="2" t="s">
        <v>598</v>
      </c>
      <c r="K108" s="2" t="s">
        <v>598</v>
      </c>
      <c r="L108" s="2" t="s">
        <v>599</v>
      </c>
      <c r="M108" s="2" t="s">
        <v>609</v>
      </c>
      <c r="N108" s="2" t="s">
        <v>609</v>
      </c>
      <c r="O108" s="2" t="s">
        <v>609</v>
      </c>
      <c r="P108" s="2" t="s">
        <v>598</v>
      </c>
      <c r="Q108" s="2" t="s">
        <v>598</v>
      </c>
      <c r="R108" s="2" t="s">
        <v>598</v>
      </c>
      <c r="S108" s="2" t="s">
        <v>8</v>
      </c>
      <c r="T108" s="2" t="s">
        <v>598</v>
      </c>
      <c r="U108" s="2" t="s">
        <v>598</v>
      </c>
      <c r="V108" s="2" t="s">
        <v>598</v>
      </c>
      <c r="W108" s="2" t="s">
        <v>598</v>
      </c>
      <c r="X108" s="2" t="s">
        <v>598</v>
      </c>
      <c r="Y108" s="2" t="s">
        <v>598</v>
      </c>
      <c r="Z108" s="2" t="s">
        <v>598</v>
      </c>
      <c r="AA108" s="2" t="s">
        <v>598</v>
      </c>
      <c r="AB108" s="2" t="s">
        <v>598</v>
      </c>
      <c r="AC108" s="2" t="s">
        <v>598</v>
      </c>
      <c r="AD108" s="2" t="s">
        <v>598</v>
      </c>
      <c r="AE108" s="2" t="s">
        <v>598</v>
      </c>
      <c r="AF108" s="2" t="s">
        <v>598</v>
      </c>
      <c r="AG108" s="2" t="s">
        <v>598</v>
      </c>
      <c r="AH108" s="2" t="s">
        <v>598</v>
      </c>
      <c r="AI108" s="2" t="s">
        <v>598</v>
      </c>
      <c r="AM108" s="20">
        <f t="shared" si="3"/>
        <v>0</v>
      </c>
      <c r="AN108" s="20">
        <f t="shared" si="4"/>
        <v>0</v>
      </c>
      <c r="AO108" s="92" t="str">
        <f t="shared" si="5"/>
        <v/>
      </c>
    </row>
    <row r="109" spans="1:41" ht="15" customHeight="1" x14ac:dyDescent="0.25">
      <c r="A109" s="2" t="s">
        <v>147</v>
      </c>
      <c r="B109" s="2" t="s">
        <v>154</v>
      </c>
      <c r="C109" s="2">
        <v>2014</v>
      </c>
      <c r="D109" s="2" t="s">
        <v>609</v>
      </c>
      <c r="E109" s="2" t="s">
        <v>598</v>
      </c>
      <c r="F109" s="2" t="s">
        <v>598</v>
      </c>
      <c r="G109" s="2" t="s">
        <v>598</v>
      </c>
      <c r="H109" s="2" t="s">
        <v>598</v>
      </c>
      <c r="I109" s="2" t="s">
        <v>598</v>
      </c>
      <c r="J109" s="2" t="s">
        <v>598</v>
      </c>
      <c r="K109" s="2" t="s">
        <v>598</v>
      </c>
      <c r="L109" s="2" t="s">
        <v>599</v>
      </c>
      <c r="M109" s="2" t="s">
        <v>609</v>
      </c>
      <c r="N109" s="2" t="s">
        <v>609</v>
      </c>
      <c r="O109" s="2" t="s">
        <v>609</v>
      </c>
      <c r="P109" s="2" t="s">
        <v>598</v>
      </c>
      <c r="Q109" s="2" t="s">
        <v>598</v>
      </c>
      <c r="R109" s="2" t="s">
        <v>598</v>
      </c>
      <c r="S109" s="2" t="s">
        <v>8</v>
      </c>
      <c r="T109" s="2" t="s">
        <v>598</v>
      </c>
      <c r="U109" s="2" t="s">
        <v>598</v>
      </c>
      <c r="V109" s="2" t="s">
        <v>598</v>
      </c>
      <c r="W109" s="2" t="s">
        <v>598</v>
      </c>
      <c r="X109" s="2" t="s">
        <v>598</v>
      </c>
      <c r="Y109" s="2" t="s">
        <v>598</v>
      </c>
      <c r="Z109" s="2" t="s">
        <v>598</v>
      </c>
      <c r="AA109" s="2" t="s">
        <v>598</v>
      </c>
      <c r="AB109" s="2" t="s">
        <v>598</v>
      </c>
      <c r="AC109" s="2" t="s">
        <v>598</v>
      </c>
      <c r="AD109" s="2" t="s">
        <v>598</v>
      </c>
      <c r="AE109" s="2" t="s">
        <v>598</v>
      </c>
      <c r="AF109" s="2" t="s">
        <v>598</v>
      </c>
      <c r="AG109" s="2" t="s">
        <v>598</v>
      </c>
      <c r="AH109" s="2" t="s">
        <v>598</v>
      </c>
      <c r="AI109" s="2" t="s">
        <v>598</v>
      </c>
      <c r="AM109" s="20">
        <f t="shared" si="3"/>
        <v>0</v>
      </c>
      <c r="AN109" s="20">
        <f t="shared" si="4"/>
        <v>0</v>
      </c>
      <c r="AO109" s="92" t="str">
        <f t="shared" si="5"/>
        <v/>
      </c>
    </row>
    <row r="110" spans="1:41" ht="15" customHeight="1" x14ac:dyDescent="0.25">
      <c r="A110" s="2" t="s">
        <v>147</v>
      </c>
      <c r="B110" s="2" t="s">
        <v>155</v>
      </c>
      <c r="C110" s="2">
        <v>2014</v>
      </c>
      <c r="D110" s="2" t="s">
        <v>609</v>
      </c>
      <c r="E110" s="2" t="s">
        <v>598</v>
      </c>
      <c r="F110" s="2" t="s">
        <v>598</v>
      </c>
      <c r="G110" s="2" t="s">
        <v>598</v>
      </c>
      <c r="H110" s="2" t="s">
        <v>598</v>
      </c>
      <c r="I110" s="2" t="s">
        <v>598</v>
      </c>
      <c r="J110" s="2" t="s">
        <v>598</v>
      </c>
      <c r="K110" s="2" t="s">
        <v>598</v>
      </c>
      <c r="L110" s="2" t="s">
        <v>599</v>
      </c>
      <c r="M110" s="2" t="s">
        <v>609</v>
      </c>
      <c r="N110" s="2" t="s">
        <v>609</v>
      </c>
      <c r="O110" s="2" t="s">
        <v>609</v>
      </c>
      <c r="P110" s="2" t="s">
        <v>598</v>
      </c>
      <c r="Q110" s="2" t="s">
        <v>598</v>
      </c>
      <c r="R110" s="2" t="s">
        <v>598</v>
      </c>
      <c r="S110" s="2" t="s">
        <v>8</v>
      </c>
      <c r="T110" s="2" t="s">
        <v>598</v>
      </c>
      <c r="U110" s="2" t="s">
        <v>598</v>
      </c>
      <c r="V110" s="2" t="s">
        <v>598</v>
      </c>
      <c r="W110" s="2" t="s">
        <v>598</v>
      </c>
      <c r="X110" s="2" t="s">
        <v>598</v>
      </c>
      <c r="Y110" s="2" t="s">
        <v>598</v>
      </c>
      <c r="Z110" s="2" t="s">
        <v>598</v>
      </c>
      <c r="AA110" s="2" t="s">
        <v>598</v>
      </c>
      <c r="AB110" s="2" t="s">
        <v>598</v>
      </c>
      <c r="AC110" s="2" t="s">
        <v>598</v>
      </c>
      <c r="AD110" s="2" t="s">
        <v>598</v>
      </c>
      <c r="AE110" s="2" t="s">
        <v>598</v>
      </c>
      <c r="AF110" s="2" t="s">
        <v>598</v>
      </c>
      <c r="AG110" s="2" t="s">
        <v>598</v>
      </c>
      <c r="AH110" s="2" t="s">
        <v>598</v>
      </c>
      <c r="AI110" s="2" t="s">
        <v>598</v>
      </c>
      <c r="AM110" s="20">
        <f t="shared" si="3"/>
        <v>0</v>
      </c>
      <c r="AN110" s="20">
        <f t="shared" si="4"/>
        <v>0</v>
      </c>
      <c r="AO110" s="92" t="str">
        <f t="shared" si="5"/>
        <v/>
      </c>
    </row>
    <row r="111" spans="1:41" ht="15" customHeight="1" x14ac:dyDescent="0.25">
      <c r="A111" s="2" t="s">
        <v>156</v>
      </c>
      <c r="B111" s="2" t="s">
        <v>157</v>
      </c>
      <c r="C111" s="2">
        <v>2014</v>
      </c>
      <c r="D111" s="2">
        <v>24.382000000000001</v>
      </c>
      <c r="E111" s="2">
        <v>27.741</v>
      </c>
      <c r="F111" s="2" t="s">
        <v>598</v>
      </c>
      <c r="G111" s="2">
        <v>0.33700000000000002</v>
      </c>
      <c r="H111" s="2" t="s">
        <v>598</v>
      </c>
      <c r="I111" s="2" t="s">
        <v>598</v>
      </c>
      <c r="J111" s="2" t="s">
        <v>598</v>
      </c>
      <c r="K111" s="2" t="s">
        <v>598</v>
      </c>
      <c r="L111" s="2" t="s">
        <v>599</v>
      </c>
      <c r="M111" s="2">
        <v>12</v>
      </c>
      <c r="N111" s="2" t="s">
        <v>598</v>
      </c>
      <c r="O111" s="2">
        <v>10.228</v>
      </c>
      <c r="P111" s="2" t="s">
        <v>598</v>
      </c>
      <c r="Q111" s="2" t="s">
        <v>598</v>
      </c>
      <c r="R111" s="2" t="s">
        <v>598</v>
      </c>
      <c r="S111" s="2" t="s">
        <v>598</v>
      </c>
      <c r="T111" s="2">
        <v>4.8470000000000004</v>
      </c>
      <c r="U111" s="2" t="s">
        <v>598</v>
      </c>
      <c r="V111" s="2" t="s">
        <v>598</v>
      </c>
      <c r="W111" s="2" t="s">
        <v>598</v>
      </c>
      <c r="X111" s="2" t="s">
        <v>598</v>
      </c>
      <c r="Y111" s="2" t="s">
        <v>598</v>
      </c>
      <c r="Z111" s="2" t="s">
        <v>598</v>
      </c>
      <c r="AA111" s="2" t="s">
        <v>598</v>
      </c>
      <c r="AB111" s="2" t="s">
        <v>598</v>
      </c>
      <c r="AC111" s="2" t="s">
        <v>598</v>
      </c>
      <c r="AD111" s="2" t="s">
        <v>598</v>
      </c>
      <c r="AE111" s="2" t="s">
        <v>598</v>
      </c>
      <c r="AF111" s="2" t="s">
        <v>598</v>
      </c>
      <c r="AG111" s="2" t="s">
        <v>598</v>
      </c>
      <c r="AH111" s="2">
        <v>0.32900000000000001</v>
      </c>
      <c r="AI111" s="2">
        <v>0.32900000000000001</v>
      </c>
      <c r="AM111" s="20">
        <f t="shared" si="3"/>
        <v>27.741</v>
      </c>
      <c r="AN111" s="20">
        <f t="shared" si="4"/>
        <v>24.382000000000001</v>
      </c>
      <c r="AO111" s="92">
        <f t="shared" si="5"/>
        <v>0.87891568436610079</v>
      </c>
    </row>
    <row r="112" spans="1:41" ht="15" customHeight="1" x14ac:dyDescent="0.25">
      <c r="A112" s="2" t="s">
        <v>156</v>
      </c>
      <c r="B112" s="2" t="s">
        <v>158</v>
      </c>
      <c r="C112" s="2">
        <v>2014</v>
      </c>
      <c r="D112" s="2" t="s">
        <v>598</v>
      </c>
      <c r="E112" s="2" t="s">
        <v>598</v>
      </c>
      <c r="F112" s="2" t="s">
        <v>598</v>
      </c>
      <c r="G112" s="2" t="s">
        <v>598</v>
      </c>
      <c r="H112" s="2" t="s">
        <v>598</v>
      </c>
      <c r="I112" s="2" t="s">
        <v>598</v>
      </c>
      <c r="J112" s="2" t="s">
        <v>598</v>
      </c>
      <c r="K112" s="2" t="s">
        <v>598</v>
      </c>
      <c r="L112" s="2" t="s">
        <v>599</v>
      </c>
      <c r="M112" s="2" t="s">
        <v>598</v>
      </c>
      <c r="N112" s="2" t="s">
        <v>598</v>
      </c>
      <c r="O112" s="2" t="s">
        <v>598</v>
      </c>
      <c r="P112" s="2" t="s">
        <v>598</v>
      </c>
      <c r="Q112" s="2" t="s">
        <v>598</v>
      </c>
      <c r="R112" s="2" t="s">
        <v>598</v>
      </c>
      <c r="S112" s="2" t="s">
        <v>598</v>
      </c>
      <c r="T112" s="2" t="s">
        <v>598</v>
      </c>
      <c r="U112" s="2" t="s">
        <v>598</v>
      </c>
      <c r="V112" s="2" t="s">
        <v>598</v>
      </c>
      <c r="W112" s="2" t="s">
        <v>598</v>
      </c>
      <c r="X112" s="2" t="s">
        <v>598</v>
      </c>
      <c r="Y112" s="2" t="s">
        <v>598</v>
      </c>
      <c r="Z112" s="2" t="s">
        <v>598</v>
      </c>
      <c r="AA112" s="2" t="s">
        <v>598</v>
      </c>
      <c r="AB112" s="2" t="s">
        <v>598</v>
      </c>
      <c r="AC112" s="2" t="s">
        <v>598</v>
      </c>
      <c r="AD112" s="2" t="s">
        <v>598</v>
      </c>
      <c r="AE112" s="2" t="s">
        <v>598</v>
      </c>
      <c r="AF112" s="2" t="s">
        <v>598</v>
      </c>
      <c r="AG112" s="2" t="s">
        <v>598</v>
      </c>
      <c r="AH112" s="2" t="s">
        <v>598</v>
      </c>
      <c r="AI112" s="2" t="s">
        <v>598</v>
      </c>
      <c r="AM112" s="20">
        <f t="shared" si="3"/>
        <v>0</v>
      </c>
      <c r="AN112" s="20">
        <f t="shared" si="4"/>
        <v>0</v>
      </c>
      <c r="AO112" s="92" t="str">
        <f t="shared" si="5"/>
        <v/>
      </c>
    </row>
    <row r="113" spans="1:41" ht="15" customHeight="1" x14ac:dyDescent="0.25">
      <c r="A113" s="2" t="s">
        <v>156</v>
      </c>
      <c r="B113" s="2" t="s">
        <v>159</v>
      </c>
      <c r="C113" s="2">
        <v>2014</v>
      </c>
      <c r="D113" s="2">
        <v>2.1469999999999998</v>
      </c>
      <c r="E113" s="2">
        <v>2.1419999999999999</v>
      </c>
      <c r="F113" s="2" t="s">
        <v>598</v>
      </c>
      <c r="G113" s="2" t="s">
        <v>598</v>
      </c>
      <c r="H113" s="2" t="s">
        <v>598</v>
      </c>
      <c r="I113" s="2" t="s">
        <v>598</v>
      </c>
      <c r="J113" s="2" t="s">
        <v>598</v>
      </c>
      <c r="K113" s="2" t="s">
        <v>598</v>
      </c>
      <c r="L113" s="2" t="s">
        <v>599</v>
      </c>
      <c r="M113" s="2" t="s">
        <v>598</v>
      </c>
      <c r="N113" s="2" t="s">
        <v>598</v>
      </c>
      <c r="O113" s="2" t="s">
        <v>598</v>
      </c>
      <c r="P113" s="2" t="s">
        <v>598</v>
      </c>
      <c r="Q113" s="2" t="s">
        <v>598</v>
      </c>
      <c r="R113" s="2" t="s">
        <v>598</v>
      </c>
      <c r="S113" s="2" t="s">
        <v>598</v>
      </c>
      <c r="T113" s="2" t="s">
        <v>598</v>
      </c>
      <c r="U113" s="2">
        <v>2.08</v>
      </c>
      <c r="V113" s="2" t="s">
        <v>598</v>
      </c>
      <c r="W113" s="2" t="s">
        <v>598</v>
      </c>
      <c r="X113" s="2" t="s">
        <v>598</v>
      </c>
      <c r="Y113" s="2" t="s">
        <v>598</v>
      </c>
      <c r="Z113" s="2" t="s">
        <v>598</v>
      </c>
      <c r="AA113" s="2" t="s">
        <v>598</v>
      </c>
      <c r="AB113" s="2" t="s">
        <v>598</v>
      </c>
      <c r="AC113" s="2" t="s">
        <v>598</v>
      </c>
      <c r="AD113" s="2" t="s">
        <v>598</v>
      </c>
      <c r="AE113" s="2" t="s">
        <v>598</v>
      </c>
      <c r="AF113" s="2" t="s">
        <v>598</v>
      </c>
      <c r="AG113" s="2" t="s">
        <v>598</v>
      </c>
      <c r="AH113" s="2">
        <v>6.2E-2</v>
      </c>
      <c r="AI113" s="2">
        <v>6.2E-2</v>
      </c>
      <c r="AM113" s="20">
        <f t="shared" si="3"/>
        <v>2.1419999999999999</v>
      </c>
      <c r="AN113" s="20">
        <f t="shared" si="4"/>
        <v>2.1469999999999998</v>
      </c>
      <c r="AO113" s="92">
        <f t="shared" si="5"/>
        <v>1.0023342670401494</v>
      </c>
    </row>
    <row r="114" spans="1:41" ht="15" customHeight="1" x14ac:dyDescent="0.25">
      <c r="A114" s="2" t="s">
        <v>160</v>
      </c>
      <c r="B114" s="2" t="s">
        <v>161</v>
      </c>
      <c r="C114" s="2">
        <v>2014</v>
      </c>
      <c r="D114" s="2">
        <v>13.18</v>
      </c>
      <c r="E114" s="2">
        <v>13.18</v>
      </c>
      <c r="F114" s="2" t="s">
        <v>598</v>
      </c>
      <c r="G114" s="2">
        <v>0.34</v>
      </c>
      <c r="H114" s="2" t="s">
        <v>598</v>
      </c>
      <c r="I114" s="2" t="s">
        <v>598</v>
      </c>
      <c r="J114" s="2" t="s">
        <v>598</v>
      </c>
      <c r="K114" s="2" t="s">
        <v>598</v>
      </c>
      <c r="L114" s="2" t="s">
        <v>599</v>
      </c>
      <c r="M114" s="2">
        <v>12.84</v>
      </c>
      <c r="N114" s="2" t="s">
        <v>598</v>
      </c>
      <c r="O114" s="2" t="s">
        <v>598</v>
      </c>
      <c r="P114" s="2" t="s">
        <v>598</v>
      </c>
      <c r="Q114" s="2" t="s">
        <v>598</v>
      </c>
      <c r="R114" s="2" t="s">
        <v>598</v>
      </c>
      <c r="S114" s="2" t="s">
        <v>8</v>
      </c>
      <c r="T114" s="2" t="s">
        <v>598</v>
      </c>
      <c r="U114" s="2" t="s">
        <v>598</v>
      </c>
      <c r="V114" s="2" t="s">
        <v>598</v>
      </c>
      <c r="W114" s="2" t="s">
        <v>598</v>
      </c>
      <c r="X114" s="2" t="s">
        <v>598</v>
      </c>
      <c r="Y114" s="2" t="s">
        <v>598</v>
      </c>
      <c r="Z114" s="2" t="s">
        <v>598</v>
      </c>
      <c r="AA114" s="2" t="s">
        <v>598</v>
      </c>
      <c r="AB114" s="2" t="s">
        <v>598</v>
      </c>
      <c r="AC114" s="2" t="s">
        <v>598</v>
      </c>
      <c r="AD114" s="2" t="s">
        <v>598</v>
      </c>
      <c r="AE114" s="2" t="s">
        <v>598</v>
      </c>
      <c r="AF114" s="2" t="s">
        <v>598</v>
      </c>
      <c r="AG114" s="2" t="s">
        <v>598</v>
      </c>
      <c r="AH114" s="2" t="s">
        <v>598</v>
      </c>
      <c r="AI114" s="2" t="s">
        <v>598</v>
      </c>
      <c r="AM114" s="20">
        <f t="shared" si="3"/>
        <v>13.18</v>
      </c>
      <c r="AN114" s="20">
        <f t="shared" si="4"/>
        <v>13.18</v>
      </c>
      <c r="AO114" s="92">
        <f t="shared" si="5"/>
        <v>1</v>
      </c>
    </row>
    <row r="115" spans="1:41" ht="15" customHeight="1" x14ac:dyDescent="0.25">
      <c r="A115" s="2" t="s">
        <v>160</v>
      </c>
      <c r="B115" s="2" t="s">
        <v>162</v>
      </c>
      <c r="C115" s="2">
        <v>2014</v>
      </c>
      <c r="D115" s="2">
        <v>0.43</v>
      </c>
      <c r="E115" s="2">
        <v>0.43099999999999999</v>
      </c>
      <c r="F115" s="2" t="s">
        <v>598</v>
      </c>
      <c r="G115" s="2">
        <v>0.22</v>
      </c>
      <c r="H115" s="2" t="s">
        <v>598</v>
      </c>
      <c r="I115" s="2" t="s">
        <v>598</v>
      </c>
      <c r="J115" s="2" t="s">
        <v>598</v>
      </c>
      <c r="K115" s="2" t="s">
        <v>598</v>
      </c>
      <c r="L115" s="2" t="s">
        <v>599</v>
      </c>
      <c r="M115" s="2" t="s">
        <v>598</v>
      </c>
      <c r="N115" s="2" t="s">
        <v>598</v>
      </c>
      <c r="O115" s="2">
        <v>0.21099999999999999</v>
      </c>
      <c r="P115" s="2" t="s">
        <v>598</v>
      </c>
      <c r="Q115" s="2" t="s">
        <v>598</v>
      </c>
      <c r="R115" s="2" t="s">
        <v>598</v>
      </c>
      <c r="S115" s="2" t="s">
        <v>8</v>
      </c>
      <c r="T115" s="2" t="s">
        <v>598</v>
      </c>
      <c r="U115" s="2" t="s">
        <v>598</v>
      </c>
      <c r="V115" s="2" t="s">
        <v>598</v>
      </c>
      <c r="W115" s="2" t="s">
        <v>598</v>
      </c>
      <c r="X115" s="2" t="s">
        <v>598</v>
      </c>
      <c r="Y115" s="2" t="s">
        <v>598</v>
      </c>
      <c r="Z115" s="2" t="s">
        <v>598</v>
      </c>
      <c r="AA115" s="2" t="s">
        <v>598</v>
      </c>
      <c r="AB115" s="2" t="s">
        <v>598</v>
      </c>
      <c r="AC115" s="2" t="s">
        <v>598</v>
      </c>
      <c r="AD115" s="2" t="s">
        <v>598</v>
      </c>
      <c r="AE115" s="2" t="s">
        <v>598</v>
      </c>
      <c r="AF115" s="2" t="s">
        <v>598</v>
      </c>
      <c r="AG115" s="2" t="s">
        <v>598</v>
      </c>
      <c r="AH115" s="2" t="s">
        <v>598</v>
      </c>
      <c r="AI115" s="2" t="s">
        <v>598</v>
      </c>
      <c r="AM115" s="20">
        <f t="shared" si="3"/>
        <v>0.43099999999999999</v>
      </c>
      <c r="AN115" s="20">
        <f t="shared" si="4"/>
        <v>0.43</v>
      </c>
      <c r="AO115" s="92">
        <f t="shared" si="5"/>
        <v>0.99767981438515085</v>
      </c>
    </row>
    <row r="116" spans="1:41" ht="15" customHeight="1" x14ac:dyDescent="0.25">
      <c r="A116" s="2" t="s">
        <v>160</v>
      </c>
      <c r="B116" s="2" t="s">
        <v>163</v>
      </c>
      <c r="C116" s="2">
        <v>2014</v>
      </c>
      <c r="D116" s="2">
        <v>17.8</v>
      </c>
      <c r="E116" s="2">
        <v>4.3</v>
      </c>
      <c r="F116" s="2" t="s">
        <v>598</v>
      </c>
      <c r="G116" s="2">
        <v>0.6</v>
      </c>
      <c r="H116" s="2" t="s">
        <v>598</v>
      </c>
      <c r="I116" s="2">
        <v>3.7</v>
      </c>
      <c r="J116" s="2" t="s">
        <v>598</v>
      </c>
      <c r="K116" s="2" t="s">
        <v>598</v>
      </c>
      <c r="L116" s="2" t="s">
        <v>599</v>
      </c>
      <c r="M116" s="2" t="s">
        <v>598</v>
      </c>
      <c r="N116" s="2" t="s">
        <v>598</v>
      </c>
      <c r="O116" s="2" t="s">
        <v>598</v>
      </c>
      <c r="P116" s="2" t="s">
        <v>598</v>
      </c>
      <c r="Q116" s="2" t="s">
        <v>598</v>
      </c>
      <c r="R116" s="2" t="s">
        <v>598</v>
      </c>
      <c r="S116" s="2" t="s">
        <v>598</v>
      </c>
      <c r="T116" s="2" t="s">
        <v>598</v>
      </c>
      <c r="U116" s="2" t="s">
        <v>598</v>
      </c>
      <c r="V116" s="2" t="s">
        <v>598</v>
      </c>
      <c r="W116" s="2" t="s">
        <v>598</v>
      </c>
      <c r="X116" s="2" t="s">
        <v>598</v>
      </c>
      <c r="Y116" s="2" t="s">
        <v>598</v>
      </c>
      <c r="Z116" s="2" t="s">
        <v>598</v>
      </c>
      <c r="AA116" s="2" t="s">
        <v>598</v>
      </c>
      <c r="AB116" s="2" t="s">
        <v>598</v>
      </c>
      <c r="AC116" s="2" t="s">
        <v>598</v>
      </c>
      <c r="AD116" s="2" t="s">
        <v>598</v>
      </c>
      <c r="AE116" s="2" t="s">
        <v>598</v>
      </c>
      <c r="AF116" s="2" t="s">
        <v>598</v>
      </c>
      <c r="AG116" s="2" t="s">
        <v>598</v>
      </c>
      <c r="AH116" s="2" t="s">
        <v>598</v>
      </c>
      <c r="AI116" s="2" t="s">
        <v>598</v>
      </c>
      <c r="AM116" s="20">
        <f t="shared" si="3"/>
        <v>4.3</v>
      </c>
      <c r="AN116" s="20">
        <f t="shared" si="4"/>
        <v>17.8</v>
      </c>
      <c r="AO116" s="92">
        <f t="shared" si="5"/>
        <v>4.1395348837209305</v>
      </c>
    </row>
    <row r="117" spans="1:41" ht="15" customHeight="1" x14ac:dyDescent="0.25">
      <c r="A117" s="2" t="s">
        <v>160</v>
      </c>
      <c r="B117" s="2" t="s">
        <v>164</v>
      </c>
      <c r="C117" s="2">
        <v>2014</v>
      </c>
      <c r="D117" s="2">
        <v>114</v>
      </c>
      <c r="E117" s="2">
        <v>185.99</v>
      </c>
      <c r="F117" s="2" t="s">
        <v>598</v>
      </c>
      <c r="G117" s="2">
        <v>0</v>
      </c>
      <c r="H117" s="2">
        <v>0</v>
      </c>
      <c r="I117" s="2">
        <v>0</v>
      </c>
      <c r="J117" s="2">
        <v>0</v>
      </c>
      <c r="K117" s="2">
        <v>0</v>
      </c>
      <c r="L117" s="2" t="s">
        <v>599</v>
      </c>
      <c r="M117" s="2">
        <v>91.43</v>
      </c>
      <c r="N117" s="2">
        <v>30.48</v>
      </c>
      <c r="O117" s="2">
        <v>30.48</v>
      </c>
      <c r="P117" s="2">
        <v>0</v>
      </c>
      <c r="Q117" s="2">
        <v>0</v>
      </c>
      <c r="R117" s="2">
        <v>0</v>
      </c>
      <c r="S117" s="2" t="s">
        <v>8</v>
      </c>
      <c r="T117" s="2" t="s">
        <v>598</v>
      </c>
      <c r="U117" s="2" t="s">
        <v>598</v>
      </c>
      <c r="V117" s="2" t="s">
        <v>598</v>
      </c>
      <c r="W117" s="2" t="s">
        <v>598</v>
      </c>
      <c r="X117" s="2">
        <v>0</v>
      </c>
      <c r="Y117" s="2">
        <v>7.47</v>
      </c>
      <c r="Z117" s="2" t="s">
        <v>598</v>
      </c>
      <c r="AA117" s="2" t="s">
        <v>598</v>
      </c>
      <c r="AB117" s="2" t="s">
        <v>598</v>
      </c>
      <c r="AC117" s="2">
        <v>1.7</v>
      </c>
      <c r="AD117" s="2">
        <v>0</v>
      </c>
      <c r="AE117" s="2">
        <v>24.3</v>
      </c>
      <c r="AF117" s="2" t="s">
        <v>604</v>
      </c>
      <c r="AG117" s="2">
        <v>13.5</v>
      </c>
      <c r="AH117" s="2">
        <v>0.13</v>
      </c>
      <c r="AI117" s="2">
        <v>0.13</v>
      </c>
      <c r="AM117" s="20">
        <f t="shared" si="3"/>
        <v>185.99</v>
      </c>
      <c r="AN117" s="20">
        <f t="shared" si="4"/>
        <v>114</v>
      </c>
      <c r="AO117" s="92">
        <f t="shared" si="5"/>
        <v>0.61293617936448197</v>
      </c>
    </row>
    <row r="118" spans="1:41" ht="15" customHeight="1" x14ac:dyDescent="0.25">
      <c r="A118" s="2" t="s">
        <v>165</v>
      </c>
      <c r="B118" s="2" t="s">
        <v>166</v>
      </c>
      <c r="C118" s="2">
        <v>2014</v>
      </c>
      <c r="D118" s="2">
        <v>5</v>
      </c>
      <c r="E118" s="2">
        <v>5.8</v>
      </c>
      <c r="F118" s="2" t="s">
        <v>598</v>
      </c>
      <c r="G118" s="2">
        <v>0.7</v>
      </c>
      <c r="H118" s="2" t="s">
        <v>598</v>
      </c>
      <c r="I118" s="2">
        <v>0.3</v>
      </c>
      <c r="J118" s="2" t="s">
        <v>598</v>
      </c>
      <c r="K118" s="2" t="s">
        <v>598</v>
      </c>
      <c r="L118" s="2" t="s">
        <v>599</v>
      </c>
      <c r="M118" s="2" t="s">
        <v>598</v>
      </c>
      <c r="N118" s="2" t="s">
        <v>598</v>
      </c>
      <c r="O118" s="2" t="s">
        <v>598</v>
      </c>
      <c r="P118" s="2" t="s">
        <v>598</v>
      </c>
      <c r="Q118" s="2" t="s">
        <v>598</v>
      </c>
      <c r="R118" s="2" t="s">
        <v>598</v>
      </c>
      <c r="S118" s="2" t="s">
        <v>8</v>
      </c>
      <c r="T118" s="2">
        <v>4.8</v>
      </c>
      <c r="U118" s="2" t="s">
        <v>598</v>
      </c>
      <c r="V118" s="2" t="s">
        <v>598</v>
      </c>
      <c r="W118" s="2" t="s">
        <v>598</v>
      </c>
      <c r="X118" s="2" t="s">
        <v>598</v>
      </c>
      <c r="Y118" s="2" t="s">
        <v>598</v>
      </c>
      <c r="Z118" s="2" t="s">
        <v>598</v>
      </c>
      <c r="AA118" s="2" t="s">
        <v>598</v>
      </c>
      <c r="AB118" s="2" t="s">
        <v>598</v>
      </c>
      <c r="AC118" s="2" t="s">
        <v>598</v>
      </c>
      <c r="AD118" s="2" t="s">
        <v>598</v>
      </c>
      <c r="AE118" s="2" t="s">
        <v>598</v>
      </c>
      <c r="AF118" s="2" t="s">
        <v>598</v>
      </c>
      <c r="AG118" s="2" t="s">
        <v>598</v>
      </c>
      <c r="AH118" s="2" t="s">
        <v>598</v>
      </c>
      <c r="AI118" s="2" t="s">
        <v>598</v>
      </c>
      <c r="AM118" s="20">
        <f t="shared" si="3"/>
        <v>5.8</v>
      </c>
      <c r="AN118" s="20">
        <f t="shared" si="4"/>
        <v>5</v>
      </c>
      <c r="AO118" s="92">
        <f t="shared" si="5"/>
        <v>0.86206896551724144</v>
      </c>
    </row>
    <row r="119" spans="1:41" ht="15" customHeight="1" x14ac:dyDescent="0.25">
      <c r="A119" s="2" t="s">
        <v>167</v>
      </c>
      <c r="B119" s="2" t="s">
        <v>168</v>
      </c>
      <c r="C119" s="2">
        <v>2014</v>
      </c>
      <c r="D119" s="2">
        <v>0.82799999999999996</v>
      </c>
      <c r="E119" s="2">
        <v>0.95399999999999996</v>
      </c>
      <c r="F119" s="2" t="s">
        <v>598</v>
      </c>
      <c r="G119" s="2">
        <v>0.59699999999999998</v>
      </c>
      <c r="H119" s="2" t="s">
        <v>598</v>
      </c>
      <c r="I119" s="2" t="s">
        <v>598</v>
      </c>
      <c r="J119" s="2" t="s">
        <v>598</v>
      </c>
      <c r="K119" s="2" t="s">
        <v>598</v>
      </c>
      <c r="L119" s="2" t="s">
        <v>599</v>
      </c>
      <c r="M119" s="2" t="s">
        <v>598</v>
      </c>
      <c r="N119" s="2" t="s">
        <v>598</v>
      </c>
      <c r="O119" s="2" t="s">
        <v>598</v>
      </c>
      <c r="P119" s="2" t="s">
        <v>598</v>
      </c>
      <c r="Q119" s="2" t="s">
        <v>598</v>
      </c>
      <c r="R119" s="2" t="s">
        <v>598</v>
      </c>
      <c r="S119" s="2" t="s">
        <v>598</v>
      </c>
      <c r="T119" s="2" t="s">
        <v>598</v>
      </c>
      <c r="U119" s="2" t="s">
        <v>598</v>
      </c>
      <c r="V119" s="2" t="s">
        <v>598</v>
      </c>
      <c r="W119" s="2" t="s">
        <v>598</v>
      </c>
      <c r="X119" s="2" t="s">
        <v>598</v>
      </c>
      <c r="Y119" s="2">
        <v>0.35699999999999998</v>
      </c>
      <c r="Z119" s="2" t="s">
        <v>598</v>
      </c>
      <c r="AA119" s="2" t="s">
        <v>598</v>
      </c>
      <c r="AB119" s="2" t="s">
        <v>598</v>
      </c>
      <c r="AC119" s="2" t="s">
        <v>598</v>
      </c>
      <c r="AD119" s="2" t="s">
        <v>598</v>
      </c>
      <c r="AE119" s="2" t="s">
        <v>598</v>
      </c>
      <c r="AF119" s="2" t="s">
        <v>598</v>
      </c>
      <c r="AG119" s="2" t="s">
        <v>598</v>
      </c>
      <c r="AH119" s="2" t="s">
        <v>598</v>
      </c>
      <c r="AI119" s="2" t="s">
        <v>598</v>
      </c>
      <c r="AM119" s="20">
        <f t="shared" si="3"/>
        <v>0.95399999999999996</v>
      </c>
      <c r="AN119" s="20">
        <f t="shared" si="4"/>
        <v>0.82799999999999996</v>
      </c>
      <c r="AO119" s="92">
        <f t="shared" si="5"/>
        <v>0.86792452830188682</v>
      </c>
    </row>
    <row r="120" spans="1:41" ht="15" customHeight="1" x14ac:dyDescent="0.25">
      <c r="A120" s="2" t="s">
        <v>169</v>
      </c>
      <c r="B120" s="2" t="s">
        <v>170</v>
      </c>
      <c r="C120" s="2">
        <v>2014</v>
      </c>
      <c r="D120" s="2">
        <v>582.40099999999995</v>
      </c>
      <c r="E120" s="2">
        <v>1013.693</v>
      </c>
      <c r="F120" s="2" t="s">
        <v>598</v>
      </c>
      <c r="G120" s="2">
        <v>0.99</v>
      </c>
      <c r="H120" s="2" t="s">
        <v>598</v>
      </c>
      <c r="I120" s="2">
        <v>6.202</v>
      </c>
      <c r="J120" s="2">
        <v>51.02</v>
      </c>
      <c r="K120" s="2" t="s">
        <v>598</v>
      </c>
      <c r="L120" s="2" t="s">
        <v>599</v>
      </c>
      <c r="M120" s="2" t="s">
        <v>598</v>
      </c>
      <c r="N120" s="2" t="s">
        <v>598</v>
      </c>
      <c r="O120" s="2" t="s">
        <v>598</v>
      </c>
      <c r="P120" s="2" t="s">
        <v>598</v>
      </c>
      <c r="Q120" s="2" t="s">
        <v>598</v>
      </c>
      <c r="R120" s="2" t="s">
        <v>598</v>
      </c>
      <c r="S120" s="2" t="s">
        <v>598</v>
      </c>
      <c r="T120" s="2">
        <v>96.99</v>
      </c>
      <c r="U120" s="2" t="s">
        <v>598</v>
      </c>
      <c r="V120" s="2" t="s">
        <v>598</v>
      </c>
      <c r="W120" s="2" t="s">
        <v>598</v>
      </c>
      <c r="X120" s="2" t="s">
        <v>598</v>
      </c>
      <c r="Y120" s="2">
        <v>0.745</v>
      </c>
      <c r="Z120" s="2" t="s">
        <v>598</v>
      </c>
      <c r="AA120" s="2" t="s">
        <v>598</v>
      </c>
      <c r="AB120" s="2" t="s">
        <v>598</v>
      </c>
      <c r="AC120" s="2" t="s">
        <v>598</v>
      </c>
      <c r="AD120" s="2">
        <v>414.64600000000002</v>
      </c>
      <c r="AE120" s="2">
        <v>443.1</v>
      </c>
      <c r="AF120" s="2" t="s">
        <v>600</v>
      </c>
      <c r="AG120" s="2">
        <v>136.4</v>
      </c>
      <c r="AH120" s="2" t="s">
        <v>598</v>
      </c>
      <c r="AI120" s="2" t="s">
        <v>598</v>
      </c>
      <c r="AM120" s="20">
        <f t="shared" si="3"/>
        <v>1013.6930000000001</v>
      </c>
      <c r="AN120" s="20">
        <f t="shared" si="4"/>
        <v>582.40099999999995</v>
      </c>
      <c r="AO120" s="92">
        <f t="shared" si="5"/>
        <v>0.57453390720859265</v>
      </c>
    </row>
    <row r="121" spans="1:41" ht="15" customHeight="1" x14ac:dyDescent="0.25">
      <c r="A121" s="2" t="s">
        <v>169</v>
      </c>
      <c r="B121" s="2" t="s">
        <v>171</v>
      </c>
      <c r="C121" s="2">
        <v>2014</v>
      </c>
      <c r="D121" s="2" t="s">
        <v>598</v>
      </c>
      <c r="E121" s="2" t="s">
        <v>598</v>
      </c>
      <c r="F121" s="2" t="s">
        <v>598</v>
      </c>
      <c r="G121" s="2" t="s">
        <v>598</v>
      </c>
      <c r="H121" s="2" t="s">
        <v>598</v>
      </c>
      <c r="I121" s="2" t="s">
        <v>598</v>
      </c>
      <c r="J121" s="2" t="s">
        <v>598</v>
      </c>
      <c r="K121" s="2" t="s">
        <v>598</v>
      </c>
      <c r="L121" s="2" t="s">
        <v>599</v>
      </c>
      <c r="M121" s="2" t="s">
        <v>598</v>
      </c>
      <c r="N121" s="2" t="s">
        <v>598</v>
      </c>
      <c r="O121" s="2" t="s">
        <v>598</v>
      </c>
      <c r="P121" s="2" t="s">
        <v>598</v>
      </c>
      <c r="Q121" s="2" t="s">
        <v>598</v>
      </c>
      <c r="R121" s="2" t="s">
        <v>598</v>
      </c>
      <c r="S121" s="2" t="s">
        <v>598</v>
      </c>
      <c r="T121" s="2" t="s">
        <v>598</v>
      </c>
      <c r="U121" s="2" t="s">
        <v>598</v>
      </c>
      <c r="V121" s="2" t="s">
        <v>598</v>
      </c>
      <c r="W121" s="2" t="s">
        <v>598</v>
      </c>
      <c r="X121" s="2" t="s">
        <v>598</v>
      </c>
      <c r="Y121" s="2" t="s">
        <v>598</v>
      </c>
      <c r="Z121" s="2" t="s">
        <v>598</v>
      </c>
      <c r="AA121" s="2" t="s">
        <v>598</v>
      </c>
      <c r="AB121" s="2" t="s">
        <v>598</v>
      </c>
      <c r="AC121" s="2" t="s">
        <v>598</v>
      </c>
      <c r="AD121" s="2" t="s">
        <v>598</v>
      </c>
      <c r="AE121" s="2" t="s">
        <v>598</v>
      </c>
      <c r="AF121" s="2" t="s">
        <v>598</v>
      </c>
      <c r="AG121" s="2" t="s">
        <v>598</v>
      </c>
      <c r="AH121" s="2" t="s">
        <v>598</v>
      </c>
      <c r="AI121" s="2" t="s">
        <v>598</v>
      </c>
      <c r="AM121" s="20">
        <f t="shared" si="3"/>
        <v>0</v>
      </c>
      <c r="AN121" s="20">
        <f t="shared" si="4"/>
        <v>0</v>
      </c>
      <c r="AO121" s="92" t="str">
        <f t="shared" si="5"/>
        <v/>
      </c>
    </row>
    <row r="122" spans="1:41" ht="15" customHeight="1" x14ac:dyDescent="0.25">
      <c r="A122" s="2" t="s">
        <v>172</v>
      </c>
      <c r="B122" s="2" t="s">
        <v>173</v>
      </c>
      <c r="C122" s="2">
        <v>2014</v>
      </c>
      <c r="D122" s="2">
        <v>38.738999999999997</v>
      </c>
      <c r="E122" s="2">
        <v>131.78700000000001</v>
      </c>
      <c r="F122" s="2">
        <v>0</v>
      </c>
      <c r="G122" s="2">
        <v>4.391</v>
      </c>
      <c r="H122" s="2">
        <v>0</v>
      </c>
      <c r="I122" s="2">
        <v>0</v>
      </c>
      <c r="J122" s="2">
        <v>0</v>
      </c>
      <c r="K122" s="2">
        <v>0</v>
      </c>
      <c r="L122" s="2" t="s">
        <v>610</v>
      </c>
      <c r="M122" s="2">
        <v>93.207999999999998</v>
      </c>
      <c r="N122" s="2">
        <v>34.188000000000002</v>
      </c>
      <c r="O122" s="2">
        <v>0</v>
      </c>
      <c r="P122" s="2">
        <v>0</v>
      </c>
      <c r="Q122" s="2" t="s">
        <v>598</v>
      </c>
      <c r="R122" s="2" t="s">
        <v>598</v>
      </c>
      <c r="S122" s="2" t="s">
        <v>8</v>
      </c>
      <c r="T122" s="2" t="s">
        <v>598</v>
      </c>
      <c r="U122" s="2" t="s">
        <v>598</v>
      </c>
      <c r="V122" s="2" t="s">
        <v>598</v>
      </c>
      <c r="W122" s="2" t="s">
        <v>598</v>
      </c>
      <c r="X122" s="2" t="s">
        <v>598</v>
      </c>
      <c r="Y122" s="2" t="s">
        <v>598</v>
      </c>
      <c r="Z122" s="2" t="s">
        <v>598</v>
      </c>
      <c r="AA122" s="2" t="s">
        <v>598</v>
      </c>
      <c r="AB122" s="2" t="s">
        <v>598</v>
      </c>
      <c r="AC122" s="2" t="s">
        <v>598</v>
      </c>
      <c r="AD122" s="2" t="s">
        <v>598</v>
      </c>
      <c r="AE122" s="2" t="s">
        <v>598</v>
      </c>
      <c r="AF122" s="2" t="s">
        <v>598</v>
      </c>
      <c r="AG122" s="2" t="s">
        <v>598</v>
      </c>
      <c r="AH122" s="2" t="s">
        <v>598</v>
      </c>
      <c r="AI122" s="2" t="s">
        <v>598</v>
      </c>
      <c r="AM122" s="20">
        <f t="shared" si="3"/>
        <v>131.78700000000001</v>
      </c>
      <c r="AN122" s="20">
        <f t="shared" si="4"/>
        <v>38.738999999999997</v>
      </c>
      <c r="AO122" s="92">
        <f t="shared" si="5"/>
        <v>0.29395160372419127</v>
      </c>
    </row>
    <row r="123" spans="1:41" ht="15" customHeight="1" x14ac:dyDescent="0.25">
      <c r="A123" s="2" t="s">
        <v>172</v>
      </c>
      <c r="B123" s="2" t="s">
        <v>174</v>
      </c>
      <c r="C123" s="2">
        <v>2014</v>
      </c>
      <c r="D123" s="2">
        <v>0.24299999999999999</v>
      </c>
      <c r="E123" s="2">
        <v>0.24381</v>
      </c>
      <c r="F123" s="2" t="s">
        <v>598</v>
      </c>
      <c r="G123" s="2">
        <v>2.266E-2</v>
      </c>
      <c r="H123" s="2" t="s">
        <v>598</v>
      </c>
      <c r="I123" s="2" t="s">
        <v>598</v>
      </c>
      <c r="J123" s="2" t="s">
        <v>598</v>
      </c>
      <c r="K123" s="2" t="s">
        <v>598</v>
      </c>
      <c r="L123" s="2" t="s">
        <v>599</v>
      </c>
      <c r="M123" s="2" t="s">
        <v>598</v>
      </c>
      <c r="N123" s="2" t="s">
        <v>598</v>
      </c>
      <c r="O123" s="2" t="s">
        <v>598</v>
      </c>
      <c r="P123" s="2" t="s">
        <v>598</v>
      </c>
      <c r="Q123" s="2" t="s">
        <v>598</v>
      </c>
      <c r="R123" s="2" t="s">
        <v>598</v>
      </c>
      <c r="S123" s="2" t="s">
        <v>598</v>
      </c>
      <c r="T123" s="2">
        <v>0.22115000000000001</v>
      </c>
      <c r="U123" s="2" t="s">
        <v>598</v>
      </c>
      <c r="V123" s="2" t="s">
        <v>598</v>
      </c>
      <c r="W123" s="2" t="s">
        <v>598</v>
      </c>
      <c r="X123" s="2" t="s">
        <v>598</v>
      </c>
      <c r="Y123" s="2" t="s">
        <v>598</v>
      </c>
      <c r="Z123" s="2" t="s">
        <v>598</v>
      </c>
      <c r="AA123" s="2" t="s">
        <v>598</v>
      </c>
      <c r="AB123" s="2" t="s">
        <v>598</v>
      </c>
      <c r="AC123" s="2" t="s">
        <v>598</v>
      </c>
      <c r="AD123" s="2" t="s">
        <v>598</v>
      </c>
      <c r="AE123" s="2" t="s">
        <v>598</v>
      </c>
      <c r="AF123" s="2" t="s">
        <v>598</v>
      </c>
      <c r="AG123" s="2" t="s">
        <v>598</v>
      </c>
      <c r="AH123" s="2" t="s">
        <v>598</v>
      </c>
      <c r="AI123" s="2" t="s">
        <v>598</v>
      </c>
      <c r="AM123" s="20">
        <f t="shared" si="3"/>
        <v>0.24381000000000003</v>
      </c>
      <c r="AN123" s="20">
        <f t="shared" si="4"/>
        <v>0.24299999999999999</v>
      </c>
      <c r="AO123" s="92">
        <f t="shared" si="5"/>
        <v>0.99667774086378724</v>
      </c>
    </row>
    <row r="124" spans="1:41" ht="15" customHeight="1" x14ac:dyDescent="0.25">
      <c r="A124" s="2" t="s">
        <v>175</v>
      </c>
      <c r="B124" s="2" t="s">
        <v>176</v>
      </c>
      <c r="C124" s="2">
        <v>2014</v>
      </c>
      <c r="D124" s="2">
        <v>23</v>
      </c>
      <c r="E124" s="2">
        <v>28.15</v>
      </c>
      <c r="F124" s="2" t="s">
        <v>598</v>
      </c>
      <c r="G124" s="2">
        <v>0.4</v>
      </c>
      <c r="H124" s="2" t="s">
        <v>598</v>
      </c>
      <c r="I124" s="2" t="s">
        <v>598</v>
      </c>
      <c r="J124" s="2" t="s">
        <v>598</v>
      </c>
      <c r="K124" s="2" t="s">
        <v>598</v>
      </c>
      <c r="L124" s="2" t="s">
        <v>599</v>
      </c>
      <c r="M124" s="2">
        <v>3.3</v>
      </c>
      <c r="N124" s="2" t="s">
        <v>598</v>
      </c>
      <c r="O124" s="2">
        <v>24.3</v>
      </c>
      <c r="P124" s="2" t="s">
        <v>598</v>
      </c>
      <c r="Q124" s="2" t="s">
        <v>598</v>
      </c>
      <c r="R124" s="2" t="s">
        <v>598</v>
      </c>
      <c r="S124" s="2" t="s">
        <v>598</v>
      </c>
      <c r="T124" s="2" t="s">
        <v>598</v>
      </c>
      <c r="U124" s="2" t="s">
        <v>598</v>
      </c>
      <c r="V124" s="2" t="s">
        <v>598</v>
      </c>
      <c r="W124" s="2" t="s">
        <v>598</v>
      </c>
      <c r="X124" s="2" t="s">
        <v>598</v>
      </c>
      <c r="Y124" s="2">
        <v>0.15</v>
      </c>
      <c r="Z124" s="2" t="s">
        <v>598</v>
      </c>
      <c r="AA124" s="2" t="s">
        <v>598</v>
      </c>
      <c r="AB124" s="2" t="s">
        <v>598</v>
      </c>
      <c r="AC124" s="2" t="s">
        <v>598</v>
      </c>
      <c r="AD124" s="2" t="s">
        <v>598</v>
      </c>
      <c r="AE124" s="2" t="s">
        <v>598</v>
      </c>
      <c r="AF124" s="2" t="s">
        <v>598</v>
      </c>
      <c r="AG124" s="2" t="s">
        <v>598</v>
      </c>
      <c r="AH124" s="2" t="s">
        <v>598</v>
      </c>
      <c r="AI124" s="2" t="s">
        <v>598</v>
      </c>
      <c r="AM124" s="20">
        <f t="shared" si="3"/>
        <v>28.15</v>
      </c>
      <c r="AN124" s="20">
        <f t="shared" si="4"/>
        <v>23</v>
      </c>
      <c r="AO124" s="92">
        <f t="shared" si="5"/>
        <v>0.81705150976909413</v>
      </c>
    </row>
    <row r="125" spans="1:41" ht="15" customHeight="1" x14ac:dyDescent="0.25">
      <c r="A125" s="2" t="s">
        <v>177</v>
      </c>
      <c r="B125" s="2" t="s">
        <v>178</v>
      </c>
      <c r="C125" s="2">
        <v>2014</v>
      </c>
      <c r="D125" s="2">
        <v>15</v>
      </c>
      <c r="E125" s="2">
        <v>18.893999999999998</v>
      </c>
      <c r="F125" s="2" t="s">
        <v>598</v>
      </c>
      <c r="G125" s="2">
        <v>0.99399999999999999</v>
      </c>
      <c r="H125" s="2" t="s">
        <v>598</v>
      </c>
      <c r="I125" s="2" t="s">
        <v>598</v>
      </c>
      <c r="J125" s="2" t="s">
        <v>598</v>
      </c>
      <c r="K125" s="2" t="s">
        <v>598</v>
      </c>
      <c r="L125" s="2" t="s">
        <v>611</v>
      </c>
      <c r="M125" s="2" t="s">
        <v>598</v>
      </c>
      <c r="N125" s="2" t="s">
        <v>598</v>
      </c>
      <c r="O125" s="2" t="s">
        <v>598</v>
      </c>
      <c r="P125" s="2" t="s">
        <v>598</v>
      </c>
      <c r="Q125" s="2" t="s">
        <v>598</v>
      </c>
      <c r="R125" s="2">
        <v>15.6</v>
      </c>
      <c r="S125" s="2" t="s">
        <v>8</v>
      </c>
      <c r="T125" s="2" t="s">
        <v>598</v>
      </c>
      <c r="U125" s="2" t="s">
        <v>598</v>
      </c>
      <c r="V125" s="2" t="s">
        <v>598</v>
      </c>
      <c r="W125" s="2" t="s">
        <v>598</v>
      </c>
      <c r="X125" s="2" t="s">
        <v>598</v>
      </c>
      <c r="Y125" s="2" t="s">
        <v>598</v>
      </c>
      <c r="Z125" s="2" t="s">
        <v>598</v>
      </c>
      <c r="AA125" s="2" t="s">
        <v>598</v>
      </c>
      <c r="AB125" s="2" t="s">
        <v>598</v>
      </c>
      <c r="AC125" s="2" t="s">
        <v>598</v>
      </c>
      <c r="AD125" s="2">
        <v>2.2999999999999998</v>
      </c>
      <c r="AE125" s="2" t="s">
        <v>598</v>
      </c>
      <c r="AF125" s="2" t="s">
        <v>598</v>
      </c>
      <c r="AG125" s="2" t="s">
        <v>598</v>
      </c>
      <c r="AH125" s="2" t="s">
        <v>598</v>
      </c>
      <c r="AI125" s="2" t="s">
        <v>598</v>
      </c>
      <c r="AM125" s="20">
        <f t="shared" si="3"/>
        <v>18.894000000000002</v>
      </c>
      <c r="AN125" s="20">
        <f t="shared" si="4"/>
        <v>15</v>
      </c>
      <c r="AO125" s="92">
        <f t="shared" si="5"/>
        <v>0.7939028262940615</v>
      </c>
    </row>
    <row r="126" spans="1:41" ht="15" customHeight="1" x14ac:dyDescent="0.25">
      <c r="A126" s="2" t="s">
        <v>177</v>
      </c>
      <c r="B126" s="2" t="s">
        <v>179</v>
      </c>
      <c r="C126" s="2">
        <v>2014</v>
      </c>
      <c r="D126" s="2">
        <v>49.1</v>
      </c>
      <c r="E126" s="2">
        <v>63.19</v>
      </c>
      <c r="F126" s="2" t="s">
        <v>598</v>
      </c>
      <c r="G126" s="2">
        <v>1.99</v>
      </c>
      <c r="H126" s="2" t="s">
        <v>598</v>
      </c>
      <c r="I126" s="2" t="s">
        <v>598</v>
      </c>
      <c r="J126" s="2" t="s">
        <v>598</v>
      </c>
      <c r="K126" s="2" t="s">
        <v>598</v>
      </c>
      <c r="L126" s="2" t="s">
        <v>599</v>
      </c>
      <c r="M126" s="2" t="s">
        <v>598</v>
      </c>
      <c r="N126" s="2" t="s">
        <v>598</v>
      </c>
      <c r="O126" s="2" t="s">
        <v>598</v>
      </c>
      <c r="P126" s="2" t="s">
        <v>598</v>
      </c>
      <c r="Q126" s="2" t="s">
        <v>598</v>
      </c>
      <c r="R126" s="2">
        <v>55.2</v>
      </c>
      <c r="S126" s="2" t="s">
        <v>8</v>
      </c>
      <c r="T126" s="2" t="s">
        <v>598</v>
      </c>
      <c r="U126" s="2" t="s">
        <v>598</v>
      </c>
      <c r="V126" s="2" t="s">
        <v>598</v>
      </c>
      <c r="W126" s="2" t="s">
        <v>598</v>
      </c>
      <c r="X126" s="2" t="s">
        <v>598</v>
      </c>
      <c r="Y126" s="2" t="s">
        <v>598</v>
      </c>
      <c r="Z126" s="2" t="s">
        <v>598</v>
      </c>
      <c r="AA126" s="2" t="s">
        <v>598</v>
      </c>
      <c r="AB126" s="2" t="s">
        <v>598</v>
      </c>
      <c r="AC126" s="2" t="s">
        <v>598</v>
      </c>
      <c r="AD126" s="2">
        <v>6</v>
      </c>
      <c r="AE126" s="2" t="s">
        <v>598</v>
      </c>
      <c r="AF126" s="2" t="s">
        <v>603</v>
      </c>
      <c r="AG126" s="2" t="s">
        <v>598</v>
      </c>
      <c r="AH126" s="2" t="s">
        <v>598</v>
      </c>
      <c r="AI126" s="2" t="s">
        <v>598</v>
      </c>
      <c r="AM126" s="20">
        <f t="shared" si="3"/>
        <v>63.190000000000005</v>
      </c>
      <c r="AN126" s="20">
        <f t="shared" si="4"/>
        <v>49.1</v>
      </c>
      <c r="AO126" s="92">
        <f t="shared" si="5"/>
        <v>0.77702168064567179</v>
      </c>
    </row>
    <row r="127" spans="1:41" ht="15" customHeight="1" x14ac:dyDescent="0.25">
      <c r="A127" s="2" t="s">
        <v>177</v>
      </c>
      <c r="B127" s="2" t="s">
        <v>180</v>
      </c>
      <c r="C127" s="2">
        <v>2014</v>
      </c>
      <c r="D127" s="2">
        <v>0.23400000000000001</v>
      </c>
      <c r="E127" s="2">
        <v>0.23430000000000001</v>
      </c>
      <c r="F127" s="2" t="s">
        <v>598</v>
      </c>
      <c r="G127" s="2">
        <v>7.3000000000000001E-3</v>
      </c>
      <c r="H127" s="2" t="s">
        <v>598</v>
      </c>
      <c r="I127" s="2" t="s">
        <v>598</v>
      </c>
      <c r="J127" s="2" t="s">
        <v>598</v>
      </c>
      <c r="K127" s="2" t="s">
        <v>598</v>
      </c>
      <c r="L127" s="2" t="s">
        <v>612</v>
      </c>
      <c r="M127" s="2" t="s">
        <v>598</v>
      </c>
      <c r="N127" s="2" t="s">
        <v>598</v>
      </c>
      <c r="O127" s="2" t="s">
        <v>598</v>
      </c>
      <c r="P127" s="2" t="s">
        <v>598</v>
      </c>
      <c r="Q127" s="2" t="s">
        <v>598</v>
      </c>
      <c r="R127" s="2" t="s">
        <v>598</v>
      </c>
      <c r="S127" s="2" t="s">
        <v>598</v>
      </c>
      <c r="T127" s="2">
        <v>0.22700000000000001</v>
      </c>
      <c r="U127" s="2">
        <v>0</v>
      </c>
      <c r="V127" s="2">
        <v>0</v>
      </c>
      <c r="W127" s="2">
        <v>0</v>
      </c>
      <c r="X127" s="2">
        <v>0</v>
      </c>
      <c r="Y127" s="2">
        <v>0</v>
      </c>
      <c r="Z127" s="2">
        <v>0</v>
      </c>
      <c r="AA127" s="2" t="s">
        <v>598</v>
      </c>
      <c r="AB127" s="2" t="s">
        <v>598</v>
      </c>
      <c r="AC127" s="2" t="s">
        <v>598</v>
      </c>
      <c r="AD127" s="2" t="s">
        <v>598</v>
      </c>
      <c r="AE127" s="2" t="s">
        <v>598</v>
      </c>
      <c r="AF127" s="2" t="s">
        <v>598</v>
      </c>
      <c r="AG127" s="2" t="s">
        <v>598</v>
      </c>
      <c r="AH127" s="2" t="s">
        <v>598</v>
      </c>
      <c r="AI127" s="2" t="s">
        <v>598</v>
      </c>
      <c r="AM127" s="20">
        <f t="shared" si="3"/>
        <v>0.23430000000000001</v>
      </c>
      <c r="AN127" s="20">
        <f t="shared" si="4"/>
        <v>0.23400000000000001</v>
      </c>
      <c r="AO127" s="92">
        <f t="shared" si="5"/>
        <v>0.99871959026888601</v>
      </c>
    </row>
    <row r="128" spans="1:41" ht="15" customHeight="1" x14ac:dyDescent="0.25">
      <c r="A128" s="2" t="s">
        <v>181</v>
      </c>
      <c r="B128" s="2" t="s">
        <v>182</v>
      </c>
      <c r="C128" s="2">
        <v>2014</v>
      </c>
      <c r="D128" s="2">
        <v>270.3</v>
      </c>
      <c r="E128" s="2">
        <v>348.822</v>
      </c>
      <c r="F128" s="2">
        <v>0</v>
      </c>
      <c r="G128" s="2">
        <v>1.5880000000000001</v>
      </c>
      <c r="H128" s="2">
        <v>0</v>
      </c>
      <c r="I128" s="2">
        <v>0</v>
      </c>
      <c r="J128" s="2">
        <v>20.741</v>
      </c>
      <c r="K128" s="2">
        <v>0</v>
      </c>
      <c r="L128" s="2" t="s">
        <v>599</v>
      </c>
      <c r="M128" s="2">
        <v>72.736999999999995</v>
      </c>
      <c r="N128" s="2">
        <v>0</v>
      </c>
      <c r="O128" s="2">
        <v>0</v>
      </c>
      <c r="P128" s="2">
        <v>0</v>
      </c>
      <c r="Q128" s="2">
        <v>0</v>
      </c>
      <c r="R128" s="2">
        <v>0</v>
      </c>
      <c r="S128" s="2" t="s">
        <v>8</v>
      </c>
      <c r="T128" s="2">
        <v>0</v>
      </c>
      <c r="U128" s="2">
        <v>0</v>
      </c>
      <c r="V128" s="2">
        <v>0</v>
      </c>
      <c r="W128" s="2">
        <v>0</v>
      </c>
      <c r="X128" s="2">
        <v>0</v>
      </c>
      <c r="Y128" s="2">
        <v>1.1559999999999999</v>
      </c>
      <c r="Z128" s="2">
        <v>0</v>
      </c>
      <c r="AA128" s="2">
        <v>0</v>
      </c>
      <c r="AB128" s="2">
        <v>201</v>
      </c>
      <c r="AC128" s="2">
        <v>0</v>
      </c>
      <c r="AD128" s="2">
        <v>51.6</v>
      </c>
      <c r="AE128" s="2">
        <v>0</v>
      </c>
      <c r="AF128" s="2" t="s">
        <v>598</v>
      </c>
      <c r="AG128" s="2">
        <v>0</v>
      </c>
      <c r="AH128" s="2">
        <v>0</v>
      </c>
      <c r="AI128" s="2">
        <v>0</v>
      </c>
      <c r="AM128" s="20">
        <f t="shared" si="3"/>
        <v>348.822</v>
      </c>
      <c r="AN128" s="20">
        <f t="shared" si="4"/>
        <v>270.3</v>
      </c>
      <c r="AO128" s="92">
        <f t="shared" si="5"/>
        <v>0.77489378536904208</v>
      </c>
    </row>
    <row r="129" spans="1:41" ht="15" customHeight="1" x14ac:dyDescent="0.25">
      <c r="A129" s="2" t="s">
        <v>183</v>
      </c>
      <c r="B129" s="2" t="s">
        <v>184</v>
      </c>
      <c r="C129" s="2">
        <v>2014</v>
      </c>
      <c r="D129" s="2">
        <v>3.7</v>
      </c>
      <c r="E129" s="2">
        <v>3.7</v>
      </c>
      <c r="F129" s="2">
        <v>0</v>
      </c>
      <c r="G129" s="2">
        <v>0.2</v>
      </c>
      <c r="H129" s="2">
        <v>0</v>
      </c>
      <c r="I129" s="2">
        <v>0</v>
      </c>
      <c r="J129" s="2">
        <v>0</v>
      </c>
      <c r="K129" s="2">
        <v>0</v>
      </c>
      <c r="L129" s="2" t="s">
        <v>599</v>
      </c>
      <c r="M129" s="2">
        <v>0</v>
      </c>
      <c r="N129" s="2">
        <v>0</v>
      </c>
      <c r="O129" s="2">
        <v>0</v>
      </c>
      <c r="P129" s="2">
        <v>0</v>
      </c>
      <c r="Q129" s="2">
        <v>0</v>
      </c>
      <c r="R129" s="2">
        <v>0</v>
      </c>
      <c r="S129" s="2" t="s">
        <v>8</v>
      </c>
      <c r="T129" s="2">
        <v>3.5</v>
      </c>
      <c r="U129" s="2">
        <v>0</v>
      </c>
      <c r="V129" s="2">
        <v>0</v>
      </c>
      <c r="W129" s="2">
        <v>0</v>
      </c>
      <c r="X129" s="2">
        <v>0</v>
      </c>
      <c r="Y129" s="2">
        <v>0</v>
      </c>
      <c r="Z129" s="2">
        <v>0</v>
      </c>
      <c r="AA129" s="2">
        <v>0</v>
      </c>
      <c r="AB129" s="2">
        <v>0</v>
      </c>
      <c r="AC129" s="2">
        <v>0</v>
      </c>
      <c r="AD129" s="2">
        <v>0</v>
      </c>
      <c r="AE129" s="2">
        <v>0</v>
      </c>
      <c r="AF129" s="2" t="s">
        <v>605</v>
      </c>
      <c r="AG129" s="2" t="s">
        <v>598</v>
      </c>
      <c r="AH129" s="2">
        <v>0</v>
      </c>
      <c r="AI129" s="2">
        <v>0</v>
      </c>
      <c r="AM129" s="20">
        <f t="shared" si="3"/>
        <v>3.7</v>
      </c>
      <c r="AN129" s="20">
        <f t="shared" si="4"/>
        <v>3.7</v>
      </c>
      <c r="AO129" s="92">
        <f t="shared" si="5"/>
        <v>1</v>
      </c>
    </row>
    <row r="130" spans="1:41" ht="15" customHeight="1" x14ac:dyDescent="0.25">
      <c r="A130" s="2" t="s">
        <v>185</v>
      </c>
      <c r="B130" s="2" t="s">
        <v>186</v>
      </c>
      <c r="C130" s="2">
        <v>2014</v>
      </c>
      <c r="D130" s="2">
        <v>19.3</v>
      </c>
      <c r="E130" s="2">
        <v>23.18</v>
      </c>
      <c r="F130" s="2" t="s">
        <v>598</v>
      </c>
      <c r="G130" s="2">
        <v>1.18</v>
      </c>
      <c r="H130" s="2" t="s">
        <v>598</v>
      </c>
      <c r="I130" s="2" t="s">
        <v>598</v>
      </c>
      <c r="J130" s="2" t="s">
        <v>598</v>
      </c>
      <c r="K130" s="2" t="s">
        <v>598</v>
      </c>
      <c r="L130" s="2" t="s">
        <v>599</v>
      </c>
      <c r="M130" s="2">
        <v>3.9</v>
      </c>
      <c r="N130" s="2">
        <v>3.9</v>
      </c>
      <c r="O130" s="2">
        <v>5.8</v>
      </c>
      <c r="P130" s="2">
        <v>5.8</v>
      </c>
      <c r="Q130" s="2" t="s">
        <v>598</v>
      </c>
      <c r="R130" s="2" t="s">
        <v>598</v>
      </c>
      <c r="S130" s="2" t="s">
        <v>8</v>
      </c>
      <c r="T130" s="2" t="s">
        <v>598</v>
      </c>
      <c r="U130" s="2" t="s">
        <v>598</v>
      </c>
      <c r="V130" s="2" t="s">
        <v>598</v>
      </c>
      <c r="W130" s="2" t="s">
        <v>598</v>
      </c>
      <c r="X130" s="2" t="s">
        <v>598</v>
      </c>
      <c r="Y130" s="2" t="s">
        <v>598</v>
      </c>
      <c r="Z130" s="2" t="s">
        <v>598</v>
      </c>
      <c r="AA130" s="2" t="s">
        <v>598</v>
      </c>
      <c r="AB130" s="2" t="s">
        <v>598</v>
      </c>
      <c r="AC130" s="2" t="s">
        <v>598</v>
      </c>
      <c r="AD130" s="2">
        <v>2.6</v>
      </c>
      <c r="AE130" s="2" t="s">
        <v>598</v>
      </c>
      <c r="AF130" s="2" t="s">
        <v>598</v>
      </c>
      <c r="AG130" s="2" t="s">
        <v>598</v>
      </c>
      <c r="AH130" s="2" t="s">
        <v>598</v>
      </c>
      <c r="AI130" s="2" t="s">
        <v>598</v>
      </c>
      <c r="AM130" s="20">
        <f t="shared" si="3"/>
        <v>23.180000000000003</v>
      </c>
      <c r="AN130" s="20">
        <f t="shared" si="4"/>
        <v>19.3</v>
      </c>
      <c r="AO130" s="92">
        <f t="shared" si="5"/>
        <v>0.83261432269197577</v>
      </c>
    </row>
    <row r="131" spans="1:41" ht="15" customHeight="1" x14ac:dyDescent="0.25">
      <c r="A131" s="2" t="s">
        <v>185</v>
      </c>
      <c r="B131" s="2" t="s">
        <v>187</v>
      </c>
      <c r="C131" s="2">
        <v>2014</v>
      </c>
      <c r="D131" s="2">
        <v>6.7</v>
      </c>
      <c r="E131" s="2">
        <v>7.9269999999999996</v>
      </c>
      <c r="F131" s="2" t="s">
        <v>598</v>
      </c>
      <c r="G131" s="2">
        <v>0.72699999999999998</v>
      </c>
      <c r="H131" s="2" t="s">
        <v>598</v>
      </c>
      <c r="I131" s="2" t="s">
        <v>598</v>
      </c>
      <c r="J131" s="2" t="s">
        <v>598</v>
      </c>
      <c r="K131" s="2" t="s">
        <v>598</v>
      </c>
      <c r="L131" s="2" t="s">
        <v>599</v>
      </c>
      <c r="M131" s="2" t="s">
        <v>598</v>
      </c>
      <c r="N131" s="2" t="s">
        <v>598</v>
      </c>
      <c r="O131" s="2">
        <v>7.2</v>
      </c>
      <c r="P131" s="2" t="s">
        <v>598</v>
      </c>
      <c r="Q131" s="2" t="s">
        <v>598</v>
      </c>
      <c r="R131" s="2" t="s">
        <v>598</v>
      </c>
      <c r="S131" s="2" t="s">
        <v>8</v>
      </c>
      <c r="T131" s="2" t="s">
        <v>598</v>
      </c>
      <c r="U131" s="2" t="s">
        <v>598</v>
      </c>
      <c r="V131" s="2" t="s">
        <v>598</v>
      </c>
      <c r="W131" s="2" t="s">
        <v>598</v>
      </c>
      <c r="X131" s="2" t="s">
        <v>598</v>
      </c>
      <c r="Y131" s="2" t="s">
        <v>598</v>
      </c>
      <c r="Z131" s="2" t="s">
        <v>598</v>
      </c>
      <c r="AA131" s="2" t="s">
        <v>598</v>
      </c>
      <c r="AB131" s="2" t="s">
        <v>598</v>
      </c>
      <c r="AC131" s="2" t="s">
        <v>598</v>
      </c>
      <c r="AD131" s="2" t="s">
        <v>598</v>
      </c>
      <c r="AE131" s="2" t="s">
        <v>598</v>
      </c>
      <c r="AF131" s="2" t="s">
        <v>598</v>
      </c>
      <c r="AG131" s="2" t="s">
        <v>598</v>
      </c>
      <c r="AH131" s="2" t="s">
        <v>598</v>
      </c>
      <c r="AI131" s="2" t="s">
        <v>598</v>
      </c>
      <c r="AM131" s="20">
        <f t="shared" ref="AM131:AM194" si="6">SUMPRODUCT(F131:AE131)+IFERROR(AI131/1,0)</f>
        <v>7.9270000000000005</v>
      </c>
      <c r="AN131" s="20">
        <f t="shared" ref="AN131:AN194" si="7">IFERROR(D131/1,0)</f>
        <v>6.7</v>
      </c>
      <c r="AO131" s="92">
        <f t="shared" ref="AO131:AO194" si="8">IFERROR(AN131/AM131,"")</f>
        <v>0.84521256465245365</v>
      </c>
    </row>
    <row r="132" spans="1:41" ht="15" customHeight="1" x14ac:dyDescent="0.25">
      <c r="A132" s="2" t="s">
        <v>185</v>
      </c>
      <c r="B132" s="2" t="s">
        <v>188</v>
      </c>
      <c r="C132" s="2">
        <v>2014</v>
      </c>
      <c r="D132" s="2">
        <v>2.512</v>
      </c>
      <c r="E132" s="2">
        <v>2.903</v>
      </c>
      <c r="F132" s="2" t="s">
        <v>598</v>
      </c>
      <c r="G132" s="2">
        <v>0.29599999999999999</v>
      </c>
      <c r="H132" s="2" t="s">
        <v>598</v>
      </c>
      <c r="I132" s="2" t="s">
        <v>598</v>
      </c>
      <c r="J132" s="2" t="s">
        <v>598</v>
      </c>
      <c r="K132" s="2" t="s">
        <v>598</v>
      </c>
      <c r="L132" s="2" t="s">
        <v>599</v>
      </c>
      <c r="M132" s="2" t="s">
        <v>598</v>
      </c>
      <c r="N132" s="2" t="s">
        <v>598</v>
      </c>
      <c r="O132" s="2">
        <v>2.6070000000000002</v>
      </c>
      <c r="P132" s="2" t="s">
        <v>598</v>
      </c>
      <c r="Q132" s="2" t="s">
        <v>598</v>
      </c>
      <c r="R132" s="2" t="s">
        <v>598</v>
      </c>
      <c r="S132" s="2" t="s">
        <v>8</v>
      </c>
      <c r="T132" s="2" t="s">
        <v>598</v>
      </c>
      <c r="U132" s="2" t="s">
        <v>598</v>
      </c>
      <c r="V132" s="2" t="s">
        <v>598</v>
      </c>
      <c r="W132" s="2" t="s">
        <v>598</v>
      </c>
      <c r="X132" s="2" t="s">
        <v>598</v>
      </c>
      <c r="Y132" s="2" t="s">
        <v>598</v>
      </c>
      <c r="Z132" s="2" t="s">
        <v>598</v>
      </c>
      <c r="AA132" s="2" t="s">
        <v>598</v>
      </c>
      <c r="AB132" s="2" t="s">
        <v>598</v>
      </c>
      <c r="AC132" s="2" t="s">
        <v>598</v>
      </c>
      <c r="AD132" s="2" t="s">
        <v>598</v>
      </c>
      <c r="AE132" s="2" t="s">
        <v>598</v>
      </c>
      <c r="AF132" s="2" t="s">
        <v>598</v>
      </c>
      <c r="AG132" s="2" t="s">
        <v>598</v>
      </c>
      <c r="AH132" s="2" t="s">
        <v>598</v>
      </c>
      <c r="AI132" s="2" t="s">
        <v>598</v>
      </c>
      <c r="AM132" s="20">
        <f t="shared" si="6"/>
        <v>2.903</v>
      </c>
      <c r="AN132" s="20">
        <f t="shared" si="7"/>
        <v>2.512</v>
      </c>
      <c r="AO132" s="92">
        <f t="shared" si="8"/>
        <v>0.86531174646916986</v>
      </c>
    </row>
    <row r="133" spans="1:41" ht="15" customHeight="1" x14ac:dyDescent="0.25">
      <c r="A133" s="2" t="s">
        <v>185</v>
      </c>
      <c r="B133" s="2" t="s">
        <v>189</v>
      </c>
      <c r="C133" s="2">
        <v>2014</v>
      </c>
      <c r="D133" s="2">
        <v>19.8</v>
      </c>
      <c r="E133" s="2">
        <v>21.5</v>
      </c>
      <c r="F133" s="2" t="s">
        <v>598</v>
      </c>
      <c r="G133" s="2">
        <v>1.3</v>
      </c>
      <c r="H133" s="2" t="s">
        <v>598</v>
      </c>
      <c r="I133" s="2" t="s">
        <v>598</v>
      </c>
      <c r="J133" s="2" t="s">
        <v>598</v>
      </c>
      <c r="K133" s="2" t="s">
        <v>598</v>
      </c>
      <c r="L133" s="2" t="s">
        <v>599</v>
      </c>
      <c r="M133" s="2">
        <v>2.6</v>
      </c>
      <c r="N133" s="2">
        <v>2.6</v>
      </c>
      <c r="O133" s="2">
        <v>3.9</v>
      </c>
      <c r="P133" s="2">
        <v>3.9</v>
      </c>
      <c r="Q133" s="2" t="s">
        <v>598</v>
      </c>
      <c r="R133" s="2" t="s">
        <v>598</v>
      </c>
      <c r="S133" s="2" t="s">
        <v>8</v>
      </c>
      <c r="T133" s="2" t="s">
        <v>598</v>
      </c>
      <c r="U133" s="2" t="s">
        <v>598</v>
      </c>
      <c r="V133" s="2" t="s">
        <v>598</v>
      </c>
      <c r="W133" s="2" t="s">
        <v>598</v>
      </c>
      <c r="X133" s="2" t="s">
        <v>598</v>
      </c>
      <c r="Y133" s="2" t="s">
        <v>598</v>
      </c>
      <c r="Z133" s="2" t="s">
        <v>598</v>
      </c>
      <c r="AA133" s="2" t="s">
        <v>598</v>
      </c>
      <c r="AB133" s="2" t="s">
        <v>598</v>
      </c>
      <c r="AC133" s="2" t="s">
        <v>598</v>
      </c>
      <c r="AD133" s="2">
        <v>7.2</v>
      </c>
      <c r="AE133" s="2" t="s">
        <v>598</v>
      </c>
      <c r="AF133" s="2" t="s">
        <v>598</v>
      </c>
      <c r="AG133" s="2" t="s">
        <v>598</v>
      </c>
      <c r="AH133" s="2" t="s">
        <v>598</v>
      </c>
      <c r="AI133" s="2" t="s">
        <v>598</v>
      </c>
      <c r="AM133" s="20">
        <f t="shared" si="6"/>
        <v>21.5</v>
      </c>
      <c r="AN133" s="20">
        <f t="shared" si="7"/>
        <v>19.8</v>
      </c>
      <c r="AO133" s="92">
        <f t="shared" si="8"/>
        <v>0.92093023255813955</v>
      </c>
    </row>
    <row r="134" spans="1:41" ht="15" customHeight="1" x14ac:dyDescent="0.25">
      <c r="A134" s="2" t="s">
        <v>190</v>
      </c>
      <c r="B134" s="2" t="s">
        <v>191</v>
      </c>
      <c r="C134" s="2">
        <v>2014</v>
      </c>
      <c r="D134" s="2">
        <v>37.9</v>
      </c>
      <c r="E134" s="2">
        <v>42.1</v>
      </c>
      <c r="F134" s="2" t="s">
        <v>598</v>
      </c>
      <c r="G134" s="2">
        <v>0.2</v>
      </c>
      <c r="H134" s="2" t="s">
        <v>598</v>
      </c>
      <c r="I134" s="2" t="s">
        <v>598</v>
      </c>
      <c r="J134" s="2" t="s">
        <v>598</v>
      </c>
      <c r="K134" s="2" t="s">
        <v>598</v>
      </c>
      <c r="L134" s="2" t="s">
        <v>598</v>
      </c>
      <c r="M134" s="2">
        <v>30.7</v>
      </c>
      <c r="N134" s="2" t="s">
        <v>598</v>
      </c>
      <c r="O134" s="2">
        <v>5.6</v>
      </c>
      <c r="P134" s="2" t="s">
        <v>598</v>
      </c>
      <c r="Q134" s="2" t="s">
        <v>598</v>
      </c>
      <c r="R134" s="2" t="s">
        <v>598</v>
      </c>
      <c r="S134" s="2" t="s">
        <v>8</v>
      </c>
      <c r="T134" s="2" t="s">
        <v>598</v>
      </c>
      <c r="U134" s="2" t="s">
        <v>598</v>
      </c>
      <c r="V134" s="2" t="s">
        <v>598</v>
      </c>
      <c r="W134" s="2" t="s">
        <v>598</v>
      </c>
      <c r="X134" s="2" t="s">
        <v>598</v>
      </c>
      <c r="Y134" s="2" t="s">
        <v>598</v>
      </c>
      <c r="Z134" s="2" t="s">
        <v>598</v>
      </c>
      <c r="AA134" s="2" t="s">
        <v>598</v>
      </c>
      <c r="AB134" s="2" t="s">
        <v>598</v>
      </c>
      <c r="AC134" s="2" t="s">
        <v>598</v>
      </c>
      <c r="AD134" s="2">
        <v>5.6</v>
      </c>
      <c r="AE134" s="2" t="s">
        <v>598</v>
      </c>
      <c r="AF134" s="2" t="s">
        <v>598</v>
      </c>
      <c r="AG134" s="2" t="s">
        <v>598</v>
      </c>
      <c r="AH134" s="2" t="s">
        <v>598</v>
      </c>
      <c r="AI134" s="2" t="s">
        <v>598</v>
      </c>
      <c r="AM134" s="20">
        <f t="shared" si="6"/>
        <v>42.1</v>
      </c>
      <c r="AN134" s="20">
        <f t="shared" si="7"/>
        <v>37.9</v>
      </c>
      <c r="AO134" s="92">
        <f t="shared" si="8"/>
        <v>0.90023752969121129</v>
      </c>
    </row>
    <row r="135" spans="1:41" ht="15" customHeight="1" x14ac:dyDescent="0.25">
      <c r="A135" s="2" t="s">
        <v>192</v>
      </c>
      <c r="B135" s="2" t="s">
        <v>193</v>
      </c>
      <c r="C135" s="2">
        <v>2014</v>
      </c>
      <c r="D135" s="2">
        <v>17.8</v>
      </c>
      <c r="E135" s="2">
        <v>20.96</v>
      </c>
      <c r="F135" s="2" t="s">
        <v>598</v>
      </c>
      <c r="G135" s="2">
        <v>0</v>
      </c>
      <c r="H135" s="2">
        <v>0.46</v>
      </c>
      <c r="I135" s="2">
        <v>0</v>
      </c>
      <c r="J135" s="2" t="s">
        <v>598</v>
      </c>
      <c r="K135" s="2">
        <v>0</v>
      </c>
      <c r="L135" s="2" t="s">
        <v>599</v>
      </c>
      <c r="M135" s="2">
        <v>4.0999999999999996</v>
      </c>
      <c r="N135" s="2">
        <v>3.7</v>
      </c>
      <c r="O135" s="2">
        <v>3.1</v>
      </c>
      <c r="P135" s="2">
        <v>1.6</v>
      </c>
      <c r="Q135" s="2" t="s">
        <v>598</v>
      </c>
      <c r="R135" s="2">
        <v>0</v>
      </c>
      <c r="S135" s="2" t="s">
        <v>8</v>
      </c>
      <c r="T135" s="2">
        <v>0</v>
      </c>
      <c r="U135" s="2" t="s">
        <v>598</v>
      </c>
      <c r="V135" s="2" t="s">
        <v>598</v>
      </c>
      <c r="W135" s="2" t="s">
        <v>598</v>
      </c>
      <c r="X135" s="2" t="s">
        <v>598</v>
      </c>
      <c r="Y135" s="2" t="s">
        <v>598</v>
      </c>
      <c r="Z135" s="2">
        <v>0</v>
      </c>
      <c r="AA135" s="2">
        <v>1.5</v>
      </c>
      <c r="AB135" s="2" t="s">
        <v>598</v>
      </c>
      <c r="AC135" s="2">
        <v>3</v>
      </c>
      <c r="AD135" s="2">
        <v>0.4</v>
      </c>
      <c r="AE135" s="2" t="s">
        <v>598</v>
      </c>
      <c r="AF135" s="2" t="s">
        <v>598</v>
      </c>
      <c r="AG135" s="2" t="s">
        <v>598</v>
      </c>
      <c r="AH135" s="2">
        <v>3.1</v>
      </c>
      <c r="AI135" s="2">
        <v>3.2</v>
      </c>
      <c r="AM135" s="20">
        <f t="shared" si="6"/>
        <v>21.06</v>
      </c>
      <c r="AN135" s="20">
        <f t="shared" si="7"/>
        <v>17.8</v>
      </c>
      <c r="AO135" s="92">
        <f t="shared" si="8"/>
        <v>0.84520417853751195</v>
      </c>
    </row>
    <row r="136" spans="1:41" ht="15" customHeight="1" x14ac:dyDescent="0.25">
      <c r="A136" s="2" t="s">
        <v>194</v>
      </c>
      <c r="B136" s="2" t="s">
        <v>195</v>
      </c>
      <c r="C136" s="2">
        <v>2014</v>
      </c>
      <c r="D136" s="2">
        <v>92</v>
      </c>
      <c r="E136" s="2">
        <v>104.17400000000001</v>
      </c>
      <c r="F136" s="2" t="s">
        <v>598</v>
      </c>
      <c r="G136" s="2">
        <v>0.83799999999999997</v>
      </c>
      <c r="H136" s="2" t="s">
        <v>598</v>
      </c>
      <c r="I136" s="2" t="s">
        <v>598</v>
      </c>
      <c r="J136" s="2" t="s">
        <v>598</v>
      </c>
      <c r="K136" s="2" t="s">
        <v>598</v>
      </c>
      <c r="L136" s="2" t="s">
        <v>599</v>
      </c>
      <c r="M136" s="2" t="s">
        <v>598</v>
      </c>
      <c r="N136" s="2" t="s">
        <v>598</v>
      </c>
      <c r="O136" s="2">
        <v>88.1</v>
      </c>
      <c r="P136" s="2" t="s">
        <v>598</v>
      </c>
      <c r="Q136" s="2" t="s">
        <v>598</v>
      </c>
      <c r="R136" s="2" t="s">
        <v>598</v>
      </c>
      <c r="S136" s="2" t="s">
        <v>8</v>
      </c>
      <c r="T136" s="2" t="s">
        <v>598</v>
      </c>
      <c r="U136" s="2" t="s">
        <v>598</v>
      </c>
      <c r="V136" s="2" t="s">
        <v>598</v>
      </c>
      <c r="W136" s="2" t="s">
        <v>598</v>
      </c>
      <c r="X136" s="2" t="s">
        <v>598</v>
      </c>
      <c r="Y136" s="2" t="s">
        <v>598</v>
      </c>
      <c r="Z136" s="2" t="s">
        <v>598</v>
      </c>
      <c r="AA136" s="2" t="s">
        <v>598</v>
      </c>
      <c r="AB136" s="2" t="s">
        <v>598</v>
      </c>
      <c r="AC136" s="2" t="s">
        <v>598</v>
      </c>
      <c r="AD136" s="2">
        <v>15.236000000000001</v>
      </c>
      <c r="AE136" s="2" t="s">
        <v>598</v>
      </c>
      <c r="AF136" s="2" t="s">
        <v>598</v>
      </c>
      <c r="AG136" s="2" t="s">
        <v>598</v>
      </c>
      <c r="AH136" s="2" t="s">
        <v>598</v>
      </c>
      <c r="AI136" s="2" t="s">
        <v>598</v>
      </c>
      <c r="AM136" s="20">
        <f t="shared" si="6"/>
        <v>104.17399999999999</v>
      </c>
      <c r="AN136" s="20">
        <f t="shared" si="7"/>
        <v>92</v>
      </c>
      <c r="AO136" s="92">
        <f t="shared" si="8"/>
        <v>0.88313782709697242</v>
      </c>
    </row>
    <row r="137" spans="1:41" ht="15" customHeight="1" x14ac:dyDescent="0.25">
      <c r="A137" s="2" t="s">
        <v>194</v>
      </c>
      <c r="B137" s="2" t="s">
        <v>196</v>
      </c>
      <c r="C137" s="2">
        <v>2014</v>
      </c>
      <c r="D137" s="2">
        <v>17.899999999999999</v>
      </c>
      <c r="E137" s="2">
        <v>21.55</v>
      </c>
      <c r="F137" s="2" t="s">
        <v>598</v>
      </c>
      <c r="G137" s="2">
        <v>0.15</v>
      </c>
      <c r="H137" s="2" t="s">
        <v>598</v>
      </c>
      <c r="I137" s="2" t="s">
        <v>598</v>
      </c>
      <c r="J137" s="2" t="s">
        <v>598</v>
      </c>
      <c r="K137" s="2" t="s">
        <v>598</v>
      </c>
      <c r="L137" s="2" t="s">
        <v>599</v>
      </c>
      <c r="M137" s="2" t="s">
        <v>598</v>
      </c>
      <c r="N137" s="2" t="s">
        <v>598</v>
      </c>
      <c r="O137" s="2">
        <v>21.4</v>
      </c>
      <c r="P137" s="2" t="s">
        <v>598</v>
      </c>
      <c r="Q137" s="2" t="s">
        <v>598</v>
      </c>
      <c r="R137" s="2" t="s">
        <v>598</v>
      </c>
      <c r="S137" s="2" t="s">
        <v>8</v>
      </c>
      <c r="T137" s="2" t="s">
        <v>598</v>
      </c>
      <c r="U137" s="2" t="s">
        <v>598</v>
      </c>
      <c r="V137" s="2" t="s">
        <v>598</v>
      </c>
      <c r="W137" s="2" t="s">
        <v>598</v>
      </c>
      <c r="X137" s="2" t="s">
        <v>598</v>
      </c>
      <c r="Y137" s="2" t="s">
        <v>598</v>
      </c>
      <c r="Z137" s="2" t="s">
        <v>598</v>
      </c>
      <c r="AA137" s="2" t="s">
        <v>598</v>
      </c>
      <c r="AB137" s="2" t="s">
        <v>598</v>
      </c>
      <c r="AC137" s="2" t="s">
        <v>598</v>
      </c>
      <c r="AD137" s="2" t="s">
        <v>598</v>
      </c>
      <c r="AE137" s="2" t="s">
        <v>598</v>
      </c>
      <c r="AF137" s="2" t="s">
        <v>598</v>
      </c>
      <c r="AG137" s="2" t="s">
        <v>598</v>
      </c>
      <c r="AH137" s="2" t="s">
        <v>598</v>
      </c>
      <c r="AI137" s="2" t="s">
        <v>598</v>
      </c>
      <c r="AM137" s="20">
        <f t="shared" si="6"/>
        <v>21.549999999999997</v>
      </c>
      <c r="AN137" s="20">
        <f t="shared" si="7"/>
        <v>17.899999999999999</v>
      </c>
      <c r="AO137" s="92">
        <f t="shared" si="8"/>
        <v>0.83062645011600933</v>
      </c>
    </row>
    <row r="138" spans="1:41" ht="15" customHeight="1" x14ac:dyDescent="0.25">
      <c r="A138" s="2" t="s">
        <v>197</v>
      </c>
      <c r="B138" s="2" t="s">
        <v>198</v>
      </c>
      <c r="C138" s="2">
        <v>2014</v>
      </c>
      <c r="D138" s="2">
        <v>4.9109999999999996</v>
      </c>
      <c r="E138" s="2">
        <v>5.4569999999999999</v>
      </c>
      <c r="F138" s="2" t="s">
        <v>598</v>
      </c>
      <c r="G138" s="2" t="s">
        <v>598</v>
      </c>
      <c r="H138" s="2" t="s">
        <v>598</v>
      </c>
      <c r="I138" s="2" t="s">
        <v>598</v>
      </c>
      <c r="J138" s="2">
        <v>1.1870000000000001</v>
      </c>
      <c r="K138" s="2" t="s">
        <v>598</v>
      </c>
      <c r="L138" s="2" t="s">
        <v>598</v>
      </c>
      <c r="M138" s="2" t="s">
        <v>598</v>
      </c>
      <c r="N138" s="2" t="s">
        <v>598</v>
      </c>
      <c r="O138" s="2" t="s">
        <v>598</v>
      </c>
      <c r="P138" s="2" t="s">
        <v>598</v>
      </c>
      <c r="Q138" s="2" t="s">
        <v>598</v>
      </c>
      <c r="R138" s="2" t="s">
        <v>598</v>
      </c>
      <c r="S138" s="2" t="s">
        <v>598</v>
      </c>
      <c r="T138" s="2" t="s">
        <v>598</v>
      </c>
      <c r="U138" s="2" t="s">
        <v>598</v>
      </c>
      <c r="V138" s="2" t="s">
        <v>598</v>
      </c>
      <c r="W138" s="2" t="s">
        <v>598</v>
      </c>
      <c r="X138" s="2" t="s">
        <v>598</v>
      </c>
      <c r="Y138" s="2">
        <v>4.2699999999999996</v>
      </c>
      <c r="Z138" s="2" t="s">
        <v>598</v>
      </c>
      <c r="AA138" s="2" t="s">
        <v>598</v>
      </c>
      <c r="AB138" s="2" t="s">
        <v>598</v>
      </c>
      <c r="AC138" s="2" t="s">
        <v>598</v>
      </c>
      <c r="AD138" s="2" t="s">
        <v>598</v>
      </c>
      <c r="AE138" s="2" t="s">
        <v>598</v>
      </c>
      <c r="AF138" s="2" t="s">
        <v>598</v>
      </c>
      <c r="AG138" s="2" t="s">
        <v>598</v>
      </c>
      <c r="AH138" s="2" t="s">
        <v>598</v>
      </c>
      <c r="AI138" s="2" t="s">
        <v>598</v>
      </c>
      <c r="AM138" s="20">
        <f t="shared" si="6"/>
        <v>5.4569999999999999</v>
      </c>
      <c r="AN138" s="20">
        <f t="shared" si="7"/>
        <v>4.9109999999999996</v>
      </c>
      <c r="AO138" s="92">
        <f t="shared" si="8"/>
        <v>0.89994502473886751</v>
      </c>
    </row>
    <row r="139" spans="1:41" ht="15" customHeight="1" x14ac:dyDescent="0.25">
      <c r="A139" s="2" t="s">
        <v>199</v>
      </c>
      <c r="B139" s="2" t="s">
        <v>200</v>
      </c>
      <c r="C139" s="2">
        <v>2014</v>
      </c>
      <c r="D139" s="2">
        <v>41</v>
      </c>
      <c r="E139" s="2">
        <v>44.4</v>
      </c>
      <c r="F139" s="2" t="s">
        <v>598</v>
      </c>
      <c r="G139" s="2">
        <v>0.1</v>
      </c>
      <c r="H139" s="2" t="s">
        <v>598</v>
      </c>
      <c r="I139" s="2" t="s">
        <v>598</v>
      </c>
      <c r="J139" s="2" t="s">
        <v>598</v>
      </c>
      <c r="K139" s="2" t="s">
        <v>598</v>
      </c>
      <c r="L139" s="2" t="s">
        <v>599</v>
      </c>
      <c r="M139" s="2" t="s">
        <v>598</v>
      </c>
      <c r="N139" s="2" t="s">
        <v>598</v>
      </c>
      <c r="O139" s="2">
        <v>38.299999999999997</v>
      </c>
      <c r="P139" s="2" t="s">
        <v>598</v>
      </c>
      <c r="Q139" s="2" t="s">
        <v>598</v>
      </c>
      <c r="R139" s="2" t="s">
        <v>598</v>
      </c>
      <c r="S139" s="2" t="s">
        <v>598</v>
      </c>
      <c r="T139" s="2">
        <v>5</v>
      </c>
      <c r="U139" s="2" t="s">
        <v>598</v>
      </c>
      <c r="V139" s="2" t="s">
        <v>598</v>
      </c>
      <c r="W139" s="2" t="s">
        <v>598</v>
      </c>
      <c r="X139" s="2" t="s">
        <v>598</v>
      </c>
      <c r="Y139" s="2" t="s">
        <v>598</v>
      </c>
      <c r="Z139" s="2" t="s">
        <v>598</v>
      </c>
      <c r="AA139" s="2" t="s">
        <v>598</v>
      </c>
      <c r="AB139" s="2" t="s">
        <v>598</v>
      </c>
      <c r="AC139" s="2" t="s">
        <v>598</v>
      </c>
      <c r="AD139" s="2" t="s">
        <v>598</v>
      </c>
      <c r="AE139" s="2" t="s">
        <v>598</v>
      </c>
      <c r="AF139" s="2" t="s">
        <v>598</v>
      </c>
      <c r="AG139" s="2" t="s">
        <v>598</v>
      </c>
      <c r="AH139" s="2">
        <v>1</v>
      </c>
      <c r="AI139" s="2" t="s">
        <v>598</v>
      </c>
      <c r="AM139" s="20">
        <f t="shared" si="6"/>
        <v>43.4</v>
      </c>
      <c r="AN139" s="20">
        <f t="shared" si="7"/>
        <v>41</v>
      </c>
      <c r="AO139" s="92">
        <f t="shared" si="8"/>
        <v>0.9447004608294931</v>
      </c>
    </row>
    <row r="140" spans="1:41" ht="15" customHeight="1" x14ac:dyDescent="0.25">
      <c r="A140" s="2" t="s">
        <v>201</v>
      </c>
      <c r="B140" s="2" t="s">
        <v>202</v>
      </c>
      <c r="C140" s="2">
        <v>2014</v>
      </c>
      <c r="D140" s="2" t="s">
        <v>598</v>
      </c>
      <c r="E140" s="2" t="s">
        <v>598</v>
      </c>
      <c r="F140" s="2" t="s">
        <v>598</v>
      </c>
      <c r="G140" s="2" t="s">
        <v>598</v>
      </c>
      <c r="H140" s="2" t="s">
        <v>598</v>
      </c>
      <c r="I140" s="2" t="s">
        <v>598</v>
      </c>
      <c r="J140" s="2" t="s">
        <v>598</v>
      </c>
      <c r="K140" s="2" t="s">
        <v>598</v>
      </c>
      <c r="L140" s="2" t="s">
        <v>599</v>
      </c>
      <c r="M140" s="2" t="s">
        <v>598</v>
      </c>
      <c r="N140" s="2" t="s">
        <v>598</v>
      </c>
      <c r="O140" s="2" t="s">
        <v>598</v>
      </c>
      <c r="P140" s="2" t="s">
        <v>598</v>
      </c>
      <c r="Q140" s="2" t="s">
        <v>598</v>
      </c>
      <c r="R140" s="2" t="s">
        <v>598</v>
      </c>
      <c r="S140" s="2" t="s">
        <v>598</v>
      </c>
      <c r="T140" s="2" t="s">
        <v>598</v>
      </c>
      <c r="U140" s="2" t="s">
        <v>598</v>
      </c>
      <c r="V140" s="2" t="s">
        <v>598</v>
      </c>
      <c r="W140" s="2" t="s">
        <v>598</v>
      </c>
      <c r="X140" s="2" t="s">
        <v>598</v>
      </c>
      <c r="Y140" s="2" t="s">
        <v>598</v>
      </c>
      <c r="Z140" s="2" t="s">
        <v>598</v>
      </c>
      <c r="AA140" s="2" t="s">
        <v>598</v>
      </c>
      <c r="AB140" s="2" t="s">
        <v>598</v>
      </c>
      <c r="AC140" s="2" t="s">
        <v>598</v>
      </c>
      <c r="AD140" s="2" t="s">
        <v>598</v>
      </c>
      <c r="AE140" s="2" t="s">
        <v>598</v>
      </c>
      <c r="AF140" s="2" t="s">
        <v>598</v>
      </c>
      <c r="AG140" s="2" t="s">
        <v>598</v>
      </c>
      <c r="AH140" s="2" t="s">
        <v>598</v>
      </c>
      <c r="AI140" s="2" t="s">
        <v>598</v>
      </c>
      <c r="AM140" s="20">
        <f t="shared" si="6"/>
        <v>0</v>
      </c>
      <c r="AN140" s="20">
        <f t="shared" si="7"/>
        <v>0</v>
      </c>
      <c r="AO140" s="92" t="str">
        <f t="shared" si="8"/>
        <v/>
      </c>
    </row>
    <row r="141" spans="1:41" ht="15" customHeight="1" x14ac:dyDescent="0.25">
      <c r="A141" s="2" t="s">
        <v>201</v>
      </c>
      <c r="B141" s="2" t="s">
        <v>203</v>
      </c>
      <c r="C141" s="2">
        <v>2014</v>
      </c>
      <c r="D141" s="2">
        <v>6.5</v>
      </c>
      <c r="E141" s="2">
        <v>6.8</v>
      </c>
      <c r="F141" s="2" t="s">
        <v>598</v>
      </c>
      <c r="G141" s="2">
        <v>0.3</v>
      </c>
      <c r="H141" s="2" t="s">
        <v>598</v>
      </c>
      <c r="I141" s="2" t="s">
        <v>598</v>
      </c>
      <c r="J141" s="2" t="s">
        <v>598</v>
      </c>
      <c r="K141" s="2" t="s">
        <v>598</v>
      </c>
      <c r="L141" s="2" t="s">
        <v>599</v>
      </c>
      <c r="M141" s="2" t="s">
        <v>598</v>
      </c>
      <c r="N141" s="2" t="s">
        <v>598</v>
      </c>
      <c r="O141" s="2" t="s">
        <v>598</v>
      </c>
      <c r="P141" s="2" t="s">
        <v>598</v>
      </c>
      <c r="Q141" s="2" t="s">
        <v>598</v>
      </c>
      <c r="R141" s="2" t="s">
        <v>598</v>
      </c>
      <c r="S141" s="2" t="s">
        <v>598</v>
      </c>
      <c r="T141" s="2">
        <v>6.3</v>
      </c>
      <c r="U141" s="2" t="s">
        <v>598</v>
      </c>
      <c r="V141" s="2" t="s">
        <v>598</v>
      </c>
      <c r="W141" s="2" t="s">
        <v>598</v>
      </c>
      <c r="X141" s="2" t="s">
        <v>598</v>
      </c>
      <c r="Y141" s="2" t="s">
        <v>598</v>
      </c>
      <c r="Z141" s="2" t="s">
        <v>598</v>
      </c>
      <c r="AA141" s="2" t="s">
        <v>598</v>
      </c>
      <c r="AB141" s="2" t="s">
        <v>598</v>
      </c>
      <c r="AC141" s="2" t="s">
        <v>598</v>
      </c>
      <c r="AD141" s="2" t="s">
        <v>598</v>
      </c>
      <c r="AE141" s="2" t="s">
        <v>598</v>
      </c>
      <c r="AF141" s="2" t="s">
        <v>598</v>
      </c>
      <c r="AG141" s="2" t="s">
        <v>598</v>
      </c>
      <c r="AH141" s="2">
        <v>0.2</v>
      </c>
      <c r="AI141" s="2">
        <v>0.2</v>
      </c>
      <c r="AM141" s="20">
        <f t="shared" si="6"/>
        <v>6.8</v>
      </c>
      <c r="AN141" s="20">
        <f t="shared" si="7"/>
        <v>6.5</v>
      </c>
      <c r="AO141" s="92">
        <f t="shared" si="8"/>
        <v>0.95588235294117652</v>
      </c>
    </row>
    <row r="142" spans="1:41" ht="15" customHeight="1" x14ac:dyDescent="0.25">
      <c r="A142" s="2" t="s">
        <v>201</v>
      </c>
      <c r="B142" s="2" t="s">
        <v>204</v>
      </c>
      <c r="C142" s="2">
        <v>2014</v>
      </c>
      <c r="D142" s="2">
        <v>60.9</v>
      </c>
      <c r="E142" s="2">
        <v>79.41</v>
      </c>
      <c r="F142" s="2" t="s">
        <v>598</v>
      </c>
      <c r="G142" s="2">
        <v>3</v>
      </c>
      <c r="H142" s="2" t="s">
        <v>598</v>
      </c>
      <c r="I142" s="2" t="s">
        <v>598</v>
      </c>
      <c r="J142" s="2" t="s">
        <v>598</v>
      </c>
      <c r="K142" s="2" t="s">
        <v>598</v>
      </c>
      <c r="L142" s="2" t="s">
        <v>599</v>
      </c>
      <c r="M142" s="2" t="s">
        <v>598</v>
      </c>
      <c r="N142" s="2" t="s">
        <v>598</v>
      </c>
      <c r="O142" s="2">
        <v>64.400000000000006</v>
      </c>
      <c r="P142" s="2" t="s">
        <v>598</v>
      </c>
      <c r="Q142" s="2" t="s">
        <v>598</v>
      </c>
      <c r="R142" s="2" t="s">
        <v>598</v>
      </c>
      <c r="S142" s="2" t="s">
        <v>8</v>
      </c>
      <c r="T142" s="2">
        <v>11.2</v>
      </c>
      <c r="U142" s="2" t="s">
        <v>598</v>
      </c>
      <c r="V142" s="2" t="s">
        <v>598</v>
      </c>
      <c r="W142" s="2" t="s">
        <v>598</v>
      </c>
      <c r="X142" s="2" t="s">
        <v>598</v>
      </c>
      <c r="Y142" s="2" t="s">
        <v>598</v>
      </c>
      <c r="Z142" s="2" t="s">
        <v>598</v>
      </c>
      <c r="AA142" s="2" t="s">
        <v>598</v>
      </c>
      <c r="AB142" s="2" t="s">
        <v>598</v>
      </c>
      <c r="AC142" s="2" t="s">
        <v>598</v>
      </c>
      <c r="AD142" s="2" t="s">
        <v>598</v>
      </c>
      <c r="AE142" s="2" t="s">
        <v>598</v>
      </c>
      <c r="AF142" s="2" t="s">
        <v>598</v>
      </c>
      <c r="AG142" s="2" t="s">
        <v>598</v>
      </c>
      <c r="AH142" s="2">
        <v>0.81</v>
      </c>
      <c r="AI142" s="2">
        <v>0.81</v>
      </c>
      <c r="AM142" s="20">
        <f t="shared" si="6"/>
        <v>79.410000000000011</v>
      </c>
      <c r="AN142" s="20">
        <f t="shared" si="7"/>
        <v>60.9</v>
      </c>
      <c r="AO142" s="92">
        <f t="shared" si="8"/>
        <v>0.76690593124291639</v>
      </c>
    </row>
    <row r="143" spans="1:41" ht="15" customHeight="1" x14ac:dyDescent="0.25">
      <c r="A143" s="2" t="s">
        <v>201</v>
      </c>
      <c r="B143" s="2" t="s">
        <v>205</v>
      </c>
      <c r="C143" s="2">
        <v>2014</v>
      </c>
      <c r="D143" s="2">
        <v>72</v>
      </c>
      <c r="E143" s="2">
        <v>83.7</v>
      </c>
      <c r="F143" s="2" t="s">
        <v>598</v>
      </c>
      <c r="G143" s="2">
        <v>2.8</v>
      </c>
      <c r="H143" s="2" t="s">
        <v>598</v>
      </c>
      <c r="I143" s="2">
        <v>2.6</v>
      </c>
      <c r="J143" s="2" t="s">
        <v>598</v>
      </c>
      <c r="K143" s="2" t="s">
        <v>598</v>
      </c>
      <c r="L143" s="2" t="s">
        <v>599</v>
      </c>
      <c r="M143" s="2">
        <v>5</v>
      </c>
      <c r="N143" s="2">
        <v>9</v>
      </c>
      <c r="O143" s="2">
        <v>17</v>
      </c>
      <c r="P143" s="2">
        <v>7</v>
      </c>
      <c r="Q143" s="2">
        <v>0</v>
      </c>
      <c r="R143" s="2">
        <v>27</v>
      </c>
      <c r="S143" s="2" t="s">
        <v>8</v>
      </c>
      <c r="T143" s="2" t="s">
        <v>598</v>
      </c>
      <c r="U143" s="2" t="s">
        <v>598</v>
      </c>
      <c r="V143" s="2" t="s">
        <v>598</v>
      </c>
      <c r="W143" s="2" t="s">
        <v>598</v>
      </c>
      <c r="X143" s="2" t="s">
        <v>598</v>
      </c>
      <c r="Y143" s="2" t="s">
        <v>598</v>
      </c>
      <c r="Z143" s="2" t="s">
        <v>598</v>
      </c>
      <c r="AA143" s="2">
        <v>5.8</v>
      </c>
      <c r="AB143" s="2">
        <v>0</v>
      </c>
      <c r="AC143" s="2">
        <v>0.7</v>
      </c>
      <c r="AD143" s="2">
        <v>6.8</v>
      </c>
      <c r="AE143" s="2" t="s">
        <v>598</v>
      </c>
      <c r="AF143" s="2" t="s">
        <v>598</v>
      </c>
      <c r="AG143" s="2" t="s">
        <v>598</v>
      </c>
      <c r="AH143" s="2" t="s">
        <v>598</v>
      </c>
      <c r="AI143" s="2" t="s">
        <v>598</v>
      </c>
      <c r="AM143" s="20">
        <f t="shared" si="6"/>
        <v>83.7</v>
      </c>
      <c r="AN143" s="20">
        <f t="shared" si="7"/>
        <v>72</v>
      </c>
      <c r="AO143" s="92">
        <f t="shared" si="8"/>
        <v>0.86021505376344087</v>
      </c>
    </row>
    <row r="144" spans="1:41" ht="15" customHeight="1" x14ac:dyDescent="0.25">
      <c r="A144" s="2" t="s">
        <v>206</v>
      </c>
      <c r="B144" s="2" t="s">
        <v>207</v>
      </c>
      <c r="C144" s="2">
        <v>2014</v>
      </c>
      <c r="D144" s="2" t="s">
        <v>598</v>
      </c>
      <c r="E144" s="2" t="s">
        <v>598</v>
      </c>
      <c r="F144" s="2" t="s">
        <v>598</v>
      </c>
      <c r="G144" s="2" t="s">
        <v>598</v>
      </c>
      <c r="H144" s="2" t="s">
        <v>598</v>
      </c>
      <c r="I144" s="2" t="s">
        <v>598</v>
      </c>
      <c r="J144" s="2" t="s">
        <v>598</v>
      </c>
      <c r="K144" s="2" t="s">
        <v>598</v>
      </c>
      <c r="L144" s="2" t="s">
        <v>599</v>
      </c>
      <c r="M144" s="2" t="s">
        <v>598</v>
      </c>
      <c r="N144" s="2" t="s">
        <v>598</v>
      </c>
      <c r="O144" s="2" t="s">
        <v>598</v>
      </c>
      <c r="P144" s="2" t="s">
        <v>598</v>
      </c>
      <c r="Q144" s="2" t="s">
        <v>598</v>
      </c>
      <c r="R144" s="2" t="s">
        <v>598</v>
      </c>
      <c r="S144" s="2" t="s">
        <v>598</v>
      </c>
      <c r="T144" s="2" t="s">
        <v>598</v>
      </c>
      <c r="U144" s="2" t="s">
        <v>598</v>
      </c>
      <c r="V144" s="2" t="s">
        <v>598</v>
      </c>
      <c r="W144" s="2" t="s">
        <v>598</v>
      </c>
      <c r="X144" s="2" t="s">
        <v>598</v>
      </c>
      <c r="Y144" s="2" t="s">
        <v>598</v>
      </c>
      <c r="Z144" s="2" t="s">
        <v>598</v>
      </c>
      <c r="AA144" s="2" t="s">
        <v>598</v>
      </c>
      <c r="AB144" s="2" t="s">
        <v>598</v>
      </c>
      <c r="AC144" s="2" t="s">
        <v>598</v>
      </c>
      <c r="AD144" s="2" t="s">
        <v>598</v>
      </c>
      <c r="AE144" s="2" t="s">
        <v>598</v>
      </c>
      <c r="AF144" s="2" t="s">
        <v>598</v>
      </c>
      <c r="AG144" s="2" t="s">
        <v>598</v>
      </c>
      <c r="AH144" s="2" t="s">
        <v>598</v>
      </c>
      <c r="AI144" s="2" t="s">
        <v>598</v>
      </c>
      <c r="AM144" s="20">
        <f t="shared" si="6"/>
        <v>0</v>
      </c>
      <c r="AN144" s="20">
        <f t="shared" si="7"/>
        <v>0</v>
      </c>
      <c r="AO144" s="92" t="str">
        <f t="shared" si="8"/>
        <v/>
      </c>
    </row>
    <row r="145" spans="1:41" ht="15" customHeight="1" x14ac:dyDescent="0.25">
      <c r="A145" s="2" t="s">
        <v>206</v>
      </c>
      <c r="B145" s="2" t="s">
        <v>208</v>
      </c>
      <c r="C145" s="2">
        <v>2014</v>
      </c>
      <c r="D145" s="2" t="s">
        <v>598</v>
      </c>
      <c r="E145" s="2" t="s">
        <v>598</v>
      </c>
      <c r="F145" s="2" t="s">
        <v>598</v>
      </c>
      <c r="G145" s="2" t="s">
        <v>598</v>
      </c>
      <c r="H145" s="2" t="s">
        <v>598</v>
      </c>
      <c r="I145" s="2" t="s">
        <v>598</v>
      </c>
      <c r="J145" s="2" t="s">
        <v>598</v>
      </c>
      <c r="K145" s="2" t="s">
        <v>598</v>
      </c>
      <c r="L145" s="2" t="s">
        <v>599</v>
      </c>
      <c r="M145" s="2" t="s">
        <v>598</v>
      </c>
      <c r="N145" s="2" t="s">
        <v>598</v>
      </c>
      <c r="O145" s="2" t="s">
        <v>598</v>
      </c>
      <c r="P145" s="2" t="s">
        <v>598</v>
      </c>
      <c r="Q145" s="2" t="s">
        <v>598</v>
      </c>
      <c r="R145" s="2" t="s">
        <v>598</v>
      </c>
      <c r="S145" s="2" t="s">
        <v>598</v>
      </c>
      <c r="T145" s="2" t="s">
        <v>598</v>
      </c>
      <c r="U145" s="2" t="s">
        <v>598</v>
      </c>
      <c r="V145" s="2" t="s">
        <v>598</v>
      </c>
      <c r="W145" s="2" t="s">
        <v>598</v>
      </c>
      <c r="X145" s="2" t="s">
        <v>598</v>
      </c>
      <c r="Y145" s="2" t="s">
        <v>598</v>
      </c>
      <c r="Z145" s="2" t="s">
        <v>598</v>
      </c>
      <c r="AA145" s="2" t="s">
        <v>598</v>
      </c>
      <c r="AB145" s="2" t="s">
        <v>598</v>
      </c>
      <c r="AC145" s="2" t="s">
        <v>598</v>
      </c>
      <c r="AD145" s="2" t="s">
        <v>598</v>
      </c>
      <c r="AE145" s="2" t="s">
        <v>598</v>
      </c>
      <c r="AF145" s="2" t="s">
        <v>598</v>
      </c>
      <c r="AG145" s="2" t="s">
        <v>598</v>
      </c>
      <c r="AH145" s="2" t="s">
        <v>598</v>
      </c>
      <c r="AI145" s="2" t="s">
        <v>598</v>
      </c>
      <c r="AM145" s="20">
        <f t="shared" si="6"/>
        <v>0</v>
      </c>
      <c r="AN145" s="20">
        <f t="shared" si="7"/>
        <v>0</v>
      </c>
      <c r="AO145" s="92" t="str">
        <f t="shared" si="8"/>
        <v/>
      </c>
    </row>
    <row r="146" spans="1:41" ht="15" customHeight="1" x14ac:dyDescent="0.25">
      <c r="A146" s="2" t="s">
        <v>206</v>
      </c>
      <c r="B146" s="2" t="s">
        <v>209</v>
      </c>
      <c r="C146" s="2">
        <v>2014</v>
      </c>
      <c r="D146" s="2">
        <v>13.39</v>
      </c>
      <c r="E146" s="2">
        <v>16.47</v>
      </c>
      <c r="F146" s="2" t="s">
        <v>598</v>
      </c>
      <c r="G146" s="2">
        <v>0.77</v>
      </c>
      <c r="H146" s="2" t="s">
        <v>598</v>
      </c>
      <c r="I146" s="2" t="s">
        <v>598</v>
      </c>
      <c r="J146" s="2" t="s">
        <v>598</v>
      </c>
      <c r="K146" s="2" t="s">
        <v>598</v>
      </c>
      <c r="L146" s="2" t="s">
        <v>599</v>
      </c>
      <c r="M146" s="2">
        <v>1.79</v>
      </c>
      <c r="N146" s="2">
        <v>0</v>
      </c>
      <c r="O146" s="2">
        <v>11.91</v>
      </c>
      <c r="P146" s="2">
        <v>0</v>
      </c>
      <c r="Q146" s="2">
        <v>0</v>
      </c>
      <c r="R146" s="2">
        <v>0</v>
      </c>
      <c r="S146" s="2" t="s">
        <v>8</v>
      </c>
      <c r="T146" s="2" t="s">
        <v>598</v>
      </c>
      <c r="U146" s="2" t="s">
        <v>598</v>
      </c>
      <c r="V146" s="2" t="s">
        <v>598</v>
      </c>
      <c r="W146" s="2" t="s">
        <v>598</v>
      </c>
      <c r="X146" s="2" t="s">
        <v>598</v>
      </c>
      <c r="Y146" s="2" t="s">
        <v>598</v>
      </c>
      <c r="Z146" s="2" t="s">
        <v>598</v>
      </c>
      <c r="AA146" s="2" t="s">
        <v>598</v>
      </c>
      <c r="AB146" s="2" t="s">
        <v>598</v>
      </c>
      <c r="AC146" s="2" t="s">
        <v>598</v>
      </c>
      <c r="AD146" s="2">
        <v>2</v>
      </c>
      <c r="AE146" s="2" t="s">
        <v>598</v>
      </c>
      <c r="AF146" s="2" t="s">
        <v>598</v>
      </c>
      <c r="AG146" s="2" t="s">
        <v>598</v>
      </c>
      <c r="AH146" s="2" t="s">
        <v>598</v>
      </c>
      <c r="AI146" s="2" t="s">
        <v>598</v>
      </c>
      <c r="AM146" s="20">
        <f t="shared" si="6"/>
        <v>16.47</v>
      </c>
      <c r="AN146" s="20">
        <f t="shared" si="7"/>
        <v>13.39</v>
      </c>
      <c r="AO146" s="92">
        <f t="shared" si="8"/>
        <v>0.81299332119004264</v>
      </c>
    </row>
    <row r="147" spans="1:41" ht="15" customHeight="1" x14ac:dyDescent="0.25">
      <c r="A147" s="2" t="s">
        <v>206</v>
      </c>
      <c r="B147" s="2" t="s">
        <v>210</v>
      </c>
      <c r="C147" s="2">
        <v>2014</v>
      </c>
      <c r="D147" s="2">
        <v>223.35</v>
      </c>
      <c r="E147" s="2">
        <v>245.88</v>
      </c>
      <c r="F147" s="2" t="s">
        <v>598</v>
      </c>
      <c r="G147" s="2">
        <v>3.87</v>
      </c>
      <c r="H147" s="2" t="s">
        <v>598</v>
      </c>
      <c r="I147" s="2">
        <v>39.22</v>
      </c>
      <c r="J147" s="2" t="s">
        <v>598</v>
      </c>
      <c r="K147" s="2" t="s">
        <v>598</v>
      </c>
      <c r="L147" s="2" t="s">
        <v>599</v>
      </c>
      <c r="M147" s="2" t="s">
        <v>598</v>
      </c>
      <c r="N147" s="2" t="s">
        <v>598</v>
      </c>
      <c r="O147" s="2" t="s">
        <v>598</v>
      </c>
      <c r="P147" s="2" t="s">
        <v>598</v>
      </c>
      <c r="Q147" s="2" t="s">
        <v>598</v>
      </c>
      <c r="R147" s="2" t="s">
        <v>598</v>
      </c>
      <c r="S147" s="2" t="s">
        <v>598</v>
      </c>
      <c r="T147" s="2">
        <v>31.36</v>
      </c>
      <c r="U147" s="2">
        <v>0</v>
      </c>
      <c r="V147" s="2">
        <v>79.8</v>
      </c>
      <c r="W147" s="2" t="s">
        <v>598</v>
      </c>
      <c r="X147" s="2" t="s">
        <v>598</v>
      </c>
      <c r="Y147" s="2">
        <v>11.42</v>
      </c>
      <c r="Z147" s="2" t="s">
        <v>598</v>
      </c>
      <c r="AA147" s="2" t="s">
        <v>598</v>
      </c>
      <c r="AB147" s="2" t="s">
        <v>598</v>
      </c>
      <c r="AC147" s="2" t="s">
        <v>598</v>
      </c>
      <c r="AD147" s="2">
        <v>1.83</v>
      </c>
      <c r="AE147" s="2">
        <v>78.38</v>
      </c>
      <c r="AF147" s="2" t="s">
        <v>605</v>
      </c>
      <c r="AG147" s="2">
        <v>24.46</v>
      </c>
      <c r="AH147" s="2">
        <v>0</v>
      </c>
      <c r="AI147" s="2">
        <v>0</v>
      </c>
      <c r="AM147" s="20">
        <f t="shared" si="6"/>
        <v>245.88</v>
      </c>
      <c r="AN147" s="20">
        <f t="shared" si="7"/>
        <v>223.35</v>
      </c>
      <c r="AO147" s="92">
        <f t="shared" si="8"/>
        <v>0.90836993655441678</v>
      </c>
    </row>
    <row r="148" spans="1:41" ht="15" customHeight="1" x14ac:dyDescent="0.25">
      <c r="A148" s="2" t="s">
        <v>206</v>
      </c>
      <c r="B148" s="2" t="s">
        <v>211</v>
      </c>
      <c r="C148" s="2">
        <v>2014</v>
      </c>
      <c r="D148" s="2" t="s">
        <v>598</v>
      </c>
      <c r="E148" s="2" t="s">
        <v>598</v>
      </c>
      <c r="F148" s="2" t="s">
        <v>598</v>
      </c>
      <c r="G148" s="2" t="s">
        <v>598</v>
      </c>
      <c r="H148" s="2" t="s">
        <v>598</v>
      </c>
      <c r="I148" s="2" t="s">
        <v>598</v>
      </c>
      <c r="J148" s="2" t="s">
        <v>598</v>
      </c>
      <c r="K148" s="2" t="s">
        <v>598</v>
      </c>
      <c r="L148" s="2" t="s">
        <v>599</v>
      </c>
      <c r="M148" s="2" t="s">
        <v>598</v>
      </c>
      <c r="N148" s="2" t="s">
        <v>598</v>
      </c>
      <c r="O148" s="2" t="s">
        <v>598</v>
      </c>
      <c r="P148" s="2" t="s">
        <v>598</v>
      </c>
      <c r="Q148" s="2" t="s">
        <v>598</v>
      </c>
      <c r="R148" s="2" t="s">
        <v>598</v>
      </c>
      <c r="S148" s="2" t="s">
        <v>598</v>
      </c>
      <c r="T148" s="2" t="s">
        <v>598</v>
      </c>
      <c r="U148" s="2" t="s">
        <v>598</v>
      </c>
      <c r="V148" s="2" t="s">
        <v>598</v>
      </c>
      <c r="W148" s="2" t="s">
        <v>598</v>
      </c>
      <c r="X148" s="2" t="s">
        <v>598</v>
      </c>
      <c r="Y148" s="2" t="s">
        <v>598</v>
      </c>
      <c r="Z148" s="2" t="s">
        <v>598</v>
      </c>
      <c r="AA148" s="2" t="s">
        <v>598</v>
      </c>
      <c r="AB148" s="2" t="s">
        <v>598</v>
      </c>
      <c r="AC148" s="2" t="s">
        <v>598</v>
      </c>
      <c r="AD148" s="2" t="s">
        <v>598</v>
      </c>
      <c r="AE148" s="2" t="s">
        <v>598</v>
      </c>
      <c r="AF148" s="2" t="s">
        <v>598</v>
      </c>
      <c r="AG148" s="2" t="s">
        <v>598</v>
      </c>
      <c r="AH148" s="2" t="s">
        <v>598</v>
      </c>
      <c r="AI148" s="2" t="s">
        <v>598</v>
      </c>
      <c r="AM148" s="20">
        <f t="shared" si="6"/>
        <v>0</v>
      </c>
      <c r="AN148" s="20">
        <f t="shared" si="7"/>
        <v>0</v>
      </c>
      <c r="AO148" s="92" t="str">
        <f t="shared" si="8"/>
        <v/>
      </c>
    </row>
    <row r="149" spans="1:41" ht="15" customHeight="1" x14ac:dyDescent="0.25">
      <c r="A149" s="2" t="s">
        <v>206</v>
      </c>
      <c r="B149" s="2" t="s">
        <v>212</v>
      </c>
      <c r="C149" s="2">
        <v>2014</v>
      </c>
      <c r="D149" s="2">
        <v>3.16</v>
      </c>
      <c r="E149" s="2">
        <v>3.4</v>
      </c>
      <c r="F149" s="2" t="s">
        <v>598</v>
      </c>
      <c r="G149" s="2">
        <v>0.12</v>
      </c>
      <c r="H149" s="2" t="s">
        <v>598</v>
      </c>
      <c r="I149" s="2" t="s">
        <v>598</v>
      </c>
      <c r="J149" s="2" t="s">
        <v>598</v>
      </c>
      <c r="K149" s="2" t="s">
        <v>598</v>
      </c>
      <c r="L149" s="2" t="s">
        <v>599</v>
      </c>
      <c r="M149" s="2" t="s">
        <v>598</v>
      </c>
      <c r="N149" s="2" t="s">
        <v>598</v>
      </c>
      <c r="O149" s="2" t="s">
        <v>598</v>
      </c>
      <c r="P149" s="2" t="s">
        <v>598</v>
      </c>
      <c r="Q149" s="2" t="s">
        <v>598</v>
      </c>
      <c r="R149" s="2" t="s">
        <v>598</v>
      </c>
      <c r="S149" s="2" t="s">
        <v>598</v>
      </c>
      <c r="T149" s="2">
        <v>3.28</v>
      </c>
      <c r="U149" s="2" t="s">
        <v>598</v>
      </c>
      <c r="V149" s="2" t="s">
        <v>598</v>
      </c>
      <c r="W149" s="2" t="s">
        <v>598</v>
      </c>
      <c r="X149" s="2" t="s">
        <v>598</v>
      </c>
      <c r="Y149" s="2" t="s">
        <v>598</v>
      </c>
      <c r="Z149" s="2" t="s">
        <v>598</v>
      </c>
      <c r="AA149" s="2" t="s">
        <v>598</v>
      </c>
      <c r="AB149" s="2" t="s">
        <v>598</v>
      </c>
      <c r="AC149" s="2" t="s">
        <v>598</v>
      </c>
      <c r="AD149" s="2" t="s">
        <v>598</v>
      </c>
      <c r="AE149" s="2" t="s">
        <v>598</v>
      </c>
      <c r="AF149" s="2" t="s">
        <v>598</v>
      </c>
      <c r="AG149" s="2" t="s">
        <v>598</v>
      </c>
      <c r="AH149" s="2" t="s">
        <v>598</v>
      </c>
      <c r="AI149" s="2" t="s">
        <v>598</v>
      </c>
      <c r="AM149" s="20">
        <f t="shared" si="6"/>
        <v>3.4</v>
      </c>
      <c r="AN149" s="20">
        <f t="shared" si="7"/>
        <v>3.16</v>
      </c>
      <c r="AO149" s="92">
        <f t="shared" si="8"/>
        <v>0.92941176470588238</v>
      </c>
    </row>
    <row r="150" spans="1:41" ht="15" customHeight="1" x14ac:dyDescent="0.25">
      <c r="A150" s="2" t="s">
        <v>213</v>
      </c>
      <c r="B150" s="2" t="s">
        <v>214</v>
      </c>
      <c r="C150" s="2">
        <v>2014</v>
      </c>
      <c r="D150" s="2">
        <v>70.599999999999994</v>
      </c>
      <c r="E150" s="2">
        <v>80.95</v>
      </c>
      <c r="F150" s="2" t="s">
        <v>598</v>
      </c>
      <c r="G150" s="2">
        <v>0.95</v>
      </c>
      <c r="H150" s="2" t="s">
        <v>598</v>
      </c>
      <c r="I150" s="2">
        <v>0.28000000000000003</v>
      </c>
      <c r="J150" s="2" t="s">
        <v>598</v>
      </c>
      <c r="K150" s="2" t="s">
        <v>598</v>
      </c>
      <c r="L150" s="2" t="s">
        <v>599</v>
      </c>
      <c r="M150" s="2" t="s">
        <v>598</v>
      </c>
      <c r="N150" s="2" t="s">
        <v>598</v>
      </c>
      <c r="O150" s="2" t="s">
        <v>598</v>
      </c>
      <c r="P150" s="2" t="s">
        <v>598</v>
      </c>
      <c r="Q150" s="2" t="s">
        <v>598</v>
      </c>
      <c r="R150" s="2" t="s">
        <v>598</v>
      </c>
      <c r="S150" s="2" t="s">
        <v>598</v>
      </c>
      <c r="T150" s="2">
        <v>0.02</v>
      </c>
      <c r="U150" s="2" t="s">
        <v>598</v>
      </c>
      <c r="V150" s="2">
        <v>79.7</v>
      </c>
      <c r="W150" s="2" t="s">
        <v>598</v>
      </c>
      <c r="X150" s="2" t="s">
        <v>598</v>
      </c>
      <c r="Y150" s="2" t="s">
        <v>598</v>
      </c>
      <c r="Z150" s="2" t="s">
        <v>598</v>
      </c>
      <c r="AA150" s="2" t="s">
        <v>598</v>
      </c>
      <c r="AB150" s="2" t="s">
        <v>598</v>
      </c>
      <c r="AC150" s="2" t="s">
        <v>598</v>
      </c>
      <c r="AD150" s="2" t="s">
        <v>598</v>
      </c>
      <c r="AE150" s="2" t="s">
        <v>598</v>
      </c>
      <c r="AF150" s="2" t="s">
        <v>598</v>
      </c>
      <c r="AG150" s="2" t="s">
        <v>598</v>
      </c>
      <c r="AH150" s="2" t="s">
        <v>598</v>
      </c>
      <c r="AI150" s="2" t="s">
        <v>598</v>
      </c>
      <c r="AM150" s="20">
        <f t="shared" si="6"/>
        <v>80.95</v>
      </c>
      <c r="AN150" s="20">
        <f t="shared" si="7"/>
        <v>70.599999999999994</v>
      </c>
      <c r="AO150" s="92">
        <f t="shared" si="8"/>
        <v>0.87214329833230375</v>
      </c>
    </row>
    <row r="151" spans="1:41" ht="15" customHeight="1" x14ac:dyDescent="0.25">
      <c r="A151" s="2" t="s">
        <v>215</v>
      </c>
      <c r="B151" s="2" t="s">
        <v>216</v>
      </c>
      <c r="C151" s="2">
        <v>2014</v>
      </c>
      <c r="D151" s="2">
        <v>7</v>
      </c>
      <c r="E151" s="2">
        <v>7</v>
      </c>
      <c r="F151" s="2" t="s">
        <v>598</v>
      </c>
      <c r="G151" s="2">
        <v>6</v>
      </c>
      <c r="H151" s="2" t="s">
        <v>598</v>
      </c>
      <c r="I151" s="2" t="s">
        <v>598</v>
      </c>
      <c r="J151" s="2" t="s">
        <v>598</v>
      </c>
      <c r="K151" s="2">
        <v>1</v>
      </c>
      <c r="L151" s="2" t="s">
        <v>599</v>
      </c>
      <c r="M151" s="2" t="s">
        <v>598</v>
      </c>
      <c r="N151" s="2" t="s">
        <v>598</v>
      </c>
      <c r="O151" s="2" t="s">
        <v>598</v>
      </c>
      <c r="P151" s="2" t="s">
        <v>598</v>
      </c>
      <c r="Q151" s="2" t="s">
        <v>598</v>
      </c>
      <c r="R151" s="2" t="s">
        <v>598</v>
      </c>
      <c r="S151" s="2" t="s">
        <v>598</v>
      </c>
      <c r="T151" s="2" t="s">
        <v>598</v>
      </c>
      <c r="U151" s="2" t="s">
        <v>598</v>
      </c>
      <c r="V151" s="2" t="s">
        <v>598</v>
      </c>
      <c r="W151" s="2" t="s">
        <v>598</v>
      </c>
      <c r="X151" s="2" t="s">
        <v>598</v>
      </c>
      <c r="Y151" s="2" t="s">
        <v>598</v>
      </c>
      <c r="Z151" s="2" t="s">
        <v>598</v>
      </c>
      <c r="AA151" s="2" t="s">
        <v>598</v>
      </c>
      <c r="AB151" s="2" t="s">
        <v>598</v>
      </c>
      <c r="AC151" s="2" t="s">
        <v>598</v>
      </c>
      <c r="AD151" s="2" t="s">
        <v>598</v>
      </c>
      <c r="AE151" s="2" t="s">
        <v>598</v>
      </c>
      <c r="AF151" s="2" t="s">
        <v>598</v>
      </c>
      <c r="AG151" s="2" t="s">
        <v>598</v>
      </c>
      <c r="AH151" s="2" t="s">
        <v>598</v>
      </c>
      <c r="AI151" s="2" t="s">
        <v>598</v>
      </c>
      <c r="AM151" s="20">
        <f t="shared" si="6"/>
        <v>7</v>
      </c>
      <c r="AN151" s="20">
        <f t="shared" si="7"/>
        <v>7</v>
      </c>
      <c r="AO151" s="92">
        <f t="shared" si="8"/>
        <v>1</v>
      </c>
    </row>
    <row r="152" spans="1:41" ht="15" customHeight="1" x14ac:dyDescent="0.25">
      <c r="A152" s="2" t="s">
        <v>217</v>
      </c>
      <c r="B152" s="2" t="s">
        <v>218</v>
      </c>
      <c r="C152" s="2">
        <v>2014</v>
      </c>
      <c r="D152" s="2">
        <v>181.37100000000001</v>
      </c>
      <c r="E152" s="2">
        <v>199.98099999999999</v>
      </c>
      <c r="F152" s="2" t="s">
        <v>598</v>
      </c>
      <c r="G152" s="2">
        <v>2.8359999999999999</v>
      </c>
      <c r="H152" s="2" t="s">
        <v>598</v>
      </c>
      <c r="I152" s="2">
        <v>1.3540000000000001</v>
      </c>
      <c r="J152" s="2" t="s">
        <v>598</v>
      </c>
      <c r="K152" s="2" t="s">
        <v>598</v>
      </c>
      <c r="L152" s="2" t="s">
        <v>599</v>
      </c>
      <c r="M152" s="2" t="s">
        <v>598</v>
      </c>
      <c r="N152" s="2" t="s">
        <v>598</v>
      </c>
      <c r="O152" s="2" t="s">
        <v>598</v>
      </c>
      <c r="P152" s="2" t="s">
        <v>598</v>
      </c>
      <c r="Q152" s="2" t="s">
        <v>598</v>
      </c>
      <c r="R152" s="2">
        <v>0.14499999999999999</v>
      </c>
      <c r="S152" s="2" t="s">
        <v>8</v>
      </c>
      <c r="T152" s="2" t="s">
        <v>598</v>
      </c>
      <c r="U152" s="2" t="s">
        <v>598</v>
      </c>
      <c r="V152" s="2" t="s">
        <v>598</v>
      </c>
      <c r="W152" s="2" t="s">
        <v>598</v>
      </c>
      <c r="X152" s="2" t="s">
        <v>598</v>
      </c>
      <c r="Y152" s="2">
        <v>12.766999999999999</v>
      </c>
      <c r="Z152" s="2" t="s">
        <v>598</v>
      </c>
      <c r="AA152" s="2" t="s">
        <v>598</v>
      </c>
      <c r="AB152" s="2">
        <v>151.15600000000001</v>
      </c>
      <c r="AC152" s="2" t="s">
        <v>598</v>
      </c>
      <c r="AD152" s="2">
        <v>31.722999999999999</v>
      </c>
      <c r="AE152" s="2" t="s">
        <v>598</v>
      </c>
      <c r="AF152" s="2" t="s">
        <v>598</v>
      </c>
      <c r="AG152" s="2" t="s">
        <v>598</v>
      </c>
      <c r="AH152" s="2" t="s">
        <v>598</v>
      </c>
      <c r="AI152" s="2" t="s">
        <v>598</v>
      </c>
      <c r="AM152" s="20">
        <f t="shared" si="6"/>
        <v>199.98099999999999</v>
      </c>
      <c r="AN152" s="20">
        <f t="shared" si="7"/>
        <v>181.37100000000001</v>
      </c>
      <c r="AO152" s="92">
        <f t="shared" si="8"/>
        <v>0.90694115941014408</v>
      </c>
    </row>
    <row r="153" spans="1:41" ht="15" customHeight="1" x14ac:dyDescent="0.2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T153" s="2" t="s">
        <v>599</v>
      </c>
      <c r="U153" s="2" t="s">
        <v>599</v>
      </c>
      <c r="V153" s="2" t="s">
        <v>599</v>
      </c>
      <c r="W153" s="2" t="s">
        <v>599</v>
      </c>
      <c r="X153" s="2" t="s">
        <v>599</v>
      </c>
      <c r="Y153" s="2" t="s">
        <v>599</v>
      </c>
      <c r="Z153" s="2" t="s">
        <v>599</v>
      </c>
      <c r="AA153" s="2" t="s">
        <v>599</v>
      </c>
      <c r="AB153" s="2" t="s">
        <v>599</v>
      </c>
      <c r="AC153" s="2" t="s">
        <v>599</v>
      </c>
      <c r="AD153" s="2" t="s">
        <v>599</v>
      </c>
      <c r="AE153" s="2" t="s">
        <v>599</v>
      </c>
      <c r="AF153" s="2" t="s">
        <v>599</v>
      </c>
      <c r="AG153" s="2" t="s">
        <v>599</v>
      </c>
      <c r="AH153" s="2" t="s">
        <v>599</v>
      </c>
      <c r="AI153" s="2" t="s">
        <v>599</v>
      </c>
      <c r="AM153" s="20">
        <f t="shared" si="6"/>
        <v>0</v>
      </c>
      <c r="AN153" s="20">
        <f t="shared" si="7"/>
        <v>0</v>
      </c>
      <c r="AO153" s="92" t="str">
        <f t="shared" si="8"/>
        <v/>
      </c>
    </row>
    <row r="154" spans="1:41" ht="15" customHeight="1" x14ac:dyDescent="0.25">
      <c r="A154" s="2" t="s">
        <v>221</v>
      </c>
      <c r="B154" s="2" t="s">
        <v>222</v>
      </c>
      <c r="C154" s="2">
        <v>2014</v>
      </c>
      <c r="D154" s="2">
        <v>42.3</v>
      </c>
      <c r="E154" s="2">
        <v>42.1</v>
      </c>
      <c r="F154" s="2" t="s">
        <v>598</v>
      </c>
      <c r="G154" s="2">
        <v>0.3</v>
      </c>
      <c r="H154" s="2" t="s">
        <v>598</v>
      </c>
      <c r="I154" s="2" t="s">
        <v>598</v>
      </c>
      <c r="J154" s="2" t="s">
        <v>598</v>
      </c>
      <c r="K154" s="2" t="s">
        <v>598</v>
      </c>
      <c r="L154" s="2" t="s">
        <v>613</v>
      </c>
      <c r="M154" s="2" t="s">
        <v>598</v>
      </c>
      <c r="N154" s="2" t="s">
        <v>598</v>
      </c>
      <c r="O154" s="2" t="s">
        <v>598</v>
      </c>
      <c r="P154" s="2" t="s">
        <v>598</v>
      </c>
      <c r="Q154" s="2" t="s">
        <v>598</v>
      </c>
      <c r="R154" s="2" t="s">
        <v>598</v>
      </c>
      <c r="S154" s="2" t="s">
        <v>598</v>
      </c>
      <c r="T154" s="2">
        <v>2.7</v>
      </c>
      <c r="U154" s="2" t="s">
        <v>598</v>
      </c>
      <c r="V154" s="2" t="s">
        <v>598</v>
      </c>
      <c r="W154" s="2">
        <v>38.799999999999997</v>
      </c>
      <c r="X154" s="2" t="s">
        <v>598</v>
      </c>
      <c r="Y154" s="2" t="s">
        <v>598</v>
      </c>
      <c r="Z154" s="2" t="s">
        <v>598</v>
      </c>
      <c r="AA154" s="2" t="s">
        <v>598</v>
      </c>
      <c r="AB154" s="2" t="s">
        <v>598</v>
      </c>
      <c r="AC154" s="2">
        <v>0.3</v>
      </c>
      <c r="AD154" s="2" t="s">
        <v>598</v>
      </c>
      <c r="AE154" s="2" t="s">
        <v>598</v>
      </c>
      <c r="AF154" s="2" t="s">
        <v>598</v>
      </c>
      <c r="AG154" s="2" t="s">
        <v>598</v>
      </c>
      <c r="AH154" s="2" t="s">
        <v>598</v>
      </c>
      <c r="AI154" s="2" t="s">
        <v>598</v>
      </c>
      <c r="AM154" s="20">
        <f t="shared" si="6"/>
        <v>42.099999999999994</v>
      </c>
      <c r="AN154" s="20">
        <f t="shared" si="7"/>
        <v>42.3</v>
      </c>
      <c r="AO154" s="92">
        <f t="shared" si="8"/>
        <v>1.004750593824228</v>
      </c>
    </row>
    <row r="155" spans="1:41" ht="15" customHeight="1" x14ac:dyDescent="0.25">
      <c r="A155" s="2" t="s">
        <v>223</v>
      </c>
      <c r="B155" s="2" t="s">
        <v>224</v>
      </c>
      <c r="C155" s="2">
        <v>2014</v>
      </c>
      <c r="D155" s="2">
        <v>301.49900000000002</v>
      </c>
      <c r="E155" s="2">
        <v>335.45100000000002</v>
      </c>
      <c r="F155" s="2" t="s">
        <v>598</v>
      </c>
      <c r="G155" s="2">
        <v>7.0000000000000001E-3</v>
      </c>
      <c r="H155" s="2" t="s">
        <v>598</v>
      </c>
      <c r="I155" s="2" t="s">
        <v>598</v>
      </c>
      <c r="J155" s="2">
        <v>35.804000000000002</v>
      </c>
      <c r="K155" s="2" t="s">
        <v>598</v>
      </c>
      <c r="L155" s="2" t="s">
        <v>599</v>
      </c>
      <c r="M155" s="2" t="s">
        <v>598</v>
      </c>
      <c r="N155" s="2" t="s">
        <v>598</v>
      </c>
      <c r="O155" s="2" t="s">
        <v>598</v>
      </c>
      <c r="P155" s="2" t="s">
        <v>598</v>
      </c>
      <c r="Q155" s="2" t="s">
        <v>598</v>
      </c>
      <c r="R155" s="2" t="s">
        <v>598</v>
      </c>
      <c r="S155" s="2" t="s">
        <v>598</v>
      </c>
      <c r="T155" s="2">
        <v>8.9830000000000005</v>
      </c>
      <c r="U155" s="2" t="s">
        <v>598</v>
      </c>
      <c r="V155" s="2" t="s">
        <v>598</v>
      </c>
      <c r="W155" s="2" t="s">
        <v>598</v>
      </c>
      <c r="X155" s="2" t="s">
        <v>598</v>
      </c>
      <c r="Y155" s="2">
        <v>77.472999999999999</v>
      </c>
      <c r="Z155" s="2" t="s">
        <v>598</v>
      </c>
      <c r="AA155" s="2" t="s">
        <v>598</v>
      </c>
      <c r="AB155" s="2" t="s">
        <v>598</v>
      </c>
      <c r="AC155" s="2">
        <v>6.5819999999999999</v>
      </c>
      <c r="AD155" s="2">
        <v>3.2879999999999998</v>
      </c>
      <c r="AE155" s="2">
        <v>203.31399999999999</v>
      </c>
      <c r="AF155" s="2" t="s">
        <v>606</v>
      </c>
      <c r="AG155" s="2">
        <v>66.768000000000001</v>
      </c>
      <c r="AH155" s="2">
        <v>0</v>
      </c>
      <c r="AI155" s="2">
        <v>0</v>
      </c>
      <c r="AM155" s="20">
        <f t="shared" si="6"/>
        <v>335.45100000000002</v>
      </c>
      <c r="AN155" s="20">
        <f t="shared" si="7"/>
        <v>301.49900000000002</v>
      </c>
      <c r="AO155" s="92">
        <f t="shared" si="8"/>
        <v>0.89878700614992946</v>
      </c>
    </row>
    <row r="156" spans="1:41" ht="15" customHeight="1" x14ac:dyDescent="0.25">
      <c r="A156" s="2" t="s">
        <v>223</v>
      </c>
      <c r="B156" s="2" t="s">
        <v>225</v>
      </c>
      <c r="C156" s="2">
        <v>2014</v>
      </c>
      <c r="D156" s="2">
        <v>62.654000000000003</v>
      </c>
      <c r="E156" s="2">
        <v>69.108000000000004</v>
      </c>
      <c r="F156" s="2" t="s">
        <v>598</v>
      </c>
      <c r="G156" s="2">
        <v>0</v>
      </c>
      <c r="H156" s="2" t="s">
        <v>598</v>
      </c>
      <c r="I156" s="2" t="s">
        <v>598</v>
      </c>
      <c r="J156" s="2">
        <v>2.3719999999999999</v>
      </c>
      <c r="K156" s="2" t="s">
        <v>598</v>
      </c>
      <c r="L156" s="2" t="s">
        <v>599</v>
      </c>
      <c r="M156" s="2" t="s">
        <v>598</v>
      </c>
      <c r="N156" s="2" t="s">
        <v>598</v>
      </c>
      <c r="O156" s="2" t="s">
        <v>598</v>
      </c>
      <c r="P156" s="2" t="s">
        <v>598</v>
      </c>
      <c r="Q156" s="2" t="s">
        <v>598</v>
      </c>
      <c r="R156" s="2">
        <v>30.19</v>
      </c>
      <c r="S156" s="2" t="s">
        <v>8</v>
      </c>
      <c r="T156" s="2">
        <v>3.2559999999999998</v>
      </c>
      <c r="U156" s="2">
        <v>13.311</v>
      </c>
      <c r="V156" s="2" t="s">
        <v>598</v>
      </c>
      <c r="W156" s="2" t="s">
        <v>598</v>
      </c>
      <c r="X156" s="2" t="s">
        <v>598</v>
      </c>
      <c r="Y156" s="2">
        <v>13.398999999999999</v>
      </c>
      <c r="Z156" s="2" t="s">
        <v>598</v>
      </c>
      <c r="AA156" s="2" t="s">
        <v>598</v>
      </c>
      <c r="AB156" s="2" t="s">
        <v>598</v>
      </c>
      <c r="AC156" s="2" t="s">
        <v>598</v>
      </c>
      <c r="AD156" s="2">
        <v>3.27</v>
      </c>
      <c r="AE156" s="2">
        <v>3.0590000000000002</v>
      </c>
      <c r="AF156" s="2" t="s">
        <v>604</v>
      </c>
      <c r="AG156" s="2">
        <v>1.016</v>
      </c>
      <c r="AH156" s="2">
        <v>0.251</v>
      </c>
      <c r="AI156" s="2">
        <v>0.251</v>
      </c>
      <c r="AM156" s="20">
        <f t="shared" si="6"/>
        <v>69.108000000000004</v>
      </c>
      <c r="AN156" s="20">
        <f t="shared" si="7"/>
        <v>62.654000000000003</v>
      </c>
      <c r="AO156" s="92">
        <f t="shared" si="8"/>
        <v>0.90660994385599347</v>
      </c>
    </row>
    <row r="157" spans="1:41" ht="15" customHeight="1" x14ac:dyDescent="0.25">
      <c r="A157" s="2" t="s">
        <v>226</v>
      </c>
      <c r="B157" s="2" t="s">
        <v>227</v>
      </c>
      <c r="C157" s="2">
        <v>2014</v>
      </c>
      <c r="D157" s="2" t="s">
        <v>598</v>
      </c>
      <c r="E157" s="2" t="s">
        <v>598</v>
      </c>
      <c r="F157" s="2" t="s">
        <v>598</v>
      </c>
      <c r="G157" s="2" t="s">
        <v>598</v>
      </c>
      <c r="H157" s="2" t="s">
        <v>598</v>
      </c>
      <c r="I157" s="2" t="s">
        <v>598</v>
      </c>
      <c r="J157" s="2" t="s">
        <v>598</v>
      </c>
      <c r="K157" s="2" t="s">
        <v>598</v>
      </c>
      <c r="L157" s="2" t="s">
        <v>598</v>
      </c>
      <c r="M157" s="2" t="s">
        <v>598</v>
      </c>
      <c r="N157" s="2" t="s">
        <v>598</v>
      </c>
      <c r="O157" s="2" t="s">
        <v>598</v>
      </c>
      <c r="P157" s="2" t="s">
        <v>598</v>
      </c>
      <c r="Q157" s="2" t="s">
        <v>598</v>
      </c>
      <c r="R157" s="2" t="s">
        <v>598</v>
      </c>
      <c r="S157" s="2" t="s">
        <v>598</v>
      </c>
      <c r="T157" s="2" t="s">
        <v>598</v>
      </c>
      <c r="U157" s="2" t="s">
        <v>598</v>
      </c>
      <c r="V157" s="2" t="s">
        <v>598</v>
      </c>
      <c r="W157" s="2" t="s">
        <v>598</v>
      </c>
      <c r="X157" s="2" t="s">
        <v>598</v>
      </c>
      <c r="Y157" s="2" t="s">
        <v>598</v>
      </c>
      <c r="Z157" s="2" t="s">
        <v>598</v>
      </c>
      <c r="AA157" s="2" t="s">
        <v>598</v>
      </c>
      <c r="AB157" s="2" t="s">
        <v>598</v>
      </c>
      <c r="AC157" s="2" t="s">
        <v>598</v>
      </c>
      <c r="AD157" s="2" t="s">
        <v>598</v>
      </c>
      <c r="AE157" s="2" t="s">
        <v>598</v>
      </c>
      <c r="AF157" s="2" t="s">
        <v>598</v>
      </c>
      <c r="AG157" s="2" t="s">
        <v>598</v>
      </c>
      <c r="AH157" s="2" t="s">
        <v>598</v>
      </c>
      <c r="AI157" s="2" t="s">
        <v>598</v>
      </c>
      <c r="AM157" s="20">
        <f t="shared" si="6"/>
        <v>0</v>
      </c>
      <c r="AN157" s="20">
        <f t="shared" si="7"/>
        <v>0</v>
      </c>
      <c r="AO157" s="92" t="str">
        <f t="shared" si="8"/>
        <v/>
      </c>
    </row>
    <row r="158" spans="1:41" ht="15" customHeight="1" x14ac:dyDescent="0.25">
      <c r="A158" s="2" t="s">
        <v>228</v>
      </c>
      <c r="B158" s="2" t="s">
        <v>229</v>
      </c>
      <c r="C158" s="2">
        <v>2014</v>
      </c>
      <c r="D158" s="2">
        <v>1.29</v>
      </c>
      <c r="E158" s="2">
        <v>1.419</v>
      </c>
      <c r="F158" s="2" t="s">
        <v>598</v>
      </c>
      <c r="G158" s="2">
        <v>1.9E-2</v>
      </c>
      <c r="H158" s="2" t="s">
        <v>598</v>
      </c>
      <c r="I158" s="2" t="s">
        <v>598</v>
      </c>
      <c r="J158" s="2" t="s">
        <v>598</v>
      </c>
      <c r="K158" s="2" t="s">
        <v>598</v>
      </c>
      <c r="L158" s="2" t="s">
        <v>599</v>
      </c>
      <c r="M158" s="2" t="s">
        <v>598</v>
      </c>
      <c r="N158" s="2" t="s">
        <v>598</v>
      </c>
      <c r="O158" s="2" t="s">
        <v>598</v>
      </c>
      <c r="P158" s="2" t="s">
        <v>598</v>
      </c>
      <c r="Q158" s="2" t="s">
        <v>598</v>
      </c>
      <c r="R158" s="2" t="s">
        <v>598</v>
      </c>
      <c r="S158" s="2" t="s">
        <v>598</v>
      </c>
      <c r="T158" s="2">
        <v>1.4</v>
      </c>
      <c r="U158" s="2" t="s">
        <v>598</v>
      </c>
      <c r="V158" s="2" t="s">
        <v>598</v>
      </c>
      <c r="W158" s="2" t="s">
        <v>598</v>
      </c>
      <c r="X158" s="2" t="s">
        <v>598</v>
      </c>
      <c r="Y158" s="2" t="s">
        <v>598</v>
      </c>
      <c r="Z158" s="2" t="s">
        <v>598</v>
      </c>
      <c r="AA158" s="2" t="s">
        <v>598</v>
      </c>
      <c r="AB158" s="2" t="s">
        <v>598</v>
      </c>
      <c r="AC158" s="2" t="s">
        <v>598</v>
      </c>
      <c r="AD158" s="2" t="s">
        <v>598</v>
      </c>
      <c r="AE158" s="2" t="s">
        <v>598</v>
      </c>
      <c r="AF158" s="2" t="s">
        <v>598</v>
      </c>
      <c r="AG158" s="2" t="s">
        <v>598</v>
      </c>
      <c r="AH158" s="2" t="s">
        <v>598</v>
      </c>
      <c r="AI158" s="2" t="s">
        <v>598</v>
      </c>
      <c r="AM158" s="20">
        <f t="shared" si="6"/>
        <v>1.4189999999999998</v>
      </c>
      <c r="AN158" s="20">
        <f t="shared" si="7"/>
        <v>1.29</v>
      </c>
      <c r="AO158" s="92">
        <f t="shared" si="8"/>
        <v>0.90909090909090928</v>
      </c>
    </row>
    <row r="159" spans="1:41" ht="15" customHeight="1" x14ac:dyDescent="0.25">
      <c r="A159" s="2" t="s">
        <v>228</v>
      </c>
      <c r="B159" s="2" t="s">
        <v>230</v>
      </c>
      <c r="C159" s="2">
        <v>2014</v>
      </c>
      <c r="D159" s="2">
        <v>0.85499999999999998</v>
      </c>
      <c r="E159" s="2">
        <v>0.94</v>
      </c>
      <c r="F159" s="2" t="s">
        <v>598</v>
      </c>
      <c r="G159" s="2">
        <v>0.02</v>
      </c>
      <c r="H159" s="2" t="s">
        <v>598</v>
      </c>
      <c r="I159" s="2" t="s">
        <v>598</v>
      </c>
      <c r="J159" s="2" t="s">
        <v>598</v>
      </c>
      <c r="K159" s="2" t="s">
        <v>598</v>
      </c>
      <c r="L159" s="2" t="s">
        <v>599</v>
      </c>
      <c r="M159" s="2" t="s">
        <v>598</v>
      </c>
      <c r="N159" s="2" t="s">
        <v>598</v>
      </c>
      <c r="O159" s="2" t="s">
        <v>598</v>
      </c>
      <c r="P159" s="2" t="s">
        <v>598</v>
      </c>
      <c r="Q159" s="2" t="s">
        <v>598</v>
      </c>
      <c r="R159" s="2" t="s">
        <v>598</v>
      </c>
      <c r="S159" s="2" t="s">
        <v>598</v>
      </c>
      <c r="T159" s="2">
        <v>0.92</v>
      </c>
      <c r="U159" s="2" t="s">
        <v>598</v>
      </c>
      <c r="V159" s="2" t="s">
        <v>598</v>
      </c>
      <c r="W159" s="2" t="s">
        <v>598</v>
      </c>
      <c r="X159" s="2" t="s">
        <v>598</v>
      </c>
      <c r="Y159" s="2" t="s">
        <v>598</v>
      </c>
      <c r="Z159" s="2" t="s">
        <v>598</v>
      </c>
      <c r="AA159" s="2" t="s">
        <v>598</v>
      </c>
      <c r="AB159" s="2" t="s">
        <v>598</v>
      </c>
      <c r="AC159" s="2" t="s">
        <v>598</v>
      </c>
      <c r="AD159" s="2" t="s">
        <v>598</v>
      </c>
      <c r="AE159" s="2" t="s">
        <v>598</v>
      </c>
      <c r="AF159" s="2" t="s">
        <v>598</v>
      </c>
      <c r="AG159" s="2" t="s">
        <v>598</v>
      </c>
      <c r="AH159" s="2" t="s">
        <v>598</v>
      </c>
      <c r="AI159" s="2" t="s">
        <v>598</v>
      </c>
      <c r="AM159" s="20">
        <f t="shared" si="6"/>
        <v>0.94000000000000006</v>
      </c>
      <c r="AN159" s="20">
        <f t="shared" si="7"/>
        <v>0.85499999999999998</v>
      </c>
      <c r="AO159" s="92">
        <f t="shared" si="8"/>
        <v>0.90957446808510634</v>
      </c>
    </row>
    <row r="160" spans="1:41" ht="15" customHeight="1" x14ac:dyDescent="0.25">
      <c r="A160" s="2" t="s">
        <v>228</v>
      </c>
      <c r="B160" s="2" t="s">
        <v>231</v>
      </c>
      <c r="C160" s="2">
        <v>2014</v>
      </c>
      <c r="D160" s="2">
        <v>3.12</v>
      </c>
      <c r="E160" s="2">
        <v>3.26</v>
      </c>
      <c r="F160" s="2" t="s">
        <v>598</v>
      </c>
      <c r="G160" s="2">
        <v>0.03</v>
      </c>
      <c r="H160" s="2" t="s">
        <v>598</v>
      </c>
      <c r="I160" s="2" t="s">
        <v>598</v>
      </c>
      <c r="J160" s="2" t="s">
        <v>598</v>
      </c>
      <c r="K160" s="2" t="s">
        <v>598</v>
      </c>
      <c r="L160" s="2" t="s">
        <v>599</v>
      </c>
      <c r="M160" s="2" t="s">
        <v>598</v>
      </c>
      <c r="N160" s="2" t="s">
        <v>598</v>
      </c>
      <c r="O160" s="2" t="s">
        <v>598</v>
      </c>
      <c r="P160" s="2" t="s">
        <v>598</v>
      </c>
      <c r="Q160" s="2" t="s">
        <v>598</v>
      </c>
      <c r="R160" s="2" t="s">
        <v>598</v>
      </c>
      <c r="S160" s="2" t="s">
        <v>8</v>
      </c>
      <c r="T160" s="2">
        <v>3.23</v>
      </c>
      <c r="U160" s="2" t="s">
        <v>598</v>
      </c>
      <c r="V160" s="2" t="s">
        <v>598</v>
      </c>
      <c r="W160" s="2" t="s">
        <v>598</v>
      </c>
      <c r="X160" s="2" t="s">
        <v>598</v>
      </c>
      <c r="Y160" s="2" t="s">
        <v>598</v>
      </c>
      <c r="Z160" s="2" t="s">
        <v>598</v>
      </c>
      <c r="AA160" s="2" t="s">
        <v>598</v>
      </c>
      <c r="AB160" s="2" t="s">
        <v>598</v>
      </c>
      <c r="AC160" s="2" t="s">
        <v>598</v>
      </c>
      <c r="AD160" s="2" t="s">
        <v>598</v>
      </c>
      <c r="AE160" s="2" t="s">
        <v>598</v>
      </c>
      <c r="AF160" s="2" t="s">
        <v>598</v>
      </c>
      <c r="AG160" s="2" t="s">
        <v>598</v>
      </c>
      <c r="AH160" s="2" t="s">
        <v>598</v>
      </c>
      <c r="AI160" s="2" t="s">
        <v>598</v>
      </c>
      <c r="AM160" s="20">
        <f t="shared" si="6"/>
        <v>3.26</v>
      </c>
      <c r="AN160" s="20">
        <f t="shared" si="7"/>
        <v>3.12</v>
      </c>
      <c r="AO160" s="92">
        <f t="shared" si="8"/>
        <v>0.95705521472392652</v>
      </c>
    </row>
    <row r="161" spans="1:41" ht="15" customHeight="1" x14ac:dyDescent="0.25">
      <c r="A161" s="2" t="s">
        <v>228</v>
      </c>
      <c r="B161" s="2" t="s">
        <v>232</v>
      </c>
      <c r="C161" s="2">
        <v>2014</v>
      </c>
      <c r="D161" s="2">
        <v>0.65</v>
      </c>
      <c r="E161" s="2">
        <v>0.71</v>
      </c>
      <c r="F161" s="2" t="s">
        <v>598</v>
      </c>
      <c r="G161" s="2" t="s">
        <v>598</v>
      </c>
      <c r="H161" s="2" t="s">
        <v>598</v>
      </c>
      <c r="I161" s="2" t="s">
        <v>598</v>
      </c>
      <c r="J161" s="2" t="s">
        <v>598</v>
      </c>
      <c r="K161" s="2" t="s">
        <v>598</v>
      </c>
      <c r="L161" s="2" t="s">
        <v>599</v>
      </c>
      <c r="M161" s="2" t="s">
        <v>598</v>
      </c>
      <c r="N161" s="2" t="s">
        <v>598</v>
      </c>
      <c r="O161" s="2" t="s">
        <v>598</v>
      </c>
      <c r="P161" s="2" t="s">
        <v>598</v>
      </c>
      <c r="Q161" s="2" t="s">
        <v>598</v>
      </c>
      <c r="R161" s="2" t="s">
        <v>598</v>
      </c>
      <c r="S161" s="2" t="s">
        <v>598</v>
      </c>
      <c r="T161" s="2" t="s">
        <v>598</v>
      </c>
      <c r="U161" s="2" t="s">
        <v>598</v>
      </c>
      <c r="V161" s="2" t="s">
        <v>598</v>
      </c>
      <c r="W161" s="2" t="s">
        <v>598</v>
      </c>
      <c r="X161" s="2" t="s">
        <v>598</v>
      </c>
      <c r="Y161" s="2">
        <v>0.71</v>
      </c>
      <c r="Z161" s="2" t="s">
        <v>598</v>
      </c>
      <c r="AA161" s="2" t="s">
        <v>598</v>
      </c>
      <c r="AB161" s="2" t="s">
        <v>598</v>
      </c>
      <c r="AC161" s="2" t="s">
        <v>598</v>
      </c>
      <c r="AD161" s="2" t="s">
        <v>598</v>
      </c>
      <c r="AE161" s="2" t="s">
        <v>598</v>
      </c>
      <c r="AF161" s="2" t="s">
        <v>598</v>
      </c>
      <c r="AG161" s="2" t="s">
        <v>598</v>
      </c>
      <c r="AH161" s="2" t="s">
        <v>598</v>
      </c>
      <c r="AI161" s="2" t="s">
        <v>598</v>
      </c>
      <c r="AM161" s="20">
        <f t="shared" si="6"/>
        <v>0.71</v>
      </c>
      <c r="AN161" s="20">
        <f t="shared" si="7"/>
        <v>0.65</v>
      </c>
      <c r="AO161" s="92">
        <f t="shared" si="8"/>
        <v>0.91549295774647899</v>
      </c>
    </row>
    <row r="162" spans="1:41" ht="15" customHeight="1" x14ac:dyDescent="0.25">
      <c r="A162" s="2" t="s">
        <v>233</v>
      </c>
      <c r="B162" s="2" t="s">
        <v>234</v>
      </c>
      <c r="C162" s="2">
        <v>2014</v>
      </c>
      <c r="D162" s="2">
        <v>14.798999999999999</v>
      </c>
      <c r="E162" s="2">
        <v>16.263000000000002</v>
      </c>
      <c r="F162" s="2" t="s">
        <v>598</v>
      </c>
      <c r="G162" s="2" t="s">
        <v>598</v>
      </c>
      <c r="H162" s="2" t="s">
        <v>598</v>
      </c>
      <c r="I162" s="2" t="s">
        <v>598</v>
      </c>
      <c r="J162" s="2" t="s">
        <v>598</v>
      </c>
      <c r="K162" s="2" t="s">
        <v>598</v>
      </c>
      <c r="L162" s="2" t="s">
        <v>598</v>
      </c>
      <c r="M162" s="2" t="s">
        <v>598</v>
      </c>
      <c r="N162" s="2" t="s">
        <v>598</v>
      </c>
      <c r="O162" s="2" t="s">
        <v>598</v>
      </c>
      <c r="P162" s="2" t="s">
        <v>598</v>
      </c>
      <c r="Q162" s="2" t="s">
        <v>598</v>
      </c>
      <c r="R162" s="2" t="s">
        <v>598</v>
      </c>
      <c r="S162" s="2" t="s">
        <v>598</v>
      </c>
      <c r="T162" s="2">
        <v>15.999000000000001</v>
      </c>
      <c r="U162" s="2" t="s">
        <v>598</v>
      </c>
      <c r="V162" s="2" t="s">
        <v>598</v>
      </c>
      <c r="W162" s="2" t="s">
        <v>598</v>
      </c>
      <c r="X162" s="2" t="s">
        <v>598</v>
      </c>
      <c r="Y162" s="2">
        <v>0.26400000000000001</v>
      </c>
      <c r="Z162" s="2" t="s">
        <v>598</v>
      </c>
      <c r="AA162" s="2" t="s">
        <v>598</v>
      </c>
      <c r="AB162" s="2" t="s">
        <v>598</v>
      </c>
      <c r="AC162" s="2" t="s">
        <v>598</v>
      </c>
      <c r="AD162" s="2" t="s">
        <v>598</v>
      </c>
      <c r="AE162" s="2" t="s">
        <v>598</v>
      </c>
      <c r="AF162" s="2" t="s">
        <v>598</v>
      </c>
      <c r="AG162" s="2" t="s">
        <v>598</v>
      </c>
      <c r="AH162" s="2" t="s">
        <v>598</v>
      </c>
      <c r="AI162" s="2" t="s">
        <v>598</v>
      </c>
      <c r="AM162" s="20">
        <f t="shared" si="6"/>
        <v>16.263000000000002</v>
      </c>
      <c r="AN162" s="20">
        <f t="shared" si="7"/>
        <v>14.798999999999999</v>
      </c>
      <c r="AO162" s="92">
        <f t="shared" si="8"/>
        <v>0.90997970854085952</v>
      </c>
    </row>
    <row r="163" spans="1:41" ht="15" customHeight="1" x14ac:dyDescent="0.25">
      <c r="A163" s="2" t="s">
        <v>233</v>
      </c>
      <c r="B163" s="2" t="s">
        <v>235</v>
      </c>
      <c r="C163" s="2">
        <v>2014</v>
      </c>
      <c r="D163" s="2">
        <v>9.0939999999999994</v>
      </c>
      <c r="E163" s="2">
        <v>10.452999999999999</v>
      </c>
      <c r="F163" s="2" t="s">
        <v>598</v>
      </c>
      <c r="G163" s="2">
        <v>4.0000000000000001E-3</v>
      </c>
      <c r="H163" s="2" t="s">
        <v>598</v>
      </c>
      <c r="I163" s="2" t="s">
        <v>598</v>
      </c>
      <c r="J163" s="2" t="s">
        <v>598</v>
      </c>
      <c r="K163" s="2" t="s">
        <v>598</v>
      </c>
      <c r="L163" s="2" t="s">
        <v>598</v>
      </c>
      <c r="M163" s="2" t="s">
        <v>598</v>
      </c>
      <c r="N163" s="2" t="s">
        <v>598</v>
      </c>
      <c r="O163" s="2" t="s">
        <v>598</v>
      </c>
      <c r="P163" s="2" t="s">
        <v>598</v>
      </c>
      <c r="Q163" s="2" t="s">
        <v>598</v>
      </c>
      <c r="R163" s="2" t="s">
        <v>598</v>
      </c>
      <c r="S163" s="2" t="s">
        <v>598</v>
      </c>
      <c r="T163" s="2">
        <v>9.5050000000000008</v>
      </c>
      <c r="U163" s="2" t="s">
        <v>598</v>
      </c>
      <c r="V163" s="2" t="s">
        <v>598</v>
      </c>
      <c r="W163" s="2" t="s">
        <v>598</v>
      </c>
      <c r="X163" s="2" t="s">
        <v>598</v>
      </c>
      <c r="Y163" s="2">
        <v>0.94399999999999995</v>
      </c>
      <c r="Z163" s="2" t="s">
        <v>598</v>
      </c>
      <c r="AA163" s="2" t="s">
        <v>598</v>
      </c>
      <c r="AB163" s="2" t="s">
        <v>598</v>
      </c>
      <c r="AC163" s="2" t="s">
        <v>598</v>
      </c>
      <c r="AD163" s="2" t="s">
        <v>598</v>
      </c>
      <c r="AE163" s="2" t="s">
        <v>598</v>
      </c>
      <c r="AF163" s="2" t="s">
        <v>598</v>
      </c>
      <c r="AG163" s="2" t="s">
        <v>598</v>
      </c>
      <c r="AH163" s="2" t="s">
        <v>598</v>
      </c>
      <c r="AI163" s="2" t="s">
        <v>598</v>
      </c>
      <c r="AM163" s="20">
        <f t="shared" si="6"/>
        <v>10.452999999999999</v>
      </c>
      <c r="AN163" s="20">
        <f t="shared" si="7"/>
        <v>9.0939999999999994</v>
      </c>
      <c r="AO163" s="92">
        <f t="shared" si="8"/>
        <v>0.86998947670525206</v>
      </c>
    </row>
    <row r="164" spans="1:41" ht="15" customHeight="1" x14ac:dyDescent="0.25">
      <c r="A164" s="2" t="s">
        <v>236</v>
      </c>
      <c r="B164" s="2" t="s">
        <v>237</v>
      </c>
      <c r="C164" s="2">
        <v>2014</v>
      </c>
      <c r="D164" s="2">
        <v>47.92</v>
      </c>
      <c r="E164" s="2">
        <v>59.348999999999997</v>
      </c>
      <c r="F164" s="2" t="s">
        <v>598</v>
      </c>
      <c r="G164" s="2">
        <v>0.55300000000000005</v>
      </c>
      <c r="H164" s="2" t="s">
        <v>598</v>
      </c>
      <c r="I164" s="2" t="s">
        <v>598</v>
      </c>
      <c r="J164" s="2">
        <v>3.5139999999999998</v>
      </c>
      <c r="K164" s="2" t="s">
        <v>598</v>
      </c>
      <c r="L164" s="2" t="s">
        <v>599</v>
      </c>
      <c r="M164" s="2" t="s">
        <v>598</v>
      </c>
      <c r="N164" s="2" t="s">
        <v>598</v>
      </c>
      <c r="O164" s="2">
        <v>43.622999999999998</v>
      </c>
      <c r="P164" s="2" t="s">
        <v>598</v>
      </c>
      <c r="Q164" s="2" t="s">
        <v>598</v>
      </c>
      <c r="R164" s="2" t="s">
        <v>598</v>
      </c>
      <c r="S164" s="2" t="s">
        <v>8</v>
      </c>
      <c r="T164" s="2" t="s">
        <v>598</v>
      </c>
      <c r="U164" s="2" t="s">
        <v>598</v>
      </c>
      <c r="V164" s="2" t="s">
        <v>598</v>
      </c>
      <c r="W164" s="2" t="s">
        <v>598</v>
      </c>
      <c r="X164" s="2" t="s">
        <v>598</v>
      </c>
      <c r="Y164" s="2" t="s">
        <v>598</v>
      </c>
      <c r="Z164" s="2" t="s">
        <v>598</v>
      </c>
      <c r="AA164" s="2" t="s">
        <v>598</v>
      </c>
      <c r="AB164" s="2" t="s">
        <v>598</v>
      </c>
      <c r="AC164" s="2">
        <v>11.659000000000001</v>
      </c>
      <c r="AD164" s="2" t="s">
        <v>598</v>
      </c>
      <c r="AE164" s="2" t="s">
        <v>598</v>
      </c>
      <c r="AF164" s="2" t="s">
        <v>598</v>
      </c>
      <c r="AG164" s="2" t="s">
        <v>598</v>
      </c>
      <c r="AH164" s="2" t="s">
        <v>598</v>
      </c>
      <c r="AI164" s="2" t="s">
        <v>598</v>
      </c>
      <c r="AM164" s="20">
        <f t="shared" si="6"/>
        <v>59.348999999999997</v>
      </c>
      <c r="AN164" s="20">
        <f t="shared" si="7"/>
        <v>47.92</v>
      </c>
      <c r="AO164" s="92">
        <f t="shared" si="8"/>
        <v>0.80742725235471535</v>
      </c>
    </row>
    <row r="165" spans="1:41" ht="15" customHeight="1" x14ac:dyDescent="0.25">
      <c r="A165" s="2" t="s">
        <v>238</v>
      </c>
      <c r="B165" s="2" t="s">
        <v>239</v>
      </c>
      <c r="C165" s="2">
        <v>2014</v>
      </c>
      <c r="D165" s="2">
        <v>9.2040000000000006</v>
      </c>
      <c r="E165" s="2">
        <v>9.9239999999999995</v>
      </c>
      <c r="F165" s="2" t="s">
        <v>598</v>
      </c>
      <c r="G165" s="2">
        <v>1.4179999999999999</v>
      </c>
      <c r="H165" s="2" t="s">
        <v>598</v>
      </c>
      <c r="I165" s="2" t="s">
        <v>598</v>
      </c>
      <c r="J165" s="2" t="s">
        <v>598</v>
      </c>
      <c r="K165" s="2" t="s">
        <v>598</v>
      </c>
      <c r="L165" s="2" t="s">
        <v>599</v>
      </c>
      <c r="M165" s="2" t="s">
        <v>598</v>
      </c>
      <c r="N165" s="2" t="s">
        <v>598</v>
      </c>
      <c r="O165" s="2" t="s">
        <v>598</v>
      </c>
      <c r="P165" s="2" t="s">
        <v>598</v>
      </c>
      <c r="Q165" s="2" t="s">
        <v>598</v>
      </c>
      <c r="R165" s="2" t="s">
        <v>598</v>
      </c>
      <c r="S165" s="2" t="s">
        <v>598</v>
      </c>
      <c r="T165" s="2">
        <v>8.5060000000000002</v>
      </c>
      <c r="U165" s="2" t="s">
        <v>598</v>
      </c>
      <c r="V165" s="2" t="s">
        <v>598</v>
      </c>
      <c r="W165" s="2" t="s">
        <v>598</v>
      </c>
      <c r="X165" s="2" t="s">
        <v>598</v>
      </c>
      <c r="Y165" s="2" t="s">
        <v>598</v>
      </c>
      <c r="Z165" s="2" t="s">
        <v>598</v>
      </c>
      <c r="AA165" s="2" t="s">
        <v>598</v>
      </c>
      <c r="AB165" s="2" t="s">
        <v>598</v>
      </c>
      <c r="AC165" s="2" t="s">
        <v>598</v>
      </c>
      <c r="AD165" s="2" t="s">
        <v>598</v>
      </c>
      <c r="AE165" s="2" t="s">
        <v>598</v>
      </c>
      <c r="AF165" s="2" t="s">
        <v>598</v>
      </c>
      <c r="AG165" s="2" t="s">
        <v>598</v>
      </c>
      <c r="AH165" s="2" t="s">
        <v>598</v>
      </c>
      <c r="AI165" s="2" t="s">
        <v>598</v>
      </c>
      <c r="AM165" s="20">
        <f t="shared" si="6"/>
        <v>9.9239999999999995</v>
      </c>
      <c r="AN165" s="20">
        <f t="shared" si="7"/>
        <v>9.2040000000000006</v>
      </c>
      <c r="AO165" s="92">
        <f t="shared" si="8"/>
        <v>0.92744860943168084</v>
      </c>
    </row>
    <row r="166" spans="1:41" ht="15" customHeight="1" x14ac:dyDescent="0.25">
      <c r="A166" s="2" t="s">
        <v>238</v>
      </c>
      <c r="B166" s="2" t="s">
        <v>240</v>
      </c>
      <c r="C166" s="2">
        <v>2014</v>
      </c>
      <c r="D166" s="2">
        <v>8.0449999999999999</v>
      </c>
      <c r="E166" s="2">
        <v>9.2780000000000005</v>
      </c>
      <c r="F166" s="2" t="s">
        <v>598</v>
      </c>
      <c r="G166" s="2">
        <v>0.30399999999999999</v>
      </c>
      <c r="H166" s="2" t="s">
        <v>598</v>
      </c>
      <c r="I166" s="2" t="s">
        <v>598</v>
      </c>
      <c r="J166" s="2" t="s">
        <v>598</v>
      </c>
      <c r="K166" s="2" t="s">
        <v>598</v>
      </c>
      <c r="L166" s="2" t="s">
        <v>599</v>
      </c>
      <c r="M166" s="2" t="s">
        <v>598</v>
      </c>
      <c r="N166" s="2" t="s">
        <v>598</v>
      </c>
      <c r="O166" s="2">
        <v>8.9740000000000002</v>
      </c>
      <c r="P166" s="2" t="s">
        <v>598</v>
      </c>
      <c r="Q166" s="2" t="s">
        <v>598</v>
      </c>
      <c r="R166" s="2" t="s">
        <v>598</v>
      </c>
      <c r="S166" s="2" t="s">
        <v>598</v>
      </c>
      <c r="T166" s="2" t="s">
        <v>598</v>
      </c>
      <c r="U166" s="2" t="s">
        <v>598</v>
      </c>
      <c r="V166" s="2" t="s">
        <v>598</v>
      </c>
      <c r="W166" s="2" t="s">
        <v>598</v>
      </c>
      <c r="X166" s="2" t="s">
        <v>598</v>
      </c>
      <c r="Y166" s="2" t="s">
        <v>598</v>
      </c>
      <c r="Z166" s="2" t="s">
        <v>598</v>
      </c>
      <c r="AA166" s="2" t="s">
        <v>598</v>
      </c>
      <c r="AB166" s="2" t="s">
        <v>598</v>
      </c>
      <c r="AC166" s="2" t="s">
        <v>598</v>
      </c>
      <c r="AD166" s="2" t="s">
        <v>598</v>
      </c>
      <c r="AE166" s="2" t="s">
        <v>598</v>
      </c>
      <c r="AF166" s="2" t="s">
        <v>598</v>
      </c>
      <c r="AG166" s="2" t="s">
        <v>598</v>
      </c>
      <c r="AH166" s="2" t="s">
        <v>598</v>
      </c>
      <c r="AI166" s="2" t="s">
        <v>598</v>
      </c>
      <c r="AM166" s="20">
        <f t="shared" si="6"/>
        <v>9.2780000000000005</v>
      </c>
      <c r="AN166" s="20">
        <f t="shared" si="7"/>
        <v>8.0449999999999999</v>
      </c>
      <c r="AO166" s="92">
        <f t="shared" si="8"/>
        <v>0.86710497952144849</v>
      </c>
    </row>
    <row r="167" spans="1:41" ht="15" customHeight="1" x14ac:dyDescent="0.25">
      <c r="A167" s="2" t="s">
        <v>238</v>
      </c>
      <c r="B167" s="2" t="s">
        <v>241</v>
      </c>
      <c r="C167" s="2">
        <v>2014</v>
      </c>
      <c r="D167" s="2">
        <v>12.409000000000001</v>
      </c>
      <c r="E167" s="2">
        <v>14.618</v>
      </c>
      <c r="F167" s="2" t="s">
        <v>598</v>
      </c>
      <c r="G167" s="2">
        <v>0.23599999999999999</v>
      </c>
      <c r="H167" s="2" t="s">
        <v>598</v>
      </c>
      <c r="I167" s="2" t="s">
        <v>598</v>
      </c>
      <c r="J167" s="2" t="s">
        <v>598</v>
      </c>
      <c r="K167" s="2" t="s">
        <v>598</v>
      </c>
      <c r="L167" s="2" t="s">
        <v>599</v>
      </c>
      <c r="M167" s="2" t="s">
        <v>598</v>
      </c>
      <c r="N167" s="2" t="s">
        <v>598</v>
      </c>
      <c r="O167" s="2">
        <v>10.163</v>
      </c>
      <c r="P167" s="2">
        <v>0.92300000000000004</v>
      </c>
      <c r="Q167" s="2">
        <v>3.2959999999999998</v>
      </c>
      <c r="R167" s="2" t="s">
        <v>598</v>
      </c>
      <c r="S167" s="2" t="s">
        <v>598</v>
      </c>
      <c r="T167" s="2" t="s">
        <v>598</v>
      </c>
      <c r="U167" s="2" t="s">
        <v>598</v>
      </c>
      <c r="V167" s="2" t="s">
        <v>598</v>
      </c>
      <c r="W167" s="2" t="s">
        <v>598</v>
      </c>
      <c r="X167" s="2" t="s">
        <v>598</v>
      </c>
      <c r="Y167" s="2" t="s">
        <v>598</v>
      </c>
      <c r="Z167" s="2" t="s">
        <v>598</v>
      </c>
      <c r="AA167" s="2" t="s">
        <v>598</v>
      </c>
      <c r="AB167" s="2" t="s">
        <v>598</v>
      </c>
      <c r="AC167" s="2" t="s">
        <v>598</v>
      </c>
      <c r="AD167" s="2" t="s">
        <v>598</v>
      </c>
      <c r="AE167" s="2" t="s">
        <v>598</v>
      </c>
      <c r="AF167" s="2" t="s">
        <v>598</v>
      </c>
      <c r="AG167" s="2" t="s">
        <v>598</v>
      </c>
      <c r="AH167" s="2" t="s">
        <v>598</v>
      </c>
      <c r="AI167" s="2" t="s">
        <v>598</v>
      </c>
      <c r="AM167" s="20">
        <f t="shared" si="6"/>
        <v>14.618</v>
      </c>
      <c r="AN167" s="20">
        <f t="shared" si="7"/>
        <v>12.409000000000001</v>
      </c>
      <c r="AO167" s="92">
        <f t="shared" si="8"/>
        <v>0.84888493637980578</v>
      </c>
    </row>
    <row r="168" spans="1:41" ht="15" customHeight="1" x14ac:dyDescent="0.25">
      <c r="A168" s="2" t="s">
        <v>238</v>
      </c>
      <c r="B168" s="2" t="s">
        <v>242</v>
      </c>
      <c r="C168" s="2">
        <v>2014</v>
      </c>
      <c r="D168" s="2">
        <v>6.8789999999999996</v>
      </c>
      <c r="E168" s="2">
        <v>8.4190000000000005</v>
      </c>
      <c r="F168" s="2" t="s">
        <v>598</v>
      </c>
      <c r="G168" s="2">
        <v>0.48199999999999998</v>
      </c>
      <c r="H168" s="2" t="s">
        <v>598</v>
      </c>
      <c r="I168" s="2" t="s">
        <v>598</v>
      </c>
      <c r="J168" s="2" t="s">
        <v>598</v>
      </c>
      <c r="K168" s="2" t="s">
        <v>598</v>
      </c>
      <c r="L168" s="2" t="s">
        <v>599</v>
      </c>
      <c r="M168" s="2" t="s">
        <v>598</v>
      </c>
      <c r="N168" s="2" t="s">
        <v>598</v>
      </c>
      <c r="O168" s="2" t="s">
        <v>598</v>
      </c>
      <c r="P168" s="2" t="s">
        <v>598</v>
      </c>
      <c r="Q168" s="2" t="s">
        <v>598</v>
      </c>
      <c r="R168" s="2" t="s">
        <v>598</v>
      </c>
      <c r="S168" s="2" t="s">
        <v>598</v>
      </c>
      <c r="T168" s="2" t="s">
        <v>598</v>
      </c>
      <c r="U168" s="2">
        <v>7.9370000000000003</v>
      </c>
      <c r="V168" s="2" t="s">
        <v>598</v>
      </c>
      <c r="W168" s="2" t="s">
        <v>598</v>
      </c>
      <c r="X168" s="2" t="s">
        <v>598</v>
      </c>
      <c r="Y168" s="2" t="s">
        <v>598</v>
      </c>
      <c r="Z168" s="2" t="s">
        <v>598</v>
      </c>
      <c r="AA168" s="2" t="s">
        <v>598</v>
      </c>
      <c r="AB168" s="2" t="s">
        <v>598</v>
      </c>
      <c r="AC168" s="2" t="s">
        <v>598</v>
      </c>
      <c r="AD168" s="2" t="s">
        <v>598</v>
      </c>
      <c r="AE168" s="2" t="s">
        <v>598</v>
      </c>
      <c r="AF168" s="2" t="s">
        <v>598</v>
      </c>
      <c r="AG168" s="2" t="s">
        <v>598</v>
      </c>
      <c r="AH168" s="2" t="s">
        <v>598</v>
      </c>
      <c r="AI168" s="2" t="s">
        <v>598</v>
      </c>
      <c r="AM168" s="20">
        <f t="shared" si="6"/>
        <v>8.4190000000000005</v>
      </c>
      <c r="AN168" s="20">
        <f t="shared" si="7"/>
        <v>6.8789999999999996</v>
      </c>
      <c r="AO168" s="92">
        <f t="shared" si="8"/>
        <v>0.8170804133507541</v>
      </c>
    </row>
    <row r="169" spans="1:41" ht="15" customHeight="1" x14ac:dyDescent="0.25">
      <c r="A169" s="2" t="s">
        <v>238</v>
      </c>
      <c r="B169" s="2" t="s">
        <v>243</v>
      </c>
      <c r="C169" s="2">
        <v>2014</v>
      </c>
      <c r="D169" s="2">
        <v>13.242000000000001</v>
      </c>
      <c r="E169" s="2">
        <v>14.73</v>
      </c>
      <c r="F169" s="2" t="s">
        <v>598</v>
      </c>
      <c r="G169" s="2">
        <v>3.2000000000000001E-2</v>
      </c>
      <c r="H169" s="2" t="s">
        <v>598</v>
      </c>
      <c r="I169" s="2" t="s">
        <v>598</v>
      </c>
      <c r="J169" s="2" t="s">
        <v>598</v>
      </c>
      <c r="K169" s="2" t="s">
        <v>598</v>
      </c>
      <c r="L169" s="2" t="s">
        <v>599</v>
      </c>
      <c r="M169" s="2" t="s">
        <v>598</v>
      </c>
      <c r="N169" s="2" t="s">
        <v>598</v>
      </c>
      <c r="O169" s="2">
        <v>0.442</v>
      </c>
      <c r="P169" s="2" t="s">
        <v>598</v>
      </c>
      <c r="Q169" s="2">
        <v>11.115</v>
      </c>
      <c r="R169" s="2" t="s">
        <v>598</v>
      </c>
      <c r="S169" s="2" t="s">
        <v>598</v>
      </c>
      <c r="T169" s="2">
        <v>3.141</v>
      </c>
      <c r="U169" s="2" t="s">
        <v>598</v>
      </c>
      <c r="V169" s="2" t="s">
        <v>598</v>
      </c>
      <c r="W169" s="2" t="s">
        <v>598</v>
      </c>
      <c r="X169" s="2" t="s">
        <v>598</v>
      </c>
      <c r="Y169" s="2" t="s">
        <v>598</v>
      </c>
      <c r="Z169" s="2" t="s">
        <v>598</v>
      </c>
      <c r="AA169" s="2" t="s">
        <v>598</v>
      </c>
      <c r="AB169" s="2" t="s">
        <v>598</v>
      </c>
      <c r="AC169" s="2" t="s">
        <v>598</v>
      </c>
      <c r="AD169" s="2" t="s">
        <v>598</v>
      </c>
      <c r="AE169" s="2" t="s">
        <v>598</v>
      </c>
      <c r="AF169" s="2" t="s">
        <v>598</v>
      </c>
      <c r="AG169" s="2" t="s">
        <v>598</v>
      </c>
      <c r="AH169" s="2" t="s">
        <v>598</v>
      </c>
      <c r="AI169" s="2" t="s">
        <v>598</v>
      </c>
      <c r="AM169" s="20">
        <f t="shared" si="6"/>
        <v>14.73</v>
      </c>
      <c r="AN169" s="20">
        <f t="shared" si="7"/>
        <v>13.242000000000001</v>
      </c>
      <c r="AO169" s="92">
        <f t="shared" si="8"/>
        <v>0.89898167006109986</v>
      </c>
    </row>
    <row r="170" spans="1:41" ht="15" customHeight="1" x14ac:dyDescent="0.25">
      <c r="A170" s="2" t="s">
        <v>238</v>
      </c>
      <c r="B170" s="2" t="s">
        <v>244</v>
      </c>
      <c r="C170" s="2">
        <v>2014</v>
      </c>
      <c r="D170" s="2">
        <v>27.59</v>
      </c>
      <c r="E170" s="2">
        <v>30.754999999999999</v>
      </c>
      <c r="F170" s="2" t="s">
        <v>598</v>
      </c>
      <c r="G170" s="2">
        <v>0.11700000000000001</v>
      </c>
      <c r="H170" s="2" t="s">
        <v>598</v>
      </c>
      <c r="I170" s="2" t="s">
        <v>598</v>
      </c>
      <c r="J170" s="2" t="s">
        <v>598</v>
      </c>
      <c r="K170" s="2" t="s">
        <v>598</v>
      </c>
      <c r="L170" s="2" t="s">
        <v>599</v>
      </c>
      <c r="M170" s="2" t="s">
        <v>598</v>
      </c>
      <c r="N170" s="2" t="s">
        <v>598</v>
      </c>
      <c r="O170" s="2" t="s">
        <v>598</v>
      </c>
      <c r="P170" s="2" t="s">
        <v>598</v>
      </c>
      <c r="Q170" s="2">
        <v>24.568999999999999</v>
      </c>
      <c r="R170" s="2" t="s">
        <v>598</v>
      </c>
      <c r="S170" s="2" t="s">
        <v>598</v>
      </c>
      <c r="T170" s="2">
        <v>6.069</v>
      </c>
      <c r="U170" s="2" t="s">
        <v>598</v>
      </c>
      <c r="V170" s="2" t="s">
        <v>598</v>
      </c>
      <c r="W170" s="2" t="s">
        <v>598</v>
      </c>
      <c r="X170" s="2" t="s">
        <v>598</v>
      </c>
      <c r="Y170" s="2" t="s">
        <v>598</v>
      </c>
      <c r="Z170" s="2" t="s">
        <v>598</v>
      </c>
      <c r="AA170" s="2" t="s">
        <v>598</v>
      </c>
      <c r="AB170" s="2" t="s">
        <v>598</v>
      </c>
      <c r="AC170" s="2" t="s">
        <v>598</v>
      </c>
      <c r="AD170" s="2" t="s">
        <v>598</v>
      </c>
      <c r="AE170" s="2" t="s">
        <v>598</v>
      </c>
      <c r="AF170" s="2" t="s">
        <v>598</v>
      </c>
      <c r="AG170" s="2" t="s">
        <v>598</v>
      </c>
      <c r="AH170" s="2" t="s">
        <v>598</v>
      </c>
      <c r="AI170" s="2" t="s">
        <v>598</v>
      </c>
      <c r="AM170" s="20">
        <f t="shared" si="6"/>
        <v>30.754999999999999</v>
      </c>
      <c r="AN170" s="20">
        <f t="shared" si="7"/>
        <v>27.59</v>
      </c>
      <c r="AO170" s="92">
        <f t="shared" si="8"/>
        <v>0.89708990408063727</v>
      </c>
    </row>
    <row r="171" spans="1:41" ht="15" customHeight="1" x14ac:dyDescent="0.25">
      <c r="A171" s="2" t="s">
        <v>238</v>
      </c>
      <c r="B171" s="2" t="s">
        <v>245</v>
      </c>
      <c r="C171" s="2">
        <v>2014</v>
      </c>
      <c r="D171" s="2">
        <v>13.388999999999999</v>
      </c>
      <c r="E171" s="2">
        <v>15.779</v>
      </c>
      <c r="F171" s="2" t="s">
        <v>598</v>
      </c>
      <c r="G171" s="2">
        <v>0.18099999999999999</v>
      </c>
      <c r="H171" s="2" t="s">
        <v>598</v>
      </c>
      <c r="I171" s="2" t="s">
        <v>598</v>
      </c>
      <c r="J171" s="2" t="s">
        <v>598</v>
      </c>
      <c r="K171" s="2" t="s">
        <v>598</v>
      </c>
      <c r="L171" s="2" t="s">
        <v>599</v>
      </c>
      <c r="M171" s="2" t="s">
        <v>598</v>
      </c>
      <c r="N171" s="2" t="s">
        <v>598</v>
      </c>
      <c r="O171" s="2">
        <v>15.598000000000001</v>
      </c>
      <c r="P171" s="2" t="s">
        <v>598</v>
      </c>
      <c r="Q171" s="2" t="s">
        <v>598</v>
      </c>
      <c r="R171" s="2" t="s">
        <v>598</v>
      </c>
      <c r="S171" s="2" t="s">
        <v>598</v>
      </c>
      <c r="T171" s="2" t="s">
        <v>598</v>
      </c>
      <c r="U171" s="2" t="s">
        <v>598</v>
      </c>
      <c r="V171" s="2" t="s">
        <v>598</v>
      </c>
      <c r="W171" s="2" t="s">
        <v>598</v>
      </c>
      <c r="X171" s="2" t="s">
        <v>598</v>
      </c>
      <c r="Y171" s="2" t="s">
        <v>598</v>
      </c>
      <c r="Z171" s="2" t="s">
        <v>598</v>
      </c>
      <c r="AA171" s="2" t="s">
        <v>598</v>
      </c>
      <c r="AB171" s="2" t="s">
        <v>598</v>
      </c>
      <c r="AC171" s="2" t="s">
        <v>598</v>
      </c>
      <c r="AD171" s="2" t="s">
        <v>598</v>
      </c>
      <c r="AE171" s="2" t="s">
        <v>598</v>
      </c>
      <c r="AF171" s="2" t="s">
        <v>598</v>
      </c>
      <c r="AG171" s="2" t="s">
        <v>598</v>
      </c>
      <c r="AH171" s="2" t="s">
        <v>598</v>
      </c>
      <c r="AI171" s="2" t="s">
        <v>598</v>
      </c>
      <c r="AM171" s="20">
        <f t="shared" si="6"/>
        <v>15.779</v>
      </c>
      <c r="AN171" s="20">
        <f t="shared" si="7"/>
        <v>13.388999999999999</v>
      </c>
      <c r="AO171" s="92">
        <f t="shared" si="8"/>
        <v>0.84853286013055318</v>
      </c>
    </row>
    <row r="172" spans="1:41" ht="15" customHeight="1" x14ac:dyDescent="0.25">
      <c r="A172" s="2" t="s">
        <v>238</v>
      </c>
      <c r="B172" s="2" t="s">
        <v>246</v>
      </c>
      <c r="C172" s="2">
        <v>2014</v>
      </c>
      <c r="D172" s="2">
        <v>5.49</v>
      </c>
      <c r="E172" s="2">
        <v>7.2569999999999997</v>
      </c>
      <c r="F172" s="2" t="s">
        <v>598</v>
      </c>
      <c r="G172" s="2">
        <v>2.4E-2</v>
      </c>
      <c r="H172" s="2" t="s">
        <v>598</v>
      </c>
      <c r="I172" s="2" t="s">
        <v>598</v>
      </c>
      <c r="J172" s="2" t="s">
        <v>598</v>
      </c>
      <c r="K172" s="2" t="s">
        <v>598</v>
      </c>
      <c r="L172" s="2" t="s">
        <v>599</v>
      </c>
      <c r="M172" s="2" t="s">
        <v>598</v>
      </c>
      <c r="N172" s="2" t="s">
        <v>598</v>
      </c>
      <c r="O172" s="2">
        <v>7.2329999999999997</v>
      </c>
      <c r="P172" s="2" t="s">
        <v>598</v>
      </c>
      <c r="Q172" s="2" t="s">
        <v>598</v>
      </c>
      <c r="R172" s="2" t="s">
        <v>598</v>
      </c>
      <c r="S172" s="2" t="s">
        <v>598</v>
      </c>
      <c r="T172" s="2" t="s">
        <v>598</v>
      </c>
      <c r="U172" s="2" t="s">
        <v>598</v>
      </c>
      <c r="V172" s="2" t="s">
        <v>598</v>
      </c>
      <c r="W172" s="2" t="s">
        <v>598</v>
      </c>
      <c r="X172" s="2" t="s">
        <v>598</v>
      </c>
      <c r="Y172" s="2" t="s">
        <v>598</v>
      </c>
      <c r="Z172" s="2" t="s">
        <v>598</v>
      </c>
      <c r="AA172" s="2" t="s">
        <v>598</v>
      </c>
      <c r="AB172" s="2" t="s">
        <v>598</v>
      </c>
      <c r="AC172" s="2" t="s">
        <v>598</v>
      </c>
      <c r="AD172" s="2" t="s">
        <v>598</v>
      </c>
      <c r="AE172" s="2" t="s">
        <v>598</v>
      </c>
      <c r="AF172" s="2" t="s">
        <v>598</v>
      </c>
      <c r="AG172" s="2" t="s">
        <v>598</v>
      </c>
      <c r="AH172" s="2" t="s">
        <v>598</v>
      </c>
      <c r="AI172" s="2" t="s">
        <v>598</v>
      </c>
      <c r="AM172" s="20">
        <f t="shared" si="6"/>
        <v>7.2569999999999997</v>
      </c>
      <c r="AN172" s="20">
        <f t="shared" si="7"/>
        <v>5.49</v>
      </c>
      <c r="AO172" s="92">
        <f t="shared" si="8"/>
        <v>0.75651095494005793</v>
      </c>
    </row>
    <row r="173" spans="1:41" ht="15" customHeight="1" x14ac:dyDescent="0.25">
      <c r="A173" s="2" t="s">
        <v>247</v>
      </c>
      <c r="B173" s="2" t="s">
        <v>248</v>
      </c>
      <c r="C173" s="2">
        <v>2014</v>
      </c>
      <c r="D173" s="2">
        <v>30.571000000000002</v>
      </c>
      <c r="E173" s="2">
        <v>30.550999999999998</v>
      </c>
      <c r="F173" s="2">
        <v>0</v>
      </c>
      <c r="G173" s="2">
        <v>0.13100000000000001</v>
      </c>
      <c r="H173" s="2">
        <v>0</v>
      </c>
      <c r="I173" s="2">
        <v>0</v>
      </c>
      <c r="J173" s="2">
        <v>0</v>
      </c>
      <c r="K173" s="2">
        <v>0</v>
      </c>
      <c r="L173" s="2" t="s">
        <v>599</v>
      </c>
      <c r="M173" s="2">
        <v>0</v>
      </c>
      <c r="N173" s="2">
        <v>0</v>
      </c>
      <c r="O173" s="2">
        <v>0</v>
      </c>
      <c r="P173" s="2">
        <v>0</v>
      </c>
      <c r="Q173" s="2">
        <v>0</v>
      </c>
      <c r="R173" s="2">
        <v>0</v>
      </c>
      <c r="S173" s="2" t="s">
        <v>598</v>
      </c>
      <c r="T173" s="2">
        <v>1.72</v>
      </c>
      <c r="U173" s="2">
        <v>28.7</v>
      </c>
      <c r="V173" s="2">
        <v>0</v>
      </c>
      <c r="W173" s="2">
        <v>0</v>
      </c>
      <c r="X173" s="2">
        <v>0</v>
      </c>
      <c r="Y173" s="2">
        <v>0</v>
      </c>
      <c r="Z173" s="2">
        <v>0</v>
      </c>
      <c r="AA173" s="2">
        <v>0</v>
      </c>
      <c r="AB173" s="2">
        <v>0</v>
      </c>
      <c r="AC173" s="2">
        <v>0</v>
      </c>
      <c r="AD173" s="2">
        <v>0</v>
      </c>
      <c r="AE173" s="2">
        <v>0</v>
      </c>
      <c r="AF173" s="2" t="s">
        <v>598</v>
      </c>
      <c r="AG173" s="2">
        <v>0</v>
      </c>
      <c r="AH173" s="2">
        <v>0</v>
      </c>
      <c r="AI173" s="2">
        <v>0</v>
      </c>
      <c r="AM173" s="20">
        <f t="shared" si="6"/>
        <v>30.550999999999998</v>
      </c>
      <c r="AN173" s="20">
        <f t="shared" si="7"/>
        <v>30.571000000000002</v>
      </c>
      <c r="AO173" s="92">
        <f t="shared" si="8"/>
        <v>1.0006546430558738</v>
      </c>
    </row>
    <row r="174" spans="1:41" ht="15" customHeight="1" x14ac:dyDescent="0.25">
      <c r="A174" s="2" t="s">
        <v>249</v>
      </c>
      <c r="B174" s="2" t="s">
        <v>150</v>
      </c>
      <c r="C174" s="2">
        <v>2014</v>
      </c>
      <c r="D174" s="2" t="s">
        <v>598</v>
      </c>
      <c r="E174" s="2" t="s">
        <v>598</v>
      </c>
      <c r="F174" s="2" t="s">
        <v>598</v>
      </c>
      <c r="G174" s="2" t="s">
        <v>598</v>
      </c>
      <c r="H174" s="2" t="s">
        <v>598</v>
      </c>
      <c r="I174" s="2" t="s">
        <v>598</v>
      </c>
      <c r="J174" s="2" t="s">
        <v>598</v>
      </c>
      <c r="K174" s="2" t="s">
        <v>598</v>
      </c>
      <c r="L174" s="2" t="s">
        <v>599</v>
      </c>
      <c r="M174" s="2" t="s">
        <v>598</v>
      </c>
      <c r="N174" s="2" t="s">
        <v>598</v>
      </c>
      <c r="O174" s="2" t="s">
        <v>598</v>
      </c>
      <c r="P174" s="2" t="s">
        <v>598</v>
      </c>
      <c r="Q174" s="2" t="s">
        <v>598</v>
      </c>
      <c r="R174" s="2" t="s">
        <v>598</v>
      </c>
      <c r="S174" s="2" t="s">
        <v>598</v>
      </c>
      <c r="T174" s="2" t="s">
        <v>598</v>
      </c>
      <c r="U174" s="2" t="s">
        <v>598</v>
      </c>
      <c r="V174" s="2" t="s">
        <v>598</v>
      </c>
      <c r="W174" s="2" t="s">
        <v>598</v>
      </c>
      <c r="X174" s="2" t="s">
        <v>598</v>
      </c>
      <c r="Y174" s="2" t="s">
        <v>598</v>
      </c>
      <c r="Z174" s="2" t="s">
        <v>598</v>
      </c>
      <c r="AA174" s="2" t="s">
        <v>598</v>
      </c>
      <c r="AB174" s="2" t="s">
        <v>598</v>
      </c>
      <c r="AC174" s="2" t="s">
        <v>598</v>
      </c>
      <c r="AD174" s="2" t="s">
        <v>598</v>
      </c>
      <c r="AE174" s="2" t="s">
        <v>598</v>
      </c>
      <c r="AF174" s="2" t="s">
        <v>598</v>
      </c>
      <c r="AG174" s="2" t="s">
        <v>598</v>
      </c>
      <c r="AH174" s="2" t="s">
        <v>598</v>
      </c>
      <c r="AI174" s="2" t="s">
        <v>598</v>
      </c>
      <c r="AM174" s="20">
        <f t="shared" si="6"/>
        <v>0</v>
      </c>
      <c r="AN174" s="20">
        <f t="shared" si="7"/>
        <v>0</v>
      </c>
      <c r="AO174" s="92" t="str">
        <f t="shared" si="8"/>
        <v/>
      </c>
    </row>
    <row r="175" spans="1:41" ht="15" customHeight="1" x14ac:dyDescent="0.25">
      <c r="A175" s="2" t="s">
        <v>249</v>
      </c>
      <c r="B175" s="2" t="s">
        <v>250</v>
      </c>
      <c r="C175" s="2">
        <v>2014</v>
      </c>
      <c r="D175" s="2">
        <v>9.85</v>
      </c>
      <c r="E175" s="2">
        <v>11.04</v>
      </c>
      <c r="F175" s="2" t="s">
        <v>598</v>
      </c>
      <c r="G175" s="2">
        <v>0.09</v>
      </c>
      <c r="H175" s="2" t="s">
        <v>598</v>
      </c>
      <c r="I175" s="2" t="s">
        <v>598</v>
      </c>
      <c r="J175" s="2" t="s">
        <v>598</v>
      </c>
      <c r="K175" s="2" t="s">
        <v>598</v>
      </c>
      <c r="L175" s="2" t="s">
        <v>599</v>
      </c>
      <c r="M175" s="2" t="s">
        <v>598</v>
      </c>
      <c r="N175" s="2" t="s">
        <v>598</v>
      </c>
      <c r="O175" s="2" t="s">
        <v>598</v>
      </c>
      <c r="P175" s="2" t="s">
        <v>598</v>
      </c>
      <c r="Q175" s="2" t="s">
        <v>598</v>
      </c>
      <c r="R175" s="2" t="s">
        <v>598</v>
      </c>
      <c r="S175" s="2" t="s">
        <v>598</v>
      </c>
      <c r="T175" s="2">
        <v>2.21</v>
      </c>
      <c r="U175" s="2">
        <v>8.74</v>
      </c>
      <c r="V175" s="2" t="s">
        <v>598</v>
      </c>
      <c r="W175" s="2" t="s">
        <v>598</v>
      </c>
      <c r="X175" s="2" t="s">
        <v>598</v>
      </c>
      <c r="Y175" s="2" t="s">
        <v>598</v>
      </c>
      <c r="Z175" s="2" t="s">
        <v>598</v>
      </c>
      <c r="AA175" s="2" t="s">
        <v>598</v>
      </c>
      <c r="AB175" s="2" t="s">
        <v>598</v>
      </c>
      <c r="AC175" s="2" t="s">
        <v>598</v>
      </c>
      <c r="AD175" s="2" t="s">
        <v>598</v>
      </c>
      <c r="AE175" s="2" t="s">
        <v>598</v>
      </c>
      <c r="AF175" s="2" t="s">
        <v>598</v>
      </c>
      <c r="AG175" s="2" t="s">
        <v>598</v>
      </c>
      <c r="AH175" s="2" t="s">
        <v>598</v>
      </c>
      <c r="AI175" s="2" t="s">
        <v>598</v>
      </c>
      <c r="AM175" s="20">
        <f t="shared" si="6"/>
        <v>11.04</v>
      </c>
      <c r="AN175" s="20">
        <f t="shared" si="7"/>
        <v>9.85</v>
      </c>
      <c r="AO175" s="92">
        <f t="shared" si="8"/>
        <v>0.89221014492753625</v>
      </c>
    </row>
    <row r="176" spans="1:41" ht="15" customHeight="1" x14ac:dyDescent="0.25">
      <c r="A176" s="2" t="s">
        <v>249</v>
      </c>
      <c r="B176" s="2" t="s">
        <v>251</v>
      </c>
      <c r="C176" s="2">
        <v>2014</v>
      </c>
      <c r="D176" s="2">
        <v>30.86</v>
      </c>
      <c r="E176" s="2">
        <v>32.756</v>
      </c>
      <c r="F176" s="2" t="s">
        <v>598</v>
      </c>
      <c r="G176" s="2">
        <v>9.6000000000000002E-2</v>
      </c>
      <c r="H176" s="2" t="s">
        <v>598</v>
      </c>
      <c r="I176" s="2" t="s">
        <v>598</v>
      </c>
      <c r="J176" s="2">
        <v>0.78</v>
      </c>
      <c r="K176" s="2" t="s">
        <v>598</v>
      </c>
      <c r="L176" s="2" t="s">
        <v>599</v>
      </c>
      <c r="M176" s="2" t="s">
        <v>598</v>
      </c>
      <c r="N176" s="2" t="s">
        <v>598</v>
      </c>
      <c r="O176" s="2">
        <v>22.18</v>
      </c>
      <c r="P176" s="2" t="s">
        <v>598</v>
      </c>
      <c r="Q176" s="2" t="s">
        <v>598</v>
      </c>
      <c r="R176" s="2" t="s">
        <v>598</v>
      </c>
      <c r="S176" s="2" t="s">
        <v>8</v>
      </c>
      <c r="T176" s="2">
        <v>8.11</v>
      </c>
      <c r="U176" s="2" t="s">
        <v>598</v>
      </c>
      <c r="V176" s="2" t="s">
        <v>598</v>
      </c>
      <c r="W176" s="2" t="s">
        <v>598</v>
      </c>
      <c r="X176" s="2" t="s">
        <v>598</v>
      </c>
      <c r="Y176" s="2">
        <v>1.59</v>
      </c>
      <c r="Z176" s="2" t="s">
        <v>598</v>
      </c>
      <c r="AA176" s="2" t="s">
        <v>598</v>
      </c>
      <c r="AB176" s="2" t="s">
        <v>598</v>
      </c>
      <c r="AC176" s="2" t="s">
        <v>598</v>
      </c>
      <c r="AD176" s="2" t="s">
        <v>598</v>
      </c>
      <c r="AE176" s="2" t="s">
        <v>598</v>
      </c>
      <c r="AF176" s="2" t="s">
        <v>598</v>
      </c>
      <c r="AG176" s="2" t="s">
        <v>598</v>
      </c>
      <c r="AH176" s="2" t="s">
        <v>598</v>
      </c>
      <c r="AI176" s="2" t="s">
        <v>598</v>
      </c>
      <c r="AM176" s="20">
        <f t="shared" si="6"/>
        <v>32.756</v>
      </c>
      <c r="AN176" s="20">
        <f t="shared" si="7"/>
        <v>30.86</v>
      </c>
      <c r="AO176" s="92">
        <f t="shared" si="8"/>
        <v>0.94211747466113072</v>
      </c>
    </row>
    <row r="177" spans="1:41" ht="15" customHeight="1" x14ac:dyDescent="0.25">
      <c r="A177" s="2" t="s">
        <v>249</v>
      </c>
      <c r="B177" s="2" t="s">
        <v>252</v>
      </c>
      <c r="C177" s="2">
        <v>2014</v>
      </c>
      <c r="D177" s="2">
        <v>1.5</v>
      </c>
      <c r="E177" s="2">
        <v>1.6</v>
      </c>
      <c r="F177" s="2" t="s">
        <v>598</v>
      </c>
      <c r="G177" s="2">
        <v>0.02</v>
      </c>
      <c r="H177" s="2" t="s">
        <v>598</v>
      </c>
      <c r="I177" s="2" t="s">
        <v>598</v>
      </c>
      <c r="J177" s="2" t="s">
        <v>598</v>
      </c>
      <c r="K177" s="2" t="s">
        <v>598</v>
      </c>
      <c r="L177" s="2" t="s">
        <v>599</v>
      </c>
      <c r="M177" s="2" t="s">
        <v>598</v>
      </c>
      <c r="N177" s="2" t="s">
        <v>598</v>
      </c>
      <c r="O177" s="2" t="s">
        <v>598</v>
      </c>
      <c r="P177" s="2" t="s">
        <v>598</v>
      </c>
      <c r="Q177" s="2" t="s">
        <v>598</v>
      </c>
      <c r="R177" s="2" t="s">
        <v>598</v>
      </c>
      <c r="S177" s="2" t="s">
        <v>598</v>
      </c>
      <c r="T177" s="2">
        <v>1.58</v>
      </c>
      <c r="U177" s="2" t="s">
        <v>598</v>
      </c>
      <c r="V177" s="2" t="s">
        <v>598</v>
      </c>
      <c r="W177" s="2" t="s">
        <v>598</v>
      </c>
      <c r="X177" s="2" t="s">
        <v>598</v>
      </c>
      <c r="Y177" s="2" t="s">
        <v>598</v>
      </c>
      <c r="Z177" s="2" t="s">
        <v>598</v>
      </c>
      <c r="AA177" s="2" t="s">
        <v>598</v>
      </c>
      <c r="AB177" s="2" t="s">
        <v>598</v>
      </c>
      <c r="AC177" s="2" t="s">
        <v>598</v>
      </c>
      <c r="AD177" s="2" t="s">
        <v>598</v>
      </c>
      <c r="AE177" s="2" t="s">
        <v>598</v>
      </c>
      <c r="AF177" s="2" t="s">
        <v>598</v>
      </c>
      <c r="AG177" s="2" t="s">
        <v>598</v>
      </c>
      <c r="AH177" s="2" t="s">
        <v>598</v>
      </c>
      <c r="AI177" s="2" t="s">
        <v>598</v>
      </c>
      <c r="AM177" s="20">
        <f t="shared" si="6"/>
        <v>1.6</v>
      </c>
      <c r="AN177" s="20">
        <f t="shared" si="7"/>
        <v>1.5</v>
      </c>
      <c r="AO177" s="92">
        <f t="shared" si="8"/>
        <v>0.9375</v>
      </c>
    </row>
    <row r="178" spans="1:41" ht="15" customHeight="1" x14ac:dyDescent="0.2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T178" s="2" t="s">
        <v>599</v>
      </c>
      <c r="U178" s="2" t="s">
        <v>599</v>
      </c>
      <c r="V178" s="2" t="s">
        <v>599</v>
      </c>
      <c r="W178" s="2" t="s">
        <v>599</v>
      </c>
      <c r="X178" s="2" t="s">
        <v>599</v>
      </c>
      <c r="Y178" s="2" t="s">
        <v>599</v>
      </c>
      <c r="Z178" s="2" t="s">
        <v>599</v>
      </c>
      <c r="AA178" s="2" t="s">
        <v>599</v>
      </c>
      <c r="AB178" s="2" t="s">
        <v>599</v>
      </c>
      <c r="AC178" s="2" t="s">
        <v>599</v>
      </c>
      <c r="AD178" s="2" t="s">
        <v>599</v>
      </c>
      <c r="AE178" s="2" t="s">
        <v>599</v>
      </c>
      <c r="AF178" s="2" t="s">
        <v>599</v>
      </c>
      <c r="AG178" s="2" t="s">
        <v>599</v>
      </c>
      <c r="AH178" s="2" t="s">
        <v>599</v>
      </c>
      <c r="AI178" s="2" t="s">
        <v>599</v>
      </c>
      <c r="AM178" s="20">
        <f t="shared" si="6"/>
        <v>0</v>
      </c>
      <c r="AN178" s="20">
        <f t="shared" si="7"/>
        <v>0</v>
      </c>
      <c r="AO178" s="92" t="str">
        <f t="shared" si="8"/>
        <v/>
      </c>
    </row>
    <row r="179" spans="1:41" ht="15" customHeight="1" x14ac:dyDescent="0.25">
      <c r="A179" s="2" t="s">
        <v>255</v>
      </c>
      <c r="B179" s="2" t="s">
        <v>256</v>
      </c>
      <c r="C179" s="2">
        <v>2014</v>
      </c>
      <c r="D179" s="2">
        <v>0.312</v>
      </c>
      <c r="E179" s="2">
        <v>0.312</v>
      </c>
      <c r="F179" s="2" t="s">
        <v>598</v>
      </c>
      <c r="G179" s="2">
        <v>0.312</v>
      </c>
      <c r="H179" s="2" t="s">
        <v>598</v>
      </c>
      <c r="I179" s="2" t="s">
        <v>598</v>
      </c>
      <c r="J179" s="2" t="s">
        <v>598</v>
      </c>
      <c r="K179" s="2" t="s">
        <v>598</v>
      </c>
      <c r="L179" s="2" t="s">
        <v>599</v>
      </c>
      <c r="M179" s="2" t="s">
        <v>598</v>
      </c>
      <c r="N179" s="2" t="s">
        <v>598</v>
      </c>
      <c r="O179" s="2" t="s">
        <v>598</v>
      </c>
      <c r="P179" s="2" t="s">
        <v>598</v>
      </c>
      <c r="Q179" s="2" t="s">
        <v>598</v>
      </c>
      <c r="R179" s="2" t="s">
        <v>598</v>
      </c>
      <c r="S179" s="2" t="s">
        <v>598</v>
      </c>
      <c r="T179" s="2" t="s">
        <v>598</v>
      </c>
      <c r="U179" s="2" t="s">
        <v>598</v>
      </c>
      <c r="V179" s="2" t="s">
        <v>598</v>
      </c>
      <c r="W179" s="2" t="s">
        <v>598</v>
      </c>
      <c r="X179" s="2" t="s">
        <v>598</v>
      </c>
      <c r="Y179" s="2" t="s">
        <v>598</v>
      </c>
      <c r="Z179" s="2" t="s">
        <v>598</v>
      </c>
      <c r="AA179" s="2" t="s">
        <v>598</v>
      </c>
      <c r="AB179" s="2" t="s">
        <v>598</v>
      </c>
      <c r="AC179" s="2" t="s">
        <v>598</v>
      </c>
      <c r="AD179" s="2" t="s">
        <v>598</v>
      </c>
      <c r="AE179" s="2" t="s">
        <v>598</v>
      </c>
      <c r="AF179" s="2" t="s">
        <v>598</v>
      </c>
      <c r="AG179" s="2" t="s">
        <v>598</v>
      </c>
      <c r="AH179" s="2" t="s">
        <v>598</v>
      </c>
      <c r="AI179" s="2" t="s">
        <v>598</v>
      </c>
      <c r="AM179" s="20">
        <f t="shared" si="6"/>
        <v>0.312</v>
      </c>
      <c r="AN179" s="20">
        <f t="shared" si="7"/>
        <v>0.312</v>
      </c>
      <c r="AO179" s="92">
        <f t="shared" si="8"/>
        <v>1</v>
      </c>
    </row>
    <row r="180" spans="1:41" ht="15" customHeight="1" x14ac:dyDescent="0.25">
      <c r="A180" s="2" t="s">
        <v>257</v>
      </c>
      <c r="B180" s="2" t="s">
        <v>258</v>
      </c>
      <c r="C180" s="2">
        <v>2014</v>
      </c>
      <c r="D180" s="2">
        <v>198.91499999999999</v>
      </c>
      <c r="E180" s="2">
        <v>225.827</v>
      </c>
      <c r="F180" s="2" t="s">
        <v>598</v>
      </c>
      <c r="G180" s="2">
        <v>1.71</v>
      </c>
      <c r="H180" s="2">
        <v>0.89</v>
      </c>
      <c r="I180" s="2" t="s">
        <v>598</v>
      </c>
      <c r="J180" s="2" t="s">
        <v>598</v>
      </c>
      <c r="K180" s="2" t="s">
        <v>598</v>
      </c>
      <c r="L180" s="2" t="s">
        <v>599</v>
      </c>
      <c r="M180" s="2" t="s">
        <v>598</v>
      </c>
      <c r="N180" s="2" t="s">
        <v>598</v>
      </c>
      <c r="O180" s="2" t="s">
        <v>598</v>
      </c>
      <c r="P180" s="2" t="s">
        <v>598</v>
      </c>
      <c r="Q180" s="2" t="s">
        <v>598</v>
      </c>
      <c r="R180" s="2" t="s">
        <v>598</v>
      </c>
      <c r="S180" s="2" t="s">
        <v>598</v>
      </c>
      <c r="T180" s="2" t="s">
        <v>598</v>
      </c>
      <c r="U180" s="2" t="s">
        <v>598</v>
      </c>
      <c r="V180" s="2" t="s">
        <v>598</v>
      </c>
      <c r="W180" s="2">
        <v>3.4510000000000001</v>
      </c>
      <c r="X180" s="2" t="s">
        <v>598</v>
      </c>
      <c r="Y180" s="2">
        <v>6.7480000000000002</v>
      </c>
      <c r="Z180" s="2" t="s">
        <v>598</v>
      </c>
      <c r="AA180" s="2" t="s">
        <v>598</v>
      </c>
      <c r="AB180" s="2">
        <v>213.02799999999999</v>
      </c>
      <c r="AC180" s="2" t="s">
        <v>598</v>
      </c>
      <c r="AD180" s="2" t="s">
        <v>598</v>
      </c>
      <c r="AE180" s="2" t="s">
        <v>598</v>
      </c>
      <c r="AF180" s="2" t="s">
        <v>598</v>
      </c>
      <c r="AG180" s="2" t="s">
        <v>598</v>
      </c>
      <c r="AH180" s="2" t="s">
        <v>598</v>
      </c>
      <c r="AI180" s="2" t="s">
        <v>598</v>
      </c>
      <c r="AM180" s="20">
        <f t="shared" si="6"/>
        <v>225.827</v>
      </c>
      <c r="AN180" s="20">
        <f t="shared" si="7"/>
        <v>198.91499999999999</v>
      </c>
      <c r="AO180" s="92">
        <f t="shared" si="8"/>
        <v>0.88082913026343168</v>
      </c>
    </row>
    <row r="181" spans="1:41" ht="15" customHeight="1" x14ac:dyDescent="0.25">
      <c r="A181" s="2" t="s">
        <v>259</v>
      </c>
      <c r="B181" s="2" t="s">
        <v>260</v>
      </c>
      <c r="C181" s="2">
        <v>2014</v>
      </c>
      <c r="D181" s="2">
        <v>6.4000000000000001E-2</v>
      </c>
      <c r="E181" s="2">
        <v>7.5999999999999998E-2</v>
      </c>
      <c r="F181" s="2" t="s">
        <v>598</v>
      </c>
      <c r="G181" s="2">
        <v>7.5999999999999998E-2</v>
      </c>
      <c r="H181" s="2" t="s">
        <v>598</v>
      </c>
      <c r="I181" s="2" t="s">
        <v>598</v>
      </c>
      <c r="J181" s="2" t="s">
        <v>598</v>
      </c>
      <c r="K181" s="2" t="s">
        <v>598</v>
      </c>
      <c r="L181" s="2" t="s">
        <v>614</v>
      </c>
      <c r="M181" s="2" t="s">
        <v>598</v>
      </c>
      <c r="N181" s="2" t="s">
        <v>598</v>
      </c>
      <c r="O181" s="2" t="s">
        <v>598</v>
      </c>
      <c r="P181" s="2" t="s">
        <v>598</v>
      </c>
      <c r="Q181" s="2" t="s">
        <v>598</v>
      </c>
      <c r="R181" s="2" t="s">
        <v>598</v>
      </c>
      <c r="S181" s="2" t="s">
        <v>598</v>
      </c>
      <c r="T181" s="2" t="s">
        <v>598</v>
      </c>
      <c r="U181" s="2" t="s">
        <v>598</v>
      </c>
      <c r="V181" s="2" t="s">
        <v>598</v>
      </c>
      <c r="W181" s="2" t="s">
        <v>598</v>
      </c>
      <c r="X181" s="2" t="s">
        <v>598</v>
      </c>
      <c r="Y181" s="2" t="s">
        <v>598</v>
      </c>
      <c r="Z181" s="2" t="s">
        <v>598</v>
      </c>
      <c r="AA181" s="2" t="s">
        <v>598</v>
      </c>
      <c r="AB181" s="2" t="s">
        <v>598</v>
      </c>
      <c r="AC181" s="2" t="s">
        <v>598</v>
      </c>
      <c r="AD181" s="2" t="s">
        <v>598</v>
      </c>
      <c r="AE181" s="2" t="s">
        <v>598</v>
      </c>
      <c r="AF181" s="2" t="s">
        <v>598</v>
      </c>
      <c r="AG181" s="2" t="s">
        <v>598</v>
      </c>
      <c r="AH181" s="2" t="s">
        <v>598</v>
      </c>
      <c r="AI181" s="2" t="s">
        <v>598</v>
      </c>
      <c r="AM181" s="20">
        <f t="shared" si="6"/>
        <v>7.5999999999999998E-2</v>
      </c>
      <c r="AN181" s="20">
        <f t="shared" si="7"/>
        <v>6.4000000000000001E-2</v>
      </c>
      <c r="AO181" s="92">
        <f t="shared" si="8"/>
        <v>0.8421052631578948</v>
      </c>
    </row>
    <row r="182" spans="1:41" ht="15" customHeight="1" x14ac:dyDescent="0.25">
      <c r="A182" s="2" t="s">
        <v>261</v>
      </c>
      <c r="B182" s="2" t="s">
        <v>262</v>
      </c>
      <c r="C182" s="2">
        <v>2014</v>
      </c>
      <c r="D182" s="2">
        <v>0.44500000000000001</v>
      </c>
      <c r="E182" s="2">
        <v>0.44500000000000001</v>
      </c>
      <c r="F182" s="2" t="s">
        <v>598</v>
      </c>
      <c r="G182" s="2">
        <v>0.44500000000000001</v>
      </c>
      <c r="H182" s="2" t="s">
        <v>598</v>
      </c>
      <c r="I182" s="2" t="s">
        <v>598</v>
      </c>
      <c r="J182" s="2" t="s">
        <v>598</v>
      </c>
      <c r="K182" s="2" t="s">
        <v>598</v>
      </c>
      <c r="L182" s="2" t="s">
        <v>599</v>
      </c>
      <c r="M182" s="2" t="s">
        <v>598</v>
      </c>
      <c r="N182" s="2" t="s">
        <v>598</v>
      </c>
      <c r="O182" s="2" t="s">
        <v>598</v>
      </c>
      <c r="P182" s="2" t="s">
        <v>598</v>
      </c>
      <c r="Q182" s="2" t="s">
        <v>598</v>
      </c>
      <c r="R182" s="2" t="s">
        <v>598</v>
      </c>
      <c r="S182" s="2" t="s">
        <v>598</v>
      </c>
      <c r="T182" s="2" t="s">
        <v>598</v>
      </c>
      <c r="U182" s="2" t="s">
        <v>598</v>
      </c>
      <c r="V182" s="2" t="s">
        <v>598</v>
      </c>
      <c r="W182" s="2" t="s">
        <v>598</v>
      </c>
      <c r="X182" s="2" t="s">
        <v>598</v>
      </c>
      <c r="Y182" s="2" t="s">
        <v>598</v>
      </c>
      <c r="Z182" s="2" t="s">
        <v>598</v>
      </c>
      <c r="AA182" s="2" t="s">
        <v>598</v>
      </c>
      <c r="AB182" s="2" t="s">
        <v>598</v>
      </c>
      <c r="AC182" s="2" t="s">
        <v>598</v>
      </c>
      <c r="AD182" s="2" t="s">
        <v>598</v>
      </c>
      <c r="AE182" s="2" t="s">
        <v>598</v>
      </c>
      <c r="AF182" s="2" t="s">
        <v>598</v>
      </c>
      <c r="AG182" s="2" t="s">
        <v>598</v>
      </c>
      <c r="AH182" s="2" t="s">
        <v>598</v>
      </c>
      <c r="AI182" s="2" t="s">
        <v>598</v>
      </c>
      <c r="AM182" s="20">
        <f t="shared" si="6"/>
        <v>0.44500000000000001</v>
      </c>
      <c r="AN182" s="20">
        <f t="shared" si="7"/>
        <v>0.44500000000000001</v>
      </c>
      <c r="AO182" s="92">
        <f t="shared" si="8"/>
        <v>1</v>
      </c>
    </row>
    <row r="183" spans="1:41" ht="15" customHeight="1" x14ac:dyDescent="0.25">
      <c r="A183" s="2" t="s">
        <v>261</v>
      </c>
      <c r="B183" s="2" t="s">
        <v>263</v>
      </c>
      <c r="C183" s="2">
        <v>2014</v>
      </c>
      <c r="D183" s="2">
        <v>5.4649999999999999</v>
      </c>
      <c r="E183" s="2">
        <v>5.4649999999999999</v>
      </c>
      <c r="F183" s="2" t="s">
        <v>598</v>
      </c>
      <c r="G183" s="2">
        <v>2.3570000000000002</v>
      </c>
      <c r="H183" s="2" t="s">
        <v>598</v>
      </c>
      <c r="I183" s="2" t="s">
        <v>598</v>
      </c>
      <c r="J183" s="2" t="s">
        <v>598</v>
      </c>
      <c r="K183" s="2" t="s">
        <v>598</v>
      </c>
      <c r="L183" s="2" t="s">
        <v>615</v>
      </c>
      <c r="M183" s="2" t="s">
        <v>598</v>
      </c>
      <c r="N183" s="2" t="s">
        <v>598</v>
      </c>
      <c r="O183" s="2" t="s">
        <v>598</v>
      </c>
      <c r="P183" s="2" t="s">
        <v>598</v>
      </c>
      <c r="Q183" s="2" t="s">
        <v>598</v>
      </c>
      <c r="R183" s="2" t="s">
        <v>598</v>
      </c>
      <c r="S183" s="2" t="s">
        <v>598</v>
      </c>
      <c r="T183" s="2">
        <v>3.1080000000000001</v>
      </c>
      <c r="U183" s="2" t="s">
        <v>598</v>
      </c>
      <c r="V183" s="2" t="s">
        <v>598</v>
      </c>
      <c r="W183" s="2" t="s">
        <v>598</v>
      </c>
      <c r="X183" s="2" t="s">
        <v>598</v>
      </c>
      <c r="Y183" s="2" t="s">
        <v>598</v>
      </c>
      <c r="Z183" s="2" t="s">
        <v>598</v>
      </c>
      <c r="AA183" s="2" t="s">
        <v>598</v>
      </c>
      <c r="AB183" s="2" t="s">
        <v>598</v>
      </c>
      <c r="AC183" s="2" t="s">
        <v>598</v>
      </c>
      <c r="AD183" s="2" t="s">
        <v>598</v>
      </c>
      <c r="AE183" s="2" t="s">
        <v>598</v>
      </c>
      <c r="AF183" s="2" t="s">
        <v>598</v>
      </c>
      <c r="AG183" s="2" t="s">
        <v>598</v>
      </c>
      <c r="AH183" s="2" t="s">
        <v>598</v>
      </c>
      <c r="AI183" s="2" t="s">
        <v>598</v>
      </c>
      <c r="AM183" s="20">
        <f t="shared" si="6"/>
        <v>5.4649999999999999</v>
      </c>
      <c r="AN183" s="20">
        <f t="shared" si="7"/>
        <v>5.4649999999999999</v>
      </c>
      <c r="AO183" s="92">
        <f t="shared" si="8"/>
        <v>1</v>
      </c>
    </row>
    <row r="184" spans="1:41" ht="15" customHeight="1" x14ac:dyDescent="0.25">
      <c r="A184" s="2" t="s">
        <v>261</v>
      </c>
      <c r="B184" s="2" t="s">
        <v>264</v>
      </c>
      <c r="C184" s="2">
        <v>2014</v>
      </c>
      <c r="D184" s="2" t="s">
        <v>598</v>
      </c>
      <c r="E184" s="2" t="s">
        <v>598</v>
      </c>
      <c r="F184" s="2" t="s">
        <v>598</v>
      </c>
      <c r="G184" s="2" t="s">
        <v>598</v>
      </c>
      <c r="H184" s="2" t="s">
        <v>598</v>
      </c>
      <c r="I184" s="2" t="s">
        <v>598</v>
      </c>
      <c r="J184" s="2" t="s">
        <v>598</v>
      </c>
      <c r="K184" s="2" t="s">
        <v>598</v>
      </c>
      <c r="L184" s="2" t="s">
        <v>599</v>
      </c>
      <c r="M184" s="2" t="s">
        <v>598</v>
      </c>
      <c r="N184" s="2" t="s">
        <v>598</v>
      </c>
      <c r="O184" s="2" t="s">
        <v>598</v>
      </c>
      <c r="P184" s="2" t="s">
        <v>598</v>
      </c>
      <c r="Q184" s="2" t="s">
        <v>598</v>
      </c>
      <c r="R184" s="2" t="s">
        <v>598</v>
      </c>
      <c r="S184" s="2" t="s">
        <v>598</v>
      </c>
      <c r="T184" s="2" t="s">
        <v>598</v>
      </c>
      <c r="U184" s="2" t="s">
        <v>598</v>
      </c>
      <c r="V184" s="2" t="s">
        <v>598</v>
      </c>
      <c r="W184" s="2" t="s">
        <v>598</v>
      </c>
      <c r="X184" s="2" t="s">
        <v>598</v>
      </c>
      <c r="Y184" s="2" t="s">
        <v>598</v>
      </c>
      <c r="Z184" s="2" t="s">
        <v>598</v>
      </c>
      <c r="AA184" s="2" t="s">
        <v>598</v>
      </c>
      <c r="AB184" s="2" t="s">
        <v>598</v>
      </c>
      <c r="AC184" s="2" t="s">
        <v>598</v>
      </c>
      <c r="AD184" s="2" t="s">
        <v>598</v>
      </c>
      <c r="AE184" s="2" t="s">
        <v>598</v>
      </c>
      <c r="AF184" s="2" t="s">
        <v>598</v>
      </c>
      <c r="AG184" s="2" t="s">
        <v>598</v>
      </c>
      <c r="AH184" s="2" t="s">
        <v>598</v>
      </c>
      <c r="AI184" s="2" t="s">
        <v>598</v>
      </c>
      <c r="AM184" s="20">
        <f t="shared" si="6"/>
        <v>0</v>
      </c>
      <c r="AN184" s="20">
        <f t="shared" si="7"/>
        <v>0</v>
      </c>
      <c r="AO184" s="92" t="str">
        <f t="shared" si="8"/>
        <v/>
      </c>
    </row>
    <row r="185" spans="1:41" ht="15" customHeight="1" x14ac:dyDescent="0.25">
      <c r="A185" s="2" t="s">
        <v>261</v>
      </c>
      <c r="B185" s="2" t="s">
        <v>265</v>
      </c>
      <c r="C185" s="2">
        <v>2014</v>
      </c>
      <c r="D185" s="2">
        <v>0.32700000000000001</v>
      </c>
      <c r="E185" s="2">
        <v>0.32700000000000001</v>
      </c>
      <c r="F185" s="2" t="s">
        <v>598</v>
      </c>
      <c r="G185" s="2">
        <v>0.32700000000000001</v>
      </c>
      <c r="H185" s="2" t="s">
        <v>598</v>
      </c>
      <c r="I185" s="2" t="s">
        <v>598</v>
      </c>
      <c r="J185" s="2" t="s">
        <v>598</v>
      </c>
      <c r="K185" s="2" t="s">
        <v>598</v>
      </c>
      <c r="L185" s="2" t="s">
        <v>599</v>
      </c>
      <c r="M185" s="2" t="s">
        <v>598</v>
      </c>
      <c r="N185" s="2" t="s">
        <v>598</v>
      </c>
      <c r="O185" s="2" t="s">
        <v>598</v>
      </c>
      <c r="P185" s="2" t="s">
        <v>598</v>
      </c>
      <c r="Q185" s="2" t="s">
        <v>598</v>
      </c>
      <c r="R185" s="2" t="s">
        <v>598</v>
      </c>
      <c r="S185" s="2" t="s">
        <v>598</v>
      </c>
      <c r="T185" s="2" t="s">
        <v>598</v>
      </c>
      <c r="U185" s="2" t="s">
        <v>598</v>
      </c>
      <c r="V185" s="2" t="s">
        <v>598</v>
      </c>
      <c r="W185" s="2" t="s">
        <v>598</v>
      </c>
      <c r="X185" s="2" t="s">
        <v>598</v>
      </c>
      <c r="Y185" s="2" t="s">
        <v>598</v>
      </c>
      <c r="Z185" s="2" t="s">
        <v>598</v>
      </c>
      <c r="AA185" s="2" t="s">
        <v>598</v>
      </c>
      <c r="AB185" s="2" t="s">
        <v>598</v>
      </c>
      <c r="AC185" s="2" t="s">
        <v>598</v>
      </c>
      <c r="AD185" s="2" t="s">
        <v>598</v>
      </c>
      <c r="AE185" s="2" t="s">
        <v>598</v>
      </c>
      <c r="AF185" s="2" t="s">
        <v>598</v>
      </c>
      <c r="AG185" s="2" t="s">
        <v>598</v>
      </c>
      <c r="AH185" s="2" t="s">
        <v>598</v>
      </c>
      <c r="AI185" s="2" t="s">
        <v>598</v>
      </c>
      <c r="AM185" s="20">
        <f t="shared" si="6"/>
        <v>0.32700000000000001</v>
      </c>
      <c r="AN185" s="20">
        <f t="shared" si="7"/>
        <v>0.32700000000000001</v>
      </c>
      <c r="AO185" s="92">
        <f t="shared" si="8"/>
        <v>1</v>
      </c>
    </row>
    <row r="186" spans="1:41" ht="15" customHeight="1" x14ac:dyDescent="0.25">
      <c r="A186" s="2" t="s">
        <v>266</v>
      </c>
      <c r="B186" s="2" t="s">
        <v>267</v>
      </c>
      <c r="C186" s="2">
        <v>2014</v>
      </c>
      <c r="D186" s="2">
        <v>16.100000000000001</v>
      </c>
      <c r="E186" s="2">
        <v>18.010000000000002</v>
      </c>
      <c r="F186" s="2" t="s">
        <v>598</v>
      </c>
      <c r="G186" s="2">
        <v>0.67</v>
      </c>
      <c r="H186" s="2" t="s">
        <v>598</v>
      </c>
      <c r="I186" s="2" t="s">
        <v>598</v>
      </c>
      <c r="J186" s="2" t="s">
        <v>598</v>
      </c>
      <c r="K186" s="2">
        <v>0.24</v>
      </c>
      <c r="L186" s="2" t="s">
        <v>616</v>
      </c>
      <c r="M186" s="2">
        <v>11.2</v>
      </c>
      <c r="N186" s="2" t="s">
        <v>598</v>
      </c>
      <c r="O186" s="2" t="s">
        <v>598</v>
      </c>
      <c r="P186" s="2" t="s">
        <v>598</v>
      </c>
      <c r="Q186" s="2" t="s">
        <v>598</v>
      </c>
      <c r="R186" s="2" t="s">
        <v>598</v>
      </c>
      <c r="S186" s="2" t="s">
        <v>598</v>
      </c>
      <c r="T186" s="2">
        <v>5.9</v>
      </c>
      <c r="U186" s="2" t="s">
        <v>598</v>
      </c>
      <c r="V186" s="2" t="s">
        <v>598</v>
      </c>
      <c r="W186" s="2" t="s">
        <v>598</v>
      </c>
      <c r="X186" s="2" t="s">
        <v>598</v>
      </c>
      <c r="Y186" s="2" t="s">
        <v>598</v>
      </c>
      <c r="Z186" s="2" t="s">
        <v>598</v>
      </c>
      <c r="AA186" s="2" t="s">
        <v>598</v>
      </c>
      <c r="AB186" s="2" t="s">
        <v>598</v>
      </c>
      <c r="AC186" s="2" t="s">
        <v>598</v>
      </c>
      <c r="AD186" s="2" t="s">
        <v>598</v>
      </c>
      <c r="AE186" s="2" t="s">
        <v>598</v>
      </c>
      <c r="AF186" s="2" t="s">
        <v>598</v>
      </c>
      <c r="AG186" s="2" t="s">
        <v>598</v>
      </c>
      <c r="AH186" s="2" t="s">
        <v>598</v>
      </c>
      <c r="AI186" s="2" t="s">
        <v>598</v>
      </c>
      <c r="AM186" s="20">
        <f t="shared" si="6"/>
        <v>18.009999999999998</v>
      </c>
      <c r="AN186" s="20">
        <f t="shared" si="7"/>
        <v>16.100000000000001</v>
      </c>
      <c r="AO186" s="92">
        <f t="shared" si="8"/>
        <v>0.89394780677401464</v>
      </c>
    </row>
    <row r="187" spans="1:41" ht="15" customHeight="1" x14ac:dyDescent="0.25">
      <c r="A187" s="2" t="s">
        <v>268</v>
      </c>
      <c r="B187" s="2" t="s">
        <v>269</v>
      </c>
      <c r="C187" s="2">
        <v>2014</v>
      </c>
      <c r="D187" s="2">
        <v>8935</v>
      </c>
      <c r="E187" s="2">
        <v>10.039999999999999</v>
      </c>
      <c r="F187" s="2" t="s">
        <v>598</v>
      </c>
      <c r="G187" s="2">
        <v>0.04</v>
      </c>
      <c r="H187" s="2" t="s">
        <v>598</v>
      </c>
      <c r="I187" s="2" t="s">
        <v>598</v>
      </c>
      <c r="J187" s="2" t="s">
        <v>598</v>
      </c>
      <c r="K187" s="2" t="s">
        <v>598</v>
      </c>
      <c r="L187" s="2" t="s">
        <v>599</v>
      </c>
      <c r="M187" s="2" t="s">
        <v>598</v>
      </c>
      <c r="N187" s="2" t="s">
        <v>598</v>
      </c>
      <c r="O187" s="2" t="s">
        <v>598</v>
      </c>
      <c r="P187" s="2" t="s">
        <v>598</v>
      </c>
      <c r="Q187" s="2" t="s">
        <v>598</v>
      </c>
      <c r="R187" s="2">
        <v>8.5</v>
      </c>
      <c r="S187" s="2" t="s">
        <v>8</v>
      </c>
      <c r="T187" s="2">
        <v>1.5</v>
      </c>
      <c r="U187" s="2" t="s">
        <v>598</v>
      </c>
      <c r="V187" s="2" t="s">
        <v>598</v>
      </c>
      <c r="W187" s="2" t="s">
        <v>598</v>
      </c>
      <c r="X187" s="2" t="s">
        <v>598</v>
      </c>
      <c r="Y187" s="2" t="s">
        <v>598</v>
      </c>
      <c r="Z187" s="2" t="s">
        <v>598</v>
      </c>
      <c r="AA187" s="2" t="s">
        <v>598</v>
      </c>
      <c r="AB187" s="2" t="s">
        <v>598</v>
      </c>
      <c r="AC187" s="2" t="s">
        <v>598</v>
      </c>
      <c r="AD187" s="2" t="s">
        <v>598</v>
      </c>
      <c r="AE187" s="2" t="s">
        <v>598</v>
      </c>
      <c r="AF187" s="2" t="s">
        <v>598</v>
      </c>
      <c r="AG187" s="2" t="s">
        <v>598</v>
      </c>
      <c r="AH187" s="2" t="s">
        <v>598</v>
      </c>
      <c r="AI187" s="2" t="s">
        <v>598</v>
      </c>
      <c r="AM187" s="20">
        <f t="shared" si="6"/>
        <v>10.039999999999999</v>
      </c>
      <c r="AN187" s="20">
        <f t="shared" si="7"/>
        <v>8935</v>
      </c>
      <c r="AO187" s="92">
        <f t="shared" si="8"/>
        <v>889.94023904382482</v>
      </c>
    </row>
    <row r="188" spans="1:41" ht="15" customHeight="1" x14ac:dyDescent="0.25">
      <c r="A188" s="2" t="s">
        <v>268</v>
      </c>
      <c r="B188" s="2" t="s">
        <v>270</v>
      </c>
      <c r="C188" s="2">
        <v>2014</v>
      </c>
      <c r="D188" s="2">
        <v>10</v>
      </c>
      <c r="E188" s="2">
        <v>11.77</v>
      </c>
      <c r="F188" s="2" t="s">
        <v>598</v>
      </c>
      <c r="G188" s="2">
        <v>0.17</v>
      </c>
      <c r="H188" s="2" t="s">
        <v>598</v>
      </c>
      <c r="I188" s="2" t="s">
        <v>598</v>
      </c>
      <c r="J188" s="2" t="s">
        <v>598</v>
      </c>
      <c r="K188" s="2" t="s">
        <v>598</v>
      </c>
      <c r="L188" s="2" t="s">
        <v>599</v>
      </c>
      <c r="M188" s="2" t="s">
        <v>598</v>
      </c>
      <c r="N188" s="2" t="s">
        <v>598</v>
      </c>
      <c r="O188" s="2">
        <v>10</v>
      </c>
      <c r="P188" s="2" t="s">
        <v>598</v>
      </c>
      <c r="Q188" s="2" t="s">
        <v>598</v>
      </c>
      <c r="R188" s="2" t="s">
        <v>598</v>
      </c>
      <c r="S188" s="2" t="s">
        <v>598</v>
      </c>
      <c r="T188" s="2" t="s">
        <v>598</v>
      </c>
      <c r="U188" s="2" t="s">
        <v>598</v>
      </c>
      <c r="V188" s="2" t="s">
        <v>598</v>
      </c>
      <c r="W188" s="2" t="s">
        <v>598</v>
      </c>
      <c r="X188" s="2" t="s">
        <v>598</v>
      </c>
      <c r="Y188" s="2" t="s">
        <v>598</v>
      </c>
      <c r="Z188" s="2" t="s">
        <v>598</v>
      </c>
      <c r="AA188" s="2" t="s">
        <v>598</v>
      </c>
      <c r="AB188" s="2" t="s">
        <v>598</v>
      </c>
      <c r="AC188" s="2" t="s">
        <v>598</v>
      </c>
      <c r="AD188" s="2">
        <v>1.6</v>
      </c>
      <c r="AE188" s="2" t="s">
        <v>598</v>
      </c>
      <c r="AF188" s="2" t="s">
        <v>598</v>
      </c>
      <c r="AG188" s="2" t="s">
        <v>598</v>
      </c>
      <c r="AH188" s="2" t="s">
        <v>598</v>
      </c>
      <c r="AI188" s="2" t="s">
        <v>598</v>
      </c>
      <c r="AM188" s="20">
        <f t="shared" si="6"/>
        <v>11.77</v>
      </c>
      <c r="AN188" s="20">
        <f t="shared" si="7"/>
        <v>10</v>
      </c>
      <c r="AO188" s="92">
        <f t="shared" si="8"/>
        <v>0.84961767204757865</v>
      </c>
    </row>
    <row r="189" spans="1:41" ht="15" customHeight="1" x14ac:dyDescent="0.25">
      <c r="A189" s="2" t="s">
        <v>268</v>
      </c>
      <c r="B189" s="2" t="s">
        <v>271</v>
      </c>
      <c r="C189" s="2">
        <v>2014</v>
      </c>
      <c r="D189" s="2">
        <v>77.400000000000006</v>
      </c>
      <c r="E189" s="2">
        <v>77.400000000000006</v>
      </c>
      <c r="F189" s="2" t="s">
        <v>598</v>
      </c>
      <c r="G189" s="2">
        <v>1.4</v>
      </c>
      <c r="H189" s="2" t="s">
        <v>598</v>
      </c>
      <c r="I189" s="2" t="s">
        <v>598</v>
      </c>
      <c r="J189" s="2" t="s">
        <v>598</v>
      </c>
      <c r="K189" s="2" t="s">
        <v>598</v>
      </c>
      <c r="L189" s="2" t="s">
        <v>599</v>
      </c>
      <c r="M189" s="2">
        <v>31.4</v>
      </c>
      <c r="N189" s="2">
        <v>9.8000000000000007</v>
      </c>
      <c r="O189" s="2">
        <v>0</v>
      </c>
      <c r="P189" s="2">
        <v>34.799999999999997</v>
      </c>
      <c r="Q189" s="2" t="s">
        <v>598</v>
      </c>
      <c r="R189" s="2" t="s">
        <v>598</v>
      </c>
      <c r="S189" s="2" t="s">
        <v>8</v>
      </c>
      <c r="T189" s="2" t="s">
        <v>598</v>
      </c>
      <c r="U189" s="2" t="s">
        <v>598</v>
      </c>
      <c r="V189" s="2" t="s">
        <v>598</v>
      </c>
      <c r="W189" s="2" t="s">
        <v>598</v>
      </c>
      <c r="X189" s="2" t="s">
        <v>598</v>
      </c>
      <c r="Y189" s="2" t="s">
        <v>598</v>
      </c>
      <c r="Z189" s="2" t="s">
        <v>598</v>
      </c>
      <c r="AA189" s="2" t="s">
        <v>598</v>
      </c>
      <c r="AB189" s="2" t="s">
        <v>598</v>
      </c>
      <c r="AC189" s="2" t="s">
        <v>598</v>
      </c>
      <c r="AD189" s="2" t="s">
        <v>598</v>
      </c>
      <c r="AE189" s="2" t="s">
        <v>598</v>
      </c>
      <c r="AF189" s="2" t="s">
        <v>598</v>
      </c>
      <c r="AG189" s="2" t="s">
        <v>598</v>
      </c>
      <c r="AH189" s="2" t="s">
        <v>598</v>
      </c>
      <c r="AI189" s="2" t="s">
        <v>598</v>
      </c>
      <c r="AM189" s="20">
        <f t="shared" si="6"/>
        <v>77.399999999999991</v>
      </c>
      <c r="AN189" s="20">
        <f t="shared" si="7"/>
        <v>77.400000000000006</v>
      </c>
      <c r="AO189" s="92">
        <f t="shared" si="8"/>
        <v>1.0000000000000002</v>
      </c>
    </row>
    <row r="190" spans="1:41" ht="15" customHeight="1" x14ac:dyDescent="0.25">
      <c r="A190" s="2" t="s">
        <v>272</v>
      </c>
      <c r="B190" s="2" t="s">
        <v>273</v>
      </c>
      <c r="C190" s="2">
        <v>2014</v>
      </c>
      <c r="D190" s="2">
        <v>56.3</v>
      </c>
      <c r="E190" s="2">
        <v>60.11</v>
      </c>
      <c r="F190" s="2" t="s">
        <v>598</v>
      </c>
      <c r="G190" s="2">
        <v>0.01</v>
      </c>
      <c r="H190" s="2">
        <v>16.600000000000001</v>
      </c>
      <c r="I190" s="2" t="s">
        <v>598</v>
      </c>
      <c r="J190" s="2" t="s">
        <v>598</v>
      </c>
      <c r="K190" s="2" t="s">
        <v>598</v>
      </c>
      <c r="L190" s="2" t="s">
        <v>599</v>
      </c>
      <c r="M190" s="2" t="s">
        <v>598</v>
      </c>
      <c r="N190" s="2" t="s">
        <v>598</v>
      </c>
      <c r="O190" s="2" t="s">
        <v>598</v>
      </c>
      <c r="P190" s="2" t="s">
        <v>598</v>
      </c>
      <c r="Q190" s="2" t="s">
        <v>598</v>
      </c>
      <c r="R190" s="2" t="s">
        <v>598</v>
      </c>
      <c r="S190" s="2" t="s">
        <v>598</v>
      </c>
      <c r="T190" s="2">
        <v>26.3</v>
      </c>
      <c r="U190" s="2" t="s">
        <v>598</v>
      </c>
      <c r="V190" s="2" t="s">
        <v>598</v>
      </c>
      <c r="W190" s="2" t="s">
        <v>598</v>
      </c>
      <c r="X190" s="2" t="s">
        <v>598</v>
      </c>
      <c r="Y190" s="2" t="s">
        <v>598</v>
      </c>
      <c r="Z190" s="2" t="s">
        <v>598</v>
      </c>
      <c r="AA190" s="2" t="s">
        <v>598</v>
      </c>
      <c r="AB190" s="2" t="s">
        <v>598</v>
      </c>
      <c r="AC190" s="2">
        <v>0</v>
      </c>
      <c r="AD190" s="2" t="s">
        <v>598</v>
      </c>
      <c r="AE190" s="2" t="s">
        <v>598</v>
      </c>
      <c r="AF190" s="2" t="s">
        <v>598</v>
      </c>
      <c r="AG190" s="2" t="s">
        <v>598</v>
      </c>
      <c r="AH190" s="2">
        <v>17.2</v>
      </c>
      <c r="AI190" s="2">
        <v>17.399999999999999</v>
      </c>
      <c r="AM190" s="20">
        <f t="shared" si="6"/>
        <v>60.31</v>
      </c>
      <c r="AN190" s="20">
        <f t="shared" si="7"/>
        <v>56.3</v>
      </c>
      <c r="AO190" s="92">
        <f t="shared" si="8"/>
        <v>0.93351019731387819</v>
      </c>
    </row>
    <row r="191" spans="1:41" ht="15" customHeight="1" x14ac:dyDescent="0.25">
      <c r="A191" s="2" t="s">
        <v>272</v>
      </c>
      <c r="B191" s="2" t="s">
        <v>274</v>
      </c>
      <c r="C191" s="2">
        <v>2014</v>
      </c>
      <c r="D191" s="2">
        <v>24.9</v>
      </c>
      <c r="E191" s="2">
        <v>28.3</v>
      </c>
      <c r="F191" s="2" t="s">
        <v>598</v>
      </c>
      <c r="G191" s="2">
        <v>1.2</v>
      </c>
      <c r="H191" s="2" t="s">
        <v>598</v>
      </c>
      <c r="I191" s="2" t="s">
        <v>598</v>
      </c>
      <c r="J191" s="2" t="s">
        <v>598</v>
      </c>
      <c r="K191" s="2" t="s">
        <v>598</v>
      </c>
      <c r="L191" s="2" t="s">
        <v>599</v>
      </c>
      <c r="M191" s="2">
        <v>3</v>
      </c>
      <c r="N191" s="2" t="s">
        <v>598</v>
      </c>
      <c r="O191" s="2">
        <v>8.9</v>
      </c>
      <c r="P191" s="2" t="s">
        <v>598</v>
      </c>
      <c r="Q191" s="2" t="s">
        <v>598</v>
      </c>
      <c r="R191" s="2" t="s">
        <v>598</v>
      </c>
      <c r="S191" s="2" t="s">
        <v>8</v>
      </c>
      <c r="T191" s="2">
        <v>15.2</v>
      </c>
      <c r="U191" s="2" t="s">
        <v>598</v>
      </c>
      <c r="V191" s="2" t="s">
        <v>598</v>
      </c>
      <c r="W191" s="2" t="s">
        <v>598</v>
      </c>
      <c r="X191" s="2" t="s">
        <v>598</v>
      </c>
      <c r="Y191" s="2" t="s">
        <v>598</v>
      </c>
      <c r="Z191" s="2" t="s">
        <v>598</v>
      </c>
      <c r="AA191" s="2" t="s">
        <v>598</v>
      </c>
      <c r="AB191" s="2" t="s">
        <v>598</v>
      </c>
      <c r="AC191" s="2" t="s">
        <v>598</v>
      </c>
      <c r="AD191" s="2" t="s">
        <v>598</v>
      </c>
      <c r="AE191" s="2" t="s">
        <v>598</v>
      </c>
      <c r="AF191" s="2" t="s">
        <v>598</v>
      </c>
      <c r="AG191" s="2" t="s">
        <v>598</v>
      </c>
      <c r="AH191" s="2" t="s">
        <v>598</v>
      </c>
      <c r="AI191" s="2" t="s">
        <v>598</v>
      </c>
      <c r="AM191" s="20">
        <f t="shared" si="6"/>
        <v>28.3</v>
      </c>
      <c r="AN191" s="20">
        <f t="shared" si="7"/>
        <v>24.9</v>
      </c>
      <c r="AO191" s="92">
        <f t="shared" si="8"/>
        <v>0.87985865724381618</v>
      </c>
    </row>
    <row r="192" spans="1:41" ht="15" customHeight="1" x14ac:dyDescent="0.2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T192" s="2" t="s">
        <v>599</v>
      </c>
      <c r="U192" s="2" t="s">
        <v>599</v>
      </c>
      <c r="V192" s="2" t="s">
        <v>599</v>
      </c>
      <c r="W192" s="2" t="s">
        <v>599</v>
      </c>
      <c r="X192" s="2" t="s">
        <v>599</v>
      </c>
      <c r="Y192" s="2" t="s">
        <v>599</v>
      </c>
      <c r="Z192" s="2" t="s">
        <v>599</v>
      </c>
      <c r="AA192" s="2" t="s">
        <v>599</v>
      </c>
      <c r="AB192" s="2" t="s">
        <v>599</v>
      </c>
      <c r="AC192" s="2" t="s">
        <v>599</v>
      </c>
      <c r="AD192" s="2" t="s">
        <v>599</v>
      </c>
      <c r="AE192" s="2" t="s">
        <v>599</v>
      </c>
      <c r="AF192" s="2" t="s">
        <v>599</v>
      </c>
      <c r="AG192" s="2" t="s">
        <v>599</v>
      </c>
      <c r="AH192" s="2" t="s">
        <v>599</v>
      </c>
      <c r="AI192" s="2" t="s">
        <v>599</v>
      </c>
      <c r="AM192" s="20">
        <f t="shared" si="6"/>
        <v>0</v>
      </c>
      <c r="AN192" s="20">
        <f t="shared" si="7"/>
        <v>0</v>
      </c>
      <c r="AO192" s="92" t="str">
        <f t="shared" si="8"/>
        <v/>
      </c>
    </row>
    <row r="193" spans="1:41" ht="15" customHeight="1" x14ac:dyDescent="0.25">
      <c r="A193" s="2" t="s">
        <v>277</v>
      </c>
      <c r="B193" s="2" t="s">
        <v>278</v>
      </c>
      <c r="C193" s="2">
        <v>2014</v>
      </c>
      <c r="D193" s="2">
        <v>24.9</v>
      </c>
      <c r="E193" s="2">
        <v>28.72</v>
      </c>
      <c r="F193" s="2" t="s">
        <v>598</v>
      </c>
      <c r="G193" s="2">
        <v>0.02</v>
      </c>
      <c r="H193" s="2" t="s">
        <v>598</v>
      </c>
      <c r="I193" s="2" t="s">
        <v>598</v>
      </c>
      <c r="J193" s="2" t="s">
        <v>598</v>
      </c>
      <c r="K193" s="2" t="s">
        <v>598</v>
      </c>
      <c r="L193" s="2" t="s">
        <v>599</v>
      </c>
      <c r="M193" s="2" t="s">
        <v>598</v>
      </c>
      <c r="N193" s="2" t="s">
        <v>598</v>
      </c>
      <c r="O193" s="2">
        <v>25.6</v>
      </c>
      <c r="P193" s="2" t="s">
        <v>598</v>
      </c>
      <c r="Q193" s="2" t="s">
        <v>598</v>
      </c>
      <c r="R193" s="2" t="s">
        <v>598</v>
      </c>
      <c r="S193" s="2" t="s">
        <v>8</v>
      </c>
      <c r="T193" s="2" t="s">
        <v>598</v>
      </c>
      <c r="U193" s="2" t="s">
        <v>598</v>
      </c>
      <c r="V193" s="2" t="s">
        <v>598</v>
      </c>
      <c r="W193" s="2" t="s">
        <v>598</v>
      </c>
      <c r="X193" s="2" t="s">
        <v>598</v>
      </c>
      <c r="Y193" s="2" t="s">
        <v>598</v>
      </c>
      <c r="Z193" s="2" t="s">
        <v>598</v>
      </c>
      <c r="AA193" s="2" t="s">
        <v>598</v>
      </c>
      <c r="AB193" s="2" t="s">
        <v>598</v>
      </c>
      <c r="AC193" s="2" t="s">
        <v>598</v>
      </c>
      <c r="AD193" s="2">
        <v>3.1</v>
      </c>
      <c r="AE193" s="2" t="s">
        <v>598</v>
      </c>
      <c r="AF193" s="2" t="s">
        <v>598</v>
      </c>
      <c r="AG193" s="2" t="s">
        <v>598</v>
      </c>
      <c r="AH193" s="2" t="s">
        <v>598</v>
      </c>
      <c r="AI193" s="2" t="s">
        <v>598</v>
      </c>
      <c r="AM193" s="20">
        <f t="shared" si="6"/>
        <v>28.720000000000002</v>
      </c>
      <c r="AN193" s="20">
        <f t="shared" si="7"/>
        <v>24.9</v>
      </c>
      <c r="AO193" s="92">
        <f t="shared" si="8"/>
        <v>0.8669916434540389</v>
      </c>
    </row>
    <row r="194" spans="1:41" ht="15" customHeight="1" x14ac:dyDescent="0.25">
      <c r="A194" s="2" t="s">
        <v>279</v>
      </c>
      <c r="B194" s="2" t="s">
        <v>280</v>
      </c>
      <c r="C194" s="2">
        <v>2014</v>
      </c>
      <c r="D194" s="2">
        <v>21.9</v>
      </c>
      <c r="E194" s="2">
        <v>32.799999999999997</v>
      </c>
      <c r="F194" s="2" t="s">
        <v>598</v>
      </c>
      <c r="G194" s="2">
        <v>0.2</v>
      </c>
      <c r="H194" s="2" t="s">
        <v>598</v>
      </c>
      <c r="I194" s="2" t="s">
        <v>598</v>
      </c>
      <c r="J194" s="2" t="s">
        <v>598</v>
      </c>
      <c r="K194" s="2" t="s">
        <v>598</v>
      </c>
      <c r="L194" s="2" t="s">
        <v>599</v>
      </c>
      <c r="M194" s="2" t="s">
        <v>598</v>
      </c>
      <c r="N194" s="2" t="s">
        <v>598</v>
      </c>
      <c r="O194" s="2">
        <v>29</v>
      </c>
      <c r="P194" s="2" t="s">
        <v>598</v>
      </c>
      <c r="Q194" s="2" t="s">
        <v>598</v>
      </c>
      <c r="R194" s="2" t="s">
        <v>598</v>
      </c>
      <c r="S194" s="2" t="s">
        <v>598</v>
      </c>
      <c r="T194" s="2" t="s">
        <v>598</v>
      </c>
      <c r="U194" s="2">
        <v>0.3</v>
      </c>
      <c r="V194" s="2" t="s">
        <v>598</v>
      </c>
      <c r="W194" s="2" t="s">
        <v>598</v>
      </c>
      <c r="X194" s="2" t="s">
        <v>598</v>
      </c>
      <c r="Y194" s="2" t="s">
        <v>598</v>
      </c>
      <c r="Z194" s="2" t="s">
        <v>598</v>
      </c>
      <c r="AA194" s="2" t="s">
        <v>598</v>
      </c>
      <c r="AB194" s="2" t="s">
        <v>598</v>
      </c>
      <c r="AC194" s="2" t="s">
        <v>598</v>
      </c>
      <c r="AD194" s="2">
        <v>3.3</v>
      </c>
      <c r="AE194" s="2" t="s">
        <v>598</v>
      </c>
      <c r="AF194" s="2" t="s">
        <v>598</v>
      </c>
      <c r="AG194" s="2" t="s">
        <v>598</v>
      </c>
      <c r="AH194" s="2" t="s">
        <v>598</v>
      </c>
      <c r="AI194" s="2" t="s">
        <v>598</v>
      </c>
      <c r="AM194" s="20">
        <f t="shared" si="6"/>
        <v>32.799999999999997</v>
      </c>
      <c r="AN194" s="20">
        <f t="shared" si="7"/>
        <v>21.9</v>
      </c>
      <c r="AO194" s="92">
        <f t="shared" si="8"/>
        <v>0.66768292682926833</v>
      </c>
    </row>
    <row r="195" spans="1:41" ht="15" customHeight="1" x14ac:dyDescent="0.25">
      <c r="A195" s="2" t="s">
        <v>279</v>
      </c>
      <c r="B195" s="2" t="s">
        <v>281</v>
      </c>
      <c r="C195" s="2">
        <v>2014</v>
      </c>
      <c r="D195" s="2">
        <v>6.8</v>
      </c>
      <c r="E195" s="2">
        <v>8.15</v>
      </c>
      <c r="F195" s="2" t="s">
        <v>598</v>
      </c>
      <c r="G195" s="2">
        <v>0.15</v>
      </c>
      <c r="H195" s="2" t="s">
        <v>598</v>
      </c>
      <c r="I195" s="2" t="s">
        <v>598</v>
      </c>
      <c r="J195" s="2" t="s">
        <v>598</v>
      </c>
      <c r="K195" s="2" t="s">
        <v>598</v>
      </c>
      <c r="L195" s="2" t="s">
        <v>617</v>
      </c>
      <c r="M195" s="2" t="s">
        <v>598</v>
      </c>
      <c r="N195" s="2" t="s">
        <v>598</v>
      </c>
      <c r="O195" s="2" t="s">
        <v>598</v>
      </c>
      <c r="P195" s="2" t="s">
        <v>598</v>
      </c>
      <c r="Q195" s="2" t="s">
        <v>598</v>
      </c>
      <c r="R195" s="2" t="s">
        <v>598</v>
      </c>
      <c r="S195" s="2" t="s">
        <v>598</v>
      </c>
      <c r="T195" s="2" t="s">
        <v>598</v>
      </c>
      <c r="U195" s="2">
        <v>8</v>
      </c>
      <c r="V195" s="2" t="s">
        <v>598</v>
      </c>
      <c r="W195" s="2" t="s">
        <v>598</v>
      </c>
      <c r="X195" s="2" t="s">
        <v>598</v>
      </c>
      <c r="Y195" s="2" t="s">
        <v>598</v>
      </c>
      <c r="Z195" s="2" t="s">
        <v>598</v>
      </c>
      <c r="AA195" s="2" t="s">
        <v>598</v>
      </c>
      <c r="AB195" s="2" t="s">
        <v>598</v>
      </c>
      <c r="AC195" s="2" t="s">
        <v>598</v>
      </c>
      <c r="AD195" s="2" t="s">
        <v>598</v>
      </c>
      <c r="AE195" s="2" t="s">
        <v>598</v>
      </c>
      <c r="AF195" s="2" t="s">
        <v>598</v>
      </c>
      <c r="AG195" s="2" t="s">
        <v>598</v>
      </c>
      <c r="AH195" s="2" t="s">
        <v>598</v>
      </c>
      <c r="AI195" s="2" t="s">
        <v>598</v>
      </c>
      <c r="AM195" s="20">
        <f t="shared" ref="AM195:AM258" si="9">SUMPRODUCT(F195:AE195)+IFERROR(AI195/1,0)</f>
        <v>8.15</v>
      </c>
      <c r="AN195" s="20">
        <f t="shared" ref="AN195:AN258" si="10">IFERROR(D195/1,0)</f>
        <v>6.8</v>
      </c>
      <c r="AO195" s="92">
        <f t="shared" ref="AO195:AO258" si="11">IFERROR(AN195/AM195,"")</f>
        <v>0.83435582822085885</v>
      </c>
    </row>
    <row r="196" spans="1:41" ht="15" customHeight="1" x14ac:dyDescent="0.25">
      <c r="A196" s="2" t="s">
        <v>279</v>
      </c>
      <c r="B196" s="2" t="s">
        <v>282</v>
      </c>
      <c r="C196" s="2">
        <v>2014</v>
      </c>
      <c r="D196" s="2">
        <v>1.1890000000000001</v>
      </c>
      <c r="E196" s="2">
        <v>1.262</v>
      </c>
      <c r="F196" s="2" t="s">
        <v>598</v>
      </c>
      <c r="G196" s="2">
        <v>1.2E-2</v>
      </c>
      <c r="H196" s="2" t="s">
        <v>598</v>
      </c>
      <c r="I196" s="2" t="s">
        <v>598</v>
      </c>
      <c r="J196" s="2" t="s">
        <v>598</v>
      </c>
      <c r="K196" s="2" t="s">
        <v>598</v>
      </c>
      <c r="L196" s="2" t="s">
        <v>598</v>
      </c>
      <c r="M196" s="2" t="s">
        <v>598</v>
      </c>
      <c r="N196" s="2" t="s">
        <v>598</v>
      </c>
      <c r="O196" s="2" t="s">
        <v>598</v>
      </c>
      <c r="P196" s="2" t="s">
        <v>598</v>
      </c>
      <c r="Q196" s="2" t="s">
        <v>598</v>
      </c>
      <c r="R196" s="2" t="s">
        <v>598</v>
      </c>
      <c r="S196" s="2" t="s">
        <v>598</v>
      </c>
      <c r="T196" s="2" t="s">
        <v>598</v>
      </c>
      <c r="U196" s="2">
        <v>1.25</v>
      </c>
      <c r="V196" s="2" t="s">
        <v>598</v>
      </c>
      <c r="W196" s="2" t="s">
        <v>598</v>
      </c>
      <c r="X196" s="2" t="s">
        <v>598</v>
      </c>
      <c r="Y196" s="2" t="s">
        <v>598</v>
      </c>
      <c r="Z196" s="2" t="s">
        <v>598</v>
      </c>
      <c r="AA196" s="2" t="s">
        <v>598</v>
      </c>
      <c r="AB196" s="2" t="s">
        <v>598</v>
      </c>
      <c r="AC196" s="2" t="s">
        <v>598</v>
      </c>
      <c r="AD196" s="2" t="s">
        <v>598</v>
      </c>
      <c r="AE196" s="2" t="s">
        <v>598</v>
      </c>
      <c r="AF196" s="2" t="s">
        <v>598</v>
      </c>
      <c r="AG196" s="2" t="s">
        <v>598</v>
      </c>
      <c r="AH196" s="2" t="s">
        <v>598</v>
      </c>
      <c r="AI196" s="2" t="s">
        <v>598</v>
      </c>
      <c r="AM196" s="20">
        <f t="shared" si="9"/>
        <v>1.262</v>
      </c>
      <c r="AN196" s="20">
        <f t="shared" si="10"/>
        <v>1.1890000000000001</v>
      </c>
      <c r="AO196" s="92">
        <f t="shared" si="11"/>
        <v>0.9421553090332806</v>
      </c>
    </row>
    <row r="197" spans="1:41" ht="15" customHeight="1" x14ac:dyDescent="0.25">
      <c r="A197" s="2" t="s">
        <v>283</v>
      </c>
      <c r="B197" s="2" t="s">
        <v>284</v>
      </c>
      <c r="C197" s="2">
        <v>2014</v>
      </c>
      <c r="D197" s="2">
        <v>14.1</v>
      </c>
      <c r="E197" s="2">
        <v>21.32</v>
      </c>
      <c r="F197" s="2" t="s">
        <v>598</v>
      </c>
      <c r="G197" s="2" t="s">
        <v>598</v>
      </c>
      <c r="H197" s="2" t="s">
        <v>598</v>
      </c>
      <c r="I197" s="2">
        <v>0.99</v>
      </c>
      <c r="J197" s="2" t="s">
        <v>598</v>
      </c>
      <c r="K197" s="2" t="s">
        <v>598</v>
      </c>
      <c r="L197" s="2" t="s">
        <v>599</v>
      </c>
      <c r="M197" s="2" t="s">
        <v>598</v>
      </c>
      <c r="N197" s="2" t="s">
        <v>598</v>
      </c>
      <c r="O197" s="2">
        <v>11.93</v>
      </c>
      <c r="P197" s="2" t="s">
        <v>598</v>
      </c>
      <c r="Q197" s="2" t="s">
        <v>598</v>
      </c>
      <c r="R197" s="2" t="s">
        <v>598</v>
      </c>
      <c r="S197" s="2" t="s">
        <v>598</v>
      </c>
      <c r="T197" s="2">
        <v>8.4</v>
      </c>
      <c r="U197" s="2" t="s">
        <v>598</v>
      </c>
      <c r="V197" s="2" t="s">
        <v>598</v>
      </c>
      <c r="W197" s="2" t="s">
        <v>598</v>
      </c>
      <c r="X197" s="2" t="s">
        <v>598</v>
      </c>
      <c r="Y197" s="2" t="s">
        <v>598</v>
      </c>
      <c r="Z197" s="2" t="s">
        <v>598</v>
      </c>
      <c r="AA197" s="2" t="s">
        <v>598</v>
      </c>
      <c r="AB197" s="2" t="s">
        <v>598</v>
      </c>
      <c r="AC197" s="2" t="s">
        <v>598</v>
      </c>
      <c r="AD197" s="2" t="s">
        <v>598</v>
      </c>
      <c r="AE197" s="2" t="s">
        <v>598</v>
      </c>
      <c r="AF197" s="2" t="s">
        <v>598</v>
      </c>
      <c r="AG197" s="2" t="s">
        <v>598</v>
      </c>
      <c r="AH197" s="2" t="s">
        <v>598</v>
      </c>
      <c r="AI197" s="2" t="s">
        <v>598</v>
      </c>
      <c r="AM197" s="20">
        <f t="shared" si="9"/>
        <v>21.32</v>
      </c>
      <c r="AN197" s="20">
        <f t="shared" si="10"/>
        <v>14.1</v>
      </c>
      <c r="AO197" s="92">
        <f t="shared" si="11"/>
        <v>0.66135084427767354</v>
      </c>
    </row>
    <row r="198" spans="1:41" ht="15" customHeight="1" x14ac:dyDescent="0.25">
      <c r="A198" s="2" t="s">
        <v>285</v>
      </c>
      <c r="B198" s="2" t="s">
        <v>286</v>
      </c>
      <c r="C198" s="2">
        <v>2014</v>
      </c>
      <c r="D198" s="2">
        <v>103.3</v>
      </c>
      <c r="E198" s="2">
        <v>96.13</v>
      </c>
      <c r="F198" s="2" t="s">
        <v>598</v>
      </c>
      <c r="G198" s="2">
        <v>0.26</v>
      </c>
      <c r="H198" s="2" t="s">
        <v>598</v>
      </c>
      <c r="I198" s="2">
        <v>2.17</v>
      </c>
      <c r="J198" s="2" t="s">
        <v>598</v>
      </c>
      <c r="K198" s="2" t="s">
        <v>598</v>
      </c>
      <c r="L198" s="2" t="s">
        <v>599</v>
      </c>
      <c r="M198" s="2">
        <v>70.3</v>
      </c>
      <c r="N198" s="2">
        <v>6.6</v>
      </c>
      <c r="O198" s="2">
        <v>10.199999999999999</v>
      </c>
      <c r="P198" s="2">
        <v>6.6</v>
      </c>
      <c r="Q198" s="2" t="s">
        <v>598</v>
      </c>
      <c r="R198" s="2" t="s">
        <v>598</v>
      </c>
      <c r="S198" s="2" t="s">
        <v>8</v>
      </c>
      <c r="T198" s="2" t="s">
        <v>598</v>
      </c>
      <c r="U198" s="2" t="s">
        <v>598</v>
      </c>
      <c r="V198" s="2" t="s">
        <v>598</v>
      </c>
      <c r="W198" s="2" t="s">
        <v>598</v>
      </c>
      <c r="X198" s="2" t="s">
        <v>598</v>
      </c>
      <c r="Y198" s="2" t="s">
        <v>598</v>
      </c>
      <c r="Z198" s="2" t="s">
        <v>598</v>
      </c>
      <c r="AA198" s="2" t="s">
        <v>598</v>
      </c>
      <c r="AB198" s="2" t="s">
        <v>598</v>
      </c>
      <c r="AC198" s="2" t="s">
        <v>598</v>
      </c>
      <c r="AD198" s="2" t="s">
        <v>598</v>
      </c>
      <c r="AE198" s="2" t="s">
        <v>598</v>
      </c>
      <c r="AF198" s="2" t="s">
        <v>598</v>
      </c>
      <c r="AG198" s="2" t="s">
        <v>598</v>
      </c>
      <c r="AH198" s="2" t="s">
        <v>598</v>
      </c>
      <c r="AI198" s="2" t="s">
        <v>598</v>
      </c>
      <c r="AM198" s="20">
        <f t="shared" si="9"/>
        <v>96.129999999999981</v>
      </c>
      <c r="AN198" s="20">
        <f t="shared" si="10"/>
        <v>103.3</v>
      </c>
      <c r="AO198" s="92">
        <f t="shared" si="11"/>
        <v>1.0745864974513681</v>
      </c>
    </row>
    <row r="199" spans="1:41" ht="15" customHeight="1" x14ac:dyDescent="0.25">
      <c r="A199" s="2" t="s">
        <v>287</v>
      </c>
      <c r="B199" s="2" t="s">
        <v>288</v>
      </c>
      <c r="C199" s="2">
        <v>2014</v>
      </c>
      <c r="D199" s="2">
        <v>19</v>
      </c>
      <c r="E199" s="2">
        <v>20.9</v>
      </c>
      <c r="F199" s="2" t="s">
        <v>598</v>
      </c>
      <c r="G199" s="2" t="s">
        <v>598</v>
      </c>
      <c r="H199" s="2" t="s">
        <v>598</v>
      </c>
      <c r="I199" s="2" t="s">
        <v>598</v>
      </c>
      <c r="J199" s="2" t="s">
        <v>598</v>
      </c>
      <c r="K199" s="2" t="s">
        <v>598</v>
      </c>
      <c r="L199" s="2" t="s">
        <v>599</v>
      </c>
      <c r="M199" s="2">
        <v>0</v>
      </c>
      <c r="N199" s="2">
        <v>0</v>
      </c>
      <c r="O199" s="2">
        <v>12.4</v>
      </c>
      <c r="P199" s="2">
        <v>0</v>
      </c>
      <c r="Q199" s="2">
        <v>0</v>
      </c>
      <c r="R199" s="2">
        <v>0</v>
      </c>
      <c r="S199" s="2" t="s">
        <v>8</v>
      </c>
      <c r="T199" s="2">
        <v>8.5</v>
      </c>
      <c r="U199" s="2">
        <v>0</v>
      </c>
      <c r="V199" s="2">
        <v>0</v>
      </c>
      <c r="W199" s="2">
        <v>0</v>
      </c>
      <c r="X199" s="2">
        <v>0</v>
      </c>
      <c r="Y199" s="2">
        <v>0</v>
      </c>
      <c r="Z199" s="2">
        <v>0</v>
      </c>
      <c r="AA199" s="2" t="s">
        <v>598</v>
      </c>
      <c r="AB199" s="2" t="s">
        <v>598</v>
      </c>
      <c r="AC199" s="2" t="s">
        <v>598</v>
      </c>
      <c r="AD199" s="2" t="s">
        <v>598</v>
      </c>
      <c r="AE199" s="2" t="s">
        <v>598</v>
      </c>
      <c r="AF199" s="2" t="s">
        <v>598</v>
      </c>
      <c r="AG199" s="2" t="s">
        <v>598</v>
      </c>
      <c r="AH199" s="2" t="s">
        <v>598</v>
      </c>
      <c r="AI199" s="2" t="s">
        <v>598</v>
      </c>
      <c r="AM199" s="20">
        <f t="shared" si="9"/>
        <v>20.9</v>
      </c>
      <c r="AN199" s="20">
        <f t="shared" si="10"/>
        <v>19</v>
      </c>
      <c r="AO199" s="92">
        <f t="shared" si="11"/>
        <v>0.90909090909090917</v>
      </c>
    </row>
    <row r="200" spans="1:41" ht="15" customHeight="1" x14ac:dyDescent="0.2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T200" s="2" t="s">
        <v>599</v>
      </c>
      <c r="U200" s="2" t="s">
        <v>599</v>
      </c>
      <c r="V200" s="2" t="s">
        <v>599</v>
      </c>
      <c r="W200" s="2" t="s">
        <v>599</v>
      </c>
      <c r="X200" s="2" t="s">
        <v>599</v>
      </c>
      <c r="Y200" s="2" t="s">
        <v>599</v>
      </c>
      <c r="Z200" s="2" t="s">
        <v>599</v>
      </c>
      <c r="AA200" s="2" t="s">
        <v>599</v>
      </c>
      <c r="AB200" s="2" t="s">
        <v>599</v>
      </c>
      <c r="AC200" s="2" t="s">
        <v>599</v>
      </c>
      <c r="AD200" s="2" t="s">
        <v>599</v>
      </c>
      <c r="AE200" s="2" t="s">
        <v>599</v>
      </c>
      <c r="AF200" s="2" t="s">
        <v>599</v>
      </c>
      <c r="AG200" s="2" t="s">
        <v>599</v>
      </c>
      <c r="AH200" s="2" t="s">
        <v>599</v>
      </c>
      <c r="AI200" s="2" t="s">
        <v>599</v>
      </c>
      <c r="AM200" s="20">
        <f t="shared" si="9"/>
        <v>0</v>
      </c>
      <c r="AN200" s="20">
        <f t="shared" si="10"/>
        <v>0</v>
      </c>
      <c r="AO200" s="92" t="str">
        <f t="shared" si="11"/>
        <v/>
      </c>
    </row>
    <row r="201" spans="1:41" ht="15" customHeight="1" x14ac:dyDescent="0.25">
      <c r="A201" s="2" t="s">
        <v>291</v>
      </c>
      <c r="B201" s="2" t="s">
        <v>292</v>
      </c>
      <c r="C201" s="2">
        <v>2014</v>
      </c>
      <c r="D201" s="2" t="s">
        <v>598</v>
      </c>
      <c r="E201" s="2" t="s">
        <v>598</v>
      </c>
      <c r="F201" s="2" t="s">
        <v>598</v>
      </c>
      <c r="G201" s="2" t="s">
        <v>598</v>
      </c>
      <c r="H201" s="2" t="s">
        <v>598</v>
      </c>
      <c r="I201" s="2" t="s">
        <v>598</v>
      </c>
      <c r="J201" s="2" t="s">
        <v>598</v>
      </c>
      <c r="K201" s="2" t="s">
        <v>598</v>
      </c>
      <c r="L201" s="2" t="s">
        <v>599</v>
      </c>
      <c r="M201" s="2" t="s">
        <v>598</v>
      </c>
      <c r="N201" s="2" t="s">
        <v>598</v>
      </c>
      <c r="O201" s="2" t="s">
        <v>598</v>
      </c>
      <c r="P201" s="2" t="s">
        <v>598</v>
      </c>
      <c r="Q201" s="2" t="s">
        <v>598</v>
      </c>
      <c r="R201" s="2" t="s">
        <v>598</v>
      </c>
      <c r="S201" s="2" t="s">
        <v>598</v>
      </c>
      <c r="T201" s="2" t="s">
        <v>598</v>
      </c>
      <c r="U201" s="2" t="s">
        <v>598</v>
      </c>
      <c r="V201" s="2" t="s">
        <v>598</v>
      </c>
      <c r="W201" s="2" t="s">
        <v>598</v>
      </c>
      <c r="X201" s="2" t="s">
        <v>598</v>
      </c>
      <c r="Y201" s="2" t="s">
        <v>598</v>
      </c>
      <c r="Z201" s="2" t="s">
        <v>598</v>
      </c>
      <c r="AA201" s="2" t="s">
        <v>598</v>
      </c>
      <c r="AB201" s="2" t="s">
        <v>598</v>
      </c>
      <c r="AC201" s="2" t="s">
        <v>598</v>
      </c>
      <c r="AD201" s="2" t="s">
        <v>598</v>
      </c>
      <c r="AE201" s="2" t="s">
        <v>598</v>
      </c>
      <c r="AF201" s="2" t="s">
        <v>598</v>
      </c>
      <c r="AG201" s="2" t="s">
        <v>598</v>
      </c>
      <c r="AH201" s="2" t="s">
        <v>598</v>
      </c>
      <c r="AI201" s="2" t="s">
        <v>598</v>
      </c>
      <c r="AM201" s="20">
        <f t="shared" si="9"/>
        <v>0</v>
      </c>
      <c r="AN201" s="20">
        <f t="shared" si="10"/>
        <v>0</v>
      </c>
      <c r="AO201" s="92" t="str">
        <f t="shared" si="11"/>
        <v/>
      </c>
    </row>
    <row r="202" spans="1:41" ht="15" customHeight="1" x14ac:dyDescent="0.25">
      <c r="A202" s="2" t="s">
        <v>291</v>
      </c>
      <c r="B202" s="2" t="s">
        <v>293</v>
      </c>
      <c r="C202" s="2">
        <v>2014</v>
      </c>
      <c r="D202" s="2">
        <v>36.369999999999997</v>
      </c>
      <c r="E202" s="2">
        <v>45.97</v>
      </c>
      <c r="F202" s="2" t="s">
        <v>598</v>
      </c>
      <c r="G202" s="2">
        <v>0.15</v>
      </c>
      <c r="H202" s="2" t="s">
        <v>598</v>
      </c>
      <c r="I202" s="2" t="s">
        <v>598</v>
      </c>
      <c r="J202" s="2" t="s">
        <v>598</v>
      </c>
      <c r="K202" s="2" t="s">
        <v>598</v>
      </c>
      <c r="L202" s="2" t="s">
        <v>599</v>
      </c>
      <c r="M202" s="2">
        <v>8.3149999999999995</v>
      </c>
      <c r="N202" s="2">
        <v>0</v>
      </c>
      <c r="O202" s="2">
        <v>25.795999999999999</v>
      </c>
      <c r="P202" s="2" t="s">
        <v>598</v>
      </c>
      <c r="Q202" s="2" t="s">
        <v>598</v>
      </c>
      <c r="R202" s="2" t="s">
        <v>598</v>
      </c>
      <c r="S202" s="2" t="s">
        <v>598</v>
      </c>
      <c r="T202" s="2">
        <v>6.5819999999999999</v>
      </c>
      <c r="U202" s="2" t="s">
        <v>598</v>
      </c>
      <c r="V202" s="2" t="s">
        <v>598</v>
      </c>
      <c r="W202" s="2" t="s">
        <v>598</v>
      </c>
      <c r="X202" s="2">
        <v>0.876</v>
      </c>
      <c r="Y202" s="2" t="s">
        <v>598</v>
      </c>
      <c r="Z202" s="2" t="s">
        <v>598</v>
      </c>
      <c r="AA202" s="2" t="s">
        <v>598</v>
      </c>
      <c r="AB202" s="2" t="s">
        <v>598</v>
      </c>
      <c r="AC202" s="2" t="s">
        <v>598</v>
      </c>
      <c r="AD202" s="2">
        <v>4.2510000000000003</v>
      </c>
      <c r="AE202" s="2" t="s">
        <v>598</v>
      </c>
      <c r="AF202" s="2" t="s">
        <v>598</v>
      </c>
      <c r="AG202" s="2" t="s">
        <v>598</v>
      </c>
      <c r="AH202" s="2" t="s">
        <v>598</v>
      </c>
      <c r="AI202" s="2" t="s">
        <v>598</v>
      </c>
      <c r="AM202" s="20">
        <f t="shared" si="9"/>
        <v>45.969999999999992</v>
      </c>
      <c r="AN202" s="20">
        <f t="shared" si="10"/>
        <v>36.369999999999997</v>
      </c>
      <c r="AO202" s="92">
        <f t="shared" si="11"/>
        <v>0.79116815314335442</v>
      </c>
    </row>
    <row r="203" spans="1:41" ht="15" customHeight="1" x14ac:dyDescent="0.25">
      <c r="A203" s="2" t="s">
        <v>291</v>
      </c>
      <c r="B203" s="2" t="s">
        <v>294</v>
      </c>
      <c r="C203" s="2">
        <v>2014</v>
      </c>
      <c r="D203" s="2">
        <v>49.311999999999998</v>
      </c>
      <c r="E203" s="2">
        <v>56.58</v>
      </c>
      <c r="F203" s="2" t="s">
        <v>598</v>
      </c>
      <c r="G203" s="2">
        <v>0.318</v>
      </c>
      <c r="H203" s="2" t="s">
        <v>598</v>
      </c>
      <c r="I203" s="2" t="s">
        <v>598</v>
      </c>
      <c r="J203" s="2" t="s">
        <v>598</v>
      </c>
      <c r="K203" s="2" t="s">
        <v>598</v>
      </c>
      <c r="L203" s="2" t="s">
        <v>599</v>
      </c>
      <c r="M203" s="2">
        <v>12.973000000000001</v>
      </c>
      <c r="N203" s="2" t="s">
        <v>598</v>
      </c>
      <c r="O203" s="2">
        <v>14.721</v>
      </c>
      <c r="P203" s="2" t="s">
        <v>598</v>
      </c>
      <c r="Q203" s="2" t="s">
        <v>598</v>
      </c>
      <c r="R203" s="2" t="s">
        <v>598</v>
      </c>
      <c r="S203" s="2" t="s">
        <v>598</v>
      </c>
      <c r="T203" s="2" t="s">
        <v>598</v>
      </c>
      <c r="U203" s="2" t="s">
        <v>598</v>
      </c>
      <c r="V203" s="2" t="s">
        <v>598</v>
      </c>
      <c r="W203" s="2" t="s">
        <v>598</v>
      </c>
      <c r="X203" s="2" t="s">
        <v>598</v>
      </c>
      <c r="Y203" s="2" t="s">
        <v>598</v>
      </c>
      <c r="Z203" s="2" t="s">
        <v>598</v>
      </c>
      <c r="AA203" s="2">
        <v>20.805</v>
      </c>
      <c r="AB203" s="2">
        <v>2.1709999999999998</v>
      </c>
      <c r="AC203" s="2" t="s">
        <v>598</v>
      </c>
      <c r="AD203" s="2">
        <v>5.0979999999999999</v>
      </c>
      <c r="AE203" s="2" t="s">
        <v>598</v>
      </c>
      <c r="AF203" s="2" t="s">
        <v>598</v>
      </c>
      <c r="AG203" s="2" t="s">
        <v>598</v>
      </c>
      <c r="AH203" s="2">
        <v>0.49399999999999999</v>
      </c>
      <c r="AI203" s="2">
        <v>0.49399999999999999</v>
      </c>
      <c r="AM203" s="20">
        <f t="shared" si="9"/>
        <v>56.58</v>
      </c>
      <c r="AN203" s="20">
        <f t="shared" si="10"/>
        <v>49.311999999999998</v>
      </c>
      <c r="AO203" s="92">
        <f t="shared" si="11"/>
        <v>0.87154471544715451</v>
      </c>
    </row>
    <row r="204" spans="1:41" ht="15" customHeight="1" x14ac:dyDescent="0.25">
      <c r="A204" s="2" t="s">
        <v>291</v>
      </c>
      <c r="B204" s="2" t="s">
        <v>295</v>
      </c>
      <c r="C204" s="2">
        <v>2014</v>
      </c>
      <c r="D204" s="2">
        <v>935.26099999999997</v>
      </c>
      <c r="E204" s="2">
        <v>1308.0740000000001</v>
      </c>
      <c r="F204" s="2">
        <v>44.235999999999997</v>
      </c>
      <c r="G204" s="2">
        <v>15.785</v>
      </c>
      <c r="H204" s="2">
        <v>0</v>
      </c>
      <c r="I204" s="2">
        <v>10.237</v>
      </c>
      <c r="J204" s="2" t="s">
        <v>598</v>
      </c>
      <c r="K204" s="2" t="s">
        <v>598</v>
      </c>
      <c r="L204" s="2" t="s">
        <v>599</v>
      </c>
      <c r="M204" s="2">
        <v>165.315</v>
      </c>
      <c r="N204" s="2">
        <v>55.402999999999999</v>
      </c>
      <c r="O204" s="2">
        <v>35.054000000000002</v>
      </c>
      <c r="P204" s="2">
        <v>161.01300000000001</v>
      </c>
      <c r="Q204" s="2">
        <v>6.8929999999999998</v>
      </c>
      <c r="R204" s="2">
        <v>37.609000000000002</v>
      </c>
      <c r="S204" s="2" t="s">
        <v>10</v>
      </c>
      <c r="T204" s="2" t="s">
        <v>598</v>
      </c>
      <c r="U204" s="2" t="s">
        <v>598</v>
      </c>
      <c r="V204" s="2" t="s">
        <v>598</v>
      </c>
      <c r="W204" s="2">
        <v>126.38200000000001</v>
      </c>
      <c r="X204" s="2">
        <v>18.696999999999999</v>
      </c>
      <c r="Y204" s="2" t="s">
        <v>598</v>
      </c>
      <c r="Z204" s="2" t="s">
        <v>598</v>
      </c>
      <c r="AA204" s="2">
        <v>45.82</v>
      </c>
      <c r="AB204" s="2">
        <v>355.23099999999999</v>
      </c>
      <c r="AC204" s="2" t="s">
        <v>598</v>
      </c>
      <c r="AD204" s="2">
        <v>201.351</v>
      </c>
      <c r="AE204" s="2">
        <v>29.047999999999998</v>
      </c>
      <c r="AF204" s="2" t="s">
        <v>600</v>
      </c>
      <c r="AG204" s="2">
        <v>6.5730000000000004</v>
      </c>
      <c r="AH204" s="2" t="s">
        <v>598</v>
      </c>
      <c r="AI204" s="2" t="s">
        <v>598</v>
      </c>
      <c r="AM204" s="20">
        <f t="shared" si="9"/>
        <v>1308.0739999999998</v>
      </c>
      <c r="AN204" s="20">
        <f t="shared" si="10"/>
        <v>935.26099999999997</v>
      </c>
      <c r="AO204" s="92">
        <f t="shared" si="11"/>
        <v>0.71499089501052704</v>
      </c>
    </row>
    <row r="205" spans="1:41" ht="15" customHeight="1" x14ac:dyDescent="0.25">
      <c r="A205" s="2" t="s">
        <v>291</v>
      </c>
      <c r="B205" s="2" t="s">
        <v>296</v>
      </c>
      <c r="C205" s="2">
        <v>2014</v>
      </c>
      <c r="D205" s="2">
        <v>0.12375</v>
      </c>
      <c r="E205" s="2">
        <v>0.1545695</v>
      </c>
      <c r="F205" s="2">
        <v>1.55E-2</v>
      </c>
      <c r="G205" s="2">
        <v>8.4550000000000001E-4</v>
      </c>
      <c r="H205" s="2" t="s">
        <v>598</v>
      </c>
      <c r="I205" s="2">
        <v>9.7300000000000002E-4</v>
      </c>
      <c r="J205" s="2" t="s">
        <v>598</v>
      </c>
      <c r="K205" s="2" t="s">
        <v>598</v>
      </c>
      <c r="L205" s="2" t="s">
        <v>599</v>
      </c>
      <c r="M205" s="2">
        <v>1.6933E-2</v>
      </c>
      <c r="N205" s="2">
        <v>5.6699999999999997E-3</v>
      </c>
      <c r="O205" s="2">
        <v>3.5899999999999999E-3</v>
      </c>
      <c r="P205" s="2">
        <v>1.6490000000000001E-2</v>
      </c>
      <c r="Q205" s="2">
        <v>7.0600000000000003E-4</v>
      </c>
      <c r="R205" s="2">
        <v>3.8500000000000001E-3</v>
      </c>
      <c r="S205" s="2" t="s">
        <v>10</v>
      </c>
      <c r="T205" s="2" t="s">
        <v>598</v>
      </c>
      <c r="U205" s="2" t="s">
        <v>598</v>
      </c>
      <c r="V205" s="2" t="s">
        <v>598</v>
      </c>
      <c r="W205" s="2">
        <v>1.304E-2</v>
      </c>
      <c r="X205" s="2">
        <v>2.6649999999999998E-3</v>
      </c>
      <c r="Y205" s="2" t="s">
        <v>598</v>
      </c>
      <c r="Z205" s="2" t="s">
        <v>598</v>
      </c>
      <c r="AA205" s="2">
        <v>2.5110000000000002E-3</v>
      </c>
      <c r="AB205" s="2">
        <v>3.3689999999999998E-2</v>
      </c>
      <c r="AC205" s="2" t="s">
        <v>598</v>
      </c>
      <c r="AD205" s="2">
        <v>3.4279999999999998E-2</v>
      </c>
      <c r="AE205" s="2">
        <v>3.826E-3</v>
      </c>
      <c r="AF205" s="2" t="s">
        <v>600</v>
      </c>
      <c r="AG205" s="2">
        <v>8.4730000000000005E-4</v>
      </c>
      <c r="AH205" s="2" t="s">
        <v>598</v>
      </c>
      <c r="AI205" s="2" t="s">
        <v>598</v>
      </c>
      <c r="AM205" s="20">
        <f t="shared" si="9"/>
        <v>0.1545695</v>
      </c>
      <c r="AN205" s="20">
        <f t="shared" si="10"/>
        <v>0.12375</v>
      </c>
      <c r="AO205" s="92">
        <f t="shared" si="11"/>
        <v>0.80061072850724113</v>
      </c>
    </row>
    <row r="206" spans="1:41" ht="15" customHeight="1" x14ac:dyDescent="0.25">
      <c r="A206" s="2" t="s">
        <v>297</v>
      </c>
      <c r="B206" s="2" t="s">
        <v>298</v>
      </c>
      <c r="C206" s="2">
        <v>2014</v>
      </c>
      <c r="D206" s="2">
        <v>29.6</v>
      </c>
      <c r="E206" s="2">
        <v>27.498999999999999</v>
      </c>
      <c r="F206" s="2" t="s">
        <v>598</v>
      </c>
      <c r="G206" s="2">
        <v>0.83899999999999997</v>
      </c>
      <c r="H206" s="2" t="s">
        <v>598</v>
      </c>
      <c r="I206" s="2" t="s">
        <v>598</v>
      </c>
      <c r="J206" s="2" t="s">
        <v>598</v>
      </c>
      <c r="K206" s="2" t="s">
        <v>598</v>
      </c>
      <c r="L206" s="2" t="s">
        <v>599</v>
      </c>
      <c r="M206" s="2" t="s">
        <v>598</v>
      </c>
      <c r="N206" s="2" t="s">
        <v>598</v>
      </c>
      <c r="O206" s="2" t="s">
        <v>598</v>
      </c>
      <c r="P206" s="2" t="s">
        <v>598</v>
      </c>
      <c r="Q206" s="2" t="s">
        <v>598</v>
      </c>
      <c r="R206" s="2" t="s">
        <v>598</v>
      </c>
      <c r="S206" s="2" t="s">
        <v>598</v>
      </c>
      <c r="T206" s="2">
        <v>7.5999999999999998E-2</v>
      </c>
      <c r="U206" s="2">
        <v>0.14000000000000001</v>
      </c>
      <c r="V206" s="2" t="s">
        <v>598</v>
      </c>
      <c r="W206" s="2" t="s">
        <v>598</v>
      </c>
      <c r="X206" s="2" t="s">
        <v>598</v>
      </c>
      <c r="Y206" s="2" t="s">
        <v>598</v>
      </c>
      <c r="Z206" s="2" t="s">
        <v>598</v>
      </c>
      <c r="AA206" s="2">
        <v>23.062000000000001</v>
      </c>
      <c r="AB206" s="2" t="s">
        <v>598</v>
      </c>
      <c r="AC206" s="2" t="s">
        <v>598</v>
      </c>
      <c r="AD206" s="2">
        <v>3.3820000000000001</v>
      </c>
      <c r="AE206" s="2" t="s">
        <v>598</v>
      </c>
      <c r="AF206" s="2" t="s">
        <v>598</v>
      </c>
      <c r="AG206" s="2" t="s">
        <v>598</v>
      </c>
      <c r="AH206" s="2" t="s">
        <v>598</v>
      </c>
      <c r="AI206" s="2" t="s">
        <v>598</v>
      </c>
      <c r="AM206" s="20">
        <f t="shared" si="9"/>
        <v>27.499000000000002</v>
      </c>
      <c r="AN206" s="20">
        <f t="shared" si="10"/>
        <v>29.6</v>
      </c>
      <c r="AO206" s="92">
        <f t="shared" si="11"/>
        <v>1.0764027782828467</v>
      </c>
    </row>
    <row r="207" spans="1:41" ht="15" customHeight="1" x14ac:dyDescent="0.25">
      <c r="A207" s="2" t="s">
        <v>297</v>
      </c>
      <c r="B207" s="2" t="s">
        <v>299</v>
      </c>
      <c r="C207" s="2">
        <v>2014</v>
      </c>
      <c r="D207" s="2" t="s">
        <v>598</v>
      </c>
      <c r="E207" s="2" t="s">
        <v>598</v>
      </c>
      <c r="F207" s="2" t="s">
        <v>598</v>
      </c>
      <c r="G207" s="2" t="s">
        <v>598</v>
      </c>
      <c r="H207" s="2" t="s">
        <v>598</v>
      </c>
      <c r="I207" s="2" t="s">
        <v>598</v>
      </c>
      <c r="J207" s="2" t="s">
        <v>598</v>
      </c>
      <c r="K207" s="2" t="s">
        <v>598</v>
      </c>
      <c r="L207" s="2" t="s">
        <v>599</v>
      </c>
      <c r="M207" s="2" t="s">
        <v>598</v>
      </c>
      <c r="N207" s="2" t="s">
        <v>598</v>
      </c>
      <c r="O207" s="2" t="s">
        <v>598</v>
      </c>
      <c r="P207" s="2" t="s">
        <v>598</v>
      </c>
      <c r="Q207" s="2" t="s">
        <v>598</v>
      </c>
      <c r="R207" s="2" t="s">
        <v>598</v>
      </c>
      <c r="S207" s="2" t="s">
        <v>598</v>
      </c>
      <c r="T207" s="2" t="s">
        <v>598</v>
      </c>
      <c r="U207" s="2" t="s">
        <v>598</v>
      </c>
      <c r="V207" s="2" t="s">
        <v>598</v>
      </c>
      <c r="W207" s="2" t="s">
        <v>598</v>
      </c>
      <c r="X207" s="2" t="s">
        <v>598</v>
      </c>
      <c r="Y207" s="2" t="s">
        <v>598</v>
      </c>
      <c r="Z207" s="2" t="s">
        <v>598</v>
      </c>
      <c r="AA207" s="2" t="s">
        <v>598</v>
      </c>
      <c r="AB207" s="2" t="s">
        <v>598</v>
      </c>
      <c r="AC207" s="2" t="s">
        <v>598</v>
      </c>
      <c r="AD207" s="2" t="s">
        <v>598</v>
      </c>
      <c r="AE207" s="2" t="s">
        <v>598</v>
      </c>
      <c r="AF207" s="2" t="s">
        <v>598</v>
      </c>
      <c r="AG207" s="2" t="s">
        <v>598</v>
      </c>
      <c r="AH207" s="2" t="s">
        <v>598</v>
      </c>
      <c r="AI207" s="2" t="s">
        <v>598</v>
      </c>
      <c r="AM207" s="20">
        <f t="shared" si="9"/>
        <v>0</v>
      </c>
      <c r="AN207" s="20">
        <f t="shared" si="10"/>
        <v>0</v>
      </c>
      <c r="AO207" s="92" t="str">
        <f t="shared" si="11"/>
        <v/>
      </c>
    </row>
    <row r="208" spans="1:41" ht="15" customHeight="1" x14ac:dyDescent="0.25">
      <c r="A208" s="2" t="s">
        <v>300</v>
      </c>
      <c r="B208" s="2" t="s">
        <v>301</v>
      </c>
      <c r="C208" s="2">
        <v>2014</v>
      </c>
      <c r="D208" s="2">
        <v>921.63</v>
      </c>
      <c r="E208" s="2">
        <v>941.38040000000001</v>
      </c>
      <c r="F208" s="2" t="s">
        <v>598</v>
      </c>
      <c r="G208" s="2">
        <v>1.8582000000000001</v>
      </c>
      <c r="H208" s="2" t="s">
        <v>598</v>
      </c>
      <c r="I208" s="2">
        <v>6.5033000000000003</v>
      </c>
      <c r="J208" s="2" t="s">
        <v>598</v>
      </c>
      <c r="K208" s="2" t="s">
        <v>598</v>
      </c>
      <c r="L208" s="2" t="s">
        <v>599</v>
      </c>
      <c r="M208" s="2" t="s">
        <v>598</v>
      </c>
      <c r="N208" s="2" t="s">
        <v>598</v>
      </c>
      <c r="O208" s="2" t="s">
        <v>598</v>
      </c>
      <c r="P208" s="2" t="s">
        <v>598</v>
      </c>
      <c r="Q208" s="2" t="s">
        <v>598</v>
      </c>
      <c r="R208" s="2" t="s">
        <v>598</v>
      </c>
      <c r="S208" s="2" t="s">
        <v>598</v>
      </c>
      <c r="T208" s="2" t="s">
        <v>598</v>
      </c>
      <c r="U208" s="2" t="s">
        <v>598</v>
      </c>
      <c r="V208" s="2">
        <v>284.80489999999998</v>
      </c>
      <c r="W208" s="2" t="s">
        <v>598</v>
      </c>
      <c r="X208" s="2">
        <v>60.006999999999998</v>
      </c>
      <c r="Y208" s="2">
        <v>20.593</v>
      </c>
      <c r="Z208" s="2" t="s">
        <v>598</v>
      </c>
      <c r="AA208" s="2" t="s">
        <v>598</v>
      </c>
      <c r="AB208" s="2" t="s">
        <v>598</v>
      </c>
      <c r="AC208" s="2" t="s">
        <v>598</v>
      </c>
      <c r="AD208" s="2" t="s">
        <v>598</v>
      </c>
      <c r="AE208" s="2">
        <v>567.61400000000003</v>
      </c>
      <c r="AF208" s="2" t="s">
        <v>600</v>
      </c>
      <c r="AG208" s="2">
        <v>189.364</v>
      </c>
      <c r="AH208" s="2" t="s">
        <v>598</v>
      </c>
      <c r="AI208" s="2" t="s">
        <v>598</v>
      </c>
      <c r="AM208" s="20">
        <f t="shared" si="9"/>
        <v>941.38040000000001</v>
      </c>
      <c r="AN208" s="20">
        <f t="shared" si="10"/>
        <v>921.63</v>
      </c>
      <c r="AO208" s="92">
        <f t="shared" si="11"/>
        <v>0.97901974589655782</v>
      </c>
    </row>
    <row r="209" spans="1:41" ht="15" customHeight="1" x14ac:dyDescent="0.25">
      <c r="A209" s="2" t="s">
        <v>302</v>
      </c>
      <c r="B209" s="2" t="s">
        <v>303</v>
      </c>
      <c r="C209" s="2">
        <v>2014</v>
      </c>
      <c r="D209" s="2">
        <v>3.0000000000000001E-3</v>
      </c>
      <c r="E209" s="2">
        <v>3.0000000000000001E-3</v>
      </c>
      <c r="F209" s="2" t="s">
        <v>598</v>
      </c>
      <c r="G209" s="2">
        <v>3.0000000000000001E-3</v>
      </c>
      <c r="H209" s="2" t="s">
        <v>598</v>
      </c>
      <c r="I209" s="2" t="s">
        <v>598</v>
      </c>
      <c r="J209" s="2" t="s">
        <v>598</v>
      </c>
      <c r="K209" s="2" t="s">
        <v>598</v>
      </c>
      <c r="L209" s="2" t="s">
        <v>599</v>
      </c>
      <c r="M209" s="2" t="s">
        <v>598</v>
      </c>
      <c r="N209" s="2" t="s">
        <v>598</v>
      </c>
      <c r="O209" s="2" t="s">
        <v>598</v>
      </c>
      <c r="P209" s="2" t="s">
        <v>598</v>
      </c>
      <c r="Q209" s="2" t="s">
        <v>598</v>
      </c>
      <c r="R209" s="2" t="s">
        <v>598</v>
      </c>
      <c r="S209" s="2" t="s">
        <v>598</v>
      </c>
      <c r="T209" s="2" t="s">
        <v>598</v>
      </c>
      <c r="U209" s="2" t="s">
        <v>598</v>
      </c>
      <c r="V209" s="2" t="s">
        <v>598</v>
      </c>
      <c r="W209" s="2" t="s">
        <v>598</v>
      </c>
      <c r="X209" s="2" t="s">
        <v>598</v>
      </c>
      <c r="Y209" s="2" t="s">
        <v>598</v>
      </c>
      <c r="Z209" s="2" t="s">
        <v>598</v>
      </c>
      <c r="AA209" s="2" t="s">
        <v>598</v>
      </c>
      <c r="AB209" s="2" t="s">
        <v>598</v>
      </c>
      <c r="AC209" s="2" t="s">
        <v>598</v>
      </c>
      <c r="AD209" s="2" t="s">
        <v>598</v>
      </c>
      <c r="AE209" s="2" t="s">
        <v>598</v>
      </c>
      <c r="AF209" s="2" t="s">
        <v>598</v>
      </c>
      <c r="AG209" s="2" t="s">
        <v>598</v>
      </c>
      <c r="AH209" s="2" t="s">
        <v>598</v>
      </c>
      <c r="AI209" s="2" t="s">
        <v>598</v>
      </c>
      <c r="AM209" s="20">
        <f t="shared" si="9"/>
        <v>3.0000000000000001E-3</v>
      </c>
      <c r="AN209" s="20">
        <f t="shared" si="10"/>
        <v>3.0000000000000001E-3</v>
      </c>
      <c r="AO209" s="92">
        <f t="shared" si="11"/>
        <v>1</v>
      </c>
    </row>
    <row r="210" spans="1:41" ht="15" customHeight="1" x14ac:dyDescent="0.25">
      <c r="A210" s="2" t="s">
        <v>302</v>
      </c>
      <c r="B210" s="2" t="s">
        <v>304</v>
      </c>
      <c r="C210" s="2">
        <v>2014</v>
      </c>
      <c r="D210" s="2">
        <v>21.513000000000002</v>
      </c>
      <c r="E210" s="2">
        <v>26.356999999999999</v>
      </c>
      <c r="F210" s="2" t="s">
        <v>598</v>
      </c>
      <c r="G210" s="2">
        <v>2.7E-2</v>
      </c>
      <c r="H210" s="2" t="s">
        <v>598</v>
      </c>
      <c r="I210" s="2" t="s">
        <v>598</v>
      </c>
      <c r="J210" s="2" t="s">
        <v>598</v>
      </c>
      <c r="K210" s="2" t="s">
        <v>598</v>
      </c>
      <c r="L210" s="2" t="s">
        <v>599</v>
      </c>
      <c r="M210" s="2">
        <v>3.157</v>
      </c>
      <c r="N210" s="2">
        <v>0</v>
      </c>
      <c r="O210" s="2">
        <v>19.475000000000001</v>
      </c>
      <c r="P210" s="2">
        <v>0</v>
      </c>
      <c r="Q210" s="2">
        <v>0</v>
      </c>
      <c r="R210" s="2">
        <v>0</v>
      </c>
      <c r="S210" s="2" t="s">
        <v>8</v>
      </c>
      <c r="T210" s="2" t="s">
        <v>598</v>
      </c>
      <c r="U210" s="2" t="s">
        <v>598</v>
      </c>
      <c r="V210" s="2" t="s">
        <v>598</v>
      </c>
      <c r="W210" s="2" t="s">
        <v>598</v>
      </c>
      <c r="X210" s="2" t="s">
        <v>598</v>
      </c>
      <c r="Y210" s="2" t="s">
        <v>598</v>
      </c>
      <c r="Z210" s="2" t="s">
        <v>598</v>
      </c>
      <c r="AA210" s="2" t="s">
        <v>598</v>
      </c>
      <c r="AB210" s="2" t="s">
        <v>598</v>
      </c>
      <c r="AC210" s="2" t="s">
        <v>598</v>
      </c>
      <c r="AD210" s="2">
        <v>3.202</v>
      </c>
      <c r="AE210" s="2" t="s">
        <v>598</v>
      </c>
      <c r="AF210" s="2" t="s">
        <v>598</v>
      </c>
      <c r="AG210" s="2" t="s">
        <v>598</v>
      </c>
      <c r="AH210" s="2">
        <v>0.496</v>
      </c>
      <c r="AI210" s="2">
        <v>0.50900000000000001</v>
      </c>
      <c r="AM210" s="20">
        <f t="shared" si="9"/>
        <v>26.370000000000005</v>
      </c>
      <c r="AN210" s="20">
        <f t="shared" si="10"/>
        <v>21.513000000000002</v>
      </c>
      <c r="AO210" s="92">
        <f t="shared" si="11"/>
        <v>0.81581342434584747</v>
      </c>
    </row>
    <row r="211" spans="1:41" ht="15" customHeight="1" x14ac:dyDescent="0.25">
      <c r="A211" s="2" t="s">
        <v>302</v>
      </c>
      <c r="B211" s="2" t="s">
        <v>305</v>
      </c>
      <c r="C211" s="2">
        <v>2014</v>
      </c>
      <c r="D211" s="2">
        <v>23.146000000000001</v>
      </c>
      <c r="E211" s="2">
        <v>27.38</v>
      </c>
      <c r="F211" s="2" t="s">
        <v>598</v>
      </c>
      <c r="G211" s="2">
        <v>0.95899999999999996</v>
      </c>
      <c r="H211" s="2" t="s">
        <v>598</v>
      </c>
      <c r="I211" s="2" t="s">
        <v>598</v>
      </c>
      <c r="J211" s="2" t="s">
        <v>598</v>
      </c>
      <c r="K211" s="2" t="s">
        <v>598</v>
      </c>
      <c r="L211" s="2" t="s">
        <v>599</v>
      </c>
      <c r="M211" s="2">
        <v>0</v>
      </c>
      <c r="N211" s="2">
        <v>0</v>
      </c>
      <c r="O211" s="2">
        <v>21.779</v>
      </c>
      <c r="P211" s="2">
        <v>0</v>
      </c>
      <c r="Q211" s="2">
        <v>0</v>
      </c>
      <c r="R211" s="2">
        <v>0</v>
      </c>
      <c r="S211" s="2" t="s">
        <v>8</v>
      </c>
      <c r="T211" s="2" t="s">
        <v>598</v>
      </c>
      <c r="U211" s="2" t="s">
        <v>598</v>
      </c>
      <c r="V211" s="2" t="s">
        <v>598</v>
      </c>
      <c r="W211" s="2" t="s">
        <v>598</v>
      </c>
      <c r="X211" s="2" t="s">
        <v>598</v>
      </c>
      <c r="Y211" s="2" t="s">
        <v>598</v>
      </c>
      <c r="Z211" s="2" t="s">
        <v>598</v>
      </c>
      <c r="AA211" s="2" t="s">
        <v>598</v>
      </c>
      <c r="AB211" s="2" t="s">
        <v>598</v>
      </c>
      <c r="AC211" s="2" t="s">
        <v>598</v>
      </c>
      <c r="AD211" s="2">
        <v>3.8180000000000001</v>
      </c>
      <c r="AE211" s="2" t="s">
        <v>598</v>
      </c>
      <c r="AF211" s="2" t="s">
        <v>598</v>
      </c>
      <c r="AG211" s="2" t="s">
        <v>598</v>
      </c>
      <c r="AH211" s="2">
        <v>0.82399999999999995</v>
      </c>
      <c r="AI211" s="2">
        <v>0.84099999999999997</v>
      </c>
      <c r="AM211" s="20">
        <f t="shared" si="9"/>
        <v>27.397000000000002</v>
      </c>
      <c r="AN211" s="20">
        <f t="shared" si="10"/>
        <v>23.146000000000001</v>
      </c>
      <c r="AO211" s="92">
        <f t="shared" si="11"/>
        <v>0.84483702595174648</v>
      </c>
    </row>
    <row r="212" spans="1:41" ht="15" customHeight="1" x14ac:dyDescent="0.25">
      <c r="A212" s="2" t="s">
        <v>306</v>
      </c>
      <c r="B212" s="2" t="s">
        <v>307</v>
      </c>
      <c r="C212" s="2">
        <v>2014</v>
      </c>
      <c r="D212" s="2">
        <v>0.4</v>
      </c>
      <c r="E212" s="2">
        <v>0.5</v>
      </c>
      <c r="F212" s="2">
        <v>0</v>
      </c>
      <c r="G212" s="2">
        <v>0.5</v>
      </c>
      <c r="H212" s="2">
        <v>0</v>
      </c>
      <c r="I212" s="2">
        <v>0</v>
      </c>
      <c r="J212" s="2">
        <v>0</v>
      </c>
      <c r="K212" s="2">
        <v>0</v>
      </c>
      <c r="L212" s="2" t="s">
        <v>607</v>
      </c>
      <c r="M212" s="2">
        <v>0</v>
      </c>
      <c r="N212" s="2">
        <v>0</v>
      </c>
      <c r="O212" s="2">
        <v>0</v>
      </c>
      <c r="P212" s="2">
        <v>0</v>
      </c>
      <c r="Q212" s="2">
        <v>0</v>
      </c>
      <c r="R212" s="2">
        <v>0</v>
      </c>
      <c r="S212" s="2" t="s">
        <v>598</v>
      </c>
      <c r="T212" s="2" t="s">
        <v>598</v>
      </c>
      <c r="U212" s="2" t="s">
        <v>598</v>
      </c>
      <c r="V212" s="2" t="s">
        <v>598</v>
      </c>
      <c r="W212" s="2" t="s">
        <v>598</v>
      </c>
      <c r="X212" s="2" t="s">
        <v>598</v>
      </c>
      <c r="Y212" s="2" t="s">
        <v>598</v>
      </c>
      <c r="Z212" s="2" t="s">
        <v>598</v>
      </c>
      <c r="AA212" s="2">
        <v>0</v>
      </c>
      <c r="AB212" s="2" t="s">
        <v>598</v>
      </c>
      <c r="AC212" s="2" t="s">
        <v>598</v>
      </c>
      <c r="AD212" s="2" t="s">
        <v>598</v>
      </c>
      <c r="AE212" s="2" t="s">
        <v>598</v>
      </c>
      <c r="AF212" s="2" t="s">
        <v>598</v>
      </c>
      <c r="AG212" s="2" t="s">
        <v>598</v>
      </c>
      <c r="AH212" s="2" t="s">
        <v>598</v>
      </c>
      <c r="AI212" s="2" t="s">
        <v>598</v>
      </c>
      <c r="AM212" s="20">
        <f t="shared" si="9"/>
        <v>0.5</v>
      </c>
      <c r="AN212" s="20">
        <f t="shared" si="10"/>
        <v>0.4</v>
      </c>
      <c r="AO212" s="92">
        <f t="shared" si="11"/>
        <v>0.8</v>
      </c>
    </row>
    <row r="213" spans="1:41" ht="15" customHeight="1" x14ac:dyDescent="0.25">
      <c r="A213" s="2" t="s">
        <v>308</v>
      </c>
      <c r="B213" s="2" t="s">
        <v>309</v>
      </c>
      <c r="C213" s="2">
        <v>2014</v>
      </c>
      <c r="D213" s="2">
        <v>1.996</v>
      </c>
      <c r="E213" s="2">
        <v>2.3490000000000002</v>
      </c>
      <c r="F213" s="2" t="s">
        <v>598</v>
      </c>
      <c r="G213" s="2">
        <v>0.04</v>
      </c>
      <c r="H213" s="2" t="s">
        <v>598</v>
      </c>
      <c r="I213" s="2" t="s">
        <v>598</v>
      </c>
      <c r="J213" s="2" t="s">
        <v>598</v>
      </c>
      <c r="K213" s="2" t="s">
        <v>598</v>
      </c>
      <c r="L213" s="2" t="s">
        <v>599</v>
      </c>
      <c r="M213" s="2" t="s">
        <v>598</v>
      </c>
      <c r="N213" s="2" t="s">
        <v>598</v>
      </c>
      <c r="O213" s="2" t="s">
        <v>598</v>
      </c>
      <c r="P213" s="2" t="s">
        <v>598</v>
      </c>
      <c r="Q213" s="2" t="s">
        <v>598</v>
      </c>
      <c r="R213" s="2" t="s">
        <v>598</v>
      </c>
      <c r="S213" s="2" t="s">
        <v>8</v>
      </c>
      <c r="T213" s="2">
        <v>2.3090000000000002</v>
      </c>
      <c r="U213" s="2" t="s">
        <v>598</v>
      </c>
      <c r="V213" s="2" t="s">
        <v>598</v>
      </c>
      <c r="W213" s="2" t="s">
        <v>598</v>
      </c>
      <c r="X213" s="2" t="s">
        <v>598</v>
      </c>
      <c r="Y213" s="2" t="s">
        <v>598</v>
      </c>
      <c r="Z213" s="2" t="s">
        <v>598</v>
      </c>
      <c r="AA213" s="2" t="s">
        <v>598</v>
      </c>
      <c r="AB213" s="2" t="s">
        <v>598</v>
      </c>
      <c r="AC213" s="2" t="s">
        <v>598</v>
      </c>
      <c r="AD213" s="2" t="s">
        <v>598</v>
      </c>
      <c r="AE213" s="2" t="s">
        <v>598</v>
      </c>
      <c r="AF213" s="2" t="s">
        <v>598</v>
      </c>
      <c r="AG213" s="2" t="s">
        <v>598</v>
      </c>
      <c r="AH213" s="2" t="s">
        <v>598</v>
      </c>
      <c r="AI213" s="2" t="s">
        <v>598</v>
      </c>
      <c r="AM213" s="20">
        <f t="shared" si="9"/>
        <v>2.3490000000000002</v>
      </c>
      <c r="AN213" s="20">
        <f t="shared" si="10"/>
        <v>1.996</v>
      </c>
      <c r="AO213" s="92">
        <f t="shared" si="11"/>
        <v>0.84972328650489559</v>
      </c>
    </row>
    <row r="214" spans="1:41" ht="15" customHeight="1" x14ac:dyDescent="0.25">
      <c r="A214" s="2" t="s">
        <v>308</v>
      </c>
      <c r="B214" s="2" t="s">
        <v>310</v>
      </c>
      <c r="C214" s="2">
        <v>2014</v>
      </c>
      <c r="D214" s="2">
        <v>11.97</v>
      </c>
      <c r="E214" s="2">
        <v>13.776</v>
      </c>
      <c r="F214" s="2" t="s">
        <v>598</v>
      </c>
      <c r="G214" s="2">
        <v>1.05</v>
      </c>
      <c r="H214" s="2" t="s">
        <v>598</v>
      </c>
      <c r="I214" s="2" t="s">
        <v>598</v>
      </c>
      <c r="J214" s="2" t="s">
        <v>598</v>
      </c>
      <c r="K214" s="2" t="s">
        <v>598</v>
      </c>
      <c r="L214" s="2" t="s">
        <v>599</v>
      </c>
      <c r="M214" s="2" t="s">
        <v>598</v>
      </c>
      <c r="N214" s="2" t="s">
        <v>598</v>
      </c>
      <c r="O214" s="2">
        <v>11.72</v>
      </c>
      <c r="P214" s="2" t="s">
        <v>598</v>
      </c>
      <c r="Q214" s="2" t="s">
        <v>598</v>
      </c>
      <c r="R214" s="2" t="s">
        <v>598</v>
      </c>
      <c r="S214" s="2" t="s">
        <v>8</v>
      </c>
      <c r="T214" s="2" t="s">
        <v>598</v>
      </c>
      <c r="U214" s="2" t="s">
        <v>598</v>
      </c>
      <c r="V214" s="2" t="s">
        <v>598</v>
      </c>
      <c r="W214" s="2" t="s">
        <v>598</v>
      </c>
      <c r="X214" s="2" t="s">
        <v>598</v>
      </c>
      <c r="Y214" s="2" t="s">
        <v>598</v>
      </c>
      <c r="Z214" s="2" t="s">
        <v>598</v>
      </c>
      <c r="AA214" s="2" t="s">
        <v>598</v>
      </c>
      <c r="AB214" s="2" t="s">
        <v>598</v>
      </c>
      <c r="AC214" s="2" t="s">
        <v>598</v>
      </c>
      <c r="AD214" s="2">
        <v>1.006</v>
      </c>
      <c r="AE214" s="2" t="s">
        <v>598</v>
      </c>
      <c r="AF214" s="2" t="s">
        <v>598</v>
      </c>
      <c r="AG214" s="2" t="s">
        <v>598</v>
      </c>
      <c r="AH214" s="2" t="s">
        <v>598</v>
      </c>
      <c r="AI214" s="2" t="s">
        <v>598</v>
      </c>
      <c r="AM214" s="20">
        <f t="shared" si="9"/>
        <v>13.776000000000002</v>
      </c>
      <c r="AN214" s="20">
        <f t="shared" si="10"/>
        <v>11.97</v>
      </c>
      <c r="AO214" s="92">
        <f t="shared" si="11"/>
        <v>0.86890243902439024</v>
      </c>
    </row>
    <row r="215" spans="1:41" ht="15" customHeight="1" x14ac:dyDescent="0.25">
      <c r="A215" s="2" t="s">
        <v>308</v>
      </c>
      <c r="B215" s="2" t="s">
        <v>311</v>
      </c>
      <c r="C215" s="2">
        <v>2014</v>
      </c>
      <c r="D215" s="2">
        <v>36.463000000000001</v>
      </c>
      <c r="E215" s="2">
        <v>50.506999999999998</v>
      </c>
      <c r="F215" s="2" t="s">
        <v>598</v>
      </c>
      <c r="G215" s="2">
        <v>0.22700000000000001</v>
      </c>
      <c r="H215" s="2">
        <v>1.76</v>
      </c>
      <c r="I215" s="2" t="s">
        <v>598</v>
      </c>
      <c r="J215" s="2" t="s">
        <v>598</v>
      </c>
      <c r="K215" s="2" t="s">
        <v>598</v>
      </c>
      <c r="L215" s="2" t="s">
        <v>599</v>
      </c>
      <c r="M215" s="2">
        <v>40.36</v>
      </c>
      <c r="N215" s="2" t="s">
        <v>598</v>
      </c>
      <c r="O215" s="2" t="s">
        <v>598</v>
      </c>
      <c r="P215" s="2" t="s">
        <v>598</v>
      </c>
      <c r="Q215" s="2" t="s">
        <v>598</v>
      </c>
      <c r="R215" s="2" t="s">
        <v>598</v>
      </c>
      <c r="S215" s="2" t="s">
        <v>8</v>
      </c>
      <c r="T215" s="2" t="s">
        <v>598</v>
      </c>
      <c r="U215" s="2" t="s">
        <v>598</v>
      </c>
      <c r="V215" s="2" t="s">
        <v>598</v>
      </c>
      <c r="W215" s="2" t="s">
        <v>598</v>
      </c>
      <c r="X215" s="2" t="s">
        <v>598</v>
      </c>
      <c r="Y215" s="2" t="s">
        <v>598</v>
      </c>
      <c r="Z215" s="2" t="s">
        <v>598</v>
      </c>
      <c r="AA215" s="2" t="s">
        <v>598</v>
      </c>
      <c r="AB215" s="2" t="s">
        <v>598</v>
      </c>
      <c r="AC215" s="2" t="s">
        <v>598</v>
      </c>
      <c r="AD215" s="2">
        <v>8.16</v>
      </c>
      <c r="AE215" s="2" t="s">
        <v>598</v>
      </c>
      <c r="AF215" s="2" t="s">
        <v>598</v>
      </c>
      <c r="AG215" s="2" t="s">
        <v>598</v>
      </c>
      <c r="AH215" s="2" t="s">
        <v>598</v>
      </c>
      <c r="AI215" s="2" t="s">
        <v>598</v>
      </c>
      <c r="AM215" s="20">
        <f t="shared" si="9"/>
        <v>50.507000000000005</v>
      </c>
      <c r="AN215" s="20">
        <f t="shared" si="10"/>
        <v>36.463000000000001</v>
      </c>
      <c r="AO215" s="92">
        <f t="shared" si="11"/>
        <v>0.72193953313402093</v>
      </c>
    </row>
    <row r="216" spans="1:41" ht="15" customHeight="1" x14ac:dyDescent="0.25">
      <c r="A216" s="2" t="s">
        <v>312</v>
      </c>
      <c r="B216" s="2" t="s">
        <v>313</v>
      </c>
      <c r="C216" s="2">
        <v>2014</v>
      </c>
      <c r="D216" s="2">
        <v>42.326000000000001</v>
      </c>
      <c r="E216" s="2">
        <v>50.168999999999997</v>
      </c>
      <c r="F216" s="2" t="s">
        <v>598</v>
      </c>
      <c r="G216" s="2" t="s">
        <v>598</v>
      </c>
      <c r="H216" s="2" t="s">
        <v>598</v>
      </c>
      <c r="I216" s="2" t="s">
        <v>598</v>
      </c>
      <c r="J216" s="2" t="s">
        <v>598</v>
      </c>
      <c r="K216" s="2">
        <v>1.4890000000000001</v>
      </c>
      <c r="L216" s="2" t="s">
        <v>599</v>
      </c>
      <c r="M216" s="2">
        <v>48.5</v>
      </c>
      <c r="N216" s="2" t="s">
        <v>598</v>
      </c>
      <c r="O216" s="2" t="s">
        <v>598</v>
      </c>
      <c r="P216" s="2" t="s">
        <v>598</v>
      </c>
      <c r="Q216" s="2" t="s">
        <v>598</v>
      </c>
      <c r="R216" s="2" t="s">
        <v>598</v>
      </c>
      <c r="S216" s="2" t="s">
        <v>8</v>
      </c>
      <c r="T216" s="2" t="s">
        <v>598</v>
      </c>
      <c r="U216" s="2" t="s">
        <v>598</v>
      </c>
      <c r="V216" s="2" t="s">
        <v>598</v>
      </c>
      <c r="W216" s="2" t="s">
        <v>598</v>
      </c>
      <c r="X216" s="2" t="s">
        <v>598</v>
      </c>
      <c r="Y216" s="2" t="s">
        <v>598</v>
      </c>
      <c r="Z216" s="2" t="s">
        <v>598</v>
      </c>
      <c r="AA216" s="2" t="s">
        <v>598</v>
      </c>
      <c r="AB216" s="2" t="s">
        <v>598</v>
      </c>
      <c r="AC216" s="2" t="s">
        <v>598</v>
      </c>
      <c r="AD216" s="2" t="s">
        <v>598</v>
      </c>
      <c r="AE216" s="2" t="s">
        <v>598</v>
      </c>
      <c r="AF216" s="2" t="s">
        <v>598</v>
      </c>
      <c r="AG216" s="2" t="s">
        <v>598</v>
      </c>
      <c r="AH216" s="2">
        <v>0.18</v>
      </c>
      <c r="AI216" s="2">
        <v>0.19</v>
      </c>
      <c r="AM216" s="20">
        <f t="shared" si="9"/>
        <v>50.178999999999995</v>
      </c>
      <c r="AN216" s="20">
        <f t="shared" si="10"/>
        <v>42.326000000000001</v>
      </c>
      <c r="AO216" s="92">
        <f t="shared" si="11"/>
        <v>0.84350026903684816</v>
      </c>
    </row>
    <row r="217" spans="1:41" ht="15" customHeight="1" x14ac:dyDescent="0.25">
      <c r="A217" s="2" t="s">
        <v>314</v>
      </c>
      <c r="B217" s="2" t="s">
        <v>315</v>
      </c>
      <c r="C217" s="2">
        <v>2014</v>
      </c>
      <c r="D217" s="2">
        <v>129</v>
      </c>
      <c r="E217" s="2">
        <v>146.80000000000001</v>
      </c>
      <c r="F217" s="2">
        <v>0</v>
      </c>
      <c r="G217" s="2">
        <v>1</v>
      </c>
      <c r="H217" s="2">
        <v>0.3</v>
      </c>
      <c r="I217" s="2" t="s">
        <v>598</v>
      </c>
      <c r="J217" s="2" t="s">
        <v>598</v>
      </c>
      <c r="K217" s="2">
        <v>0</v>
      </c>
      <c r="L217" s="2" t="s">
        <v>599</v>
      </c>
      <c r="M217" s="2">
        <v>7</v>
      </c>
      <c r="N217" s="2">
        <v>27</v>
      </c>
      <c r="O217" s="2">
        <v>26</v>
      </c>
      <c r="P217" s="2">
        <v>6</v>
      </c>
      <c r="Q217" s="2" t="s">
        <v>598</v>
      </c>
      <c r="R217" s="2" t="s">
        <v>598</v>
      </c>
      <c r="S217" s="2" t="s">
        <v>8</v>
      </c>
      <c r="T217" s="2">
        <v>33</v>
      </c>
      <c r="U217" s="2" t="s">
        <v>598</v>
      </c>
      <c r="V217" s="2" t="s">
        <v>598</v>
      </c>
      <c r="W217" s="2" t="s">
        <v>598</v>
      </c>
      <c r="X217" s="2" t="s">
        <v>598</v>
      </c>
      <c r="Y217" s="2">
        <v>31</v>
      </c>
      <c r="Z217" s="2" t="s">
        <v>598</v>
      </c>
      <c r="AA217" s="2" t="s">
        <v>598</v>
      </c>
      <c r="AB217" s="2" t="s">
        <v>598</v>
      </c>
      <c r="AC217" s="2" t="s">
        <v>598</v>
      </c>
      <c r="AD217" s="2">
        <v>11.7</v>
      </c>
      <c r="AE217" s="2">
        <v>3.8</v>
      </c>
      <c r="AF217" s="2" t="s">
        <v>600</v>
      </c>
      <c r="AG217" s="2">
        <v>1.6</v>
      </c>
      <c r="AH217" s="2">
        <v>0</v>
      </c>
      <c r="AI217" s="2">
        <v>0</v>
      </c>
      <c r="AM217" s="20">
        <f t="shared" si="9"/>
        <v>146.80000000000001</v>
      </c>
      <c r="AN217" s="20">
        <f t="shared" si="10"/>
        <v>129</v>
      </c>
      <c r="AO217" s="92">
        <f t="shared" si="11"/>
        <v>0.87874659400544952</v>
      </c>
    </row>
    <row r="218" spans="1:41" ht="15" customHeight="1" x14ac:dyDescent="0.25">
      <c r="A218" s="2" t="s">
        <v>316</v>
      </c>
      <c r="B218" s="2" t="s">
        <v>317</v>
      </c>
      <c r="C218" s="2">
        <v>2014</v>
      </c>
      <c r="D218" s="2" t="s">
        <v>598</v>
      </c>
      <c r="E218" s="2" t="s">
        <v>598</v>
      </c>
      <c r="F218" s="2" t="s">
        <v>598</v>
      </c>
      <c r="G218" s="2" t="s">
        <v>598</v>
      </c>
      <c r="H218" s="2" t="s">
        <v>598</v>
      </c>
      <c r="I218" s="2" t="s">
        <v>598</v>
      </c>
      <c r="J218" s="2" t="s">
        <v>598</v>
      </c>
      <c r="K218" s="2" t="s">
        <v>598</v>
      </c>
      <c r="L218" s="2" t="s">
        <v>599</v>
      </c>
      <c r="M218" s="2" t="s">
        <v>598</v>
      </c>
      <c r="N218" s="2" t="s">
        <v>598</v>
      </c>
      <c r="O218" s="2" t="s">
        <v>598</v>
      </c>
      <c r="P218" s="2" t="s">
        <v>598</v>
      </c>
      <c r="Q218" s="2" t="s">
        <v>598</v>
      </c>
      <c r="R218" s="2" t="s">
        <v>598</v>
      </c>
      <c r="S218" s="2" t="s">
        <v>598</v>
      </c>
      <c r="T218" s="2" t="s">
        <v>598</v>
      </c>
      <c r="U218" s="2" t="s">
        <v>598</v>
      </c>
      <c r="V218" s="2" t="s">
        <v>598</v>
      </c>
      <c r="W218" s="2" t="s">
        <v>598</v>
      </c>
      <c r="X218" s="2" t="s">
        <v>598</v>
      </c>
      <c r="Y218" s="2" t="s">
        <v>598</v>
      </c>
      <c r="Z218" s="2" t="s">
        <v>598</v>
      </c>
      <c r="AA218" s="2" t="s">
        <v>598</v>
      </c>
      <c r="AB218" s="2" t="s">
        <v>598</v>
      </c>
      <c r="AC218" s="2" t="s">
        <v>598</v>
      </c>
      <c r="AD218" s="2" t="s">
        <v>598</v>
      </c>
      <c r="AE218" s="2" t="s">
        <v>598</v>
      </c>
      <c r="AF218" s="2" t="s">
        <v>598</v>
      </c>
      <c r="AG218" s="2" t="s">
        <v>598</v>
      </c>
      <c r="AH218" s="2" t="s">
        <v>598</v>
      </c>
      <c r="AI218" s="2" t="s">
        <v>598</v>
      </c>
      <c r="AM218" s="20">
        <f t="shared" si="9"/>
        <v>0</v>
      </c>
      <c r="AN218" s="20">
        <f t="shared" si="10"/>
        <v>0</v>
      </c>
      <c r="AO218" s="92" t="str">
        <f t="shared" si="11"/>
        <v/>
      </c>
    </row>
    <row r="219" spans="1:41" ht="15" customHeight="1" x14ac:dyDescent="0.2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T219" s="2" t="s">
        <v>599</v>
      </c>
      <c r="U219" s="2" t="s">
        <v>599</v>
      </c>
      <c r="V219" s="2" t="s">
        <v>599</v>
      </c>
      <c r="W219" s="2" t="s">
        <v>599</v>
      </c>
      <c r="X219" s="2" t="s">
        <v>599</v>
      </c>
      <c r="Y219" s="2" t="s">
        <v>599</v>
      </c>
      <c r="Z219" s="2" t="s">
        <v>599</v>
      </c>
      <c r="AA219" s="2" t="s">
        <v>599</v>
      </c>
      <c r="AB219" s="2" t="s">
        <v>599</v>
      </c>
      <c r="AC219" s="2" t="s">
        <v>599</v>
      </c>
      <c r="AD219" s="2" t="s">
        <v>599</v>
      </c>
      <c r="AE219" s="2" t="s">
        <v>599</v>
      </c>
      <c r="AF219" s="2" t="s">
        <v>599</v>
      </c>
      <c r="AG219" s="2" t="s">
        <v>599</v>
      </c>
      <c r="AH219" s="2" t="s">
        <v>599</v>
      </c>
      <c r="AI219" s="2" t="s">
        <v>599</v>
      </c>
      <c r="AM219" s="20">
        <f t="shared" si="9"/>
        <v>0</v>
      </c>
      <c r="AN219" s="20">
        <f t="shared" si="10"/>
        <v>0</v>
      </c>
      <c r="AO219" s="92" t="str">
        <f t="shared" si="11"/>
        <v/>
      </c>
    </row>
    <row r="220" spans="1:41" ht="15" customHeight="1" x14ac:dyDescent="0.25">
      <c r="A220" s="2" t="s">
        <v>320</v>
      </c>
      <c r="B220" s="2" t="s">
        <v>321</v>
      </c>
      <c r="C220" s="2">
        <v>2014</v>
      </c>
      <c r="D220" s="2">
        <v>17261</v>
      </c>
      <c r="E220" s="2">
        <v>22.001000000000001</v>
      </c>
      <c r="F220" s="2">
        <v>0</v>
      </c>
      <c r="G220" s="2">
        <v>0.69</v>
      </c>
      <c r="H220" s="2">
        <v>0</v>
      </c>
      <c r="I220" s="2">
        <v>0</v>
      </c>
      <c r="J220" s="2">
        <v>0</v>
      </c>
      <c r="K220" s="2">
        <v>0</v>
      </c>
      <c r="L220" s="2" t="s">
        <v>599</v>
      </c>
      <c r="M220" s="2">
        <v>7.2050000000000001</v>
      </c>
      <c r="N220" s="2">
        <v>9.3949999999999996</v>
      </c>
      <c r="O220" s="2">
        <v>1.911</v>
      </c>
      <c r="P220" s="2">
        <v>0</v>
      </c>
      <c r="Q220" s="2">
        <v>0</v>
      </c>
      <c r="R220" s="2">
        <v>0</v>
      </c>
      <c r="S220" s="2" t="s">
        <v>8</v>
      </c>
      <c r="T220" s="2" t="s">
        <v>598</v>
      </c>
      <c r="U220" s="2" t="s">
        <v>598</v>
      </c>
      <c r="V220" s="2" t="s">
        <v>598</v>
      </c>
      <c r="W220" s="2" t="s">
        <v>598</v>
      </c>
      <c r="X220" s="2" t="s">
        <v>598</v>
      </c>
      <c r="Y220" s="2" t="s">
        <v>598</v>
      </c>
      <c r="Z220" s="2" t="s">
        <v>598</v>
      </c>
      <c r="AA220" s="2">
        <v>0</v>
      </c>
      <c r="AB220" s="2">
        <v>0</v>
      </c>
      <c r="AC220" s="2">
        <v>0</v>
      </c>
      <c r="AD220" s="2">
        <v>2.8</v>
      </c>
      <c r="AE220" s="2">
        <v>0</v>
      </c>
      <c r="AF220" s="2" t="s">
        <v>598</v>
      </c>
      <c r="AG220" s="2">
        <v>0</v>
      </c>
      <c r="AH220" s="2">
        <v>0</v>
      </c>
      <c r="AI220" s="2">
        <v>0</v>
      </c>
      <c r="AM220" s="20">
        <f t="shared" si="9"/>
        <v>22.001000000000001</v>
      </c>
      <c r="AN220" s="20">
        <f t="shared" si="10"/>
        <v>17261</v>
      </c>
      <c r="AO220" s="92">
        <f t="shared" si="11"/>
        <v>784.55524748875052</v>
      </c>
    </row>
    <row r="221" spans="1:41" ht="15" customHeight="1" x14ac:dyDescent="0.25">
      <c r="A221" s="2" t="s">
        <v>322</v>
      </c>
      <c r="B221" s="2" t="s">
        <v>323</v>
      </c>
      <c r="C221" s="2">
        <v>2014</v>
      </c>
      <c r="D221" s="2">
        <v>7.4</v>
      </c>
      <c r="E221" s="2">
        <v>7.38</v>
      </c>
      <c r="F221" s="2" t="s">
        <v>598</v>
      </c>
      <c r="G221" s="2">
        <v>0.01</v>
      </c>
      <c r="H221" s="2" t="s">
        <v>598</v>
      </c>
      <c r="I221" s="2" t="s">
        <v>598</v>
      </c>
      <c r="J221" s="2" t="s">
        <v>598</v>
      </c>
      <c r="K221" s="2" t="s">
        <v>598</v>
      </c>
      <c r="L221" s="2" t="s">
        <v>599</v>
      </c>
      <c r="M221" s="2" t="s">
        <v>598</v>
      </c>
      <c r="N221" s="2" t="s">
        <v>598</v>
      </c>
      <c r="O221" s="2" t="s">
        <v>598</v>
      </c>
      <c r="P221" s="2" t="s">
        <v>598</v>
      </c>
      <c r="Q221" s="2" t="s">
        <v>598</v>
      </c>
      <c r="R221" s="2" t="s">
        <v>598</v>
      </c>
      <c r="S221" s="2" t="s">
        <v>598</v>
      </c>
      <c r="T221" s="2">
        <v>7.2</v>
      </c>
      <c r="U221" s="2" t="s">
        <v>598</v>
      </c>
      <c r="V221" s="2" t="s">
        <v>598</v>
      </c>
      <c r="W221" s="2" t="s">
        <v>598</v>
      </c>
      <c r="X221" s="2" t="s">
        <v>598</v>
      </c>
      <c r="Y221" s="2" t="s">
        <v>598</v>
      </c>
      <c r="Z221" s="2" t="s">
        <v>598</v>
      </c>
      <c r="AA221" s="2" t="s">
        <v>598</v>
      </c>
      <c r="AB221" s="2" t="s">
        <v>598</v>
      </c>
      <c r="AC221" s="2" t="s">
        <v>598</v>
      </c>
      <c r="AD221" s="2" t="s">
        <v>598</v>
      </c>
      <c r="AE221" s="2" t="s">
        <v>598</v>
      </c>
      <c r="AF221" s="2" t="s">
        <v>598</v>
      </c>
      <c r="AG221" s="2" t="s">
        <v>598</v>
      </c>
      <c r="AH221" s="2">
        <v>0.17</v>
      </c>
      <c r="AI221" s="2">
        <v>0.17</v>
      </c>
      <c r="AM221" s="20">
        <f t="shared" si="9"/>
        <v>7.38</v>
      </c>
      <c r="AN221" s="20">
        <f t="shared" si="10"/>
        <v>7.4</v>
      </c>
      <c r="AO221" s="92">
        <f t="shared" si="11"/>
        <v>1.0027100271002711</v>
      </c>
    </row>
    <row r="222" spans="1:41" ht="15" customHeight="1" x14ac:dyDescent="0.25">
      <c r="A222" s="2" t="s">
        <v>322</v>
      </c>
      <c r="B222" s="2" t="s">
        <v>324</v>
      </c>
      <c r="C222" s="2">
        <v>2014</v>
      </c>
      <c r="D222" s="2">
        <v>2.0499999999999998</v>
      </c>
      <c r="E222" s="2">
        <v>2.0449999999999999</v>
      </c>
      <c r="F222" s="2" t="s">
        <v>598</v>
      </c>
      <c r="G222" s="2">
        <v>1.37</v>
      </c>
      <c r="H222" s="2" t="s">
        <v>598</v>
      </c>
      <c r="I222" s="2" t="s">
        <v>598</v>
      </c>
      <c r="J222" s="2" t="s">
        <v>598</v>
      </c>
      <c r="K222" s="2">
        <v>0.66</v>
      </c>
      <c r="L222" s="2" t="s">
        <v>601</v>
      </c>
      <c r="M222" s="2" t="s">
        <v>598</v>
      </c>
      <c r="N222" s="2" t="s">
        <v>598</v>
      </c>
      <c r="O222" s="2" t="s">
        <v>598</v>
      </c>
      <c r="P222" s="2" t="s">
        <v>598</v>
      </c>
      <c r="Q222" s="2" t="s">
        <v>598</v>
      </c>
      <c r="R222" s="2" t="s">
        <v>598</v>
      </c>
      <c r="S222" s="2" t="s">
        <v>598</v>
      </c>
      <c r="T222" s="2" t="s">
        <v>598</v>
      </c>
      <c r="U222" s="2" t="s">
        <v>598</v>
      </c>
      <c r="V222" s="2" t="s">
        <v>598</v>
      </c>
      <c r="W222" s="2" t="s">
        <v>598</v>
      </c>
      <c r="X222" s="2" t="s">
        <v>598</v>
      </c>
      <c r="Y222" s="2">
        <v>1.4999999999999999E-2</v>
      </c>
      <c r="Z222" s="2" t="s">
        <v>598</v>
      </c>
      <c r="AA222" s="2" t="s">
        <v>598</v>
      </c>
      <c r="AB222" s="2" t="s">
        <v>598</v>
      </c>
      <c r="AC222" s="2" t="s">
        <v>598</v>
      </c>
      <c r="AD222" s="2" t="s">
        <v>598</v>
      </c>
      <c r="AE222" s="2" t="s">
        <v>598</v>
      </c>
      <c r="AF222" s="2" t="s">
        <v>598</v>
      </c>
      <c r="AG222" s="2" t="s">
        <v>598</v>
      </c>
      <c r="AH222" s="2" t="s">
        <v>598</v>
      </c>
      <c r="AI222" s="2" t="s">
        <v>598</v>
      </c>
      <c r="AM222" s="20">
        <f t="shared" si="9"/>
        <v>2.0450000000000004</v>
      </c>
      <c r="AN222" s="20">
        <f t="shared" si="10"/>
        <v>2.0499999999999998</v>
      </c>
      <c r="AO222" s="92">
        <f t="shared" si="11"/>
        <v>1.0024449877750607</v>
      </c>
    </row>
    <row r="223" spans="1:41" ht="15" customHeight="1" x14ac:dyDescent="0.25">
      <c r="A223" s="2" t="s">
        <v>322</v>
      </c>
      <c r="B223" s="2" t="s">
        <v>325</v>
      </c>
      <c r="C223" s="2">
        <v>2014</v>
      </c>
      <c r="D223" s="2" t="s">
        <v>598</v>
      </c>
      <c r="E223" s="2" t="s">
        <v>598</v>
      </c>
      <c r="F223" s="2" t="s">
        <v>598</v>
      </c>
      <c r="G223" s="2" t="s">
        <v>598</v>
      </c>
      <c r="H223" s="2" t="s">
        <v>598</v>
      </c>
      <c r="I223" s="2" t="s">
        <v>598</v>
      </c>
      <c r="J223" s="2" t="s">
        <v>598</v>
      </c>
      <c r="K223" s="2" t="s">
        <v>598</v>
      </c>
      <c r="L223" s="2" t="s">
        <v>599</v>
      </c>
      <c r="M223" s="2" t="s">
        <v>598</v>
      </c>
      <c r="N223" s="2" t="s">
        <v>598</v>
      </c>
      <c r="O223" s="2" t="s">
        <v>598</v>
      </c>
      <c r="P223" s="2" t="s">
        <v>598</v>
      </c>
      <c r="Q223" s="2" t="s">
        <v>598</v>
      </c>
      <c r="R223" s="2" t="s">
        <v>598</v>
      </c>
      <c r="S223" s="2" t="s">
        <v>598</v>
      </c>
      <c r="T223" s="2" t="s">
        <v>598</v>
      </c>
      <c r="U223" s="2" t="s">
        <v>598</v>
      </c>
      <c r="V223" s="2" t="s">
        <v>598</v>
      </c>
      <c r="W223" s="2" t="s">
        <v>598</v>
      </c>
      <c r="X223" s="2" t="s">
        <v>598</v>
      </c>
      <c r="Y223" s="2" t="s">
        <v>598</v>
      </c>
      <c r="Z223" s="2" t="s">
        <v>598</v>
      </c>
      <c r="AA223" s="2" t="s">
        <v>598</v>
      </c>
      <c r="AB223" s="2" t="s">
        <v>598</v>
      </c>
      <c r="AC223" s="2" t="s">
        <v>598</v>
      </c>
      <c r="AD223" s="2" t="s">
        <v>598</v>
      </c>
      <c r="AE223" s="2" t="s">
        <v>598</v>
      </c>
      <c r="AF223" s="2" t="s">
        <v>598</v>
      </c>
      <c r="AG223" s="2" t="s">
        <v>598</v>
      </c>
      <c r="AH223" s="2" t="s">
        <v>598</v>
      </c>
      <c r="AI223" s="2" t="s">
        <v>598</v>
      </c>
      <c r="AM223" s="20">
        <f t="shared" si="9"/>
        <v>0</v>
      </c>
      <c r="AN223" s="20">
        <f t="shared" si="10"/>
        <v>0</v>
      </c>
      <c r="AO223" s="92" t="str">
        <f t="shared" si="11"/>
        <v/>
      </c>
    </row>
    <row r="224" spans="1:41" ht="15" customHeight="1" x14ac:dyDescent="0.25">
      <c r="A224" s="2" t="s">
        <v>322</v>
      </c>
      <c r="B224" s="2" t="s">
        <v>326</v>
      </c>
      <c r="C224" s="2">
        <v>2014</v>
      </c>
      <c r="D224" s="2">
        <v>2.35</v>
      </c>
      <c r="E224" s="2">
        <v>2.3450000000000002</v>
      </c>
      <c r="F224" s="2" t="s">
        <v>598</v>
      </c>
      <c r="G224" s="2">
        <v>4.4999999999999998E-2</v>
      </c>
      <c r="H224" s="2" t="s">
        <v>598</v>
      </c>
      <c r="I224" s="2" t="s">
        <v>598</v>
      </c>
      <c r="J224" s="2" t="s">
        <v>598</v>
      </c>
      <c r="K224" s="2" t="s">
        <v>598</v>
      </c>
      <c r="L224" s="2" t="s">
        <v>599</v>
      </c>
      <c r="M224" s="2" t="s">
        <v>598</v>
      </c>
      <c r="N224" s="2" t="s">
        <v>598</v>
      </c>
      <c r="O224" s="2" t="s">
        <v>598</v>
      </c>
      <c r="P224" s="2" t="s">
        <v>598</v>
      </c>
      <c r="Q224" s="2" t="s">
        <v>598</v>
      </c>
      <c r="R224" s="2" t="s">
        <v>598</v>
      </c>
      <c r="S224" s="2" t="s">
        <v>598</v>
      </c>
      <c r="T224" s="2">
        <v>2.2000000000000002</v>
      </c>
      <c r="U224" s="2" t="s">
        <v>598</v>
      </c>
      <c r="V224" s="2" t="s">
        <v>598</v>
      </c>
      <c r="W224" s="2" t="s">
        <v>598</v>
      </c>
      <c r="X224" s="2" t="s">
        <v>598</v>
      </c>
      <c r="Y224" s="2" t="s">
        <v>598</v>
      </c>
      <c r="Z224" s="2" t="s">
        <v>598</v>
      </c>
      <c r="AA224" s="2" t="s">
        <v>598</v>
      </c>
      <c r="AB224" s="2" t="s">
        <v>598</v>
      </c>
      <c r="AC224" s="2" t="s">
        <v>598</v>
      </c>
      <c r="AD224" s="2" t="s">
        <v>598</v>
      </c>
      <c r="AE224" s="2" t="s">
        <v>598</v>
      </c>
      <c r="AF224" s="2" t="s">
        <v>598</v>
      </c>
      <c r="AG224" s="2" t="s">
        <v>598</v>
      </c>
      <c r="AH224" s="2">
        <v>0.1</v>
      </c>
      <c r="AI224" s="2">
        <v>0.1</v>
      </c>
      <c r="AM224" s="20">
        <f t="shared" si="9"/>
        <v>2.3450000000000002</v>
      </c>
      <c r="AN224" s="20">
        <f t="shared" si="10"/>
        <v>2.35</v>
      </c>
      <c r="AO224" s="92">
        <f t="shared" si="11"/>
        <v>1.0021321961620469</v>
      </c>
    </row>
    <row r="225" spans="1:41" ht="15" customHeight="1" x14ac:dyDescent="0.2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T225" s="2" t="s">
        <v>599</v>
      </c>
      <c r="U225" s="2" t="s">
        <v>599</v>
      </c>
      <c r="V225" s="2" t="s">
        <v>599</v>
      </c>
      <c r="W225" s="2" t="s">
        <v>599</v>
      </c>
      <c r="X225" s="2" t="s">
        <v>599</v>
      </c>
      <c r="Y225" s="2" t="s">
        <v>599</v>
      </c>
      <c r="Z225" s="2" t="s">
        <v>599</v>
      </c>
      <c r="AA225" s="2" t="s">
        <v>599</v>
      </c>
      <c r="AB225" s="2" t="s">
        <v>599</v>
      </c>
      <c r="AC225" s="2" t="s">
        <v>599</v>
      </c>
      <c r="AD225" s="2" t="s">
        <v>599</v>
      </c>
      <c r="AE225" s="2" t="s">
        <v>599</v>
      </c>
      <c r="AF225" s="2" t="s">
        <v>599</v>
      </c>
      <c r="AG225" s="2" t="s">
        <v>599</v>
      </c>
      <c r="AH225" s="2" t="s">
        <v>599</v>
      </c>
      <c r="AI225" s="2" t="s">
        <v>599</v>
      </c>
      <c r="AM225" s="20">
        <f t="shared" si="9"/>
        <v>0</v>
      </c>
      <c r="AN225" s="20">
        <f t="shared" si="10"/>
        <v>0</v>
      </c>
      <c r="AO225" s="92" t="str">
        <f t="shared" si="11"/>
        <v/>
      </c>
    </row>
    <row r="226" spans="1:41" ht="15" customHeight="1" x14ac:dyDescent="0.2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T226" s="2" t="s">
        <v>599</v>
      </c>
      <c r="U226" s="2" t="s">
        <v>599</v>
      </c>
      <c r="V226" s="2" t="s">
        <v>599</v>
      </c>
      <c r="W226" s="2" t="s">
        <v>599</v>
      </c>
      <c r="X226" s="2" t="s">
        <v>599</v>
      </c>
      <c r="Y226" s="2" t="s">
        <v>599</v>
      </c>
      <c r="Z226" s="2" t="s">
        <v>599</v>
      </c>
      <c r="AA226" s="2" t="s">
        <v>599</v>
      </c>
      <c r="AB226" s="2" t="s">
        <v>599</v>
      </c>
      <c r="AC226" s="2" t="s">
        <v>599</v>
      </c>
      <c r="AD226" s="2" t="s">
        <v>599</v>
      </c>
      <c r="AE226" s="2" t="s">
        <v>599</v>
      </c>
      <c r="AF226" s="2" t="s">
        <v>599</v>
      </c>
      <c r="AG226" s="2" t="s">
        <v>599</v>
      </c>
      <c r="AH226" s="2" t="s">
        <v>599</v>
      </c>
      <c r="AI226" s="2" t="s">
        <v>599</v>
      </c>
      <c r="AM226" s="20">
        <f t="shared" si="9"/>
        <v>0</v>
      </c>
      <c r="AN226" s="20">
        <f t="shared" si="10"/>
        <v>0</v>
      </c>
      <c r="AO226" s="92" t="str">
        <f t="shared" si="11"/>
        <v/>
      </c>
    </row>
    <row r="227" spans="1:41" ht="15" customHeight="1" x14ac:dyDescent="0.25">
      <c r="A227" s="2" t="s">
        <v>331</v>
      </c>
      <c r="B227" s="2" t="s">
        <v>332</v>
      </c>
      <c r="C227" s="2">
        <v>2014</v>
      </c>
      <c r="D227" s="2">
        <v>41.594000000000001</v>
      </c>
      <c r="E227" s="2">
        <v>45.116</v>
      </c>
      <c r="F227" s="2" t="s">
        <v>598</v>
      </c>
      <c r="G227" s="2">
        <v>1.286</v>
      </c>
      <c r="H227" s="2" t="s">
        <v>598</v>
      </c>
      <c r="I227" s="2" t="s">
        <v>598</v>
      </c>
      <c r="J227" s="2" t="s">
        <v>598</v>
      </c>
      <c r="K227" s="2" t="s">
        <v>598</v>
      </c>
      <c r="L227" s="2" t="s">
        <v>599</v>
      </c>
      <c r="M227" s="2">
        <v>6.3680000000000003</v>
      </c>
      <c r="N227" s="2">
        <v>9.8550000000000004</v>
      </c>
      <c r="O227" s="2">
        <v>14.7</v>
      </c>
      <c r="P227" s="2" t="s">
        <v>598</v>
      </c>
      <c r="Q227" s="2" t="s">
        <v>598</v>
      </c>
      <c r="R227" s="2" t="s">
        <v>598</v>
      </c>
      <c r="S227" s="2" t="s">
        <v>598</v>
      </c>
      <c r="T227" s="2" t="s">
        <v>598</v>
      </c>
      <c r="U227" s="2">
        <v>8.3309999999999995</v>
      </c>
      <c r="V227" s="2" t="s">
        <v>598</v>
      </c>
      <c r="W227" s="2" t="s">
        <v>598</v>
      </c>
      <c r="X227" s="2" t="s">
        <v>598</v>
      </c>
      <c r="Y227" s="2" t="s">
        <v>598</v>
      </c>
      <c r="Z227" s="2" t="s">
        <v>598</v>
      </c>
      <c r="AA227" s="2" t="s">
        <v>598</v>
      </c>
      <c r="AB227" s="2" t="s">
        <v>598</v>
      </c>
      <c r="AC227" s="2" t="s">
        <v>598</v>
      </c>
      <c r="AD227" s="2">
        <v>4.5759999999999996</v>
      </c>
      <c r="AE227" s="2" t="s">
        <v>598</v>
      </c>
      <c r="AF227" s="2" t="s">
        <v>598</v>
      </c>
      <c r="AG227" s="2" t="s">
        <v>598</v>
      </c>
      <c r="AH227" s="2" t="s">
        <v>598</v>
      </c>
      <c r="AI227" s="2" t="s">
        <v>598</v>
      </c>
      <c r="AM227" s="20">
        <f t="shared" si="9"/>
        <v>45.116000000000007</v>
      </c>
      <c r="AN227" s="20">
        <f t="shared" si="10"/>
        <v>41.594000000000001</v>
      </c>
      <c r="AO227" s="92">
        <f t="shared" si="11"/>
        <v>0.92193456866743495</v>
      </c>
    </row>
    <row r="228" spans="1:41" ht="15" customHeight="1" x14ac:dyDescent="0.25">
      <c r="A228" s="2" t="s">
        <v>331</v>
      </c>
      <c r="B228" s="2" t="s">
        <v>333</v>
      </c>
      <c r="C228" s="2">
        <v>2014</v>
      </c>
      <c r="D228" s="2">
        <v>46.3</v>
      </c>
      <c r="E228" s="2">
        <v>55.2</v>
      </c>
      <c r="F228" s="2" t="s">
        <v>598</v>
      </c>
      <c r="G228" s="2">
        <v>0.5</v>
      </c>
      <c r="H228" s="2" t="s">
        <v>598</v>
      </c>
      <c r="I228" s="2" t="s">
        <v>598</v>
      </c>
      <c r="J228" s="2" t="s">
        <v>598</v>
      </c>
      <c r="K228" s="2" t="s">
        <v>598</v>
      </c>
      <c r="L228" s="2" t="s">
        <v>599</v>
      </c>
      <c r="M228" s="2" t="s">
        <v>598</v>
      </c>
      <c r="N228" s="2">
        <v>9.4</v>
      </c>
      <c r="O228" s="2">
        <v>23.2</v>
      </c>
      <c r="P228" s="2">
        <v>13.9</v>
      </c>
      <c r="Q228" s="2" t="s">
        <v>598</v>
      </c>
      <c r="R228" s="2" t="s">
        <v>598</v>
      </c>
      <c r="S228" s="2" t="s">
        <v>8</v>
      </c>
      <c r="T228" s="2" t="s">
        <v>598</v>
      </c>
      <c r="U228" s="2" t="s">
        <v>598</v>
      </c>
      <c r="V228" s="2" t="s">
        <v>598</v>
      </c>
      <c r="W228" s="2" t="s">
        <v>598</v>
      </c>
      <c r="X228" s="2" t="s">
        <v>598</v>
      </c>
      <c r="Y228" s="2" t="s">
        <v>598</v>
      </c>
      <c r="Z228" s="2" t="s">
        <v>598</v>
      </c>
      <c r="AA228" s="2" t="s">
        <v>598</v>
      </c>
      <c r="AB228" s="2" t="s">
        <v>598</v>
      </c>
      <c r="AC228" s="2" t="s">
        <v>598</v>
      </c>
      <c r="AD228" s="2">
        <v>8.1999999999999993</v>
      </c>
      <c r="AE228" s="2" t="s">
        <v>598</v>
      </c>
      <c r="AF228" s="2" t="s">
        <v>598</v>
      </c>
      <c r="AG228" s="2" t="s">
        <v>598</v>
      </c>
      <c r="AH228" s="2" t="s">
        <v>598</v>
      </c>
      <c r="AI228" s="2" t="s">
        <v>598</v>
      </c>
      <c r="AM228" s="20">
        <f t="shared" si="9"/>
        <v>55.2</v>
      </c>
      <c r="AN228" s="20">
        <f t="shared" si="10"/>
        <v>46.3</v>
      </c>
      <c r="AO228" s="92">
        <f t="shared" si="11"/>
        <v>0.83876811594202894</v>
      </c>
    </row>
    <row r="229" spans="1:41" ht="15" customHeight="1" x14ac:dyDescent="0.25">
      <c r="A229" s="2" t="s">
        <v>331</v>
      </c>
      <c r="B229" s="2" t="s">
        <v>334</v>
      </c>
      <c r="C229" s="2">
        <v>2014</v>
      </c>
      <c r="D229" s="2">
        <v>19</v>
      </c>
      <c r="E229" s="2">
        <v>21.8</v>
      </c>
      <c r="F229" s="2" t="s">
        <v>598</v>
      </c>
      <c r="G229" s="2">
        <v>0.7</v>
      </c>
      <c r="H229" s="2" t="s">
        <v>598</v>
      </c>
      <c r="I229" s="2" t="s">
        <v>598</v>
      </c>
      <c r="J229" s="2" t="s">
        <v>598</v>
      </c>
      <c r="K229" s="2" t="s">
        <v>598</v>
      </c>
      <c r="L229" s="2" t="s">
        <v>599</v>
      </c>
      <c r="M229" s="2" t="s">
        <v>598</v>
      </c>
      <c r="N229" s="2" t="s">
        <v>598</v>
      </c>
      <c r="O229" s="2">
        <v>2.7</v>
      </c>
      <c r="P229" s="2">
        <v>17.399999999999999</v>
      </c>
      <c r="Q229" s="2" t="s">
        <v>598</v>
      </c>
      <c r="R229" s="2" t="s">
        <v>598</v>
      </c>
      <c r="S229" s="2" t="s">
        <v>8</v>
      </c>
      <c r="T229" s="2" t="s">
        <v>598</v>
      </c>
      <c r="U229" s="2" t="s">
        <v>598</v>
      </c>
      <c r="V229" s="2" t="s">
        <v>598</v>
      </c>
      <c r="W229" s="2" t="s">
        <v>598</v>
      </c>
      <c r="X229" s="2" t="s">
        <v>598</v>
      </c>
      <c r="Y229" s="2" t="s">
        <v>598</v>
      </c>
      <c r="Z229" s="2" t="s">
        <v>598</v>
      </c>
      <c r="AA229" s="2" t="s">
        <v>598</v>
      </c>
      <c r="AB229" s="2" t="s">
        <v>598</v>
      </c>
      <c r="AC229" s="2" t="s">
        <v>598</v>
      </c>
      <c r="AD229" s="2">
        <v>1</v>
      </c>
      <c r="AE229" s="2" t="s">
        <v>598</v>
      </c>
      <c r="AF229" s="2" t="s">
        <v>598</v>
      </c>
      <c r="AG229" s="2" t="s">
        <v>598</v>
      </c>
      <c r="AH229" s="2" t="s">
        <v>598</v>
      </c>
      <c r="AI229" s="2" t="s">
        <v>598</v>
      </c>
      <c r="AM229" s="20">
        <f t="shared" si="9"/>
        <v>21.799999999999997</v>
      </c>
      <c r="AN229" s="20">
        <f t="shared" si="10"/>
        <v>19</v>
      </c>
      <c r="AO229" s="92">
        <f t="shared" si="11"/>
        <v>0.87155963302752304</v>
      </c>
    </row>
    <row r="230" spans="1:41" ht="15" customHeight="1" x14ac:dyDescent="0.25">
      <c r="A230" s="2" t="s">
        <v>331</v>
      </c>
      <c r="B230" s="2" t="s">
        <v>335</v>
      </c>
      <c r="C230" s="2">
        <v>2014</v>
      </c>
      <c r="D230" s="2">
        <v>30.96</v>
      </c>
      <c r="E230" s="2">
        <v>40.54</v>
      </c>
      <c r="F230" s="2" t="s">
        <v>598</v>
      </c>
      <c r="G230" s="2">
        <v>0.54</v>
      </c>
      <c r="H230" s="2" t="s">
        <v>598</v>
      </c>
      <c r="I230" s="2" t="s">
        <v>598</v>
      </c>
      <c r="J230" s="2" t="s">
        <v>598</v>
      </c>
      <c r="K230" s="2" t="s">
        <v>598</v>
      </c>
      <c r="L230" s="2" t="s">
        <v>599</v>
      </c>
      <c r="M230" s="2">
        <v>35.200000000000003</v>
      </c>
      <c r="N230" s="2" t="s">
        <v>598</v>
      </c>
      <c r="O230" s="2" t="s">
        <v>598</v>
      </c>
      <c r="P230" s="2" t="s">
        <v>598</v>
      </c>
      <c r="Q230" s="2" t="s">
        <v>598</v>
      </c>
      <c r="R230" s="2" t="s">
        <v>598</v>
      </c>
      <c r="S230" s="2" t="s">
        <v>598</v>
      </c>
      <c r="T230" s="2" t="s">
        <v>598</v>
      </c>
      <c r="U230" s="2" t="s">
        <v>598</v>
      </c>
      <c r="V230" s="2" t="s">
        <v>598</v>
      </c>
      <c r="W230" s="2" t="s">
        <v>598</v>
      </c>
      <c r="X230" s="2" t="s">
        <v>598</v>
      </c>
      <c r="Y230" s="2" t="s">
        <v>598</v>
      </c>
      <c r="Z230" s="2" t="s">
        <v>598</v>
      </c>
      <c r="AA230" s="2" t="s">
        <v>598</v>
      </c>
      <c r="AB230" s="2" t="s">
        <v>598</v>
      </c>
      <c r="AC230" s="2" t="s">
        <v>598</v>
      </c>
      <c r="AD230" s="2">
        <v>4.8</v>
      </c>
      <c r="AE230" s="2" t="s">
        <v>598</v>
      </c>
      <c r="AF230" s="2" t="s">
        <v>598</v>
      </c>
      <c r="AG230" s="2" t="s">
        <v>598</v>
      </c>
      <c r="AH230" s="2" t="s">
        <v>598</v>
      </c>
      <c r="AI230" s="2" t="s">
        <v>598</v>
      </c>
      <c r="AM230" s="20">
        <f t="shared" si="9"/>
        <v>40.54</v>
      </c>
      <c r="AN230" s="20">
        <f t="shared" si="10"/>
        <v>30.96</v>
      </c>
      <c r="AO230" s="92">
        <f t="shared" si="11"/>
        <v>0.76369018253576715</v>
      </c>
    </row>
    <row r="231" spans="1:41" ht="15" customHeight="1" x14ac:dyDescent="0.25">
      <c r="A231" s="2" t="s">
        <v>331</v>
      </c>
      <c r="B231" s="2" t="s">
        <v>336</v>
      </c>
      <c r="C231" s="2">
        <v>2014</v>
      </c>
      <c r="D231" s="2">
        <v>24.3</v>
      </c>
      <c r="E231" s="2">
        <v>29.77</v>
      </c>
      <c r="F231" s="2" t="s">
        <v>598</v>
      </c>
      <c r="G231" s="2" t="s">
        <v>598</v>
      </c>
      <c r="H231" s="2" t="s">
        <v>598</v>
      </c>
      <c r="I231" s="2" t="s">
        <v>598</v>
      </c>
      <c r="J231" s="2" t="s">
        <v>598</v>
      </c>
      <c r="K231" s="2">
        <v>0.27</v>
      </c>
      <c r="L231" s="2" t="s">
        <v>601</v>
      </c>
      <c r="M231" s="2">
        <v>25.9</v>
      </c>
      <c r="N231" s="2" t="s">
        <v>598</v>
      </c>
      <c r="O231" s="2" t="s">
        <v>598</v>
      </c>
      <c r="P231" s="2" t="s">
        <v>598</v>
      </c>
      <c r="Q231" s="2" t="s">
        <v>598</v>
      </c>
      <c r="R231" s="2" t="s">
        <v>598</v>
      </c>
      <c r="S231" s="2" t="s">
        <v>598</v>
      </c>
      <c r="T231" s="2" t="s">
        <v>598</v>
      </c>
      <c r="U231" s="2" t="s">
        <v>598</v>
      </c>
      <c r="V231" s="2" t="s">
        <v>598</v>
      </c>
      <c r="W231" s="2" t="s">
        <v>598</v>
      </c>
      <c r="X231" s="2" t="s">
        <v>598</v>
      </c>
      <c r="Y231" s="2" t="s">
        <v>598</v>
      </c>
      <c r="Z231" s="2" t="s">
        <v>598</v>
      </c>
      <c r="AA231" s="2" t="s">
        <v>598</v>
      </c>
      <c r="AB231" s="2" t="s">
        <v>598</v>
      </c>
      <c r="AC231" s="2" t="s">
        <v>598</v>
      </c>
      <c r="AD231" s="2">
        <v>3.6</v>
      </c>
      <c r="AE231" s="2" t="s">
        <v>598</v>
      </c>
      <c r="AF231" s="2" t="s">
        <v>598</v>
      </c>
      <c r="AG231" s="2" t="s">
        <v>598</v>
      </c>
      <c r="AH231" s="2" t="s">
        <v>598</v>
      </c>
      <c r="AI231" s="2" t="s">
        <v>598</v>
      </c>
      <c r="AM231" s="20">
        <f t="shared" si="9"/>
        <v>29.77</v>
      </c>
      <c r="AN231" s="20">
        <f t="shared" si="10"/>
        <v>24.3</v>
      </c>
      <c r="AO231" s="92">
        <f t="shared" si="11"/>
        <v>0.81625797783003029</v>
      </c>
    </row>
    <row r="232" spans="1:41" ht="15" customHeight="1" x14ac:dyDescent="0.25">
      <c r="A232" s="2" t="s">
        <v>331</v>
      </c>
      <c r="B232" s="2" t="s">
        <v>337</v>
      </c>
      <c r="C232" s="2">
        <v>2014</v>
      </c>
      <c r="D232" s="2">
        <v>26.6</v>
      </c>
      <c r="E232" s="2">
        <v>27.3</v>
      </c>
      <c r="F232" s="2" t="s">
        <v>598</v>
      </c>
      <c r="G232" s="2">
        <v>0.7</v>
      </c>
      <c r="H232" s="2" t="s">
        <v>598</v>
      </c>
      <c r="I232" s="2" t="s">
        <v>598</v>
      </c>
      <c r="J232" s="2" t="s">
        <v>598</v>
      </c>
      <c r="K232" s="2" t="s">
        <v>598</v>
      </c>
      <c r="L232" s="2" t="s">
        <v>599</v>
      </c>
      <c r="M232" s="2">
        <v>26.6</v>
      </c>
      <c r="N232" s="2" t="s">
        <v>598</v>
      </c>
      <c r="O232" s="2" t="s">
        <v>598</v>
      </c>
      <c r="P232" s="2" t="s">
        <v>598</v>
      </c>
      <c r="Q232" s="2" t="s">
        <v>598</v>
      </c>
      <c r="R232" s="2" t="s">
        <v>598</v>
      </c>
      <c r="S232" s="2" t="s">
        <v>598</v>
      </c>
      <c r="T232" s="2" t="s">
        <v>598</v>
      </c>
      <c r="U232" s="2" t="s">
        <v>598</v>
      </c>
      <c r="V232" s="2" t="s">
        <v>598</v>
      </c>
      <c r="W232" s="2" t="s">
        <v>598</v>
      </c>
      <c r="X232" s="2" t="s">
        <v>598</v>
      </c>
      <c r="Y232" s="2" t="s">
        <v>598</v>
      </c>
      <c r="Z232" s="2" t="s">
        <v>598</v>
      </c>
      <c r="AA232" s="2" t="s">
        <v>598</v>
      </c>
      <c r="AB232" s="2" t="s">
        <v>598</v>
      </c>
      <c r="AC232" s="2" t="s">
        <v>598</v>
      </c>
      <c r="AD232" s="2" t="s">
        <v>598</v>
      </c>
      <c r="AE232" s="2" t="s">
        <v>598</v>
      </c>
      <c r="AF232" s="2" t="s">
        <v>598</v>
      </c>
      <c r="AG232" s="2" t="s">
        <v>598</v>
      </c>
      <c r="AH232" s="2" t="s">
        <v>598</v>
      </c>
      <c r="AI232" s="2" t="s">
        <v>598</v>
      </c>
      <c r="AM232" s="20">
        <f t="shared" si="9"/>
        <v>27.3</v>
      </c>
      <c r="AN232" s="20">
        <f t="shared" si="10"/>
        <v>26.6</v>
      </c>
      <c r="AO232" s="92">
        <f t="shared" si="11"/>
        <v>0.97435897435897434</v>
      </c>
    </row>
    <row r="233" spans="1:41" ht="15" customHeight="1" x14ac:dyDescent="0.25">
      <c r="A233" s="2" t="s">
        <v>331</v>
      </c>
      <c r="B233" s="2" t="s">
        <v>338</v>
      </c>
      <c r="C233" s="2">
        <v>2014</v>
      </c>
      <c r="D233" s="2">
        <v>15.8</v>
      </c>
      <c r="E233" s="2">
        <v>18.376000000000001</v>
      </c>
      <c r="F233" s="2" t="s">
        <v>598</v>
      </c>
      <c r="G233" s="2">
        <v>0.92200000000000004</v>
      </c>
      <c r="H233" s="2" t="s">
        <v>598</v>
      </c>
      <c r="I233" s="2" t="s">
        <v>598</v>
      </c>
      <c r="J233" s="2" t="s">
        <v>598</v>
      </c>
      <c r="K233" s="2" t="s">
        <v>598</v>
      </c>
      <c r="L233" s="2" t="s">
        <v>599</v>
      </c>
      <c r="M233" s="2" t="s">
        <v>598</v>
      </c>
      <c r="N233" s="2" t="s">
        <v>598</v>
      </c>
      <c r="O233" s="2" t="s">
        <v>598</v>
      </c>
      <c r="P233" s="2" t="s">
        <v>598</v>
      </c>
      <c r="Q233" s="2" t="s">
        <v>598</v>
      </c>
      <c r="R233" s="2" t="s">
        <v>598</v>
      </c>
      <c r="S233" s="2" t="s">
        <v>598</v>
      </c>
      <c r="T233" s="2">
        <v>6.7770000000000001</v>
      </c>
      <c r="U233" s="2">
        <v>10.677</v>
      </c>
      <c r="V233" s="2" t="s">
        <v>598</v>
      </c>
      <c r="W233" s="2" t="s">
        <v>598</v>
      </c>
      <c r="X233" s="2" t="s">
        <v>598</v>
      </c>
      <c r="Y233" s="2" t="s">
        <v>598</v>
      </c>
      <c r="Z233" s="2" t="s">
        <v>598</v>
      </c>
      <c r="AA233" s="2" t="s">
        <v>598</v>
      </c>
      <c r="AB233" s="2" t="s">
        <v>598</v>
      </c>
      <c r="AC233" s="2" t="s">
        <v>598</v>
      </c>
      <c r="AD233" s="2" t="s">
        <v>598</v>
      </c>
      <c r="AE233" s="2" t="s">
        <v>598</v>
      </c>
      <c r="AF233" s="2" t="s">
        <v>598</v>
      </c>
      <c r="AG233" s="2" t="s">
        <v>598</v>
      </c>
      <c r="AH233" s="2" t="s">
        <v>598</v>
      </c>
      <c r="AI233" s="2" t="s">
        <v>598</v>
      </c>
      <c r="AM233" s="20">
        <f t="shared" si="9"/>
        <v>18.375999999999998</v>
      </c>
      <c r="AN233" s="20">
        <f t="shared" si="10"/>
        <v>15.8</v>
      </c>
      <c r="AO233" s="92">
        <f t="shared" si="11"/>
        <v>0.85981715280801063</v>
      </c>
    </row>
    <row r="234" spans="1:41" ht="15" customHeight="1" x14ac:dyDescent="0.25">
      <c r="A234" s="2" t="s">
        <v>331</v>
      </c>
      <c r="B234" s="2" t="s">
        <v>339</v>
      </c>
      <c r="C234" s="2">
        <v>2014</v>
      </c>
      <c r="D234" s="2">
        <v>38.351999999999997</v>
      </c>
      <c r="E234" s="2">
        <v>37.984999999999999</v>
      </c>
      <c r="F234" s="2" t="s">
        <v>598</v>
      </c>
      <c r="G234" s="2">
        <v>0.22</v>
      </c>
      <c r="H234" s="2" t="s">
        <v>598</v>
      </c>
      <c r="I234" s="2" t="s">
        <v>598</v>
      </c>
      <c r="J234" s="2" t="s">
        <v>598</v>
      </c>
      <c r="K234" s="2" t="s">
        <v>598</v>
      </c>
      <c r="L234" s="2" t="s">
        <v>599</v>
      </c>
      <c r="M234" s="2" t="s">
        <v>598</v>
      </c>
      <c r="N234" s="2">
        <v>9.26</v>
      </c>
      <c r="O234" s="2">
        <v>7.05</v>
      </c>
      <c r="P234" s="2">
        <v>15.24</v>
      </c>
      <c r="Q234" s="2" t="s">
        <v>598</v>
      </c>
      <c r="R234" s="2" t="s">
        <v>598</v>
      </c>
      <c r="S234" s="2" t="s">
        <v>598</v>
      </c>
      <c r="T234" s="2" t="s">
        <v>598</v>
      </c>
      <c r="U234" s="2" t="s">
        <v>598</v>
      </c>
      <c r="V234" s="2" t="s">
        <v>598</v>
      </c>
      <c r="W234" s="2" t="s">
        <v>598</v>
      </c>
      <c r="X234" s="2" t="s">
        <v>598</v>
      </c>
      <c r="Y234" s="2" t="s">
        <v>598</v>
      </c>
      <c r="Z234" s="2" t="s">
        <v>598</v>
      </c>
      <c r="AA234" s="2" t="s">
        <v>598</v>
      </c>
      <c r="AB234" s="2" t="s">
        <v>598</v>
      </c>
      <c r="AC234" s="2" t="s">
        <v>598</v>
      </c>
      <c r="AD234" s="2">
        <v>6.2149999999999999</v>
      </c>
      <c r="AE234" s="2" t="s">
        <v>598</v>
      </c>
      <c r="AF234" s="2" t="s">
        <v>598</v>
      </c>
      <c r="AG234" s="2" t="s">
        <v>598</v>
      </c>
      <c r="AH234" s="2" t="s">
        <v>598</v>
      </c>
      <c r="AI234" s="2" t="s">
        <v>598</v>
      </c>
      <c r="AM234" s="20">
        <f t="shared" si="9"/>
        <v>37.984999999999999</v>
      </c>
      <c r="AN234" s="20">
        <f t="shared" si="10"/>
        <v>38.351999999999997</v>
      </c>
      <c r="AO234" s="92">
        <f t="shared" si="11"/>
        <v>1.0096617085691719</v>
      </c>
    </row>
    <row r="235" spans="1:41" ht="15" customHeight="1" x14ac:dyDescent="0.25">
      <c r="A235" s="2" t="s">
        <v>331</v>
      </c>
      <c r="B235" s="2" t="s">
        <v>340</v>
      </c>
      <c r="C235" s="2">
        <v>2014</v>
      </c>
      <c r="D235" s="2">
        <v>33.6</v>
      </c>
      <c r="E235" s="2">
        <v>35.64</v>
      </c>
      <c r="F235" s="2" t="s">
        <v>598</v>
      </c>
      <c r="G235" s="2">
        <v>0.24</v>
      </c>
      <c r="H235" s="2" t="s">
        <v>598</v>
      </c>
      <c r="I235" s="2" t="s">
        <v>598</v>
      </c>
      <c r="J235" s="2" t="s">
        <v>598</v>
      </c>
      <c r="K235" s="2" t="s">
        <v>598</v>
      </c>
      <c r="L235" s="2" t="s">
        <v>599</v>
      </c>
      <c r="M235" s="2">
        <v>35.4</v>
      </c>
      <c r="N235" s="2" t="s">
        <v>598</v>
      </c>
      <c r="O235" s="2" t="s">
        <v>598</v>
      </c>
      <c r="P235" s="2" t="s">
        <v>598</v>
      </c>
      <c r="Q235" s="2" t="s">
        <v>598</v>
      </c>
      <c r="R235" s="2" t="s">
        <v>598</v>
      </c>
      <c r="S235" s="2" t="s">
        <v>598</v>
      </c>
      <c r="T235" s="2" t="s">
        <v>598</v>
      </c>
      <c r="U235" s="2" t="s">
        <v>598</v>
      </c>
      <c r="V235" s="2" t="s">
        <v>598</v>
      </c>
      <c r="W235" s="2" t="s">
        <v>598</v>
      </c>
      <c r="X235" s="2" t="s">
        <v>598</v>
      </c>
      <c r="Y235" s="2" t="s">
        <v>598</v>
      </c>
      <c r="Z235" s="2" t="s">
        <v>598</v>
      </c>
      <c r="AA235" s="2" t="s">
        <v>598</v>
      </c>
      <c r="AB235" s="2" t="s">
        <v>598</v>
      </c>
      <c r="AC235" s="2" t="s">
        <v>598</v>
      </c>
      <c r="AD235" s="2" t="s">
        <v>598</v>
      </c>
      <c r="AE235" s="2" t="s">
        <v>598</v>
      </c>
      <c r="AF235" s="2" t="s">
        <v>598</v>
      </c>
      <c r="AG235" s="2" t="s">
        <v>598</v>
      </c>
      <c r="AH235" s="2" t="s">
        <v>598</v>
      </c>
      <c r="AI235" s="2" t="s">
        <v>598</v>
      </c>
      <c r="AM235" s="20">
        <f t="shared" si="9"/>
        <v>35.64</v>
      </c>
      <c r="AN235" s="20">
        <f t="shared" si="10"/>
        <v>33.6</v>
      </c>
      <c r="AO235" s="92">
        <f t="shared" si="11"/>
        <v>0.9427609427609428</v>
      </c>
    </row>
    <row r="236" spans="1:41" ht="15" customHeight="1" x14ac:dyDescent="0.25">
      <c r="A236" s="2" t="s">
        <v>331</v>
      </c>
      <c r="B236" s="2" t="s">
        <v>341</v>
      </c>
      <c r="C236" s="2">
        <v>2014</v>
      </c>
      <c r="D236" s="2">
        <v>35.299999999999997</v>
      </c>
      <c r="E236" s="2">
        <v>43.7</v>
      </c>
      <c r="F236" s="2" t="s">
        <v>598</v>
      </c>
      <c r="G236" s="2">
        <v>2.2000000000000002</v>
      </c>
      <c r="H236" s="2" t="s">
        <v>598</v>
      </c>
      <c r="I236" s="2" t="s">
        <v>598</v>
      </c>
      <c r="J236" s="2" t="s">
        <v>598</v>
      </c>
      <c r="K236" s="2" t="s">
        <v>598</v>
      </c>
      <c r="L236" s="2" t="s">
        <v>599</v>
      </c>
      <c r="M236" s="2" t="s">
        <v>598</v>
      </c>
      <c r="N236" s="2">
        <v>0</v>
      </c>
      <c r="O236" s="2">
        <v>26</v>
      </c>
      <c r="P236" s="2">
        <v>9</v>
      </c>
      <c r="Q236" s="2" t="s">
        <v>598</v>
      </c>
      <c r="R236" s="2" t="s">
        <v>598</v>
      </c>
      <c r="S236" s="2" t="s">
        <v>8</v>
      </c>
      <c r="T236" s="2" t="s">
        <v>598</v>
      </c>
      <c r="U236" s="2" t="s">
        <v>598</v>
      </c>
      <c r="V236" s="2" t="s">
        <v>598</v>
      </c>
      <c r="W236" s="2" t="s">
        <v>598</v>
      </c>
      <c r="X236" s="2" t="s">
        <v>598</v>
      </c>
      <c r="Y236" s="2" t="s">
        <v>598</v>
      </c>
      <c r="Z236" s="2" t="s">
        <v>598</v>
      </c>
      <c r="AA236" s="2" t="s">
        <v>598</v>
      </c>
      <c r="AB236" s="2" t="s">
        <v>598</v>
      </c>
      <c r="AC236" s="2" t="s">
        <v>598</v>
      </c>
      <c r="AD236" s="2">
        <v>6.5</v>
      </c>
      <c r="AE236" s="2" t="s">
        <v>598</v>
      </c>
      <c r="AF236" s="2" t="s">
        <v>598</v>
      </c>
      <c r="AG236" s="2" t="s">
        <v>598</v>
      </c>
      <c r="AH236" s="2" t="s">
        <v>598</v>
      </c>
      <c r="AI236" s="2" t="s">
        <v>598</v>
      </c>
      <c r="AM236" s="20">
        <f t="shared" si="9"/>
        <v>43.7</v>
      </c>
      <c r="AN236" s="20">
        <f t="shared" si="10"/>
        <v>35.299999999999997</v>
      </c>
      <c r="AO236" s="92">
        <f t="shared" si="11"/>
        <v>0.80778032036613256</v>
      </c>
    </row>
    <row r="237" spans="1:41" ht="15" customHeight="1" x14ac:dyDescent="0.25">
      <c r="A237" s="2" t="s">
        <v>331</v>
      </c>
      <c r="B237" s="2" t="s">
        <v>342</v>
      </c>
      <c r="C237" s="2">
        <v>2014</v>
      </c>
      <c r="D237" s="2">
        <v>18.190000000000001</v>
      </c>
      <c r="E237" s="2">
        <v>20.164000000000001</v>
      </c>
      <c r="F237" s="2" t="s">
        <v>598</v>
      </c>
      <c r="G237" s="2">
        <v>0.154</v>
      </c>
      <c r="H237" s="2" t="s">
        <v>598</v>
      </c>
      <c r="I237" s="2" t="s">
        <v>598</v>
      </c>
      <c r="J237" s="2" t="s">
        <v>598</v>
      </c>
      <c r="K237" s="2" t="s">
        <v>598</v>
      </c>
      <c r="L237" s="2" t="s">
        <v>599</v>
      </c>
      <c r="M237" s="2" t="s">
        <v>598</v>
      </c>
      <c r="N237" s="2">
        <v>12.45</v>
      </c>
      <c r="O237" s="2">
        <v>7.56</v>
      </c>
      <c r="P237" s="2" t="s">
        <v>598</v>
      </c>
      <c r="Q237" s="2" t="s">
        <v>598</v>
      </c>
      <c r="R237" s="2" t="s">
        <v>598</v>
      </c>
      <c r="S237" s="2" t="s">
        <v>598</v>
      </c>
      <c r="T237" s="2" t="s">
        <v>598</v>
      </c>
      <c r="U237" s="2" t="s">
        <v>598</v>
      </c>
      <c r="V237" s="2" t="s">
        <v>598</v>
      </c>
      <c r="W237" s="2" t="s">
        <v>598</v>
      </c>
      <c r="X237" s="2" t="s">
        <v>598</v>
      </c>
      <c r="Y237" s="2" t="s">
        <v>598</v>
      </c>
      <c r="Z237" s="2" t="s">
        <v>598</v>
      </c>
      <c r="AA237" s="2" t="s">
        <v>598</v>
      </c>
      <c r="AB237" s="2" t="s">
        <v>598</v>
      </c>
      <c r="AC237" s="2" t="s">
        <v>598</v>
      </c>
      <c r="AD237" s="2" t="s">
        <v>598</v>
      </c>
      <c r="AE237" s="2" t="s">
        <v>598</v>
      </c>
      <c r="AF237" s="2" t="s">
        <v>598</v>
      </c>
      <c r="AG237" s="2" t="s">
        <v>598</v>
      </c>
      <c r="AH237" s="2" t="s">
        <v>598</v>
      </c>
      <c r="AI237" s="2" t="s">
        <v>598</v>
      </c>
      <c r="AM237" s="20">
        <f t="shared" si="9"/>
        <v>20.163999999999998</v>
      </c>
      <c r="AN237" s="20">
        <f t="shared" si="10"/>
        <v>18.190000000000001</v>
      </c>
      <c r="AO237" s="92">
        <f t="shared" si="11"/>
        <v>0.90210275738940704</v>
      </c>
    </row>
    <row r="238" spans="1:41" ht="15" customHeight="1" x14ac:dyDescent="0.25">
      <c r="A238" s="2" t="s">
        <v>331</v>
      </c>
      <c r="B238" s="2" t="s">
        <v>343</v>
      </c>
      <c r="C238" s="2">
        <v>2014</v>
      </c>
      <c r="D238" s="2">
        <v>25.1</v>
      </c>
      <c r="E238" s="2">
        <v>29.1</v>
      </c>
      <c r="F238" s="2" t="s">
        <v>598</v>
      </c>
      <c r="G238" s="2">
        <v>0.5</v>
      </c>
      <c r="H238" s="2" t="s">
        <v>598</v>
      </c>
      <c r="I238" s="2" t="s">
        <v>598</v>
      </c>
      <c r="J238" s="2" t="s">
        <v>598</v>
      </c>
      <c r="K238" s="2" t="s">
        <v>598</v>
      </c>
      <c r="L238" s="2" t="s">
        <v>599</v>
      </c>
      <c r="M238" s="2" t="s">
        <v>598</v>
      </c>
      <c r="N238" s="2">
        <v>3.3</v>
      </c>
      <c r="O238" s="2">
        <v>17.7</v>
      </c>
      <c r="P238" s="2">
        <v>2.4</v>
      </c>
      <c r="Q238" s="2" t="s">
        <v>598</v>
      </c>
      <c r="R238" s="2" t="s">
        <v>598</v>
      </c>
      <c r="S238" s="2" t="s">
        <v>8</v>
      </c>
      <c r="T238" s="2" t="s">
        <v>598</v>
      </c>
      <c r="U238" s="2" t="s">
        <v>598</v>
      </c>
      <c r="V238" s="2" t="s">
        <v>598</v>
      </c>
      <c r="W238" s="2" t="s">
        <v>598</v>
      </c>
      <c r="X238" s="2" t="s">
        <v>598</v>
      </c>
      <c r="Y238" s="2" t="s">
        <v>598</v>
      </c>
      <c r="Z238" s="2" t="s">
        <v>598</v>
      </c>
      <c r="AA238" s="2" t="s">
        <v>598</v>
      </c>
      <c r="AB238" s="2" t="s">
        <v>598</v>
      </c>
      <c r="AC238" s="2" t="s">
        <v>598</v>
      </c>
      <c r="AD238" s="2">
        <v>5.2</v>
      </c>
      <c r="AE238" s="2" t="s">
        <v>598</v>
      </c>
      <c r="AF238" s="2" t="s">
        <v>598</v>
      </c>
      <c r="AG238" s="2" t="s">
        <v>598</v>
      </c>
      <c r="AH238" s="2" t="s">
        <v>598</v>
      </c>
      <c r="AI238" s="2" t="s">
        <v>598</v>
      </c>
      <c r="AM238" s="20">
        <f t="shared" si="9"/>
        <v>29.099999999999998</v>
      </c>
      <c r="AN238" s="20">
        <f t="shared" si="10"/>
        <v>25.1</v>
      </c>
      <c r="AO238" s="92">
        <f t="shared" si="11"/>
        <v>0.86254295532646064</v>
      </c>
    </row>
    <row r="239" spans="1:41" ht="15" customHeight="1" x14ac:dyDescent="0.2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T239" s="2" t="s">
        <v>599</v>
      </c>
      <c r="U239" s="2" t="s">
        <v>599</v>
      </c>
      <c r="V239" s="2" t="s">
        <v>599</v>
      </c>
      <c r="W239" s="2" t="s">
        <v>599</v>
      </c>
      <c r="X239" s="2" t="s">
        <v>599</v>
      </c>
      <c r="Y239" s="2" t="s">
        <v>599</v>
      </c>
      <c r="Z239" s="2" t="s">
        <v>599</v>
      </c>
      <c r="AA239" s="2" t="s">
        <v>599</v>
      </c>
      <c r="AB239" s="2" t="s">
        <v>599</v>
      </c>
      <c r="AC239" s="2" t="s">
        <v>599</v>
      </c>
      <c r="AD239" s="2" t="s">
        <v>599</v>
      </c>
      <c r="AE239" s="2" t="s">
        <v>599</v>
      </c>
      <c r="AF239" s="2" t="s">
        <v>599</v>
      </c>
      <c r="AG239" s="2" t="s">
        <v>599</v>
      </c>
      <c r="AH239" s="2" t="s">
        <v>599</v>
      </c>
      <c r="AI239" s="2" t="s">
        <v>599</v>
      </c>
      <c r="AM239" s="20">
        <f t="shared" si="9"/>
        <v>0</v>
      </c>
      <c r="AN239" s="20">
        <f t="shared" si="10"/>
        <v>0</v>
      </c>
      <c r="AO239" s="92" t="str">
        <f t="shared" si="11"/>
        <v/>
      </c>
    </row>
    <row r="240" spans="1:41" ht="15" customHeight="1" x14ac:dyDescent="0.2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T240" s="2" t="s">
        <v>599</v>
      </c>
      <c r="U240" s="2" t="s">
        <v>599</v>
      </c>
      <c r="V240" s="2" t="s">
        <v>599</v>
      </c>
      <c r="W240" s="2" t="s">
        <v>599</v>
      </c>
      <c r="X240" s="2" t="s">
        <v>599</v>
      </c>
      <c r="Y240" s="2" t="s">
        <v>599</v>
      </c>
      <c r="Z240" s="2" t="s">
        <v>599</v>
      </c>
      <c r="AA240" s="2" t="s">
        <v>599</v>
      </c>
      <c r="AB240" s="2" t="s">
        <v>599</v>
      </c>
      <c r="AC240" s="2" t="s">
        <v>599</v>
      </c>
      <c r="AD240" s="2" t="s">
        <v>599</v>
      </c>
      <c r="AE240" s="2" t="s">
        <v>599</v>
      </c>
      <c r="AF240" s="2" t="s">
        <v>599</v>
      </c>
      <c r="AG240" s="2" t="s">
        <v>599</v>
      </c>
      <c r="AH240" s="2" t="s">
        <v>599</v>
      </c>
      <c r="AI240" s="2" t="s">
        <v>599</v>
      </c>
      <c r="AM240" s="20">
        <f t="shared" si="9"/>
        <v>0</v>
      </c>
      <c r="AN240" s="20">
        <f t="shared" si="10"/>
        <v>0</v>
      </c>
      <c r="AO240" s="92" t="str">
        <f t="shared" si="11"/>
        <v/>
      </c>
    </row>
    <row r="241" spans="1:41" ht="15" customHeight="1" x14ac:dyDescent="0.25">
      <c r="A241" s="2" t="s">
        <v>346</v>
      </c>
      <c r="B241" s="2" t="s">
        <v>347</v>
      </c>
      <c r="C241" s="2">
        <v>2014</v>
      </c>
      <c r="D241" s="2">
        <v>16.2</v>
      </c>
      <c r="E241" s="2">
        <v>18.86</v>
      </c>
      <c r="F241" s="2" t="s">
        <v>598</v>
      </c>
      <c r="G241" s="2">
        <v>0.16</v>
      </c>
      <c r="H241" s="2" t="s">
        <v>598</v>
      </c>
      <c r="I241" s="2" t="s">
        <v>598</v>
      </c>
      <c r="J241" s="2" t="s">
        <v>598</v>
      </c>
      <c r="K241" s="2" t="s">
        <v>598</v>
      </c>
      <c r="L241" s="2" t="s">
        <v>599</v>
      </c>
      <c r="M241" s="2">
        <v>5.5</v>
      </c>
      <c r="N241" s="2">
        <v>5.8</v>
      </c>
      <c r="O241" s="2">
        <v>5</v>
      </c>
      <c r="P241" s="2" t="s">
        <v>598</v>
      </c>
      <c r="Q241" s="2" t="s">
        <v>598</v>
      </c>
      <c r="R241" s="2" t="s">
        <v>598</v>
      </c>
      <c r="S241" s="2" t="s">
        <v>598</v>
      </c>
      <c r="T241" s="2">
        <v>2.4</v>
      </c>
      <c r="U241" s="2" t="s">
        <v>598</v>
      </c>
      <c r="V241" s="2" t="s">
        <v>598</v>
      </c>
      <c r="W241" s="2" t="s">
        <v>598</v>
      </c>
      <c r="X241" s="2" t="s">
        <v>598</v>
      </c>
      <c r="Y241" s="2" t="s">
        <v>598</v>
      </c>
      <c r="Z241" s="2" t="s">
        <v>598</v>
      </c>
      <c r="AA241" s="2" t="s">
        <v>598</v>
      </c>
      <c r="AB241" s="2" t="s">
        <v>598</v>
      </c>
      <c r="AC241" s="2" t="s">
        <v>598</v>
      </c>
      <c r="AD241" s="2" t="s">
        <v>598</v>
      </c>
      <c r="AE241" s="2" t="s">
        <v>598</v>
      </c>
      <c r="AF241" s="2" t="s">
        <v>598</v>
      </c>
      <c r="AG241" s="2" t="s">
        <v>598</v>
      </c>
      <c r="AH241" s="2" t="s">
        <v>598</v>
      </c>
      <c r="AI241" s="2" t="s">
        <v>598</v>
      </c>
      <c r="AM241" s="20">
        <f t="shared" si="9"/>
        <v>18.86</v>
      </c>
      <c r="AN241" s="20">
        <f t="shared" si="10"/>
        <v>16.2</v>
      </c>
      <c r="AO241" s="92">
        <f t="shared" si="11"/>
        <v>0.85896076352067863</v>
      </c>
    </row>
    <row r="242" spans="1:41" ht="15" customHeight="1" x14ac:dyDescent="0.25">
      <c r="A242" s="2" t="s">
        <v>346</v>
      </c>
      <c r="B242" s="2" t="s">
        <v>348</v>
      </c>
      <c r="C242" s="2">
        <v>2014</v>
      </c>
      <c r="D242" s="2">
        <v>98.5</v>
      </c>
      <c r="E242" s="2">
        <v>110.67</v>
      </c>
      <c r="F242" s="2" t="s">
        <v>598</v>
      </c>
      <c r="G242" s="2">
        <v>0.87</v>
      </c>
      <c r="H242" s="2" t="s">
        <v>598</v>
      </c>
      <c r="I242" s="2" t="s">
        <v>598</v>
      </c>
      <c r="J242" s="2" t="s">
        <v>598</v>
      </c>
      <c r="K242" s="2" t="s">
        <v>598</v>
      </c>
      <c r="L242" s="2" t="s">
        <v>599</v>
      </c>
      <c r="M242" s="2">
        <v>22.3</v>
      </c>
      <c r="N242" s="2">
        <v>21.9</v>
      </c>
      <c r="O242" s="2">
        <v>23.5</v>
      </c>
      <c r="P242" s="2" t="s">
        <v>598</v>
      </c>
      <c r="Q242" s="2" t="s">
        <v>598</v>
      </c>
      <c r="R242" s="2" t="s">
        <v>598</v>
      </c>
      <c r="S242" s="2" t="s">
        <v>598</v>
      </c>
      <c r="T242" s="2" t="s">
        <v>598</v>
      </c>
      <c r="U242" s="2">
        <v>31.7</v>
      </c>
      <c r="V242" s="2" t="s">
        <v>598</v>
      </c>
      <c r="W242" s="2" t="s">
        <v>598</v>
      </c>
      <c r="X242" s="2" t="s">
        <v>598</v>
      </c>
      <c r="Y242" s="2" t="s">
        <v>598</v>
      </c>
      <c r="Z242" s="2" t="s">
        <v>598</v>
      </c>
      <c r="AA242" s="2" t="s">
        <v>598</v>
      </c>
      <c r="AB242" s="2" t="s">
        <v>598</v>
      </c>
      <c r="AC242" s="2" t="s">
        <v>598</v>
      </c>
      <c r="AD242" s="2">
        <v>10.4</v>
      </c>
      <c r="AE242" s="2" t="s">
        <v>598</v>
      </c>
      <c r="AF242" s="2" t="s">
        <v>598</v>
      </c>
      <c r="AG242" s="2" t="s">
        <v>598</v>
      </c>
      <c r="AH242" s="2" t="s">
        <v>598</v>
      </c>
      <c r="AI242" s="2" t="s">
        <v>598</v>
      </c>
      <c r="AM242" s="20">
        <f t="shared" si="9"/>
        <v>110.67</v>
      </c>
      <c r="AN242" s="20">
        <f t="shared" si="10"/>
        <v>98.5</v>
      </c>
      <c r="AO242" s="92">
        <f t="shared" si="11"/>
        <v>0.8900334327279299</v>
      </c>
    </row>
    <row r="243" spans="1:41" ht="15" customHeight="1" x14ac:dyDescent="0.25">
      <c r="A243" s="2" t="s">
        <v>349</v>
      </c>
      <c r="B243" s="2" t="s">
        <v>350</v>
      </c>
      <c r="C243" s="2">
        <v>2014</v>
      </c>
      <c r="D243" s="2">
        <v>47.9</v>
      </c>
      <c r="E243" s="2">
        <v>55.2</v>
      </c>
      <c r="F243" s="2" t="s">
        <v>598</v>
      </c>
      <c r="G243" s="2" t="s">
        <v>598</v>
      </c>
      <c r="H243" s="2">
        <v>1</v>
      </c>
      <c r="I243" s="2" t="s">
        <v>598</v>
      </c>
      <c r="J243" s="2" t="s">
        <v>598</v>
      </c>
      <c r="K243" s="2" t="s">
        <v>598</v>
      </c>
      <c r="L243" s="2" t="s">
        <v>599</v>
      </c>
      <c r="M243" s="2">
        <v>3</v>
      </c>
      <c r="N243" s="2">
        <v>24</v>
      </c>
      <c r="O243" s="2">
        <v>18</v>
      </c>
      <c r="P243" s="2">
        <v>1</v>
      </c>
      <c r="Q243" s="2" t="s">
        <v>598</v>
      </c>
      <c r="R243" s="2">
        <v>0</v>
      </c>
      <c r="S243" s="2" t="s">
        <v>8</v>
      </c>
      <c r="T243" s="2" t="s">
        <v>598</v>
      </c>
      <c r="U243" s="2" t="s">
        <v>598</v>
      </c>
      <c r="V243" s="2" t="s">
        <v>598</v>
      </c>
      <c r="W243" s="2" t="s">
        <v>598</v>
      </c>
      <c r="X243" s="2" t="s">
        <v>598</v>
      </c>
      <c r="Y243" s="2" t="s">
        <v>598</v>
      </c>
      <c r="Z243" s="2" t="s">
        <v>598</v>
      </c>
      <c r="AA243" s="2" t="s">
        <v>598</v>
      </c>
      <c r="AB243" s="2" t="s">
        <v>598</v>
      </c>
      <c r="AC243" s="2" t="s">
        <v>598</v>
      </c>
      <c r="AD243" s="2">
        <v>8.1999999999999993</v>
      </c>
      <c r="AE243" s="2" t="s">
        <v>598</v>
      </c>
      <c r="AF243" s="2" t="s">
        <v>598</v>
      </c>
      <c r="AG243" s="2" t="s">
        <v>598</v>
      </c>
      <c r="AH243" s="2" t="s">
        <v>598</v>
      </c>
      <c r="AI243" s="2" t="s">
        <v>598</v>
      </c>
      <c r="AM243" s="20">
        <f t="shared" si="9"/>
        <v>55.2</v>
      </c>
      <c r="AN243" s="20">
        <f t="shared" si="10"/>
        <v>47.9</v>
      </c>
      <c r="AO243" s="92">
        <f t="shared" si="11"/>
        <v>0.86775362318840576</v>
      </c>
    </row>
    <row r="244" spans="1:41" ht="15" customHeight="1" x14ac:dyDescent="0.25">
      <c r="A244" s="2" t="s">
        <v>351</v>
      </c>
      <c r="B244" s="2" t="s">
        <v>352</v>
      </c>
      <c r="C244" s="2">
        <v>2014</v>
      </c>
      <c r="D244" s="2">
        <v>72.888999999999996</v>
      </c>
      <c r="E244" s="2">
        <v>65.802999999999997</v>
      </c>
      <c r="F244" s="2" t="s">
        <v>598</v>
      </c>
      <c r="G244" s="2" t="s">
        <v>598</v>
      </c>
      <c r="H244" s="2" t="s">
        <v>598</v>
      </c>
      <c r="I244" s="2" t="s">
        <v>598</v>
      </c>
      <c r="J244" s="2" t="s">
        <v>598</v>
      </c>
      <c r="K244" s="2" t="s">
        <v>598</v>
      </c>
      <c r="L244" s="2" t="s">
        <v>599</v>
      </c>
      <c r="M244" s="2" t="s">
        <v>598</v>
      </c>
      <c r="N244" s="2" t="s">
        <v>598</v>
      </c>
      <c r="O244" s="2">
        <v>22.707000000000001</v>
      </c>
      <c r="P244" s="2" t="s">
        <v>598</v>
      </c>
      <c r="Q244" s="2" t="s">
        <v>598</v>
      </c>
      <c r="R244" s="2" t="s">
        <v>598</v>
      </c>
      <c r="S244" s="2" t="s">
        <v>8</v>
      </c>
      <c r="T244" s="2">
        <v>22.151</v>
      </c>
      <c r="U244" s="2" t="s">
        <v>598</v>
      </c>
      <c r="V244" s="2" t="s">
        <v>598</v>
      </c>
      <c r="W244" s="2" t="s">
        <v>598</v>
      </c>
      <c r="X244" s="2" t="s">
        <v>598</v>
      </c>
      <c r="Y244" s="2">
        <v>2.0030000000000001</v>
      </c>
      <c r="Z244" s="2" t="s">
        <v>598</v>
      </c>
      <c r="AA244" s="2" t="s">
        <v>598</v>
      </c>
      <c r="AB244" s="2" t="s">
        <v>598</v>
      </c>
      <c r="AC244" s="2">
        <v>1.0089999999999999</v>
      </c>
      <c r="AD244" s="2">
        <v>17.806999999999999</v>
      </c>
      <c r="AE244" s="2">
        <v>0.126</v>
      </c>
      <c r="AF244" s="2" t="s">
        <v>618</v>
      </c>
      <c r="AG244" s="2">
        <v>4.4999999999999998E-2</v>
      </c>
      <c r="AH244" s="2">
        <v>0</v>
      </c>
      <c r="AI244" s="2">
        <v>0</v>
      </c>
      <c r="AM244" s="20">
        <f t="shared" si="9"/>
        <v>65.803000000000011</v>
      </c>
      <c r="AN244" s="20">
        <f t="shared" si="10"/>
        <v>72.888999999999996</v>
      </c>
      <c r="AO244" s="92">
        <f t="shared" si="11"/>
        <v>1.1076850599516737</v>
      </c>
    </row>
    <row r="245" spans="1:41" ht="15" customHeight="1" x14ac:dyDescent="0.25">
      <c r="A245" s="2" t="s">
        <v>353</v>
      </c>
      <c r="B245" s="2" t="s">
        <v>354</v>
      </c>
      <c r="C245" s="2">
        <v>2014</v>
      </c>
      <c r="D245" s="2">
        <v>100.15</v>
      </c>
      <c r="E245" s="2">
        <v>158.4</v>
      </c>
      <c r="F245" s="2" t="s">
        <v>598</v>
      </c>
      <c r="G245" s="2">
        <v>0.6</v>
      </c>
      <c r="H245" s="2" t="s">
        <v>598</v>
      </c>
      <c r="I245" s="2" t="s">
        <v>598</v>
      </c>
      <c r="J245" s="2" t="s">
        <v>598</v>
      </c>
      <c r="K245" s="2">
        <v>2.8</v>
      </c>
      <c r="L245" s="2" t="s">
        <v>599</v>
      </c>
      <c r="M245" s="2">
        <v>6</v>
      </c>
      <c r="N245" s="2">
        <v>0.9</v>
      </c>
      <c r="O245" s="2" t="s">
        <v>598</v>
      </c>
      <c r="P245" s="2">
        <v>14.3</v>
      </c>
      <c r="Q245" s="2" t="s">
        <v>598</v>
      </c>
      <c r="R245" s="2" t="s">
        <v>598</v>
      </c>
      <c r="S245" s="2" t="s">
        <v>8</v>
      </c>
      <c r="T245" s="2">
        <v>75.5</v>
      </c>
      <c r="U245" s="2">
        <v>0.7</v>
      </c>
      <c r="V245" s="2" t="s">
        <v>598</v>
      </c>
      <c r="W245" s="2">
        <v>4</v>
      </c>
      <c r="X245" s="2" t="s">
        <v>598</v>
      </c>
      <c r="Y245" s="2" t="s">
        <v>598</v>
      </c>
      <c r="Z245" s="2">
        <v>0.4</v>
      </c>
      <c r="AA245" s="2">
        <v>21.2</v>
      </c>
      <c r="AB245" s="2" t="s">
        <v>598</v>
      </c>
      <c r="AC245" s="2" t="s">
        <v>598</v>
      </c>
      <c r="AD245" s="2">
        <v>32</v>
      </c>
      <c r="AE245" s="2" t="s">
        <v>598</v>
      </c>
      <c r="AF245" s="2" t="s">
        <v>598</v>
      </c>
      <c r="AG245" s="2" t="s">
        <v>598</v>
      </c>
      <c r="AH245" s="2">
        <v>0</v>
      </c>
      <c r="AI245" s="2" t="s">
        <v>598</v>
      </c>
      <c r="AM245" s="20">
        <f t="shared" si="9"/>
        <v>158.4</v>
      </c>
      <c r="AN245" s="20">
        <f t="shared" si="10"/>
        <v>100.15</v>
      </c>
      <c r="AO245" s="92">
        <f t="shared" si="11"/>
        <v>0.63226010101010099</v>
      </c>
    </row>
    <row r="246" spans="1:41" ht="15" customHeight="1" x14ac:dyDescent="0.25">
      <c r="A246" s="2" t="s">
        <v>355</v>
      </c>
      <c r="B246" s="2" t="s">
        <v>356</v>
      </c>
      <c r="C246" s="2">
        <v>2014</v>
      </c>
      <c r="D246" s="2">
        <v>106126</v>
      </c>
      <c r="E246" s="2">
        <v>118.2</v>
      </c>
      <c r="F246" s="2" t="s">
        <v>598</v>
      </c>
      <c r="G246" s="2">
        <v>0.4</v>
      </c>
      <c r="H246" s="2" t="s">
        <v>598</v>
      </c>
      <c r="I246" s="2" t="s">
        <v>598</v>
      </c>
      <c r="J246" s="2" t="s">
        <v>598</v>
      </c>
      <c r="K246" s="2" t="s">
        <v>598</v>
      </c>
      <c r="L246" s="2" t="s">
        <v>599</v>
      </c>
      <c r="M246" s="2">
        <v>68.400000000000006</v>
      </c>
      <c r="N246" s="2" t="s">
        <v>598</v>
      </c>
      <c r="O246" s="2" t="s">
        <v>598</v>
      </c>
      <c r="P246" s="2" t="s">
        <v>598</v>
      </c>
      <c r="Q246" s="2" t="s">
        <v>598</v>
      </c>
      <c r="R246" s="2" t="s">
        <v>598</v>
      </c>
      <c r="S246" s="2" t="s">
        <v>598</v>
      </c>
      <c r="T246" s="2" t="s">
        <v>598</v>
      </c>
      <c r="U246" s="2" t="s">
        <v>598</v>
      </c>
      <c r="V246" s="2" t="s">
        <v>598</v>
      </c>
      <c r="W246" s="2">
        <v>31.1</v>
      </c>
      <c r="X246" s="2" t="s">
        <v>598</v>
      </c>
      <c r="Y246" s="2" t="s">
        <v>598</v>
      </c>
      <c r="Z246" s="2" t="s">
        <v>598</v>
      </c>
      <c r="AA246" s="2" t="s">
        <v>598</v>
      </c>
      <c r="AB246" s="2" t="s">
        <v>598</v>
      </c>
      <c r="AC246" s="2">
        <v>6.1</v>
      </c>
      <c r="AD246" s="2">
        <v>12.2</v>
      </c>
      <c r="AE246" s="2" t="s">
        <v>598</v>
      </c>
      <c r="AF246" s="2" t="s">
        <v>598</v>
      </c>
      <c r="AG246" s="2" t="s">
        <v>598</v>
      </c>
      <c r="AH246" s="2" t="s">
        <v>598</v>
      </c>
      <c r="AI246" s="2" t="s">
        <v>598</v>
      </c>
      <c r="AM246" s="20">
        <f t="shared" si="9"/>
        <v>118.2</v>
      </c>
      <c r="AN246" s="20">
        <f t="shared" si="10"/>
        <v>106126</v>
      </c>
      <c r="AO246" s="92">
        <f t="shared" si="11"/>
        <v>897.85109983079519</v>
      </c>
    </row>
    <row r="247" spans="1:41" ht="15" customHeight="1" x14ac:dyDescent="0.25">
      <c r="A247" s="2" t="s">
        <v>357</v>
      </c>
      <c r="B247" s="2" t="s">
        <v>358</v>
      </c>
      <c r="C247" s="2">
        <v>2014</v>
      </c>
      <c r="D247" s="2">
        <v>8.51</v>
      </c>
      <c r="E247" s="2">
        <v>9.782</v>
      </c>
      <c r="F247" s="2" t="s">
        <v>598</v>
      </c>
      <c r="G247" s="2">
        <v>9.6000000000000002E-2</v>
      </c>
      <c r="H247" s="2" t="s">
        <v>598</v>
      </c>
      <c r="I247" s="2" t="s">
        <v>598</v>
      </c>
      <c r="J247" s="2" t="s">
        <v>598</v>
      </c>
      <c r="K247" s="2" t="s">
        <v>598</v>
      </c>
      <c r="L247" s="2" t="s">
        <v>599</v>
      </c>
      <c r="M247" s="2" t="s">
        <v>598</v>
      </c>
      <c r="N247" s="2" t="s">
        <v>598</v>
      </c>
      <c r="O247" s="2" t="s">
        <v>598</v>
      </c>
      <c r="P247" s="2" t="s">
        <v>598</v>
      </c>
      <c r="Q247" s="2" t="s">
        <v>598</v>
      </c>
      <c r="R247" s="2" t="s">
        <v>598</v>
      </c>
      <c r="S247" s="2" t="s">
        <v>598</v>
      </c>
      <c r="T247" s="2">
        <v>9.6859999999999999</v>
      </c>
      <c r="U247" s="2" t="s">
        <v>598</v>
      </c>
      <c r="V247" s="2" t="s">
        <v>598</v>
      </c>
      <c r="W247" s="2" t="s">
        <v>598</v>
      </c>
      <c r="X247" s="2" t="s">
        <v>598</v>
      </c>
      <c r="Y247" s="2" t="s">
        <v>598</v>
      </c>
      <c r="Z247" s="2" t="s">
        <v>598</v>
      </c>
      <c r="AA247" s="2" t="s">
        <v>598</v>
      </c>
      <c r="AB247" s="2" t="s">
        <v>598</v>
      </c>
      <c r="AC247" s="2" t="s">
        <v>598</v>
      </c>
      <c r="AD247" s="2" t="s">
        <v>598</v>
      </c>
      <c r="AE247" s="2" t="s">
        <v>598</v>
      </c>
      <c r="AF247" s="2" t="s">
        <v>598</v>
      </c>
      <c r="AG247" s="2" t="s">
        <v>598</v>
      </c>
      <c r="AH247" s="2">
        <v>0</v>
      </c>
      <c r="AI247" s="2">
        <v>0</v>
      </c>
      <c r="AM247" s="20">
        <f t="shared" si="9"/>
        <v>9.782</v>
      </c>
      <c r="AN247" s="20">
        <f t="shared" si="10"/>
        <v>8.51</v>
      </c>
      <c r="AO247" s="92">
        <f t="shared" si="11"/>
        <v>0.86996524228174199</v>
      </c>
    </row>
    <row r="248" spans="1:41" ht="15" customHeight="1" x14ac:dyDescent="0.25">
      <c r="A248" s="2" t="s">
        <v>357</v>
      </c>
      <c r="B248" s="2" t="s">
        <v>359</v>
      </c>
      <c r="C248" s="2">
        <v>2014</v>
      </c>
      <c r="D248" s="2">
        <v>8.7560000000000002</v>
      </c>
      <c r="E248" s="2">
        <v>10.127000000000001</v>
      </c>
      <c r="F248" s="2" t="s">
        <v>598</v>
      </c>
      <c r="G248" s="2">
        <v>8.7999999999999995E-2</v>
      </c>
      <c r="H248" s="2">
        <v>0</v>
      </c>
      <c r="I248" s="2" t="s">
        <v>598</v>
      </c>
      <c r="J248" s="2" t="s">
        <v>598</v>
      </c>
      <c r="K248" s="2" t="s">
        <v>598</v>
      </c>
      <c r="L248" s="2" t="s">
        <v>599</v>
      </c>
      <c r="M248" s="2" t="s">
        <v>598</v>
      </c>
      <c r="N248" s="2" t="s">
        <v>598</v>
      </c>
      <c r="O248" s="2" t="s">
        <v>598</v>
      </c>
      <c r="P248" s="2" t="s">
        <v>598</v>
      </c>
      <c r="Q248" s="2" t="s">
        <v>598</v>
      </c>
      <c r="R248" s="2" t="s">
        <v>598</v>
      </c>
      <c r="S248" s="2" t="s">
        <v>598</v>
      </c>
      <c r="T248" s="2">
        <v>10.039</v>
      </c>
      <c r="U248" s="2" t="s">
        <v>598</v>
      </c>
      <c r="V248" s="2" t="s">
        <v>598</v>
      </c>
      <c r="W248" s="2" t="s">
        <v>598</v>
      </c>
      <c r="X248" s="2" t="s">
        <v>598</v>
      </c>
      <c r="Y248" s="2" t="s">
        <v>598</v>
      </c>
      <c r="Z248" s="2" t="s">
        <v>598</v>
      </c>
      <c r="AA248" s="2" t="s">
        <v>598</v>
      </c>
      <c r="AB248" s="2" t="s">
        <v>598</v>
      </c>
      <c r="AC248" s="2" t="s">
        <v>598</v>
      </c>
      <c r="AD248" s="2" t="s">
        <v>598</v>
      </c>
      <c r="AE248" s="2" t="s">
        <v>598</v>
      </c>
      <c r="AF248" s="2" t="s">
        <v>598</v>
      </c>
      <c r="AG248" s="2" t="s">
        <v>598</v>
      </c>
      <c r="AH248" s="2" t="s">
        <v>598</v>
      </c>
      <c r="AI248" s="2" t="s">
        <v>598</v>
      </c>
      <c r="AM248" s="20">
        <f t="shared" si="9"/>
        <v>10.126999999999999</v>
      </c>
      <c r="AN248" s="20">
        <f t="shared" si="10"/>
        <v>8.7560000000000002</v>
      </c>
      <c r="AO248" s="92">
        <f t="shared" si="11"/>
        <v>0.86461933445245398</v>
      </c>
    </row>
    <row r="249" spans="1:41" ht="15" customHeight="1" x14ac:dyDescent="0.25">
      <c r="A249" s="2" t="s">
        <v>357</v>
      </c>
      <c r="B249" s="2" t="s">
        <v>360</v>
      </c>
      <c r="C249" s="2">
        <v>2014</v>
      </c>
      <c r="D249" s="2">
        <v>16.263999999999999</v>
      </c>
      <c r="E249" s="2">
        <v>18.497</v>
      </c>
      <c r="F249" s="2" t="s">
        <v>598</v>
      </c>
      <c r="G249" s="2">
        <v>0.189</v>
      </c>
      <c r="H249" s="2">
        <v>0</v>
      </c>
      <c r="I249" s="2" t="s">
        <v>598</v>
      </c>
      <c r="J249" s="2" t="s">
        <v>598</v>
      </c>
      <c r="K249" s="2" t="s">
        <v>598</v>
      </c>
      <c r="L249" s="2" t="s">
        <v>599</v>
      </c>
      <c r="M249" s="2" t="s">
        <v>598</v>
      </c>
      <c r="N249" s="2">
        <v>7.9779999999999998</v>
      </c>
      <c r="O249" s="2" t="s">
        <v>598</v>
      </c>
      <c r="P249" s="2">
        <v>7.9779999999999998</v>
      </c>
      <c r="Q249" s="2" t="s">
        <v>598</v>
      </c>
      <c r="R249" s="2" t="s">
        <v>598</v>
      </c>
      <c r="S249" s="2" t="s">
        <v>8</v>
      </c>
      <c r="T249" s="2">
        <v>2.29</v>
      </c>
      <c r="U249" s="2" t="s">
        <v>598</v>
      </c>
      <c r="V249" s="2" t="s">
        <v>598</v>
      </c>
      <c r="W249" s="2" t="s">
        <v>598</v>
      </c>
      <c r="X249" s="2" t="s">
        <v>598</v>
      </c>
      <c r="Y249" s="2" t="s">
        <v>598</v>
      </c>
      <c r="Z249" s="2" t="s">
        <v>598</v>
      </c>
      <c r="AA249" s="2" t="s">
        <v>598</v>
      </c>
      <c r="AB249" s="2" t="s">
        <v>598</v>
      </c>
      <c r="AC249" s="2" t="s">
        <v>598</v>
      </c>
      <c r="AD249" s="2" t="s">
        <v>598</v>
      </c>
      <c r="AE249" s="2" t="s">
        <v>598</v>
      </c>
      <c r="AF249" s="2" t="s">
        <v>598</v>
      </c>
      <c r="AG249" s="2" t="s">
        <v>598</v>
      </c>
      <c r="AH249" s="2">
        <v>6.2E-2</v>
      </c>
      <c r="AI249" s="2">
        <v>6.2E-2</v>
      </c>
      <c r="AM249" s="20">
        <f t="shared" si="9"/>
        <v>18.497</v>
      </c>
      <c r="AN249" s="20">
        <f t="shared" si="10"/>
        <v>16.263999999999999</v>
      </c>
      <c r="AO249" s="92">
        <f t="shared" si="11"/>
        <v>0.8792777207114667</v>
      </c>
    </row>
    <row r="250" spans="1:41" ht="15" customHeight="1" x14ac:dyDescent="0.25">
      <c r="A250" s="2" t="s">
        <v>357</v>
      </c>
      <c r="B250" s="2" t="s">
        <v>361</v>
      </c>
      <c r="C250" s="2">
        <v>2014</v>
      </c>
      <c r="D250" s="2">
        <v>10.249000000000001</v>
      </c>
      <c r="E250" s="2">
        <v>11.78</v>
      </c>
      <c r="F250" s="2" t="s">
        <v>598</v>
      </c>
      <c r="G250" s="2">
        <v>0.18099999999999999</v>
      </c>
      <c r="H250" s="2">
        <v>0</v>
      </c>
      <c r="I250" s="2" t="s">
        <v>598</v>
      </c>
      <c r="J250" s="2" t="s">
        <v>598</v>
      </c>
      <c r="K250" s="2" t="s">
        <v>598</v>
      </c>
      <c r="L250" s="2" t="s">
        <v>599</v>
      </c>
      <c r="M250" s="2" t="s">
        <v>598</v>
      </c>
      <c r="N250" s="2" t="s">
        <v>598</v>
      </c>
      <c r="O250" s="2" t="s">
        <v>598</v>
      </c>
      <c r="P250" s="2" t="s">
        <v>598</v>
      </c>
      <c r="Q250" s="2" t="s">
        <v>598</v>
      </c>
      <c r="R250" s="2" t="s">
        <v>598</v>
      </c>
      <c r="S250" s="2" t="s">
        <v>598</v>
      </c>
      <c r="T250" s="2">
        <v>11.599</v>
      </c>
      <c r="U250" s="2" t="s">
        <v>598</v>
      </c>
      <c r="V250" s="2" t="s">
        <v>598</v>
      </c>
      <c r="W250" s="2" t="s">
        <v>598</v>
      </c>
      <c r="X250" s="2" t="s">
        <v>598</v>
      </c>
      <c r="Y250" s="2" t="s">
        <v>598</v>
      </c>
      <c r="Z250" s="2" t="s">
        <v>598</v>
      </c>
      <c r="AA250" s="2" t="s">
        <v>598</v>
      </c>
      <c r="AB250" s="2" t="s">
        <v>598</v>
      </c>
      <c r="AC250" s="2" t="s">
        <v>598</v>
      </c>
      <c r="AD250" s="2" t="s">
        <v>598</v>
      </c>
      <c r="AE250" s="2" t="s">
        <v>598</v>
      </c>
      <c r="AF250" s="2" t="s">
        <v>598</v>
      </c>
      <c r="AG250" s="2" t="s">
        <v>598</v>
      </c>
      <c r="AH250" s="2" t="s">
        <v>598</v>
      </c>
      <c r="AI250" s="2" t="s">
        <v>598</v>
      </c>
      <c r="AM250" s="20">
        <f t="shared" si="9"/>
        <v>11.78</v>
      </c>
      <c r="AN250" s="20">
        <f t="shared" si="10"/>
        <v>10.249000000000001</v>
      </c>
      <c r="AO250" s="92">
        <f t="shared" si="11"/>
        <v>0.87003395585738552</v>
      </c>
    </row>
    <row r="251" spans="1:41" ht="15" customHeight="1" x14ac:dyDescent="0.25">
      <c r="A251" s="2" t="s">
        <v>357</v>
      </c>
      <c r="B251" s="2" t="s">
        <v>362</v>
      </c>
      <c r="C251" s="2">
        <v>2014</v>
      </c>
      <c r="D251" s="2">
        <v>7.0359999999999996</v>
      </c>
      <c r="E251" s="2">
        <v>7.1539999999999999</v>
      </c>
      <c r="F251" s="2" t="s">
        <v>598</v>
      </c>
      <c r="G251" s="2">
        <v>9.1999999999999998E-2</v>
      </c>
      <c r="H251" s="2">
        <v>0</v>
      </c>
      <c r="I251" s="2" t="s">
        <v>598</v>
      </c>
      <c r="J251" s="2" t="s">
        <v>598</v>
      </c>
      <c r="K251" s="2" t="s">
        <v>598</v>
      </c>
      <c r="L251" s="2" t="s">
        <v>599</v>
      </c>
      <c r="M251" s="2" t="s">
        <v>598</v>
      </c>
      <c r="N251" s="2">
        <v>3.9369999999999998</v>
      </c>
      <c r="O251" s="2" t="s">
        <v>598</v>
      </c>
      <c r="P251" s="2">
        <v>2.3119999999999998</v>
      </c>
      <c r="Q251" s="2" t="s">
        <v>598</v>
      </c>
      <c r="R251" s="2" t="s">
        <v>598</v>
      </c>
      <c r="S251" s="2" t="s">
        <v>8</v>
      </c>
      <c r="T251" s="2">
        <v>0.81299999999999994</v>
      </c>
      <c r="U251" s="2" t="s">
        <v>598</v>
      </c>
      <c r="V251" s="2" t="s">
        <v>598</v>
      </c>
      <c r="W251" s="2" t="s">
        <v>598</v>
      </c>
      <c r="X251" s="2" t="s">
        <v>598</v>
      </c>
      <c r="Y251" s="2" t="s">
        <v>598</v>
      </c>
      <c r="Z251" s="2" t="s">
        <v>598</v>
      </c>
      <c r="AA251" s="2" t="s">
        <v>598</v>
      </c>
      <c r="AB251" s="2" t="s">
        <v>598</v>
      </c>
      <c r="AC251" s="2" t="s">
        <v>598</v>
      </c>
      <c r="AD251" s="2" t="s">
        <v>598</v>
      </c>
      <c r="AE251" s="2" t="s">
        <v>598</v>
      </c>
      <c r="AF251" s="2" t="s">
        <v>598</v>
      </c>
      <c r="AG251" s="2" t="s">
        <v>598</v>
      </c>
      <c r="AH251" s="2" t="s">
        <v>598</v>
      </c>
      <c r="AI251" s="2" t="s">
        <v>598</v>
      </c>
      <c r="AM251" s="20">
        <f t="shared" si="9"/>
        <v>7.153999999999999</v>
      </c>
      <c r="AN251" s="20">
        <f t="shared" si="10"/>
        <v>7.0359999999999996</v>
      </c>
      <c r="AO251" s="92">
        <f t="shared" si="11"/>
        <v>0.98350573105954719</v>
      </c>
    </row>
    <row r="252" spans="1:41" ht="15" customHeight="1" x14ac:dyDescent="0.25">
      <c r="A252" s="2" t="s">
        <v>357</v>
      </c>
      <c r="B252" s="2" t="s">
        <v>363</v>
      </c>
      <c r="C252" s="2">
        <v>2014</v>
      </c>
      <c r="D252" s="2">
        <v>0.59899999999999998</v>
      </c>
      <c r="E252" s="2">
        <v>0.68799999999999994</v>
      </c>
      <c r="F252" s="2" t="s">
        <v>598</v>
      </c>
      <c r="G252" s="2">
        <v>9.8000000000000004E-2</v>
      </c>
      <c r="H252" s="2" t="s">
        <v>598</v>
      </c>
      <c r="I252" s="2" t="s">
        <v>598</v>
      </c>
      <c r="J252" s="2" t="s">
        <v>598</v>
      </c>
      <c r="K252" s="2" t="s">
        <v>598</v>
      </c>
      <c r="L252" s="2" t="s">
        <v>599</v>
      </c>
      <c r="M252" s="2" t="s">
        <v>598</v>
      </c>
      <c r="N252" s="2" t="s">
        <v>598</v>
      </c>
      <c r="O252" s="2" t="s">
        <v>598</v>
      </c>
      <c r="P252" s="2" t="s">
        <v>598</v>
      </c>
      <c r="Q252" s="2" t="s">
        <v>598</v>
      </c>
      <c r="R252" s="2" t="s">
        <v>598</v>
      </c>
      <c r="S252" s="2" t="s">
        <v>598</v>
      </c>
      <c r="T252" s="2">
        <v>0.59</v>
      </c>
      <c r="U252" s="2" t="s">
        <v>598</v>
      </c>
      <c r="V252" s="2" t="s">
        <v>598</v>
      </c>
      <c r="W252" s="2" t="s">
        <v>598</v>
      </c>
      <c r="X252" s="2" t="s">
        <v>598</v>
      </c>
      <c r="Y252" s="2" t="s">
        <v>598</v>
      </c>
      <c r="Z252" s="2" t="s">
        <v>598</v>
      </c>
      <c r="AA252" s="2" t="s">
        <v>598</v>
      </c>
      <c r="AB252" s="2" t="s">
        <v>598</v>
      </c>
      <c r="AC252" s="2" t="s">
        <v>598</v>
      </c>
      <c r="AD252" s="2" t="s">
        <v>598</v>
      </c>
      <c r="AE252" s="2" t="s">
        <v>598</v>
      </c>
      <c r="AF252" s="2" t="s">
        <v>598</v>
      </c>
      <c r="AG252" s="2" t="s">
        <v>598</v>
      </c>
      <c r="AH252" s="2" t="s">
        <v>598</v>
      </c>
      <c r="AI252" s="2" t="s">
        <v>598</v>
      </c>
      <c r="AM252" s="20">
        <f t="shared" si="9"/>
        <v>0.68799999999999994</v>
      </c>
      <c r="AN252" s="20">
        <f t="shared" si="10"/>
        <v>0.59899999999999998</v>
      </c>
      <c r="AO252" s="92">
        <f t="shared" si="11"/>
        <v>0.87063953488372092</v>
      </c>
    </row>
    <row r="253" spans="1:41" ht="15" customHeight="1" x14ac:dyDescent="0.25">
      <c r="A253" s="2" t="s">
        <v>357</v>
      </c>
      <c r="B253" s="2" t="s">
        <v>364</v>
      </c>
      <c r="C253" s="2">
        <v>2014</v>
      </c>
      <c r="D253" s="2">
        <v>5.7519999999999998</v>
      </c>
      <c r="E253" s="2">
        <v>6.6050000000000004</v>
      </c>
      <c r="F253" s="2" t="s">
        <v>598</v>
      </c>
      <c r="G253" s="2">
        <v>2.1999999999999999E-2</v>
      </c>
      <c r="H253" s="2" t="s">
        <v>598</v>
      </c>
      <c r="I253" s="2" t="s">
        <v>598</v>
      </c>
      <c r="J253" s="2" t="s">
        <v>598</v>
      </c>
      <c r="K253" s="2" t="s">
        <v>598</v>
      </c>
      <c r="L253" s="2" t="s">
        <v>599</v>
      </c>
      <c r="M253" s="2" t="s">
        <v>598</v>
      </c>
      <c r="N253" s="2" t="s">
        <v>598</v>
      </c>
      <c r="O253" s="2" t="s">
        <v>598</v>
      </c>
      <c r="P253" s="2" t="s">
        <v>598</v>
      </c>
      <c r="Q253" s="2" t="s">
        <v>598</v>
      </c>
      <c r="R253" s="2" t="s">
        <v>598</v>
      </c>
      <c r="S253" s="2" t="s">
        <v>598</v>
      </c>
      <c r="T253" s="2">
        <v>6.5279999999999996</v>
      </c>
      <c r="U253" s="2" t="s">
        <v>598</v>
      </c>
      <c r="V253" s="2" t="s">
        <v>598</v>
      </c>
      <c r="W253" s="2" t="s">
        <v>598</v>
      </c>
      <c r="X253" s="2" t="s">
        <v>598</v>
      </c>
      <c r="Y253" s="2" t="s">
        <v>598</v>
      </c>
      <c r="Z253" s="2" t="s">
        <v>598</v>
      </c>
      <c r="AA253" s="2" t="s">
        <v>598</v>
      </c>
      <c r="AB253" s="2" t="s">
        <v>598</v>
      </c>
      <c r="AC253" s="2" t="s">
        <v>598</v>
      </c>
      <c r="AD253" s="2" t="s">
        <v>598</v>
      </c>
      <c r="AE253" s="2" t="s">
        <v>598</v>
      </c>
      <c r="AF253" s="2" t="s">
        <v>598</v>
      </c>
      <c r="AG253" s="2" t="s">
        <v>598</v>
      </c>
      <c r="AH253" s="2">
        <v>5.5E-2</v>
      </c>
      <c r="AI253" s="2">
        <v>5.5E-2</v>
      </c>
      <c r="AM253" s="20">
        <f t="shared" si="9"/>
        <v>6.6049999999999995</v>
      </c>
      <c r="AN253" s="20">
        <f t="shared" si="10"/>
        <v>5.7519999999999998</v>
      </c>
      <c r="AO253" s="92">
        <f t="shared" si="11"/>
        <v>0.87085541256623777</v>
      </c>
    </row>
    <row r="254" spans="1:41" ht="15" customHeight="1" x14ac:dyDescent="0.25">
      <c r="A254" s="2" t="s">
        <v>357</v>
      </c>
      <c r="B254" s="2" t="s">
        <v>365</v>
      </c>
      <c r="C254" s="2">
        <v>2014</v>
      </c>
      <c r="D254" s="2">
        <v>3.0089999999999999</v>
      </c>
      <c r="E254" s="2">
        <v>3.4590000000000001</v>
      </c>
      <c r="F254" s="2" t="s">
        <v>598</v>
      </c>
      <c r="G254" s="2">
        <v>1.9E-2</v>
      </c>
      <c r="H254" s="2" t="s">
        <v>598</v>
      </c>
      <c r="I254" s="2" t="s">
        <v>598</v>
      </c>
      <c r="J254" s="2" t="s">
        <v>598</v>
      </c>
      <c r="K254" s="2" t="s">
        <v>598</v>
      </c>
      <c r="L254" s="2" t="s">
        <v>599</v>
      </c>
      <c r="M254" s="2" t="s">
        <v>598</v>
      </c>
      <c r="N254" s="2" t="s">
        <v>598</v>
      </c>
      <c r="O254" s="2" t="s">
        <v>598</v>
      </c>
      <c r="P254" s="2" t="s">
        <v>598</v>
      </c>
      <c r="Q254" s="2" t="s">
        <v>598</v>
      </c>
      <c r="R254" s="2" t="s">
        <v>598</v>
      </c>
      <c r="S254" s="2" t="s">
        <v>598</v>
      </c>
      <c r="T254" s="2">
        <v>3.44</v>
      </c>
      <c r="U254" s="2" t="s">
        <v>598</v>
      </c>
      <c r="V254" s="2" t="s">
        <v>598</v>
      </c>
      <c r="W254" s="2" t="s">
        <v>598</v>
      </c>
      <c r="X254" s="2" t="s">
        <v>598</v>
      </c>
      <c r="Y254" s="2" t="s">
        <v>598</v>
      </c>
      <c r="Z254" s="2" t="s">
        <v>598</v>
      </c>
      <c r="AA254" s="2" t="s">
        <v>598</v>
      </c>
      <c r="AB254" s="2" t="s">
        <v>598</v>
      </c>
      <c r="AC254" s="2" t="s">
        <v>598</v>
      </c>
      <c r="AD254" s="2" t="s">
        <v>598</v>
      </c>
      <c r="AE254" s="2" t="s">
        <v>598</v>
      </c>
      <c r="AF254" s="2" t="s">
        <v>598</v>
      </c>
      <c r="AG254" s="2" t="s">
        <v>598</v>
      </c>
      <c r="AH254" s="2" t="s">
        <v>598</v>
      </c>
      <c r="AI254" s="2" t="s">
        <v>598</v>
      </c>
      <c r="AM254" s="20">
        <f t="shared" si="9"/>
        <v>3.4590000000000001</v>
      </c>
      <c r="AN254" s="20">
        <f t="shared" si="10"/>
        <v>3.0089999999999999</v>
      </c>
      <c r="AO254" s="92">
        <f t="shared" si="11"/>
        <v>0.86990459670424969</v>
      </c>
    </row>
    <row r="255" spans="1:41" ht="15" customHeight="1" x14ac:dyDescent="0.25">
      <c r="A255" s="2" t="s">
        <v>357</v>
      </c>
      <c r="B255" s="2" t="s">
        <v>366</v>
      </c>
      <c r="C255" s="2">
        <v>2014</v>
      </c>
      <c r="D255" s="2">
        <v>7.6360000000000001</v>
      </c>
      <c r="E255" s="2">
        <v>9.0579999999999998</v>
      </c>
      <c r="F255" s="2" t="s">
        <v>598</v>
      </c>
      <c r="G255" s="2">
        <v>0</v>
      </c>
      <c r="H255" s="2">
        <v>9.2999999999999999E-2</v>
      </c>
      <c r="I255" s="2" t="s">
        <v>598</v>
      </c>
      <c r="J255" s="2" t="s">
        <v>598</v>
      </c>
      <c r="K255" s="2" t="s">
        <v>598</v>
      </c>
      <c r="L255" s="2" t="s">
        <v>599</v>
      </c>
      <c r="M255" s="2">
        <v>1.8280000000000001</v>
      </c>
      <c r="N255" s="2">
        <v>0.67800000000000005</v>
      </c>
      <c r="O255" s="2">
        <v>0.39700000000000002</v>
      </c>
      <c r="P255" s="2">
        <v>0.68600000000000005</v>
      </c>
      <c r="Q255" s="2" t="s">
        <v>598</v>
      </c>
      <c r="R255" s="2">
        <v>0.49</v>
      </c>
      <c r="S255" s="2" t="s">
        <v>598</v>
      </c>
      <c r="T255" s="2" t="s">
        <v>598</v>
      </c>
      <c r="U255" s="2" t="s">
        <v>598</v>
      </c>
      <c r="V255" s="2" t="s">
        <v>598</v>
      </c>
      <c r="W255" s="2" t="s">
        <v>598</v>
      </c>
      <c r="X255" s="2" t="s">
        <v>598</v>
      </c>
      <c r="Y255" s="2" t="s">
        <v>598</v>
      </c>
      <c r="Z255" s="2" t="s">
        <v>598</v>
      </c>
      <c r="AA255" s="2">
        <v>4.8860000000000001</v>
      </c>
      <c r="AB255" s="2" t="s">
        <v>598</v>
      </c>
      <c r="AC255" s="2" t="s">
        <v>598</v>
      </c>
      <c r="AD255" s="2" t="s">
        <v>598</v>
      </c>
      <c r="AE255" s="2" t="s">
        <v>598</v>
      </c>
      <c r="AF255" s="2" t="s">
        <v>598</v>
      </c>
      <c r="AG255" s="2" t="s">
        <v>598</v>
      </c>
      <c r="AH255" s="2" t="s">
        <v>598</v>
      </c>
      <c r="AI255" s="2" t="s">
        <v>598</v>
      </c>
      <c r="AM255" s="20">
        <f t="shared" si="9"/>
        <v>9.0579999999999998</v>
      </c>
      <c r="AN255" s="20">
        <f t="shared" si="10"/>
        <v>7.6360000000000001</v>
      </c>
      <c r="AO255" s="92">
        <f t="shared" si="11"/>
        <v>0.84301170236255252</v>
      </c>
    </row>
    <row r="256" spans="1:41" ht="15" customHeight="1" x14ac:dyDescent="0.25">
      <c r="A256" s="2" t="s">
        <v>357</v>
      </c>
      <c r="B256" s="2" t="s">
        <v>367</v>
      </c>
      <c r="C256" s="2">
        <v>2014</v>
      </c>
      <c r="D256" s="2">
        <v>3.04</v>
      </c>
      <c r="E256" s="2">
        <v>3.04</v>
      </c>
      <c r="F256" s="2" t="s">
        <v>598</v>
      </c>
      <c r="G256" s="2">
        <v>0.16200000000000001</v>
      </c>
      <c r="H256" s="2" t="s">
        <v>598</v>
      </c>
      <c r="I256" s="2" t="s">
        <v>598</v>
      </c>
      <c r="J256" s="2" t="s">
        <v>598</v>
      </c>
      <c r="K256" s="2" t="s">
        <v>598</v>
      </c>
      <c r="L256" s="2" t="s">
        <v>599</v>
      </c>
      <c r="M256" s="2" t="s">
        <v>598</v>
      </c>
      <c r="N256" s="2" t="s">
        <v>598</v>
      </c>
      <c r="O256" s="2" t="s">
        <v>598</v>
      </c>
      <c r="P256" s="2" t="s">
        <v>598</v>
      </c>
      <c r="Q256" s="2" t="s">
        <v>598</v>
      </c>
      <c r="R256" s="2" t="s">
        <v>598</v>
      </c>
      <c r="S256" s="2" t="s">
        <v>598</v>
      </c>
      <c r="T256" s="2">
        <v>2.8780000000000001</v>
      </c>
      <c r="U256" s="2" t="s">
        <v>598</v>
      </c>
      <c r="V256" s="2" t="s">
        <v>598</v>
      </c>
      <c r="W256" s="2" t="s">
        <v>598</v>
      </c>
      <c r="X256" s="2" t="s">
        <v>598</v>
      </c>
      <c r="Y256" s="2" t="s">
        <v>598</v>
      </c>
      <c r="Z256" s="2" t="s">
        <v>598</v>
      </c>
      <c r="AA256" s="2" t="s">
        <v>598</v>
      </c>
      <c r="AB256" s="2" t="s">
        <v>598</v>
      </c>
      <c r="AC256" s="2" t="s">
        <v>598</v>
      </c>
      <c r="AD256" s="2" t="s">
        <v>598</v>
      </c>
      <c r="AE256" s="2" t="s">
        <v>598</v>
      </c>
      <c r="AF256" s="2" t="s">
        <v>598</v>
      </c>
      <c r="AG256" s="2" t="s">
        <v>598</v>
      </c>
      <c r="AH256" s="2" t="s">
        <v>598</v>
      </c>
      <c r="AI256" s="2" t="s">
        <v>598</v>
      </c>
      <c r="AM256" s="20">
        <f t="shared" si="9"/>
        <v>3.04</v>
      </c>
      <c r="AN256" s="20">
        <f t="shared" si="10"/>
        <v>3.04</v>
      </c>
      <c r="AO256" s="92">
        <f t="shared" si="11"/>
        <v>1</v>
      </c>
    </row>
    <row r="257" spans="1:41" ht="15" customHeight="1" x14ac:dyDescent="0.25">
      <c r="A257" s="2" t="s">
        <v>357</v>
      </c>
      <c r="B257" s="2" t="s">
        <v>368</v>
      </c>
      <c r="C257" s="2">
        <v>2014</v>
      </c>
      <c r="D257" s="2">
        <v>5.6</v>
      </c>
      <c r="E257" s="2">
        <v>6.415</v>
      </c>
      <c r="F257" s="2" t="s">
        <v>598</v>
      </c>
      <c r="G257" s="2">
        <v>0.91900000000000004</v>
      </c>
      <c r="H257" s="2" t="s">
        <v>598</v>
      </c>
      <c r="I257" s="2" t="s">
        <v>598</v>
      </c>
      <c r="J257" s="2" t="s">
        <v>598</v>
      </c>
      <c r="K257" s="2" t="s">
        <v>598</v>
      </c>
      <c r="L257" s="2" t="s">
        <v>599</v>
      </c>
      <c r="M257" s="2" t="s">
        <v>598</v>
      </c>
      <c r="N257" s="2" t="s">
        <v>598</v>
      </c>
      <c r="O257" s="2" t="s">
        <v>598</v>
      </c>
      <c r="P257" s="2" t="s">
        <v>598</v>
      </c>
      <c r="Q257" s="2" t="s">
        <v>598</v>
      </c>
      <c r="R257" s="2" t="s">
        <v>598</v>
      </c>
      <c r="S257" s="2" t="s">
        <v>598</v>
      </c>
      <c r="T257" s="2">
        <v>5.4960000000000004</v>
      </c>
      <c r="U257" s="2" t="s">
        <v>598</v>
      </c>
      <c r="V257" s="2" t="s">
        <v>598</v>
      </c>
      <c r="W257" s="2" t="s">
        <v>598</v>
      </c>
      <c r="X257" s="2" t="s">
        <v>598</v>
      </c>
      <c r="Y257" s="2" t="s">
        <v>598</v>
      </c>
      <c r="Z257" s="2" t="s">
        <v>598</v>
      </c>
      <c r="AA257" s="2" t="s">
        <v>598</v>
      </c>
      <c r="AB257" s="2" t="s">
        <v>598</v>
      </c>
      <c r="AC257" s="2" t="s">
        <v>598</v>
      </c>
      <c r="AD257" s="2" t="s">
        <v>598</v>
      </c>
      <c r="AE257" s="2" t="s">
        <v>598</v>
      </c>
      <c r="AF257" s="2" t="s">
        <v>598</v>
      </c>
      <c r="AG257" s="2" t="s">
        <v>598</v>
      </c>
      <c r="AH257" s="2">
        <v>0</v>
      </c>
      <c r="AI257" s="2">
        <v>0</v>
      </c>
      <c r="AM257" s="20">
        <f t="shared" si="9"/>
        <v>6.4150000000000009</v>
      </c>
      <c r="AN257" s="20">
        <f t="shared" si="10"/>
        <v>5.6</v>
      </c>
      <c r="AO257" s="92">
        <f t="shared" si="11"/>
        <v>0.87295401402961792</v>
      </c>
    </row>
    <row r="258" spans="1:41" ht="15" customHeight="1" x14ac:dyDescent="0.25">
      <c r="A258" s="2" t="s">
        <v>357</v>
      </c>
      <c r="B258" s="2" t="s">
        <v>369</v>
      </c>
      <c r="C258" s="2">
        <v>2014</v>
      </c>
      <c r="D258" s="2">
        <v>8.6669999999999998</v>
      </c>
      <c r="E258" s="2">
        <v>9.9469999999999992</v>
      </c>
      <c r="F258" s="2" t="s">
        <v>598</v>
      </c>
      <c r="G258" s="2">
        <v>5.7000000000000002E-2</v>
      </c>
      <c r="H258" s="2" t="s">
        <v>598</v>
      </c>
      <c r="I258" s="2" t="s">
        <v>598</v>
      </c>
      <c r="J258" s="2" t="s">
        <v>598</v>
      </c>
      <c r="K258" s="2" t="s">
        <v>598</v>
      </c>
      <c r="L258" s="2" t="s">
        <v>599</v>
      </c>
      <c r="M258" s="2" t="s">
        <v>598</v>
      </c>
      <c r="N258" s="2" t="s">
        <v>598</v>
      </c>
      <c r="O258" s="2" t="s">
        <v>598</v>
      </c>
      <c r="P258" s="2" t="s">
        <v>598</v>
      </c>
      <c r="Q258" s="2" t="s">
        <v>598</v>
      </c>
      <c r="R258" s="2" t="s">
        <v>598</v>
      </c>
      <c r="S258" s="2" t="s">
        <v>598</v>
      </c>
      <c r="T258" s="2">
        <v>9.76</v>
      </c>
      <c r="U258" s="2" t="s">
        <v>598</v>
      </c>
      <c r="V258" s="2" t="s">
        <v>598</v>
      </c>
      <c r="W258" s="2" t="s">
        <v>598</v>
      </c>
      <c r="X258" s="2" t="s">
        <v>598</v>
      </c>
      <c r="Y258" s="2" t="s">
        <v>598</v>
      </c>
      <c r="Z258" s="2" t="s">
        <v>598</v>
      </c>
      <c r="AA258" s="2" t="s">
        <v>598</v>
      </c>
      <c r="AB258" s="2" t="s">
        <v>598</v>
      </c>
      <c r="AC258" s="2" t="s">
        <v>598</v>
      </c>
      <c r="AD258" s="2" t="s">
        <v>598</v>
      </c>
      <c r="AE258" s="2" t="s">
        <v>598</v>
      </c>
      <c r="AF258" s="2" t="s">
        <v>598</v>
      </c>
      <c r="AG258" s="2" t="s">
        <v>598</v>
      </c>
      <c r="AH258" s="2">
        <v>0.13</v>
      </c>
      <c r="AI258" s="2">
        <v>0.13</v>
      </c>
      <c r="AM258" s="20">
        <f t="shared" si="9"/>
        <v>9.947000000000001</v>
      </c>
      <c r="AN258" s="20">
        <f t="shared" si="10"/>
        <v>8.6669999999999998</v>
      </c>
      <c r="AO258" s="92">
        <f t="shared" si="11"/>
        <v>0.87131798532220761</v>
      </c>
    </row>
    <row r="259" spans="1:41" ht="15" customHeight="1" x14ac:dyDescent="0.25">
      <c r="A259" s="2" t="s">
        <v>357</v>
      </c>
      <c r="B259" s="2" t="s">
        <v>370</v>
      </c>
      <c r="C259" s="2">
        <v>2014</v>
      </c>
      <c r="D259" s="2">
        <v>9.9629999999999992</v>
      </c>
      <c r="E259" s="2">
        <v>11.451000000000001</v>
      </c>
      <c r="F259" s="2" t="s">
        <v>598</v>
      </c>
      <c r="G259" s="2">
        <v>4.1000000000000002E-2</v>
      </c>
      <c r="H259" s="2" t="s">
        <v>598</v>
      </c>
      <c r="I259" s="2" t="s">
        <v>598</v>
      </c>
      <c r="J259" s="2" t="s">
        <v>598</v>
      </c>
      <c r="K259" s="2" t="s">
        <v>598</v>
      </c>
      <c r="L259" s="2" t="s">
        <v>599</v>
      </c>
      <c r="M259" s="2" t="s">
        <v>598</v>
      </c>
      <c r="N259" s="2" t="s">
        <v>598</v>
      </c>
      <c r="O259" s="2" t="s">
        <v>598</v>
      </c>
      <c r="P259" s="2" t="s">
        <v>598</v>
      </c>
      <c r="Q259" s="2" t="s">
        <v>598</v>
      </c>
      <c r="R259" s="2" t="s">
        <v>598</v>
      </c>
      <c r="S259" s="2" t="s">
        <v>598</v>
      </c>
      <c r="T259" s="2">
        <v>11.41</v>
      </c>
      <c r="U259" s="2" t="s">
        <v>598</v>
      </c>
      <c r="V259" s="2" t="s">
        <v>598</v>
      </c>
      <c r="W259" s="2" t="s">
        <v>598</v>
      </c>
      <c r="X259" s="2" t="s">
        <v>598</v>
      </c>
      <c r="Y259" s="2" t="s">
        <v>598</v>
      </c>
      <c r="Z259" s="2" t="s">
        <v>598</v>
      </c>
      <c r="AA259" s="2" t="s">
        <v>598</v>
      </c>
      <c r="AB259" s="2" t="s">
        <v>598</v>
      </c>
      <c r="AC259" s="2" t="s">
        <v>598</v>
      </c>
      <c r="AD259" s="2" t="s">
        <v>598</v>
      </c>
      <c r="AE259" s="2" t="s">
        <v>598</v>
      </c>
      <c r="AF259" s="2" t="s">
        <v>598</v>
      </c>
      <c r="AG259" s="2" t="s">
        <v>598</v>
      </c>
      <c r="AH259" s="2" t="s">
        <v>598</v>
      </c>
      <c r="AI259" s="2" t="s">
        <v>598</v>
      </c>
      <c r="AM259" s="20">
        <f t="shared" ref="AM259:AM322" si="12">SUMPRODUCT(F259:AE259)+IFERROR(AI259/1,0)</f>
        <v>11.451000000000001</v>
      </c>
      <c r="AN259" s="20">
        <f t="shared" ref="AN259:AN322" si="13">IFERROR(D259/1,0)</f>
        <v>9.9629999999999992</v>
      </c>
      <c r="AO259" s="92">
        <f t="shared" ref="AO259:AO322" si="14">IFERROR(AN259/AM259,"")</f>
        <v>0.87005501702908028</v>
      </c>
    </row>
    <row r="260" spans="1:41" ht="15" customHeight="1" x14ac:dyDescent="0.25">
      <c r="A260" s="2" t="s">
        <v>357</v>
      </c>
      <c r="B260" s="2" t="s">
        <v>371</v>
      </c>
      <c r="C260" s="2">
        <v>2014</v>
      </c>
      <c r="D260" s="2">
        <v>57.654000000000003</v>
      </c>
      <c r="E260" s="2">
        <v>62.872999999999998</v>
      </c>
      <c r="F260" s="2" t="s">
        <v>598</v>
      </c>
      <c r="G260" s="2">
        <v>0.21299999999999999</v>
      </c>
      <c r="H260" s="2">
        <v>2.1080000000000001</v>
      </c>
      <c r="I260" s="2" t="s">
        <v>598</v>
      </c>
      <c r="J260" s="2" t="s">
        <v>598</v>
      </c>
      <c r="K260" s="2" t="s">
        <v>598</v>
      </c>
      <c r="L260" s="2" t="s">
        <v>599</v>
      </c>
      <c r="M260" s="2">
        <v>9.5350000000000001</v>
      </c>
      <c r="N260" s="2">
        <v>12.456</v>
      </c>
      <c r="O260" s="2">
        <v>2.7440000000000002</v>
      </c>
      <c r="P260" s="2">
        <v>7.7960000000000003</v>
      </c>
      <c r="Q260" s="2" t="s">
        <v>598</v>
      </c>
      <c r="R260" s="2">
        <v>13.144</v>
      </c>
      <c r="S260" s="2" t="s">
        <v>8</v>
      </c>
      <c r="T260" s="2">
        <v>3.9E-2</v>
      </c>
      <c r="U260" s="2" t="s">
        <v>598</v>
      </c>
      <c r="V260" s="2">
        <v>0.53100000000000003</v>
      </c>
      <c r="W260" s="2" t="s">
        <v>598</v>
      </c>
      <c r="X260" s="2" t="s">
        <v>598</v>
      </c>
      <c r="Y260" s="2" t="s">
        <v>598</v>
      </c>
      <c r="Z260" s="2" t="s">
        <v>598</v>
      </c>
      <c r="AA260" s="2">
        <v>7.4610000000000003</v>
      </c>
      <c r="AB260" s="2" t="s">
        <v>598</v>
      </c>
      <c r="AC260" s="2" t="s">
        <v>598</v>
      </c>
      <c r="AD260" s="2" t="s">
        <v>598</v>
      </c>
      <c r="AE260" s="2" t="s">
        <v>598</v>
      </c>
      <c r="AF260" s="2" t="s">
        <v>598</v>
      </c>
      <c r="AG260" s="2" t="s">
        <v>598</v>
      </c>
      <c r="AH260" s="2">
        <v>6.8460000000000001</v>
      </c>
      <c r="AI260" s="2">
        <v>6.8460000000000001</v>
      </c>
      <c r="AM260" s="20">
        <f t="shared" si="12"/>
        <v>62.87299999999999</v>
      </c>
      <c r="AN260" s="20">
        <f t="shared" si="13"/>
        <v>57.654000000000003</v>
      </c>
      <c r="AO260" s="92">
        <f t="shared" si="14"/>
        <v>0.91699139535253626</v>
      </c>
    </row>
    <row r="261" spans="1:41" ht="15" customHeight="1" x14ac:dyDescent="0.25">
      <c r="A261" s="2" t="s">
        <v>357</v>
      </c>
      <c r="B261" s="2" t="s">
        <v>372</v>
      </c>
      <c r="C261" s="2">
        <v>2014</v>
      </c>
      <c r="D261" s="2">
        <v>27.698</v>
      </c>
      <c r="E261" s="2">
        <v>31.347000000000001</v>
      </c>
      <c r="F261" s="2" t="s">
        <v>598</v>
      </c>
      <c r="G261" s="2">
        <v>1.52</v>
      </c>
      <c r="H261" s="2" t="s">
        <v>598</v>
      </c>
      <c r="I261" s="2" t="s">
        <v>598</v>
      </c>
      <c r="J261" s="2" t="s">
        <v>598</v>
      </c>
      <c r="K261" s="2" t="s">
        <v>598</v>
      </c>
      <c r="L261" s="2" t="s">
        <v>599</v>
      </c>
      <c r="M261" s="2" t="s">
        <v>598</v>
      </c>
      <c r="N261" s="2" t="s">
        <v>598</v>
      </c>
      <c r="O261" s="2" t="s">
        <v>598</v>
      </c>
      <c r="P261" s="2" t="s">
        <v>598</v>
      </c>
      <c r="Q261" s="2" t="s">
        <v>598</v>
      </c>
      <c r="R261" s="2" t="s">
        <v>598</v>
      </c>
      <c r="S261" s="2" t="s">
        <v>598</v>
      </c>
      <c r="T261" s="2">
        <v>29.827000000000002</v>
      </c>
      <c r="U261" s="2" t="s">
        <v>598</v>
      </c>
      <c r="V261" s="2" t="s">
        <v>598</v>
      </c>
      <c r="W261" s="2" t="s">
        <v>598</v>
      </c>
      <c r="X261" s="2" t="s">
        <v>598</v>
      </c>
      <c r="Y261" s="2" t="s">
        <v>598</v>
      </c>
      <c r="Z261" s="2" t="s">
        <v>598</v>
      </c>
      <c r="AA261" s="2" t="s">
        <v>598</v>
      </c>
      <c r="AB261" s="2" t="s">
        <v>598</v>
      </c>
      <c r="AC261" s="2" t="s">
        <v>598</v>
      </c>
      <c r="AD261" s="2" t="s">
        <v>598</v>
      </c>
      <c r="AE261" s="2" t="s">
        <v>598</v>
      </c>
      <c r="AF261" s="2" t="s">
        <v>598</v>
      </c>
      <c r="AG261" s="2" t="s">
        <v>598</v>
      </c>
      <c r="AH261" s="2" t="s">
        <v>598</v>
      </c>
      <c r="AI261" s="2" t="s">
        <v>598</v>
      </c>
      <c r="AM261" s="20">
        <f t="shared" si="12"/>
        <v>31.347000000000001</v>
      </c>
      <c r="AN261" s="20">
        <f t="shared" si="13"/>
        <v>27.698</v>
      </c>
      <c r="AO261" s="92">
        <f t="shared" si="14"/>
        <v>0.88359332631511789</v>
      </c>
    </row>
    <row r="262" spans="1:41" ht="15" customHeight="1" x14ac:dyDescent="0.25">
      <c r="A262" s="2" t="s">
        <v>357</v>
      </c>
      <c r="B262" s="2" t="s">
        <v>373</v>
      </c>
      <c r="C262" s="2">
        <v>2014</v>
      </c>
      <c r="D262" s="2" t="s">
        <v>598</v>
      </c>
      <c r="E262" s="2" t="s">
        <v>598</v>
      </c>
      <c r="F262" s="2" t="s">
        <v>598</v>
      </c>
      <c r="G262" s="2" t="s">
        <v>598</v>
      </c>
      <c r="H262" s="2" t="s">
        <v>598</v>
      </c>
      <c r="I262" s="2" t="s">
        <v>598</v>
      </c>
      <c r="J262" s="2" t="s">
        <v>598</v>
      </c>
      <c r="K262" s="2" t="s">
        <v>598</v>
      </c>
      <c r="L262" s="2" t="s">
        <v>599</v>
      </c>
      <c r="M262" s="2" t="s">
        <v>598</v>
      </c>
      <c r="N262" s="2" t="s">
        <v>598</v>
      </c>
      <c r="O262" s="2" t="s">
        <v>598</v>
      </c>
      <c r="P262" s="2" t="s">
        <v>598</v>
      </c>
      <c r="Q262" s="2" t="s">
        <v>598</v>
      </c>
      <c r="R262" s="2" t="s">
        <v>598</v>
      </c>
      <c r="S262" s="2" t="s">
        <v>598</v>
      </c>
      <c r="T262" s="2" t="s">
        <v>598</v>
      </c>
      <c r="U262" s="2" t="s">
        <v>598</v>
      </c>
      <c r="V262" s="2" t="s">
        <v>598</v>
      </c>
      <c r="W262" s="2" t="s">
        <v>598</v>
      </c>
      <c r="X262" s="2" t="s">
        <v>598</v>
      </c>
      <c r="Y262" s="2" t="s">
        <v>598</v>
      </c>
      <c r="Z262" s="2" t="s">
        <v>598</v>
      </c>
      <c r="AA262" s="2" t="s">
        <v>598</v>
      </c>
      <c r="AB262" s="2" t="s">
        <v>598</v>
      </c>
      <c r="AC262" s="2" t="s">
        <v>598</v>
      </c>
      <c r="AD262" s="2" t="s">
        <v>598</v>
      </c>
      <c r="AE262" s="2" t="s">
        <v>598</v>
      </c>
      <c r="AF262" s="2" t="s">
        <v>598</v>
      </c>
      <c r="AG262" s="2" t="s">
        <v>598</v>
      </c>
      <c r="AH262" s="2" t="s">
        <v>598</v>
      </c>
      <c r="AI262" s="2" t="s">
        <v>598</v>
      </c>
      <c r="AM262" s="20">
        <f t="shared" si="12"/>
        <v>0</v>
      </c>
      <c r="AN262" s="20">
        <f t="shared" si="13"/>
        <v>0</v>
      </c>
      <c r="AO262" s="92" t="str">
        <f t="shared" si="14"/>
        <v/>
      </c>
    </row>
    <row r="263" spans="1:41" ht="15" customHeight="1" x14ac:dyDescent="0.25">
      <c r="A263" s="2" t="s">
        <v>357</v>
      </c>
      <c r="B263" s="2" t="s">
        <v>374</v>
      </c>
      <c r="C263" s="2">
        <v>2014</v>
      </c>
      <c r="D263" s="2">
        <v>17.065999999999999</v>
      </c>
      <c r="E263" s="2">
        <v>19.616</v>
      </c>
      <c r="F263" s="2" t="s">
        <v>598</v>
      </c>
      <c r="G263" s="2">
        <v>0.33100000000000002</v>
      </c>
      <c r="H263" s="2" t="s">
        <v>598</v>
      </c>
      <c r="I263" s="2" t="s">
        <v>598</v>
      </c>
      <c r="J263" s="2" t="s">
        <v>598</v>
      </c>
      <c r="K263" s="2" t="s">
        <v>598</v>
      </c>
      <c r="L263" s="2" t="s">
        <v>599</v>
      </c>
      <c r="M263" s="2" t="s">
        <v>598</v>
      </c>
      <c r="N263" s="2" t="s">
        <v>598</v>
      </c>
      <c r="O263" s="2" t="s">
        <v>598</v>
      </c>
      <c r="P263" s="2" t="s">
        <v>598</v>
      </c>
      <c r="Q263" s="2" t="s">
        <v>598</v>
      </c>
      <c r="R263" s="2" t="s">
        <v>598</v>
      </c>
      <c r="S263" s="2" t="s">
        <v>598</v>
      </c>
      <c r="T263" s="2">
        <v>19.285</v>
      </c>
      <c r="U263" s="2" t="s">
        <v>598</v>
      </c>
      <c r="V263" s="2" t="s">
        <v>598</v>
      </c>
      <c r="W263" s="2" t="s">
        <v>598</v>
      </c>
      <c r="X263" s="2" t="s">
        <v>598</v>
      </c>
      <c r="Y263" s="2" t="s">
        <v>598</v>
      </c>
      <c r="Z263" s="2" t="s">
        <v>598</v>
      </c>
      <c r="AA263" s="2" t="s">
        <v>598</v>
      </c>
      <c r="AB263" s="2" t="s">
        <v>598</v>
      </c>
      <c r="AC263" s="2" t="s">
        <v>598</v>
      </c>
      <c r="AD263" s="2" t="s">
        <v>598</v>
      </c>
      <c r="AE263" s="2" t="s">
        <v>598</v>
      </c>
      <c r="AF263" s="2" t="s">
        <v>598</v>
      </c>
      <c r="AG263" s="2" t="s">
        <v>598</v>
      </c>
      <c r="AH263" s="2" t="s">
        <v>598</v>
      </c>
      <c r="AI263" s="2" t="s">
        <v>598</v>
      </c>
      <c r="AM263" s="20">
        <f t="shared" si="12"/>
        <v>19.616</v>
      </c>
      <c r="AN263" s="20">
        <f t="shared" si="13"/>
        <v>17.065999999999999</v>
      </c>
      <c r="AO263" s="92">
        <f t="shared" si="14"/>
        <v>0.87000407830342574</v>
      </c>
    </row>
    <row r="264" spans="1:41" ht="15" customHeight="1" x14ac:dyDescent="0.25">
      <c r="A264" s="2" t="s">
        <v>357</v>
      </c>
      <c r="B264" s="2" t="s">
        <v>375</v>
      </c>
      <c r="C264" s="2">
        <v>2014</v>
      </c>
      <c r="D264" s="2">
        <v>2.907</v>
      </c>
      <c r="E264" s="2">
        <v>3.3420000000000001</v>
      </c>
      <c r="F264" s="2" t="s">
        <v>598</v>
      </c>
      <c r="G264" s="2">
        <v>6.5000000000000002E-2</v>
      </c>
      <c r="H264" s="2" t="s">
        <v>598</v>
      </c>
      <c r="I264" s="2" t="s">
        <v>598</v>
      </c>
      <c r="J264" s="2" t="s">
        <v>598</v>
      </c>
      <c r="K264" s="2" t="s">
        <v>598</v>
      </c>
      <c r="L264" s="2" t="s">
        <v>599</v>
      </c>
      <c r="M264" s="2" t="s">
        <v>598</v>
      </c>
      <c r="N264" s="2" t="s">
        <v>598</v>
      </c>
      <c r="O264" s="2" t="s">
        <v>598</v>
      </c>
      <c r="P264" s="2" t="s">
        <v>598</v>
      </c>
      <c r="Q264" s="2" t="s">
        <v>598</v>
      </c>
      <c r="R264" s="2" t="s">
        <v>598</v>
      </c>
      <c r="S264" s="2" t="s">
        <v>598</v>
      </c>
      <c r="T264" s="2">
        <v>3.2770000000000001</v>
      </c>
      <c r="U264" s="2" t="s">
        <v>598</v>
      </c>
      <c r="V264" s="2" t="s">
        <v>598</v>
      </c>
      <c r="W264" s="2" t="s">
        <v>598</v>
      </c>
      <c r="X264" s="2" t="s">
        <v>598</v>
      </c>
      <c r="Y264" s="2" t="s">
        <v>598</v>
      </c>
      <c r="Z264" s="2" t="s">
        <v>598</v>
      </c>
      <c r="AA264" s="2" t="s">
        <v>598</v>
      </c>
      <c r="AB264" s="2" t="s">
        <v>598</v>
      </c>
      <c r="AC264" s="2" t="s">
        <v>598</v>
      </c>
      <c r="AD264" s="2" t="s">
        <v>598</v>
      </c>
      <c r="AE264" s="2" t="s">
        <v>598</v>
      </c>
      <c r="AF264" s="2" t="s">
        <v>598</v>
      </c>
      <c r="AG264" s="2" t="s">
        <v>598</v>
      </c>
      <c r="AH264" s="2" t="s">
        <v>598</v>
      </c>
      <c r="AI264" s="2" t="s">
        <v>598</v>
      </c>
      <c r="AM264" s="20">
        <f t="shared" si="12"/>
        <v>3.3420000000000001</v>
      </c>
      <c r="AN264" s="20">
        <f t="shared" si="13"/>
        <v>2.907</v>
      </c>
      <c r="AO264" s="92">
        <f t="shared" si="14"/>
        <v>0.86983842010771995</v>
      </c>
    </row>
    <row r="265" spans="1:41" ht="15" customHeight="1" x14ac:dyDescent="0.25">
      <c r="A265" s="2" t="s">
        <v>376</v>
      </c>
      <c r="B265" s="2" t="s">
        <v>377</v>
      </c>
      <c r="C265" s="2">
        <v>2014</v>
      </c>
      <c r="D265" s="2">
        <v>9.9</v>
      </c>
      <c r="E265" s="2">
        <v>11.45</v>
      </c>
      <c r="F265" s="2" t="s">
        <v>598</v>
      </c>
      <c r="G265" s="2">
        <v>0.15</v>
      </c>
      <c r="H265" s="2" t="s">
        <v>598</v>
      </c>
      <c r="I265" s="2" t="s">
        <v>598</v>
      </c>
      <c r="J265" s="2" t="s">
        <v>598</v>
      </c>
      <c r="K265" s="2" t="s">
        <v>598</v>
      </c>
      <c r="L265" s="2" t="s">
        <v>599</v>
      </c>
      <c r="M265" s="2" t="s">
        <v>598</v>
      </c>
      <c r="N265" s="2" t="s">
        <v>598</v>
      </c>
      <c r="O265" s="2" t="s">
        <v>598</v>
      </c>
      <c r="P265" s="2" t="s">
        <v>598</v>
      </c>
      <c r="Q265" s="2" t="s">
        <v>598</v>
      </c>
      <c r="R265" s="2" t="s">
        <v>598</v>
      </c>
      <c r="S265" s="2" t="s">
        <v>598</v>
      </c>
      <c r="T265" s="2" t="s">
        <v>598</v>
      </c>
      <c r="U265" s="2">
        <v>11.3</v>
      </c>
      <c r="V265" s="2" t="s">
        <v>598</v>
      </c>
      <c r="W265" s="2" t="s">
        <v>598</v>
      </c>
      <c r="X265" s="2" t="s">
        <v>598</v>
      </c>
      <c r="Y265" s="2" t="s">
        <v>598</v>
      </c>
      <c r="Z265" s="2" t="s">
        <v>598</v>
      </c>
      <c r="AA265" s="2" t="s">
        <v>598</v>
      </c>
      <c r="AB265" s="2" t="s">
        <v>598</v>
      </c>
      <c r="AC265" s="2" t="s">
        <v>598</v>
      </c>
      <c r="AD265" s="2" t="s">
        <v>598</v>
      </c>
      <c r="AE265" s="2" t="s">
        <v>598</v>
      </c>
      <c r="AF265" s="2" t="s">
        <v>598</v>
      </c>
      <c r="AG265" s="2" t="s">
        <v>598</v>
      </c>
      <c r="AH265" s="2" t="s">
        <v>598</v>
      </c>
      <c r="AI265" s="2" t="s">
        <v>598</v>
      </c>
      <c r="AM265" s="20">
        <f t="shared" si="12"/>
        <v>11.450000000000001</v>
      </c>
      <c r="AN265" s="20">
        <f t="shared" si="13"/>
        <v>9.9</v>
      </c>
      <c r="AO265" s="92">
        <f t="shared" si="14"/>
        <v>0.8646288209606986</v>
      </c>
    </row>
    <row r="266" spans="1:41" ht="15" customHeight="1" x14ac:dyDescent="0.25">
      <c r="A266" s="2" t="s">
        <v>376</v>
      </c>
      <c r="B266" s="2" t="s">
        <v>378</v>
      </c>
      <c r="C266" s="2">
        <v>2014</v>
      </c>
      <c r="D266" s="2">
        <v>198.8</v>
      </c>
      <c r="E266" s="2">
        <v>232.1</v>
      </c>
      <c r="F266" s="2" t="s">
        <v>598</v>
      </c>
      <c r="G266" s="2">
        <v>2.2999999999999998</v>
      </c>
      <c r="H266" s="2">
        <v>1.6</v>
      </c>
      <c r="I266" s="2" t="s">
        <v>598</v>
      </c>
      <c r="J266" s="2" t="s">
        <v>598</v>
      </c>
      <c r="K266" s="2" t="s">
        <v>598</v>
      </c>
      <c r="L266" s="2" t="s">
        <v>599</v>
      </c>
      <c r="M266" s="2">
        <v>175.9</v>
      </c>
      <c r="N266" s="2" t="s">
        <v>598</v>
      </c>
      <c r="O266" s="2" t="s">
        <v>598</v>
      </c>
      <c r="P266" s="2" t="s">
        <v>598</v>
      </c>
      <c r="Q266" s="2" t="s">
        <v>598</v>
      </c>
      <c r="R266" s="2" t="s">
        <v>598</v>
      </c>
      <c r="S266" s="2" t="s">
        <v>598</v>
      </c>
      <c r="T266" s="2" t="s">
        <v>598</v>
      </c>
      <c r="U266" s="2" t="s">
        <v>598</v>
      </c>
      <c r="V266" s="2" t="s">
        <v>598</v>
      </c>
      <c r="W266" s="2" t="s">
        <v>598</v>
      </c>
      <c r="X266" s="2" t="s">
        <v>598</v>
      </c>
      <c r="Y266" s="2">
        <v>20.9</v>
      </c>
      <c r="Z266" s="2" t="s">
        <v>598</v>
      </c>
      <c r="AA266" s="2" t="s">
        <v>598</v>
      </c>
      <c r="AB266" s="2" t="s">
        <v>598</v>
      </c>
      <c r="AC266" s="2" t="s">
        <v>598</v>
      </c>
      <c r="AD266" s="2">
        <v>31.4</v>
      </c>
      <c r="AE266" s="2" t="s">
        <v>598</v>
      </c>
      <c r="AF266" s="2" t="s">
        <v>598</v>
      </c>
      <c r="AG266" s="2" t="s">
        <v>598</v>
      </c>
      <c r="AH266" s="2" t="s">
        <v>598</v>
      </c>
      <c r="AI266" s="2" t="s">
        <v>598</v>
      </c>
      <c r="AM266" s="20">
        <f t="shared" si="12"/>
        <v>232.10000000000002</v>
      </c>
      <c r="AN266" s="20">
        <f t="shared" si="13"/>
        <v>198.8</v>
      </c>
      <c r="AO266" s="92">
        <f t="shared" si="14"/>
        <v>0.85652735889702714</v>
      </c>
    </row>
    <row r="267" spans="1:41" ht="15" customHeight="1" x14ac:dyDescent="0.25">
      <c r="A267" s="2" t="s">
        <v>376</v>
      </c>
      <c r="B267" s="2" t="s">
        <v>379</v>
      </c>
      <c r="C267" s="2">
        <v>2014</v>
      </c>
      <c r="D267" s="2">
        <v>4.37</v>
      </c>
      <c r="E267" s="2">
        <v>5.38</v>
      </c>
      <c r="F267" s="2" t="s">
        <v>598</v>
      </c>
      <c r="G267" s="2">
        <v>0.18</v>
      </c>
      <c r="H267" s="2" t="s">
        <v>598</v>
      </c>
      <c r="I267" s="2" t="s">
        <v>598</v>
      </c>
      <c r="J267" s="2" t="s">
        <v>598</v>
      </c>
      <c r="K267" s="2" t="s">
        <v>598</v>
      </c>
      <c r="L267" s="2" t="s">
        <v>599</v>
      </c>
      <c r="M267" s="2" t="s">
        <v>598</v>
      </c>
      <c r="N267" s="2" t="s">
        <v>598</v>
      </c>
      <c r="O267" s="2" t="s">
        <v>598</v>
      </c>
      <c r="P267" s="2" t="s">
        <v>598</v>
      </c>
      <c r="Q267" s="2" t="s">
        <v>598</v>
      </c>
      <c r="R267" s="2" t="s">
        <v>598</v>
      </c>
      <c r="S267" s="2" t="s">
        <v>598</v>
      </c>
      <c r="T267" s="2">
        <v>5.2</v>
      </c>
      <c r="U267" s="2" t="s">
        <v>598</v>
      </c>
      <c r="V267" s="2" t="s">
        <v>598</v>
      </c>
      <c r="W267" s="2" t="s">
        <v>598</v>
      </c>
      <c r="X267" s="2" t="s">
        <v>598</v>
      </c>
      <c r="Y267" s="2" t="s">
        <v>598</v>
      </c>
      <c r="Z267" s="2" t="s">
        <v>598</v>
      </c>
      <c r="AA267" s="2" t="s">
        <v>598</v>
      </c>
      <c r="AB267" s="2" t="s">
        <v>598</v>
      </c>
      <c r="AC267" s="2" t="s">
        <v>598</v>
      </c>
      <c r="AD267" s="2" t="s">
        <v>598</v>
      </c>
      <c r="AE267" s="2" t="s">
        <v>598</v>
      </c>
      <c r="AF267" s="2" t="s">
        <v>598</v>
      </c>
      <c r="AG267" s="2" t="s">
        <v>598</v>
      </c>
      <c r="AH267" s="2" t="s">
        <v>598</v>
      </c>
      <c r="AI267" s="2" t="s">
        <v>598</v>
      </c>
      <c r="AM267" s="20">
        <f t="shared" si="12"/>
        <v>5.38</v>
      </c>
      <c r="AN267" s="20">
        <f t="shared" si="13"/>
        <v>4.37</v>
      </c>
      <c r="AO267" s="92">
        <f t="shared" si="14"/>
        <v>0.81226765799256506</v>
      </c>
    </row>
    <row r="268" spans="1:41" ht="15" customHeight="1" x14ac:dyDescent="0.25">
      <c r="A268" s="2" t="s">
        <v>376</v>
      </c>
      <c r="B268" s="2" t="s">
        <v>380</v>
      </c>
      <c r="C268" s="2">
        <v>2014</v>
      </c>
      <c r="D268" s="2">
        <v>2.117</v>
      </c>
      <c r="E268" s="2">
        <v>2.17</v>
      </c>
      <c r="F268" s="2" t="s">
        <v>598</v>
      </c>
      <c r="G268" s="2">
        <v>0.03</v>
      </c>
      <c r="H268" s="2" t="s">
        <v>598</v>
      </c>
      <c r="I268" s="2" t="s">
        <v>598</v>
      </c>
      <c r="J268" s="2" t="s">
        <v>598</v>
      </c>
      <c r="K268" s="2" t="s">
        <v>598</v>
      </c>
      <c r="L268" s="2" t="s">
        <v>599</v>
      </c>
      <c r="M268" s="2" t="s">
        <v>598</v>
      </c>
      <c r="N268" s="2" t="s">
        <v>598</v>
      </c>
      <c r="O268" s="2" t="s">
        <v>598</v>
      </c>
      <c r="P268" s="2" t="s">
        <v>598</v>
      </c>
      <c r="Q268" s="2" t="s">
        <v>598</v>
      </c>
      <c r="R268" s="2" t="s">
        <v>598</v>
      </c>
      <c r="S268" s="2" t="s">
        <v>598</v>
      </c>
      <c r="T268" s="2">
        <v>2.14</v>
      </c>
      <c r="U268" s="2" t="s">
        <v>598</v>
      </c>
      <c r="V268" s="2" t="s">
        <v>598</v>
      </c>
      <c r="W268" s="2" t="s">
        <v>598</v>
      </c>
      <c r="X268" s="2" t="s">
        <v>598</v>
      </c>
      <c r="Y268" s="2" t="s">
        <v>598</v>
      </c>
      <c r="Z268" s="2" t="s">
        <v>598</v>
      </c>
      <c r="AA268" s="2" t="s">
        <v>598</v>
      </c>
      <c r="AB268" s="2" t="s">
        <v>598</v>
      </c>
      <c r="AC268" s="2" t="s">
        <v>598</v>
      </c>
      <c r="AD268" s="2" t="s">
        <v>598</v>
      </c>
      <c r="AE268" s="2" t="s">
        <v>598</v>
      </c>
      <c r="AF268" s="2" t="s">
        <v>598</v>
      </c>
      <c r="AG268" s="2" t="s">
        <v>598</v>
      </c>
      <c r="AH268" s="2" t="s">
        <v>598</v>
      </c>
      <c r="AI268" s="2" t="s">
        <v>598</v>
      </c>
      <c r="AM268" s="20">
        <f t="shared" si="12"/>
        <v>2.17</v>
      </c>
      <c r="AN268" s="20">
        <f t="shared" si="13"/>
        <v>2.117</v>
      </c>
      <c r="AO268" s="92">
        <f t="shared" si="14"/>
        <v>0.97557603686635952</v>
      </c>
    </row>
    <row r="269" spans="1:41" ht="15" customHeight="1" x14ac:dyDescent="0.25">
      <c r="A269" s="2" t="s">
        <v>376</v>
      </c>
      <c r="B269" s="2" t="s">
        <v>381</v>
      </c>
      <c r="C269" s="2">
        <v>2014</v>
      </c>
      <c r="D269" s="2">
        <v>3.3119999999999998</v>
      </c>
      <c r="E269" s="2">
        <v>3.79</v>
      </c>
      <c r="F269" s="2" t="s">
        <v>598</v>
      </c>
      <c r="G269" s="2">
        <v>0.04</v>
      </c>
      <c r="H269" s="2" t="s">
        <v>598</v>
      </c>
      <c r="I269" s="2" t="s">
        <v>598</v>
      </c>
      <c r="J269" s="2" t="s">
        <v>598</v>
      </c>
      <c r="K269" s="2" t="s">
        <v>598</v>
      </c>
      <c r="L269" s="2" t="s">
        <v>599</v>
      </c>
      <c r="M269" s="2" t="s">
        <v>598</v>
      </c>
      <c r="N269" s="2" t="s">
        <v>598</v>
      </c>
      <c r="O269" s="2" t="s">
        <v>598</v>
      </c>
      <c r="P269" s="2" t="s">
        <v>598</v>
      </c>
      <c r="Q269" s="2" t="s">
        <v>598</v>
      </c>
      <c r="R269" s="2" t="s">
        <v>598</v>
      </c>
      <c r="S269" s="2" t="s">
        <v>598</v>
      </c>
      <c r="T269" s="2">
        <v>3.75</v>
      </c>
      <c r="U269" s="2" t="s">
        <v>598</v>
      </c>
      <c r="V269" s="2" t="s">
        <v>598</v>
      </c>
      <c r="W269" s="2" t="s">
        <v>598</v>
      </c>
      <c r="X269" s="2" t="s">
        <v>598</v>
      </c>
      <c r="Y269" s="2" t="s">
        <v>598</v>
      </c>
      <c r="Z269" s="2" t="s">
        <v>598</v>
      </c>
      <c r="AA269" s="2" t="s">
        <v>598</v>
      </c>
      <c r="AB269" s="2" t="s">
        <v>598</v>
      </c>
      <c r="AC269" s="2" t="s">
        <v>598</v>
      </c>
      <c r="AD269" s="2" t="s">
        <v>598</v>
      </c>
      <c r="AE269" s="2" t="s">
        <v>598</v>
      </c>
      <c r="AF269" s="2" t="s">
        <v>598</v>
      </c>
      <c r="AG269" s="2" t="s">
        <v>598</v>
      </c>
      <c r="AH269" s="2" t="s">
        <v>598</v>
      </c>
      <c r="AI269" s="2" t="s">
        <v>598</v>
      </c>
      <c r="AM269" s="20">
        <f t="shared" si="12"/>
        <v>3.79</v>
      </c>
      <c r="AN269" s="20">
        <f t="shared" si="13"/>
        <v>3.3119999999999998</v>
      </c>
      <c r="AO269" s="92">
        <f t="shared" si="14"/>
        <v>0.87387862796833771</v>
      </c>
    </row>
    <row r="270" spans="1:41" ht="15" customHeight="1" x14ac:dyDescent="0.25">
      <c r="A270" s="2" t="s">
        <v>382</v>
      </c>
      <c r="B270" s="2" t="s">
        <v>383</v>
      </c>
      <c r="C270" s="2">
        <v>2014</v>
      </c>
      <c r="D270" s="2">
        <v>20.94</v>
      </c>
      <c r="E270" s="2">
        <v>20.94</v>
      </c>
      <c r="F270" s="2" t="s">
        <v>598</v>
      </c>
      <c r="G270" s="2">
        <v>2.0739999999999998</v>
      </c>
      <c r="H270" s="2" t="s">
        <v>598</v>
      </c>
      <c r="I270" s="2" t="s">
        <v>598</v>
      </c>
      <c r="J270" s="2" t="s">
        <v>598</v>
      </c>
      <c r="K270" s="2" t="s">
        <v>598</v>
      </c>
      <c r="L270" s="2" t="s">
        <v>599</v>
      </c>
      <c r="M270" s="2" t="s">
        <v>598</v>
      </c>
      <c r="N270" s="2" t="s">
        <v>598</v>
      </c>
      <c r="O270" s="2" t="s">
        <v>598</v>
      </c>
      <c r="P270" s="2" t="s">
        <v>598</v>
      </c>
      <c r="Q270" s="2" t="s">
        <v>598</v>
      </c>
      <c r="R270" s="2" t="s">
        <v>598</v>
      </c>
      <c r="S270" s="2" t="s">
        <v>598</v>
      </c>
      <c r="T270" s="2">
        <v>13.677</v>
      </c>
      <c r="U270" s="2" t="s">
        <v>598</v>
      </c>
      <c r="V270" s="2" t="s">
        <v>598</v>
      </c>
      <c r="W270" s="2" t="s">
        <v>598</v>
      </c>
      <c r="X270" s="2" t="s">
        <v>598</v>
      </c>
      <c r="Y270" s="2" t="s">
        <v>598</v>
      </c>
      <c r="Z270" s="2" t="s">
        <v>598</v>
      </c>
      <c r="AA270" s="2" t="s">
        <v>598</v>
      </c>
      <c r="AB270" s="2" t="s">
        <v>598</v>
      </c>
      <c r="AC270" s="2" t="s">
        <v>598</v>
      </c>
      <c r="AD270" s="2" t="s">
        <v>598</v>
      </c>
      <c r="AE270" s="2" t="s">
        <v>598</v>
      </c>
      <c r="AF270" s="2" t="s">
        <v>598</v>
      </c>
      <c r="AG270" s="2" t="s">
        <v>598</v>
      </c>
      <c r="AH270" s="2">
        <v>5.1890000000000001</v>
      </c>
      <c r="AI270" s="2">
        <v>5.3490000000000002</v>
      </c>
      <c r="AM270" s="20">
        <f t="shared" si="12"/>
        <v>21.1</v>
      </c>
      <c r="AN270" s="20">
        <f t="shared" si="13"/>
        <v>20.94</v>
      </c>
      <c r="AO270" s="92">
        <f t="shared" si="14"/>
        <v>0.99241706161137444</v>
      </c>
    </row>
    <row r="271" spans="1:41" ht="15" customHeight="1" x14ac:dyDescent="0.25">
      <c r="A271" s="2" t="s">
        <v>382</v>
      </c>
      <c r="B271" s="2" t="s">
        <v>384</v>
      </c>
      <c r="C271" s="2">
        <v>2014</v>
      </c>
      <c r="D271" s="2">
        <v>0.13200000000000001</v>
      </c>
      <c r="E271" s="2">
        <v>0.13200000000000001</v>
      </c>
      <c r="F271" s="2" t="s">
        <v>598</v>
      </c>
      <c r="G271" s="2">
        <v>0.13200000000000001</v>
      </c>
      <c r="H271" s="2" t="s">
        <v>598</v>
      </c>
      <c r="I271" s="2" t="s">
        <v>598</v>
      </c>
      <c r="J271" s="2" t="s">
        <v>598</v>
      </c>
      <c r="K271" s="2" t="s">
        <v>598</v>
      </c>
      <c r="L271" s="2" t="s">
        <v>599</v>
      </c>
      <c r="M271" s="2" t="s">
        <v>598</v>
      </c>
      <c r="N271" s="2" t="s">
        <v>598</v>
      </c>
      <c r="O271" s="2" t="s">
        <v>598</v>
      </c>
      <c r="P271" s="2" t="s">
        <v>598</v>
      </c>
      <c r="Q271" s="2" t="s">
        <v>598</v>
      </c>
      <c r="R271" s="2" t="s">
        <v>598</v>
      </c>
      <c r="S271" s="2" t="s">
        <v>598</v>
      </c>
      <c r="T271" s="2" t="s">
        <v>598</v>
      </c>
      <c r="U271" s="2" t="s">
        <v>598</v>
      </c>
      <c r="V271" s="2" t="s">
        <v>598</v>
      </c>
      <c r="W271" s="2" t="s">
        <v>598</v>
      </c>
      <c r="X271" s="2" t="s">
        <v>598</v>
      </c>
      <c r="Y271" s="2" t="s">
        <v>598</v>
      </c>
      <c r="Z271" s="2" t="s">
        <v>598</v>
      </c>
      <c r="AA271" s="2" t="s">
        <v>598</v>
      </c>
      <c r="AB271" s="2" t="s">
        <v>598</v>
      </c>
      <c r="AC271" s="2" t="s">
        <v>598</v>
      </c>
      <c r="AD271" s="2" t="s">
        <v>598</v>
      </c>
      <c r="AE271" s="2" t="s">
        <v>598</v>
      </c>
      <c r="AF271" s="2" t="s">
        <v>598</v>
      </c>
      <c r="AG271" s="2" t="s">
        <v>598</v>
      </c>
      <c r="AH271" s="2" t="s">
        <v>598</v>
      </c>
      <c r="AI271" s="2" t="s">
        <v>598</v>
      </c>
      <c r="AM271" s="20">
        <f t="shared" si="12"/>
        <v>0.13200000000000001</v>
      </c>
      <c r="AN271" s="20">
        <f t="shared" si="13"/>
        <v>0.13200000000000001</v>
      </c>
      <c r="AO271" s="92">
        <f t="shared" si="14"/>
        <v>1</v>
      </c>
    </row>
    <row r="272" spans="1:41" ht="15" customHeight="1" x14ac:dyDescent="0.25">
      <c r="A272" s="2" t="s">
        <v>385</v>
      </c>
      <c r="B272" s="2" t="s">
        <v>386</v>
      </c>
      <c r="C272" s="2">
        <v>2014</v>
      </c>
      <c r="D272" s="2" t="s">
        <v>598</v>
      </c>
      <c r="E272" s="2" t="s">
        <v>598</v>
      </c>
      <c r="F272" s="2" t="s">
        <v>598</v>
      </c>
      <c r="G272" s="2" t="s">
        <v>598</v>
      </c>
      <c r="H272" s="2" t="s">
        <v>598</v>
      </c>
      <c r="I272" s="2" t="s">
        <v>598</v>
      </c>
      <c r="J272" s="2" t="s">
        <v>598</v>
      </c>
      <c r="K272" s="2" t="s">
        <v>598</v>
      </c>
      <c r="L272" s="2" t="s">
        <v>599</v>
      </c>
      <c r="M272" s="2" t="s">
        <v>598</v>
      </c>
      <c r="N272" s="2" t="s">
        <v>598</v>
      </c>
      <c r="O272" s="2" t="s">
        <v>598</v>
      </c>
      <c r="P272" s="2" t="s">
        <v>598</v>
      </c>
      <c r="Q272" s="2" t="s">
        <v>598</v>
      </c>
      <c r="R272" s="2" t="s">
        <v>598</v>
      </c>
      <c r="S272" s="2" t="s">
        <v>598</v>
      </c>
      <c r="T272" s="2" t="s">
        <v>598</v>
      </c>
      <c r="U272" s="2" t="s">
        <v>598</v>
      </c>
      <c r="V272" s="2" t="s">
        <v>598</v>
      </c>
      <c r="W272" s="2" t="s">
        <v>598</v>
      </c>
      <c r="X272" s="2" t="s">
        <v>598</v>
      </c>
      <c r="Y272" s="2" t="s">
        <v>598</v>
      </c>
      <c r="Z272" s="2" t="s">
        <v>598</v>
      </c>
      <c r="AA272" s="2" t="s">
        <v>598</v>
      </c>
      <c r="AB272" s="2" t="s">
        <v>598</v>
      </c>
      <c r="AC272" s="2" t="s">
        <v>598</v>
      </c>
      <c r="AD272" s="2" t="s">
        <v>598</v>
      </c>
      <c r="AE272" s="2" t="s">
        <v>598</v>
      </c>
      <c r="AF272" s="2" t="s">
        <v>598</v>
      </c>
      <c r="AG272" s="2" t="s">
        <v>598</v>
      </c>
      <c r="AH272" s="2" t="s">
        <v>598</v>
      </c>
      <c r="AI272" s="2" t="s">
        <v>598</v>
      </c>
      <c r="AM272" s="20">
        <f t="shared" si="12"/>
        <v>0</v>
      </c>
      <c r="AN272" s="20">
        <f t="shared" si="13"/>
        <v>0</v>
      </c>
      <c r="AO272" s="92" t="str">
        <f t="shared" si="14"/>
        <v/>
      </c>
    </row>
    <row r="273" spans="1:41" ht="15" customHeight="1" x14ac:dyDescent="0.25">
      <c r="A273" s="2" t="s">
        <v>387</v>
      </c>
      <c r="B273" s="2" t="s">
        <v>388</v>
      </c>
      <c r="C273" s="2">
        <v>2014</v>
      </c>
      <c r="D273" s="2">
        <v>32.26</v>
      </c>
      <c r="E273" s="2">
        <v>44.1</v>
      </c>
      <c r="F273" s="2">
        <v>0</v>
      </c>
      <c r="G273" s="2">
        <v>1.1000000000000001</v>
      </c>
      <c r="H273" s="2">
        <v>0</v>
      </c>
      <c r="I273" s="2">
        <v>0</v>
      </c>
      <c r="J273" s="2">
        <v>0</v>
      </c>
      <c r="K273" s="2">
        <v>0</v>
      </c>
      <c r="L273" s="2" t="s">
        <v>599</v>
      </c>
      <c r="M273" s="2" t="s">
        <v>598</v>
      </c>
      <c r="N273" s="2" t="s">
        <v>598</v>
      </c>
      <c r="O273" s="2" t="s">
        <v>598</v>
      </c>
      <c r="P273" s="2" t="s">
        <v>598</v>
      </c>
      <c r="Q273" s="2" t="s">
        <v>598</v>
      </c>
      <c r="R273" s="2" t="s">
        <v>598</v>
      </c>
      <c r="S273" s="2" t="s">
        <v>598</v>
      </c>
      <c r="T273" s="2" t="s">
        <v>598</v>
      </c>
      <c r="U273" s="2" t="s">
        <v>598</v>
      </c>
      <c r="V273" s="2" t="s">
        <v>598</v>
      </c>
      <c r="W273" s="2">
        <v>43</v>
      </c>
      <c r="X273" s="2" t="s">
        <v>598</v>
      </c>
      <c r="Y273" s="2" t="s">
        <v>598</v>
      </c>
      <c r="Z273" s="2" t="s">
        <v>598</v>
      </c>
      <c r="AA273" s="2" t="s">
        <v>598</v>
      </c>
      <c r="AB273" s="2" t="s">
        <v>598</v>
      </c>
      <c r="AC273" s="2" t="s">
        <v>598</v>
      </c>
      <c r="AD273" s="2" t="s">
        <v>598</v>
      </c>
      <c r="AE273" s="2" t="s">
        <v>598</v>
      </c>
      <c r="AF273" s="2" t="s">
        <v>598</v>
      </c>
      <c r="AG273" s="2" t="s">
        <v>598</v>
      </c>
      <c r="AH273" s="2" t="s">
        <v>598</v>
      </c>
      <c r="AI273" s="2">
        <v>0.38</v>
      </c>
      <c r="AM273" s="20">
        <f t="shared" si="12"/>
        <v>44.480000000000004</v>
      </c>
      <c r="AN273" s="20">
        <f t="shared" si="13"/>
        <v>32.26</v>
      </c>
      <c r="AO273" s="92">
        <f t="shared" si="14"/>
        <v>0.72526978417266175</v>
      </c>
    </row>
    <row r="274" spans="1:41" ht="15" customHeight="1" x14ac:dyDescent="0.25">
      <c r="A274" s="2" t="s">
        <v>389</v>
      </c>
      <c r="B274" s="2" t="s">
        <v>390</v>
      </c>
      <c r="C274" s="2">
        <v>2014</v>
      </c>
      <c r="D274" s="2">
        <v>121.63</v>
      </c>
      <c r="E274" s="2">
        <v>138.91</v>
      </c>
      <c r="F274" s="2">
        <v>0</v>
      </c>
      <c r="G274" s="2">
        <v>0</v>
      </c>
      <c r="H274" s="2">
        <v>0</v>
      </c>
      <c r="I274" s="2">
        <v>0</v>
      </c>
      <c r="J274" s="2">
        <v>0</v>
      </c>
      <c r="K274" s="2">
        <v>0</v>
      </c>
      <c r="L274" s="2" t="s">
        <v>598</v>
      </c>
      <c r="M274" s="2">
        <v>43.82</v>
      </c>
      <c r="N274" s="2">
        <v>31.4</v>
      </c>
      <c r="O274" s="2">
        <v>29.02</v>
      </c>
      <c r="P274" s="2">
        <v>8.6999999999999993</v>
      </c>
      <c r="Q274" s="2">
        <v>0</v>
      </c>
      <c r="R274" s="2">
        <v>0</v>
      </c>
      <c r="S274" s="2" t="s">
        <v>8</v>
      </c>
      <c r="T274" s="2">
        <v>0</v>
      </c>
      <c r="U274" s="2">
        <v>0</v>
      </c>
      <c r="V274" s="2">
        <v>0</v>
      </c>
      <c r="W274" s="2">
        <v>0</v>
      </c>
      <c r="X274" s="2">
        <v>0</v>
      </c>
      <c r="Y274" s="2">
        <v>0.46</v>
      </c>
      <c r="Z274" s="2">
        <v>0</v>
      </c>
      <c r="AA274" s="2">
        <v>0</v>
      </c>
      <c r="AB274" s="2">
        <v>0</v>
      </c>
      <c r="AC274" s="2">
        <v>0</v>
      </c>
      <c r="AD274" s="2">
        <v>25.51</v>
      </c>
      <c r="AE274" s="2">
        <v>0</v>
      </c>
      <c r="AF274" s="2" t="s">
        <v>600</v>
      </c>
      <c r="AG274" s="2">
        <v>0</v>
      </c>
      <c r="AH274" s="2">
        <v>0</v>
      </c>
      <c r="AI274" s="2">
        <v>0</v>
      </c>
      <c r="AM274" s="20">
        <f t="shared" si="12"/>
        <v>138.91</v>
      </c>
      <c r="AN274" s="20">
        <f t="shared" si="13"/>
        <v>121.63</v>
      </c>
      <c r="AO274" s="92">
        <f t="shared" si="14"/>
        <v>0.87560290835792953</v>
      </c>
    </row>
    <row r="275" spans="1:41" ht="15" customHeight="1" x14ac:dyDescent="0.25">
      <c r="A275" s="2" t="s">
        <v>389</v>
      </c>
      <c r="B275" s="2" t="s">
        <v>391</v>
      </c>
      <c r="C275" s="2">
        <v>2014</v>
      </c>
      <c r="D275" s="2">
        <v>21.63</v>
      </c>
      <c r="E275" s="2">
        <v>25.29</v>
      </c>
      <c r="F275" s="2">
        <v>0</v>
      </c>
      <c r="G275" s="2">
        <v>0.47</v>
      </c>
      <c r="H275" s="2">
        <v>0</v>
      </c>
      <c r="I275" s="2">
        <v>0</v>
      </c>
      <c r="J275" s="2">
        <v>0</v>
      </c>
      <c r="K275" s="2">
        <v>0</v>
      </c>
      <c r="L275" s="2" t="s">
        <v>598</v>
      </c>
      <c r="M275" s="2">
        <v>4.46</v>
      </c>
      <c r="N275" s="2">
        <v>9.92</v>
      </c>
      <c r="O275" s="2">
        <v>5.87</v>
      </c>
      <c r="P275" s="2">
        <v>0</v>
      </c>
      <c r="Q275" s="2">
        <v>0</v>
      </c>
      <c r="R275" s="2">
        <v>0</v>
      </c>
      <c r="S275" s="2" t="s">
        <v>8</v>
      </c>
      <c r="T275" s="2">
        <v>0</v>
      </c>
      <c r="U275" s="2">
        <v>0</v>
      </c>
      <c r="V275" s="2">
        <v>0</v>
      </c>
      <c r="W275" s="2">
        <v>0</v>
      </c>
      <c r="X275" s="2">
        <v>0</v>
      </c>
      <c r="Y275" s="2">
        <v>0</v>
      </c>
      <c r="Z275" s="2">
        <v>0</v>
      </c>
      <c r="AA275" s="2">
        <v>0</v>
      </c>
      <c r="AB275" s="2">
        <v>0</v>
      </c>
      <c r="AC275" s="2">
        <v>0</v>
      </c>
      <c r="AD275" s="2">
        <v>4.57</v>
      </c>
      <c r="AE275" s="2">
        <v>0</v>
      </c>
      <c r="AF275" s="2" t="s">
        <v>598</v>
      </c>
      <c r="AG275" s="2">
        <v>0</v>
      </c>
      <c r="AH275" s="2">
        <v>0</v>
      </c>
      <c r="AI275" s="2">
        <v>0</v>
      </c>
      <c r="AM275" s="20">
        <f t="shared" si="12"/>
        <v>25.29</v>
      </c>
      <c r="AN275" s="20">
        <f t="shared" si="13"/>
        <v>21.63</v>
      </c>
      <c r="AO275" s="92">
        <f t="shared" si="14"/>
        <v>0.8552787663107948</v>
      </c>
    </row>
    <row r="276" spans="1:41" ht="15" customHeight="1" x14ac:dyDescent="0.25">
      <c r="A276" s="2" t="s">
        <v>389</v>
      </c>
      <c r="B276" s="2" t="s">
        <v>392</v>
      </c>
      <c r="C276" s="2">
        <v>2014</v>
      </c>
      <c r="D276" s="2">
        <v>8.51</v>
      </c>
      <c r="E276" s="2">
        <v>10.4</v>
      </c>
      <c r="F276" s="2">
        <v>0</v>
      </c>
      <c r="G276" s="2">
        <v>7.0000000000000007E-2</v>
      </c>
      <c r="H276" s="2">
        <v>0</v>
      </c>
      <c r="I276" s="2">
        <v>0</v>
      </c>
      <c r="J276" s="2">
        <v>0</v>
      </c>
      <c r="K276" s="2">
        <v>0</v>
      </c>
      <c r="L276" s="2" t="s">
        <v>598</v>
      </c>
      <c r="M276" s="2">
        <v>0.93</v>
      </c>
      <c r="N276" s="2">
        <v>0</v>
      </c>
      <c r="O276" s="2">
        <v>8.34</v>
      </c>
      <c r="P276" s="2">
        <v>0</v>
      </c>
      <c r="Q276" s="2">
        <v>0</v>
      </c>
      <c r="R276" s="2">
        <v>0</v>
      </c>
      <c r="S276" s="2" t="s">
        <v>8</v>
      </c>
      <c r="T276" s="2">
        <v>0</v>
      </c>
      <c r="U276" s="2">
        <v>0</v>
      </c>
      <c r="V276" s="2">
        <v>0</v>
      </c>
      <c r="W276" s="2">
        <v>0</v>
      </c>
      <c r="X276" s="2">
        <v>0</v>
      </c>
      <c r="Y276" s="2">
        <v>0</v>
      </c>
      <c r="Z276" s="2">
        <v>0</v>
      </c>
      <c r="AA276" s="2">
        <v>0</v>
      </c>
      <c r="AB276" s="2">
        <v>0</v>
      </c>
      <c r="AC276" s="2">
        <v>0</v>
      </c>
      <c r="AD276" s="2">
        <v>1.06</v>
      </c>
      <c r="AE276" s="2">
        <v>0</v>
      </c>
      <c r="AF276" s="2" t="s">
        <v>598</v>
      </c>
      <c r="AG276" s="2">
        <v>0</v>
      </c>
      <c r="AH276" s="2">
        <v>0</v>
      </c>
      <c r="AI276" s="2">
        <v>0</v>
      </c>
      <c r="AM276" s="20">
        <f t="shared" si="12"/>
        <v>10.4</v>
      </c>
      <c r="AN276" s="20">
        <f t="shared" si="13"/>
        <v>8.51</v>
      </c>
      <c r="AO276" s="92">
        <f t="shared" si="14"/>
        <v>0.81826923076923075</v>
      </c>
    </row>
    <row r="277" spans="1:41" ht="15" customHeight="1" x14ac:dyDescent="0.25">
      <c r="A277" s="2" t="s">
        <v>389</v>
      </c>
      <c r="B277" s="2" t="s">
        <v>393</v>
      </c>
      <c r="C277" s="2">
        <v>2014</v>
      </c>
      <c r="D277" s="2">
        <v>43.64</v>
      </c>
      <c r="E277" s="2">
        <v>49.85</v>
      </c>
      <c r="F277" s="2">
        <v>0</v>
      </c>
      <c r="G277" s="2">
        <v>1.37</v>
      </c>
      <c r="H277" s="2">
        <v>0</v>
      </c>
      <c r="I277" s="2">
        <v>0</v>
      </c>
      <c r="J277" s="2">
        <v>0</v>
      </c>
      <c r="K277" s="2">
        <v>0</v>
      </c>
      <c r="L277" s="2" t="s">
        <v>598</v>
      </c>
      <c r="M277" s="2">
        <v>4.2</v>
      </c>
      <c r="N277" s="2">
        <v>8.39</v>
      </c>
      <c r="O277" s="2">
        <v>29.37</v>
      </c>
      <c r="P277" s="2">
        <v>0</v>
      </c>
      <c r="Q277" s="2">
        <v>0</v>
      </c>
      <c r="R277" s="2">
        <v>0</v>
      </c>
      <c r="S277" s="2" t="s">
        <v>8</v>
      </c>
      <c r="T277" s="2">
        <v>0</v>
      </c>
      <c r="U277" s="2">
        <v>0</v>
      </c>
      <c r="V277" s="2">
        <v>0</v>
      </c>
      <c r="W277" s="2">
        <v>0</v>
      </c>
      <c r="X277" s="2">
        <v>0</v>
      </c>
      <c r="Y277" s="2">
        <v>0</v>
      </c>
      <c r="Z277" s="2">
        <v>0</v>
      </c>
      <c r="AA277" s="2">
        <v>0</v>
      </c>
      <c r="AB277" s="2">
        <v>0</v>
      </c>
      <c r="AC277" s="2">
        <v>0</v>
      </c>
      <c r="AD277" s="2">
        <v>6.52</v>
      </c>
      <c r="AE277" s="2">
        <v>0</v>
      </c>
      <c r="AF277" s="2" t="s">
        <v>598</v>
      </c>
      <c r="AG277" s="2">
        <v>0</v>
      </c>
      <c r="AH277" s="2">
        <v>0</v>
      </c>
      <c r="AI277" s="2">
        <v>0</v>
      </c>
      <c r="AM277" s="20">
        <f t="shared" si="12"/>
        <v>49.849999999999994</v>
      </c>
      <c r="AN277" s="20">
        <f t="shared" si="13"/>
        <v>43.64</v>
      </c>
      <c r="AO277" s="92">
        <f t="shared" si="14"/>
        <v>0.87542627883650959</v>
      </c>
    </row>
    <row r="278" spans="1:41" ht="15" customHeight="1" x14ac:dyDescent="0.25">
      <c r="A278" s="2" t="s">
        <v>394</v>
      </c>
      <c r="B278" s="2" t="s">
        <v>395</v>
      </c>
      <c r="C278" s="2">
        <v>2014</v>
      </c>
      <c r="D278" s="2">
        <v>82</v>
      </c>
      <c r="E278" s="2">
        <v>1.375</v>
      </c>
      <c r="F278" s="2" t="s">
        <v>598</v>
      </c>
      <c r="G278" s="2">
        <v>0</v>
      </c>
      <c r="H278" s="2" t="s">
        <v>598</v>
      </c>
      <c r="I278" s="2" t="s">
        <v>598</v>
      </c>
      <c r="J278" s="2">
        <v>1.375</v>
      </c>
      <c r="K278" s="2" t="s">
        <v>598</v>
      </c>
      <c r="L278" s="2" t="s">
        <v>599</v>
      </c>
      <c r="M278" s="2" t="s">
        <v>598</v>
      </c>
      <c r="N278" s="2" t="s">
        <v>598</v>
      </c>
      <c r="O278" s="2" t="s">
        <v>598</v>
      </c>
      <c r="P278" s="2" t="s">
        <v>598</v>
      </c>
      <c r="Q278" s="2" t="s">
        <v>598</v>
      </c>
      <c r="R278" s="2" t="s">
        <v>598</v>
      </c>
      <c r="S278" s="2" t="s">
        <v>598</v>
      </c>
      <c r="T278" s="2" t="s">
        <v>598</v>
      </c>
      <c r="U278" s="2" t="s">
        <v>598</v>
      </c>
      <c r="V278" s="2" t="s">
        <v>598</v>
      </c>
      <c r="W278" s="2" t="s">
        <v>598</v>
      </c>
      <c r="X278" s="2" t="s">
        <v>598</v>
      </c>
      <c r="Y278" s="2" t="s">
        <v>598</v>
      </c>
      <c r="Z278" s="2" t="s">
        <v>598</v>
      </c>
      <c r="AA278" s="2" t="s">
        <v>598</v>
      </c>
      <c r="AB278" s="2" t="s">
        <v>598</v>
      </c>
      <c r="AC278" s="2" t="s">
        <v>598</v>
      </c>
      <c r="AD278" s="2" t="s">
        <v>598</v>
      </c>
      <c r="AE278" s="2" t="s">
        <v>598</v>
      </c>
      <c r="AF278" s="2" t="s">
        <v>598</v>
      </c>
      <c r="AG278" s="2" t="s">
        <v>598</v>
      </c>
      <c r="AH278" s="2" t="s">
        <v>598</v>
      </c>
      <c r="AI278" s="2" t="s">
        <v>598</v>
      </c>
      <c r="AM278" s="20">
        <f t="shared" si="12"/>
        <v>1.375</v>
      </c>
      <c r="AN278" s="20">
        <f t="shared" si="13"/>
        <v>82</v>
      </c>
      <c r="AO278" s="92">
        <f t="shared" si="14"/>
        <v>59.636363636363633</v>
      </c>
    </row>
    <row r="279" spans="1:41" ht="15" customHeight="1" x14ac:dyDescent="0.25">
      <c r="A279" s="2" t="s">
        <v>394</v>
      </c>
      <c r="B279" s="2" t="s">
        <v>396</v>
      </c>
      <c r="C279" s="2">
        <v>2014</v>
      </c>
      <c r="D279" s="2">
        <v>0.84</v>
      </c>
      <c r="E279" s="2">
        <v>0.84</v>
      </c>
      <c r="F279" s="2" t="s">
        <v>598</v>
      </c>
      <c r="G279" s="2">
        <v>0.14000000000000001</v>
      </c>
      <c r="H279" s="2" t="s">
        <v>598</v>
      </c>
      <c r="I279" s="2" t="s">
        <v>598</v>
      </c>
      <c r="J279" s="2" t="s">
        <v>598</v>
      </c>
      <c r="K279" s="2" t="s">
        <v>598</v>
      </c>
      <c r="L279" s="2" t="s">
        <v>599</v>
      </c>
      <c r="M279" s="2" t="s">
        <v>598</v>
      </c>
      <c r="N279" s="2" t="s">
        <v>598</v>
      </c>
      <c r="O279" s="2" t="s">
        <v>598</v>
      </c>
      <c r="P279" s="2" t="s">
        <v>598</v>
      </c>
      <c r="Q279" s="2" t="s">
        <v>598</v>
      </c>
      <c r="R279" s="2" t="s">
        <v>598</v>
      </c>
      <c r="S279" s="2" t="s">
        <v>598</v>
      </c>
      <c r="T279" s="2" t="s">
        <v>598</v>
      </c>
      <c r="U279" s="2">
        <v>0.7</v>
      </c>
      <c r="V279" s="2" t="s">
        <v>598</v>
      </c>
      <c r="W279" s="2" t="s">
        <v>598</v>
      </c>
      <c r="X279" s="2" t="s">
        <v>598</v>
      </c>
      <c r="Y279" s="2" t="s">
        <v>598</v>
      </c>
      <c r="Z279" s="2" t="s">
        <v>598</v>
      </c>
      <c r="AA279" s="2" t="s">
        <v>598</v>
      </c>
      <c r="AB279" s="2" t="s">
        <v>598</v>
      </c>
      <c r="AC279" s="2" t="s">
        <v>598</v>
      </c>
      <c r="AD279" s="2" t="s">
        <v>598</v>
      </c>
      <c r="AE279" s="2" t="s">
        <v>598</v>
      </c>
      <c r="AF279" s="2" t="s">
        <v>598</v>
      </c>
      <c r="AG279" s="2" t="s">
        <v>598</v>
      </c>
      <c r="AH279" s="2" t="s">
        <v>598</v>
      </c>
      <c r="AI279" s="2" t="s">
        <v>598</v>
      </c>
      <c r="AM279" s="20">
        <f t="shared" si="12"/>
        <v>0.84</v>
      </c>
      <c r="AN279" s="20">
        <f t="shared" si="13"/>
        <v>0.84</v>
      </c>
      <c r="AO279" s="92">
        <f t="shared" si="14"/>
        <v>1</v>
      </c>
    </row>
    <row r="280" spans="1:41" ht="15" customHeight="1" x14ac:dyDescent="0.25">
      <c r="A280" s="2" t="s">
        <v>397</v>
      </c>
      <c r="B280" s="2" t="s">
        <v>398</v>
      </c>
      <c r="C280" s="2">
        <v>2014</v>
      </c>
      <c r="D280" s="2">
        <v>12.987</v>
      </c>
      <c r="E280" s="2">
        <v>15.648999999999999</v>
      </c>
      <c r="F280" s="2" t="s">
        <v>598</v>
      </c>
      <c r="G280" s="2">
        <v>6.6539999999999999</v>
      </c>
      <c r="H280" s="2" t="s">
        <v>598</v>
      </c>
      <c r="I280" s="2" t="s">
        <v>598</v>
      </c>
      <c r="J280" s="2" t="s">
        <v>598</v>
      </c>
      <c r="K280" s="2" t="s">
        <v>598</v>
      </c>
      <c r="L280" s="2" t="s">
        <v>599</v>
      </c>
      <c r="M280" s="2" t="s">
        <v>598</v>
      </c>
      <c r="N280" s="2" t="s">
        <v>598</v>
      </c>
      <c r="O280" s="2" t="s">
        <v>598</v>
      </c>
      <c r="P280" s="2" t="s">
        <v>598</v>
      </c>
      <c r="Q280" s="2" t="s">
        <v>598</v>
      </c>
      <c r="R280" s="2" t="s">
        <v>598</v>
      </c>
      <c r="S280" s="2" t="s">
        <v>598</v>
      </c>
      <c r="T280" s="2">
        <v>8.9949999999999992</v>
      </c>
      <c r="U280" s="2" t="s">
        <v>598</v>
      </c>
      <c r="V280" s="2" t="s">
        <v>598</v>
      </c>
      <c r="W280" s="2" t="s">
        <v>598</v>
      </c>
      <c r="X280" s="2" t="s">
        <v>598</v>
      </c>
      <c r="Y280" s="2" t="s">
        <v>598</v>
      </c>
      <c r="Z280" s="2" t="s">
        <v>598</v>
      </c>
      <c r="AA280" s="2" t="s">
        <v>598</v>
      </c>
      <c r="AB280" s="2" t="s">
        <v>598</v>
      </c>
      <c r="AC280" s="2" t="s">
        <v>598</v>
      </c>
      <c r="AD280" s="2" t="s">
        <v>598</v>
      </c>
      <c r="AE280" s="2" t="s">
        <v>598</v>
      </c>
      <c r="AF280" s="2" t="s">
        <v>598</v>
      </c>
      <c r="AG280" s="2" t="s">
        <v>598</v>
      </c>
      <c r="AH280" s="2" t="s">
        <v>598</v>
      </c>
      <c r="AI280" s="2" t="s">
        <v>598</v>
      </c>
      <c r="AM280" s="20">
        <f t="shared" si="12"/>
        <v>15.648999999999999</v>
      </c>
      <c r="AN280" s="20">
        <f t="shared" si="13"/>
        <v>12.987</v>
      </c>
      <c r="AO280" s="92">
        <f t="shared" si="14"/>
        <v>0.82989328391590522</v>
      </c>
    </row>
    <row r="281" spans="1:41" ht="15" customHeight="1" x14ac:dyDescent="0.25">
      <c r="A281" s="2" t="s">
        <v>399</v>
      </c>
      <c r="B281" s="2" t="s">
        <v>400</v>
      </c>
      <c r="C281" s="2">
        <v>2014</v>
      </c>
      <c r="D281" s="2">
        <v>25.78</v>
      </c>
      <c r="E281" s="2">
        <v>27.367999999999999</v>
      </c>
      <c r="F281" s="2" t="s">
        <v>598</v>
      </c>
      <c r="G281" s="2" t="s">
        <v>598</v>
      </c>
      <c r="H281" s="2" t="s">
        <v>598</v>
      </c>
      <c r="I281" s="2">
        <v>5.415</v>
      </c>
      <c r="J281" s="2" t="s">
        <v>598</v>
      </c>
      <c r="K281" s="2" t="s">
        <v>598</v>
      </c>
      <c r="L281" s="2" t="s">
        <v>599</v>
      </c>
      <c r="M281" s="2" t="s">
        <v>598</v>
      </c>
      <c r="N281" s="2" t="s">
        <v>598</v>
      </c>
      <c r="O281" s="2" t="s">
        <v>598</v>
      </c>
      <c r="P281" s="2">
        <v>17.268999999999998</v>
      </c>
      <c r="Q281" s="2" t="s">
        <v>598</v>
      </c>
      <c r="R281" s="2" t="s">
        <v>598</v>
      </c>
      <c r="S281" s="2" t="s">
        <v>598</v>
      </c>
      <c r="T281" s="2" t="s">
        <v>598</v>
      </c>
      <c r="U281" s="2" t="s">
        <v>598</v>
      </c>
      <c r="V281" s="2" t="s">
        <v>598</v>
      </c>
      <c r="W281" s="2" t="s">
        <v>598</v>
      </c>
      <c r="X281" s="2" t="s">
        <v>598</v>
      </c>
      <c r="Y281" s="2" t="s">
        <v>598</v>
      </c>
      <c r="Z281" s="2" t="s">
        <v>598</v>
      </c>
      <c r="AA281" s="2" t="s">
        <v>598</v>
      </c>
      <c r="AB281" s="2" t="s">
        <v>598</v>
      </c>
      <c r="AC281" s="2" t="s">
        <v>598</v>
      </c>
      <c r="AD281" s="2">
        <v>4.6840000000000002</v>
      </c>
      <c r="AE281" s="2" t="s">
        <v>598</v>
      </c>
      <c r="AF281" s="2" t="s">
        <v>598</v>
      </c>
      <c r="AG281" s="2" t="s">
        <v>598</v>
      </c>
      <c r="AH281" s="2" t="s">
        <v>598</v>
      </c>
      <c r="AI281" s="2" t="s">
        <v>598</v>
      </c>
      <c r="AM281" s="20">
        <f t="shared" si="12"/>
        <v>27.367999999999999</v>
      </c>
      <c r="AN281" s="20">
        <f t="shared" si="13"/>
        <v>25.78</v>
      </c>
      <c r="AO281" s="92">
        <f t="shared" si="14"/>
        <v>0.94197603040046785</v>
      </c>
    </row>
    <row r="282" spans="1:41" ht="15" customHeight="1" x14ac:dyDescent="0.25">
      <c r="A282" s="2" t="s">
        <v>399</v>
      </c>
      <c r="B282" s="2" t="s">
        <v>401</v>
      </c>
      <c r="C282" s="2">
        <v>2014</v>
      </c>
      <c r="D282" s="2">
        <v>18.760000000000002</v>
      </c>
      <c r="E282" s="2">
        <v>20.66</v>
      </c>
      <c r="F282" s="2" t="s">
        <v>598</v>
      </c>
      <c r="G282" s="2">
        <v>1.1599999999999999</v>
      </c>
      <c r="H282" s="2" t="s">
        <v>598</v>
      </c>
      <c r="I282" s="2" t="s">
        <v>598</v>
      </c>
      <c r="J282" s="2" t="s">
        <v>598</v>
      </c>
      <c r="K282" s="2" t="s">
        <v>598</v>
      </c>
      <c r="L282" s="2" t="s">
        <v>599</v>
      </c>
      <c r="M282" s="2" t="s">
        <v>598</v>
      </c>
      <c r="N282" s="2" t="s">
        <v>598</v>
      </c>
      <c r="O282" s="2">
        <v>9.6</v>
      </c>
      <c r="P282" s="2">
        <v>2.39</v>
      </c>
      <c r="Q282" s="2" t="s">
        <v>598</v>
      </c>
      <c r="R282" s="2" t="s">
        <v>598</v>
      </c>
      <c r="S282" s="2" t="s">
        <v>8</v>
      </c>
      <c r="T282" s="2" t="s">
        <v>598</v>
      </c>
      <c r="U282" s="2" t="s">
        <v>598</v>
      </c>
      <c r="V282" s="2" t="s">
        <v>598</v>
      </c>
      <c r="W282" s="2">
        <v>3.2</v>
      </c>
      <c r="X282" s="2">
        <v>1.83</v>
      </c>
      <c r="Y282" s="2" t="s">
        <v>598</v>
      </c>
      <c r="Z282" s="2" t="s">
        <v>598</v>
      </c>
      <c r="AA282" s="2" t="s">
        <v>598</v>
      </c>
      <c r="AB282" s="2" t="s">
        <v>598</v>
      </c>
      <c r="AC282" s="2" t="s">
        <v>598</v>
      </c>
      <c r="AD282" s="2">
        <v>2.48</v>
      </c>
      <c r="AE282" s="2" t="s">
        <v>598</v>
      </c>
      <c r="AF282" s="2" t="s">
        <v>598</v>
      </c>
      <c r="AG282" s="2" t="s">
        <v>598</v>
      </c>
      <c r="AH282" s="2" t="s">
        <v>598</v>
      </c>
      <c r="AI282" s="2" t="s">
        <v>598</v>
      </c>
      <c r="AM282" s="20">
        <f t="shared" si="12"/>
        <v>20.66</v>
      </c>
      <c r="AN282" s="20">
        <f t="shared" si="13"/>
        <v>18.760000000000002</v>
      </c>
      <c r="AO282" s="92">
        <f t="shared" si="14"/>
        <v>0.90803484995159733</v>
      </c>
    </row>
    <row r="283" spans="1:41" ht="15" customHeight="1" x14ac:dyDescent="0.25">
      <c r="A283" s="2" t="s">
        <v>399</v>
      </c>
      <c r="B283" s="2" t="s">
        <v>402</v>
      </c>
      <c r="C283" s="2">
        <v>2014</v>
      </c>
      <c r="D283" s="2">
        <v>408</v>
      </c>
      <c r="E283" s="2">
        <v>171.58</v>
      </c>
      <c r="F283" s="2" t="s">
        <v>598</v>
      </c>
      <c r="G283" s="2">
        <v>0.47</v>
      </c>
      <c r="H283" s="2" t="s">
        <v>598</v>
      </c>
      <c r="I283" s="2">
        <v>4.58</v>
      </c>
      <c r="J283" s="2" t="s">
        <v>598</v>
      </c>
      <c r="K283" s="2" t="s">
        <v>598</v>
      </c>
      <c r="L283" s="2" t="s">
        <v>599</v>
      </c>
      <c r="M283" s="2" t="s">
        <v>598</v>
      </c>
      <c r="N283" s="2" t="s">
        <v>598</v>
      </c>
      <c r="O283" s="2" t="s">
        <v>598</v>
      </c>
      <c r="P283" s="2" t="s">
        <v>598</v>
      </c>
      <c r="Q283" s="2" t="s">
        <v>598</v>
      </c>
      <c r="R283" s="2">
        <v>4.5599999999999996</v>
      </c>
      <c r="S283" s="2" t="s">
        <v>598</v>
      </c>
      <c r="T283" s="2" t="s">
        <v>598</v>
      </c>
      <c r="U283" s="2" t="s">
        <v>598</v>
      </c>
      <c r="V283" s="2" t="s">
        <v>598</v>
      </c>
      <c r="W283" s="2" t="s">
        <v>598</v>
      </c>
      <c r="X283" s="2">
        <v>13.07</v>
      </c>
      <c r="Y283" s="2" t="s">
        <v>598</v>
      </c>
      <c r="Z283" s="2" t="s">
        <v>598</v>
      </c>
      <c r="AA283" s="2" t="s">
        <v>598</v>
      </c>
      <c r="AB283" s="2">
        <v>148.9</v>
      </c>
      <c r="AC283" s="2" t="s">
        <v>598</v>
      </c>
      <c r="AD283" s="2" t="s">
        <v>598</v>
      </c>
      <c r="AE283" s="2" t="s">
        <v>598</v>
      </c>
      <c r="AF283" s="2" t="s">
        <v>598</v>
      </c>
      <c r="AG283" s="2" t="s">
        <v>598</v>
      </c>
      <c r="AH283" s="2" t="s">
        <v>598</v>
      </c>
      <c r="AI283" s="2" t="s">
        <v>598</v>
      </c>
      <c r="AM283" s="20">
        <f t="shared" si="12"/>
        <v>171.58</v>
      </c>
      <c r="AN283" s="20">
        <f t="shared" si="13"/>
        <v>408</v>
      </c>
      <c r="AO283" s="92">
        <f t="shared" si="14"/>
        <v>2.3778995220888213</v>
      </c>
    </row>
    <row r="284" spans="1:41" ht="15" customHeight="1" x14ac:dyDescent="0.25">
      <c r="A284" s="2" t="s">
        <v>399</v>
      </c>
      <c r="B284" s="2" t="s">
        <v>403</v>
      </c>
      <c r="C284" s="2">
        <v>2014</v>
      </c>
      <c r="D284" s="2">
        <v>108.5</v>
      </c>
      <c r="E284" s="2">
        <v>113.488</v>
      </c>
      <c r="F284" s="2" t="s">
        <v>598</v>
      </c>
      <c r="G284" s="2">
        <v>0.26200000000000001</v>
      </c>
      <c r="H284" s="2" t="s">
        <v>598</v>
      </c>
      <c r="I284" s="2">
        <v>5.4119999999999999</v>
      </c>
      <c r="J284" s="2" t="s">
        <v>598</v>
      </c>
      <c r="K284" s="2" t="s">
        <v>598</v>
      </c>
      <c r="L284" s="2" t="s">
        <v>599</v>
      </c>
      <c r="M284" s="2" t="s">
        <v>598</v>
      </c>
      <c r="N284" s="2" t="s">
        <v>598</v>
      </c>
      <c r="O284" s="2" t="s">
        <v>598</v>
      </c>
      <c r="P284" s="2" t="s">
        <v>598</v>
      </c>
      <c r="Q284" s="2" t="s">
        <v>598</v>
      </c>
      <c r="R284" s="2">
        <v>2.2949999999999999</v>
      </c>
      <c r="S284" s="2" t="s">
        <v>8</v>
      </c>
      <c r="T284" s="2" t="s">
        <v>598</v>
      </c>
      <c r="U284" s="2" t="s">
        <v>598</v>
      </c>
      <c r="V284" s="2" t="s">
        <v>598</v>
      </c>
      <c r="W284" s="2" t="s">
        <v>598</v>
      </c>
      <c r="X284" s="2" t="s">
        <v>598</v>
      </c>
      <c r="Y284" s="2" t="s">
        <v>598</v>
      </c>
      <c r="Z284" s="2" t="s">
        <v>598</v>
      </c>
      <c r="AA284" s="2" t="s">
        <v>598</v>
      </c>
      <c r="AB284" s="2">
        <v>74.954999999999998</v>
      </c>
      <c r="AC284" s="2" t="s">
        <v>598</v>
      </c>
      <c r="AD284" s="2" t="s">
        <v>598</v>
      </c>
      <c r="AE284" s="2" t="s">
        <v>598</v>
      </c>
      <c r="AF284" s="2" t="s">
        <v>598</v>
      </c>
      <c r="AG284" s="2" t="s">
        <v>598</v>
      </c>
      <c r="AH284" s="2">
        <v>30.564</v>
      </c>
      <c r="AI284" s="2">
        <v>30.873000000000001</v>
      </c>
      <c r="AM284" s="20">
        <f t="shared" si="12"/>
        <v>113.797</v>
      </c>
      <c r="AN284" s="20">
        <f t="shared" si="13"/>
        <v>108.5</v>
      </c>
      <c r="AO284" s="92">
        <f t="shared" si="14"/>
        <v>0.95345219997012221</v>
      </c>
    </row>
    <row r="285" spans="1:41" ht="15" customHeight="1" x14ac:dyDescent="0.25">
      <c r="A285" s="2" t="s">
        <v>399</v>
      </c>
      <c r="B285" s="2" t="s">
        <v>404</v>
      </c>
      <c r="C285" s="2">
        <v>2014</v>
      </c>
      <c r="D285" s="2">
        <v>7.3</v>
      </c>
      <c r="E285" s="2">
        <v>7.2990000000000004</v>
      </c>
      <c r="F285" s="2" t="s">
        <v>598</v>
      </c>
      <c r="G285" s="2">
        <v>0.27900000000000003</v>
      </c>
      <c r="H285" s="2" t="s">
        <v>598</v>
      </c>
      <c r="I285" s="2" t="s">
        <v>598</v>
      </c>
      <c r="J285" s="2" t="s">
        <v>598</v>
      </c>
      <c r="K285" s="2" t="s">
        <v>598</v>
      </c>
      <c r="L285" s="2" t="s">
        <v>599</v>
      </c>
      <c r="M285" s="2" t="s">
        <v>598</v>
      </c>
      <c r="N285" s="2" t="s">
        <v>598</v>
      </c>
      <c r="O285" s="2" t="s">
        <v>598</v>
      </c>
      <c r="P285" s="2" t="s">
        <v>598</v>
      </c>
      <c r="Q285" s="2" t="s">
        <v>598</v>
      </c>
      <c r="R285" s="2" t="s">
        <v>598</v>
      </c>
      <c r="S285" s="2" t="s">
        <v>598</v>
      </c>
      <c r="T285" s="2">
        <v>7.02</v>
      </c>
      <c r="U285" s="2" t="s">
        <v>598</v>
      </c>
      <c r="V285" s="2" t="s">
        <v>598</v>
      </c>
      <c r="W285" s="2" t="s">
        <v>598</v>
      </c>
      <c r="X285" s="2" t="s">
        <v>598</v>
      </c>
      <c r="Y285" s="2" t="s">
        <v>598</v>
      </c>
      <c r="Z285" s="2" t="s">
        <v>598</v>
      </c>
      <c r="AA285" s="2" t="s">
        <v>598</v>
      </c>
      <c r="AB285" s="2" t="s">
        <v>598</v>
      </c>
      <c r="AC285" s="2" t="s">
        <v>598</v>
      </c>
      <c r="AD285" s="2" t="s">
        <v>598</v>
      </c>
      <c r="AE285" s="2" t="s">
        <v>598</v>
      </c>
      <c r="AF285" s="2" t="s">
        <v>598</v>
      </c>
      <c r="AG285" s="2" t="s">
        <v>598</v>
      </c>
      <c r="AH285" s="2" t="s">
        <v>598</v>
      </c>
      <c r="AI285" s="2" t="s">
        <v>598</v>
      </c>
      <c r="AM285" s="20">
        <f t="shared" si="12"/>
        <v>7.2989999999999995</v>
      </c>
      <c r="AN285" s="20">
        <f t="shared" si="13"/>
        <v>7.3</v>
      </c>
      <c r="AO285" s="92">
        <f t="shared" si="14"/>
        <v>1.0001370050691876</v>
      </c>
    </row>
    <row r="286" spans="1:41" ht="15" customHeight="1" x14ac:dyDescent="0.2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T286" s="2" t="s">
        <v>599</v>
      </c>
      <c r="U286" s="2" t="s">
        <v>599</v>
      </c>
      <c r="V286" s="2" t="s">
        <v>599</v>
      </c>
      <c r="W286" s="2" t="s">
        <v>599</v>
      </c>
      <c r="X286" s="2" t="s">
        <v>599</v>
      </c>
      <c r="Y286" s="2" t="s">
        <v>599</v>
      </c>
      <c r="Z286" s="2" t="s">
        <v>599</v>
      </c>
      <c r="AA286" s="2" t="s">
        <v>599</v>
      </c>
      <c r="AB286" s="2" t="s">
        <v>599</v>
      </c>
      <c r="AC286" s="2" t="s">
        <v>599</v>
      </c>
      <c r="AD286" s="2" t="s">
        <v>599</v>
      </c>
      <c r="AE286" s="2" t="s">
        <v>599</v>
      </c>
      <c r="AF286" s="2" t="s">
        <v>599</v>
      </c>
      <c r="AG286" s="2" t="s">
        <v>599</v>
      </c>
      <c r="AH286" s="2" t="s">
        <v>599</v>
      </c>
      <c r="AI286" s="2" t="s">
        <v>599</v>
      </c>
      <c r="AM286" s="20">
        <f t="shared" si="12"/>
        <v>0</v>
      </c>
      <c r="AN286" s="20">
        <f t="shared" si="13"/>
        <v>0</v>
      </c>
      <c r="AO286" s="92" t="str">
        <f t="shared" si="14"/>
        <v/>
      </c>
    </row>
    <row r="287" spans="1:41" ht="15" customHeight="1" x14ac:dyDescent="0.2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T287" s="2" t="s">
        <v>599</v>
      </c>
      <c r="U287" s="2" t="s">
        <v>599</v>
      </c>
      <c r="V287" s="2" t="s">
        <v>599</v>
      </c>
      <c r="W287" s="2" t="s">
        <v>599</v>
      </c>
      <c r="X287" s="2" t="s">
        <v>599</v>
      </c>
      <c r="Y287" s="2" t="s">
        <v>599</v>
      </c>
      <c r="Z287" s="2" t="s">
        <v>599</v>
      </c>
      <c r="AA287" s="2" t="s">
        <v>599</v>
      </c>
      <c r="AB287" s="2" t="s">
        <v>599</v>
      </c>
      <c r="AC287" s="2" t="s">
        <v>599</v>
      </c>
      <c r="AD287" s="2" t="s">
        <v>599</v>
      </c>
      <c r="AE287" s="2" t="s">
        <v>599</v>
      </c>
      <c r="AF287" s="2" t="s">
        <v>599</v>
      </c>
      <c r="AG287" s="2" t="s">
        <v>599</v>
      </c>
      <c r="AH287" s="2" t="s">
        <v>599</v>
      </c>
      <c r="AI287" s="2" t="s">
        <v>599</v>
      </c>
      <c r="AM287" s="20">
        <f t="shared" si="12"/>
        <v>0</v>
      </c>
      <c r="AN287" s="20">
        <f t="shared" si="13"/>
        <v>0</v>
      </c>
      <c r="AO287" s="92" t="str">
        <f t="shared" si="14"/>
        <v/>
      </c>
    </row>
    <row r="288" spans="1:41" ht="15" customHeight="1" x14ac:dyDescent="0.2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T288" s="2" t="s">
        <v>599</v>
      </c>
      <c r="U288" s="2" t="s">
        <v>599</v>
      </c>
      <c r="V288" s="2" t="s">
        <v>599</v>
      </c>
      <c r="W288" s="2" t="s">
        <v>599</v>
      </c>
      <c r="X288" s="2" t="s">
        <v>599</v>
      </c>
      <c r="Y288" s="2" t="s">
        <v>599</v>
      </c>
      <c r="Z288" s="2" t="s">
        <v>599</v>
      </c>
      <c r="AA288" s="2" t="s">
        <v>599</v>
      </c>
      <c r="AB288" s="2" t="s">
        <v>599</v>
      </c>
      <c r="AC288" s="2" t="s">
        <v>599</v>
      </c>
      <c r="AD288" s="2" t="s">
        <v>599</v>
      </c>
      <c r="AE288" s="2" t="s">
        <v>599</v>
      </c>
      <c r="AF288" s="2" t="s">
        <v>599</v>
      </c>
      <c r="AG288" s="2" t="s">
        <v>599</v>
      </c>
      <c r="AH288" s="2" t="s">
        <v>599</v>
      </c>
      <c r="AI288" s="2" t="s">
        <v>599</v>
      </c>
      <c r="AM288" s="20">
        <f t="shared" si="12"/>
        <v>0</v>
      </c>
      <c r="AN288" s="20">
        <f t="shared" si="13"/>
        <v>0</v>
      </c>
      <c r="AO288" s="92" t="str">
        <f t="shared" si="14"/>
        <v/>
      </c>
    </row>
    <row r="289" spans="1:41" ht="15" customHeight="1" x14ac:dyDescent="0.2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T289" s="2" t="s">
        <v>599</v>
      </c>
      <c r="U289" s="2" t="s">
        <v>599</v>
      </c>
      <c r="V289" s="2" t="s">
        <v>599</v>
      </c>
      <c r="W289" s="2" t="s">
        <v>599</v>
      </c>
      <c r="X289" s="2" t="s">
        <v>599</v>
      </c>
      <c r="Y289" s="2" t="s">
        <v>599</v>
      </c>
      <c r="Z289" s="2" t="s">
        <v>599</v>
      </c>
      <c r="AA289" s="2" t="s">
        <v>599</v>
      </c>
      <c r="AB289" s="2" t="s">
        <v>599</v>
      </c>
      <c r="AC289" s="2" t="s">
        <v>599</v>
      </c>
      <c r="AD289" s="2" t="s">
        <v>599</v>
      </c>
      <c r="AE289" s="2" t="s">
        <v>599</v>
      </c>
      <c r="AF289" s="2" t="s">
        <v>599</v>
      </c>
      <c r="AG289" s="2" t="s">
        <v>599</v>
      </c>
      <c r="AH289" s="2" t="s">
        <v>599</v>
      </c>
      <c r="AI289" s="2" t="s">
        <v>599</v>
      </c>
      <c r="AM289" s="20">
        <f t="shared" si="12"/>
        <v>0</v>
      </c>
      <c r="AN289" s="20">
        <f t="shared" si="13"/>
        <v>0</v>
      </c>
      <c r="AO289" s="92" t="str">
        <f t="shared" si="14"/>
        <v/>
      </c>
    </row>
    <row r="290" spans="1:41" ht="15" customHeight="1" x14ac:dyDescent="0.25">
      <c r="A290" s="2" t="s">
        <v>410</v>
      </c>
      <c r="B290" s="2" t="s">
        <v>411</v>
      </c>
      <c r="C290" s="2">
        <v>2014</v>
      </c>
      <c r="D290" s="2" t="s">
        <v>598</v>
      </c>
      <c r="E290" s="2" t="s">
        <v>598</v>
      </c>
      <c r="F290" s="2" t="s">
        <v>598</v>
      </c>
      <c r="G290" s="2" t="s">
        <v>598</v>
      </c>
      <c r="H290" s="2" t="s">
        <v>598</v>
      </c>
      <c r="I290" s="2" t="s">
        <v>598</v>
      </c>
      <c r="J290" s="2" t="s">
        <v>598</v>
      </c>
      <c r="K290" s="2" t="s">
        <v>598</v>
      </c>
      <c r="L290" s="2" t="s">
        <v>599</v>
      </c>
      <c r="M290" s="2" t="s">
        <v>598</v>
      </c>
      <c r="N290" s="2" t="s">
        <v>598</v>
      </c>
      <c r="O290" s="2" t="s">
        <v>598</v>
      </c>
      <c r="P290" s="2" t="s">
        <v>598</v>
      </c>
      <c r="Q290" s="2" t="s">
        <v>598</v>
      </c>
      <c r="R290" s="2" t="s">
        <v>598</v>
      </c>
      <c r="S290" s="2" t="s">
        <v>598</v>
      </c>
      <c r="T290" s="2" t="s">
        <v>598</v>
      </c>
      <c r="U290" s="2" t="s">
        <v>598</v>
      </c>
      <c r="V290" s="2" t="s">
        <v>598</v>
      </c>
      <c r="W290" s="2" t="s">
        <v>598</v>
      </c>
      <c r="X290" s="2" t="s">
        <v>598</v>
      </c>
      <c r="Y290" s="2" t="s">
        <v>598</v>
      </c>
      <c r="Z290" s="2" t="s">
        <v>598</v>
      </c>
      <c r="AA290" s="2" t="s">
        <v>598</v>
      </c>
      <c r="AB290" s="2" t="s">
        <v>598</v>
      </c>
      <c r="AC290" s="2" t="s">
        <v>598</v>
      </c>
      <c r="AD290" s="2" t="s">
        <v>598</v>
      </c>
      <c r="AE290" s="2" t="s">
        <v>598</v>
      </c>
      <c r="AF290" s="2" t="s">
        <v>598</v>
      </c>
      <c r="AG290" s="2" t="s">
        <v>598</v>
      </c>
      <c r="AH290" s="2" t="s">
        <v>598</v>
      </c>
      <c r="AI290" s="2" t="s">
        <v>598</v>
      </c>
      <c r="AM290" s="20">
        <f t="shared" si="12"/>
        <v>0</v>
      </c>
      <c r="AN290" s="20">
        <f t="shared" si="13"/>
        <v>0</v>
      </c>
      <c r="AO290" s="92" t="str">
        <f t="shared" si="14"/>
        <v/>
      </c>
    </row>
    <row r="291" spans="1:41" ht="15" customHeight="1" x14ac:dyDescent="0.25">
      <c r="A291" s="2" t="s">
        <v>410</v>
      </c>
      <c r="B291" s="2" t="s">
        <v>412</v>
      </c>
      <c r="C291" s="2">
        <v>2014</v>
      </c>
      <c r="D291" s="2">
        <v>45.5</v>
      </c>
      <c r="E291" s="2">
        <v>52.7</v>
      </c>
      <c r="F291" s="2" t="s">
        <v>598</v>
      </c>
      <c r="G291" s="2">
        <v>0.3</v>
      </c>
      <c r="H291" s="2" t="s">
        <v>598</v>
      </c>
      <c r="I291" s="2" t="s">
        <v>598</v>
      </c>
      <c r="J291" s="2" t="s">
        <v>598</v>
      </c>
      <c r="K291" s="2">
        <v>1.8</v>
      </c>
      <c r="L291" s="2" t="s">
        <v>607</v>
      </c>
      <c r="M291" s="2">
        <v>15.3</v>
      </c>
      <c r="N291" s="2">
        <v>9.4</v>
      </c>
      <c r="O291" s="2" t="s">
        <v>598</v>
      </c>
      <c r="P291" s="2" t="s">
        <v>598</v>
      </c>
      <c r="Q291" s="2" t="s">
        <v>598</v>
      </c>
      <c r="R291" s="2" t="s">
        <v>598</v>
      </c>
      <c r="S291" s="2" t="s">
        <v>598</v>
      </c>
      <c r="T291" s="2">
        <v>6.1</v>
      </c>
      <c r="U291" s="2">
        <v>16</v>
      </c>
      <c r="V291" s="2" t="s">
        <v>598</v>
      </c>
      <c r="W291" s="2" t="s">
        <v>598</v>
      </c>
      <c r="X291" s="2" t="s">
        <v>598</v>
      </c>
      <c r="Y291" s="2" t="s">
        <v>598</v>
      </c>
      <c r="Z291" s="2" t="s">
        <v>598</v>
      </c>
      <c r="AA291" s="2" t="s">
        <v>598</v>
      </c>
      <c r="AB291" s="2" t="s">
        <v>598</v>
      </c>
      <c r="AC291" s="2" t="s">
        <v>598</v>
      </c>
      <c r="AD291" s="2">
        <v>3.8</v>
      </c>
      <c r="AE291" s="2" t="s">
        <v>598</v>
      </c>
      <c r="AF291" s="2" t="s">
        <v>598</v>
      </c>
      <c r="AG291" s="2" t="s">
        <v>598</v>
      </c>
      <c r="AH291" s="2" t="s">
        <v>598</v>
      </c>
      <c r="AI291" s="2" t="s">
        <v>598</v>
      </c>
      <c r="AM291" s="20">
        <f t="shared" si="12"/>
        <v>52.7</v>
      </c>
      <c r="AN291" s="20">
        <f t="shared" si="13"/>
        <v>45.5</v>
      </c>
      <c r="AO291" s="92">
        <f t="shared" si="14"/>
        <v>0.86337760910815931</v>
      </c>
    </row>
    <row r="292" spans="1:41" ht="15" customHeight="1" x14ac:dyDescent="0.25">
      <c r="A292" s="2" t="s">
        <v>413</v>
      </c>
      <c r="B292" s="2" t="s">
        <v>414</v>
      </c>
      <c r="C292" s="2">
        <v>2014</v>
      </c>
      <c r="D292" s="2">
        <v>900.3</v>
      </c>
      <c r="E292" s="2">
        <v>1146.4000000000001</v>
      </c>
      <c r="F292" s="2">
        <v>0</v>
      </c>
      <c r="G292" s="2">
        <v>1.1000000000000001</v>
      </c>
      <c r="H292" s="2" t="s">
        <v>598</v>
      </c>
      <c r="I292" s="2">
        <v>10.4</v>
      </c>
      <c r="J292" s="2" t="s">
        <v>598</v>
      </c>
      <c r="K292" s="2" t="s">
        <v>598</v>
      </c>
      <c r="L292" s="2" t="s">
        <v>599</v>
      </c>
      <c r="M292" s="2">
        <v>0</v>
      </c>
      <c r="N292" s="2">
        <v>0</v>
      </c>
      <c r="O292" s="2">
        <v>0</v>
      </c>
      <c r="P292" s="2">
        <v>0</v>
      </c>
      <c r="Q292" s="2">
        <v>0</v>
      </c>
      <c r="R292" s="2">
        <v>0</v>
      </c>
      <c r="S292" s="2" t="s">
        <v>598</v>
      </c>
      <c r="T292" s="2">
        <v>136.76</v>
      </c>
      <c r="U292" s="2">
        <v>0</v>
      </c>
      <c r="V292" s="2">
        <v>0</v>
      </c>
      <c r="W292" s="2">
        <v>315</v>
      </c>
      <c r="X292" s="2">
        <v>12.95</v>
      </c>
      <c r="Y292" s="2">
        <v>0</v>
      </c>
      <c r="Z292" s="2">
        <v>0</v>
      </c>
      <c r="AA292" s="2">
        <v>191.09</v>
      </c>
      <c r="AB292" s="2">
        <v>424</v>
      </c>
      <c r="AC292" s="2" t="s">
        <v>598</v>
      </c>
      <c r="AD292" s="2">
        <v>55.1</v>
      </c>
      <c r="AE292" s="2" t="s">
        <v>598</v>
      </c>
      <c r="AF292" s="2" t="s">
        <v>598</v>
      </c>
      <c r="AG292" s="2" t="s">
        <v>598</v>
      </c>
      <c r="AH292" s="2" t="s">
        <v>598</v>
      </c>
      <c r="AI292" s="2" t="s">
        <v>598</v>
      </c>
      <c r="AM292" s="20">
        <f t="shared" si="12"/>
        <v>1146.3999999999999</v>
      </c>
      <c r="AN292" s="20">
        <f t="shared" si="13"/>
        <v>900.3</v>
      </c>
      <c r="AO292" s="92">
        <f t="shared" si="14"/>
        <v>0.7853279832519191</v>
      </c>
    </row>
    <row r="293" spans="1:41" ht="15" customHeight="1" x14ac:dyDescent="0.25">
      <c r="A293" s="2" t="s">
        <v>415</v>
      </c>
      <c r="B293" s="2" t="s">
        <v>416</v>
      </c>
      <c r="C293" s="2">
        <v>2014</v>
      </c>
      <c r="D293" s="2">
        <v>1.8360000000000001</v>
      </c>
      <c r="E293" s="2">
        <v>1.968</v>
      </c>
      <c r="F293" s="2" t="s">
        <v>598</v>
      </c>
      <c r="G293" s="2" t="s">
        <v>598</v>
      </c>
      <c r="H293" s="2" t="s">
        <v>598</v>
      </c>
      <c r="I293" s="2" t="s">
        <v>598</v>
      </c>
      <c r="J293" s="2" t="s">
        <v>598</v>
      </c>
      <c r="K293" s="2">
        <v>1.968</v>
      </c>
      <c r="L293" s="2" t="s">
        <v>599</v>
      </c>
      <c r="M293" s="2" t="s">
        <v>598</v>
      </c>
      <c r="N293" s="2" t="s">
        <v>598</v>
      </c>
      <c r="O293" s="2" t="s">
        <v>598</v>
      </c>
      <c r="P293" s="2" t="s">
        <v>598</v>
      </c>
      <c r="Q293" s="2" t="s">
        <v>598</v>
      </c>
      <c r="R293" s="2" t="s">
        <v>598</v>
      </c>
      <c r="S293" s="2" t="s">
        <v>598</v>
      </c>
      <c r="T293" s="2" t="s">
        <v>598</v>
      </c>
      <c r="U293" s="2" t="s">
        <v>598</v>
      </c>
      <c r="V293" s="2" t="s">
        <v>598</v>
      </c>
      <c r="W293" s="2" t="s">
        <v>598</v>
      </c>
      <c r="X293" s="2" t="s">
        <v>598</v>
      </c>
      <c r="Y293" s="2" t="s">
        <v>598</v>
      </c>
      <c r="Z293" s="2" t="s">
        <v>598</v>
      </c>
      <c r="AA293" s="2" t="s">
        <v>598</v>
      </c>
      <c r="AB293" s="2" t="s">
        <v>598</v>
      </c>
      <c r="AC293" s="2" t="s">
        <v>598</v>
      </c>
      <c r="AD293" s="2" t="s">
        <v>598</v>
      </c>
      <c r="AE293" s="2" t="s">
        <v>598</v>
      </c>
      <c r="AF293" s="2" t="s">
        <v>598</v>
      </c>
      <c r="AG293" s="2" t="s">
        <v>598</v>
      </c>
      <c r="AH293" s="2" t="s">
        <v>598</v>
      </c>
      <c r="AI293" s="2" t="s">
        <v>598</v>
      </c>
      <c r="AM293" s="20">
        <f t="shared" si="12"/>
        <v>1.968</v>
      </c>
      <c r="AN293" s="20">
        <f t="shared" si="13"/>
        <v>1.8360000000000001</v>
      </c>
      <c r="AO293" s="92">
        <f t="shared" si="14"/>
        <v>0.93292682926829273</v>
      </c>
    </row>
    <row r="294" spans="1:41" ht="15" customHeight="1" x14ac:dyDescent="0.25">
      <c r="A294" s="2" t="s">
        <v>415</v>
      </c>
      <c r="B294" s="2" t="s">
        <v>417</v>
      </c>
      <c r="C294" s="2">
        <v>2014</v>
      </c>
      <c r="D294" s="2">
        <v>0.80300000000000005</v>
      </c>
      <c r="E294" s="2">
        <v>0.83320399999999994</v>
      </c>
      <c r="F294" s="2" t="s">
        <v>598</v>
      </c>
      <c r="G294" s="2" t="s">
        <v>598</v>
      </c>
      <c r="H294" s="2" t="s">
        <v>598</v>
      </c>
      <c r="I294" s="2" t="s">
        <v>598</v>
      </c>
      <c r="J294" s="2" t="s">
        <v>598</v>
      </c>
      <c r="K294" s="2" t="s">
        <v>598</v>
      </c>
      <c r="L294" s="2" t="s">
        <v>599</v>
      </c>
      <c r="M294" s="2" t="s">
        <v>598</v>
      </c>
      <c r="N294" s="2" t="s">
        <v>598</v>
      </c>
      <c r="O294" s="2" t="s">
        <v>598</v>
      </c>
      <c r="P294" s="2" t="s">
        <v>598</v>
      </c>
      <c r="Q294" s="2" t="s">
        <v>598</v>
      </c>
      <c r="R294" s="2" t="s">
        <v>598</v>
      </c>
      <c r="S294" s="2" t="s">
        <v>598</v>
      </c>
      <c r="T294" s="2">
        <v>0.59855999999999998</v>
      </c>
      <c r="U294" s="2" t="s">
        <v>598</v>
      </c>
      <c r="V294" s="2" t="s">
        <v>598</v>
      </c>
      <c r="W294" s="2" t="s">
        <v>598</v>
      </c>
      <c r="X294" s="2" t="s">
        <v>598</v>
      </c>
      <c r="Y294" s="2" t="s">
        <v>598</v>
      </c>
      <c r="Z294" s="2" t="s">
        <v>598</v>
      </c>
      <c r="AA294" s="2" t="s">
        <v>598</v>
      </c>
      <c r="AB294" s="2" t="s">
        <v>598</v>
      </c>
      <c r="AC294" s="2" t="s">
        <v>598</v>
      </c>
      <c r="AD294" s="2" t="s">
        <v>598</v>
      </c>
      <c r="AE294" s="2" t="s">
        <v>598</v>
      </c>
      <c r="AF294" s="2" t="s">
        <v>598</v>
      </c>
      <c r="AG294" s="2" t="s">
        <v>598</v>
      </c>
      <c r="AH294" s="2">
        <v>0.23464399999999999</v>
      </c>
      <c r="AI294" s="2" t="s">
        <v>599</v>
      </c>
      <c r="AM294" s="20">
        <f t="shared" si="12"/>
        <v>0.59855999999999998</v>
      </c>
      <c r="AN294" s="20">
        <f t="shared" si="13"/>
        <v>0.80300000000000005</v>
      </c>
      <c r="AO294" s="92">
        <f t="shared" si="14"/>
        <v>1.341553060678963</v>
      </c>
    </row>
    <row r="295" spans="1:41" ht="15" customHeight="1" x14ac:dyDescent="0.25">
      <c r="A295" s="2" t="s">
        <v>415</v>
      </c>
      <c r="B295" s="2" t="s">
        <v>418</v>
      </c>
      <c r="C295" s="2">
        <v>2014</v>
      </c>
      <c r="D295" s="2">
        <v>3.27</v>
      </c>
      <c r="E295" s="2">
        <v>3.633</v>
      </c>
      <c r="F295" s="2" t="s">
        <v>598</v>
      </c>
      <c r="G295" s="2">
        <v>0.57999999999999996</v>
      </c>
      <c r="H295" s="2" t="s">
        <v>598</v>
      </c>
      <c r="I295" s="2" t="s">
        <v>598</v>
      </c>
      <c r="J295" s="2" t="s">
        <v>598</v>
      </c>
      <c r="K295" s="2" t="s">
        <v>598</v>
      </c>
      <c r="L295" s="2" t="s">
        <v>599</v>
      </c>
      <c r="M295" s="2" t="s">
        <v>598</v>
      </c>
      <c r="N295" s="2" t="s">
        <v>598</v>
      </c>
      <c r="O295" s="2" t="s">
        <v>598</v>
      </c>
      <c r="P295" s="2" t="s">
        <v>598</v>
      </c>
      <c r="Q295" s="2" t="s">
        <v>598</v>
      </c>
      <c r="R295" s="2" t="s">
        <v>598</v>
      </c>
      <c r="S295" s="2" t="s">
        <v>598</v>
      </c>
      <c r="T295" s="2">
        <v>3.0529999999999999</v>
      </c>
      <c r="U295" s="2" t="s">
        <v>598</v>
      </c>
      <c r="V295" s="2" t="s">
        <v>598</v>
      </c>
      <c r="W295" s="2" t="s">
        <v>598</v>
      </c>
      <c r="X295" s="2" t="s">
        <v>598</v>
      </c>
      <c r="Y295" s="2" t="s">
        <v>598</v>
      </c>
      <c r="Z295" s="2" t="s">
        <v>598</v>
      </c>
      <c r="AA295" s="2" t="s">
        <v>598</v>
      </c>
      <c r="AB295" s="2" t="s">
        <v>598</v>
      </c>
      <c r="AC295" s="2" t="s">
        <v>598</v>
      </c>
      <c r="AD295" s="2" t="s">
        <v>598</v>
      </c>
      <c r="AE295" s="2" t="s">
        <v>598</v>
      </c>
      <c r="AF295" s="2" t="s">
        <v>598</v>
      </c>
      <c r="AG295" s="2" t="s">
        <v>598</v>
      </c>
      <c r="AH295" s="2" t="s">
        <v>598</v>
      </c>
      <c r="AI295" s="2" t="s">
        <v>598</v>
      </c>
      <c r="AM295" s="20">
        <f t="shared" si="12"/>
        <v>3.633</v>
      </c>
      <c r="AN295" s="20">
        <f t="shared" si="13"/>
        <v>3.27</v>
      </c>
      <c r="AO295" s="92">
        <f t="shared" si="14"/>
        <v>0.90008257638315448</v>
      </c>
    </row>
    <row r="296" spans="1:41" ht="15" customHeight="1" x14ac:dyDescent="0.25">
      <c r="A296" s="2" t="s">
        <v>415</v>
      </c>
      <c r="B296" s="2" t="s">
        <v>419</v>
      </c>
      <c r="C296" s="2">
        <v>2014</v>
      </c>
      <c r="D296" s="2">
        <v>12.768000000000001</v>
      </c>
      <c r="E296" s="2">
        <v>17.166</v>
      </c>
      <c r="F296" s="2" t="s">
        <v>598</v>
      </c>
      <c r="G296" s="2">
        <v>3.3000000000000002E-2</v>
      </c>
      <c r="H296" s="2" t="s">
        <v>598</v>
      </c>
      <c r="I296" s="2" t="s">
        <v>598</v>
      </c>
      <c r="J296" s="2" t="s">
        <v>598</v>
      </c>
      <c r="K296" s="2">
        <v>2.1999999999999999E-2</v>
      </c>
      <c r="L296" s="2" t="s">
        <v>599</v>
      </c>
      <c r="M296" s="2" t="s">
        <v>598</v>
      </c>
      <c r="N296" s="2" t="s">
        <v>598</v>
      </c>
      <c r="O296" s="2" t="s">
        <v>598</v>
      </c>
      <c r="P296" s="2" t="s">
        <v>598</v>
      </c>
      <c r="Q296" s="2" t="s">
        <v>598</v>
      </c>
      <c r="R296" s="2" t="s">
        <v>598</v>
      </c>
      <c r="S296" s="2" t="s">
        <v>598</v>
      </c>
      <c r="T296" s="2">
        <v>17.111000000000001</v>
      </c>
      <c r="U296" s="2" t="s">
        <v>598</v>
      </c>
      <c r="V296" s="2" t="s">
        <v>598</v>
      </c>
      <c r="W296" s="2" t="s">
        <v>598</v>
      </c>
      <c r="X296" s="2" t="s">
        <v>598</v>
      </c>
      <c r="Y296" s="2" t="s">
        <v>598</v>
      </c>
      <c r="Z296" s="2" t="s">
        <v>598</v>
      </c>
      <c r="AA296" s="2" t="s">
        <v>598</v>
      </c>
      <c r="AB296" s="2" t="s">
        <v>598</v>
      </c>
      <c r="AC296" s="2" t="s">
        <v>598</v>
      </c>
      <c r="AD296" s="2" t="s">
        <v>598</v>
      </c>
      <c r="AE296" s="2" t="s">
        <v>598</v>
      </c>
      <c r="AF296" s="2" t="s">
        <v>598</v>
      </c>
      <c r="AG296" s="2" t="s">
        <v>598</v>
      </c>
      <c r="AH296" s="2" t="s">
        <v>598</v>
      </c>
      <c r="AI296" s="2" t="s">
        <v>598</v>
      </c>
      <c r="AM296" s="20">
        <f t="shared" si="12"/>
        <v>17.166</v>
      </c>
      <c r="AN296" s="20">
        <f t="shared" si="13"/>
        <v>12.768000000000001</v>
      </c>
      <c r="AO296" s="92">
        <f t="shared" si="14"/>
        <v>0.74379587556798321</v>
      </c>
    </row>
    <row r="297" spans="1:41" ht="15" customHeight="1" x14ac:dyDescent="0.25">
      <c r="A297" s="2" t="s">
        <v>420</v>
      </c>
      <c r="B297" s="2" t="s">
        <v>421</v>
      </c>
      <c r="C297" s="2">
        <v>2014</v>
      </c>
      <c r="D297" s="2">
        <v>27.33</v>
      </c>
      <c r="E297" s="2">
        <v>31.35</v>
      </c>
      <c r="F297" s="2" t="s">
        <v>598</v>
      </c>
      <c r="G297" s="2" t="s">
        <v>598</v>
      </c>
      <c r="H297" s="2" t="s">
        <v>598</v>
      </c>
      <c r="I297" s="2">
        <v>0.57999999999999996</v>
      </c>
      <c r="J297" s="2" t="s">
        <v>598</v>
      </c>
      <c r="K297" s="2" t="s">
        <v>598</v>
      </c>
      <c r="L297" s="2" t="s">
        <v>599</v>
      </c>
      <c r="M297" s="2" t="s">
        <v>598</v>
      </c>
      <c r="N297" s="2" t="s">
        <v>598</v>
      </c>
      <c r="O297" s="2" t="s">
        <v>598</v>
      </c>
      <c r="P297" s="2" t="s">
        <v>598</v>
      </c>
      <c r="Q297" s="2" t="s">
        <v>598</v>
      </c>
      <c r="R297" s="2" t="s">
        <v>598</v>
      </c>
      <c r="S297" s="2" t="s">
        <v>598</v>
      </c>
      <c r="T297" s="2" t="s">
        <v>598</v>
      </c>
      <c r="U297" s="2" t="s">
        <v>598</v>
      </c>
      <c r="V297" s="2" t="s">
        <v>598</v>
      </c>
      <c r="W297" s="2" t="s">
        <v>598</v>
      </c>
      <c r="X297" s="2">
        <v>23.04</v>
      </c>
      <c r="Y297" s="2" t="s">
        <v>598</v>
      </c>
      <c r="Z297" s="2" t="s">
        <v>598</v>
      </c>
      <c r="AA297" s="2" t="s">
        <v>598</v>
      </c>
      <c r="AB297" s="2" t="s">
        <v>598</v>
      </c>
      <c r="AC297" s="2">
        <v>7.73</v>
      </c>
      <c r="AD297" s="2" t="s">
        <v>598</v>
      </c>
      <c r="AE297" s="2" t="s">
        <v>598</v>
      </c>
      <c r="AF297" s="2" t="s">
        <v>598</v>
      </c>
      <c r="AG297" s="2" t="s">
        <v>598</v>
      </c>
      <c r="AH297" s="2" t="s">
        <v>598</v>
      </c>
      <c r="AI297" s="2" t="s">
        <v>598</v>
      </c>
      <c r="AM297" s="20">
        <f t="shared" si="12"/>
        <v>31.349999999999998</v>
      </c>
      <c r="AN297" s="20">
        <f t="shared" si="13"/>
        <v>27.33</v>
      </c>
      <c r="AO297" s="92">
        <f t="shared" si="14"/>
        <v>0.87177033492822964</v>
      </c>
    </row>
    <row r="298" spans="1:41" ht="15" customHeight="1" x14ac:dyDescent="0.25">
      <c r="A298" s="2" t="s">
        <v>422</v>
      </c>
      <c r="B298" s="2" t="s">
        <v>423</v>
      </c>
      <c r="C298" s="2">
        <v>2014</v>
      </c>
      <c r="D298" s="2">
        <v>38.168999999999997</v>
      </c>
      <c r="E298" s="2">
        <v>52.100999999999999</v>
      </c>
      <c r="F298" s="2" t="s">
        <v>598</v>
      </c>
      <c r="G298" s="2">
        <v>6.94</v>
      </c>
      <c r="H298" s="2" t="s">
        <v>598</v>
      </c>
      <c r="I298" s="2" t="s">
        <v>598</v>
      </c>
      <c r="J298" s="2" t="s">
        <v>598</v>
      </c>
      <c r="K298" s="2" t="s">
        <v>598</v>
      </c>
      <c r="L298" s="2" t="s">
        <v>599</v>
      </c>
      <c r="M298" s="2" t="s">
        <v>598</v>
      </c>
      <c r="N298" s="2" t="s">
        <v>598</v>
      </c>
      <c r="O298" s="2" t="s">
        <v>598</v>
      </c>
      <c r="P298" s="2" t="s">
        <v>598</v>
      </c>
      <c r="Q298" s="2" t="s">
        <v>598</v>
      </c>
      <c r="R298" s="2" t="s">
        <v>598</v>
      </c>
      <c r="S298" s="2" t="s">
        <v>8</v>
      </c>
      <c r="T298" s="2" t="s">
        <v>598</v>
      </c>
      <c r="U298" s="2" t="s">
        <v>598</v>
      </c>
      <c r="V298" s="2" t="s">
        <v>598</v>
      </c>
      <c r="W298" s="2">
        <v>30.422000000000001</v>
      </c>
      <c r="X298" s="2" t="s">
        <v>598</v>
      </c>
      <c r="Y298" s="2" t="s">
        <v>598</v>
      </c>
      <c r="Z298" s="2" t="s">
        <v>598</v>
      </c>
      <c r="AA298" s="2">
        <v>6.258</v>
      </c>
      <c r="AB298" s="2" t="s">
        <v>598</v>
      </c>
      <c r="AC298" s="2" t="s">
        <v>598</v>
      </c>
      <c r="AD298" s="2" t="s">
        <v>598</v>
      </c>
      <c r="AE298" s="2" t="s">
        <v>598</v>
      </c>
      <c r="AF298" s="2" t="s">
        <v>598</v>
      </c>
      <c r="AG298" s="2" t="s">
        <v>598</v>
      </c>
      <c r="AH298" s="2">
        <v>8.4809999999999999</v>
      </c>
      <c r="AI298" s="2">
        <v>8.4809999999999999</v>
      </c>
      <c r="AM298" s="20">
        <f t="shared" si="12"/>
        <v>52.101000000000006</v>
      </c>
      <c r="AN298" s="20">
        <f t="shared" si="13"/>
        <v>38.168999999999997</v>
      </c>
      <c r="AO298" s="92">
        <f t="shared" si="14"/>
        <v>0.73259630333390902</v>
      </c>
    </row>
    <row r="299" spans="1:41" ht="15" customHeight="1" x14ac:dyDescent="0.25">
      <c r="A299" s="2" t="s">
        <v>422</v>
      </c>
      <c r="B299" s="2" t="s">
        <v>424</v>
      </c>
      <c r="C299" s="2">
        <v>2014</v>
      </c>
      <c r="D299" s="2">
        <v>7.7830000000000004</v>
      </c>
      <c r="E299" s="2">
        <v>8.5679999999999996</v>
      </c>
      <c r="F299" s="2" t="s">
        <v>598</v>
      </c>
      <c r="G299" s="2">
        <v>0.105</v>
      </c>
      <c r="H299" s="2" t="s">
        <v>598</v>
      </c>
      <c r="I299" s="2" t="s">
        <v>598</v>
      </c>
      <c r="J299" s="2" t="s">
        <v>598</v>
      </c>
      <c r="K299" s="2" t="s">
        <v>598</v>
      </c>
      <c r="L299" s="2" t="s">
        <v>599</v>
      </c>
      <c r="M299" s="2" t="s">
        <v>598</v>
      </c>
      <c r="N299" s="2" t="s">
        <v>598</v>
      </c>
      <c r="O299" s="2">
        <v>6.9980000000000002</v>
      </c>
      <c r="P299" s="2" t="s">
        <v>598</v>
      </c>
      <c r="Q299" s="2" t="s">
        <v>598</v>
      </c>
      <c r="R299" s="2" t="s">
        <v>598</v>
      </c>
      <c r="S299" s="2" t="s">
        <v>8</v>
      </c>
      <c r="T299" s="2" t="s">
        <v>598</v>
      </c>
      <c r="U299" s="2" t="s">
        <v>598</v>
      </c>
      <c r="V299" s="2" t="s">
        <v>598</v>
      </c>
      <c r="W299" s="2" t="s">
        <v>598</v>
      </c>
      <c r="X299" s="2" t="s">
        <v>598</v>
      </c>
      <c r="Y299" s="2" t="s">
        <v>598</v>
      </c>
      <c r="Z299" s="2" t="s">
        <v>598</v>
      </c>
      <c r="AA299" s="2" t="s">
        <v>598</v>
      </c>
      <c r="AB299" s="2" t="s">
        <v>598</v>
      </c>
      <c r="AC299" s="2" t="s">
        <v>598</v>
      </c>
      <c r="AD299" s="2" t="s">
        <v>598</v>
      </c>
      <c r="AE299" s="2" t="s">
        <v>598</v>
      </c>
      <c r="AF299" s="2" t="s">
        <v>598</v>
      </c>
      <c r="AG299" s="2" t="s">
        <v>598</v>
      </c>
      <c r="AH299" s="2">
        <v>1.4650000000000001</v>
      </c>
      <c r="AI299" s="2">
        <v>1.4650000000000001</v>
      </c>
      <c r="AM299" s="20">
        <f t="shared" si="12"/>
        <v>8.5680000000000014</v>
      </c>
      <c r="AN299" s="20">
        <f t="shared" si="13"/>
        <v>7.7830000000000004</v>
      </c>
      <c r="AO299" s="92">
        <f t="shared" si="14"/>
        <v>0.9083800186741362</v>
      </c>
    </row>
    <row r="300" spans="1:41" ht="15" customHeight="1" x14ac:dyDescent="0.25">
      <c r="A300" s="2" t="s">
        <v>425</v>
      </c>
      <c r="B300" s="2" t="s">
        <v>426</v>
      </c>
      <c r="C300" s="2">
        <v>2014</v>
      </c>
      <c r="D300" s="2">
        <v>12.7</v>
      </c>
      <c r="E300" s="2">
        <v>18.100000000000001</v>
      </c>
      <c r="F300" s="2" t="s">
        <v>598</v>
      </c>
      <c r="G300" s="2">
        <v>0.2</v>
      </c>
      <c r="H300" s="2" t="s">
        <v>598</v>
      </c>
      <c r="I300" s="2" t="s">
        <v>598</v>
      </c>
      <c r="J300" s="2" t="s">
        <v>598</v>
      </c>
      <c r="K300" s="2" t="s">
        <v>598</v>
      </c>
      <c r="L300" s="2" t="s">
        <v>599</v>
      </c>
      <c r="M300" s="2">
        <v>17.100000000000001</v>
      </c>
      <c r="N300" s="2" t="s">
        <v>598</v>
      </c>
      <c r="O300" s="2" t="s">
        <v>598</v>
      </c>
      <c r="P300" s="2" t="s">
        <v>598</v>
      </c>
      <c r="Q300" s="2" t="s">
        <v>598</v>
      </c>
      <c r="R300" s="2" t="s">
        <v>598</v>
      </c>
      <c r="S300" s="2" t="s">
        <v>8</v>
      </c>
      <c r="T300" s="2" t="s">
        <v>598</v>
      </c>
      <c r="U300" s="2" t="s">
        <v>598</v>
      </c>
      <c r="V300" s="2" t="s">
        <v>598</v>
      </c>
      <c r="W300" s="2" t="s">
        <v>598</v>
      </c>
      <c r="X300" s="2" t="s">
        <v>598</v>
      </c>
      <c r="Y300" s="2">
        <v>0.8</v>
      </c>
      <c r="Z300" s="2" t="s">
        <v>598</v>
      </c>
      <c r="AA300" s="2" t="s">
        <v>598</v>
      </c>
      <c r="AB300" s="2" t="s">
        <v>598</v>
      </c>
      <c r="AC300" s="2" t="s">
        <v>598</v>
      </c>
      <c r="AD300" s="2" t="s">
        <v>598</v>
      </c>
      <c r="AE300" s="2" t="s">
        <v>598</v>
      </c>
      <c r="AF300" s="2" t="s">
        <v>598</v>
      </c>
      <c r="AG300" s="2" t="s">
        <v>598</v>
      </c>
      <c r="AH300" s="2" t="s">
        <v>598</v>
      </c>
      <c r="AI300" s="2" t="s">
        <v>598</v>
      </c>
      <c r="AM300" s="20">
        <f t="shared" si="12"/>
        <v>18.100000000000001</v>
      </c>
      <c r="AN300" s="20">
        <f t="shared" si="13"/>
        <v>12.7</v>
      </c>
      <c r="AO300" s="92">
        <f t="shared" si="14"/>
        <v>0.70165745856353579</v>
      </c>
    </row>
    <row r="301" spans="1:41" ht="15" customHeight="1" x14ac:dyDescent="0.25">
      <c r="A301" s="2" t="s">
        <v>425</v>
      </c>
      <c r="B301" s="2" t="s">
        <v>427</v>
      </c>
      <c r="C301" s="2">
        <v>2014</v>
      </c>
      <c r="D301" s="2">
        <v>75.2</v>
      </c>
      <c r="E301" s="2">
        <v>91.02</v>
      </c>
      <c r="F301" s="2" t="s">
        <v>598</v>
      </c>
      <c r="G301" s="2">
        <v>0.1</v>
      </c>
      <c r="H301" s="2" t="s">
        <v>598</v>
      </c>
      <c r="I301" s="2">
        <v>1.67</v>
      </c>
      <c r="J301" s="2" t="s">
        <v>598</v>
      </c>
      <c r="K301" s="2" t="s">
        <v>598</v>
      </c>
      <c r="L301" s="2" t="s">
        <v>599</v>
      </c>
      <c r="M301" s="2">
        <v>38.950000000000003</v>
      </c>
      <c r="N301" s="2" t="s">
        <v>598</v>
      </c>
      <c r="O301" s="2" t="s">
        <v>598</v>
      </c>
      <c r="P301" s="2" t="s">
        <v>598</v>
      </c>
      <c r="Q301" s="2" t="s">
        <v>598</v>
      </c>
      <c r="R301" s="2" t="s">
        <v>598</v>
      </c>
      <c r="S301" s="2" t="s">
        <v>8</v>
      </c>
      <c r="T301" s="2">
        <v>13.2</v>
      </c>
      <c r="U301" s="2" t="s">
        <v>598</v>
      </c>
      <c r="V301" s="2" t="s">
        <v>598</v>
      </c>
      <c r="W301" s="2">
        <v>26.5</v>
      </c>
      <c r="X301" s="2" t="s">
        <v>598</v>
      </c>
      <c r="Y301" s="2">
        <v>0</v>
      </c>
      <c r="Z301" s="2" t="s">
        <v>598</v>
      </c>
      <c r="AA301" s="2" t="s">
        <v>598</v>
      </c>
      <c r="AB301" s="2" t="s">
        <v>598</v>
      </c>
      <c r="AC301" s="2" t="s">
        <v>598</v>
      </c>
      <c r="AD301" s="2">
        <v>10.6</v>
      </c>
      <c r="AE301" s="2" t="s">
        <v>598</v>
      </c>
      <c r="AF301" s="2" t="s">
        <v>598</v>
      </c>
      <c r="AG301" s="2" t="s">
        <v>598</v>
      </c>
      <c r="AH301" s="2" t="s">
        <v>598</v>
      </c>
      <c r="AI301" s="2" t="s">
        <v>598</v>
      </c>
      <c r="AM301" s="20">
        <f t="shared" si="12"/>
        <v>91.02</v>
      </c>
      <c r="AN301" s="20">
        <f t="shared" si="13"/>
        <v>75.2</v>
      </c>
      <c r="AO301" s="92">
        <f t="shared" si="14"/>
        <v>0.82619204570424087</v>
      </c>
    </row>
    <row r="302" spans="1:41" ht="15" customHeight="1" x14ac:dyDescent="0.25">
      <c r="A302" s="2" t="s">
        <v>425</v>
      </c>
      <c r="B302" s="2" t="s">
        <v>428</v>
      </c>
      <c r="C302" s="2">
        <v>2014</v>
      </c>
      <c r="D302" s="2">
        <v>0.5</v>
      </c>
      <c r="E302" s="2">
        <v>0.69</v>
      </c>
      <c r="F302" s="2" t="s">
        <v>598</v>
      </c>
      <c r="G302" s="2">
        <v>0.22</v>
      </c>
      <c r="H302" s="2" t="s">
        <v>598</v>
      </c>
      <c r="I302" s="2" t="s">
        <v>598</v>
      </c>
      <c r="J302" s="2" t="s">
        <v>598</v>
      </c>
      <c r="K302" s="2" t="s">
        <v>598</v>
      </c>
      <c r="L302" s="2" t="s">
        <v>599</v>
      </c>
      <c r="M302" s="2">
        <v>0.47</v>
      </c>
      <c r="N302" s="2" t="s">
        <v>598</v>
      </c>
      <c r="O302" s="2" t="s">
        <v>598</v>
      </c>
      <c r="P302" s="2" t="s">
        <v>598</v>
      </c>
      <c r="Q302" s="2" t="s">
        <v>598</v>
      </c>
      <c r="R302" s="2" t="s">
        <v>598</v>
      </c>
      <c r="S302" s="2" t="s">
        <v>8</v>
      </c>
      <c r="T302" s="2" t="s">
        <v>598</v>
      </c>
      <c r="U302" s="2" t="s">
        <v>598</v>
      </c>
      <c r="V302" s="2" t="s">
        <v>598</v>
      </c>
      <c r="W302" s="2" t="s">
        <v>598</v>
      </c>
      <c r="X302" s="2" t="s">
        <v>598</v>
      </c>
      <c r="Y302" s="2" t="s">
        <v>598</v>
      </c>
      <c r="Z302" s="2" t="s">
        <v>598</v>
      </c>
      <c r="AA302" s="2" t="s">
        <v>598</v>
      </c>
      <c r="AB302" s="2" t="s">
        <v>598</v>
      </c>
      <c r="AC302" s="2" t="s">
        <v>598</v>
      </c>
      <c r="AD302" s="2" t="s">
        <v>598</v>
      </c>
      <c r="AE302" s="2" t="s">
        <v>598</v>
      </c>
      <c r="AF302" s="2" t="s">
        <v>598</v>
      </c>
      <c r="AG302" s="2" t="s">
        <v>598</v>
      </c>
      <c r="AH302" s="2" t="s">
        <v>598</v>
      </c>
      <c r="AI302" s="2" t="s">
        <v>598</v>
      </c>
      <c r="AM302" s="20">
        <f t="shared" si="12"/>
        <v>0.69</v>
      </c>
      <c r="AN302" s="20">
        <f t="shared" si="13"/>
        <v>0.5</v>
      </c>
      <c r="AO302" s="92">
        <f t="shared" si="14"/>
        <v>0.7246376811594204</v>
      </c>
    </row>
    <row r="303" spans="1:41" ht="15" customHeight="1" x14ac:dyDescent="0.25">
      <c r="A303" s="2" t="s">
        <v>425</v>
      </c>
      <c r="B303" s="2" t="s">
        <v>429</v>
      </c>
      <c r="C303" s="2">
        <v>2014</v>
      </c>
      <c r="D303" s="2">
        <v>476.3</v>
      </c>
      <c r="E303" s="2">
        <v>497.73</v>
      </c>
      <c r="F303" s="2" t="s">
        <v>598</v>
      </c>
      <c r="G303" s="2">
        <v>1.73</v>
      </c>
      <c r="H303" s="2" t="s">
        <v>598</v>
      </c>
      <c r="I303" s="2">
        <v>7.03</v>
      </c>
      <c r="J303" s="2" t="s">
        <v>598</v>
      </c>
      <c r="K303" s="2" t="s">
        <v>598</v>
      </c>
      <c r="L303" s="2" t="s">
        <v>619</v>
      </c>
      <c r="M303" s="2">
        <v>0</v>
      </c>
      <c r="N303" s="2" t="s">
        <v>598</v>
      </c>
      <c r="O303" s="2">
        <v>19.07</v>
      </c>
      <c r="P303" s="2" t="s">
        <v>598</v>
      </c>
      <c r="Q303" s="2" t="s">
        <v>598</v>
      </c>
      <c r="R303" s="2" t="s">
        <v>598</v>
      </c>
      <c r="S303" s="2" t="s">
        <v>8</v>
      </c>
      <c r="T303" s="2">
        <v>0.5</v>
      </c>
      <c r="U303" s="2" t="s">
        <v>598</v>
      </c>
      <c r="V303" s="2">
        <v>0</v>
      </c>
      <c r="W303" s="2">
        <v>125.5</v>
      </c>
      <c r="X303" s="2">
        <v>0</v>
      </c>
      <c r="Y303" s="2">
        <v>0.9</v>
      </c>
      <c r="Z303" s="2" t="s">
        <v>598</v>
      </c>
      <c r="AA303" s="2" t="s">
        <v>598</v>
      </c>
      <c r="AB303" s="2">
        <v>343</v>
      </c>
      <c r="AC303" s="2" t="s">
        <v>598</v>
      </c>
      <c r="AD303" s="2" t="s">
        <v>598</v>
      </c>
      <c r="AE303" s="2" t="s">
        <v>598</v>
      </c>
      <c r="AF303" s="2" t="s">
        <v>598</v>
      </c>
      <c r="AG303" s="2" t="s">
        <v>598</v>
      </c>
      <c r="AH303" s="2">
        <v>0</v>
      </c>
      <c r="AI303" s="2">
        <v>0</v>
      </c>
      <c r="AM303" s="20">
        <f t="shared" si="12"/>
        <v>497.73</v>
      </c>
      <c r="AN303" s="20">
        <f t="shared" si="13"/>
        <v>476.3</v>
      </c>
      <c r="AO303" s="92">
        <f t="shared" si="14"/>
        <v>0.95694452815783659</v>
      </c>
    </row>
    <row r="304" spans="1:41" ht="15" customHeight="1" x14ac:dyDescent="0.25">
      <c r="A304" s="2" t="s">
        <v>425</v>
      </c>
      <c r="B304" s="2" t="s">
        <v>430</v>
      </c>
      <c r="C304" s="2">
        <v>2014</v>
      </c>
      <c r="D304" s="2">
        <v>0.06</v>
      </c>
      <c r="E304" s="2">
        <v>7.0000000000000007E-2</v>
      </c>
      <c r="F304" s="2" t="s">
        <v>598</v>
      </c>
      <c r="G304" s="2">
        <v>7.0000000000000007E-2</v>
      </c>
      <c r="H304" s="2" t="s">
        <v>598</v>
      </c>
      <c r="I304" s="2" t="s">
        <v>598</v>
      </c>
      <c r="J304" s="2" t="s">
        <v>598</v>
      </c>
      <c r="K304" s="2" t="s">
        <v>598</v>
      </c>
      <c r="L304" s="2" t="s">
        <v>599</v>
      </c>
      <c r="M304" s="2" t="s">
        <v>598</v>
      </c>
      <c r="N304" s="2" t="s">
        <v>598</v>
      </c>
      <c r="O304" s="2" t="s">
        <v>598</v>
      </c>
      <c r="P304" s="2" t="s">
        <v>598</v>
      </c>
      <c r="Q304" s="2" t="s">
        <v>598</v>
      </c>
      <c r="R304" s="2" t="s">
        <v>598</v>
      </c>
      <c r="S304" s="2" t="s">
        <v>598</v>
      </c>
      <c r="T304" s="2" t="s">
        <v>598</v>
      </c>
      <c r="U304" s="2" t="s">
        <v>598</v>
      </c>
      <c r="V304" s="2" t="s">
        <v>598</v>
      </c>
      <c r="W304" s="2" t="s">
        <v>598</v>
      </c>
      <c r="X304" s="2" t="s">
        <v>598</v>
      </c>
      <c r="Y304" s="2" t="s">
        <v>598</v>
      </c>
      <c r="Z304" s="2" t="s">
        <v>598</v>
      </c>
      <c r="AA304" s="2" t="s">
        <v>598</v>
      </c>
      <c r="AB304" s="2" t="s">
        <v>598</v>
      </c>
      <c r="AC304" s="2" t="s">
        <v>598</v>
      </c>
      <c r="AD304" s="2" t="s">
        <v>598</v>
      </c>
      <c r="AE304" s="2" t="s">
        <v>598</v>
      </c>
      <c r="AF304" s="2" t="s">
        <v>598</v>
      </c>
      <c r="AG304" s="2" t="s">
        <v>598</v>
      </c>
      <c r="AH304" s="2" t="s">
        <v>598</v>
      </c>
      <c r="AI304" s="2" t="s">
        <v>598</v>
      </c>
      <c r="AM304" s="20">
        <f t="shared" si="12"/>
        <v>7.0000000000000007E-2</v>
      </c>
      <c r="AN304" s="20">
        <f t="shared" si="13"/>
        <v>0.06</v>
      </c>
      <c r="AO304" s="92">
        <f t="shared" si="14"/>
        <v>0.85714285714285698</v>
      </c>
    </row>
    <row r="305" spans="1:41" ht="15" customHeight="1" x14ac:dyDescent="0.25">
      <c r="A305" s="2" t="s">
        <v>425</v>
      </c>
      <c r="B305" s="2" t="s">
        <v>431</v>
      </c>
      <c r="C305" s="2">
        <v>2014</v>
      </c>
      <c r="D305" s="2">
        <v>31.7</v>
      </c>
      <c r="E305" s="2">
        <v>27.5</v>
      </c>
      <c r="F305" s="2" t="s">
        <v>598</v>
      </c>
      <c r="G305" s="2">
        <v>0.54</v>
      </c>
      <c r="H305" s="2" t="s">
        <v>598</v>
      </c>
      <c r="I305" s="2" t="s">
        <v>598</v>
      </c>
      <c r="J305" s="2" t="s">
        <v>598</v>
      </c>
      <c r="K305" s="2" t="s">
        <v>598</v>
      </c>
      <c r="L305" s="2" t="s">
        <v>599</v>
      </c>
      <c r="M305" s="2">
        <v>26.96</v>
      </c>
      <c r="N305" s="2" t="s">
        <v>598</v>
      </c>
      <c r="O305" s="2" t="s">
        <v>598</v>
      </c>
      <c r="P305" s="2" t="s">
        <v>598</v>
      </c>
      <c r="Q305" s="2" t="s">
        <v>598</v>
      </c>
      <c r="R305" s="2" t="s">
        <v>598</v>
      </c>
      <c r="S305" s="2" t="s">
        <v>598</v>
      </c>
      <c r="T305" s="2" t="s">
        <v>598</v>
      </c>
      <c r="U305" s="2" t="s">
        <v>598</v>
      </c>
      <c r="V305" s="2" t="s">
        <v>598</v>
      </c>
      <c r="W305" s="2" t="s">
        <v>598</v>
      </c>
      <c r="X305" s="2" t="s">
        <v>598</v>
      </c>
      <c r="Y305" s="2" t="s">
        <v>598</v>
      </c>
      <c r="Z305" s="2" t="s">
        <v>598</v>
      </c>
      <c r="AA305" s="2" t="s">
        <v>598</v>
      </c>
      <c r="AB305" s="2" t="s">
        <v>598</v>
      </c>
      <c r="AC305" s="2" t="s">
        <v>598</v>
      </c>
      <c r="AD305" s="2" t="s">
        <v>598</v>
      </c>
      <c r="AE305" s="2" t="s">
        <v>598</v>
      </c>
      <c r="AF305" s="2" t="s">
        <v>598</v>
      </c>
      <c r="AG305" s="2" t="s">
        <v>598</v>
      </c>
      <c r="AH305" s="2" t="s">
        <v>598</v>
      </c>
      <c r="AI305" s="2" t="s">
        <v>598</v>
      </c>
      <c r="AM305" s="20">
        <f t="shared" si="12"/>
        <v>27.5</v>
      </c>
      <c r="AN305" s="20">
        <f t="shared" si="13"/>
        <v>31.7</v>
      </c>
      <c r="AO305" s="92">
        <f t="shared" si="14"/>
        <v>1.1527272727272726</v>
      </c>
    </row>
    <row r="306" spans="1:41" ht="15" customHeight="1" x14ac:dyDescent="0.2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T306" s="2" t="s">
        <v>599</v>
      </c>
      <c r="U306" s="2" t="s">
        <v>599</v>
      </c>
      <c r="V306" s="2" t="s">
        <v>599</v>
      </c>
      <c r="W306" s="2" t="s">
        <v>599</v>
      </c>
      <c r="X306" s="2" t="s">
        <v>599</v>
      </c>
      <c r="Y306" s="2" t="s">
        <v>599</v>
      </c>
      <c r="Z306" s="2" t="s">
        <v>599</v>
      </c>
      <c r="AA306" s="2" t="s">
        <v>599</v>
      </c>
      <c r="AB306" s="2" t="s">
        <v>599</v>
      </c>
      <c r="AC306" s="2" t="s">
        <v>599</v>
      </c>
      <c r="AD306" s="2" t="s">
        <v>599</v>
      </c>
      <c r="AE306" s="2" t="s">
        <v>599</v>
      </c>
      <c r="AF306" s="2" t="s">
        <v>599</v>
      </c>
      <c r="AG306" s="2" t="s">
        <v>599</v>
      </c>
      <c r="AH306" s="2" t="s">
        <v>599</v>
      </c>
      <c r="AI306" s="2" t="s">
        <v>599</v>
      </c>
      <c r="AM306" s="20">
        <f t="shared" si="12"/>
        <v>0</v>
      </c>
      <c r="AN306" s="20">
        <f t="shared" si="13"/>
        <v>0</v>
      </c>
      <c r="AO306" s="92" t="str">
        <f t="shared" si="14"/>
        <v/>
      </c>
    </row>
    <row r="307" spans="1:41" ht="15" customHeight="1" x14ac:dyDescent="0.2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T307" s="2" t="s">
        <v>599</v>
      </c>
      <c r="U307" s="2" t="s">
        <v>599</v>
      </c>
      <c r="V307" s="2" t="s">
        <v>599</v>
      </c>
      <c r="W307" s="2" t="s">
        <v>599</v>
      </c>
      <c r="X307" s="2" t="s">
        <v>599</v>
      </c>
      <c r="Y307" s="2" t="s">
        <v>599</v>
      </c>
      <c r="Z307" s="2" t="s">
        <v>599</v>
      </c>
      <c r="AA307" s="2" t="s">
        <v>599</v>
      </c>
      <c r="AB307" s="2" t="s">
        <v>599</v>
      </c>
      <c r="AC307" s="2" t="s">
        <v>599</v>
      </c>
      <c r="AD307" s="2" t="s">
        <v>599</v>
      </c>
      <c r="AE307" s="2" t="s">
        <v>599</v>
      </c>
      <c r="AF307" s="2" t="s">
        <v>599</v>
      </c>
      <c r="AG307" s="2" t="s">
        <v>599</v>
      </c>
      <c r="AH307" s="2" t="s">
        <v>599</v>
      </c>
      <c r="AI307" s="2" t="s">
        <v>599</v>
      </c>
      <c r="AM307" s="20">
        <f t="shared" si="12"/>
        <v>0</v>
      </c>
      <c r="AN307" s="20">
        <f t="shared" si="13"/>
        <v>0</v>
      </c>
      <c r="AO307" s="92" t="str">
        <f t="shared" si="14"/>
        <v/>
      </c>
    </row>
    <row r="308" spans="1:41" ht="15" customHeight="1" x14ac:dyDescent="0.25">
      <c r="A308" s="2" t="s">
        <v>432</v>
      </c>
      <c r="B308" s="2" t="s">
        <v>435</v>
      </c>
      <c r="C308" s="2">
        <v>2014</v>
      </c>
      <c r="D308" s="2" t="s">
        <v>598</v>
      </c>
      <c r="E308" s="2" t="s">
        <v>598</v>
      </c>
      <c r="F308" s="2" t="s">
        <v>598</v>
      </c>
      <c r="G308" s="2" t="s">
        <v>598</v>
      </c>
      <c r="H308" s="2" t="s">
        <v>598</v>
      </c>
      <c r="I308" s="2" t="s">
        <v>598</v>
      </c>
      <c r="J308" s="2" t="s">
        <v>598</v>
      </c>
      <c r="K308" s="2" t="s">
        <v>598</v>
      </c>
      <c r="L308" s="2" t="s">
        <v>599</v>
      </c>
      <c r="M308" s="2" t="s">
        <v>598</v>
      </c>
      <c r="N308" s="2" t="s">
        <v>598</v>
      </c>
      <c r="O308" s="2" t="s">
        <v>598</v>
      </c>
      <c r="P308" s="2" t="s">
        <v>598</v>
      </c>
      <c r="Q308" s="2" t="s">
        <v>598</v>
      </c>
      <c r="R308" s="2" t="s">
        <v>598</v>
      </c>
      <c r="S308" s="2" t="s">
        <v>598</v>
      </c>
      <c r="T308" s="2" t="s">
        <v>598</v>
      </c>
      <c r="U308" s="2" t="s">
        <v>598</v>
      </c>
      <c r="V308" s="2" t="s">
        <v>598</v>
      </c>
      <c r="W308" s="2" t="s">
        <v>598</v>
      </c>
      <c r="X308" s="2" t="s">
        <v>598</v>
      </c>
      <c r="Y308" s="2" t="s">
        <v>598</v>
      </c>
      <c r="Z308" s="2" t="s">
        <v>598</v>
      </c>
      <c r="AA308" s="2" t="s">
        <v>598</v>
      </c>
      <c r="AB308" s="2" t="s">
        <v>598</v>
      </c>
      <c r="AC308" s="2" t="s">
        <v>598</v>
      </c>
      <c r="AD308" s="2" t="s">
        <v>598</v>
      </c>
      <c r="AE308" s="2" t="s">
        <v>598</v>
      </c>
      <c r="AF308" s="2" t="s">
        <v>598</v>
      </c>
      <c r="AG308" s="2" t="s">
        <v>598</v>
      </c>
      <c r="AH308" s="2" t="s">
        <v>598</v>
      </c>
      <c r="AI308" s="2" t="s">
        <v>598</v>
      </c>
      <c r="AM308" s="20">
        <f t="shared" si="12"/>
        <v>0</v>
      </c>
      <c r="AN308" s="20">
        <f t="shared" si="13"/>
        <v>0</v>
      </c>
      <c r="AO308" s="92" t="str">
        <f t="shared" si="14"/>
        <v/>
      </c>
    </row>
    <row r="309" spans="1:41" ht="15" customHeight="1" x14ac:dyDescent="0.25">
      <c r="A309" s="2" t="s">
        <v>436</v>
      </c>
      <c r="B309" s="2" t="s">
        <v>437</v>
      </c>
      <c r="C309" s="2">
        <v>2014</v>
      </c>
      <c r="D309" s="2">
        <v>8.1999999999999993</v>
      </c>
      <c r="E309" s="2">
        <v>9.58</v>
      </c>
      <c r="F309" s="2" t="s">
        <v>598</v>
      </c>
      <c r="G309" s="2">
        <v>0.1</v>
      </c>
      <c r="H309" s="2" t="s">
        <v>598</v>
      </c>
      <c r="I309" s="2" t="s">
        <v>598</v>
      </c>
      <c r="J309" s="2" t="s">
        <v>598</v>
      </c>
      <c r="K309" s="2" t="s">
        <v>598</v>
      </c>
      <c r="L309" s="2" t="s">
        <v>599</v>
      </c>
      <c r="M309" s="2" t="s">
        <v>598</v>
      </c>
      <c r="N309" s="2" t="s">
        <v>598</v>
      </c>
      <c r="O309" s="2" t="s">
        <v>598</v>
      </c>
      <c r="P309" s="2" t="s">
        <v>598</v>
      </c>
      <c r="Q309" s="2" t="s">
        <v>598</v>
      </c>
      <c r="R309" s="2">
        <v>9.4</v>
      </c>
      <c r="S309" s="2" t="s">
        <v>598</v>
      </c>
      <c r="T309" s="2">
        <v>0.08</v>
      </c>
      <c r="U309" s="2" t="s">
        <v>598</v>
      </c>
      <c r="V309" s="2" t="s">
        <v>598</v>
      </c>
      <c r="W309" s="2" t="s">
        <v>598</v>
      </c>
      <c r="X309" s="2" t="s">
        <v>598</v>
      </c>
      <c r="Y309" s="2" t="s">
        <v>598</v>
      </c>
      <c r="Z309" s="2" t="s">
        <v>598</v>
      </c>
      <c r="AA309" s="2" t="s">
        <v>598</v>
      </c>
      <c r="AB309" s="2" t="s">
        <v>598</v>
      </c>
      <c r="AC309" s="2" t="s">
        <v>598</v>
      </c>
      <c r="AD309" s="2" t="s">
        <v>598</v>
      </c>
      <c r="AE309" s="2" t="s">
        <v>598</v>
      </c>
      <c r="AF309" s="2" t="s">
        <v>598</v>
      </c>
      <c r="AG309" s="2" t="s">
        <v>598</v>
      </c>
      <c r="AH309" s="2" t="s">
        <v>598</v>
      </c>
      <c r="AI309" s="2" t="s">
        <v>598</v>
      </c>
      <c r="AM309" s="20">
        <f t="shared" si="12"/>
        <v>9.58</v>
      </c>
      <c r="AN309" s="20">
        <f t="shared" si="13"/>
        <v>8.1999999999999993</v>
      </c>
      <c r="AO309" s="92">
        <f t="shared" si="14"/>
        <v>0.85594989561586632</v>
      </c>
    </row>
    <row r="310" spans="1:41" ht="15" customHeight="1" x14ac:dyDescent="0.25">
      <c r="A310" s="2" t="s">
        <v>438</v>
      </c>
      <c r="B310" s="2" t="s">
        <v>439</v>
      </c>
      <c r="C310" s="2">
        <v>2014</v>
      </c>
      <c r="D310" s="2">
        <v>48.658000000000001</v>
      </c>
      <c r="E310" s="2">
        <v>50.844999999999999</v>
      </c>
      <c r="F310" s="2" t="s">
        <v>598</v>
      </c>
      <c r="G310" s="2">
        <v>0.317</v>
      </c>
      <c r="H310" s="2" t="s">
        <v>598</v>
      </c>
      <c r="I310" s="2" t="s">
        <v>598</v>
      </c>
      <c r="J310" s="2" t="s">
        <v>598</v>
      </c>
      <c r="K310" s="2">
        <v>0.46899999999999997</v>
      </c>
      <c r="L310" s="2" t="s">
        <v>620</v>
      </c>
      <c r="M310" s="2">
        <v>45.625</v>
      </c>
      <c r="N310" s="2">
        <v>0</v>
      </c>
      <c r="O310" s="2">
        <v>0</v>
      </c>
      <c r="P310" s="2">
        <v>0</v>
      </c>
      <c r="Q310" s="2">
        <v>0</v>
      </c>
      <c r="R310" s="2">
        <v>0</v>
      </c>
      <c r="S310" s="2" t="s">
        <v>8</v>
      </c>
      <c r="T310" s="2">
        <v>0.85</v>
      </c>
      <c r="U310" s="2" t="s">
        <v>598</v>
      </c>
      <c r="V310" s="2" t="s">
        <v>598</v>
      </c>
      <c r="W310" s="2" t="s">
        <v>598</v>
      </c>
      <c r="X310" s="2" t="s">
        <v>598</v>
      </c>
      <c r="Y310" s="2" t="s">
        <v>598</v>
      </c>
      <c r="Z310" s="2" t="s">
        <v>598</v>
      </c>
      <c r="AA310" s="2" t="s">
        <v>598</v>
      </c>
      <c r="AB310" s="2" t="s">
        <v>598</v>
      </c>
      <c r="AC310" s="2" t="s">
        <v>598</v>
      </c>
      <c r="AD310" s="2">
        <v>2.1869999999999998</v>
      </c>
      <c r="AE310" s="2" t="s">
        <v>598</v>
      </c>
      <c r="AF310" s="2" t="s">
        <v>598</v>
      </c>
      <c r="AG310" s="2" t="s">
        <v>598</v>
      </c>
      <c r="AH310" s="2">
        <v>1.397</v>
      </c>
      <c r="AI310" s="2">
        <v>1.474</v>
      </c>
      <c r="AM310" s="20">
        <f t="shared" si="12"/>
        <v>50.921999999999997</v>
      </c>
      <c r="AN310" s="20">
        <f t="shared" si="13"/>
        <v>48.658000000000001</v>
      </c>
      <c r="AO310" s="92">
        <f t="shared" si="14"/>
        <v>0.95553984525352509</v>
      </c>
    </row>
    <row r="311" spans="1:41" ht="15" customHeight="1" x14ac:dyDescent="0.25">
      <c r="A311" s="2" t="s">
        <v>438</v>
      </c>
      <c r="B311" s="2" t="s">
        <v>440</v>
      </c>
      <c r="C311" s="2">
        <v>2014</v>
      </c>
      <c r="D311" s="2">
        <v>7.51</v>
      </c>
      <c r="E311" s="2">
        <v>7.51</v>
      </c>
      <c r="F311" s="2" t="s">
        <v>598</v>
      </c>
      <c r="G311" s="2">
        <v>3.2000000000000001E-2</v>
      </c>
      <c r="H311" s="2" t="s">
        <v>598</v>
      </c>
      <c r="I311" s="2" t="s">
        <v>598</v>
      </c>
      <c r="J311" s="2" t="s">
        <v>598</v>
      </c>
      <c r="K311" s="2" t="s">
        <v>598</v>
      </c>
      <c r="L311" s="2" t="s">
        <v>599</v>
      </c>
      <c r="M311" s="2" t="s">
        <v>598</v>
      </c>
      <c r="N311" s="2" t="s">
        <v>598</v>
      </c>
      <c r="O311" s="2" t="s">
        <v>598</v>
      </c>
      <c r="P311" s="2" t="s">
        <v>598</v>
      </c>
      <c r="Q311" s="2" t="s">
        <v>598</v>
      </c>
      <c r="R311" s="2" t="s">
        <v>598</v>
      </c>
      <c r="S311" s="2" t="s">
        <v>598</v>
      </c>
      <c r="T311" s="2" t="s">
        <v>598</v>
      </c>
      <c r="U311" s="2">
        <v>7.343</v>
      </c>
      <c r="V311" s="2" t="s">
        <v>598</v>
      </c>
      <c r="W311" s="2" t="s">
        <v>598</v>
      </c>
      <c r="X311" s="2" t="s">
        <v>598</v>
      </c>
      <c r="Y311" s="2" t="s">
        <v>598</v>
      </c>
      <c r="Z311" s="2" t="s">
        <v>598</v>
      </c>
      <c r="AA311" s="2" t="s">
        <v>598</v>
      </c>
      <c r="AB311" s="2" t="s">
        <v>598</v>
      </c>
      <c r="AC311" s="2" t="s">
        <v>598</v>
      </c>
      <c r="AD311" s="2" t="s">
        <v>598</v>
      </c>
      <c r="AE311" s="2" t="s">
        <v>598</v>
      </c>
      <c r="AF311" s="2" t="s">
        <v>598</v>
      </c>
      <c r="AG311" s="2" t="s">
        <v>598</v>
      </c>
      <c r="AH311" s="2">
        <v>0.13500000000000001</v>
      </c>
      <c r="AI311" s="2">
        <v>0.14000000000000001</v>
      </c>
      <c r="AM311" s="20">
        <f t="shared" si="12"/>
        <v>7.5149999999999997</v>
      </c>
      <c r="AN311" s="20">
        <f t="shared" si="13"/>
        <v>7.51</v>
      </c>
      <c r="AO311" s="92">
        <f t="shared" si="14"/>
        <v>0.99933466400532267</v>
      </c>
    </row>
    <row r="312" spans="1:41" ht="15" customHeight="1" x14ac:dyDescent="0.2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T312" s="2" t="s">
        <v>599</v>
      </c>
      <c r="U312" s="2" t="s">
        <v>599</v>
      </c>
      <c r="V312" s="2" t="s">
        <v>599</v>
      </c>
      <c r="W312" s="2" t="s">
        <v>599</v>
      </c>
      <c r="X312" s="2" t="s">
        <v>599</v>
      </c>
      <c r="Y312" s="2" t="s">
        <v>599</v>
      </c>
      <c r="Z312" s="2" t="s">
        <v>599</v>
      </c>
      <c r="AA312" s="2" t="s">
        <v>599</v>
      </c>
      <c r="AB312" s="2" t="s">
        <v>599</v>
      </c>
      <c r="AC312" s="2" t="s">
        <v>599</v>
      </c>
      <c r="AD312" s="2" t="s">
        <v>599</v>
      </c>
      <c r="AE312" s="2" t="s">
        <v>599</v>
      </c>
      <c r="AF312" s="2" t="s">
        <v>599</v>
      </c>
      <c r="AG312" s="2" t="s">
        <v>599</v>
      </c>
      <c r="AH312" s="2" t="s">
        <v>599</v>
      </c>
      <c r="AI312" s="2" t="s">
        <v>599</v>
      </c>
      <c r="AM312" s="20">
        <f t="shared" si="12"/>
        <v>0</v>
      </c>
      <c r="AN312" s="20">
        <f t="shared" si="13"/>
        <v>0</v>
      </c>
      <c r="AO312" s="92" t="str">
        <f t="shared" si="14"/>
        <v/>
      </c>
    </row>
    <row r="313" spans="1:41" ht="15" customHeight="1" x14ac:dyDescent="0.2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T313" s="2" t="s">
        <v>599</v>
      </c>
      <c r="U313" s="2" t="s">
        <v>599</v>
      </c>
      <c r="V313" s="2" t="s">
        <v>599</v>
      </c>
      <c r="W313" s="2" t="s">
        <v>599</v>
      </c>
      <c r="X313" s="2" t="s">
        <v>599</v>
      </c>
      <c r="Y313" s="2" t="s">
        <v>599</v>
      </c>
      <c r="Z313" s="2" t="s">
        <v>599</v>
      </c>
      <c r="AA313" s="2" t="s">
        <v>599</v>
      </c>
      <c r="AB313" s="2" t="s">
        <v>599</v>
      </c>
      <c r="AC313" s="2" t="s">
        <v>599</v>
      </c>
      <c r="AD313" s="2" t="s">
        <v>599</v>
      </c>
      <c r="AE313" s="2" t="s">
        <v>599</v>
      </c>
      <c r="AF313" s="2" t="s">
        <v>599</v>
      </c>
      <c r="AG313" s="2" t="s">
        <v>599</v>
      </c>
      <c r="AH313" s="2" t="s">
        <v>599</v>
      </c>
      <c r="AI313" s="2" t="s">
        <v>599</v>
      </c>
      <c r="AM313" s="20">
        <f t="shared" si="12"/>
        <v>0</v>
      </c>
      <c r="AN313" s="20">
        <f t="shared" si="13"/>
        <v>0</v>
      </c>
      <c r="AO313" s="92" t="str">
        <f t="shared" si="14"/>
        <v/>
      </c>
    </row>
    <row r="314" spans="1:41" ht="15" customHeight="1" x14ac:dyDescent="0.25">
      <c r="A314" s="2" t="s">
        <v>443</v>
      </c>
      <c r="B314" s="2" t="s">
        <v>444</v>
      </c>
      <c r="C314" s="2">
        <v>2014</v>
      </c>
      <c r="D314" s="2">
        <v>47.4</v>
      </c>
      <c r="E314" s="2">
        <v>47.31</v>
      </c>
      <c r="F314" s="2" t="s">
        <v>598</v>
      </c>
      <c r="G314" s="2">
        <v>0.01</v>
      </c>
      <c r="H314" s="2" t="s">
        <v>598</v>
      </c>
      <c r="I314" s="2">
        <v>1.8</v>
      </c>
      <c r="J314" s="2" t="s">
        <v>598</v>
      </c>
      <c r="K314" s="2" t="s">
        <v>598</v>
      </c>
      <c r="L314" s="2" t="s">
        <v>623</v>
      </c>
      <c r="M314" s="2">
        <v>36.1</v>
      </c>
      <c r="N314" s="2" t="s">
        <v>598</v>
      </c>
      <c r="O314" s="2">
        <v>2</v>
      </c>
      <c r="P314" s="2" t="s">
        <v>598</v>
      </c>
      <c r="Q314" s="2" t="s">
        <v>598</v>
      </c>
      <c r="R314" s="2" t="s">
        <v>598</v>
      </c>
      <c r="S314" s="2" t="s">
        <v>598</v>
      </c>
      <c r="T314" s="2" t="s">
        <v>598</v>
      </c>
      <c r="U314" s="2" t="s">
        <v>598</v>
      </c>
      <c r="V314" s="2" t="s">
        <v>598</v>
      </c>
      <c r="W314" s="2" t="s">
        <v>598</v>
      </c>
      <c r="X314" s="2" t="s">
        <v>598</v>
      </c>
      <c r="Y314" s="2" t="s">
        <v>598</v>
      </c>
      <c r="Z314" s="2" t="s">
        <v>598</v>
      </c>
      <c r="AA314" s="2" t="s">
        <v>598</v>
      </c>
      <c r="AB314" s="2" t="s">
        <v>598</v>
      </c>
      <c r="AC314" s="2" t="s">
        <v>598</v>
      </c>
      <c r="AD314" s="2">
        <v>7.4</v>
      </c>
      <c r="AE314" s="2" t="s">
        <v>598</v>
      </c>
      <c r="AF314" s="2" t="s">
        <v>598</v>
      </c>
      <c r="AG314" s="2" t="s">
        <v>598</v>
      </c>
      <c r="AH314" s="2" t="s">
        <v>598</v>
      </c>
      <c r="AI314" s="2" t="s">
        <v>598</v>
      </c>
      <c r="AM314" s="20">
        <f t="shared" si="12"/>
        <v>47.31</v>
      </c>
      <c r="AN314" s="20">
        <f t="shared" si="13"/>
        <v>47.4</v>
      </c>
      <c r="AO314" s="92">
        <f t="shared" si="14"/>
        <v>1.0019023462270131</v>
      </c>
    </row>
    <row r="315" spans="1:41" ht="15" customHeight="1" x14ac:dyDescent="0.25">
      <c r="A315" s="2" t="s">
        <v>445</v>
      </c>
      <c r="B315" s="2" t="s">
        <v>446</v>
      </c>
      <c r="C315" s="2">
        <v>2014</v>
      </c>
      <c r="D315" s="2" t="s">
        <v>598</v>
      </c>
      <c r="E315" s="2">
        <v>82.152000000000001</v>
      </c>
      <c r="F315" s="2" t="s">
        <v>598</v>
      </c>
      <c r="G315" s="2">
        <v>0.64</v>
      </c>
      <c r="H315" s="2" t="s">
        <v>598</v>
      </c>
      <c r="I315" s="2" t="s">
        <v>598</v>
      </c>
      <c r="J315" s="2">
        <v>1.2E-2</v>
      </c>
      <c r="K315" s="2" t="s">
        <v>598</v>
      </c>
      <c r="L315" s="2" t="s">
        <v>599</v>
      </c>
      <c r="M315" s="2">
        <v>40</v>
      </c>
      <c r="N315" s="2" t="s">
        <v>598</v>
      </c>
      <c r="O315" s="2">
        <v>30</v>
      </c>
      <c r="P315" s="2" t="s">
        <v>598</v>
      </c>
      <c r="Q315" s="2" t="s">
        <v>598</v>
      </c>
      <c r="R315" s="2" t="s">
        <v>598</v>
      </c>
      <c r="S315" s="2" t="s">
        <v>8</v>
      </c>
      <c r="T315" s="2" t="s">
        <v>598</v>
      </c>
      <c r="U315" s="2" t="s">
        <v>598</v>
      </c>
      <c r="V315" s="2" t="s">
        <v>598</v>
      </c>
      <c r="W315" s="2" t="s">
        <v>598</v>
      </c>
      <c r="X315" s="2" t="s">
        <v>598</v>
      </c>
      <c r="Y315" s="2" t="s">
        <v>598</v>
      </c>
      <c r="Z315" s="2" t="s">
        <v>598</v>
      </c>
      <c r="AA315" s="2" t="s">
        <v>598</v>
      </c>
      <c r="AB315" s="2" t="s">
        <v>598</v>
      </c>
      <c r="AC315" s="2" t="s">
        <v>598</v>
      </c>
      <c r="AD315" s="2">
        <v>11.5</v>
      </c>
      <c r="AE315" s="2" t="s">
        <v>598</v>
      </c>
      <c r="AF315" s="2" t="s">
        <v>598</v>
      </c>
      <c r="AG315" s="2" t="s">
        <v>598</v>
      </c>
      <c r="AH315" s="2" t="s">
        <v>598</v>
      </c>
      <c r="AI315" s="2" t="s">
        <v>598</v>
      </c>
      <c r="AM315" s="20">
        <f t="shared" si="12"/>
        <v>82.152000000000001</v>
      </c>
      <c r="AN315" s="20">
        <f t="shared" si="13"/>
        <v>0</v>
      </c>
      <c r="AO315" s="92">
        <f t="shared" si="14"/>
        <v>0</v>
      </c>
    </row>
    <row r="316" spans="1:41" ht="15" customHeight="1" x14ac:dyDescent="0.25">
      <c r="A316" s="2" t="s">
        <v>447</v>
      </c>
      <c r="B316" s="2" t="s">
        <v>448</v>
      </c>
      <c r="C316" s="2">
        <v>2014</v>
      </c>
      <c r="D316" s="2">
        <v>227.6</v>
      </c>
      <c r="E316" s="2">
        <v>275.60000000000002</v>
      </c>
      <c r="F316" s="2" t="s">
        <v>598</v>
      </c>
      <c r="G316" s="2">
        <v>1.3</v>
      </c>
      <c r="H316" s="2" t="s">
        <v>598</v>
      </c>
      <c r="I316" s="2" t="s">
        <v>598</v>
      </c>
      <c r="J316" s="2" t="s">
        <v>598</v>
      </c>
      <c r="K316" s="2" t="s">
        <v>598</v>
      </c>
      <c r="L316" s="2" t="s">
        <v>599</v>
      </c>
      <c r="M316" s="2">
        <v>218.4</v>
      </c>
      <c r="N316" s="2" t="s">
        <v>598</v>
      </c>
      <c r="O316" s="2" t="s">
        <v>598</v>
      </c>
      <c r="P316" s="2" t="s">
        <v>598</v>
      </c>
      <c r="Q316" s="2" t="s">
        <v>598</v>
      </c>
      <c r="R316" s="2" t="s">
        <v>598</v>
      </c>
      <c r="S316" s="2" t="s">
        <v>8</v>
      </c>
      <c r="T316" s="2" t="s">
        <v>598</v>
      </c>
      <c r="U316" s="2" t="s">
        <v>598</v>
      </c>
      <c r="V316" s="2" t="s">
        <v>598</v>
      </c>
      <c r="W316" s="2" t="s">
        <v>598</v>
      </c>
      <c r="X316" s="2" t="s">
        <v>598</v>
      </c>
      <c r="Y316" s="2">
        <v>18.2</v>
      </c>
      <c r="Z316" s="2" t="s">
        <v>598</v>
      </c>
      <c r="AA316" s="2" t="s">
        <v>598</v>
      </c>
      <c r="AB316" s="2" t="s">
        <v>598</v>
      </c>
      <c r="AC316" s="2" t="s">
        <v>598</v>
      </c>
      <c r="AD316" s="2">
        <v>26.6</v>
      </c>
      <c r="AE316" s="2" t="s">
        <v>598</v>
      </c>
      <c r="AF316" s="2" t="s">
        <v>598</v>
      </c>
      <c r="AG316" s="2" t="s">
        <v>598</v>
      </c>
      <c r="AH316" s="2">
        <v>11.1</v>
      </c>
      <c r="AI316" s="2">
        <v>11.4</v>
      </c>
      <c r="AM316" s="20">
        <f t="shared" si="12"/>
        <v>275.89999999999998</v>
      </c>
      <c r="AN316" s="20">
        <f t="shared" si="13"/>
        <v>227.6</v>
      </c>
      <c r="AO316" s="92">
        <f t="shared" si="14"/>
        <v>0.82493657122145714</v>
      </c>
    </row>
    <row r="317" spans="1:41" ht="15" customHeight="1" x14ac:dyDescent="0.2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T317" s="2" t="s">
        <v>599</v>
      </c>
      <c r="U317" s="2" t="s">
        <v>599</v>
      </c>
      <c r="V317" s="2" t="s">
        <v>599</v>
      </c>
      <c r="W317" s="2" t="s">
        <v>599</v>
      </c>
      <c r="X317" s="2" t="s">
        <v>599</v>
      </c>
      <c r="Y317" s="2" t="s">
        <v>599</v>
      </c>
      <c r="Z317" s="2" t="s">
        <v>599</v>
      </c>
      <c r="AA317" s="2" t="s">
        <v>599</v>
      </c>
      <c r="AB317" s="2" t="s">
        <v>599</v>
      </c>
      <c r="AC317" s="2" t="s">
        <v>599</v>
      </c>
      <c r="AD317" s="2" t="s">
        <v>599</v>
      </c>
      <c r="AE317" s="2" t="s">
        <v>599</v>
      </c>
      <c r="AF317" s="2" t="s">
        <v>599</v>
      </c>
      <c r="AG317" s="2" t="s">
        <v>599</v>
      </c>
      <c r="AH317" s="2" t="s">
        <v>599</v>
      </c>
      <c r="AI317" s="2" t="s">
        <v>599</v>
      </c>
      <c r="AM317" s="20">
        <f t="shared" si="12"/>
        <v>0</v>
      </c>
      <c r="AN317" s="20">
        <f t="shared" si="13"/>
        <v>0</v>
      </c>
      <c r="AO317" s="92" t="str">
        <f t="shared" si="14"/>
        <v/>
      </c>
    </row>
    <row r="318" spans="1:41" ht="15" customHeight="1" x14ac:dyDescent="0.25">
      <c r="A318" s="2" t="s">
        <v>449</v>
      </c>
      <c r="B318" s="2" t="s">
        <v>450</v>
      </c>
      <c r="C318" s="2">
        <v>2014</v>
      </c>
      <c r="D318" s="2">
        <v>4.6500000000000004</v>
      </c>
      <c r="E318" s="2">
        <v>5.53</v>
      </c>
      <c r="F318" s="2" t="s">
        <v>598</v>
      </c>
      <c r="G318" s="2" t="s">
        <v>598</v>
      </c>
      <c r="H318" s="2" t="s">
        <v>598</v>
      </c>
      <c r="I318" s="2" t="s">
        <v>598</v>
      </c>
      <c r="J318" s="2" t="s">
        <v>598</v>
      </c>
      <c r="K318" s="2" t="s">
        <v>598</v>
      </c>
      <c r="L318" s="2" t="s">
        <v>607</v>
      </c>
      <c r="M318" s="2" t="s">
        <v>598</v>
      </c>
      <c r="N318" s="2" t="s">
        <v>598</v>
      </c>
      <c r="O318" s="2">
        <v>1.87</v>
      </c>
      <c r="P318" s="2" t="s">
        <v>598</v>
      </c>
      <c r="Q318" s="2" t="s">
        <v>598</v>
      </c>
      <c r="R318" s="2" t="s">
        <v>598</v>
      </c>
      <c r="S318" s="2" t="s">
        <v>10</v>
      </c>
      <c r="T318" s="2" t="s">
        <v>598</v>
      </c>
      <c r="U318" s="2">
        <v>3.53</v>
      </c>
      <c r="V318" s="2" t="s">
        <v>598</v>
      </c>
      <c r="W318" s="2" t="s">
        <v>598</v>
      </c>
      <c r="X318" s="2" t="s">
        <v>598</v>
      </c>
      <c r="Y318" s="2">
        <v>0.13</v>
      </c>
      <c r="Z318" s="2" t="s">
        <v>598</v>
      </c>
      <c r="AA318" s="2" t="s">
        <v>598</v>
      </c>
      <c r="AB318" s="2" t="s">
        <v>598</v>
      </c>
      <c r="AC318" s="2" t="s">
        <v>598</v>
      </c>
      <c r="AD318" s="2" t="s">
        <v>598</v>
      </c>
      <c r="AE318" s="2" t="s">
        <v>598</v>
      </c>
      <c r="AF318" s="2" t="s">
        <v>598</v>
      </c>
      <c r="AG318" s="2" t="s">
        <v>598</v>
      </c>
      <c r="AH318" s="2" t="s">
        <v>598</v>
      </c>
      <c r="AI318" s="2" t="s">
        <v>598</v>
      </c>
      <c r="AM318" s="20">
        <f t="shared" si="12"/>
        <v>5.53</v>
      </c>
      <c r="AN318" s="20">
        <f t="shared" si="13"/>
        <v>4.6500000000000004</v>
      </c>
      <c r="AO318" s="92">
        <f t="shared" si="14"/>
        <v>0.84086799276672697</v>
      </c>
    </row>
    <row r="319" spans="1:41" ht="15" customHeight="1" x14ac:dyDescent="0.25">
      <c r="A319" s="2" t="s">
        <v>449</v>
      </c>
      <c r="B319" s="2" t="s">
        <v>451</v>
      </c>
      <c r="C319" s="2">
        <v>2014</v>
      </c>
      <c r="D319" s="2">
        <v>7.12</v>
      </c>
      <c r="E319" s="2">
        <v>8.5399999999999991</v>
      </c>
      <c r="F319" s="2" t="s">
        <v>598</v>
      </c>
      <c r="G319" s="2" t="s">
        <v>598</v>
      </c>
      <c r="H319" s="2" t="s">
        <v>598</v>
      </c>
      <c r="I319" s="2" t="s">
        <v>598</v>
      </c>
      <c r="J319" s="2" t="s">
        <v>598</v>
      </c>
      <c r="K319" s="2" t="s">
        <v>598</v>
      </c>
      <c r="L319" s="2" t="s">
        <v>607</v>
      </c>
      <c r="M319" s="2" t="s">
        <v>598</v>
      </c>
      <c r="N319" s="2" t="s">
        <v>598</v>
      </c>
      <c r="O319" s="2">
        <v>2.5</v>
      </c>
      <c r="P319" s="2" t="s">
        <v>598</v>
      </c>
      <c r="Q319" s="2" t="s">
        <v>598</v>
      </c>
      <c r="R319" s="2" t="s">
        <v>598</v>
      </c>
      <c r="S319" s="2" t="s">
        <v>10</v>
      </c>
      <c r="T319" s="2" t="s">
        <v>598</v>
      </c>
      <c r="U319" s="2">
        <v>5.88</v>
      </c>
      <c r="V319" s="2" t="s">
        <v>598</v>
      </c>
      <c r="W319" s="2" t="s">
        <v>598</v>
      </c>
      <c r="X319" s="2" t="s">
        <v>598</v>
      </c>
      <c r="Y319" s="2">
        <v>0.16</v>
      </c>
      <c r="Z319" s="2" t="s">
        <v>598</v>
      </c>
      <c r="AA319" s="2" t="s">
        <v>598</v>
      </c>
      <c r="AB319" s="2" t="s">
        <v>598</v>
      </c>
      <c r="AC319" s="2" t="s">
        <v>598</v>
      </c>
      <c r="AD319" s="2" t="s">
        <v>598</v>
      </c>
      <c r="AE319" s="2" t="s">
        <v>598</v>
      </c>
      <c r="AF319" s="2" t="s">
        <v>598</v>
      </c>
      <c r="AG319" s="2" t="s">
        <v>598</v>
      </c>
      <c r="AH319" s="2" t="s">
        <v>598</v>
      </c>
      <c r="AI319" s="2" t="s">
        <v>598</v>
      </c>
      <c r="AM319" s="20">
        <f t="shared" si="12"/>
        <v>8.5399999999999991</v>
      </c>
      <c r="AN319" s="20">
        <f t="shared" si="13"/>
        <v>7.12</v>
      </c>
      <c r="AO319" s="92">
        <f t="shared" si="14"/>
        <v>0.83372365339578469</v>
      </c>
    </row>
    <row r="320" spans="1:41" ht="15" customHeight="1" x14ac:dyDescent="0.25">
      <c r="A320" s="2" t="s">
        <v>449</v>
      </c>
      <c r="B320" s="2" t="s">
        <v>452</v>
      </c>
      <c r="C320" s="2">
        <v>2014</v>
      </c>
      <c r="D320" s="2">
        <v>60.5</v>
      </c>
      <c r="E320" s="2">
        <v>67.756</v>
      </c>
      <c r="F320" s="2" t="s">
        <v>598</v>
      </c>
      <c r="G320" s="2">
        <v>0.24099999999999999</v>
      </c>
      <c r="H320" s="2" t="s">
        <v>598</v>
      </c>
      <c r="I320" s="2" t="s">
        <v>598</v>
      </c>
      <c r="J320" s="2" t="s">
        <v>598</v>
      </c>
      <c r="K320" s="2" t="s">
        <v>598</v>
      </c>
      <c r="L320" s="2" t="s">
        <v>607</v>
      </c>
      <c r="M320" s="2" t="s">
        <v>598</v>
      </c>
      <c r="N320" s="2" t="s">
        <v>598</v>
      </c>
      <c r="O320" s="2">
        <v>35.180999999999997</v>
      </c>
      <c r="P320" s="2" t="s">
        <v>598</v>
      </c>
      <c r="Q320" s="2" t="s">
        <v>598</v>
      </c>
      <c r="R320" s="2" t="s">
        <v>598</v>
      </c>
      <c r="S320" s="2" t="s">
        <v>10</v>
      </c>
      <c r="T320" s="2" t="s">
        <v>598</v>
      </c>
      <c r="U320" s="2" t="s">
        <v>598</v>
      </c>
      <c r="V320" s="2" t="s">
        <v>598</v>
      </c>
      <c r="W320" s="2">
        <v>6.2850000000000001</v>
      </c>
      <c r="X320" s="2" t="s">
        <v>598</v>
      </c>
      <c r="Y320" s="2">
        <v>3.3</v>
      </c>
      <c r="Z320" s="2" t="s">
        <v>598</v>
      </c>
      <c r="AA320" s="2">
        <v>12.1</v>
      </c>
      <c r="AB320" s="2" t="s">
        <v>598</v>
      </c>
      <c r="AC320" s="2" t="s">
        <v>598</v>
      </c>
      <c r="AD320" s="2">
        <v>10.648999999999999</v>
      </c>
      <c r="AE320" s="2" t="s">
        <v>598</v>
      </c>
      <c r="AF320" s="2" t="s">
        <v>598</v>
      </c>
      <c r="AG320" s="2" t="s">
        <v>598</v>
      </c>
      <c r="AH320" s="2" t="s">
        <v>598</v>
      </c>
      <c r="AI320" s="2" t="s">
        <v>598</v>
      </c>
      <c r="AM320" s="20">
        <f t="shared" si="12"/>
        <v>67.755999999999986</v>
      </c>
      <c r="AN320" s="20">
        <f t="shared" si="13"/>
        <v>60.5</v>
      </c>
      <c r="AO320" s="92">
        <f t="shared" si="14"/>
        <v>0.89290985300194836</v>
      </c>
    </row>
    <row r="321" spans="1:41" ht="15" customHeight="1" x14ac:dyDescent="0.25">
      <c r="A321" s="2" t="s">
        <v>453</v>
      </c>
      <c r="B321" s="2" t="s">
        <v>454</v>
      </c>
      <c r="C321" s="2">
        <v>2014</v>
      </c>
      <c r="D321" s="2">
        <v>2.4660000000000002</v>
      </c>
      <c r="E321" s="2">
        <v>2.6642000000000001</v>
      </c>
      <c r="F321" s="2" t="s">
        <v>598</v>
      </c>
      <c r="G321" s="2">
        <v>5.7200000000000001E-2</v>
      </c>
      <c r="H321" s="2" t="s">
        <v>598</v>
      </c>
      <c r="I321" s="2" t="s">
        <v>598</v>
      </c>
      <c r="J321" s="2" t="s">
        <v>598</v>
      </c>
      <c r="K321" s="2" t="s">
        <v>598</v>
      </c>
      <c r="L321" s="2" t="s">
        <v>599</v>
      </c>
      <c r="M321" s="2" t="s">
        <v>598</v>
      </c>
      <c r="N321" s="2" t="s">
        <v>598</v>
      </c>
      <c r="O321" s="2" t="s">
        <v>598</v>
      </c>
      <c r="P321" s="2" t="s">
        <v>598</v>
      </c>
      <c r="Q321" s="2" t="s">
        <v>598</v>
      </c>
      <c r="R321" s="2" t="s">
        <v>598</v>
      </c>
      <c r="S321" s="2" t="s">
        <v>598</v>
      </c>
      <c r="T321" s="2">
        <v>2.6070000000000002</v>
      </c>
      <c r="U321" s="2" t="s">
        <v>598</v>
      </c>
      <c r="V321" s="2" t="s">
        <v>598</v>
      </c>
      <c r="W321" s="2" t="s">
        <v>598</v>
      </c>
      <c r="X321" s="2" t="s">
        <v>598</v>
      </c>
      <c r="Y321" s="2" t="s">
        <v>598</v>
      </c>
      <c r="Z321" s="2" t="s">
        <v>598</v>
      </c>
      <c r="AA321" s="2" t="s">
        <v>598</v>
      </c>
      <c r="AB321" s="2" t="s">
        <v>598</v>
      </c>
      <c r="AC321" s="2" t="s">
        <v>598</v>
      </c>
      <c r="AD321" s="2" t="s">
        <v>598</v>
      </c>
      <c r="AE321" s="2" t="s">
        <v>598</v>
      </c>
      <c r="AF321" s="2" t="s">
        <v>598</v>
      </c>
      <c r="AG321" s="2" t="s">
        <v>598</v>
      </c>
      <c r="AH321" s="2" t="s">
        <v>598</v>
      </c>
      <c r="AI321" s="2" t="s">
        <v>598</v>
      </c>
      <c r="AM321" s="20">
        <f t="shared" si="12"/>
        <v>2.6642000000000001</v>
      </c>
      <c r="AN321" s="20">
        <f t="shared" si="13"/>
        <v>2.4660000000000002</v>
      </c>
      <c r="AO321" s="92">
        <f t="shared" si="14"/>
        <v>0.92560618572179265</v>
      </c>
    </row>
    <row r="322" spans="1:41" ht="15" customHeight="1" x14ac:dyDescent="0.25">
      <c r="A322" s="2" t="s">
        <v>453</v>
      </c>
      <c r="B322" s="2" t="s">
        <v>455</v>
      </c>
      <c r="C322" s="2">
        <v>2014</v>
      </c>
      <c r="D322" s="2">
        <v>0.91200000000000003</v>
      </c>
      <c r="E322" s="2">
        <v>0.91335900000000003</v>
      </c>
      <c r="F322" s="2" t="s">
        <v>598</v>
      </c>
      <c r="G322" s="2" t="s">
        <v>598</v>
      </c>
      <c r="H322" s="2" t="s">
        <v>598</v>
      </c>
      <c r="I322" s="2" t="s">
        <v>598</v>
      </c>
      <c r="J322" s="2" t="s">
        <v>598</v>
      </c>
      <c r="K322" s="2" t="s">
        <v>598</v>
      </c>
      <c r="L322" s="2" t="s">
        <v>599</v>
      </c>
      <c r="M322" s="2" t="s">
        <v>598</v>
      </c>
      <c r="N322" s="2" t="s">
        <v>598</v>
      </c>
      <c r="O322" s="2" t="s">
        <v>598</v>
      </c>
      <c r="P322" s="2" t="s">
        <v>598</v>
      </c>
      <c r="Q322" s="2" t="s">
        <v>598</v>
      </c>
      <c r="R322" s="2" t="s">
        <v>598</v>
      </c>
      <c r="S322" s="2" t="s">
        <v>598</v>
      </c>
      <c r="T322" s="2">
        <v>0.91200000000000003</v>
      </c>
      <c r="U322" s="2" t="s">
        <v>598</v>
      </c>
      <c r="V322" s="2" t="s">
        <v>598</v>
      </c>
      <c r="W322" s="2" t="s">
        <v>598</v>
      </c>
      <c r="X322" s="2" t="s">
        <v>598</v>
      </c>
      <c r="Y322" s="2" t="s">
        <v>598</v>
      </c>
      <c r="Z322" s="2" t="s">
        <v>598</v>
      </c>
      <c r="AA322" s="2" t="s">
        <v>598</v>
      </c>
      <c r="AB322" s="2" t="s">
        <v>598</v>
      </c>
      <c r="AC322" s="2" t="s">
        <v>598</v>
      </c>
      <c r="AD322" s="2" t="s">
        <v>598</v>
      </c>
      <c r="AE322" s="2" t="s">
        <v>598</v>
      </c>
      <c r="AF322" s="2" t="s">
        <v>598</v>
      </c>
      <c r="AG322" s="2" t="s">
        <v>598</v>
      </c>
      <c r="AH322" s="2">
        <v>1.359E-3</v>
      </c>
      <c r="AI322" s="2">
        <v>1.359E-3</v>
      </c>
      <c r="AM322" s="20">
        <f t="shared" si="12"/>
        <v>0.91335900000000003</v>
      </c>
      <c r="AN322" s="20">
        <f t="shared" si="13"/>
        <v>0.91200000000000003</v>
      </c>
      <c r="AO322" s="92">
        <f t="shared" si="14"/>
        <v>0.99851208560927307</v>
      </c>
    </row>
    <row r="323" spans="1:41" ht="15" customHeight="1" x14ac:dyDescent="0.25">
      <c r="A323" s="2" t="s">
        <v>453</v>
      </c>
      <c r="B323" s="2" t="s">
        <v>456</v>
      </c>
      <c r="C323" s="2">
        <v>2014</v>
      </c>
      <c r="D323" s="2">
        <v>2.3980000000000001</v>
      </c>
      <c r="E323" s="2">
        <v>3.0720000000000001</v>
      </c>
      <c r="F323" s="2" t="s">
        <v>598</v>
      </c>
      <c r="G323" s="2">
        <v>0.04</v>
      </c>
      <c r="H323" s="2" t="s">
        <v>598</v>
      </c>
      <c r="I323" s="2" t="s">
        <v>598</v>
      </c>
      <c r="J323" s="2" t="s">
        <v>598</v>
      </c>
      <c r="K323" s="2" t="s">
        <v>598</v>
      </c>
      <c r="L323" s="2" t="s">
        <v>599</v>
      </c>
      <c r="M323" s="2" t="s">
        <v>598</v>
      </c>
      <c r="N323" s="2" t="s">
        <v>598</v>
      </c>
      <c r="O323" s="2" t="s">
        <v>598</v>
      </c>
      <c r="P323" s="2" t="s">
        <v>598</v>
      </c>
      <c r="Q323" s="2" t="s">
        <v>598</v>
      </c>
      <c r="R323" s="2" t="s">
        <v>598</v>
      </c>
      <c r="S323" s="2" t="s">
        <v>598</v>
      </c>
      <c r="T323" s="2">
        <v>3.032</v>
      </c>
      <c r="U323" s="2" t="s">
        <v>598</v>
      </c>
      <c r="V323" s="2" t="s">
        <v>598</v>
      </c>
      <c r="W323" s="2" t="s">
        <v>598</v>
      </c>
      <c r="X323" s="2" t="s">
        <v>598</v>
      </c>
      <c r="Y323" s="2" t="s">
        <v>598</v>
      </c>
      <c r="Z323" s="2" t="s">
        <v>598</v>
      </c>
      <c r="AA323" s="2" t="s">
        <v>598</v>
      </c>
      <c r="AB323" s="2" t="s">
        <v>598</v>
      </c>
      <c r="AC323" s="2" t="s">
        <v>598</v>
      </c>
      <c r="AD323" s="2" t="s">
        <v>598</v>
      </c>
      <c r="AE323" s="2" t="s">
        <v>598</v>
      </c>
      <c r="AF323" s="2" t="s">
        <v>598</v>
      </c>
      <c r="AG323" s="2" t="s">
        <v>598</v>
      </c>
      <c r="AH323" s="2" t="s">
        <v>598</v>
      </c>
      <c r="AI323" s="2" t="s">
        <v>598</v>
      </c>
      <c r="AM323" s="20">
        <f t="shared" ref="AM323:AM386" si="15">SUMPRODUCT(F323:AE323)+IFERROR(AI323/1,0)</f>
        <v>3.0720000000000001</v>
      </c>
      <c r="AN323" s="20">
        <f t="shared" ref="AN323:AN386" si="16">IFERROR(D323/1,0)</f>
        <v>2.3980000000000001</v>
      </c>
      <c r="AO323" s="92">
        <f t="shared" ref="AO323:AO386" si="17">IFERROR(AN323/AM323,"")</f>
        <v>0.78059895833333337</v>
      </c>
    </row>
    <row r="324" spans="1:41" ht="15" customHeight="1" x14ac:dyDescent="0.25">
      <c r="A324" s="2" t="s">
        <v>457</v>
      </c>
      <c r="B324" s="2" t="s">
        <v>458</v>
      </c>
      <c r="C324" s="2">
        <v>2014</v>
      </c>
      <c r="D324" s="2">
        <v>8.6110000000000007</v>
      </c>
      <c r="E324" s="2">
        <v>9.56</v>
      </c>
      <c r="F324" s="2" t="s">
        <v>598</v>
      </c>
      <c r="G324" s="2">
        <v>1.33</v>
      </c>
      <c r="H324" s="2" t="s">
        <v>598</v>
      </c>
      <c r="I324" s="2" t="s">
        <v>598</v>
      </c>
      <c r="J324" s="2" t="s">
        <v>598</v>
      </c>
      <c r="K324" s="2" t="s">
        <v>598</v>
      </c>
      <c r="L324" s="2" t="s">
        <v>599</v>
      </c>
      <c r="M324" s="2" t="s">
        <v>598</v>
      </c>
      <c r="N324" s="2" t="s">
        <v>598</v>
      </c>
      <c r="O324" s="2" t="s">
        <v>598</v>
      </c>
      <c r="P324" s="2" t="s">
        <v>598</v>
      </c>
      <c r="Q324" s="2" t="s">
        <v>598</v>
      </c>
      <c r="R324" s="2" t="s">
        <v>598</v>
      </c>
      <c r="S324" s="2" t="s">
        <v>598</v>
      </c>
      <c r="T324" s="2">
        <v>8.23</v>
      </c>
      <c r="U324" s="2" t="s">
        <v>598</v>
      </c>
      <c r="V324" s="2" t="s">
        <v>598</v>
      </c>
      <c r="W324" s="2" t="s">
        <v>598</v>
      </c>
      <c r="X324" s="2" t="s">
        <v>598</v>
      </c>
      <c r="Y324" s="2" t="s">
        <v>598</v>
      </c>
      <c r="Z324" s="2" t="s">
        <v>598</v>
      </c>
      <c r="AA324" s="2" t="s">
        <v>598</v>
      </c>
      <c r="AB324" s="2" t="s">
        <v>598</v>
      </c>
      <c r="AC324" s="2" t="s">
        <v>598</v>
      </c>
      <c r="AD324" s="2" t="s">
        <v>598</v>
      </c>
      <c r="AE324" s="2" t="s">
        <v>598</v>
      </c>
      <c r="AF324" s="2" t="s">
        <v>598</v>
      </c>
      <c r="AG324" s="2" t="s">
        <v>598</v>
      </c>
      <c r="AH324" s="2" t="s">
        <v>598</v>
      </c>
      <c r="AI324" s="2" t="s">
        <v>598</v>
      </c>
      <c r="AM324" s="20">
        <f t="shared" si="15"/>
        <v>9.56</v>
      </c>
      <c r="AN324" s="20">
        <f t="shared" si="16"/>
        <v>8.6110000000000007</v>
      </c>
      <c r="AO324" s="92">
        <f t="shared" si="17"/>
        <v>0.90073221757322175</v>
      </c>
    </row>
    <row r="325" spans="1:41" ht="15" customHeight="1" x14ac:dyDescent="0.25">
      <c r="A325" s="2" t="s">
        <v>457</v>
      </c>
      <c r="B325" s="2" t="s">
        <v>459</v>
      </c>
      <c r="C325" s="2">
        <v>2014</v>
      </c>
      <c r="D325" s="2">
        <v>9.6820000000000004</v>
      </c>
      <c r="E325" s="2">
        <v>10.74</v>
      </c>
      <c r="F325" s="2" t="s">
        <v>598</v>
      </c>
      <c r="G325" s="2">
        <v>0.04</v>
      </c>
      <c r="H325" s="2" t="s">
        <v>598</v>
      </c>
      <c r="I325" s="2" t="s">
        <v>598</v>
      </c>
      <c r="J325" s="2" t="s">
        <v>598</v>
      </c>
      <c r="K325" s="2" t="s">
        <v>598</v>
      </c>
      <c r="L325" s="2" t="s">
        <v>599</v>
      </c>
      <c r="M325" s="2" t="s">
        <v>598</v>
      </c>
      <c r="N325" s="2" t="s">
        <v>598</v>
      </c>
      <c r="O325" s="2" t="s">
        <v>598</v>
      </c>
      <c r="P325" s="2" t="s">
        <v>598</v>
      </c>
      <c r="Q325" s="2" t="s">
        <v>598</v>
      </c>
      <c r="R325" s="2" t="s">
        <v>598</v>
      </c>
      <c r="S325" s="2" t="s">
        <v>598</v>
      </c>
      <c r="T325" s="2">
        <v>10.7</v>
      </c>
      <c r="U325" s="2" t="s">
        <v>598</v>
      </c>
      <c r="V325" s="2" t="s">
        <v>598</v>
      </c>
      <c r="W325" s="2" t="s">
        <v>598</v>
      </c>
      <c r="X325" s="2" t="s">
        <v>598</v>
      </c>
      <c r="Y325" s="2" t="s">
        <v>598</v>
      </c>
      <c r="Z325" s="2" t="s">
        <v>598</v>
      </c>
      <c r="AA325" s="2" t="s">
        <v>598</v>
      </c>
      <c r="AB325" s="2" t="s">
        <v>598</v>
      </c>
      <c r="AC325" s="2" t="s">
        <v>598</v>
      </c>
      <c r="AD325" s="2" t="s">
        <v>598</v>
      </c>
      <c r="AE325" s="2" t="s">
        <v>598</v>
      </c>
      <c r="AF325" s="2" t="s">
        <v>598</v>
      </c>
      <c r="AG325" s="2" t="s">
        <v>598</v>
      </c>
      <c r="AH325" s="2" t="s">
        <v>598</v>
      </c>
      <c r="AI325" s="2" t="s">
        <v>598</v>
      </c>
      <c r="AM325" s="20">
        <f t="shared" si="15"/>
        <v>10.739999999999998</v>
      </c>
      <c r="AN325" s="20">
        <f t="shared" si="16"/>
        <v>9.6820000000000004</v>
      </c>
      <c r="AO325" s="92">
        <f t="shared" si="17"/>
        <v>0.90148975791433905</v>
      </c>
    </row>
    <row r="326" spans="1:41" ht="15" customHeight="1" x14ac:dyDescent="0.25">
      <c r="A326" s="2" t="s">
        <v>457</v>
      </c>
      <c r="B326" s="2" t="s">
        <v>460</v>
      </c>
      <c r="C326" s="2">
        <v>2014</v>
      </c>
      <c r="D326" s="2">
        <v>0.14699999999999999</v>
      </c>
      <c r="E326" s="2">
        <v>0.17</v>
      </c>
      <c r="F326" s="2" t="s">
        <v>598</v>
      </c>
      <c r="G326" s="2">
        <v>0.17</v>
      </c>
      <c r="H326" s="2" t="s">
        <v>598</v>
      </c>
      <c r="I326" s="2" t="s">
        <v>598</v>
      </c>
      <c r="J326" s="2" t="s">
        <v>598</v>
      </c>
      <c r="K326" s="2" t="s">
        <v>598</v>
      </c>
      <c r="L326" s="2" t="s">
        <v>599</v>
      </c>
      <c r="M326" s="2" t="s">
        <v>598</v>
      </c>
      <c r="N326" s="2" t="s">
        <v>598</v>
      </c>
      <c r="O326" s="2" t="s">
        <v>598</v>
      </c>
      <c r="P326" s="2" t="s">
        <v>598</v>
      </c>
      <c r="Q326" s="2" t="s">
        <v>598</v>
      </c>
      <c r="R326" s="2" t="s">
        <v>598</v>
      </c>
      <c r="S326" s="2" t="s">
        <v>598</v>
      </c>
      <c r="T326" s="2" t="s">
        <v>598</v>
      </c>
      <c r="U326" s="2" t="s">
        <v>598</v>
      </c>
      <c r="V326" s="2" t="s">
        <v>598</v>
      </c>
      <c r="W326" s="2" t="s">
        <v>598</v>
      </c>
      <c r="X326" s="2" t="s">
        <v>598</v>
      </c>
      <c r="Y326" s="2" t="s">
        <v>598</v>
      </c>
      <c r="Z326" s="2" t="s">
        <v>598</v>
      </c>
      <c r="AA326" s="2" t="s">
        <v>598</v>
      </c>
      <c r="AB326" s="2" t="s">
        <v>598</v>
      </c>
      <c r="AC326" s="2" t="s">
        <v>598</v>
      </c>
      <c r="AD326" s="2" t="s">
        <v>598</v>
      </c>
      <c r="AE326" s="2" t="s">
        <v>598</v>
      </c>
      <c r="AF326" s="2" t="s">
        <v>598</v>
      </c>
      <c r="AG326" s="2" t="s">
        <v>598</v>
      </c>
      <c r="AH326" s="2" t="s">
        <v>598</v>
      </c>
      <c r="AI326" s="2" t="s">
        <v>598</v>
      </c>
      <c r="AM326" s="20">
        <f t="shared" si="15"/>
        <v>0.17</v>
      </c>
      <c r="AN326" s="20">
        <f t="shared" si="16"/>
        <v>0.14699999999999999</v>
      </c>
      <c r="AO326" s="92">
        <f t="shared" si="17"/>
        <v>0.8647058823529411</v>
      </c>
    </row>
    <row r="327" spans="1:41" ht="15" customHeight="1" x14ac:dyDescent="0.25">
      <c r="A327" s="2" t="s">
        <v>457</v>
      </c>
      <c r="B327" s="2" t="s">
        <v>461</v>
      </c>
      <c r="C327" s="2">
        <v>2014</v>
      </c>
      <c r="D327" s="2">
        <v>126.339</v>
      </c>
      <c r="E327" s="2">
        <v>141.965</v>
      </c>
      <c r="F327" s="2" t="s">
        <v>598</v>
      </c>
      <c r="G327" s="2">
        <v>10.130000000000001</v>
      </c>
      <c r="H327" s="2" t="s">
        <v>598</v>
      </c>
      <c r="I327" s="2" t="s">
        <v>598</v>
      </c>
      <c r="J327" s="2" t="s">
        <v>598</v>
      </c>
      <c r="K327" s="2" t="s">
        <v>598</v>
      </c>
      <c r="L327" s="2" t="s">
        <v>599</v>
      </c>
      <c r="M327" s="2">
        <v>1.5680000000000001</v>
      </c>
      <c r="N327" s="2">
        <v>14.105</v>
      </c>
      <c r="O327" s="2">
        <v>32.783999999999999</v>
      </c>
      <c r="P327" s="2" t="s">
        <v>598</v>
      </c>
      <c r="Q327" s="2" t="s">
        <v>598</v>
      </c>
      <c r="R327" s="2" t="s">
        <v>598</v>
      </c>
      <c r="S327" s="2" t="s">
        <v>8</v>
      </c>
      <c r="T327" s="2">
        <v>11.4</v>
      </c>
      <c r="U327" s="2" t="s">
        <v>598</v>
      </c>
      <c r="V327" s="2" t="s">
        <v>598</v>
      </c>
      <c r="W327" s="2">
        <v>41.417000000000002</v>
      </c>
      <c r="X327" s="2" t="s">
        <v>598</v>
      </c>
      <c r="Y327" s="2" t="s">
        <v>598</v>
      </c>
      <c r="Z327" s="2" t="s">
        <v>598</v>
      </c>
      <c r="AA327" s="2" t="s">
        <v>598</v>
      </c>
      <c r="AB327" s="2" t="s">
        <v>598</v>
      </c>
      <c r="AC327" s="2" t="s">
        <v>598</v>
      </c>
      <c r="AD327" s="2" t="s">
        <v>598</v>
      </c>
      <c r="AE327" s="2">
        <v>23.617999999999999</v>
      </c>
      <c r="AF327" s="2" t="s">
        <v>605</v>
      </c>
      <c r="AG327" s="2">
        <v>9.2850000000000001</v>
      </c>
      <c r="AH327" s="2">
        <v>6.9429999999999996</v>
      </c>
      <c r="AI327" s="2">
        <v>7.14</v>
      </c>
      <c r="AM327" s="20">
        <f t="shared" si="15"/>
        <v>142.16200000000001</v>
      </c>
      <c r="AN327" s="20">
        <f t="shared" si="16"/>
        <v>126.339</v>
      </c>
      <c r="AO327" s="92">
        <f t="shared" si="17"/>
        <v>0.88869740155597132</v>
      </c>
    </row>
    <row r="328" spans="1:41" ht="15" customHeight="1" x14ac:dyDescent="0.2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T328" s="2" t="s">
        <v>599</v>
      </c>
      <c r="U328" s="2" t="s">
        <v>599</v>
      </c>
      <c r="V328" s="2" t="s">
        <v>599</v>
      </c>
      <c r="W328" s="2" t="s">
        <v>599</v>
      </c>
      <c r="X328" s="2" t="s">
        <v>599</v>
      </c>
      <c r="Y328" s="2" t="s">
        <v>599</v>
      </c>
      <c r="Z328" s="2" t="s">
        <v>599</v>
      </c>
      <c r="AA328" s="2" t="s">
        <v>599</v>
      </c>
      <c r="AB328" s="2" t="s">
        <v>599</v>
      </c>
      <c r="AC328" s="2" t="s">
        <v>599</v>
      </c>
      <c r="AD328" s="2" t="s">
        <v>599</v>
      </c>
      <c r="AE328" s="2" t="s">
        <v>599</v>
      </c>
      <c r="AF328" s="2" t="s">
        <v>599</v>
      </c>
      <c r="AG328" s="2" t="s">
        <v>599</v>
      </c>
      <c r="AH328" s="2" t="s">
        <v>599</v>
      </c>
      <c r="AI328" s="2" t="s">
        <v>599</v>
      </c>
      <c r="AM328" s="20">
        <f t="shared" si="15"/>
        <v>0</v>
      </c>
      <c r="AN328" s="20">
        <f t="shared" si="16"/>
        <v>0</v>
      </c>
      <c r="AO328" s="92" t="str">
        <f t="shared" si="17"/>
        <v/>
      </c>
    </row>
    <row r="329" spans="1:41" ht="15" customHeight="1" x14ac:dyDescent="0.2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T329" s="2" t="s">
        <v>599</v>
      </c>
      <c r="U329" s="2" t="s">
        <v>599</v>
      </c>
      <c r="V329" s="2" t="s">
        <v>599</v>
      </c>
      <c r="W329" s="2" t="s">
        <v>599</v>
      </c>
      <c r="X329" s="2" t="s">
        <v>599</v>
      </c>
      <c r="Y329" s="2" t="s">
        <v>599</v>
      </c>
      <c r="Z329" s="2" t="s">
        <v>599</v>
      </c>
      <c r="AA329" s="2" t="s">
        <v>599</v>
      </c>
      <c r="AB329" s="2" t="s">
        <v>599</v>
      </c>
      <c r="AC329" s="2" t="s">
        <v>599</v>
      </c>
      <c r="AD329" s="2" t="s">
        <v>599</v>
      </c>
      <c r="AE329" s="2" t="s">
        <v>599</v>
      </c>
      <c r="AF329" s="2" t="s">
        <v>599</v>
      </c>
      <c r="AG329" s="2" t="s">
        <v>599</v>
      </c>
      <c r="AH329" s="2" t="s">
        <v>599</v>
      </c>
      <c r="AI329" s="2" t="s">
        <v>599</v>
      </c>
      <c r="AM329" s="20">
        <f t="shared" si="15"/>
        <v>0</v>
      </c>
      <c r="AN329" s="20">
        <f t="shared" si="16"/>
        <v>0</v>
      </c>
      <c r="AO329" s="92" t="str">
        <f t="shared" si="17"/>
        <v/>
      </c>
    </row>
    <row r="330" spans="1:41" ht="15" customHeight="1" x14ac:dyDescent="0.25">
      <c r="A330" s="2" t="s">
        <v>465</v>
      </c>
      <c r="B330" s="2" t="s">
        <v>466</v>
      </c>
      <c r="C330" s="2">
        <v>2014</v>
      </c>
      <c r="D330" s="2">
        <v>34.789000000000001</v>
      </c>
      <c r="E330" s="2">
        <v>34.459000000000003</v>
      </c>
      <c r="F330" s="2" t="s">
        <v>598</v>
      </c>
      <c r="G330" s="2">
        <v>5.8999999999999997E-2</v>
      </c>
      <c r="H330" s="2" t="s">
        <v>598</v>
      </c>
      <c r="I330" s="2" t="s">
        <v>598</v>
      </c>
      <c r="J330" s="2" t="s">
        <v>598</v>
      </c>
      <c r="K330" s="2" t="s">
        <v>598</v>
      </c>
      <c r="L330" s="2" t="s">
        <v>599</v>
      </c>
      <c r="M330" s="2">
        <v>6</v>
      </c>
      <c r="N330" s="2">
        <v>0.6</v>
      </c>
      <c r="O330" s="2">
        <v>23.9</v>
      </c>
      <c r="P330" s="2">
        <v>3.5</v>
      </c>
      <c r="Q330" s="2">
        <v>0</v>
      </c>
      <c r="R330" s="2">
        <v>0.4</v>
      </c>
      <c r="S330" s="2" t="s">
        <v>598</v>
      </c>
      <c r="T330" s="2" t="s">
        <v>598</v>
      </c>
      <c r="U330" s="2" t="s">
        <v>598</v>
      </c>
      <c r="V330" s="2" t="s">
        <v>598</v>
      </c>
      <c r="W330" s="2" t="s">
        <v>598</v>
      </c>
      <c r="X330" s="2" t="s">
        <v>598</v>
      </c>
      <c r="Y330" s="2" t="s">
        <v>598</v>
      </c>
      <c r="Z330" s="2" t="s">
        <v>598</v>
      </c>
      <c r="AA330" s="2" t="s">
        <v>598</v>
      </c>
      <c r="AB330" s="2" t="s">
        <v>598</v>
      </c>
      <c r="AC330" s="2" t="s">
        <v>598</v>
      </c>
      <c r="AD330" s="2" t="s">
        <v>598</v>
      </c>
      <c r="AE330" s="2" t="s">
        <v>598</v>
      </c>
      <c r="AF330" s="2" t="s">
        <v>598</v>
      </c>
      <c r="AG330" s="2" t="s">
        <v>598</v>
      </c>
      <c r="AH330" s="2" t="s">
        <v>598</v>
      </c>
      <c r="AI330" s="2" t="s">
        <v>598</v>
      </c>
      <c r="AM330" s="20">
        <f t="shared" si="15"/>
        <v>34.458999999999996</v>
      </c>
      <c r="AN330" s="20">
        <f t="shared" si="16"/>
        <v>34.789000000000001</v>
      </c>
      <c r="AO330" s="92">
        <f t="shared" si="17"/>
        <v>1.0095765982762124</v>
      </c>
    </row>
    <row r="331" spans="1:41" ht="15" customHeight="1" x14ac:dyDescent="0.25">
      <c r="A331" s="2" t="s">
        <v>467</v>
      </c>
      <c r="B331" s="2" t="s">
        <v>468</v>
      </c>
      <c r="C331" s="2">
        <v>2014</v>
      </c>
      <c r="D331" s="2">
        <v>1.6</v>
      </c>
      <c r="E331" s="2">
        <v>2.008</v>
      </c>
      <c r="F331" s="2" t="s">
        <v>598</v>
      </c>
      <c r="G331" s="2">
        <v>0.248</v>
      </c>
      <c r="H331" s="2" t="s">
        <v>598</v>
      </c>
      <c r="I331" s="2" t="s">
        <v>598</v>
      </c>
      <c r="J331" s="2" t="s">
        <v>598</v>
      </c>
      <c r="K331" s="2" t="s">
        <v>598</v>
      </c>
      <c r="L331" s="2" t="s">
        <v>599</v>
      </c>
      <c r="M331" s="2" t="s">
        <v>598</v>
      </c>
      <c r="N331" s="2" t="s">
        <v>598</v>
      </c>
      <c r="O331" s="2" t="s">
        <v>598</v>
      </c>
      <c r="P331" s="2" t="s">
        <v>598</v>
      </c>
      <c r="Q331" s="2" t="s">
        <v>598</v>
      </c>
      <c r="R331" s="2" t="s">
        <v>598</v>
      </c>
      <c r="S331" s="2" t="s">
        <v>598</v>
      </c>
      <c r="T331" s="2">
        <v>1.76</v>
      </c>
      <c r="U331" s="2" t="s">
        <v>598</v>
      </c>
      <c r="V331" s="2" t="s">
        <v>598</v>
      </c>
      <c r="W331" s="2" t="s">
        <v>598</v>
      </c>
      <c r="X331" s="2" t="s">
        <v>598</v>
      </c>
      <c r="Y331" s="2" t="s">
        <v>598</v>
      </c>
      <c r="Z331" s="2" t="s">
        <v>598</v>
      </c>
      <c r="AA331" s="2" t="s">
        <v>598</v>
      </c>
      <c r="AB331" s="2" t="s">
        <v>598</v>
      </c>
      <c r="AC331" s="2" t="s">
        <v>598</v>
      </c>
      <c r="AD331" s="2" t="s">
        <v>598</v>
      </c>
      <c r="AE331" s="2" t="s">
        <v>598</v>
      </c>
      <c r="AF331" s="2" t="s">
        <v>598</v>
      </c>
      <c r="AG331" s="2" t="s">
        <v>598</v>
      </c>
      <c r="AH331" s="2" t="s">
        <v>598</v>
      </c>
      <c r="AI331" s="2" t="s">
        <v>598</v>
      </c>
      <c r="AM331" s="20">
        <f t="shared" si="15"/>
        <v>2.008</v>
      </c>
      <c r="AN331" s="20">
        <f t="shared" si="16"/>
        <v>1.6</v>
      </c>
      <c r="AO331" s="92">
        <f t="shared" si="17"/>
        <v>0.79681274900398413</v>
      </c>
    </row>
    <row r="332" spans="1:41" ht="15" customHeight="1" x14ac:dyDescent="0.25">
      <c r="A332" s="2" t="s">
        <v>467</v>
      </c>
      <c r="B332" s="2" t="s">
        <v>469</v>
      </c>
      <c r="C332" s="2">
        <v>2014</v>
      </c>
      <c r="D332" s="2">
        <v>4.2839999999999998</v>
      </c>
      <c r="E332" s="2">
        <v>5.0949999999999998</v>
      </c>
      <c r="F332" s="2" t="s">
        <v>598</v>
      </c>
      <c r="G332" s="2">
        <v>0.31900000000000001</v>
      </c>
      <c r="H332" s="2" t="s">
        <v>598</v>
      </c>
      <c r="I332" s="2" t="s">
        <v>598</v>
      </c>
      <c r="J332" s="2" t="s">
        <v>598</v>
      </c>
      <c r="K332" s="2" t="s">
        <v>598</v>
      </c>
      <c r="L332" s="2" t="s">
        <v>599</v>
      </c>
      <c r="M332" s="2" t="s">
        <v>598</v>
      </c>
      <c r="N332" s="2" t="s">
        <v>598</v>
      </c>
      <c r="O332" s="2" t="s">
        <v>598</v>
      </c>
      <c r="P332" s="2" t="s">
        <v>598</v>
      </c>
      <c r="Q332" s="2" t="s">
        <v>598</v>
      </c>
      <c r="R332" s="2" t="s">
        <v>598</v>
      </c>
      <c r="S332" s="2" t="s">
        <v>598</v>
      </c>
      <c r="T332" s="2" t="s">
        <v>598</v>
      </c>
      <c r="U332" s="2">
        <v>4.1539999999999999</v>
      </c>
      <c r="V332" s="2" t="s">
        <v>598</v>
      </c>
      <c r="W332" s="2" t="s">
        <v>598</v>
      </c>
      <c r="X332" s="2" t="s">
        <v>598</v>
      </c>
      <c r="Y332" s="2" t="s">
        <v>598</v>
      </c>
      <c r="Z332" s="2" t="s">
        <v>598</v>
      </c>
      <c r="AA332" s="2" t="s">
        <v>598</v>
      </c>
      <c r="AB332" s="2" t="s">
        <v>598</v>
      </c>
      <c r="AC332" s="2" t="s">
        <v>598</v>
      </c>
      <c r="AD332" s="2" t="s">
        <v>598</v>
      </c>
      <c r="AE332" s="2" t="s">
        <v>598</v>
      </c>
      <c r="AF332" s="2" t="s">
        <v>598</v>
      </c>
      <c r="AG332" s="2" t="s">
        <v>598</v>
      </c>
      <c r="AH332" s="2">
        <v>0.622</v>
      </c>
      <c r="AI332" s="2">
        <v>0.622</v>
      </c>
      <c r="AM332" s="20">
        <f t="shared" si="15"/>
        <v>5.0949999999999998</v>
      </c>
      <c r="AN332" s="20">
        <f t="shared" si="16"/>
        <v>4.2839999999999998</v>
      </c>
      <c r="AO332" s="92">
        <f t="shared" si="17"/>
        <v>0.8408243375858685</v>
      </c>
    </row>
    <row r="333" spans="1:41" ht="15" customHeight="1" x14ac:dyDescent="0.25">
      <c r="A333" s="2" t="s">
        <v>467</v>
      </c>
      <c r="B333" s="2" t="s">
        <v>470</v>
      </c>
      <c r="C333" s="2">
        <v>2014</v>
      </c>
      <c r="D333" s="2">
        <v>39045</v>
      </c>
      <c r="E333" s="2">
        <v>38.222999999999999</v>
      </c>
      <c r="F333" s="2" t="s">
        <v>598</v>
      </c>
      <c r="G333" s="2" t="s">
        <v>598</v>
      </c>
      <c r="H333" s="2" t="s">
        <v>598</v>
      </c>
      <c r="I333" s="2" t="s">
        <v>598</v>
      </c>
      <c r="J333" s="2">
        <v>1.0329999999999999</v>
      </c>
      <c r="K333" s="2" t="s">
        <v>598</v>
      </c>
      <c r="L333" s="2" t="s">
        <v>599</v>
      </c>
      <c r="M333" s="2" t="s">
        <v>598</v>
      </c>
      <c r="N333" s="2" t="s">
        <v>598</v>
      </c>
      <c r="O333" s="2">
        <v>33.741999999999997</v>
      </c>
      <c r="P333" s="2" t="s">
        <v>598</v>
      </c>
      <c r="Q333" s="2" t="s">
        <v>598</v>
      </c>
      <c r="R333" s="2" t="s">
        <v>598</v>
      </c>
      <c r="S333" s="2" t="s">
        <v>598</v>
      </c>
      <c r="T333" s="2" t="s">
        <v>598</v>
      </c>
      <c r="U333" s="2" t="s">
        <v>598</v>
      </c>
      <c r="V333" s="2" t="s">
        <v>598</v>
      </c>
      <c r="W333" s="2" t="s">
        <v>598</v>
      </c>
      <c r="X333" s="2" t="s">
        <v>598</v>
      </c>
      <c r="Y333" s="2">
        <v>3.448</v>
      </c>
      <c r="Z333" s="2" t="s">
        <v>598</v>
      </c>
      <c r="AA333" s="2" t="s">
        <v>598</v>
      </c>
      <c r="AB333" s="2" t="s">
        <v>598</v>
      </c>
      <c r="AC333" s="2" t="s">
        <v>598</v>
      </c>
      <c r="AD333" s="2" t="s">
        <v>598</v>
      </c>
      <c r="AE333" s="2" t="s">
        <v>598</v>
      </c>
      <c r="AF333" s="2" t="s">
        <v>598</v>
      </c>
      <c r="AG333" s="2" t="s">
        <v>598</v>
      </c>
      <c r="AH333" s="2" t="s">
        <v>598</v>
      </c>
      <c r="AI333" s="2" t="s">
        <v>598</v>
      </c>
      <c r="AM333" s="20">
        <f t="shared" si="15"/>
        <v>38.222999999999999</v>
      </c>
      <c r="AN333" s="20">
        <f t="shared" si="16"/>
        <v>39045</v>
      </c>
      <c r="AO333" s="92">
        <f t="shared" si="17"/>
        <v>1021.505376344086</v>
      </c>
    </row>
    <row r="334" spans="1:41" ht="15" customHeight="1" x14ac:dyDescent="0.25">
      <c r="A334" s="2" t="s">
        <v>467</v>
      </c>
      <c r="B334" s="2" t="s">
        <v>471</v>
      </c>
      <c r="C334" s="2">
        <v>2014</v>
      </c>
      <c r="D334" s="2">
        <v>3.7429999999999999</v>
      </c>
      <c r="E334" s="2">
        <v>4.3120000000000003</v>
      </c>
      <c r="F334" s="2" t="s">
        <v>598</v>
      </c>
      <c r="G334" s="2">
        <v>0.63100000000000001</v>
      </c>
      <c r="H334" s="2" t="s">
        <v>598</v>
      </c>
      <c r="I334" s="2" t="s">
        <v>598</v>
      </c>
      <c r="J334" s="2" t="s">
        <v>598</v>
      </c>
      <c r="K334" s="2" t="s">
        <v>598</v>
      </c>
      <c r="L334" s="2" t="s">
        <v>599</v>
      </c>
      <c r="M334" s="2" t="s">
        <v>598</v>
      </c>
      <c r="N334" s="2" t="s">
        <v>598</v>
      </c>
      <c r="O334" s="2" t="s">
        <v>598</v>
      </c>
      <c r="P334" s="2" t="s">
        <v>598</v>
      </c>
      <c r="Q334" s="2" t="s">
        <v>598</v>
      </c>
      <c r="R334" s="2" t="s">
        <v>598</v>
      </c>
      <c r="S334" s="2" t="s">
        <v>598</v>
      </c>
      <c r="T334" s="2" t="s">
        <v>598</v>
      </c>
      <c r="U334" s="2">
        <v>3.681</v>
      </c>
      <c r="V334" s="2" t="s">
        <v>598</v>
      </c>
      <c r="W334" s="2" t="s">
        <v>598</v>
      </c>
      <c r="X334" s="2" t="s">
        <v>598</v>
      </c>
      <c r="Y334" s="2" t="s">
        <v>598</v>
      </c>
      <c r="Z334" s="2" t="s">
        <v>598</v>
      </c>
      <c r="AA334" s="2" t="s">
        <v>598</v>
      </c>
      <c r="AB334" s="2" t="s">
        <v>598</v>
      </c>
      <c r="AC334" s="2" t="s">
        <v>598</v>
      </c>
      <c r="AD334" s="2" t="s">
        <v>598</v>
      </c>
      <c r="AE334" s="2" t="s">
        <v>598</v>
      </c>
      <c r="AF334" s="2" t="s">
        <v>598</v>
      </c>
      <c r="AG334" s="2" t="s">
        <v>598</v>
      </c>
      <c r="AH334" s="2" t="s">
        <v>598</v>
      </c>
      <c r="AI334" s="2" t="s">
        <v>598</v>
      </c>
      <c r="AM334" s="20">
        <f t="shared" si="15"/>
        <v>4.3120000000000003</v>
      </c>
      <c r="AN334" s="20">
        <f t="shared" si="16"/>
        <v>3.7429999999999999</v>
      </c>
      <c r="AO334" s="92">
        <f t="shared" si="17"/>
        <v>0.86804267161410009</v>
      </c>
    </row>
    <row r="335" spans="1:41" ht="15" customHeight="1" x14ac:dyDescent="0.25">
      <c r="A335" s="2" t="s">
        <v>472</v>
      </c>
      <c r="B335" s="2" t="s">
        <v>11</v>
      </c>
      <c r="C335" s="2">
        <v>2014</v>
      </c>
      <c r="D335" s="2">
        <v>105.6</v>
      </c>
      <c r="E335" s="2">
        <v>118.7</v>
      </c>
      <c r="F335" s="2">
        <v>0</v>
      </c>
      <c r="G335" s="2">
        <v>0</v>
      </c>
      <c r="H335" s="2">
        <v>3.2</v>
      </c>
      <c r="I335" s="2">
        <v>0</v>
      </c>
      <c r="J335" s="2">
        <v>0</v>
      </c>
      <c r="K335" s="2">
        <v>0</v>
      </c>
      <c r="L335" s="2" t="s">
        <v>599</v>
      </c>
      <c r="M335" s="2">
        <v>22.8</v>
      </c>
      <c r="N335" s="2">
        <v>38.700000000000003</v>
      </c>
      <c r="O335" s="2">
        <v>15.3</v>
      </c>
      <c r="P335" s="2">
        <v>1</v>
      </c>
      <c r="Q335" s="2">
        <v>0</v>
      </c>
      <c r="R335" s="2">
        <v>11.8</v>
      </c>
      <c r="S335" s="2" t="s">
        <v>8</v>
      </c>
      <c r="T335" s="2">
        <v>0</v>
      </c>
      <c r="U335" s="2">
        <v>0</v>
      </c>
      <c r="V335" s="2">
        <v>0</v>
      </c>
      <c r="W335" s="2">
        <v>17.100000000000001</v>
      </c>
      <c r="X335" s="2">
        <v>0</v>
      </c>
      <c r="Y335" s="2">
        <v>0</v>
      </c>
      <c r="Z335" s="2">
        <v>0</v>
      </c>
      <c r="AA335" s="2">
        <v>0</v>
      </c>
      <c r="AB335" s="2">
        <v>0</v>
      </c>
      <c r="AC335" s="2">
        <v>0</v>
      </c>
      <c r="AD335" s="2">
        <v>8.8000000000000007</v>
      </c>
      <c r="AE335" s="2">
        <v>0</v>
      </c>
      <c r="AF335" s="2" t="s">
        <v>598</v>
      </c>
      <c r="AG335" s="2">
        <v>0</v>
      </c>
      <c r="AH335" s="2">
        <v>0</v>
      </c>
      <c r="AI335" s="2">
        <v>0</v>
      </c>
      <c r="AM335" s="20">
        <f t="shared" si="15"/>
        <v>118.7</v>
      </c>
      <c r="AN335" s="20">
        <f t="shared" si="16"/>
        <v>105.6</v>
      </c>
      <c r="AO335" s="92">
        <f t="shared" si="17"/>
        <v>0.88963774220724512</v>
      </c>
    </row>
    <row r="336" spans="1:41" ht="15" customHeight="1" x14ac:dyDescent="0.2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T336" s="2" t="s">
        <v>599</v>
      </c>
      <c r="U336" s="2" t="s">
        <v>599</v>
      </c>
      <c r="V336" s="2" t="s">
        <v>599</v>
      </c>
      <c r="W336" s="2" t="s">
        <v>599</v>
      </c>
      <c r="X336" s="2" t="s">
        <v>599</v>
      </c>
      <c r="Y336" s="2" t="s">
        <v>599</v>
      </c>
      <c r="Z336" s="2" t="s">
        <v>599</v>
      </c>
      <c r="AA336" s="2" t="s">
        <v>599</v>
      </c>
      <c r="AB336" s="2" t="s">
        <v>599</v>
      </c>
      <c r="AC336" s="2" t="s">
        <v>599</v>
      </c>
      <c r="AD336" s="2" t="s">
        <v>599</v>
      </c>
      <c r="AE336" s="2" t="s">
        <v>599</v>
      </c>
      <c r="AF336" s="2" t="s">
        <v>599</v>
      </c>
      <c r="AG336" s="2" t="s">
        <v>599</v>
      </c>
      <c r="AH336" s="2" t="s">
        <v>599</v>
      </c>
      <c r="AI336" s="2" t="s">
        <v>599</v>
      </c>
      <c r="AM336" s="20">
        <f t="shared" si="15"/>
        <v>0</v>
      </c>
      <c r="AN336" s="20">
        <f t="shared" si="16"/>
        <v>0</v>
      </c>
      <c r="AO336" s="92" t="str">
        <f t="shared" si="17"/>
        <v/>
      </c>
    </row>
    <row r="337" spans="1:41" ht="15" customHeight="1" x14ac:dyDescent="0.25">
      <c r="A337" s="2" t="s">
        <v>472</v>
      </c>
      <c r="B337" s="2" t="s">
        <v>276</v>
      </c>
      <c r="C337" s="2">
        <v>2014</v>
      </c>
      <c r="D337" s="2">
        <v>17.2</v>
      </c>
      <c r="E337" s="2">
        <v>17</v>
      </c>
      <c r="F337" s="2">
        <v>0</v>
      </c>
      <c r="G337" s="2">
        <v>0.1</v>
      </c>
      <c r="H337" s="2">
        <v>0</v>
      </c>
      <c r="I337" s="2">
        <v>0</v>
      </c>
      <c r="J337" s="2">
        <v>0</v>
      </c>
      <c r="K337" s="2">
        <v>0</v>
      </c>
      <c r="L337" s="2" t="s">
        <v>599</v>
      </c>
      <c r="M337" s="2">
        <v>0</v>
      </c>
      <c r="N337" s="2">
        <v>0</v>
      </c>
      <c r="O337" s="2">
        <v>15.1</v>
      </c>
      <c r="P337" s="2">
        <v>0</v>
      </c>
      <c r="Q337" s="2">
        <v>0</v>
      </c>
      <c r="R337" s="2">
        <v>0</v>
      </c>
      <c r="S337" s="2" t="s">
        <v>8</v>
      </c>
      <c r="T337" s="2">
        <v>0</v>
      </c>
      <c r="U337" s="2">
        <v>1.8</v>
      </c>
      <c r="V337" s="2">
        <v>0</v>
      </c>
      <c r="W337" s="2">
        <v>0</v>
      </c>
      <c r="X337" s="2">
        <v>0</v>
      </c>
      <c r="Y337" s="2">
        <v>0</v>
      </c>
      <c r="Z337" s="2">
        <v>0</v>
      </c>
      <c r="AA337" s="2">
        <v>0</v>
      </c>
      <c r="AB337" s="2">
        <v>0</v>
      </c>
      <c r="AC337" s="2">
        <v>0</v>
      </c>
      <c r="AD337" s="2">
        <v>0</v>
      </c>
      <c r="AE337" s="2">
        <v>0</v>
      </c>
      <c r="AF337" s="2" t="s">
        <v>598</v>
      </c>
      <c r="AG337" s="2">
        <v>0</v>
      </c>
      <c r="AH337" s="2">
        <v>0</v>
      </c>
      <c r="AI337" s="2">
        <v>0</v>
      </c>
      <c r="AM337" s="20">
        <f t="shared" si="15"/>
        <v>17</v>
      </c>
      <c r="AN337" s="20">
        <f t="shared" si="16"/>
        <v>17.2</v>
      </c>
      <c r="AO337" s="92">
        <f t="shared" si="17"/>
        <v>1.0117647058823529</v>
      </c>
    </row>
    <row r="338" spans="1:41" ht="15" customHeight="1" x14ac:dyDescent="0.25">
      <c r="A338" s="2" t="s">
        <v>474</v>
      </c>
      <c r="B338" s="2" t="s">
        <v>475</v>
      </c>
      <c r="C338" s="2">
        <v>2014</v>
      </c>
      <c r="D338" s="2">
        <v>19.923999999999999</v>
      </c>
      <c r="E338" s="2">
        <v>21.527000000000001</v>
      </c>
      <c r="F338" s="2" t="s">
        <v>598</v>
      </c>
      <c r="G338" s="2">
        <v>0.752</v>
      </c>
      <c r="H338" s="2" t="s">
        <v>598</v>
      </c>
      <c r="I338" s="2" t="s">
        <v>598</v>
      </c>
      <c r="J338" s="2" t="s">
        <v>598</v>
      </c>
      <c r="K338" s="2" t="s">
        <v>598</v>
      </c>
      <c r="L338" s="2" t="s">
        <v>599</v>
      </c>
      <c r="M338" s="2" t="s">
        <v>598</v>
      </c>
      <c r="N338" s="2">
        <v>12.709</v>
      </c>
      <c r="O338" s="2">
        <v>4.7229999999999999</v>
      </c>
      <c r="P338" s="2" t="s">
        <v>598</v>
      </c>
      <c r="Q338" s="2" t="s">
        <v>598</v>
      </c>
      <c r="R338" s="2" t="s">
        <v>598</v>
      </c>
      <c r="S338" s="2" t="s">
        <v>8</v>
      </c>
      <c r="T338" s="2" t="s">
        <v>598</v>
      </c>
      <c r="U338" s="2" t="s">
        <v>598</v>
      </c>
      <c r="V338" s="2" t="s">
        <v>598</v>
      </c>
      <c r="W338" s="2" t="s">
        <v>598</v>
      </c>
      <c r="X338" s="2" t="s">
        <v>598</v>
      </c>
      <c r="Y338" s="2" t="s">
        <v>598</v>
      </c>
      <c r="Z338" s="2" t="s">
        <v>598</v>
      </c>
      <c r="AA338" s="2" t="s">
        <v>598</v>
      </c>
      <c r="AB338" s="2" t="s">
        <v>598</v>
      </c>
      <c r="AC338" s="2" t="s">
        <v>598</v>
      </c>
      <c r="AD338" s="2">
        <v>3.343</v>
      </c>
      <c r="AE338" s="2" t="s">
        <v>598</v>
      </c>
      <c r="AF338" s="2" t="s">
        <v>598</v>
      </c>
      <c r="AG338" s="2" t="s">
        <v>598</v>
      </c>
      <c r="AH338" s="2" t="s">
        <v>598</v>
      </c>
      <c r="AI338" s="2" t="s">
        <v>598</v>
      </c>
      <c r="AM338" s="20">
        <f t="shared" si="15"/>
        <v>21.527000000000001</v>
      </c>
      <c r="AN338" s="20">
        <f t="shared" si="16"/>
        <v>19.923999999999999</v>
      </c>
      <c r="AO338" s="92">
        <f t="shared" si="17"/>
        <v>0.92553537418126064</v>
      </c>
    </row>
    <row r="339" spans="1:41" ht="15" customHeight="1" x14ac:dyDescent="0.25">
      <c r="A339" s="2" t="s">
        <v>474</v>
      </c>
      <c r="B339" s="2" t="s">
        <v>476</v>
      </c>
      <c r="C339" s="2">
        <v>2014</v>
      </c>
      <c r="D339" s="2">
        <v>199.11</v>
      </c>
      <c r="E339" s="2">
        <v>221.45</v>
      </c>
      <c r="F339" s="2" t="s">
        <v>598</v>
      </c>
      <c r="G339" s="2">
        <v>0</v>
      </c>
      <c r="H339" s="2" t="s">
        <v>598</v>
      </c>
      <c r="I339" s="2" t="s">
        <v>598</v>
      </c>
      <c r="J339" s="2" t="s">
        <v>598</v>
      </c>
      <c r="K339" s="2" t="s">
        <v>598</v>
      </c>
      <c r="L339" s="2" t="s">
        <v>599</v>
      </c>
      <c r="M339" s="2" t="s">
        <v>598</v>
      </c>
      <c r="N339" s="2" t="s">
        <v>598</v>
      </c>
      <c r="O339" s="2" t="s">
        <v>598</v>
      </c>
      <c r="P339" s="2" t="s">
        <v>598</v>
      </c>
      <c r="Q339" s="2" t="s">
        <v>598</v>
      </c>
      <c r="R339" s="2" t="s">
        <v>598</v>
      </c>
      <c r="S339" s="2" t="s">
        <v>598</v>
      </c>
      <c r="T339" s="2" t="s">
        <v>598</v>
      </c>
      <c r="U339" s="2">
        <v>199.47</v>
      </c>
      <c r="V339" s="2" t="s">
        <v>598</v>
      </c>
      <c r="W339" s="2" t="s">
        <v>598</v>
      </c>
      <c r="X339" s="2">
        <v>10.17</v>
      </c>
      <c r="Y339" s="2">
        <v>11.81</v>
      </c>
      <c r="Z339" s="2" t="s">
        <v>598</v>
      </c>
      <c r="AA339" s="2" t="s">
        <v>598</v>
      </c>
      <c r="AB339" s="2" t="s">
        <v>598</v>
      </c>
      <c r="AC339" s="2" t="s">
        <v>598</v>
      </c>
      <c r="AD339" s="2" t="s">
        <v>598</v>
      </c>
      <c r="AE339" s="2" t="s">
        <v>598</v>
      </c>
      <c r="AF339" s="2" t="s">
        <v>598</v>
      </c>
      <c r="AG339" s="2" t="s">
        <v>598</v>
      </c>
      <c r="AH339" s="2" t="s">
        <v>598</v>
      </c>
      <c r="AI339" s="2" t="s">
        <v>598</v>
      </c>
      <c r="AM339" s="20">
        <f t="shared" si="15"/>
        <v>221.45</v>
      </c>
      <c r="AN339" s="20">
        <f t="shared" si="16"/>
        <v>199.11</v>
      </c>
      <c r="AO339" s="92">
        <f t="shared" si="17"/>
        <v>0.89911944005418842</v>
      </c>
    </row>
    <row r="340" spans="1:41" ht="15" customHeight="1" x14ac:dyDescent="0.25">
      <c r="A340" s="2" t="s">
        <v>474</v>
      </c>
      <c r="B340" s="2" t="s">
        <v>477</v>
      </c>
      <c r="C340" s="2">
        <v>2014</v>
      </c>
      <c r="D340" s="2">
        <v>55.31</v>
      </c>
      <c r="E340" s="2">
        <v>62.67</v>
      </c>
      <c r="F340" s="2" t="s">
        <v>598</v>
      </c>
      <c r="G340" s="2">
        <v>0.59</v>
      </c>
      <c r="H340" s="2" t="s">
        <v>598</v>
      </c>
      <c r="I340" s="2" t="s">
        <v>598</v>
      </c>
      <c r="J340" s="2" t="s">
        <v>598</v>
      </c>
      <c r="K340" s="2" t="s">
        <v>598</v>
      </c>
      <c r="L340" s="2" t="s">
        <v>599</v>
      </c>
      <c r="M340" s="2" t="s">
        <v>598</v>
      </c>
      <c r="N340" s="2" t="s">
        <v>598</v>
      </c>
      <c r="O340" s="2">
        <v>37.340000000000003</v>
      </c>
      <c r="P340" s="2" t="s">
        <v>598</v>
      </c>
      <c r="Q340" s="2" t="s">
        <v>598</v>
      </c>
      <c r="R340" s="2" t="s">
        <v>598</v>
      </c>
      <c r="S340" s="2" t="s">
        <v>598</v>
      </c>
      <c r="T340" s="2">
        <v>2.42</v>
      </c>
      <c r="U340" s="2" t="s">
        <v>598</v>
      </c>
      <c r="V340" s="2" t="s">
        <v>598</v>
      </c>
      <c r="W340" s="2" t="s">
        <v>598</v>
      </c>
      <c r="X340" s="2" t="s">
        <v>598</v>
      </c>
      <c r="Y340" s="2">
        <v>11.54</v>
      </c>
      <c r="Z340" s="2" t="s">
        <v>598</v>
      </c>
      <c r="AA340" s="2" t="s">
        <v>598</v>
      </c>
      <c r="AB340" s="2" t="s">
        <v>598</v>
      </c>
      <c r="AC340" s="2">
        <v>6.11</v>
      </c>
      <c r="AD340" s="2">
        <v>4.67</v>
      </c>
      <c r="AE340" s="2" t="s">
        <v>598</v>
      </c>
      <c r="AF340" s="2" t="s">
        <v>598</v>
      </c>
      <c r="AG340" s="2" t="s">
        <v>598</v>
      </c>
      <c r="AH340" s="2" t="s">
        <v>598</v>
      </c>
      <c r="AI340" s="2" t="s">
        <v>598</v>
      </c>
      <c r="AM340" s="20">
        <f t="shared" si="15"/>
        <v>62.670000000000009</v>
      </c>
      <c r="AN340" s="20">
        <f t="shared" si="16"/>
        <v>55.31</v>
      </c>
      <c r="AO340" s="92">
        <f t="shared" si="17"/>
        <v>0.88255943832774841</v>
      </c>
    </row>
    <row r="341" spans="1:41" ht="15" customHeight="1" x14ac:dyDescent="0.25">
      <c r="A341" s="2" t="s">
        <v>474</v>
      </c>
      <c r="B341" s="2" t="s">
        <v>478</v>
      </c>
      <c r="C341" s="2">
        <v>2014</v>
      </c>
      <c r="D341" s="2">
        <v>15.33</v>
      </c>
      <c r="E341" s="2">
        <v>17.64</v>
      </c>
      <c r="F341" s="2" t="s">
        <v>598</v>
      </c>
      <c r="G341" s="2">
        <v>0.18</v>
      </c>
      <c r="H341" s="2" t="s">
        <v>598</v>
      </c>
      <c r="I341" s="2" t="s">
        <v>598</v>
      </c>
      <c r="J341" s="2" t="s">
        <v>598</v>
      </c>
      <c r="K341" s="2" t="s">
        <v>598</v>
      </c>
      <c r="L341" s="2" t="s">
        <v>599</v>
      </c>
      <c r="M341" s="2" t="s">
        <v>598</v>
      </c>
      <c r="N341" s="2" t="s">
        <v>598</v>
      </c>
      <c r="O341" s="2">
        <v>4.96</v>
      </c>
      <c r="P341" s="2" t="s">
        <v>598</v>
      </c>
      <c r="Q341" s="2" t="s">
        <v>598</v>
      </c>
      <c r="R341" s="2" t="s">
        <v>598</v>
      </c>
      <c r="S341" s="2" t="s">
        <v>8</v>
      </c>
      <c r="T341" s="2">
        <v>1.64</v>
      </c>
      <c r="U341" s="2" t="s">
        <v>598</v>
      </c>
      <c r="V341" s="2" t="s">
        <v>598</v>
      </c>
      <c r="W341" s="2" t="s">
        <v>598</v>
      </c>
      <c r="X341" s="2" t="s">
        <v>598</v>
      </c>
      <c r="Y341" s="2">
        <v>1.8</v>
      </c>
      <c r="Z341" s="2" t="s">
        <v>598</v>
      </c>
      <c r="AA341" s="2">
        <v>9.06</v>
      </c>
      <c r="AB341" s="2" t="s">
        <v>598</v>
      </c>
      <c r="AC341" s="2" t="s">
        <v>598</v>
      </c>
      <c r="AD341" s="2" t="s">
        <v>598</v>
      </c>
      <c r="AE341" s="2" t="s">
        <v>598</v>
      </c>
      <c r="AF341" s="2" t="s">
        <v>598</v>
      </c>
      <c r="AG341" s="2" t="s">
        <v>598</v>
      </c>
      <c r="AH341" s="2" t="s">
        <v>598</v>
      </c>
      <c r="AI341" s="2" t="s">
        <v>598</v>
      </c>
      <c r="AM341" s="20">
        <f t="shared" si="15"/>
        <v>17.64</v>
      </c>
      <c r="AN341" s="20">
        <f t="shared" si="16"/>
        <v>15.33</v>
      </c>
      <c r="AO341" s="92">
        <f t="shared" si="17"/>
        <v>0.86904761904761907</v>
      </c>
    </row>
    <row r="342" spans="1:41" ht="15" customHeight="1" x14ac:dyDescent="0.25">
      <c r="A342" s="2" t="s">
        <v>474</v>
      </c>
      <c r="B342" s="2" t="s">
        <v>479</v>
      </c>
      <c r="C342" s="2">
        <v>2014</v>
      </c>
      <c r="D342" s="2">
        <v>54.8</v>
      </c>
      <c r="E342" s="2">
        <v>65.599999999999994</v>
      </c>
      <c r="F342" s="2" t="s">
        <v>598</v>
      </c>
      <c r="G342" s="2">
        <v>0.8</v>
      </c>
      <c r="H342" s="2" t="s">
        <v>598</v>
      </c>
      <c r="I342" s="2" t="s">
        <v>598</v>
      </c>
      <c r="J342" s="2" t="s">
        <v>598</v>
      </c>
      <c r="K342" s="2" t="s">
        <v>598</v>
      </c>
      <c r="L342" s="2" t="s">
        <v>599</v>
      </c>
      <c r="M342" s="2">
        <v>42.3</v>
      </c>
      <c r="N342" s="2">
        <v>9.5</v>
      </c>
      <c r="O342" s="2">
        <v>13</v>
      </c>
      <c r="P342" s="2" t="s">
        <v>598</v>
      </c>
      <c r="Q342" s="2" t="s">
        <v>598</v>
      </c>
      <c r="R342" s="2" t="s">
        <v>598</v>
      </c>
      <c r="S342" s="2" t="s">
        <v>8</v>
      </c>
      <c r="T342" s="2" t="s">
        <v>598</v>
      </c>
      <c r="U342" s="2" t="s">
        <v>598</v>
      </c>
      <c r="V342" s="2" t="s">
        <v>598</v>
      </c>
      <c r="W342" s="2" t="s">
        <v>598</v>
      </c>
      <c r="X342" s="2" t="s">
        <v>598</v>
      </c>
      <c r="Y342" s="2" t="s">
        <v>598</v>
      </c>
      <c r="Z342" s="2" t="s">
        <v>598</v>
      </c>
      <c r="AA342" s="2" t="s">
        <v>598</v>
      </c>
      <c r="AB342" s="2" t="s">
        <v>598</v>
      </c>
      <c r="AC342" s="2" t="s">
        <v>598</v>
      </c>
      <c r="AD342" s="2" t="s">
        <v>598</v>
      </c>
      <c r="AE342" s="2" t="s">
        <v>598</v>
      </c>
      <c r="AF342" s="2" t="s">
        <v>598</v>
      </c>
      <c r="AG342" s="2" t="s">
        <v>598</v>
      </c>
      <c r="AH342" s="2" t="s">
        <v>598</v>
      </c>
      <c r="AI342" s="2" t="s">
        <v>598</v>
      </c>
      <c r="AM342" s="20">
        <f t="shared" si="15"/>
        <v>65.599999999999994</v>
      </c>
      <c r="AN342" s="20">
        <f t="shared" si="16"/>
        <v>54.8</v>
      </c>
      <c r="AO342" s="92">
        <f t="shared" si="17"/>
        <v>0.83536585365853666</v>
      </c>
    </row>
    <row r="343" spans="1:41" ht="15" customHeight="1" x14ac:dyDescent="0.25">
      <c r="A343" s="2" t="s">
        <v>474</v>
      </c>
      <c r="B343" s="2" t="s">
        <v>480</v>
      </c>
      <c r="C343" s="2">
        <v>2014</v>
      </c>
      <c r="D343" s="2">
        <v>56.271000000000001</v>
      </c>
      <c r="E343" s="2">
        <v>66.043000000000006</v>
      </c>
      <c r="F343" s="2" t="s">
        <v>598</v>
      </c>
      <c r="G343" s="2">
        <v>0.26500000000000001</v>
      </c>
      <c r="H343" s="2" t="s">
        <v>598</v>
      </c>
      <c r="I343" s="2">
        <v>1.661</v>
      </c>
      <c r="J343" s="2" t="s">
        <v>598</v>
      </c>
      <c r="K343" s="2" t="s">
        <v>598</v>
      </c>
      <c r="L343" s="2" t="s">
        <v>599</v>
      </c>
      <c r="M343" s="2">
        <v>28.786999999999999</v>
      </c>
      <c r="N343" s="2">
        <v>13.813000000000001</v>
      </c>
      <c r="O343" s="2">
        <v>4.391</v>
      </c>
      <c r="P343" s="2">
        <v>7.2160000000000002</v>
      </c>
      <c r="Q343" s="2" t="s">
        <v>598</v>
      </c>
      <c r="R343" s="2" t="s">
        <v>598</v>
      </c>
      <c r="S343" s="2" t="s">
        <v>8</v>
      </c>
      <c r="T343" s="2" t="s">
        <v>598</v>
      </c>
      <c r="U343" s="2" t="s">
        <v>598</v>
      </c>
      <c r="V343" s="2" t="s">
        <v>598</v>
      </c>
      <c r="W343" s="2" t="s">
        <v>598</v>
      </c>
      <c r="X343" s="2" t="s">
        <v>598</v>
      </c>
      <c r="Y343" s="2" t="s">
        <v>598</v>
      </c>
      <c r="Z343" s="2" t="s">
        <v>598</v>
      </c>
      <c r="AA343" s="2" t="s">
        <v>598</v>
      </c>
      <c r="AB343" s="2" t="s">
        <v>598</v>
      </c>
      <c r="AC343" s="2" t="s">
        <v>598</v>
      </c>
      <c r="AD343" s="2">
        <v>9.91</v>
      </c>
      <c r="AE343" s="2" t="s">
        <v>598</v>
      </c>
      <c r="AF343" s="2" t="s">
        <v>598</v>
      </c>
      <c r="AG343" s="2" t="s">
        <v>598</v>
      </c>
      <c r="AH343" s="2" t="s">
        <v>598</v>
      </c>
      <c r="AI343" s="2" t="s">
        <v>598</v>
      </c>
      <c r="AM343" s="20">
        <f t="shared" si="15"/>
        <v>66.043000000000006</v>
      </c>
      <c r="AN343" s="20">
        <f t="shared" si="16"/>
        <v>56.271000000000001</v>
      </c>
      <c r="AO343" s="92">
        <f t="shared" si="17"/>
        <v>0.85203579486092385</v>
      </c>
    </row>
    <row r="344" spans="1:41" ht="15" customHeight="1" x14ac:dyDescent="0.25">
      <c r="A344" s="2" t="s">
        <v>474</v>
      </c>
      <c r="B344" s="2" t="s">
        <v>481</v>
      </c>
      <c r="C344" s="2">
        <v>2014</v>
      </c>
      <c r="D344" s="2">
        <v>50.143000000000001</v>
      </c>
      <c r="E344" s="2">
        <v>67.043000000000006</v>
      </c>
      <c r="F344" s="2">
        <v>0</v>
      </c>
      <c r="G344" s="2">
        <v>0.21</v>
      </c>
      <c r="H344" s="2">
        <v>5.556</v>
      </c>
      <c r="I344" s="2">
        <v>0</v>
      </c>
      <c r="J344" s="2" t="s">
        <v>598</v>
      </c>
      <c r="K344" s="2" t="s">
        <v>598</v>
      </c>
      <c r="L344" s="2" t="s">
        <v>613</v>
      </c>
      <c r="M344" s="2">
        <v>61.277000000000001</v>
      </c>
      <c r="N344" s="2" t="s">
        <v>598</v>
      </c>
      <c r="O344" s="2" t="s">
        <v>598</v>
      </c>
      <c r="P344" s="2" t="s">
        <v>598</v>
      </c>
      <c r="Q344" s="2" t="s">
        <v>598</v>
      </c>
      <c r="R344" s="2" t="s">
        <v>598</v>
      </c>
      <c r="S344" s="2" t="s">
        <v>598</v>
      </c>
      <c r="T344" s="2" t="s">
        <v>598</v>
      </c>
      <c r="U344" s="2" t="s">
        <v>598</v>
      </c>
      <c r="V344" s="2" t="s">
        <v>598</v>
      </c>
      <c r="W344" s="2" t="s">
        <v>598</v>
      </c>
      <c r="X344" s="2" t="s">
        <v>598</v>
      </c>
      <c r="Y344" s="2" t="s">
        <v>598</v>
      </c>
      <c r="Z344" s="2" t="s">
        <v>598</v>
      </c>
      <c r="AA344" s="2" t="s">
        <v>598</v>
      </c>
      <c r="AB344" s="2" t="s">
        <v>598</v>
      </c>
      <c r="AC344" s="2" t="s">
        <v>598</v>
      </c>
      <c r="AD344" s="2" t="s">
        <v>598</v>
      </c>
      <c r="AE344" s="2" t="s">
        <v>598</v>
      </c>
      <c r="AF344" s="2" t="s">
        <v>598</v>
      </c>
      <c r="AG344" s="2" t="s">
        <v>598</v>
      </c>
      <c r="AH344" s="2" t="s">
        <v>598</v>
      </c>
      <c r="AI344" s="2" t="s">
        <v>598</v>
      </c>
      <c r="AM344" s="20">
        <f t="shared" si="15"/>
        <v>67.043000000000006</v>
      </c>
      <c r="AN344" s="20">
        <f t="shared" si="16"/>
        <v>50.143000000000001</v>
      </c>
      <c r="AO344" s="92">
        <f t="shared" si="17"/>
        <v>0.74792297480721326</v>
      </c>
    </row>
    <row r="345" spans="1:41" ht="15" customHeight="1" x14ac:dyDescent="0.25">
      <c r="A345" s="2" t="s">
        <v>474</v>
      </c>
      <c r="B345" s="2" t="s">
        <v>482</v>
      </c>
      <c r="C345" s="2">
        <v>2014</v>
      </c>
      <c r="D345" s="2">
        <v>25603.65</v>
      </c>
      <c r="E345" s="2">
        <v>30.122</v>
      </c>
      <c r="F345" s="2">
        <v>0</v>
      </c>
      <c r="G345" s="2">
        <v>0.191</v>
      </c>
      <c r="H345" s="2">
        <v>0</v>
      </c>
      <c r="I345" s="2">
        <v>0</v>
      </c>
      <c r="J345" s="2">
        <v>0</v>
      </c>
      <c r="K345" s="2">
        <v>0</v>
      </c>
      <c r="L345" s="2" t="s">
        <v>599</v>
      </c>
      <c r="M345" s="2">
        <v>0</v>
      </c>
      <c r="N345" s="2">
        <v>0</v>
      </c>
      <c r="O345" s="2">
        <v>0</v>
      </c>
      <c r="P345" s="2">
        <v>0</v>
      </c>
      <c r="Q345" s="2">
        <v>0</v>
      </c>
      <c r="R345" s="2">
        <v>0</v>
      </c>
      <c r="S345" s="2" t="s">
        <v>598</v>
      </c>
      <c r="T345" s="2">
        <v>0</v>
      </c>
      <c r="U345" s="2">
        <v>0</v>
      </c>
      <c r="V345" s="2">
        <v>0</v>
      </c>
      <c r="W345" s="2">
        <v>0</v>
      </c>
      <c r="X345" s="2">
        <v>0</v>
      </c>
      <c r="Y345" s="2">
        <v>29.931000000000001</v>
      </c>
      <c r="Z345" s="2">
        <v>0</v>
      </c>
      <c r="AA345" s="2">
        <v>0</v>
      </c>
      <c r="AB345" s="2">
        <v>0</v>
      </c>
      <c r="AC345" s="2">
        <v>0</v>
      </c>
      <c r="AD345" s="2">
        <v>0</v>
      </c>
      <c r="AE345" s="2">
        <v>0</v>
      </c>
      <c r="AF345" s="2" t="s">
        <v>598</v>
      </c>
      <c r="AG345" s="2">
        <v>0</v>
      </c>
      <c r="AH345" s="2">
        <v>0</v>
      </c>
      <c r="AI345" s="2">
        <v>0</v>
      </c>
      <c r="AM345" s="20">
        <f t="shared" si="15"/>
        <v>30.122</v>
      </c>
      <c r="AN345" s="20">
        <f t="shared" si="16"/>
        <v>25603.65</v>
      </c>
      <c r="AO345" s="92">
        <f t="shared" si="17"/>
        <v>849.99834008365985</v>
      </c>
    </row>
    <row r="346" spans="1:41" ht="15" customHeight="1" x14ac:dyDescent="0.25">
      <c r="A346" s="2" t="s">
        <v>474</v>
      </c>
      <c r="B346" s="2" t="s">
        <v>483</v>
      </c>
      <c r="C346" s="2">
        <v>2014</v>
      </c>
      <c r="D346" s="2">
        <v>18.100000000000001</v>
      </c>
      <c r="E346" s="2">
        <v>21.3</v>
      </c>
      <c r="F346" s="2" t="s">
        <v>598</v>
      </c>
      <c r="G346" s="2">
        <v>0</v>
      </c>
      <c r="H346" s="2" t="s">
        <v>598</v>
      </c>
      <c r="I346" s="2" t="s">
        <v>598</v>
      </c>
      <c r="J346" s="2" t="s">
        <v>598</v>
      </c>
      <c r="K346" s="2" t="s">
        <v>598</v>
      </c>
      <c r="L346" s="2" t="s">
        <v>599</v>
      </c>
      <c r="M346" s="2" t="s">
        <v>598</v>
      </c>
      <c r="N346" s="2" t="s">
        <v>598</v>
      </c>
      <c r="O346" s="2" t="s">
        <v>598</v>
      </c>
      <c r="P346" s="2" t="s">
        <v>598</v>
      </c>
      <c r="Q346" s="2" t="s">
        <v>598</v>
      </c>
      <c r="R346" s="2" t="s">
        <v>598</v>
      </c>
      <c r="S346" s="2" t="s">
        <v>598</v>
      </c>
      <c r="T346" s="2">
        <v>21.3</v>
      </c>
      <c r="U346" s="2" t="s">
        <v>598</v>
      </c>
      <c r="V346" s="2" t="s">
        <v>598</v>
      </c>
      <c r="W346" s="2" t="s">
        <v>598</v>
      </c>
      <c r="X346" s="2" t="s">
        <v>598</v>
      </c>
      <c r="Y346" s="2" t="s">
        <v>598</v>
      </c>
      <c r="Z346" s="2" t="s">
        <v>598</v>
      </c>
      <c r="AA346" s="2" t="s">
        <v>598</v>
      </c>
      <c r="AB346" s="2" t="s">
        <v>598</v>
      </c>
      <c r="AC346" s="2" t="s">
        <v>598</v>
      </c>
      <c r="AD346" s="2" t="s">
        <v>598</v>
      </c>
      <c r="AE346" s="2" t="s">
        <v>598</v>
      </c>
      <c r="AF346" s="2" t="s">
        <v>598</v>
      </c>
      <c r="AG346" s="2" t="s">
        <v>598</v>
      </c>
      <c r="AH346" s="2" t="s">
        <v>598</v>
      </c>
      <c r="AI346" s="2" t="s">
        <v>598</v>
      </c>
      <c r="AM346" s="20">
        <f t="shared" si="15"/>
        <v>21.3</v>
      </c>
      <c r="AN346" s="20">
        <f t="shared" si="16"/>
        <v>18.100000000000001</v>
      </c>
      <c r="AO346" s="92">
        <f t="shared" si="17"/>
        <v>0.84976525821596249</v>
      </c>
    </row>
    <row r="347" spans="1:41" ht="15" customHeight="1" x14ac:dyDescent="0.25">
      <c r="A347" s="2" t="s">
        <v>474</v>
      </c>
      <c r="B347" s="2" t="s">
        <v>484</v>
      </c>
      <c r="C347" s="2">
        <v>2014</v>
      </c>
      <c r="D347" s="2">
        <v>1289.9000000000001</v>
      </c>
      <c r="E347" s="2">
        <v>1546.2</v>
      </c>
      <c r="F347" s="2" t="s">
        <v>598</v>
      </c>
      <c r="G347" s="2">
        <v>18.2</v>
      </c>
      <c r="H347" s="2" t="s">
        <v>598</v>
      </c>
      <c r="I347" s="2">
        <v>7.6</v>
      </c>
      <c r="J347" s="2" t="s">
        <v>598</v>
      </c>
      <c r="K347" s="2" t="s">
        <v>598</v>
      </c>
      <c r="L347" s="2" t="s">
        <v>599</v>
      </c>
      <c r="M347" s="2" t="s">
        <v>598</v>
      </c>
      <c r="N347" s="2" t="s">
        <v>598</v>
      </c>
      <c r="O347" s="2" t="s">
        <v>598</v>
      </c>
      <c r="P347" s="2" t="s">
        <v>598</v>
      </c>
      <c r="Q347" s="2" t="s">
        <v>598</v>
      </c>
      <c r="R347" s="2">
        <v>3.1</v>
      </c>
      <c r="S347" s="2" t="s">
        <v>8</v>
      </c>
      <c r="T347" s="2">
        <v>52.7</v>
      </c>
      <c r="U347" s="2" t="s">
        <v>598</v>
      </c>
      <c r="V347" s="2" t="s">
        <v>598</v>
      </c>
      <c r="W347" s="2" t="s">
        <v>598</v>
      </c>
      <c r="X347" s="2" t="s">
        <v>598</v>
      </c>
      <c r="Y347" s="2" t="s">
        <v>598</v>
      </c>
      <c r="Z347" s="2" t="s">
        <v>598</v>
      </c>
      <c r="AA347" s="2">
        <v>180.8</v>
      </c>
      <c r="AB347" s="2">
        <v>964.8</v>
      </c>
      <c r="AC347" s="2" t="s">
        <v>598</v>
      </c>
      <c r="AD347" s="2">
        <v>139.5</v>
      </c>
      <c r="AE347" s="2">
        <v>126</v>
      </c>
      <c r="AF347" s="2" t="s">
        <v>600</v>
      </c>
      <c r="AG347" s="2">
        <v>28.3</v>
      </c>
      <c r="AH347" s="2">
        <v>53.5</v>
      </c>
      <c r="AI347" s="2">
        <v>56.3</v>
      </c>
      <c r="AM347" s="20">
        <f t="shared" si="15"/>
        <v>1548.9999999999998</v>
      </c>
      <c r="AN347" s="20">
        <f t="shared" si="16"/>
        <v>1289.9000000000001</v>
      </c>
      <c r="AO347" s="92">
        <f t="shared" si="17"/>
        <v>0.83273079406068451</v>
      </c>
    </row>
    <row r="348" spans="1:41" ht="15" customHeight="1" x14ac:dyDescent="0.25">
      <c r="A348" s="2" t="s">
        <v>474</v>
      </c>
      <c r="B348" s="2" t="s">
        <v>485</v>
      </c>
      <c r="C348" s="2">
        <v>2014</v>
      </c>
      <c r="D348" s="2">
        <v>28.6</v>
      </c>
      <c r="E348" s="2">
        <v>32.549999999999997</v>
      </c>
      <c r="F348" s="2" t="s">
        <v>598</v>
      </c>
      <c r="G348" s="2">
        <v>0.05</v>
      </c>
      <c r="H348" s="2" t="s">
        <v>598</v>
      </c>
      <c r="I348" s="2" t="s">
        <v>598</v>
      </c>
      <c r="J348" s="2" t="s">
        <v>598</v>
      </c>
      <c r="K348" s="2" t="s">
        <v>598</v>
      </c>
      <c r="L348" s="2" t="s">
        <v>599</v>
      </c>
      <c r="M348" s="2" t="s">
        <v>598</v>
      </c>
      <c r="N348" s="2" t="s">
        <v>598</v>
      </c>
      <c r="O348" s="2" t="s">
        <v>598</v>
      </c>
      <c r="P348" s="2" t="s">
        <v>598</v>
      </c>
      <c r="Q348" s="2" t="s">
        <v>598</v>
      </c>
      <c r="R348" s="2" t="s">
        <v>598</v>
      </c>
      <c r="S348" s="2" t="s">
        <v>598</v>
      </c>
      <c r="T348" s="2" t="s">
        <v>598</v>
      </c>
      <c r="U348" s="2" t="s">
        <v>598</v>
      </c>
      <c r="V348" s="2" t="s">
        <v>598</v>
      </c>
      <c r="W348" s="2" t="s">
        <v>598</v>
      </c>
      <c r="X348" s="2" t="s">
        <v>598</v>
      </c>
      <c r="Y348" s="2">
        <v>32.5</v>
      </c>
      <c r="Z348" s="2" t="s">
        <v>598</v>
      </c>
      <c r="AA348" s="2" t="s">
        <v>598</v>
      </c>
      <c r="AB348" s="2" t="s">
        <v>598</v>
      </c>
      <c r="AC348" s="2" t="s">
        <v>598</v>
      </c>
      <c r="AD348" s="2" t="s">
        <v>598</v>
      </c>
      <c r="AE348" s="2" t="s">
        <v>598</v>
      </c>
      <c r="AF348" s="2" t="s">
        <v>598</v>
      </c>
      <c r="AG348" s="2" t="s">
        <v>598</v>
      </c>
      <c r="AH348" s="2" t="s">
        <v>598</v>
      </c>
      <c r="AI348" s="2" t="s">
        <v>598</v>
      </c>
      <c r="AM348" s="20">
        <f t="shared" si="15"/>
        <v>32.549999999999997</v>
      </c>
      <c r="AN348" s="20">
        <f t="shared" si="16"/>
        <v>28.6</v>
      </c>
      <c r="AO348" s="92">
        <f t="shared" si="17"/>
        <v>0.87864823348694332</v>
      </c>
    </row>
    <row r="349" spans="1:41" ht="15" customHeight="1" x14ac:dyDescent="0.25">
      <c r="A349" s="2" t="s">
        <v>474</v>
      </c>
      <c r="B349" s="2" t="s">
        <v>486</v>
      </c>
      <c r="C349" s="2">
        <v>2014</v>
      </c>
      <c r="D349" s="2">
        <v>30.7</v>
      </c>
      <c r="E349" s="2">
        <v>33.06</v>
      </c>
      <c r="F349" s="2" t="s">
        <v>598</v>
      </c>
      <c r="G349" s="2">
        <v>3.57</v>
      </c>
      <c r="H349" s="2" t="s">
        <v>598</v>
      </c>
      <c r="I349" s="2" t="s">
        <v>598</v>
      </c>
      <c r="J349" s="2" t="s">
        <v>598</v>
      </c>
      <c r="K349" s="2" t="s">
        <v>598</v>
      </c>
      <c r="L349" s="2" t="s">
        <v>599</v>
      </c>
      <c r="M349" s="2">
        <v>5.83</v>
      </c>
      <c r="N349" s="2" t="s">
        <v>598</v>
      </c>
      <c r="O349" s="2" t="s">
        <v>598</v>
      </c>
      <c r="P349" s="2" t="s">
        <v>598</v>
      </c>
      <c r="Q349" s="2" t="s">
        <v>598</v>
      </c>
      <c r="R349" s="2" t="s">
        <v>598</v>
      </c>
      <c r="S349" s="2" t="s">
        <v>8</v>
      </c>
      <c r="T349" s="2">
        <v>7.73</v>
      </c>
      <c r="U349" s="2" t="s">
        <v>598</v>
      </c>
      <c r="V349" s="2" t="s">
        <v>598</v>
      </c>
      <c r="W349" s="2" t="s">
        <v>598</v>
      </c>
      <c r="X349" s="2" t="s">
        <v>598</v>
      </c>
      <c r="Y349" s="2" t="s">
        <v>598</v>
      </c>
      <c r="Z349" s="2" t="s">
        <v>598</v>
      </c>
      <c r="AA349" s="2">
        <v>15.53</v>
      </c>
      <c r="AB349" s="2" t="s">
        <v>598</v>
      </c>
      <c r="AC349" s="2" t="s">
        <v>598</v>
      </c>
      <c r="AD349" s="2">
        <v>0.4</v>
      </c>
      <c r="AE349" s="2" t="s">
        <v>598</v>
      </c>
      <c r="AF349" s="2" t="s">
        <v>598</v>
      </c>
      <c r="AG349" s="2" t="s">
        <v>598</v>
      </c>
      <c r="AH349" s="2" t="s">
        <v>598</v>
      </c>
      <c r="AI349" s="2" t="s">
        <v>598</v>
      </c>
      <c r="AM349" s="20">
        <f t="shared" si="15"/>
        <v>33.06</v>
      </c>
      <c r="AN349" s="20">
        <f t="shared" si="16"/>
        <v>30.7</v>
      </c>
      <c r="AO349" s="92">
        <f t="shared" si="17"/>
        <v>0.92861464004839678</v>
      </c>
    </row>
    <row r="350" spans="1:41" ht="15" customHeight="1" x14ac:dyDescent="0.25">
      <c r="A350" s="2" t="s">
        <v>487</v>
      </c>
      <c r="B350" s="2" t="s">
        <v>488</v>
      </c>
      <c r="C350" s="2">
        <v>2014</v>
      </c>
      <c r="D350" s="2">
        <v>2.6</v>
      </c>
      <c r="E350" s="2">
        <v>4.9000000000000004</v>
      </c>
      <c r="F350" s="2" t="s">
        <v>598</v>
      </c>
      <c r="G350" s="2">
        <v>0.4</v>
      </c>
      <c r="H350" s="2" t="s">
        <v>598</v>
      </c>
      <c r="I350" s="2" t="s">
        <v>598</v>
      </c>
      <c r="J350" s="2" t="s">
        <v>598</v>
      </c>
      <c r="K350" s="2" t="s">
        <v>598</v>
      </c>
      <c r="L350" s="2" t="s">
        <v>607</v>
      </c>
      <c r="M350" s="2" t="s">
        <v>598</v>
      </c>
      <c r="N350" s="2" t="s">
        <v>598</v>
      </c>
      <c r="O350" s="2">
        <v>4.5</v>
      </c>
      <c r="P350" s="2" t="s">
        <v>598</v>
      </c>
      <c r="Q350" s="2" t="s">
        <v>598</v>
      </c>
      <c r="R350" s="2" t="s">
        <v>598</v>
      </c>
      <c r="S350" s="2" t="s">
        <v>598</v>
      </c>
      <c r="T350" s="2" t="s">
        <v>598</v>
      </c>
      <c r="U350" s="2" t="s">
        <v>598</v>
      </c>
      <c r="V350" s="2" t="s">
        <v>598</v>
      </c>
      <c r="W350" s="2" t="s">
        <v>598</v>
      </c>
      <c r="X350" s="2" t="s">
        <v>598</v>
      </c>
      <c r="Y350" s="2" t="s">
        <v>598</v>
      </c>
      <c r="Z350" s="2" t="s">
        <v>598</v>
      </c>
      <c r="AA350" s="2" t="s">
        <v>598</v>
      </c>
      <c r="AB350" s="2" t="s">
        <v>598</v>
      </c>
      <c r="AC350" s="2" t="s">
        <v>598</v>
      </c>
      <c r="AD350" s="2" t="s">
        <v>598</v>
      </c>
      <c r="AE350" s="2" t="s">
        <v>598</v>
      </c>
      <c r="AF350" s="2" t="s">
        <v>598</v>
      </c>
      <c r="AG350" s="2" t="s">
        <v>598</v>
      </c>
      <c r="AH350" s="2" t="s">
        <v>598</v>
      </c>
      <c r="AI350" s="2" t="s">
        <v>598</v>
      </c>
      <c r="AM350" s="20">
        <f t="shared" si="15"/>
        <v>4.9000000000000004</v>
      </c>
      <c r="AN350" s="20">
        <f t="shared" si="16"/>
        <v>2.6</v>
      </c>
      <c r="AO350" s="92">
        <f t="shared" si="17"/>
        <v>0.53061224489795922</v>
      </c>
    </row>
    <row r="351" spans="1:41" ht="15" customHeight="1" x14ac:dyDescent="0.25">
      <c r="A351" s="2" t="s">
        <v>487</v>
      </c>
      <c r="B351" s="2" t="s">
        <v>489</v>
      </c>
      <c r="C351" s="2">
        <v>2014</v>
      </c>
      <c r="D351" s="2">
        <v>4.2</v>
      </c>
      <c r="E351" s="2">
        <v>5</v>
      </c>
      <c r="F351" s="2" t="s">
        <v>598</v>
      </c>
      <c r="G351" s="2">
        <v>0.4</v>
      </c>
      <c r="H351" s="2" t="s">
        <v>598</v>
      </c>
      <c r="I351" s="2" t="s">
        <v>598</v>
      </c>
      <c r="J351" s="2" t="s">
        <v>598</v>
      </c>
      <c r="K351" s="2" t="s">
        <v>598</v>
      </c>
      <c r="L351" s="2" t="s">
        <v>607</v>
      </c>
      <c r="M351" s="2" t="s">
        <v>598</v>
      </c>
      <c r="N351" s="2" t="s">
        <v>598</v>
      </c>
      <c r="O351" s="2">
        <v>4.5999999999999996</v>
      </c>
      <c r="P351" s="2" t="s">
        <v>598</v>
      </c>
      <c r="Q351" s="2" t="s">
        <v>598</v>
      </c>
      <c r="R351" s="2" t="s">
        <v>598</v>
      </c>
      <c r="S351" s="2" t="s">
        <v>598</v>
      </c>
      <c r="T351" s="2" t="s">
        <v>598</v>
      </c>
      <c r="U351" s="2" t="s">
        <v>598</v>
      </c>
      <c r="V351" s="2" t="s">
        <v>598</v>
      </c>
      <c r="W351" s="2" t="s">
        <v>598</v>
      </c>
      <c r="X351" s="2" t="s">
        <v>598</v>
      </c>
      <c r="Y351" s="2" t="s">
        <v>598</v>
      </c>
      <c r="Z351" s="2" t="s">
        <v>598</v>
      </c>
      <c r="AA351" s="2" t="s">
        <v>598</v>
      </c>
      <c r="AB351" s="2" t="s">
        <v>598</v>
      </c>
      <c r="AC351" s="2" t="s">
        <v>598</v>
      </c>
      <c r="AD351" s="2" t="s">
        <v>598</v>
      </c>
      <c r="AE351" s="2" t="s">
        <v>598</v>
      </c>
      <c r="AF351" s="2" t="s">
        <v>598</v>
      </c>
      <c r="AG351" s="2" t="s">
        <v>598</v>
      </c>
      <c r="AH351" s="2" t="s">
        <v>598</v>
      </c>
      <c r="AI351" s="2" t="s">
        <v>598</v>
      </c>
      <c r="AM351" s="20">
        <f t="shared" si="15"/>
        <v>5</v>
      </c>
      <c r="AN351" s="20">
        <f t="shared" si="16"/>
        <v>4.2</v>
      </c>
      <c r="AO351" s="92">
        <f t="shared" si="17"/>
        <v>0.84000000000000008</v>
      </c>
    </row>
    <row r="352" spans="1:41" ht="15" customHeight="1" x14ac:dyDescent="0.25">
      <c r="A352" s="2" t="s">
        <v>487</v>
      </c>
      <c r="B352" s="2" t="s">
        <v>490</v>
      </c>
      <c r="C352" s="2">
        <v>2014</v>
      </c>
      <c r="D352" s="2">
        <v>63.5</v>
      </c>
      <c r="E352" s="2">
        <v>54.2</v>
      </c>
      <c r="F352" s="2" t="s">
        <v>598</v>
      </c>
      <c r="G352" s="2">
        <v>3.4</v>
      </c>
      <c r="H352" s="2" t="s">
        <v>598</v>
      </c>
      <c r="I352" s="2" t="s">
        <v>598</v>
      </c>
      <c r="J352" s="2" t="s">
        <v>598</v>
      </c>
      <c r="K352" s="2" t="s">
        <v>598</v>
      </c>
      <c r="L352" s="2" t="s">
        <v>607</v>
      </c>
      <c r="M352" s="2">
        <v>14.4</v>
      </c>
      <c r="N352" s="2">
        <v>7.3</v>
      </c>
      <c r="O352" s="2">
        <v>20.7</v>
      </c>
      <c r="P352" s="2" t="s">
        <v>598</v>
      </c>
      <c r="Q352" s="2" t="s">
        <v>598</v>
      </c>
      <c r="R352" s="2" t="s">
        <v>598</v>
      </c>
      <c r="S352" s="2" t="s">
        <v>8</v>
      </c>
      <c r="T352" s="2" t="s">
        <v>598</v>
      </c>
      <c r="U352" s="2">
        <v>0.5</v>
      </c>
      <c r="V352" s="2" t="s">
        <v>598</v>
      </c>
      <c r="W352" s="2" t="s">
        <v>598</v>
      </c>
      <c r="X352" s="2" t="s">
        <v>598</v>
      </c>
      <c r="Y352" s="2" t="s">
        <v>598</v>
      </c>
      <c r="Z352" s="2" t="s">
        <v>598</v>
      </c>
      <c r="AA352" s="2" t="s">
        <v>598</v>
      </c>
      <c r="AB352" s="2" t="s">
        <v>598</v>
      </c>
      <c r="AC352" s="2">
        <v>2.1</v>
      </c>
      <c r="AD352" s="2">
        <v>5.8</v>
      </c>
      <c r="AE352" s="2" t="s">
        <v>598</v>
      </c>
      <c r="AF352" s="2" t="s">
        <v>598</v>
      </c>
      <c r="AG352" s="2" t="s">
        <v>598</v>
      </c>
      <c r="AH352" s="2" t="s">
        <v>598</v>
      </c>
      <c r="AI352" s="2" t="s">
        <v>598</v>
      </c>
      <c r="AM352" s="20">
        <f t="shared" si="15"/>
        <v>54.199999999999996</v>
      </c>
      <c r="AN352" s="20">
        <f t="shared" si="16"/>
        <v>63.5</v>
      </c>
      <c r="AO352" s="92">
        <f t="shared" si="17"/>
        <v>1.1715867158671587</v>
      </c>
    </row>
    <row r="353" spans="1:41" ht="15" customHeight="1" x14ac:dyDescent="0.25">
      <c r="A353" s="2" t="s">
        <v>491</v>
      </c>
      <c r="B353" s="2" t="s">
        <v>492</v>
      </c>
      <c r="C353" s="2">
        <v>2014</v>
      </c>
      <c r="D353" s="2" t="s">
        <v>598</v>
      </c>
      <c r="E353" s="2" t="s">
        <v>598</v>
      </c>
      <c r="F353" s="2" t="s">
        <v>598</v>
      </c>
      <c r="G353" s="2" t="s">
        <v>598</v>
      </c>
      <c r="H353" s="2" t="s">
        <v>598</v>
      </c>
      <c r="I353" s="2" t="s">
        <v>598</v>
      </c>
      <c r="J353" s="2" t="s">
        <v>598</v>
      </c>
      <c r="K353" s="2" t="s">
        <v>598</v>
      </c>
      <c r="L353" s="2" t="s">
        <v>599</v>
      </c>
      <c r="M353" s="2" t="s">
        <v>598</v>
      </c>
      <c r="N353" s="2" t="s">
        <v>598</v>
      </c>
      <c r="O353" s="2" t="s">
        <v>598</v>
      </c>
      <c r="P353" s="2" t="s">
        <v>598</v>
      </c>
      <c r="Q353" s="2" t="s">
        <v>598</v>
      </c>
      <c r="R353" s="2" t="s">
        <v>598</v>
      </c>
      <c r="S353" s="2" t="s">
        <v>598</v>
      </c>
      <c r="T353" s="2" t="s">
        <v>598</v>
      </c>
      <c r="U353" s="2" t="s">
        <v>598</v>
      </c>
      <c r="V353" s="2" t="s">
        <v>598</v>
      </c>
      <c r="W353" s="2" t="s">
        <v>598</v>
      </c>
      <c r="X353" s="2" t="s">
        <v>598</v>
      </c>
      <c r="Y353" s="2" t="s">
        <v>598</v>
      </c>
      <c r="Z353" s="2" t="s">
        <v>598</v>
      </c>
      <c r="AA353" s="2" t="s">
        <v>598</v>
      </c>
      <c r="AB353" s="2" t="s">
        <v>598</v>
      </c>
      <c r="AC353" s="2" t="s">
        <v>598</v>
      </c>
      <c r="AD353" s="2" t="s">
        <v>598</v>
      </c>
      <c r="AE353" s="2" t="s">
        <v>598</v>
      </c>
      <c r="AF353" s="2" t="s">
        <v>598</v>
      </c>
      <c r="AG353" s="2" t="s">
        <v>598</v>
      </c>
      <c r="AH353" s="2" t="s">
        <v>598</v>
      </c>
      <c r="AI353" s="2" t="s">
        <v>598</v>
      </c>
      <c r="AM353" s="20">
        <f t="shared" si="15"/>
        <v>0</v>
      </c>
      <c r="AN353" s="20">
        <f t="shared" si="16"/>
        <v>0</v>
      </c>
      <c r="AO353" s="92" t="str">
        <f t="shared" si="17"/>
        <v/>
      </c>
    </row>
    <row r="354" spans="1:41" ht="15" customHeight="1" x14ac:dyDescent="0.25">
      <c r="A354" s="2" t="s">
        <v>491</v>
      </c>
      <c r="B354" s="2" t="s">
        <v>493</v>
      </c>
      <c r="C354" s="2">
        <v>2014</v>
      </c>
      <c r="D354" s="2">
        <v>4.91</v>
      </c>
      <c r="E354" s="2">
        <v>4.9109999999999996</v>
      </c>
      <c r="F354" s="2" t="s">
        <v>598</v>
      </c>
      <c r="G354" s="2" t="s">
        <v>598</v>
      </c>
      <c r="H354" s="2" t="s">
        <v>598</v>
      </c>
      <c r="I354" s="2" t="s">
        <v>598</v>
      </c>
      <c r="J354" s="2" t="s">
        <v>598</v>
      </c>
      <c r="K354" s="2" t="s">
        <v>598</v>
      </c>
      <c r="L354" s="2" t="s">
        <v>599</v>
      </c>
      <c r="M354" s="2" t="s">
        <v>598</v>
      </c>
      <c r="N354" s="2" t="s">
        <v>598</v>
      </c>
      <c r="O354" s="2">
        <v>4.7389999999999999</v>
      </c>
      <c r="P354" s="2" t="s">
        <v>598</v>
      </c>
      <c r="Q354" s="2" t="s">
        <v>598</v>
      </c>
      <c r="R354" s="2" t="s">
        <v>598</v>
      </c>
      <c r="S354" s="2" t="s">
        <v>8</v>
      </c>
      <c r="T354" s="2" t="s">
        <v>598</v>
      </c>
      <c r="U354" s="2" t="s">
        <v>598</v>
      </c>
      <c r="V354" s="2" t="s">
        <v>598</v>
      </c>
      <c r="W354" s="2" t="s">
        <v>598</v>
      </c>
      <c r="X354" s="2" t="s">
        <v>598</v>
      </c>
      <c r="Y354" s="2">
        <v>0.17199999999999999</v>
      </c>
      <c r="Z354" s="2" t="s">
        <v>598</v>
      </c>
      <c r="AA354" s="2" t="s">
        <v>598</v>
      </c>
      <c r="AB354" s="2" t="s">
        <v>598</v>
      </c>
      <c r="AC354" s="2" t="s">
        <v>598</v>
      </c>
      <c r="AD354" s="2" t="s">
        <v>598</v>
      </c>
      <c r="AE354" s="2" t="s">
        <v>598</v>
      </c>
      <c r="AF354" s="2" t="s">
        <v>598</v>
      </c>
      <c r="AG354" s="2" t="s">
        <v>598</v>
      </c>
      <c r="AH354" s="2" t="s">
        <v>598</v>
      </c>
      <c r="AI354" s="2" t="s">
        <v>598</v>
      </c>
      <c r="AM354" s="20">
        <f t="shared" si="15"/>
        <v>4.9109999999999996</v>
      </c>
      <c r="AN354" s="20">
        <f t="shared" si="16"/>
        <v>4.91</v>
      </c>
      <c r="AO354" s="92">
        <f t="shared" si="17"/>
        <v>0.99979637548360833</v>
      </c>
    </row>
    <row r="355" spans="1:41" ht="15" customHeight="1" x14ac:dyDescent="0.25">
      <c r="A355" s="2" t="s">
        <v>491</v>
      </c>
      <c r="B355" s="2" t="s">
        <v>494</v>
      </c>
      <c r="C355" s="2">
        <v>2014</v>
      </c>
      <c r="D355" s="2">
        <v>8.5399999999999991</v>
      </c>
      <c r="E355" s="2">
        <v>8.5399999999999991</v>
      </c>
      <c r="F355" s="2" t="s">
        <v>598</v>
      </c>
      <c r="G355" s="2" t="s">
        <v>598</v>
      </c>
      <c r="H355" s="2" t="s">
        <v>598</v>
      </c>
      <c r="I355" s="2" t="s">
        <v>598</v>
      </c>
      <c r="J355" s="2" t="s">
        <v>598</v>
      </c>
      <c r="K355" s="2" t="s">
        <v>598</v>
      </c>
      <c r="L355" s="2" t="s">
        <v>599</v>
      </c>
      <c r="M355" s="2" t="s">
        <v>598</v>
      </c>
      <c r="N355" s="2" t="s">
        <v>598</v>
      </c>
      <c r="O355" s="2" t="s">
        <v>598</v>
      </c>
      <c r="P355" s="2" t="s">
        <v>598</v>
      </c>
      <c r="Q355" s="2" t="s">
        <v>598</v>
      </c>
      <c r="R355" s="2">
        <v>8.5210000000000008</v>
      </c>
      <c r="S355" s="2" t="s">
        <v>8</v>
      </c>
      <c r="T355" s="2" t="s">
        <v>598</v>
      </c>
      <c r="U355" s="2" t="s">
        <v>598</v>
      </c>
      <c r="V355" s="2" t="s">
        <v>598</v>
      </c>
      <c r="W355" s="2" t="s">
        <v>598</v>
      </c>
      <c r="X355" s="2" t="s">
        <v>598</v>
      </c>
      <c r="Y355" s="2">
        <v>1.9E-2</v>
      </c>
      <c r="Z355" s="2" t="s">
        <v>598</v>
      </c>
      <c r="AA355" s="2" t="s">
        <v>598</v>
      </c>
      <c r="AB355" s="2" t="s">
        <v>598</v>
      </c>
      <c r="AC355" s="2" t="s">
        <v>598</v>
      </c>
      <c r="AD355" s="2" t="s">
        <v>598</v>
      </c>
      <c r="AE355" s="2" t="s">
        <v>598</v>
      </c>
      <c r="AF355" s="2" t="s">
        <v>598</v>
      </c>
      <c r="AG355" s="2" t="s">
        <v>598</v>
      </c>
      <c r="AH355" s="2" t="s">
        <v>598</v>
      </c>
      <c r="AI355" s="2" t="s">
        <v>598</v>
      </c>
      <c r="AM355" s="20">
        <f t="shared" si="15"/>
        <v>8.5400000000000009</v>
      </c>
      <c r="AN355" s="20">
        <f t="shared" si="16"/>
        <v>8.5399999999999991</v>
      </c>
      <c r="AO355" s="92">
        <f t="shared" si="17"/>
        <v>0.99999999999999978</v>
      </c>
    </row>
    <row r="356" spans="1:41" ht="15" customHeight="1" x14ac:dyDescent="0.25">
      <c r="A356" s="2" t="s">
        <v>491</v>
      </c>
      <c r="B356" s="2" t="s">
        <v>495</v>
      </c>
      <c r="C356" s="2">
        <v>2014</v>
      </c>
      <c r="D356" s="2">
        <v>11.041</v>
      </c>
      <c r="E356" s="2">
        <v>11.041</v>
      </c>
      <c r="F356" s="2" t="s">
        <v>598</v>
      </c>
      <c r="G356" s="2" t="s">
        <v>598</v>
      </c>
      <c r="H356" s="2" t="s">
        <v>598</v>
      </c>
      <c r="I356" s="2" t="s">
        <v>598</v>
      </c>
      <c r="J356" s="2" t="s">
        <v>598</v>
      </c>
      <c r="K356" s="2" t="s">
        <v>598</v>
      </c>
      <c r="L356" s="2" t="s">
        <v>599</v>
      </c>
      <c r="M356" s="2" t="s">
        <v>598</v>
      </c>
      <c r="N356" s="2" t="s">
        <v>598</v>
      </c>
      <c r="O356" s="2" t="s">
        <v>598</v>
      </c>
      <c r="P356" s="2" t="s">
        <v>598</v>
      </c>
      <c r="Q356" s="2" t="s">
        <v>598</v>
      </c>
      <c r="R356" s="2">
        <v>10.851000000000001</v>
      </c>
      <c r="S356" s="2" t="s">
        <v>8</v>
      </c>
      <c r="T356" s="2" t="s">
        <v>598</v>
      </c>
      <c r="U356" s="2" t="s">
        <v>598</v>
      </c>
      <c r="V356" s="2" t="s">
        <v>598</v>
      </c>
      <c r="W356" s="2" t="s">
        <v>598</v>
      </c>
      <c r="X356" s="2" t="s">
        <v>598</v>
      </c>
      <c r="Y356" s="2">
        <v>0.19</v>
      </c>
      <c r="Z356" s="2" t="s">
        <v>598</v>
      </c>
      <c r="AA356" s="2" t="s">
        <v>598</v>
      </c>
      <c r="AB356" s="2" t="s">
        <v>598</v>
      </c>
      <c r="AC356" s="2" t="s">
        <v>598</v>
      </c>
      <c r="AD356" s="2" t="s">
        <v>598</v>
      </c>
      <c r="AE356" s="2" t="s">
        <v>598</v>
      </c>
      <c r="AF356" s="2" t="s">
        <v>598</v>
      </c>
      <c r="AG356" s="2" t="s">
        <v>598</v>
      </c>
      <c r="AH356" s="2" t="s">
        <v>598</v>
      </c>
      <c r="AI356" s="2" t="s">
        <v>598</v>
      </c>
      <c r="AM356" s="20">
        <f t="shared" si="15"/>
        <v>11.041</v>
      </c>
      <c r="AN356" s="20">
        <f t="shared" si="16"/>
        <v>11.041</v>
      </c>
      <c r="AO356" s="92">
        <f t="shared" si="17"/>
        <v>1</v>
      </c>
    </row>
    <row r="357" spans="1:41" ht="15" customHeight="1" x14ac:dyDescent="0.25">
      <c r="A357" s="2" t="s">
        <v>491</v>
      </c>
      <c r="B357" s="2" t="s">
        <v>496</v>
      </c>
      <c r="C357" s="2">
        <v>2014</v>
      </c>
      <c r="D357" s="2">
        <v>95.7</v>
      </c>
      <c r="E357" s="2">
        <v>113.3976</v>
      </c>
      <c r="F357" s="2" t="s">
        <v>598</v>
      </c>
      <c r="G357" s="2">
        <v>2.11</v>
      </c>
      <c r="H357" s="2">
        <v>0.39700000000000002</v>
      </c>
      <c r="I357" s="2" t="s">
        <v>598</v>
      </c>
      <c r="J357" s="2" t="s">
        <v>598</v>
      </c>
      <c r="K357" s="2" t="s">
        <v>598</v>
      </c>
      <c r="L357" s="2" t="s">
        <v>598</v>
      </c>
      <c r="M357" s="2">
        <v>0.73960000000000004</v>
      </c>
      <c r="N357" s="2">
        <v>13.742000000000001</v>
      </c>
      <c r="O357" s="2">
        <v>29.92</v>
      </c>
      <c r="P357" s="2">
        <v>24.212</v>
      </c>
      <c r="Q357" s="2" t="s">
        <v>598</v>
      </c>
      <c r="R357" s="2">
        <v>23.067</v>
      </c>
      <c r="S357" s="2" t="s">
        <v>8</v>
      </c>
      <c r="T357" s="2" t="s">
        <v>598</v>
      </c>
      <c r="U357" s="2" t="s">
        <v>598</v>
      </c>
      <c r="V357" s="2" t="s">
        <v>598</v>
      </c>
      <c r="W357" s="2" t="s">
        <v>598</v>
      </c>
      <c r="X357" s="2" t="s">
        <v>598</v>
      </c>
      <c r="Y357" s="2">
        <v>5.33</v>
      </c>
      <c r="Z357" s="2" t="s">
        <v>598</v>
      </c>
      <c r="AA357" s="2" t="s">
        <v>598</v>
      </c>
      <c r="AB357" s="2" t="s">
        <v>598</v>
      </c>
      <c r="AC357" s="2">
        <v>3.47</v>
      </c>
      <c r="AD357" s="2">
        <v>10.41</v>
      </c>
      <c r="AE357" s="2" t="s">
        <v>598</v>
      </c>
      <c r="AF357" s="2" t="s">
        <v>598</v>
      </c>
      <c r="AG357" s="2" t="s">
        <v>598</v>
      </c>
      <c r="AH357" s="2" t="s">
        <v>598</v>
      </c>
      <c r="AI357" s="2" t="s">
        <v>598</v>
      </c>
      <c r="AM357" s="20">
        <f t="shared" si="15"/>
        <v>113.3976</v>
      </c>
      <c r="AN357" s="20">
        <f t="shared" si="16"/>
        <v>95.7</v>
      </c>
      <c r="AO357" s="92">
        <f t="shared" si="17"/>
        <v>0.84393320493555424</v>
      </c>
    </row>
    <row r="358" spans="1:41" ht="15" customHeight="1" x14ac:dyDescent="0.25">
      <c r="A358" s="2" t="s">
        <v>497</v>
      </c>
      <c r="B358" s="2" t="s">
        <v>498</v>
      </c>
      <c r="C358" s="2">
        <v>2014</v>
      </c>
      <c r="D358" s="2">
        <v>2.4540000000000002</v>
      </c>
      <c r="E358" s="2">
        <v>2.9</v>
      </c>
      <c r="F358" s="2">
        <v>0</v>
      </c>
      <c r="G358" s="2">
        <v>0.1</v>
      </c>
      <c r="H358" s="2">
        <v>0</v>
      </c>
      <c r="I358" s="2">
        <v>0</v>
      </c>
      <c r="J358" s="2">
        <v>0</v>
      </c>
      <c r="K358" s="2">
        <v>0</v>
      </c>
      <c r="L358" s="2" t="s">
        <v>599</v>
      </c>
      <c r="M358" s="2">
        <v>0</v>
      </c>
      <c r="N358" s="2">
        <v>0</v>
      </c>
      <c r="O358" s="2">
        <v>0</v>
      </c>
      <c r="P358" s="2">
        <v>0</v>
      </c>
      <c r="Q358" s="2">
        <v>0</v>
      </c>
      <c r="R358" s="2">
        <v>0</v>
      </c>
      <c r="S358" s="2" t="s">
        <v>8</v>
      </c>
      <c r="T358" s="2">
        <v>2.8</v>
      </c>
      <c r="U358" s="2">
        <v>0</v>
      </c>
      <c r="V358" s="2">
        <v>0</v>
      </c>
      <c r="W358" s="2">
        <v>0</v>
      </c>
      <c r="X358" s="2">
        <v>0</v>
      </c>
      <c r="Y358" s="2">
        <v>0</v>
      </c>
      <c r="Z358" s="2">
        <v>0</v>
      </c>
      <c r="AA358" s="2" t="s">
        <v>598</v>
      </c>
      <c r="AB358" s="2" t="s">
        <v>598</v>
      </c>
      <c r="AC358" s="2" t="s">
        <v>598</v>
      </c>
      <c r="AD358" s="2" t="s">
        <v>598</v>
      </c>
      <c r="AE358" s="2" t="s">
        <v>598</v>
      </c>
      <c r="AF358" s="2" t="s">
        <v>598</v>
      </c>
      <c r="AG358" s="2" t="s">
        <v>598</v>
      </c>
      <c r="AH358" s="2" t="s">
        <v>598</v>
      </c>
      <c r="AI358" s="2" t="s">
        <v>598</v>
      </c>
      <c r="AM358" s="20">
        <f t="shared" si="15"/>
        <v>2.9</v>
      </c>
      <c r="AN358" s="20">
        <f t="shared" si="16"/>
        <v>2.4540000000000002</v>
      </c>
      <c r="AO358" s="92">
        <f t="shared" si="17"/>
        <v>0.84620689655172421</v>
      </c>
    </row>
    <row r="359" spans="1:41" ht="15" customHeight="1" x14ac:dyDescent="0.25">
      <c r="A359" s="2" t="s">
        <v>497</v>
      </c>
      <c r="B359" s="2" t="s">
        <v>499</v>
      </c>
      <c r="C359" s="2">
        <v>2014</v>
      </c>
      <c r="D359" s="2" t="s">
        <v>598</v>
      </c>
      <c r="E359" s="2" t="s">
        <v>598</v>
      </c>
      <c r="F359" s="2" t="s">
        <v>598</v>
      </c>
      <c r="G359" s="2" t="s">
        <v>598</v>
      </c>
      <c r="H359" s="2" t="s">
        <v>598</v>
      </c>
      <c r="I359" s="2" t="s">
        <v>598</v>
      </c>
      <c r="J359" s="2" t="s">
        <v>598</v>
      </c>
      <c r="K359" s="2" t="s">
        <v>598</v>
      </c>
      <c r="L359" s="2" t="s">
        <v>599</v>
      </c>
      <c r="M359" s="2" t="s">
        <v>598</v>
      </c>
      <c r="N359" s="2" t="s">
        <v>598</v>
      </c>
      <c r="O359" s="2" t="s">
        <v>598</v>
      </c>
      <c r="P359" s="2" t="s">
        <v>598</v>
      </c>
      <c r="Q359" s="2" t="s">
        <v>598</v>
      </c>
      <c r="R359" s="2" t="s">
        <v>598</v>
      </c>
      <c r="S359" s="2" t="s">
        <v>598</v>
      </c>
      <c r="T359" s="2" t="s">
        <v>598</v>
      </c>
      <c r="U359" s="2" t="s">
        <v>598</v>
      </c>
      <c r="V359" s="2" t="s">
        <v>598</v>
      </c>
      <c r="W359" s="2" t="s">
        <v>598</v>
      </c>
      <c r="X359" s="2" t="s">
        <v>598</v>
      </c>
      <c r="Y359" s="2" t="s">
        <v>598</v>
      </c>
      <c r="Z359" s="2" t="s">
        <v>598</v>
      </c>
      <c r="AA359" s="2" t="s">
        <v>598</v>
      </c>
      <c r="AB359" s="2" t="s">
        <v>598</v>
      </c>
      <c r="AC359" s="2" t="s">
        <v>598</v>
      </c>
      <c r="AD359" s="2" t="s">
        <v>598</v>
      </c>
      <c r="AE359" s="2" t="s">
        <v>598</v>
      </c>
      <c r="AF359" s="2" t="s">
        <v>598</v>
      </c>
      <c r="AG359" s="2" t="s">
        <v>598</v>
      </c>
      <c r="AH359" s="2" t="s">
        <v>598</v>
      </c>
      <c r="AI359" s="2" t="s">
        <v>598</v>
      </c>
      <c r="AM359" s="20">
        <f t="shared" si="15"/>
        <v>0</v>
      </c>
      <c r="AN359" s="20">
        <f t="shared" si="16"/>
        <v>0</v>
      </c>
      <c r="AO359" s="92" t="str">
        <f t="shared" si="17"/>
        <v/>
      </c>
    </row>
    <row r="360" spans="1:41" ht="15" customHeight="1" x14ac:dyDescent="0.25">
      <c r="A360" s="2" t="s">
        <v>497</v>
      </c>
      <c r="B360" s="2" t="s">
        <v>500</v>
      </c>
      <c r="C360" s="2">
        <v>2014</v>
      </c>
      <c r="D360" s="2">
        <v>22.6</v>
      </c>
      <c r="E360" s="2">
        <v>25.21</v>
      </c>
      <c r="F360" s="2">
        <v>0</v>
      </c>
      <c r="G360" s="2">
        <v>0.01</v>
      </c>
      <c r="H360" s="2">
        <v>0</v>
      </c>
      <c r="I360" s="2">
        <v>0</v>
      </c>
      <c r="J360" s="2">
        <v>0</v>
      </c>
      <c r="K360" s="2">
        <v>0</v>
      </c>
      <c r="L360" s="2" t="s">
        <v>599</v>
      </c>
      <c r="M360" s="2">
        <v>0</v>
      </c>
      <c r="N360" s="2">
        <v>0</v>
      </c>
      <c r="O360" s="2">
        <v>8.8000000000000007</v>
      </c>
      <c r="P360" s="2">
        <v>15</v>
      </c>
      <c r="Q360" s="2">
        <v>0</v>
      </c>
      <c r="R360" s="2">
        <v>0</v>
      </c>
      <c r="S360" s="2" t="s">
        <v>8</v>
      </c>
      <c r="T360" s="2">
        <v>0.2</v>
      </c>
      <c r="U360" s="2">
        <v>0</v>
      </c>
      <c r="V360" s="2">
        <v>0</v>
      </c>
      <c r="W360" s="2">
        <v>0</v>
      </c>
      <c r="X360" s="2">
        <v>0</v>
      </c>
      <c r="Y360" s="2">
        <v>0</v>
      </c>
      <c r="Z360" s="2">
        <v>0</v>
      </c>
      <c r="AA360" s="2">
        <v>0</v>
      </c>
      <c r="AB360" s="2">
        <v>0</v>
      </c>
      <c r="AC360" s="2">
        <v>0</v>
      </c>
      <c r="AD360" s="2">
        <v>1.2</v>
      </c>
      <c r="AE360" s="2">
        <v>0</v>
      </c>
      <c r="AF360" s="2" t="s">
        <v>598</v>
      </c>
      <c r="AG360" s="2" t="s">
        <v>598</v>
      </c>
      <c r="AH360" s="2">
        <v>0</v>
      </c>
      <c r="AI360" s="2" t="s">
        <v>598</v>
      </c>
      <c r="AM360" s="20">
        <f t="shared" si="15"/>
        <v>25.21</v>
      </c>
      <c r="AN360" s="20">
        <f t="shared" si="16"/>
        <v>22.6</v>
      </c>
      <c r="AO360" s="92">
        <f t="shared" si="17"/>
        <v>0.89646965489884967</v>
      </c>
    </row>
    <row r="361" spans="1:41" ht="15" customHeight="1" x14ac:dyDescent="0.25">
      <c r="A361" s="2" t="s">
        <v>501</v>
      </c>
      <c r="B361" s="2" t="s">
        <v>502</v>
      </c>
      <c r="C361" s="2">
        <v>2014</v>
      </c>
      <c r="D361" s="2">
        <v>203.22900000000001</v>
      </c>
      <c r="E361" s="2">
        <v>252.422</v>
      </c>
      <c r="F361" s="2" t="s">
        <v>598</v>
      </c>
      <c r="G361" s="2">
        <v>3.4</v>
      </c>
      <c r="H361" s="2">
        <v>10.6</v>
      </c>
      <c r="I361" s="2" t="s">
        <v>598</v>
      </c>
      <c r="J361" s="2" t="s">
        <v>598</v>
      </c>
      <c r="K361" s="2" t="s">
        <v>598</v>
      </c>
      <c r="L361" s="2" t="s">
        <v>599</v>
      </c>
      <c r="M361" s="2" t="s">
        <v>598</v>
      </c>
      <c r="N361" s="2" t="s">
        <v>598</v>
      </c>
      <c r="O361" s="2">
        <v>0.3</v>
      </c>
      <c r="P361" s="2">
        <v>26.2</v>
      </c>
      <c r="Q361" s="2" t="s">
        <v>598</v>
      </c>
      <c r="R361" s="2" t="s">
        <v>598</v>
      </c>
      <c r="S361" s="2" t="s">
        <v>598</v>
      </c>
      <c r="T361" s="2">
        <v>0.3</v>
      </c>
      <c r="U361" s="2" t="s">
        <v>598</v>
      </c>
      <c r="V361" s="2" t="s">
        <v>598</v>
      </c>
      <c r="W361" s="2" t="s">
        <v>598</v>
      </c>
      <c r="X361" s="2" t="s">
        <v>598</v>
      </c>
      <c r="Y361" s="2" t="s">
        <v>598</v>
      </c>
      <c r="Z361" s="2" t="s">
        <v>598</v>
      </c>
      <c r="AA361" s="2" t="s">
        <v>598</v>
      </c>
      <c r="AB361" s="2">
        <v>196.7</v>
      </c>
      <c r="AC361" s="2" t="s">
        <v>598</v>
      </c>
      <c r="AD361" s="2">
        <v>14.922000000000001</v>
      </c>
      <c r="AE361" s="2" t="s">
        <v>598</v>
      </c>
      <c r="AF361" s="2" t="s">
        <v>598</v>
      </c>
      <c r="AG361" s="2" t="s">
        <v>598</v>
      </c>
      <c r="AH361" s="2" t="s">
        <v>598</v>
      </c>
      <c r="AI361" s="2" t="s">
        <v>598</v>
      </c>
      <c r="AM361" s="20">
        <f t="shared" si="15"/>
        <v>252.422</v>
      </c>
      <c r="AN361" s="20">
        <f t="shared" si="16"/>
        <v>203.22900000000001</v>
      </c>
      <c r="AO361" s="92">
        <f t="shared" si="17"/>
        <v>0.80511603584473623</v>
      </c>
    </row>
    <row r="362" spans="1:41" ht="15" customHeight="1" x14ac:dyDescent="0.25">
      <c r="A362" s="2" t="s">
        <v>501</v>
      </c>
      <c r="B362" s="2" t="s">
        <v>503</v>
      </c>
      <c r="C362" s="2">
        <v>2014</v>
      </c>
      <c r="D362" s="2">
        <v>2.8580000000000001</v>
      </c>
      <c r="E362" s="2">
        <v>3.3372000000000002</v>
      </c>
      <c r="F362" s="2" t="s">
        <v>598</v>
      </c>
      <c r="G362" s="2">
        <v>5.0200000000000002E-2</v>
      </c>
      <c r="H362" s="2" t="s">
        <v>598</v>
      </c>
      <c r="I362" s="2" t="s">
        <v>598</v>
      </c>
      <c r="J362" s="2" t="s">
        <v>598</v>
      </c>
      <c r="K362" s="2" t="s">
        <v>598</v>
      </c>
      <c r="L362" s="2" t="s">
        <v>599</v>
      </c>
      <c r="M362" s="2" t="s">
        <v>598</v>
      </c>
      <c r="N362" s="2" t="s">
        <v>598</v>
      </c>
      <c r="O362" s="2" t="s">
        <v>598</v>
      </c>
      <c r="P362" s="2" t="s">
        <v>598</v>
      </c>
      <c r="Q362" s="2" t="s">
        <v>598</v>
      </c>
      <c r="R362" s="2" t="s">
        <v>598</v>
      </c>
      <c r="S362" s="2" t="s">
        <v>598</v>
      </c>
      <c r="T362" s="2">
        <v>3.2869999999999999</v>
      </c>
      <c r="U362" s="2" t="s">
        <v>598</v>
      </c>
      <c r="V362" s="2" t="s">
        <v>598</v>
      </c>
      <c r="W362" s="2" t="s">
        <v>598</v>
      </c>
      <c r="X362" s="2" t="s">
        <v>598</v>
      </c>
      <c r="Y362" s="2" t="s">
        <v>598</v>
      </c>
      <c r="Z362" s="2" t="s">
        <v>598</v>
      </c>
      <c r="AA362" s="2" t="s">
        <v>598</v>
      </c>
      <c r="AB362" s="2" t="s">
        <v>598</v>
      </c>
      <c r="AC362" s="2" t="s">
        <v>598</v>
      </c>
      <c r="AD362" s="2" t="s">
        <v>598</v>
      </c>
      <c r="AE362" s="2" t="s">
        <v>598</v>
      </c>
      <c r="AF362" s="2" t="s">
        <v>598</v>
      </c>
      <c r="AG362" s="2" t="s">
        <v>598</v>
      </c>
      <c r="AH362" s="2" t="s">
        <v>598</v>
      </c>
      <c r="AI362" s="2" t="s">
        <v>598</v>
      </c>
      <c r="AM362" s="20">
        <f t="shared" si="15"/>
        <v>3.3371999999999997</v>
      </c>
      <c r="AN362" s="20">
        <f t="shared" si="16"/>
        <v>2.8580000000000001</v>
      </c>
      <c r="AO362" s="92">
        <f t="shared" si="17"/>
        <v>0.85640656838067852</v>
      </c>
    </row>
    <row r="363" spans="1:41" ht="15" customHeight="1" x14ac:dyDescent="0.25">
      <c r="A363" s="2" t="s">
        <v>501</v>
      </c>
      <c r="B363" s="2" t="s">
        <v>504</v>
      </c>
      <c r="C363" s="2">
        <v>2014</v>
      </c>
      <c r="D363" s="2">
        <v>13892</v>
      </c>
      <c r="E363" s="2">
        <v>17.344999999999999</v>
      </c>
      <c r="F363" s="2" t="s">
        <v>598</v>
      </c>
      <c r="G363" s="2">
        <v>0.44500000000000001</v>
      </c>
      <c r="H363" s="2" t="s">
        <v>598</v>
      </c>
      <c r="I363" s="2" t="s">
        <v>598</v>
      </c>
      <c r="J363" s="2" t="s">
        <v>598</v>
      </c>
      <c r="K363" s="2" t="s">
        <v>598</v>
      </c>
      <c r="L363" s="2" t="s">
        <v>625</v>
      </c>
      <c r="M363" s="2" t="s">
        <v>598</v>
      </c>
      <c r="N363" s="2" t="s">
        <v>598</v>
      </c>
      <c r="O363" s="2" t="s">
        <v>598</v>
      </c>
      <c r="P363" s="2">
        <v>14.62</v>
      </c>
      <c r="Q363" s="2" t="s">
        <v>598</v>
      </c>
      <c r="R363" s="2" t="s">
        <v>598</v>
      </c>
      <c r="S363" s="2" t="s">
        <v>8</v>
      </c>
      <c r="T363" s="2" t="s">
        <v>598</v>
      </c>
      <c r="U363" s="2" t="s">
        <v>598</v>
      </c>
      <c r="V363" s="2" t="s">
        <v>598</v>
      </c>
      <c r="W363" s="2" t="s">
        <v>598</v>
      </c>
      <c r="X363" s="2" t="s">
        <v>598</v>
      </c>
      <c r="Y363" s="2" t="s">
        <v>598</v>
      </c>
      <c r="Z363" s="2" t="s">
        <v>598</v>
      </c>
      <c r="AA363" s="2" t="s">
        <v>598</v>
      </c>
      <c r="AB363" s="2" t="s">
        <v>598</v>
      </c>
      <c r="AC363" s="2" t="s">
        <v>598</v>
      </c>
      <c r="AD363" s="2">
        <v>2.2799999999999998</v>
      </c>
      <c r="AE363" s="2" t="s">
        <v>598</v>
      </c>
      <c r="AF363" s="2" t="s">
        <v>598</v>
      </c>
      <c r="AG363" s="2" t="s">
        <v>598</v>
      </c>
      <c r="AH363" s="2" t="s">
        <v>598</v>
      </c>
      <c r="AI363" s="2" t="s">
        <v>598</v>
      </c>
      <c r="AM363" s="20">
        <f t="shared" si="15"/>
        <v>17.344999999999999</v>
      </c>
      <c r="AN363" s="20">
        <f t="shared" si="16"/>
        <v>13892</v>
      </c>
      <c r="AO363" s="92">
        <f t="shared" si="17"/>
        <v>800.92245603920446</v>
      </c>
    </row>
    <row r="364" spans="1:41" ht="15" customHeight="1" x14ac:dyDescent="0.25">
      <c r="A364" s="2" t="s">
        <v>501</v>
      </c>
      <c r="B364" s="2" t="s">
        <v>505</v>
      </c>
      <c r="C364" s="2">
        <v>2014</v>
      </c>
      <c r="D364" s="2">
        <v>0.98099999999999998</v>
      </c>
      <c r="E364" s="2">
        <v>1.1319999999999999</v>
      </c>
      <c r="F364" s="2" t="s">
        <v>598</v>
      </c>
      <c r="G364" s="2">
        <v>1.1319999999999999</v>
      </c>
      <c r="H364" s="2" t="s">
        <v>598</v>
      </c>
      <c r="I364" s="2" t="s">
        <v>598</v>
      </c>
      <c r="J364" s="2" t="s">
        <v>598</v>
      </c>
      <c r="K364" s="2" t="s">
        <v>598</v>
      </c>
      <c r="L364" s="2" t="s">
        <v>599</v>
      </c>
      <c r="M364" s="2" t="s">
        <v>598</v>
      </c>
      <c r="N364" s="2" t="s">
        <v>598</v>
      </c>
      <c r="O364" s="2" t="s">
        <v>598</v>
      </c>
      <c r="P364" s="2" t="s">
        <v>598</v>
      </c>
      <c r="Q364" s="2" t="s">
        <v>598</v>
      </c>
      <c r="R364" s="2" t="s">
        <v>598</v>
      </c>
      <c r="S364" s="2" t="s">
        <v>598</v>
      </c>
      <c r="T364" s="2" t="s">
        <v>598</v>
      </c>
      <c r="U364" s="2" t="s">
        <v>598</v>
      </c>
      <c r="V364" s="2" t="s">
        <v>598</v>
      </c>
      <c r="W364" s="2" t="s">
        <v>598</v>
      </c>
      <c r="X364" s="2" t="s">
        <v>598</v>
      </c>
      <c r="Y364" s="2" t="s">
        <v>598</v>
      </c>
      <c r="Z364" s="2" t="s">
        <v>598</v>
      </c>
      <c r="AA364" s="2" t="s">
        <v>598</v>
      </c>
      <c r="AB364" s="2" t="s">
        <v>598</v>
      </c>
      <c r="AC364" s="2" t="s">
        <v>598</v>
      </c>
      <c r="AD364" s="2" t="s">
        <v>598</v>
      </c>
      <c r="AE364" s="2" t="s">
        <v>598</v>
      </c>
      <c r="AF364" s="2" t="s">
        <v>598</v>
      </c>
      <c r="AG364" s="2" t="s">
        <v>598</v>
      </c>
      <c r="AH364" s="2" t="s">
        <v>598</v>
      </c>
      <c r="AI364" s="2" t="s">
        <v>598</v>
      </c>
      <c r="AM364" s="20">
        <f t="shared" si="15"/>
        <v>1.1319999999999999</v>
      </c>
      <c r="AN364" s="20">
        <f t="shared" si="16"/>
        <v>0.98099999999999998</v>
      </c>
      <c r="AO364" s="92">
        <f t="shared" si="17"/>
        <v>0.86660777385159016</v>
      </c>
    </row>
    <row r="365" spans="1:41" ht="15" customHeight="1" x14ac:dyDescent="0.25">
      <c r="A365" s="2" t="s">
        <v>501</v>
      </c>
      <c r="B365" s="2" t="s">
        <v>506</v>
      </c>
      <c r="C365" s="2">
        <v>2014</v>
      </c>
      <c r="D365" s="2">
        <v>6.2190000000000003</v>
      </c>
      <c r="E365" s="2">
        <v>7.242</v>
      </c>
      <c r="F365" s="2" t="s">
        <v>598</v>
      </c>
      <c r="G365" s="2">
        <v>0.20599999999999999</v>
      </c>
      <c r="H365" s="2" t="s">
        <v>598</v>
      </c>
      <c r="I365" s="2" t="s">
        <v>598</v>
      </c>
      <c r="J365" s="2" t="s">
        <v>598</v>
      </c>
      <c r="K365" s="2" t="s">
        <v>598</v>
      </c>
      <c r="L365" s="2" t="s">
        <v>599</v>
      </c>
      <c r="M365" s="2" t="s">
        <v>598</v>
      </c>
      <c r="N365" s="2" t="s">
        <v>598</v>
      </c>
      <c r="O365" s="2">
        <v>3.0030000000000001</v>
      </c>
      <c r="P365" s="2" t="s">
        <v>598</v>
      </c>
      <c r="Q365" s="2" t="s">
        <v>598</v>
      </c>
      <c r="R365" s="2" t="s">
        <v>598</v>
      </c>
      <c r="S365" s="2" t="s">
        <v>598</v>
      </c>
      <c r="T365" s="2" t="s">
        <v>598</v>
      </c>
      <c r="U365" s="2">
        <v>4.0330000000000004</v>
      </c>
      <c r="V365" s="2" t="s">
        <v>598</v>
      </c>
      <c r="W365" s="2" t="s">
        <v>598</v>
      </c>
      <c r="X365" s="2" t="s">
        <v>598</v>
      </c>
      <c r="Y365" s="2" t="s">
        <v>598</v>
      </c>
      <c r="Z365" s="2" t="s">
        <v>598</v>
      </c>
      <c r="AA365" s="2" t="s">
        <v>598</v>
      </c>
      <c r="AB365" s="2" t="s">
        <v>598</v>
      </c>
      <c r="AC365" s="2" t="s">
        <v>598</v>
      </c>
      <c r="AD365" s="2" t="s">
        <v>598</v>
      </c>
      <c r="AE365" s="2" t="s">
        <v>598</v>
      </c>
      <c r="AF365" s="2" t="s">
        <v>598</v>
      </c>
      <c r="AG365" s="2" t="s">
        <v>598</v>
      </c>
      <c r="AH365" s="2" t="s">
        <v>598</v>
      </c>
      <c r="AI365" s="2" t="s">
        <v>598</v>
      </c>
      <c r="AM365" s="20">
        <f t="shared" si="15"/>
        <v>7.2420000000000009</v>
      </c>
      <c r="AN365" s="20">
        <f t="shared" si="16"/>
        <v>6.2190000000000003</v>
      </c>
      <c r="AO365" s="92">
        <f t="shared" si="17"/>
        <v>0.8587406793703396</v>
      </c>
    </row>
    <row r="366" spans="1:41" ht="15" customHeight="1" x14ac:dyDescent="0.25">
      <c r="A366" s="2" t="s">
        <v>501</v>
      </c>
      <c r="B366" s="2" t="s">
        <v>507</v>
      </c>
      <c r="C366" s="2">
        <v>2014</v>
      </c>
      <c r="D366" s="2">
        <v>0.23799999999999999</v>
      </c>
      <c r="E366" s="2">
        <v>0.27100000000000002</v>
      </c>
      <c r="F366" s="2" t="s">
        <v>598</v>
      </c>
      <c r="G366" s="2">
        <v>0.27100000000000002</v>
      </c>
      <c r="H366" s="2" t="s">
        <v>598</v>
      </c>
      <c r="I366" s="2" t="s">
        <v>598</v>
      </c>
      <c r="J366" s="2" t="s">
        <v>598</v>
      </c>
      <c r="K366" s="2" t="s">
        <v>598</v>
      </c>
      <c r="L366" s="2" t="s">
        <v>599</v>
      </c>
      <c r="M366" s="2" t="s">
        <v>598</v>
      </c>
      <c r="N366" s="2" t="s">
        <v>598</v>
      </c>
      <c r="O366" s="2" t="s">
        <v>598</v>
      </c>
      <c r="P366" s="2" t="s">
        <v>598</v>
      </c>
      <c r="Q366" s="2" t="s">
        <v>598</v>
      </c>
      <c r="R366" s="2" t="s">
        <v>598</v>
      </c>
      <c r="S366" s="2" t="s">
        <v>598</v>
      </c>
      <c r="T366" s="2" t="s">
        <v>598</v>
      </c>
      <c r="U366" s="2" t="s">
        <v>598</v>
      </c>
      <c r="V366" s="2" t="s">
        <v>598</v>
      </c>
      <c r="W366" s="2" t="s">
        <v>598</v>
      </c>
      <c r="X366" s="2" t="s">
        <v>598</v>
      </c>
      <c r="Y366" s="2" t="s">
        <v>598</v>
      </c>
      <c r="Z366" s="2" t="s">
        <v>598</v>
      </c>
      <c r="AA366" s="2" t="s">
        <v>598</v>
      </c>
      <c r="AB366" s="2" t="s">
        <v>598</v>
      </c>
      <c r="AC366" s="2" t="s">
        <v>598</v>
      </c>
      <c r="AD366" s="2" t="s">
        <v>598</v>
      </c>
      <c r="AE366" s="2" t="s">
        <v>598</v>
      </c>
      <c r="AF366" s="2" t="s">
        <v>598</v>
      </c>
      <c r="AG366" s="2" t="s">
        <v>598</v>
      </c>
      <c r="AH366" s="2" t="s">
        <v>598</v>
      </c>
      <c r="AI366" s="2" t="s">
        <v>598</v>
      </c>
      <c r="AM366" s="20">
        <f t="shared" si="15"/>
        <v>0.27100000000000002</v>
      </c>
      <c r="AN366" s="20">
        <f t="shared" si="16"/>
        <v>0.23799999999999999</v>
      </c>
      <c r="AO366" s="92">
        <f t="shared" si="17"/>
        <v>0.87822878228782275</v>
      </c>
    </row>
    <row r="367" spans="1:41" ht="15" customHeight="1" x14ac:dyDescent="0.25">
      <c r="A367" s="2" t="s">
        <v>501</v>
      </c>
      <c r="B367" s="2" t="s">
        <v>508</v>
      </c>
      <c r="C367" s="2">
        <v>2014</v>
      </c>
      <c r="D367" s="2">
        <v>37.499000000000002</v>
      </c>
      <c r="E367" s="2">
        <v>40.256999999999998</v>
      </c>
      <c r="F367" s="2" t="s">
        <v>598</v>
      </c>
      <c r="G367" s="2" t="s">
        <v>598</v>
      </c>
      <c r="H367" s="2" t="s">
        <v>598</v>
      </c>
      <c r="I367" s="2" t="s">
        <v>598</v>
      </c>
      <c r="J367" s="2" t="s">
        <v>598</v>
      </c>
      <c r="K367" s="2" t="s">
        <v>598</v>
      </c>
      <c r="L367" s="2" t="s">
        <v>599</v>
      </c>
      <c r="M367" s="2" t="s">
        <v>598</v>
      </c>
      <c r="N367" s="2" t="s">
        <v>598</v>
      </c>
      <c r="O367" s="2">
        <v>22.797000000000001</v>
      </c>
      <c r="P367" s="2">
        <v>8.5649999999999995</v>
      </c>
      <c r="Q367" s="2" t="s">
        <v>598</v>
      </c>
      <c r="R367" s="2">
        <v>7.1999999999999995E-2</v>
      </c>
      <c r="S367" s="2" t="s">
        <v>8</v>
      </c>
      <c r="T367" s="2" t="s">
        <v>598</v>
      </c>
      <c r="U367" s="2" t="s">
        <v>598</v>
      </c>
      <c r="V367" s="2" t="s">
        <v>598</v>
      </c>
      <c r="W367" s="2" t="s">
        <v>598</v>
      </c>
      <c r="X367" s="2" t="s">
        <v>598</v>
      </c>
      <c r="Y367" s="2" t="s">
        <v>598</v>
      </c>
      <c r="Z367" s="2" t="s">
        <v>598</v>
      </c>
      <c r="AA367" s="2" t="s">
        <v>598</v>
      </c>
      <c r="AB367" s="2" t="s">
        <v>598</v>
      </c>
      <c r="AC367" s="2" t="s">
        <v>598</v>
      </c>
      <c r="AD367" s="2">
        <v>8.8230000000000004</v>
      </c>
      <c r="AE367" s="2" t="s">
        <v>598</v>
      </c>
      <c r="AF367" s="2" t="s">
        <v>598</v>
      </c>
      <c r="AG367" s="2" t="s">
        <v>598</v>
      </c>
      <c r="AH367" s="2" t="s">
        <v>598</v>
      </c>
      <c r="AI367" s="2" t="s">
        <v>598</v>
      </c>
      <c r="AM367" s="20">
        <f t="shared" si="15"/>
        <v>40.257000000000005</v>
      </c>
      <c r="AN367" s="20">
        <f t="shared" si="16"/>
        <v>37.499000000000002</v>
      </c>
      <c r="AO367" s="92">
        <f t="shared" si="17"/>
        <v>0.93149017562163094</v>
      </c>
    </row>
    <row r="368" spans="1:41" ht="15" customHeight="1" x14ac:dyDescent="0.25">
      <c r="A368" s="2" t="s">
        <v>501</v>
      </c>
      <c r="B368" s="2" t="s">
        <v>509</v>
      </c>
      <c r="C368" s="2">
        <v>2014</v>
      </c>
      <c r="D368" s="2">
        <v>42.137</v>
      </c>
      <c r="E368" s="2">
        <v>43.884999999999998</v>
      </c>
      <c r="F368" s="2" t="s">
        <v>598</v>
      </c>
      <c r="G368" s="2">
        <v>1.0289999999999999</v>
      </c>
      <c r="H368" s="2" t="s">
        <v>598</v>
      </c>
      <c r="I368" s="2" t="s">
        <v>598</v>
      </c>
      <c r="J368" s="2" t="s">
        <v>598</v>
      </c>
      <c r="K368" s="2" t="s">
        <v>598</v>
      </c>
      <c r="L368" s="2" t="s">
        <v>599</v>
      </c>
      <c r="M368" s="2" t="s">
        <v>598</v>
      </c>
      <c r="N368" s="2" t="s">
        <v>598</v>
      </c>
      <c r="O368" s="2" t="s">
        <v>598</v>
      </c>
      <c r="P368" s="2" t="s">
        <v>598</v>
      </c>
      <c r="Q368" s="2" t="s">
        <v>598</v>
      </c>
      <c r="R368" s="2" t="s">
        <v>598</v>
      </c>
      <c r="S368" s="2" t="s">
        <v>598</v>
      </c>
      <c r="T368" s="2" t="s">
        <v>598</v>
      </c>
      <c r="U368" s="2" t="s">
        <v>598</v>
      </c>
      <c r="V368" s="2" t="s">
        <v>598</v>
      </c>
      <c r="W368" s="2" t="s">
        <v>598</v>
      </c>
      <c r="X368" s="2">
        <v>9.0660000000000007</v>
      </c>
      <c r="Y368" s="2" t="s">
        <v>598</v>
      </c>
      <c r="Z368" s="2" t="s">
        <v>598</v>
      </c>
      <c r="AA368" s="2" t="s">
        <v>598</v>
      </c>
      <c r="AB368" s="2" t="s">
        <v>598</v>
      </c>
      <c r="AC368" s="2">
        <v>0.73199999999999998</v>
      </c>
      <c r="AD368" s="2">
        <v>33.058</v>
      </c>
      <c r="AE368" s="2" t="s">
        <v>598</v>
      </c>
      <c r="AF368" s="2" t="s">
        <v>598</v>
      </c>
      <c r="AG368" s="2" t="s">
        <v>598</v>
      </c>
      <c r="AH368" s="2" t="s">
        <v>598</v>
      </c>
      <c r="AI368" s="2" t="s">
        <v>598</v>
      </c>
      <c r="AM368" s="20">
        <f t="shared" si="15"/>
        <v>43.884999999999998</v>
      </c>
      <c r="AN368" s="20">
        <f t="shared" si="16"/>
        <v>42.137</v>
      </c>
      <c r="AO368" s="92">
        <f t="shared" si="17"/>
        <v>0.96016862253617419</v>
      </c>
    </row>
    <row r="369" spans="1:41" ht="15" customHeight="1" x14ac:dyDescent="0.25">
      <c r="A369" s="2" t="s">
        <v>501</v>
      </c>
      <c r="B369" s="2" t="s">
        <v>510</v>
      </c>
      <c r="C369" s="2">
        <v>2014</v>
      </c>
      <c r="D369" s="2">
        <v>31.887</v>
      </c>
      <c r="E369" s="2">
        <v>39.71</v>
      </c>
      <c r="F369" s="2" t="s">
        <v>598</v>
      </c>
      <c r="G369" s="2">
        <v>0.55400000000000005</v>
      </c>
      <c r="H369" s="2" t="s">
        <v>598</v>
      </c>
      <c r="I369" s="2" t="s">
        <v>598</v>
      </c>
      <c r="J369" s="2" t="s">
        <v>598</v>
      </c>
      <c r="K369" s="2" t="s">
        <v>598</v>
      </c>
      <c r="L369" s="2" t="s">
        <v>599</v>
      </c>
      <c r="M369" s="2">
        <v>2.8490000000000002</v>
      </c>
      <c r="N369" s="2">
        <v>9.5630000000000006</v>
      </c>
      <c r="O369" s="2" t="s">
        <v>598</v>
      </c>
      <c r="P369" s="2">
        <v>4.6760000000000002</v>
      </c>
      <c r="Q369" s="2" t="s">
        <v>598</v>
      </c>
      <c r="R369" s="2">
        <v>15.409000000000001</v>
      </c>
      <c r="S369" s="2" t="s">
        <v>598</v>
      </c>
      <c r="T369" s="2" t="s">
        <v>598</v>
      </c>
      <c r="U369" s="2" t="s">
        <v>598</v>
      </c>
      <c r="V369" s="2" t="s">
        <v>598</v>
      </c>
      <c r="W369" s="2" t="s">
        <v>598</v>
      </c>
      <c r="X369" s="2" t="s">
        <v>598</v>
      </c>
      <c r="Y369" s="2" t="s">
        <v>598</v>
      </c>
      <c r="Z369" s="2" t="s">
        <v>598</v>
      </c>
      <c r="AA369" s="2" t="s">
        <v>598</v>
      </c>
      <c r="AB369" s="2" t="s">
        <v>598</v>
      </c>
      <c r="AC369" s="2" t="s">
        <v>598</v>
      </c>
      <c r="AD369" s="2">
        <v>6.6589999999999998</v>
      </c>
      <c r="AE369" s="2" t="s">
        <v>598</v>
      </c>
      <c r="AF369" s="2" t="s">
        <v>598</v>
      </c>
      <c r="AG369" s="2" t="s">
        <v>598</v>
      </c>
      <c r="AH369" s="2" t="s">
        <v>598</v>
      </c>
      <c r="AI369" s="2" t="s">
        <v>598</v>
      </c>
      <c r="AM369" s="20">
        <f t="shared" si="15"/>
        <v>39.71</v>
      </c>
      <c r="AN369" s="20">
        <f t="shared" si="16"/>
        <v>31.887</v>
      </c>
      <c r="AO369" s="92">
        <f t="shared" si="17"/>
        <v>0.80299672626542429</v>
      </c>
    </row>
    <row r="370" spans="1:41" ht="15" customHeight="1" x14ac:dyDescent="0.25">
      <c r="A370" s="2" t="s">
        <v>501</v>
      </c>
      <c r="B370" s="2" t="s">
        <v>511</v>
      </c>
      <c r="C370" s="2">
        <v>2014</v>
      </c>
      <c r="D370" s="2">
        <v>1.361</v>
      </c>
      <c r="E370" s="2">
        <v>1.7010000000000001</v>
      </c>
      <c r="F370" s="2" t="s">
        <v>598</v>
      </c>
      <c r="G370" s="2">
        <v>1.7010000000000001</v>
      </c>
      <c r="H370" s="2" t="s">
        <v>598</v>
      </c>
      <c r="I370" s="2" t="s">
        <v>598</v>
      </c>
      <c r="J370" s="2" t="s">
        <v>598</v>
      </c>
      <c r="K370" s="2" t="s">
        <v>598</v>
      </c>
      <c r="L370" s="2" t="s">
        <v>599</v>
      </c>
      <c r="M370" s="2" t="s">
        <v>598</v>
      </c>
      <c r="N370" s="2" t="s">
        <v>598</v>
      </c>
      <c r="O370" s="2" t="s">
        <v>598</v>
      </c>
      <c r="P370" s="2" t="s">
        <v>598</v>
      </c>
      <c r="Q370" s="2" t="s">
        <v>598</v>
      </c>
      <c r="R370" s="2" t="s">
        <v>598</v>
      </c>
      <c r="S370" s="2" t="s">
        <v>598</v>
      </c>
      <c r="T370" s="2" t="s">
        <v>598</v>
      </c>
      <c r="U370" s="2" t="s">
        <v>598</v>
      </c>
      <c r="V370" s="2" t="s">
        <v>598</v>
      </c>
      <c r="W370" s="2" t="s">
        <v>598</v>
      </c>
      <c r="X370" s="2" t="s">
        <v>598</v>
      </c>
      <c r="Y370" s="2" t="s">
        <v>598</v>
      </c>
      <c r="Z370" s="2" t="s">
        <v>598</v>
      </c>
      <c r="AA370" s="2" t="s">
        <v>598</v>
      </c>
      <c r="AB370" s="2" t="s">
        <v>598</v>
      </c>
      <c r="AC370" s="2" t="s">
        <v>598</v>
      </c>
      <c r="AD370" s="2" t="s">
        <v>598</v>
      </c>
      <c r="AE370" s="2" t="s">
        <v>598</v>
      </c>
      <c r="AF370" s="2" t="s">
        <v>598</v>
      </c>
      <c r="AG370" s="2" t="s">
        <v>598</v>
      </c>
      <c r="AH370" s="2" t="s">
        <v>598</v>
      </c>
      <c r="AI370" s="2" t="s">
        <v>598</v>
      </c>
      <c r="AM370" s="20">
        <f t="shared" si="15"/>
        <v>1.7010000000000001</v>
      </c>
      <c r="AN370" s="20">
        <f t="shared" si="16"/>
        <v>1.361</v>
      </c>
      <c r="AO370" s="92">
        <f t="shared" si="17"/>
        <v>0.80011757789535565</v>
      </c>
    </row>
    <row r="371" spans="1:41" ht="15" customHeight="1" x14ac:dyDescent="0.25">
      <c r="A371" s="2" t="s">
        <v>501</v>
      </c>
      <c r="B371" s="2" t="s">
        <v>512</v>
      </c>
      <c r="C371" s="2">
        <v>2014</v>
      </c>
      <c r="D371" s="2">
        <v>12.352</v>
      </c>
      <c r="E371" s="2">
        <v>15.03</v>
      </c>
      <c r="F371" s="2" t="s">
        <v>598</v>
      </c>
      <c r="G371" s="2">
        <v>0.17799999999999999</v>
      </c>
      <c r="H371" s="2" t="s">
        <v>598</v>
      </c>
      <c r="I371" s="2" t="s">
        <v>598</v>
      </c>
      <c r="J371" s="2" t="s">
        <v>598</v>
      </c>
      <c r="K371" s="2" t="s">
        <v>598</v>
      </c>
      <c r="L371" s="2" t="s">
        <v>599</v>
      </c>
      <c r="M371" s="2" t="s">
        <v>598</v>
      </c>
      <c r="N371" s="2" t="s">
        <v>598</v>
      </c>
      <c r="O371" s="2" t="s">
        <v>598</v>
      </c>
      <c r="P371" s="2" t="s">
        <v>598</v>
      </c>
      <c r="Q371" s="2" t="s">
        <v>598</v>
      </c>
      <c r="R371" s="2">
        <v>14.852</v>
      </c>
      <c r="S371" s="2" t="s">
        <v>598</v>
      </c>
      <c r="T371" s="2" t="s">
        <v>598</v>
      </c>
      <c r="U371" s="2" t="s">
        <v>598</v>
      </c>
      <c r="V371" s="2" t="s">
        <v>598</v>
      </c>
      <c r="W371" s="2" t="s">
        <v>598</v>
      </c>
      <c r="X371" s="2" t="s">
        <v>598</v>
      </c>
      <c r="Y371" s="2" t="s">
        <v>598</v>
      </c>
      <c r="Z371" s="2" t="s">
        <v>598</v>
      </c>
      <c r="AA371" s="2" t="s">
        <v>598</v>
      </c>
      <c r="AB371" s="2" t="s">
        <v>598</v>
      </c>
      <c r="AC371" s="2" t="s">
        <v>598</v>
      </c>
      <c r="AD371" s="2" t="s">
        <v>598</v>
      </c>
      <c r="AE371" s="2" t="s">
        <v>598</v>
      </c>
      <c r="AF371" s="2" t="s">
        <v>598</v>
      </c>
      <c r="AG371" s="2" t="s">
        <v>598</v>
      </c>
      <c r="AH371" s="2" t="s">
        <v>598</v>
      </c>
      <c r="AI371" s="2" t="s">
        <v>598</v>
      </c>
      <c r="AM371" s="20">
        <f t="shared" si="15"/>
        <v>15.030000000000001</v>
      </c>
      <c r="AN371" s="20">
        <f t="shared" si="16"/>
        <v>12.352</v>
      </c>
      <c r="AO371" s="92">
        <f t="shared" si="17"/>
        <v>0.82182302062541579</v>
      </c>
    </row>
    <row r="372" spans="1:41" ht="15" customHeight="1" x14ac:dyDescent="0.25">
      <c r="A372" s="2" t="s">
        <v>501</v>
      </c>
      <c r="B372" s="2" t="s">
        <v>513</v>
      </c>
      <c r="C372" s="2">
        <v>2014</v>
      </c>
      <c r="D372" s="2">
        <v>101.19199999999999</v>
      </c>
      <c r="E372" s="2">
        <v>116.663</v>
      </c>
      <c r="F372" s="2" t="s">
        <v>598</v>
      </c>
      <c r="G372" s="2">
        <v>0.72299999999999998</v>
      </c>
      <c r="H372" s="2" t="s">
        <v>598</v>
      </c>
      <c r="I372" s="2" t="s">
        <v>598</v>
      </c>
      <c r="J372" s="2" t="s">
        <v>598</v>
      </c>
      <c r="K372" s="2" t="s">
        <v>598</v>
      </c>
      <c r="L372" s="2" t="s">
        <v>599</v>
      </c>
      <c r="M372" s="2">
        <v>19.527000000000001</v>
      </c>
      <c r="N372" s="2">
        <v>10.663</v>
      </c>
      <c r="O372" s="2" t="s">
        <v>598</v>
      </c>
      <c r="P372" s="2" t="s">
        <v>598</v>
      </c>
      <c r="Q372" s="2" t="s">
        <v>598</v>
      </c>
      <c r="R372" s="2">
        <v>62.335999999999999</v>
      </c>
      <c r="S372" s="2" t="s">
        <v>598</v>
      </c>
      <c r="T372" s="2" t="s">
        <v>598</v>
      </c>
      <c r="U372" s="2" t="s">
        <v>598</v>
      </c>
      <c r="V372" s="2" t="s">
        <v>598</v>
      </c>
      <c r="W372" s="2" t="s">
        <v>598</v>
      </c>
      <c r="X372" s="2" t="s">
        <v>598</v>
      </c>
      <c r="Y372" s="2" t="s">
        <v>598</v>
      </c>
      <c r="Z372" s="2" t="s">
        <v>598</v>
      </c>
      <c r="AA372" s="2" t="s">
        <v>598</v>
      </c>
      <c r="AB372" s="2" t="s">
        <v>598</v>
      </c>
      <c r="AC372" s="2" t="s">
        <v>598</v>
      </c>
      <c r="AD372" s="2">
        <v>23.414000000000001</v>
      </c>
      <c r="AE372" s="2" t="s">
        <v>598</v>
      </c>
      <c r="AF372" s="2" t="s">
        <v>598</v>
      </c>
      <c r="AG372" s="2" t="s">
        <v>598</v>
      </c>
      <c r="AH372" s="2" t="s">
        <v>598</v>
      </c>
      <c r="AI372" s="2" t="s">
        <v>598</v>
      </c>
      <c r="AM372" s="20">
        <f t="shared" si="15"/>
        <v>116.663</v>
      </c>
      <c r="AN372" s="20">
        <f t="shared" si="16"/>
        <v>101.19199999999999</v>
      </c>
      <c r="AO372" s="92">
        <f t="shared" si="17"/>
        <v>0.8673872607424804</v>
      </c>
    </row>
    <row r="373" spans="1:41" ht="15" customHeight="1" x14ac:dyDescent="0.25">
      <c r="A373" s="2" t="s">
        <v>501</v>
      </c>
      <c r="B373" s="2" t="s">
        <v>514</v>
      </c>
      <c r="C373" s="2">
        <v>2014</v>
      </c>
      <c r="D373" s="2">
        <v>18.922999999999998</v>
      </c>
      <c r="E373" s="2">
        <v>19.065000000000001</v>
      </c>
      <c r="F373" s="2" t="s">
        <v>598</v>
      </c>
      <c r="G373" s="2">
        <v>0.01</v>
      </c>
      <c r="H373" s="2" t="s">
        <v>598</v>
      </c>
      <c r="I373" s="2">
        <v>5.0999999999999997E-2</v>
      </c>
      <c r="J373" s="2" t="s">
        <v>598</v>
      </c>
      <c r="K373" s="2" t="s">
        <v>598</v>
      </c>
      <c r="L373" s="2" t="s">
        <v>599</v>
      </c>
      <c r="M373" s="2">
        <v>0.125</v>
      </c>
      <c r="N373" s="2" t="s">
        <v>598</v>
      </c>
      <c r="O373" s="2" t="s">
        <v>598</v>
      </c>
      <c r="P373" s="2" t="s">
        <v>598</v>
      </c>
      <c r="Q373" s="2" t="s">
        <v>598</v>
      </c>
      <c r="R373" s="2">
        <v>7.1999999999999995E-2</v>
      </c>
      <c r="S373" s="2" t="s">
        <v>8</v>
      </c>
      <c r="T373" s="2" t="s">
        <v>598</v>
      </c>
      <c r="U373" s="2" t="s">
        <v>598</v>
      </c>
      <c r="V373" s="2" t="s">
        <v>598</v>
      </c>
      <c r="W373" s="2">
        <v>1.0589999999999999</v>
      </c>
      <c r="X373" s="2" t="s">
        <v>598</v>
      </c>
      <c r="Y373" s="2" t="s">
        <v>598</v>
      </c>
      <c r="Z373" s="2" t="s">
        <v>598</v>
      </c>
      <c r="AA373" s="2" t="s">
        <v>598</v>
      </c>
      <c r="AB373" s="2">
        <v>2.4E-2</v>
      </c>
      <c r="AC373" s="2" t="s">
        <v>598</v>
      </c>
      <c r="AD373" s="2">
        <v>17.724</v>
      </c>
      <c r="AE373" s="2" t="s">
        <v>598</v>
      </c>
      <c r="AF373" s="2" t="s">
        <v>598</v>
      </c>
      <c r="AG373" s="2" t="s">
        <v>598</v>
      </c>
      <c r="AH373" s="2" t="s">
        <v>598</v>
      </c>
      <c r="AI373" s="2" t="s">
        <v>598</v>
      </c>
      <c r="AM373" s="20">
        <f t="shared" si="15"/>
        <v>19.065000000000001</v>
      </c>
      <c r="AN373" s="20">
        <f t="shared" si="16"/>
        <v>18.922999999999998</v>
      </c>
      <c r="AO373" s="92">
        <f t="shared" si="17"/>
        <v>0.99255179648570668</v>
      </c>
    </row>
    <row r="374" spans="1:41" ht="15" customHeight="1" x14ac:dyDescent="0.25">
      <c r="A374" s="2" t="s">
        <v>501</v>
      </c>
      <c r="B374" s="2" t="s">
        <v>515</v>
      </c>
      <c r="C374" s="2">
        <v>2014</v>
      </c>
      <c r="D374" s="2">
        <v>1.996</v>
      </c>
      <c r="E374" s="2">
        <v>2.274</v>
      </c>
      <c r="F374" s="2" t="s">
        <v>598</v>
      </c>
      <c r="G374" s="2">
        <v>6.4000000000000001E-2</v>
      </c>
      <c r="H374" s="2" t="s">
        <v>598</v>
      </c>
      <c r="I374" s="2" t="s">
        <v>598</v>
      </c>
      <c r="J374" s="2" t="s">
        <v>598</v>
      </c>
      <c r="K374" s="2" t="s">
        <v>598</v>
      </c>
      <c r="L374" s="2" t="s">
        <v>599</v>
      </c>
      <c r="M374" s="2" t="s">
        <v>598</v>
      </c>
      <c r="N374" s="2" t="s">
        <v>598</v>
      </c>
      <c r="O374" s="2" t="s">
        <v>598</v>
      </c>
      <c r="P374" s="2" t="s">
        <v>598</v>
      </c>
      <c r="Q374" s="2" t="s">
        <v>598</v>
      </c>
      <c r="R374" s="2" t="s">
        <v>598</v>
      </c>
      <c r="S374" s="2" t="s">
        <v>598</v>
      </c>
      <c r="T374" s="2">
        <v>2.21</v>
      </c>
      <c r="U374" s="2" t="s">
        <v>598</v>
      </c>
      <c r="V374" s="2" t="s">
        <v>598</v>
      </c>
      <c r="W374" s="2" t="s">
        <v>598</v>
      </c>
      <c r="X374" s="2" t="s">
        <v>598</v>
      </c>
      <c r="Y374" s="2" t="s">
        <v>598</v>
      </c>
      <c r="Z374" s="2" t="s">
        <v>598</v>
      </c>
      <c r="AA374" s="2" t="s">
        <v>598</v>
      </c>
      <c r="AB374" s="2" t="s">
        <v>598</v>
      </c>
      <c r="AC374" s="2" t="s">
        <v>598</v>
      </c>
      <c r="AD374" s="2" t="s">
        <v>598</v>
      </c>
      <c r="AE374" s="2" t="s">
        <v>598</v>
      </c>
      <c r="AF374" s="2" t="s">
        <v>598</v>
      </c>
      <c r="AG374" s="2" t="s">
        <v>598</v>
      </c>
      <c r="AH374" s="2" t="s">
        <v>598</v>
      </c>
      <c r="AI374" s="2" t="s">
        <v>598</v>
      </c>
      <c r="AM374" s="20">
        <f t="shared" si="15"/>
        <v>2.274</v>
      </c>
      <c r="AN374" s="20">
        <f t="shared" si="16"/>
        <v>1.996</v>
      </c>
      <c r="AO374" s="92">
        <f t="shared" si="17"/>
        <v>0.87774846086191727</v>
      </c>
    </row>
    <row r="375" spans="1:41" ht="15" customHeight="1" x14ac:dyDescent="0.25">
      <c r="A375" s="2" t="s">
        <v>501</v>
      </c>
      <c r="B375" s="2" t="s">
        <v>516</v>
      </c>
      <c r="C375" s="2">
        <v>2014</v>
      </c>
      <c r="D375" s="2">
        <v>1.9279999999999999</v>
      </c>
      <c r="E375" s="2">
        <v>2.1916699999999998</v>
      </c>
      <c r="F375" s="2" t="s">
        <v>598</v>
      </c>
      <c r="G375" s="2">
        <v>8.6700000000000006E-3</v>
      </c>
      <c r="H375" s="2" t="s">
        <v>598</v>
      </c>
      <c r="I375" s="2" t="s">
        <v>598</v>
      </c>
      <c r="J375" s="2" t="s">
        <v>598</v>
      </c>
      <c r="K375" s="2" t="s">
        <v>598</v>
      </c>
      <c r="L375" s="2" t="s">
        <v>599</v>
      </c>
      <c r="M375" s="2" t="s">
        <v>598</v>
      </c>
      <c r="N375" s="2" t="s">
        <v>598</v>
      </c>
      <c r="O375" s="2" t="s">
        <v>598</v>
      </c>
      <c r="P375" s="2" t="s">
        <v>598</v>
      </c>
      <c r="Q375" s="2" t="s">
        <v>598</v>
      </c>
      <c r="R375" s="2" t="s">
        <v>598</v>
      </c>
      <c r="S375" s="2" t="s">
        <v>598</v>
      </c>
      <c r="T375" s="2" t="s">
        <v>598</v>
      </c>
      <c r="U375" s="2">
        <v>2.1829999999999998</v>
      </c>
      <c r="V375" s="2" t="s">
        <v>598</v>
      </c>
      <c r="W375" s="2" t="s">
        <v>598</v>
      </c>
      <c r="X375" s="2" t="s">
        <v>598</v>
      </c>
      <c r="Y375" s="2" t="s">
        <v>598</v>
      </c>
      <c r="Z375" s="2" t="s">
        <v>598</v>
      </c>
      <c r="AA375" s="2" t="s">
        <v>598</v>
      </c>
      <c r="AB375" s="2" t="s">
        <v>598</v>
      </c>
      <c r="AC375" s="2" t="s">
        <v>598</v>
      </c>
      <c r="AD375" s="2" t="s">
        <v>598</v>
      </c>
      <c r="AE375" s="2" t="s">
        <v>598</v>
      </c>
      <c r="AF375" s="2" t="s">
        <v>598</v>
      </c>
      <c r="AG375" s="2" t="s">
        <v>598</v>
      </c>
      <c r="AH375" s="2" t="s">
        <v>598</v>
      </c>
      <c r="AI375" s="2" t="s">
        <v>598</v>
      </c>
      <c r="AM375" s="20">
        <f t="shared" si="15"/>
        <v>2.1916699999999998</v>
      </c>
      <c r="AN375" s="20">
        <f t="shared" si="16"/>
        <v>1.9279999999999999</v>
      </c>
      <c r="AO375" s="92">
        <f t="shared" si="17"/>
        <v>0.87969447955212243</v>
      </c>
    </row>
    <row r="376" spans="1:41" ht="15" customHeight="1" x14ac:dyDescent="0.25">
      <c r="A376" s="2" t="s">
        <v>501</v>
      </c>
      <c r="B376" s="2" t="s">
        <v>517</v>
      </c>
      <c r="C376" s="2">
        <v>2014</v>
      </c>
      <c r="D376" s="2">
        <v>24.872</v>
      </c>
      <c r="E376" s="2">
        <v>26.951000000000001</v>
      </c>
      <c r="F376" s="2" t="s">
        <v>598</v>
      </c>
      <c r="G376" s="2">
        <v>0.45400000000000001</v>
      </c>
      <c r="H376" s="2">
        <v>1.0720000000000001</v>
      </c>
      <c r="I376" s="2" t="s">
        <v>598</v>
      </c>
      <c r="J376" s="2" t="s">
        <v>598</v>
      </c>
      <c r="K376" s="2" t="s">
        <v>598</v>
      </c>
      <c r="L376" s="2" t="s">
        <v>599</v>
      </c>
      <c r="M376" s="2" t="s">
        <v>598</v>
      </c>
      <c r="N376" s="2" t="s">
        <v>598</v>
      </c>
      <c r="O376" s="2" t="s">
        <v>598</v>
      </c>
      <c r="P376" s="2" t="s">
        <v>598</v>
      </c>
      <c r="Q376" s="2" t="s">
        <v>598</v>
      </c>
      <c r="R376" s="2" t="s">
        <v>598</v>
      </c>
      <c r="S376" s="2" t="s">
        <v>598</v>
      </c>
      <c r="T376" s="2">
        <v>25.425000000000001</v>
      </c>
      <c r="U376" s="2" t="s">
        <v>598</v>
      </c>
      <c r="V376" s="2" t="s">
        <v>598</v>
      </c>
      <c r="W376" s="2" t="s">
        <v>598</v>
      </c>
      <c r="X376" s="2" t="s">
        <v>598</v>
      </c>
      <c r="Y376" s="2" t="s">
        <v>598</v>
      </c>
      <c r="Z376" s="2" t="s">
        <v>598</v>
      </c>
      <c r="AA376" s="2" t="s">
        <v>598</v>
      </c>
      <c r="AB376" s="2" t="s">
        <v>598</v>
      </c>
      <c r="AC376" s="2" t="s">
        <v>598</v>
      </c>
      <c r="AD376" s="2" t="s">
        <v>598</v>
      </c>
      <c r="AE376" s="2" t="s">
        <v>598</v>
      </c>
      <c r="AF376" s="2" t="s">
        <v>598</v>
      </c>
      <c r="AG376" s="2" t="s">
        <v>598</v>
      </c>
      <c r="AH376" s="2" t="s">
        <v>598</v>
      </c>
      <c r="AI376" s="2" t="s">
        <v>598</v>
      </c>
      <c r="AM376" s="20">
        <f t="shared" si="15"/>
        <v>26.951000000000001</v>
      </c>
      <c r="AN376" s="20">
        <f t="shared" si="16"/>
        <v>24.872</v>
      </c>
      <c r="AO376" s="92">
        <f t="shared" si="17"/>
        <v>0.92286000519461242</v>
      </c>
    </row>
    <row r="377" spans="1:41" ht="15" customHeight="1" x14ac:dyDescent="0.25">
      <c r="A377" s="2" t="s">
        <v>501</v>
      </c>
      <c r="B377" s="2" t="s">
        <v>518</v>
      </c>
      <c r="C377" s="2">
        <v>2014</v>
      </c>
      <c r="D377" s="2">
        <v>7.6289999999999996</v>
      </c>
      <c r="E377" s="2">
        <v>7.976</v>
      </c>
      <c r="F377" s="2" t="s">
        <v>598</v>
      </c>
      <c r="G377" s="2">
        <v>0.31</v>
      </c>
      <c r="H377" s="2" t="s">
        <v>598</v>
      </c>
      <c r="I377" s="2" t="s">
        <v>598</v>
      </c>
      <c r="J377" s="2" t="s">
        <v>598</v>
      </c>
      <c r="K377" s="2" t="s">
        <v>598</v>
      </c>
      <c r="L377" s="2" t="s">
        <v>599</v>
      </c>
      <c r="M377" s="2" t="s">
        <v>598</v>
      </c>
      <c r="N377" s="2" t="s">
        <v>598</v>
      </c>
      <c r="O377" s="2" t="s">
        <v>598</v>
      </c>
      <c r="P377" s="2">
        <v>1.405</v>
      </c>
      <c r="Q377" s="2" t="s">
        <v>598</v>
      </c>
      <c r="R377" s="2">
        <v>6.2610000000000001</v>
      </c>
      <c r="S377" s="2" t="s">
        <v>8</v>
      </c>
      <c r="T377" s="2" t="s">
        <v>598</v>
      </c>
      <c r="U377" s="2" t="s">
        <v>598</v>
      </c>
      <c r="V377" s="2" t="s">
        <v>598</v>
      </c>
      <c r="W377" s="2" t="s">
        <v>598</v>
      </c>
      <c r="X377" s="2" t="s">
        <v>598</v>
      </c>
      <c r="Y377" s="2" t="s">
        <v>598</v>
      </c>
      <c r="Z377" s="2" t="s">
        <v>598</v>
      </c>
      <c r="AA377" s="2" t="s">
        <v>598</v>
      </c>
      <c r="AB377" s="2" t="s">
        <v>598</v>
      </c>
      <c r="AC377" s="2" t="s">
        <v>598</v>
      </c>
      <c r="AD377" s="2" t="s">
        <v>598</v>
      </c>
      <c r="AE377" s="2" t="s">
        <v>598</v>
      </c>
      <c r="AF377" s="2" t="s">
        <v>598</v>
      </c>
      <c r="AG377" s="2" t="s">
        <v>598</v>
      </c>
      <c r="AH377" s="2" t="s">
        <v>598</v>
      </c>
      <c r="AI377" s="2" t="s">
        <v>598</v>
      </c>
      <c r="AM377" s="20">
        <f t="shared" si="15"/>
        <v>7.976</v>
      </c>
      <c r="AN377" s="20">
        <f t="shared" si="16"/>
        <v>7.6289999999999996</v>
      </c>
      <c r="AO377" s="92">
        <f t="shared" si="17"/>
        <v>0.95649448345035104</v>
      </c>
    </row>
    <row r="378" spans="1:41" ht="15" customHeight="1" x14ac:dyDescent="0.25">
      <c r="A378" s="2" t="s">
        <v>501</v>
      </c>
      <c r="B378" s="2" t="s">
        <v>519</v>
      </c>
      <c r="C378" s="2">
        <v>2014</v>
      </c>
      <c r="D378" s="2">
        <v>89.361000000000004</v>
      </c>
      <c r="E378" s="2">
        <v>102.65300000000001</v>
      </c>
      <c r="F378" s="2" t="s">
        <v>598</v>
      </c>
      <c r="G378" s="2">
        <v>1.208</v>
      </c>
      <c r="H378" s="2" t="s">
        <v>598</v>
      </c>
      <c r="I378" s="2" t="s">
        <v>598</v>
      </c>
      <c r="J378" s="2" t="s">
        <v>598</v>
      </c>
      <c r="K378" s="2" t="s">
        <v>598</v>
      </c>
      <c r="L378" s="2" t="s">
        <v>599</v>
      </c>
      <c r="M378" s="2" t="s">
        <v>598</v>
      </c>
      <c r="N378" s="2" t="s">
        <v>598</v>
      </c>
      <c r="O378" s="2" t="s">
        <v>598</v>
      </c>
      <c r="P378" s="2" t="s">
        <v>598</v>
      </c>
      <c r="Q378" s="2" t="s">
        <v>598</v>
      </c>
      <c r="R378" s="2">
        <v>84.513000000000005</v>
      </c>
      <c r="S378" s="2" t="s">
        <v>598</v>
      </c>
      <c r="T378" s="2" t="s">
        <v>598</v>
      </c>
      <c r="U378" s="2" t="s">
        <v>598</v>
      </c>
      <c r="V378" s="2" t="s">
        <v>598</v>
      </c>
      <c r="W378" s="2" t="s">
        <v>598</v>
      </c>
      <c r="X378" s="2" t="s">
        <v>598</v>
      </c>
      <c r="Y378" s="2" t="s">
        <v>598</v>
      </c>
      <c r="Z378" s="2" t="s">
        <v>598</v>
      </c>
      <c r="AA378" s="2" t="s">
        <v>598</v>
      </c>
      <c r="AB378" s="2" t="s">
        <v>598</v>
      </c>
      <c r="AC378" s="2" t="s">
        <v>598</v>
      </c>
      <c r="AD378" s="2">
        <v>16.931999999999999</v>
      </c>
      <c r="AE378" s="2" t="s">
        <v>598</v>
      </c>
      <c r="AF378" s="2" t="s">
        <v>598</v>
      </c>
      <c r="AG378" s="2" t="s">
        <v>598</v>
      </c>
      <c r="AH378" s="2" t="s">
        <v>598</v>
      </c>
      <c r="AI378" s="2" t="s">
        <v>598</v>
      </c>
      <c r="AM378" s="20">
        <f t="shared" si="15"/>
        <v>102.65300000000001</v>
      </c>
      <c r="AN378" s="20">
        <f t="shared" si="16"/>
        <v>89.361000000000004</v>
      </c>
      <c r="AO378" s="92">
        <f t="shared" si="17"/>
        <v>0.87051523092359695</v>
      </c>
    </row>
    <row r="379" spans="1:41" ht="15" customHeight="1" x14ac:dyDescent="0.25">
      <c r="A379" s="2" t="s">
        <v>501</v>
      </c>
      <c r="B379" s="2" t="s">
        <v>520</v>
      </c>
      <c r="C379" s="2">
        <v>2014</v>
      </c>
      <c r="D379" s="2" t="s">
        <v>598</v>
      </c>
      <c r="E379" s="2" t="s">
        <v>598</v>
      </c>
      <c r="F379" s="2" t="s">
        <v>598</v>
      </c>
      <c r="G379" s="2" t="s">
        <v>598</v>
      </c>
      <c r="H379" s="2" t="s">
        <v>598</v>
      </c>
      <c r="I379" s="2" t="s">
        <v>598</v>
      </c>
      <c r="J379" s="2" t="s">
        <v>598</v>
      </c>
      <c r="K379" s="2" t="s">
        <v>598</v>
      </c>
      <c r="L379" s="2" t="s">
        <v>599</v>
      </c>
      <c r="M379" s="2" t="s">
        <v>598</v>
      </c>
      <c r="N379" s="2" t="s">
        <v>598</v>
      </c>
      <c r="O379" s="2" t="s">
        <v>598</v>
      </c>
      <c r="P379" s="2" t="s">
        <v>598</v>
      </c>
      <c r="Q379" s="2" t="s">
        <v>598</v>
      </c>
      <c r="R379" s="2" t="s">
        <v>598</v>
      </c>
      <c r="S379" s="2" t="s">
        <v>598</v>
      </c>
      <c r="T379" s="2" t="s">
        <v>598</v>
      </c>
      <c r="U379" s="2" t="s">
        <v>598</v>
      </c>
      <c r="V379" s="2" t="s">
        <v>598</v>
      </c>
      <c r="W379" s="2" t="s">
        <v>598</v>
      </c>
      <c r="X379" s="2" t="s">
        <v>598</v>
      </c>
      <c r="Y379" s="2" t="s">
        <v>598</v>
      </c>
      <c r="Z379" s="2" t="s">
        <v>598</v>
      </c>
      <c r="AA379" s="2" t="s">
        <v>598</v>
      </c>
      <c r="AB379" s="2" t="s">
        <v>598</v>
      </c>
      <c r="AC379" s="2" t="s">
        <v>598</v>
      </c>
      <c r="AD379" s="2" t="s">
        <v>598</v>
      </c>
      <c r="AE379" s="2" t="s">
        <v>598</v>
      </c>
      <c r="AF379" s="2" t="s">
        <v>598</v>
      </c>
      <c r="AG379" s="2" t="s">
        <v>598</v>
      </c>
      <c r="AH379" s="2" t="s">
        <v>598</v>
      </c>
      <c r="AI379" s="2" t="s">
        <v>598</v>
      </c>
      <c r="AM379" s="20">
        <f t="shared" si="15"/>
        <v>0</v>
      </c>
      <c r="AN379" s="20">
        <f t="shared" si="16"/>
        <v>0</v>
      </c>
      <c r="AO379" s="92" t="str">
        <f t="shared" si="17"/>
        <v/>
      </c>
    </row>
    <row r="380" spans="1:41" ht="15" customHeight="1" x14ac:dyDescent="0.25">
      <c r="A380" s="2" t="s">
        <v>501</v>
      </c>
      <c r="B380" s="2" t="s">
        <v>521</v>
      </c>
      <c r="C380" s="2">
        <v>2014</v>
      </c>
      <c r="D380" s="2" t="s">
        <v>598</v>
      </c>
      <c r="E380" s="2" t="s">
        <v>598</v>
      </c>
      <c r="F380" s="2" t="s">
        <v>598</v>
      </c>
      <c r="G380" s="2" t="s">
        <v>598</v>
      </c>
      <c r="H380" s="2" t="s">
        <v>598</v>
      </c>
      <c r="I380" s="2" t="s">
        <v>598</v>
      </c>
      <c r="J380" s="2" t="s">
        <v>598</v>
      </c>
      <c r="K380" s="2" t="s">
        <v>598</v>
      </c>
      <c r="L380" s="2" t="s">
        <v>599</v>
      </c>
      <c r="M380" s="2" t="s">
        <v>598</v>
      </c>
      <c r="N380" s="2" t="s">
        <v>598</v>
      </c>
      <c r="O380" s="2" t="s">
        <v>598</v>
      </c>
      <c r="P380" s="2" t="s">
        <v>598</v>
      </c>
      <c r="Q380" s="2" t="s">
        <v>598</v>
      </c>
      <c r="R380" s="2" t="s">
        <v>598</v>
      </c>
      <c r="S380" s="2" t="s">
        <v>598</v>
      </c>
      <c r="T380" s="2" t="s">
        <v>598</v>
      </c>
      <c r="U380" s="2" t="s">
        <v>598</v>
      </c>
      <c r="V380" s="2" t="s">
        <v>598</v>
      </c>
      <c r="W380" s="2" t="s">
        <v>598</v>
      </c>
      <c r="X380" s="2" t="s">
        <v>598</v>
      </c>
      <c r="Y380" s="2" t="s">
        <v>598</v>
      </c>
      <c r="Z380" s="2" t="s">
        <v>598</v>
      </c>
      <c r="AA380" s="2" t="s">
        <v>598</v>
      </c>
      <c r="AB380" s="2" t="s">
        <v>598</v>
      </c>
      <c r="AC380" s="2" t="s">
        <v>598</v>
      </c>
      <c r="AD380" s="2" t="s">
        <v>598</v>
      </c>
      <c r="AE380" s="2" t="s">
        <v>598</v>
      </c>
      <c r="AF380" s="2" t="s">
        <v>598</v>
      </c>
      <c r="AG380" s="2" t="s">
        <v>598</v>
      </c>
      <c r="AH380" s="2" t="s">
        <v>598</v>
      </c>
      <c r="AI380" s="2" t="s">
        <v>598</v>
      </c>
      <c r="AM380" s="20">
        <f t="shared" si="15"/>
        <v>0</v>
      </c>
      <c r="AN380" s="20">
        <f t="shared" si="16"/>
        <v>0</v>
      </c>
      <c r="AO380" s="92" t="str">
        <f t="shared" si="17"/>
        <v/>
      </c>
    </row>
    <row r="381" spans="1:41" ht="15" customHeight="1" x14ac:dyDescent="0.25">
      <c r="A381" s="2" t="s">
        <v>522</v>
      </c>
      <c r="B381" s="2" t="s">
        <v>523</v>
      </c>
      <c r="C381" s="2">
        <v>2014</v>
      </c>
      <c r="D381" s="2">
        <v>0</v>
      </c>
      <c r="E381" s="2">
        <v>0</v>
      </c>
      <c r="F381" s="2" t="s">
        <v>598</v>
      </c>
      <c r="G381" s="2">
        <v>0</v>
      </c>
      <c r="H381" s="2" t="s">
        <v>598</v>
      </c>
      <c r="I381" s="2" t="s">
        <v>598</v>
      </c>
      <c r="J381" s="2" t="s">
        <v>598</v>
      </c>
      <c r="K381" s="2" t="s">
        <v>598</v>
      </c>
      <c r="L381" s="2" t="s">
        <v>599</v>
      </c>
      <c r="M381" s="2" t="s">
        <v>598</v>
      </c>
      <c r="N381" s="2" t="s">
        <v>598</v>
      </c>
      <c r="O381" s="2" t="s">
        <v>598</v>
      </c>
      <c r="P381" s="2" t="s">
        <v>598</v>
      </c>
      <c r="Q381" s="2" t="s">
        <v>598</v>
      </c>
      <c r="R381" s="2" t="s">
        <v>598</v>
      </c>
      <c r="S381" s="2" t="s">
        <v>598</v>
      </c>
      <c r="T381" s="2" t="s">
        <v>598</v>
      </c>
      <c r="U381" s="2" t="s">
        <v>598</v>
      </c>
      <c r="V381" s="2" t="s">
        <v>598</v>
      </c>
      <c r="W381" s="2" t="s">
        <v>598</v>
      </c>
      <c r="X381" s="2" t="s">
        <v>598</v>
      </c>
      <c r="Y381" s="2" t="s">
        <v>598</v>
      </c>
      <c r="Z381" s="2" t="s">
        <v>598</v>
      </c>
      <c r="AA381" s="2" t="s">
        <v>598</v>
      </c>
      <c r="AB381" s="2" t="s">
        <v>598</v>
      </c>
      <c r="AC381" s="2" t="s">
        <v>598</v>
      </c>
      <c r="AD381" s="2" t="s">
        <v>598</v>
      </c>
      <c r="AE381" s="2" t="s">
        <v>598</v>
      </c>
      <c r="AF381" s="2" t="s">
        <v>598</v>
      </c>
      <c r="AG381" s="2" t="s">
        <v>598</v>
      </c>
      <c r="AH381" s="2" t="s">
        <v>598</v>
      </c>
      <c r="AI381" s="2" t="s">
        <v>598</v>
      </c>
      <c r="AM381" s="20">
        <f t="shared" si="15"/>
        <v>0</v>
      </c>
      <c r="AN381" s="20">
        <f t="shared" si="16"/>
        <v>0</v>
      </c>
      <c r="AO381" s="92" t="str">
        <f t="shared" si="17"/>
        <v/>
      </c>
    </row>
    <row r="382" spans="1:41" ht="15" customHeight="1" x14ac:dyDescent="0.25">
      <c r="A382" s="2" t="s">
        <v>522</v>
      </c>
      <c r="B382" s="2" t="s">
        <v>524</v>
      </c>
      <c r="C382" s="2">
        <v>2014</v>
      </c>
      <c r="D382" s="2">
        <v>121.75</v>
      </c>
      <c r="E382" s="2">
        <v>135.345</v>
      </c>
      <c r="F382" s="2" t="s">
        <v>598</v>
      </c>
      <c r="G382" s="2">
        <v>0</v>
      </c>
      <c r="H382" s="2" t="s">
        <v>598</v>
      </c>
      <c r="I382" s="2" t="s">
        <v>598</v>
      </c>
      <c r="J382" s="2" t="s">
        <v>598</v>
      </c>
      <c r="K382" s="2">
        <v>3.1440000000000001</v>
      </c>
      <c r="L382" s="2" t="s">
        <v>599</v>
      </c>
      <c r="M382" s="2">
        <v>34.5</v>
      </c>
      <c r="N382" s="2">
        <v>31.4</v>
      </c>
      <c r="O382" s="2">
        <v>35.5</v>
      </c>
      <c r="P382" s="2" t="s">
        <v>598</v>
      </c>
      <c r="Q382" s="2" t="s">
        <v>598</v>
      </c>
      <c r="R382" s="2" t="s">
        <v>598</v>
      </c>
      <c r="S382" s="2" t="s">
        <v>8</v>
      </c>
      <c r="T382" s="2" t="s">
        <v>598</v>
      </c>
      <c r="U382" s="2" t="s">
        <v>598</v>
      </c>
      <c r="V382" s="2" t="s">
        <v>598</v>
      </c>
      <c r="W382" s="2" t="s">
        <v>598</v>
      </c>
      <c r="X382" s="2" t="s">
        <v>598</v>
      </c>
      <c r="Y382" s="2">
        <v>6.9980000000000002</v>
      </c>
      <c r="Z382" s="2" t="s">
        <v>598</v>
      </c>
      <c r="AA382" s="2">
        <v>0</v>
      </c>
      <c r="AB382" s="2" t="s">
        <v>598</v>
      </c>
      <c r="AC382" s="2">
        <v>0.68899999999999995</v>
      </c>
      <c r="AD382" s="2">
        <v>20.911000000000001</v>
      </c>
      <c r="AE382" s="2" t="s">
        <v>598</v>
      </c>
      <c r="AF382" s="2" t="s">
        <v>598</v>
      </c>
      <c r="AG382" s="2" t="s">
        <v>598</v>
      </c>
      <c r="AH382" s="2">
        <v>2.2029999999999998</v>
      </c>
      <c r="AI382" s="2">
        <v>2.2029999999999998</v>
      </c>
      <c r="AM382" s="20">
        <f t="shared" si="15"/>
        <v>135.345</v>
      </c>
      <c r="AN382" s="20">
        <f t="shared" si="16"/>
        <v>121.75</v>
      </c>
      <c r="AO382" s="92">
        <f t="shared" si="17"/>
        <v>0.89955299420000745</v>
      </c>
    </row>
    <row r="383" spans="1:41" ht="15" customHeight="1" x14ac:dyDescent="0.25">
      <c r="A383" s="2" t="s">
        <v>525</v>
      </c>
      <c r="B383" s="2" t="s">
        <v>526</v>
      </c>
      <c r="C383" s="2">
        <v>2014</v>
      </c>
      <c r="D383" s="2">
        <v>84.929000000000002</v>
      </c>
      <c r="E383" s="2">
        <v>101.749</v>
      </c>
      <c r="F383" s="2" t="s">
        <v>598</v>
      </c>
      <c r="G383" s="2">
        <v>0.75700000000000001</v>
      </c>
      <c r="H383" s="2" t="s">
        <v>598</v>
      </c>
      <c r="I383" s="2" t="s">
        <v>598</v>
      </c>
      <c r="J383" s="2" t="s">
        <v>598</v>
      </c>
      <c r="K383" s="2" t="s">
        <v>598</v>
      </c>
      <c r="L383" s="2" t="s">
        <v>599</v>
      </c>
      <c r="M383" s="2">
        <v>22.126999999999999</v>
      </c>
      <c r="N383" s="2">
        <v>4.1689999999999996</v>
      </c>
      <c r="O383" s="2">
        <v>41.067999999999998</v>
      </c>
      <c r="P383" s="2">
        <v>8.4019999999999992</v>
      </c>
      <c r="Q383" s="2" t="s">
        <v>598</v>
      </c>
      <c r="R383" s="2" t="s">
        <v>598</v>
      </c>
      <c r="S383" s="2" t="s">
        <v>8</v>
      </c>
      <c r="T383" s="2" t="s">
        <v>598</v>
      </c>
      <c r="U383" s="2" t="s">
        <v>598</v>
      </c>
      <c r="V383" s="2" t="s">
        <v>598</v>
      </c>
      <c r="W383" s="2" t="s">
        <v>598</v>
      </c>
      <c r="X383" s="2" t="s">
        <v>598</v>
      </c>
      <c r="Y383" s="2">
        <v>5.19</v>
      </c>
      <c r="Z383" s="2" t="s">
        <v>598</v>
      </c>
      <c r="AA383" s="2">
        <v>5.3869999999999996</v>
      </c>
      <c r="AB383" s="2" t="s">
        <v>598</v>
      </c>
      <c r="AC383" s="2" t="s">
        <v>598</v>
      </c>
      <c r="AD383" s="2">
        <v>14.648999999999999</v>
      </c>
      <c r="AE383" s="2" t="s">
        <v>598</v>
      </c>
      <c r="AF383" s="2" t="s">
        <v>598</v>
      </c>
      <c r="AG383" s="2" t="s">
        <v>598</v>
      </c>
      <c r="AH383" s="2" t="s">
        <v>598</v>
      </c>
      <c r="AI383" s="2" t="s">
        <v>598</v>
      </c>
      <c r="AM383" s="20">
        <f t="shared" si="15"/>
        <v>101.749</v>
      </c>
      <c r="AN383" s="20">
        <f t="shared" si="16"/>
        <v>84.929000000000002</v>
      </c>
      <c r="AO383" s="92">
        <f t="shared" si="17"/>
        <v>0.8346912500368554</v>
      </c>
    </row>
    <row r="384" spans="1:41" ht="15" customHeight="1" x14ac:dyDescent="0.25">
      <c r="A384" s="2" t="s">
        <v>525</v>
      </c>
      <c r="B384" s="2" t="s">
        <v>527</v>
      </c>
      <c r="C384" s="2">
        <v>2014</v>
      </c>
      <c r="D384" s="2">
        <v>11.930999999999999</v>
      </c>
      <c r="E384" s="2">
        <v>14.696</v>
      </c>
      <c r="F384" s="2" t="s">
        <v>598</v>
      </c>
      <c r="G384" s="2">
        <v>0.75700000000000001</v>
      </c>
      <c r="H384" s="2" t="s">
        <v>598</v>
      </c>
      <c r="I384" s="2" t="s">
        <v>598</v>
      </c>
      <c r="J384" s="2" t="s">
        <v>598</v>
      </c>
      <c r="K384" s="2" t="s">
        <v>598</v>
      </c>
      <c r="L384" s="2" t="s">
        <v>599</v>
      </c>
      <c r="M384" s="2" t="s">
        <v>598</v>
      </c>
      <c r="N384" s="2" t="s">
        <v>598</v>
      </c>
      <c r="O384" s="2">
        <v>13.939</v>
      </c>
      <c r="P384" s="2" t="s">
        <v>598</v>
      </c>
      <c r="Q384" s="2" t="s">
        <v>598</v>
      </c>
      <c r="R384" s="2" t="s">
        <v>598</v>
      </c>
      <c r="S384" s="2" t="s">
        <v>8</v>
      </c>
      <c r="T384" s="2" t="s">
        <v>598</v>
      </c>
      <c r="U384" s="2" t="s">
        <v>598</v>
      </c>
      <c r="V384" s="2" t="s">
        <v>598</v>
      </c>
      <c r="W384" s="2" t="s">
        <v>598</v>
      </c>
      <c r="X384" s="2" t="s">
        <v>598</v>
      </c>
      <c r="Y384" s="2" t="s">
        <v>598</v>
      </c>
      <c r="Z384" s="2" t="s">
        <v>598</v>
      </c>
      <c r="AA384" s="2" t="s">
        <v>598</v>
      </c>
      <c r="AB384" s="2" t="s">
        <v>598</v>
      </c>
      <c r="AC384" s="2" t="s">
        <v>598</v>
      </c>
      <c r="AD384" s="2" t="s">
        <v>598</v>
      </c>
      <c r="AE384" s="2" t="s">
        <v>598</v>
      </c>
      <c r="AF384" s="2" t="s">
        <v>598</v>
      </c>
      <c r="AG384" s="2" t="s">
        <v>598</v>
      </c>
      <c r="AH384" s="2" t="s">
        <v>598</v>
      </c>
      <c r="AI384" s="2" t="s">
        <v>598</v>
      </c>
      <c r="AM384" s="20">
        <f t="shared" si="15"/>
        <v>14.696</v>
      </c>
      <c r="AN384" s="20">
        <f t="shared" si="16"/>
        <v>11.930999999999999</v>
      </c>
      <c r="AO384" s="92">
        <f t="shared" si="17"/>
        <v>0.81185356559608057</v>
      </c>
    </row>
    <row r="385" spans="1:41" ht="15" customHeight="1" x14ac:dyDescent="0.25">
      <c r="A385" s="2" t="s">
        <v>525</v>
      </c>
      <c r="B385" s="2" t="s">
        <v>528</v>
      </c>
      <c r="C385" s="2">
        <v>2014</v>
      </c>
      <c r="D385" s="2">
        <v>106.211</v>
      </c>
      <c r="E385" s="2">
        <v>125.131</v>
      </c>
      <c r="F385" s="2" t="s">
        <v>598</v>
      </c>
      <c r="G385" s="2">
        <v>2.931</v>
      </c>
      <c r="H385" s="2" t="s">
        <v>598</v>
      </c>
      <c r="I385" s="2" t="s">
        <v>598</v>
      </c>
      <c r="J385" s="2" t="s">
        <v>598</v>
      </c>
      <c r="K385" s="2" t="s">
        <v>598</v>
      </c>
      <c r="L385" s="2" t="s">
        <v>599</v>
      </c>
      <c r="M385" s="2">
        <v>2.5529999999999999</v>
      </c>
      <c r="N385" s="2">
        <v>8.7050000000000001</v>
      </c>
      <c r="O385" s="2">
        <v>9.0739999999999998</v>
      </c>
      <c r="P385" s="2">
        <v>5.4580000000000002</v>
      </c>
      <c r="Q385" s="2" t="s">
        <v>598</v>
      </c>
      <c r="R385" s="2" t="s">
        <v>598</v>
      </c>
      <c r="S385" s="2" t="s">
        <v>8</v>
      </c>
      <c r="T385" s="2" t="s">
        <v>598</v>
      </c>
      <c r="U385" s="2" t="s">
        <v>598</v>
      </c>
      <c r="V385" s="2" t="s">
        <v>598</v>
      </c>
      <c r="W385" s="2">
        <v>77.527000000000001</v>
      </c>
      <c r="X385" s="2" t="s">
        <v>598</v>
      </c>
      <c r="Y385" s="2" t="s">
        <v>598</v>
      </c>
      <c r="Z385" s="2" t="s">
        <v>598</v>
      </c>
      <c r="AA385" s="2" t="s">
        <v>598</v>
      </c>
      <c r="AB385" s="2" t="s">
        <v>598</v>
      </c>
      <c r="AC385" s="2" t="s">
        <v>598</v>
      </c>
      <c r="AD385" s="2">
        <v>18.882999999999999</v>
      </c>
      <c r="AE385" s="2" t="s">
        <v>598</v>
      </c>
      <c r="AF385" s="2" t="s">
        <v>598</v>
      </c>
      <c r="AG385" s="2" t="s">
        <v>598</v>
      </c>
      <c r="AH385" s="2" t="s">
        <v>598</v>
      </c>
      <c r="AI385" s="2" t="s">
        <v>598</v>
      </c>
      <c r="AM385" s="20">
        <f t="shared" si="15"/>
        <v>125.13099999999999</v>
      </c>
      <c r="AN385" s="20">
        <f t="shared" si="16"/>
        <v>106.211</v>
      </c>
      <c r="AO385" s="92">
        <f t="shared" si="17"/>
        <v>0.84879845921474306</v>
      </c>
    </row>
    <row r="386" spans="1:41" ht="15" customHeight="1" x14ac:dyDescent="0.25">
      <c r="A386" s="2" t="s">
        <v>525</v>
      </c>
      <c r="B386" s="2" t="s">
        <v>529</v>
      </c>
      <c r="C386" s="2">
        <v>2014</v>
      </c>
      <c r="D386" s="2" t="s">
        <v>598</v>
      </c>
      <c r="E386" s="2" t="s">
        <v>598</v>
      </c>
      <c r="F386" s="2" t="s">
        <v>598</v>
      </c>
      <c r="G386" s="2" t="s">
        <v>598</v>
      </c>
      <c r="H386" s="2" t="s">
        <v>598</v>
      </c>
      <c r="I386" s="2" t="s">
        <v>598</v>
      </c>
      <c r="J386" s="2" t="s">
        <v>598</v>
      </c>
      <c r="K386" s="2" t="s">
        <v>598</v>
      </c>
      <c r="L386" s="2" t="s">
        <v>599</v>
      </c>
      <c r="M386" s="2" t="s">
        <v>598</v>
      </c>
      <c r="N386" s="2" t="s">
        <v>598</v>
      </c>
      <c r="O386" s="2" t="s">
        <v>598</v>
      </c>
      <c r="P386" s="2" t="s">
        <v>598</v>
      </c>
      <c r="Q386" s="2" t="s">
        <v>598</v>
      </c>
      <c r="R386" s="2" t="s">
        <v>598</v>
      </c>
      <c r="S386" s="2" t="s">
        <v>598</v>
      </c>
      <c r="T386" s="2" t="s">
        <v>598</v>
      </c>
      <c r="U386" s="2" t="s">
        <v>598</v>
      </c>
      <c r="V386" s="2" t="s">
        <v>598</v>
      </c>
      <c r="W386" s="2" t="s">
        <v>598</v>
      </c>
      <c r="X386" s="2" t="s">
        <v>598</v>
      </c>
      <c r="Y386" s="2" t="s">
        <v>598</v>
      </c>
      <c r="Z386" s="2" t="s">
        <v>598</v>
      </c>
      <c r="AA386" s="2" t="s">
        <v>598</v>
      </c>
      <c r="AB386" s="2" t="s">
        <v>598</v>
      </c>
      <c r="AC386" s="2" t="s">
        <v>598</v>
      </c>
      <c r="AD386" s="2" t="s">
        <v>598</v>
      </c>
      <c r="AE386" s="2" t="s">
        <v>598</v>
      </c>
      <c r="AF386" s="2" t="s">
        <v>598</v>
      </c>
      <c r="AG386" s="2" t="s">
        <v>598</v>
      </c>
      <c r="AH386" s="2" t="s">
        <v>598</v>
      </c>
      <c r="AI386" s="2" t="s">
        <v>598</v>
      </c>
      <c r="AM386" s="20">
        <f t="shared" si="15"/>
        <v>0</v>
      </c>
      <c r="AN386" s="20">
        <f t="shared" si="16"/>
        <v>0</v>
      </c>
      <c r="AO386" s="92" t="str">
        <f t="shared" si="17"/>
        <v/>
      </c>
    </row>
    <row r="387" spans="1:41" ht="15" customHeight="1" x14ac:dyDescent="0.25">
      <c r="A387" s="2" t="s">
        <v>530</v>
      </c>
      <c r="B387" s="2" t="s">
        <v>531</v>
      </c>
      <c r="C387" s="2">
        <v>2014</v>
      </c>
      <c r="D387" s="2">
        <v>8.3770000000000007</v>
      </c>
      <c r="E387" s="2">
        <v>9.7720000000000002</v>
      </c>
      <c r="F387" s="2">
        <v>0</v>
      </c>
      <c r="G387" s="2">
        <v>0.72199999999999998</v>
      </c>
      <c r="H387" s="2">
        <v>0</v>
      </c>
      <c r="I387" s="2">
        <v>0</v>
      </c>
      <c r="J387" s="2">
        <v>0</v>
      </c>
      <c r="K387" s="2">
        <v>0</v>
      </c>
      <c r="L387" s="2" t="s">
        <v>607</v>
      </c>
      <c r="M387" s="2">
        <v>0</v>
      </c>
      <c r="N387" s="2">
        <v>0</v>
      </c>
      <c r="O387" s="2">
        <v>9.0500000000000007</v>
      </c>
      <c r="P387" s="2">
        <v>0</v>
      </c>
      <c r="Q387" s="2">
        <v>0</v>
      </c>
      <c r="R387" s="2">
        <v>0</v>
      </c>
      <c r="S387" s="2" t="s">
        <v>8</v>
      </c>
      <c r="T387" s="2" t="s">
        <v>598</v>
      </c>
      <c r="U387" s="2" t="s">
        <v>598</v>
      </c>
      <c r="V387" s="2" t="s">
        <v>598</v>
      </c>
      <c r="W387" s="2" t="s">
        <v>598</v>
      </c>
      <c r="X387" s="2" t="s">
        <v>598</v>
      </c>
      <c r="Y387" s="2" t="s">
        <v>598</v>
      </c>
      <c r="Z387" s="2" t="s">
        <v>598</v>
      </c>
      <c r="AA387" s="2" t="s">
        <v>598</v>
      </c>
      <c r="AB387" s="2" t="s">
        <v>598</v>
      </c>
      <c r="AC387" s="2" t="s">
        <v>598</v>
      </c>
      <c r="AD387" s="2" t="s">
        <v>598</v>
      </c>
      <c r="AE387" s="2" t="s">
        <v>598</v>
      </c>
      <c r="AF387" s="2" t="s">
        <v>598</v>
      </c>
      <c r="AG387" s="2" t="s">
        <v>598</v>
      </c>
      <c r="AH387" s="2">
        <v>0</v>
      </c>
      <c r="AI387" s="2" t="s">
        <v>598</v>
      </c>
      <c r="AM387" s="20">
        <f t="shared" ref="AM387:AM411" si="18">SUMPRODUCT(F387:AE387)+IFERROR(AI387/1,0)</f>
        <v>9.7720000000000002</v>
      </c>
      <c r="AN387" s="20">
        <f t="shared" ref="AN387:AN411" si="19">IFERROR(D387/1,0)</f>
        <v>8.3770000000000007</v>
      </c>
      <c r="AO387" s="92">
        <f t="shared" ref="AO387:AO411" si="20">IFERROR(AN387/AM387,"")</f>
        <v>0.85724519033974622</v>
      </c>
    </row>
    <row r="388" spans="1:41" ht="15" customHeight="1" x14ac:dyDescent="0.25">
      <c r="A388" s="2" t="s">
        <v>530</v>
      </c>
      <c r="B388" s="2" t="s">
        <v>532</v>
      </c>
      <c r="C388" s="2">
        <v>2014</v>
      </c>
      <c r="D388" s="2">
        <v>28.268999999999998</v>
      </c>
      <c r="E388" s="2">
        <v>36.658999999999999</v>
      </c>
      <c r="F388" s="2">
        <v>0</v>
      </c>
      <c r="G388" s="2">
        <v>2.637</v>
      </c>
      <c r="H388" s="2">
        <v>0</v>
      </c>
      <c r="I388" s="2">
        <v>0</v>
      </c>
      <c r="J388" s="2">
        <v>0</v>
      </c>
      <c r="K388" s="2">
        <v>0</v>
      </c>
      <c r="L388" s="2" t="s">
        <v>599</v>
      </c>
      <c r="M388" s="2">
        <v>10.457000000000001</v>
      </c>
      <c r="N388" s="2">
        <v>0</v>
      </c>
      <c r="O388" s="2">
        <v>23.565000000000001</v>
      </c>
      <c r="P388" s="2">
        <v>0</v>
      </c>
      <c r="Q388" s="2">
        <v>0</v>
      </c>
      <c r="R388" s="2">
        <v>0</v>
      </c>
      <c r="S388" s="2" t="s">
        <v>8</v>
      </c>
      <c r="T388" s="2" t="s">
        <v>598</v>
      </c>
      <c r="U388" s="2" t="s">
        <v>598</v>
      </c>
      <c r="V388" s="2" t="s">
        <v>598</v>
      </c>
      <c r="W388" s="2" t="s">
        <v>598</v>
      </c>
      <c r="X388" s="2" t="s">
        <v>598</v>
      </c>
      <c r="Y388" s="2" t="s">
        <v>598</v>
      </c>
      <c r="Z388" s="2" t="s">
        <v>598</v>
      </c>
      <c r="AA388" s="2" t="s">
        <v>598</v>
      </c>
      <c r="AB388" s="2" t="s">
        <v>598</v>
      </c>
      <c r="AC388" s="2" t="s">
        <v>598</v>
      </c>
      <c r="AD388" s="2" t="s">
        <v>598</v>
      </c>
      <c r="AE388" s="2" t="s">
        <v>598</v>
      </c>
      <c r="AF388" s="2" t="s">
        <v>598</v>
      </c>
      <c r="AG388" s="2" t="s">
        <v>598</v>
      </c>
      <c r="AH388" s="2" t="s">
        <v>598</v>
      </c>
      <c r="AI388" s="2" t="s">
        <v>598</v>
      </c>
      <c r="AM388" s="20">
        <f t="shared" si="18"/>
        <v>36.659000000000006</v>
      </c>
      <c r="AN388" s="20">
        <f t="shared" si="19"/>
        <v>28.268999999999998</v>
      </c>
      <c r="AO388" s="92">
        <f t="shared" si="20"/>
        <v>0.77113396437436899</v>
      </c>
    </row>
    <row r="389" spans="1:41" ht="15" customHeight="1" x14ac:dyDescent="0.25">
      <c r="A389" s="2" t="s">
        <v>530</v>
      </c>
      <c r="B389" s="2" t="s">
        <v>533</v>
      </c>
      <c r="C389" s="2">
        <v>2014</v>
      </c>
      <c r="D389" s="2">
        <v>95.52</v>
      </c>
      <c r="E389" s="2">
        <v>99.960999999999999</v>
      </c>
      <c r="F389" s="2">
        <v>0</v>
      </c>
      <c r="G389" s="2">
        <v>2.4700000000000002</v>
      </c>
      <c r="H389" s="2">
        <v>0</v>
      </c>
      <c r="I389" s="2">
        <v>0</v>
      </c>
      <c r="J389" s="2">
        <v>0</v>
      </c>
      <c r="K389" s="2">
        <v>0</v>
      </c>
      <c r="L389" s="2" t="s">
        <v>599</v>
      </c>
      <c r="M389" s="2">
        <v>18.809999999999999</v>
      </c>
      <c r="N389" s="2">
        <v>2.0790000000000002</v>
      </c>
      <c r="O389" s="2">
        <v>3.746</v>
      </c>
      <c r="P389" s="2">
        <v>0</v>
      </c>
      <c r="Q389" s="2">
        <v>0</v>
      </c>
      <c r="R389" s="2">
        <v>0</v>
      </c>
      <c r="S389" s="2" t="s">
        <v>8</v>
      </c>
      <c r="T389" s="2">
        <v>0</v>
      </c>
      <c r="U389" s="2">
        <v>0</v>
      </c>
      <c r="V389" s="2">
        <v>0</v>
      </c>
      <c r="W389" s="2">
        <v>1.95</v>
      </c>
      <c r="X389" s="2">
        <v>0</v>
      </c>
      <c r="Y389" s="2">
        <v>0</v>
      </c>
      <c r="Z389" s="2">
        <v>0</v>
      </c>
      <c r="AA389" s="2">
        <v>0</v>
      </c>
      <c r="AB389" s="2">
        <v>64.52</v>
      </c>
      <c r="AC389" s="2">
        <v>0</v>
      </c>
      <c r="AD389" s="2">
        <v>6.3860000000000001</v>
      </c>
      <c r="AE389" s="2">
        <v>0</v>
      </c>
      <c r="AF389" s="2" t="s">
        <v>598</v>
      </c>
      <c r="AG389" s="2">
        <v>0</v>
      </c>
      <c r="AH389" s="2">
        <v>0</v>
      </c>
      <c r="AI389" s="2">
        <v>0</v>
      </c>
      <c r="AM389" s="20">
        <f t="shared" si="18"/>
        <v>99.960999999999984</v>
      </c>
      <c r="AN389" s="20">
        <f t="shared" si="19"/>
        <v>95.52</v>
      </c>
      <c r="AO389" s="92">
        <f t="shared" si="20"/>
        <v>0.95557267334260376</v>
      </c>
    </row>
    <row r="390" spans="1:41" ht="15" customHeight="1" x14ac:dyDescent="0.25">
      <c r="A390" s="2" t="s">
        <v>534</v>
      </c>
      <c r="B390" s="2" t="s">
        <v>535</v>
      </c>
      <c r="C390" s="2">
        <v>2014</v>
      </c>
      <c r="D390" s="2">
        <v>17.100000000000001</v>
      </c>
      <c r="E390" s="2">
        <v>19.018999999999998</v>
      </c>
      <c r="F390" s="2" t="s">
        <v>598</v>
      </c>
      <c r="G390" s="2" t="s">
        <v>598</v>
      </c>
      <c r="H390" s="2" t="s">
        <v>598</v>
      </c>
      <c r="I390" s="2" t="s">
        <v>598</v>
      </c>
      <c r="J390" s="2" t="s">
        <v>598</v>
      </c>
      <c r="K390" s="2" t="s">
        <v>598</v>
      </c>
      <c r="L390" s="2" t="s">
        <v>599</v>
      </c>
      <c r="M390" s="2" t="s">
        <v>598</v>
      </c>
      <c r="N390" s="2" t="s">
        <v>598</v>
      </c>
      <c r="O390" s="2">
        <v>15.669</v>
      </c>
      <c r="P390" s="2" t="s">
        <v>598</v>
      </c>
      <c r="Q390" s="2" t="s">
        <v>598</v>
      </c>
      <c r="R390" s="2" t="s">
        <v>598</v>
      </c>
      <c r="S390" s="2" t="s">
        <v>8</v>
      </c>
      <c r="T390" s="2">
        <v>2.5680000000000001</v>
      </c>
      <c r="U390" s="2" t="s">
        <v>598</v>
      </c>
      <c r="V390" s="2" t="s">
        <v>598</v>
      </c>
      <c r="W390" s="2" t="s">
        <v>598</v>
      </c>
      <c r="X390" s="2" t="s">
        <v>598</v>
      </c>
      <c r="Y390" s="2">
        <v>0.78200000000000003</v>
      </c>
      <c r="Z390" s="2" t="s">
        <v>598</v>
      </c>
      <c r="AA390" s="2" t="s">
        <v>598</v>
      </c>
      <c r="AB390" s="2" t="s">
        <v>598</v>
      </c>
      <c r="AC390" s="2" t="s">
        <v>598</v>
      </c>
      <c r="AD390" s="2" t="s">
        <v>598</v>
      </c>
      <c r="AE390" s="2" t="s">
        <v>598</v>
      </c>
      <c r="AF390" s="2" t="s">
        <v>598</v>
      </c>
      <c r="AG390" s="2" t="s">
        <v>598</v>
      </c>
      <c r="AH390" s="2" t="s">
        <v>598</v>
      </c>
      <c r="AI390" s="2" t="s">
        <v>598</v>
      </c>
      <c r="AM390" s="20">
        <f t="shared" si="18"/>
        <v>19.019000000000002</v>
      </c>
      <c r="AN390" s="20">
        <f t="shared" si="19"/>
        <v>17.100000000000001</v>
      </c>
      <c r="AO390" s="92">
        <f t="shared" si="20"/>
        <v>0.89910089910089908</v>
      </c>
    </row>
    <row r="391" spans="1:41" ht="15" customHeight="1" x14ac:dyDescent="0.25">
      <c r="A391" s="2" t="s">
        <v>534</v>
      </c>
      <c r="B391" s="2" t="s">
        <v>536</v>
      </c>
      <c r="C391" s="2">
        <v>2014</v>
      </c>
      <c r="D391" s="2">
        <v>8.6649999999999991</v>
      </c>
      <c r="E391" s="2">
        <v>11.063000000000001</v>
      </c>
      <c r="F391" s="2" t="s">
        <v>598</v>
      </c>
      <c r="G391" s="2" t="s">
        <v>598</v>
      </c>
      <c r="H391" s="2" t="s">
        <v>598</v>
      </c>
      <c r="I391" s="2" t="s">
        <v>598</v>
      </c>
      <c r="J391" s="2" t="s">
        <v>598</v>
      </c>
      <c r="K391" s="2" t="s">
        <v>598</v>
      </c>
      <c r="L391" s="2" t="s">
        <v>599</v>
      </c>
      <c r="M391" s="2" t="s">
        <v>598</v>
      </c>
      <c r="N391" s="2" t="s">
        <v>598</v>
      </c>
      <c r="O391" s="2">
        <v>8.1489999999999991</v>
      </c>
      <c r="P391" s="2" t="s">
        <v>598</v>
      </c>
      <c r="Q391" s="2" t="s">
        <v>598</v>
      </c>
      <c r="R391" s="2" t="s">
        <v>598</v>
      </c>
      <c r="S391" s="2" t="s">
        <v>598</v>
      </c>
      <c r="T391" s="2">
        <v>2.331</v>
      </c>
      <c r="U391" s="2" t="s">
        <v>598</v>
      </c>
      <c r="V391" s="2" t="s">
        <v>598</v>
      </c>
      <c r="W391" s="2" t="s">
        <v>598</v>
      </c>
      <c r="X391" s="2" t="s">
        <v>598</v>
      </c>
      <c r="Y391" s="2">
        <v>0.58299999999999996</v>
      </c>
      <c r="Z391" s="2" t="s">
        <v>598</v>
      </c>
      <c r="AA391" s="2" t="s">
        <v>598</v>
      </c>
      <c r="AB391" s="2" t="s">
        <v>598</v>
      </c>
      <c r="AC391" s="2" t="s">
        <v>598</v>
      </c>
      <c r="AD391" s="2" t="s">
        <v>598</v>
      </c>
      <c r="AE391" s="2" t="s">
        <v>598</v>
      </c>
      <c r="AF391" s="2" t="s">
        <v>598</v>
      </c>
      <c r="AG391" s="2" t="s">
        <v>598</v>
      </c>
      <c r="AH391" s="2" t="s">
        <v>598</v>
      </c>
      <c r="AI391" s="2" t="s">
        <v>598</v>
      </c>
      <c r="AM391" s="20">
        <f t="shared" si="18"/>
        <v>11.062999999999999</v>
      </c>
      <c r="AN391" s="20">
        <f t="shared" si="19"/>
        <v>8.6649999999999991</v>
      </c>
      <c r="AO391" s="92">
        <f t="shared" si="20"/>
        <v>0.78324143541534852</v>
      </c>
    </row>
    <row r="392" spans="1:41" ht="15" customHeight="1" x14ac:dyDescent="0.25">
      <c r="A392" s="2" t="s">
        <v>534</v>
      </c>
      <c r="B392" s="2" t="s">
        <v>537</v>
      </c>
      <c r="C392" s="2">
        <v>2014</v>
      </c>
      <c r="D392" s="2">
        <v>11.87</v>
      </c>
      <c r="E392" s="2">
        <v>14.510999999999999</v>
      </c>
      <c r="F392" s="2" t="s">
        <v>598</v>
      </c>
      <c r="G392" s="2">
        <v>0</v>
      </c>
      <c r="H392" s="2" t="s">
        <v>598</v>
      </c>
      <c r="I392" s="2" t="s">
        <v>598</v>
      </c>
      <c r="J392" s="2" t="s">
        <v>598</v>
      </c>
      <c r="K392" s="2" t="s">
        <v>598</v>
      </c>
      <c r="L392" s="2" t="s">
        <v>599</v>
      </c>
      <c r="M392" s="2" t="s">
        <v>598</v>
      </c>
      <c r="N392" s="2" t="s">
        <v>598</v>
      </c>
      <c r="O392" s="2">
        <v>13.99</v>
      </c>
      <c r="P392" s="2" t="s">
        <v>598</v>
      </c>
      <c r="Q392" s="2" t="s">
        <v>598</v>
      </c>
      <c r="R392" s="2" t="s">
        <v>598</v>
      </c>
      <c r="S392" s="2" t="s">
        <v>598</v>
      </c>
      <c r="T392" s="2" t="s">
        <v>598</v>
      </c>
      <c r="U392" s="2" t="s">
        <v>598</v>
      </c>
      <c r="V392" s="2" t="s">
        <v>598</v>
      </c>
      <c r="W392" s="2" t="s">
        <v>598</v>
      </c>
      <c r="X392" s="2" t="s">
        <v>598</v>
      </c>
      <c r="Y392" s="2">
        <v>0.52100000000000002</v>
      </c>
      <c r="Z392" s="2" t="s">
        <v>598</v>
      </c>
      <c r="AA392" s="2" t="s">
        <v>598</v>
      </c>
      <c r="AB392" s="2" t="s">
        <v>598</v>
      </c>
      <c r="AC392" s="2" t="s">
        <v>598</v>
      </c>
      <c r="AD392" s="2" t="s">
        <v>598</v>
      </c>
      <c r="AE392" s="2" t="s">
        <v>598</v>
      </c>
      <c r="AF392" s="2" t="s">
        <v>598</v>
      </c>
      <c r="AG392" s="2" t="s">
        <v>598</v>
      </c>
      <c r="AH392" s="2" t="s">
        <v>598</v>
      </c>
      <c r="AI392" s="2" t="s">
        <v>598</v>
      </c>
      <c r="AM392" s="20">
        <f t="shared" si="18"/>
        <v>14.511000000000001</v>
      </c>
      <c r="AN392" s="20">
        <f t="shared" si="19"/>
        <v>11.87</v>
      </c>
      <c r="AO392" s="92">
        <f t="shared" si="20"/>
        <v>0.8180001378264764</v>
      </c>
    </row>
    <row r="393" spans="1:41" ht="15" customHeight="1" x14ac:dyDescent="0.25">
      <c r="A393" s="2" t="s">
        <v>534</v>
      </c>
      <c r="B393" s="2" t="s">
        <v>538</v>
      </c>
      <c r="C393" s="2">
        <v>2014</v>
      </c>
      <c r="D393" s="2">
        <v>100.504</v>
      </c>
      <c r="E393" s="2">
        <v>118.24</v>
      </c>
      <c r="F393" s="2" t="s">
        <v>598</v>
      </c>
      <c r="G393" s="2" t="s">
        <v>598</v>
      </c>
      <c r="H393" s="2" t="s">
        <v>598</v>
      </c>
      <c r="I393" s="2">
        <v>8.2949999999999999</v>
      </c>
      <c r="J393" s="2" t="s">
        <v>598</v>
      </c>
      <c r="K393" s="2" t="s">
        <v>598</v>
      </c>
      <c r="L393" s="2" t="s">
        <v>599</v>
      </c>
      <c r="M393" s="2" t="s">
        <v>598</v>
      </c>
      <c r="N393" s="2" t="s">
        <v>598</v>
      </c>
      <c r="O393" s="2">
        <v>109.94499999999999</v>
      </c>
      <c r="P393" s="2" t="s">
        <v>598</v>
      </c>
      <c r="Q393" s="2" t="s">
        <v>598</v>
      </c>
      <c r="R393" s="2" t="s">
        <v>598</v>
      </c>
      <c r="S393" s="2" t="s">
        <v>598</v>
      </c>
      <c r="T393" s="2" t="s">
        <v>598</v>
      </c>
      <c r="U393" s="2" t="s">
        <v>598</v>
      </c>
      <c r="V393" s="2" t="s">
        <v>598</v>
      </c>
      <c r="W393" s="2" t="s">
        <v>598</v>
      </c>
      <c r="X393" s="2" t="s">
        <v>598</v>
      </c>
      <c r="Y393" s="2" t="s">
        <v>598</v>
      </c>
      <c r="Z393" s="2" t="s">
        <v>598</v>
      </c>
      <c r="AA393" s="2" t="s">
        <v>598</v>
      </c>
      <c r="AB393" s="2" t="s">
        <v>598</v>
      </c>
      <c r="AC393" s="2" t="s">
        <v>598</v>
      </c>
      <c r="AD393" s="2" t="s">
        <v>598</v>
      </c>
      <c r="AE393" s="2" t="s">
        <v>598</v>
      </c>
      <c r="AF393" s="2" t="s">
        <v>598</v>
      </c>
      <c r="AG393" s="2" t="s">
        <v>598</v>
      </c>
      <c r="AH393" s="2" t="s">
        <v>598</v>
      </c>
      <c r="AI393" s="2" t="s">
        <v>598</v>
      </c>
      <c r="AM393" s="20">
        <f t="shared" si="18"/>
        <v>118.24</v>
      </c>
      <c r="AN393" s="20">
        <f t="shared" si="19"/>
        <v>100.504</v>
      </c>
      <c r="AO393" s="92">
        <f t="shared" si="20"/>
        <v>0.85000000000000009</v>
      </c>
    </row>
    <row r="394" spans="1:41" ht="15" customHeight="1" x14ac:dyDescent="0.25">
      <c r="A394" s="2" t="s">
        <v>539</v>
      </c>
      <c r="B394" s="2" t="s">
        <v>540</v>
      </c>
      <c r="C394" s="2">
        <v>2014</v>
      </c>
      <c r="D394" s="2">
        <v>110.91</v>
      </c>
      <c r="E394" s="2">
        <v>129.41200000000001</v>
      </c>
      <c r="F394" s="2">
        <v>0</v>
      </c>
      <c r="G394" s="2">
        <v>2.3380000000000001</v>
      </c>
      <c r="H394" s="2">
        <v>0</v>
      </c>
      <c r="I394" s="2">
        <v>0</v>
      </c>
      <c r="J394" s="2">
        <v>0</v>
      </c>
      <c r="K394" s="2">
        <v>0</v>
      </c>
      <c r="L394" s="2" t="s">
        <v>599</v>
      </c>
      <c r="M394" s="2">
        <v>90.509</v>
      </c>
      <c r="N394" s="2">
        <v>0</v>
      </c>
      <c r="O394" s="2">
        <v>10.595000000000001</v>
      </c>
      <c r="P394" s="2">
        <v>0</v>
      </c>
      <c r="Q394" s="2">
        <v>1.3280000000000001</v>
      </c>
      <c r="R394" s="2">
        <v>0</v>
      </c>
      <c r="S394" s="2" t="s">
        <v>8</v>
      </c>
      <c r="T394" s="2">
        <v>3.4540000000000002</v>
      </c>
      <c r="U394" s="2">
        <v>0</v>
      </c>
      <c r="V394" s="2">
        <v>0</v>
      </c>
      <c r="W394" s="2">
        <v>0</v>
      </c>
      <c r="X394" s="2">
        <v>0</v>
      </c>
      <c r="Y394" s="2">
        <v>0</v>
      </c>
      <c r="Z394" s="2">
        <v>0</v>
      </c>
      <c r="AA394" s="2">
        <v>0</v>
      </c>
      <c r="AB394" s="2">
        <v>0</v>
      </c>
      <c r="AC394" s="2">
        <v>4.3780000000000001</v>
      </c>
      <c r="AD394" s="2">
        <v>16.809999999999999</v>
      </c>
      <c r="AE394" s="2">
        <v>0</v>
      </c>
      <c r="AF394" s="2" t="s">
        <v>598</v>
      </c>
      <c r="AG394" s="2">
        <v>0</v>
      </c>
      <c r="AH394" s="2">
        <v>0</v>
      </c>
      <c r="AI394" s="2">
        <v>0</v>
      </c>
      <c r="AM394" s="20">
        <f t="shared" si="18"/>
        <v>129.41199999999998</v>
      </c>
      <c r="AN394" s="20">
        <f t="shared" si="19"/>
        <v>110.91</v>
      </c>
      <c r="AO394" s="92">
        <f t="shared" si="20"/>
        <v>0.85703025994498205</v>
      </c>
    </row>
    <row r="395" spans="1:41" ht="15" customHeight="1" x14ac:dyDescent="0.25">
      <c r="A395" s="2" t="s">
        <v>541</v>
      </c>
      <c r="B395" s="2" t="s">
        <v>542</v>
      </c>
      <c r="C395" s="2">
        <v>2014</v>
      </c>
      <c r="D395" s="2">
        <v>7.7</v>
      </c>
      <c r="E395" s="2">
        <v>7.7</v>
      </c>
      <c r="F395" s="2" t="s">
        <v>598</v>
      </c>
      <c r="G395" s="2" t="s">
        <v>598</v>
      </c>
      <c r="H395" s="2" t="s">
        <v>598</v>
      </c>
      <c r="I395" s="2" t="s">
        <v>598</v>
      </c>
      <c r="J395" s="2" t="s">
        <v>598</v>
      </c>
      <c r="K395" s="2" t="s">
        <v>598</v>
      </c>
      <c r="L395" s="2" t="s">
        <v>599</v>
      </c>
      <c r="M395" s="2" t="s">
        <v>598</v>
      </c>
      <c r="N395" s="2" t="s">
        <v>598</v>
      </c>
      <c r="O395" s="2" t="s">
        <v>598</v>
      </c>
      <c r="P395" s="2" t="s">
        <v>598</v>
      </c>
      <c r="Q395" s="2" t="s">
        <v>598</v>
      </c>
      <c r="R395" s="2" t="s">
        <v>598</v>
      </c>
      <c r="S395" s="2" t="s">
        <v>598</v>
      </c>
      <c r="T395" s="2">
        <v>7.7</v>
      </c>
      <c r="U395" s="2" t="s">
        <v>598</v>
      </c>
      <c r="V395" s="2" t="s">
        <v>598</v>
      </c>
      <c r="W395" s="2" t="s">
        <v>598</v>
      </c>
      <c r="X395" s="2" t="s">
        <v>598</v>
      </c>
      <c r="Y395" s="2" t="s">
        <v>598</v>
      </c>
      <c r="Z395" s="2" t="s">
        <v>598</v>
      </c>
      <c r="AA395" s="2" t="s">
        <v>598</v>
      </c>
      <c r="AB395" s="2" t="s">
        <v>598</v>
      </c>
      <c r="AC395" s="2" t="s">
        <v>598</v>
      </c>
      <c r="AD395" s="2" t="s">
        <v>598</v>
      </c>
      <c r="AE395" s="2" t="s">
        <v>598</v>
      </c>
      <c r="AF395" s="2" t="s">
        <v>598</v>
      </c>
      <c r="AG395" s="2" t="s">
        <v>598</v>
      </c>
      <c r="AH395" s="2" t="s">
        <v>598</v>
      </c>
      <c r="AI395" s="2" t="s">
        <v>598</v>
      </c>
      <c r="AM395" s="20">
        <f t="shared" si="18"/>
        <v>7.7</v>
      </c>
      <c r="AN395" s="20">
        <f t="shared" si="19"/>
        <v>7.7</v>
      </c>
      <c r="AO395" s="92">
        <f t="shared" si="20"/>
        <v>1</v>
      </c>
    </row>
    <row r="396" spans="1:41" ht="15" customHeight="1" x14ac:dyDescent="0.25">
      <c r="A396" s="2" t="s">
        <v>541</v>
      </c>
      <c r="B396" s="2" t="s">
        <v>543</v>
      </c>
      <c r="C396" s="2">
        <v>2014</v>
      </c>
      <c r="D396" s="2" t="s">
        <v>598</v>
      </c>
      <c r="E396" s="2">
        <v>0.6</v>
      </c>
      <c r="F396" s="2" t="s">
        <v>598</v>
      </c>
      <c r="G396" s="2">
        <v>0.6</v>
      </c>
      <c r="H396" s="2" t="s">
        <v>598</v>
      </c>
      <c r="I396" s="2" t="s">
        <v>598</v>
      </c>
      <c r="J396" s="2" t="s">
        <v>598</v>
      </c>
      <c r="K396" s="2" t="s">
        <v>598</v>
      </c>
      <c r="L396" s="2" t="s">
        <v>599</v>
      </c>
      <c r="M396" s="2" t="s">
        <v>598</v>
      </c>
      <c r="N396" s="2" t="s">
        <v>598</v>
      </c>
      <c r="O396" s="2" t="s">
        <v>598</v>
      </c>
      <c r="P396" s="2" t="s">
        <v>598</v>
      </c>
      <c r="Q396" s="2" t="s">
        <v>598</v>
      </c>
      <c r="R396" s="2" t="s">
        <v>598</v>
      </c>
      <c r="S396" s="2" t="s">
        <v>598</v>
      </c>
      <c r="T396" s="2" t="s">
        <v>598</v>
      </c>
      <c r="U396" s="2" t="s">
        <v>598</v>
      </c>
      <c r="V396" s="2" t="s">
        <v>598</v>
      </c>
      <c r="W396" s="2" t="s">
        <v>598</v>
      </c>
      <c r="X396" s="2" t="s">
        <v>598</v>
      </c>
      <c r="Y396" s="2" t="s">
        <v>598</v>
      </c>
      <c r="Z396" s="2" t="s">
        <v>598</v>
      </c>
      <c r="AA396" s="2" t="s">
        <v>598</v>
      </c>
      <c r="AB396" s="2" t="s">
        <v>598</v>
      </c>
      <c r="AC396" s="2" t="s">
        <v>598</v>
      </c>
      <c r="AD396" s="2" t="s">
        <v>598</v>
      </c>
      <c r="AE396" s="2" t="s">
        <v>598</v>
      </c>
      <c r="AF396" s="2" t="s">
        <v>598</v>
      </c>
      <c r="AG396" s="2" t="s">
        <v>598</v>
      </c>
      <c r="AH396" s="2" t="s">
        <v>598</v>
      </c>
      <c r="AI396" s="2" t="s">
        <v>598</v>
      </c>
      <c r="AM396" s="20">
        <f t="shared" si="18"/>
        <v>0.6</v>
      </c>
      <c r="AN396" s="20">
        <f t="shared" si="19"/>
        <v>0</v>
      </c>
      <c r="AO396" s="92">
        <f t="shared" si="20"/>
        <v>0</v>
      </c>
    </row>
    <row r="397" spans="1:41" ht="15" customHeight="1" x14ac:dyDescent="0.25">
      <c r="A397" s="2" t="s">
        <v>541</v>
      </c>
      <c r="B397" s="2" t="s">
        <v>544</v>
      </c>
      <c r="C397" s="2">
        <v>2014</v>
      </c>
      <c r="D397" s="2" t="s">
        <v>598</v>
      </c>
      <c r="E397" s="2">
        <v>9.6</v>
      </c>
      <c r="F397" s="2" t="s">
        <v>598</v>
      </c>
      <c r="G397" s="2">
        <v>0.5</v>
      </c>
      <c r="H397" s="2" t="s">
        <v>598</v>
      </c>
      <c r="I397" s="2" t="s">
        <v>598</v>
      </c>
      <c r="J397" s="2" t="s">
        <v>598</v>
      </c>
      <c r="K397" s="2" t="s">
        <v>598</v>
      </c>
      <c r="L397" s="2" t="s">
        <v>599</v>
      </c>
      <c r="M397" s="2" t="s">
        <v>598</v>
      </c>
      <c r="N397" s="2" t="s">
        <v>598</v>
      </c>
      <c r="O397" s="2">
        <v>2.8</v>
      </c>
      <c r="P397" s="2" t="s">
        <v>598</v>
      </c>
      <c r="Q397" s="2" t="s">
        <v>598</v>
      </c>
      <c r="R397" s="2" t="s">
        <v>598</v>
      </c>
      <c r="S397" s="2" t="s">
        <v>598</v>
      </c>
      <c r="T397" s="2">
        <v>6.3</v>
      </c>
      <c r="U397" s="2" t="s">
        <v>598</v>
      </c>
      <c r="V397" s="2" t="s">
        <v>598</v>
      </c>
      <c r="W397" s="2" t="s">
        <v>598</v>
      </c>
      <c r="X397" s="2" t="s">
        <v>598</v>
      </c>
      <c r="Y397" s="2" t="s">
        <v>598</v>
      </c>
      <c r="Z397" s="2" t="s">
        <v>598</v>
      </c>
      <c r="AA397" s="2" t="s">
        <v>598</v>
      </c>
      <c r="AB397" s="2" t="s">
        <v>598</v>
      </c>
      <c r="AC397" s="2" t="s">
        <v>598</v>
      </c>
      <c r="AD397" s="2" t="s">
        <v>598</v>
      </c>
      <c r="AE397" s="2" t="s">
        <v>598</v>
      </c>
      <c r="AF397" s="2" t="s">
        <v>598</v>
      </c>
      <c r="AG397" s="2" t="s">
        <v>598</v>
      </c>
      <c r="AH397" s="2" t="s">
        <v>598</v>
      </c>
      <c r="AI397" s="2" t="s">
        <v>598</v>
      </c>
      <c r="AM397" s="20">
        <f t="shared" si="18"/>
        <v>9.6</v>
      </c>
      <c r="AN397" s="20">
        <f t="shared" si="19"/>
        <v>0</v>
      </c>
      <c r="AO397" s="92">
        <f t="shared" si="20"/>
        <v>0</v>
      </c>
    </row>
    <row r="398" spans="1:41" ht="15" customHeight="1" x14ac:dyDescent="0.2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T398" s="2" t="s">
        <v>599</v>
      </c>
      <c r="U398" s="2" t="s">
        <v>599</v>
      </c>
      <c r="V398" s="2" t="s">
        <v>599</v>
      </c>
      <c r="W398" s="2" t="s">
        <v>599</v>
      </c>
      <c r="X398" s="2" t="s">
        <v>599</v>
      </c>
      <c r="Y398" s="2" t="s">
        <v>599</v>
      </c>
      <c r="Z398" s="2" t="s">
        <v>599</v>
      </c>
      <c r="AA398" s="2" t="s">
        <v>599</v>
      </c>
      <c r="AB398" s="2" t="s">
        <v>599</v>
      </c>
      <c r="AC398" s="2" t="s">
        <v>599</v>
      </c>
      <c r="AD398" s="2" t="s">
        <v>599</v>
      </c>
      <c r="AE398" s="2" t="s">
        <v>599</v>
      </c>
      <c r="AF398" s="2" t="s">
        <v>599</v>
      </c>
      <c r="AG398" s="2" t="s">
        <v>599</v>
      </c>
      <c r="AH398" s="2" t="s">
        <v>599</v>
      </c>
      <c r="AI398" s="2" t="s">
        <v>599</v>
      </c>
      <c r="AM398" s="20">
        <f t="shared" si="18"/>
        <v>0</v>
      </c>
      <c r="AN398" s="20">
        <f t="shared" si="19"/>
        <v>0</v>
      </c>
      <c r="AO398" s="92" t="str">
        <f t="shared" si="20"/>
        <v/>
      </c>
    </row>
    <row r="399" spans="1:41" ht="15" customHeight="1" x14ac:dyDescent="0.25">
      <c r="A399" s="2" t="s">
        <v>547</v>
      </c>
      <c r="B399" s="2" t="s">
        <v>548</v>
      </c>
      <c r="C399" s="2">
        <v>2014</v>
      </c>
      <c r="D399" s="2">
        <v>58.2</v>
      </c>
      <c r="E399" s="2">
        <v>58.261400000000002</v>
      </c>
      <c r="F399" s="2" t="s">
        <v>598</v>
      </c>
      <c r="G399" s="2">
        <v>0</v>
      </c>
      <c r="H399" s="2" t="s">
        <v>598</v>
      </c>
      <c r="I399" s="2">
        <v>0.3024</v>
      </c>
      <c r="J399" s="2">
        <v>2.1999999999999999E-2</v>
      </c>
      <c r="K399" s="2" t="s">
        <v>598</v>
      </c>
      <c r="L399" s="2" t="s">
        <v>599</v>
      </c>
      <c r="M399" s="2" t="s">
        <v>598</v>
      </c>
      <c r="N399" s="2" t="s">
        <v>598</v>
      </c>
      <c r="O399" s="2" t="s">
        <v>598</v>
      </c>
      <c r="P399" s="2" t="s">
        <v>598</v>
      </c>
      <c r="Q399" s="2" t="s">
        <v>598</v>
      </c>
      <c r="R399" s="2" t="s">
        <v>598</v>
      </c>
      <c r="S399" s="2" t="s">
        <v>598</v>
      </c>
      <c r="T399" s="2" t="s">
        <v>598</v>
      </c>
      <c r="U399" s="2" t="s">
        <v>598</v>
      </c>
      <c r="V399" s="2" t="s">
        <v>598</v>
      </c>
      <c r="W399" s="2" t="s">
        <v>598</v>
      </c>
      <c r="X399" s="2" t="s">
        <v>598</v>
      </c>
      <c r="Y399" s="2" t="s">
        <v>598</v>
      </c>
      <c r="Z399" s="2" t="s">
        <v>598</v>
      </c>
      <c r="AA399" s="2" t="s">
        <v>598</v>
      </c>
      <c r="AB399" s="2" t="s">
        <v>598</v>
      </c>
      <c r="AC399" s="2" t="s">
        <v>598</v>
      </c>
      <c r="AD399" s="2" t="s">
        <v>598</v>
      </c>
      <c r="AE399" s="2">
        <v>57.936999999999998</v>
      </c>
      <c r="AF399" s="2" t="s">
        <v>598</v>
      </c>
      <c r="AG399" s="2">
        <v>18.472000000000001</v>
      </c>
      <c r="AH399" s="2" t="s">
        <v>598</v>
      </c>
      <c r="AI399" s="2" t="s">
        <v>598</v>
      </c>
      <c r="AM399" s="20">
        <f t="shared" si="18"/>
        <v>58.261399999999995</v>
      </c>
      <c r="AN399" s="20">
        <f t="shared" si="19"/>
        <v>58.2</v>
      </c>
      <c r="AO399" s="92">
        <f t="shared" si="20"/>
        <v>0.99894612899793012</v>
      </c>
    </row>
    <row r="400" spans="1:41" ht="15" customHeight="1" x14ac:dyDescent="0.25">
      <c r="A400" s="2" t="s">
        <v>547</v>
      </c>
      <c r="B400" s="2" t="s">
        <v>549</v>
      </c>
      <c r="C400" s="2">
        <v>2014</v>
      </c>
      <c r="D400" s="2" t="s">
        <v>598</v>
      </c>
      <c r="E400" s="2" t="s">
        <v>598</v>
      </c>
      <c r="F400" s="2" t="s">
        <v>598</v>
      </c>
      <c r="G400" s="2" t="s">
        <v>598</v>
      </c>
      <c r="H400" s="2" t="s">
        <v>598</v>
      </c>
      <c r="I400" s="2" t="s">
        <v>598</v>
      </c>
      <c r="J400" s="2" t="s">
        <v>598</v>
      </c>
      <c r="K400" s="2" t="s">
        <v>598</v>
      </c>
      <c r="L400" s="2" t="s">
        <v>599</v>
      </c>
      <c r="M400" s="2" t="s">
        <v>598</v>
      </c>
      <c r="N400" s="2" t="s">
        <v>598</v>
      </c>
      <c r="O400" s="2" t="s">
        <v>598</v>
      </c>
      <c r="P400" s="2" t="s">
        <v>598</v>
      </c>
      <c r="Q400" s="2" t="s">
        <v>598</v>
      </c>
      <c r="R400" s="2" t="s">
        <v>598</v>
      </c>
      <c r="S400" s="2" t="s">
        <v>598</v>
      </c>
      <c r="T400" s="2" t="s">
        <v>598</v>
      </c>
      <c r="U400" s="2" t="s">
        <v>598</v>
      </c>
      <c r="V400" s="2" t="s">
        <v>598</v>
      </c>
      <c r="W400" s="2" t="s">
        <v>598</v>
      </c>
      <c r="X400" s="2" t="s">
        <v>598</v>
      </c>
      <c r="Y400" s="2" t="s">
        <v>598</v>
      </c>
      <c r="Z400" s="2" t="s">
        <v>598</v>
      </c>
      <c r="AA400" s="2" t="s">
        <v>598</v>
      </c>
      <c r="AB400" s="2" t="s">
        <v>598</v>
      </c>
      <c r="AC400" s="2" t="s">
        <v>598</v>
      </c>
      <c r="AD400" s="2" t="s">
        <v>598</v>
      </c>
      <c r="AE400" s="2" t="s">
        <v>598</v>
      </c>
      <c r="AF400" s="2" t="s">
        <v>598</v>
      </c>
      <c r="AG400" s="2" t="s">
        <v>598</v>
      </c>
      <c r="AH400" s="2" t="s">
        <v>598</v>
      </c>
      <c r="AI400" s="2" t="s">
        <v>598</v>
      </c>
      <c r="AM400" s="20">
        <f t="shared" si="18"/>
        <v>0</v>
      </c>
      <c r="AN400" s="20">
        <f t="shared" si="19"/>
        <v>0</v>
      </c>
      <c r="AO400" s="92" t="str">
        <f t="shared" si="20"/>
        <v/>
      </c>
    </row>
    <row r="401" spans="1:41" ht="15" customHeight="1" x14ac:dyDescent="0.25">
      <c r="A401" s="2" t="s">
        <v>547</v>
      </c>
      <c r="B401" s="2" t="s">
        <v>550</v>
      </c>
      <c r="C401" s="2">
        <v>2014</v>
      </c>
      <c r="D401" s="2">
        <v>11.3</v>
      </c>
      <c r="E401" s="2">
        <v>15.66</v>
      </c>
      <c r="F401" s="2" t="s">
        <v>598</v>
      </c>
      <c r="G401" s="2">
        <v>0.06</v>
      </c>
      <c r="H401" s="2" t="s">
        <v>598</v>
      </c>
      <c r="I401" s="2" t="s">
        <v>598</v>
      </c>
      <c r="J401" s="2" t="s">
        <v>598</v>
      </c>
      <c r="K401" s="2" t="s">
        <v>598</v>
      </c>
      <c r="L401" s="2" t="s">
        <v>599</v>
      </c>
      <c r="M401" s="2" t="s">
        <v>598</v>
      </c>
      <c r="N401" s="2" t="s">
        <v>598</v>
      </c>
      <c r="O401" s="2" t="s">
        <v>598</v>
      </c>
      <c r="P401" s="2" t="s">
        <v>598</v>
      </c>
      <c r="Q401" s="2" t="s">
        <v>598</v>
      </c>
      <c r="R401" s="2" t="s">
        <v>598</v>
      </c>
      <c r="S401" s="2" t="s">
        <v>598</v>
      </c>
      <c r="T401" s="2">
        <v>9.6999999999999993</v>
      </c>
      <c r="U401" s="2">
        <v>5.9</v>
      </c>
      <c r="V401" s="2" t="s">
        <v>598</v>
      </c>
      <c r="W401" s="2" t="s">
        <v>598</v>
      </c>
      <c r="X401" s="2" t="s">
        <v>598</v>
      </c>
      <c r="Y401" s="2" t="s">
        <v>598</v>
      </c>
      <c r="Z401" s="2" t="s">
        <v>598</v>
      </c>
      <c r="AA401" s="2" t="s">
        <v>598</v>
      </c>
      <c r="AB401" s="2" t="s">
        <v>598</v>
      </c>
      <c r="AC401" s="2" t="s">
        <v>598</v>
      </c>
      <c r="AD401" s="2" t="s">
        <v>598</v>
      </c>
      <c r="AE401" s="2" t="s">
        <v>598</v>
      </c>
      <c r="AF401" s="2" t="s">
        <v>598</v>
      </c>
      <c r="AG401" s="2" t="s">
        <v>598</v>
      </c>
      <c r="AH401" s="2" t="s">
        <v>598</v>
      </c>
      <c r="AI401" s="2" t="s">
        <v>598</v>
      </c>
      <c r="AM401" s="20">
        <f t="shared" si="18"/>
        <v>15.66</v>
      </c>
      <c r="AN401" s="20">
        <f t="shared" si="19"/>
        <v>11.3</v>
      </c>
      <c r="AO401" s="92">
        <f t="shared" si="20"/>
        <v>0.7215836526181354</v>
      </c>
    </row>
    <row r="402" spans="1:41" ht="15" customHeight="1" x14ac:dyDescent="0.25">
      <c r="A402" s="2" t="s">
        <v>547</v>
      </c>
      <c r="B402" s="2" t="s">
        <v>551</v>
      </c>
      <c r="C402" s="2">
        <v>2014</v>
      </c>
      <c r="D402" s="2">
        <v>188.9</v>
      </c>
      <c r="E402" s="2">
        <v>225.63686999999999</v>
      </c>
      <c r="F402" s="2" t="s">
        <v>598</v>
      </c>
      <c r="G402" s="2">
        <v>1.1000000000000001</v>
      </c>
      <c r="H402" s="2" t="s">
        <v>598</v>
      </c>
      <c r="I402" s="2" t="s">
        <v>598</v>
      </c>
      <c r="J402" s="2" t="s">
        <v>598</v>
      </c>
      <c r="K402" s="2" t="s">
        <v>598</v>
      </c>
      <c r="L402" s="2" t="s">
        <v>599</v>
      </c>
      <c r="M402" s="2" t="s">
        <v>598</v>
      </c>
      <c r="N402" s="2" t="s">
        <v>598</v>
      </c>
      <c r="O402" s="2">
        <v>7.6450500000000003</v>
      </c>
      <c r="P402" s="2" t="s">
        <v>598</v>
      </c>
      <c r="Q402" s="2" t="s">
        <v>598</v>
      </c>
      <c r="R402" s="2">
        <v>4.5148200000000003</v>
      </c>
      <c r="S402" s="2" t="s">
        <v>598</v>
      </c>
      <c r="T402" s="2" t="s">
        <v>598</v>
      </c>
      <c r="U402" s="2" t="s">
        <v>598</v>
      </c>
      <c r="V402" s="2" t="s">
        <v>598</v>
      </c>
      <c r="W402" s="2">
        <v>185.6</v>
      </c>
      <c r="X402" s="2" t="s">
        <v>598</v>
      </c>
      <c r="Y402" s="2">
        <v>1.645</v>
      </c>
      <c r="Z402" s="2" t="s">
        <v>598</v>
      </c>
      <c r="AA402" s="2" t="s">
        <v>598</v>
      </c>
      <c r="AB402" s="2">
        <v>25.132000000000001</v>
      </c>
      <c r="AC402" s="2" t="s">
        <v>598</v>
      </c>
      <c r="AD402" s="2" t="s">
        <v>598</v>
      </c>
      <c r="AE402" s="2" t="s">
        <v>598</v>
      </c>
      <c r="AF402" s="2" t="s">
        <v>598</v>
      </c>
      <c r="AG402" s="2" t="s">
        <v>598</v>
      </c>
      <c r="AH402" s="2" t="s">
        <v>598</v>
      </c>
      <c r="AI402" s="2" t="s">
        <v>598</v>
      </c>
      <c r="AM402" s="20">
        <f t="shared" si="18"/>
        <v>225.63687000000002</v>
      </c>
      <c r="AN402" s="20">
        <f t="shared" si="19"/>
        <v>188.9</v>
      </c>
      <c r="AO402" s="92">
        <f t="shared" si="20"/>
        <v>0.83718587303573211</v>
      </c>
    </row>
    <row r="403" spans="1:41" ht="15" customHeight="1" x14ac:dyDescent="0.25">
      <c r="A403" s="2" t="s">
        <v>552</v>
      </c>
      <c r="B403" s="2" t="s">
        <v>553</v>
      </c>
      <c r="C403" s="2">
        <v>2014</v>
      </c>
      <c r="D403" s="2">
        <v>31.349</v>
      </c>
      <c r="E403" s="2">
        <v>37.747999999999998</v>
      </c>
      <c r="F403" s="2" t="s">
        <v>598</v>
      </c>
      <c r="G403" s="2">
        <v>0.19</v>
      </c>
      <c r="H403" s="2" t="s">
        <v>598</v>
      </c>
      <c r="I403" s="2" t="s">
        <v>598</v>
      </c>
      <c r="J403" s="2" t="s">
        <v>598</v>
      </c>
      <c r="K403" s="2" t="s">
        <v>598</v>
      </c>
      <c r="L403" s="2" t="s">
        <v>599</v>
      </c>
      <c r="M403" s="2">
        <v>33.328000000000003</v>
      </c>
      <c r="N403" s="2" t="s">
        <v>598</v>
      </c>
      <c r="O403" s="2" t="s">
        <v>598</v>
      </c>
      <c r="P403" s="2" t="s">
        <v>598</v>
      </c>
      <c r="Q403" s="2" t="s">
        <v>598</v>
      </c>
      <c r="R403" s="2" t="s">
        <v>598</v>
      </c>
      <c r="S403" s="2" t="s">
        <v>8</v>
      </c>
      <c r="T403" s="2" t="s">
        <v>598</v>
      </c>
      <c r="U403" s="2" t="s">
        <v>598</v>
      </c>
      <c r="V403" s="2" t="s">
        <v>598</v>
      </c>
      <c r="W403" s="2" t="s">
        <v>598</v>
      </c>
      <c r="X403" s="2" t="s">
        <v>598</v>
      </c>
      <c r="Y403" s="2" t="s">
        <v>598</v>
      </c>
      <c r="Z403" s="2" t="s">
        <v>598</v>
      </c>
      <c r="AA403" s="2" t="s">
        <v>598</v>
      </c>
      <c r="AB403" s="2" t="s">
        <v>598</v>
      </c>
      <c r="AC403" s="2" t="s">
        <v>598</v>
      </c>
      <c r="AD403" s="2">
        <v>4.2300000000000004</v>
      </c>
      <c r="AE403" s="2" t="s">
        <v>598</v>
      </c>
      <c r="AF403" s="2" t="s">
        <v>598</v>
      </c>
      <c r="AG403" s="2" t="s">
        <v>598</v>
      </c>
      <c r="AH403" s="2" t="s">
        <v>598</v>
      </c>
      <c r="AI403" s="2" t="s">
        <v>598</v>
      </c>
      <c r="AM403" s="20">
        <f t="shared" si="18"/>
        <v>37.748000000000005</v>
      </c>
      <c r="AN403" s="20">
        <f t="shared" si="19"/>
        <v>31.349</v>
      </c>
      <c r="AO403" s="92">
        <f t="shared" si="20"/>
        <v>0.8304810850906007</v>
      </c>
    </row>
    <row r="404" spans="1:41" ht="15" customHeight="1" x14ac:dyDescent="0.25">
      <c r="A404" s="2" t="s">
        <v>554</v>
      </c>
      <c r="B404" s="2" t="s">
        <v>555</v>
      </c>
      <c r="C404" s="2">
        <v>2014</v>
      </c>
      <c r="D404" s="2">
        <v>48.6</v>
      </c>
      <c r="E404" s="2">
        <v>57.5</v>
      </c>
      <c r="F404" s="2" t="s">
        <v>598</v>
      </c>
      <c r="G404" s="2">
        <v>1.6</v>
      </c>
      <c r="H404" s="2" t="s">
        <v>598</v>
      </c>
      <c r="I404" s="2" t="s">
        <v>598</v>
      </c>
      <c r="J404" s="2" t="s">
        <v>598</v>
      </c>
      <c r="K404" s="2" t="s">
        <v>598</v>
      </c>
      <c r="L404" s="2" t="s">
        <v>599</v>
      </c>
      <c r="M404" s="2" t="s">
        <v>598</v>
      </c>
      <c r="N404" s="2" t="s">
        <v>598</v>
      </c>
      <c r="O404" s="2" t="s">
        <v>598</v>
      </c>
      <c r="P404" s="2" t="s">
        <v>598</v>
      </c>
      <c r="Q404" s="2" t="s">
        <v>598</v>
      </c>
      <c r="R404" s="2">
        <v>50.6</v>
      </c>
      <c r="S404" s="2" t="s">
        <v>8</v>
      </c>
      <c r="T404" s="2" t="s">
        <v>598</v>
      </c>
      <c r="U404" s="2" t="s">
        <v>598</v>
      </c>
      <c r="V404" s="2" t="s">
        <v>598</v>
      </c>
      <c r="W404" s="2" t="s">
        <v>598</v>
      </c>
      <c r="X404" s="2" t="s">
        <v>598</v>
      </c>
      <c r="Y404" s="2" t="s">
        <v>598</v>
      </c>
      <c r="Z404" s="2" t="s">
        <v>598</v>
      </c>
      <c r="AA404" s="2" t="s">
        <v>598</v>
      </c>
      <c r="AB404" s="2" t="s">
        <v>598</v>
      </c>
      <c r="AC404" s="2" t="s">
        <v>598</v>
      </c>
      <c r="AD404" s="2">
        <v>5.3</v>
      </c>
      <c r="AE404" s="2" t="s">
        <v>598</v>
      </c>
      <c r="AF404" s="2" t="s">
        <v>598</v>
      </c>
      <c r="AG404" s="2" t="s">
        <v>598</v>
      </c>
      <c r="AH404" s="2" t="s">
        <v>598</v>
      </c>
      <c r="AI404" s="2" t="s">
        <v>598</v>
      </c>
      <c r="AM404" s="20">
        <f t="shared" si="18"/>
        <v>57.5</v>
      </c>
      <c r="AN404" s="20">
        <f t="shared" si="19"/>
        <v>48.6</v>
      </c>
      <c r="AO404" s="92">
        <f t="shared" si="20"/>
        <v>0.84521739130434781</v>
      </c>
    </row>
    <row r="405" spans="1:41" ht="15" customHeight="1" x14ac:dyDescent="0.25">
      <c r="A405" s="2" t="s">
        <v>556</v>
      </c>
      <c r="B405" s="2" t="s">
        <v>557</v>
      </c>
      <c r="C405" s="2">
        <v>2014</v>
      </c>
      <c r="D405" s="2">
        <v>7.12</v>
      </c>
      <c r="E405" s="2">
        <v>9.8033000000000001</v>
      </c>
      <c r="F405" s="2" t="s">
        <v>598</v>
      </c>
      <c r="G405" s="2">
        <v>0.43351000000000001</v>
      </c>
      <c r="H405" s="2" t="s">
        <v>598</v>
      </c>
      <c r="I405" s="2" t="s">
        <v>598</v>
      </c>
      <c r="J405" s="2" t="s">
        <v>598</v>
      </c>
      <c r="K405" s="2" t="s">
        <v>598</v>
      </c>
      <c r="L405" s="2" t="s">
        <v>599</v>
      </c>
      <c r="M405" s="2" t="s">
        <v>598</v>
      </c>
      <c r="N405" s="2" t="s">
        <v>598</v>
      </c>
      <c r="O405" s="2">
        <v>9.1127400000000005</v>
      </c>
      <c r="P405" s="2" t="s">
        <v>598</v>
      </c>
      <c r="Q405" s="2" t="s">
        <v>598</v>
      </c>
      <c r="R405" s="2" t="s">
        <v>598</v>
      </c>
      <c r="S405" s="2" t="s">
        <v>8</v>
      </c>
      <c r="T405" s="2" t="s">
        <v>598</v>
      </c>
      <c r="U405" s="2" t="s">
        <v>598</v>
      </c>
      <c r="V405" s="2" t="s">
        <v>598</v>
      </c>
      <c r="W405" s="2" t="s">
        <v>598</v>
      </c>
      <c r="X405" s="2" t="s">
        <v>598</v>
      </c>
      <c r="Y405" s="2">
        <v>0.25705</v>
      </c>
      <c r="Z405" s="2" t="s">
        <v>598</v>
      </c>
      <c r="AA405" s="2" t="s">
        <v>598</v>
      </c>
      <c r="AB405" s="2" t="s">
        <v>598</v>
      </c>
      <c r="AC405" s="2" t="s">
        <v>598</v>
      </c>
      <c r="AD405" s="2" t="s">
        <v>598</v>
      </c>
      <c r="AE405" s="2" t="s">
        <v>598</v>
      </c>
      <c r="AF405" s="2" t="s">
        <v>598</v>
      </c>
      <c r="AG405" s="2" t="s">
        <v>598</v>
      </c>
      <c r="AH405" s="2" t="s">
        <v>598</v>
      </c>
      <c r="AI405" s="2" t="s">
        <v>598</v>
      </c>
      <c r="AM405" s="20">
        <f t="shared" si="18"/>
        <v>9.8033000000000001</v>
      </c>
      <c r="AN405" s="20">
        <f t="shared" si="19"/>
        <v>7.12</v>
      </c>
      <c r="AO405" s="92">
        <f t="shared" si="20"/>
        <v>0.72628604653535034</v>
      </c>
    </row>
    <row r="406" spans="1:41" ht="15" customHeight="1" x14ac:dyDescent="0.25">
      <c r="A406" s="2" t="s">
        <v>556</v>
      </c>
      <c r="B406" s="2" t="s">
        <v>558</v>
      </c>
      <c r="C406" s="2">
        <v>2014</v>
      </c>
      <c r="D406" s="2">
        <v>6.1269999999999998</v>
      </c>
      <c r="E406" s="2">
        <v>6.6630000000000003</v>
      </c>
      <c r="F406" s="2" t="s">
        <v>598</v>
      </c>
      <c r="G406" s="2">
        <v>0.11600000000000001</v>
      </c>
      <c r="H406" s="2" t="s">
        <v>598</v>
      </c>
      <c r="I406" s="2" t="s">
        <v>598</v>
      </c>
      <c r="J406" s="2" t="s">
        <v>598</v>
      </c>
      <c r="K406" s="2" t="s">
        <v>598</v>
      </c>
      <c r="L406" s="2" t="s">
        <v>599</v>
      </c>
      <c r="M406" s="2" t="s">
        <v>598</v>
      </c>
      <c r="N406" s="2" t="s">
        <v>598</v>
      </c>
      <c r="O406" s="2">
        <v>4.4619999999999997</v>
      </c>
      <c r="P406" s="2" t="s">
        <v>598</v>
      </c>
      <c r="Q406" s="2" t="s">
        <v>598</v>
      </c>
      <c r="R406" s="2" t="s">
        <v>598</v>
      </c>
      <c r="S406" s="2" t="s">
        <v>8</v>
      </c>
      <c r="T406" s="2" t="s">
        <v>598</v>
      </c>
      <c r="U406" s="2" t="s">
        <v>598</v>
      </c>
      <c r="V406" s="2" t="s">
        <v>598</v>
      </c>
      <c r="W406" s="2" t="s">
        <v>598</v>
      </c>
      <c r="X406" s="2" t="s">
        <v>598</v>
      </c>
      <c r="Y406" s="2">
        <v>2.7E-2</v>
      </c>
      <c r="Z406" s="2" t="s">
        <v>598</v>
      </c>
      <c r="AA406" s="2" t="s">
        <v>598</v>
      </c>
      <c r="AB406" s="2" t="s">
        <v>598</v>
      </c>
      <c r="AC406" s="2" t="s">
        <v>598</v>
      </c>
      <c r="AD406" s="2" t="s">
        <v>598</v>
      </c>
      <c r="AE406" s="2">
        <v>0.79700000000000004</v>
      </c>
      <c r="AF406" s="2" t="s">
        <v>606</v>
      </c>
      <c r="AG406" s="2">
        <v>0.27900000000000003</v>
      </c>
      <c r="AH406" s="2">
        <v>1.2609999999999999</v>
      </c>
      <c r="AI406" s="2">
        <v>1.2869999999999999</v>
      </c>
      <c r="AM406" s="20">
        <f t="shared" si="18"/>
        <v>6.6889999999999992</v>
      </c>
      <c r="AN406" s="20">
        <f t="shared" si="19"/>
        <v>6.1269999999999998</v>
      </c>
      <c r="AO406" s="92">
        <f t="shared" si="20"/>
        <v>0.91598146210195852</v>
      </c>
    </row>
    <row r="407" spans="1:41" ht="15" customHeight="1" x14ac:dyDescent="0.25">
      <c r="A407" s="2" t="s">
        <v>556</v>
      </c>
      <c r="B407" s="2" t="s">
        <v>559</v>
      </c>
      <c r="C407" s="2">
        <v>2014</v>
      </c>
      <c r="D407" s="2">
        <v>1.2258</v>
      </c>
      <c r="E407" s="2">
        <v>1.44136</v>
      </c>
      <c r="F407" s="2" t="s">
        <v>598</v>
      </c>
      <c r="G407" s="2">
        <v>4.836E-2</v>
      </c>
      <c r="H407" s="2" t="s">
        <v>598</v>
      </c>
      <c r="I407" s="2" t="s">
        <v>598</v>
      </c>
      <c r="J407" s="2" t="s">
        <v>598</v>
      </c>
      <c r="K407" s="2" t="s">
        <v>598</v>
      </c>
      <c r="L407" s="2" t="s">
        <v>599</v>
      </c>
      <c r="M407" s="2" t="s">
        <v>598</v>
      </c>
      <c r="N407" s="2" t="s">
        <v>598</v>
      </c>
      <c r="O407" s="2" t="s">
        <v>598</v>
      </c>
      <c r="P407" s="2" t="s">
        <v>598</v>
      </c>
      <c r="Q407" s="2" t="s">
        <v>598</v>
      </c>
      <c r="R407" s="2" t="s">
        <v>598</v>
      </c>
      <c r="S407" s="2" t="s">
        <v>598</v>
      </c>
      <c r="T407" s="2">
        <v>1.3937999999999999</v>
      </c>
      <c r="U407" s="2" t="s">
        <v>598</v>
      </c>
      <c r="V407" s="2" t="s">
        <v>598</v>
      </c>
      <c r="W407" s="2" t="s">
        <v>598</v>
      </c>
      <c r="X407" s="2" t="s">
        <v>598</v>
      </c>
      <c r="Y407" s="2" t="s">
        <v>598</v>
      </c>
      <c r="Z407" s="2" t="s">
        <v>598</v>
      </c>
      <c r="AA407" s="2" t="s">
        <v>598</v>
      </c>
      <c r="AB407" s="2" t="s">
        <v>598</v>
      </c>
      <c r="AC407" s="2" t="s">
        <v>598</v>
      </c>
      <c r="AD407" s="2" t="s">
        <v>598</v>
      </c>
      <c r="AE407" s="2" t="s">
        <v>598</v>
      </c>
      <c r="AF407" s="2" t="s">
        <v>598</v>
      </c>
      <c r="AG407" s="2" t="s">
        <v>598</v>
      </c>
      <c r="AH407" s="2" t="s">
        <v>598</v>
      </c>
      <c r="AI407" s="2" t="s">
        <v>598</v>
      </c>
      <c r="AM407" s="20">
        <f t="shared" si="18"/>
        <v>1.4421599999999999</v>
      </c>
      <c r="AN407" s="20">
        <f t="shared" si="19"/>
        <v>1.2258</v>
      </c>
      <c r="AO407" s="92">
        <f t="shared" si="20"/>
        <v>0.84997503744383429</v>
      </c>
    </row>
    <row r="408" spans="1:41" ht="15" customHeight="1" x14ac:dyDescent="0.25">
      <c r="A408" s="2" t="s">
        <v>556</v>
      </c>
      <c r="B408" s="2" t="s">
        <v>560</v>
      </c>
      <c r="C408" s="2">
        <v>2014</v>
      </c>
      <c r="D408" s="2">
        <v>0.23154</v>
      </c>
      <c r="E408" s="2">
        <v>0.27239000000000002</v>
      </c>
      <c r="F408" s="2" t="s">
        <v>598</v>
      </c>
      <c r="G408" s="2">
        <v>0.27239000000000002</v>
      </c>
      <c r="H408" s="2" t="s">
        <v>598</v>
      </c>
      <c r="I408" s="2" t="s">
        <v>598</v>
      </c>
      <c r="J408" s="2" t="s">
        <v>598</v>
      </c>
      <c r="K408" s="2" t="s">
        <v>598</v>
      </c>
      <c r="L408" s="2" t="s">
        <v>599</v>
      </c>
      <c r="M408" s="2" t="s">
        <v>598</v>
      </c>
      <c r="N408" s="2" t="s">
        <v>598</v>
      </c>
      <c r="O408" s="2" t="s">
        <v>598</v>
      </c>
      <c r="P408" s="2" t="s">
        <v>598</v>
      </c>
      <c r="Q408" s="2" t="s">
        <v>598</v>
      </c>
      <c r="R408" s="2" t="s">
        <v>598</v>
      </c>
      <c r="S408" s="2" t="s">
        <v>598</v>
      </c>
      <c r="T408" s="2" t="s">
        <v>598</v>
      </c>
      <c r="U408" s="2" t="s">
        <v>598</v>
      </c>
      <c r="V408" s="2" t="s">
        <v>598</v>
      </c>
      <c r="W408" s="2" t="s">
        <v>598</v>
      </c>
      <c r="X408" s="2" t="s">
        <v>598</v>
      </c>
      <c r="Y408" s="2" t="s">
        <v>598</v>
      </c>
      <c r="Z408" s="2" t="s">
        <v>598</v>
      </c>
      <c r="AA408" s="2" t="s">
        <v>598</v>
      </c>
      <c r="AB408" s="2" t="s">
        <v>598</v>
      </c>
      <c r="AC408" s="2" t="s">
        <v>598</v>
      </c>
      <c r="AD408" s="2" t="s">
        <v>598</v>
      </c>
      <c r="AE408" s="2" t="s">
        <v>598</v>
      </c>
      <c r="AF408" s="2" t="s">
        <v>598</v>
      </c>
      <c r="AG408" s="2" t="s">
        <v>598</v>
      </c>
      <c r="AH408" s="2" t="s">
        <v>598</v>
      </c>
      <c r="AI408" s="2" t="s">
        <v>598</v>
      </c>
      <c r="AM408" s="20">
        <f t="shared" si="18"/>
        <v>0.27239000000000002</v>
      </c>
      <c r="AN408" s="20">
        <f t="shared" si="19"/>
        <v>0.23154</v>
      </c>
      <c r="AO408" s="92">
        <f t="shared" si="20"/>
        <v>0.85003120525716791</v>
      </c>
    </row>
    <row r="409" spans="1:41" ht="15" customHeight="1" x14ac:dyDescent="0.25">
      <c r="A409" s="2" t="s">
        <v>556</v>
      </c>
      <c r="B409" s="2" t="s">
        <v>561</v>
      </c>
      <c r="C409" s="2">
        <v>2014</v>
      </c>
      <c r="D409" s="2">
        <v>0.61529999999999996</v>
      </c>
      <c r="E409" s="2">
        <v>0.72382000000000002</v>
      </c>
      <c r="F409" s="2" t="s">
        <v>598</v>
      </c>
      <c r="G409" s="2">
        <v>2.4920000000000001E-2</v>
      </c>
      <c r="H409" s="2" t="s">
        <v>598</v>
      </c>
      <c r="I409" s="2" t="s">
        <v>598</v>
      </c>
      <c r="J409" s="2" t="s">
        <v>598</v>
      </c>
      <c r="K409" s="2" t="s">
        <v>598</v>
      </c>
      <c r="L409" s="2" t="s">
        <v>599</v>
      </c>
      <c r="M409" s="2" t="s">
        <v>598</v>
      </c>
      <c r="N409" s="2" t="s">
        <v>598</v>
      </c>
      <c r="O409" s="2" t="s">
        <v>598</v>
      </c>
      <c r="P409" s="2" t="s">
        <v>598</v>
      </c>
      <c r="Q409" s="2" t="s">
        <v>598</v>
      </c>
      <c r="R409" s="2" t="s">
        <v>598</v>
      </c>
      <c r="S409" s="2" t="s">
        <v>598</v>
      </c>
      <c r="T409" s="2">
        <v>0.69889999999999997</v>
      </c>
      <c r="U409" s="2" t="s">
        <v>598</v>
      </c>
      <c r="V409" s="2" t="s">
        <v>598</v>
      </c>
      <c r="W409" s="2" t="s">
        <v>598</v>
      </c>
      <c r="X409" s="2" t="s">
        <v>598</v>
      </c>
      <c r="Y409" s="2" t="s">
        <v>598</v>
      </c>
      <c r="Z409" s="2" t="s">
        <v>598</v>
      </c>
      <c r="AA409" s="2" t="s">
        <v>598</v>
      </c>
      <c r="AB409" s="2" t="s">
        <v>598</v>
      </c>
      <c r="AC409" s="2" t="s">
        <v>598</v>
      </c>
      <c r="AD409" s="2" t="s">
        <v>598</v>
      </c>
      <c r="AE409" s="2" t="s">
        <v>598</v>
      </c>
      <c r="AF409" s="2" t="s">
        <v>598</v>
      </c>
      <c r="AG409" s="2" t="s">
        <v>598</v>
      </c>
      <c r="AH409" s="2" t="s">
        <v>598</v>
      </c>
      <c r="AI409" s="2" t="s">
        <v>598</v>
      </c>
      <c r="AM409" s="20">
        <f t="shared" si="18"/>
        <v>0.72382000000000002</v>
      </c>
      <c r="AN409" s="20">
        <f t="shared" si="19"/>
        <v>0.61529999999999996</v>
      </c>
      <c r="AO409" s="92">
        <f t="shared" si="20"/>
        <v>0.85007322262440932</v>
      </c>
    </row>
    <row r="410" spans="1:41" ht="15" customHeight="1" x14ac:dyDescent="0.25">
      <c r="A410" s="2" t="s">
        <v>556</v>
      </c>
      <c r="B410" s="2" t="s">
        <v>562</v>
      </c>
      <c r="C410" s="2">
        <v>2014</v>
      </c>
      <c r="D410" s="2" t="s">
        <v>598</v>
      </c>
      <c r="E410" s="2" t="s">
        <v>598</v>
      </c>
      <c r="F410" s="2" t="s">
        <v>598</v>
      </c>
      <c r="G410" s="2" t="s">
        <v>598</v>
      </c>
      <c r="H410" s="2" t="s">
        <v>598</v>
      </c>
      <c r="I410" s="2" t="s">
        <v>598</v>
      </c>
      <c r="J410" s="2" t="s">
        <v>598</v>
      </c>
      <c r="K410" s="2" t="s">
        <v>598</v>
      </c>
      <c r="L410" s="2" t="s">
        <v>599</v>
      </c>
      <c r="M410" s="2" t="s">
        <v>598</v>
      </c>
      <c r="N410" s="2" t="s">
        <v>598</v>
      </c>
      <c r="O410" s="2" t="s">
        <v>598</v>
      </c>
      <c r="P410" s="2" t="s">
        <v>598</v>
      </c>
      <c r="Q410" s="2" t="s">
        <v>598</v>
      </c>
      <c r="R410" s="2" t="s">
        <v>598</v>
      </c>
      <c r="S410" s="2" t="s">
        <v>598</v>
      </c>
      <c r="T410" s="2" t="s">
        <v>598</v>
      </c>
      <c r="U410" s="2" t="s">
        <v>598</v>
      </c>
      <c r="V410" s="2" t="s">
        <v>598</v>
      </c>
      <c r="W410" s="2" t="s">
        <v>598</v>
      </c>
      <c r="X410" s="2" t="s">
        <v>598</v>
      </c>
      <c r="Y410" s="2" t="s">
        <v>598</v>
      </c>
      <c r="Z410" s="2" t="s">
        <v>598</v>
      </c>
      <c r="AA410" s="2" t="s">
        <v>598</v>
      </c>
      <c r="AB410" s="2" t="s">
        <v>598</v>
      </c>
      <c r="AC410" s="2" t="s">
        <v>598</v>
      </c>
      <c r="AD410" s="2" t="s">
        <v>598</v>
      </c>
      <c r="AE410" s="2" t="s">
        <v>598</v>
      </c>
      <c r="AF410" s="2" t="s">
        <v>598</v>
      </c>
      <c r="AG410" s="2" t="s">
        <v>598</v>
      </c>
      <c r="AH410" s="2" t="s">
        <v>598</v>
      </c>
      <c r="AI410" s="2" t="s">
        <v>598</v>
      </c>
      <c r="AM410" s="20">
        <f t="shared" si="18"/>
        <v>0</v>
      </c>
      <c r="AN410" s="20">
        <f t="shared" si="19"/>
        <v>0</v>
      </c>
      <c r="AO410" s="92" t="str">
        <f t="shared" si="20"/>
        <v/>
      </c>
    </row>
    <row r="411" spans="1:41" ht="15" customHeight="1" x14ac:dyDescent="0.25">
      <c r="A411" s="2" t="s">
        <v>556</v>
      </c>
      <c r="B411" s="2" t="s">
        <v>563</v>
      </c>
      <c r="C411" s="2">
        <v>2014</v>
      </c>
      <c r="D411" s="2">
        <v>8.6120000000000001</v>
      </c>
      <c r="E411" s="2">
        <v>10.361000000000001</v>
      </c>
      <c r="F411" s="2" t="s">
        <v>598</v>
      </c>
      <c r="G411" s="2">
        <v>3.528</v>
      </c>
      <c r="H411" s="2" t="s">
        <v>598</v>
      </c>
      <c r="I411" s="2" t="s">
        <v>598</v>
      </c>
      <c r="J411" s="2" t="s">
        <v>598</v>
      </c>
      <c r="K411" s="2" t="s">
        <v>598</v>
      </c>
      <c r="L411" s="2" t="s">
        <v>598</v>
      </c>
      <c r="M411" s="2" t="s">
        <v>598</v>
      </c>
      <c r="N411" s="2">
        <v>3.2770000000000001</v>
      </c>
      <c r="O411" s="2" t="s">
        <v>598</v>
      </c>
      <c r="P411" s="2" t="s">
        <v>598</v>
      </c>
      <c r="Q411" s="2" t="s">
        <v>598</v>
      </c>
      <c r="R411" s="2" t="s">
        <v>598</v>
      </c>
      <c r="S411" s="2" t="s">
        <v>8</v>
      </c>
      <c r="T411" s="2" t="s">
        <v>598</v>
      </c>
      <c r="U411" s="2" t="s">
        <v>598</v>
      </c>
      <c r="V411" s="2" t="s">
        <v>598</v>
      </c>
      <c r="W411" s="2" t="s">
        <v>598</v>
      </c>
      <c r="X411" s="2" t="s">
        <v>598</v>
      </c>
      <c r="Y411" s="2">
        <v>3.5470000000000002</v>
      </c>
      <c r="Z411" s="2" t="s">
        <v>598</v>
      </c>
      <c r="AA411" s="2" t="s">
        <v>598</v>
      </c>
      <c r="AB411" s="2" t="s">
        <v>598</v>
      </c>
      <c r="AC411" s="2" t="s">
        <v>598</v>
      </c>
      <c r="AD411" s="2" t="s">
        <v>598</v>
      </c>
      <c r="AE411" s="2" t="s">
        <v>598</v>
      </c>
      <c r="AF411" s="2" t="s">
        <v>598</v>
      </c>
      <c r="AG411" s="2" t="s">
        <v>598</v>
      </c>
      <c r="AH411" s="2">
        <v>8.9999999999999993E-3</v>
      </c>
      <c r="AI411" s="2">
        <v>0.01</v>
      </c>
      <c r="AM411" s="20">
        <f t="shared" si="18"/>
        <v>10.362</v>
      </c>
      <c r="AN411" s="20">
        <f t="shared" si="19"/>
        <v>8.6120000000000001</v>
      </c>
      <c r="AO411" s="92">
        <f t="shared" si="20"/>
        <v>0.8311136846168693</v>
      </c>
    </row>
  </sheetData>
  <autoFilter ref="A1:AI411"/>
  <conditionalFormatting sqref="AO2:AO411">
    <cfRule type="cellIs" dxfId="1" priority="1" operator="lessThan">
      <formula>0.5</formula>
    </cfRule>
    <cfRule type="cellIs" dxfId="0" priority="2" operator="between">
      <formula>1.1</formula>
      <formula>10000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Y476"/>
  <sheetViews>
    <sheetView workbookViewId="0">
      <selection activeCell="Z26" sqref="Z26:AA26"/>
    </sheetView>
  </sheetViews>
  <sheetFormatPr defaultRowHeight="15" customHeight="1" x14ac:dyDescent="0.25"/>
  <cols>
    <col min="1" max="24" width="9.140625" style="2"/>
    <col min="25" max="25" width="25.28515625" style="20" customWidth="1"/>
    <col min="26" max="16384" width="9.140625" style="2"/>
  </cols>
  <sheetData>
    <row r="1" spans="1:25" s="13" customFormat="1" ht="105.75" thickBot="1" x14ac:dyDescent="0.3">
      <c r="A1" s="12" t="s">
        <v>564</v>
      </c>
      <c r="B1" s="12" t="s">
        <v>1</v>
      </c>
      <c r="C1" s="12" t="s">
        <v>565</v>
      </c>
      <c r="D1" s="12" t="s">
        <v>636</v>
      </c>
      <c r="E1" s="12" t="s">
        <v>637</v>
      </c>
      <c r="F1" s="12" t="s">
        <v>638</v>
      </c>
      <c r="G1" s="12" t="s">
        <v>639</v>
      </c>
      <c r="H1" s="12" t="s">
        <v>640</v>
      </c>
      <c r="I1" s="12" t="s">
        <v>641</v>
      </c>
      <c r="J1" s="12" t="s">
        <v>642</v>
      </c>
      <c r="K1" s="12" t="s">
        <v>643</v>
      </c>
      <c r="L1" s="12" t="s">
        <v>644</v>
      </c>
      <c r="M1" s="12" t="s">
        <v>645</v>
      </c>
      <c r="N1" s="12" t="s">
        <v>646</v>
      </c>
      <c r="O1" s="12" t="s">
        <v>647</v>
      </c>
      <c r="P1" s="12" t="s">
        <v>648</v>
      </c>
      <c r="Q1" s="12" t="s">
        <v>649</v>
      </c>
      <c r="R1" s="12" t="s">
        <v>650</v>
      </c>
      <c r="S1" s="12" t="s">
        <v>651</v>
      </c>
      <c r="T1" s="12" t="s">
        <v>652</v>
      </c>
      <c r="U1" s="12" t="s">
        <v>653</v>
      </c>
      <c r="V1" s="12" t="s">
        <v>654</v>
      </c>
      <c r="Y1" s="18" t="s">
        <v>1055</v>
      </c>
    </row>
    <row r="2" spans="1:25" ht="15" customHeight="1" x14ac:dyDescent="0.25">
      <c r="A2" s="2" t="s">
        <v>12</v>
      </c>
      <c r="B2" s="2" t="s">
        <v>13</v>
      </c>
      <c r="C2" s="2">
        <v>2014</v>
      </c>
      <c r="D2" s="2" t="s">
        <v>599</v>
      </c>
      <c r="E2" s="2" t="s">
        <v>598</v>
      </c>
      <c r="F2" s="2" t="s">
        <v>598</v>
      </c>
      <c r="G2" s="2" t="s">
        <v>598</v>
      </c>
      <c r="H2" s="2" t="s">
        <v>598</v>
      </c>
      <c r="I2" s="2" t="s">
        <v>598</v>
      </c>
      <c r="J2" s="2" t="s">
        <v>599</v>
      </c>
      <c r="K2" s="2" t="s">
        <v>598</v>
      </c>
      <c r="L2" s="2" t="s">
        <v>598</v>
      </c>
      <c r="M2" s="2" t="s">
        <v>598</v>
      </c>
      <c r="N2" s="2" t="s">
        <v>598</v>
      </c>
      <c r="O2" s="2" t="s">
        <v>598</v>
      </c>
      <c r="P2" s="2" t="s">
        <v>598</v>
      </c>
      <c r="Q2" s="2" t="s">
        <v>599</v>
      </c>
      <c r="R2" s="2" t="s">
        <v>598</v>
      </c>
      <c r="S2" s="2" t="s">
        <v>598</v>
      </c>
      <c r="T2" s="2" t="s">
        <v>598</v>
      </c>
      <c r="U2" s="2" t="s">
        <v>598</v>
      </c>
      <c r="V2" s="2" t="s">
        <v>598</v>
      </c>
      <c r="Y2" s="20">
        <f>IFERROR(F2/1,0)+IFERROR(H2/1,0)+IFERROR(L2/1,0)+IFERROR(N2/1,0)+IFERROR(S2/1,0)+IFERROR(U2/1,0)</f>
        <v>0</v>
      </c>
    </row>
    <row r="3" spans="1:25" ht="15" customHeight="1" x14ac:dyDescent="0.25">
      <c r="A3" s="2" t="s">
        <v>12</v>
      </c>
      <c r="B3" s="2" t="s">
        <v>14</v>
      </c>
      <c r="C3" s="2">
        <v>2014</v>
      </c>
      <c r="D3" s="2" t="s">
        <v>599</v>
      </c>
      <c r="E3" s="2" t="s">
        <v>598</v>
      </c>
      <c r="F3" s="2" t="s">
        <v>598</v>
      </c>
      <c r="G3" s="2" t="s">
        <v>598</v>
      </c>
      <c r="H3" s="2" t="s">
        <v>598</v>
      </c>
      <c r="I3" s="2" t="s">
        <v>598</v>
      </c>
      <c r="J3" s="2" t="s">
        <v>599</v>
      </c>
      <c r="K3" s="2" t="s">
        <v>598</v>
      </c>
      <c r="L3" s="2" t="s">
        <v>598</v>
      </c>
      <c r="M3" s="2" t="s">
        <v>598</v>
      </c>
      <c r="N3" s="2" t="s">
        <v>598</v>
      </c>
      <c r="O3" s="2" t="s">
        <v>598</v>
      </c>
      <c r="P3" s="2" t="s">
        <v>598</v>
      </c>
      <c r="Q3" s="2" t="s">
        <v>599</v>
      </c>
      <c r="R3" s="2" t="s">
        <v>598</v>
      </c>
      <c r="S3" s="2" t="s">
        <v>598</v>
      </c>
      <c r="T3" s="2" t="s">
        <v>598</v>
      </c>
      <c r="U3" s="2" t="s">
        <v>598</v>
      </c>
      <c r="V3" s="2" t="s">
        <v>598</v>
      </c>
      <c r="Y3" s="20">
        <f t="shared" ref="Y3:Y66" si="0">IFERROR(F3/1,0)+IFERROR(H3/1,0)+IFERROR(L3/1,0)+IFERROR(N3/1,0)+IFERROR(S3/1,0)+IFERROR(U3/1,0)</f>
        <v>0</v>
      </c>
    </row>
    <row r="4" spans="1:25" ht="15" customHeight="1" x14ac:dyDescent="0.25">
      <c r="A4" s="2" t="s">
        <v>12</v>
      </c>
      <c r="B4" s="2" t="s">
        <v>15</v>
      </c>
      <c r="C4" s="2">
        <v>2014</v>
      </c>
      <c r="D4" s="2" t="s">
        <v>599</v>
      </c>
      <c r="E4" s="2" t="s">
        <v>598</v>
      </c>
      <c r="F4" s="2" t="s">
        <v>598</v>
      </c>
      <c r="G4" s="2" t="s">
        <v>598</v>
      </c>
      <c r="H4" s="2" t="s">
        <v>598</v>
      </c>
      <c r="I4" s="2" t="s">
        <v>598</v>
      </c>
      <c r="J4" s="2" t="s">
        <v>599</v>
      </c>
      <c r="K4" s="2" t="s">
        <v>598</v>
      </c>
      <c r="L4" s="2" t="s">
        <v>598</v>
      </c>
      <c r="M4" s="2" t="s">
        <v>598</v>
      </c>
      <c r="N4" s="2" t="s">
        <v>598</v>
      </c>
      <c r="O4" s="2" t="s">
        <v>598</v>
      </c>
      <c r="P4" s="2" t="s">
        <v>598</v>
      </c>
      <c r="Q4" s="2" t="s">
        <v>599</v>
      </c>
      <c r="R4" s="2" t="s">
        <v>598</v>
      </c>
      <c r="S4" s="2" t="s">
        <v>598</v>
      </c>
      <c r="T4" s="2" t="s">
        <v>598</v>
      </c>
      <c r="U4" s="2" t="s">
        <v>598</v>
      </c>
      <c r="V4" s="2" t="s">
        <v>598</v>
      </c>
      <c r="Y4" s="20">
        <f t="shared" si="0"/>
        <v>0</v>
      </c>
    </row>
    <row r="5" spans="1:25" ht="15" customHeight="1" x14ac:dyDescent="0.25">
      <c r="A5" s="2" t="s">
        <v>12</v>
      </c>
      <c r="B5" s="2" t="s">
        <v>16</v>
      </c>
      <c r="C5" s="2">
        <v>2014</v>
      </c>
      <c r="D5" s="2" t="s">
        <v>599</v>
      </c>
      <c r="E5" s="2" t="s">
        <v>598</v>
      </c>
      <c r="F5" s="2" t="s">
        <v>598</v>
      </c>
      <c r="G5" s="2" t="s">
        <v>598</v>
      </c>
      <c r="H5" s="2" t="s">
        <v>598</v>
      </c>
      <c r="I5" s="2" t="s">
        <v>598</v>
      </c>
      <c r="J5" s="2" t="s">
        <v>599</v>
      </c>
      <c r="K5" s="2" t="s">
        <v>598</v>
      </c>
      <c r="L5" s="2" t="s">
        <v>598</v>
      </c>
      <c r="M5" s="2" t="s">
        <v>598</v>
      </c>
      <c r="N5" s="2" t="s">
        <v>598</v>
      </c>
      <c r="O5" s="2" t="s">
        <v>598</v>
      </c>
      <c r="P5" s="2" t="s">
        <v>598</v>
      </c>
      <c r="Q5" s="2" t="s">
        <v>599</v>
      </c>
      <c r="R5" s="2" t="s">
        <v>598</v>
      </c>
      <c r="S5" s="2" t="s">
        <v>598</v>
      </c>
      <c r="T5" s="2" t="s">
        <v>598</v>
      </c>
      <c r="U5" s="2" t="s">
        <v>598</v>
      </c>
      <c r="V5" s="2" t="s">
        <v>598</v>
      </c>
      <c r="Y5" s="20">
        <f t="shared" si="0"/>
        <v>0</v>
      </c>
    </row>
    <row r="6" spans="1:25" ht="15" customHeight="1" x14ac:dyDescent="0.25">
      <c r="A6" s="2" t="s">
        <v>17</v>
      </c>
      <c r="B6" s="2" t="s">
        <v>18</v>
      </c>
      <c r="C6" s="2">
        <v>2014</v>
      </c>
      <c r="D6" s="2" t="s">
        <v>598</v>
      </c>
      <c r="E6" s="2" t="s">
        <v>598</v>
      </c>
      <c r="F6" s="2" t="s">
        <v>598</v>
      </c>
      <c r="G6" s="2" t="s">
        <v>598</v>
      </c>
      <c r="H6" s="2" t="s">
        <v>598</v>
      </c>
      <c r="I6" s="2" t="s">
        <v>598</v>
      </c>
      <c r="J6" s="2" t="s">
        <v>599</v>
      </c>
      <c r="K6" s="2" t="s">
        <v>598</v>
      </c>
      <c r="L6" s="2" t="s">
        <v>598</v>
      </c>
      <c r="M6" s="2" t="s">
        <v>598</v>
      </c>
      <c r="N6" s="2" t="s">
        <v>598</v>
      </c>
      <c r="O6" s="2" t="s">
        <v>598</v>
      </c>
      <c r="P6" s="2" t="s">
        <v>598</v>
      </c>
      <c r="Q6" s="2" t="s">
        <v>599</v>
      </c>
      <c r="R6" s="2" t="s">
        <v>598</v>
      </c>
      <c r="S6" s="2" t="s">
        <v>598</v>
      </c>
      <c r="T6" s="2" t="s">
        <v>598</v>
      </c>
      <c r="U6" s="2" t="s">
        <v>598</v>
      </c>
      <c r="V6" s="2" t="s">
        <v>598</v>
      </c>
      <c r="Y6" s="20">
        <f t="shared" si="0"/>
        <v>0</v>
      </c>
    </row>
    <row r="7" spans="1:25" ht="15" customHeight="1" x14ac:dyDescent="0.25">
      <c r="A7" s="2" t="s">
        <v>19</v>
      </c>
      <c r="B7" s="2" t="s">
        <v>20</v>
      </c>
      <c r="C7" s="2">
        <v>2014</v>
      </c>
      <c r="D7" s="2" t="s">
        <v>599</v>
      </c>
      <c r="E7" s="2" t="s">
        <v>598</v>
      </c>
      <c r="F7" s="2" t="s">
        <v>598</v>
      </c>
      <c r="G7" s="2" t="s">
        <v>598</v>
      </c>
      <c r="H7" s="2" t="s">
        <v>598</v>
      </c>
      <c r="I7" s="2" t="s">
        <v>598</v>
      </c>
      <c r="J7" s="2" t="s">
        <v>599</v>
      </c>
      <c r="K7" s="2" t="s">
        <v>598</v>
      </c>
      <c r="L7" s="2" t="s">
        <v>598</v>
      </c>
      <c r="M7" s="2" t="s">
        <v>598</v>
      </c>
      <c r="N7" s="2" t="s">
        <v>598</v>
      </c>
      <c r="O7" s="2" t="s">
        <v>598</v>
      </c>
      <c r="P7" s="2" t="s">
        <v>598</v>
      </c>
      <c r="Q7" s="2" t="s">
        <v>599</v>
      </c>
      <c r="R7" s="2" t="s">
        <v>598</v>
      </c>
      <c r="S7" s="2" t="s">
        <v>598</v>
      </c>
      <c r="T7" s="2" t="s">
        <v>598</v>
      </c>
      <c r="U7" s="2" t="s">
        <v>598</v>
      </c>
      <c r="V7" s="2" t="s">
        <v>598</v>
      </c>
      <c r="Y7" s="20">
        <f t="shared" si="0"/>
        <v>0</v>
      </c>
    </row>
    <row r="8" spans="1:25" ht="15" customHeight="1" x14ac:dyDescent="0.25">
      <c r="A8" s="2" t="s">
        <v>19</v>
      </c>
      <c r="B8" s="2" t="s">
        <v>21</v>
      </c>
      <c r="C8" s="2">
        <v>2014</v>
      </c>
      <c r="D8" s="2" t="s">
        <v>599</v>
      </c>
      <c r="E8" s="2" t="s">
        <v>598</v>
      </c>
      <c r="F8" s="2" t="s">
        <v>598</v>
      </c>
      <c r="G8" s="2" t="s">
        <v>598</v>
      </c>
      <c r="H8" s="2" t="s">
        <v>598</v>
      </c>
      <c r="I8" s="2" t="s">
        <v>598</v>
      </c>
      <c r="J8" s="2" t="s">
        <v>599</v>
      </c>
      <c r="K8" s="2" t="s">
        <v>598</v>
      </c>
      <c r="L8" s="2" t="s">
        <v>598</v>
      </c>
      <c r="M8" s="2" t="s">
        <v>598</v>
      </c>
      <c r="N8" s="2" t="s">
        <v>598</v>
      </c>
      <c r="O8" s="2" t="s">
        <v>598</v>
      </c>
      <c r="P8" s="2" t="s">
        <v>598</v>
      </c>
      <c r="Q8" s="2" t="s">
        <v>599</v>
      </c>
      <c r="R8" s="2" t="s">
        <v>598</v>
      </c>
      <c r="S8" s="2" t="s">
        <v>598</v>
      </c>
      <c r="T8" s="2" t="s">
        <v>598</v>
      </c>
      <c r="U8" s="2" t="s">
        <v>598</v>
      </c>
      <c r="V8" s="2" t="s">
        <v>598</v>
      </c>
      <c r="Y8" s="20">
        <f t="shared" si="0"/>
        <v>0</v>
      </c>
    </row>
    <row r="9" spans="1:25" ht="15" customHeight="1" x14ac:dyDescent="0.25">
      <c r="A9" s="2" t="s">
        <v>19</v>
      </c>
      <c r="B9" s="2" t="s">
        <v>22</v>
      </c>
      <c r="C9" s="2">
        <v>2014</v>
      </c>
      <c r="D9" s="2" t="s">
        <v>599</v>
      </c>
      <c r="E9" s="2" t="s">
        <v>598</v>
      </c>
      <c r="F9" s="2" t="s">
        <v>598</v>
      </c>
      <c r="G9" s="2" t="s">
        <v>598</v>
      </c>
      <c r="H9" s="2" t="s">
        <v>598</v>
      </c>
      <c r="I9" s="2" t="s">
        <v>598</v>
      </c>
      <c r="J9" s="2" t="s">
        <v>599</v>
      </c>
      <c r="K9" s="2" t="s">
        <v>598</v>
      </c>
      <c r="L9" s="2" t="s">
        <v>598</v>
      </c>
      <c r="M9" s="2" t="s">
        <v>598</v>
      </c>
      <c r="N9" s="2" t="s">
        <v>598</v>
      </c>
      <c r="O9" s="2" t="s">
        <v>598</v>
      </c>
      <c r="P9" s="2" t="s">
        <v>598</v>
      </c>
      <c r="Q9" s="2" t="s">
        <v>599</v>
      </c>
      <c r="R9" s="2" t="s">
        <v>598</v>
      </c>
      <c r="S9" s="2" t="s">
        <v>598</v>
      </c>
      <c r="T9" s="2" t="s">
        <v>598</v>
      </c>
      <c r="U9" s="2" t="s">
        <v>598</v>
      </c>
      <c r="V9" s="2" t="s">
        <v>598</v>
      </c>
      <c r="Y9" s="20">
        <f t="shared" si="0"/>
        <v>0</v>
      </c>
    </row>
    <row r="10" spans="1:25" ht="15" customHeight="1" x14ac:dyDescent="0.25">
      <c r="A10" s="2" t="s">
        <v>23</v>
      </c>
      <c r="B10" s="2" t="s">
        <v>24</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T10" s="2" t="s">
        <v>599</v>
      </c>
      <c r="U10" s="2" t="s">
        <v>599</v>
      </c>
      <c r="V10" s="2" t="s">
        <v>599</v>
      </c>
      <c r="Y10" s="20">
        <f t="shared" si="0"/>
        <v>0</v>
      </c>
    </row>
    <row r="11" spans="1:25" ht="15" customHeight="1" x14ac:dyDescent="0.25">
      <c r="A11" s="2" t="s">
        <v>25</v>
      </c>
      <c r="B11" s="2" t="s">
        <v>26</v>
      </c>
      <c r="C11" s="2">
        <v>2014</v>
      </c>
      <c r="D11" s="2" t="s">
        <v>599</v>
      </c>
      <c r="E11" s="2" t="s">
        <v>598</v>
      </c>
      <c r="F11" s="2" t="s">
        <v>598</v>
      </c>
      <c r="G11" s="2" t="s">
        <v>598</v>
      </c>
      <c r="H11" s="2" t="s">
        <v>598</v>
      </c>
      <c r="I11" s="2" t="s">
        <v>598</v>
      </c>
      <c r="J11" s="2" t="s">
        <v>599</v>
      </c>
      <c r="K11" s="2" t="s">
        <v>598</v>
      </c>
      <c r="L11" s="2" t="s">
        <v>598</v>
      </c>
      <c r="M11" s="2" t="s">
        <v>598</v>
      </c>
      <c r="N11" s="2" t="s">
        <v>598</v>
      </c>
      <c r="O11" s="2" t="s">
        <v>598</v>
      </c>
      <c r="P11" s="2" t="s">
        <v>598</v>
      </c>
      <c r="Q11" s="2" t="s">
        <v>599</v>
      </c>
      <c r="R11" s="2" t="s">
        <v>598</v>
      </c>
      <c r="S11" s="2" t="s">
        <v>598</v>
      </c>
      <c r="T11" s="2" t="s">
        <v>598</v>
      </c>
      <c r="U11" s="2" t="s">
        <v>598</v>
      </c>
      <c r="V11" s="2" t="s">
        <v>598</v>
      </c>
      <c r="Y11" s="20">
        <f t="shared" si="0"/>
        <v>0</v>
      </c>
    </row>
    <row r="12" spans="1:25" ht="15" customHeight="1" x14ac:dyDescent="0.2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T12" s="2" t="s">
        <v>599</v>
      </c>
      <c r="U12" s="2" t="s">
        <v>599</v>
      </c>
      <c r="V12" s="2" t="s">
        <v>599</v>
      </c>
      <c r="Y12" s="20">
        <f t="shared" si="0"/>
        <v>0</v>
      </c>
    </row>
    <row r="13" spans="1:25" ht="15" customHeight="1" x14ac:dyDescent="0.25">
      <c r="A13" s="2" t="s">
        <v>29</v>
      </c>
      <c r="B13" s="2" t="s">
        <v>30</v>
      </c>
      <c r="C13" s="2">
        <v>2014</v>
      </c>
      <c r="D13" s="2" t="s">
        <v>599</v>
      </c>
      <c r="E13" s="2" t="s">
        <v>598</v>
      </c>
      <c r="F13" s="2" t="s">
        <v>598</v>
      </c>
      <c r="G13" s="2" t="s">
        <v>598</v>
      </c>
      <c r="H13" s="2" t="s">
        <v>598</v>
      </c>
      <c r="I13" s="2" t="s">
        <v>598</v>
      </c>
      <c r="J13" s="2" t="s">
        <v>599</v>
      </c>
      <c r="K13" s="2" t="s">
        <v>598</v>
      </c>
      <c r="L13" s="2" t="s">
        <v>598</v>
      </c>
      <c r="M13" s="2" t="s">
        <v>598</v>
      </c>
      <c r="N13" s="2" t="s">
        <v>598</v>
      </c>
      <c r="O13" s="2" t="s">
        <v>598</v>
      </c>
      <c r="P13" s="2" t="s">
        <v>598</v>
      </c>
      <c r="Q13" s="2" t="s">
        <v>599</v>
      </c>
      <c r="R13" s="2" t="s">
        <v>598</v>
      </c>
      <c r="S13" s="2" t="s">
        <v>598</v>
      </c>
      <c r="T13" s="2" t="s">
        <v>598</v>
      </c>
      <c r="U13" s="2" t="s">
        <v>598</v>
      </c>
      <c r="V13" s="2" t="s">
        <v>598</v>
      </c>
      <c r="Y13" s="20">
        <f t="shared" si="0"/>
        <v>0</v>
      </c>
    </row>
    <row r="14" spans="1:25" ht="15" customHeight="1" x14ac:dyDescent="0.25">
      <c r="A14" s="2" t="s">
        <v>31</v>
      </c>
      <c r="B14" s="2" t="s">
        <v>32</v>
      </c>
      <c r="C14" s="2">
        <v>2014</v>
      </c>
      <c r="D14" s="2" t="s">
        <v>599</v>
      </c>
      <c r="E14" s="2" t="s">
        <v>598</v>
      </c>
      <c r="F14" s="2" t="s">
        <v>598</v>
      </c>
      <c r="G14" s="2" t="s">
        <v>598</v>
      </c>
      <c r="H14" s="2" t="s">
        <v>598</v>
      </c>
      <c r="I14" s="2" t="s">
        <v>598</v>
      </c>
      <c r="J14" s="2" t="s">
        <v>599</v>
      </c>
      <c r="K14" s="2" t="s">
        <v>598</v>
      </c>
      <c r="L14" s="2" t="s">
        <v>598</v>
      </c>
      <c r="M14" s="2" t="s">
        <v>598</v>
      </c>
      <c r="N14" s="2" t="s">
        <v>598</v>
      </c>
      <c r="O14" s="2" t="s">
        <v>598</v>
      </c>
      <c r="P14" s="2" t="s">
        <v>598</v>
      </c>
      <c r="Q14" s="2" t="s">
        <v>599</v>
      </c>
      <c r="R14" s="2" t="s">
        <v>598</v>
      </c>
      <c r="S14" s="2" t="s">
        <v>598</v>
      </c>
      <c r="T14" s="2" t="s">
        <v>598</v>
      </c>
      <c r="U14" s="2" t="s">
        <v>598</v>
      </c>
      <c r="V14" s="2" t="s">
        <v>598</v>
      </c>
      <c r="Y14" s="20">
        <f t="shared" si="0"/>
        <v>0</v>
      </c>
    </row>
    <row r="15" spans="1:25" ht="15" customHeight="1" x14ac:dyDescent="0.25">
      <c r="A15" s="2" t="s">
        <v>33</v>
      </c>
      <c r="B15" s="2" t="s">
        <v>34</v>
      </c>
      <c r="C15" s="2">
        <v>2014</v>
      </c>
      <c r="D15" s="2" t="s">
        <v>599</v>
      </c>
      <c r="E15" s="2" t="s">
        <v>598</v>
      </c>
      <c r="F15" s="2" t="s">
        <v>598</v>
      </c>
      <c r="G15" s="2" t="s">
        <v>598</v>
      </c>
      <c r="H15" s="2" t="s">
        <v>598</v>
      </c>
      <c r="I15" s="2" t="s">
        <v>598</v>
      </c>
      <c r="J15" s="2" t="s">
        <v>599</v>
      </c>
      <c r="K15" s="2" t="s">
        <v>598</v>
      </c>
      <c r="L15" s="2" t="s">
        <v>598</v>
      </c>
      <c r="M15" s="2" t="s">
        <v>598</v>
      </c>
      <c r="N15" s="2" t="s">
        <v>598</v>
      </c>
      <c r="O15" s="2" t="s">
        <v>598</v>
      </c>
      <c r="P15" s="2" t="s">
        <v>598</v>
      </c>
      <c r="Q15" s="2" t="s">
        <v>599</v>
      </c>
      <c r="R15" s="2" t="s">
        <v>598</v>
      </c>
      <c r="S15" s="2" t="s">
        <v>598</v>
      </c>
      <c r="T15" s="2" t="s">
        <v>598</v>
      </c>
      <c r="U15" s="2" t="s">
        <v>598</v>
      </c>
      <c r="V15" s="2" t="s">
        <v>598</v>
      </c>
      <c r="Y15" s="20">
        <f t="shared" si="0"/>
        <v>0</v>
      </c>
    </row>
    <row r="16" spans="1:25" ht="15" customHeight="1" x14ac:dyDescent="0.25">
      <c r="A16" s="2" t="s">
        <v>33</v>
      </c>
      <c r="B16" s="2" t="s">
        <v>35</v>
      </c>
      <c r="C16" s="2">
        <v>2014</v>
      </c>
      <c r="D16" s="2" t="s">
        <v>599</v>
      </c>
      <c r="E16" s="2" t="s">
        <v>598</v>
      </c>
      <c r="F16" s="2" t="s">
        <v>598</v>
      </c>
      <c r="G16" s="2" t="s">
        <v>598</v>
      </c>
      <c r="H16" s="2" t="s">
        <v>598</v>
      </c>
      <c r="I16" s="2" t="s">
        <v>598</v>
      </c>
      <c r="J16" s="2" t="s">
        <v>599</v>
      </c>
      <c r="K16" s="2" t="s">
        <v>598</v>
      </c>
      <c r="L16" s="2" t="s">
        <v>598</v>
      </c>
      <c r="M16" s="2" t="s">
        <v>598</v>
      </c>
      <c r="N16" s="2" t="s">
        <v>598</v>
      </c>
      <c r="O16" s="2" t="s">
        <v>598</v>
      </c>
      <c r="P16" s="2" t="s">
        <v>598</v>
      </c>
      <c r="Q16" s="2" t="s">
        <v>599</v>
      </c>
      <c r="R16" s="2" t="s">
        <v>598</v>
      </c>
      <c r="S16" s="2" t="s">
        <v>598</v>
      </c>
      <c r="T16" s="2" t="s">
        <v>598</v>
      </c>
      <c r="U16" s="2" t="s">
        <v>598</v>
      </c>
      <c r="V16" s="2" t="s">
        <v>598</v>
      </c>
      <c r="Y16" s="20">
        <f t="shared" si="0"/>
        <v>0</v>
      </c>
    </row>
    <row r="17" spans="1:25" ht="15" customHeight="1" x14ac:dyDescent="0.25">
      <c r="A17" s="2" t="s">
        <v>33</v>
      </c>
      <c r="B17" s="2" t="s">
        <v>36</v>
      </c>
      <c r="C17" s="2">
        <v>2014</v>
      </c>
      <c r="D17" s="2" t="s">
        <v>599</v>
      </c>
      <c r="E17" s="2" t="s">
        <v>598</v>
      </c>
      <c r="F17" s="2" t="s">
        <v>598</v>
      </c>
      <c r="G17" s="2" t="s">
        <v>598</v>
      </c>
      <c r="H17" s="2" t="s">
        <v>598</v>
      </c>
      <c r="I17" s="2" t="s">
        <v>598</v>
      </c>
      <c r="J17" s="2" t="s">
        <v>599</v>
      </c>
      <c r="K17" s="2" t="s">
        <v>598</v>
      </c>
      <c r="L17" s="2" t="s">
        <v>598</v>
      </c>
      <c r="M17" s="2" t="s">
        <v>598</v>
      </c>
      <c r="N17" s="2" t="s">
        <v>598</v>
      </c>
      <c r="O17" s="2" t="s">
        <v>598</v>
      </c>
      <c r="P17" s="2" t="s">
        <v>598</v>
      </c>
      <c r="Q17" s="2" t="s">
        <v>599</v>
      </c>
      <c r="R17" s="2" t="s">
        <v>598</v>
      </c>
      <c r="S17" s="2" t="s">
        <v>598</v>
      </c>
      <c r="T17" s="2" t="s">
        <v>598</v>
      </c>
      <c r="U17" s="2" t="s">
        <v>598</v>
      </c>
      <c r="V17" s="2" t="s">
        <v>598</v>
      </c>
      <c r="Y17" s="20">
        <f t="shared" si="0"/>
        <v>0</v>
      </c>
    </row>
    <row r="18" spans="1:25" ht="15" customHeight="1" x14ac:dyDescent="0.25">
      <c r="A18" s="2" t="s">
        <v>33</v>
      </c>
      <c r="B18" s="2" t="s">
        <v>37</v>
      </c>
      <c r="C18" s="2">
        <v>2014</v>
      </c>
      <c r="D18" s="2" t="s">
        <v>599</v>
      </c>
      <c r="E18" s="2" t="s">
        <v>598</v>
      </c>
      <c r="F18" s="2" t="s">
        <v>598</v>
      </c>
      <c r="G18" s="2" t="s">
        <v>598</v>
      </c>
      <c r="H18" s="2" t="s">
        <v>598</v>
      </c>
      <c r="I18" s="2" t="s">
        <v>598</v>
      </c>
      <c r="J18" s="2" t="s">
        <v>599</v>
      </c>
      <c r="K18" s="2" t="s">
        <v>598</v>
      </c>
      <c r="L18" s="2" t="s">
        <v>598</v>
      </c>
      <c r="M18" s="2" t="s">
        <v>598</v>
      </c>
      <c r="N18" s="2" t="s">
        <v>598</v>
      </c>
      <c r="O18" s="2" t="s">
        <v>598</v>
      </c>
      <c r="P18" s="2" t="s">
        <v>598</v>
      </c>
      <c r="Q18" s="2" t="s">
        <v>599</v>
      </c>
      <c r="R18" s="2" t="s">
        <v>598</v>
      </c>
      <c r="S18" s="2" t="s">
        <v>598</v>
      </c>
      <c r="T18" s="2" t="s">
        <v>598</v>
      </c>
      <c r="U18" s="2" t="s">
        <v>598</v>
      </c>
      <c r="V18" s="2" t="s">
        <v>598</v>
      </c>
      <c r="Y18" s="20">
        <f t="shared" si="0"/>
        <v>0</v>
      </c>
    </row>
    <row r="19" spans="1:25" ht="15" customHeight="1" x14ac:dyDescent="0.25">
      <c r="A19" s="2" t="s">
        <v>33</v>
      </c>
      <c r="B19" s="2" t="s">
        <v>38</v>
      </c>
      <c r="C19" s="2">
        <v>2014</v>
      </c>
      <c r="D19" s="2" t="s">
        <v>599</v>
      </c>
      <c r="E19" s="2" t="s">
        <v>598</v>
      </c>
      <c r="F19" s="2" t="s">
        <v>598</v>
      </c>
      <c r="G19" s="2" t="s">
        <v>598</v>
      </c>
      <c r="H19" s="2" t="s">
        <v>598</v>
      </c>
      <c r="I19" s="2" t="s">
        <v>598</v>
      </c>
      <c r="J19" s="2" t="s">
        <v>599</v>
      </c>
      <c r="K19" s="2" t="s">
        <v>598</v>
      </c>
      <c r="L19" s="2" t="s">
        <v>598</v>
      </c>
      <c r="M19" s="2" t="s">
        <v>598</v>
      </c>
      <c r="N19" s="2" t="s">
        <v>598</v>
      </c>
      <c r="O19" s="2" t="s">
        <v>598</v>
      </c>
      <c r="P19" s="2" t="s">
        <v>598</v>
      </c>
      <c r="Q19" s="2" t="s">
        <v>599</v>
      </c>
      <c r="R19" s="2" t="s">
        <v>598</v>
      </c>
      <c r="S19" s="2" t="s">
        <v>598</v>
      </c>
      <c r="T19" s="2" t="s">
        <v>598</v>
      </c>
      <c r="U19" s="2" t="s">
        <v>598</v>
      </c>
      <c r="V19" s="2" t="s">
        <v>598</v>
      </c>
      <c r="Y19" s="20">
        <f t="shared" si="0"/>
        <v>0</v>
      </c>
    </row>
    <row r="20" spans="1:25" ht="15" customHeight="1" x14ac:dyDescent="0.25">
      <c r="A20" s="2" t="s">
        <v>33</v>
      </c>
      <c r="B20" s="2" t="s">
        <v>39</v>
      </c>
      <c r="C20" s="2">
        <v>2014</v>
      </c>
      <c r="D20" s="2" t="s">
        <v>599</v>
      </c>
      <c r="E20" s="2" t="s">
        <v>598</v>
      </c>
      <c r="F20" s="2" t="s">
        <v>598</v>
      </c>
      <c r="G20" s="2" t="s">
        <v>598</v>
      </c>
      <c r="H20" s="2" t="s">
        <v>598</v>
      </c>
      <c r="I20" s="2" t="s">
        <v>598</v>
      </c>
      <c r="J20" s="2" t="s">
        <v>599</v>
      </c>
      <c r="K20" s="2" t="s">
        <v>598</v>
      </c>
      <c r="L20" s="2" t="s">
        <v>598</v>
      </c>
      <c r="M20" s="2" t="s">
        <v>598</v>
      </c>
      <c r="N20" s="2" t="s">
        <v>598</v>
      </c>
      <c r="O20" s="2" t="s">
        <v>598</v>
      </c>
      <c r="P20" s="2" t="s">
        <v>598</v>
      </c>
      <c r="Q20" s="2" t="s">
        <v>599</v>
      </c>
      <c r="R20" s="2" t="s">
        <v>598</v>
      </c>
      <c r="S20" s="2" t="s">
        <v>598</v>
      </c>
      <c r="T20" s="2" t="s">
        <v>598</v>
      </c>
      <c r="U20" s="2" t="s">
        <v>598</v>
      </c>
      <c r="V20" s="2" t="s">
        <v>598</v>
      </c>
      <c r="Y20" s="20">
        <f t="shared" si="0"/>
        <v>0</v>
      </c>
    </row>
    <row r="21" spans="1:25" ht="15" customHeight="1" x14ac:dyDescent="0.25">
      <c r="A21" s="2" t="s">
        <v>33</v>
      </c>
      <c r="B21" s="2" t="s">
        <v>40</v>
      </c>
      <c r="C21" s="2">
        <v>2014</v>
      </c>
      <c r="D21" s="2" t="s">
        <v>655</v>
      </c>
      <c r="E21" s="2" t="s">
        <v>656</v>
      </c>
      <c r="F21" s="2">
        <v>22.890999999999998</v>
      </c>
      <c r="G21" s="2" t="s">
        <v>598</v>
      </c>
      <c r="H21" s="2" t="s">
        <v>598</v>
      </c>
      <c r="I21" s="2" t="s">
        <v>598</v>
      </c>
      <c r="J21" s="2" t="s">
        <v>599</v>
      </c>
      <c r="K21" s="2" t="s">
        <v>598</v>
      </c>
      <c r="L21" s="2" t="s">
        <v>598</v>
      </c>
      <c r="M21" s="2" t="s">
        <v>598</v>
      </c>
      <c r="N21" s="2" t="s">
        <v>598</v>
      </c>
      <c r="O21" s="2" t="s">
        <v>598</v>
      </c>
      <c r="P21" s="2" t="s">
        <v>598</v>
      </c>
      <c r="Q21" s="2" t="s">
        <v>599</v>
      </c>
      <c r="R21" s="2" t="s">
        <v>598</v>
      </c>
      <c r="S21" s="2" t="s">
        <v>598</v>
      </c>
      <c r="T21" s="2" t="s">
        <v>598</v>
      </c>
      <c r="U21" s="2" t="s">
        <v>598</v>
      </c>
      <c r="V21" s="2" t="s">
        <v>598</v>
      </c>
      <c r="Y21" s="20">
        <f t="shared" si="0"/>
        <v>22.890999999999998</v>
      </c>
    </row>
    <row r="22" spans="1:25" ht="15" customHeight="1" x14ac:dyDescent="0.25">
      <c r="A22" s="2" t="s">
        <v>33</v>
      </c>
      <c r="B22" s="2" t="s">
        <v>41</v>
      </c>
      <c r="C22" s="2">
        <v>2014</v>
      </c>
      <c r="D22" s="2" t="s">
        <v>599</v>
      </c>
      <c r="E22" s="2" t="s">
        <v>598</v>
      </c>
      <c r="F22" s="2" t="s">
        <v>598</v>
      </c>
      <c r="G22" s="2" t="s">
        <v>598</v>
      </c>
      <c r="H22" s="2" t="s">
        <v>598</v>
      </c>
      <c r="I22" s="2" t="s">
        <v>598</v>
      </c>
      <c r="J22" s="2" t="s">
        <v>599</v>
      </c>
      <c r="K22" s="2" t="s">
        <v>598</v>
      </c>
      <c r="L22" s="2" t="s">
        <v>598</v>
      </c>
      <c r="M22" s="2" t="s">
        <v>598</v>
      </c>
      <c r="N22" s="2" t="s">
        <v>598</v>
      </c>
      <c r="O22" s="2" t="s">
        <v>598</v>
      </c>
      <c r="P22" s="2" t="s">
        <v>598</v>
      </c>
      <c r="Q22" s="2" t="s">
        <v>599</v>
      </c>
      <c r="R22" s="2" t="s">
        <v>598</v>
      </c>
      <c r="S22" s="2" t="s">
        <v>598</v>
      </c>
      <c r="T22" s="2" t="s">
        <v>598</v>
      </c>
      <c r="U22" s="2" t="s">
        <v>598</v>
      </c>
      <c r="V22" s="2" t="s">
        <v>598</v>
      </c>
      <c r="Y22" s="20">
        <f t="shared" si="0"/>
        <v>0</v>
      </c>
    </row>
    <row r="23" spans="1:25" ht="15" customHeight="1" x14ac:dyDescent="0.25">
      <c r="A23" s="2" t="s">
        <v>33</v>
      </c>
      <c r="B23" s="2" t="s">
        <v>42</v>
      </c>
      <c r="C23" s="2">
        <v>2014</v>
      </c>
      <c r="D23" s="2" t="s">
        <v>599</v>
      </c>
      <c r="E23" s="2" t="s">
        <v>598</v>
      </c>
      <c r="F23" s="2" t="s">
        <v>598</v>
      </c>
      <c r="G23" s="2" t="s">
        <v>598</v>
      </c>
      <c r="H23" s="2" t="s">
        <v>598</v>
      </c>
      <c r="I23" s="2" t="s">
        <v>598</v>
      </c>
      <c r="J23" s="2" t="s">
        <v>599</v>
      </c>
      <c r="K23" s="2" t="s">
        <v>598</v>
      </c>
      <c r="L23" s="2" t="s">
        <v>598</v>
      </c>
      <c r="M23" s="2" t="s">
        <v>598</v>
      </c>
      <c r="N23" s="2" t="s">
        <v>598</v>
      </c>
      <c r="O23" s="2" t="s">
        <v>598</v>
      </c>
      <c r="P23" s="2" t="s">
        <v>598</v>
      </c>
      <c r="Q23" s="2" t="s">
        <v>599</v>
      </c>
      <c r="R23" s="2" t="s">
        <v>598</v>
      </c>
      <c r="S23" s="2" t="s">
        <v>598</v>
      </c>
      <c r="T23" s="2" t="s">
        <v>598</v>
      </c>
      <c r="U23" s="2" t="s">
        <v>598</v>
      </c>
      <c r="V23" s="2" t="s">
        <v>598</v>
      </c>
      <c r="Y23" s="20">
        <f t="shared" si="0"/>
        <v>0</v>
      </c>
    </row>
    <row r="24" spans="1:25" ht="15" customHeight="1" x14ac:dyDescent="0.25">
      <c r="A24" s="2" t="s">
        <v>33</v>
      </c>
      <c r="B24" s="2" t="s">
        <v>43</v>
      </c>
      <c r="C24" s="2">
        <v>2014</v>
      </c>
      <c r="D24" s="2" t="s">
        <v>599</v>
      </c>
      <c r="E24" s="2" t="s">
        <v>598</v>
      </c>
      <c r="F24" s="2" t="s">
        <v>598</v>
      </c>
      <c r="G24" s="2" t="s">
        <v>598</v>
      </c>
      <c r="H24" s="2" t="s">
        <v>598</v>
      </c>
      <c r="I24" s="2" t="s">
        <v>598</v>
      </c>
      <c r="J24" s="2" t="s">
        <v>599</v>
      </c>
      <c r="K24" s="2" t="s">
        <v>598</v>
      </c>
      <c r="L24" s="2" t="s">
        <v>598</v>
      </c>
      <c r="M24" s="2" t="s">
        <v>598</v>
      </c>
      <c r="N24" s="2" t="s">
        <v>598</v>
      </c>
      <c r="O24" s="2" t="s">
        <v>598</v>
      </c>
      <c r="P24" s="2" t="s">
        <v>598</v>
      </c>
      <c r="Q24" s="2" t="s">
        <v>599</v>
      </c>
      <c r="R24" s="2" t="s">
        <v>598</v>
      </c>
      <c r="S24" s="2" t="s">
        <v>598</v>
      </c>
      <c r="T24" s="2" t="s">
        <v>598</v>
      </c>
      <c r="U24" s="2" t="s">
        <v>598</v>
      </c>
      <c r="V24" s="2" t="s">
        <v>598</v>
      </c>
      <c r="Y24" s="20">
        <f t="shared" si="0"/>
        <v>0</v>
      </c>
    </row>
    <row r="25" spans="1:25" ht="15" customHeight="1" x14ac:dyDescent="0.25">
      <c r="A25" s="2" t="s">
        <v>44</v>
      </c>
      <c r="B25" s="2" t="s">
        <v>45</v>
      </c>
      <c r="C25" s="2">
        <v>2014</v>
      </c>
      <c r="D25" s="2" t="s">
        <v>599</v>
      </c>
      <c r="E25" s="2" t="s">
        <v>598</v>
      </c>
      <c r="F25" s="2" t="s">
        <v>598</v>
      </c>
      <c r="G25" s="2" t="s">
        <v>598</v>
      </c>
      <c r="H25" s="2" t="s">
        <v>598</v>
      </c>
      <c r="I25" s="2" t="s">
        <v>598</v>
      </c>
      <c r="J25" s="2" t="s">
        <v>599</v>
      </c>
      <c r="K25" s="2" t="s">
        <v>598</v>
      </c>
      <c r="L25" s="2" t="s">
        <v>598</v>
      </c>
      <c r="M25" s="2" t="s">
        <v>598</v>
      </c>
      <c r="N25" s="2" t="s">
        <v>598</v>
      </c>
      <c r="O25" s="2" t="s">
        <v>598</v>
      </c>
      <c r="P25" s="2" t="s">
        <v>598</v>
      </c>
      <c r="Q25" s="2" t="s">
        <v>599</v>
      </c>
      <c r="R25" s="2" t="s">
        <v>598</v>
      </c>
      <c r="S25" s="2" t="s">
        <v>598</v>
      </c>
      <c r="T25" s="2" t="s">
        <v>598</v>
      </c>
      <c r="U25" s="2" t="s">
        <v>598</v>
      </c>
      <c r="V25" s="2" t="s">
        <v>598</v>
      </c>
      <c r="Y25" s="20">
        <f t="shared" si="0"/>
        <v>0</v>
      </c>
    </row>
    <row r="26" spans="1:25" ht="15" customHeight="1" x14ac:dyDescent="0.25">
      <c r="A26" s="2" t="s">
        <v>44</v>
      </c>
      <c r="B26" s="2" t="s">
        <v>46</v>
      </c>
      <c r="C26" s="2">
        <v>2014</v>
      </c>
      <c r="D26" s="2" t="s">
        <v>599</v>
      </c>
      <c r="E26" s="2" t="s">
        <v>598</v>
      </c>
      <c r="F26" s="2" t="s">
        <v>598</v>
      </c>
      <c r="G26" s="2" t="s">
        <v>598</v>
      </c>
      <c r="H26" s="2" t="s">
        <v>598</v>
      </c>
      <c r="I26" s="2" t="s">
        <v>598</v>
      </c>
      <c r="J26" s="2" t="s">
        <v>599</v>
      </c>
      <c r="K26" s="2" t="s">
        <v>598</v>
      </c>
      <c r="L26" s="2" t="s">
        <v>598</v>
      </c>
      <c r="M26" s="2" t="s">
        <v>598</v>
      </c>
      <c r="N26" s="2" t="s">
        <v>598</v>
      </c>
      <c r="O26" s="2" t="s">
        <v>598</v>
      </c>
      <c r="P26" s="2" t="s">
        <v>598</v>
      </c>
      <c r="Q26" s="2" t="s">
        <v>599</v>
      </c>
      <c r="R26" s="2" t="s">
        <v>598</v>
      </c>
      <c r="S26" s="2" t="s">
        <v>598</v>
      </c>
      <c r="T26" s="2" t="s">
        <v>598</v>
      </c>
      <c r="U26" s="2" t="s">
        <v>598</v>
      </c>
      <c r="V26" s="2" t="s">
        <v>598</v>
      </c>
      <c r="Y26" s="20">
        <f t="shared" si="0"/>
        <v>0</v>
      </c>
    </row>
    <row r="27" spans="1:25" ht="15" customHeight="1" x14ac:dyDescent="0.25">
      <c r="A27" s="2" t="s">
        <v>44</v>
      </c>
      <c r="B27" s="2" t="s">
        <v>47</v>
      </c>
      <c r="C27" s="2">
        <v>2014</v>
      </c>
      <c r="D27" s="2" t="s">
        <v>599</v>
      </c>
      <c r="E27" s="2" t="s">
        <v>598</v>
      </c>
      <c r="F27" s="2" t="s">
        <v>598</v>
      </c>
      <c r="G27" s="2" t="s">
        <v>598</v>
      </c>
      <c r="H27" s="2" t="s">
        <v>598</v>
      </c>
      <c r="I27" s="2" t="s">
        <v>598</v>
      </c>
      <c r="J27" s="2" t="s">
        <v>599</v>
      </c>
      <c r="K27" s="2" t="s">
        <v>598</v>
      </c>
      <c r="L27" s="2" t="s">
        <v>598</v>
      </c>
      <c r="M27" s="2" t="s">
        <v>598</v>
      </c>
      <c r="N27" s="2" t="s">
        <v>598</v>
      </c>
      <c r="O27" s="2" t="s">
        <v>598</v>
      </c>
      <c r="P27" s="2" t="s">
        <v>598</v>
      </c>
      <c r="Q27" s="2" t="s">
        <v>599</v>
      </c>
      <c r="R27" s="2" t="s">
        <v>598</v>
      </c>
      <c r="S27" s="2" t="s">
        <v>598</v>
      </c>
      <c r="T27" s="2" t="s">
        <v>598</v>
      </c>
      <c r="U27" s="2" t="s">
        <v>598</v>
      </c>
      <c r="V27" s="2" t="s">
        <v>598</v>
      </c>
      <c r="Y27" s="20">
        <f t="shared" si="0"/>
        <v>0</v>
      </c>
    </row>
    <row r="28" spans="1:25" ht="15" customHeight="1" x14ac:dyDescent="0.25">
      <c r="A28" s="2" t="s">
        <v>48</v>
      </c>
      <c r="B28" s="2" t="s">
        <v>49</v>
      </c>
      <c r="C28" s="2">
        <v>2014</v>
      </c>
      <c r="D28" s="2" t="s">
        <v>599</v>
      </c>
      <c r="E28" s="2" t="s">
        <v>598</v>
      </c>
      <c r="F28" s="2" t="s">
        <v>598</v>
      </c>
      <c r="G28" s="2" t="s">
        <v>598</v>
      </c>
      <c r="H28" s="2" t="s">
        <v>598</v>
      </c>
      <c r="I28" s="2" t="s">
        <v>598</v>
      </c>
      <c r="J28" s="2" t="s">
        <v>599</v>
      </c>
      <c r="K28" s="2" t="s">
        <v>598</v>
      </c>
      <c r="L28" s="2" t="s">
        <v>598</v>
      </c>
      <c r="M28" s="2" t="s">
        <v>598</v>
      </c>
      <c r="N28" s="2" t="s">
        <v>598</v>
      </c>
      <c r="O28" s="2" t="s">
        <v>598</v>
      </c>
      <c r="P28" s="2" t="s">
        <v>598</v>
      </c>
      <c r="Q28" s="2" t="s">
        <v>599</v>
      </c>
      <c r="R28" s="2" t="s">
        <v>598</v>
      </c>
      <c r="S28" s="2" t="s">
        <v>598</v>
      </c>
      <c r="T28" s="2" t="s">
        <v>598</v>
      </c>
      <c r="U28" s="2" t="s">
        <v>598</v>
      </c>
      <c r="V28" s="2" t="s">
        <v>598</v>
      </c>
      <c r="Y28" s="20">
        <f t="shared" si="0"/>
        <v>0</v>
      </c>
    </row>
    <row r="29" spans="1:25" ht="15" customHeight="1" x14ac:dyDescent="0.25">
      <c r="A29" s="2" t="s">
        <v>48</v>
      </c>
      <c r="B29" s="2" t="s">
        <v>50</v>
      </c>
      <c r="C29" s="2">
        <v>2014</v>
      </c>
      <c r="D29" s="2" t="s">
        <v>599</v>
      </c>
      <c r="E29" s="2" t="s">
        <v>598</v>
      </c>
      <c r="F29" s="2" t="s">
        <v>598</v>
      </c>
      <c r="G29" s="2" t="s">
        <v>598</v>
      </c>
      <c r="H29" s="2" t="s">
        <v>598</v>
      </c>
      <c r="I29" s="2" t="s">
        <v>598</v>
      </c>
      <c r="J29" s="2" t="s">
        <v>599</v>
      </c>
      <c r="K29" s="2" t="s">
        <v>598</v>
      </c>
      <c r="L29" s="2" t="s">
        <v>598</v>
      </c>
      <c r="M29" s="2" t="s">
        <v>598</v>
      </c>
      <c r="N29" s="2" t="s">
        <v>598</v>
      </c>
      <c r="O29" s="2" t="s">
        <v>598</v>
      </c>
      <c r="P29" s="2" t="s">
        <v>598</v>
      </c>
      <c r="Q29" s="2" t="s">
        <v>599</v>
      </c>
      <c r="R29" s="2" t="s">
        <v>598</v>
      </c>
      <c r="S29" s="2" t="s">
        <v>598</v>
      </c>
      <c r="T29" s="2" t="s">
        <v>598</v>
      </c>
      <c r="U29" s="2" t="s">
        <v>598</v>
      </c>
      <c r="V29" s="2" t="s">
        <v>598</v>
      </c>
      <c r="Y29" s="20">
        <f t="shared" si="0"/>
        <v>0</v>
      </c>
    </row>
    <row r="30" spans="1:25" ht="15" customHeight="1" x14ac:dyDescent="0.25">
      <c r="A30" s="2" t="s">
        <v>51</v>
      </c>
      <c r="B30" s="2" t="s">
        <v>52</v>
      </c>
      <c r="C30" s="2">
        <v>2014</v>
      </c>
      <c r="D30" s="2" t="s">
        <v>657</v>
      </c>
      <c r="E30" s="2" t="s">
        <v>658</v>
      </c>
      <c r="F30" s="2">
        <v>112.078</v>
      </c>
      <c r="G30" s="2" t="s">
        <v>598</v>
      </c>
      <c r="H30" s="2" t="s">
        <v>598</v>
      </c>
      <c r="I30" s="2">
        <v>85</v>
      </c>
      <c r="J30" s="2" t="s">
        <v>599</v>
      </c>
      <c r="K30" s="2" t="s">
        <v>598</v>
      </c>
      <c r="L30" s="2" t="s">
        <v>598</v>
      </c>
      <c r="M30" s="2" t="s">
        <v>598</v>
      </c>
      <c r="N30" s="2" t="s">
        <v>598</v>
      </c>
      <c r="O30" s="2" t="s">
        <v>598</v>
      </c>
      <c r="P30" s="2" t="s">
        <v>598</v>
      </c>
      <c r="Q30" s="2" t="s">
        <v>599</v>
      </c>
      <c r="R30" s="2" t="s">
        <v>598</v>
      </c>
      <c r="S30" s="2" t="s">
        <v>598</v>
      </c>
      <c r="T30" s="2" t="s">
        <v>598</v>
      </c>
      <c r="U30" s="2" t="s">
        <v>598</v>
      </c>
      <c r="V30" s="2" t="s">
        <v>598</v>
      </c>
      <c r="Y30" s="20">
        <f t="shared" si="0"/>
        <v>112.078</v>
      </c>
    </row>
    <row r="31" spans="1:25" ht="15" customHeight="1" x14ac:dyDescent="0.25">
      <c r="A31" s="2" t="s">
        <v>51</v>
      </c>
      <c r="B31" s="2" t="s">
        <v>53</v>
      </c>
      <c r="C31" s="2">
        <v>2014</v>
      </c>
      <c r="D31" s="2" t="s">
        <v>599</v>
      </c>
      <c r="E31" s="2" t="s">
        <v>598</v>
      </c>
      <c r="F31" s="2" t="s">
        <v>598</v>
      </c>
      <c r="G31" s="2" t="s">
        <v>598</v>
      </c>
      <c r="H31" s="2" t="s">
        <v>598</v>
      </c>
      <c r="I31" s="2" t="s">
        <v>598</v>
      </c>
      <c r="J31" s="2" t="s">
        <v>599</v>
      </c>
      <c r="K31" s="2" t="s">
        <v>598</v>
      </c>
      <c r="L31" s="2" t="s">
        <v>598</v>
      </c>
      <c r="M31" s="2" t="s">
        <v>598</v>
      </c>
      <c r="N31" s="2" t="s">
        <v>598</v>
      </c>
      <c r="O31" s="2" t="s">
        <v>598</v>
      </c>
      <c r="P31" s="2" t="s">
        <v>598</v>
      </c>
      <c r="Q31" s="2" t="s">
        <v>599</v>
      </c>
      <c r="R31" s="2" t="s">
        <v>598</v>
      </c>
      <c r="S31" s="2" t="s">
        <v>598</v>
      </c>
      <c r="T31" s="2" t="s">
        <v>598</v>
      </c>
      <c r="U31" s="2" t="s">
        <v>598</v>
      </c>
      <c r="V31" s="2" t="s">
        <v>598</v>
      </c>
      <c r="Y31" s="20">
        <f t="shared" si="0"/>
        <v>0</v>
      </c>
    </row>
    <row r="32" spans="1:25" ht="15" customHeight="1" x14ac:dyDescent="0.25">
      <c r="A32" s="2" t="s">
        <v>51</v>
      </c>
      <c r="B32" s="2" t="s">
        <v>54</v>
      </c>
      <c r="C32" s="2">
        <v>2014</v>
      </c>
      <c r="D32" s="2" t="s">
        <v>613</v>
      </c>
      <c r="E32" s="2" t="s">
        <v>599</v>
      </c>
      <c r="F32" s="2" t="s">
        <v>599</v>
      </c>
      <c r="G32" s="2" t="s">
        <v>599</v>
      </c>
      <c r="H32" s="2" t="s">
        <v>599</v>
      </c>
      <c r="I32" s="2" t="s">
        <v>599</v>
      </c>
      <c r="J32" s="2" t="s">
        <v>613</v>
      </c>
      <c r="K32" s="2" t="s">
        <v>599</v>
      </c>
      <c r="L32" s="2" t="s">
        <v>599</v>
      </c>
      <c r="M32" s="2" t="s">
        <v>599</v>
      </c>
      <c r="N32" s="2" t="s">
        <v>599</v>
      </c>
      <c r="O32" s="2" t="s">
        <v>599</v>
      </c>
      <c r="P32" s="2" t="s">
        <v>598</v>
      </c>
      <c r="Q32" s="2" t="s">
        <v>599</v>
      </c>
      <c r="R32" s="2" t="s">
        <v>599</v>
      </c>
      <c r="S32" s="2" t="s">
        <v>599</v>
      </c>
      <c r="T32" s="2" t="s">
        <v>599</v>
      </c>
      <c r="U32" s="2" t="s">
        <v>599</v>
      </c>
      <c r="V32" s="2" t="s">
        <v>599</v>
      </c>
      <c r="Y32" s="20">
        <f t="shared" si="0"/>
        <v>0</v>
      </c>
    </row>
    <row r="33" spans="1:25" ht="15" customHeight="1" x14ac:dyDescent="0.25">
      <c r="A33" s="2" t="s">
        <v>55</v>
      </c>
      <c r="B33" s="2" t="s">
        <v>56</v>
      </c>
      <c r="C33" s="2">
        <v>2014</v>
      </c>
      <c r="D33" s="2" t="s">
        <v>599</v>
      </c>
      <c r="E33" s="2" t="s">
        <v>598</v>
      </c>
      <c r="F33" s="2" t="s">
        <v>598</v>
      </c>
      <c r="G33" s="2" t="s">
        <v>598</v>
      </c>
      <c r="H33" s="2" t="s">
        <v>598</v>
      </c>
      <c r="I33" s="2" t="s">
        <v>598</v>
      </c>
      <c r="J33" s="2" t="s">
        <v>599</v>
      </c>
      <c r="K33" s="2" t="s">
        <v>598</v>
      </c>
      <c r="L33" s="2" t="s">
        <v>598</v>
      </c>
      <c r="M33" s="2" t="s">
        <v>598</v>
      </c>
      <c r="N33" s="2" t="s">
        <v>598</v>
      </c>
      <c r="O33" s="2" t="s">
        <v>598</v>
      </c>
      <c r="P33" s="2" t="s">
        <v>598</v>
      </c>
      <c r="Q33" s="2" t="s">
        <v>599</v>
      </c>
      <c r="R33" s="2" t="s">
        <v>598</v>
      </c>
      <c r="S33" s="2" t="s">
        <v>598</v>
      </c>
      <c r="T33" s="2" t="s">
        <v>598</v>
      </c>
      <c r="U33" s="2" t="s">
        <v>598</v>
      </c>
      <c r="V33" s="2" t="s">
        <v>598</v>
      </c>
      <c r="Y33" s="20">
        <f t="shared" si="0"/>
        <v>0</v>
      </c>
    </row>
    <row r="34" spans="1:25" ht="15" customHeight="1" x14ac:dyDescent="0.25">
      <c r="A34" s="2" t="s">
        <v>55</v>
      </c>
      <c r="B34" s="2" t="s">
        <v>57</v>
      </c>
      <c r="C34" s="2">
        <v>2014</v>
      </c>
      <c r="D34" s="2" t="s">
        <v>599</v>
      </c>
      <c r="E34" s="2" t="s">
        <v>598</v>
      </c>
      <c r="F34" s="2" t="s">
        <v>598</v>
      </c>
      <c r="G34" s="2" t="s">
        <v>598</v>
      </c>
      <c r="H34" s="2" t="s">
        <v>598</v>
      </c>
      <c r="I34" s="2" t="s">
        <v>598</v>
      </c>
      <c r="J34" s="2" t="s">
        <v>599</v>
      </c>
      <c r="K34" s="2" t="s">
        <v>598</v>
      </c>
      <c r="L34" s="2" t="s">
        <v>598</v>
      </c>
      <c r="M34" s="2" t="s">
        <v>598</v>
      </c>
      <c r="N34" s="2" t="s">
        <v>598</v>
      </c>
      <c r="O34" s="2" t="s">
        <v>598</v>
      </c>
      <c r="P34" s="2" t="s">
        <v>598</v>
      </c>
      <c r="Q34" s="2" t="s">
        <v>599</v>
      </c>
      <c r="R34" s="2" t="s">
        <v>598</v>
      </c>
      <c r="S34" s="2" t="s">
        <v>598</v>
      </c>
      <c r="T34" s="2" t="s">
        <v>598</v>
      </c>
      <c r="U34" s="2" t="s">
        <v>598</v>
      </c>
      <c r="V34" s="2" t="s">
        <v>598</v>
      </c>
      <c r="Y34" s="20">
        <f t="shared" si="0"/>
        <v>0</v>
      </c>
    </row>
    <row r="35" spans="1:25" ht="15" customHeight="1" x14ac:dyDescent="0.25">
      <c r="A35" s="2" t="s">
        <v>58</v>
      </c>
      <c r="B35" s="2" t="s">
        <v>59</v>
      </c>
      <c r="C35" s="2">
        <v>2014</v>
      </c>
      <c r="D35" s="2" t="s">
        <v>659</v>
      </c>
      <c r="E35" s="2" t="s">
        <v>656</v>
      </c>
      <c r="F35" s="2">
        <v>0</v>
      </c>
      <c r="G35" s="2" t="s">
        <v>660</v>
      </c>
      <c r="H35" s="2">
        <v>17.899999999999999</v>
      </c>
      <c r="I35" s="2">
        <v>85</v>
      </c>
      <c r="J35" s="2" t="s">
        <v>599</v>
      </c>
      <c r="K35" s="2" t="s">
        <v>598</v>
      </c>
      <c r="L35" s="2" t="s">
        <v>598</v>
      </c>
      <c r="M35" s="2" t="s">
        <v>598</v>
      </c>
      <c r="N35" s="2" t="s">
        <v>598</v>
      </c>
      <c r="O35" s="2" t="s">
        <v>598</v>
      </c>
      <c r="P35" s="2" t="s">
        <v>598</v>
      </c>
      <c r="Q35" s="2" t="s">
        <v>599</v>
      </c>
      <c r="R35" s="2" t="s">
        <v>598</v>
      </c>
      <c r="S35" s="2" t="s">
        <v>598</v>
      </c>
      <c r="T35" s="2" t="s">
        <v>598</v>
      </c>
      <c r="U35" s="2" t="s">
        <v>598</v>
      </c>
      <c r="V35" s="2" t="s">
        <v>598</v>
      </c>
      <c r="Y35" s="20">
        <f t="shared" si="0"/>
        <v>17.899999999999999</v>
      </c>
    </row>
    <row r="36" spans="1:25" ht="15" customHeight="1" x14ac:dyDescent="0.2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T36" s="2" t="s">
        <v>599</v>
      </c>
      <c r="U36" s="2" t="s">
        <v>599</v>
      </c>
      <c r="V36" s="2" t="s">
        <v>599</v>
      </c>
      <c r="Y36" s="20">
        <f t="shared" si="0"/>
        <v>0</v>
      </c>
    </row>
    <row r="37" spans="1:25" ht="15" customHeight="1" x14ac:dyDescent="0.2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T37" s="2" t="s">
        <v>599</v>
      </c>
      <c r="U37" s="2" t="s">
        <v>599</v>
      </c>
      <c r="V37" s="2" t="s">
        <v>599</v>
      </c>
      <c r="Y37" s="20">
        <f t="shared" si="0"/>
        <v>0</v>
      </c>
    </row>
    <row r="38" spans="1:25" ht="15" customHeight="1" x14ac:dyDescent="0.25">
      <c r="A38" s="2" t="s">
        <v>63</v>
      </c>
      <c r="B38" s="2" t="s">
        <v>64</v>
      </c>
      <c r="C38" s="2">
        <v>2014</v>
      </c>
      <c r="D38" s="2" t="s">
        <v>599</v>
      </c>
      <c r="E38" s="2" t="s">
        <v>598</v>
      </c>
      <c r="F38" s="2" t="s">
        <v>598</v>
      </c>
      <c r="G38" s="2" t="s">
        <v>598</v>
      </c>
      <c r="H38" s="2" t="s">
        <v>598</v>
      </c>
      <c r="I38" s="2" t="s">
        <v>598</v>
      </c>
      <c r="J38" s="2" t="s">
        <v>599</v>
      </c>
      <c r="K38" s="2" t="s">
        <v>598</v>
      </c>
      <c r="L38" s="2" t="s">
        <v>598</v>
      </c>
      <c r="M38" s="2" t="s">
        <v>598</v>
      </c>
      <c r="N38" s="2" t="s">
        <v>598</v>
      </c>
      <c r="O38" s="2" t="s">
        <v>598</v>
      </c>
      <c r="P38" s="2" t="s">
        <v>598</v>
      </c>
      <c r="Q38" s="2" t="s">
        <v>599</v>
      </c>
      <c r="R38" s="2" t="s">
        <v>598</v>
      </c>
      <c r="S38" s="2" t="s">
        <v>598</v>
      </c>
      <c r="T38" s="2" t="s">
        <v>598</v>
      </c>
      <c r="U38" s="2" t="s">
        <v>598</v>
      </c>
      <c r="V38" s="2" t="s">
        <v>598</v>
      </c>
      <c r="Y38" s="20">
        <f t="shared" si="0"/>
        <v>0</v>
      </c>
    </row>
    <row r="39" spans="1:25" ht="15" customHeight="1" x14ac:dyDescent="0.25">
      <c r="A39" s="2" t="s">
        <v>65</v>
      </c>
      <c r="B39" s="2" t="s">
        <v>66</v>
      </c>
      <c r="C39" s="2">
        <v>2014</v>
      </c>
      <c r="D39" s="2" t="s">
        <v>599</v>
      </c>
      <c r="E39" s="2" t="s">
        <v>598</v>
      </c>
      <c r="F39" s="2" t="s">
        <v>598</v>
      </c>
      <c r="G39" s="2" t="s">
        <v>598</v>
      </c>
      <c r="H39" s="2" t="s">
        <v>598</v>
      </c>
      <c r="I39" s="2" t="s">
        <v>598</v>
      </c>
      <c r="J39" s="2" t="s">
        <v>599</v>
      </c>
      <c r="K39" s="2" t="s">
        <v>598</v>
      </c>
      <c r="L39" s="2" t="s">
        <v>598</v>
      </c>
      <c r="M39" s="2" t="s">
        <v>598</v>
      </c>
      <c r="N39" s="2" t="s">
        <v>598</v>
      </c>
      <c r="O39" s="2" t="s">
        <v>598</v>
      </c>
      <c r="P39" s="2" t="s">
        <v>598</v>
      </c>
      <c r="Q39" s="2" t="s">
        <v>599</v>
      </c>
      <c r="R39" s="2" t="s">
        <v>598</v>
      </c>
      <c r="S39" s="2" t="s">
        <v>598</v>
      </c>
      <c r="T39" s="2" t="s">
        <v>598</v>
      </c>
      <c r="U39" s="2" t="s">
        <v>598</v>
      </c>
      <c r="V39" s="2" t="s">
        <v>598</v>
      </c>
      <c r="Y39" s="20">
        <f t="shared" si="0"/>
        <v>0</v>
      </c>
    </row>
    <row r="40" spans="1:25" ht="15" customHeight="1" x14ac:dyDescent="0.25">
      <c r="A40" s="2" t="s">
        <v>65</v>
      </c>
      <c r="B40" s="2" t="s">
        <v>67</v>
      </c>
      <c r="C40" s="2">
        <v>2014</v>
      </c>
      <c r="D40" s="2" t="s">
        <v>599</v>
      </c>
      <c r="E40" s="2" t="s">
        <v>598</v>
      </c>
      <c r="F40" s="2" t="s">
        <v>598</v>
      </c>
      <c r="G40" s="2" t="s">
        <v>598</v>
      </c>
      <c r="H40" s="2" t="s">
        <v>598</v>
      </c>
      <c r="I40" s="2" t="s">
        <v>598</v>
      </c>
      <c r="J40" s="2" t="s">
        <v>599</v>
      </c>
      <c r="K40" s="2" t="s">
        <v>598</v>
      </c>
      <c r="L40" s="2" t="s">
        <v>598</v>
      </c>
      <c r="M40" s="2" t="s">
        <v>598</v>
      </c>
      <c r="N40" s="2" t="s">
        <v>598</v>
      </c>
      <c r="O40" s="2" t="s">
        <v>598</v>
      </c>
      <c r="P40" s="2" t="s">
        <v>598</v>
      </c>
      <c r="Q40" s="2" t="s">
        <v>599</v>
      </c>
      <c r="R40" s="2" t="s">
        <v>598</v>
      </c>
      <c r="S40" s="2" t="s">
        <v>598</v>
      </c>
      <c r="T40" s="2" t="s">
        <v>598</v>
      </c>
      <c r="U40" s="2" t="s">
        <v>598</v>
      </c>
      <c r="V40" s="2" t="s">
        <v>598</v>
      </c>
      <c r="Y40" s="20">
        <f t="shared" si="0"/>
        <v>0</v>
      </c>
    </row>
    <row r="41" spans="1:25" ht="15" customHeight="1" x14ac:dyDescent="0.25">
      <c r="A41" s="2" t="s">
        <v>68</v>
      </c>
      <c r="B41" s="2" t="s">
        <v>69</v>
      </c>
      <c r="C41" s="2">
        <v>2014</v>
      </c>
      <c r="D41" s="2" t="s">
        <v>661</v>
      </c>
      <c r="E41" s="2" t="s">
        <v>658</v>
      </c>
      <c r="F41" s="2">
        <v>1.516</v>
      </c>
      <c r="G41" s="2" t="s">
        <v>598</v>
      </c>
      <c r="H41" s="2" t="s">
        <v>598</v>
      </c>
      <c r="I41" s="2">
        <v>75</v>
      </c>
      <c r="J41" s="2" t="s">
        <v>599</v>
      </c>
      <c r="K41" s="2" t="s">
        <v>598</v>
      </c>
      <c r="L41" s="2" t="s">
        <v>598</v>
      </c>
      <c r="M41" s="2" t="s">
        <v>598</v>
      </c>
      <c r="N41" s="2" t="s">
        <v>598</v>
      </c>
      <c r="O41" s="2" t="s">
        <v>598</v>
      </c>
      <c r="P41" s="2" t="s">
        <v>598</v>
      </c>
      <c r="Q41" s="2" t="s">
        <v>599</v>
      </c>
      <c r="R41" s="2" t="s">
        <v>598</v>
      </c>
      <c r="S41" s="2" t="s">
        <v>598</v>
      </c>
      <c r="T41" s="2" t="s">
        <v>598</v>
      </c>
      <c r="U41" s="2" t="s">
        <v>598</v>
      </c>
      <c r="V41" s="2" t="s">
        <v>598</v>
      </c>
      <c r="Y41" s="20">
        <f t="shared" si="0"/>
        <v>1.516</v>
      </c>
    </row>
    <row r="42" spans="1:25" ht="15" customHeight="1" x14ac:dyDescent="0.25">
      <c r="A42" s="2" t="s">
        <v>68</v>
      </c>
      <c r="B42" s="2" t="s">
        <v>70</v>
      </c>
      <c r="C42" s="2">
        <v>2014</v>
      </c>
      <c r="D42" s="2" t="s">
        <v>599</v>
      </c>
      <c r="E42" s="2" t="s">
        <v>598</v>
      </c>
      <c r="F42" s="2" t="s">
        <v>598</v>
      </c>
      <c r="G42" s="2" t="s">
        <v>598</v>
      </c>
      <c r="H42" s="2" t="s">
        <v>598</v>
      </c>
      <c r="I42" s="2" t="s">
        <v>598</v>
      </c>
      <c r="J42" s="2" t="s">
        <v>599</v>
      </c>
      <c r="K42" s="2" t="s">
        <v>598</v>
      </c>
      <c r="L42" s="2" t="s">
        <v>598</v>
      </c>
      <c r="M42" s="2" t="s">
        <v>598</v>
      </c>
      <c r="N42" s="2" t="s">
        <v>598</v>
      </c>
      <c r="O42" s="2" t="s">
        <v>598</v>
      </c>
      <c r="P42" s="2" t="s">
        <v>598</v>
      </c>
      <c r="Q42" s="2" t="s">
        <v>599</v>
      </c>
      <c r="R42" s="2" t="s">
        <v>598</v>
      </c>
      <c r="S42" s="2" t="s">
        <v>598</v>
      </c>
      <c r="T42" s="2" t="s">
        <v>598</v>
      </c>
      <c r="U42" s="2" t="s">
        <v>598</v>
      </c>
      <c r="V42" s="2" t="s">
        <v>598</v>
      </c>
      <c r="Y42" s="20">
        <f t="shared" si="0"/>
        <v>0</v>
      </c>
    </row>
    <row r="43" spans="1:25" ht="15" customHeight="1" x14ac:dyDescent="0.25">
      <c r="A43" s="2" t="s">
        <v>71</v>
      </c>
      <c r="B43" s="2" t="s">
        <v>72</v>
      </c>
      <c r="C43" s="2">
        <v>2014</v>
      </c>
      <c r="D43" s="2" t="s">
        <v>599</v>
      </c>
      <c r="E43" s="2" t="s">
        <v>598</v>
      </c>
      <c r="F43" s="2" t="s">
        <v>598</v>
      </c>
      <c r="G43" s="2" t="s">
        <v>598</v>
      </c>
      <c r="H43" s="2" t="s">
        <v>598</v>
      </c>
      <c r="I43" s="2" t="s">
        <v>598</v>
      </c>
      <c r="J43" s="2" t="s">
        <v>599</v>
      </c>
      <c r="K43" s="2" t="s">
        <v>598</v>
      </c>
      <c r="L43" s="2" t="s">
        <v>598</v>
      </c>
      <c r="M43" s="2" t="s">
        <v>598</v>
      </c>
      <c r="N43" s="2" t="s">
        <v>598</v>
      </c>
      <c r="O43" s="2" t="s">
        <v>598</v>
      </c>
      <c r="P43" s="2" t="s">
        <v>598</v>
      </c>
      <c r="Q43" s="2" t="s">
        <v>599</v>
      </c>
      <c r="R43" s="2" t="s">
        <v>598</v>
      </c>
      <c r="S43" s="2" t="s">
        <v>598</v>
      </c>
      <c r="T43" s="2" t="s">
        <v>598</v>
      </c>
      <c r="U43" s="2" t="s">
        <v>598</v>
      </c>
      <c r="V43" s="2" t="s">
        <v>598</v>
      </c>
      <c r="Y43" s="20">
        <f t="shared" si="0"/>
        <v>0</v>
      </c>
    </row>
    <row r="44" spans="1:25" ht="15" customHeight="1" x14ac:dyDescent="0.25">
      <c r="A44" s="2" t="s">
        <v>71</v>
      </c>
      <c r="B44" s="2" t="s">
        <v>73</v>
      </c>
      <c r="C44" s="2">
        <v>2014</v>
      </c>
      <c r="D44" s="2" t="s">
        <v>599</v>
      </c>
      <c r="E44" s="2" t="s">
        <v>598</v>
      </c>
      <c r="F44" s="2" t="s">
        <v>598</v>
      </c>
      <c r="G44" s="2" t="s">
        <v>598</v>
      </c>
      <c r="H44" s="2" t="s">
        <v>598</v>
      </c>
      <c r="I44" s="2" t="s">
        <v>598</v>
      </c>
      <c r="J44" s="2" t="s">
        <v>599</v>
      </c>
      <c r="K44" s="2" t="s">
        <v>598</v>
      </c>
      <c r="L44" s="2" t="s">
        <v>598</v>
      </c>
      <c r="M44" s="2" t="s">
        <v>598</v>
      </c>
      <c r="N44" s="2" t="s">
        <v>598</v>
      </c>
      <c r="O44" s="2" t="s">
        <v>598</v>
      </c>
      <c r="P44" s="2" t="s">
        <v>598</v>
      </c>
      <c r="Q44" s="2" t="s">
        <v>599</v>
      </c>
      <c r="R44" s="2" t="s">
        <v>598</v>
      </c>
      <c r="S44" s="2" t="s">
        <v>598</v>
      </c>
      <c r="T44" s="2" t="s">
        <v>598</v>
      </c>
      <c r="U44" s="2" t="s">
        <v>598</v>
      </c>
      <c r="V44" s="2" t="s">
        <v>598</v>
      </c>
      <c r="Y44" s="20">
        <f t="shared" si="0"/>
        <v>0</v>
      </c>
    </row>
    <row r="45" spans="1:25" ht="15" customHeight="1" x14ac:dyDescent="0.25">
      <c r="A45" s="2" t="s">
        <v>71</v>
      </c>
      <c r="B45" s="2" t="s">
        <v>74</v>
      </c>
      <c r="C45" s="2">
        <v>2014</v>
      </c>
      <c r="D45" s="2" t="s">
        <v>599</v>
      </c>
      <c r="E45" s="2" t="s">
        <v>598</v>
      </c>
      <c r="F45" s="2" t="s">
        <v>598</v>
      </c>
      <c r="G45" s="2" t="s">
        <v>598</v>
      </c>
      <c r="H45" s="2" t="s">
        <v>598</v>
      </c>
      <c r="I45" s="2" t="s">
        <v>598</v>
      </c>
      <c r="J45" s="2" t="s">
        <v>599</v>
      </c>
      <c r="K45" s="2" t="s">
        <v>598</v>
      </c>
      <c r="L45" s="2" t="s">
        <v>598</v>
      </c>
      <c r="M45" s="2" t="s">
        <v>598</v>
      </c>
      <c r="N45" s="2" t="s">
        <v>598</v>
      </c>
      <c r="O45" s="2" t="s">
        <v>598</v>
      </c>
      <c r="P45" s="2" t="s">
        <v>598</v>
      </c>
      <c r="Q45" s="2" t="s">
        <v>599</v>
      </c>
      <c r="R45" s="2" t="s">
        <v>598</v>
      </c>
      <c r="S45" s="2" t="s">
        <v>598</v>
      </c>
      <c r="T45" s="2" t="s">
        <v>598</v>
      </c>
      <c r="U45" s="2" t="s">
        <v>598</v>
      </c>
      <c r="V45" s="2" t="s">
        <v>598</v>
      </c>
      <c r="Y45" s="20">
        <f t="shared" si="0"/>
        <v>0</v>
      </c>
    </row>
    <row r="46" spans="1:25" ht="15" customHeight="1" x14ac:dyDescent="0.25">
      <c r="A46" s="2" t="s">
        <v>71</v>
      </c>
      <c r="B46" s="2" t="s">
        <v>75</v>
      </c>
      <c r="C46" s="2">
        <v>2014</v>
      </c>
      <c r="D46" s="2" t="s">
        <v>599</v>
      </c>
      <c r="E46" s="2" t="s">
        <v>598</v>
      </c>
      <c r="F46" s="2" t="s">
        <v>598</v>
      </c>
      <c r="G46" s="2" t="s">
        <v>598</v>
      </c>
      <c r="H46" s="2" t="s">
        <v>598</v>
      </c>
      <c r="I46" s="2" t="s">
        <v>598</v>
      </c>
      <c r="J46" s="2" t="s">
        <v>599</v>
      </c>
      <c r="K46" s="2" t="s">
        <v>598</v>
      </c>
      <c r="L46" s="2" t="s">
        <v>598</v>
      </c>
      <c r="M46" s="2" t="s">
        <v>598</v>
      </c>
      <c r="N46" s="2" t="s">
        <v>598</v>
      </c>
      <c r="O46" s="2" t="s">
        <v>598</v>
      </c>
      <c r="P46" s="2" t="s">
        <v>598</v>
      </c>
      <c r="Q46" s="2" t="s">
        <v>599</v>
      </c>
      <c r="R46" s="2" t="s">
        <v>598</v>
      </c>
      <c r="S46" s="2" t="s">
        <v>598</v>
      </c>
      <c r="T46" s="2" t="s">
        <v>598</v>
      </c>
      <c r="U46" s="2" t="s">
        <v>598</v>
      </c>
      <c r="V46" s="2" t="s">
        <v>598</v>
      </c>
      <c r="Y46" s="20">
        <f t="shared" si="0"/>
        <v>0</v>
      </c>
    </row>
    <row r="47" spans="1:25" ht="15" customHeight="1" x14ac:dyDescent="0.25">
      <c r="A47" s="2" t="s">
        <v>76</v>
      </c>
      <c r="B47" s="2" t="s">
        <v>77</v>
      </c>
      <c r="C47" s="2">
        <v>2014</v>
      </c>
      <c r="D47" s="2" t="s">
        <v>599</v>
      </c>
      <c r="E47" s="2" t="s">
        <v>598</v>
      </c>
      <c r="F47" s="2" t="s">
        <v>598</v>
      </c>
      <c r="G47" s="2" t="s">
        <v>598</v>
      </c>
      <c r="H47" s="2" t="s">
        <v>598</v>
      </c>
      <c r="I47" s="2" t="s">
        <v>598</v>
      </c>
      <c r="J47" s="2" t="s">
        <v>599</v>
      </c>
      <c r="K47" s="2" t="s">
        <v>598</v>
      </c>
      <c r="L47" s="2" t="s">
        <v>598</v>
      </c>
      <c r="M47" s="2" t="s">
        <v>598</v>
      </c>
      <c r="N47" s="2" t="s">
        <v>598</v>
      </c>
      <c r="O47" s="2" t="s">
        <v>598</v>
      </c>
      <c r="P47" s="2" t="s">
        <v>598</v>
      </c>
      <c r="Q47" s="2" t="s">
        <v>599</v>
      </c>
      <c r="R47" s="2" t="s">
        <v>598</v>
      </c>
      <c r="S47" s="2" t="s">
        <v>598</v>
      </c>
      <c r="T47" s="2" t="s">
        <v>598</v>
      </c>
      <c r="U47" s="2" t="s">
        <v>598</v>
      </c>
      <c r="V47" s="2" t="s">
        <v>598</v>
      </c>
      <c r="Y47" s="20">
        <f t="shared" si="0"/>
        <v>0</v>
      </c>
    </row>
    <row r="48" spans="1:25" ht="15" customHeight="1" x14ac:dyDescent="0.2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T48" s="2" t="s">
        <v>599</v>
      </c>
      <c r="U48" s="2" t="s">
        <v>599</v>
      </c>
      <c r="V48" s="2" t="s">
        <v>599</v>
      </c>
      <c r="Y48" s="20">
        <f t="shared" si="0"/>
        <v>0</v>
      </c>
    </row>
    <row r="49" spans="1:25" ht="15" customHeight="1" x14ac:dyDescent="0.25">
      <c r="A49" s="2" t="s">
        <v>76</v>
      </c>
      <c r="B49" s="2" t="s">
        <v>79</v>
      </c>
      <c r="C49" s="2">
        <v>2014</v>
      </c>
      <c r="D49" s="2" t="s">
        <v>599</v>
      </c>
      <c r="E49" s="2" t="s">
        <v>598</v>
      </c>
      <c r="F49" s="2" t="s">
        <v>598</v>
      </c>
      <c r="G49" s="2" t="s">
        <v>598</v>
      </c>
      <c r="H49" s="2" t="s">
        <v>598</v>
      </c>
      <c r="I49" s="2" t="s">
        <v>598</v>
      </c>
      <c r="J49" s="2" t="s">
        <v>599</v>
      </c>
      <c r="K49" s="2" t="s">
        <v>598</v>
      </c>
      <c r="L49" s="2" t="s">
        <v>598</v>
      </c>
      <c r="M49" s="2" t="s">
        <v>598</v>
      </c>
      <c r="N49" s="2" t="s">
        <v>598</v>
      </c>
      <c r="O49" s="2" t="s">
        <v>598</v>
      </c>
      <c r="P49" s="2" t="s">
        <v>598</v>
      </c>
      <c r="Q49" s="2" t="s">
        <v>599</v>
      </c>
      <c r="R49" s="2" t="s">
        <v>598</v>
      </c>
      <c r="S49" s="2" t="s">
        <v>598</v>
      </c>
      <c r="T49" s="2" t="s">
        <v>598</v>
      </c>
      <c r="U49" s="2" t="s">
        <v>598</v>
      </c>
      <c r="V49" s="2" t="s">
        <v>598</v>
      </c>
      <c r="Y49" s="20">
        <f t="shared" si="0"/>
        <v>0</v>
      </c>
    </row>
    <row r="50" spans="1:25" ht="15" customHeight="1" x14ac:dyDescent="0.25">
      <c r="A50" s="2" t="s">
        <v>76</v>
      </c>
      <c r="B50" s="2" t="s">
        <v>80</v>
      </c>
      <c r="C50" s="2">
        <v>2014</v>
      </c>
      <c r="D50" s="2" t="s">
        <v>599</v>
      </c>
      <c r="E50" s="2" t="s">
        <v>598</v>
      </c>
      <c r="F50" s="2" t="s">
        <v>598</v>
      </c>
      <c r="G50" s="2" t="s">
        <v>598</v>
      </c>
      <c r="H50" s="2" t="s">
        <v>598</v>
      </c>
      <c r="I50" s="2" t="s">
        <v>598</v>
      </c>
      <c r="J50" s="2" t="s">
        <v>599</v>
      </c>
      <c r="K50" s="2" t="s">
        <v>598</v>
      </c>
      <c r="L50" s="2" t="s">
        <v>598</v>
      </c>
      <c r="M50" s="2" t="s">
        <v>598</v>
      </c>
      <c r="N50" s="2" t="s">
        <v>598</v>
      </c>
      <c r="O50" s="2" t="s">
        <v>598</v>
      </c>
      <c r="P50" s="2" t="s">
        <v>598</v>
      </c>
      <c r="Q50" s="2" t="s">
        <v>599</v>
      </c>
      <c r="R50" s="2" t="s">
        <v>598</v>
      </c>
      <c r="S50" s="2" t="s">
        <v>598</v>
      </c>
      <c r="T50" s="2" t="s">
        <v>598</v>
      </c>
      <c r="U50" s="2" t="s">
        <v>598</v>
      </c>
      <c r="V50" s="2" t="s">
        <v>598</v>
      </c>
      <c r="Y50" s="20">
        <f t="shared" si="0"/>
        <v>0</v>
      </c>
    </row>
    <row r="51" spans="1:25" ht="15" customHeight="1" x14ac:dyDescent="0.25">
      <c r="A51" s="2" t="s">
        <v>76</v>
      </c>
      <c r="B51" s="2" t="s">
        <v>81</v>
      </c>
      <c r="C51" s="2">
        <v>2014</v>
      </c>
      <c r="D51" s="2" t="s">
        <v>599</v>
      </c>
      <c r="E51" s="2" t="s">
        <v>598</v>
      </c>
      <c r="F51" s="2" t="s">
        <v>598</v>
      </c>
      <c r="G51" s="2" t="s">
        <v>598</v>
      </c>
      <c r="H51" s="2" t="s">
        <v>598</v>
      </c>
      <c r="I51" s="2" t="s">
        <v>598</v>
      </c>
      <c r="J51" s="2" t="s">
        <v>599</v>
      </c>
      <c r="K51" s="2" t="s">
        <v>598</v>
      </c>
      <c r="L51" s="2" t="s">
        <v>598</v>
      </c>
      <c r="M51" s="2" t="s">
        <v>598</v>
      </c>
      <c r="N51" s="2" t="s">
        <v>598</v>
      </c>
      <c r="O51" s="2" t="s">
        <v>598</v>
      </c>
      <c r="P51" s="2" t="s">
        <v>598</v>
      </c>
      <c r="Q51" s="2" t="s">
        <v>599</v>
      </c>
      <c r="R51" s="2" t="s">
        <v>598</v>
      </c>
      <c r="S51" s="2" t="s">
        <v>598</v>
      </c>
      <c r="T51" s="2" t="s">
        <v>598</v>
      </c>
      <c r="U51" s="2" t="s">
        <v>598</v>
      </c>
      <c r="V51" s="2" t="s">
        <v>598</v>
      </c>
      <c r="Y51" s="20">
        <f t="shared" si="0"/>
        <v>0</v>
      </c>
    </row>
    <row r="52" spans="1:25" ht="15" customHeight="1" x14ac:dyDescent="0.25">
      <c r="A52" s="2" t="s">
        <v>76</v>
      </c>
      <c r="B52" s="2" t="s">
        <v>82</v>
      </c>
      <c r="C52" s="2">
        <v>2014</v>
      </c>
      <c r="D52" s="2" t="s">
        <v>599</v>
      </c>
      <c r="E52" s="2" t="s">
        <v>598</v>
      </c>
      <c r="F52" s="2" t="s">
        <v>598</v>
      </c>
      <c r="G52" s="2" t="s">
        <v>598</v>
      </c>
      <c r="H52" s="2" t="s">
        <v>598</v>
      </c>
      <c r="I52" s="2" t="s">
        <v>598</v>
      </c>
      <c r="J52" s="2" t="s">
        <v>599</v>
      </c>
      <c r="K52" s="2" t="s">
        <v>598</v>
      </c>
      <c r="L52" s="2" t="s">
        <v>598</v>
      </c>
      <c r="M52" s="2" t="s">
        <v>598</v>
      </c>
      <c r="N52" s="2" t="s">
        <v>598</v>
      </c>
      <c r="O52" s="2" t="s">
        <v>598</v>
      </c>
      <c r="P52" s="2" t="s">
        <v>598</v>
      </c>
      <c r="Q52" s="2" t="s">
        <v>599</v>
      </c>
      <c r="R52" s="2" t="s">
        <v>598</v>
      </c>
      <c r="S52" s="2" t="s">
        <v>598</v>
      </c>
      <c r="T52" s="2" t="s">
        <v>598</v>
      </c>
      <c r="U52" s="2" t="s">
        <v>598</v>
      </c>
      <c r="V52" s="2" t="s">
        <v>598</v>
      </c>
      <c r="Y52" s="20">
        <f t="shared" si="0"/>
        <v>0</v>
      </c>
    </row>
    <row r="53" spans="1:25" ht="15" customHeight="1" x14ac:dyDescent="0.25">
      <c r="A53" s="2" t="s">
        <v>76</v>
      </c>
      <c r="B53" s="2" t="s">
        <v>83</v>
      </c>
      <c r="C53" s="2">
        <v>2014</v>
      </c>
      <c r="D53" s="2" t="s">
        <v>662</v>
      </c>
      <c r="E53" s="2" t="s">
        <v>634</v>
      </c>
      <c r="F53" s="2">
        <v>151.30658679999999</v>
      </c>
      <c r="G53" s="2" t="s">
        <v>598</v>
      </c>
      <c r="H53" s="2" t="s">
        <v>598</v>
      </c>
      <c r="I53" s="2" t="s">
        <v>598</v>
      </c>
      <c r="J53" s="2" t="s">
        <v>599</v>
      </c>
      <c r="K53" s="2" t="s">
        <v>598</v>
      </c>
      <c r="L53" s="2" t="s">
        <v>598</v>
      </c>
      <c r="M53" s="2" t="s">
        <v>598</v>
      </c>
      <c r="N53" s="2" t="s">
        <v>598</v>
      </c>
      <c r="O53" s="2" t="s">
        <v>598</v>
      </c>
      <c r="P53" s="2" t="s">
        <v>598</v>
      </c>
      <c r="Q53" s="2" t="s">
        <v>599</v>
      </c>
      <c r="R53" s="2" t="s">
        <v>598</v>
      </c>
      <c r="S53" s="2" t="s">
        <v>598</v>
      </c>
      <c r="T53" s="2" t="s">
        <v>598</v>
      </c>
      <c r="U53" s="2" t="s">
        <v>598</v>
      </c>
      <c r="V53" s="2" t="s">
        <v>598</v>
      </c>
      <c r="Y53" s="20">
        <f t="shared" si="0"/>
        <v>151.30658679999999</v>
      </c>
    </row>
    <row r="54" spans="1:25" ht="15" customHeight="1" x14ac:dyDescent="0.25">
      <c r="A54" s="2" t="s">
        <v>76</v>
      </c>
      <c r="B54" s="2" t="s">
        <v>84</v>
      </c>
      <c r="C54" s="2">
        <v>2014</v>
      </c>
      <c r="D54" s="2" t="s">
        <v>663</v>
      </c>
      <c r="E54" s="2" t="s">
        <v>598</v>
      </c>
      <c r="F54" s="2" t="s">
        <v>598</v>
      </c>
      <c r="G54" s="2" t="s">
        <v>598</v>
      </c>
      <c r="H54" s="2" t="s">
        <v>598</v>
      </c>
      <c r="I54" s="2" t="s">
        <v>598</v>
      </c>
      <c r="J54" s="2" t="s">
        <v>599</v>
      </c>
      <c r="K54" s="2" t="s">
        <v>598</v>
      </c>
      <c r="L54" s="2" t="s">
        <v>598</v>
      </c>
      <c r="M54" s="2" t="s">
        <v>598</v>
      </c>
      <c r="N54" s="2" t="s">
        <v>598</v>
      </c>
      <c r="O54" s="2" t="s">
        <v>598</v>
      </c>
      <c r="P54" s="2" t="s">
        <v>598</v>
      </c>
      <c r="Q54" s="2" t="s">
        <v>599</v>
      </c>
      <c r="R54" s="2" t="s">
        <v>598</v>
      </c>
      <c r="S54" s="2" t="s">
        <v>598</v>
      </c>
      <c r="T54" s="2" t="s">
        <v>598</v>
      </c>
      <c r="U54" s="2" t="s">
        <v>598</v>
      </c>
      <c r="V54" s="2" t="s">
        <v>598</v>
      </c>
      <c r="Y54" s="20">
        <f t="shared" si="0"/>
        <v>0</v>
      </c>
    </row>
    <row r="55" spans="1:25" ht="15" customHeight="1" x14ac:dyDescent="0.25">
      <c r="A55" s="2" t="s">
        <v>76</v>
      </c>
      <c r="B55" s="2" t="s">
        <v>85</v>
      </c>
      <c r="C55" s="2">
        <v>2014</v>
      </c>
      <c r="D55" s="2" t="s">
        <v>599</v>
      </c>
      <c r="E55" s="2" t="s">
        <v>598</v>
      </c>
      <c r="F55" s="2" t="s">
        <v>598</v>
      </c>
      <c r="G55" s="2" t="s">
        <v>598</v>
      </c>
      <c r="H55" s="2" t="s">
        <v>598</v>
      </c>
      <c r="I55" s="2" t="s">
        <v>598</v>
      </c>
      <c r="J55" s="2" t="s">
        <v>599</v>
      </c>
      <c r="K55" s="2" t="s">
        <v>598</v>
      </c>
      <c r="L55" s="2" t="s">
        <v>598</v>
      </c>
      <c r="M55" s="2" t="s">
        <v>598</v>
      </c>
      <c r="N55" s="2" t="s">
        <v>598</v>
      </c>
      <c r="O55" s="2" t="s">
        <v>598</v>
      </c>
      <c r="P55" s="2" t="s">
        <v>598</v>
      </c>
      <c r="Q55" s="2" t="s">
        <v>599</v>
      </c>
      <c r="R55" s="2" t="s">
        <v>598</v>
      </c>
      <c r="S55" s="2" t="s">
        <v>598</v>
      </c>
      <c r="T55" s="2" t="s">
        <v>598</v>
      </c>
      <c r="U55" s="2" t="s">
        <v>598</v>
      </c>
      <c r="V55" s="2" t="s">
        <v>598</v>
      </c>
      <c r="Y55" s="20">
        <f t="shared" si="0"/>
        <v>0</v>
      </c>
    </row>
    <row r="56" spans="1:25" ht="15" customHeight="1" x14ac:dyDescent="0.25">
      <c r="A56" s="2" t="s">
        <v>76</v>
      </c>
      <c r="B56" s="2" t="s">
        <v>86</v>
      </c>
      <c r="C56" s="2">
        <v>2014</v>
      </c>
      <c r="D56" s="2" t="s">
        <v>599</v>
      </c>
      <c r="E56" s="2" t="s">
        <v>598</v>
      </c>
      <c r="F56" s="2" t="s">
        <v>598</v>
      </c>
      <c r="G56" s="2" t="s">
        <v>598</v>
      </c>
      <c r="H56" s="2" t="s">
        <v>598</v>
      </c>
      <c r="I56" s="2" t="s">
        <v>598</v>
      </c>
      <c r="J56" s="2" t="s">
        <v>599</v>
      </c>
      <c r="K56" s="2" t="s">
        <v>598</v>
      </c>
      <c r="L56" s="2" t="s">
        <v>598</v>
      </c>
      <c r="M56" s="2" t="s">
        <v>598</v>
      </c>
      <c r="N56" s="2" t="s">
        <v>598</v>
      </c>
      <c r="O56" s="2" t="s">
        <v>598</v>
      </c>
      <c r="P56" s="2" t="s">
        <v>598</v>
      </c>
      <c r="Q56" s="2" t="s">
        <v>599</v>
      </c>
      <c r="R56" s="2" t="s">
        <v>598</v>
      </c>
      <c r="S56" s="2" t="s">
        <v>598</v>
      </c>
      <c r="T56" s="2" t="s">
        <v>598</v>
      </c>
      <c r="U56" s="2" t="s">
        <v>598</v>
      </c>
      <c r="V56" s="2" t="s">
        <v>598</v>
      </c>
      <c r="Y56" s="20">
        <f t="shared" si="0"/>
        <v>0</v>
      </c>
    </row>
    <row r="57" spans="1:25" ht="15" customHeight="1" x14ac:dyDescent="0.25">
      <c r="A57" s="2" t="s">
        <v>76</v>
      </c>
      <c r="B57" s="2" t="s">
        <v>87</v>
      </c>
      <c r="C57" s="2">
        <v>2014</v>
      </c>
      <c r="D57" s="2" t="s">
        <v>664</v>
      </c>
      <c r="E57" s="2" t="s">
        <v>658</v>
      </c>
      <c r="F57" s="2">
        <v>16.215</v>
      </c>
      <c r="G57" s="2" t="s">
        <v>598</v>
      </c>
      <c r="H57" s="2" t="s">
        <v>598</v>
      </c>
      <c r="I57" s="2" t="s">
        <v>598</v>
      </c>
      <c r="J57" s="2" t="s">
        <v>599</v>
      </c>
      <c r="K57" s="2" t="s">
        <v>598</v>
      </c>
      <c r="L57" s="2" t="s">
        <v>598</v>
      </c>
      <c r="M57" s="2" t="s">
        <v>598</v>
      </c>
      <c r="N57" s="2" t="s">
        <v>598</v>
      </c>
      <c r="O57" s="2" t="s">
        <v>598</v>
      </c>
      <c r="P57" s="2" t="s">
        <v>598</v>
      </c>
      <c r="Q57" s="2" t="s">
        <v>599</v>
      </c>
      <c r="R57" s="2" t="s">
        <v>598</v>
      </c>
      <c r="S57" s="2" t="s">
        <v>598</v>
      </c>
      <c r="T57" s="2" t="s">
        <v>598</v>
      </c>
      <c r="U57" s="2" t="s">
        <v>598</v>
      </c>
      <c r="V57" s="2" t="s">
        <v>598</v>
      </c>
      <c r="Y57" s="20">
        <f t="shared" si="0"/>
        <v>16.215</v>
      </c>
    </row>
    <row r="58" spans="1:25" ht="15" customHeight="1" x14ac:dyDescent="0.2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T58" s="2" t="s">
        <v>599</v>
      </c>
      <c r="U58" s="2" t="s">
        <v>599</v>
      </c>
      <c r="V58" s="2" t="s">
        <v>599</v>
      </c>
      <c r="Y58" s="20">
        <f t="shared" si="0"/>
        <v>0</v>
      </c>
    </row>
    <row r="59" spans="1:25" ht="15" customHeight="1" x14ac:dyDescent="0.25">
      <c r="A59" s="2" t="s">
        <v>76</v>
      </c>
      <c r="B59" s="2" t="s">
        <v>89</v>
      </c>
      <c r="C59" s="2">
        <v>2014</v>
      </c>
      <c r="D59" s="2" t="s">
        <v>599</v>
      </c>
      <c r="E59" s="2" t="s">
        <v>598</v>
      </c>
      <c r="F59" s="2" t="s">
        <v>598</v>
      </c>
      <c r="G59" s="2" t="s">
        <v>598</v>
      </c>
      <c r="H59" s="2" t="s">
        <v>598</v>
      </c>
      <c r="I59" s="2" t="s">
        <v>598</v>
      </c>
      <c r="J59" s="2" t="s">
        <v>599</v>
      </c>
      <c r="K59" s="2" t="s">
        <v>598</v>
      </c>
      <c r="L59" s="2" t="s">
        <v>598</v>
      </c>
      <c r="M59" s="2" t="s">
        <v>598</v>
      </c>
      <c r="N59" s="2" t="s">
        <v>598</v>
      </c>
      <c r="O59" s="2" t="s">
        <v>598</v>
      </c>
      <c r="P59" s="2" t="s">
        <v>598</v>
      </c>
      <c r="Q59" s="2" t="s">
        <v>599</v>
      </c>
      <c r="R59" s="2" t="s">
        <v>598</v>
      </c>
      <c r="S59" s="2" t="s">
        <v>598</v>
      </c>
      <c r="T59" s="2" t="s">
        <v>598</v>
      </c>
      <c r="U59" s="2" t="s">
        <v>598</v>
      </c>
      <c r="V59" s="2" t="s">
        <v>598</v>
      </c>
      <c r="Y59" s="20">
        <f t="shared" si="0"/>
        <v>0</v>
      </c>
    </row>
    <row r="60" spans="1:25" ht="15" customHeight="1" x14ac:dyDescent="0.25">
      <c r="A60" s="2" t="s">
        <v>76</v>
      </c>
      <c r="B60" s="2" t="s">
        <v>90</v>
      </c>
      <c r="C60" s="2">
        <v>2014</v>
      </c>
      <c r="D60" s="2" t="s">
        <v>599</v>
      </c>
      <c r="E60" s="2" t="s">
        <v>598</v>
      </c>
      <c r="F60" s="2" t="s">
        <v>598</v>
      </c>
      <c r="G60" s="2" t="s">
        <v>598</v>
      </c>
      <c r="H60" s="2" t="s">
        <v>598</v>
      </c>
      <c r="I60" s="2" t="s">
        <v>598</v>
      </c>
      <c r="J60" s="2" t="s">
        <v>599</v>
      </c>
      <c r="K60" s="2" t="s">
        <v>598</v>
      </c>
      <c r="L60" s="2" t="s">
        <v>598</v>
      </c>
      <c r="M60" s="2" t="s">
        <v>598</v>
      </c>
      <c r="N60" s="2" t="s">
        <v>598</v>
      </c>
      <c r="O60" s="2" t="s">
        <v>598</v>
      </c>
      <c r="P60" s="2" t="s">
        <v>598</v>
      </c>
      <c r="Q60" s="2" t="s">
        <v>599</v>
      </c>
      <c r="R60" s="2" t="s">
        <v>598</v>
      </c>
      <c r="S60" s="2" t="s">
        <v>598</v>
      </c>
      <c r="T60" s="2" t="s">
        <v>598</v>
      </c>
      <c r="U60" s="2" t="s">
        <v>598</v>
      </c>
      <c r="V60" s="2" t="s">
        <v>598</v>
      </c>
      <c r="Y60" s="20">
        <f t="shared" si="0"/>
        <v>0</v>
      </c>
    </row>
    <row r="61" spans="1:25" ht="15" customHeight="1" x14ac:dyDescent="0.25">
      <c r="A61" s="2" t="s">
        <v>76</v>
      </c>
      <c r="B61" s="2" t="s">
        <v>91</v>
      </c>
      <c r="C61" s="2">
        <v>2014</v>
      </c>
      <c r="D61" s="2" t="s">
        <v>599</v>
      </c>
      <c r="E61" s="2" t="s">
        <v>598</v>
      </c>
      <c r="F61" s="2" t="s">
        <v>598</v>
      </c>
      <c r="G61" s="2" t="s">
        <v>598</v>
      </c>
      <c r="H61" s="2" t="s">
        <v>598</v>
      </c>
      <c r="I61" s="2" t="s">
        <v>598</v>
      </c>
      <c r="J61" s="2" t="s">
        <v>599</v>
      </c>
      <c r="K61" s="2" t="s">
        <v>598</v>
      </c>
      <c r="L61" s="2" t="s">
        <v>598</v>
      </c>
      <c r="M61" s="2" t="s">
        <v>598</v>
      </c>
      <c r="N61" s="2" t="s">
        <v>598</v>
      </c>
      <c r="O61" s="2" t="s">
        <v>598</v>
      </c>
      <c r="P61" s="2" t="s">
        <v>598</v>
      </c>
      <c r="Q61" s="2" t="s">
        <v>599</v>
      </c>
      <c r="R61" s="2" t="s">
        <v>598</v>
      </c>
      <c r="S61" s="2" t="s">
        <v>598</v>
      </c>
      <c r="T61" s="2" t="s">
        <v>598</v>
      </c>
      <c r="U61" s="2" t="s">
        <v>598</v>
      </c>
      <c r="V61" s="2" t="s">
        <v>598</v>
      </c>
      <c r="Y61" s="20">
        <f t="shared" si="0"/>
        <v>0</v>
      </c>
    </row>
    <row r="62" spans="1:25" ht="15" customHeight="1" x14ac:dyDescent="0.25">
      <c r="A62" s="2" t="s">
        <v>76</v>
      </c>
      <c r="B62" s="2" t="s">
        <v>92</v>
      </c>
      <c r="C62" s="2">
        <v>2014</v>
      </c>
      <c r="D62" s="2" t="s">
        <v>599</v>
      </c>
      <c r="E62" s="2" t="s">
        <v>598</v>
      </c>
      <c r="F62" s="2" t="s">
        <v>598</v>
      </c>
      <c r="G62" s="2" t="s">
        <v>598</v>
      </c>
      <c r="H62" s="2" t="s">
        <v>598</v>
      </c>
      <c r="I62" s="2" t="s">
        <v>598</v>
      </c>
      <c r="J62" s="2" t="s">
        <v>599</v>
      </c>
      <c r="K62" s="2" t="s">
        <v>598</v>
      </c>
      <c r="L62" s="2" t="s">
        <v>598</v>
      </c>
      <c r="M62" s="2" t="s">
        <v>598</v>
      </c>
      <c r="N62" s="2" t="s">
        <v>598</v>
      </c>
      <c r="O62" s="2" t="s">
        <v>598</v>
      </c>
      <c r="P62" s="2" t="s">
        <v>598</v>
      </c>
      <c r="Q62" s="2" t="s">
        <v>599</v>
      </c>
      <c r="R62" s="2" t="s">
        <v>598</v>
      </c>
      <c r="S62" s="2" t="s">
        <v>598</v>
      </c>
      <c r="T62" s="2" t="s">
        <v>598</v>
      </c>
      <c r="U62" s="2" t="s">
        <v>598</v>
      </c>
      <c r="V62" s="2" t="s">
        <v>598</v>
      </c>
      <c r="Y62" s="20">
        <f t="shared" si="0"/>
        <v>0</v>
      </c>
    </row>
    <row r="63" spans="1:25" ht="15" customHeight="1" x14ac:dyDescent="0.25">
      <c r="A63" s="2" t="s">
        <v>76</v>
      </c>
      <c r="B63" s="2" t="s">
        <v>93</v>
      </c>
      <c r="C63" s="2">
        <v>2014</v>
      </c>
      <c r="D63" s="2" t="s">
        <v>599</v>
      </c>
      <c r="E63" s="2" t="s">
        <v>598</v>
      </c>
      <c r="F63" s="2" t="s">
        <v>598</v>
      </c>
      <c r="G63" s="2" t="s">
        <v>598</v>
      </c>
      <c r="H63" s="2" t="s">
        <v>598</v>
      </c>
      <c r="I63" s="2" t="s">
        <v>598</v>
      </c>
      <c r="J63" s="2" t="s">
        <v>599</v>
      </c>
      <c r="K63" s="2" t="s">
        <v>598</v>
      </c>
      <c r="L63" s="2" t="s">
        <v>598</v>
      </c>
      <c r="M63" s="2" t="s">
        <v>598</v>
      </c>
      <c r="N63" s="2" t="s">
        <v>598</v>
      </c>
      <c r="O63" s="2" t="s">
        <v>598</v>
      </c>
      <c r="P63" s="2" t="s">
        <v>598</v>
      </c>
      <c r="Q63" s="2" t="s">
        <v>599</v>
      </c>
      <c r="R63" s="2" t="s">
        <v>598</v>
      </c>
      <c r="S63" s="2" t="s">
        <v>598</v>
      </c>
      <c r="T63" s="2" t="s">
        <v>598</v>
      </c>
      <c r="U63" s="2" t="s">
        <v>598</v>
      </c>
      <c r="V63" s="2" t="s">
        <v>598</v>
      </c>
      <c r="Y63" s="20">
        <f t="shared" si="0"/>
        <v>0</v>
      </c>
    </row>
    <row r="64" spans="1:25" ht="15" customHeight="1" x14ac:dyDescent="0.25">
      <c r="A64" s="2" t="s">
        <v>76</v>
      </c>
      <c r="B64" s="2" t="s">
        <v>94</v>
      </c>
      <c r="C64" s="2">
        <v>2014</v>
      </c>
      <c r="D64" s="2" t="s">
        <v>599</v>
      </c>
      <c r="E64" s="2" t="s">
        <v>598</v>
      </c>
      <c r="F64" s="2" t="s">
        <v>598</v>
      </c>
      <c r="G64" s="2" t="s">
        <v>598</v>
      </c>
      <c r="H64" s="2" t="s">
        <v>598</v>
      </c>
      <c r="I64" s="2" t="s">
        <v>598</v>
      </c>
      <c r="J64" s="2" t="s">
        <v>599</v>
      </c>
      <c r="K64" s="2" t="s">
        <v>598</v>
      </c>
      <c r="L64" s="2" t="s">
        <v>598</v>
      </c>
      <c r="M64" s="2" t="s">
        <v>598</v>
      </c>
      <c r="N64" s="2" t="s">
        <v>598</v>
      </c>
      <c r="O64" s="2" t="s">
        <v>598</v>
      </c>
      <c r="P64" s="2" t="s">
        <v>598</v>
      </c>
      <c r="Q64" s="2" t="s">
        <v>599</v>
      </c>
      <c r="R64" s="2" t="s">
        <v>598</v>
      </c>
      <c r="S64" s="2" t="s">
        <v>598</v>
      </c>
      <c r="T64" s="2" t="s">
        <v>598</v>
      </c>
      <c r="U64" s="2" t="s">
        <v>598</v>
      </c>
      <c r="V64" s="2" t="s">
        <v>598</v>
      </c>
      <c r="Y64" s="20">
        <f t="shared" si="0"/>
        <v>0</v>
      </c>
    </row>
    <row r="65" spans="1:25" ht="15" customHeight="1" x14ac:dyDescent="0.25">
      <c r="A65" s="2" t="s">
        <v>76</v>
      </c>
      <c r="B65" s="2" t="s">
        <v>95</v>
      </c>
      <c r="C65" s="2">
        <v>2014</v>
      </c>
      <c r="D65" s="2" t="s">
        <v>599</v>
      </c>
      <c r="E65" s="2" t="s">
        <v>598</v>
      </c>
      <c r="F65" s="2" t="s">
        <v>598</v>
      </c>
      <c r="G65" s="2" t="s">
        <v>598</v>
      </c>
      <c r="H65" s="2" t="s">
        <v>598</v>
      </c>
      <c r="I65" s="2" t="s">
        <v>598</v>
      </c>
      <c r="J65" s="2" t="s">
        <v>599</v>
      </c>
      <c r="K65" s="2" t="s">
        <v>598</v>
      </c>
      <c r="L65" s="2" t="s">
        <v>598</v>
      </c>
      <c r="M65" s="2" t="s">
        <v>598</v>
      </c>
      <c r="N65" s="2" t="s">
        <v>598</v>
      </c>
      <c r="O65" s="2" t="s">
        <v>598</v>
      </c>
      <c r="P65" s="2" t="s">
        <v>598</v>
      </c>
      <c r="Q65" s="2" t="s">
        <v>599</v>
      </c>
      <c r="R65" s="2" t="s">
        <v>598</v>
      </c>
      <c r="S65" s="2" t="s">
        <v>598</v>
      </c>
      <c r="T65" s="2" t="s">
        <v>598</v>
      </c>
      <c r="U65" s="2" t="s">
        <v>598</v>
      </c>
      <c r="V65" s="2" t="s">
        <v>598</v>
      </c>
      <c r="Y65" s="20">
        <f t="shared" si="0"/>
        <v>0</v>
      </c>
    </row>
    <row r="66" spans="1:25" ht="15" customHeight="1" x14ac:dyDescent="0.25">
      <c r="A66" s="2" t="s">
        <v>76</v>
      </c>
      <c r="B66" s="2" t="s">
        <v>96</v>
      </c>
      <c r="C66" s="2">
        <v>2014</v>
      </c>
      <c r="D66" s="2" t="s">
        <v>599</v>
      </c>
      <c r="E66" s="2" t="s">
        <v>598</v>
      </c>
      <c r="F66" s="2" t="s">
        <v>598</v>
      </c>
      <c r="G66" s="2" t="s">
        <v>598</v>
      </c>
      <c r="H66" s="2" t="s">
        <v>598</v>
      </c>
      <c r="I66" s="2" t="s">
        <v>598</v>
      </c>
      <c r="J66" s="2" t="s">
        <v>599</v>
      </c>
      <c r="K66" s="2" t="s">
        <v>598</v>
      </c>
      <c r="L66" s="2" t="s">
        <v>598</v>
      </c>
      <c r="M66" s="2" t="s">
        <v>598</v>
      </c>
      <c r="N66" s="2" t="s">
        <v>598</v>
      </c>
      <c r="O66" s="2" t="s">
        <v>598</v>
      </c>
      <c r="P66" s="2" t="s">
        <v>598</v>
      </c>
      <c r="Q66" s="2" t="s">
        <v>599</v>
      </c>
      <c r="R66" s="2" t="s">
        <v>598</v>
      </c>
      <c r="S66" s="2" t="s">
        <v>598</v>
      </c>
      <c r="T66" s="2" t="s">
        <v>598</v>
      </c>
      <c r="U66" s="2" t="s">
        <v>598</v>
      </c>
      <c r="V66" s="2" t="s">
        <v>598</v>
      </c>
      <c r="Y66" s="20">
        <f t="shared" si="0"/>
        <v>0</v>
      </c>
    </row>
    <row r="67" spans="1:25" ht="15" customHeight="1" x14ac:dyDescent="0.25">
      <c r="A67" s="2" t="s">
        <v>76</v>
      </c>
      <c r="B67" s="2" t="s">
        <v>97</v>
      </c>
      <c r="C67" s="2">
        <v>2014</v>
      </c>
      <c r="D67" s="2" t="s">
        <v>599</v>
      </c>
      <c r="E67" s="2" t="s">
        <v>598</v>
      </c>
      <c r="F67" s="2" t="s">
        <v>598</v>
      </c>
      <c r="G67" s="2" t="s">
        <v>598</v>
      </c>
      <c r="H67" s="2" t="s">
        <v>598</v>
      </c>
      <c r="I67" s="2" t="s">
        <v>598</v>
      </c>
      <c r="J67" s="2" t="s">
        <v>599</v>
      </c>
      <c r="K67" s="2" t="s">
        <v>598</v>
      </c>
      <c r="L67" s="2" t="s">
        <v>598</v>
      </c>
      <c r="M67" s="2" t="s">
        <v>598</v>
      </c>
      <c r="N67" s="2" t="s">
        <v>598</v>
      </c>
      <c r="O67" s="2" t="s">
        <v>598</v>
      </c>
      <c r="P67" s="2" t="s">
        <v>598</v>
      </c>
      <c r="Q67" s="2" t="s">
        <v>599</v>
      </c>
      <c r="R67" s="2" t="s">
        <v>598</v>
      </c>
      <c r="S67" s="2" t="s">
        <v>598</v>
      </c>
      <c r="T67" s="2" t="s">
        <v>598</v>
      </c>
      <c r="U67" s="2" t="s">
        <v>598</v>
      </c>
      <c r="V67" s="2" t="s">
        <v>598</v>
      </c>
      <c r="Y67" s="20">
        <f t="shared" ref="Y67:Y130" si="1">IFERROR(F67/1,0)+IFERROR(H67/1,0)+IFERROR(L67/1,0)+IFERROR(N67/1,0)+IFERROR(S67/1,0)+IFERROR(U67/1,0)</f>
        <v>0</v>
      </c>
    </row>
    <row r="68" spans="1:25" ht="15" customHeight="1" x14ac:dyDescent="0.25">
      <c r="A68" s="2" t="s">
        <v>76</v>
      </c>
      <c r="B68" s="2" t="s">
        <v>98</v>
      </c>
      <c r="C68" s="2">
        <v>2014</v>
      </c>
      <c r="D68" s="2" t="s">
        <v>599</v>
      </c>
      <c r="E68" s="2" t="s">
        <v>598</v>
      </c>
      <c r="F68" s="2" t="s">
        <v>598</v>
      </c>
      <c r="G68" s="2" t="s">
        <v>598</v>
      </c>
      <c r="H68" s="2" t="s">
        <v>598</v>
      </c>
      <c r="I68" s="2" t="s">
        <v>598</v>
      </c>
      <c r="J68" s="2" t="s">
        <v>599</v>
      </c>
      <c r="K68" s="2" t="s">
        <v>598</v>
      </c>
      <c r="L68" s="2" t="s">
        <v>598</v>
      </c>
      <c r="M68" s="2" t="s">
        <v>598</v>
      </c>
      <c r="N68" s="2" t="s">
        <v>598</v>
      </c>
      <c r="O68" s="2" t="s">
        <v>598</v>
      </c>
      <c r="P68" s="2" t="s">
        <v>598</v>
      </c>
      <c r="Q68" s="2" t="s">
        <v>599</v>
      </c>
      <c r="R68" s="2" t="s">
        <v>598</v>
      </c>
      <c r="S68" s="2" t="s">
        <v>598</v>
      </c>
      <c r="T68" s="2" t="s">
        <v>598</v>
      </c>
      <c r="U68" s="2" t="s">
        <v>598</v>
      </c>
      <c r="V68" s="2" t="s">
        <v>598</v>
      </c>
      <c r="Y68" s="20">
        <f t="shared" si="1"/>
        <v>0</v>
      </c>
    </row>
    <row r="69" spans="1:25" ht="15" customHeight="1" x14ac:dyDescent="0.25">
      <c r="A69" s="2" t="s">
        <v>76</v>
      </c>
      <c r="B69" s="2" t="s">
        <v>99</v>
      </c>
      <c r="C69" s="2">
        <v>2014</v>
      </c>
      <c r="D69" s="2" t="s">
        <v>599</v>
      </c>
      <c r="E69" s="2" t="s">
        <v>598</v>
      </c>
      <c r="F69" s="2" t="s">
        <v>598</v>
      </c>
      <c r="G69" s="2" t="s">
        <v>598</v>
      </c>
      <c r="H69" s="2" t="s">
        <v>598</v>
      </c>
      <c r="I69" s="2" t="s">
        <v>598</v>
      </c>
      <c r="J69" s="2" t="s">
        <v>599</v>
      </c>
      <c r="K69" s="2" t="s">
        <v>598</v>
      </c>
      <c r="L69" s="2" t="s">
        <v>598</v>
      </c>
      <c r="M69" s="2" t="s">
        <v>598</v>
      </c>
      <c r="N69" s="2" t="s">
        <v>598</v>
      </c>
      <c r="O69" s="2" t="s">
        <v>598</v>
      </c>
      <c r="P69" s="2" t="s">
        <v>598</v>
      </c>
      <c r="Q69" s="2" t="s">
        <v>599</v>
      </c>
      <c r="R69" s="2" t="s">
        <v>598</v>
      </c>
      <c r="S69" s="2" t="s">
        <v>598</v>
      </c>
      <c r="T69" s="2" t="s">
        <v>598</v>
      </c>
      <c r="U69" s="2" t="s">
        <v>598</v>
      </c>
      <c r="V69" s="2" t="s">
        <v>598</v>
      </c>
      <c r="Y69" s="20">
        <f t="shared" si="1"/>
        <v>0</v>
      </c>
    </row>
    <row r="70" spans="1:25" ht="15" customHeight="1" x14ac:dyDescent="0.25">
      <c r="A70" s="2" t="s">
        <v>100</v>
      </c>
      <c r="B70" s="2" t="s">
        <v>101</v>
      </c>
      <c r="C70" s="2">
        <v>2014</v>
      </c>
      <c r="D70" s="2" t="s">
        <v>665</v>
      </c>
      <c r="E70" s="2" t="s">
        <v>634</v>
      </c>
      <c r="F70" s="2">
        <v>7.4</v>
      </c>
      <c r="G70" s="2" t="s">
        <v>666</v>
      </c>
      <c r="H70" s="2">
        <v>0.1</v>
      </c>
      <c r="I70" s="2">
        <v>90</v>
      </c>
      <c r="J70" s="2" t="s">
        <v>599</v>
      </c>
      <c r="K70" s="2" t="s">
        <v>598</v>
      </c>
      <c r="L70" s="2" t="s">
        <v>598</v>
      </c>
      <c r="M70" s="2" t="s">
        <v>598</v>
      </c>
      <c r="N70" s="2" t="s">
        <v>598</v>
      </c>
      <c r="O70" s="2" t="s">
        <v>598</v>
      </c>
      <c r="P70" s="2" t="s">
        <v>598</v>
      </c>
      <c r="Q70" s="2" t="s">
        <v>599</v>
      </c>
      <c r="R70" s="2" t="s">
        <v>598</v>
      </c>
      <c r="S70" s="2" t="s">
        <v>598</v>
      </c>
      <c r="T70" s="2" t="s">
        <v>598</v>
      </c>
      <c r="U70" s="2" t="s">
        <v>598</v>
      </c>
      <c r="V70" s="2" t="s">
        <v>598</v>
      </c>
      <c r="Y70" s="20">
        <f t="shared" si="1"/>
        <v>7.5</v>
      </c>
    </row>
    <row r="71" spans="1:25" ht="15" customHeight="1" x14ac:dyDescent="0.25">
      <c r="A71" s="2" t="s">
        <v>102</v>
      </c>
      <c r="B71" s="2" t="s">
        <v>103</v>
      </c>
      <c r="C71" s="2">
        <v>2014</v>
      </c>
      <c r="D71" s="2" t="s">
        <v>667</v>
      </c>
      <c r="E71" s="2" t="s">
        <v>658</v>
      </c>
      <c r="F71" s="2">
        <v>2.2639999999999998</v>
      </c>
      <c r="G71" s="2" t="s">
        <v>598</v>
      </c>
      <c r="H71" s="2" t="s">
        <v>598</v>
      </c>
      <c r="I71" s="2" t="s">
        <v>598</v>
      </c>
      <c r="J71" s="2" t="s">
        <v>599</v>
      </c>
      <c r="K71" s="2" t="s">
        <v>598</v>
      </c>
      <c r="L71" s="2" t="s">
        <v>598</v>
      </c>
      <c r="M71" s="2" t="s">
        <v>598</v>
      </c>
      <c r="N71" s="2" t="s">
        <v>598</v>
      </c>
      <c r="O71" s="2" t="s">
        <v>598</v>
      </c>
      <c r="P71" s="2" t="s">
        <v>598</v>
      </c>
      <c r="Q71" s="2" t="s">
        <v>599</v>
      </c>
      <c r="R71" s="2" t="s">
        <v>598</v>
      </c>
      <c r="S71" s="2" t="s">
        <v>598</v>
      </c>
      <c r="T71" s="2" t="s">
        <v>598</v>
      </c>
      <c r="U71" s="2" t="s">
        <v>598</v>
      </c>
      <c r="V71" s="2" t="s">
        <v>598</v>
      </c>
      <c r="Y71" s="20">
        <f t="shared" si="1"/>
        <v>2.2639999999999998</v>
      </c>
    </row>
    <row r="72" spans="1:25" ht="15" customHeight="1" x14ac:dyDescent="0.25">
      <c r="A72" s="2" t="s">
        <v>102</v>
      </c>
      <c r="B72" s="2" t="s">
        <v>104</v>
      </c>
      <c r="C72" s="2">
        <v>2014</v>
      </c>
      <c r="D72" s="2" t="s">
        <v>599</v>
      </c>
      <c r="E72" s="2" t="s">
        <v>598</v>
      </c>
      <c r="F72" s="2" t="s">
        <v>598</v>
      </c>
      <c r="G72" s="2" t="s">
        <v>598</v>
      </c>
      <c r="H72" s="2" t="s">
        <v>598</v>
      </c>
      <c r="I72" s="2" t="s">
        <v>598</v>
      </c>
      <c r="J72" s="2" t="s">
        <v>599</v>
      </c>
      <c r="K72" s="2" t="s">
        <v>598</v>
      </c>
      <c r="L72" s="2" t="s">
        <v>598</v>
      </c>
      <c r="M72" s="2" t="s">
        <v>598</v>
      </c>
      <c r="N72" s="2" t="s">
        <v>598</v>
      </c>
      <c r="O72" s="2" t="s">
        <v>598</v>
      </c>
      <c r="P72" s="2" t="s">
        <v>598</v>
      </c>
      <c r="Q72" s="2" t="s">
        <v>599</v>
      </c>
      <c r="R72" s="2" t="s">
        <v>598</v>
      </c>
      <c r="S72" s="2" t="s">
        <v>598</v>
      </c>
      <c r="T72" s="2" t="s">
        <v>598</v>
      </c>
      <c r="U72" s="2" t="s">
        <v>598</v>
      </c>
      <c r="V72" s="2" t="s">
        <v>598</v>
      </c>
      <c r="Y72" s="20">
        <f t="shared" si="1"/>
        <v>0</v>
      </c>
    </row>
    <row r="73" spans="1:25" ht="15" customHeight="1" x14ac:dyDescent="0.25">
      <c r="A73" s="2" t="s">
        <v>102</v>
      </c>
      <c r="B73" s="2" t="s">
        <v>105</v>
      </c>
      <c r="C73" s="2">
        <v>2014</v>
      </c>
      <c r="D73" s="2" t="s">
        <v>599</v>
      </c>
      <c r="E73" s="2" t="s">
        <v>598</v>
      </c>
      <c r="F73" s="2" t="s">
        <v>598</v>
      </c>
      <c r="G73" s="2" t="s">
        <v>598</v>
      </c>
      <c r="H73" s="2" t="s">
        <v>598</v>
      </c>
      <c r="I73" s="2" t="s">
        <v>598</v>
      </c>
      <c r="J73" s="2" t="s">
        <v>599</v>
      </c>
      <c r="K73" s="2" t="s">
        <v>598</v>
      </c>
      <c r="L73" s="2" t="s">
        <v>598</v>
      </c>
      <c r="M73" s="2" t="s">
        <v>598</v>
      </c>
      <c r="N73" s="2" t="s">
        <v>598</v>
      </c>
      <c r="O73" s="2" t="s">
        <v>598</v>
      </c>
      <c r="P73" s="2" t="s">
        <v>598</v>
      </c>
      <c r="Q73" s="2" t="s">
        <v>599</v>
      </c>
      <c r="R73" s="2" t="s">
        <v>598</v>
      </c>
      <c r="S73" s="2" t="s">
        <v>598</v>
      </c>
      <c r="T73" s="2" t="s">
        <v>598</v>
      </c>
      <c r="U73" s="2" t="s">
        <v>598</v>
      </c>
      <c r="V73" s="2" t="s">
        <v>598</v>
      </c>
      <c r="Y73" s="20">
        <f t="shared" si="1"/>
        <v>0</v>
      </c>
    </row>
    <row r="74" spans="1:25" ht="15" customHeight="1" x14ac:dyDescent="0.25">
      <c r="A74" s="2" t="s">
        <v>106</v>
      </c>
      <c r="B74" s="2" t="s">
        <v>107</v>
      </c>
      <c r="C74" s="2">
        <v>2014</v>
      </c>
      <c r="D74" s="2" t="s">
        <v>668</v>
      </c>
      <c r="E74" s="2" t="s">
        <v>669</v>
      </c>
      <c r="F74" s="2">
        <v>11.954000000000001</v>
      </c>
      <c r="G74" s="2" t="s">
        <v>598</v>
      </c>
      <c r="H74" s="2" t="s">
        <v>598</v>
      </c>
      <c r="I74" s="2" t="s">
        <v>598</v>
      </c>
      <c r="J74" s="2" t="s">
        <v>599</v>
      </c>
      <c r="K74" s="2" t="s">
        <v>598</v>
      </c>
      <c r="L74" s="2" t="s">
        <v>598</v>
      </c>
      <c r="M74" s="2" t="s">
        <v>598</v>
      </c>
      <c r="N74" s="2" t="s">
        <v>598</v>
      </c>
      <c r="O74" s="2" t="s">
        <v>598</v>
      </c>
      <c r="P74" s="2" t="s">
        <v>598</v>
      </c>
      <c r="Q74" s="2" t="s">
        <v>599</v>
      </c>
      <c r="R74" s="2" t="s">
        <v>598</v>
      </c>
      <c r="S74" s="2" t="s">
        <v>598</v>
      </c>
      <c r="T74" s="2" t="s">
        <v>598</v>
      </c>
      <c r="U74" s="2" t="s">
        <v>598</v>
      </c>
      <c r="V74" s="2" t="s">
        <v>598</v>
      </c>
      <c r="Y74" s="20">
        <f t="shared" si="1"/>
        <v>11.954000000000001</v>
      </c>
    </row>
    <row r="75" spans="1:25" ht="15" customHeight="1" x14ac:dyDescent="0.25">
      <c r="A75" s="2" t="s">
        <v>108</v>
      </c>
      <c r="B75" s="2" t="s">
        <v>109</v>
      </c>
      <c r="C75" s="2">
        <v>2014</v>
      </c>
      <c r="D75" s="2" t="s">
        <v>670</v>
      </c>
      <c r="E75" s="2" t="s">
        <v>658</v>
      </c>
      <c r="F75" s="2">
        <v>2.1230000000000002</v>
      </c>
      <c r="G75" s="2" t="s">
        <v>598</v>
      </c>
      <c r="H75" s="2" t="s">
        <v>598</v>
      </c>
      <c r="I75" s="2">
        <v>85</v>
      </c>
      <c r="J75" s="2" t="s">
        <v>599</v>
      </c>
      <c r="K75" s="2" t="s">
        <v>598</v>
      </c>
      <c r="L75" s="2" t="s">
        <v>598</v>
      </c>
      <c r="M75" s="2" t="s">
        <v>598</v>
      </c>
      <c r="N75" s="2" t="s">
        <v>598</v>
      </c>
      <c r="O75" s="2" t="s">
        <v>598</v>
      </c>
      <c r="P75" s="2" t="s">
        <v>598</v>
      </c>
      <c r="Q75" s="2" t="s">
        <v>599</v>
      </c>
      <c r="R75" s="2" t="s">
        <v>598</v>
      </c>
      <c r="S75" s="2" t="s">
        <v>598</v>
      </c>
      <c r="T75" s="2" t="s">
        <v>598</v>
      </c>
      <c r="U75" s="2" t="s">
        <v>598</v>
      </c>
      <c r="V75" s="2" t="s">
        <v>598</v>
      </c>
      <c r="Y75" s="20">
        <f t="shared" si="1"/>
        <v>2.1230000000000002</v>
      </c>
    </row>
    <row r="76" spans="1:25" ht="15" customHeight="1" x14ac:dyDescent="0.25">
      <c r="A76" s="2" t="s">
        <v>108</v>
      </c>
      <c r="B76" s="2" t="s">
        <v>110</v>
      </c>
      <c r="C76" s="2">
        <v>2014</v>
      </c>
      <c r="D76" s="2" t="s">
        <v>671</v>
      </c>
      <c r="E76" s="2" t="s">
        <v>658</v>
      </c>
      <c r="F76" s="2">
        <v>18.529</v>
      </c>
      <c r="G76" s="2" t="s">
        <v>598</v>
      </c>
      <c r="H76" s="2" t="s">
        <v>598</v>
      </c>
      <c r="I76" s="2">
        <v>85</v>
      </c>
      <c r="J76" s="2" t="s">
        <v>599</v>
      </c>
      <c r="K76" s="2" t="s">
        <v>598</v>
      </c>
      <c r="L76" s="2" t="s">
        <v>598</v>
      </c>
      <c r="M76" s="2" t="s">
        <v>598</v>
      </c>
      <c r="N76" s="2" t="s">
        <v>598</v>
      </c>
      <c r="O76" s="2" t="s">
        <v>598</v>
      </c>
      <c r="P76" s="2" t="s">
        <v>598</v>
      </c>
      <c r="Q76" s="2" t="s">
        <v>599</v>
      </c>
      <c r="R76" s="2" t="s">
        <v>598</v>
      </c>
      <c r="S76" s="2" t="s">
        <v>598</v>
      </c>
      <c r="T76" s="2" t="s">
        <v>598</v>
      </c>
      <c r="U76" s="2" t="s">
        <v>598</v>
      </c>
      <c r="V76" s="2" t="s">
        <v>598</v>
      </c>
      <c r="Y76" s="20">
        <f t="shared" si="1"/>
        <v>18.529</v>
      </c>
    </row>
    <row r="77" spans="1:25" ht="15" customHeight="1" x14ac:dyDescent="0.25">
      <c r="A77" s="2" t="s">
        <v>111</v>
      </c>
      <c r="B77" s="2" t="s">
        <v>112</v>
      </c>
      <c r="C77" s="2">
        <v>2014</v>
      </c>
      <c r="D77" s="2" t="s">
        <v>599</v>
      </c>
      <c r="E77" s="2" t="s">
        <v>598</v>
      </c>
      <c r="F77" s="2" t="s">
        <v>598</v>
      </c>
      <c r="G77" s="2" t="s">
        <v>598</v>
      </c>
      <c r="H77" s="2" t="s">
        <v>598</v>
      </c>
      <c r="I77" s="2" t="s">
        <v>598</v>
      </c>
      <c r="J77" s="2" t="s">
        <v>599</v>
      </c>
      <c r="K77" s="2" t="s">
        <v>598</v>
      </c>
      <c r="L77" s="2" t="s">
        <v>598</v>
      </c>
      <c r="M77" s="2" t="s">
        <v>598</v>
      </c>
      <c r="N77" s="2" t="s">
        <v>598</v>
      </c>
      <c r="O77" s="2" t="s">
        <v>598</v>
      </c>
      <c r="P77" s="2" t="s">
        <v>598</v>
      </c>
      <c r="Q77" s="2" t="s">
        <v>599</v>
      </c>
      <c r="R77" s="2" t="s">
        <v>598</v>
      </c>
      <c r="S77" s="2" t="s">
        <v>598</v>
      </c>
      <c r="T77" s="2" t="s">
        <v>598</v>
      </c>
      <c r="U77" s="2" t="s">
        <v>598</v>
      </c>
      <c r="V77" s="2" t="s">
        <v>598</v>
      </c>
      <c r="Y77" s="20">
        <f t="shared" si="1"/>
        <v>0</v>
      </c>
    </row>
    <row r="78" spans="1:25" ht="15" customHeight="1" x14ac:dyDescent="0.25">
      <c r="A78" s="2" t="s">
        <v>113</v>
      </c>
      <c r="B78" s="2" t="s">
        <v>114</v>
      </c>
      <c r="C78" s="2">
        <v>2014</v>
      </c>
      <c r="D78" s="2" t="s">
        <v>599</v>
      </c>
      <c r="E78" s="2" t="s">
        <v>598</v>
      </c>
      <c r="F78" s="2" t="s">
        <v>598</v>
      </c>
      <c r="G78" s="2" t="s">
        <v>598</v>
      </c>
      <c r="H78" s="2" t="s">
        <v>598</v>
      </c>
      <c r="I78" s="2" t="s">
        <v>598</v>
      </c>
      <c r="J78" s="2" t="s">
        <v>599</v>
      </c>
      <c r="K78" s="2" t="s">
        <v>598</v>
      </c>
      <c r="L78" s="2" t="s">
        <v>598</v>
      </c>
      <c r="M78" s="2" t="s">
        <v>598</v>
      </c>
      <c r="N78" s="2" t="s">
        <v>598</v>
      </c>
      <c r="O78" s="2" t="s">
        <v>598</v>
      </c>
      <c r="P78" s="2" t="s">
        <v>598</v>
      </c>
      <c r="Q78" s="2" t="s">
        <v>599</v>
      </c>
      <c r="R78" s="2" t="s">
        <v>598</v>
      </c>
      <c r="S78" s="2" t="s">
        <v>598</v>
      </c>
      <c r="T78" s="2" t="s">
        <v>598</v>
      </c>
      <c r="U78" s="2" t="s">
        <v>598</v>
      </c>
      <c r="V78" s="2" t="s">
        <v>598</v>
      </c>
      <c r="Y78" s="20">
        <f t="shared" si="1"/>
        <v>0</v>
      </c>
    </row>
    <row r="79" spans="1:25" ht="15" customHeight="1" x14ac:dyDescent="0.2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T79" s="2" t="s">
        <v>599</v>
      </c>
      <c r="U79" s="2" t="s">
        <v>599</v>
      </c>
      <c r="V79" s="2" t="s">
        <v>599</v>
      </c>
      <c r="Y79" s="20">
        <f t="shared" si="1"/>
        <v>0</v>
      </c>
    </row>
    <row r="80" spans="1:25" ht="15" customHeight="1" x14ac:dyDescent="0.2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T80" s="2" t="s">
        <v>599</v>
      </c>
      <c r="U80" s="2" t="s">
        <v>599</v>
      </c>
      <c r="V80" s="2" t="s">
        <v>599</v>
      </c>
      <c r="Y80" s="20">
        <f t="shared" si="1"/>
        <v>0</v>
      </c>
    </row>
    <row r="81" spans="1:25" ht="15" customHeight="1" x14ac:dyDescent="0.2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T81" s="2" t="s">
        <v>599</v>
      </c>
      <c r="U81" s="2" t="s">
        <v>599</v>
      </c>
      <c r="V81" s="2" t="s">
        <v>599</v>
      </c>
      <c r="Y81" s="20">
        <f t="shared" si="1"/>
        <v>0</v>
      </c>
    </row>
    <row r="82" spans="1:25" ht="15" customHeight="1" x14ac:dyDescent="0.2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T82" s="2" t="s">
        <v>599</v>
      </c>
      <c r="U82" s="2" t="s">
        <v>599</v>
      </c>
      <c r="V82" s="2" t="s">
        <v>599</v>
      </c>
      <c r="Y82" s="20">
        <f t="shared" si="1"/>
        <v>0</v>
      </c>
    </row>
    <row r="83" spans="1:25" ht="15" customHeight="1" x14ac:dyDescent="0.2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T83" s="2" t="s">
        <v>599</v>
      </c>
      <c r="U83" s="2" t="s">
        <v>599</v>
      </c>
      <c r="V83" s="2" t="s">
        <v>599</v>
      </c>
      <c r="Y83" s="20">
        <f t="shared" si="1"/>
        <v>0</v>
      </c>
    </row>
    <row r="84" spans="1:25" ht="15" customHeight="1" x14ac:dyDescent="0.2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T84" s="2" t="s">
        <v>599</v>
      </c>
      <c r="U84" s="2" t="s">
        <v>599</v>
      </c>
      <c r="V84" s="2" t="s">
        <v>599</v>
      </c>
      <c r="Y84" s="20">
        <f t="shared" si="1"/>
        <v>0</v>
      </c>
    </row>
    <row r="85" spans="1:25" ht="15" customHeight="1" x14ac:dyDescent="0.2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T85" s="2" t="s">
        <v>599</v>
      </c>
      <c r="U85" s="2" t="s">
        <v>599</v>
      </c>
      <c r="V85" s="2" t="s">
        <v>599</v>
      </c>
      <c r="Y85" s="20">
        <f t="shared" si="1"/>
        <v>0</v>
      </c>
    </row>
    <row r="86" spans="1:25" ht="15" customHeight="1" x14ac:dyDescent="0.25">
      <c r="A86" s="2" t="s">
        <v>123</v>
      </c>
      <c r="B86" s="2" t="s">
        <v>124</v>
      </c>
      <c r="C86" s="2">
        <v>2014</v>
      </c>
      <c r="D86" s="2" t="s">
        <v>599</v>
      </c>
      <c r="E86" s="2" t="s">
        <v>598</v>
      </c>
      <c r="F86" s="2" t="s">
        <v>598</v>
      </c>
      <c r="G86" s="2" t="s">
        <v>598</v>
      </c>
      <c r="H86" s="2" t="s">
        <v>598</v>
      </c>
      <c r="I86" s="2" t="s">
        <v>598</v>
      </c>
      <c r="J86" s="2" t="s">
        <v>599</v>
      </c>
      <c r="K86" s="2" t="s">
        <v>598</v>
      </c>
      <c r="L86" s="2" t="s">
        <v>598</v>
      </c>
      <c r="M86" s="2" t="s">
        <v>598</v>
      </c>
      <c r="N86" s="2" t="s">
        <v>598</v>
      </c>
      <c r="O86" s="2" t="s">
        <v>598</v>
      </c>
      <c r="P86" s="2" t="s">
        <v>598</v>
      </c>
      <c r="Q86" s="2" t="s">
        <v>599</v>
      </c>
      <c r="R86" s="2" t="s">
        <v>598</v>
      </c>
      <c r="S86" s="2" t="s">
        <v>598</v>
      </c>
      <c r="T86" s="2" t="s">
        <v>598</v>
      </c>
      <c r="U86" s="2" t="s">
        <v>598</v>
      </c>
      <c r="V86" s="2" t="s">
        <v>598</v>
      </c>
      <c r="Y86" s="20">
        <f t="shared" si="1"/>
        <v>0</v>
      </c>
    </row>
    <row r="87" spans="1:25" ht="15" customHeight="1" x14ac:dyDescent="0.25">
      <c r="A87" s="2" t="s">
        <v>123</v>
      </c>
      <c r="B87" s="2" t="s">
        <v>125</v>
      </c>
      <c r="C87" s="2">
        <v>2014</v>
      </c>
      <c r="D87" s="2" t="s">
        <v>599</v>
      </c>
      <c r="E87" s="2" t="s">
        <v>598</v>
      </c>
      <c r="F87" s="2" t="s">
        <v>598</v>
      </c>
      <c r="G87" s="2" t="s">
        <v>598</v>
      </c>
      <c r="H87" s="2" t="s">
        <v>598</v>
      </c>
      <c r="I87" s="2" t="s">
        <v>598</v>
      </c>
      <c r="J87" s="2" t="s">
        <v>599</v>
      </c>
      <c r="K87" s="2" t="s">
        <v>598</v>
      </c>
      <c r="L87" s="2" t="s">
        <v>598</v>
      </c>
      <c r="M87" s="2" t="s">
        <v>598</v>
      </c>
      <c r="N87" s="2" t="s">
        <v>598</v>
      </c>
      <c r="O87" s="2" t="s">
        <v>598</v>
      </c>
      <c r="P87" s="2" t="s">
        <v>598</v>
      </c>
      <c r="Q87" s="2" t="s">
        <v>599</v>
      </c>
      <c r="R87" s="2" t="s">
        <v>598</v>
      </c>
      <c r="S87" s="2" t="s">
        <v>598</v>
      </c>
      <c r="T87" s="2" t="s">
        <v>598</v>
      </c>
      <c r="U87" s="2" t="s">
        <v>598</v>
      </c>
      <c r="V87" s="2" t="s">
        <v>598</v>
      </c>
      <c r="Y87" s="20">
        <f t="shared" si="1"/>
        <v>0</v>
      </c>
    </row>
    <row r="88" spans="1:25" ht="15" customHeight="1" x14ac:dyDescent="0.25">
      <c r="A88" s="2" t="s">
        <v>123</v>
      </c>
      <c r="B88" s="2" t="s">
        <v>126</v>
      </c>
      <c r="C88" s="2">
        <v>2014</v>
      </c>
      <c r="D88" s="2" t="s">
        <v>599</v>
      </c>
      <c r="E88" s="2" t="s">
        <v>598</v>
      </c>
      <c r="F88" s="2" t="s">
        <v>598</v>
      </c>
      <c r="G88" s="2" t="s">
        <v>598</v>
      </c>
      <c r="H88" s="2" t="s">
        <v>598</v>
      </c>
      <c r="I88" s="2" t="s">
        <v>598</v>
      </c>
      <c r="J88" s="2" t="s">
        <v>599</v>
      </c>
      <c r="K88" s="2" t="s">
        <v>598</v>
      </c>
      <c r="L88" s="2" t="s">
        <v>598</v>
      </c>
      <c r="M88" s="2" t="s">
        <v>598</v>
      </c>
      <c r="N88" s="2" t="s">
        <v>598</v>
      </c>
      <c r="O88" s="2" t="s">
        <v>598</v>
      </c>
      <c r="P88" s="2" t="s">
        <v>598</v>
      </c>
      <c r="Q88" s="2" t="s">
        <v>599</v>
      </c>
      <c r="R88" s="2" t="s">
        <v>598</v>
      </c>
      <c r="S88" s="2" t="s">
        <v>598</v>
      </c>
      <c r="T88" s="2" t="s">
        <v>598</v>
      </c>
      <c r="U88" s="2" t="s">
        <v>598</v>
      </c>
      <c r="V88" s="2" t="s">
        <v>598</v>
      </c>
      <c r="Y88" s="20">
        <f t="shared" si="1"/>
        <v>0</v>
      </c>
    </row>
    <row r="89" spans="1:25" ht="15" customHeight="1" x14ac:dyDescent="0.25">
      <c r="A89" s="2" t="s">
        <v>127</v>
      </c>
      <c r="B89" s="2" t="s">
        <v>128</v>
      </c>
      <c r="C89" s="2">
        <v>2014</v>
      </c>
      <c r="D89" s="2" t="s">
        <v>599</v>
      </c>
      <c r="E89" s="2" t="s">
        <v>598</v>
      </c>
      <c r="F89" s="2" t="s">
        <v>598</v>
      </c>
      <c r="G89" s="2" t="s">
        <v>598</v>
      </c>
      <c r="H89" s="2" t="s">
        <v>598</v>
      </c>
      <c r="I89" s="2" t="s">
        <v>598</v>
      </c>
      <c r="J89" s="2" t="s">
        <v>599</v>
      </c>
      <c r="K89" s="2" t="s">
        <v>598</v>
      </c>
      <c r="L89" s="2" t="s">
        <v>598</v>
      </c>
      <c r="M89" s="2" t="s">
        <v>598</v>
      </c>
      <c r="N89" s="2" t="s">
        <v>598</v>
      </c>
      <c r="O89" s="2" t="s">
        <v>598</v>
      </c>
      <c r="P89" s="2" t="s">
        <v>598</v>
      </c>
      <c r="Q89" s="2" t="s">
        <v>599</v>
      </c>
      <c r="R89" s="2" t="s">
        <v>598</v>
      </c>
      <c r="S89" s="2" t="s">
        <v>598</v>
      </c>
      <c r="T89" s="2" t="s">
        <v>598</v>
      </c>
      <c r="U89" s="2" t="s">
        <v>598</v>
      </c>
      <c r="V89" s="2" t="s">
        <v>598</v>
      </c>
      <c r="Y89" s="20">
        <f t="shared" si="1"/>
        <v>0</v>
      </c>
    </row>
    <row r="90" spans="1:25" ht="15" customHeight="1" x14ac:dyDescent="0.25">
      <c r="A90" s="2" t="s">
        <v>127</v>
      </c>
      <c r="B90" s="2" t="s">
        <v>129</v>
      </c>
      <c r="C90" s="2">
        <v>2014</v>
      </c>
      <c r="D90" s="2" t="s">
        <v>599</v>
      </c>
      <c r="E90" s="2" t="s">
        <v>598</v>
      </c>
      <c r="F90" s="2" t="s">
        <v>598</v>
      </c>
      <c r="G90" s="2" t="s">
        <v>598</v>
      </c>
      <c r="H90" s="2" t="s">
        <v>598</v>
      </c>
      <c r="I90" s="2" t="s">
        <v>598</v>
      </c>
      <c r="J90" s="2" t="s">
        <v>599</v>
      </c>
      <c r="K90" s="2" t="s">
        <v>598</v>
      </c>
      <c r="L90" s="2" t="s">
        <v>598</v>
      </c>
      <c r="M90" s="2" t="s">
        <v>598</v>
      </c>
      <c r="N90" s="2" t="s">
        <v>598</v>
      </c>
      <c r="O90" s="2" t="s">
        <v>598</v>
      </c>
      <c r="P90" s="2" t="s">
        <v>598</v>
      </c>
      <c r="Q90" s="2" t="s">
        <v>599</v>
      </c>
      <c r="R90" s="2" t="s">
        <v>598</v>
      </c>
      <c r="S90" s="2" t="s">
        <v>598</v>
      </c>
      <c r="T90" s="2" t="s">
        <v>598</v>
      </c>
      <c r="U90" s="2" t="s">
        <v>598</v>
      </c>
      <c r="V90" s="2" t="s">
        <v>598</v>
      </c>
      <c r="Y90" s="20">
        <f t="shared" si="1"/>
        <v>0</v>
      </c>
    </row>
    <row r="91" spans="1:25" ht="15" customHeight="1" x14ac:dyDescent="0.25">
      <c r="A91" s="2" t="s">
        <v>127</v>
      </c>
      <c r="B91" s="2" t="s">
        <v>130</v>
      </c>
      <c r="C91" s="2">
        <v>2014</v>
      </c>
      <c r="D91" s="2" t="s">
        <v>599</v>
      </c>
      <c r="E91" s="2" t="s">
        <v>598</v>
      </c>
      <c r="F91" s="2" t="s">
        <v>598</v>
      </c>
      <c r="G91" s="2" t="s">
        <v>598</v>
      </c>
      <c r="H91" s="2" t="s">
        <v>598</v>
      </c>
      <c r="I91" s="2" t="s">
        <v>598</v>
      </c>
      <c r="J91" s="2" t="s">
        <v>599</v>
      </c>
      <c r="K91" s="2" t="s">
        <v>598</v>
      </c>
      <c r="L91" s="2" t="s">
        <v>598</v>
      </c>
      <c r="M91" s="2" t="s">
        <v>598</v>
      </c>
      <c r="N91" s="2" t="s">
        <v>598</v>
      </c>
      <c r="O91" s="2" t="s">
        <v>598</v>
      </c>
      <c r="P91" s="2" t="s">
        <v>598</v>
      </c>
      <c r="Q91" s="2" t="s">
        <v>599</v>
      </c>
      <c r="R91" s="2" t="s">
        <v>598</v>
      </c>
      <c r="S91" s="2" t="s">
        <v>598</v>
      </c>
      <c r="T91" s="2" t="s">
        <v>598</v>
      </c>
      <c r="U91" s="2" t="s">
        <v>598</v>
      </c>
      <c r="V91" s="2" t="s">
        <v>598</v>
      </c>
      <c r="Y91" s="20">
        <f t="shared" si="1"/>
        <v>0</v>
      </c>
    </row>
    <row r="92" spans="1:25" ht="15" customHeight="1" x14ac:dyDescent="0.25">
      <c r="A92" s="2" t="s">
        <v>131</v>
      </c>
      <c r="B92" s="2" t="s">
        <v>132</v>
      </c>
      <c r="C92" s="2">
        <v>2014</v>
      </c>
      <c r="D92" s="2" t="s">
        <v>599</v>
      </c>
      <c r="E92" s="2" t="s">
        <v>598</v>
      </c>
      <c r="F92" s="2" t="s">
        <v>598</v>
      </c>
      <c r="G92" s="2" t="s">
        <v>598</v>
      </c>
      <c r="H92" s="2" t="s">
        <v>598</v>
      </c>
      <c r="I92" s="2" t="s">
        <v>598</v>
      </c>
      <c r="J92" s="2" t="s">
        <v>599</v>
      </c>
      <c r="K92" s="2" t="s">
        <v>598</v>
      </c>
      <c r="L92" s="2" t="s">
        <v>598</v>
      </c>
      <c r="M92" s="2" t="s">
        <v>598</v>
      </c>
      <c r="N92" s="2" t="s">
        <v>598</v>
      </c>
      <c r="O92" s="2" t="s">
        <v>598</v>
      </c>
      <c r="P92" s="2" t="s">
        <v>598</v>
      </c>
      <c r="Q92" s="2" t="s">
        <v>599</v>
      </c>
      <c r="R92" s="2" t="s">
        <v>598</v>
      </c>
      <c r="S92" s="2" t="s">
        <v>598</v>
      </c>
      <c r="T92" s="2" t="s">
        <v>598</v>
      </c>
      <c r="U92" s="2" t="s">
        <v>598</v>
      </c>
      <c r="V92" s="2" t="s">
        <v>598</v>
      </c>
      <c r="Y92" s="20">
        <f t="shared" si="1"/>
        <v>0</v>
      </c>
    </row>
    <row r="93" spans="1:25" ht="15" customHeight="1" x14ac:dyDescent="0.25">
      <c r="A93" s="2" t="s">
        <v>131</v>
      </c>
      <c r="B93" s="2" t="s">
        <v>133</v>
      </c>
      <c r="C93" s="2">
        <v>2014</v>
      </c>
      <c r="D93" s="2" t="s">
        <v>599</v>
      </c>
      <c r="E93" s="2" t="s">
        <v>598</v>
      </c>
      <c r="F93" s="2" t="s">
        <v>598</v>
      </c>
      <c r="G93" s="2" t="s">
        <v>598</v>
      </c>
      <c r="H93" s="2" t="s">
        <v>598</v>
      </c>
      <c r="I93" s="2" t="s">
        <v>598</v>
      </c>
      <c r="J93" s="2" t="s">
        <v>599</v>
      </c>
      <c r="K93" s="2" t="s">
        <v>598</v>
      </c>
      <c r="L93" s="2" t="s">
        <v>598</v>
      </c>
      <c r="M93" s="2" t="s">
        <v>598</v>
      </c>
      <c r="N93" s="2" t="s">
        <v>598</v>
      </c>
      <c r="O93" s="2" t="s">
        <v>598</v>
      </c>
      <c r="P93" s="2" t="s">
        <v>598</v>
      </c>
      <c r="Q93" s="2" t="s">
        <v>599</v>
      </c>
      <c r="R93" s="2" t="s">
        <v>598</v>
      </c>
      <c r="S93" s="2" t="s">
        <v>598</v>
      </c>
      <c r="T93" s="2" t="s">
        <v>598</v>
      </c>
      <c r="U93" s="2" t="s">
        <v>598</v>
      </c>
      <c r="V93" s="2" t="s">
        <v>598</v>
      </c>
      <c r="Y93" s="20">
        <f t="shared" si="1"/>
        <v>0</v>
      </c>
    </row>
    <row r="94" spans="1:25" ht="15" customHeight="1" x14ac:dyDescent="0.25">
      <c r="A94" s="2" t="s">
        <v>131</v>
      </c>
      <c r="B94" s="2" t="s">
        <v>134</v>
      </c>
      <c r="C94" s="2">
        <v>2014</v>
      </c>
      <c r="D94" s="2" t="s">
        <v>599</v>
      </c>
      <c r="E94" s="2" t="s">
        <v>598</v>
      </c>
      <c r="F94" s="2" t="s">
        <v>598</v>
      </c>
      <c r="G94" s="2" t="s">
        <v>598</v>
      </c>
      <c r="H94" s="2" t="s">
        <v>598</v>
      </c>
      <c r="I94" s="2" t="s">
        <v>598</v>
      </c>
      <c r="J94" s="2" t="s">
        <v>599</v>
      </c>
      <c r="K94" s="2" t="s">
        <v>598</v>
      </c>
      <c r="L94" s="2" t="s">
        <v>598</v>
      </c>
      <c r="M94" s="2" t="s">
        <v>598</v>
      </c>
      <c r="N94" s="2" t="s">
        <v>598</v>
      </c>
      <c r="O94" s="2" t="s">
        <v>598</v>
      </c>
      <c r="P94" s="2" t="s">
        <v>598</v>
      </c>
      <c r="Q94" s="2" t="s">
        <v>599</v>
      </c>
      <c r="R94" s="2" t="s">
        <v>598</v>
      </c>
      <c r="S94" s="2" t="s">
        <v>598</v>
      </c>
      <c r="T94" s="2" t="s">
        <v>598</v>
      </c>
      <c r="U94" s="2" t="s">
        <v>598</v>
      </c>
      <c r="V94" s="2" t="s">
        <v>598</v>
      </c>
      <c r="Y94" s="20">
        <f t="shared" si="1"/>
        <v>0</v>
      </c>
    </row>
    <row r="95" spans="1:25" ht="15" customHeight="1" x14ac:dyDescent="0.25">
      <c r="A95" s="2" t="s">
        <v>135</v>
      </c>
      <c r="B95" s="2" t="s">
        <v>136</v>
      </c>
      <c r="C95" s="2">
        <v>2014</v>
      </c>
      <c r="D95" s="2" t="s">
        <v>599</v>
      </c>
      <c r="E95" s="2" t="s">
        <v>598</v>
      </c>
      <c r="F95" s="2" t="s">
        <v>598</v>
      </c>
      <c r="G95" s="2" t="s">
        <v>598</v>
      </c>
      <c r="H95" s="2" t="s">
        <v>598</v>
      </c>
      <c r="I95" s="2" t="s">
        <v>598</v>
      </c>
      <c r="J95" s="2" t="s">
        <v>599</v>
      </c>
      <c r="K95" s="2" t="s">
        <v>598</v>
      </c>
      <c r="L95" s="2" t="s">
        <v>598</v>
      </c>
      <c r="M95" s="2" t="s">
        <v>598</v>
      </c>
      <c r="N95" s="2" t="s">
        <v>598</v>
      </c>
      <c r="O95" s="2" t="s">
        <v>598</v>
      </c>
      <c r="P95" s="2" t="s">
        <v>598</v>
      </c>
      <c r="Q95" s="2" t="s">
        <v>599</v>
      </c>
      <c r="R95" s="2" t="s">
        <v>598</v>
      </c>
      <c r="S95" s="2" t="s">
        <v>598</v>
      </c>
      <c r="T95" s="2" t="s">
        <v>598</v>
      </c>
      <c r="U95" s="2" t="s">
        <v>598</v>
      </c>
      <c r="V95" s="2" t="s">
        <v>598</v>
      </c>
      <c r="Y95" s="20">
        <f t="shared" si="1"/>
        <v>0</v>
      </c>
    </row>
    <row r="96" spans="1:25" ht="15" customHeight="1" x14ac:dyDescent="0.25">
      <c r="A96" s="2" t="s">
        <v>135</v>
      </c>
      <c r="B96" s="2" t="s">
        <v>137</v>
      </c>
      <c r="C96" s="2">
        <v>2014</v>
      </c>
      <c r="D96" s="2" t="s">
        <v>672</v>
      </c>
      <c r="E96" s="2" t="s">
        <v>658</v>
      </c>
      <c r="F96" s="2">
        <v>5.3</v>
      </c>
      <c r="G96" s="2" t="s">
        <v>656</v>
      </c>
      <c r="H96" s="2">
        <v>0.5</v>
      </c>
      <c r="I96" s="2">
        <v>85</v>
      </c>
      <c r="J96" s="2" t="s">
        <v>599</v>
      </c>
      <c r="K96" s="2" t="s">
        <v>598</v>
      </c>
      <c r="L96" s="2" t="s">
        <v>598</v>
      </c>
      <c r="M96" s="2" t="s">
        <v>598</v>
      </c>
      <c r="N96" s="2" t="s">
        <v>598</v>
      </c>
      <c r="O96" s="2" t="s">
        <v>598</v>
      </c>
      <c r="P96" s="2" t="s">
        <v>598</v>
      </c>
      <c r="Q96" s="2" t="s">
        <v>599</v>
      </c>
      <c r="R96" s="2" t="s">
        <v>598</v>
      </c>
      <c r="S96" s="2" t="s">
        <v>598</v>
      </c>
      <c r="T96" s="2" t="s">
        <v>598</v>
      </c>
      <c r="U96" s="2" t="s">
        <v>598</v>
      </c>
      <c r="V96" s="2" t="s">
        <v>598</v>
      </c>
      <c r="Y96" s="20">
        <f t="shared" si="1"/>
        <v>5.8</v>
      </c>
    </row>
    <row r="97" spans="1:25" ht="15" customHeight="1" x14ac:dyDescent="0.25">
      <c r="A97" s="2" t="s">
        <v>135</v>
      </c>
      <c r="B97" s="2" t="s">
        <v>138</v>
      </c>
      <c r="C97" s="2">
        <v>2014</v>
      </c>
      <c r="D97" s="2" t="s">
        <v>599</v>
      </c>
      <c r="E97" s="2" t="s">
        <v>598</v>
      </c>
      <c r="F97" s="2" t="s">
        <v>598</v>
      </c>
      <c r="G97" s="2" t="s">
        <v>598</v>
      </c>
      <c r="H97" s="2" t="s">
        <v>598</v>
      </c>
      <c r="I97" s="2" t="s">
        <v>598</v>
      </c>
      <c r="J97" s="2" t="s">
        <v>599</v>
      </c>
      <c r="K97" s="2" t="s">
        <v>598</v>
      </c>
      <c r="L97" s="2" t="s">
        <v>598</v>
      </c>
      <c r="M97" s="2" t="s">
        <v>598</v>
      </c>
      <c r="N97" s="2" t="s">
        <v>598</v>
      </c>
      <c r="O97" s="2" t="s">
        <v>598</v>
      </c>
      <c r="P97" s="2" t="s">
        <v>598</v>
      </c>
      <c r="Q97" s="2" t="s">
        <v>599</v>
      </c>
      <c r="R97" s="2" t="s">
        <v>598</v>
      </c>
      <c r="S97" s="2" t="s">
        <v>598</v>
      </c>
      <c r="T97" s="2" t="s">
        <v>598</v>
      </c>
      <c r="U97" s="2" t="s">
        <v>598</v>
      </c>
      <c r="V97" s="2" t="s">
        <v>598</v>
      </c>
      <c r="Y97" s="20">
        <f t="shared" si="1"/>
        <v>0</v>
      </c>
    </row>
    <row r="98" spans="1:25" ht="15" customHeight="1" x14ac:dyDescent="0.25">
      <c r="A98" s="2" t="s">
        <v>135</v>
      </c>
      <c r="B98" s="2" t="s">
        <v>139</v>
      </c>
      <c r="C98" s="2">
        <v>2014</v>
      </c>
      <c r="D98" s="2" t="s">
        <v>599</v>
      </c>
      <c r="E98" s="2" t="s">
        <v>598</v>
      </c>
      <c r="F98" s="2" t="s">
        <v>598</v>
      </c>
      <c r="G98" s="2" t="s">
        <v>598</v>
      </c>
      <c r="H98" s="2" t="s">
        <v>598</v>
      </c>
      <c r="I98" s="2" t="s">
        <v>598</v>
      </c>
      <c r="J98" s="2" t="s">
        <v>599</v>
      </c>
      <c r="K98" s="2" t="s">
        <v>598</v>
      </c>
      <c r="L98" s="2" t="s">
        <v>598</v>
      </c>
      <c r="M98" s="2" t="s">
        <v>598</v>
      </c>
      <c r="N98" s="2" t="s">
        <v>598</v>
      </c>
      <c r="O98" s="2" t="s">
        <v>598</v>
      </c>
      <c r="P98" s="2" t="s">
        <v>598</v>
      </c>
      <c r="Q98" s="2" t="s">
        <v>599</v>
      </c>
      <c r="R98" s="2" t="s">
        <v>598</v>
      </c>
      <c r="S98" s="2" t="s">
        <v>598</v>
      </c>
      <c r="T98" s="2" t="s">
        <v>598</v>
      </c>
      <c r="U98" s="2" t="s">
        <v>598</v>
      </c>
      <c r="V98" s="2" t="s">
        <v>598</v>
      </c>
      <c r="Y98" s="20">
        <f t="shared" si="1"/>
        <v>0</v>
      </c>
    </row>
    <row r="99" spans="1:25" ht="15" customHeight="1" x14ac:dyDescent="0.25">
      <c r="A99" s="2" t="s">
        <v>140</v>
      </c>
      <c r="B99" s="2" t="s">
        <v>141</v>
      </c>
      <c r="C99" s="2">
        <v>2014</v>
      </c>
      <c r="D99" s="2" t="s">
        <v>599</v>
      </c>
      <c r="E99" s="2" t="s">
        <v>598</v>
      </c>
      <c r="F99" s="2" t="s">
        <v>598</v>
      </c>
      <c r="G99" s="2" t="s">
        <v>598</v>
      </c>
      <c r="H99" s="2" t="s">
        <v>598</v>
      </c>
      <c r="I99" s="2" t="s">
        <v>598</v>
      </c>
      <c r="J99" s="2" t="s">
        <v>599</v>
      </c>
      <c r="K99" s="2" t="s">
        <v>598</v>
      </c>
      <c r="L99" s="2" t="s">
        <v>598</v>
      </c>
      <c r="M99" s="2" t="s">
        <v>598</v>
      </c>
      <c r="N99" s="2" t="s">
        <v>598</v>
      </c>
      <c r="O99" s="2" t="s">
        <v>598</v>
      </c>
      <c r="P99" s="2" t="s">
        <v>598</v>
      </c>
      <c r="Q99" s="2" t="s">
        <v>599</v>
      </c>
      <c r="R99" s="2" t="s">
        <v>598</v>
      </c>
      <c r="S99" s="2" t="s">
        <v>598</v>
      </c>
      <c r="T99" s="2" t="s">
        <v>598</v>
      </c>
      <c r="U99" s="2" t="s">
        <v>598</v>
      </c>
      <c r="V99" s="2" t="s">
        <v>598</v>
      </c>
      <c r="Y99" s="20">
        <f t="shared" si="1"/>
        <v>0</v>
      </c>
    </row>
    <row r="100" spans="1:25" ht="15" customHeight="1" x14ac:dyDescent="0.2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T100" s="2" t="s">
        <v>599</v>
      </c>
      <c r="U100" s="2" t="s">
        <v>599</v>
      </c>
      <c r="V100" s="2" t="s">
        <v>599</v>
      </c>
      <c r="Y100" s="20">
        <f t="shared" si="1"/>
        <v>0</v>
      </c>
    </row>
    <row r="101" spans="1:25" ht="15" customHeight="1" x14ac:dyDescent="0.25">
      <c r="A101" s="2" t="s">
        <v>144</v>
      </c>
      <c r="B101" s="2" t="s">
        <v>145</v>
      </c>
      <c r="C101" s="2">
        <v>2014</v>
      </c>
      <c r="D101" s="2" t="s">
        <v>599</v>
      </c>
      <c r="E101" s="2" t="s">
        <v>598</v>
      </c>
      <c r="F101" s="2" t="s">
        <v>598</v>
      </c>
      <c r="G101" s="2" t="s">
        <v>598</v>
      </c>
      <c r="H101" s="2" t="s">
        <v>598</v>
      </c>
      <c r="I101" s="2" t="s">
        <v>598</v>
      </c>
      <c r="J101" s="2" t="s">
        <v>599</v>
      </c>
      <c r="K101" s="2" t="s">
        <v>598</v>
      </c>
      <c r="L101" s="2" t="s">
        <v>598</v>
      </c>
      <c r="M101" s="2" t="s">
        <v>598</v>
      </c>
      <c r="N101" s="2" t="s">
        <v>598</v>
      </c>
      <c r="O101" s="2" t="s">
        <v>598</v>
      </c>
      <c r="P101" s="2" t="s">
        <v>598</v>
      </c>
      <c r="Q101" s="2" t="s">
        <v>599</v>
      </c>
      <c r="R101" s="2" t="s">
        <v>598</v>
      </c>
      <c r="S101" s="2" t="s">
        <v>598</v>
      </c>
      <c r="T101" s="2" t="s">
        <v>598</v>
      </c>
      <c r="U101" s="2" t="s">
        <v>598</v>
      </c>
      <c r="V101" s="2" t="s">
        <v>598</v>
      </c>
      <c r="Y101" s="20">
        <f t="shared" si="1"/>
        <v>0</v>
      </c>
    </row>
    <row r="102" spans="1:25" ht="15" customHeight="1" x14ac:dyDescent="0.25">
      <c r="A102" s="2" t="s">
        <v>144</v>
      </c>
      <c r="B102" s="2" t="s">
        <v>146</v>
      </c>
      <c r="C102" s="2">
        <v>2014</v>
      </c>
      <c r="D102" s="2" t="s">
        <v>599</v>
      </c>
      <c r="E102" s="2" t="s">
        <v>598</v>
      </c>
      <c r="F102" s="2" t="s">
        <v>598</v>
      </c>
      <c r="G102" s="2" t="s">
        <v>598</v>
      </c>
      <c r="H102" s="2" t="s">
        <v>598</v>
      </c>
      <c r="I102" s="2" t="s">
        <v>598</v>
      </c>
      <c r="J102" s="2" t="s">
        <v>599</v>
      </c>
      <c r="K102" s="2" t="s">
        <v>598</v>
      </c>
      <c r="L102" s="2" t="s">
        <v>598</v>
      </c>
      <c r="M102" s="2" t="s">
        <v>598</v>
      </c>
      <c r="N102" s="2" t="s">
        <v>598</v>
      </c>
      <c r="O102" s="2" t="s">
        <v>598</v>
      </c>
      <c r="P102" s="2" t="s">
        <v>598</v>
      </c>
      <c r="Q102" s="2" t="s">
        <v>599</v>
      </c>
      <c r="R102" s="2" t="s">
        <v>598</v>
      </c>
      <c r="S102" s="2" t="s">
        <v>598</v>
      </c>
      <c r="T102" s="2" t="s">
        <v>598</v>
      </c>
      <c r="U102" s="2" t="s">
        <v>598</v>
      </c>
      <c r="V102" s="2" t="s">
        <v>598</v>
      </c>
      <c r="Y102" s="20">
        <f t="shared" si="1"/>
        <v>0</v>
      </c>
    </row>
    <row r="103" spans="1:25" ht="15" customHeight="1" x14ac:dyDescent="0.25">
      <c r="A103" s="2" t="s">
        <v>147</v>
      </c>
      <c r="B103" s="2" t="s">
        <v>148</v>
      </c>
      <c r="C103" s="2">
        <v>2014</v>
      </c>
      <c r="D103" s="2" t="s">
        <v>599</v>
      </c>
      <c r="E103" s="2" t="s">
        <v>598</v>
      </c>
      <c r="F103" s="2" t="s">
        <v>598</v>
      </c>
      <c r="G103" s="2" t="s">
        <v>598</v>
      </c>
      <c r="H103" s="2" t="s">
        <v>598</v>
      </c>
      <c r="I103" s="2" t="s">
        <v>598</v>
      </c>
      <c r="J103" s="2" t="s">
        <v>599</v>
      </c>
      <c r="K103" s="2" t="s">
        <v>598</v>
      </c>
      <c r="L103" s="2" t="s">
        <v>598</v>
      </c>
      <c r="M103" s="2" t="s">
        <v>598</v>
      </c>
      <c r="N103" s="2" t="s">
        <v>598</v>
      </c>
      <c r="O103" s="2" t="s">
        <v>598</v>
      </c>
      <c r="P103" s="2" t="s">
        <v>598</v>
      </c>
      <c r="Q103" s="2" t="s">
        <v>599</v>
      </c>
      <c r="R103" s="2" t="s">
        <v>598</v>
      </c>
      <c r="S103" s="2" t="s">
        <v>598</v>
      </c>
      <c r="T103" s="2" t="s">
        <v>598</v>
      </c>
      <c r="U103" s="2" t="s">
        <v>598</v>
      </c>
      <c r="V103" s="2" t="s">
        <v>598</v>
      </c>
      <c r="Y103" s="20">
        <f t="shared" si="1"/>
        <v>0</v>
      </c>
    </row>
    <row r="104" spans="1:25" ht="15" customHeight="1" x14ac:dyDescent="0.25">
      <c r="A104" s="2" t="s">
        <v>147</v>
      </c>
      <c r="B104" s="2" t="s">
        <v>149</v>
      </c>
      <c r="C104" s="2">
        <v>2014</v>
      </c>
      <c r="D104" s="2" t="s">
        <v>599</v>
      </c>
      <c r="E104" s="2" t="s">
        <v>598</v>
      </c>
      <c r="F104" s="2" t="s">
        <v>598</v>
      </c>
      <c r="G104" s="2" t="s">
        <v>598</v>
      </c>
      <c r="H104" s="2" t="s">
        <v>598</v>
      </c>
      <c r="I104" s="2" t="s">
        <v>598</v>
      </c>
      <c r="J104" s="2" t="s">
        <v>599</v>
      </c>
      <c r="K104" s="2" t="s">
        <v>598</v>
      </c>
      <c r="L104" s="2" t="s">
        <v>598</v>
      </c>
      <c r="M104" s="2" t="s">
        <v>598</v>
      </c>
      <c r="N104" s="2" t="s">
        <v>598</v>
      </c>
      <c r="O104" s="2" t="s">
        <v>598</v>
      </c>
      <c r="P104" s="2" t="s">
        <v>598</v>
      </c>
      <c r="Q104" s="2" t="s">
        <v>599</v>
      </c>
      <c r="R104" s="2" t="s">
        <v>598</v>
      </c>
      <c r="S104" s="2" t="s">
        <v>598</v>
      </c>
      <c r="T104" s="2" t="s">
        <v>598</v>
      </c>
      <c r="U104" s="2" t="s">
        <v>598</v>
      </c>
      <c r="V104" s="2" t="s">
        <v>598</v>
      </c>
      <c r="Y104" s="20">
        <f t="shared" si="1"/>
        <v>0</v>
      </c>
    </row>
    <row r="105" spans="1:25" ht="15" customHeight="1" x14ac:dyDescent="0.2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T105" s="2" t="s">
        <v>599</v>
      </c>
      <c r="U105" s="2" t="s">
        <v>599</v>
      </c>
      <c r="V105" s="2" t="s">
        <v>599</v>
      </c>
      <c r="Y105" s="20">
        <f t="shared" si="1"/>
        <v>0</v>
      </c>
    </row>
    <row r="106" spans="1:25" ht="15" customHeight="1" x14ac:dyDescent="0.25">
      <c r="A106" s="2" t="s">
        <v>147</v>
      </c>
      <c r="B106" s="2" t="s">
        <v>151</v>
      </c>
      <c r="C106" s="2">
        <v>2014</v>
      </c>
      <c r="D106" s="2" t="s">
        <v>599</v>
      </c>
      <c r="E106" s="2" t="s">
        <v>598</v>
      </c>
      <c r="F106" s="2" t="s">
        <v>598</v>
      </c>
      <c r="G106" s="2" t="s">
        <v>598</v>
      </c>
      <c r="H106" s="2" t="s">
        <v>598</v>
      </c>
      <c r="I106" s="2" t="s">
        <v>598</v>
      </c>
      <c r="J106" s="2" t="s">
        <v>599</v>
      </c>
      <c r="K106" s="2" t="s">
        <v>598</v>
      </c>
      <c r="L106" s="2" t="s">
        <v>598</v>
      </c>
      <c r="M106" s="2" t="s">
        <v>598</v>
      </c>
      <c r="N106" s="2" t="s">
        <v>598</v>
      </c>
      <c r="O106" s="2" t="s">
        <v>598</v>
      </c>
      <c r="P106" s="2" t="s">
        <v>598</v>
      </c>
      <c r="Q106" s="2" t="s">
        <v>599</v>
      </c>
      <c r="R106" s="2" t="s">
        <v>598</v>
      </c>
      <c r="S106" s="2" t="s">
        <v>598</v>
      </c>
      <c r="T106" s="2" t="s">
        <v>598</v>
      </c>
      <c r="U106" s="2" t="s">
        <v>598</v>
      </c>
      <c r="V106" s="2" t="s">
        <v>598</v>
      </c>
      <c r="Y106" s="20">
        <f t="shared" si="1"/>
        <v>0</v>
      </c>
    </row>
    <row r="107" spans="1:25" ht="15" customHeight="1" x14ac:dyDescent="0.25">
      <c r="A107" s="2" t="s">
        <v>147</v>
      </c>
      <c r="B107" s="2" t="s">
        <v>152</v>
      </c>
      <c r="C107" s="2">
        <v>2014</v>
      </c>
      <c r="D107" s="2" t="s">
        <v>599</v>
      </c>
      <c r="E107" s="2" t="s">
        <v>598</v>
      </c>
      <c r="F107" s="2" t="s">
        <v>598</v>
      </c>
      <c r="G107" s="2" t="s">
        <v>598</v>
      </c>
      <c r="H107" s="2" t="s">
        <v>598</v>
      </c>
      <c r="I107" s="2" t="s">
        <v>598</v>
      </c>
      <c r="J107" s="2" t="s">
        <v>599</v>
      </c>
      <c r="K107" s="2" t="s">
        <v>598</v>
      </c>
      <c r="L107" s="2" t="s">
        <v>598</v>
      </c>
      <c r="M107" s="2" t="s">
        <v>598</v>
      </c>
      <c r="N107" s="2" t="s">
        <v>598</v>
      </c>
      <c r="O107" s="2" t="s">
        <v>598</v>
      </c>
      <c r="P107" s="2" t="s">
        <v>598</v>
      </c>
      <c r="Q107" s="2" t="s">
        <v>599</v>
      </c>
      <c r="R107" s="2" t="s">
        <v>598</v>
      </c>
      <c r="S107" s="2" t="s">
        <v>598</v>
      </c>
      <c r="T107" s="2" t="s">
        <v>598</v>
      </c>
      <c r="U107" s="2" t="s">
        <v>598</v>
      </c>
      <c r="V107" s="2" t="s">
        <v>598</v>
      </c>
      <c r="Y107" s="20">
        <f t="shared" si="1"/>
        <v>0</v>
      </c>
    </row>
    <row r="108" spans="1:25" ht="15" customHeight="1" x14ac:dyDescent="0.25">
      <c r="A108" s="2" t="s">
        <v>147</v>
      </c>
      <c r="B108" s="2" t="s">
        <v>153</v>
      </c>
      <c r="C108" s="2">
        <v>2014</v>
      </c>
      <c r="D108" s="2" t="s">
        <v>599</v>
      </c>
      <c r="E108" s="2" t="s">
        <v>598</v>
      </c>
      <c r="F108" s="2" t="s">
        <v>598</v>
      </c>
      <c r="G108" s="2" t="s">
        <v>598</v>
      </c>
      <c r="H108" s="2" t="s">
        <v>598</v>
      </c>
      <c r="I108" s="2" t="s">
        <v>598</v>
      </c>
      <c r="J108" s="2" t="s">
        <v>599</v>
      </c>
      <c r="K108" s="2" t="s">
        <v>598</v>
      </c>
      <c r="L108" s="2" t="s">
        <v>598</v>
      </c>
      <c r="M108" s="2" t="s">
        <v>598</v>
      </c>
      <c r="N108" s="2" t="s">
        <v>598</v>
      </c>
      <c r="O108" s="2" t="s">
        <v>598</v>
      </c>
      <c r="P108" s="2" t="s">
        <v>598</v>
      </c>
      <c r="Q108" s="2" t="s">
        <v>599</v>
      </c>
      <c r="R108" s="2" t="s">
        <v>598</v>
      </c>
      <c r="S108" s="2" t="s">
        <v>598</v>
      </c>
      <c r="T108" s="2" t="s">
        <v>598</v>
      </c>
      <c r="U108" s="2" t="s">
        <v>598</v>
      </c>
      <c r="V108" s="2" t="s">
        <v>598</v>
      </c>
      <c r="Y108" s="20">
        <f t="shared" si="1"/>
        <v>0</v>
      </c>
    </row>
    <row r="109" spans="1:25" ht="15" customHeight="1" x14ac:dyDescent="0.25">
      <c r="A109" s="2" t="s">
        <v>147</v>
      </c>
      <c r="B109" s="2" t="s">
        <v>154</v>
      </c>
      <c r="C109" s="2">
        <v>2014</v>
      </c>
      <c r="D109" s="2" t="s">
        <v>599</v>
      </c>
      <c r="E109" s="2" t="s">
        <v>598</v>
      </c>
      <c r="F109" s="2" t="s">
        <v>598</v>
      </c>
      <c r="G109" s="2" t="s">
        <v>598</v>
      </c>
      <c r="H109" s="2" t="s">
        <v>598</v>
      </c>
      <c r="I109" s="2" t="s">
        <v>598</v>
      </c>
      <c r="J109" s="2" t="s">
        <v>599</v>
      </c>
      <c r="K109" s="2" t="s">
        <v>598</v>
      </c>
      <c r="L109" s="2" t="s">
        <v>598</v>
      </c>
      <c r="M109" s="2" t="s">
        <v>598</v>
      </c>
      <c r="N109" s="2" t="s">
        <v>598</v>
      </c>
      <c r="O109" s="2" t="s">
        <v>598</v>
      </c>
      <c r="P109" s="2" t="s">
        <v>598</v>
      </c>
      <c r="Q109" s="2" t="s">
        <v>599</v>
      </c>
      <c r="R109" s="2" t="s">
        <v>598</v>
      </c>
      <c r="S109" s="2" t="s">
        <v>598</v>
      </c>
      <c r="T109" s="2" t="s">
        <v>598</v>
      </c>
      <c r="U109" s="2" t="s">
        <v>598</v>
      </c>
      <c r="V109" s="2" t="s">
        <v>598</v>
      </c>
      <c r="Y109" s="20">
        <f t="shared" si="1"/>
        <v>0</v>
      </c>
    </row>
    <row r="110" spans="1:25" ht="15" customHeight="1" x14ac:dyDescent="0.25">
      <c r="A110" s="2" t="s">
        <v>147</v>
      </c>
      <c r="B110" s="2" t="s">
        <v>155</v>
      </c>
      <c r="C110" s="2">
        <v>2014</v>
      </c>
      <c r="D110" s="2" t="s">
        <v>599</v>
      </c>
      <c r="E110" s="2" t="s">
        <v>598</v>
      </c>
      <c r="F110" s="2" t="s">
        <v>598</v>
      </c>
      <c r="G110" s="2" t="s">
        <v>598</v>
      </c>
      <c r="H110" s="2" t="s">
        <v>598</v>
      </c>
      <c r="I110" s="2" t="s">
        <v>598</v>
      </c>
      <c r="J110" s="2" t="s">
        <v>599</v>
      </c>
      <c r="K110" s="2" t="s">
        <v>598</v>
      </c>
      <c r="L110" s="2" t="s">
        <v>598</v>
      </c>
      <c r="M110" s="2" t="s">
        <v>598</v>
      </c>
      <c r="N110" s="2" t="s">
        <v>598</v>
      </c>
      <c r="O110" s="2" t="s">
        <v>598</v>
      </c>
      <c r="P110" s="2" t="s">
        <v>598</v>
      </c>
      <c r="Q110" s="2" t="s">
        <v>599</v>
      </c>
      <c r="R110" s="2" t="s">
        <v>598</v>
      </c>
      <c r="S110" s="2" t="s">
        <v>598</v>
      </c>
      <c r="T110" s="2" t="s">
        <v>598</v>
      </c>
      <c r="U110" s="2" t="s">
        <v>598</v>
      </c>
      <c r="V110" s="2" t="s">
        <v>598</v>
      </c>
      <c r="Y110" s="20">
        <f t="shared" si="1"/>
        <v>0</v>
      </c>
    </row>
    <row r="111" spans="1:25" ht="15" customHeight="1" x14ac:dyDescent="0.25">
      <c r="A111" s="2" t="s">
        <v>156</v>
      </c>
      <c r="B111" s="2" t="s">
        <v>157</v>
      </c>
      <c r="C111" s="2">
        <v>2014</v>
      </c>
      <c r="D111" s="2" t="s">
        <v>599</v>
      </c>
      <c r="E111" s="2" t="s">
        <v>598</v>
      </c>
      <c r="F111" s="2" t="s">
        <v>598</v>
      </c>
      <c r="G111" s="2" t="s">
        <v>598</v>
      </c>
      <c r="H111" s="2" t="s">
        <v>598</v>
      </c>
      <c r="I111" s="2" t="s">
        <v>598</v>
      </c>
      <c r="J111" s="2" t="s">
        <v>599</v>
      </c>
      <c r="K111" s="2" t="s">
        <v>598</v>
      </c>
      <c r="L111" s="2" t="s">
        <v>598</v>
      </c>
      <c r="M111" s="2" t="s">
        <v>598</v>
      </c>
      <c r="N111" s="2" t="s">
        <v>598</v>
      </c>
      <c r="O111" s="2" t="s">
        <v>598</v>
      </c>
      <c r="P111" s="2" t="s">
        <v>598</v>
      </c>
      <c r="Q111" s="2" t="s">
        <v>599</v>
      </c>
      <c r="R111" s="2" t="s">
        <v>598</v>
      </c>
      <c r="S111" s="2" t="s">
        <v>598</v>
      </c>
      <c r="T111" s="2" t="s">
        <v>598</v>
      </c>
      <c r="U111" s="2" t="s">
        <v>598</v>
      </c>
      <c r="V111" s="2" t="s">
        <v>598</v>
      </c>
      <c r="Y111" s="20">
        <f t="shared" si="1"/>
        <v>0</v>
      </c>
    </row>
    <row r="112" spans="1:25" ht="15" customHeight="1" x14ac:dyDescent="0.25">
      <c r="A112" s="2" t="s">
        <v>156</v>
      </c>
      <c r="B112" s="2" t="s">
        <v>158</v>
      </c>
      <c r="C112" s="2">
        <v>2014</v>
      </c>
      <c r="D112" s="2" t="s">
        <v>673</v>
      </c>
      <c r="E112" s="2" t="s">
        <v>658</v>
      </c>
      <c r="F112" s="2">
        <v>4.7039999999999997</v>
      </c>
      <c r="G112" s="2" t="s">
        <v>598</v>
      </c>
      <c r="H112" s="2" t="s">
        <v>598</v>
      </c>
      <c r="I112" s="2" t="s">
        <v>598</v>
      </c>
      <c r="J112" s="2" t="s">
        <v>599</v>
      </c>
      <c r="K112" s="2" t="s">
        <v>598</v>
      </c>
      <c r="L112" s="2" t="s">
        <v>598</v>
      </c>
      <c r="M112" s="2" t="s">
        <v>598</v>
      </c>
      <c r="N112" s="2" t="s">
        <v>598</v>
      </c>
      <c r="O112" s="2" t="s">
        <v>598</v>
      </c>
      <c r="P112" s="2" t="s">
        <v>598</v>
      </c>
      <c r="Q112" s="2" t="s">
        <v>599</v>
      </c>
      <c r="R112" s="2" t="s">
        <v>598</v>
      </c>
      <c r="S112" s="2" t="s">
        <v>598</v>
      </c>
      <c r="T112" s="2" t="s">
        <v>598</v>
      </c>
      <c r="U112" s="2" t="s">
        <v>598</v>
      </c>
      <c r="V112" s="2" t="s">
        <v>598</v>
      </c>
      <c r="Y112" s="20">
        <f t="shared" si="1"/>
        <v>4.7039999999999997</v>
      </c>
    </row>
    <row r="113" spans="1:25" ht="15" customHeight="1" x14ac:dyDescent="0.25">
      <c r="A113" s="2" t="s">
        <v>156</v>
      </c>
      <c r="B113" s="2" t="s">
        <v>159</v>
      </c>
      <c r="C113" s="2">
        <v>2014</v>
      </c>
      <c r="D113" s="2" t="s">
        <v>599</v>
      </c>
      <c r="E113" s="2" t="s">
        <v>598</v>
      </c>
      <c r="F113" s="2" t="s">
        <v>598</v>
      </c>
      <c r="G113" s="2" t="s">
        <v>598</v>
      </c>
      <c r="H113" s="2" t="s">
        <v>598</v>
      </c>
      <c r="I113" s="2" t="s">
        <v>598</v>
      </c>
      <c r="J113" s="2" t="s">
        <v>599</v>
      </c>
      <c r="K113" s="2" t="s">
        <v>598</v>
      </c>
      <c r="L113" s="2" t="s">
        <v>598</v>
      </c>
      <c r="M113" s="2" t="s">
        <v>598</v>
      </c>
      <c r="N113" s="2" t="s">
        <v>598</v>
      </c>
      <c r="O113" s="2" t="s">
        <v>598</v>
      </c>
      <c r="P113" s="2" t="s">
        <v>598</v>
      </c>
      <c r="Q113" s="2" t="s">
        <v>599</v>
      </c>
      <c r="R113" s="2" t="s">
        <v>598</v>
      </c>
      <c r="S113" s="2" t="s">
        <v>598</v>
      </c>
      <c r="T113" s="2" t="s">
        <v>598</v>
      </c>
      <c r="U113" s="2" t="s">
        <v>598</v>
      </c>
      <c r="V113" s="2" t="s">
        <v>598</v>
      </c>
      <c r="Y113" s="20">
        <f t="shared" si="1"/>
        <v>0</v>
      </c>
    </row>
    <row r="114" spans="1:25" ht="15" customHeight="1" x14ac:dyDescent="0.25">
      <c r="A114" s="2" t="s">
        <v>160</v>
      </c>
      <c r="B114" s="2" t="s">
        <v>161</v>
      </c>
      <c r="C114" s="2">
        <v>2014</v>
      </c>
      <c r="D114" s="2" t="s">
        <v>598</v>
      </c>
      <c r="E114" s="2" t="s">
        <v>598</v>
      </c>
      <c r="F114" s="2" t="s">
        <v>598</v>
      </c>
      <c r="G114" s="2" t="s">
        <v>598</v>
      </c>
      <c r="H114" s="2" t="s">
        <v>598</v>
      </c>
      <c r="I114" s="2" t="s">
        <v>598</v>
      </c>
      <c r="J114" s="2" t="s">
        <v>598</v>
      </c>
      <c r="K114" s="2" t="s">
        <v>598</v>
      </c>
      <c r="L114" s="2" t="s">
        <v>598</v>
      </c>
      <c r="M114" s="2" t="s">
        <v>598</v>
      </c>
      <c r="N114" s="2" t="s">
        <v>598</v>
      </c>
      <c r="O114" s="2" t="s">
        <v>598</v>
      </c>
      <c r="P114" s="2" t="s">
        <v>598</v>
      </c>
      <c r="Q114" s="2" t="s">
        <v>598</v>
      </c>
      <c r="R114" s="2" t="s">
        <v>598</v>
      </c>
      <c r="S114" s="2" t="s">
        <v>598</v>
      </c>
      <c r="T114" s="2" t="s">
        <v>598</v>
      </c>
      <c r="U114" s="2" t="s">
        <v>598</v>
      </c>
      <c r="V114" s="2" t="s">
        <v>598</v>
      </c>
      <c r="Y114" s="20">
        <f t="shared" si="1"/>
        <v>0</v>
      </c>
    </row>
    <row r="115" spans="1:25" ht="15" customHeight="1" x14ac:dyDescent="0.25">
      <c r="A115" s="2" t="s">
        <v>160</v>
      </c>
      <c r="B115" s="2" t="s">
        <v>162</v>
      </c>
      <c r="C115" s="2">
        <v>2014</v>
      </c>
      <c r="D115" s="2" t="s">
        <v>674</v>
      </c>
      <c r="E115" s="2" t="s">
        <v>669</v>
      </c>
      <c r="F115" s="2">
        <v>8.91</v>
      </c>
      <c r="G115" s="2" t="s">
        <v>598</v>
      </c>
      <c r="H115" s="2" t="s">
        <v>598</v>
      </c>
      <c r="I115" s="2">
        <v>100</v>
      </c>
      <c r="J115" s="2" t="s">
        <v>607</v>
      </c>
      <c r="K115" s="2" t="s">
        <v>598</v>
      </c>
      <c r="L115" s="2" t="s">
        <v>598</v>
      </c>
      <c r="M115" s="2" t="s">
        <v>598</v>
      </c>
      <c r="N115" s="2" t="s">
        <v>598</v>
      </c>
      <c r="O115" s="2" t="s">
        <v>598</v>
      </c>
      <c r="P115" s="2" t="s">
        <v>598</v>
      </c>
      <c r="Q115" s="2" t="s">
        <v>607</v>
      </c>
      <c r="R115" s="2" t="s">
        <v>598</v>
      </c>
      <c r="S115" s="2" t="s">
        <v>598</v>
      </c>
      <c r="T115" s="2" t="s">
        <v>598</v>
      </c>
      <c r="U115" s="2" t="s">
        <v>598</v>
      </c>
      <c r="V115" s="2" t="s">
        <v>598</v>
      </c>
      <c r="Y115" s="20">
        <f t="shared" si="1"/>
        <v>8.91</v>
      </c>
    </row>
    <row r="116" spans="1:25" ht="15" customHeight="1" x14ac:dyDescent="0.25">
      <c r="A116" s="2" t="s">
        <v>160</v>
      </c>
      <c r="B116" s="2" t="s">
        <v>163</v>
      </c>
      <c r="C116" s="2">
        <v>2014</v>
      </c>
      <c r="D116" s="2" t="s">
        <v>607</v>
      </c>
      <c r="E116" s="2" t="s">
        <v>598</v>
      </c>
      <c r="F116" s="2" t="s">
        <v>598</v>
      </c>
      <c r="G116" s="2" t="s">
        <v>598</v>
      </c>
      <c r="H116" s="2" t="s">
        <v>598</v>
      </c>
      <c r="I116" s="2" t="s">
        <v>598</v>
      </c>
      <c r="J116" s="2" t="s">
        <v>607</v>
      </c>
      <c r="K116" s="2" t="s">
        <v>598</v>
      </c>
      <c r="L116" s="2" t="s">
        <v>598</v>
      </c>
      <c r="M116" s="2" t="s">
        <v>598</v>
      </c>
      <c r="N116" s="2" t="s">
        <v>598</v>
      </c>
      <c r="O116" s="2" t="s">
        <v>598</v>
      </c>
      <c r="P116" s="2" t="s">
        <v>598</v>
      </c>
      <c r="Q116" s="2" t="s">
        <v>607</v>
      </c>
      <c r="R116" s="2" t="s">
        <v>598</v>
      </c>
      <c r="S116" s="2" t="s">
        <v>598</v>
      </c>
      <c r="T116" s="2" t="s">
        <v>598</v>
      </c>
      <c r="U116" s="2" t="s">
        <v>598</v>
      </c>
      <c r="V116" s="2" t="s">
        <v>598</v>
      </c>
      <c r="Y116" s="20">
        <f t="shared" si="1"/>
        <v>0</v>
      </c>
    </row>
    <row r="117" spans="1:25" ht="15" customHeight="1" x14ac:dyDescent="0.25">
      <c r="A117" s="2" t="s">
        <v>160</v>
      </c>
      <c r="B117" s="2" t="s">
        <v>164</v>
      </c>
      <c r="C117" s="2">
        <v>2014</v>
      </c>
      <c r="D117" s="2" t="s">
        <v>598</v>
      </c>
      <c r="E117" s="2" t="s">
        <v>598</v>
      </c>
      <c r="F117" s="2" t="s">
        <v>598</v>
      </c>
      <c r="G117" s="2" t="s">
        <v>598</v>
      </c>
      <c r="H117" s="2" t="s">
        <v>598</v>
      </c>
      <c r="I117" s="2" t="s">
        <v>598</v>
      </c>
      <c r="J117" s="2" t="s">
        <v>598</v>
      </c>
      <c r="K117" s="2" t="s">
        <v>598</v>
      </c>
      <c r="L117" s="2" t="s">
        <v>598</v>
      </c>
      <c r="M117" s="2" t="s">
        <v>598</v>
      </c>
      <c r="N117" s="2" t="s">
        <v>598</v>
      </c>
      <c r="O117" s="2" t="s">
        <v>598</v>
      </c>
      <c r="P117" s="2" t="s">
        <v>598</v>
      </c>
      <c r="Q117" s="2" t="s">
        <v>598</v>
      </c>
      <c r="R117" s="2" t="s">
        <v>598</v>
      </c>
      <c r="S117" s="2" t="s">
        <v>598</v>
      </c>
      <c r="T117" s="2" t="s">
        <v>598</v>
      </c>
      <c r="U117" s="2" t="s">
        <v>598</v>
      </c>
      <c r="V117" s="2" t="s">
        <v>598</v>
      </c>
      <c r="Y117" s="20">
        <f t="shared" si="1"/>
        <v>0</v>
      </c>
    </row>
    <row r="118" spans="1:25" ht="15" customHeight="1" x14ac:dyDescent="0.25">
      <c r="A118" s="2" t="s">
        <v>165</v>
      </c>
      <c r="B118" s="2" t="s">
        <v>166</v>
      </c>
      <c r="C118" s="2">
        <v>2014</v>
      </c>
      <c r="D118" s="2" t="s">
        <v>599</v>
      </c>
      <c r="E118" s="2" t="s">
        <v>598</v>
      </c>
      <c r="F118" s="2" t="s">
        <v>598</v>
      </c>
      <c r="G118" s="2" t="s">
        <v>598</v>
      </c>
      <c r="H118" s="2" t="s">
        <v>598</v>
      </c>
      <c r="I118" s="2" t="s">
        <v>598</v>
      </c>
      <c r="J118" s="2" t="s">
        <v>599</v>
      </c>
      <c r="K118" s="2" t="s">
        <v>598</v>
      </c>
      <c r="L118" s="2" t="s">
        <v>598</v>
      </c>
      <c r="M118" s="2" t="s">
        <v>598</v>
      </c>
      <c r="N118" s="2" t="s">
        <v>598</v>
      </c>
      <c r="O118" s="2" t="s">
        <v>598</v>
      </c>
      <c r="P118" s="2" t="s">
        <v>598</v>
      </c>
      <c r="Q118" s="2" t="s">
        <v>599</v>
      </c>
      <c r="R118" s="2" t="s">
        <v>598</v>
      </c>
      <c r="S118" s="2" t="s">
        <v>598</v>
      </c>
      <c r="T118" s="2" t="s">
        <v>598</v>
      </c>
      <c r="U118" s="2" t="s">
        <v>598</v>
      </c>
      <c r="V118" s="2" t="s">
        <v>598</v>
      </c>
      <c r="Y118" s="20">
        <f t="shared" si="1"/>
        <v>0</v>
      </c>
    </row>
    <row r="119" spans="1:25" ht="15" customHeight="1" x14ac:dyDescent="0.25">
      <c r="A119" s="2" t="s">
        <v>167</v>
      </c>
      <c r="B119" s="2" t="s">
        <v>168</v>
      </c>
      <c r="C119" s="2">
        <v>2014</v>
      </c>
      <c r="D119" s="2" t="s">
        <v>675</v>
      </c>
      <c r="E119" s="2" t="s">
        <v>658</v>
      </c>
      <c r="F119" s="2">
        <v>42.834000000000003</v>
      </c>
      <c r="G119" s="2" t="s">
        <v>598</v>
      </c>
      <c r="H119" s="2" t="s">
        <v>598</v>
      </c>
      <c r="I119" s="2" t="s">
        <v>598</v>
      </c>
      <c r="J119" s="2" t="s">
        <v>676</v>
      </c>
      <c r="K119" s="2" t="s">
        <v>658</v>
      </c>
      <c r="L119" s="2">
        <v>41</v>
      </c>
      <c r="M119" s="2" t="s">
        <v>677</v>
      </c>
      <c r="N119" s="2">
        <v>8.1</v>
      </c>
      <c r="O119" s="2" t="s">
        <v>598</v>
      </c>
      <c r="P119" s="2" t="s">
        <v>598</v>
      </c>
      <c r="Q119" s="2" t="s">
        <v>676</v>
      </c>
      <c r="R119" s="2" t="s">
        <v>678</v>
      </c>
      <c r="S119" s="2">
        <v>1.05</v>
      </c>
      <c r="T119" s="2" t="s">
        <v>598</v>
      </c>
      <c r="U119" s="2" t="s">
        <v>598</v>
      </c>
      <c r="V119" s="2" t="s">
        <v>598</v>
      </c>
      <c r="Y119" s="20">
        <f t="shared" si="1"/>
        <v>92.983999999999995</v>
      </c>
    </row>
    <row r="120" spans="1:25" ht="15" customHeight="1" x14ac:dyDescent="0.25">
      <c r="A120" s="2" t="s">
        <v>169</v>
      </c>
      <c r="B120" s="2" t="s">
        <v>170</v>
      </c>
      <c r="C120" s="2">
        <v>2014</v>
      </c>
      <c r="D120" s="2" t="s">
        <v>679</v>
      </c>
      <c r="E120" s="2" t="s">
        <v>634</v>
      </c>
      <c r="F120" s="2">
        <v>916.15</v>
      </c>
      <c r="G120" s="2" t="s">
        <v>598</v>
      </c>
      <c r="H120" s="2" t="s">
        <v>598</v>
      </c>
      <c r="I120" s="2">
        <v>100</v>
      </c>
      <c r="J120" s="2" t="s">
        <v>680</v>
      </c>
      <c r="K120" s="2" t="s">
        <v>658</v>
      </c>
      <c r="L120" s="2">
        <v>4.8179999999999996</v>
      </c>
      <c r="M120" s="2" t="s">
        <v>598</v>
      </c>
      <c r="N120" s="2" t="s">
        <v>598</v>
      </c>
      <c r="O120" s="2">
        <v>100</v>
      </c>
      <c r="P120" s="2" t="s">
        <v>598</v>
      </c>
      <c r="Q120" s="2" t="s">
        <v>599</v>
      </c>
      <c r="R120" s="2" t="s">
        <v>598</v>
      </c>
      <c r="S120" s="2" t="s">
        <v>598</v>
      </c>
      <c r="T120" s="2" t="s">
        <v>598</v>
      </c>
      <c r="U120" s="2" t="s">
        <v>598</v>
      </c>
      <c r="V120" s="2" t="s">
        <v>598</v>
      </c>
      <c r="Y120" s="20">
        <f t="shared" si="1"/>
        <v>920.96799999999996</v>
      </c>
    </row>
    <row r="121" spans="1:25" ht="15" customHeight="1" x14ac:dyDescent="0.25">
      <c r="A121" s="2" t="s">
        <v>169</v>
      </c>
      <c r="B121" s="2" t="s">
        <v>171</v>
      </c>
      <c r="C121" s="2">
        <v>2014</v>
      </c>
      <c r="D121" s="2" t="s">
        <v>599</v>
      </c>
      <c r="E121" s="2" t="s">
        <v>598</v>
      </c>
      <c r="F121" s="2" t="s">
        <v>598</v>
      </c>
      <c r="G121" s="2" t="s">
        <v>598</v>
      </c>
      <c r="H121" s="2" t="s">
        <v>598</v>
      </c>
      <c r="I121" s="2" t="s">
        <v>598</v>
      </c>
      <c r="J121" s="2" t="s">
        <v>599</v>
      </c>
      <c r="K121" s="2" t="s">
        <v>598</v>
      </c>
      <c r="L121" s="2" t="s">
        <v>598</v>
      </c>
      <c r="M121" s="2" t="s">
        <v>598</v>
      </c>
      <c r="N121" s="2" t="s">
        <v>598</v>
      </c>
      <c r="O121" s="2" t="s">
        <v>598</v>
      </c>
      <c r="P121" s="2" t="s">
        <v>598</v>
      </c>
      <c r="Q121" s="2" t="s">
        <v>599</v>
      </c>
      <c r="R121" s="2" t="s">
        <v>598</v>
      </c>
      <c r="S121" s="2" t="s">
        <v>598</v>
      </c>
      <c r="T121" s="2" t="s">
        <v>598</v>
      </c>
      <c r="U121" s="2" t="s">
        <v>598</v>
      </c>
      <c r="V121" s="2" t="s">
        <v>598</v>
      </c>
      <c r="Y121" s="20">
        <f t="shared" si="1"/>
        <v>0</v>
      </c>
    </row>
    <row r="122" spans="1:25" ht="15" customHeight="1" x14ac:dyDescent="0.25">
      <c r="A122" s="2" t="s">
        <v>172</v>
      </c>
      <c r="B122" s="2" t="s">
        <v>173</v>
      </c>
      <c r="C122" s="2">
        <v>2014</v>
      </c>
      <c r="D122" s="2" t="s">
        <v>599</v>
      </c>
      <c r="E122" s="2" t="s">
        <v>598</v>
      </c>
      <c r="F122" s="2" t="s">
        <v>598</v>
      </c>
      <c r="G122" s="2" t="s">
        <v>598</v>
      </c>
      <c r="H122" s="2" t="s">
        <v>598</v>
      </c>
      <c r="I122" s="2" t="s">
        <v>598</v>
      </c>
      <c r="J122" s="2" t="s">
        <v>599</v>
      </c>
      <c r="K122" s="2" t="s">
        <v>598</v>
      </c>
      <c r="L122" s="2" t="s">
        <v>598</v>
      </c>
      <c r="M122" s="2" t="s">
        <v>598</v>
      </c>
      <c r="N122" s="2" t="s">
        <v>598</v>
      </c>
      <c r="O122" s="2" t="s">
        <v>598</v>
      </c>
      <c r="P122" s="2" t="s">
        <v>598</v>
      </c>
      <c r="Q122" s="2" t="s">
        <v>599</v>
      </c>
      <c r="R122" s="2" t="s">
        <v>598</v>
      </c>
      <c r="S122" s="2" t="s">
        <v>598</v>
      </c>
      <c r="T122" s="2" t="s">
        <v>598</v>
      </c>
      <c r="U122" s="2" t="s">
        <v>598</v>
      </c>
      <c r="V122" s="2" t="s">
        <v>598</v>
      </c>
      <c r="Y122" s="20">
        <f t="shared" si="1"/>
        <v>0</v>
      </c>
    </row>
    <row r="123" spans="1:25" ht="15" customHeight="1" x14ac:dyDescent="0.25">
      <c r="A123" s="2" t="s">
        <v>172</v>
      </c>
      <c r="B123" s="2" t="s">
        <v>174</v>
      </c>
      <c r="C123" s="2">
        <v>2014</v>
      </c>
      <c r="D123" s="2" t="s">
        <v>599</v>
      </c>
      <c r="E123" s="2" t="s">
        <v>598</v>
      </c>
      <c r="F123" s="2" t="s">
        <v>598</v>
      </c>
      <c r="G123" s="2" t="s">
        <v>598</v>
      </c>
      <c r="H123" s="2" t="s">
        <v>598</v>
      </c>
      <c r="I123" s="2" t="s">
        <v>598</v>
      </c>
      <c r="J123" s="2" t="s">
        <v>599</v>
      </c>
      <c r="K123" s="2" t="s">
        <v>598</v>
      </c>
      <c r="L123" s="2" t="s">
        <v>598</v>
      </c>
      <c r="M123" s="2" t="s">
        <v>598</v>
      </c>
      <c r="N123" s="2" t="s">
        <v>598</v>
      </c>
      <c r="O123" s="2" t="s">
        <v>598</v>
      </c>
      <c r="P123" s="2" t="s">
        <v>598</v>
      </c>
      <c r="Q123" s="2" t="s">
        <v>599</v>
      </c>
      <c r="R123" s="2" t="s">
        <v>598</v>
      </c>
      <c r="S123" s="2" t="s">
        <v>598</v>
      </c>
      <c r="T123" s="2" t="s">
        <v>598</v>
      </c>
      <c r="U123" s="2" t="s">
        <v>598</v>
      </c>
      <c r="V123" s="2" t="s">
        <v>598</v>
      </c>
      <c r="Y123" s="20">
        <f t="shared" si="1"/>
        <v>0</v>
      </c>
    </row>
    <row r="124" spans="1:25" ht="15" customHeight="1" x14ac:dyDescent="0.25">
      <c r="A124" s="2" t="s">
        <v>175</v>
      </c>
      <c r="B124" s="2" t="s">
        <v>176</v>
      </c>
      <c r="C124" s="2">
        <v>2014</v>
      </c>
      <c r="D124" s="2" t="s">
        <v>599</v>
      </c>
      <c r="E124" s="2" t="s">
        <v>598</v>
      </c>
      <c r="F124" s="2" t="s">
        <v>598</v>
      </c>
      <c r="G124" s="2" t="s">
        <v>598</v>
      </c>
      <c r="H124" s="2" t="s">
        <v>598</v>
      </c>
      <c r="I124" s="2" t="s">
        <v>598</v>
      </c>
      <c r="J124" s="2" t="s">
        <v>599</v>
      </c>
      <c r="K124" s="2" t="s">
        <v>598</v>
      </c>
      <c r="L124" s="2" t="s">
        <v>598</v>
      </c>
      <c r="M124" s="2" t="s">
        <v>598</v>
      </c>
      <c r="N124" s="2" t="s">
        <v>598</v>
      </c>
      <c r="O124" s="2" t="s">
        <v>598</v>
      </c>
      <c r="P124" s="2" t="s">
        <v>598</v>
      </c>
      <c r="Q124" s="2" t="s">
        <v>599</v>
      </c>
      <c r="R124" s="2" t="s">
        <v>598</v>
      </c>
      <c r="S124" s="2" t="s">
        <v>598</v>
      </c>
      <c r="T124" s="2" t="s">
        <v>598</v>
      </c>
      <c r="U124" s="2" t="s">
        <v>598</v>
      </c>
      <c r="V124" s="2" t="s">
        <v>598</v>
      </c>
      <c r="Y124" s="20">
        <f t="shared" si="1"/>
        <v>0</v>
      </c>
    </row>
    <row r="125" spans="1:25" ht="15" customHeight="1" x14ac:dyDescent="0.25">
      <c r="A125" s="2" t="s">
        <v>177</v>
      </c>
      <c r="B125" s="2" t="s">
        <v>178</v>
      </c>
      <c r="C125" s="2">
        <v>2014</v>
      </c>
      <c r="D125" s="2" t="s">
        <v>599</v>
      </c>
      <c r="E125" s="2" t="s">
        <v>598</v>
      </c>
      <c r="F125" s="2" t="s">
        <v>598</v>
      </c>
      <c r="G125" s="2" t="s">
        <v>598</v>
      </c>
      <c r="H125" s="2" t="s">
        <v>598</v>
      </c>
      <c r="I125" s="2" t="s">
        <v>598</v>
      </c>
      <c r="J125" s="2" t="s">
        <v>599</v>
      </c>
      <c r="K125" s="2" t="s">
        <v>598</v>
      </c>
      <c r="L125" s="2" t="s">
        <v>598</v>
      </c>
      <c r="M125" s="2" t="s">
        <v>598</v>
      </c>
      <c r="N125" s="2" t="s">
        <v>598</v>
      </c>
      <c r="O125" s="2" t="s">
        <v>598</v>
      </c>
      <c r="P125" s="2" t="s">
        <v>598</v>
      </c>
      <c r="Q125" s="2" t="s">
        <v>599</v>
      </c>
      <c r="R125" s="2" t="s">
        <v>598</v>
      </c>
      <c r="S125" s="2" t="s">
        <v>598</v>
      </c>
      <c r="T125" s="2" t="s">
        <v>598</v>
      </c>
      <c r="U125" s="2" t="s">
        <v>598</v>
      </c>
      <c r="V125" s="2" t="s">
        <v>598</v>
      </c>
      <c r="Y125" s="20">
        <f t="shared" si="1"/>
        <v>0</v>
      </c>
    </row>
    <row r="126" spans="1:25" ht="15" customHeight="1" x14ac:dyDescent="0.25">
      <c r="A126" s="2" t="s">
        <v>177</v>
      </c>
      <c r="B126" s="2" t="s">
        <v>179</v>
      </c>
      <c r="C126" s="2">
        <v>2014</v>
      </c>
      <c r="D126" s="2" t="s">
        <v>599</v>
      </c>
      <c r="E126" s="2" t="s">
        <v>598</v>
      </c>
      <c r="F126" s="2" t="s">
        <v>598</v>
      </c>
      <c r="G126" s="2" t="s">
        <v>598</v>
      </c>
      <c r="H126" s="2" t="s">
        <v>598</v>
      </c>
      <c r="I126" s="2" t="s">
        <v>598</v>
      </c>
      <c r="J126" s="2" t="s">
        <v>599</v>
      </c>
      <c r="K126" s="2" t="s">
        <v>598</v>
      </c>
      <c r="L126" s="2" t="s">
        <v>598</v>
      </c>
      <c r="M126" s="2" t="s">
        <v>598</v>
      </c>
      <c r="N126" s="2" t="s">
        <v>598</v>
      </c>
      <c r="O126" s="2" t="s">
        <v>598</v>
      </c>
      <c r="P126" s="2" t="s">
        <v>598</v>
      </c>
      <c r="Q126" s="2" t="s">
        <v>599</v>
      </c>
      <c r="R126" s="2" t="s">
        <v>598</v>
      </c>
      <c r="S126" s="2" t="s">
        <v>598</v>
      </c>
      <c r="T126" s="2" t="s">
        <v>598</v>
      </c>
      <c r="U126" s="2" t="s">
        <v>598</v>
      </c>
      <c r="V126" s="2" t="s">
        <v>598</v>
      </c>
      <c r="Y126" s="20">
        <f t="shared" si="1"/>
        <v>0</v>
      </c>
    </row>
    <row r="127" spans="1:25" ht="15" customHeight="1" x14ac:dyDescent="0.25">
      <c r="A127" s="2" t="s">
        <v>177</v>
      </c>
      <c r="B127" s="2" t="s">
        <v>180</v>
      </c>
      <c r="C127" s="2">
        <v>2014</v>
      </c>
      <c r="D127" s="2" t="s">
        <v>599</v>
      </c>
      <c r="E127" s="2" t="s">
        <v>598</v>
      </c>
      <c r="F127" s="2" t="s">
        <v>598</v>
      </c>
      <c r="G127" s="2" t="s">
        <v>598</v>
      </c>
      <c r="H127" s="2" t="s">
        <v>598</v>
      </c>
      <c r="I127" s="2" t="s">
        <v>598</v>
      </c>
      <c r="J127" s="2" t="s">
        <v>599</v>
      </c>
      <c r="K127" s="2" t="s">
        <v>598</v>
      </c>
      <c r="L127" s="2" t="s">
        <v>598</v>
      </c>
      <c r="M127" s="2" t="s">
        <v>598</v>
      </c>
      <c r="N127" s="2" t="s">
        <v>598</v>
      </c>
      <c r="O127" s="2" t="s">
        <v>598</v>
      </c>
      <c r="P127" s="2" t="s">
        <v>598</v>
      </c>
      <c r="Q127" s="2" t="s">
        <v>599</v>
      </c>
      <c r="R127" s="2" t="s">
        <v>598</v>
      </c>
      <c r="S127" s="2" t="s">
        <v>598</v>
      </c>
      <c r="T127" s="2" t="s">
        <v>598</v>
      </c>
      <c r="U127" s="2" t="s">
        <v>598</v>
      </c>
      <c r="V127" s="2" t="s">
        <v>598</v>
      </c>
      <c r="Y127" s="20">
        <f t="shared" si="1"/>
        <v>0</v>
      </c>
    </row>
    <row r="128" spans="1:25" ht="15" customHeight="1" x14ac:dyDescent="0.25">
      <c r="A128" s="2" t="s">
        <v>181</v>
      </c>
      <c r="B128" s="2" t="s">
        <v>182</v>
      </c>
      <c r="C128" s="2">
        <v>2014</v>
      </c>
      <c r="D128" s="2" t="s">
        <v>599</v>
      </c>
      <c r="E128" s="2" t="s">
        <v>598</v>
      </c>
      <c r="F128" s="2" t="s">
        <v>598</v>
      </c>
      <c r="G128" s="2" t="s">
        <v>598</v>
      </c>
      <c r="H128" s="2" t="s">
        <v>598</v>
      </c>
      <c r="I128" s="2" t="s">
        <v>598</v>
      </c>
      <c r="J128" s="2" t="s">
        <v>599</v>
      </c>
      <c r="K128" s="2" t="s">
        <v>598</v>
      </c>
      <c r="L128" s="2" t="s">
        <v>598</v>
      </c>
      <c r="M128" s="2" t="s">
        <v>598</v>
      </c>
      <c r="N128" s="2" t="s">
        <v>598</v>
      </c>
      <c r="O128" s="2" t="s">
        <v>598</v>
      </c>
      <c r="P128" s="2" t="s">
        <v>598</v>
      </c>
      <c r="Q128" s="2" t="s">
        <v>599</v>
      </c>
      <c r="R128" s="2" t="s">
        <v>598</v>
      </c>
      <c r="S128" s="2" t="s">
        <v>598</v>
      </c>
      <c r="T128" s="2" t="s">
        <v>598</v>
      </c>
      <c r="U128" s="2" t="s">
        <v>598</v>
      </c>
      <c r="V128" s="2" t="s">
        <v>598</v>
      </c>
      <c r="Y128" s="20">
        <f t="shared" si="1"/>
        <v>0</v>
      </c>
    </row>
    <row r="129" spans="1:25" ht="15" customHeight="1" x14ac:dyDescent="0.25">
      <c r="A129" s="2" t="s">
        <v>183</v>
      </c>
      <c r="B129" s="2" t="s">
        <v>184</v>
      </c>
      <c r="C129" s="2">
        <v>2014</v>
      </c>
      <c r="D129" s="2" t="s">
        <v>599</v>
      </c>
      <c r="E129" s="2" t="s">
        <v>598</v>
      </c>
      <c r="F129" s="2" t="s">
        <v>598</v>
      </c>
      <c r="G129" s="2" t="s">
        <v>598</v>
      </c>
      <c r="H129" s="2" t="s">
        <v>598</v>
      </c>
      <c r="I129" s="2" t="s">
        <v>598</v>
      </c>
      <c r="J129" s="2" t="s">
        <v>599</v>
      </c>
      <c r="K129" s="2" t="s">
        <v>598</v>
      </c>
      <c r="L129" s="2" t="s">
        <v>598</v>
      </c>
      <c r="M129" s="2" t="s">
        <v>598</v>
      </c>
      <c r="N129" s="2" t="s">
        <v>598</v>
      </c>
      <c r="O129" s="2" t="s">
        <v>598</v>
      </c>
      <c r="P129" s="2" t="s">
        <v>598</v>
      </c>
      <c r="Q129" s="2" t="s">
        <v>599</v>
      </c>
      <c r="R129" s="2" t="s">
        <v>598</v>
      </c>
      <c r="S129" s="2" t="s">
        <v>598</v>
      </c>
      <c r="T129" s="2" t="s">
        <v>598</v>
      </c>
      <c r="U129" s="2" t="s">
        <v>598</v>
      </c>
      <c r="V129" s="2" t="s">
        <v>598</v>
      </c>
      <c r="Y129" s="20">
        <f t="shared" si="1"/>
        <v>0</v>
      </c>
    </row>
    <row r="130" spans="1:25" ht="15" customHeight="1" x14ac:dyDescent="0.25">
      <c r="A130" s="2" t="s">
        <v>185</v>
      </c>
      <c r="B130" s="2" t="s">
        <v>186</v>
      </c>
      <c r="C130" s="2">
        <v>2014</v>
      </c>
      <c r="D130" s="2" t="s">
        <v>599</v>
      </c>
      <c r="E130" s="2" t="s">
        <v>598</v>
      </c>
      <c r="F130" s="2" t="s">
        <v>598</v>
      </c>
      <c r="G130" s="2" t="s">
        <v>598</v>
      </c>
      <c r="H130" s="2" t="s">
        <v>598</v>
      </c>
      <c r="I130" s="2" t="s">
        <v>598</v>
      </c>
      <c r="J130" s="2" t="s">
        <v>599</v>
      </c>
      <c r="K130" s="2" t="s">
        <v>598</v>
      </c>
      <c r="L130" s="2" t="s">
        <v>598</v>
      </c>
      <c r="M130" s="2" t="s">
        <v>598</v>
      </c>
      <c r="N130" s="2" t="s">
        <v>598</v>
      </c>
      <c r="O130" s="2" t="s">
        <v>598</v>
      </c>
      <c r="P130" s="2" t="s">
        <v>598</v>
      </c>
      <c r="Q130" s="2" t="s">
        <v>599</v>
      </c>
      <c r="R130" s="2" t="s">
        <v>598</v>
      </c>
      <c r="S130" s="2" t="s">
        <v>598</v>
      </c>
      <c r="T130" s="2" t="s">
        <v>598</v>
      </c>
      <c r="U130" s="2" t="s">
        <v>598</v>
      </c>
      <c r="V130" s="2" t="s">
        <v>598</v>
      </c>
      <c r="Y130" s="20">
        <f t="shared" si="1"/>
        <v>0</v>
      </c>
    </row>
    <row r="131" spans="1:25" ht="15" customHeight="1" x14ac:dyDescent="0.25">
      <c r="A131" s="2" t="s">
        <v>185</v>
      </c>
      <c r="B131" s="2" t="s">
        <v>187</v>
      </c>
      <c r="C131" s="2">
        <v>2014</v>
      </c>
      <c r="D131" s="2" t="s">
        <v>599</v>
      </c>
      <c r="E131" s="2" t="s">
        <v>598</v>
      </c>
      <c r="F131" s="2" t="s">
        <v>598</v>
      </c>
      <c r="G131" s="2" t="s">
        <v>598</v>
      </c>
      <c r="H131" s="2" t="s">
        <v>598</v>
      </c>
      <c r="I131" s="2" t="s">
        <v>598</v>
      </c>
      <c r="J131" s="2" t="s">
        <v>599</v>
      </c>
      <c r="K131" s="2" t="s">
        <v>598</v>
      </c>
      <c r="L131" s="2" t="s">
        <v>598</v>
      </c>
      <c r="M131" s="2" t="s">
        <v>598</v>
      </c>
      <c r="N131" s="2" t="s">
        <v>598</v>
      </c>
      <c r="O131" s="2" t="s">
        <v>598</v>
      </c>
      <c r="P131" s="2" t="s">
        <v>598</v>
      </c>
      <c r="Q131" s="2" t="s">
        <v>599</v>
      </c>
      <c r="R131" s="2" t="s">
        <v>598</v>
      </c>
      <c r="S131" s="2" t="s">
        <v>598</v>
      </c>
      <c r="T131" s="2" t="s">
        <v>598</v>
      </c>
      <c r="U131" s="2" t="s">
        <v>598</v>
      </c>
      <c r="V131" s="2" t="s">
        <v>598</v>
      </c>
      <c r="Y131" s="20">
        <f t="shared" ref="Y131:Y194" si="2">IFERROR(F131/1,0)+IFERROR(H131/1,0)+IFERROR(L131/1,0)+IFERROR(N131/1,0)+IFERROR(S131/1,0)+IFERROR(U131/1,0)</f>
        <v>0</v>
      </c>
    </row>
    <row r="132" spans="1:25" ht="15" customHeight="1" x14ac:dyDescent="0.25">
      <c r="A132" s="2" t="s">
        <v>185</v>
      </c>
      <c r="B132" s="2" t="s">
        <v>188</v>
      </c>
      <c r="C132" s="2">
        <v>2014</v>
      </c>
      <c r="D132" s="2" t="s">
        <v>599</v>
      </c>
      <c r="E132" s="2" t="s">
        <v>598</v>
      </c>
      <c r="F132" s="2" t="s">
        <v>598</v>
      </c>
      <c r="G132" s="2" t="s">
        <v>598</v>
      </c>
      <c r="H132" s="2" t="s">
        <v>598</v>
      </c>
      <c r="I132" s="2" t="s">
        <v>598</v>
      </c>
      <c r="J132" s="2" t="s">
        <v>599</v>
      </c>
      <c r="K132" s="2" t="s">
        <v>598</v>
      </c>
      <c r="L132" s="2" t="s">
        <v>598</v>
      </c>
      <c r="M132" s="2" t="s">
        <v>598</v>
      </c>
      <c r="N132" s="2" t="s">
        <v>598</v>
      </c>
      <c r="O132" s="2" t="s">
        <v>598</v>
      </c>
      <c r="P132" s="2" t="s">
        <v>598</v>
      </c>
      <c r="Q132" s="2" t="s">
        <v>599</v>
      </c>
      <c r="R132" s="2" t="s">
        <v>598</v>
      </c>
      <c r="S132" s="2" t="s">
        <v>598</v>
      </c>
      <c r="T132" s="2" t="s">
        <v>598</v>
      </c>
      <c r="U132" s="2" t="s">
        <v>598</v>
      </c>
      <c r="V132" s="2" t="s">
        <v>598</v>
      </c>
      <c r="Y132" s="20">
        <f t="shared" si="2"/>
        <v>0</v>
      </c>
    </row>
    <row r="133" spans="1:25" ht="15" customHeight="1" x14ac:dyDescent="0.25">
      <c r="A133" s="2" t="s">
        <v>185</v>
      </c>
      <c r="B133" s="2" t="s">
        <v>189</v>
      </c>
      <c r="C133" s="2">
        <v>2014</v>
      </c>
      <c r="D133" s="2" t="s">
        <v>599</v>
      </c>
      <c r="E133" s="2" t="s">
        <v>598</v>
      </c>
      <c r="F133" s="2" t="s">
        <v>598</v>
      </c>
      <c r="G133" s="2" t="s">
        <v>598</v>
      </c>
      <c r="H133" s="2" t="s">
        <v>598</v>
      </c>
      <c r="I133" s="2" t="s">
        <v>598</v>
      </c>
      <c r="J133" s="2" t="s">
        <v>599</v>
      </c>
      <c r="K133" s="2" t="s">
        <v>598</v>
      </c>
      <c r="L133" s="2" t="s">
        <v>598</v>
      </c>
      <c r="M133" s="2" t="s">
        <v>598</v>
      </c>
      <c r="N133" s="2" t="s">
        <v>598</v>
      </c>
      <c r="O133" s="2" t="s">
        <v>598</v>
      </c>
      <c r="P133" s="2" t="s">
        <v>598</v>
      </c>
      <c r="Q133" s="2" t="s">
        <v>599</v>
      </c>
      <c r="R133" s="2" t="s">
        <v>598</v>
      </c>
      <c r="S133" s="2" t="s">
        <v>598</v>
      </c>
      <c r="T133" s="2" t="s">
        <v>598</v>
      </c>
      <c r="U133" s="2" t="s">
        <v>598</v>
      </c>
      <c r="V133" s="2" t="s">
        <v>598</v>
      </c>
      <c r="Y133" s="20">
        <f t="shared" si="2"/>
        <v>0</v>
      </c>
    </row>
    <row r="134" spans="1:25" ht="15" customHeight="1" x14ac:dyDescent="0.25">
      <c r="A134" s="2" t="s">
        <v>190</v>
      </c>
      <c r="B134" s="2" t="s">
        <v>191</v>
      </c>
      <c r="C134" s="2">
        <v>2014</v>
      </c>
      <c r="D134" s="2" t="s">
        <v>599</v>
      </c>
      <c r="E134" s="2" t="s">
        <v>598</v>
      </c>
      <c r="F134" s="2" t="s">
        <v>598</v>
      </c>
      <c r="G134" s="2" t="s">
        <v>598</v>
      </c>
      <c r="H134" s="2" t="s">
        <v>598</v>
      </c>
      <c r="I134" s="2" t="s">
        <v>598</v>
      </c>
      <c r="J134" s="2" t="s">
        <v>599</v>
      </c>
      <c r="K134" s="2" t="s">
        <v>598</v>
      </c>
      <c r="L134" s="2" t="s">
        <v>598</v>
      </c>
      <c r="M134" s="2" t="s">
        <v>598</v>
      </c>
      <c r="N134" s="2" t="s">
        <v>598</v>
      </c>
      <c r="O134" s="2" t="s">
        <v>598</v>
      </c>
      <c r="P134" s="2" t="s">
        <v>598</v>
      </c>
      <c r="Q134" s="2" t="s">
        <v>599</v>
      </c>
      <c r="R134" s="2" t="s">
        <v>598</v>
      </c>
      <c r="S134" s="2" t="s">
        <v>598</v>
      </c>
      <c r="T134" s="2" t="s">
        <v>598</v>
      </c>
      <c r="U134" s="2" t="s">
        <v>598</v>
      </c>
      <c r="V134" s="2" t="s">
        <v>598</v>
      </c>
      <c r="Y134" s="20">
        <f t="shared" si="2"/>
        <v>0</v>
      </c>
    </row>
    <row r="135" spans="1:25" ht="15" customHeight="1" x14ac:dyDescent="0.25">
      <c r="A135" s="2" t="s">
        <v>192</v>
      </c>
      <c r="B135" s="2" t="s">
        <v>193</v>
      </c>
      <c r="C135" s="2">
        <v>2014</v>
      </c>
      <c r="D135" s="2" t="s">
        <v>599</v>
      </c>
      <c r="E135" s="2" t="s">
        <v>598</v>
      </c>
      <c r="F135" s="2" t="s">
        <v>598</v>
      </c>
      <c r="G135" s="2" t="s">
        <v>598</v>
      </c>
      <c r="H135" s="2" t="s">
        <v>598</v>
      </c>
      <c r="I135" s="2" t="s">
        <v>598</v>
      </c>
      <c r="J135" s="2" t="s">
        <v>599</v>
      </c>
      <c r="K135" s="2" t="s">
        <v>598</v>
      </c>
      <c r="L135" s="2" t="s">
        <v>598</v>
      </c>
      <c r="M135" s="2" t="s">
        <v>598</v>
      </c>
      <c r="N135" s="2" t="s">
        <v>598</v>
      </c>
      <c r="O135" s="2" t="s">
        <v>598</v>
      </c>
      <c r="P135" s="2" t="s">
        <v>598</v>
      </c>
      <c r="Q135" s="2" t="s">
        <v>599</v>
      </c>
      <c r="R135" s="2" t="s">
        <v>598</v>
      </c>
      <c r="S135" s="2" t="s">
        <v>598</v>
      </c>
      <c r="T135" s="2" t="s">
        <v>598</v>
      </c>
      <c r="U135" s="2" t="s">
        <v>598</v>
      </c>
      <c r="V135" s="2" t="s">
        <v>598</v>
      </c>
      <c r="Y135" s="20">
        <f t="shared" si="2"/>
        <v>0</v>
      </c>
    </row>
    <row r="136" spans="1:25" ht="15" customHeight="1" x14ac:dyDescent="0.25">
      <c r="A136" s="2" t="s">
        <v>194</v>
      </c>
      <c r="B136" s="2" t="s">
        <v>195</v>
      </c>
      <c r="C136" s="2">
        <v>2014</v>
      </c>
      <c r="D136" s="2" t="s">
        <v>598</v>
      </c>
      <c r="E136" s="2" t="s">
        <v>598</v>
      </c>
      <c r="F136" s="2" t="s">
        <v>598</v>
      </c>
      <c r="G136" s="2" t="s">
        <v>598</v>
      </c>
      <c r="H136" s="2" t="s">
        <v>598</v>
      </c>
      <c r="I136" s="2" t="s">
        <v>598</v>
      </c>
      <c r="J136" s="2" t="s">
        <v>599</v>
      </c>
      <c r="K136" s="2" t="s">
        <v>598</v>
      </c>
      <c r="L136" s="2" t="s">
        <v>598</v>
      </c>
      <c r="M136" s="2" t="s">
        <v>598</v>
      </c>
      <c r="N136" s="2" t="s">
        <v>598</v>
      </c>
      <c r="O136" s="2" t="s">
        <v>598</v>
      </c>
      <c r="P136" s="2" t="s">
        <v>598</v>
      </c>
      <c r="Q136" s="2" t="s">
        <v>599</v>
      </c>
      <c r="R136" s="2" t="s">
        <v>598</v>
      </c>
      <c r="S136" s="2" t="s">
        <v>598</v>
      </c>
      <c r="T136" s="2" t="s">
        <v>598</v>
      </c>
      <c r="U136" s="2" t="s">
        <v>598</v>
      </c>
      <c r="V136" s="2" t="s">
        <v>598</v>
      </c>
      <c r="Y136" s="20">
        <f t="shared" si="2"/>
        <v>0</v>
      </c>
    </row>
    <row r="137" spans="1:25" ht="15" customHeight="1" x14ac:dyDescent="0.25">
      <c r="A137" s="2" t="s">
        <v>194</v>
      </c>
      <c r="B137" s="2" t="s">
        <v>196</v>
      </c>
      <c r="C137" s="2">
        <v>2014</v>
      </c>
      <c r="D137" s="2" t="s">
        <v>599</v>
      </c>
      <c r="E137" s="2" t="s">
        <v>598</v>
      </c>
      <c r="F137" s="2" t="s">
        <v>598</v>
      </c>
      <c r="G137" s="2" t="s">
        <v>598</v>
      </c>
      <c r="H137" s="2" t="s">
        <v>598</v>
      </c>
      <c r="I137" s="2" t="s">
        <v>598</v>
      </c>
      <c r="J137" s="2" t="s">
        <v>599</v>
      </c>
      <c r="K137" s="2" t="s">
        <v>598</v>
      </c>
      <c r="L137" s="2" t="s">
        <v>598</v>
      </c>
      <c r="M137" s="2" t="s">
        <v>598</v>
      </c>
      <c r="N137" s="2" t="s">
        <v>598</v>
      </c>
      <c r="O137" s="2" t="s">
        <v>598</v>
      </c>
      <c r="P137" s="2" t="s">
        <v>598</v>
      </c>
      <c r="Q137" s="2" t="s">
        <v>599</v>
      </c>
      <c r="R137" s="2" t="s">
        <v>598</v>
      </c>
      <c r="S137" s="2" t="s">
        <v>598</v>
      </c>
      <c r="T137" s="2" t="s">
        <v>598</v>
      </c>
      <c r="U137" s="2" t="s">
        <v>598</v>
      </c>
      <c r="V137" s="2" t="s">
        <v>598</v>
      </c>
      <c r="Y137" s="20">
        <f t="shared" si="2"/>
        <v>0</v>
      </c>
    </row>
    <row r="138" spans="1:25" ht="15" customHeight="1" x14ac:dyDescent="0.25">
      <c r="A138" s="2" t="s">
        <v>197</v>
      </c>
      <c r="B138" s="2" t="s">
        <v>198</v>
      </c>
      <c r="C138" s="2">
        <v>2014</v>
      </c>
      <c r="D138" s="2" t="s">
        <v>599</v>
      </c>
      <c r="E138" s="2" t="s">
        <v>598</v>
      </c>
      <c r="F138" s="2" t="s">
        <v>598</v>
      </c>
      <c r="G138" s="2" t="s">
        <v>598</v>
      </c>
      <c r="H138" s="2" t="s">
        <v>598</v>
      </c>
      <c r="I138" s="2" t="s">
        <v>598</v>
      </c>
      <c r="J138" s="2" t="s">
        <v>599</v>
      </c>
      <c r="K138" s="2" t="s">
        <v>598</v>
      </c>
      <c r="L138" s="2" t="s">
        <v>598</v>
      </c>
      <c r="M138" s="2" t="s">
        <v>598</v>
      </c>
      <c r="N138" s="2" t="s">
        <v>598</v>
      </c>
      <c r="O138" s="2" t="s">
        <v>598</v>
      </c>
      <c r="P138" s="2" t="s">
        <v>598</v>
      </c>
      <c r="Q138" s="2" t="s">
        <v>599</v>
      </c>
      <c r="R138" s="2" t="s">
        <v>598</v>
      </c>
      <c r="S138" s="2" t="s">
        <v>598</v>
      </c>
      <c r="T138" s="2" t="s">
        <v>598</v>
      </c>
      <c r="U138" s="2" t="s">
        <v>598</v>
      </c>
      <c r="V138" s="2" t="s">
        <v>598</v>
      </c>
      <c r="Y138" s="20">
        <f t="shared" si="2"/>
        <v>0</v>
      </c>
    </row>
    <row r="139" spans="1:25" ht="15" customHeight="1" x14ac:dyDescent="0.25">
      <c r="A139" s="2" t="s">
        <v>199</v>
      </c>
      <c r="B139" s="2" t="s">
        <v>200</v>
      </c>
      <c r="C139" s="2">
        <v>2014</v>
      </c>
      <c r="D139" s="2" t="s">
        <v>599</v>
      </c>
      <c r="E139" s="2" t="s">
        <v>598</v>
      </c>
      <c r="F139" s="2" t="s">
        <v>598</v>
      </c>
      <c r="G139" s="2" t="s">
        <v>598</v>
      </c>
      <c r="H139" s="2" t="s">
        <v>598</v>
      </c>
      <c r="I139" s="2" t="s">
        <v>598</v>
      </c>
      <c r="J139" s="2" t="s">
        <v>599</v>
      </c>
      <c r="K139" s="2" t="s">
        <v>598</v>
      </c>
      <c r="L139" s="2" t="s">
        <v>598</v>
      </c>
      <c r="M139" s="2" t="s">
        <v>598</v>
      </c>
      <c r="N139" s="2" t="s">
        <v>598</v>
      </c>
      <c r="O139" s="2" t="s">
        <v>598</v>
      </c>
      <c r="P139" s="2" t="s">
        <v>598</v>
      </c>
      <c r="Q139" s="2" t="s">
        <v>599</v>
      </c>
      <c r="R139" s="2" t="s">
        <v>598</v>
      </c>
      <c r="S139" s="2" t="s">
        <v>598</v>
      </c>
      <c r="T139" s="2" t="s">
        <v>598</v>
      </c>
      <c r="U139" s="2" t="s">
        <v>598</v>
      </c>
      <c r="V139" s="2" t="s">
        <v>598</v>
      </c>
      <c r="Y139" s="20">
        <f t="shared" si="2"/>
        <v>0</v>
      </c>
    </row>
    <row r="140" spans="1:25" ht="15" customHeight="1" x14ac:dyDescent="0.25">
      <c r="A140" s="2" t="s">
        <v>201</v>
      </c>
      <c r="B140" s="2" t="s">
        <v>202</v>
      </c>
      <c r="C140" s="2">
        <v>2014</v>
      </c>
      <c r="D140" s="2" t="s">
        <v>599</v>
      </c>
      <c r="E140" s="2" t="s">
        <v>598</v>
      </c>
      <c r="F140" s="2" t="s">
        <v>598</v>
      </c>
      <c r="G140" s="2" t="s">
        <v>598</v>
      </c>
      <c r="H140" s="2" t="s">
        <v>598</v>
      </c>
      <c r="I140" s="2" t="s">
        <v>598</v>
      </c>
      <c r="J140" s="2" t="s">
        <v>599</v>
      </c>
      <c r="K140" s="2" t="s">
        <v>598</v>
      </c>
      <c r="L140" s="2" t="s">
        <v>598</v>
      </c>
      <c r="M140" s="2" t="s">
        <v>598</v>
      </c>
      <c r="N140" s="2" t="s">
        <v>598</v>
      </c>
      <c r="O140" s="2" t="s">
        <v>598</v>
      </c>
      <c r="P140" s="2" t="s">
        <v>598</v>
      </c>
      <c r="Q140" s="2" t="s">
        <v>599</v>
      </c>
      <c r="R140" s="2" t="s">
        <v>598</v>
      </c>
      <c r="S140" s="2" t="s">
        <v>598</v>
      </c>
      <c r="T140" s="2" t="s">
        <v>598</v>
      </c>
      <c r="U140" s="2" t="s">
        <v>598</v>
      </c>
      <c r="V140" s="2" t="s">
        <v>598</v>
      </c>
      <c r="Y140" s="20">
        <f t="shared" si="2"/>
        <v>0</v>
      </c>
    </row>
    <row r="141" spans="1:25" ht="15" customHeight="1" x14ac:dyDescent="0.25">
      <c r="A141" s="2" t="s">
        <v>201</v>
      </c>
      <c r="B141" s="2" t="s">
        <v>203</v>
      </c>
      <c r="C141" s="2">
        <v>2014</v>
      </c>
      <c r="D141" s="2" t="s">
        <v>681</v>
      </c>
      <c r="E141" s="2" t="s">
        <v>658</v>
      </c>
      <c r="F141" s="2">
        <v>15.3</v>
      </c>
      <c r="G141" s="2" t="s">
        <v>658</v>
      </c>
      <c r="H141" s="2" t="s">
        <v>598</v>
      </c>
      <c r="I141" s="2">
        <v>85</v>
      </c>
      <c r="J141" s="2" t="s">
        <v>599</v>
      </c>
      <c r="K141" s="2" t="s">
        <v>598</v>
      </c>
      <c r="L141" s="2" t="s">
        <v>598</v>
      </c>
      <c r="M141" s="2" t="s">
        <v>598</v>
      </c>
      <c r="N141" s="2" t="s">
        <v>598</v>
      </c>
      <c r="O141" s="2" t="s">
        <v>598</v>
      </c>
      <c r="P141" s="2" t="s">
        <v>598</v>
      </c>
      <c r="Q141" s="2" t="s">
        <v>599</v>
      </c>
      <c r="R141" s="2" t="s">
        <v>598</v>
      </c>
      <c r="S141" s="2" t="s">
        <v>598</v>
      </c>
      <c r="T141" s="2" t="s">
        <v>598</v>
      </c>
      <c r="U141" s="2" t="s">
        <v>598</v>
      </c>
      <c r="V141" s="2" t="s">
        <v>598</v>
      </c>
      <c r="Y141" s="20">
        <f t="shared" si="2"/>
        <v>15.3</v>
      </c>
    </row>
    <row r="142" spans="1:25" ht="15" customHeight="1" x14ac:dyDescent="0.25">
      <c r="A142" s="2" t="s">
        <v>201</v>
      </c>
      <c r="B142" s="2" t="s">
        <v>204</v>
      </c>
      <c r="C142" s="2">
        <v>2014</v>
      </c>
      <c r="D142" s="2" t="s">
        <v>599</v>
      </c>
      <c r="E142" s="2" t="s">
        <v>598</v>
      </c>
      <c r="F142" s="2" t="s">
        <v>598</v>
      </c>
      <c r="G142" s="2" t="s">
        <v>598</v>
      </c>
      <c r="H142" s="2" t="s">
        <v>598</v>
      </c>
      <c r="I142" s="2" t="s">
        <v>598</v>
      </c>
      <c r="J142" s="2" t="s">
        <v>599</v>
      </c>
      <c r="K142" s="2" t="s">
        <v>598</v>
      </c>
      <c r="L142" s="2" t="s">
        <v>598</v>
      </c>
      <c r="M142" s="2" t="s">
        <v>598</v>
      </c>
      <c r="N142" s="2" t="s">
        <v>598</v>
      </c>
      <c r="O142" s="2" t="s">
        <v>598</v>
      </c>
      <c r="P142" s="2" t="s">
        <v>598</v>
      </c>
      <c r="Q142" s="2" t="s">
        <v>599</v>
      </c>
      <c r="R142" s="2" t="s">
        <v>598</v>
      </c>
      <c r="S142" s="2" t="s">
        <v>598</v>
      </c>
      <c r="T142" s="2" t="s">
        <v>598</v>
      </c>
      <c r="U142" s="2" t="s">
        <v>598</v>
      </c>
      <c r="V142" s="2" t="s">
        <v>598</v>
      </c>
      <c r="Y142" s="20">
        <f t="shared" si="2"/>
        <v>0</v>
      </c>
    </row>
    <row r="143" spans="1:25" ht="15" customHeight="1" x14ac:dyDescent="0.25">
      <c r="A143" s="2" t="s">
        <v>201</v>
      </c>
      <c r="B143" s="2" t="s">
        <v>205</v>
      </c>
      <c r="C143" s="2">
        <v>2014</v>
      </c>
      <c r="D143" s="2" t="s">
        <v>599</v>
      </c>
      <c r="E143" s="2" t="s">
        <v>598</v>
      </c>
      <c r="F143" s="2" t="s">
        <v>598</v>
      </c>
      <c r="G143" s="2" t="s">
        <v>598</v>
      </c>
      <c r="H143" s="2" t="s">
        <v>598</v>
      </c>
      <c r="I143" s="2" t="s">
        <v>598</v>
      </c>
      <c r="J143" s="2" t="s">
        <v>599</v>
      </c>
      <c r="K143" s="2" t="s">
        <v>598</v>
      </c>
      <c r="L143" s="2" t="s">
        <v>598</v>
      </c>
      <c r="M143" s="2" t="s">
        <v>598</v>
      </c>
      <c r="N143" s="2" t="s">
        <v>598</v>
      </c>
      <c r="O143" s="2" t="s">
        <v>598</v>
      </c>
      <c r="P143" s="2" t="s">
        <v>598</v>
      </c>
      <c r="Q143" s="2" t="s">
        <v>599</v>
      </c>
      <c r="R143" s="2" t="s">
        <v>598</v>
      </c>
      <c r="S143" s="2" t="s">
        <v>598</v>
      </c>
      <c r="T143" s="2" t="s">
        <v>598</v>
      </c>
      <c r="U143" s="2" t="s">
        <v>598</v>
      </c>
      <c r="V143" s="2" t="s">
        <v>598</v>
      </c>
      <c r="Y143" s="20">
        <f t="shared" si="2"/>
        <v>0</v>
      </c>
    </row>
    <row r="144" spans="1:25" ht="15" customHeight="1" x14ac:dyDescent="0.25">
      <c r="A144" s="2" t="s">
        <v>206</v>
      </c>
      <c r="B144" s="2" t="s">
        <v>207</v>
      </c>
      <c r="C144" s="2">
        <v>2014</v>
      </c>
      <c r="D144" s="2" t="s">
        <v>599</v>
      </c>
      <c r="E144" s="2" t="s">
        <v>598</v>
      </c>
      <c r="F144" s="2" t="s">
        <v>598</v>
      </c>
      <c r="G144" s="2" t="s">
        <v>598</v>
      </c>
      <c r="H144" s="2" t="s">
        <v>598</v>
      </c>
      <c r="I144" s="2" t="s">
        <v>598</v>
      </c>
      <c r="J144" s="2" t="s">
        <v>599</v>
      </c>
      <c r="K144" s="2" t="s">
        <v>598</v>
      </c>
      <c r="L144" s="2" t="s">
        <v>598</v>
      </c>
      <c r="M144" s="2" t="s">
        <v>598</v>
      </c>
      <c r="N144" s="2" t="s">
        <v>598</v>
      </c>
      <c r="O144" s="2" t="s">
        <v>598</v>
      </c>
      <c r="P144" s="2" t="s">
        <v>598</v>
      </c>
      <c r="Q144" s="2" t="s">
        <v>599</v>
      </c>
      <c r="R144" s="2" t="s">
        <v>598</v>
      </c>
      <c r="S144" s="2" t="s">
        <v>598</v>
      </c>
      <c r="T144" s="2" t="s">
        <v>598</v>
      </c>
      <c r="U144" s="2" t="s">
        <v>598</v>
      </c>
      <c r="V144" s="2" t="s">
        <v>598</v>
      </c>
      <c r="Y144" s="20">
        <f t="shared" si="2"/>
        <v>0</v>
      </c>
    </row>
    <row r="145" spans="1:25" ht="15" customHeight="1" x14ac:dyDescent="0.25">
      <c r="A145" s="2" t="s">
        <v>206</v>
      </c>
      <c r="B145" s="2" t="s">
        <v>208</v>
      </c>
      <c r="C145" s="2">
        <v>2014</v>
      </c>
      <c r="D145" s="2" t="s">
        <v>599</v>
      </c>
      <c r="E145" s="2" t="s">
        <v>598</v>
      </c>
      <c r="F145" s="2" t="s">
        <v>598</v>
      </c>
      <c r="G145" s="2" t="s">
        <v>598</v>
      </c>
      <c r="H145" s="2" t="s">
        <v>598</v>
      </c>
      <c r="I145" s="2" t="s">
        <v>598</v>
      </c>
      <c r="J145" s="2" t="s">
        <v>599</v>
      </c>
      <c r="K145" s="2" t="s">
        <v>598</v>
      </c>
      <c r="L145" s="2" t="s">
        <v>598</v>
      </c>
      <c r="M145" s="2" t="s">
        <v>598</v>
      </c>
      <c r="N145" s="2" t="s">
        <v>598</v>
      </c>
      <c r="O145" s="2" t="s">
        <v>598</v>
      </c>
      <c r="P145" s="2" t="s">
        <v>598</v>
      </c>
      <c r="Q145" s="2" t="s">
        <v>599</v>
      </c>
      <c r="R145" s="2" t="s">
        <v>598</v>
      </c>
      <c r="S145" s="2" t="s">
        <v>598</v>
      </c>
      <c r="T145" s="2" t="s">
        <v>598</v>
      </c>
      <c r="U145" s="2" t="s">
        <v>598</v>
      </c>
      <c r="V145" s="2" t="s">
        <v>598</v>
      </c>
      <c r="Y145" s="20">
        <f t="shared" si="2"/>
        <v>0</v>
      </c>
    </row>
    <row r="146" spans="1:25" ht="15" customHeight="1" x14ac:dyDescent="0.25">
      <c r="A146" s="2" t="s">
        <v>206</v>
      </c>
      <c r="B146" s="2" t="s">
        <v>209</v>
      </c>
      <c r="C146" s="2">
        <v>2014</v>
      </c>
      <c r="D146" s="2" t="s">
        <v>599</v>
      </c>
      <c r="E146" s="2" t="s">
        <v>598</v>
      </c>
      <c r="F146" s="2" t="s">
        <v>598</v>
      </c>
      <c r="G146" s="2" t="s">
        <v>598</v>
      </c>
      <c r="H146" s="2" t="s">
        <v>598</v>
      </c>
      <c r="I146" s="2" t="s">
        <v>598</v>
      </c>
      <c r="J146" s="2" t="s">
        <v>599</v>
      </c>
      <c r="K146" s="2" t="s">
        <v>598</v>
      </c>
      <c r="L146" s="2" t="s">
        <v>598</v>
      </c>
      <c r="M146" s="2" t="s">
        <v>598</v>
      </c>
      <c r="N146" s="2" t="s">
        <v>598</v>
      </c>
      <c r="O146" s="2" t="s">
        <v>598</v>
      </c>
      <c r="P146" s="2" t="s">
        <v>598</v>
      </c>
      <c r="Q146" s="2" t="s">
        <v>599</v>
      </c>
      <c r="R146" s="2" t="s">
        <v>598</v>
      </c>
      <c r="S146" s="2" t="s">
        <v>598</v>
      </c>
      <c r="T146" s="2" t="s">
        <v>598</v>
      </c>
      <c r="U146" s="2" t="s">
        <v>598</v>
      </c>
      <c r="V146" s="2" t="s">
        <v>598</v>
      </c>
      <c r="Y146" s="20">
        <f t="shared" si="2"/>
        <v>0</v>
      </c>
    </row>
    <row r="147" spans="1:25" ht="15" customHeight="1" x14ac:dyDescent="0.25">
      <c r="A147" s="2" t="s">
        <v>206</v>
      </c>
      <c r="B147" s="2" t="s">
        <v>210</v>
      </c>
      <c r="C147" s="2">
        <v>2014</v>
      </c>
      <c r="D147" s="2" t="s">
        <v>599</v>
      </c>
      <c r="E147" s="2" t="s">
        <v>598</v>
      </c>
      <c r="F147" s="2" t="s">
        <v>598</v>
      </c>
      <c r="G147" s="2" t="s">
        <v>598</v>
      </c>
      <c r="H147" s="2" t="s">
        <v>598</v>
      </c>
      <c r="I147" s="2" t="s">
        <v>598</v>
      </c>
      <c r="J147" s="2" t="s">
        <v>599</v>
      </c>
      <c r="K147" s="2" t="s">
        <v>598</v>
      </c>
      <c r="L147" s="2" t="s">
        <v>598</v>
      </c>
      <c r="M147" s="2" t="s">
        <v>598</v>
      </c>
      <c r="N147" s="2" t="s">
        <v>598</v>
      </c>
      <c r="O147" s="2" t="s">
        <v>598</v>
      </c>
      <c r="P147" s="2" t="s">
        <v>598</v>
      </c>
      <c r="Q147" s="2" t="s">
        <v>599</v>
      </c>
      <c r="R147" s="2" t="s">
        <v>598</v>
      </c>
      <c r="S147" s="2" t="s">
        <v>598</v>
      </c>
      <c r="T147" s="2" t="s">
        <v>598</v>
      </c>
      <c r="U147" s="2" t="s">
        <v>598</v>
      </c>
      <c r="V147" s="2" t="s">
        <v>598</v>
      </c>
      <c r="Y147" s="20">
        <f t="shared" si="2"/>
        <v>0</v>
      </c>
    </row>
    <row r="148" spans="1:25" ht="15" customHeight="1" x14ac:dyDescent="0.25">
      <c r="A148" s="2" t="s">
        <v>206</v>
      </c>
      <c r="B148" s="2" t="s">
        <v>211</v>
      </c>
      <c r="C148" s="2">
        <v>2014</v>
      </c>
      <c r="D148" s="2" t="s">
        <v>599</v>
      </c>
      <c r="E148" s="2" t="s">
        <v>598</v>
      </c>
      <c r="F148" s="2" t="s">
        <v>598</v>
      </c>
      <c r="G148" s="2" t="s">
        <v>598</v>
      </c>
      <c r="H148" s="2" t="s">
        <v>598</v>
      </c>
      <c r="I148" s="2" t="s">
        <v>598</v>
      </c>
      <c r="J148" s="2" t="s">
        <v>599</v>
      </c>
      <c r="K148" s="2" t="s">
        <v>598</v>
      </c>
      <c r="L148" s="2" t="s">
        <v>598</v>
      </c>
      <c r="M148" s="2" t="s">
        <v>598</v>
      </c>
      <c r="N148" s="2" t="s">
        <v>598</v>
      </c>
      <c r="O148" s="2" t="s">
        <v>598</v>
      </c>
      <c r="P148" s="2" t="s">
        <v>598</v>
      </c>
      <c r="Q148" s="2" t="s">
        <v>599</v>
      </c>
      <c r="R148" s="2" t="s">
        <v>598</v>
      </c>
      <c r="S148" s="2" t="s">
        <v>598</v>
      </c>
      <c r="T148" s="2" t="s">
        <v>598</v>
      </c>
      <c r="U148" s="2" t="s">
        <v>598</v>
      </c>
      <c r="V148" s="2" t="s">
        <v>598</v>
      </c>
      <c r="Y148" s="20">
        <f t="shared" si="2"/>
        <v>0</v>
      </c>
    </row>
    <row r="149" spans="1:25" ht="15" customHeight="1" x14ac:dyDescent="0.25">
      <c r="A149" s="2" t="s">
        <v>206</v>
      </c>
      <c r="B149" s="2" t="s">
        <v>212</v>
      </c>
      <c r="C149" s="2">
        <v>2014</v>
      </c>
      <c r="D149" s="2" t="s">
        <v>599</v>
      </c>
      <c r="E149" s="2" t="s">
        <v>598</v>
      </c>
      <c r="F149" s="2" t="s">
        <v>598</v>
      </c>
      <c r="G149" s="2" t="s">
        <v>598</v>
      </c>
      <c r="H149" s="2" t="s">
        <v>598</v>
      </c>
      <c r="I149" s="2" t="s">
        <v>598</v>
      </c>
      <c r="J149" s="2" t="s">
        <v>599</v>
      </c>
      <c r="K149" s="2" t="s">
        <v>598</v>
      </c>
      <c r="L149" s="2" t="s">
        <v>598</v>
      </c>
      <c r="M149" s="2" t="s">
        <v>598</v>
      </c>
      <c r="N149" s="2" t="s">
        <v>598</v>
      </c>
      <c r="O149" s="2" t="s">
        <v>598</v>
      </c>
      <c r="P149" s="2" t="s">
        <v>598</v>
      </c>
      <c r="Q149" s="2" t="s">
        <v>599</v>
      </c>
      <c r="R149" s="2" t="s">
        <v>598</v>
      </c>
      <c r="S149" s="2" t="s">
        <v>598</v>
      </c>
      <c r="T149" s="2" t="s">
        <v>598</v>
      </c>
      <c r="U149" s="2" t="s">
        <v>598</v>
      </c>
      <c r="V149" s="2" t="s">
        <v>598</v>
      </c>
      <c r="Y149" s="20">
        <f t="shared" si="2"/>
        <v>0</v>
      </c>
    </row>
    <row r="150" spans="1:25" ht="15" customHeight="1" x14ac:dyDescent="0.25">
      <c r="A150" s="2" t="s">
        <v>213</v>
      </c>
      <c r="B150" s="2" t="s">
        <v>214</v>
      </c>
      <c r="C150" s="2">
        <v>2014</v>
      </c>
      <c r="D150" s="2" t="s">
        <v>599</v>
      </c>
      <c r="E150" s="2" t="s">
        <v>598</v>
      </c>
      <c r="F150" s="2" t="s">
        <v>598</v>
      </c>
      <c r="G150" s="2" t="s">
        <v>598</v>
      </c>
      <c r="H150" s="2" t="s">
        <v>598</v>
      </c>
      <c r="I150" s="2" t="s">
        <v>598</v>
      </c>
      <c r="J150" s="2" t="s">
        <v>599</v>
      </c>
      <c r="K150" s="2" t="s">
        <v>598</v>
      </c>
      <c r="L150" s="2" t="s">
        <v>598</v>
      </c>
      <c r="M150" s="2" t="s">
        <v>598</v>
      </c>
      <c r="N150" s="2" t="s">
        <v>598</v>
      </c>
      <c r="O150" s="2" t="s">
        <v>598</v>
      </c>
      <c r="P150" s="2" t="s">
        <v>598</v>
      </c>
      <c r="Q150" s="2" t="s">
        <v>599</v>
      </c>
      <c r="R150" s="2" t="s">
        <v>598</v>
      </c>
      <c r="S150" s="2" t="s">
        <v>598</v>
      </c>
      <c r="T150" s="2" t="s">
        <v>598</v>
      </c>
      <c r="U150" s="2" t="s">
        <v>598</v>
      </c>
      <c r="V150" s="2" t="s">
        <v>598</v>
      </c>
      <c r="Y150" s="20">
        <f t="shared" si="2"/>
        <v>0</v>
      </c>
    </row>
    <row r="151" spans="1:25" ht="15" customHeight="1" x14ac:dyDescent="0.25">
      <c r="A151" s="2" t="s">
        <v>215</v>
      </c>
      <c r="B151" s="2" t="s">
        <v>216</v>
      </c>
      <c r="C151" s="2">
        <v>2014</v>
      </c>
      <c r="D151" s="2" t="s">
        <v>682</v>
      </c>
      <c r="E151" s="2" t="s">
        <v>683</v>
      </c>
      <c r="F151" s="2">
        <v>10.199999999999999</v>
      </c>
      <c r="G151" s="2" t="s">
        <v>598</v>
      </c>
      <c r="H151" s="2" t="s">
        <v>598</v>
      </c>
      <c r="I151" s="2" t="s">
        <v>598</v>
      </c>
      <c r="J151" s="2" t="s">
        <v>599</v>
      </c>
      <c r="K151" s="2" t="s">
        <v>598</v>
      </c>
      <c r="L151" s="2" t="s">
        <v>598</v>
      </c>
      <c r="M151" s="2" t="s">
        <v>598</v>
      </c>
      <c r="N151" s="2" t="s">
        <v>598</v>
      </c>
      <c r="O151" s="2" t="s">
        <v>598</v>
      </c>
      <c r="P151" s="2" t="s">
        <v>598</v>
      </c>
      <c r="Q151" s="2" t="s">
        <v>599</v>
      </c>
      <c r="R151" s="2" t="s">
        <v>598</v>
      </c>
      <c r="S151" s="2" t="s">
        <v>598</v>
      </c>
      <c r="T151" s="2" t="s">
        <v>598</v>
      </c>
      <c r="U151" s="2" t="s">
        <v>598</v>
      </c>
      <c r="V151" s="2" t="s">
        <v>598</v>
      </c>
      <c r="Y151" s="20">
        <f t="shared" si="2"/>
        <v>10.199999999999999</v>
      </c>
    </row>
    <row r="152" spans="1:25" ht="15" customHeight="1" x14ac:dyDescent="0.25">
      <c r="A152" s="2" t="s">
        <v>217</v>
      </c>
      <c r="B152" s="2" t="s">
        <v>218</v>
      </c>
      <c r="C152" s="2">
        <v>2014</v>
      </c>
      <c r="D152" s="2" t="s">
        <v>655</v>
      </c>
      <c r="E152" s="2" t="s">
        <v>658</v>
      </c>
      <c r="F152" s="2">
        <v>30.096</v>
      </c>
      <c r="G152" s="2" t="s">
        <v>678</v>
      </c>
      <c r="H152" s="2">
        <v>0.875</v>
      </c>
      <c r="I152" s="2">
        <v>93.85</v>
      </c>
      <c r="J152" s="2" t="s">
        <v>599</v>
      </c>
      <c r="K152" s="2" t="s">
        <v>598</v>
      </c>
      <c r="L152" s="2" t="s">
        <v>598</v>
      </c>
      <c r="M152" s="2" t="s">
        <v>598</v>
      </c>
      <c r="N152" s="2" t="s">
        <v>598</v>
      </c>
      <c r="O152" s="2" t="s">
        <v>598</v>
      </c>
      <c r="P152" s="2" t="s">
        <v>598</v>
      </c>
      <c r="Q152" s="2" t="s">
        <v>599</v>
      </c>
      <c r="R152" s="2" t="s">
        <v>598</v>
      </c>
      <c r="S152" s="2" t="s">
        <v>598</v>
      </c>
      <c r="T152" s="2" t="s">
        <v>598</v>
      </c>
      <c r="U152" s="2" t="s">
        <v>598</v>
      </c>
      <c r="V152" s="2" t="s">
        <v>598</v>
      </c>
      <c r="Y152" s="20">
        <f t="shared" si="2"/>
        <v>30.971</v>
      </c>
    </row>
    <row r="153" spans="1:25" ht="15" customHeight="1" x14ac:dyDescent="0.2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T153" s="2" t="s">
        <v>599</v>
      </c>
      <c r="U153" s="2" t="s">
        <v>599</v>
      </c>
      <c r="V153" s="2" t="s">
        <v>599</v>
      </c>
      <c r="Y153" s="20">
        <f t="shared" si="2"/>
        <v>0</v>
      </c>
    </row>
    <row r="154" spans="1:25" ht="15" customHeight="1" x14ac:dyDescent="0.25">
      <c r="A154" s="2" t="s">
        <v>221</v>
      </c>
      <c r="B154" s="2" t="s">
        <v>222</v>
      </c>
      <c r="C154" s="2">
        <v>2014</v>
      </c>
      <c r="D154" s="2" t="s">
        <v>684</v>
      </c>
      <c r="E154" s="2" t="s">
        <v>685</v>
      </c>
      <c r="F154" s="2">
        <v>0.3</v>
      </c>
      <c r="G154" s="2" t="s">
        <v>598</v>
      </c>
      <c r="H154" s="2" t="s">
        <v>598</v>
      </c>
      <c r="I154" s="2" t="s">
        <v>598</v>
      </c>
      <c r="J154" s="2" t="s">
        <v>599</v>
      </c>
      <c r="K154" s="2" t="s">
        <v>598</v>
      </c>
      <c r="L154" s="2" t="s">
        <v>598</v>
      </c>
      <c r="M154" s="2" t="s">
        <v>598</v>
      </c>
      <c r="N154" s="2" t="s">
        <v>598</v>
      </c>
      <c r="O154" s="2" t="s">
        <v>598</v>
      </c>
      <c r="P154" s="2" t="s">
        <v>598</v>
      </c>
      <c r="Q154" s="2" t="s">
        <v>599</v>
      </c>
      <c r="R154" s="2" t="s">
        <v>598</v>
      </c>
      <c r="S154" s="2" t="s">
        <v>598</v>
      </c>
      <c r="T154" s="2" t="s">
        <v>598</v>
      </c>
      <c r="U154" s="2" t="s">
        <v>598</v>
      </c>
      <c r="V154" s="2" t="s">
        <v>598</v>
      </c>
      <c r="Y154" s="20">
        <f t="shared" si="2"/>
        <v>0.3</v>
      </c>
    </row>
    <row r="155" spans="1:25" ht="15" customHeight="1" x14ac:dyDescent="0.25">
      <c r="A155" s="2" t="s">
        <v>223</v>
      </c>
      <c r="B155" s="2" t="s">
        <v>224</v>
      </c>
      <c r="C155" s="2">
        <v>2014</v>
      </c>
      <c r="D155" s="2" t="s">
        <v>686</v>
      </c>
      <c r="E155" s="2" t="s">
        <v>658</v>
      </c>
      <c r="F155" s="2">
        <v>3.7</v>
      </c>
      <c r="G155" s="2" t="s">
        <v>598</v>
      </c>
      <c r="H155" s="2" t="s">
        <v>598</v>
      </c>
      <c r="I155" s="2" t="s">
        <v>598</v>
      </c>
      <c r="J155" s="2" t="s">
        <v>687</v>
      </c>
      <c r="K155" s="2" t="s">
        <v>658</v>
      </c>
      <c r="L155" s="2">
        <v>4.8</v>
      </c>
      <c r="M155" s="2" t="s">
        <v>598</v>
      </c>
      <c r="N155" s="2" t="s">
        <v>598</v>
      </c>
      <c r="O155" s="2" t="s">
        <v>598</v>
      </c>
      <c r="P155" s="2" t="s">
        <v>598</v>
      </c>
      <c r="Q155" s="2" t="s">
        <v>598</v>
      </c>
      <c r="R155" s="2" t="s">
        <v>598</v>
      </c>
      <c r="S155" s="2" t="s">
        <v>598</v>
      </c>
      <c r="T155" s="2" t="s">
        <v>598</v>
      </c>
      <c r="U155" s="2" t="s">
        <v>598</v>
      </c>
      <c r="V155" s="2" t="s">
        <v>598</v>
      </c>
      <c r="Y155" s="20">
        <f t="shared" si="2"/>
        <v>8.5</v>
      </c>
    </row>
    <row r="156" spans="1:25" ht="15" customHeight="1" x14ac:dyDescent="0.25">
      <c r="A156" s="2" t="s">
        <v>223</v>
      </c>
      <c r="B156" s="2" t="s">
        <v>225</v>
      </c>
      <c r="C156" s="2">
        <v>2014</v>
      </c>
      <c r="D156" s="2" t="s">
        <v>599</v>
      </c>
      <c r="E156" s="2" t="s">
        <v>598</v>
      </c>
      <c r="F156" s="2" t="s">
        <v>598</v>
      </c>
      <c r="G156" s="2" t="s">
        <v>598</v>
      </c>
      <c r="H156" s="2" t="s">
        <v>598</v>
      </c>
      <c r="I156" s="2" t="s">
        <v>598</v>
      </c>
      <c r="J156" s="2" t="s">
        <v>599</v>
      </c>
      <c r="K156" s="2" t="s">
        <v>598</v>
      </c>
      <c r="L156" s="2" t="s">
        <v>598</v>
      </c>
      <c r="M156" s="2" t="s">
        <v>598</v>
      </c>
      <c r="N156" s="2" t="s">
        <v>598</v>
      </c>
      <c r="O156" s="2" t="s">
        <v>598</v>
      </c>
      <c r="P156" s="2" t="s">
        <v>598</v>
      </c>
      <c r="Q156" s="2" t="s">
        <v>599</v>
      </c>
      <c r="R156" s="2" t="s">
        <v>598</v>
      </c>
      <c r="S156" s="2" t="s">
        <v>598</v>
      </c>
      <c r="T156" s="2" t="s">
        <v>598</v>
      </c>
      <c r="U156" s="2" t="s">
        <v>598</v>
      </c>
      <c r="V156" s="2" t="s">
        <v>598</v>
      </c>
      <c r="Y156" s="20">
        <f t="shared" si="2"/>
        <v>0</v>
      </c>
    </row>
    <row r="157" spans="1:25" ht="15" customHeight="1" x14ac:dyDescent="0.25">
      <c r="A157" s="2" t="s">
        <v>226</v>
      </c>
      <c r="B157" s="2" t="s">
        <v>227</v>
      </c>
      <c r="C157" s="2">
        <v>2014</v>
      </c>
      <c r="D157" s="2" t="s">
        <v>598</v>
      </c>
      <c r="E157" s="2" t="s">
        <v>598</v>
      </c>
      <c r="F157" s="2" t="s">
        <v>598</v>
      </c>
      <c r="G157" s="2" t="s">
        <v>598</v>
      </c>
      <c r="H157" s="2" t="s">
        <v>598</v>
      </c>
      <c r="I157" s="2" t="s">
        <v>598</v>
      </c>
      <c r="J157" s="2" t="s">
        <v>598</v>
      </c>
      <c r="K157" s="2" t="s">
        <v>598</v>
      </c>
      <c r="L157" s="2" t="s">
        <v>598</v>
      </c>
      <c r="M157" s="2" t="s">
        <v>598</v>
      </c>
      <c r="N157" s="2" t="s">
        <v>598</v>
      </c>
      <c r="O157" s="2" t="s">
        <v>598</v>
      </c>
      <c r="P157" s="2" t="s">
        <v>598</v>
      </c>
      <c r="Q157" s="2" t="s">
        <v>598</v>
      </c>
      <c r="R157" s="2" t="s">
        <v>598</v>
      </c>
      <c r="S157" s="2" t="s">
        <v>598</v>
      </c>
      <c r="T157" s="2" t="s">
        <v>598</v>
      </c>
      <c r="U157" s="2" t="s">
        <v>598</v>
      </c>
      <c r="V157" s="2" t="s">
        <v>598</v>
      </c>
      <c r="Y157" s="20">
        <f t="shared" si="2"/>
        <v>0</v>
      </c>
    </row>
    <row r="158" spans="1:25" ht="15" customHeight="1" x14ac:dyDescent="0.25">
      <c r="A158" s="2" t="s">
        <v>228</v>
      </c>
      <c r="B158" s="2" t="s">
        <v>229</v>
      </c>
      <c r="C158" s="2">
        <v>2014</v>
      </c>
      <c r="D158" s="2" t="s">
        <v>599</v>
      </c>
      <c r="E158" s="2" t="s">
        <v>598</v>
      </c>
      <c r="F158" s="2" t="s">
        <v>598</v>
      </c>
      <c r="G158" s="2" t="s">
        <v>598</v>
      </c>
      <c r="H158" s="2" t="s">
        <v>598</v>
      </c>
      <c r="I158" s="2" t="s">
        <v>598</v>
      </c>
      <c r="J158" s="2" t="s">
        <v>599</v>
      </c>
      <c r="K158" s="2" t="s">
        <v>598</v>
      </c>
      <c r="L158" s="2" t="s">
        <v>598</v>
      </c>
      <c r="M158" s="2" t="s">
        <v>598</v>
      </c>
      <c r="N158" s="2" t="s">
        <v>598</v>
      </c>
      <c r="O158" s="2" t="s">
        <v>598</v>
      </c>
      <c r="P158" s="2" t="s">
        <v>598</v>
      </c>
      <c r="Q158" s="2" t="s">
        <v>599</v>
      </c>
      <c r="R158" s="2" t="s">
        <v>598</v>
      </c>
      <c r="S158" s="2" t="s">
        <v>598</v>
      </c>
      <c r="T158" s="2" t="s">
        <v>598</v>
      </c>
      <c r="U158" s="2" t="s">
        <v>598</v>
      </c>
      <c r="V158" s="2" t="s">
        <v>598</v>
      </c>
      <c r="Y158" s="20">
        <f t="shared" si="2"/>
        <v>0</v>
      </c>
    </row>
    <row r="159" spans="1:25" ht="15" customHeight="1" x14ac:dyDescent="0.25">
      <c r="A159" s="2" t="s">
        <v>228</v>
      </c>
      <c r="B159" s="2" t="s">
        <v>230</v>
      </c>
      <c r="C159" s="2">
        <v>2014</v>
      </c>
      <c r="D159" s="2" t="s">
        <v>599</v>
      </c>
      <c r="E159" s="2" t="s">
        <v>598</v>
      </c>
      <c r="F159" s="2" t="s">
        <v>598</v>
      </c>
      <c r="G159" s="2" t="s">
        <v>598</v>
      </c>
      <c r="H159" s="2" t="s">
        <v>598</v>
      </c>
      <c r="I159" s="2" t="s">
        <v>598</v>
      </c>
      <c r="J159" s="2" t="s">
        <v>599</v>
      </c>
      <c r="K159" s="2" t="s">
        <v>598</v>
      </c>
      <c r="L159" s="2" t="s">
        <v>598</v>
      </c>
      <c r="M159" s="2" t="s">
        <v>598</v>
      </c>
      <c r="N159" s="2" t="s">
        <v>598</v>
      </c>
      <c r="O159" s="2" t="s">
        <v>598</v>
      </c>
      <c r="P159" s="2" t="s">
        <v>598</v>
      </c>
      <c r="Q159" s="2" t="s">
        <v>599</v>
      </c>
      <c r="R159" s="2" t="s">
        <v>598</v>
      </c>
      <c r="S159" s="2" t="s">
        <v>598</v>
      </c>
      <c r="T159" s="2" t="s">
        <v>598</v>
      </c>
      <c r="U159" s="2" t="s">
        <v>598</v>
      </c>
      <c r="V159" s="2" t="s">
        <v>598</v>
      </c>
      <c r="Y159" s="20">
        <f t="shared" si="2"/>
        <v>0</v>
      </c>
    </row>
    <row r="160" spans="1:25" ht="15" customHeight="1" x14ac:dyDescent="0.25">
      <c r="A160" s="2" t="s">
        <v>228</v>
      </c>
      <c r="B160" s="2" t="s">
        <v>231</v>
      </c>
      <c r="C160" s="2">
        <v>2014</v>
      </c>
      <c r="D160" s="2" t="s">
        <v>599</v>
      </c>
      <c r="E160" s="2" t="s">
        <v>598</v>
      </c>
      <c r="F160" s="2" t="s">
        <v>598</v>
      </c>
      <c r="G160" s="2" t="s">
        <v>598</v>
      </c>
      <c r="H160" s="2" t="s">
        <v>598</v>
      </c>
      <c r="I160" s="2" t="s">
        <v>598</v>
      </c>
      <c r="J160" s="2" t="s">
        <v>599</v>
      </c>
      <c r="K160" s="2" t="s">
        <v>598</v>
      </c>
      <c r="L160" s="2" t="s">
        <v>598</v>
      </c>
      <c r="M160" s="2" t="s">
        <v>598</v>
      </c>
      <c r="N160" s="2" t="s">
        <v>598</v>
      </c>
      <c r="O160" s="2" t="s">
        <v>598</v>
      </c>
      <c r="P160" s="2" t="s">
        <v>598</v>
      </c>
      <c r="Q160" s="2" t="s">
        <v>599</v>
      </c>
      <c r="R160" s="2" t="s">
        <v>598</v>
      </c>
      <c r="S160" s="2" t="s">
        <v>598</v>
      </c>
      <c r="T160" s="2" t="s">
        <v>598</v>
      </c>
      <c r="U160" s="2" t="s">
        <v>598</v>
      </c>
      <c r="V160" s="2" t="s">
        <v>598</v>
      </c>
      <c r="Y160" s="20">
        <f t="shared" si="2"/>
        <v>0</v>
      </c>
    </row>
    <row r="161" spans="1:25" ht="15" customHeight="1" x14ac:dyDescent="0.25">
      <c r="A161" s="2" t="s">
        <v>228</v>
      </c>
      <c r="B161" s="2" t="s">
        <v>232</v>
      </c>
      <c r="C161" s="2">
        <v>2014</v>
      </c>
      <c r="D161" s="2" t="s">
        <v>599</v>
      </c>
      <c r="E161" s="2" t="s">
        <v>598</v>
      </c>
      <c r="F161" s="2" t="s">
        <v>598</v>
      </c>
      <c r="G161" s="2" t="s">
        <v>598</v>
      </c>
      <c r="H161" s="2" t="s">
        <v>598</v>
      </c>
      <c r="I161" s="2" t="s">
        <v>598</v>
      </c>
      <c r="J161" s="2" t="s">
        <v>599</v>
      </c>
      <c r="K161" s="2" t="s">
        <v>598</v>
      </c>
      <c r="L161" s="2" t="s">
        <v>598</v>
      </c>
      <c r="M161" s="2" t="s">
        <v>598</v>
      </c>
      <c r="N161" s="2" t="s">
        <v>598</v>
      </c>
      <c r="O161" s="2" t="s">
        <v>598</v>
      </c>
      <c r="P161" s="2" t="s">
        <v>598</v>
      </c>
      <c r="Q161" s="2" t="s">
        <v>599</v>
      </c>
      <c r="R161" s="2" t="s">
        <v>598</v>
      </c>
      <c r="S161" s="2" t="s">
        <v>598</v>
      </c>
      <c r="T161" s="2" t="s">
        <v>598</v>
      </c>
      <c r="U161" s="2" t="s">
        <v>598</v>
      </c>
      <c r="V161" s="2" t="s">
        <v>598</v>
      </c>
      <c r="Y161" s="20">
        <f t="shared" si="2"/>
        <v>0</v>
      </c>
    </row>
    <row r="162" spans="1:25" ht="15" customHeight="1" x14ac:dyDescent="0.25">
      <c r="A162" s="2" t="s">
        <v>233</v>
      </c>
      <c r="B162" s="2" t="s">
        <v>234</v>
      </c>
      <c r="C162" s="2">
        <v>2014</v>
      </c>
      <c r="D162" s="2" t="s">
        <v>599</v>
      </c>
      <c r="E162" s="2" t="s">
        <v>598</v>
      </c>
      <c r="F162" s="2" t="s">
        <v>598</v>
      </c>
      <c r="G162" s="2" t="s">
        <v>598</v>
      </c>
      <c r="H162" s="2" t="s">
        <v>598</v>
      </c>
      <c r="I162" s="2" t="s">
        <v>598</v>
      </c>
      <c r="J162" s="2" t="s">
        <v>599</v>
      </c>
      <c r="K162" s="2" t="s">
        <v>598</v>
      </c>
      <c r="L162" s="2" t="s">
        <v>598</v>
      </c>
      <c r="M162" s="2" t="s">
        <v>598</v>
      </c>
      <c r="N162" s="2" t="s">
        <v>598</v>
      </c>
      <c r="O162" s="2" t="s">
        <v>598</v>
      </c>
      <c r="P162" s="2" t="s">
        <v>598</v>
      </c>
      <c r="Q162" s="2" t="s">
        <v>599</v>
      </c>
      <c r="R162" s="2" t="s">
        <v>598</v>
      </c>
      <c r="S162" s="2" t="s">
        <v>598</v>
      </c>
      <c r="T162" s="2" t="s">
        <v>598</v>
      </c>
      <c r="U162" s="2" t="s">
        <v>598</v>
      </c>
      <c r="V162" s="2" t="s">
        <v>598</v>
      </c>
      <c r="Y162" s="20">
        <f t="shared" si="2"/>
        <v>0</v>
      </c>
    </row>
    <row r="163" spans="1:25" ht="15" customHeight="1" x14ac:dyDescent="0.25">
      <c r="A163" s="2" t="s">
        <v>233</v>
      </c>
      <c r="B163" s="2" t="s">
        <v>235</v>
      </c>
      <c r="C163" s="2">
        <v>2014</v>
      </c>
      <c r="D163" s="2" t="s">
        <v>688</v>
      </c>
      <c r="E163" s="2" t="s">
        <v>634</v>
      </c>
      <c r="F163" s="2">
        <v>68.775999999999996</v>
      </c>
      <c r="G163" s="2" t="s">
        <v>598</v>
      </c>
      <c r="H163" s="2" t="s">
        <v>598</v>
      </c>
      <c r="I163" s="2" t="s">
        <v>598</v>
      </c>
      <c r="J163" s="2" t="s">
        <v>599</v>
      </c>
      <c r="K163" s="2" t="s">
        <v>598</v>
      </c>
      <c r="L163" s="2" t="s">
        <v>598</v>
      </c>
      <c r="M163" s="2" t="s">
        <v>598</v>
      </c>
      <c r="N163" s="2" t="s">
        <v>598</v>
      </c>
      <c r="O163" s="2" t="s">
        <v>598</v>
      </c>
      <c r="P163" s="2" t="s">
        <v>598</v>
      </c>
      <c r="Q163" s="2" t="s">
        <v>599</v>
      </c>
      <c r="R163" s="2" t="s">
        <v>598</v>
      </c>
      <c r="S163" s="2" t="s">
        <v>598</v>
      </c>
      <c r="T163" s="2" t="s">
        <v>598</v>
      </c>
      <c r="U163" s="2" t="s">
        <v>598</v>
      </c>
      <c r="V163" s="2" t="s">
        <v>598</v>
      </c>
      <c r="Y163" s="20">
        <f t="shared" si="2"/>
        <v>68.775999999999996</v>
      </c>
    </row>
    <row r="164" spans="1:25" ht="15" customHeight="1" x14ac:dyDescent="0.25">
      <c r="A164" s="2" t="s">
        <v>236</v>
      </c>
      <c r="B164" s="2" t="s">
        <v>237</v>
      </c>
      <c r="C164" s="2">
        <v>2014</v>
      </c>
      <c r="D164" s="2" t="s">
        <v>599</v>
      </c>
      <c r="E164" s="2" t="s">
        <v>598</v>
      </c>
      <c r="F164" s="2" t="s">
        <v>598</v>
      </c>
      <c r="G164" s="2" t="s">
        <v>598</v>
      </c>
      <c r="H164" s="2" t="s">
        <v>598</v>
      </c>
      <c r="I164" s="2" t="s">
        <v>598</v>
      </c>
      <c r="J164" s="2" t="s">
        <v>599</v>
      </c>
      <c r="K164" s="2" t="s">
        <v>598</v>
      </c>
      <c r="L164" s="2" t="s">
        <v>598</v>
      </c>
      <c r="M164" s="2" t="s">
        <v>598</v>
      </c>
      <c r="N164" s="2" t="s">
        <v>598</v>
      </c>
      <c r="O164" s="2" t="s">
        <v>598</v>
      </c>
      <c r="P164" s="2" t="s">
        <v>598</v>
      </c>
      <c r="Q164" s="2" t="s">
        <v>599</v>
      </c>
      <c r="R164" s="2" t="s">
        <v>598</v>
      </c>
      <c r="S164" s="2" t="s">
        <v>598</v>
      </c>
      <c r="T164" s="2" t="s">
        <v>598</v>
      </c>
      <c r="U164" s="2" t="s">
        <v>598</v>
      </c>
      <c r="V164" s="2" t="s">
        <v>598</v>
      </c>
      <c r="Y164" s="20">
        <f t="shared" si="2"/>
        <v>0</v>
      </c>
    </row>
    <row r="165" spans="1:25" ht="15" customHeight="1" x14ac:dyDescent="0.25">
      <c r="A165" s="2" t="s">
        <v>238</v>
      </c>
      <c r="B165" s="2" t="s">
        <v>239</v>
      </c>
      <c r="C165" s="2">
        <v>2014</v>
      </c>
      <c r="D165" s="2" t="s">
        <v>599</v>
      </c>
      <c r="E165" s="2" t="s">
        <v>598</v>
      </c>
      <c r="F165" s="2" t="s">
        <v>598</v>
      </c>
      <c r="G165" s="2" t="s">
        <v>598</v>
      </c>
      <c r="H165" s="2" t="s">
        <v>598</v>
      </c>
      <c r="I165" s="2" t="s">
        <v>598</v>
      </c>
      <c r="J165" s="2" t="s">
        <v>599</v>
      </c>
      <c r="K165" s="2" t="s">
        <v>598</v>
      </c>
      <c r="L165" s="2" t="s">
        <v>598</v>
      </c>
      <c r="M165" s="2" t="s">
        <v>598</v>
      </c>
      <c r="N165" s="2" t="s">
        <v>598</v>
      </c>
      <c r="O165" s="2" t="s">
        <v>598</v>
      </c>
      <c r="P165" s="2" t="s">
        <v>598</v>
      </c>
      <c r="Q165" s="2" t="s">
        <v>599</v>
      </c>
      <c r="R165" s="2" t="s">
        <v>598</v>
      </c>
      <c r="S165" s="2" t="s">
        <v>598</v>
      </c>
      <c r="T165" s="2" t="s">
        <v>598</v>
      </c>
      <c r="U165" s="2" t="s">
        <v>598</v>
      </c>
      <c r="V165" s="2" t="s">
        <v>598</v>
      </c>
      <c r="Y165" s="20">
        <f t="shared" si="2"/>
        <v>0</v>
      </c>
    </row>
    <row r="166" spans="1:25" ht="15" customHeight="1" x14ac:dyDescent="0.25">
      <c r="A166" s="2" t="s">
        <v>238</v>
      </c>
      <c r="B166" s="2" t="s">
        <v>240</v>
      </c>
      <c r="C166" s="2">
        <v>2014</v>
      </c>
      <c r="D166" s="2" t="s">
        <v>599</v>
      </c>
      <c r="E166" s="2" t="s">
        <v>598</v>
      </c>
      <c r="F166" s="2" t="s">
        <v>598</v>
      </c>
      <c r="G166" s="2" t="s">
        <v>598</v>
      </c>
      <c r="H166" s="2" t="s">
        <v>598</v>
      </c>
      <c r="I166" s="2" t="s">
        <v>598</v>
      </c>
      <c r="J166" s="2" t="s">
        <v>599</v>
      </c>
      <c r="K166" s="2" t="s">
        <v>598</v>
      </c>
      <c r="L166" s="2" t="s">
        <v>598</v>
      </c>
      <c r="M166" s="2" t="s">
        <v>598</v>
      </c>
      <c r="N166" s="2" t="s">
        <v>598</v>
      </c>
      <c r="O166" s="2" t="s">
        <v>598</v>
      </c>
      <c r="P166" s="2" t="s">
        <v>598</v>
      </c>
      <c r="Q166" s="2" t="s">
        <v>599</v>
      </c>
      <c r="R166" s="2" t="s">
        <v>598</v>
      </c>
      <c r="S166" s="2" t="s">
        <v>598</v>
      </c>
      <c r="T166" s="2" t="s">
        <v>598</v>
      </c>
      <c r="U166" s="2" t="s">
        <v>598</v>
      </c>
      <c r="V166" s="2" t="s">
        <v>598</v>
      </c>
      <c r="Y166" s="20">
        <f t="shared" si="2"/>
        <v>0</v>
      </c>
    </row>
    <row r="167" spans="1:25" ht="15" customHeight="1" x14ac:dyDescent="0.25">
      <c r="A167" s="2" t="s">
        <v>238</v>
      </c>
      <c r="B167" s="2" t="s">
        <v>241</v>
      </c>
      <c r="C167" s="2">
        <v>2014</v>
      </c>
      <c r="D167" s="2" t="s">
        <v>599</v>
      </c>
      <c r="E167" s="2" t="s">
        <v>598</v>
      </c>
      <c r="F167" s="2" t="s">
        <v>598</v>
      </c>
      <c r="G167" s="2" t="s">
        <v>598</v>
      </c>
      <c r="H167" s="2" t="s">
        <v>598</v>
      </c>
      <c r="I167" s="2" t="s">
        <v>598</v>
      </c>
      <c r="J167" s="2" t="s">
        <v>599</v>
      </c>
      <c r="K167" s="2" t="s">
        <v>598</v>
      </c>
      <c r="L167" s="2" t="s">
        <v>598</v>
      </c>
      <c r="M167" s="2" t="s">
        <v>598</v>
      </c>
      <c r="N167" s="2" t="s">
        <v>598</v>
      </c>
      <c r="O167" s="2" t="s">
        <v>598</v>
      </c>
      <c r="P167" s="2" t="s">
        <v>598</v>
      </c>
      <c r="Q167" s="2" t="s">
        <v>599</v>
      </c>
      <c r="R167" s="2" t="s">
        <v>598</v>
      </c>
      <c r="S167" s="2" t="s">
        <v>598</v>
      </c>
      <c r="T167" s="2" t="s">
        <v>598</v>
      </c>
      <c r="U167" s="2" t="s">
        <v>598</v>
      </c>
      <c r="V167" s="2" t="s">
        <v>598</v>
      </c>
      <c r="Y167" s="20">
        <f t="shared" si="2"/>
        <v>0</v>
      </c>
    </row>
    <row r="168" spans="1:25" ht="15" customHeight="1" x14ac:dyDescent="0.25">
      <c r="A168" s="2" t="s">
        <v>238</v>
      </c>
      <c r="B168" s="2" t="s">
        <v>242</v>
      </c>
      <c r="C168" s="2">
        <v>2014</v>
      </c>
      <c r="D168" s="2" t="s">
        <v>599</v>
      </c>
      <c r="E168" s="2" t="s">
        <v>598</v>
      </c>
      <c r="F168" s="2" t="s">
        <v>598</v>
      </c>
      <c r="G168" s="2" t="s">
        <v>598</v>
      </c>
      <c r="H168" s="2" t="s">
        <v>598</v>
      </c>
      <c r="I168" s="2" t="s">
        <v>598</v>
      </c>
      <c r="J168" s="2" t="s">
        <v>599</v>
      </c>
      <c r="K168" s="2" t="s">
        <v>598</v>
      </c>
      <c r="L168" s="2" t="s">
        <v>598</v>
      </c>
      <c r="M168" s="2" t="s">
        <v>598</v>
      </c>
      <c r="N168" s="2" t="s">
        <v>598</v>
      </c>
      <c r="O168" s="2" t="s">
        <v>598</v>
      </c>
      <c r="P168" s="2" t="s">
        <v>598</v>
      </c>
      <c r="Q168" s="2" t="s">
        <v>599</v>
      </c>
      <c r="R168" s="2" t="s">
        <v>598</v>
      </c>
      <c r="S168" s="2" t="s">
        <v>598</v>
      </c>
      <c r="T168" s="2" t="s">
        <v>598</v>
      </c>
      <c r="U168" s="2" t="s">
        <v>598</v>
      </c>
      <c r="V168" s="2" t="s">
        <v>598</v>
      </c>
      <c r="Y168" s="20">
        <f t="shared" si="2"/>
        <v>0</v>
      </c>
    </row>
    <row r="169" spans="1:25" ht="15" customHeight="1" x14ac:dyDescent="0.25">
      <c r="A169" s="2" t="s">
        <v>238</v>
      </c>
      <c r="B169" s="2" t="s">
        <v>243</v>
      </c>
      <c r="C169" s="2">
        <v>2014</v>
      </c>
      <c r="D169" s="2" t="s">
        <v>599</v>
      </c>
      <c r="E169" s="2" t="s">
        <v>598</v>
      </c>
      <c r="F169" s="2" t="s">
        <v>598</v>
      </c>
      <c r="G169" s="2" t="s">
        <v>598</v>
      </c>
      <c r="H169" s="2" t="s">
        <v>598</v>
      </c>
      <c r="I169" s="2" t="s">
        <v>598</v>
      </c>
      <c r="J169" s="2" t="s">
        <v>599</v>
      </c>
      <c r="K169" s="2" t="s">
        <v>598</v>
      </c>
      <c r="L169" s="2" t="s">
        <v>598</v>
      </c>
      <c r="M169" s="2" t="s">
        <v>598</v>
      </c>
      <c r="N169" s="2" t="s">
        <v>598</v>
      </c>
      <c r="O169" s="2" t="s">
        <v>598</v>
      </c>
      <c r="P169" s="2" t="s">
        <v>598</v>
      </c>
      <c r="Q169" s="2" t="s">
        <v>599</v>
      </c>
      <c r="R169" s="2" t="s">
        <v>598</v>
      </c>
      <c r="S169" s="2" t="s">
        <v>598</v>
      </c>
      <c r="T169" s="2" t="s">
        <v>598</v>
      </c>
      <c r="U169" s="2" t="s">
        <v>598</v>
      </c>
      <c r="V169" s="2" t="s">
        <v>598</v>
      </c>
      <c r="Y169" s="20">
        <f t="shared" si="2"/>
        <v>0</v>
      </c>
    </row>
    <row r="170" spans="1:25" ht="15" customHeight="1" x14ac:dyDescent="0.25">
      <c r="A170" s="2" t="s">
        <v>238</v>
      </c>
      <c r="B170" s="2" t="s">
        <v>244</v>
      </c>
      <c r="C170" s="2">
        <v>2014</v>
      </c>
      <c r="D170" s="2" t="s">
        <v>599</v>
      </c>
      <c r="E170" s="2" t="s">
        <v>598</v>
      </c>
      <c r="F170" s="2" t="s">
        <v>598</v>
      </c>
      <c r="G170" s="2" t="s">
        <v>598</v>
      </c>
      <c r="H170" s="2" t="s">
        <v>598</v>
      </c>
      <c r="I170" s="2" t="s">
        <v>598</v>
      </c>
      <c r="J170" s="2" t="s">
        <v>599</v>
      </c>
      <c r="K170" s="2" t="s">
        <v>598</v>
      </c>
      <c r="L170" s="2" t="s">
        <v>598</v>
      </c>
      <c r="M170" s="2" t="s">
        <v>598</v>
      </c>
      <c r="N170" s="2" t="s">
        <v>598</v>
      </c>
      <c r="O170" s="2" t="s">
        <v>598</v>
      </c>
      <c r="P170" s="2" t="s">
        <v>598</v>
      </c>
      <c r="Q170" s="2" t="s">
        <v>599</v>
      </c>
      <c r="R170" s="2" t="s">
        <v>598</v>
      </c>
      <c r="S170" s="2" t="s">
        <v>598</v>
      </c>
      <c r="T170" s="2" t="s">
        <v>598</v>
      </c>
      <c r="U170" s="2" t="s">
        <v>598</v>
      </c>
      <c r="V170" s="2" t="s">
        <v>598</v>
      </c>
      <c r="Y170" s="20">
        <f t="shared" si="2"/>
        <v>0</v>
      </c>
    </row>
    <row r="171" spans="1:25" ht="15" customHeight="1" x14ac:dyDescent="0.25">
      <c r="A171" s="2" t="s">
        <v>238</v>
      </c>
      <c r="B171" s="2" t="s">
        <v>245</v>
      </c>
      <c r="C171" s="2">
        <v>2014</v>
      </c>
      <c r="D171" s="2" t="s">
        <v>599</v>
      </c>
      <c r="E171" s="2" t="s">
        <v>598</v>
      </c>
      <c r="F171" s="2" t="s">
        <v>598</v>
      </c>
      <c r="G171" s="2" t="s">
        <v>598</v>
      </c>
      <c r="H171" s="2" t="s">
        <v>598</v>
      </c>
      <c r="I171" s="2" t="s">
        <v>598</v>
      </c>
      <c r="J171" s="2" t="s">
        <v>599</v>
      </c>
      <c r="K171" s="2" t="s">
        <v>598</v>
      </c>
      <c r="L171" s="2" t="s">
        <v>598</v>
      </c>
      <c r="M171" s="2" t="s">
        <v>598</v>
      </c>
      <c r="N171" s="2" t="s">
        <v>598</v>
      </c>
      <c r="O171" s="2" t="s">
        <v>598</v>
      </c>
      <c r="P171" s="2" t="s">
        <v>598</v>
      </c>
      <c r="Q171" s="2" t="s">
        <v>599</v>
      </c>
      <c r="R171" s="2" t="s">
        <v>598</v>
      </c>
      <c r="S171" s="2" t="s">
        <v>598</v>
      </c>
      <c r="T171" s="2" t="s">
        <v>598</v>
      </c>
      <c r="U171" s="2" t="s">
        <v>598</v>
      </c>
      <c r="V171" s="2" t="s">
        <v>598</v>
      </c>
      <c r="Y171" s="20">
        <f t="shared" si="2"/>
        <v>0</v>
      </c>
    </row>
    <row r="172" spans="1:25" ht="15" customHeight="1" x14ac:dyDescent="0.25">
      <c r="A172" s="2" t="s">
        <v>238</v>
      </c>
      <c r="B172" s="2" t="s">
        <v>246</v>
      </c>
      <c r="C172" s="2">
        <v>2014</v>
      </c>
      <c r="D172" s="2" t="s">
        <v>599</v>
      </c>
      <c r="E172" s="2" t="s">
        <v>598</v>
      </c>
      <c r="F172" s="2" t="s">
        <v>598</v>
      </c>
      <c r="G172" s="2" t="s">
        <v>598</v>
      </c>
      <c r="H172" s="2" t="s">
        <v>598</v>
      </c>
      <c r="I172" s="2" t="s">
        <v>598</v>
      </c>
      <c r="J172" s="2" t="s">
        <v>599</v>
      </c>
      <c r="K172" s="2" t="s">
        <v>598</v>
      </c>
      <c r="L172" s="2" t="s">
        <v>598</v>
      </c>
      <c r="M172" s="2" t="s">
        <v>598</v>
      </c>
      <c r="N172" s="2" t="s">
        <v>598</v>
      </c>
      <c r="O172" s="2" t="s">
        <v>598</v>
      </c>
      <c r="P172" s="2" t="s">
        <v>598</v>
      </c>
      <c r="Q172" s="2" t="s">
        <v>599</v>
      </c>
      <c r="R172" s="2" t="s">
        <v>598</v>
      </c>
      <c r="S172" s="2" t="s">
        <v>598</v>
      </c>
      <c r="T172" s="2" t="s">
        <v>598</v>
      </c>
      <c r="U172" s="2" t="s">
        <v>598</v>
      </c>
      <c r="V172" s="2" t="s">
        <v>598</v>
      </c>
      <c r="Y172" s="20">
        <f t="shared" si="2"/>
        <v>0</v>
      </c>
    </row>
    <row r="173" spans="1:25" ht="15" customHeight="1" x14ac:dyDescent="0.25">
      <c r="A173" s="2" t="s">
        <v>247</v>
      </c>
      <c r="B173" s="2" t="s">
        <v>248</v>
      </c>
      <c r="C173" s="2">
        <v>2014</v>
      </c>
      <c r="D173" s="2" t="s">
        <v>599</v>
      </c>
      <c r="E173" s="2" t="s">
        <v>598</v>
      </c>
      <c r="F173" s="2" t="s">
        <v>598</v>
      </c>
      <c r="G173" s="2" t="s">
        <v>598</v>
      </c>
      <c r="H173" s="2" t="s">
        <v>598</v>
      </c>
      <c r="I173" s="2" t="s">
        <v>598</v>
      </c>
      <c r="J173" s="2" t="s">
        <v>599</v>
      </c>
      <c r="K173" s="2" t="s">
        <v>598</v>
      </c>
      <c r="L173" s="2" t="s">
        <v>598</v>
      </c>
      <c r="M173" s="2" t="s">
        <v>598</v>
      </c>
      <c r="N173" s="2" t="s">
        <v>598</v>
      </c>
      <c r="O173" s="2" t="s">
        <v>598</v>
      </c>
      <c r="P173" s="2" t="s">
        <v>598</v>
      </c>
      <c r="Q173" s="2" t="s">
        <v>599</v>
      </c>
      <c r="R173" s="2" t="s">
        <v>598</v>
      </c>
      <c r="S173" s="2" t="s">
        <v>598</v>
      </c>
      <c r="T173" s="2" t="s">
        <v>598</v>
      </c>
      <c r="U173" s="2" t="s">
        <v>598</v>
      </c>
      <c r="V173" s="2" t="s">
        <v>598</v>
      </c>
      <c r="Y173" s="20">
        <f t="shared" si="2"/>
        <v>0</v>
      </c>
    </row>
    <row r="174" spans="1:25" ht="15" customHeight="1" x14ac:dyDescent="0.25">
      <c r="A174" s="2" t="s">
        <v>249</v>
      </c>
      <c r="B174" s="2" t="s">
        <v>150</v>
      </c>
      <c r="C174" s="2">
        <v>2014</v>
      </c>
      <c r="D174" s="2" t="s">
        <v>689</v>
      </c>
      <c r="E174" s="2" t="s">
        <v>658</v>
      </c>
      <c r="F174" s="2">
        <v>8.1340000000000003</v>
      </c>
      <c r="G174" s="2" t="s">
        <v>666</v>
      </c>
      <c r="H174" s="2">
        <v>0.16600000000000001</v>
      </c>
      <c r="I174" s="2">
        <v>87</v>
      </c>
      <c r="J174" s="2" t="s">
        <v>599</v>
      </c>
      <c r="K174" s="2" t="s">
        <v>598</v>
      </c>
      <c r="L174" s="2" t="s">
        <v>598</v>
      </c>
      <c r="M174" s="2" t="s">
        <v>598</v>
      </c>
      <c r="N174" s="2" t="s">
        <v>598</v>
      </c>
      <c r="O174" s="2" t="s">
        <v>598</v>
      </c>
      <c r="P174" s="2" t="s">
        <v>598</v>
      </c>
      <c r="Q174" s="2" t="s">
        <v>599</v>
      </c>
      <c r="R174" s="2" t="s">
        <v>598</v>
      </c>
      <c r="S174" s="2" t="s">
        <v>598</v>
      </c>
      <c r="T174" s="2" t="s">
        <v>598</v>
      </c>
      <c r="U174" s="2" t="s">
        <v>598</v>
      </c>
      <c r="V174" s="2" t="s">
        <v>598</v>
      </c>
      <c r="Y174" s="20">
        <f t="shared" si="2"/>
        <v>8.3000000000000007</v>
      </c>
    </row>
    <row r="175" spans="1:25" ht="15" customHeight="1" x14ac:dyDescent="0.25">
      <c r="A175" s="2" t="s">
        <v>249</v>
      </c>
      <c r="B175" s="2" t="s">
        <v>250</v>
      </c>
      <c r="C175" s="2">
        <v>2014</v>
      </c>
      <c r="D175" s="2" t="s">
        <v>599</v>
      </c>
      <c r="E175" s="2" t="s">
        <v>598</v>
      </c>
      <c r="F175" s="2" t="s">
        <v>598</v>
      </c>
      <c r="G175" s="2" t="s">
        <v>598</v>
      </c>
      <c r="H175" s="2" t="s">
        <v>598</v>
      </c>
      <c r="I175" s="2" t="s">
        <v>598</v>
      </c>
      <c r="J175" s="2" t="s">
        <v>599</v>
      </c>
      <c r="K175" s="2" t="s">
        <v>598</v>
      </c>
      <c r="L175" s="2" t="s">
        <v>598</v>
      </c>
      <c r="M175" s="2" t="s">
        <v>598</v>
      </c>
      <c r="N175" s="2" t="s">
        <v>598</v>
      </c>
      <c r="O175" s="2" t="s">
        <v>598</v>
      </c>
      <c r="P175" s="2" t="s">
        <v>598</v>
      </c>
      <c r="Q175" s="2" t="s">
        <v>599</v>
      </c>
      <c r="R175" s="2" t="s">
        <v>598</v>
      </c>
      <c r="S175" s="2" t="s">
        <v>598</v>
      </c>
      <c r="T175" s="2" t="s">
        <v>598</v>
      </c>
      <c r="U175" s="2" t="s">
        <v>598</v>
      </c>
      <c r="V175" s="2" t="s">
        <v>598</v>
      </c>
      <c r="Y175" s="20">
        <f t="shared" si="2"/>
        <v>0</v>
      </c>
    </row>
    <row r="176" spans="1:25" ht="15" customHeight="1" x14ac:dyDescent="0.25">
      <c r="A176" s="2" t="s">
        <v>249</v>
      </c>
      <c r="B176" s="2" t="s">
        <v>251</v>
      </c>
      <c r="C176" s="2">
        <v>2014</v>
      </c>
      <c r="D176" s="2" t="s">
        <v>599</v>
      </c>
      <c r="E176" s="2" t="s">
        <v>598</v>
      </c>
      <c r="F176" s="2" t="s">
        <v>598</v>
      </c>
      <c r="G176" s="2" t="s">
        <v>598</v>
      </c>
      <c r="H176" s="2" t="s">
        <v>598</v>
      </c>
      <c r="I176" s="2" t="s">
        <v>598</v>
      </c>
      <c r="J176" s="2" t="s">
        <v>599</v>
      </c>
      <c r="K176" s="2" t="s">
        <v>598</v>
      </c>
      <c r="L176" s="2" t="s">
        <v>598</v>
      </c>
      <c r="M176" s="2" t="s">
        <v>598</v>
      </c>
      <c r="N176" s="2" t="s">
        <v>598</v>
      </c>
      <c r="O176" s="2" t="s">
        <v>598</v>
      </c>
      <c r="P176" s="2" t="s">
        <v>598</v>
      </c>
      <c r="Q176" s="2" t="s">
        <v>599</v>
      </c>
      <c r="R176" s="2" t="s">
        <v>598</v>
      </c>
      <c r="S176" s="2" t="s">
        <v>598</v>
      </c>
      <c r="T176" s="2" t="s">
        <v>598</v>
      </c>
      <c r="U176" s="2" t="s">
        <v>598</v>
      </c>
      <c r="V176" s="2" t="s">
        <v>598</v>
      </c>
      <c r="Y176" s="20">
        <f t="shared" si="2"/>
        <v>0</v>
      </c>
    </row>
    <row r="177" spans="1:25" ht="15" customHeight="1" x14ac:dyDescent="0.25">
      <c r="A177" s="2" t="s">
        <v>249</v>
      </c>
      <c r="B177" s="2" t="s">
        <v>252</v>
      </c>
      <c r="C177" s="2">
        <v>2014</v>
      </c>
      <c r="D177" s="2" t="s">
        <v>599</v>
      </c>
      <c r="E177" s="2" t="s">
        <v>598</v>
      </c>
      <c r="F177" s="2" t="s">
        <v>598</v>
      </c>
      <c r="G177" s="2" t="s">
        <v>598</v>
      </c>
      <c r="H177" s="2" t="s">
        <v>598</v>
      </c>
      <c r="I177" s="2" t="s">
        <v>598</v>
      </c>
      <c r="J177" s="2" t="s">
        <v>599</v>
      </c>
      <c r="K177" s="2" t="s">
        <v>598</v>
      </c>
      <c r="L177" s="2" t="s">
        <v>598</v>
      </c>
      <c r="M177" s="2" t="s">
        <v>598</v>
      </c>
      <c r="N177" s="2" t="s">
        <v>598</v>
      </c>
      <c r="O177" s="2" t="s">
        <v>598</v>
      </c>
      <c r="P177" s="2" t="s">
        <v>598</v>
      </c>
      <c r="Q177" s="2" t="s">
        <v>599</v>
      </c>
      <c r="R177" s="2" t="s">
        <v>598</v>
      </c>
      <c r="S177" s="2" t="s">
        <v>598</v>
      </c>
      <c r="T177" s="2" t="s">
        <v>598</v>
      </c>
      <c r="U177" s="2" t="s">
        <v>598</v>
      </c>
      <c r="V177" s="2" t="s">
        <v>598</v>
      </c>
      <c r="Y177" s="20">
        <f t="shared" si="2"/>
        <v>0</v>
      </c>
    </row>
    <row r="178" spans="1:25" ht="15" customHeight="1" x14ac:dyDescent="0.2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T178" s="2" t="s">
        <v>599</v>
      </c>
      <c r="U178" s="2" t="s">
        <v>599</v>
      </c>
      <c r="V178" s="2" t="s">
        <v>599</v>
      </c>
      <c r="Y178" s="20">
        <f t="shared" si="2"/>
        <v>0</v>
      </c>
    </row>
    <row r="179" spans="1:25" ht="15" customHeight="1" x14ac:dyDescent="0.25">
      <c r="A179" s="2" t="s">
        <v>255</v>
      </c>
      <c r="B179" s="2" t="s">
        <v>256</v>
      </c>
      <c r="C179" s="2">
        <v>2014</v>
      </c>
      <c r="D179" s="2" t="s">
        <v>599</v>
      </c>
      <c r="E179" s="2" t="s">
        <v>598</v>
      </c>
      <c r="F179" s="2" t="s">
        <v>598</v>
      </c>
      <c r="G179" s="2" t="s">
        <v>598</v>
      </c>
      <c r="H179" s="2" t="s">
        <v>598</v>
      </c>
      <c r="I179" s="2" t="s">
        <v>598</v>
      </c>
      <c r="J179" s="2" t="s">
        <v>599</v>
      </c>
      <c r="K179" s="2" t="s">
        <v>598</v>
      </c>
      <c r="L179" s="2" t="s">
        <v>598</v>
      </c>
      <c r="M179" s="2" t="s">
        <v>598</v>
      </c>
      <c r="N179" s="2" t="s">
        <v>598</v>
      </c>
      <c r="O179" s="2" t="s">
        <v>598</v>
      </c>
      <c r="P179" s="2" t="s">
        <v>598</v>
      </c>
      <c r="Q179" s="2" t="s">
        <v>599</v>
      </c>
      <c r="R179" s="2" t="s">
        <v>598</v>
      </c>
      <c r="S179" s="2" t="s">
        <v>598</v>
      </c>
      <c r="T179" s="2" t="s">
        <v>598</v>
      </c>
      <c r="U179" s="2" t="s">
        <v>598</v>
      </c>
      <c r="V179" s="2" t="s">
        <v>598</v>
      </c>
      <c r="Y179" s="20">
        <f t="shared" si="2"/>
        <v>0</v>
      </c>
    </row>
    <row r="180" spans="1:25" ht="15" customHeight="1" x14ac:dyDescent="0.25">
      <c r="A180" s="2" t="s">
        <v>257</v>
      </c>
      <c r="B180" s="2" t="s">
        <v>258</v>
      </c>
      <c r="C180" s="2">
        <v>2014</v>
      </c>
      <c r="D180" s="2" t="s">
        <v>599</v>
      </c>
      <c r="E180" s="2" t="s">
        <v>598</v>
      </c>
      <c r="F180" s="2" t="s">
        <v>598</v>
      </c>
      <c r="G180" s="2" t="s">
        <v>598</v>
      </c>
      <c r="H180" s="2" t="s">
        <v>598</v>
      </c>
      <c r="I180" s="2" t="s">
        <v>598</v>
      </c>
      <c r="J180" s="2" t="s">
        <v>599</v>
      </c>
      <c r="K180" s="2" t="s">
        <v>598</v>
      </c>
      <c r="L180" s="2" t="s">
        <v>598</v>
      </c>
      <c r="M180" s="2" t="s">
        <v>598</v>
      </c>
      <c r="N180" s="2" t="s">
        <v>598</v>
      </c>
      <c r="O180" s="2" t="s">
        <v>598</v>
      </c>
      <c r="P180" s="2" t="s">
        <v>598</v>
      </c>
      <c r="Q180" s="2" t="s">
        <v>599</v>
      </c>
      <c r="R180" s="2" t="s">
        <v>598</v>
      </c>
      <c r="S180" s="2" t="s">
        <v>598</v>
      </c>
      <c r="T180" s="2" t="s">
        <v>598</v>
      </c>
      <c r="U180" s="2" t="s">
        <v>598</v>
      </c>
      <c r="V180" s="2" t="s">
        <v>598</v>
      </c>
      <c r="Y180" s="20">
        <f t="shared" si="2"/>
        <v>0</v>
      </c>
    </row>
    <row r="181" spans="1:25" ht="15" customHeight="1" x14ac:dyDescent="0.25">
      <c r="A181" s="2" t="s">
        <v>259</v>
      </c>
      <c r="B181" s="2" t="s">
        <v>260</v>
      </c>
      <c r="C181" s="2">
        <v>2014</v>
      </c>
      <c r="D181" s="2" t="s">
        <v>690</v>
      </c>
      <c r="E181" s="2" t="s">
        <v>658</v>
      </c>
      <c r="F181" s="2">
        <v>11.831</v>
      </c>
      <c r="G181" s="2" t="s">
        <v>691</v>
      </c>
      <c r="H181" s="2">
        <v>0</v>
      </c>
      <c r="I181" s="2" t="s">
        <v>598</v>
      </c>
      <c r="J181" s="2" t="s">
        <v>599</v>
      </c>
      <c r="K181" s="2" t="s">
        <v>598</v>
      </c>
      <c r="L181" s="2" t="s">
        <v>598</v>
      </c>
      <c r="M181" s="2" t="s">
        <v>598</v>
      </c>
      <c r="N181" s="2" t="s">
        <v>598</v>
      </c>
      <c r="O181" s="2" t="s">
        <v>598</v>
      </c>
      <c r="P181" s="2" t="s">
        <v>598</v>
      </c>
      <c r="Q181" s="2" t="s">
        <v>599</v>
      </c>
      <c r="R181" s="2" t="s">
        <v>598</v>
      </c>
      <c r="S181" s="2" t="s">
        <v>598</v>
      </c>
      <c r="T181" s="2" t="s">
        <v>598</v>
      </c>
      <c r="U181" s="2" t="s">
        <v>598</v>
      </c>
      <c r="V181" s="2" t="s">
        <v>598</v>
      </c>
      <c r="Y181" s="20">
        <f t="shared" si="2"/>
        <v>11.831</v>
      </c>
    </row>
    <row r="182" spans="1:25" ht="15" customHeight="1" x14ac:dyDescent="0.25">
      <c r="A182" s="2" t="s">
        <v>261</v>
      </c>
      <c r="B182" s="2" t="s">
        <v>262</v>
      </c>
      <c r="C182" s="2">
        <v>2014</v>
      </c>
      <c r="D182" s="2" t="s">
        <v>599</v>
      </c>
      <c r="E182" s="2" t="s">
        <v>598</v>
      </c>
      <c r="F182" s="2">
        <v>0</v>
      </c>
      <c r="G182" s="2" t="s">
        <v>598</v>
      </c>
      <c r="H182" s="2">
        <v>0</v>
      </c>
      <c r="I182" s="2" t="s">
        <v>598</v>
      </c>
      <c r="J182" s="2" t="s">
        <v>599</v>
      </c>
      <c r="K182" s="2" t="s">
        <v>598</v>
      </c>
      <c r="L182" s="2" t="s">
        <v>598</v>
      </c>
      <c r="M182" s="2" t="s">
        <v>598</v>
      </c>
      <c r="N182" s="2" t="s">
        <v>598</v>
      </c>
      <c r="O182" s="2" t="s">
        <v>598</v>
      </c>
      <c r="P182" s="2" t="s">
        <v>598</v>
      </c>
      <c r="Q182" s="2" t="s">
        <v>599</v>
      </c>
      <c r="R182" s="2" t="s">
        <v>598</v>
      </c>
      <c r="S182" s="2" t="s">
        <v>598</v>
      </c>
      <c r="T182" s="2" t="s">
        <v>598</v>
      </c>
      <c r="U182" s="2" t="s">
        <v>598</v>
      </c>
      <c r="V182" s="2" t="s">
        <v>598</v>
      </c>
      <c r="Y182" s="20">
        <f t="shared" si="2"/>
        <v>0</v>
      </c>
    </row>
    <row r="183" spans="1:25" ht="15" customHeight="1" x14ac:dyDescent="0.25">
      <c r="A183" s="2" t="s">
        <v>261</v>
      </c>
      <c r="B183" s="2" t="s">
        <v>263</v>
      </c>
      <c r="C183" s="2">
        <v>2014</v>
      </c>
      <c r="D183" s="2" t="s">
        <v>692</v>
      </c>
      <c r="E183" s="2" t="s">
        <v>598</v>
      </c>
      <c r="F183" s="2">
        <v>0</v>
      </c>
      <c r="G183" s="2" t="s">
        <v>598</v>
      </c>
      <c r="H183" s="2">
        <v>0</v>
      </c>
      <c r="I183" s="2" t="s">
        <v>598</v>
      </c>
      <c r="J183" s="2" t="s">
        <v>599</v>
      </c>
      <c r="K183" s="2" t="s">
        <v>598</v>
      </c>
      <c r="L183" s="2" t="s">
        <v>598</v>
      </c>
      <c r="M183" s="2" t="s">
        <v>598</v>
      </c>
      <c r="N183" s="2" t="s">
        <v>598</v>
      </c>
      <c r="O183" s="2" t="s">
        <v>598</v>
      </c>
      <c r="P183" s="2" t="s">
        <v>598</v>
      </c>
      <c r="Q183" s="2" t="s">
        <v>599</v>
      </c>
      <c r="R183" s="2" t="s">
        <v>598</v>
      </c>
      <c r="S183" s="2" t="s">
        <v>598</v>
      </c>
      <c r="T183" s="2" t="s">
        <v>598</v>
      </c>
      <c r="U183" s="2" t="s">
        <v>598</v>
      </c>
      <c r="V183" s="2" t="s">
        <v>598</v>
      </c>
      <c r="Y183" s="20">
        <f t="shared" si="2"/>
        <v>0</v>
      </c>
    </row>
    <row r="184" spans="1:25" ht="15" customHeight="1" x14ac:dyDescent="0.25">
      <c r="A184" s="2" t="s">
        <v>261</v>
      </c>
      <c r="B184" s="2" t="s">
        <v>264</v>
      </c>
      <c r="C184" s="2">
        <v>2014</v>
      </c>
      <c r="D184" s="2" t="s">
        <v>599</v>
      </c>
      <c r="E184" s="2" t="s">
        <v>598</v>
      </c>
      <c r="F184" s="2" t="s">
        <v>598</v>
      </c>
      <c r="G184" s="2" t="s">
        <v>598</v>
      </c>
      <c r="H184" s="2" t="s">
        <v>598</v>
      </c>
      <c r="I184" s="2" t="s">
        <v>598</v>
      </c>
      <c r="J184" s="2" t="s">
        <v>599</v>
      </c>
      <c r="K184" s="2" t="s">
        <v>598</v>
      </c>
      <c r="L184" s="2" t="s">
        <v>598</v>
      </c>
      <c r="M184" s="2" t="s">
        <v>598</v>
      </c>
      <c r="N184" s="2" t="s">
        <v>598</v>
      </c>
      <c r="O184" s="2" t="s">
        <v>598</v>
      </c>
      <c r="P184" s="2" t="s">
        <v>598</v>
      </c>
      <c r="Q184" s="2" t="s">
        <v>599</v>
      </c>
      <c r="R184" s="2" t="s">
        <v>598</v>
      </c>
      <c r="S184" s="2" t="s">
        <v>598</v>
      </c>
      <c r="T184" s="2" t="s">
        <v>598</v>
      </c>
      <c r="U184" s="2" t="s">
        <v>598</v>
      </c>
      <c r="V184" s="2" t="s">
        <v>598</v>
      </c>
      <c r="Y184" s="20">
        <f t="shared" si="2"/>
        <v>0</v>
      </c>
    </row>
    <row r="185" spans="1:25" ht="15" customHeight="1" x14ac:dyDescent="0.25">
      <c r="A185" s="2" t="s">
        <v>261</v>
      </c>
      <c r="B185" s="2" t="s">
        <v>265</v>
      </c>
      <c r="C185" s="2">
        <v>2014</v>
      </c>
      <c r="D185" s="2" t="s">
        <v>692</v>
      </c>
      <c r="E185" s="2" t="s">
        <v>598</v>
      </c>
      <c r="F185" s="2">
        <v>0</v>
      </c>
      <c r="G185" s="2" t="s">
        <v>598</v>
      </c>
      <c r="H185" s="2">
        <v>0</v>
      </c>
      <c r="I185" s="2" t="s">
        <v>598</v>
      </c>
      <c r="J185" s="2" t="s">
        <v>599</v>
      </c>
      <c r="K185" s="2" t="s">
        <v>598</v>
      </c>
      <c r="L185" s="2" t="s">
        <v>598</v>
      </c>
      <c r="M185" s="2" t="s">
        <v>598</v>
      </c>
      <c r="N185" s="2" t="s">
        <v>598</v>
      </c>
      <c r="O185" s="2" t="s">
        <v>598</v>
      </c>
      <c r="P185" s="2" t="s">
        <v>598</v>
      </c>
      <c r="Q185" s="2" t="s">
        <v>599</v>
      </c>
      <c r="R185" s="2" t="s">
        <v>598</v>
      </c>
      <c r="S185" s="2" t="s">
        <v>598</v>
      </c>
      <c r="T185" s="2" t="s">
        <v>598</v>
      </c>
      <c r="U185" s="2" t="s">
        <v>598</v>
      </c>
      <c r="V185" s="2" t="s">
        <v>598</v>
      </c>
      <c r="Y185" s="20">
        <f t="shared" si="2"/>
        <v>0</v>
      </c>
    </row>
    <row r="186" spans="1:25" ht="15" customHeight="1" x14ac:dyDescent="0.25">
      <c r="A186" s="2" t="s">
        <v>266</v>
      </c>
      <c r="B186" s="2" t="s">
        <v>267</v>
      </c>
      <c r="C186" s="2">
        <v>2014</v>
      </c>
      <c r="D186" s="2" t="s">
        <v>599</v>
      </c>
      <c r="E186" s="2" t="s">
        <v>598</v>
      </c>
      <c r="F186" s="2" t="s">
        <v>598</v>
      </c>
      <c r="G186" s="2" t="s">
        <v>598</v>
      </c>
      <c r="H186" s="2" t="s">
        <v>598</v>
      </c>
      <c r="I186" s="2" t="s">
        <v>598</v>
      </c>
      <c r="J186" s="2" t="s">
        <v>599</v>
      </c>
      <c r="K186" s="2" t="s">
        <v>598</v>
      </c>
      <c r="L186" s="2" t="s">
        <v>598</v>
      </c>
      <c r="M186" s="2" t="s">
        <v>598</v>
      </c>
      <c r="N186" s="2" t="s">
        <v>598</v>
      </c>
      <c r="O186" s="2" t="s">
        <v>598</v>
      </c>
      <c r="P186" s="2" t="s">
        <v>598</v>
      </c>
      <c r="Q186" s="2" t="s">
        <v>599</v>
      </c>
      <c r="R186" s="2" t="s">
        <v>598</v>
      </c>
      <c r="S186" s="2" t="s">
        <v>598</v>
      </c>
      <c r="T186" s="2" t="s">
        <v>598</v>
      </c>
      <c r="U186" s="2" t="s">
        <v>598</v>
      </c>
      <c r="V186" s="2" t="s">
        <v>598</v>
      </c>
      <c r="Y186" s="20">
        <f t="shared" si="2"/>
        <v>0</v>
      </c>
    </row>
    <row r="187" spans="1:25" ht="15" customHeight="1" x14ac:dyDescent="0.25">
      <c r="A187" s="2" t="s">
        <v>268</v>
      </c>
      <c r="B187" s="2" t="s">
        <v>269</v>
      </c>
      <c r="C187" s="2">
        <v>2014</v>
      </c>
      <c r="D187" s="2" t="s">
        <v>599</v>
      </c>
      <c r="E187" s="2" t="s">
        <v>598</v>
      </c>
      <c r="F187" s="2" t="s">
        <v>598</v>
      </c>
      <c r="G187" s="2" t="s">
        <v>598</v>
      </c>
      <c r="H187" s="2" t="s">
        <v>598</v>
      </c>
      <c r="I187" s="2" t="s">
        <v>598</v>
      </c>
      <c r="J187" s="2" t="s">
        <v>599</v>
      </c>
      <c r="K187" s="2" t="s">
        <v>598</v>
      </c>
      <c r="L187" s="2" t="s">
        <v>598</v>
      </c>
      <c r="M187" s="2" t="s">
        <v>598</v>
      </c>
      <c r="N187" s="2" t="s">
        <v>598</v>
      </c>
      <c r="O187" s="2" t="s">
        <v>598</v>
      </c>
      <c r="P187" s="2" t="s">
        <v>598</v>
      </c>
      <c r="Q187" s="2" t="s">
        <v>599</v>
      </c>
      <c r="R187" s="2" t="s">
        <v>598</v>
      </c>
      <c r="S187" s="2" t="s">
        <v>598</v>
      </c>
      <c r="T187" s="2" t="s">
        <v>598</v>
      </c>
      <c r="U187" s="2" t="s">
        <v>598</v>
      </c>
      <c r="V187" s="2" t="s">
        <v>598</v>
      </c>
      <c r="Y187" s="20">
        <f t="shared" si="2"/>
        <v>0</v>
      </c>
    </row>
    <row r="188" spans="1:25" ht="15" customHeight="1" x14ac:dyDescent="0.25">
      <c r="A188" s="2" t="s">
        <v>268</v>
      </c>
      <c r="B188" s="2" t="s">
        <v>270</v>
      </c>
      <c r="C188" s="2">
        <v>2014</v>
      </c>
      <c r="D188" s="2" t="s">
        <v>599</v>
      </c>
      <c r="E188" s="2" t="s">
        <v>598</v>
      </c>
      <c r="F188" s="2" t="s">
        <v>598</v>
      </c>
      <c r="G188" s="2" t="s">
        <v>598</v>
      </c>
      <c r="H188" s="2" t="s">
        <v>598</v>
      </c>
      <c r="I188" s="2" t="s">
        <v>598</v>
      </c>
      <c r="J188" s="2" t="s">
        <v>599</v>
      </c>
      <c r="K188" s="2" t="s">
        <v>598</v>
      </c>
      <c r="L188" s="2" t="s">
        <v>598</v>
      </c>
      <c r="M188" s="2" t="s">
        <v>598</v>
      </c>
      <c r="N188" s="2" t="s">
        <v>598</v>
      </c>
      <c r="O188" s="2" t="s">
        <v>598</v>
      </c>
      <c r="P188" s="2" t="s">
        <v>598</v>
      </c>
      <c r="Q188" s="2" t="s">
        <v>599</v>
      </c>
      <c r="R188" s="2" t="s">
        <v>598</v>
      </c>
      <c r="S188" s="2" t="s">
        <v>598</v>
      </c>
      <c r="T188" s="2" t="s">
        <v>598</v>
      </c>
      <c r="U188" s="2" t="s">
        <v>598</v>
      </c>
      <c r="V188" s="2" t="s">
        <v>598</v>
      </c>
      <c r="Y188" s="20">
        <f t="shared" si="2"/>
        <v>0</v>
      </c>
    </row>
    <row r="189" spans="1:25" ht="15" customHeight="1" x14ac:dyDescent="0.25">
      <c r="A189" s="2" t="s">
        <v>268</v>
      </c>
      <c r="B189" s="2" t="s">
        <v>271</v>
      </c>
      <c r="C189" s="2">
        <v>2014</v>
      </c>
      <c r="D189" s="2" t="s">
        <v>599</v>
      </c>
      <c r="E189" s="2" t="s">
        <v>598</v>
      </c>
      <c r="F189" s="2" t="s">
        <v>598</v>
      </c>
      <c r="G189" s="2" t="s">
        <v>598</v>
      </c>
      <c r="H189" s="2" t="s">
        <v>598</v>
      </c>
      <c r="I189" s="2" t="s">
        <v>598</v>
      </c>
      <c r="J189" s="2" t="s">
        <v>599</v>
      </c>
      <c r="K189" s="2" t="s">
        <v>598</v>
      </c>
      <c r="L189" s="2" t="s">
        <v>598</v>
      </c>
      <c r="M189" s="2" t="s">
        <v>598</v>
      </c>
      <c r="N189" s="2" t="s">
        <v>598</v>
      </c>
      <c r="O189" s="2" t="s">
        <v>598</v>
      </c>
      <c r="P189" s="2" t="s">
        <v>598</v>
      </c>
      <c r="Q189" s="2" t="s">
        <v>599</v>
      </c>
      <c r="R189" s="2" t="s">
        <v>598</v>
      </c>
      <c r="S189" s="2" t="s">
        <v>598</v>
      </c>
      <c r="T189" s="2" t="s">
        <v>598</v>
      </c>
      <c r="U189" s="2" t="s">
        <v>598</v>
      </c>
      <c r="V189" s="2" t="s">
        <v>598</v>
      </c>
      <c r="Y189" s="20">
        <f t="shared" si="2"/>
        <v>0</v>
      </c>
    </row>
    <row r="190" spans="1:25" ht="15" customHeight="1" x14ac:dyDescent="0.25">
      <c r="A190" s="2" t="s">
        <v>272</v>
      </c>
      <c r="B190" s="2" t="s">
        <v>273</v>
      </c>
      <c r="C190" s="2">
        <v>2014</v>
      </c>
      <c r="D190" s="2" t="s">
        <v>693</v>
      </c>
      <c r="E190" s="2" t="s">
        <v>656</v>
      </c>
      <c r="F190" s="2">
        <v>681</v>
      </c>
      <c r="G190" s="2" t="s">
        <v>694</v>
      </c>
      <c r="H190" s="2">
        <v>26</v>
      </c>
      <c r="I190" s="2">
        <v>87</v>
      </c>
      <c r="J190" s="2" t="s">
        <v>599</v>
      </c>
      <c r="K190" s="2" t="s">
        <v>598</v>
      </c>
      <c r="L190" s="2" t="s">
        <v>598</v>
      </c>
      <c r="M190" s="2" t="s">
        <v>598</v>
      </c>
      <c r="N190" s="2" t="s">
        <v>598</v>
      </c>
      <c r="O190" s="2" t="s">
        <v>598</v>
      </c>
      <c r="P190" s="2" t="s">
        <v>598</v>
      </c>
      <c r="Q190" s="2" t="s">
        <v>599</v>
      </c>
      <c r="R190" s="2" t="s">
        <v>598</v>
      </c>
      <c r="S190" s="2" t="s">
        <v>598</v>
      </c>
      <c r="T190" s="2" t="s">
        <v>598</v>
      </c>
      <c r="U190" s="2" t="s">
        <v>598</v>
      </c>
      <c r="V190" s="2" t="s">
        <v>598</v>
      </c>
      <c r="Y190" s="20">
        <f t="shared" si="2"/>
        <v>707</v>
      </c>
    </row>
    <row r="191" spans="1:25" ht="15" customHeight="1" x14ac:dyDescent="0.25">
      <c r="A191" s="2" t="s">
        <v>272</v>
      </c>
      <c r="B191" s="2" t="s">
        <v>274</v>
      </c>
      <c r="C191" s="2">
        <v>2014</v>
      </c>
      <c r="D191" s="2" t="s">
        <v>599</v>
      </c>
      <c r="E191" s="2" t="s">
        <v>598</v>
      </c>
      <c r="F191" s="2" t="s">
        <v>598</v>
      </c>
      <c r="G191" s="2" t="s">
        <v>598</v>
      </c>
      <c r="H191" s="2" t="s">
        <v>598</v>
      </c>
      <c r="I191" s="2" t="s">
        <v>598</v>
      </c>
      <c r="J191" s="2" t="s">
        <v>599</v>
      </c>
      <c r="K191" s="2" t="s">
        <v>598</v>
      </c>
      <c r="L191" s="2" t="s">
        <v>598</v>
      </c>
      <c r="M191" s="2" t="s">
        <v>598</v>
      </c>
      <c r="N191" s="2" t="s">
        <v>598</v>
      </c>
      <c r="O191" s="2" t="s">
        <v>598</v>
      </c>
      <c r="P191" s="2" t="s">
        <v>598</v>
      </c>
      <c r="Q191" s="2" t="s">
        <v>599</v>
      </c>
      <c r="R191" s="2" t="s">
        <v>598</v>
      </c>
      <c r="S191" s="2" t="s">
        <v>598</v>
      </c>
      <c r="T191" s="2" t="s">
        <v>598</v>
      </c>
      <c r="U191" s="2" t="s">
        <v>598</v>
      </c>
      <c r="V191" s="2" t="s">
        <v>598</v>
      </c>
      <c r="Y191" s="20">
        <f t="shared" si="2"/>
        <v>0</v>
      </c>
    </row>
    <row r="192" spans="1:25" ht="15" customHeight="1" x14ac:dyDescent="0.2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T192" s="2" t="s">
        <v>599</v>
      </c>
      <c r="U192" s="2" t="s">
        <v>599</v>
      </c>
      <c r="V192" s="2" t="s">
        <v>599</v>
      </c>
      <c r="Y192" s="20">
        <f t="shared" si="2"/>
        <v>0</v>
      </c>
    </row>
    <row r="193" spans="1:25" ht="15" customHeight="1" x14ac:dyDescent="0.25">
      <c r="A193" s="2" t="s">
        <v>277</v>
      </c>
      <c r="B193" s="2" t="s">
        <v>278</v>
      </c>
      <c r="C193" s="2">
        <v>2014</v>
      </c>
      <c r="D193" s="2" t="s">
        <v>599</v>
      </c>
      <c r="E193" s="2" t="s">
        <v>598</v>
      </c>
      <c r="F193" s="2" t="s">
        <v>598</v>
      </c>
      <c r="G193" s="2" t="s">
        <v>598</v>
      </c>
      <c r="H193" s="2" t="s">
        <v>598</v>
      </c>
      <c r="I193" s="2" t="s">
        <v>598</v>
      </c>
      <c r="J193" s="2" t="s">
        <v>599</v>
      </c>
      <c r="K193" s="2" t="s">
        <v>598</v>
      </c>
      <c r="L193" s="2" t="s">
        <v>598</v>
      </c>
      <c r="M193" s="2" t="s">
        <v>598</v>
      </c>
      <c r="N193" s="2" t="s">
        <v>598</v>
      </c>
      <c r="O193" s="2" t="s">
        <v>598</v>
      </c>
      <c r="P193" s="2" t="s">
        <v>598</v>
      </c>
      <c r="Q193" s="2" t="s">
        <v>599</v>
      </c>
      <c r="R193" s="2" t="s">
        <v>598</v>
      </c>
      <c r="S193" s="2" t="s">
        <v>598</v>
      </c>
      <c r="T193" s="2" t="s">
        <v>598</v>
      </c>
      <c r="U193" s="2" t="s">
        <v>598</v>
      </c>
      <c r="V193" s="2" t="s">
        <v>598</v>
      </c>
      <c r="Y193" s="20">
        <f t="shared" si="2"/>
        <v>0</v>
      </c>
    </row>
    <row r="194" spans="1:25" ht="15" customHeight="1" x14ac:dyDescent="0.25">
      <c r="A194" s="2" t="s">
        <v>279</v>
      </c>
      <c r="B194" s="2" t="s">
        <v>280</v>
      </c>
      <c r="C194" s="2">
        <v>2014</v>
      </c>
      <c r="D194" s="2" t="s">
        <v>599</v>
      </c>
      <c r="E194" s="2" t="s">
        <v>598</v>
      </c>
      <c r="F194" s="2" t="s">
        <v>598</v>
      </c>
      <c r="G194" s="2" t="s">
        <v>598</v>
      </c>
      <c r="H194" s="2" t="s">
        <v>598</v>
      </c>
      <c r="I194" s="2" t="s">
        <v>598</v>
      </c>
      <c r="J194" s="2" t="s">
        <v>599</v>
      </c>
      <c r="K194" s="2" t="s">
        <v>598</v>
      </c>
      <c r="L194" s="2" t="s">
        <v>598</v>
      </c>
      <c r="M194" s="2" t="s">
        <v>598</v>
      </c>
      <c r="N194" s="2" t="s">
        <v>598</v>
      </c>
      <c r="O194" s="2" t="s">
        <v>598</v>
      </c>
      <c r="P194" s="2" t="s">
        <v>598</v>
      </c>
      <c r="Q194" s="2" t="s">
        <v>599</v>
      </c>
      <c r="R194" s="2" t="s">
        <v>598</v>
      </c>
      <c r="S194" s="2" t="s">
        <v>598</v>
      </c>
      <c r="T194" s="2" t="s">
        <v>598</v>
      </c>
      <c r="U194" s="2" t="s">
        <v>598</v>
      </c>
      <c r="V194" s="2" t="s">
        <v>598</v>
      </c>
      <c r="Y194" s="20">
        <f t="shared" si="2"/>
        <v>0</v>
      </c>
    </row>
    <row r="195" spans="1:25" ht="15" customHeight="1" x14ac:dyDescent="0.25">
      <c r="A195" s="2" t="s">
        <v>279</v>
      </c>
      <c r="B195" s="2" t="s">
        <v>281</v>
      </c>
      <c r="C195" s="2">
        <v>2014</v>
      </c>
      <c r="D195" s="2" t="s">
        <v>599</v>
      </c>
      <c r="E195" s="2" t="s">
        <v>598</v>
      </c>
      <c r="F195" s="2" t="s">
        <v>598</v>
      </c>
      <c r="G195" s="2" t="s">
        <v>598</v>
      </c>
      <c r="H195" s="2" t="s">
        <v>598</v>
      </c>
      <c r="I195" s="2" t="s">
        <v>598</v>
      </c>
      <c r="J195" s="2" t="s">
        <v>599</v>
      </c>
      <c r="K195" s="2" t="s">
        <v>598</v>
      </c>
      <c r="L195" s="2" t="s">
        <v>598</v>
      </c>
      <c r="M195" s="2" t="s">
        <v>598</v>
      </c>
      <c r="N195" s="2" t="s">
        <v>598</v>
      </c>
      <c r="O195" s="2" t="s">
        <v>598</v>
      </c>
      <c r="P195" s="2" t="s">
        <v>598</v>
      </c>
      <c r="Q195" s="2" t="s">
        <v>599</v>
      </c>
      <c r="R195" s="2" t="s">
        <v>598</v>
      </c>
      <c r="S195" s="2" t="s">
        <v>598</v>
      </c>
      <c r="T195" s="2" t="s">
        <v>598</v>
      </c>
      <c r="U195" s="2" t="s">
        <v>598</v>
      </c>
      <c r="V195" s="2" t="s">
        <v>598</v>
      </c>
      <c r="Y195" s="20">
        <f t="shared" ref="Y195:Y258" si="3">IFERROR(F195/1,0)+IFERROR(H195/1,0)+IFERROR(L195/1,0)+IFERROR(N195/1,0)+IFERROR(S195/1,0)+IFERROR(U195/1,0)</f>
        <v>0</v>
      </c>
    </row>
    <row r="196" spans="1:25" ht="15" customHeight="1" x14ac:dyDescent="0.25">
      <c r="A196" s="2" t="s">
        <v>279</v>
      </c>
      <c r="B196" s="2" t="s">
        <v>282</v>
      </c>
      <c r="C196" s="2">
        <v>2014</v>
      </c>
      <c r="D196" s="2" t="s">
        <v>599</v>
      </c>
      <c r="E196" s="2" t="s">
        <v>598</v>
      </c>
      <c r="F196" s="2" t="s">
        <v>598</v>
      </c>
      <c r="G196" s="2" t="s">
        <v>598</v>
      </c>
      <c r="H196" s="2" t="s">
        <v>598</v>
      </c>
      <c r="I196" s="2" t="s">
        <v>598</v>
      </c>
      <c r="J196" s="2" t="s">
        <v>598</v>
      </c>
      <c r="K196" s="2" t="s">
        <v>598</v>
      </c>
      <c r="L196" s="2" t="s">
        <v>598</v>
      </c>
      <c r="M196" s="2" t="s">
        <v>598</v>
      </c>
      <c r="N196" s="2" t="s">
        <v>598</v>
      </c>
      <c r="O196" s="2" t="s">
        <v>598</v>
      </c>
      <c r="P196" s="2" t="s">
        <v>598</v>
      </c>
      <c r="Q196" s="2" t="s">
        <v>599</v>
      </c>
      <c r="R196" s="2" t="s">
        <v>598</v>
      </c>
      <c r="S196" s="2" t="s">
        <v>598</v>
      </c>
      <c r="T196" s="2" t="s">
        <v>598</v>
      </c>
      <c r="U196" s="2" t="s">
        <v>598</v>
      </c>
      <c r="V196" s="2" t="s">
        <v>598</v>
      </c>
      <c r="Y196" s="20">
        <f t="shared" si="3"/>
        <v>0</v>
      </c>
    </row>
    <row r="197" spans="1:25" ht="15" customHeight="1" x14ac:dyDescent="0.25">
      <c r="A197" s="2" t="s">
        <v>283</v>
      </c>
      <c r="B197" s="2" t="s">
        <v>284</v>
      </c>
      <c r="C197" s="2">
        <v>2014</v>
      </c>
      <c r="D197" s="2" t="s">
        <v>599</v>
      </c>
      <c r="E197" s="2" t="s">
        <v>598</v>
      </c>
      <c r="F197" s="2" t="s">
        <v>598</v>
      </c>
      <c r="G197" s="2" t="s">
        <v>598</v>
      </c>
      <c r="H197" s="2" t="s">
        <v>598</v>
      </c>
      <c r="I197" s="2" t="s">
        <v>598</v>
      </c>
      <c r="J197" s="2" t="s">
        <v>599</v>
      </c>
      <c r="K197" s="2" t="s">
        <v>598</v>
      </c>
      <c r="L197" s="2" t="s">
        <v>598</v>
      </c>
      <c r="M197" s="2" t="s">
        <v>598</v>
      </c>
      <c r="N197" s="2" t="s">
        <v>598</v>
      </c>
      <c r="O197" s="2" t="s">
        <v>598</v>
      </c>
      <c r="P197" s="2" t="s">
        <v>598</v>
      </c>
      <c r="Q197" s="2" t="s">
        <v>599</v>
      </c>
      <c r="R197" s="2" t="s">
        <v>598</v>
      </c>
      <c r="S197" s="2" t="s">
        <v>598</v>
      </c>
      <c r="T197" s="2" t="s">
        <v>598</v>
      </c>
      <c r="U197" s="2" t="s">
        <v>598</v>
      </c>
      <c r="V197" s="2" t="s">
        <v>598</v>
      </c>
      <c r="Y197" s="20">
        <f t="shared" si="3"/>
        <v>0</v>
      </c>
    </row>
    <row r="198" spans="1:25" ht="15" customHeight="1" x14ac:dyDescent="0.25">
      <c r="A198" s="2" t="s">
        <v>285</v>
      </c>
      <c r="B198" s="2" t="s">
        <v>286</v>
      </c>
      <c r="C198" s="2">
        <v>2014</v>
      </c>
      <c r="D198" s="2" t="s">
        <v>695</v>
      </c>
      <c r="E198" s="2" t="s">
        <v>658</v>
      </c>
      <c r="F198" s="2">
        <v>7.3</v>
      </c>
      <c r="G198" s="2" t="s">
        <v>598</v>
      </c>
      <c r="H198" s="2" t="s">
        <v>598</v>
      </c>
      <c r="I198" s="2" t="s">
        <v>598</v>
      </c>
      <c r="J198" s="2" t="s">
        <v>599</v>
      </c>
      <c r="K198" s="2" t="s">
        <v>598</v>
      </c>
      <c r="L198" s="2" t="s">
        <v>598</v>
      </c>
      <c r="M198" s="2" t="s">
        <v>598</v>
      </c>
      <c r="N198" s="2" t="s">
        <v>598</v>
      </c>
      <c r="O198" s="2" t="s">
        <v>598</v>
      </c>
      <c r="P198" s="2" t="s">
        <v>598</v>
      </c>
      <c r="Q198" s="2" t="s">
        <v>599</v>
      </c>
      <c r="R198" s="2" t="s">
        <v>598</v>
      </c>
      <c r="S198" s="2" t="s">
        <v>598</v>
      </c>
      <c r="T198" s="2" t="s">
        <v>598</v>
      </c>
      <c r="U198" s="2" t="s">
        <v>598</v>
      </c>
      <c r="V198" s="2" t="s">
        <v>598</v>
      </c>
      <c r="Y198" s="20">
        <f t="shared" si="3"/>
        <v>7.3</v>
      </c>
    </row>
    <row r="199" spans="1:25" ht="15" customHeight="1" x14ac:dyDescent="0.25">
      <c r="A199" s="2" t="s">
        <v>287</v>
      </c>
      <c r="B199" s="2" t="s">
        <v>288</v>
      </c>
      <c r="C199" s="2">
        <v>2014</v>
      </c>
      <c r="D199" s="2" t="s">
        <v>599</v>
      </c>
      <c r="E199" s="2" t="s">
        <v>598</v>
      </c>
      <c r="F199" s="2" t="s">
        <v>598</v>
      </c>
      <c r="G199" s="2" t="s">
        <v>598</v>
      </c>
      <c r="H199" s="2" t="s">
        <v>598</v>
      </c>
      <c r="I199" s="2" t="s">
        <v>598</v>
      </c>
      <c r="J199" s="2" t="s">
        <v>599</v>
      </c>
      <c r="K199" s="2" t="s">
        <v>598</v>
      </c>
      <c r="L199" s="2" t="s">
        <v>598</v>
      </c>
      <c r="M199" s="2" t="s">
        <v>598</v>
      </c>
      <c r="N199" s="2" t="s">
        <v>598</v>
      </c>
      <c r="O199" s="2" t="s">
        <v>598</v>
      </c>
      <c r="P199" s="2" t="s">
        <v>598</v>
      </c>
      <c r="Q199" s="2" t="s">
        <v>599</v>
      </c>
      <c r="R199" s="2" t="s">
        <v>598</v>
      </c>
      <c r="S199" s="2" t="s">
        <v>598</v>
      </c>
      <c r="T199" s="2" t="s">
        <v>598</v>
      </c>
      <c r="U199" s="2" t="s">
        <v>598</v>
      </c>
      <c r="V199" s="2" t="s">
        <v>598</v>
      </c>
      <c r="Y199" s="20">
        <f t="shared" si="3"/>
        <v>0</v>
      </c>
    </row>
    <row r="200" spans="1:25" ht="15" customHeight="1" x14ac:dyDescent="0.2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T200" s="2" t="s">
        <v>599</v>
      </c>
      <c r="U200" s="2" t="s">
        <v>599</v>
      </c>
      <c r="V200" s="2" t="s">
        <v>599</v>
      </c>
      <c r="Y200" s="20">
        <f t="shared" si="3"/>
        <v>0</v>
      </c>
    </row>
    <row r="201" spans="1:25" ht="15" customHeight="1" x14ac:dyDescent="0.25">
      <c r="A201" s="2" t="s">
        <v>291</v>
      </c>
      <c r="B201" s="2" t="s">
        <v>292</v>
      </c>
      <c r="C201" s="2">
        <v>2014</v>
      </c>
      <c r="D201" s="2" t="s">
        <v>599</v>
      </c>
      <c r="E201" s="2" t="s">
        <v>598</v>
      </c>
      <c r="F201" s="2" t="s">
        <v>598</v>
      </c>
      <c r="G201" s="2" t="s">
        <v>598</v>
      </c>
      <c r="H201" s="2" t="s">
        <v>598</v>
      </c>
      <c r="I201" s="2" t="s">
        <v>598</v>
      </c>
      <c r="J201" s="2" t="s">
        <v>599</v>
      </c>
      <c r="K201" s="2" t="s">
        <v>598</v>
      </c>
      <c r="L201" s="2" t="s">
        <v>598</v>
      </c>
      <c r="M201" s="2" t="s">
        <v>598</v>
      </c>
      <c r="N201" s="2" t="s">
        <v>598</v>
      </c>
      <c r="O201" s="2" t="s">
        <v>598</v>
      </c>
      <c r="P201" s="2" t="s">
        <v>598</v>
      </c>
      <c r="Q201" s="2" t="s">
        <v>599</v>
      </c>
      <c r="R201" s="2" t="s">
        <v>598</v>
      </c>
      <c r="S201" s="2" t="s">
        <v>598</v>
      </c>
      <c r="T201" s="2" t="s">
        <v>598</v>
      </c>
      <c r="U201" s="2" t="s">
        <v>598</v>
      </c>
      <c r="V201" s="2" t="s">
        <v>598</v>
      </c>
      <c r="Y201" s="20">
        <f t="shared" si="3"/>
        <v>0</v>
      </c>
    </row>
    <row r="202" spans="1:25" ht="15" customHeight="1" x14ac:dyDescent="0.25">
      <c r="A202" s="2" t="s">
        <v>291</v>
      </c>
      <c r="B202" s="2" t="s">
        <v>293</v>
      </c>
      <c r="C202" s="2">
        <v>2014</v>
      </c>
      <c r="D202" s="2" t="s">
        <v>599</v>
      </c>
      <c r="E202" s="2" t="s">
        <v>598</v>
      </c>
      <c r="F202" s="2" t="s">
        <v>598</v>
      </c>
      <c r="G202" s="2" t="s">
        <v>598</v>
      </c>
      <c r="H202" s="2" t="s">
        <v>598</v>
      </c>
      <c r="I202" s="2" t="s">
        <v>598</v>
      </c>
      <c r="J202" s="2" t="s">
        <v>599</v>
      </c>
      <c r="K202" s="2" t="s">
        <v>598</v>
      </c>
      <c r="L202" s="2" t="s">
        <v>598</v>
      </c>
      <c r="M202" s="2" t="s">
        <v>598</v>
      </c>
      <c r="N202" s="2" t="s">
        <v>598</v>
      </c>
      <c r="O202" s="2" t="s">
        <v>598</v>
      </c>
      <c r="P202" s="2" t="s">
        <v>598</v>
      </c>
      <c r="Q202" s="2" t="s">
        <v>599</v>
      </c>
      <c r="R202" s="2" t="s">
        <v>598</v>
      </c>
      <c r="S202" s="2" t="s">
        <v>598</v>
      </c>
      <c r="T202" s="2" t="s">
        <v>598</v>
      </c>
      <c r="U202" s="2" t="s">
        <v>598</v>
      </c>
      <c r="V202" s="2" t="s">
        <v>598</v>
      </c>
      <c r="Y202" s="20">
        <f t="shared" si="3"/>
        <v>0</v>
      </c>
    </row>
    <row r="203" spans="1:25" ht="15" customHeight="1" x14ac:dyDescent="0.25">
      <c r="A203" s="2" t="s">
        <v>291</v>
      </c>
      <c r="B203" s="2" t="s">
        <v>294</v>
      </c>
      <c r="C203" s="2">
        <v>2014</v>
      </c>
      <c r="D203" s="2" t="s">
        <v>599</v>
      </c>
      <c r="E203" s="2" t="s">
        <v>598</v>
      </c>
      <c r="F203" s="2" t="s">
        <v>598</v>
      </c>
      <c r="G203" s="2" t="s">
        <v>598</v>
      </c>
      <c r="H203" s="2" t="s">
        <v>598</v>
      </c>
      <c r="I203" s="2" t="s">
        <v>598</v>
      </c>
      <c r="J203" s="2" t="s">
        <v>599</v>
      </c>
      <c r="K203" s="2" t="s">
        <v>598</v>
      </c>
      <c r="L203" s="2" t="s">
        <v>598</v>
      </c>
      <c r="M203" s="2" t="s">
        <v>598</v>
      </c>
      <c r="N203" s="2" t="s">
        <v>598</v>
      </c>
      <c r="O203" s="2" t="s">
        <v>598</v>
      </c>
      <c r="P203" s="2" t="s">
        <v>598</v>
      </c>
      <c r="Q203" s="2" t="s">
        <v>599</v>
      </c>
      <c r="R203" s="2" t="s">
        <v>598</v>
      </c>
      <c r="S203" s="2" t="s">
        <v>598</v>
      </c>
      <c r="T203" s="2" t="s">
        <v>598</v>
      </c>
      <c r="U203" s="2" t="s">
        <v>598</v>
      </c>
      <c r="V203" s="2" t="s">
        <v>598</v>
      </c>
      <c r="Y203" s="20">
        <f t="shared" si="3"/>
        <v>0</v>
      </c>
    </row>
    <row r="204" spans="1:25" ht="15" customHeight="1" x14ac:dyDescent="0.25">
      <c r="A204" s="2" t="s">
        <v>291</v>
      </c>
      <c r="B204" s="2" t="s">
        <v>295</v>
      </c>
      <c r="C204" s="2">
        <v>2014</v>
      </c>
      <c r="D204" s="2" t="s">
        <v>696</v>
      </c>
      <c r="E204" s="2" t="s">
        <v>685</v>
      </c>
      <c r="F204" s="2">
        <v>2.931</v>
      </c>
      <c r="G204" s="2" t="s">
        <v>598</v>
      </c>
      <c r="H204" s="2" t="s">
        <v>598</v>
      </c>
      <c r="I204" s="2" t="s">
        <v>598</v>
      </c>
      <c r="J204" s="2" t="s">
        <v>599</v>
      </c>
      <c r="K204" s="2" t="s">
        <v>598</v>
      </c>
      <c r="L204" s="2" t="s">
        <v>598</v>
      </c>
      <c r="M204" s="2" t="s">
        <v>598</v>
      </c>
      <c r="N204" s="2" t="s">
        <v>598</v>
      </c>
      <c r="O204" s="2" t="s">
        <v>598</v>
      </c>
      <c r="P204" s="2" t="s">
        <v>598</v>
      </c>
      <c r="Q204" s="2" t="s">
        <v>599</v>
      </c>
      <c r="R204" s="2" t="s">
        <v>598</v>
      </c>
      <c r="S204" s="2" t="s">
        <v>598</v>
      </c>
      <c r="T204" s="2" t="s">
        <v>598</v>
      </c>
      <c r="U204" s="2" t="s">
        <v>598</v>
      </c>
      <c r="V204" s="2" t="s">
        <v>598</v>
      </c>
      <c r="Y204" s="20">
        <f t="shared" si="3"/>
        <v>2.931</v>
      </c>
    </row>
    <row r="205" spans="1:25" ht="15" customHeight="1" x14ac:dyDescent="0.25">
      <c r="A205" s="2" t="s">
        <v>291</v>
      </c>
      <c r="B205" s="2" t="s">
        <v>296</v>
      </c>
      <c r="C205" s="2">
        <v>2014</v>
      </c>
      <c r="D205" s="2" t="s">
        <v>696</v>
      </c>
      <c r="E205" s="2" t="s">
        <v>685</v>
      </c>
      <c r="F205" s="2">
        <v>4.9899999999999999E-4</v>
      </c>
      <c r="G205" s="2" t="s">
        <v>598</v>
      </c>
      <c r="H205" s="2" t="s">
        <v>598</v>
      </c>
      <c r="I205" s="2" t="s">
        <v>598</v>
      </c>
      <c r="J205" s="2" t="s">
        <v>599</v>
      </c>
      <c r="K205" s="2" t="s">
        <v>598</v>
      </c>
      <c r="L205" s="2" t="s">
        <v>598</v>
      </c>
      <c r="M205" s="2" t="s">
        <v>598</v>
      </c>
      <c r="N205" s="2" t="s">
        <v>598</v>
      </c>
      <c r="O205" s="2" t="s">
        <v>598</v>
      </c>
      <c r="P205" s="2" t="s">
        <v>598</v>
      </c>
      <c r="Q205" s="2" t="s">
        <v>599</v>
      </c>
      <c r="R205" s="2" t="s">
        <v>598</v>
      </c>
      <c r="S205" s="2" t="s">
        <v>598</v>
      </c>
      <c r="T205" s="2" t="s">
        <v>598</v>
      </c>
      <c r="U205" s="2" t="s">
        <v>598</v>
      </c>
      <c r="V205" s="2" t="s">
        <v>598</v>
      </c>
      <c r="Y205" s="20">
        <f t="shared" si="3"/>
        <v>4.9899999999999999E-4</v>
      </c>
    </row>
    <row r="206" spans="1:25" ht="15" customHeight="1" x14ac:dyDescent="0.25">
      <c r="A206" s="2" t="s">
        <v>297</v>
      </c>
      <c r="B206" s="2" t="s">
        <v>298</v>
      </c>
      <c r="C206" s="2">
        <v>2014</v>
      </c>
      <c r="D206" s="2" t="s">
        <v>599</v>
      </c>
      <c r="E206" s="2" t="s">
        <v>598</v>
      </c>
      <c r="F206" s="2" t="s">
        <v>598</v>
      </c>
      <c r="G206" s="2" t="s">
        <v>598</v>
      </c>
      <c r="H206" s="2" t="s">
        <v>598</v>
      </c>
      <c r="I206" s="2" t="s">
        <v>598</v>
      </c>
      <c r="J206" s="2" t="s">
        <v>599</v>
      </c>
      <c r="K206" s="2" t="s">
        <v>598</v>
      </c>
      <c r="L206" s="2" t="s">
        <v>598</v>
      </c>
      <c r="M206" s="2" t="s">
        <v>598</v>
      </c>
      <c r="N206" s="2" t="s">
        <v>598</v>
      </c>
      <c r="O206" s="2" t="s">
        <v>598</v>
      </c>
      <c r="P206" s="2" t="s">
        <v>598</v>
      </c>
      <c r="Q206" s="2" t="s">
        <v>599</v>
      </c>
      <c r="R206" s="2" t="s">
        <v>598</v>
      </c>
      <c r="S206" s="2" t="s">
        <v>598</v>
      </c>
      <c r="T206" s="2" t="s">
        <v>598</v>
      </c>
      <c r="U206" s="2" t="s">
        <v>598</v>
      </c>
      <c r="V206" s="2" t="s">
        <v>598</v>
      </c>
      <c r="Y206" s="20">
        <f t="shared" si="3"/>
        <v>0</v>
      </c>
    </row>
    <row r="207" spans="1:25" ht="15" customHeight="1" x14ac:dyDescent="0.25">
      <c r="A207" s="2" t="s">
        <v>297</v>
      </c>
      <c r="B207" s="2" t="s">
        <v>299</v>
      </c>
      <c r="C207" s="2">
        <v>2014</v>
      </c>
      <c r="D207" s="2" t="s">
        <v>599</v>
      </c>
      <c r="E207" s="2" t="s">
        <v>598</v>
      </c>
      <c r="F207" s="2" t="s">
        <v>598</v>
      </c>
      <c r="G207" s="2" t="s">
        <v>598</v>
      </c>
      <c r="H207" s="2" t="s">
        <v>598</v>
      </c>
      <c r="I207" s="2" t="s">
        <v>598</v>
      </c>
      <c r="J207" s="2" t="s">
        <v>599</v>
      </c>
      <c r="K207" s="2" t="s">
        <v>598</v>
      </c>
      <c r="L207" s="2" t="s">
        <v>598</v>
      </c>
      <c r="M207" s="2" t="s">
        <v>598</v>
      </c>
      <c r="N207" s="2" t="s">
        <v>598</v>
      </c>
      <c r="O207" s="2" t="s">
        <v>598</v>
      </c>
      <c r="P207" s="2" t="s">
        <v>598</v>
      </c>
      <c r="Q207" s="2" t="s">
        <v>599</v>
      </c>
      <c r="R207" s="2" t="s">
        <v>598</v>
      </c>
      <c r="S207" s="2" t="s">
        <v>598</v>
      </c>
      <c r="T207" s="2" t="s">
        <v>598</v>
      </c>
      <c r="U207" s="2" t="s">
        <v>598</v>
      </c>
      <c r="V207" s="2" t="s">
        <v>598</v>
      </c>
      <c r="Y207" s="20">
        <f t="shared" si="3"/>
        <v>0</v>
      </c>
    </row>
    <row r="208" spans="1:25" ht="15" customHeight="1" x14ac:dyDescent="0.25">
      <c r="A208" s="2" t="s">
        <v>300</v>
      </c>
      <c r="B208" s="2" t="s">
        <v>301</v>
      </c>
      <c r="C208" s="2">
        <v>2014</v>
      </c>
      <c r="D208" s="2" t="s">
        <v>599</v>
      </c>
      <c r="E208" s="2" t="s">
        <v>598</v>
      </c>
      <c r="F208" s="2" t="s">
        <v>598</v>
      </c>
      <c r="G208" s="2" t="s">
        <v>598</v>
      </c>
      <c r="H208" s="2" t="s">
        <v>598</v>
      </c>
      <c r="I208" s="2" t="s">
        <v>598</v>
      </c>
      <c r="J208" s="2" t="s">
        <v>599</v>
      </c>
      <c r="K208" s="2" t="s">
        <v>598</v>
      </c>
      <c r="L208" s="2" t="s">
        <v>598</v>
      </c>
      <c r="M208" s="2" t="s">
        <v>598</v>
      </c>
      <c r="N208" s="2" t="s">
        <v>598</v>
      </c>
      <c r="O208" s="2" t="s">
        <v>598</v>
      </c>
      <c r="P208" s="2" t="s">
        <v>598</v>
      </c>
      <c r="Q208" s="2" t="s">
        <v>599</v>
      </c>
      <c r="R208" s="2" t="s">
        <v>598</v>
      </c>
      <c r="S208" s="2" t="s">
        <v>598</v>
      </c>
      <c r="T208" s="2" t="s">
        <v>598</v>
      </c>
      <c r="U208" s="2" t="s">
        <v>598</v>
      </c>
      <c r="V208" s="2" t="s">
        <v>598</v>
      </c>
      <c r="Y208" s="20">
        <f t="shared" si="3"/>
        <v>0</v>
      </c>
    </row>
    <row r="209" spans="1:25" ht="15" customHeight="1" x14ac:dyDescent="0.25">
      <c r="A209" s="2" t="s">
        <v>302</v>
      </c>
      <c r="B209" s="2" t="s">
        <v>303</v>
      </c>
      <c r="C209" s="2">
        <v>2014</v>
      </c>
      <c r="D209" s="2" t="s">
        <v>599</v>
      </c>
      <c r="E209" s="2" t="s">
        <v>598</v>
      </c>
      <c r="F209" s="2" t="s">
        <v>598</v>
      </c>
      <c r="G209" s="2" t="s">
        <v>598</v>
      </c>
      <c r="H209" s="2" t="s">
        <v>598</v>
      </c>
      <c r="I209" s="2" t="s">
        <v>598</v>
      </c>
      <c r="J209" s="2" t="s">
        <v>599</v>
      </c>
      <c r="K209" s="2" t="s">
        <v>598</v>
      </c>
      <c r="L209" s="2" t="s">
        <v>598</v>
      </c>
      <c r="M209" s="2" t="s">
        <v>598</v>
      </c>
      <c r="N209" s="2" t="s">
        <v>598</v>
      </c>
      <c r="O209" s="2" t="s">
        <v>598</v>
      </c>
      <c r="P209" s="2" t="s">
        <v>598</v>
      </c>
      <c r="Q209" s="2" t="s">
        <v>599</v>
      </c>
      <c r="R209" s="2" t="s">
        <v>598</v>
      </c>
      <c r="S209" s="2" t="s">
        <v>598</v>
      </c>
      <c r="T209" s="2" t="s">
        <v>598</v>
      </c>
      <c r="U209" s="2" t="s">
        <v>598</v>
      </c>
      <c r="V209" s="2" t="s">
        <v>598</v>
      </c>
      <c r="Y209" s="20">
        <f t="shared" si="3"/>
        <v>0</v>
      </c>
    </row>
    <row r="210" spans="1:25" ht="15" customHeight="1" x14ac:dyDescent="0.25">
      <c r="A210" s="2" t="s">
        <v>302</v>
      </c>
      <c r="B210" s="2" t="s">
        <v>304</v>
      </c>
      <c r="C210" s="2">
        <v>2014</v>
      </c>
      <c r="D210" s="2" t="s">
        <v>599</v>
      </c>
      <c r="E210" s="2" t="s">
        <v>598</v>
      </c>
      <c r="F210" s="2" t="s">
        <v>598</v>
      </c>
      <c r="G210" s="2" t="s">
        <v>598</v>
      </c>
      <c r="H210" s="2" t="s">
        <v>598</v>
      </c>
      <c r="I210" s="2" t="s">
        <v>598</v>
      </c>
      <c r="J210" s="2" t="s">
        <v>599</v>
      </c>
      <c r="K210" s="2" t="s">
        <v>598</v>
      </c>
      <c r="L210" s="2" t="s">
        <v>598</v>
      </c>
      <c r="M210" s="2" t="s">
        <v>598</v>
      </c>
      <c r="N210" s="2" t="s">
        <v>598</v>
      </c>
      <c r="O210" s="2" t="s">
        <v>598</v>
      </c>
      <c r="P210" s="2" t="s">
        <v>598</v>
      </c>
      <c r="Q210" s="2" t="s">
        <v>599</v>
      </c>
      <c r="R210" s="2" t="s">
        <v>598</v>
      </c>
      <c r="S210" s="2" t="s">
        <v>598</v>
      </c>
      <c r="T210" s="2" t="s">
        <v>598</v>
      </c>
      <c r="U210" s="2" t="s">
        <v>598</v>
      </c>
      <c r="V210" s="2" t="s">
        <v>598</v>
      </c>
      <c r="Y210" s="20">
        <f t="shared" si="3"/>
        <v>0</v>
      </c>
    </row>
    <row r="211" spans="1:25" ht="15" customHeight="1" x14ac:dyDescent="0.25">
      <c r="A211" s="2" t="s">
        <v>302</v>
      </c>
      <c r="B211" s="2" t="s">
        <v>305</v>
      </c>
      <c r="C211" s="2">
        <v>2014</v>
      </c>
      <c r="D211" s="2" t="s">
        <v>599</v>
      </c>
      <c r="E211" s="2" t="s">
        <v>598</v>
      </c>
      <c r="F211" s="2" t="s">
        <v>598</v>
      </c>
      <c r="G211" s="2" t="s">
        <v>598</v>
      </c>
      <c r="H211" s="2" t="s">
        <v>598</v>
      </c>
      <c r="I211" s="2" t="s">
        <v>598</v>
      </c>
      <c r="J211" s="2" t="s">
        <v>599</v>
      </c>
      <c r="K211" s="2" t="s">
        <v>598</v>
      </c>
      <c r="L211" s="2" t="s">
        <v>598</v>
      </c>
      <c r="M211" s="2" t="s">
        <v>598</v>
      </c>
      <c r="N211" s="2" t="s">
        <v>598</v>
      </c>
      <c r="O211" s="2" t="s">
        <v>598</v>
      </c>
      <c r="P211" s="2" t="s">
        <v>598</v>
      </c>
      <c r="Q211" s="2" t="s">
        <v>599</v>
      </c>
      <c r="R211" s="2" t="s">
        <v>598</v>
      </c>
      <c r="S211" s="2" t="s">
        <v>598</v>
      </c>
      <c r="T211" s="2" t="s">
        <v>598</v>
      </c>
      <c r="U211" s="2" t="s">
        <v>598</v>
      </c>
      <c r="V211" s="2" t="s">
        <v>598</v>
      </c>
      <c r="Y211" s="20">
        <f t="shared" si="3"/>
        <v>0</v>
      </c>
    </row>
    <row r="212" spans="1:25" ht="15" customHeight="1" x14ac:dyDescent="0.25">
      <c r="A212" s="2" t="s">
        <v>306</v>
      </c>
      <c r="B212" s="2" t="s">
        <v>307</v>
      </c>
      <c r="C212" s="2">
        <v>2014</v>
      </c>
      <c r="D212" s="2" t="s">
        <v>599</v>
      </c>
      <c r="E212" s="2" t="s">
        <v>598</v>
      </c>
      <c r="F212" s="2" t="s">
        <v>598</v>
      </c>
      <c r="G212" s="2" t="s">
        <v>598</v>
      </c>
      <c r="H212" s="2" t="s">
        <v>598</v>
      </c>
      <c r="I212" s="2" t="s">
        <v>598</v>
      </c>
      <c r="J212" s="2" t="s">
        <v>599</v>
      </c>
      <c r="K212" s="2" t="s">
        <v>598</v>
      </c>
      <c r="L212" s="2" t="s">
        <v>598</v>
      </c>
      <c r="M212" s="2" t="s">
        <v>598</v>
      </c>
      <c r="N212" s="2" t="s">
        <v>598</v>
      </c>
      <c r="O212" s="2" t="s">
        <v>598</v>
      </c>
      <c r="P212" s="2" t="s">
        <v>598</v>
      </c>
      <c r="Q212" s="2" t="s">
        <v>599</v>
      </c>
      <c r="R212" s="2" t="s">
        <v>598</v>
      </c>
      <c r="S212" s="2" t="s">
        <v>598</v>
      </c>
      <c r="T212" s="2" t="s">
        <v>598</v>
      </c>
      <c r="U212" s="2" t="s">
        <v>598</v>
      </c>
      <c r="V212" s="2" t="s">
        <v>598</v>
      </c>
      <c r="Y212" s="20">
        <f t="shared" si="3"/>
        <v>0</v>
      </c>
    </row>
    <row r="213" spans="1:25" ht="15" customHeight="1" x14ac:dyDescent="0.25">
      <c r="A213" s="2" t="s">
        <v>308</v>
      </c>
      <c r="B213" s="2" t="s">
        <v>309</v>
      </c>
      <c r="C213" s="2">
        <v>2014</v>
      </c>
      <c r="D213" s="2" t="s">
        <v>599</v>
      </c>
      <c r="E213" s="2" t="s">
        <v>598</v>
      </c>
      <c r="F213" s="2" t="s">
        <v>598</v>
      </c>
      <c r="G213" s="2" t="s">
        <v>598</v>
      </c>
      <c r="H213" s="2" t="s">
        <v>598</v>
      </c>
      <c r="I213" s="2" t="s">
        <v>598</v>
      </c>
      <c r="J213" s="2" t="s">
        <v>599</v>
      </c>
      <c r="K213" s="2" t="s">
        <v>598</v>
      </c>
      <c r="L213" s="2" t="s">
        <v>598</v>
      </c>
      <c r="M213" s="2" t="s">
        <v>598</v>
      </c>
      <c r="N213" s="2" t="s">
        <v>598</v>
      </c>
      <c r="O213" s="2" t="s">
        <v>598</v>
      </c>
      <c r="P213" s="2" t="s">
        <v>598</v>
      </c>
      <c r="Q213" s="2" t="s">
        <v>599</v>
      </c>
      <c r="R213" s="2" t="s">
        <v>598</v>
      </c>
      <c r="S213" s="2" t="s">
        <v>598</v>
      </c>
      <c r="T213" s="2" t="s">
        <v>598</v>
      </c>
      <c r="U213" s="2" t="s">
        <v>598</v>
      </c>
      <c r="V213" s="2" t="s">
        <v>598</v>
      </c>
      <c r="Y213" s="20">
        <f t="shared" si="3"/>
        <v>0</v>
      </c>
    </row>
    <row r="214" spans="1:25" ht="15" customHeight="1" x14ac:dyDescent="0.25">
      <c r="A214" s="2" t="s">
        <v>308</v>
      </c>
      <c r="B214" s="2" t="s">
        <v>310</v>
      </c>
      <c r="C214" s="2">
        <v>2014</v>
      </c>
      <c r="D214" s="2" t="s">
        <v>599</v>
      </c>
      <c r="E214" s="2" t="s">
        <v>598</v>
      </c>
      <c r="F214" s="2" t="s">
        <v>598</v>
      </c>
      <c r="G214" s="2" t="s">
        <v>598</v>
      </c>
      <c r="H214" s="2" t="s">
        <v>598</v>
      </c>
      <c r="I214" s="2" t="s">
        <v>598</v>
      </c>
      <c r="J214" s="2" t="s">
        <v>599</v>
      </c>
      <c r="K214" s="2" t="s">
        <v>598</v>
      </c>
      <c r="L214" s="2" t="s">
        <v>598</v>
      </c>
      <c r="M214" s="2" t="s">
        <v>598</v>
      </c>
      <c r="N214" s="2" t="s">
        <v>598</v>
      </c>
      <c r="O214" s="2" t="s">
        <v>598</v>
      </c>
      <c r="P214" s="2" t="s">
        <v>598</v>
      </c>
      <c r="Q214" s="2" t="s">
        <v>599</v>
      </c>
      <c r="R214" s="2" t="s">
        <v>598</v>
      </c>
      <c r="S214" s="2" t="s">
        <v>598</v>
      </c>
      <c r="T214" s="2" t="s">
        <v>598</v>
      </c>
      <c r="U214" s="2" t="s">
        <v>598</v>
      </c>
      <c r="V214" s="2" t="s">
        <v>598</v>
      </c>
      <c r="Y214" s="20">
        <f t="shared" si="3"/>
        <v>0</v>
      </c>
    </row>
    <row r="215" spans="1:25" ht="15" customHeight="1" x14ac:dyDescent="0.25">
      <c r="A215" s="2" t="s">
        <v>308</v>
      </c>
      <c r="B215" s="2" t="s">
        <v>311</v>
      </c>
      <c r="C215" s="2">
        <v>2014</v>
      </c>
      <c r="D215" s="2" t="s">
        <v>599</v>
      </c>
      <c r="E215" s="2" t="s">
        <v>598</v>
      </c>
      <c r="F215" s="2" t="s">
        <v>598</v>
      </c>
      <c r="G215" s="2" t="s">
        <v>598</v>
      </c>
      <c r="H215" s="2" t="s">
        <v>598</v>
      </c>
      <c r="I215" s="2" t="s">
        <v>598</v>
      </c>
      <c r="J215" s="2" t="s">
        <v>599</v>
      </c>
      <c r="K215" s="2" t="s">
        <v>598</v>
      </c>
      <c r="L215" s="2" t="s">
        <v>598</v>
      </c>
      <c r="M215" s="2" t="s">
        <v>598</v>
      </c>
      <c r="N215" s="2" t="s">
        <v>598</v>
      </c>
      <c r="O215" s="2" t="s">
        <v>598</v>
      </c>
      <c r="P215" s="2" t="s">
        <v>598</v>
      </c>
      <c r="Q215" s="2" t="s">
        <v>599</v>
      </c>
      <c r="R215" s="2" t="s">
        <v>598</v>
      </c>
      <c r="S215" s="2" t="s">
        <v>598</v>
      </c>
      <c r="T215" s="2" t="s">
        <v>598</v>
      </c>
      <c r="U215" s="2" t="s">
        <v>598</v>
      </c>
      <c r="V215" s="2" t="s">
        <v>598</v>
      </c>
      <c r="Y215" s="20">
        <f t="shared" si="3"/>
        <v>0</v>
      </c>
    </row>
    <row r="216" spans="1:25" ht="15" customHeight="1" x14ac:dyDescent="0.25">
      <c r="A216" s="2" t="s">
        <v>312</v>
      </c>
      <c r="B216" s="2" t="s">
        <v>313</v>
      </c>
      <c r="C216" s="2">
        <v>2014</v>
      </c>
      <c r="D216" s="2" t="s">
        <v>599</v>
      </c>
      <c r="E216" s="2" t="s">
        <v>598</v>
      </c>
      <c r="F216" s="2" t="s">
        <v>598</v>
      </c>
      <c r="G216" s="2" t="s">
        <v>598</v>
      </c>
      <c r="H216" s="2" t="s">
        <v>598</v>
      </c>
      <c r="I216" s="2" t="s">
        <v>598</v>
      </c>
      <c r="J216" s="2" t="s">
        <v>599</v>
      </c>
      <c r="K216" s="2" t="s">
        <v>598</v>
      </c>
      <c r="L216" s="2" t="s">
        <v>598</v>
      </c>
      <c r="M216" s="2" t="s">
        <v>598</v>
      </c>
      <c r="N216" s="2" t="s">
        <v>598</v>
      </c>
      <c r="O216" s="2" t="s">
        <v>598</v>
      </c>
      <c r="P216" s="2" t="s">
        <v>598</v>
      </c>
      <c r="Q216" s="2" t="s">
        <v>599</v>
      </c>
      <c r="R216" s="2" t="s">
        <v>598</v>
      </c>
      <c r="S216" s="2" t="s">
        <v>598</v>
      </c>
      <c r="T216" s="2" t="s">
        <v>598</v>
      </c>
      <c r="U216" s="2" t="s">
        <v>598</v>
      </c>
      <c r="V216" s="2" t="s">
        <v>598</v>
      </c>
      <c r="Y216" s="20">
        <f t="shared" si="3"/>
        <v>0</v>
      </c>
    </row>
    <row r="217" spans="1:25" ht="15" customHeight="1" x14ac:dyDescent="0.25">
      <c r="A217" s="2" t="s">
        <v>314</v>
      </c>
      <c r="B217" s="2" t="s">
        <v>315</v>
      </c>
      <c r="C217" s="2">
        <v>2014</v>
      </c>
      <c r="D217" s="2" t="s">
        <v>599</v>
      </c>
      <c r="E217" s="2" t="s">
        <v>598</v>
      </c>
      <c r="F217" s="2" t="s">
        <v>598</v>
      </c>
      <c r="G217" s="2" t="s">
        <v>598</v>
      </c>
      <c r="H217" s="2" t="s">
        <v>598</v>
      </c>
      <c r="I217" s="2" t="s">
        <v>598</v>
      </c>
      <c r="J217" s="2" t="s">
        <v>599</v>
      </c>
      <c r="K217" s="2" t="s">
        <v>598</v>
      </c>
      <c r="L217" s="2" t="s">
        <v>598</v>
      </c>
      <c r="M217" s="2" t="s">
        <v>598</v>
      </c>
      <c r="N217" s="2" t="s">
        <v>598</v>
      </c>
      <c r="O217" s="2" t="s">
        <v>598</v>
      </c>
      <c r="P217" s="2" t="s">
        <v>598</v>
      </c>
      <c r="Q217" s="2" t="s">
        <v>599</v>
      </c>
      <c r="R217" s="2" t="s">
        <v>598</v>
      </c>
      <c r="S217" s="2" t="s">
        <v>598</v>
      </c>
      <c r="T217" s="2" t="s">
        <v>598</v>
      </c>
      <c r="U217" s="2" t="s">
        <v>598</v>
      </c>
      <c r="V217" s="2" t="s">
        <v>598</v>
      </c>
      <c r="Y217" s="20">
        <f t="shared" si="3"/>
        <v>0</v>
      </c>
    </row>
    <row r="218" spans="1:25" ht="15" customHeight="1" x14ac:dyDescent="0.25">
      <c r="A218" s="2" t="s">
        <v>316</v>
      </c>
      <c r="B218" s="2" t="s">
        <v>317</v>
      </c>
      <c r="C218" s="2">
        <v>2014</v>
      </c>
      <c r="D218" s="2" t="s">
        <v>599</v>
      </c>
      <c r="E218" s="2" t="s">
        <v>598</v>
      </c>
      <c r="F218" s="2" t="s">
        <v>598</v>
      </c>
      <c r="G218" s="2" t="s">
        <v>598</v>
      </c>
      <c r="H218" s="2" t="s">
        <v>598</v>
      </c>
      <c r="I218" s="2" t="s">
        <v>598</v>
      </c>
      <c r="J218" s="2" t="s">
        <v>599</v>
      </c>
      <c r="K218" s="2" t="s">
        <v>598</v>
      </c>
      <c r="L218" s="2" t="s">
        <v>598</v>
      </c>
      <c r="M218" s="2" t="s">
        <v>598</v>
      </c>
      <c r="N218" s="2" t="s">
        <v>598</v>
      </c>
      <c r="O218" s="2" t="s">
        <v>598</v>
      </c>
      <c r="P218" s="2" t="s">
        <v>598</v>
      </c>
      <c r="Q218" s="2" t="s">
        <v>599</v>
      </c>
      <c r="R218" s="2" t="s">
        <v>598</v>
      </c>
      <c r="S218" s="2" t="s">
        <v>598</v>
      </c>
      <c r="T218" s="2" t="s">
        <v>598</v>
      </c>
      <c r="U218" s="2" t="s">
        <v>598</v>
      </c>
      <c r="V218" s="2" t="s">
        <v>598</v>
      </c>
      <c r="Y218" s="20">
        <f t="shared" si="3"/>
        <v>0</v>
      </c>
    </row>
    <row r="219" spans="1:25" ht="15" customHeight="1" x14ac:dyDescent="0.2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T219" s="2" t="s">
        <v>599</v>
      </c>
      <c r="U219" s="2" t="s">
        <v>599</v>
      </c>
      <c r="V219" s="2" t="s">
        <v>599</v>
      </c>
      <c r="Y219" s="20">
        <f t="shared" si="3"/>
        <v>0</v>
      </c>
    </row>
    <row r="220" spans="1:25" ht="15" customHeight="1" x14ac:dyDescent="0.25">
      <c r="A220" s="2" t="s">
        <v>320</v>
      </c>
      <c r="B220" s="2" t="s">
        <v>321</v>
      </c>
      <c r="C220" s="2">
        <v>2014</v>
      </c>
      <c r="D220" s="2" t="s">
        <v>697</v>
      </c>
      <c r="E220" s="2" t="s">
        <v>658</v>
      </c>
      <c r="F220" s="2">
        <v>15.8</v>
      </c>
      <c r="G220" s="2" t="s">
        <v>598</v>
      </c>
      <c r="H220" s="2">
        <v>0</v>
      </c>
      <c r="I220" s="2">
        <v>100</v>
      </c>
      <c r="J220" s="2" t="s">
        <v>599</v>
      </c>
      <c r="K220" s="2" t="s">
        <v>598</v>
      </c>
      <c r="L220" s="2" t="s">
        <v>598</v>
      </c>
      <c r="M220" s="2" t="s">
        <v>598</v>
      </c>
      <c r="N220" s="2" t="s">
        <v>598</v>
      </c>
      <c r="O220" s="2" t="s">
        <v>598</v>
      </c>
      <c r="P220" s="2" t="s">
        <v>598</v>
      </c>
      <c r="Q220" s="2" t="s">
        <v>599</v>
      </c>
      <c r="R220" s="2" t="s">
        <v>598</v>
      </c>
      <c r="S220" s="2" t="s">
        <v>598</v>
      </c>
      <c r="T220" s="2" t="s">
        <v>598</v>
      </c>
      <c r="U220" s="2" t="s">
        <v>598</v>
      </c>
      <c r="V220" s="2" t="s">
        <v>598</v>
      </c>
      <c r="Y220" s="20">
        <f t="shared" si="3"/>
        <v>15.8</v>
      </c>
    </row>
    <row r="221" spans="1:25" ht="15" customHeight="1" x14ac:dyDescent="0.25">
      <c r="A221" s="2" t="s">
        <v>322</v>
      </c>
      <c r="B221" s="2" t="s">
        <v>323</v>
      </c>
      <c r="C221" s="2">
        <v>2014</v>
      </c>
      <c r="D221" s="2" t="s">
        <v>599</v>
      </c>
      <c r="E221" s="2" t="s">
        <v>598</v>
      </c>
      <c r="F221" s="2" t="s">
        <v>598</v>
      </c>
      <c r="G221" s="2" t="s">
        <v>598</v>
      </c>
      <c r="H221" s="2" t="s">
        <v>598</v>
      </c>
      <c r="I221" s="2" t="s">
        <v>598</v>
      </c>
      <c r="J221" s="2" t="s">
        <v>599</v>
      </c>
      <c r="K221" s="2" t="s">
        <v>598</v>
      </c>
      <c r="L221" s="2" t="s">
        <v>598</v>
      </c>
      <c r="M221" s="2" t="s">
        <v>598</v>
      </c>
      <c r="N221" s="2" t="s">
        <v>598</v>
      </c>
      <c r="O221" s="2" t="s">
        <v>598</v>
      </c>
      <c r="P221" s="2" t="s">
        <v>598</v>
      </c>
      <c r="Q221" s="2" t="s">
        <v>599</v>
      </c>
      <c r="R221" s="2" t="s">
        <v>598</v>
      </c>
      <c r="S221" s="2" t="s">
        <v>598</v>
      </c>
      <c r="T221" s="2" t="s">
        <v>598</v>
      </c>
      <c r="U221" s="2" t="s">
        <v>598</v>
      </c>
      <c r="V221" s="2" t="s">
        <v>598</v>
      </c>
      <c r="Y221" s="20">
        <f t="shared" si="3"/>
        <v>0</v>
      </c>
    </row>
    <row r="222" spans="1:25" ht="15" customHeight="1" x14ac:dyDescent="0.25">
      <c r="A222" s="2" t="s">
        <v>322</v>
      </c>
      <c r="B222" s="2" t="s">
        <v>324</v>
      </c>
      <c r="C222" s="2">
        <v>2014</v>
      </c>
      <c r="D222" s="2" t="s">
        <v>698</v>
      </c>
      <c r="E222" s="2" t="s">
        <v>658</v>
      </c>
      <c r="F222" s="2">
        <v>3.8</v>
      </c>
      <c r="G222" s="2" t="s">
        <v>677</v>
      </c>
      <c r="H222" s="2">
        <v>0.86</v>
      </c>
      <c r="I222" s="2" t="s">
        <v>598</v>
      </c>
      <c r="J222" s="2" t="s">
        <v>599</v>
      </c>
      <c r="K222" s="2" t="s">
        <v>598</v>
      </c>
      <c r="L222" s="2" t="s">
        <v>598</v>
      </c>
      <c r="M222" s="2" t="s">
        <v>598</v>
      </c>
      <c r="N222" s="2" t="s">
        <v>598</v>
      </c>
      <c r="O222" s="2" t="s">
        <v>598</v>
      </c>
      <c r="P222" s="2" t="s">
        <v>598</v>
      </c>
      <c r="Q222" s="2" t="s">
        <v>599</v>
      </c>
      <c r="R222" s="2" t="s">
        <v>598</v>
      </c>
      <c r="S222" s="2" t="s">
        <v>598</v>
      </c>
      <c r="T222" s="2" t="s">
        <v>598</v>
      </c>
      <c r="U222" s="2" t="s">
        <v>598</v>
      </c>
      <c r="V222" s="2" t="s">
        <v>598</v>
      </c>
      <c r="Y222" s="20">
        <f t="shared" si="3"/>
        <v>4.66</v>
      </c>
    </row>
    <row r="223" spans="1:25" ht="15" customHeight="1" x14ac:dyDescent="0.25">
      <c r="A223" s="2" t="s">
        <v>322</v>
      </c>
      <c r="B223" s="2" t="s">
        <v>325</v>
      </c>
      <c r="C223" s="2">
        <v>2014</v>
      </c>
      <c r="D223" s="2" t="s">
        <v>699</v>
      </c>
      <c r="E223" s="2" t="s">
        <v>658</v>
      </c>
      <c r="F223" s="2">
        <v>1.64</v>
      </c>
      <c r="G223" s="2" t="s">
        <v>598</v>
      </c>
      <c r="H223" s="2" t="s">
        <v>598</v>
      </c>
      <c r="I223" s="2" t="s">
        <v>598</v>
      </c>
      <c r="J223" s="2" t="s">
        <v>599</v>
      </c>
      <c r="K223" s="2" t="s">
        <v>598</v>
      </c>
      <c r="L223" s="2" t="s">
        <v>598</v>
      </c>
      <c r="M223" s="2" t="s">
        <v>598</v>
      </c>
      <c r="N223" s="2" t="s">
        <v>598</v>
      </c>
      <c r="O223" s="2" t="s">
        <v>598</v>
      </c>
      <c r="P223" s="2" t="s">
        <v>598</v>
      </c>
      <c r="Q223" s="2" t="s">
        <v>599</v>
      </c>
      <c r="R223" s="2" t="s">
        <v>598</v>
      </c>
      <c r="S223" s="2" t="s">
        <v>598</v>
      </c>
      <c r="T223" s="2" t="s">
        <v>598</v>
      </c>
      <c r="U223" s="2" t="s">
        <v>598</v>
      </c>
      <c r="V223" s="2" t="s">
        <v>598</v>
      </c>
      <c r="Y223" s="20">
        <f t="shared" si="3"/>
        <v>1.64</v>
      </c>
    </row>
    <row r="224" spans="1:25" ht="15" customHeight="1" x14ac:dyDescent="0.25">
      <c r="A224" s="2" t="s">
        <v>322</v>
      </c>
      <c r="B224" s="2" t="s">
        <v>326</v>
      </c>
      <c r="C224" s="2">
        <v>2014</v>
      </c>
      <c r="D224" s="2" t="s">
        <v>599</v>
      </c>
      <c r="E224" s="2" t="s">
        <v>598</v>
      </c>
      <c r="F224" s="2" t="s">
        <v>598</v>
      </c>
      <c r="G224" s="2" t="s">
        <v>598</v>
      </c>
      <c r="H224" s="2" t="s">
        <v>598</v>
      </c>
      <c r="I224" s="2" t="s">
        <v>598</v>
      </c>
      <c r="J224" s="2" t="s">
        <v>599</v>
      </c>
      <c r="K224" s="2" t="s">
        <v>598</v>
      </c>
      <c r="L224" s="2" t="s">
        <v>598</v>
      </c>
      <c r="M224" s="2" t="s">
        <v>598</v>
      </c>
      <c r="N224" s="2" t="s">
        <v>598</v>
      </c>
      <c r="O224" s="2" t="s">
        <v>598</v>
      </c>
      <c r="P224" s="2" t="s">
        <v>598</v>
      </c>
      <c r="Q224" s="2" t="s">
        <v>599</v>
      </c>
      <c r="R224" s="2" t="s">
        <v>598</v>
      </c>
      <c r="S224" s="2" t="s">
        <v>598</v>
      </c>
      <c r="T224" s="2" t="s">
        <v>598</v>
      </c>
      <c r="U224" s="2" t="s">
        <v>598</v>
      </c>
      <c r="V224" s="2" t="s">
        <v>598</v>
      </c>
      <c r="Y224" s="20">
        <f t="shared" si="3"/>
        <v>0</v>
      </c>
    </row>
    <row r="225" spans="1:25" ht="15" customHeight="1" x14ac:dyDescent="0.2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T225" s="2" t="s">
        <v>599</v>
      </c>
      <c r="U225" s="2" t="s">
        <v>599</v>
      </c>
      <c r="V225" s="2" t="s">
        <v>599</v>
      </c>
      <c r="Y225" s="20">
        <f t="shared" si="3"/>
        <v>0</v>
      </c>
    </row>
    <row r="226" spans="1:25" ht="15" customHeight="1" x14ac:dyDescent="0.2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T226" s="2" t="s">
        <v>599</v>
      </c>
      <c r="U226" s="2" t="s">
        <v>599</v>
      </c>
      <c r="V226" s="2" t="s">
        <v>599</v>
      </c>
      <c r="Y226" s="20">
        <f t="shared" si="3"/>
        <v>0</v>
      </c>
    </row>
    <row r="227" spans="1:25" ht="15" customHeight="1" x14ac:dyDescent="0.25">
      <c r="A227" s="2" t="s">
        <v>331</v>
      </c>
      <c r="B227" s="2" t="s">
        <v>332</v>
      </c>
      <c r="C227" s="2">
        <v>2014</v>
      </c>
      <c r="D227" s="2" t="s">
        <v>599</v>
      </c>
      <c r="E227" s="2" t="s">
        <v>598</v>
      </c>
      <c r="F227" s="2" t="s">
        <v>598</v>
      </c>
      <c r="G227" s="2" t="s">
        <v>598</v>
      </c>
      <c r="H227" s="2" t="s">
        <v>598</v>
      </c>
      <c r="I227" s="2" t="s">
        <v>598</v>
      </c>
      <c r="J227" s="2" t="s">
        <v>599</v>
      </c>
      <c r="K227" s="2" t="s">
        <v>598</v>
      </c>
      <c r="L227" s="2" t="s">
        <v>598</v>
      </c>
      <c r="M227" s="2" t="s">
        <v>598</v>
      </c>
      <c r="N227" s="2" t="s">
        <v>598</v>
      </c>
      <c r="O227" s="2" t="s">
        <v>598</v>
      </c>
      <c r="P227" s="2" t="s">
        <v>598</v>
      </c>
      <c r="Q227" s="2" t="s">
        <v>599</v>
      </c>
      <c r="R227" s="2" t="s">
        <v>598</v>
      </c>
      <c r="S227" s="2" t="s">
        <v>598</v>
      </c>
      <c r="T227" s="2" t="s">
        <v>598</v>
      </c>
      <c r="U227" s="2" t="s">
        <v>598</v>
      </c>
      <c r="V227" s="2" t="s">
        <v>598</v>
      </c>
      <c r="Y227" s="20">
        <f t="shared" si="3"/>
        <v>0</v>
      </c>
    </row>
    <row r="228" spans="1:25" ht="15" customHeight="1" x14ac:dyDescent="0.25">
      <c r="A228" s="2" t="s">
        <v>331</v>
      </c>
      <c r="B228" s="2" t="s">
        <v>333</v>
      </c>
      <c r="C228" s="2">
        <v>2014</v>
      </c>
      <c r="D228" s="2" t="s">
        <v>599</v>
      </c>
      <c r="E228" s="2" t="s">
        <v>598</v>
      </c>
      <c r="F228" s="2" t="s">
        <v>598</v>
      </c>
      <c r="G228" s="2" t="s">
        <v>598</v>
      </c>
      <c r="H228" s="2" t="s">
        <v>598</v>
      </c>
      <c r="I228" s="2" t="s">
        <v>598</v>
      </c>
      <c r="J228" s="2" t="s">
        <v>599</v>
      </c>
      <c r="K228" s="2" t="s">
        <v>598</v>
      </c>
      <c r="L228" s="2" t="s">
        <v>598</v>
      </c>
      <c r="M228" s="2" t="s">
        <v>598</v>
      </c>
      <c r="N228" s="2" t="s">
        <v>598</v>
      </c>
      <c r="O228" s="2" t="s">
        <v>598</v>
      </c>
      <c r="P228" s="2" t="s">
        <v>598</v>
      </c>
      <c r="Q228" s="2" t="s">
        <v>599</v>
      </c>
      <c r="R228" s="2" t="s">
        <v>598</v>
      </c>
      <c r="S228" s="2" t="s">
        <v>598</v>
      </c>
      <c r="T228" s="2" t="s">
        <v>598</v>
      </c>
      <c r="U228" s="2" t="s">
        <v>598</v>
      </c>
      <c r="V228" s="2" t="s">
        <v>598</v>
      </c>
      <c r="Y228" s="20">
        <f t="shared" si="3"/>
        <v>0</v>
      </c>
    </row>
    <row r="229" spans="1:25" ht="15" customHeight="1" x14ac:dyDescent="0.25">
      <c r="A229" s="2" t="s">
        <v>331</v>
      </c>
      <c r="B229" s="2" t="s">
        <v>334</v>
      </c>
      <c r="C229" s="2">
        <v>2014</v>
      </c>
      <c r="D229" s="2" t="s">
        <v>599</v>
      </c>
      <c r="E229" s="2" t="s">
        <v>598</v>
      </c>
      <c r="F229" s="2" t="s">
        <v>598</v>
      </c>
      <c r="G229" s="2" t="s">
        <v>598</v>
      </c>
      <c r="H229" s="2" t="s">
        <v>598</v>
      </c>
      <c r="I229" s="2" t="s">
        <v>598</v>
      </c>
      <c r="J229" s="2" t="s">
        <v>599</v>
      </c>
      <c r="K229" s="2" t="s">
        <v>598</v>
      </c>
      <c r="L229" s="2" t="s">
        <v>598</v>
      </c>
      <c r="M229" s="2" t="s">
        <v>598</v>
      </c>
      <c r="N229" s="2" t="s">
        <v>598</v>
      </c>
      <c r="O229" s="2" t="s">
        <v>598</v>
      </c>
      <c r="P229" s="2" t="s">
        <v>598</v>
      </c>
      <c r="Q229" s="2" t="s">
        <v>599</v>
      </c>
      <c r="R229" s="2" t="s">
        <v>598</v>
      </c>
      <c r="S229" s="2" t="s">
        <v>598</v>
      </c>
      <c r="T229" s="2" t="s">
        <v>598</v>
      </c>
      <c r="U229" s="2" t="s">
        <v>598</v>
      </c>
      <c r="V229" s="2" t="s">
        <v>598</v>
      </c>
      <c r="Y229" s="20">
        <f t="shared" si="3"/>
        <v>0</v>
      </c>
    </row>
    <row r="230" spans="1:25" ht="15" customHeight="1" x14ac:dyDescent="0.25">
      <c r="A230" s="2" t="s">
        <v>331</v>
      </c>
      <c r="B230" s="2" t="s">
        <v>335</v>
      </c>
      <c r="C230" s="2">
        <v>2014</v>
      </c>
      <c r="D230" s="2" t="s">
        <v>599</v>
      </c>
      <c r="E230" s="2" t="s">
        <v>598</v>
      </c>
      <c r="F230" s="2" t="s">
        <v>598</v>
      </c>
      <c r="G230" s="2" t="s">
        <v>598</v>
      </c>
      <c r="H230" s="2" t="s">
        <v>598</v>
      </c>
      <c r="I230" s="2" t="s">
        <v>598</v>
      </c>
      <c r="J230" s="2" t="s">
        <v>599</v>
      </c>
      <c r="K230" s="2" t="s">
        <v>598</v>
      </c>
      <c r="L230" s="2" t="s">
        <v>598</v>
      </c>
      <c r="M230" s="2" t="s">
        <v>598</v>
      </c>
      <c r="N230" s="2" t="s">
        <v>598</v>
      </c>
      <c r="O230" s="2" t="s">
        <v>598</v>
      </c>
      <c r="P230" s="2" t="s">
        <v>598</v>
      </c>
      <c r="Q230" s="2" t="s">
        <v>599</v>
      </c>
      <c r="R230" s="2" t="s">
        <v>598</v>
      </c>
      <c r="S230" s="2" t="s">
        <v>598</v>
      </c>
      <c r="T230" s="2" t="s">
        <v>598</v>
      </c>
      <c r="U230" s="2" t="s">
        <v>598</v>
      </c>
      <c r="V230" s="2" t="s">
        <v>598</v>
      </c>
      <c r="Y230" s="20">
        <f t="shared" si="3"/>
        <v>0</v>
      </c>
    </row>
    <row r="231" spans="1:25" ht="15" customHeight="1" x14ac:dyDescent="0.25">
      <c r="A231" s="2" t="s">
        <v>331</v>
      </c>
      <c r="B231" s="2" t="s">
        <v>336</v>
      </c>
      <c r="C231" s="2">
        <v>2014</v>
      </c>
      <c r="D231" s="2" t="s">
        <v>599</v>
      </c>
      <c r="E231" s="2" t="s">
        <v>598</v>
      </c>
      <c r="F231" s="2" t="s">
        <v>598</v>
      </c>
      <c r="G231" s="2" t="s">
        <v>598</v>
      </c>
      <c r="H231" s="2" t="s">
        <v>598</v>
      </c>
      <c r="I231" s="2" t="s">
        <v>598</v>
      </c>
      <c r="J231" s="2" t="s">
        <v>599</v>
      </c>
      <c r="K231" s="2" t="s">
        <v>598</v>
      </c>
      <c r="L231" s="2" t="s">
        <v>598</v>
      </c>
      <c r="M231" s="2" t="s">
        <v>598</v>
      </c>
      <c r="N231" s="2" t="s">
        <v>598</v>
      </c>
      <c r="O231" s="2" t="s">
        <v>598</v>
      </c>
      <c r="P231" s="2" t="s">
        <v>598</v>
      </c>
      <c r="Q231" s="2" t="s">
        <v>599</v>
      </c>
      <c r="R231" s="2" t="s">
        <v>598</v>
      </c>
      <c r="S231" s="2" t="s">
        <v>598</v>
      </c>
      <c r="T231" s="2" t="s">
        <v>598</v>
      </c>
      <c r="U231" s="2" t="s">
        <v>598</v>
      </c>
      <c r="V231" s="2" t="s">
        <v>598</v>
      </c>
      <c r="Y231" s="20">
        <f t="shared" si="3"/>
        <v>0</v>
      </c>
    </row>
    <row r="232" spans="1:25" ht="15" customHeight="1" x14ac:dyDescent="0.25">
      <c r="A232" s="2" t="s">
        <v>331</v>
      </c>
      <c r="B232" s="2" t="s">
        <v>337</v>
      </c>
      <c r="C232" s="2">
        <v>2014</v>
      </c>
      <c r="D232" s="2" t="s">
        <v>599</v>
      </c>
      <c r="E232" s="2" t="s">
        <v>598</v>
      </c>
      <c r="F232" s="2" t="s">
        <v>598</v>
      </c>
      <c r="G232" s="2" t="s">
        <v>598</v>
      </c>
      <c r="H232" s="2" t="s">
        <v>598</v>
      </c>
      <c r="I232" s="2" t="s">
        <v>598</v>
      </c>
      <c r="J232" s="2" t="s">
        <v>599</v>
      </c>
      <c r="K232" s="2" t="s">
        <v>598</v>
      </c>
      <c r="L232" s="2" t="s">
        <v>598</v>
      </c>
      <c r="M232" s="2" t="s">
        <v>598</v>
      </c>
      <c r="N232" s="2" t="s">
        <v>598</v>
      </c>
      <c r="O232" s="2" t="s">
        <v>598</v>
      </c>
      <c r="P232" s="2" t="s">
        <v>598</v>
      </c>
      <c r="Q232" s="2" t="s">
        <v>599</v>
      </c>
      <c r="R232" s="2" t="s">
        <v>598</v>
      </c>
      <c r="S232" s="2" t="s">
        <v>598</v>
      </c>
      <c r="T232" s="2" t="s">
        <v>598</v>
      </c>
      <c r="U232" s="2" t="s">
        <v>598</v>
      </c>
      <c r="V232" s="2" t="s">
        <v>598</v>
      </c>
      <c r="Y232" s="20">
        <f t="shared" si="3"/>
        <v>0</v>
      </c>
    </row>
    <row r="233" spans="1:25" ht="15" customHeight="1" x14ac:dyDescent="0.25">
      <c r="A233" s="2" t="s">
        <v>331</v>
      </c>
      <c r="B233" s="2" t="s">
        <v>338</v>
      </c>
      <c r="C233" s="2">
        <v>2014</v>
      </c>
      <c r="D233" s="2" t="s">
        <v>599</v>
      </c>
      <c r="E233" s="2" t="s">
        <v>598</v>
      </c>
      <c r="F233" s="2" t="s">
        <v>598</v>
      </c>
      <c r="G233" s="2" t="s">
        <v>598</v>
      </c>
      <c r="H233" s="2" t="s">
        <v>598</v>
      </c>
      <c r="I233" s="2" t="s">
        <v>598</v>
      </c>
      <c r="J233" s="2" t="s">
        <v>599</v>
      </c>
      <c r="K233" s="2" t="s">
        <v>598</v>
      </c>
      <c r="L233" s="2" t="s">
        <v>598</v>
      </c>
      <c r="M233" s="2" t="s">
        <v>598</v>
      </c>
      <c r="N233" s="2" t="s">
        <v>598</v>
      </c>
      <c r="O233" s="2" t="s">
        <v>598</v>
      </c>
      <c r="P233" s="2" t="s">
        <v>598</v>
      </c>
      <c r="Q233" s="2" t="s">
        <v>599</v>
      </c>
      <c r="R233" s="2" t="s">
        <v>598</v>
      </c>
      <c r="S233" s="2" t="s">
        <v>598</v>
      </c>
      <c r="T233" s="2" t="s">
        <v>598</v>
      </c>
      <c r="U233" s="2" t="s">
        <v>598</v>
      </c>
      <c r="V233" s="2" t="s">
        <v>598</v>
      </c>
      <c r="Y233" s="20">
        <f t="shared" si="3"/>
        <v>0</v>
      </c>
    </row>
    <row r="234" spans="1:25" ht="15" customHeight="1" x14ac:dyDescent="0.25">
      <c r="A234" s="2" t="s">
        <v>331</v>
      </c>
      <c r="B234" s="2" t="s">
        <v>339</v>
      </c>
      <c r="C234" s="2">
        <v>2014</v>
      </c>
      <c r="D234" s="2" t="s">
        <v>700</v>
      </c>
      <c r="E234" s="2" t="s">
        <v>685</v>
      </c>
      <c r="F234" s="2">
        <v>0.46600000000000003</v>
      </c>
      <c r="G234" s="2" t="s">
        <v>598</v>
      </c>
      <c r="H234" s="2" t="s">
        <v>598</v>
      </c>
      <c r="I234" s="2">
        <v>100</v>
      </c>
      <c r="J234" s="2" t="s">
        <v>599</v>
      </c>
      <c r="K234" s="2" t="s">
        <v>598</v>
      </c>
      <c r="L234" s="2" t="s">
        <v>598</v>
      </c>
      <c r="M234" s="2" t="s">
        <v>598</v>
      </c>
      <c r="N234" s="2" t="s">
        <v>598</v>
      </c>
      <c r="O234" s="2" t="s">
        <v>598</v>
      </c>
      <c r="P234" s="2" t="s">
        <v>598</v>
      </c>
      <c r="Q234" s="2" t="s">
        <v>599</v>
      </c>
      <c r="R234" s="2" t="s">
        <v>598</v>
      </c>
      <c r="S234" s="2" t="s">
        <v>598</v>
      </c>
      <c r="T234" s="2" t="s">
        <v>598</v>
      </c>
      <c r="U234" s="2" t="s">
        <v>598</v>
      </c>
      <c r="V234" s="2" t="s">
        <v>598</v>
      </c>
      <c r="Y234" s="20">
        <f t="shared" si="3"/>
        <v>0.46600000000000003</v>
      </c>
    </row>
    <row r="235" spans="1:25" ht="15" customHeight="1" x14ac:dyDescent="0.25">
      <c r="A235" s="2" t="s">
        <v>331</v>
      </c>
      <c r="B235" s="2" t="s">
        <v>340</v>
      </c>
      <c r="C235" s="2">
        <v>2014</v>
      </c>
      <c r="D235" s="2" t="s">
        <v>599</v>
      </c>
      <c r="E235" s="2" t="s">
        <v>598</v>
      </c>
      <c r="F235" s="2" t="s">
        <v>598</v>
      </c>
      <c r="G235" s="2" t="s">
        <v>598</v>
      </c>
      <c r="H235" s="2" t="s">
        <v>598</v>
      </c>
      <c r="I235" s="2" t="s">
        <v>598</v>
      </c>
      <c r="J235" s="2" t="s">
        <v>599</v>
      </c>
      <c r="K235" s="2" t="s">
        <v>598</v>
      </c>
      <c r="L235" s="2" t="s">
        <v>598</v>
      </c>
      <c r="M235" s="2" t="s">
        <v>598</v>
      </c>
      <c r="N235" s="2" t="s">
        <v>598</v>
      </c>
      <c r="O235" s="2" t="s">
        <v>598</v>
      </c>
      <c r="P235" s="2" t="s">
        <v>598</v>
      </c>
      <c r="Q235" s="2" t="s">
        <v>599</v>
      </c>
      <c r="R235" s="2" t="s">
        <v>598</v>
      </c>
      <c r="S235" s="2" t="s">
        <v>598</v>
      </c>
      <c r="T235" s="2" t="s">
        <v>598</v>
      </c>
      <c r="U235" s="2" t="s">
        <v>598</v>
      </c>
      <c r="V235" s="2" t="s">
        <v>598</v>
      </c>
      <c r="Y235" s="20">
        <f t="shared" si="3"/>
        <v>0</v>
      </c>
    </row>
    <row r="236" spans="1:25" ht="15" customHeight="1" x14ac:dyDescent="0.25">
      <c r="A236" s="2" t="s">
        <v>331</v>
      </c>
      <c r="B236" s="2" t="s">
        <v>341</v>
      </c>
      <c r="C236" s="2">
        <v>2014</v>
      </c>
      <c r="D236" s="2" t="s">
        <v>599</v>
      </c>
      <c r="E236" s="2" t="s">
        <v>598</v>
      </c>
      <c r="F236" s="2" t="s">
        <v>598</v>
      </c>
      <c r="G236" s="2" t="s">
        <v>598</v>
      </c>
      <c r="H236" s="2" t="s">
        <v>598</v>
      </c>
      <c r="I236" s="2" t="s">
        <v>598</v>
      </c>
      <c r="J236" s="2" t="s">
        <v>599</v>
      </c>
      <c r="K236" s="2" t="s">
        <v>598</v>
      </c>
      <c r="L236" s="2" t="s">
        <v>598</v>
      </c>
      <c r="M236" s="2" t="s">
        <v>598</v>
      </c>
      <c r="N236" s="2" t="s">
        <v>598</v>
      </c>
      <c r="O236" s="2" t="s">
        <v>598</v>
      </c>
      <c r="P236" s="2" t="s">
        <v>598</v>
      </c>
      <c r="Q236" s="2" t="s">
        <v>599</v>
      </c>
      <c r="R236" s="2" t="s">
        <v>598</v>
      </c>
      <c r="S236" s="2" t="s">
        <v>598</v>
      </c>
      <c r="T236" s="2" t="s">
        <v>598</v>
      </c>
      <c r="U236" s="2" t="s">
        <v>598</v>
      </c>
      <c r="V236" s="2" t="s">
        <v>598</v>
      </c>
      <c r="Y236" s="20">
        <f t="shared" si="3"/>
        <v>0</v>
      </c>
    </row>
    <row r="237" spans="1:25" ht="15" customHeight="1" x14ac:dyDescent="0.25">
      <c r="A237" s="2" t="s">
        <v>331</v>
      </c>
      <c r="B237" s="2" t="s">
        <v>342</v>
      </c>
      <c r="C237" s="2">
        <v>2014</v>
      </c>
      <c r="D237" s="2" t="s">
        <v>599</v>
      </c>
      <c r="E237" s="2" t="s">
        <v>598</v>
      </c>
      <c r="F237" s="2" t="s">
        <v>598</v>
      </c>
      <c r="G237" s="2" t="s">
        <v>598</v>
      </c>
      <c r="H237" s="2" t="s">
        <v>598</v>
      </c>
      <c r="I237" s="2" t="s">
        <v>598</v>
      </c>
      <c r="J237" s="2" t="s">
        <v>599</v>
      </c>
      <c r="K237" s="2" t="s">
        <v>598</v>
      </c>
      <c r="L237" s="2" t="s">
        <v>598</v>
      </c>
      <c r="M237" s="2" t="s">
        <v>598</v>
      </c>
      <c r="N237" s="2" t="s">
        <v>598</v>
      </c>
      <c r="O237" s="2" t="s">
        <v>598</v>
      </c>
      <c r="P237" s="2" t="s">
        <v>598</v>
      </c>
      <c r="Q237" s="2" t="s">
        <v>599</v>
      </c>
      <c r="R237" s="2" t="s">
        <v>598</v>
      </c>
      <c r="S237" s="2" t="s">
        <v>598</v>
      </c>
      <c r="T237" s="2" t="s">
        <v>598</v>
      </c>
      <c r="U237" s="2" t="s">
        <v>598</v>
      </c>
      <c r="V237" s="2" t="s">
        <v>598</v>
      </c>
      <c r="Y237" s="20">
        <f t="shared" si="3"/>
        <v>0</v>
      </c>
    </row>
    <row r="238" spans="1:25" ht="15" customHeight="1" x14ac:dyDescent="0.25">
      <c r="A238" s="2" t="s">
        <v>331</v>
      </c>
      <c r="B238" s="2" t="s">
        <v>343</v>
      </c>
      <c r="C238" s="2">
        <v>2014</v>
      </c>
      <c r="D238" s="2" t="s">
        <v>599</v>
      </c>
      <c r="E238" s="2" t="s">
        <v>598</v>
      </c>
      <c r="F238" s="2" t="s">
        <v>598</v>
      </c>
      <c r="G238" s="2" t="s">
        <v>598</v>
      </c>
      <c r="H238" s="2" t="s">
        <v>598</v>
      </c>
      <c r="I238" s="2" t="s">
        <v>598</v>
      </c>
      <c r="J238" s="2" t="s">
        <v>599</v>
      </c>
      <c r="K238" s="2" t="s">
        <v>598</v>
      </c>
      <c r="L238" s="2" t="s">
        <v>598</v>
      </c>
      <c r="M238" s="2" t="s">
        <v>598</v>
      </c>
      <c r="N238" s="2" t="s">
        <v>598</v>
      </c>
      <c r="O238" s="2" t="s">
        <v>598</v>
      </c>
      <c r="P238" s="2" t="s">
        <v>598</v>
      </c>
      <c r="Q238" s="2" t="s">
        <v>599</v>
      </c>
      <c r="R238" s="2" t="s">
        <v>598</v>
      </c>
      <c r="S238" s="2" t="s">
        <v>598</v>
      </c>
      <c r="T238" s="2" t="s">
        <v>598</v>
      </c>
      <c r="U238" s="2" t="s">
        <v>598</v>
      </c>
      <c r="V238" s="2" t="s">
        <v>598</v>
      </c>
      <c r="Y238" s="20">
        <f t="shared" si="3"/>
        <v>0</v>
      </c>
    </row>
    <row r="239" spans="1:25" ht="15" customHeight="1" x14ac:dyDescent="0.2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T239" s="2" t="s">
        <v>599</v>
      </c>
      <c r="U239" s="2" t="s">
        <v>599</v>
      </c>
      <c r="V239" s="2" t="s">
        <v>599</v>
      </c>
      <c r="Y239" s="20">
        <f t="shared" si="3"/>
        <v>0</v>
      </c>
    </row>
    <row r="240" spans="1:25" ht="15" customHeight="1" x14ac:dyDescent="0.2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T240" s="2" t="s">
        <v>599</v>
      </c>
      <c r="U240" s="2" t="s">
        <v>599</v>
      </c>
      <c r="V240" s="2" t="s">
        <v>599</v>
      </c>
      <c r="Y240" s="20">
        <f t="shared" si="3"/>
        <v>0</v>
      </c>
    </row>
    <row r="241" spans="1:25" ht="15" customHeight="1" x14ac:dyDescent="0.25">
      <c r="A241" s="2" t="s">
        <v>346</v>
      </c>
      <c r="B241" s="2" t="s">
        <v>347</v>
      </c>
      <c r="C241" s="2">
        <v>2014</v>
      </c>
      <c r="D241" s="2" t="s">
        <v>599</v>
      </c>
      <c r="E241" s="2" t="s">
        <v>598</v>
      </c>
      <c r="F241" s="2" t="s">
        <v>598</v>
      </c>
      <c r="G241" s="2" t="s">
        <v>598</v>
      </c>
      <c r="H241" s="2" t="s">
        <v>598</v>
      </c>
      <c r="I241" s="2" t="s">
        <v>598</v>
      </c>
      <c r="J241" s="2" t="s">
        <v>599</v>
      </c>
      <c r="K241" s="2" t="s">
        <v>598</v>
      </c>
      <c r="L241" s="2" t="s">
        <v>598</v>
      </c>
      <c r="M241" s="2" t="s">
        <v>598</v>
      </c>
      <c r="N241" s="2" t="s">
        <v>598</v>
      </c>
      <c r="O241" s="2" t="s">
        <v>598</v>
      </c>
      <c r="P241" s="2" t="s">
        <v>598</v>
      </c>
      <c r="Q241" s="2" t="s">
        <v>599</v>
      </c>
      <c r="R241" s="2" t="s">
        <v>598</v>
      </c>
      <c r="S241" s="2" t="s">
        <v>598</v>
      </c>
      <c r="T241" s="2" t="s">
        <v>598</v>
      </c>
      <c r="U241" s="2" t="s">
        <v>598</v>
      </c>
      <c r="V241" s="2" t="s">
        <v>598</v>
      </c>
      <c r="Y241" s="20">
        <f t="shared" si="3"/>
        <v>0</v>
      </c>
    </row>
    <row r="242" spans="1:25" ht="15" customHeight="1" x14ac:dyDescent="0.25">
      <c r="A242" s="2" t="s">
        <v>346</v>
      </c>
      <c r="B242" s="2" t="s">
        <v>348</v>
      </c>
      <c r="C242" s="2">
        <v>2014</v>
      </c>
      <c r="D242" s="2" t="s">
        <v>599</v>
      </c>
      <c r="E242" s="2" t="s">
        <v>598</v>
      </c>
      <c r="F242" s="2" t="s">
        <v>598</v>
      </c>
      <c r="G242" s="2" t="s">
        <v>598</v>
      </c>
      <c r="H242" s="2" t="s">
        <v>598</v>
      </c>
      <c r="I242" s="2" t="s">
        <v>598</v>
      </c>
      <c r="J242" s="2" t="s">
        <v>599</v>
      </c>
      <c r="K242" s="2" t="s">
        <v>598</v>
      </c>
      <c r="L242" s="2" t="s">
        <v>598</v>
      </c>
      <c r="M242" s="2" t="s">
        <v>598</v>
      </c>
      <c r="N242" s="2" t="s">
        <v>598</v>
      </c>
      <c r="O242" s="2" t="s">
        <v>598</v>
      </c>
      <c r="P242" s="2" t="s">
        <v>598</v>
      </c>
      <c r="Q242" s="2" t="s">
        <v>599</v>
      </c>
      <c r="R242" s="2" t="s">
        <v>598</v>
      </c>
      <c r="S242" s="2" t="s">
        <v>598</v>
      </c>
      <c r="T242" s="2" t="s">
        <v>598</v>
      </c>
      <c r="U242" s="2" t="s">
        <v>598</v>
      </c>
      <c r="V242" s="2" t="s">
        <v>598</v>
      </c>
      <c r="Y242" s="20">
        <f t="shared" si="3"/>
        <v>0</v>
      </c>
    </row>
    <row r="243" spans="1:25" ht="15" customHeight="1" x14ac:dyDescent="0.25">
      <c r="A243" s="2" t="s">
        <v>349</v>
      </c>
      <c r="B243" s="2" t="s">
        <v>350</v>
      </c>
      <c r="C243" s="2">
        <v>2014</v>
      </c>
      <c r="D243" s="2" t="s">
        <v>599</v>
      </c>
      <c r="E243" s="2" t="s">
        <v>598</v>
      </c>
      <c r="F243" s="2" t="s">
        <v>598</v>
      </c>
      <c r="G243" s="2" t="s">
        <v>598</v>
      </c>
      <c r="H243" s="2" t="s">
        <v>598</v>
      </c>
      <c r="I243" s="2" t="s">
        <v>598</v>
      </c>
      <c r="J243" s="2" t="s">
        <v>599</v>
      </c>
      <c r="K243" s="2" t="s">
        <v>598</v>
      </c>
      <c r="L243" s="2" t="s">
        <v>598</v>
      </c>
      <c r="M243" s="2" t="s">
        <v>598</v>
      </c>
      <c r="N243" s="2" t="s">
        <v>598</v>
      </c>
      <c r="O243" s="2" t="s">
        <v>598</v>
      </c>
      <c r="P243" s="2" t="s">
        <v>598</v>
      </c>
      <c r="Q243" s="2" t="s">
        <v>599</v>
      </c>
      <c r="R243" s="2" t="s">
        <v>598</v>
      </c>
      <c r="S243" s="2" t="s">
        <v>598</v>
      </c>
      <c r="T243" s="2" t="s">
        <v>598</v>
      </c>
      <c r="U243" s="2" t="s">
        <v>598</v>
      </c>
      <c r="V243" s="2" t="s">
        <v>598</v>
      </c>
      <c r="Y243" s="20">
        <f t="shared" si="3"/>
        <v>0</v>
      </c>
    </row>
    <row r="244" spans="1:25" ht="15" customHeight="1" x14ac:dyDescent="0.25">
      <c r="A244" s="2" t="s">
        <v>351</v>
      </c>
      <c r="B244" s="2" t="s">
        <v>352</v>
      </c>
      <c r="C244" s="2">
        <v>2014</v>
      </c>
      <c r="D244" s="2" t="s">
        <v>599</v>
      </c>
      <c r="E244" s="2" t="s">
        <v>598</v>
      </c>
      <c r="F244" s="2" t="s">
        <v>598</v>
      </c>
      <c r="G244" s="2" t="s">
        <v>598</v>
      </c>
      <c r="H244" s="2" t="s">
        <v>598</v>
      </c>
      <c r="I244" s="2" t="s">
        <v>598</v>
      </c>
      <c r="J244" s="2" t="s">
        <v>599</v>
      </c>
      <c r="K244" s="2" t="s">
        <v>598</v>
      </c>
      <c r="L244" s="2" t="s">
        <v>598</v>
      </c>
      <c r="M244" s="2" t="s">
        <v>598</v>
      </c>
      <c r="N244" s="2" t="s">
        <v>598</v>
      </c>
      <c r="O244" s="2" t="s">
        <v>598</v>
      </c>
      <c r="P244" s="2" t="s">
        <v>598</v>
      </c>
      <c r="Q244" s="2" t="s">
        <v>599</v>
      </c>
      <c r="R244" s="2" t="s">
        <v>598</v>
      </c>
      <c r="S244" s="2" t="s">
        <v>598</v>
      </c>
      <c r="T244" s="2" t="s">
        <v>598</v>
      </c>
      <c r="U244" s="2" t="s">
        <v>598</v>
      </c>
      <c r="V244" s="2" t="s">
        <v>598</v>
      </c>
      <c r="Y244" s="20">
        <f t="shared" si="3"/>
        <v>0</v>
      </c>
    </row>
    <row r="245" spans="1:25" ht="15" customHeight="1" x14ac:dyDescent="0.25">
      <c r="A245" s="2" t="s">
        <v>353</v>
      </c>
      <c r="B245" s="2" t="s">
        <v>354</v>
      </c>
      <c r="C245" s="2">
        <v>2014</v>
      </c>
      <c r="D245" s="2" t="s">
        <v>599</v>
      </c>
      <c r="E245" s="2" t="s">
        <v>598</v>
      </c>
      <c r="F245" s="2" t="s">
        <v>598</v>
      </c>
      <c r="G245" s="2" t="s">
        <v>598</v>
      </c>
      <c r="H245" s="2" t="s">
        <v>598</v>
      </c>
      <c r="I245" s="2" t="s">
        <v>598</v>
      </c>
      <c r="J245" s="2" t="s">
        <v>599</v>
      </c>
      <c r="K245" s="2" t="s">
        <v>598</v>
      </c>
      <c r="L245" s="2" t="s">
        <v>598</v>
      </c>
      <c r="M245" s="2" t="s">
        <v>598</v>
      </c>
      <c r="N245" s="2" t="s">
        <v>598</v>
      </c>
      <c r="O245" s="2" t="s">
        <v>598</v>
      </c>
      <c r="P245" s="2" t="s">
        <v>598</v>
      </c>
      <c r="Q245" s="2" t="s">
        <v>599</v>
      </c>
      <c r="R245" s="2" t="s">
        <v>598</v>
      </c>
      <c r="S245" s="2" t="s">
        <v>598</v>
      </c>
      <c r="T245" s="2" t="s">
        <v>598</v>
      </c>
      <c r="U245" s="2" t="s">
        <v>598</v>
      </c>
      <c r="V245" s="2" t="s">
        <v>598</v>
      </c>
      <c r="Y245" s="20">
        <f t="shared" si="3"/>
        <v>0</v>
      </c>
    </row>
    <row r="246" spans="1:25" ht="15" customHeight="1" x14ac:dyDescent="0.25">
      <c r="A246" s="2" t="s">
        <v>355</v>
      </c>
      <c r="B246" s="2" t="s">
        <v>356</v>
      </c>
      <c r="C246" s="2">
        <v>2014</v>
      </c>
      <c r="D246" s="2" t="s">
        <v>599</v>
      </c>
      <c r="E246" s="2" t="s">
        <v>598</v>
      </c>
      <c r="F246" s="2" t="s">
        <v>598</v>
      </c>
      <c r="G246" s="2" t="s">
        <v>598</v>
      </c>
      <c r="H246" s="2" t="s">
        <v>598</v>
      </c>
      <c r="I246" s="2" t="s">
        <v>598</v>
      </c>
      <c r="J246" s="2" t="s">
        <v>599</v>
      </c>
      <c r="K246" s="2" t="s">
        <v>598</v>
      </c>
      <c r="L246" s="2" t="s">
        <v>598</v>
      </c>
      <c r="M246" s="2" t="s">
        <v>598</v>
      </c>
      <c r="N246" s="2" t="s">
        <v>598</v>
      </c>
      <c r="O246" s="2" t="s">
        <v>598</v>
      </c>
      <c r="P246" s="2" t="s">
        <v>598</v>
      </c>
      <c r="Q246" s="2" t="s">
        <v>599</v>
      </c>
      <c r="R246" s="2" t="s">
        <v>598</v>
      </c>
      <c r="S246" s="2" t="s">
        <v>598</v>
      </c>
      <c r="T246" s="2" t="s">
        <v>598</v>
      </c>
      <c r="U246" s="2" t="s">
        <v>598</v>
      </c>
      <c r="V246" s="2" t="s">
        <v>598</v>
      </c>
      <c r="Y246" s="20">
        <f t="shared" si="3"/>
        <v>0</v>
      </c>
    </row>
    <row r="247" spans="1:25" ht="15" customHeight="1" x14ac:dyDescent="0.25">
      <c r="A247" s="2" t="s">
        <v>357</v>
      </c>
      <c r="B247" s="2" t="s">
        <v>358</v>
      </c>
      <c r="C247" s="2">
        <v>2014</v>
      </c>
      <c r="D247" s="2" t="s">
        <v>598</v>
      </c>
      <c r="E247" s="2" t="s">
        <v>598</v>
      </c>
      <c r="F247" s="2" t="s">
        <v>598</v>
      </c>
      <c r="G247" s="2" t="s">
        <v>598</v>
      </c>
      <c r="H247" s="2" t="s">
        <v>598</v>
      </c>
      <c r="I247" s="2" t="s">
        <v>598</v>
      </c>
      <c r="J247" s="2" t="s">
        <v>598</v>
      </c>
      <c r="K247" s="2" t="s">
        <v>598</v>
      </c>
      <c r="L247" s="2" t="s">
        <v>598</v>
      </c>
      <c r="M247" s="2" t="s">
        <v>598</v>
      </c>
      <c r="N247" s="2" t="s">
        <v>598</v>
      </c>
      <c r="O247" s="2" t="s">
        <v>598</v>
      </c>
      <c r="P247" s="2" t="s">
        <v>598</v>
      </c>
      <c r="Q247" s="2" t="s">
        <v>598</v>
      </c>
      <c r="R247" s="2" t="s">
        <v>598</v>
      </c>
      <c r="S247" s="2" t="s">
        <v>598</v>
      </c>
      <c r="T247" s="2" t="s">
        <v>598</v>
      </c>
      <c r="U247" s="2" t="s">
        <v>598</v>
      </c>
      <c r="V247" s="2" t="s">
        <v>598</v>
      </c>
      <c r="Y247" s="20">
        <f t="shared" si="3"/>
        <v>0</v>
      </c>
    </row>
    <row r="248" spans="1:25" ht="15" customHeight="1" x14ac:dyDescent="0.25">
      <c r="A248" s="2" t="s">
        <v>357</v>
      </c>
      <c r="B248" s="2" t="s">
        <v>359</v>
      </c>
      <c r="C248" s="2">
        <v>2014</v>
      </c>
      <c r="D248" s="2" t="s">
        <v>598</v>
      </c>
      <c r="E248" s="2" t="s">
        <v>598</v>
      </c>
      <c r="F248" s="2" t="s">
        <v>598</v>
      </c>
      <c r="G248" s="2" t="s">
        <v>598</v>
      </c>
      <c r="H248" s="2" t="s">
        <v>598</v>
      </c>
      <c r="I248" s="2" t="s">
        <v>598</v>
      </c>
      <c r="J248" s="2" t="s">
        <v>598</v>
      </c>
      <c r="K248" s="2" t="s">
        <v>598</v>
      </c>
      <c r="L248" s="2" t="s">
        <v>598</v>
      </c>
      <c r="M248" s="2" t="s">
        <v>598</v>
      </c>
      <c r="N248" s="2" t="s">
        <v>598</v>
      </c>
      <c r="O248" s="2" t="s">
        <v>598</v>
      </c>
      <c r="P248" s="2" t="s">
        <v>598</v>
      </c>
      <c r="Q248" s="2" t="s">
        <v>598</v>
      </c>
      <c r="R248" s="2" t="s">
        <v>598</v>
      </c>
      <c r="S248" s="2" t="s">
        <v>598</v>
      </c>
      <c r="T248" s="2" t="s">
        <v>598</v>
      </c>
      <c r="U248" s="2" t="s">
        <v>598</v>
      </c>
      <c r="V248" s="2" t="s">
        <v>598</v>
      </c>
      <c r="Y248" s="20">
        <f t="shared" si="3"/>
        <v>0</v>
      </c>
    </row>
    <row r="249" spans="1:25" ht="15" customHeight="1" x14ac:dyDescent="0.25">
      <c r="A249" s="2" t="s">
        <v>357</v>
      </c>
      <c r="B249" s="2" t="s">
        <v>360</v>
      </c>
      <c r="C249" s="2">
        <v>2014</v>
      </c>
      <c r="D249" s="2" t="s">
        <v>598</v>
      </c>
      <c r="E249" s="2" t="s">
        <v>598</v>
      </c>
      <c r="F249" s="2" t="s">
        <v>598</v>
      </c>
      <c r="G249" s="2" t="s">
        <v>598</v>
      </c>
      <c r="H249" s="2" t="s">
        <v>598</v>
      </c>
      <c r="I249" s="2" t="s">
        <v>598</v>
      </c>
      <c r="J249" s="2" t="s">
        <v>598</v>
      </c>
      <c r="K249" s="2" t="s">
        <v>598</v>
      </c>
      <c r="L249" s="2" t="s">
        <v>598</v>
      </c>
      <c r="M249" s="2" t="s">
        <v>598</v>
      </c>
      <c r="N249" s="2" t="s">
        <v>598</v>
      </c>
      <c r="O249" s="2" t="s">
        <v>598</v>
      </c>
      <c r="P249" s="2" t="s">
        <v>598</v>
      </c>
      <c r="Q249" s="2" t="s">
        <v>598</v>
      </c>
      <c r="R249" s="2" t="s">
        <v>598</v>
      </c>
      <c r="S249" s="2" t="s">
        <v>598</v>
      </c>
      <c r="T249" s="2" t="s">
        <v>598</v>
      </c>
      <c r="U249" s="2" t="s">
        <v>598</v>
      </c>
      <c r="V249" s="2" t="s">
        <v>598</v>
      </c>
      <c r="Y249" s="20">
        <f t="shared" si="3"/>
        <v>0</v>
      </c>
    </row>
    <row r="250" spans="1:25" ht="15" customHeight="1" x14ac:dyDescent="0.25">
      <c r="A250" s="2" t="s">
        <v>357</v>
      </c>
      <c r="B250" s="2" t="s">
        <v>361</v>
      </c>
      <c r="C250" s="2">
        <v>2014</v>
      </c>
      <c r="D250" s="2" t="s">
        <v>598</v>
      </c>
      <c r="E250" s="2" t="s">
        <v>598</v>
      </c>
      <c r="F250" s="2" t="s">
        <v>598</v>
      </c>
      <c r="G250" s="2" t="s">
        <v>598</v>
      </c>
      <c r="H250" s="2" t="s">
        <v>598</v>
      </c>
      <c r="I250" s="2" t="s">
        <v>598</v>
      </c>
      <c r="J250" s="2" t="s">
        <v>598</v>
      </c>
      <c r="K250" s="2" t="s">
        <v>598</v>
      </c>
      <c r="L250" s="2" t="s">
        <v>598</v>
      </c>
      <c r="M250" s="2" t="s">
        <v>598</v>
      </c>
      <c r="N250" s="2" t="s">
        <v>598</v>
      </c>
      <c r="O250" s="2" t="s">
        <v>598</v>
      </c>
      <c r="P250" s="2" t="s">
        <v>598</v>
      </c>
      <c r="Q250" s="2" t="s">
        <v>598</v>
      </c>
      <c r="R250" s="2" t="s">
        <v>598</v>
      </c>
      <c r="S250" s="2" t="s">
        <v>598</v>
      </c>
      <c r="T250" s="2" t="s">
        <v>598</v>
      </c>
      <c r="U250" s="2" t="s">
        <v>598</v>
      </c>
      <c r="V250" s="2" t="s">
        <v>598</v>
      </c>
      <c r="Y250" s="20">
        <f t="shared" si="3"/>
        <v>0</v>
      </c>
    </row>
    <row r="251" spans="1:25" ht="15" customHeight="1" x14ac:dyDescent="0.25">
      <c r="A251" s="2" t="s">
        <v>357</v>
      </c>
      <c r="B251" s="2" t="s">
        <v>362</v>
      </c>
      <c r="C251" s="2">
        <v>2014</v>
      </c>
      <c r="D251" s="2" t="s">
        <v>599</v>
      </c>
      <c r="E251" s="2" t="s">
        <v>598</v>
      </c>
      <c r="F251" s="2" t="s">
        <v>598</v>
      </c>
      <c r="G251" s="2" t="s">
        <v>598</v>
      </c>
      <c r="H251" s="2" t="s">
        <v>598</v>
      </c>
      <c r="I251" s="2" t="s">
        <v>598</v>
      </c>
      <c r="J251" s="2" t="s">
        <v>599</v>
      </c>
      <c r="K251" s="2" t="s">
        <v>598</v>
      </c>
      <c r="L251" s="2" t="s">
        <v>598</v>
      </c>
      <c r="M251" s="2" t="s">
        <v>598</v>
      </c>
      <c r="N251" s="2" t="s">
        <v>598</v>
      </c>
      <c r="O251" s="2" t="s">
        <v>598</v>
      </c>
      <c r="P251" s="2" t="s">
        <v>598</v>
      </c>
      <c r="Q251" s="2" t="s">
        <v>599</v>
      </c>
      <c r="R251" s="2" t="s">
        <v>598</v>
      </c>
      <c r="S251" s="2" t="s">
        <v>598</v>
      </c>
      <c r="T251" s="2" t="s">
        <v>598</v>
      </c>
      <c r="U251" s="2" t="s">
        <v>598</v>
      </c>
      <c r="V251" s="2" t="s">
        <v>598</v>
      </c>
      <c r="Y251" s="20">
        <f t="shared" si="3"/>
        <v>0</v>
      </c>
    </row>
    <row r="252" spans="1:25" ht="15" customHeight="1" x14ac:dyDescent="0.25">
      <c r="A252" s="2" t="s">
        <v>357</v>
      </c>
      <c r="B252" s="2" t="s">
        <v>363</v>
      </c>
      <c r="C252" s="2">
        <v>2014</v>
      </c>
      <c r="D252" s="2" t="s">
        <v>599</v>
      </c>
      <c r="E252" s="2" t="s">
        <v>598</v>
      </c>
      <c r="F252" s="2" t="s">
        <v>598</v>
      </c>
      <c r="G252" s="2" t="s">
        <v>598</v>
      </c>
      <c r="H252" s="2" t="s">
        <v>598</v>
      </c>
      <c r="I252" s="2" t="s">
        <v>598</v>
      </c>
      <c r="J252" s="2" t="s">
        <v>599</v>
      </c>
      <c r="K252" s="2" t="s">
        <v>598</v>
      </c>
      <c r="L252" s="2" t="s">
        <v>598</v>
      </c>
      <c r="M252" s="2" t="s">
        <v>598</v>
      </c>
      <c r="N252" s="2" t="s">
        <v>598</v>
      </c>
      <c r="O252" s="2" t="s">
        <v>598</v>
      </c>
      <c r="P252" s="2" t="s">
        <v>598</v>
      </c>
      <c r="Q252" s="2" t="s">
        <v>599</v>
      </c>
      <c r="R252" s="2" t="s">
        <v>598</v>
      </c>
      <c r="S252" s="2" t="s">
        <v>598</v>
      </c>
      <c r="T252" s="2" t="s">
        <v>598</v>
      </c>
      <c r="U252" s="2" t="s">
        <v>598</v>
      </c>
      <c r="V252" s="2" t="s">
        <v>598</v>
      </c>
      <c r="Y252" s="20">
        <f t="shared" si="3"/>
        <v>0</v>
      </c>
    </row>
    <row r="253" spans="1:25" ht="15" customHeight="1" x14ac:dyDescent="0.25">
      <c r="A253" s="2" t="s">
        <v>357</v>
      </c>
      <c r="B253" s="2" t="s">
        <v>364</v>
      </c>
      <c r="C253" s="2">
        <v>2014</v>
      </c>
      <c r="D253" s="2" t="s">
        <v>599</v>
      </c>
      <c r="E253" s="2" t="s">
        <v>598</v>
      </c>
      <c r="F253" s="2" t="s">
        <v>598</v>
      </c>
      <c r="G253" s="2" t="s">
        <v>598</v>
      </c>
      <c r="H253" s="2" t="s">
        <v>598</v>
      </c>
      <c r="I253" s="2" t="s">
        <v>598</v>
      </c>
      <c r="J253" s="2" t="s">
        <v>599</v>
      </c>
      <c r="K253" s="2" t="s">
        <v>598</v>
      </c>
      <c r="L253" s="2" t="s">
        <v>598</v>
      </c>
      <c r="M253" s="2" t="s">
        <v>598</v>
      </c>
      <c r="N253" s="2" t="s">
        <v>598</v>
      </c>
      <c r="O253" s="2" t="s">
        <v>598</v>
      </c>
      <c r="P253" s="2" t="s">
        <v>598</v>
      </c>
      <c r="Q253" s="2" t="s">
        <v>599</v>
      </c>
      <c r="R253" s="2" t="s">
        <v>598</v>
      </c>
      <c r="S253" s="2" t="s">
        <v>598</v>
      </c>
      <c r="T253" s="2" t="s">
        <v>598</v>
      </c>
      <c r="U253" s="2" t="s">
        <v>598</v>
      </c>
      <c r="V253" s="2" t="s">
        <v>598</v>
      </c>
      <c r="Y253" s="20">
        <f t="shared" si="3"/>
        <v>0</v>
      </c>
    </row>
    <row r="254" spans="1:25" ht="15" customHeight="1" x14ac:dyDescent="0.25">
      <c r="A254" s="2" t="s">
        <v>357</v>
      </c>
      <c r="B254" s="2" t="s">
        <v>365</v>
      </c>
      <c r="C254" s="2">
        <v>2014</v>
      </c>
      <c r="D254" s="2" t="s">
        <v>599</v>
      </c>
      <c r="E254" s="2" t="s">
        <v>598</v>
      </c>
      <c r="F254" s="2" t="s">
        <v>598</v>
      </c>
      <c r="G254" s="2" t="s">
        <v>598</v>
      </c>
      <c r="H254" s="2" t="s">
        <v>598</v>
      </c>
      <c r="I254" s="2" t="s">
        <v>598</v>
      </c>
      <c r="J254" s="2" t="s">
        <v>599</v>
      </c>
      <c r="K254" s="2" t="s">
        <v>598</v>
      </c>
      <c r="L254" s="2" t="s">
        <v>598</v>
      </c>
      <c r="M254" s="2" t="s">
        <v>598</v>
      </c>
      <c r="N254" s="2" t="s">
        <v>598</v>
      </c>
      <c r="O254" s="2" t="s">
        <v>598</v>
      </c>
      <c r="P254" s="2" t="s">
        <v>598</v>
      </c>
      <c r="Q254" s="2" t="s">
        <v>599</v>
      </c>
      <c r="R254" s="2" t="s">
        <v>598</v>
      </c>
      <c r="S254" s="2" t="s">
        <v>598</v>
      </c>
      <c r="T254" s="2" t="s">
        <v>598</v>
      </c>
      <c r="U254" s="2" t="s">
        <v>598</v>
      </c>
      <c r="V254" s="2" t="s">
        <v>598</v>
      </c>
      <c r="Y254" s="20">
        <f t="shared" si="3"/>
        <v>0</v>
      </c>
    </row>
    <row r="255" spans="1:25" ht="15" customHeight="1" x14ac:dyDescent="0.25">
      <c r="A255" s="2" t="s">
        <v>357</v>
      </c>
      <c r="B255" s="2" t="s">
        <v>366</v>
      </c>
      <c r="C255" s="2">
        <v>2014</v>
      </c>
      <c r="D255" s="2" t="s">
        <v>599</v>
      </c>
      <c r="E255" s="2" t="s">
        <v>598</v>
      </c>
      <c r="F255" s="2" t="s">
        <v>598</v>
      </c>
      <c r="G255" s="2" t="s">
        <v>598</v>
      </c>
      <c r="H255" s="2" t="s">
        <v>598</v>
      </c>
      <c r="I255" s="2" t="s">
        <v>598</v>
      </c>
      <c r="J255" s="2" t="s">
        <v>599</v>
      </c>
      <c r="K255" s="2" t="s">
        <v>598</v>
      </c>
      <c r="L255" s="2" t="s">
        <v>598</v>
      </c>
      <c r="M255" s="2" t="s">
        <v>598</v>
      </c>
      <c r="N255" s="2" t="s">
        <v>598</v>
      </c>
      <c r="O255" s="2" t="s">
        <v>598</v>
      </c>
      <c r="P255" s="2" t="s">
        <v>598</v>
      </c>
      <c r="Q255" s="2" t="s">
        <v>599</v>
      </c>
      <c r="R255" s="2" t="s">
        <v>598</v>
      </c>
      <c r="S255" s="2" t="s">
        <v>598</v>
      </c>
      <c r="T255" s="2" t="s">
        <v>598</v>
      </c>
      <c r="U255" s="2" t="s">
        <v>598</v>
      </c>
      <c r="V255" s="2" t="s">
        <v>598</v>
      </c>
      <c r="Y255" s="20">
        <f t="shared" si="3"/>
        <v>0</v>
      </c>
    </row>
    <row r="256" spans="1:25" ht="15" customHeight="1" x14ac:dyDescent="0.25">
      <c r="A256" s="2" t="s">
        <v>357</v>
      </c>
      <c r="B256" s="2" t="s">
        <v>367</v>
      </c>
      <c r="C256" s="2">
        <v>2014</v>
      </c>
      <c r="D256" s="2" t="s">
        <v>599</v>
      </c>
      <c r="E256" s="2" t="s">
        <v>598</v>
      </c>
      <c r="F256" s="2" t="s">
        <v>598</v>
      </c>
      <c r="G256" s="2" t="s">
        <v>598</v>
      </c>
      <c r="H256" s="2" t="s">
        <v>598</v>
      </c>
      <c r="I256" s="2" t="s">
        <v>598</v>
      </c>
      <c r="J256" s="2" t="s">
        <v>599</v>
      </c>
      <c r="K256" s="2" t="s">
        <v>598</v>
      </c>
      <c r="L256" s="2" t="s">
        <v>598</v>
      </c>
      <c r="M256" s="2" t="s">
        <v>598</v>
      </c>
      <c r="N256" s="2" t="s">
        <v>598</v>
      </c>
      <c r="O256" s="2" t="s">
        <v>598</v>
      </c>
      <c r="P256" s="2" t="s">
        <v>598</v>
      </c>
      <c r="Q256" s="2" t="s">
        <v>599</v>
      </c>
      <c r="R256" s="2" t="s">
        <v>598</v>
      </c>
      <c r="S256" s="2" t="s">
        <v>598</v>
      </c>
      <c r="T256" s="2" t="s">
        <v>598</v>
      </c>
      <c r="U256" s="2" t="s">
        <v>598</v>
      </c>
      <c r="V256" s="2" t="s">
        <v>598</v>
      </c>
      <c r="Y256" s="20">
        <f t="shared" si="3"/>
        <v>0</v>
      </c>
    </row>
    <row r="257" spans="1:25" ht="15" customHeight="1" x14ac:dyDescent="0.25">
      <c r="A257" s="2" t="s">
        <v>357</v>
      </c>
      <c r="B257" s="2" t="s">
        <v>368</v>
      </c>
      <c r="C257" s="2">
        <v>2014</v>
      </c>
      <c r="D257" s="2" t="s">
        <v>599</v>
      </c>
      <c r="E257" s="2" t="s">
        <v>598</v>
      </c>
      <c r="F257" s="2" t="s">
        <v>598</v>
      </c>
      <c r="G257" s="2" t="s">
        <v>598</v>
      </c>
      <c r="H257" s="2" t="s">
        <v>598</v>
      </c>
      <c r="I257" s="2" t="s">
        <v>598</v>
      </c>
      <c r="J257" s="2" t="s">
        <v>599</v>
      </c>
      <c r="K257" s="2" t="s">
        <v>598</v>
      </c>
      <c r="L257" s="2" t="s">
        <v>598</v>
      </c>
      <c r="M257" s="2" t="s">
        <v>598</v>
      </c>
      <c r="N257" s="2" t="s">
        <v>598</v>
      </c>
      <c r="O257" s="2" t="s">
        <v>598</v>
      </c>
      <c r="P257" s="2" t="s">
        <v>598</v>
      </c>
      <c r="Q257" s="2" t="s">
        <v>599</v>
      </c>
      <c r="R257" s="2" t="s">
        <v>598</v>
      </c>
      <c r="S257" s="2" t="s">
        <v>598</v>
      </c>
      <c r="T257" s="2" t="s">
        <v>598</v>
      </c>
      <c r="U257" s="2" t="s">
        <v>598</v>
      </c>
      <c r="V257" s="2" t="s">
        <v>598</v>
      </c>
      <c r="Y257" s="20">
        <f t="shared" si="3"/>
        <v>0</v>
      </c>
    </row>
    <row r="258" spans="1:25" ht="15" customHeight="1" x14ac:dyDescent="0.25">
      <c r="A258" s="2" t="s">
        <v>357</v>
      </c>
      <c r="B258" s="2" t="s">
        <v>369</v>
      </c>
      <c r="C258" s="2">
        <v>2014</v>
      </c>
      <c r="D258" s="2" t="s">
        <v>599</v>
      </c>
      <c r="E258" s="2" t="s">
        <v>598</v>
      </c>
      <c r="F258" s="2" t="s">
        <v>598</v>
      </c>
      <c r="G258" s="2" t="s">
        <v>598</v>
      </c>
      <c r="H258" s="2" t="s">
        <v>598</v>
      </c>
      <c r="I258" s="2" t="s">
        <v>598</v>
      </c>
      <c r="J258" s="2" t="s">
        <v>599</v>
      </c>
      <c r="K258" s="2" t="s">
        <v>598</v>
      </c>
      <c r="L258" s="2" t="s">
        <v>598</v>
      </c>
      <c r="M258" s="2" t="s">
        <v>598</v>
      </c>
      <c r="N258" s="2" t="s">
        <v>598</v>
      </c>
      <c r="O258" s="2" t="s">
        <v>598</v>
      </c>
      <c r="P258" s="2" t="s">
        <v>598</v>
      </c>
      <c r="Q258" s="2" t="s">
        <v>599</v>
      </c>
      <c r="R258" s="2" t="s">
        <v>598</v>
      </c>
      <c r="S258" s="2" t="s">
        <v>598</v>
      </c>
      <c r="T258" s="2" t="s">
        <v>598</v>
      </c>
      <c r="U258" s="2" t="s">
        <v>598</v>
      </c>
      <c r="V258" s="2" t="s">
        <v>598</v>
      </c>
      <c r="Y258" s="20">
        <f t="shared" si="3"/>
        <v>0</v>
      </c>
    </row>
    <row r="259" spans="1:25" ht="15" customHeight="1" x14ac:dyDescent="0.25">
      <c r="A259" s="2" t="s">
        <v>357</v>
      </c>
      <c r="B259" s="2" t="s">
        <v>370</v>
      </c>
      <c r="C259" s="2">
        <v>2014</v>
      </c>
      <c r="D259" s="2" t="s">
        <v>599</v>
      </c>
      <c r="E259" s="2" t="s">
        <v>598</v>
      </c>
      <c r="F259" s="2" t="s">
        <v>598</v>
      </c>
      <c r="G259" s="2" t="s">
        <v>598</v>
      </c>
      <c r="H259" s="2" t="s">
        <v>598</v>
      </c>
      <c r="I259" s="2" t="s">
        <v>598</v>
      </c>
      <c r="J259" s="2" t="s">
        <v>599</v>
      </c>
      <c r="K259" s="2" t="s">
        <v>598</v>
      </c>
      <c r="L259" s="2" t="s">
        <v>598</v>
      </c>
      <c r="M259" s="2" t="s">
        <v>598</v>
      </c>
      <c r="N259" s="2" t="s">
        <v>598</v>
      </c>
      <c r="O259" s="2" t="s">
        <v>598</v>
      </c>
      <c r="P259" s="2" t="s">
        <v>598</v>
      </c>
      <c r="Q259" s="2" t="s">
        <v>599</v>
      </c>
      <c r="R259" s="2" t="s">
        <v>598</v>
      </c>
      <c r="S259" s="2" t="s">
        <v>598</v>
      </c>
      <c r="T259" s="2" t="s">
        <v>598</v>
      </c>
      <c r="U259" s="2" t="s">
        <v>598</v>
      </c>
      <c r="V259" s="2" t="s">
        <v>598</v>
      </c>
      <c r="Y259" s="20">
        <f t="shared" ref="Y259:Y322" si="4">IFERROR(F259/1,0)+IFERROR(H259/1,0)+IFERROR(L259/1,0)+IFERROR(N259/1,0)+IFERROR(S259/1,0)+IFERROR(U259/1,0)</f>
        <v>0</v>
      </c>
    </row>
    <row r="260" spans="1:25" ht="15" customHeight="1" x14ac:dyDescent="0.25">
      <c r="A260" s="2" t="s">
        <v>357</v>
      </c>
      <c r="B260" s="2" t="s">
        <v>371</v>
      </c>
      <c r="C260" s="2">
        <v>2014</v>
      </c>
      <c r="D260" s="2" t="s">
        <v>599</v>
      </c>
      <c r="E260" s="2" t="s">
        <v>598</v>
      </c>
      <c r="F260" s="2" t="s">
        <v>598</v>
      </c>
      <c r="G260" s="2" t="s">
        <v>598</v>
      </c>
      <c r="H260" s="2" t="s">
        <v>598</v>
      </c>
      <c r="I260" s="2" t="s">
        <v>598</v>
      </c>
      <c r="J260" s="2" t="s">
        <v>599</v>
      </c>
      <c r="K260" s="2" t="s">
        <v>598</v>
      </c>
      <c r="L260" s="2" t="s">
        <v>598</v>
      </c>
      <c r="M260" s="2" t="s">
        <v>598</v>
      </c>
      <c r="N260" s="2" t="s">
        <v>598</v>
      </c>
      <c r="O260" s="2" t="s">
        <v>598</v>
      </c>
      <c r="P260" s="2" t="s">
        <v>598</v>
      </c>
      <c r="Q260" s="2" t="s">
        <v>599</v>
      </c>
      <c r="R260" s="2" t="s">
        <v>598</v>
      </c>
      <c r="S260" s="2" t="s">
        <v>598</v>
      </c>
      <c r="T260" s="2" t="s">
        <v>598</v>
      </c>
      <c r="U260" s="2" t="s">
        <v>598</v>
      </c>
      <c r="V260" s="2" t="s">
        <v>598</v>
      </c>
      <c r="Y260" s="20">
        <f t="shared" si="4"/>
        <v>0</v>
      </c>
    </row>
    <row r="261" spans="1:25" ht="15" customHeight="1" x14ac:dyDescent="0.25">
      <c r="A261" s="2" t="s">
        <v>357</v>
      </c>
      <c r="B261" s="2" t="s">
        <v>372</v>
      </c>
      <c r="C261" s="2">
        <v>2014</v>
      </c>
      <c r="D261" s="2" t="s">
        <v>599</v>
      </c>
      <c r="E261" s="2" t="s">
        <v>598</v>
      </c>
      <c r="F261" s="2" t="s">
        <v>598</v>
      </c>
      <c r="G261" s="2" t="s">
        <v>598</v>
      </c>
      <c r="H261" s="2" t="s">
        <v>598</v>
      </c>
      <c r="I261" s="2" t="s">
        <v>598</v>
      </c>
      <c r="J261" s="2" t="s">
        <v>599</v>
      </c>
      <c r="K261" s="2" t="s">
        <v>598</v>
      </c>
      <c r="L261" s="2" t="s">
        <v>598</v>
      </c>
      <c r="M261" s="2" t="s">
        <v>598</v>
      </c>
      <c r="N261" s="2" t="s">
        <v>598</v>
      </c>
      <c r="O261" s="2" t="s">
        <v>598</v>
      </c>
      <c r="P261" s="2" t="s">
        <v>598</v>
      </c>
      <c r="Q261" s="2" t="s">
        <v>599</v>
      </c>
      <c r="R261" s="2" t="s">
        <v>598</v>
      </c>
      <c r="S261" s="2" t="s">
        <v>598</v>
      </c>
      <c r="T261" s="2" t="s">
        <v>598</v>
      </c>
      <c r="U261" s="2" t="s">
        <v>598</v>
      </c>
      <c r="V261" s="2" t="s">
        <v>598</v>
      </c>
      <c r="Y261" s="20">
        <f t="shared" si="4"/>
        <v>0</v>
      </c>
    </row>
    <row r="262" spans="1:25" ht="15" customHeight="1" x14ac:dyDescent="0.25">
      <c r="A262" s="2" t="s">
        <v>357</v>
      </c>
      <c r="B262" s="2" t="s">
        <v>373</v>
      </c>
      <c r="C262" s="2">
        <v>2014</v>
      </c>
      <c r="D262" s="2" t="s">
        <v>599</v>
      </c>
      <c r="E262" s="2" t="s">
        <v>598</v>
      </c>
      <c r="F262" s="2" t="s">
        <v>598</v>
      </c>
      <c r="G262" s="2" t="s">
        <v>598</v>
      </c>
      <c r="H262" s="2" t="s">
        <v>598</v>
      </c>
      <c r="I262" s="2" t="s">
        <v>598</v>
      </c>
      <c r="J262" s="2" t="s">
        <v>599</v>
      </c>
      <c r="K262" s="2" t="s">
        <v>598</v>
      </c>
      <c r="L262" s="2" t="s">
        <v>598</v>
      </c>
      <c r="M262" s="2" t="s">
        <v>598</v>
      </c>
      <c r="N262" s="2" t="s">
        <v>598</v>
      </c>
      <c r="O262" s="2" t="s">
        <v>598</v>
      </c>
      <c r="P262" s="2" t="s">
        <v>598</v>
      </c>
      <c r="Q262" s="2" t="s">
        <v>599</v>
      </c>
      <c r="R262" s="2" t="s">
        <v>598</v>
      </c>
      <c r="S262" s="2" t="s">
        <v>598</v>
      </c>
      <c r="T262" s="2" t="s">
        <v>598</v>
      </c>
      <c r="U262" s="2" t="s">
        <v>598</v>
      </c>
      <c r="V262" s="2" t="s">
        <v>598</v>
      </c>
      <c r="Y262" s="20">
        <f t="shared" si="4"/>
        <v>0</v>
      </c>
    </row>
    <row r="263" spans="1:25" ht="15" customHeight="1" x14ac:dyDescent="0.25">
      <c r="A263" s="2" t="s">
        <v>357</v>
      </c>
      <c r="B263" s="2" t="s">
        <v>374</v>
      </c>
      <c r="C263" s="2">
        <v>2014</v>
      </c>
      <c r="D263" s="2" t="s">
        <v>599</v>
      </c>
      <c r="E263" s="2" t="s">
        <v>598</v>
      </c>
      <c r="F263" s="2" t="s">
        <v>598</v>
      </c>
      <c r="G263" s="2" t="s">
        <v>598</v>
      </c>
      <c r="H263" s="2" t="s">
        <v>598</v>
      </c>
      <c r="I263" s="2" t="s">
        <v>598</v>
      </c>
      <c r="J263" s="2" t="s">
        <v>599</v>
      </c>
      <c r="K263" s="2" t="s">
        <v>598</v>
      </c>
      <c r="L263" s="2" t="s">
        <v>598</v>
      </c>
      <c r="M263" s="2" t="s">
        <v>598</v>
      </c>
      <c r="N263" s="2" t="s">
        <v>598</v>
      </c>
      <c r="O263" s="2" t="s">
        <v>598</v>
      </c>
      <c r="P263" s="2" t="s">
        <v>598</v>
      </c>
      <c r="Q263" s="2" t="s">
        <v>599</v>
      </c>
      <c r="R263" s="2" t="s">
        <v>598</v>
      </c>
      <c r="S263" s="2" t="s">
        <v>598</v>
      </c>
      <c r="T263" s="2" t="s">
        <v>598</v>
      </c>
      <c r="U263" s="2" t="s">
        <v>598</v>
      </c>
      <c r="V263" s="2" t="s">
        <v>598</v>
      </c>
      <c r="Y263" s="20">
        <f t="shared" si="4"/>
        <v>0</v>
      </c>
    </row>
    <row r="264" spans="1:25" ht="15" customHeight="1" x14ac:dyDescent="0.25">
      <c r="A264" s="2" t="s">
        <v>357</v>
      </c>
      <c r="B264" s="2" t="s">
        <v>375</v>
      </c>
      <c r="C264" s="2">
        <v>2014</v>
      </c>
      <c r="D264" s="2" t="s">
        <v>599</v>
      </c>
      <c r="E264" s="2" t="s">
        <v>598</v>
      </c>
      <c r="F264" s="2" t="s">
        <v>598</v>
      </c>
      <c r="G264" s="2" t="s">
        <v>598</v>
      </c>
      <c r="H264" s="2" t="s">
        <v>598</v>
      </c>
      <c r="I264" s="2" t="s">
        <v>598</v>
      </c>
      <c r="J264" s="2" t="s">
        <v>599</v>
      </c>
      <c r="K264" s="2" t="s">
        <v>598</v>
      </c>
      <c r="L264" s="2" t="s">
        <v>598</v>
      </c>
      <c r="M264" s="2" t="s">
        <v>598</v>
      </c>
      <c r="N264" s="2" t="s">
        <v>598</v>
      </c>
      <c r="O264" s="2" t="s">
        <v>598</v>
      </c>
      <c r="P264" s="2" t="s">
        <v>598</v>
      </c>
      <c r="Q264" s="2" t="s">
        <v>599</v>
      </c>
      <c r="R264" s="2" t="s">
        <v>598</v>
      </c>
      <c r="S264" s="2" t="s">
        <v>598</v>
      </c>
      <c r="T264" s="2" t="s">
        <v>598</v>
      </c>
      <c r="U264" s="2" t="s">
        <v>598</v>
      </c>
      <c r="V264" s="2" t="s">
        <v>598</v>
      </c>
      <c r="Y264" s="20">
        <f t="shared" si="4"/>
        <v>0</v>
      </c>
    </row>
    <row r="265" spans="1:25" ht="15" customHeight="1" x14ac:dyDescent="0.25">
      <c r="A265" s="2" t="s">
        <v>376</v>
      </c>
      <c r="B265" s="2" t="s">
        <v>377</v>
      </c>
      <c r="C265" s="2">
        <v>2014</v>
      </c>
      <c r="D265" s="2" t="s">
        <v>599</v>
      </c>
      <c r="E265" s="2" t="s">
        <v>598</v>
      </c>
      <c r="F265" s="2" t="s">
        <v>598</v>
      </c>
      <c r="G265" s="2" t="s">
        <v>598</v>
      </c>
      <c r="H265" s="2" t="s">
        <v>598</v>
      </c>
      <c r="I265" s="2" t="s">
        <v>598</v>
      </c>
      <c r="J265" s="2" t="s">
        <v>599</v>
      </c>
      <c r="K265" s="2" t="s">
        <v>598</v>
      </c>
      <c r="L265" s="2" t="s">
        <v>598</v>
      </c>
      <c r="M265" s="2" t="s">
        <v>598</v>
      </c>
      <c r="N265" s="2" t="s">
        <v>598</v>
      </c>
      <c r="O265" s="2" t="s">
        <v>598</v>
      </c>
      <c r="P265" s="2" t="s">
        <v>598</v>
      </c>
      <c r="Q265" s="2" t="s">
        <v>599</v>
      </c>
      <c r="R265" s="2" t="s">
        <v>598</v>
      </c>
      <c r="S265" s="2" t="s">
        <v>598</v>
      </c>
      <c r="T265" s="2" t="s">
        <v>598</v>
      </c>
      <c r="U265" s="2" t="s">
        <v>598</v>
      </c>
      <c r="V265" s="2" t="s">
        <v>598</v>
      </c>
      <c r="Y265" s="20">
        <f t="shared" si="4"/>
        <v>0</v>
      </c>
    </row>
    <row r="266" spans="1:25" ht="15" customHeight="1" x14ac:dyDescent="0.25">
      <c r="A266" s="2" t="s">
        <v>376</v>
      </c>
      <c r="B266" s="2" t="s">
        <v>378</v>
      </c>
      <c r="C266" s="2">
        <v>2014</v>
      </c>
      <c r="D266" s="2" t="s">
        <v>599</v>
      </c>
      <c r="E266" s="2" t="s">
        <v>598</v>
      </c>
      <c r="F266" s="2" t="s">
        <v>598</v>
      </c>
      <c r="G266" s="2" t="s">
        <v>598</v>
      </c>
      <c r="H266" s="2" t="s">
        <v>598</v>
      </c>
      <c r="I266" s="2" t="s">
        <v>598</v>
      </c>
      <c r="J266" s="2" t="s">
        <v>599</v>
      </c>
      <c r="K266" s="2" t="s">
        <v>598</v>
      </c>
      <c r="L266" s="2" t="s">
        <v>598</v>
      </c>
      <c r="M266" s="2" t="s">
        <v>598</v>
      </c>
      <c r="N266" s="2" t="s">
        <v>598</v>
      </c>
      <c r="O266" s="2" t="s">
        <v>598</v>
      </c>
      <c r="P266" s="2" t="s">
        <v>598</v>
      </c>
      <c r="Q266" s="2" t="s">
        <v>599</v>
      </c>
      <c r="R266" s="2" t="s">
        <v>598</v>
      </c>
      <c r="S266" s="2" t="s">
        <v>598</v>
      </c>
      <c r="T266" s="2" t="s">
        <v>598</v>
      </c>
      <c r="U266" s="2" t="s">
        <v>598</v>
      </c>
      <c r="V266" s="2" t="s">
        <v>598</v>
      </c>
      <c r="Y266" s="20">
        <f t="shared" si="4"/>
        <v>0</v>
      </c>
    </row>
    <row r="267" spans="1:25" ht="15" customHeight="1" x14ac:dyDescent="0.25">
      <c r="A267" s="2" t="s">
        <v>376</v>
      </c>
      <c r="B267" s="2" t="s">
        <v>379</v>
      </c>
      <c r="C267" s="2">
        <v>2014</v>
      </c>
      <c r="D267" s="2" t="s">
        <v>599</v>
      </c>
      <c r="E267" s="2" t="s">
        <v>598</v>
      </c>
      <c r="F267" s="2" t="s">
        <v>598</v>
      </c>
      <c r="G267" s="2" t="s">
        <v>598</v>
      </c>
      <c r="H267" s="2" t="s">
        <v>598</v>
      </c>
      <c r="I267" s="2" t="s">
        <v>598</v>
      </c>
      <c r="J267" s="2" t="s">
        <v>599</v>
      </c>
      <c r="K267" s="2" t="s">
        <v>598</v>
      </c>
      <c r="L267" s="2" t="s">
        <v>598</v>
      </c>
      <c r="M267" s="2" t="s">
        <v>598</v>
      </c>
      <c r="N267" s="2" t="s">
        <v>598</v>
      </c>
      <c r="O267" s="2" t="s">
        <v>598</v>
      </c>
      <c r="P267" s="2" t="s">
        <v>598</v>
      </c>
      <c r="Q267" s="2" t="s">
        <v>599</v>
      </c>
      <c r="R267" s="2" t="s">
        <v>598</v>
      </c>
      <c r="S267" s="2" t="s">
        <v>598</v>
      </c>
      <c r="T267" s="2" t="s">
        <v>598</v>
      </c>
      <c r="U267" s="2" t="s">
        <v>598</v>
      </c>
      <c r="V267" s="2" t="s">
        <v>598</v>
      </c>
      <c r="Y267" s="20">
        <f t="shared" si="4"/>
        <v>0</v>
      </c>
    </row>
    <row r="268" spans="1:25" ht="15" customHeight="1" x14ac:dyDescent="0.25">
      <c r="A268" s="2" t="s">
        <v>376</v>
      </c>
      <c r="B268" s="2" t="s">
        <v>380</v>
      </c>
      <c r="C268" s="2">
        <v>2014</v>
      </c>
      <c r="D268" s="2" t="s">
        <v>599</v>
      </c>
      <c r="E268" s="2" t="s">
        <v>598</v>
      </c>
      <c r="F268" s="2" t="s">
        <v>598</v>
      </c>
      <c r="G268" s="2" t="s">
        <v>598</v>
      </c>
      <c r="H268" s="2" t="s">
        <v>598</v>
      </c>
      <c r="I268" s="2" t="s">
        <v>598</v>
      </c>
      <c r="J268" s="2" t="s">
        <v>599</v>
      </c>
      <c r="K268" s="2" t="s">
        <v>598</v>
      </c>
      <c r="L268" s="2" t="s">
        <v>598</v>
      </c>
      <c r="M268" s="2" t="s">
        <v>598</v>
      </c>
      <c r="N268" s="2" t="s">
        <v>598</v>
      </c>
      <c r="O268" s="2" t="s">
        <v>598</v>
      </c>
      <c r="P268" s="2" t="s">
        <v>598</v>
      </c>
      <c r="Q268" s="2" t="s">
        <v>599</v>
      </c>
      <c r="R268" s="2" t="s">
        <v>598</v>
      </c>
      <c r="S268" s="2" t="s">
        <v>598</v>
      </c>
      <c r="T268" s="2" t="s">
        <v>598</v>
      </c>
      <c r="U268" s="2" t="s">
        <v>598</v>
      </c>
      <c r="V268" s="2" t="s">
        <v>598</v>
      </c>
      <c r="Y268" s="20">
        <f t="shared" si="4"/>
        <v>0</v>
      </c>
    </row>
    <row r="269" spans="1:25" ht="15" customHeight="1" x14ac:dyDescent="0.25">
      <c r="A269" s="2" t="s">
        <v>376</v>
      </c>
      <c r="B269" s="2" t="s">
        <v>381</v>
      </c>
      <c r="C269" s="2">
        <v>2014</v>
      </c>
      <c r="D269" s="2" t="s">
        <v>599</v>
      </c>
      <c r="E269" s="2" t="s">
        <v>598</v>
      </c>
      <c r="F269" s="2" t="s">
        <v>598</v>
      </c>
      <c r="G269" s="2" t="s">
        <v>598</v>
      </c>
      <c r="H269" s="2" t="s">
        <v>598</v>
      </c>
      <c r="I269" s="2" t="s">
        <v>598</v>
      </c>
      <c r="J269" s="2" t="s">
        <v>599</v>
      </c>
      <c r="K269" s="2" t="s">
        <v>598</v>
      </c>
      <c r="L269" s="2" t="s">
        <v>598</v>
      </c>
      <c r="M269" s="2" t="s">
        <v>598</v>
      </c>
      <c r="N269" s="2" t="s">
        <v>598</v>
      </c>
      <c r="O269" s="2" t="s">
        <v>598</v>
      </c>
      <c r="P269" s="2" t="s">
        <v>598</v>
      </c>
      <c r="Q269" s="2" t="s">
        <v>599</v>
      </c>
      <c r="R269" s="2" t="s">
        <v>598</v>
      </c>
      <c r="S269" s="2" t="s">
        <v>598</v>
      </c>
      <c r="T269" s="2" t="s">
        <v>598</v>
      </c>
      <c r="U269" s="2" t="s">
        <v>598</v>
      </c>
      <c r="V269" s="2" t="s">
        <v>598</v>
      </c>
      <c r="Y269" s="20">
        <f t="shared" si="4"/>
        <v>0</v>
      </c>
    </row>
    <row r="270" spans="1:25" ht="15" customHeight="1" x14ac:dyDescent="0.25">
      <c r="A270" s="2" t="s">
        <v>382</v>
      </c>
      <c r="B270" s="2" t="s">
        <v>383</v>
      </c>
      <c r="C270" s="2">
        <v>2014</v>
      </c>
      <c r="D270" s="2" t="s">
        <v>599</v>
      </c>
      <c r="E270" s="2" t="s">
        <v>598</v>
      </c>
      <c r="F270" s="2" t="s">
        <v>598</v>
      </c>
      <c r="G270" s="2" t="s">
        <v>598</v>
      </c>
      <c r="H270" s="2" t="s">
        <v>598</v>
      </c>
      <c r="I270" s="2" t="s">
        <v>598</v>
      </c>
      <c r="J270" s="2" t="s">
        <v>599</v>
      </c>
      <c r="K270" s="2" t="s">
        <v>598</v>
      </c>
      <c r="L270" s="2" t="s">
        <v>598</v>
      </c>
      <c r="M270" s="2" t="s">
        <v>598</v>
      </c>
      <c r="N270" s="2" t="s">
        <v>598</v>
      </c>
      <c r="O270" s="2" t="s">
        <v>598</v>
      </c>
      <c r="P270" s="2" t="s">
        <v>598</v>
      </c>
      <c r="Q270" s="2" t="s">
        <v>599</v>
      </c>
      <c r="R270" s="2" t="s">
        <v>598</v>
      </c>
      <c r="S270" s="2" t="s">
        <v>598</v>
      </c>
      <c r="T270" s="2" t="s">
        <v>598</v>
      </c>
      <c r="U270" s="2" t="s">
        <v>598</v>
      </c>
      <c r="V270" s="2" t="s">
        <v>598</v>
      </c>
      <c r="Y270" s="20">
        <f t="shared" si="4"/>
        <v>0</v>
      </c>
    </row>
    <row r="271" spans="1:25" ht="15" customHeight="1" x14ac:dyDescent="0.25">
      <c r="A271" s="2" t="s">
        <v>382</v>
      </c>
      <c r="B271" s="2" t="s">
        <v>384</v>
      </c>
      <c r="C271" s="2">
        <v>2014</v>
      </c>
      <c r="D271" s="2" t="s">
        <v>701</v>
      </c>
      <c r="E271" s="2" t="s">
        <v>658</v>
      </c>
      <c r="F271" s="2">
        <v>4.6520000000000001</v>
      </c>
      <c r="G271" s="2" t="s">
        <v>598</v>
      </c>
      <c r="H271" s="2" t="s">
        <v>598</v>
      </c>
      <c r="I271" s="2" t="s">
        <v>598</v>
      </c>
      <c r="J271" s="2" t="s">
        <v>599</v>
      </c>
      <c r="K271" s="2" t="s">
        <v>598</v>
      </c>
      <c r="L271" s="2" t="s">
        <v>598</v>
      </c>
      <c r="M271" s="2" t="s">
        <v>598</v>
      </c>
      <c r="N271" s="2" t="s">
        <v>598</v>
      </c>
      <c r="O271" s="2" t="s">
        <v>598</v>
      </c>
      <c r="P271" s="2" t="s">
        <v>598</v>
      </c>
      <c r="Q271" s="2" t="s">
        <v>599</v>
      </c>
      <c r="R271" s="2" t="s">
        <v>598</v>
      </c>
      <c r="S271" s="2" t="s">
        <v>598</v>
      </c>
      <c r="T271" s="2" t="s">
        <v>598</v>
      </c>
      <c r="U271" s="2" t="s">
        <v>598</v>
      </c>
      <c r="V271" s="2" t="s">
        <v>598</v>
      </c>
      <c r="Y271" s="20">
        <f t="shared" si="4"/>
        <v>4.6520000000000001</v>
      </c>
    </row>
    <row r="272" spans="1:25" ht="15" customHeight="1" x14ac:dyDescent="0.25">
      <c r="A272" s="2" t="s">
        <v>385</v>
      </c>
      <c r="B272" s="2" t="s">
        <v>386</v>
      </c>
      <c r="C272" s="2">
        <v>2014</v>
      </c>
      <c r="D272" s="2" t="s">
        <v>702</v>
      </c>
      <c r="E272" s="2" t="s">
        <v>598</v>
      </c>
      <c r="F272" s="2">
        <v>0</v>
      </c>
      <c r="G272" s="2" t="s">
        <v>598</v>
      </c>
      <c r="H272" s="2" t="s">
        <v>598</v>
      </c>
      <c r="I272" s="2" t="s">
        <v>598</v>
      </c>
      <c r="J272" s="2" t="s">
        <v>703</v>
      </c>
      <c r="K272" s="2" t="s">
        <v>598</v>
      </c>
      <c r="L272" s="2">
        <v>0</v>
      </c>
      <c r="M272" s="2" t="s">
        <v>598</v>
      </c>
      <c r="N272" s="2" t="s">
        <v>598</v>
      </c>
      <c r="O272" s="2" t="s">
        <v>598</v>
      </c>
      <c r="P272" s="2" t="s">
        <v>598</v>
      </c>
      <c r="Q272" s="2" t="s">
        <v>599</v>
      </c>
      <c r="R272" s="2" t="s">
        <v>598</v>
      </c>
      <c r="S272" s="2" t="s">
        <v>598</v>
      </c>
      <c r="T272" s="2" t="s">
        <v>598</v>
      </c>
      <c r="U272" s="2" t="s">
        <v>598</v>
      </c>
      <c r="V272" s="2" t="s">
        <v>598</v>
      </c>
      <c r="Y272" s="20">
        <f t="shared" si="4"/>
        <v>0</v>
      </c>
    </row>
    <row r="273" spans="1:25" ht="15" customHeight="1" x14ac:dyDescent="0.25">
      <c r="A273" s="2" t="s">
        <v>387</v>
      </c>
      <c r="B273" s="2" t="s">
        <v>388</v>
      </c>
      <c r="C273" s="2">
        <v>2014</v>
      </c>
      <c r="D273" s="2" t="s">
        <v>599</v>
      </c>
      <c r="E273" s="2" t="s">
        <v>598</v>
      </c>
      <c r="F273" s="2" t="s">
        <v>598</v>
      </c>
      <c r="G273" s="2" t="s">
        <v>598</v>
      </c>
      <c r="H273" s="2" t="s">
        <v>598</v>
      </c>
      <c r="I273" s="2" t="s">
        <v>598</v>
      </c>
      <c r="J273" s="2" t="s">
        <v>599</v>
      </c>
      <c r="K273" s="2" t="s">
        <v>598</v>
      </c>
      <c r="L273" s="2" t="s">
        <v>598</v>
      </c>
      <c r="M273" s="2" t="s">
        <v>598</v>
      </c>
      <c r="N273" s="2" t="s">
        <v>598</v>
      </c>
      <c r="O273" s="2" t="s">
        <v>598</v>
      </c>
      <c r="P273" s="2" t="s">
        <v>598</v>
      </c>
      <c r="Q273" s="2" t="s">
        <v>599</v>
      </c>
      <c r="R273" s="2" t="s">
        <v>598</v>
      </c>
      <c r="S273" s="2" t="s">
        <v>598</v>
      </c>
      <c r="T273" s="2" t="s">
        <v>598</v>
      </c>
      <c r="U273" s="2" t="s">
        <v>598</v>
      </c>
      <c r="V273" s="2" t="s">
        <v>598</v>
      </c>
      <c r="Y273" s="20">
        <f t="shared" si="4"/>
        <v>0</v>
      </c>
    </row>
    <row r="274" spans="1:25" ht="15" customHeight="1" x14ac:dyDescent="0.25">
      <c r="A274" s="2" t="s">
        <v>389</v>
      </c>
      <c r="B274" s="2" t="s">
        <v>390</v>
      </c>
      <c r="C274" s="2">
        <v>2014</v>
      </c>
      <c r="D274" s="2" t="s">
        <v>598</v>
      </c>
      <c r="E274" s="2" t="s">
        <v>598</v>
      </c>
      <c r="F274" s="2" t="s">
        <v>598</v>
      </c>
      <c r="G274" s="2" t="s">
        <v>598</v>
      </c>
      <c r="H274" s="2" t="s">
        <v>598</v>
      </c>
      <c r="I274" s="2" t="s">
        <v>598</v>
      </c>
      <c r="J274" s="2" t="s">
        <v>598</v>
      </c>
      <c r="K274" s="2" t="s">
        <v>598</v>
      </c>
      <c r="L274" s="2" t="s">
        <v>598</v>
      </c>
      <c r="M274" s="2" t="s">
        <v>598</v>
      </c>
      <c r="N274" s="2" t="s">
        <v>598</v>
      </c>
      <c r="O274" s="2" t="s">
        <v>598</v>
      </c>
      <c r="P274" s="2" t="s">
        <v>598</v>
      </c>
      <c r="Q274" s="2" t="s">
        <v>598</v>
      </c>
      <c r="R274" s="2" t="s">
        <v>598</v>
      </c>
      <c r="S274" s="2" t="s">
        <v>598</v>
      </c>
      <c r="T274" s="2" t="s">
        <v>598</v>
      </c>
      <c r="U274" s="2" t="s">
        <v>598</v>
      </c>
      <c r="V274" s="2" t="s">
        <v>598</v>
      </c>
      <c r="Y274" s="20">
        <f t="shared" si="4"/>
        <v>0</v>
      </c>
    </row>
    <row r="275" spans="1:25" ht="15" customHeight="1" x14ac:dyDescent="0.25">
      <c r="A275" s="2" t="s">
        <v>389</v>
      </c>
      <c r="B275" s="2" t="s">
        <v>391</v>
      </c>
      <c r="C275" s="2">
        <v>2014</v>
      </c>
      <c r="D275" s="2" t="s">
        <v>598</v>
      </c>
      <c r="E275" s="2" t="s">
        <v>598</v>
      </c>
      <c r="F275" s="2" t="s">
        <v>598</v>
      </c>
      <c r="G275" s="2" t="s">
        <v>598</v>
      </c>
      <c r="H275" s="2" t="s">
        <v>598</v>
      </c>
      <c r="I275" s="2" t="s">
        <v>598</v>
      </c>
      <c r="J275" s="2" t="s">
        <v>598</v>
      </c>
      <c r="K275" s="2" t="s">
        <v>598</v>
      </c>
      <c r="L275" s="2" t="s">
        <v>598</v>
      </c>
      <c r="M275" s="2" t="s">
        <v>598</v>
      </c>
      <c r="N275" s="2" t="s">
        <v>598</v>
      </c>
      <c r="O275" s="2" t="s">
        <v>598</v>
      </c>
      <c r="P275" s="2" t="s">
        <v>598</v>
      </c>
      <c r="Q275" s="2" t="s">
        <v>598</v>
      </c>
      <c r="R275" s="2" t="s">
        <v>598</v>
      </c>
      <c r="S275" s="2" t="s">
        <v>598</v>
      </c>
      <c r="T275" s="2" t="s">
        <v>598</v>
      </c>
      <c r="U275" s="2" t="s">
        <v>598</v>
      </c>
      <c r="V275" s="2" t="s">
        <v>598</v>
      </c>
      <c r="Y275" s="20">
        <f t="shared" si="4"/>
        <v>0</v>
      </c>
    </row>
    <row r="276" spans="1:25" ht="15" customHeight="1" x14ac:dyDescent="0.25">
      <c r="A276" s="2" t="s">
        <v>389</v>
      </c>
      <c r="B276" s="2" t="s">
        <v>392</v>
      </c>
      <c r="C276" s="2">
        <v>2014</v>
      </c>
      <c r="D276" s="2" t="s">
        <v>598</v>
      </c>
      <c r="E276" s="2" t="s">
        <v>598</v>
      </c>
      <c r="F276" s="2" t="s">
        <v>598</v>
      </c>
      <c r="G276" s="2" t="s">
        <v>598</v>
      </c>
      <c r="H276" s="2" t="s">
        <v>598</v>
      </c>
      <c r="I276" s="2" t="s">
        <v>598</v>
      </c>
      <c r="J276" s="2" t="s">
        <v>598</v>
      </c>
      <c r="K276" s="2" t="s">
        <v>598</v>
      </c>
      <c r="L276" s="2" t="s">
        <v>598</v>
      </c>
      <c r="M276" s="2" t="s">
        <v>598</v>
      </c>
      <c r="N276" s="2" t="s">
        <v>598</v>
      </c>
      <c r="O276" s="2" t="s">
        <v>598</v>
      </c>
      <c r="P276" s="2" t="s">
        <v>598</v>
      </c>
      <c r="Q276" s="2" t="s">
        <v>598</v>
      </c>
      <c r="R276" s="2" t="s">
        <v>598</v>
      </c>
      <c r="S276" s="2" t="s">
        <v>598</v>
      </c>
      <c r="T276" s="2" t="s">
        <v>598</v>
      </c>
      <c r="U276" s="2" t="s">
        <v>598</v>
      </c>
      <c r="V276" s="2" t="s">
        <v>598</v>
      </c>
      <c r="Y276" s="20">
        <f t="shared" si="4"/>
        <v>0</v>
      </c>
    </row>
    <row r="277" spans="1:25" ht="15" customHeight="1" x14ac:dyDescent="0.25">
      <c r="A277" s="2" t="s">
        <v>389</v>
      </c>
      <c r="B277" s="2" t="s">
        <v>393</v>
      </c>
      <c r="C277" s="2">
        <v>2014</v>
      </c>
      <c r="D277" s="2" t="s">
        <v>598</v>
      </c>
      <c r="E277" s="2" t="s">
        <v>598</v>
      </c>
      <c r="F277" s="2" t="s">
        <v>598</v>
      </c>
      <c r="G277" s="2" t="s">
        <v>598</v>
      </c>
      <c r="H277" s="2" t="s">
        <v>598</v>
      </c>
      <c r="I277" s="2" t="s">
        <v>598</v>
      </c>
      <c r="J277" s="2" t="s">
        <v>598</v>
      </c>
      <c r="K277" s="2" t="s">
        <v>598</v>
      </c>
      <c r="L277" s="2" t="s">
        <v>598</v>
      </c>
      <c r="M277" s="2" t="s">
        <v>598</v>
      </c>
      <c r="N277" s="2" t="s">
        <v>598</v>
      </c>
      <c r="O277" s="2" t="s">
        <v>598</v>
      </c>
      <c r="P277" s="2" t="s">
        <v>598</v>
      </c>
      <c r="Q277" s="2" t="s">
        <v>598</v>
      </c>
      <c r="R277" s="2" t="s">
        <v>598</v>
      </c>
      <c r="S277" s="2" t="s">
        <v>598</v>
      </c>
      <c r="T277" s="2" t="s">
        <v>598</v>
      </c>
      <c r="U277" s="2" t="s">
        <v>598</v>
      </c>
      <c r="V277" s="2" t="s">
        <v>598</v>
      </c>
      <c r="Y277" s="20">
        <f t="shared" si="4"/>
        <v>0</v>
      </c>
    </row>
    <row r="278" spans="1:25" ht="15" customHeight="1" x14ac:dyDescent="0.25">
      <c r="A278" s="2" t="s">
        <v>394</v>
      </c>
      <c r="B278" s="2" t="s">
        <v>395</v>
      </c>
      <c r="C278" s="2">
        <v>2014</v>
      </c>
      <c r="D278" s="2" t="s">
        <v>599</v>
      </c>
      <c r="E278" s="2" t="s">
        <v>598</v>
      </c>
      <c r="F278" s="2" t="s">
        <v>598</v>
      </c>
      <c r="G278" s="2" t="s">
        <v>598</v>
      </c>
      <c r="H278" s="2" t="s">
        <v>598</v>
      </c>
      <c r="I278" s="2" t="s">
        <v>598</v>
      </c>
      <c r="J278" s="2" t="s">
        <v>599</v>
      </c>
      <c r="K278" s="2" t="s">
        <v>598</v>
      </c>
      <c r="L278" s="2" t="s">
        <v>598</v>
      </c>
      <c r="M278" s="2" t="s">
        <v>598</v>
      </c>
      <c r="N278" s="2" t="s">
        <v>598</v>
      </c>
      <c r="O278" s="2" t="s">
        <v>598</v>
      </c>
      <c r="P278" s="2" t="s">
        <v>598</v>
      </c>
      <c r="Q278" s="2" t="s">
        <v>599</v>
      </c>
      <c r="R278" s="2" t="s">
        <v>598</v>
      </c>
      <c r="S278" s="2" t="s">
        <v>598</v>
      </c>
      <c r="T278" s="2" t="s">
        <v>598</v>
      </c>
      <c r="U278" s="2" t="s">
        <v>598</v>
      </c>
      <c r="V278" s="2" t="s">
        <v>598</v>
      </c>
      <c r="Y278" s="20">
        <f t="shared" si="4"/>
        <v>0</v>
      </c>
    </row>
    <row r="279" spans="1:25" ht="15" customHeight="1" x14ac:dyDescent="0.25">
      <c r="A279" s="2" t="s">
        <v>394</v>
      </c>
      <c r="B279" s="2" t="s">
        <v>396</v>
      </c>
      <c r="C279" s="2">
        <v>2014</v>
      </c>
      <c r="D279" s="2" t="s">
        <v>599</v>
      </c>
      <c r="E279" s="2" t="s">
        <v>598</v>
      </c>
      <c r="F279" s="2" t="s">
        <v>598</v>
      </c>
      <c r="G279" s="2" t="s">
        <v>598</v>
      </c>
      <c r="H279" s="2" t="s">
        <v>598</v>
      </c>
      <c r="I279" s="2" t="s">
        <v>598</v>
      </c>
      <c r="J279" s="2" t="s">
        <v>599</v>
      </c>
      <c r="K279" s="2" t="s">
        <v>598</v>
      </c>
      <c r="L279" s="2" t="s">
        <v>598</v>
      </c>
      <c r="M279" s="2" t="s">
        <v>598</v>
      </c>
      <c r="N279" s="2" t="s">
        <v>598</v>
      </c>
      <c r="O279" s="2" t="s">
        <v>598</v>
      </c>
      <c r="P279" s="2" t="s">
        <v>598</v>
      </c>
      <c r="Q279" s="2" t="s">
        <v>599</v>
      </c>
      <c r="R279" s="2" t="s">
        <v>598</v>
      </c>
      <c r="S279" s="2" t="s">
        <v>598</v>
      </c>
      <c r="T279" s="2" t="s">
        <v>598</v>
      </c>
      <c r="U279" s="2" t="s">
        <v>598</v>
      </c>
      <c r="V279" s="2" t="s">
        <v>598</v>
      </c>
      <c r="Y279" s="20">
        <f t="shared" si="4"/>
        <v>0</v>
      </c>
    </row>
    <row r="280" spans="1:25" ht="15" customHeight="1" x14ac:dyDescent="0.25">
      <c r="A280" s="2" t="s">
        <v>397</v>
      </c>
      <c r="B280" s="2" t="s">
        <v>398</v>
      </c>
      <c r="C280" s="2">
        <v>2014</v>
      </c>
      <c r="D280" s="2" t="s">
        <v>704</v>
      </c>
      <c r="E280" s="2" t="s">
        <v>658</v>
      </c>
      <c r="F280" s="2">
        <v>9.5</v>
      </c>
      <c r="G280" s="2" t="s">
        <v>691</v>
      </c>
      <c r="H280" s="2" t="s">
        <v>598</v>
      </c>
      <c r="I280" s="2">
        <v>88</v>
      </c>
      <c r="J280" s="2" t="s">
        <v>599</v>
      </c>
      <c r="K280" s="2" t="s">
        <v>598</v>
      </c>
      <c r="L280" s="2" t="s">
        <v>598</v>
      </c>
      <c r="M280" s="2" t="s">
        <v>598</v>
      </c>
      <c r="N280" s="2" t="s">
        <v>598</v>
      </c>
      <c r="O280" s="2" t="s">
        <v>598</v>
      </c>
      <c r="P280" s="2" t="s">
        <v>598</v>
      </c>
      <c r="Q280" s="2" t="s">
        <v>599</v>
      </c>
      <c r="R280" s="2" t="s">
        <v>598</v>
      </c>
      <c r="S280" s="2" t="s">
        <v>598</v>
      </c>
      <c r="T280" s="2" t="s">
        <v>598</v>
      </c>
      <c r="U280" s="2" t="s">
        <v>598</v>
      </c>
      <c r="V280" s="2" t="s">
        <v>598</v>
      </c>
      <c r="Y280" s="20">
        <f t="shared" si="4"/>
        <v>9.5</v>
      </c>
    </row>
    <row r="281" spans="1:25" ht="15" customHeight="1" x14ac:dyDescent="0.25">
      <c r="A281" s="2" t="s">
        <v>399</v>
      </c>
      <c r="B281" s="2" t="s">
        <v>400</v>
      </c>
      <c r="C281" s="2">
        <v>2014</v>
      </c>
      <c r="D281" s="2" t="s">
        <v>599</v>
      </c>
      <c r="E281" s="2" t="s">
        <v>598</v>
      </c>
      <c r="F281" s="2" t="s">
        <v>598</v>
      </c>
      <c r="G281" s="2" t="s">
        <v>598</v>
      </c>
      <c r="H281" s="2" t="s">
        <v>598</v>
      </c>
      <c r="I281" s="2" t="s">
        <v>598</v>
      </c>
      <c r="J281" s="2" t="s">
        <v>599</v>
      </c>
      <c r="K281" s="2" t="s">
        <v>598</v>
      </c>
      <c r="L281" s="2" t="s">
        <v>598</v>
      </c>
      <c r="M281" s="2" t="s">
        <v>598</v>
      </c>
      <c r="N281" s="2" t="s">
        <v>598</v>
      </c>
      <c r="O281" s="2" t="s">
        <v>598</v>
      </c>
      <c r="P281" s="2" t="s">
        <v>598</v>
      </c>
      <c r="Q281" s="2" t="s">
        <v>599</v>
      </c>
      <c r="R281" s="2" t="s">
        <v>598</v>
      </c>
      <c r="S281" s="2" t="s">
        <v>598</v>
      </c>
      <c r="T281" s="2" t="s">
        <v>598</v>
      </c>
      <c r="U281" s="2" t="s">
        <v>598</v>
      </c>
      <c r="V281" s="2" t="s">
        <v>598</v>
      </c>
      <c r="Y281" s="20">
        <f t="shared" si="4"/>
        <v>0</v>
      </c>
    </row>
    <row r="282" spans="1:25" ht="15" customHeight="1" x14ac:dyDescent="0.25">
      <c r="A282" s="2" t="s">
        <v>399</v>
      </c>
      <c r="B282" s="2" t="s">
        <v>401</v>
      </c>
      <c r="C282" s="2">
        <v>2014</v>
      </c>
      <c r="D282" s="2" t="s">
        <v>599</v>
      </c>
      <c r="E282" s="2" t="s">
        <v>598</v>
      </c>
      <c r="F282" s="2" t="s">
        <v>598</v>
      </c>
      <c r="G282" s="2" t="s">
        <v>598</v>
      </c>
      <c r="H282" s="2" t="s">
        <v>598</v>
      </c>
      <c r="I282" s="2" t="s">
        <v>598</v>
      </c>
      <c r="J282" s="2" t="s">
        <v>599</v>
      </c>
      <c r="K282" s="2" t="s">
        <v>598</v>
      </c>
      <c r="L282" s="2" t="s">
        <v>598</v>
      </c>
      <c r="M282" s="2" t="s">
        <v>598</v>
      </c>
      <c r="N282" s="2" t="s">
        <v>598</v>
      </c>
      <c r="O282" s="2" t="s">
        <v>598</v>
      </c>
      <c r="P282" s="2" t="s">
        <v>598</v>
      </c>
      <c r="Q282" s="2" t="s">
        <v>599</v>
      </c>
      <c r="R282" s="2" t="s">
        <v>598</v>
      </c>
      <c r="S282" s="2" t="s">
        <v>598</v>
      </c>
      <c r="T282" s="2" t="s">
        <v>598</v>
      </c>
      <c r="U282" s="2" t="s">
        <v>598</v>
      </c>
      <c r="V282" s="2" t="s">
        <v>598</v>
      </c>
      <c r="Y282" s="20">
        <f t="shared" si="4"/>
        <v>0</v>
      </c>
    </row>
    <row r="283" spans="1:25" ht="15" customHeight="1" x14ac:dyDescent="0.25">
      <c r="A283" s="2" t="s">
        <v>399</v>
      </c>
      <c r="B283" s="2" t="s">
        <v>402</v>
      </c>
      <c r="C283" s="2">
        <v>2014</v>
      </c>
      <c r="D283" s="2" t="s">
        <v>705</v>
      </c>
      <c r="E283" s="2" t="s">
        <v>683</v>
      </c>
      <c r="F283" s="2">
        <v>42.29</v>
      </c>
      <c r="G283" s="2" t="s">
        <v>598</v>
      </c>
      <c r="H283" s="2" t="s">
        <v>598</v>
      </c>
      <c r="I283" s="2">
        <v>85</v>
      </c>
      <c r="J283" s="2" t="s">
        <v>706</v>
      </c>
      <c r="K283" s="2" t="s">
        <v>683</v>
      </c>
      <c r="L283" s="2">
        <v>8.7200000000000006</v>
      </c>
      <c r="M283" s="2" t="s">
        <v>598</v>
      </c>
      <c r="N283" s="2" t="s">
        <v>598</v>
      </c>
      <c r="O283" s="2">
        <v>85</v>
      </c>
      <c r="P283" s="2" t="s">
        <v>598</v>
      </c>
      <c r="Q283" s="2" t="s">
        <v>599</v>
      </c>
      <c r="R283" s="2" t="s">
        <v>598</v>
      </c>
      <c r="S283" s="2" t="s">
        <v>598</v>
      </c>
      <c r="T283" s="2" t="s">
        <v>598</v>
      </c>
      <c r="U283" s="2" t="s">
        <v>598</v>
      </c>
      <c r="V283" s="2" t="s">
        <v>598</v>
      </c>
      <c r="Y283" s="20">
        <f t="shared" si="4"/>
        <v>51.01</v>
      </c>
    </row>
    <row r="284" spans="1:25" ht="15" customHeight="1" x14ac:dyDescent="0.25">
      <c r="A284" s="2" t="s">
        <v>399</v>
      </c>
      <c r="B284" s="2" t="s">
        <v>403</v>
      </c>
      <c r="C284" s="2">
        <v>2014</v>
      </c>
      <c r="D284" s="2" t="s">
        <v>599</v>
      </c>
      <c r="E284" s="2" t="s">
        <v>598</v>
      </c>
      <c r="F284" s="2" t="s">
        <v>598</v>
      </c>
      <c r="G284" s="2" t="s">
        <v>598</v>
      </c>
      <c r="H284" s="2" t="s">
        <v>598</v>
      </c>
      <c r="I284" s="2" t="s">
        <v>598</v>
      </c>
      <c r="J284" s="2" t="s">
        <v>599</v>
      </c>
      <c r="K284" s="2" t="s">
        <v>598</v>
      </c>
      <c r="L284" s="2" t="s">
        <v>598</v>
      </c>
      <c r="M284" s="2" t="s">
        <v>598</v>
      </c>
      <c r="N284" s="2" t="s">
        <v>598</v>
      </c>
      <c r="O284" s="2" t="s">
        <v>598</v>
      </c>
      <c r="P284" s="2" t="s">
        <v>598</v>
      </c>
      <c r="Q284" s="2" t="s">
        <v>599</v>
      </c>
      <c r="R284" s="2" t="s">
        <v>598</v>
      </c>
      <c r="S284" s="2" t="s">
        <v>598</v>
      </c>
      <c r="T284" s="2" t="s">
        <v>598</v>
      </c>
      <c r="U284" s="2" t="s">
        <v>598</v>
      </c>
      <c r="V284" s="2" t="s">
        <v>598</v>
      </c>
      <c r="Y284" s="20">
        <f t="shared" si="4"/>
        <v>0</v>
      </c>
    </row>
    <row r="285" spans="1:25" ht="15" customHeight="1" x14ac:dyDescent="0.25">
      <c r="A285" s="2" t="s">
        <v>399</v>
      </c>
      <c r="B285" s="2" t="s">
        <v>404</v>
      </c>
      <c r="C285" s="2">
        <v>2014</v>
      </c>
      <c r="D285" s="2" t="s">
        <v>599</v>
      </c>
      <c r="E285" s="2" t="s">
        <v>598</v>
      </c>
      <c r="F285" s="2" t="s">
        <v>598</v>
      </c>
      <c r="G285" s="2" t="s">
        <v>598</v>
      </c>
      <c r="H285" s="2" t="s">
        <v>598</v>
      </c>
      <c r="I285" s="2" t="s">
        <v>598</v>
      </c>
      <c r="J285" s="2" t="s">
        <v>599</v>
      </c>
      <c r="K285" s="2" t="s">
        <v>598</v>
      </c>
      <c r="L285" s="2" t="s">
        <v>598</v>
      </c>
      <c r="M285" s="2" t="s">
        <v>598</v>
      </c>
      <c r="N285" s="2" t="s">
        <v>598</v>
      </c>
      <c r="O285" s="2" t="s">
        <v>598</v>
      </c>
      <c r="P285" s="2" t="s">
        <v>598</v>
      </c>
      <c r="Q285" s="2" t="s">
        <v>599</v>
      </c>
      <c r="R285" s="2" t="s">
        <v>598</v>
      </c>
      <c r="S285" s="2" t="s">
        <v>598</v>
      </c>
      <c r="T285" s="2" t="s">
        <v>598</v>
      </c>
      <c r="U285" s="2" t="s">
        <v>598</v>
      </c>
      <c r="V285" s="2" t="s">
        <v>598</v>
      </c>
      <c r="Y285" s="20">
        <f t="shared" si="4"/>
        <v>0</v>
      </c>
    </row>
    <row r="286" spans="1:25" ht="15" customHeight="1" x14ac:dyDescent="0.2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T286" s="2" t="s">
        <v>599</v>
      </c>
      <c r="U286" s="2" t="s">
        <v>599</v>
      </c>
      <c r="V286" s="2" t="s">
        <v>599</v>
      </c>
      <c r="Y286" s="20">
        <f t="shared" si="4"/>
        <v>0</v>
      </c>
    </row>
    <row r="287" spans="1:25" ht="15" customHeight="1" x14ac:dyDescent="0.2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T287" s="2" t="s">
        <v>599</v>
      </c>
      <c r="U287" s="2" t="s">
        <v>599</v>
      </c>
      <c r="V287" s="2" t="s">
        <v>599</v>
      </c>
      <c r="Y287" s="20">
        <f t="shared" si="4"/>
        <v>0</v>
      </c>
    </row>
    <row r="288" spans="1:25" ht="15" customHeight="1" x14ac:dyDescent="0.2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T288" s="2" t="s">
        <v>599</v>
      </c>
      <c r="U288" s="2" t="s">
        <v>599</v>
      </c>
      <c r="V288" s="2" t="s">
        <v>599</v>
      </c>
      <c r="Y288" s="20">
        <f t="shared" si="4"/>
        <v>0</v>
      </c>
    </row>
    <row r="289" spans="1:25" ht="15" customHeight="1" x14ac:dyDescent="0.2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T289" s="2" t="s">
        <v>599</v>
      </c>
      <c r="U289" s="2" t="s">
        <v>599</v>
      </c>
      <c r="V289" s="2" t="s">
        <v>599</v>
      </c>
      <c r="Y289" s="20">
        <f t="shared" si="4"/>
        <v>0</v>
      </c>
    </row>
    <row r="290" spans="1:25" ht="15" customHeight="1" x14ac:dyDescent="0.25">
      <c r="A290" s="2" t="s">
        <v>410</v>
      </c>
      <c r="B290" s="2" t="s">
        <v>411</v>
      </c>
      <c r="C290" s="2">
        <v>2014</v>
      </c>
      <c r="D290" s="2" t="s">
        <v>707</v>
      </c>
      <c r="E290" s="2" t="s">
        <v>658</v>
      </c>
      <c r="F290" s="2">
        <v>3.9</v>
      </c>
      <c r="G290" s="2" t="s">
        <v>598</v>
      </c>
      <c r="H290" s="2" t="s">
        <v>598</v>
      </c>
      <c r="I290" s="2" t="s">
        <v>598</v>
      </c>
      <c r="J290" s="2" t="s">
        <v>599</v>
      </c>
      <c r="K290" s="2" t="s">
        <v>598</v>
      </c>
      <c r="L290" s="2" t="s">
        <v>598</v>
      </c>
      <c r="M290" s="2" t="s">
        <v>598</v>
      </c>
      <c r="N290" s="2" t="s">
        <v>598</v>
      </c>
      <c r="O290" s="2" t="s">
        <v>598</v>
      </c>
      <c r="P290" s="2" t="s">
        <v>598</v>
      </c>
      <c r="Q290" s="2" t="s">
        <v>599</v>
      </c>
      <c r="R290" s="2" t="s">
        <v>598</v>
      </c>
      <c r="S290" s="2" t="s">
        <v>598</v>
      </c>
      <c r="T290" s="2" t="s">
        <v>598</v>
      </c>
      <c r="U290" s="2" t="s">
        <v>598</v>
      </c>
      <c r="V290" s="2" t="s">
        <v>598</v>
      </c>
      <c r="Y290" s="20">
        <f t="shared" si="4"/>
        <v>3.9</v>
      </c>
    </row>
    <row r="291" spans="1:25" ht="15" customHeight="1" x14ac:dyDescent="0.25">
      <c r="A291" s="2" t="s">
        <v>410</v>
      </c>
      <c r="B291" s="2" t="s">
        <v>412</v>
      </c>
      <c r="C291" s="2">
        <v>2014</v>
      </c>
      <c r="D291" s="2" t="s">
        <v>599</v>
      </c>
      <c r="E291" s="2" t="s">
        <v>598</v>
      </c>
      <c r="F291" s="2" t="s">
        <v>598</v>
      </c>
      <c r="G291" s="2" t="s">
        <v>598</v>
      </c>
      <c r="H291" s="2" t="s">
        <v>598</v>
      </c>
      <c r="I291" s="2" t="s">
        <v>598</v>
      </c>
      <c r="J291" s="2" t="s">
        <v>599</v>
      </c>
      <c r="K291" s="2" t="s">
        <v>598</v>
      </c>
      <c r="L291" s="2" t="s">
        <v>598</v>
      </c>
      <c r="M291" s="2" t="s">
        <v>598</v>
      </c>
      <c r="N291" s="2" t="s">
        <v>598</v>
      </c>
      <c r="O291" s="2" t="s">
        <v>598</v>
      </c>
      <c r="P291" s="2" t="s">
        <v>598</v>
      </c>
      <c r="Q291" s="2" t="s">
        <v>599</v>
      </c>
      <c r="R291" s="2" t="s">
        <v>598</v>
      </c>
      <c r="S291" s="2" t="s">
        <v>598</v>
      </c>
      <c r="T291" s="2" t="s">
        <v>598</v>
      </c>
      <c r="U291" s="2" t="s">
        <v>598</v>
      </c>
      <c r="V291" s="2" t="s">
        <v>598</v>
      </c>
      <c r="Y291" s="20">
        <f t="shared" si="4"/>
        <v>0</v>
      </c>
    </row>
    <row r="292" spans="1:25" ht="15" customHeight="1" x14ac:dyDescent="0.25">
      <c r="A292" s="2" t="s">
        <v>413</v>
      </c>
      <c r="B292" s="2" t="s">
        <v>414</v>
      </c>
      <c r="C292" s="2">
        <v>2014</v>
      </c>
      <c r="D292" s="2" t="s">
        <v>607</v>
      </c>
      <c r="E292" s="2" t="s">
        <v>598</v>
      </c>
      <c r="F292" s="2" t="s">
        <v>598</v>
      </c>
      <c r="G292" s="2" t="s">
        <v>598</v>
      </c>
      <c r="H292" s="2" t="s">
        <v>598</v>
      </c>
      <c r="I292" s="2" t="s">
        <v>598</v>
      </c>
      <c r="J292" s="2" t="s">
        <v>607</v>
      </c>
      <c r="K292" s="2" t="s">
        <v>598</v>
      </c>
      <c r="L292" s="2" t="s">
        <v>598</v>
      </c>
      <c r="M292" s="2" t="s">
        <v>598</v>
      </c>
      <c r="N292" s="2" t="s">
        <v>598</v>
      </c>
      <c r="O292" s="2" t="s">
        <v>598</v>
      </c>
      <c r="P292" s="2" t="s">
        <v>598</v>
      </c>
      <c r="Q292" s="2" t="s">
        <v>598</v>
      </c>
      <c r="R292" s="2" t="s">
        <v>598</v>
      </c>
      <c r="S292" s="2" t="s">
        <v>598</v>
      </c>
      <c r="T292" s="2" t="s">
        <v>598</v>
      </c>
      <c r="U292" s="2" t="s">
        <v>598</v>
      </c>
      <c r="V292" s="2" t="s">
        <v>598</v>
      </c>
      <c r="Y292" s="20">
        <f t="shared" si="4"/>
        <v>0</v>
      </c>
    </row>
    <row r="293" spans="1:25" ht="15" customHeight="1" x14ac:dyDescent="0.25">
      <c r="A293" s="2" t="s">
        <v>415</v>
      </c>
      <c r="B293" s="2" t="s">
        <v>416</v>
      </c>
      <c r="C293" s="2">
        <v>2014</v>
      </c>
      <c r="D293" s="2" t="s">
        <v>708</v>
      </c>
      <c r="E293" s="2" t="s">
        <v>656</v>
      </c>
      <c r="F293" s="2" t="s">
        <v>598</v>
      </c>
      <c r="G293" s="2" t="s">
        <v>658</v>
      </c>
      <c r="H293" s="2">
        <v>10.617000000000001</v>
      </c>
      <c r="I293" s="2" t="s">
        <v>598</v>
      </c>
      <c r="J293" s="2" t="s">
        <v>599</v>
      </c>
      <c r="K293" s="2" t="s">
        <v>598</v>
      </c>
      <c r="L293" s="2" t="s">
        <v>598</v>
      </c>
      <c r="M293" s="2" t="s">
        <v>598</v>
      </c>
      <c r="N293" s="2" t="s">
        <v>598</v>
      </c>
      <c r="O293" s="2" t="s">
        <v>598</v>
      </c>
      <c r="P293" s="2" t="s">
        <v>598</v>
      </c>
      <c r="Q293" s="2" t="s">
        <v>599</v>
      </c>
      <c r="R293" s="2" t="s">
        <v>598</v>
      </c>
      <c r="S293" s="2" t="s">
        <v>598</v>
      </c>
      <c r="T293" s="2" t="s">
        <v>598</v>
      </c>
      <c r="U293" s="2" t="s">
        <v>598</v>
      </c>
      <c r="V293" s="2" t="s">
        <v>598</v>
      </c>
      <c r="Y293" s="20">
        <f t="shared" si="4"/>
        <v>10.617000000000001</v>
      </c>
    </row>
    <row r="294" spans="1:25" ht="15" customHeight="1" x14ac:dyDescent="0.25">
      <c r="A294" s="2" t="s">
        <v>415</v>
      </c>
      <c r="B294" s="2" t="s">
        <v>417</v>
      </c>
      <c r="C294" s="2">
        <v>2014</v>
      </c>
      <c r="D294" s="2" t="s">
        <v>599</v>
      </c>
      <c r="E294" s="2" t="s">
        <v>598</v>
      </c>
      <c r="F294" s="2" t="s">
        <v>598</v>
      </c>
      <c r="G294" s="2" t="s">
        <v>598</v>
      </c>
      <c r="H294" s="2" t="s">
        <v>598</v>
      </c>
      <c r="I294" s="2" t="s">
        <v>598</v>
      </c>
      <c r="J294" s="2" t="s">
        <v>599</v>
      </c>
      <c r="K294" s="2" t="s">
        <v>598</v>
      </c>
      <c r="L294" s="2" t="s">
        <v>598</v>
      </c>
      <c r="M294" s="2" t="s">
        <v>598</v>
      </c>
      <c r="N294" s="2" t="s">
        <v>598</v>
      </c>
      <c r="O294" s="2" t="s">
        <v>598</v>
      </c>
      <c r="P294" s="2" t="s">
        <v>598</v>
      </c>
      <c r="Q294" s="2" t="s">
        <v>599</v>
      </c>
      <c r="R294" s="2" t="s">
        <v>598</v>
      </c>
      <c r="S294" s="2" t="s">
        <v>598</v>
      </c>
      <c r="T294" s="2" t="s">
        <v>598</v>
      </c>
      <c r="U294" s="2" t="s">
        <v>598</v>
      </c>
      <c r="V294" s="2" t="s">
        <v>598</v>
      </c>
      <c r="Y294" s="20">
        <f t="shared" si="4"/>
        <v>0</v>
      </c>
    </row>
    <row r="295" spans="1:25" ht="15" customHeight="1" x14ac:dyDescent="0.25">
      <c r="A295" s="2" t="s">
        <v>415</v>
      </c>
      <c r="B295" s="2" t="s">
        <v>418</v>
      </c>
      <c r="C295" s="2">
        <v>2014</v>
      </c>
      <c r="D295" s="2" t="s">
        <v>599</v>
      </c>
      <c r="E295" s="2" t="s">
        <v>598</v>
      </c>
      <c r="F295" s="2" t="s">
        <v>598</v>
      </c>
      <c r="G295" s="2" t="s">
        <v>598</v>
      </c>
      <c r="H295" s="2" t="s">
        <v>598</v>
      </c>
      <c r="I295" s="2" t="s">
        <v>598</v>
      </c>
      <c r="J295" s="2" t="s">
        <v>599</v>
      </c>
      <c r="K295" s="2" t="s">
        <v>598</v>
      </c>
      <c r="L295" s="2" t="s">
        <v>598</v>
      </c>
      <c r="M295" s="2" t="s">
        <v>598</v>
      </c>
      <c r="N295" s="2" t="s">
        <v>598</v>
      </c>
      <c r="O295" s="2" t="s">
        <v>598</v>
      </c>
      <c r="P295" s="2" t="s">
        <v>598</v>
      </c>
      <c r="Q295" s="2" t="s">
        <v>599</v>
      </c>
      <c r="R295" s="2" t="s">
        <v>598</v>
      </c>
      <c r="S295" s="2" t="s">
        <v>598</v>
      </c>
      <c r="T295" s="2" t="s">
        <v>598</v>
      </c>
      <c r="U295" s="2" t="s">
        <v>598</v>
      </c>
      <c r="V295" s="2" t="s">
        <v>598</v>
      </c>
      <c r="Y295" s="20">
        <f t="shared" si="4"/>
        <v>0</v>
      </c>
    </row>
    <row r="296" spans="1:25" ht="15" customHeight="1" x14ac:dyDescent="0.25">
      <c r="A296" s="2" t="s">
        <v>415</v>
      </c>
      <c r="B296" s="2" t="s">
        <v>419</v>
      </c>
      <c r="C296" s="2">
        <v>2014</v>
      </c>
      <c r="D296" s="2" t="s">
        <v>599</v>
      </c>
      <c r="E296" s="2" t="s">
        <v>598</v>
      </c>
      <c r="F296" s="2" t="s">
        <v>598</v>
      </c>
      <c r="G296" s="2" t="s">
        <v>598</v>
      </c>
      <c r="H296" s="2" t="s">
        <v>598</v>
      </c>
      <c r="I296" s="2" t="s">
        <v>598</v>
      </c>
      <c r="J296" s="2" t="s">
        <v>599</v>
      </c>
      <c r="K296" s="2" t="s">
        <v>598</v>
      </c>
      <c r="L296" s="2" t="s">
        <v>598</v>
      </c>
      <c r="M296" s="2" t="s">
        <v>598</v>
      </c>
      <c r="N296" s="2" t="s">
        <v>598</v>
      </c>
      <c r="O296" s="2" t="s">
        <v>598</v>
      </c>
      <c r="P296" s="2" t="s">
        <v>598</v>
      </c>
      <c r="Q296" s="2" t="s">
        <v>599</v>
      </c>
      <c r="R296" s="2" t="s">
        <v>598</v>
      </c>
      <c r="S296" s="2" t="s">
        <v>598</v>
      </c>
      <c r="T296" s="2" t="s">
        <v>598</v>
      </c>
      <c r="U296" s="2" t="s">
        <v>598</v>
      </c>
      <c r="V296" s="2" t="s">
        <v>598</v>
      </c>
      <c r="Y296" s="20">
        <f t="shared" si="4"/>
        <v>0</v>
      </c>
    </row>
    <row r="297" spans="1:25" ht="15" customHeight="1" x14ac:dyDescent="0.25">
      <c r="A297" s="2" t="s">
        <v>420</v>
      </c>
      <c r="B297" s="2" t="s">
        <v>421</v>
      </c>
      <c r="C297" s="2">
        <v>2014</v>
      </c>
      <c r="D297" s="2" t="s">
        <v>599</v>
      </c>
      <c r="E297" s="2" t="s">
        <v>598</v>
      </c>
      <c r="F297" s="2" t="s">
        <v>598</v>
      </c>
      <c r="G297" s="2" t="s">
        <v>598</v>
      </c>
      <c r="H297" s="2" t="s">
        <v>598</v>
      </c>
      <c r="I297" s="2" t="s">
        <v>598</v>
      </c>
      <c r="J297" s="2" t="s">
        <v>599</v>
      </c>
      <c r="K297" s="2" t="s">
        <v>598</v>
      </c>
      <c r="L297" s="2" t="s">
        <v>598</v>
      </c>
      <c r="M297" s="2" t="s">
        <v>598</v>
      </c>
      <c r="N297" s="2" t="s">
        <v>598</v>
      </c>
      <c r="O297" s="2" t="s">
        <v>598</v>
      </c>
      <c r="P297" s="2" t="s">
        <v>598</v>
      </c>
      <c r="Q297" s="2" t="s">
        <v>599</v>
      </c>
      <c r="R297" s="2" t="s">
        <v>598</v>
      </c>
      <c r="S297" s="2" t="s">
        <v>598</v>
      </c>
      <c r="T297" s="2" t="s">
        <v>598</v>
      </c>
      <c r="U297" s="2" t="s">
        <v>598</v>
      </c>
      <c r="V297" s="2" t="s">
        <v>598</v>
      </c>
      <c r="Y297" s="20">
        <f t="shared" si="4"/>
        <v>0</v>
      </c>
    </row>
    <row r="298" spans="1:25" ht="15" customHeight="1" x14ac:dyDescent="0.25">
      <c r="A298" s="2" t="s">
        <v>422</v>
      </c>
      <c r="B298" s="2" t="s">
        <v>423</v>
      </c>
      <c r="C298" s="2">
        <v>2014</v>
      </c>
      <c r="D298" s="2" t="s">
        <v>599</v>
      </c>
      <c r="E298" s="2" t="s">
        <v>598</v>
      </c>
      <c r="F298" s="2" t="s">
        <v>598</v>
      </c>
      <c r="G298" s="2" t="s">
        <v>598</v>
      </c>
      <c r="H298" s="2" t="s">
        <v>598</v>
      </c>
      <c r="I298" s="2" t="s">
        <v>598</v>
      </c>
      <c r="J298" s="2" t="s">
        <v>599</v>
      </c>
      <c r="K298" s="2" t="s">
        <v>598</v>
      </c>
      <c r="L298" s="2" t="s">
        <v>598</v>
      </c>
      <c r="M298" s="2" t="s">
        <v>598</v>
      </c>
      <c r="N298" s="2" t="s">
        <v>598</v>
      </c>
      <c r="O298" s="2" t="s">
        <v>598</v>
      </c>
      <c r="P298" s="2" t="s">
        <v>598</v>
      </c>
      <c r="Q298" s="2" t="s">
        <v>599</v>
      </c>
      <c r="R298" s="2" t="s">
        <v>598</v>
      </c>
      <c r="S298" s="2" t="s">
        <v>598</v>
      </c>
      <c r="T298" s="2" t="s">
        <v>598</v>
      </c>
      <c r="U298" s="2" t="s">
        <v>598</v>
      </c>
      <c r="V298" s="2" t="s">
        <v>598</v>
      </c>
      <c r="Y298" s="20">
        <f t="shared" si="4"/>
        <v>0</v>
      </c>
    </row>
    <row r="299" spans="1:25" ht="15" customHeight="1" x14ac:dyDescent="0.25">
      <c r="A299" s="2" t="s">
        <v>422</v>
      </c>
      <c r="B299" s="2" t="s">
        <v>424</v>
      </c>
      <c r="C299" s="2">
        <v>2014</v>
      </c>
      <c r="D299" s="2" t="s">
        <v>599</v>
      </c>
      <c r="E299" s="2" t="s">
        <v>598</v>
      </c>
      <c r="F299" s="2" t="s">
        <v>598</v>
      </c>
      <c r="G299" s="2" t="s">
        <v>598</v>
      </c>
      <c r="H299" s="2" t="s">
        <v>598</v>
      </c>
      <c r="I299" s="2" t="s">
        <v>598</v>
      </c>
      <c r="J299" s="2" t="s">
        <v>599</v>
      </c>
      <c r="K299" s="2" t="s">
        <v>598</v>
      </c>
      <c r="L299" s="2" t="s">
        <v>598</v>
      </c>
      <c r="M299" s="2" t="s">
        <v>598</v>
      </c>
      <c r="N299" s="2" t="s">
        <v>598</v>
      </c>
      <c r="O299" s="2" t="s">
        <v>598</v>
      </c>
      <c r="P299" s="2" t="s">
        <v>598</v>
      </c>
      <c r="Q299" s="2" t="s">
        <v>599</v>
      </c>
      <c r="R299" s="2" t="s">
        <v>598</v>
      </c>
      <c r="S299" s="2" t="s">
        <v>598</v>
      </c>
      <c r="T299" s="2" t="s">
        <v>598</v>
      </c>
      <c r="U299" s="2" t="s">
        <v>598</v>
      </c>
      <c r="V299" s="2" t="s">
        <v>598</v>
      </c>
      <c r="Y299" s="20">
        <f t="shared" si="4"/>
        <v>0</v>
      </c>
    </row>
    <row r="300" spans="1:25" ht="15" customHeight="1" x14ac:dyDescent="0.25">
      <c r="A300" s="2" t="s">
        <v>425</v>
      </c>
      <c r="B300" s="2" t="s">
        <v>426</v>
      </c>
      <c r="C300" s="2">
        <v>2014</v>
      </c>
      <c r="D300" s="2" t="s">
        <v>599</v>
      </c>
      <c r="E300" s="2" t="s">
        <v>598</v>
      </c>
      <c r="F300" s="2" t="s">
        <v>598</v>
      </c>
      <c r="G300" s="2" t="s">
        <v>598</v>
      </c>
      <c r="H300" s="2" t="s">
        <v>598</v>
      </c>
      <c r="I300" s="2" t="s">
        <v>598</v>
      </c>
      <c r="J300" s="2" t="s">
        <v>599</v>
      </c>
      <c r="K300" s="2" t="s">
        <v>598</v>
      </c>
      <c r="L300" s="2" t="s">
        <v>598</v>
      </c>
      <c r="M300" s="2" t="s">
        <v>598</v>
      </c>
      <c r="N300" s="2" t="s">
        <v>598</v>
      </c>
      <c r="O300" s="2" t="s">
        <v>598</v>
      </c>
      <c r="P300" s="2" t="s">
        <v>598</v>
      </c>
      <c r="Q300" s="2" t="s">
        <v>599</v>
      </c>
      <c r="R300" s="2" t="s">
        <v>598</v>
      </c>
      <c r="S300" s="2" t="s">
        <v>598</v>
      </c>
      <c r="T300" s="2" t="s">
        <v>598</v>
      </c>
      <c r="U300" s="2" t="s">
        <v>598</v>
      </c>
      <c r="V300" s="2" t="s">
        <v>598</v>
      </c>
      <c r="Y300" s="20">
        <f t="shared" si="4"/>
        <v>0</v>
      </c>
    </row>
    <row r="301" spans="1:25" ht="15" customHeight="1" x14ac:dyDescent="0.25">
      <c r="A301" s="2" t="s">
        <v>425</v>
      </c>
      <c r="B301" s="2" t="s">
        <v>427</v>
      </c>
      <c r="C301" s="2">
        <v>2014</v>
      </c>
      <c r="D301" s="2" t="s">
        <v>599</v>
      </c>
      <c r="E301" s="2" t="s">
        <v>598</v>
      </c>
      <c r="F301" s="2" t="s">
        <v>598</v>
      </c>
      <c r="G301" s="2" t="s">
        <v>598</v>
      </c>
      <c r="H301" s="2" t="s">
        <v>598</v>
      </c>
      <c r="I301" s="2" t="s">
        <v>598</v>
      </c>
      <c r="J301" s="2" t="s">
        <v>599</v>
      </c>
      <c r="K301" s="2" t="s">
        <v>598</v>
      </c>
      <c r="L301" s="2" t="s">
        <v>598</v>
      </c>
      <c r="M301" s="2" t="s">
        <v>598</v>
      </c>
      <c r="N301" s="2" t="s">
        <v>598</v>
      </c>
      <c r="O301" s="2" t="s">
        <v>598</v>
      </c>
      <c r="P301" s="2" t="s">
        <v>598</v>
      </c>
      <c r="Q301" s="2" t="s">
        <v>599</v>
      </c>
      <c r="R301" s="2" t="s">
        <v>598</v>
      </c>
      <c r="S301" s="2" t="s">
        <v>598</v>
      </c>
      <c r="T301" s="2" t="s">
        <v>598</v>
      </c>
      <c r="U301" s="2" t="s">
        <v>598</v>
      </c>
      <c r="V301" s="2" t="s">
        <v>598</v>
      </c>
      <c r="Y301" s="20">
        <f t="shared" si="4"/>
        <v>0</v>
      </c>
    </row>
    <row r="302" spans="1:25" ht="15" customHeight="1" x14ac:dyDescent="0.25">
      <c r="A302" s="2" t="s">
        <v>425</v>
      </c>
      <c r="B302" s="2" t="s">
        <v>428</v>
      </c>
      <c r="C302" s="2">
        <v>2014</v>
      </c>
      <c r="D302" s="2" t="s">
        <v>709</v>
      </c>
      <c r="E302" s="2" t="s">
        <v>658</v>
      </c>
      <c r="F302" s="2">
        <v>16.533999999999999</v>
      </c>
      <c r="G302" s="2" t="s">
        <v>598</v>
      </c>
      <c r="H302" s="2" t="s">
        <v>598</v>
      </c>
      <c r="I302" s="2">
        <v>85</v>
      </c>
      <c r="J302" s="2" t="s">
        <v>599</v>
      </c>
      <c r="K302" s="2" t="s">
        <v>598</v>
      </c>
      <c r="L302" s="2" t="s">
        <v>598</v>
      </c>
      <c r="M302" s="2" t="s">
        <v>598</v>
      </c>
      <c r="N302" s="2" t="s">
        <v>598</v>
      </c>
      <c r="O302" s="2" t="s">
        <v>598</v>
      </c>
      <c r="P302" s="2" t="s">
        <v>598</v>
      </c>
      <c r="Q302" s="2" t="s">
        <v>599</v>
      </c>
      <c r="R302" s="2" t="s">
        <v>598</v>
      </c>
      <c r="S302" s="2" t="s">
        <v>598</v>
      </c>
      <c r="T302" s="2" t="s">
        <v>598</v>
      </c>
      <c r="U302" s="2" t="s">
        <v>598</v>
      </c>
      <c r="V302" s="2" t="s">
        <v>598</v>
      </c>
      <c r="Y302" s="20">
        <f t="shared" si="4"/>
        <v>16.533999999999999</v>
      </c>
    </row>
    <row r="303" spans="1:25" ht="15" customHeight="1" x14ac:dyDescent="0.25">
      <c r="A303" s="2" t="s">
        <v>425</v>
      </c>
      <c r="B303" s="2" t="s">
        <v>429</v>
      </c>
      <c r="C303" s="2">
        <v>2014</v>
      </c>
      <c r="D303" s="2" t="s">
        <v>599</v>
      </c>
      <c r="E303" s="2" t="s">
        <v>598</v>
      </c>
      <c r="F303" s="2" t="s">
        <v>598</v>
      </c>
      <c r="G303" s="2" t="s">
        <v>598</v>
      </c>
      <c r="H303" s="2" t="s">
        <v>598</v>
      </c>
      <c r="I303" s="2" t="s">
        <v>598</v>
      </c>
      <c r="J303" s="2" t="s">
        <v>599</v>
      </c>
      <c r="K303" s="2" t="s">
        <v>598</v>
      </c>
      <c r="L303" s="2" t="s">
        <v>598</v>
      </c>
      <c r="M303" s="2" t="s">
        <v>598</v>
      </c>
      <c r="N303" s="2" t="s">
        <v>598</v>
      </c>
      <c r="O303" s="2" t="s">
        <v>598</v>
      </c>
      <c r="P303" s="2" t="s">
        <v>598</v>
      </c>
      <c r="Q303" s="2" t="s">
        <v>599</v>
      </c>
      <c r="R303" s="2" t="s">
        <v>598</v>
      </c>
      <c r="S303" s="2" t="s">
        <v>598</v>
      </c>
      <c r="T303" s="2" t="s">
        <v>598</v>
      </c>
      <c r="U303" s="2" t="s">
        <v>598</v>
      </c>
      <c r="V303" s="2" t="s">
        <v>598</v>
      </c>
      <c r="Y303" s="20">
        <f t="shared" si="4"/>
        <v>0</v>
      </c>
    </row>
    <row r="304" spans="1:25" ht="15" customHeight="1" x14ac:dyDescent="0.25">
      <c r="A304" s="2" t="s">
        <v>425</v>
      </c>
      <c r="B304" s="2" t="s">
        <v>430</v>
      </c>
      <c r="C304" s="2">
        <v>2014</v>
      </c>
      <c r="D304" s="2" t="s">
        <v>710</v>
      </c>
      <c r="E304" s="2" t="s">
        <v>658</v>
      </c>
      <c r="F304" s="2">
        <v>8.4</v>
      </c>
      <c r="G304" s="2" t="s">
        <v>678</v>
      </c>
      <c r="H304" s="2">
        <v>2.2000000000000002</v>
      </c>
      <c r="I304" s="2">
        <v>85</v>
      </c>
      <c r="J304" s="2" t="s">
        <v>599</v>
      </c>
      <c r="K304" s="2" t="s">
        <v>598</v>
      </c>
      <c r="L304" s="2" t="s">
        <v>598</v>
      </c>
      <c r="M304" s="2" t="s">
        <v>598</v>
      </c>
      <c r="N304" s="2" t="s">
        <v>598</v>
      </c>
      <c r="O304" s="2" t="s">
        <v>598</v>
      </c>
      <c r="P304" s="2" t="s">
        <v>598</v>
      </c>
      <c r="Q304" s="2" t="s">
        <v>599</v>
      </c>
      <c r="R304" s="2" t="s">
        <v>598</v>
      </c>
      <c r="S304" s="2" t="s">
        <v>598</v>
      </c>
      <c r="T304" s="2" t="s">
        <v>598</v>
      </c>
      <c r="U304" s="2" t="s">
        <v>598</v>
      </c>
      <c r="V304" s="2" t="s">
        <v>598</v>
      </c>
      <c r="Y304" s="20">
        <f t="shared" si="4"/>
        <v>10.600000000000001</v>
      </c>
    </row>
    <row r="305" spans="1:25" ht="15" customHeight="1" x14ac:dyDescent="0.25">
      <c r="A305" s="2" t="s">
        <v>425</v>
      </c>
      <c r="B305" s="2" t="s">
        <v>431</v>
      </c>
      <c r="C305" s="2">
        <v>2014</v>
      </c>
      <c r="D305" s="2" t="s">
        <v>711</v>
      </c>
      <c r="E305" s="2" t="s">
        <v>658</v>
      </c>
      <c r="F305" s="2">
        <v>5</v>
      </c>
      <c r="G305" s="2" t="s">
        <v>598</v>
      </c>
      <c r="H305" s="2" t="s">
        <v>598</v>
      </c>
      <c r="I305" s="2">
        <v>85</v>
      </c>
      <c r="J305" s="2" t="s">
        <v>599</v>
      </c>
      <c r="K305" s="2" t="s">
        <v>598</v>
      </c>
      <c r="L305" s="2" t="s">
        <v>598</v>
      </c>
      <c r="M305" s="2" t="s">
        <v>598</v>
      </c>
      <c r="N305" s="2" t="s">
        <v>598</v>
      </c>
      <c r="O305" s="2" t="s">
        <v>598</v>
      </c>
      <c r="P305" s="2" t="s">
        <v>598</v>
      </c>
      <c r="Q305" s="2" t="s">
        <v>599</v>
      </c>
      <c r="R305" s="2" t="s">
        <v>598</v>
      </c>
      <c r="S305" s="2" t="s">
        <v>598</v>
      </c>
      <c r="T305" s="2" t="s">
        <v>598</v>
      </c>
      <c r="U305" s="2" t="s">
        <v>598</v>
      </c>
      <c r="V305" s="2" t="s">
        <v>598</v>
      </c>
      <c r="Y305" s="20">
        <f t="shared" si="4"/>
        <v>5</v>
      </c>
    </row>
    <row r="306" spans="1:25" ht="15" customHeight="1" x14ac:dyDescent="0.2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T306" s="2" t="s">
        <v>599</v>
      </c>
      <c r="U306" s="2" t="s">
        <v>599</v>
      </c>
      <c r="V306" s="2" t="s">
        <v>599</v>
      </c>
      <c r="Y306" s="20">
        <f t="shared" si="4"/>
        <v>0</v>
      </c>
    </row>
    <row r="307" spans="1:25" ht="15" customHeight="1" x14ac:dyDescent="0.2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T307" s="2" t="s">
        <v>599</v>
      </c>
      <c r="U307" s="2" t="s">
        <v>599</v>
      </c>
      <c r="V307" s="2" t="s">
        <v>599</v>
      </c>
      <c r="Y307" s="20">
        <f t="shared" si="4"/>
        <v>0</v>
      </c>
    </row>
    <row r="308" spans="1:25" ht="15" customHeight="1" x14ac:dyDescent="0.25">
      <c r="A308" s="2" t="s">
        <v>432</v>
      </c>
      <c r="B308" s="2" t="s">
        <v>435</v>
      </c>
      <c r="C308" s="2">
        <v>2014</v>
      </c>
      <c r="D308" s="2" t="s">
        <v>712</v>
      </c>
      <c r="E308" s="2" t="s">
        <v>598</v>
      </c>
      <c r="F308" s="2" t="s">
        <v>598</v>
      </c>
      <c r="G308" s="2" t="s">
        <v>598</v>
      </c>
      <c r="H308" s="2" t="s">
        <v>598</v>
      </c>
      <c r="I308" s="2" t="s">
        <v>598</v>
      </c>
      <c r="J308" s="2" t="s">
        <v>599</v>
      </c>
      <c r="K308" s="2" t="s">
        <v>598</v>
      </c>
      <c r="L308" s="2" t="s">
        <v>598</v>
      </c>
      <c r="M308" s="2" t="s">
        <v>598</v>
      </c>
      <c r="N308" s="2" t="s">
        <v>598</v>
      </c>
      <c r="O308" s="2" t="s">
        <v>598</v>
      </c>
      <c r="P308" s="2" t="s">
        <v>598</v>
      </c>
      <c r="Q308" s="2" t="s">
        <v>599</v>
      </c>
      <c r="R308" s="2" t="s">
        <v>598</v>
      </c>
      <c r="S308" s="2" t="s">
        <v>598</v>
      </c>
      <c r="T308" s="2" t="s">
        <v>598</v>
      </c>
      <c r="U308" s="2" t="s">
        <v>598</v>
      </c>
      <c r="V308" s="2" t="s">
        <v>598</v>
      </c>
      <c r="Y308" s="20">
        <f t="shared" si="4"/>
        <v>0</v>
      </c>
    </row>
    <row r="309" spans="1:25" ht="15" customHeight="1" x14ac:dyDescent="0.25">
      <c r="A309" s="2" t="s">
        <v>436</v>
      </c>
      <c r="B309" s="2" t="s">
        <v>437</v>
      </c>
      <c r="C309" s="2">
        <v>2014</v>
      </c>
      <c r="D309" s="2" t="s">
        <v>598</v>
      </c>
      <c r="E309" s="2" t="s">
        <v>598</v>
      </c>
      <c r="F309" s="2" t="s">
        <v>598</v>
      </c>
      <c r="G309" s="2" t="s">
        <v>598</v>
      </c>
      <c r="H309" s="2" t="s">
        <v>598</v>
      </c>
      <c r="I309" s="2" t="s">
        <v>598</v>
      </c>
      <c r="J309" s="2" t="s">
        <v>598</v>
      </c>
      <c r="K309" s="2" t="s">
        <v>598</v>
      </c>
      <c r="L309" s="2" t="s">
        <v>598</v>
      </c>
      <c r="M309" s="2" t="s">
        <v>598</v>
      </c>
      <c r="N309" s="2" t="s">
        <v>598</v>
      </c>
      <c r="O309" s="2" t="s">
        <v>598</v>
      </c>
      <c r="P309" s="2" t="s">
        <v>598</v>
      </c>
      <c r="Q309" s="2" t="s">
        <v>598</v>
      </c>
      <c r="R309" s="2" t="s">
        <v>598</v>
      </c>
      <c r="S309" s="2" t="s">
        <v>598</v>
      </c>
      <c r="T309" s="2" t="s">
        <v>598</v>
      </c>
      <c r="U309" s="2" t="s">
        <v>598</v>
      </c>
      <c r="V309" s="2" t="s">
        <v>598</v>
      </c>
      <c r="Y309" s="20">
        <f t="shared" si="4"/>
        <v>0</v>
      </c>
    </row>
    <row r="310" spans="1:25" ht="15" customHeight="1" x14ac:dyDescent="0.25">
      <c r="A310" s="2" t="s">
        <v>438</v>
      </c>
      <c r="B310" s="2" t="s">
        <v>439</v>
      </c>
      <c r="C310" s="2">
        <v>2014</v>
      </c>
      <c r="D310" s="2" t="s">
        <v>599</v>
      </c>
      <c r="E310" s="2" t="s">
        <v>598</v>
      </c>
      <c r="F310" s="2" t="s">
        <v>598</v>
      </c>
      <c r="G310" s="2" t="s">
        <v>598</v>
      </c>
      <c r="H310" s="2" t="s">
        <v>598</v>
      </c>
      <c r="I310" s="2" t="s">
        <v>598</v>
      </c>
      <c r="J310" s="2" t="s">
        <v>599</v>
      </c>
      <c r="K310" s="2" t="s">
        <v>598</v>
      </c>
      <c r="L310" s="2" t="s">
        <v>598</v>
      </c>
      <c r="M310" s="2" t="s">
        <v>598</v>
      </c>
      <c r="N310" s="2" t="s">
        <v>598</v>
      </c>
      <c r="O310" s="2" t="s">
        <v>598</v>
      </c>
      <c r="P310" s="2" t="s">
        <v>598</v>
      </c>
      <c r="Q310" s="2" t="s">
        <v>599</v>
      </c>
      <c r="R310" s="2" t="s">
        <v>598</v>
      </c>
      <c r="S310" s="2" t="s">
        <v>598</v>
      </c>
      <c r="T310" s="2" t="s">
        <v>598</v>
      </c>
      <c r="U310" s="2" t="s">
        <v>598</v>
      </c>
      <c r="V310" s="2" t="s">
        <v>598</v>
      </c>
      <c r="Y310" s="20">
        <f t="shared" si="4"/>
        <v>0</v>
      </c>
    </row>
    <row r="311" spans="1:25" ht="15" customHeight="1" x14ac:dyDescent="0.25">
      <c r="A311" s="2" t="s">
        <v>438</v>
      </c>
      <c r="B311" s="2" t="s">
        <v>440</v>
      </c>
      <c r="C311" s="2">
        <v>2014</v>
      </c>
      <c r="D311" s="2" t="s">
        <v>599</v>
      </c>
      <c r="E311" s="2" t="s">
        <v>598</v>
      </c>
      <c r="F311" s="2" t="s">
        <v>598</v>
      </c>
      <c r="G311" s="2" t="s">
        <v>598</v>
      </c>
      <c r="H311" s="2" t="s">
        <v>598</v>
      </c>
      <c r="I311" s="2" t="s">
        <v>598</v>
      </c>
      <c r="J311" s="2" t="s">
        <v>599</v>
      </c>
      <c r="K311" s="2" t="s">
        <v>598</v>
      </c>
      <c r="L311" s="2" t="s">
        <v>598</v>
      </c>
      <c r="M311" s="2" t="s">
        <v>598</v>
      </c>
      <c r="N311" s="2" t="s">
        <v>598</v>
      </c>
      <c r="O311" s="2" t="s">
        <v>598</v>
      </c>
      <c r="P311" s="2" t="s">
        <v>598</v>
      </c>
      <c r="Q311" s="2" t="s">
        <v>599</v>
      </c>
      <c r="R311" s="2" t="s">
        <v>598</v>
      </c>
      <c r="S311" s="2" t="s">
        <v>598</v>
      </c>
      <c r="T311" s="2" t="s">
        <v>598</v>
      </c>
      <c r="U311" s="2" t="s">
        <v>598</v>
      </c>
      <c r="V311" s="2" t="s">
        <v>598</v>
      </c>
      <c r="Y311" s="20">
        <f t="shared" si="4"/>
        <v>0</v>
      </c>
    </row>
    <row r="312" spans="1:25" ht="15" customHeight="1" x14ac:dyDescent="0.2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T312" s="2" t="s">
        <v>599</v>
      </c>
      <c r="U312" s="2" t="s">
        <v>599</v>
      </c>
      <c r="V312" s="2" t="s">
        <v>599</v>
      </c>
      <c r="Y312" s="20">
        <f t="shared" si="4"/>
        <v>0</v>
      </c>
    </row>
    <row r="313" spans="1:25" ht="15" customHeight="1" x14ac:dyDescent="0.2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T313" s="2" t="s">
        <v>599</v>
      </c>
      <c r="U313" s="2" t="s">
        <v>599</v>
      </c>
      <c r="V313" s="2" t="s">
        <v>599</v>
      </c>
      <c r="Y313" s="20">
        <f t="shared" si="4"/>
        <v>0</v>
      </c>
    </row>
    <row r="314" spans="1:25" ht="15" customHeight="1" x14ac:dyDescent="0.25">
      <c r="A314" s="2" t="s">
        <v>443</v>
      </c>
      <c r="B314" s="2" t="s">
        <v>444</v>
      </c>
      <c r="C314" s="2">
        <v>2014</v>
      </c>
      <c r="D314" s="2" t="s">
        <v>599</v>
      </c>
      <c r="E314" s="2" t="s">
        <v>598</v>
      </c>
      <c r="F314" s="2" t="s">
        <v>598</v>
      </c>
      <c r="G314" s="2" t="s">
        <v>598</v>
      </c>
      <c r="H314" s="2" t="s">
        <v>598</v>
      </c>
      <c r="I314" s="2" t="s">
        <v>598</v>
      </c>
      <c r="J314" s="2" t="s">
        <v>599</v>
      </c>
      <c r="K314" s="2" t="s">
        <v>598</v>
      </c>
      <c r="L314" s="2" t="s">
        <v>598</v>
      </c>
      <c r="M314" s="2" t="s">
        <v>598</v>
      </c>
      <c r="N314" s="2" t="s">
        <v>598</v>
      </c>
      <c r="O314" s="2" t="s">
        <v>598</v>
      </c>
      <c r="P314" s="2" t="s">
        <v>598</v>
      </c>
      <c r="Q314" s="2" t="s">
        <v>599</v>
      </c>
      <c r="R314" s="2" t="s">
        <v>598</v>
      </c>
      <c r="S314" s="2" t="s">
        <v>598</v>
      </c>
      <c r="T314" s="2" t="s">
        <v>598</v>
      </c>
      <c r="U314" s="2" t="s">
        <v>598</v>
      </c>
      <c r="V314" s="2" t="s">
        <v>598</v>
      </c>
      <c r="Y314" s="20">
        <f t="shared" si="4"/>
        <v>0</v>
      </c>
    </row>
    <row r="315" spans="1:25" ht="15" customHeight="1" x14ac:dyDescent="0.25">
      <c r="A315" s="2" t="s">
        <v>445</v>
      </c>
      <c r="B315" s="2" t="s">
        <v>446</v>
      </c>
      <c r="C315" s="2">
        <v>2014</v>
      </c>
      <c r="D315" s="2" t="s">
        <v>713</v>
      </c>
      <c r="E315" s="2" t="s">
        <v>660</v>
      </c>
      <c r="F315" s="2">
        <v>1.28</v>
      </c>
      <c r="G315" s="2" t="s">
        <v>598</v>
      </c>
      <c r="H315" s="2" t="s">
        <v>598</v>
      </c>
      <c r="I315" s="2" t="s">
        <v>598</v>
      </c>
      <c r="J315" s="2" t="s">
        <v>714</v>
      </c>
      <c r="K315" s="2" t="s">
        <v>683</v>
      </c>
      <c r="L315" s="2">
        <v>6.9</v>
      </c>
      <c r="M315" s="2" t="s">
        <v>598</v>
      </c>
      <c r="N315" s="2" t="s">
        <v>598</v>
      </c>
      <c r="O315" s="2" t="s">
        <v>598</v>
      </c>
      <c r="P315" s="2" t="s">
        <v>598</v>
      </c>
      <c r="Q315" s="2" t="s">
        <v>599</v>
      </c>
      <c r="R315" s="2" t="s">
        <v>598</v>
      </c>
      <c r="S315" s="2" t="s">
        <v>598</v>
      </c>
      <c r="T315" s="2" t="s">
        <v>598</v>
      </c>
      <c r="U315" s="2" t="s">
        <v>598</v>
      </c>
      <c r="V315" s="2" t="s">
        <v>598</v>
      </c>
      <c r="Y315" s="20">
        <f t="shared" si="4"/>
        <v>8.18</v>
      </c>
    </row>
    <row r="316" spans="1:25" ht="15" customHeight="1" x14ac:dyDescent="0.25">
      <c r="A316" s="2" t="s">
        <v>447</v>
      </c>
      <c r="B316" s="2" t="s">
        <v>448</v>
      </c>
      <c r="C316" s="2">
        <v>2014</v>
      </c>
      <c r="D316" s="2" t="s">
        <v>598</v>
      </c>
      <c r="E316" s="2" t="s">
        <v>598</v>
      </c>
      <c r="F316" s="2" t="s">
        <v>598</v>
      </c>
      <c r="G316" s="2" t="s">
        <v>598</v>
      </c>
      <c r="H316" s="2" t="s">
        <v>598</v>
      </c>
      <c r="I316" s="2" t="s">
        <v>598</v>
      </c>
      <c r="J316" s="2" t="s">
        <v>598</v>
      </c>
      <c r="K316" s="2" t="s">
        <v>598</v>
      </c>
      <c r="L316" s="2" t="s">
        <v>598</v>
      </c>
      <c r="M316" s="2" t="s">
        <v>598</v>
      </c>
      <c r="N316" s="2" t="s">
        <v>598</v>
      </c>
      <c r="O316" s="2" t="s">
        <v>598</v>
      </c>
      <c r="P316" s="2" t="s">
        <v>598</v>
      </c>
      <c r="Q316" s="2" t="s">
        <v>598</v>
      </c>
      <c r="R316" s="2" t="s">
        <v>598</v>
      </c>
      <c r="S316" s="2" t="s">
        <v>598</v>
      </c>
      <c r="T316" s="2" t="s">
        <v>598</v>
      </c>
      <c r="U316" s="2" t="s">
        <v>598</v>
      </c>
      <c r="V316" s="2" t="s">
        <v>598</v>
      </c>
      <c r="Y316" s="20">
        <f t="shared" si="4"/>
        <v>0</v>
      </c>
    </row>
    <row r="317" spans="1:25" ht="15" customHeight="1" x14ac:dyDescent="0.2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T317" s="2" t="s">
        <v>599</v>
      </c>
      <c r="U317" s="2" t="s">
        <v>599</v>
      </c>
      <c r="V317" s="2" t="s">
        <v>599</v>
      </c>
      <c r="Y317" s="20">
        <f t="shared" si="4"/>
        <v>0</v>
      </c>
    </row>
    <row r="318" spans="1:25" ht="15" customHeight="1" x14ac:dyDescent="0.25">
      <c r="A318" s="2" t="s">
        <v>449</v>
      </c>
      <c r="B318" s="2" t="s">
        <v>450</v>
      </c>
      <c r="C318" s="2">
        <v>2014</v>
      </c>
      <c r="D318" s="2" t="s">
        <v>599</v>
      </c>
      <c r="E318" s="2" t="s">
        <v>598</v>
      </c>
      <c r="F318" s="2" t="s">
        <v>598</v>
      </c>
      <c r="G318" s="2" t="s">
        <v>598</v>
      </c>
      <c r="H318" s="2" t="s">
        <v>598</v>
      </c>
      <c r="I318" s="2" t="s">
        <v>598</v>
      </c>
      <c r="J318" s="2" t="s">
        <v>599</v>
      </c>
      <c r="K318" s="2" t="s">
        <v>598</v>
      </c>
      <c r="L318" s="2" t="s">
        <v>598</v>
      </c>
      <c r="M318" s="2" t="s">
        <v>598</v>
      </c>
      <c r="N318" s="2" t="s">
        <v>598</v>
      </c>
      <c r="O318" s="2" t="s">
        <v>598</v>
      </c>
      <c r="P318" s="2" t="s">
        <v>598</v>
      </c>
      <c r="Q318" s="2" t="s">
        <v>599</v>
      </c>
      <c r="R318" s="2" t="s">
        <v>598</v>
      </c>
      <c r="S318" s="2" t="s">
        <v>598</v>
      </c>
      <c r="T318" s="2" t="s">
        <v>598</v>
      </c>
      <c r="U318" s="2" t="s">
        <v>598</v>
      </c>
      <c r="V318" s="2" t="s">
        <v>598</v>
      </c>
      <c r="Y318" s="20">
        <f t="shared" si="4"/>
        <v>0</v>
      </c>
    </row>
    <row r="319" spans="1:25" ht="15" customHeight="1" x14ac:dyDescent="0.25">
      <c r="A319" s="2" t="s">
        <v>449</v>
      </c>
      <c r="B319" s="2" t="s">
        <v>451</v>
      </c>
      <c r="C319" s="2">
        <v>2014</v>
      </c>
      <c r="D319" s="2" t="s">
        <v>599</v>
      </c>
      <c r="E319" s="2" t="s">
        <v>598</v>
      </c>
      <c r="F319" s="2" t="s">
        <v>598</v>
      </c>
      <c r="G319" s="2" t="s">
        <v>598</v>
      </c>
      <c r="H319" s="2" t="s">
        <v>598</v>
      </c>
      <c r="I319" s="2" t="s">
        <v>598</v>
      </c>
      <c r="J319" s="2" t="s">
        <v>599</v>
      </c>
      <c r="K319" s="2" t="s">
        <v>598</v>
      </c>
      <c r="L319" s="2" t="s">
        <v>598</v>
      </c>
      <c r="M319" s="2" t="s">
        <v>598</v>
      </c>
      <c r="N319" s="2" t="s">
        <v>598</v>
      </c>
      <c r="O319" s="2" t="s">
        <v>598</v>
      </c>
      <c r="P319" s="2" t="s">
        <v>598</v>
      </c>
      <c r="Q319" s="2" t="s">
        <v>599</v>
      </c>
      <c r="R319" s="2" t="s">
        <v>598</v>
      </c>
      <c r="S319" s="2" t="s">
        <v>598</v>
      </c>
      <c r="T319" s="2" t="s">
        <v>598</v>
      </c>
      <c r="U319" s="2" t="s">
        <v>598</v>
      </c>
      <c r="V319" s="2" t="s">
        <v>598</v>
      </c>
      <c r="Y319" s="20">
        <f t="shared" si="4"/>
        <v>0</v>
      </c>
    </row>
    <row r="320" spans="1:25" ht="15" customHeight="1" x14ac:dyDescent="0.25">
      <c r="A320" s="2" t="s">
        <v>449</v>
      </c>
      <c r="B320" s="2" t="s">
        <v>452</v>
      </c>
      <c r="C320" s="2">
        <v>2014</v>
      </c>
      <c r="D320" s="2" t="s">
        <v>599</v>
      </c>
      <c r="E320" s="2" t="s">
        <v>598</v>
      </c>
      <c r="F320" s="2" t="s">
        <v>598</v>
      </c>
      <c r="G320" s="2" t="s">
        <v>598</v>
      </c>
      <c r="H320" s="2" t="s">
        <v>598</v>
      </c>
      <c r="I320" s="2" t="s">
        <v>598</v>
      </c>
      <c r="J320" s="2" t="s">
        <v>599</v>
      </c>
      <c r="K320" s="2" t="s">
        <v>598</v>
      </c>
      <c r="L320" s="2" t="s">
        <v>598</v>
      </c>
      <c r="M320" s="2" t="s">
        <v>598</v>
      </c>
      <c r="N320" s="2" t="s">
        <v>598</v>
      </c>
      <c r="O320" s="2" t="s">
        <v>598</v>
      </c>
      <c r="P320" s="2" t="s">
        <v>598</v>
      </c>
      <c r="Q320" s="2" t="s">
        <v>599</v>
      </c>
      <c r="R320" s="2" t="s">
        <v>598</v>
      </c>
      <c r="S320" s="2" t="s">
        <v>598</v>
      </c>
      <c r="T320" s="2" t="s">
        <v>598</v>
      </c>
      <c r="U320" s="2" t="s">
        <v>598</v>
      </c>
      <c r="V320" s="2" t="s">
        <v>598</v>
      </c>
      <c r="Y320" s="20">
        <f t="shared" si="4"/>
        <v>0</v>
      </c>
    </row>
    <row r="321" spans="1:25" ht="15" customHeight="1" x14ac:dyDescent="0.25">
      <c r="A321" s="2" t="s">
        <v>453</v>
      </c>
      <c r="B321" s="2" t="s">
        <v>454</v>
      </c>
      <c r="C321" s="2">
        <v>2014</v>
      </c>
      <c r="D321" s="2" t="s">
        <v>599</v>
      </c>
      <c r="E321" s="2" t="s">
        <v>598</v>
      </c>
      <c r="F321" s="2" t="s">
        <v>598</v>
      </c>
      <c r="G321" s="2" t="s">
        <v>598</v>
      </c>
      <c r="H321" s="2" t="s">
        <v>598</v>
      </c>
      <c r="I321" s="2" t="s">
        <v>598</v>
      </c>
      <c r="J321" s="2" t="s">
        <v>599</v>
      </c>
      <c r="K321" s="2" t="s">
        <v>598</v>
      </c>
      <c r="L321" s="2" t="s">
        <v>598</v>
      </c>
      <c r="M321" s="2" t="s">
        <v>598</v>
      </c>
      <c r="N321" s="2" t="s">
        <v>598</v>
      </c>
      <c r="O321" s="2" t="s">
        <v>598</v>
      </c>
      <c r="P321" s="2" t="s">
        <v>598</v>
      </c>
      <c r="Q321" s="2" t="s">
        <v>599</v>
      </c>
      <c r="R321" s="2" t="s">
        <v>598</v>
      </c>
      <c r="S321" s="2" t="s">
        <v>598</v>
      </c>
      <c r="T321" s="2" t="s">
        <v>598</v>
      </c>
      <c r="U321" s="2" t="s">
        <v>598</v>
      </c>
      <c r="V321" s="2" t="s">
        <v>598</v>
      </c>
      <c r="Y321" s="20">
        <f t="shared" si="4"/>
        <v>0</v>
      </c>
    </row>
    <row r="322" spans="1:25" ht="15" customHeight="1" x14ac:dyDescent="0.25">
      <c r="A322" s="2" t="s">
        <v>453</v>
      </c>
      <c r="B322" s="2" t="s">
        <v>455</v>
      </c>
      <c r="C322" s="2">
        <v>2014</v>
      </c>
      <c r="D322" s="2" t="s">
        <v>599</v>
      </c>
      <c r="E322" s="2" t="s">
        <v>598</v>
      </c>
      <c r="F322" s="2" t="s">
        <v>598</v>
      </c>
      <c r="G322" s="2" t="s">
        <v>598</v>
      </c>
      <c r="H322" s="2" t="s">
        <v>598</v>
      </c>
      <c r="I322" s="2" t="s">
        <v>598</v>
      </c>
      <c r="J322" s="2" t="s">
        <v>599</v>
      </c>
      <c r="K322" s="2" t="s">
        <v>598</v>
      </c>
      <c r="L322" s="2" t="s">
        <v>598</v>
      </c>
      <c r="M322" s="2" t="s">
        <v>598</v>
      </c>
      <c r="N322" s="2" t="s">
        <v>598</v>
      </c>
      <c r="O322" s="2" t="s">
        <v>598</v>
      </c>
      <c r="P322" s="2" t="s">
        <v>598</v>
      </c>
      <c r="Q322" s="2" t="s">
        <v>599</v>
      </c>
      <c r="R322" s="2" t="s">
        <v>598</v>
      </c>
      <c r="S322" s="2" t="s">
        <v>598</v>
      </c>
      <c r="T322" s="2" t="s">
        <v>598</v>
      </c>
      <c r="U322" s="2" t="s">
        <v>598</v>
      </c>
      <c r="V322" s="2" t="s">
        <v>598</v>
      </c>
      <c r="Y322" s="20">
        <f t="shared" si="4"/>
        <v>0</v>
      </c>
    </row>
    <row r="323" spans="1:25" ht="15" customHeight="1" x14ac:dyDescent="0.25">
      <c r="A323" s="2" t="s">
        <v>453</v>
      </c>
      <c r="B323" s="2" t="s">
        <v>456</v>
      </c>
      <c r="C323" s="2">
        <v>2014</v>
      </c>
      <c r="D323" s="2" t="s">
        <v>715</v>
      </c>
      <c r="E323" s="2" t="s">
        <v>658</v>
      </c>
      <c r="F323" s="2">
        <v>15.27</v>
      </c>
      <c r="G323" s="2" t="s">
        <v>666</v>
      </c>
      <c r="H323" s="2">
        <v>0.27</v>
      </c>
      <c r="I323" s="2">
        <v>90</v>
      </c>
      <c r="J323" s="2" t="s">
        <v>599</v>
      </c>
      <c r="K323" s="2" t="s">
        <v>598</v>
      </c>
      <c r="L323" s="2" t="s">
        <v>598</v>
      </c>
      <c r="M323" s="2" t="s">
        <v>598</v>
      </c>
      <c r="N323" s="2" t="s">
        <v>598</v>
      </c>
      <c r="O323" s="2" t="s">
        <v>598</v>
      </c>
      <c r="P323" s="2" t="s">
        <v>598</v>
      </c>
      <c r="Q323" s="2" t="s">
        <v>599</v>
      </c>
      <c r="R323" s="2" t="s">
        <v>598</v>
      </c>
      <c r="S323" s="2" t="s">
        <v>598</v>
      </c>
      <c r="T323" s="2" t="s">
        <v>598</v>
      </c>
      <c r="U323" s="2" t="s">
        <v>598</v>
      </c>
      <c r="V323" s="2" t="s">
        <v>598</v>
      </c>
      <c r="Y323" s="20">
        <f t="shared" ref="Y323:Y386" si="5">IFERROR(F323/1,0)+IFERROR(H323/1,0)+IFERROR(L323/1,0)+IFERROR(N323/1,0)+IFERROR(S323/1,0)+IFERROR(U323/1,0)</f>
        <v>15.54</v>
      </c>
    </row>
    <row r="324" spans="1:25" ht="15" customHeight="1" x14ac:dyDescent="0.25">
      <c r="A324" s="2" t="s">
        <v>457</v>
      </c>
      <c r="B324" s="2" t="s">
        <v>458</v>
      </c>
      <c r="C324" s="2">
        <v>2014</v>
      </c>
      <c r="D324" s="2" t="s">
        <v>599</v>
      </c>
      <c r="E324" s="2" t="s">
        <v>598</v>
      </c>
      <c r="F324" s="2" t="s">
        <v>598</v>
      </c>
      <c r="G324" s="2" t="s">
        <v>598</v>
      </c>
      <c r="H324" s="2" t="s">
        <v>598</v>
      </c>
      <c r="I324" s="2" t="s">
        <v>598</v>
      </c>
      <c r="J324" s="2" t="s">
        <v>599</v>
      </c>
      <c r="K324" s="2" t="s">
        <v>598</v>
      </c>
      <c r="L324" s="2" t="s">
        <v>598</v>
      </c>
      <c r="M324" s="2" t="s">
        <v>598</v>
      </c>
      <c r="N324" s="2" t="s">
        <v>598</v>
      </c>
      <c r="O324" s="2" t="s">
        <v>598</v>
      </c>
      <c r="P324" s="2" t="s">
        <v>598</v>
      </c>
      <c r="Q324" s="2" t="s">
        <v>599</v>
      </c>
      <c r="R324" s="2" t="s">
        <v>598</v>
      </c>
      <c r="S324" s="2" t="s">
        <v>598</v>
      </c>
      <c r="T324" s="2" t="s">
        <v>598</v>
      </c>
      <c r="U324" s="2" t="s">
        <v>598</v>
      </c>
      <c r="V324" s="2" t="s">
        <v>598</v>
      </c>
      <c r="Y324" s="20">
        <f t="shared" si="5"/>
        <v>0</v>
      </c>
    </row>
    <row r="325" spans="1:25" ht="15" customHeight="1" x14ac:dyDescent="0.25">
      <c r="A325" s="2" t="s">
        <v>457</v>
      </c>
      <c r="B325" s="2" t="s">
        <v>459</v>
      </c>
      <c r="C325" s="2">
        <v>2014</v>
      </c>
      <c r="D325" s="2" t="s">
        <v>599</v>
      </c>
      <c r="E325" s="2" t="s">
        <v>598</v>
      </c>
      <c r="F325" s="2" t="s">
        <v>598</v>
      </c>
      <c r="G325" s="2" t="s">
        <v>598</v>
      </c>
      <c r="H325" s="2" t="s">
        <v>598</v>
      </c>
      <c r="I325" s="2" t="s">
        <v>598</v>
      </c>
      <c r="J325" s="2" t="s">
        <v>599</v>
      </c>
      <c r="K325" s="2" t="s">
        <v>598</v>
      </c>
      <c r="L325" s="2" t="s">
        <v>598</v>
      </c>
      <c r="M325" s="2" t="s">
        <v>598</v>
      </c>
      <c r="N325" s="2" t="s">
        <v>598</v>
      </c>
      <c r="O325" s="2" t="s">
        <v>598</v>
      </c>
      <c r="P325" s="2" t="s">
        <v>598</v>
      </c>
      <c r="Q325" s="2" t="s">
        <v>599</v>
      </c>
      <c r="R325" s="2" t="s">
        <v>598</v>
      </c>
      <c r="S325" s="2" t="s">
        <v>598</v>
      </c>
      <c r="T325" s="2" t="s">
        <v>598</v>
      </c>
      <c r="U325" s="2" t="s">
        <v>598</v>
      </c>
      <c r="V325" s="2" t="s">
        <v>598</v>
      </c>
      <c r="Y325" s="20">
        <f t="shared" si="5"/>
        <v>0</v>
      </c>
    </row>
    <row r="326" spans="1:25" ht="15" customHeight="1" x14ac:dyDescent="0.25">
      <c r="A326" s="2" t="s">
        <v>457</v>
      </c>
      <c r="B326" s="2" t="s">
        <v>460</v>
      </c>
      <c r="C326" s="2">
        <v>2014</v>
      </c>
      <c r="D326" s="2" t="s">
        <v>716</v>
      </c>
      <c r="E326" s="2" t="s">
        <v>658</v>
      </c>
      <c r="F326" s="2">
        <v>8.657</v>
      </c>
      <c r="G326" s="2" t="s">
        <v>598</v>
      </c>
      <c r="H326" s="2" t="s">
        <v>598</v>
      </c>
      <c r="I326" s="2">
        <v>85</v>
      </c>
      <c r="J326" s="2" t="s">
        <v>599</v>
      </c>
      <c r="K326" s="2" t="s">
        <v>598</v>
      </c>
      <c r="L326" s="2" t="s">
        <v>598</v>
      </c>
      <c r="M326" s="2" t="s">
        <v>598</v>
      </c>
      <c r="N326" s="2" t="s">
        <v>598</v>
      </c>
      <c r="O326" s="2" t="s">
        <v>598</v>
      </c>
      <c r="P326" s="2" t="s">
        <v>598</v>
      </c>
      <c r="Q326" s="2" t="s">
        <v>599</v>
      </c>
      <c r="R326" s="2" t="s">
        <v>598</v>
      </c>
      <c r="S326" s="2" t="s">
        <v>598</v>
      </c>
      <c r="T326" s="2" t="s">
        <v>598</v>
      </c>
      <c r="U326" s="2" t="s">
        <v>598</v>
      </c>
      <c r="V326" s="2" t="s">
        <v>598</v>
      </c>
      <c r="Y326" s="20">
        <f t="shared" si="5"/>
        <v>8.657</v>
      </c>
    </row>
    <row r="327" spans="1:25" ht="15" customHeight="1" x14ac:dyDescent="0.25">
      <c r="A327" s="2" t="s">
        <v>457</v>
      </c>
      <c r="B327" s="2" t="s">
        <v>461</v>
      </c>
      <c r="C327" s="2">
        <v>2014</v>
      </c>
      <c r="D327" s="2" t="s">
        <v>717</v>
      </c>
      <c r="E327" s="2" t="s">
        <v>691</v>
      </c>
      <c r="F327" s="2">
        <v>0.44600000000000001</v>
      </c>
      <c r="G327" s="2" t="s">
        <v>598</v>
      </c>
      <c r="H327" s="2" t="s">
        <v>598</v>
      </c>
      <c r="I327" s="2" t="s">
        <v>598</v>
      </c>
      <c r="J327" s="2" t="s">
        <v>599</v>
      </c>
      <c r="K327" s="2" t="s">
        <v>598</v>
      </c>
      <c r="L327" s="2" t="s">
        <v>598</v>
      </c>
      <c r="M327" s="2" t="s">
        <v>598</v>
      </c>
      <c r="N327" s="2" t="s">
        <v>598</v>
      </c>
      <c r="O327" s="2" t="s">
        <v>598</v>
      </c>
      <c r="P327" s="2" t="s">
        <v>598</v>
      </c>
      <c r="Q327" s="2" t="s">
        <v>599</v>
      </c>
      <c r="R327" s="2" t="s">
        <v>598</v>
      </c>
      <c r="S327" s="2" t="s">
        <v>598</v>
      </c>
      <c r="T327" s="2" t="s">
        <v>598</v>
      </c>
      <c r="U327" s="2" t="s">
        <v>598</v>
      </c>
      <c r="V327" s="2" t="s">
        <v>598</v>
      </c>
      <c r="Y327" s="20">
        <f t="shared" si="5"/>
        <v>0.44600000000000001</v>
      </c>
    </row>
    <row r="328" spans="1:25" ht="15" customHeight="1" x14ac:dyDescent="0.2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T328" s="2" t="s">
        <v>599</v>
      </c>
      <c r="U328" s="2" t="s">
        <v>599</v>
      </c>
      <c r="V328" s="2" t="s">
        <v>599</v>
      </c>
      <c r="Y328" s="20">
        <f t="shared" si="5"/>
        <v>0</v>
      </c>
    </row>
    <row r="329" spans="1:25" ht="15" customHeight="1" x14ac:dyDescent="0.2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T329" s="2" t="s">
        <v>599</v>
      </c>
      <c r="U329" s="2" t="s">
        <v>599</v>
      </c>
      <c r="V329" s="2" t="s">
        <v>599</v>
      </c>
      <c r="Y329" s="20">
        <f t="shared" si="5"/>
        <v>0</v>
      </c>
    </row>
    <row r="330" spans="1:25" ht="15" customHeight="1" x14ac:dyDescent="0.25">
      <c r="A330" s="2" t="s">
        <v>465</v>
      </c>
      <c r="B330" s="2" t="s">
        <v>466</v>
      </c>
      <c r="C330" s="2">
        <v>2014</v>
      </c>
      <c r="D330" s="2" t="s">
        <v>718</v>
      </c>
      <c r="E330" s="2" t="s">
        <v>658</v>
      </c>
      <c r="F330" s="2">
        <v>0.86699999999999999</v>
      </c>
      <c r="G330" s="2" t="s">
        <v>598</v>
      </c>
      <c r="H330" s="2" t="s">
        <v>598</v>
      </c>
      <c r="I330" s="2" t="s">
        <v>598</v>
      </c>
      <c r="J330" s="2" t="s">
        <v>599</v>
      </c>
      <c r="K330" s="2" t="s">
        <v>598</v>
      </c>
      <c r="L330" s="2" t="s">
        <v>598</v>
      </c>
      <c r="M330" s="2" t="s">
        <v>598</v>
      </c>
      <c r="N330" s="2" t="s">
        <v>598</v>
      </c>
      <c r="O330" s="2" t="s">
        <v>598</v>
      </c>
      <c r="P330" s="2" t="s">
        <v>598</v>
      </c>
      <c r="Q330" s="2" t="s">
        <v>599</v>
      </c>
      <c r="R330" s="2" t="s">
        <v>598</v>
      </c>
      <c r="S330" s="2" t="s">
        <v>598</v>
      </c>
      <c r="T330" s="2" t="s">
        <v>598</v>
      </c>
      <c r="U330" s="2" t="s">
        <v>598</v>
      </c>
      <c r="V330" s="2" t="s">
        <v>598</v>
      </c>
      <c r="Y330" s="20">
        <f t="shared" si="5"/>
        <v>0.86699999999999999</v>
      </c>
    </row>
    <row r="331" spans="1:25" ht="15" customHeight="1" x14ac:dyDescent="0.25">
      <c r="A331" s="2" t="s">
        <v>467</v>
      </c>
      <c r="B331" s="2" t="s">
        <v>468</v>
      </c>
      <c r="C331" s="2">
        <v>2014</v>
      </c>
      <c r="D331" s="2" t="s">
        <v>599</v>
      </c>
      <c r="E331" s="2" t="s">
        <v>598</v>
      </c>
      <c r="F331" s="2" t="s">
        <v>598</v>
      </c>
      <c r="G331" s="2" t="s">
        <v>598</v>
      </c>
      <c r="H331" s="2" t="s">
        <v>598</v>
      </c>
      <c r="I331" s="2" t="s">
        <v>598</v>
      </c>
      <c r="J331" s="2" t="s">
        <v>599</v>
      </c>
      <c r="K331" s="2" t="s">
        <v>598</v>
      </c>
      <c r="L331" s="2" t="s">
        <v>598</v>
      </c>
      <c r="M331" s="2" t="s">
        <v>598</v>
      </c>
      <c r="N331" s="2" t="s">
        <v>598</v>
      </c>
      <c r="O331" s="2" t="s">
        <v>598</v>
      </c>
      <c r="P331" s="2" t="s">
        <v>598</v>
      </c>
      <c r="Q331" s="2" t="s">
        <v>599</v>
      </c>
      <c r="R331" s="2" t="s">
        <v>598</v>
      </c>
      <c r="S331" s="2" t="s">
        <v>598</v>
      </c>
      <c r="T331" s="2" t="s">
        <v>598</v>
      </c>
      <c r="U331" s="2" t="s">
        <v>598</v>
      </c>
      <c r="V331" s="2" t="s">
        <v>598</v>
      </c>
      <c r="Y331" s="20">
        <f t="shared" si="5"/>
        <v>0</v>
      </c>
    </row>
    <row r="332" spans="1:25" ht="15" customHeight="1" x14ac:dyDescent="0.25">
      <c r="A332" s="2" t="s">
        <v>467</v>
      </c>
      <c r="B332" s="2" t="s">
        <v>469</v>
      </c>
      <c r="C332" s="2">
        <v>2014</v>
      </c>
      <c r="D332" s="2" t="s">
        <v>599</v>
      </c>
      <c r="E332" s="2" t="s">
        <v>598</v>
      </c>
      <c r="F332" s="2" t="s">
        <v>598</v>
      </c>
      <c r="G332" s="2" t="s">
        <v>598</v>
      </c>
      <c r="H332" s="2" t="s">
        <v>598</v>
      </c>
      <c r="I332" s="2" t="s">
        <v>598</v>
      </c>
      <c r="J332" s="2" t="s">
        <v>599</v>
      </c>
      <c r="K332" s="2" t="s">
        <v>598</v>
      </c>
      <c r="L332" s="2" t="s">
        <v>598</v>
      </c>
      <c r="M332" s="2" t="s">
        <v>598</v>
      </c>
      <c r="N332" s="2" t="s">
        <v>598</v>
      </c>
      <c r="O332" s="2" t="s">
        <v>598</v>
      </c>
      <c r="P332" s="2" t="s">
        <v>598</v>
      </c>
      <c r="Q332" s="2" t="s">
        <v>599</v>
      </c>
      <c r="R332" s="2" t="s">
        <v>598</v>
      </c>
      <c r="S332" s="2" t="s">
        <v>598</v>
      </c>
      <c r="T332" s="2" t="s">
        <v>598</v>
      </c>
      <c r="U332" s="2" t="s">
        <v>598</v>
      </c>
      <c r="V332" s="2" t="s">
        <v>598</v>
      </c>
      <c r="Y332" s="20">
        <f t="shared" si="5"/>
        <v>0</v>
      </c>
    </row>
    <row r="333" spans="1:25" ht="15" customHeight="1" x14ac:dyDescent="0.25">
      <c r="A333" s="2" t="s">
        <v>467</v>
      </c>
      <c r="B333" s="2" t="s">
        <v>470</v>
      </c>
      <c r="C333" s="2">
        <v>2014</v>
      </c>
      <c r="D333" s="2" t="s">
        <v>719</v>
      </c>
      <c r="E333" s="2" t="s">
        <v>658</v>
      </c>
      <c r="F333" s="2">
        <v>1.431</v>
      </c>
      <c r="G333" s="2" t="s">
        <v>598</v>
      </c>
      <c r="H333" s="2" t="s">
        <v>598</v>
      </c>
      <c r="I333" s="2" t="s">
        <v>598</v>
      </c>
      <c r="J333" s="2" t="s">
        <v>599</v>
      </c>
      <c r="K333" s="2" t="s">
        <v>598</v>
      </c>
      <c r="L333" s="2" t="s">
        <v>598</v>
      </c>
      <c r="M333" s="2" t="s">
        <v>598</v>
      </c>
      <c r="N333" s="2" t="s">
        <v>598</v>
      </c>
      <c r="O333" s="2" t="s">
        <v>598</v>
      </c>
      <c r="P333" s="2" t="s">
        <v>598</v>
      </c>
      <c r="Q333" s="2" t="s">
        <v>599</v>
      </c>
      <c r="R333" s="2" t="s">
        <v>598</v>
      </c>
      <c r="S333" s="2" t="s">
        <v>598</v>
      </c>
      <c r="T333" s="2" t="s">
        <v>598</v>
      </c>
      <c r="U333" s="2" t="s">
        <v>598</v>
      </c>
      <c r="V333" s="2" t="s">
        <v>598</v>
      </c>
      <c r="Y333" s="20">
        <f t="shared" si="5"/>
        <v>1.431</v>
      </c>
    </row>
    <row r="334" spans="1:25" ht="15" customHeight="1" x14ac:dyDescent="0.25">
      <c r="A334" s="2" t="s">
        <v>467</v>
      </c>
      <c r="B334" s="2" t="s">
        <v>471</v>
      </c>
      <c r="C334" s="2">
        <v>2014</v>
      </c>
      <c r="D334" s="2" t="s">
        <v>599</v>
      </c>
      <c r="E334" s="2" t="s">
        <v>598</v>
      </c>
      <c r="F334" s="2" t="s">
        <v>598</v>
      </c>
      <c r="G334" s="2" t="s">
        <v>598</v>
      </c>
      <c r="H334" s="2" t="s">
        <v>598</v>
      </c>
      <c r="I334" s="2" t="s">
        <v>598</v>
      </c>
      <c r="J334" s="2" t="s">
        <v>599</v>
      </c>
      <c r="K334" s="2" t="s">
        <v>598</v>
      </c>
      <c r="L334" s="2" t="s">
        <v>598</v>
      </c>
      <c r="M334" s="2" t="s">
        <v>598</v>
      </c>
      <c r="N334" s="2" t="s">
        <v>598</v>
      </c>
      <c r="O334" s="2" t="s">
        <v>598</v>
      </c>
      <c r="P334" s="2" t="s">
        <v>598</v>
      </c>
      <c r="Q334" s="2" t="s">
        <v>599</v>
      </c>
      <c r="R334" s="2" t="s">
        <v>598</v>
      </c>
      <c r="S334" s="2" t="s">
        <v>598</v>
      </c>
      <c r="T334" s="2" t="s">
        <v>598</v>
      </c>
      <c r="U334" s="2" t="s">
        <v>598</v>
      </c>
      <c r="V334" s="2" t="s">
        <v>598</v>
      </c>
      <c r="Y334" s="20">
        <f t="shared" si="5"/>
        <v>0</v>
      </c>
    </row>
    <row r="335" spans="1:25" ht="15" customHeight="1" x14ac:dyDescent="0.25">
      <c r="A335" s="2" t="s">
        <v>472</v>
      </c>
      <c r="B335" s="2" t="s">
        <v>11</v>
      </c>
      <c r="C335" s="2">
        <v>2014</v>
      </c>
      <c r="D335" s="2" t="s">
        <v>599</v>
      </c>
      <c r="E335" s="2" t="s">
        <v>598</v>
      </c>
      <c r="F335" s="2" t="s">
        <v>598</v>
      </c>
      <c r="G335" s="2" t="s">
        <v>598</v>
      </c>
      <c r="H335" s="2" t="s">
        <v>598</v>
      </c>
      <c r="I335" s="2" t="s">
        <v>598</v>
      </c>
      <c r="J335" s="2" t="s">
        <v>599</v>
      </c>
      <c r="K335" s="2" t="s">
        <v>598</v>
      </c>
      <c r="L335" s="2" t="s">
        <v>598</v>
      </c>
      <c r="M335" s="2" t="s">
        <v>598</v>
      </c>
      <c r="N335" s="2" t="s">
        <v>598</v>
      </c>
      <c r="O335" s="2" t="s">
        <v>598</v>
      </c>
      <c r="P335" s="2" t="s">
        <v>598</v>
      </c>
      <c r="Q335" s="2" t="s">
        <v>599</v>
      </c>
      <c r="R335" s="2" t="s">
        <v>598</v>
      </c>
      <c r="S335" s="2" t="s">
        <v>598</v>
      </c>
      <c r="T335" s="2" t="s">
        <v>598</v>
      </c>
      <c r="U335" s="2" t="s">
        <v>598</v>
      </c>
      <c r="V335" s="2" t="s">
        <v>598</v>
      </c>
      <c r="Y335" s="20">
        <f t="shared" si="5"/>
        <v>0</v>
      </c>
    </row>
    <row r="336" spans="1:25" ht="15" customHeight="1" x14ac:dyDescent="0.2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T336" s="2" t="s">
        <v>599</v>
      </c>
      <c r="U336" s="2" t="s">
        <v>599</v>
      </c>
      <c r="V336" s="2" t="s">
        <v>599</v>
      </c>
      <c r="Y336" s="20">
        <f t="shared" si="5"/>
        <v>0</v>
      </c>
    </row>
    <row r="337" spans="1:25" ht="15" customHeight="1" x14ac:dyDescent="0.25">
      <c r="A337" s="2" t="s">
        <v>472</v>
      </c>
      <c r="B337" s="2" t="s">
        <v>276</v>
      </c>
      <c r="C337" s="2">
        <v>2014</v>
      </c>
      <c r="D337" s="2" t="s">
        <v>599</v>
      </c>
      <c r="E337" s="2" t="s">
        <v>598</v>
      </c>
      <c r="F337" s="2" t="s">
        <v>598</v>
      </c>
      <c r="G337" s="2" t="s">
        <v>598</v>
      </c>
      <c r="H337" s="2" t="s">
        <v>598</v>
      </c>
      <c r="I337" s="2" t="s">
        <v>598</v>
      </c>
      <c r="J337" s="2" t="s">
        <v>599</v>
      </c>
      <c r="K337" s="2" t="s">
        <v>598</v>
      </c>
      <c r="L337" s="2" t="s">
        <v>598</v>
      </c>
      <c r="M337" s="2" t="s">
        <v>598</v>
      </c>
      <c r="N337" s="2" t="s">
        <v>598</v>
      </c>
      <c r="O337" s="2" t="s">
        <v>598</v>
      </c>
      <c r="P337" s="2" t="s">
        <v>598</v>
      </c>
      <c r="Q337" s="2" t="s">
        <v>599</v>
      </c>
      <c r="R337" s="2" t="s">
        <v>598</v>
      </c>
      <c r="S337" s="2" t="s">
        <v>598</v>
      </c>
      <c r="T337" s="2" t="s">
        <v>598</v>
      </c>
      <c r="U337" s="2" t="s">
        <v>598</v>
      </c>
      <c r="V337" s="2" t="s">
        <v>598</v>
      </c>
      <c r="Y337" s="20">
        <f t="shared" si="5"/>
        <v>0</v>
      </c>
    </row>
    <row r="338" spans="1:25" ht="15" customHeight="1" x14ac:dyDescent="0.25">
      <c r="A338" s="2" t="s">
        <v>474</v>
      </c>
      <c r="B338" s="2" t="s">
        <v>475</v>
      </c>
      <c r="C338" s="2">
        <v>2014</v>
      </c>
      <c r="D338" s="2" t="s">
        <v>599</v>
      </c>
      <c r="E338" s="2" t="s">
        <v>598</v>
      </c>
      <c r="F338" s="2" t="s">
        <v>598</v>
      </c>
      <c r="G338" s="2" t="s">
        <v>598</v>
      </c>
      <c r="H338" s="2" t="s">
        <v>598</v>
      </c>
      <c r="I338" s="2" t="s">
        <v>598</v>
      </c>
      <c r="J338" s="2" t="s">
        <v>599</v>
      </c>
      <c r="K338" s="2" t="s">
        <v>598</v>
      </c>
      <c r="L338" s="2" t="s">
        <v>598</v>
      </c>
      <c r="M338" s="2" t="s">
        <v>598</v>
      </c>
      <c r="N338" s="2" t="s">
        <v>598</v>
      </c>
      <c r="O338" s="2" t="s">
        <v>598</v>
      </c>
      <c r="P338" s="2" t="s">
        <v>598</v>
      </c>
      <c r="Q338" s="2" t="s">
        <v>599</v>
      </c>
      <c r="R338" s="2" t="s">
        <v>598</v>
      </c>
      <c r="S338" s="2" t="s">
        <v>598</v>
      </c>
      <c r="T338" s="2" t="s">
        <v>598</v>
      </c>
      <c r="U338" s="2" t="s">
        <v>598</v>
      </c>
      <c r="V338" s="2" t="s">
        <v>598</v>
      </c>
      <c r="Y338" s="20">
        <f t="shared" si="5"/>
        <v>0</v>
      </c>
    </row>
    <row r="339" spans="1:25" ht="15" customHeight="1" x14ac:dyDescent="0.25">
      <c r="A339" s="2" t="s">
        <v>474</v>
      </c>
      <c r="B339" s="2" t="s">
        <v>476</v>
      </c>
      <c r="C339" s="2">
        <v>2014</v>
      </c>
      <c r="D339" s="2" t="s">
        <v>599</v>
      </c>
      <c r="E339" s="2" t="s">
        <v>598</v>
      </c>
      <c r="F339" s="2" t="s">
        <v>598</v>
      </c>
      <c r="G339" s="2" t="s">
        <v>598</v>
      </c>
      <c r="H339" s="2" t="s">
        <v>598</v>
      </c>
      <c r="I339" s="2" t="s">
        <v>598</v>
      </c>
      <c r="J339" s="2" t="s">
        <v>599</v>
      </c>
      <c r="K339" s="2" t="s">
        <v>598</v>
      </c>
      <c r="L339" s="2" t="s">
        <v>598</v>
      </c>
      <c r="M339" s="2" t="s">
        <v>598</v>
      </c>
      <c r="N339" s="2" t="s">
        <v>598</v>
      </c>
      <c r="O339" s="2" t="s">
        <v>598</v>
      </c>
      <c r="P339" s="2" t="s">
        <v>598</v>
      </c>
      <c r="Q339" s="2" t="s">
        <v>599</v>
      </c>
      <c r="R339" s="2" t="s">
        <v>598</v>
      </c>
      <c r="S339" s="2" t="s">
        <v>598</v>
      </c>
      <c r="T339" s="2" t="s">
        <v>598</v>
      </c>
      <c r="U339" s="2" t="s">
        <v>598</v>
      </c>
      <c r="V339" s="2" t="s">
        <v>598</v>
      </c>
      <c r="Y339" s="20">
        <f t="shared" si="5"/>
        <v>0</v>
      </c>
    </row>
    <row r="340" spans="1:25" ht="15" customHeight="1" x14ac:dyDescent="0.25">
      <c r="A340" s="2" t="s">
        <v>474</v>
      </c>
      <c r="B340" s="2" t="s">
        <v>477</v>
      </c>
      <c r="C340" s="2">
        <v>2014</v>
      </c>
      <c r="D340" s="2" t="s">
        <v>599</v>
      </c>
      <c r="E340" s="2" t="s">
        <v>598</v>
      </c>
      <c r="F340" s="2" t="s">
        <v>598</v>
      </c>
      <c r="G340" s="2" t="s">
        <v>598</v>
      </c>
      <c r="H340" s="2" t="s">
        <v>598</v>
      </c>
      <c r="I340" s="2" t="s">
        <v>598</v>
      </c>
      <c r="J340" s="2" t="s">
        <v>599</v>
      </c>
      <c r="K340" s="2" t="s">
        <v>598</v>
      </c>
      <c r="L340" s="2" t="s">
        <v>598</v>
      </c>
      <c r="M340" s="2" t="s">
        <v>598</v>
      </c>
      <c r="N340" s="2" t="s">
        <v>598</v>
      </c>
      <c r="O340" s="2" t="s">
        <v>598</v>
      </c>
      <c r="P340" s="2" t="s">
        <v>598</v>
      </c>
      <c r="Q340" s="2" t="s">
        <v>599</v>
      </c>
      <c r="R340" s="2" t="s">
        <v>598</v>
      </c>
      <c r="S340" s="2" t="s">
        <v>598</v>
      </c>
      <c r="T340" s="2" t="s">
        <v>598</v>
      </c>
      <c r="U340" s="2" t="s">
        <v>598</v>
      </c>
      <c r="V340" s="2" t="s">
        <v>598</v>
      </c>
      <c r="Y340" s="20">
        <f t="shared" si="5"/>
        <v>0</v>
      </c>
    </row>
    <row r="341" spans="1:25" ht="15" customHeight="1" x14ac:dyDescent="0.25">
      <c r="A341" s="2" t="s">
        <v>474</v>
      </c>
      <c r="B341" s="2" t="s">
        <v>478</v>
      </c>
      <c r="C341" s="2">
        <v>2014</v>
      </c>
      <c r="D341" s="2" t="s">
        <v>720</v>
      </c>
      <c r="E341" s="2" t="s">
        <v>721</v>
      </c>
      <c r="F341" s="2">
        <v>49.77</v>
      </c>
      <c r="G341" s="2" t="s">
        <v>666</v>
      </c>
      <c r="H341" s="2">
        <v>3</v>
      </c>
      <c r="I341" s="2">
        <v>88</v>
      </c>
      <c r="J341" s="2" t="s">
        <v>599</v>
      </c>
      <c r="K341" s="2" t="s">
        <v>598</v>
      </c>
      <c r="L341" s="2" t="s">
        <v>598</v>
      </c>
      <c r="M341" s="2" t="s">
        <v>598</v>
      </c>
      <c r="N341" s="2" t="s">
        <v>598</v>
      </c>
      <c r="O341" s="2" t="s">
        <v>598</v>
      </c>
      <c r="P341" s="2" t="s">
        <v>598</v>
      </c>
      <c r="Q341" s="2" t="s">
        <v>599</v>
      </c>
      <c r="R341" s="2" t="s">
        <v>598</v>
      </c>
      <c r="S341" s="2" t="s">
        <v>598</v>
      </c>
      <c r="T341" s="2" t="s">
        <v>598</v>
      </c>
      <c r="U341" s="2" t="s">
        <v>598</v>
      </c>
      <c r="V341" s="2" t="s">
        <v>598</v>
      </c>
      <c r="Y341" s="20">
        <f t="shared" si="5"/>
        <v>52.77</v>
      </c>
    </row>
    <row r="342" spans="1:25" ht="15" customHeight="1" x14ac:dyDescent="0.25">
      <c r="A342" s="2" t="s">
        <v>474</v>
      </c>
      <c r="B342" s="2" t="s">
        <v>479</v>
      </c>
      <c r="C342" s="2">
        <v>2014</v>
      </c>
      <c r="D342" s="2" t="s">
        <v>599</v>
      </c>
      <c r="E342" s="2" t="s">
        <v>598</v>
      </c>
      <c r="F342" s="2" t="s">
        <v>598</v>
      </c>
      <c r="G342" s="2" t="s">
        <v>598</v>
      </c>
      <c r="H342" s="2" t="s">
        <v>598</v>
      </c>
      <c r="I342" s="2" t="s">
        <v>598</v>
      </c>
      <c r="J342" s="2" t="s">
        <v>599</v>
      </c>
      <c r="K342" s="2" t="s">
        <v>598</v>
      </c>
      <c r="L342" s="2" t="s">
        <v>598</v>
      </c>
      <c r="M342" s="2" t="s">
        <v>598</v>
      </c>
      <c r="N342" s="2" t="s">
        <v>598</v>
      </c>
      <c r="O342" s="2" t="s">
        <v>598</v>
      </c>
      <c r="P342" s="2" t="s">
        <v>598</v>
      </c>
      <c r="Q342" s="2" t="s">
        <v>599</v>
      </c>
      <c r="R342" s="2" t="s">
        <v>598</v>
      </c>
      <c r="S342" s="2" t="s">
        <v>598</v>
      </c>
      <c r="T342" s="2" t="s">
        <v>598</v>
      </c>
      <c r="U342" s="2" t="s">
        <v>598</v>
      </c>
      <c r="V342" s="2" t="s">
        <v>598</v>
      </c>
      <c r="Y342" s="20">
        <f t="shared" si="5"/>
        <v>0</v>
      </c>
    </row>
    <row r="343" spans="1:25" ht="15" customHeight="1" x14ac:dyDescent="0.25">
      <c r="A343" s="2" t="s">
        <v>474</v>
      </c>
      <c r="B343" s="2" t="s">
        <v>480</v>
      </c>
      <c r="C343" s="2">
        <v>2014</v>
      </c>
      <c r="D343" s="2" t="s">
        <v>599</v>
      </c>
      <c r="E343" s="2" t="s">
        <v>598</v>
      </c>
      <c r="F343" s="2" t="s">
        <v>598</v>
      </c>
      <c r="G343" s="2" t="s">
        <v>598</v>
      </c>
      <c r="H343" s="2" t="s">
        <v>598</v>
      </c>
      <c r="I343" s="2" t="s">
        <v>598</v>
      </c>
      <c r="J343" s="2" t="s">
        <v>599</v>
      </c>
      <c r="K343" s="2" t="s">
        <v>598</v>
      </c>
      <c r="L343" s="2" t="s">
        <v>598</v>
      </c>
      <c r="M343" s="2" t="s">
        <v>598</v>
      </c>
      <c r="N343" s="2" t="s">
        <v>598</v>
      </c>
      <c r="O343" s="2" t="s">
        <v>598</v>
      </c>
      <c r="P343" s="2" t="s">
        <v>598</v>
      </c>
      <c r="Q343" s="2" t="s">
        <v>599</v>
      </c>
      <c r="R343" s="2" t="s">
        <v>598</v>
      </c>
      <c r="S343" s="2" t="s">
        <v>598</v>
      </c>
      <c r="T343" s="2" t="s">
        <v>598</v>
      </c>
      <c r="U343" s="2" t="s">
        <v>598</v>
      </c>
      <c r="V343" s="2" t="s">
        <v>598</v>
      </c>
      <c r="Y343" s="20">
        <f t="shared" si="5"/>
        <v>0</v>
      </c>
    </row>
    <row r="344" spans="1:25" ht="15" customHeight="1" x14ac:dyDescent="0.25">
      <c r="A344" s="2" t="s">
        <v>474</v>
      </c>
      <c r="B344" s="2" t="s">
        <v>481</v>
      </c>
      <c r="C344" s="2">
        <v>2014</v>
      </c>
      <c r="D344" s="2" t="s">
        <v>598</v>
      </c>
      <c r="E344" s="2" t="s">
        <v>598</v>
      </c>
      <c r="F344" s="2" t="s">
        <v>598</v>
      </c>
      <c r="G344" s="2" t="s">
        <v>598</v>
      </c>
      <c r="H344" s="2" t="s">
        <v>598</v>
      </c>
      <c r="I344" s="2" t="s">
        <v>598</v>
      </c>
      <c r="J344" s="2" t="s">
        <v>598</v>
      </c>
      <c r="K344" s="2" t="s">
        <v>598</v>
      </c>
      <c r="L344" s="2" t="s">
        <v>598</v>
      </c>
      <c r="M344" s="2" t="s">
        <v>598</v>
      </c>
      <c r="N344" s="2" t="s">
        <v>598</v>
      </c>
      <c r="O344" s="2" t="s">
        <v>598</v>
      </c>
      <c r="P344" s="2" t="s">
        <v>598</v>
      </c>
      <c r="Q344" s="2" t="s">
        <v>598</v>
      </c>
      <c r="R344" s="2" t="s">
        <v>598</v>
      </c>
      <c r="S344" s="2" t="s">
        <v>598</v>
      </c>
      <c r="T344" s="2" t="s">
        <v>598</v>
      </c>
      <c r="U344" s="2" t="s">
        <v>598</v>
      </c>
      <c r="V344" s="2" t="s">
        <v>598</v>
      </c>
      <c r="Y344" s="20">
        <f t="shared" si="5"/>
        <v>0</v>
      </c>
    </row>
    <row r="345" spans="1:25" ht="15" customHeight="1" x14ac:dyDescent="0.25">
      <c r="A345" s="2" t="s">
        <v>474</v>
      </c>
      <c r="B345" s="2" t="s">
        <v>482</v>
      </c>
      <c r="C345" s="2">
        <v>2014</v>
      </c>
      <c r="D345" s="2" t="s">
        <v>599</v>
      </c>
      <c r="E345" s="2" t="s">
        <v>598</v>
      </c>
      <c r="F345" s="2" t="s">
        <v>598</v>
      </c>
      <c r="G345" s="2" t="s">
        <v>598</v>
      </c>
      <c r="H345" s="2" t="s">
        <v>598</v>
      </c>
      <c r="I345" s="2" t="s">
        <v>598</v>
      </c>
      <c r="J345" s="2" t="s">
        <v>599</v>
      </c>
      <c r="K345" s="2" t="s">
        <v>598</v>
      </c>
      <c r="L345" s="2" t="s">
        <v>598</v>
      </c>
      <c r="M345" s="2" t="s">
        <v>598</v>
      </c>
      <c r="N345" s="2" t="s">
        <v>598</v>
      </c>
      <c r="O345" s="2" t="s">
        <v>598</v>
      </c>
      <c r="P345" s="2" t="s">
        <v>598</v>
      </c>
      <c r="Q345" s="2" t="s">
        <v>599</v>
      </c>
      <c r="R345" s="2" t="s">
        <v>598</v>
      </c>
      <c r="S345" s="2" t="s">
        <v>598</v>
      </c>
      <c r="T345" s="2" t="s">
        <v>598</v>
      </c>
      <c r="U345" s="2" t="s">
        <v>598</v>
      </c>
      <c r="V345" s="2" t="s">
        <v>598</v>
      </c>
      <c r="Y345" s="20">
        <f t="shared" si="5"/>
        <v>0</v>
      </c>
    </row>
    <row r="346" spans="1:25" ht="15" customHeight="1" x14ac:dyDescent="0.25">
      <c r="A346" s="2" t="s">
        <v>474</v>
      </c>
      <c r="B346" s="2" t="s">
        <v>483</v>
      </c>
      <c r="C346" s="2">
        <v>2014</v>
      </c>
      <c r="D346" s="2" t="s">
        <v>599</v>
      </c>
      <c r="E346" s="2" t="s">
        <v>598</v>
      </c>
      <c r="F346" s="2" t="s">
        <v>598</v>
      </c>
      <c r="G346" s="2" t="s">
        <v>598</v>
      </c>
      <c r="H346" s="2" t="s">
        <v>598</v>
      </c>
      <c r="I346" s="2" t="s">
        <v>598</v>
      </c>
      <c r="J346" s="2" t="s">
        <v>599</v>
      </c>
      <c r="K346" s="2" t="s">
        <v>598</v>
      </c>
      <c r="L346" s="2" t="s">
        <v>598</v>
      </c>
      <c r="M346" s="2" t="s">
        <v>598</v>
      </c>
      <c r="N346" s="2" t="s">
        <v>598</v>
      </c>
      <c r="O346" s="2" t="s">
        <v>598</v>
      </c>
      <c r="P346" s="2" t="s">
        <v>598</v>
      </c>
      <c r="Q346" s="2" t="s">
        <v>599</v>
      </c>
      <c r="R346" s="2" t="s">
        <v>598</v>
      </c>
      <c r="S346" s="2" t="s">
        <v>598</v>
      </c>
      <c r="T346" s="2" t="s">
        <v>598</v>
      </c>
      <c r="U346" s="2" t="s">
        <v>598</v>
      </c>
      <c r="V346" s="2" t="s">
        <v>598</v>
      </c>
      <c r="Y346" s="20">
        <f t="shared" si="5"/>
        <v>0</v>
      </c>
    </row>
    <row r="347" spans="1:25" ht="15" customHeight="1" x14ac:dyDescent="0.25">
      <c r="A347" s="2" t="s">
        <v>474</v>
      </c>
      <c r="B347" s="2" t="s">
        <v>484</v>
      </c>
      <c r="C347" s="2">
        <v>2014</v>
      </c>
      <c r="D347" s="2" t="s">
        <v>599</v>
      </c>
      <c r="E347" s="2" t="s">
        <v>598</v>
      </c>
      <c r="F347" s="2" t="s">
        <v>598</v>
      </c>
      <c r="G347" s="2" t="s">
        <v>598</v>
      </c>
      <c r="H347" s="2" t="s">
        <v>598</v>
      </c>
      <c r="I347" s="2" t="s">
        <v>598</v>
      </c>
      <c r="J347" s="2" t="s">
        <v>599</v>
      </c>
      <c r="K347" s="2" t="s">
        <v>598</v>
      </c>
      <c r="L347" s="2" t="s">
        <v>598</v>
      </c>
      <c r="M347" s="2" t="s">
        <v>598</v>
      </c>
      <c r="N347" s="2" t="s">
        <v>598</v>
      </c>
      <c r="O347" s="2" t="s">
        <v>598</v>
      </c>
      <c r="P347" s="2" t="s">
        <v>598</v>
      </c>
      <c r="Q347" s="2" t="s">
        <v>599</v>
      </c>
      <c r="R347" s="2" t="s">
        <v>598</v>
      </c>
      <c r="S347" s="2" t="s">
        <v>598</v>
      </c>
      <c r="T347" s="2" t="s">
        <v>598</v>
      </c>
      <c r="U347" s="2" t="s">
        <v>598</v>
      </c>
      <c r="V347" s="2" t="s">
        <v>598</v>
      </c>
      <c r="Y347" s="20">
        <f t="shared" si="5"/>
        <v>0</v>
      </c>
    </row>
    <row r="348" spans="1:25" ht="15" customHeight="1" x14ac:dyDescent="0.25">
      <c r="A348" s="2" t="s">
        <v>474</v>
      </c>
      <c r="B348" s="2" t="s">
        <v>485</v>
      </c>
      <c r="C348" s="2">
        <v>2014</v>
      </c>
      <c r="D348" s="2" t="s">
        <v>599</v>
      </c>
      <c r="E348" s="2" t="s">
        <v>598</v>
      </c>
      <c r="F348" s="2" t="s">
        <v>598</v>
      </c>
      <c r="G348" s="2" t="s">
        <v>598</v>
      </c>
      <c r="H348" s="2" t="s">
        <v>598</v>
      </c>
      <c r="I348" s="2" t="s">
        <v>598</v>
      </c>
      <c r="J348" s="2" t="s">
        <v>599</v>
      </c>
      <c r="K348" s="2" t="s">
        <v>598</v>
      </c>
      <c r="L348" s="2" t="s">
        <v>598</v>
      </c>
      <c r="M348" s="2" t="s">
        <v>598</v>
      </c>
      <c r="N348" s="2" t="s">
        <v>598</v>
      </c>
      <c r="O348" s="2" t="s">
        <v>598</v>
      </c>
      <c r="P348" s="2" t="s">
        <v>598</v>
      </c>
      <c r="Q348" s="2" t="s">
        <v>599</v>
      </c>
      <c r="R348" s="2" t="s">
        <v>598</v>
      </c>
      <c r="S348" s="2" t="s">
        <v>598</v>
      </c>
      <c r="T348" s="2" t="s">
        <v>598</v>
      </c>
      <c r="U348" s="2" t="s">
        <v>598</v>
      </c>
      <c r="V348" s="2" t="s">
        <v>598</v>
      </c>
      <c r="Y348" s="20">
        <f t="shared" si="5"/>
        <v>0</v>
      </c>
    </row>
    <row r="349" spans="1:25" ht="15" customHeight="1" x14ac:dyDescent="0.25">
      <c r="A349" s="2" t="s">
        <v>474</v>
      </c>
      <c r="B349" s="2" t="s">
        <v>486</v>
      </c>
      <c r="C349" s="2">
        <v>2014</v>
      </c>
      <c r="D349" s="2" t="s">
        <v>599</v>
      </c>
      <c r="E349" s="2" t="s">
        <v>598</v>
      </c>
      <c r="F349" s="2" t="s">
        <v>598</v>
      </c>
      <c r="G349" s="2" t="s">
        <v>598</v>
      </c>
      <c r="H349" s="2" t="s">
        <v>598</v>
      </c>
      <c r="I349" s="2" t="s">
        <v>598</v>
      </c>
      <c r="J349" s="2" t="s">
        <v>599</v>
      </c>
      <c r="K349" s="2" t="s">
        <v>598</v>
      </c>
      <c r="L349" s="2" t="s">
        <v>598</v>
      </c>
      <c r="M349" s="2" t="s">
        <v>598</v>
      </c>
      <c r="N349" s="2" t="s">
        <v>598</v>
      </c>
      <c r="O349" s="2" t="s">
        <v>598</v>
      </c>
      <c r="P349" s="2" t="s">
        <v>598</v>
      </c>
      <c r="Q349" s="2" t="s">
        <v>599</v>
      </c>
      <c r="R349" s="2" t="s">
        <v>598</v>
      </c>
      <c r="S349" s="2" t="s">
        <v>598</v>
      </c>
      <c r="T349" s="2" t="s">
        <v>598</v>
      </c>
      <c r="U349" s="2" t="s">
        <v>598</v>
      </c>
      <c r="V349" s="2" t="s">
        <v>598</v>
      </c>
      <c r="Y349" s="20">
        <f t="shared" si="5"/>
        <v>0</v>
      </c>
    </row>
    <row r="350" spans="1:25" ht="15" customHeight="1" x14ac:dyDescent="0.25">
      <c r="A350" s="2" t="s">
        <v>487</v>
      </c>
      <c r="B350" s="2" t="s">
        <v>488</v>
      </c>
      <c r="C350" s="2">
        <v>2014</v>
      </c>
      <c r="D350" s="2" t="s">
        <v>722</v>
      </c>
      <c r="E350" s="2" t="s">
        <v>658</v>
      </c>
      <c r="F350" s="2">
        <v>2.7</v>
      </c>
      <c r="G350" s="2" t="s">
        <v>598</v>
      </c>
      <c r="H350" s="2" t="s">
        <v>598</v>
      </c>
      <c r="I350" s="2" t="s">
        <v>598</v>
      </c>
      <c r="J350" s="2" t="s">
        <v>599</v>
      </c>
      <c r="K350" s="2" t="s">
        <v>598</v>
      </c>
      <c r="L350" s="2" t="s">
        <v>598</v>
      </c>
      <c r="M350" s="2" t="s">
        <v>598</v>
      </c>
      <c r="N350" s="2" t="s">
        <v>598</v>
      </c>
      <c r="O350" s="2" t="s">
        <v>598</v>
      </c>
      <c r="P350" s="2" t="s">
        <v>598</v>
      </c>
      <c r="Q350" s="2" t="s">
        <v>599</v>
      </c>
      <c r="R350" s="2" t="s">
        <v>598</v>
      </c>
      <c r="S350" s="2" t="s">
        <v>598</v>
      </c>
      <c r="T350" s="2" t="s">
        <v>598</v>
      </c>
      <c r="U350" s="2" t="s">
        <v>598</v>
      </c>
      <c r="V350" s="2" t="s">
        <v>598</v>
      </c>
      <c r="Y350" s="20">
        <f t="shared" si="5"/>
        <v>2.7</v>
      </c>
    </row>
    <row r="351" spans="1:25" ht="15" customHeight="1" x14ac:dyDescent="0.25">
      <c r="A351" s="2" t="s">
        <v>487</v>
      </c>
      <c r="B351" s="2" t="s">
        <v>489</v>
      </c>
      <c r="C351" s="2">
        <v>2014</v>
      </c>
      <c r="D351" s="2" t="s">
        <v>599</v>
      </c>
      <c r="E351" s="2" t="s">
        <v>598</v>
      </c>
      <c r="F351" s="2" t="s">
        <v>598</v>
      </c>
      <c r="G351" s="2" t="s">
        <v>598</v>
      </c>
      <c r="H351" s="2" t="s">
        <v>598</v>
      </c>
      <c r="I351" s="2" t="s">
        <v>598</v>
      </c>
      <c r="J351" s="2" t="s">
        <v>599</v>
      </c>
      <c r="K351" s="2" t="s">
        <v>598</v>
      </c>
      <c r="L351" s="2" t="s">
        <v>598</v>
      </c>
      <c r="M351" s="2" t="s">
        <v>598</v>
      </c>
      <c r="N351" s="2" t="s">
        <v>598</v>
      </c>
      <c r="O351" s="2" t="s">
        <v>598</v>
      </c>
      <c r="P351" s="2" t="s">
        <v>598</v>
      </c>
      <c r="Q351" s="2" t="s">
        <v>599</v>
      </c>
      <c r="R351" s="2" t="s">
        <v>598</v>
      </c>
      <c r="S351" s="2" t="s">
        <v>598</v>
      </c>
      <c r="T351" s="2" t="s">
        <v>598</v>
      </c>
      <c r="U351" s="2" t="s">
        <v>598</v>
      </c>
      <c r="V351" s="2" t="s">
        <v>598</v>
      </c>
      <c r="Y351" s="20">
        <f t="shared" si="5"/>
        <v>0</v>
      </c>
    </row>
    <row r="352" spans="1:25" ht="15" customHeight="1" x14ac:dyDescent="0.25">
      <c r="A352" s="2" t="s">
        <v>487</v>
      </c>
      <c r="B352" s="2" t="s">
        <v>490</v>
      </c>
      <c r="C352" s="2">
        <v>2014</v>
      </c>
      <c r="D352" s="2" t="s">
        <v>599</v>
      </c>
      <c r="E352" s="2" t="s">
        <v>598</v>
      </c>
      <c r="F352" s="2" t="s">
        <v>598</v>
      </c>
      <c r="G352" s="2" t="s">
        <v>598</v>
      </c>
      <c r="H352" s="2" t="s">
        <v>598</v>
      </c>
      <c r="I352" s="2" t="s">
        <v>598</v>
      </c>
      <c r="J352" s="2" t="s">
        <v>599</v>
      </c>
      <c r="K352" s="2" t="s">
        <v>598</v>
      </c>
      <c r="L352" s="2" t="s">
        <v>598</v>
      </c>
      <c r="M352" s="2" t="s">
        <v>598</v>
      </c>
      <c r="N352" s="2" t="s">
        <v>598</v>
      </c>
      <c r="O352" s="2" t="s">
        <v>598</v>
      </c>
      <c r="P352" s="2" t="s">
        <v>598</v>
      </c>
      <c r="Q352" s="2" t="s">
        <v>599</v>
      </c>
      <c r="R352" s="2" t="s">
        <v>598</v>
      </c>
      <c r="S352" s="2" t="s">
        <v>598</v>
      </c>
      <c r="T352" s="2" t="s">
        <v>598</v>
      </c>
      <c r="U352" s="2" t="s">
        <v>598</v>
      </c>
      <c r="V352" s="2" t="s">
        <v>598</v>
      </c>
      <c r="Y352" s="20">
        <f t="shared" si="5"/>
        <v>0</v>
      </c>
    </row>
    <row r="353" spans="1:25" ht="15" customHeight="1" x14ac:dyDescent="0.25">
      <c r="A353" s="2" t="s">
        <v>491</v>
      </c>
      <c r="B353" s="2" t="s">
        <v>492</v>
      </c>
      <c r="C353" s="2">
        <v>2014</v>
      </c>
      <c r="D353" s="2" t="s">
        <v>723</v>
      </c>
      <c r="E353" s="2" t="s">
        <v>658</v>
      </c>
      <c r="F353" s="2">
        <v>5.48</v>
      </c>
      <c r="G353" s="2" t="s">
        <v>666</v>
      </c>
      <c r="H353" s="2" t="s">
        <v>598</v>
      </c>
      <c r="I353" s="2">
        <v>87</v>
      </c>
      <c r="J353" s="2" t="s">
        <v>599</v>
      </c>
      <c r="K353" s="2" t="s">
        <v>598</v>
      </c>
      <c r="L353" s="2" t="s">
        <v>598</v>
      </c>
      <c r="M353" s="2" t="s">
        <v>598</v>
      </c>
      <c r="N353" s="2" t="s">
        <v>598</v>
      </c>
      <c r="O353" s="2" t="s">
        <v>598</v>
      </c>
      <c r="P353" s="2" t="s">
        <v>598</v>
      </c>
      <c r="Q353" s="2" t="s">
        <v>599</v>
      </c>
      <c r="R353" s="2" t="s">
        <v>598</v>
      </c>
      <c r="S353" s="2" t="s">
        <v>598</v>
      </c>
      <c r="T353" s="2" t="s">
        <v>598</v>
      </c>
      <c r="U353" s="2" t="s">
        <v>598</v>
      </c>
      <c r="V353" s="2" t="s">
        <v>598</v>
      </c>
      <c r="Y353" s="20">
        <f t="shared" si="5"/>
        <v>5.48</v>
      </c>
    </row>
    <row r="354" spans="1:25" ht="15" customHeight="1" x14ac:dyDescent="0.25">
      <c r="A354" s="2" t="s">
        <v>491</v>
      </c>
      <c r="B354" s="2" t="s">
        <v>493</v>
      </c>
      <c r="C354" s="2">
        <v>2014</v>
      </c>
      <c r="D354" s="2" t="s">
        <v>599</v>
      </c>
      <c r="E354" s="2" t="s">
        <v>598</v>
      </c>
      <c r="F354" s="2" t="s">
        <v>598</v>
      </c>
      <c r="G354" s="2" t="s">
        <v>598</v>
      </c>
      <c r="H354" s="2" t="s">
        <v>598</v>
      </c>
      <c r="I354" s="2" t="s">
        <v>598</v>
      </c>
      <c r="J354" s="2" t="s">
        <v>599</v>
      </c>
      <c r="K354" s="2" t="s">
        <v>598</v>
      </c>
      <c r="L354" s="2" t="s">
        <v>598</v>
      </c>
      <c r="M354" s="2" t="s">
        <v>598</v>
      </c>
      <c r="N354" s="2" t="s">
        <v>598</v>
      </c>
      <c r="O354" s="2" t="s">
        <v>598</v>
      </c>
      <c r="P354" s="2" t="s">
        <v>598</v>
      </c>
      <c r="Q354" s="2" t="s">
        <v>599</v>
      </c>
      <c r="R354" s="2" t="s">
        <v>598</v>
      </c>
      <c r="S354" s="2" t="s">
        <v>598</v>
      </c>
      <c r="T354" s="2" t="s">
        <v>598</v>
      </c>
      <c r="U354" s="2" t="s">
        <v>598</v>
      </c>
      <c r="V354" s="2" t="s">
        <v>598</v>
      </c>
      <c r="Y354" s="20">
        <f t="shared" si="5"/>
        <v>0</v>
      </c>
    </row>
    <row r="355" spans="1:25" ht="15" customHeight="1" x14ac:dyDescent="0.25">
      <c r="A355" s="2" t="s">
        <v>491</v>
      </c>
      <c r="B355" s="2" t="s">
        <v>494</v>
      </c>
      <c r="C355" s="2">
        <v>2014</v>
      </c>
      <c r="D355" s="2" t="s">
        <v>599</v>
      </c>
      <c r="E355" s="2" t="s">
        <v>598</v>
      </c>
      <c r="F355" s="2" t="s">
        <v>598</v>
      </c>
      <c r="G355" s="2" t="s">
        <v>598</v>
      </c>
      <c r="H355" s="2" t="s">
        <v>598</v>
      </c>
      <c r="I355" s="2" t="s">
        <v>598</v>
      </c>
      <c r="J355" s="2" t="s">
        <v>599</v>
      </c>
      <c r="K355" s="2" t="s">
        <v>598</v>
      </c>
      <c r="L355" s="2" t="s">
        <v>598</v>
      </c>
      <c r="M355" s="2" t="s">
        <v>598</v>
      </c>
      <c r="N355" s="2" t="s">
        <v>598</v>
      </c>
      <c r="O355" s="2" t="s">
        <v>598</v>
      </c>
      <c r="P355" s="2" t="s">
        <v>598</v>
      </c>
      <c r="Q355" s="2" t="s">
        <v>599</v>
      </c>
      <c r="R355" s="2" t="s">
        <v>598</v>
      </c>
      <c r="S355" s="2" t="s">
        <v>598</v>
      </c>
      <c r="T355" s="2" t="s">
        <v>598</v>
      </c>
      <c r="U355" s="2" t="s">
        <v>598</v>
      </c>
      <c r="V355" s="2" t="s">
        <v>598</v>
      </c>
      <c r="Y355" s="20">
        <f t="shared" si="5"/>
        <v>0</v>
      </c>
    </row>
    <row r="356" spans="1:25" ht="15" customHeight="1" x14ac:dyDescent="0.25">
      <c r="A356" s="2" t="s">
        <v>491</v>
      </c>
      <c r="B356" s="2" t="s">
        <v>495</v>
      </c>
      <c r="C356" s="2">
        <v>2014</v>
      </c>
      <c r="D356" s="2" t="s">
        <v>599</v>
      </c>
      <c r="E356" s="2" t="s">
        <v>598</v>
      </c>
      <c r="F356" s="2" t="s">
        <v>598</v>
      </c>
      <c r="G356" s="2" t="s">
        <v>598</v>
      </c>
      <c r="H356" s="2" t="s">
        <v>598</v>
      </c>
      <c r="I356" s="2" t="s">
        <v>598</v>
      </c>
      <c r="J356" s="2" t="s">
        <v>599</v>
      </c>
      <c r="K356" s="2" t="s">
        <v>598</v>
      </c>
      <c r="L356" s="2" t="s">
        <v>598</v>
      </c>
      <c r="M356" s="2" t="s">
        <v>598</v>
      </c>
      <c r="N356" s="2" t="s">
        <v>598</v>
      </c>
      <c r="O356" s="2" t="s">
        <v>598</v>
      </c>
      <c r="P356" s="2" t="s">
        <v>598</v>
      </c>
      <c r="Q356" s="2" t="s">
        <v>599</v>
      </c>
      <c r="R356" s="2" t="s">
        <v>598</v>
      </c>
      <c r="S356" s="2" t="s">
        <v>598</v>
      </c>
      <c r="T356" s="2" t="s">
        <v>598</v>
      </c>
      <c r="U356" s="2" t="s">
        <v>598</v>
      </c>
      <c r="V356" s="2" t="s">
        <v>598</v>
      </c>
      <c r="Y356" s="20">
        <f t="shared" si="5"/>
        <v>0</v>
      </c>
    </row>
    <row r="357" spans="1:25" ht="15" customHeight="1" x14ac:dyDescent="0.25">
      <c r="A357" s="2" t="s">
        <v>491</v>
      </c>
      <c r="B357" s="2" t="s">
        <v>496</v>
      </c>
      <c r="C357" s="2">
        <v>2014</v>
      </c>
      <c r="D357" s="2" t="s">
        <v>599</v>
      </c>
      <c r="E357" s="2" t="s">
        <v>598</v>
      </c>
      <c r="F357" s="2" t="s">
        <v>598</v>
      </c>
      <c r="G357" s="2" t="s">
        <v>598</v>
      </c>
      <c r="H357" s="2" t="s">
        <v>598</v>
      </c>
      <c r="I357" s="2" t="s">
        <v>598</v>
      </c>
      <c r="J357" s="2" t="s">
        <v>599</v>
      </c>
      <c r="K357" s="2" t="s">
        <v>598</v>
      </c>
      <c r="L357" s="2" t="s">
        <v>598</v>
      </c>
      <c r="M357" s="2" t="s">
        <v>598</v>
      </c>
      <c r="N357" s="2" t="s">
        <v>598</v>
      </c>
      <c r="O357" s="2" t="s">
        <v>598</v>
      </c>
      <c r="P357" s="2" t="s">
        <v>598</v>
      </c>
      <c r="Q357" s="2" t="s">
        <v>599</v>
      </c>
      <c r="R357" s="2" t="s">
        <v>598</v>
      </c>
      <c r="S357" s="2" t="s">
        <v>598</v>
      </c>
      <c r="T357" s="2" t="s">
        <v>598</v>
      </c>
      <c r="U357" s="2" t="s">
        <v>598</v>
      </c>
      <c r="V357" s="2" t="s">
        <v>598</v>
      </c>
      <c r="Y357" s="20">
        <f t="shared" si="5"/>
        <v>0</v>
      </c>
    </row>
    <row r="358" spans="1:25" ht="15" customHeight="1" x14ac:dyDescent="0.25">
      <c r="A358" s="2" t="s">
        <v>497</v>
      </c>
      <c r="B358" s="2" t="s">
        <v>498</v>
      </c>
      <c r="C358" s="2">
        <v>2014</v>
      </c>
      <c r="D358" s="2" t="s">
        <v>599</v>
      </c>
      <c r="E358" s="2" t="s">
        <v>598</v>
      </c>
      <c r="F358" s="2" t="s">
        <v>598</v>
      </c>
      <c r="G358" s="2" t="s">
        <v>598</v>
      </c>
      <c r="H358" s="2" t="s">
        <v>598</v>
      </c>
      <c r="I358" s="2" t="s">
        <v>598</v>
      </c>
      <c r="J358" s="2" t="s">
        <v>599</v>
      </c>
      <c r="K358" s="2" t="s">
        <v>598</v>
      </c>
      <c r="L358" s="2" t="s">
        <v>598</v>
      </c>
      <c r="M358" s="2" t="s">
        <v>598</v>
      </c>
      <c r="N358" s="2" t="s">
        <v>598</v>
      </c>
      <c r="O358" s="2" t="s">
        <v>598</v>
      </c>
      <c r="P358" s="2" t="s">
        <v>598</v>
      </c>
      <c r="Q358" s="2" t="s">
        <v>599</v>
      </c>
      <c r="R358" s="2" t="s">
        <v>598</v>
      </c>
      <c r="S358" s="2" t="s">
        <v>598</v>
      </c>
      <c r="T358" s="2" t="s">
        <v>598</v>
      </c>
      <c r="U358" s="2" t="s">
        <v>598</v>
      </c>
      <c r="V358" s="2" t="s">
        <v>598</v>
      </c>
      <c r="Y358" s="20">
        <f t="shared" si="5"/>
        <v>0</v>
      </c>
    </row>
    <row r="359" spans="1:25" ht="15" customHeight="1" x14ac:dyDescent="0.25">
      <c r="A359" s="2" t="s">
        <v>497</v>
      </c>
      <c r="B359" s="2" t="s">
        <v>499</v>
      </c>
      <c r="C359" s="2">
        <v>2014</v>
      </c>
      <c r="D359" s="2" t="s">
        <v>724</v>
      </c>
      <c r="E359" s="2" t="s">
        <v>658</v>
      </c>
      <c r="F359" s="2">
        <v>131.19999999999999</v>
      </c>
      <c r="G359" s="2" t="s">
        <v>666</v>
      </c>
      <c r="H359" s="2">
        <v>4.0999999999999996</v>
      </c>
      <c r="I359" s="2" t="s">
        <v>598</v>
      </c>
      <c r="J359" s="2" t="s">
        <v>599</v>
      </c>
      <c r="K359" s="2" t="s">
        <v>598</v>
      </c>
      <c r="L359" s="2" t="s">
        <v>598</v>
      </c>
      <c r="M359" s="2" t="s">
        <v>598</v>
      </c>
      <c r="N359" s="2" t="s">
        <v>598</v>
      </c>
      <c r="O359" s="2" t="s">
        <v>598</v>
      </c>
      <c r="P359" s="2" t="s">
        <v>598</v>
      </c>
      <c r="Q359" s="2" t="s">
        <v>599</v>
      </c>
      <c r="R359" s="2" t="s">
        <v>598</v>
      </c>
      <c r="S359" s="2" t="s">
        <v>598</v>
      </c>
      <c r="T359" s="2" t="s">
        <v>598</v>
      </c>
      <c r="U359" s="2" t="s">
        <v>598</v>
      </c>
      <c r="V359" s="2" t="s">
        <v>598</v>
      </c>
      <c r="Y359" s="20">
        <f t="shared" si="5"/>
        <v>135.29999999999998</v>
      </c>
    </row>
    <row r="360" spans="1:25" ht="15" customHeight="1" x14ac:dyDescent="0.25">
      <c r="A360" s="2" t="s">
        <v>497</v>
      </c>
      <c r="B360" s="2" t="s">
        <v>500</v>
      </c>
      <c r="C360" s="2">
        <v>2014</v>
      </c>
      <c r="D360" s="2" t="s">
        <v>599</v>
      </c>
      <c r="E360" s="2" t="s">
        <v>598</v>
      </c>
      <c r="F360" s="2" t="s">
        <v>598</v>
      </c>
      <c r="G360" s="2" t="s">
        <v>598</v>
      </c>
      <c r="H360" s="2" t="s">
        <v>598</v>
      </c>
      <c r="I360" s="2" t="s">
        <v>598</v>
      </c>
      <c r="J360" s="2" t="s">
        <v>599</v>
      </c>
      <c r="K360" s="2" t="s">
        <v>598</v>
      </c>
      <c r="L360" s="2" t="s">
        <v>598</v>
      </c>
      <c r="M360" s="2" t="s">
        <v>598</v>
      </c>
      <c r="N360" s="2" t="s">
        <v>598</v>
      </c>
      <c r="O360" s="2" t="s">
        <v>598</v>
      </c>
      <c r="P360" s="2" t="s">
        <v>598</v>
      </c>
      <c r="Q360" s="2" t="s">
        <v>599</v>
      </c>
      <c r="R360" s="2" t="s">
        <v>598</v>
      </c>
      <c r="S360" s="2" t="s">
        <v>598</v>
      </c>
      <c r="T360" s="2" t="s">
        <v>598</v>
      </c>
      <c r="U360" s="2" t="s">
        <v>598</v>
      </c>
      <c r="V360" s="2" t="s">
        <v>598</v>
      </c>
      <c r="Y360" s="20">
        <f t="shared" si="5"/>
        <v>0</v>
      </c>
    </row>
    <row r="361" spans="1:25" ht="15" customHeight="1" x14ac:dyDescent="0.25">
      <c r="A361" s="2" t="s">
        <v>501</v>
      </c>
      <c r="B361" s="2" t="s">
        <v>502</v>
      </c>
      <c r="C361" s="2">
        <v>2014</v>
      </c>
      <c r="D361" s="2" t="s">
        <v>725</v>
      </c>
      <c r="E361" s="2" t="s">
        <v>658</v>
      </c>
      <c r="F361" s="2">
        <v>4.3499999999999996</v>
      </c>
      <c r="G361" s="2" t="s">
        <v>598</v>
      </c>
      <c r="H361" s="2" t="s">
        <v>598</v>
      </c>
      <c r="I361" s="2" t="s">
        <v>598</v>
      </c>
      <c r="J361" s="2" t="s">
        <v>599</v>
      </c>
      <c r="K361" s="2" t="s">
        <v>598</v>
      </c>
      <c r="L361" s="2" t="s">
        <v>598</v>
      </c>
      <c r="M361" s="2" t="s">
        <v>598</v>
      </c>
      <c r="N361" s="2" t="s">
        <v>598</v>
      </c>
      <c r="O361" s="2" t="s">
        <v>598</v>
      </c>
      <c r="P361" s="2" t="s">
        <v>598</v>
      </c>
      <c r="Q361" s="2" t="s">
        <v>599</v>
      </c>
      <c r="R361" s="2" t="s">
        <v>598</v>
      </c>
      <c r="S361" s="2" t="s">
        <v>598</v>
      </c>
      <c r="T361" s="2" t="s">
        <v>598</v>
      </c>
      <c r="U361" s="2" t="s">
        <v>598</v>
      </c>
      <c r="V361" s="2" t="s">
        <v>598</v>
      </c>
      <c r="Y361" s="20">
        <f t="shared" si="5"/>
        <v>4.3499999999999996</v>
      </c>
    </row>
    <row r="362" spans="1:25" ht="15" customHeight="1" x14ac:dyDescent="0.25">
      <c r="A362" s="2" t="s">
        <v>501</v>
      </c>
      <c r="B362" s="2" t="s">
        <v>503</v>
      </c>
      <c r="C362" s="2">
        <v>2014</v>
      </c>
      <c r="D362" s="2" t="s">
        <v>599</v>
      </c>
      <c r="E362" s="2" t="s">
        <v>598</v>
      </c>
      <c r="F362" s="2" t="s">
        <v>598</v>
      </c>
      <c r="G362" s="2" t="s">
        <v>598</v>
      </c>
      <c r="H362" s="2" t="s">
        <v>598</v>
      </c>
      <c r="I362" s="2" t="s">
        <v>598</v>
      </c>
      <c r="J362" s="2" t="s">
        <v>599</v>
      </c>
      <c r="K362" s="2" t="s">
        <v>598</v>
      </c>
      <c r="L362" s="2" t="s">
        <v>598</v>
      </c>
      <c r="M362" s="2" t="s">
        <v>598</v>
      </c>
      <c r="N362" s="2" t="s">
        <v>598</v>
      </c>
      <c r="O362" s="2" t="s">
        <v>598</v>
      </c>
      <c r="P362" s="2" t="s">
        <v>598</v>
      </c>
      <c r="Q362" s="2" t="s">
        <v>599</v>
      </c>
      <c r="R362" s="2" t="s">
        <v>598</v>
      </c>
      <c r="S362" s="2" t="s">
        <v>598</v>
      </c>
      <c r="T362" s="2" t="s">
        <v>598</v>
      </c>
      <c r="U362" s="2" t="s">
        <v>598</v>
      </c>
      <c r="V362" s="2" t="s">
        <v>598</v>
      </c>
      <c r="Y362" s="20">
        <f t="shared" si="5"/>
        <v>0</v>
      </c>
    </row>
    <row r="363" spans="1:25" ht="15" customHeight="1" x14ac:dyDescent="0.25">
      <c r="A363" s="2" t="s">
        <v>501</v>
      </c>
      <c r="B363" s="2" t="s">
        <v>504</v>
      </c>
      <c r="C363" s="2">
        <v>2014</v>
      </c>
      <c r="D363" s="2" t="s">
        <v>599</v>
      </c>
      <c r="E363" s="2" t="s">
        <v>598</v>
      </c>
      <c r="F363" s="2" t="s">
        <v>598</v>
      </c>
      <c r="G363" s="2" t="s">
        <v>598</v>
      </c>
      <c r="H363" s="2" t="s">
        <v>598</v>
      </c>
      <c r="I363" s="2" t="s">
        <v>598</v>
      </c>
      <c r="J363" s="2" t="s">
        <v>599</v>
      </c>
      <c r="K363" s="2" t="s">
        <v>598</v>
      </c>
      <c r="L363" s="2" t="s">
        <v>598</v>
      </c>
      <c r="M363" s="2" t="s">
        <v>598</v>
      </c>
      <c r="N363" s="2" t="s">
        <v>598</v>
      </c>
      <c r="O363" s="2" t="s">
        <v>598</v>
      </c>
      <c r="P363" s="2" t="s">
        <v>598</v>
      </c>
      <c r="Q363" s="2" t="s">
        <v>599</v>
      </c>
      <c r="R363" s="2" t="s">
        <v>598</v>
      </c>
      <c r="S363" s="2" t="s">
        <v>598</v>
      </c>
      <c r="T363" s="2" t="s">
        <v>598</v>
      </c>
      <c r="U363" s="2" t="s">
        <v>598</v>
      </c>
      <c r="V363" s="2" t="s">
        <v>598</v>
      </c>
      <c r="Y363" s="20">
        <f t="shared" si="5"/>
        <v>0</v>
      </c>
    </row>
    <row r="364" spans="1:25" ht="15" customHeight="1" x14ac:dyDescent="0.25">
      <c r="A364" s="2" t="s">
        <v>501</v>
      </c>
      <c r="B364" s="2" t="s">
        <v>505</v>
      </c>
      <c r="C364" s="2">
        <v>2014</v>
      </c>
      <c r="D364" s="2" t="s">
        <v>726</v>
      </c>
      <c r="E364" s="2" t="s">
        <v>658</v>
      </c>
      <c r="F364" s="2">
        <v>1.0369999999999999</v>
      </c>
      <c r="G364" s="2" t="s">
        <v>666</v>
      </c>
      <c r="H364" s="2">
        <v>0.17699999999999999</v>
      </c>
      <c r="I364" s="2">
        <v>89</v>
      </c>
      <c r="J364" s="2" t="s">
        <v>599</v>
      </c>
      <c r="K364" s="2" t="s">
        <v>598</v>
      </c>
      <c r="L364" s="2" t="s">
        <v>598</v>
      </c>
      <c r="M364" s="2" t="s">
        <v>598</v>
      </c>
      <c r="N364" s="2" t="s">
        <v>598</v>
      </c>
      <c r="O364" s="2" t="s">
        <v>598</v>
      </c>
      <c r="P364" s="2" t="s">
        <v>598</v>
      </c>
      <c r="Q364" s="2" t="s">
        <v>599</v>
      </c>
      <c r="R364" s="2" t="s">
        <v>598</v>
      </c>
      <c r="S364" s="2" t="s">
        <v>598</v>
      </c>
      <c r="T364" s="2" t="s">
        <v>598</v>
      </c>
      <c r="U364" s="2" t="s">
        <v>598</v>
      </c>
      <c r="V364" s="2" t="s">
        <v>598</v>
      </c>
      <c r="Y364" s="20">
        <f t="shared" si="5"/>
        <v>1.214</v>
      </c>
    </row>
    <row r="365" spans="1:25" ht="15" customHeight="1" x14ac:dyDescent="0.25">
      <c r="A365" s="2" t="s">
        <v>501</v>
      </c>
      <c r="B365" s="2" t="s">
        <v>506</v>
      </c>
      <c r="C365" s="2">
        <v>2014</v>
      </c>
      <c r="D365" s="2" t="s">
        <v>599</v>
      </c>
      <c r="E365" s="2" t="s">
        <v>598</v>
      </c>
      <c r="F365" s="2" t="s">
        <v>598</v>
      </c>
      <c r="G365" s="2" t="s">
        <v>598</v>
      </c>
      <c r="H365" s="2" t="s">
        <v>598</v>
      </c>
      <c r="I365" s="2" t="s">
        <v>598</v>
      </c>
      <c r="J365" s="2" t="s">
        <v>599</v>
      </c>
      <c r="K365" s="2" t="s">
        <v>598</v>
      </c>
      <c r="L365" s="2" t="s">
        <v>598</v>
      </c>
      <c r="M365" s="2" t="s">
        <v>598</v>
      </c>
      <c r="N365" s="2" t="s">
        <v>598</v>
      </c>
      <c r="O365" s="2" t="s">
        <v>598</v>
      </c>
      <c r="P365" s="2" t="s">
        <v>598</v>
      </c>
      <c r="Q365" s="2" t="s">
        <v>599</v>
      </c>
      <c r="R365" s="2" t="s">
        <v>598</v>
      </c>
      <c r="S365" s="2" t="s">
        <v>598</v>
      </c>
      <c r="T365" s="2" t="s">
        <v>598</v>
      </c>
      <c r="U365" s="2" t="s">
        <v>598</v>
      </c>
      <c r="V365" s="2" t="s">
        <v>598</v>
      </c>
      <c r="Y365" s="20">
        <f t="shared" si="5"/>
        <v>0</v>
      </c>
    </row>
    <row r="366" spans="1:25" ht="15" customHeight="1" x14ac:dyDescent="0.25">
      <c r="A366" s="2" t="s">
        <v>501</v>
      </c>
      <c r="B366" s="2" t="s">
        <v>507</v>
      </c>
      <c r="C366" s="2">
        <v>2014</v>
      </c>
      <c r="D366" s="2" t="s">
        <v>727</v>
      </c>
      <c r="E366" s="2" t="s">
        <v>683</v>
      </c>
      <c r="F366" s="2">
        <v>1.8660000000000001</v>
      </c>
      <c r="G366" s="2" t="s">
        <v>598</v>
      </c>
      <c r="H366" s="2" t="s">
        <v>598</v>
      </c>
      <c r="I366" s="2" t="s">
        <v>598</v>
      </c>
      <c r="J366" s="2" t="s">
        <v>599</v>
      </c>
      <c r="K366" s="2" t="s">
        <v>598</v>
      </c>
      <c r="L366" s="2" t="s">
        <v>598</v>
      </c>
      <c r="M366" s="2" t="s">
        <v>598</v>
      </c>
      <c r="N366" s="2" t="s">
        <v>598</v>
      </c>
      <c r="O366" s="2" t="s">
        <v>598</v>
      </c>
      <c r="P366" s="2" t="s">
        <v>598</v>
      </c>
      <c r="Q366" s="2" t="s">
        <v>599</v>
      </c>
      <c r="R366" s="2" t="s">
        <v>598</v>
      </c>
      <c r="S366" s="2" t="s">
        <v>598</v>
      </c>
      <c r="T366" s="2" t="s">
        <v>598</v>
      </c>
      <c r="U366" s="2" t="s">
        <v>598</v>
      </c>
      <c r="V366" s="2" t="s">
        <v>598</v>
      </c>
      <c r="Y366" s="20">
        <f t="shared" si="5"/>
        <v>1.8660000000000001</v>
      </c>
    </row>
    <row r="367" spans="1:25" ht="15" customHeight="1" x14ac:dyDescent="0.25">
      <c r="A367" s="2" t="s">
        <v>501</v>
      </c>
      <c r="B367" s="2" t="s">
        <v>508</v>
      </c>
      <c r="C367" s="2">
        <v>2014</v>
      </c>
      <c r="D367" s="2" t="s">
        <v>599</v>
      </c>
      <c r="E367" s="2" t="s">
        <v>598</v>
      </c>
      <c r="F367" s="2" t="s">
        <v>598</v>
      </c>
      <c r="G367" s="2" t="s">
        <v>598</v>
      </c>
      <c r="H367" s="2" t="s">
        <v>598</v>
      </c>
      <c r="I367" s="2" t="s">
        <v>598</v>
      </c>
      <c r="J367" s="2" t="s">
        <v>599</v>
      </c>
      <c r="K367" s="2" t="s">
        <v>598</v>
      </c>
      <c r="L367" s="2" t="s">
        <v>598</v>
      </c>
      <c r="M367" s="2" t="s">
        <v>598</v>
      </c>
      <c r="N367" s="2" t="s">
        <v>598</v>
      </c>
      <c r="O367" s="2" t="s">
        <v>598</v>
      </c>
      <c r="P367" s="2" t="s">
        <v>598</v>
      </c>
      <c r="Q367" s="2" t="s">
        <v>599</v>
      </c>
      <c r="R367" s="2" t="s">
        <v>598</v>
      </c>
      <c r="S367" s="2" t="s">
        <v>598</v>
      </c>
      <c r="T367" s="2" t="s">
        <v>598</v>
      </c>
      <c r="U367" s="2" t="s">
        <v>598</v>
      </c>
      <c r="V367" s="2" t="s">
        <v>598</v>
      </c>
      <c r="Y367" s="20">
        <f t="shared" si="5"/>
        <v>0</v>
      </c>
    </row>
    <row r="368" spans="1:25" ht="15" customHeight="1" x14ac:dyDescent="0.25">
      <c r="A368" s="2" t="s">
        <v>501</v>
      </c>
      <c r="B368" s="2" t="s">
        <v>509</v>
      </c>
      <c r="C368" s="2">
        <v>2014</v>
      </c>
      <c r="D368" s="2" t="s">
        <v>599</v>
      </c>
      <c r="E368" s="2" t="s">
        <v>598</v>
      </c>
      <c r="F368" s="2" t="s">
        <v>598</v>
      </c>
      <c r="G368" s="2" t="s">
        <v>598</v>
      </c>
      <c r="H368" s="2" t="s">
        <v>598</v>
      </c>
      <c r="I368" s="2" t="s">
        <v>598</v>
      </c>
      <c r="J368" s="2" t="s">
        <v>599</v>
      </c>
      <c r="K368" s="2" t="s">
        <v>598</v>
      </c>
      <c r="L368" s="2" t="s">
        <v>598</v>
      </c>
      <c r="M368" s="2" t="s">
        <v>598</v>
      </c>
      <c r="N368" s="2" t="s">
        <v>598</v>
      </c>
      <c r="O368" s="2" t="s">
        <v>598</v>
      </c>
      <c r="P368" s="2" t="s">
        <v>598</v>
      </c>
      <c r="Q368" s="2" t="s">
        <v>599</v>
      </c>
      <c r="R368" s="2" t="s">
        <v>598</v>
      </c>
      <c r="S368" s="2" t="s">
        <v>598</v>
      </c>
      <c r="T368" s="2" t="s">
        <v>598</v>
      </c>
      <c r="U368" s="2" t="s">
        <v>598</v>
      </c>
      <c r="V368" s="2" t="s">
        <v>598</v>
      </c>
      <c r="Y368" s="20">
        <f t="shared" si="5"/>
        <v>0</v>
      </c>
    </row>
    <row r="369" spans="1:25" ht="15" customHeight="1" x14ac:dyDescent="0.25">
      <c r="A369" s="2" t="s">
        <v>501</v>
      </c>
      <c r="B369" s="2" t="s">
        <v>510</v>
      </c>
      <c r="C369" s="2">
        <v>2014</v>
      </c>
      <c r="D369" s="2" t="s">
        <v>599</v>
      </c>
      <c r="E369" s="2" t="s">
        <v>598</v>
      </c>
      <c r="F369" s="2" t="s">
        <v>598</v>
      </c>
      <c r="G369" s="2" t="s">
        <v>598</v>
      </c>
      <c r="H369" s="2" t="s">
        <v>598</v>
      </c>
      <c r="I369" s="2" t="s">
        <v>598</v>
      </c>
      <c r="J369" s="2" t="s">
        <v>599</v>
      </c>
      <c r="K369" s="2" t="s">
        <v>598</v>
      </c>
      <c r="L369" s="2" t="s">
        <v>598</v>
      </c>
      <c r="M369" s="2" t="s">
        <v>598</v>
      </c>
      <c r="N369" s="2" t="s">
        <v>598</v>
      </c>
      <c r="O369" s="2" t="s">
        <v>598</v>
      </c>
      <c r="P369" s="2" t="s">
        <v>598</v>
      </c>
      <c r="Q369" s="2" t="s">
        <v>599</v>
      </c>
      <c r="R369" s="2" t="s">
        <v>598</v>
      </c>
      <c r="S369" s="2" t="s">
        <v>598</v>
      </c>
      <c r="T369" s="2" t="s">
        <v>598</v>
      </c>
      <c r="U369" s="2" t="s">
        <v>598</v>
      </c>
      <c r="V369" s="2" t="s">
        <v>598</v>
      </c>
      <c r="Y369" s="20">
        <f t="shared" si="5"/>
        <v>0</v>
      </c>
    </row>
    <row r="370" spans="1:25" ht="15" customHeight="1" x14ac:dyDescent="0.25">
      <c r="A370" s="2" t="s">
        <v>501</v>
      </c>
      <c r="B370" s="2" t="s">
        <v>511</v>
      </c>
      <c r="C370" s="2">
        <v>2014</v>
      </c>
      <c r="D370" s="2" t="s">
        <v>728</v>
      </c>
      <c r="E370" s="2" t="s">
        <v>658</v>
      </c>
      <c r="F370" s="2">
        <v>2.9159999999999999</v>
      </c>
      <c r="G370" s="2" t="s">
        <v>678</v>
      </c>
      <c r="H370" s="2">
        <v>0.246</v>
      </c>
      <c r="I370" s="2" t="s">
        <v>598</v>
      </c>
      <c r="J370" s="2" t="s">
        <v>599</v>
      </c>
      <c r="K370" s="2" t="s">
        <v>598</v>
      </c>
      <c r="L370" s="2" t="s">
        <v>598</v>
      </c>
      <c r="M370" s="2" t="s">
        <v>598</v>
      </c>
      <c r="N370" s="2" t="s">
        <v>598</v>
      </c>
      <c r="O370" s="2" t="s">
        <v>598</v>
      </c>
      <c r="P370" s="2" t="s">
        <v>598</v>
      </c>
      <c r="Q370" s="2" t="s">
        <v>599</v>
      </c>
      <c r="R370" s="2" t="s">
        <v>598</v>
      </c>
      <c r="S370" s="2" t="s">
        <v>598</v>
      </c>
      <c r="T370" s="2" t="s">
        <v>598</v>
      </c>
      <c r="U370" s="2" t="s">
        <v>598</v>
      </c>
      <c r="V370" s="2" t="s">
        <v>598</v>
      </c>
      <c r="Y370" s="20">
        <f t="shared" si="5"/>
        <v>3.1619999999999999</v>
      </c>
    </row>
    <row r="371" spans="1:25" ht="15" customHeight="1" x14ac:dyDescent="0.25">
      <c r="A371" s="2" t="s">
        <v>501</v>
      </c>
      <c r="B371" s="2" t="s">
        <v>512</v>
      </c>
      <c r="C371" s="2">
        <v>2014</v>
      </c>
      <c r="D371" s="2" t="s">
        <v>599</v>
      </c>
      <c r="E371" s="2" t="s">
        <v>598</v>
      </c>
      <c r="F371" s="2" t="s">
        <v>598</v>
      </c>
      <c r="G371" s="2" t="s">
        <v>598</v>
      </c>
      <c r="H371" s="2" t="s">
        <v>598</v>
      </c>
      <c r="I371" s="2" t="s">
        <v>598</v>
      </c>
      <c r="J371" s="2" t="s">
        <v>599</v>
      </c>
      <c r="K371" s="2" t="s">
        <v>598</v>
      </c>
      <c r="L371" s="2" t="s">
        <v>598</v>
      </c>
      <c r="M371" s="2" t="s">
        <v>598</v>
      </c>
      <c r="N371" s="2" t="s">
        <v>598</v>
      </c>
      <c r="O371" s="2" t="s">
        <v>598</v>
      </c>
      <c r="P371" s="2" t="s">
        <v>598</v>
      </c>
      <c r="Q371" s="2" t="s">
        <v>599</v>
      </c>
      <c r="R371" s="2" t="s">
        <v>598</v>
      </c>
      <c r="S371" s="2" t="s">
        <v>598</v>
      </c>
      <c r="T371" s="2" t="s">
        <v>598</v>
      </c>
      <c r="U371" s="2" t="s">
        <v>598</v>
      </c>
      <c r="V371" s="2" t="s">
        <v>598</v>
      </c>
      <c r="Y371" s="20">
        <f t="shared" si="5"/>
        <v>0</v>
      </c>
    </row>
    <row r="372" spans="1:25" ht="15" customHeight="1" x14ac:dyDescent="0.25">
      <c r="A372" s="2" t="s">
        <v>501</v>
      </c>
      <c r="B372" s="2" t="s">
        <v>513</v>
      </c>
      <c r="C372" s="2">
        <v>2014</v>
      </c>
      <c r="D372" s="2" t="s">
        <v>599</v>
      </c>
      <c r="E372" s="2" t="s">
        <v>598</v>
      </c>
      <c r="F372" s="2" t="s">
        <v>598</v>
      </c>
      <c r="G372" s="2" t="s">
        <v>598</v>
      </c>
      <c r="H372" s="2" t="s">
        <v>598</v>
      </c>
      <c r="I372" s="2" t="s">
        <v>598</v>
      </c>
      <c r="J372" s="2" t="s">
        <v>599</v>
      </c>
      <c r="K372" s="2" t="s">
        <v>598</v>
      </c>
      <c r="L372" s="2" t="s">
        <v>598</v>
      </c>
      <c r="M372" s="2" t="s">
        <v>598</v>
      </c>
      <c r="N372" s="2" t="s">
        <v>598</v>
      </c>
      <c r="O372" s="2" t="s">
        <v>598</v>
      </c>
      <c r="P372" s="2" t="s">
        <v>598</v>
      </c>
      <c r="Q372" s="2" t="s">
        <v>599</v>
      </c>
      <c r="R372" s="2" t="s">
        <v>598</v>
      </c>
      <c r="S372" s="2" t="s">
        <v>598</v>
      </c>
      <c r="T372" s="2" t="s">
        <v>598</v>
      </c>
      <c r="U372" s="2" t="s">
        <v>598</v>
      </c>
      <c r="V372" s="2" t="s">
        <v>598</v>
      </c>
      <c r="Y372" s="20">
        <f t="shared" si="5"/>
        <v>0</v>
      </c>
    </row>
    <row r="373" spans="1:25" ht="15" customHeight="1" x14ac:dyDescent="0.25">
      <c r="A373" s="2" t="s">
        <v>501</v>
      </c>
      <c r="B373" s="2" t="s">
        <v>514</v>
      </c>
      <c r="C373" s="2">
        <v>2014</v>
      </c>
      <c r="D373" s="2" t="s">
        <v>599</v>
      </c>
      <c r="E373" s="2" t="s">
        <v>598</v>
      </c>
      <c r="F373" s="2" t="s">
        <v>598</v>
      </c>
      <c r="G373" s="2" t="s">
        <v>598</v>
      </c>
      <c r="H373" s="2" t="s">
        <v>598</v>
      </c>
      <c r="I373" s="2" t="s">
        <v>598</v>
      </c>
      <c r="J373" s="2" t="s">
        <v>613</v>
      </c>
      <c r="K373" s="2" t="s">
        <v>598</v>
      </c>
      <c r="L373" s="2" t="s">
        <v>598</v>
      </c>
      <c r="M373" s="2" t="s">
        <v>598</v>
      </c>
      <c r="N373" s="2" t="s">
        <v>598</v>
      </c>
      <c r="O373" s="2" t="s">
        <v>598</v>
      </c>
      <c r="P373" s="2" t="s">
        <v>598</v>
      </c>
      <c r="Q373" s="2" t="s">
        <v>613</v>
      </c>
      <c r="R373" s="2" t="s">
        <v>598</v>
      </c>
      <c r="S373" s="2" t="s">
        <v>598</v>
      </c>
      <c r="T373" s="2" t="s">
        <v>598</v>
      </c>
      <c r="U373" s="2" t="s">
        <v>598</v>
      </c>
      <c r="V373" s="2" t="s">
        <v>598</v>
      </c>
      <c r="Y373" s="20">
        <f t="shared" si="5"/>
        <v>0</v>
      </c>
    </row>
    <row r="374" spans="1:25" ht="15" customHeight="1" x14ac:dyDescent="0.25">
      <c r="A374" s="2" t="s">
        <v>501</v>
      </c>
      <c r="B374" s="2" t="s">
        <v>515</v>
      </c>
      <c r="C374" s="2">
        <v>2014</v>
      </c>
      <c r="D374" s="2" t="s">
        <v>599</v>
      </c>
      <c r="E374" s="2" t="s">
        <v>598</v>
      </c>
      <c r="F374" s="2" t="s">
        <v>598</v>
      </c>
      <c r="G374" s="2" t="s">
        <v>598</v>
      </c>
      <c r="H374" s="2" t="s">
        <v>598</v>
      </c>
      <c r="I374" s="2" t="s">
        <v>598</v>
      </c>
      <c r="J374" s="2" t="s">
        <v>599</v>
      </c>
      <c r="K374" s="2" t="s">
        <v>598</v>
      </c>
      <c r="L374" s="2" t="s">
        <v>598</v>
      </c>
      <c r="M374" s="2" t="s">
        <v>598</v>
      </c>
      <c r="N374" s="2" t="s">
        <v>598</v>
      </c>
      <c r="O374" s="2" t="s">
        <v>598</v>
      </c>
      <c r="P374" s="2" t="s">
        <v>598</v>
      </c>
      <c r="Q374" s="2" t="s">
        <v>599</v>
      </c>
      <c r="R374" s="2" t="s">
        <v>598</v>
      </c>
      <c r="S374" s="2" t="s">
        <v>598</v>
      </c>
      <c r="T374" s="2" t="s">
        <v>598</v>
      </c>
      <c r="U374" s="2" t="s">
        <v>598</v>
      </c>
      <c r="V374" s="2" t="s">
        <v>598</v>
      </c>
      <c r="Y374" s="20">
        <f t="shared" si="5"/>
        <v>0</v>
      </c>
    </row>
    <row r="375" spans="1:25" ht="15" customHeight="1" x14ac:dyDescent="0.25">
      <c r="A375" s="2" t="s">
        <v>501</v>
      </c>
      <c r="B375" s="2" t="s">
        <v>516</v>
      </c>
      <c r="C375" s="2">
        <v>2014</v>
      </c>
      <c r="D375" s="2" t="s">
        <v>599</v>
      </c>
      <c r="E375" s="2" t="s">
        <v>598</v>
      </c>
      <c r="F375" s="2" t="s">
        <v>598</v>
      </c>
      <c r="G375" s="2" t="s">
        <v>598</v>
      </c>
      <c r="H375" s="2" t="s">
        <v>598</v>
      </c>
      <c r="I375" s="2" t="s">
        <v>598</v>
      </c>
      <c r="J375" s="2" t="s">
        <v>599</v>
      </c>
      <c r="K375" s="2" t="s">
        <v>598</v>
      </c>
      <c r="L375" s="2" t="s">
        <v>598</v>
      </c>
      <c r="M375" s="2" t="s">
        <v>598</v>
      </c>
      <c r="N375" s="2" t="s">
        <v>598</v>
      </c>
      <c r="O375" s="2" t="s">
        <v>598</v>
      </c>
      <c r="P375" s="2" t="s">
        <v>598</v>
      </c>
      <c r="Q375" s="2" t="s">
        <v>599</v>
      </c>
      <c r="R375" s="2" t="s">
        <v>598</v>
      </c>
      <c r="S375" s="2" t="s">
        <v>598</v>
      </c>
      <c r="T375" s="2" t="s">
        <v>598</v>
      </c>
      <c r="U375" s="2" t="s">
        <v>598</v>
      </c>
      <c r="V375" s="2" t="s">
        <v>598</v>
      </c>
      <c r="Y375" s="20">
        <f t="shared" si="5"/>
        <v>0</v>
      </c>
    </row>
    <row r="376" spans="1:25" ht="15" customHeight="1" x14ac:dyDescent="0.25">
      <c r="A376" s="2" t="s">
        <v>501</v>
      </c>
      <c r="B376" s="2" t="s">
        <v>517</v>
      </c>
      <c r="C376" s="2">
        <v>2014</v>
      </c>
      <c r="D376" s="2" t="s">
        <v>729</v>
      </c>
      <c r="E376" s="2" t="s">
        <v>658</v>
      </c>
      <c r="F376" s="2">
        <v>0.73499999999999999</v>
      </c>
      <c r="G376" s="2" t="s">
        <v>598</v>
      </c>
      <c r="H376" s="2" t="s">
        <v>598</v>
      </c>
      <c r="I376" s="2" t="s">
        <v>598</v>
      </c>
      <c r="J376" s="2" t="s">
        <v>599</v>
      </c>
      <c r="K376" s="2" t="s">
        <v>598</v>
      </c>
      <c r="L376" s="2" t="s">
        <v>598</v>
      </c>
      <c r="M376" s="2" t="s">
        <v>598</v>
      </c>
      <c r="N376" s="2" t="s">
        <v>598</v>
      </c>
      <c r="O376" s="2" t="s">
        <v>598</v>
      </c>
      <c r="P376" s="2" t="s">
        <v>598</v>
      </c>
      <c r="Q376" s="2" t="s">
        <v>599</v>
      </c>
      <c r="R376" s="2" t="s">
        <v>598</v>
      </c>
      <c r="S376" s="2" t="s">
        <v>598</v>
      </c>
      <c r="T376" s="2" t="s">
        <v>598</v>
      </c>
      <c r="U376" s="2" t="s">
        <v>598</v>
      </c>
      <c r="V376" s="2" t="s">
        <v>598</v>
      </c>
      <c r="Y376" s="20">
        <f t="shared" si="5"/>
        <v>0.73499999999999999</v>
      </c>
    </row>
    <row r="377" spans="1:25" ht="15" customHeight="1" x14ac:dyDescent="0.25">
      <c r="A377" s="2" t="s">
        <v>501</v>
      </c>
      <c r="B377" s="2" t="s">
        <v>518</v>
      </c>
      <c r="C377" s="2">
        <v>2014</v>
      </c>
      <c r="D377" s="2" t="s">
        <v>599</v>
      </c>
      <c r="E377" s="2" t="s">
        <v>598</v>
      </c>
      <c r="F377" s="2" t="s">
        <v>598</v>
      </c>
      <c r="G377" s="2" t="s">
        <v>598</v>
      </c>
      <c r="H377" s="2" t="s">
        <v>598</v>
      </c>
      <c r="I377" s="2" t="s">
        <v>598</v>
      </c>
      <c r="J377" s="2" t="s">
        <v>599</v>
      </c>
      <c r="K377" s="2" t="s">
        <v>598</v>
      </c>
      <c r="L377" s="2" t="s">
        <v>598</v>
      </c>
      <c r="M377" s="2" t="s">
        <v>598</v>
      </c>
      <c r="N377" s="2" t="s">
        <v>598</v>
      </c>
      <c r="O377" s="2" t="s">
        <v>598</v>
      </c>
      <c r="P377" s="2" t="s">
        <v>598</v>
      </c>
      <c r="Q377" s="2" t="s">
        <v>599</v>
      </c>
      <c r="R377" s="2" t="s">
        <v>598</v>
      </c>
      <c r="S377" s="2" t="s">
        <v>598</v>
      </c>
      <c r="T377" s="2" t="s">
        <v>598</v>
      </c>
      <c r="U377" s="2" t="s">
        <v>598</v>
      </c>
      <c r="V377" s="2" t="s">
        <v>598</v>
      </c>
      <c r="Y377" s="20">
        <f t="shared" si="5"/>
        <v>0</v>
      </c>
    </row>
    <row r="378" spans="1:25" ht="15" customHeight="1" x14ac:dyDescent="0.25">
      <c r="A378" s="2" t="s">
        <v>501</v>
      </c>
      <c r="B378" s="2" t="s">
        <v>519</v>
      </c>
      <c r="C378" s="2">
        <v>2014</v>
      </c>
      <c r="D378" s="2" t="s">
        <v>599</v>
      </c>
      <c r="E378" s="2" t="s">
        <v>598</v>
      </c>
      <c r="F378" s="2" t="s">
        <v>598</v>
      </c>
      <c r="G378" s="2" t="s">
        <v>598</v>
      </c>
      <c r="H378" s="2" t="s">
        <v>598</v>
      </c>
      <c r="I378" s="2" t="s">
        <v>598</v>
      </c>
      <c r="J378" s="2" t="s">
        <v>599</v>
      </c>
      <c r="K378" s="2" t="s">
        <v>598</v>
      </c>
      <c r="L378" s="2" t="s">
        <v>598</v>
      </c>
      <c r="M378" s="2" t="s">
        <v>598</v>
      </c>
      <c r="N378" s="2" t="s">
        <v>598</v>
      </c>
      <c r="O378" s="2" t="s">
        <v>598</v>
      </c>
      <c r="P378" s="2" t="s">
        <v>598</v>
      </c>
      <c r="Q378" s="2" t="s">
        <v>599</v>
      </c>
      <c r="R378" s="2" t="s">
        <v>598</v>
      </c>
      <c r="S378" s="2" t="s">
        <v>598</v>
      </c>
      <c r="T378" s="2" t="s">
        <v>598</v>
      </c>
      <c r="U378" s="2" t="s">
        <v>598</v>
      </c>
      <c r="V378" s="2" t="s">
        <v>598</v>
      </c>
      <c r="Y378" s="20">
        <f t="shared" si="5"/>
        <v>0</v>
      </c>
    </row>
    <row r="379" spans="1:25" ht="15" customHeight="1" x14ac:dyDescent="0.25">
      <c r="A379" s="2" t="s">
        <v>501</v>
      </c>
      <c r="B379" s="2" t="s">
        <v>520</v>
      </c>
      <c r="C379" s="2">
        <v>2014</v>
      </c>
      <c r="D379" s="2" t="s">
        <v>599</v>
      </c>
      <c r="E379" s="2" t="s">
        <v>598</v>
      </c>
      <c r="F379" s="2" t="s">
        <v>598</v>
      </c>
      <c r="G379" s="2" t="s">
        <v>598</v>
      </c>
      <c r="H379" s="2" t="s">
        <v>598</v>
      </c>
      <c r="I379" s="2" t="s">
        <v>598</v>
      </c>
      <c r="J379" s="2" t="s">
        <v>599</v>
      </c>
      <c r="K379" s="2" t="s">
        <v>598</v>
      </c>
      <c r="L379" s="2" t="s">
        <v>598</v>
      </c>
      <c r="M379" s="2" t="s">
        <v>598</v>
      </c>
      <c r="N379" s="2" t="s">
        <v>598</v>
      </c>
      <c r="O379" s="2" t="s">
        <v>598</v>
      </c>
      <c r="P379" s="2" t="s">
        <v>598</v>
      </c>
      <c r="Q379" s="2" t="s">
        <v>599</v>
      </c>
      <c r="R379" s="2" t="s">
        <v>598</v>
      </c>
      <c r="S379" s="2" t="s">
        <v>598</v>
      </c>
      <c r="T379" s="2" t="s">
        <v>598</v>
      </c>
      <c r="U379" s="2" t="s">
        <v>598</v>
      </c>
      <c r="V379" s="2" t="s">
        <v>598</v>
      </c>
      <c r="Y379" s="20">
        <f t="shared" si="5"/>
        <v>0</v>
      </c>
    </row>
    <row r="380" spans="1:25" ht="15" customHeight="1" x14ac:dyDescent="0.25">
      <c r="A380" s="2" t="s">
        <v>501</v>
      </c>
      <c r="B380" s="2" t="s">
        <v>521</v>
      </c>
      <c r="C380" s="2">
        <v>2014</v>
      </c>
      <c r="D380" s="2" t="s">
        <v>599</v>
      </c>
      <c r="E380" s="2" t="s">
        <v>598</v>
      </c>
      <c r="F380" s="2" t="s">
        <v>598</v>
      </c>
      <c r="G380" s="2" t="s">
        <v>598</v>
      </c>
      <c r="H380" s="2" t="s">
        <v>598</v>
      </c>
      <c r="I380" s="2" t="s">
        <v>598</v>
      </c>
      <c r="J380" s="2" t="s">
        <v>599</v>
      </c>
      <c r="K380" s="2" t="s">
        <v>598</v>
      </c>
      <c r="L380" s="2" t="s">
        <v>598</v>
      </c>
      <c r="M380" s="2" t="s">
        <v>598</v>
      </c>
      <c r="N380" s="2" t="s">
        <v>598</v>
      </c>
      <c r="O380" s="2" t="s">
        <v>598</v>
      </c>
      <c r="P380" s="2" t="s">
        <v>598</v>
      </c>
      <c r="Q380" s="2" t="s">
        <v>599</v>
      </c>
      <c r="R380" s="2" t="s">
        <v>598</v>
      </c>
      <c r="S380" s="2" t="s">
        <v>598</v>
      </c>
      <c r="T380" s="2" t="s">
        <v>598</v>
      </c>
      <c r="U380" s="2" t="s">
        <v>598</v>
      </c>
      <c r="V380" s="2" t="s">
        <v>598</v>
      </c>
      <c r="Y380" s="20">
        <f t="shared" si="5"/>
        <v>0</v>
      </c>
    </row>
    <row r="381" spans="1:25" ht="15" customHeight="1" x14ac:dyDescent="0.25">
      <c r="A381" s="2" t="s">
        <v>522</v>
      </c>
      <c r="B381" s="2" t="s">
        <v>523</v>
      </c>
      <c r="C381" s="2">
        <v>2014</v>
      </c>
      <c r="D381" s="2" t="s">
        <v>730</v>
      </c>
      <c r="E381" s="2" t="s">
        <v>658</v>
      </c>
      <c r="F381" s="2">
        <v>10.27</v>
      </c>
      <c r="G381" s="2" t="s">
        <v>598</v>
      </c>
      <c r="H381" s="2" t="s">
        <v>598</v>
      </c>
      <c r="I381" s="2" t="s">
        <v>598</v>
      </c>
      <c r="J381" s="2" t="s">
        <v>599</v>
      </c>
      <c r="K381" s="2" t="s">
        <v>598</v>
      </c>
      <c r="L381" s="2" t="s">
        <v>598</v>
      </c>
      <c r="M381" s="2" t="s">
        <v>598</v>
      </c>
      <c r="N381" s="2" t="s">
        <v>598</v>
      </c>
      <c r="O381" s="2" t="s">
        <v>598</v>
      </c>
      <c r="P381" s="2" t="s">
        <v>598</v>
      </c>
      <c r="Q381" s="2" t="s">
        <v>599</v>
      </c>
      <c r="R381" s="2" t="s">
        <v>598</v>
      </c>
      <c r="S381" s="2" t="s">
        <v>598</v>
      </c>
      <c r="T381" s="2" t="s">
        <v>598</v>
      </c>
      <c r="U381" s="2" t="s">
        <v>598</v>
      </c>
      <c r="V381" s="2" t="s">
        <v>598</v>
      </c>
      <c r="Y381" s="20">
        <f t="shared" si="5"/>
        <v>10.27</v>
      </c>
    </row>
    <row r="382" spans="1:25" ht="15" customHeight="1" x14ac:dyDescent="0.25">
      <c r="A382" s="2" t="s">
        <v>522</v>
      </c>
      <c r="B382" s="2" t="s">
        <v>524</v>
      </c>
      <c r="C382" s="2">
        <v>2014</v>
      </c>
      <c r="D382" s="2" t="s">
        <v>599</v>
      </c>
      <c r="E382" s="2" t="s">
        <v>598</v>
      </c>
      <c r="F382" s="2" t="s">
        <v>598</v>
      </c>
      <c r="G382" s="2" t="s">
        <v>598</v>
      </c>
      <c r="H382" s="2" t="s">
        <v>598</v>
      </c>
      <c r="I382" s="2" t="s">
        <v>598</v>
      </c>
      <c r="J382" s="2" t="s">
        <v>599</v>
      </c>
      <c r="K382" s="2" t="s">
        <v>598</v>
      </c>
      <c r="L382" s="2" t="s">
        <v>598</v>
      </c>
      <c r="M382" s="2" t="s">
        <v>598</v>
      </c>
      <c r="N382" s="2" t="s">
        <v>598</v>
      </c>
      <c r="O382" s="2" t="s">
        <v>598</v>
      </c>
      <c r="P382" s="2" t="s">
        <v>598</v>
      </c>
      <c r="Q382" s="2" t="s">
        <v>599</v>
      </c>
      <c r="R382" s="2" t="s">
        <v>598</v>
      </c>
      <c r="S382" s="2" t="s">
        <v>598</v>
      </c>
      <c r="T382" s="2" t="s">
        <v>598</v>
      </c>
      <c r="U382" s="2" t="s">
        <v>598</v>
      </c>
      <c r="V382" s="2" t="s">
        <v>598</v>
      </c>
      <c r="Y382" s="20">
        <f t="shared" si="5"/>
        <v>0</v>
      </c>
    </row>
    <row r="383" spans="1:25" ht="15" customHeight="1" x14ac:dyDescent="0.25">
      <c r="A383" s="2" t="s">
        <v>525</v>
      </c>
      <c r="B383" s="2" t="s">
        <v>526</v>
      </c>
      <c r="C383" s="2">
        <v>2014</v>
      </c>
      <c r="D383" s="2" t="s">
        <v>599</v>
      </c>
      <c r="E383" s="2" t="s">
        <v>598</v>
      </c>
      <c r="F383" s="2" t="s">
        <v>598</v>
      </c>
      <c r="G383" s="2" t="s">
        <v>598</v>
      </c>
      <c r="H383" s="2" t="s">
        <v>598</v>
      </c>
      <c r="I383" s="2" t="s">
        <v>598</v>
      </c>
      <c r="J383" s="2" t="s">
        <v>599</v>
      </c>
      <c r="K383" s="2" t="s">
        <v>598</v>
      </c>
      <c r="L383" s="2" t="s">
        <v>598</v>
      </c>
      <c r="M383" s="2" t="s">
        <v>598</v>
      </c>
      <c r="N383" s="2" t="s">
        <v>598</v>
      </c>
      <c r="O383" s="2" t="s">
        <v>598</v>
      </c>
      <c r="P383" s="2" t="s">
        <v>598</v>
      </c>
      <c r="Q383" s="2" t="s">
        <v>599</v>
      </c>
      <c r="R383" s="2" t="s">
        <v>598</v>
      </c>
      <c r="S383" s="2" t="s">
        <v>598</v>
      </c>
      <c r="T383" s="2" t="s">
        <v>598</v>
      </c>
      <c r="U383" s="2" t="s">
        <v>598</v>
      </c>
      <c r="V383" s="2" t="s">
        <v>598</v>
      </c>
      <c r="Y383" s="20">
        <f t="shared" si="5"/>
        <v>0</v>
      </c>
    </row>
    <row r="384" spans="1:25" ht="15" customHeight="1" x14ac:dyDescent="0.25">
      <c r="A384" s="2" t="s">
        <v>525</v>
      </c>
      <c r="B384" s="2" t="s">
        <v>527</v>
      </c>
      <c r="C384" s="2">
        <v>2014</v>
      </c>
      <c r="D384" s="2" t="s">
        <v>599</v>
      </c>
      <c r="E384" s="2" t="s">
        <v>598</v>
      </c>
      <c r="F384" s="2" t="s">
        <v>598</v>
      </c>
      <c r="G384" s="2" t="s">
        <v>598</v>
      </c>
      <c r="H384" s="2" t="s">
        <v>598</v>
      </c>
      <c r="I384" s="2" t="s">
        <v>598</v>
      </c>
      <c r="J384" s="2" t="s">
        <v>599</v>
      </c>
      <c r="K384" s="2" t="s">
        <v>598</v>
      </c>
      <c r="L384" s="2" t="s">
        <v>598</v>
      </c>
      <c r="M384" s="2" t="s">
        <v>598</v>
      </c>
      <c r="N384" s="2" t="s">
        <v>598</v>
      </c>
      <c r="O384" s="2" t="s">
        <v>598</v>
      </c>
      <c r="P384" s="2" t="s">
        <v>598</v>
      </c>
      <c r="Q384" s="2" t="s">
        <v>599</v>
      </c>
      <c r="R384" s="2" t="s">
        <v>598</v>
      </c>
      <c r="S384" s="2" t="s">
        <v>598</v>
      </c>
      <c r="T384" s="2" t="s">
        <v>598</v>
      </c>
      <c r="U384" s="2" t="s">
        <v>598</v>
      </c>
      <c r="V384" s="2" t="s">
        <v>598</v>
      </c>
      <c r="Y384" s="20">
        <f t="shared" si="5"/>
        <v>0</v>
      </c>
    </row>
    <row r="385" spans="1:25" ht="15" customHeight="1" x14ac:dyDescent="0.25">
      <c r="A385" s="2" t="s">
        <v>525</v>
      </c>
      <c r="B385" s="2" t="s">
        <v>528</v>
      </c>
      <c r="C385" s="2">
        <v>2014</v>
      </c>
      <c r="D385" s="2" t="s">
        <v>731</v>
      </c>
      <c r="E385" s="2" t="s">
        <v>666</v>
      </c>
      <c r="F385" s="2">
        <v>3.34</v>
      </c>
      <c r="G385" s="2" t="s">
        <v>598</v>
      </c>
      <c r="H385" s="2" t="s">
        <v>598</v>
      </c>
      <c r="I385" s="2" t="s">
        <v>598</v>
      </c>
      <c r="J385" s="2" t="s">
        <v>599</v>
      </c>
      <c r="K385" s="2" t="s">
        <v>598</v>
      </c>
      <c r="L385" s="2" t="s">
        <v>598</v>
      </c>
      <c r="M385" s="2" t="s">
        <v>598</v>
      </c>
      <c r="N385" s="2" t="s">
        <v>598</v>
      </c>
      <c r="O385" s="2" t="s">
        <v>598</v>
      </c>
      <c r="P385" s="2" t="s">
        <v>598</v>
      </c>
      <c r="Q385" s="2" t="s">
        <v>599</v>
      </c>
      <c r="R385" s="2" t="s">
        <v>598</v>
      </c>
      <c r="S385" s="2" t="s">
        <v>598</v>
      </c>
      <c r="T385" s="2" t="s">
        <v>598</v>
      </c>
      <c r="U385" s="2" t="s">
        <v>598</v>
      </c>
      <c r="V385" s="2" t="s">
        <v>598</v>
      </c>
      <c r="Y385" s="20">
        <f t="shared" si="5"/>
        <v>3.34</v>
      </c>
    </row>
    <row r="386" spans="1:25" ht="15" customHeight="1" x14ac:dyDescent="0.25">
      <c r="A386" s="2" t="s">
        <v>525</v>
      </c>
      <c r="B386" s="2" t="s">
        <v>529</v>
      </c>
      <c r="C386" s="2">
        <v>2014</v>
      </c>
      <c r="D386" s="2" t="s">
        <v>732</v>
      </c>
      <c r="E386" s="2" t="s">
        <v>683</v>
      </c>
      <c r="F386" s="2">
        <v>0.90800000000000003</v>
      </c>
      <c r="G386" s="2" t="s">
        <v>666</v>
      </c>
      <c r="H386" s="2">
        <v>0.28699999999999998</v>
      </c>
      <c r="I386" s="2">
        <v>90</v>
      </c>
      <c r="J386" s="2" t="s">
        <v>599</v>
      </c>
      <c r="K386" s="2" t="s">
        <v>598</v>
      </c>
      <c r="L386" s="2" t="s">
        <v>598</v>
      </c>
      <c r="M386" s="2" t="s">
        <v>598</v>
      </c>
      <c r="N386" s="2" t="s">
        <v>598</v>
      </c>
      <c r="O386" s="2" t="s">
        <v>598</v>
      </c>
      <c r="P386" s="2" t="s">
        <v>598</v>
      </c>
      <c r="Q386" s="2" t="s">
        <v>599</v>
      </c>
      <c r="R386" s="2" t="s">
        <v>598</v>
      </c>
      <c r="S386" s="2" t="s">
        <v>598</v>
      </c>
      <c r="T386" s="2" t="s">
        <v>598</v>
      </c>
      <c r="U386" s="2" t="s">
        <v>598</v>
      </c>
      <c r="V386" s="2" t="s">
        <v>598</v>
      </c>
      <c r="Y386" s="20">
        <f t="shared" si="5"/>
        <v>1.1950000000000001</v>
      </c>
    </row>
    <row r="387" spans="1:25" ht="15" customHeight="1" x14ac:dyDescent="0.25">
      <c r="A387" s="2" t="s">
        <v>530</v>
      </c>
      <c r="B387" s="2" t="s">
        <v>531</v>
      </c>
      <c r="C387" s="2">
        <v>2014</v>
      </c>
      <c r="D387" s="2" t="s">
        <v>598</v>
      </c>
      <c r="E387" s="2" t="s">
        <v>598</v>
      </c>
      <c r="F387" s="2" t="s">
        <v>598</v>
      </c>
      <c r="G387" s="2" t="s">
        <v>598</v>
      </c>
      <c r="H387" s="2" t="s">
        <v>598</v>
      </c>
      <c r="I387" s="2" t="s">
        <v>598</v>
      </c>
      <c r="J387" s="2" t="s">
        <v>598</v>
      </c>
      <c r="K387" s="2" t="s">
        <v>598</v>
      </c>
      <c r="L387" s="2" t="s">
        <v>598</v>
      </c>
      <c r="M387" s="2" t="s">
        <v>598</v>
      </c>
      <c r="N387" s="2" t="s">
        <v>598</v>
      </c>
      <c r="O387" s="2" t="s">
        <v>598</v>
      </c>
      <c r="P387" s="2" t="s">
        <v>598</v>
      </c>
      <c r="Q387" s="2" t="s">
        <v>598</v>
      </c>
      <c r="R387" s="2" t="s">
        <v>598</v>
      </c>
      <c r="S387" s="2" t="s">
        <v>598</v>
      </c>
      <c r="T387" s="2" t="s">
        <v>598</v>
      </c>
      <c r="U387" s="2" t="s">
        <v>598</v>
      </c>
      <c r="V387" s="2" t="s">
        <v>598</v>
      </c>
      <c r="Y387" s="20">
        <f t="shared" ref="Y387:Y450" si="6">IFERROR(F387/1,0)+IFERROR(H387/1,0)+IFERROR(L387/1,0)+IFERROR(N387/1,0)+IFERROR(S387/1,0)+IFERROR(U387/1,0)</f>
        <v>0</v>
      </c>
    </row>
    <row r="388" spans="1:25" ht="15" customHeight="1" x14ac:dyDescent="0.25">
      <c r="A388" s="2" t="s">
        <v>530</v>
      </c>
      <c r="B388" s="2" t="s">
        <v>532</v>
      </c>
      <c r="C388" s="2">
        <v>2014</v>
      </c>
      <c r="D388" s="2" t="s">
        <v>599</v>
      </c>
      <c r="E388" s="2" t="s">
        <v>598</v>
      </c>
      <c r="F388" s="2" t="s">
        <v>598</v>
      </c>
      <c r="G388" s="2" t="s">
        <v>598</v>
      </c>
      <c r="H388" s="2" t="s">
        <v>598</v>
      </c>
      <c r="I388" s="2" t="s">
        <v>598</v>
      </c>
      <c r="J388" s="2" t="s">
        <v>599</v>
      </c>
      <c r="K388" s="2" t="s">
        <v>598</v>
      </c>
      <c r="L388" s="2" t="s">
        <v>598</v>
      </c>
      <c r="M388" s="2" t="s">
        <v>598</v>
      </c>
      <c r="N388" s="2" t="s">
        <v>598</v>
      </c>
      <c r="O388" s="2" t="s">
        <v>598</v>
      </c>
      <c r="P388" s="2" t="s">
        <v>598</v>
      </c>
      <c r="Q388" s="2" t="s">
        <v>599</v>
      </c>
      <c r="R388" s="2" t="s">
        <v>598</v>
      </c>
      <c r="S388" s="2" t="s">
        <v>598</v>
      </c>
      <c r="T388" s="2" t="s">
        <v>598</v>
      </c>
      <c r="U388" s="2" t="s">
        <v>598</v>
      </c>
      <c r="V388" s="2" t="s">
        <v>598</v>
      </c>
      <c r="Y388" s="20">
        <f t="shared" si="6"/>
        <v>0</v>
      </c>
    </row>
    <row r="389" spans="1:25" ht="15" customHeight="1" x14ac:dyDescent="0.25">
      <c r="A389" s="2" t="s">
        <v>530</v>
      </c>
      <c r="B389" s="2" t="s">
        <v>533</v>
      </c>
      <c r="C389" s="2">
        <v>2014</v>
      </c>
      <c r="D389" s="2" t="s">
        <v>599</v>
      </c>
      <c r="E389" s="2" t="s">
        <v>598</v>
      </c>
      <c r="F389" s="2" t="s">
        <v>598</v>
      </c>
      <c r="G389" s="2" t="s">
        <v>598</v>
      </c>
      <c r="H389" s="2" t="s">
        <v>598</v>
      </c>
      <c r="I389" s="2" t="s">
        <v>598</v>
      </c>
      <c r="J389" s="2" t="s">
        <v>599</v>
      </c>
      <c r="K389" s="2" t="s">
        <v>598</v>
      </c>
      <c r="L389" s="2" t="s">
        <v>598</v>
      </c>
      <c r="M389" s="2" t="s">
        <v>598</v>
      </c>
      <c r="N389" s="2" t="s">
        <v>598</v>
      </c>
      <c r="O389" s="2" t="s">
        <v>598</v>
      </c>
      <c r="P389" s="2" t="s">
        <v>598</v>
      </c>
      <c r="Q389" s="2" t="s">
        <v>599</v>
      </c>
      <c r="R389" s="2" t="s">
        <v>598</v>
      </c>
      <c r="S389" s="2" t="s">
        <v>598</v>
      </c>
      <c r="T389" s="2" t="s">
        <v>598</v>
      </c>
      <c r="U389" s="2" t="s">
        <v>598</v>
      </c>
      <c r="V389" s="2" t="s">
        <v>598</v>
      </c>
      <c r="Y389" s="20">
        <f t="shared" si="6"/>
        <v>0</v>
      </c>
    </row>
    <row r="390" spans="1:25" ht="15" customHeight="1" x14ac:dyDescent="0.25">
      <c r="A390" s="2" t="s">
        <v>534</v>
      </c>
      <c r="B390" s="2" t="s">
        <v>535</v>
      </c>
      <c r="C390" s="2">
        <v>2014</v>
      </c>
      <c r="D390" s="2" t="s">
        <v>599</v>
      </c>
      <c r="E390" s="2" t="s">
        <v>598</v>
      </c>
      <c r="F390" s="2" t="s">
        <v>598</v>
      </c>
      <c r="G390" s="2" t="s">
        <v>598</v>
      </c>
      <c r="H390" s="2" t="s">
        <v>598</v>
      </c>
      <c r="I390" s="2" t="s">
        <v>598</v>
      </c>
      <c r="J390" s="2" t="s">
        <v>599</v>
      </c>
      <c r="K390" s="2" t="s">
        <v>598</v>
      </c>
      <c r="L390" s="2" t="s">
        <v>598</v>
      </c>
      <c r="M390" s="2" t="s">
        <v>598</v>
      </c>
      <c r="N390" s="2" t="s">
        <v>598</v>
      </c>
      <c r="O390" s="2" t="s">
        <v>598</v>
      </c>
      <c r="P390" s="2" t="s">
        <v>598</v>
      </c>
      <c r="Q390" s="2" t="s">
        <v>599</v>
      </c>
      <c r="R390" s="2" t="s">
        <v>598</v>
      </c>
      <c r="S390" s="2" t="s">
        <v>598</v>
      </c>
      <c r="T390" s="2" t="s">
        <v>598</v>
      </c>
      <c r="U390" s="2" t="s">
        <v>598</v>
      </c>
      <c r="V390" s="2" t="s">
        <v>598</v>
      </c>
      <c r="Y390" s="20">
        <f t="shared" si="6"/>
        <v>0</v>
      </c>
    </row>
    <row r="391" spans="1:25" ht="15" customHeight="1" x14ac:dyDescent="0.25">
      <c r="A391" s="2" t="s">
        <v>534</v>
      </c>
      <c r="B391" s="2" t="s">
        <v>536</v>
      </c>
      <c r="C391" s="2">
        <v>2014</v>
      </c>
      <c r="D391" s="2" t="s">
        <v>599</v>
      </c>
      <c r="E391" s="2" t="s">
        <v>598</v>
      </c>
      <c r="F391" s="2" t="s">
        <v>598</v>
      </c>
      <c r="G391" s="2" t="s">
        <v>598</v>
      </c>
      <c r="H391" s="2" t="s">
        <v>598</v>
      </c>
      <c r="I391" s="2" t="s">
        <v>598</v>
      </c>
      <c r="J391" s="2" t="s">
        <v>599</v>
      </c>
      <c r="K391" s="2" t="s">
        <v>598</v>
      </c>
      <c r="L391" s="2" t="s">
        <v>598</v>
      </c>
      <c r="M391" s="2" t="s">
        <v>598</v>
      </c>
      <c r="N391" s="2" t="s">
        <v>598</v>
      </c>
      <c r="O391" s="2" t="s">
        <v>598</v>
      </c>
      <c r="P391" s="2" t="s">
        <v>598</v>
      </c>
      <c r="Q391" s="2" t="s">
        <v>599</v>
      </c>
      <c r="R391" s="2" t="s">
        <v>598</v>
      </c>
      <c r="S391" s="2" t="s">
        <v>598</v>
      </c>
      <c r="T391" s="2" t="s">
        <v>598</v>
      </c>
      <c r="U391" s="2" t="s">
        <v>598</v>
      </c>
      <c r="V391" s="2" t="s">
        <v>598</v>
      </c>
      <c r="Y391" s="20">
        <f t="shared" si="6"/>
        <v>0</v>
      </c>
    </row>
    <row r="392" spans="1:25" ht="15" customHeight="1" x14ac:dyDescent="0.25">
      <c r="A392" s="2" t="s">
        <v>534</v>
      </c>
      <c r="B392" s="2" t="s">
        <v>537</v>
      </c>
      <c r="C392" s="2">
        <v>2014</v>
      </c>
      <c r="D392" s="2" t="s">
        <v>599</v>
      </c>
      <c r="E392" s="2" t="s">
        <v>598</v>
      </c>
      <c r="F392" s="2" t="s">
        <v>598</v>
      </c>
      <c r="G392" s="2" t="s">
        <v>598</v>
      </c>
      <c r="H392" s="2" t="s">
        <v>598</v>
      </c>
      <c r="I392" s="2" t="s">
        <v>598</v>
      </c>
      <c r="J392" s="2" t="s">
        <v>599</v>
      </c>
      <c r="K392" s="2" t="s">
        <v>598</v>
      </c>
      <c r="L392" s="2" t="s">
        <v>598</v>
      </c>
      <c r="M392" s="2" t="s">
        <v>598</v>
      </c>
      <c r="N392" s="2" t="s">
        <v>598</v>
      </c>
      <c r="O392" s="2" t="s">
        <v>598</v>
      </c>
      <c r="P392" s="2" t="s">
        <v>598</v>
      </c>
      <c r="Q392" s="2" t="s">
        <v>599</v>
      </c>
      <c r="R392" s="2" t="s">
        <v>598</v>
      </c>
      <c r="S392" s="2" t="s">
        <v>598</v>
      </c>
      <c r="T392" s="2" t="s">
        <v>598</v>
      </c>
      <c r="U392" s="2" t="s">
        <v>598</v>
      </c>
      <c r="V392" s="2" t="s">
        <v>598</v>
      </c>
      <c r="Y392" s="20">
        <f t="shared" si="6"/>
        <v>0</v>
      </c>
    </row>
    <row r="393" spans="1:25" ht="15" customHeight="1" x14ac:dyDescent="0.25">
      <c r="A393" s="2" t="s">
        <v>534</v>
      </c>
      <c r="B393" s="2" t="s">
        <v>538</v>
      </c>
      <c r="C393" s="2">
        <v>2014</v>
      </c>
      <c r="D393" s="2" t="s">
        <v>599</v>
      </c>
      <c r="E393" s="2" t="s">
        <v>598</v>
      </c>
      <c r="F393" s="2" t="s">
        <v>598</v>
      </c>
      <c r="G393" s="2" t="s">
        <v>598</v>
      </c>
      <c r="H393" s="2" t="s">
        <v>598</v>
      </c>
      <c r="I393" s="2" t="s">
        <v>598</v>
      </c>
      <c r="J393" s="2" t="s">
        <v>599</v>
      </c>
      <c r="K393" s="2" t="s">
        <v>598</v>
      </c>
      <c r="L393" s="2" t="s">
        <v>598</v>
      </c>
      <c r="M393" s="2" t="s">
        <v>598</v>
      </c>
      <c r="N393" s="2" t="s">
        <v>598</v>
      </c>
      <c r="O393" s="2" t="s">
        <v>598</v>
      </c>
      <c r="P393" s="2" t="s">
        <v>598</v>
      </c>
      <c r="Q393" s="2" t="s">
        <v>599</v>
      </c>
      <c r="R393" s="2" t="s">
        <v>598</v>
      </c>
      <c r="S393" s="2" t="s">
        <v>598</v>
      </c>
      <c r="T393" s="2" t="s">
        <v>598</v>
      </c>
      <c r="U393" s="2" t="s">
        <v>598</v>
      </c>
      <c r="V393" s="2" t="s">
        <v>598</v>
      </c>
      <c r="Y393" s="20">
        <f t="shared" si="6"/>
        <v>0</v>
      </c>
    </row>
    <row r="394" spans="1:25" ht="15" customHeight="1" x14ac:dyDescent="0.25">
      <c r="A394" s="2" t="s">
        <v>539</v>
      </c>
      <c r="B394" s="2" t="s">
        <v>540</v>
      </c>
      <c r="C394" s="2">
        <v>2014</v>
      </c>
      <c r="D394" s="2" t="s">
        <v>733</v>
      </c>
      <c r="E394" s="2" t="s">
        <v>658</v>
      </c>
      <c r="F394" s="2">
        <v>29.327000000000002</v>
      </c>
      <c r="G394" s="2" t="s">
        <v>598</v>
      </c>
      <c r="H394" s="2" t="s">
        <v>598</v>
      </c>
      <c r="I394" s="2">
        <v>88</v>
      </c>
      <c r="J394" s="2" t="s">
        <v>734</v>
      </c>
      <c r="K394" s="2" t="s">
        <v>658</v>
      </c>
      <c r="L394" s="2">
        <v>3.8769999999999998</v>
      </c>
      <c r="M394" s="2" t="s">
        <v>598</v>
      </c>
      <c r="N394" s="2" t="s">
        <v>598</v>
      </c>
      <c r="O394" s="2">
        <v>88</v>
      </c>
      <c r="P394" s="2" t="s">
        <v>598</v>
      </c>
      <c r="Q394" s="2" t="s">
        <v>599</v>
      </c>
      <c r="R394" s="2" t="s">
        <v>598</v>
      </c>
      <c r="S394" s="2" t="s">
        <v>598</v>
      </c>
      <c r="T394" s="2" t="s">
        <v>598</v>
      </c>
      <c r="U394" s="2" t="s">
        <v>598</v>
      </c>
      <c r="V394" s="2" t="s">
        <v>598</v>
      </c>
      <c r="Y394" s="20">
        <f t="shared" si="6"/>
        <v>33.204000000000001</v>
      </c>
    </row>
    <row r="395" spans="1:25" ht="15" customHeight="1" x14ac:dyDescent="0.25">
      <c r="A395" s="2" t="s">
        <v>541</v>
      </c>
      <c r="B395" s="2" t="s">
        <v>542</v>
      </c>
      <c r="C395" s="2">
        <v>2014</v>
      </c>
      <c r="D395" s="2" t="s">
        <v>599</v>
      </c>
      <c r="E395" s="2" t="s">
        <v>598</v>
      </c>
      <c r="F395" s="2" t="s">
        <v>598</v>
      </c>
      <c r="G395" s="2" t="s">
        <v>598</v>
      </c>
      <c r="H395" s="2" t="s">
        <v>598</v>
      </c>
      <c r="I395" s="2" t="s">
        <v>598</v>
      </c>
      <c r="J395" s="2" t="s">
        <v>599</v>
      </c>
      <c r="K395" s="2" t="s">
        <v>598</v>
      </c>
      <c r="L395" s="2" t="s">
        <v>598</v>
      </c>
      <c r="M395" s="2" t="s">
        <v>598</v>
      </c>
      <c r="N395" s="2" t="s">
        <v>598</v>
      </c>
      <c r="O395" s="2" t="s">
        <v>598</v>
      </c>
      <c r="P395" s="2" t="s">
        <v>598</v>
      </c>
      <c r="Q395" s="2" t="s">
        <v>599</v>
      </c>
      <c r="R395" s="2" t="s">
        <v>598</v>
      </c>
      <c r="S395" s="2" t="s">
        <v>598</v>
      </c>
      <c r="T395" s="2" t="s">
        <v>598</v>
      </c>
      <c r="U395" s="2" t="s">
        <v>598</v>
      </c>
      <c r="V395" s="2" t="s">
        <v>598</v>
      </c>
      <c r="Y395" s="20">
        <f t="shared" si="6"/>
        <v>0</v>
      </c>
    </row>
    <row r="396" spans="1:25" ht="15" customHeight="1" x14ac:dyDescent="0.25">
      <c r="A396" s="2" t="s">
        <v>541</v>
      </c>
      <c r="B396" s="2" t="s">
        <v>543</v>
      </c>
      <c r="C396" s="2">
        <v>2014</v>
      </c>
      <c r="D396" s="2" t="s">
        <v>599</v>
      </c>
      <c r="E396" s="2" t="s">
        <v>598</v>
      </c>
      <c r="F396" s="2" t="s">
        <v>598</v>
      </c>
      <c r="G396" s="2" t="s">
        <v>598</v>
      </c>
      <c r="H396" s="2" t="s">
        <v>598</v>
      </c>
      <c r="I396" s="2" t="s">
        <v>598</v>
      </c>
      <c r="J396" s="2" t="s">
        <v>599</v>
      </c>
      <c r="K396" s="2" t="s">
        <v>598</v>
      </c>
      <c r="L396" s="2" t="s">
        <v>598</v>
      </c>
      <c r="M396" s="2" t="s">
        <v>598</v>
      </c>
      <c r="N396" s="2" t="s">
        <v>598</v>
      </c>
      <c r="O396" s="2" t="s">
        <v>598</v>
      </c>
      <c r="P396" s="2" t="s">
        <v>598</v>
      </c>
      <c r="Q396" s="2" t="s">
        <v>599</v>
      </c>
      <c r="R396" s="2" t="s">
        <v>598</v>
      </c>
      <c r="S396" s="2" t="s">
        <v>598</v>
      </c>
      <c r="T396" s="2" t="s">
        <v>598</v>
      </c>
      <c r="U396" s="2" t="s">
        <v>598</v>
      </c>
      <c r="V396" s="2" t="s">
        <v>598</v>
      </c>
      <c r="Y396" s="20">
        <f t="shared" si="6"/>
        <v>0</v>
      </c>
    </row>
    <row r="397" spans="1:25" ht="15" customHeight="1" x14ac:dyDescent="0.25">
      <c r="A397" s="2" t="s">
        <v>541</v>
      </c>
      <c r="B397" s="2" t="s">
        <v>544</v>
      </c>
      <c r="C397" s="2">
        <v>2014</v>
      </c>
      <c r="D397" s="2" t="s">
        <v>735</v>
      </c>
      <c r="E397" s="2" t="s">
        <v>656</v>
      </c>
      <c r="F397" s="2">
        <v>24.553000000000001</v>
      </c>
      <c r="G397" s="2" t="s">
        <v>598</v>
      </c>
      <c r="H397" s="2" t="s">
        <v>598</v>
      </c>
      <c r="I397" s="2">
        <v>85</v>
      </c>
      <c r="J397" s="2" t="s">
        <v>599</v>
      </c>
      <c r="K397" s="2" t="s">
        <v>598</v>
      </c>
      <c r="L397" s="2" t="s">
        <v>598</v>
      </c>
      <c r="M397" s="2" t="s">
        <v>598</v>
      </c>
      <c r="N397" s="2" t="s">
        <v>598</v>
      </c>
      <c r="O397" s="2" t="s">
        <v>598</v>
      </c>
      <c r="P397" s="2" t="s">
        <v>598</v>
      </c>
      <c r="Q397" s="2" t="s">
        <v>599</v>
      </c>
      <c r="R397" s="2" t="s">
        <v>598</v>
      </c>
      <c r="S397" s="2" t="s">
        <v>598</v>
      </c>
      <c r="T397" s="2" t="s">
        <v>598</v>
      </c>
      <c r="U397" s="2" t="s">
        <v>598</v>
      </c>
      <c r="V397" s="2" t="s">
        <v>598</v>
      </c>
      <c r="Y397" s="20">
        <f t="shared" si="6"/>
        <v>24.553000000000001</v>
      </c>
    </row>
    <row r="398" spans="1:25" ht="15" customHeight="1" x14ac:dyDescent="0.2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T398" s="2" t="s">
        <v>599</v>
      </c>
      <c r="U398" s="2" t="s">
        <v>599</v>
      </c>
      <c r="V398" s="2" t="s">
        <v>599</v>
      </c>
      <c r="Y398" s="20">
        <f t="shared" si="6"/>
        <v>0</v>
      </c>
    </row>
    <row r="399" spans="1:25" ht="15" customHeight="1" x14ac:dyDescent="0.25">
      <c r="A399" s="2" t="s">
        <v>547</v>
      </c>
      <c r="B399" s="2" t="s">
        <v>548</v>
      </c>
      <c r="C399" s="2">
        <v>2014</v>
      </c>
      <c r="D399" s="2" t="s">
        <v>736</v>
      </c>
      <c r="E399" s="2" t="s">
        <v>685</v>
      </c>
      <c r="F399" s="2">
        <v>15</v>
      </c>
      <c r="G399" s="2" t="s">
        <v>598</v>
      </c>
      <c r="H399" s="2" t="s">
        <v>598</v>
      </c>
      <c r="I399" s="2">
        <v>72</v>
      </c>
      <c r="J399" s="2" t="s">
        <v>599</v>
      </c>
      <c r="K399" s="2" t="s">
        <v>598</v>
      </c>
      <c r="L399" s="2" t="s">
        <v>598</v>
      </c>
      <c r="M399" s="2" t="s">
        <v>598</v>
      </c>
      <c r="N399" s="2" t="s">
        <v>598</v>
      </c>
      <c r="O399" s="2" t="s">
        <v>598</v>
      </c>
      <c r="P399" s="2" t="s">
        <v>598</v>
      </c>
      <c r="Q399" s="2" t="s">
        <v>599</v>
      </c>
      <c r="R399" s="2" t="s">
        <v>598</v>
      </c>
      <c r="S399" s="2" t="s">
        <v>598</v>
      </c>
      <c r="T399" s="2" t="s">
        <v>598</v>
      </c>
      <c r="U399" s="2" t="s">
        <v>598</v>
      </c>
      <c r="V399" s="2" t="s">
        <v>598</v>
      </c>
      <c r="Y399" s="20">
        <f t="shared" si="6"/>
        <v>15</v>
      </c>
    </row>
    <row r="400" spans="1:25" ht="15" customHeight="1" x14ac:dyDescent="0.25">
      <c r="A400" s="2" t="s">
        <v>547</v>
      </c>
      <c r="B400" s="2" t="s">
        <v>549</v>
      </c>
      <c r="C400" s="2">
        <v>2014</v>
      </c>
      <c r="D400" s="2" t="s">
        <v>737</v>
      </c>
      <c r="E400" s="2" t="s">
        <v>683</v>
      </c>
      <c r="F400" s="2">
        <v>1.9</v>
      </c>
      <c r="G400" s="2" t="s">
        <v>666</v>
      </c>
      <c r="H400" s="2">
        <v>1.6000000000000001E-3</v>
      </c>
      <c r="I400" s="2">
        <v>80</v>
      </c>
      <c r="J400" s="2" t="s">
        <v>599</v>
      </c>
      <c r="K400" s="2" t="s">
        <v>598</v>
      </c>
      <c r="L400" s="2" t="s">
        <v>598</v>
      </c>
      <c r="M400" s="2" t="s">
        <v>598</v>
      </c>
      <c r="N400" s="2" t="s">
        <v>598</v>
      </c>
      <c r="O400" s="2" t="s">
        <v>598</v>
      </c>
      <c r="P400" s="2" t="s">
        <v>598</v>
      </c>
      <c r="Q400" s="2" t="s">
        <v>599</v>
      </c>
      <c r="R400" s="2" t="s">
        <v>598</v>
      </c>
      <c r="S400" s="2" t="s">
        <v>598</v>
      </c>
      <c r="T400" s="2" t="s">
        <v>598</v>
      </c>
      <c r="U400" s="2" t="s">
        <v>598</v>
      </c>
      <c r="V400" s="2" t="s">
        <v>598</v>
      </c>
      <c r="Y400" s="20">
        <f t="shared" si="6"/>
        <v>1.9016</v>
      </c>
    </row>
    <row r="401" spans="1:25" ht="15" customHeight="1" x14ac:dyDescent="0.25">
      <c r="A401" s="2" t="s">
        <v>547</v>
      </c>
      <c r="B401" s="2" t="s">
        <v>550</v>
      </c>
      <c r="C401" s="2">
        <v>2014</v>
      </c>
      <c r="D401" s="2" t="s">
        <v>599</v>
      </c>
      <c r="E401" s="2" t="s">
        <v>598</v>
      </c>
      <c r="F401" s="2" t="s">
        <v>598</v>
      </c>
      <c r="G401" s="2" t="s">
        <v>598</v>
      </c>
      <c r="H401" s="2" t="s">
        <v>598</v>
      </c>
      <c r="I401" s="2" t="s">
        <v>598</v>
      </c>
      <c r="J401" s="2" t="s">
        <v>599</v>
      </c>
      <c r="K401" s="2" t="s">
        <v>598</v>
      </c>
      <c r="L401" s="2" t="s">
        <v>598</v>
      </c>
      <c r="M401" s="2" t="s">
        <v>598</v>
      </c>
      <c r="N401" s="2" t="s">
        <v>598</v>
      </c>
      <c r="O401" s="2" t="s">
        <v>598</v>
      </c>
      <c r="P401" s="2" t="s">
        <v>598</v>
      </c>
      <c r="Q401" s="2" t="s">
        <v>599</v>
      </c>
      <c r="R401" s="2" t="s">
        <v>598</v>
      </c>
      <c r="S401" s="2" t="s">
        <v>598</v>
      </c>
      <c r="T401" s="2" t="s">
        <v>598</v>
      </c>
      <c r="U401" s="2" t="s">
        <v>598</v>
      </c>
      <c r="V401" s="2" t="s">
        <v>598</v>
      </c>
      <c r="Y401" s="20">
        <f t="shared" si="6"/>
        <v>0</v>
      </c>
    </row>
    <row r="402" spans="1:25" ht="15" customHeight="1" x14ac:dyDescent="0.25">
      <c r="A402" s="2" t="s">
        <v>547</v>
      </c>
      <c r="B402" s="2" t="s">
        <v>551</v>
      </c>
      <c r="C402" s="2">
        <v>2014</v>
      </c>
      <c r="D402" s="2" t="s">
        <v>738</v>
      </c>
      <c r="E402" s="2" t="s">
        <v>685</v>
      </c>
      <c r="F402" s="2">
        <v>1.369</v>
      </c>
      <c r="G402" s="2" t="s">
        <v>598</v>
      </c>
      <c r="H402" s="2" t="s">
        <v>598</v>
      </c>
      <c r="I402" s="2" t="s">
        <v>598</v>
      </c>
      <c r="J402" s="2" t="s">
        <v>599</v>
      </c>
      <c r="K402" s="2" t="s">
        <v>598</v>
      </c>
      <c r="L402" s="2" t="s">
        <v>598</v>
      </c>
      <c r="M402" s="2" t="s">
        <v>598</v>
      </c>
      <c r="N402" s="2" t="s">
        <v>598</v>
      </c>
      <c r="O402" s="2" t="s">
        <v>598</v>
      </c>
      <c r="P402" s="2" t="s">
        <v>598</v>
      </c>
      <c r="Q402" s="2" t="s">
        <v>599</v>
      </c>
      <c r="R402" s="2" t="s">
        <v>598</v>
      </c>
      <c r="S402" s="2" t="s">
        <v>598</v>
      </c>
      <c r="T402" s="2" t="s">
        <v>598</v>
      </c>
      <c r="U402" s="2" t="s">
        <v>598</v>
      </c>
      <c r="V402" s="2" t="s">
        <v>598</v>
      </c>
      <c r="Y402" s="20">
        <f t="shared" si="6"/>
        <v>1.369</v>
      </c>
    </row>
    <row r="403" spans="1:25" ht="15" customHeight="1" x14ac:dyDescent="0.25">
      <c r="A403" s="2" t="s">
        <v>552</v>
      </c>
      <c r="B403" s="2" t="s">
        <v>553</v>
      </c>
      <c r="C403" s="2">
        <v>2014</v>
      </c>
      <c r="D403" s="2" t="s">
        <v>599</v>
      </c>
      <c r="E403" s="2" t="s">
        <v>598</v>
      </c>
      <c r="F403" s="2" t="s">
        <v>598</v>
      </c>
      <c r="G403" s="2" t="s">
        <v>598</v>
      </c>
      <c r="H403" s="2" t="s">
        <v>598</v>
      </c>
      <c r="I403" s="2" t="s">
        <v>598</v>
      </c>
      <c r="J403" s="2" t="s">
        <v>599</v>
      </c>
      <c r="K403" s="2" t="s">
        <v>598</v>
      </c>
      <c r="L403" s="2" t="s">
        <v>598</v>
      </c>
      <c r="M403" s="2" t="s">
        <v>598</v>
      </c>
      <c r="N403" s="2" t="s">
        <v>598</v>
      </c>
      <c r="O403" s="2" t="s">
        <v>598</v>
      </c>
      <c r="P403" s="2" t="s">
        <v>598</v>
      </c>
      <c r="Q403" s="2" t="s">
        <v>599</v>
      </c>
      <c r="R403" s="2" t="s">
        <v>598</v>
      </c>
      <c r="S403" s="2" t="s">
        <v>598</v>
      </c>
      <c r="T403" s="2" t="s">
        <v>598</v>
      </c>
      <c r="U403" s="2" t="s">
        <v>598</v>
      </c>
      <c r="V403" s="2" t="s">
        <v>598</v>
      </c>
      <c r="Y403" s="20">
        <f t="shared" si="6"/>
        <v>0</v>
      </c>
    </row>
    <row r="404" spans="1:25" ht="15" customHeight="1" x14ac:dyDescent="0.25">
      <c r="A404" s="2" t="s">
        <v>554</v>
      </c>
      <c r="B404" s="2" t="s">
        <v>555</v>
      </c>
      <c r="C404" s="2">
        <v>2014</v>
      </c>
      <c r="D404" s="2" t="s">
        <v>599</v>
      </c>
      <c r="E404" s="2" t="s">
        <v>598</v>
      </c>
      <c r="F404" s="2" t="s">
        <v>598</v>
      </c>
      <c r="G404" s="2" t="s">
        <v>598</v>
      </c>
      <c r="H404" s="2" t="s">
        <v>598</v>
      </c>
      <c r="I404" s="2" t="s">
        <v>598</v>
      </c>
      <c r="J404" s="2" t="s">
        <v>599</v>
      </c>
      <c r="K404" s="2" t="s">
        <v>598</v>
      </c>
      <c r="L404" s="2" t="s">
        <v>598</v>
      </c>
      <c r="M404" s="2" t="s">
        <v>598</v>
      </c>
      <c r="N404" s="2" t="s">
        <v>598</v>
      </c>
      <c r="O404" s="2" t="s">
        <v>598</v>
      </c>
      <c r="P404" s="2" t="s">
        <v>598</v>
      </c>
      <c r="Q404" s="2" t="s">
        <v>599</v>
      </c>
      <c r="R404" s="2" t="s">
        <v>598</v>
      </c>
      <c r="S404" s="2" t="s">
        <v>598</v>
      </c>
      <c r="T404" s="2" t="s">
        <v>598</v>
      </c>
      <c r="U404" s="2" t="s">
        <v>598</v>
      </c>
      <c r="V404" s="2" t="s">
        <v>598</v>
      </c>
      <c r="Y404" s="20">
        <f t="shared" si="6"/>
        <v>0</v>
      </c>
    </row>
    <row r="405" spans="1:25" ht="15" customHeight="1" x14ac:dyDescent="0.25">
      <c r="A405" s="2" t="s">
        <v>556</v>
      </c>
      <c r="B405" s="2" t="s">
        <v>557</v>
      </c>
      <c r="C405" s="2">
        <v>2014</v>
      </c>
      <c r="D405" s="2" t="s">
        <v>599</v>
      </c>
      <c r="E405" s="2" t="s">
        <v>598</v>
      </c>
      <c r="F405" s="2" t="s">
        <v>598</v>
      </c>
      <c r="G405" s="2" t="s">
        <v>598</v>
      </c>
      <c r="H405" s="2" t="s">
        <v>598</v>
      </c>
      <c r="I405" s="2" t="s">
        <v>598</v>
      </c>
      <c r="J405" s="2" t="s">
        <v>599</v>
      </c>
      <c r="K405" s="2" t="s">
        <v>598</v>
      </c>
      <c r="L405" s="2" t="s">
        <v>598</v>
      </c>
      <c r="M405" s="2" t="s">
        <v>598</v>
      </c>
      <c r="N405" s="2" t="s">
        <v>598</v>
      </c>
      <c r="O405" s="2" t="s">
        <v>598</v>
      </c>
      <c r="P405" s="2" t="s">
        <v>598</v>
      </c>
      <c r="Q405" s="2" t="s">
        <v>599</v>
      </c>
      <c r="R405" s="2" t="s">
        <v>598</v>
      </c>
      <c r="S405" s="2" t="s">
        <v>598</v>
      </c>
      <c r="T405" s="2" t="s">
        <v>598</v>
      </c>
      <c r="U405" s="2" t="s">
        <v>598</v>
      </c>
      <c r="V405" s="2" t="s">
        <v>598</v>
      </c>
      <c r="Y405" s="20">
        <f t="shared" si="6"/>
        <v>0</v>
      </c>
    </row>
    <row r="406" spans="1:25" ht="15" customHeight="1" x14ac:dyDescent="0.25">
      <c r="A406" s="2" t="s">
        <v>556</v>
      </c>
      <c r="B406" s="2" t="s">
        <v>558</v>
      </c>
      <c r="C406" s="2">
        <v>2014</v>
      </c>
      <c r="D406" s="2" t="s">
        <v>599</v>
      </c>
      <c r="E406" s="2" t="s">
        <v>598</v>
      </c>
      <c r="F406" s="2" t="s">
        <v>598</v>
      </c>
      <c r="G406" s="2" t="s">
        <v>598</v>
      </c>
      <c r="H406" s="2" t="s">
        <v>598</v>
      </c>
      <c r="I406" s="2" t="s">
        <v>598</v>
      </c>
      <c r="J406" s="2" t="s">
        <v>599</v>
      </c>
      <c r="K406" s="2" t="s">
        <v>598</v>
      </c>
      <c r="L406" s="2" t="s">
        <v>598</v>
      </c>
      <c r="M406" s="2" t="s">
        <v>598</v>
      </c>
      <c r="N406" s="2" t="s">
        <v>598</v>
      </c>
      <c r="O406" s="2" t="s">
        <v>598</v>
      </c>
      <c r="P406" s="2" t="s">
        <v>598</v>
      </c>
      <c r="Q406" s="2" t="s">
        <v>599</v>
      </c>
      <c r="R406" s="2" t="s">
        <v>598</v>
      </c>
      <c r="S406" s="2" t="s">
        <v>598</v>
      </c>
      <c r="T406" s="2" t="s">
        <v>598</v>
      </c>
      <c r="U406" s="2" t="s">
        <v>598</v>
      </c>
      <c r="V406" s="2" t="s">
        <v>598</v>
      </c>
      <c r="Y406" s="20">
        <f t="shared" si="6"/>
        <v>0</v>
      </c>
    </row>
    <row r="407" spans="1:25" ht="15" customHeight="1" x14ac:dyDescent="0.25">
      <c r="A407" s="2" t="s">
        <v>556</v>
      </c>
      <c r="B407" s="2" t="s">
        <v>559</v>
      </c>
      <c r="C407" s="2">
        <v>2014</v>
      </c>
      <c r="D407" s="2" t="s">
        <v>599</v>
      </c>
      <c r="E407" s="2" t="s">
        <v>598</v>
      </c>
      <c r="F407" s="2" t="s">
        <v>598</v>
      </c>
      <c r="G407" s="2" t="s">
        <v>598</v>
      </c>
      <c r="H407" s="2" t="s">
        <v>598</v>
      </c>
      <c r="I407" s="2" t="s">
        <v>598</v>
      </c>
      <c r="J407" s="2" t="s">
        <v>599</v>
      </c>
      <c r="K407" s="2" t="s">
        <v>598</v>
      </c>
      <c r="L407" s="2" t="s">
        <v>598</v>
      </c>
      <c r="M407" s="2" t="s">
        <v>598</v>
      </c>
      <c r="N407" s="2" t="s">
        <v>598</v>
      </c>
      <c r="O407" s="2" t="s">
        <v>598</v>
      </c>
      <c r="P407" s="2" t="s">
        <v>598</v>
      </c>
      <c r="Q407" s="2" t="s">
        <v>599</v>
      </c>
      <c r="R407" s="2" t="s">
        <v>598</v>
      </c>
      <c r="S407" s="2" t="s">
        <v>598</v>
      </c>
      <c r="T407" s="2" t="s">
        <v>598</v>
      </c>
      <c r="U407" s="2" t="s">
        <v>598</v>
      </c>
      <c r="V407" s="2" t="s">
        <v>598</v>
      </c>
      <c r="Y407" s="20">
        <f t="shared" si="6"/>
        <v>0</v>
      </c>
    </row>
    <row r="408" spans="1:25" ht="15" customHeight="1" x14ac:dyDescent="0.25">
      <c r="A408" s="2" t="s">
        <v>556</v>
      </c>
      <c r="B408" s="2" t="s">
        <v>560</v>
      </c>
      <c r="C408" s="2">
        <v>2014</v>
      </c>
      <c r="D408" s="2" t="s">
        <v>739</v>
      </c>
      <c r="E408" s="2" t="s">
        <v>658</v>
      </c>
      <c r="F408" s="2">
        <v>2.8314699999999999</v>
      </c>
      <c r="G408" s="2" t="s">
        <v>678</v>
      </c>
      <c r="H408" s="2">
        <v>4.1950000000000001E-2</v>
      </c>
      <c r="I408" s="2">
        <v>85</v>
      </c>
      <c r="J408" s="2" t="s">
        <v>599</v>
      </c>
      <c r="K408" s="2" t="s">
        <v>598</v>
      </c>
      <c r="L408" s="2" t="s">
        <v>598</v>
      </c>
      <c r="M408" s="2" t="s">
        <v>598</v>
      </c>
      <c r="N408" s="2" t="s">
        <v>598</v>
      </c>
      <c r="O408" s="2" t="s">
        <v>598</v>
      </c>
      <c r="P408" s="2" t="s">
        <v>598</v>
      </c>
      <c r="Q408" s="2" t="s">
        <v>599</v>
      </c>
      <c r="R408" s="2" t="s">
        <v>598</v>
      </c>
      <c r="S408" s="2" t="s">
        <v>598</v>
      </c>
      <c r="T408" s="2" t="s">
        <v>598</v>
      </c>
      <c r="U408" s="2" t="s">
        <v>598</v>
      </c>
      <c r="V408" s="2" t="s">
        <v>598</v>
      </c>
      <c r="Y408" s="20">
        <f t="shared" si="6"/>
        <v>2.8734199999999999</v>
      </c>
    </row>
    <row r="409" spans="1:25" ht="15" customHeight="1" x14ac:dyDescent="0.25">
      <c r="A409" s="2" t="s">
        <v>556</v>
      </c>
      <c r="B409" s="2" t="s">
        <v>561</v>
      </c>
      <c r="C409" s="2">
        <v>2014</v>
      </c>
      <c r="D409" s="2" t="s">
        <v>599</v>
      </c>
      <c r="E409" s="2" t="s">
        <v>598</v>
      </c>
      <c r="F409" s="2" t="s">
        <v>598</v>
      </c>
      <c r="G409" s="2" t="s">
        <v>598</v>
      </c>
      <c r="H409" s="2" t="s">
        <v>598</v>
      </c>
      <c r="I409" s="2" t="s">
        <v>598</v>
      </c>
      <c r="J409" s="2" t="s">
        <v>599</v>
      </c>
      <c r="K409" s="2" t="s">
        <v>598</v>
      </c>
      <c r="L409" s="2" t="s">
        <v>598</v>
      </c>
      <c r="M409" s="2" t="s">
        <v>598</v>
      </c>
      <c r="N409" s="2" t="s">
        <v>598</v>
      </c>
      <c r="O409" s="2" t="s">
        <v>598</v>
      </c>
      <c r="P409" s="2" t="s">
        <v>598</v>
      </c>
      <c r="Q409" s="2" t="s">
        <v>599</v>
      </c>
      <c r="R409" s="2" t="s">
        <v>598</v>
      </c>
      <c r="S409" s="2" t="s">
        <v>598</v>
      </c>
      <c r="T409" s="2" t="s">
        <v>598</v>
      </c>
      <c r="U409" s="2" t="s">
        <v>598</v>
      </c>
      <c r="V409" s="2" t="s">
        <v>598</v>
      </c>
      <c r="Y409" s="20">
        <f t="shared" si="6"/>
        <v>0</v>
      </c>
    </row>
    <row r="410" spans="1:25" ht="15" customHeight="1" x14ac:dyDescent="0.25">
      <c r="A410" s="2" t="s">
        <v>556</v>
      </c>
      <c r="B410" s="2" t="s">
        <v>562</v>
      </c>
      <c r="C410" s="2">
        <v>2014</v>
      </c>
      <c r="D410" s="2" t="s">
        <v>599</v>
      </c>
      <c r="E410" s="2" t="s">
        <v>598</v>
      </c>
      <c r="F410" s="2" t="s">
        <v>598</v>
      </c>
      <c r="G410" s="2" t="s">
        <v>598</v>
      </c>
      <c r="H410" s="2" t="s">
        <v>598</v>
      </c>
      <c r="I410" s="2" t="s">
        <v>598</v>
      </c>
      <c r="J410" s="2" t="s">
        <v>599</v>
      </c>
      <c r="K410" s="2" t="s">
        <v>598</v>
      </c>
      <c r="L410" s="2" t="s">
        <v>598</v>
      </c>
      <c r="M410" s="2" t="s">
        <v>598</v>
      </c>
      <c r="N410" s="2" t="s">
        <v>598</v>
      </c>
      <c r="O410" s="2" t="s">
        <v>598</v>
      </c>
      <c r="P410" s="2" t="s">
        <v>598</v>
      </c>
      <c r="Q410" s="2" t="s">
        <v>599</v>
      </c>
      <c r="R410" s="2" t="s">
        <v>598</v>
      </c>
      <c r="S410" s="2" t="s">
        <v>598</v>
      </c>
      <c r="T410" s="2" t="s">
        <v>598</v>
      </c>
      <c r="U410" s="2" t="s">
        <v>598</v>
      </c>
      <c r="V410" s="2" t="s">
        <v>598</v>
      </c>
      <c r="Y410" s="20">
        <f t="shared" si="6"/>
        <v>0</v>
      </c>
    </row>
    <row r="411" spans="1:25" ht="15" customHeight="1" x14ac:dyDescent="0.25">
      <c r="A411" s="2" t="s">
        <v>556</v>
      </c>
      <c r="B411" s="2" t="s">
        <v>563</v>
      </c>
      <c r="C411" s="2">
        <v>2014</v>
      </c>
      <c r="D411" s="2" t="s">
        <v>599</v>
      </c>
      <c r="E411" s="2" t="s">
        <v>598</v>
      </c>
      <c r="F411" s="2" t="s">
        <v>598</v>
      </c>
      <c r="G411" s="2" t="s">
        <v>598</v>
      </c>
      <c r="H411" s="2" t="s">
        <v>598</v>
      </c>
      <c r="I411" s="2" t="s">
        <v>598</v>
      </c>
      <c r="J411" s="2" t="s">
        <v>599</v>
      </c>
      <c r="K411" s="2" t="s">
        <v>598</v>
      </c>
      <c r="L411" s="2" t="s">
        <v>598</v>
      </c>
      <c r="M411" s="2" t="s">
        <v>598</v>
      </c>
      <c r="N411" s="2" t="s">
        <v>598</v>
      </c>
      <c r="O411" s="2" t="s">
        <v>598</v>
      </c>
      <c r="P411" s="2" t="s">
        <v>598</v>
      </c>
      <c r="Q411" s="2" t="s">
        <v>599</v>
      </c>
      <c r="R411" s="2" t="s">
        <v>598</v>
      </c>
      <c r="S411" s="2" t="s">
        <v>598</v>
      </c>
      <c r="T411" s="2" t="s">
        <v>598</v>
      </c>
      <c r="U411" s="2" t="s">
        <v>598</v>
      </c>
      <c r="V411" s="2" t="s">
        <v>598</v>
      </c>
      <c r="Y411" s="20">
        <f t="shared" si="6"/>
        <v>0</v>
      </c>
    </row>
    <row r="412" spans="1:25" ht="15" customHeight="1" x14ac:dyDescent="0.25">
      <c r="Y412" s="20">
        <f t="shared" si="6"/>
        <v>0</v>
      </c>
    </row>
    <row r="413" spans="1:25" ht="15" customHeight="1" x14ac:dyDescent="0.25">
      <c r="Y413" s="20">
        <f t="shared" si="6"/>
        <v>0</v>
      </c>
    </row>
    <row r="414" spans="1:25" ht="15" customHeight="1" x14ac:dyDescent="0.25">
      <c r="Y414" s="20">
        <f t="shared" si="6"/>
        <v>0</v>
      </c>
    </row>
    <row r="415" spans="1:25" ht="15" customHeight="1" x14ac:dyDescent="0.25">
      <c r="Y415" s="20">
        <f t="shared" si="6"/>
        <v>0</v>
      </c>
    </row>
    <row r="416" spans="1:25" ht="15" customHeight="1" x14ac:dyDescent="0.25">
      <c r="Y416" s="20">
        <f t="shared" si="6"/>
        <v>0</v>
      </c>
    </row>
    <row r="417" spans="25:25" ht="15" customHeight="1" x14ac:dyDescent="0.25">
      <c r="Y417" s="20">
        <f t="shared" si="6"/>
        <v>0</v>
      </c>
    </row>
    <row r="418" spans="25:25" ht="15" customHeight="1" x14ac:dyDescent="0.25">
      <c r="Y418" s="20">
        <f t="shared" si="6"/>
        <v>0</v>
      </c>
    </row>
    <row r="419" spans="25:25" ht="15" customHeight="1" x14ac:dyDescent="0.25">
      <c r="Y419" s="20">
        <f t="shared" si="6"/>
        <v>0</v>
      </c>
    </row>
    <row r="420" spans="25:25" ht="15" customHeight="1" x14ac:dyDescent="0.25">
      <c r="Y420" s="20">
        <f t="shared" si="6"/>
        <v>0</v>
      </c>
    </row>
    <row r="421" spans="25:25" ht="15" customHeight="1" x14ac:dyDescent="0.25">
      <c r="Y421" s="20">
        <f t="shared" si="6"/>
        <v>0</v>
      </c>
    </row>
    <row r="422" spans="25:25" ht="15" customHeight="1" x14ac:dyDescent="0.25">
      <c r="Y422" s="20">
        <f t="shared" si="6"/>
        <v>0</v>
      </c>
    </row>
    <row r="423" spans="25:25" ht="15" customHeight="1" x14ac:dyDescent="0.25">
      <c r="Y423" s="20">
        <f t="shared" si="6"/>
        <v>0</v>
      </c>
    </row>
    <row r="424" spans="25:25" ht="15" customHeight="1" x14ac:dyDescent="0.25">
      <c r="Y424" s="20">
        <f t="shared" si="6"/>
        <v>0</v>
      </c>
    </row>
    <row r="425" spans="25:25" ht="15" customHeight="1" x14ac:dyDescent="0.25">
      <c r="Y425" s="20">
        <f t="shared" si="6"/>
        <v>0</v>
      </c>
    </row>
    <row r="426" spans="25:25" ht="15" customHeight="1" x14ac:dyDescent="0.25">
      <c r="Y426" s="20">
        <f t="shared" si="6"/>
        <v>0</v>
      </c>
    </row>
    <row r="427" spans="25:25" ht="15" customHeight="1" x14ac:dyDescent="0.25">
      <c r="Y427" s="20">
        <f t="shared" si="6"/>
        <v>0</v>
      </c>
    </row>
    <row r="428" spans="25:25" ht="15" customHeight="1" x14ac:dyDescent="0.25">
      <c r="Y428" s="20">
        <f t="shared" si="6"/>
        <v>0</v>
      </c>
    </row>
    <row r="429" spans="25:25" ht="15" customHeight="1" x14ac:dyDescent="0.25">
      <c r="Y429" s="20">
        <f t="shared" si="6"/>
        <v>0</v>
      </c>
    </row>
    <row r="430" spans="25:25" ht="15" customHeight="1" x14ac:dyDescent="0.25">
      <c r="Y430" s="20">
        <f t="shared" si="6"/>
        <v>0</v>
      </c>
    </row>
    <row r="431" spans="25:25" ht="15" customHeight="1" x14ac:dyDescent="0.25">
      <c r="Y431" s="20">
        <f t="shared" si="6"/>
        <v>0</v>
      </c>
    </row>
    <row r="432" spans="25:25" ht="15" customHeight="1" x14ac:dyDescent="0.25">
      <c r="Y432" s="20">
        <f t="shared" si="6"/>
        <v>0</v>
      </c>
    </row>
    <row r="433" spans="25:25" ht="15" customHeight="1" x14ac:dyDescent="0.25">
      <c r="Y433" s="20">
        <f t="shared" si="6"/>
        <v>0</v>
      </c>
    </row>
    <row r="434" spans="25:25" ht="15" customHeight="1" x14ac:dyDescent="0.25">
      <c r="Y434" s="20">
        <f t="shared" si="6"/>
        <v>0</v>
      </c>
    </row>
    <row r="435" spans="25:25" ht="15" customHeight="1" x14ac:dyDescent="0.25">
      <c r="Y435" s="20">
        <f t="shared" si="6"/>
        <v>0</v>
      </c>
    </row>
    <row r="436" spans="25:25" ht="15" customHeight="1" x14ac:dyDescent="0.25">
      <c r="Y436" s="20">
        <f t="shared" si="6"/>
        <v>0</v>
      </c>
    </row>
    <row r="437" spans="25:25" ht="15" customHeight="1" x14ac:dyDescent="0.25">
      <c r="Y437" s="20">
        <f t="shared" si="6"/>
        <v>0</v>
      </c>
    </row>
    <row r="438" spans="25:25" ht="15" customHeight="1" x14ac:dyDescent="0.25">
      <c r="Y438" s="20">
        <f t="shared" si="6"/>
        <v>0</v>
      </c>
    </row>
    <row r="439" spans="25:25" ht="15" customHeight="1" x14ac:dyDescent="0.25">
      <c r="Y439" s="20">
        <f t="shared" si="6"/>
        <v>0</v>
      </c>
    </row>
    <row r="440" spans="25:25" ht="15" customHeight="1" x14ac:dyDescent="0.25">
      <c r="Y440" s="20">
        <f t="shared" si="6"/>
        <v>0</v>
      </c>
    </row>
    <row r="441" spans="25:25" ht="15" customHeight="1" x14ac:dyDescent="0.25">
      <c r="Y441" s="20">
        <f t="shared" si="6"/>
        <v>0</v>
      </c>
    </row>
    <row r="442" spans="25:25" ht="15" customHeight="1" x14ac:dyDescent="0.25">
      <c r="Y442" s="20">
        <f t="shared" si="6"/>
        <v>0</v>
      </c>
    </row>
    <row r="443" spans="25:25" ht="15" customHeight="1" x14ac:dyDescent="0.25">
      <c r="Y443" s="20">
        <f t="shared" si="6"/>
        <v>0</v>
      </c>
    </row>
    <row r="444" spans="25:25" ht="15" customHeight="1" x14ac:dyDescent="0.25">
      <c r="Y444" s="20">
        <f t="shared" si="6"/>
        <v>0</v>
      </c>
    </row>
    <row r="445" spans="25:25" ht="15" customHeight="1" x14ac:dyDescent="0.25">
      <c r="Y445" s="20">
        <f t="shared" si="6"/>
        <v>0</v>
      </c>
    </row>
    <row r="446" spans="25:25" ht="15" customHeight="1" x14ac:dyDescent="0.25">
      <c r="Y446" s="20">
        <f t="shared" si="6"/>
        <v>0</v>
      </c>
    </row>
    <row r="447" spans="25:25" ht="15" customHeight="1" x14ac:dyDescent="0.25">
      <c r="Y447" s="20">
        <f t="shared" si="6"/>
        <v>0</v>
      </c>
    </row>
    <row r="448" spans="25:25" ht="15" customHeight="1" x14ac:dyDescent="0.25">
      <c r="Y448" s="20">
        <f t="shared" si="6"/>
        <v>0</v>
      </c>
    </row>
    <row r="449" spans="25:25" ht="15" customHeight="1" x14ac:dyDescent="0.25">
      <c r="Y449" s="20">
        <f t="shared" si="6"/>
        <v>0</v>
      </c>
    </row>
    <row r="450" spans="25:25" ht="15" customHeight="1" x14ac:dyDescent="0.25">
      <c r="Y450" s="20">
        <f t="shared" si="6"/>
        <v>0</v>
      </c>
    </row>
    <row r="451" spans="25:25" ht="15" customHeight="1" x14ac:dyDescent="0.25">
      <c r="Y451" s="20">
        <f t="shared" ref="Y451:Y476" si="7">IFERROR(F451/1,0)+IFERROR(H451/1,0)+IFERROR(L451/1,0)+IFERROR(N451/1,0)+IFERROR(S451/1,0)+IFERROR(U451/1,0)</f>
        <v>0</v>
      </c>
    </row>
    <row r="452" spans="25:25" ht="15" customHeight="1" x14ac:dyDescent="0.25">
      <c r="Y452" s="20">
        <f t="shared" si="7"/>
        <v>0</v>
      </c>
    </row>
    <row r="453" spans="25:25" ht="15" customHeight="1" x14ac:dyDescent="0.25">
      <c r="Y453" s="20">
        <f t="shared" si="7"/>
        <v>0</v>
      </c>
    </row>
    <row r="454" spans="25:25" ht="15" customHeight="1" x14ac:dyDescent="0.25">
      <c r="Y454" s="20">
        <f t="shared" si="7"/>
        <v>0</v>
      </c>
    </row>
    <row r="455" spans="25:25" ht="15" customHeight="1" x14ac:dyDescent="0.25">
      <c r="Y455" s="20">
        <f t="shared" si="7"/>
        <v>0</v>
      </c>
    </row>
    <row r="456" spans="25:25" ht="15" customHeight="1" x14ac:dyDescent="0.25">
      <c r="Y456" s="20">
        <f t="shared" si="7"/>
        <v>0</v>
      </c>
    </row>
    <row r="457" spans="25:25" ht="15" customHeight="1" x14ac:dyDescent="0.25">
      <c r="Y457" s="20">
        <f t="shared" si="7"/>
        <v>0</v>
      </c>
    </row>
    <row r="458" spans="25:25" ht="15" customHeight="1" x14ac:dyDescent="0.25">
      <c r="Y458" s="20">
        <f t="shared" si="7"/>
        <v>0</v>
      </c>
    </row>
    <row r="459" spans="25:25" ht="15" customHeight="1" x14ac:dyDescent="0.25">
      <c r="Y459" s="20">
        <f t="shared" si="7"/>
        <v>0</v>
      </c>
    </row>
    <row r="460" spans="25:25" ht="15" customHeight="1" x14ac:dyDescent="0.25">
      <c r="Y460" s="20">
        <f t="shared" si="7"/>
        <v>0</v>
      </c>
    </row>
    <row r="461" spans="25:25" ht="15" customHeight="1" x14ac:dyDescent="0.25">
      <c r="Y461" s="20">
        <f t="shared" si="7"/>
        <v>0</v>
      </c>
    </row>
    <row r="462" spans="25:25" ht="15" customHeight="1" x14ac:dyDescent="0.25">
      <c r="Y462" s="20">
        <f t="shared" si="7"/>
        <v>0</v>
      </c>
    </row>
    <row r="463" spans="25:25" ht="15" customHeight="1" x14ac:dyDescent="0.25">
      <c r="Y463" s="20">
        <f t="shared" si="7"/>
        <v>0</v>
      </c>
    </row>
    <row r="464" spans="25:25" ht="15" customHeight="1" x14ac:dyDescent="0.25">
      <c r="Y464" s="20">
        <f t="shared" si="7"/>
        <v>0</v>
      </c>
    </row>
    <row r="465" spans="25:25" ht="15" customHeight="1" x14ac:dyDescent="0.25">
      <c r="Y465" s="20">
        <f t="shared" si="7"/>
        <v>0</v>
      </c>
    </row>
    <row r="466" spans="25:25" ht="15" customHeight="1" x14ac:dyDescent="0.25">
      <c r="Y466" s="20">
        <f t="shared" si="7"/>
        <v>0</v>
      </c>
    </row>
    <row r="467" spans="25:25" ht="15" customHeight="1" x14ac:dyDescent="0.25">
      <c r="Y467" s="20">
        <f t="shared" si="7"/>
        <v>0</v>
      </c>
    </row>
    <row r="468" spans="25:25" ht="15" customHeight="1" x14ac:dyDescent="0.25">
      <c r="Y468" s="20">
        <f t="shared" si="7"/>
        <v>0</v>
      </c>
    </row>
    <row r="469" spans="25:25" ht="15" customHeight="1" x14ac:dyDescent="0.25">
      <c r="Y469" s="20">
        <f t="shared" si="7"/>
        <v>0</v>
      </c>
    </row>
    <row r="470" spans="25:25" ht="15" customHeight="1" x14ac:dyDescent="0.25">
      <c r="Y470" s="20">
        <f t="shared" si="7"/>
        <v>0</v>
      </c>
    </row>
    <row r="471" spans="25:25" ht="15" customHeight="1" x14ac:dyDescent="0.25">
      <c r="Y471" s="20">
        <f t="shared" si="7"/>
        <v>0</v>
      </c>
    </row>
    <row r="472" spans="25:25" ht="15" customHeight="1" x14ac:dyDescent="0.25">
      <c r="Y472" s="20">
        <f t="shared" si="7"/>
        <v>0</v>
      </c>
    </row>
    <row r="473" spans="25:25" ht="15" customHeight="1" x14ac:dyDescent="0.25">
      <c r="Y473" s="20">
        <f t="shared" si="7"/>
        <v>0</v>
      </c>
    </row>
    <row r="474" spans="25:25" ht="15" customHeight="1" x14ac:dyDescent="0.25">
      <c r="Y474" s="20">
        <f t="shared" si="7"/>
        <v>0</v>
      </c>
    </row>
    <row r="475" spans="25:25" ht="15" customHeight="1" x14ac:dyDescent="0.25">
      <c r="Y475" s="20">
        <f t="shared" si="7"/>
        <v>0</v>
      </c>
    </row>
    <row r="476" spans="25:25" ht="15" customHeight="1" x14ac:dyDescent="0.25">
      <c r="Y476" s="20">
        <f t="shared" si="7"/>
        <v>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T411"/>
  <sheetViews>
    <sheetView workbookViewId="0">
      <pane xSplit="3" ySplit="1" topLeftCell="D57" activePane="bottomRight" state="frozen"/>
      <selection activeCell="Z26" sqref="Z26:AA26"/>
      <selection pane="topRight" activeCell="Z26" sqref="Z26:AA26"/>
      <selection pane="bottomLeft" activeCell="Z26" sqref="Z26:AA26"/>
      <selection pane="bottomRight" activeCell="Z26" sqref="Z26:AA26"/>
    </sheetView>
  </sheetViews>
  <sheetFormatPr defaultRowHeight="15" customHeight="1" x14ac:dyDescent="0.25"/>
  <cols>
    <col min="1" max="16384" width="9.140625" style="2"/>
  </cols>
  <sheetData>
    <row r="1" spans="1:46" s="13" customFormat="1" ht="135.75" thickBot="1" x14ac:dyDescent="0.3">
      <c r="A1" s="12" t="s">
        <v>564</v>
      </c>
      <c r="B1" s="12" t="s">
        <v>1</v>
      </c>
      <c r="C1" s="12" t="s">
        <v>565</v>
      </c>
      <c r="D1" s="12" t="s">
        <v>626</v>
      </c>
      <c r="E1" s="12" t="s">
        <v>627</v>
      </c>
      <c r="F1" s="12" t="s">
        <v>628</v>
      </c>
      <c r="G1" s="12" t="s">
        <v>629</v>
      </c>
      <c r="H1" s="12" t="s">
        <v>630</v>
      </c>
      <c r="I1" s="12" t="s">
        <v>631</v>
      </c>
      <c r="J1" s="12" t="s">
        <v>568</v>
      </c>
      <c r="K1" s="12" t="s">
        <v>569</v>
      </c>
      <c r="L1" s="12" t="s">
        <v>570</v>
      </c>
      <c r="M1" s="12" t="s">
        <v>571</v>
      </c>
      <c r="N1" s="12" t="s">
        <v>572</v>
      </c>
      <c r="O1" s="12" t="s">
        <v>573</v>
      </c>
      <c r="P1" s="12" t="s">
        <v>575</v>
      </c>
      <c r="Q1" s="12" t="s">
        <v>576</v>
      </c>
      <c r="R1" s="12" t="s">
        <v>577</v>
      </c>
      <c r="S1" s="12" t="s">
        <v>578</v>
      </c>
      <c r="T1" s="12" t="s">
        <v>579</v>
      </c>
      <c r="U1" s="12" t="s">
        <v>580</v>
      </c>
      <c r="V1" s="12" t="s">
        <v>581</v>
      </c>
      <c r="W1" s="12" t="s">
        <v>582</v>
      </c>
      <c r="X1" s="12" t="s">
        <v>583</v>
      </c>
      <c r="Y1" s="12" t="s">
        <v>584</v>
      </c>
      <c r="Z1" s="12" t="s">
        <v>585</v>
      </c>
      <c r="AA1" s="12" t="s">
        <v>586</v>
      </c>
      <c r="AB1" s="12" t="s">
        <v>587</v>
      </c>
      <c r="AC1" s="12" t="s">
        <v>588</v>
      </c>
      <c r="AD1" s="12" t="s">
        <v>589</v>
      </c>
      <c r="AE1" s="12" t="s">
        <v>590</v>
      </c>
      <c r="AF1" s="12" t="s">
        <v>591</v>
      </c>
      <c r="AG1" s="12" t="s">
        <v>632</v>
      </c>
      <c r="AJ1" s="18" t="s">
        <v>1055</v>
      </c>
      <c r="AK1" s="18"/>
      <c r="AL1" s="18" t="s">
        <v>1056</v>
      </c>
      <c r="AM1" s="18" t="s">
        <v>1057</v>
      </c>
      <c r="AN1" s="91" t="s">
        <v>1058</v>
      </c>
      <c r="AQ1" s="13" t="s">
        <v>1059</v>
      </c>
      <c r="AT1" s="13" t="s">
        <v>1065</v>
      </c>
    </row>
    <row r="2" spans="1:46" ht="15" customHeight="1" x14ac:dyDescent="0.25">
      <c r="A2" s="2" t="s">
        <v>12</v>
      </c>
      <c r="B2" s="2" t="s">
        <v>13</v>
      </c>
      <c r="C2" s="2">
        <v>2014</v>
      </c>
      <c r="D2" s="2" t="s">
        <v>598</v>
      </c>
      <c r="E2" s="2" t="s">
        <v>598</v>
      </c>
      <c r="F2" s="2" t="s">
        <v>598</v>
      </c>
      <c r="G2" s="2" t="s">
        <v>598</v>
      </c>
      <c r="H2" s="2" t="s">
        <v>598</v>
      </c>
      <c r="I2" s="2" t="s">
        <v>598</v>
      </c>
      <c r="J2" s="2" t="s">
        <v>598</v>
      </c>
      <c r="K2" s="2" t="s">
        <v>598</v>
      </c>
      <c r="L2" s="2" t="s">
        <v>598</v>
      </c>
      <c r="M2" s="2" t="s">
        <v>598</v>
      </c>
      <c r="N2" s="2" t="s">
        <v>598</v>
      </c>
      <c r="O2" s="2" t="s">
        <v>598</v>
      </c>
      <c r="P2" s="2" t="s">
        <v>598</v>
      </c>
      <c r="Q2" s="2" t="s">
        <v>598</v>
      </c>
      <c r="R2" s="2" t="s">
        <v>598</v>
      </c>
      <c r="S2" s="2" t="s">
        <v>598</v>
      </c>
      <c r="T2" s="2" t="s">
        <v>598</v>
      </c>
      <c r="U2" s="2" t="s">
        <v>598</v>
      </c>
      <c r="V2" s="2" t="s">
        <v>598</v>
      </c>
      <c r="W2" s="2" t="s">
        <v>598</v>
      </c>
      <c r="X2" s="2" t="s">
        <v>598</v>
      </c>
      <c r="Y2" s="2" t="s">
        <v>598</v>
      </c>
      <c r="Z2" s="2" t="s">
        <v>598</v>
      </c>
      <c r="AA2" s="2" t="s">
        <v>598</v>
      </c>
      <c r="AB2" s="2" t="s">
        <v>598</v>
      </c>
      <c r="AC2" s="2" t="s">
        <v>598</v>
      </c>
      <c r="AD2" s="2" t="s">
        <v>598</v>
      </c>
      <c r="AE2" s="2" t="s">
        <v>598</v>
      </c>
      <c r="AF2" s="2" t="s">
        <v>598</v>
      </c>
      <c r="AG2" s="2" t="s">
        <v>598</v>
      </c>
      <c r="AJ2" s="20">
        <f>SUMPRODUCT(J2:AG2)</f>
        <v>0</v>
      </c>
      <c r="AK2" s="20"/>
      <c r="AL2" s="20">
        <f>IFERROR(D2/1,0)</f>
        <v>0</v>
      </c>
      <c r="AM2" s="20" t="str">
        <f>IFERROR(E2/1,"")</f>
        <v/>
      </c>
      <c r="AN2" s="92" t="str">
        <f>IFERROR((AL2+AM2)/AJ2,"")</f>
        <v/>
      </c>
      <c r="AQ2" s="2">
        <f>AJ2-IFERROR(AG2/1,0)</f>
        <v>0</v>
      </c>
    </row>
    <row r="3" spans="1:46" ht="15" customHeight="1" x14ac:dyDescent="0.25">
      <c r="A3" s="2" t="s">
        <v>12</v>
      </c>
      <c r="B3" s="2" t="s">
        <v>14</v>
      </c>
      <c r="C3" s="2">
        <v>2014</v>
      </c>
      <c r="D3" s="2">
        <v>223.316</v>
      </c>
      <c r="E3" s="2">
        <v>61.59</v>
      </c>
      <c r="F3" s="2" t="s">
        <v>598</v>
      </c>
      <c r="G3" s="2" t="s">
        <v>633</v>
      </c>
      <c r="H3" s="2" t="s">
        <v>598</v>
      </c>
      <c r="I3" s="2">
        <v>284.661</v>
      </c>
      <c r="J3" s="2" t="s">
        <v>598</v>
      </c>
      <c r="K3" s="2">
        <v>0.216</v>
      </c>
      <c r="L3" s="2" t="s">
        <v>598</v>
      </c>
      <c r="M3" s="2" t="s">
        <v>598</v>
      </c>
      <c r="N3" s="2" t="s">
        <v>598</v>
      </c>
      <c r="O3" s="2" t="s">
        <v>598</v>
      </c>
      <c r="P3" s="2">
        <v>242.149</v>
      </c>
      <c r="Q3" s="2" t="s">
        <v>598</v>
      </c>
      <c r="R3" s="2" t="s">
        <v>598</v>
      </c>
      <c r="S3" s="2" t="s">
        <v>598</v>
      </c>
      <c r="T3" s="2" t="s">
        <v>598</v>
      </c>
      <c r="U3" s="2" t="s">
        <v>598</v>
      </c>
      <c r="V3" s="2" t="s">
        <v>8</v>
      </c>
      <c r="W3" s="2" t="s">
        <v>598</v>
      </c>
      <c r="X3" s="2" t="s">
        <v>598</v>
      </c>
      <c r="Y3" s="2" t="s">
        <v>598</v>
      </c>
      <c r="Z3" s="2" t="s">
        <v>598</v>
      </c>
      <c r="AA3" s="2" t="s">
        <v>598</v>
      </c>
      <c r="AB3" s="2" t="s">
        <v>598</v>
      </c>
      <c r="AC3" s="2" t="s">
        <v>598</v>
      </c>
      <c r="AD3" s="2" t="s">
        <v>598</v>
      </c>
      <c r="AE3" s="2" t="s">
        <v>598</v>
      </c>
      <c r="AF3" s="2" t="s">
        <v>598</v>
      </c>
      <c r="AG3" s="2">
        <v>42.295999999999999</v>
      </c>
      <c r="AJ3" s="20">
        <f t="shared" ref="AJ3:AJ66" si="0">SUMPRODUCT(J3:AG3)</f>
        <v>284.661</v>
      </c>
      <c r="AK3" s="20"/>
      <c r="AL3" s="20">
        <f t="shared" ref="AL3:AL66" si="1">IFERROR(D3/1,0)</f>
        <v>223.316</v>
      </c>
      <c r="AM3" s="20">
        <f t="shared" ref="AM3:AM66" si="2">IFERROR(E3/1,"")</f>
        <v>61.59</v>
      </c>
      <c r="AN3" s="92">
        <f t="shared" ref="AN3:AN66" si="3">IFERROR((AL3+AM3)/AJ3,"")</f>
        <v>1.0008606728705371</v>
      </c>
      <c r="AQ3" s="2">
        <f t="shared" ref="AQ3:AQ66" si="4">AJ3-IFERROR(AG3/1,0)</f>
        <v>242.36500000000001</v>
      </c>
    </row>
    <row r="4" spans="1:46" ht="15" customHeight="1" x14ac:dyDescent="0.25">
      <c r="A4" s="2" t="s">
        <v>12</v>
      </c>
      <c r="B4" s="2" t="s">
        <v>15</v>
      </c>
      <c r="C4" s="2">
        <v>2014</v>
      </c>
      <c r="D4" s="2" t="s">
        <v>598</v>
      </c>
      <c r="E4" s="2" t="s">
        <v>598</v>
      </c>
      <c r="F4" s="2" t="s">
        <v>598</v>
      </c>
      <c r="G4" s="2" t="s">
        <v>598</v>
      </c>
      <c r="H4" s="2" t="s">
        <v>598</v>
      </c>
      <c r="I4" s="2" t="s">
        <v>598</v>
      </c>
      <c r="J4" s="2" t="s">
        <v>598</v>
      </c>
      <c r="K4" s="2" t="s">
        <v>598</v>
      </c>
      <c r="L4" s="2" t="s">
        <v>598</v>
      </c>
      <c r="M4" s="2" t="s">
        <v>598</v>
      </c>
      <c r="N4" s="2" t="s">
        <v>598</v>
      </c>
      <c r="O4" s="2" t="s">
        <v>598</v>
      </c>
      <c r="P4" s="2" t="s">
        <v>598</v>
      </c>
      <c r="Q4" s="2" t="s">
        <v>598</v>
      </c>
      <c r="R4" s="2" t="s">
        <v>598</v>
      </c>
      <c r="S4" s="2" t="s">
        <v>598</v>
      </c>
      <c r="T4" s="2" t="s">
        <v>598</v>
      </c>
      <c r="U4" s="2" t="s">
        <v>598</v>
      </c>
      <c r="V4" s="2" t="s">
        <v>598</v>
      </c>
      <c r="W4" s="2" t="s">
        <v>598</v>
      </c>
      <c r="X4" s="2" t="s">
        <v>598</v>
      </c>
      <c r="Y4" s="2" t="s">
        <v>598</v>
      </c>
      <c r="Z4" s="2" t="s">
        <v>598</v>
      </c>
      <c r="AA4" s="2" t="s">
        <v>598</v>
      </c>
      <c r="AB4" s="2" t="s">
        <v>598</v>
      </c>
      <c r="AC4" s="2" t="s">
        <v>598</v>
      </c>
      <c r="AD4" s="2" t="s">
        <v>598</v>
      </c>
      <c r="AE4" s="2" t="s">
        <v>598</v>
      </c>
      <c r="AF4" s="2" t="s">
        <v>598</v>
      </c>
      <c r="AG4" s="2" t="s">
        <v>598</v>
      </c>
      <c r="AJ4" s="20">
        <f t="shared" si="0"/>
        <v>0</v>
      </c>
      <c r="AK4" s="20"/>
      <c r="AL4" s="20">
        <f t="shared" si="1"/>
        <v>0</v>
      </c>
      <c r="AM4" s="20" t="str">
        <f t="shared" si="2"/>
        <v/>
      </c>
      <c r="AN4" s="92" t="str">
        <f t="shared" si="3"/>
        <v/>
      </c>
      <c r="AQ4" s="2">
        <f t="shared" si="4"/>
        <v>0</v>
      </c>
    </row>
    <row r="5" spans="1:46" ht="15" customHeight="1" x14ac:dyDescent="0.25">
      <c r="A5" s="2" t="s">
        <v>12</v>
      </c>
      <c r="B5" s="2" t="s">
        <v>16</v>
      </c>
      <c r="C5" s="2">
        <v>2014</v>
      </c>
      <c r="D5" s="2" t="s">
        <v>598</v>
      </c>
      <c r="E5" s="2" t="s">
        <v>598</v>
      </c>
      <c r="F5" s="2" t="s">
        <v>598</v>
      </c>
      <c r="G5" s="2" t="s">
        <v>598</v>
      </c>
      <c r="H5" s="2" t="s">
        <v>598</v>
      </c>
      <c r="I5" s="2" t="s">
        <v>598</v>
      </c>
      <c r="J5" s="2" t="s">
        <v>598</v>
      </c>
      <c r="K5" s="2" t="s">
        <v>598</v>
      </c>
      <c r="L5" s="2" t="s">
        <v>598</v>
      </c>
      <c r="M5" s="2" t="s">
        <v>598</v>
      </c>
      <c r="N5" s="2" t="s">
        <v>598</v>
      </c>
      <c r="O5" s="2" t="s">
        <v>598</v>
      </c>
      <c r="P5" s="2" t="s">
        <v>598</v>
      </c>
      <c r="Q5" s="2" t="s">
        <v>598</v>
      </c>
      <c r="R5" s="2" t="s">
        <v>598</v>
      </c>
      <c r="S5" s="2" t="s">
        <v>598</v>
      </c>
      <c r="T5" s="2" t="s">
        <v>598</v>
      </c>
      <c r="U5" s="2" t="s">
        <v>598</v>
      </c>
      <c r="V5" s="2" t="s">
        <v>598</v>
      </c>
      <c r="W5" s="2" t="s">
        <v>598</v>
      </c>
      <c r="X5" s="2" t="s">
        <v>598</v>
      </c>
      <c r="Y5" s="2" t="s">
        <v>598</v>
      </c>
      <c r="Z5" s="2" t="s">
        <v>598</v>
      </c>
      <c r="AA5" s="2" t="s">
        <v>598</v>
      </c>
      <c r="AB5" s="2" t="s">
        <v>598</v>
      </c>
      <c r="AC5" s="2" t="s">
        <v>598</v>
      </c>
      <c r="AD5" s="2" t="s">
        <v>598</v>
      </c>
      <c r="AE5" s="2" t="s">
        <v>598</v>
      </c>
      <c r="AF5" s="2" t="s">
        <v>598</v>
      </c>
      <c r="AG5" s="2" t="s">
        <v>598</v>
      </c>
      <c r="AJ5" s="20">
        <f t="shared" si="0"/>
        <v>0</v>
      </c>
      <c r="AK5" s="20"/>
      <c r="AL5" s="20">
        <f t="shared" si="1"/>
        <v>0</v>
      </c>
      <c r="AM5" s="20" t="str">
        <f t="shared" si="2"/>
        <v/>
      </c>
      <c r="AN5" s="92" t="str">
        <f t="shared" si="3"/>
        <v/>
      </c>
      <c r="AQ5" s="2">
        <f t="shared" si="4"/>
        <v>0</v>
      </c>
    </row>
    <row r="6" spans="1:46" ht="15" customHeight="1" x14ac:dyDescent="0.25">
      <c r="A6" s="2" t="s">
        <v>17</v>
      </c>
      <c r="B6" s="2" t="s">
        <v>18</v>
      </c>
      <c r="C6" s="2">
        <v>2014</v>
      </c>
      <c r="D6" s="2" t="s">
        <v>598</v>
      </c>
      <c r="E6" s="2" t="s">
        <v>598</v>
      </c>
      <c r="F6" s="2" t="s">
        <v>598</v>
      </c>
      <c r="G6" s="2" t="s">
        <v>598</v>
      </c>
      <c r="H6" s="2" t="s">
        <v>598</v>
      </c>
      <c r="I6" s="2" t="s">
        <v>598</v>
      </c>
      <c r="J6" s="2" t="s">
        <v>598</v>
      </c>
      <c r="K6" s="2" t="s">
        <v>598</v>
      </c>
      <c r="L6" s="2" t="s">
        <v>598</v>
      </c>
      <c r="M6" s="2" t="s">
        <v>598</v>
      </c>
      <c r="N6" s="2" t="s">
        <v>598</v>
      </c>
      <c r="O6" s="2" t="s">
        <v>598</v>
      </c>
      <c r="P6" s="2" t="s">
        <v>598</v>
      </c>
      <c r="Q6" s="2" t="s">
        <v>598</v>
      </c>
      <c r="R6" s="2" t="s">
        <v>598</v>
      </c>
      <c r="S6" s="2" t="s">
        <v>598</v>
      </c>
      <c r="T6" s="2" t="s">
        <v>598</v>
      </c>
      <c r="U6" s="2" t="s">
        <v>598</v>
      </c>
      <c r="V6" s="2" t="s">
        <v>598</v>
      </c>
      <c r="W6" s="2" t="s">
        <v>598</v>
      </c>
      <c r="X6" s="2" t="s">
        <v>598</v>
      </c>
      <c r="Y6" s="2" t="s">
        <v>598</v>
      </c>
      <c r="Z6" s="2" t="s">
        <v>598</v>
      </c>
      <c r="AA6" s="2" t="s">
        <v>598</v>
      </c>
      <c r="AB6" s="2" t="s">
        <v>598</v>
      </c>
      <c r="AC6" s="2" t="s">
        <v>598</v>
      </c>
      <c r="AD6" s="2" t="s">
        <v>598</v>
      </c>
      <c r="AE6" s="2" t="s">
        <v>598</v>
      </c>
      <c r="AF6" s="2" t="s">
        <v>598</v>
      </c>
      <c r="AG6" s="2" t="s">
        <v>598</v>
      </c>
      <c r="AJ6" s="20">
        <f t="shared" si="0"/>
        <v>0</v>
      </c>
      <c r="AK6" s="20"/>
      <c r="AL6" s="20">
        <f t="shared" si="1"/>
        <v>0</v>
      </c>
      <c r="AM6" s="20" t="str">
        <f t="shared" si="2"/>
        <v/>
      </c>
      <c r="AN6" s="92" t="str">
        <f t="shared" si="3"/>
        <v/>
      </c>
      <c r="AQ6" s="2">
        <f t="shared" si="4"/>
        <v>0</v>
      </c>
    </row>
    <row r="7" spans="1:46" ht="15" customHeight="1" x14ac:dyDescent="0.25">
      <c r="A7" s="2" t="s">
        <v>19</v>
      </c>
      <c r="B7" s="2" t="s">
        <v>20</v>
      </c>
      <c r="C7" s="2">
        <v>2014</v>
      </c>
      <c r="D7" s="2" t="s">
        <v>598</v>
      </c>
      <c r="E7" s="2" t="s">
        <v>598</v>
      </c>
      <c r="F7" s="2" t="s">
        <v>598</v>
      </c>
      <c r="G7" s="2" t="s">
        <v>598</v>
      </c>
      <c r="H7" s="2" t="s">
        <v>598</v>
      </c>
      <c r="I7" s="2" t="s">
        <v>598</v>
      </c>
      <c r="J7" s="2" t="s">
        <v>598</v>
      </c>
      <c r="K7" s="2" t="s">
        <v>598</v>
      </c>
      <c r="L7" s="2" t="s">
        <v>598</v>
      </c>
      <c r="M7" s="2" t="s">
        <v>598</v>
      </c>
      <c r="N7" s="2" t="s">
        <v>598</v>
      </c>
      <c r="O7" s="2" t="s">
        <v>598</v>
      </c>
      <c r="P7" s="2" t="s">
        <v>598</v>
      </c>
      <c r="Q7" s="2" t="s">
        <v>598</v>
      </c>
      <c r="R7" s="2" t="s">
        <v>598</v>
      </c>
      <c r="S7" s="2" t="s">
        <v>598</v>
      </c>
      <c r="T7" s="2" t="s">
        <v>598</v>
      </c>
      <c r="U7" s="2" t="s">
        <v>598</v>
      </c>
      <c r="V7" s="2" t="s">
        <v>598</v>
      </c>
      <c r="W7" s="2" t="s">
        <v>598</v>
      </c>
      <c r="X7" s="2" t="s">
        <v>598</v>
      </c>
      <c r="Y7" s="2" t="s">
        <v>598</v>
      </c>
      <c r="Z7" s="2" t="s">
        <v>598</v>
      </c>
      <c r="AA7" s="2" t="s">
        <v>598</v>
      </c>
      <c r="AB7" s="2" t="s">
        <v>598</v>
      </c>
      <c r="AC7" s="2" t="s">
        <v>598</v>
      </c>
      <c r="AD7" s="2" t="s">
        <v>598</v>
      </c>
      <c r="AE7" s="2" t="s">
        <v>598</v>
      </c>
      <c r="AF7" s="2" t="s">
        <v>598</v>
      </c>
      <c r="AG7" s="2" t="s">
        <v>598</v>
      </c>
      <c r="AJ7" s="20">
        <f t="shared" si="0"/>
        <v>0</v>
      </c>
      <c r="AK7" s="20"/>
      <c r="AL7" s="20">
        <f t="shared" si="1"/>
        <v>0</v>
      </c>
      <c r="AM7" s="20" t="str">
        <f t="shared" si="2"/>
        <v/>
      </c>
      <c r="AN7" s="92" t="str">
        <f t="shared" si="3"/>
        <v/>
      </c>
      <c r="AQ7" s="2">
        <f t="shared" si="4"/>
        <v>0</v>
      </c>
    </row>
    <row r="8" spans="1:46" ht="15" customHeight="1" x14ac:dyDescent="0.25">
      <c r="A8" s="2" t="s">
        <v>19</v>
      </c>
      <c r="B8" s="2" t="s">
        <v>21</v>
      </c>
      <c r="C8" s="2">
        <v>2014</v>
      </c>
      <c r="D8" s="2" t="s">
        <v>598</v>
      </c>
      <c r="E8" s="2" t="s">
        <v>598</v>
      </c>
      <c r="F8" s="2" t="s">
        <v>598</v>
      </c>
      <c r="G8" s="2" t="s">
        <v>598</v>
      </c>
      <c r="H8" s="2" t="s">
        <v>598</v>
      </c>
      <c r="I8" s="2" t="s">
        <v>598</v>
      </c>
      <c r="J8" s="2" t="s">
        <v>598</v>
      </c>
      <c r="K8" s="2" t="s">
        <v>598</v>
      </c>
      <c r="L8" s="2" t="s">
        <v>598</v>
      </c>
      <c r="M8" s="2" t="s">
        <v>598</v>
      </c>
      <c r="N8" s="2" t="s">
        <v>598</v>
      </c>
      <c r="O8" s="2" t="s">
        <v>598</v>
      </c>
      <c r="P8" s="2" t="s">
        <v>598</v>
      </c>
      <c r="Q8" s="2" t="s">
        <v>598</v>
      </c>
      <c r="R8" s="2" t="s">
        <v>598</v>
      </c>
      <c r="S8" s="2" t="s">
        <v>598</v>
      </c>
      <c r="T8" s="2" t="s">
        <v>598</v>
      </c>
      <c r="U8" s="2" t="s">
        <v>598</v>
      </c>
      <c r="V8" s="2" t="s">
        <v>598</v>
      </c>
      <c r="W8" s="2" t="s">
        <v>598</v>
      </c>
      <c r="X8" s="2" t="s">
        <v>598</v>
      </c>
      <c r="Y8" s="2" t="s">
        <v>598</v>
      </c>
      <c r="Z8" s="2" t="s">
        <v>598</v>
      </c>
      <c r="AA8" s="2" t="s">
        <v>598</v>
      </c>
      <c r="AB8" s="2" t="s">
        <v>598</v>
      </c>
      <c r="AC8" s="2" t="s">
        <v>598</v>
      </c>
      <c r="AD8" s="2" t="s">
        <v>598</v>
      </c>
      <c r="AE8" s="2" t="s">
        <v>598</v>
      </c>
      <c r="AF8" s="2" t="s">
        <v>598</v>
      </c>
      <c r="AG8" s="2" t="s">
        <v>598</v>
      </c>
      <c r="AJ8" s="20">
        <f t="shared" si="0"/>
        <v>0</v>
      </c>
      <c r="AK8" s="20"/>
      <c r="AL8" s="20">
        <f t="shared" si="1"/>
        <v>0</v>
      </c>
      <c r="AM8" s="20" t="str">
        <f t="shared" si="2"/>
        <v/>
      </c>
      <c r="AN8" s="92" t="str">
        <f t="shared" si="3"/>
        <v/>
      </c>
      <c r="AQ8" s="2">
        <f t="shared" si="4"/>
        <v>0</v>
      </c>
    </row>
    <row r="9" spans="1:46" ht="15" customHeight="1" x14ac:dyDescent="0.25">
      <c r="A9" s="2" t="s">
        <v>19</v>
      </c>
      <c r="B9" s="2" t="s">
        <v>22</v>
      </c>
      <c r="C9" s="2">
        <v>2014</v>
      </c>
      <c r="D9" s="2" t="s">
        <v>598</v>
      </c>
      <c r="E9" s="2" t="s">
        <v>598</v>
      </c>
      <c r="F9" s="2" t="s">
        <v>598</v>
      </c>
      <c r="G9" s="2" t="s">
        <v>598</v>
      </c>
      <c r="H9" s="2" t="s">
        <v>598</v>
      </c>
      <c r="I9" s="2" t="s">
        <v>598</v>
      </c>
      <c r="J9" s="2" t="s">
        <v>598</v>
      </c>
      <c r="K9" s="2" t="s">
        <v>598</v>
      </c>
      <c r="L9" s="2" t="s">
        <v>598</v>
      </c>
      <c r="M9" s="2" t="s">
        <v>598</v>
      </c>
      <c r="N9" s="2" t="s">
        <v>598</v>
      </c>
      <c r="O9" s="2" t="s">
        <v>598</v>
      </c>
      <c r="P9" s="2" t="s">
        <v>598</v>
      </c>
      <c r="Q9" s="2" t="s">
        <v>598</v>
      </c>
      <c r="R9" s="2" t="s">
        <v>598</v>
      </c>
      <c r="S9" s="2" t="s">
        <v>598</v>
      </c>
      <c r="T9" s="2" t="s">
        <v>598</v>
      </c>
      <c r="U9" s="2" t="s">
        <v>598</v>
      </c>
      <c r="V9" s="2" t="s">
        <v>598</v>
      </c>
      <c r="W9" s="2" t="s">
        <v>598</v>
      </c>
      <c r="X9" s="2" t="s">
        <v>598</v>
      </c>
      <c r="Y9" s="2" t="s">
        <v>598</v>
      </c>
      <c r="Z9" s="2" t="s">
        <v>598</v>
      </c>
      <c r="AA9" s="2" t="s">
        <v>598</v>
      </c>
      <c r="AB9" s="2" t="s">
        <v>598</v>
      </c>
      <c r="AC9" s="2" t="s">
        <v>598</v>
      </c>
      <c r="AD9" s="2" t="s">
        <v>598</v>
      </c>
      <c r="AE9" s="2" t="s">
        <v>598</v>
      </c>
      <c r="AF9" s="2" t="s">
        <v>598</v>
      </c>
      <c r="AG9" s="2" t="s">
        <v>598</v>
      </c>
      <c r="AJ9" s="20">
        <f t="shared" si="0"/>
        <v>0</v>
      </c>
      <c r="AK9" s="20"/>
      <c r="AL9" s="20">
        <f t="shared" si="1"/>
        <v>0</v>
      </c>
      <c r="AM9" s="20" t="str">
        <f t="shared" si="2"/>
        <v/>
      </c>
      <c r="AN9" s="92" t="str">
        <f t="shared" si="3"/>
        <v/>
      </c>
      <c r="AQ9" s="2">
        <f t="shared" si="4"/>
        <v>0</v>
      </c>
    </row>
    <row r="10" spans="1:46" ht="15" customHeight="1" x14ac:dyDescent="0.25">
      <c r="A10" s="2" t="s">
        <v>23</v>
      </c>
      <c r="B10" s="2" t="s">
        <v>24</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T10" s="2" t="s">
        <v>599</v>
      </c>
      <c r="U10" s="2" t="s">
        <v>599</v>
      </c>
      <c r="V10" s="2" t="s">
        <v>599</v>
      </c>
      <c r="W10" s="2" t="s">
        <v>599</v>
      </c>
      <c r="X10" s="2" t="s">
        <v>599</v>
      </c>
      <c r="Y10" s="2" t="s">
        <v>599</v>
      </c>
      <c r="Z10" s="2" t="s">
        <v>599</v>
      </c>
      <c r="AA10" s="2" t="s">
        <v>599</v>
      </c>
      <c r="AB10" s="2" t="s">
        <v>599</v>
      </c>
      <c r="AC10" s="2" t="s">
        <v>599</v>
      </c>
      <c r="AD10" s="2" t="s">
        <v>599</v>
      </c>
      <c r="AE10" s="2" t="s">
        <v>599</v>
      </c>
      <c r="AF10" s="2" t="s">
        <v>599</v>
      </c>
      <c r="AG10" s="2" t="s">
        <v>599</v>
      </c>
      <c r="AJ10" s="20">
        <f t="shared" si="0"/>
        <v>0</v>
      </c>
      <c r="AK10" s="20"/>
      <c r="AL10" s="20">
        <f t="shared" si="1"/>
        <v>0</v>
      </c>
      <c r="AM10" s="20" t="str">
        <f t="shared" si="2"/>
        <v/>
      </c>
      <c r="AN10" s="92" t="str">
        <f t="shared" si="3"/>
        <v/>
      </c>
      <c r="AQ10" s="2">
        <f t="shared" si="4"/>
        <v>0</v>
      </c>
    </row>
    <row r="11" spans="1:46" ht="15" customHeight="1" x14ac:dyDescent="0.25">
      <c r="A11" s="2" t="s">
        <v>25</v>
      </c>
      <c r="B11" s="2" t="s">
        <v>26</v>
      </c>
      <c r="C11" s="2">
        <v>2014</v>
      </c>
      <c r="D11" s="2" t="s">
        <v>598</v>
      </c>
      <c r="E11" s="2" t="s">
        <v>598</v>
      </c>
      <c r="F11" s="2" t="s">
        <v>598</v>
      </c>
      <c r="G11" s="2" t="s">
        <v>598</v>
      </c>
      <c r="H11" s="2" t="s">
        <v>598</v>
      </c>
      <c r="I11" s="2" t="s">
        <v>598</v>
      </c>
      <c r="J11" s="2" t="s">
        <v>598</v>
      </c>
      <c r="K11" s="2" t="s">
        <v>598</v>
      </c>
      <c r="L11" s="2" t="s">
        <v>598</v>
      </c>
      <c r="M11" s="2" t="s">
        <v>598</v>
      </c>
      <c r="N11" s="2" t="s">
        <v>598</v>
      </c>
      <c r="O11" s="2" t="s">
        <v>598</v>
      </c>
      <c r="P11" s="2" t="s">
        <v>598</v>
      </c>
      <c r="Q11" s="2" t="s">
        <v>598</v>
      </c>
      <c r="R11" s="2" t="s">
        <v>598</v>
      </c>
      <c r="S11" s="2" t="s">
        <v>598</v>
      </c>
      <c r="T11" s="2" t="s">
        <v>598</v>
      </c>
      <c r="U11" s="2" t="s">
        <v>598</v>
      </c>
      <c r="V11" s="2" t="s">
        <v>598</v>
      </c>
      <c r="W11" s="2" t="s">
        <v>598</v>
      </c>
      <c r="X11" s="2" t="s">
        <v>598</v>
      </c>
      <c r="Y11" s="2" t="s">
        <v>598</v>
      </c>
      <c r="Z11" s="2" t="s">
        <v>598</v>
      </c>
      <c r="AA11" s="2" t="s">
        <v>598</v>
      </c>
      <c r="AB11" s="2" t="s">
        <v>598</v>
      </c>
      <c r="AC11" s="2" t="s">
        <v>598</v>
      </c>
      <c r="AD11" s="2" t="s">
        <v>598</v>
      </c>
      <c r="AE11" s="2" t="s">
        <v>598</v>
      </c>
      <c r="AF11" s="2" t="s">
        <v>598</v>
      </c>
      <c r="AG11" s="2" t="s">
        <v>598</v>
      </c>
      <c r="AJ11" s="20">
        <f t="shared" si="0"/>
        <v>0</v>
      </c>
      <c r="AK11" s="20"/>
      <c r="AL11" s="20">
        <f t="shared" si="1"/>
        <v>0</v>
      </c>
      <c r="AM11" s="20" t="str">
        <f t="shared" si="2"/>
        <v/>
      </c>
      <c r="AN11" s="92" t="str">
        <f t="shared" si="3"/>
        <v/>
      </c>
      <c r="AQ11" s="2">
        <f t="shared" si="4"/>
        <v>0</v>
      </c>
    </row>
    <row r="12" spans="1:46" ht="15" customHeight="1" x14ac:dyDescent="0.2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T12" s="2" t="s">
        <v>599</v>
      </c>
      <c r="U12" s="2" t="s">
        <v>599</v>
      </c>
      <c r="V12" s="2" t="s">
        <v>599</v>
      </c>
      <c r="W12" s="2" t="s">
        <v>599</v>
      </c>
      <c r="X12" s="2" t="s">
        <v>599</v>
      </c>
      <c r="Y12" s="2" t="s">
        <v>599</v>
      </c>
      <c r="Z12" s="2" t="s">
        <v>599</v>
      </c>
      <c r="AA12" s="2" t="s">
        <v>599</v>
      </c>
      <c r="AB12" s="2" t="s">
        <v>599</v>
      </c>
      <c r="AC12" s="2" t="s">
        <v>599</v>
      </c>
      <c r="AD12" s="2" t="s">
        <v>599</v>
      </c>
      <c r="AE12" s="2" t="s">
        <v>599</v>
      </c>
      <c r="AF12" s="2" t="s">
        <v>599</v>
      </c>
      <c r="AG12" s="2" t="s">
        <v>599</v>
      </c>
      <c r="AJ12" s="20">
        <f t="shared" si="0"/>
        <v>0</v>
      </c>
      <c r="AK12" s="20"/>
      <c r="AL12" s="20">
        <f t="shared" si="1"/>
        <v>0</v>
      </c>
      <c r="AM12" s="20" t="str">
        <f t="shared" si="2"/>
        <v/>
      </c>
      <c r="AN12" s="92" t="str">
        <f t="shared" si="3"/>
        <v/>
      </c>
      <c r="AQ12" s="2">
        <f t="shared" si="4"/>
        <v>0</v>
      </c>
    </row>
    <row r="13" spans="1:46" ht="15" customHeight="1" x14ac:dyDescent="0.25">
      <c r="A13" s="2" t="s">
        <v>29</v>
      </c>
      <c r="B13" s="2" t="s">
        <v>30</v>
      </c>
      <c r="C13" s="2">
        <v>2014</v>
      </c>
      <c r="D13" s="2" t="s">
        <v>598</v>
      </c>
      <c r="E13" s="2" t="s">
        <v>598</v>
      </c>
      <c r="F13" s="2" t="s">
        <v>598</v>
      </c>
      <c r="G13" s="2" t="s">
        <v>598</v>
      </c>
      <c r="H13" s="2" t="s">
        <v>598</v>
      </c>
      <c r="I13" s="2" t="s">
        <v>598</v>
      </c>
      <c r="J13" s="2" t="s">
        <v>598</v>
      </c>
      <c r="K13" s="2" t="s">
        <v>598</v>
      </c>
      <c r="L13" s="2" t="s">
        <v>598</v>
      </c>
      <c r="M13" s="2" t="s">
        <v>598</v>
      </c>
      <c r="N13" s="2" t="s">
        <v>598</v>
      </c>
      <c r="O13" s="2" t="s">
        <v>598</v>
      </c>
      <c r="P13" s="2" t="s">
        <v>598</v>
      </c>
      <c r="Q13" s="2" t="s">
        <v>598</v>
      </c>
      <c r="R13" s="2" t="s">
        <v>598</v>
      </c>
      <c r="S13" s="2" t="s">
        <v>598</v>
      </c>
      <c r="T13" s="2" t="s">
        <v>598</v>
      </c>
      <c r="U13" s="2" t="s">
        <v>598</v>
      </c>
      <c r="V13" s="2" t="s">
        <v>598</v>
      </c>
      <c r="W13" s="2" t="s">
        <v>598</v>
      </c>
      <c r="X13" s="2" t="s">
        <v>598</v>
      </c>
      <c r="Y13" s="2" t="s">
        <v>598</v>
      </c>
      <c r="Z13" s="2" t="s">
        <v>598</v>
      </c>
      <c r="AA13" s="2" t="s">
        <v>598</v>
      </c>
      <c r="AB13" s="2" t="s">
        <v>598</v>
      </c>
      <c r="AC13" s="2" t="s">
        <v>598</v>
      </c>
      <c r="AD13" s="2" t="s">
        <v>598</v>
      </c>
      <c r="AE13" s="2" t="s">
        <v>598</v>
      </c>
      <c r="AF13" s="2" t="s">
        <v>598</v>
      </c>
      <c r="AG13" s="2" t="s">
        <v>598</v>
      </c>
      <c r="AJ13" s="20">
        <f t="shared" si="0"/>
        <v>0</v>
      </c>
      <c r="AK13" s="20"/>
      <c r="AL13" s="20">
        <f t="shared" si="1"/>
        <v>0</v>
      </c>
      <c r="AM13" s="20" t="str">
        <f t="shared" si="2"/>
        <v/>
      </c>
      <c r="AN13" s="92" t="str">
        <f t="shared" si="3"/>
        <v/>
      </c>
      <c r="AQ13" s="2">
        <f t="shared" si="4"/>
        <v>0</v>
      </c>
    </row>
    <row r="14" spans="1:46" ht="15" customHeight="1" x14ac:dyDescent="0.25">
      <c r="A14" s="2" t="s">
        <v>31</v>
      </c>
      <c r="B14" s="2" t="s">
        <v>32</v>
      </c>
      <c r="C14" s="2">
        <v>2014</v>
      </c>
      <c r="D14" s="2" t="s">
        <v>598</v>
      </c>
      <c r="E14" s="2" t="s">
        <v>598</v>
      </c>
      <c r="F14" s="2" t="s">
        <v>598</v>
      </c>
      <c r="G14" s="2" t="s">
        <v>598</v>
      </c>
      <c r="H14" s="2" t="s">
        <v>598</v>
      </c>
      <c r="I14" s="2" t="s">
        <v>598</v>
      </c>
      <c r="J14" s="2" t="s">
        <v>598</v>
      </c>
      <c r="K14" s="2" t="s">
        <v>598</v>
      </c>
      <c r="L14" s="2" t="s">
        <v>598</v>
      </c>
      <c r="M14" s="2" t="s">
        <v>598</v>
      </c>
      <c r="N14" s="2" t="s">
        <v>598</v>
      </c>
      <c r="O14" s="2" t="s">
        <v>598</v>
      </c>
      <c r="P14" s="2" t="s">
        <v>598</v>
      </c>
      <c r="Q14" s="2" t="s">
        <v>598</v>
      </c>
      <c r="R14" s="2" t="s">
        <v>598</v>
      </c>
      <c r="S14" s="2" t="s">
        <v>598</v>
      </c>
      <c r="T14" s="2" t="s">
        <v>598</v>
      </c>
      <c r="U14" s="2" t="s">
        <v>598</v>
      </c>
      <c r="V14" s="2" t="s">
        <v>598</v>
      </c>
      <c r="W14" s="2" t="s">
        <v>598</v>
      </c>
      <c r="X14" s="2" t="s">
        <v>598</v>
      </c>
      <c r="Y14" s="2" t="s">
        <v>598</v>
      </c>
      <c r="Z14" s="2" t="s">
        <v>598</v>
      </c>
      <c r="AA14" s="2" t="s">
        <v>598</v>
      </c>
      <c r="AB14" s="2" t="s">
        <v>598</v>
      </c>
      <c r="AC14" s="2" t="s">
        <v>598</v>
      </c>
      <c r="AD14" s="2" t="s">
        <v>598</v>
      </c>
      <c r="AE14" s="2" t="s">
        <v>598</v>
      </c>
      <c r="AF14" s="2" t="s">
        <v>598</v>
      </c>
      <c r="AG14" s="2" t="s">
        <v>598</v>
      </c>
      <c r="AJ14" s="20">
        <f t="shared" si="0"/>
        <v>0</v>
      </c>
      <c r="AK14" s="20"/>
      <c r="AL14" s="20">
        <f t="shared" si="1"/>
        <v>0</v>
      </c>
      <c r="AM14" s="20" t="str">
        <f t="shared" si="2"/>
        <v/>
      </c>
      <c r="AN14" s="92" t="str">
        <f t="shared" si="3"/>
        <v/>
      </c>
      <c r="AQ14" s="2">
        <f t="shared" si="4"/>
        <v>0</v>
      </c>
    </row>
    <row r="15" spans="1:46" ht="15" customHeight="1" x14ac:dyDescent="0.25">
      <c r="A15" s="2" t="s">
        <v>33</v>
      </c>
      <c r="B15" s="2" t="s">
        <v>34</v>
      </c>
      <c r="C15" s="2">
        <v>2014</v>
      </c>
      <c r="D15" s="2" t="s">
        <v>598</v>
      </c>
      <c r="E15" s="2" t="s">
        <v>598</v>
      </c>
      <c r="F15" s="2" t="s">
        <v>598</v>
      </c>
      <c r="G15" s="2" t="s">
        <v>598</v>
      </c>
      <c r="H15" s="2" t="s">
        <v>598</v>
      </c>
      <c r="I15" s="2" t="s">
        <v>598</v>
      </c>
      <c r="J15" s="2" t="s">
        <v>598</v>
      </c>
      <c r="K15" s="2" t="s">
        <v>598</v>
      </c>
      <c r="L15" s="2" t="s">
        <v>598</v>
      </c>
      <c r="M15" s="2" t="s">
        <v>598</v>
      </c>
      <c r="N15" s="2" t="s">
        <v>598</v>
      </c>
      <c r="O15" s="2" t="s">
        <v>598</v>
      </c>
      <c r="P15" s="2" t="s">
        <v>598</v>
      </c>
      <c r="Q15" s="2" t="s">
        <v>598</v>
      </c>
      <c r="R15" s="2" t="s">
        <v>598</v>
      </c>
      <c r="S15" s="2" t="s">
        <v>598</v>
      </c>
      <c r="T15" s="2" t="s">
        <v>598</v>
      </c>
      <c r="U15" s="2" t="s">
        <v>598</v>
      </c>
      <c r="V15" s="2" t="s">
        <v>598</v>
      </c>
      <c r="W15" s="2" t="s">
        <v>598</v>
      </c>
      <c r="X15" s="2" t="s">
        <v>598</v>
      </c>
      <c r="Y15" s="2" t="s">
        <v>598</v>
      </c>
      <c r="Z15" s="2" t="s">
        <v>598</v>
      </c>
      <c r="AA15" s="2" t="s">
        <v>598</v>
      </c>
      <c r="AB15" s="2" t="s">
        <v>598</v>
      </c>
      <c r="AC15" s="2" t="s">
        <v>598</v>
      </c>
      <c r="AD15" s="2" t="s">
        <v>598</v>
      </c>
      <c r="AE15" s="2" t="s">
        <v>598</v>
      </c>
      <c r="AF15" s="2" t="s">
        <v>598</v>
      </c>
      <c r="AG15" s="2" t="s">
        <v>598</v>
      </c>
      <c r="AJ15" s="20">
        <f t="shared" si="0"/>
        <v>0</v>
      </c>
      <c r="AK15" s="20"/>
      <c r="AL15" s="20">
        <f t="shared" si="1"/>
        <v>0</v>
      </c>
      <c r="AM15" s="20" t="str">
        <f t="shared" si="2"/>
        <v/>
      </c>
      <c r="AN15" s="92" t="str">
        <f t="shared" si="3"/>
        <v/>
      </c>
      <c r="AQ15" s="2">
        <f t="shared" si="4"/>
        <v>0</v>
      </c>
    </row>
    <row r="16" spans="1:46" ht="15" customHeight="1" x14ac:dyDescent="0.25">
      <c r="A16" s="2" t="s">
        <v>33</v>
      </c>
      <c r="B16" s="2" t="s">
        <v>35</v>
      </c>
      <c r="C16" s="2">
        <v>2014</v>
      </c>
      <c r="D16" s="2" t="s">
        <v>598</v>
      </c>
      <c r="E16" s="2" t="s">
        <v>598</v>
      </c>
      <c r="F16" s="2" t="s">
        <v>598</v>
      </c>
      <c r="G16" s="2" t="s">
        <v>598</v>
      </c>
      <c r="H16" s="2" t="s">
        <v>598</v>
      </c>
      <c r="I16" s="2" t="s">
        <v>598</v>
      </c>
      <c r="J16" s="2" t="s">
        <v>598</v>
      </c>
      <c r="K16" s="2" t="s">
        <v>598</v>
      </c>
      <c r="L16" s="2" t="s">
        <v>598</v>
      </c>
      <c r="M16" s="2" t="s">
        <v>598</v>
      </c>
      <c r="N16" s="2" t="s">
        <v>598</v>
      </c>
      <c r="O16" s="2" t="s">
        <v>598</v>
      </c>
      <c r="P16" s="2" t="s">
        <v>598</v>
      </c>
      <c r="Q16" s="2" t="s">
        <v>598</v>
      </c>
      <c r="R16" s="2" t="s">
        <v>598</v>
      </c>
      <c r="S16" s="2" t="s">
        <v>598</v>
      </c>
      <c r="T16" s="2" t="s">
        <v>598</v>
      </c>
      <c r="U16" s="2" t="s">
        <v>598</v>
      </c>
      <c r="V16" s="2" t="s">
        <v>598</v>
      </c>
      <c r="W16" s="2" t="s">
        <v>598</v>
      </c>
      <c r="X16" s="2" t="s">
        <v>598</v>
      </c>
      <c r="Y16" s="2" t="s">
        <v>598</v>
      </c>
      <c r="Z16" s="2" t="s">
        <v>598</v>
      </c>
      <c r="AA16" s="2" t="s">
        <v>598</v>
      </c>
      <c r="AB16" s="2" t="s">
        <v>598</v>
      </c>
      <c r="AC16" s="2" t="s">
        <v>598</v>
      </c>
      <c r="AD16" s="2" t="s">
        <v>598</v>
      </c>
      <c r="AE16" s="2" t="s">
        <v>598</v>
      </c>
      <c r="AF16" s="2" t="s">
        <v>598</v>
      </c>
      <c r="AG16" s="2" t="s">
        <v>598</v>
      </c>
      <c r="AJ16" s="20">
        <f t="shared" si="0"/>
        <v>0</v>
      </c>
      <c r="AK16" s="20"/>
      <c r="AL16" s="20">
        <f t="shared" si="1"/>
        <v>0</v>
      </c>
      <c r="AM16" s="20" t="str">
        <f t="shared" si="2"/>
        <v/>
      </c>
      <c r="AN16" s="92" t="str">
        <f t="shared" si="3"/>
        <v/>
      </c>
      <c r="AQ16" s="2">
        <f t="shared" si="4"/>
        <v>0</v>
      </c>
    </row>
    <row r="17" spans="1:43" ht="15" customHeight="1" x14ac:dyDescent="0.25">
      <c r="A17" s="2" t="s">
        <v>33</v>
      </c>
      <c r="B17" s="2" t="s">
        <v>36</v>
      </c>
      <c r="C17" s="2">
        <v>2014</v>
      </c>
      <c r="D17" s="2" t="s">
        <v>598</v>
      </c>
      <c r="E17" s="2" t="s">
        <v>598</v>
      </c>
      <c r="F17" s="2" t="s">
        <v>598</v>
      </c>
      <c r="G17" s="2" t="s">
        <v>598</v>
      </c>
      <c r="H17" s="2" t="s">
        <v>598</v>
      </c>
      <c r="I17" s="2" t="s">
        <v>598</v>
      </c>
      <c r="J17" s="2" t="s">
        <v>598</v>
      </c>
      <c r="K17" s="2" t="s">
        <v>598</v>
      </c>
      <c r="L17" s="2" t="s">
        <v>598</v>
      </c>
      <c r="M17" s="2" t="s">
        <v>598</v>
      </c>
      <c r="N17" s="2" t="s">
        <v>598</v>
      </c>
      <c r="O17" s="2" t="s">
        <v>598</v>
      </c>
      <c r="P17" s="2" t="s">
        <v>598</v>
      </c>
      <c r="Q17" s="2" t="s">
        <v>598</v>
      </c>
      <c r="R17" s="2" t="s">
        <v>598</v>
      </c>
      <c r="S17" s="2" t="s">
        <v>598</v>
      </c>
      <c r="T17" s="2" t="s">
        <v>598</v>
      </c>
      <c r="U17" s="2" t="s">
        <v>598</v>
      </c>
      <c r="V17" s="2" t="s">
        <v>598</v>
      </c>
      <c r="W17" s="2" t="s">
        <v>598</v>
      </c>
      <c r="X17" s="2" t="s">
        <v>598</v>
      </c>
      <c r="Y17" s="2" t="s">
        <v>598</v>
      </c>
      <c r="Z17" s="2" t="s">
        <v>598</v>
      </c>
      <c r="AA17" s="2" t="s">
        <v>598</v>
      </c>
      <c r="AB17" s="2" t="s">
        <v>598</v>
      </c>
      <c r="AC17" s="2" t="s">
        <v>598</v>
      </c>
      <c r="AD17" s="2" t="s">
        <v>598</v>
      </c>
      <c r="AE17" s="2" t="s">
        <v>598</v>
      </c>
      <c r="AF17" s="2" t="s">
        <v>598</v>
      </c>
      <c r="AG17" s="2" t="s">
        <v>598</v>
      </c>
      <c r="AJ17" s="20">
        <f t="shared" si="0"/>
        <v>0</v>
      </c>
      <c r="AK17" s="20"/>
      <c r="AL17" s="20">
        <f t="shared" si="1"/>
        <v>0</v>
      </c>
      <c r="AM17" s="20" t="str">
        <f t="shared" si="2"/>
        <v/>
      </c>
      <c r="AN17" s="92" t="str">
        <f t="shared" si="3"/>
        <v/>
      </c>
      <c r="AQ17" s="2">
        <f t="shared" si="4"/>
        <v>0</v>
      </c>
    </row>
    <row r="18" spans="1:43" ht="15" customHeight="1" x14ac:dyDescent="0.25">
      <c r="A18" s="2" t="s">
        <v>33</v>
      </c>
      <c r="B18" s="2" t="s">
        <v>37</v>
      </c>
      <c r="C18" s="2">
        <v>2014</v>
      </c>
      <c r="D18" s="2" t="s">
        <v>598</v>
      </c>
      <c r="E18" s="2" t="s">
        <v>598</v>
      </c>
      <c r="F18" s="2" t="s">
        <v>598</v>
      </c>
      <c r="G18" s="2" t="s">
        <v>598</v>
      </c>
      <c r="H18" s="2" t="s">
        <v>598</v>
      </c>
      <c r="I18" s="2" t="s">
        <v>598</v>
      </c>
      <c r="J18" s="2" t="s">
        <v>598</v>
      </c>
      <c r="K18" s="2" t="s">
        <v>598</v>
      </c>
      <c r="L18" s="2" t="s">
        <v>598</v>
      </c>
      <c r="M18" s="2" t="s">
        <v>598</v>
      </c>
      <c r="N18" s="2" t="s">
        <v>598</v>
      </c>
      <c r="O18" s="2" t="s">
        <v>598</v>
      </c>
      <c r="P18" s="2" t="s">
        <v>598</v>
      </c>
      <c r="Q18" s="2" t="s">
        <v>598</v>
      </c>
      <c r="R18" s="2" t="s">
        <v>598</v>
      </c>
      <c r="S18" s="2" t="s">
        <v>598</v>
      </c>
      <c r="T18" s="2" t="s">
        <v>598</v>
      </c>
      <c r="U18" s="2" t="s">
        <v>598</v>
      </c>
      <c r="V18" s="2" t="s">
        <v>598</v>
      </c>
      <c r="W18" s="2" t="s">
        <v>598</v>
      </c>
      <c r="X18" s="2" t="s">
        <v>598</v>
      </c>
      <c r="Y18" s="2" t="s">
        <v>598</v>
      </c>
      <c r="Z18" s="2" t="s">
        <v>598</v>
      </c>
      <c r="AA18" s="2" t="s">
        <v>598</v>
      </c>
      <c r="AB18" s="2" t="s">
        <v>598</v>
      </c>
      <c r="AC18" s="2" t="s">
        <v>598</v>
      </c>
      <c r="AD18" s="2" t="s">
        <v>598</v>
      </c>
      <c r="AE18" s="2" t="s">
        <v>598</v>
      </c>
      <c r="AF18" s="2" t="s">
        <v>598</v>
      </c>
      <c r="AG18" s="2" t="s">
        <v>598</v>
      </c>
      <c r="AJ18" s="20">
        <f t="shared" si="0"/>
        <v>0</v>
      </c>
      <c r="AK18" s="20"/>
      <c r="AL18" s="20">
        <f t="shared" si="1"/>
        <v>0</v>
      </c>
      <c r="AM18" s="20" t="str">
        <f t="shared" si="2"/>
        <v/>
      </c>
      <c r="AN18" s="92" t="str">
        <f t="shared" si="3"/>
        <v/>
      </c>
      <c r="AQ18" s="2">
        <f t="shared" si="4"/>
        <v>0</v>
      </c>
    </row>
    <row r="19" spans="1:43" ht="15" customHeight="1" x14ac:dyDescent="0.25">
      <c r="A19" s="2" t="s">
        <v>33</v>
      </c>
      <c r="B19" s="2" t="s">
        <v>38</v>
      </c>
      <c r="C19" s="2">
        <v>2014</v>
      </c>
      <c r="D19" s="2" t="s">
        <v>598</v>
      </c>
      <c r="E19" s="2" t="s">
        <v>598</v>
      </c>
      <c r="F19" s="2" t="s">
        <v>598</v>
      </c>
      <c r="G19" s="2" t="s">
        <v>598</v>
      </c>
      <c r="H19" s="2" t="s">
        <v>598</v>
      </c>
      <c r="I19" s="2" t="s">
        <v>598</v>
      </c>
      <c r="J19" s="2" t="s">
        <v>598</v>
      </c>
      <c r="K19" s="2" t="s">
        <v>598</v>
      </c>
      <c r="L19" s="2" t="s">
        <v>598</v>
      </c>
      <c r="M19" s="2" t="s">
        <v>598</v>
      </c>
      <c r="N19" s="2" t="s">
        <v>598</v>
      </c>
      <c r="O19" s="2" t="s">
        <v>598</v>
      </c>
      <c r="P19" s="2" t="s">
        <v>598</v>
      </c>
      <c r="Q19" s="2" t="s">
        <v>598</v>
      </c>
      <c r="R19" s="2" t="s">
        <v>598</v>
      </c>
      <c r="S19" s="2" t="s">
        <v>598</v>
      </c>
      <c r="T19" s="2" t="s">
        <v>598</v>
      </c>
      <c r="U19" s="2" t="s">
        <v>598</v>
      </c>
      <c r="V19" s="2" t="s">
        <v>598</v>
      </c>
      <c r="W19" s="2" t="s">
        <v>598</v>
      </c>
      <c r="X19" s="2" t="s">
        <v>598</v>
      </c>
      <c r="Y19" s="2" t="s">
        <v>598</v>
      </c>
      <c r="Z19" s="2" t="s">
        <v>598</v>
      </c>
      <c r="AA19" s="2" t="s">
        <v>598</v>
      </c>
      <c r="AB19" s="2" t="s">
        <v>598</v>
      </c>
      <c r="AC19" s="2" t="s">
        <v>598</v>
      </c>
      <c r="AD19" s="2" t="s">
        <v>598</v>
      </c>
      <c r="AE19" s="2" t="s">
        <v>598</v>
      </c>
      <c r="AF19" s="2" t="s">
        <v>598</v>
      </c>
      <c r="AG19" s="2" t="s">
        <v>598</v>
      </c>
      <c r="AJ19" s="20">
        <f t="shared" si="0"/>
        <v>0</v>
      </c>
      <c r="AK19" s="20"/>
      <c r="AL19" s="20">
        <f t="shared" si="1"/>
        <v>0</v>
      </c>
      <c r="AM19" s="20" t="str">
        <f t="shared" si="2"/>
        <v/>
      </c>
      <c r="AN19" s="92" t="str">
        <f t="shared" si="3"/>
        <v/>
      </c>
      <c r="AQ19" s="2">
        <f t="shared" si="4"/>
        <v>0</v>
      </c>
    </row>
    <row r="20" spans="1:43" ht="15" customHeight="1" x14ac:dyDescent="0.25">
      <c r="A20" s="2" t="s">
        <v>33</v>
      </c>
      <c r="B20" s="2" t="s">
        <v>39</v>
      </c>
      <c r="C20" s="2">
        <v>2014</v>
      </c>
      <c r="D20" s="2" t="s">
        <v>598</v>
      </c>
      <c r="E20" s="2" t="s">
        <v>598</v>
      </c>
      <c r="F20" s="2" t="s">
        <v>598</v>
      </c>
      <c r="G20" s="2" t="s">
        <v>598</v>
      </c>
      <c r="H20" s="2" t="s">
        <v>598</v>
      </c>
      <c r="I20" s="2" t="s">
        <v>598</v>
      </c>
      <c r="J20" s="2" t="s">
        <v>598</v>
      </c>
      <c r="K20" s="2" t="s">
        <v>598</v>
      </c>
      <c r="L20" s="2" t="s">
        <v>598</v>
      </c>
      <c r="M20" s="2" t="s">
        <v>598</v>
      </c>
      <c r="N20" s="2" t="s">
        <v>598</v>
      </c>
      <c r="O20" s="2" t="s">
        <v>598</v>
      </c>
      <c r="P20" s="2" t="s">
        <v>598</v>
      </c>
      <c r="Q20" s="2" t="s">
        <v>598</v>
      </c>
      <c r="R20" s="2" t="s">
        <v>598</v>
      </c>
      <c r="S20" s="2" t="s">
        <v>598</v>
      </c>
      <c r="T20" s="2" t="s">
        <v>598</v>
      </c>
      <c r="U20" s="2" t="s">
        <v>598</v>
      </c>
      <c r="V20" s="2" t="s">
        <v>598</v>
      </c>
      <c r="W20" s="2" t="s">
        <v>598</v>
      </c>
      <c r="X20" s="2" t="s">
        <v>598</v>
      </c>
      <c r="Y20" s="2" t="s">
        <v>598</v>
      </c>
      <c r="Z20" s="2" t="s">
        <v>598</v>
      </c>
      <c r="AA20" s="2" t="s">
        <v>598</v>
      </c>
      <c r="AB20" s="2" t="s">
        <v>598</v>
      </c>
      <c r="AC20" s="2" t="s">
        <v>598</v>
      </c>
      <c r="AD20" s="2" t="s">
        <v>598</v>
      </c>
      <c r="AE20" s="2" t="s">
        <v>598</v>
      </c>
      <c r="AF20" s="2" t="s">
        <v>598</v>
      </c>
      <c r="AG20" s="2" t="s">
        <v>598</v>
      </c>
      <c r="AJ20" s="20">
        <f t="shared" si="0"/>
        <v>0</v>
      </c>
      <c r="AK20" s="20"/>
      <c r="AL20" s="20">
        <f t="shared" si="1"/>
        <v>0</v>
      </c>
      <c r="AM20" s="20" t="str">
        <f t="shared" si="2"/>
        <v/>
      </c>
      <c r="AN20" s="92" t="str">
        <f t="shared" si="3"/>
        <v/>
      </c>
      <c r="AQ20" s="2">
        <f t="shared" si="4"/>
        <v>0</v>
      </c>
    </row>
    <row r="21" spans="1:43" ht="15" customHeight="1" x14ac:dyDescent="0.25">
      <c r="A21" s="2" t="s">
        <v>33</v>
      </c>
      <c r="B21" s="2" t="s">
        <v>40</v>
      </c>
      <c r="C21" s="2">
        <v>2014</v>
      </c>
      <c r="D21" s="2" t="s">
        <v>598</v>
      </c>
      <c r="E21" s="2" t="s">
        <v>598</v>
      </c>
      <c r="F21" s="2" t="s">
        <v>598</v>
      </c>
      <c r="G21" s="2" t="s">
        <v>598</v>
      </c>
      <c r="H21" s="2" t="s">
        <v>598</v>
      </c>
      <c r="I21" s="2" t="s">
        <v>598</v>
      </c>
      <c r="J21" s="2" t="s">
        <v>598</v>
      </c>
      <c r="K21" s="2" t="s">
        <v>598</v>
      </c>
      <c r="L21" s="2" t="s">
        <v>598</v>
      </c>
      <c r="M21" s="2" t="s">
        <v>598</v>
      </c>
      <c r="N21" s="2" t="s">
        <v>598</v>
      </c>
      <c r="O21" s="2" t="s">
        <v>598</v>
      </c>
      <c r="P21" s="2" t="s">
        <v>598</v>
      </c>
      <c r="Q21" s="2" t="s">
        <v>598</v>
      </c>
      <c r="R21" s="2" t="s">
        <v>598</v>
      </c>
      <c r="S21" s="2" t="s">
        <v>598</v>
      </c>
      <c r="T21" s="2" t="s">
        <v>598</v>
      </c>
      <c r="U21" s="2" t="s">
        <v>598</v>
      </c>
      <c r="V21" s="2" t="s">
        <v>598</v>
      </c>
      <c r="W21" s="2" t="s">
        <v>598</v>
      </c>
      <c r="X21" s="2" t="s">
        <v>598</v>
      </c>
      <c r="Y21" s="2" t="s">
        <v>598</v>
      </c>
      <c r="Z21" s="2" t="s">
        <v>598</v>
      </c>
      <c r="AA21" s="2" t="s">
        <v>598</v>
      </c>
      <c r="AB21" s="2" t="s">
        <v>598</v>
      </c>
      <c r="AC21" s="2" t="s">
        <v>598</v>
      </c>
      <c r="AD21" s="2" t="s">
        <v>598</v>
      </c>
      <c r="AE21" s="2" t="s">
        <v>598</v>
      </c>
      <c r="AF21" s="2" t="s">
        <v>598</v>
      </c>
      <c r="AG21" s="2" t="s">
        <v>598</v>
      </c>
      <c r="AJ21" s="20">
        <f t="shared" si="0"/>
        <v>0</v>
      </c>
      <c r="AK21" s="20"/>
      <c r="AL21" s="20">
        <f t="shared" si="1"/>
        <v>0</v>
      </c>
      <c r="AM21" s="20" t="str">
        <f t="shared" si="2"/>
        <v/>
      </c>
      <c r="AN21" s="92" t="str">
        <f t="shared" si="3"/>
        <v/>
      </c>
      <c r="AQ21" s="2">
        <f t="shared" si="4"/>
        <v>0</v>
      </c>
    </row>
    <row r="22" spans="1:43" ht="15" customHeight="1" x14ac:dyDescent="0.25">
      <c r="A22" s="2" t="s">
        <v>33</v>
      </c>
      <c r="B22" s="2" t="s">
        <v>41</v>
      </c>
      <c r="C22" s="2">
        <v>2014</v>
      </c>
      <c r="D22" s="2" t="s">
        <v>598</v>
      </c>
      <c r="E22" s="2" t="s">
        <v>598</v>
      </c>
      <c r="F22" s="2" t="s">
        <v>598</v>
      </c>
      <c r="G22" s="2" t="s">
        <v>598</v>
      </c>
      <c r="H22" s="2" t="s">
        <v>598</v>
      </c>
      <c r="I22" s="2" t="s">
        <v>598</v>
      </c>
      <c r="J22" s="2" t="s">
        <v>598</v>
      </c>
      <c r="K22" s="2" t="s">
        <v>598</v>
      </c>
      <c r="L22" s="2" t="s">
        <v>598</v>
      </c>
      <c r="M22" s="2" t="s">
        <v>598</v>
      </c>
      <c r="N22" s="2" t="s">
        <v>598</v>
      </c>
      <c r="O22" s="2" t="s">
        <v>598</v>
      </c>
      <c r="P22" s="2" t="s">
        <v>598</v>
      </c>
      <c r="Q22" s="2" t="s">
        <v>598</v>
      </c>
      <c r="R22" s="2" t="s">
        <v>598</v>
      </c>
      <c r="S22" s="2" t="s">
        <v>598</v>
      </c>
      <c r="T22" s="2" t="s">
        <v>598</v>
      </c>
      <c r="U22" s="2" t="s">
        <v>598</v>
      </c>
      <c r="V22" s="2" t="s">
        <v>598</v>
      </c>
      <c r="W22" s="2" t="s">
        <v>598</v>
      </c>
      <c r="X22" s="2" t="s">
        <v>598</v>
      </c>
      <c r="Y22" s="2" t="s">
        <v>598</v>
      </c>
      <c r="Z22" s="2" t="s">
        <v>598</v>
      </c>
      <c r="AA22" s="2" t="s">
        <v>598</v>
      </c>
      <c r="AB22" s="2" t="s">
        <v>598</v>
      </c>
      <c r="AC22" s="2" t="s">
        <v>598</v>
      </c>
      <c r="AD22" s="2" t="s">
        <v>598</v>
      </c>
      <c r="AE22" s="2" t="s">
        <v>598</v>
      </c>
      <c r="AF22" s="2" t="s">
        <v>598</v>
      </c>
      <c r="AG22" s="2" t="s">
        <v>598</v>
      </c>
      <c r="AJ22" s="20">
        <f t="shared" si="0"/>
        <v>0</v>
      </c>
      <c r="AK22" s="20"/>
      <c r="AL22" s="20">
        <f t="shared" si="1"/>
        <v>0</v>
      </c>
      <c r="AM22" s="20" t="str">
        <f t="shared" si="2"/>
        <v/>
      </c>
      <c r="AN22" s="92" t="str">
        <f t="shared" si="3"/>
        <v/>
      </c>
      <c r="AQ22" s="2">
        <f t="shared" si="4"/>
        <v>0</v>
      </c>
    </row>
    <row r="23" spans="1:43" ht="15" customHeight="1" x14ac:dyDescent="0.25">
      <c r="A23" s="2" t="s">
        <v>33</v>
      </c>
      <c r="B23" s="2" t="s">
        <v>42</v>
      </c>
      <c r="C23" s="2">
        <v>2014</v>
      </c>
      <c r="D23" s="2" t="s">
        <v>598</v>
      </c>
      <c r="E23" s="2" t="s">
        <v>598</v>
      </c>
      <c r="F23" s="2" t="s">
        <v>598</v>
      </c>
      <c r="G23" s="2" t="s">
        <v>598</v>
      </c>
      <c r="H23" s="2" t="s">
        <v>598</v>
      </c>
      <c r="I23" s="2" t="s">
        <v>598</v>
      </c>
      <c r="J23" s="2" t="s">
        <v>598</v>
      </c>
      <c r="K23" s="2" t="s">
        <v>598</v>
      </c>
      <c r="L23" s="2" t="s">
        <v>598</v>
      </c>
      <c r="M23" s="2" t="s">
        <v>598</v>
      </c>
      <c r="N23" s="2" t="s">
        <v>598</v>
      </c>
      <c r="O23" s="2" t="s">
        <v>598</v>
      </c>
      <c r="P23" s="2" t="s">
        <v>598</v>
      </c>
      <c r="Q23" s="2" t="s">
        <v>598</v>
      </c>
      <c r="R23" s="2" t="s">
        <v>598</v>
      </c>
      <c r="S23" s="2" t="s">
        <v>598</v>
      </c>
      <c r="T23" s="2" t="s">
        <v>598</v>
      </c>
      <c r="U23" s="2" t="s">
        <v>598</v>
      </c>
      <c r="V23" s="2" t="s">
        <v>598</v>
      </c>
      <c r="W23" s="2" t="s">
        <v>598</v>
      </c>
      <c r="X23" s="2" t="s">
        <v>598</v>
      </c>
      <c r="Y23" s="2" t="s">
        <v>598</v>
      </c>
      <c r="Z23" s="2" t="s">
        <v>598</v>
      </c>
      <c r="AA23" s="2" t="s">
        <v>598</v>
      </c>
      <c r="AB23" s="2" t="s">
        <v>598</v>
      </c>
      <c r="AC23" s="2" t="s">
        <v>598</v>
      </c>
      <c r="AD23" s="2" t="s">
        <v>598</v>
      </c>
      <c r="AE23" s="2" t="s">
        <v>598</v>
      </c>
      <c r="AF23" s="2" t="s">
        <v>598</v>
      </c>
      <c r="AG23" s="2" t="s">
        <v>598</v>
      </c>
      <c r="AJ23" s="20">
        <f t="shared" si="0"/>
        <v>0</v>
      </c>
      <c r="AK23" s="20"/>
      <c r="AL23" s="20">
        <f t="shared" si="1"/>
        <v>0</v>
      </c>
      <c r="AM23" s="20" t="str">
        <f t="shared" si="2"/>
        <v/>
      </c>
      <c r="AN23" s="92" t="str">
        <f t="shared" si="3"/>
        <v/>
      </c>
      <c r="AQ23" s="2">
        <f t="shared" si="4"/>
        <v>0</v>
      </c>
    </row>
    <row r="24" spans="1:43" ht="15" customHeight="1" x14ac:dyDescent="0.25">
      <c r="A24" s="2" t="s">
        <v>33</v>
      </c>
      <c r="B24" s="2" t="s">
        <v>43</v>
      </c>
      <c r="C24" s="2">
        <v>2014</v>
      </c>
      <c r="D24" s="2" t="s">
        <v>598</v>
      </c>
      <c r="E24" s="2" t="s">
        <v>598</v>
      </c>
      <c r="F24" s="2" t="s">
        <v>598</v>
      </c>
      <c r="G24" s="2" t="s">
        <v>598</v>
      </c>
      <c r="H24" s="2" t="s">
        <v>598</v>
      </c>
      <c r="I24" s="2" t="s">
        <v>598</v>
      </c>
      <c r="J24" s="2" t="s">
        <v>598</v>
      </c>
      <c r="K24" s="2" t="s">
        <v>598</v>
      </c>
      <c r="L24" s="2" t="s">
        <v>598</v>
      </c>
      <c r="M24" s="2" t="s">
        <v>598</v>
      </c>
      <c r="N24" s="2" t="s">
        <v>598</v>
      </c>
      <c r="O24" s="2" t="s">
        <v>598</v>
      </c>
      <c r="P24" s="2" t="s">
        <v>598</v>
      </c>
      <c r="Q24" s="2" t="s">
        <v>598</v>
      </c>
      <c r="R24" s="2" t="s">
        <v>598</v>
      </c>
      <c r="S24" s="2" t="s">
        <v>598</v>
      </c>
      <c r="T24" s="2" t="s">
        <v>598</v>
      </c>
      <c r="U24" s="2" t="s">
        <v>598</v>
      </c>
      <c r="V24" s="2" t="s">
        <v>598</v>
      </c>
      <c r="W24" s="2" t="s">
        <v>598</v>
      </c>
      <c r="X24" s="2" t="s">
        <v>598</v>
      </c>
      <c r="Y24" s="2" t="s">
        <v>598</v>
      </c>
      <c r="Z24" s="2" t="s">
        <v>598</v>
      </c>
      <c r="AA24" s="2" t="s">
        <v>598</v>
      </c>
      <c r="AB24" s="2" t="s">
        <v>598</v>
      </c>
      <c r="AC24" s="2" t="s">
        <v>598</v>
      </c>
      <c r="AD24" s="2" t="s">
        <v>598</v>
      </c>
      <c r="AE24" s="2" t="s">
        <v>598</v>
      </c>
      <c r="AF24" s="2" t="s">
        <v>598</v>
      </c>
      <c r="AG24" s="2" t="s">
        <v>598</v>
      </c>
      <c r="AJ24" s="20">
        <f t="shared" si="0"/>
        <v>0</v>
      </c>
      <c r="AK24" s="20"/>
      <c r="AL24" s="20">
        <f t="shared" si="1"/>
        <v>0</v>
      </c>
      <c r="AM24" s="20" t="str">
        <f t="shared" si="2"/>
        <v/>
      </c>
      <c r="AN24" s="92" t="str">
        <f t="shared" si="3"/>
        <v/>
      </c>
      <c r="AQ24" s="2">
        <f t="shared" si="4"/>
        <v>0</v>
      </c>
    </row>
    <row r="25" spans="1:43" ht="15" customHeight="1" x14ac:dyDescent="0.25">
      <c r="A25" s="2" t="s">
        <v>44</v>
      </c>
      <c r="B25" s="2" t="s">
        <v>45</v>
      </c>
      <c r="C25" s="2">
        <v>2014</v>
      </c>
      <c r="D25" s="2" t="s">
        <v>598</v>
      </c>
      <c r="E25" s="2" t="s">
        <v>598</v>
      </c>
      <c r="F25" s="2" t="s">
        <v>598</v>
      </c>
      <c r="G25" s="2" t="s">
        <v>598</v>
      </c>
      <c r="H25" s="2" t="s">
        <v>598</v>
      </c>
      <c r="I25" s="2" t="s">
        <v>598</v>
      </c>
      <c r="J25" s="2" t="s">
        <v>598</v>
      </c>
      <c r="K25" s="2" t="s">
        <v>598</v>
      </c>
      <c r="L25" s="2" t="s">
        <v>598</v>
      </c>
      <c r="M25" s="2" t="s">
        <v>598</v>
      </c>
      <c r="N25" s="2" t="s">
        <v>598</v>
      </c>
      <c r="O25" s="2" t="s">
        <v>598</v>
      </c>
      <c r="P25" s="2" t="s">
        <v>598</v>
      </c>
      <c r="Q25" s="2" t="s">
        <v>598</v>
      </c>
      <c r="R25" s="2" t="s">
        <v>598</v>
      </c>
      <c r="S25" s="2" t="s">
        <v>598</v>
      </c>
      <c r="T25" s="2" t="s">
        <v>598</v>
      </c>
      <c r="U25" s="2" t="s">
        <v>598</v>
      </c>
      <c r="V25" s="2" t="s">
        <v>598</v>
      </c>
      <c r="W25" s="2" t="s">
        <v>598</v>
      </c>
      <c r="X25" s="2" t="s">
        <v>598</v>
      </c>
      <c r="Y25" s="2" t="s">
        <v>598</v>
      </c>
      <c r="Z25" s="2" t="s">
        <v>598</v>
      </c>
      <c r="AA25" s="2" t="s">
        <v>598</v>
      </c>
      <c r="AB25" s="2" t="s">
        <v>598</v>
      </c>
      <c r="AC25" s="2" t="s">
        <v>598</v>
      </c>
      <c r="AD25" s="2" t="s">
        <v>598</v>
      </c>
      <c r="AE25" s="2" t="s">
        <v>598</v>
      </c>
      <c r="AF25" s="2" t="s">
        <v>598</v>
      </c>
      <c r="AG25" s="2" t="s">
        <v>598</v>
      </c>
      <c r="AJ25" s="20">
        <f t="shared" si="0"/>
        <v>0</v>
      </c>
      <c r="AK25" s="20"/>
      <c r="AL25" s="20">
        <f t="shared" si="1"/>
        <v>0</v>
      </c>
      <c r="AM25" s="20" t="str">
        <f t="shared" si="2"/>
        <v/>
      </c>
      <c r="AN25" s="92" t="str">
        <f t="shared" si="3"/>
        <v/>
      </c>
      <c r="AQ25" s="2">
        <f t="shared" si="4"/>
        <v>0</v>
      </c>
    </row>
    <row r="26" spans="1:43" ht="15" customHeight="1" x14ac:dyDescent="0.25">
      <c r="A26" s="2" t="s">
        <v>44</v>
      </c>
      <c r="B26" s="2" t="s">
        <v>46</v>
      </c>
      <c r="C26" s="2">
        <v>2014</v>
      </c>
      <c r="D26" s="2">
        <v>113.36</v>
      </c>
      <c r="E26" s="2">
        <v>30.07</v>
      </c>
      <c r="F26" s="2" t="s">
        <v>598</v>
      </c>
      <c r="G26" s="2" t="s">
        <v>598</v>
      </c>
      <c r="H26" s="2" t="s">
        <v>598</v>
      </c>
      <c r="I26" s="2">
        <v>159.54</v>
      </c>
      <c r="J26" s="2" t="s">
        <v>598</v>
      </c>
      <c r="K26" s="2">
        <v>1.18</v>
      </c>
      <c r="L26" s="2" t="s">
        <v>598</v>
      </c>
      <c r="M26" s="2" t="s">
        <v>598</v>
      </c>
      <c r="N26" s="2" t="s">
        <v>598</v>
      </c>
      <c r="O26" s="2" t="s">
        <v>598</v>
      </c>
      <c r="P26" s="2">
        <v>0.68</v>
      </c>
      <c r="Q26" s="2" t="s">
        <v>598</v>
      </c>
      <c r="R26" s="2" t="s">
        <v>598</v>
      </c>
      <c r="S26" s="2" t="s">
        <v>598</v>
      </c>
      <c r="T26" s="2" t="s">
        <v>598</v>
      </c>
      <c r="U26" s="2" t="s">
        <v>598</v>
      </c>
      <c r="V26" s="2" t="s">
        <v>8</v>
      </c>
      <c r="W26" s="2" t="s">
        <v>598</v>
      </c>
      <c r="X26" s="2" t="s">
        <v>598</v>
      </c>
      <c r="Y26" s="2" t="s">
        <v>598</v>
      </c>
      <c r="Z26" s="2">
        <v>0.88</v>
      </c>
      <c r="AA26" s="2" t="s">
        <v>598</v>
      </c>
      <c r="AB26" s="2" t="s">
        <v>598</v>
      </c>
      <c r="AC26" s="2" t="s">
        <v>598</v>
      </c>
      <c r="AD26" s="2" t="s">
        <v>598</v>
      </c>
      <c r="AE26" s="2">
        <v>145.94</v>
      </c>
      <c r="AF26" s="2" t="s">
        <v>598</v>
      </c>
      <c r="AG26" s="2">
        <v>10.86</v>
      </c>
      <c r="AJ26" s="20">
        <f t="shared" si="0"/>
        <v>159.54000000000002</v>
      </c>
      <c r="AK26" s="20"/>
      <c r="AL26" s="20">
        <f t="shared" si="1"/>
        <v>113.36</v>
      </c>
      <c r="AM26" s="20">
        <f t="shared" si="2"/>
        <v>30.07</v>
      </c>
      <c r="AN26" s="92">
        <f t="shared" si="3"/>
        <v>0.89902218879277918</v>
      </c>
      <c r="AQ26" s="2">
        <f t="shared" si="4"/>
        <v>148.68</v>
      </c>
    </row>
    <row r="27" spans="1:43" ht="15" customHeight="1" x14ac:dyDescent="0.25">
      <c r="A27" s="2" t="s">
        <v>44</v>
      </c>
      <c r="B27" s="2" t="s">
        <v>47</v>
      </c>
      <c r="C27" s="2">
        <v>2014</v>
      </c>
      <c r="D27" s="2" t="s">
        <v>598</v>
      </c>
      <c r="E27" s="2" t="s">
        <v>598</v>
      </c>
      <c r="F27" s="2" t="s">
        <v>598</v>
      </c>
      <c r="G27" s="2" t="s">
        <v>598</v>
      </c>
      <c r="H27" s="2" t="s">
        <v>598</v>
      </c>
      <c r="I27" s="2" t="s">
        <v>598</v>
      </c>
      <c r="J27" s="2" t="s">
        <v>598</v>
      </c>
      <c r="K27" s="2" t="s">
        <v>598</v>
      </c>
      <c r="L27" s="2" t="s">
        <v>598</v>
      </c>
      <c r="M27" s="2" t="s">
        <v>598</v>
      </c>
      <c r="N27" s="2" t="s">
        <v>598</v>
      </c>
      <c r="O27" s="2" t="s">
        <v>598</v>
      </c>
      <c r="P27" s="2" t="s">
        <v>598</v>
      </c>
      <c r="Q27" s="2" t="s">
        <v>598</v>
      </c>
      <c r="R27" s="2" t="s">
        <v>598</v>
      </c>
      <c r="S27" s="2" t="s">
        <v>598</v>
      </c>
      <c r="T27" s="2" t="s">
        <v>598</v>
      </c>
      <c r="U27" s="2" t="s">
        <v>598</v>
      </c>
      <c r="V27" s="2" t="s">
        <v>598</v>
      </c>
      <c r="W27" s="2" t="s">
        <v>598</v>
      </c>
      <c r="X27" s="2" t="s">
        <v>598</v>
      </c>
      <c r="Y27" s="2" t="s">
        <v>598</v>
      </c>
      <c r="Z27" s="2" t="s">
        <v>598</v>
      </c>
      <c r="AA27" s="2" t="s">
        <v>598</v>
      </c>
      <c r="AB27" s="2" t="s">
        <v>598</v>
      </c>
      <c r="AC27" s="2" t="s">
        <v>598</v>
      </c>
      <c r="AD27" s="2" t="s">
        <v>598</v>
      </c>
      <c r="AE27" s="2" t="s">
        <v>598</v>
      </c>
      <c r="AF27" s="2" t="s">
        <v>598</v>
      </c>
      <c r="AG27" s="2" t="s">
        <v>598</v>
      </c>
      <c r="AJ27" s="20">
        <f t="shared" si="0"/>
        <v>0</v>
      </c>
      <c r="AK27" s="20"/>
      <c r="AL27" s="20">
        <f t="shared" si="1"/>
        <v>0</v>
      </c>
      <c r="AM27" s="20" t="str">
        <f t="shared" si="2"/>
        <v/>
      </c>
      <c r="AN27" s="92" t="str">
        <f t="shared" si="3"/>
        <v/>
      </c>
      <c r="AQ27" s="2">
        <f t="shared" si="4"/>
        <v>0</v>
      </c>
    </row>
    <row r="28" spans="1:43" ht="15" customHeight="1" x14ac:dyDescent="0.25">
      <c r="A28" s="2" t="s">
        <v>48</v>
      </c>
      <c r="B28" s="2" t="s">
        <v>49</v>
      </c>
      <c r="C28" s="2">
        <v>2014</v>
      </c>
      <c r="D28" s="2" t="s">
        <v>598</v>
      </c>
      <c r="E28" s="2" t="s">
        <v>598</v>
      </c>
      <c r="F28" s="2" t="s">
        <v>598</v>
      </c>
      <c r="G28" s="2" t="s">
        <v>598</v>
      </c>
      <c r="H28" s="2" t="s">
        <v>598</v>
      </c>
      <c r="I28" s="2" t="s">
        <v>598</v>
      </c>
      <c r="J28" s="2" t="s">
        <v>598</v>
      </c>
      <c r="K28" s="2" t="s">
        <v>598</v>
      </c>
      <c r="L28" s="2" t="s">
        <v>598</v>
      </c>
      <c r="M28" s="2" t="s">
        <v>598</v>
      </c>
      <c r="N28" s="2" t="s">
        <v>598</v>
      </c>
      <c r="O28" s="2" t="s">
        <v>598</v>
      </c>
      <c r="P28" s="2" t="s">
        <v>598</v>
      </c>
      <c r="Q28" s="2" t="s">
        <v>598</v>
      </c>
      <c r="R28" s="2" t="s">
        <v>598</v>
      </c>
      <c r="S28" s="2" t="s">
        <v>598</v>
      </c>
      <c r="T28" s="2" t="s">
        <v>598</v>
      </c>
      <c r="U28" s="2" t="s">
        <v>598</v>
      </c>
      <c r="V28" s="2" t="s">
        <v>598</v>
      </c>
      <c r="W28" s="2" t="s">
        <v>598</v>
      </c>
      <c r="X28" s="2" t="s">
        <v>598</v>
      </c>
      <c r="Y28" s="2" t="s">
        <v>598</v>
      </c>
      <c r="Z28" s="2" t="s">
        <v>598</v>
      </c>
      <c r="AA28" s="2" t="s">
        <v>598</v>
      </c>
      <c r="AB28" s="2" t="s">
        <v>598</v>
      </c>
      <c r="AC28" s="2" t="s">
        <v>598</v>
      </c>
      <c r="AD28" s="2" t="s">
        <v>598</v>
      </c>
      <c r="AE28" s="2" t="s">
        <v>598</v>
      </c>
      <c r="AF28" s="2" t="s">
        <v>598</v>
      </c>
      <c r="AG28" s="2" t="s">
        <v>598</v>
      </c>
      <c r="AJ28" s="20">
        <f t="shared" si="0"/>
        <v>0</v>
      </c>
      <c r="AK28" s="20"/>
      <c r="AL28" s="20">
        <f t="shared" si="1"/>
        <v>0</v>
      </c>
      <c r="AM28" s="20" t="str">
        <f t="shared" si="2"/>
        <v/>
      </c>
      <c r="AN28" s="92" t="str">
        <f t="shared" si="3"/>
        <v/>
      </c>
      <c r="AQ28" s="2">
        <f t="shared" si="4"/>
        <v>0</v>
      </c>
    </row>
    <row r="29" spans="1:43" ht="15" customHeight="1" x14ac:dyDescent="0.25">
      <c r="A29" s="2" t="s">
        <v>48</v>
      </c>
      <c r="B29" s="2" t="s">
        <v>50</v>
      </c>
      <c r="C29" s="2">
        <v>2014</v>
      </c>
      <c r="D29" s="2" t="s">
        <v>598</v>
      </c>
      <c r="E29" s="2" t="s">
        <v>598</v>
      </c>
      <c r="F29" s="2" t="s">
        <v>598</v>
      </c>
      <c r="G29" s="2" t="s">
        <v>598</v>
      </c>
      <c r="H29" s="2" t="s">
        <v>598</v>
      </c>
      <c r="I29" s="2" t="s">
        <v>598</v>
      </c>
      <c r="J29" s="2" t="s">
        <v>598</v>
      </c>
      <c r="K29" s="2" t="s">
        <v>598</v>
      </c>
      <c r="L29" s="2" t="s">
        <v>598</v>
      </c>
      <c r="M29" s="2" t="s">
        <v>598</v>
      </c>
      <c r="N29" s="2" t="s">
        <v>598</v>
      </c>
      <c r="O29" s="2" t="s">
        <v>598</v>
      </c>
      <c r="P29" s="2" t="s">
        <v>598</v>
      </c>
      <c r="Q29" s="2" t="s">
        <v>598</v>
      </c>
      <c r="R29" s="2" t="s">
        <v>598</v>
      </c>
      <c r="S29" s="2" t="s">
        <v>598</v>
      </c>
      <c r="T29" s="2" t="s">
        <v>598</v>
      </c>
      <c r="U29" s="2" t="s">
        <v>598</v>
      </c>
      <c r="V29" s="2" t="s">
        <v>598</v>
      </c>
      <c r="W29" s="2" t="s">
        <v>598</v>
      </c>
      <c r="X29" s="2" t="s">
        <v>598</v>
      </c>
      <c r="Y29" s="2" t="s">
        <v>598</v>
      </c>
      <c r="Z29" s="2" t="s">
        <v>598</v>
      </c>
      <c r="AA29" s="2" t="s">
        <v>598</v>
      </c>
      <c r="AB29" s="2" t="s">
        <v>598</v>
      </c>
      <c r="AC29" s="2" t="s">
        <v>598</v>
      </c>
      <c r="AD29" s="2" t="s">
        <v>598</v>
      </c>
      <c r="AE29" s="2" t="s">
        <v>598</v>
      </c>
      <c r="AF29" s="2" t="s">
        <v>598</v>
      </c>
      <c r="AG29" s="2" t="s">
        <v>598</v>
      </c>
      <c r="AJ29" s="20">
        <f t="shared" si="0"/>
        <v>0</v>
      </c>
      <c r="AK29" s="20"/>
      <c r="AL29" s="20">
        <f t="shared" si="1"/>
        <v>0</v>
      </c>
      <c r="AM29" s="20" t="str">
        <f t="shared" si="2"/>
        <v/>
      </c>
      <c r="AN29" s="92" t="str">
        <f t="shared" si="3"/>
        <v/>
      </c>
      <c r="AQ29" s="2">
        <f t="shared" si="4"/>
        <v>0</v>
      </c>
    </row>
    <row r="30" spans="1:43" ht="15" customHeight="1" x14ac:dyDescent="0.25">
      <c r="A30" s="2" t="s">
        <v>51</v>
      </c>
      <c r="B30" s="2" t="s">
        <v>52</v>
      </c>
      <c r="C30" s="2">
        <v>2014</v>
      </c>
      <c r="D30" s="2">
        <v>154.85300000000001</v>
      </c>
      <c r="E30" s="2">
        <v>36.593000000000004</v>
      </c>
      <c r="F30" s="2" t="s">
        <v>598</v>
      </c>
      <c r="G30" s="2" t="s">
        <v>598</v>
      </c>
      <c r="H30" s="2" t="s">
        <v>598</v>
      </c>
      <c r="I30" s="2">
        <v>213.744</v>
      </c>
      <c r="J30" s="2" t="s">
        <v>598</v>
      </c>
      <c r="K30" s="2">
        <v>1.0269999999999999</v>
      </c>
      <c r="L30" s="2" t="s">
        <v>598</v>
      </c>
      <c r="M30" s="2" t="s">
        <v>598</v>
      </c>
      <c r="N30" s="2" t="s">
        <v>598</v>
      </c>
      <c r="O30" s="2" t="s">
        <v>598</v>
      </c>
      <c r="P30" s="2" t="s">
        <v>598</v>
      </c>
      <c r="Q30" s="2" t="s">
        <v>598</v>
      </c>
      <c r="R30" s="2" t="s">
        <v>598</v>
      </c>
      <c r="S30" s="2" t="s">
        <v>598</v>
      </c>
      <c r="T30" s="2" t="s">
        <v>598</v>
      </c>
      <c r="U30" s="2" t="s">
        <v>598</v>
      </c>
      <c r="V30" s="2" t="s">
        <v>598</v>
      </c>
      <c r="W30" s="2" t="s">
        <v>598</v>
      </c>
      <c r="X30" s="2" t="s">
        <v>598</v>
      </c>
      <c r="Y30" s="2" t="s">
        <v>598</v>
      </c>
      <c r="Z30" s="2" t="s">
        <v>598</v>
      </c>
      <c r="AA30" s="2" t="s">
        <v>598</v>
      </c>
      <c r="AB30" s="2" t="s">
        <v>598</v>
      </c>
      <c r="AC30" s="2" t="s">
        <v>598</v>
      </c>
      <c r="AD30" s="2" t="s">
        <v>598</v>
      </c>
      <c r="AE30" s="2">
        <v>212.71700000000001</v>
      </c>
      <c r="AF30" s="2" t="s">
        <v>598</v>
      </c>
      <c r="AG30" s="2" t="s">
        <v>598</v>
      </c>
      <c r="AJ30" s="20">
        <f t="shared" si="0"/>
        <v>213.744</v>
      </c>
      <c r="AK30" s="20"/>
      <c r="AL30" s="20">
        <f t="shared" si="1"/>
        <v>154.85300000000001</v>
      </c>
      <c r="AM30" s="20">
        <f t="shared" si="2"/>
        <v>36.593000000000004</v>
      </c>
      <c r="AN30" s="92">
        <f t="shared" si="3"/>
        <v>0.89567894303465845</v>
      </c>
      <c r="AQ30" s="2">
        <f t="shared" si="4"/>
        <v>213.744</v>
      </c>
    </row>
    <row r="31" spans="1:43" ht="15" customHeight="1" x14ac:dyDescent="0.25">
      <c r="A31" s="2" t="s">
        <v>51</v>
      </c>
      <c r="B31" s="2" t="s">
        <v>53</v>
      </c>
      <c r="C31" s="2">
        <v>2014</v>
      </c>
      <c r="D31" s="2" t="s">
        <v>598</v>
      </c>
      <c r="E31" s="2" t="s">
        <v>598</v>
      </c>
      <c r="F31" s="2" t="s">
        <v>598</v>
      </c>
      <c r="G31" s="2" t="s">
        <v>598</v>
      </c>
      <c r="H31" s="2" t="s">
        <v>598</v>
      </c>
      <c r="I31" s="2" t="s">
        <v>598</v>
      </c>
      <c r="J31" s="2" t="s">
        <v>598</v>
      </c>
      <c r="K31" s="2" t="s">
        <v>598</v>
      </c>
      <c r="L31" s="2" t="s">
        <v>598</v>
      </c>
      <c r="M31" s="2" t="s">
        <v>598</v>
      </c>
      <c r="N31" s="2" t="s">
        <v>598</v>
      </c>
      <c r="O31" s="2" t="s">
        <v>598</v>
      </c>
      <c r="P31" s="2" t="s">
        <v>598</v>
      </c>
      <c r="Q31" s="2" t="s">
        <v>598</v>
      </c>
      <c r="R31" s="2" t="s">
        <v>598</v>
      </c>
      <c r="S31" s="2" t="s">
        <v>598</v>
      </c>
      <c r="T31" s="2" t="s">
        <v>598</v>
      </c>
      <c r="U31" s="2" t="s">
        <v>598</v>
      </c>
      <c r="V31" s="2" t="s">
        <v>598</v>
      </c>
      <c r="W31" s="2" t="s">
        <v>598</v>
      </c>
      <c r="X31" s="2" t="s">
        <v>598</v>
      </c>
      <c r="Y31" s="2" t="s">
        <v>598</v>
      </c>
      <c r="Z31" s="2" t="s">
        <v>598</v>
      </c>
      <c r="AA31" s="2" t="s">
        <v>598</v>
      </c>
      <c r="AB31" s="2" t="s">
        <v>598</v>
      </c>
      <c r="AC31" s="2" t="s">
        <v>598</v>
      </c>
      <c r="AD31" s="2" t="s">
        <v>598</v>
      </c>
      <c r="AE31" s="2" t="s">
        <v>598</v>
      </c>
      <c r="AF31" s="2" t="s">
        <v>598</v>
      </c>
      <c r="AG31" s="2" t="s">
        <v>598</v>
      </c>
      <c r="AJ31" s="20">
        <f t="shared" si="0"/>
        <v>0</v>
      </c>
      <c r="AK31" s="20"/>
      <c r="AL31" s="20">
        <f t="shared" si="1"/>
        <v>0</v>
      </c>
      <c r="AM31" s="20" t="str">
        <f t="shared" si="2"/>
        <v/>
      </c>
      <c r="AN31" s="92" t="str">
        <f t="shared" si="3"/>
        <v/>
      </c>
      <c r="AQ31" s="2">
        <f t="shared" si="4"/>
        <v>0</v>
      </c>
    </row>
    <row r="32" spans="1:43" ht="15" customHeight="1" x14ac:dyDescent="0.25">
      <c r="A32" s="2" t="s">
        <v>51</v>
      </c>
      <c r="B32" s="2" t="s">
        <v>54</v>
      </c>
      <c r="C32" s="2">
        <v>2014</v>
      </c>
      <c r="D32" s="2" t="s">
        <v>598</v>
      </c>
      <c r="E32" s="2" t="s">
        <v>598</v>
      </c>
      <c r="F32" s="2" t="s">
        <v>598</v>
      </c>
      <c r="G32" s="2" t="s">
        <v>598</v>
      </c>
      <c r="H32" s="2" t="s">
        <v>598</v>
      </c>
      <c r="I32" s="2" t="s">
        <v>598</v>
      </c>
      <c r="J32" s="2" t="s">
        <v>598</v>
      </c>
      <c r="K32" s="2" t="s">
        <v>598</v>
      </c>
      <c r="L32" s="2" t="s">
        <v>598</v>
      </c>
      <c r="M32" s="2" t="s">
        <v>598</v>
      </c>
      <c r="N32" s="2" t="s">
        <v>598</v>
      </c>
      <c r="O32" s="2" t="s">
        <v>598</v>
      </c>
      <c r="P32" s="2" t="s">
        <v>598</v>
      </c>
      <c r="Q32" s="2" t="s">
        <v>598</v>
      </c>
      <c r="R32" s="2" t="s">
        <v>598</v>
      </c>
      <c r="S32" s="2" t="s">
        <v>598</v>
      </c>
      <c r="T32" s="2" t="s">
        <v>598</v>
      </c>
      <c r="U32" s="2" t="s">
        <v>598</v>
      </c>
      <c r="V32" s="2" t="s">
        <v>598</v>
      </c>
      <c r="W32" s="2" t="s">
        <v>598</v>
      </c>
      <c r="X32" s="2" t="s">
        <v>598</v>
      </c>
      <c r="Y32" s="2" t="s">
        <v>598</v>
      </c>
      <c r="Z32" s="2" t="s">
        <v>598</v>
      </c>
      <c r="AA32" s="2" t="s">
        <v>598</v>
      </c>
      <c r="AB32" s="2" t="s">
        <v>598</v>
      </c>
      <c r="AC32" s="2" t="s">
        <v>598</v>
      </c>
      <c r="AD32" s="2" t="s">
        <v>598</v>
      </c>
      <c r="AE32" s="2" t="s">
        <v>598</v>
      </c>
      <c r="AF32" s="2" t="s">
        <v>598</v>
      </c>
      <c r="AG32" s="2" t="s">
        <v>598</v>
      </c>
      <c r="AJ32" s="20">
        <f t="shared" si="0"/>
        <v>0</v>
      </c>
      <c r="AK32" s="20"/>
      <c r="AL32" s="20">
        <f t="shared" si="1"/>
        <v>0</v>
      </c>
      <c r="AM32" s="20" t="str">
        <f t="shared" si="2"/>
        <v/>
      </c>
      <c r="AN32" s="92" t="str">
        <f t="shared" si="3"/>
        <v/>
      </c>
      <c r="AQ32" s="2">
        <f t="shared" si="4"/>
        <v>0</v>
      </c>
    </row>
    <row r="33" spans="1:43" ht="15" customHeight="1" x14ac:dyDescent="0.25">
      <c r="A33" s="2" t="s">
        <v>55</v>
      </c>
      <c r="B33" s="2" t="s">
        <v>56</v>
      </c>
      <c r="C33" s="2">
        <v>2014</v>
      </c>
      <c r="D33" s="2">
        <v>572.66099999999994</v>
      </c>
      <c r="E33" s="2">
        <v>110.41800000000001</v>
      </c>
      <c r="F33" s="2" t="s">
        <v>598</v>
      </c>
      <c r="G33" s="2" t="s">
        <v>598</v>
      </c>
      <c r="H33" s="2" t="s">
        <v>598</v>
      </c>
      <c r="I33" s="2">
        <v>792.91800000000001</v>
      </c>
      <c r="J33" s="2" t="s">
        <v>598</v>
      </c>
      <c r="K33" s="2" t="s">
        <v>598</v>
      </c>
      <c r="L33" s="2">
        <v>8.0869999999999997</v>
      </c>
      <c r="M33" s="2" t="s">
        <v>598</v>
      </c>
      <c r="N33" s="2" t="s">
        <v>598</v>
      </c>
      <c r="O33" s="2" t="s">
        <v>598</v>
      </c>
      <c r="P33" s="2">
        <v>386.44799999999998</v>
      </c>
      <c r="Q33" s="2">
        <v>30.905999999999999</v>
      </c>
      <c r="R33" s="2">
        <v>47.165999999999997</v>
      </c>
      <c r="S33" s="2" t="s">
        <v>598</v>
      </c>
      <c r="T33" s="2" t="s">
        <v>598</v>
      </c>
      <c r="U33" s="2" t="s">
        <v>598</v>
      </c>
      <c r="V33" s="2" t="s">
        <v>598</v>
      </c>
      <c r="W33" s="2" t="s">
        <v>598</v>
      </c>
      <c r="X33" s="2" t="s">
        <v>598</v>
      </c>
      <c r="Y33" s="2" t="s">
        <v>598</v>
      </c>
      <c r="Z33" s="2" t="s">
        <v>598</v>
      </c>
      <c r="AA33" s="2" t="s">
        <v>598</v>
      </c>
      <c r="AB33" s="2" t="s">
        <v>598</v>
      </c>
      <c r="AC33" s="2" t="s">
        <v>598</v>
      </c>
      <c r="AD33" s="2" t="s">
        <v>598</v>
      </c>
      <c r="AE33" s="2">
        <v>313.63</v>
      </c>
      <c r="AF33" s="2" t="s">
        <v>598</v>
      </c>
      <c r="AG33" s="2">
        <v>6.681</v>
      </c>
      <c r="AJ33" s="20">
        <f t="shared" si="0"/>
        <v>792.91800000000001</v>
      </c>
      <c r="AK33" s="20"/>
      <c r="AL33" s="20">
        <f t="shared" si="1"/>
        <v>572.66099999999994</v>
      </c>
      <c r="AM33" s="20">
        <f t="shared" si="2"/>
        <v>110.41800000000001</v>
      </c>
      <c r="AN33" s="92">
        <f t="shared" si="3"/>
        <v>0.86147495705735011</v>
      </c>
      <c r="AQ33" s="2">
        <f t="shared" si="4"/>
        <v>786.23699999999997</v>
      </c>
    </row>
    <row r="34" spans="1:43" ht="15" customHeight="1" x14ac:dyDescent="0.25">
      <c r="A34" s="2" t="s">
        <v>55</v>
      </c>
      <c r="B34" s="2" t="s">
        <v>57</v>
      </c>
      <c r="C34" s="2">
        <v>2014</v>
      </c>
      <c r="D34" s="2" t="s">
        <v>598</v>
      </c>
      <c r="E34" s="2" t="s">
        <v>598</v>
      </c>
      <c r="F34" s="2" t="s">
        <v>598</v>
      </c>
      <c r="G34" s="2" t="s">
        <v>598</v>
      </c>
      <c r="H34" s="2" t="s">
        <v>598</v>
      </c>
      <c r="I34" s="2" t="s">
        <v>598</v>
      </c>
      <c r="J34" s="2" t="s">
        <v>598</v>
      </c>
      <c r="K34" s="2" t="s">
        <v>598</v>
      </c>
      <c r="L34" s="2" t="s">
        <v>598</v>
      </c>
      <c r="M34" s="2" t="s">
        <v>598</v>
      </c>
      <c r="N34" s="2" t="s">
        <v>598</v>
      </c>
      <c r="O34" s="2" t="s">
        <v>598</v>
      </c>
      <c r="P34" s="2" t="s">
        <v>598</v>
      </c>
      <c r="Q34" s="2" t="s">
        <v>598</v>
      </c>
      <c r="R34" s="2" t="s">
        <v>598</v>
      </c>
      <c r="S34" s="2" t="s">
        <v>598</v>
      </c>
      <c r="T34" s="2" t="s">
        <v>598</v>
      </c>
      <c r="U34" s="2" t="s">
        <v>598</v>
      </c>
      <c r="V34" s="2" t="s">
        <v>598</v>
      </c>
      <c r="W34" s="2" t="s">
        <v>598</v>
      </c>
      <c r="X34" s="2" t="s">
        <v>598</v>
      </c>
      <c r="Y34" s="2" t="s">
        <v>598</v>
      </c>
      <c r="Z34" s="2" t="s">
        <v>598</v>
      </c>
      <c r="AA34" s="2" t="s">
        <v>598</v>
      </c>
      <c r="AB34" s="2" t="s">
        <v>598</v>
      </c>
      <c r="AC34" s="2" t="s">
        <v>598</v>
      </c>
      <c r="AD34" s="2" t="s">
        <v>598</v>
      </c>
      <c r="AE34" s="2" t="s">
        <v>598</v>
      </c>
      <c r="AF34" s="2" t="s">
        <v>598</v>
      </c>
      <c r="AG34" s="2" t="s">
        <v>598</v>
      </c>
      <c r="AJ34" s="20">
        <f t="shared" si="0"/>
        <v>0</v>
      </c>
      <c r="AK34" s="20"/>
      <c r="AL34" s="20">
        <f t="shared" si="1"/>
        <v>0</v>
      </c>
      <c r="AM34" s="20" t="str">
        <f t="shared" si="2"/>
        <v/>
      </c>
      <c r="AN34" s="92" t="str">
        <f t="shared" si="3"/>
        <v/>
      </c>
      <c r="AQ34" s="2">
        <f t="shared" si="4"/>
        <v>0</v>
      </c>
    </row>
    <row r="35" spans="1:43" ht="15" customHeight="1" x14ac:dyDescent="0.25">
      <c r="A35" s="2" t="s">
        <v>58</v>
      </c>
      <c r="B35" s="2" t="s">
        <v>59</v>
      </c>
      <c r="C35" s="2">
        <v>2014</v>
      </c>
      <c r="D35" s="2" t="s">
        <v>598</v>
      </c>
      <c r="E35" s="2" t="s">
        <v>598</v>
      </c>
      <c r="F35" s="2" t="s">
        <v>598</v>
      </c>
      <c r="G35" s="2" t="s">
        <v>598</v>
      </c>
      <c r="H35" s="2" t="s">
        <v>598</v>
      </c>
      <c r="I35" s="2" t="s">
        <v>598</v>
      </c>
      <c r="J35" s="2" t="s">
        <v>598</v>
      </c>
      <c r="K35" s="2" t="s">
        <v>598</v>
      </c>
      <c r="L35" s="2" t="s">
        <v>598</v>
      </c>
      <c r="M35" s="2" t="s">
        <v>598</v>
      </c>
      <c r="N35" s="2" t="s">
        <v>598</v>
      </c>
      <c r="O35" s="2" t="s">
        <v>598</v>
      </c>
      <c r="P35" s="2" t="s">
        <v>598</v>
      </c>
      <c r="Q35" s="2" t="s">
        <v>598</v>
      </c>
      <c r="R35" s="2" t="s">
        <v>598</v>
      </c>
      <c r="S35" s="2" t="s">
        <v>598</v>
      </c>
      <c r="T35" s="2" t="s">
        <v>598</v>
      </c>
      <c r="U35" s="2" t="s">
        <v>598</v>
      </c>
      <c r="V35" s="2" t="s">
        <v>598</v>
      </c>
      <c r="W35" s="2" t="s">
        <v>598</v>
      </c>
      <c r="X35" s="2" t="s">
        <v>598</v>
      </c>
      <c r="Y35" s="2" t="s">
        <v>598</v>
      </c>
      <c r="Z35" s="2" t="s">
        <v>598</v>
      </c>
      <c r="AA35" s="2" t="s">
        <v>598</v>
      </c>
      <c r="AB35" s="2" t="s">
        <v>598</v>
      </c>
      <c r="AC35" s="2" t="s">
        <v>598</v>
      </c>
      <c r="AD35" s="2" t="s">
        <v>598</v>
      </c>
      <c r="AE35" s="2" t="s">
        <v>598</v>
      </c>
      <c r="AF35" s="2" t="s">
        <v>598</v>
      </c>
      <c r="AG35" s="2" t="s">
        <v>598</v>
      </c>
      <c r="AJ35" s="20">
        <f t="shared" si="0"/>
        <v>0</v>
      </c>
      <c r="AK35" s="20"/>
      <c r="AL35" s="20">
        <f t="shared" si="1"/>
        <v>0</v>
      </c>
      <c r="AM35" s="20" t="str">
        <f t="shared" si="2"/>
        <v/>
      </c>
      <c r="AN35" s="92" t="str">
        <f t="shared" si="3"/>
        <v/>
      </c>
      <c r="AQ35" s="2">
        <f t="shared" si="4"/>
        <v>0</v>
      </c>
    </row>
    <row r="36" spans="1:43" ht="15" customHeight="1" x14ac:dyDescent="0.2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T36" s="2" t="s">
        <v>599</v>
      </c>
      <c r="U36" s="2" t="s">
        <v>599</v>
      </c>
      <c r="V36" s="2" t="s">
        <v>599</v>
      </c>
      <c r="W36" s="2" t="s">
        <v>599</v>
      </c>
      <c r="X36" s="2" t="s">
        <v>599</v>
      </c>
      <c r="Y36" s="2" t="s">
        <v>599</v>
      </c>
      <c r="Z36" s="2" t="s">
        <v>599</v>
      </c>
      <c r="AA36" s="2" t="s">
        <v>599</v>
      </c>
      <c r="AB36" s="2" t="s">
        <v>599</v>
      </c>
      <c r="AC36" s="2" t="s">
        <v>599</v>
      </c>
      <c r="AD36" s="2" t="s">
        <v>599</v>
      </c>
      <c r="AE36" s="2" t="s">
        <v>599</v>
      </c>
      <c r="AF36" s="2" t="s">
        <v>599</v>
      </c>
      <c r="AG36" s="2" t="s">
        <v>599</v>
      </c>
      <c r="AJ36" s="20">
        <f t="shared" si="0"/>
        <v>0</v>
      </c>
      <c r="AK36" s="20"/>
      <c r="AL36" s="20">
        <f t="shared" si="1"/>
        <v>0</v>
      </c>
      <c r="AM36" s="20" t="str">
        <f t="shared" si="2"/>
        <v/>
      </c>
      <c r="AN36" s="92" t="str">
        <f t="shared" si="3"/>
        <v/>
      </c>
      <c r="AQ36" s="2">
        <f t="shared" si="4"/>
        <v>0</v>
      </c>
    </row>
    <row r="37" spans="1:43" ht="15" customHeight="1" x14ac:dyDescent="0.2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T37" s="2" t="s">
        <v>599</v>
      </c>
      <c r="U37" s="2" t="s">
        <v>599</v>
      </c>
      <c r="V37" s="2" t="s">
        <v>599</v>
      </c>
      <c r="W37" s="2" t="s">
        <v>599</v>
      </c>
      <c r="X37" s="2" t="s">
        <v>599</v>
      </c>
      <c r="Y37" s="2" t="s">
        <v>599</v>
      </c>
      <c r="Z37" s="2" t="s">
        <v>599</v>
      </c>
      <c r="AA37" s="2" t="s">
        <v>599</v>
      </c>
      <c r="AB37" s="2" t="s">
        <v>599</v>
      </c>
      <c r="AC37" s="2" t="s">
        <v>599</v>
      </c>
      <c r="AD37" s="2" t="s">
        <v>599</v>
      </c>
      <c r="AE37" s="2" t="s">
        <v>599</v>
      </c>
      <c r="AF37" s="2" t="s">
        <v>599</v>
      </c>
      <c r="AG37" s="2" t="s">
        <v>599</v>
      </c>
      <c r="AJ37" s="20">
        <f t="shared" si="0"/>
        <v>0</v>
      </c>
      <c r="AK37" s="20"/>
      <c r="AL37" s="20">
        <f t="shared" si="1"/>
        <v>0</v>
      </c>
      <c r="AM37" s="20" t="str">
        <f t="shared" si="2"/>
        <v/>
      </c>
      <c r="AN37" s="92" t="str">
        <f t="shared" si="3"/>
        <v/>
      </c>
      <c r="AQ37" s="2">
        <f t="shared" si="4"/>
        <v>0</v>
      </c>
    </row>
    <row r="38" spans="1:43" ht="15" customHeight="1" x14ac:dyDescent="0.25">
      <c r="A38" s="2" t="s">
        <v>63</v>
      </c>
      <c r="B38" s="2" t="s">
        <v>64</v>
      </c>
      <c r="C38" s="2">
        <v>2014</v>
      </c>
      <c r="D38" s="2" t="s">
        <v>598</v>
      </c>
      <c r="E38" s="2" t="s">
        <v>598</v>
      </c>
      <c r="F38" s="2" t="s">
        <v>598</v>
      </c>
      <c r="G38" s="2" t="s">
        <v>598</v>
      </c>
      <c r="H38" s="2" t="s">
        <v>598</v>
      </c>
      <c r="I38" s="2" t="s">
        <v>598</v>
      </c>
      <c r="J38" s="2" t="s">
        <v>598</v>
      </c>
      <c r="K38" s="2" t="s">
        <v>598</v>
      </c>
      <c r="L38" s="2" t="s">
        <v>598</v>
      </c>
      <c r="M38" s="2" t="s">
        <v>598</v>
      </c>
      <c r="N38" s="2" t="s">
        <v>598</v>
      </c>
      <c r="O38" s="2" t="s">
        <v>598</v>
      </c>
      <c r="P38" s="2" t="s">
        <v>598</v>
      </c>
      <c r="Q38" s="2" t="s">
        <v>598</v>
      </c>
      <c r="R38" s="2" t="s">
        <v>598</v>
      </c>
      <c r="S38" s="2" t="s">
        <v>598</v>
      </c>
      <c r="T38" s="2" t="s">
        <v>598</v>
      </c>
      <c r="U38" s="2" t="s">
        <v>598</v>
      </c>
      <c r="V38" s="2" t="s">
        <v>598</v>
      </c>
      <c r="W38" s="2" t="s">
        <v>598</v>
      </c>
      <c r="X38" s="2" t="s">
        <v>598</v>
      </c>
      <c r="Y38" s="2" t="s">
        <v>598</v>
      </c>
      <c r="Z38" s="2" t="s">
        <v>598</v>
      </c>
      <c r="AA38" s="2" t="s">
        <v>598</v>
      </c>
      <c r="AB38" s="2" t="s">
        <v>598</v>
      </c>
      <c r="AC38" s="2" t="s">
        <v>598</v>
      </c>
      <c r="AD38" s="2" t="s">
        <v>598</v>
      </c>
      <c r="AE38" s="2" t="s">
        <v>598</v>
      </c>
      <c r="AF38" s="2" t="s">
        <v>598</v>
      </c>
      <c r="AG38" s="2" t="s">
        <v>598</v>
      </c>
      <c r="AJ38" s="20">
        <f t="shared" si="0"/>
        <v>0</v>
      </c>
      <c r="AK38" s="20"/>
      <c r="AL38" s="20">
        <f t="shared" si="1"/>
        <v>0</v>
      </c>
      <c r="AM38" s="20" t="str">
        <f t="shared" si="2"/>
        <v/>
      </c>
      <c r="AN38" s="92" t="str">
        <f t="shared" si="3"/>
        <v/>
      </c>
      <c r="AQ38" s="2">
        <f t="shared" si="4"/>
        <v>0</v>
      </c>
    </row>
    <row r="39" spans="1:43" ht="15" customHeight="1" x14ac:dyDescent="0.25">
      <c r="A39" s="2" t="s">
        <v>65</v>
      </c>
      <c r="B39" s="2" t="s">
        <v>66</v>
      </c>
      <c r="C39" s="2">
        <v>2014</v>
      </c>
      <c r="D39" s="2" t="s">
        <v>598</v>
      </c>
      <c r="E39" s="2" t="s">
        <v>598</v>
      </c>
      <c r="F39" s="2" t="s">
        <v>598</v>
      </c>
      <c r="G39" s="2" t="s">
        <v>598</v>
      </c>
      <c r="H39" s="2" t="s">
        <v>598</v>
      </c>
      <c r="I39" s="2" t="s">
        <v>598</v>
      </c>
      <c r="J39" s="2" t="s">
        <v>598</v>
      </c>
      <c r="K39" s="2" t="s">
        <v>598</v>
      </c>
      <c r="L39" s="2" t="s">
        <v>598</v>
      </c>
      <c r="M39" s="2" t="s">
        <v>598</v>
      </c>
      <c r="N39" s="2" t="s">
        <v>598</v>
      </c>
      <c r="O39" s="2" t="s">
        <v>598</v>
      </c>
      <c r="P39" s="2" t="s">
        <v>598</v>
      </c>
      <c r="Q39" s="2" t="s">
        <v>598</v>
      </c>
      <c r="R39" s="2" t="s">
        <v>598</v>
      </c>
      <c r="S39" s="2" t="s">
        <v>598</v>
      </c>
      <c r="T39" s="2" t="s">
        <v>598</v>
      </c>
      <c r="U39" s="2" t="s">
        <v>598</v>
      </c>
      <c r="V39" s="2" t="s">
        <v>598</v>
      </c>
      <c r="W39" s="2" t="s">
        <v>598</v>
      </c>
      <c r="X39" s="2" t="s">
        <v>598</v>
      </c>
      <c r="Y39" s="2" t="s">
        <v>598</v>
      </c>
      <c r="Z39" s="2" t="s">
        <v>598</v>
      </c>
      <c r="AA39" s="2" t="s">
        <v>598</v>
      </c>
      <c r="AB39" s="2" t="s">
        <v>598</v>
      </c>
      <c r="AC39" s="2" t="s">
        <v>598</v>
      </c>
      <c r="AD39" s="2" t="s">
        <v>598</v>
      </c>
      <c r="AE39" s="2" t="s">
        <v>598</v>
      </c>
      <c r="AF39" s="2" t="s">
        <v>598</v>
      </c>
      <c r="AG39" s="2" t="s">
        <v>598</v>
      </c>
      <c r="AJ39" s="20">
        <f t="shared" si="0"/>
        <v>0</v>
      </c>
      <c r="AK39" s="20"/>
      <c r="AL39" s="20">
        <f t="shared" si="1"/>
        <v>0</v>
      </c>
      <c r="AM39" s="20" t="str">
        <f t="shared" si="2"/>
        <v/>
      </c>
      <c r="AN39" s="92" t="str">
        <f t="shared" si="3"/>
        <v/>
      </c>
      <c r="AQ39" s="2">
        <f t="shared" si="4"/>
        <v>0</v>
      </c>
    </row>
    <row r="40" spans="1:43" ht="15" customHeight="1" x14ac:dyDescent="0.25">
      <c r="A40" s="2" t="s">
        <v>65</v>
      </c>
      <c r="B40" s="2" t="s">
        <v>67</v>
      </c>
      <c r="C40" s="2">
        <v>2014</v>
      </c>
      <c r="D40" s="2">
        <v>308.75</v>
      </c>
      <c r="E40" s="2">
        <v>82.971000000000004</v>
      </c>
      <c r="F40" s="2" t="s">
        <v>598</v>
      </c>
      <c r="G40" s="2" t="s">
        <v>598</v>
      </c>
      <c r="H40" s="2" t="s">
        <v>598</v>
      </c>
      <c r="I40" s="2">
        <v>498.28199999999998</v>
      </c>
      <c r="J40" s="2" t="s">
        <v>598</v>
      </c>
      <c r="K40" s="2">
        <v>0.26300000000000001</v>
      </c>
      <c r="L40" s="2" t="s">
        <v>598</v>
      </c>
      <c r="M40" s="2" t="s">
        <v>598</v>
      </c>
      <c r="N40" s="2" t="s">
        <v>598</v>
      </c>
      <c r="O40" s="2" t="s">
        <v>598</v>
      </c>
      <c r="P40" s="2">
        <v>306.55099999999999</v>
      </c>
      <c r="Q40" s="2">
        <v>0</v>
      </c>
      <c r="R40" s="2">
        <v>82.275000000000006</v>
      </c>
      <c r="S40" s="2">
        <v>0</v>
      </c>
      <c r="T40" s="2" t="s">
        <v>598</v>
      </c>
      <c r="U40" s="2">
        <v>48.927999999999997</v>
      </c>
      <c r="V40" s="2" t="s">
        <v>8</v>
      </c>
      <c r="W40" s="2" t="s">
        <v>598</v>
      </c>
      <c r="X40" s="2" t="s">
        <v>598</v>
      </c>
      <c r="Y40" s="2" t="s">
        <v>598</v>
      </c>
      <c r="Z40" s="2" t="s">
        <v>598</v>
      </c>
      <c r="AA40" s="2" t="s">
        <v>598</v>
      </c>
      <c r="AB40" s="2" t="s">
        <v>598</v>
      </c>
      <c r="AC40" s="2" t="s">
        <v>598</v>
      </c>
      <c r="AD40" s="2" t="s">
        <v>598</v>
      </c>
      <c r="AE40" s="2" t="s">
        <v>598</v>
      </c>
      <c r="AF40" s="2" t="s">
        <v>598</v>
      </c>
      <c r="AG40" s="2">
        <v>60.265000000000001</v>
      </c>
      <c r="AJ40" s="20">
        <f t="shared" si="0"/>
        <v>498.28199999999993</v>
      </c>
      <c r="AK40" s="20"/>
      <c r="AL40" s="20">
        <f t="shared" si="1"/>
        <v>308.75</v>
      </c>
      <c r="AM40" s="20">
        <f t="shared" si="2"/>
        <v>82.971000000000004</v>
      </c>
      <c r="AN40" s="92">
        <f t="shared" si="3"/>
        <v>0.78614318799394733</v>
      </c>
      <c r="AQ40" s="2">
        <f t="shared" si="4"/>
        <v>438.01699999999994</v>
      </c>
    </row>
    <row r="41" spans="1:43" ht="15" customHeight="1" x14ac:dyDescent="0.25">
      <c r="A41" s="2" t="s">
        <v>68</v>
      </c>
      <c r="B41" s="2" t="s">
        <v>69</v>
      </c>
      <c r="C41" s="2">
        <v>2014</v>
      </c>
      <c r="D41" s="2" t="s">
        <v>598</v>
      </c>
      <c r="E41" s="2" t="s">
        <v>598</v>
      </c>
      <c r="F41" s="2" t="s">
        <v>598</v>
      </c>
      <c r="G41" s="2" t="s">
        <v>598</v>
      </c>
      <c r="H41" s="2" t="s">
        <v>598</v>
      </c>
      <c r="I41" s="2" t="s">
        <v>598</v>
      </c>
      <c r="J41" s="2" t="s">
        <v>598</v>
      </c>
      <c r="K41" s="2" t="s">
        <v>598</v>
      </c>
      <c r="L41" s="2" t="s">
        <v>598</v>
      </c>
      <c r="M41" s="2" t="s">
        <v>598</v>
      </c>
      <c r="N41" s="2" t="s">
        <v>598</v>
      </c>
      <c r="O41" s="2" t="s">
        <v>598</v>
      </c>
      <c r="P41" s="2" t="s">
        <v>598</v>
      </c>
      <c r="Q41" s="2" t="s">
        <v>598</v>
      </c>
      <c r="R41" s="2" t="s">
        <v>598</v>
      </c>
      <c r="S41" s="2" t="s">
        <v>598</v>
      </c>
      <c r="T41" s="2" t="s">
        <v>598</v>
      </c>
      <c r="U41" s="2" t="s">
        <v>598</v>
      </c>
      <c r="V41" s="2" t="s">
        <v>598</v>
      </c>
      <c r="W41" s="2" t="s">
        <v>598</v>
      </c>
      <c r="X41" s="2" t="s">
        <v>598</v>
      </c>
      <c r="Y41" s="2" t="s">
        <v>598</v>
      </c>
      <c r="Z41" s="2" t="s">
        <v>598</v>
      </c>
      <c r="AA41" s="2" t="s">
        <v>598</v>
      </c>
      <c r="AB41" s="2" t="s">
        <v>598</v>
      </c>
      <c r="AC41" s="2" t="s">
        <v>598</v>
      </c>
      <c r="AD41" s="2" t="s">
        <v>598</v>
      </c>
      <c r="AE41" s="2" t="s">
        <v>598</v>
      </c>
      <c r="AF41" s="2" t="s">
        <v>598</v>
      </c>
      <c r="AG41" s="2" t="s">
        <v>598</v>
      </c>
      <c r="AJ41" s="20">
        <f t="shared" si="0"/>
        <v>0</v>
      </c>
      <c r="AK41" s="20"/>
      <c r="AL41" s="20">
        <f t="shared" si="1"/>
        <v>0</v>
      </c>
      <c r="AM41" s="20" t="str">
        <f t="shared" si="2"/>
        <v/>
      </c>
      <c r="AN41" s="92" t="str">
        <f t="shared" si="3"/>
        <v/>
      </c>
      <c r="AQ41" s="2">
        <f t="shared" si="4"/>
        <v>0</v>
      </c>
    </row>
    <row r="42" spans="1:43" ht="15" customHeight="1" x14ac:dyDescent="0.25">
      <c r="A42" s="2" t="s">
        <v>68</v>
      </c>
      <c r="B42" s="2" t="s">
        <v>70</v>
      </c>
      <c r="C42" s="2">
        <v>2014</v>
      </c>
      <c r="D42" s="2" t="s">
        <v>598</v>
      </c>
      <c r="E42" s="2" t="s">
        <v>598</v>
      </c>
      <c r="F42" s="2" t="s">
        <v>598</v>
      </c>
      <c r="G42" s="2" t="s">
        <v>598</v>
      </c>
      <c r="H42" s="2" t="s">
        <v>598</v>
      </c>
      <c r="I42" s="2" t="s">
        <v>598</v>
      </c>
      <c r="J42" s="2" t="s">
        <v>598</v>
      </c>
      <c r="K42" s="2" t="s">
        <v>598</v>
      </c>
      <c r="L42" s="2" t="s">
        <v>598</v>
      </c>
      <c r="M42" s="2" t="s">
        <v>598</v>
      </c>
      <c r="N42" s="2" t="s">
        <v>598</v>
      </c>
      <c r="O42" s="2" t="s">
        <v>598</v>
      </c>
      <c r="P42" s="2" t="s">
        <v>598</v>
      </c>
      <c r="Q42" s="2" t="s">
        <v>598</v>
      </c>
      <c r="R42" s="2" t="s">
        <v>598</v>
      </c>
      <c r="S42" s="2" t="s">
        <v>598</v>
      </c>
      <c r="T42" s="2" t="s">
        <v>598</v>
      </c>
      <c r="U42" s="2" t="s">
        <v>598</v>
      </c>
      <c r="V42" s="2" t="s">
        <v>598</v>
      </c>
      <c r="W42" s="2" t="s">
        <v>598</v>
      </c>
      <c r="X42" s="2" t="s">
        <v>598</v>
      </c>
      <c r="Y42" s="2" t="s">
        <v>598</v>
      </c>
      <c r="Z42" s="2" t="s">
        <v>598</v>
      </c>
      <c r="AA42" s="2" t="s">
        <v>598</v>
      </c>
      <c r="AB42" s="2" t="s">
        <v>598</v>
      </c>
      <c r="AC42" s="2" t="s">
        <v>598</v>
      </c>
      <c r="AD42" s="2" t="s">
        <v>598</v>
      </c>
      <c r="AE42" s="2" t="s">
        <v>598</v>
      </c>
      <c r="AF42" s="2" t="s">
        <v>598</v>
      </c>
      <c r="AG42" s="2" t="s">
        <v>598</v>
      </c>
      <c r="AJ42" s="20">
        <f t="shared" si="0"/>
        <v>0</v>
      </c>
      <c r="AK42" s="20"/>
      <c r="AL42" s="20">
        <f t="shared" si="1"/>
        <v>0</v>
      </c>
      <c r="AM42" s="20" t="str">
        <f t="shared" si="2"/>
        <v/>
      </c>
      <c r="AN42" s="92" t="str">
        <f t="shared" si="3"/>
        <v/>
      </c>
      <c r="AQ42" s="2">
        <f t="shared" si="4"/>
        <v>0</v>
      </c>
    </row>
    <row r="43" spans="1:43" ht="15" customHeight="1" x14ac:dyDescent="0.25">
      <c r="A43" s="2" t="s">
        <v>71</v>
      </c>
      <c r="B43" s="2" t="s">
        <v>72</v>
      </c>
      <c r="C43" s="2">
        <v>2014</v>
      </c>
      <c r="D43" s="2" t="s">
        <v>598</v>
      </c>
      <c r="E43" s="2" t="s">
        <v>598</v>
      </c>
      <c r="F43" s="2" t="s">
        <v>598</v>
      </c>
      <c r="G43" s="2" t="s">
        <v>598</v>
      </c>
      <c r="H43" s="2" t="s">
        <v>598</v>
      </c>
      <c r="I43" s="2" t="s">
        <v>598</v>
      </c>
      <c r="J43" s="2" t="s">
        <v>598</v>
      </c>
      <c r="K43" s="2" t="s">
        <v>598</v>
      </c>
      <c r="L43" s="2" t="s">
        <v>598</v>
      </c>
      <c r="M43" s="2" t="s">
        <v>598</v>
      </c>
      <c r="N43" s="2" t="s">
        <v>598</v>
      </c>
      <c r="O43" s="2" t="s">
        <v>598</v>
      </c>
      <c r="P43" s="2" t="s">
        <v>598</v>
      </c>
      <c r="Q43" s="2" t="s">
        <v>598</v>
      </c>
      <c r="R43" s="2" t="s">
        <v>598</v>
      </c>
      <c r="S43" s="2" t="s">
        <v>598</v>
      </c>
      <c r="T43" s="2" t="s">
        <v>598</v>
      </c>
      <c r="U43" s="2" t="s">
        <v>598</v>
      </c>
      <c r="V43" s="2" t="s">
        <v>598</v>
      </c>
      <c r="W43" s="2" t="s">
        <v>598</v>
      </c>
      <c r="X43" s="2" t="s">
        <v>598</v>
      </c>
      <c r="Y43" s="2" t="s">
        <v>598</v>
      </c>
      <c r="Z43" s="2" t="s">
        <v>598</v>
      </c>
      <c r="AA43" s="2" t="s">
        <v>598</v>
      </c>
      <c r="AB43" s="2" t="s">
        <v>598</v>
      </c>
      <c r="AC43" s="2" t="s">
        <v>598</v>
      </c>
      <c r="AD43" s="2" t="s">
        <v>598</v>
      </c>
      <c r="AE43" s="2" t="s">
        <v>598</v>
      </c>
      <c r="AF43" s="2" t="s">
        <v>598</v>
      </c>
      <c r="AG43" s="2" t="s">
        <v>598</v>
      </c>
      <c r="AJ43" s="20">
        <f t="shared" si="0"/>
        <v>0</v>
      </c>
      <c r="AK43" s="20"/>
      <c r="AL43" s="20">
        <f t="shared" si="1"/>
        <v>0</v>
      </c>
      <c r="AM43" s="20" t="str">
        <f t="shared" si="2"/>
        <v/>
      </c>
      <c r="AN43" s="92" t="str">
        <f t="shared" si="3"/>
        <v/>
      </c>
      <c r="AQ43" s="2">
        <f t="shared" si="4"/>
        <v>0</v>
      </c>
    </row>
    <row r="44" spans="1:43" ht="15" customHeight="1" x14ac:dyDescent="0.25">
      <c r="A44" s="2" t="s">
        <v>71</v>
      </c>
      <c r="B44" s="2" t="s">
        <v>73</v>
      </c>
      <c r="C44" s="2">
        <v>2014</v>
      </c>
      <c r="D44" s="2" t="s">
        <v>598</v>
      </c>
      <c r="E44" s="2" t="s">
        <v>598</v>
      </c>
      <c r="F44" s="2" t="s">
        <v>598</v>
      </c>
      <c r="G44" s="2" t="s">
        <v>598</v>
      </c>
      <c r="H44" s="2" t="s">
        <v>598</v>
      </c>
      <c r="I44" s="2" t="s">
        <v>598</v>
      </c>
      <c r="J44" s="2" t="s">
        <v>598</v>
      </c>
      <c r="K44" s="2" t="s">
        <v>598</v>
      </c>
      <c r="L44" s="2" t="s">
        <v>598</v>
      </c>
      <c r="M44" s="2" t="s">
        <v>598</v>
      </c>
      <c r="N44" s="2" t="s">
        <v>598</v>
      </c>
      <c r="O44" s="2" t="s">
        <v>598</v>
      </c>
      <c r="P44" s="2" t="s">
        <v>598</v>
      </c>
      <c r="Q44" s="2" t="s">
        <v>598</v>
      </c>
      <c r="R44" s="2" t="s">
        <v>598</v>
      </c>
      <c r="S44" s="2" t="s">
        <v>598</v>
      </c>
      <c r="T44" s="2" t="s">
        <v>598</v>
      </c>
      <c r="U44" s="2" t="s">
        <v>598</v>
      </c>
      <c r="V44" s="2" t="s">
        <v>598</v>
      </c>
      <c r="W44" s="2" t="s">
        <v>598</v>
      </c>
      <c r="X44" s="2" t="s">
        <v>598</v>
      </c>
      <c r="Y44" s="2" t="s">
        <v>598</v>
      </c>
      <c r="Z44" s="2" t="s">
        <v>598</v>
      </c>
      <c r="AA44" s="2" t="s">
        <v>598</v>
      </c>
      <c r="AB44" s="2" t="s">
        <v>598</v>
      </c>
      <c r="AC44" s="2" t="s">
        <v>598</v>
      </c>
      <c r="AD44" s="2" t="s">
        <v>598</v>
      </c>
      <c r="AE44" s="2" t="s">
        <v>598</v>
      </c>
      <c r="AF44" s="2" t="s">
        <v>598</v>
      </c>
      <c r="AG44" s="2" t="s">
        <v>598</v>
      </c>
      <c r="AJ44" s="20">
        <f t="shared" si="0"/>
        <v>0</v>
      </c>
      <c r="AK44" s="20"/>
      <c r="AL44" s="20">
        <f t="shared" si="1"/>
        <v>0</v>
      </c>
      <c r="AM44" s="20" t="str">
        <f t="shared" si="2"/>
        <v/>
      </c>
      <c r="AN44" s="92" t="str">
        <f t="shared" si="3"/>
        <v/>
      </c>
      <c r="AQ44" s="2">
        <f t="shared" si="4"/>
        <v>0</v>
      </c>
    </row>
    <row r="45" spans="1:43" ht="15" customHeight="1" x14ac:dyDescent="0.25">
      <c r="A45" s="2" t="s">
        <v>71</v>
      </c>
      <c r="B45" s="2" t="s">
        <v>74</v>
      </c>
      <c r="C45" s="2">
        <v>2014</v>
      </c>
      <c r="D45" s="2" t="s">
        <v>598</v>
      </c>
      <c r="E45" s="2" t="s">
        <v>598</v>
      </c>
      <c r="F45" s="2" t="s">
        <v>598</v>
      </c>
      <c r="G45" s="2" t="s">
        <v>598</v>
      </c>
      <c r="H45" s="2" t="s">
        <v>598</v>
      </c>
      <c r="I45" s="2" t="s">
        <v>598</v>
      </c>
      <c r="J45" s="2" t="s">
        <v>598</v>
      </c>
      <c r="K45" s="2" t="s">
        <v>598</v>
      </c>
      <c r="L45" s="2" t="s">
        <v>598</v>
      </c>
      <c r="M45" s="2" t="s">
        <v>598</v>
      </c>
      <c r="N45" s="2" t="s">
        <v>598</v>
      </c>
      <c r="O45" s="2" t="s">
        <v>598</v>
      </c>
      <c r="P45" s="2" t="s">
        <v>598</v>
      </c>
      <c r="Q45" s="2" t="s">
        <v>598</v>
      </c>
      <c r="R45" s="2" t="s">
        <v>598</v>
      </c>
      <c r="S45" s="2" t="s">
        <v>598</v>
      </c>
      <c r="T45" s="2" t="s">
        <v>598</v>
      </c>
      <c r="U45" s="2" t="s">
        <v>598</v>
      </c>
      <c r="V45" s="2" t="s">
        <v>598</v>
      </c>
      <c r="W45" s="2" t="s">
        <v>598</v>
      </c>
      <c r="X45" s="2" t="s">
        <v>598</v>
      </c>
      <c r="Y45" s="2" t="s">
        <v>598</v>
      </c>
      <c r="Z45" s="2" t="s">
        <v>598</v>
      </c>
      <c r="AA45" s="2" t="s">
        <v>598</v>
      </c>
      <c r="AB45" s="2" t="s">
        <v>598</v>
      </c>
      <c r="AC45" s="2" t="s">
        <v>598</v>
      </c>
      <c r="AD45" s="2" t="s">
        <v>598</v>
      </c>
      <c r="AE45" s="2" t="s">
        <v>598</v>
      </c>
      <c r="AF45" s="2" t="s">
        <v>598</v>
      </c>
      <c r="AG45" s="2" t="s">
        <v>598</v>
      </c>
      <c r="AJ45" s="20">
        <f t="shared" si="0"/>
        <v>0</v>
      </c>
      <c r="AK45" s="20"/>
      <c r="AL45" s="20">
        <f t="shared" si="1"/>
        <v>0</v>
      </c>
      <c r="AM45" s="20" t="str">
        <f t="shared" si="2"/>
        <v/>
      </c>
      <c r="AN45" s="92" t="str">
        <f t="shared" si="3"/>
        <v/>
      </c>
      <c r="AQ45" s="2">
        <f t="shared" si="4"/>
        <v>0</v>
      </c>
    </row>
    <row r="46" spans="1:43" ht="15" customHeight="1" x14ac:dyDescent="0.25">
      <c r="A46" s="2" t="s">
        <v>71</v>
      </c>
      <c r="B46" s="2" t="s">
        <v>75</v>
      </c>
      <c r="C46" s="2">
        <v>2014</v>
      </c>
      <c r="D46" s="2" t="s">
        <v>598</v>
      </c>
      <c r="E46" s="2" t="s">
        <v>598</v>
      </c>
      <c r="F46" s="2" t="s">
        <v>598</v>
      </c>
      <c r="G46" s="2" t="s">
        <v>598</v>
      </c>
      <c r="H46" s="2" t="s">
        <v>598</v>
      </c>
      <c r="I46" s="2" t="s">
        <v>598</v>
      </c>
      <c r="J46" s="2" t="s">
        <v>598</v>
      </c>
      <c r="K46" s="2" t="s">
        <v>598</v>
      </c>
      <c r="L46" s="2" t="s">
        <v>598</v>
      </c>
      <c r="M46" s="2" t="s">
        <v>598</v>
      </c>
      <c r="N46" s="2" t="s">
        <v>598</v>
      </c>
      <c r="O46" s="2" t="s">
        <v>598</v>
      </c>
      <c r="P46" s="2" t="s">
        <v>598</v>
      </c>
      <c r="Q46" s="2" t="s">
        <v>598</v>
      </c>
      <c r="R46" s="2" t="s">
        <v>598</v>
      </c>
      <c r="S46" s="2" t="s">
        <v>598</v>
      </c>
      <c r="T46" s="2" t="s">
        <v>598</v>
      </c>
      <c r="U46" s="2" t="s">
        <v>598</v>
      </c>
      <c r="V46" s="2" t="s">
        <v>598</v>
      </c>
      <c r="W46" s="2" t="s">
        <v>598</v>
      </c>
      <c r="X46" s="2" t="s">
        <v>598</v>
      </c>
      <c r="Y46" s="2" t="s">
        <v>598</v>
      </c>
      <c r="Z46" s="2" t="s">
        <v>598</v>
      </c>
      <c r="AA46" s="2" t="s">
        <v>598</v>
      </c>
      <c r="AB46" s="2" t="s">
        <v>598</v>
      </c>
      <c r="AC46" s="2" t="s">
        <v>598</v>
      </c>
      <c r="AD46" s="2" t="s">
        <v>598</v>
      </c>
      <c r="AE46" s="2" t="s">
        <v>598</v>
      </c>
      <c r="AF46" s="2" t="s">
        <v>598</v>
      </c>
      <c r="AG46" s="2" t="s">
        <v>598</v>
      </c>
      <c r="AJ46" s="20">
        <f t="shared" si="0"/>
        <v>0</v>
      </c>
      <c r="AK46" s="20"/>
      <c r="AL46" s="20">
        <f t="shared" si="1"/>
        <v>0</v>
      </c>
      <c r="AM46" s="20" t="str">
        <f t="shared" si="2"/>
        <v/>
      </c>
      <c r="AN46" s="92" t="str">
        <f t="shared" si="3"/>
        <v/>
      </c>
      <c r="AQ46" s="2">
        <f t="shared" si="4"/>
        <v>0</v>
      </c>
    </row>
    <row r="47" spans="1:43" ht="15" customHeight="1" x14ac:dyDescent="0.25">
      <c r="A47" s="2" t="s">
        <v>76</v>
      </c>
      <c r="B47" s="2" t="s">
        <v>77</v>
      </c>
      <c r="C47" s="2">
        <v>2014</v>
      </c>
      <c r="D47" s="2" t="s">
        <v>598</v>
      </c>
      <c r="E47" s="2" t="s">
        <v>598</v>
      </c>
      <c r="F47" s="2" t="s">
        <v>598</v>
      </c>
      <c r="G47" s="2" t="s">
        <v>598</v>
      </c>
      <c r="H47" s="2" t="s">
        <v>598</v>
      </c>
      <c r="I47" s="2" t="s">
        <v>598</v>
      </c>
      <c r="J47" s="2" t="s">
        <v>598</v>
      </c>
      <c r="K47" s="2" t="s">
        <v>598</v>
      </c>
      <c r="L47" s="2" t="s">
        <v>598</v>
      </c>
      <c r="M47" s="2" t="s">
        <v>598</v>
      </c>
      <c r="N47" s="2" t="s">
        <v>598</v>
      </c>
      <c r="O47" s="2" t="s">
        <v>598</v>
      </c>
      <c r="P47" s="2" t="s">
        <v>598</v>
      </c>
      <c r="Q47" s="2" t="s">
        <v>598</v>
      </c>
      <c r="R47" s="2" t="s">
        <v>598</v>
      </c>
      <c r="S47" s="2" t="s">
        <v>598</v>
      </c>
      <c r="T47" s="2" t="s">
        <v>598</v>
      </c>
      <c r="U47" s="2" t="s">
        <v>598</v>
      </c>
      <c r="V47" s="2" t="s">
        <v>598</v>
      </c>
      <c r="W47" s="2" t="s">
        <v>598</v>
      </c>
      <c r="X47" s="2" t="s">
        <v>598</v>
      </c>
      <c r="Y47" s="2" t="s">
        <v>598</v>
      </c>
      <c r="Z47" s="2" t="s">
        <v>598</v>
      </c>
      <c r="AA47" s="2" t="s">
        <v>598</v>
      </c>
      <c r="AB47" s="2" t="s">
        <v>598</v>
      </c>
      <c r="AC47" s="2" t="s">
        <v>598</v>
      </c>
      <c r="AD47" s="2" t="s">
        <v>598</v>
      </c>
      <c r="AE47" s="2" t="s">
        <v>598</v>
      </c>
      <c r="AF47" s="2" t="s">
        <v>598</v>
      </c>
      <c r="AG47" s="2" t="s">
        <v>598</v>
      </c>
      <c r="AJ47" s="20">
        <f t="shared" si="0"/>
        <v>0</v>
      </c>
      <c r="AK47" s="20"/>
      <c r="AL47" s="20">
        <f t="shared" si="1"/>
        <v>0</v>
      </c>
      <c r="AM47" s="20" t="str">
        <f t="shared" si="2"/>
        <v/>
      </c>
      <c r="AN47" s="92" t="str">
        <f t="shared" si="3"/>
        <v/>
      </c>
      <c r="AQ47" s="2">
        <f t="shared" si="4"/>
        <v>0</v>
      </c>
    </row>
    <row r="48" spans="1:43" ht="15" customHeight="1" x14ac:dyDescent="0.2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T48" s="2" t="s">
        <v>599</v>
      </c>
      <c r="U48" s="2" t="s">
        <v>599</v>
      </c>
      <c r="V48" s="2" t="s">
        <v>599</v>
      </c>
      <c r="W48" s="2" t="s">
        <v>599</v>
      </c>
      <c r="X48" s="2" t="s">
        <v>599</v>
      </c>
      <c r="Y48" s="2" t="s">
        <v>599</v>
      </c>
      <c r="Z48" s="2" t="s">
        <v>599</v>
      </c>
      <c r="AA48" s="2" t="s">
        <v>599</v>
      </c>
      <c r="AB48" s="2" t="s">
        <v>599</v>
      </c>
      <c r="AC48" s="2" t="s">
        <v>599</v>
      </c>
      <c r="AD48" s="2" t="s">
        <v>599</v>
      </c>
      <c r="AE48" s="2" t="s">
        <v>599</v>
      </c>
      <c r="AF48" s="2" t="s">
        <v>599</v>
      </c>
      <c r="AG48" s="2" t="s">
        <v>599</v>
      </c>
      <c r="AJ48" s="20">
        <f t="shared" si="0"/>
        <v>0</v>
      </c>
      <c r="AK48" s="20"/>
      <c r="AL48" s="20">
        <f t="shared" si="1"/>
        <v>0</v>
      </c>
      <c r="AM48" s="20" t="str">
        <f t="shared" si="2"/>
        <v/>
      </c>
      <c r="AN48" s="92" t="str">
        <f t="shared" si="3"/>
        <v/>
      </c>
      <c r="AQ48" s="2">
        <f t="shared" si="4"/>
        <v>0</v>
      </c>
    </row>
    <row r="49" spans="1:46" ht="15" customHeight="1" x14ac:dyDescent="0.25">
      <c r="A49" s="2" t="s">
        <v>76</v>
      </c>
      <c r="B49" s="2" t="s">
        <v>79</v>
      </c>
      <c r="C49" s="2">
        <v>2014</v>
      </c>
      <c r="D49" s="2" t="s">
        <v>598</v>
      </c>
      <c r="E49" s="2" t="s">
        <v>598</v>
      </c>
      <c r="F49" s="2" t="s">
        <v>598</v>
      </c>
      <c r="G49" s="2" t="s">
        <v>598</v>
      </c>
      <c r="H49" s="2" t="s">
        <v>598</v>
      </c>
      <c r="I49" s="2" t="s">
        <v>598</v>
      </c>
      <c r="J49" s="2" t="s">
        <v>598</v>
      </c>
      <c r="K49" s="2" t="s">
        <v>598</v>
      </c>
      <c r="L49" s="2" t="s">
        <v>598</v>
      </c>
      <c r="M49" s="2" t="s">
        <v>598</v>
      </c>
      <c r="N49" s="2" t="s">
        <v>598</v>
      </c>
      <c r="O49" s="2" t="s">
        <v>598</v>
      </c>
      <c r="P49" s="2" t="s">
        <v>598</v>
      </c>
      <c r="Q49" s="2" t="s">
        <v>598</v>
      </c>
      <c r="R49" s="2" t="s">
        <v>598</v>
      </c>
      <c r="S49" s="2" t="s">
        <v>598</v>
      </c>
      <c r="T49" s="2" t="s">
        <v>598</v>
      </c>
      <c r="U49" s="2" t="s">
        <v>598</v>
      </c>
      <c r="V49" s="2" t="s">
        <v>598</v>
      </c>
      <c r="W49" s="2" t="s">
        <v>598</v>
      </c>
      <c r="X49" s="2" t="s">
        <v>598</v>
      </c>
      <c r="Y49" s="2" t="s">
        <v>598</v>
      </c>
      <c r="Z49" s="2" t="s">
        <v>598</v>
      </c>
      <c r="AA49" s="2" t="s">
        <v>598</v>
      </c>
      <c r="AB49" s="2" t="s">
        <v>598</v>
      </c>
      <c r="AC49" s="2" t="s">
        <v>598</v>
      </c>
      <c r="AD49" s="2" t="s">
        <v>598</v>
      </c>
      <c r="AE49" s="2" t="s">
        <v>598</v>
      </c>
      <c r="AF49" s="2" t="s">
        <v>598</v>
      </c>
      <c r="AG49" s="2" t="s">
        <v>598</v>
      </c>
      <c r="AJ49" s="20">
        <f t="shared" si="0"/>
        <v>0</v>
      </c>
      <c r="AK49" s="20"/>
      <c r="AL49" s="20">
        <f t="shared" si="1"/>
        <v>0</v>
      </c>
      <c r="AM49" s="20" t="str">
        <f t="shared" si="2"/>
        <v/>
      </c>
      <c r="AN49" s="92" t="str">
        <f t="shared" si="3"/>
        <v/>
      </c>
      <c r="AQ49" s="2">
        <f t="shared" si="4"/>
        <v>0</v>
      </c>
    </row>
    <row r="50" spans="1:46" ht="15" customHeight="1" x14ac:dyDescent="0.25">
      <c r="A50" s="2" t="s">
        <v>76</v>
      </c>
      <c r="B50" s="2" t="s">
        <v>80</v>
      </c>
      <c r="C50" s="2">
        <v>2014</v>
      </c>
      <c r="D50" s="2" t="s">
        <v>598</v>
      </c>
      <c r="E50" s="2" t="s">
        <v>598</v>
      </c>
      <c r="F50" s="2" t="s">
        <v>598</v>
      </c>
      <c r="G50" s="2" t="s">
        <v>598</v>
      </c>
      <c r="H50" s="2" t="s">
        <v>598</v>
      </c>
      <c r="I50" s="2" t="s">
        <v>598</v>
      </c>
      <c r="J50" s="2" t="s">
        <v>598</v>
      </c>
      <c r="K50" s="2" t="s">
        <v>598</v>
      </c>
      <c r="L50" s="2" t="s">
        <v>598</v>
      </c>
      <c r="M50" s="2" t="s">
        <v>598</v>
      </c>
      <c r="N50" s="2" t="s">
        <v>598</v>
      </c>
      <c r="O50" s="2" t="s">
        <v>598</v>
      </c>
      <c r="P50" s="2" t="s">
        <v>598</v>
      </c>
      <c r="Q50" s="2" t="s">
        <v>598</v>
      </c>
      <c r="R50" s="2" t="s">
        <v>598</v>
      </c>
      <c r="S50" s="2" t="s">
        <v>598</v>
      </c>
      <c r="T50" s="2" t="s">
        <v>598</v>
      </c>
      <c r="U50" s="2" t="s">
        <v>598</v>
      </c>
      <c r="V50" s="2" t="s">
        <v>598</v>
      </c>
      <c r="W50" s="2" t="s">
        <v>598</v>
      </c>
      <c r="X50" s="2" t="s">
        <v>598</v>
      </c>
      <c r="Y50" s="2" t="s">
        <v>598</v>
      </c>
      <c r="Z50" s="2" t="s">
        <v>598</v>
      </c>
      <c r="AA50" s="2" t="s">
        <v>598</v>
      </c>
      <c r="AB50" s="2" t="s">
        <v>598</v>
      </c>
      <c r="AC50" s="2" t="s">
        <v>598</v>
      </c>
      <c r="AD50" s="2" t="s">
        <v>598</v>
      </c>
      <c r="AE50" s="2" t="s">
        <v>598</v>
      </c>
      <c r="AF50" s="2" t="s">
        <v>598</v>
      </c>
      <c r="AG50" s="2" t="s">
        <v>598</v>
      </c>
      <c r="AJ50" s="20">
        <f t="shared" si="0"/>
        <v>0</v>
      </c>
      <c r="AK50" s="20"/>
      <c r="AL50" s="20">
        <f t="shared" si="1"/>
        <v>0</v>
      </c>
      <c r="AM50" s="20" t="str">
        <f t="shared" si="2"/>
        <v/>
      </c>
      <c r="AN50" s="92" t="str">
        <f t="shared" si="3"/>
        <v/>
      </c>
      <c r="AQ50" s="2">
        <f t="shared" si="4"/>
        <v>0</v>
      </c>
    </row>
    <row r="51" spans="1:46" ht="15" customHeight="1" x14ac:dyDescent="0.25">
      <c r="A51" s="2" t="s">
        <v>76</v>
      </c>
      <c r="B51" s="2" t="s">
        <v>81</v>
      </c>
      <c r="C51" s="2">
        <v>2014</v>
      </c>
      <c r="D51" s="2" t="s">
        <v>598</v>
      </c>
      <c r="E51" s="2" t="s">
        <v>598</v>
      </c>
      <c r="F51" s="2" t="s">
        <v>598</v>
      </c>
      <c r="G51" s="2" t="s">
        <v>598</v>
      </c>
      <c r="H51" s="2" t="s">
        <v>598</v>
      </c>
      <c r="I51" s="2" t="s">
        <v>598</v>
      </c>
      <c r="J51" s="2" t="s">
        <v>598</v>
      </c>
      <c r="K51" s="2" t="s">
        <v>598</v>
      </c>
      <c r="L51" s="2" t="s">
        <v>598</v>
      </c>
      <c r="M51" s="2" t="s">
        <v>598</v>
      </c>
      <c r="N51" s="2" t="s">
        <v>598</v>
      </c>
      <c r="O51" s="2" t="s">
        <v>598</v>
      </c>
      <c r="P51" s="2" t="s">
        <v>598</v>
      </c>
      <c r="Q51" s="2" t="s">
        <v>598</v>
      </c>
      <c r="R51" s="2" t="s">
        <v>598</v>
      </c>
      <c r="S51" s="2" t="s">
        <v>598</v>
      </c>
      <c r="T51" s="2" t="s">
        <v>598</v>
      </c>
      <c r="U51" s="2" t="s">
        <v>598</v>
      </c>
      <c r="V51" s="2" t="s">
        <v>598</v>
      </c>
      <c r="W51" s="2" t="s">
        <v>598</v>
      </c>
      <c r="X51" s="2" t="s">
        <v>598</v>
      </c>
      <c r="Y51" s="2" t="s">
        <v>598</v>
      </c>
      <c r="Z51" s="2" t="s">
        <v>598</v>
      </c>
      <c r="AA51" s="2" t="s">
        <v>598</v>
      </c>
      <c r="AB51" s="2" t="s">
        <v>598</v>
      </c>
      <c r="AC51" s="2" t="s">
        <v>598</v>
      </c>
      <c r="AD51" s="2" t="s">
        <v>598</v>
      </c>
      <c r="AE51" s="2" t="s">
        <v>598</v>
      </c>
      <c r="AF51" s="2" t="s">
        <v>598</v>
      </c>
      <c r="AG51" s="2" t="s">
        <v>598</v>
      </c>
      <c r="AJ51" s="20">
        <f t="shared" si="0"/>
        <v>0</v>
      </c>
      <c r="AK51" s="20"/>
      <c r="AL51" s="20">
        <f t="shared" si="1"/>
        <v>0</v>
      </c>
      <c r="AM51" s="20" t="str">
        <f t="shared" si="2"/>
        <v/>
      </c>
      <c r="AN51" s="92" t="str">
        <f t="shared" si="3"/>
        <v/>
      </c>
      <c r="AQ51" s="2">
        <f t="shared" si="4"/>
        <v>0</v>
      </c>
    </row>
    <row r="52" spans="1:46" ht="15" customHeight="1" x14ac:dyDescent="0.25">
      <c r="A52" s="2" t="s">
        <v>76</v>
      </c>
      <c r="B52" s="2" t="s">
        <v>82</v>
      </c>
      <c r="C52" s="2">
        <v>2014</v>
      </c>
      <c r="D52" s="2" t="s">
        <v>598</v>
      </c>
      <c r="E52" s="2" t="s">
        <v>598</v>
      </c>
      <c r="F52" s="2" t="s">
        <v>598</v>
      </c>
      <c r="G52" s="2" t="s">
        <v>598</v>
      </c>
      <c r="H52" s="2" t="s">
        <v>598</v>
      </c>
      <c r="I52" s="2" t="s">
        <v>598</v>
      </c>
      <c r="J52" s="2" t="s">
        <v>598</v>
      </c>
      <c r="K52" s="2" t="s">
        <v>598</v>
      </c>
      <c r="L52" s="2" t="s">
        <v>598</v>
      </c>
      <c r="M52" s="2" t="s">
        <v>598</v>
      </c>
      <c r="N52" s="2" t="s">
        <v>598</v>
      </c>
      <c r="O52" s="2" t="s">
        <v>598</v>
      </c>
      <c r="P52" s="2" t="s">
        <v>598</v>
      </c>
      <c r="Q52" s="2" t="s">
        <v>598</v>
      </c>
      <c r="R52" s="2" t="s">
        <v>598</v>
      </c>
      <c r="S52" s="2" t="s">
        <v>598</v>
      </c>
      <c r="T52" s="2" t="s">
        <v>598</v>
      </c>
      <c r="U52" s="2" t="s">
        <v>598</v>
      </c>
      <c r="V52" s="2" t="s">
        <v>598</v>
      </c>
      <c r="W52" s="2" t="s">
        <v>598</v>
      </c>
      <c r="X52" s="2" t="s">
        <v>598</v>
      </c>
      <c r="Y52" s="2" t="s">
        <v>598</v>
      </c>
      <c r="Z52" s="2" t="s">
        <v>598</v>
      </c>
      <c r="AA52" s="2" t="s">
        <v>598</v>
      </c>
      <c r="AB52" s="2" t="s">
        <v>598</v>
      </c>
      <c r="AC52" s="2" t="s">
        <v>598</v>
      </c>
      <c r="AD52" s="2" t="s">
        <v>598</v>
      </c>
      <c r="AE52" s="2" t="s">
        <v>598</v>
      </c>
      <c r="AF52" s="2" t="s">
        <v>598</v>
      </c>
      <c r="AG52" s="2" t="s">
        <v>598</v>
      </c>
      <c r="AJ52" s="20">
        <f t="shared" si="0"/>
        <v>0</v>
      </c>
      <c r="AK52" s="20"/>
      <c r="AL52" s="20">
        <f t="shared" si="1"/>
        <v>0</v>
      </c>
      <c r="AM52" s="20" t="str">
        <f t="shared" si="2"/>
        <v/>
      </c>
      <c r="AN52" s="92" t="str">
        <f t="shared" si="3"/>
        <v/>
      </c>
      <c r="AQ52" s="2">
        <f t="shared" si="4"/>
        <v>0</v>
      </c>
    </row>
    <row r="53" spans="1:46" ht="15" customHeight="1" x14ac:dyDescent="0.25">
      <c r="A53" s="2" t="s">
        <v>76</v>
      </c>
      <c r="B53" s="2" t="s">
        <v>83</v>
      </c>
      <c r="C53" s="2">
        <v>2014</v>
      </c>
      <c r="D53" s="2">
        <v>576.05399999999997</v>
      </c>
      <c r="E53" s="2">
        <v>151.09200000000001</v>
      </c>
      <c r="F53" s="2">
        <v>0</v>
      </c>
      <c r="G53" s="2" t="s">
        <v>598</v>
      </c>
      <c r="H53" s="2" t="s">
        <v>598</v>
      </c>
      <c r="I53" s="2">
        <v>1028.886</v>
      </c>
      <c r="J53" s="2">
        <v>6.3959999999999999</v>
      </c>
      <c r="K53" s="2" t="s">
        <v>598</v>
      </c>
      <c r="L53" s="2" t="s">
        <v>598</v>
      </c>
      <c r="M53" s="2">
        <v>34.015000000000001</v>
      </c>
      <c r="N53" s="2">
        <v>0</v>
      </c>
      <c r="O53" s="2">
        <v>0</v>
      </c>
      <c r="P53" s="2">
        <v>190</v>
      </c>
      <c r="Q53" s="2">
        <v>100</v>
      </c>
      <c r="R53" s="2">
        <v>170</v>
      </c>
      <c r="S53" s="2">
        <v>160</v>
      </c>
      <c r="T53" s="2">
        <v>20</v>
      </c>
      <c r="U53" s="2">
        <v>0</v>
      </c>
      <c r="V53" s="2" t="s">
        <v>8</v>
      </c>
      <c r="W53" s="2">
        <v>0</v>
      </c>
      <c r="X53" s="2">
        <v>0</v>
      </c>
      <c r="Y53" s="2">
        <v>0</v>
      </c>
      <c r="Z53" s="2">
        <v>131</v>
      </c>
      <c r="AA53" s="2">
        <v>0</v>
      </c>
      <c r="AB53" s="2">
        <v>0</v>
      </c>
      <c r="AC53" s="2">
        <v>0</v>
      </c>
      <c r="AD53" s="2">
        <v>83.653999999999996</v>
      </c>
      <c r="AE53" s="2">
        <v>0</v>
      </c>
      <c r="AF53" s="2">
        <v>0</v>
      </c>
      <c r="AG53" s="2">
        <v>133.821</v>
      </c>
      <c r="AJ53" s="20">
        <f t="shared" si="0"/>
        <v>1028.886</v>
      </c>
      <c r="AK53" s="20"/>
      <c r="AL53" s="20">
        <f t="shared" si="1"/>
        <v>576.05399999999997</v>
      </c>
      <c r="AM53" s="20">
        <f t="shared" si="2"/>
        <v>151.09200000000001</v>
      </c>
      <c r="AN53" s="92">
        <f t="shared" si="3"/>
        <v>0.70673135799301379</v>
      </c>
      <c r="AQ53" s="2">
        <f t="shared" si="4"/>
        <v>895.06499999999994</v>
      </c>
    </row>
    <row r="54" spans="1:46" ht="15" customHeight="1" x14ac:dyDescent="0.25">
      <c r="A54" s="2" t="s">
        <v>76</v>
      </c>
      <c r="B54" s="2" t="s">
        <v>84</v>
      </c>
      <c r="C54" s="2">
        <v>2014</v>
      </c>
      <c r="D54" s="2" t="s">
        <v>598</v>
      </c>
      <c r="E54" s="2" t="s">
        <v>598</v>
      </c>
      <c r="F54" s="2" t="s">
        <v>598</v>
      </c>
      <c r="G54" s="2" t="s">
        <v>598</v>
      </c>
      <c r="H54" s="2" t="s">
        <v>598</v>
      </c>
      <c r="I54" s="2" t="s">
        <v>598</v>
      </c>
      <c r="J54" s="2" t="s">
        <v>598</v>
      </c>
      <c r="K54" s="2" t="s">
        <v>598</v>
      </c>
      <c r="L54" s="2" t="s">
        <v>598</v>
      </c>
      <c r="M54" s="2" t="s">
        <v>598</v>
      </c>
      <c r="N54" s="2" t="s">
        <v>598</v>
      </c>
      <c r="O54" s="2" t="s">
        <v>598</v>
      </c>
      <c r="P54" s="2" t="s">
        <v>598</v>
      </c>
      <c r="Q54" s="2" t="s">
        <v>598</v>
      </c>
      <c r="R54" s="2" t="s">
        <v>598</v>
      </c>
      <c r="S54" s="2" t="s">
        <v>598</v>
      </c>
      <c r="T54" s="2" t="s">
        <v>598</v>
      </c>
      <c r="U54" s="2" t="s">
        <v>598</v>
      </c>
      <c r="V54" s="2" t="s">
        <v>598</v>
      </c>
      <c r="W54" s="2" t="s">
        <v>598</v>
      </c>
      <c r="X54" s="2" t="s">
        <v>598</v>
      </c>
      <c r="Y54" s="2" t="s">
        <v>598</v>
      </c>
      <c r="Z54" s="2" t="s">
        <v>598</v>
      </c>
      <c r="AA54" s="2" t="s">
        <v>598</v>
      </c>
      <c r="AB54" s="2" t="s">
        <v>598</v>
      </c>
      <c r="AC54" s="2" t="s">
        <v>598</v>
      </c>
      <c r="AD54" s="2" t="s">
        <v>598</v>
      </c>
      <c r="AE54" s="2" t="s">
        <v>598</v>
      </c>
      <c r="AF54" s="2" t="s">
        <v>598</v>
      </c>
      <c r="AG54" s="2" t="s">
        <v>598</v>
      </c>
      <c r="AJ54" s="20">
        <f t="shared" si="0"/>
        <v>0</v>
      </c>
      <c r="AK54" s="20"/>
      <c r="AL54" s="20">
        <f t="shared" si="1"/>
        <v>0</v>
      </c>
      <c r="AM54" s="20" t="str">
        <f t="shared" si="2"/>
        <v/>
      </c>
      <c r="AN54" s="92" t="str">
        <f t="shared" si="3"/>
        <v/>
      </c>
      <c r="AQ54" s="2">
        <f t="shared" si="4"/>
        <v>0</v>
      </c>
    </row>
    <row r="55" spans="1:46" ht="15" customHeight="1" x14ac:dyDescent="0.25">
      <c r="A55" s="2" t="s">
        <v>76</v>
      </c>
      <c r="B55" s="2" t="s">
        <v>85</v>
      </c>
      <c r="C55" s="2">
        <v>2014</v>
      </c>
      <c r="D55" s="2" t="s">
        <v>598</v>
      </c>
      <c r="E55" s="2" t="s">
        <v>598</v>
      </c>
      <c r="F55" s="2" t="s">
        <v>598</v>
      </c>
      <c r="G55" s="2" t="s">
        <v>598</v>
      </c>
      <c r="H55" s="2" t="s">
        <v>598</v>
      </c>
      <c r="I55" s="2" t="s">
        <v>598</v>
      </c>
      <c r="J55" s="2" t="s">
        <v>598</v>
      </c>
      <c r="K55" s="2" t="s">
        <v>598</v>
      </c>
      <c r="L55" s="2" t="s">
        <v>598</v>
      </c>
      <c r="M55" s="2" t="s">
        <v>598</v>
      </c>
      <c r="N55" s="2" t="s">
        <v>598</v>
      </c>
      <c r="O55" s="2" t="s">
        <v>598</v>
      </c>
      <c r="P55" s="2" t="s">
        <v>598</v>
      </c>
      <c r="Q55" s="2" t="s">
        <v>598</v>
      </c>
      <c r="R55" s="2" t="s">
        <v>598</v>
      </c>
      <c r="S55" s="2" t="s">
        <v>598</v>
      </c>
      <c r="T55" s="2" t="s">
        <v>598</v>
      </c>
      <c r="U55" s="2" t="s">
        <v>598</v>
      </c>
      <c r="V55" s="2" t="s">
        <v>598</v>
      </c>
      <c r="W55" s="2" t="s">
        <v>598</v>
      </c>
      <c r="X55" s="2" t="s">
        <v>598</v>
      </c>
      <c r="Y55" s="2" t="s">
        <v>598</v>
      </c>
      <c r="Z55" s="2" t="s">
        <v>598</v>
      </c>
      <c r="AA55" s="2" t="s">
        <v>598</v>
      </c>
      <c r="AB55" s="2" t="s">
        <v>598</v>
      </c>
      <c r="AC55" s="2" t="s">
        <v>598</v>
      </c>
      <c r="AD55" s="2" t="s">
        <v>598</v>
      </c>
      <c r="AE55" s="2" t="s">
        <v>598</v>
      </c>
      <c r="AF55" s="2" t="s">
        <v>598</v>
      </c>
      <c r="AG55" s="2" t="s">
        <v>598</v>
      </c>
      <c r="AJ55" s="20">
        <f t="shared" si="0"/>
        <v>0</v>
      </c>
      <c r="AK55" s="20"/>
      <c r="AL55" s="20">
        <f t="shared" si="1"/>
        <v>0</v>
      </c>
      <c r="AM55" s="20" t="str">
        <f t="shared" si="2"/>
        <v/>
      </c>
      <c r="AN55" s="92" t="str">
        <f t="shared" si="3"/>
        <v/>
      </c>
      <c r="AQ55" s="2">
        <f t="shared" si="4"/>
        <v>0</v>
      </c>
    </row>
    <row r="56" spans="1:46" ht="15" customHeight="1" x14ac:dyDescent="0.25">
      <c r="A56" s="2" t="s">
        <v>76</v>
      </c>
      <c r="B56" s="2" t="s">
        <v>86</v>
      </c>
      <c r="C56" s="2">
        <v>2014</v>
      </c>
      <c r="D56" s="2">
        <v>1995</v>
      </c>
      <c r="E56" s="2" t="s">
        <v>598</v>
      </c>
      <c r="F56" s="2" t="s">
        <v>598</v>
      </c>
      <c r="G56" s="2" t="s">
        <v>598</v>
      </c>
      <c r="H56" s="2" t="s">
        <v>598</v>
      </c>
      <c r="I56" s="2">
        <v>1662.5889999999999</v>
      </c>
      <c r="J56" s="2" t="s">
        <v>598</v>
      </c>
      <c r="K56" s="2">
        <v>0.127</v>
      </c>
      <c r="L56" s="2" t="s">
        <v>598</v>
      </c>
      <c r="M56" s="2">
        <v>0.52800000000000002</v>
      </c>
      <c r="N56" s="2">
        <v>511.2</v>
      </c>
      <c r="O56" s="2" t="s">
        <v>598</v>
      </c>
      <c r="P56" s="2" t="s">
        <v>598</v>
      </c>
      <c r="Q56" s="2" t="s">
        <v>598</v>
      </c>
      <c r="R56" s="2" t="s">
        <v>598</v>
      </c>
      <c r="S56" s="2" t="s">
        <v>598</v>
      </c>
      <c r="T56" s="2" t="s">
        <v>598</v>
      </c>
      <c r="U56" s="2" t="s">
        <v>598</v>
      </c>
      <c r="V56" s="2" t="s">
        <v>598</v>
      </c>
      <c r="W56" s="2" t="s">
        <v>598</v>
      </c>
      <c r="X56" s="2" t="s">
        <v>598</v>
      </c>
      <c r="Y56" s="2" t="s">
        <v>598</v>
      </c>
      <c r="Z56" s="2" t="s">
        <v>598</v>
      </c>
      <c r="AA56" s="2" t="s">
        <v>598</v>
      </c>
      <c r="AB56" s="2" t="s">
        <v>598</v>
      </c>
      <c r="AC56" s="2" t="s">
        <v>598</v>
      </c>
      <c r="AD56" s="2" t="s">
        <v>598</v>
      </c>
      <c r="AE56" s="2">
        <v>1129</v>
      </c>
      <c r="AF56" s="2" t="s">
        <v>598</v>
      </c>
      <c r="AG56" s="2">
        <v>21.734000000000002</v>
      </c>
      <c r="AJ56" s="20">
        <f t="shared" si="0"/>
        <v>1662.5889999999999</v>
      </c>
      <c r="AK56" s="20"/>
      <c r="AL56" s="20">
        <f t="shared" si="1"/>
        <v>1995</v>
      </c>
      <c r="AM56" s="20" t="str">
        <f t="shared" si="2"/>
        <v/>
      </c>
      <c r="AN56" s="92" t="str">
        <f t="shared" si="3"/>
        <v/>
      </c>
      <c r="AQ56" s="2">
        <f t="shared" si="4"/>
        <v>1640.855</v>
      </c>
      <c r="AT56" s="2" t="s">
        <v>1066</v>
      </c>
    </row>
    <row r="57" spans="1:46" ht="15" customHeight="1" x14ac:dyDescent="0.25">
      <c r="A57" s="2" t="s">
        <v>76</v>
      </c>
      <c r="B57" s="2" t="s">
        <v>87</v>
      </c>
      <c r="C57" s="2">
        <v>2014</v>
      </c>
      <c r="D57" s="2" t="s">
        <v>598</v>
      </c>
      <c r="E57" s="2" t="s">
        <v>598</v>
      </c>
      <c r="F57" s="2" t="s">
        <v>598</v>
      </c>
      <c r="G57" s="2" t="s">
        <v>598</v>
      </c>
      <c r="H57" s="2" t="s">
        <v>598</v>
      </c>
      <c r="I57" s="2" t="s">
        <v>598</v>
      </c>
      <c r="J57" s="2" t="s">
        <v>598</v>
      </c>
      <c r="K57" s="2" t="s">
        <v>598</v>
      </c>
      <c r="L57" s="2" t="s">
        <v>598</v>
      </c>
      <c r="M57" s="2" t="s">
        <v>598</v>
      </c>
      <c r="N57" s="2" t="s">
        <v>598</v>
      </c>
      <c r="O57" s="2" t="s">
        <v>598</v>
      </c>
      <c r="P57" s="2" t="s">
        <v>598</v>
      </c>
      <c r="Q57" s="2" t="s">
        <v>598</v>
      </c>
      <c r="R57" s="2" t="s">
        <v>598</v>
      </c>
      <c r="S57" s="2" t="s">
        <v>598</v>
      </c>
      <c r="T57" s="2" t="s">
        <v>598</v>
      </c>
      <c r="U57" s="2" t="s">
        <v>598</v>
      </c>
      <c r="V57" s="2" t="s">
        <v>598</v>
      </c>
      <c r="W57" s="2" t="s">
        <v>598</v>
      </c>
      <c r="X57" s="2" t="s">
        <v>598</v>
      </c>
      <c r="Y57" s="2" t="s">
        <v>598</v>
      </c>
      <c r="Z57" s="2" t="s">
        <v>598</v>
      </c>
      <c r="AA57" s="2" t="s">
        <v>598</v>
      </c>
      <c r="AB57" s="2" t="s">
        <v>598</v>
      </c>
      <c r="AC57" s="2" t="s">
        <v>598</v>
      </c>
      <c r="AD57" s="2" t="s">
        <v>598</v>
      </c>
      <c r="AE57" s="2" t="s">
        <v>598</v>
      </c>
      <c r="AF57" s="2" t="s">
        <v>598</v>
      </c>
      <c r="AG57" s="2" t="s">
        <v>598</v>
      </c>
      <c r="AJ57" s="20">
        <f t="shared" si="0"/>
        <v>0</v>
      </c>
      <c r="AK57" s="20"/>
      <c r="AL57" s="20">
        <f t="shared" si="1"/>
        <v>0</v>
      </c>
      <c r="AM57" s="20" t="str">
        <f t="shared" si="2"/>
        <v/>
      </c>
      <c r="AN57" s="92" t="str">
        <f t="shared" si="3"/>
        <v/>
      </c>
      <c r="AQ57" s="2">
        <f t="shared" si="4"/>
        <v>0</v>
      </c>
    </row>
    <row r="58" spans="1:46" ht="15" customHeight="1" x14ac:dyDescent="0.2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T58" s="2" t="s">
        <v>599</v>
      </c>
      <c r="U58" s="2" t="s">
        <v>599</v>
      </c>
      <c r="V58" s="2" t="s">
        <v>599</v>
      </c>
      <c r="W58" s="2" t="s">
        <v>599</v>
      </c>
      <c r="X58" s="2" t="s">
        <v>599</v>
      </c>
      <c r="Y58" s="2" t="s">
        <v>599</v>
      </c>
      <c r="Z58" s="2" t="s">
        <v>599</v>
      </c>
      <c r="AA58" s="2" t="s">
        <v>599</v>
      </c>
      <c r="AB58" s="2" t="s">
        <v>599</v>
      </c>
      <c r="AC58" s="2" t="s">
        <v>599</v>
      </c>
      <c r="AD58" s="2" t="s">
        <v>599</v>
      </c>
      <c r="AE58" s="2" t="s">
        <v>599</v>
      </c>
      <c r="AF58" s="2" t="s">
        <v>599</v>
      </c>
      <c r="AG58" s="2" t="s">
        <v>599</v>
      </c>
      <c r="AJ58" s="20">
        <f t="shared" si="0"/>
        <v>0</v>
      </c>
      <c r="AK58" s="20"/>
      <c r="AL58" s="20">
        <f t="shared" si="1"/>
        <v>0</v>
      </c>
      <c r="AM58" s="20" t="str">
        <f t="shared" si="2"/>
        <v/>
      </c>
      <c r="AN58" s="92" t="str">
        <f t="shared" si="3"/>
        <v/>
      </c>
      <c r="AQ58" s="2">
        <f t="shared" si="4"/>
        <v>0</v>
      </c>
    </row>
    <row r="59" spans="1:46" ht="15" customHeight="1" x14ac:dyDescent="0.25">
      <c r="A59" s="2" t="s">
        <v>76</v>
      </c>
      <c r="B59" s="2" t="s">
        <v>89</v>
      </c>
      <c r="C59" s="2">
        <v>2014</v>
      </c>
      <c r="D59" s="2">
        <v>750.8</v>
      </c>
      <c r="E59" s="2">
        <v>263</v>
      </c>
      <c r="F59" s="2" t="s">
        <v>598</v>
      </c>
      <c r="G59" s="2" t="s">
        <v>598</v>
      </c>
      <c r="H59" s="2" t="s">
        <v>598</v>
      </c>
      <c r="I59" s="2">
        <v>1209.2</v>
      </c>
      <c r="J59" s="2">
        <v>71.2</v>
      </c>
      <c r="K59" s="2">
        <v>20.399999999999999</v>
      </c>
      <c r="L59" s="2" t="s">
        <v>598</v>
      </c>
      <c r="M59" s="2" t="s">
        <v>598</v>
      </c>
      <c r="N59" s="2" t="s">
        <v>598</v>
      </c>
      <c r="O59" s="2" t="s">
        <v>598</v>
      </c>
      <c r="P59" s="2">
        <v>95.1</v>
      </c>
      <c r="Q59" s="2" t="s">
        <v>598</v>
      </c>
      <c r="R59" s="2" t="s">
        <v>598</v>
      </c>
      <c r="S59" s="2" t="s">
        <v>598</v>
      </c>
      <c r="T59" s="2" t="s">
        <v>598</v>
      </c>
      <c r="U59" s="2" t="s">
        <v>598</v>
      </c>
      <c r="V59" s="2" t="s">
        <v>598</v>
      </c>
      <c r="W59" s="2" t="s">
        <v>598</v>
      </c>
      <c r="X59" s="2" t="s">
        <v>598</v>
      </c>
      <c r="Y59" s="2" t="s">
        <v>598</v>
      </c>
      <c r="Z59" s="2">
        <v>94.6</v>
      </c>
      <c r="AA59" s="2" t="s">
        <v>598</v>
      </c>
      <c r="AB59" s="2" t="s">
        <v>598</v>
      </c>
      <c r="AC59" s="2" t="s">
        <v>598</v>
      </c>
      <c r="AD59" s="2" t="s">
        <v>598</v>
      </c>
      <c r="AE59" s="2">
        <v>872.8</v>
      </c>
      <c r="AF59" s="2" t="s">
        <v>598</v>
      </c>
      <c r="AG59" s="2">
        <v>55.1</v>
      </c>
      <c r="AJ59" s="20">
        <f t="shared" si="0"/>
        <v>1209.1999999999998</v>
      </c>
      <c r="AK59" s="20"/>
      <c r="AL59" s="20">
        <f t="shared" si="1"/>
        <v>750.8</v>
      </c>
      <c r="AM59" s="20">
        <f t="shared" si="2"/>
        <v>263</v>
      </c>
      <c r="AN59" s="92">
        <f t="shared" si="3"/>
        <v>0.83840555739331801</v>
      </c>
      <c r="AQ59" s="2">
        <f t="shared" si="4"/>
        <v>1154.0999999999999</v>
      </c>
    </row>
    <row r="60" spans="1:46" ht="15" customHeight="1" x14ac:dyDescent="0.25">
      <c r="A60" s="2" t="s">
        <v>76</v>
      </c>
      <c r="B60" s="2" t="s">
        <v>90</v>
      </c>
      <c r="C60" s="2">
        <v>2014</v>
      </c>
      <c r="D60" s="2" t="s">
        <v>598</v>
      </c>
      <c r="E60" s="2" t="s">
        <v>598</v>
      </c>
      <c r="F60" s="2" t="s">
        <v>598</v>
      </c>
      <c r="G60" s="2" t="s">
        <v>598</v>
      </c>
      <c r="H60" s="2" t="s">
        <v>598</v>
      </c>
      <c r="I60" s="2" t="s">
        <v>598</v>
      </c>
      <c r="J60" s="2" t="s">
        <v>598</v>
      </c>
      <c r="K60" s="2" t="s">
        <v>598</v>
      </c>
      <c r="L60" s="2" t="s">
        <v>598</v>
      </c>
      <c r="M60" s="2" t="s">
        <v>598</v>
      </c>
      <c r="N60" s="2" t="s">
        <v>598</v>
      </c>
      <c r="O60" s="2" t="s">
        <v>598</v>
      </c>
      <c r="P60" s="2" t="s">
        <v>598</v>
      </c>
      <c r="Q60" s="2" t="s">
        <v>598</v>
      </c>
      <c r="R60" s="2" t="s">
        <v>598</v>
      </c>
      <c r="S60" s="2" t="s">
        <v>598</v>
      </c>
      <c r="T60" s="2" t="s">
        <v>598</v>
      </c>
      <c r="U60" s="2" t="s">
        <v>598</v>
      </c>
      <c r="V60" s="2" t="s">
        <v>598</v>
      </c>
      <c r="W60" s="2" t="s">
        <v>598</v>
      </c>
      <c r="X60" s="2" t="s">
        <v>598</v>
      </c>
      <c r="Y60" s="2" t="s">
        <v>598</v>
      </c>
      <c r="Z60" s="2" t="s">
        <v>598</v>
      </c>
      <c r="AA60" s="2" t="s">
        <v>598</v>
      </c>
      <c r="AB60" s="2" t="s">
        <v>598</v>
      </c>
      <c r="AC60" s="2" t="s">
        <v>598</v>
      </c>
      <c r="AD60" s="2" t="s">
        <v>598</v>
      </c>
      <c r="AE60" s="2" t="s">
        <v>598</v>
      </c>
      <c r="AF60" s="2" t="s">
        <v>598</v>
      </c>
      <c r="AG60" s="2" t="s">
        <v>598</v>
      </c>
      <c r="AJ60" s="20">
        <f t="shared" si="0"/>
        <v>0</v>
      </c>
      <c r="AK60" s="20"/>
      <c r="AL60" s="20">
        <f t="shared" si="1"/>
        <v>0</v>
      </c>
      <c r="AM60" s="20" t="str">
        <f t="shared" si="2"/>
        <v/>
      </c>
      <c r="AN60" s="92" t="str">
        <f t="shared" si="3"/>
        <v/>
      </c>
      <c r="AQ60" s="2">
        <f t="shared" si="4"/>
        <v>0</v>
      </c>
    </row>
    <row r="61" spans="1:46" ht="15" customHeight="1" x14ac:dyDescent="0.25">
      <c r="A61" s="2" t="s">
        <v>76</v>
      </c>
      <c r="B61" s="2" t="s">
        <v>91</v>
      </c>
      <c r="C61" s="2">
        <v>2014</v>
      </c>
      <c r="D61" s="2" t="s">
        <v>598</v>
      </c>
      <c r="E61" s="2" t="s">
        <v>598</v>
      </c>
      <c r="F61" s="2" t="s">
        <v>598</v>
      </c>
      <c r="G61" s="2" t="s">
        <v>598</v>
      </c>
      <c r="H61" s="2" t="s">
        <v>598</v>
      </c>
      <c r="I61" s="2" t="s">
        <v>598</v>
      </c>
      <c r="J61" s="2" t="s">
        <v>598</v>
      </c>
      <c r="K61" s="2" t="s">
        <v>598</v>
      </c>
      <c r="L61" s="2" t="s">
        <v>598</v>
      </c>
      <c r="M61" s="2" t="s">
        <v>598</v>
      </c>
      <c r="N61" s="2" t="s">
        <v>598</v>
      </c>
      <c r="O61" s="2" t="s">
        <v>598</v>
      </c>
      <c r="P61" s="2" t="s">
        <v>598</v>
      </c>
      <c r="Q61" s="2" t="s">
        <v>598</v>
      </c>
      <c r="R61" s="2" t="s">
        <v>598</v>
      </c>
      <c r="S61" s="2" t="s">
        <v>598</v>
      </c>
      <c r="T61" s="2" t="s">
        <v>598</v>
      </c>
      <c r="U61" s="2" t="s">
        <v>598</v>
      </c>
      <c r="V61" s="2" t="s">
        <v>598</v>
      </c>
      <c r="W61" s="2" t="s">
        <v>598</v>
      </c>
      <c r="X61" s="2" t="s">
        <v>598</v>
      </c>
      <c r="Y61" s="2" t="s">
        <v>598</v>
      </c>
      <c r="Z61" s="2" t="s">
        <v>598</v>
      </c>
      <c r="AA61" s="2" t="s">
        <v>598</v>
      </c>
      <c r="AB61" s="2" t="s">
        <v>598</v>
      </c>
      <c r="AC61" s="2" t="s">
        <v>598</v>
      </c>
      <c r="AD61" s="2" t="s">
        <v>598</v>
      </c>
      <c r="AE61" s="2" t="s">
        <v>598</v>
      </c>
      <c r="AF61" s="2" t="s">
        <v>598</v>
      </c>
      <c r="AG61" s="2" t="s">
        <v>598</v>
      </c>
      <c r="AJ61" s="20">
        <f t="shared" si="0"/>
        <v>0</v>
      </c>
      <c r="AK61" s="20"/>
      <c r="AL61" s="20">
        <f t="shared" si="1"/>
        <v>0</v>
      </c>
      <c r="AM61" s="20" t="str">
        <f t="shared" si="2"/>
        <v/>
      </c>
      <c r="AN61" s="92" t="str">
        <f t="shared" si="3"/>
        <v/>
      </c>
      <c r="AQ61" s="2">
        <f t="shared" si="4"/>
        <v>0</v>
      </c>
    </row>
    <row r="62" spans="1:46" ht="15" customHeight="1" x14ac:dyDescent="0.25">
      <c r="A62" s="2" t="s">
        <v>76</v>
      </c>
      <c r="B62" s="2" t="s">
        <v>92</v>
      </c>
      <c r="C62" s="2">
        <v>2014</v>
      </c>
      <c r="D62" s="2" t="s">
        <v>598</v>
      </c>
      <c r="E62" s="2" t="s">
        <v>598</v>
      </c>
      <c r="F62" s="2" t="s">
        <v>598</v>
      </c>
      <c r="G62" s="2" t="s">
        <v>598</v>
      </c>
      <c r="H62" s="2" t="s">
        <v>598</v>
      </c>
      <c r="I62" s="2" t="s">
        <v>598</v>
      </c>
      <c r="J62" s="2" t="s">
        <v>598</v>
      </c>
      <c r="K62" s="2" t="s">
        <v>598</v>
      </c>
      <c r="L62" s="2" t="s">
        <v>598</v>
      </c>
      <c r="M62" s="2" t="s">
        <v>598</v>
      </c>
      <c r="N62" s="2" t="s">
        <v>598</v>
      </c>
      <c r="O62" s="2" t="s">
        <v>598</v>
      </c>
      <c r="P62" s="2" t="s">
        <v>598</v>
      </c>
      <c r="Q62" s="2" t="s">
        <v>598</v>
      </c>
      <c r="R62" s="2" t="s">
        <v>598</v>
      </c>
      <c r="S62" s="2" t="s">
        <v>598</v>
      </c>
      <c r="T62" s="2" t="s">
        <v>598</v>
      </c>
      <c r="U62" s="2" t="s">
        <v>598</v>
      </c>
      <c r="V62" s="2" t="s">
        <v>598</v>
      </c>
      <c r="W62" s="2" t="s">
        <v>598</v>
      </c>
      <c r="X62" s="2" t="s">
        <v>598</v>
      </c>
      <c r="Y62" s="2" t="s">
        <v>598</v>
      </c>
      <c r="Z62" s="2" t="s">
        <v>598</v>
      </c>
      <c r="AA62" s="2" t="s">
        <v>598</v>
      </c>
      <c r="AB62" s="2" t="s">
        <v>598</v>
      </c>
      <c r="AC62" s="2" t="s">
        <v>598</v>
      </c>
      <c r="AD62" s="2" t="s">
        <v>598</v>
      </c>
      <c r="AE62" s="2" t="s">
        <v>598</v>
      </c>
      <c r="AF62" s="2" t="s">
        <v>598</v>
      </c>
      <c r="AG62" s="2" t="s">
        <v>598</v>
      </c>
      <c r="AJ62" s="20">
        <f t="shared" si="0"/>
        <v>0</v>
      </c>
      <c r="AK62" s="20"/>
      <c r="AL62" s="20">
        <f t="shared" si="1"/>
        <v>0</v>
      </c>
      <c r="AM62" s="20" t="str">
        <f t="shared" si="2"/>
        <v/>
      </c>
      <c r="AN62" s="92" t="str">
        <f t="shared" si="3"/>
        <v/>
      </c>
      <c r="AQ62" s="2">
        <f t="shared" si="4"/>
        <v>0</v>
      </c>
    </row>
    <row r="63" spans="1:46" ht="15" customHeight="1" x14ac:dyDescent="0.25">
      <c r="A63" s="2" t="s">
        <v>76</v>
      </c>
      <c r="B63" s="2" t="s">
        <v>93</v>
      </c>
      <c r="C63" s="2">
        <v>2014</v>
      </c>
      <c r="D63" s="2" t="s">
        <v>598</v>
      </c>
      <c r="E63" s="2" t="s">
        <v>598</v>
      </c>
      <c r="F63" s="2" t="s">
        <v>598</v>
      </c>
      <c r="G63" s="2" t="s">
        <v>598</v>
      </c>
      <c r="H63" s="2" t="s">
        <v>598</v>
      </c>
      <c r="I63" s="2" t="s">
        <v>598</v>
      </c>
      <c r="J63" s="2" t="s">
        <v>598</v>
      </c>
      <c r="K63" s="2" t="s">
        <v>598</v>
      </c>
      <c r="L63" s="2" t="s">
        <v>598</v>
      </c>
      <c r="M63" s="2" t="s">
        <v>598</v>
      </c>
      <c r="N63" s="2" t="s">
        <v>598</v>
      </c>
      <c r="O63" s="2" t="s">
        <v>598</v>
      </c>
      <c r="P63" s="2" t="s">
        <v>598</v>
      </c>
      <c r="Q63" s="2" t="s">
        <v>598</v>
      </c>
      <c r="R63" s="2" t="s">
        <v>598</v>
      </c>
      <c r="S63" s="2" t="s">
        <v>598</v>
      </c>
      <c r="T63" s="2" t="s">
        <v>598</v>
      </c>
      <c r="U63" s="2" t="s">
        <v>598</v>
      </c>
      <c r="V63" s="2" t="s">
        <v>598</v>
      </c>
      <c r="W63" s="2" t="s">
        <v>598</v>
      </c>
      <c r="X63" s="2" t="s">
        <v>598</v>
      </c>
      <c r="Y63" s="2" t="s">
        <v>598</v>
      </c>
      <c r="Z63" s="2" t="s">
        <v>598</v>
      </c>
      <c r="AA63" s="2" t="s">
        <v>598</v>
      </c>
      <c r="AB63" s="2" t="s">
        <v>598</v>
      </c>
      <c r="AC63" s="2" t="s">
        <v>598</v>
      </c>
      <c r="AD63" s="2" t="s">
        <v>598</v>
      </c>
      <c r="AE63" s="2" t="s">
        <v>598</v>
      </c>
      <c r="AF63" s="2" t="s">
        <v>598</v>
      </c>
      <c r="AG63" s="2" t="s">
        <v>598</v>
      </c>
      <c r="AJ63" s="20">
        <f t="shared" si="0"/>
        <v>0</v>
      </c>
      <c r="AK63" s="20"/>
      <c r="AL63" s="20">
        <f t="shared" si="1"/>
        <v>0</v>
      </c>
      <c r="AM63" s="20" t="str">
        <f t="shared" si="2"/>
        <v/>
      </c>
      <c r="AN63" s="92" t="str">
        <f t="shared" si="3"/>
        <v/>
      </c>
      <c r="AQ63" s="2">
        <f t="shared" si="4"/>
        <v>0</v>
      </c>
    </row>
    <row r="64" spans="1:46" ht="15" customHeight="1" x14ac:dyDescent="0.25">
      <c r="A64" s="2" t="s">
        <v>76</v>
      </c>
      <c r="B64" s="2" t="s">
        <v>94</v>
      </c>
      <c r="C64" s="2">
        <v>2014</v>
      </c>
      <c r="D64" s="2" t="s">
        <v>598</v>
      </c>
      <c r="E64" s="2" t="s">
        <v>598</v>
      </c>
      <c r="F64" s="2" t="s">
        <v>598</v>
      </c>
      <c r="G64" s="2" t="s">
        <v>598</v>
      </c>
      <c r="H64" s="2" t="s">
        <v>598</v>
      </c>
      <c r="I64" s="2" t="s">
        <v>598</v>
      </c>
      <c r="J64" s="2" t="s">
        <v>598</v>
      </c>
      <c r="K64" s="2" t="s">
        <v>598</v>
      </c>
      <c r="L64" s="2" t="s">
        <v>598</v>
      </c>
      <c r="M64" s="2" t="s">
        <v>598</v>
      </c>
      <c r="N64" s="2" t="s">
        <v>598</v>
      </c>
      <c r="O64" s="2" t="s">
        <v>598</v>
      </c>
      <c r="P64" s="2" t="s">
        <v>598</v>
      </c>
      <c r="Q64" s="2" t="s">
        <v>598</v>
      </c>
      <c r="R64" s="2" t="s">
        <v>598</v>
      </c>
      <c r="S64" s="2" t="s">
        <v>598</v>
      </c>
      <c r="T64" s="2" t="s">
        <v>598</v>
      </c>
      <c r="U64" s="2" t="s">
        <v>598</v>
      </c>
      <c r="V64" s="2" t="s">
        <v>598</v>
      </c>
      <c r="W64" s="2" t="s">
        <v>598</v>
      </c>
      <c r="X64" s="2" t="s">
        <v>598</v>
      </c>
      <c r="Y64" s="2" t="s">
        <v>598</v>
      </c>
      <c r="Z64" s="2" t="s">
        <v>598</v>
      </c>
      <c r="AA64" s="2" t="s">
        <v>598</v>
      </c>
      <c r="AB64" s="2" t="s">
        <v>598</v>
      </c>
      <c r="AC64" s="2" t="s">
        <v>598</v>
      </c>
      <c r="AD64" s="2" t="s">
        <v>598</v>
      </c>
      <c r="AE64" s="2" t="s">
        <v>598</v>
      </c>
      <c r="AF64" s="2" t="s">
        <v>598</v>
      </c>
      <c r="AG64" s="2" t="s">
        <v>598</v>
      </c>
      <c r="AJ64" s="20">
        <f t="shared" si="0"/>
        <v>0</v>
      </c>
      <c r="AK64" s="20"/>
      <c r="AL64" s="20">
        <f t="shared" si="1"/>
        <v>0</v>
      </c>
      <c r="AM64" s="20" t="str">
        <f t="shared" si="2"/>
        <v/>
      </c>
      <c r="AN64" s="92" t="str">
        <f t="shared" si="3"/>
        <v/>
      </c>
      <c r="AQ64" s="2">
        <f t="shared" si="4"/>
        <v>0</v>
      </c>
    </row>
    <row r="65" spans="1:43" ht="15" customHeight="1" x14ac:dyDescent="0.25">
      <c r="A65" s="2" t="s">
        <v>76</v>
      </c>
      <c r="B65" s="2" t="s">
        <v>95</v>
      </c>
      <c r="C65" s="2">
        <v>2014</v>
      </c>
      <c r="D65" s="2" t="s">
        <v>598</v>
      </c>
      <c r="E65" s="2" t="s">
        <v>598</v>
      </c>
      <c r="F65" s="2" t="s">
        <v>598</v>
      </c>
      <c r="G65" s="2" t="s">
        <v>598</v>
      </c>
      <c r="H65" s="2" t="s">
        <v>598</v>
      </c>
      <c r="I65" s="2" t="s">
        <v>598</v>
      </c>
      <c r="J65" s="2" t="s">
        <v>598</v>
      </c>
      <c r="K65" s="2" t="s">
        <v>598</v>
      </c>
      <c r="L65" s="2" t="s">
        <v>598</v>
      </c>
      <c r="M65" s="2" t="s">
        <v>598</v>
      </c>
      <c r="N65" s="2" t="s">
        <v>598</v>
      </c>
      <c r="O65" s="2" t="s">
        <v>598</v>
      </c>
      <c r="P65" s="2" t="s">
        <v>598</v>
      </c>
      <c r="Q65" s="2" t="s">
        <v>598</v>
      </c>
      <c r="R65" s="2" t="s">
        <v>598</v>
      </c>
      <c r="S65" s="2" t="s">
        <v>598</v>
      </c>
      <c r="T65" s="2" t="s">
        <v>598</v>
      </c>
      <c r="U65" s="2" t="s">
        <v>598</v>
      </c>
      <c r="V65" s="2" t="s">
        <v>598</v>
      </c>
      <c r="W65" s="2" t="s">
        <v>598</v>
      </c>
      <c r="X65" s="2" t="s">
        <v>598</v>
      </c>
      <c r="Y65" s="2" t="s">
        <v>598</v>
      </c>
      <c r="Z65" s="2" t="s">
        <v>598</v>
      </c>
      <c r="AA65" s="2" t="s">
        <v>598</v>
      </c>
      <c r="AB65" s="2" t="s">
        <v>598</v>
      </c>
      <c r="AC65" s="2" t="s">
        <v>598</v>
      </c>
      <c r="AD65" s="2" t="s">
        <v>598</v>
      </c>
      <c r="AE65" s="2" t="s">
        <v>598</v>
      </c>
      <c r="AF65" s="2" t="s">
        <v>598</v>
      </c>
      <c r="AG65" s="2" t="s">
        <v>598</v>
      </c>
      <c r="AJ65" s="20">
        <f t="shared" si="0"/>
        <v>0</v>
      </c>
      <c r="AK65" s="20"/>
      <c r="AL65" s="20">
        <f t="shared" si="1"/>
        <v>0</v>
      </c>
      <c r="AM65" s="20" t="str">
        <f t="shared" si="2"/>
        <v/>
      </c>
      <c r="AN65" s="92" t="str">
        <f t="shared" si="3"/>
        <v/>
      </c>
      <c r="AQ65" s="2">
        <f t="shared" si="4"/>
        <v>0</v>
      </c>
    </row>
    <row r="66" spans="1:43" ht="15" customHeight="1" x14ac:dyDescent="0.25">
      <c r="A66" s="2" t="s">
        <v>76</v>
      </c>
      <c r="B66" s="2" t="s">
        <v>96</v>
      </c>
      <c r="C66" s="2">
        <v>2014</v>
      </c>
      <c r="D66" s="2" t="s">
        <v>598</v>
      </c>
      <c r="E66" s="2" t="s">
        <v>598</v>
      </c>
      <c r="F66" s="2" t="s">
        <v>598</v>
      </c>
      <c r="G66" s="2" t="s">
        <v>598</v>
      </c>
      <c r="H66" s="2" t="s">
        <v>598</v>
      </c>
      <c r="I66" s="2" t="s">
        <v>598</v>
      </c>
      <c r="J66" s="2" t="s">
        <v>598</v>
      </c>
      <c r="K66" s="2" t="s">
        <v>598</v>
      </c>
      <c r="L66" s="2" t="s">
        <v>598</v>
      </c>
      <c r="M66" s="2" t="s">
        <v>598</v>
      </c>
      <c r="N66" s="2" t="s">
        <v>598</v>
      </c>
      <c r="O66" s="2" t="s">
        <v>598</v>
      </c>
      <c r="P66" s="2" t="s">
        <v>598</v>
      </c>
      <c r="Q66" s="2" t="s">
        <v>598</v>
      </c>
      <c r="R66" s="2" t="s">
        <v>598</v>
      </c>
      <c r="S66" s="2" t="s">
        <v>598</v>
      </c>
      <c r="T66" s="2" t="s">
        <v>598</v>
      </c>
      <c r="U66" s="2" t="s">
        <v>598</v>
      </c>
      <c r="V66" s="2" t="s">
        <v>598</v>
      </c>
      <c r="W66" s="2" t="s">
        <v>598</v>
      </c>
      <c r="X66" s="2" t="s">
        <v>598</v>
      </c>
      <c r="Y66" s="2" t="s">
        <v>598</v>
      </c>
      <c r="Z66" s="2" t="s">
        <v>598</v>
      </c>
      <c r="AA66" s="2" t="s">
        <v>598</v>
      </c>
      <c r="AB66" s="2" t="s">
        <v>598</v>
      </c>
      <c r="AC66" s="2" t="s">
        <v>598</v>
      </c>
      <c r="AD66" s="2" t="s">
        <v>598</v>
      </c>
      <c r="AE66" s="2" t="s">
        <v>598</v>
      </c>
      <c r="AF66" s="2" t="s">
        <v>598</v>
      </c>
      <c r="AG66" s="2" t="s">
        <v>598</v>
      </c>
      <c r="AJ66" s="20">
        <f t="shared" si="0"/>
        <v>0</v>
      </c>
      <c r="AK66" s="20"/>
      <c r="AL66" s="20">
        <f t="shared" si="1"/>
        <v>0</v>
      </c>
      <c r="AM66" s="20" t="str">
        <f t="shared" si="2"/>
        <v/>
      </c>
      <c r="AN66" s="92" t="str">
        <f t="shared" si="3"/>
        <v/>
      </c>
      <c r="AQ66" s="2">
        <f t="shared" si="4"/>
        <v>0</v>
      </c>
    </row>
    <row r="67" spans="1:43" ht="15" customHeight="1" x14ac:dyDescent="0.25">
      <c r="A67" s="2" t="s">
        <v>76</v>
      </c>
      <c r="B67" s="2" t="s">
        <v>97</v>
      </c>
      <c r="C67" s="2">
        <v>2014</v>
      </c>
      <c r="D67" s="2" t="s">
        <v>598</v>
      </c>
      <c r="E67" s="2" t="s">
        <v>598</v>
      </c>
      <c r="F67" s="2" t="s">
        <v>598</v>
      </c>
      <c r="G67" s="2" t="s">
        <v>598</v>
      </c>
      <c r="H67" s="2" t="s">
        <v>598</v>
      </c>
      <c r="I67" s="2" t="s">
        <v>598</v>
      </c>
      <c r="J67" s="2" t="s">
        <v>598</v>
      </c>
      <c r="K67" s="2" t="s">
        <v>598</v>
      </c>
      <c r="L67" s="2" t="s">
        <v>598</v>
      </c>
      <c r="M67" s="2" t="s">
        <v>598</v>
      </c>
      <c r="N67" s="2" t="s">
        <v>598</v>
      </c>
      <c r="O67" s="2" t="s">
        <v>598</v>
      </c>
      <c r="P67" s="2" t="s">
        <v>598</v>
      </c>
      <c r="Q67" s="2" t="s">
        <v>598</v>
      </c>
      <c r="R67" s="2" t="s">
        <v>598</v>
      </c>
      <c r="S67" s="2" t="s">
        <v>598</v>
      </c>
      <c r="T67" s="2" t="s">
        <v>598</v>
      </c>
      <c r="U67" s="2" t="s">
        <v>598</v>
      </c>
      <c r="V67" s="2" t="s">
        <v>598</v>
      </c>
      <c r="W67" s="2" t="s">
        <v>598</v>
      </c>
      <c r="X67" s="2" t="s">
        <v>598</v>
      </c>
      <c r="Y67" s="2" t="s">
        <v>598</v>
      </c>
      <c r="Z67" s="2" t="s">
        <v>598</v>
      </c>
      <c r="AA67" s="2" t="s">
        <v>598</v>
      </c>
      <c r="AB67" s="2" t="s">
        <v>598</v>
      </c>
      <c r="AC67" s="2" t="s">
        <v>598</v>
      </c>
      <c r="AD67" s="2" t="s">
        <v>598</v>
      </c>
      <c r="AE67" s="2" t="s">
        <v>598</v>
      </c>
      <c r="AF67" s="2" t="s">
        <v>598</v>
      </c>
      <c r="AG67" s="2" t="s">
        <v>598</v>
      </c>
      <c r="AJ67" s="20">
        <f t="shared" ref="AJ67:AJ130" si="5">SUMPRODUCT(J67:AG67)</f>
        <v>0</v>
      </c>
      <c r="AK67" s="20"/>
      <c r="AL67" s="20">
        <f t="shared" ref="AL67:AL130" si="6">IFERROR(D67/1,0)</f>
        <v>0</v>
      </c>
      <c r="AM67" s="20" t="str">
        <f t="shared" ref="AM67:AM130" si="7">IFERROR(E67/1,"")</f>
        <v/>
      </c>
      <c r="AN67" s="92" t="str">
        <f t="shared" ref="AN67:AN130" si="8">IFERROR((AL67+AM67)/AJ67,"")</f>
        <v/>
      </c>
      <c r="AQ67" s="2">
        <f t="shared" ref="AQ67:AQ130" si="9">AJ67-IFERROR(AG67/1,0)</f>
        <v>0</v>
      </c>
    </row>
    <row r="68" spans="1:43" ht="15" customHeight="1" x14ac:dyDescent="0.25">
      <c r="A68" s="2" t="s">
        <v>76</v>
      </c>
      <c r="B68" s="2" t="s">
        <v>98</v>
      </c>
      <c r="C68" s="2">
        <v>2014</v>
      </c>
      <c r="D68" s="2" t="s">
        <v>598</v>
      </c>
      <c r="E68" s="2" t="s">
        <v>598</v>
      </c>
      <c r="F68" s="2" t="s">
        <v>598</v>
      </c>
      <c r="G68" s="2" t="s">
        <v>598</v>
      </c>
      <c r="H68" s="2" t="s">
        <v>598</v>
      </c>
      <c r="I68" s="2" t="s">
        <v>598</v>
      </c>
      <c r="J68" s="2" t="s">
        <v>598</v>
      </c>
      <c r="K68" s="2" t="s">
        <v>598</v>
      </c>
      <c r="L68" s="2" t="s">
        <v>598</v>
      </c>
      <c r="M68" s="2" t="s">
        <v>598</v>
      </c>
      <c r="N68" s="2" t="s">
        <v>598</v>
      </c>
      <c r="O68" s="2" t="s">
        <v>598</v>
      </c>
      <c r="P68" s="2" t="s">
        <v>598</v>
      </c>
      <c r="Q68" s="2" t="s">
        <v>598</v>
      </c>
      <c r="R68" s="2" t="s">
        <v>598</v>
      </c>
      <c r="S68" s="2" t="s">
        <v>598</v>
      </c>
      <c r="T68" s="2" t="s">
        <v>598</v>
      </c>
      <c r="U68" s="2" t="s">
        <v>598</v>
      </c>
      <c r="V68" s="2" t="s">
        <v>598</v>
      </c>
      <c r="W68" s="2" t="s">
        <v>598</v>
      </c>
      <c r="X68" s="2" t="s">
        <v>598</v>
      </c>
      <c r="Y68" s="2" t="s">
        <v>598</v>
      </c>
      <c r="Z68" s="2" t="s">
        <v>598</v>
      </c>
      <c r="AA68" s="2" t="s">
        <v>598</v>
      </c>
      <c r="AB68" s="2" t="s">
        <v>598</v>
      </c>
      <c r="AC68" s="2" t="s">
        <v>598</v>
      </c>
      <c r="AD68" s="2" t="s">
        <v>598</v>
      </c>
      <c r="AE68" s="2" t="s">
        <v>598</v>
      </c>
      <c r="AF68" s="2" t="s">
        <v>598</v>
      </c>
      <c r="AG68" s="2" t="s">
        <v>598</v>
      </c>
      <c r="AJ68" s="20">
        <f t="shared" si="5"/>
        <v>0</v>
      </c>
      <c r="AK68" s="20"/>
      <c r="AL68" s="20">
        <f t="shared" si="6"/>
        <v>0</v>
      </c>
      <c r="AM68" s="20" t="str">
        <f t="shared" si="7"/>
        <v/>
      </c>
      <c r="AN68" s="92" t="str">
        <f t="shared" si="8"/>
        <v/>
      </c>
      <c r="AQ68" s="2">
        <f t="shared" si="9"/>
        <v>0</v>
      </c>
    </row>
    <row r="69" spans="1:43" ht="15" customHeight="1" x14ac:dyDescent="0.25">
      <c r="A69" s="2" t="s">
        <v>76</v>
      </c>
      <c r="B69" s="2" t="s">
        <v>99</v>
      </c>
      <c r="C69" s="2">
        <v>2014</v>
      </c>
      <c r="D69" s="2" t="s">
        <v>598</v>
      </c>
      <c r="E69" s="2" t="s">
        <v>598</v>
      </c>
      <c r="F69" s="2" t="s">
        <v>598</v>
      </c>
      <c r="G69" s="2" t="s">
        <v>598</v>
      </c>
      <c r="H69" s="2" t="s">
        <v>598</v>
      </c>
      <c r="I69" s="2" t="s">
        <v>598</v>
      </c>
      <c r="J69" s="2" t="s">
        <v>598</v>
      </c>
      <c r="K69" s="2" t="s">
        <v>598</v>
      </c>
      <c r="L69" s="2" t="s">
        <v>598</v>
      </c>
      <c r="M69" s="2" t="s">
        <v>598</v>
      </c>
      <c r="N69" s="2" t="s">
        <v>598</v>
      </c>
      <c r="O69" s="2" t="s">
        <v>598</v>
      </c>
      <c r="P69" s="2" t="s">
        <v>598</v>
      </c>
      <c r="Q69" s="2" t="s">
        <v>598</v>
      </c>
      <c r="R69" s="2" t="s">
        <v>598</v>
      </c>
      <c r="S69" s="2" t="s">
        <v>598</v>
      </c>
      <c r="T69" s="2" t="s">
        <v>598</v>
      </c>
      <c r="U69" s="2" t="s">
        <v>598</v>
      </c>
      <c r="V69" s="2" t="s">
        <v>598</v>
      </c>
      <c r="W69" s="2" t="s">
        <v>598</v>
      </c>
      <c r="X69" s="2" t="s">
        <v>598</v>
      </c>
      <c r="Y69" s="2" t="s">
        <v>598</v>
      </c>
      <c r="Z69" s="2" t="s">
        <v>598</v>
      </c>
      <c r="AA69" s="2" t="s">
        <v>598</v>
      </c>
      <c r="AB69" s="2" t="s">
        <v>598</v>
      </c>
      <c r="AC69" s="2" t="s">
        <v>598</v>
      </c>
      <c r="AD69" s="2" t="s">
        <v>598</v>
      </c>
      <c r="AE69" s="2" t="s">
        <v>598</v>
      </c>
      <c r="AF69" s="2" t="s">
        <v>598</v>
      </c>
      <c r="AG69" s="2" t="s">
        <v>598</v>
      </c>
      <c r="AJ69" s="20">
        <f t="shared" si="5"/>
        <v>0</v>
      </c>
      <c r="AK69" s="20"/>
      <c r="AL69" s="20">
        <f t="shared" si="6"/>
        <v>0</v>
      </c>
      <c r="AM69" s="20" t="str">
        <f t="shared" si="7"/>
        <v/>
      </c>
      <c r="AN69" s="92" t="str">
        <f t="shared" si="8"/>
        <v/>
      </c>
      <c r="AQ69" s="2">
        <f t="shared" si="9"/>
        <v>0</v>
      </c>
    </row>
    <row r="70" spans="1:43" ht="15" customHeight="1" x14ac:dyDescent="0.25">
      <c r="A70" s="2" t="s">
        <v>100</v>
      </c>
      <c r="B70" s="2" t="s">
        <v>101</v>
      </c>
      <c r="C70" s="2">
        <v>2014</v>
      </c>
      <c r="D70" s="2" t="s">
        <v>598</v>
      </c>
      <c r="E70" s="2" t="s">
        <v>598</v>
      </c>
      <c r="F70" s="2" t="s">
        <v>598</v>
      </c>
      <c r="G70" s="2" t="s">
        <v>598</v>
      </c>
      <c r="H70" s="2" t="s">
        <v>598</v>
      </c>
      <c r="I70" s="2" t="s">
        <v>598</v>
      </c>
      <c r="J70" s="2" t="s">
        <v>598</v>
      </c>
      <c r="K70" s="2" t="s">
        <v>598</v>
      </c>
      <c r="L70" s="2" t="s">
        <v>598</v>
      </c>
      <c r="M70" s="2" t="s">
        <v>598</v>
      </c>
      <c r="N70" s="2" t="s">
        <v>598</v>
      </c>
      <c r="O70" s="2" t="s">
        <v>598</v>
      </c>
      <c r="P70" s="2" t="s">
        <v>598</v>
      </c>
      <c r="Q70" s="2" t="s">
        <v>598</v>
      </c>
      <c r="R70" s="2" t="s">
        <v>598</v>
      </c>
      <c r="S70" s="2" t="s">
        <v>598</v>
      </c>
      <c r="T70" s="2" t="s">
        <v>598</v>
      </c>
      <c r="U70" s="2" t="s">
        <v>598</v>
      </c>
      <c r="V70" s="2" t="s">
        <v>598</v>
      </c>
      <c r="W70" s="2" t="s">
        <v>598</v>
      </c>
      <c r="X70" s="2" t="s">
        <v>598</v>
      </c>
      <c r="Y70" s="2" t="s">
        <v>598</v>
      </c>
      <c r="Z70" s="2" t="s">
        <v>598</v>
      </c>
      <c r="AA70" s="2" t="s">
        <v>598</v>
      </c>
      <c r="AB70" s="2" t="s">
        <v>598</v>
      </c>
      <c r="AC70" s="2" t="s">
        <v>598</v>
      </c>
      <c r="AD70" s="2" t="s">
        <v>598</v>
      </c>
      <c r="AE70" s="2" t="s">
        <v>598</v>
      </c>
      <c r="AF70" s="2" t="s">
        <v>598</v>
      </c>
      <c r="AG70" s="2" t="s">
        <v>598</v>
      </c>
      <c r="AJ70" s="20">
        <f t="shared" si="5"/>
        <v>0</v>
      </c>
      <c r="AK70" s="20"/>
      <c r="AL70" s="20">
        <f t="shared" si="6"/>
        <v>0</v>
      </c>
      <c r="AM70" s="20" t="str">
        <f t="shared" si="7"/>
        <v/>
      </c>
      <c r="AN70" s="92" t="str">
        <f t="shared" si="8"/>
        <v/>
      </c>
      <c r="AQ70" s="2">
        <f t="shared" si="9"/>
        <v>0</v>
      </c>
    </row>
    <row r="71" spans="1:43" ht="15" customHeight="1" x14ac:dyDescent="0.25">
      <c r="A71" s="2" t="s">
        <v>102</v>
      </c>
      <c r="B71" s="2" t="s">
        <v>103</v>
      </c>
      <c r="C71" s="2">
        <v>2014</v>
      </c>
      <c r="D71" s="2">
        <v>98.590999999999994</v>
      </c>
      <c r="E71" s="2">
        <v>11.79</v>
      </c>
      <c r="F71" s="2" t="s">
        <v>598</v>
      </c>
      <c r="G71" s="2" t="s">
        <v>598</v>
      </c>
      <c r="H71" s="2" t="s">
        <v>598</v>
      </c>
      <c r="I71" s="2">
        <v>143.38399999999999</v>
      </c>
      <c r="J71" s="2" t="s">
        <v>598</v>
      </c>
      <c r="K71" s="2">
        <v>0.5</v>
      </c>
      <c r="L71" s="2" t="s">
        <v>598</v>
      </c>
      <c r="M71" s="2" t="s">
        <v>598</v>
      </c>
      <c r="N71" s="2" t="s">
        <v>598</v>
      </c>
      <c r="O71" s="2" t="s">
        <v>598</v>
      </c>
      <c r="P71" s="2" t="s">
        <v>598</v>
      </c>
      <c r="Q71" s="2" t="s">
        <v>598</v>
      </c>
      <c r="R71" s="2" t="s">
        <v>598</v>
      </c>
      <c r="S71" s="2" t="s">
        <v>598</v>
      </c>
      <c r="T71" s="2" t="s">
        <v>598</v>
      </c>
      <c r="U71" s="2" t="s">
        <v>598</v>
      </c>
      <c r="V71" s="2" t="s">
        <v>598</v>
      </c>
      <c r="W71" s="2" t="s">
        <v>598</v>
      </c>
      <c r="X71" s="2" t="s">
        <v>598</v>
      </c>
      <c r="Y71" s="2" t="s">
        <v>598</v>
      </c>
      <c r="Z71" s="2" t="s">
        <v>598</v>
      </c>
      <c r="AA71" s="2" t="s">
        <v>598</v>
      </c>
      <c r="AB71" s="2" t="s">
        <v>598</v>
      </c>
      <c r="AC71" s="2" t="s">
        <v>598</v>
      </c>
      <c r="AD71" s="2" t="s">
        <v>598</v>
      </c>
      <c r="AE71" s="2">
        <v>130.88399999999999</v>
      </c>
      <c r="AF71" s="2" t="s">
        <v>598</v>
      </c>
      <c r="AG71" s="2">
        <v>12</v>
      </c>
      <c r="AJ71" s="20">
        <f t="shared" si="5"/>
        <v>143.38399999999999</v>
      </c>
      <c r="AK71" s="20"/>
      <c r="AL71" s="20">
        <f t="shared" si="6"/>
        <v>98.590999999999994</v>
      </c>
      <c r="AM71" s="20">
        <f t="shared" si="7"/>
        <v>11.79</v>
      </c>
      <c r="AN71" s="92">
        <f t="shared" si="8"/>
        <v>0.76982787479774595</v>
      </c>
      <c r="AQ71" s="2">
        <f t="shared" si="9"/>
        <v>131.38399999999999</v>
      </c>
    </row>
    <row r="72" spans="1:43" ht="15" customHeight="1" x14ac:dyDescent="0.25">
      <c r="A72" s="2" t="s">
        <v>102</v>
      </c>
      <c r="B72" s="2" t="s">
        <v>104</v>
      </c>
      <c r="C72" s="2">
        <v>2014</v>
      </c>
      <c r="D72" s="2" t="s">
        <v>598</v>
      </c>
      <c r="E72" s="2" t="s">
        <v>598</v>
      </c>
      <c r="F72" s="2" t="s">
        <v>598</v>
      </c>
      <c r="G72" s="2" t="s">
        <v>598</v>
      </c>
      <c r="H72" s="2" t="s">
        <v>598</v>
      </c>
      <c r="I72" s="2" t="s">
        <v>598</v>
      </c>
      <c r="J72" s="2" t="s">
        <v>598</v>
      </c>
      <c r="K72" s="2" t="s">
        <v>598</v>
      </c>
      <c r="L72" s="2" t="s">
        <v>598</v>
      </c>
      <c r="M72" s="2" t="s">
        <v>598</v>
      </c>
      <c r="N72" s="2" t="s">
        <v>598</v>
      </c>
      <c r="O72" s="2" t="s">
        <v>598</v>
      </c>
      <c r="P72" s="2" t="s">
        <v>598</v>
      </c>
      <c r="Q72" s="2" t="s">
        <v>598</v>
      </c>
      <c r="R72" s="2" t="s">
        <v>598</v>
      </c>
      <c r="S72" s="2" t="s">
        <v>598</v>
      </c>
      <c r="T72" s="2" t="s">
        <v>598</v>
      </c>
      <c r="U72" s="2" t="s">
        <v>598</v>
      </c>
      <c r="V72" s="2" t="s">
        <v>598</v>
      </c>
      <c r="W72" s="2" t="s">
        <v>598</v>
      </c>
      <c r="X72" s="2" t="s">
        <v>598</v>
      </c>
      <c r="Y72" s="2" t="s">
        <v>598</v>
      </c>
      <c r="Z72" s="2" t="s">
        <v>598</v>
      </c>
      <c r="AA72" s="2" t="s">
        <v>598</v>
      </c>
      <c r="AB72" s="2" t="s">
        <v>598</v>
      </c>
      <c r="AC72" s="2" t="s">
        <v>598</v>
      </c>
      <c r="AD72" s="2" t="s">
        <v>598</v>
      </c>
      <c r="AE72" s="2" t="s">
        <v>598</v>
      </c>
      <c r="AF72" s="2" t="s">
        <v>598</v>
      </c>
      <c r="AG72" s="2" t="s">
        <v>598</v>
      </c>
      <c r="AJ72" s="20">
        <f t="shared" si="5"/>
        <v>0</v>
      </c>
      <c r="AK72" s="20"/>
      <c r="AL72" s="20">
        <f t="shared" si="6"/>
        <v>0</v>
      </c>
      <c r="AM72" s="20" t="str">
        <f t="shared" si="7"/>
        <v/>
      </c>
      <c r="AN72" s="92" t="str">
        <f t="shared" si="8"/>
        <v/>
      </c>
      <c r="AQ72" s="2">
        <f t="shared" si="9"/>
        <v>0</v>
      </c>
    </row>
    <row r="73" spans="1:43" ht="15" customHeight="1" x14ac:dyDescent="0.25">
      <c r="A73" s="2" t="s">
        <v>102</v>
      </c>
      <c r="B73" s="2" t="s">
        <v>105</v>
      </c>
      <c r="C73" s="2">
        <v>2014</v>
      </c>
      <c r="D73" s="2" t="s">
        <v>598</v>
      </c>
      <c r="E73" s="2" t="s">
        <v>598</v>
      </c>
      <c r="F73" s="2" t="s">
        <v>598</v>
      </c>
      <c r="G73" s="2" t="s">
        <v>598</v>
      </c>
      <c r="H73" s="2" t="s">
        <v>598</v>
      </c>
      <c r="I73" s="2" t="s">
        <v>598</v>
      </c>
      <c r="J73" s="2" t="s">
        <v>598</v>
      </c>
      <c r="K73" s="2" t="s">
        <v>598</v>
      </c>
      <c r="L73" s="2" t="s">
        <v>598</v>
      </c>
      <c r="M73" s="2" t="s">
        <v>598</v>
      </c>
      <c r="N73" s="2" t="s">
        <v>598</v>
      </c>
      <c r="O73" s="2" t="s">
        <v>598</v>
      </c>
      <c r="P73" s="2" t="s">
        <v>598</v>
      </c>
      <c r="Q73" s="2" t="s">
        <v>598</v>
      </c>
      <c r="R73" s="2" t="s">
        <v>598</v>
      </c>
      <c r="S73" s="2" t="s">
        <v>598</v>
      </c>
      <c r="T73" s="2" t="s">
        <v>598</v>
      </c>
      <c r="U73" s="2" t="s">
        <v>598</v>
      </c>
      <c r="V73" s="2" t="s">
        <v>598</v>
      </c>
      <c r="W73" s="2" t="s">
        <v>598</v>
      </c>
      <c r="X73" s="2" t="s">
        <v>598</v>
      </c>
      <c r="Y73" s="2" t="s">
        <v>598</v>
      </c>
      <c r="Z73" s="2" t="s">
        <v>598</v>
      </c>
      <c r="AA73" s="2" t="s">
        <v>598</v>
      </c>
      <c r="AB73" s="2" t="s">
        <v>598</v>
      </c>
      <c r="AC73" s="2" t="s">
        <v>598</v>
      </c>
      <c r="AD73" s="2" t="s">
        <v>598</v>
      </c>
      <c r="AE73" s="2" t="s">
        <v>598</v>
      </c>
      <c r="AF73" s="2" t="s">
        <v>598</v>
      </c>
      <c r="AG73" s="2" t="s">
        <v>598</v>
      </c>
      <c r="AJ73" s="20">
        <f t="shared" si="5"/>
        <v>0</v>
      </c>
      <c r="AK73" s="20"/>
      <c r="AL73" s="20">
        <f t="shared" si="6"/>
        <v>0</v>
      </c>
      <c r="AM73" s="20" t="str">
        <f t="shared" si="7"/>
        <v/>
      </c>
      <c r="AN73" s="92" t="str">
        <f t="shared" si="8"/>
        <v/>
      </c>
      <c r="AQ73" s="2">
        <f t="shared" si="9"/>
        <v>0</v>
      </c>
    </row>
    <row r="74" spans="1:43" ht="15" customHeight="1" x14ac:dyDescent="0.25">
      <c r="A74" s="2" t="s">
        <v>106</v>
      </c>
      <c r="B74" s="2" t="s">
        <v>107</v>
      </c>
      <c r="C74" s="2">
        <v>2014</v>
      </c>
      <c r="D74" s="2" t="s">
        <v>598</v>
      </c>
      <c r="E74" s="2" t="s">
        <v>598</v>
      </c>
      <c r="F74" s="2" t="s">
        <v>598</v>
      </c>
      <c r="G74" s="2" t="s">
        <v>598</v>
      </c>
      <c r="H74" s="2" t="s">
        <v>598</v>
      </c>
      <c r="I74" s="2" t="s">
        <v>598</v>
      </c>
      <c r="J74" s="2" t="s">
        <v>598</v>
      </c>
      <c r="K74" s="2" t="s">
        <v>598</v>
      </c>
      <c r="L74" s="2" t="s">
        <v>598</v>
      </c>
      <c r="M74" s="2" t="s">
        <v>598</v>
      </c>
      <c r="N74" s="2" t="s">
        <v>598</v>
      </c>
      <c r="O74" s="2" t="s">
        <v>598</v>
      </c>
      <c r="P74" s="2" t="s">
        <v>598</v>
      </c>
      <c r="Q74" s="2" t="s">
        <v>598</v>
      </c>
      <c r="R74" s="2" t="s">
        <v>598</v>
      </c>
      <c r="S74" s="2" t="s">
        <v>598</v>
      </c>
      <c r="T74" s="2" t="s">
        <v>598</v>
      </c>
      <c r="U74" s="2" t="s">
        <v>598</v>
      </c>
      <c r="V74" s="2" t="s">
        <v>598</v>
      </c>
      <c r="W74" s="2" t="s">
        <v>598</v>
      </c>
      <c r="X74" s="2" t="s">
        <v>598</v>
      </c>
      <c r="Y74" s="2" t="s">
        <v>598</v>
      </c>
      <c r="Z74" s="2" t="s">
        <v>598</v>
      </c>
      <c r="AA74" s="2" t="s">
        <v>598</v>
      </c>
      <c r="AB74" s="2" t="s">
        <v>598</v>
      </c>
      <c r="AC74" s="2" t="s">
        <v>598</v>
      </c>
      <c r="AD74" s="2" t="s">
        <v>598</v>
      </c>
      <c r="AE74" s="2" t="s">
        <v>598</v>
      </c>
      <c r="AF74" s="2" t="s">
        <v>598</v>
      </c>
      <c r="AG74" s="2" t="s">
        <v>598</v>
      </c>
      <c r="AJ74" s="20">
        <f t="shared" si="5"/>
        <v>0</v>
      </c>
      <c r="AK74" s="20"/>
      <c r="AL74" s="20">
        <f t="shared" si="6"/>
        <v>0</v>
      </c>
      <c r="AM74" s="20" t="str">
        <f t="shared" si="7"/>
        <v/>
      </c>
      <c r="AN74" s="92" t="str">
        <f t="shared" si="8"/>
        <v/>
      </c>
      <c r="AQ74" s="2">
        <f t="shared" si="9"/>
        <v>0</v>
      </c>
    </row>
    <row r="75" spans="1:43" ht="15" customHeight="1" x14ac:dyDescent="0.25">
      <c r="A75" s="2" t="s">
        <v>108</v>
      </c>
      <c r="B75" s="2" t="s">
        <v>109</v>
      </c>
      <c r="C75" s="2">
        <v>2014</v>
      </c>
      <c r="D75" s="2" t="s">
        <v>598</v>
      </c>
      <c r="E75" s="2" t="s">
        <v>598</v>
      </c>
      <c r="F75" s="2" t="s">
        <v>598</v>
      </c>
      <c r="G75" s="2" t="s">
        <v>598</v>
      </c>
      <c r="H75" s="2" t="s">
        <v>598</v>
      </c>
      <c r="I75" s="2" t="s">
        <v>598</v>
      </c>
      <c r="J75" s="2" t="s">
        <v>598</v>
      </c>
      <c r="K75" s="2" t="s">
        <v>598</v>
      </c>
      <c r="L75" s="2" t="s">
        <v>598</v>
      </c>
      <c r="M75" s="2" t="s">
        <v>598</v>
      </c>
      <c r="N75" s="2" t="s">
        <v>598</v>
      </c>
      <c r="O75" s="2" t="s">
        <v>598</v>
      </c>
      <c r="P75" s="2" t="s">
        <v>598</v>
      </c>
      <c r="Q75" s="2" t="s">
        <v>598</v>
      </c>
      <c r="R75" s="2" t="s">
        <v>598</v>
      </c>
      <c r="S75" s="2" t="s">
        <v>598</v>
      </c>
      <c r="T75" s="2" t="s">
        <v>598</v>
      </c>
      <c r="U75" s="2" t="s">
        <v>598</v>
      </c>
      <c r="V75" s="2" t="s">
        <v>598</v>
      </c>
      <c r="W75" s="2" t="s">
        <v>598</v>
      </c>
      <c r="X75" s="2" t="s">
        <v>598</v>
      </c>
      <c r="Y75" s="2" t="s">
        <v>598</v>
      </c>
      <c r="Z75" s="2" t="s">
        <v>598</v>
      </c>
      <c r="AA75" s="2" t="s">
        <v>598</v>
      </c>
      <c r="AB75" s="2" t="s">
        <v>598</v>
      </c>
      <c r="AC75" s="2" t="s">
        <v>598</v>
      </c>
      <c r="AD75" s="2" t="s">
        <v>598</v>
      </c>
      <c r="AE75" s="2" t="s">
        <v>598</v>
      </c>
      <c r="AF75" s="2" t="s">
        <v>598</v>
      </c>
      <c r="AG75" s="2" t="s">
        <v>598</v>
      </c>
      <c r="AJ75" s="20">
        <f t="shared" si="5"/>
        <v>0</v>
      </c>
      <c r="AK75" s="20"/>
      <c r="AL75" s="20">
        <f t="shared" si="6"/>
        <v>0</v>
      </c>
      <c r="AM75" s="20" t="str">
        <f t="shared" si="7"/>
        <v/>
      </c>
      <c r="AN75" s="92" t="str">
        <f t="shared" si="8"/>
        <v/>
      </c>
      <c r="AQ75" s="2">
        <f t="shared" si="9"/>
        <v>0</v>
      </c>
    </row>
    <row r="76" spans="1:43" ht="15" customHeight="1" x14ac:dyDescent="0.25">
      <c r="A76" s="2" t="s">
        <v>108</v>
      </c>
      <c r="B76" s="2" t="s">
        <v>110</v>
      </c>
      <c r="C76" s="2">
        <v>2014</v>
      </c>
      <c r="D76" s="2" t="s">
        <v>598</v>
      </c>
      <c r="E76" s="2" t="s">
        <v>598</v>
      </c>
      <c r="F76" s="2" t="s">
        <v>598</v>
      </c>
      <c r="G76" s="2" t="s">
        <v>598</v>
      </c>
      <c r="H76" s="2" t="s">
        <v>598</v>
      </c>
      <c r="I76" s="2" t="s">
        <v>598</v>
      </c>
      <c r="J76" s="2" t="s">
        <v>598</v>
      </c>
      <c r="K76" s="2" t="s">
        <v>598</v>
      </c>
      <c r="L76" s="2" t="s">
        <v>598</v>
      </c>
      <c r="M76" s="2" t="s">
        <v>598</v>
      </c>
      <c r="N76" s="2" t="s">
        <v>598</v>
      </c>
      <c r="O76" s="2" t="s">
        <v>598</v>
      </c>
      <c r="P76" s="2" t="s">
        <v>598</v>
      </c>
      <c r="Q76" s="2" t="s">
        <v>598</v>
      </c>
      <c r="R76" s="2" t="s">
        <v>598</v>
      </c>
      <c r="S76" s="2" t="s">
        <v>598</v>
      </c>
      <c r="T76" s="2" t="s">
        <v>598</v>
      </c>
      <c r="U76" s="2" t="s">
        <v>598</v>
      </c>
      <c r="V76" s="2" t="s">
        <v>598</v>
      </c>
      <c r="W76" s="2" t="s">
        <v>598</v>
      </c>
      <c r="X76" s="2" t="s">
        <v>598</v>
      </c>
      <c r="Y76" s="2" t="s">
        <v>598</v>
      </c>
      <c r="Z76" s="2" t="s">
        <v>598</v>
      </c>
      <c r="AA76" s="2" t="s">
        <v>598</v>
      </c>
      <c r="AB76" s="2" t="s">
        <v>598</v>
      </c>
      <c r="AC76" s="2" t="s">
        <v>598</v>
      </c>
      <c r="AD76" s="2" t="s">
        <v>598</v>
      </c>
      <c r="AE76" s="2" t="s">
        <v>598</v>
      </c>
      <c r="AF76" s="2" t="s">
        <v>598</v>
      </c>
      <c r="AG76" s="2" t="s">
        <v>598</v>
      </c>
      <c r="AJ76" s="20">
        <f t="shared" si="5"/>
        <v>0</v>
      </c>
      <c r="AK76" s="20"/>
      <c r="AL76" s="20">
        <f t="shared" si="6"/>
        <v>0</v>
      </c>
      <c r="AM76" s="20" t="str">
        <f t="shared" si="7"/>
        <v/>
      </c>
      <c r="AN76" s="92" t="str">
        <f t="shared" si="8"/>
        <v/>
      </c>
      <c r="AQ76" s="2">
        <f t="shared" si="9"/>
        <v>0</v>
      </c>
    </row>
    <row r="77" spans="1:43" ht="15" customHeight="1" x14ac:dyDescent="0.25">
      <c r="A77" s="2" t="s">
        <v>111</v>
      </c>
      <c r="B77" s="2" t="s">
        <v>112</v>
      </c>
      <c r="C77" s="2">
        <v>2014</v>
      </c>
      <c r="D77" s="2" t="s">
        <v>598</v>
      </c>
      <c r="E77" s="2" t="s">
        <v>598</v>
      </c>
      <c r="F77" s="2" t="s">
        <v>598</v>
      </c>
      <c r="G77" s="2" t="s">
        <v>598</v>
      </c>
      <c r="H77" s="2" t="s">
        <v>598</v>
      </c>
      <c r="I77" s="2" t="s">
        <v>598</v>
      </c>
      <c r="J77" s="2" t="s">
        <v>598</v>
      </c>
      <c r="K77" s="2" t="s">
        <v>598</v>
      </c>
      <c r="L77" s="2" t="s">
        <v>598</v>
      </c>
      <c r="M77" s="2" t="s">
        <v>598</v>
      </c>
      <c r="N77" s="2" t="s">
        <v>598</v>
      </c>
      <c r="O77" s="2" t="s">
        <v>598</v>
      </c>
      <c r="P77" s="2" t="s">
        <v>598</v>
      </c>
      <c r="Q77" s="2" t="s">
        <v>598</v>
      </c>
      <c r="R77" s="2" t="s">
        <v>598</v>
      </c>
      <c r="S77" s="2" t="s">
        <v>598</v>
      </c>
      <c r="T77" s="2" t="s">
        <v>598</v>
      </c>
      <c r="U77" s="2" t="s">
        <v>598</v>
      </c>
      <c r="V77" s="2" t="s">
        <v>598</v>
      </c>
      <c r="W77" s="2" t="s">
        <v>598</v>
      </c>
      <c r="X77" s="2" t="s">
        <v>598</v>
      </c>
      <c r="Y77" s="2" t="s">
        <v>598</v>
      </c>
      <c r="Z77" s="2" t="s">
        <v>598</v>
      </c>
      <c r="AA77" s="2" t="s">
        <v>598</v>
      </c>
      <c r="AB77" s="2" t="s">
        <v>598</v>
      </c>
      <c r="AC77" s="2" t="s">
        <v>598</v>
      </c>
      <c r="AD77" s="2" t="s">
        <v>598</v>
      </c>
      <c r="AE77" s="2" t="s">
        <v>598</v>
      </c>
      <c r="AF77" s="2" t="s">
        <v>598</v>
      </c>
      <c r="AG77" s="2" t="s">
        <v>598</v>
      </c>
      <c r="AJ77" s="20">
        <f t="shared" si="5"/>
        <v>0</v>
      </c>
      <c r="AK77" s="20"/>
      <c r="AL77" s="20">
        <f t="shared" si="6"/>
        <v>0</v>
      </c>
      <c r="AM77" s="20" t="str">
        <f t="shared" si="7"/>
        <v/>
      </c>
      <c r="AN77" s="92" t="str">
        <f t="shared" si="8"/>
        <v/>
      </c>
      <c r="AQ77" s="2">
        <f t="shared" si="9"/>
        <v>0</v>
      </c>
    </row>
    <row r="78" spans="1:43" ht="15" customHeight="1" x14ac:dyDescent="0.25">
      <c r="A78" s="2" t="s">
        <v>113</v>
      </c>
      <c r="B78" s="2" t="s">
        <v>114</v>
      </c>
      <c r="C78" s="2">
        <v>2014</v>
      </c>
      <c r="D78" s="2">
        <v>181</v>
      </c>
      <c r="E78" s="2">
        <v>63</v>
      </c>
      <c r="F78" s="2">
        <v>0</v>
      </c>
      <c r="G78" s="2" t="s">
        <v>598</v>
      </c>
      <c r="H78" s="2" t="s">
        <v>598</v>
      </c>
      <c r="I78" s="2">
        <v>312</v>
      </c>
      <c r="J78" s="2" t="s">
        <v>598</v>
      </c>
      <c r="K78" s="2">
        <v>2</v>
      </c>
      <c r="L78" s="2" t="s">
        <v>598</v>
      </c>
      <c r="M78" s="2" t="s">
        <v>598</v>
      </c>
      <c r="N78" s="2" t="s">
        <v>598</v>
      </c>
      <c r="O78" s="2" t="s">
        <v>598</v>
      </c>
      <c r="P78" s="2">
        <v>48</v>
      </c>
      <c r="Q78" s="2">
        <v>0</v>
      </c>
      <c r="R78" s="2">
        <v>7</v>
      </c>
      <c r="S78" s="2">
        <v>1</v>
      </c>
      <c r="T78" s="2">
        <v>4</v>
      </c>
      <c r="U78" s="2">
        <v>29</v>
      </c>
      <c r="V78" s="2" t="s">
        <v>10</v>
      </c>
      <c r="W78" s="2" t="s">
        <v>598</v>
      </c>
      <c r="X78" s="2" t="s">
        <v>598</v>
      </c>
      <c r="Y78" s="2" t="s">
        <v>598</v>
      </c>
      <c r="Z78" s="2">
        <v>200</v>
      </c>
      <c r="AA78" s="2" t="s">
        <v>598</v>
      </c>
      <c r="AB78" s="2" t="s">
        <v>598</v>
      </c>
      <c r="AC78" s="2" t="s">
        <v>598</v>
      </c>
      <c r="AD78" s="2" t="s">
        <v>598</v>
      </c>
      <c r="AE78" s="2" t="s">
        <v>598</v>
      </c>
      <c r="AF78" s="2" t="s">
        <v>598</v>
      </c>
      <c r="AG78" s="2">
        <v>21</v>
      </c>
      <c r="AJ78" s="20">
        <f t="shared" si="5"/>
        <v>312</v>
      </c>
      <c r="AK78" s="20"/>
      <c r="AL78" s="20">
        <f t="shared" si="6"/>
        <v>181</v>
      </c>
      <c r="AM78" s="20">
        <f t="shared" si="7"/>
        <v>63</v>
      </c>
      <c r="AN78" s="92">
        <f t="shared" si="8"/>
        <v>0.78205128205128205</v>
      </c>
      <c r="AQ78" s="2">
        <f t="shared" si="9"/>
        <v>291</v>
      </c>
    </row>
    <row r="79" spans="1:43" ht="15" customHeight="1" x14ac:dyDescent="0.2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T79" s="2" t="s">
        <v>599</v>
      </c>
      <c r="U79" s="2" t="s">
        <v>599</v>
      </c>
      <c r="V79" s="2" t="s">
        <v>599</v>
      </c>
      <c r="W79" s="2" t="s">
        <v>599</v>
      </c>
      <c r="X79" s="2" t="s">
        <v>599</v>
      </c>
      <c r="Y79" s="2" t="s">
        <v>599</v>
      </c>
      <c r="Z79" s="2" t="s">
        <v>599</v>
      </c>
      <c r="AA79" s="2" t="s">
        <v>599</v>
      </c>
      <c r="AB79" s="2" t="s">
        <v>599</v>
      </c>
      <c r="AC79" s="2" t="s">
        <v>599</v>
      </c>
      <c r="AD79" s="2" t="s">
        <v>599</v>
      </c>
      <c r="AE79" s="2" t="s">
        <v>599</v>
      </c>
      <c r="AF79" s="2" t="s">
        <v>599</v>
      </c>
      <c r="AG79" s="2" t="s">
        <v>599</v>
      </c>
      <c r="AJ79" s="20">
        <f t="shared" si="5"/>
        <v>0</v>
      </c>
      <c r="AK79" s="20"/>
      <c r="AL79" s="20">
        <f t="shared" si="6"/>
        <v>0</v>
      </c>
      <c r="AM79" s="20" t="str">
        <f t="shared" si="7"/>
        <v/>
      </c>
      <c r="AN79" s="92" t="str">
        <f t="shared" si="8"/>
        <v/>
      </c>
      <c r="AQ79" s="2">
        <f t="shared" si="9"/>
        <v>0</v>
      </c>
    </row>
    <row r="80" spans="1:43" ht="15" customHeight="1" x14ac:dyDescent="0.2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T80" s="2" t="s">
        <v>599</v>
      </c>
      <c r="U80" s="2" t="s">
        <v>599</v>
      </c>
      <c r="V80" s="2" t="s">
        <v>599</v>
      </c>
      <c r="W80" s="2" t="s">
        <v>599</v>
      </c>
      <c r="X80" s="2" t="s">
        <v>599</v>
      </c>
      <c r="Y80" s="2" t="s">
        <v>599</v>
      </c>
      <c r="Z80" s="2" t="s">
        <v>599</v>
      </c>
      <c r="AA80" s="2" t="s">
        <v>599</v>
      </c>
      <c r="AB80" s="2" t="s">
        <v>599</v>
      </c>
      <c r="AC80" s="2" t="s">
        <v>599</v>
      </c>
      <c r="AD80" s="2" t="s">
        <v>599</v>
      </c>
      <c r="AE80" s="2" t="s">
        <v>599</v>
      </c>
      <c r="AF80" s="2" t="s">
        <v>599</v>
      </c>
      <c r="AG80" s="2" t="s">
        <v>599</v>
      </c>
      <c r="AJ80" s="20">
        <f t="shared" si="5"/>
        <v>0</v>
      </c>
      <c r="AK80" s="20"/>
      <c r="AL80" s="20">
        <f t="shared" si="6"/>
        <v>0</v>
      </c>
      <c r="AM80" s="20" t="str">
        <f t="shared" si="7"/>
        <v/>
      </c>
      <c r="AN80" s="92" t="str">
        <f t="shared" si="8"/>
        <v/>
      </c>
      <c r="AQ80" s="2">
        <f t="shared" si="9"/>
        <v>0</v>
      </c>
    </row>
    <row r="81" spans="1:43" ht="15" customHeight="1" x14ac:dyDescent="0.2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T81" s="2" t="s">
        <v>599</v>
      </c>
      <c r="U81" s="2" t="s">
        <v>599</v>
      </c>
      <c r="V81" s="2" t="s">
        <v>599</v>
      </c>
      <c r="W81" s="2" t="s">
        <v>599</v>
      </c>
      <c r="X81" s="2" t="s">
        <v>599</v>
      </c>
      <c r="Y81" s="2" t="s">
        <v>599</v>
      </c>
      <c r="Z81" s="2" t="s">
        <v>599</v>
      </c>
      <c r="AA81" s="2" t="s">
        <v>599</v>
      </c>
      <c r="AB81" s="2" t="s">
        <v>599</v>
      </c>
      <c r="AC81" s="2" t="s">
        <v>599</v>
      </c>
      <c r="AD81" s="2" t="s">
        <v>599</v>
      </c>
      <c r="AE81" s="2" t="s">
        <v>599</v>
      </c>
      <c r="AF81" s="2" t="s">
        <v>599</v>
      </c>
      <c r="AG81" s="2" t="s">
        <v>599</v>
      </c>
      <c r="AJ81" s="20">
        <f t="shared" si="5"/>
        <v>0</v>
      </c>
      <c r="AK81" s="20"/>
      <c r="AL81" s="20">
        <f t="shared" si="6"/>
        <v>0</v>
      </c>
      <c r="AM81" s="20" t="str">
        <f t="shared" si="7"/>
        <v/>
      </c>
      <c r="AN81" s="92" t="str">
        <f t="shared" si="8"/>
        <v/>
      </c>
      <c r="AQ81" s="2">
        <f t="shared" si="9"/>
        <v>0</v>
      </c>
    </row>
    <row r="82" spans="1:43" ht="15" customHeight="1" x14ac:dyDescent="0.2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T82" s="2" t="s">
        <v>599</v>
      </c>
      <c r="U82" s="2" t="s">
        <v>599</v>
      </c>
      <c r="V82" s="2" t="s">
        <v>599</v>
      </c>
      <c r="W82" s="2" t="s">
        <v>599</v>
      </c>
      <c r="X82" s="2" t="s">
        <v>599</v>
      </c>
      <c r="Y82" s="2" t="s">
        <v>599</v>
      </c>
      <c r="Z82" s="2" t="s">
        <v>599</v>
      </c>
      <c r="AA82" s="2" t="s">
        <v>599</v>
      </c>
      <c r="AB82" s="2" t="s">
        <v>599</v>
      </c>
      <c r="AC82" s="2" t="s">
        <v>599</v>
      </c>
      <c r="AD82" s="2" t="s">
        <v>599</v>
      </c>
      <c r="AE82" s="2" t="s">
        <v>599</v>
      </c>
      <c r="AF82" s="2" t="s">
        <v>599</v>
      </c>
      <c r="AG82" s="2" t="s">
        <v>599</v>
      </c>
      <c r="AJ82" s="20">
        <f t="shared" si="5"/>
        <v>0</v>
      </c>
      <c r="AK82" s="20"/>
      <c r="AL82" s="20">
        <f t="shared" si="6"/>
        <v>0</v>
      </c>
      <c r="AM82" s="20" t="str">
        <f t="shared" si="7"/>
        <v/>
      </c>
      <c r="AN82" s="92" t="str">
        <f t="shared" si="8"/>
        <v/>
      </c>
      <c r="AQ82" s="2">
        <f t="shared" si="9"/>
        <v>0</v>
      </c>
    </row>
    <row r="83" spans="1:43" ht="15" customHeight="1" x14ac:dyDescent="0.2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T83" s="2" t="s">
        <v>599</v>
      </c>
      <c r="U83" s="2" t="s">
        <v>599</v>
      </c>
      <c r="V83" s="2" t="s">
        <v>599</v>
      </c>
      <c r="W83" s="2" t="s">
        <v>599</v>
      </c>
      <c r="X83" s="2" t="s">
        <v>599</v>
      </c>
      <c r="Y83" s="2" t="s">
        <v>599</v>
      </c>
      <c r="Z83" s="2" t="s">
        <v>599</v>
      </c>
      <c r="AA83" s="2" t="s">
        <v>599</v>
      </c>
      <c r="AB83" s="2" t="s">
        <v>599</v>
      </c>
      <c r="AC83" s="2" t="s">
        <v>599</v>
      </c>
      <c r="AD83" s="2" t="s">
        <v>599</v>
      </c>
      <c r="AE83" s="2" t="s">
        <v>599</v>
      </c>
      <c r="AF83" s="2" t="s">
        <v>599</v>
      </c>
      <c r="AG83" s="2" t="s">
        <v>599</v>
      </c>
      <c r="AJ83" s="20">
        <f t="shared" si="5"/>
        <v>0</v>
      </c>
      <c r="AK83" s="20"/>
      <c r="AL83" s="20">
        <f t="shared" si="6"/>
        <v>0</v>
      </c>
      <c r="AM83" s="20" t="str">
        <f t="shared" si="7"/>
        <v/>
      </c>
      <c r="AN83" s="92" t="str">
        <f t="shared" si="8"/>
        <v/>
      </c>
      <c r="AQ83" s="2">
        <f t="shared" si="9"/>
        <v>0</v>
      </c>
    </row>
    <row r="84" spans="1:43" ht="15" customHeight="1" x14ac:dyDescent="0.2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T84" s="2" t="s">
        <v>599</v>
      </c>
      <c r="U84" s="2" t="s">
        <v>599</v>
      </c>
      <c r="V84" s="2" t="s">
        <v>599</v>
      </c>
      <c r="W84" s="2" t="s">
        <v>599</v>
      </c>
      <c r="X84" s="2" t="s">
        <v>599</v>
      </c>
      <c r="Y84" s="2" t="s">
        <v>599</v>
      </c>
      <c r="Z84" s="2" t="s">
        <v>599</v>
      </c>
      <c r="AA84" s="2" t="s">
        <v>599</v>
      </c>
      <c r="AB84" s="2" t="s">
        <v>599</v>
      </c>
      <c r="AC84" s="2" t="s">
        <v>599</v>
      </c>
      <c r="AD84" s="2" t="s">
        <v>599</v>
      </c>
      <c r="AE84" s="2" t="s">
        <v>599</v>
      </c>
      <c r="AF84" s="2" t="s">
        <v>599</v>
      </c>
      <c r="AG84" s="2" t="s">
        <v>599</v>
      </c>
      <c r="AJ84" s="20">
        <f t="shared" si="5"/>
        <v>0</v>
      </c>
      <c r="AK84" s="20"/>
      <c r="AL84" s="20">
        <f t="shared" si="6"/>
        <v>0</v>
      </c>
      <c r="AM84" s="20" t="str">
        <f t="shared" si="7"/>
        <v/>
      </c>
      <c r="AN84" s="92" t="str">
        <f t="shared" si="8"/>
        <v/>
      </c>
      <c r="AQ84" s="2">
        <f t="shared" si="9"/>
        <v>0</v>
      </c>
    </row>
    <row r="85" spans="1:43" ht="15" customHeight="1" x14ac:dyDescent="0.2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T85" s="2" t="s">
        <v>599</v>
      </c>
      <c r="U85" s="2" t="s">
        <v>599</v>
      </c>
      <c r="V85" s="2" t="s">
        <v>599</v>
      </c>
      <c r="W85" s="2" t="s">
        <v>599</v>
      </c>
      <c r="X85" s="2" t="s">
        <v>599</v>
      </c>
      <c r="Y85" s="2" t="s">
        <v>599</v>
      </c>
      <c r="Z85" s="2" t="s">
        <v>599</v>
      </c>
      <c r="AA85" s="2" t="s">
        <v>599</v>
      </c>
      <c r="AB85" s="2" t="s">
        <v>599</v>
      </c>
      <c r="AC85" s="2" t="s">
        <v>599</v>
      </c>
      <c r="AD85" s="2" t="s">
        <v>599</v>
      </c>
      <c r="AE85" s="2" t="s">
        <v>599</v>
      </c>
      <c r="AF85" s="2" t="s">
        <v>599</v>
      </c>
      <c r="AG85" s="2" t="s">
        <v>599</v>
      </c>
      <c r="AJ85" s="20">
        <f t="shared" si="5"/>
        <v>0</v>
      </c>
      <c r="AK85" s="20"/>
      <c r="AL85" s="20">
        <f t="shared" si="6"/>
        <v>0</v>
      </c>
      <c r="AM85" s="20" t="str">
        <f t="shared" si="7"/>
        <v/>
      </c>
      <c r="AN85" s="92" t="str">
        <f t="shared" si="8"/>
        <v/>
      </c>
      <c r="AQ85" s="2">
        <f t="shared" si="9"/>
        <v>0</v>
      </c>
    </row>
    <row r="86" spans="1:43" ht="15" customHeight="1" x14ac:dyDescent="0.25">
      <c r="A86" s="2" t="s">
        <v>123</v>
      </c>
      <c r="B86" s="2" t="s">
        <v>124</v>
      </c>
      <c r="C86" s="2">
        <v>2014</v>
      </c>
      <c r="D86" s="2">
        <v>540</v>
      </c>
      <c r="E86" s="2">
        <v>168</v>
      </c>
      <c r="F86" s="2" t="s">
        <v>598</v>
      </c>
      <c r="G86" s="2" t="s">
        <v>598</v>
      </c>
      <c r="H86" s="2" t="s">
        <v>598</v>
      </c>
      <c r="I86" s="2">
        <v>781.84199999999998</v>
      </c>
      <c r="J86" s="2" t="s">
        <v>598</v>
      </c>
      <c r="K86" s="2">
        <v>1.121</v>
      </c>
      <c r="L86" s="2" t="s">
        <v>598</v>
      </c>
      <c r="M86" s="2" t="s">
        <v>598</v>
      </c>
      <c r="N86" s="2" t="s">
        <v>598</v>
      </c>
      <c r="O86" s="2" t="s">
        <v>598</v>
      </c>
      <c r="P86" s="2">
        <v>491</v>
      </c>
      <c r="Q86" s="2">
        <v>150</v>
      </c>
      <c r="R86" s="2" t="s">
        <v>598</v>
      </c>
      <c r="S86" s="2">
        <v>0</v>
      </c>
      <c r="T86" s="2" t="s">
        <v>598</v>
      </c>
      <c r="U86" s="2" t="s">
        <v>598</v>
      </c>
      <c r="V86" s="2" t="s">
        <v>598</v>
      </c>
      <c r="W86" s="2" t="s">
        <v>598</v>
      </c>
      <c r="X86" s="2" t="s">
        <v>598</v>
      </c>
      <c r="Y86" s="2" t="s">
        <v>598</v>
      </c>
      <c r="Z86" s="2" t="s">
        <v>598</v>
      </c>
      <c r="AA86" s="2" t="s">
        <v>598</v>
      </c>
      <c r="AB86" s="2" t="s">
        <v>598</v>
      </c>
      <c r="AC86" s="2" t="s">
        <v>598</v>
      </c>
      <c r="AD86" s="2" t="s">
        <v>598</v>
      </c>
      <c r="AE86" s="2" t="s">
        <v>598</v>
      </c>
      <c r="AF86" s="2">
        <v>3.7210000000000001</v>
      </c>
      <c r="AG86" s="2">
        <v>136</v>
      </c>
      <c r="AJ86" s="20">
        <f t="shared" si="5"/>
        <v>781.84199999999998</v>
      </c>
      <c r="AK86" s="20"/>
      <c r="AL86" s="20">
        <f t="shared" si="6"/>
        <v>540</v>
      </c>
      <c r="AM86" s="20">
        <f t="shared" si="7"/>
        <v>168</v>
      </c>
      <c r="AN86" s="92">
        <f t="shared" si="8"/>
        <v>0.90555380754679338</v>
      </c>
      <c r="AQ86" s="2">
        <f t="shared" si="9"/>
        <v>645.84199999999998</v>
      </c>
    </row>
    <row r="87" spans="1:43" ht="15" customHeight="1" x14ac:dyDescent="0.25">
      <c r="A87" s="2" t="s">
        <v>123</v>
      </c>
      <c r="B87" s="2" t="s">
        <v>125</v>
      </c>
      <c r="C87" s="2">
        <v>2014</v>
      </c>
      <c r="D87" s="2" t="s">
        <v>598</v>
      </c>
      <c r="E87" s="2" t="s">
        <v>598</v>
      </c>
      <c r="F87" s="2" t="s">
        <v>598</v>
      </c>
      <c r="G87" s="2" t="s">
        <v>598</v>
      </c>
      <c r="H87" s="2" t="s">
        <v>598</v>
      </c>
      <c r="I87" s="2" t="s">
        <v>598</v>
      </c>
      <c r="J87" s="2" t="s">
        <v>598</v>
      </c>
      <c r="K87" s="2" t="s">
        <v>598</v>
      </c>
      <c r="L87" s="2" t="s">
        <v>598</v>
      </c>
      <c r="M87" s="2" t="s">
        <v>598</v>
      </c>
      <c r="N87" s="2" t="s">
        <v>598</v>
      </c>
      <c r="O87" s="2" t="s">
        <v>598</v>
      </c>
      <c r="P87" s="2" t="s">
        <v>598</v>
      </c>
      <c r="Q87" s="2" t="s">
        <v>598</v>
      </c>
      <c r="R87" s="2" t="s">
        <v>598</v>
      </c>
      <c r="S87" s="2" t="s">
        <v>598</v>
      </c>
      <c r="T87" s="2" t="s">
        <v>598</v>
      </c>
      <c r="U87" s="2" t="s">
        <v>598</v>
      </c>
      <c r="V87" s="2" t="s">
        <v>598</v>
      </c>
      <c r="W87" s="2" t="s">
        <v>598</v>
      </c>
      <c r="X87" s="2" t="s">
        <v>598</v>
      </c>
      <c r="Y87" s="2" t="s">
        <v>598</v>
      </c>
      <c r="Z87" s="2" t="s">
        <v>598</v>
      </c>
      <c r="AA87" s="2" t="s">
        <v>598</v>
      </c>
      <c r="AB87" s="2" t="s">
        <v>598</v>
      </c>
      <c r="AC87" s="2" t="s">
        <v>598</v>
      </c>
      <c r="AD87" s="2" t="s">
        <v>598</v>
      </c>
      <c r="AE87" s="2" t="s">
        <v>598</v>
      </c>
      <c r="AF87" s="2" t="s">
        <v>598</v>
      </c>
      <c r="AG87" s="2" t="s">
        <v>598</v>
      </c>
      <c r="AJ87" s="20">
        <f t="shared" si="5"/>
        <v>0</v>
      </c>
      <c r="AK87" s="20"/>
      <c r="AL87" s="20">
        <f t="shared" si="6"/>
        <v>0</v>
      </c>
      <c r="AM87" s="20" t="str">
        <f t="shared" si="7"/>
        <v/>
      </c>
      <c r="AN87" s="92" t="str">
        <f t="shared" si="8"/>
        <v/>
      </c>
      <c r="AQ87" s="2">
        <f t="shared" si="9"/>
        <v>0</v>
      </c>
    </row>
    <row r="88" spans="1:43" ht="15" customHeight="1" x14ac:dyDescent="0.25">
      <c r="A88" s="2" t="s">
        <v>123</v>
      </c>
      <c r="B88" s="2" t="s">
        <v>126</v>
      </c>
      <c r="C88" s="2">
        <v>2014</v>
      </c>
      <c r="D88" s="2" t="s">
        <v>598</v>
      </c>
      <c r="E88" s="2" t="s">
        <v>598</v>
      </c>
      <c r="F88" s="2" t="s">
        <v>598</v>
      </c>
      <c r="G88" s="2" t="s">
        <v>598</v>
      </c>
      <c r="H88" s="2" t="s">
        <v>598</v>
      </c>
      <c r="I88" s="2" t="s">
        <v>598</v>
      </c>
      <c r="J88" s="2" t="s">
        <v>598</v>
      </c>
      <c r="K88" s="2" t="s">
        <v>598</v>
      </c>
      <c r="L88" s="2" t="s">
        <v>598</v>
      </c>
      <c r="M88" s="2" t="s">
        <v>598</v>
      </c>
      <c r="N88" s="2" t="s">
        <v>598</v>
      </c>
      <c r="O88" s="2" t="s">
        <v>598</v>
      </c>
      <c r="P88" s="2" t="s">
        <v>598</v>
      </c>
      <c r="Q88" s="2" t="s">
        <v>598</v>
      </c>
      <c r="R88" s="2" t="s">
        <v>598</v>
      </c>
      <c r="S88" s="2" t="s">
        <v>598</v>
      </c>
      <c r="T88" s="2" t="s">
        <v>598</v>
      </c>
      <c r="U88" s="2" t="s">
        <v>598</v>
      </c>
      <c r="V88" s="2" t="s">
        <v>598</v>
      </c>
      <c r="W88" s="2" t="s">
        <v>598</v>
      </c>
      <c r="X88" s="2" t="s">
        <v>598</v>
      </c>
      <c r="Y88" s="2" t="s">
        <v>598</v>
      </c>
      <c r="Z88" s="2" t="s">
        <v>598</v>
      </c>
      <c r="AA88" s="2" t="s">
        <v>598</v>
      </c>
      <c r="AB88" s="2" t="s">
        <v>598</v>
      </c>
      <c r="AC88" s="2" t="s">
        <v>598</v>
      </c>
      <c r="AD88" s="2" t="s">
        <v>598</v>
      </c>
      <c r="AE88" s="2" t="s">
        <v>598</v>
      </c>
      <c r="AF88" s="2" t="s">
        <v>598</v>
      </c>
      <c r="AG88" s="2" t="s">
        <v>598</v>
      </c>
      <c r="AJ88" s="20">
        <f t="shared" si="5"/>
        <v>0</v>
      </c>
      <c r="AK88" s="20"/>
      <c r="AL88" s="20">
        <f t="shared" si="6"/>
        <v>0</v>
      </c>
      <c r="AM88" s="20" t="str">
        <f t="shared" si="7"/>
        <v/>
      </c>
      <c r="AN88" s="92" t="str">
        <f t="shared" si="8"/>
        <v/>
      </c>
      <c r="AQ88" s="2">
        <f t="shared" si="9"/>
        <v>0</v>
      </c>
    </row>
    <row r="89" spans="1:43" ht="15" customHeight="1" x14ac:dyDescent="0.25">
      <c r="A89" s="2" t="s">
        <v>127</v>
      </c>
      <c r="B89" s="2" t="s">
        <v>128</v>
      </c>
      <c r="C89" s="2">
        <v>2014</v>
      </c>
      <c r="D89" s="2">
        <v>125.3</v>
      </c>
      <c r="E89" s="2">
        <v>13.1</v>
      </c>
      <c r="F89" s="2" t="s">
        <v>598</v>
      </c>
      <c r="G89" s="2" t="s">
        <v>598</v>
      </c>
      <c r="H89" s="2" t="s">
        <v>598</v>
      </c>
      <c r="I89" s="2">
        <v>140.9</v>
      </c>
      <c r="J89" s="2" t="s">
        <v>598</v>
      </c>
      <c r="K89" s="2" t="s">
        <v>598</v>
      </c>
      <c r="L89" s="2" t="s">
        <v>598</v>
      </c>
      <c r="M89" s="2" t="s">
        <v>598</v>
      </c>
      <c r="N89" s="2" t="s">
        <v>598</v>
      </c>
      <c r="O89" s="2" t="s">
        <v>598</v>
      </c>
      <c r="P89" s="2">
        <v>114</v>
      </c>
      <c r="Q89" s="2">
        <v>17.8</v>
      </c>
      <c r="R89" s="2" t="s">
        <v>598</v>
      </c>
      <c r="S89" s="2" t="s">
        <v>598</v>
      </c>
      <c r="T89" s="2" t="s">
        <v>598</v>
      </c>
      <c r="U89" s="2">
        <v>8.5</v>
      </c>
      <c r="V89" s="2" t="s">
        <v>8</v>
      </c>
      <c r="W89" s="2" t="s">
        <v>598</v>
      </c>
      <c r="X89" s="2" t="s">
        <v>598</v>
      </c>
      <c r="Y89" s="2" t="s">
        <v>598</v>
      </c>
      <c r="Z89" s="2" t="s">
        <v>598</v>
      </c>
      <c r="AA89" s="2" t="s">
        <v>598</v>
      </c>
      <c r="AB89" s="2">
        <v>0.6</v>
      </c>
      <c r="AC89" s="2" t="s">
        <v>598</v>
      </c>
      <c r="AD89" s="2" t="s">
        <v>598</v>
      </c>
      <c r="AE89" s="2" t="s">
        <v>598</v>
      </c>
      <c r="AF89" s="2" t="s">
        <v>598</v>
      </c>
      <c r="AG89" s="2" t="s">
        <v>598</v>
      </c>
      <c r="AJ89" s="20">
        <f t="shared" si="5"/>
        <v>140.9</v>
      </c>
      <c r="AK89" s="20"/>
      <c r="AL89" s="20">
        <f t="shared" si="6"/>
        <v>125.3</v>
      </c>
      <c r="AM89" s="20">
        <f t="shared" si="7"/>
        <v>13.1</v>
      </c>
      <c r="AN89" s="92">
        <f t="shared" si="8"/>
        <v>0.98225691980127749</v>
      </c>
      <c r="AQ89" s="2">
        <f t="shared" si="9"/>
        <v>140.9</v>
      </c>
    </row>
    <row r="90" spans="1:43" ht="15" customHeight="1" x14ac:dyDescent="0.25">
      <c r="A90" s="2" t="s">
        <v>127</v>
      </c>
      <c r="B90" s="2" t="s">
        <v>129</v>
      </c>
      <c r="C90" s="2">
        <v>2014</v>
      </c>
      <c r="D90" s="2" t="s">
        <v>598</v>
      </c>
      <c r="E90" s="2" t="s">
        <v>598</v>
      </c>
      <c r="F90" s="2" t="s">
        <v>598</v>
      </c>
      <c r="G90" s="2" t="s">
        <v>598</v>
      </c>
      <c r="H90" s="2" t="s">
        <v>598</v>
      </c>
      <c r="I90" s="2" t="s">
        <v>598</v>
      </c>
      <c r="J90" s="2" t="s">
        <v>598</v>
      </c>
      <c r="K90" s="2" t="s">
        <v>598</v>
      </c>
      <c r="L90" s="2" t="s">
        <v>598</v>
      </c>
      <c r="M90" s="2" t="s">
        <v>598</v>
      </c>
      <c r="N90" s="2" t="s">
        <v>598</v>
      </c>
      <c r="O90" s="2" t="s">
        <v>598</v>
      </c>
      <c r="P90" s="2" t="s">
        <v>598</v>
      </c>
      <c r="Q90" s="2" t="s">
        <v>598</v>
      </c>
      <c r="R90" s="2" t="s">
        <v>598</v>
      </c>
      <c r="S90" s="2" t="s">
        <v>598</v>
      </c>
      <c r="T90" s="2" t="s">
        <v>598</v>
      </c>
      <c r="U90" s="2" t="s">
        <v>598</v>
      </c>
      <c r="V90" s="2" t="s">
        <v>598</v>
      </c>
      <c r="W90" s="2" t="s">
        <v>598</v>
      </c>
      <c r="X90" s="2" t="s">
        <v>598</v>
      </c>
      <c r="Y90" s="2" t="s">
        <v>598</v>
      </c>
      <c r="Z90" s="2" t="s">
        <v>598</v>
      </c>
      <c r="AA90" s="2" t="s">
        <v>598</v>
      </c>
      <c r="AB90" s="2" t="s">
        <v>598</v>
      </c>
      <c r="AC90" s="2" t="s">
        <v>598</v>
      </c>
      <c r="AD90" s="2" t="s">
        <v>598</v>
      </c>
      <c r="AE90" s="2" t="s">
        <v>598</v>
      </c>
      <c r="AF90" s="2" t="s">
        <v>598</v>
      </c>
      <c r="AG90" s="2" t="s">
        <v>598</v>
      </c>
      <c r="AJ90" s="20">
        <f t="shared" si="5"/>
        <v>0</v>
      </c>
      <c r="AK90" s="20"/>
      <c r="AL90" s="20">
        <f t="shared" si="6"/>
        <v>0</v>
      </c>
      <c r="AM90" s="20" t="str">
        <f t="shared" si="7"/>
        <v/>
      </c>
      <c r="AN90" s="92" t="str">
        <f t="shared" si="8"/>
        <v/>
      </c>
      <c r="AQ90" s="2">
        <f t="shared" si="9"/>
        <v>0</v>
      </c>
    </row>
    <row r="91" spans="1:43" ht="15" customHeight="1" x14ac:dyDescent="0.25">
      <c r="A91" s="2" t="s">
        <v>127</v>
      </c>
      <c r="B91" s="2" t="s">
        <v>130</v>
      </c>
      <c r="C91" s="2">
        <v>2014</v>
      </c>
      <c r="D91" s="2" t="s">
        <v>598</v>
      </c>
      <c r="E91" s="2" t="s">
        <v>598</v>
      </c>
      <c r="F91" s="2" t="s">
        <v>598</v>
      </c>
      <c r="G91" s="2" t="s">
        <v>598</v>
      </c>
      <c r="H91" s="2" t="s">
        <v>598</v>
      </c>
      <c r="I91" s="2" t="s">
        <v>598</v>
      </c>
      <c r="J91" s="2" t="s">
        <v>598</v>
      </c>
      <c r="K91" s="2" t="s">
        <v>598</v>
      </c>
      <c r="L91" s="2" t="s">
        <v>598</v>
      </c>
      <c r="M91" s="2" t="s">
        <v>598</v>
      </c>
      <c r="N91" s="2" t="s">
        <v>598</v>
      </c>
      <c r="O91" s="2" t="s">
        <v>598</v>
      </c>
      <c r="P91" s="2" t="s">
        <v>598</v>
      </c>
      <c r="Q91" s="2" t="s">
        <v>598</v>
      </c>
      <c r="R91" s="2" t="s">
        <v>598</v>
      </c>
      <c r="S91" s="2" t="s">
        <v>598</v>
      </c>
      <c r="T91" s="2" t="s">
        <v>598</v>
      </c>
      <c r="U91" s="2" t="s">
        <v>598</v>
      </c>
      <c r="V91" s="2" t="s">
        <v>598</v>
      </c>
      <c r="W91" s="2" t="s">
        <v>598</v>
      </c>
      <c r="X91" s="2" t="s">
        <v>598</v>
      </c>
      <c r="Y91" s="2" t="s">
        <v>598</v>
      </c>
      <c r="Z91" s="2" t="s">
        <v>598</v>
      </c>
      <c r="AA91" s="2" t="s">
        <v>598</v>
      </c>
      <c r="AB91" s="2" t="s">
        <v>598</v>
      </c>
      <c r="AC91" s="2" t="s">
        <v>598</v>
      </c>
      <c r="AD91" s="2" t="s">
        <v>598</v>
      </c>
      <c r="AE91" s="2" t="s">
        <v>598</v>
      </c>
      <c r="AF91" s="2" t="s">
        <v>598</v>
      </c>
      <c r="AG91" s="2" t="s">
        <v>598</v>
      </c>
      <c r="AJ91" s="20">
        <f t="shared" si="5"/>
        <v>0</v>
      </c>
      <c r="AK91" s="20"/>
      <c r="AL91" s="20">
        <f t="shared" si="6"/>
        <v>0</v>
      </c>
      <c r="AM91" s="20" t="str">
        <f t="shared" si="7"/>
        <v/>
      </c>
      <c r="AN91" s="92" t="str">
        <f t="shared" si="8"/>
        <v/>
      </c>
      <c r="AQ91" s="2">
        <f t="shared" si="9"/>
        <v>0</v>
      </c>
    </row>
    <row r="92" spans="1:43" ht="15" customHeight="1" x14ac:dyDescent="0.25">
      <c r="A92" s="2" t="s">
        <v>131</v>
      </c>
      <c r="B92" s="2" t="s">
        <v>132</v>
      </c>
      <c r="C92" s="2">
        <v>2014</v>
      </c>
      <c r="D92" s="2" t="s">
        <v>598</v>
      </c>
      <c r="E92" s="2" t="s">
        <v>598</v>
      </c>
      <c r="F92" s="2" t="s">
        <v>598</v>
      </c>
      <c r="G92" s="2" t="s">
        <v>598</v>
      </c>
      <c r="H92" s="2" t="s">
        <v>598</v>
      </c>
      <c r="I92" s="2" t="s">
        <v>598</v>
      </c>
      <c r="J92" s="2" t="s">
        <v>598</v>
      </c>
      <c r="K92" s="2" t="s">
        <v>598</v>
      </c>
      <c r="L92" s="2" t="s">
        <v>598</v>
      </c>
      <c r="M92" s="2" t="s">
        <v>598</v>
      </c>
      <c r="N92" s="2" t="s">
        <v>598</v>
      </c>
      <c r="O92" s="2" t="s">
        <v>598</v>
      </c>
      <c r="P92" s="2" t="s">
        <v>598</v>
      </c>
      <c r="Q92" s="2" t="s">
        <v>598</v>
      </c>
      <c r="R92" s="2" t="s">
        <v>598</v>
      </c>
      <c r="S92" s="2" t="s">
        <v>598</v>
      </c>
      <c r="T92" s="2" t="s">
        <v>598</v>
      </c>
      <c r="U92" s="2" t="s">
        <v>598</v>
      </c>
      <c r="V92" s="2" t="s">
        <v>598</v>
      </c>
      <c r="W92" s="2" t="s">
        <v>598</v>
      </c>
      <c r="X92" s="2" t="s">
        <v>598</v>
      </c>
      <c r="Y92" s="2" t="s">
        <v>598</v>
      </c>
      <c r="Z92" s="2" t="s">
        <v>598</v>
      </c>
      <c r="AA92" s="2" t="s">
        <v>598</v>
      </c>
      <c r="AB92" s="2" t="s">
        <v>598</v>
      </c>
      <c r="AC92" s="2" t="s">
        <v>598</v>
      </c>
      <c r="AD92" s="2" t="s">
        <v>598</v>
      </c>
      <c r="AE92" s="2" t="s">
        <v>598</v>
      </c>
      <c r="AF92" s="2" t="s">
        <v>598</v>
      </c>
      <c r="AG92" s="2" t="s">
        <v>598</v>
      </c>
      <c r="AJ92" s="20">
        <f t="shared" si="5"/>
        <v>0</v>
      </c>
      <c r="AK92" s="20"/>
      <c r="AL92" s="20">
        <f t="shared" si="6"/>
        <v>0</v>
      </c>
      <c r="AM92" s="20" t="str">
        <f t="shared" si="7"/>
        <v/>
      </c>
      <c r="AN92" s="92" t="str">
        <f t="shared" si="8"/>
        <v/>
      </c>
      <c r="AQ92" s="2">
        <f t="shared" si="9"/>
        <v>0</v>
      </c>
    </row>
    <row r="93" spans="1:43" ht="15" customHeight="1" x14ac:dyDescent="0.25">
      <c r="A93" s="2" t="s">
        <v>131</v>
      </c>
      <c r="B93" s="2" t="s">
        <v>133</v>
      </c>
      <c r="C93" s="2">
        <v>2014</v>
      </c>
      <c r="D93" s="2" t="s">
        <v>598</v>
      </c>
      <c r="E93" s="2" t="s">
        <v>598</v>
      </c>
      <c r="F93" s="2" t="s">
        <v>598</v>
      </c>
      <c r="G93" s="2" t="s">
        <v>598</v>
      </c>
      <c r="H93" s="2" t="s">
        <v>598</v>
      </c>
      <c r="I93" s="2" t="s">
        <v>598</v>
      </c>
      <c r="J93" s="2" t="s">
        <v>598</v>
      </c>
      <c r="K93" s="2" t="s">
        <v>598</v>
      </c>
      <c r="L93" s="2" t="s">
        <v>598</v>
      </c>
      <c r="M93" s="2" t="s">
        <v>598</v>
      </c>
      <c r="N93" s="2" t="s">
        <v>598</v>
      </c>
      <c r="O93" s="2" t="s">
        <v>598</v>
      </c>
      <c r="P93" s="2" t="s">
        <v>598</v>
      </c>
      <c r="Q93" s="2" t="s">
        <v>598</v>
      </c>
      <c r="R93" s="2" t="s">
        <v>598</v>
      </c>
      <c r="S93" s="2" t="s">
        <v>598</v>
      </c>
      <c r="T93" s="2" t="s">
        <v>598</v>
      </c>
      <c r="U93" s="2" t="s">
        <v>598</v>
      </c>
      <c r="V93" s="2" t="s">
        <v>598</v>
      </c>
      <c r="W93" s="2" t="s">
        <v>598</v>
      </c>
      <c r="X93" s="2" t="s">
        <v>598</v>
      </c>
      <c r="Y93" s="2" t="s">
        <v>598</v>
      </c>
      <c r="Z93" s="2" t="s">
        <v>598</v>
      </c>
      <c r="AA93" s="2" t="s">
        <v>598</v>
      </c>
      <c r="AB93" s="2" t="s">
        <v>598</v>
      </c>
      <c r="AC93" s="2" t="s">
        <v>598</v>
      </c>
      <c r="AD93" s="2" t="s">
        <v>598</v>
      </c>
      <c r="AE93" s="2" t="s">
        <v>598</v>
      </c>
      <c r="AF93" s="2" t="s">
        <v>598</v>
      </c>
      <c r="AG93" s="2" t="s">
        <v>598</v>
      </c>
      <c r="AJ93" s="20">
        <f t="shared" si="5"/>
        <v>0</v>
      </c>
      <c r="AK93" s="20"/>
      <c r="AL93" s="20">
        <f t="shared" si="6"/>
        <v>0</v>
      </c>
      <c r="AM93" s="20" t="str">
        <f t="shared" si="7"/>
        <v/>
      </c>
      <c r="AN93" s="92" t="str">
        <f t="shared" si="8"/>
        <v/>
      </c>
      <c r="AQ93" s="2">
        <f t="shared" si="9"/>
        <v>0</v>
      </c>
    </row>
    <row r="94" spans="1:43" ht="15" customHeight="1" x14ac:dyDescent="0.25">
      <c r="A94" s="2" t="s">
        <v>131</v>
      </c>
      <c r="B94" s="2" t="s">
        <v>134</v>
      </c>
      <c r="C94" s="2">
        <v>2014</v>
      </c>
      <c r="D94" s="2" t="s">
        <v>598</v>
      </c>
      <c r="E94" s="2" t="s">
        <v>598</v>
      </c>
      <c r="F94" s="2" t="s">
        <v>598</v>
      </c>
      <c r="G94" s="2" t="s">
        <v>598</v>
      </c>
      <c r="H94" s="2" t="s">
        <v>598</v>
      </c>
      <c r="I94" s="2" t="s">
        <v>598</v>
      </c>
      <c r="J94" s="2" t="s">
        <v>598</v>
      </c>
      <c r="K94" s="2" t="s">
        <v>598</v>
      </c>
      <c r="L94" s="2" t="s">
        <v>598</v>
      </c>
      <c r="M94" s="2" t="s">
        <v>598</v>
      </c>
      <c r="N94" s="2" t="s">
        <v>598</v>
      </c>
      <c r="O94" s="2" t="s">
        <v>598</v>
      </c>
      <c r="P94" s="2" t="s">
        <v>598</v>
      </c>
      <c r="Q94" s="2" t="s">
        <v>598</v>
      </c>
      <c r="R94" s="2" t="s">
        <v>598</v>
      </c>
      <c r="S94" s="2" t="s">
        <v>598</v>
      </c>
      <c r="T94" s="2" t="s">
        <v>598</v>
      </c>
      <c r="U94" s="2" t="s">
        <v>598</v>
      </c>
      <c r="V94" s="2" t="s">
        <v>598</v>
      </c>
      <c r="W94" s="2" t="s">
        <v>598</v>
      </c>
      <c r="X94" s="2" t="s">
        <v>598</v>
      </c>
      <c r="Y94" s="2" t="s">
        <v>598</v>
      </c>
      <c r="Z94" s="2" t="s">
        <v>598</v>
      </c>
      <c r="AA94" s="2" t="s">
        <v>598</v>
      </c>
      <c r="AB94" s="2" t="s">
        <v>598</v>
      </c>
      <c r="AC94" s="2" t="s">
        <v>598</v>
      </c>
      <c r="AD94" s="2" t="s">
        <v>598</v>
      </c>
      <c r="AE94" s="2" t="s">
        <v>598</v>
      </c>
      <c r="AF94" s="2" t="s">
        <v>598</v>
      </c>
      <c r="AG94" s="2" t="s">
        <v>598</v>
      </c>
      <c r="AJ94" s="20">
        <f t="shared" si="5"/>
        <v>0</v>
      </c>
      <c r="AK94" s="20"/>
      <c r="AL94" s="20">
        <f t="shared" si="6"/>
        <v>0</v>
      </c>
      <c r="AM94" s="20" t="str">
        <f t="shared" si="7"/>
        <v/>
      </c>
      <c r="AN94" s="92" t="str">
        <f t="shared" si="8"/>
        <v/>
      </c>
      <c r="AQ94" s="2">
        <f t="shared" si="9"/>
        <v>0</v>
      </c>
    </row>
    <row r="95" spans="1:43" ht="15" customHeight="1" x14ac:dyDescent="0.25">
      <c r="A95" s="2" t="s">
        <v>135</v>
      </c>
      <c r="B95" s="2" t="s">
        <v>136</v>
      </c>
      <c r="C95" s="2">
        <v>2014</v>
      </c>
      <c r="D95" s="2" t="s">
        <v>598</v>
      </c>
      <c r="E95" s="2" t="s">
        <v>598</v>
      </c>
      <c r="F95" s="2" t="s">
        <v>598</v>
      </c>
      <c r="G95" s="2" t="s">
        <v>598</v>
      </c>
      <c r="H95" s="2" t="s">
        <v>598</v>
      </c>
      <c r="I95" s="2" t="s">
        <v>598</v>
      </c>
      <c r="J95" s="2" t="s">
        <v>598</v>
      </c>
      <c r="K95" s="2" t="s">
        <v>598</v>
      </c>
      <c r="L95" s="2" t="s">
        <v>598</v>
      </c>
      <c r="M95" s="2" t="s">
        <v>598</v>
      </c>
      <c r="N95" s="2" t="s">
        <v>598</v>
      </c>
      <c r="O95" s="2" t="s">
        <v>598</v>
      </c>
      <c r="P95" s="2" t="s">
        <v>598</v>
      </c>
      <c r="Q95" s="2" t="s">
        <v>598</v>
      </c>
      <c r="R95" s="2" t="s">
        <v>598</v>
      </c>
      <c r="S95" s="2" t="s">
        <v>598</v>
      </c>
      <c r="T95" s="2" t="s">
        <v>598</v>
      </c>
      <c r="U95" s="2" t="s">
        <v>598</v>
      </c>
      <c r="V95" s="2" t="s">
        <v>598</v>
      </c>
      <c r="W95" s="2" t="s">
        <v>598</v>
      </c>
      <c r="X95" s="2" t="s">
        <v>598</v>
      </c>
      <c r="Y95" s="2" t="s">
        <v>598</v>
      </c>
      <c r="Z95" s="2" t="s">
        <v>598</v>
      </c>
      <c r="AA95" s="2" t="s">
        <v>598</v>
      </c>
      <c r="AB95" s="2" t="s">
        <v>598</v>
      </c>
      <c r="AC95" s="2" t="s">
        <v>598</v>
      </c>
      <c r="AD95" s="2" t="s">
        <v>598</v>
      </c>
      <c r="AE95" s="2" t="s">
        <v>598</v>
      </c>
      <c r="AF95" s="2" t="s">
        <v>598</v>
      </c>
      <c r="AG95" s="2" t="s">
        <v>598</v>
      </c>
      <c r="AJ95" s="20">
        <f t="shared" si="5"/>
        <v>0</v>
      </c>
      <c r="AK95" s="20"/>
      <c r="AL95" s="20">
        <f t="shared" si="6"/>
        <v>0</v>
      </c>
      <c r="AM95" s="20" t="str">
        <f t="shared" si="7"/>
        <v/>
      </c>
      <c r="AN95" s="92" t="str">
        <f t="shared" si="8"/>
        <v/>
      </c>
      <c r="AQ95" s="2">
        <f t="shared" si="9"/>
        <v>0</v>
      </c>
    </row>
    <row r="96" spans="1:43" ht="15" customHeight="1" x14ac:dyDescent="0.25">
      <c r="A96" s="2" t="s">
        <v>135</v>
      </c>
      <c r="B96" s="2" t="s">
        <v>137</v>
      </c>
      <c r="C96" s="2">
        <v>2014</v>
      </c>
      <c r="D96" s="2">
        <v>255.44499999999999</v>
      </c>
      <c r="E96" s="2">
        <v>82.718000000000004</v>
      </c>
      <c r="F96" s="2" t="s">
        <v>598</v>
      </c>
      <c r="G96" s="2" t="s">
        <v>598</v>
      </c>
      <c r="H96" s="2" t="s">
        <v>598</v>
      </c>
      <c r="I96" s="2">
        <v>455.363</v>
      </c>
      <c r="J96" s="2" t="s">
        <v>598</v>
      </c>
      <c r="K96" s="2">
        <v>0.97</v>
      </c>
      <c r="L96" s="2" t="s">
        <v>598</v>
      </c>
      <c r="M96" s="2" t="s">
        <v>598</v>
      </c>
      <c r="N96" s="2" t="s">
        <v>598</v>
      </c>
      <c r="O96" s="2" t="s">
        <v>598</v>
      </c>
      <c r="P96" s="2">
        <v>74.92</v>
      </c>
      <c r="Q96" s="2">
        <v>61.93</v>
      </c>
      <c r="R96" s="2">
        <v>90.07</v>
      </c>
      <c r="S96" s="2">
        <v>12.13</v>
      </c>
      <c r="T96" s="2" t="s">
        <v>598</v>
      </c>
      <c r="U96" s="2">
        <v>70.05</v>
      </c>
      <c r="V96" s="2" t="s">
        <v>8</v>
      </c>
      <c r="W96" s="2" t="s">
        <v>598</v>
      </c>
      <c r="X96" s="2" t="s">
        <v>598</v>
      </c>
      <c r="Y96" s="2" t="s">
        <v>598</v>
      </c>
      <c r="Z96" s="2">
        <v>63.7</v>
      </c>
      <c r="AA96" s="2" t="s">
        <v>598</v>
      </c>
      <c r="AB96" s="2" t="s">
        <v>598</v>
      </c>
      <c r="AC96" s="2" t="s">
        <v>598</v>
      </c>
      <c r="AD96" s="2" t="s">
        <v>598</v>
      </c>
      <c r="AE96" s="2" t="s">
        <v>598</v>
      </c>
      <c r="AF96" s="2" t="s">
        <v>598</v>
      </c>
      <c r="AG96" s="2">
        <v>81.593000000000004</v>
      </c>
      <c r="AJ96" s="20">
        <f t="shared" si="5"/>
        <v>455.363</v>
      </c>
      <c r="AK96" s="20"/>
      <c r="AL96" s="20">
        <f t="shared" si="6"/>
        <v>255.44499999999999</v>
      </c>
      <c r="AM96" s="20">
        <f t="shared" si="7"/>
        <v>82.718000000000004</v>
      </c>
      <c r="AN96" s="92">
        <f t="shared" si="8"/>
        <v>0.74262291841893169</v>
      </c>
      <c r="AQ96" s="2">
        <f t="shared" si="9"/>
        <v>373.77</v>
      </c>
    </row>
    <row r="97" spans="1:43" ht="15" customHeight="1" x14ac:dyDescent="0.25">
      <c r="A97" s="2" t="s">
        <v>135</v>
      </c>
      <c r="B97" s="2" t="s">
        <v>138</v>
      </c>
      <c r="C97" s="2">
        <v>2014</v>
      </c>
      <c r="D97" s="2" t="s">
        <v>598</v>
      </c>
      <c r="E97" s="2" t="s">
        <v>598</v>
      </c>
      <c r="F97" s="2" t="s">
        <v>598</v>
      </c>
      <c r="G97" s="2" t="s">
        <v>598</v>
      </c>
      <c r="H97" s="2" t="s">
        <v>598</v>
      </c>
      <c r="I97" s="2" t="s">
        <v>598</v>
      </c>
      <c r="J97" s="2" t="s">
        <v>598</v>
      </c>
      <c r="K97" s="2" t="s">
        <v>598</v>
      </c>
      <c r="L97" s="2" t="s">
        <v>598</v>
      </c>
      <c r="M97" s="2" t="s">
        <v>598</v>
      </c>
      <c r="N97" s="2" t="s">
        <v>598</v>
      </c>
      <c r="O97" s="2" t="s">
        <v>598</v>
      </c>
      <c r="P97" s="2" t="s">
        <v>598</v>
      </c>
      <c r="Q97" s="2" t="s">
        <v>598</v>
      </c>
      <c r="R97" s="2" t="s">
        <v>598</v>
      </c>
      <c r="S97" s="2" t="s">
        <v>598</v>
      </c>
      <c r="T97" s="2" t="s">
        <v>598</v>
      </c>
      <c r="U97" s="2" t="s">
        <v>598</v>
      </c>
      <c r="V97" s="2" t="s">
        <v>598</v>
      </c>
      <c r="W97" s="2" t="s">
        <v>598</v>
      </c>
      <c r="X97" s="2" t="s">
        <v>598</v>
      </c>
      <c r="Y97" s="2" t="s">
        <v>598</v>
      </c>
      <c r="Z97" s="2" t="s">
        <v>598</v>
      </c>
      <c r="AA97" s="2" t="s">
        <v>598</v>
      </c>
      <c r="AB97" s="2" t="s">
        <v>598</v>
      </c>
      <c r="AC97" s="2" t="s">
        <v>598</v>
      </c>
      <c r="AD97" s="2" t="s">
        <v>598</v>
      </c>
      <c r="AE97" s="2" t="s">
        <v>598</v>
      </c>
      <c r="AF97" s="2" t="s">
        <v>598</v>
      </c>
      <c r="AG97" s="2" t="s">
        <v>598</v>
      </c>
      <c r="AJ97" s="20">
        <f t="shared" si="5"/>
        <v>0</v>
      </c>
      <c r="AK97" s="20"/>
      <c r="AL97" s="20">
        <f t="shared" si="6"/>
        <v>0</v>
      </c>
      <c r="AM97" s="20" t="str">
        <f t="shared" si="7"/>
        <v/>
      </c>
      <c r="AN97" s="92" t="str">
        <f t="shared" si="8"/>
        <v/>
      </c>
      <c r="AQ97" s="2">
        <f t="shared" si="9"/>
        <v>0</v>
      </c>
    </row>
    <row r="98" spans="1:43" ht="15" customHeight="1" x14ac:dyDescent="0.25">
      <c r="A98" s="2" t="s">
        <v>135</v>
      </c>
      <c r="B98" s="2" t="s">
        <v>139</v>
      </c>
      <c r="C98" s="2">
        <v>2014</v>
      </c>
      <c r="D98" s="2" t="s">
        <v>598</v>
      </c>
      <c r="E98" s="2" t="s">
        <v>598</v>
      </c>
      <c r="F98" s="2" t="s">
        <v>598</v>
      </c>
      <c r="G98" s="2" t="s">
        <v>598</v>
      </c>
      <c r="H98" s="2" t="s">
        <v>598</v>
      </c>
      <c r="I98" s="2" t="s">
        <v>598</v>
      </c>
      <c r="J98" s="2" t="s">
        <v>598</v>
      </c>
      <c r="K98" s="2" t="s">
        <v>598</v>
      </c>
      <c r="L98" s="2" t="s">
        <v>598</v>
      </c>
      <c r="M98" s="2" t="s">
        <v>598</v>
      </c>
      <c r="N98" s="2" t="s">
        <v>598</v>
      </c>
      <c r="O98" s="2" t="s">
        <v>598</v>
      </c>
      <c r="P98" s="2" t="s">
        <v>598</v>
      </c>
      <c r="Q98" s="2" t="s">
        <v>598</v>
      </c>
      <c r="R98" s="2" t="s">
        <v>598</v>
      </c>
      <c r="S98" s="2" t="s">
        <v>598</v>
      </c>
      <c r="T98" s="2" t="s">
        <v>598</v>
      </c>
      <c r="U98" s="2" t="s">
        <v>598</v>
      </c>
      <c r="V98" s="2" t="s">
        <v>598</v>
      </c>
      <c r="W98" s="2" t="s">
        <v>598</v>
      </c>
      <c r="X98" s="2" t="s">
        <v>598</v>
      </c>
      <c r="Y98" s="2" t="s">
        <v>598</v>
      </c>
      <c r="Z98" s="2" t="s">
        <v>598</v>
      </c>
      <c r="AA98" s="2" t="s">
        <v>598</v>
      </c>
      <c r="AB98" s="2" t="s">
        <v>598</v>
      </c>
      <c r="AC98" s="2" t="s">
        <v>598</v>
      </c>
      <c r="AD98" s="2" t="s">
        <v>598</v>
      </c>
      <c r="AE98" s="2" t="s">
        <v>598</v>
      </c>
      <c r="AF98" s="2" t="s">
        <v>598</v>
      </c>
      <c r="AG98" s="2" t="s">
        <v>598</v>
      </c>
      <c r="AJ98" s="20">
        <f t="shared" si="5"/>
        <v>0</v>
      </c>
      <c r="AK98" s="20"/>
      <c r="AL98" s="20">
        <f t="shared" si="6"/>
        <v>0</v>
      </c>
      <c r="AM98" s="20" t="str">
        <f t="shared" si="7"/>
        <v/>
      </c>
      <c r="AN98" s="92" t="str">
        <f t="shared" si="8"/>
        <v/>
      </c>
      <c r="AQ98" s="2">
        <f t="shared" si="9"/>
        <v>0</v>
      </c>
    </row>
    <row r="99" spans="1:43" ht="15" customHeight="1" x14ac:dyDescent="0.25">
      <c r="A99" s="2" t="s">
        <v>140</v>
      </c>
      <c r="B99" s="2" t="s">
        <v>141</v>
      </c>
      <c r="C99" s="2">
        <v>2014</v>
      </c>
      <c r="D99" s="2" t="s">
        <v>598</v>
      </c>
      <c r="E99" s="2" t="s">
        <v>598</v>
      </c>
      <c r="F99" s="2" t="s">
        <v>598</v>
      </c>
      <c r="G99" s="2" t="s">
        <v>598</v>
      </c>
      <c r="H99" s="2" t="s">
        <v>598</v>
      </c>
      <c r="I99" s="2" t="s">
        <v>598</v>
      </c>
      <c r="J99" s="2" t="s">
        <v>598</v>
      </c>
      <c r="K99" s="2" t="s">
        <v>598</v>
      </c>
      <c r="L99" s="2" t="s">
        <v>598</v>
      </c>
      <c r="M99" s="2" t="s">
        <v>598</v>
      </c>
      <c r="N99" s="2" t="s">
        <v>598</v>
      </c>
      <c r="O99" s="2" t="s">
        <v>598</v>
      </c>
      <c r="P99" s="2" t="s">
        <v>598</v>
      </c>
      <c r="Q99" s="2" t="s">
        <v>598</v>
      </c>
      <c r="R99" s="2" t="s">
        <v>598</v>
      </c>
      <c r="S99" s="2" t="s">
        <v>598</v>
      </c>
      <c r="T99" s="2" t="s">
        <v>598</v>
      </c>
      <c r="U99" s="2" t="s">
        <v>598</v>
      </c>
      <c r="V99" s="2" t="s">
        <v>598</v>
      </c>
      <c r="W99" s="2" t="s">
        <v>598</v>
      </c>
      <c r="X99" s="2" t="s">
        <v>598</v>
      </c>
      <c r="Y99" s="2" t="s">
        <v>598</v>
      </c>
      <c r="Z99" s="2" t="s">
        <v>598</v>
      </c>
      <c r="AA99" s="2" t="s">
        <v>598</v>
      </c>
      <c r="AB99" s="2" t="s">
        <v>598</v>
      </c>
      <c r="AC99" s="2" t="s">
        <v>598</v>
      </c>
      <c r="AD99" s="2" t="s">
        <v>598</v>
      </c>
      <c r="AE99" s="2" t="s">
        <v>598</v>
      </c>
      <c r="AF99" s="2" t="s">
        <v>598</v>
      </c>
      <c r="AG99" s="2" t="s">
        <v>598</v>
      </c>
      <c r="AJ99" s="20">
        <f t="shared" si="5"/>
        <v>0</v>
      </c>
      <c r="AK99" s="20"/>
      <c r="AL99" s="20">
        <f t="shared" si="6"/>
        <v>0</v>
      </c>
      <c r="AM99" s="20" t="str">
        <f t="shared" si="7"/>
        <v/>
      </c>
      <c r="AN99" s="92" t="str">
        <f t="shared" si="8"/>
        <v/>
      </c>
      <c r="AQ99" s="2">
        <f t="shared" si="9"/>
        <v>0</v>
      </c>
    </row>
    <row r="100" spans="1:43" ht="15" customHeight="1" x14ac:dyDescent="0.2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T100" s="2" t="s">
        <v>599</v>
      </c>
      <c r="U100" s="2" t="s">
        <v>599</v>
      </c>
      <c r="V100" s="2" t="s">
        <v>599</v>
      </c>
      <c r="W100" s="2" t="s">
        <v>599</v>
      </c>
      <c r="X100" s="2" t="s">
        <v>599</v>
      </c>
      <c r="Y100" s="2" t="s">
        <v>599</v>
      </c>
      <c r="Z100" s="2" t="s">
        <v>599</v>
      </c>
      <c r="AA100" s="2" t="s">
        <v>599</v>
      </c>
      <c r="AB100" s="2" t="s">
        <v>599</v>
      </c>
      <c r="AC100" s="2" t="s">
        <v>599</v>
      </c>
      <c r="AD100" s="2" t="s">
        <v>599</v>
      </c>
      <c r="AE100" s="2" t="s">
        <v>599</v>
      </c>
      <c r="AF100" s="2" t="s">
        <v>599</v>
      </c>
      <c r="AG100" s="2" t="s">
        <v>599</v>
      </c>
      <c r="AJ100" s="20">
        <f t="shared" si="5"/>
        <v>0</v>
      </c>
      <c r="AK100" s="20"/>
      <c r="AL100" s="20">
        <f t="shared" si="6"/>
        <v>0</v>
      </c>
      <c r="AM100" s="20" t="str">
        <f t="shared" si="7"/>
        <v/>
      </c>
      <c r="AN100" s="92" t="str">
        <f t="shared" si="8"/>
        <v/>
      </c>
      <c r="AQ100" s="2">
        <f t="shared" si="9"/>
        <v>0</v>
      </c>
    </row>
    <row r="101" spans="1:43" ht="15" customHeight="1" x14ac:dyDescent="0.25">
      <c r="A101" s="2" t="s">
        <v>144</v>
      </c>
      <c r="B101" s="2" t="s">
        <v>145</v>
      </c>
      <c r="C101" s="2">
        <v>2014</v>
      </c>
      <c r="D101" s="2">
        <v>2579.4193599999999</v>
      </c>
      <c r="E101" s="2">
        <v>1046.3708979999999</v>
      </c>
      <c r="F101" s="2">
        <v>0.48287099999999999</v>
      </c>
      <c r="G101" s="2" t="s">
        <v>598</v>
      </c>
      <c r="H101" s="2">
        <v>0.96248479899999995</v>
      </c>
      <c r="I101" s="2">
        <v>4991.3999999999996</v>
      </c>
      <c r="J101" s="2">
        <v>1466</v>
      </c>
      <c r="K101" s="2">
        <v>55.8</v>
      </c>
      <c r="L101" s="2">
        <v>0</v>
      </c>
      <c r="M101" s="2">
        <v>41.4</v>
      </c>
      <c r="N101" s="2">
        <v>0</v>
      </c>
      <c r="O101" s="2">
        <v>0</v>
      </c>
      <c r="P101" s="2">
        <v>384</v>
      </c>
      <c r="Q101" s="2">
        <v>0</v>
      </c>
      <c r="R101" s="2">
        <v>0</v>
      </c>
      <c r="S101" s="2">
        <v>0</v>
      </c>
      <c r="T101" s="2">
        <v>0</v>
      </c>
      <c r="U101" s="2">
        <v>36.5</v>
      </c>
      <c r="V101" s="2" t="s">
        <v>598</v>
      </c>
      <c r="W101" s="2">
        <v>476.7</v>
      </c>
      <c r="X101" s="2">
        <v>0</v>
      </c>
      <c r="Y101" s="2">
        <v>0</v>
      </c>
      <c r="Z101" s="2">
        <v>0</v>
      </c>
      <c r="AA101" s="2">
        <v>0</v>
      </c>
      <c r="AB101" s="2">
        <v>0.7</v>
      </c>
      <c r="AC101" s="2">
        <v>0</v>
      </c>
      <c r="AD101" s="2">
        <v>0</v>
      </c>
      <c r="AE101" s="2">
        <v>1829.5</v>
      </c>
      <c r="AF101" s="2">
        <v>0</v>
      </c>
      <c r="AG101" s="2">
        <v>700.8</v>
      </c>
      <c r="AJ101" s="20">
        <f t="shared" si="5"/>
        <v>4991.4000000000005</v>
      </c>
      <c r="AK101" s="20"/>
      <c r="AL101" s="20">
        <f t="shared" si="6"/>
        <v>2579.4193599999999</v>
      </c>
      <c r="AM101" s="20">
        <f t="shared" si="7"/>
        <v>1046.3708979999999</v>
      </c>
      <c r="AN101" s="92">
        <f t="shared" si="8"/>
        <v>0.72640747245261839</v>
      </c>
      <c r="AQ101" s="2">
        <f t="shared" si="9"/>
        <v>4290.6000000000004</v>
      </c>
    </row>
    <row r="102" spans="1:43" ht="15" customHeight="1" x14ac:dyDescent="0.25">
      <c r="A102" s="2" t="s">
        <v>144</v>
      </c>
      <c r="B102" s="2" t="s">
        <v>146</v>
      </c>
      <c r="C102" s="2">
        <v>2014</v>
      </c>
      <c r="D102" s="2" t="s">
        <v>598</v>
      </c>
      <c r="E102" s="2" t="s">
        <v>598</v>
      </c>
      <c r="F102" s="2" t="s">
        <v>598</v>
      </c>
      <c r="G102" s="2" t="s">
        <v>598</v>
      </c>
      <c r="H102" s="2" t="s">
        <v>598</v>
      </c>
      <c r="I102" s="2" t="s">
        <v>598</v>
      </c>
      <c r="J102" s="2" t="s">
        <v>598</v>
      </c>
      <c r="K102" s="2" t="s">
        <v>598</v>
      </c>
      <c r="L102" s="2" t="s">
        <v>598</v>
      </c>
      <c r="M102" s="2" t="s">
        <v>598</v>
      </c>
      <c r="N102" s="2" t="s">
        <v>598</v>
      </c>
      <c r="O102" s="2" t="s">
        <v>598</v>
      </c>
      <c r="P102" s="2" t="s">
        <v>598</v>
      </c>
      <c r="Q102" s="2" t="s">
        <v>598</v>
      </c>
      <c r="R102" s="2" t="s">
        <v>598</v>
      </c>
      <c r="S102" s="2" t="s">
        <v>598</v>
      </c>
      <c r="T102" s="2" t="s">
        <v>598</v>
      </c>
      <c r="U102" s="2" t="s">
        <v>598</v>
      </c>
      <c r="V102" s="2" t="s">
        <v>598</v>
      </c>
      <c r="W102" s="2" t="s">
        <v>598</v>
      </c>
      <c r="X102" s="2" t="s">
        <v>598</v>
      </c>
      <c r="Y102" s="2" t="s">
        <v>598</v>
      </c>
      <c r="Z102" s="2" t="s">
        <v>598</v>
      </c>
      <c r="AA102" s="2" t="s">
        <v>598</v>
      </c>
      <c r="AB102" s="2" t="s">
        <v>598</v>
      </c>
      <c r="AC102" s="2" t="s">
        <v>598</v>
      </c>
      <c r="AD102" s="2" t="s">
        <v>598</v>
      </c>
      <c r="AE102" s="2" t="s">
        <v>598</v>
      </c>
      <c r="AF102" s="2" t="s">
        <v>598</v>
      </c>
      <c r="AG102" s="2" t="s">
        <v>598</v>
      </c>
      <c r="AJ102" s="20">
        <f t="shared" si="5"/>
        <v>0</v>
      </c>
      <c r="AK102" s="20"/>
      <c r="AL102" s="20">
        <f t="shared" si="6"/>
        <v>0</v>
      </c>
      <c r="AM102" s="20" t="str">
        <f t="shared" si="7"/>
        <v/>
      </c>
      <c r="AN102" s="92" t="str">
        <f t="shared" si="8"/>
        <v/>
      </c>
      <c r="AQ102" s="2">
        <f t="shared" si="9"/>
        <v>0</v>
      </c>
    </row>
    <row r="103" spans="1:43" ht="15" customHeight="1" x14ac:dyDescent="0.25">
      <c r="A103" s="2" t="s">
        <v>147</v>
      </c>
      <c r="B103" s="2" t="s">
        <v>148</v>
      </c>
      <c r="C103" s="2">
        <v>2014</v>
      </c>
      <c r="D103" s="2" t="s">
        <v>598</v>
      </c>
      <c r="E103" s="2" t="s">
        <v>598</v>
      </c>
      <c r="F103" s="2" t="s">
        <v>598</v>
      </c>
      <c r="G103" s="2" t="s">
        <v>598</v>
      </c>
      <c r="H103" s="2" t="s">
        <v>598</v>
      </c>
      <c r="I103" s="2" t="s">
        <v>598</v>
      </c>
      <c r="J103" s="2" t="s">
        <v>598</v>
      </c>
      <c r="K103" s="2" t="s">
        <v>598</v>
      </c>
      <c r="L103" s="2" t="s">
        <v>598</v>
      </c>
      <c r="M103" s="2" t="s">
        <v>598</v>
      </c>
      <c r="N103" s="2" t="s">
        <v>598</v>
      </c>
      <c r="O103" s="2" t="s">
        <v>598</v>
      </c>
      <c r="P103" s="2" t="s">
        <v>598</v>
      </c>
      <c r="Q103" s="2" t="s">
        <v>598</v>
      </c>
      <c r="R103" s="2" t="s">
        <v>598</v>
      </c>
      <c r="S103" s="2" t="s">
        <v>598</v>
      </c>
      <c r="T103" s="2" t="s">
        <v>598</v>
      </c>
      <c r="U103" s="2" t="s">
        <v>598</v>
      </c>
      <c r="V103" s="2" t="s">
        <v>598</v>
      </c>
      <c r="W103" s="2" t="s">
        <v>598</v>
      </c>
      <c r="X103" s="2" t="s">
        <v>598</v>
      </c>
      <c r="Y103" s="2" t="s">
        <v>598</v>
      </c>
      <c r="Z103" s="2" t="s">
        <v>598</v>
      </c>
      <c r="AA103" s="2" t="s">
        <v>598</v>
      </c>
      <c r="AB103" s="2" t="s">
        <v>598</v>
      </c>
      <c r="AC103" s="2" t="s">
        <v>598</v>
      </c>
      <c r="AD103" s="2" t="s">
        <v>598</v>
      </c>
      <c r="AE103" s="2" t="s">
        <v>598</v>
      </c>
      <c r="AF103" s="2" t="s">
        <v>598</v>
      </c>
      <c r="AG103" s="2" t="s">
        <v>598</v>
      </c>
      <c r="AJ103" s="20">
        <f t="shared" si="5"/>
        <v>0</v>
      </c>
      <c r="AK103" s="20"/>
      <c r="AL103" s="20">
        <f t="shared" si="6"/>
        <v>0</v>
      </c>
      <c r="AM103" s="20" t="str">
        <f t="shared" si="7"/>
        <v/>
      </c>
      <c r="AN103" s="92" t="str">
        <f t="shared" si="8"/>
        <v/>
      </c>
      <c r="AQ103" s="2">
        <f t="shared" si="9"/>
        <v>0</v>
      </c>
    </row>
    <row r="104" spans="1:43" ht="15" customHeight="1" x14ac:dyDescent="0.25">
      <c r="A104" s="2" t="s">
        <v>147</v>
      </c>
      <c r="B104" s="2" t="s">
        <v>149</v>
      </c>
      <c r="C104" s="2">
        <v>2014</v>
      </c>
      <c r="D104" s="2" t="s">
        <v>598</v>
      </c>
      <c r="E104" s="2" t="s">
        <v>598</v>
      </c>
      <c r="F104" s="2" t="s">
        <v>598</v>
      </c>
      <c r="G104" s="2" t="s">
        <v>598</v>
      </c>
      <c r="H104" s="2" t="s">
        <v>598</v>
      </c>
      <c r="I104" s="2" t="s">
        <v>598</v>
      </c>
      <c r="J104" s="2" t="s">
        <v>598</v>
      </c>
      <c r="K104" s="2" t="s">
        <v>598</v>
      </c>
      <c r="L104" s="2" t="s">
        <v>598</v>
      </c>
      <c r="M104" s="2" t="s">
        <v>598</v>
      </c>
      <c r="N104" s="2" t="s">
        <v>598</v>
      </c>
      <c r="O104" s="2" t="s">
        <v>598</v>
      </c>
      <c r="P104" s="2" t="s">
        <v>598</v>
      </c>
      <c r="Q104" s="2" t="s">
        <v>598</v>
      </c>
      <c r="R104" s="2" t="s">
        <v>598</v>
      </c>
      <c r="S104" s="2" t="s">
        <v>598</v>
      </c>
      <c r="T104" s="2" t="s">
        <v>598</v>
      </c>
      <c r="U104" s="2" t="s">
        <v>598</v>
      </c>
      <c r="V104" s="2" t="s">
        <v>598</v>
      </c>
      <c r="W104" s="2" t="s">
        <v>598</v>
      </c>
      <c r="X104" s="2" t="s">
        <v>598</v>
      </c>
      <c r="Y104" s="2" t="s">
        <v>598</v>
      </c>
      <c r="Z104" s="2" t="s">
        <v>598</v>
      </c>
      <c r="AA104" s="2" t="s">
        <v>598</v>
      </c>
      <c r="AB104" s="2" t="s">
        <v>598</v>
      </c>
      <c r="AC104" s="2" t="s">
        <v>598</v>
      </c>
      <c r="AD104" s="2" t="s">
        <v>598</v>
      </c>
      <c r="AE104" s="2" t="s">
        <v>598</v>
      </c>
      <c r="AF104" s="2" t="s">
        <v>598</v>
      </c>
      <c r="AG104" s="2" t="s">
        <v>598</v>
      </c>
      <c r="AJ104" s="20">
        <f t="shared" si="5"/>
        <v>0</v>
      </c>
      <c r="AK104" s="20"/>
      <c r="AL104" s="20">
        <f t="shared" si="6"/>
        <v>0</v>
      </c>
      <c r="AM104" s="20" t="str">
        <f t="shared" si="7"/>
        <v/>
      </c>
      <c r="AN104" s="92" t="str">
        <f t="shared" si="8"/>
        <v/>
      </c>
      <c r="AQ104" s="2">
        <f t="shared" si="9"/>
        <v>0</v>
      </c>
    </row>
    <row r="105" spans="1:43" ht="15" customHeight="1" x14ac:dyDescent="0.2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T105" s="2" t="s">
        <v>599</v>
      </c>
      <c r="U105" s="2" t="s">
        <v>599</v>
      </c>
      <c r="V105" s="2" t="s">
        <v>599</v>
      </c>
      <c r="W105" s="2" t="s">
        <v>599</v>
      </c>
      <c r="X105" s="2" t="s">
        <v>599</v>
      </c>
      <c r="Y105" s="2" t="s">
        <v>599</v>
      </c>
      <c r="Z105" s="2" t="s">
        <v>599</v>
      </c>
      <c r="AA105" s="2" t="s">
        <v>599</v>
      </c>
      <c r="AB105" s="2" t="s">
        <v>599</v>
      </c>
      <c r="AC105" s="2" t="s">
        <v>599</v>
      </c>
      <c r="AD105" s="2" t="s">
        <v>599</v>
      </c>
      <c r="AE105" s="2" t="s">
        <v>599</v>
      </c>
      <c r="AF105" s="2" t="s">
        <v>599</v>
      </c>
      <c r="AG105" s="2" t="s">
        <v>599</v>
      </c>
      <c r="AJ105" s="20">
        <f t="shared" si="5"/>
        <v>0</v>
      </c>
      <c r="AK105" s="20"/>
      <c r="AL105" s="20">
        <f t="shared" si="6"/>
        <v>0</v>
      </c>
      <c r="AM105" s="20" t="str">
        <f t="shared" si="7"/>
        <v/>
      </c>
      <c r="AN105" s="92" t="str">
        <f t="shared" si="8"/>
        <v/>
      </c>
      <c r="AQ105" s="2">
        <f t="shared" si="9"/>
        <v>0</v>
      </c>
    </row>
    <row r="106" spans="1:43" ht="15" customHeight="1" x14ac:dyDescent="0.25">
      <c r="A106" s="2" t="s">
        <v>147</v>
      </c>
      <c r="B106" s="2" t="s">
        <v>151</v>
      </c>
      <c r="C106" s="2">
        <v>2014</v>
      </c>
      <c r="D106" s="2" t="s">
        <v>598</v>
      </c>
      <c r="E106" s="2" t="s">
        <v>598</v>
      </c>
      <c r="F106" s="2" t="s">
        <v>598</v>
      </c>
      <c r="G106" s="2" t="s">
        <v>598</v>
      </c>
      <c r="H106" s="2" t="s">
        <v>598</v>
      </c>
      <c r="I106" s="2" t="s">
        <v>598</v>
      </c>
      <c r="J106" s="2" t="s">
        <v>598</v>
      </c>
      <c r="K106" s="2" t="s">
        <v>598</v>
      </c>
      <c r="L106" s="2" t="s">
        <v>598</v>
      </c>
      <c r="M106" s="2" t="s">
        <v>598</v>
      </c>
      <c r="N106" s="2" t="s">
        <v>598</v>
      </c>
      <c r="O106" s="2" t="s">
        <v>598</v>
      </c>
      <c r="P106" s="2" t="s">
        <v>598</v>
      </c>
      <c r="Q106" s="2" t="s">
        <v>598</v>
      </c>
      <c r="R106" s="2" t="s">
        <v>598</v>
      </c>
      <c r="S106" s="2" t="s">
        <v>598</v>
      </c>
      <c r="T106" s="2" t="s">
        <v>598</v>
      </c>
      <c r="U106" s="2" t="s">
        <v>598</v>
      </c>
      <c r="V106" s="2" t="s">
        <v>598</v>
      </c>
      <c r="W106" s="2" t="s">
        <v>598</v>
      </c>
      <c r="X106" s="2" t="s">
        <v>598</v>
      </c>
      <c r="Y106" s="2" t="s">
        <v>598</v>
      </c>
      <c r="Z106" s="2" t="s">
        <v>598</v>
      </c>
      <c r="AA106" s="2" t="s">
        <v>598</v>
      </c>
      <c r="AB106" s="2" t="s">
        <v>598</v>
      </c>
      <c r="AC106" s="2" t="s">
        <v>598</v>
      </c>
      <c r="AD106" s="2" t="s">
        <v>598</v>
      </c>
      <c r="AE106" s="2" t="s">
        <v>598</v>
      </c>
      <c r="AF106" s="2" t="s">
        <v>598</v>
      </c>
      <c r="AG106" s="2" t="s">
        <v>598</v>
      </c>
      <c r="AJ106" s="20">
        <f t="shared" si="5"/>
        <v>0</v>
      </c>
      <c r="AK106" s="20"/>
      <c r="AL106" s="20">
        <f t="shared" si="6"/>
        <v>0</v>
      </c>
      <c r="AM106" s="20" t="str">
        <f t="shared" si="7"/>
        <v/>
      </c>
      <c r="AN106" s="92" t="str">
        <f t="shared" si="8"/>
        <v/>
      </c>
      <c r="AQ106" s="2">
        <f t="shared" si="9"/>
        <v>0</v>
      </c>
    </row>
    <row r="107" spans="1:43" ht="15" customHeight="1" x14ac:dyDescent="0.25">
      <c r="A107" s="2" t="s">
        <v>147</v>
      </c>
      <c r="B107" s="2" t="s">
        <v>152</v>
      </c>
      <c r="C107" s="2">
        <v>2014</v>
      </c>
      <c r="D107" s="2" t="s">
        <v>598</v>
      </c>
      <c r="E107" s="2" t="s">
        <v>598</v>
      </c>
      <c r="F107" s="2" t="s">
        <v>598</v>
      </c>
      <c r="G107" s="2" t="s">
        <v>598</v>
      </c>
      <c r="H107" s="2" t="s">
        <v>598</v>
      </c>
      <c r="I107" s="2" t="s">
        <v>598</v>
      </c>
      <c r="J107" s="2" t="s">
        <v>598</v>
      </c>
      <c r="K107" s="2" t="s">
        <v>598</v>
      </c>
      <c r="L107" s="2" t="s">
        <v>598</v>
      </c>
      <c r="M107" s="2" t="s">
        <v>598</v>
      </c>
      <c r="N107" s="2" t="s">
        <v>598</v>
      </c>
      <c r="O107" s="2" t="s">
        <v>598</v>
      </c>
      <c r="P107" s="2" t="s">
        <v>598</v>
      </c>
      <c r="Q107" s="2" t="s">
        <v>598</v>
      </c>
      <c r="R107" s="2" t="s">
        <v>598</v>
      </c>
      <c r="S107" s="2" t="s">
        <v>598</v>
      </c>
      <c r="T107" s="2" t="s">
        <v>598</v>
      </c>
      <c r="U107" s="2" t="s">
        <v>598</v>
      </c>
      <c r="V107" s="2" t="s">
        <v>598</v>
      </c>
      <c r="W107" s="2" t="s">
        <v>598</v>
      </c>
      <c r="X107" s="2" t="s">
        <v>598</v>
      </c>
      <c r="Y107" s="2" t="s">
        <v>598</v>
      </c>
      <c r="Z107" s="2" t="s">
        <v>598</v>
      </c>
      <c r="AA107" s="2" t="s">
        <v>598</v>
      </c>
      <c r="AB107" s="2" t="s">
        <v>598</v>
      </c>
      <c r="AC107" s="2" t="s">
        <v>598</v>
      </c>
      <c r="AD107" s="2" t="s">
        <v>598</v>
      </c>
      <c r="AE107" s="2" t="s">
        <v>598</v>
      </c>
      <c r="AF107" s="2" t="s">
        <v>598</v>
      </c>
      <c r="AG107" s="2" t="s">
        <v>598</v>
      </c>
      <c r="AJ107" s="20">
        <f t="shared" si="5"/>
        <v>0</v>
      </c>
      <c r="AK107" s="20"/>
      <c r="AL107" s="20">
        <f t="shared" si="6"/>
        <v>0</v>
      </c>
      <c r="AM107" s="20" t="str">
        <f t="shared" si="7"/>
        <v/>
      </c>
      <c r="AN107" s="92" t="str">
        <f t="shared" si="8"/>
        <v/>
      </c>
      <c r="AQ107" s="2">
        <f t="shared" si="9"/>
        <v>0</v>
      </c>
    </row>
    <row r="108" spans="1:43" ht="15" customHeight="1" x14ac:dyDescent="0.25">
      <c r="A108" s="2" t="s">
        <v>147</v>
      </c>
      <c r="B108" s="2" t="s">
        <v>153</v>
      </c>
      <c r="C108" s="2">
        <v>2014</v>
      </c>
      <c r="D108" s="2" t="s">
        <v>598</v>
      </c>
      <c r="E108" s="2" t="s">
        <v>598</v>
      </c>
      <c r="F108" s="2" t="s">
        <v>598</v>
      </c>
      <c r="G108" s="2" t="s">
        <v>598</v>
      </c>
      <c r="H108" s="2" t="s">
        <v>598</v>
      </c>
      <c r="I108" s="2" t="s">
        <v>598</v>
      </c>
      <c r="J108" s="2" t="s">
        <v>598</v>
      </c>
      <c r="K108" s="2" t="s">
        <v>598</v>
      </c>
      <c r="L108" s="2" t="s">
        <v>598</v>
      </c>
      <c r="M108" s="2" t="s">
        <v>598</v>
      </c>
      <c r="N108" s="2" t="s">
        <v>598</v>
      </c>
      <c r="O108" s="2" t="s">
        <v>598</v>
      </c>
      <c r="P108" s="2" t="s">
        <v>598</v>
      </c>
      <c r="Q108" s="2" t="s">
        <v>598</v>
      </c>
      <c r="R108" s="2" t="s">
        <v>598</v>
      </c>
      <c r="S108" s="2" t="s">
        <v>598</v>
      </c>
      <c r="T108" s="2" t="s">
        <v>598</v>
      </c>
      <c r="U108" s="2" t="s">
        <v>598</v>
      </c>
      <c r="V108" s="2" t="s">
        <v>598</v>
      </c>
      <c r="W108" s="2" t="s">
        <v>598</v>
      </c>
      <c r="X108" s="2" t="s">
        <v>598</v>
      </c>
      <c r="Y108" s="2" t="s">
        <v>598</v>
      </c>
      <c r="Z108" s="2" t="s">
        <v>598</v>
      </c>
      <c r="AA108" s="2" t="s">
        <v>598</v>
      </c>
      <c r="AB108" s="2" t="s">
        <v>598</v>
      </c>
      <c r="AC108" s="2" t="s">
        <v>598</v>
      </c>
      <c r="AD108" s="2" t="s">
        <v>598</v>
      </c>
      <c r="AE108" s="2" t="s">
        <v>598</v>
      </c>
      <c r="AF108" s="2" t="s">
        <v>598</v>
      </c>
      <c r="AG108" s="2" t="s">
        <v>598</v>
      </c>
      <c r="AJ108" s="20">
        <f t="shared" si="5"/>
        <v>0</v>
      </c>
      <c r="AK108" s="20"/>
      <c r="AL108" s="20">
        <f t="shared" si="6"/>
        <v>0</v>
      </c>
      <c r="AM108" s="20" t="str">
        <f t="shared" si="7"/>
        <v/>
      </c>
      <c r="AN108" s="92" t="str">
        <f t="shared" si="8"/>
        <v/>
      </c>
      <c r="AQ108" s="2">
        <f t="shared" si="9"/>
        <v>0</v>
      </c>
    </row>
    <row r="109" spans="1:43" ht="15" customHeight="1" x14ac:dyDescent="0.25">
      <c r="A109" s="2" t="s">
        <v>147</v>
      </c>
      <c r="B109" s="2" t="s">
        <v>154</v>
      </c>
      <c r="C109" s="2">
        <v>2014</v>
      </c>
      <c r="D109" s="2" t="s">
        <v>598</v>
      </c>
      <c r="E109" s="2" t="s">
        <v>598</v>
      </c>
      <c r="F109" s="2" t="s">
        <v>598</v>
      </c>
      <c r="G109" s="2" t="s">
        <v>598</v>
      </c>
      <c r="H109" s="2" t="s">
        <v>598</v>
      </c>
      <c r="I109" s="2" t="s">
        <v>598</v>
      </c>
      <c r="J109" s="2" t="s">
        <v>598</v>
      </c>
      <c r="K109" s="2" t="s">
        <v>598</v>
      </c>
      <c r="L109" s="2" t="s">
        <v>598</v>
      </c>
      <c r="M109" s="2" t="s">
        <v>598</v>
      </c>
      <c r="N109" s="2" t="s">
        <v>598</v>
      </c>
      <c r="O109" s="2" t="s">
        <v>598</v>
      </c>
      <c r="P109" s="2" t="s">
        <v>598</v>
      </c>
      <c r="Q109" s="2" t="s">
        <v>598</v>
      </c>
      <c r="R109" s="2" t="s">
        <v>598</v>
      </c>
      <c r="S109" s="2" t="s">
        <v>598</v>
      </c>
      <c r="T109" s="2" t="s">
        <v>598</v>
      </c>
      <c r="U109" s="2" t="s">
        <v>598</v>
      </c>
      <c r="V109" s="2" t="s">
        <v>598</v>
      </c>
      <c r="W109" s="2" t="s">
        <v>598</v>
      </c>
      <c r="X109" s="2" t="s">
        <v>598</v>
      </c>
      <c r="Y109" s="2" t="s">
        <v>598</v>
      </c>
      <c r="Z109" s="2" t="s">
        <v>598</v>
      </c>
      <c r="AA109" s="2" t="s">
        <v>598</v>
      </c>
      <c r="AB109" s="2" t="s">
        <v>598</v>
      </c>
      <c r="AC109" s="2" t="s">
        <v>598</v>
      </c>
      <c r="AD109" s="2" t="s">
        <v>598</v>
      </c>
      <c r="AE109" s="2" t="s">
        <v>598</v>
      </c>
      <c r="AF109" s="2" t="s">
        <v>598</v>
      </c>
      <c r="AG109" s="2" t="s">
        <v>598</v>
      </c>
      <c r="AJ109" s="20">
        <f t="shared" si="5"/>
        <v>0</v>
      </c>
      <c r="AK109" s="20"/>
      <c r="AL109" s="20">
        <f t="shared" si="6"/>
        <v>0</v>
      </c>
      <c r="AM109" s="20" t="str">
        <f t="shared" si="7"/>
        <v/>
      </c>
      <c r="AN109" s="92" t="str">
        <f t="shared" si="8"/>
        <v/>
      </c>
      <c r="AQ109" s="2">
        <f t="shared" si="9"/>
        <v>0</v>
      </c>
    </row>
    <row r="110" spans="1:43" ht="15" customHeight="1" x14ac:dyDescent="0.25">
      <c r="A110" s="2" t="s">
        <v>147</v>
      </c>
      <c r="B110" s="2" t="s">
        <v>155</v>
      </c>
      <c r="C110" s="2">
        <v>2014</v>
      </c>
      <c r="D110" s="2" t="s">
        <v>598</v>
      </c>
      <c r="E110" s="2" t="s">
        <v>598</v>
      </c>
      <c r="F110" s="2" t="s">
        <v>598</v>
      </c>
      <c r="G110" s="2" t="s">
        <v>598</v>
      </c>
      <c r="H110" s="2" t="s">
        <v>598</v>
      </c>
      <c r="I110" s="2" t="s">
        <v>598</v>
      </c>
      <c r="J110" s="2" t="s">
        <v>598</v>
      </c>
      <c r="K110" s="2" t="s">
        <v>598</v>
      </c>
      <c r="L110" s="2" t="s">
        <v>598</v>
      </c>
      <c r="M110" s="2" t="s">
        <v>598</v>
      </c>
      <c r="N110" s="2" t="s">
        <v>598</v>
      </c>
      <c r="O110" s="2" t="s">
        <v>598</v>
      </c>
      <c r="P110" s="2" t="s">
        <v>598</v>
      </c>
      <c r="Q110" s="2" t="s">
        <v>598</v>
      </c>
      <c r="R110" s="2" t="s">
        <v>598</v>
      </c>
      <c r="S110" s="2" t="s">
        <v>598</v>
      </c>
      <c r="T110" s="2" t="s">
        <v>598</v>
      </c>
      <c r="U110" s="2" t="s">
        <v>598</v>
      </c>
      <c r="V110" s="2" t="s">
        <v>598</v>
      </c>
      <c r="W110" s="2" t="s">
        <v>598</v>
      </c>
      <c r="X110" s="2" t="s">
        <v>598</v>
      </c>
      <c r="Y110" s="2" t="s">
        <v>598</v>
      </c>
      <c r="Z110" s="2" t="s">
        <v>598</v>
      </c>
      <c r="AA110" s="2" t="s">
        <v>598</v>
      </c>
      <c r="AB110" s="2" t="s">
        <v>598</v>
      </c>
      <c r="AC110" s="2" t="s">
        <v>598</v>
      </c>
      <c r="AD110" s="2" t="s">
        <v>598</v>
      </c>
      <c r="AE110" s="2" t="s">
        <v>598</v>
      </c>
      <c r="AF110" s="2" t="s">
        <v>598</v>
      </c>
      <c r="AG110" s="2" t="s">
        <v>598</v>
      </c>
      <c r="AJ110" s="20">
        <f t="shared" si="5"/>
        <v>0</v>
      </c>
      <c r="AK110" s="20"/>
      <c r="AL110" s="20">
        <f t="shared" si="6"/>
        <v>0</v>
      </c>
      <c r="AM110" s="20" t="str">
        <f t="shared" si="7"/>
        <v/>
      </c>
      <c r="AN110" s="92" t="str">
        <f t="shared" si="8"/>
        <v/>
      </c>
      <c r="AQ110" s="2">
        <f t="shared" si="9"/>
        <v>0</v>
      </c>
    </row>
    <row r="111" spans="1:43" ht="15" customHeight="1" x14ac:dyDescent="0.25">
      <c r="A111" s="2" t="s">
        <v>156</v>
      </c>
      <c r="B111" s="2" t="s">
        <v>157</v>
      </c>
      <c r="C111" s="2">
        <v>2014</v>
      </c>
      <c r="D111" s="2" t="s">
        <v>598</v>
      </c>
      <c r="E111" s="2" t="s">
        <v>598</v>
      </c>
      <c r="F111" s="2" t="s">
        <v>598</v>
      </c>
      <c r="G111" s="2" t="s">
        <v>598</v>
      </c>
      <c r="H111" s="2" t="s">
        <v>598</v>
      </c>
      <c r="I111" s="2" t="s">
        <v>598</v>
      </c>
      <c r="J111" s="2" t="s">
        <v>598</v>
      </c>
      <c r="K111" s="2" t="s">
        <v>598</v>
      </c>
      <c r="L111" s="2" t="s">
        <v>598</v>
      </c>
      <c r="M111" s="2" t="s">
        <v>598</v>
      </c>
      <c r="N111" s="2" t="s">
        <v>598</v>
      </c>
      <c r="O111" s="2" t="s">
        <v>598</v>
      </c>
      <c r="P111" s="2" t="s">
        <v>598</v>
      </c>
      <c r="Q111" s="2" t="s">
        <v>598</v>
      </c>
      <c r="R111" s="2" t="s">
        <v>598</v>
      </c>
      <c r="S111" s="2" t="s">
        <v>598</v>
      </c>
      <c r="T111" s="2" t="s">
        <v>598</v>
      </c>
      <c r="U111" s="2" t="s">
        <v>598</v>
      </c>
      <c r="V111" s="2" t="s">
        <v>598</v>
      </c>
      <c r="W111" s="2" t="s">
        <v>598</v>
      </c>
      <c r="X111" s="2" t="s">
        <v>598</v>
      </c>
      <c r="Y111" s="2" t="s">
        <v>598</v>
      </c>
      <c r="Z111" s="2" t="s">
        <v>598</v>
      </c>
      <c r="AA111" s="2" t="s">
        <v>598</v>
      </c>
      <c r="AB111" s="2" t="s">
        <v>598</v>
      </c>
      <c r="AC111" s="2" t="s">
        <v>598</v>
      </c>
      <c r="AD111" s="2" t="s">
        <v>598</v>
      </c>
      <c r="AE111" s="2" t="s">
        <v>598</v>
      </c>
      <c r="AF111" s="2" t="s">
        <v>598</v>
      </c>
      <c r="AG111" s="2" t="s">
        <v>598</v>
      </c>
      <c r="AJ111" s="20">
        <f t="shared" si="5"/>
        <v>0</v>
      </c>
      <c r="AK111" s="20"/>
      <c r="AL111" s="20">
        <f t="shared" si="6"/>
        <v>0</v>
      </c>
      <c r="AM111" s="20" t="str">
        <f t="shared" si="7"/>
        <v/>
      </c>
      <c r="AN111" s="92" t="str">
        <f t="shared" si="8"/>
        <v/>
      </c>
      <c r="AQ111" s="2">
        <f t="shared" si="9"/>
        <v>0</v>
      </c>
    </row>
    <row r="112" spans="1:43" ht="15" customHeight="1" x14ac:dyDescent="0.25">
      <c r="A112" s="2" t="s">
        <v>156</v>
      </c>
      <c r="B112" s="2" t="s">
        <v>158</v>
      </c>
      <c r="C112" s="2">
        <v>2014</v>
      </c>
      <c r="D112" s="2" t="s">
        <v>598</v>
      </c>
      <c r="E112" s="2" t="s">
        <v>598</v>
      </c>
      <c r="F112" s="2" t="s">
        <v>598</v>
      </c>
      <c r="G112" s="2" t="s">
        <v>598</v>
      </c>
      <c r="H112" s="2" t="s">
        <v>598</v>
      </c>
      <c r="I112" s="2" t="s">
        <v>598</v>
      </c>
      <c r="J112" s="2" t="s">
        <v>598</v>
      </c>
      <c r="K112" s="2" t="s">
        <v>598</v>
      </c>
      <c r="L112" s="2" t="s">
        <v>598</v>
      </c>
      <c r="M112" s="2" t="s">
        <v>598</v>
      </c>
      <c r="N112" s="2" t="s">
        <v>598</v>
      </c>
      <c r="O112" s="2" t="s">
        <v>598</v>
      </c>
      <c r="P112" s="2" t="s">
        <v>598</v>
      </c>
      <c r="Q112" s="2" t="s">
        <v>598</v>
      </c>
      <c r="R112" s="2" t="s">
        <v>598</v>
      </c>
      <c r="S112" s="2" t="s">
        <v>598</v>
      </c>
      <c r="T112" s="2" t="s">
        <v>598</v>
      </c>
      <c r="U112" s="2" t="s">
        <v>598</v>
      </c>
      <c r="V112" s="2" t="s">
        <v>598</v>
      </c>
      <c r="W112" s="2" t="s">
        <v>598</v>
      </c>
      <c r="X112" s="2" t="s">
        <v>598</v>
      </c>
      <c r="Y112" s="2" t="s">
        <v>598</v>
      </c>
      <c r="Z112" s="2" t="s">
        <v>598</v>
      </c>
      <c r="AA112" s="2" t="s">
        <v>598</v>
      </c>
      <c r="AB112" s="2" t="s">
        <v>598</v>
      </c>
      <c r="AC112" s="2" t="s">
        <v>598</v>
      </c>
      <c r="AD112" s="2" t="s">
        <v>598</v>
      </c>
      <c r="AE112" s="2" t="s">
        <v>598</v>
      </c>
      <c r="AF112" s="2" t="s">
        <v>598</v>
      </c>
      <c r="AG112" s="2" t="s">
        <v>598</v>
      </c>
      <c r="AJ112" s="20">
        <f t="shared" si="5"/>
        <v>0</v>
      </c>
      <c r="AK112" s="20"/>
      <c r="AL112" s="20">
        <f t="shared" si="6"/>
        <v>0</v>
      </c>
      <c r="AM112" s="20" t="str">
        <f t="shared" si="7"/>
        <v/>
      </c>
      <c r="AN112" s="92" t="str">
        <f t="shared" si="8"/>
        <v/>
      </c>
      <c r="AQ112" s="2">
        <f t="shared" si="9"/>
        <v>0</v>
      </c>
    </row>
    <row r="113" spans="1:43" ht="15" customHeight="1" x14ac:dyDescent="0.25">
      <c r="A113" s="2" t="s">
        <v>156</v>
      </c>
      <c r="B113" s="2" t="s">
        <v>159</v>
      </c>
      <c r="C113" s="2">
        <v>2014</v>
      </c>
      <c r="D113" s="2" t="s">
        <v>598</v>
      </c>
      <c r="E113" s="2" t="s">
        <v>598</v>
      </c>
      <c r="F113" s="2" t="s">
        <v>598</v>
      </c>
      <c r="G113" s="2" t="s">
        <v>598</v>
      </c>
      <c r="H113" s="2" t="s">
        <v>598</v>
      </c>
      <c r="I113" s="2" t="s">
        <v>598</v>
      </c>
      <c r="J113" s="2" t="s">
        <v>598</v>
      </c>
      <c r="K113" s="2" t="s">
        <v>598</v>
      </c>
      <c r="L113" s="2" t="s">
        <v>598</v>
      </c>
      <c r="M113" s="2" t="s">
        <v>598</v>
      </c>
      <c r="N113" s="2" t="s">
        <v>598</v>
      </c>
      <c r="O113" s="2" t="s">
        <v>598</v>
      </c>
      <c r="P113" s="2" t="s">
        <v>598</v>
      </c>
      <c r="Q113" s="2" t="s">
        <v>598</v>
      </c>
      <c r="R113" s="2" t="s">
        <v>598</v>
      </c>
      <c r="S113" s="2" t="s">
        <v>598</v>
      </c>
      <c r="T113" s="2" t="s">
        <v>598</v>
      </c>
      <c r="U113" s="2" t="s">
        <v>598</v>
      </c>
      <c r="V113" s="2" t="s">
        <v>598</v>
      </c>
      <c r="W113" s="2" t="s">
        <v>598</v>
      </c>
      <c r="X113" s="2" t="s">
        <v>598</v>
      </c>
      <c r="Y113" s="2" t="s">
        <v>598</v>
      </c>
      <c r="Z113" s="2" t="s">
        <v>598</v>
      </c>
      <c r="AA113" s="2" t="s">
        <v>598</v>
      </c>
      <c r="AB113" s="2" t="s">
        <v>598</v>
      </c>
      <c r="AC113" s="2" t="s">
        <v>598</v>
      </c>
      <c r="AD113" s="2" t="s">
        <v>598</v>
      </c>
      <c r="AE113" s="2" t="s">
        <v>598</v>
      </c>
      <c r="AF113" s="2" t="s">
        <v>598</v>
      </c>
      <c r="AG113" s="2" t="s">
        <v>598</v>
      </c>
      <c r="AJ113" s="20">
        <f t="shared" si="5"/>
        <v>0</v>
      </c>
      <c r="AK113" s="20"/>
      <c r="AL113" s="20">
        <f t="shared" si="6"/>
        <v>0</v>
      </c>
      <c r="AM113" s="20" t="str">
        <f t="shared" si="7"/>
        <v/>
      </c>
      <c r="AN113" s="92" t="str">
        <f t="shared" si="8"/>
        <v/>
      </c>
      <c r="AQ113" s="2">
        <f t="shared" si="9"/>
        <v>0</v>
      </c>
    </row>
    <row r="114" spans="1:43" ht="15" customHeight="1" x14ac:dyDescent="0.25">
      <c r="A114" s="2" t="s">
        <v>160</v>
      </c>
      <c r="B114" s="2" t="s">
        <v>161</v>
      </c>
      <c r="C114" s="2">
        <v>2014</v>
      </c>
      <c r="D114" s="2" t="s">
        <v>598</v>
      </c>
      <c r="E114" s="2" t="s">
        <v>598</v>
      </c>
      <c r="F114" s="2" t="s">
        <v>598</v>
      </c>
      <c r="G114" s="2" t="s">
        <v>598</v>
      </c>
      <c r="H114" s="2" t="s">
        <v>598</v>
      </c>
      <c r="I114" s="2" t="s">
        <v>598</v>
      </c>
      <c r="J114" s="2" t="s">
        <v>598</v>
      </c>
      <c r="K114" s="2" t="s">
        <v>598</v>
      </c>
      <c r="L114" s="2" t="s">
        <v>598</v>
      </c>
      <c r="M114" s="2" t="s">
        <v>598</v>
      </c>
      <c r="N114" s="2" t="s">
        <v>598</v>
      </c>
      <c r="O114" s="2" t="s">
        <v>598</v>
      </c>
      <c r="P114" s="2" t="s">
        <v>598</v>
      </c>
      <c r="Q114" s="2" t="s">
        <v>598</v>
      </c>
      <c r="R114" s="2" t="s">
        <v>598</v>
      </c>
      <c r="S114" s="2" t="s">
        <v>598</v>
      </c>
      <c r="T114" s="2" t="s">
        <v>598</v>
      </c>
      <c r="U114" s="2" t="s">
        <v>598</v>
      </c>
      <c r="V114" s="2" t="s">
        <v>598</v>
      </c>
      <c r="W114" s="2" t="s">
        <v>598</v>
      </c>
      <c r="X114" s="2" t="s">
        <v>598</v>
      </c>
      <c r="Y114" s="2" t="s">
        <v>598</v>
      </c>
      <c r="Z114" s="2" t="s">
        <v>598</v>
      </c>
      <c r="AA114" s="2" t="s">
        <v>598</v>
      </c>
      <c r="AB114" s="2" t="s">
        <v>598</v>
      </c>
      <c r="AC114" s="2" t="s">
        <v>598</v>
      </c>
      <c r="AD114" s="2" t="s">
        <v>598</v>
      </c>
      <c r="AE114" s="2" t="s">
        <v>598</v>
      </c>
      <c r="AF114" s="2" t="s">
        <v>598</v>
      </c>
      <c r="AG114" s="2" t="s">
        <v>598</v>
      </c>
      <c r="AJ114" s="20">
        <f t="shared" si="5"/>
        <v>0</v>
      </c>
      <c r="AK114" s="20"/>
      <c r="AL114" s="20">
        <f t="shared" si="6"/>
        <v>0</v>
      </c>
      <c r="AM114" s="20" t="str">
        <f t="shared" si="7"/>
        <v/>
      </c>
      <c r="AN114" s="92" t="str">
        <f t="shared" si="8"/>
        <v/>
      </c>
      <c r="AQ114" s="2">
        <f t="shared" si="9"/>
        <v>0</v>
      </c>
    </row>
    <row r="115" spans="1:43" ht="15" customHeight="1" x14ac:dyDescent="0.25">
      <c r="A115" s="2" t="s">
        <v>160</v>
      </c>
      <c r="B115" s="2" t="s">
        <v>162</v>
      </c>
      <c r="C115" s="2">
        <v>2014</v>
      </c>
      <c r="D115" s="2" t="s">
        <v>598</v>
      </c>
      <c r="E115" s="2" t="s">
        <v>598</v>
      </c>
      <c r="F115" s="2" t="s">
        <v>598</v>
      </c>
      <c r="G115" s="2" t="s">
        <v>598</v>
      </c>
      <c r="H115" s="2" t="s">
        <v>598</v>
      </c>
      <c r="I115" s="2" t="s">
        <v>598</v>
      </c>
      <c r="J115" s="2" t="s">
        <v>598</v>
      </c>
      <c r="K115" s="2" t="s">
        <v>598</v>
      </c>
      <c r="L115" s="2" t="s">
        <v>598</v>
      </c>
      <c r="M115" s="2" t="s">
        <v>598</v>
      </c>
      <c r="N115" s="2" t="s">
        <v>598</v>
      </c>
      <c r="O115" s="2" t="s">
        <v>598</v>
      </c>
      <c r="P115" s="2" t="s">
        <v>598</v>
      </c>
      <c r="Q115" s="2" t="s">
        <v>598</v>
      </c>
      <c r="R115" s="2" t="s">
        <v>598</v>
      </c>
      <c r="S115" s="2" t="s">
        <v>598</v>
      </c>
      <c r="T115" s="2" t="s">
        <v>598</v>
      </c>
      <c r="U115" s="2" t="s">
        <v>598</v>
      </c>
      <c r="V115" s="2" t="s">
        <v>598</v>
      </c>
      <c r="W115" s="2" t="s">
        <v>598</v>
      </c>
      <c r="X115" s="2" t="s">
        <v>598</v>
      </c>
      <c r="Y115" s="2" t="s">
        <v>598</v>
      </c>
      <c r="Z115" s="2" t="s">
        <v>598</v>
      </c>
      <c r="AA115" s="2" t="s">
        <v>598</v>
      </c>
      <c r="AB115" s="2" t="s">
        <v>598</v>
      </c>
      <c r="AC115" s="2" t="s">
        <v>598</v>
      </c>
      <c r="AD115" s="2" t="s">
        <v>598</v>
      </c>
      <c r="AE115" s="2" t="s">
        <v>598</v>
      </c>
      <c r="AF115" s="2" t="s">
        <v>598</v>
      </c>
      <c r="AG115" s="2" t="s">
        <v>598</v>
      </c>
      <c r="AJ115" s="20">
        <f t="shared" si="5"/>
        <v>0</v>
      </c>
      <c r="AK115" s="20"/>
      <c r="AL115" s="20">
        <f t="shared" si="6"/>
        <v>0</v>
      </c>
      <c r="AM115" s="20" t="str">
        <f t="shared" si="7"/>
        <v/>
      </c>
      <c r="AN115" s="92" t="str">
        <f t="shared" si="8"/>
        <v/>
      </c>
      <c r="AQ115" s="2">
        <f t="shared" si="9"/>
        <v>0</v>
      </c>
    </row>
    <row r="116" spans="1:43" ht="15" customHeight="1" x14ac:dyDescent="0.25">
      <c r="A116" s="2" t="s">
        <v>160</v>
      </c>
      <c r="B116" s="2" t="s">
        <v>163</v>
      </c>
      <c r="C116" s="2">
        <v>2014</v>
      </c>
      <c r="D116" s="2" t="s">
        <v>598</v>
      </c>
      <c r="E116" s="2" t="s">
        <v>598</v>
      </c>
      <c r="F116" s="2" t="s">
        <v>598</v>
      </c>
      <c r="G116" s="2" t="s">
        <v>598</v>
      </c>
      <c r="H116" s="2" t="s">
        <v>598</v>
      </c>
      <c r="I116" s="2" t="s">
        <v>598</v>
      </c>
      <c r="J116" s="2" t="s">
        <v>598</v>
      </c>
      <c r="K116" s="2" t="s">
        <v>598</v>
      </c>
      <c r="L116" s="2" t="s">
        <v>598</v>
      </c>
      <c r="M116" s="2" t="s">
        <v>598</v>
      </c>
      <c r="N116" s="2" t="s">
        <v>598</v>
      </c>
      <c r="O116" s="2" t="s">
        <v>598</v>
      </c>
      <c r="P116" s="2" t="s">
        <v>598</v>
      </c>
      <c r="Q116" s="2" t="s">
        <v>598</v>
      </c>
      <c r="R116" s="2" t="s">
        <v>598</v>
      </c>
      <c r="S116" s="2" t="s">
        <v>598</v>
      </c>
      <c r="T116" s="2" t="s">
        <v>598</v>
      </c>
      <c r="U116" s="2" t="s">
        <v>598</v>
      </c>
      <c r="V116" s="2" t="s">
        <v>598</v>
      </c>
      <c r="W116" s="2" t="s">
        <v>598</v>
      </c>
      <c r="X116" s="2" t="s">
        <v>598</v>
      </c>
      <c r="Y116" s="2" t="s">
        <v>598</v>
      </c>
      <c r="Z116" s="2" t="s">
        <v>598</v>
      </c>
      <c r="AA116" s="2" t="s">
        <v>598</v>
      </c>
      <c r="AB116" s="2" t="s">
        <v>598</v>
      </c>
      <c r="AC116" s="2" t="s">
        <v>598</v>
      </c>
      <c r="AD116" s="2" t="s">
        <v>598</v>
      </c>
      <c r="AE116" s="2" t="s">
        <v>598</v>
      </c>
      <c r="AF116" s="2" t="s">
        <v>598</v>
      </c>
      <c r="AG116" s="2" t="s">
        <v>598</v>
      </c>
      <c r="AJ116" s="20">
        <f t="shared" si="5"/>
        <v>0</v>
      </c>
      <c r="AK116" s="20"/>
      <c r="AL116" s="20">
        <f t="shared" si="6"/>
        <v>0</v>
      </c>
      <c r="AM116" s="20" t="str">
        <f t="shared" si="7"/>
        <v/>
      </c>
      <c r="AN116" s="92" t="str">
        <f t="shared" si="8"/>
        <v/>
      </c>
      <c r="AQ116" s="2">
        <f t="shared" si="9"/>
        <v>0</v>
      </c>
    </row>
    <row r="117" spans="1:43" ht="15" customHeight="1" x14ac:dyDescent="0.25">
      <c r="A117" s="2" t="s">
        <v>160</v>
      </c>
      <c r="B117" s="2" t="s">
        <v>164</v>
      </c>
      <c r="C117" s="2">
        <v>2014</v>
      </c>
      <c r="D117" s="2" t="s">
        <v>598</v>
      </c>
      <c r="E117" s="2" t="s">
        <v>598</v>
      </c>
      <c r="F117" s="2" t="s">
        <v>598</v>
      </c>
      <c r="G117" s="2" t="s">
        <v>598</v>
      </c>
      <c r="H117" s="2" t="s">
        <v>598</v>
      </c>
      <c r="I117" s="2" t="s">
        <v>598</v>
      </c>
      <c r="J117" s="2" t="s">
        <v>598</v>
      </c>
      <c r="K117" s="2" t="s">
        <v>598</v>
      </c>
      <c r="L117" s="2" t="s">
        <v>598</v>
      </c>
      <c r="M117" s="2" t="s">
        <v>598</v>
      </c>
      <c r="N117" s="2" t="s">
        <v>598</v>
      </c>
      <c r="O117" s="2" t="s">
        <v>598</v>
      </c>
      <c r="P117" s="2" t="s">
        <v>598</v>
      </c>
      <c r="Q117" s="2" t="s">
        <v>598</v>
      </c>
      <c r="R117" s="2" t="s">
        <v>598</v>
      </c>
      <c r="S117" s="2" t="s">
        <v>598</v>
      </c>
      <c r="T117" s="2" t="s">
        <v>598</v>
      </c>
      <c r="U117" s="2" t="s">
        <v>598</v>
      </c>
      <c r="V117" s="2" t="s">
        <v>598</v>
      </c>
      <c r="W117" s="2" t="s">
        <v>598</v>
      </c>
      <c r="X117" s="2" t="s">
        <v>598</v>
      </c>
      <c r="Y117" s="2" t="s">
        <v>598</v>
      </c>
      <c r="Z117" s="2" t="s">
        <v>598</v>
      </c>
      <c r="AA117" s="2" t="s">
        <v>598</v>
      </c>
      <c r="AB117" s="2" t="s">
        <v>598</v>
      </c>
      <c r="AC117" s="2" t="s">
        <v>598</v>
      </c>
      <c r="AD117" s="2" t="s">
        <v>598</v>
      </c>
      <c r="AE117" s="2" t="s">
        <v>598</v>
      </c>
      <c r="AF117" s="2" t="s">
        <v>598</v>
      </c>
      <c r="AG117" s="2" t="s">
        <v>598</v>
      </c>
      <c r="AJ117" s="20">
        <f t="shared" si="5"/>
        <v>0</v>
      </c>
      <c r="AK117" s="20"/>
      <c r="AL117" s="20">
        <f t="shared" si="6"/>
        <v>0</v>
      </c>
      <c r="AM117" s="20" t="str">
        <f t="shared" si="7"/>
        <v/>
      </c>
      <c r="AN117" s="92" t="str">
        <f t="shared" si="8"/>
        <v/>
      </c>
      <c r="AQ117" s="2">
        <f t="shared" si="9"/>
        <v>0</v>
      </c>
    </row>
    <row r="118" spans="1:43" ht="15" customHeight="1" x14ac:dyDescent="0.25">
      <c r="A118" s="2" t="s">
        <v>165</v>
      </c>
      <c r="B118" s="2" t="s">
        <v>166</v>
      </c>
      <c r="C118" s="2">
        <v>2014</v>
      </c>
      <c r="D118" s="2">
        <v>169</v>
      </c>
      <c r="E118" s="2">
        <v>31</v>
      </c>
      <c r="F118" s="2" t="s">
        <v>598</v>
      </c>
      <c r="G118" s="2" t="s">
        <v>598</v>
      </c>
      <c r="H118" s="2" t="s">
        <v>598</v>
      </c>
      <c r="I118" s="2">
        <v>212.4</v>
      </c>
      <c r="J118" s="2" t="s">
        <v>598</v>
      </c>
      <c r="K118" s="2" t="s">
        <v>598</v>
      </c>
      <c r="L118" s="2" t="s">
        <v>598</v>
      </c>
      <c r="M118" s="2" t="s">
        <v>598</v>
      </c>
      <c r="N118" s="2" t="s">
        <v>598</v>
      </c>
      <c r="O118" s="2" t="s">
        <v>598</v>
      </c>
      <c r="P118" s="2" t="s">
        <v>598</v>
      </c>
      <c r="Q118" s="2" t="s">
        <v>598</v>
      </c>
      <c r="R118" s="2">
        <v>87.4</v>
      </c>
      <c r="S118" s="2">
        <v>4</v>
      </c>
      <c r="T118" s="2" t="s">
        <v>598</v>
      </c>
      <c r="U118" s="2" t="s">
        <v>598</v>
      </c>
      <c r="V118" s="2" t="s">
        <v>598</v>
      </c>
      <c r="W118" s="2" t="s">
        <v>598</v>
      </c>
      <c r="X118" s="2" t="s">
        <v>598</v>
      </c>
      <c r="Y118" s="2" t="s">
        <v>598</v>
      </c>
      <c r="Z118" s="2" t="s">
        <v>598</v>
      </c>
      <c r="AA118" s="2" t="s">
        <v>598</v>
      </c>
      <c r="AB118" s="2" t="s">
        <v>598</v>
      </c>
      <c r="AC118" s="2" t="s">
        <v>598</v>
      </c>
      <c r="AD118" s="2">
        <v>121</v>
      </c>
      <c r="AE118" s="2" t="s">
        <v>598</v>
      </c>
      <c r="AF118" s="2" t="s">
        <v>598</v>
      </c>
      <c r="AG118" s="2" t="s">
        <v>598</v>
      </c>
      <c r="AJ118" s="20">
        <f t="shared" si="5"/>
        <v>212.4</v>
      </c>
      <c r="AK118" s="20"/>
      <c r="AL118" s="20">
        <f t="shared" si="6"/>
        <v>169</v>
      </c>
      <c r="AM118" s="20">
        <f t="shared" si="7"/>
        <v>31</v>
      </c>
      <c r="AN118" s="92">
        <f t="shared" si="8"/>
        <v>0.94161958568738224</v>
      </c>
      <c r="AQ118" s="2">
        <f t="shared" si="9"/>
        <v>212.4</v>
      </c>
    </row>
    <row r="119" spans="1:43" ht="15" customHeight="1" x14ac:dyDescent="0.25">
      <c r="A119" s="2" t="s">
        <v>167</v>
      </c>
      <c r="B119" s="2" t="s">
        <v>168</v>
      </c>
      <c r="C119" s="2">
        <v>2014</v>
      </c>
      <c r="D119" s="2">
        <v>167</v>
      </c>
      <c r="E119" s="2">
        <v>56.7</v>
      </c>
      <c r="F119" s="2" t="s">
        <v>598</v>
      </c>
      <c r="G119" s="2" t="s">
        <v>598</v>
      </c>
      <c r="H119" s="2" t="s">
        <v>598</v>
      </c>
      <c r="I119" s="2">
        <v>466.63900000000001</v>
      </c>
      <c r="J119" s="2" t="s">
        <v>598</v>
      </c>
      <c r="K119" s="2">
        <v>0.89600000000000002</v>
      </c>
      <c r="L119" s="2" t="s">
        <v>598</v>
      </c>
      <c r="M119" s="2" t="s">
        <v>598</v>
      </c>
      <c r="N119" s="2" t="s">
        <v>598</v>
      </c>
      <c r="O119" s="2" t="s">
        <v>598</v>
      </c>
      <c r="P119" s="2">
        <v>28.893000000000001</v>
      </c>
      <c r="Q119" s="2">
        <v>141.25899999999999</v>
      </c>
      <c r="R119" s="2">
        <v>0</v>
      </c>
      <c r="S119" s="2" t="s">
        <v>598</v>
      </c>
      <c r="T119" s="2" t="s">
        <v>598</v>
      </c>
      <c r="U119" s="2">
        <v>5.67</v>
      </c>
      <c r="V119" s="2" t="s">
        <v>598</v>
      </c>
      <c r="W119" s="2" t="s">
        <v>598</v>
      </c>
      <c r="X119" s="2" t="s">
        <v>598</v>
      </c>
      <c r="Y119" s="2" t="s">
        <v>598</v>
      </c>
      <c r="Z119" s="2">
        <v>104.53</v>
      </c>
      <c r="AA119" s="2" t="s">
        <v>598</v>
      </c>
      <c r="AB119" s="2" t="s">
        <v>598</v>
      </c>
      <c r="AC119" s="2" t="s">
        <v>598</v>
      </c>
      <c r="AD119" s="2" t="s">
        <v>598</v>
      </c>
      <c r="AE119" s="2" t="s">
        <v>598</v>
      </c>
      <c r="AF119" s="2" t="s">
        <v>598</v>
      </c>
      <c r="AG119" s="2">
        <v>185.39099999999999</v>
      </c>
      <c r="AJ119" s="20">
        <f t="shared" si="5"/>
        <v>466.63900000000001</v>
      </c>
      <c r="AK119" s="20"/>
      <c r="AL119" s="20">
        <f t="shared" si="6"/>
        <v>167</v>
      </c>
      <c r="AM119" s="20">
        <f t="shared" si="7"/>
        <v>56.7</v>
      </c>
      <c r="AN119" s="92">
        <f t="shared" si="8"/>
        <v>0.47938556357269752</v>
      </c>
      <c r="AQ119" s="2">
        <f t="shared" si="9"/>
        <v>281.24800000000005</v>
      </c>
    </row>
    <row r="120" spans="1:43" ht="15" customHeight="1" x14ac:dyDescent="0.25">
      <c r="A120" s="2" t="s">
        <v>169</v>
      </c>
      <c r="B120" s="2" t="s">
        <v>170</v>
      </c>
      <c r="C120" s="2">
        <v>2014</v>
      </c>
      <c r="D120" s="2">
        <v>499.88</v>
      </c>
      <c r="E120" s="2">
        <v>268.66800000000001</v>
      </c>
      <c r="F120" s="2" t="s">
        <v>598</v>
      </c>
      <c r="G120" s="2" t="s">
        <v>598</v>
      </c>
      <c r="H120" s="2" t="s">
        <v>598</v>
      </c>
      <c r="I120" s="2">
        <v>919.16099999999994</v>
      </c>
      <c r="J120" s="2" t="s">
        <v>598</v>
      </c>
      <c r="K120" s="2">
        <v>0</v>
      </c>
      <c r="L120" s="2" t="s">
        <v>598</v>
      </c>
      <c r="M120" s="2" t="s">
        <v>598</v>
      </c>
      <c r="N120" s="2">
        <v>606.18700000000001</v>
      </c>
      <c r="O120" s="2" t="s">
        <v>598</v>
      </c>
      <c r="P120" s="2">
        <v>97.186999999999998</v>
      </c>
      <c r="Q120" s="2">
        <v>44.906999999999996</v>
      </c>
      <c r="R120" s="2">
        <v>85.793000000000006</v>
      </c>
      <c r="S120" s="2" t="s">
        <v>598</v>
      </c>
      <c r="T120" s="2" t="s">
        <v>598</v>
      </c>
      <c r="U120" s="2">
        <v>26.14</v>
      </c>
      <c r="V120" s="2" t="s">
        <v>8</v>
      </c>
      <c r="W120" s="2" t="s">
        <v>598</v>
      </c>
      <c r="X120" s="2" t="s">
        <v>598</v>
      </c>
      <c r="Y120" s="2" t="s">
        <v>598</v>
      </c>
      <c r="Z120" s="2" t="s">
        <v>598</v>
      </c>
      <c r="AA120" s="2" t="s">
        <v>598</v>
      </c>
      <c r="AB120" s="2">
        <v>0.85099999999999998</v>
      </c>
      <c r="AC120" s="2" t="s">
        <v>598</v>
      </c>
      <c r="AD120" s="2" t="s">
        <v>598</v>
      </c>
      <c r="AE120" s="2" t="s">
        <v>598</v>
      </c>
      <c r="AF120" s="2" t="s">
        <v>598</v>
      </c>
      <c r="AG120" s="2">
        <v>58.095999999999997</v>
      </c>
      <c r="AJ120" s="20">
        <f t="shared" si="5"/>
        <v>919.16100000000006</v>
      </c>
      <c r="AK120" s="20"/>
      <c r="AL120" s="20">
        <f t="shared" si="6"/>
        <v>499.88</v>
      </c>
      <c r="AM120" s="20">
        <f t="shared" si="7"/>
        <v>268.66800000000001</v>
      </c>
      <c r="AN120" s="92">
        <f t="shared" si="8"/>
        <v>0.83614078491145727</v>
      </c>
      <c r="AQ120" s="2">
        <f t="shared" si="9"/>
        <v>861.06500000000005</v>
      </c>
    </row>
    <row r="121" spans="1:43" ht="15" customHeight="1" x14ac:dyDescent="0.25">
      <c r="A121" s="2" t="s">
        <v>169</v>
      </c>
      <c r="B121" s="2" t="s">
        <v>171</v>
      </c>
      <c r="C121" s="2">
        <v>2014</v>
      </c>
      <c r="D121" s="2">
        <v>100.22199999999999</v>
      </c>
      <c r="E121" s="2">
        <v>13.382</v>
      </c>
      <c r="F121" s="2" t="s">
        <v>598</v>
      </c>
      <c r="G121" s="2" t="s">
        <v>598</v>
      </c>
      <c r="H121" s="2" t="s">
        <v>598</v>
      </c>
      <c r="I121" s="2">
        <v>155.84800000000001</v>
      </c>
      <c r="J121" s="2" t="s">
        <v>598</v>
      </c>
      <c r="K121" s="2" t="s">
        <v>598</v>
      </c>
      <c r="L121" s="2" t="s">
        <v>598</v>
      </c>
      <c r="M121" s="2" t="s">
        <v>598</v>
      </c>
      <c r="N121" s="2" t="s">
        <v>598</v>
      </c>
      <c r="O121" s="2" t="s">
        <v>598</v>
      </c>
      <c r="P121" s="2">
        <v>48.527000000000001</v>
      </c>
      <c r="Q121" s="2">
        <v>22.422999999999998</v>
      </c>
      <c r="R121" s="2">
        <v>42.838000000000001</v>
      </c>
      <c r="S121" s="2" t="s">
        <v>598</v>
      </c>
      <c r="T121" s="2" t="s">
        <v>598</v>
      </c>
      <c r="U121" s="2">
        <v>13.052</v>
      </c>
      <c r="V121" s="2" t="s">
        <v>8</v>
      </c>
      <c r="W121" s="2" t="s">
        <v>598</v>
      </c>
      <c r="X121" s="2" t="s">
        <v>598</v>
      </c>
      <c r="Y121" s="2" t="s">
        <v>598</v>
      </c>
      <c r="Z121" s="2" t="s">
        <v>598</v>
      </c>
      <c r="AA121" s="2" t="s">
        <v>598</v>
      </c>
      <c r="AB121" s="2" t="s">
        <v>598</v>
      </c>
      <c r="AC121" s="2" t="s">
        <v>598</v>
      </c>
      <c r="AD121" s="2" t="s">
        <v>598</v>
      </c>
      <c r="AE121" s="2" t="s">
        <v>598</v>
      </c>
      <c r="AF121" s="2" t="s">
        <v>598</v>
      </c>
      <c r="AG121" s="2">
        <v>29.007999999999999</v>
      </c>
      <c r="AJ121" s="20">
        <f t="shared" si="5"/>
        <v>155.84800000000001</v>
      </c>
      <c r="AK121" s="20"/>
      <c r="AL121" s="20">
        <f t="shared" si="6"/>
        <v>100.22199999999999</v>
      </c>
      <c r="AM121" s="20">
        <f t="shared" si="7"/>
        <v>13.382</v>
      </c>
      <c r="AN121" s="92">
        <f t="shared" si="8"/>
        <v>0.72894101945485335</v>
      </c>
      <c r="AQ121" s="2">
        <f t="shared" si="9"/>
        <v>126.84000000000002</v>
      </c>
    </row>
    <row r="122" spans="1:43" ht="15" customHeight="1" x14ac:dyDescent="0.25">
      <c r="A122" s="2" t="s">
        <v>172</v>
      </c>
      <c r="B122" s="2" t="s">
        <v>173</v>
      </c>
      <c r="C122" s="2">
        <v>2014</v>
      </c>
      <c r="D122" s="2" t="s">
        <v>598</v>
      </c>
      <c r="E122" s="2" t="s">
        <v>598</v>
      </c>
      <c r="F122" s="2" t="s">
        <v>598</v>
      </c>
      <c r="G122" s="2" t="s">
        <v>598</v>
      </c>
      <c r="H122" s="2" t="s">
        <v>598</v>
      </c>
      <c r="I122" s="2" t="s">
        <v>598</v>
      </c>
      <c r="J122" s="2" t="s">
        <v>598</v>
      </c>
      <c r="K122" s="2" t="s">
        <v>598</v>
      </c>
      <c r="L122" s="2" t="s">
        <v>598</v>
      </c>
      <c r="M122" s="2" t="s">
        <v>598</v>
      </c>
      <c r="N122" s="2" t="s">
        <v>598</v>
      </c>
      <c r="O122" s="2" t="s">
        <v>598</v>
      </c>
      <c r="P122" s="2" t="s">
        <v>598</v>
      </c>
      <c r="Q122" s="2" t="s">
        <v>598</v>
      </c>
      <c r="R122" s="2" t="s">
        <v>598</v>
      </c>
      <c r="S122" s="2" t="s">
        <v>598</v>
      </c>
      <c r="T122" s="2" t="s">
        <v>598</v>
      </c>
      <c r="U122" s="2" t="s">
        <v>598</v>
      </c>
      <c r="V122" s="2" t="s">
        <v>598</v>
      </c>
      <c r="W122" s="2" t="s">
        <v>598</v>
      </c>
      <c r="X122" s="2" t="s">
        <v>598</v>
      </c>
      <c r="Y122" s="2" t="s">
        <v>598</v>
      </c>
      <c r="Z122" s="2" t="s">
        <v>598</v>
      </c>
      <c r="AA122" s="2" t="s">
        <v>598</v>
      </c>
      <c r="AB122" s="2" t="s">
        <v>598</v>
      </c>
      <c r="AC122" s="2" t="s">
        <v>598</v>
      </c>
      <c r="AD122" s="2" t="s">
        <v>598</v>
      </c>
      <c r="AE122" s="2" t="s">
        <v>598</v>
      </c>
      <c r="AF122" s="2" t="s">
        <v>598</v>
      </c>
      <c r="AG122" s="2" t="s">
        <v>598</v>
      </c>
      <c r="AJ122" s="20">
        <f t="shared" si="5"/>
        <v>0</v>
      </c>
      <c r="AK122" s="20"/>
      <c r="AL122" s="20">
        <f t="shared" si="6"/>
        <v>0</v>
      </c>
      <c r="AM122" s="20" t="str">
        <f t="shared" si="7"/>
        <v/>
      </c>
      <c r="AN122" s="92" t="str">
        <f t="shared" si="8"/>
        <v/>
      </c>
      <c r="AQ122" s="2">
        <f t="shared" si="9"/>
        <v>0</v>
      </c>
    </row>
    <row r="123" spans="1:43" ht="15" customHeight="1" x14ac:dyDescent="0.25">
      <c r="A123" s="2" t="s">
        <v>172</v>
      </c>
      <c r="B123" s="2" t="s">
        <v>174</v>
      </c>
      <c r="C123" s="2">
        <v>2014</v>
      </c>
      <c r="D123" s="2" t="s">
        <v>598</v>
      </c>
      <c r="E123" s="2" t="s">
        <v>598</v>
      </c>
      <c r="F123" s="2" t="s">
        <v>598</v>
      </c>
      <c r="G123" s="2" t="s">
        <v>598</v>
      </c>
      <c r="H123" s="2" t="s">
        <v>598</v>
      </c>
      <c r="I123" s="2" t="s">
        <v>598</v>
      </c>
      <c r="J123" s="2" t="s">
        <v>598</v>
      </c>
      <c r="K123" s="2" t="s">
        <v>598</v>
      </c>
      <c r="L123" s="2" t="s">
        <v>598</v>
      </c>
      <c r="M123" s="2" t="s">
        <v>598</v>
      </c>
      <c r="N123" s="2" t="s">
        <v>598</v>
      </c>
      <c r="O123" s="2" t="s">
        <v>598</v>
      </c>
      <c r="P123" s="2" t="s">
        <v>598</v>
      </c>
      <c r="Q123" s="2" t="s">
        <v>598</v>
      </c>
      <c r="R123" s="2" t="s">
        <v>598</v>
      </c>
      <c r="S123" s="2" t="s">
        <v>598</v>
      </c>
      <c r="T123" s="2" t="s">
        <v>598</v>
      </c>
      <c r="U123" s="2" t="s">
        <v>598</v>
      </c>
      <c r="V123" s="2" t="s">
        <v>598</v>
      </c>
      <c r="W123" s="2" t="s">
        <v>598</v>
      </c>
      <c r="X123" s="2" t="s">
        <v>598</v>
      </c>
      <c r="Y123" s="2" t="s">
        <v>598</v>
      </c>
      <c r="Z123" s="2" t="s">
        <v>598</v>
      </c>
      <c r="AA123" s="2" t="s">
        <v>598</v>
      </c>
      <c r="AB123" s="2" t="s">
        <v>598</v>
      </c>
      <c r="AC123" s="2" t="s">
        <v>598</v>
      </c>
      <c r="AD123" s="2" t="s">
        <v>598</v>
      </c>
      <c r="AE123" s="2" t="s">
        <v>598</v>
      </c>
      <c r="AF123" s="2" t="s">
        <v>598</v>
      </c>
      <c r="AG123" s="2" t="s">
        <v>598</v>
      </c>
      <c r="AJ123" s="20">
        <f t="shared" si="5"/>
        <v>0</v>
      </c>
      <c r="AK123" s="20"/>
      <c r="AL123" s="20">
        <f t="shared" si="6"/>
        <v>0</v>
      </c>
      <c r="AM123" s="20" t="str">
        <f t="shared" si="7"/>
        <v/>
      </c>
      <c r="AN123" s="92" t="str">
        <f t="shared" si="8"/>
        <v/>
      </c>
      <c r="AQ123" s="2">
        <f t="shared" si="9"/>
        <v>0</v>
      </c>
    </row>
    <row r="124" spans="1:43" ht="15" customHeight="1" x14ac:dyDescent="0.25">
      <c r="A124" s="2" t="s">
        <v>175</v>
      </c>
      <c r="B124" s="2" t="s">
        <v>176</v>
      </c>
      <c r="C124" s="2">
        <v>2014</v>
      </c>
      <c r="D124" s="2" t="s">
        <v>598</v>
      </c>
      <c r="E124" s="2" t="s">
        <v>598</v>
      </c>
      <c r="F124" s="2" t="s">
        <v>598</v>
      </c>
      <c r="G124" s="2" t="s">
        <v>598</v>
      </c>
      <c r="H124" s="2" t="s">
        <v>598</v>
      </c>
      <c r="I124" s="2" t="s">
        <v>598</v>
      </c>
      <c r="J124" s="2" t="s">
        <v>598</v>
      </c>
      <c r="K124" s="2" t="s">
        <v>598</v>
      </c>
      <c r="L124" s="2" t="s">
        <v>598</v>
      </c>
      <c r="M124" s="2" t="s">
        <v>598</v>
      </c>
      <c r="N124" s="2" t="s">
        <v>598</v>
      </c>
      <c r="O124" s="2" t="s">
        <v>598</v>
      </c>
      <c r="P124" s="2" t="s">
        <v>598</v>
      </c>
      <c r="Q124" s="2" t="s">
        <v>598</v>
      </c>
      <c r="R124" s="2" t="s">
        <v>598</v>
      </c>
      <c r="S124" s="2" t="s">
        <v>598</v>
      </c>
      <c r="T124" s="2" t="s">
        <v>598</v>
      </c>
      <c r="U124" s="2" t="s">
        <v>598</v>
      </c>
      <c r="V124" s="2" t="s">
        <v>598</v>
      </c>
      <c r="W124" s="2" t="s">
        <v>598</v>
      </c>
      <c r="X124" s="2" t="s">
        <v>598</v>
      </c>
      <c r="Y124" s="2" t="s">
        <v>598</v>
      </c>
      <c r="Z124" s="2" t="s">
        <v>598</v>
      </c>
      <c r="AA124" s="2" t="s">
        <v>598</v>
      </c>
      <c r="AB124" s="2" t="s">
        <v>598</v>
      </c>
      <c r="AC124" s="2" t="s">
        <v>598</v>
      </c>
      <c r="AD124" s="2" t="s">
        <v>598</v>
      </c>
      <c r="AE124" s="2" t="s">
        <v>598</v>
      </c>
      <c r="AF124" s="2" t="s">
        <v>598</v>
      </c>
      <c r="AG124" s="2" t="s">
        <v>598</v>
      </c>
      <c r="AJ124" s="20">
        <f t="shared" si="5"/>
        <v>0</v>
      </c>
      <c r="AK124" s="20"/>
      <c r="AL124" s="20">
        <f t="shared" si="6"/>
        <v>0</v>
      </c>
      <c r="AM124" s="20" t="str">
        <f t="shared" si="7"/>
        <v/>
      </c>
      <c r="AN124" s="92" t="str">
        <f t="shared" si="8"/>
        <v/>
      </c>
      <c r="AQ124" s="2">
        <f t="shared" si="9"/>
        <v>0</v>
      </c>
    </row>
    <row r="125" spans="1:43" ht="15" customHeight="1" x14ac:dyDescent="0.25">
      <c r="A125" s="2" t="s">
        <v>177</v>
      </c>
      <c r="B125" s="2" t="s">
        <v>178</v>
      </c>
      <c r="C125" s="2">
        <v>2014</v>
      </c>
      <c r="D125" s="2" t="s">
        <v>598</v>
      </c>
      <c r="E125" s="2" t="s">
        <v>598</v>
      </c>
      <c r="F125" s="2" t="s">
        <v>598</v>
      </c>
      <c r="G125" s="2" t="s">
        <v>598</v>
      </c>
      <c r="H125" s="2" t="s">
        <v>598</v>
      </c>
      <c r="I125" s="2" t="s">
        <v>598</v>
      </c>
      <c r="J125" s="2" t="s">
        <v>598</v>
      </c>
      <c r="K125" s="2" t="s">
        <v>598</v>
      </c>
      <c r="L125" s="2" t="s">
        <v>598</v>
      </c>
      <c r="M125" s="2" t="s">
        <v>598</v>
      </c>
      <c r="N125" s="2" t="s">
        <v>598</v>
      </c>
      <c r="O125" s="2" t="s">
        <v>598</v>
      </c>
      <c r="P125" s="2" t="s">
        <v>598</v>
      </c>
      <c r="Q125" s="2" t="s">
        <v>598</v>
      </c>
      <c r="R125" s="2" t="s">
        <v>598</v>
      </c>
      <c r="S125" s="2" t="s">
        <v>598</v>
      </c>
      <c r="T125" s="2" t="s">
        <v>598</v>
      </c>
      <c r="U125" s="2" t="s">
        <v>598</v>
      </c>
      <c r="V125" s="2" t="s">
        <v>598</v>
      </c>
      <c r="W125" s="2" t="s">
        <v>598</v>
      </c>
      <c r="X125" s="2" t="s">
        <v>598</v>
      </c>
      <c r="Y125" s="2" t="s">
        <v>598</v>
      </c>
      <c r="Z125" s="2" t="s">
        <v>598</v>
      </c>
      <c r="AA125" s="2" t="s">
        <v>598</v>
      </c>
      <c r="AB125" s="2" t="s">
        <v>598</v>
      </c>
      <c r="AC125" s="2" t="s">
        <v>598</v>
      </c>
      <c r="AD125" s="2" t="s">
        <v>598</v>
      </c>
      <c r="AE125" s="2" t="s">
        <v>598</v>
      </c>
      <c r="AF125" s="2" t="s">
        <v>598</v>
      </c>
      <c r="AG125" s="2" t="s">
        <v>598</v>
      </c>
      <c r="AJ125" s="20">
        <f t="shared" si="5"/>
        <v>0</v>
      </c>
      <c r="AK125" s="20"/>
      <c r="AL125" s="20">
        <f t="shared" si="6"/>
        <v>0</v>
      </c>
      <c r="AM125" s="20" t="str">
        <f t="shared" si="7"/>
        <v/>
      </c>
      <c r="AN125" s="92" t="str">
        <f t="shared" si="8"/>
        <v/>
      </c>
      <c r="AQ125" s="2">
        <f t="shared" si="9"/>
        <v>0</v>
      </c>
    </row>
    <row r="126" spans="1:43" ht="15" customHeight="1" x14ac:dyDescent="0.25">
      <c r="A126" s="2" t="s">
        <v>177</v>
      </c>
      <c r="B126" s="2" t="s">
        <v>179</v>
      </c>
      <c r="C126" s="2">
        <v>2014</v>
      </c>
      <c r="D126" s="2" t="s">
        <v>598</v>
      </c>
      <c r="E126" s="2" t="s">
        <v>598</v>
      </c>
      <c r="F126" s="2" t="s">
        <v>598</v>
      </c>
      <c r="G126" s="2" t="s">
        <v>598</v>
      </c>
      <c r="H126" s="2" t="s">
        <v>598</v>
      </c>
      <c r="I126" s="2" t="s">
        <v>598</v>
      </c>
      <c r="J126" s="2" t="s">
        <v>598</v>
      </c>
      <c r="K126" s="2" t="s">
        <v>598</v>
      </c>
      <c r="L126" s="2" t="s">
        <v>598</v>
      </c>
      <c r="M126" s="2" t="s">
        <v>598</v>
      </c>
      <c r="N126" s="2" t="s">
        <v>598</v>
      </c>
      <c r="O126" s="2" t="s">
        <v>598</v>
      </c>
      <c r="P126" s="2" t="s">
        <v>598</v>
      </c>
      <c r="Q126" s="2" t="s">
        <v>598</v>
      </c>
      <c r="R126" s="2" t="s">
        <v>598</v>
      </c>
      <c r="S126" s="2" t="s">
        <v>598</v>
      </c>
      <c r="T126" s="2" t="s">
        <v>598</v>
      </c>
      <c r="U126" s="2" t="s">
        <v>598</v>
      </c>
      <c r="V126" s="2" t="s">
        <v>598</v>
      </c>
      <c r="W126" s="2" t="s">
        <v>598</v>
      </c>
      <c r="X126" s="2" t="s">
        <v>598</v>
      </c>
      <c r="Y126" s="2" t="s">
        <v>598</v>
      </c>
      <c r="Z126" s="2" t="s">
        <v>598</v>
      </c>
      <c r="AA126" s="2" t="s">
        <v>598</v>
      </c>
      <c r="AB126" s="2" t="s">
        <v>598</v>
      </c>
      <c r="AC126" s="2" t="s">
        <v>598</v>
      </c>
      <c r="AD126" s="2" t="s">
        <v>598</v>
      </c>
      <c r="AE126" s="2" t="s">
        <v>598</v>
      </c>
      <c r="AF126" s="2" t="s">
        <v>598</v>
      </c>
      <c r="AG126" s="2" t="s">
        <v>598</v>
      </c>
      <c r="AJ126" s="20">
        <f t="shared" si="5"/>
        <v>0</v>
      </c>
      <c r="AK126" s="20"/>
      <c r="AL126" s="20">
        <f t="shared" si="6"/>
        <v>0</v>
      </c>
      <c r="AM126" s="20" t="str">
        <f t="shared" si="7"/>
        <v/>
      </c>
      <c r="AN126" s="92" t="str">
        <f t="shared" si="8"/>
        <v/>
      </c>
      <c r="AQ126" s="2">
        <f t="shared" si="9"/>
        <v>0</v>
      </c>
    </row>
    <row r="127" spans="1:43" ht="15" customHeight="1" x14ac:dyDescent="0.25">
      <c r="A127" s="2" t="s">
        <v>177</v>
      </c>
      <c r="B127" s="2" t="s">
        <v>180</v>
      </c>
      <c r="C127" s="2">
        <v>2014</v>
      </c>
      <c r="D127" s="2" t="s">
        <v>598</v>
      </c>
      <c r="E127" s="2" t="s">
        <v>598</v>
      </c>
      <c r="F127" s="2" t="s">
        <v>598</v>
      </c>
      <c r="G127" s="2" t="s">
        <v>598</v>
      </c>
      <c r="H127" s="2" t="s">
        <v>598</v>
      </c>
      <c r="I127" s="2" t="s">
        <v>598</v>
      </c>
      <c r="J127" s="2" t="s">
        <v>598</v>
      </c>
      <c r="K127" s="2" t="s">
        <v>598</v>
      </c>
      <c r="L127" s="2" t="s">
        <v>598</v>
      </c>
      <c r="M127" s="2" t="s">
        <v>598</v>
      </c>
      <c r="N127" s="2" t="s">
        <v>598</v>
      </c>
      <c r="O127" s="2" t="s">
        <v>598</v>
      </c>
      <c r="P127" s="2" t="s">
        <v>598</v>
      </c>
      <c r="Q127" s="2" t="s">
        <v>598</v>
      </c>
      <c r="R127" s="2" t="s">
        <v>598</v>
      </c>
      <c r="S127" s="2" t="s">
        <v>598</v>
      </c>
      <c r="T127" s="2" t="s">
        <v>598</v>
      </c>
      <c r="U127" s="2" t="s">
        <v>598</v>
      </c>
      <c r="V127" s="2" t="s">
        <v>598</v>
      </c>
      <c r="W127" s="2" t="s">
        <v>598</v>
      </c>
      <c r="X127" s="2" t="s">
        <v>598</v>
      </c>
      <c r="Y127" s="2" t="s">
        <v>598</v>
      </c>
      <c r="Z127" s="2" t="s">
        <v>598</v>
      </c>
      <c r="AA127" s="2" t="s">
        <v>598</v>
      </c>
      <c r="AB127" s="2" t="s">
        <v>598</v>
      </c>
      <c r="AC127" s="2" t="s">
        <v>598</v>
      </c>
      <c r="AD127" s="2" t="s">
        <v>598</v>
      </c>
      <c r="AE127" s="2" t="s">
        <v>598</v>
      </c>
      <c r="AF127" s="2" t="s">
        <v>598</v>
      </c>
      <c r="AG127" s="2" t="s">
        <v>598</v>
      </c>
      <c r="AJ127" s="20">
        <f t="shared" si="5"/>
        <v>0</v>
      </c>
      <c r="AK127" s="20"/>
      <c r="AL127" s="20">
        <f t="shared" si="6"/>
        <v>0</v>
      </c>
      <c r="AM127" s="20" t="str">
        <f t="shared" si="7"/>
        <v/>
      </c>
      <c r="AN127" s="92" t="str">
        <f t="shared" si="8"/>
        <v/>
      </c>
      <c r="AQ127" s="2">
        <f t="shared" si="9"/>
        <v>0</v>
      </c>
    </row>
    <row r="128" spans="1:43" ht="15" customHeight="1" x14ac:dyDescent="0.25">
      <c r="A128" s="2" t="s">
        <v>181</v>
      </c>
      <c r="B128" s="2" t="s">
        <v>182</v>
      </c>
      <c r="C128" s="2">
        <v>2014</v>
      </c>
      <c r="D128" s="2">
        <v>319</v>
      </c>
      <c r="E128" s="2">
        <v>71.099999999999994</v>
      </c>
      <c r="F128" s="2">
        <v>0</v>
      </c>
      <c r="G128" s="2" t="s">
        <v>598</v>
      </c>
      <c r="H128" s="2" t="s">
        <v>598</v>
      </c>
      <c r="I128" s="2">
        <v>477.18900000000002</v>
      </c>
      <c r="J128" s="2">
        <v>0</v>
      </c>
      <c r="K128" s="2">
        <v>1.9890000000000001</v>
      </c>
      <c r="L128" s="2">
        <v>0</v>
      </c>
      <c r="M128" s="2">
        <v>0</v>
      </c>
      <c r="N128" s="2">
        <v>0</v>
      </c>
      <c r="O128" s="2">
        <v>0</v>
      </c>
      <c r="P128" s="2">
        <v>90.4</v>
      </c>
      <c r="Q128" s="2">
        <v>0</v>
      </c>
      <c r="R128" s="2">
        <v>0</v>
      </c>
      <c r="S128" s="2">
        <v>0</v>
      </c>
      <c r="T128" s="2">
        <v>0</v>
      </c>
      <c r="U128" s="2">
        <v>0</v>
      </c>
      <c r="V128" s="2" t="s">
        <v>8</v>
      </c>
      <c r="W128" s="2">
        <v>0</v>
      </c>
      <c r="X128" s="2">
        <v>0</v>
      </c>
      <c r="Y128" s="2">
        <v>0</v>
      </c>
      <c r="Z128" s="2">
        <v>0</v>
      </c>
      <c r="AA128" s="2">
        <v>0</v>
      </c>
      <c r="AB128" s="2">
        <v>0</v>
      </c>
      <c r="AC128" s="2">
        <v>0</v>
      </c>
      <c r="AD128" s="2">
        <v>0</v>
      </c>
      <c r="AE128" s="2">
        <v>332.8</v>
      </c>
      <c r="AF128" s="2">
        <v>0</v>
      </c>
      <c r="AG128" s="2">
        <v>52</v>
      </c>
      <c r="AJ128" s="20">
        <f t="shared" si="5"/>
        <v>477.18900000000002</v>
      </c>
      <c r="AK128" s="20"/>
      <c r="AL128" s="20">
        <f t="shared" si="6"/>
        <v>319</v>
      </c>
      <c r="AM128" s="20">
        <f t="shared" si="7"/>
        <v>71.099999999999994</v>
      </c>
      <c r="AN128" s="92">
        <f t="shared" si="8"/>
        <v>0.81749579307150833</v>
      </c>
      <c r="AQ128" s="2">
        <f t="shared" si="9"/>
        <v>425.18900000000002</v>
      </c>
    </row>
    <row r="129" spans="1:43" ht="15" customHeight="1" x14ac:dyDescent="0.25">
      <c r="A129" s="2" t="s">
        <v>183</v>
      </c>
      <c r="B129" s="2" t="s">
        <v>184</v>
      </c>
      <c r="C129" s="2">
        <v>2014</v>
      </c>
      <c r="D129" s="2" t="s">
        <v>598</v>
      </c>
      <c r="E129" s="2" t="s">
        <v>598</v>
      </c>
      <c r="F129" s="2" t="s">
        <v>598</v>
      </c>
      <c r="G129" s="2" t="s">
        <v>598</v>
      </c>
      <c r="H129" s="2" t="s">
        <v>598</v>
      </c>
      <c r="I129" s="2" t="s">
        <v>598</v>
      </c>
      <c r="J129" s="2" t="s">
        <v>598</v>
      </c>
      <c r="K129" s="2" t="s">
        <v>598</v>
      </c>
      <c r="L129" s="2" t="s">
        <v>598</v>
      </c>
      <c r="M129" s="2" t="s">
        <v>598</v>
      </c>
      <c r="N129" s="2" t="s">
        <v>598</v>
      </c>
      <c r="O129" s="2" t="s">
        <v>598</v>
      </c>
      <c r="P129" s="2" t="s">
        <v>598</v>
      </c>
      <c r="Q129" s="2" t="s">
        <v>598</v>
      </c>
      <c r="R129" s="2" t="s">
        <v>598</v>
      </c>
      <c r="S129" s="2" t="s">
        <v>598</v>
      </c>
      <c r="T129" s="2" t="s">
        <v>598</v>
      </c>
      <c r="U129" s="2" t="s">
        <v>598</v>
      </c>
      <c r="V129" s="2" t="s">
        <v>598</v>
      </c>
      <c r="W129" s="2" t="s">
        <v>598</v>
      </c>
      <c r="X129" s="2" t="s">
        <v>598</v>
      </c>
      <c r="Y129" s="2" t="s">
        <v>598</v>
      </c>
      <c r="Z129" s="2" t="s">
        <v>598</v>
      </c>
      <c r="AA129" s="2" t="s">
        <v>598</v>
      </c>
      <c r="AB129" s="2" t="s">
        <v>598</v>
      </c>
      <c r="AC129" s="2" t="s">
        <v>598</v>
      </c>
      <c r="AD129" s="2" t="s">
        <v>598</v>
      </c>
      <c r="AE129" s="2" t="s">
        <v>598</v>
      </c>
      <c r="AF129" s="2" t="s">
        <v>598</v>
      </c>
      <c r="AG129" s="2" t="s">
        <v>598</v>
      </c>
      <c r="AJ129" s="20">
        <f t="shared" si="5"/>
        <v>0</v>
      </c>
      <c r="AK129" s="20"/>
      <c r="AL129" s="20">
        <f t="shared" si="6"/>
        <v>0</v>
      </c>
      <c r="AM129" s="20" t="str">
        <f t="shared" si="7"/>
        <v/>
      </c>
      <c r="AN129" s="92" t="str">
        <f t="shared" si="8"/>
        <v/>
      </c>
      <c r="AQ129" s="2">
        <f t="shared" si="9"/>
        <v>0</v>
      </c>
    </row>
    <row r="130" spans="1:43" ht="15" customHeight="1" x14ac:dyDescent="0.25">
      <c r="A130" s="2" t="s">
        <v>185</v>
      </c>
      <c r="B130" s="2" t="s">
        <v>186</v>
      </c>
      <c r="C130" s="2">
        <v>2014</v>
      </c>
      <c r="D130" s="2">
        <v>39.9</v>
      </c>
      <c r="E130" s="2">
        <v>8.4</v>
      </c>
      <c r="F130" s="2" t="s">
        <v>598</v>
      </c>
      <c r="G130" s="2" t="s">
        <v>598</v>
      </c>
      <c r="H130" s="2" t="s">
        <v>598</v>
      </c>
      <c r="I130" s="2">
        <v>66.5</v>
      </c>
      <c r="J130" s="2" t="s">
        <v>598</v>
      </c>
      <c r="K130" s="2" t="s">
        <v>598</v>
      </c>
      <c r="L130" s="2" t="s">
        <v>598</v>
      </c>
      <c r="M130" s="2" t="s">
        <v>598</v>
      </c>
      <c r="N130" s="2" t="s">
        <v>598</v>
      </c>
      <c r="O130" s="2" t="s">
        <v>598</v>
      </c>
      <c r="P130" s="2">
        <v>12</v>
      </c>
      <c r="Q130" s="2">
        <v>12</v>
      </c>
      <c r="R130" s="2">
        <v>18.100000000000001</v>
      </c>
      <c r="S130" s="2">
        <v>18.100000000000001</v>
      </c>
      <c r="T130" s="2" t="s">
        <v>598</v>
      </c>
      <c r="U130" s="2" t="s">
        <v>598</v>
      </c>
      <c r="V130" s="2" t="s">
        <v>8</v>
      </c>
      <c r="W130" s="2" t="s">
        <v>598</v>
      </c>
      <c r="X130" s="2" t="s">
        <v>598</v>
      </c>
      <c r="Y130" s="2" t="s">
        <v>598</v>
      </c>
      <c r="Z130" s="2" t="s">
        <v>598</v>
      </c>
      <c r="AA130" s="2" t="s">
        <v>598</v>
      </c>
      <c r="AB130" s="2" t="s">
        <v>598</v>
      </c>
      <c r="AC130" s="2" t="s">
        <v>598</v>
      </c>
      <c r="AD130" s="2" t="s">
        <v>598</v>
      </c>
      <c r="AE130" s="2" t="s">
        <v>598</v>
      </c>
      <c r="AF130" s="2" t="s">
        <v>598</v>
      </c>
      <c r="AG130" s="2">
        <v>6.3</v>
      </c>
      <c r="AJ130" s="20">
        <f t="shared" si="5"/>
        <v>66.5</v>
      </c>
      <c r="AK130" s="20"/>
      <c r="AL130" s="20">
        <f t="shared" si="6"/>
        <v>39.9</v>
      </c>
      <c r="AM130" s="20">
        <f t="shared" si="7"/>
        <v>8.4</v>
      </c>
      <c r="AN130" s="92">
        <f t="shared" si="8"/>
        <v>0.72631578947368414</v>
      </c>
      <c r="AQ130" s="2">
        <f t="shared" si="9"/>
        <v>60.2</v>
      </c>
    </row>
    <row r="131" spans="1:43" ht="15" customHeight="1" x14ac:dyDescent="0.25">
      <c r="A131" s="2" t="s">
        <v>185</v>
      </c>
      <c r="B131" s="2" t="s">
        <v>187</v>
      </c>
      <c r="C131" s="2">
        <v>2014</v>
      </c>
      <c r="D131" s="2" t="s">
        <v>598</v>
      </c>
      <c r="E131" s="2" t="s">
        <v>598</v>
      </c>
      <c r="F131" s="2" t="s">
        <v>598</v>
      </c>
      <c r="G131" s="2" t="s">
        <v>598</v>
      </c>
      <c r="H131" s="2" t="s">
        <v>598</v>
      </c>
      <c r="I131" s="2" t="s">
        <v>598</v>
      </c>
      <c r="J131" s="2" t="s">
        <v>598</v>
      </c>
      <c r="K131" s="2" t="s">
        <v>598</v>
      </c>
      <c r="L131" s="2" t="s">
        <v>598</v>
      </c>
      <c r="M131" s="2" t="s">
        <v>598</v>
      </c>
      <c r="N131" s="2" t="s">
        <v>598</v>
      </c>
      <c r="O131" s="2" t="s">
        <v>598</v>
      </c>
      <c r="P131" s="2" t="s">
        <v>598</v>
      </c>
      <c r="Q131" s="2" t="s">
        <v>598</v>
      </c>
      <c r="R131" s="2" t="s">
        <v>598</v>
      </c>
      <c r="S131" s="2" t="s">
        <v>598</v>
      </c>
      <c r="T131" s="2" t="s">
        <v>598</v>
      </c>
      <c r="U131" s="2" t="s">
        <v>598</v>
      </c>
      <c r="V131" s="2" t="s">
        <v>598</v>
      </c>
      <c r="W131" s="2" t="s">
        <v>598</v>
      </c>
      <c r="X131" s="2" t="s">
        <v>598</v>
      </c>
      <c r="Y131" s="2" t="s">
        <v>598</v>
      </c>
      <c r="Z131" s="2" t="s">
        <v>598</v>
      </c>
      <c r="AA131" s="2" t="s">
        <v>598</v>
      </c>
      <c r="AB131" s="2" t="s">
        <v>598</v>
      </c>
      <c r="AC131" s="2" t="s">
        <v>598</v>
      </c>
      <c r="AD131" s="2" t="s">
        <v>598</v>
      </c>
      <c r="AE131" s="2" t="s">
        <v>598</v>
      </c>
      <c r="AF131" s="2" t="s">
        <v>598</v>
      </c>
      <c r="AG131" s="2" t="s">
        <v>598</v>
      </c>
      <c r="AJ131" s="20">
        <f t="shared" ref="AJ131:AJ194" si="10">SUMPRODUCT(J131:AG131)</f>
        <v>0</v>
      </c>
      <c r="AK131" s="20"/>
      <c r="AL131" s="20">
        <f t="shared" ref="AL131:AL194" si="11">IFERROR(D131/1,0)</f>
        <v>0</v>
      </c>
      <c r="AM131" s="20" t="str">
        <f t="shared" ref="AM131:AM194" si="12">IFERROR(E131/1,"")</f>
        <v/>
      </c>
      <c r="AN131" s="92" t="str">
        <f t="shared" ref="AN131:AN194" si="13">IFERROR((AL131+AM131)/AJ131,"")</f>
        <v/>
      </c>
      <c r="AQ131" s="2">
        <f t="shared" ref="AQ131:AQ194" si="14">AJ131-IFERROR(AG131/1,0)</f>
        <v>0</v>
      </c>
    </row>
    <row r="132" spans="1:43" ht="15" customHeight="1" x14ac:dyDescent="0.25">
      <c r="A132" s="2" t="s">
        <v>185</v>
      </c>
      <c r="B132" s="2" t="s">
        <v>188</v>
      </c>
      <c r="C132" s="2">
        <v>2014</v>
      </c>
      <c r="D132" s="2" t="s">
        <v>598</v>
      </c>
      <c r="E132" s="2" t="s">
        <v>598</v>
      </c>
      <c r="F132" s="2" t="s">
        <v>598</v>
      </c>
      <c r="G132" s="2" t="s">
        <v>598</v>
      </c>
      <c r="H132" s="2" t="s">
        <v>598</v>
      </c>
      <c r="I132" s="2" t="s">
        <v>598</v>
      </c>
      <c r="J132" s="2" t="s">
        <v>598</v>
      </c>
      <c r="K132" s="2" t="s">
        <v>598</v>
      </c>
      <c r="L132" s="2" t="s">
        <v>598</v>
      </c>
      <c r="M132" s="2" t="s">
        <v>598</v>
      </c>
      <c r="N132" s="2" t="s">
        <v>598</v>
      </c>
      <c r="O132" s="2" t="s">
        <v>598</v>
      </c>
      <c r="P132" s="2" t="s">
        <v>598</v>
      </c>
      <c r="Q132" s="2" t="s">
        <v>598</v>
      </c>
      <c r="R132" s="2" t="s">
        <v>598</v>
      </c>
      <c r="S132" s="2" t="s">
        <v>598</v>
      </c>
      <c r="T132" s="2" t="s">
        <v>598</v>
      </c>
      <c r="U132" s="2" t="s">
        <v>598</v>
      </c>
      <c r="V132" s="2" t="s">
        <v>598</v>
      </c>
      <c r="W132" s="2" t="s">
        <v>598</v>
      </c>
      <c r="X132" s="2" t="s">
        <v>598</v>
      </c>
      <c r="Y132" s="2" t="s">
        <v>598</v>
      </c>
      <c r="Z132" s="2" t="s">
        <v>598</v>
      </c>
      <c r="AA132" s="2" t="s">
        <v>598</v>
      </c>
      <c r="AB132" s="2" t="s">
        <v>598</v>
      </c>
      <c r="AC132" s="2" t="s">
        <v>598</v>
      </c>
      <c r="AD132" s="2" t="s">
        <v>598</v>
      </c>
      <c r="AE132" s="2" t="s">
        <v>598</v>
      </c>
      <c r="AF132" s="2" t="s">
        <v>598</v>
      </c>
      <c r="AG132" s="2" t="s">
        <v>598</v>
      </c>
      <c r="AJ132" s="20">
        <f t="shared" si="10"/>
        <v>0</v>
      </c>
      <c r="AK132" s="20"/>
      <c r="AL132" s="20">
        <f t="shared" si="11"/>
        <v>0</v>
      </c>
      <c r="AM132" s="20" t="str">
        <f t="shared" si="12"/>
        <v/>
      </c>
      <c r="AN132" s="92" t="str">
        <f t="shared" si="13"/>
        <v/>
      </c>
      <c r="AQ132" s="2">
        <f t="shared" si="14"/>
        <v>0</v>
      </c>
    </row>
    <row r="133" spans="1:43" ht="15" customHeight="1" x14ac:dyDescent="0.25">
      <c r="A133" s="2" t="s">
        <v>185</v>
      </c>
      <c r="B133" s="2" t="s">
        <v>189</v>
      </c>
      <c r="C133" s="2">
        <v>2014</v>
      </c>
      <c r="D133" s="2">
        <v>37.700000000000003</v>
      </c>
      <c r="E133" s="2">
        <v>7.1</v>
      </c>
      <c r="F133" s="2" t="s">
        <v>598</v>
      </c>
      <c r="G133" s="2" t="s">
        <v>598</v>
      </c>
      <c r="H133" s="2" t="s">
        <v>598</v>
      </c>
      <c r="I133" s="2">
        <v>44.6</v>
      </c>
      <c r="J133" s="2" t="s">
        <v>598</v>
      </c>
      <c r="K133" s="2" t="s">
        <v>598</v>
      </c>
      <c r="L133" s="2" t="s">
        <v>598</v>
      </c>
      <c r="M133" s="2" t="s">
        <v>598</v>
      </c>
      <c r="N133" s="2" t="s">
        <v>598</v>
      </c>
      <c r="O133" s="2" t="s">
        <v>598</v>
      </c>
      <c r="P133" s="2">
        <v>8.9</v>
      </c>
      <c r="Q133" s="2">
        <v>8.9</v>
      </c>
      <c r="R133" s="2">
        <v>13.4</v>
      </c>
      <c r="S133" s="2">
        <v>13.4</v>
      </c>
      <c r="T133" s="2" t="s">
        <v>598</v>
      </c>
      <c r="U133" s="2" t="s">
        <v>598</v>
      </c>
      <c r="V133" s="2" t="s">
        <v>8</v>
      </c>
      <c r="W133" s="2" t="s">
        <v>598</v>
      </c>
      <c r="X133" s="2" t="s">
        <v>598</v>
      </c>
      <c r="Y133" s="2" t="s">
        <v>598</v>
      </c>
      <c r="Z133" s="2" t="s">
        <v>598</v>
      </c>
      <c r="AA133" s="2" t="s">
        <v>598</v>
      </c>
      <c r="AB133" s="2" t="s">
        <v>598</v>
      </c>
      <c r="AC133" s="2" t="s">
        <v>598</v>
      </c>
      <c r="AD133" s="2" t="s">
        <v>598</v>
      </c>
      <c r="AE133" s="2" t="s">
        <v>598</v>
      </c>
      <c r="AF133" s="2" t="s">
        <v>598</v>
      </c>
      <c r="AG133" s="2" t="s">
        <v>598</v>
      </c>
      <c r="AJ133" s="20">
        <f t="shared" si="10"/>
        <v>44.6</v>
      </c>
      <c r="AK133" s="20"/>
      <c r="AL133" s="20">
        <f t="shared" si="11"/>
        <v>37.700000000000003</v>
      </c>
      <c r="AM133" s="20">
        <f t="shared" si="12"/>
        <v>7.1</v>
      </c>
      <c r="AN133" s="92">
        <f t="shared" si="13"/>
        <v>1.0044843049327354</v>
      </c>
      <c r="AQ133" s="2">
        <f t="shared" si="14"/>
        <v>44.6</v>
      </c>
    </row>
    <row r="134" spans="1:43" ht="15" customHeight="1" x14ac:dyDescent="0.25">
      <c r="A134" s="2" t="s">
        <v>190</v>
      </c>
      <c r="B134" s="2" t="s">
        <v>191</v>
      </c>
      <c r="C134" s="2">
        <v>2014</v>
      </c>
      <c r="D134" s="2" t="s">
        <v>598</v>
      </c>
      <c r="E134" s="2" t="s">
        <v>598</v>
      </c>
      <c r="F134" s="2" t="s">
        <v>598</v>
      </c>
      <c r="G134" s="2" t="s">
        <v>598</v>
      </c>
      <c r="H134" s="2" t="s">
        <v>598</v>
      </c>
      <c r="I134" s="2" t="s">
        <v>598</v>
      </c>
      <c r="J134" s="2" t="s">
        <v>598</v>
      </c>
      <c r="K134" s="2" t="s">
        <v>598</v>
      </c>
      <c r="L134" s="2" t="s">
        <v>598</v>
      </c>
      <c r="M134" s="2" t="s">
        <v>598</v>
      </c>
      <c r="N134" s="2" t="s">
        <v>598</v>
      </c>
      <c r="O134" s="2" t="s">
        <v>598</v>
      </c>
      <c r="P134" s="2" t="s">
        <v>598</v>
      </c>
      <c r="Q134" s="2" t="s">
        <v>598</v>
      </c>
      <c r="R134" s="2" t="s">
        <v>598</v>
      </c>
      <c r="S134" s="2" t="s">
        <v>598</v>
      </c>
      <c r="T134" s="2" t="s">
        <v>598</v>
      </c>
      <c r="U134" s="2" t="s">
        <v>598</v>
      </c>
      <c r="V134" s="2" t="s">
        <v>598</v>
      </c>
      <c r="W134" s="2" t="s">
        <v>598</v>
      </c>
      <c r="X134" s="2" t="s">
        <v>598</v>
      </c>
      <c r="Y134" s="2" t="s">
        <v>598</v>
      </c>
      <c r="Z134" s="2" t="s">
        <v>598</v>
      </c>
      <c r="AA134" s="2" t="s">
        <v>598</v>
      </c>
      <c r="AB134" s="2" t="s">
        <v>598</v>
      </c>
      <c r="AC134" s="2" t="s">
        <v>598</v>
      </c>
      <c r="AD134" s="2" t="s">
        <v>598</v>
      </c>
      <c r="AE134" s="2" t="s">
        <v>598</v>
      </c>
      <c r="AF134" s="2" t="s">
        <v>598</v>
      </c>
      <c r="AG134" s="2" t="s">
        <v>598</v>
      </c>
      <c r="AJ134" s="20">
        <f t="shared" si="10"/>
        <v>0</v>
      </c>
      <c r="AK134" s="20"/>
      <c r="AL134" s="20">
        <f t="shared" si="11"/>
        <v>0</v>
      </c>
      <c r="AM134" s="20" t="str">
        <f t="shared" si="12"/>
        <v/>
      </c>
      <c r="AN134" s="92" t="str">
        <f t="shared" si="13"/>
        <v/>
      </c>
      <c r="AQ134" s="2">
        <f t="shared" si="14"/>
        <v>0</v>
      </c>
    </row>
    <row r="135" spans="1:43" ht="15" customHeight="1" x14ac:dyDescent="0.25">
      <c r="A135" s="2" t="s">
        <v>192</v>
      </c>
      <c r="B135" s="2" t="s">
        <v>193</v>
      </c>
      <c r="C135" s="2">
        <v>2014</v>
      </c>
      <c r="D135" s="2">
        <v>133.9</v>
      </c>
      <c r="E135" s="2">
        <v>33.299999999999997</v>
      </c>
      <c r="F135" s="2" t="s">
        <v>598</v>
      </c>
      <c r="G135" s="2" t="s">
        <v>598</v>
      </c>
      <c r="H135" s="2" t="s">
        <v>598</v>
      </c>
      <c r="I135" s="2">
        <v>198.3</v>
      </c>
      <c r="J135" s="2" t="s">
        <v>598</v>
      </c>
      <c r="K135" s="2" t="s">
        <v>598</v>
      </c>
      <c r="L135" s="2" t="s">
        <v>598</v>
      </c>
      <c r="M135" s="2" t="s">
        <v>598</v>
      </c>
      <c r="N135" s="2" t="s">
        <v>598</v>
      </c>
      <c r="O135" s="2" t="s">
        <v>598</v>
      </c>
      <c r="P135" s="2">
        <v>48.9</v>
      </c>
      <c r="Q135" s="2">
        <v>44</v>
      </c>
      <c r="R135" s="2">
        <v>36.299999999999997</v>
      </c>
      <c r="S135" s="2">
        <v>18.600000000000001</v>
      </c>
      <c r="T135" s="2" t="s">
        <v>598</v>
      </c>
      <c r="U135" s="2">
        <v>0</v>
      </c>
      <c r="V135" s="2" t="s">
        <v>8</v>
      </c>
      <c r="W135" s="2" t="s">
        <v>598</v>
      </c>
      <c r="X135" s="2" t="s">
        <v>598</v>
      </c>
      <c r="Y135" s="2" t="s">
        <v>598</v>
      </c>
      <c r="Z135" s="2" t="s">
        <v>598</v>
      </c>
      <c r="AA135" s="2" t="s">
        <v>598</v>
      </c>
      <c r="AB135" s="2" t="s">
        <v>598</v>
      </c>
      <c r="AC135" s="2" t="s">
        <v>598</v>
      </c>
      <c r="AD135" s="2">
        <v>17.600000000000001</v>
      </c>
      <c r="AE135" s="2" t="s">
        <v>598</v>
      </c>
      <c r="AF135" s="2" t="s">
        <v>598</v>
      </c>
      <c r="AG135" s="2">
        <v>32.9</v>
      </c>
      <c r="AJ135" s="20">
        <f t="shared" si="10"/>
        <v>198.29999999999998</v>
      </c>
      <c r="AK135" s="20"/>
      <c r="AL135" s="20">
        <f t="shared" si="11"/>
        <v>133.9</v>
      </c>
      <c r="AM135" s="20">
        <f t="shared" si="12"/>
        <v>33.299999999999997</v>
      </c>
      <c r="AN135" s="92">
        <f t="shared" si="13"/>
        <v>0.84316691880988404</v>
      </c>
      <c r="AQ135" s="2">
        <f t="shared" si="14"/>
        <v>165.39999999999998</v>
      </c>
    </row>
    <row r="136" spans="1:43" ht="15" customHeight="1" x14ac:dyDescent="0.25">
      <c r="A136" s="2" t="s">
        <v>194</v>
      </c>
      <c r="B136" s="2" t="s">
        <v>195</v>
      </c>
      <c r="C136" s="2">
        <v>2014</v>
      </c>
      <c r="D136" s="2">
        <v>104.3</v>
      </c>
      <c r="E136" s="2">
        <v>9.1</v>
      </c>
      <c r="F136" s="2" t="s">
        <v>598</v>
      </c>
      <c r="G136" s="2" t="s">
        <v>634</v>
      </c>
      <c r="H136" s="2">
        <v>10.43</v>
      </c>
      <c r="I136" s="2">
        <v>141.38</v>
      </c>
      <c r="J136" s="2" t="s">
        <v>598</v>
      </c>
      <c r="K136" s="2">
        <v>0.68</v>
      </c>
      <c r="L136" s="2" t="s">
        <v>598</v>
      </c>
      <c r="M136" s="2" t="s">
        <v>598</v>
      </c>
      <c r="N136" s="2" t="s">
        <v>598</v>
      </c>
      <c r="O136" s="2" t="s">
        <v>598</v>
      </c>
      <c r="P136" s="2" t="s">
        <v>598</v>
      </c>
      <c r="Q136" s="2" t="s">
        <v>598</v>
      </c>
      <c r="R136" s="2" t="s">
        <v>598</v>
      </c>
      <c r="S136" s="2" t="s">
        <v>598</v>
      </c>
      <c r="T136" s="2" t="s">
        <v>598</v>
      </c>
      <c r="U136" s="2" t="s">
        <v>598</v>
      </c>
      <c r="V136" s="2" t="s">
        <v>598</v>
      </c>
      <c r="W136" s="2" t="s">
        <v>598</v>
      </c>
      <c r="X136" s="2" t="s">
        <v>598</v>
      </c>
      <c r="Y136" s="2" t="s">
        <v>598</v>
      </c>
      <c r="Z136" s="2" t="s">
        <v>598</v>
      </c>
      <c r="AA136" s="2" t="s">
        <v>598</v>
      </c>
      <c r="AB136" s="2" t="s">
        <v>598</v>
      </c>
      <c r="AC136" s="2" t="s">
        <v>598</v>
      </c>
      <c r="AD136" s="2" t="s">
        <v>598</v>
      </c>
      <c r="AE136" s="2">
        <v>140.69999999999999</v>
      </c>
      <c r="AF136" s="2" t="s">
        <v>598</v>
      </c>
      <c r="AG136" s="2" t="s">
        <v>598</v>
      </c>
      <c r="AJ136" s="20">
        <f t="shared" si="10"/>
        <v>141.38</v>
      </c>
      <c r="AK136" s="20"/>
      <c r="AL136" s="20">
        <f t="shared" si="11"/>
        <v>104.3</v>
      </c>
      <c r="AM136" s="20">
        <f t="shared" si="12"/>
        <v>9.1</v>
      </c>
      <c r="AN136" s="92">
        <f t="shared" si="13"/>
        <v>0.8020936483236667</v>
      </c>
      <c r="AQ136" s="2">
        <f t="shared" si="14"/>
        <v>141.38</v>
      </c>
    </row>
    <row r="137" spans="1:43" ht="15" customHeight="1" x14ac:dyDescent="0.25">
      <c r="A137" s="2" t="s">
        <v>194</v>
      </c>
      <c r="B137" s="2" t="s">
        <v>196</v>
      </c>
      <c r="C137" s="2">
        <v>2014</v>
      </c>
      <c r="D137" s="2" t="s">
        <v>598</v>
      </c>
      <c r="E137" s="2" t="s">
        <v>598</v>
      </c>
      <c r="F137" s="2" t="s">
        <v>598</v>
      </c>
      <c r="G137" s="2" t="s">
        <v>598</v>
      </c>
      <c r="H137" s="2" t="s">
        <v>598</v>
      </c>
      <c r="I137" s="2" t="s">
        <v>598</v>
      </c>
      <c r="J137" s="2" t="s">
        <v>598</v>
      </c>
      <c r="K137" s="2" t="s">
        <v>598</v>
      </c>
      <c r="L137" s="2" t="s">
        <v>598</v>
      </c>
      <c r="M137" s="2" t="s">
        <v>598</v>
      </c>
      <c r="N137" s="2" t="s">
        <v>598</v>
      </c>
      <c r="O137" s="2" t="s">
        <v>598</v>
      </c>
      <c r="P137" s="2" t="s">
        <v>598</v>
      </c>
      <c r="Q137" s="2" t="s">
        <v>598</v>
      </c>
      <c r="R137" s="2" t="s">
        <v>598</v>
      </c>
      <c r="S137" s="2" t="s">
        <v>598</v>
      </c>
      <c r="T137" s="2" t="s">
        <v>598</v>
      </c>
      <c r="U137" s="2" t="s">
        <v>598</v>
      </c>
      <c r="V137" s="2" t="s">
        <v>598</v>
      </c>
      <c r="W137" s="2" t="s">
        <v>598</v>
      </c>
      <c r="X137" s="2" t="s">
        <v>598</v>
      </c>
      <c r="Y137" s="2" t="s">
        <v>598</v>
      </c>
      <c r="Z137" s="2" t="s">
        <v>598</v>
      </c>
      <c r="AA137" s="2" t="s">
        <v>598</v>
      </c>
      <c r="AB137" s="2" t="s">
        <v>598</v>
      </c>
      <c r="AC137" s="2" t="s">
        <v>598</v>
      </c>
      <c r="AD137" s="2" t="s">
        <v>598</v>
      </c>
      <c r="AE137" s="2" t="s">
        <v>598</v>
      </c>
      <c r="AF137" s="2" t="s">
        <v>598</v>
      </c>
      <c r="AG137" s="2" t="s">
        <v>598</v>
      </c>
      <c r="AJ137" s="20">
        <f t="shared" si="10"/>
        <v>0</v>
      </c>
      <c r="AK137" s="20"/>
      <c r="AL137" s="20">
        <f t="shared" si="11"/>
        <v>0</v>
      </c>
      <c r="AM137" s="20" t="str">
        <f t="shared" si="12"/>
        <v/>
      </c>
      <c r="AN137" s="92" t="str">
        <f t="shared" si="13"/>
        <v/>
      </c>
      <c r="AQ137" s="2">
        <f t="shared" si="14"/>
        <v>0</v>
      </c>
    </row>
    <row r="138" spans="1:43" ht="15" customHeight="1" x14ac:dyDescent="0.25">
      <c r="A138" s="2" t="s">
        <v>197</v>
      </c>
      <c r="B138" s="2" t="s">
        <v>198</v>
      </c>
      <c r="C138" s="2">
        <v>2014</v>
      </c>
      <c r="D138" s="2" t="s">
        <v>598</v>
      </c>
      <c r="E138" s="2" t="s">
        <v>598</v>
      </c>
      <c r="F138" s="2" t="s">
        <v>598</v>
      </c>
      <c r="G138" s="2" t="s">
        <v>598</v>
      </c>
      <c r="H138" s="2" t="s">
        <v>598</v>
      </c>
      <c r="I138" s="2" t="s">
        <v>598</v>
      </c>
      <c r="J138" s="2" t="s">
        <v>598</v>
      </c>
      <c r="K138" s="2" t="s">
        <v>598</v>
      </c>
      <c r="L138" s="2" t="s">
        <v>598</v>
      </c>
      <c r="M138" s="2" t="s">
        <v>598</v>
      </c>
      <c r="N138" s="2" t="s">
        <v>598</v>
      </c>
      <c r="O138" s="2" t="s">
        <v>598</v>
      </c>
      <c r="P138" s="2" t="s">
        <v>598</v>
      </c>
      <c r="Q138" s="2" t="s">
        <v>598</v>
      </c>
      <c r="R138" s="2" t="s">
        <v>598</v>
      </c>
      <c r="S138" s="2" t="s">
        <v>598</v>
      </c>
      <c r="T138" s="2" t="s">
        <v>598</v>
      </c>
      <c r="U138" s="2" t="s">
        <v>598</v>
      </c>
      <c r="V138" s="2" t="s">
        <v>598</v>
      </c>
      <c r="W138" s="2" t="s">
        <v>598</v>
      </c>
      <c r="X138" s="2" t="s">
        <v>598</v>
      </c>
      <c r="Y138" s="2" t="s">
        <v>598</v>
      </c>
      <c r="Z138" s="2" t="s">
        <v>598</v>
      </c>
      <c r="AA138" s="2" t="s">
        <v>598</v>
      </c>
      <c r="AB138" s="2" t="s">
        <v>598</v>
      </c>
      <c r="AC138" s="2" t="s">
        <v>598</v>
      </c>
      <c r="AD138" s="2" t="s">
        <v>598</v>
      </c>
      <c r="AE138" s="2" t="s">
        <v>598</v>
      </c>
      <c r="AF138" s="2" t="s">
        <v>598</v>
      </c>
      <c r="AG138" s="2" t="s">
        <v>598</v>
      </c>
      <c r="AJ138" s="20">
        <f t="shared" si="10"/>
        <v>0</v>
      </c>
      <c r="AK138" s="20"/>
      <c r="AL138" s="20">
        <f t="shared" si="11"/>
        <v>0</v>
      </c>
      <c r="AM138" s="20" t="str">
        <f t="shared" si="12"/>
        <v/>
      </c>
      <c r="AN138" s="92" t="str">
        <f t="shared" si="13"/>
        <v/>
      </c>
      <c r="AQ138" s="2">
        <f t="shared" si="14"/>
        <v>0</v>
      </c>
    </row>
    <row r="139" spans="1:43" ht="15" customHeight="1" x14ac:dyDescent="0.25">
      <c r="A139" s="2" t="s">
        <v>199</v>
      </c>
      <c r="B139" s="2" t="s">
        <v>200</v>
      </c>
      <c r="C139" s="2">
        <v>2014</v>
      </c>
      <c r="D139" s="2" t="s">
        <v>598</v>
      </c>
      <c r="E139" s="2" t="s">
        <v>598</v>
      </c>
      <c r="F139" s="2" t="s">
        <v>598</v>
      </c>
      <c r="G139" s="2" t="s">
        <v>598</v>
      </c>
      <c r="H139" s="2" t="s">
        <v>598</v>
      </c>
      <c r="I139" s="2" t="s">
        <v>598</v>
      </c>
      <c r="J139" s="2" t="s">
        <v>598</v>
      </c>
      <c r="K139" s="2" t="s">
        <v>598</v>
      </c>
      <c r="L139" s="2" t="s">
        <v>598</v>
      </c>
      <c r="M139" s="2" t="s">
        <v>598</v>
      </c>
      <c r="N139" s="2" t="s">
        <v>598</v>
      </c>
      <c r="O139" s="2" t="s">
        <v>598</v>
      </c>
      <c r="P139" s="2" t="s">
        <v>598</v>
      </c>
      <c r="Q139" s="2" t="s">
        <v>598</v>
      </c>
      <c r="R139" s="2" t="s">
        <v>598</v>
      </c>
      <c r="S139" s="2" t="s">
        <v>598</v>
      </c>
      <c r="T139" s="2" t="s">
        <v>598</v>
      </c>
      <c r="U139" s="2" t="s">
        <v>598</v>
      </c>
      <c r="V139" s="2" t="s">
        <v>598</v>
      </c>
      <c r="W139" s="2" t="s">
        <v>598</v>
      </c>
      <c r="X139" s="2" t="s">
        <v>598</v>
      </c>
      <c r="Y139" s="2" t="s">
        <v>598</v>
      </c>
      <c r="Z139" s="2" t="s">
        <v>598</v>
      </c>
      <c r="AA139" s="2" t="s">
        <v>598</v>
      </c>
      <c r="AB139" s="2" t="s">
        <v>598</v>
      </c>
      <c r="AC139" s="2" t="s">
        <v>598</v>
      </c>
      <c r="AD139" s="2" t="s">
        <v>598</v>
      </c>
      <c r="AE139" s="2" t="s">
        <v>598</v>
      </c>
      <c r="AF139" s="2" t="s">
        <v>598</v>
      </c>
      <c r="AG139" s="2" t="s">
        <v>598</v>
      </c>
      <c r="AJ139" s="20">
        <f t="shared" si="10"/>
        <v>0</v>
      </c>
      <c r="AK139" s="20"/>
      <c r="AL139" s="20">
        <f t="shared" si="11"/>
        <v>0</v>
      </c>
      <c r="AM139" s="20" t="str">
        <f t="shared" si="12"/>
        <v/>
      </c>
      <c r="AN139" s="92" t="str">
        <f t="shared" si="13"/>
        <v/>
      </c>
      <c r="AQ139" s="2">
        <f t="shared" si="14"/>
        <v>0</v>
      </c>
    </row>
    <row r="140" spans="1:43" ht="15" customHeight="1" x14ac:dyDescent="0.25">
      <c r="A140" s="2" t="s">
        <v>201</v>
      </c>
      <c r="B140" s="2" t="s">
        <v>202</v>
      </c>
      <c r="C140" s="2">
        <v>2014</v>
      </c>
      <c r="D140" s="2" t="s">
        <v>598</v>
      </c>
      <c r="E140" s="2" t="s">
        <v>598</v>
      </c>
      <c r="F140" s="2" t="s">
        <v>598</v>
      </c>
      <c r="G140" s="2" t="s">
        <v>598</v>
      </c>
      <c r="H140" s="2" t="s">
        <v>598</v>
      </c>
      <c r="I140" s="2" t="s">
        <v>598</v>
      </c>
      <c r="J140" s="2" t="s">
        <v>598</v>
      </c>
      <c r="K140" s="2" t="s">
        <v>598</v>
      </c>
      <c r="L140" s="2" t="s">
        <v>598</v>
      </c>
      <c r="M140" s="2" t="s">
        <v>598</v>
      </c>
      <c r="N140" s="2" t="s">
        <v>598</v>
      </c>
      <c r="O140" s="2" t="s">
        <v>598</v>
      </c>
      <c r="P140" s="2" t="s">
        <v>598</v>
      </c>
      <c r="Q140" s="2" t="s">
        <v>598</v>
      </c>
      <c r="R140" s="2" t="s">
        <v>598</v>
      </c>
      <c r="S140" s="2" t="s">
        <v>598</v>
      </c>
      <c r="T140" s="2" t="s">
        <v>598</v>
      </c>
      <c r="U140" s="2" t="s">
        <v>598</v>
      </c>
      <c r="V140" s="2" t="s">
        <v>598</v>
      </c>
      <c r="W140" s="2" t="s">
        <v>598</v>
      </c>
      <c r="X140" s="2" t="s">
        <v>598</v>
      </c>
      <c r="Y140" s="2" t="s">
        <v>598</v>
      </c>
      <c r="Z140" s="2" t="s">
        <v>598</v>
      </c>
      <c r="AA140" s="2" t="s">
        <v>598</v>
      </c>
      <c r="AB140" s="2" t="s">
        <v>598</v>
      </c>
      <c r="AC140" s="2" t="s">
        <v>598</v>
      </c>
      <c r="AD140" s="2" t="s">
        <v>598</v>
      </c>
      <c r="AE140" s="2" t="s">
        <v>598</v>
      </c>
      <c r="AF140" s="2" t="s">
        <v>598</v>
      </c>
      <c r="AG140" s="2" t="s">
        <v>598</v>
      </c>
      <c r="AJ140" s="20">
        <f t="shared" si="10"/>
        <v>0</v>
      </c>
      <c r="AK140" s="20"/>
      <c r="AL140" s="20">
        <f t="shared" si="11"/>
        <v>0</v>
      </c>
      <c r="AM140" s="20" t="str">
        <f t="shared" si="12"/>
        <v/>
      </c>
      <c r="AN140" s="92" t="str">
        <f t="shared" si="13"/>
        <v/>
      </c>
      <c r="AQ140" s="2">
        <f t="shared" si="14"/>
        <v>0</v>
      </c>
    </row>
    <row r="141" spans="1:43" ht="15" customHeight="1" x14ac:dyDescent="0.25">
      <c r="A141" s="2" t="s">
        <v>201</v>
      </c>
      <c r="B141" s="2" t="s">
        <v>203</v>
      </c>
      <c r="C141" s="2">
        <v>2014</v>
      </c>
      <c r="D141" s="2" t="s">
        <v>598</v>
      </c>
      <c r="E141" s="2" t="s">
        <v>598</v>
      </c>
      <c r="F141" s="2" t="s">
        <v>598</v>
      </c>
      <c r="G141" s="2" t="s">
        <v>598</v>
      </c>
      <c r="H141" s="2" t="s">
        <v>598</v>
      </c>
      <c r="I141" s="2" t="s">
        <v>598</v>
      </c>
      <c r="J141" s="2" t="s">
        <v>598</v>
      </c>
      <c r="K141" s="2" t="s">
        <v>598</v>
      </c>
      <c r="L141" s="2" t="s">
        <v>598</v>
      </c>
      <c r="M141" s="2" t="s">
        <v>598</v>
      </c>
      <c r="N141" s="2" t="s">
        <v>598</v>
      </c>
      <c r="O141" s="2" t="s">
        <v>598</v>
      </c>
      <c r="P141" s="2" t="s">
        <v>598</v>
      </c>
      <c r="Q141" s="2" t="s">
        <v>598</v>
      </c>
      <c r="R141" s="2" t="s">
        <v>598</v>
      </c>
      <c r="S141" s="2" t="s">
        <v>598</v>
      </c>
      <c r="T141" s="2" t="s">
        <v>598</v>
      </c>
      <c r="U141" s="2" t="s">
        <v>598</v>
      </c>
      <c r="V141" s="2" t="s">
        <v>598</v>
      </c>
      <c r="W141" s="2" t="s">
        <v>598</v>
      </c>
      <c r="X141" s="2" t="s">
        <v>598</v>
      </c>
      <c r="Y141" s="2" t="s">
        <v>598</v>
      </c>
      <c r="Z141" s="2" t="s">
        <v>598</v>
      </c>
      <c r="AA141" s="2" t="s">
        <v>598</v>
      </c>
      <c r="AB141" s="2" t="s">
        <v>598</v>
      </c>
      <c r="AC141" s="2" t="s">
        <v>598</v>
      </c>
      <c r="AD141" s="2" t="s">
        <v>598</v>
      </c>
      <c r="AE141" s="2" t="s">
        <v>598</v>
      </c>
      <c r="AF141" s="2" t="s">
        <v>598</v>
      </c>
      <c r="AG141" s="2" t="s">
        <v>598</v>
      </c>
      <c r="AJ141" s="20">
        <f t="shared" si="10"/>
        <v>0</v>
      </c>
      <c r="AK141" s="20"/>
      <c r="AL141" s="20">
        <f t="shared" si="11"/>
        <v>0</v>
      </c>
      <c r="AM141" s="20" t="str">
        <f t="shared" si="12"/>
        <v/>
      </c>
      <c r="AN141" s="92" t="str">
        <f t="shared" si="13"/>
        <v/>
      </c>
      <c r="AQ141" s="2">
        <f t="shared" si="14"/>
        <v>0</v>
      </c>
    </row>
    <row r="142" spans="1:43" ht="15" customHeight="1" x14ac:dyDescent="0.25">
      <c r="A142" s="2" t="s">
        <v>201</v>
      </c>
      <c r="B142" s="2" t="s">
        <v>204</v>
      </c>
      <c r="C142" s="2">
        <v>2014</v>
      </c>
      <c r="D142" s="2" t="s">
        <v>598</v>
      </c>
      <c r="E142" s="2" t="s">
        <v>598</v>
      </c>
      <c r="F142" s="2" t="s">
        <v>598</v>
      </c>
      <c r="G142" s="2" t="s">
        <v>598</v>
      </c>
      <c r="H142" s="2" t="s">
        <v>598</v>
      </c>
      <c r="I142" s="2" t="s">
        <v>598</v>
      </c>
      <c r="J142" s="2" t="s">
        <v>598</v>
      </c>
      <c r="K142" s="2" t="s">
        <v>598</v>
      </c>
      <c r="L142" s="2" t="s">
        <v>598</v>
      </c>
      <c r="M142" s="2" t="s">
        <v>598</v>
      </c>
      <c r="N142" s="2" t="s">
        <v>598</v>
      </c>
      <c r="O142" s="2" t="s">
        <v>598</v>
      </c>
      <c r="P142" s="2" t="s">
        <v>598</v>
      </c>
      <c r="Q142" s="2" t="s">
        <v>598</v>
      </c>
      <c r="R142" s="2" t="s">
        <v>598</v>
      </c>
      <c r="S142" s="2" t="s">
        <v>598</v>
      </c>
      <c r="T142" s="2" t="s">
        <v>598</v>
      </c>
      <c r="U142" s="2" t="s">
        <v>598</v>
      </c>
      <c r="V142" s="2" t="s">
        <v>598</v>
      </c>
      <c r="W142" s="2" t="s">
        <v>598</v>
      </c>
      <c r="X142" s="2" t="s">
        <v>598</v>
      </c>
      <c r="Y142" s="2" t="s">
        <v>598</v>
      </c>
      <c r="Z142" s="2" t="s">
        <v>598</v>
      </c>
      <c r="AA142" s="2" t="s">
        <v>598</v>
      </c>
      <c r="AB142" s="2" t="s">
        <v>598</v>
      </c>
      <c r="AC142" s="2" t="s">
        <v>598</v>
      </c>
      <c r="AD142" s="2" t="s">
        <v>598</v>
      </c>
      <c r="AE142" s="2" t="s">
        <v>598</v>
      </c>
      <c r="AF142" s="2" t="s">
        <v>598</v>
      </c>
      <c r="AG142" s="2" t="s">
        <v>598</v>
      </c>
      <c r="AJ142" s="20">
        <f t="shared" si="10"/>
        <v>0</v>
      </c>
      <c r="AK142" s="20"/>
      <c r="AL142" s="20">
        <f t="shared" si="11"/>
        <v>0</v>
      </c>
      <c r="AM142" s="20" t="str">
        <f t="shared" si="12"/>
        <v/>
      </c>
      <c r="AN142" s="92" t="str">
        <f t="shared" si="13"/>
        <v/>
      </c>
      <c r="AQ142" s="2">
        <f t="shared" si="14"/>
        <v>0</v>
      </c>
    </row>
    <row r="143" spans="1:43" ht="15" customHeight="1" x14ac:dyDescent="0.25">
      <c r="A143" s="2" t="s">
        <v>201</v>
      </c>
      <c r="B143" s="2" t="s">
        <v>205</v>
      </c>
      <c r="C143" s="2">
        <v>2014</v>
      </c>
      <c r="D143" s="2">
        <v>412</v>
      </c>
      <c r="E143" s="2">
        <v>189</v>
      </c>
      <c r="F143" s="2" t="s">
        <v>598</v>
      </c>
      <c r="G143" s="2" t="s">
        <v>598</v>
      </c>
      <c r="H143" s="2" t="s">
        <v>598</v>
      </c>
      <c r="I143" s="2">
        <v>806</v>
      </c>
      <c r="J143" s="2" t="s">
        <v>598</v>
      </c>
      <c r="K143" s="2" t="s">
        <v>598</v>
      </c>
      <c r="L143" s="2" t="s">
        <v>598</v>
      </c>
      <c r="M143" s="2" t="s">
        <v>598</v>
      </c>
      <c r="N143" s="2" t="s">
        <v>598</v>
      </c>
      <c r="O143" s="2" t="s">
        <v>598</v>
      </c>
      <c r="P143" s="2">
        <v>51</v>
      </c>
      <c r="Q143" s="2">
        <v>93</v>
      </c>
      <c r="R143" s="2">
        <v>24</v>
      </c>
      <c r="S143" s="2">
        <v>72</v>
      </c>
      <c r="T143" s="2" t="s">
        <v>598</v>
      </c>
      <c r="U143" s="2">
        <v>283</v>
      </c>
      <c r="V143" s="2" t="s">
        <v>8</v>
      </c>
      <c r="W143" s="2">
        <v>0</v>
      </c>
      <c r="X143" s="2">
        <v>0</v>
      </c>
      <c r="Y143" s="2">
        <v>0</v>
      </c>
      <c r="Z143" s="2">
        <v>115</v>
      </c>
      <c r="AA143" s="2">
        <v>0</v>
      </c>
      <c r="AB143" s="2">
        <v>0</v>
      </c>
      <c r="AC143" s="2">
        <v>0</v>
      </c>
      <c r="AD143" s="2">
        <v>50</v>
      </c>
      <c r="AE143" s="2" t="s">
        <v>598</v>
      </c>
      <c r="AF143" s="2" t="s">
        <v>598</v>
      </c>
      <c r="AG143" s="2">
        <v>118</v>
      </c>
      <c r="AJ143" s="20">
        <f t="shared" si="10"/>
        <v>806</v>
      </c>
      <c r="AK143" s="20"/>
      <c r="AL143" s="20">
        <f t="shared" si="11"/>
        <v>412</v>
      </c>
      <c r="AM143" s="20">
        <f t="shared" si="12"/>
        <v>189</v>
      </c>
      <c r="AN143" s="92">
        <f t="shared" si="13"/>
        <v>0.74565756823821339</v>
      </c>
      <c r="AQ143" s="2">
        <f t="shared" si="14"/>
        <v>688</v>
      </c>
    </row>
    <row r="144" spans="1:43" ht="15" customHeight="1" x14ac:dyDescent="0.25">
      <c r="A144" s="2" t="s">
        <v>206</v>
      </c>
      <c r="B144" s="2" t="s">
        <v>207</v>
      </c>
      <c r="C144" s="2">
        <v>2014</v>
      </c>
      <c r="D144" s="2" t="s">
        <v>598</v>
      </c>
      <c r="E144" s="2" t="s">
        <v>598</v>
      </c>
      <c r="F144" s="2" t="s">
        <v>598</v>
      </c>
      <c r="G144" s="2" t="s">
        <v>598</v>
      </c>
      <c r="H144" s="2" t="s">
        <v>598</v>
      </c>
      <c r="I144" s="2" t="s">
        <v>598</v>
      </c>
      <c r="J144" s="2" t="s">
        <v>598</v>
      </c>
      <c r="K144" s="2" t="s">
        <v>598</v>
      </c>
      <c r="L144" s="2" t="s">
        <v>598</v>
      </c>
      <c r="M144" s="2" t="s">
        <v>598</v>
      </c>
      <c r="N144" s="2" t="s">
        <v>598</v>
      </c>
      <c r="O144" s="2" t="s">
        <v>598</v>
      </c>
      <c r="P144" s="2" t="s">
        <v>598</v>
      </c>
      <c r="Q144" s="2" t="s">
        <v>598</v>
      </c>
      <c r="R144" s="2" t="s">
        <v>598</v>
      </c>
      <c r="S144" s="2" t="s">
        <v>598</v>
      </c>
      <c r="T144" s="2" t="s">
        <v>598</v>
      </c>
      <c r="U144" s="2" t="s">
        <v>598</v>
      </c>
      <c r="V144" s="2" t="s">
        <v>598</v>
      </c>
      <c r="W144" s="2" t="s">
        <v>598</v>
      </c>
      <c r="X144" s="2" t="s">
        <v>598</v>
      </c>
      <c r="Y144" s="2" t="s">
        <v>598</v>
      </c>
      <c r="Z144" s="2" t="s">
        <v>598</v>
      </c>
      <c r="AA144" s="2" t="s">
        <v>598</v>
      </c>
      <c r="AB144" s="2" t="s">
        <v>598</v>
      </c>
      <c r="AC144" s="2" t="s">
        <v>598</v>
      </c>
      <c r="AD144" s="2" t="s">
        <v>598</v>
      </c>
      <c r="AE144" s="2" t="s">
        <v>598</v>
      </c>
      <c r="AF144" s="2" t="s">
        <v>598</v>
      </c>
      <c r="AG144" s="2" t="s">
        <v>598</v>
      </c>
      <c r="AJ144" s="20">
        <f t="shared" si="10"/>
        <v>0</v>
      </c>
      <c r="AK144" s="20"/>
      <c r="AL144" s="20">
        <f t="shared" si="11"/>
        <v>0</v>
      </c>
      <c r="AM144" s="20" t="str">
        <f t="shared" si="12"/>
        <v/>
      </c>
      <c r="AN144" s="92" t="str">
        <f t="shared" si="13"/>
        <v/>
      </c>
      <c r="AQ144" s="2">
        <f t="shared" si="14"/>
        <v>0</v>
      </c>
    </row>
    <row r="145" spans="1:43" ht="15" customHeight="1" x14ac:dyDescent="0.25">
      <c r="A145" s="2" t="s">
        <v>206</v>
      </c>
      <c r="B145" s="2" t="s">
        <v>208</v>
      </c>
      <c r="C145" s="2">
        <v>2014</v>
      </c>
      <c r="D145" s="2" t="s">
        <v>598</v>
      </c>
      <c r="E145" s="2" t="s">
        <v>598</v>
      </c>
      <c r="F145" s="2" t="s">
        <v>598</v>
      </c>
      <c r="G145" s="2" t="s">
        <v>598</v>
      </c>
      <c r="H145" s="2" t="s">
        <v>598</v>
      </c>
      <c r="I145" s="2" t="s">
        <v>598</v>
      </c>
      <c r="J145" s="2" t="s">
        <v>598</v>
      </c>
      <c r="K145" s="2" t="s">
        <v>598</v>
      </c>
      <c r="L145" s="2" t="s">
        <v>598</v>
      </c>
      <c r="M145" s="2" t="s">
        <v>598</v>
      </c>
      <c r="N145" s="2" t="s">
        <v>598</v>
      </c>
      <c r="O145" s="2" t="s">
        <v>598</v>
      </c>
      <c r="P145" s="2" t="s">
        <v>598</v>
      </c>
      <c r="Q145" s="2" t="s">
        <v>598</v>
      </c>
      <c r="R145" s="2" t="s">
        <v>598</v>
      </c>
      <c r="S145" s="2" t="s">
        <v>598</v>
      </c>
      <c r="T145" s="2" t="s">
        <v>598</v>
      </c>
      <c r="U145" s="2" t="s">
        <v>598</v>
      </c>
      <c r="V145" s="2" t="s">
        <v>598</v>
      </c>
      <c r="W145" s="2" t="s">
        <v>598</v>
      </c>
      <c r="X145" s="2" t="s">
        <v>598</v>
      </c>
      <c r="Y145" s="2" t="s">
        <v>598</v>
      </c>
      <c r="Z145" s="2" t="s">
        <v>598</v>
      </c>
      <c r="AA145" s="2" t="s">
        <v>598</v>
      </c>
      <c r="AB145" s="2" t="s">
        <v>598</v>
      </c>
      <c r="AC145" s="2" t="s">
        <v>598</v>
      </c>
      <c r="AD145" s="2" t="s">
        <v>598</v>
      </c>
      <c r="AE145" s="2" t="s">
        <v>598</v>
      </c>
      <c r="AF145" s="2" t="s">
        <v>598</v>
      </c>
      <c r="AG145" s="2" t="s">
        <v>598</v>
      </c>
      <c r="AJ145" s="20">
        <f t="shared" si="10"/>
        <v>0</v>
      </c>
      <c r="AK145" s="20"/>
      <c r="AL145" s="20">
        <f t="shared" si="11"/>
        <v>0</v>
      </c>
      <c r="AM145" s="20" t="str">
        <f t="shared" si="12"/>
        <v/>
      </c>
      <c r="AN145" s="92" t="str">
        <f t="shared" si="13"/>
        <v/>
      </c>
      <c r="AQ145" s="2">
        <f t="shared" si="14"/>
        <v>0</v>
      </c>
    </row>
    <row r="146" spans="1:43" ht="15" customHeight="1" x14ac:dyDescent="0.25">
      <c r="A146" s="2" t="s">
        <v>206</v>
      </c>
      <c r="B146" s="2" t="s">
        <v>209</v>
      </c>
      <c r="C146" s="2">
        <v>2014</v>
      </c>
      <c r="D146" s="2" t="s">
        <v>598</v>
      </c>
      <c r="E146" s="2" t="s">
        <v>598</v>
      </c>
      <c r="F146" s="2" t="s">
        <v>598</v>
      </c>
      <c r="G146" s="2" t="s">
        <v>598</v>
      </c>
      <c r="H146" s="2" t="s">
        <v>598</v>
      </c>
      <c r="I146" s="2" t="s">
        <v>598</v>
      </c>
      <c r="J146" s="2" t="s">
        <v>598</v>
      </c>
      <c r="K146" s="2" t="s">
        <v>598</v>
      </c>
      <c r="L146" s="2" t="s">
        <v>598</v>
      </c>
      <c r="M146" s="2" t="s">
        <v>598</v>
      </c>
      <c r="N146" s="2" t="s">
        <v>598</v>
      </c>
      <c r="O146" s="2" t="s">
        <v>598</v>
      </c>
      <c r="P146" s="2" t="s">
        <v>598</v>
      </c>
      <c r="Q146" s="2" t="s">
        <v>598</v>
      </c>
      <c r="R146" s="2" t="s">
        <v>598</v>
      </c>
      <c r="S146" s="2" t="s">
        <v>598</v>
      </c>
      <c r="T146" s="2" t="s">
        <v>598</v>
      </c>
      <c r="U146" s="2" t="s">
        <v>598</v>
      </c>
      <c r="V146" s="2" t="s">
        <v>598</v>
      </c>
      <c r="W146" s="2" t="s">
        <v>598</v>
      </c>
      <c r="X146" s="2" t="s">
        <v>598</v>
      </c>
      <c r="Y146" s="2" t="s">
        <v>598</v>
      </c>
      <c r="Z146" s="2" t="s">
        <v>598</v>
      </c>
      <c r="AA146" s="2" t="s">
        <v>598</v>
      </c>
      <c r="AB146" s="2" t="s">
        <v>598</v>
      </c>
      <c r="AC146" s="2" t="s">
        <v>598</v>
      </c>
      <c r="AD146" s="2" t="s">
        <v>598</v>
      </c>
      <c r="AE146" s="2" t="s">
        <v>598</v>
      </c>
      <c r="AF146" s="2" t="s">
        <v>598</v>
      </c>
      <c r="AG146" s="2" t="s">
        <v>598</v>
      </c>
      <c r="AJ146" s="20">
        <f t="shared" si="10"/>
        <v>0</v>
      </c>
      <c r="AK146" s="20"/>
      <c r="AL146" s="20">
        <f t="shared" si="11"/>
        <v>0</v>
      </c>
      <c r="AM146" s="20" t="str">
        <f t="shared" si="12"/>
        <v/>
      </c>
      <c r="AN146" s="92" t="str">
        <f t="shared" si="13"/>
        <v/>
      </c>
      <c r="AQ146" s="2">
        <f t="shared" si="14"/>
        <v>0</v>
      </c>
    </row>
    <row r="147" spans="1:43" ht="15" customHeight="1" x14ac:dyDescent="0.25">
      <c r="A147" s="2" t="s">
        <v>206</v>
      </c>
      <c r="B147" s="2" t="s">
        <v>210</v>
      </c>
      <c r="C147" s="2">
        <v>2014</v>
      </c>
      <c r="D147" s="2">
        <v>446.9</v>
      </c>
      <c r="E147" s="2">
        <v>114.9</v>
      </c>
      <c r="F147" s="2">
        <v>0</v>
      </c>
      <c r="G147" s="2" t="s">
        <v>634</v>
      </c>
      <c r="H147" s="2">
        <v>0</v>
      </c>
      <c r="I147" s="2">
        <v>739.95699999999999</v>
      </c>
      <c r="J147" s="2" t="s">
        <v>598</v>
      </c>
      <c r="K147" s="2">
        <v>4.6500000000000004</v>
      </c>
      <c r="L147" s="2" t="s">
        <v>598</v>
      </c>
      <c r="M147" s="2">
        <v>5.2</v>
      </c>
      <c r="N147" s="2" t="s">
        <v>598</v>
      </c>
      <c r="O147" s="2" t="s">
        <v>598</v>
      </c>
      <c r="P147" s="2">
        <v>62.63</v>
      </c>
      <c r="Q147" s="2">
        <v>3.48</v>
      </c>
      <c r="R147" s="2">
        <v>13.36</v>
      </c>
      <c r="S147" s="2">
        <v>0</v>
      </c>
      <c r="T147" s="2">
        <v>0</v>
      </c>
      <c r="U147" s="2">
        <v>0</v>
      </c>
      <c r="V147" s="2" t="s">
        <v>8</v>
      </c>
      <c r="W147" s="2">
        <v>0</v>
      </c>
      <c r="X147" s="2">
        <v>0</v>
      </c>
      <c r="Y147" s="2">
        <v>21.94</v>
      </c>
      <c r="Z147" s="2" t="s">
        <v>598</v>
      </c>
      <c r="AA147" s="2" t="s">
        <v>598</v>
      </c>
      <c r="AB147" s="2">
        <v>0</v>
      </c>
      <c r="AC147" s="2" t="s">
        <v>598</v>
      </c>
      <c r="AD147" s="2">
        <v>0</v>
      </c>
      <c r="AE147" s="2">
        <v>540.94000000000005</v>
      </c>
      <c r="AF147" s="2">
        <v>0</v>
      </c>
      <c r="AG147" s="2">
        <v>87.757000000000005</v>
      </c>
      <c r="AJ147" s="20">
        <f t="shared" si="10"/>
        <v>739.95700000000011</v>
      </c>
      <c r="AK147" s="20"/>
      <c r="AL147" s="20">
        <f t="shared" si="11"/>
        <v>446.9</v>
      </c>
      <c r="AM147" s="20">
        <f t="shared" si="12"/>
        <v>114.9</v>
      </c>
      <c r="AN147" s="92">
        <f t="shared" si="13"/>
        <v>0.7592333068002598</v>
      </c>
      <c r="AQ147" s="2">
        <f t="shared" si="14"/>
        <v>652.20000000000005</v>
      </c>
    </row>
    <row r="148" spans="1:43" ht="15" customHeight="1" x14ac:dyDescent="0.25">
      <c r="A148" s="2" t="s">
        <v>206</v>
      </c>
      <c r="B148" s="2" t="s">
        <v>211</v>
      </c>
      <c r="C148" s="2">
        <v>2014</v>
      </c>
      <c r="D148" s="2" t="s">
        <v>598</v>
      </c>
      <c r="E148" s="2" t="s">
        <v>598</v>
      </c>
      <c r="F148" s="2" t="s">
        <v>598</v>
      </c>
      <c r="G148" s="2" t="s">
        <v>598</v>
      </c>
      <c r="H148" s="2" t="s">
        <v>598</v>
      </c>
      <c r="I148" s="2" t="s">
        <v>598</v>
      </c>
      <c r="J148" s="2" t="s">
        <v>598</v>
      </c>
      <c r="K148" s="2" t="s">
        <v>598</v>
      </c>
      <c r="L148" s="2" t="s">
        <v>598</v>
      </c>
      <c r="M148" s="2" t="s">
        <v>598</v>
      </c>
      <c r="N148" s="2" t="s">
        <v>598</v>
      </c>
      <c r="O148" s="2" t="s">
        <v>598</v>
      </c>
      <c r="P148" s="2" t="s">
        <v>598</v>
      </c>
      <c r="Q148" s="2" t="s">
        <v>598</v>
      </c>
      <c r="R148" s="2" t="s">
        <v>598</v>
      </c>
      <c r="S148" s="2" t="s">
        <v>598</v>
      </c>
      <c r="T148" s="2" t="s">
        <v>598</v>
      </c>
      <c r="U148" s="2" t="s">
        <v>598</v>
      </c>
      <c r="V148" s="2" t="s">
        <v>598</v>
      </c>
      <c r="W148" s="2" t="s">
        <v>598</v>
      </c>
      <c r="X148" s="2" t="s">
        <v>598</v>
      </c>
      <c r="Y148" s="2" t="s">
        <v>598</v>
      </c>
      <c r="Z148" s="2" t="s">
        <v>598</v>
      </c>
      <c r="AA148" s="2" t="s">
        <v>598</v>
      </c>
      <c r="AB148" s="2" t="s">
        <v>598</v>
      </c>
      <c r="AC148" s="2" t="s">
        <v>598</v>
      </c>
      <c r="AD148" s="2" t="s">
        <v>598</v>
      </c>
      <c r="AE148" s="2" t="s">
        <v>598</v>
      </c>
      <c r="AF148" s="2" t="s">
        <v>598</v>
      </c>
      <c r="AG148" s="2" t="s">
        <v>598</v>
      </c>
      <c r="AJ148" s="20">
        <f t="shared" si="10"/>
        <v>0</v>
      </c>
      <c r="AK148" s="20"/>
      <c r="AL148" s="20">
        <f t="shared" si="11"/>
        <v>0</v>
      </c>
      <c r="AM148" s="20" t="str">
        <f t="shared" si="12"/>
        <v/>
      </c>
      <c r="AN148" s="92" t="str">
        <f t="shared" si="13"/>
        <v/>
      </c>
      <c r="AQ148" s="2">
        <f t="shared" si="14"/>
        <v>0</v>
      </c>
    </row>
    <row r="149" spans="1:43" ht="15" customHeight="1" x14ac:dyDescent="0.25">
      <c r="A149" s="2" t="s">
        <v>206</v>
      </c>
      <c r="B149" s="2" t="s">
        <v>212</v>
      </c>
      <c r="C149" s="2">
        <v>2014</v>
      </c>
      <c r="D149" s="2" t="s">
        <v>598</v>
      </c>
      <c r="E149" s="2" t="s">
        <v>598</v>
      </c>
      <c r="F149" s="2" t="s">
        <v>598</v>
      </c>
      <c r="G149" s="2" t="s">
        <v>598</v>
      </c>
      <c r="H149" s="2" t="s">
        <v>598</v>
      </c>
      <c r="I149" s="2" t="s">
        <v>598</v>
      </c>
      <c r="J149" s="2" t="s">
        <v>598</v>
      </c>
      <c r="K149" s="2" t="s">
        <v>598</v>
      </c>
      <c r="L149" s="2" t="s">
        <v>598</v>
      </c>
      <c r="M149" s="2" t="s">
        <v>598</v>
      </c>
      <c r="N149" s="2" t="s">
        <v>598</v>
      </c>
      <c r="O149" s="2" t="s">
        <v>598</v>
      </c>
      <c r="P149" s="2" t="s">
        <v>598</v>
      </c>
      <c r="Q149" s="2" t="s">
        <v>598</v>
      </c>
      <c r="R149" s="2" t="s">
        <v>598</v>
      </c>
      <c r="S149" s="2" t="s">
        <v>598</v>
      </c>
      <c r="T149" s="2" t="s">
        <v>598</v>
      </c>
      <c r="U149" s="2" t="s">
        <v>598</v>
      </c>
      <c r="V149" s="2" t="s">
        <v>598</v>
      </c>
      <c r="W149" s="2" t="s">
        <v>598</v>
      </c>
      <c r="X149" s="2" t="s">
        <v>598</v>
      </c>
      <c r="Y149" s="2" t="s">
        <v>598</v>
      </c>
      <c r="Z149" s="2" t="s">
        <v>598</v>
      </c>
      <c r="AA149" s="2" t="s">
        <v>598</v>
      </c>
      <c r="AB149" s="2" t="s">
        <v>598</v>
      </c>
      <c r="AC149" s="2" t="s">
        <v>598</v>
      </c>
      <c r="AD149" s="2" t="s">
        <v>598</v>
      </c>
      <c r="AE149" s="2" t="s">
        <v>598</v>
      </c>
      <c r="AF149" s="2" t="s">
        <v>598</v>
      </c>
      <c r="AG149" s="2" t="s">
        <v>598</v>
      </c>
      <c r="AJ149" s="20">
        <f t="shared" si="10"/>
        <v>0</v>
      </c>
      <c r="AK149" s="20"/>
      <c r="AL149" s="20">
        <f t="shared" si="11"/>
        <v>0</v>
      </c>
      <c r="AM149" s="20" t="str">
        <f t="shared" si="12"/>
        <v/>
      </c>
      <c r="AN149" s="92" t="str">
        <f t="shared" si="13"/>
        <v/>
      </c>
      <c r="AQ149" s="2">
        <f t="shared" si="14"/>
        <v>0</v>
      </c>
    </row>
    <row r="150" spans="1:43" ht="15" customHeight="1" x14ac:dyDescent="0.25">
      <c r="A150" s="2" t="s">
        <v>213</v>
      </c>
      <c r="B150" s="2" t="s">
        <v>214</v>
      </c>
      <c r="C150" s="2">
        <v>2014</v>
      </c>
      <c r="D150" s="2">
        <v>230.8</v>
      </c>
      <c r="E150" s="2">
        <v>110.1</v>
      </c>
      <c r="F150" s="2">
        <v>0</v>
      </c>
      <c r="G150" s="2" t="s">
        <v>598</v>
      </c>
      <c r="H150" s="2" t="s">
        <v>598</v>
      </c>
      <c r="I150" s="2">
        <v>513.6</v>
      </c>
      <c r="J150" s="2" t="s">
        <v>598</v>
      </c>
      <c r="K150" s="2" t="s">
        <v>598</v>
      </c>
      <c r="L150" s="2" t="s">
        <v>598</v>
      </c>
      <c r="M150" s="2" t="s">
        <v>598</v>
      </c>
      <c r="N150" s="2" t="s">
        <v>598</v>
      </c>
      <c r="O150" s="2" t="s">
        <v>598</v>
      </c>
      <c r="P150" s="2">
        <v>303</v>
      </c>
      <c r="Q150" s="2">
        <v>102.5</v>
      </c>
      <c r="R150" s="2">
        <v>4.9000000000000004</v>
      </c>
      <c r="S150" s="2">
        <v>17.8</v>
      </c>
      <c r="T150" s="2" t="s">
        <v>598</v>
      </c>
      <c r="U150" s="2" t="s">
        <v>598</v>
      </c>
      <c r="V150" s="2" t="s">
        <v>598</v>
      </c>
      <c r="W150" s="2" t="s">
        <v>598</v>
      </c>
      <c r="X150" s="2" t="s">
        <v>598</v>
      </c>
      <c r="Y150" s="2" t="s">
        <v>598</v>
      </c>
      <c r="Z150" s="2" t="s">
        <v>598</v>
      </c>
      <c r="AA150" s="2" t="s">
        <v>598</v>
      </c>
      <c r="AB150" s="2" t="s">
        <v>598</v>
      </c>
      <c r="AC150" s="2" t="s">
        <v>598</v>
      </c>
      <c r="AD150" s="2" t="s">
        <v>598</v>
      </c>
      <c r="AE150" s="2" t="s">
        <v>598</v>
      </c>
      <c r="AF150" s="2" t="s">
        <v>598</v>
      </c>
      <c r="AG150" s="2">
        <v>85.4</v>
      </c>
      <c r="AJ150" s="20">
        <f t="shared" si="10"/>
        <v>513.6</v>
      </c>
      <c r="AK150" s="20"/>
      <c r="AL150" s="20">
        <f t="shared" si="11"/>
        <v>230.8</v>
      </c>
      <c r="AM150" s="20">
        <f t="shared" si="12"/>
        <v>110.1</v>
      </c>
      <c r="AN150" s="92">
        <f t="shared" si="13"/>
        <v>0.66374610591900307</v>
      </c>
      <c r="AQ150" s="2">
        <f t="shared" si="14"/>
        <v>428.20000000000005</v>
      </c>
    </row>
    <row r="151" spans="1:43" ht="15" customHeight="1" x14ac:dyDescent="0.25">
      <c r="A151" s="2" t="s">
        <v>215</v>
      </c>
      <c r="B151" s="2" t="s">
        <v>216</v>
      </c>
      <c r="C151" s="2">
        <v>2014</v>
      </c>
      <c r="D151" s="2" t="s">
        <v>598</v>
      </c>
      <c r="E151" s="2" t="s">
        <v>598</v>
      </c>
      <c r="F151" s="2" t="s">
        <v>598</v>
      </c>
      <c r="G151" s="2" t="s">
        <v>598</v>
      </c>
      <c r="H151" s="2" t="s">
        <v>598</v>
      </c>
      <c r="I151" s="2" t="s">
        <v>598</v>
      </c>
      <c r="J151" s="2" t="s">
        <v>598</v>
      </c>
      <c r="K151" s="2" t="s">
        <v>598</v>
      </c>
      <c r="L151" s="2" t="s">
        <v>598</v>
      </c>
      <c r="M151" s="2" t="s">
        <v>598</v>
      </c>
      <c r="N151" s="2" t="s">
        <v>598</v>
      </c>
      <c r="O151" s="2" t="s">
        <v>598</v>
      </c>
      <c r="P151" s="2" t="s">
        <v>598</v>
      </c>
      <c r="Q151" s="2" t="s">
        <v>598</v>
      </c>
      <c r="R151" s="2" t="s">
        <v>598</v>
      </c>
      <c r="S151" s="2" t="s">
        <v>598</v>
      </c>
      <c r="T151" s="2" t="s">
        <v>598</v>
      </c>
      <c r="U151" s="2" t="s">
        <v>598</v>
      </c>
      <c r="V151" s="2" t="s">
        <v>598</v>
      </c>
      <c r="W151" s="2" t="s">
        <v>598</v>
      </c>
      <c r="X151" s="2" t="s">
        <v>598</v>
      </c>
      <c r="Y151" s="2" t="s">
        <v>598</v>
      </c>
      <c r="Z151" s="2" t="s">
        <v>598</v>
      </c>
      <c r="AA151" s="2" t="s">
        <v>598</v>
      </c>
      <c r="AB151" s="2" t="s">
        <v>598</v>
      </c>
      <c r="AC151" s="2" t="s">
        <v>598</v>
      </c>
      <c r="AD151" s="2" t="s">
        <v>598</v>
      </c>
      <c r="AE151" s="2" t="s">
        <v>598</v>
      </c>
      <c r="AF151" s="2" t="s">
        <v>598</v>
      </c>
      <c r="AG151" s="2" t="s">
        <v>598</v>
      </c>
      <c r="AJ151" s="20">
        <f t="shared" si="10"/>
        <v>0</v>
      </c>
      <c r="AK151" s="20"/>
      <c r="AL151" s="20">
        <f t="shared" si="11"/>
        <v>0</v>
      </c>
      <c r="AM151" s="20" t="str">
        <f t="shared" si="12"/>
        <v/>
      </c>
      <c r="AN151" s="92" t="str">
        <f t="shared" si="13"/>
        <v/>
      </c>
      <c r="AQ151" s="2">
        <f t="shared" si="14"/>
        <v>0</v>
      </c>
    </row>
    <row r="152" spans="1:43" ht="15" customHeight="1" x14ac:dyDescent="0.25">
      <c r="A152" s="2" t="s">
        <v>217</v>
      </c>
      <c r="B152" s="2" t="s">
        <v>218</v>
      </c>
      <c r="C152" s="2">
        <v>2014</v>
      </c>
      <c r="D152" s="2">
        <v>390.21100000000001</v>
      </c>
      <c r="E152" s="2">
        <v>66.242999999999995</v>
      </c>
      <c r="F152" s="2" t="s">
        <v>598</v>
      </c>
      <c r="G152" s="2" t="s">
        <v>598</v>
      </c>
      <c r="H152" s="2" t="s">
        <v>598</v>
      </c>
      <c r="I152" s="2">
        <v>539.27800000000002</v>
      </c>
      <c r="J152" s="2" t="s">
        <v>598</v>
      </c>
      <c r="K152" s="2">
        <v>3.6549999999999998</v>
      </c>
      <c r="L152" s="2" t="s">
        <v>598</v>
      </c>
      <c r="M152" s="2">
        <v>1.5629999999999999</v>
      </c>
      <c r="N152" s="2" t="s">
        <v>598</v>
      </c>
      <c r="O152" s="2" t="s">
        <v>598</v>
      </c>
      <c r="P152" s="2" t="s">
        <v>598</v>
      </c>
      <c r="Q152" s="2" t="s">
        <v>598</v>
      </c>
      <c r="R152" s="2" t="s">
        <v>598</v>
      </c>
      <c r="S152" s="2" t="s">
        <v>598</v>
      </c>
      <c r="T152" s="2" t="s">
        <v>598</v>
      </c>
      <c r="U152" s="2">
        <v>436.68799999999999</v>
      </c>
      <c r="V152" s="2" t="s">
        <v>8</v>
      </c>
      <c r="W152" s="2" t="s">
        <v>598</v>
      </c>
      <c r="X152" s="2" t="s">
        <v>598</v>
      </c>
      <c r="Y152" s="2" t="s">
        <v>598</v>
      </c>
      <c r="Z152" s="2" t="s">
        <v>598</v>
      </c>
      <c r="AA152" s="2" t="s">
        <v>598</v>
      </c>
      <c r="AB152" s="2" t="s">
        <v>598</v>
      </c>
      <c r="AC152" s="2" t="s">
        <v>598</v>
      </c>
      <c r="AD152" s="2" t="s">
        <v>598</v>
      </c>
      <c r="AE152" s="2" t="s">
        <v>598</v>
      </c>
      <c r="AF152" s="2" t="s">
        <v>598</v>
      </c>
      <c r="AG152" s="2">
        <v>97.372</v>
      </c>
      <c r="AJ152" s="20">
        <f t="shared" si="10"/>
        <v>539.27800000000002</v>
      </c>
      <c r="AK152" s="20"/>
      <c r="AL152" s="20">
        <f t="shared" si="11"/>
        <v>390.21100000000001</v>
      </c>
      <c r="AM152" s="20">
        <f t="shared" si="12"/>
        <v>66.242999999999995</v>
      </c>
      <c r="AN152" s="92">
        <f t="shared" si="13"/>
        <v>0.84641687589703263</v>
      </c>
      <c r="AQ152" s="2">
        <f t="shared" si="14"/>
        <v>441.90600000000001</v>
      </c>
    </row>
    <row r="153" spans="1:43" ht="15" customHeight="1" x14ac:dyDescent="0.2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T153" s="2" t="s">
        <v>599</v>
      </c>
      <c r="U153" s="2" t="s">
        <v>599</v>
      </c>
      <c r="V153" s="2" t="s">
        <v>599</v>
      </c>
      <c r="W153" s="2" t="s">
        <v>599</v>
      </c>
      <c r="X153" s="2" t="s">
        <v>599</v>
      </c>
      <c r="Y153" s="2" t="s">
        <v>599</v>
      </c>
      <c r="Z153" s="2" t="s">
        <v>599</v>
      </c>
      <c r="AA153" s="2" t="s">
        <v>599</v>
      </c>
      <c r="AB153" s="2" t="s">
        <v>599</v>
      </c>
      <c r="AC153" s="2" t="s">
        <v>599</v>
      </c>
      <c r="AD153" s="2" t="s">
        <v>599</v>
      </c>
      <c r="AE153" s="2" t="s">
        <v>599</v>
      </c>
      <c r="AF153" s="2" t="s">
        <v>599</v>
      </c>
      <c r="AG153" s="2" t="s">
        <v>599</v>
      </c>
      <c r="AJ153" s="20">
        <f t="shared" si="10"/>
        <v>0</v>
      </c>
      <c r="AK153" s="20"/>
      <c r="AL153" s="20">
        <f t="shared" si="11"/>
        <v>0</v>
      </c>
      <c r="AM153" s="20" t="str">
        <f t="shared" si="12"/>
        <v/>
      </c>
      <c r="AN153" s="92" t="str">
        <f t="shared" si="13"/>
        <v/>
      </c>
      <c r="AQ153" s="2">
        <f t="shared" si="14"/>
        <v>0</v>
      </c>
    </row>
    <row r="154" spans="1:43" ht="15" customHeight="1" x14ac:dyDescent="0.25">
      <c r="A154" s="2" t="s">
        <v>221</v>
      </c>
      <c r="B154" s="2" t="s">
        <v>222</v>
      </c>
      <c r="C154" s="2">
        <v>2014</v>
      </c>
      <c r="D154" s="2" t="s">
        <v>598</v>
      </c>
      <c r="E154" s="2" t="s">
        <v>598</v>
      </c>
      <c r="F154" s="2" t="s">
        <v>598</v>
      </c>
      <c r="G154" s="2" t="s">
        <v>598</v>
      </c>
      <c r="H154" s="2" t="s">
        <v>598</v>
      </c>
      <c r="I154" s="2" t="s">
        <v>598</v>
      </c>
      <c r="J154" s="2" t="s">
        <v>598</v>
      </c>
      <c r="K154" s="2" t="s">
        <v>598</v>
      </c>
      <c r="L154" s="2" t="s">
        <v>598</v>
      </c>
      <c r="M154" s="2" t="s">
        <v>598</v>
      </c>
      <c r="N154" s="2" t="s">
        <v>598</v>
      </c>
      <c r="O154" s="2" t="s">
        <v>598</v>
      </c>
      <c r="P154" s="2" t="s">
        <v>598</v>
      </c>
      <c r="Q154" s="2" t="s">
        <v>598</v>
      </c>
      <c r="R154" s="2" t="s">
        <v>598</v>
      </c>
      <c r="S154" s="2" t="s">
        <v>598</v>
      </c>
      <c r="T154" s="2" t="s">
        <v>598</v>
      </c>
      <c r="U154" s="2" t="s">
        <v>598</v>
      </c>
      <c r="V154" s="2" t="s">
        <v>598</v>
      </c>
      <c r="W154" s="2" t="s">
        <v>598</v>
      </c>
      <c r="X154" s="2" t="s">
        <v>598</v>
      </c>
      <c r="Y154" s="2" t="s">
        <v>598</v>
      </c>
      <c r="Z154" s="2" t="s">
        <v>598</v>
      </c>
      <c r="AA154" s="2" t="s">
        <v>598</v>
      </c>
      <c r="AB154" s="2" t="s">
        <v>598</v>
      </c>
      <c r="AC154" s="2" t="s">
        <v>598</v>
      </c>
      <c r="AD154" s="2" t="s">
        <v>598</v>
      </c>
      <c r="AE154" s="2" t="s">
        <v>598</v>
      </c>
      <c r="AF154" s="2" t="s">
        <v>598</v>
      </c>
      <c r="AG154" s="2" t="s">
        <v>598</v>
      </c>
      <c r="AJ154" s="20">
        <f t="shared" si="10"/>
        <v>0</v>
      </c>
      <c r="AK154" s="20"/>
      <c r="AL154" s="20">
        <f t="shared" si="11"/>
        <v>0</v>
      </c>
      <c r="AM154" s="20" t="str">
        <f t="shared" si="12"/>
        <v/>
      </c>
      <c r="AN154" s="92" t="str">
        <f t="shared" si="13"/>
        <v/>
      </c>
      <c r="AQ154" s="2">
        <f t="shared" si="14"/>
        <v>0</v>
      </c>
    </row>
    <row r="155" spans="1:43" ht="15" customHeight="1" x14ac:dyDescent="0.25">
      <c r="A155" s="2" t="s">
        <v>223</v>
      </c>
      <c r="B155" s="2" t="s">
        <v>224</v>
      </c>
      <c r="C155" s="2">
        <v>2014</v>
      </c>
      <c r="D155" s="2">
        <v>514.52</v>
      </c>
      <c r="E155" s="2">
        <v>122.715</v>
      </c>
      <c r="F155" s="2" t="s">
        <v>598</v>
      </c>
      <c r="G155" s="2" t="s">
        <v>598</v>
      </c>
      <c r="H155" s="2" t="s">
        <v>598</v>
      </c>
      <c r="I155" s="2">
        <v>695.05100000000004</v>
      </c>
      <c r="J155" s="2" t="s">
        <v>598</v>
      </c>
      <c r="K155" s="2" t="s">
        <v>598</v>
      </c>
      <c r="L155" s="2" t="s">
        <v>598</v>
      </c>
      <c r="M155" s="2" t="s">
        <v>598</v>
      </c>
      <c r="N155" s="2">
        <v>27.254000000000001</v>
      </c>
      <c r="O155" s="2" t="s">
        <v>598</v>
      </c>
      <c r="P155" s="2">
        <v>203.27799999999999</v>
      </c>
      <c r="Q155" s="2">
        <v>56.506999999999998</v>
      </c>
      <c r="R155" s="2">
        <v>71.745000000000005</v>
      </c>
      <c r="S155" s="2">
        <v>37.533999999999999</v>
      </c>
      <c r="T155" s="2" t="s">
        <v>598</v>
      </c>
      <c r="U155" s="2" t="s">
        <v>598</v>
      </c>
      <c r="V155" s="2" t="s">
        <v>8</v>
      </c>
      <c r="W155" s="2" t="s">
        <v>598</v>
      </c>
      <c r="X155" s="2" t="s">
        <v>598</v>
      </c>
      <c r="Y155" s="2" t="s">
        <v>598</v>
      </c>
      <c r="Z155" s="2">
        <v>181.36500000000001</v>
      </c>
      <c r="AA155" s="2" t="s">
        <v>598</v>
      </c>
      <c r="AB155" s="2" t="s">
        <v>598</v>
      </c>
      <c r="AC155" s="2" t="s">
        <v>598</v>
      </c>
      <c r="AD155" s="2">
        <v>42.768000000000001</v>
      </c>
      <c r="AE155" s="2" t="s">
        <v>598</v>
      </c>
      <c r="AF155" s="2" t="s">
        <v>598</v>
      </c>
      <c r="AG155" s="2">
        <v>74.599999999999994</v>
      </c>
      <c r="AJ155" s="20">
        <f t="shared" si="10"/>
        <v>695.05100000000004</v>
      </c>
      <c r="AK155" s="20"/>
      <c r="AL155" s="20">
        <f t="shared" si="11"/>
        <v>514.52</v>
      </c>
      <c r="AM155" s="20">
        <f t="shared" si="12"/>
        <v>122.715</v>
      </c>
      <c r="AN155" s="92">
        <f t="shared" si="13"/>
        <v>0.91681761482250934</v>
      </c>
      <c r="AQ155" s="2">
        <f t="shared" si="14"/>
        <v>620.45100000000002</v>
      </c>
    </row>
    <row r="156" spans="1:43" ht="15" customHeight="1" x14ac:dyDescent="0.25">
      <c r="A156" s="2" t="s">
        <v>223</v>
      </c>
      <c r="B156" s="2" t="s">
        <v>225</v>
      </c>
      <c r="C156" s="2">
        <v>2014</v>
      </c>
      <c r="D156" s="2" t="s">
        <v>598</v>
      </c>
      <c r="E156" s="2" t="s">
        <v>598</v>
      </c>
      <c r="F156" s="2" t="s">
        <v>598</v>
      </c>
      <c r="G156" s="2" t="s">
        <v>598</v>
      </c>
      <c r="H156" s="2" t="s">
        <v>598</v>
      </c>
      <c r="I156" s="2" t="s">
        <v>598</v>
      </c>
      <c r="J156" s="2" t="s">
        <v>598</v>
      </c>
      <c r="K156" s="2" t="s">
        <v>598</v>
      </c>
      <c r="L156" s="2" t="s">
        <v>598</v>
      </c>
      <c r="M156" s="2" t="s">
        <v>598</v>
      </c>
      <c r="N156" s="2" t="s">
        <v>598</v>
      </c>
      <c r="O156" s="2" t="s">
        <v>598</v>
      </c>
      <c r="P156" s="2" t="s">
        <v>598</v>
      </c>
      <c r="Q156" s="2" t="s">
        <v>598</v>
      </c>
      <c r="R156" s="2" t="s">
        <v>598</v>
      </c>
      <c r="S156" s="2" t="s">
        <v>598</v>
      </c>
      <c r="T156" s="2" t="s">
        <v>598</v>
      </c>
      <c r="U156" s="2" t="s">
        <v>598</v>
      </c>
      <c r="V156" s="2" t="s">
        <v>598</v>
      </c>
      <c r="W156" s="2" t="s">
        <v>598</v>
      </c>
      <c r="X156" s="2" t="s">
        <v>598</v>
      </c>
      <c r="Y156" s="2" t="s">
        <v>598</v>
      </c>
      <c r="Z156" s="2" t="s">
        <v>598</v>
      </c>
      <c r="AA156" s="2" t="s">
        <v>598</v>
      </c>
      <c r="AB156" s="2" t="s">
        <v>598</v>
      </c>
      <c r="AC156" s="2" t="s">
        <v>598</v>
      </c>
      <c r="AD156" s="2" t="s">
        <v>598</v>
      </c>
      <c r="AE156" s="2" t="s">
        <v>598</v>
      </c>
      <c r="AF156" s="2" t="s">
        <v>598</v>
      </c>
      <c r="AG156" s="2" t="s">
        <v>598</v>
      </c>
      <c r="AJ156" s="20">
        <f t="shared" si="10"/>
        <v>0</v>
      </c>
      <c r="AK156" s="20"/>
      <c r="AL156" s="20">
        <f t="shared" si="11"/>
        <v>0</v>
      </c>
      <c r="AM156" s="20" t="str">
        <f t="shared" si="12"/>
        <v/>
      </c>
      <c r="AN156" s="92" t="str">
        <f t="shared" si="13"/>
        <v/>
      </c>
      <c r="AQ156" s="2">
        <f t="shared" si="14"/>
        <v>0</v>
      </c>
    </row>
    <row r="157" spans="1:43" ht="15" customHeight="1" x14ac:dyDescent="0.25">
      <c r="A157" s="2" t="s">
        <v>226</v>
      </c>
      <c r="B157" s="2" t="s">
        <v>227</v>
      </c>
      <c r="C157" s="2">
        <v>2014</v>
      </c>
      <c r="D157" s="2" t="s">
        <v>598</v>
      </c>
      <c r="E157" s="2" t="s">
        <v>598</v>
      </c>
      <c r="F157" s="2" t="s">
        <v>598</v>
      </c>
      <c r="G157" s="2" t="s">
        <v>598</v>
      </c>
      <c r="H157" s="2" t="s">
        <v>598</v>
      </c>
      <c r="I157" s="2" t="s">
        <v>598</v>
      </c>
      <c r="J157" s="2" t="s">
        <v>598</v>
      </c>
      <c r="K157" s="2" t="s">
        <v>598</v>
      </c>
      <c r="L157" s="2" t="s">
        <v>598</v>
      </c>
      <c r="M157" s="2" t="s">
        <v>598</v>
      </c>
      <c r="N157" s="2" t="s">
        <v>598</v>
      </c>
      <c r="O157" s="2" t="s">
        <v>598</v>
      </c>
      <c r="P157" s="2" t="s">
        <v>598</v>
      </c>
      <c r="Q157" s="2" t="s">
        <v>598</v>
      </c>
      <c r="R157" s="2" t="s">
        <v>598</v>
      </c>
      <c r="S157" s="2" t="s">
        <v>598</v>
      </c>
      <c r="T157" s="2" t="s">
        <v>598</v>
      </c>
      <c r="U157" s="2" t="s">
        <v>598</v>
      </c>
      <c r="V157" s="2" t="s">
        <v>598</v>
      </c>
      <c r="W157" s="2" t="s">
        <v>598</v>
      </c>
      <c r="X157" s="2" t="s">
        <v>598</v>
      </c>
      <c r="Y157" s="2" t="s">
        <v>598</v>
      </c>
      <c r="Z157" s="2" t="s">
        <v>598</v>
      </c>
      <c r="AA157" s="2" t="s">
        <v>598</v>
      </c>
      <c r="AB157" s="2" t="s">
        <v>598</v>
      </c>
      <c r="AC157" s="2" t="s">
        <v>598</v>
      </c>
      <c r="AD157" s="2" t="s">
        <v>598</v>
      </c>
      <c r="AE157" s="2" t="s">
        <v>598</v>
      </c>
      <c r="AF157" s="2" t="s">
        <v>598</v>
      </c>
      <c r="AG157" s="2" t="s">
        <v>598</v>
      </c>
      <c r="AJ157" s="20">
        <f t="shared" si="10"/>
        <v>0</v>
      </c>
      <c r="AK157" s="20"/>
      <c r="AL157" s="20">
        <f t="shared" si="11"/>
        <v>0</v>
      </c>
      <c r="AM157" s="20" t="str">
        <f t="shared" si="12"/>
        <v/>
      </c>
      <c r="AN157" s="92" t="str">
        <f t="shared" si="13"/>
        <v/>
      </c>
      <c r="AQ157" s="2">
        <f t="shared" si="14"/>
        <v>0</v>
      </c>
    </row>
    <row r="158" spans="1:43" ht="15" customHeight="1" x14ac:dyDescent="0.25">
      <c r="A158" s="2" t="s">
        <v>228</v>
      </c>
      <c r="B158" s="2" t="s">
        <v>229</v>
      </c>
      <c r="C158" s="2">
        <v>2014</v>
      </c>
      <c r="D158" s="2" t="s">
        <v>598</v>
      </c>
      <c r="E158" s="2" t="s">
        <v>598</v>
      </c>
      <c r="F158" s="2" t="s">
        <v>598</v>
      </c>
      <c r="G158" s="2" t="s">
        <v>598</v>
      </c>
      <c r="H158" s="2" t="s">
        <v>598</v>
      </c>
      <c r="I158" s="2" t="s">
        <v>598</v>
      </c>
      <c r="J158" s="2" t="s">
        <v>598</v>
      </c>
      <c r="K158" s="2" t="s">
        <v>598</v>
      </c>
      <c r="L158" s="2" t="s">
        <v>598</v>
      </c>
      <c r="M158" s="2" t="s">
        <v>598</v>
      </c>
      <c r="N158" s="2" t="s">
        <v>598</v>
      </c>
      <c r="O158" s="2" t="s">
        <v>598</v>
      </c>
      <c r="P158" s="2" t="s">
        <v>598</v>
      </c>
      <c r="Q158" s="2" t="s">
        <v>598</v>
      </c>
      <c r="R158" s="2" t="s">
        <v>598</v>
      </c>
      <c r="S158" s="2" t="s">
        <v>598</v>
      </c>
      <c r="T158" s="2" t="s">
        <v>598</v>
      </c>
      <c r="U158" s="2" t="s">
        <v>598</v>
      </c>
      <c r="V158" s="2" t="s">
        <v>598</v>
      </c>
      <c r="W158" s="2" t="s">
        <v>598</v>
      </c>
      <c r="X158" s="2" t="s">
        <v>598</v>
      </c>
      <c r="Y158" s="2" t="s">
        <v>598</v>
      </c>
      <c r="Z158" s="2" t="s">
        <v>598</v>
      </c>
      <c r="AA158" s="2" t="s">
        <v>598</v>
      </c>
      <c r="AB158" s="2" t="s">
        <v>598</v>
      </c>
      <c r="AC158" s="2" t="s">
        <v>598</v>
      </c>
      <c r="AD158" s="2" t="s">
        <v>598</v>
      </c>
      <c r="AE158" s="2" t="s">
        <v>598</v>
      </c>
      <c r="AF158" s="2" t="s">
        <v>598</v>
      </c>
      <c r="AG158" s="2" t="s">
        <v>598</v>
      </c>
      <c r="AJ158" s="20">
        <f t="shared" si="10"/>
        <v>0</v>
      </c>
      <c r="AK158" s="20"/>
      <c r="AL158" s="20">
        <f t="shared" si="11"/>
        <v>0</v>
      </c>
      <c r="AM158" s="20" t="str">
        <f t="shared" si="12"/>
        <v/>
      </c>
      <c r="AN158" s="92" t="str">
        <f t="shared" si="13"/>
        <v/>
      </c>
      <c r="AQ158" s="2">
        <f t="shared" si="14"/>
        <v>0</v>
      </c>
    </row>
    <row r="159" spans="1:43" ht="15" customHeight="1" x14ac:dyDescent="0.25">
      <c r="A159" s="2" t="s">
        <v>228</v>
      </c>
      <c r="B159" s="2" t="s">
        <v>230</v>
      </c>
      <c r="C159" s="2">
        <v>2014</v>
      </c>
      <c r="D159" s="2" t="s">
        <v>598</v>
      </c>
      <c r="E159" s="2" t="s">
        <v>598</v>
      </c>
      <c r="F159" s="2" t="s">
        <v>598</v>
      </c>
      <c r="G159" s="2" t="s">
        <v>598</v>
      </c>
      <c r="H159" s="2" t="s">
        <v>598</v>
      </c>
      <c r="I159" s="2" t="s">
        <v>598</v>
      </c>
      <c r="J159" s="2" t="s">
        <v>598</v>
      </c>
      <c r="K159" s="2" t="s">
        <v>598</v>
      </c>
      <c r="L159" s="2" t="s">
        <v>598</v>
      </c>
      <c r="M159" s="2" t="s">
        <v>598</v>
      </c>
      <c r="N159" s="2" t="s">
        <v>598</v>
      </c>
      <c r="O159" s="2" t="s">
        <v>598</v>
      </c>
      <c r="P159" s="2" t="s">
        <v>598</v>
      </c>
      <c r="Q159" s="2" t="s">
        <v>598</v>
      </c>
      <c r="R159" s="2" t="s">
        <v>598</v>
      </c>
      <c r="S159" s="2" t="s">
        <v>598</v>
      </c>
      <c r="T159" s="2" t="s">
        <v>598</v>
      </c>
      <c r="U159" s="2" t="s">
        <v>598</v>
      </c>
      <c r="V159" s="2" t="s">
        <v>598</v>
      </c>
      <c r="W159" s="2" t="s">
        <v>598</v>
      </c>
      <c r="X159" s="2" t="s">
        <v>598</v>
      </c>
      <c r="Y159" s="2" t="s">
        <v>598</v>
      </c>
      <c r="Z159" s="2" t="s">
        <v>598</v>
      </c>
      <c r="AA159" s="2" t="s">
        <v>598</v>
      </c>
      <c r="AB159" s="2" t="s">
        <v>598</v>
      </c>
      <c r="AC159" s="2" t="s">
        <v>598</v>
      </c>
      <c r="AD159" s="2" t="s">
        <v>598</v>
      </c>
      <c r="AE159" s="2" t="s">
        <v>598</v>
      </c>
      <c r="AF159" s="2" t="s">
        <v>598</v>
      </c>
      <c r="AG159" s="2" t="s">
        <v>598</v>
      </c>
      <c r="AJ159" s="20">
        <f t="shared" si="10"/>
        <v>0</v>
      </c>
      <c r="AK159" s="20"/>
      <c r="AL159" s="20">
        <f t="shared" si="11"/>
        <v>0</v>
      </c>
      <c r="AM159" s="20" t="str">
        <f t="shared" si="12"/>
        <v/>
      </c>
      <c r="AN159" s="92" t="str">
        <f t="shared" si="13"/>
        <v/>
      </c>
      <c r="AQ159" s="2">
        <f t="shared" si="14"/>
        <v>0</v>
      </c>
    </row>
    <row r="160" spans="1:43" ht="15" customHeight="1" x14ac:dyDescent="0.25">
      <c r="A160" s="2" t="s">
        <v>228</v>
      </c>
      <c r="B160" s="2" t="s">
        <v>231</v>
      </c>
      <c r="C160" s="2">
        <v>2014</v>
      </c>
      <c r="D160" s="2" t="s">
        <v>598</v>
      </c>
      <c r="E160" s="2" t="s">
        <v>598</v>
      </c>
      <c r="F160" s="2" t="s">
        <v>598</v>
      </c>
      <c r="G160" s="2" t="s">
        <v>598</v>
      </c>
      <c r="H160" s="2" t="s">
        <v>598</v>
      </c>
      <c r="I160" s="2" t="s">
        <v>598</v>
      </c>
      <c r="J160" s="2" t="s">
        <v>598</v>
      </c>
      <c r="K160" s="2" t="s">
        <v>598</v>
      </c>
      <c r="L160" s="2" t="s">
        <v>598</v>
      </c>
      <c r="M160" s="2" t="s">
        <v>598</v>
      </c>
      <c r="N160" s="2" t="s">
        <v>598</v>
      </c>
      <c r="O160" s="2" t="s">
        <v>598</v>
      </c>
      <c r="P160" s="2" t="s">
        <v>598</v>
      </c>
      <c r="Q160" s="2" t="s">
        <v>598</v>
      </c>
      <c r="R160" s="2" t="s">
        <v>598</v>
      </c>
      <c r="S160" s="2" t="s">
        <v>598</v>
      </c>
      <c r="T160" s="2" t="s">
        <v>598</v>
      </c>
      <c r="U160" s="2" t="s">
        <v>598</v>
      </c>
      <c r="V160" s="2" t="s">
        <v>598</v>
      </c>
      <c r="W160" s="2" t="s">
        <v>598</v>
      </c>
      <c r="X160" s="2" t="s">
        <v>598</v>
      </c>
      <c r="Y160" s="2" t="s">
        <v>598</v>
      </c>
      <c r="Z160" s="2" t="s">
        <v>598</v>
      </c>
      <c r="AA160" s="2" t="s">
        <v>598</v>
      </c>
      <c r="AB160" s="2" t="s">
        <v>598</v>
      </c>
      <c r="AC160" s="2" t="s">
        <v>598</v>
      </c>
      <c r="AD160" s="2" t="s">
        <v>598</v>
      </c>
      <c r="AE160" s="2" t="s">
        <v>598</v>
      </c>
      <c r="AF160" s="2" t="s">
        <v>598</v>
      </c>
      <c r="AG160" s="2" t="s">
        <v>598</v>
      </c>
      <c r="AJ160" s="20">
        <f t="shared" si="10"/>
        <v>0</v>
      </c>
      <c r="AK160" s="20"/>
      <c r="AL160" s="20">
        <f t="shared" si="11"/>
        <v>0</v>
      </c>
      <c r="AM160" s="20" t="str">
        <f t="shared" si="12"/>
        <v/>
      </c>
      <c r="AN160" s="92" t="str">
        <f t="shared" si="13"/>
        <v/>
      </c>
      <c r="AQ160" s="2">
        <f t="shared" si="14"/>
        <v>0</v>
      </c>
    </row>
    <row r="161" spans="1:43" ht="15" customHeight="1" x14ac:dyDescent="0.25">
      <c r="A161" s="2" t="s">
        <v>228</v>
      </c>
      <c r="B161" s="2" t="s">
        <v>232</v>
      </c>
      <c r="C161" s="2">
        <v>2014</v>
      </c>
      <c r="D161" s="2">
        <v>66.099999999999994</v>
      </c>
      <c r="E161" s="2">
        <v>7.25</v>
      </c>
      <c r="F161" s="2" t="s">
        <v>598</v>
      </c>
      <c r="G161" s="2" t="s">
        <v>598</v>
      </c>
      <c r="H161" s="2" t="s">
        <v>598</v>
      </c>
      <c r="I161" s="2">
        <v>98.5</v>
      </c>
      <c r="J161" s="2" t="s">
        <v>598</v>
      </c>
      <c r="K161" s="2" t="s">
        <v>598</v>
      </c>
      <c r="L161" s="2" t="s">
        <v>598</v>
      </c>
      <c r="M161" s="2" t="s">
        <v>598</v>
      </c>
      <c r="N161" s="2" t="s">
        <v>598</v>
      </c>
      <c r="O161" s="2" t="s">
        <v>598</v>
      </c>
      <c r="P161" s="2">
        <v>49.2</v>
      </c>
      <c r="Q161" s="2">
        <v>29.5</v>
      </c>
      <c r="R161" s="2">
        <v>19.8</v>
      </c>
      <c r="S161" s="2" t="s">
        <v>598</v>
      </c>
      <c r="T161" s="2" t="s">
        <v>598</v>
      </c>
      <c r="U161" s="2" t="s">
        <v>598</v>
      </c>
      <c r="V161" s="2" t="s">
        <v>8</v>
      </c>
      <c r="W161" s="2" t="s">
        <v>598</v>
      </c>
      <c r="X161" s="2" t="s">
        <v>598</v>
      </c>
      <c r="Y161" s="2" t="s">
        <v>598</v>
      </c>
      <c r="Z161" s="2" t="s">
        <v>598</v>
      </c>
      <c r="AA161" s="2" t="s">
        <v>598</v>
      </c>
      <c r="AB161" s="2" t="s">
        <v>598</v>
      </c>
      <c r="AC161" s="2" t="s">
        <v>598</v>
      </c>
      <c r="AD161" s="2" t="s">
        <v>598</v>
      </c>
      <c r="AE161" s="2" t="s">
        <v>598</v>
      </c>
      <c r="AF161" s="2" t="s">
        <v>598</v>
      </c>
      <c r="AG161" s="2" t="s">
        <v>598</v>
      </c>
      <c r="AJ161" s="20">
        <f t="shared" si="10"/>
        <v>98.5</v>
      </c>
      <c r="AK161" s="20"/>
      <c r="AL161" s="20">
        <f t="shared" si="11"/>
        <v>66.099999999999994</v>
      </c>
      <c r="AM161" s="20">
        <f t="shared" si="12"/>
        <v>7.25</v>
      </c>
      <c r="AN161" s="92">
        <f t="shared" si="13"/>
        <v>0.74467005076142123</v>
      </c>
      <c r="AQ161" s="2">
        <f t="shared" si="14"/>
        <v>98.5</v>
      </c>
    </row>
    <row r="162" spans="1:43" ht="15" customHeight="1" x14ac:dyDescent="0.25">
      <c r="A162" s="2" t="s">
        <v>233</v>
      </c>
      <c r="B162" s="2" t="s">
        <v>234</v>
      </c>
      <c r="C162" s="2">
        <v>2014</v>
      </c>
      <c r="D162" s="2" t="s">
        <v>598</v>
      </c>
      <c r="E162" s="2" t="s">
        <v>598</v>
      </c>
      <c r="F162" s="2" t="s">
        <v>598</v>
      </c>
      <c r="G162" s="2" t="s">
        <v>598</v>
      </c>
      <c r="H162" s="2" t="s">
        <v>598</v>
      </c>
      <c r="I162" s="2" t="s">
        <v>598</v>
      </c>
      <c r="J162" s="2" t="s">
        <v>598</v>
      </c>
      <c r="K162" s="2" t="s">
        <v>598</v>
      </c>
      <c r="L162" s="2" t="s">
        <v>598</v>
      </c>
      <c r="M162" s="2" t="s">
        <v>598</v>
      </c>
      <c r="N162" s="2" t="s">
        <v>598</v>
      </c>
      <c r="O162" s="2" t="s">
        <v>598</v>
      </c>
      <c r="P162" s="2" t="s">
        <v>598</v>
      </c>
      <c r="Q162" s="2" t="s">
        <v>598</v>
      </c>
      <c r="R162" s="2" t="s">
        <v>598</v>
      </c>
      <c r="S162" s="2" t="s">
        <v>598</v>
      </c>
      <c r="T162" s="2" t="s">
        <v>598</v>
      </c>
      <c r="U162" s="2" t="s">
        <v>598</v>
      </c>
      <c r="V162" s="2" t="s">
        <v>598</v>
      </c>
      <c r="W162" s="2" t="s">
        <v>598</v>
      </c>
      <c r="X162" s="2" t="s">
        <v>598</v>
      </c>
      <c r="Y162" s="2" t="s">
        <v>598</v>
      </c>
      <c r="Z162" s="2" t="s">
        <v>598</v>
      </c>
      <c r="AA162" s="2" t="s">
        <v>598</v>
      </c>
      <c r="AB162" s="2" t="s">
        <v>598</v>
      </c>
      <c r="AC162" s="2" t="s">
        <v>598</v>
      </c>
      <c r="AD162" s="2" t="s">
        <v>598</v>
      </c>
      <c r="AE162" s="2" t="s">
        <v>598</v>
      </c>
      <c r="AF162" s="2" t="s">
        <v>598</v>
      </c>
      <c r="AG162" s="2" t="s">
        <v>598</v>
      </c>
      <c r="AJ162" s="20">
        <f t="shared" si="10"/>
        <v>0</v>
      </c>
      <c r="AK162" s="20"/>
      <c r="AL162" s="20">
        <f t="shared" si="11"/>
        <v>0</v>
      </c>
      <c r="AM162" s="20" t="str">
        <f t="shared" si="12"/>
        <v/>
      </c>
      <c r="AN162" s="92" t="str">
        <f t="shared" si="13"/>
        <v/>
      </c>
      <c r="AQ162" s="2">
        <f t="shared" si="14"/>
        <v>0</v>
      </c>
    </row>
    <row r="163" spans="1:43" ht="15" customHeight="1" x14ac:dyDescent="0.25">
      <c r="A163" s="2" t="s">
        <v>233</v>
      </c>
      <c r="B163" s="2" t="s">
        <v>235</v>
      </c>
      <c r="C163" s="2">
        <v>2014</v>
      </c>
      <c r="D163" s="2" t="s">
        <v>598</v>
      </c>
      <c r="E163" s="2" t="s">
        <v>598</v>
      </c>
      <c r="F163" s="2" t="s">
        <v>598</v>
      </c>
      <c r="G163" s="2" t="s">
        <v>598</v>
      </c>
      <c r="H163" s="2" t="s">
        <v>598</v>
      </c>
      <c r="I163" s="2" t="s">
        <v>598</v>
      </c>
      <c r="J163" s="2" t="s">
        <v>598</v>
      </c>
      <c r="K163" s="2" t="s">
        <v>598</v>
      </c>
      <c r="L163" s="2" t="s">
        <v>598</v>
      </c>
      <c r="M163" s="2" t="s">
        <v>598</v>
      </c>
      <c r="N163" s="2" t="s">
        <v>598</v>
      </c>
      <c r="O163" s="2" t="s">
        <v>598</v>
      </c>
      <c r="P163" s="2" t="s">
        <v>598</v>
      </c>
      <c r="Q163" s="2" t="s">
        <v>598</v>
      </c>
      <c r="R163" s="2" t="s">
        <v>598</v>
      </c>
      <c r="S163" s="2" t="s">
        <v>598</v>
      </c>
      <c r="T163" s="2" t="s">
        <v>598</v>
      </c>
      <c r="U163" s="2" t="s">
        <v>598</v>
      </c>
      <c r="V163" s="2" t="s">
        <v>598</v>
      </c>
      <c r="W163" s="2" t="s">
        <v>598</v>
      </c>
      <c r="X163" s="2" t="s">
        <v>598</v>
      </c>
      <c r="Y163" s="2" t="s">
        <v>598</v>
      </c>
      <c r="Z163" s="2" t="s">
        <v>598</v>
      </c>
      <c r="AA163" s="2" t="s">
        <v>598</v>
      </c>
      <c r="AB163" s="2" t="s">
        <v>598</v>
      </c>
      <c r="AC163" s="2" t="s">
        <v>598</v>
      </c>
      <c r="AD163" s="2" t="s">
        <v>598</v>
      </c>
      <c r="AE163" s="2" t="s">
        <v>598</v>
      </c>
      <c r="AF163" s="2" t="s">
        <v>598</v>
      </c>
      <c r="AG163" s="2" t="s">
        <v>598</v>
      </c>
      <c r="AJ163" s="20">
        <f t="shared" si="10"/>
        <v>0</v>
      </c>
      <c r="AK163" s="20"/>
      <c r="AL163" s="20">
        <f t="shared" si="11"/>
        <v>0</v>
      </c>
      <c r="AM163" s="20" t="str">
        <f t="shared" si="12"/>
        <v/>
      </c>
      <c r="AN163" s="92" t="str">
        <f t="shared" si="13"/>
        <v/>
      </c>
      <c r="AQ163" s="2">
        <f t="shared" si="14"/>
        <v>0</v>
      </c>
    </row>
    <row r="164" spans="1:43" ht="15" customHeight="1" x14ac:dyDescent="0.25">
      <c r="A164" s="2" t="s">
        <v>236</v>
      </c>
      <c r="B164" s="2" t="s">
        <v>237</v>
      </c>
      <c r="C164" s="2">
        <v>2014</v>
      </c>
      <c r="D164" s="2">
        <v>140.59200000000001</v>
      </c>
      <c r="E164" s="2">
        <v>42.389000000000003</v>
      </c>
      <c r="F164" s="2" t="s">
        <v>598</v>
      </c>
      <c r="G164" s="2" t="s">
        <v>598</v>
      </c>
      <c r="H164" s="2" t="s">
        <v>598</v>
      </c>
      <c r="I164" s="2">
        <v>243.73099999999999</v>
      </c>
      <c r="J164" s="2" t="s">
        <v>598</v>
      </c>
      <c r="K164" s="2">
        <v>0.75600000000000001</v>
      </c>
      <c r="L164" s="2" t="s">
        <v>598</v>
      </c>
      <c r="M164" s="2" t="s">
        <v>598</v>
      </c>
      <c r="N164" s="2" t="s">
        <v>598</v>
      </c>
      <c r="O164" s="2" t="s">
        <v>598</v>
      </c>
      <c r="P164" s="2" t="s">
        <v>598</v>
      </c>
      <c r="Q164" s="2" t="s">
        <v>598</v>
      </c>
      <c r="R164" s="2" t="s">
        <v>598</v>
      </c>
      <c r="S164" s="2" t="s">
        <v>598</v>
      </c>
      <c r="T164" s="2" t="s">
        <v>598</v>
      </c>
      <c r="U164" s="2" t="s">
        <v>598</v>
      </c>
      <c r="V164" s="2" t="s">
        <v>8</v>
      </c>
      <c r="W164" s="2" t="s">
        <v>598</v>
      </c>
      <c r="X164" s="2" t="s">
        <v>598</v>
      </c>
      <c r="Y164" s="2" t="s">
        <v>598</v>
      </c>
      <c r="Z164" s="2">
        <v>57.698</v>
      </c>
      <c r="AA164" s="2" t="s">
        <v>598</v>
      </c>
      <c r="AB164" s="2" t="s">
        <v>598</v>
      </c>
      <c r="AC164" s="2" t="s">
        <v>598</v>
      </c>
      <c r="AD164" s="2" t="s">
        <v>598</v>
      </c>
      <c r="AE164" s="2">
        <v>167.09700000000001</v>
      </c>
      <c r="AF164" s="2" t="s">
        <v>598</v>
      </c>
      <c r="AG164" s="2">
        <v>18.18</v>
      </c>
      <c r="AJ164" s="20">
        <f t="shared" si="10"/>
        <v>243.73100000000002</v>
      </c>
      <c r="AK164" s="20"/>
      <c r="AL164" s="20">
        <f t="shared" si="11"/>
        <v>140.59200000000001</v>
      </c>
      <c r="AM164" s="20">
        <f t="shared" si="12"/>
        <v>42.389000000000003</v>
      </c>
      <c r="AN164" s="92">
        <f t="shared" si="13"/>
        <v>0.75074980203585107</v>
      </c>
      <c r="AQ164" s="2">
        <f t="shared" si="14"/>
        <v>225.55100000000002</v>
      </c>
    </row>
    <row r="165" spans="1:43" ht="15" customHeight="1" x14ac:dyDescent="0.25">
      <c r="A165" s="2" t="s">
        <v>238</v>
      </c>
      <c r="B165" s="2" t="s">
        <v>239</v>
      </c>
      <c r="C165" s="2">
        <v>2014</v>
      </c>
      <c r="D165" s="2" t="s">
        <v>598</v>
      </c>
      <c r="E165" s="2" t="s">
        <v>598</v>
      </c>
      <c r="F165" s="2" t="s">
        <v>598</v>
      </c>
      <c r="G165" s="2" t="s">
        <v>598</v>
      </c>
      <c r="H165" s="2" t="s">
        <v>598</v>
      </c>
      <c r="I165" s="2" t="s">
        <v>598</v>
      </c>
      <c r="J165" s="2" t="s">
        <v>598</v>
      </c>
      <c r="K165" s="2" t="s">
        <v>598</v>
      </c>
      <c r="L165" s="2" t="s">
        <v>598</v>
      </c>
      <c r="M165" s="2" t="s">
        <v>598</v>
      </c>
      <c r="N165" s="2" t="s">
        <v>598</v>
      </c>
      <c r="O165" s="2" t="s">
        <v>598</v>
      </c>
      <c r="P165" s="2" t="s">
        <v>598</v>
      </c>
      <c r="Q165" s="2" t="s">
        <v>598</v>
      </c>
      <c r="R165" s="2" t="s">
        <v>598</v>
      </c>
      <c r="S165" s="2" t="s">
        <v>598</v>
      </c>
      <c r="T165" s="2" t="s">
        <v>598</v>
      </c>
      <c r="U165" s="2" t="s">
        <v>598</v>
      </c>
      <c r="V165" s="2" t="s">
        <v>598</v>
      </c>
      <c r="W165" s="2" t="s">
        <v>598</v>
      </c>
      <c r="X165" s="2" t="s">
        <v>598</v>
      </c>
      <c r="Y165" s="2" t="s">
        <v>598</v>
      </c>
      <c r="Z165" s="2" t="s">
        <v>598</v>
      </c>
      <c r="AA165" s="2" t="s">
        <v>598</v>
      </c>
      <c r="AB165" s="2" t="s">
        <v>598</v>
      </c>
      <c r="AC165" s="2" t="s">
        <v>598</v>
      </c>
      <c r="AD165" s="2" t="s">
        <v>598</v>
      </c>
      <c r="AE165" s="2" t="s">
        <v>598</v>
      </c>
      <c r="AF165" s="2" t="s">
        <v>598</v>
      </c>
      <c r="AG165" s="2" t="s">
        <v>598</v>
      </c>
      <c r="AJ165" s="20">
        <f t="shared" si="10"/>
        <v>0</v>
      </c>
      <c r="AK165" s="20"/>
      <c r="AL165" s="20">
        <f t="shared" si="11"/>
        <v>0</v>
      </c>
      <c r="AM165" s="20" t="str">
        <f t="shared" si="12"/>
        <v/>
      </c>
      <c r="AN165" s="92" t="str">
        <f t="shared" si="13"/>
        <v/>
      </c>
      <c r="AQ165" s="2">
        <f t="shared" si="14"/>
        <v>0</v>
      </c>
    </row>
    <row r="166" spans="1:43" ht="15" customHeight="1" x14ac:dyDescent="0.25">
      <c r="A166" s="2" t="s">
        <v>238</v>
      </c>
      <c r="B166" s="2" t="s">
        <v>240</v>
      </c>
      <c r="C166" s="2">
        <v>2014</v>
      </c>
      <c r="D166" s="2" t="s">
        <v>598</v>
      </c>
      <c r="E166" s="2" t="s">
        <v>598</v>
      </c>
      <c r="F166" s="2" t="s">
        <v>598</v>
      </c>
      <c r="G166" s="2" t="s">
        <v>598</v>
      </c>
      <c r="H166" s="2" t="s">
        <v>598</v>
      </c>
      <c r="I166" s="2" t="s">
        <v>598</v>
      </c>
      <c r="J166" s="2" t="s">
        <v>598</v>
      </c>
      <c r="K166" s="2" t="s">
        <v>598</v>
      </c>
      <c r="L166" s="2" t="s">
        <v>598</v>
      </c>
      <c r="M166" s="2" t="s">
        <v>598</v>
      </c>
      <c r="N166" s="2" t="s">
        <v>598</v>
      </c>
      <c r="O166" s="2" t="s">
        <v>598</v>
      </c>
      <c r="P166" s="2" t="s">
        <v>598</v>
      </c>
      <c r="Q166" s="2" t="s">
        <v>598</v>
      </c>
      <c r="R166" s="2" t="s">
        <v>598</v>
      </c>
      <c r="S166" s="2" t="s">
        <v>598</v>
      </c>
      <c r="T166" s="2" t="s">
        <v>598</v>
      </c>
      <c r="U166" s="2" t="s">
        <v>598</v>
      </c>
      <c r="V166" s="2" t="s">
        <v>598</v>
      </c>
      <c r="W166" s="2" t="s">
        <v>598</v>
      </c>
      <c r="X166" s="2" t="s">
        <v>598</v>
      </c>
      <c r="Y166" s="2" t="s">
        <v>598</v>
      </c>
      <c r="Z166" s="2" t="s">
        <v>598</v>
      </c>
      <c r="AA166" s="2" t="s">
        <v>598</v>
      </c>
      <c r="AB166" s="2" t="s">
        <v>598</v>
      </c>
      <c r="AC166" s="2" t="s">
        <v>598</v>
      </c>
      <c r="AD166" s="2" t="s">
        <v>598</v>
      </c>
      <c r="AE166" s="2" t="s">
        <v>598</v>
      </c>
      <c r="AF166" s="2" t="s">
        <v>598</v>
      </c>
      <c r="AG166" s="2" t="s">
        <v>598</v>
      </c>
      <c r="AJ166" s="20">
        <f t="shared" si="10"/>
        <v>0</v>
      </c>
      <c r="AK166" s="20"/>
      <c r="AL166" s="20">
        <f t="shared" si="11"/>
        <v>0</v>
      </c>
      <c r="AM166" s="20" t="str">
        <f t="shared" si="12"/>
        <v/>
      </c>
      <c r="AN166" s="92" t="str">
        <f t="shared" si="13"/>
        <v/>
      </c>
      <c r="AQ166" s="2">
        <f t="shared" si="14"/>
        <v>0</v>
      </c>
    </row>
    <row r="167" spans="1:43" ht="15" customHeight="1" x14ac:dyDescent="0.25">
      <c r="A167" s="2" t="s">
        <v>238</v>
      </c>
      <c r="B167" s="2" t="s">
        <v>241</v>
      </c>
      <c r="C167" s="2">
        <v>2014</v>
      </c>
      <c r="D167" s="2" t="s">
        <v>598</v>
      </c>
      <c r="E167" s="2" t="s">
        <v>598</v>
      </c>
      <c r="F167" s="2" t="s">
        <v>598</v>
      </c>
      <c r="G167" s="2" t="s">
        <v>598</v>
      </c>
      <c r="H167" s="2" t="s">
        <v>598</v>
      </c>
      <c r="I167" s="2" t="s">
        <v>598</v>
      </c>
      <c r="J167" s="2" t="s">
        <v>598</v>
      </c>
      <c r="K167" s="2" t="s">
        <v>598</v>
      </c>
      <c r="L167" s="2" t="s">
        <v>598</v>
      </c>
      <c r="M167" s="2" t="s">
        <v>598</v>
      </c>
      <c r="N167" s="2" t="s">
        <v>598</v>
      </c>
      <c r="O167" s="2" t="s">
        <v>598</v>
      </c>
      <c r="P167" s="2" t="s">
        <v>598</v>
      </c>
      <c r="Q167" s="2" t="s">
        <v>598</v>
      </c>
      <c r="R167" s="2" t="s">
        <v>598</v>
      </c>
      <c r="S167" s="2" t="s">
        <v>598</v>
      </c>
      <c r="T167" s="2" t="s">
        <v>598</v>
      </c>
      <c r="U167" s="2" t="s">
        <v>598</v>
      </c>
      <c r="V167" s="2" t="s">
        <v>598</v>
      </c>
      <c r="W167" s="2" t="s">
        <v>598</v>
      </c>
      <c r="X167" s="2" t="s">
        <v>598</v>
      </c>
      <c r="Y167" s="2" t="s">
        <v>598</v>
      </c>
      <c r="Z167" s="2" t="s">
        <v>598</v>
      </c>
      <c r="AA167" s="2" t="s">
        <v>598</v>
      </c>
      <c r="AB167" s="2" t="s">
        <v>598</v>
      </c>
      <c r="AC167" s="2" t="s">
        <v>598</v>
      </c>
      <c r="AD167" s="2" t="s">
        <v>598</v>
      </c>
      <c r="AE167" s="2" t="s">
        <v>598</v>
      </c>
      <c r="AF167" s="2" t="s">
        <v>598</v>
      </c>
      <c r="AG167" s="2" t="s">
        <v>598</v>
      </c>
      <c r="AJ167" s="20">
        <f t="shared" si="10"/>
        <v>0</v>
      </c>
      <c r="AK167" s="20"/>
      <c r="AL167" s="20">
        <f t="shared" si="11"/>
        <v>0</v>
      </c>
      <c r="AM167" s="20" t="str">
        <f t="shared" si="12"/>
        <v/>
      </c>
      <c r="AN167" s="92" t="str">
        <f t="shared" si="13"/>
        <v/>
      </c>
      <c r="AQ167" s="2">
        <f t="shared" si="14"/>
        <v>0</v>
      </c>
    </row>
    <row r="168" spans="1:43" ht="15" customHeight="1" x14ac:dyDescent="0.25">
      <c r="A168" s="2" t="s">
        <v>238</v>
      </c>
      <c r="B168" s="2" t="s">
        <v>242</v>
      </c>
      <c r="C168" s="2">
        <v>2014</v>
      </c>
      <c r="D168" s="2" t="s">
        <v>598</v>
      </c>
      <c r="E168" s="2" t="s">
        <v>598</v>
      </c>
      <c r="F168" s="2" t="s">
        <v>598</v>
      </c>
      <c r="G168" s="2" t="s">
        <v>598</v>
      </c>
      <c r="H168" s="2" t="s">
        <v>598</v>
      </c>
      <c r="I168" s="2" t="s">
        <v>598</v>
      </c>
      <c r="J168" s="2" t="s">
        <v>598</v>
      </c>
      <c r="K168" s="2" t="s">
        <v>598</v>
      </c>
      <c r="L168" s="2" t="s">
        <v>598</v>
      </c>
      <c r="M168" s="2" t="s">
        <v>598</v>
      </c>
      <c r="N168" s="2" t="s">
        <v>598</v>
      </c>
      <c r="O168" s="2" t="s">
        <v>598</v>
      </c>
      <c r="P168" s="2" t="s">
        <v>598</v>
      </c>
      <c r="Q168" s="2" t="s">
        <v>598</v>
      </c>
      <c r="R168" s="2" t="s">
        <v>598</v>
      </c>
      <c r="S168" s="2" t="s">
        <v>598</v>
      </c>
      <c r="T168" s="2" t="s">
        <v>598</v>
      </c>
      <c r="U168" s="2" t="s">
        <v>598</v>
      </c>
      <c r="V168" s="2" t="s">
        <v>598</v>
      </c>
      <c r="W168" s="2" t="s">
        <v>598</v>
      </c>
      <c r="X168" s="2" t="s">
        <v>598</v>
      </c>
      <c r="Y168" s="2" t="s">
        <v>598</v>
      </c>
      <c r="Z168" s="2" t="s">
        <v>598</v>
      </c>
      <c r="AA168" s="2" t="s">
        <v>598</v>
      </c>
      <c r="AB168" s="2" t="s">
        <v>598</v>
      </c>
      <c r="AC168" s="2" t="s">
        <v>598</v>
      </c>
      <c r="AD168" s="2" t="s">
        <v>598</v>
      </c>
      <c r="AE168" s="2" t="s">
        <v>598</v>
      </c>
      <c r="AF168" s="2" t="s">
        <v>598</v>
      </c>
      <c r="AG168" s="2" t="s">
        <v>598</v>
      </c>
      <c r="AJ168" s="20">
        <f t="shared" si="10"/>
        <v>0</v>
      </c>
      <c r="AK168" s="20"/>
      <c r="AL168" s="20">
        <f t="shared" si="11"/>
        <v>0</v>
      </c>
      <c r="AM168" s="20" t="str">
        <f t="shared" si="12"/>
        <v/>
      </c>
      <c r="AN168" s="92" t="str">
        <f t="shared" si="13"/>
        <v/>
      </c>
      <c r="AQ168" s="2">
        <f t="shared" si="14"/>
        <v>0</v>
      </c>
    </row>
    <row r="169" spans="1:43" ht="15" customHeight="1" x14ac:dyDescent="0.25">
      <c r="A169" s="2" t="s">
        <v>238</v>
      </c>
      <c r="B169" s="2" t="s">
        <v>243</v>
      </c>
      <c r="C169" s="2">
        <v>2014</v>
      </c>
      <c r="D169" s="2" t="s">
        <v>598</v>
      </c>
      <c r="E169" s="2" t="s">
        <v>598</v>
      </c>
      <c r="F169" s="2" t="s">
        <v>598</v>
      </c>
      <c r="G169" s="2" t="s">
        <v>598</v>
      </c>
      <c r="H169" s="2" t="s">
        <v>598</v>
      </c>
      <c r="I169" s="2" t="s">
        <v>598</v>
      </c>
      <c r="J169" s="2" t="s">
        <v>598</v>
      </c>
      <c r="K169" s="2" t="s">
        <v>598</v>
      </c>
      <c r="L169" s="2" t="s">
        <v>598</v>
      </c>
      <c r="M169" s="2" t="s">
        <v>598</v>
      </c>
      <c r="N169" s="2" t="s">
        <v>598</v>
      </c>
      <c r="O169" s="2" t="s">
        <v>598</v>
      </c>
      <c r="P169" s="2" t="s">
        <v>598</v>
      </c>
      <c r="Q169" s="2" t="s">
        <v>598</v>
      </c>
      <c r="R169" s="2" t="s">
        <v>598</v>
      </c>
      <c r="S169" s="2" t="s">
        <v>598</v>
      </c>
      <c r="T169" s="2" t="s">
        <v>598</v>
      </c>
      <c r="U169" s="2" t="s">
        <v>598</v>
      </c>
      <c r="V169" s="2" t="s">
        <v>598</v>
      </c>
      <c r="W169" s="2" t="s">
        <v>598</v>
      </c>
      <c r="X169" s="2" t="s">
        <v>598</v>
      </c>
      <c r="Y169" s="2" t="s">
        <v>598</v>
      </c>
      <c r="Z169" s="2" t="s">
        <v>598</v>
      </c>
      <c r="AA169" s="2" t="s">
        <v>598</v>
      </c>
      <c r="AB169" s="2" t="s">
        <v>598</v>
      </c>
      <c r="AC169" s="2" t="s">
        <v>598</v>
      </c>
      <c r="AD169" s="2" t="s">
        <v>598</v>
      </c>
      <c r="AE169" s="2" t="s">
        <v>598</v>
      </c>
      <c r="AF169" s="2" t="s">
        <v>598</v>
      </c>
      <c r="AG169" s="2" t="s">
        <v>598</v>
      </c>
      <c r="AJ169" s="20">
        <f t="shared" si="10"/>
        <v>0</v>
      </c>
      <c r="AK169" s="20"/>
      <c r="AL169" s="20">
        <f t="shared" si="11"/>
        <v>0</v>
      </c>
      <c r="AM169" s="20" t="str">
        <f t="shared" si="12"/>
        <v/>
      </c>
      <c r="AN169" s="92" t="str">
        <f t="shared" si="13"/>
        <v/>
      </c>
      <c r="AQ169" s="2">
        <f t="shared" si="14"/>
        <v>0</v>
      </c>
    </row>
    <row r="170" spans="1:43" ht="15" customHeight="1" x14ac:dyDescent="0.25">
      <c r="A170" s="2" t="s">
        <v>238</v>
      </c>
      <c r="B170" s="2" t="s">
        <v>244</v>
      </c>
      <c r="C170" s="2">
        <v>2014</v>
      </c>
      <c r="D170" s="2" t="s">
        <v>598</v>
      </c>
      <c r="E170" s="2" t="s">
        <v>598</v>
      </c>
      <c r="F170" s="2" t="s">
        <v>598</v>
      </c>
      <c r="G170" s="2" t="s">
        <v>598</v>
      </c>
      <c r="H170" s="2" t="s">
        <v>598</v>
      </c>
      <c r="I170" s="2" t="s">
        <v>598</v>
      </c>
      <c r="J170" s="2" t="s">
        <v>598</v>
      </c>
      <c r="K170" s="2" t="s">
        <v>598</v>
      </c>
      <c r="L170" s="2" t="s">
        <v>598</v>
      </c>
      <c r="M170" s="2" t="s">
        <v>598</v>
      </c>
      <c r="N170" s="2" t="s">
        <v>598</v>
      </c>
      <c r="O170" s="2" t="s">
        <v>598</v>
      </c>
      <c r="P170" s="2" t="s">
        <v>598</v>
      </c>
      <c r="Q170" s="2" t="s">
        <v>598</v>
      </c>
      <c r="R170" s="2" t="s">
        <v>598</v>
      </c>
      <c r="S170" s="2" t="s">
        <v>598</v>
      </c>
      <c r="T170" s="2" t="s">
        <v>598</v>
      </c>
      <c r="U170" s="2" t="s">
        <v>598</v>
      </c>
      <c r="V170" s="2" t="s">
        <v>598</v>
      </c>
      <c r="W170" s="2" t="s">
        <v>598</v>
      </c>
      <c r="X170" s="2" t="s">
        <v>598</v>
      </c>
      <c r="Y170" s="2" t="s">
        <v>598</v>
      </c>
      <c r="Z170" s="2" t="s">
        <v>598</v>
      </c>
      <c r="AA170" s="2" t="s">
        <v>598</v>
      </c>
      <c r="AB170" s="2" t="s">
        <v>598</v>
      </c>
      <c r="AC170" s="2" t="s">
        <v>598</v>
      </c>
      <c r="AD170" s="2" t="s">
        <v>598</v>
      </c>
      <c r="AE170" s="2" t="s">
        <v>598</v>
      </c>
      <c r="AF170" s="2" t="s">
        <v>598</v>
      </c>
      <c r="AG170" s="2" t="s">
        <v>598</v>
      </c>
      <c r="AJ170" s="20">
        <f t="shared" si="10"/>
        <v>0</v>
      </c>
      <c r="AK170" s="20"/>
      <c r="AL170" s="20">
        <f t="shared" si="11"/>
        <v>0</v>
      </c>
      <c r="AM170" s="20" t="str">
        <f t="shared" si="12"/>
        <v/>
      </c>
      <c r="AN170" s="92" t="str">
        <f t="shared" si="13"/>
        <v/>
      </c>
      <c r="AQ170" s="2">
        <f t="shared" si="14"/>
        <v>0</v>
      </c>
    </row>
    <row r="171" spans="1:43" ht="15" customHeight="1" x14ac:dyDescent="0.25">
      <c r="A171" s="2" t="s">
        <v>238</v>
      </c>
      <c r="B171" s="2" t="s">
        <v>245</v>
      </c>
      <c r="C171" s="2">
        <v>2014</v>
      </c>
      <c r="D171" s="2" t="s">
        <v>598</v>
      </c>
      <c r="E171" s="2" t="s">
        <v>598</v>
      </c>
      <c r="F171" s="2" t="s">
        <v>598</v>
      </c>
      <c r="G171" s="2" t="s">
        <v>598</v>
      </c>
      <c r="H171" s="2" t="s">
        <v>598</v>
      </c>
      <c r="I171" s="2" t="s">
        <v>598</v>
      </c>
      <c r="J171" s="2" t="s">
        <v>598</v>
      </c>
      <c r="K171" s="2" t="s">
        <v>598</v>
      </c>
      <c r="L171" s="2" t="s">
        <v>598</v>
      </c>
      <c r="M171" s="2" t="s">
        <v>598</v>
      </c>
      <c r="N171" s="2" t="s">
        <v>598</v>
      </c>
      <c r="O171" s="2" t="s">
        <v>598</v>
      </c>
      <c r="P171" s="2" t="s">
        <v>598</v>
      </c>
      <c r="Q171" s="2" t="s">
        <v>598</v>
      </c>
      <c r="R171" s="2" t="s">
        <v>598</v>
      </c>
      <c r="S171" s="2" t="s">
        <v>598</v>
      </c>
      <c r="T171" s="2" t="s">
        <v>598</v>
      </c>
      <c r="U171" s="2" t="s">
        <v>598</v>
      </c>
      <c r="V171" s="2" t="s">
        <v>598</v>
      </c>
      <c r="W171" s="2" t="s">
        <v>598</v>
      </c>
      <c r="X171" s="2" t="s">
        <v>598</v>
      </c>
      <c r="Y171" s="2" t="s">
        <v>598</v>
      </c>
      <c r="Z171" s="2" t="s">
        <v>598</v>
      </c>
      <c r="AA171" s="2" t="s">
        <v>598</v>
      </c>
      <c r="AB171" s="2" t="s">
        <v>598</v>
      </c>
      <c r="AC171" s="2" t="s">
        <v>598</v>
      </c>
      <c r="AD171" s="2" t="s">
        <v>598</v>
      </c>
      <c r="AE171" s="2" t="s">
        <v>598</v>
      </c>
      <c r="AF171" s="2" t="s">
        <v>598</v>
      </c>
      <c r="AG171" s="2" t="s">
        <v>598</v>
      </c>
      <c r="AJ171" s="20">
        <f t="shared" si="10"/>
        <v>0</v>
      </c>
      <c r="AK171" s="20"/>
      <c r="AL171" s="20">
        <f t="shared" si="11"/>
        <v>0</v>
      </c>
      <c r="AM171" s="20" t="str">
        <f t="shared" si="12"/>
        <v/>
      </c>
      <c r="AN171" s="92" t="str">
        <f t="shared" si="13"/>
        <v/>
      </c>
      <c r="AQ171" s="2">
        <f t="shared" si="14"/>
        <v>0</v>
      </c>
    </row>
    <row r="172" spans="1:43" ht="15" customHeight="1" x14ac:dyDescent="0.25">
      <c r="A172" s="2" t="s">
        <v>238</v>
      </c>
      <c r="B172" s="2" t="s">
        <v>246</v>
      </c>
      <c r="C172" s="2">
        <v>2014</v>
      </c>
      <c r="D172" s="2" t="s">
        <v>598</v>
      </c>
      <c r="E172" s="2" t="s">
        <v>598</v>
      </c>
      <c r="F172" s="2" t="s">
        <v>598</v>
      </c>
      <c r="G172" s="2" t="s">
        <v>598</v>
      </c>
      <c r="H172" s="2" t="s">
        <v>598</v>
      </c>
      <c r="I172" s="2" t="s">
        <v>598</v>
      </c>
      <c r="J172" s="2" t="s">
        <v>598</v>
      </c>
      <c r="K172" s="2" t="s">
        <v>598</v>
      </c>
      <c r="L172" s="2" t="s">
        <v>598</v>
      </c>
      <c r="M172" s="2" t="s">
        <v>598</v>
      </c>
      <c r="N172" s="2" t="s">
        <v>598</v>
      </c>
      <c r="O172" s="2" t="s">
        <v>598</v>
      </c>
      <c r="P172" s="2" t="s">
        <v>598</v>
      </c>
      <c r="Q172" s="2" t="s">
        <v>598</v>
      </c>
      <c r="R172" s="2" t="s">
        <v>598</v>
      </c>
      <c r="S172" s="2" t="s">
        <v>598</v>
      </c>
      <c r="T172" s="2" t="s">
        <v>598</v>
      </c>
      <c r="U172" s="2" t="s">
        <v>598</v>
      </c>
      <c r="V172" s="2" t="s">
        <v>598</v>
      </c>
      <c r="W172" s="2" t="s">
        <v>598</v>
      </c>
      <c r="X172" s="2" t="s">
        <v>598</v>
      </c>
      <c r="Y172" s="2" t="s">
        <v>598</v>
      </c>
      <c r="Z172" s="2" t="s">
        <v>598</v>
      </c>
      <c r="AA172" s="2" t="s">
        <v>598</v>
      </c>
      <c r="AB172" s="2" t="s">
        <v>598</v>
      </c>
      <c r="AC172" s="2" t="s">
        <v>598</v>
      </c>
      <c r="AD172" s="2" t="s">
        <v>598</v>
      </c>
      <c r="AE172" s="2" t="s">
        <v>598</v>
      </c>
      <c r="AF172" s="2" t="s">
        <v>598</v>
      </c>
      <c r="AG172" s="2" t="s">
        <v>598</v>
      </c>
      <c r="AJ172" s="20">
        <f t="shared" si="10"/>
        <v>0</v>
      </c>
      <c r="AK172" s="20"/>
      <c r="AL172" s="20">
        <f t="shared" si="11"/>
        <v>0</v>
      </c>
      <c r="AM172" s="20" t="str">
        <f t="shared" si="12"/>
        <v/>
      </c>
      <c r="AN172" s="92" t="str">
        <f t="shared" si="13"/>
        <v/>
      </c>
      <c r="AQ172" s="2">
        <f t="shared" si="14"/>
        <v>0</v>
      </c>
    </row>
    <row r="173" spans="1:43" ht="15" customHeight="1" x14ac:dyDescent="0.25">
      <c r="A173" s="2" t="s">
        <v>247</v>
      </c>
      <c r="B173" s="2" t="s">
        <v>248</v>
      </c>
      <c r="C173" s="2">
        <v>2014</v>
      </c>
      <c r="D173" s="2" t="s">
        <v>598</v>
      </c>
      <c r="E173" s="2" t="s">
        <v>598</v>
      </c>
      <c r="F173" s="2" t="s">
        <v>598</v>
      </c>
      <c r="G173" s="2" t="s">
        <v>598</v>
      </c>
      <c r="H173" s="2" t="s">
        <v>598</v>
      </c>
      <c r="I173" s="2" t="s">
        <v>598</v>
      </c>
      <c r="J173" s="2" t="s">
        <v>598</v>
      </c>
      <c r="K173" s="2" t="s">
        <v>598</v>
      </c>
      <c r="L173" s="2" t="s">
        <v>598</v>
      </c>
      <c r="M173" s="2" t="s">
        <v>598</v>
      </c>
      <c r="N173" s="2" t="s">
        <v>598</v>
      </c>
      <c r="O173" s="2" t="s">
        <v>598</v>
      </c>
      <c r="P173" s="2" t="s">
        <v>598</v>
      </c>
      <c r="Q173" s="2" t="s">
        <v>598</v>
      </c>
      <c r="R173" s="2" t="s">
        <v>598</v>
      </c>
      <c r="S173" s="2" t="s">
        <v>598</v>
      </c>
      <c r="T173" s="2" t="s">
        <v>598</v>
      </c>
      <c r="U173" s="2" t="s">
        <v>598</v>
      </c>
      <c r="V173" s="2" t="s">
        <v>598</v>
      </c>
      <c r="W173" s="2" t="s">
        <v>598</v>
      </c>
      <c r="X173" s="2" t="s">
        <v>598</v>
      </c>
      <c r="Y173" s="2" t="s">
        <v>598</v>
      </c>
      <c r="Z173" s="2" t="s">
        <v>598</v>
      </c>
      <c r="AA173" s="2" t="s">
        <v>598</v>
      </c>
      <c r="AB173" s="2" t="s">
        <v>598</v>
      </c>
      <c r="AC173" s="2" t="s">
        <v>598</v>
      </c>
      <c r="AD173" s="2" t="s">
        <v>598</v>
      </c>
      <c r="AE173" s="2" t="s">
        <v>598</v>
      </c>
      <c r="AF173" s="2" t="s">
        <v>598</v>
      </c>
      <c r="AG173" s="2" t="s">
        <v>598</v>
      </c>
      <c r="AJ173" s="20">
        <f t="shared" si="10"/>
        <v>0</v>
      </c>
      <c r="AK173" s="20"/>
      <c r="AL173" s="20">
        <f t="shared" si="11"/>
        <v>0</v>
      </c>
      <c r="AM173" s="20" t="str">
        <f t="shared" si="12"/>
        <v/>
      </c>
      <c r="AN173" s="92" t="str">
        <f t="shared" si="13"/>
        <v/>
      </c>
      <c r="AQ173" s="2">
        <f t="shared" si="14"/>
        <v>0</v>
      </c>
    </row>
    <row r="174" spans="1:43" ht="15" customHeight="1" x14ac:dyDescent="0.25">
      <c r="A174" s="2" t="s">
        <v>249</v>
      </c>
      <c r="B174" s="2" t="s">
        <v>150</v>
      </c>
      <c r="C174" s="2">
        <v>2014</v>
      </c>
      <c r="D174" s="2" t="s">
        <v>598</v>
      </c>
      <c r="E174" s="2" t="s">
        <v>598</v>
      </c>
      <c r="F174" s="2" t="s">
        <v>598</v>
      </c>
      <c r="G174" s="2" t="s">
        <v>598</v>
      </c>
      <c r="H174" s="2" t="s">
        <v>598</v>
      </c>
      <c r="I174" s="2" t="s">
        <v>598</v>
      </c>
      <c r="J174" s="2" t="s">
        <v>598</v>
      </c>
      <c r="K174" s="2" t="s">
        <v>598</v>
      </c>
      <c r="L174" s="2" t="s">
        <v>598</v>
      </c>
      <c r="M174" s="2" t="s">
        <v>598</v>
      </c>
      <c r="N174" s="2" t="s">
        <v>598</v>
      </c>
      <c r="O174" s="2" t="s">
        <v>598</v>
      </c>
      <c r="P174" s="2" t="s">
        <v>598</v>
      </c>
      <c r="Q174" s="2" t="s">
        <v>598</v>
      </c>
      <c r="R174" s="2" t="s">
        <v>598</v>
      </c>
      <c r="S174" s="2" t="s">
        <v>598</v>
      </c>
      <c r="T174" s="2" t="s">
        <v>598</v>
      </c>
      <c r="U174" s="2" t="s">
        <v>598</v>
      </c>
      <c r="V174" s="2" t="s">
        <v>598</v>
      </c>
      <c r="W174" s="2" t="s">
        <v>598</v>
      </c>
      <c r="X174" s="2" t="s">
        <v>598</v>
      </c>
      <c r="Y174" s="2" t="s">
        <v>598</v>
      </c>
      <c r="Z174" s="2" t="s">
        <v>598</v>
      </c>
      <c r="AA174" s="2" t="s">
        <v>598</v>
      </c>
      <c r="AB174" s="2" t="s">
        <v>598</v>
      </c>
      <c r="AC174" s="2" t="s">
        <v>598</v>
      </c>
      <c r="AD174" s="2" t="s">
        <v>598</v>
      </c>
      <c r="AE174" s="2" t="s">
        <v>598</v>
      </c>
      <c r="AF174" s="2" t="s">
        <v>598</v>
      </c>
      <c r="AG174" s="2" t="s">
        <v>598</v>
      </c>
      <c r="AJ174" s="20">
        <f t="shared" si="10"/>
        <v>0</v>
      </c>
      <c r="AK174" s="20"/>
      <c r="AL174" s="20">
        <f t="shared" si="11"/>
        <v>0</v>
      </c>
      <c r="AM174" s="20" t="str">
        <f t="shared" si="12"/>
        <v/>
      </c>
      <c r="AN174" s="92" t="str">
        <f t="shared" si="13"/>
        <v/>
      </c>
      <c r="AQ174" s="2">
        <f t="shared" si="14"/>
        <v>0</v>
      </c>
    </row>
    <row r="175" spans="1:43" ht="15" customHeight="1" x14ac:dyDescent="0.25">
      <c r="A175" s="2" t="s">
        <v>249</v>
      </c>
      <c r="B175" s="2" t="s">
        <v>250</v>
      </c>
      <c r="C175" s="2">
        <v>2014</v>
      </c>
      <c r="D175" s="2" t="s">
        <v>598</v>
      </c>
      <c r="E175" s="2" t="s">
        <v>598</v>
      </c>
      <c r="F175" s="2" t="s">
        <v>598</v>
      </c>
      <c r="G175" s="2" t="s">
        <v>598</v>
      </c>
      <c r="H175" s="2" t="s">
        <v>598</v>
      </c>
      <c r="I175" s="2" t="s">
        <v>598</v>
      </c>
      <c r="J175" s="2" t="s">
        <v>598</v>
      </c>
      <c r="K175" s="2" t="s">
        <v>598</v>
      </c>
      <c r="L175" s="2" t="s">
        <v>598</v>
      </c>
      <c r="M175" s="2" t="s">
        <v>598</v>
      </c>
      <c r="N175" s="2" t="s">
        <v>598</v>
      </c>
      <c r="O175" s="2" t="s">
        <v>598</v>
      </c>
      <c r="P175" s="2" t="s">
        <v>598</v>
      </c>
      <c r="Q175" s="2" t="s">
        <v>598</v>
      </c>
      <c r="R175" s="2" t="s">
        <v>598</v>
      </c>
      <c r="S175" s="2" t="s">
        <v>598</v>
      </c>
      <c r="T175" s="2" t="s">
        <v>598</v>
      </c>
      <c r="U175" s="2" t="s">
        <v>598</v>
      </c>
      <c r="V175" s="2" t="s">
        <v>598</v>
      </c>
      <c r="W175" s="2" t="s">
        <v>598</v>
      </c>
      <c r="X175" s="2" t="s">
        <v>598</v>
      </c>
      <c r="Y175" s="2" t="s">
        <v>598</v>
      </c>
      <c r="Z175" s="2" t="s">
        <v>598</v>
      </c>
      <c r="AA175" s="2" t="s">
        <v>598</v>
      </c>
      <c r="AB175" s="2" t="s">
        <v>598</v>
      </c>
      <c r="AC175" s="2" t="s">
        <v>598</v>
      </c>
      <c r="AD175" s="2" t="s">
        <v>598</v>
      </c>
      <c r="AE175" s="2" t="s">
        <v>598</v>
      </c>
      <c r="AF175" s="2" t="s">
        <v>598</v>
      </c>
      <c r="AG175" s="2" t="s">
        <v>598</v>
      </c>
      <c r="AJ175" s="20">
        <f t="shared" si="10"/>
        <v>0</v>
      </c>
      <c r="AK175" s="20"/>
      <c r="AL175" s="20">
        <f t="shared" si="11"/>
        <v>0</v>
      </c>
      <c r="AM175" s="20" t="str">
        <f t="shared" si="12"/>
        <v/>
      </c>
      <c r="AN175" s="92" t="str">
        <f t="shared" si="13"/>
        <v/>
      </c>
      <c r="AQ175" s="2">
        <f t="shared" si="14"/>
        <v>0</v>
      </c>
    </row>
    <row r="176" spans="1:43" ht="15" customHeight="1" x14ac:dyDescent="0.25">
      <c r="A176" s="2" t="s">
        <v>249</v>
      </c>
      <c r="B176" s="2" t="s">
        <v>251</v>
      </c>
      <c r="C176" s="2">
        <v>2014</v>
      </c>
      <c r="D176" s="2" t="s">
        <v>598</v>
      </c>
      <c r="E176" s="2" t="s">
        <v>598</v>
      </c>
      <c r="F176" s="2" t="s">
        <v>598</v>
      </c>
      <c r="G176" s="2" t="s">
        <v>598</v>
      </c>
      <c r="H176" s="2" t="s">
        <v>598</v>
      </c>
      <c r="I176" s="2" t="s">
        <v>598</v>
      </c>
      <c r="J176" s="2" t="s">
        <v>598</v>
      </c>
      <c r="K176" s="2" t="s">
        <v>598</v>
      </c>
      <c r="L176" s="2" t="s">
        <v>598</v>
      </c>
      <c r="M176" s="2" t="s">
        <v>598</v>
      </c>
      <c r="N176" s="2" t="s">
        <v>598</v>
      </c>
      <c r="O176" s="2" t="s">
        <v>598</v>
      </c>
      <c r="P176" s="2" t="s">
        <v>598</v>
      </c>
      <c r="Q176" s="2" t="s">
        <v>598</v>
      </c>
      <c r="R176" s="2" t="s">
        <v>598</v>
      </c>
      <c r="S176" s="2" t="s">
        <v>598</v>
      </c>
      <c r="T176" s="2" t="s">
        <v>598</v>
      </c>
      <c r="U176" s="2" t="s">
        <v>598</v>
      </c>
      <c r="V176" s="2" t="s">
        <v>598</v>
      </c>
      <c r="W176" s="2" t="s">
        <v>598</v>
      </c>
      <c r="X176" s="2" t="s">
        <v>598</v>
      </c>
      <c r="Y176" s="2" t="s">
        <v>598</v>
      </c>
      <c r="Z176" s="2" t="s">
        <v>598</v>
      </c>
      <c r="AA176" s="2" t="s">
        <v>598</v>
      </c>
      <c r="AB176" s="2" t="s">
        <v>598</v>
      </c>
      <c r="AC176" s="2" t="s">
        <v>598</v>
      </c>
      <c r="AD176" s="2" t="s">
        <v>598</v>
      </c>
      <c r="AE176" s="2" t="s">
        <v>598</v>
      </c>
      <c r="AF176" s="2" t="s">
        <v>598</v>
      </c>
      <c r="AG176" s="2" t="s">
        <v>598</v>
      </c>
      <c r="AJ176" s="20">
        <f t="shared" si="10"/>
        <v>0</v>
      </c>
      <c r="AK176" s="20"/>
      <c r="AL176" s="20">
        <f t="shared" si="11"/>
        <v>0</v>
      </c>
      <c r="AM176" s="20" t="str">
        <f t="shared" si="12"/>
        <v/>
      </c>
      <c r="AN176" s="92" t="str">
        <f t="shared" si="13"/>
        <v/>
      </c>
      <c r="AQ176" s="2">
        <f t="shared" si="14"/>
        <v>0</v>
      </c>
    </row>
    <row r="177" spans="1:43" ht="15" customHeight="1" x14ac:dyDescent="0.25">
      <c r="A177" s="2" t="s">
        <v>249</v>
      </c>
      <c r="B177" s="2" t="s">
        <v>252</v>
      </c>
      <c r="C177" s="2">
        <v>2014</v>
      </c>
      <c r="D177" s="2" t="s">
        <v>598</v>
      </c>
      <c r="E177" s="2" t="s">
        <v>598</v>
      </c>
      <c r="F177" s="2" t="s">
        <v>598</v>
      </c>
      <c r="G177" s="2" t="s">
        <v>598</v>
      </c>
      <c r="H177" s="2" t="s">
        <v>598</v>
      </c>
      <c r="I177" s="2" t="s">
        <v>598</v>
      </c>
      <c r="J177" s="2" t="s">
        <v>598</v>
      </c>
      <c r="K177" s="2" t="s">
        <v>598</v>
      </c>
      <c r="L177" s="2" t="s">
        <v>598</v>
      </c>
      <c r="M177" s="2" t="s">
        <v>598</v>
      </c>
      <c r="N177" s="2" t="s">
        <v>598</v>
      </c>
      <c r="O177" s="2" t="s">
        <v>598</v>
      </c>
      <c r="P177" s="2" t="s">
        <v>598</v>
      </c>
      <c r="Q177" s="2" t="s">
        <v>598</v>
      </c>
      <c r="R177" s="2" t="s">
        <v>598</v>
      </c>
      <c r="S177" s="2" t="s">
        <v>598</v>
      </c>
      <c r="T177" s="2" t="s">
        <v>598</v>
      </c>
      <c r="U177" s="2" t="s">
        <v>598</v>
      </c>
      <c r="V177" s="2" t="s">
        <v>598</v>
      </c>
      <c r="W177" s="2" t="s">
        <v>598</v>
      </c>
      <c r="X177" s="2" t="s">
        <v>598</v>
      </c>
      <c r="Y177" s="2" t="s">
        <v>598</v>
      </c>
      <c r="Z177" s="2" t="s">
        <v>598</v>
      </c>
      <c r="AA177" s="2" t="s">
        <v>598</v>
      </c>
      <c r="AB177" s="2" t="s">
        <v>598</v>
      </c>
      <c r="AC177" s="2" t="s">
        <v>598</v>
      </c>
      <c r="AD177" s="2" t="s">
        <v>598</v>
      </c>
      <c r="AE177" s="2" t="s">
        <v>598</v>
      </c>
      <c r="AF177" s="2" t="s">
        <v>598</v>
      </c>
      <c r="AG177" s="2" t="s">
        <v>598</v>
      </c>
      <c r="AJ177" s="20">
        <f t="shared" si="10"/>
        <v>0</v>
      </c>
      <c r="AK177" s="20"/>
      <c r="AL177" s="20">
        <f t="shared" si="11"/>
        <v>0</v>
      </c>
      <c r="AM177" s="20" t="str">
        <f t="shared" si="12"/>
        <v/>
      </c>
      <c r="AN177" s="92" t="str">
        <f t="shared" si="13"/>
        <v/>
      </c>
      <c r="AQ177" s="2">
        <f t="shared" si="14"/>
        <v>0</v>
      </c>
    </row>
    <row r="178" spans="1:43" ht="15" customHeight="1" x14ac:dyDescent="0.2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T178" s="2" t="s">
        <v>599</v>
      </c>
      <c r="U178" s="2" t="s">
        <v>599</v>
      </c>
      <c r="V178" s="2" t="s">
        <v>599</v>
      </c>
      <c r="W178" s="2" t="s">
        <v>599</v>
      </c>
      <c r="X178" s="2" t="s">
        <v>599</v>
      </c>
      <c r="Y178" s="2" t="s">
        <v>599</v>
      </c>
      <c r="Z178" s="2" t="s">
        <v>599</v>
      </c>
      <c r="AA178" s="2" t="s">
        <v>599</v>
      </c>
      <c r="AB178" s="2" t="s">
        <v>599</v>
      </c>
      <c r="AC178" s="2" t="s">
        <v>599</v>
      </c>
      <c r="AD178" s="2" t="s">
        <v>599</v>
      </c>
      <c r="AE178" s="2" t="s">
        <v>599</v>
      </c>
      <c r="AF178" s="2" t="s">
        <v>599</v>
      </c>
      <c r="AG178" s="2" t="s">
        <v>599</v>
      </c>
      <c r="AJ178" s="20">
        <f t="shared" si="10"/>
        <v>0</v>
      </c>
      <c r="AK178" s="20"/>
      <c r="AL178" s="20">
        <f t="shared" si="11"/>
        <v>0</v>
      </c>
      <c r="AM178" s="20" t="str">
        <f t="shared" si="12"/>
        <v/>
      </c>
      <c r="AN178" s="92" t="str">
        <f t="shared" si="13"/>
        <v/>
      </c>
      <c r="AQ178" s="2">
        <f t="shared" si="14"/>
        <v>0</v>
      </c>
    </row>
    <row r="179" spans="1:43" ht="15" customHeight="1" x14ac:dyDescent="0.25">
      <c r="A179" s="2" t="s">
        <v>255</v>
      </c>
      <c r="B179" s="2" t="s">
        <v>256</v>
      </c>
      <c r="C179" s="2">
        <v>2014</v>
      </c>
      <c r="D179" s="2" t="s">
        <v>598</v>
      </c>
      <c r="E179" s="2" t="s">
        <v>598</v>
      </c>
      <c r="F179" s="2" t="s">
        <v>598</v>
      </c>
      <c r="G179" s="2" t="s">
        <v>598</v>
      </c>
      <c r="H179" s="2" t="s">
        <v>598</v>
      </c>
      <c r="I179" s="2" t="s">
        <v>598</v>
      </c>
      <c r="J179" s="2" t="s">
        <v>598</v>
      </c>
      <c r="K179" s="2" t="s">
        <v>598</v>
      </c>
      <c r="L179" s="2" t="s">
        <v>598</v>
      </c>
      <c r="M179" s="2" t="s">
        <v>598</v>
      </c>
      <c r="N179" s="2" t="s">
        <v>598</v>
      </c>
      <c r="O179" s="2" t="s">
        <v>598</v>
      </c>
      <c r="P179" s="2" t="s">
        <v>598</v>
      </c>
      <c r="Q179" s="2" t="s">
        <v>598</v>
      </c>
      <c r="R179" s="2" t="s">
        <v>598</v>
      </c>
      <c r="S179" s="2" t="s">
        <v>598</v>
      </c>
      <c r="T179" s="2" t="s">
        <v>598</v>
      </c>
      <c r="U179" s="2" t="s">
        <v>598</v>
      </c>
      <c r="V179" s="2" t="s">
        <v>598</v>
      </c>
      <c r="W179" s="2" t="s">
        <v>598</v>
      </c>
      <c r="X179" s="2" t="s">
        <v>598</v>
      </c>
      <c r="Y179" s="2" t="s">
        <v>598</v>
      </c>
      <c r="Z179" s="2" t="s">
        <v>598</v>
      </c>
      <c r="AA179" s="2" t="s">
        <v>598</v>
      </c>
      <c r="AB179" s="2" t="s">
        <v>598</v>
      </c>
      <c r="AC179" s="2" t="s">
        <v>598</v>
      </c>
      <c r="AD179" s="2" t="s">
        <v>598</v>
      </c>
      <c r="AE179" s="2" t="s">
        <v>598</v>
      </c>
      <c r="AF179" s="2" t="s">
        <v>598</v>
      </c>
      <c r="AG179" s="2" t="s">
        <v>598</v>
      </c>
      <c r="AJ179" s="20">
        <f t="shared" si="10"/>
        <v>0</v>
      </c>
      <c r="AK179" s="20"/>
      <c r="AL179" s="20">
        <f t="shared" si="11"/>
        <v>0</v>
      </c>
      <c r="AM179" s="20" t="str">
        <f t="shared" si="12"/>
        <v/>
      </c>
      <c r="AN179" s="92" t="str">
        <f t="shared" si="13"/>
        <v/>
      </c>
      <c r="AQ179" s="2">
        <f t="shared" si="14"/>
        <v>0</v>
      </c>
    </row>
    <row r="180" spans="1:43" ht="15" customHeight="1" x14ac:dyDescent="0.25">
      <c r="A180" s="2" t="s">
        <v>257</v>
      </c>
      <c r="B180" s="2" t="s">
        <v>258</v>
      </c>
      <c r="C180" s="2">
        <v>2014</v>
      </c>
      <c r="D180" s="2">
        <v>106.849</v>
      </c>
      <c r="E180" s="2">
        <v>20.916</v>
      </c>
      <c r="F180" s="2">
        <v>5.5460000000000003</v>
      </c>
      <c r="G180" s="2" t="s">
        <v>634</v>
      </c>
      <c r="H180" s="2">
        <v>182.59399999999999</v>
      </c>
      <c r="I180" s="2">
        <v>182.59399999999999</v>
      </c>
      <c r="J180" s="2" t="s">
        <v>598</v>
      </c>
      <c r="K180" s="2" t="s">
        <v>598</v>
      </c>
      <c r="L180" s="2" t="s">
        <v>598</v>
      </c>
      <c r="M180" s="2" t="s">
        <v>598</v>
      </c>
      <c r="N180" s="2" t="s">
        <v>598</v>
      </c>
      <c r="O180" s="2" t="s">
        <v>598</v>
      </c>
      <c r="P180" s="2" t="s">
        <v>598</v>
      </c>
      <c r="Q180" s="2" t="s">
        <v>598</v>
      </c>
      <c r="R180" s="2" t="s">
        <v>598</v>
      </c>
      <c r="S180" s="2" t="s">
        <v>598</v>
      </c>
      <c r="T180" s="2" t="s">
        <v>598</v>
      </c>
      <c r="U180" s="2" t="s">
        <v>598</v>
      </c>
      <c r="V180" s="2" t="s">
        <v>598</v>
      </c>
      <c r="W180" s="2" t="s">
        <v>598</v>
      </c>
      <c r="X180" s="2" t="s">
        <v>598</v>
      </c>
      <c r="Y180" s="2" t="s">
        <v>598</v>
      </c>
      <c r="Z180" s="2" t="s">
        <v>598</v>
      </c>
      <c r="AA180" s="2" t="s">
        <v>598</v>
      </c>
      <c r="AB180" s="2" t="s">
        <v>598</v>
      </c>
      <c r="AC180" s="2" t="s">
        <v>598</v>
      </c>
      <c r="AD180" s="2" t="s">
        <v>598</v>
      </c>
      <c r="AE180" s="2">
        <v>182.59399999999999</v>
      </c>
      <c r="AF180" s="2" t="s">
        <v>598</v>
      </c>
      <c r="AG180" s="2" t="s">
        <v>598</v>
      </c>
      <c r="AJ180" s="20">
        <f t="shared" si="10"/>
        <v>182.59399999999999</v>
      </c>
      <c r="AK180" s="20"/>
      <c r="AL180" s="20">
        <f t="shared" si="11"/>
        <v>106.849</v>
      </c>
      <c r="AM180" s="20">
        <f t="shared" si="12"/>
        <v>20.916</v>
      </c>
      <c r="AN180" s="92">
        <f t="shared" si="13"/>
        <v>0.699721787134298</v>
      </c>
      <c r="AQ180" s="2">
        <f t="shared" si="14"/>
        <v>182.59399999999999</v>
      </c>
    </row>
    <row r="181" spans="1:43" ht="15" customHeight="1" x14ac:dyDescent="0.25">
      <c r="A181" s="2" t="s">
        <v>259</v>
      </c>
      <c r="B181" s="2" t="s">
        <v>260</v>
      </c>
      <c r="C181" s="2">
        <v>2014</v>
      </c>
      <c r="D181" s="2" t="s">
        <v>598</v>
      </c>
      <c r="E181" s="2" t="s">
        <v>598</v>
      </c>
      <c r="F181" s="2" t="s">
        <v>598</v>
      </c>
      <c r="G181" s="2" t="s">
        <v>598</v>
      </c>
      <c r="H181" s="2" t="s">
        <v>598</v>
      </c>
      <c r="I181" s="2" t="s">
        <v>598</v>
      </c>
      <c r="J181" s="2" t="s">
        <v>598</v>
      </c>
      <c r="K181" s="2" t="s">
        <v>598</v>
      </c>
      <c r="L181" s="2" t="s">
        <v>598</v>
      </c>
      <c r="M181" s="2" t="s">
        <v>598</v>
      </c>
      <c r="N181" s="2" t="s">
        <v>598</v>
      </c>
      <c r="O181" s="2" t="s">
        <v>598</v>
      </c>
      <c r="P181" s="2" t="s">
        <v>598</v>
      </c>
      <c r="Q181" s="2" t="s">
        <v>598</v>
      </c>
      <c r="R181" s="2" t="s">
        <v>598</v>
      </c>
      <c r="S181" s="2" t="s">
        <v>598</v>
      </c>
      <c r="T181" s="2" t="s">
        <v>598</v>
      </c>
      <c r="U181" s="2" t="s">
        <v>598</v>
      </c>
      <c r="V181" s="2" t="s">
        <v>598</v>
      </c>
      <c r="W181" s="2" t="s">
        <v>598</v>
      </c>
      <c r="X181" s="2" t="s">
        <v>598</v>
      </c>
      <c r="Y181" s="2" t="s">
        <v>598</v>
      </c>
      <c r="Z181" s="2" t="s">
        <v>598</v>
      </c>
      <c r="AA181" s="2" t="s">
        <v>598</v>
      </c>
      <c r="AB181" s="2" t="s">
        <v>598</v>
      </c>
      <c r="AC181" s="2" t="s">
        <v>598</v>
      </c>
      <c r="AD181" s="2" t="s">
        <v>598</v>
      </c>
      <c r="AE181" s="2" t="s">
        <v>598</v>
      </c>
      <c r="AF181" s="2" t="s">
        <v>598</v>
      </c>
      <c r="AG181" s="2" t="s">
        <v>598</v>
      </c>
      <c r="AJ181" s="20">
        <f t="shared" si="10"/>
        <v>0</v>
      </c>
      <c r="AK181" s="20"/>
      <c r="AL181" s="20">
        <f t="shared" si="11"/>
        <v>0</v>
      </c>
      <c r="AM181" s="20" t="str">
        <f t="shared" si="12"/>
        <v/>
      </c>
      <c r="AN181" s="92" t="str">
        <f t="shared" si="13"/>
        <v/>
      </c>
      <c r="AQ181" s="2">
        <f t="shared" si="14"/>
        <v>0</v>
      </c>
    </row>
    <row r="182" spans="1:43" ht="15" customHeight="1" x14ac:dyDescent="0.25">
      <c r="A182" s="2" t="s">
        <v>261</v>
      </c>
      <c r="B182" s="2" t="s">
        <v>262</v>
      </c>
      <c r="C182" s="2">
        <v>2014</v>
      </c>
      <c r="D182" s="2" t="s">
        <v>598</v>
      </c>
      <c r="E182" s="2" t="s">
        <v>598</v>
      </c>
      <c r="F182" s="2" t="s">
        <v>598</v>
      </c>
      <c r="G182" s="2" t="s">
        <v>598</v>
      </c>
      <c r="H182" s="2" t="s">
        <v>598</v>
      </c>
      <c r="I182" s="2" t="s">
        <v>598</v>
      </c>
      <c r="J182" s="2" t="s">
        <v>598</v>
      </c>
      <c r="K182" s="2" t="s">
        <v>598</v>
      </c>
      <c r="L182" s="2" t="s">
        <v>598</v>
      </c>
      <c r="M182" s="2" t="s">
        <v>598</v>
      </c>
      <c r="N182" s="2" t="s">
        <v>598</v>
      </c>
      <c r="O182" s="2" t="s">
        <v>598</v>
      </c>
      <c r="P182" s="2" t="s">
        <v>598</v>
      </c>
      <c r="Q182" s="2" t="s">
        <v>598</v>
      </c>
      <c r="R182" s="2" t="s">
        <v>598</v>
      </c>
      <c r="S182" s="2" t="s">
        <v>598</v>
      </c>
      <c r="T182" s="2" t="s">
        <v>598</v>
      </c>
      <c r="U182" s="2" t="s">
        <v>598</v>
      </c>
      <c r="V182" s="2" t="s">
        <v>598</v>
      </c>
      <c r="W182" s="2" t="s">
        <v>598</v>
      </c>
      <c r="X182" s="2" t="s">
        <v>598</v>
      </c>
      <c r="Y182" s="2" t="s">
        <v>598</v>
      </c>
      <c r="Z182" s="2" t="s">
        <v>598</v>
      </c>
      <c r="AA182" s="2" t="s">
        <v>598</v>
      </c>
      <c r="AB182" s="2" t="s">
        <v>598</v>
      </c>
      <c r="AC182" s="2" t="s">
        <v>598</v>
      </c>
      <c r="AD182" s="2" t="s">
        <v>598</v>
      </c>
      <c r="AE182" s="2" t="s">
        <v>598</v>
      </c>
      <c r="AF182" s="2" t="s">
        <v>598</v>
      </c>
      <c r="AG182" s="2" t="s">
        <v>598</v>
      </c>
      <c r="AJ182" s="20">
        <f t="shared" si="10"/>
        <v>0</v>
      </c>
      <c r="AK182" s="20"/>
      <c r="AL182" s="20">
        <f t="shared" si="11"/>
        <v>0</v>
      </c>
      <c r="AM182" s="20" t="str">
        <f t="shared" si="12"/>
        <v/>
      </c>
      <c r="AN182" s="92" t="str">
        <f t="shared" si="13"/>
        <v/>
      </c>
      <c r="AQ182" s="2">
        <f t="shared" si="14"/>
        <v>0</v>
      </c>
    </row>
    <row r="183" spans="1:43" ht="15" customHeight="1" x14ac:dyDescent="0.25">
      <c r="A183" s="2" t="s">
        <v>261</v>
      </c>
      <c r="B183" s="2" t="s">
        <v>263</v>
      </c>
      <c r="C183" s="2">
        <v>2014</v>
      </c>
      <c r="D183" s="2" t="s">
        <v>598</v>
      </c>
      <c r="E183" s="2" t="s">
        <v>598</v>
      </c>
      <c r="F183" s="2" t="s">
        <v>598</v>
      </c>
      <c r="G183" s="2" t="s">
        <v>598</v>
      </c>
      <c r="H183" s="2" t="s">
        <v>598</v>
      </c>
      <c r="I183" s="2" t="s">
        <v>598</v>
      </c>
      <c r="J183" s="2" t="s">
        <v>598</v>
      </c>
      <c r="K183" s="2" t="s">
        <v>598</v>
      </c>
      <c r="L183" s="2" t="s">
        <v>598</v>
      </c>
      <c r="M183" s="2" t="s">
        <v>598</v>
      </c>
      <c r="N183" s="2" t="s">
        <v>598</v>
      </c>
      <c r="O183" s="2" t="s">
        <v>598</v>
      </c>
      <c r="P183" s="2" t="s">
        <v>598</v>
      </c>
      <c r="Q183" s="2" t="s">
        <v>598</v>
      </c>
      <c r="R183" s="2" t="s">
        <v>598</v>
      </c>
      <c r="S183" s="2" t="s">
        <v>598</v>
      </c>
      <c r="T183" s="2" t="s">
        <v>598</v>
      </c>
      <c r="U183" s="2" t="s">
        <v>598</v>
      </c>
      <c r="V183" s="2" t="s">
        <v>598</v>
      </c>
      <c r="W183" s="2" t="s">
        <v>598</v>
      </c>
      <c r="X183" s="2" t="s">
        <v>598</v>
      </c>
      <c r="Y183" s="2" t="s">
        <v>598</v>
      </c>
      <c r="Z183" s="2" t="s">
        <v>598</v>
      </c>
      <c r="AA183" s="2" t="s">
        <v>598</v>
      </c>
      <c r="AB183" s="2" t="s">
        <v>598</v>
      </c>
      <c r="AC183" s="2" t="s">
        <v>598</v>
      </c>
      <c r="AD183" s="2" t="s">
        <v>598</v>
      </c>
      <c r="AE183" s="2" t="s">
        <v>598</v>
      </c>
      <c r="AF183" s="2" t="s">
        <v>598</v>
      </c>
      <c r="AG183" s="2" t="s">
        <v>598</v>
      </c>
      <c r="AJ183" s="20">
        <f t="shared" si="10"/>
        <v>0</v>
      </c>
      <c r="AK183" s="20"/>
      <c r="AL183" s="20">
        <f t="shared" si="11"/>
        <v>0</v>
      </c>
      <c r="AM183" s="20" t="str">
        <f t="shared" si="12"/>
        <v/>
      </c>
      <c r="AN183" s="92" t="str">
        <f t="shared" si="13"/>
        <v/>
      </c>
      <c r="AQ183" s="2">
        <f t="shared" si="14"/>
        <v>0</v>
      </c>
    </row>
    <row r="184" spans="1:43" ht="15" customHeight="1" x14ac:dyDescent="0.25">
      <c r="A184" s="2" t="s">
        <v>261</v>
      </c>
      <c r="B184" s="2" t="s">
        <v>264</v>
      </c>
      <c r="C184" s="2">
        <v>2014</v>
      </c>
      <c r="D184" s="2" t="s">
        <v>598</v>
      </c>
      <c r="E184" s="2" t="s">
        <v>598</v>
      </c>
      <c r="F184" s="2" t="s">
        <v>598</v>
      </c>
      <c r="G184" s="2" t="s">
        <v>598</v>
      </c>
      <c r="H184" s="2" t="s">
        <v>598</v>
      </c>
      <c r="I184" s="2" t="s">
        <v>598</v>
      </c>
      <c r="J184" s="2" t="s">
        <v>598</v>
      </c>
      <c r="K184" s="2" t="s">
        <v>598</v>
      </c>
      <c r="L184" s="2" t="s">
        <v>598</v>
      </c>
      <c r="M184" s="2" t="s">
        <v>598</v>
      </c>
      <c r="N184" s="2" t="s">
        <v>598</v>
      </c>
      <c r="O184" s="2" t="s">
        <v>598</v>
      </c>
      <c r="P184" s="2" t="s">
        <v>598</v>
      </c>
      <c r="Q184" s="2" t="s">
        <v>598</v>
      </c>
      <c r="R184" s="2" t="s">
        <v>598</v>
      </c>
      <c r="S184" s="2" t="s">
        <v>598</v>
      </c>
      <c r="T184" s="2" t="s">
        <v>598</v>
      </c>
      <c r="U184" s="2" t="s">
        <v>598</v>
      </c>
      <c r="V184" s="2" t="s">
        <v>598</v>
      </c>
      <c r="W184" s="2" t="s">
        <v>598</v>
      </c>
      <c r="X184" s="2" t="s">
        <v>598</v>
      </c>
      <c r="Y184" s="2" t="s">
        <v>598</v>
      </c>
      <c r="Z184" s="2" t="s">
        <v>598</v>
      </c>
      <c r="AA184" s="2" t="s">
        <v>598</v>
      </c>
      <c r="AB184" s="2" t="s">
        <v>598</v>
      </c>
      <c r="AC184" s="2" t="s">
        <v>598</v>
      </c>
      <c r="AD184" s="2" t="s">
        <v>598</v>
      </c>
      <c r="AE184" s="2" t="s">
        <v>598</v>
      </c>
      <c r="AF184" s="2" t="s">
        <v>598</v>
      </c>
      <c r="AG184" s="2" t="s">
        <v>598</v>
      </c>
      <c r="AJ184" s="20">
        <f t="shared" si="10"/>
        <v>0</v>
      </c>
      <c r="AK184" s="20"/>
      <c r="AL184" s="20">
        <f t="shared" si="11"/>
        <v>0</v>
      </c>
      <c r="AM184" s="20" t="str">
        <f t="shared" si="12"/>
        <v/>
      </c>
      <c r="AN184" s="92" t="str">
        <f t="shared" si="13"/>
        <v/>
      </c>
      <c r="AQ184" s="2">
        <f t="shared" si="14"/>
        <v>0</v>
      </c>
    </row>
    <row r="185" spans="1:43" ht="15" customHeight="1" x14ac:dyDescent="0.25">
      <c r="A185" s="2" t="s">
        <v>261</v>
      </c>
      <c r="B185" s="2" t="s">
        <v>265</v>
      </c>
      <c r="C185" s="2">
        <v>2014</v>
      </c>
      <c r="D185" s="2" t="s">
        <v>598</v>
      </c>
      <c r="E185" s="2" t="s">
        <v>598</v>
      </c>
      <c r="F185" s="2" t="s">
        <v>598</v>
      </c>
      <c r="G185" s="2" t="s">
        <v>598</v>
      </c>
      <c r="H185" s="2" t="s">
        <v>598</v>
      </c>
      <c r="I185" s="2" t="s">
        <v>598</v>
      </c>
      <c r="J185" s="2" t="s">
        <v>598</v>
      </c>
      <c r="K185" s="2" t="s">
        <v>598</v>
      </c>
      <c r="L185" s="2" t="s">
        <v>598</v>
      </c>
      <c r="M185" s="2" t="s">
        <v>598</v>
      </c>
      <c r="N185" s="2" t="s">
        <v>598</v>
      </c>
      <c r="O185" s="2" t="s">
        <v>598</v>
      </c>
      <c r="P185" s="2" t="s">
        <v>598</v>
      </c>
      <c r="Q185" s="2" t="s">
        <v>598</v>
      </c>
      <c r="R185" s="2" t="s">
        <v>598</v>
      </c>
      <c r="S185" s="2" t="s">
        <v>598</v>
      </c>
      <c r="T185" s="2" t="s">
        <v>598</v>
      </c>
      <c r="U185" s="2" t="s">
        <v>598</v>
      </c>
      <c r="V185" s="2" t="s">
        <v>598</v>
      </c>
      <c r="W185" s="2" t="s">
        <v>598</v>
      </c>
      <c r="X185" s="2" t="s">
        <v>598</v>
      </c>
      <c r="Y185" s="2" t="s">
        <v>598</v>
      </c>
      <c r="Z185" s="2" t="s">
        <v>598</v>
      </c>
      <c r="AA185" s="2" t="s">
        <v>598</v>
      </c>
      <c r="AB185" s="2" t="s">
        <v>598</v>
      </c>
      <c r="AC185" s="2" t="s">
        <v>598</v>
      </c>
      <c r="AD185" s="2" t="s">
        <v>598</v>
      </c>
      <c r="AE185" s="2" t="s">
        <v>598</v>
      </c>
      <c r="AF185" s="2" t="s">
        <v>598</v>
      </c>
      <c r="AG185" s="2" t="s">
        <v>598</v>
      </c>
      <c r="AJ185" s="20">
        <f t="shared" si="10"/>
        <v>0</v>
      </c>
      <c r="AK185" s="20"/>
      <c r="AL185" s="20">
        <f t="shared" si="11"/>
        <v>0</v>
      </c>
      <c r="AM185" s="20" t="str">
        <f t="shared" si="12"/>
        <v/>
      </c>
      <c r="AN185" s="92" t="str">
        <f t="shared" si="13"/>
        <v/>
      </c>
      <c r="AQ185" s="2">
        <f t="shared" si="14"/>
        <v>0</v>
      </c>
    </row>
    <row r="186" spans="1:43" ht="15" customHeight="1" x14ac:dyDescent="0.25">
      <c r="A186" s="2" t="s">
        <v>266</v>
      </c>
      <c r="B186" s="2" t="s">
        <v>267</v>
      </c>
      <c r="C186" s="2">
        <v>2014</v>
      </c>
      <c r="D186" s="2">
        <v>184.8</v>
      </c>
      <c r="E186" s="2">
        <v>18.768999999999998</v>
      </c>
      <c r="F186" s="2">
        <v>0</v>
      </c>
      <c r="G186" s="2" t="s">
        <v>598</v>
      </c>
      <c r="H186" s="2">
        <v>0</v>
      </c>
      <c r="I186" s="2">
        <v>199.04</v>
      </c>
      <c r="J186" s="2" t="s">
        <v>598</v>
      </c>
      <c r="K186" s="2">
        <v>0.14000000000000001</v>
      </c>
      <c r="L186" s="2" t="s">
        <v>598</v>
      </c>
      <c r="M186" s="2" t="s">
        <v>598</v>
      </c>
      <c r="N186" s="2" t="s">
        <v>598</v>
      </c>
      <c r="O186" s="2" t="s">
        <v>598</v>
      </c>
      <c r="P186" s="2" t="s">
        <v>598</v>
      </c>
      <c r="Q186" s="2" t="s">
        <v>598</v>
      </c>
      <c r="R186" s="2" t="s">
        <v>598</v>
      </c>
      <c r="S186" s="2" t="s">
        <v>598</v>
      </c>
      <c r="T186" s="2" t="s">
        <v>598</v>
      </c>
      <c r="U186" s="2" t="s">
        <v>598</v>
      </c>
      <c r="V186" s="2" t="s">
        <v>598</v>
      </c>
      <c r="W186" s="2" t="s">
        <v>598</v>
      </c>
      <c r="X186" s="2" t="s">
        <v>598</v>
      </c>
      <c r="Y186" s="2" t="s">
        <v>598</v>
      </c>
      <c r="Z186" s="2">
        <v>19.3</v>
      </c>
      <c r="AA186" s="2" t="s">
        <v>598</v>
      </c>
      <c r="AB186" s="2" t="s">
        <v>598</v>
      </c>
      <c r="AC186" s="2" t="s">
        <v>598</v>
      </c>
      <c r="AD186" s="2">
        <v>29.7</v>
      </c>
      <c r="AE186" s="2">
        <v>149.9</v>
      </c>
      <c r="AF186" s="2" t="s">
        <v>598</v>
      </c>
      <c r="AG186" s="2" t="s">
        <v>598</v>
      </c>
      <c r="AJ186" s="20">
        <f t="shared" si="10"/>
        <v>199.04000000000002</v>
      </c>
      <c r="AK186" s="20"/>
      <c r="AL186" s="20">
        <f t="shared" si="11"/>
        <v>184.8</v>
      </c>
      <c r="AM186" s="20">
        <f t="shared" si="12"/>
        <v>18.768999999999998</v>
      </c>
      <c r="AN186" s="92">
        <f t="shared" si="13"/>
        <v>1.0227542202572346</v>
      </c>
      <c r="AQ186" s="2">
        <f t="shared" si="14"/>
        <v>199.04000000000002</v>
      </c>
    </row>
    <row r="187" spans="1:43" ht="15" customHeight="1" x14ac:dyDescent="0.25">
      <c r="A187" s="2" t="s">
        <v>268</v>
      </c>
      <c r="B187" s="2" t="s">
        <v>269</v>
      </c>
      <c r="C187" s="2">
        <v>2014</v>
      </c>
      <c r="D187" s="2" t="s">
        <v>598</v>
      </c>
      <c r="E187" s="2" t="s">
        <v>598</v>
      </c>
      <c r="F187" s="2" t="s">
        <v>598</v>
      </c>
      <c r="G187" s="2" t="s">
        <v>598</v>
      </c>
      <c r="H187" s="2" t="s">
        <v>598</v>
      </c>
      <c r="I187" s="2" t="s">
        <v>598</v>
      </c>
      <c r="J187" s="2" t="s">
        <v>598</v>
      </c>
      <c r="K187" s="2" t="s">
        <v>598</v>
      </c>
      <c r="L187" s="2" t="s">
        <v>598</v>
      </c>
      <c r="M187" s="2" t="s">
        <v>598</v>
      </c>
      <c r="N187" s="2" t="s">
        <v>598</v>
      </c>
      <c r="O187" s="2" t="s">
        <v>598</v>
      </c>
      <c r="P187" s="2" t="s">
        <v>598</v>
      </c>
      <c r="Q187" s="2" t="s">
        <v>598</v>
      </c>
      <c r="R187" s="2" t="s">
        <v>598</v>
      </c>
      <c r="S187" s="2" t="s">
        <v>598</v>
      </c>
      <c r="T187" s="2" t="s">
        <v>598</v>
      </c>
      <c r="U187" s="2" t="s">
        <v>598</v>
      </c>
      <c r="V187" s="2" t="s">
        <v>598</v>
      </c>
      <c r="W187" s="2" t="s">
        <v>598</v>
      </c>
      <c r="X187" s="2" t="s">
        <v>598</v>
      </c>
      <c r="Y187" s="2" t="s">
        <v>598</v>
      </c>
      <c r="Z187" s="2" t="s">
        <v>598</v>
      </c>
      <c r="AA187" s="2" t="s">
        <v>598</v>
      </c>
      <c r="AB187" s="2" t="s">
        <v>598</v>
      </c>
      <c r="AC187" s="2" t="s">
        <v>598</v>
      </c>
      <c r="AD187" s="2" t="s">
        <v>598</v>
      </c>
      <c r="AE187" s="2" t="s">
        <v>598</v>
      </c>
      <c r="AF187" s="2" t="s">
        <v>598</v>
      </c>
      <c r="AG187" s="2" t="s">
        <v>598</v>
      </c>
      <c r="AJ187" s="20">
        <f t="shared" si="10"/>
        <v>0</v>
      </c>
      <c r="AK187" s="20"/>
      <c r="AL187" s="20">
        <f t="shared" si="11"/>
        <v>0</v>
      </c>
      <c r="AM187" s="20" t="str">
        <f t="shared" si="12"/>
        <v/>
      </c>
      <c r="AN187" s="92" t="str">
        <f t="shared" si="13"/>
        <v/>
      </c>
      <c r="AQ187" s="2">
        <f t="shared" si="14"/>
        <v>0</v>
      </c>
    </row>
    <row r="188" spans="1:43" ht="15" customHeight="1" x14ac:dyDescent="0.25">
      <c r="A188" s="2" t="s">
        <v>268</v>
      </c>
      <c r="B188" s="2" t="s">
        <v>270</v>
      </c>
      <c r="C188" s="2">
        <v>2014</v>
      </c>
      <c r="D188" s="2" t="s">
        <v>598</v>
      </c>
      <c r="E188" s="2" t="s">
        <v>598</v>
      </c>
      <c r="F188" s="2" t="s">
        <v>598</v>
      </c>
      <c r="G188" s="2" t="s">
        <v>598</v>
      </c>
      <c r="H188" s="2" t="s">
        <v>598</v>
      </c>
      <c r="I188" s="2" t="s">
        <v>598</v>
      </c>
      <c r="J188" s="2" t="s">
        <v>598</v>
      </c>
      <c r="K188" s="2" t="s">
        <v>598</v>
      </c>
      <c r="L188" s="2" t="s">
        <v>598</v>
      </c>
      <c r="M188" s="2" t="s">
        <v>598</v>
      </c>
      <c r="N188" s="2" t="s">
        <v>598</v>
      </c>
      <c r="O188" s="2" t="s">
        <v>598</v>
      </c>
      <c r="P188" s="2" t="s">
        <v>598</v>
      </c>
      <c r="Q188" s="2" t="s">
        <v>598</v>
      </c>
      <c r="R188" s="2" t="s">
        <v>598</v>
      </c>
      <c r="S188" s="2" t="s">
        <v>598</v>
      </c>
      <c r="T188" s="2" t="s">
        <v>598</v>
      </c>
      <c r="U188" s="2" t="s">
        <v>598</v>
      </c>
      <c r="V188" s="2" t="s">
        <v>598</v>
      </c>
      <c r="W188" s="2" t="s">
        <v>598</v>
      </c>
      <c r="X188" s="2" t="s">
        <v>598</v>
      </c>
      <c r="Y188" s="2" t="s">
        <v>598</v>
      </c>
      <c r="Z188" s="2" t="s">
        <v>598</v>
      </c>
      <c r="AA188" s="2" t="s">
        <v>598</v>
      </c>
      <c r="AB188" s="2" t="s">
        <v>598</v>
      </c>
      <c r="AC188" s="2" t="s">
        <v>598</v>
      </c>
      <c r="AD188" s="2" t="s">
        <v>598</v>
      </c>
      <c r="AE188" s="2" t="s">
        <v>598</v>
      </c>
      <c r="AF188" s="2" t="s">
        <v>598</v>
      </c>
      <c r="AG188" s="2" t="s">
        <v>598</v>
      </c>
      <c r="AJ188" s="20">
        <f t="shared" si="10"/>
        <v>0</v>
      </c>
      <c r="AK188" s="20"/>
      <c r="AL188" s="20">
        <f t="shared" si="11"/>
        <v>0</v>
      </c>
      <c r="AM188" s="20" t="str">
        <f t="shared" si="12"/>
        <v/>
      </c>
      <c r="AN188" s="92" t="str">
        <f t="shared" si="13"/>
        <v/>
      </c>
      <c r="AQ188" s="2">
        <f t="shared" si="14"/>
        <v>0</v>
      </c>
    </row>
    <row r="189" spans="1:43" ht="15" customHeight="1" x14ac:dyDescent="0.25">
      <c r="A189" s="2" t="s">
        <v>268</v>
      </c>
      <c r="B189" s="2" t="s">
        <v>271</v>
      </c>
      <c r="C189" s="2">
        <v>2014</v>
      </c>
      <c r="D189" s="2" t="s">
        <v>598</v>
      </c>
      <c r="E189" s="2" t="s">
        <v>598</v>
      </c>
      <c r="F189" s="2" t="s">
        <v>598</v>
      </c>
      <c r="G189" s="2" t="s">
        <v>598</v>
      </c>
      <c r="H189" s="2" t="s">
        <v>598</v>
      </c>
      <c r="I189" s="2" t="s">
        <v>598</v>
      </c>
      <c r="J189" s="2" t="s">
        <v>598</v>
      </c>
      <c r="K189" s="2" t="s">
        <v>598</v>
      </c>
      <c r="L189" s="2" t="s">
        <v>598</v>
      </c>
      <c r="M189" s="2" t="s">
        <v>598</v>
      </c>
      <c r="N189" s="2" t="s">
        <v>598</v>
      </c>
      <c r="O189" s="2" t="s">
        <v>598</v>
      </c>
      <c r="P189" s="2" t="s">
        <v>598</v>
      </c>
      <c r="Q189" s="2" t="s">
        <v>598</v>
      </c>
      <c r="R189" s="2" t="s">
        <v>598</v>
      </c>
      <c r="S189" s="2" t="s">
        <v>598</v>
      </c>
      <c r="T189" s="2" t="s">
        <v>598</v>
      </c>
      <c r="U189" s="2" t="s">
        <v>598</v>
      </c>
      <c r="V189" s="2" t="s">
        <v>598</v>
      </c>
      <c r="W189" s="2" t="s">
        <v>598</v>
      </c>
      <c r="X189" s="2" t="s">
        <v>598</v>
      </c>
      <c r="Y189" s="2" t="s">
        <v>598</v>
      </c>
      <c r="Z189" s="2" t="s">
        <v>598</v>
      </c>
      <c r="AA189" s="2" t="s">
        <v>598</v>
      </c>
      <c r="AB189" s="2" t="s">
        <v>598</v>
      </c>
      <c r="AC189" s="2" t="s">
        <v>598</v>
      </c>
      <c r="AD189" s="2" t="s">
        <v>598</v>
      </c>
      <c r="AE189" s="2" t="s">
        <v>598</v>
      </c>
      <c r="AF189" s="2" t="s">
        <v>598</v>
      </c>
      <c r="AG189" s="2" t="s">
        <v>598</v>
      </c>
      <c r="AJ189" s="20">
        <f t="shared" si="10"/>
        <v>0</v>
      </c>
      <c r="AK189" s="20"/>
      <c r="AL189" s="20">
        <f t="shared" si="11"/>
        <v>0</v>
      </c>
      <c r="AM189" s="20" t="str">
        <f t="shared" si="12"/>
        <v/>
      </c>
      <c r="AN189" s="92" t="str">
        <f t="shared" si="13"/>
        <v/>
      </c>
      <c r="AQ189" s="2">
        <f t="shared" si="14"/>
        <v>0</v>
      </c>
    </row>
    <row r="190" spans="1:43" ht="15" customHeight="1" x14ac:dyDescent="0.25">
      <c r="A190" s="2" t="s">
        <v>272</v>
      </c>
      <c r="B190" s="2" t="s">
        <v>273</v>
      </c>
      <c r="C190" s="2">
        <v>2014</v>
      </c>
      <c r="D190" s="2" t="s">
        <v>598</v>
      </c>
      <c r="E190" s="2" t="s">
        <v>598</v>
      </c>
      <c r="F190" s="2" t="s">
        <v>598</v>
      </c>
      <c r="G190" s="2" t="s">
        <v>598</v>
      </c>
      <c r="H190" s="2" t="s">
        <v>598</v>
      </c>
      <c r="I190" s="2" t="s">
        <v>598</v>
      </c>
      <c r="J190" s="2" t="s">
        <v>598</v>
      </c>
      <c r="K190" s="2" t="s">
        <v>598</v>
      </c>
      <c r="L190" s="2" t="s">
        <v>598</v>
      </c>
      <c r="M190" s="2" t="s">
        <v>598</v>
      </c>
      <c r="N190" s="2" t="s">
        <v>598</v>
      </c>
      <c r="O190" s="2" t="s">
        <v>598</v>
      </c>
      <c r="P190" s="2" t="s">
        <v>598</v>
      </c>
      <c r="Q190" s="2" t="s">
        <v>598</v>
      </c>
      <c r="R190" s="2" t="s">
        <v>598</v>
      </c>
      <c r="S190" s="2" t="s">
        <v>598</v>
      </c>
      <c r="T190" s="2" t="s">
        <v>598</v>
      </c>
      <c r="U190" s="2" t="s">
        <v>598</v>
      </c>
      <c r="V190" s="2" t="s">
        <v>598</v>
      </c>
      <c r="W190" s="2" t="s">
        <v>598</v>
      </c>
      <c r="X190" s="2" t="s">
        <v>598</v>
      </c>
      <c r="Y190" s="2" t="s">
        <v>598</v>
      </c>
      <c r="Z190" s="2" t="s">
        <v>598</v>
      </c>
      <c r="AA190" s="2" t="s">
        <v>598</v>
      </c>
      <c r="AB190" s="2" t="s">
        <v>598</v>
      </c>
      <c r="AC190" s="2" t="s">
        <v>598</v>
      </c>
      <c r="AD190" s="2" t="s">
        <v>598</v>
      </c>
      <c r="AE190" s="2" t="s">
        <v>598</v>
      </c>
      <c r="AF190" s="2" t="s">
        <v>598</v>
      </c>
      <c r="AG190" s="2" t="s">
        <v>598</v>
      </c>
      <c r="AJ190" s="20">
        <f t="shared" si="10"/>
        <v>0</v>
      </c>
      <c r="AK190" s="20"/>
      <c r="AL190" s="20">
        <f t="shared" si="11"/>
        <v>0</v>
      </c>
      <c r="AM190" s="20" t="str">
        <f t="shared" si="12"/>
        <v/>
      </c>
      <c r="AN190" s="92" t="str">
        <f t="shared" si="13"/>
        <v/>
      </c>
      <c r="AQ190" s="2">
        <f t="shared" si="14"/>
        <v>0</v>
      </c>
    </row>
    <row r="191" spans="1:43" ht="15" customHeight="1" x14ac:dyDescent="0.25">
      <c r="A191" s="2" t="s">
        <v>272</v>
      </c>
      <c r="B191" s="2" t="s">
        <v>274</v>
      </c>
      <c r="C191" s="2">
        <v>2014</v>
      </c>
      <c r="D191" s="2" t="s">
        <v>598</v>
      </c>
      <c r="E191" s="2" t="s">
        <v>598</v>
      </c>
      <c r="F191" s="2" t="s">
        <v>598</v>
      </c>
      <c r="G191" s="2" t="s">
        <v>598</v>
      </c>
      <c r="H191" s="2" t="s">
        <v>598</v>
      </c>
      <c r="I191" s="2" t="s">
        <v>598</v>
      </c>
      <c r="J191" s="2" t="s">
        <v>598</v>
      </c>
      <c r="K191" s="2" t="s">
        <v>598</v>
      </c>
      <c r="L191" s="2" t="s">
        <v>598</v>
      </c>
      <c r="M191" s="2" t="s">
        <v>598</v>
      </c>
      <c r="N191" s="2" t="s">
        <v>598</v>
      </c>
      <c r="O191" s="2" t="s">
        <v>598</v>
      </c>
      <c r="P191" s="2" t="s">
        <v>598</v>
      </c>
      <c r="Q191" s="2" t="s">
        <v>598</v>
      </c>
      <c r="R191" s="2" t="s">
        <v>598</v>
      </c>
      <c r="S191" s="2" t="s">
        <v>598</v>
      </c>
      <c r="T191" s="2" t="s">
        <v>598</v>
      </c>
      <c r="U191" s="2" t="s">
        <v>598</v>
      </c>
      <c r="V191" s="2" t="s">
        <v>598</v>
      </c>
      <c r="W191" s="2" t="s">
        <v>598</v>
      </c>
      <c r="X191" s="2" t="s">
        <v>598</v>
      </c>
      <c r="Y191" s="2" t="s">
        <v>598</v>
      </c>
      <c r="Z191" s="2" t="s">
        <v>598</v>
      </c>
      <c r="AA191" s="2" t="s">
        <v>598</v>
      </c>
      <c r="AB191" s="2" t="s">
        <v>598</v>
      </c>
      <c r="AC191" s="2" t="s">
        <v>598</v>
      </c>
      <c r="AD191" s="2" t="s">
        <v>598</v>
      </c>
      <c r="AE191" s="2" t="s">
        <v>598</v>
      </c>
      <c r="AF191" s="2" t="s">
        <v>598</v>
      </c>
      <c r="AG191" s="2" t="s">
        <v>598</v>
      </c>
      <c r="AJ191" s="20">
        <f t="shared" si="10"/>
        <v>0</v>
      </c>
      <c r="AK191" s="20"/>
      <c r="AL191" s="20">
        <f t="shared" si="11"/>
        <v>0</v>
      </c>
      <c r="AM191" s="20" t="str">
        <f t="shared" si="12"/>
        <v/>
      </c>
      <c r="AN191" s="92" t="str">
        <f t="shared" si="13"/>
        <v/>
      </c>
      <c r="AQ191" s="2">
        <f t="shared" si="14"/>
        <v>0</v>
      </c>
    </row>
    <row r="192" spans="1:43" ht="15" customHeight="1" x14ac:dyDescent="0.2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T192" s="2" t="s">
        <v>599</v>
      </c>
      <c r="U192" s="2" t="s">
        <v>599</v>
      </c>
      <c r="V192" s="2" t="s">
        <v>599</v>
      </c>
      <c r="W192" s="2" t="s">
        <v>599</v>
      </c>
      <c r="X192" s="2" t="s">
        <v>599</v>
      </c>
      <c r="Y192" s="2" t="s">
        <v>599</v>
      </c>
      <c r="Z192" s="2" t="s">
        <v>599</v>
      </c>
      <c r="AA192" s="2" t="s">
        <v>599</v>
      </c>
      <c r="AB192" s="2" t="s">
        <v>599</v>
      </c>
      <c r="AC192" s="2" t="s">
        <v>599</v>
      </c>
      <c r="AD192" s="2" t="s">
        <v>599</v>
      </c>
      <c r="AE192" s="2" t="s">
        <v>599</v>
      </c>
      <c r="AF192" s="2" t="s">
        <v>599</v>
      </c>
      <c r="AG192" s="2" t="s">
        <v>599</v>
      </c>
      <c r="AJ192" s="20">
        <f t="shared" si="10"/>
        <v>0</v>
      </c>
      <c r="AK192" s="20"/>
      <c r="AL192" s="20">
        <f t="shared" si="11"/>
        <v>0</v>
      </c>
      <c r="AM192" s="20" t="str">
        <f t="shared" si="12"/>
        <v/>
      </c>
      <c r="AN192" s="92" t="str">
        <f t="shared" si="13"/>
        <v/>
      </c>
      <c r="AQ192" s="2">
        <f t="shared" si="14"/>
        <v>0</v>
      </c>
    </row>
    <row r="193" spans="1:43" ht="15" customHeight="1" x14ac:dyDescent="0.25">
      <c r="A193" s="2" t="s">
        <v>277</v>
      </c>
      <c r="B193" s="2" t="s">
        <v>278</v>
      </c>
      <c r="C193" s="2">
        <v>2014</v>
      </c>
      <c r="D193" s="2" t="s">
        <v>598</v>
      </c>
      <c r="E193" s="2" t="s">
        <v>598</v>
      </c>
      <c r="F193" s="2" t="s">
        <v>598</v>
      </c>
      <c r="G193" s="2" t="s">
        <v>598</v>
      </c>
      <c r="H193" s="2" t="s">
        <v>598</v>
      </c>
      <c r="I193" s="2" t="s">
        <v>598</v>
      </c>
      <c r="J193" s="2" t="s">
        <v>598</v>
      </c>
      <c r="K193" s="2" t="s">
        <v>598</v>
      </c>
      <c r="L193" s="2" t="s">
        <v>598</v>
      </c>
      <c r="M193" s="2" t="s">
        <v>598</v>
      </c>
      <c r="N193" s="2" t="s">
        <v>598</v>
      </c>
      <c r="O193" s="2" t="s">
        <v>598</v>
      </c>
      <c r="P193" s="2" t="s">
        <v>598</v>
      </c>
      <c r="Q193" s="2" t="s">
        <v>598</v>
      </c>
      <c r="R193" s="2" t="s">
        <v>598</v>
      </c>
      <c r="S193" s="2" t="s">
        <v>598</v>
      </c>
      <c r="T193" s="2" t="s">
        <v>598</v>
      </c>
      <c r="U193" s="2" t="s">
        <v>598</v>
      </c>
      <c r="V193" s="2" t="s">
        <v>598</v>
      </c>
      <c r="W193" s="2" t="s">
        <v>598</v>
      </c>
      <c r="X193" s="2" t="s">
        <v>598</v>
      </c>
      <c r="Y193" s="2" t="s">
        <v>598</v>
      </c>
      <c r="Z193" s="2" t="s">
        <v>598</v>
      </c>
      <c r="AA193" s="2" t="s">
        <v>598</v>
      </c>
      <c r="AB193" s="2" t="s">
        <v>598</v>
      </c>
      <c r="AC193" s="2" t="s">
        <v>598</v>
      </c>
      <c r="AD193" s="2" t="s">
        <v>598</v>
      </c>
      <c r="AE193" s="2" t="s">
        <v>598</v>
      </c>
      <c r="AF193" s="2" t="s">
        <v>598</v>
      </c>
      <c r="AG193" s="2" t="s">
        <v>598</v>
      </c>
      <c r="AJ193" s="20">
        <f t="shared" si="10"/>
        <v>0</v>
      </c>
      <c r="AK193" s="20"/>
      <c r="AL193" s="20">
        <f t="shared" si="11"/>
        <v>0</v>
      </c>
      <c r="AM193" s="20" t="str">
        <f t="shared" si="12"/>
        <v/>
      </c>
      <c r="AN193" s="92" t="str">
        <f t="shared" si="13"/>
        <v/>
      </c>
      <c r="AQ193" s="2">
        <f t="shared" si="14"/>
        <v>0</v>
      </c>
    </row>
    <row r="194" spans="1:43" ht="15" customHeight="1" x14ac:dyDescent="0.25">
      <c r="A194" s="2" t="s">
        <v>279</v>
      </c>
      <c r="B194" s="2" t="s">
        <v>280</v>
      </c>
      <c r="C194" s="2">
        <v>2014</v>
      </c>
      <c r="D194" s="2">
        <v>67.8</v>
      </c>
      <c r="E194" s="2">
        <v>10.199999999999999</v>
      </c>
      <c r="F194" s="2" t="s">
        <v>598</v>
      </c>
      <c r="G194" s="2" t="s">
        <v>598</v>
      </c>
      <c r="H194" s="2" t="s">
        <v>598</v>
      </c>
      <c r="I194" s="2">
        <v>104.8</v>
      </c>
      <c r="J194" s="2" t="s">
        <v>598</v>
      </c>
      <c r="K194" s="2" t="s">
        <v>598</v>
      </c>
      <c r="L194" s="2" t="s">
        <v>598</v>
      </c>
      <c r="M194" s="2" t="s">
        <v>598</v>
      </c>
      <c r="N194" s="2" t="s">
        <v>598</v>
      </c>
      <c r="O194" s="2" t="s">
        <v>598</v>
      </c>
      <c r="P194" s="2">
        <v>50</v>
      </c>
      <c r="Q194" s="2">
        <v>14</v>
      </c>
      <c r="R194" s="2">
        <v>26</v>
      </c>
      <c r="S194" s="2" t="s">
        <v>598</v>
      </c>
      <c r="T194" s="2" t="s">
        <v>598</v>
      </c>
      <c r="U194" s="2" t="s">
        <v>598</v>
      </c>
      <c r="V194" s="2" t="s">
        <v>598</v>
      </c>
      <c r="W194" s="2" t="s">
        <v>598</v>
      </c>
      <c r="X194" s="2" t="s">
        <v>598</v>
      </c>
      <c r="Y194" s="2" t="s">
        <v>598</v>
      </c>
      <c r="Z194" s="2" t="s">
        <v>598</v>
      </c>
      <c r="AA194" s="2" t="s">
        <v>598</v>
      </c>
      <c r="AB194" s="2" t="s">
        <v>598</v>
      </c>
      <c r="AC194" s="2" t="s">
        <v>598</v>
      </c>
      <c r="AD194" s="2" t="s">
        <v>598</v>
      </c>
      <c r="AE194" s="2" t="s">
        <v>598</v>
      </c>
      <c r="AF194" s="2" t="s">
        <v>598</v>
      </c>
      <c r="AG194" s="2">
        <v>14.8</v>
      </c>
      <c r="AJ194" s="20">
        <f t="shared" si="10"/>
        <v>104.8</v>
      </c>
      <c r="AK194" s="20"/>
      <c r="AL194" s="20">
        <f t="shared" si="11"/>
        <v>67.8</v>
      </c>
      <c r="AM194" s="20">
        <f t="shared" si="12"/>
        <v>10.199999999999999</v>
      </c>
      <c r="AN194" s="92">
        <f t="shared" si="13"/>
        <v>0.74427480916030542</v>
      </c>
      <c r="AQ194" s="2">
        <f t="shared" si="14"/>
        <v>90</v>
      </c>
    </row>
    <row r="195" spans="1:43" ht="15" customHeight="1" x14ac:dyDescent="0.25">
      <c r="A195" s="2" t="s">
        <v>279</v>
      </c>
      <c r="B195" s="2" t="s">
        <v>281</v>
      </c>
      <c r="C195" s="2">
        <v>2014</v>
      </c>
      <c r="D195" s="2" t="s">
        <v>598</v>
      </c>
      <c r="E195" s="2" t="s">
        <v>598</v>
      </c>
      <c r="F195" s="2" t="s">
        <v>598</v>
      </c>
      <c r="G195" s="2" t="s">
        <v>598</v>
      </c>
      <c r="H195" s="2" t="s">
        <v>598</v>
      </c>
      <c r="I195" s="2" t="s">
        <v>598</v>
      </c>
      <c r="J195" s="2" t="s">
        <v>598</v>
      </c>
      <c r="K195" s="2" t="s">
        <v>598</v>
      </c>
      <c r="L195" s="2" t="s">
        <v>598</v>
      </c>
      <c r="M195" s="2" t="s">
        <v>598</v>
      </c>
      <c r="N195" s="2" t="s">
        <v>598</v>
      </c>
      <c r="O195" s="2" t="s">
        <v>598</v>
      </c>
      <c r="P195" s="2" t="s">
        <v>598</v>
      </c>
      <c r="Q195" s="2" t="s">
        <v>598</v>
      </c>
      <c r="R195" s="2" t="s">
        <v>598</v>
      </c>
      <c r="S195" s="2" t="s">
        <v>598</v>
      </c>
      <c r="T195" s="2" t="s">
        <v>598</v>
      </c>
      <c r="U195" s="2" t="s">
        <v>598</v>
      </c>
      <c r="V195" s="2" t="s">
        <v>598</v>
      </c>
      <c r="W195" s="2" t="s">
        <v>598</v>
      </c>
      <c r="X195" s="2" t="s">
        <v>598</v>
      </c>
      <c r="Y195" s="2" t="s">
        <v>598</v>
      </c>
      <c r="Z195" s="2" t="s">
        <v>598</v>
      </c>
      <c r="AA195" s="2" t="s">
        <v>598</v>
      </c>
      <c r="AB195" s="2" t="s">
        <v>598</v>
      </c>
      <c r="AC195" s="2" t="s">
        <v>598</v>
      </c>
      <c r="AD195" s="2" t="s">
        <v>598</v>
      </c>
      <c r="AE195" s="2" t="s">
        <v>598</v>
      </c>
      <c r="AF195" s="2" t="s">
        <v>598</v>
      </c>
      <c r="AG195" s="2" t="s">
        <v>598</v>
      </c>
      <c r="AJ195" s="20">
        <f t="shared" ref="AJ195:AJ258" si="15">SUMPRODUCT(J195:AG195)</f>
        <v>0</v>
      </c>
      <c r="AK195" s="20"/>
      <c r="AL195" s="20">
        <f t="shared" ref="AL195:AL258" si="16">IFERROR(D195/1,0)</f>
        <v>0</v>
      </c>
      <c r="AM195" s="20" t="str">
        <f t="shared" ref="AM195:AM258" si="17">IFERROR(E195/1,"")</f>
        <v/>
      </c>
      <c r="AN195" s="92" t="str">
        <f t="shared" ref="AN195:AN258" si="18">IFERROR((AL195+AM195)/AJ195,"")</f>
        <v/>
      </c>
      <c r="AQ195" s="2">
        <f t="shared" ref="AQ195:AQ258" si="19">AJ195-IFERROR(AG195/1,0)</f>
        <v>0</v>
      </c>
    </row>
    <row r="196" spans="1:43" ht="15" customHeight="1" x14ac:dyDescent="0.25">
      <c r="A196" s="2" t="s">
        <v>279</v>
      </c>
      <c r="B196" s="2" t="s">
        <v>282</v>
      </c>
      <c r="C196" s="2">
        <v>2014</v>
      </c>
      <c r="D196" s="2" t="s">
        <v>598</v>
      </c>
      <c r="E196" s="2" t="s">
        <v>598</v>
      </c>
      <c r="F196" s="2" t="s">
        <v>598</v>
      </c>
      <c r="G196" s="2" t="s">
        <v>598</v>
      </c>
      <c r="H196" s="2" t="s">
        <v>598</v>
      </c>
      <c r="I196" s="2" t="s">
        <v>598</v>
      </c>
      <c r="J196" s="2" t="s">
        <v>598</v>
      </c>
      <c r="K196" s="2" t="s">
        <v>598</v>
      </c>
      <c r="L196" s="2" t="s">
        <v>598</v>
      </c>
      <c r="M196" s="2" t="s">
        <v>598</v>
      </c>
      <c r="N196" s="2" t="s">
        <v>598</v>
      </c>
      <c r="O196" s="2" t="s">
        <v>598</v>
      </c>
      <c r="P196" s="2" t="s">
        <v>598</v>
      </c>
      <c r="Q196" s="2" t="s">
        <v>598</v>
      </c>
      <c r="R196" s="2" t="s">
        <v>598</v>
      </c>
      <c r="S196" s="2" t="s">
        <v>598</v>
      </c>
      <c r="T196" s="2" t="s">
        <v>598</v>
      </c>
      <c r="U196" s="2" t="s">
        <v>598</v>
      </c>
      <c r="V196" s="2" t="s">
        <v>598</v>
      </c>
      <c r="W196" s="2" t="s">
        <v>598</v>
      </c>
      <c r="X196" s="2" t="s">
        <v>598</v>
      </c>
      <c r="Y196" s="2" t="s">
        <v>598</v>
      </c>
      <c r="Z196" s="2" t="s">
        <v>598</v>
      </c>
      <c r="AA196" s="2" t="s">
        <v>598</v>
      </c>
      <c r="AB196" s="2" t="s">
        <v>598</v>
      </c>
      <c r="AC196" s="2" t="s">
        <v>598</v>
      </c>
      <c r="AD196" s="2" t="s">
        <v>598</v>
      </c>
      <c r="AE196" s="2" t="s">
        <v>598</v>
      </c>
      <c r="AF196" s="2" t="s">
        <v>598</v>
      </c>
      <c r="AG196" s="2" t="s">
        <v>598</v>
      </c>
      <c r="AJ196" s="20">
        <f t="shared" si="15"/>
        <v>0</v>
      </c>
      <c r="AK196" s="20"/>
      <c r="AL196" s="20">
        <f t="shared" si="16"/>
        <v>0</v>
      </c>
      <c r="AM196" s="20" t="str">
        <f t="shared" si="17"/>
        <v/>
      </c>
      <c r="AN196" s="92" t="str">
        <f t="shared" si="18"/>
        <v/>
      </c>
      <c r="AQ196" s="2">
        <f t="shared" si="19"/>
        <v>0</v>
      </c>
    </row>
    <row r="197" spans="1:43" ht="15" customHeight="1" x14ac:dyDescent="0.25">
      <c r="A197" s="2" t="s">
        <v>283</v>
      </c>
      <c r="B197" s="2" t="s">
        <v>284</v>
      </c>
      <c r="C197" s="2">
        <v>2014</v>
      </c>
      <c r="D197" s="2" t="s">
        <v>598</v>
      </c>
      <c r="E197" s="2" t="s">
        <v>598</v>
      </c>
      <c r="F197" s="2" t="s">
        <v>598</v>
      </c>
      <c r="G197" s="2" t="s">
        <v>598</v>
      </c>
      <c r="H197" s="2" t="s">
        <v>598</v>
      </c>
      <c r="I197" s="2" t="s">
        <v>598</v>
      </c>
      <c r="J197" s="2" t="s">
        <v>598</v>
      </c>
      <c r="K197" s="2" t="s">
        <v>598</v>
      </c>
      <c r="L197" s="2" t="s">
        <v>598</v>
      </c>
      <c r="M197" s="2" t="s">
        <v>598</v>
      </c>
      <c r="N197" s="2" t="s">
        <v>598</v>
      </c>
      <c r="O197" s="2" t="s">
        <v>598</v>
      </c>
      <c r="P197" s="2" t="s">
        <v>598</v>
      </c>
      <c r="Q197" s="2" t="s">
        <v>598</v>
      </c>
      <c r="R197" s="2" t="s">
        <v>598</v>
      </c>
      <c r="S197" s="2" t="s">
        <v>598</v>
      </c>
      <c r="T197" s="2" t="s">
        <v>598</v>
      </c>
      <c r="U197" s="2" t="s">
        <v>598</v>
      </c>
      <c r="V197" s="2" t="s">
        <v>598</v>
      </c>
      <c r="W197" s="2" t="s">
        <v>598</v>
      </c>
      <c r="X197" s="2" t="s">
        <v>598</v>
      </c>
      <c r="Y197" s="2" t="s">
        <v>598</v>
      </c>
      <c r="Z197" s="2" t="s">
        <v>598</v>
      </c>
      <c r="AA197" s="2" t="s">
        <v>598</v>
      </c>
      <c r="AB197" s="2" t="s">
        <v>598</v>
      </c>
      <c r="AC197" s="2" t="s">
        <v>598</v>
      </c>
      <c r="AD197" s="2" t="s">
        <v>598</v>
      </c>
      <c r="AE197" s="2" t="s">
        <v>598</v>
      </c>
      <c r="AF197" s="2" t="s">
        <v>598</v>
      </c>
      <c r="AG197" s="2" t="s">
        <v>598</v>
      </c>
      <c r="AJ197" s="20">
        <f t="shared" si="15"/>
        <v>0</v>
      </c>
      <c r="AK197" s="20"/>
      <c r="AL197" s="20">
        <f t="shared" si="16"/>
        <v>0</v>
      </c>
      <c r="AM197" s="20" t="str">
        <f t="shared" si="17"/>
        <v/>
      </c>
      <c r="AN197" s="92" t="str">
        <f t="shared" si="18"/>
        <v/>
      </c>
      <c r="AQ197" s="2">
        <f t="shared" si="19"/>
        <v>0</v>
      </c>
    </row>
    <row r="198" spans="1:43" ht="15" customHeight="1" x14ac:dyDescent="0.25">
      <c r="A198" s="2" t="s">
        <v>285</v>
      </c>
      <c r="B198" s="2" t="s">
        <v>286</v>
      </c>
      <c r="C198" s="2">
        <v>2014</v>
      </c>
      <c r="D198" s="2" t="s">
        <v>598</v>
      </c>
      <c r="E198" s="2" t="s">
        <v>598</v>
      </c>
      <c r="F198" s="2" t="s">
        <v>598</v>
      </c>
      <c r="G198" s="2" t="s">
        <v>598</v>
      </c>
      <c r="H198" s="2" t="s">
        <v>598</v>
      </c>
      <c r="I198" s="2" t="s">
        <v>598</v>
      </c>
      <c r="J198" s="2" t="s">
        <v>598</v>
      </c>
      <c r="K198" s="2" t="s">
        <v>598</v>
      </c>
      <c r="L198" s="2" t="s">
        <v>598</v>
      </c>
      <c r="M198" s="2" t="s">
        <v>598</v>
      </c>
      <c r="N198" s="2" t="s">
        <v>598</v>
      </c>
      <c r="O198" s="2" t="s">
        <v>598</v>
      </c>
      <c r="P198" s="2" t="s">
        <v>598</v>
      </c>
      <c r="Q198" s="2" t="s">
        <v>598</v>
      </c>
      <c r="R198" s="2" t="s">
        <v>598</v>
      </c>
      <c r="S198" s="2" t="s">
        <v>598</v>
      </c>
      <c r="T198" s="2" t="s">
        <v>598</v>
      </c>
      <c r="U198" s="2" t="s">
        <v>598</v>
      </c>
      <c r="V198" s="2" t="s">
        <v>598</v>
      </c>
      <c r="W198" s="2" t="s">
        <v>598</v>
      </c>
      <c r="X198" s="2" t="s">
        <v>598</v>
      </c>
      <c r="Y198" s="2" t="s">
        <v>598</v>
      </c>
      <c r="Z198" s="2" t="s">
        <v>598</v>
      </c>
      <c r="AA198" s="2" t="s">
        <v>598</v>
      </c>
      <c r="AB198" s="2" t="s">
        <v>598</v>
      </c>
      <c r="AC198" s="2" t="s">
        <v>598</v>
      </c>
      <c r="AD198" s="2" t="s">
        <v>598</v>
      </c>
      <c r="AE198" s="2" t="s">
        <v>598</v>
      </c>
      <c r="AF198" s="2" t="s">
        <v>598</v>
      </c>
      <c r="AG198" s="2" t="s">
        <v>598</v>
      </c>
      <c r="AJ198" s="20">
        <f t="shared" si="15"/>
        <v>0</v>
      </c>
      <c r="AK198" s="20"/>
      <c r="AL198" s="20">
        <f t="shared" si="16"/>
        <v>0</v>
      </c>
      <c r="AM198" s="20" t="str">
        <f t="shared" si="17"/>
        <v/>
      </c>
      <c r="AN198" s="92" t="str">
        <f t="shared" si="18"/>
        <v/>
      </c>
      <c r="AQ198" s="2">
        <f t="shared" si="19"/>
        <v>0</v>
      </c>
    </row>
    <row r="199" spans="1:43" ht="15" customHeight="1" x14ac:dyDescent="0.25">
      <c r="A199" s="2" t="s">
        <v>287</v>
      </c>
      <c r="B199" s="2" t="s">
        <v>288</v>
      </c>
      <c r="C199" s="2">
        <v>2014</v>
      </c>
      <c r="D199" s="2" t="s">
        <v>598</v>
      </c>
      <c r="E199" s="2" t="s">
        <v>598</v>
      </c>
      <c r="F199" s="2" t="s">
        <v>598</v>
      </c>
      <c r="G199" s="2" t="s">
        <v>598</v>
      </c>
      <c r="H199" s="2" t="s">
        <v>598</v>
      </c>
      <c r="I199" s="2" t="s">
        <v>598</v>
      </c>
      <c r="J199" s="2" t="s">
        <v>598</v>
      </c>
      <c r="K199" s="2" t="s">
        <v>598</v>
      </c>
      <c r="L199" s="2" t="s">
        <v>598</v>
      </c>
      <c r="M199" s="2" t="s">
        <v>598</v>
      </c>
      <c r="N199" s="2" t="s">
        <v>598</v>
      </c>
      <c r="O199" s="2" t="s">
        <v>598</v>
      </c>
      <c r="P199" s="2" t="s">
        <v>598</v>
      </c>
      <c r="Q199" s="2" t="s">
        <v>598</v>
      </c>
      <c r="R199" s="2" t="s">
        <v>598</v>
      </c>
      <c r="S199" s="2" t="s">
        <v>598</v>
      </c>
      <c r="T199" s="2" t="s">
        <v>598</v>
      </c>
      <c r="U199" s="2" t="s">
        <v>598</v>
      </c>
      <c r="V199" s="2" t="s">
        <v>598</v>
      </c>
      <c r="W199" s="2" t="s">
        <v>598</v>
      </c>
      <c r="X199" s="2" t="s">
        <v>598</v>
      </c>
      <c r="Y199" s="2" t="s">
        <v>598</v>
      </c>
      <c r="Z199" s="2" t="s">
        <v>598</v>
      </c>
      <c r="AA199" s="2" t="s">
        <v>598</v>
      </c>
      <c r="AB199" s="2" t="s">
        <v>598</v>
      </c>
      <c r="AC199" s="2" t="s">
        <v>598</v>
      </c>
      <c r="AD199" s="2" t="s">
        <v>598</v>
      </c>
      <c r="AE199" s="2" t="s">
        <v>598</v>
      </c>
      <c r="AF199" s="2" t="s">
        <v>598</v>
      </c>
      <c r="AG199" s="2" t="s">
        <v>598</v>
      </c>
      <c r="AJ199" s="20">
        <f t="shared" si="15"/>
        <v>0</v>
      </c>
      <c r="AK199" s="20"/>
      <c r="AL199" s="20">
        <f t="shared" si="16"/>
        <v>0</v>
      </c>
      <c r="AM199" s="20" t="str">
        <f t="shared" si="17"/>
        <v/>
      </c>
      <c r="AN199" s="92" t="str">
        <f t="shared" si="18"/>
        <v/>
      </c>
      <c r="AQ199" s="2">
        <f t="shared" si="19"/>
        <v>0</v>
      </c>
    </row>
    <row r="200" spans="1:43" ht="15" customHeight="1" x14ac:dyDescent="0.2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T200" s="2" t="s">
        <v>599</v>
      </c>
      <c r="U200" s="2" t="s">
        <v>599</v>
      </c>
      <c r="V200" s="2" t="s">
        <v>599</v>
      </c>
      <c r="W200" s="2" t="s">
        <v>599</v>
      </c>
      <c r="X200" s="2" t="s">
        <v>599</v>
      </c>
      <c r="Y200" s="2" t="s">
        <v>599</v>
      </c>
      <c r="Z200" s="2" t="s">
        <v>599</v>
      </c>
      <c r="AA200" s="2" t="s">
        <v>599</v>
      </c>
      <c r="AB200" s="2" t="s">
        <v>599</v>
      </c>
      <c r="AC200" s="2" t="s">
        <v>599</v>
      </c>
      <c r="AD200" s="2" t="s">
        <v>599</v>
      </c>
      <c r="AE200" s="2" t="s">
        <v>599</v>
      </c>
      <c r="AF200" s="2" t="s">
        <v>599</v>
      </c>
      <c r="AG200" s="2" t="s">
        <v>599</v>
      </c>
      <c r="AJ200" s="20">
        <f t="shared" si="15"/>
        <v>0</v>
      </c>
      <c r="AK200" s="20"/>
      <c r="AL200" s="20">
        <f t="shared" si="16"/>
        <v>0</v>
      </c>
      <c r="AM200" s="20" t="str">
        <f t="shared" si="17"/>
        <v/>
      </c>
      <c r="AN200" s="92" t="str">
        <f t="shared" si="18"/>
        <v/>
      </c>
      <c r="AQ200" s="2">
        <f t="shared" si="19"/>
        <v>0</v>
      </c>
    </row>
    <row r="201" spans="1:43" ht="15" customHeight="1" x14ac:dyDescent="0.25">
      <c r="A201" s="2" t="s">
        <v>291</v>
      </c>
      <c r="B201" s="2" t="s">
        <v>292</v>
      </c>
      <c r="C201" s="2">
        <v>2014</v>
      </c>
      <c r="D201" s="2" t="s">
        <v>598</v>
      </c>
      <c r="E201" s="2" t="s">
        <v>598</v>
      </c>
      <c r="F201" s="2" t="s">
        <v>598</v>
      </c>
      <c r="G201" s="2" t="s">
        <v>598</v>
      </c>
      <c r="H201" s="2" t="s">
        <v>598</v>
      </c>
      <c r="I201" s="2" t="s">
        <v>598</v>
      </c>
      <c r="J201" s="2" t="s">
        <v>598</v>
      </c>
      <c r="K201" s="2" t="s">
        <v>598</v>
      </c>
      <c r="L201" s="2" t="s">
        <v>598</v>
      </c>
      <c r="M201" s="2" t="s">
        <v>598</v>
      </c>
      <c r="N201" s="2" t="s">
        <v>598</v>
      </c>
      <c r="O201" s="2" t="s">
        <v>598</v>
      </c>
      <c r="P201" s="2" t="s">
        <v>598</v>
      </c>
      <c r="Q201" s="2" t="s">
        <v>598</v>
      </c>
      <c r="R201" s="2" t="s">
        <v>598</v>
      </c>
      <c r="S201" s="2" t="s">
        <v>598</v>
      </c>
      <c r="T201" s="2" t="s">
        <v>598</v>
      </c>
      <c r="U201" s="2" t="s">
        <v>598</v>
      </c>
      <c r="V201" s="2" t="s">
        <v>598</v>
      </c>
      <c r="W201" s="2" t="s">
        <v>598</v>
      </c>
      <c r="X201" s="2" t="s">
        <v>598</v>
      </c>
      <c r="Y201" s="2" t="s">
        <v>598</v>
      </c>
      <c r="Z201" s="2" t="s">
        <v>598</v>
      </c>
      <c r="AA201" s="2" t="s">
        <v>598</v>
      </c>
      <c r="AB201" s="2" t="s">
        <v>598</v>
      </c>
      <c r="AC201" s="2" t="s">
        <v>598</v>
      </c>
      <c r="AD201" s="2" t="s">
        <v>598</v>
      </c>
      <c r="AE201" s="2" t="s">
        <v>598</v>
      </c>
      <c r="AF201" s="2" t="s">
        <v>598</v>
      </c>
      <c r="AG201" s="2" t="s">
        <v>598</v>
      </c>
      <c r="AJ201" s="20">
        <f t="shared" si="15"/>
        <v>0</v>
      </c>
      <c r="AK201" s="20"/>
      <c r="AL201" s="20">
        <f t="shared" si="16"/>
        <v>0</v>
      </c>
      <c r="AM201" s="20" t="str">
        <f t="shared" si="17"/>
        <v/>
      </c>
      <c r="AN201" s="92" t="str">
        <f t="shared" si="18"/>
        <v/>
      </c>
      <c r="AQ201" s="2">
        <f t="shared" si="19"/>
        <v>0</v>
      </c>
    </row>
    <row r="202" spans="1:43" ht="15" customHeight="1" x14ac:dyDescent="0.25">
      <c r="A202" s="2" t="s">
        <v>291</v>
      </c>
      <c r="B202" s="2" t="s">
        <v>293</v>
      </c>
      <c r="C202" s="2">
        <v>2014</v>
      </c>
      <c r="D202" s="2" t="s">
        <v>598</v>
      </c>
      <c r="E202" s="2" t="s">
        <v>598</v>
      </c>
      <c r="F202" s="2" t="s">
        <v>598</v>
      </c>
      <c r="G202" s="2" t="s">
        <v>598</v>
      </c>
      <c r="H202" s="2" t="s">
        <v>598</v>
      </c>
      <c r="I202" s="2" t="s">
        <v>598</v>
      </c>
      <c r="J202" s="2" t="s">
        <v>598</v>
      </c>
      <c r="K202" s="2" t="s">
        <v>598</v>
      </c>
      <c r="L202" s="2" t="s">
        <v>598</v>
      </c>
      <c r="M202" s="2" t="s">
        <v>598</v>
      </c>
      <c r="N202" s="2" t="s">
        <v>598</v>
      </c>
      <c r="O202" s="2" t="s">
        <v>598</v>
      </c>
      <c r="P202" s="2" t="s">
        <v>598</v>
      </c>
      <c r="Q202" s="2" t="s">
        <v>598</v>
      </c>
      <c r="R202" s="2" t="s">
        <v>598</v>
      </c>
      <c r="S202" s="2" t="s">
        <v>598</v>
      </c>
      <c r="T202" s="2" t="s">
        <v>598</v>
      </c>
      <c r="U202" s="2" t="s">
        <v>598</v>
      </c>
      <c r="V202" s="2" t="s">
        <v>598</v>
      </c>
      <c r="W202" s="2" t="s">
        <v>598</v>
      </c>
      <c r="X202" s="2" t="s">
        <v>598</v>
      </c>
      <c r="Y202" s="2" t="s">
        <v>598</v>
      </c>
      <c r="Z202" s="2" t="s">
        <v>598</v>
      </c>
      <c r="AA202" s="2" t="s">
        <v>598</v>
      </c>
      <c r="AB202" s="2" t="s">
        <v>598</v>
      </c>
      <c r="AC202" s="2" t="s">
        <v>598</v>
      </c>
      <c r="AD202" s="2" t="s">
        <v>598</v>
      </c>
      <c r="AE202" s="2" t="s">
        <v>598</v>
      </c>
      <c r="AF202" s="2" t="s">
        <v>598</v>
      </c>
      <c r="AG202" s="2" t="s">
        <v>598</v>
      </c>
      <c r="AJ202" s="20">
        <f t="shared" si="15"/>
        <v>0</v>
      </c>
      <c r="AK202" s="20"/>
      <c r="AL202" s="20">
        <f t="shared" si="16"/>
        <v>0</v>
      </c>
      <c r="AM202" s="20" t="str">
        <f t="shared" si="17"/>
        <v/>
      </c>
      <c r="AN202" s="92" t="str">
        <f t="shared" si="18"/>
        <v/>
      </c>
      <c r="AQ202" s="2">
        <f t="shared" si="19"/>
        <v>0</v>
      </c>
    </row>
    <row r="203" spans="1:43" ht="15" customHeight="1" x14ac:dyDescent="0.25">
      <c r="A203" s="2" t="s">
        <v>291</v>
      </c>
      <c r="B203" s="2" t="s">
        <v>294</v>
      </c>
      <c r="C203" s="2">
        <v>2014</v>
      </c>
      <c r="D203" s="2" t="s">
        <v>598</v>
      </c>
      <c r="E203" s="2" t="s">
        <v>598</v>
      </c>
      <c r="F203" s="2" t="s">
        <v>598</v>
      </c>
      <c r="G203" s="2" t="s">
        <v>598</v>
      </c>
      <c r="H203" s="2" t="s">
        <v>598</v>
      </c>
      <c r="I203" s="2" t="s">
        <v>598</v>
      </c>
      <c r="J203" s="2" t="s">
        <v>598</v>
      </c>
      <c r="K203" s="2" t="s">
        <v>598</v>
      </c>
      <c r="L203" s="2" t="s">
        <v>598</v>
      </c>
      <c r="M203" s="2" t="s">
        <v>598</v>
      </c>
      <c r="N203" s="2" t="s">
        <v>598</v>
      </c>
      <c r="O203" s="2" t="s">
        <v>598</v>
      </c>
      <c r="P203" s="2" t="s">
        <v>598</v>
      </c>
      <c r="Q203" s="2" t="s">
        <v>598</v>
      </c>
      <c r="R203" s="2" t="s">
        <v>598</v>
      </c>
      <c r="S203" s="2" t="s">
        <v>598</v>
      </c>
      <c r="T203" s="2" t="s">
        <v>598</v>
      </c>
      <c r="U203" s="2" t="s">
        <v>598</v>
      </c>
      <c r="V203" s="2" t="s">
        <v>598</v>
      </c>
      <c r="W203" s="2" t="s">
        <v>598</v>
      </c>
      <c r="X203" s="2" t="s">
        <v>598</v>
      </c>
      <c r="Y203" s="2" t="s">
        <v>598</v>
      </c>
      <c r="Z203" s="2" t="s">
        <v>598</v>
      </c>
      <c r="AA203" s="2" t="s">
        <v>598</v>
      </c>
      <c r="AB203" s="2" t="s">
        <v>598</v>
      </c>
      <c r="AC203" s="2" t="s">
        <v>598</v>
      </c>
      <c r="AD203" s="2" t="s">
        <v>598</v>
      </c>
      <c r="AE203" s="2" t="s">
        <v>598</v>
      </c>
      <c r="AF203" s="2" t="s">
        <v>598</v>
      </c>
      <c r="AG203" s="2" t="s">
        <v>598</v>
      </c>
      <c r="AJ203" s="20">
        <f t="shared" si="15"/>
        <v>0</v>
      </c>
      <c r="AK203" s="20"/>
      <c r="AL203" s="20">
        <f t="shared" si="16"/>
        <v>0</v>
      </c>
      <c r="AM203" s="20" t="str">
        <f t="shared" si="17"/>
        <v/>
      </c>
      <c r="AN203" s="92" t="str">
        <f t="shared" si="18"/>
        <v/>
      </c>
      <c r="AQ203" s="2">
        <f t="shared" si="19"/>
        <v>0</v>
      </c>
    </row>
    <row r="204" spans="1:43" ht="15" customHeight="1" x14ac:dyDescent="0.25">
      <c r="A204" s="2" t="s">
        <v>291</v>
      </c>
      <c r="B204" s="2" t="s">
        <v>295</v>
      </c>
      <c r="C204" s="2">
        <v>2014</v>
      </c>
      <c r="D204" s="2">
        <v>545.63300000000004</v>
      </c>
      <c r="E204" s="2">
        <v>188.17699999999999</v>
      </c>
      <c r="F204" s="2">
        <v>5.0979999999999999</v>
      </c>
      <c r="G204" s="2" t="s">
        <v>633</v>
      </c>
      <c r="H204" s="2">
        <v>17.385999999999999</v>
      </c>
      <c r="I204" s="2">
        <v>849.38400000000001</v>
      </c>
      <c r="J204" s="2">
        <v>434.37299999999999</v>
      </c>
      <c r="K204" s="2">
        <v>2.3959999999999999</v>
      </c>
      <c r="L204" s="2" t="s">
        <v>598</v>
      </c>
      <c r="M204" s="2">
        <v>0</v>
      </c>
      <c r="N204" s="2" t="s">
        <v>598</v>
      </c>
      <c r="O204" s="2" t="s">
        <v>598</v>
      </c>
      <c r="P204" s="2">
        <v>46.543999999999997</v>
      </c>
      <c r="Q204" s="2">
        <v>15.598000000000001</v>
      </c>
      <c r="R204" s="2">
        <v>9.8689999999999998</v>
      </c>
      <c r="S204" s="2">
        <v>45.332999999999998</v>
      </c>
      <c r="T204" s="2">
        <v>1.9410000000000001</v>
      </c>
      <c r="U204" s="2">
        <v>10.589</v>
      </c>
      <c r="V204" s="2" t="s">
        <v>10</v>
      </c>
      <c r="W204" s="2" t="s">
        <v>598</v>
      </c>
      <c r="X204" s="2" t="s">
        <v>598</v>
      </c>
      <c r="Y204" s="2" t="s">
        <v>598</v>
      </c>
      <c r="Z204" s="2">
        <v>37.639000000000003</v>
      </c>
      <c r="AA204" s="2">
        <v>18.067</v>
      </c>
      <c r="AB204" s="2" t="s">
        <v>598</v>
      </c>
      <c r="AC204" s="2" t="s">
        <v>598</v>
      </c>
      <c r="AD204" s="2">
        <v>9.0039999999999996</v>
      </c>
      <c r="AE204" s="2">
        <v>218.03100000000001</v>
      </c>
      <c r="AF204" s="2" t="s">
        <v>598</v>
      </c>
      <c r="AG204" s="2" t="s">
        <v>598</v>
      </c>
      <c r="AJ204" s="20">
        <f t="shared" si="15"/>
        <v>849.38400000000001</v>
      </c>
      <c r="AK204" s="20"/>
      <c r="AL204" s="20">
        <f t="shared" si="16"/>
        <v>545.63300000000004</v>
      </c>
      <c r="AM204" s="20">
        <f t="shared" si="17"/>
        <v>188.17699999999999</v>
      </c>
      <c r="AN204" s="92">
        <f t="shared" si="18"/>
        <v>0.86393197894003193</v>
      </c>
      <c r="AQ204" s="2">
        <f t="shared" si="19"/>
        <v>849.38400000000001</v>
      </c>
    </row>
    <row r="205" spans="1:43" ht="15" customHeight="1" x14ac:dyDescent="0.25">
      <c r="A205" s="2" t="s">
        <v>291</v>
      </c>
      <c r="B205" s="2" t="s">
        <v>296</v>
      </c>
      <c r="C205" s="2">
        <v>2014</v>
      </c>
      <c r="D205" s="2">
        <v>0.1552</v>
      </c>
      <c r="E205" s="2">
        <v>3.9699999999999999E-2</v>
      </c>
      <c r="F205" s="2">
        <v>0</v>
      </c>
      <c r="G205" s="2" t="s">
        <v>598</v>
      </c>
      <c r="H205" s="2">
        <v>0</v>
      </c>
      <c r="I205" s="2">
        <v>0.2011</v>
      </c>
      <c r="J205" s="2">
        <v>2.4199999999999999E-2</v>
      </c>
      <c r="K205" s="2">
        <v>1.32E-3</v>
      </c>
      <c r="L205" s="2" t="s">
        <v>598</v>
      </c>
      <c r="M205" s="2">
        <v>0</v>
      </c>
      <c r="N205" s="2" t="s">
        <v>598</v>
      </c>
      <c r="O205" s="2" t="s">
        <v>598</v>
      </c>
      <c r="P205" s="2">
        <v>2.64E-2</v>
      </c>
      <c r="Q205" s="2">
        <v>8.8599999999999998E-3</v>
      </c>
      <c r="R205" s="2">
        <v>2.6429999999999999E-2</v>
      </c>
      <c r="S205" s="2">
        <v>2.5739999999999999E-2</v>
      </c>
      <c r="T205" s="2">
        <v>1.1000000000000001E-3</v>
      </c>
      <c r="U205" s="2">
        <v>6.0099999999999997E-3</v>
      </c>
      <c r="V205" s="2" t="s">
        <v>10</v>
      </c>
      <c r="W205" s="2" t="s">
        <v>598</v>
      </c>
      <c r="X205" s="2" t="s">
        <v>598</v>
      </c>
      <c r="Y205" s="2" t="s">
        <v>598</v>
      </c>
      <c r="Z205" s="2">
        <v>2.036E-2</v>
      </c>
      <c r="AA205" s="2">
        <v>4.1599999999999996E-3</v>
      </c>
      <c r="AB205" s="2" t="s">
        <v>598</v>
      </c>
      <c r="AC205" s="2" t="s">
        <v>598</v>
      </c>
      <c r="AD205" s="2">
        <v>3.9199999999999999E-3</v>
      </c>
      <c r="AE205" s="2">
        <v>5.2600000000000001E-2</v>
      </c>
      <c r="AF205" s="2" t="s">
        <v>598</v>
      </c>
      <c r="AG205" s="2" t="s">
        <v>598</v>
      </c>
      <c r="AJ205" s="20">
        <f t="shared" si="15"/>
        <v>0.2011</v>
      </c>
      <c r="AK205" s="20"/>
      <c r="AL205" s="20">
        <f t="shared" si="16"/>
        <v>0.1552</v>
      </c>
      <c r="AM205" s="20">
        <f t="shared" si="17"/>
        <v>3.9699999999999999E-2</v>
      </c>
      <c r="AN205" s="92">
        <f t="shared" si="18"/>
        <v>0.96916956737941329</v>
      </c>
      <c r="AQ205" s="2">
        <f t="shared" si="19"/>
        <v>0.2011</v>
      </c>
    </row>
    <row r="206" spans="1:43" ht="15" customHeight="1" x14ac:dyDescent="0.25">
      <c r="A206" s="2" t="s">
        <v>297</v>
      </c>
      <c r="B206" s="2" t="s">
        <v>298</v>
      </c>
      <c r="C206" s="2">
        <v>2014</v>
      </c>
      <c r="D206" s="2">
        <v>255.03800000000001</v>
      </c>
      <c r="E206" s="2">
        <v>116.664</v>
      </c>
      <c r="F206" s="2" t="s">
        <v>598</v>
      </c>
      <c r="G206" s="2" t="s">
        <v>598</v>
      </c>
      <c r="H206" s="2" t="s">
        <v>598</v>
      </c>
      <c r="I206" s="2">
        <v>558.69899999999996</v>
      </c>
      <c r="J206" s="2" t="s">
        <v>598</v>
      </c>
      <c r="K206" s="2">
        <v>0.5</v>
      </c>
      <c r="L206" s="2" t="s">
        <v>598</v>
      </c>
      <c r="M206" s="2" t="s">
        <v>598</v>
      </c>
      <c r="N206" s="2" t="s">
        <v>598</v>
      </c>
      <c r="O206" s="2" t="s">
        <v>598</v>
      </c>
      <c r="P206" s="2">
        <v>132.90700000000001</v>
      </c>
      <c r="Q206" s="2">
        <v>164.16399999999999</v>
      </c>
      <c r="R206" s="2">
        <v>21.31</v>
      </c>
      <c r="S206" s="2" t="s">
        <v>598</v>
      </c>
      <c r="T206" s="2" t="s">
        <v>598</v>
      </c>
      <c r="U206" s="2" t="s">
        <v>598</v>
      </c>
      <c r="V206" s="2" t="s">
        <v>598</v>
      </c>
      <c r="W206" s="2" t="s">
        <v>598</v>
      </c>
      <c r="X206" s="2">
        <v>54.78</v>
      </c>
      <c r="Y206" s="2" t="s">
        <v>598</v>
      </c>
      <c r="Z206" s="2">
        <v>73.89</v>
      </c>
      <c r="AA206" s="2" t="s">
        <v>598</v>
      </c>
      <c r="AB206" s="2" t="s">
        <v>598</v>
      </c>
      <c r="AC206" s="2" t="s">
        <v>598</v>
      </c>
      <c r="AD206" s="2" t="s">
        <v>598</v>
      </c>
      <c r="AE206" s="2" t="s">
        <v>598</v>
      </c>
      <c r="AF206" s="2" t="s">
        <v>598</v>
      </c>
      <c r="AG206" s="2">
        <v>111.148</v>
      </c>
      <c r="AJ206" s="20">
        <f t="shared" si="15"/>
        <v>558.69900000000007</v>
      </c>
      <c r="AK206" s="20"/>
      <c r="AL206" s="20">
        <f t="shared" si="16"/>
        <v>255.03800000000001</v>
      </c>
      <c r="AM206" s="20">
        <f t="shared" si="17"/>
        <v>116.664</v>
      </c>
      <c r="AN206" s="92">
        <f t="shared" si="18"/>
        <v>0.66529920404367993</v>
      </c>
      <c r="AQ206" s="2">
        <f t="shared" si="19"/>
        <v>447.55100000000004</v>
      </c>
    </row>
    <row r="207" spans="1:43" ht="15" customHeight="1" x14ac:dyDescent="0.25">
      <c r="A207" s="2" t="s">
        <v>297</v>
      </c>
      <c r="B207" s="2" t="s">
        <v>299</v>
      </c>
      <c r="C207" s="2">
        <v>2014</v>
      </c>
      <c r="D207" s="2">
        <v>9.8000000000000007</v>
      </c>
      <c r="E207" s="2">
        <v>4.5</v>
      </c>
      <c r="F207" s="2" t="s">
        <v>598</v>
      </c>
      <c r="G207" s="2" t="s">
        <v>598</v>
      </c>
      <c r="H207" s="2" t="s">
        <v>598</v>
      </c>
      <c r="I207" s="2">
        <v>21.48</v>
      </c>
      <c r="J207" s="2" t="s">
        <v>598</v>
      </c>
      <c r="K207" s="2" t="s">
        <v>598</v>
      </c>
      <c r="L207" s="2" t="s">
        <v>598</v>
      </c>
      <c r="M207" s="2" t="s">
        <v>598</v>
      </c>
      <c r="N207" s="2" t="s">
        <v>598</v>
      </c>
      <c r="O207" s="2" t="s">
        <v>598</v>
      </c>
      <c r="P207" s="2">
        <v>15.483000000000001</v>
      </c>
      <c r="Q207" s="2">
        <v>1.7170000000000001</v>
      </c>
      <c r="R207" s="2" t="s">
        <v>598</v>
      </c>
      <c r="S207" s="2" t="s">
        <v>598</v>
      </c>
      <c r="T207" s="2" t="s">
        <v>598</v>
      </c>
      <c r="U207" s="2" t="s">
        <v>598</v>
      </c>
      <c r="V207" s="2" t="s">
        <v>598</v>
      </c>
      <c r="W207" s="2" t="s">
        <v>598</v>
      </c>
      <c r="X207" s="2" t="s">
        <v>598</v>
      </c>
      <c r="Y207" s="2" t="s">
        <v>598</v>
      </c>
      <c r="Z207" s="2" t="s">
        <v>598</v>
      </c>
      <c r="AA207" s="2" t="s">
        <v>598</v>
      </c>
      <c r="AB207" s="2" t="s">
        <v>598</v>
      </c>
      <c r="AC207" s="2" t="s">
        <v>598</v>
      </c>
      <c r="AD207" s="2" t="s">
        <v>598</v>
      </c>
      <c r="AE207" s="2" t="s">
        <v>598</v>
      </c>
      <c r="AF207" s="2" t="s">
        <v>598</v>
      </c>
      <c r="AG207" s="2">
        <v>4.28</v>
      </c>
      <c r="AJ207" s="20">
        <f t="shared" si="15"/>
        <v>21.48</v>
      </c>
      <c r="AK207" s="20"/>
      <c r="AL207" s="20">
        <f t="shared" si="16"/>
        <v>9.8000000000000007</v>
      </c>
      <c r="AM207" s="20">
        <f t="shared" si="17"/>
        <v>4.5</v>
      </c>
      <c r="AN207" s="92">
        <f t="shared" si="18"/>
        <v>0.66573556797020483</v>
      </c>
      <c r="AQ207" s="2">
        <f t="shared" si="19"/>
        <v>17.2</v>
      </c>
    </row>
    <row r="208" spans="1:43" ht="15" customHeight="1" x14ac:dyDescent="0.25">
      <c r="A208" s="2" t="s">
        <v>300</v>
      </c>
      <c r="B208" s="2" t="s">
        <v>301</v>
      </c>
      <c r="C208" s="2">
        <v>2014</v>
      </c>
      <c r="D208" s="2" t="s">
        <v>598</v>
      </c>
      <c r="E208" s="2" t="s">
        <v>598</v>
      </c>
      <c r="F208" s="2" t="s">
        <v>598</v>
      </c>
      <c r="G208" s="2" t="s">
        <v>598</v>
      </c>
      <c r="H208" s="2" t="s">
        <v>598</v>
      </c>
      <c r="I208" s="2" t="s">
        <v>598</v>
      </c>
      <c r="J208" s="2" t="s">
        <v>598</v>
      </c>
      <c r="K208" s="2" t="s">
        <v>598</v>
      </c>
      <c r="L208" s="2" t="s">
        <v>598</v>
      </c>
      <c r="M208" s="2" t="s">
        <v>598</v>
      </c>
      <c r="N208" s="2" t="s">
        <v>598</v>
      </c>
      <c r="O208" s="2" t="s">
        <v>598</v>
      </c>
      <c r="P208" s="2" t="s">
        <v>598</v>
      </c>
      <c r="Q208" s="2" t="s">
        <v>598</v>
      </c>
      <c r="R208" s="2" t="s">
        <v>598</v>
      </c>
      <c r="S208" s="2" t="s">
        <v>598</v>
      </c>
      <c r="T208" s="2" t="s">
        <v>598</v>
      </c>
      <c r="U208" s="2" t="s">
        <v>598</v>
      </c>
      <c r="V208" s="2" t="s">
        <v>598</v>
      </c>
      <c r="W208" s="2" t="s">
        <v>598</v>
      </c>
      <c r="X208" s="2" t="s">
        <v>598</v>
      </c>
      <c r="Y208" s="2" t="s">
        <v>598</v>
      </c>
      <c r="Z208" s="2" t="s">
        <v>598</v>
      </c>
      <c r="AA208" s="2" t="s">
        <v>598</v>
      </c>
      <c r="AB208" s="2" t="s">
        <v>598</v>
      </c>
      <c r="AC208" s="2" t="s">
        <v>598</v>
      </c>
      <c r="AD208" s="2" t="s">
        <v>598</v>
      </c>
      <c r="AE208" s="2" t="s">
        <v>598</v>
      </c>
      <c r="AF208" s="2" t="s">
        <v>598</v>
      </c>
      <c r="AG208" s="2" t="s">
        <v>598</v>
      </c>
      <c r="AJ208" s="20">
        <f t="shared" si="15"/>
        <v>0</v>
      </c>
      <c r="AK208" s="20"/>
      <c r="AL208" s="20">
        <f t="shared" si="16"/>
        <v>0</v>
      </c>
      <c r="AM208" s="20" t="str">
        <f t="shared" si="17"/>
        <v/>
      </c>
      <c r="AN208" s="92" t="str">
        <f t="shared" si="18"/>
        <v/>
      </c>
      <c r="AQ208" s="2">
        <f t="shared" si="19"/>
        <v>0</v>
      </c>
    </row>
    <row r="209" spans="1:43" ht="15" customHeight="1" x14ac:dyDescent="0.25">
      <c r="A209" s="2" t="s">
        <v>302</v>
      </c>
      <c r="B209" s="2" t="s">
        <v>303</v>
      </c>
      <c r="C209" s="2">
        <v>2014</v>
      </c>
      <c r="D209" s="2" t="s">
        <v>598</v>
      </c>
      <c r="E209" s="2" t="s">
        <v>598</v>
      </c>
      <c r="F209" s="2" t="s">
        <v>598</v>
      </c>
      <c r="G209" s="2" t="s">
        <v>598</v>
      </c>
      <c r="H209" s="2" t="s">
        <v>598</v>
      </c>
      <c r="I209" s="2" t="s">
        <v>598</v>
      </c>
      <c r="J209" s="2" t="s">
        <v>598</v>
      </c>
      <c r="K209" s="2" t="s">
        <v>598</v>
      </c>
      <c r="L209" s="2" t="s">
        <v>598</v>
      </c>
      <c r="M209" s="2" t="s">
        <v>598</v>
      </c>
      <c r="N209" s="2" t="s">
        <v>598</v>
      </c>
      <c r="O209" s="2" t="s">
        <v>598</v>
      </c>
      <c r="P209" s="2" t="s">
        <v>598</v>
      </c>
      <c r="Q209" s="2" t="s">
        <v>598</v>
      </c>
      <c r="R209" s="2" t="s">
        <v>598</v>
      </c>
      <c r="S209" s="2" t="s">
        <v>598</v>
      </c>
      <c r="T209" s="2" t="s">
        <v>598</v>
      </c>
      <c r="U209" s="2" t="s">
        <v>598</v>
      </c>
      <c r="V209" s="2" t="s">
        <v>598</v>
      </c>
      <c r="W209" s="2" t="s">
        <v>598</v>
      </c>
      <c r="X209" s="2" t="s">
        <v>598</v>
      </c>
      <c r="Y209" s="2" t="s">
        <v>598</v>
      </c>
      <c r="Z209" s="2" t="s">
        <v>598</v>
      </c>
      <c r="AA209" s="2" t="s">
        <v>598</v>
      </c>
      <c r="AB209" s="2" t="s">
        <v>598</v>
      </c>
      <c r="AC209" s="2" t="s">
        <v>598</v>
      </c>
      <c r="AD209" s="2" t="s">
        <v>598</v>
      </c>
      <c r="AE209" s="2" t="s">
        <v>598</v>
      </c>
      <c r="AF209" s="2" t="s">
        <v>598</v>
      </c>
      <c r="AG209" s="2" t="s">
        <v>598</v>
      </c>
      <c r="AJ209" s="20">
        <f t="shared" si="15"/>
        <v>0</v>
      </c>
      <c r="AK209" s="20"/>
      <c r="AL209" s="20">
        <f t="shared" si="16"/>
        <v>0</v>
      </c>
      <c r="AM209" s="20" t="str">
        <f t="shared" si="17"/>
        <v/>
      </c>
      <c r="AN209" s="92" t="str">
        <f t="shared" si="18"/>
        <v/>
      </c>
      <c r="AQ209" s="2">
        <f t="shared" si="19"/>
        <v>0</v>
      </c>
    </row>
    <row r="210" spans="1:43" ht="15" customHeight="1" x14ac:dyDescent="0.25">
      <c r="A210" s="2" t="s">
        <v>302</v>
      </c>
      <c r="B210" s="2" t="s">
        <v>304</v>
      </c>
      <c r="C210" s="2">
        <v>2014</v>
      </c>
      <c r="D210" s="2">
        <v>88.257000000000005</v>
      </c>
      <c r="E210" s="2">
        <v>21.745999999999999</v>
      </c>
      <c r="F210" s="2">
        <v>0</v>
      </c>
      <c r="G210" s="2" t="s">
        <v>598</v>
      </c>
      <c r="H210" s="2">
        <v>0</v>
      </c>
      <c r="I210" s="2">
        <v>156.00399999999999</v>
      </c>
      <c r="J210" s="2" t="s">
        <v>598</v>
      </c>
      <c r="K210" s="2" t="s">
        <v>598</v>
      </c>
      <c r="L210" s="2" t="s">
        <v>598</v>
      </c>
      <c r="M210" s="2" t="s">
        <v>598</v>
      </c>
      <c r="N210" s="2" t="s">
        <v>598</v>
      </c>
      <c r="O210" s="2" t="s">
        <v>598</v>
      </c>
      <c r="P210" s="2">
        <v>84.616</v>
      </c>
      <c r="Q210" s="2">
        <v>5.774</v>
      </c>
      <c r="R210" s="2">
        <v>44.869</v>
      </c>
      <c r="S210" s="2">
        <v>0</v>
      </c>
      <c r="T210" s="2">
        <v>0</v>
      </c>
      <c r="U210" s="2">
        <v>0</v>
      </c>
      <c r="V210" s="2" t="s">
        <v>8</v>
      </c>
      <c r="W210" s="2" t="s">
        <v>598</v>
      </c>
      <c r="X210" s="2" t="s">
        <v>598</v>
      </c>
      <c r="Y210" s="2" t="s">
        <v>598</v>
      </c>
      <c r="Z210" s="2" t="s">
        <v>598</v>
      </c>
      <c r="AA210" s="2" t="s">
        <v>598</v>
      </c>
      <c r="AB210" s="2" t="s">
        <v>598</v>
      </c>
      <c r="AC210" s="2" t="s">
        <v>598</v>
      </c>
      <c r="AD210" s="2" t="s">
        <v>598</v>
      </c>
      <c r="AE210" s="2" t="s">
        <v>598</v>
      </c>
      <c r="AF210" s="2" t="s">
        <v>598</v>
      </c>
      <c r="AG210" s="2">
        <v>20.745000000000001</v>
      </c>
      <c r="AJ210" s="20">
        <f t="shared" si="15"/>
        <v>156.00400000000002</v>
      </c>
      <c r="AK210" s="20"/>
      <c r="AL210" s="20">
        <f t="shared" si="16"/>
        <v>88.257000000000005</v>
      </c>
      <c r="AM210" s="20">
        <f t="shared" si="17"/>
        <v>21.745999999999999</v>
      </c>
      <c r="AN210" s="92">
        <f t="shared" si="18"/>
        <v>0.7051293556575472</v>
      </c>
      <c r="AQ210" s="2">
        <f t="shared" si="19"/>
        <v>135.25900000000001</v>
      </c>
    </row>
    <row r="211" spans="1:43" ht="15" customHeight="1" x14ac:dyDescent="0.25">
      <c r="A211" s="2" t="s">
        <v>302</v>
      </c>
      <c r="B211" s="2" t="s">
        <v>305</v>
      </c>
      <c r="C211" s="2">
        <v>2014</v>
      </c>
      <c r="D211" s="2" t="s">
        <v>598</v>
      </c>
      <c r="E211" s="2" t="s">
        <v>598</v>
      </c>
      <c r="F211" s="2" t="s">
        <v>598</v>
      </c>
      <c r="G211" s="2" t="s">
        <v>598</v>
      </c>
      <c r="H211" s="2" t="s">
        <v>598</v>
      </c>
      <c r="I211" s="2" t="s">
        <v>598</v>
      </c>
      <c r="J211" s="2" t="s">
        <v>598</v>
      </c>
      <c r="K211" s="2" t="s">
        <v>598</v>
      </c>
      <c r="L211" s="2" t="s">
        <v>598</v>
      </c>
      <c r="M211" s="2" t="s">
        <v>598</v>
      </c>
      <c r="N211" s="2" t="s">
        <v>598</v>
      </c>
      <c r="O211" s="2" t="s">
        <v>598</v>
      </c>
      <c r="P211" s="2" t="s">
        <v>598</v>
      </c>
      <c r="Q211" s="2" t="s">
        <v>598</v>
      </c>
      <c r="R211" s="2" t="s">
        <v>598</v>
      </c>
      <c r="S211" s="2" t="s">
        <v>598</v>
      </c>
      <c r="T211" s="2" t="s">
        <v>598</v>
      </c>
      <c r="U211" s="2" t="s">
        <v>598</v>
      </c>
      <c r="V211" s="2" t="s">
        <v>598</v>
      </c>
      <c r="W211" s="2" t="s">
        <v>598</v>
      </c>
      <c r="X211" s="2" t="s">
        <v>598</v>
      </c>
      <c r="Y211" s="2" t="s">
        <v>598</v>
      </c>
      <c r="Z211" s="2" t="s">
        <v>598</v>
      </c>
      <c r="AA211" s="2" t="s">
        <v>598</v>
      </c>
      <c r="AB211" s="2" t="s">
        <v>598</v>
      </c>
      <c r="AC211" s="2" t="s">
        <v>598</v>
      </c>
      <c r="AD211" s="2" t="s">
        <v>598</v>
      </c>
      <c r="AE211" s="2" t="s">
        <v>598</v>
      </c>
      <c r="AF211" s="2" t="s">
        <v>598</v>
      </c>
      <c r="AG211" s="2" t="s">
        <v>598</v>
      </c>
      <c r="AJ211" s="20">
        <f t="shared" si="15"/>
        <v>0</v>
      </c>
      <c r="AK211" s="20"/>
      <c r="AL211" s="20">
        <f t="shared" si="16"/>
        <v>0</v>
      </c>
      <c r="AM211" s="20" t="str">
        <f t="shared" si="17"/>
        <v/>
      </c>
      <c r="AN211" s="92" t="str">
        <f t="shared" si="18"/>
        <v/>
      </c>
      <c r="AQ211" s="2">
        <f t="shared" si="19"/>
        <v>0</v>
      </c>
    </row>
    <row r="212" spans="1:43" ht="15" customHeight="1" x14ac:dyDescent="0.25">
      <c r="A212" s="2" t="s">
        <v>306</v>
      </c>
      <c r="B212" s="2" t="s">
        <v>307</v>
      </c>
      <c r="C212" s="2">
        <v>2014</v>
      </c>
      <c r="D212" s="2">
        <v>129.1</v>
      </c>
      <c r="E212" s="2">
        <v>10.199999999999999</v>
      </c>
      <c r="F212" s="2" t="s">
        <v>598</v>
      </c>
      <c r="G212" s="2" t="s">
        <v>598</v>
      </c>
      <c r="H212" s="2" t="s">
        <v>598</v>
      </c>
      <c r="I212" s="2">
        <v>173.62</v>
      </c>
      <c r="J212" s="2" t="s">
        <v>598</v>
      </c>
      <c r="K212" s="2">
        <v>1.3</v>
      </c>
      <c r="L212" s="2" t="s">
        <v>598</v>
      </c>
      <c r="M212" s="2" t="s">
        <v>598</v>
      </c>
      <c r="N212" s="2" t="s">
        <v>598</v>
      </c>
      <c r="O212" s="2" t="s">
        <v>598</v>
      </c>
      <c r="P212" s="2">
        <v>60.92</v>
      </c>
      <c r="Q212" s="2">
        <v>2.77</v>
      </c>
      <c r="R212" s="2">
        <v>12.75</v>
      </c>
      <c r="S212" s="2">
        <v>95.88</v>
      </c>
      <c r="T212" s="2">
        <v>0</v>
      </c>
      <c r="U212" s="2">
        <v>0</v>
      </c>
      <c r="V212" s="2" t="s">
        <v>8</v>
      </c>
      <c r="W212" s="2" t="s">
        <v>598</v>
      </c>
      <c r="X212" s="2" t="s">
        <v>598</v>
      </c>
      <c r="Y212" s="2" t="s">
        <v>598</v>
      </c>
      <c r="Z212" s="2" t="s">
        <v>598</v>
      </c>
      <c r="AA212" s="2" t="s">
        <v>598</v>
      </c>
      <c r="AB212" s="2" t="s">
        <v>598</v>
      </c>
      <c r="AC212" s="2" t="s">
        <v>598</v>
      </c>
      <c r="AD212" s="2" t="s">
        <v>598</v>
      </c>
      <c r="AE212" s="2" t="s">
        <v>598</v>
      </c>
      <c r="AF212" s="2" t="s">
        <v>598</v>
      </c>
      <c r="AG212" s="2" t="s">
        <v>598</v>
      </c>
      <c r="AJ212" s="20">
        <f t="shared" si="15"/>
        <v>173.62</v>
      </c>
      <c r="AK212" s="20"/>
      <c r="AL212" s="20">
        <f t="shared" si="16"/>
        <v>129.1</v>
      </c>
      <c r="AM212" s="20">
        <f t="shared" si="17"/>
        <v>10.199999999999999</v>
      </c>
      <c r="AN212" s="92">
        <f t="shared" si="18"/>
        <v>0.8023269208616518</v>
      </c>
      <c r="AQ212" s="2">
        <f t="shared" si="19"/>
        <v>173.62</v>
      </c>
    </row>
    <row r="213" spans="1:43" ht="15" customHeight="1" x14ac:dyDescent="0.25">
      <c r="A213" s="2" t="s">
        <v>308</v>
      </c>
      <c r="B213" s="2" t="s">
        <v>309</v>
      </c>
      <c r="C213" s="2">
        <v>2014</v>
      </c>
      <c r="D213" s="2" t="s">
        <v>598</v>
      </c>
      <c r="E213" s="2" t="s">
        <v>598</v>
      </c>
      <c r="F213" s="2" t="s">
        <v>598</v>
      </c>
      <c r="G213" s="2" t="s">
        <v>598</v>
      </c>
      <c r="H213" s="2" t="s">
        <v>598</v>
      </c>
      <c r="I213" s="2" t="s">
        <v>598</v>
      </c>
      <c r="J213" s="2" t="s">
        <v>598</v>
      </c>
      <c r="K213" s="2" t="s">
        <v>598</v>
      </c>
      <c r="L213" s="2" t="s">
        <v>598</v>
      </c>
      <c r="M213" s="2" t="s">
        <v>598</v>
      </c>
      <c r="N213" s="2" t="s">
        <v>598</v>
      </c>
      <c r="O213" s="2" t="s">
        <v>598</v>
      </c>
      <c r="P213" s="2" t="s">
        <v>598</v>
      </c>
      <c r="Q213" s="2" t="s">
        <v>598</v>
      </c>
      <c r="R213" s="2" t="s">
        <v>598</v>
      </c>
      <c r="S213" s="2" t="s">
        <v>598</v>
      </c>
      <c r="T213" s="2" t="s">
        <v>598</v>
      </c>
      <c r="U213" s="2" t="s">
        <v>598</v>
      </c>
      <c r="V213" s="2" t="s">
        <v>598</v>
      </c>
      <c r="W213" s="2" t="s">
        <v>598</v>
      </c>
      <c r="X213" s="2" t="s">
        <v>598</v>
      </c>
      <c r="Y213" s="2" t="s">
        <v>598</v>
      </c>
      <c r="Z213" s="2" t="s">
        <v>598</v>
      </c>
      <c r="AA213" s="2" t="s">
        <v>598</v>
      </c>
      <c r="AB213" s="2" t="s">
        <v>598</v>
      </c>
      <c r="AC213" s="2" t="s">
        <v>598</v>
      </c>
      <c r="AD213" s="2" t="s">
        <v>598</v>
      </c>
      <c r="AE213" s="2" t="s">
        <v>598</v>
      </c>
      <c r="AF213" s="2" t="s">
        <v>598</v>
      </c>
      <c r="AG213" s="2" t="s">
        <v>598</v>
      </c>
      <c r="AJ213" s="20">
        <f t="shared" si="15"/>
        <v>0</v>
      </c>
      <c r="AK213" s="20"/>
      <c r="AL213" s="20">
        <f t="shared" si="16"/>
        <v>0</v>
      </c>
      <c r="AM213" s="20" t="str">
        <f t="shared" si="17"/>
        <v/>
      </c>
      <c r="AN213" s="92" t="str">
        <f t="shared" si="18"/>
        <v/>
      </c>
      <c r="AQ213" s="2">
        <f t="shared" si="19"/>
        <v>0</v>
      </c>
    </row>
    <row r="214" spans="1:43" ht="15" customHeight="1" x14ac:dyDescent="0.25">
      <c r="A214" s="2" t="s">
        <v>308</v>
      </c>
      <c r="B214" s="2" t="s">
        <v>310</v>
      </c>
      <c r="C214" s="2">
        <v>2014</v>
      </c>
      <c r="D214" s="2" t="s">
        <v>598</v>
      </c>
      <c r="E214" s="2" t="s">
        <v>598</v>
      </c>
      <c r="F214" s="2" t="s">
        <v>598</v>
      </c>
      <c r="G214" s="2" t="s">
        <v>598</v>
      </c>
      <c r="H214" s="2" t="s">
        <v>598</v>
      </c>
      <c r="I214" s="2" t="s">
        <v>598</v>
      </c>
      <c r="J214" s="2" t="s">
        <v>598</v>
      </c>
      <c r="K214" s="2" t="s">
        <v>598</v>
      </c>
      <c r="L214" s="2" t="s">
        <v>598</v>
      </c>
      <c r="M214" s="2" t="s">
        <v>598</v>
      </c>
      <c r="N214" s="2" t="s">
        <v>598</v>
      </c>
      <c r="O214" s="2" t="s">
        <v>598</v>
      </c>
      <c r="P214" s="2" t="s">
        <v>598</v>
      </c>
      <c r="Q214" s="2" t="s">
        <v>598</v>
      </c>
      <c r="R214" s="2" t="s">
        <v>598</v>
      </c>
      <c r="S214" s="2" t="s">
        <v>598</v>
      </c>
      <c r="T214" s="2" t="s">
        <v>598</v>
      </c>
      <c r="U214" s="2" t="s">
        <v>598</v>
      </c>
      <c r="V214" s="2" t="s">
        <v>598</v>
      </c>
      <c r="W214" s="2" t="s">
        <v>598</v>
      </c>
      <c r="X214" s="2" t="s">
        <v>598</v>
      </c>
      <c r="Y214" s="2" t="s">
        <v>598</v>
      </c>
      <c r="Z214" s="2" t="s">
        <v>598</v>
      </c>
      <c r="AA214" s="2" t="s">
        <v>598</v>
      </c>
      <c r="AB214" s="2" t="s">
        <v>598</v>
      </c>
      <c r="AC214" s="2" t="s">
        <v>598</v>
      </c>
      <c r="AD214" s="2" t="s">
        <v>598</v>
      </c>
      <c r="AE214" s="2" t="s">
        <v>598</v>
      </c>
      <c r="AF214" s="2" t="s">
        <v>598</v>
      </c>
      <c r="AG214" s="2" t="s">
        <v>598</v>
      </c>
      <c r="AJ214" s="20">
        <f t="shared" si="15"/>
        <v>0</v>
      </c>
      <c r="AK214" s="20"/>
      <c r="AL214" s="20">
        <f t="shared" si="16"/>
        <v>0</v>
      </c>
      <c r="AM214" s="20" t="str">
        <f t="shared" si="17"/>
        <v/>
      </c>
      <c r="AN214" s="92" t="str">
        <f t="shared" si="18"/>
        <v/>
      </c>
      <c r="AQ214" s="2">
        <f t="shared" si="19"/>
        <v>0</v>
      </c>
    </row>
    <row r="215" spans="1:43" ht="15" customHeight="1" x14ac:dyDescent="0.25">
      <c r="A215" s="2" t="s">
        <v>308</v>
      </c>
      <c r="B215" s="2" t="s">
        <v>311</v>
      </c>
      <c r="C215" s="2">
        <v>2014</v>
      </c>
      <c r="D215" s="2">
        <v>97.7</v>
      </c>
      <c r="E215" s="2">
        <v>29.2</v>
      </c>
      <c r="F215" s="2" t="s">
        <v>598</v>
      </c>
      <c r="G215" s="2" t="s">
        <v>598</v>
      </c>
      <c r="H215" s="2" t="s">
        <v>598</v>
      </c>
      <c r="I215" s="2">
        <v>161.77000000000001</v>
      </c>
      <c r="J215" s="2" t="s">
        <v>598</v>
      </c>
      <c r="K215" s="2" t="s">
        <v>598</v>
      </c>
      <c r="L215" s="2" t="s">
        <v>598</v>
      </c>
      <c r="M215" s="2" t="s">
        <v>598</v>
      </c>
      <c r="N215" s="2" t="s">
        <v>598</v>
      </c>
      <c r="O215" s="2" t="s">
        <v>598</v>
      </c>
      <c r="P215" s="2">
        <v>143.19999999999999</v>
      </c>
      <c r="Q215" s="2" t="s">
        <v>598</v>
      </c>
      <c r="R215" s="2" t="s">
        <v>598</v>
      </c>
      <c r="S215" s="2" t="s">
        <v>598</v>
      </c>
      <c r="T215" s="2" t="s">
        <v>598</v>
      </c>
      <c r="U215" s="2" t="s">
        <v>598</v>
      </c>
      <c r="V215" s="2" t="s">
        <v>8</v>
      </c>
      <c r="W215" s="2" t="s">
        <v>598</v>
      </c>
      <c r="X215" s="2" t="s">
        <v>598</v>
      </c>
      <c r="Y215" s="2" t="s">
        <v>598</v>
      </c>
      <c r="Z215" s="2" t="s">
        <v>598</v>
      </c>
      <c r="AA215" s="2" t="s">
        <v>598</v>
      </c>
      <c r="AB215" s="2" t="s">
        <v>598</v>
      </c>
      <c r="AC215" s="2" t="s">
        <v>598</v>
      </c>
      <c r="AD215" s="2" t="s">
        <v>598</v>
      </c>
      <c r="AE215" s="2" t="s">
        <v>598</v>
      </c>
      <c r="AF215" s="2" t="s">
        <v>598</v>
      </c>
      <c r="AG215" s="2">
        <v>18.57</v>
      </c>
      <c r="AJ215" s="20">
        <f t="shared" si="15"/>
        <v>161.76999999999998</v>
      </c>
      <c r="AK215" s="20"/>
      <c r="AL215" s="20">
        <f t="shared" si="16"/>
        <v>97.7</v>
      </c>
      <c r="AM215" s="20">
        <f t="shared" si="17"/>
        <v>29.2</v>
      </c>
      <c r="AN215" s="92">
        <f t="shared" si="18"/>
        <v>0.78444705446003593</v>
      </c>
      <c r="AQ215" s="2">
        <f t="shared" si="19"/>
        <v>143.19999999999999</v>
      </c>
    </row>
    <row r="216" spans="1:43" ht="15" customHeight="1" x14ac:dyDescent="0.25">
      <c r="A216" s="2" t="s">
        <v>312</v>
      </c>
      <c r="B216" s="2" t="s">
        <v>313</v>
      </c>
      <c r="C216" s="2">
        <v>2014</v>
      </c>
      <c r="D216" s="2" t="s">
        <v>598</v>
      </c>
      <c r="E216" s="2" t="s">
        <v>598</v>
      </c>
      <c r="F216" s="2" t="s">
        <v>598</v>
      </c>
      <c r="G216" s="2" t="s">
        <v>598</v>
      </c>
      <c r="H216" s="2" t="s">
        <v>598</v>
      </c>
      <c r="I216" s="2" t="s">
        <v>598</v>
      </c>
      <c r="J216" s="2" t="s">
        <v>598</v>
      </c>
      <c r="K216" s="2" t="s">
        <v>598</v>
      </c>
      <c r="L216" s="2" t="s">
        <v>598</v>
      </c>
      <c r="M216" s="2" t="s">
        <v>598</v>
      </c>
      <c r="N216" s="2" t="s">
        <v>598</v>
      </c>
      <c r="O216" s="2" t="s">
        <v>598</v>
      </c>
      <c r="P216" s="2" t="s">
        <v>598</v>
      </c>
      <c r="Q216" s="2" t="s">
        <v>598</v>
      </c>
      <c r="R216" s="2" t="s">
        <v>598</v>
      </c>
      <c r="S216" s="2" t="s">
        <v>598</v>
      </c>
      <c r="T216" s="2" t="s">
        <v>598</v>
      </c>
      <c r="U216" s="2" t="s">
        <v>598</v>
      </c>
      <c r="V216" s="2" t="s">
        <v>598</v>
      </c>
      <c r="W216" s="2" t="s">
        <v>598</v>
      </c>
      <c r="X216" s="2" t="s">
        <v>598</v>
      </c>
      <c r="Y216" s="2" t="s">
        <v>598</v>
      </c>
      <c r="Z216" s="2" t="s">
        <v>598</v>
      </c>
      <c r="AA216" s="2" t="s">
        <v>598</v>
      </c>
      <c r="AB216" s="2" t="s">
        <v>598</v>
      </c>
      <c r="AC216" s="2" t="s">
        <v>598</v>
      </c>
      <c r="AD216" s="2" t="s">
        <v>598</v>
      </c>
      <c r="AE216" s="2" t="s">
        <v>598</v>
      </c>
      <c r="AF216" s="2" t="s">
        <v>598</v>
      </c>
      <c r="AG216" s="2" t="s">
        <v>598</v>
      </c>
      <c r="AJ216" s="20">
        <f t="shared" si="15"/>
        <v>0</v>
      </c>
      <c r="AK216" s="20"/>
      <c r="AL216" s="20">
        <f t="shared" si="16"/>
        <v>0</v>
      </c>
      <c r="AM216" s="20" t="str">
        <f t="shared" si="17"/>
        <v/>
      </c>
      <c r="AN216" s="92" t="str">
        <f t="shared" si="18"/>
        <v/>
      </c>
      <c r="AQ216" s="2">
        <f t="shared" si="19"/>
        <v>0</v>
      </c>
    </row>
    <row r="217" spans="1:43" ht="15" customHeight="1" x14ac:dyDescent="0.25">
      <c r="A217" s="2" t="s">
        <v>314</v>
      </c>
      <c r="B217" s="2" t="s">
        <v>315</v>
      </c>
      <c r="C217" s="2">
        <v>2014</v>
      </c>
      <c r="D217" s="2">
        <v>0</v>
      </c>
      <c r="E217" s="2">
        <v>0</v>
      </c>
      <c r="F217" s="2" t="s">
        <v>598</v>
      </c>
      <c r="G217" s="2" t="s">
        <v>598</v>
      </c>
      <c r="H217" s="2" t="s">
        <v>598</v>
      </c>
      <c r="I217" s="2">
        <v>0</v>
      </c>
      <c r="J217" s="2" t="s">
        <v>598</v>
      </c>
      <c r="K217" s="2">
        <v>0</v>
      </c>
      <c r="L217" s="2" t="s">
        <v>598</v>
      </c>
      <c r="M217" s="2" t="s">
        <v>598</v>
      </c>
      <c r="N217" s="2" t="s">
        <v>598</v>
      </c>
      <c r="O217" s="2" t="s">
        <v>598</v>
      </c>
      <c r="P217" s="2" t="s">
        <v>598</v>
      </c>
      <c r="Q217" s="2" t="s">
        <v>598</v>
      </c>
      <c r="R217" s="2" t="s">
        <v>598</v>
      </c>
      <c r="S217" s="2" t="s">
        <v>598</v>
      </c>
      <c r="T217" s="2" t="s">
        <v>598</v>
      </c>
      <c r="U217" s="2" t="s">
        <v>598</v>
      </c>
      <c r="V217" s="2" t="s">
        <v>598</v>
      </c>
      <c r="W217" s="2" t="s">
        <v>598</v>
      </c>
      <c r="X217" s="2" t="s">
        <v>598</v>
      </c>
      <c r="Y217" s="2" t="s">
        <v>598</v>
      </c>
      <c r="Z217" s="2" t="s">
        <v>598</v>
      </c>
      <c r="AA217" s="2" t="s">
        <v>598</v>
      </c>
      <c r="AB217" s="2" t="s">
        <v>598</v>
      </c>
      <c r="AC217" s="2" t="s">
        <v>598</v>
      </c>
      <c r="AD217" s="2" t="s">
        <v>598</v>
      </c>
      <c r="AE217" s="2" t="s">
        <v>598</v>
      </c>
      <c r="AF217" s="2" t="s">
        <v>598</v>
      </c>
      <c r="AG217" s="2" t="s">
        <v>598</v>
      </c>
      <c r="AJ217" s="20">
        <f t="shared" si="15"/>
        <v>0</v>
      </c>
      <c r="AK217" s="20"/>
      <c r="AL217" s="20">
        <f t="shared" si="16"/>
        <v>0</v>
      </c>
      <c r="AM217" s="20">
        <f t="shared" si="17"/>
        <v>0</v>
      </c>
      <c r="AN217" s="92" t="str">
        <f t="shared" si="18"/>
        <v/>
      </c>
      <c r="AQ217" s="2">
        <f t="shared" si="19"/>
        <v>0</v>
      </c>
    </row>
    <row r="218" spans="1:43" ht="15" customHeight="1" x14ac:dyDescent="0.25">
      <c r="A218" s="2" t="s">
        <v>316</v>
      </c>
      <c r="B218" s="2" t="s">
        <v>317</v>
      </c>
      <c r="C218" s="2">
        <v>2014</v>
      </c>
      <c r="D218" s="2" t="s">
        <v>598</v>
      </c>
      <c r="E218" s="2" t="s">
        <v>598</v>
      </c>
      <c r="F218" s="2" t="s">
        <v>598</v>
      </c>
      <c r="G218" s="2" t="s">
        <v>598</v>
      </c>
      <c r="H218" s="2" t="s">
        <v>598</v>
      </c>
      <c r="I218" s="2" t="s">
        <v>598</v>
      </c>
      <c r="J218" s="2" t="s">
        <v>598</v>
      </c>
      <c r="K218" s="2" t="s">
        <v>598</v>
      </c>
      <c r="L218" s="2" t="s">
        <v>598</v>
      </c>
      <c r="M218" s="2" t="s">
        <v>598</v>
      </c>
      <c r="N218" s="2" t="s">
        <v>598</v>
      </c>
      <c r="O218" s="2" t="s">
        <v>598</v>
      </c>
      <c r="P218" s="2" t="s">
        <v>598</v>
      </c>
      <c r="Q218" s="2" t="s">
        <v>598</v>
      </c>
      <c r="R218" s="2" t="s">
        <v>598</v>
      </c>
      <c r="S218" s="2" t="s">
        <v>598</v>
      </c>
      <c r="T218" s="2" t="s">
        <v>598</v>
      </c>
      <c r="U218" s="2" t="s">
        <v>598</v>
      </c>
      <c r="V218" s="2" t="s">
        <v>598</v>
      </c>
      <c r="W218" s="2" t="s">
        <v>598</v>
      </c>
      <c r="X218" s="2" t="s">
        <v>598</v>
      </c>
      <c r="Y218" s="2" t="s">
        <v>598</v>
      </c>
      <c r="Z218" s="2" t="s">
        <v>598</v>
      </c>
      <c r="AA218" s="2" t="s">
        <v>598</v>
      </c>
      <c r="AB218" s="2" t="s">
        <v>598</v>
      </c>
      <c r="AC218" s="2" t="s">
        <v>598</v>
      </c>
      <c r="AD218" s="2" t="s">
        <v>598</v>
      </c>
      <c r="AE218" s="2" t="s">
        <v>598</v>
      </c>
      <c r="AF218" s="2" t="s">
        <v>598</v>
      </c>
      <c r="AG218" s="2" t="s">
        <v>598</v>
      </c>
      <c r="AJ218" s="20">
        <f t="shared" si="15"/>
        <v>0</v>
      </c>
      <c r="AK218" s="20"/>
      <c r="AL218" s="20">
        <f t="shared" si="16"/>
        <v>0</v>
      </c>
      <c r="AM218" s="20" t="str">
        <f t="shared" si="17"/>
        <v/>
      </c>
      <c r="AN218" s="92" t="str">
        <f t="shared" si="18"/>
        <v/>
      </c>
      <c r="AQ218" s="2">
        <f t="shared" si="19"/>
        <v>0</v>
      </c>
    </row>
    <row r="219" spans="1:43" ht="15" customHeight="1" x14ac:dyDescent="0.2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T219" s="2" t="s">
        <v>599</v>
      </c>
      <c r="U219" s="2" t="s">
        <v>599</v>
      </c>
      <c r="V219" s="2" t="s">
        <v>599</v>
      </c>
      <c r="W219" s="2" t="s">
        <v>599</v>
      </c>
      <c r="X219" s="2" t="s">
        <v>599</v>
      </c>
      <c r="Y219" s="2" t="s">
        <v>599</v>
      </c>
      <c r="Z219" s="2" t="s">
        <v>599</v>
      </c>
      <c r="AA219" s="2" t="s">
        <v>599</v>
      </c>
      <c r="AB219" s="2" t="s">
        <v>599</v>
      </c>
      <c r="AC219" s="2" t="s">
        <v>599</v>
      </c>
      <c r="AD219" s="2" t="s">
        <v>599</v>
      </c>
      <c r="AE219" s="2" t="s">
        <v>599</v>
      </c>
      <c r="AF219" s="2" t="s">
        <v>599</v>
      </c>
      <c r="AG219" s="2" t="s">
        <v>599</v>
      </c>
      <c r="AJ219" s="20">
        <f t="shared" si="15"/>
        <v>0</v>
      </c>
      <c r="AK219" s="20"/>
      <c r="AL219" s="20">
        <f t="shared" si="16"/>
        <v>0</v>
      </c>
      <c r="AM219" s="20" t="str">
        <f t="shared" si="17"/>
        <v/>
      </c>
      <c r="AN219" s="92" t="str">
        <f t="shared" si="18"/>
        <v/>
      </c>
      <c r="AQ219" s="2">
        <f t="shared" si="19"/>
        <v>0</v>
      </c>
    </row>
    <row r="220" spans="1:43" ht="15" customHeight="1" x14ac:dyDescent="0.25">
      <c r="A220" s="2" t="s">
        <v>320</v>
      </c>
      <c r="B220" s="2" t="s">
        <v>321</v>
      </c>
      <c r="C220" s="2">
        <v>2014</v>
      </c>
      <c r="D220" s="2" t="s">
        <v>598</v>
      </c>
      <c r="E220" s="2" t="s">
        <v>598</v>
      </c>
      <c r="F220" s="2" t="s">
        <v>598</v>
      </c>
      <c r="G220" s="2" t="s">
        <v>598</v>
      </c>
      <c r="H220" s="2" t="s">
        <v>598</v>
      </c>
      <c r="I220" s="2" t="s">
        <v>598</v>
      </c>
      <c r="J220" s="2" t="s">
        <v>598</v>
      </c>
      <c r="K220" s="2" t="s">
        <v>598</v>
      </c>
      <c r="L220" s="2" t="s">
        <v>598</v>
      </c>
      <c r="M220" s="2" t="s">
        <v>598</v>
      </c>
      <c r="N220" s="2" t="s">
        <v>598</v>
      </c>
      <c r="O220" s="2" t="s">
        <v>598</v>
      </c>
      <c r="P220" s="2" t="s">
        <v>598</v>
      </c>
      <c r="Q220" s="2" t="s">
        <v>598</v>
      </c>
      <c r="R220" s="2" t="s">
        <v>598</v>
      </c>
      <c r="S220" s="2" t="s">
        <v>598</v>
      </c>
      <c r="T220" s="2" t="s">
        <v>598</v>
      </c>
      <c r="U220" s="2" t="s">
        <v>598</v>
      </c>
      <c r="V220" s="2" t="s">
        <v>598</v>
      </c>
      <c r="W220" s="2" t="s">
        <v>598</v>
      </c>
      <c r="X220" s="2" t="s">
        <v>598</v>
      </c>
      <c r="Y220" s="2" t="s">
        <v>598</v>
      </c>
      <c r="Z220" s="2" t="s">
        <v>598</v>
      </c>
      <c r="AA220" s="2" t="s">
        <v>598</v>
      </c>
      <c r="AB220" s="2" t="s">
        <v>598</v>
      </c>
      <c r="AC220" s="2" t="s">
        <v>598</v>
      </c>
      <c r="AD220" s="2" t="s">
        <v>598</v>
      </c>
      <c r="AE220" s="2" t="s">
        <v>598</v>
      </c>
      <c r="AF220" s="2" t="s">
        <v>598</v>
      </c>
      <c r="AG220" s="2" t="s">
        <v>598</v>
      </c>
      <c r="AJ220" s="20">
        <f t="shared" si="15"/>
        <v>0</v>
      </c>
      <c r="AK220" s="20"/>
      <c r="AL220" s="20">
        <f t="shared" si="16"/>
        <v>0</v>
      </c>
      <c r="AM220" s="20" t="str">
        <f t="shared" si="17"/>
        <v/>
      </c>
      <c r="AN220" s="92" t="str">
        <f t="shared" si="18"/>
        <v/>
      </c>
      <c r="AQ220" s="2">
        <f t="shared" si="19"/>
        <v>0</v>
      </c>
    </row>
    <row r="221" spans="1:43" ht="15" customHeight="1" x14ac:dyDescent="0.25">
      <c r="A221" s="2" t="s">
        <v>322</v>
      </c>
      <c r="B221" s="2" t="s">
        <v>323</v>
      </c>
      <c r="C221" s="2">
        <v>2014</v>
      </c>
      <c r="D221" s="2" t="s">
        <v>598</v>
      </c>
      <c r="E221" s="2" t="s">
        <v>598</v>
      </c>
      <c r="F221" s="2" t="s">
        <v>598</v>
      </c>
      <c r="G221" s="2" t="s">
        <v>598</v>
      </c>
      <c r="H221" s="2" t="s">
        <v>598</v>
      </c>
      <c r="I221" s="2" t="s">
        <v>598</v>
      </c>
      <c r="J221" s="2" t="s">
        <v>598</v>
      </c>
      <c r="K221" s="2" t="s">
        <v>598</v>
      </c>
      <c r="L221" s="2" t="s">
        <v>598</v>
      </c>
      <c r="M221" s="2" t="s">
        <v>598</v>
      </c>
      <c r="N221" s="2" t="s">
        <v>598</v>
      </c>
      <c r="O221" s="2" t="s">
        <v>598</v>
      </c>
      <c r="P221" s="2" t="s">
        <v>598</v>
      </c>
      <c r="Q221" s="2" t="s">
        <v>598</v>
      </c>
      <c r="R221" s="2" t="s">
        <v>598</v>
      </c>
      <c r="S221" s="2" t="s">
        <v>598</v>
      </c>
      <c r="T221" s="2" t="s">
        <v>598</v>
      </c>
      <c r="U221" s="2" t="s">
        <v>598</v>
      </c>
      <c r="V221" s="2" t="s">
        <v>598</v>
      </c>
      <c r="W221" s="2" t="s">
        <v>598</v>
      </c>
      <c r="X221" s="2" t="s">
        <v>598</v>
      </c>
      <c r="Y221" s="2" t="s">
        <v>598</v>
      </c>
      <c r="Z221" s="2" t="s">
        <v>598</v>
      </c>
      <c r="AA221" s="2" t="s">
        <v>598</v>
      </c>
      <c r="AB221" s="2" t="s">
        <v>598</v>
      </c>
      <c r="AC221" s="2" t="s">
        <v>598</v>
      </c>
      <c r="AD221" s="2" t="s">
        <v>598</v>
      </c>
      <c r="AE221" s="2" t="s">
        <v>598</v>
      </c>
      <c r="AF221" s="2" t="s">
        <v>598</v>
      </c>
      <c r="AG221" s="2" t="s">
        <v>598</v>
      </c>
      <c r="AJ221" s="20">
        <f t="shared" si="15"/>
        <v>0</v>
      </c>
      <c r="AK221" s="20"/>
      <c r="AL221" s="20">
        <f t="shared" si="16"/>
        <v>0</v>
      </c>
      <c r="AM221" s="20" t="str">
        <f t="shared" si="17"/>
        <v/>
      </c>
      <c r="AN221" s="92" t="str">
        <f t="shared" si="18"/>
        <v/>
      </c>
      <c r="AQ221" s="2">
        <f t="shared" si="19"/>
        <v>0</v>
      </c>
    </row>
    <row r="222" spans="1:43" ht="15" customHeight="1" x14ac:dyDescent="0.25">
      <c r="A222" s="2" t="s">
        <v>322</v>
      </c>
      <c r="B222" s="2" t="s">
        <v>324</v>
      </c>
      <c r="C222" s="2">
        <v>2014</v>
      </c>
      <c r="D222" s="2" t="s">
        <v>598</v>
      </c>
      <c r="E222" s="2" t="s">
        <v>598</v>
      </c>
      <c r="F222" s="2" t="s">
        <v>598</v>
      </c>
      <c r="G222" s="2" t="s">
        <v>598</v>
      </c>
      <c r="H222" s="2" t="s">
        <v>598</v>
      </c>
      <c r="I222" s="2" t="s">
        <v>598</v>
      </c>
      <c r="J222" s="2" t="s">
        <v>598</v>
      </c>
      <c r="K222" s="2" t="s">
        <v>598</v>
      </c>
      <c r="L222" s="2" t="s">
        <v>598</v>
      </c>
      <c r="M222" s="2" t="s">
        <v>598</v>
      </c>
      <c r="N222" s="2" t="s">
        <v>598</v>
      </c>
      <c r="O222" s="2" t="s">
        <v>598</v>
      </c>
      <c r="P222" s="2" t="s">
        <v>598</v>
      </c>
      <c r="Q222" s="2" t="s">
        <v>598</v>
      </c>
      <c r="R222" s="2" t="s">
        <v>598</v>
      </c>
      <c r="S222" s="2" t="s">
        <v>598</v>
      </c>
      <c r="T222" s="2" t="s">
        <v>598</v>
      </c>
      <c r="U222" s="2" t="s">
        <v>598</v>
      </c>
      <c r="V222" s="2" t="s">
        <v>598</v>
      </c>
      <c r="W222" s="2" t="s">
        <v>598</v>
      </c>
      <c r="X222" s="2" t="s">
        <v>598</v>
      </c>
      <c r="Y222" s="2" t="s">
        <v>598</v>
      </c>
      <c r="Z222" s="2" t="s">
        <v>598</v>
      </c>
      <c r="AA222" s="2" t="s">
        <v>598</v>
      </c>
      <c r="AB222" s="2" t="s">
        <v>598</v>
      </c>
      <c r="AC222" s="2" t="s">
        <v>598</v>
      </c>
      <c r="AD222" s="2" t="s">
        <v>598</v>
      </c>
      <c r="AE222" s="2" t="s">
        <v>598</v>
      </c>
      <c r="AF222" s="2" t="s">
        <v>598</v>
      </c>
      <c r="AG222" s="2" t="s">
        <v>598</v>
      </c>
      <c r="AJ222" s="20">
        <f t="shared" si="15"/>
        <v>0</v>
      </c>
      <c r="AK222" s="20"/>
      <c r="AL222" s="20">
        <f t="shared" si="16"/>
        <v>0</v>
      </c>
      <c r="AM222" s="20" t="str">
        <f t="shared" si="17"/>
        <v/>
      </c>
      <c r="AN222" s="92" t="str">
        <f t="shared" si="18"/>
        <v/>
      </c>
      <c r="AQ222" s="2">
        <f t="shared" si="19"/>
        <v>0</v>
      </c>
    </row>
    <row r="223" spans="1:43" ht="15" customHeight="1" x14ac:dyDescent="0.25">
      <c r="A223" s="2" t="s">
        <v>322</v>
      </c>
      <c r="B223" s="2" t="s">
        <v>325</v>
      </c>
      <c r="C223" s="2">
        <v>2014</v>
      </c>
      <c r="D223" s="2" t="s">
        <v>598</v>
      </c>
      <c r="E223" s="2" t="s">
        <v>598</v>
      </c>
      <c r="F223" s="2" t="s">
        <v>598</v>
      </c>
      <c r="G223" s="2" t="s">
        <v>598</v>
      </c>
      <c r="H223" s="2" t="s">
        <v>598</v>
      </c>
      <c r="I223" s="2" t="s">
        <v>598</v>
      </c>
      <c r="J223" s="2" t="s">
        <v>598</v>
      </c>
      <c r="K223" s="2" t="s">
        <v>598</v>
      </c>
      <c r="L223" s="2" t="s">
        <v>598</v>
      </c>
      <c r="M223" s="2" t="s">
        <v>598</v>
      </c>
      <c r="N223" s="2" t="s">
        <v>598</v>
      </c>
      <c r="O223" s="2" t="s">
        <v>598</v>
      </c>
      <c r="P223" s="2" t="s">
        <v>598</v>
      </c>
      <c r="Q223" s="2" t="s">
        <v>598</v>
      </c>
      <c r="R223" s="2" t="s">
        <v>598</v>
      </c>
      <c r="S223" s="2" t="s">
        <v>598</v>
      </c>
      <c r="T223" s="2" t="s">
        <v>598</v>
      </c>
      <c r="U223" s="2" t="s">
        <v>598</v>
      </c>
      <c r="V223" s="2" t="s">
        <v>598</v>
      </c>
      <c r="W223" s="2" t="s">
        <v>598</v>
      </c>
      <c r="X223" s="2" t="s">
        <v>598</v>
      </c>
      <c r="Y223" s="2" t="s">
        <v>598</v>
      </c>
      <c r="Z223" s="2" t="s">
        <v>598</v>
      </c>
      <c r="AA223" s="2" t="s">
        <v>598</v>
      </c>
      <c r="AB223" s="2" t="s">
        <v>598</v>
      </c>
      <c r="AC223" s="2" t="s">
        <v>598</v>
      </c>
      <c r="AD223" s="2" t="s">
        <v>598</v>
      </c>
      <c r="AE223" s="2" t="s">
        <v>598</v>
      </c>
      <c r="AF223" s="2" t="s">
        <v>598</v>
      </c>
      <c r="AG223" s="2" t="s">
        <v>598</v>
      </c>
      <c r="AJ223" s="20">
        <f t="shared" si="15"/>
        <v>0</v>
      </c>
      <c r="AK223" s="20"/>
      <c r="AL223" s="20">
        <f t="shared" si="16"/>
        <v>0</v>
      </c>
      <c r="AM223" s="20" t="str">
        <f t="shared" si="17"/>
        <v/>
      </c>
      <c r="AN223" s="92" t="str">
        <f t="shared" si="18"/>
        <v/>
      </c>
      <c r="AQ223" s="2">
        <f t="shared" si="19"/>
        <v>0</v>
      </c>
    </row>
    <row r="224" spans="1:43" ht="15" customHeight="1" x14ac:dyDescent="0.25">
      <c r="A224" s="2" t="s">
        <v>322</v>
      </c>
      <c r="B224" s="2" t="s">
        <v>326</v>
      </c>
      <c r="C224" s="2">
        <v>2014</v>
      </c>
      <c r="D224" s="2" t="s">
        <v>598</v>
      </c>
      <c r="E224" s="2" t="s">
        <v>598</v>
      </c>
      <c r="F224" s="2" t="s">
        <v>598</v>
      </c>
      <c r="G224" s="2" t="s">
        <v>598</v>
      </c>
      <c r="H224" s="2" t="s">
        <v>598</v>
      </c>
      <c r="I224" s="2" t="s">
        <v>598</v>
      </c>
      <c r="J224" s="2" t="s">
        <v>598</v>
      </c>
      <c r="K224" s="2" t="s">
        <v>598</v>
      </c>
      <c r="L224" s="2" t="s">
        <v>598</v>
      </c>
      <c r="M224" s="2" t="s">
        <v>598</v>
      </c>
      <c r="N224" s="2" t="s">
        <v>598</v>
      </c>
      <c r="O224" s="2" t="s">
        <v>598</v>
      </c>
      <c r="P224" s="2" t="s">
        <v>598</v>
      </c>
      <c r="Q224" s="2" t="s">
        <v>598</v>
      </c>
      <c r="R224" s="2" t="s">
        <v>598</v>
      </c>
      <c r="S224" s="2" t="s">
        <v>598</v>
      </c>
      <c r="T224" s="2" t="s">
        <v>598</v>
      </c>
      <c r="U224" s="2" t="s">
        <v>598</v>
      </c>
      <c r="V224" s="2" t="s">
        <v>598</v>
      </c>
      <c r="W224" s="2" t="s">
        <v>598</v>
      </c>
      <c r="X224" s="2" t="s">
        <v>598</v>
      </c>
      <c r="Y224" s="2" t="s">
        <v>598</v>
      </c>
      <c r="Z224" s="2" t="s">
        <v>598</v>
      </c>
      <c r="AA224" s="2" t="s">
        <v>598</v>
      </c>
      <c r="AB224" s="2" t="s">
        <v>598</v>
      </c>
      <c r="AC224" s="2" t="s">
        <v>598</v>
      </c>
      <c r="AD224" s="2" t="s">
        <v>598</v>
      </c>
      <c r="AE224" s="2" t="s">
        <v>598</v>
      </c>
      <c r="AF224" s="2" t="s">
        <v>598</v>
      </c>
      <c r="AG224" s="2" t="s">
        <v>598</v>
      </c>
      <c r="AJ224" s="20">
        <f t="shared" si="15"/>
        <v>0</v>
      </c>
      <c r="AK224" s="20"/>
      <c r="AL224" s="20">
        <f t="shared" si="16"/>
        <v>0</v>
      </c>
      <c r="AM224" s="20" t="str">
        <f t="shared" si="17"/>
        <v/>
      </c>
      <c r="AN224" s="92" t="str">
        <f t="shared" si="18"/>
        <v/>
      </c>
      <c r="AQ224" s="2">
        <f t="shared" si="19"/>
        <v>0</v>
      </c>
    </row>
    <row r="225" spans="1:43" ht="15" customHeight="1" x14ac:dyDescent="0.2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T225" s="2" t="s">
        <v>599</v>
      </c>
      <c r="U225" s="2" t="s">
        <v>599</v>
      </c>
      <c r="V225" s="2" t="s">
        <v>599</v>
      </c>
      <c r="W225" s="2" t="s">
        <v>599</v>
      </c>
      <c r="X225" s="2" t="s">
        <v>599</v>
      </c>
      <c r="Y225" s="2" t="s">
        <v>599</v>
      </c>
      <c r="Z225" s="2" t="s">
        <v>599</v>
      </c>
      <c r="AA225" s="2" t="s">
        <v>599</v>
      </c>
      <c r="AB225" s="2" t="s">
        <v>599</v>
      </c>
      <c r="AC225" s="2" t="s">
        <v>599</v>
      </c>
      <c r="AD225" s="2" t="s">
        <v>599</v>
      </c>
      <c r="AE225" s="2" t="s">
        <v>599</v>
      </c>
      <c r="AF225" s="2" t="s">
        <v>599</v>
      </c>
      <c r="AG225" s="2" t="s">
        <v>599</v>
      </c>
      <c r="AJ225" s="20">
        <f t="shared" si="15"/>
        <v>0</v>
      </c>
      <c r="AK225" s="20"/>
      <c r="AL225" s="20">
        <f t="shared" si="16"/>
        <v>0</v>
      </c>
      <c r="AM225" s="20" t="str">
        <f t="shared" si="17"/>
        <v/>
      </c>
      <c r="AN225" s="92" t="str">
        <f t="shared" si="18"/>
        <v/>
      </c>
      <c r="AQ225" s="2">
        <f t="shared" si="19"/>
        <v>0</v>
      </c>
    </row>
    <row r="226" spans="1:43" ht="15" customHeight="1" x14ac:dyDescent="0.2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T226" s="2" t="s">
        <v>599</v>
      </c>
      <c r="U226" s="2" t="s">
        <v>599</v>
      </c>
      <c r="V226" s="2" t="s">
        <v>599</v>
      </c>
      <c r="W226" s="2" t="s">
        <v>599</v>
      </c>
      <c r="X226" s="2" t="s">
        <v>599</v>
      </c>
      <c r="Y226" s="2" t="s">
        <v>599</v>
      </c>
      <c r="Z226" s="2" t="s">
        <v>599</v>
      </c>
      <c r="AA226" s="2" t="s">
        <v>599</v>
      </c>
      <c r="AB226" s="2" t="s">
        <v>599</v>
      </c>
      <c r="AC226" s="2" t="s">
        <v>599</v>
      </c>
      <c r="AD226" s="2" t="s">
        <v>599</v>
      </c>
      <c r="AE226" s="2" t="s">
        <v>599</v>
      </c>
      <c r="AF226" s="2" t="s">
        <v>599</v>
      </c>
      <c r="AG226" s="2" t="s">
        <v>599</v>
      </c>
      <c r="AJ226" s="20">
        <f t="shared" si="15"/>
        <v>0</v>
      </c>
      <c r="AK226" s="20"/>
      <c r="AL226" s="20">
        <f t="shared" si="16"/>
        <v>0</v>
      </c>
      <c r="AM226" s="20" t="str">
        <f t="shared" si="17"/>
        <v/>
      </c>
      <c r="AN226" s="92" t="str">
        <f t="shared" si="18"/>
        <v/>
      </c>
      <c r="AQ226" s="2">
        <f t="shared" si="19"/>
        <v>0</v>
      </c>
    </row>
    <row r="227" spans="1:43" ht="15" customHeight="1" x14ac:dyDescent="0.25">
      <c r="A227" s="2" t="s">
        <v>331</v>
      </c>
      <c r="B227" s="2" t="s">
        <v>332</v>
      </c>
      <c r="C227" s="2">
        <v>2014</v>
      </c>
      <c r="D227" s="2" t="s">
        <v>598</v>
      </c>
      <c r="E227" s="2" t="s">
        <v>598</v>
      </c>
      <c r="F227" s="2" t="s">
        <v>598</v>
      </c>
      <c r="G227" s="2" t="s">
        <v>598</v>
      </c>
      <c r="H227" s="2" t="s">
        <v>598</v>
      </c>
      <c r="I227" s="2" t="s">
        <v>598</v>
      </c>
      <c r="J227" s="2" t="s">
        <v>598</v>
      </c>
      <c r="K227" s="2" t="s">
        <v>598</v>
      </c>
      <c r="L227" s="2" t="s">
        <v>598</v>
      </c>
      <c r="M227" s="2" t="s">
        <v>598</v>
      </c>
      <c r="N227" s="2" t="s">
        <v>598</v>
      </c>
      <c r="O227" s="2" t="s">
        <v>598</v>
      </c>
      <c r="P227" s="2" t="s">
        <v>598</v>
      </c>
      <c r="Q227" s="2" t="s">
        <v>598</v>
      </c>
      <c r="R227" s="2" t="s">
        <v>598</v>
      </c>
      <c r="S227" s="2" t="s">
        <v>598</v>
      </c>
      <c r="T227" s="2" t="s">
        <v>598</v>
      </c>
      <c r="U227" s="2" t="s">
        <v>598</v>
      </c>
      <c r="V227" s="2" t="s">
        <v>598</v>
      </c>
      <c r="W227" s="2" t="s">
        <v>598</v>
      </c>
      <c r="X227" s="2" t="s">
        <v>598</v>
      </c>
      <c r="Y227" s="2" t="s">
        <v>598</v>
      </c>
      <c r="Z227" s="2" t="s">
        <v>598</v>
      </c>
      <c r="AA227" s="2" t="s">
        <v>598</v>
      </c>
      <c r="AB227" s="2" t="s">
        <v>598</v>
      </c>
      <c r="AC227" s="2" t="s">
        <v>598</v>
      </c>
      <c r="AD227" s="2" t="s">
        <v>598</v>
      </c>
      <c r="AE227" s="2" t="s">
        <v>598</v>
      </c>
      <c r="AF227" s="2" t="s">
        <v>598</v>
      </c>
      <c r="AG227" s="2" t="s">
        <v>598</v>
      </c>
      <c r="AJ227" s="20">
        <f t="shared" si="15"/>
        <v>0</v>
      </c>
      <c r="AK227" s="20"/>
      <c r="AL227" s="20">
        <f t="shared" si="16"/>
        <v>0</v>
      </c>
      <c r="AM227" s="20" t="str">
        <f t="shared" si="17"/>
        <v/>
      </c>
      <c r="AN227" s="92" t="str">
        <f t="shared" si="18"/>
        <v/>
      </c>
      <c r="AQ227" s="2">
        <f t="shared" si="19"/>
        <v>0</v>
      </c>
    </row>
    <row r="228" spans="1:43" ht="15" customHeight="1" x14ac:dyDescent="0.25">
      <c r="A228" s="2" t="s">
        <v>331</v>
      </c>
      <c r="B228" s="2" t="s">
        <v>333</v>
      </c>
      <c r="C228" s="2">
        <v>2014</v>
      </c>
      <c r="D228" s="2" t="s">
        <v>598</v>
      </c>
      <c r="E228" s="2" t="s">
        <v>598</v>
      </c>
      <c r="F228" s="2" t="s">
        <v>598</v>
      </c>
      <c r="G228" s="2" t="s">
        <v>598</v>
      </c>
      <c r="H228" s="2" t="s">
        <v>598</v>
      </c>
      <c r="I228" s="2" t="s">
        <v>598</v>
      </c>
      <c r="J228" s="2" t="s">
        <v>598</v>
      </c>
      <c r="K228" s="2" t="s">
        <v>598</v>
      </c>
      <c r="L228" s="2" t="s">
        <v>598</v>
      </c>
      <c r="M228" s="2" t="s">
        <v>598</v>
      </c>
      <c r="N228" s="2" t="s">
        <v>598</v>
      </c>
      <c r="O228" s="2" t="s">
        <v>598</v>
      </c>
      <c r="P228" s="2" t="s">
        <v>598</v>
      </c>
      <c r="Q228" s="2" t="s">
        <v>598</v>
      </c>
      <c r="R228" s="2" t="s">
        <v>598</v>
      </c>
      <c r="S228" s="2" t="s">
        <v>598</v>
      </c>
      <c r="T228" s="2" t="s">
        <v>598</v>
      </c>
      <c r="U228" s="2" t="s">
        <v>598</v>
      </c>
      <c r="V228" s="2" t="s">
        <v>598</v>
      </c>
      <c r="W228" s="2" t="s">
        <v>598</v>
      </c>
      <c r="X228" s="2" t="s">
        <v>598</v>
      </c>
      <c r="Y228" s="2" t="s">
        <v>598</v>
      </c>
      <c r="Z228" s="2" t="s">
        <v>598</v>
      </c>
      <c r="AA228" s="2" t="s">
        <v>598</v>
      </c>
      <c r="AB228" s="2" t="s">
        <v>598</v>
      </c>
      <c r="AC228" s="2" t="s">
        <v>598</v>
      </c>
      <c r="AD228" s="2" t="s">
        <v>598</v>
      </c>
      <c r="AE228" s="2" t="s">
        <v>598</v>
      </c>
      <c r="AF228" s="2" t="s">
        <v>598</v>
      </c>
      <c r="AG228" s="2" t="s">
        <v>598</v>
      </c>
      <c r="AJ228" s="20">
        <f t="shared" si="15"/>
        <v>0</v>
      </c>
      <c r="AK228" s="20"/>
      <c r="AL228" s="20">
        <f t="shared" si="16"/>
        <v>0</v>
      </c>
      <c r="AM228" s="20" t="str">
        <f t="shared" si="17"/>
        <v/>
      </c>
      <c r="AN228" s="92" t="str">
        <f t="shared" si="18"/>
        <v/>
      </c>
      <c r="AQ228" s="2">
        <f t="shared" si="19"/>
        <v>0</v>
      </c>
    </row>
    <row r="229" spans="1:43" ht="15" customHeight="1" x14ac:dyDescent="0.25">
      <c r="A229" s="2" t="s">
        <v>331</v>
      </c>
      <c r="B229" s="2" t="s">
        <v>334</v>
      </c>
      <c r="C229" s="2">
        <v>2014</v>
      </c>
      <c r="D229" s="2" t="s">
        <v>598</v>
      </c>
      <c r="E229" s="2" t="s">
        <v>598</v>
      </c>
      <c r="F229" s="2" t="s">
        <v>598</v>
      </c>
      <c r="G229" s="2" t="s">
        <v>598</v>
      </c>
      <c r="H229" s="2" t="s">
        <v>598</v>
      </c>
      <c r="I229" s="2" t="s">
        <v>598</v>
      </c>
      <c r="J229" s="2" t="s">
        <v>598</v>
      </c>
      <c r="K229" s="2" t="s">
        <v>598</v>
      </c>
      <c r="L229" s="2" t="s">
        <v>598</v>
      </c>
      <c r="M229" s="2" t="s">
        <v>598</v>
      </c>
      <c r="N229" s="2" t="s">
        <v>598</v>
      </c>
      <c r="O229" s="2" t="s">
        <v>598</v>
      </c>
      <c r="P229" s="2" t="s">
        <v>598</v>
      </c>
      <c r="Q229" s="2" t="s">
        <v>598</v>
      </c>
      <c r="R229" s="2" t="s">
        <v>598</v>
      </c>
      <c r="S229" s="2" t="s">
        <v>598</v>
      </c>
      <c r="T229" s="2" t="s">
        <v>598</v>
      </c>
      <c r="U229" s="2" t="s">
        <v>598</v>
      </c>
      <c r="V229" s="2" t="s">
        <v>598</v>
      </c>
      <c r="W229" s="2" t="s">
        <v>598</v>
      </c>
      <c r="X229" s="2" t="s">
        <v>598</v>
      </c>
      <c r="Y229" s="2" t="s">
        <v>598</v>
      </c>
      <c r="Z229" s="2" t="s">
        <v>598</v>
      </c>
      <c r="AA229" s="2" t="s">
        <v>598</v>
      </c>
      <c r="AB229" s="2" t="s">
        <v>598</v>
      </c>
      <c r="AC229" s="2" t="s">
        <v>598</v>
      </c>
      <c r="AD229" s="2" t="s">
        <v>598</v>
      </c>
      <c r="AE229" s="2" t="s">
        <v>598</v>
      </c>
      <c r="AF229" s="2" t="s">
        <v>598</v>
      </c>
      <c r="AG229" s="2" t="s">
        <v>598</v>
      </c>
      <c r="AJ229" s="20">
        <f t="shared" si="15"/>
        <v>0</v>
      </c>
      <c r="AK229" s="20"/>
      <c r="AL229" s="20">
        <f t="shared" si="16"/>
        <v>0</v>
      </c>
      <c r="AM229" s="20" t="str">
        <f t="shared" si="17"/>
        <v/>
      </c>
      <c r="AN229" s="92" t="str">
        <f t="shared" si="18"/>
        <v/>
      </c>
      <c r="AQ229" s="2">
        <f t="shared" si="19"/>
        <v>0</v>
      </c>
    </row>
    <row r="230" spans="1:43" ht="15" customHeight="1" x14ac:dyDescent="0.25">
      <c r="A230" s="2" t="s">
        <v>331</v>
      </c>
      <c r="B230" s="2" t="s">
        <v>335</v>
      </c>
      <c r="C230" s="2">
        <v>2014</v>
      </c>
      <c r="D230" s="2" t="s">
        <v>598</v>
      </c>
      <c r="E230" s="2" t="s">
        <v>598</v>
      </c>
      <c r="F230" s="2" t="s">
        <v>598</v>
      </c>
      <c r="G230" s="2" t="s">
        <v>598</v>
      </c>
      <c r="H230" s="2" t="s">
        <v>598</v>
      </c>
      <c r="I230" s="2" t="s">
        <v>598</v>
      </c>
      <c r="J230" s="2" t="s">
        <v>598</v>
      </c>
      <c r="K230" s="2" t="s">
        <v>598</v>
      </c>
      <c r="L230" s="2" t="s">
        <v>598</v>
      </c>
      <c r="M230" s="2" t="s">
        <v>598</v>
      </c>
      <c r="N230" s="2" t="s">
        <v>598</v>
      </c>
      <c r="O230" s="2" t="s">
        <v>598</v>
      </c>
      <c r="P230" s="2" t="s">
        <v>598</v>
      </c>
      <c r="Q230" s="2" t="s">
        <v>598</v>
      </c>
      <c r="R230" s="2" t="s">
        <v>598</v>
      </c>
      <c r="S230" s="2" t="s">
        <v>598</v>
      </c>
      <c r="T230" s="2" t="s">
        <v>598</v>
      </c>
      <c r="U230" s="2" t="s">
        <v>598</v>
      </c>
      <c r="V230" s="2" t="s">
        <v>598</v>
      </c>
      <c r="W230" s="2" t="s">
        <v>598</v>
      </c>
      <c r="X230" s="2" t="s">
        <v>598</v>
      </c>
      <c r="Y230" s="2" t="s">
        <v>598</v>
      </c>
      <c r="Z230" s="2" t="s">
        <v>598</v>
      </c>
      <c r="AA230" s="2" t="s">
        <v>598</v>
      </c>
      <c r="AB230" s="2" t="s">
        <v>598</v>
      </c>
      <c r="AC230" s="2" t="s">
        <v>598</v>
      </c>
      <c r="AD230" s="2" t="s">
        <v>598</v>
      </c>
      <c r="AE230" s="2" t="s">
        <v>598</v>
      </c>
      <c r="AF230" s="2" t="s">
        <v>598</v>
      </c>
      <c r="AG230" s="2" t="s">
        <v>598</v>
      </c>
      <c r="AJ230" s="20">
        <f t="shared" si="15"/>
        <v>0</v>
      </c>
      <c r="AK230" s="20"/>
      <c r="AL230" s="20">
        <f t="shared" si="16"/>
        <v>0</v>
      </c>
      <c r="AM230" s="20" t="str">
        <f t="shared" si="17"/>
        <v/>
      </c>
      <c r="AN230" s="92" t="str">
        <f t="shared" si="18"/>
        <v/>
      </c>
      <c r="AQ230" s="2">
        <f t="shared" si="19"/>
        <v>0</v>
      </c>
    </row>
    <row r="231" spans="1:43" ht="15" customHeight="1" x14ac:dyDescent="0.25">
      <c r="A231" s="2" t="s">
        <v>331</v>
      </c>
      <c r="B231" s="2" t="s">
        <v>336</v>
      </c>
      <c r="C231" s="2">
        <v>2014</v>
      </c>
      <c r="D231" s="2" t="s">
        <v>598</v>
      </c>
      <c r="E231" s="2" t="s">
        <v>598</v>
      </c>
      <c r="F231" s="2" t="s">
        <v>598</v>
      </c>
      <c r="G231" s="2" t="s">
        <v>598</v>
      </c>
      <c r="H231" s="2" t="s">
        <v>598</v>
      </c>
      <c r="I231" s="2" t="s">
        <v>598</v>
      </c>
      <c r="J231" s="2" t="s">
        <v>598</v>
      </c>
      <c r="K231" s="2" t="s">
        <v>598</v>
      </c>
      <c r="L231" s="2" t="s">
        <v>598</v>
      </c>
      <c r="M231" s="2" t="s">
        <v>598</v>
      </c>
      <c r="N231" s="2" t="s">
        <v>598</v>
      </c>
      <c r="O231" s="2" t="s">
        <v>598</v>
      </c>
      <c r="P231" s="2" t="s">
        <v>598</v>
      </c>
      <c r="Q231" s="2" t="s">
        <v>598</v>
      </c>
      <c r="R231" s="2" t="s">
        <v>598</v>
      </c>
      <c r="S231" s="2" t="s">
        <v>598</v>
      </c>
      <c r="T231" s="2" t="s">
        <v>598</v>
      </c>
      <c r="U231" s="2" t="s">
        <v>598</v>
      </c>
      <c r="V231" s="2" t="s">
        <v>598</v>
      </c>
      <c r="W231" s="2" t="s">
        <v>598</v>
      </c>
      <c r="X231" s="2" t="s">
        <v>598</v>
      </c>
      <c r="Y231" s="2" t="s">
        <v>598</v>
      </c>
      <c r="Z231" s="2" t="s">
        <v>598</v>
      </c>
      <c r="AA231" s="2" t="s">
        <v>598</v>
      </c>
      <c r="AB231" s="2" t="s">
        <v>598</v>
      </c>
      <c r="AC231" s="2" t="s">
        <v>598</v>
      </c>
      <c r="AD231" s="2" t="s">
        <v>598</v>
      </c>
      <c r="AE231" s="2" t="s">
        <v>598</v>
      </c>
      <c r="AF231" s="2" t="s">
        <v>598</v>
      </c>
      <c r="AG231" s="2" t="s">
        <v>598</v>
      </c>
      <c r="AJ231" s="20">
        <f t="shared" si="15"/>
        <v>0</v>
      </c>
      <c r="AK231" s="20"/>
      <c r="AL231" s="20">
        <f t="shared" si="16"/>
        <v>0</v>
      </c>
      <c r="AM231" s="20" t="str">
        <f t="shared" si="17"/>
        <v/>
      </c>
      <c r="AN231" s="92" t="str">
        <f t="shared" si="18"/>
        <v/>
      </c>
      <c r="AQ231" s="2">
        <f t="shared" si="19"/>
        <v>0</v>
      </c>
    </row>
    <row r="232" spans="1:43" ht="15" customHeight="1" x14ac:dyDescent="0.25">
      <c r="A232" s="2" t="s">
        <v>331</v>
      </c>
      <c r="B232" s="2" t="s">
        <v>337</v>
      </c>
      <c r="C232" s="2">
        <v>2014</v>
      </c>
      <c r="D232" s="2" t="s">
        <v>598</v>
      </c>
      <c r="E232" s="2" t="s">
        <v>598</v>
      </c>
      <c r="F232" s="2" t="s">
        <v>598</v>
      </c>
      <c r="G232" s="2" t="s">
        <v>598</v>
      </c>
      <c r="H232" s="2" t="s">
        <v>598</v>
      </c>
      <c r="I232" s="2" t="s">
        <v>598</v>
      </c>
      <c r="J232" s="2" t="s">
        <v>598</v>
      </c>
      <c r="K232" s="2" t="s">
        <v>598</v>
      </c>
      <c r="L232" s="2" t="s">
        <v>598</v>
      </c>
      <c r="M232" s="2" t="s">
        <v>598</v>
      </c>
      <c r="N232" s="2" t="s">
        <v>598</v>
      </c>
      <c r="O232" s="2" t="s">
        <v>598</v>
      </c>
      <c r="P232" s="2" t="s">
        <v>598</v>
      </c>
      <c r="Q232" s="2" t="s">
        <v>598</v>
      </c>
      <c r="R232" s="2" t="s">
        <v>598</v>
      </c>
      <c r="S232" s="2" t="s">
        <v>598</v>
      </c>
      <c r="T232" s="2" t="s">
        <v>598</v>
      </c>
      <c r="U232" s="2" t="s">
        <v>598</v>
      </c>
      <c r="V232" s="2" t="s">
        <v>598</v>
      </c>
      <c r="W232" s="2" t="s">
        <v>598</v>
      </c>
      <c r="X232" s="2" t="s">
        <v>598</v>
      </c>
      <c r="Y232" s="2" t="s">
        <v>598</v>
      </c>
      <c r="Z232" s="2" t="s">
        <v>598</v>
      </c>
      <c r="AA232" s="2" t="s">
        <v>598</v>
      </c>
      <c r="AB232" s="2" t="s">
        <v>598</v>
      </c>
      <c r="AC232" s="2" t="s">
        <v>598</v>
      </c>
      <c r="AD232" s="2" t="s">
        <v>598</v>
      </c>
      <c r="AE232" s="2" t="s">
        <v>598</v>
      </c>
      <c r="AF232" s="2" t="s">
        <v>598</v>
      </c>
      <c r="AG232" s="2" t="s">
        <v>598</v>
      </c>
      <c r="AJ232" s="20">
        <f t="shared" si="15"/>
        <v>0</v>
      </c>
      <c r="AK232" s="20"/>
      <c r="AL232" s="20">
        <f t="shared" si="16"/>
        <v>0</v>
      </c>
      <c r="AM232" s="20" t="str">
        <f t="shared" si="17"/>
        <v/>
      </c>
      <c r="AN232" s="92" t="str">
        <f t="shared" si="18"/>
        <v/>
      </c>
      <c r="AQ232" s="2">
        <f t="shared" si="19"/>
        <v>0</v>
      </c>
    </row>
    <row r="233" spans="1:43" ht="15" customHeight="1" x14ac:dyDescent="0.25">
      <c r="A233" s="2" t="s">
        <v>331</v>
      </c>
      <c r="B233" s="2" t="s">
        <v>338</v>
      </c>
      <c r="C233" s="2">
        <v>2014</v>
      </c>
      <c r="D233" s="2" t="s">
        <v>598</v>
      </c>
      <c r="E233" s="2" t="s">
        <v>598</v>
      </c>
      <c r="F233" s="2" t="s">
        <v>598</v>
      </c>
      <c r="G233" s="2" t="s">
        <v>598</v>
      </c>
      <c r="H233" s="2" t="s">
        <v>598</v>
      </c>
      <c r="I233" s="2" t="s">
        <v>598</v>
      </c>
      <c r="J233" s="2" t="s">
        <v>598</v>
      </c>
      <c r="K233" s="2" t="s">
        <v>598</v>
      </c>
      <c r="L233" s="2" t="s">
        <v>598</v>
      </c>
      <c r="M233" s="2" t="s">
        <v>598</v>
      </c>
      <c r="N233" s="2" t="s">
        <v>598</v>
      </c>
      <c r="O233" s="2" t="s">
        <v>598</v>
      </c>
      <c r="P233" s="2" t="s">
        <v>598</v>
      </c>
      <c r="Q233" s="2" t="s">
        <v>598</v>
      </c>
      <c r="R233" s="2" t="s">
        <v>598</v>
      </c>
      <c r="S233" s="2" t="s">
        <v>598</v>
      </c>
      <c r="T233" s="2" t="s">
        <v>598</v>
      </c>
      <c r="U233" s="2" t="s">
        <v>598</v>
      </c>
      <c r="V233" s="2" t="s">
        <v>598</v>
      </c>
      <c r="W233" s="2" t="s">
        <v>598</v>
      </c>
      <c r="X233" s="2" t="s">
        <v>598</v>
      </c>
      <c r="Y233" s="2" t="s">
        <v>598</v>
      </c>
      <c r="Z233" s="2" t="s">
        <v>598</v>
      </c>
      <c r="AA233" s="2" t="s">
        <v>598</v>
      </c>
      <c r="AB233" s="2" t="s">
        <v>598</v>
      </c>
      <c r="AC233" s="2" t="s">
        <v>598</v>
      </c>
      <c r="AD233" s="2" t="s">
        <v>598</v>
      </c>
      <c r="AE233" s="2" t="s">
        <v>598</v>
      </c>
      <c r="AF233" s="2" t="s">
        <v>598</v>
      </c>
      <c r="AG233" s="2" t="s">
        <v>598</v>
      </c>
      <c r="AJ233" s="20">
        <f t="shared" si="15"/>
        <v>0</v>
      </c>
      <c r="AK233" s="20"/>
      <c r="AL233" s="20">
        <f t="shared" si="16"/>
        <v>0</v>
      </c>
      <c r="AM233" s="20" t="str">
        <f t="shared" si="17"/>
        <v/>
      </c>
      <c r="AN233" s="92" t="str">
        <f t="shared" si="18"/>
        <v/>
      </c>
      <c r="AQ233" s="2">
        <f t="shared" si="19"/>
        <v>0</v>
      </c>
    </row>
    <row r="234" spans="1:43" ht="15" customHeight="1" x14ac:dyDescent="0.25">
      <c r="A234" s="2" t="s">
        <v>331</v>
      </c>
      <c r="B234" s="2" t="s">
        <v>339</v>
      </c>
      <c r="C234" s="2">
        <v>2014</v>
      </c>
      <c r="D234" s="2" t="s">
        <v>598</v>
      </c>
      <c r="E234" s="2" t="s">
        <v>598</v>
      </c>
      <c r="F234" s="2" t="s">
        <v>598</v>
      </c>
      <c r="G234" s="2" t="s">
        <v>598</v>
      </c>
      <c r="H234" s="2" t="s">
        <v>598</v>
      </c>
      <c r="I234" s="2" t="s">
        <v>598</v>
      </c>
      <c r="J234" s="2" t="s">
        <v>598</v>
      </c>
      <c r="K234" s="2" t="s">
        <v>598</v>
      </c>
      <c r="L234" s="2" t="s">
        <v>598</v>
      </c>
      <c r="M234" s="2" t="s">
        <v>598</v>
      </c>
      <c r="N234" s="2" t="s">
        <v>598</v>
      </c>
      <c r="O234" s="2" t="s">
        <v>598</v>
      </c>
      <c r="P234" s="2" t="s">
        <v>598</v>
      </c>
      <c r="Q234" s="2" t="s">
        <v>598</v>
      </c>
      <c r="R234" s="2" t="s">
        <v>598</v>
      </c>
      <c r="S234" s="2" t="s">
        <v>598</v>
      </c>
      <c r="T234" s="2" t="s">
        <v>598</v>
      </c>
      <c r="U234" s="2" t="s">
        <v>598</v>
      </c>
      <c r="V234" s="2" t="s">
        <v>598</v>
      </c>
      <c r="W234" s="2" t="s">
        <v>598</v>
      </c>
      <c r="X234" s="2" t="s">
        <v>598</v>
      </c>
      <c r="Y234" s="2" t="s">
        <v>598</v>
      </c>
      <c r="Z234" s="2" t="s">
        <v>598</v>
      </c>
      <c r="AA234" s="2" t="s">
        <v>598</v>
      </c>
      <c r="AB234" s="2" t="s">
        <v>598</v>
      </c>
      <c r="AC234" s="2" t="s">
        <v>598</v>
      </c>
      <c r="AD234" s="2" t="s">
        <v>598</v>
      </c>
      <c r="AE234" s="2" t="s">
        <v>598</v>
      </c>
      <c r="AF234" s="2" t="s">
        <v>598</v>
      </c>
      <c r="AG234" s="2" t="s">
        <v>598</v>
      </c>
      <c r="AJ234" s="20">
        <f t="shared" si="15"/>
        <v>0</v>
      </c>
      <c r="AK234" s="20"/>
      <c r="AL234" s="20">
        <f t="shared" si="16"/>
        <v>0</v>
      </c>
      <c r="AM234" s="20" t="str">
        <f t="shared" si="17"/>
        <v/>
      </c>
      <c r="AN234" s="92" t="str">
        <f t="shared" si="18"/>
        <v/>
      </c>
      <c r="AQ234" s="2">
        <f t="shared" si="19"/>
        <v>0</v>
      </c>
    </row>
    <row r="235" spans="1:43" ht="15" customHeight="1" x14ac:dyDescent="0.25">
      <c r="A235" s="2" t="s">
        <v>331</v>
      </c>
      <c r="B235" s="2" t="s">
        <v>340</v>
      </c>
      <c r="C235" s="2">
        <v>2014</v>
      </c>
      <c r="D235" s="2" t="s">
        <v>598</v>
      </c>
      <c r="E235" s="2" t="s">
        <v>598</v>
      </c>
      <c r="F235" s="2" t="s">
        <v>598</v>
      </c>
      <c r="G235" s="2" t="s">
        <v>598</v>
      </c>
      <c r="H235" s="2" t="s">
        <v>598</v>
      </c>
      <c r="I235" s="2" t="s">
        <v>598</v>
      </c>
      <c r="J235" s="2" t="s">
        <v>598</v>
      </c>
      <c r="K235" s="2" t="s">
        <v>598</v>
      </c>
      <c r="L235" s="2" t="s">
        <v>598</v>
      </c>
      <c r="M235" s="2" t="s">
        <v>598</v>
      </c>
      <c r="N235" s="2" t="s">
        <v>598</v>
      </c>
      <c r="O235" s="2" t="s">
        <v>598</v>
      </c>
      <c r="P235" s="2" t="s">
        <v>598</v>
      </c>
      <c r="Q235" s="2" t="s">
        <v>598</v>
      </c>
      <c r="R235" s="2" t="s">
        <v>598</v>
      </c>
      <c r="S235" s="2" t="s">
        <v>598</v>
      </c>
      <c r="T235" s="2" t="s">
        <v>598</v>
      </c>
      <c r="U235" s="2" t="s">
        <v>598</v>
      </c>
      <c r="V235" s="2" t="s">
        <v>598</v>
      </c>
      <c r="W235" s="2" t="s">
        <v>598</v>
      </c>
      <c r="X235" s="2" t="s">
        <v>598</v>
      </c>
      <c r="Y235" s="2" t="s">
        <v>598</v>
      </c>
      <c r="Z235" s="2" t="s">
        <v>598</v>
      </c>
      <c r="AA235" s="2" t="s">
        <v>598</v>
      </c>
      <c r="AB235" s="2" t="s">
        <v>598</v>
      </c>
      <c r="AC235" s="2" t="s">
        <v>598</v>
      </c>
      <c r="AD235" s="2" t="s">
        <v>598</v>
      </c>
      <c r="AE235" s="2" t="s">
        <v>598</v>
      </c>
      <c r="AF235" s="2" t="s">
        <v>598</v>
      </c>
      <c r="AG235" s="2" t="s">
        <v>598</v>
      </c>
      <c r="AJ235" s="20">
        <f t="shared" si="15"/>
        <v>0</v>
      </c>
      <c r="AK235" s="20"/>
      <c r="AL235" s="20">
        <f t="shared" si="16"/>
        <v>0</v>
      </c>
      <c r="AM235" s="20" t="str">
        <f t="shared" si="17"/>
        <v/>
      </c>
      <c r="AN235" s="92" t="str">
        <f t="shared" si="18"/>
        <v/>
      </c>
      <c r="AQ235" s="2">
        <f t="shared" si="19"/>
        <v>0</v>
      </c>
    </row>
    <row r="236" spans="1:43" ht="15" customHeight="1" x14ac:dyDescent="0.25">
      <c r="A236" s="2" t="s">
        <v>331</v>
      </c>
      <c r="B236" s="2" t="s">
        <v>341</v>
      </c>
      <c r="C236" s="2">
        <v>2014</v>
      </c>
      <c r="D236" s="2" t="s">
        <v>598</v>
      </c>
      <c r="E236" s="2" t="s">
        <v>598</v>
      </c>
      <c r="F236" s="2" t="s">
        <v>598</v>
      </c>
      <c r="G236" s="2" t="s">
        <v>598</v>
      </c>
      <c r="H236" s="2" t="s">
        <v>598</v>
      </c>
      <c r="I236" s="2" t="s">
        <v>598</v>
      </c>
      <c r="J236" s="2" t="s">
        <v>598</v>
      </c>
      <c r="K236" s="2" t="s">
        <v>598</v>
      </c>
      <c r="L236" s="2" t="s">
        <v>598</v>
      </c>
      <c r="M236" s="2" t="s">
        <v>598</v>
      </c>
      <c r="N236" s="2" t="s">
        <v>598</v>
      </c>
      <c r="O236" s="2" t="s">
        <v>598</v>
      </c>
      <c r="P236" s="2" t="s">
        <v>598</v>
      </c>
      <c r="Q236" s="2" t="s">
        <v>598</v>
      </c>
      <c r="R236" s="2" t="s">
        <v>598</v>
      </c>
      <c r="S236" s="2" t="s">
        <v>598</v>
      </c>
      <c r="T236" s="2" t="s">
        <v>598</v>
      </c>
      <c r="U236" s="2" t="s">
        <v>598</v>
      </c>
      <c r="V236" s="2" t="s">
        <v>598</v>
      </c>
      <c r="W236" s="2" t="s">
        <v>598</v>
      </c>
      <c r="X236" s="2" t="s">
        <v>598</v>
      </c>
      <c r="Y236" s="2" t="s">
        <v>598</v>
      </c>
      <c r="Z236" s="2" t="s">
        <v>598</v>
      </c>
      <c r="AA236" s="2" t="s">
        <v>598</v>
      </c>
      <c r="AB236" s="2" t="s">
        <v>598</v>
      </c>
      <c r="AC236" s="2" t="s">
        <v>598</v>
      </c>
      <c r="AD236" s="2" t="s">
        <v>598</v>
      </c>
      <c r="AE236" s="2" t="s">
        <v>598</v>
      </c>
      <c r="AF236" s="2" t="s">
        <v>598</v>
      </c>
      <c r="AG236" s="2" t="s">
        <v>598</v>
      </c>
      <c r="AJ236" s="20">
        <f t="shared" si="15"/>
        <v>0</v>
      </c>
      <c r="AK236" s="20"/>
      <c r="AL236" s="20">
        <f t="shared" si="16"/>
        <v>0</v>
      </c>
      <c r="AM236" s="20" t="str">
        <f t="shared" si="17"/>
        <v/>
      </c>
      <c r="AN236" s="92" t="str">
        <f t="shared" si="18"/>
        <v/>
      </c>
      <c r="AQ236" s="2">
        <f t="shared" si="19"/>
        <v>0</v>
      </c>
    </row>
    <row r="237" spans="1:43" ht="15" customHeight="1" x14ac:dyDescent="0.25">
      <c r="A237" s="2" t="s">
        <v>331</v>
      </c>
      <c r="B237" s="2" t="s">
        <v>342</v>
      </c>
      <c r="C237" s="2">
        <v>2014</v>
      </c>
      <c r="D237" s="2" t="s">
        <v>598</v>
      </c>
      <c r="E237" s="2" t="s">
        <v>598</v>
      </c>
      <c r="F237" s="2" t="s">
        <v>598</v>
      </c>
      <c r="G237" s="2" t="s">
        <v>598</v>
      </c>
      <c r="H237" s="2" t="s">
        <v>598</v>
      </c>
      <c r="I237" s="2" t="s">
        <v>598</v>
      </c>
      <c r="J237" s="2" t="s">
        <v>598</v>
      </c>
      <c r="K237" s="2" t="s">
        <v>598</v>
      </c>
      <c r="L237" s="2" t="s">
        <v>598</v>
      </c>
      <c r="M237" s="2" t="s">
        <v>598</v>
      </c>
      <c r="N237" s="2" t="s">
        <v>598</v>
      </c>
      <c r="O237" s="2" t="s">
        <v>598</v>
      </c>
      <c r="P237" s="2" t="s">
        <v>598</v>
      </c>
      <c r="Q237" s="2" t="s">
        <v>598</v>
      </c>
      <c r="R237" s="2" t="s">
        <v>598</v>
      </c>
      <c r="S237" s="2" t="s">
        <v>598</v>
      </c>
      <c r="T237" s="2" t="s">
        <v>598</v>
      </c>
      <c r="U237" s="2" t="s">
        <v>598</v>
      </c>
      <c r="V237" s="2" t="s">
        <v>598</v>
      </c>
      <c r="W237" s="2" t="s">
        <v>598</v>
      </c>
      <c r="X237" s="2" t="s">
        <v>598</v>
      </c>
      <c r="Y237" s="2" t="s">
        <v>598</v>
      </c>
      <c r="Z237" s="2" t="s">
        <v>598</v>
      </c>
      <c r="AA237" s="2" t="s">
        <v>598</v>
      </c>
      <c r="AB237" s="2" t="s">
        <v>598</v>
      </c>
      <c r="AC237" s="2" t="s">
        <v>598</v>
      </c>
      <c r="AD237" s="2" t="s">
        <v>598</v>
      </c>
      <c r="AE237" s="2" t="s">
        <v>598</v>
      </c>
      <c r="AF237" s="2" t="s">
        <v>598</v>
      </c>
      <c r="AG237" s="2" t="s">
        <v>598</v>
      </c>
      <c r="AJ237" s="20">
        <f t="shared" si="15"/>
        <v>0</v>
      </c>
      <c r="AK237" s="20"/>
      <c r="AL237" s="20">
        <f t="shared" si="16"/>
        <v>0</v>
      </c>
      <c r="AM237" s="20" t="str">
        <f t="shared" si="17"/>
        <v/>
      </c>
      <c r="AN237" s="92" t="str">
        <f t="shared" si="18"/>
        <v/>
      </c>
      <c r="AQ237" s="2">
        <f t="shared" si="19"/>
        <v>0</v>
      </c>
    </row>
    <row r="238" spans="1:43" ht="15" customHeight="1" x14ac:dyDescent="0.25">
      <c r="A238" s="2" t="s">
        <v>331</v>
      </c>
      <c r="B238" s="2" t="s">
        <v>343</v>
      </c>
      <c r="C238" s="2">
        <v>2014</v>
      </c>
      <c r="D238" s="2" t="s">
        <v>598</v>
      </c>
      <c r="E238" s="2" t="s">
        <v>598</v>
      </c>
      <c r="F238" s="2" t="s">
        <v>598</v>
      </c>
      <c r="G238" s="2" t="s">
        <v>598</v>
      </c>
      <c r="H238" s="2" t="s">
        <v>598</v>
      </c>
      <c r="I238" s="2" t="s">
        <v>598</v>
      </c>
      <c r="J238" s="2" t="s">
        <v>598</v>
      </c>
      <c r="K238" s="2" t="s">
        <v>598</v>
      </c>
      <c r="L238" s="2" t="s">
        <v>598</v>
      </c>
      <c r="M238" s="2" t="s">
        <v>598</v>
      </c>
      <c r="N238" s="2" t="s">
        <v>598</v>
      </c>
      <c r="O238" s="2" t="s">
        <v>598</v>
      </c>
      <c r="P238" s="2" t="s">
        <v>598</v>
      </c>
      <c r="Q238" s="2" t="s">
        <v>598</v>
      </c>
      <c r="R238" s="2" t="s">
        <v>598</v>
      </c>
      <c r="S238" s="2" t="s">
        <v>598</v>
      </c>
      <c r="T238" s="2" t="s">
        <v>598</v>
      </c>
      <c r="U238" s="2" t="s">
        <v>598</v>
      </c>
      <c r="V238" s="2" t="s">
        <v>598</v>
      </c>
      <c r="W238" s="2" t="s">
        <v>598</v>
      </c>
      <c r="X238" s="2" t="s">
        <v>598</v>
      </c>
      <c r="Y238" s="2" t="s">
        <v>598</v>
      </c>
      <c r="Z238" s="2" t="s">
        <v>598</v>
      </c>
      <c r="AA238" s="2" t="s">
        <v>598</v>
      </c>
      <c r="AB238" s="2" t="s">
        <v>598</v>
      </c>
      <c r="AC238" s="2" t="s">
        <v>598</v>
      </c>
      <c r="AD238" s="2" t="s">
        <v>598</v>
      </c>
      <c r="AE238" s="2" t="s">
        <v>598</v>
      </c>
      <c r="AF238" s="2" t="s">
        <v>598</v>
      </c>
      <c r="AG238" s="2" t="s">
        <v>598</v>
      </c>
      <c r="AJ238" s="20">
        <f t="shared" si="15"/>
        <v>0</v>
      </c>
      <c r="AK238" s="20"/>
      <c r="AL238" s="20">
        <f t="shared" si="16"/>
        <v>0</v>
      </c>
      <c r="AM238" s="20" t="str">
        <f t="shared" si="17"/>
        <v/>
      </c>
      <c r="AN238" s="92" t="str">
        <f t="shared" si="18"/>
        <v/>
      </c>
      <c r="AQ238" s="2">
        <f t="shared" si="19"/>
        <v>0</v>
      </c>
    </row>
    <row r="239" spans="1:43" ht="15" customHeight="1" x14ac:dyDescent="0.2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T239" s="2" t="s">
        <v>599</v>
      </c>
      <c r="U239" s="2" t="s">
        <v>599</v>
      </c>
      <c r="V239" s="2" t="s">
        <v>599</v>
      </c>
      <c r="W239" s="2" t="s">
        <v>599</v>
      </c>
      <c r="X239" s="2" t="s">
        <v>599</v>
      </c>
      <c r="Y239" s="2" t="s">
        <v>599</v>
      </c>
      <c r="Z239" s="2" t="s">
        <v>599</v>
      </c>
      <c r="AA239" s="2" t="s">
        <v>599</v>
      </c>
      <c r="AB239" s="2" t="s">
        <v>599</v>
      </c>
      <c r="AC239" s="2" t="s">
        <v>599</v>
      </c>
      <c r="AD239" s="2" t="s">
        <v>599</v>
      </c>
      <c r="AE239" s="2" t="s">
        <v>599</v>
      </c>
      <c r="AF239" s="2" t="s">
        <v>599</v>
      </c>
      <c r="AG239" s="2" t="s">
        <v>599</v>
      </c>
      <c r="AJ239" s="20">
        <f t="shared" si="15"/>
        <v>0</v>
      </c>
      <c r="AK239" s="20"/>
      <c r="AL239" s="20">
        <f t="shared" si="16"/>
        <v>0</v>
      </c>
      <c r="AM239" s="20" t="str">
        <f t="shared" si="17"/>
        <v/>
      </c>
      <c r="AN239" s="92" t="str">
        <f t="shared" si="18"/>
        <v/>
      </c>
      <c r="AQ239" s="2">
        <f t="shared" si="19"/>
        <v>0</v>
      </c>
    </row>
    <row r="240" spans="1:43" ht="15" customHeight="1" x14ac:dyDescent="0.2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T240" s="2" t="s">
        <v>599</v>
      </c>
      <c r="U240" s="2" t="s">
        <v>599</v>
      </c>
      <c r="V240" s="2" t="s">
        <v>599</v>
      </c>
      <c r="W240" s="2" t="s">
        <v>599</v>
      </c>
      <c r="X240" s="2" t="s">
        <v>599</v>
      </c>
      <c r="Y240" s="2" t="s">
        <v>599</v>
      </c>
      <c r="Z240" s="2" t="s">
        <v>599</v>
      </c>
      <c r="AA240" s="2" t="s">
        <v>599</v>
      </c>
      <c r="AB240" s="2" t="s">
        <v>599</v>
      </c>
      <c r="AC240" s="2" t="s">
        <v>599</v>
      </c>
      <c r="AD240" s="2" t="s">
        <v>599</v>
      </c>
      <c r="AE240" s="2" t="s">
        <v>599</v>
      </c>
      <c r="AF240" s="2" t="s">
        <v>599</v>
      </c>
      <c r="AG240" s="2" t="s">
        <v>599</v>
      </c>
      <c r="AJ240" s="20">
        <f t="shared" si="15"/>
        <v>0</v>
      </c>
      <c r="AK240" s="20"/>
      <c r="AL240" s="20">
        <f t="shared" si="16"/>
        <v>0</v>
      </c>
      <c r="AM240" s="20" t="str">
        <f t="shared" si="17"/>
        <v/>
      </c>
      <c r="AN240" s="92" t="str">
        <f t="shared" si="18"/>
        <v/>
      </c>
      <c r="AQ240" s="2">
        <f t="shared" si="19"/>
        <v>0</v>
      </c>
    </row>
    <row r="241" spans="1:43" ht="15" customHeight="1" x14ac:dyDescent="0.25">
      <c r="A241" s="2" t="s">
        <v>346</v>
      </c>
      <c r="B241" s="2" t="s">
        <v>347</v>
      </c>
      <c r="C241" s="2">
        <v>2014</v>
      </c>
      <c r="D241" s="2" t="s">
        <v>598</v>
      </c>
      <c r="E241" s="2" t="s">
        <v>598</v>
      </c>
      <c r="F241" s="2" t="s">
        <v>598</v>
      </c>
      <c r="G241" s="2" t="s">
        <v>598</v>
      </c>
      <c r="H241" s="2" t="s">
        <v>598</v>
      </c>
      <c r="I241" s="2" t="s">
        <v>598</v>
      </c>
      <c r="J241" s="2" t="s">
        <v>598</v>
      </c>
      <c r="K241" s="2" t="s">
        <v>598</v>
      </c>
      <c r="L241" s="2" t="s">
        <v>598</v>
      </c>
      <c r="M241" s="2" t="s">
        <v>598</v>
      </c>
      <c r="N241" s="2" t="s">
        <v>598</v>
      </c>
      <c r="O241" s="2" t="s">
        <v>598</v>
      </c>
      <c r="P241" s="2" t="s">
        <v>598</v>
      </c>
      <c r="Q241" s="2" t="s">
        <v>598</v>
      </c>
      <c r="R241" s="2" t="s">
        <v>598</v>
      </c>
      <c r="S241" s="2" t="s">
        <v>598</v>
      </c>
      <c r="T241" s="2" t="s">
        <v>598</v>
      </c>
      <c r="U241" s="2" t="s">
        <v>598</v>
      </c>
      <c r="V241" s="2" t="s">
        <v>598</v>
      </c>
      <c r="W241" s="2" t="s">
        <v>598</v>
      </c>
      <c r="X241" s="2" t="s">
        <v>598</v>
      </c>
      <c r="Y241" s="2" t="s">
        <v>598</v>
      </c>
      <c r="Z241" s="2" t="s">
        <v>598</v>
      </c>
      <c r="AA241" s="2" t="s">
        <v>598</v>
      </c>
      <c r="AB241" s="2" t="s">
        <v>598</v>
      </c>
      <c r="AC241" s="2" t="s">
        <v>598</v>
      </c>
      <c r="AD241" s="2" t="s">
        <v>598</v>
      </c>
      <c r="AE241" s="2" t="s">
        <v>598</v>
      </c>
      <c r="AF241" s="2" t="s">
        <v>598</v>
      </c>
      <c r="AG241" s="2" t="s">
        <v>598</v>
      </c>
      <c r="AJ241" s="20">
        <f t="shared" si="15"/>
        <v>0</v>
      </c>
      <c r="AK241" s="20"/>
      <c r="AL241" s="20">
        <f t="shared" si="16"/>
        <v>0</v>
      </c>
      <c r="AM241" s="20" t="str">
        <f t="shared" si="17"/>
        <v/>
      </c>
      <c r="AN241" s="92" t="str">
        <f t="shared" si="18"/>
        <v/>
      </c>
      <c r="AQ241" s="2">
        <f t="shared" si="19"/>
        <v>0</v>
      </c>
    </row>
    <row r="242" spans="1:43" ht="15" customHeight="1" x14ac:dyDescent="0.25">
      <c r="A242" s="2" t="s">
        <v>346</v>
      </c>
      <c r="B242" s="2" t="s">
        <v>348</v>
      </c>
      <c r="C242" s="2">
        <v>2014</v>
      </c>
      <c r="D242" s="2" t="s">
        <v>598</v>
      </c>
      <c r="E242" s="2" t="s">
        <v>598</v>
      </c>
      <c r="F242" s="2" t="s">
        <v>598</v>
      </c>
      <c r="G242" s="2" t="s">
        <v>598</v>
      </c>
      <c r="H242" s="2" t="s">
        <v>598</v>
      </c>
      <c r="I242" s="2" t="s">
        <v>598</v>
      </c>
      <c r="J242" s="2" t="s">
        <v>598</v>
      </c>
      <c r="K242" s="2" t="s">
        <v>598</v>
      </c>
      <c r="L242" s="2" t="s">
        <v>598</v>
      </c>
      <c r="M242" s="2" t="s">
        <v>598</v>
      </c>
      <c r="N242" s="2" t="s">
        <v>598</v>
      </c>
      <c r="O242" s="2" t="s">
        <v>598</v>
      </c>
      <c r="P242" s="2" t="s">
        <v>598</v>
      </c>
      <c r="Q242" s="2" t="s">
        <v>598</v>
      </c>
      <c r="R242" s="2" t="s">
        <v>598</v>
      </c>
      <c r="S242" s="2" t="s">
        <v>598</v>
      </c>
      <c r="T242" s="2" t="s">
        <v>598</v>
      </c>
      <c r="U242" s="2" t="s">
        <v>598</v>
      </c>
      <c r="V242" s="2" t="s">
        <v>598</v>
      </c>
      <c r="W242" s="2" t="s">
        <v>598</v>
      </c>
      <c r="X242" s="2" t="s">
        <v>598</v>
      </c>
      <c r="Y242" s="2" t="s">
        <v>598</v>
      </c>
      <c r="Z242" s="2" t="s">
        <v>598</v>
      </c>
      <c r="AA242" s="2" t="s">
        <v>598</v>
      </c>
      <c r="AB242" s="2" t="s">
        <v>598</v>
      </c>
      <c r="AC242" s="2" t="s">
        <v>598</v>
      </c>
      <c r="AD242" s="2" t="s">
        <v>598</v>
      </c>
      <c r="AE242" s="2" t="s">
        <v>598</v>
      </c>
      <c r="AF242" s="2" t="s">
        <v>598</v>
      </c>
      <c r="AG242" s="2" t="s">
        <v>598</v>
      </c>
      <c r="AJ242" s="20">
        <f t="shared" si="15"/>
        <v>0</v>
      </c>
      <c r="AK242" s="20"/>
      <c r="AL242" s="20">
        <f t="shared" si="16"/>
        <v>0</v>
      </c>
      <c r="AM242" s="20" t="str">
        <f t="shared" si="17"/>
        <v/>
      </c>
      <c r="AN242" s="92" t="str">
        <f t="shared" si="18"/>
        <v/>
      </c>
      <c r="AQ242" s="2">
        <f t="shared" si="19"/>
        <v>0</v>
      </c>
    </row>
    <row r="243" spans="1:43" ht="15" customHeight="1" x14ac:dyDescent="0.25">
      <c r="A243" s="2" t="s">
        <v>349</v>
      </c>
      <c r="B243" s="2" t="s">
        <v>350</v>
      </c>
      <c r="C243" s="2">
        <v>2014</v>
      </c>
      <c r="D243" s="2" t="s">
        <v>598</v>
      </c>
      <c r="E243" s="2" t="s">
        <v>598</v>
      </c>
      <c r="F243" s="2" t="s">
        <v>598</v>
      </c>
      <c r="G243" s="2" t="s">
        <v>598</v>
      </c>
      <c r="H243" s="2" t="s">
        <v>598</v>
      </c>
      <c r="I243" s="2" t="s">
        <v>598</v>
      </c>
      <c r="J243" s="2" t="s">
        <v>598</v>
      </c>
      <c r="K243" s="2" t="s">
        <v>598</v>
      </c>
      <c r="L243" s="2" t="s">
        <v>598</v>
      </c>
      <c r="M243" s="2" t="s">
        <v>598</v>
      </c>
      <c r="N243" s="2" t="s">
        <v>598</v>
      </c>
      <c r="O243" s="2" t="s">
        <v>598</v>
      </c>
      <c r="P243" s="2" t="s">
        <v>598</v>
      </c>
      <c r="Q243" s="2" t="s">
        <v>598</v>
      </c>
      <c r="R243" s="2" t="s">
        <v>598</v>
      </c>
      <c r="S243" s="2" t="s">
        <v>598</v>
      </c>
      <c r="T243" s="2" t="s">
        <v>598</v>
      </c>
      <c r="U243" s="2" t="s">
        <v>598</v>
      </c>
      <c r="V243" s="2" t="s">
        <v>598</v>
      </c>
      <c r="W243" s="2" t="s">
        <v>598</v>
      </c>
      <c r="X243" s="2" t="s">
        <v>598</v>
      </c>
      <c r="Y243" s="2" t="s">
        <v>598</v>
      </c>
      <c r="Z243" s="2" t="s">
        <v>598</v>
      </c>
      <c r="AA243" s="2" t="s">
        <v>598</v>
      </c>
      <c r="AB243" s="2" t="s">
        <v>598</v>
      </c>
      <c r="AC243" s="2" t="s">
        <v>598</v>
      </c>
      <c r="AD243" s="2" t="s">
        <v>598</v>
      </c>
      <c r="AE243" s="2" t="s">
        <v>598</v>
      </c>
      <c r="AF243" s="2" t="s">
        <v>598</v>
      </c>
      <c r="AG243" s="2" t="s">
        <v>598</v>
      </c>
      <c r="AJ243" s="20">
        <f t="shared" si="15"/>
        <v>0</v>
      </c>
      <c r="AK243" s="20"/>
      <c r="AL243" s="20">
        <f t="shared" si="16"/>
        <v>0</v>
      </c>
      <c r="AM243" s="20" t="str">
        <f t="shared" si="17"/>
        <v/>
      </c>
      <c r="AN243" s="92" t="str">
        <f t="shared" si="18"/>
        <v/>
      </c>
      <c r="AQ243" s="2">
        <f t="shared" si="19"/>
        <v>0</v>
      </c>
    </row>
    <row r="244" spans="1:43" ht="15" customHeight="1" x14ac:dyDescent="0.25">
      <c r="A244" s="2" t="s">
        <v>351</v>
      </c>
      <c r="B244" s="2" t="s">
        <v>352</v>
      </c>
      <c r="C244" s="2">
        <v>2014</v>
      </c>
      <c r="D244" s="2">
        <v>90.128</v>
      </c>
      <c r="E244" s="2">
        <v>27.76</v>
      </c>
      <c r="F244" s="2">
        <v>0</v>
      </c>
      <c r="G244" s="2" t="s">
        <v>633</v>
      </c>
      <c r="H244" s="2">
        <v>0</v>
      </c>
      <c r="I244" s="2">
        <v>135.63</v>
      </c>
      <c r="J244" s="2" t="s">
        <v>598</v>
      </c>
      <c r="K244" s="2" t="s">
        <v>598</v>
      </c>
      <c r="L244" s="2" t="s">
        <v>598</v>
      </c>
      <c r="M244" s="2" t="s">
        <v>598</v>
      </c>
      <c r="N244" s="2" t="s">
        <v>598</v>
      </c>
      <c r="O244" s="2" t="s">
        <v>598</v>
      </c>
      <c r="P244" s="2">
        <v>81</v>
      </c>
      <c r="Q244" s="2">
        <v>4.5</v>
      </c>
      <c r="R244" s="2">
        <v>38.6</v>
      </c>
      <c r="S244" s="2">
        <v>11.4</v>
      </c>
      <c r="T244" s="2" t="s">
        <v>598</v>
      </c>
      <c r="U244" s="2" t="s">
        <v>598</v>
      </c>
      <c r="V244" s="2" t="s">
        <v>8</v>
      </c>
      <c r="W244" s="2" t="s">
        <v>598</v>
      </c>
      <c r="X244" s="2" t="s">
        <v>598</v>
      </c>
      <c r="Y244" s="2" t="s">
        <v>598</v>
      </c>
      <c r="Z244" s="2" t="s">
        <v>598</v>
      </c>
      <c r="AA244" s="2" t="s">
        <v>598</v>
      </c>
      <c r="AB244" s="2">
        <v>0.13</v>
      </c>
      <c r="AC244" s="2" t="s">
        <v>598</v>
      </c>
      <c r="AD244" s="2" t="s">
        <v>598</v>
      </c>
      <c r="AE244" s="2" t="s">
        <v>598</v>
      </c>
      <c r="AF244" s="2" t="s">
        <v>598</v>
      </c>
      <c r="AG244" s="2" t="s">
        <v>598</v>
      </c>
      <c r="AJ244" s="20">
        <f t="shared" si="15"/>
        <v>135.63</v>
      </c>
      <c r="AK244" s="20"/>
      <c r="AL244" s="20">
        <f t="shared" si="16"/>
        <v>90.128</v>
      </c>
      <c r="AM244" s="20">
        <f t="shared" si="17"/>
        <v>27.76</v>
      </c>
      <c r="AN244" s="92">
        <f t="shared" si="18"/>
        <v>0.86918823269188239</v>
      </c>
      <c r="AQ244" s="2">
        <f t="shared" si="19"/>
        <v>135.63</v>
      </c>
    </row>
    <row r="245" spans="1:43" ht="15" customHeight="1" x14ac:dyDescent="0.25">
      <c r="A245" s="2" t="s">
        <v>353</v>
      </c>
      <c r="B245" s="2" t="s">
        <v>354</v>
      </c>
      <c r="C245" s="2">
        <v>2014</v>
      </c>
      <c r="D245" s="2">
        <v>142.61000000000001</v>
      </c>
      <c r="E245" s="2">
        <v>17.600000000000001</v>
      </c>
      <c r="F245" s="2" t="s">
        <v>598</v>
      </c>
      <c r="G245" s="2" t="s">
        <v>598</v>
      </c>
      <c r="H245" s="2" t="s">
        <v>598</v>
      </c>
      <c r="I245" s="2">
        <v>159.4</v>
      </c>
      <c r="J245" s="2" t="s">
        <v>598</v>
      </c>
      <c r="K245" s="2" t="s">
        <v>598</v>
      </c>
      <c r="L245" s="2" t="s">
        <v>598</v>
      </c>
      <c r="M245" s="2" t="s">
        <v>598</v>
      </c>
      <c r="N245" s="2" t="s">
        <v>598</v>
      </c>
      <c r="O245" s="2" t="s">
        <v>598</v>
      </c>
      <c r="P245" s="2">
        <v>20</v>
      </c>
      <c r="Q245" s="2">
        <v>3.1</v>
      </c>
      <c r="R245" s="2" t="s">
        <v>598</v>
      </c>
      <c r="S245" s="2">
        <v>47.9</v>
      </c>
      <c r="T245" s="2" t="s">
        <v>598</v>
      </c>
      <c r="U245" s="2" t="s">
        <v>598</v>
      </c>
      <c r="V245" s="2" t="s">
        <v>598</v>
      </c>
      <c r="W245" s="2" t="s">
        <v>598</v>
      </c>
      <c r="X245" s="2">
        <v>2.4</v>
      </c>
      <c r="Y245" s="2" t="s">
        <v>598</v>
      </c>
      <c r="Z245" s="2">
        <v>13.5</v>
      </c>
      <c r="AA245" s="2" t="s">
        <v>598</v>
      </c>
      <c r="AB245" s="2" t="s">
        <v>598</v>
      </c>
      <c r="AC245" s="2">
        <v>1.4</v>
      </c>
      <c r="AD245" s="2">
        <v>71.099999999999994</v>
      </c>
      <c r="AE245" s="2" t="s">
        <v>598</v>
      </c>
      <c r="AF245" s="2" t="s">
        <v>598</v>
      </c>
      <c r="AG245" s="2" t="s">
        <v>598</v>
      </c>
      <c r="AJ245" s="20">
        <f t="shared" si="15"/>
        <v>159.4</v>
      </c>
      <c r="AK245" s="20"/>
      <c r="AL245" s="20">
        <f t="shared" si="16"/>
        <v>142.61000000000001</v>
      </c>
      <c r="AM245" s="20">
        <f t="shared" si="17"/>
        <v>17.600000000000001</v>
      </c>
      <c r="AN245" s="92">
        <f t="shared" si="18"/>
        <v>1.0050815558343789</v>
      </c>
      <c r="AQ245" s="2">
        <f t="shared" si="19"/>
        <v>159.4</v>
      </c>
    </row>
    <row r="246" spans="1:43" ht="15" customHeight="1" x14ac:dyDescent="0.25">
      <c r="A246" s="2" t="s">
        <v>355</v>
      </c>
      <c r="B246" s="2" t="s">
        <v>356</v>
      </c>
      <c r="C246" s="2">
        <v>2014</v>
      </c>
      <c r="D246" s="2" t="s">
        <v>598</v>
      </c>
      <c r="E246" s="2" t="s">
        <v>598</v>
      </c>
      <c r="F246" s="2" t="s">
        <v>598</v>
      </c>
      <c r="G246" s="2" t="s">
        <v>598</v>
      </c>
      <c r="H246" s="2" t="s">
        <v>598</v>
      </c>
      <c r="I246" s="2" t="s">
        <v>598</v>
      </c>
      <c r="J246" s="2" t="s">
        <v>598</v>
      </c>
      <c r="K246" s="2" t="s">
        <v>598</v>
      </c>
      <c r="L246" s="2" t="s">
        <v>598</v>
      </c>
      <c r="M246" s="2" t="s">
        <v>598</v>
      </c>
      <c r="N246" s="2" t="s">
        <v>598</v>
      </c>
      <c r="O246" s="2" t="s">
        <v>598</v>
      </c>
      <c r="P246" s="2" t="s">
        <v>598</v>
      </c>
      <c r="Q246" s="2" t="s">
        <v>598</v>
      </c>
      <c r="R246" s="2" t="s">
        <v>598</v>
      </c>
      <c r="S246" s="2" t="s">
        <v>598</v>
      </c>
      <c r="T246" s="2" t="s">
        <v>598</v>
      </c>
      <c r="U246" s="2" t="s">
        <v>598</v>
      </c>
      <c r="V246" s="2" t="s">
        <v>598</v>
      </c>
      <c r="W246" s="2" t="s">
        <v>598</v>
      </c>
      <c r="X246" s="2" t="s">
        <v>598</v>
      </c>
      <c r="Y246" s="2" t="s">
        <v>598</v>
      </c>
      <c r="Z246" s="2" t="s">
        <v>598</v>
      </c>
      <c r="AA246" s="2" t="s">
        <v>598</v>
      </c>
      <c r="AB246" s="2" t="s">
        <v>598</v>
      </c>
      <c r="AC246" s="2" t="s">
        <v>598</v>
      </c>
      <c r="AD246" s="2" t="s">
        <v>598</v>
      </c>
      <c r="AE246" s="2" t="s">
        <v>598</v>
      </c>
      <c r="AF246" s="2" t="s">
        <v>598</v>
      </c>
      <c r="AG246" s="2" t="s">
        <v>598</v>
      </c>
      <c r="AJ246" s="20">
        <f t="shared" si="15"/>
        <v>0</v>
      </c>
      <c r="AK246" s="20"/>
      <c r="AL246" s="20">
        <f t="shared" si="16"/>
        <v>0</v>
      </c>
      <c r="AM246" s="20" t="str">
        <f t="shared" si="17"/>
        <v/>
      </c>
      <c r="AN246" s="92" t="str">
        <f t="shared" si="18"/>
        <v/>
      </c>
      <c r="AQ246" s="2">
        <f t="shared" si="19"/>
        <v>0</v>
      </c>
    </row>
    <row r="247" spans="1:43" ht="15" customHeight="1" x14ac:dyDescent="0.25">
      <c r="A247" s="2" t="s">
        <v>357</v>
      </c>
      <c r="B247" s="2" t="s">
        <v>358</v>
      </c>
      <c r="C247" s="2">
        <v>2014</v>
      </c>
      <c r="D247" s="2" t="s">
        <v>598</v>
      </c>
      <c r="E247" s="2" t="s">
        <v>598</v>
      </c>
      <c r="F247" s="2" t="s">
        <v>598</v>
      </c>
      <c r="G247" s="2" t="s">
        <v>598</v>
      </c>
      <c r="H247" s="2" t="s">
        <v>598</v>
      </c>
      <c r="I247" s="2" t="s">
        <v>598</v>
      </c>
      <c r="J247" s="2" t="s">
        <v>598</v>
      </c>
      <c r="K247" s="2" t="s">
        <v>598</v>
      </c>
      <c r="L247" s="2" t="s">
        <v>598</v>
      </c>
      <c r="M247" s="2" t="s">
        <v>598</v>
      </c>
      <c r="N247" s="2" t="s">
        <v>598</v>
      </c>
      <c r="O247" s="2" t="s">
        <v>598</v>
      </c>
      <c r="P247" s="2" t="s">
        <v>598</v>
      </c>
      <c r="Q247" s="2" t="s">
        <v>598</v>
      </c>
      <c r="R247" s="2" t="s">
        <v>598</v>
      </c>
      <c r="S247" s="2" t="s">
        <v>598</v>
      </c>
      <c r="T247" s="2" t="s">
        <v>598</v>
      </c>
      <c r="U247" s="2" t="s">
        <v>598</v>
      </c>
      <c r="V247" s="2" t="s">
        <v>598</v>
      </c>
      <c r="W247" s="2" t="s">
        <v>598</v>
      </c>
      <c r="X247" s="2" t="s">
        <v>598</v>
      </c>
      <c r="Y247" s="2" t="s">
        <v>598</v>
      </c>
      <c r="Z247" s="2" t="s">
        <v>598</v>
      </c>
      <c r="AA247" s="2" t="s">
        <v>598</v>
      </c>
      <c r="AB247" s="2" t="s">
        <v>598</v>
      </c>
      <c r="AC247" s="2" t="s">
        <v>598</v>
      </c>
      <c r="AD247" s="2" t="s">
        <v>598</v>
      </c>
      <c r="AE247" s="2" t="s">
        <v>598</v>
      </c>
      <c r="AF247" s="2" t="s">
        <v>598</v>
      </c>
      <c r="AG247" s="2" t="s">
        <v>598</v>
      </c>
      <c r="AJ247" s="20">
        <f t="shared" si="15"/>
        <v>0</v>
      </c>
      <c r="AK247" s="20"/>
      <c r="AL247" s="20">
        <f t="shared" si="16"/>
        <v>0</v>
      </c>
      <c r="AM247" s="20" t="str">
        <f t="shared" si="17"/>
        <v/>
      </c>
      <c r="AN247" s="92" t="str">
        <f t="shared" si="18"/>
        <v/>
      </c>
      <c r="AQ247" s="2">
        <f t="shared" si="19"/>
        <v>0</v>
      </c>
    </row>
    <row r="248" spans="1:43" ht="15" customHeight="1" x14ac:dyDescent="0.25">
      <c r="A248" s="2" t="s">
        <v>357</v>
      </c>
      <c r="B248" s="2" t="s">
        <v>359</v>
      </c>
      <c r="C248" s="2">
        <v>2014</v>
      </c>
      <c r="D248" s="2" t="s">
        <v>598</v>
      </c>
      <c r="E248" s="2" t="s">
        <v>598</v>
      </c>
      <c r="F248" s="2" t="s">
        <v>598</v>
      </c>
      <c r="G248" s="2" t="s">
        <v>598</v>
      </c>
      <c r="H248" s="2" t="s">
        <v>598</v>
      </c>
      <c r="I248" s="2" t="s">
        <v>598</v>
      </c>
      <c r="J248" s="2" t="s">
        <v>598</v>
      </c>
      <c r="K248" s="2" t="s">
        <v>598</v>
      </c>
      <c r="L248" s="2" t="s">
        <v>598</v>
      </c>
      <c r="M248" s="2" t="s">
        <v>598</v>
      </c>
      <c r="N248" s="2" t="s">
        <v>598</v>
      </c>
      <c r="O248" s="2" t="s">
        <v>598</v>
      </c>
      <c r="P248" s="2" t="s">
        <v>598</v>
      </c>
      <c r="Q248" s="2" t="s">
        <v>598</v>
      </c>
      <c r="R248" s="2" t="s">
        <v>598</v>
      </c>
      <c r="S248" s="2" t="s">
        <v>598</v>
      </c>
      <c r="T248" s="2" t="s">
        <v>598</v>
      </c>
      <c r="U248" s="2" t="s">
        <v>598</v>
      </c>
      <c r="V248" s="2" t="s">
        <v>598</v>
      </c>
      <c r="W248" s="2" t="s">
        <v>598</v>
      </c>
      <c r="X248" s="2" t="s">
        <v>598</v>
      </c>
      <c r="Y248" s="2" t="s">
        <v>598</v>
      </c>
      <c r="Z248" s="2" t="s">
        <v>598</v>
      </c>
      <c r="AA248" s="2" t="s">
        <v>598</v>
      </c>
      <c r="AB248" s="2" t="s">
        <v>598</v>
      </c>
      <c r="AC248" s="2" t="s">
        <v>598</v>
      </c>
      <c r="AD248" s="2" t="s">
        <v>598</v>
      </c>
      <c r="AE248" s="2" t="s">
        <v>598</v>
      </c>
      <c r="AF248" s="2" t="s">
        <v>598</v>
      </c>
      <c r="AG248" s="2" t="s">
        <v>598</v>
      </c>
      <c r="AJ248" s="20">
        <f t="shared" si="15"/>
        <v>0</v>
      </c>
      <c r="AK248" s="20"/>
      <c r="AL248" s="20">
        <f t="shared" si="16"/>
        <v>0</v>
      </c>
      <c r="AM248" s="20" t="str">
        <f t="shared" si="17"/>
        <v/>
      </c>
      <c r="AN248" s="92" t="str">
        <f t="shared" si="18"/>
        <v/>
      </c>
      <c r="AQ248" s="2">
        <f t="shared" si="19"/>
        <v>0</v>
      </c>
    </row>
    <row r="249" spans="1:43" ht="15" customHeight="1" x14ac:dyDescent="0.25">
      <c r="A249" s="2" t="s">
        <v>357</v>
      </c>
      <c r="B249" s="2" t="s">
        <v>360</v>
      </c>
      <c r="C249" s="2">
        <v>2014</v>
      </c>
      <c r="D249" s="2" t="s">
        <v>598</v>
      </c>
      <c r="E249" s="2" t="s">
        <v>598</v>
      </c>
      <c r="F249" s="2" t="s">
        <v>598</v>
      </c>
      <c r="G249" s="2" t="s">
        <v>598</v>
      </c>
      <c r="H249" s="2" t="s">
        <v>598</v>
      </c>
      <c r="I249" s="2" t="s">
        <v>598</v>
      </c>
      <c r="J249" s="2" t="s">
        <v>598</v>
      </c>
      <c r="K249" s="2" t="s">
        <v>598</v>
      </c>
      <c r="L249" s="2" t="s">
        <v>598</v>
      </c>
      <c r="M249" s="2" t="s">
        <v>598</v>
      </c>
      <c r="N249" s="2" t="s">
        <v>598</v>
      </c>
      <c r="O249" s="2" t="s">
        <v>598</v>
      </c>
      <c r="P249" s="2" t="s">
        <v>598</v>
      </c>
      <c r="Q249" s="2" t="s">
        <v>598</v>
      </c>
      <c r="R249" s="2" t="s">
        <v>598</v>
      </c>
      <c r="S249" s="2" t="s">
        <v>598</v>
      </c>
      <c r="T249" s="2" t="s">
        <v>598</v>
      </c>
      <c r="U249" s="2" t="s">
        <v>598</v>
      </c>
      <c r="V249" s="2" t="s">
        <v>598</v>
      </c>
      <c r="W249" s="2" t="s">
        <v>598</v>
      </c>
      <c r="X249" s="2" t="s">
        <v>598</v>
      </c>
      <c r="Y249" s="2" t="s">
        <v>598</v>
      </c>
      <c r="Z249" s="2" t="s">
        <v>598</v>
      </c>
      <c r="AA249" s="2" t="s">
        <v>598</v>
      </c>
      <c r="AB249" s="2" t="s">
        <v>598</v>
      </c>
      <c r="AC249" s="2" t="s">
        <v>598</v>
      </c>
      <c r="AD249" s="2" t="s">
        <v>598</v>
      </c>
      <c r="AE249" s="2" t="s">
        <v>598</v>
      </c>
      <c r="AF249" s="2" t="s">
        <v>598</v>
      </c>
      <c r="AG249" s="2" t="s">
        <v>598</v>
      </c>
      <c r="AJ249" s="20">
        <f t="shared" si="15"/>
        <v>0</v>
      </c>
      <c r="AK249" s="20"/>
      <c r="AL249" s="20">
        <f t="shared" si="16"/>
        <v>0</v>
      </c>
      <c r="AM249" s="20" t="str">
        <f t="shared" si="17"/>
        <v/>
      </c>
      <c r="AN249" s="92" t="str">
        <f t="shared" si="18"/>
        <v/>
      </c>
      <c r="AQ249" s="2">
        <f t="shared" si="19"/>
        <v>0</v>
      </c>
    </row>
    <row r="250" spans="1:43" ht="15" customHeight="1" x14ac:dyDescent="0.25">
      <c r="A250" s="2" t="s">
        <v>357</v>
      </c>
      <c r="B250" s="2" t="s">
        <v>361</v>
      </c>
      <c r="C250" s="2">
        <v>2014</v>
      </c>
      <c r="D250" s="2" t="s">
        <v>598</v>
      </c>
      <c r="E250" s="2" t="s">
        <v>598</v>
      </c>
      <c r="F250" s="2" t="s">
        <v>598</v>
      </c>
      <c r="G250" s="2" t="s">
        <v>598</v>
      </c>
      <c r="H250" s="2" t="s">
        <v>598</v>
      </c>
      <c r="I250" s="2" t="s">
        <v>598</v>
      </c>
      <c r="J250" s="2" t="s">
        <v>598</v>
      </c>
      <c r="K250" s="2" t="s">
        <v>598</v>
      </c>
      <c r="L250" s="2" t="s">
        <v>598</v>
      </c>
      <c r="M250" s="2" t="s">
        <v>598</v>
      </c>
      <c r="N250" s="2" t="s">
        <v>598</v>
      </c>
      <c r="O250" s="2" t="s">
        <v>598</v>
      </c>
      <c r="P250" s="2" t="s">
        <v>598</v>
      </c>
      <c r="Q250" s="2" t="s">
        <v>598</v>
      </c>
      <c r="R250" s="2" t="s">
        <v>598</v>
      </c>
      <c r="S250" s="2" t="s">
        <v>598</v>
      </c>
      <c r="T250" s="2" t="s">
        <v>598</v>
      </c>
      <c r="U250" s="2" t="s">
        <v>598</v>
      </c>
      <c r="V250" s="2" t="s">
        <v>598</v>
      </c>
      <c r="W250" s="2" t="s">
        <v>598</v>
      </c>
      <c r="X250" s="2" t="s">
        <v>598</v>
      </c>
      <c r="Y250" s="2" t="s">
        <v>598</v>
      </c>
      <c r="Z250" s="2" t="s">
        <v>598</v>
      </c>
      <c r="AA250" s="2" t="s">
        <v>598</v>
      </c>
      <c r="AB250" s="2" t="s">
        <v>598</v>
      </c>
      <c r="AC250" s="2" t="s">
        <v>598</v>
      </c>
      <c r="AD250" s="2" t="s">
        <v>598</v>
      </c>
      <c r="AE250" s="2" t="s">
        <v>598</v>
      </c>
      <c r="AF250" s="2" t="s">
        <v>598</v>
      </c>
      <c r="AG250" s="2" t="s">
        <v>598</v>
      </c>
      <c r="AJ250" s="20">
        <f t="shared" si="15"/>
        <v>0</v>
      </c>
      <c r="AK250" s="20"/>
      <c r="AL250" s="20">
        <f t="shared" si="16"/>
        <v>0</v>
      </c>
      <c r="AM250" s="20" t="str">
        <f t="shared" si="17"/>
        <v/>
      </c>
      <c r="AN250" s="92" t="str">
        <f t="shared" si="18"/>
        <v/>
      </c>
      <c r="AQ250" s="2">
        <f t="shared" si="19"/>
        <v>0</v>
      </c>
    </row>
    <row r="251" spans="1:43" ht="15" customHeight="1" x14ac:dyDescent="0.25">
      <c r="A251" s="2" t="s">
        <v>357</v>
      </c>
      <c r="B251" s="2" t="s">
        <v>362</v>
      </c>
      <c r="C251" s="2">
        <v>2014</v>
      </c>
      <c r="D251" s="2" t="s">
        <v>598</v>
      </c>
      <c r="E251" s="2" t="s">
        <v>598</v>
      </c>
      <c r="F251" s="2" t="s">
        <v>598</v>
      </c>
      <c r="G251" s="2" t="s">
        <v>598</v>
      </c>
      <c r="H251" s="2" t="s">
        <v>598</v>
      </c>
      <c r="I251" s="2" t="s">
        <v>598</v>
      </c>
      <c r="J251" s="2" t="s">
        <v>598</v>
      </c>
      <c r="K251" s="2" t="s">
        <v>598</v>
      </c>
      <c r="L251" s="2" t="s">
        <v>598</v>
      </c>
      <c r="M251" s="2" t="s">
        <v>598</v>
      </c>
      <c r="N251" s="2" t="s">
        <v>598</v>
      </c>
      <c r="O251" s="2" t="s">
        <v>598</v>
      </c>
      <c r="P251" s="2" t="s">
        <v>598</v>
      </c>
      <c r="Q251" s="2" t="s">
        <v>598</v>
      </c>
      <c r="R251" s="2" t="s">
        <v>598</v>
      </c>
      <c r="S251" s="2" t="s">
        <v>598</v>
      </c>
      <c r="T251" s="2" t="s">
        <v>598</v>
      </c>
      <c r="U251" s="2" t="s">
        <v>598</v>
      </c>
      <c r="V251" s="2" t="s">
        <v>598</v>
      </c>
      <c r="W251" s="2" t="s">
        <v>598</v>
      </c>
      <c r="X251" s="2" t="s">
        <v>598</v>
      </c>
      <c r="Y251" s="2" t="s">
        <v>598</v>
      </c>
      <c r="Z251" s="2" t="s">
        <v>598</v>
      </c>
      <c r="AA251" s="2" t="s">
        <v>598</v>
      </c>
      <c r="AB251" s="2" t="s">
        <v>598</v>
      </c>
      <c r="AC251" s="2" t="s">
        <v>598</v>
      </c>
      <c r="AD251" s="2" t="s">
        <v>598</v>
      </c>
      <c r="AE251" s="2" t="s">
        <v>598</v>
      </c>
      <c r="AF251" s="2" t="s">
        <v>598</v>
      </c>
      <c r="AG251" s="2" t="s">
        <v>598</v>
      </c>
      <c r="AJ251" s="20">
        <f t="shared" si="15"/>
        <v>0</v>
      </c>
      <c r="AK251" s="20"/>
      <c r="AL251" s="20">
        <f t="shared" si="16"/>
        <v>0</v>
      </c>
      <c r="AM251" s="20" t="str">
        <f t="shared" si="17"/>
        <v/>
      </c>
      <c r="AN251" s="92" t="str">
        <f t="shared" si="18"/>
        <v/>
      </c>
      <c r="AQ251" s="2">
        <f t="shared" si="19"/>
        <v>0</v>
      </c>
    </row>
    <row r="252" spans="1:43" ht="15" customHeight="1" x14ac:dyDescent="0.25">
      <c r="A252" s="2" t="s">
        <v>357</v>
      </c>
      <c r="B252" s="2" t="s">
        <v>363</v>
      </c>
      <c r="C252" s="2">
        <v>2014</v>
      </c>
      <c r="D252" s="2" t="s">
        <v>598</v>
      </c>
      <c r="E252" s="2" t="s">
        <v>598</v>
      </c>
      <c r="F252" s="2" t="s">
        <v>598</v>
      </c>
      <c r="G252" s="2" t="s">
        <v>598</v>
      </c>
      <c r="H252" s="2" t="s">
        <v>598</v>
      </c>
      <c r="I252" s="2" t="s">
        <v>598</v>
      </c>
      <c r="J252" s="2" t="s">
        <v>598</v>
      </c>
      <c r="K252" s="2" t="s">
        <v>598</v>
      </c>
      <c r="L252" s="2" t="s">
        <v>598</v>
      </c>
      <c r="M252" s="2" t="s">
        <v>598</v>
      </c>
      <c r="N252" s="2" t="s">
        <v>598</v>
      </c>
      <c r="O252" s="2" t="s">
        <v>598</v>
      </c>
      <c r="P252" s="2" t="s">
        <v>598</v>
      </c>
      <c r="Q252" s="2" t="s">
        <v>598</v>
      </c>
      <c r="R252" s="2" t="s">
        <v>598</v>
      </c>
      <c r="S252" s="2" t="s">
        <v>598</v>
      </c>
      <c r="T252" s="2" t="s">
        <v>598</v>
      </c>
      <c r="U252" s="2" t="s">
        <v>598</v>
      </c>
      <c r="V252" s="2" t="s">
        <v>598</v>
      </c>
      <c r="W252" s="2" t="s">
        <v>598</v>
      </c>
      <c r="X252" s="2" t="s">
        <v>598</v>
      </c>
      <c r="Y252" s="2" t="s">
        <v>598</v>
      </c>
      <c r="Z252" s="2" t="s">
        <v>598</v>
      </c>
      <c r="AA252" s="2" t="s">
        <v>598</v>
      </c>
      <c r="AB252" s="2" t="s">
        <v>598</v>
      </c>
      <c r="AC252" s="2" t="s">
        <v>598</v>
      </c>
      <c r="AD252" s="2" t="s">
        <v>598</v>
      </c>
      <c r="AE252" s="2" t="s">
        <v>598</v>
      </c>
      <c r="AF252" s="2" t="s">
        <v>598</v>
      </c>
      <c r="AG252" s="2" t="s">
        <v>598</v>
      </c>
      <c r="AJ252" s="20">
        <f t="shared" si="15"/>
        <v>0</v>
      </c>
      <c r="AK252" s="20"/>
      <c r="AL252" s="20">
        <f t="shared" si="16"/>
        <v>0</v>
      </c>
      <c r="AM252" s="20" t="str">
        <f t="shared" si="17"/>
        <v/>
      </c>
      <c r="AN252" s="92" t="str">
        <f t="shared" si="18"/>
        <v/>
      </c>
      <c r="AQ252" s="2">
        <f t="shared" si="19"/>
        <v>0</v>
      </c>
    </row>
    <row r="253" spans="1:43" ht="15" customHeight="1" x14ac:dyDescent="0.25">
      <c r="A253" s="2" t="s">
        <v>357</v>
      </c>
      <c r="B253" s="2" t="s">
        <v>364</v>
      </c>
      <c r="C253" s="2">
        <v>2014</v>
      </c>
      <c r="D253" s="2" t="s">
        <v>598</v>
      </c>
      <c r="E253" s="2" t="s">
        <v>598</v>
      </c>
      <c r="F253" s="2" t="s">
        <v>598</v>
      </c>
      <c r="G253" s="2" t="s">
        <v>598</v>
      </c>
      <c r="H253" s="2" t="s">
        <v>598</v>
      </c>
      <c r="I253" s="2" t="s">
        <v>598</v>
      </c>
      <c r="J253" s="2" t="s">
        <v>598</v>
      </c>
      <c r="K253" s="2" t="s">
        <v>598</v>
      </c>
      <c r="L253" s="2" t="s">
        <v>598</v>
      </c>
      <c r="M253" s="2" t="s">
        <v>598</v>
      </c>
      <c r="N253" s="2" t="s">
        <v>598</v>
      </c>
      <c r="O253" s="2" t="s">
        <v>598</v>
      </c>
      <c r="P253" s="2" t="s">
        <v>598</v>
      </c>
      <c r="Q253" s="2" t="s">
        <v>598</v>
      </c>
      <c r="R253" s="2" t="s">
        <v>598</v>
      </c>
      <c r="S253" s="2" t="s">
        <v>598</v>
      </c>
      <c r="T253" s="2" t="s">
        <v>598</v>
      </c>
      <c r="U253" s="2" t="s">
        <v>598</v>
      </c>
      <c r="V253" s="2" t="s">
        <v>598</v>
      </c>
      <c r="W253" s="2" t="s">
        <v>598</v>
      </c>
      <c r="X253" s="2" t="s">
        <v>598</v>
      </c>
      <c r="Y253" s="2" t="s">
        <v>598</v>
      </c>
      <c r="Z253" s="2" t="s">
        <v>598</v>
      </c>
      <c r="AA253" s="2" t="s">
        <v>598</v>
      </c>
      <c r="AB253" s="2" t="s">
        <v>598</v>
      </c>
      <c r="AC253" s="2" t="s">
        <v>598</v>
      </c>
      <c r="AD253" s="2" t="s">
        <v>598</v>
      </c>
      <c r="AE253" s="2" t="s">
        <v>598</v>
      </c>
      <c r="AF253" s="2" t="s">
        <v>598</v>
      </c>
      <c r="AG253" s="2" t="s">
        <v>598</v>
      </c>
      <c r="AJ253" s="20">
        <f t="shared" si="15"/>
        <v>0</v>
      </c>
      <c r="AK253" s="20"/>
      <c r="AL253" s="20">
        <f t="shared" si="16"/>
        <v>0</v>
      </c>
      <c r="AM253" s="20" t="str">
        <f t="shared" si="17"/>
        <v/>
      </c>
      <c r="AN253" s="92" t="str">
        <f t="shared" si="18"/>
        <v/>
      </c>
      <c r="AQ253" s="2">
        <f t="shared" si="19"/>
        <v>0</v>
      </c>
    </row>
    <row r="254" spans="1:43" ht="15" customHeight="1" x14ac:dyDescent="0.25">
      <c r="A254" s="2" t="s">
        <v>357</v>
      </c>
      <c r="B254" s="2" t="s">
        <v>365</v>
      </c>
      <c r="C254" s="2">
        <v>2014</v>
      </c>
      <c r="D254" s="2" t="s">
        <v>598</v>
      </c>
      <c r="E254" s="2" t="s">
        <v>598</v>
      </c>
      <c r="F254" s="2" t="s">
        <v>598</v>
      </c>
      <c r="G254" s="2" t="s">
        <v>598</v>
      </c>
      <c r="H254" s="2" t="s">
        <v>598</v>
      </c>
      <c r="I254" s="2" t="s">
        <v>598</v>
      </c>
      <c r="J254" s="2" t="s">
        <v>598</v>
      </c>
      <c r="K254" s="2" t="s">
        <v>598</v>
      </c>
      <c r="L254" s="2" t="s">
        <v>598</v>
      </c>
      <c r="M254" s="2" t="s">
        <v>598</v>
      </c>
      <c r="N254" s="2" t="s">
        <v>598</v>
      </c>
      <c r="O254" s="2" t="s">
        <v>598</v>
      </c>
      <c r="P254" s="2" t="s">
        <v>598</v>
      </c>
      <c r="Q254" s="2" t="s">
        <v>598</v>
      </c>
      <c r="R254" s="2" t="s">
        <v>598</v>
      </c>
      <c r="S254" s="2" t="s">
        <v>598</v>
      </c>
      <c r="T254" s="2" t="s">
        <v>598</v>
      </c>
      <c r="U254" s="2" t="s">
        <v>598</v>
      </c>
      <c r="V254" s="2" t="s">
        <v>598</v>
      </c>
      <c r="W254" s="2" t="s">
        <v>598</v>
      </c>
      <c r="X254" s="2" t="s">
        <v>598</v>
      </c>
      <c r="Y254" s="2" t="s">
        <v>598</v>
      </c>
      <c r="Z254" s="2" t="s">
        <v>598</v>
      </c>
      <c r="AA254" s="2" t="s">
        <v>598</v>
      </c>
      <c r="AB254" s="2" t="s">
        <v>598</v>
      </c>
      <c r="AC254" s="2" t="s">
        <v>598</v>
      </c>
      <c r="AD254" s="2" t="s">
        <v>598</v>
      </c>
      <c r="AE254" s="2" t="s">
        <v>598</v>
      </c>
      <c r="AF254" s="2" t="s">
        <v>598</v>
      </c>
      <c r="AG254" s="2" t="s">
        <v>598</v>
      </c>
      <c r="AJ254" s="20">
        <f t="shared" si="15"/>
        <v>0</v>
      </c>
      <c r="AK254" s="20"/>
      <c r="AL254" s="20">
        <f t="shared" si="16"/>
        <v>0</v>
      </c>
      <c r="AM254" s="20" t="str">
        <f t="shared" si="17"/>
        <v/>
      </c>
      <c r="AN254" s="92" t="str">
        <f t="shared" si="18"/>
        <v/>
      </c>
      <c r="AQ254" s="2">
        <f t="shared" si="19"/>
        <v>0</v>
      </c>
    </row>
    <row r="255" spans="1:43" ht="15" customHeight="1" x14ac:dyDescent="0.25">
      <c r="A255" s="2" t="s">
        <v>357</v>
      </c>
      <c r="B255" s="2" t="s">
        <v>366</v>
      </c>
      <c r="C255" s="2">
        <v>2014</v>
      </c>
      <c r="D255" s="2">
        <v>111.304</v>
      </c>
      <c r="E255" s="2">
        <v>43.427</v>
      </c>
      <c r="F255" s="2" t="s">
        <v>598</v>
      </c>
      <c r="G255" s="2" t="s">
        <v>598</v>
      </c>
      <c r="H255" s="2" t="s">
        <v>598</v>
      </c>
      <c r="I255" s="2">
        <v>157.446</v>
      </c>
      <c r="J255" s="2" t="s">
        <v>598</v>
      </c>
      <c r="K255" s="2">
        <v>0.16900000000000001</v>
      </c>
      <c r="L255" s="2" t="s">
        <v>598</v>
      </c>
      <c r="M255" s="2" t="s">
        <v>598</v>
      </c>
      <c r="N255" s="2" t="s">
        <v>598</v>
      </c>
      <c r="O255" s="2" t="s">
        <v>598</v>
      </c>
      <c r="P255" s="2">
        <v>60.320999999999998</v>
      </c>
      <c r="Q255" s="2">
        <v>22.367000000000001</v>
      </c>
      <c r="R255" s="2">
        <v>13.102</v>
      </c>
      <c r="S255" s="2">
        <v>22.629000000000001</v>
      </c>
      <c r="T255" s="2" t="s">
        <v>598</v>
      </c>
      <c r="U255" s="2" t="s">
        <v>598</v>
      </c>
      <c r="V255" s="2" t="s">
        <v>598</v>
      </c>
      <c r="W255" s="2">
        <v>0.14399999999999999</v>
      </c>
      <c r="X255" s="2" t="s">
        <v>598</v>
      </c>
      <c r="Y255" s="2" t="s">
        <v>598</v>
      </c>
      <c r="Z255" s="2" t="s">
        <v>598</v>
      </c>
      <c r="AA255" s="2" t="s">
        <v>598</v>
      </c>
      <c r="AB255" s="2" t="s">
        <v>598</v>
      </c>
      <c r="AC255" s="2" t="s">
        <v>598</v>
      </c>
      <c r="AD255" s="2">
        <v>38.713999999999999</v>
      </c>
      <c r="AE255" s="2" t="s">
        <v>598</v>
      </c>
      <c r="AF255" s="2" t="s">
        <v>598</v>
      </c>
      <c r="AG255" s="2" t="s">
        <v>598</v>
      </c>
      <c r="AJ255" s="20">
        <f t="shared" si="15"/>
        <v>157.44600000000003</v>
      </c>
      <c r="AK255" s="20"/>
      <c r="AL255" s="20">
        <f t="shared" si="16"/>
        <v>111.304</v>
      </c>
      <c r="AM255" s="20">
        <f t="shared" si="17"/>
        <v>43.427</v>
      </c>
      <c r="AN255" s="92">
        <f t="shared" si="18"/>
        <v>0.98275599253077228</v>
      </c>
      <c r="AQ255" s="2">
        <f t="shared" si="19"/>
        <v>157.44600000000003</v>
      </c>
    </row>
    <row r="256" spans="1:43" ht="15" customHeight="1" x14ac:dyDescent="0.25">
      <c r="A256" s="2" t="s">
        <v>357</v>
      </c>
      <c r="B256" s="2" t="s">
        <v>367</v>
      </c>
      <c r="C256" s="2">
        <v>2014</v>
      </c>
      <c r="D256" s="2" t="s">
        <v>598</v>
      </c>
      <c r="E256" s="2" t="s">
        <v>598</v>
      </c>
      <c r="F256" s="2" t="s">
        <v>598</v>
      </c>
      <c r="G256" s="2" t="s">
        <v>598</v>
      </c>
      <c r="H256" s="2" t="s">
        <v>598</v>
      </c>
      <c r="I256" s="2" t="s">
        <v>598</v>
      </c>
      <c r="J256" s="2" t="s">
        <v>598</v>
      </c>
      <c r="K256" s="2" t="s">
        <v>598</v>
      </c>
      <c r="L256" s="2" t="s">
        <v>598</v>
      </c>
      <c r="M256" s="2" t="s">
        <v>598</v>
      </c>
      <c r="N256" s="2" t="s">
        <v>598</v>
      </c>
      <c r="O256" s="2" t="s">
        <v>598</v>
      </c>
      <c r="P256" s="2" t="s">
        <v>598</v>
      </c>
      <c r="Q256" s="2" t="s">
        <v>598</v>
      </c>
      <c r="R256" s="2" t="s">
        <v>598</v>
      </c>
      <c r="S256" s="2" t="s">
        <v>598</v>
      </c>
      <c r="T256" s="2" t="s">
        <v>598</v>
      </c>
      <c r="U256" s="2" t="s">
        <v>598</v>
      </c>
      <c r="V256" s="2" t="s">
        <v>598</v>
      </c>
      <c r="W256" s="2" t="s">
        <v>598</v>
      </c>
      <c r="X256" s="2" t="s">
        <v>598</v>
      </c>
      <c r="Y256" s="2" t="s">
        <v>598</v>
      </c>
      <c r="Z256" s="2" t="s">
        <v>598</v>
      </c>
      <c r="AA256" s="2" t="s">
        <v>598</v>
      </c>
      <c r="AB256" s="2" t="s">
        <v>598</v>
      </c>
      <c r="AC256" s="2" t="s">
        <v>598</v>
      </c>
      <c r="AD256" s="2" t="s">
        <v>598</v>
      </c>
      <c r="AE256" s="2" t="s">
        <v>598</v>
      </c>
      <c r="AF256" s="2" t="s">
        <v>598</v>
      </c>
      <c r="AG256" s="2" t="s">
        <v>598</v>
      </c>
      <c r="AJ256" s="20">
        <f t="shared" si="15"/>
        <v>0</v>
      </c>
      <c r="AK256" s="20"/>
      <c r="AL256" s="20">
        <f t="shared" si="16"/>
        <v>0</v>
      </c>
      <c r="AM256" s="20" t="str">
        <f t="shared" si="17"/>
        <v/>
      </c>
      <c r="AN256" s="92" t="str">
        <f t="shared" si="18"/>
        <v/>
      </c>
      <c r="AQ256" s="2">
        <f t="shared" si="19"/>
        <v>0</v>
      </c>
    </row>
    <row r="257" spans="1:43" ht="15" customHeight="1" x14ac:dyDescent="0.25">
      <c r="A257" s="2" t="s">
        <v>357</v>
      </c>
      <c r="B257" s="2" t="s">
        <v>368</v>
      </c>
      <c r="C257" s="2">
        <v>2014</v>
      </c>
      <c r="D257" s="2">
        <v>70.900000000000006</v>
      </c>
      <c r="E257" s="2">
        <v>14.467000000000001</v>
      </c>
      <c r="F257" s="2" t="s">
        <v>598</v>
      </c>
      <c r="G257" s="2" t="s">
        <v>598</v>
      </c>
      <c r="H257" s="2" t="s">
        <v>598</v>
      </c>
      <c r="I257" s="2">
        <v>94.188000000000002</v>
      </c>
      <c r="J257" s="2" t="s">
        <v>598</v>
      </c>
      <c r="K257" s="2">
        <v>0.498</v>
      </c>
      <c r="L257" s="2" t="s">
        <v>598</v>
      </c>
      <c r="M257" s="2" t="s">
        <v>598</v>
      </c>
      <c r="N257" s="2" t="s">
        <v>598</v>
      </c>
      <c r="O257" s="2" t="s">
        <v>598</v>
      </c>
      <c r="P257" s="2" t="s">
        <v>598</v>
      </c>
      <c r="Q257" s="2">
        <v>58.067</v>
      </c>
      <c r="R257" s="2" t="s">
        <v>598</v>
      </c>
      <c r="S257" s="2">
        <v>31.266999999999999</v>
      </c>
      <c r="T257" s="2" t="s">
        <v>598</v>
      </c>
      <c r="U257" s="2" t="s">
        <v>598</v>
      </c>
      <c r="V257" s="2" t="s">
        <v>598</v>
      </c>
      <c r="W257" s="2">
        <v>4.3559999999999999</v>
      </c>
      <c r="X257" s="2" t="s">
        <v>598</v>
      </c>
      <c r="Y257" s="2" t="s">
        <v>598</v>
      </c>
      <c r="Z257" s="2" t="s">
        <v>598</v>
      </c>
      <c r="AA257" s="2" t="s">
        <v>598</v>
      </c>
      <c r="AB257" s="2" t="s">
        <v>598</v>
      </c>
      <c r="AC257" s="2" t="s">
        <v>598</v>
      </c>
      <c r="AD257" s="2" t="s">
        <v>598</v>
      </c>
      <c r="AE257" s="2" t="s">
        <v>598</v>
      </c>
      <c r="AF257" s="2" t="s">
        <v>598</v>
      </c>
      <c r="AG257" s="2" t="s">
        <v>598</v>
      </c>
      <c r="AJ257" s="20">
        <f t="shared" si="15"/>
        <v>94.187999999999988</v>
      </c>
      <c r="AK257" s="20"/>
      <c r="AL257" s="20">
        <f t="shared" si="16"/>
        <v>70.900000000000006</v>
      </c>
      <c r="AM257" s="20">
        <f t="shared" si="17"/>
        <v>14.467000000000001</v>
      </c>
      <c r="AN257" s="92">
        <f t="shared" si="18"/>
        <v>0.90634688070667191</v>
      </c>
      <c r="AQ257" s="2">
        <f t="shared" si="19"/>
        <v>94.187999999999988</v>
      </c>
    </row>
    <row r="258" spans="1:43" ht="15" customHeight="1" x14ac:dyDescent="0.25">
      <c r="A258" s="2" t="s">
        <v>357</v>
      </c>
      <c r="B258" s="2" t="s">
        <v>369</v>
      </c>
      <c r="C258" s="2">
        <v>2014</v>
      </c>
      <c r="D258" s="2" t="s">
        <v>598</v>
      </c>
      <c r="E258" s="2" t="s">
        <v>598</v>
      </c>
      <c r="F258" s="2" t="s">
        <v>598</v>
      </c>
      <c r="G258" s="2" t="s">
        <v>598</v>
      </c>
      <c r="H258" s="2" t="s">
        <v>598</v>
      </c>
      <c r="I258" s="2" t="s">
        <v>598</v>
      </c>
      <c r="J258" s="2" t="s">
        <v>598</v>
      </c>
      <c r="K258" s="2" t="s">
        <v>598</v>
      </c>
      <c r="L258" s="2" t="s">
        <v>598</v>
      </c>
      <c r="M258" s="2" t="s">
        <v>598</v>
      </c>
      <c r="N258" s="2" t="s">
        <v>598</v>
      </c>
      <c r="O258" s="2" t="s">
        <v>598</v>
      </c>
      <c r="P258" s="2" t="s">
        <v>598</v>
      </c>
      <c r="Q258" s="2" t="s">
        <v>598</v>
      </c>
      <c r="R258" s="2" t="s">
        <v>598</v>
      </c>
      <c r="S258" s="2" t="s">
        <v>598</v>
      </c>
      <c r="T258" s="2" t="s">
        <v>598</v>
      </c>
      <c r="U258" s="2" t="s">
        <v>598</v>
      </c>
      <c r="V258" s="2" t="s">
        <v>598</v>
      </c>
      <c r="W258" s="2" t="s">
        <v>598</v>
      </c>
      <c r="X258" s="2" t="s">
        <v>598</v>
      </c>
      <c r="Y258" s="2" t="s">
        <v>598</v>
      </c>
      <c r="Z258" s="2" t="s">
        <v>598</v>
      </c>
      <c r="AA258" s="2" t="s">
        <v>598</v>
      </c>
      <c r="AB258" s="2" t="s">
        <v>598</v>
      </c>
      <c r="AC258" s="2" t="s">
        <v>598</v>
      </c>
      <c r="AD258" s="2" t="s">
        <v>598</v>
      </c>
      <c r="AE258" s="2" t="s">
        <v>598</v>
      </c>
      <c r="AF258" s="2" t="s">
        <v>598</v>
      </c>
      <c r="AG258" s="2" t="s">
        <v>598</v>
      </c>
      <c r="AJ258" s="20">
        <f t="shared" si="15"/>
        <v>0</v>
      </c>
      <c r="AK258" s="20"/>
      <c r="AL258" s="20">
        <f t="shared" si="16"/>
        <v>0</v>
      </c>
      <c r="AM258" s="20" t="str">
        <f t="shared" si="17"/>
        <v/>
      </c>
      <c r="AN258" s="92" t="str">
        <f t="shared" si="18"/>
        <v/>
      </c>
      <c r="AQ258" s="2">
        <f t="shared" si="19"/>
        <v>0</v>
      </c>
    </row>
    <row r="259" spans="1:43" ht="15" customHeight="1" x14ac:dyDescent="0.25">
      <c r="A259" s="2" t="s">
        <v>357</v>
      </c>
      <c r="B259" s="2" t="s">
        <v>370</v>
      </c>
      <c r="C259" s="2">
        <v>2014</v>
      </c>
      <c r="D259" s="2" t="s">
        <v>598</v>
      </c>
      <c r="E259" s="2" t="s">
        <v>598</v>
      </c>
      <c r="F259" s="2" t="s">
        <v>598</v>
      </c>
      <c r="G259" s="2" t="s">
        <v>598</v>
      </c>
      <c r="H259" s="2" t="s">
        <v>598</v>
      </c>
      <c r="I259" s="2" t="s">
        <v>598</v>
      </c>
      <c r="J259" s="2" t="s">
        <v>598</v>
      </c>
      <c r="K259" s="2" t="s">
        <v>598</v>
      </c>
      <c r="L259" s="2" t="s">
        <v>598</v>
      </c>
      <c r="M259" s="2" t="s">
        <v>598</v>
      </c>
      <c r="N259" s="2" t="s">
        <v>598</v>
      </c>
      <c r="O259" s="2" t="s">
        <v>598</v>
      </c>
      <c r="P259" s="2" t="s">
        <v>598</v>
      </c>
      <c r="Q259" s="2" t="s">
        <v>598</v>
      </c>
      <c r="R259" s="2" t="s">
        <v>598</v>
      </c>
      <c r="S259" s="2" t="s">
        <v>598</v>
      </c>
      <c r="T259" s="2" t="s">
        <v>598</v>
      </c>
      <c r="U259" s="2" t="s">
        <v>598</v>
      </c>
      <c r="V259" s="2" t="s">
        <v>598</v>
      </c>
      <c r="W259" s="2" t="s">
        <v>598</v>
      </c>
      <c r="X259" s="2" t="s">
        <v>598</v>
      </c>
      <c r="Y259" s="2" t="s">
        <v>598</v>
      </c>
      <c r="Z259" s="2" t="s">
        <v>598</v>
      </c>
      <c r="AA259" s="2" t="s">
        <v>598</v>
      </c>
      <c r="AB259" s="2" t="s">
        <v>598</v>
      </c>
      <c r="AC259" s="2" t="s">
        <v>598</v>
      </c>
      <c r="AD259" s="2" t="s">
        <v>598</v>
      </c>
      <c r="AE259" s="2" t="s">
        <v>598</v>
      </c>
      <c r="AF259" s="2" t="s">
        <v>598</v>
      </c>
      <c r="AG259" s="2" t="s">
        <v>598</v>
      </c>
      <c r="AJ259" s="20">
        <f t="shared" ref="AJ259:AJ322" si="20">SUMPRODUCT(J259:AG259)</f>
        <v>0</v>
      </c>
      <c r="AK259" s="20"/>
      <c r="AL259" s="20">
        <f t="shared" ref="AL259:AL322" si="21">IFERROR(D259/1,0)</f>
        <v>0</v>
      </c>
      <c r="AM259" s="20" t="str">
        <f t="shared" ref="AM259:AM322" si="22">IFERROR(E259/1,"")</f>
        <v/>
      </c>
      <c r="AN259" s="92" t="str">
        <f t="shared" ref="AN259:AN322" si="23">IFERROR((AL259+AM259)/AJ259,"")</f>
        <v/>
      </c>
      <c r="AQ259" s="2">
        <f t="shared" ref="AQ259:AQ322" si="24">AJ259-IFERROR(AG259/1,0)</f>
        <v>0</v>
      </c>
    </row>
    <row r="260" spans="1:43" ht="15" customHeight="1" x14ac:dyDescent="0.25">
      <c r="A260" s="2" t="s">
        <v>357</v>
      </c>
      <c r="B260" s="2" t="s">
        <v>371</v>
      </c>
      <c r="C260" s="2">
        <v>2014</v>
      </c>
      <c r="D260" s="2">
        <v>293.99700000000001</v>
      </c>
      <c r="E260" s="2">
        <v>145.505</v>
      </c>
      <c r="F260" s="2" t="s">
        <v>598</v>
      </c>
      <c r="G260" s="2" t="s">
        <v>598</v>
      </c>
      <c r="H260" s="2" t="s">
        <v>598</v>
      </c>
      <c r="I260" s="2">
        <v>511.49299999999999</v>
      </c>
      <c r="J260" s="2" t="s">
        <v>598</v>
      </c>
      <c r="K260" s="2">
        <v>0</v>
      </c>
      <c r="L260" s="2">
        <v>0.497</v>
      </c>
      <c r="M260" s="2" t="s">
        <v>598</v>
      </c>
      <c r="N260" s="2" t="s">
        <v>598</v>
      </c>
      <c r="O260" s="2" t="s">
        <v>598</v>
      </c>
      <c r="P260" s="2">
        <v>84.664000000000001</v>
      </c>
      <c r="Q260" s="2">
        <v>110.59699999999999</v>
      </c>
      <c r="R260" s="2">
        <v>24.367000000000001</v>
      </c>
      <c r="S260" s="2">
        <v>69.224999999999994</v>
      </c>
      <c r="T260" s="2" t="s">
        <v>598</v>
      </c>
      <c r="U260" s="2">
        <v>116.714</v>
      </c>
      <c r="V260" s="2" t="s">
        <v>8</v>
      </c>
      <c r="W260" s="2">
        <v>0</v>
      </c>
      <c r="X260" s="2" t="s">
        <v>598</v>
      </c>
      <c r="Y260" s="2">
        <v>4.7140000000000004</v>
      </c>
      <c r="Z260" s="2" t="s">
        <v>598</v>
      </c>
      <c r="AA260" s="2" t="s">
        <v>598</v>
      </c>
      <c r="AB260" s="2" t="s">
        <v>598</v>
      </c>
      <c r="AC260" s="2" t="s">
        <v>598</v>
      </c>
      <c r="AD260" s="2">
        <v>100.715</v>
      </c>
      <c r="AE260" s="2" t="s">
        <v>598</v>
      </c>
      <c r="AF260" s="2" t="s">
        <v>598</v>
      </c>
      <c r="AG260" s="2" t="s">
        <v>598</v>
      </c>
      <c r="AJ260" s="20">
        <f t="shared" si="20"/>
        <v>511.49299999999994</v>
      </c>
      <c r="AK260" s="20"/>
      <c r="AL260" s="20">
        <f t="shared" si="21"/>
        <v>293.99700000000001</v>
      </c>
      <c r="AM260" s="20">
        <f t="shared" si="22"/>
        <v>145.505</v>
      </c>
      <c r="AN260" s="92">
        <f t="shared" si="23"/>
        <v>0.85925320581122333</v>
      </c>
      <c r="AQ260" s="2">
        <f t="shared" si="24"/>
        <v>511.49299999999994</v>
      </c>
    </row>
    <row r="261" spans="1:43" ht="15" customHeight="1" x14ac:dyDescent="0.25">
      <c r="A261" s="2" t="s">
        <v>357</v>
      </c>
      <c r="B261" s="2" t="s">
        <v>372</v>
      </c>
      <c r="C261" s="2">
        <v>2014</v>
      </c>
      <c r="D261" s="2">
        <v>8.4809999999999999</v>
      </c>
      <c r="E261" s="2">
        <v>0</v>
      </c>
      <c r="F261" s="2" t="s">
        <v>598</v>
      </c>
      <c r="G261" s="2" t="s">
        <v>598</v>
      </c>
      <c r="H261" s="2" t="s">
        <v>598</v>
      </c>
      <c r="I261" s="2">
        <v>11.938000000000001</v>
      </c>
      <c r="J261" s="2" t="s">
        <v>598</v>
      </c>
      <c r="K261" s="2">
        <v>0.91500000000000004</v>
      </c>
      <c r="L261" s="2" t="s">
        <v>598</v>
      </c>
      <c r="M261" s="2" t="s">
        <v>598</v>
      </c>
      <c r="N261" s="2" t="s">
        <v>598</v>
      </c>
      <c r="O261" s="2" t="s">
        <v>598</v>
      </c>
      <c r="P261" s="2" t="s">
        <v>598</v>
      </c>
      <c r="Q261" s="2" t="s">
        <v>598</v>
      </c>
      <c r="R261" s="2">
        <v>3.3069999999999999</v>
      </c>
      <c r="S261" s="2">
        <v>7.7160000000000002</v>
      </c>
      <c r="T261" s="2" t="s">
        <v>598</v>
      </c>
      <c r="U261" s="2" t="s">
        <v>598</v>
      </c>
      <c r="V261" s="2" t="s">
        <v>598</v>
      </c>
      <c r="W261" s="2" t="s">
        <v>598</v>
      </c>
      <c r="X261" s="2" t="s">
        <v>598</v>
      </c>
      <c r="Y261" s="2" t="s">
        <v>598</v>
      </c>
      <c r="Z261" s="2" t="s">
        <v>598</v>
      </c>
      <c r="AA261" s="2" t="s">
        <v>598</v>
      </c>
      <c r="AB261" s="2" t="s">
        <v>598</v>
      </c>
      <c r="AC261" s="2" t="s">
        <v>598</v>
      </c>
      <c r="AD261" s="2" t="s">
        <v>598</v>
      </c>
      <c r="AE261" s="2" t="s">
        <v>598</v>
      </c>
      <c r="AF261" s="2" t="s">
        <v>598</v>
      </c>
      <c r="AG261" s="2" t="s">
        <v>598</v>
      </c>
      <c r="AJ261" s="20">
        <f t="shared" si="20"/>
        <v>11.937999999999999</v>
      </c>
      <c r="AK261" s="20"/>
      <c r="AL261" s="20">
        <f t="shared" si="21"/>
        <v>8.4809999999999999</v>
      </c>
      <c r="AM261" s="20">
        <f t="shared" si="22"/>
        <v>0</v>
      </c>
      <c r="AN261" s="92">
        <f t="shared" si="23"/>
        <v>0.71042050594739492</v>
      </c>
      <c r="AQ261" s="2">
        <f t="shared" si="24"/>
        <v>11.937999999999999</v>
      </c>
    </row>
    <row r="262" spans="1:43" ht="15" customHeight="1" x14ac:dyDescent="0.25">
      <c r="A262" s="2" t="s">
        <v>357</v>
      </c>
      <c r="B262" s="2" t="s">
        <v>373</v>
      </c>
      <c r="C262" s="2">
        <v>2014</v>
      </c>
      <c r="D262" s="2" t="s">
        <v>598</v>
      </c>
      <c r="E262" s="2" t="s">
        <v>598</v>
      </c>
      <c r="F262" s="2" t="s">
        <v>598</v>
      </c>
      <c r="G262" s="2" t="s">
        <v>598</v>
      </c>
      <c r="H262" s="2" t="s">
        <v>598</v>
      </c>
      <c r="I262" s="2" t="s">
        <v>598</v>
      </c>
      <c r="J262" s="2" t="s">
        <v>598</v>
      </c>
      <c r="K262" s="2" t="s">
        <v>598</v>
      </c>
      <c r="L262" s="2" t="s">
        <v>598</v>
      </c>
      <c r="M262" s="2" t="s">
        <v>598</v>
      </c>
      <c r="N262" s="2" t="s">
        <v>598</v>
      </c>
      <c r="O262" s="2" t="s">
        <v>598</v>
      </c>
      <c r="P262" s="2" t="s">
        <v>598</v>
      </c>
      <c r="Q262" s="2" t="s">
        <v>598</v>
      </c>
      <c r="R262" s="2" t="s">
        <v>598</v>
      </c>
      <c r="S262" s="2" t="s">
        <v>598</v>
      </c>
      <c r="T262" s="2" t="s">
        <v>598</v>
      </c>
      <c r="U262" s="2" t="s">
        <v>598</v>
      </c>
      <c r="V262" s="2" t="s">
        <v>598</v>
      </c>
      <c r="W262" s="2" t="s">
        <v>598</v>
      </c>
      <c r="X262" s="2" t="s">
        <v>598</v>
      </c>
      <c r="Y262" s="2" t="s">
        <v>598</v>
      </c>
      <c r="Z262" s="2" t="s">
        <v>598</v>
      </c>
      <c r="AA262" s="2" t="s">
        <v>598</v>
      </c>
      <c r="AB262" s="2" t="s">
        <v>598</v>
      </c>
      <c r="AC262" s="2" t="s">
        <v>598</v>
      </c>
      <c r="AD262" s="2" t="s">
        <v>598</v>
      </c>
      <c r="AE262" s="2" t="s">
        <v>598</v>
      </c>
      <c r="AF262" s="2" t="s">
        <v>598</v>
      </c>
      <c r="AG262" s="2" t="s">
        <v>598</v>
      </c>
      <c r="AJ262" s="20">
        <f t="shared" si="20"/>
        <v>0</v>
      </c>
      <c r="AK262" s="20"/>
      <c r="AL262" s="20">
        <f t="shared" si="21"/>
        <v>0</v>
      </c>
      <c r="AM262" s="20" t="str">
        <f t="shared" si="22"/>
        <v/>
      </c>
      <c r="AN262" s="92" t="str">
        <f t="shared" si="23"/>
        <v/>
      </c>
      <c r="AQ262" s="2">
        <f t="shared" si="24"/>
        <v>0</v>
      </c>
    </row>
    <row r="263" spans="1:43" ht="15" customHeight="1" x14ac:dyDescent="0.25">
      <c r="A263" s="2" t="s">
        <v>357</v>
      </c>
      <c r="B263" s="2" t="s">
        <v>374</v>
      </c>
      <c r="C263" s="2">
        <v>2014</v>
      </c>
      <c r="D263" s="2" t="s">
        <v>598</v>
      </c>
      <c r="E263" s="2" t="s">
        <v>598</v>
      </c>
      <c r="F263" s="2" t="s">
        <v>598</v>
      </c>
      <c r="G263" s="2" t="s">
        <v>598</v>
      </c>
      <c r="H263" s="2" t="s">
        <v>598</v>
      </c>
      <c r="I263" s="2" t="s">
        <v>598</v>
      </c>
      <c r="J263" s="2" t="s">
        <v>598</v>
      </c>
      <c r="K263" s="2" t="s">
        <v>598</v>
      </c>
      <c r="L263" s="2" t="s">
        <v>598</v>
      </c>
      <c r="M263" s="2" t="s">
        <v>598</v>
      </c>
      <c r="N263" s="2" t="s">
        <v>598</v>
      </c>
      <c r="O263" s="2" t="s">
        <v>598</v>
      </c>
      <c r="P263" s="2" t="s">
        <v>598</v>
      </c>
      <c r="Q263" s="2" t="s">
        <v>598</v>
      </c>
      <c r="R263" s="2" t="s">
        <v>598</v>
      </c>
      <c r="S263" s="2" t="s">
        <v>598</v>
      </c>
      <c r="T263" s="2" t="s">
        <v>598</v>
      </c>
      <c r="U263" s="2" t="s">
        <v>598</v>
      </c>
      <c r="V263" s="2" t="s">
        <v>598</v>
      </c>
      <c r="W263" s="2" t="s">
        <v>598</v>
      </c>
      <c r="X263" s="2" t="s">
        <v>598</v>
      </c>
      <c r="Y263" s="2" t="s">
        <v>598</v>
      </c>
      <c r="Z263" s="2" t="s">
        <v>598</v>
      </c>
      <c r="AA263" s="2" t="s">
        <v>598</v>
      </c>
      <c r="AB263" s="2" t="s">
        <v>598</v>
      </c>
      <c r="AC263" s="2" t="s">
        <v>598</v>
      </c>
      <c r="AD263" s="2" t="s">
        <v>598</v>
      </c>
      <c r="AE263" s="2" t="s">
        <v>598</v>
      </c>
      <c r="AF263" s="2" t="s">
        <v>598</v>
      </c>
      <c r="AG263" s="2" t="s">
        <v>598</v>
      </c>
      <c r="AJ263" s="20">
        <f t="shared" si="20"/>
        <v>0</v>
      </c>
      <c r="AK263" s="20"/>
      <c r="AL263" s="20">
        <f t="shared" si="21"/>
        <v>0</v>
      </c>
      <c r="AM263" s="20" t="str">
        <f t="shared" si="22"/>
        <v/>
      </c>
      <c r="AN263" s="92" t="str">
        <f t="shared" si="23"/>
        <v/>
      </c>
      <c r="AQ263" s="2">
        <f t="shared" si="24"/>
        <v>0</v>
      </c>
    </row>
    <row r="264" spans="1:43" ht="15" customHeight="1" x14ac:dyDescent="0.25">
      <c r="A264" s="2" t="s">
        <v>357</v>
      </c>
      <c r="B264" s="2" t="s">
        <v>375</v>
      </c>
      <c r="C264" s="2">
        <v>2014</v>
      </c>
      <c r="D264" s="2" t="s">
        <v>598</v>
      </c>
      <c r="E264" s="2" t="s">
        <v>598</v>
      </c>
      <c r="F264" s="2" t="s">
        <v>598</v>
      </c>
      <c r="G264" s="2" t="s">
        <v>598</v>
      </c>
      <c r="H264" s="2" t="s">
        <v>598</v>
      </c>
      <c r="I264" s="2" t="s">
        <v>598</v>
      </c>
      <c r="J264" s="2" t="s">
        <v>598</v>
      </c>
      <c r="K264" s="2" t="s">
        <v>598</v>
      </c>
      <c r="L264" s="2" t="s">
        <v>598</v>
      </c>
      <c r="M264" s="2" t="s">
        <v>598</v>
      </c>
      <c r="N264" s="2" t="s">
        <v>598</v>
      </c>
      <c r="O264" s="2" t="s">
        <v>598</v>
      </c>
      <c r="P264" s="2" t="s">
        <v>598</v>
      </c>
      <c r="Q264" s="2" t="s">
        <v>598</v>
      </c>
      <c r="R264" s="2" t="s">
        <v>598</v>
      </c>
      <c r="S264" s="2" t="s">
        <v>598</v>
      </c>
      <c r="T264" s="2" t="s">
        <v>598</v>
      </c>
      <c r="U264" s="2" t="s">
        <v>598</v>
      </c>
      <c r="V264" s="2" t="s">
        <v>598</v>
      </c>
      <c r="W264" s="2" t="s">
        <v>598</v>
      </c>
      <c r="X264" s="2" t="s">
        <v>598</v>
      </c>
      <c r="Y264" s="2" t="s">
        <v>598</v>
      </c>
      <c r="Z264" s="2" t="s">
        <v>598</v>
      </c>
      <c r="AA264" s="2" t="s">
        <v>598</v>
      </c>
      <c r="AB264" s="2" t="s">
        <v>598</v>
      </c>
      <c r="AC264" s="2" t="s">
        <v>598</v>
      </c>
      <c r="AD264" s="2" t="s">
        <v>598</v>
      </c>
      <c r="AE264" s="2" t="s">
        <v>598</v>
      </c>
      <c r="AF264" s="2" t="s">
        <v>598</v>
      </c>
      <c r="AG264" s="2" t="s">
        <v>598</v>
      </c>
      <c r="AJ264" s="20">
        <f t="shared" si="20"/>
        <v>0</v>
      </c>
      <c r="AK264" s="20"/>
      <c r="AL264" s="20">
        <f t="shared" si="21"/>
        <v>0</v>
      </c>
      <c r="AM264" s="20" t="str">
        <f t="shared" si="22"/>
        <v/>
      </c>
      <c r="AN264" s="92" t="str">
        <f t="shared" si="23"/>
        <v/>
      </c>
      <c r="AQ264" s="2">
        <f t="shared" si="24"/>
        <v>0</v>
      </c>
    </row>
    <row r="265" spans="1:43" ht="15" customHeight="1" x14ac:dyDescent="0.25">
      <c r="A265" s="2" t="s">
        <v>376</v>
      </c>
      <c r="B265" s="2" t="s">
        <v>377</v>
      </c>
      <c r="C265" s="2">
        <v>2014</v>
      </c>
      <c r="D265" s="2" t="s">
        <v>598</v>
      </c>
      <c r="E265" s="2" t="s">
        <v>598</v>
      </c>
      <c r="F265" s="2" t="s">
        <v>598</v>
      </c>
      <c r="G265" s="2" t="s">
        <v>598</v>
      </c>
      <c r="H265" s="2" t="s">
        <v>598</v>
      </c>
      <c r="I265" s="2" t="s">
        <v>598</v>
      </c>
      <c r="J265" s="2" t="s">
        <v>598</v>
      </c>
      <c r="K265" s="2" t="s">
        <v>598</v>
      </c>
      <c r="L265" s="2" t="s">
        <v>598</v>
      </c>
      <c r="M265" s="2" t="s">
        <v>598</v>
      </c>
      <c r="N265" s="2" t="s">
        <v>598</v>
      </c>
      <c r="O265" s="2" t="s">
        <v>598</v>
      </c>
      <c r="P265" s="2" t="s">
        <v>598</v>
      </c>
      <c r="Q265" s="2" t="s">
        <v>598</v>
      </c>
      <c r="R265" s="2" t="s">
        <v>598</v>
      </c>
      <c r="S265" s="2" t="s">
        <v>598</v>
      </c>
      <c r="T265" s="2" t="s">
        <v>598</v>
      </c>
      <c r="U265" s="2" t="s">
        <v>598</v>
      </c>
      <c r="V265" s="2" t="s">
        <v>598</v>
      </c>
      <c r="W265" s="2" t="s">
        <v>598</v>
      </c>
      <c r="X265" s="2" t="s">
        <v>598</v>
      </c>
      <c r="Y265" s="2" t="s">
        <v>598</v>
      </c>
      <c r="Z265" s="2" t="s">
        <v>598</v>
      </c>
      <c r="AA265" s="2" t="s">
        <v>598</v>
      </c>
      <c r="AB265" s="2" t="s">
        <v>598</v>
      </c>
      <c r="AC265" s="2" t="s">
        <v>598</v>
      </c>
      <c r="AD265" s="2" t="s">
        <v>598</v>
      </c>
      <c r="AE265" s="2" t="s">
        <v>598</v>
      </c>
      <c r="AF265" s="2" t="s">
        <v>598</v>
      </c>
      <c r="AG265" s="2" t="s">
        <v>598</v>
      </c>
      <c r="AJ265" s="20">
        <f t="shared" si="20"/>
        <v>0</v>
      </c>
      <c r="AK265" s="20"/>
      <c r="AL265" s="20">
        <f t="shared" si="21"/>
        <v>0</v>
      </c>
      <c r="AM265" s="20" t="str">
        <f t="shared" si="22"/>
        <v/>
      </c>
      <c r="AN265" s="92" t="str">
        <f t="shared" si="23"/>
        <v/>
      </c>
      <c r="AQ265" s="2">
        <f t="shared" si="24"/>
        <v>0</v>
      </c>
    </row>
    <row r="266" spans="1:43" ht="15" customHeight="1" x14ac:dyDescent="0.25">
      <c r="A266" s="2" t="s">
        <v>376</v>
      </c>
      <c r="B266" s="2" t="s">
        <v>378</v>
      </c>
      <c r="C266" s="2">
        <v>2014</v>
      </c>
      <c r="D266" s="2">
        <v>158.1</v>
      </c>
      <c r="E266" s="2">
        <v>11.4</v>
      </c>
      <c r="F266" s="2" t="s">
        <v>598</v>
      </c>
      <c r="G266" s="2" t="s">
        <v>598</v>
      </c>
      <c r="H266" s="2" t="s">
        <v>598</v>
      </c>
      <c r="I266" s="2">
        <v>199.6</v>
      </c>
      <c r="J266" s="2" t="s">
        <v>598</v>
      </c>
      <c r="K266" s="2">
        <v>1.3</v>
      </c>
      <c r="L266" s="2" t="s">
        <v>598</v>
      </c>
      <c r="M266" s="2" t="s">
        <v>598</v>
      </c>
      <c r="N266" s="2" t="s">
        <v>598</v>
      </c>
      <c r="O266" s="2" t="s">
        <v>598</v>
      </c>
      <c r="P266" s="2" t="s">
        <v>598</v>
      </c>
      <c r="Q266" s="2" t="s">
        <v>598</v>
      </c>
      <c r="R266" s="2" t="s">
        <v>598</v>
      </c>
      <c r="S266" s="2" t="s">
        <v>598</v>
      </c>
      <c r="T266" s="2" t="s">
        <v>598</v>
      </c>
      <c r="U266" s="2" t="s">
        <v>598</v>
      </c>
      <c r="V266" s="2" t="s">
        <v>598</v>
      </c>
      <c r="W266" s="2" t="s">
        <v>598</v>
      </c>
      <c r="X266" s="2" t="s">
        <v>598</v>
      </c>
      <c r="Y266" s="2" t="s">
        <v>598</v>
      </c>
      <c r="Z266" s="2" t="s">
        <v>598</v>
      </c>
      <c r="AA266" s="2" t="s">
        <v>598</v>
      </c>
      <c r="AB266" s="2" t="s">
        <v>598</v>
      </c>
      <c r="AC266" s="2" t="s">
        <v>598</v>
      </c>
      <c r="AD266" s="2" t="s">
        <v>598</v>
      </c>
      <c r="AE266" s="2">
        <v>178</v>
      </c>
      <c r="AF266" s="2" t="s">
        <v>598</v>
      </c>
      <c r="AG266" s="2">
        <v>20.3</v>
      </c>
      <c r="AJ266" s="20">
        <f t="shared" si="20"/>
        <v>199.60000000000002</v>
      </c>
      <c r="AK266" s="20"/>
      <c r="AL266" s="20">
        <f t="shared" si="21"/>
        <v>158.1</v>
      </c>
      <c r="AM266" s="20">
        <f t="shared" si="22"/>
        <v>11.4</v>
      </c>
      <c r="AN266" s="92">
        <f t="shared" si="23"/>
        <v>0.84919839679358711</v>
      </c>
      <c r="AQ266" s="2">
        <f t="shared" si="24"/>
        <v>179.3</v>
      </c>
    </row>
    <row r="267" spans="1:43" ht="15" customHeight="1" x14ac:dyDescent="0.25">
      <c r="A267" s="2" t="s">
        <v>376</v>
      </c>
      <c r="B267" s="2" t="s">
        <v>379</v>
      </c>
      <c r="C267" s="2">
        <v>2014</v>
      </c>
      <c r="D267" s="2" t="s">
        <v>598</v>
      </c>
      <c r="E267" s="2" t="s">
        <v>598</v>
      </c>
      <c r="F267" s="2" t="s">
        <v>598</v>
      </c>
      <c r="G267" s="2" t="s">
        <v>598</v>
      </c>
      <c r="H267" s="2" t="s">
        <v>598</v>
      </c>
      <c r="I267" s="2" t="s">
        <v>598</v>
      </c>
      <c r="J267" s="2" t="s">
        <v>598</v>
      </c>
      <c r="K267" s="2" t="s">
        <v>598</v>
      </c>
      <c r="L267" s="2" t="s">
        <v>598</v>
      </c>
      <c r="M267" s="2" t="s">
        <v>598</v>
      </c>
      <c r="N267" s="2" t="s">
        <v>598</v>
      </c>
      <c r="O267" s="2" t="s">
        <v>598</v>
      </c>
      <c r="P267" s="2" t="s">
        <v>598</v>
      </c>
      <c r="Q267" s="2" t="s">
        <v>598</v>
      </c>
      <c r="R267" s="2" t="s">
        <v>598</v>
      </c>
      <c r="S267" s="2" t="s">
        <v>598</v>
      </c>
      <c r="T267" s="2" t="s">
        <v>598</v>
      </c>
      <c r="U267" s="2" t="s">
        <v>598</v>
      </c>
      <c r="V267" s="2" t="s">
        <v>598</v>
      </c>
      <c r="W267" s="2" t="s">
        <v>598</v>
      </c>
      <c r="X267" s="2" t="s">
        <v>598</v>
      </c>
      <c r="Y267" s="2" t="s">
        <v>598</v>
      </c>
      <c r="Z267" s="2" t="s">
        <v>598</v>
      </c>
      <c r="AA267" s="2" t="s">
        <v>598</v>
      </c>
      <c r="AB267" s="2" t="s">
        <v>598</v>
      </c>
      <c r="AC267" s="2" t="s">
        <v>598</v>
      </c>
      <c r="AD267" s="2" t="s">
        <v>598</v>
      </c>
      <c r="AE267" s="2" t="s">
        <v>598</v>
      </c>
      <c r="AF267" s="2" t="s">
        <v>598</v>
      </c>
      <c r="AG267" s="2" t="s">
        <v>598</v>
      </c>
      <c r="AJ267" s="20">
        <f t="shared" si="20"/>
        <v>0</v>
      </c>
      <c r="AK267" s="20"/>
      <c r="AL267" s="20">
        <f t="shared" si="21"/>
        <v>0</v>
      </c>
      <c r="AM267" s="20" t="str">
        <f t="shared" si="22"/>
        <v/>
      </c>
      <c r="AN267" s="92" t="str">
        <f t="shared" si="23"/>
        <v/>
      </c>
      <c r="AQ267" s="2">
        <f t="shared" si="24"/>
        <v>0</v>
      </c>
    </row>
    <row r="268" spans="1:43" ht="15" customHeight="1" x14ac:dyDescent="0.25">
      <c r="A268" s="2" t="s">
        <v>376</v>
      </c>
      <c r="B268" s="2" t="s">
        <v>380</v>
      </c>
      <c r="C268" s="2">
        <v>2014</v>
      </c>
      <c r="D268" s="2" t="s">
        <v>598</v>
      </c>
      <c r="E268" s="2" t="s">
        <v>598</v>
      </c>
      <c r="F268" s="2" t="s">
        <v>598</v>
      </c>
      <c r="G268" s="2" t="s">
        <v>598</v>
      </c>
      <c r="H268" s="2" t="s">
        <v>598</v>
      </c>
      <c r="I268" s="2" t="s">
        <v>598</v>
      </c>
      <c r="J268" s="2" t="s">
        <v>598</v>
      </c>
      <c r="K268" s="2" t="s">
        <v>598</v>
      </c>
      <c r="L268" s="2" t="s">
        <v>598</v>
      </c>
      <c r="M268" s="2" t="s">
        <v>598</v>
      </c>
      <c r="N268" s="2" t="s">
        <v>598</v>
      </c>
      <c r="O268" s="2" t="s">
        <v>598</v>
      </c>
      <c r="P268" s="2" t="s">
        <v>598</v>
      </c>
      <c r="Q268" s="2" t="s">
        <v>598</v>
      </c>
      <c r="R268" s="2" t="s">
        <v>598</v>
      </c>
      <c r="S268" s="2" t="s">
        <v>598</v>
      </c>
      <c r="T268" s="2" t="s">
        <v>598</v>
      </c>
      <c r="U268" s="2" t="s">
        <v>598</v>
      </c>
      <c r="V268" s="2" t="s">
        <v>598</v>
      </c>
      <c r="W268" s="2" t="s">
        <v>598</v>
      </c>
      <c r="X268" s="2" t="s">
        <v>598</v>
      </c>
      <c r="Y268" s="2" t="s">
        <v>598</v>
      </c>
      <c r="Z268" s="2" t="s">
        <v>598</v>
      </c>
      <c r="AA268" s="2" t="s">
        <v>598</v>
      </c>
      <c r="AB268" s="2" t="s">
        <v>598</v>
      </c>
      <c r="AC268" s="2" t="s">
        <v>598</v>
      </c>
      <c r="AD268" s="2" t="s">
        <v>598</v>
      </c>
      <c r="AE268" s="2" t="s">
        <v>598</v>
      </c>
      <c r="AF268" s="2" t="s">
        <v>598</v>
      </c>
      <c r="AG268" s="2" t="s">
        <v>598</v>
      </c>
      <c r="AJ268" s="20">
        <f t="shared" si="20"/>
        <v>0</v>
      </c>
      <c r="AK268" s="20"/>
      <c r="AL268" s="20">
        <f t="shared" si="21"/>
        <v>0</v>
      </c>
      <c r="AM268" s="20" t="str">
        <f t="shared" si="22"/>
        <v/>
      </c>
      <c r="AN268" s="92" t="str">
        <f t="shared" si="23"/>
        <v/>
      </c>
      <c r="AQ268" s="2">
        <f t="shared" si="24"/>
        <v>0</v>
      </c>
    </row>
    <row r="269" spans="1:43" ht="15" customHeight="1" x14ac:dyDescent="0.25">
      <c r="A269" s="2" t="s">
        <v>376</v>
      </c>
      <c r="B269" s="2" t="s">
        <v>381</v>
      </c>
      <c r="C269" s="2">
        <v>2014</v>
      </c>
      <c r="D269" s="2" t="s">
        <v>598</v>
      </c>
      <c r="E269" s="2" t="s">
        <v>598</v>
      </c>
      <c r="F269" s="2" t="s">
        <v>598</v>
      </c>
      <c r="G269" s="2" t="s">
        <v>598</v>
      </c>
      <c r="H269" s="2" t="s">
        <v>598</v>
      </c>
      <c r="I269" s="2" t="s">
        <v>598</v>
      </c>
      <c r="J269" s="2" t="s">
        <v>598</v>
      </c>
      <c r="K269" s="2" t="s">
        <v>598</v>
      </c>
      <c r="L269" s="2" t="s">
        <v>598</v>
      </c>
      <c r="M269" s="2" t="s">
        <v>598</v>
      </c>
      <c r="N269" s="2" t="s">
        <v>598</v>
      </c>
      <c r="O269" s="2" t="s">
        <v>598</v>
      </c>
      <c r="P269" s="2" t="s">
        <v>598</v>
      </c>
      <c r="Q269" s="2" t="s">
        <v>598</v>
      </c>
      <c r="R269" s="2" t="s">
        <v>598</v>
      </c>
      <c r="S269" s="2" t="s">
        <v>598</v>
      </c>
      <c r="T269" s="2" t="s">
        <v>598</v>
      </c>
      <c r="U269" s="2" t="s">
        <v>598</v>
      </c>
      <c r="V269" s="2" t="s">
        <v>598</v>
      </c>
      <c r="W269" s="2" t="s">
        <v>598</v>
      </c>
      <c r="X269" s="2" t="s">
        <v>598</v>
      </c>
      <c r="Y269" s="2" t="s">
        <v>598</v>
      </c>
      <c r="Z269" s="2" t="s">
        <v>598</v>
      </c>
      <c r="AA269" s="2" t="s">
        <v>598</v>
      </c>
      <c r="AB269" s="2" t="s">
        <v>598</v>
      </c>
      <c r="AC269" s="2" t="s">
        <v>598</v>
      </c>
      <c r="AD269" s="2" t="s">
        <v>598</v>
      </c>
      <c r="AE269" s="2" t="s">
        <v>598</v>
      </c>
      <c r="AF269" s="2" t="s">
        <v>598</v>
      </c>
      <c r="AG269" s="2" t="s">
        <v>598</v>
      </c>
      <c r="AJ269" s="20">
        <f t="shared" si="20"/>
        <v>0</v>
      </c>
      <c r="AK269" s="20"/>
      <c r="AL269" s="20">
        <f t="shared" si="21"/>
        <v>0</v>
      </c>
      <c r="AM269" s="20" t="str">
        <f t="shared" si="22"/>
        <v/>
      </c>
      <c r="AN269" s="92" t="str">
        <f t="shared" si="23"/>
        <v/>
      </c>
      <c r="AQ269" s="2">
        <f t="shared" si="24"/>
        <v>0</v>
      </c>
    </row>
    <row r="270" spans="1:43" ht="15" customHeight="1" x14ac:dyDescent="0.25">
      <c r="A270" s="2" t="s">
        <v>382</v>
      </c>
      <c r="B270" s="2" t="s">
        <v>383</v>
      </c>
      <c r="C270" s="2">
        <v>2014</v>
      </c>
      <c r="D270" s="2" t="s">
        <v>598</v>
      </c>
      <c r="E270" s="2" t="s">
        <v>598</v>
      </c>
      <c r="F270" s="2" t="s">
        <v>598</v>
      </c>
      <c r="G270" s="2" t="s">
        <v>598</v>
      </c>
      <c r="H270" s="2" t="s">
        <v>598</v>
      </c>
      <c r="I270" s="2" t="s">
        <v>598</v>
      </c>
      <c r="J270" s="2" t="s">
        <v>598</v>
      </c>
      <c r="K270" s="2" t="s">
        <v>598</v>
      </c>
      <c r="L270" s="2" t="s">
        <v>598</v>
      </c>
      <c r="M270" s="2" t="s">
        <v>598</v>
      </c>
      <c r="N270" s="2" t="s">
        <v>598</v>
      </c>
      <c r="O270" s="2" t="s">
        <v>598</v>
      </c>
      <c r="P270" s="2" t="s">
        <v>598</v>
      </c>
      <c r="Q270" s="2" t="s">
        <v>598</v>
      </c>
      <c r="R270" s="2" t="s">
        <v>598</v>
      </c>
      <c r="S270" s="2" t="s">
        <v>598</v>
      </c>
      <c r="T270" s="2" t="s">
        <v>598</v>
      </c>
      <c r="U270" s="2" t="s">
        <v>598</v>
      </c>
      <c r="V270" s="2" t="s">
        <v>598</v>
      </c>
      <c r="W270" s="2" t="s">
        <v>598</v>
      </c>
      <c r="X270" s="2" t="s">
        <v>598</v>
      </c>
      <c r="Y270" s="2" t="s">
        <v>598</v>
      </c>
      <c r="Z270" s="2" t="s">
        <v>598</v>
      </c>
      <c r="AA270" s="2" t="s">
        <v>598</v>
      </c>
      <c r="AB270" s="2" t="s">
        <v>598</v>
      </c>
      <c r="AC270" s="2" t="s">
        <v>598</v>
      </c>
      <c r="AD270" s="2" t="s">
        <v>598</v>
      </c>
      <c r="AE270" s="2" t="s">
        <v>598</v>
      </c>
      <c r="AF270" s="2" t="s">
        <v>598</v>
      </c>
      <c r="AG270" s="2" t="s">
        <v>598</v>
      </c>
      <c r="AJ270" s="20">
        <f t="shared" si="20"/>
        <v>0</v>
      </c>
      <c r="AK270" s="20"/>
      <c r="AL270" s="20">
        <f t="shared" si="21"/>
        <v>0</v>
      </c>
      <c r="AM270" s="20" t="str">
        <f t="shared" si="22"/>
        <v/>
      </c>
      <c r="AN270" s="92" t="str">
        <f t="shared" si="23"/>
        <v/>
      </c>
      <c r="AQ270" s="2">
        <f t="shared" si="24"/>
        <v>0</v>
      </c>
    </row>
    <row r="271" spans="1:43" ht="15" customHeight="1" x14ac:dyDescent="0.25">
      <c r="A271" s="2" t="s">
        <v>382</v>
      </c>
      <c r="B271" s="2" t="s">
        <v>384</v>
      </c>
      <c r="C271" s="2">
        <v>2014</v>
      </c>
      <c r="D271" s="2" t="s">
        <v>598</v>
      </c>
      <c r="E271" s="2" t="s">
        <v>598</v>
      </c>
      <c r="F271" s="2" t="s">
        <v>598</v>
      </c>
      <c r="G271" s="2" t="s">
        <v>598</v>
      </c>
      <c r="H271" s="2" t="s">
        <v>598</v>
      </c>
      <c r="I271" s="2" t="s">
        <v>598</v>
      </c>
      <c r="J271" s="2" t="s">
        <v>598</v>
      </c>
      <c r="K271" s="2" t="s">
        <v>598</v>
      </c>
      <c r="L271" s="2" t="s">
        <v>598</v>
      </c>
      <c r="M271" s="2" t="s">
        <v>598</v>
      </c>
      <c r="N271" s="2" t="s">
        <v>598</v>
      </c>
      <c r="O271" s="2" t="s">
        <v>598</v>
      </c>
      <c r="P271" s="2" t="s">
        <v>598</v>
      </c>
      <c r="Q271" s="2" t="s">
        <v>598</v>
      </c>
      <c r="R271" s="2" t="s">
        <v>598</v>
      </c>
      <c r="S271" s="2" t="s">
        <v>598</v>
      </c>
      <c r="T271" s="2" t="s">
        <v>598</v>
      </c>
      <c r="U271" s="2" t="s">
        <v>598</v>
      </c>
      <c r="V271" s="2" t="s">
        <v>598</v>
      </c>
      <c r="W271" s="2" t="s">
        <v>598</v>
      </c>
      <c r="X271" s="2" t="s">
        <v>598</v>
      </c>
      <c r="Y271" s="2" t="s">
        <v>598</v>
      </c>
      <c r="Z271" s="2" t="s">
        <v>598</v>
      </c>
      <c r="AA271" s="2" t="s">
        <v>598</v>
      </c>
      <c r="AB271" s="2" t="s">
        <v>598</v>
      </c>
      <c r="AC271" s="2" t="s">
        <v>598</v>
      </c>
      <c r="AD271" s="2" t="s">
        <v>598</v>
      </c>
      <c r="AE271" s="2" t="s">
        <v>598</v>
      </c>
      <c r="AF271" s="2" t="s">
        <v>598</v>
      </c>
      <c r="AG271" s="2" t="s">
        <v>598</v>
      </c>
      <c r="AJ271" s="20">
        <f t="shared" si="20"/>
        <v>0</v>
      </c>
      <c r="AK271" s="20"/>
      <c r="AL271" s="20">
        <f t="shared" si="21"/>
        <v>0</v>
      </c>
      <c r="AM271" s="20" t="str">
        <f t="shared" si="22"/>
        <v/>
      </c>
      <c r="AN271" s="92" t="str">
        <f t="shared" si="23"/>
        <v/>
      </c>
      <c r="AQ271" s="2">
        <f t="shared" si="24"/>
        <v>0</v>
      </c>
    </row>
    <row r="272" spans="1:43" ht="15" customHeight="1" x14ac:dyDescent="0.25">
      <c r="A272" s="2" t="s">
        <v>385</v>
      </c>
      <c r="B272" s="2" t="s">
        <v>386</v>
      </c>
      <c r="C272" s="2">
        <v>2014</v>
      </c>
      <c r="D272" s="2" t="s">
        <v>598</v>
      </c>
      <c r="E272" s="2" t="s">
        <v>598</v>
      </c>
      <c r="F272" s="2" t="s">
        <v>598</v>
      </c>
      <c r="G272" s="2" t="s">
        <v>598</v>
      </c>
      <c r="H272" s="2" t="s">
        <v>598</v>
      </c>
      <c r="I272" s="2" t="s">
        <v>598</v>
      </c>
      <c r="J272" s="2" t="s">
        <v>598</v>
      </c>
      <c r="K272" s="2" t="s">
        <v>598</v>
      </c>
      <c r="L272" s="2" t="s">
        <v>598</v>
      </c>
      <c r="M272" s="2" t="s">
        <v>598</v>
      </c>
      <c r="N272" s="2" t="s">
        <v>598</v>
      </c>
      <c r="O272" s="2" t="s">
        <v>598</v>
      </c>
      <c r="P272" s="2" t="s">
        <v>598</v>
      </c>
      <c r="Q272" s="2" t="s">
        <v>598</v>
      </c>
      <c r="R272" s="2" t="s">
        <v>598</v>
      </c>
      <c r="S272" s="2" t="s">
        <v>598</v>
      </c>
      <c r="T272" s="2" t="s">
        <v>598</v>
      </c>
      <c r="U272" s="2" t="s">
        <v>598</v>
      </c>
      <c r="V272" s="2" t="s">
        <v>598</v>
      </c>
      <c r="W272" s="2" t="s">
        <v>598</v>
      </c>
      <c r="X272" s="2" t="s">
        <v>598</v>
      </c>
      <c r="Y272" s="2" t="s">
        <v>598</v>
      </c>
      <c r="Z272" s="2" t="s">
        <v>598</v>
      </c>
      <c r="AA272" s="2" t="s">
        <v>598</v>
      </c>
      <c r="AB272" s="2" t="s">
        <v>598</v>
      </c>
      <c r="AC272" s="2" t="s">
        <v>598</v>
      </c>
      <c r="AD272" s="2" t="s">
        <v>598</v>
      </c>
      <c r="AE272" s="2" t="s">
        <v>598</v>
      </c>
      <c r="AF272" s="2" t="s">
        <v>598</v>
      </c>
      <c r="AG272" s="2" t="s">
        <v>598</v>
      </c>
      <c r="AJ272" s="20">
        <f t="shared" si="20"/>
        <v>0</v>
      </c>
      <c r="AK272" s="20"/>
      <c r="AL272" s="20">
        <f t="shared" si="21"/>
        <v>0</v>
      </c>
      <c r="AM272" s="20" t="str">
        <f t="shared" si="22"/>
        <v/>
      </c>
      <c r="AN272" s="92" t="str">
        <f t="shared" si="23"/>
        <v/>
      </c>
      <c r="AQ272" s="2">
        <f t="shared" si="24"/>
        <v>0</v>
      </c>
    </row>
    <row r="273" spans="1:43" ht="15" customHeight="1" x14ac:dyDescent="0.25">
      <c r="A273" s="2" t="s">
        <v>387</v>
      </c>
      <c r="B273" s="2" t="s">
        <v>388</v>
      </c>
      <c r="C273" s="2">
        <v>2014</v>
      </c>
      <c r="D273" s="2" t="s">
        <v>598</v>
      </c>
      <c r="E273" s="2" t="s">
        <v>598</v>
      </c>
      <c r="F273" s="2" t="s">
        <v>598</v>
      </c>
      <c r="G273" s="2" t="s">
        <v>598</v>
      </c>
      <c r="H273" s="2" t="s">
        <v>598</v>
      </c>
      <c r="I273" s="2" t="s">
        <v>598</v>
      </c>
      <c r="J273" s="2" t="s">
        <v>598</v>
      </c>
      <c r="K273" s="2" t="s">
        <v>598</v>
      </c>
      <c r="L273" s="2" t="s">
        <v>598</v>
      </c>
      <c r="M273" s="2" t="s">
        <v>598</v>
      </c>
      <c r="N273" s="2" t="s">
        <v>598</v>
      </c>
      <c r="O273" s="2" t="s">
        <v>598</v>
      </c>
      <c r="P273" s="2" t="s">
        <v>598</v>
      </c>
      <c r="Q273" s="2" t="s">
        <v>598</v>
      </c>
      <c r="R273" s="2" t="s">
        <v>598</v>
      </c>
      <c r="S273" s="2" t="s">
        <v>598</v>
      </c>
      <c r="T273" s="2" t="s">
        <v>598</v>
      </c>
      <c r="U273" s="2" t="s">
        <v>598</v>
      </c>
      <c r="V273" s="2" t="s">
        <v>598</v>
      </c>
      <c r="W273" s="2" t="s">
        <v>598</v>
      </c>
      <c r="X273" s="2" t="s">
        <v>598</v>
      </c>
      <c r="Y273" s="2" t="s">
        <v>598</v>
      </c>
      <c r="Z273" s="2" t="s">
        <v>598</v>
      </c>
      <c r="AA273" s="2" t="s">
        <v>598</v>
      </c>
      <c r="AB273" s="2" t="s">
        <v>598</v>
      </c>
      <c r="AC273" s="2" t="s">
        <v>598</v>
      </c>
      <c r="AD273" s="2" t="s">
        <v>598</v>
      </c>
      <c r="AE273" s="2" t="s">
        <v>598</v>
      </c>
      <c r="AF273" s="2" t="s">
        <v>598</v>
      </c>
      <c r="AG273" s="2" t="s">
        <v>598</v>
      </c>
      <c r="AJ273" s="20">
        <f t="shared" si="20"/>
        <v>0</v>
      </c>
      <c r="AK273" s="20"/>
      <c r="AL273" s="20">
        <f t="shared" si="21"/>
        <v>0</v>
      </c>
      <c r="AM273" s="20" t="str">
        <f t="shared" si="22"/>
        <v/>
      </c>
      <c r="AN273" s="92" t="str">
        <f t="shared" si="23"/>
        <v/>
      </c>
      <c r="AQ273" s="2">
        <f t="shared" si="24"/>
        <v>0</v>
      </c>
    </row>
    <row r="274" spans="1:43" ht="15" customHeight="1" x14ac:dyDescent="0.25">
      <c r="A274" s="2" t="s">
        <v>389</v>
      </c>
      <c r="B274" s="2" t="s">
        <v>390</v>
      </c>
      <c r="C274" s="2">
        <v>2014</v>
      </c>
      <c r="D274" s="2">
        <v>3.42</v>
      </c>
      <c r="E274" s="2">
        <v>0.16</v>
      </c>
      <c r="F274" s="2" t="s">
        <v>598</v>
      </c>
      <c r="G274" s="2" t="s">
        <v>598</v>
      </c>
      <c r="H274" s="2" t="s">
        <v>598</v>
      </c>
      <c r="I274" s="2">
        <v>4.6100000000000003</v>
      </c>
      <c r="J274" s="2">
        <v>0</v>
      </c>
      <c r="K274" s="2">
        <v>0</v>
      </c>
      <c r="L274" s="2">
        <v>0</v>
      </c>
      <c r="M274" s="2">
        <v>0</v>
      </c>
      <c r="N274" s="2">
        <v>0</v>
      </c>
      <c r="O274" s="2">
        <v>0</v>
      </c>
      <c r="P274" s="2">
        <v>0</v>
      </c>
      <c r="Q274" s="2">
        <v>0</v>
      </c>
      <c r="R274" s="2">
        <v>4.0199999999999996</v>
      </c>
      <c r="S274" s="2">
        <v>0</v>
      </c>
      <c r="T274" s="2">
        <v>0</v>
      </c>
      <c r="U274" s="2">
        <v>0</v>
      </c>
      <c r="V274" s="2" t="s">
        <v>8</v>
      </c>
      <c r="W274" s="2">
        <v>0</v>
      </c>
      <c r="X274" s="2">
        <v>0</v>
      </c>
      <c r="Y274" s="2">
        <v>0</v>
      </c>
      <c r="Z274" s="2">
        <v>0</v>
      </c>
      <c r="AA274" s="2">
        <v>0</v>
      </c>
      <c r="AB274" s="2">
        <v>0</v>
      </c>
      <c r="AC274" s="2">
        <v>0</v>
      </c>
      <c r="AD274" s="2">
        <v>0</v>
      </c>
      <c r="AE274" s="2">
        <v>0</v>
      </c>
      <c r="AF274" s="2">
        <v>0</v>
      </c>
      <c r="AG274" s="2">
        <v>0.59</v>
      </c>
      <c r="AJ274" s="20">
        <f t="shared" si="20"/>
        <v>4.6099999999999994</v>
      </c>
      <c r="AK274" s="20"/>
      <c r="AL274" s="20">
        <f t="shared" si="21"/>
        <v>3.42</v>
      </c>
      <c r="AM274" s="20">
        <f t="shared" si="22"/>
        <v>0.16</v>
      </c>
      <c r="AN274" s="92">
        <f t="shared" si="23"/>
        <v>0.77657266811279835</v>
      </c>
      <c r="AQ274" s="2">
        <f t="shared" si="24"/>
        <v>4.0199999999999996</v>
      </c>
    </row>
    <row r="275" spans="1:43" ht="15" customHeight="1" x14ac:dyDescent="0.25">
      <c r="A275" s="2" t="s">
        <v>389</v>
      </c>
      <c r="B275" s="2" t="s">
        <v>391</v>
      </c>
      <c r="C275" s="2">
        <v>2014</v>
      </c>
      <c r="D275" s="2" t="s">
        <v>598</v>
      </c>
      <c r="E275" s="2" t="s">
        <v>598</v>
      </c>
      <c r="F275" s="2" t="s">
        <v>598</v>
      </c>
      <c r="G275" s="2" t="s">
        <v>598</v>
      </c>
      <c r="H275" s="2" t="s">
        <v>598</v>
      </c>
      <c r="I275" s="2" t="s">
        <v>598</v>
      </c>
      <c r="J275" s="2" t="s">
        <v>598</v>
      </c>
      <c r="K275" s="2" t="s">
        <v>598</v>
      </c>
      <c r="L275" s="2" t="s">
        <v>598</v>
      </c>
      <c r="M275" s="2" t="s">
        <v>598</v>
      </c>
      <c r="N275" s="2" t="s">
        <v>598</v>
      </c>
      <c r="O275" s="2" t="s">
        <v>598</v>
      </c>
      <c r="P275" s="2" t="s">
        <v>598</v>
      </c>
      <c r="Q275" s="2" t="s">
        <v>598</v>
      </c>
      <c r="R275" s="2" t="s">
        <v>598</v>
      </c>
      <c r="S275" s="2" t="s">
        <v>598</v>
      </c>
      <c r="T275" s="2" t="s">
        <v>598</v>
      </c>
      <c r="U275" s="2" t="s">
        <v>598</v>
      </c>
      <c r="V275" s="2" t="s">
        <v>598</v>
      </c>
      <c r="W275" s="2" t="s">
        <v>598</v>
      </c>
      <c r="X275" s="2" t="s">
        <v>598</v>
      </c>
      <c r="Y275" s="2" t="s">
        <v>598</v>
      </c>
      <c r="Z275" s="2" t="s">
        <v>598</v>
      </c>
      <c r="AA275" s="2" t="s">
        <v>598</v>
      </c>
      <c r="AB275" s="2" t="s">
        <v>598</v>
      </c>
      <c r="AC275" s="2" t="s">
        <v>598</v>
      </c>
      <c r="AD275" s="2" t="s">
        <v>598</v>
      </c>
      <c r="AE275" s="2" t="s">
        <v>598</v>
      </c>
      <c r="AF275" s="2" t="s">
        <v>598</v>
      </c>
      <c r="AG275" s="2" t="s">
        <v>598</v>
      </c>
      <c r="AJ275" s="20">
        <f t="shared" si="20"/>
        <v>0</v>
      </c>
      <c r="AK275" s="20"/>
      <c r="AL275" s="20">
        <f t="shared" si="21"/>
        <v>0</v>
      </c>
      <c r="AM275" s="20" t="str">
        <f t="shared" si="22"/>
        <v/>
      </c>
      <c r="AN275" s="92" t="str">
        <f t="shared" si="23"/>
        <v/>
      </c>
      <c r="AQ275" s="2">
        <f t="shared" si="24"/>
        <v>0</v>
      </c>
    </row>
    <row r="276" spans="1:43" ht="15" customHeight="1" x14ac:dyDescent="0.25">
      <c r="A276" s="2" t="s">
        <v>389</v>
      </c>
      <c r="B276" s="2" t="s">
        <v>392</v>
      </c>
      <c r="C276" s="2">
        <v>2014</v>
      </c>
      <c r="D276" s="2" t="s">
        <v>598</v>
      </c>
      <c r="E276" s="2" t="s">
        <v>598</v>
      </c>
      <c r="F276" s="2" t="s">
        <v>598</v>
      </c>
      <c r="G276" s="2" t="s">
        <v>598</v>
      </c>
      <c r="H276" s="2" t="s">
        <v>598</v>
      </c>
      <c r="I276" s="2" t="s">
        <v>598</v>
      </c>
      <c r="J276" s="2" t="s">
        <v>598</v>
      </c>
      <c r="K276" s="2" t="s">
        <v>598</v>
      </c>
      <c r="L276" s="2" t="s">
        <v>598</v>
      </c>
      <c r="M276" s="2" t="s">
        <v>598</v>
      </c>
      <c r="N276" s="2" t="s">
        <v>598</v>
      </c>
      <c r="O276" s="2" t="s">
        <v>598</v>
      </c>
      <c r="P276" s="2" t="s">
        <v>598</v>
      </c>
      <c r="Q276" s="2" t="s">
        <v>598</v>
      </c>
      <c r="R276" s="2" t="s">
        <v>598</v>
      </c>
      <c r="S276" s="2" t="s">
        <v>598</v>
      </c>
      <c r="T276" s="2" t="s">
        <v>598</v>
      </c>
      <c r="U276" s="2" t="s">
        <v>598</v>
      </c>
      <c r="V276" s="2" t="s">
        <v>598</v>
      </c>
      <c r="W276" s="2" t="s">
        <v>598</v>
      </c>
      <c r="X276" s="2" t="s">
        <v>598</v>
      </c>
      <c r="Y276" s="2" t="s">
        <v>598</v>
      </c>
      <c r="Z276" s="2" t="s">
        <v>598</v>
      </c>
      <c r="AA276" s="2" t="s">
        <v>598</v>
      </c>
      <c r="AB276" s="2" t="s">
        <v>598</v>
      </c>
      <c r="AC276" s="2" t="s">
        <v>598</v>
      </c>
      <c r="AD276" s="2" t="s">
        <v>598</v>
      </c>
      <c r="AE276" s="2" t="s">
        <v>598</v>
      </c>
      <c r="AF276" s="2" t="s">
        <v>598</v>
      </c>
      <c r="AG276" s="2" t="s">
        <v>598</v>
      </c>
      <c r="AJ276" s="20">
        <f t="shared" si="20"/>
        <v>0</v>
      </c>
      <c r="AK276" s="20"/>
      <c r="AL276" s="20">
        <f t="shared" si="21"/>
        <v>0</v>
      </c>
      <c r="AM276" s="20" t="str">
        <f t="shared" si="22"/>
        <v/>
      </c>
      <c r="AN276" s="92" t="str">
        <f t="shared" si="23"/>
        <v/>
      </c>
      <c r="AQ276" s="2">
        <f t="shared" si="24"/>
        <v>0</v>
      </c>
    </row>
    <row r="277" spans="1:43" ht="15" customHeight="1" x14ac:dyDescent="0.25">
      <c r="A277" s="2" t="s">
        <v>389</v>
      </c>
      <c r="B277" s="2" t="s">
        <v>393</v>
      </c>
      <c r="C277" s="2">
        <v>2014</v>
      </c>
      <c r="D277" s="2" t="s">
        <v>598</v>
      </c>
      <c r="E277" s="2" t="s">
        <v>598</v>
      </c>
      <c r="F277" s="2" t="s">
        <v>598</v>
      </c>
      <c r="G277" s="2" t="s">
        <v>598</v>
      </c>
      <c r="H277" s="2" t="s">
        <v>598</v>
      </c>
      <c r="I277" s="2" t="s">
        <v>598</v>
      </c>
      <c r="J277" s="2" t="s">
        <v>598</v>
      </c>
      <c r="K277" s="2" t="s">
        <v>598</v>
      </c>
      <c r="L277" s="2" t="s">
        <v>598</v>
      </c>
      <c r="M277" s="2" t="s">
        <v>598</v>
      </c>
      <c r="N277" s="2" t="s">
        <v>598</v>
      </c>
      <c r="O277" s="2" t="s">
        <v>598</v>
      </c>
      <c r="P277" s="2" t="s">
        <v>598</v>
      </c>
      <c r="Q277" s="2" t="s">
        <v>598</v>
      </c>
      <c r="R277" s="2" t="s">
        <v>598</v>
      </c>
      <c r="S277" s="2" t="s">
        <v>598</v>
      </c>
      <c r="T277" s="2" t="s">
        <v>598</v>
      </c>
      <c r="U277" s="2" t="s">
        <v>598</v>
      </c>
      <c r="V277" s="2" t="s">
        <v>598</v>
      </c>
      <c r="W277" s="2" t="s">
        <v>598</v>
      </c>
      <c r="X277" s="2" t="s">
        <v>598</v>
      </c>
      <c r="Y277" s="2" t="s">
        <v>598</v>
      </c>
      <c r="Z277" s="2" t="s">
        <v>598</v>
      </c>
      <c r="AA277" s="2" t="s">
        <v>598</v>
      </c>
      <c r="AB277" s="2" t="s">
        <v>598</v>
      </c>
      <c r="AC277" s="2" t="s">
        <v>598</v>
      </c>
      <c r="AD277" s="2" t="s">
        <v>598</v>
      </c>
      <c r="AE277" s="2" t="s">
        <v>598</v>
      </c>
      <c r="AF277" s="2" t="s">
        <v>598</v>
      </c>
      <c r="AG277" s="2" t="s">
        <v>598</v>
      </c>
      <c r="AJ277" s="20">
        <f t="shared" si="20"/>
        <v>0</v>
      </c>
      <c r="AK277" s="20"/>
      <c r="AL277" s="20">
        <f t="shared" si="21"/>
        <v>0</v>
      </c>
      <c r="AM277" s="20" t="str">
        <f t="shared" si="22"/>
        <v/>
      </c>
      <c r="AN277" s="92" t="str">
        <f t="shared" si="23"/>
        <v/>
      </c>
      <c r="AQ277" s="2">
        <f t="shared" si="24"/>
        <v>0</v>
      </c>
    </row>
    <row r="278" spans="1:43" ht="15" customHeight="1" x14ac:dyDescent="0.25">
      <c r="A278" s="2" t="s">
        <v>394</v>
      </c>
      <c r="B278" s="2" t="s">
        <v>395</v>
      </c>
      <c r="C278" s="2">
        <v>2014</v>
      </c>
      <c r="D278" s="2" t="s">
        <v>598</v>
      </c>
      <c r="E278" s="2" t="s">
        <v>598</v>
      </c>
      <c r="F278" s="2" t="s">
        <v>598</v>
      </c>
      <c r="G278" s="2" t="s">
        <v>598</v>
      </c>
      <c r="H278" s="2" t="s">
        <v>598</v>
      </c>
      <c r="I278" s="2" t="s">
        <v>598</v>
      </c>
      <c r="J278" s="2" t="s">
        <v>598</v>
      </c>
      <c r="K278" s="2" t="s">
        <v>598</v>
      </c>
      <c r="L278" s="2" t="s">
        <v>598</v>
      </c>
      <c r="M278" s="2" t="s">
        <v>598</v>
      </c>
      <c r="N278" s="2" t="s">
        <v>598</v>
      </c>
      <c r="O278" s="2" t="s">
        <v>598</v>
      </c>
      <c r="P278" s="2" t="s">
        <v>598</v>
      </c>
      <c r="Q278" s="2" t="s">
        <v>598</v>
      </c>
      <c r="R278" s="2" t="s">
        <v>598</v>
      </c>
      <c r="S278" s="2" t="s">
        <v>598</v>
      </c>
      <c r="T278" s="2" t="s">
        <v>598</v>
      </c>
      <c r="U278" s="2" t="s">
        <v>598</v>
      </c>
      <c r="V278" s="2" t="s">
        <v>598</v>
      </c>
      <c r="W278" s="2" t="s">
        <v>598</v>
      </c>
      <c r="X278" s="2" t="s">
        <v>598</v>
      </c>
      <c r="Y278" s="2" t="s">
        <v>598</v>
      </c>
      <c r="Z278" s="2" t="s">
        <v>598</v>
      </c>
      <c r="AA278" s="2" t="s">
        <v>598</v>
      </c>
      <c r="AB278" s="2" t="s">
        <v>598</v>
      </c>
      <c r="AC278" s="2" t="s">
        <v>598</v>
      </c>
      <c r="AD278" s="2" t="s">
        <v>598</v>
      </c>
      <c r="AE278" s="2" t="s">
        <v>598</v>
      </c>
      <c r="AF278" s="2" t="s">
        <v>598</v>
      </c>
      <c r="AG278" s="2" t="s">
        <v>598</v>
      </c>
      <c r="AJ278" s="20">
        <f t="shared" si="20"/>
        <v>0</v>
      </c>
      <c r="AK278" s="20"/>
      <c r="AL278" s="20">
        <f t="shared" si="21"/>
        <v>0</v>
      </c>
      <c r="AM278" s="20" t="str">
        <f t="shared" si="22"/>
        <v/>
      </c>
      <c r="AN278" s="92" t="str">
        <f t="shared" si="23"/>
        <v/>
      </c>
      <c r="AQ278" s="2">
        <f t="shared" si="24"/>
        <v>0</v>
      </c>
    </row>
    <row r="279" spans="1:43" ht="15" customHeight="1" x14ac:dyDescent="0.25">
      <c r="A279" s="2" t="s">
        <v>394</v>
      </c>
      <c r="B279" s="2" t="s">
        <v>396</v>
      </c>
      <c r="C279" s="2">
        <v>2014</v>
      </c>
      <c r="D279" s="2" t="s">
        <v>598</v>
      </c>
      <c r="E279" s="2" t="s">
        <v>598</v>
      </c>
      <c r="F279" s="2" t="s">
        <v>598</v>
      </c>
      <c r="G279" s="2" t="s">
        <v>598</v>
      </c>
      <c r="H279" s="2" t="s">
        <v>598</v>
      </c>
      <c r="I279" s="2" t="s">
        <v>598</v>
      </c>
      <c r="J279" s="2" t="s">
        <v>598</v>
      </c>
      <c r="K279" s="2" t="s">
        <v>598</v>
      </c>
      <c r="L279" s="2" t="s">
        <v>598</v>
      </c>
      <c r="M279" s="2" t="s">
        <v>598</v>
      </c>
      <c r="N279" s="2" t="s">
        <v>598</v>
      </c>
      <c r="O279" s="2" t="s">
        <v>598</v>
      </c>
      <c r="P279" s="2" t="s">
        <v>598</v>
      </c>
      <c r="Q279" s="2" t="s">
        <v>598</v>
      </c>
      <c r="R279" s="2" t="s">
        <v>598</v>
      </c>
      <c r="S279" s="2" t="s">
        <v>598</v>
      </c>
      <c r="T279" s="2" t="s">
        <v>598</v>
      </c>
      <c r="U279" s="2" t="s">
        <v>598</v>
      </c>
      <c r="V279" s="2" t="s">
        <v>598</v>
      </c>
      <c r="W279" s="2" t="s">
        <v>598</v>
      </c>
      <c r="X279" s="2" t="s">
        <v>598</v>
      </c>
      <c r="Y279" s="2" t="s">
        <v>598</v>
      </c>
      <c r="Z279" s="2" t="s">
        <v>598</v>
      </c>
      <c r="AA279" s="2" t="s">
        <v>598</v>
      </c>
      <c r="AB279" s="2" t="s">
        <v>598</v>
      </c>
      <c r="AC279" s="2" t="s">
        <v>598</v>
      </c>
      <c r="AD279" s="2" t="s">
        <v>598</v>
      </c>
      <c r="AE279" s="2" t="s">
        <v>598</v>
      </c>
      <c r="AF279" s="2" t="s">
        <v>598</v>
      </c>
      <c r="AG279" s="2" t="s">
        <v>598</v>
      </c>
      <c r="AJ279" s="20">
        <f t="shared" si="20"/>
        <v>0</v>
      </c>
      <c r="AK279" s="20"/>
      <c r="AL279" s="20">
        <f t="shared" si="21"/>
        <v>0</v>
      </c>
      <c r="AM279" s="20" t="str">
        <f t="shared" si="22"/>
        <v/>
      </c>
      <c r="AN279" s="92" t="str">
        <f t="shared" si="23"/>
        <v/>
      </c>
      <c r="AQ279" s="2">
        <f t="shared" si="24"/>
        <v>0</v>
      </c>
    </row>
    <row r="280" spans="1:43" ht="15" customHeight="1" x14ac:dyDescent="0.25">
      <c r="A280" s="2" t="s">
        <v>397</v>
      </c>
      <c r="B280" s="2" t="s">
        <v>398</v>
      </c>
      <c r="C280" s="2">
        <v>2014</v>
      </c>
      <c r="D280" s="2">
        <v>129.251</v>
      </c>
      <c r="E280" s="2">
        <v>28.419</v>
      </c>
      <c r="F280" s="2" t="s">
        <v>598</v>
      </c>
      <c r="G280" s="2" t="s">
        <v>598</v>
      </c>
      <c r="H280" s="2" t="s">
        <v>598</v>
      </c>
      <c r="I280" s="2">
        <v>223.32</v>
      </c>
      <c r="J280" s="2" t="s">
        <v>598</v>
      </c>
      <c r="K280" s="2" t="s">
        <v>598</v>
      </c>
      <c r="L280" s="2" t="s">
        <v>598</v>
      </c>
      <c r="M280" s="2" t="s">
        <v>598</v>
      </c>
      <c r="N280" s="2" t="s">
        <v>598</v>
      </c>
      <c r="O280" s="2" t="s">
        <v>598</v>
      </c>
      <c r="P280" s="2">
        <v>16</v>
      </c>
      <c r="Q280" s="2">
        <v>0</v>
      </c>
      <c r="R280" s="2">
        <v>0</v>
      </c>
      <c r="S280" s="2">
        <v>0</v>
      </c>
      <c r="T280" s="2">
        <v>0</v>
      </c>
      <c r="U280" s="2">
        <v>1.7</v>
      </c>
      <c r="V280" s="2" t="s">
        <v>8</v>
      </c>
      <c r="W280" s="2">
        <v>0</v>
      </c>
      <c r="X280" s="2">
        <v>0</v>
      </c>
      <c r="Y280" s="2">
        <v>0</v>
      </c>
      <c r="Z280" s="2">
        <v>145.4</v>
      </c>
      <c r="AA280" s="2">
        <v>0</v>
      </c>
      <c r="AB280" s="2">
        <v>0</v>
      </c>
      <c r="AC280" s="2">
        <v>0</v>
      </c>
      <c r="AD280" s="2">
        <v>0.6</v>
      </c>
      <c r="AE280" s="2">
        <v>43.22</v>
      </c>
      <c r="AF280" s="2" t="s">
        <v>598</v>
      </c>
      <c r="AG280" s="2">
        <v>16.399999999999999</v>
      </c>
      <c r="AJ280" s="20">
        <f t="shared" si="20"/>
        <v>223.32</v>
      </c>
      <c r="AK280" s="20"/>
      <c r="AL280" s="20">
        <f t="shared" si="21"/>
        <v>129.251</v>
      </c>
      <c r="AM280" s="20">
        <f t="shared" si="22"/>
        <v>28.419</v>
      </c>
      <c r="AN280" s="92">
        <f t="shared" si="23"/>
        <v>0.7060272255060005</v>
      </c>
      <c r="AQ280" s="2">
        <f t="shared" si="24"/>
        <v>206.92</v>
      </c>
    </row>
    <row r="281" spans="1:43" ht="15" customHeight="1" x14ac:dyDescent="0.25">
      <c r="A281" s="2" t="s">
        <v>399</v>
      </c>
      <c r="B281" s="2" t="s">
        <v>400</v>
      </c>
      <c r="C281" s="2">
        <v>2014</v>
      </c>
      <c r="D281" s="2" t="s">
        <v>598</v>
      </c>
      <c r="E281" s="2" t="s">
        <v>598</v>
      </c>
      <c r="F281" s="2" t="s">
        <v>598</v>
      </c>
      <c r="G281" s="2" t="s">
        <v>598</v>
      </c>
      <c r="H281" s="2" t="s">
        <v>598</v>
      </c>
      <c r="I281" s="2" t="s">
        <v>598</v>
      </c>
      <c r="J281" s="2" t="s">
        <v>598</v>
      </c>
      <c r="K281" s="2" t="s">
        <v>598</v>
      </c>
      <c r="L281" s="2" t="s">
        <v>598</v>
      </c>
      <c r="M281" s="2" t="s">
        <v>598</v>
      </c>
      <c r="N281" s="2" t="s">
        <v>598</v>
      </c>
      <c r="O281" s="2" t="s">
        <v>598</v>
      </c>
      <c r="P281" s="2" t="s">
        <v>598</v>
      </c>
      <c r="Q281" s="2" t="s">
        <v>598</v>
      </c>
      <c r="R281" s="2" t="s">
        <v>598</v>
      </c>
      <c r="S281" s="2" t="s">
        <v>598</v>
      </c>
      <c r="T281" s="2" t="s">
        <v>598</v>
      </c>
      <c r="U281" s="2" t="s">
        <v>598</v>
      </c>
      <c r="V281" s="2" t="s">
        <v>598</v>
      </c>
      <c r="W281" s="2" t="s">
        <v>598</v>
      </c>
      <c r="X281" s="2" t="s">
        <v>598</v>
      </c>
      <c r="Y281" s="2" t="s">
        <v>598</v>
      </c>
      <c r="Z281" s="2" t="s">
        <v>598</v>
      </c>
      <c r="AA281" s="2" t="s">
        <v>598</v>
      </c>
      <c r="AB281" s="2" t="s">
        <v>598</v>
      </c>
      <c r="AC281" s="2" t="s">
        <v>598</v>
      </c>
      <c r="AD281" s="2" t="s">
        <v>598</v>
      </c>
      <c r="AE281" s="2" t="s">
        <v>598</v>
      </c>
      <c r="AF281" s="2" t="s">
        <v>598</v>
      </c>
      <c r="AG281" s="2" t="s">
        <v>598</v>
      </c>
      <c r="AJ281" s="20">
        <f t="shared" si="20"/>
        <v>0</v>
      </c>
      <c r="AK281" s="20"/>
      <c r="AL281" s="20">
        <f t="shared" si="21"/>
        <v>0</v>
      </c>
      <c r="AM281" s="20" t="str">
        <f t="shared" si="22"/>
        <v/>
      </c>
      <c r="AN281" s="92" t="str">
        <f t="shared" si="23"/>
        <v/>
      </c>
      <c r="AQ281" s="2">
        <f t="shared" si="24"/>
        <v>0</v>
      </c>
    </row>
    <row r="282" spans="1:43" ht="15" customHeight="1" x14ac:dyDescent="0.25">
      <c r="A282" s="2" t="s">
        <v>399</v>
      </c>
      <c r="B282" s="2" t="s">
        <v>401</v>
      </c>
      <c r="C282" s="2">
        <v>2014</v>
      </c>
      <c r="D282" s="2" t="s">
        <v>598</v>
      </c>
      <c r="E282" s="2" t="s">
        <v>598</v>
      </c>
      <c r="F282" s="2" t="s">
        <v>598</v>
      </c>
      <c r="G282" s="2" t="s">
        <v>598</v>
      </c>
      <c r="H282" s="2" t="s">
        <v>598</v>
      </c>
      <c r="I282" s="2" t="s">
        <v>598</v>
      </c>
      <c r="J282" s="2" t="s">
        <v>598</v>
      </c>
      <c r="K282" s="2" t="s">
        <v>598</v>
      </c>
      <c r="L282" s="2" t="s">
        <v>598</v>
      </c>
      <c r="M282" s="2" t="s">
        <v>598</v>
      </c>
      <c r="N282" s="2" t="s">
        <v>598</v>
      </c>
      <c r="O282" s="2" t="s">
        <v>598</v>
      </c>
      <c r="P282" s="2" t="s">
        <v>598</v>
      </c>
      <c r="Q282" s="2" t="s">
        <v>598</v>
      </c>
      <c r="R282" s="2" t="s">
        <v>598</v>
      </c>
      <c r="S282" s="2" t="s">
        <v>598</v>
      </c>
      <c r="T282" s="2" t="s">
        <v>598</v>
      </c>
      <c r="U282" s="2" t="s">
        <v>598</v>
      </c>
      <c r="V282" s="2" t="s">
        <v>598</v>
      </c>
      <c r="W282" s="2" t="s">
        <v>598</v>
      </c>
      <c r="X282" s="2" t="s">
        <v>598</v>
      </c>
      <c r="Y282" s="2" t="s">
        <v>598</v>
      </c>
      <c r="Z282" s="2" t="s">
        <v>598</v>
      </c>
      <c r="AA282" s="2" t="s">
        <v>598</v>
      </c>
      <c r="AB282" s="2" t="s">
        <v>598</v>
      </c>
      <c r="AC282" s="2" t="s">
        <v>598</v>
      </c>
      <c r="AD282" s="2" t="s">
        <v>598</v>
      </c>
      <c r="AE282" s="2" t="s">
        <v>598</v>
      </c>
      <c r="AF282" s="2" t="s">
        <v>598</v>
      </c>
      <c r="AG282" s="2" t="s">
        <v>598</v>
      </c>
      <c r="AJ282" s="20">
        <f t="shared" si="20"/>
        <v>0</v>
      </c>
      <c r="AK282" s="20"/>
      <c r="AL282" s="20">
        <f t="shared" si="21"/>
        <v>0</v>
      </c>
      <c r="AM282" s="20" t="str">
        <f t="shared" si="22"/>
        <v/>
      </c>
      <c r="AN282" s="92" t="str">
        <f t="shared" si="23"/>
        <v/>
      </c>
      <c r="AQ282" s="2">
        <f t="shared" si="24"/>
        <v>0</v>
      </c>
    </row>
    <row r="283" spans="1:43" ht="15" customHeight="1" x14ac:dyDescent="0.25">
      <c r="A283" s="2" t="s">
        <v>399</v>
      </c>
      <c r="B283" s="2" t="s">
        <v>402</v>
      </c>
      <c r="C283" s="2">
        <v>2014</v>
      </c>
      <c r="D283" s="2">
        <v>195.85</v>
      </c>
      <c r="E283" s="2">
        <v>54.98</v>
      </c>
      <c r="F283" s="2" t="s">
        <v>598</v>
      </c>
      <c r="G283" s="2" t="s">
        <v>598</v>
      </c>
      <c r="H283" s="2" t="s">
        <v>598</v>
      </c>
      <c r="I283" s="2">
        <v>349.52199999999999</v>
      </c>
      <c r="J283" s="2" t="s">
        <v>598</v>
      </c>
      <c r="K283" s="2">
        <v>0.88</v>
      </c>
      <c r="L283" s="2" t="s">
        <v>598</v>
      </c>
      <c r="M283" s="2">
        <v>10.512</v>
      </c>
      <c r="N283" s="2" t="s">
        <v>598</v>
      </c>
      <c r="O283" s="2" t="s">
        <v>598</v>
      </c>
      <c r="P283" s="2" t="s">
        <v>598</v>
      </c>
      <c r="Q283" s="2" t="s">
        <v>598</v>
      </c>
      <c r="R283" s="2" t="s">
        <v>598</v>
      </c>
      <c r="S283" s="2" t="s">
        <v>598</v>
      </c>
      <c r="T283" s="2" t="s">
        <v>598</v>
      </c>
      <c r="U283" s="2">
        <v>8.58</v>
      </c>
      <c r="V283" s="2" t="s">
        <v>8</v>
      </c>
      <c r="W283" s="2" t="s">
        <v>598</v>
      </c>
      <c r="X283" s="2" t="s">
        <v>598</v>
      </c>
      <c r="Y283" s="2" t="s">
        <v>598</v>
      </c>
      <c r="Z283" s="2" t="s">
        <v>598</v>
      </c>
      <c r="AA283" s="2" t="s">
        <v>598</v>
      </c>
      <c r="AB283" s="2" t="s">
        <v>598</v>
      </c>
      <c r="AC283" s="2" t="s">
        <v>598</v>
      </c>
      <c r="AD283" s="2" t="s">
        <v>598</v>
      </c>
      <c r="AE283" s="2">
        <v>280.10000000000002</v>
      </c>
      <c r="AF283" s="2" t="s">
        <v>598</v>
      </c>
      <c r="AG283" s="2">
        <v>49.45</v>
      </c>
      <c r="AJ283" s="20">
        <f t="shared" si="20"/>
        <v>349.52199999999999</v>
      </c>
      <c r="AK283" s="20"/>
      <c r="AL283" s="20">
        <f t="shared" si="21"/>
        <v>195.85</v>
      </c>
      <c r="AM283" s="20">
        <f t="shared" si="22"/>
        <v>54.98</v>
      </c>
      <c r="AN283" s="92">
        <f t="shared" si="23"/>
        <v>0.71763723027448911</v>
      </c>
      <c r="AQ283" s="2">
        <f t="shared" si="24"/>
        <v>300.072</v>
      </c>
    </row>
    <row r="284" spans="1:43" ht="15" customHeight="1" x14ac:dyDescent="0.25">
      <c r="A284" s="2" t="s">
        <v>399</v>
      </c>
      <c r="B284" s="2" t="s">
        <v>403</v>
      </c>
      <c r="C284" s="2">
        <v>2014</v>
      </c>
      <c r="D284" s="2" t="s">
        <v>598</v>
      </c>
      <c r="E284" s="2" t="s">
        <v>598</v>
      </c>
      <c r="F284" s="2" t="s">
        <v>598</v>
      </c>
      <c r="G284" s="2" t="s">
        <v>598</v>
      </c>
      <c r="H284" s="2" t="s">
        <v>598</v>
      </c>
      <c r="I284" s="2" t="s">
        <v>598</v>
      </c>
      <c r="J284" s="2" t="s">
        <v>598</v>
      </c>
      <c r="K284" s="2" t="s">
        <v>598</v>
      </c>
      <c r="L284" s="2" t="s">
        <v>598</v>
      </c>
      <c r="M284" s="2" t="s">
        <v>598</v>
      </c>
      <c r="N284" s="2" t="s">
        <v>598</v>
      </c>
      <c r="O284" s="2" t="s">
        <v>598</v>
      </c>
      <c r="P284" s="2" t="s">
        <v>598</v>
      </c>
      <c r="Q284" s="2" t="s">
        <v>598</v>
      </c>
      <c r="R284" s="2" t="s">
        <v>598</v>
      </c>
      <c r="S284" s="2" t="s">
        <v>598</v>
      </c>
      <c r="T284" s="2" t="s">
        <v>598</v>
      </c>
      <c r="U284" s="2" t="s">
        <v>598</v>
      </c>
      <c r="V284" s="2" t="s">
        <v>598</v>
      </c>
      <c r="W284" s="2" t="s">
        <v>598</v>
      </c>
      <c r="X284" s="2" t="s">
        <v>598</v>
      </c>
      <c r="Y284" s="2" t="s">
        <v>598</v>
      </c>
      <c r="Z284" s="2" t="s">
        <v>598</v>
      </c>
      <c r="AA284" s="2" t="s">
        <v>598</v>
      </c>
      <c r="AB284" s="2" t="s">
        <v>598</v>
      </c>
      <c r="AC284" s="2" t="s">
        <v>598</v>
      </c>
      <c r="AD284" s="2" t="s">
        <v>598</v>
      </c>
      <c r="AE284" s="2" t="s">
        <v>598</v>
      </c>
      <c r="AF284" s="2" t="s">
        <v>598</v>
      </c>
      <c r="AG284" s="2" t="s">
        <v>598</v>
      </c>
      <c r="AJ284" s="20">
        <f t="shared" si="20"/>
        <v>0</v>
      </c>
      <c r="AK284" s="20"/>
      <c r="AL284" s="20">
        <f t="shared" si="21"/>
        <v>0</v>
      </c>
      <c r="AM284" s="20" t="str">
        <f t="shared" si="22"/>
        <v/>
      </c>
      <c r="AN284" s="92" t="str">
        <f t="shared" si="23"/>
        <v/>
      </c>
      <c r="AQ284" s="2">
        <f t="shared" si="24"/>
        <v>0</v>
      </c>
    </row>
    <row r="285" spans="1:43" ht="15" customHeight="1" x14ac:dyDescent="0.25">
      <c r="A285" s="2" t="s">
        <v>399</v>
      </c>
      <c r="B285" s="2" t="s">
        <v>404</v>
      </c>
      <c r="C285" s="2">
        <v>2014</v>
      </c>
      <c r="D285" s="2" t="s">
        <v>598</v>
      </c>
      <c r="E285" s="2" t="s">
        <v>598</v>
      </c>
      <c r="F285" s="2" t="s">
        <v>598</v>
      </c>
      <c r="G285" s="2" t="s">
        <v>598</v>
      </c>
      <c r="H285" s="2" t="s">
        <v>598</v>
      </c>
      <c r="I285" s="2" t="s">
        <v>598</v>
      </c>
      <c r="J285" s="2" t="s">
        <v>598</v>
      </c>
      <c r="K285" s="2" t="s">
        <v>598</v>
      </c>
      <c r="L285" s="2" t="s">
        <v>598</v>
      </c>
      <c r="M285" s="2" t="s">
        <v>598</v>
      </c>
      <c r="N285" s="2" t="s">
        <v>598</v>
      </c>
      <c r="O285" s="2" t="s">
        <v>598</v>
      </c>
      <c r="P285" s="2" t="s">
        <v>598</v>
      </c>
      <c r="Q285" s="2" t="s">
        <v>598</v>
      </c>
      <c r="R285" s="2" t="s">
        <v>598</v>
      </c>
      <c r="S285" s="2" t="s">
        <v>598</v>
      </c>
      <c r="T285" s="2" t="s">
        <v>598</v>
      </c>
      <c r="U285" s="2" t="s">
        <v>598</v>
      </c>
      <c r="V285" s="2" t="s">
        <v>598</v>
      </c>
      <c r="W285" s="2" t="s">
        <v>598</v>
      </c>
      <c r="X285" s="2" t="s">
        <v>598</v>
      </c>
      <c r="Y285" s="2" t="s">
        <v>598</v>
      </c>
      <c r="Z285" s="2" t="s">
        <v>598</v>
      </c>
      <c r="AA285" s="2" t="s">
        <v>598</v>
      </c>
      <c r="AB285" s="2" t="s">
        <v>598</v>
      </c>
      <c r="AC285" s="2" t="s">
        <v>598</v>
      </c>
      <c r="AD285" s="2" t="s">
        <v>598</v>
      </c>
      <c r="AE285" s="2" t="s">
        <v>598</v>
      </c>
      <c r="AF285" s="2" t="s">
        <v>598</v>
      </c>
      <c r="AG285" s="2" t="s">
        <v>598</v>
      </c>
      <c r="AJ285" s="20">
        <f t="shared" si="20"/>
        <v>0</v>
      </c>
      <c r="AK285" s="20"/>
      <c r="AL285" s="20">
        <f t="shared" si="21"/>
        <v>0</v>
      </c>
      <c r="AM285" s="20" t="str">
        <f t="shared" si="22"/>
        <v/>
      </c>
      <c r="AN285" s="92" t="str">
        <f t="shared" si="23"/>
        <v/>
      </c>
      <c r="AQ285" s="2">
        <f t="shared" si="24"/>
        <v>0</v>
      </c>
    </row>
    <row r="286" spans="1:43" ht="15" customHeight="1" x14ac:dyDescent="0.2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T286" s="2" t="s">
        <v>599</v>
      </c>
      <c r="U286" s="2" t="s">
        <v>599</v>
      </c>
      <c r="V286" s="2" t="s">
        <v>599</v>
      </c>
      <c r="W286" s="2" t="s">
        <v>599</v>
      </c>
      <c r="X286" s="2" t="s">
        <v>599</v>
      </c>
      <c r="Y286" s="2" t="s">
        <v>599</v>
      </c>
      <c r="Z286" s="2" t="s">
        <v>599</v>
      </c>
      <c r="AA286" s="2" t="s">
        <v>599</v>
      </c>
      <c r="AB286" s="2" t="s">
        <v>599</v>
      </c>
      <c r="AC286" s="2" t="s">
        <v>599</v>
      </c>
      <c r="AD286" s="2" t="s">
        <v>599</v>
      </c>
      <c r="AE286" s="2" t="s">
        <v>599</v>
      </c>
      <c r="AF286" s="2" t="s">
        <v>599</v>
      </c>
      <c r="AG286" s="2" t="s">
        <v>599</v>
      </c>
      <c r="AJ286" s="20">
        <f t="shared" si="20"/>
        <v>0</v>
      </c>
      <c r="AK286" s="20"/>
      <c r="AL286" s="20">
        <f t="shared" si="21"/>
        <v>0</v>
      </c>
      <c r="AM286" s="20" t="str">
        <f t="shared" si="22"/>
        <v/>
      </c>
      <c r="AN286" s="92" t="str">
        <f t="shared" si="23"/>
        <v/>
      </c>
      <c r="AQ286" s="2">
        <f t="shared" si="24"/>
        <v>0</v>
      </c>
    </row>
    <row r="287" spans="1:43" ht="15" customHeight="1" x14ac:dyDescent="0.2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T287" s="2" t="s">
        <v>599</v>
      </c>
      <c r="U287" s="2" t="s">
        <v>599</v>
      </c>
      <c r="V287" s="2" t="s">
        <v>599</v>
      </c>
      <c r="W287" s="2" t="s">
        <v>599</v>
      </c>
      <c r="X287" s="2" t="s">
        <v>599</v>
      </c>
      <c r="Y287" s="2" t="s">
        <v>599</v>
      </c>
      <c r="Z287" s="2" t="s">
        <v>599</v>
      </c>
      <c r="AA287" s="2" t="s">
        <v>599</v>
      </c>
      <c r="AB287" s="2" t="s">
        <v>599</v>
      </c>
      <c r="AC287" s="2" t="s">
        <v>599</v>
      </c>
      <c r="AD287" s="2" t="s">
        <v>599</v>
      </c>
      <c r="AE287" s="2" t="s">
        <v>599</v>
      </c>
      <c r="AF287" s="2" t="s">
        <v>599</v>
      </c>
      <c r="AG287" s="2" t="s">
        <v>599</v>
      </c>
      <c r="AJ287" s="20">
        <f t="shared" si="20"/>
        <v>0</v>
      </c>
      <c r="AK287" s="20"/>
      <c r="AL287" s="20">
        <f t="shared" si="21"/>
        <v>0</v>
      </c>
      <c r="AM287" s="20" t="str">
        <f t="shared" si="22"/>
        <v/>
      </c>
      <c r="AN287" s="92" t="str">
        <f t="shared" si="23"/>
        <v/>
      </c>
      <c r="AQ287" s="2">
        <f t="shared" si="24"/>
        <v>0</v>
      </c>
    </row>
    <row r="288" spans="1:43" ht="15" customHeight="1" x14ac:dyDescent="0.2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T288" s="2" t="s">
        <v>599</v>
      </c>
      <c r="U288" s="2" t="s">
        <v>599</v>
      </c>
      <c r="V288" s="2" t="s">
        <v>599</v>
      </c>
      <c r="W288" s="2" t="s">
        <v>599</v>
      </c>
      <c r="X288" s="2" t="s">
        <v>599</v>
      </c>
      <c r="Y288" s="2" t="s">
        <v>599</v>
      </c>
      <c r="Z288" s="2" t="s">
        <v>599</v>
      </c>
      <c r="AA288" s="2" t="s">
        <v>599</v>
      </c>
      <c r="AB288" s="2" t="s">
        <v>599</v>
      </c>
      <c r="AC288" s="2" t="s">
        <v>599</v>
      </c>
      <c r="AD288" s="2" t="s">
        <v>599</v>
      </c>
      <c r="AE288" s="2" t="s">
        <v>599</v>
      </c>
      <c r="AF288" s="2" t="s">
        <v>599</v>
      </c>
      <c r="AG288" s="2" t="s">
        <v>599</v>
      </c>
      <c r="AJ288" s="20">
        <f t="shared" si="20"/>
        <v>0</v>
      </c>
      <c r="AK288" s="20"/>
      <c r="AL288" s="20">
        <f t="shared" si="21"/>
        <v>0</v>
      </c>
      <c r="AM288" s="20" t="str">
        <f t="shared" si="22"/>
        <v/>
      </c>
      <c r="AN288" s="92" t="str">
        <f t="shared" si="23"/>
        <v/>
      </c>
      <c r="AQ288" s="2">
        <f t="shared" si="24"/>
        <v>0</v>
      </c>
    </row>
    <row r="289" spans="1:43" ht="15" customHeight="1" x14ac:dyDescent="0.2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T289" s="2" t="s">
        <v>599</v>
      </c>
      <c r="U289" s="2" t="s">
        <v>599</v>
      </c>
      <c r="V289" s="2" t="s">
        <v>599</v>
      </c>
      <c r="W289" s="2" t="s">
        <v>599</v>
      </c>
      <c r="X289" s="2" t="s">
        <v>599</v>
      </c>
      <c r="Y289" s="2" t="s">
        <v>599</v>
      </c>
      <c r="Z289" s="2" t="s">
        <v>599</v>
      </c>
      <c r="AA289" s="2" t="s">
        <v>599</v>
      </c>
      <c r="AB289" s="2" t="s">
        <v>599</v>
      </c>
      <c r="AC289" s="2" t="s">
        <v>599</v>
      </c>
      <c r="AD289" s="2" t="s">
        <v>599</v>
      </c>
      <c r="AE289" s="2" t="s">
        <v>599</v>
      </c>
      <c r="AF289" s="2" t="s">
        <v>599</v>
      </c>
      <c r="AG289" s="2" t="s">
        <v>599</v>
      </c>
      <c r="AJ289" s="20">
        <f t="shared" si="20"/>
        <v>0</v>
      </c>
      <c r="AK289" s="20"/>
      <c r="AL289" s="20">
        <f t="shared" si="21"/>
        <v>0</v>
      </c>
      <c r="AM289" s="20" t="str">
        <f t="shared" si="22"/>
        <v/>
      </c>
      <c r="AN289" s="92" t="str">
        <f t="shared" si="23"/>
        <v/>
      </c>
      <c r="AQ289" s="2">
        <f t="shared" si="24"/>
        <v>0</v>
      </c>
    </row>
    <row r="290" spans="1:43" ht="15" customHeight="1" x14ac:dyDescent="0.25">
      <c r="A290" s="2" t="s">
        <v>410</v>
      </c>
      <c r="B290" s="2" t="s">
        <v>411</v>
      </c>
      <c r="C290" s="2">
        <v>2014</v>
      </c>
      <c r="D290" s="2" t="s">
        <v>598</v>
      </c>
      <c r="E290" s="2" t="s">
        <v>598</v>
      </c>
      <c r="F290" s="2" t="s">
        <v>598</v>
      </c>
      <c r="G290" s="2" t="s">
        <v>598</v>
      </c>
      <c r="H290" s="2" t="s">
        <v>598</v>
      </c>
      <c r="I290" s="2" t="s">
        <v>598</v>
      </c>
      <c r="J290" s="2" t="s">
        <v>598</v>
      </c>
      <c r="K290" s="2" t="s">
        <v>598</v>
      </c>
      <c r="L290" s="2" t="s">
        <v>598</v>
      </c>
      <c r="M290" s="2" t="s">
        <v>598</v>
      </c>
      <c r="N290" s="2" t="s">
        <v>598</v>
      </c>
      <c r="O290" s="2" t="s">
        <v>598</v>
      </c>
      <c r="P290" s="2" t="s">
        <v>598</v>
      </c>
      <c r="Q290" s="2" t="s">
        <v>598</v>
      </c>
      <c r="R290" s="2" t="s">
        <v>598</v>
      </c>
      <c r="S290" s="2" t="s">
        <v>598</v>
      </c>
      <c r="T290" s="2" t="s">
        <v>598</v>
      </c>
      <c r="U290" s="2" t="s">
        <v>598</v>
      </c>
      <c r="V290" s="2" t="s">
        <v>598</v>
      </c>
      <c r="W290" s="2" t="s">
        <v>598</v>
      </c>
      <c r="X290" s="2" t="s">
        <v>598</v>
      </c>
      <c r="Y290" s="2" t="s">
        <v>598</v>
      </c>
      <c r="Z290" s="2" t="s">
        <v>598</v>
      </c>
      <c r="AA290" s="2" t="s">
        <v>598</v>
      </c>
      <c r="AB290" s="2" t="s">
        <v>598</v>
      </c>
      <c r="AC290" s="2" t="s">
        <v>598</v>
      </c>
      <c r="AD290" s="2" t="s">
        <v>598</v>
      </c>
      <c r="AE290" s="2" t="s">
        <v>598</v>
      </c>
      <c r="AF290" s="2" t="s">
        <v>598</v>
      </c>
      <c r="AG290" s="2" t="s">
        <v>598</v>
      </c>
      <c r="AJ290" s="20">
        <f t="shared" si="20"/>
        <v>0</v>
      </c>
      <c r="AK290" s="20"/>
      <c r="AL290" s="20">
        <f t="shared" si="21"/>
        <v>0</v>
      </c>
      <c r="AM290" s="20" t="str">
        <f t="shared" si="22"/>
        <v/>
      </c>
      <c r="AN290" s="92" t="str">
        <f t="shared" si="23"/>
        <v/>
      </c>
      <c r="AQ290" s="2">
        <f t="shared" si="24"/>
        <v>0</v>
      </c>
    </row>
    <row r="291" spans="1:43" ht="15" customHeight="1" x14ac:dyDescent="0.25">
      <c r="A291" s="2" t="s">
        <v>410</v>
      </c>
      <c r="B291" s="2" t="s">
        <v>412</v>
      </c>
      <c r="C291" s="2">
        <v>2014</v>
      </c>
      <c r="D291" s="2" t="s">
        <v>598</v>
      </c>
      <c r="E291" s="2" t="s">
        <v>598</v>
      </c>
      <c r="F291" s="2" t="s">
        <v>598</v>
      </c>
      <c r="G291" s="2" t="s">
        <v>598</v>
      </c>
      <c r="H291" s="2" t="s">
        <v>598</v>
      </c>
      <c r="I291" s="2" t="s">
        <v>598</v>
      </c>
      <c r="J291" s="2" t="s">
        <v>598</v>
      </c>
      <c r="K291" s="2" t="s">
        <v>598</v>
      </c>
      <c r="L291" s="2" t="s">
        <v>598</v>
      </c>
      <c r="M291" s="2" t="s">
        <v>598</v>
      </c>
      <c r="N291" s="2" t="s">
        <v>598</v>
      </c>
      <c r="O291" s="2" t="s">
        <v>598</v>
      </c>
      <c r="P291" s="2" t="s">
        <v>598</v>
      </c>
      <c r="Q291" s="2" t="s">
        <v>598</v>
      </c>
      <c r="R291" s="2" t="s">
        <v>598</v>
      </c>
      <c r="S291" s="2" t="s">
        <v>598</v>
      </c>
      <c r="T291" s="2" t="s">
        <v>598</v>
      </c>
      <c r="U291" s="2" t="s">
        <v>598</v>
      </c>
      <c r="V291" s="2" t="s">
        <v>598</v>
      </c>
      <c r="W291" s="2" t="s">
        <v>598</v>
      </c>
      <c r="X291" s="2" t="s">
        <v>598</v>
      </c>
      <c r="Y291" s="2" t="s">
        <v>598</v>
      </c>
      <c r="Z291" s="2" t="s">
        <v>598</v>
      </c>
      <c r="AA291" s="2" t="s">
        <v>598</v>
      </c>
      <c r="AB291" s="2" t="s">
        <v>598</v>
      </c>
      <c r="AC291" s="2" t="s">
        <v>598</v>
      </c>
      <c r="AD291" s="2" t="s">
        <v>598</v>
      </c>
      <c r="AE291" s="2" t="s">
        <v>598</v>
      </c>
      <c r="AF291" s="2" t="s">
        <v>598</v>
      </c>
      <c r="AG291" s="2" t="s">
        <v>598</v>
      </c>
      <c r="AJ291" s="20">
        <f t="shared" si="20"/>
        <v>0</v>
      </c>
      <c r="AK291" s="20"/>
      <c r="AL291" s="20">
        <f t="shared" si="21"/>
        <v>0</v>
      </c>
      <c r="AM291" s="20" t="str">
        <f t="shared" si="22"/>
        <v/>
      </c>
      <c r="AN291" s="92" t="str">
        <f t="shared" si="23"/>
        <v/>
      </c>
      <c r="AQ291" s="2">
        <f t="shared" si="24"/>
        <v>0</v>
      </c>
    </row>
    <row r="292" spans="1:43" ht="15" customHeight="1" x14ac:dyDescent="0.25">
      <c r="A292" s="2" t="s">
        <v>413</v>
      </c>
      <c r="B292" s="2" t="s">
        <v>414</v>
      </c>
      <c r="C292" s="2">
        <v>2014</v>
      </c>
      <c r="D292" s="2">
        <v>1098.7</v>
      </c>
      <c r="E292" s="2">
        <v>570</v>
      </c>
      <c r="F292" s="2">
        <v>0</v>
      </c>
      <c r="G292" s="2" t="s">
        <v>598</v>
      </c>
      <c r="H292" s="2" t="s">
        <v>598</v>
      </c>
      <c r="I292" s="2">
        <v>2307.79</v>
      </c>
      <c r="J292" s="2">
        <v>0</v>
      </c>
      <c r="K292" s="2">
        <v>3.81</v>
      </c>
      <c r="L292" s="2" t="s">
        <v>598</v>
      </c>
      <c r="M292" s="2" t="s">
        <v>598</v>
      </c>
      <c r="N292" s="2" t="s">
        <v>598</v>
      </c>
      <c r="O292" s="2" t="s">
        <v>598</v>
      </c>
      <c r="P292" s="2">
        <v>290.56</v>
      </c>
      <c r="Q292" s="2">
        <v>219.76</v>
      </c>
      <c r="R292" s="2">
        <v>150.11000000000001</v>
      </c>
      <c r="S292" s="2">
        <v>370.57</v>
      </c>
      <c r="T292" s="2">
        <v>0</v>
      </c>
      <c r="U292" s="2" t="s">
        <v>598</v>
      </c>
      <c r="V292" s="2" t="s">
        <v>8</v>
      </c>
      <c r="W292" s="2" t="s">
        <v>598</v>
      </c>
      <c r="X292" s="2">
        <v>0.06</v>
      </c>
      <c r="Y292" s="2" t="s">
        <v>598</v>
      </c>
      <c r="Z292" s="2">
        <v>835.77</v>
      </c>
      <c r="AA292" s="2" t="s">
        <v>598</v>
      </c>
      <c r="AB292" s="2" t="s">
        <v>598</v>
      </c>
      <c r="AC292" s="2" t="s">
        <v>598</v>
      </c>
      <c r="AD292" s="2">
        <v>66</v>
      </c>
      <c r="AE292" s="2">
        <v>0</v>
      </c>
      <c r="AF292" s="2" t="s">
        <v>598</v>
      </c>
      <c r="AG292" s="2">
        <v>371.15</v>
      </c>
      <c r="AJ292" s="20">
        <f t="shared" si="20"/>
        <v>2307.79</v>
      </c>
      <c r="AK292" s="20"/>
      <c r="AL292" s="20">
        <f t="shared" si="21"/>
        <v>1098.7</v>
      </c>
      <c r="AM292" s="20">
        <f t="shared" si="22"/>
        <v>570</v>
      </c>
      <c r="AN292" s="92">
        <f t="shared" si="23"/>
        <v>0.72307272325471561</v>
      </c>
      <c r="AQ292" s="2">
        <f t="shared" si="24"/>
        <v>1936.6399999999999</v>
      </c>
    </row>
    <row r="293" spans="1:43" ht="15" customHeight="1" x14ac:dyDescent="0.25">
      <c r="A293" s="2" t="s">
        <v>415</v>
      </c>
      <c r="B293" s="2" t="s">
        <v>416</v>
      </c>
      <c r="C293" s="2">
        <v>2014</v>
      </c>
      <c r="D293" s="2" t="s">
        <v>598</v>
      </c>
      <c r="E293" s="2" t="s">
        <v>598</v>
      </c>
      <c r="F293" s="2" t="s">
        <v>598</v>
      </c>
      <c r="G293" s="2" t="s">
        <v>598</v>
      </c>
      <c r="H293" s="2" t="s">
        <v>598</v>
      </c>
      <c r="I293" s="2" t="s">
        <v>598</v>
      </c>
      <c r="J293" s="2" t="s">
        <v>598</v>
      </c>
      <c r="K293" s="2" t="s">
        <v>598</v>
      </c>
      <c r="L293" s="2" t="s">
        <v>598</v>
      </c>
      <c r="M293" s="2" t="s">
        <v>598</v>
      </c>
      <c r="N293" s="2" t="s">
        <v>598</v>
      </c>
      <c r="O293" s="2" t="s">
        <v>598</v>
      </c>
      <c r="P293" s="2" t="s">
        <v>598</v>
      </c>
      <c r="Q293" s="2" t="s">
        <v>598</v>
      </c>
      <c r="R293" s="2" t="s">
        <v>598</v>
      </c>
      <c r="S293" s="2" t="s">
        <v>598</v>
      </c>
      <c r="T293" s="2" t="s">
        <v>598</v>
      </c>
      <c r="U293" s="2" t="s">
        <v>598</v>
      </c>
      <c r="V293" s="2" t="s">
        <v>598</v>
      </c>
      <c r="W293" s="2" t="s">
        <v>598</v>
      </c>
      <c r="X293" s="2" t="s">
        <v>598</v>
      </c>
      <c r="Y293" s="2" t="s">
        <v>598</v>
      </c>
      <c r="Z293" s="2" t="s">
        <v>598</v>
      </c>
      <c r="AA293" s="2" t="s">
        <v>598</v>
      </c>
      <c r="AB293" s="2" t="s">
        <v>598</v>
      </c>
      <c r="AC293" s="2" t="s">
        <v>598</v>
      </c>
      <c r="AD293" s="2" t="s">
        <v>598</v>
      </c>
      <c r="AE293" s="2" t="s">
        <v>598</v>
      </c>
      <c r="AF293" s="2" t="s">
        <v>598</v>
      </c>
      <c r="AG293" s="2" t="s">
        <v>598</v>
      </c>
      <c r="AJ293" s="20">
        <f t="shared" si="20"/>
        <v>0</v>
      </c>
      <c r="AK293" s="20"/>
      <c r="AL293" s="20">
        <f t="shared" si="21"/>
        <v>0</v>
      </c>
      <c r="AM293" s="20" t="str">
        <f t="shared" si="22"/>
        <v/>
      </c>
      <c r="AN293" s="92" t="str">
        <f t="shared" si="23"/>
        <v/>
      </c>
      <c r="AQ293" s="2">
        <f t="shared" si="24"/>
        <v>0</v>
      </c>
    </row>
    <row r="294" spans="1:43" ht="15" customHeight="1" x14ac:dyDescent="0.25">
      <c r="A294" s="2" t="s">
        <v>415</v>
      </c>
      <c r="B294" s="2" t="s">
        <v>417</v>
      </c>
      <c r="C294" s="2">
        <v>2014</v>
      </c>
      <c r="D294" s="2" t="s">
        <v>598</v>
      </c>
      <c r="E294" s="2" t="s">
        <v>598</v>
      </c>
      <c r="F294" s="2" t="s">
        <v>598</v>
      </c>
      <c r="G294" s="2" t="s">
        <v>598</v>
      </c>
      <c r="H294" s="2" t="s">
        <v>598</v>
      </c>
      <c r="I294" s="2" t="s">
        <v>598</v>
      </c>
      <c r="J294" s="2" t="s">
        <v>598</v>
      </c>
      <c r="K294" s="2" t="s">
        <v>598</v>
      </c>
      <c r="L294" s="2" t="s">
        <v>598</v>
      </c>
      <c r="M294" s="2" t="s">
        <v>598</v>
      </c>
      <c r="N294" s="2" t="s">
        <v>598</v>
      </c>
      <c r="O294" s="2" t="s">
        <v>598</v>
      </c>
      <c r="P294" s="2" t="s">
        <v>598</v>
      </c>
      <c r="Q294" s="2" t="s">
        <v>598</v>
      </c>
      <c r="R294" s="2" t="s">
        <v>598</v>
      </c>
      <c r="S294" s="2" t="s">
        <v>598</v>
      </c>
      <c r="T294" s="2" t="s">
        <v>598</v>
      </c>
      <c r="U294" s="2" t="s">
        <v>598</v>
      </c>
      <c r="V294" s="2" t="s">
        <v>598</v>
      </c>
      <c r="W294" s="2" t="s">
        <v>598</v>
      </c>
      <c r="X294" s="2" t="s">
        <v>598</v>
      </c>
      <c r="Y294" s="2" t="s">
        <v>598</v>
      </c>
      <c r="Z294" s="2" t="s">
        <v>598</v>
      </c>
      <c r="AA294" s="2" t="s">
        <v>598</v>
      </c>
      <c r="AB294" s="2" t="s">
        <v>598</v>
      </c>
      <c r="AC294" s="2" t="s">
        <v>598</v>
      </c>
      <c r="AD294" s="2" t="s">
        <v>598</v>
      </c>
      <c r="AE294" s="2" t="s">
        <v>598</v>
      </c>
      <c r="AF294" s="2" t="s">
        <v>598</v>
      </c>
      <c r="AG294" s="2" t="s">
        <v>598</v>
      </c>
      <c r="AJ294" s="20">
        <f t="shared" si="20"/>
        <v>0</v>
      </c>
      <c r="AK294" s="20"/>
      <c r="AL294" s="20">
        <f t="shared" si="21"/>
        <v>0</v>
      </c>
      <c r="AM294" s="20" t="str">
        <f t="shared" si="22"/>
        <v/>
      </c>
      <c r="AN294" s="92" t="str">
        <f t="shared" si="23"/>
        <v/>
      </c>
      <c r="AQ294" s="2">
        <f t="shared" si="24"/>
        <v>0</v>
      </c>
    </row>
    <row r="295" spans="1:43" ht="15" customHeight="1" x14ac:dyDescent="0.25">
      <c r="A295" s="2" t="s">
        <v>415</v>
      </c>
      <c r="B295" s="2" t="s">
        <v>418</v>
      </c>
      <c r="C295" s="2">
        <v>2014</v>
      </c>
      <c r="D295" s="2" t="s">
        <v>598</v>
      </c>
      <c r="E295" s="2" t="s">
        <v>598</v>
      </c>
      <c r="F295" s="2" t="s">
        <v>598</v>
      </c>
      <c r="G295" s="2" t="s">
        <v>598</v>
      </c>
      <c r="H295" s="2" t="s">
        <v>598</v>
      </c>
      <c r="I295" s="2" t="s">
        <v>598</v>
      </c>
      <c r="J295" s="2" t="s">
        <v>598</v>
      </c>
      <c r="K295" s="2" t="s">
        <v>598</v>
      </c>
      <c r="L295" s="2" t="s">
        <v>598</v>
      </c>
      <c r="M295" s="2" t="s">
        <v>598</v>
      </c>
      <c r="N295" s="2" t="s">
        <v>598</v>
      </c>
      <c r="O295" s="2" t="s">
        <v>598</v>
      </c>
      <c r="P295" s="2" t="s">
        <v>598</v>
      </c>
      <c r="Q295" s="2" t="s">
        <v>598</v>
      </c>
      <c r="R295" s="2" t="s">
        <v>598</v>
      </c>
      <c r="S295" s="2" t="s">
        <v>598</v>
      </c>
      <c r="T295" s="2" t="s">
        <v>598</v>
      </c>
      <c r="U295" s="2" t="s">
        <v>598</v>
      </c>
      <c r="V295" s="2" t="s">
        <v>598</v>
      </c>
      <c r="W295" s="2" t="s">
        <v>598</v>
      </c>
      <c r="X295" s="2" t="s">
        <v>598</v>
      </c>
      <c r="Y295" s="2" t="s">
        <v>598</v>
      </c>
      <c r="Z295" s="2" t="s">
        <v>598</v>
      </c>
      <c r="AA295" s="2" t="s">
        <v>598</v>
      </c>
      <c r="AB295" s="2" t="s">
        <v>598</v>
      </c>
      <c r="AC295" s="2" t="s">
        <v>598</v>
      </c>
      <c r="AD295" s="2" t="s">
        <v>598</v>
      </c>
      <c r="AE295" s="2" t="s">
        <v>598</v>
      </c>
      <c r="AF295" s="2" t="s">
        <v>598</v>
      </c>
      <c r="AG295" s="2" t="s">
        <v>598</v>
      </c>
      <c r="AJ295" s="20">
        <f t="shared" si="20"/>
        <v>0</v>
      </c>
      <c r="AK295" s="20"/>
      <c r="AL295" s="20">
        <f t="shared" si="21"/>
        <v>0</v>
      </c>
      <c r="AM295" s="20" t="str">
        <f t="shared" si="22"/>
        <v/>
      </c>
      <c r="AN295" s="92" t="str">
        <f t="shared" si="23"/>
        <v/>
      </c>
      <c r="AQ295" s="2">
        <f t="shared" si="24"/>
        <v>0</v>
      </c>
    </row>
    <row r="296" spans="1:43" ht="15" customHeight="1" x14ac:dyDescent="0.25">
      <c r="A296" s="2" t="s">
        <v>415</v>
      </c>
      <c r="B296" s="2" t="s">
        <v>419</v>
      </c>
      <c r="C296" s="2">
        <v>2014</v>
      </c>
      <c r="D296" s="2">
        <v>121.886</v>
      </c>
      <c r="E296" s="2">
        <v>34.762</v>
      </c>
      <c r="F296" s="2" t="s">
        <v>598</v>
      </c>
      <c r="G296" s="2" t="s">
        <v>598</v>
      </c>
      <c r="H296" s="2" t="s">
        <v>598</v>
      </c>
      <c r="I296" s="2">
        <v>193.46100000000001</v>
      </c>
      <c r="J296" s="2" t="s">
        <v>598</v>
      </c>
      <c r="K296" s="2">
        <v>0.25900000000000001</v>
      </c>
      <c r="L296" s="2" t="s">
        <v>598</v>
      </c>
      <c r="M296" s="2" t="s">
        <v>598</v>
      </c>
      <c r="N296" s="2" t="s">
        <v>598</v>
      </c>
      <c r="O296" s="2" t="s">
        <v>598</v>
      </c>
      <c r="P296" s="2" t="s">
        <v>598</v>
      </c>
      <c r="Q296" s="2" t="s">
        <v>598</v>
      </c>
      <c r="R296" s="2" t="s">
        <v>598</v>
      </c>
      <c r="S296" s="2" t="s">
        <v>598</v>
      </c>
      <c r="T296" s="2" t="s">
        <v>598</v>
      </c>
      <c r="U296" s="2">
        <v>172.45099999999999</v>
      </c>
      <c r="V296" s="2" t="s">
        <v>598</v>
      </c>
      <c r="W296" s="2" t="s">
        <v>598</v>
      </c>
      <c r="X296" s="2" t="s">
        <v>598</v>
      </c>
      <c r="Y296" s="2" t="s">
        <v>598</v>
      </c>
      <c r="Z296" s="2" t="s">
        <v>598</v>
      </c>
      <c r="AA296" s="2" t="s">
        <v>598</v>
      </c>
      <c r="AB296" s="2" t="s">
        <v>598</v>
      </c>
      <c r="AC296" s="2" t="s">
        <v>598</v>
      </c>
      <c r="AD296" s="2" t="s">
        <v>598</v>
      </c>
      <c r="AE296" s="2" t="s">
        <v>598</v>
      </c>
      <c r="AF296" s="2" t="s">
        <v>598</v>
      </c>
      <c r="AG296" s="2">
        <v>20.751000000000001</v>
      </c>
      <c r="AJ296" s="20">
        <f t="shared" si="20"/>
        <v>193.46099999999998</v>
      </c>
      <c r="AK296" s="20"/>
      <c r="AL296" s="20">
        <f t="shared" si="21"/>
        <v>121.886</v>
      </c>
      <c r="AM296" s="20">
        <f t="shared" si="22"/>
        <v>34.762</v>
      </c>
      <c r="AN296" s="92">
        <f t="shared" si="23"/>
        <v>0.80971358568393637</v>
      </c>
      <c r="AQ296" s="2">
        <f t="shared" si="24"/>
        <v>172.70999999999998</v>
      </c>
    </row>
    <row r="297" spans="1:43" ht="15" customHeight="1" x14ac:dyDescent="0.25">
      <c r="A297" s="2" t="s">
        <v>420</v>
      </c>
      <c r="B297" s="2" t="s">
        <v>421</v>
      </c>
      <c r="C297" s="2">
        <v>2014</v>
      </c>
      <c r="D297" s="2" t="s">
        <v>598</v>
      </c>
      <c r="E297" s="2" t="s">
        <v>598</v>
      </c>
      <c r="F297" s="2" t="s">
        <v>598</v>
      </c>
      <c r="G297" s="2" t="s">
        <v>598</v>
      </c>
      <c r="H297" s="2" t="s">
        <v>598</v>
      </c>
      <c r="I297" s="2" t="s">
        <v>598</v>
      </c>
      <c r="J297" s="2" t="s">
        <v>598</v>
      </c>
      <c r="K297" s="2" t="s">
        <v>598</v>
      </c>
      <c r="L297" s="2" t="s">
        <v>598</v>
      </c>
      <c r="M297" s="2" t="s">
        <v>598</v>
      </c>
      <c r="N297" s="2" t="s">
        <v>598</v>
      </c>
      <c r="O297" s="2" t="s">
        <v>598</v>
      </c>
      <c r="P297" s="2" t="s">
        <v>598</v>
      </c>
      <c r="Q297" s="2" t="s">
        <v>598</v>
      </c>
      <c r="R297" s="2" t="s">
        <v>598</v>
      </c>
      <c r="S297" s="2" t="s">
        <v>598</v>
      </c>
      <c r="T297" s="2" t="s">
        <v>598</v>
      </c>
      <c r="U297" s="2" t="s">
        <v>598</v>
      </c>
      <c r="V297" s="2" t="s">
        <v>598</v>
      </c>
      <c r="W297" s="2" t="s">
        <v>598</v>
      </c>
      <c r="X297" s="2" t="s">
        <v>598</v>
      </c>
      <c r="Y297" s="2" t="s">
        <v>598</v>
      </c>
      <c r="Z297" s="2" t="s">
        <v>598</v>
      </c>
      <c r="AA297" s="2" t="s">
        <v>598</v>
      </c>
      <c r="AB297" s="2" t="s">
        <v>598</v>
      </c>
      <c r="AC297" s="2" t="s">
        <v>598</v>
      </c>
      <c r="AD297" s="2" t="s">
        <v>598</v>
      </c>
      <c r="AE297" s="2" t="s">
        <v>598</v>
      </c>
      <c r="AF297" s="2" t="s">
        <v>598</v>
      </c>
      <c r="AG297" s="2" t="s">
        <v>598</v>
      </c>
      <c r="AJ297" s="20">
        <f t="shared" si="20"/>
        <v>0</v>
      </c>
      <c r="AK297" s="20"/>
      <c r="AL297" s="20">
        <f t="shared" si="21"/>
        <v>0</v>
      </c>
      <c r="AM297" s="20" t="str">
        <f t="shared" si="22"/>
        <v/>
      </c>
      <c r="AN297" s="92" t="str">
        <f t="shared" si="23"/>
        <v/>
      </c>
      <c r="AQ297" s="2">
        <f t="shared" si="24"/>
        <v>0</v>
      </c>
    </row>
    <row r="298" spans="1:43" ht="15" customHeight="1" x14ac:dyDescent="0.25">
      <c r="A298" s="2" t="s">
        <v>422</v>
      </c>
      <c r="B298" s="2" t="s">
        <v>423</v>
      </c>
      <c r="C298" s="2">
        <v>2014</v>
      </c>
      <c r="D298" s="2">
        <v>146.613</v>
      </c>
      <c r="E298" s="2">
        <v>26.55</v>
      </c>
      <c r="F298" s="2" t="s">
        <v>598</v>
      </c>
      <c r="G298" s="2" t="s">
        <v>598</v>
      </c>
      <c r="H298" s="2" t="s">
        <v>598</v>
      </c>
      <c r="I298" s="2">
        <v>222.83</v>
      </c>
      <c r="J298" s="2" t="s">
        <v>598</v>
      </c>
      <c r="K298" s="2" t="s">
        <v>598</v>
      </c>
      <c r="L298" s="2" t="s">
        <v>598</v>
      </c>
      <c r="M298" s="2" t="s">
        <v>598</v>
      </c>
      <c r="N298" s="2" t="s">
        <v>598</v>
      </c>
      <c r="O298" s="2" t="s">
        <v>598</v>
      </c>
      <c r="P298" s="2" t="s">
        <v>598</v>
      </c>
      <c r="Q298" s="2" t="s">
        <v>598</v>
      </c>
      <c r="R298" s="2" t="s">
        <v>598</v>
      </c>
      <c r="S298" s="2" t="s">
        <v>598</v>
      </c>
      <c r="T298" s="2" t="s">
        <v>598</v>
      </c>
      <c r="U298" s="2" t="s">
        <v>598</v>
      </c>
      <c r="V298" s="2" t="s">
        <v>598</v>
      </c>
      <c r="W298" s="2" t="s">
        <v>598</v>
      </c>
      <c r="X298" s="2" t="s">
        <v>598</v>
      </c>
      <c r="Y298" s="2" t="s">
        <v>598</v>
      </c>
      <c r="Z298" s="2">
        <v>10.109</v>
      </c>
      <c r="AA298" s="2" t="s">
        <v>598</v>
      </c>
      <c r="AB298" s="2" t="s">
        <v>598</v>
      </c>
      <c r="AC298" s="2" t="s">
        <v>598</v>
      </c>
      <c r="AD298" s="2">
        <v>0.14799999999999999</v>
      </c>
      <c r="AE298" s="2">
        <v>191.154</v>
      </c>
      <c r="AF298" s="2" t="s">
        <v>598</v>
      </c>
      <c r="AG298" s="2">
        <v>21.419</v>
      </c>
      <c r="AJ298" s="20">
        <f t="shared" si="20"/>
        <v>222.83</v>
      </c>
      <c r="AK298" s="20"/>
      <c r="AL298" s="20">
        <f t="shared" si="21"/>
        <v>146.613</v>
      </c>
      <c r="AM298" s="20">
        <f t="shared" si="22"/>
        <v>26.55</v>
      </c>
      <c r="AN298" s="92">
        <f t="shared" si="23"/>
        <v>0.77710810932100705</v>
      </c>
      <c r="AQ298" s="2">
        <f t="shared" si="24"/>
        <v>201.411</v>
      </c>
    </row>
    <row r="299" spans="1:43" ht="15" customHeight="1" x14ac:dyDescent="0.25">
      <c r="A299" s="2" t="s">
        <v>422</v>
      </c>
      <c r="B299" s="2" t="s">
        <v>424</v>
      </c>
      <c r="C299" s="2">
        <v>2014</v>
      </c>
      <c r="D299" s="2" t="s">
        <v>598</v>
      </c>
      <c r="E299" s="2" t="s">
        <v>598</v>
      </c>
      <c r="F299" s="2" t="s">
        <v>598</v>
      </c>
      <c r="G299" s="2" t="s">
        <v>598</v>
      </c>
      <c r="H299" s="2" t="s">
        <v>598</v>
      </c>
      <c r="I299" s="2" t="s">
        <v>598</v>
      </c>
      <c r="J299" s="2" t="s">
        <v>598</v>
      </c>
      <c r="K299" s="2" t="s">
        <v>598</v>
      </c>
      <c r="L299" s="2" t="s">
        <v>598</v>
      </c>
      <c r="M299" s="2" t="s">
        <v>598</v>
      </c>
      <c r="N299" s="2" t="s">
        <v>598</v>
      </c>
      <c r="O299" s="2" t="s">
        <v>598</v>
      </c>
      <c r="P299" s="2" t="s">
        <v>598</v>
      </c>
      <c r="Q299" s="2" t="s">
        <v>598</v>
      </c>
      <c r="R299" s="2" t="s">
        <v>598</v>
      </c>
      <c r="S299" s="2" t="s">
        <v>598</v>
      </c>
      <c r="T299" s="2" t="s">
        <v>598</v>
      </c>
      <c r="U299" s="2" t="s">
        <v>598</v>
      </c>
      <c r="V299" s="2" t="s">
        <v>598</v>
      </c>
      <c r="W299" s="2" t="s">
        <v>598</v>
      </c>
      <c r="X299" s="2" t="s">
        <v>598</v>
      </c>
      <c r="Y299" s="2" t="s">
        <v>598</v>
      </c>
      <c r="Z299" s="2" t="s">
        <v>598</v>
      </c>
      <c r="AA299" s="2" t="s">
        <v>598</v>
      </c>
      <c r="AB299" s="2" t="s">
        <v>598</v>
      </c>
      <c r="AC299" s="2" t="s">
        <v>598</v>
      </c>
      <c r="AD299" s="2" t="s">
        <v>598</v>
      </c>
      <c r="AE299" s="2" t="s">
        <v>598</v>
      </c>
      <c r="AF299" s="2" t="s">
        <v>598</v>
      </c>
      <c r="AG299" s="2" t="s">
        <v>598</v>
      </c>
      <c r="AJ299" s="20">
        <f t="shared" si="20"/>
        <v>0</v>
      </c>
      <c r="AK299" s="20"/>
      <c r="AL299" s="20">
        <f t="shared" si="21"/>
        <v>0</v>
      </c>
      <c r="AM299" s="20" t="str">
        <f t="shared" si="22"/>
        <v/>
      </c>
      <c r="AN299" s="92" t="str">
        <f t="shared" si="23"/>
        <v/>
      </c>
      <c r="AQ299" s="2">
        <f t="shared" si="24"/>
        <v>0</v>
      </c>
    </row>
    <row r="300" spans="1:43" ht="15" customHeight="1" x14ac:dyDescent="0.25">
      <c r="A300" s="2" t="s">
        <v>425</v>
      </c>
      <c r="B300" s="2" t="s">
        <v>426</v>
      </c>
      <c r="C300" s="2">
        <v>2014</v>
      </c>
      <c r="D300" s="2" t="s">
        <v>598</v>
      </c>
      <c r="E300" s="2" t="s">
        <v>598</v>
      </c>
      <c r="F300" s="2" t="s">
        <v>598</v>
      </c>
      <c r="G300" s="2" t="s">
        <v>598</v>
      </c>
      <c r="H300" s="2" t="s">
        <v>598</v>
      </c>
      <c r="I300" s="2" t="s">
        <v>598</v>
      </c>
      <c r="J300" s="2" t="s">
        <v>598</v>
      </c>
      <c r="K300" s="2" t="s">
        <v>598</v>
      </c>
      <c r="L300" s="2" t="s">
        <v>598</v>
      </c>
      <c r="M300" s="2" t="s">
        <v>598</v>
      </c>
      <c r="N300" s="2" t="s">
        <v>598</v>
      </c>
      <c r="O300" s="2" t="s">
        <v>598</v>
      </c>
      <c r="P300" s="2" t="s">
        <v>598</v>
      </c>
      <c r="Q300" s="2" t="s">
        <v>598</v>
      </c>
      <c r="R300" s="2" t="s">
        <v>598</v>
      </c>
      <c r="S300" s="2" t="s">
        <v>598</v>
      </c>
      <c r="T300" s="2" t="s">
        <v>598</v>
      </c>
      <c r="U300" s="2" t="s">
        <v>598</v>
      </c>
      <c r="V300" s="2" t="s">
        <v>598</v>
      </c>
      <c r="W300" s="2" t="s">
        <v>598</v>
      </c>
      <c r="X300" s="2" t="s">
        <v>598</v>
      </c>
      <c r="Y300" s="2" t="s">
        <v>598</v>
      </c>
      <c r="Z300" s="2" t="s">
        <v>598</v>
      </c>
      <c r="AA300" s="2" t="s">
        <v>598</v>
      </c>
      <c r="AB300" s="2" t="s">
        <v>598</v>
      </c>
      <c r="AC300" s="2" t="s">
        <v>598</v>
      </c>
      <c r="AD300" s="2" t="s">
        <v>598</v>
      </c>
      <c r="AE300" s="2" t="s">
        <v>598</v>
      </c>
      <c r="AF300" s="2" t="s">
        <v>598</v>
      </c>
      <c r="AG300" s="2" t="s">
        <v>598</v>
      </c>
      <c r="AJ300" s="20">
        <f t="shared" si="20"/>
        <v>0</v>
      </c>
      <c r="AK300" s="20"/>
      <c r="AL300" s="20">
        <f t="shared" si="21"/>
        <v>0</v>
      </c>
      <c r="AM300" s="20" t="str">
        <f t="shared" si="22"/>
        <v/>
      </c>
      <c r="AN300" s="92" t="str">
        <f t="shared" si="23"/>
        <v/>
      </c>
      <c r="AQ300" s="2">
        <f t="shared" si="24"/>
        <v>0</v>
      </c>
    </row>
    <row r="301" spans="1:43" ht="15" customHeight="1" x14ac:dyDescent="0.25">
      <c r="A301" s="2" t="s">
        <v>425</v>
      </c>
      <c r="B301" s="2" t="s">
        <v>427</v>
      </c>
      <c r="C301" s="2">
        <v>2014</v>
      </c>
      <c r="D301" s="2">
        <v>108.2</v>
      </c>
      <c r="E301" s="2">
        <v>25.3</v>
      </c>
      <c r="F301" s="2" t="s">
        <v>598</v>
      </c>
      <c r="G301" s="2" t="s">
        <v>598</v>
      </c>
      <c r="H301" s="2" t="s">
        <v>598</v>
      </c>
      <c r="I301" s="2">
        <v>152.38999999999999</v>
      </c>
      <c r="J301" s="2" t="s">
        <v>598</v>
      </c>
      <c r="K301" s="2">
        <v>0.17</v>
      </c>
      <c r="L301" s="2" t="s">
        <v>598</v>
      </c>
      <c r="M301" s="2" t="s">
        <v>598</v>
      </c>
      <c r="N301" s="2" t="s">
        <v>598</v>
      </c>
      <c r="O301" s="2">
        <v>0.4</v>
      </c>
      <c r="P301" s="2">
        <v>4.33</v>
      </c>
      <c r="Q301" s="2" t="s">
        <v>598</v>
      </c>
      <c r="R301" s="2">
        <v>0.63</v>
      </c>
      <c r="S301" s="2" t="s">
        <v>598</v>
      </c>
      <c r="T301" s="2" t="s">
        <v>598</v>
      </c>
      <c r="U301" s="2">
        <v>0.16</v>
      </c>
      <c r="V301" s="2" t="s">
        <v>8</v>
      </c>
      <c r="W301" s="2" t="s">
        <v>598</v>
      </c>
      <c r="X301" s="2" t="s">
        <v>598</v>
      </c>
      <c r="Y301" s="2" t="s">
        <v>598</v>
      </c>
      <c r="Z301" s="2">
        <v>146.69999999999999</v>
      </c>
      <c r="AA301" s="2" t="s">
        <v>598</v>
      </c>
      <c r="AB301" s="2">
        <v>0</v>
      </c>
      <c r="AC301" s="2" t="s">
        <v>598</v>
      </c>
      <c r="AD301" s="2" t="s">
        <v>598</v>
      </c>
      <c r="AE301" s="2" t="s">
        <v>598</v>
      </c>
      <c r="AF301" s="2" t="s">
        <v>598</v>
      </c>
      <c r="AG301" s="2" t="s">
        <v>598</v>
      </c>
      <c r="AJ301" s="20">
        <f t="shared" si="20"/>
        <v>152.38999999999999</v>
      </c>
      <c r="AK301" s="20"/>
      <c r="AL301" s="20">
        <f t="shared" si="21"/>
        <v>108.2</v>
      </c>
      <c r="AM301" s="20">
        <f t="shared" si="22"/>
        <v>25.3</v>
      </c>
      <c r="AN301" s="92">
        <f t="shared" si="23"/>
        <v>0.87604173502198313</v>
      </c>
      <c r="AQ301" s="2">
        <f t="shared" si="24"/>
        <v>152.38999999999999</v>
      </c>
    </row>
    <row r="302" spans="1:43" ht="15" customHeight="1" x14ac:dyDescent="0.25">
      <c r="A302" s="2" t="s">
        <v>425</v>
      </c>
      <c r="B302" s="2" t="s">
        <v>428</v>
      </c>
      <c r="C302" s="2">
        <v>2014</v>
      </c>
      <c r="D302" s="2" t="s">
        <v>598</v>
      </c>
      <c r="E302" s="2" t="s">
        <v>598</v>
      </c>
      <c r="F302" s="2" t="s">
        <v>598</v>
      </c>
      <c r="G302" s="2" t="s">
        <v>598</v>
      </c>
      <c r="H302" s="2" t="s">
        <v>598</v>
      </c>
      <c r="I302" s="2" t="s">
        <v>598</v>
      </c>
      <c r="J302" s="2" t="s">
        <v>598</v>
      </c>
      <c r="K302" s="2" t="s">
        <v>598</v>
      </c>
      <c r="L302" s="2" t="s">
        <v>598</v>
      </c>
      <c r="M302" s="2" t="s">
        <v>598</v>
      </c>
      <c r="N302" s="2" t="s">
        <v>598</v>
      </c>
      <c r="O302" s="2" t="s">
        <v>598</v>
      </c>
      <c r="P302" s="2" t="s">
        <v>598</v>
      </c>
      <c r="Q302" s="2" t="s">
        <v>598</v>
      </c>
      <c r="R302" s="2" t="s">
        <v>598</v>
      </c>
      <c r="S302" s="2" t="s">
        <v>598</v>
      </c>
      <c r="T302" s="2" t="s">
        <v>598</v>
      </c>
      <c r="U302" s="2" t="s">
        <v>598</v>
      </c>
      <c r="V302" s="2" t="s">
        <v>598</v>
      </c>
      <c r="W302" s="2" t="s">
        <v>598</v>
      </c>
      <c r="X302" s="2" t="s">
        <v>598</v>
      </c>
      <c r="Y302" s="2" t="s">
        <v>598</v>
      </c>
      <c r="Z302" s="2" t="s">
        <v>598</v>
      </c>
      <c r="AA302" s="2" t="s">
        <v>598</v>
      </c>
      <c r="AB302" s="2" t="s">
        <v>598</v>
      </c>
      <c r="AC302" s="2" t="s">
        <v>598</v>
      </c>
      <c r="AD302" s="2" t="s">
        <v>598</v>
      </c>
      <c r="AE302" s="2" t="s">
        <v>598</v>
      </c>
      <c r="AF302" s="2" t="s">
        <v>598</v>
      </c>
      <c r="AG302" s="2" t="s">
        <v>598</v>
      </c>
      <c r="AJ302" s="20">
        <f t="shared" si="20"/>
        <v>0</v>
      </c>
      <c r="AK302" s="20"/>
      <c r="AL302" s="20">
        <f t="shared" si="21"/>
        <v>0</v>
      </c>
      <c r="AM302" s="20" t="str">
        <f t="shared" si="22"/>
        <v/>
      </c>
      <c r="AN302" s="92" t="str">
        <f t="shared" si="23"/>
        <v/>
      </c>
      <c r="AQ302" s="2">
        <f t="shared" si="24"/>
        <v>0</v>
      </c>
    </row>
    <row r="303" spans="1:43" ht="15" customHeight="1" x14ac:dyDescent="0.25">
      <c r="A303" s="2" t="s">
        <v>425</v>
      </c>
      <c r="B303" s="2" t="s">
        <v>429</v>
      </c>
      <c r="C303" s="2">
        <v>2014</v>
      </c>
      <c r="D303" s="2">
        <v>774.7</v>
      </c>
      <c r="E303" s="2">
        <v>199.1</v>
      </c>
      <c r="F303" s="2">
        <v>28.9</v>
      </c>
      <c r="G303" s="2" t="s">
        <v>635</v>
      </c>
      <c r="H303" s="2">
        <v>114.4</v>
      </c>
      <c r="I303" s="2">
        <v>1468.614</v>
      </c>
      <c r="J303" s="2">
        <v>127.2</v>
      </c>
      <c r="K303" s="2">
        <v>9.8000000000000007</v>
      </c>
      <c r="L303" s="2" t="s">
        <v>598</v>
      </c>
      <c r="M303" s="2">
        <v>31.6</v>
      </c>
      <c r="N303" s="2" t="s">
        <v>598</v>
      </c>
      <c r="O303" s="2">
        <v>92.5</v>
      </c>
      <c r="P303" s="2">
        <v>43.6</v>
      </c>
      <c r="Q303" s="2">
        <v>20.2</v>
      </c>
      <c r="R303" s="2">
        <v>0.114</v>
      </c>
      <c r="S303" s="2" t="s">
        <v>598</v>
      </c>
      <c r="T303" s="2" t="s">
        <v>598</v>
      </c>
      <c r="U303" s="2">
        <v>44.3</v>
      </c>
      <c r="V303" s="2" t="s">
        <v>8</v>
      </c>
      <c r="W303" s="2" t="s">
        <v>598</v>
      </c>
      <c r="X303" s="2" t="s">
        <v>598</v>
      </c>
      <c r="Y303" s="2" t="s">
        <v>598</v>
      </c>
      <c r="Z303" s="2">
        <v>285.5</v>
      </c>
      <c r="AA303" s="2">
        <v>0</v>
      </c>
      <c r="AB303" s="2">
        <v>0</v>
      </c>
      <c r="AC303" s="2">
        <v>0</v>
      </c>
      <c r="AD303" s="2" t="s">
        <v>598</v>
      </c>
      <c r="AE303" s="2">
        <v>555.4</v>
      </c>
      <c r="AF303" s="2" t="s">
        <v>598</v>
      </c>
      <c r="AG303" s="2">
        <v>258.39999999999998</v>
      </c>
      <c r="AJ303" s="20">
        <f t="shared" si="20"/>
        <v>1468.614</v>
      </c>
      <c r="AK303" s="20"/>
      <c r="AL303" s="20">
        <f t="shared" si="21"/>
        <v>774.7</v>
      </c>
      <c r="AM303" s="20">
        <f t="shared" si="22"/>
        <v>199.1</v>
      </c>
      <c r="AN303" s="92">
        <f t="shared" si="23"/>
        <v>0.66307416380342288</v>
      </c>
      <c r="AQ303" s="2">
        <f t="shared" si="24"/>
        <v>1210.2139999999999</v>
      </c>
    </row>
    <row r="304" spans="1:43" ht="15" customHeight="1" x14ac:dyDescent="0.25">
      <c r="A304" s="2" t="s">
        <v>425</v>
      </c>
      <c r="B304" s="2" t="s">
        <v>430</v>
      </c>
      <c r="C304" s="2">
        <v>2014</v>
      </c>
      <c r="D304" s="2" t="s">
        <v>598</v>
      </c>
      <c r="E304" s="2" t="s">
        <v>598</v>
      </c>
      <c r="F304" s="2" t="s">
        <v>598</v>
      </c>
      <c r="G304" s="2" t="s">
        <v>598</v>
      </c>
      <c r="H304" s="2" t="s">
        <v>598</v>
      </c>
      <c r="I304" s="2" t="s">
        <v>598</v>
      </c>
      <c r="J304" s="2" t="s">
        <v>598</v>
      </c>
      <c r="K304" s="2" t="s">
        <v>598</v>
      </c>
      <c r="L304" s="2" t="s">
        <v>598</v>
      </c>
      <c r="M304" s="2" t="s">
        <v>598</v>
      </c>
      <c r="N304" s="2" t="s">
        <v>598</v>
      </c>
      <c r="O304" s="2" t="s">
        <v>598</v>
      </c>
      <c r="P304" s="2" t="s">
        <v>598</v>
      </c>
      <c r="Q304" s="2" t="s">
        <v>598</v>
      </c>
      <c r="R304" s="2" t="s">
        <v>598</v>
      </c>
      <c r="S304" s="2" t="s">
        <v>598</v>
      </c>
      <c r="T304" s="2" t="s">
        <v>598</v>
      </c>
      <c r="U304" s="2" t="s">
        <v>598</v>
      </c>
      <c r="V304" s="2" t="s">
        <v>598</v>
      </c>
      <c r="W304" s="2" t="s">
        <v>598</v>
      </c>
      <c r="X304" s="2" t="s">
        <v>598</v>
      </c>
      <c r="Y304" s="2" t="s">
        <v>598</v>
      </c>
      <c r="Z304" s="2" t="s">
        <v>598</v>
      </c>
      <c r="AA304" s="2" t="s">
        <v>598</v>
      </c>
      <c r="AB304" s="2" t="s">
        <v>598</v>
      </c>
      <c r="AC304" s="2" t="s">
        <v>598</v>
      </c>
      <c r="AD304" s="2" t="s">
        <v>598</v>
      </c>
      <c r="AE304" s="2" t="s">
        <v>598</v>
      </c>
      <c r="AF304" s="2" t="s">
        <v>598</v>
      </c>
      <c r="AG304" s="2" t="s">
        <v>598</v>
      </c>
      <c r="AJ304" s="20">
        <f t="shared" si="20"/>
        <v>0</v>
      </c>
      <c r="AK304" s="20"/>
      <c r="AL304" s="20">
        <f t="shared" si="21"/>
        <v>0</v>
      </c>
      <c r="AM304" s="20" t="str">
        <f t="shared" si="22"/>
        <v/>
      </c>
      <c r="AN304" s="92" t="str">
        <f t="shared" si="23"/>
        <v/>
      </c>
      <c r="AQ304" s="2">
        <f t="shared" si="24"/>
        <v>0</v>
      </c>
    </row>
    <row r="305" spans="1:43" ht="15" customHeight="1" x14ac:dyDescent="0.25">
      <c r="A305" s="2" t="s">
        <v>425</v>
      </c>
      <c r="B305" s="2" t="s">
        <v>431</v>
      </c>
      <c r="C305" s="2">
        <v>2014</v>
      </c>
      <c r="D305" s="2" t="s">
        <v>598</v>
      </c>
      <c r="E305" s="2" t="s">
        <v>598</v>
      </c>
      <c r="F305" s="2" t="s">
        <v>598</v>
      </c>
      <c r="G305" s="2" t="s">
        <v>598</v>
      </c>
      <c r="H305" s="2" t="s">
        <v>598</v>
      </c>
      <c r="I305" s="2" t="s">
        <v>598</v>
      </c>
      <c r="J305" s="2" t="s">
        <v>598</v>
      </c>
      <c r="K305" s="2" t="s">
        <v>598</v>
      </c>
      <c r="L305" s="2" t="s">
        <v>598</v>
      </c>
      <c r="M305" s="2" t="s">
        <v>598</v>
      </c>
      <c r="N305" s="2" t="s">
        <v>598</v>
      </c>
      <c r="O305" s="2" t="s">
        <v>598</v>
      </c>
      <c r="P305" s="2" t="s">
        <v>598</v>
      </c>
      <c r="Q305" s="2" t="s">
        <v>598</v>
      </c>
      <c r="R305" s="2" t="s">
        <v>598</v>
      </c>
      <c r="S305" s="2" t="s">
        <v>598</v>
      </c>
      <c r="T305" s="2" t="s">
        <v>598</v>
      </c>
      <c r="U305" s="2" t="s">
        <v>598</v>
      </c>
      <c r="V305" s="2" t="s">
        <v>598</v>
      </c>
      <c r="W305" s="2" t="s">
        <v>598</v>
      </c>
      <c r="X305" s="2" t="s">
        <v>598</v>
      </c>
      <c r="Y305" s="2" t="s">
        <v>598</v>
      </c>
      <c r="Z305" s="2" t="s">
        <v>598</v>
      </c>
      <c r="AA305" s="2" t="s">
        <v>598</v>
      </c>
      <c r="AB305" s="2" t="s">
        <v>598</v>
      </c>
      <c r="AC305" s="2" t="s">
        <v>598</v>
      </c>
      <c r="AD305" s="2" t="s">
        <v>598</v>
      </c>
      <c r="AE305" s="2" t="s">
        <v>598</v>
      </c>
      <c r="AF305" s="2" t="s">
        <v>598</v>
      </c>
      <c r="AG305" s="2" t="s">
        <v>598</v>
      </c>
      <c r="AJ305" s="20">
        <f t="shared" si="20"/>
        <v>0</v>
      </c>
      <c r="AK305" s="20"/>
      <c r="AL305" s="20">
        <f t="shared" si="21"/>
        <v>0</v>
      </c>
      <c r="AM305" s="20" t="str">
        <f t="shared" si="22"/>
        <v/>
      </c>
      <c r="AN305" s="92" t="str">
        <f t="shared" si="23"/>
        <v/>
      </c>
      <c r="AQ305" s="2">
        <f t="shared" si="24"/>
        <v>0</v>
      </c>
    </row>
    <row r="306" spans="1:43" ht="15" customHeight="1" x14ac:dyDescent="0.2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T306" s="2" t="s">
        <v>599</v>
      </c>
      <c r="U306" s="2" t="s">
        <v>599</v>
      </c>
      <c r="V306" s="2" t="s">
        <v>599</v>
      </c>
      <c r="W306" s="2" t="s">
        <v>599</v>
      </c>
      <c r="X306" s="2" t="s">
        <v>599</v>
      </c>
      <c r="Y306" s="2" t="s">
        <v>599</v>
      </c>
      <c r="Z306" s="2" t="s">
        <v>599</v>
      </c>
      <c r="AA306" s="2" t="s">
        <v>599</v>
      </c>
      <c r="AB306" s="2" t="s">
        <v>599</v>
      </c>
      <c r="AC306" s="2" t="s">
        <v>599</v>
      </c>
      <c r="AD306" s="2" t="s">
        <v>599</v>
      </c>
      <c r="AE306" s="2" t="s">
        <v>599</v>
      </c>
      <c r="AF306" s="2" t="s">
        <v>599</v>
      </c>
      <c r="AG306" s="2" t="s">
        <v>599</v>
      </c>
      <c r="AJ306" s="20">
        <f t="shared" si="20"/>
        <v>0</v>
      </c>
      <c r="AK306" s="20"/>
      <c r="AL306" s="20">
        <f t="shared" si="21"/>
        <v>0</v>
      </c>
      <c r="AM306" s="20" t="str">
        <f t="shared" si="22"/>
        <v/>
      </c>
      <c r="AN306" s="92" t="str">
        <f t="shared" si="23"/>
        <v/>
      </c>
      <c r="AQ306" s="2">
        <f t="shared" si="24"/>
        <v>0</v>
      </c>
    </row>
    <row r="307" spans="1:43" ht="15" customHeight="1" x14ac:dyDescent="0.2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T307" s="2" t="s">
        <v>599</v>
      </c>
      <c r="U307" s="2" t="s">
        <v>599</v>
      </c>
      <c r="V307" s="2" t="s">
        <v>599</v>
      </c>
      <c r="W307" s="2" t="s">
        <v>599</v>
      </c>
      <c r="X307" s="2" t="s">
        <v>599</v>
      </c>
      <c r="Y307" s="2" t="s">
        <v>599</v>
      </c>
      <c r="Z307" s="2" t="s">
        <v>599</v>
      </c>
      <c r="AA307" s="2" t="s">
        <v>599</v>
      </c>
      <c r="AB307" s="2" t="s">
        <v>599</v>
      </c>
      <c r="AC307" s="2" t="s">
        <v>599</v>
      </c>
      <c r="AD307" s="2" t="s">
        <v>599</v>
      </c>
      <c r="AE307" s="2" t="s">
        <v>599</v>
      </c>
      <c r="AF307" s="2" t="s">
        <v>599</v>
      </c>
      <c r="AG307" s="2" t="s">
        <v>599</v>
      </c>
      <c r="AJ307" s="20">
        <f t="shared" si="20"/>
        <v>0</v>
      </c>
      <c r="AK307" s="20"/>
      <c r="AL307" s="20">
        <f t="shared" si="21"/>
        <v>0</v>
      </c>
      <c r="AM307" s="20" t="str">
        <f t="shared" si="22"/>
        <v/>
      </c>
      <c r="AN307" s="92" t="str">
        <f t="shared" si="23"/>
        <v/>
      </c>
      <c r="AQ307" s="2">
        <f t="shared" si="24"/>
        <v>0</v>
      </c>
    </row>
    <row r="308" spans="1:43" ht="15" customHeight="1" x14ac:dyDescent="0.25">
      <c r="A308" s="2" t="s">
        <v>432</v>
      </c>
      <c r="B308" s="2" t="s">
        <v>435</v>
      </c>
      <c r="C308" s="2">
        <v>2014</v>
      </c>
      <c r="D308" s="2" t="s">
        <v>598</v>
      </c>
      <c r="E308" s="2" t="s">
        <v>598</v>
      </c>
      <c r="F308" s="2" t="s">
        <v>598</v>
      </c>
      <c r="G308" s="2" t="s">
        <v>598</v>
      </c>
      <c r="H308" s="2" t="s">
        <v>598</v>
      </c>
      <c r="I308" s="2" t="s">
        <v>598</v>
      </c>
      <c r="J308" s="2" t="s">
        <v>598</v>
      </c>
      <c r="K308" s="2" t="s">
        <v>598</v>
      </c>
      <c r="L308" s="2" t="s">
        <v>598</v>
      </c>
      <c r="M308" s="2" t="s">
        <v>598</v>
      </c>
      <c r="N308" s="2" t="s">
        <v>598</v>
      </c>
      <c r="O308" s="2" t="s">
        <v>598</v>
      </c>
      <c r="P308" s="2" t="s">
        <v>598</v>
      </c>
      <c r="Q308" s="2" t="s">
        <v>598</v>
      </c>
      <c r="R308" s="2" t="s">
        <v>598</v>
      </c>
      <c r="S308" s="2" t="s">
        <v>598</v>
      </c>
      <c r="T308" s="2" t="s">
        <v>598</v>
      </c>
      <c r="U308" s="2" t="s">
        <v>598</v>
      </c>
      <c r="V308" s="2" t="s">
        <v>598</v>
      </c>
      <c r="W308" s="2" t="s">
        <v>598</v>
      </c>
      <c r="X308" s="2" t="s">
        <v>598</v>
      </c>
      <c r="Y308" s="2" t="s">
        <v>598</v>
      </c>
      <c r="Z308" s="2" t="s">
        <v>598</v>
      </c>
      <c r="AA308" s="2" t="s">
        <v>598</v>
      </c>
      <c r="AB308" s="2" t="s">
        <v>598</v>
      </c>
      <c r="AC308" s="2" t="s">
        <v>598</v>
      </c>
      <c r="AD308" s="2" t="s">
        <v>598</v>
      </c>
      <c r="AE308" s="2" t="s">
        <v>598</v>
      </c>
      <c r="AF308" s="2" t="s">
        <v>598</v>
      </c>
      <c r="AG308" s="2" t="s">
        <v>598</v>
      </c>
      <c r="AJ308" s="20">
        <f t="shared" si="20"/>
        <v>0</v>
      </c>
      <c r="AK308" s="20"/>
      <c r="AL308" s="20">
        <f t="shared" si="21"/>
        <v>0</v>
      </c>
      <c r="AM308" s="20" t="str">
        <f t="shared" si="22"/>
        <v/>
      </c>
      <c r="AN308" s="92" t="str">
        <f t="shared" si="23"/>
        <v/>
      </c>
      <c r="AQ308" s="2">
        <f t="shared" si="24"/>
        <v>0</v>
      </c>
    </row>
    <row r="309" spans="1:43" ht="15" customHeight="1" x14ac:dyDescent="0.25">
      <c r="A309" s="2" t="s">
        <v>436</v>
      </c>
      <c r="B309" s="2" t="s">
        <v>437</v>
      </c>
      <c r="C309" s="2">
        <v>2014</v>
      </c>
      <c r="D309" s="2">
        <v>55.27</v>
      </c>
      <c r="E309" s="2">
        <v>7.44</v>
      </c>
      <c r="F309" s="2" t="s">
        <v>598</v>
      </c>
      <c r="G309" s="2" t="s">
        <v>598</v>
      </c>
      <c r="H309" s="2" t="s">
        <v>598</v>
      </c>
      <c r="I309" s="2">
        <v>70.099999999999994</v>
      </c>
      <c r="J309" s="2" t="s">
        <v>598</v>
      </c>
      <c r="K309" s="2" t="s">
        <v>598</v>
      </c>
      <c r="L309" s="2" t="s">
        <v>598</v>
      </c>
      <c r="M309" s="2" t="s">
        <v>598</v>
      </c>
      <c r="N309" s="2" t="s">
        <v>598</v>
      </c>
      <c r="O309" s="2" t="s">
        <v>598</v>
      </c>
      <c r="P309" s="2">
        <v>2.2000000000000002</v>
      </c>
      <c r="Q309" s="2" t="s">
        <v>598</v>
      </c>
      <c r="R309" s="2" t="s">
        <v>598</v>
      </c>
      <c r="S309" s="2" t="s">
        <v>598</v>
      </c>
      <c r="T309" s="2" t="s">
        <v>598</v>
      </c>
      <c r="U309" s="2" t="s">
        <v>598</v>
      </c>
      <c r="V309" s="2" t="s">
        <v>8</v>
      </c>
      <c r="W309" s="2" t="s">
        <v>598</v>
      </c>
      <c r="X309" s="2" t="s">
        <v>598</v>
      </c>
      <c r="Y309" s="2" t="s">
        <v>598</v>
      </c>
      <c r="Z309" s="2">
        <v>12.4</v>
      </c>
      <c r="AA309" s="2" t="s">
        <v>598</v>
      </c>
      <c r="AB309" s="2" t="s">
        <v>598</v>
      </c>
      <c r="AC309" s="2">
        <v>24.2</v>
      </c>
      <c r="AD309" s="2" t="s">
        <v>598</v>
      </c>
      <c r="AE309" s="2">
        <v>31.3</v>
      </c>
      <c r="AF309" s="2" t="s">
        <v>598</v>
      </c>
      <c r="AG309" s="2" t="s">
        <v>598</v>
      </c>
      <c r="AJ309" s="20">
        <f t="shared" si="20"/>
        <v>70.099999999999994</v>
      </c>
      <c r="AK309" s="20"/>
      <c r="AL309" s="20">
        <f t="shared" si="21"/>
        <v>55.27</v>
      </c>
      <c r="AM309" s="20">
        <f t="shared" si="22"/>
        <v>7.44</v>
      </c>
      <c r="AN309" s="92">
        <f t="shared" si="23"/>
        <v>0.89457917261055642</v>
      </c>
      <c r="AQ309" s="2">
        <f t="shared" si="24"/>
        <v>70.099999999999994</v>
      </c>
    </row>
    <row r="310" spans="1:43" ht="15" customHeight="1" x14ac:dyDescent="0.25">
      <c r="A310" s="2" t="s">
        <v>438</v>
      </c>
      <c r="B310" s="2" t="s">
        <v>439</v>
      </c>
      <c r="C310" s="2">
        <v>2014</v>
      </c>
      <c r="D310" s="2" t="s">
        <v>598</v>
      </c>
      <c r="E310" s="2" t="s">
        <v>598</v>
      </c>
      <c r="F310" s="2" t="s">
        <v>598</v>
      </c>
      <c r="G310" s="2" t="s">
        <v>598</v>
      </c>
      <c r="H310" s="2" t="s">
        <v>598</v>
      </c>
      <c r="I310" s="2" t="s">
        <v>598</v>
      </c>
      <c r="J310" s="2" t="s">
        <v>598</v>
      </c>
      <c r="K310" s="2" t="s">
        <v>598</v>
      </c>
      <c r="L310" s="2" t="s">
        <v>598</v>
      </c>
      <c r="M310" s="2" t="s">
        <v>598</v>
      </c>
      <c r="N310" s="2" t="s">
        <v>598</v>
      </c>
      <c r="O310" s="2" t="s">
        <v>598</v>
      </c>
      <c r="P310" s="2" t="s">
        <v>598</v>
      </c>
      <c r="Q310" s="2" t="s">
        <v>598</v>
      </c>
      <c r="R310" s="2" t="s">
        <v>598</v>
      </c>
      <c r="S310" s="2" t="s">
        <v>598</v>
      </c>
      <c r="T310" s="2" t="s">
        <v>598</v>
      </c>
      <c r="U310" s="2" t="s">
        <v>598</v>
      </c>
      <c r="V310" s="2" t="s">
        <v>598</v>
      </c>
      <c r="W310" s="2" t="s">
        <v>598</v>
      </c>
      <c r="X310" s="2" t="s">
        <v>598</v>
      </c>
      <c r="Y310" s="2" t="s">
        <v>598</v>
      </c>
      <c r="Z310" s="2" t="s">
        <v>598</v>
      </c>
      <c r="AA310" s="2" t="s">
        <v>598</v>
      </c>
      <c r="AB310" s="2" t="s">
        <v>598</v>
      </c>
      <c r="AC310" s="2" t="s">
        <v>598</v>
      </c>
      <c r="AD310" s="2" t="s">
        <v>598</v>
      </c>
      <c r="AE310" s="2" t="s">
        <v>598</v>
      </c>
      <c r="AF310" s="2" t="s">
        <v>598</v>
      </c>
      <c r="AG310" s="2" t="s">
        <v>598</v>
      </c>
      <c r="AJ310" s="20">
        <f t="shared" si="20"/>
        <v>0</v>
      </c>
      <c r="AK310" s="20"/>
      <c r="AL310" s="20">
        <f t="shared" si="21"/>
        <v>0</v>
      </c>
      <c r="AM310" s="20" t="str">
        <f t="shared" si="22"/>
        <v/>
      </c>
      <c r="AN310" s="92" t="str">
        <f t="shared" si="23"/>
        <v/>
      </c>
      <c r="AQ310" s="2">
        <f t="shared" si="24"/>
        <v>0</v>
      </c>
    </row>
    <row r="311" spans="1:43" ht="15" customHeight="1" x14ac:dyDescent="0.25">
      <c r="A311" s="2" t="s">
        <v>438</v>
      </c>
      <c r="B311" s="2" t="s">
        <v>440</v>
      </c>
      <c r="C311" s="2">
        <v>2014</v>
      </c>
      <c r="D311" s="2" t="s">
        <v>598</v>
      </c>
      <c r="E311" s="2" t="s">
        <v>598</v>
      </c>
      <c r="F311" s="2" t="s">
        <v>598</v>
      </c>
      <c r="G311" s="2" t="s">
        <v>598</v>
      </c>
      <c r="H311" s="2" t="s">
        <v>598</v>
      </c>
      <c r="I311" s="2" t="s">
        <v>598</v>
      </c>
      <c r="J311" s="2" t="s">
        <v>598</v>
      </c>
      <c r="K311" s="2" t="s">
        <v>598</v>
      </c>
      <c r="L311" s="2" t="s">
        <v>598</v>
      </c>
      <c r="M311" s="2" t="s">
        <v>598</v>
      </c>
      <c r="N311" s="2" t="s">
        <v>598</v>
      </c>
      <c r="O311" s="2" t="s">
        <v>598</v>
      </c>
      <c r="P311" s="2" t="s">
        <v>598</v>
      </c>
      <c r="Q311" s="2" t="s">
        <v>598</v>
      </c>
      <c r="R311" s="2" t="s">
        <v>598</v>
      </c>
      <c r="S311" s="2" t="s">
        <v>598</v>
      </c>
      <c r="T311" s="2" t="s">
        <v>598</v>
      </c>
      <c r="U311" s="2" t="s">
        <v>598</v>
      </c>
      <c r="V311" s="2" t="s">
        <v>598</v>
      </c>
      <c r="W311" s="2" t="s">
        <v>598</v>
      </c>
      <c r="X311" s="2" t="s">
        <v>598</v>
      </c>
      <c r="Y311" s="2" t="s">
        <v>598</v>
      </c>
      <c r="Z311" s="2" t="s">
        <v>598</v>
      </c>
      <c r="AA311" s="2" t="s">
        <v>598</v>
      </c>
      <c r="AB311" s="2" t="s">
        <v>598</v>
      </c>
      <c r="AC311" s="2" t="s">
        <v>598</v>
      </c>
      <c r="AD311" s="2" t="s">
        <v>598</v>
      </c>
      <c r="AE311" s="2" t="s">
        <v>598</v>
      </c>
      <c r="AF311" s="2" t="s">
        <v>598</v>
      </c>
      <c r="AG311" s="2" t="s">
        <v>598</v>
      </c>
      <c r="AJ311" s="20">
        <f t="shared" si="20"/>
        <v>0</v>
      </c>
      <c r="AK311" s="20"/>
      <c r="AL311" s="20">
        <f t="shared" si="21"/>
        <v>0</v>
      </c>
      <c r="AM311" s="20" t="str">
        <f t="shared" si="22"/>
        <v/>
      </c>
      <c r="AN311" s="92" t="str">
        <f t="shared" si="23"/>
        <v/>
      </c>
      <c r="AQ311" s="2">
        <f t="shared" si="24"/>
        <v>0</v>
      </c>
    </row>
    <row r="312" spans="1:43" ht="15" customHeight="1" x14ac:dyDescent="0.2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T312" s="2" t="s">
        <v>599</v>
      </c>
      <c r="U312" s="2" t="s">
        <v>599</v>
      </c>
      <c r="V312" s="2" t="s">
        <v>599</v>
      </c>
      <c r="W312" s="2" t="s">
        <v>599</v>
      </c>
      <c r="X312" s="2" t="s">
        <v>599</v>
      </c>
      <c r="Y312" s="2" t="s">
        <v>599</v>
      </c>
      <c r="Z312" s="2" t="s">
        <v>599</v>
      </c>
      <c r="AA312" s="2" t="s">
        <v>599</v>
      </c>
      <c r="AB312" s="2" t="s">
        <v>599</v>
      </c>
      <c r="AC312" s="2" t="s">
        <v>599</v>
      </c>
      <c r="AD312" s="2" t="s">
        <v>599</v>
      </c>
      <c r="AE312" s="2" t="s">
        <v>599</v>
      </c>
      <c r="AF312" s="2" t="s">
        <v>599</v>
      </c>
      <c r="AG312" s="2" t="s">
        <v>599</v>
      </c>
      <c r="AJ312" s="20">
        <f t="shared" si="20"/>
        <v>0</v>
      </c>
      <c r="AK312" s="20"/>
      <c r="AL312" s="20">
        <f t="shared" si="21"/>
        <v>0</v>
      </c>
      <c r="AM312" s="20" t="str">
        <f t="shared" si="22"/>
        <v/>
      </c>
      <c r="AN312" s="92" t="str">
        <f t="shared" si="23"/>
        <v/>
      </c>
      <c r="AQ312" s="2">
        <f t="shared" si="24"/>
        <v>0</v>
      </c>
    </row>
    <row r="313" spans="1:43" ht="15" customHeight="1" x14ac:dyDescent="0.2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T313" s="2" t="s">
        <v>599</v>
      </c>
      <c r="U313" s="2" t="s">
        <v>599</v>
      </c>
      <c r="V313" s="2" t="s">
        <v>599</v>
      </c>
      <c r="W313" s="2" t="s">
        <v>599</v>
      </c>
      <c r="X313" s="2" t="s">
        <v>599</v>
      </c>
      <c r="Y313" s="2" t="s">
        <v>599</v>
      </c>
      <c r="Z313" s="2" t="s">
        <v>599</v>
      </c>
      <c r="AA313" s="2" t="s">
        <v>599</v>
      </c>
      <c r="AB313" s="2" t="s">
        <v>599</v>
      </c>
      <c r="AC313" s="2" t="s">
        <v>599</v>
      </c>
      <c r="AD313" s="2" t="s">
        <v>599</v>
      </c>
      <c r="AE313" s="2" t="s">
        <v>599</v>
      </c>
      <c r="AF313" s="2" t="s">
        <v>599</v>
      </c>
      <c r="AG313" s="2" t="s">
        <v>599</v>
      </c>
      <c r="AJ313" s="20">
        <f t="shared" si="20"/>
        <v>0</v>
      </c>
      <c r="AK313" s="20"/>
      <c r="AL313" s="20">
        <f t="shared" si="21"/>
        <v>0</v>
      </c>
      <c r="AM313" s="20" t="str">
        <f t="shared" si="22"/>
        <v/>
      </c>
      <c r="AN313" s="92" t="str">
        <f t="shared" si="23"/>
        <v/>
      </c>
      <c r="AQ313" s="2">
        <f t="shared" si="24"/>
        <v>0</v>
      </c>
    </row>
    <row r="314" spans="1:43" ht="15" customHeight="1" x14ac:dyDescent="0.25">
      <c r="A314" s="2" t="s">
        <v>443</v>
      </c>
      <c r="B314" s="2" t="s">
        <v>444</v>
      </c>
      <c r="C314" s="2">
        <v>2014</v>
      </c>
      <c r="D314" s="2">
        <v>83.1</v>
      </c>
      <c r="E314" s="2">
        <v>9.4</v>
      </c>
      <c r="F314" s="2" t="s">
        <v>598</v>
      </c>
      <c r="G314" s="2" t="s">
        <v>598</v>
      </c>
      <c r="H314" s="2" t="s">
        <v>598</v>
      </c>
      <c r="I314" s="2">
        <v>115.7</v>
      </c>
      <c r="J314" s="2" t="s">
        <v>598</v>
      </c>
      <c r="K314" s="2" t="s">
        <v>598</v>
      </c>
      <c r="L314" s="2" t="s">
        <v>598</v>
      </c>
      <c r="M314" s="2" t="s">
        <v>598</v>
      </c>
      <c r="N314" s="2" t="s">
        <v>598</v>
      </c>
      <c r="O314" s="2" t="s">
        <v>598</v>
      </c>
      <c r="P314" s="2">
        <v>86</v>
      </c>
      <c r="Q314" s="2">
        <v>2</v>
      </c>
      <c r="R314" s="2">
        <v>10.199999999999999</v>
      </c>
      <c r="S314" s="2">
        <v>2</v>
      </c>
      <c r="T314" s="2" t="s">
        <v>598</v>
      </c>
      <c r="U314" s="2" t="s">
        <v>598</v>
      </c>
      <c r="V314" s="2" t="s">
        <v>598</v>
      </c>
      <c r="W314" s="2" t="s">
        <v>598</v>
      </c>
      <c r="X314" s="2" t="s">
        <v>598</v>
      </c>
      <c r="Y314" s="2" t="s">
        <v>598</v>
      </c>
      <c r="Z314" s="2" t="s">
        <v>598</v>
      </c>
      <c r="AA314" s="2" t="s">
        <v>598</v>
      </c>
      <c r="AB314" s="2" t="s">
        <v>598</v>
      </c>
      <c r="AC314" s="2" t="s">
        <v>598</v>
      </c>
      <c r="AD314" s="2" t="s">
        <v>598</v>
      </c>
      <c r="AE314" s="2" t="s">
        <v>598</v>
      </c>
      <c r="AF314" s="2" t="s">
        <v>598</v>
      </c>
      <c r="AG314" s="2">
        <v>15.5</v>
      </c>
      <c r="AJ314" s="20">
        <f t="shared" si="20"/>
        <v>115.7</v>
      </c>
      <c r="AK314" s="20"/>
      <c r="AL314" s="20">
        <f t="shared" si="21"/>
        <v>83.1</v>
      </c>
      <c r="AM314" s="20">
        <f t="shared" si="22"/>
        <v>9.4</v>
      </c>
      <c r="AN314" s="92">
        <f t="shared" si="23"/>
        <v>0.79948141745894552</v>
      </c>
      <c r="AQ314" s="2">
        <f t="shared" si="24"/>
        <v>100.2</v>
      </c>
    </row>
    <row r="315" spans="1:43" ht="15" customHeight="1" x14ac:dyDescent="0.25">
      <c r="A315" s="2" t="s">
        <v>445</v>
      </c>
      <c r="B315" s="2" t="s">
        <v>446</v>
      </c>
      <c r="C315" s="2">
        <v>2014</v>
      </c>
      <c r="D315" s="2" t="s">
        <v>598</v>
      </c>
      <c r="E315" s="2" t="s">
        <v>598</v>
      </c>
      <c r="F315" s="2" t="s">
        <v>598</v>
      </c>
      <c r="G315" s="2" t="s">
        <v>598</v>
      </c>
      <c r="H315" s="2" t="s">
        <v>598</v>
      </c>
      <c r="I315" s="2" t="s">
        <v>598</v>
      </c>
      <c r="J315" s="2" t="s">
        <v>598</v>
      </c>
      <c r="K315" s="2" t="s">
        <v>598</v>
      </c>
      <c r="L315" s="2" t="s">
        <v>598</v>
      </c>
      <c r="M315" s="2" t="s">
        <v>598</v>
      </c>
      <c r="N315" s="2" t="s">
        <v>598</v>
      </c>
      <c r="O315" s="2" t="s">
        <v>598</v>
      </c>
      <c r="P315" s="2" t="s">
        <v>598</v>
      </c>
      <c r="Q315" s="2" t="s">
        <v>598</v>
      </c>
      <c r="R315" s="2" t="s">
        <v>598</v>
      </c>
      <c r="S315" s="2" t="s">
        <v>598</v>
      </c>
      <c r="T315" s="2" t="s">
        <v>598</v>
      </c>
      <c r="U315" s="2" t="s">
        <v>598</v>
      </c>
      <c r="V315" s="2" t="s">
        <v>598</v>
      </c>
      <c r="W315" s="2" t="s">
        <v>598</v>
      </c>
      <c r="X315" s="2" t="s">
        <v>598</v>
      </c>
      <c r="Y315" s="2" t="s">
        <v>598</v>
      </c>
      <c r="Z315" s="2" t="s">
        <v>598</v>
      </c>
      <c r="AA315" s="2" t="s">
        <v>598</v>
      </c>
      <c r="AB315" s="2" t="s">
        <v>598</v>
      </c>
      <c r="AC315" s="2" t="s">
        <v>598</v>
      </c>
      <c r="AD315" s="2" t="s">
        <v>598</v>
      </c>
      <c r="AE315" s="2" t="s">
        <v>598</v>
      </c>
      <c r="AF315" s="2" t="s">
        <v>598</v>
      </c>
      <c r="AG315" s="2" t="s">
        <v>598</v>
      </c>
      <c r="AJ315" s="20">
        <f t="shared" si="20"/>
        <v>0</v>
      </c>
      <c r="AK315" s="20"/>
      <c r="AL315" s="20">
        <f t="shared" si="21"/>
        <v>0</v>
      </c>
      <c r="AM315" s="20" t="str">
        <f t="shared" si="22"/>
        <v/>
      </c>
      <c r="AN315" s="92" t="str">
        <f t="shared" si="23"/>
        <v/>
      </c>
      <c r="AQ315" s="2">
        <f t="shared" si="24"/>
        <v>0</v>
      </c>
    </row>
    <row r="316" spans="1:43" ht="15" customHeight="1" x14ac:dyDescent="0.25">
      <c r="A316" s="2" t="s">
        <v>447</v>
      </c>
      <c r="B316" s="2" t="s">
        <v>448</v>
      </c>
      <c r="C316" s="2">
        <v>2014</v>
      </c>
      <c r="D316" s="2">
        <v>101.6</v>
      </c>
      <c r="E316" s="2">
        <v>21</v>
      </c>
      <c r="F316" s="2" t="s">
        <v>598</v>
      </c>
      <c r="G316" s="2" t="s">
        <v>598</v>
      </c>
      <c r="H316" s="2" t="s">
        <v>598</v>
      </c>
      <c r="I316" s="2">
        <v>170.7</v>
      </c>
      <c r="J316" s="2" t="s">
        <v>598</v>
      </c>
      <c r="K316" s="2" t="s">
        <v>598</v>
      </c>
      <c r="L316" s="2" t="s">
        <v>598</v>
      </c>
      <c r="M316" s="2" t="s">
        <v>598</v>
      </c>
      <c r="N316" s="2" t="s">
        <v>598</v>
      </c>
      <c r="O316" s="2" t="s">
        <v>598</v>
      </c>
      <c r="P316" s="2">
        <v>145.9</v>
      </c>
      <c r="Q316" s="2" t="s">
        <v>598</v>
      </c>
      <c r="R316" s="2" t="s">
        <v>598</v>
      </c>
      <c r="S316" s="2" t="s">
        <v>598</v>
      </c>
      <c r="T316" s="2" t="s">
        <v>598</v>
      </c>
      <c r="U316" s="2" t="s">
        <v>598</v>
      </c>
      <c r="V316" s="2" t="s">
        <v>8</v>
      </c>
      <c r="W316" s="2" t="s">
        <v>598</v>
      </c>
      <c r="X316" s="2" t="s">
        <v>598</v>
      </c>
      <c r="Y316" s="2" t="s">
        <v>598</v>
      </c>
      <c r="Z316" s="2" t="s">
        <v>598</v>
      </c>
      <c r="AA316" s="2" t="s">
        <v>598</v>
      </c>
      <c r="AB316" s="2" t="s">
        <v>598</v>
      </c>
      <c r="AC316" s="2" t="s">
        <v>598</v>
      </c>
      <c r="AD316" s="2" t="s">
        <v>598</v>
      </c>
      <c r="AE316" s="2" t="s">
        <v>598</v>
      </c>
      <c r="AF316" s="2" t="s">
        <v>598</v>
      </c>
      <c r="AG316" s="2">
        <v>24.8</v>
      </c>
      <c r="AJ316" s="20">
        <f t="shared" si="20"/>
        <v>170.70000000000002</v>
      </c>
      <c r="AK316" s="20"/>
      <c r="AL316" s="20">
        <f t="shared" si="21"/>
        <v>101.6</v>
      </c>
      <c r="AM316" s="20">
        <f t="shared" si="22"/>
        <v>21</v>
      </c>
      <c r="AN316" s="92">
        <f t="shared" si="23"/>
        <v>0.71821909783245452</v>
      </c>
      <c r="AQ316" s="2">
        <f t="shared" si="24"/>
        <v>145.9</v>
      </c>
    </row>
    <row r="317" spans="1:43" ht="15" customHeight="1" x14ac:dyDescent="0.2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T317" s="2" t="s">
        <v>599</v>
      </c>
      <c r="U317" s="2" t="s">
        <v>599</v>
      </c>
      <c r="V317" s="2" t="s">
        <v>599</v>
      </c>
      <c r="W317" s="2" t="s">
        <v>599</v>
      </c>
      <c r="X317" s="2" t="s">
        <v>599</v>
      </c>
      <c r="Y317" s="2" t="s">
        <v>599</v>
      </c>
      <c r="Z317" s="2" t="s">
        <v>599</v>
      </c>
      <c r="AA317" s="2" t="s">
        <v>599</v>
      </c>
      <c r="AB317" s="2" t="s">
        <v>599</v>
      </c>
      <c r="AC317" s="2" t="s">
        <v>599</v>
      </c>
      <c r="AD317" s="2" t="s">
        <v>599</v>
      </c>
      <c r="AE317" s="2" t="s">
        <v>599</v>
      </c>
      <c r="AF317" s="2" t="s">
        <v>599</v>
      </c>
      <c r="AG317" s="2" t="s">
        <v>599</v>
      </c>
      <c r="AJ317" s="20">
        <f t="shared" si="20"/>
        <v>0</v>
      </c>
      <c r="AK317" s="20"/>
      <c r="AL317" s="20">
        <f t="shared" si="21"/>
        <v>0</v>
      </c>
      <c r="AM317" s="20" t="str">
        <f t="shared" si="22"/>
        <v/>
      </c>
      <c r="AN317" s="92" t="str">
        <f t="shared" si="23"/>
        <v/>
      </c>
      <c r="AQ317" s="2">
        <f t="shared" si="24"/>
        <v>0</v>
      </c>
    </row>
    <row r="318" spans="1:43" ht="15" customHeight="1" x14ac:dyDescent="0.25">
      <c r="A318" s="2" t="s">
        <v>449</v>
      </c>
      <c r="B318" s="2" t="s">
        <v>450</v>
      </c>
      <c r="C318" s="2">
        <v>2014</v>
      </c>
      <c r="D318" s="2" t="s">
        <v>598</v>
      </c>
      <c r="E318" s="2" t="s">
        <v>598</v>
      </c>
      <c r="F318" s="2" t="s">
        <v>598</v>
      </c>
      <c r="G318" s="2" t="s">
        <v>598</v>
      </c>
      <c r="H318" s="2" t="s">
        <v>598</v>
      </c>
      <c r="I318" s="2" t="s">
        <v>598</v>
      </c>
      <c r="J318" s="2" t="s">
        <v>598</v>
      </c>
      <c r="K318" s="2" t="s">
        <v>598</v>
      </c>
      <c r="L318" s="2" t="s">
        <v>598</v>
      </c>
      <c r="M318" s="2" t="s">
        <v>598</v>
      </c>
      <c r="N318" s="2" t="s">
        <v>598</v>
      </c>
      <c r="O318" s="2" t="s">
        <v>598</v>
      </c>
      <c r="P318" s="2" t="s">
        <v>598</v>
      </c>
      <c r="Q318" s="2" t="s">
        <v>598</v>
      </c>
      <c r="R318" s="2" t="s">
        <v>598</v>
      </c>
      <c r="S318" s="2" t="s">
        <v>598</v>
      </c>
      <c r="T318" s="2" t="s">
        <v>598</v>
      </c>
      <c r="U318" s="2" t="s">
        <v>598</v>
      </c>
      <c r="V318" s="2" t="s">
        <v>598</v>
      </c>
      <c r="W318" s="2" t="s">
        <v>598</v>
      </c>
      <c r="X318" s="2" t="s">
        <v>598</v>
      </c>
      <c r="Y318" s="2" t="s">
        <v>598</v>
      </c>
      <c r="Z318" s="2" t="s">
        <v>598</v>
      </c>
      <c r="AA318" s="2" t="s">
        <v>598</v>
      </c>
      <c r="AB318" s="2" t="s">
        <v>598</v>
      </c>
      <c r="AC318" s="2" t="s">
        <v>598</v>
      </c>
      <c r="AD318" s="2" t="s">
        <v>598</v>
      </c>
      <c r="AE318" s="2" t="s">
        <v>598</v>
      </c>
      <c r="AF318" s="2" t="s">
        <v>598</v>
      </c>
      <c r="AG318" s="2" t="s">
        <v>598</v>
      </c>
      <c r="AJ318" s="20">
        <f t="shared" si="20"/>
        <v>0</v>
      </c>
      <c r="AK318" s="20"/>
      <c r="AL318" s="20">
        <f t="shared" si="21"/>
        <v>0</v>
      </c>
      <c r="AM318" s="20" t="str">
        <f t="shared" si="22"/>
        <v/>
      </c>
      <c r="AN318" s="92" t="str">
        <f t="shared" si="23"/>
        <v/>
      </c>
      <c r="AQ318" s="2">
        <f t="shared" si="24"/>
        <v>0</v>
      </c>
    </row>
    <row r="319" spans="1:43" ht="15" customHeight="1" x14ac:dyDescent="0.25">
      <c r="A319" s="2" t="s">
        <v>449</v>
      </c>
      <c r="B319" s="2" t="s">
        <v>451</v>
      </c>
      <c r="C319" s="2">
        <v>2014</v>
      </c>
      <c r="D319" s="2" t="s">
        <v>598</v>
      </c>
      <c r="E319" s="2" t="s">
        <v>598</v>
      </c>
      <c r="F319" s="2" t="s">
        <v>598</v>
      </c>
      <c r="G319" s="2" t="s">
        <v>598</v>
      </c>
      <c r="H319" s="2" t="s">
        <v>598</v>
      </c>
      <c r="I319" s="2" t="s">
        <v>598</v>
      </c>
      <c r="J319" s="2" t="s">
        <v>598</v>
      </c>
      <c r="K319" s="2" t="s">
        <v>598</v>
      </c>
      <c r="L319" s="2" t="s">
        <v>598</v>
      </c>
      <c r="M319" s="2" t="s">
        <v>598</v>
      </c>
      <c r="N319" s="2" t="s">
        <v>598</v>
      </c>
      <c r="O319" s="2" t="s">
        <v>598</v>
      </c>
      <c r="P319" s="2" t="s">
        <v>598</v>
      </c>
      <c r="Q319" s="2" t="s">
        <v>598</v>
      </c>
      <c r="R319" s="2" t="s">
        <v>598</v>
      </c>
      <c r="S319" s="2" t="s">
        <v>598</v>
      </c>
      <c r="T319" s="2" t="s">
        <v>598</v>
      </c>
      <c r="U319" s="2" t="s">
        <v>598</v>
      </c>
      <c r="V319" s="2" t="s">
        <v>598</v>
      </c>
      <c r="W319" s="2" t="s">
        <v>598</v>
      </c>
      <c r="X319" s="2" t="s">
        <v>598</v>
      </c>
      <c r="Y319" s="2" t="s">
        <v>598</v>
      </c>
      <c r="Z319" s="2" t="s">
        <v>598</v>
      </c>
      <c r="AA319" s="2" t="s">
        <v>598</v>
      </c>
      <c r="AB319" s="2" t="s">
        <v>598</v>
      </c>
      <c r="AC319" s="2" t="s">
        <v>598</v>
      </c>
      <c r="AD319" s="2" t="s">
        <v>598</v>
      </c>
      <c r="AE319" s="2" t="s">
        <v>598</v>
      </c>
      <c r="AF319" s="2" t="s">
        <v>598</v>
      </c>
      <c r="AG319" s="2" t="s">
        <v>598</v>
      </c>
      <c r="AJ319" s="20">
        <f t="shared" si="20"/>
        <v>0</v>
      </c>
      <c r="AK319" s="20"/>
      <c r="AL319" s="20">
        <f t="shared" si="21"/>
        <v>0</v>
      </c>
      <c r="AM319" s="20" t="str">
        <f t="shared" si="22"/>
        <v/>
      </c>
      <c r="AN319" s="92" t="str">
        <f t="shared" si="23"/>
        <v/>
      </c>
      <c r="AQ319" s="2">
        <f t="shared" si="24"/>
        <v>0</v>
      </c>
    </row>
    <row r="320" spans="1:43" ht="15" customHeight="1" x14ac:dyDescent="0.25">
      <c r="A320" s="2" t="s">
        <v>449</v>
      </c>
      <c r="B320" s="2" t="s">
        <v>452</v>
      </c>
      <c r="C320" s="2">
        <v>2014</v>
      </c>
      <c r="D320" s="2">
        <v>164.44300000000001</v>
      </c>
      <c r="E320" s="2">
        <v>59.01</v>
      </c>
      <c r="F320" s="2" t="s">
        <v>598</v>
      </c>
      <c r="G320" s="2" t="s">
        <v>598</v>
      </c>
      <c r="H320" s="2" t="s">
        <v>598</v>
      </c>
      <c r="I320" s="2">
        <v>374.00799999999998</v>
      </c>
      <c r="J320" s="2" t="s">
        <v>598</v>
      </c>
      <c r="K320" s="2" t="s">
        <v>598</v>
      </c>
      <c r="L320" s="2" t="s">
        <v>598</v>
      </c>
      <c r="M320" s="2" t="s">
        <v>598</v>
      </c>
      <c r="N320" s="2" t="s">
        <v>598</v>
      </c>
      <c r="O320" s="2" t="s">
        <v>598</v>
      </c>
      <c r="P320" s="2" t="s">
        <v>598</v>
      </c>
      <c r="Q320" s="2" t="s">
        <v>598</v>
      </c>
      <c r="R320" s="2" t="s">
        <v>598</v>
      </c>
      <c r="S320" s="2" t="s">
        <v>598</v>
      </c>
      <c r="T320" s="2" t="s">
        <v>598</v>
      </c>
      <c r="U320" s="2" t="s">
        <v>598</v>
      </c>
      <c r="V320" s="2" t="s">
        <v>598</v>
      </c>
      <c r="W320" s="2" t="s">
        <v>598</v>
      </c>
      <c r="X320" s="2" t="s">
        <v>598</v>
      </c>
      <c r="Y320" s="2" t="s">
        <v>598</v>
      </c>
      <c r="Z320" s="2">
        <v>14.5</v>
      </c>
      <c r="AA320" s="2" t="s">
        <v>598</v>
      </c>
      <c r="AB320" s="2" t="s">
        <v>598</v>
      </c>
      <c r="AC320" s="2">
        <v>1.97</v>
      </c>
      <c r="AD320" s="2" t="s">
        <v>598</v>
      </c>
      <c r="AE320" s="2">
        <v>324.93799999999999</v>
      </c>
      <c r="AF320" s="2" t="s">
        <v>598</v>
      </c>
      <c r="AG320" s="2">
        <v>32.6</v>
      </c>
      <c r="AJ320" s="20">
        <f t="shared" si="20"/>
        <v>374.00800000000004</v>
      </c>
      <c r="AK320" s="20"/>
      <c r="AL320" s="20">
        <f t="shared" si="21"/>
        <v>164.44300000000001</v>
      </c>
      <c r="AM320" s="20">
        <f t="shared" si="22"/>
        <v>59.01</v>
      </c>
      <c r="AN320" s="92">
        <f t="shared" si="23"/>
        <v>0.59745513464952615</v>
      </c>
      <c r="AQ320" s="2">
        <f t="shared" si="24"/>
        <v>341.40800000000002</v>
      </c>
    </row>
    <row r="321" spans="1:43" ht="15" customHeight="1" x14ac:dyDescent="0.25">
      <c r="A321" s="2" t="s">
        <v>453</v>
      </c>
      <c r="B321" s="2" t="s">
        <v>454</v>
      </c>
      <c r="C321" s="2">
        <v>2014</v>
      </c>
      <c r="D321" s="2" t="s">
        <v>598</v>
      </c>
      <c r="E321" s="2" t="s">
        <v>598</v>
      </c>
      <c r="F321" s="2" t="s">
        <v>598</v>
      </c>
      <c r="G321" s="2" t="s">
        <v>598</v>
      </c>
      <c r="H321" s="2" t="s">
        <v>598</v>
      </c>
      <c r="I321" s="2" t="s">
        <v>598</v>
      </c>
      <c r="J321" s="2" t="s">
        <v>598</v>
      </c>
      <c r="K321" s="2" t="s">
        <v>598</v>
      </c>
      <c r="L321" s="2" t="s">
        <v>598</v>
      </c>
      <c r="M321" s="2" t="s">
        <v>598</v>
      </c>
      <c r="N321" s="2" t="s">
        <v>598</v>
      </c>
      <c r="O321" s="2" t="s">
        <v>598</v>
      </c>
      <c r="P321" s="2" t="s">
        <v>598</v>
      </c>
      <c r="Q321" s="2" t="s">
        <v>598</v>
      </c>
      <c r="R321" s="2" t="s">
        <v>598</v>
      </c>
      <c r="S321" s="2" t="s">
        <v>598</v>
      </c>
      <c r="T321" s="2" t="s">
        <v>598</v>
      </c>
      <c r="U321" s="2" t="s">
        <v>598</v>
      </c>
      <c r="V321" s="2" t="s">
        <v>598</v>
      </c>
      <c r="W321" s="2" t="s">
        <v>598</v>
      </c>
      <c r="X321" s="2" t="s">
        <v>598</v>
      </c>
      <c r="Y321" s="2" t="s">
        <v>598</v>
      </c>
      <c r="Z321" s="2" t="s">
        <v>598</v>
      </c>
      <c r="AA321" s="2" t="s">
        <v>598</v>
      </c>
      <c r="AB321" s="2" t="s">
        <v>598</v>
      </c>
      <c r="AC321" s="2" t="s">
        <v>598</v>
      </c>
      <c r="AD321" s="2" t="s">
        <v>598</v>
      </c>
      <c r="AE321" s="2" t="s">
        <v>598</v>
      </c>
      <c r="AF321" s="2" t="s">
        <v>598</v>
      </c>
      <c r="AG321" s="2" t="s">
        <v>598</v>
      </c>
      <c r="AJ321" s="20">
        <f t="shared" si="20"/>
        <v>0</v>
      </c>
      <c r="AK321" s="20"/>
      <c r="AL321" s="20">
        <f t="shared" si="21"/>
        <v>0</v>
      </c>
      <c r="AM321" s="20" t="str">
        <f t="shared" si="22"/>
        <v/>
      </c>
      <c r="AN321" s="92" t="str">
        <f t="shared" si="23"/>
        <v/>
      </c>
      <c r="AQ321" s="2">
        <f t="shared" si="24"/>
        <v>0</v>
      </c>
    </row>
    <row r="322" spans="1:43" ht="15" customHeight="1" x14ac:dyDescent="0.25">
      <c r="A322" s="2" t="s">
        <v>453</v>
      </c>
      <c r="B322" s="2" t="s">
        <v>455</v>
      </c>
      <c r="C322" s="2">
        <v>2014</v>
      </c>
      <c r="D322" s="2" t="s">
        <v>598</v>
      </c>
      <c r="E322" s="2" t="s">
        <v>598</v>
      </c>
      <c r="F322" s="2" t="s">
        <v>598</v>
      </c>
      <c r="G322" s="2" t="s">
        <v>598</v>
      </c>
      <c r="H322" s="2" t="s">
        <v>598</v>
      </c>
      <c r="I322" s="2" t="s">
        <v>598</v>
      </c>
      <c r="J322" s="2" t="s">
        <v>598</v>
      </c>
      <c r="K322" s="2" t="s">
        <v>598</v>
      </c>
      <c r="L322" s="2" t="s">
        <v>598</v>
      </c>
      <c r="M322" s="2" t="s">
        <v>598</v>
      </c>
      <c r="N322" s="2" t="s">
        <v>598</v>
      </c>
      <c r="O322" s="2" t="s">
        <v>598</v>
      </c>
      <c r="P322" s="2" t="s">
        <v>598</v>
      </c>
      <c r="Q322" s="2" t="s">
        <v>598</v>
      </c>
      <c r="R322" s="2" t="s">
        <v>598</v>
      </c>
      <c r="S322" s="2" t="s">
        <v>598</v>
      </c>
      <c r="T322" s="2" t="s">
        <v>598</v>
      </c>
      <c r="U322" s="2" t="s">
        <v>598</v>
      </c>
      <c r="V322" s="2" t="s">
        <v>598</v>
      </c>
      <c r="W322" s="2" t="s">
        <v>598</v>
      </c>
      <c r="X322" s="2" t="s">
        <v>598</v>
      </c>
      <c r="Y322" s="2" t="s">
        <v>598</v>
      </c>
      <c r="Z322" s="2" t="s">
        <v>598</v>
      </c>
      <c r="AA322" s="2" t="s">
        <v>598</v>
      </c>
      <c r="AB322" s="2" t="s">
        <v>598</v>
      </c>
      <c r="AC322" s="2" t="s">
        <v>598</v>
      </c>
      <c r="AD322" s="2" t="s">
        <v>598</v>
      </c>
      <c r="AE322" s="2" t="s">
        <v>598</v>
      </c>
      <c r="AF322" s="2" t="s">
        <v>598</v>
      </c>
      <c r="AG322" s="2" t="s">
        <v>598</v>
      </c>
      <c r="AJ322" s="20">
        <f t="shared" si="20"/>
        <v>0</v>
      </c>
      <c r="AK322" s="20"/>
      <c r="AL322" s="20">
        <f t="shared" si="21"/>
        <v>0</v>
      </c>
      <c r="AM322" s="20" t="str">
        <f t="shared" si="22"/>
        <v/>
      </c>
      <c r="AN322" s="92" t="str">
        <f t="shared" si="23"/>
        <v/>
      </c>
      <c r="AQ322" s="2">
        <f t="shared" si="24"/>
        <v>0</v>
      </c>
    </row>
    <row r="323" spans="1:43" ht="15" customHeight="1" x14ac:dyDescent="0.25">
      <c r="A323" s="2" t="s">
        <v>453</v>
      </c>
      <c r="B323" s="2" t="s">
        <v>456</v>
      </c>
      <c r="C323" s="2">
        <v>2014</v>
      </c>
      <c r="D323" s="2" t="s">
        <v>598</v>
      </c>
      <c r="E323" s="2" t="s">
        <v>598</v>
      </c>
      <c r="F323" s="2" t="s">
        <v>598</v>
      </c>
      <c r="G323" s="2" t="s">
        <v>598</v>
      </c>
      <c r="H323" s="2" t="s">
        <v>598</v>
      </c>
      <c r="I323" s="2" t="s">
        <v>598</v>
      </c>
      <c r="J323" s="2" t="s">
        <v>598</v>
      </c>
      <c r="K323" s="2" t="s">
        <v>598</v>
      </c>
      <c r="L323" s="2" t="s">
        <v>598</v>
      </c>
      <c r="M323" s="2" t="s">
        <v>598</v>
      </c>
      <c r="N323" s="2" t="s">
        <v>598</v>
      </c>
      <c r="O323" s="2" t="s">
        <v>598</v>
      </c>
      <c r="P323" s="2" t="s">
        <v>598</v>
      </c>
      <c r="Q323" s="2" t="s">
        <v>598</v>
      </c>
      <c r="R323" s="2" t="s">
        <v>598</v>
      </c>
      <c r="S323" s="2" t="s">
        <v>598</v>
      </c>
      <c r="T323" s="2" t="s">
        <v>598</v>
      </c>
      <c r="U323" s="2" t="s">
        <v>598</v>
      </c>
      <c r="V323" s="2" t="s">
        <v>598</v>
      </c>
      <c r="W323" s="2" t="s">
        <v>598</v>
      </c>
      <c r="X323" s="2" t="s">
        <v>598</v>
      </c>
      <c r="Y323" s="2" t="s">
        <v>598</v>
      </c>
      <c r="Z323" s="2" t="s">
        <v>598</v>
      </c>
      <c r="AA323" s="2" t="s">
        <v>598</v>
      </c>
      <c r="AB323" s="2" t="s">
        <v>598</v>
      </c>
      <c r="AC323" s="2" t="s">
        <v>598</v>
      </c>
      <c r="AD323" s="2" t="s">
        <v>598</v>
      </c>
      <c r="AE323" s="2" t="s">
        <v>598</v>
      </c>
      <c r="AF323" s="2" t="s">
        <v>598</v>
      </c>
      <c r="AG323" s="2" t="s">
        <v>598</v>
      </c>
      <c r="AJ323" s="20">
        <f t="shared" ref="AJ323:AJ386" si="25">SUMPRODUCT(J323:AG323)</f>
        <v>0</v>
      </c>
      <c r="AK323" s="20"/>
      <c r="AL323" s="20">
        <f t="shared" ref="AL323:AL386" si="26">IFERROR(D323/1,0)</f>
        <v>0</v>
      </c>
      <c r="AM323" s="20" t="str">
        <f t="shared" ref="AM323:AM386" si="27">IFERROR(E323/1,"")</f>
        <v/>
      </c>
      <c r="AN323" s="92" t="str">
        <f t="shared" ref="AN323:AN386" si="28">IFERROR((AL323+AM323)/AJ323,"")</f>
        <v/>
      </c>
      <c r="AQ323" s="2">
        <f t="shared" ref="AQ323:AQ386" si="29">AJ323-IFERROR(AG323/1,0)</f>
        <v>0</v>
      </c>
    </row>
    <row r="324" spans="1:43" ht="15" customHeight="1" x14ac:dyDescent="0.25">
      <c r="A324" s="2" t="s">
        <v>457</v>
      </c>
      <c r="B324" s="2" t="s">
        <v>458</v>
      </c>
      <c r="C324" s="2">
        <v>2014</v>
      </c>
      <c r="D324" s="2" t="s">
        <v>598</v>
      </c>
      <c r="E324" s="2" t="s">
        <v>598</v>
      </c>
      <c r="F324" s="2" t="s">
        <v>598</v>
      </c>
      <c r="G324" s="2" t="s">
        <v>598</v>
      </c>
      <c r="H324" s="2" t="s">
        <v>598</v>
      </c>
      <c r="I324" s="2" t="s">
        <v>598</v>
      </c>
      <c r="J324" s="2" t="s">
        <v>598</v>
      </c>
      <c r="K324" s="2" t="s">
        <v>598</v>
      </c>
      <c r="L324" s="2" t="s">
        <v>598</v>
      </c>
      <c r="M324" s="2" t="s">
        <v>598</v>
      </c>
      <c r="N324" s="2" t="s">
        <v>598</v>
      </c>
      <c r="O324" s="2" t="s">
        <v>598</v>
      </c>
      <c r="P324" s="2" t="s">
        <v>598</v>
      </c>
      <c r="Q324" s="2" t="s">
        <v>598</v>
      </c>
      <c r="R324" s="2" t="s">
        <v>598</v>
      </c>
      <c r="S324" s="2" t="s">
        <v>598</v>
      </c>
      <c r="T324" s="2" t="s">
        <v>598</v>
      </c>
      <c r="U324" s="2" t="s">
        <v>598</v>
      </c>
      <c r="V324" s="2" t="s">
        <v>598</v>
      </c>
      <c r="W324" s="2" t="s">
        <v>598</v>
      </c>
      <c r="X324" s="2" t="s">
        <v>598</v>
      </c>
      <c r="Y324" s="2" t="s">
        <v>598</v>
      </c>
      <c r="Z324" s="2" t="s">
        <v>598</v>
      </c>
      <c r="AA324" s="2" t="s">
        <v>598</v>
      </c>
      <c r="AB324" s="2" t="s">
        <v>598</v>
      </c>
      <c r="AC324" s="2" t="s">
        <v>598</v>
      </c>
      <c r="AD324" s="2" t="s">
        <v>598</v>
      </c>
      <c r="AE324" s="2" t="s">
        <v>598</v>
      </c>
      <c r="AF324" s="2" t="s">
        <v>598</v>
      </c>
      <c r="AG324" s="2" t="s">
        <v>598</v>
      </c>
      <c r="AJ324" s="20">
        <f t="shared" si="25"/>
        <v>0</v>
      </c>
      <c r="AK324" s="20"/>
      <c r="AL324" s="20">
        <f t="shared" si="26"/>
        <v>0</v>
      </c>
      <c r="AM324" s="20" t="str">
        <f t="shared" si="27"/>
        <v/>
      </c>
      <c r="AN324" s="92" t="str">
        <f t="shared" si="28"/>
        <v/>
      </c>
      <c r="AQ324" s="2">
        <f t="shared" si="29"/>
        <v>0</v>
      </c>
    </row>
    <row r="325" spans="1:43" ht="15" customHeight="1" x14ac:dyDescent="0.25">
      <c r="A325" s="2" t="s">
        <v>457</v>
      </c>
      <c r="B325" s="2" t="s">
        <v>459</v>
      </c>
      <c r="C325" s="2">
        <v>2014</v>
      </c>
      <c r="D325" s="2" t="s">
        <v>598</v>
      </c>
      <c r="E325" s="2" t="s">
        <v>598</v>
      </c>
      <c r="F325" s="2" t="s">
        <v>598</v>
      </c>
      <c r="G325" s="2" t="s">
        <v>598</v>
      </c>
      <c r="H325" s="2" t="s">
        <v>598</v>
      </c>
      <c r="I325" s="2" t="s">
        <v>598</v>
      </c>
      <c r="J325" s="2" t="s">
        <v>598</v>
      </c>
      <c r="K325" s="2" t="s">
        <v>598</v>
      </c>
      <c r="L325" s="2" t="s">
        <v>598</v>
      </c>
      <c r="M325" s="2" t="s">
        <v>598</v>
      </c>
      <c r="N325" s="2" t="s">
        <v>598</v>
      </c>
      <c r="O325" s="2" t="s">
        <v>598</v>
      </c>
      <c r="P325" s="2" t="s">
        <v>598</v>
      </c>
      <c r="Q325" s="2" t="s">
        <v>598</v>
      </c>
      <c r="R325" s="2" t="s">
        <v>598</v>
      </c>
      <c r="S325" s="2" t="s">
        <v>598</v>
      </c>
      <c r="T325" s="2" t="s">
        <v>598</v>
      </c>
      <c r="U325" s="2" t="s">
        <v>598</v>
      </c>
      <c r="V325" s="2" t="s">
        <v>598</v>
      </c>
      <c r="W325" s="2" t="s">
        <v>598</v>
      </c>
      <c r="X325" s="2" t="s">
        <v>598</v>
      </c>
      <c r="Y325" s="2" t="s">
        <v>598</v>
      </c>
      <c r="Z325" s="2" t="s">
        <v>598</v>
      </c>
      <c r="AA325" s="2" t="s">
        <v>598</v>
      </c>
      <c r="AB325" s="2" t="s">
        <v>598</v>
      </c>
      <c r="AC325" s="2" t="s">
        <v>598</v>
      </c>
      <c r="AD325" s="2" t="s">
        <v>598</v>
      </c>
      <c r="AE325" s="2" t="s">
        <v>598</v>
      </c>
      <c r="AF325" s="2" t="s">
        <v>598</v>
      </c>
      <c r="AG325" s="2" t="s">
        <v>598</v>
      </c>
      <c r="AJ325" s="20">
        <f t="shared" si="25"/>
        <v>0</v>
      </c>
      <c r="AK325" s="20"/>
      <c r="AL325" s="20">
        <f t="shared" si="26"/>
        <v>0</v>
      </c>
      <c r="AM325" s="20" t="str">
        <f t="shared" si="27"/>
        <v/>
      </c>
      <c r="AN325" s="92" t="str">
        <f t="shared" si="28"/>
        <v/>
      </c>
      <c r="AQ325" s="2">
        <f t="shared" si="29"/>
        <v>0</v>
      </c>
    </row>
    <row r="326" spans="1:43" ht="15" customHeight="1" x14ac:dyDescent="0.25">
      <c r="A326" s="2" t="s">
        <v>457</v>
      </c>
      <c r="B326" s="2" t="s">
        <v>460</v>
      </c>
      <c r="C326" s="2">
        <v>2014</v>
      </c>
      <c r="D326" s="2" t="s">
        <v>598</v>
      </c>
      <c r="E326" s="2" t="s">
        <v>598</v>
      </c>
      <c r="F326" s="2" t="s">
        <v>598</v>
      </c>
      <c r="G326" s="2" t="s">
        <v>598</v>
      </c>
      <c r="H326" s="2" t="s">
        <v>598</v>
      </c>
      <c r="I326" s="2" t="s">
        <v>598</v>
      </c>
      <c r="J326" s="2" t="s">
        <v>598</v>
      </c>
      <c r="K326" s="2" t="s">
        <v>598</v>
      </c>
      <c r="L326" s="2" t="s">
        <v>598</v>
      </c>
      <c r="M326" s="2" t="s">
        <v>598</v>
      </c>
      <c r="N326" s="2" t="s">
        <v>598</v>
      </c>
      <c r="O326" s="2" t="s">
        <v>598</v>
      </c>
      <c r="P326" s="2" t="s">
        <v>598</v>
      </c>
      <c r="Q326" s="2" t="s">
        <v>598</v>
      </c>
      <c r="R326" s="2" t="s">
        <v>598</v>
      </c>
      <c r="S326" s="2" t="s">
        <v>598</v>
      </c>
      <c r="T326" s="2" t="s">
        <v>598</v>
      </c>
      <c r="U326" s="2" t="s">
        <v>598</v>
      </c>
      <c r="V326" s="2" t="s">
        <v>598</v>
      </c>
      <c r="W326" s="2" t="s">
        <v>598</v>
      </c>
      <c r="X326" s="2" t="s">
        <v>598</v>
      </c>
      <c r="Y326" s="2" t="s">
        <v>598</v>
      </c>
      <c r="Z326" s="2" t="s">
        <v>598</v>
      </c>
      <c r="AA326" s="2" t="s">
        <v>598</v>
      </c>
      <c r="AB326" s="2" t="s">
        <v>598</v>
      </c>
      <c r="AC326" s="2" t="s">
        <v>598</v>
      </c>
      <c r="AD326" s="2" t="s">
        <v>598</v>
      </c>
      <c r="AE326" s="2" t="s">
        <v>598</v>
      </c>
      <c r="AF326" s="2" t="s">
        <v>598</v>
      </c>
      <c r="AG326" s="2" t="s">
        <v>598</v>
      </c>
      <c r="AJ326" s="20">
        <f t="shared" si="25"/>
        <v>0</v>
      </c>
      <c r="AK326" s="20"/>
      <c r="AL326" s="20">
        <f t="shared" si="26"/>
        <v>0</v>
      </c>
      <c r="AM326" s="20" t="str">
        <f t="shared" si="27"/>
        <v/>
      </c>
      <c r="AN326" s="92" t="str">
        <f t="shared" si="28"/>
        <v/>
      </c>
      <c r="AQ326" s="2">
        <f t="shared" si="29"/>
        <v>0</v>
      </c>
    </row>
    <row r="327" spans="1:43" ht="15" customHeight="1" x14ac:dyDescent="0.25">
      <c r="A327" s="2" t="s">
        <v>457</v>
      </c>
      <c r="B327" s="2" t="s">
        <v>461</v>
      </c>
      <c r="C327" s="2">
        <v>2014</v>
      </c>
      <c r="D327" s="2">
        <v>623.20000000000005</v>
      </c>
      <c r="E327" s="2">
        <v>220</v>
      </c>
      <c r="F327" s="2" t="s">
        <v>598</v>
      </c>
      <c r="G327" s="2" t="s">
        <v>598</v>
      </c>
      <c r="H327" s="2" t="s">
        <v>598</v>
      </c>
      <c r="I327" s="2">
        <v>1223.9490000000001</v>
      </c>
      <c r="J327" s="2" t="s">
        <v>598</v>
      </c>
      <c r="K327" s="2">
        <v>11.048999999999999</v>
      </c>
      <c r="L327" s="2" t="s">
        <v>598</v>
      </c>
      <c r="M327" s="2" t="s">
        <v>598</v>
      </c>
      <c r="N327" s="2" t="s">
        <v>598</v>
      </c>
      <c r="O327" s="2" t="s">
        <v>598</v>
      </c>
      <c r="P327" s="2">
        <v>121.9</v>
      </c>
      <c r="Q327" s="2">
        <v>166.5</v>
      </c>
      <c r="R327" s="2">
        <v>64.099999999999994</v>
      </c>
      <c r="S327" s="2">
        <v>72.900000000000006</v>
      </c>
      <c r="T327" s="2" t="s">
        <v>598</v>
      </c>
      <c r="U327" s="2">
        <v>65.5</v>
      </c>
      <c r="V327" s="2" t="s">
        <v>598</v>
      </c>
      <c r="W327" s="2" t="s">
        <v>598</v>
      </c>
      <c r="X327" s="2">
        <v>0.6</v>
      </c>
      <c r="Y327" s="2" t="s">
        <v>598</v>
      </c>
      <c r="Z327" s="2">
        <v>10.1</v>
      </c>
      <c r="AA327" s="2" t="s">
        <v>598</v>
      </c>
      <c r="AB327" s="2" t="s">
        <v>598</v>
      </c>
      <c r="AC327" s="2" t="s">
        <v>598</v>
      </c>
      <c r="AD327" s="2">
        <v>39.1</v>
      </c>
      <c r="AE327" s="2">
        <v>477.8</v>
      </c>
      <c r="AF327" s="2" t="s">
        <v>598</v>
      </c>
      <c r="AG327" s="2">
        <v>194.4</v>
      </c>
      <c r="AJ327" s="20">
        <f t="shared" si="25"/>
        <v>1223.9490000000001</v>
      </c>
      <c r="AK327" s="20"/>
      <c r="AL327" s="20">
        <f t="shared" si="26"/>
        <v>623.20000000000005</v>
      </c>
      <c r="AM327" s="20">
        <f t="shared" si="27"/>
        <v>220</v>
      </c>
      <c r="AN327" s="92">
        <f t="shared" si="28"/>
        <v>0.68891759378863004</v>
      </c>
      <c r="AQ327" s="2">
        <f t="shared" si="29"/>
        <v>1029.549</v>
      </c>
    </row>
    <row r="328" spans="1:43" ht="15" customHeight="1" x14ac:dyDescent="0.2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T328" s="2" t="s">
        <v>599</v>
      </c>
      <c r="U328" s="2" t="s">
        <v>599</v>
      </c>
      <c r="V328" s="2" t="s">
        <v>599</v>
      </c>
      <c r="W328" s="2" t="s">
        <v>599</v>
      </c>
      <c r="X328" s="2" t="s">
        <v>599</v>
      </c>
      <c r="Y328" s="2" t="s">
        <v>599</v>
      </c>
      <c r="Z328" s="2" t="s">
        <v>599</v>
      </c>
      <c r="AA328" s="2" t="s">
        <v>599</v>
      </c>
      <c r="AB328" s="2" t="s">
        <v>599</v>
      </c>
      <c r="AC328" s="2" t="s">
        <v>599</v>
      </c>
      <c r="AD328" s="2" t="s">
        <v>599</v>
      </c>
      <c r="AE328" s="2" t="s">
        <v>599</v>
      </c>
      <c r="AF328" s="2" t="s">
        <v>599</v>
      </c>
      <c r="AG328" s="2" t="s">
        <v>599</v>
      </c>
      <c r="AJ328" s="20">
        <f t="shared" si="25"/>
        <v>0</v>
      </c>
      <c r="AK328" s="20"/>
      <c r="AL328" s="20">
        <f t="shared" si="26"/>
        <v>0</v>
      </c>
      <c r="AM328" s="20" t="str">
        <f t="shared" si="27"/>
        <v/>
      </c>
      <c r="AN328" s="92" t="str">
        <f t="shared" si="28"/>
        <v/>
      </c>
      <c r="AQ328" s="2">
        <f t="shared" si="29"/>
        <v>0</v>
      </c>
    </row>
    <row r="329" spans="1:43" ht="15" customHeight="1" x14ac:dyDescent="0.2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T329" s="2" t="s">
        <v>599</v>
      </c>
      <c r="U329" s="2" t="s">
        <v>599</v>
      </c>
      <c r="V329" s="2" t="s">
        <v>599</v>
      </c>
      <c r="W329" s="2" t="s">
        <v>599</v>
      </c>
      <c r="X329" s="2" t="s">
        <v>599</v>
      </c>
      <c r="Y329" s="2" t="s">
        <v>599</v>
      </c>
      <c r="Z329" s="2" t="s">
        <v>599</v>
      </c>
      <c r="AA329" s="2" t="s">
        <v>599</v>
      </c>
      <c r="AB329" s="2" t="s">
        <v>599</v>
      </c>
      <c r="AC329" s="2" t="s">
        <v>599</v>
      </c>
      <c r="AD329" s="2" t="s">
        <v>599</v>
      </c>
      <c r="AE329" s="2" t="s">
        <v>599</v>
      </c>
      <c r="AF329" s="2" t="s">
        <v>599</v>
      </c>
      <c r="AG329" s="2" t="s">
        <v>599</v>
      </c>
      <c r="AJ329" s="20">
        <f t="shared" si="25"/>
        <v>0</v>
      </c>
      <c r="AK329" s="20"/>
      <c r="AL329" s="20">
        <f t="shared" si="26"/>
        <v>0</v>
      </c>
      <c r="AM329" s="20" t="str">
        <f t="shared" si="27"/>
        <v/>
      </c>
      <c r="AN329" s="92" t="str">
        <f t="shared" si="28"/>
        <v/>
      </c>
      <c r="AQ329" s="2">
        <f t="shared" si="29"/>
        <v>0</v>
      </c>
    </row>
    <row r="330" spans="1:43" ht="15" customHeight="1" x14ac:dyDescent="0.25">
      <c r="A330" s="2" t="s">
        <v>465</v>
      </c>
      <c r="B330" s="2" t="s">
        <v>466</v>
      </c>
      <c r="C330" s="2">
        <v>2014</v>
      </c>
      <c r="D330" s="2" t="s">
        <v>598</v>
      </c>
      <c r="E330" s="2" t="s">
        <v>598</v>
      </c>
      <c r="F330" s="2" t="s">
        <v>598</v>
      </c>
      <c r="G330" s="2" t="s">
        <v>598</v>
      </c>
      <c r="H330" s="2" t="s">
        <v>598</v>
      </c>
      <c r="I330" s="2" t="s">
        <v>598</v>
      </c>
      <c r="J330" s="2" t="s">
        <v>598</v>
      </c>
      <c r="K330" s="2" t="s">
        <v>598</v>
      </c>
      <c r="L330" s="2" t="s">
        <v>598</v>
      </c>
      <c r="M330" s="2" t="s">
        <v>598</v>
      </c>
      <c r="N330" s="2" t="s">
        <v>598</v>
      </c>
      <c r="O330" s="2" t="s">
        <v>598</v>
      </c>
      <c r="P330" s="2" t="s">
        <v>598</v>
      </c>
      <c r="Q330" s="2" t="s">
        <v>598</v>
      </c>
      <c r="R330" s="2" t="s">
        <v>598</v>
      </c>
      <c r="S330" s="2" t="s">
        <v>598</v>
      </c>
      <c r="T330" s="2" t="s">
        <v>598</v>
      </c>
      <c r="U330" s="2" t="s">
        <v>598</v>
      </c>
      <c r="V330" s="2" t="s">
        <v>598</v>
      </c>
      <c r="W330" s="2" t="s">
        <v>598</v>
      </c>
      <c r="X330" s="2" t="s">
        <v>598</v>
      </c>
      <c r="Y330" s="2" t="s">
        <v>598</v>
      </c>
      <c r="Z330" s="2" t="s">
        <v>598</v>
      </c>
      <c r="AA330" s="2" t="s">
        <v>598</v>
      </c>
      <c r="AB330" s="2" t="s">
        <v>598</v>
      </c>
      <c r="AC330" s="2" t="s">
        <v>598</v>
      </c>
      <c r="AD330" s="2" t="s">
        <v>598</v>
      </c>
      <c r="AE330" s="2" t="s">
        <v>598</v>
      </c>
      <c r="AF330" s="2" t="s">
        <v>598</v>
      </c>
      <c r="AG330" s="2" t="s">
        <v>598</v>
      </c>
      <c r="AJ330" s="20">
        <f t="shared" si="25"/>
        <v>0</v>
      </c>
      <c r="AK330" s="20"/>
      <c r="AL330" s="20">
        <f t="shared" si="26"/>
        <v>0</v>
      </c>
      <c r="AM330" s="20" t="str">
        <f t="shared" si="27"/>
        <v/>
      </c>
      <c r="AN330" s="92" t="str">
        <f t="shared" si="28"/>
        <v/>
      </c>
      <c r="AQ330" s="2">
        <f t="shared" si="29"/>
        <v>0</v>
      </c>
    </row>
    <row r="331" spans="1:43" ht="15" customHeight="1" x14ac:dyDescent="0.25">
      <c r="A331" s="2" t="s">
        <v>467</v>
      </c>
      <c r="B331" s="2" t="s">
        <v>468</v>
      </c>
      <c r="C331" s="2">
        <v>2014</v>
      </c>
      <c r="D331" s="2" t="s">
        <v>598</v>
      </c>
      <c r="E331" s="2" t="s">
        <v>598</v>
      </c>
      <c r="F331" s="2" t="s">
        <v>598</v>
      </c>
      <c r="G331" s="2" t="s">
        <v>598</v>
      </c>
      <c r="H331" s="2" t="s">
        <v>598</v>
      </c>
      <c r="I331" s="2" t="s">
        <v>598</v>
      </c>
      <c r="J331" s="2" t="s">
        <v>598</v>
      </c>
      <c r="K331" s="2" t="s">
        <v>598</v>
      </c>
      <c r="L331" s="2" t="s">
        <v>598</v>
      </c>
      <c r="M331" s="2" t="s">
        <v>598</v>
      </c>
      <c r="N331" s="2" t="s">
        <v>598</v>
      </c>
      <c r="O331" s="2" t="s">
        <v>598</v>
      </c>
      <c r="P331" s="2" t="s">
        <v>598</v>
      </c>
      <c r="Q331" s="2" t="s">
        <v>598</v>
      </c>
      <c r="R331" s="2" t="s">
        <v>598</v>
      </c>
      <c r="S331" s="2" t="s">
        <v>598</v>
      </c>
      <c r="T331" s="2" t="s">
        <v>598</v>
      </c>
      <c r="U331" s="2" t="s">
        <v>598</v>
      </c>
      <c r="V331" s="2" t="s">
        <v>598</v>
      </c>
      <c r="W331" s="2" t="s">
        <v>598</v>
      </c>
      <c r="X331" s="2" t="s">
        <v>598</v>
      </c>
      <c r="Y331" s="2" t="s">
        <v>598</v>
      </c>
      <c r="Z331" s="2" t="s">
        <v>598</v>
      </c>
      <c r="AA331" s="2" t="s">
        <v>598</v>
      </c>
      <c r="AB331" s="2" t="s">
        <v>598</v>
      </c>
      <c r="AC331" s="2" t="s">
        <v>598</v>
      </c>
      <c r="AD331" s="2" t="s">
        <v>598</v>
      </c>
      <c r="AE331" s="2" t="s">
        <v>598</v>
      </c>
      <c r="AF331" s="2" t="s">
        <v>598</v>
      </c>
      <c r="AG331" s="2" t="s">
        <v>598</v>
      </c>
      <c r="AJ331" s="20">
        <f t="shared" si="25"/>
        <v>0</v>
      </c>
      <c r="AK331" s="20"/>
      <c r="AL331" s="20">
        <f t="shared" si="26"/>
        <v>0</v>
      </c>
      <c r="AM331" s="20" t="str">
        <f t="shared" si="27"/>
        <v/>
      </c>
      <c r="AN331" s="92" t="str">
        <f t="shared" si="28"/>
        <v/>
      </c>
      <c r="AQ331" s="2">
        <f t="shared" si="29"/>
        <v>0</v>
      </c>
    </row>
    <row r="332" spans="1:43" ht="15" customHeight="1" x14ac:dyDescent="0.25">
      <c r="A332" s="2" t="s">
        <v>467</v>
      </c>
      <c r="B332" s="2" t="s">
        <v>469</v>
      </c>
      <c r="C332" s="2">
        <v>2014</v>
      </c>
      <c r="D332" s="2" t="s">
        <v>598</v>
      </c>
      <c r="E332" s="2" t="s">
        <v>598</v>
      </c>
      <c r="F332" s="2" t="s">
        <v>598</v>
      </c>
      <c r="G332" s="2" t="s">
        <v>598</v>
      </c>
      <c r="H332" s="2" t="s">
        <v>598</v>
      </c>
      <c r="I332" s="2" t="s">
        <v>598</v>
      </c>
      <c r="J332" s="2" t="s">
        <v>598</v>
      </c>
      <c r="K332" s="2" t="s">
        <v>598</v>
      </c>
      <c r="L332" s="2" t="s">
        <v>598</v>
      </c>
      <c r="M332" s="2" t="s">
        <v>598</v>
      </c>
      <c r="N332" s="2" t="s">
        <v>598</v>
      </c>
      <c r="O332" s="2" t="s">
        <v>598</v>
      </c>
      <c r="P332" s="2" t="s">
        <v>598</v>
      </c>
      <c r="Q332" s="2" t="s">
        <v>598</v>
      </c>
      <c r="R332" s="2" t="s">
        <v>598</v>
      </c>
      <c r="S332" s="2" t="s">
        <v>598</v>
      </c>
      <c r="T332" s="2" t="s">
        <v>598</v>
      </c>
      <c r="U332" s="2" t="s">
        <v>598</v>
      </c>
      <c r="V332" s="2" t="s">
        <v>598</v>
      </c>
      <c r="W332" s="2" t="s">
        <v>598</v>
      </c>
      <c r="X332" s="2" t="s">
        <v>598</v>
      </c>
      <c r="Y332" s="2" t="s">
        <v>598</v>
      </c>
      <c r="Z332" s="2" t="s">
        <v>598</v>
      </c>
      <c r="AA332" s="2" t="s">
        <v>598</v>
      </c>
      <c r="AB332" s="2" t="s">
        <v>598</v>
      </c>
      <c r="AC332" s="2" t="s">
        <v>598</v>
      </c>
      <c r="AD332" s="2" t="s">
        <v>598</v>
      </c>
      <c r="AE332" s="2" t="s">
        <v>598</v>
      </c>
      <c r="AF332" s="2" t="s">
        <v>598</v>
      </c>
      <c r="AG332" s="2" t="s">
        <v>598</v>
      </c>
      <c r="AJ332" s="20">
        <f t="shared" si="25"/>
        <v>0</v>
      </c>
      <c r="AK332" s="20"/>
      <c r="AL332" s="20">
        <f t="shared" si="26"/>
        <v>0</v>
      </c>
      <c r="AM332" s="20" t="str">
        <f t="shared" si="27"/>
        <v/>
      </c>
      <c r="AN332" s="92" t="str">
        <f t="shared" si="28"/>
        <v/>
      </c>
      <c r="AQ332" s="2">
        <f t="shared" si="29"/>
        <v>0</v>
      </c>
    </row>
    <row r="333" spans="1:43" ht="15" customHeight="1" x14ac:dyDescent="0.25">
      <c r="A333" s="2" t="s">
        <v>467</v>
      </c>
      <c r="B333" s="2" t="s">
        <v>470</v>
      </c>
      <c r="C333" s="2">
        <v>2014</v>
      </c>
      <c r="D333" s="2" t="s">
        <v>598</v>
      </c>
      <c r="E333" s="2" t="s">
        <v>598</v>
      </c>
      <c r="F333" s="2" t="s">
        <v>598</v>
      </c>
      <c r="G333" s="2" t="s">
        <v>598</v>
      </c>
      <c r="H333" s="2" t="s">
        <v>598</v>
      </c>
      <c r="I333" s="2" t="s">
        <v>598</v>
      </c>
      <c r="J333" s="2" t="s">
        <v>598</v>
      </c>
      <c r="K333" s="2" t="s">
        <v>598</v>
      </c>
      <c r="L333" s="2" t="s">
        <v>598</v>
      </c>
      <c r="M333" s="2" t="s">
        <v>598</v>
      </c>
      <c r="N333" s="2" t="s">
        <v>598</v>
      </c>
      <c r="O333" s="2" t="s">
        <v>598</v>
      </c>
      <c r="P333" s="2" t="s">
        <v>598</v>
      </c>
      <c r="Q333" s="2" t="s">
        <v>598</v>
      </c>
      <c r="R333" s="2" t="s">
        <v>598</v>
      </c>
      <c r="S333" s="2" t="s">
        <v>598</v>
      </c>
      <c r="T333" s="2" t="s">
        <v>598</v>
      </c>
      <c r="U333" s="2" t="s">
        <v>598</v>
      </c>
      <c r="V333" s="2" t="s">
        <v>598</v>
      </c>
      <c r="W333" s="2" t="s">
        <v>598</v>
      </c>
      <c r="X333" s="2" t="s">
        <v>598</v>
      </c>
      <c r="Y333" s="2" t="s">
        <v>598</v>
      </c>
      <c r="Z333" s="2" t="s">
        <v>598</v>
      </c>
      <c r="AA333" s="2" t="s">
        <v>598</v>
      </c>
      <c r="AB333" s="2" t="s">
        <v>598</v>
      </c>
      <c r="AC333" s="2" t="s">
        <v>598</v>
      </c>
      <c r="AD333" s="2" t="s">
        <v>598</v>
      </c>
      <c r="AE333" s="2" t="s">
        <v>598</v>
      </c>
      <c r="AF333" s="2" t="s">
        <v>598</v>
      </c>
      <c r="AG333" s="2" t="s">
        <v>598</v>
      </c>
      <c r="AJ333" s="20">
        <f t="shared" si="25"/>
        <v>0</v>
      </c>
      <c r="AK333" s="20"/>
      <c r="AL333" s="20">
        <f t="shared" si="26"/>
        <v>0</v>
      </c>
      <c r="AM333" s="20" t="str">
        <f t="shared" si="27"/>
        <v/>
      </c>
      <c r="AN333" s="92" t="str">
        <f t="shared" si="28"/>
        <v/>
      </c>
      <c r="AQ333" s="2">
        <f t="shared" si="29"/>
        <v>0</v>
      </c>
    </row>
    <row r="334" spans="1:43" ht="15" customHeight="1" x14ac:dyDescent="0.25">
      <c r="A334" s="2" t="s">
        <v>467</v>
      </c>
      <c r="B334" s="2" t="s">
        <v>471</v>
      </c>
      <c r="C334" s="2">
        <v>2014</v>
      </c>
      <c r="D334" s="2" t="s">
        <v>598</v>
      </c>
      <c r="E334" s="2" t="s">
        <v>598</v>
      </c>
      <c r="F334" s="2" t="s">
        <v>598</v>
      </c>
      <c r="G334" s="2" t="s">
        <v>598</v>
      </c>
      <c r="H334" s="2" t="s">
        <v>598</v>
      </c>
      <c r="I334" s="2" t="s">
        <v>598</v>
      </c>
      <c r="J334" s="2" t="s">
        <v>598</v>
      </c>
      <c r="K334" s="2" t="s">
        <v>598</v>
      </c>
      <c r="L334" s="2" t="s">
        <v>598</v>
      </c>
      <c r="M334" s="2" t="s">
        <v>598</v>
      </c>
      <c r="N334" s="2" t="s">
        <v>598</v>
      </c>
      <c r="O334" s="2" t="s">
        <v>598</v>
      </c>
      <c r="P334" s="2" t="s">
        <v>598</v>
      </c>
      <c r="Q334" s="2" t="s">
        <v>598</v>
      </c>
      <c r="R334" s="2" t="s">
        <v>598</v>
      </c>
      <c r="S334" s="2" t="s">
        <v>598</v>
      </c>
      <c r="T334" s="2" t="s">
        <v>598</v>
      </c>
      <c r="U334" s="2" t="s">
        <v>598</v>
      </c>
      <c r="V334" s="2" t="s">
        <v>598</v>
      </c>
      <c r="W334" s="2" t="s">
        <v>598</v>
      </c>
      <c r="X334" s="2" t="s">
        <v>598</v>
      </c>
      <c r="Y334" s="2" t="s">
        <v>598</v>
      </c>
      <c r="Z334" s="2" t="s">
        <v>598</v>
      </c>
      <c r="AA334" s="2" t="s">
        <v>598</v>
      </c>
      <c r="AB334" s="2" t="s">
        <v>598</v>
      </c>
      <c r="AC334" s="2" t="s">
        <v>598</v>
      </c>
      <c r="AD334" s="2" t="s">
        <v>598</v>
      </c>
      <c r="AE334" s="2" t="s">
        <v>598</v>
      </c>
      <c r="AF334" s="2" t="s">
        <v>598</v>
      </c>
      <c r="AG334" s="2" t="s">
        <v>598</v>
      </c>
      <c r="AJ334" s="20">
        <f t="shared" si="25"/>
        <v>0</v>
      </c>
      <c r="AK334" s="20"/>
      <c r="AL334" s="20">
        <f t="shared" si="26"/>
        <v>0</v>
      </c>
      <c r="AM334" s="20" t="str">
        <f t="shared" si="27"/>
        <v/>
      </c>
      <c r="AN334" s="92" t="str">
        <f t="shared" si="28"/>
        <v/>
      </c>
      <c r="AQ334" s="2">
        <f t="shared" si="29"/>
        <v>0</v>
      </c>
    </row>
    <row r="335" spans="1:43" ht="15" customHeight="1" x14ac:dyDescent="0.25">
      <c r="A335" s="2" t="s">
        <v>472</v>
      </c>
      <c r="B335" s="2" t="s">
        <v>11</v>
      </c>
      <c r="C335" s="2">
        <v>2014</v>
      </c>
      <c r="D335" s="2" t="s">
        <v>598</v>
      </c>
      <c r="E335" s="2" t="s">
        <v>598</v>
      </c>
      <c r="F335" s="2" t="s">
        <v>598</v>
      </c>
      <c r="G335" s="2" t="s">
        <v>598</v>
      </c>
      <c r="H335" s="2" t="s">
        <v>598</v>
      </c>
      <c r="I335" s="2" t="s">
        <v>598</v>
      </c>
      <c r="J335" s="2" t="s">
        <v>598</v>
      </c>
      <c r="K335" s="2" t="s">
        <v>598</v>
      </c>
      <c r="L335" s="2" t="s">
        <v>598</v>
      </c>
      <c r="M335" s="2" t="s">
        <v>598</v>
      </c>
      <c r="N335" s="2" t="s">
        <v>598</v>
      </c>
      <c r="O335" s="2" t="s">
        <v>598</v>
      </c>
      <c r="P335" s="2" t="s">
        <v>598</v>
      </c>
      <c r="Q335" s="2" t="s">
        <v>598</v>
      </c>
      <c r="R335" s="2" t="s">
        <v>598</v>
      </c>
      <c r="S335" s="2" t="s">
        <v>598</v>
      </c>
      <c r="T335" s="2" t="s">
        <v>598</v>
      </c>
      <c r="U335" s="2" t="s">
        <v>598</v>
      </c>
      <c r="V335" s="2" t="s">
        <v>598</v>
      </c>
      <c r="W335" s="2" t="s">
        <v>598</v>
      </c>
      <c r="X335" s="2" t="s">
        <v>598</v>
      </c>
      <c r="Y335" s="2" t="s">
        <v>598</v>
      </c>
      <c r="Z335" s="2" t="s">
        <v>598</v>
      </c>
      <c r="AA335" s="2" t="s">
        <v>598</v>
      </c>
      <c r="AB335" s="2" t="s">
        <v>598</v>
      </c>
      <c r="AC335" s="2" t="s">
        <v>598</v>
      </c>
      <c r="AD335" s="2" t="s">
        <v>598</v>
      </c>
      <c r="AE335" s="2" t="s">
        <v>598</v>
      </c>
      <c r="AF335" s="2" t="s">
        <v>598</v>
      </c>
      <c r="AG335" s="2" t="s">
        <v>598</v>
      </c>
      <c r="AJ335" s="20">
        <f t="shared" si="25"/>
        <v>0</v>
      </c>
      <c r="AK335" s="20"/>
      <c r="AL335" s="20">
        <f t="shared" si="26"/>
        <v>0</v>
      </c>
      <c r="AM335" s="20" t="str">
        <f t="shared" si="27"/>
        <v/>
      </c>
      <c r="AN335" s="92" t="str">
        <f t="shared" si="28"/>
        <v/>
      </c>
      <c r="AQ335" s="2">
        <f t="shared" si="29"/>
        <v>0</v>
      </c>
    </row>
    <row r="336" spans="1:43" ht="15" customHeight="1" x14ac:dyDescent="0.2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T336" s="2" t="s">
        <v>599</v>
      </c>
      <c r="U336" s="2" t="s">
        <v>599</v>
      </c>
      <c r="V336" s="2" t="s">
        <v>599</v>
      </c>
      <c r="W336" s="2" t="s">
        <v>599</v>
      </c>
      <c r="X336" s="2" t="s">
        <v>599</v>
      </c>
      <c r="Y336" s="2" t="s">
        <v>599</v>
      </c>
      <c r="Z336" s="2" t="s">
        <v>599</v>
      </c>
      <c r="AA336" s="2" t="s">
        <v>599</v>
      </c>
      <c r="AB336" s="2" t="s">
        <v>599</v>
      </c>
      <c r="AC336" s="2" t="s">
        <v>599</v>
      </c>
      <c r="AD336" s="2" t="s">
        <v>599</v>
      </c>
      <c r="AE336" s="2" t="s">
        <v>599</v>
      </c>
      <c r="AF336" s="2" t="s">
        <v>599</v>
      </c>
      <c r="AG336" s="2" t="s">
        <v>599</v>
      </c>
      <c r="AJ336" s="20">
        <f t="shared" si="25"/>
        <v>0</v>
      </c>
      <c r="AK336" s="20"/>
      <c r="AL336" s="20">
        <f t="shared" si="26"/>
        <v>0</v>
      </c>
      <c r="AM336" s="20" t="str">
        <f t="shared" si="27"/>
        <v/>
      </c>
      <c r="AN336" s="92" t="str">
        <f t="shared" si="28"/>
        <v/>
      </c>
      <c r="AQ336" s="2">
        <f t="shared" si="29"/>
        <v>0</v>
      </c>
    </row>
    <row r="337" spans="1:43" ht="15" customHeight="1" x14ac:dyDescent="0.25">
      <c r="A337" s="2" t="s">
        <v>472</v>
      </c>
      <c r="B337" s="2" t="s">
        <v>276</v>
      </c>
      <c r="C337" s="2">
        <v>2014</v>
      </c>
      <c r="D337" s="2" t="s">
        <v>598</v>
      </c>
      <c r="E337" s="2" t="s">
        <v>598</v>
      </c>
      <c r="F337" s="2" t="s">
        <v>598</v>
      </c>
      <c r="G337" s="2" t="s">
        <v>598</v>
      </c>
      <c r="H337" s="2" t="s">
        <v>598</v>
      </c>
      <c r="I337" s="2" t="s">
        <v>598</v>
      </c>
      <c r="J337" s="2" t="s">
        <v>598</v>
      </c>
      <c r="K337" s="2" t="s">
        <v>598</v>
      </c>
      <c r="L337" s="2" t="s">
        <v>598</v>
      </c>
      <c r="M337" s="2" t="s">
        <v>598</v>
      </c>
      <c r="N337" s="2" t="s">
        <v>598</v>
      </c>
      <c r="O337" s="2" t="s">
        <v>598</v>
      </c>
      <c r="P337" s="2" t="s">
        <v>598</v>
      </c>
      <c r="Q337" s="2" t="s">
        <v>598</v>
      </c>
      <c r="R337" s="2" t="s">
        <v>598</v>
      </c>
      <c r="S337" s="2" t="s">
        <v>598</v>
      </c>
      <c r="T337" s="2" t="s">
        <v>598</v>
      </c>
      <c r="U337" s="2" t="s">
        <v>598</v>
      </c>
      <c r="V337" s="2" t="s">
        <v>598</v>
      </c>
      <c r="W337" s="2" t="s">
        <v>598</v>
      </c>
      <c r="X337" s="2" t="s">
        <v>598</v>
      </c>
      <c r="Y337" s="2" t="s">
        <v>598</v>
      </c>
      <c r="Z337" s="2" t="s">
        <v>598</v>
      </c>
      <c r="AA337" s="2" t="s">
        <v>598</v>
      </c>
      <c r="AB337" s="2" t="s">
        <v>598</v>
      </c>
      <c r="AC337" s="2" t="s">
        <v>598</v>
      </c>
      <c r="AD337" s="2" t="s">
        <v>598</v>
      </c>
      <c r="AE337" s="2" t="s">
        <v>598</v>
      </c>
      <c r="AF337" s="2" t="s">
        <v>598</v>
      </c>
      <c r="AG337" s="2" t="s">
        <v>598</v>
      </c>
      <c r="AJ337" s="20">
        <f t="shared" si="25"/>
        <v>0</v>
      </c>
      <c r="AK337" s="20"/>
      <c r="AL337" s="20">
        <f t="shared" si="26"/>
        <v>0</v>
      </c>
      <c r="AM337" s="20" t="str">
        <f t="shared" si="27"/>
        <v/>
      </c>
      <c r="AN337" s="92" t="str">
        <f t="shared" si="28"/>
        <v/>
      </c>
      <c r="AQ337" s="2">
        <f t="shared" si="29"/>
        <v>0</v>
      </c>
    </row>
    <row r="338" spans="1:43" ht="15" customHeight="1" x14ac:dyDescent="0.25">
      <c r="A338" s="2" t="s">
        <v>474</v>
      </c>
      <c r="B338" s="2" t="s">
        <v>475</v>
      </c>
      <c r="C338" s="2">
        <v>2014</v>
      </c>
      <c r="D338" s="2" t="s">
        <v>598</v>
      </c>
      <c r="E338" s="2" t="s">
        <v>598</v>
      </c>
      <c r="F338" s="2" t="s">
        <v>598</v>
      </c>
      <c r="G338" s="2" t="s">
        <v>598</v>
      </c>
      <c r="H338" s="2" t="s">
        <v>598</v>
      </c>
      <c r="I338" s="2" t="s">
        <v>598</v>
      </c>
      <c r="J338" s="2" t="s">
        <v>598</v>
      </c>
      <c r="K338" s="2" t="s">
        <v>598</v>
      </c>
      <c r="L338" s="2" t="s">
        <v>598</v>
      </c>
      <c r="M338" s="2" t="s">
        <v>598</v>
      </c>
      <c r="N338" s="2" t="s">
        <v>598</v>
      </c>
      <c r="O338" s="2" t="s">
        <v>598</v>
      </c>
      <c r="P338" s="2" t="s">
        <v>598</v>
      </c>
      <c r="Q338" s="2" t="s">
        <v>598</v>
      </c>
      <c r="R338" s="2" t="s">
        <v>598</v>
      </c>
      <c r="S338" s="2" t="s">
        <v>598</v>
      </c>
      <c r="T338" s="2" t="s">
        <v>598</v>
      </c>
      <c r="U338" s="2" t="s">
        <v>598</v>
      </c>
      <c r="V338" s="2" t="s">
        <v>598</v>
      </c>
      <c r="W338" s="2" t="s">
        <v>598</v>
      </c>
      <c r="X338" s="2" t="s">
        <v>598</v>
      </c>
      <c r="Y338" s="2" t="s">
        <v>598</v>
      </c>
      <c r="Z338" s="2" t="s">
        <v>598</v>
      </c>
      <c r="AA338" s="2" t="s">
        <v>598</v>
      </c>
      <c r="AB338" s="2" t="s">
        <v>598</v>
      </c>
      <c r="AC338" s="2" t="s">
        <v>598</v>
      </c>
      <c r="AD338" s="2" t="s">
        <v>598</v>
      </c>
      <c r="AE338" s="2" t="s">
        <v>598</v>
      </c>
      <c r="AF338" s="2" t="s">
        <v>598</v>
      </c>
      <c r="AG338" s="2" t="s">
        <v>598</v>
      </c>
      <c r="AJ338" s="20">
        <f t="shared" si="25"/>
        <v>0</v>
      </c>
      <c r="AK338" s="20"/>
      <c r="AL338" s="20">
        <f t="shared" si="26"/>
        <v>0</v>
      </c>
      <c r="AM338" s="20" t="str">
        <f t="shared" si="27"/>
        <v/>
      </c>
      <c r="AN338" s="92" t="str">
        <f t="shared" si="28"/>
        <v/>
      </c>
      <c r="AQ338" s="2">
        <f t="shared" si="29"/>
        <v>0</v>
      </c>
    </row>
    <row r="339" spans="1:43" ht="15" customHeight="1" x14ac:dyDescent="0.25">
      <c r="A339" s="2" t="s">
        <v>474</v>
      </c>
      <c r="B339" s="2" t="s">
        <v>476</v>
      </c>
      <c r="C339" s="2">
        <v>2014</v>
      </c>
      <c r="D339" s="2">
        <v>290.60000000000002</v>
      </c>
      <c r="E339" s="2">
        <v>113.22199999999999</v>
      </c>
      <c r="F339" s="2" t="s">
        <v>598</v>
      </c>
      <c r="G339" s="2" t="s">
        <v>598</v>
      </c>
      <c r="H339" s="2" t="s">
        <v>598</v>
      </c>
      <c r="I339" s="2">
        <v>498</v>
      </c>
      <c r="J339" s="2" t="s">
        <v>598</v>
      </c>
      <c r="K339" s="2" t="s">
        <v>598</v>
      </c>
      <c r="L339" s="2" t="s">
        <v>598</v>
      </c>
      <c r="M339" s="2" t="s">
        <v>598</v>
      </c>
      <c r="N339" s="2" t="s">
        <v>598</v>
      </c>
      <c r="O339" s="2" t="s">
        <v>598</v>
      </c>
      <c r="P339" s="2" t="s">
        <v>598</v>
      </c>
      <c r="Q339" s="2" t="s">
        <v>598</v>
      </c>
      <c r="R339" s="2">
        <v>4.4000000000000004</v>
      </c>
      <c r="S339" s="2" t="s">
        <v>598</v>
      </c>
      <c r="T339" s="2" t="s">
        <v>598</v>
      </c>
      <c r="U339" s="2" t="s">
        <v>598</v>
      </c>
      <c r="V339" s="2" t="s">
        <v>598</v>
      </c>
      <c r="W339" s="2" t="s">
        <v>598</v>
      </c>
      <c r="X339" s="2" t="s">
        <v>598</v>
      </c>
      <c r="Y339" s="2" t="s">
        <v>598</v>
      </c>
      <c r="Z339" s="2">
        <v>493.6</v>
      </c>
      <c r="AA339" s="2" t="s">
        <v>598</v>
      </c>
      <c r="AB339" s="2" t="s">
        <v>598</v>
      </c>
      <c r="AC339" s="2" t="s">
        <v>598</v>
      </c>
      <c r="AD339" s="2" t="s">
        <v>598</v>
      </c>
      <c r="AE339" s="2" t="s">
        <v>598</v>
      </c>
      <c r="AF339" s="2" t="s">
        <v>598</v>
      </c>
      <c r="AG339" s="2" t="s">
        <v>598</v>
      </c>
      <c r="AJ339" s="20">
        <f t="shared" si="25"/>
        <v>498</v>
      </c>
      <c r="AK339" s="20"/>
      <c r="AL339" s="20">
        <f t="shared" si="26"/>
        <v>290.60000000000002</v>
      </c>
      <c r="AM339" s="20">
        <f t="shared" si="27"/>
        <v>113.22199999999999</v>
      </c>
      <c r="AN339" s="92">
        <f t="shared" si="28"/>
        <v>0.81088755020080316</v>
      </c>
      <c r="AQ339" s="2">
        <f t="shared" si="29"/>
        <v>498</v>
      </c>
    </row>
    <row r="340" spans="1:43" ht="15" customHeight="1" x14ac:dyDescent="0.25">
      <c r="A340" s="2" t="s">
        <v>474</v>
      </c>
      <c r="B340" s="2" t="s">
        <v>477</v>
      </c>
      <c r="C340" s="2">
        <v>2014</v>
      </c>
      <c r="D340" s="2" t="s">
        <v>598</v>
      </c>
      <c r="E340" s="2" t="s">
        <v>598</v>
      </c>
      <c r="F340" s="2" t="s">
        <v>598</v>
      </c>
      <c r="G340" s="2" t="s">
        <v>598</v>
      </c>
      <c r="H340" s="2" t="s">
        <v>598</v>
      </c>
      <c r="I340" s="2" t="s">
        <v>598</v>
      </c>
      <c r="J340" s="2" t="s">
        <v>598</v>
      </c>
      <c r="K340" s="2" t="s">
        <v>598</v>
      </c>
      <c r="L340" s="2" t="s">
        <v>598</v>
      </c>
      <c r="M340" s="2" t="s">
        <v>598</v>
      </c>
      <c r="N340" s="2" t="s">
        <v>598</v>
      </c>
      <c r="O340" s="2" t="s">
        <v>598</v>
      </c>
      <c r="P340" s="2" t="s">
        <v>598</v>
      </c>
      <c r="Q340" s="2" t="s">
        <v>598</v>
      </c>
      <c r="R340" s="2" t="s">
        <v>598</v>
      </c>
      <c r="S340" s="2" t="s">
        <v>598</v>
      </c>
      <c r="T340" s="2" t="s">
        <v>598</v>
      </c>
      <c r="U340" s="2" t="s">
        <v>598</v>
      </c>
      <c r="V340" s="2" t="s">
        <v>598</v>
      </c>
      <c r="W340" s="2" t="s">
        <v>598</v>
      </c>
      <c r="X340" s="2" t="s">
        <v>598</v>
      </c>
      <c r="Y340" s="2" t="s">
        <v>598</v>
      </c>
      <c r="Z340" s="2" t="s">
        <v>598</v>
      </c>
      <c r="AA340" s="2" t="s">
        <v>598</v>
      </c>
      <c r="AB340" s="2" t="s">
        <v>598</v>
      </c>
      <c r="AC340" s="2" t="s">
        <v>598</v>
      </c>
      <c r="AD340" s="2" t="s">
        <v>598</v>
      </c>
      <c r="AE340" s="2" t="s">
        <v>598</v>
      </c>
      <c r="AF340" s="2" t="s">
        <v>598</v>
      </c>
      <c r="AG340" s="2" t="s">
        <v>598</v>
      </c>
      <c r="AJ340" s="20">
        <f t="shared" si="25"/>
        <v>0</v>
      </c>
      <c r="AK340" s="20"/>
      <c r="AL340" s="20">
        <f t="shared" si="26"/>
        <v>0</v>
      </c>
      <c r="AM340" s="20" t="str">
        <f t="shared" si="27"/>
        <v/>
      </c>
      <c r="AN340" s="92" t="str">
        <f t="shared" si="28"/>
        <v/>
      </c>
      <c r="AQ340" s="2">
        <f t="shared" si="29"/>
        <v>0</v>
      </c>
    </row>
    <row r="341" spans="1:43" ht="15" customHeight="1" x14ac:dyDescent="0.25">
      <c r="A341" s="2" t="s">
        <v>474</v>
      </c>
      <c r="B341" s="2" t="s">
        <v>478</v>
      </c>
      <c r="C341" s="2">
        <v>2014</v>
      </c>
      <c r="D341" s="2" t="s">
        <v>598</v>
      </c>
      <c r="E341" s="2" t="s">
        <v>598</v>
      </c>
      <c r="F341" s="2" t="s">
        <v>598</v>
      </c>
      <c r="G341" s="2" t="s">
        <v>598</v>
      </c>
      <c r="H341" s="2" t="s">
        <v>598</v>
      </c>
      <c r="I341" s="2" t="s">
        <v>598</v>
      </c>
      <c r="J341" s="2" t="s">
        <v>598</v>
      </c>
      <c r="K341" s="2" t="s">
        <v>598</v>
      </c>
      <c r="L341" s="2" t="s">
        <v>598</v>
      </c>
      <c r="M341" s="2" t="s">
        <v>598</v>
      </c>
      <c r="N341" s="2" t="s">
        <v>598</v>
      </c>
      <c r="O341" s="2" t="s">
        <v>598</v>
      </c>
      <c r="P341" s="2" t="s">
        <v>598</v>
      </c>
      <c r="Q341" s="2" t="s">
        <v>598</v>
      </c>
      <c r="R341" s="2" t="s">
        <v>598</v>
      </c>
      <c r="S341" s="2" t="s">
        <v>598</v>
      </c>
      <c r="T341" s="2" t="s">
        <v>598</v>
      </c>
      <c r="U341" s="2" t="s">
        <v>598</v>
      </c>
      <c r="V341" s="2" t="s">
        <v>598</v>
      </c>
      <c r="W341" s="2" t="s">
        <v>598</v>
      </c>
      <c r="X341" s="2" t="s">
        <v>598</v>
      </c>
      <c r="Y341" s="2" t="s">
        <v>598</v>
      </c>
      <c r="Z341" s="2" t="s">
        <v>598</v>
      </c>
      <c r="AA341" s="2" t="s">
        <v>598</v>
      </c>
      <c r="AB341" s="2" t="s">
        <v>598</v>
      </c>
      <c r="AC341" s="2" t="s">
        <v>598</v>
      </c>
      <c r="AD341" s="2" t="s">
        <v>598</v>
      </c>
      <c r="AE341" s="2" t="s">
        <v>598</v>
      </c>
      <c r="AF341" s="2" t="s">
        <v>598</v>
      </c>
      <c r="AG341" s="2" t="s">
        <v>598</v>
      </c>
      <c r="AJ341" s="20">
        <f t="shared" si="25"/>
        <v>0</v>
      </c>
      <c r="AK341" s="20"/>
      <c r="AL341" s="20">
        <f t="shared" si="26"/>
        <v>0</v>
      </c>
      <c r="AM341" s="20" t="str">
        <f t="shared" si="27"/>
        <v/>
      </c>
      <c r="AN341" s="92" t="str">
        <f t="shared" si="28"/>
        <v/>
      </c>
      <c r="AQ341" s="2">
        <f t="shared" si="29"/>
        <v>0</v>
      </c>
    </row>
    <row r="342" spans="1:43" ht="15" customHeight="1" x14ac:dyDescent="0.25">
      <c r="A342" s="2" t="s">
        <v>474</v>
      </c>
      <c r="B342" s="2" t="s">
        <v>479</v>
      </c>
      <c r="C342" s="2">
        <v>2014</v>
      </c>
      <c r="D342" s="2" t="s">
        <v>598</v>
      </c>
      <c r="E342" s="2" t="s">
        <v>598</v>
      </c>
      <c r="F342" s="2" t="s">
        <v>598</v>
      </c>
      <c r="G342" s="2" t="s">
        <v>598</v>
      </c>
      <c r="H342" s="2" t="s">
        <v>598</v>
      </c>
      <c r="I342" s="2" t="s">
        <v>598</v>
      </c>
      <c r="J342" s="2" t="s">
        <v>598</v>
      </c>
      <c r="K342" s="2" t="s">
        <v>598</v>
      </c>
      <c r="L342" s="2" t="s">
        <v>598</v>
      </c>
      <c r="M342" s="2" t="s">
        <v>598</v>
      </c>
      <c r="N342" s="2" t="s">
        <v>598</v>
      </c>
      <c r="O342" s="2" t="s">
        <v>598</v>
      </c>
      <c r="P342" s="2" t="s">
        <v>598</v>
      </c>
      <c r="Q342" s="2" t="s">
        <v>598</v>
      </c>
      <c r="R342" s="2" t="s">
        <v>598</v>
      </c>
      <c r="S342" s="2" t="s">
        <v>598</v>
      </c>
      <c r="T342" s="2" t="s">
        <v>598</v>
      </c>
      <c r="U342" s="2" t="s">
        <v>598</v>
      </c>
      <c r="V342" s="2" t="s">
        <v>598</v>
      </c>
      <c r="W342" s="2" t="s">
        <v>598</v>
      </c>
      <c r="X342" s="2" t="s">
        <v>598</v>
      </c>
      <c r="Y342" s="2" t="s">
        <v>598</v>
      </c>
      <c r="Z342" s="2" t="s">
        <v>598</v>
      </c>
      <c r="AA342" s="2" t="s">
        <v>598</v>
      </c>
      <c r="AB342" s="2" t="s">
        <v>598</v>
      </c>
      <c r="AC342" s="2" t="s">
        <v>598</v>
      </c>
      <c r="AD342" s="2" t="s">
        <v>598</v>
      </c>
      <c r="AE342" s="2" t="s">
        <v>598</v>
      </c>
      <c r="AF342" s="2" t="s">
        <v>598</v>
      </c>
      <c r="AG342" s="2" t="s">
        <v>598</v>
      </c>
      <c r="AJ342" s="20">
        <f t="shared" si="25"/>
        <v>0</v>
      </c>
      <c r="AK342" s="20"/>
      <c r="AL342" s="20">
        <f t="shared" si="26"/>
        <v>0</v>
      </c>
      <c r="AM342" s="20" t="str">
        <f t="shared" si="27"/>
        <v/>
      </c>
      <c r="AN342" s="92" t="str">
        <f t="shared" si="28"/>
        <v/>
      </c>
      <c r="AQ342" s="2">
        <f t="shared" si="29"/>
        <v>0</v>
      </c>
    </row>
    <row r="343" spans="1:43" ht="15" customHeight="1" x14ac:dyDescent="0.25">
      <c r="A343" s="2" t="s">
        <v>474</v>
      </c>
      <c r="B343" s="2" t="s">
        <v>480</v>
      </c>
      <c r="C343" s="2">
        <v>2014</v>
      </c>
      <c r="D343" s="2">
        <v>105.17</v>
      </c>
      <c r="E343" s="2">
        <v>20.023</v>
      </c>
      <c r="F343" s="2" t="s">
        <v>598</v>
      </c>
      <c r="G343" s="2" t="s">
        <v>598</v>
      </c>
      <c r="H343" s="2" t="s">
        <v>598</v>
      </c>
      <c r="I343" s="2">
        <v>146.27099999999999</v>
      </c>
      <c r="J343" s="2" t="s">
        <v>598</v>
      </c>
      <c r="K343" s="2" t="s">
        <v>598</v>
      </c>
      <c r="L343" s="2" t="s">
        <v>598</v>
      </c>
      <c r="M343" s="2" t="s">
        <v>598</v>
      </c>
      <c r="N343" s="2" t="s">
        <v>598</v>
      </c>
      <c r="O343" s="2" t="s">
        <v>598</v>
      </c>
      <c r="P343" s="2">
        <v>64.972999999999999</v>
      </c>
      <c r="Q343" s="2">
        <v>31.184999999999999</v>
      </c>
      <c r="R343" s="2">
        <v>9.9</v>
      </c>
      <c r="S343" s="2">
        <v>16.285</v>
      </c>
      <c r="T343" s="2" t="s">
        <v>598</v>
      </c>
      <c r="U343" s="2" t="s">
        <v>598</v>
      </c>
      <c r="V343" s="2" t="s">
        <v>8</v>
      </c>
      <c r="W343" s="2" t="s">
        <v>598</v>
      </c>
      <c r="X343" s="2" t="s">
        <v>598</v>
      </c>
      <c r="Y343" s="2" t="s">
        <v>598</v>
      </c>
      <c r="Z343" s="2" t="s">
        <v>598</v>
      </c>
      <c r="AA343" s="2" t="s">
        <v>598</v>
      </c>
      <c r="AB343" s="2" t="s">
        <v>598</v>
      </c>
      <c r="AC343" s="2" t="s">
        <v>598</v>
      </c>
      <c r="AD343" s="2" t="s">
        <v>598</v>
      </c>
      <c r="AE343" s="2" t="s">
        <v>598</v>
      </c>
      <c r="AF343" s="2" t="s">
        <v>598</v>
      </c>
      <c r="AG343" s="2">
        <v>23.928000000000001</v>
      </c>
      <c r="AJ343" s="20">
        <f t="shared" si="25"/>
        <v>146.27100000000002</v>
      </c>
      <c r="AK343" s="20"/>
      <c r="AL343" s="20">
        <f t="shared" si="26"/>
        <v>105.17</v>
      </c>
      <c r="AM343" s="20">
        <f t="shared" si="27"/>
        <v>20.023</v>
      </c>
      <c r="AN343" s="92">
        <f t="shared" si="28"/>
        <v>0.85589761470147863</v>
      </c>
      <c r="AQ343" s="2">
        <f t="shared" si="29"/>
        <v>122.34300000000002</v>
      </c>
    </row>
    <row r="344" spans="1:43" ht="15" customHeight="1" x14ac:dyDescent="0.25">
      <c r="A344" s="2" t="s">
        <v>474</v>
      </c>
      <c r="B344" s="2" t="s">
        <v>481</v>
      </c>
      <c r="C344" s="2">
        <v>2014</v>
      </c>
      <c r="D344" s="2">
        <v>247.994</v>
      </c>
      <c r="E344" s="2">
        <v>90.397000000000006</v>
      </c>
      <c r="F344" s="2" t="s">
        <v>598</v>
      </c>
      <c r="G344" s="2" t="s">
        <v>598</v>
      </c>
      <c r="H344" s="2" t="s">
        <v>598</v>
      </c>
      <c r="I344" s="2">
        <v>423.35</v>
      </c>
      <c r="J344" s="2">
        <v>0</v>
      </c>
      <c r="K344" s="2">
        <v>0</v>
      </c>
      <c r="L344" s="2">
        <v>0.46600000000000003</v>
      </c>
      <c r="M344" s="2" t="s">
        <v>598</v>
      </c>
      <c r="N344" s="2" t="s">
        <v>598</v>
      </c>
      <c r="O344" s="2" t="s">
        <v>598</v>
      </c>
      <c r="P344" s="2">
        <v>8.5879999999999992</v>
      </c>
      <c r="Q344" s="2" t="s">
        <v>598</v>
      </c>
      <c r="R344" s="2" t="s">
        <v>598</v>
      </c>
      <c r="S344" s="2" t="s">
        <v>598</v>
      </c>
      <c r="T344" s="2" t="s">
        <v>598</v>
      </c>
      <c r="U344" s="2" t="s">
        <v>598</v>
      </c>
      <c r="V344" s="2" t="s">
        <v>10</v>
      </c>
      <c r="W344" s="2" t="s">
        <v>598</v>
      </c>
      <c r="X344" s="2" t="s">
        <v>598</v>
      </c>
      <c r="Y344" s="2" t="s">
        <v>598</v>
      </c>
      <c r="Z344" s="2">
        <v>368.06</v>
      </c>
      <c r="AA344" s="2" t="s">
        <v>598</v>
      </c>
      <c r="AB344" s="2" t="s">
        <v>598</v>
      </c>
      <c r="AC344" s="2" t="s">
        <v>598</v>
      </c>
      <c r="AD344" s="2" t="s">
        <v>598</v>
      </c>
      <c r="AE344" s="2" t="s">
        <v>598</v>
      </c>
      <c r="AF344" s="2">
        <v>0</v>
      </c>
      <c r="AG344" s="2">
        <v>46.235999999999997</v>
      </c>
      <c r="AJ344" s="20">
        <f t="shared" si="25"/>
        <v>423.34999999999997</v>
      </c>
      <c r="AK344" s="20"/>
      <c r="AL344" s="20">
        <f t="shared" si="26"/>
        <v>247.994</v>
      </c>
      <c r="AM344" s="20">
        <f t="shared" si="27"/>
        <v>90.397000000000006</v>
      </c>
      <c r="AN344" s="92">
        <f t="shared" si="28"/>
        <v>0.79931734971064139</v>
      </c>
      <c r="AQ344" s="2">
        <f t="shared" si="29"/>
        <v>377.11399999999998</v>
      </c>
    </row>
    <row r="345" spans="1:43" ht="15" customHeight="1" x14ac:dyDescent="0.25">
      <c r="A345" s="2" t="s">
        <v>474</v>
      </c>
      <c r="B345" s="2" t="s">
        <v>482</v>
      </c>
      <c r="C345" s="2">
        <v>2014</v>
      </c>
      <c r="D345" s="2" t="s">
        <v>598</v>
      </c>
      <c r="E345" s="2" t="s">
        <v>598</v>
      </c>
      <c r="F345" s="2" t="s">
        <v>598</v>
      </c>
      <c r="G345" s="2" t="s">
        <v>598</v>
      </c>
      <c r="H345" s="2" t="s">
        <v>598</v>
      </c>
      <c r="I345" s="2" t="s">
        <v>598</v>
      </c>
      <c r="J345" s="2" t="s">
        <v>598</v>
      </c>
      <c r="K345" s="2" t="s">
        <v>598</v>
      </c>
      <c r="L345" s="2" t="s">
        <v>598</v>
      </c>
      <c r="M345" s="2" t="s">
        <v>598</v>
      </c>
      <c r="N345" s="2" t="s">
        <v>598</v>
      </c>
      <c r="O345" s="2" t="s">
        <v>598</v>
      </c>
      <c r="P345" s="2" t="s">
        <v>598</v>
      </c>
      <c r="Q345" s="2" t="s">
        <v>598</v>
      </c>
      <c r="R345" s="2" t="s">
        <v>598</v>
      </c>
      <c r="S345" s="2" t="s">
        <v>598</v>
      </c>
      <c r="T345" s="2" t="s">
        <v>598</v>
      </c>
      <c r="U345" s="2" t="s">
        <v>598</v>
      </c>
      <c r="V345" s="2" t="s">
        <v>598</v>
      </c>
      <c r="W345" s="2" t="s">
        <v>598</v>
      </c>
      <c r="X345" s="2" t="s">
        <v>598</v>
      </c>
      <c r="Y345" s="2" t="s">
        <v>598</v>
      </c>
      <c r="Z345" s="2" t="s">
        <v>598</v>
      </c>
      <c r="AA345" s="2" t="s">
        <v>598</v>
      </c>
      <c r="AB345" s="2" t="s">
        <v>598</v>
      </c>
      <c r="AC345" s="2" t="s">
        <v>598</v>
      </c>
      <c r="AD345" s="2" t="s">
        <v>598</v>
      </c>
      <c r="AE345" s="2" t="s">
        <v>598</v>
      </c>
      <c r="AF345" s="2" t="s">
        <v>598</v>
      </c>
      <c r="AG345" s="2" t="s">
        <v>598</v>
      </c>
      <c r="AJ345" s="20">
        <f t="shared" si="25"/>
        <v>0</v>
      </c>
      <c r="AK345" s="20"/>
      <c r="AL345" s="20">
        <f t="shared" si="26"/>
        <v>0</v>
      </c>
      <c r="AM345" s="20" t="str">
        <f t="shared" si="27"/>
        <v/>
      </c>
      <c r="AN345" s="92" t="str">
        <f t="shared" si="28"/>
        <v/>
      </c>
      <c r="AQ345" s="2">
        <f t="shared" si="29"/>
        <v>0</v>
      </c>
    </row>
    <row r="346" spans="1:43" ht="15" customHeight="1" x14ac:dyDescent="0.25">
      <c r="A346" s="2" t="s">
        <v>474</v>
      </c>
      <c r="B346" s="2" t="s">
        <v>483</v>
      </c>
      <c r="C346" s="2">
        <v>2014</v>
      </c>
      <c r="D346" s="2" t="s">
        <v>598</v>
      </c>
      <c r="E346" s="2" t="s">
        <v>598</v>
      </c>
      <c r="F346" s="2" t="s">
        <v>598</v>
      </c>
      <c r="G346" s="2" t="s">
        <v>598</v>
      </c>
      <c r="H346" s="2" t="s">
        <v>598</v>
      </c>
      <c r="I346" s="2" t="s">
        <v>598</v>
      </c>
      <c r="J346" s="2" t="s">
        <v>598</v>
      </c>
      <c r="K346" s="2" t="s">
        <v>598</v>
      </c>
      <c r="L346" s="2" t="s">
        <v>598</v>
      </c>
      <c r="M346" s="2" t="s">
        <v>598</v>
      </c>
      <c r="N346" s="2" t="s">
        <v>598</v>
      </c>
      <c r="O346" s="2" t="s">
        <v>598</v>
      </c>
      <c r="P346" s="2" t="s">
        <v>598</v>
      </c>
      <c r="Q346" s="2" t="s">
        <v>598</v>
      </c>
      <c r="R346" s="2" t="s">
        <v>598</v>
      </c>
      <c r="S346" s="2" t="s">
        <v>598</v>
      </c>
      <c r="T346" s="2" t="s">
        <v>598</v>
      </c>
      <c r="U346" s="2" t="s">
        <v>598</v>
      </c>
      <c r="V346" s="2" t="s">
        <v>598</v>
      </c>
      <c r="W346" s="2" t="s">
        <v>598</v>
      </c>
      <c r="X346" s="2" t="s">
        <v>598</v>
      </c>
      <c r="Y346" s="2" t="s">
        <v>598</v>
      </c>
      <c r="Z346" s="2" t="s">
        <v>598</v>
      </c>
      <c r="AA346" s="2" t="s">
        <v>598</v>
      </c>
      <c r="AB346" s="2" t="s">
        <v>598</v>
      </c>
      <c r="AC346" s="2" t="s">
        <v>598</v>
      </c>
      <c r="AD346" s="2" t="s">
        <v>598</v>
      </c>
      <c r="AE346" s="2" t="s">
        <v>598</v>
      </c>
      <c r="AF346" s="2" t="s">
        <v>598</v>
      </c>
      <c r="AG346" s="2" t="s">
        <v>598</v>
      </c>
      <c r="AJ346" s="20">
        <f t="shared" si="25"/>
        <v>0</v>
      </c>
      <c r="AK346" s="20"/>
      <c r="AL346" s="20">
        <f t="shared" si="26"/>
        <v>0</v>
      </c>
      <c r="AM346" s="20" t="str">
        <f t="shared" si="27"/>
        <v/>
      </c>
      <c r="AN346" s="92" t="str">
        <f t="shared" si="28"/>
        <v/>
      </c>
      <c r="AQ346" s="2">
        <f t="shared" si="29"/>
        <v>0</v>
      </c>
    </row>
    <row r="347" spans="1:43" ht="15" customHeight="1" x14ac:dyDescent="0.25">
      <c r="A347" s="2" t="s">
        <v>474</v>
      </c>
      <c r="B347" s="2" t="s">
        <v>484</v>
      </c>
      <c r="C347" s="2">
        <v>2014</v>
      </c>
      <c r="D347" s="2">
        <v>255.8</v>
      </c>
      <c r="E347" s="2">
        <v>87.2</v>
      </c>
      <c r="F347" s="2" t="s">
        <v>598</v>
      </c>
      <c r="G347" s="2" t="s">
        <v>598</v>
      </c>
      <c r="H347" s="2" t="s">
        <v>598</v>
      </c>
      <c r="I347" s="2">
        <v>411.6</v>
      </c>
      <c r="J347" s="2" t="s">
        <v>598</v>
      </c>
      <c r="K347" s="2">
        <v>7.3</v>
      </c>
      <c r="L347" s="2" t="s">
        <v>598</v>
      </c>
      <c r="M347" s="2">
        <v>8.1</v>
      </c>
      <c r="N347" s="2" t="s">
        <v>598</v>
      </c>
      <c r="O347" s="2" t="s">
        <v>598</v>
      </c>
      <c r="P347" s="2" t="s">
        <v>598</v>
      </c>
      <c r="Q347" s="2" t="s">
        <v>598</v>
      </c>
      <c r="R347" s="2" t="s">
        <v>598</v>
      </c>
      <c r="S347" s="2" t="s">
        <v>598</v>
      </c>
      <c r="T347" s="2" t="s">
        <v>598</v>
      </c>
      <c r="U347" s="2">
        <v>0.3</v>
      </c>
      <c r="V347" s="2" t="s">
        <v>8</v>
      </c>
      <c r="W347" s="2">
        <v>67.099999999999994</v>
      </c>
      <c r="X347" s="2" t="s">
        <v>598</v>
      </c>
      <c r="Y347" s="2" t="s">
        <v>598</v>
      </c>
      <c r="Z347" s="2" t="s">
        <v>598</v>
      </c>
      <c r="AA347" s="2" t="s">
        <v>598</v>
      </c>
      <c r="AB347" s="2" t="s">
        <v>598</v>
      </c>
      <c r="AC347" s="2" t="s">
        <v>598</v>
      </c>
      <c r="AD347" s="2">
        <v>230.3</v>
      </c>
      <c r="AE347" s="2">
        <v>98.5</v>
      </c>
      <c r="AF347" s="2" t="s">
        <v>598</v>
      </c>
      <c r="AG347" s="2" t="s">
        <v>598</v>
      </c>
      <c r="AJ347" s="20">
        <f t="shared" si="25"/>
        <v>411.6</v>
      </c>
      <c r="AK347" s="20"/>
      <c r="AL347" s="20">
        <f t="shared" si="26"/>
        <v>255.8</v>
      </c>
      <c r="AM347" s="20">
        <f t="shared" si="27"/>
        <v>87.2</v>
      </c>
      <c r="AN347" s="92">
        <f t="shared" si="28"/>
        <v>0.83333333333333326</v>
      </c>
      <c r="AQ347" s="2">
        <f t="shared" si="29"/>
        <v>411.6</v>
      </c>
    </row>
    <row r="348" spans="1:43" ht="15" customHeight="1" x14ac:dyDescent="0.25">
      <c r="A348" s="2" t="s">
        <v>474</v>
      </c>
      <c r="B348" s="2" t="s">
        <v>485</v>
      </c>
      <c r="C348" s="2">
        <v>2014</v>
      </c>
      <c r="D348" s="2" t="s">
        <v>598</v>
      </c>
      <c r="E348" s="2" t="s">
        <v>598</v>
      </c>
      <c r="F348" s="2" t="s">
        <v>598</v>
      </c>
      <c r="G348" s="2" t="s">
        <v>598</v>
      </c>
      <c r="H348" s="2" t="s">
        <v>598</v>
      </c>
      <c r="I348" s="2" t="s">
        <v>598</v>
      </c>
      <c r="J348" s="2" t="s">
        <v>598</v>
      </c>
      <c r="K348" s="2" t="s">
        <v>598</v>
      </c>
      <c r="L348" s="2" t="s">
        <v>598</v>
      </c>
      <c r="M348" s="2" t="s">
        <v>598</v>
      </c>
      <c r="N348" s="2" t="s">
        <v>598</v>
      </c>
      <c r="O348" s="2" t="s">
        <v>598</v>
      </c>
      <c r="P348" s="2" t="s">
        <v>598</v>
      </c>
      <c r="Q348" s="2" t="s">
        <v>598</v>
      </c>
      <c r="R348" s="2" t="s">
        <v>598</v>
      </c>
      <c r="S348" s="2" t="s">
        <v>598</v>
      </c>
      <c r="T348" s="2" t="s">
        <v>598</v>
      </c>
      <c r="U348" s="2" t="s">
        <v>598</v>
      </c>
      <c r="V348" s="2" t="s">
        <v>598</v>
      </c>
      <c r="W348" s="2" t="s">
        <v>598</v>
      </c>
      <c r="X348" s="2" t="s">
        <v>598</v>
      </c>
      <c r="Y348" s="2" t="s">
        <v>598</v>
      </c>
      <c r="Z348" s="2" t="s">
        <v>598</v>
      </c>
      <c r="AA348" s="2" t="s">
        <v>598</v>
      </c>
      <c r="AB348" s="2" t="s">
        <v>598</v>
      </c>
      <c r="AC348" s="2" t="s">
        <v>598</v>
      </c>
      <c r="AD348" s="2" t="s">
        <v>598</v>
      </c>
      <c r="AE348" s="2" t="s">
        <v>598</v>
      </c>
      <c r="AF348" s="2" t="s">
        <v>598</v>
      </c>
      <c r="AG348" s="2" t="s">
        <v>598</v>
      </c>
      <c r="AJ348" s="20">
        <f t="shared" si="25"/>
        <v>0</v>
      </c>
      <c r="AK348" s="20"/>
      <c r="AL348" s="20">
        <f t="shared" si="26"/>
        <v>0</v>
      </c>
      <c r="AM348" s="20" t="str">
        <f t="shared" si="27"/>
        <v/>
      </c>
      <c r="AN348" s="92" t="str">
        <f t="shared" si="28"/>
        <v/>
      </c>
      <c r="AQ348" s="2">
        <f t="shared" si="29"/>
        <v>0</v>
      </c>
    </row>
    <row r="349" spans="1:43" ht="15" customHeight="1" x14ac:dyDescent="0.25">
      <c r="A349" s="2" t="s">
        <v>474</v>
      </c>
      <c r="B349" s="2" t="s">
        <v>486</v>
      </c>
      <c r="C349" s="2">
        <v>2014</v>
      </c>
      <c r="D349" s="2" t="s">
        <v>598</v>
      </c>
      <c r="E349" s="2" t="s">
        <v>598</v>
      </c>
      <c r="F349" s="2" t="s">
        <v>598</v>
      </c>
      <c r="G349" s="2" t="s">
        <v>598</v>
      </c>
      <c r="H349" s="2" t="s">
        <v>598</v>
      </c>
      <c r="I349" s="2" t="s">
        <v>598</v>
      </c>
      <c r="J349" s="2" t="s">
        <v>598</v>
      </c>
      <c r="K349" s="2" t="s">
        <v>598</v>
      </c>
      <c r="L349" s="2" t="s">
        <v>598</v>
      </c>
      <c r="M349" s="2" t="s">
        <v>598</v>
      </c>
      <c r="N349" s="2" t="s">
        <v>598</v>
      </c>
      <c r="O349" s="2" t="s">
        <v>598</v>
      </c>
      <c r="P349" s="2" t="s">
        <v>598</v>
      </c>
      <c r="Q349" s="2" t="s">
        <v>598</v>
      </c>
      <c r="R349" s="2" t="s">
        <v>598</v>
      </c>
      <c r="S349" s="2" t="s">
        <v>598</v>
      </c>
      <c r="T349" s="2" t="s">
        <v>598</v>
      </c>
      <c r="U349" s="2" t="s">
        <v>598</v>
      </c>
      <c r="V349" s="2" t="s">
        <v>598</v>
      </c>
      <c r="W349" s="2" t="s">
        <v>598</v>
      </c>
      <c r="X349" s="2" t="s">
        <v>598</v>
      </c>
      <c r="Y349" s="2" t="s">
        <v>598</v>
      </c>
      <c r="Z349" s="2" t="s">
        <v>598</v>
      </c>
      <c r="AA349" s="2" t="s">
        <v>598</v>
      </c>
      <c r="AB349" s="2" t="s">
        <v>598</v>
      </c>
      <c r="AC349" s="2" t="s">
        <v>598</v>
      </c>
      <c r="AD349" s="2" t="s">
        <v>598</v>
      </c>
      <c r="AE349" s="2" t="s">
        <v>598</v>
      </c>
      <c r="AF349" s="2" t="s">
        <v>598</v>
      </c>
      <c r="AG349" s="2" t="s">
        <v>598</v>
      </c>
      <c r="AJ349" s="20">
        <f t="shared" si="25"/>
        <v>0</v>
      </c>
      <c r="AK349" s="20"/>
      <c r="AL349" s="20">
        <f t="shared" si="26"/>
        <v>0</v>
      </c>
      <c r="AM349" s="20" t="str">
        <f t="shared" si="27"/>
        <v/>
      </c>
      <c r="AN349" s="92" t="str">
        <f t="shared" si="28"/>
        <v/>
      </c>
      <c r="AQ349" s="2">
        <f t="shared" si="29"/>
        <v>0</v>
      </c>
    </row>
    <row r="350" spans="1:43" ht="15" customHeight="1" x14ac:dyDescent="0.25">
      <c r="A350" s="2" t="s">
        <v>487</v>
      </c>
      <c r="B350" s="2" t="s">
        <v>488</v>
      </c>
      <c r="C350" s="2">
        <v>2014</v>
      </c>
      <c r="D350" s="2" t="s">
        <v>598</v>
      </c>
      <c r="E350" s="2" t="s">
        <v>598</v>
      </c>
      <c r="F350" s="2" t="s">
        <v>598</v>
      </c>
      <c r="G350" s="2" t="s">
        <v>598</v>
      </c>
      <c r="H350" s="2" t="s">
        <v>598</v>
      </c>
      <c r="I350" s="2" t="s">
        <v>598</v>
      </c>
      <c r="J350" s="2" t="s">
        <v>598</v>
      </c>
      <c r="K350" s="2" t="s">
        <v>598</v>
      </c>
      <c r="L350" s="2" t="s">
        <v>598</v>
      </c>
      <c r="M350" s="2" t="s">
        <v>598</v>
      </c>
      <c r="N350" s="2" t="s">
        <v>598</v>
      </c>
      <c r="O350" s="2" t="s">
        <v>598</v>
      </c>
      <c r="P350" s="2" t="s">
        <v>598</v>
      </c>
      <c r="Q350" s="2" t="s">
        <v>598</v>
      </c>
      <c r="R350" s="2" t="s">
        <v>598</v>
      </c>
      <c r="S350" s="2" t="s">
        <v>598</v>
      </c>
      <c r="T350" s="2" t="s">
        <v>598</v>
      </c>
      <c r="U350" s="2" t="s">
        <v>598</v>
      </c>
      <c r="V350" s="2" t="s">
        <v>598</v>
      </c>
      <c r="W350" s="2" t="s">
        <v>598</v>
      </c>
      <c r="X350" s="2" t="s">
        <v>598</v>
      </c>
      <c r="Y350" s="2" t="s">
        <v>598</v>
      </c>
      <c r="Z350" s="2" t="s">
        <v>598</v>
      </c>
      <c r="AA350" s="2" t="s">
        <v>598</v>
      </c>
      <c r="AB350" s="2" t="s">
        <v>598</v>
      </c>
      <c r="AC350" s="2" t="s">
        <v>598</v>
      </c>
      <c r="AD350" s="2" t="s">
        <v>598</v>
      </c>
      <c r="AE350" s="2" t="s">
        <v>598</v>
      </c>
      <c r="AF350" s="2" t="s">
        <v>598</v>
      </c>
      <c r="AG350" s="2" t="s">
        <v>598</v>
      </c>
      <c r="AJ350" s="20">
        <f t="shared" si="25"/>
        <v>0</v>
      </c>
      <c r="AK350" s="20"/>
      <c r="AL350" s="20">
        <f t="shared" si="26"/>
        <v>0</v>
      </c>
      <c r="AM350" s="20" t="str">
        <f t="shared" si="27"/>
        <v/>
      </c>
      <c r="AN350" s="92" t="str">
        <f t="shared" si="28"/>
        <v/>
      </c>
      <c r="AQ350" s="2">
        <f t="shared" si="29"/>
        <v>0</v>
      </c>
    </row>
    <row r="351" spans="1:43" ht="15" customHeight="1" x14ac:dyDescent="0.25">
      <c r="A351" s="2" t="s">
        <v>487</v>
      </c>
      <c r="B351" s="2" t="s">
        <v>489</v>
      </c>
      <c r="C351" s="2">
        <v>2014</v>
      </c>
      <c r="D351" s="2" t="s">
        <v>598</v>
      </c>
      <c r="E351" s="2" t="s">
        <v>598</v>
      </c>
      <c r="F351" s="2" t="s">
        <v>598</v>
      </c>
      <c r="G351" s="2" t="s">
        <v>598</v>
      </c>
      <c r="H351" s="2" t="s">
        <v>598</v>
      </c>
      <c r="I351" s="2" t="s">
        <v>598</v>
      </c>
      <c r="J351" s="2" t="s">
        <v>598</v>
      </c>
      <c r="K351" s="2" t="s">
        <v>598</v>
      </c>
      <c r="L351" s="2" t="s">
        <v>598</v>
      </c>
      <c r="M351" s="2" t="s">
        <v>598</v>
      </c>
      <c r="N351" s="2" t="s">
        <v>598</v>
      </c>
      <c r="O351" s="2" t="s">
        <v>598</v>
      </c>
      <c r="P351" s="2" t="s">
        <v>598</v>
      </c>
      <c r="Q351" s="2" t="s">
        <v>598</v>
      </c>
      <c r="R351" s="2" t="s">
        <v>598</v>
      </c>
      <c r="S351" s="2" t="s">
        <v>598</v>
      </c>
      <c r="T351" s="2" t="s">
        <v>598</v>
      </c>
      <c r="U351" s="2" t="s">
        <v>598</v>
      </c>
      <c r="V351" s="2" t="s">
        <v>598</v>
      </c>
      <c r="W351" s="2" t="s">
        <v>598</v>
      </c>
      <c r="X351" s="2" t="s">
        <v>598</v>
      </c>
      <c r="Y351" s="2" t="s">
        <v>598</v>
      </c>
      <c r="Z351" s="2" t="s">
        <v>598</v>
      </c>
      <c r="AA351" s="2" t="s">
        <v>598</v>
      </c>
      <c r="AB351" s="2" t="s">
        <v>598</v>
      </c>
      <c r="AC351" s="2" t="s">
        <v>598</v>
      </c>
      <c r="AD351" s="2" t="s">
        <v>598</v>
      </c>
      <c r="AE351" s="2" t="s">
        <v>598</v>
      </c>
      <c r="AF351" s="2" t="s">
        <v>598</v>
      </c>
      <c r="AG351" s="2" t="s">
        <v>598</v>
      </c>
      <c r="AJ351" s="20">
        <f t="shared" si="25"/>
        <v>0</v>
      </c>
      <c r="AK351" s="20"/>
      <c r="AL351" s="20">
        <f t="shared" si="26"/>
        <v>0</v>
      </c>
      <c r="AM351" s="20" t="str">
        <f t="shared" si="27"/>
        <v/>
      </c>
      <c r="AN351" s="92" t="str">
        <f t="shared" si="28"/>
        <v/>
      </c>
      <c r="AQ351" s="2">
        <f t="shared" si="29"/>
        <v>0</v>
      </c>
    </row>
    <row r="352" spans="1:43" ht="15" customHeight="1" x14ac:dyDescent="0.25">
      <c r="A352" s="2" t="s">
        <v>487</v>
      </c>
      <c r="B352" s="2" t="s">
        <v>490</v>
      </c>
      <c r="C352" s="2">
        <v>2014</v>
      </c>
      <c r="D352" s="2">
        <v>94.4</v>
      </c>
      <c r="E352" s="2">
        <v>14.5</v>
      </c>
      <c r="F352" s="2" t="s">
        <v>598</v>
      </c>
      <c r="G352" s="2" t="s">
        <v>598</v>
      </c>
      <c r="H352" s="2" t="s">
        <v>598</v>
      </c>
      <c r="I352" s="2">
        <v>120.7</v>
      </c>
      <c r="J352" s="2" t="s">
        <v>598</v>
      </c>
      <c r="K352" s="2">
        <v>0.7</v>
      </c>
      <c r="L352" s="2" t="s">
        <v>598</v>
      </c>
      <c r="M352" s="2" t="s">
        <v>598</v>
      </c>
      <c r="N352" s="2" t="s">
        <v>598</v>
      </c>
      <c r="O352" s="2" t="s">
        <v>598</v>
      </c>
      <c r="P352" s="2">
        <v>1.8</v>
      </c>
      <c r="Q352" s="2">
        <v>1.6</v>
      </c>
      <c r="R352" s="2">
        <v>0.2</v>
      </c>
      <c r="S352" s="2" t="s">
        <v>598</v>
      </c>
      <c r="T352" s="2" t="s">
        <v>598</v>
      </c>
      <c r="U352" s="2" t="s">
        <v>598</v>
      </c>
      <c r="V352" s="2" t="s">
        <v>8</v>
      </c>
      <c r="W352" s="2" t="s">
        <v>598</v>
      </c>
      <c r="X352" s="2" t="s">
        <v>598</v>
      </c>
      <c r="Y352" s="2" t="s">
        <v>598</v>
      </c>
      <c r="Z352" s="2">
        <v>103</v>
      </c>
      <c r="AA352" s="2" t="s">
        <v>598</v>
      </c>
      <c r="AB352" s="2" t="s">
        <v>598</v>
      </c>
      <c r="AC352" s="2" t="s">
        <v>598</v>
      </c>
      <c r="AD352" s="2" t="s">
        <v>598</v>
      </c>
      <c r="AE352" s="2">
        <v>0.9</v>
      </c>
      <c r="AF352" s="2" t="s">
        <v>598</v>
      </c>
      <c r="AG352" s="2">
        <v>12.5</v>
      </c>
      <c r="AJ352" s="20">
        <f t="shared" si="25"/>
        <v>120.7</v>
      </c>
      <c r="AK352" s="20"/>
      <c r="AL352" s="20">
        <f t="shared" si="26"/>
        <v>94.4</v>
      </c>
      <c r="AM352" s="20">
        <f t="shared" si="27"/>
        <v>14.5</v>
      </c>
      <c r="AN352" s="92">
        <f t="shared" si="28"/>
        <v>0.90223695111847557</v>
      </c>
      <c r="AQ352" s="2">
        <f t="shared" si="29"/>
        <v>108.2</v>
      </c>
    </row>
    <row r="353" spans="1:43" ht="15" customHeight="1" x14ac:dyDescent="0.25">
      <c r="A353" s="2" t="s">
        <v>491</v>
      </c>
      <c r="B353" s="2" t="s">
        <v>492</v>
      </c>
      <c r="C353" s="2">
        <v>2014</v>
      </c>
      <c r="D353" s="2" t="s">
        <v>598</v>
      </c>
      <c r="E353" s="2" t="s">
        <v>598</v>
      </c>
      <c r="F353" s="2" t="s">
        <v>598</v>
      </c>
      <c r="G353" s="2" t="s">
        <v>598</v>
      </c>
      <c r="H353" s="2" t="s">
        <v>598</v>
      </c>
      <c r="I353" s="2" t="s">
        <v>598</v>
      </c>
      <c r="J353" s="2" t="s">
        <v>598</v>
      </c>
      <c r="K353" s="2" t="s">
        <v>598</v>
      </c>
      <c r="L353" s="2" t="s">
        <v>598</v>
      </c>
      <c r="M353" s="2" t="s">
        <v>598</v>
      </c>
      <c r="N353" s="2" t="s">
        <v>598</v>
      </c>
      <c r="O353" s="2" t="s">
        <v>598</v>
      </c>
      <c r="P353" s="2" t="s">
        <v>598</v>
      </c>
      <c r="Q353" s="2" t="s">
        <v>598</v>
      </c>
      <c r="R353" s="2" t="s">
        <v>598</v>
      </c>
      <c r="S353" s="2" t="s">
        <v>598</v>
      </c>
      <c r="T353" s="2" t="s">
        <v>598</v>
      </c>
      <c r="U353" s="2" t="s">
        <v>598</v>
      </c>
      <c r="V353" s="2" t="s">
        <v>598</v>
      </c>
      <c r="W353" s="2" t="s">
        <v>598</v>
      </c>
      <c r="X353" s="2" t="s">
        <v>598</v>
      </c>
      <c r="Y353" s="2" t="s">
        <v>598</v>
      </c>
      <c r="Z353" s="2" t="s">
        <v>598</v>
      </c>
      <c r="AA353" s="2" t="s">
        <v>598</v>
      </c>
      <c r="AB353" s="2" t="s">
        <v>598</v>
      </c>
      <c r="AC353" s="2" t="s">
        <v>598</v>
      </c>
      <c r="AD353" s="2" t="s">
        <v>598</v>
      </c>
      <c r="AE353" s="2" t="s">
        <v>598</v>
      </c>
      <c r="AF353" s="2" t="s">
        <v>598</v>
      </c>
      <c r="AG353" s="2" t="s">
        <v>598</v>
      </c>
      <c r="AJ353" s="20">
        <f t="shared" si="25"/>
        <v>0</v>
      </c>
      <c r="AK353" s="20"/>
      <c r="AL353" s="20">
        <f t="shared" si="26"/>
        <v>0</v>
      </c>
      <c r="AM353" s="20" t="str">
        <f t="shared" si="27"/>
        <v/>
      </c>
      <c r="AN353" s="92" t="str">
        <f t="shared" si="28"/>
        <v/>
      </c>
      <c r="AQ353" s="2">
        <f t="shared" si="29"/>
        <v>0</v>
      </c>
    </row>
    <row r="354" spans="1:43" ht="15" customHeight="1" x14ac:dyDescent="0.25">
      <c r="A354" s="2" t="s">
        <v>491</v>
      </c>
      <c r="B354" s="2" t="s">
        <v>493</v>
      </c>
      <c r="C354" s="2">
        <v>2014</v>
      </c>
      <c r="D354" s="2" t="s">
        <v>598</v>
      </c>
      <c r="E354" s="2" t="s">
        <v>598</v>
      </c>
      <c r="F354" s="2" t="s">
        <v>598</v>
      </c>
      <c r="G354" s="2" t="s">
        <v>598</v>
      </c>
      <c r="H354" s="2" t="s">
        <v>598</v>
      </c>
      <c r="I354" s="2" t="s">
        <v>598</v>
      </c>
      <c r="J354" s="2" t="s">
        <v>598</v>
      </c>
      <c r="K354" s="2" t="s">
        <v>598</v>
      </c>
      <c r="L354" s="2" t="s">
        <v>598</v>
      </c>
      <c r="M354" s="2" t="s">
        <v>598</v>
      </c>
      <c r="N354" s="2" t="s">
        <v>598</v>
      </c>
      <c r="O354" s="2" t="s">
        <v>598</v>
      </c>
      <c r="P354" s="2" t="s">
        <v>598</v>
      </c>
      <c r="Q354" s="2" t="s">
        <v>598</v>
      </c>
      <c r="R354" s="2" t="s">
        <v>598</v>
      </c>
      <c r="S354" s="2" t="s">
        <v>598</v>
      </c>
      <c r="T354" s="2" t="s">
        <v>598</v>
      </c>
      <c r="U354" s="2" t="s">
        <v>598</v>
      </c>
      <c r="V354" s="2" t="s">
        <v>598</v>
      </c>
      <c r="W354" s="2" t="s">
        <v>598</v>
      </c>
      <c r="X354" s="2" t="s">
        <v>598</v>
      </c>
      <c r="Y354" s="2" t="s">
        <v>598</v>
      </c>
      <c r="Z354" s="2" t="s">
        <v>598</v>
      </c>
      <c r="AA354" s="2" t="s">
        <v>598</v>
      </c>
      <c r="AB354" s="2" t="s">
        <v>598</v>
      </c>
      <c r="AC354" s="2" t="s">
        <v>598</v>
      </c>
      <c r="AD354" s="2" t="s">
        <v>598</v>
      </c>
      <c r="AE354" s="2" t="s">
        <v>598</v>
      </c>
      <c r="AF354" s="2" t="s">
        <v>598</v>
      </c>
      <c r="AG354" s="2" t="s">
        <v>598</v>
      </c>
      <c r="AJ354" s="20">
        <f t="shared" si="25"/>
        <v>0</v>
      </c>
      <c r="AK354" s="20"/>
      <c r="AL354" s="20">
        <f t="shared" si="26"/>
        <v>0</v>
      </c>
      <c r="AM354" s="20" t="str">
        <f t="shared" si="27"/>
        <v/>
      </c>
      <c r="AN354" s="92" t="str">
        <f t="shared" si="28"/>
        <v/>
      </c>
      <c r="AQ354" s="2">
        <f t="shared" si="29"/>
        <v>0</v>
      </c>
    </row>
    <row r="355" spans="1:43" ht="15" customHeight="1" x14ac:dyDescent="0.25">
      <c r="A355" s="2" t="s">
        <v>491</v>
      </c>
      <c r="B355" s="2" t="s">
        <v>494</v>
      </c>
      <c r="C355" s="2">
        <v>2014</v>
      </c>
      <c r="D355" s="2" t="s">
        <v>598</v>
      </c>
      <c r="E355" s="2" t="s">
        <v>598</v>
      </c>
      <c r="F355" s="2" t="s">
        <v>598</v>
      </c>
      <c r="G355" s="2" t="s">
        <v>598</v>
      </c>
      <c r="H355" s="2" t="s">
        <v>598</v>
      </c>
      <c r="I355" s="2" t="s">
        <v>598</v>
      </c>
      <c r="J355" s="2" t="s">
        <v>598</v>
      </c>
      <c r="K355" s="2" t="s">
        <v>598</v>
      </c>
      <c r="L355" s="2" t="s">
        <v>598</v>
      </c>
      <c r="M355" s="2" t="s">
        <v>598</v>
      </c>
      <c r="N355" s="2" t="s">
        <v>598</v>
      </c>
      <c r="O355" s="2" t="s">
        <v>598</v>
      </c>
      <c r="P355" s="2" t="s">
        <v>598</v>
      </c>
      <c r="Q355" s="2" t="s">
        <v>598</v>
      </c>
      <c r="R355" s="2" t="s">
        <v>598</v>
      </c>
      <c r="S355" s="2" t="s">
        <v>598</v>
      </c>
      <c r="T355" s="2" t="s">
        <v>598</v>
      </c>
      <c r="U355" s="2" t="s">
        <v>598</v>
      </c>
      <c r="V355" s="2" t="s">
        <v>598</v>
      </c>
      <c r="W355" s="2" t="s">
        <v>598</v>
      </c>
      <c r="X355" s="2" t="s">
        <v>598</v>
      </c>
      <c r="Y355" s="2" t="s">
        <v>598</v>
      </c>
      <c r="Z355" s="2" t="s">
        <v>598</v>
      </c>
      <c r="AA355" s="2" t="s">
        <v>598</v>
      </c>
      <c r="AB355" s="2" t="s">
        <v>598</v>
      </c>
      <c r="AC355" s="2" t="s">
        <v>598</v>
      </c>
      <c r="AD355" s="2" t="s">
        <v>598</v>
      </c>
      <c r="AE355" s="2" t="s">
        <v>598</v>
      </c>
      <c r="AF355" s="2" t="s">
        <v>598</v>
      </c>
      <c r="AG355" s="2" t="s">
        <v>598</v>
      </c>
      <c r="AJ355" s="20">
        <f t="shared" si="25"/>
        <v>0</v>
      </c>
      <c r="AK355" s="20"/>
      <c r="AL355" s="20">
        <f t="shared" si="26"/>
        <v>0</v>
      </c>
      <c r="AM355" s="20" t="str">
        <f t="shared" si="27"/>
        <v/>
      </c>
      <c r="AN355" s="92" t="str">
        <f t="shared" si="28"/>
        <v/>
      </c>
      <c r="AQ355" s="2">
        <f t="shared" si="29"/>
        <v>0</v>
      </c>
    </row>
    <row r="356" spans="1:43" ht="15" customHeight="1" x14ac:dyDescent="0.25">
      <c r="A356" s="2" t="s">
        <v>491</v>
      </c>
      <c r="B356" s="2" t="s">
        <v>495</v>
      </c>
      <c r="C356" s="2">
        <v>2014</v>
      </c>
      <c r="D356" s="2" t="s">
        <v>598</v>
      </c>
      <c r="E356" s="2" t="s">
        <v>598</v>
      </c>
      <c r="F356" s="2" t="s">
        <v>598</v>
      </c>
      <c r="G356" s="2" t="s">
        <v>598</v>
      </c>
      <c r="H356" s="2" t="s">
        <v>598</v>
      </c>
      <c r="I356" s="2" t="s">
        <v>598</v>
      </c>
      <c r="J356" s="2" t="s">
        <v>598</v>
      </c>
      <c r="K356" s="2" t="s">
        <v>598</v>
      </c>
      <c r="L356" s="2" t="s">
        <v>598</v>
      </c>
      <c r="M356" s="2" t="s">
        <v>598</v>
      </c>
      <c r="N356" s="2" t="s">
        <v>598</v>
      </c>
      <c r="O356" s="2" t="s">
        <v>598</v>
      </c>
      <c r="P356" s="2" t="s">
        <v>598</v>
      </c>
      <c r="Q356" s="2" t="s">
        <v>598</v>
      </c>
      <c r="R356" s="2" t="s">
        <v>598</v>
      </c>
      <c r="S356" s="2" t="s">
        <v>598</v>
      </c>
      <c r="T356" s="2" t="s">
        <v>598</v>
      </c>
      <c r="U356" s="2" t="s">
        <v>598</v>
      </c>
      <c r="V356" s="2" t="s">
        <v>598</v>
      </c>
      <c r="W356" s="2" t="s">
        <v>598</v>
      </c>
      <c r="X356" s="2" t="s">
        <v>598</v>
      </c>
      <c r="Y356" s="2" t="s">
        <v>598</v>
      </c>
      <c r="Z356" s="2" t="s">
        <v>598</v>
      </c>
      <c r="AA356" s="2" t="s">
        <v>598</v>
      </c>
      <c r="AB356" s="2" t="s">
        <v>598</v>
      </c>
      <c r="AC356" s="2" t="s">
        <v>598</v>
      </c>
      <c r="AD356" s="2" t="s">
        <v>598</v>
      </c>
      <c r="AE356" s="2" t="s">
        <v>598</v>
      </c>
      <c r="AF356" s="2" t="s">
        <v>598</v>
      </c>
      <c r="AG356" s="2" t="s">
        <v>598</v>
      </c>
      <c r="AJ356" s="20">
        <f t="shared" si="25"/>
        <v>0</v>
      </c>
      <c r="AK356" s="20"/>
      <c r="AL356" s="20">
        <f t="shared" si="26"/>
        <v>0</v>
      </c>
      <c r="AM356" s="20" t="str">
        <f t="shared" si="27"/>
        <v/>
      </c>
      <c r="AN356" s="92" t="str">
        <f t="shared" si="28"/>
        <v/>
      </c>
      <c r="AQ356" s="2">
        <f t="shared" si="29"/>
        <v>0</v>
      </c>
    </row>
    <row r="357" spans="1:43" ht="15" customHeight="1" x14ac:dyDescent="0.25">
      <c r="A357" s="2" t="s">
        <v>491</v>
      </c>
      <c r="B357" s="2" t="s">
        <v>496</v>
      </c>
      <c r="C357" s="2">
        <v>2014</v>
      </c>
      <c r="D357" s="2" t="s">
        <v>598</v>
      </c>
      <c r="E357" s="2" t="s">
        <v>598</v>
      </c>
      <c r="F357" s="2" t="s">
        <v>598</v>
      </c>
      <c r="G357" s="2" t="s">
        <v>598</v>
      </c>
      <c r="H357" s="2" t="s">
        <v>598</v>
      </c>
      <c r="I357" s="2" t="s">
        <v>598</v>
      </c>
      <c r="J357" s="2" t="s">
        <v>598</v>
      </c>
      <c r="K357" s="2" t="s">
        <v>598</v>
      </c>
      <c r="L357" s="2" t="s">
        <v>598</v>
      </c>
      <c r="M357" s="2" t="s">
        <v>598</v>
      </c>
      <c r="N357" s="2" t="s">
        <v>598</v>
      </c>
      <c r="O357" s="2" t="s">
        <v>598</v>
      </c>
      <c r="P357" s="2" t="s">
        <v>598</v>
      </c>
      <c r="Q357" s="2" t="s">
        <v>598</v>
      </c>
      <c r="R357" s="2" t="s">
        <v>598</v>
      </c>
      <c r="S357" s="2" t="s">
        <v>598</v>
      </c>
      <c r="T357" s="2" t="s">
        <v>598</v>
      </c>
      <c r="U357" s="2" t="s">
        <v>598</v>
      </c>
      <c r="V357" s="2" t="s">
        <v>598</v>
      </c>
      <c r="W357" s="2" t="s">
        <v>598</v>
      </c>
      <c r="X357" s="2" t="s">
        <v>598</v>
      </c>
      <c r="Y357" s="2" t="s">
        <v>598</v>
      </c>
      <c r="Z357" s="2" t="s">
        <v>598</v>
      </c>
      <c r="AA357" s="2" t="s">
        <v>598</v>
      </c>
      <c r="AB357" s="2" t="s">
        <v>598</v>
      </c>
      <c r="AC357" s="2" t="s">
        <v>598</v>
      </c>
      <c r="AD357" s="2" t="s">
        <v>598</v>
      </c>
      <c r="AE357" s="2" t="s">
        <v>598</v>
      </c>
      <c r="AF357" s="2" t="s">
        <v>598</v>
      </c>
      <c r="AG357" s="2" t="s">
        <v>598</v>
      </c>
      <c r="AJ357" s="20">
        <f t="shared" si="25"/>
        <v>0</v>
      </c>
      <c r="AK357" s="20"/>
      <c r="AL357" s="20">
        <f t="shared" si="26"/>
        <v>0</v>
      </c>
      <c r="AM357" s="20" t="str">
        <f t="shared" si="27"/>
        <v/>
      </c>
      <c r="AN357" s="92" t="str">
        <f t="shared" si="28"/>
        <v/>
      </c>
      <c r="AQ357" s="2">
        <f t="shared" si="29"/>
        <v>0</v>
      </c>
    </row>
    <row r="358" spans="1:43" ht="15" customHeight="1" x14ac:dyDescent="0.25">
      <c r="A358" s="2" t="s">
        <v>497</v>
      </c>
      <c r="B358" s="2" t="s">
        <v>498</v>
      </c>
      <c r="C358" s="2">
        <v>2014</v>
      </c>
      <c r="D358" s="2" t="s">
        <v>598</v>
      </c>
      <c r="E358" s="2" t="s">
        <v>598</v>
      </c>
      <c r="F358" s="2" t="s">
        <v>598</v>
      </c>
      <c r="G358" s="2" t="s">
        <v>598</v>
      </c>
      <c r="H358" s="2" t="s">
        <v>598</v>
      </c>
      <c r="I358" s="2" t="s">
        <v>598</v>
      </c>
      <c r="J358" s="2" t="s">
        <v>598</v>
      </c>
      <c r="K358" s="2" t="s">
        <v>598</v>
      </c>
      <c r="L358" s="2" t="s">
        <v>598</v>
      </c>
      <c r="M358" s="2" t="s">
        <v>598</v>
      </c>
      <c r="N358" s="2" t="s">
        <v>598</v>
      </c>
      <c r="O358" s="2" t="s">
        <v>598</v>
      </c>
      <c r="P358" s="2" t="s">
        <v>598</v>
      </c>
      <c r="Q358" s="2" t="s">
        <v>598</v>
      </c>
      <c r="R358" s="2" t="s">
        <v>598</v>
      </c>
      <c r="S358" s="2" t="s">
        <v>598</v>
      </c>
      <c r="T358" s="2" t="s">
        <v>598</v>
      </c>
      <c r="U358" s="2" t="s">
        <v>598</v>
      </c>
      <c r="V358" s="2" t="s">
        <v>598</v>
      </c>
      <c r="W358" s="2" t="s">
        <v>598</v>
      </c>
      <c r="X358" s="2" t="s">
        <v>598</v>
      </c>
      <c r="Y358" s="2" t="s">
        <v>598</v>
      </c>
      <c r="Z358" s="2" t="s">
        <v>598</v>
      </c>
      <c r="AA358" s="2" t="s">
        <v>598</v>
      </c>
      <c r="AB358" s="2" t="s">
        <v>598</v>
      </c>
      <c r="AC358" s="2" t="s">
        <v>598</v>
      </c>
      <c r="AD358" s="2" t="s">
        <v>598</v>
      </c>
      <c r="AE358" s="2" t="s">
        <v>598</v>
      </c>
      <c r="AF358" s="2" t="s">
        <v>598</v>
      </c>
      <c r="AG358" s="2" t="s">
        <v>598</v>
      </c>
      <c r="AJ358" s="20">
        <f t="shared" si="25"/>
        <v>0</v>
      </c>
      <c r="AK358" s="20"/>
      <c r="AL358" s="20">
        <f t="shared" si="26"/>
        <v>0</v>
      </c>
      <c r="AM358" s="20" t="str">
        <f t="shared" si="27"/>
        <v/>
      </c>
      <c r="AN358" s="92" t="str">
        <f t="shared" si="28"/>
        <v/>
      </c>
      <c r="AQ358" s="2">
        <f t="shared" si="29"/>
        <v>0</v>
      </c>
    </row>
    <row r="359" spans="1:43" ht="15" customHeight="1" x14ac:dyDescent="0.25">
      <c r="A359" s="2" t="s">
        <v>497</v>
      </c>
      <c r="B359" s="2" t="s">
        <v>499</v>
      </c>
      <c r="C359" s="2">
        <v>2014</v>
      </c>
      <c r="D359" s="2" t="s">
        <v>598</v>
      </c>
      <c r="E359" s="2" t="s">
        <v>598</v>
      </c>
      <c r="F359" s="2" t="s">
        <v>598</v>
      </c>
      <c r="G359" s="2" t="s">
        <v>598</v>
      </c>
      <c r="H359" s="2" t="s">
        <v>598</v>
      </c>
      <c r="I359" s="2" t="s">
        <v>598</v>
      </c>
      <c r="J359" s="2" t="s">
        <v>598</v>
      </c>
      <c r="K359" s="2" t="s">
        <v>598</v>
      </c>
      <c r="L359" s="2" t="s">
        <v>598</v>
      </c>
      <c r="M359" s="2" t="s">
        <v>598</v>
      </c>
      <c r="N359" s="2" t="s">
        <v>598</v>
      </c>
      <c r="O359" s="2" t="s">
        <v>598</v>
      </c>
      <c r="P359" s="2" t="s">
        <v>598</v>
      </c>
      <c r="Q359" s="2" t="s">
        <v>598</v>
      </c>
      <c r="R359" s="2" t="s">
        <v>598</v>
      </c>
      <c r="S359" s="2" t="s">
        <v>598</v>
      </c>
      <c r="T359" s="2" t="s">
        <v>598</v>
      </c>
      <c r="U359" s="2" t="s">
        <v>598</v>
      </c>
      <c r="V359" s="2" t="s">
        <v>598</v>
      </c>
      <c r="W359" s="2" t="s">
        <v>598</v>
      </c>
      <c r="X359" s="2" t="s">
        <v>598</v>
      </c>
      <c r="Y359" s="2" t="s">
        <v>598</v>
      </c>
      <c r="Z359" s="2" t="s">
        <v>598</v>
      </c>
      <c r="AA359" s="2" t="s">
        <v>598</v>
      </c>
      <c r="AB359" s="2" t="s">
        <v>598</v>
      </c>
      <c r="AC359" s="2" t="s">
        <v>598</v>
      </c>
      <c r="AD359" s="2" t="s">
        <v>598</v>
      </c>
      <c r="AE359" s="2" t="s">
        <v>598</v>
      </c>
      <c r="AF359" s="2" t="s">
        <v>598</v>
      </c>
      <c r="AG359" s="2" t="s">
        <v>598</v>
      </c>
      <c r="AJ359" s="20">
        <f t="shared" si="25"/>
        <v>0</v>
      </c>
      <c r="AK359" s="20"/>
      <c r="AL359" s="20">
        <f t="shared" si="26"/>
        <v>0</v>
      </c>
      <c r="AM359" s="20" t="str">
        <f t="shared" si="27"/>
        <v/>
      </c>
      <c r="AN359" s="92" t="str">
        <f t="shared" si="28"/>
        <v/>
      </c>
      <c r="AQ359" s="2">
        <f t="shared" si="29"/>
        <v>0</v>
      </c>
    </row>
    <row r="360" spans="1:43" ht="15" customHeight="1" x14ac:dyDescent="0.25">
      <c r="A360" s="2" t="s">
        <v>497</v>
      </c>
      <c r="B360" s="2" t="s">
        <v>500</v>
      </c>
      <c r="C360" s="2">
        <v>2014</v>
      </c>
      <c r="D360" s="2" t="s">
        <v>598</v>
      </c>
      <c r="E360" s="2" t="s">
        <v>598</v>
      </c>
      <c r="F360" s="2" t="s">
        <v>598</v>
      </c>
      <c r="G360" s="2" t="s">
        <v>598</v>
      </c>
      <c r="H360" s="2" t="s">
        <v>598</v>
      </c>
      <c r="I360" s="2" t="s">
        <v>598</v>
      </c>
      <c r="J360" s="2" t="s">
        <v>598</v>
      </c>
      <c r="K360" s="2" t="s">
        <v>598</v>
      </c>
      <c r="L360" s="2" t="s">
        <v>598</v>
      </c>
      <c r="M360" s="2" t="s">
        <v>598</v>
      </c>
      <c r="N360" s="2" t="s">
        <v>598</v>
      </c>
      <c r="O360" s="2" t="s">
        <v>598</v>
      </c>
      <c r="P360" s="2" t="s">
        <v>598</v>
      </c>
      <c r="Q360" s="2" t="s">
        <v>598</v>
      </c>
      <c r="R360" s="2" t="s">
        <v>598</v>
      </c>
      <c r="S360" s="2" t="s">
        <v>598</v>
      </c>
      <c r="T360" s="2" t="s">
        <v>598</v>
      </c>
      <c r="U360" s="2" t="s">
        <v>598</v>
      </c>
      <c r="V360" s="2" t="s">
        <v>598</v>
      </c>
      <c r="W360" s="2" t="s">
        <v>598</v>
      </c>
      <c r="X360" s="2" t="s">
        <v>598</v>
      </c>
      <c r="Y360" s="2" t="s">
        <v>598</v>
      </c>
      <c r="Z360" s="2" t="s">
        <v>598</v>
      </c>
      <c r="AA360" s="2" t="s">
        <v>598</v>
      </c>
      <c r="AB360" s="2" t="s">
        <v>598</v>
      </c>
      <c r="AC360" s="2" t="s">
        <v>598</v>
      </c>
      <c r="AD360" s="2" t="s">
        <v>598</v>
      </c>
      <c r="AE360" s="2" t="s">
        <v>598</v>
      </c>
      <c r="AF360" s="2" t="s">
        <v>598</v>
      </c>
      <c r="AG360" s="2" t="s">
        <v>598</v>
      </c>
      <c r="AJ360" s="20">
        <f t="shared" si="25"/>
        <v>0</v>
      </c>
      <c r="AK360" s="20"/>
      <c r="AL360" s="20">
        <f t="shared" si="26"/>
        <v>0</v>
      </c>
      <c r="AM360" s="20" t="str">
        <f t="shared" si="27"/>
        <v/>
      </c>
      <c r="AN360" s="92" t="str">
        <f t="shared" si="28"/>
        <v/>
      </c>
      <c r="AQ360" s="2">
        <f t="shared" si="29"/>
        <v>0</v>
      </c>
    </row>
    <row r="361" spans="1:43" ht="15" customHeight="1" x14ac:dyDescent="0.25">
      <c r="A361" s="2" t="s">
        <v>501</v>
      </c>
      <c r="B361" s="2" t="s">
        <v>502</v>
      </c>
      <c r="C361" s="2">
        <v>2014</v>
      </c>
      <c r="D361" s="2" t="s">
        <v>598</v>
      </c>
      <c r="E361" s="2" t="s">
        <v>598</v>
      </c>
      <c r="F361" s="2" t="s">
        <v>598</v>
      </c>
      <c r="G361" s="2" t="s">
        <v>598</v>
      </c>
      <c r="H361" s="2" t="s">
        <v>598</v>
      </c>
      <c r="I361" s="2" t="s">
        <v>598</v>
      </c>
      <c r="J361" s="2" t="s">
        <v>598</v>
      </c>
      <c r="K361" s="2" t="s">
        <v>598</v>
      </c>
      <c r="L361" s="2" t="s">
        <v>598</v>
      </c>
      <c r="M361" s="2" t="s">
        <v>598</v>
      </c>
      <c r="N361" s="2" t="s">
        <v>598</v>
      </c>
      <c r="O361" s="2" t="s">
        <v>598</v>
      </c>
      <c r="P361" s="2" t="s">
        <v>598</v>
      </c>
      <c r="Q361" s="2" t="s">
        <v>598</v>
      </c>
      <c r="R361" s="2" t="s">
        <v>598</v>
      </c>
      <c r="S361" s="2" t="s">
        <v>598</v>
      </c>
      <c r="T361" s="2" t="s">
        <v>598</v>
      </c>
      <c r="U361" s="2" t="s">
        <v>598</v>
      </c>
      <c r="V361" s="2" t="s">
        <v>598</v>
      </c>
      <c r="W361" s="2" t="s">
        <v>598</v>
      </c>
      <c r="X361" s="2" t="s">
        <v>598</v>
      </c>
      <c r="Y361" s="2" t="s">
        <v>598</v>
      </c>
      <c r="Z361" s="2" t="s">
        <v>598</v>
      </c>
      <c r="AA361" s="2" t="s">
        <v>598</v>
      </c>
      <c r="AB361" s="2" t="s">
        <v>598</v>
      </c>
      <c r="AC361" s="2" t="s">
        <v>598</v>
      </c>
      <c r="AD361" s="2" t="s">
        <v>598</v>
      </c>
      <c r="AE361" s="2" t="s">
        <v>598</v>
      </c>
      <c r="AF361" s="2" t="s">
        <v>598</v>
      </c>
      <c r="AG361" s="2" t="s">
        <v>598</v>
      </c>
      <c r="AJ361" s="20">
        <f t="shared" si="25"/>
        <v>0</v>
      </c>
      <c r="AK361" s="20"/>
      <c r="AL361" s="20">
        <f t="shared" si="26"/>
        <v>0</v>
      </c>
      <c r="AM361" s="20" t="str">
        <f t="shared" si="27"/>
        <v/>
      </c>
      <c r="AN361" s="92" t="str">
        <f t="shared" si="28"/>
        <v/>
      </c>
      <c r="AQ361" s="2">
        <f t="shared" si="29"/>
        <v>0</v>
      </c>
    </row>
    <row r="362" spans="1:43" ht="15" customHeight="1" x14ac:dyDescent="0.25">
      <c r="A362" s="2" t="s">
        <v>501</v>
      </c>
      <c r="B362" s="2" t="s">
        <v>503</v>
      </c>
      <c r="C362" s="2">
        <v>2014</v>
      </c>
      <c r="D362" s="2" t="s">
        <v>598</v>
      </c>
      <c r="E362" s="2" t="s">
        <v>598</v>
      </c>
      <c r="F362" s="2" t="s">
        <v>598</v>
      </c>
      <c r="G362" s="2" t="s">
        <v>598</v>
      </c>
      <c r="H362" s="2" t="s">
        <v>598</v>
      </c>
      <c r="I362" s="2" t="s">
        <v>598</v>
      </c>
      <c r="J362" s="2" t="s">
        <v>598</v>
      </c>
      <c r="K362" s="2" t="s">
        <v>598</v>
      </c>
      <c r="L362" s="2" t="s">
        <v>598</v>
      </c>
      <c r="M362" s="2" t="s">
        <v>598</v>
      </c>
      <c r="N362" s="2" t="s">
        <v>598</v>
      </c>
      <c r="O362" s="2" t="s">
        <v>598</v>
      </c>
      <c r="P362" s="2" t="s">
        <v>598</v>
      </c>
      <c r="Q362" s="2" t="s">
        <v>598</v>
      </c>
      <c r="R362" s="2" t="s">
        <v>598</v>
      </c>
      <c r="S362" s="2" t="s">
        <v>598</v>
      </c>
      <c r="T362" s="2" t="s">
        <v>598</v>
      </c>
      <c r="U362" s="2" t="s">
        <v>598</v>
      </c>
      <c r="V362" s="2" t="s">
        <v>598</v>
      </c>
      <c r="W362" s="2" t="s">
        <v>598</v>
      </c>
      <c r="X362" s="2" t="s">
        <v>598</v>
      </c>
      <c r="Y362" s="2" t="s">
        <v>598</v>
      </c>
      <c r="Z362" s="2" t="s">
        <v>598</v>
      </c>
      <c r="AA362" s="2" t="s">
        <v>598</v>
      </c>
      <c r="AB362" s="2" t="s">
        <v>598</v>
      </c>
      <c r="AC362" s="2" t="s">
        <v>598</v>
      </c>
      <c r="AD362" s="2" t="s">
        <v>598</v>
      </c>
      <c r="AE362" s="2" t="s">
        <v>598</v>
      </c>
      <c r="AF362" s="2" t="s">
        <v>598</v>
      </c>
      <c r="AG362" s="2" t="s">
        <v>598</v>
      </c>
      <c r="AJ362" s="20">
        <f t="shared" si="25"/>
        <v>0</v>
      </c>
      <c r="AK362" s="20"/>
      <c r="AL362" s="20">
        <f t="shared" si="26"/>
        <v>0</v>
      </c>
      <c r="AM362" s="20" t="str">
        <f t="shared" si="27"/>
        <v/>
      </c>
      <c r="AN362" s="92" t="str">
        <f t="shared" si="28"/>
        <v/>
      </c>
      <c r="AQ362" s="2">
        <f t="shared" si="29"/>
        <v>0</v>
      </c>
    </row>
    <row r="363" spans="1:43" ht="15" customHeight="1" x14ac:dyDescent="0.25">
      <c r="A363" s="2" t="s">
        <v>501</v>
      </c>
      <c r="B363" s="2" t="s">
        <v>504</v>
      </c>
      <c r="C363" s="2">
        <v>2014</v>
      </c>
      <c r="D363" s="2" t="s">
        <v>598</v>
      </c>
      <c r="E363" s="2" t="s">
        <v>598</v>
      </c>
      <c r="F363" s="2" t="s">
        <v>598</v>
      </c>
      <c r="G363" s="2" t="s">
        <v>598</v>
      </c>
      <c r="H363" s="2" t="s">
        <v>598</v>
      </c>
      <c r="I363" s="2" t="s">
        <v>598</v>
      </c>
      <c r="J363" s="2" t="s">
        <v>598</v>
      </c>
      <c r="K363" s="2" t="s">
        <v>598</v>
      </c>
      <c r="L363" s="2" t="s">
        <v>598</v>
      </c>
      <c r="M363" s="2" t="s">
        <v>598</v>
      </c>
      <c r="N363" s="2" t="s">
        <v>598</v>
      </c>
      <c r="O363" s="2" t="s">
        <v>598</v>
      </c>
      <c r="P363" s="2" t="s">
        <v>598</v>
      </c>
      <c r="Q363" s="2" t="s">
        <v>598</v>
      </c>
      <c r="R363" s="2" t="s">
        <v>598</v>
      </c>
      <c r="S363" s="2" t="s">
        <v>598</v>
      </c>
      <c r="T363" s="2" t="s">
        <v>598</v>
      </c>
      <c r="U363" s="2" t="s">
        <v>598</v>
      </c>
      <c r="V363" s="2" t="s">
        <v>598</v>
      </c>
      <c r="W363" s="2" t="s">
        <v>598</v>
      </c>
      <c r="X363" s="2" t="s">
        <v>598</v>
      </c>
      <c r="Y363" s="2" t="s">
        <v>598</v>
      </c>
      <c r="Z363" s="2" t="s">
        <v>598</v>
      </c>
      <c r="AA363" s="2" t="s">
        <v>598</v>
      </c>
      <c r="AB363" s="2" t="s">
        <v>598</v>
      </c>
      <c r="AC363" s="2" t="s">
        <v>598</v>
      </c>
      <c r="AD363" s="2" t="s">
        <v>598</v>
      </c>
      <c r="AE363" s="2" t="s">
        <v>598</v>
      </c>
      <c r="AF363" s="2" t="s">
        <v>598</v>
      </c>
      <c r="AG363" s="2" t="s">
        <v>598</v>
      </c>
      <c r="AJ363" s="20">
        <f t="shared" si="25"/>
        <v>0</v>
      </c>
      <c r="AK363" s="20"/>
      <c r="AL363" s="20">
        <f t="shared" si="26"/>
        <v>0</v>
      </c>
      <c r="AM363" s="20" t="str">
        <f t="shared" si="27"/>
        <v/>
      </c>
      <c r="AN363" s="92" t="str">
        <f t="shared" si="28"/>
        <v/>
      </c>
      <c r="AQ363" s="2">
        <f t="shared" si="29"/>
        <v>0</v>
      </c>
    </row>
    <row r="364" spans="1:43" ht="15" customHeight="1" x14ac:dyDescent="0.25">
      <c r="A364" s="2" t="s">
        <v>501</v>
      </c>
      <c r="B364" s="2" t="s">
        <v>505</v>
      </c>
      <c r="C364" s="2">
        <v>2014</v>
      </c>
      <c r="D364" s="2" t="s">
        <v>598</v>
      </c>
      <c r="E364" s="2" t="s">
        <v>598</v>
      </c>
      <c r="F364" s="2" t="s">
        <v>598</v>
      </c>
      <c r="G364" s="2" t="s">
        <v>598</v>
      </c>
      <c r="H364" s="2" t="s">
        <v>598</v>
      </c>
      <c r="I364" s="2" t="s">
        <v>598</v>
      </c>
      <c r="J364" s="2" t="s">
        <v>598</v>
      </c>
      <c r="K364" s="2" t="s">
        <v>598</v>
      </c>
      <c r="L364" s="2" t="s">
        <v>598</v>
      </c>
      <c r="M364" s="2" t="s">
        <v>598</v>
      </c>
      <c r="N364" s="2" t="s">
        <v>598</v>
      </c>
      <c r="O364" s="2" t="s">
        <v>598</v>
      </c>
      <c r="P364" s="2" t="s">
        <v>598</v>
      </c>
      <c r="Q364" s="2" t="s">
        <v>598</v>
      </c>
      <c r="R364" s="2" t="s">
        <v>598</v>
      </c>
      <c r="S364" s="2" t="s">
        <v>598</v>
      </c>
      <c r="T364" s="2" t="s">
        <v>598</v>
      </c>
      <c r="U364" s="2" t="s">
        <v>598</v>
      </c>
      <c r="V364" s="2" t="s">
        <v>598</v>
      </c>
      <c r="W364" s="2" t="s">
        <v>598</v>
      </c>
      <c r="X364" s="2" t="s">
        <v>598</v>
      </c>
      <c r="Y364" s="2" t="s">
        <v>598</v>
      </c>
      <c r="Z364" s="2" t="s">
        <v>598</v>
      </c>
      <c r="AA364" s="2" t="s">
        <v>598</v>
      </c>
      <c r="AB364" s="2" t="s">
        <v>598</v>
      </c>
      <c r="AC364" s="2" t="s">
        <v>598</v>
      </c>
      <c r="AD364" s="2" t="s">
        <v>598</v>
      </c>
      <c r="AE364" s="2" t="s">
        <v>598</v>
      </c>
      <c r="AF364" s="2" t="s">
        <v>598</v>
      </c>
      <c r="AG364" s="2" t="s">
        <v>598</v>
      </c>
      <c r="AJ364" s="20">
        <f t="shared" si="25"/>
        <v>0</v>
      </c>
      <c r="AK364" s="20"/>
      <c r="AL364" s="20">
        <f t="shared" si="26"/>
        <v>0</v>
      </c>
      <c r="AM364" s="20" t="str">
        <f t="shared" si="27"/>
        <v/>
      </c>
      <c r="AN364" s="92" t="str">
        <f t="shared" si="28"/>
        <v/>
      </c>
      <c r="AQ364" s="2">
        <f t="shared" si="29"/>
        <v>0</v>
      </c>
    </row>
    <row r="365" spans="1:43" ht="15" customHeight="1" x14ac:dyDescent="0.25">
      <c r="A365" s="2" t="s">
        <v>501</v>
      </c>
      <c r="B365" s="2" t="s">
        <v>506</v>
      </c>
      <c r="C365" s="2">
        <v>2014</v>
      </c>
      <c r="D365" s="2" t="s">
        <v>598</v>
      </c>
      <c r="E365" s="2" t="s">
        <v>598</v>
      </c>
      <c r="F365" s="2" t="s">
        <v>598</v>
      </c>
      <c r="G365" s="2" t="s">
        <v>598</v>
      </c>
      <c r="H365" s="2" t="s">
        <v>598</v>
      </c>
      <c r="I365" s="2" t="s">
        <v>598</v>
      </c>
      <c r="J365" s="2" t="s">
        <v>598</v>
      </c>
      <c r="K365" s="2" t="s">
        <v>598</v>
      </c>
      <c r="L365" s="2" t="s">
        <v>598</v>
      </c>
      <c r="M365" s="2" t="s">
        <v>598</v>
      </c>
      <c r="N365" s="2" t="s">
        <v>598</v>
      </c>
      <c r="O365" s="2" t="s">
        <v>598</v>
      </c>
      <c r="P365" s="2" t="s">
        <v>598</v>
      </c>
      <c r="Q365" s="2" t="s">
        <v>598</v>
      </c>
      <c r="R365" s="2" t="s">
        <v>598</v>
      </c>
      <c r="S365" s="2" t="s">
        <v>598</v>
      </c>
      <c r="T365" s="2" t="s">
        <v>598</v>
      </c>
      <c r="U365" s="2" t="s">
        <v>598</v>
      </c>
      <c r="V365" s="2" t="s">
        <v>598</v>
      </c>
      <c r="W365" s="2" t="s">
        <v>598</v>
      </c>
      <c r="X365" s="2" t="s">
        <v>598</v>
      </c>
      <c r="Y365" s="2" t="s">
        <v>598</v>
      </c>
      <c r="Z365" s="2" t="s">
        <v>598</v>
      </c>
      <c r="AA365" s="2" t="s">
        <v>598</v>
      </c>
      <c r="AB365" s="2" t="s">
        <v>598</v>
      </c>
      <c r="AC365" s="2" t="s">
        <v>598</v>
      </c>
      <c r="AD365" s="2" t="s">
        <v>598</v>
      </c>
      <c r="AE365" s="2" t="s">
        <v>598</v>
      </c>
      <c r="AF365" s="2" t="s">
        <v>598</v>
      </c>
      <c r="AG365" s="2" t="s">
        <v>598</v>
      </c>
      <c r="AJ365" s="20">
        <f t="shared" si="25"/>
        <v>0</v>
      </c>
      <c r="AK365" s="20"/>
      <c r="AL365" s="20">
        <f t="shared" si="26"/>
        <v>0</v>
      </c>
      <c r="AM365" s="20" t="str">
        <f t="shared" si="27"/>
        <v/>
      </c>
      <c r="AN365" s="92" t="str">
        <f t="shared" si="28"/>
        <v/>
      </c>
      <c r="AQ365" s="2">
        <f t="shared" si="29"/>
        <v>0</v>
      </c>
    </row>
    <row r="366" spans="1:43" ht="15" customHeight="1" x14ac:dyDescent="0.25">
      <c r="A366" s="2" t="s">
        <v>501</v>
      </c>
      <c r="B366" s="2" t="s">
        <v>507</v>
      </c>
      <c r="C366" s="2">
        <v>2014</v>
      </c>
      <c r="D366" s="2" t="s">
        <v>598</v>
      </c>
      <c r="E366" s="2" t="s">
        <v>598</v>
      </c>
      <c r="F366" s="2" t="s">
        <v>598</v>
      </c>
      <c r="G366" s="2" t="s">
        <v>598</v>
      </c>
      <c r="H366" s="2" t="s">
        <v>598</v>
      </c>
      <c r="I366" s="2" t="s">
        <v>598</v>
      </c>
      <c r="J366" s="2" t="s">
        <v>598</v>
      </c>
      <c r="K366" s="2" t="s">
        <v>598</v>
      </c>
      <c r="L366" s="2" t="s">
        <v>598</v>
      </c>
      <c r="M366" s="2" t="s">
        <v>598</v>
      </c>
      <c r="N366" s="2" t="s">
        <v>598</v>
      </c>
      <c r="O366" s="2" t="s">
        <v>598</v>
      </c>
      <c r="P366" s="2" t="s">
        <v>598</v>
      </c>
      <c r="Q366" s="2" t="s">
        <v>598</v>
      </c>
      <c r="R366" s="2" t="s">
        <v>598</v>
      </c>
      <c r="S366" s="2" t="s">
        <v>598</v>
      </c>
      <c r="T366" s="2" t="s">
        <v>598</v>
      </c>
      <c r="U366" s="2" t="s">
        <v>598</v>
      </c>
      <c r="V366" s="2" t="s">
        <v>598</v>
      </c>
      <c r="W366" s="2" t="s">
        <v>598</v>
      </c>
      <c r="X366" s="2" t="s">
        <v>598</v>
      </c>
      <c r="Y366" s="2" t="s">
        <v>598</v>
      </c>
      <c r="Z366" s="2" t="s">
        <v>598</v>
      </c>
      <c r="AA366" s="2" t="s">
        <v>598</v>
      </c>
      <c r="AB366" s="2" t="s">
        <v>598</v>
      </c>
      <c r="AC366" s="2" t="s">
        <v>598</v>
      </c>
      <c r="AD366" s="2" t="s">
        <v>598</v>
      </c>
      <c r="AE366" s="2" t="s">
        <v>598</v>
      </c>
      <c r="AF366" s="2" t="s">
        <v>598</v>
      </c>
      <c r="AG366" s="2" t="s">
        <v>598</v>
      </c>
      <c r="AJ366" s="20">
        <f t="shared" si="25"/>
        <v>0</v>
      </c>
      <c r="AK366" s="20"/>
      <c r="AL366" s="20">
        <f t="shared" si="26"/>
        <v>0</v>
      </c>
      <c r="AM366" s="20" t="str">
        <f t="shared" si="27"/>
        <v/>
      </c>
      <c r="AN366" s="92" t="str">
        <f t="shared" si="28"/>
        <v/>
      </c>
      <c r="AQ366" s="2">
        <f t="shared" si="29"/>
        <v>0</v>
      </c>
    </row>
    <row r="367" spans="1:43" ht="15" customHeight="1" x14ac:dyDescent="0.25">
      <c r="A367" s="2" t="s">
        <v>501</v>
      </c>
      <c r="B367" s="2" t="s">
        <v>508</v>
      </c>
      <c r="C367" s="2">
        <v>2014</v>
      </c>
      <c r="D367" s="2" t="s">
        <v>598</v>
      </c>
      <c r="E367" s="2" t="s">
        <v>598</v>
      </c>
      <c r="F367" s="2" t="s">
        <v>598</v>
      </c>
      <c r="G367" s="2" t="s">
        <v>598</v>
      </c>
      <c r="H367" s="2" t="s">
        <v>598</v>
      </c>
      <c r="I367" s="2" t="s">
        <v>598</v>
      </c>
      <c r="J367" s="2" t="s">
        <v>598</v>
      </c>
      <c r="K367" s="2" t="s">
        <v>598</v>
      </c>
      <c r="L367" s="2" t="s">
        <v>598</v>
      </c>
      <c r="M367" s="2" t="s">
        <v>598</v>
      </c>
      <c r="N367" s="2" t="s">
        <v>598</v>
      </c>
      <c r="O367" s="2" t="s">
        <v>598</v>
      </c>
      <c r="P367" s="2" t="s">
        <v>598</v>
      </c>
      <c r="Q367" s="2" t="s">
        <v>598</v>
      </c>
      <c r="R367" s="2" t="s">
        <v>598</v>
      </c>
      <c r="S367" s="2" t="s">
        <v>598</v>
      </c>
      <c r="T367" s="2" t="s">
        <v>598</v>
      </c>
      <c r="U367" s="2" t="s">
        <v>598</v>
      </c>
      <c r="V367" s="2" t="s">
        <v>598</v>
      </c>
      <c r="W367" s="2" t="s">
        <v>598</v>
      </c>
      <c r="X367" s="2" t="s">
        <v>598</v>
      </c>
      <c r="Y367" s="2" t="s">
        <v>598</v>
      </c>
      <c r="Z367" s="2" t="s">
        <v>598</v>
      </c>
      <c r="AA367" s="2" t="s">
        <v>598</v>
      </c>
      <c r="AB367" s="2" t="s">
        <v>598</v>
      </c>
      <c r="AC367" s="2" t="s">
        <v>598</v>
      </c>
      <c r="AD367" s="2" t="s">
        <v>598</v>
      </c>
      <c r="AE367" s="2" t="s">
        <v>598</v>
      </c>
      <c r="AF367" s="2" t="s">
        <v>598</v>
      </c>
      <c r="AG367" s="2" t="s">
        <v>598</v>
      </c>
      <c r="AJ367" s="20">
        <f t="shared" si="25"/>
        <v>0</v>
      </c>
      <c r="AK367" s="20"/>
      <c r="AL367" s="20">
        <f t="shared" si="26"/>
        <v>0</v>
      </c>
      <c r="AM367" s="20" t="str">
        <f t="shared" si="27"/>
        <v/>
      </c>
      <c r="AN367" s="92" t="str">
        <f t="shared" si="28"/>
        <v/>
      </c>
      <c r="AQ367" s="2">
        <f t="shared" si="29"/>
        <v>0</v>
      </c>
    </row>
    <row r="368" spans="1:43" ht="15" customHeight="1" x14ac:dyDescent="0.25">
      <c r="A368" s="2" t="s">
        <v>501</v>
      </c>
      <c r="B368" s="2" t="s">
        <v>509</v>
      </c>
      <c r="C368" s="2">
        <v>2014</v>
      </c>
      <c r="D368" s="2">
        <v>88.521000000000001</v>
      </c>
      <c r="E368" s="2">
        <v>25.532</v>
      </c>
      <c r="F368" s="2" t="s">
        <v>598</v>
      </c>
      <c r="G368" s="2" t="s">
        <v>598</v>
      </c>
      <c r="H368" s="2" t="s">
        <v>598</v>
      </c>
      <c r="I368" s="2">
        <v>135.96600000000001</v>
      </c>
      <c r="J368" s="2" t="s">
        <v>598</v>
      </c>
      <c r="K368" s="2" t="s">
        <v>598</v>
      </c>
      <c r="L368" s="2" t="s">
        <v>598</v>
      </c>
      <c r="M368" s="2" t="s">
        <v>598</v>
      </c>
      <c r="N368" s="2" t="s">
        <v>598</v>
      </c>
      <c r="O368" s="2" t="s">
        <v>598</v>
      </c>
      <c r="P368" s="2">
        <v>18.899999999999999</v>
      </c>
      <c r="Q368" s="2">
        <v>69.930000000000007</v>
      </c>
      <c r="R368" s="2" t="s">
        <v>598</v>
      </c>
      <c r="S368" s="2">
        <v>39.299999999999997</v>
      </c>
      <c r="T368" s="2" t="s">
        <v>598</v>
      </c>
      <c r="U368" s="2">
        <v>3.3</v>
      </c>
      <c r="V368" s="2" t="s">
        <v>8</v>
      </c>
      <c r="W368" s="2" t="s">
        <v>598</v>
      </c>
      <c r="X368" s="2" t="s">
        <v>598</v>
      </c>
      <c r="Y368" s="2" t="s">
        <v>598</v>
      </c>
      <c r="Z368" s="2" t="s">
        <v>598</v>
      </c>
      <c r="AA368" s="2" t="s">
        <v>598</v>
      </c>
      <c r="AB368" s="2" t="s">
        <v>598</v>
      </c>
      <c r="AC368" s="2" t="s">
        <v>598</v>
      </c>
      <c r="AD368" s="2" t="s">
        <v>598</v>
      </c>
      <c r="AE368" s="2" t="s">
        <v>598</v>
      </c>
      <c r="AF368" s="2">
        <v>4.5359999999999996</v>
      </c>
      <c r="AG368" s="2" t="s">
        <v>598</v>
      </c>
      <c r="AJ368" s="20">
        <f t="shared" si="25"/>
        <v>135.96600000000001</v>
      </c>
      <c r="AK368" s="20"/>
      <c r="AL368" s="20">
        <f t="shared" si="26"/>
        <v>88.521000000000001</v>
      </c>
      <c r="AM368" s="20">
        <f t="shared" si="27"/>
        <v>25.532</v>
      </c>
      <c r="AN368" s="92">
        <f t="shared" si="28"/>
        <v>0.83883470867716925</v>
      </c>
      <c r="AQ368" s="2">
        <f t="shared" si="29"/>
        <v>135.96600000000001</v>
      </c>
    </row>
    <row r="369" spans="1:43" ht="15" customHeight="1" x14ac:dyDescent="0.25">
      <c r="A369" s="2" t="s">
        <v>501</v>
      </c>
      <c r="B369" s="2" t="s">
        <v>510</v>
      </c>
      <c r="C369" s="2">
        <v>2014</v>
      </c>
      <c r="D369" s="2" t="s">
        <v>598</v>
      </c>
      <c r="E369" s="2" t="s">
        <v>598</v>
      </c>
      <c r="F369" s="2" t="s">
        <v>598</v>
      </c>
      <c r="G369" s="2" t="s">
        <v>598</v>
      </c>
      <c r="H369" s="2" t="s">
        <v>598</v>
      </c>
      <c r="I369" s="2" t="s">
        <v>598</v>
      </c>
      <c r="J369" s="2" t="s">
        <v>598</v>
      </c>
      <c r="K369" s="2" t="s">
        <v>598</v>
      </c>
      <c r="L369" s="2" t="s">
        <v>598</v>
      </c>
      <c r="M369" s="2" t="s">
        <v>598</v>
      </c>
      <c r="N369" s="2" t="s">
        <v>598</v>
      </c>
      <c r="O369" s="2" t="s">
        <v>598</v>
      </c>
      <c r="P369" s="2" t="s">
        <v>598</v>
      </c>
      <c r="Q369" s="2" t="s">
        <v>598</v>
      </c>
      <c r="R369" s="2" t="s">
        <v>598</v>
      </c>
      <c r="S369" s="2" t="s">
        <v>598</v>
      </c>
      <c r="T369" s="2" t="s">
        <v>598</v>
      </c>
      <c r="U369" s="2" t="s">
        <v>598</v>
      </c>
      <c r="V369" s="2" t="s">
        <v>598</v>
      </c>
      <c r="W369" s="2" t="s">
        <v>598</v>
      </c>
      <c r="X369" s="2" t="s">
        <v>598</v>
      </c>
      <c r="Y369" s="2" t="s">
        <v>598</v>
      </c>
      <c r="Z369" s="2" t="s">
        <v>598</v>
      </c>
      <c r="AA369" s="2" t="s">
        <v>598</v>
      </c>
      <c r="AB369" s="2" t="s">
        <v>598</v>
      </c>
      <c r="AC369" s="2" t="s">
        <v>598</v>
      </c>
      <c r="AD369" s="2" t="s">
        <v>598</v>
      </c>
      <c r="AE369" s="2" t="s">
        <v>598</v>
      </c>
      <c r="AF369" s="2" t="s">
        <v>598</v>
      </c>
      <c r="AG369" s="2" t="s">
        <v>598</v>
      </c>
      <c r="AJ369" s="20">
        <f t="shared" si="25"/>
        <v>0</v>
      </c>
      <c r="AK369" s="20"/>
      <c r="AL369" s="20">
        <f t="shared" si="26"/>
        <v>0</v>
      </c>
      <c r="AM369" s="20" t="str">
        <f t="shared" si="27"/>
        <v/>
      </c>
      <c r="AN369" s="92" t="str">
        <f t="shared" si="28"/>
        <v/>
      </c>
      <c r="AQ369" s="2">
        <f t="shared" si="29"/>
        <v>0</v>
      </c>
    </row>
    <row r="370" spans="1:43" ht="15" customHeight="1" x14ac:dyDescent="0.25">
      <c r="A370" s="2" t="s">
        <v>501</v>
      </c>
      <c r="B370" s="2" t="s">
        <v>511</v>
      </c>
      <c r="C370" s="2">
        <v>2014</v>
      </c>
      <c r="D370" s="2" t="s">
        <v>598</v>
      </c>
      <c r="E370" s="2" t="s">
        <v>598</v>
      </c>
      <c r="F370" s="2" t="s">
        <v>598</v>
      </c>
      <c r="G370" s="2" t="s">
        <v>598</v>
      </c>
      <c r="H370" s="2" t="s">
        <v>598</v>
      </c>
      <c r="I370" s="2" t="s">
        <v>598</v>
      </c>
      <c r="J370" s="2" t="s">
        <v>598</v>
      </c>
      <c r="K370" s="2" t="s">
        <v>598</v>
      </c>
      <c r="L370" s="2" t="s">
        <v>598</v>
      </c>
      <c r="M370" s="2" t="s">
        <v>598</v>
      </c>
      <c r="N370" s="2" t="s">
        <v>598</v>
      </c>
      <c r="O370" s="2" t="s">
        <v>598</v>
      </c>
      <c r="P370" s="2" t="s">
        <v>598</v>
      </c>
      <c r="Q370" s="2" t="s">
        <v>598</v>
      </c>
      <c r="R370" s="2" t="s">
        <v>598</v>
      </c>
      <c r="S370" s="2" t="s">
        <v>598</v>
      </c>
      <c r="T370" s="2" t="s">
        <v>598</v>
      </c>
      <c r="U370" s="2" t="s">
        <v>598</v>
      </c>
      <c r="V370" s="2" t="s">
        <v>598</v>
      </c>
      <c r="W370" s="2" t="s">
        <v>598</v>
      </c>
      <c r="X370" s="2" t="s">
        <v>598</v>
      </c>
      <c r="Y370" s="2" t="s">
        <v>598</v>
      </c>
      <c r="Z370" s="2" t="s">
        <v>598</v>
      </c>
      <c r="AA370" s="2" t="s">
        <v>598</v>
      </c>
      <c r="AB370" s="2" t="s">
        <v>598</v>
      </c>
      <c r="AC370" s="2" t="s">
        <v>598</v>
      </c>
      <c r="AD370" s="2" t="s">
        <v>598</v>
      </c>
      <c r="AE370" s="2" t="s">
        <v>598</v>
      </c>
      <c r="AF370" s="2" t="s">
        <v>598</v>
      </c>
      <c r="AG370" s="2" t="s">
        <v>598</v>
      </c>
      <c r="AJ370" s="20">
        <f t="shared" si="25"/>
        <v>0</v>
      </c>
      <c r="AK370" s="20"/>
      <c r="AL370" s="20">
        <f t="shared" si="26"/>
        <v>0</v>
      </c>
      <c r="AM370" s="20" t="str">
        <f t="shared" si="27"/>
        <v/>
      </c>
      <c r="AN370" s="92" t="str">
        <f t="shared" si="28"/>
        <v/>
      </c>
      <c r="AQ370" s="2">
        <f t="shared" si="29"/>
        <v>0</v>
      </c>
    </row>
    <row r="371" spans="1:43" ht="15" customHeight="1" x14ac:dyDescent="0.25">
      <c r="A371" s="2" t="s">
        <v>501</v>
      </c>
      <c r="B371" s="2" t="s">
        <v>512</v>
      </c>
      <c r="C371" s="2">
        <v>2014</v>
      </c>
      <c r="D371" s="2" t="s">
        <v>598</v>
      </c>
      <c r="E371" s="2" t="s">
        <v>598</v>
      </c>
      <c r="F371" s="2" t="s">
        <v>598</v>
      </c>
      <c r="G371" s="2" t="s">
        <v>598</v>
      </c>
      <c r="H371" s="2" t="s">
        <v>598</v>
      </c>
      <c r="I371" s="2" t="s">
        <v>598</v>
      </c>
      <c r="J371" s="2" t="s">
        <v>598</v>
      </c>
      <c r="K371" s="2" t="s">
        <v>598</v>
      </c>
      <c r="L371" s="2" t="s">
        <v>598</v>
      </c>
      <c r="M371" s="2" t="s">
        <v>598</v>
      </c>
      <c r="N371" s="2" t="s">
        <v>598</v>
      </c>
      <c r="O371" s="2" t="s">
        <v>598</v>
      </c>
      <c r="P371" s="2" t="s">
        <v>598</v>
      </c>
      <c r="Q371" s="2" t="s">
        <v>598</v>
      </c>
      <c r="R371" s="2" t="s">
        <v>598</v>
      </c>
      <c r="S371" s="2" t="s">
        <v>598</v>
      </c>
      <c r="T371" s="2" t="s">
        <v>598</v>
      </c>
      <c r="U371" s="2" t="s">
        <v>598</v>
      </c>
      <c r="V371" s="2" t="s">
        <v>598</v>
      </c>
      <c r="W371" s="2" t="s">
        <v>598</v>
      </c>
      <c r="X371" s="2" t="s">
        <v>598</v>
      </c>
      <c r="Y371" s="2" t="s">
        <v>598</v>
      </c>
      <c r="Z371" s="2" t="s">
        <v>598</v>
      </c>
      <c r="AA371" s="2" t="s">
        <v>598</v>
      </c>
      <c r="AB371" s="2" t="s">
        <v>598</v>
      </c>
      <c r="AC371" s="2" t="s">
        <v>598</v>
      </c>
      <c r="AD371" s="2" t="s">
        <v>598</v>
      </c>
      <c r="AE371" s="2" t="s">
        <v>598</v>
      </c>
      <c r="AF371" s="2" t="s">
        <v>598</v>
      </c>
      <c r="AG371" s="2" t="s">
        <v>598</v>
      </c>
      <c r="AJ371" s="20">
        <f t="shared" si="25"/>
        <v>0</v>
      </c>
      <c r="AK371" s="20"/>
      <c r="AL371" s="20">
        <f t="shared" si="26"/>
        <v>0</v>
      </c>
      <c r="AM371" s="20" t="str">
        <f t="shared" si="27"/>
        <v/>
      </c>
      <c r="AN371" s="92" t="str">
        <f t="shared" si="28"/>
        <v/>
      </c>
      <c r="AQ371" s="2">
        <f t="shared" si="29"/>
        <v>0</v>
      </c>
    </row>
    <row r="372" spans="1:43" ht="15" customHeight="1" x14ac:dyDescent="0.25">
      <c r="A372" s="2" t="s">
        <v>501</v>
      </c>
      <c r="B372" s="2" t="s">
        <v>513</v>
      </c>
      <c r="C372" s="2">
        <v>2014</v>
      </c>
      <c r="D372" s="2" t="s">
        <v>598</v>
      </c>
      <c r="E372" s="2" t="s">
        <v>598</v>
      </c>
      <c r="F372" s="2" t="s">
        <v>598</v>
      </c>
      <c r="G372" s="2" t="s">
        <v>598</v>
      </c>
      <c r="H372" s="2" t="s">
        <v>598</v>
      </c>
      <c r="I372" s="2" t="s">
        <v>598</v>
      </c>
      <c r="J372" s="2" t="s">
        <v>598</v>
      </c>
      <c r="K372" s="2" t="s">
        <v>598</v>
      </c>
      <c r="L372" s="2" t="s">
        <v>598</v>
      </c>
      <c r="M372" s="2" t="s">
        <v>598</v>
      </c>
      <c r="N372" s="2" t="s">
        <v>598</v>
      </c>
      <c r="O372" s="2" t="s">
        <v>598</v>
      </c>
      <c r="P372" s="2" t="s">
        <v>598</v>
      </c>
      <c r="Q372" s="2" t="s">
        <v>598</v>
      </c>
      <c r="R372" s="2" t="s">
        <v>598</v>
      </c>
      <c r="S372" s="2" t="s">
        <v>598</v>
      </c>
      <c r="T372" s="2" t="s">
        <v>598</v>
      </c>
      <c r="U372" s="2" t="s">
        <v>598</v>
      </c>
      <c r="V372" s="2" t="s">
        <v>598</v>
      </c>
      <c r="W372" s="2" t="s">
        <v>598</v>
      </c>
      <c r="X372" s="2" t="s">
        <v>598</v>
      </c>
      <c r="Y372" s="2" t="s">
        <v>598</v>
      </c>
      <c r="Z372" s="2" t="s">
        <v>598</v>
      </c>
      <c r="AA372" s="2" t="s">
        <v>598</v>
      </c>
      <c r="AB372" s="2" t="s">
        <v>598</v>
      </c>
      <c r="AC372" s="2" t="s">
        <v>598</v>
      </c>
      <c r="AD372" s="2" t="s">
        <v>598</v>
      </c>
      <c r="AE372" s="2" t="s">
        <v>598</v>
      </c>
      <c r="AF372" s="2" t="s">
        <v>598</v>
      </c>
      <c r="AG372" s="2" t="s">
        <v>598</v>
      </c>
      <c r="AJ372" s="20">
        <f t="shared" si="25"/>
        <v>0</v>
      </c>
      <c r="AK372" s="20"/>
      <c r="AL372" s="20">
        <f t="shared" si="26"/>
        <v>0</v>
      </c>
      <c r="AM372" s="20" t="str">
        <f t="shared" si="27"/>
        <v/>
      </c>
      <c r="AN372" s="92" t="str">
        <f t="shared" si="28"/>
        <v/>
      </c>
      <c r="AQ372" s="2">
        <f t="shared" si="29"/>
        <v>0</v>
      </c>
    </row>
    <row r="373" spans="1:43" ht="15" customHeight="1" x14ac:dyDescent="0.25">
      <c r="A373" s="2" t="s">
        <v>501</v>
      </c>
      <c r="B373" s="2" t="s">
        <v>514</v>
      </c>
      <c r="C373" s="2">
        <v>2014</v>
      </c>
      <c r="D373" s="2">
        <v>10.79</v>
      </c>
      <c r="E373" s="2">
        <v>0.495</v>
      </c>
      <c r="F373" s="2" t="s">
        <v>598</v>
      </c>
      <c r="G373" s="2" t="s">
        <v>598</v>
      </c>
      <c r="H373" s="2" t="s">
        <v>598</v>
      </c>
      <c r="I373" s="2">
        <v>12.065</v>
      </c>
      <c r="J373" s="2" t="s">
        <v>598</v>
      </c>
      <c r="K373" s="2">
        <v>8.7999999999999995E-2</v>
      </c>
      <c r="L373" s="2" t="s">
        <v>598</v>
      </c>
      <c r="M373" s="2">
        <v>0.46</v>
      </c>
      <c r="N373" s="2" t="s">
        <v>598</v>
      </c>
      <c r="O373" s="2" t="s">
        <v>598</v>
      </c>
      <c r="P373" s="2">
        <v>1.125</v>
      </c>
      <c r="Q373" s="2" t="s">
        <v>598</v>
      </c>
      <c r="R373" s="2" t="s">
        <v>598</v>
      </c>
      <c r="S373" s="2" t="s">
        <v>598</v>
      </c>
      <c r="T373" s="2" t="s">
        <v>598</v>
      </c>
      <c r="U373" s="2">
        <v>0.64600000000000002</v>
      </c>
      <c r="V373" s="2" t="s">
        <v>8</v>
      </c>
      <c r="W373" s="2" t="s">
        <v>598</v>
      </c>
      <c r="X373" s="2" t="s">
        <v>598</v>
      </c>
      <c r="Y373" s="2" t="s">
        <v>598</v>
      </c>
      <c r="Z373" s="2">
        <v>9.5299999999999994</v>
      </c>
      <c r="AA373" s="2" t="s">
        <v>598</v>
      </c>
      <c r="AB373" s="2" t="s">
        <v>598</v>
      </c>
      <c r="AC373" s="2" t="s">
        <v>598</v>
      </c>
      <c r="AD373" s="2" t="s">
        <v>598</v>
      </c>
      <c r="AE373" s="2">
        <v>0.216</v>
      </c>
      <c r="AF373" s="2" t="s">
        <v>598</v>
      </c>
      <c r="AG373" s="2" t="s">
        <v>598</v>
      </c>
      <c r="AJ373" s="20">
        <f t="shared" si="25"/>
        <v>12.065</v>
      </c>
      <c r="AK373" s="20"/>
      <c r="AL373" s="20">
        <f t="shared" si="26"/>
        <v>10.79</v>
      </c>
      <c r="AM373" s="20">
        <f t="shared" si="27"/>
        <v>0.495</v>
      </c>
      <c r="AN373" s="92">
        <f t="shared" si="28"/>
        <v>0.93535018648984658</v>
      </c>
      <c r="AQ373" s="2">
        <f t="shared" si="29"/>
        <v>12.065</v>
      </c>
    </row>
    <row r="374" spans="1:43" ht="15" customHeight="1" x14ac:dyDescent="0.25">
      <c r="A374" s="2" t="s">
        <v>501</v>
      </c>
      <c r="B374" s="2" t="s">
        <v>515</v>
      </c>
      <c r="C374" s="2">
        <v>2014</v>
      </c>
      <c r="D374" s="2" t="s">
        <v>598</v>
      </c>
      <c r="E374" s="2" t="s">
        <v>598</v>
      </c>
      <c r="F374" s="2" t="s">
        <v>598</v>
      </c>
      <c r="G374" s="2" t="s">
        <v>598</v>
      </c>
      <c r="H374" s="2" t="s">
        <v>598</v>
      </c>
      <c r="I374" s="2" t="s">
        <v>598</v>
      </c>
      <c r="J374" s="2" t="s">
        <v>598</v>
      </c>
      <c r="K374" s="2" t="s">
        <v>598</v>
      </c>
      <c r="L374" s="2" t="s">
        <v>598</v>
      </c>
      <c r="M374" s="2" t="s">
        <v>598</v>
      </c>
      <c r="N374" s="2" t="s">
        <v>598</v>
      </c>
      <c r="O374" s="2" t="s">
        <v>598</v>
      </c>
      <c r="P374" s="2" t="s">
        <v>598</v>
      </c>
      <c r="Q374" s="2" t="s">
        <v>598</v>
      </c>
      <c r="R374" s="2" t="s">
        <v>598</v>
      </c>
      <c r="S374" s="2" t="s">
        <v>598</v>
      </c>
      <c r="T374" s="2" t="s">
        <v>598</v>
      </c>
      <c r="U374" s="2" t="s">
        <v>598</v>
      </c>
      <c r="V374" s="2" t="s">
        <v>598</v>
      </c>
      <c r="W374" s="2" t="s">
        <v>598</v>
      </c>
      <c r="X374" s="2" t="s">
        <v>598</v>
      </c>
      <c r="Y374" s="2" t="s">
        <v>598</v>
      </c>
      <c r="Z374" s="2" t="s">
        <v>598</v>
      </c>
      <c r="AA374" s="2" t="s">
        <v>598</v>
      </c>
      <c r="AB374" s="2" t="s">
        <v>598</v>
      </c>
      <c r="AC374" s="2" t="s">
        <v>598</v>
      </c>
      <c r="AD374" s="2" t="s">
        <v>598</v>
      </c>
      <c r="AE374" s="2" t="s">
        <v>598</v>
      </c>
      <c r="AF374" s="2" t="s">
        <v>598</v>
      </c>
      <c r="AG374" s="2" t="s">
        <v>598</v>
      </c>
      <c r="AJ374" s="20">
        <f t="shared" si="25"/>
        <v>0</v>
      </c>
      <c r="AK374" s="20"/>
      <c r="AL374" s="20">
        <f t="shared" si="26"/>
        <v>0</v>
      </c>
      <c r="AM374" s="20" t="str">
        <f t="shared" si="27"/>
        <v/>
      </c>
      <c r="AN374" s="92" t="str">
        <f t="shared" si="28"/>
        <v/>
      </c>
      <c r="AQ374" s="2">
        <f t="shared" si="29"/>
        <v>0</v>
      </c>
    </row>
    <row r="375" spans="1:43" ht="15" customHeight="1" x14ac:dyDescent="0.25">
      <c r="A375" s="2" t="s">
        <v>501</v>
      </c>
      <c r="B375" s="2" t="s">
        <v>516</v>
      </c>
      <c r="C375" s="2">
        <v>2014</v>
      </c>
      <c r="D375" s="2" t="s">
        <v>598</v>
      </c>
      <c r="E375" s="2" t="s">
        <v>598</v>
      </c>
      <c r="F375" s="2" t="s">
        <v>598</v>
      </c>
      <c r="G375" s="2" t="s">
        <v>598</v>
      </c>
      <c r="H375" s="2" t="s">
        <v>598</v>
      </c>
      <c r="I375" s="2" t="s">
        <v>598</v>
      </c>
      <c r="J375" s="2" t="s">
        <v>598</v>
      </c>
      <c r="K375" s="2" t="s">
        <v>598</v>
      </c>
      <c r="L375" s="2" t="s">
        <v>598</v>
      </c>
      <c r="M375" s="2" t="s">
        <v>598</v>
      </c>
      <c r="N375" s="2" t="s">
        <v>598</v>
      </c>
      <c r="O375" s="2" t="s">
        <v>598</v>
      </c>
      <c r="P375" s="2" t="s">
        <v>598</v>
      </c>
      <c r="Q375" s="2" t="s">
        <v>598</v>
      </c>
      <c r="R375" s="2" t="s">
        <v>598</v>
      </c>
      <c r="S375" s="2" t="s">
        <v>598</v>
      </c>
      <c r="T375" s="2" t="s">
        <v>598</v>
      </c>
      <c r="U375" s="2" t="s">
        <v>598</v>
      </c>
      <c r="V375" s="2" t="s">
        <v>598</v>
      </c>
      <c r="W375" s="2" t="s">
        <v>598</v>
      </c>
      <c r="X375" s="2" t="s">
        <v>598</v>
      </c>
      <c r="Y375" s="2" t="s">
        <v>598</v>
      </c>
      <c r="Z375" s="2" t="s">
        <v>598</v>
      </c>
      <c r="AA375" s="2" t="s">
        <v>598</v>
      </c>
      <c r="AB375" s="2" t="s">
        <v>598</v>
      </c>
      <c r="AC375" s="2" t="s">
        <v>598</v>
      </c>
      <c r="AD375" s="2" t="s">
        <v>598</v>
      </c>
      <c r="AE375" s="2" t="s">
        <v>598</v>
      </c>
      <c r="AF375" s="2" t="s">
        <v>598</v>
      </c>
      <c r="AG375" s="2" t="s">
        <v>598</v>
      </c>
      <c r="AJ375" s="20">
        <f t="shared" si="25"/>
        <v>0</v>
      </c>
      <c r="AK375" s="20"/>
      <c r="AL375" s="20">
        <f t="shared" si="26"/>
        <v>0</v>
      </c>
      <c r="AM375" s="20" t="str">
        <f t="shared" si="27"/>
        <v/>
      </c>
      <c r="AN375" s="92" t="str">
        <f t="shared" si="28"/>
        <v/>
      </c>
      <c r="AQ375" s="2">
        <f t="shared" si="29"/>
        <v>0</v>
      </c>
    </row>
    <row r="376" spans="1:43" ht="15" customHeight="1" x14ac:dyDescent="0.25">
      <c r="A376" s="2" t="s">
        <v>501</v>
      </c>
      <c r="B376" s="2" t="s">
        <v>517</v>
      </c>
      <c r="C376" s="2">
        <v>2014</v>
      </c>
      <c r="D376" s="2" t="s">
        <v>598</v>
      </c>
      <c r="E376" s="2" t="s">
        <v>598</v>
      </c>
      <c r="F376" s="2" t="s">
        <v>598</v>
      </c>
      <c r="G376" s="2" t="s">
        <v>598</v>
      </c>
      <c r="H376" s="2" t="s">
        <v>598</v>
      </c>
      <c r="I376" s="2" t="s">
        <v>598</v>
      </c>
      <c r="J376" s="2" t="s">
        <v>598</v>
      </c>
      <c r="K376" s="2" t="s">
        <v>598</v>
      </c>
      <c r="L376" s="2" t="s">
        <v>598</v>
      </c>
      <c r="M376" s="2" t="s">
        <v>598</v>
      </c>
      <c r="N376" s="2" t="s">
        <v>598</v>
      </c>
      <c r="O376" s="2" t="s">
        <v>598</v>
      </c>
      <c r="P376" s="2" t="s">
        <v>598</v>
      </c>
      <c r="Q376" s="2" t="s">
        <v>598</v>
      </c>
      <c r="R376" s="2" t="s">
        <v>598</v>
      </c>
      <c r="S376" s="2" t="s">
        <v>598</v>
      </c>
      <c r="T376" s="2" t="s">
        <v>598</v>
      </c>
      <c r="U376" s="2" t="s">
        <v>598</v>
      </c>
      <c r="V376" s="2" t="s">
        <v>598</v>
      </c>
      <c r="W376" s="2" t="s">
        <v>598</v>
      </c>
      <c r="X376" s="2" t="s">
        <v>598</v>
      </c>
      <c r="Y376" s="2" t="s">
        <v>598</v>
      </c>
      <c r="Z376" s="2" t="s">
        <v>598</v>
      </c>
      <c r="AA376" s="2" t="s">
        <v>598</v>
      </c>
      <c r="AB376" s="2" t="s">
        <v>598</v>
      </c>
      <c r="AC376" s="2" t="s">
        <v>598</v>
      </c>
      <c r="AD376" s="2" t="s">
        <v>598</v>
      </c>
      <c r="AE376" s="2" t="s">
        <v>598</v>
      </c>
      <c r="AF376" s="2" t="s">
        <v>598</v>
      </c>
      <c r="AG376" s="2" t="s">
        <v>598</v>
      </c>
      <c r="AJ376" s="20">
        <f t="shared" si="25"/>
        <v>0</v>
      </c>
      <c r="AK376" s="20"/>
      <c r="AL376" s="20">
        <f t="shared" si="26"/>
        <v>0</v>
      </c>
      <c r="AM376" s="20" t="str">
        <f t="shared" si="27"/>
        <v/>
      </c>
      <c r="AN376" s="92" t="str">
        <f t="shared" si="28"/>
        <v/>
      </c>
      <c r="AQ376" s="2">
        <f t="shared" si="29"/>
        <v>0</v>
      </c>
    </row>
    <row r="377" spans="1:43" ht="15" customHeight="1" x14ac:dyDescent="0.25">
      <c r="A377" s="2" t="s">
        <v>501</v>
      </c>
      <c r="B377" s="2" t="s">
        <v>518</v>
      </c>
      <c r="C377" s="2">
        <v>2014</v>
      </c>
      <c r="D377" s="2" t="s">
        <v>598</v>
      </c>
      <c r="E377" s="2" t="s">
        <v>598</v>
      </c>
      <c r="F377" s="2" t="s">
        <v>598</v>
      </c>
      <c r="G377" s="2" t="s">
        <v>598</v>
      </c>
      <c r="H377" s="2" t="s">
        <v>598</v>
      </c>
      <c r="I377" s="2" t="s">
        <v>598</v>
      </c>
      <c r="J377" s="2" t="s">
        <v>598</v>
      </c>
      <c r="K377" s="2" t="s">
        <v>598</v>
      </c>
      <c r="L377" s="2" t="s">
        <v>598</v>
      </c>
      <c r="M377" s="2" t="s">
        <v>598</v>
      </c>
      <c r="N377" s="2" t="s">
        <v>598</v>
      </c>
      <c r="O377" s="2" t="s">
        <v>598</v>
      </c>
      <c r="P377" s="2" t="s">
        <v>598</v>
      </c>
      <c r="Q377" s="2" t="s">
        <v>598</v>
      </c>
      <c r="R377" s="2" t="s">
        <v>598</v>
      </c>
      <c r="S377" s="2" t="s">
        <v>598</v>
      </c>
      <c r="T377" s="2" t="s">
        <v>598</v>
      </c>
      <c r="U377" s="2" t="s">
        <v>598</v>
      </c>
      <c r="V377" s="2" t="s">
        <v>598</v>
      </c>
      <c r="W377" s="2" t="s">
        <v>598</v>
      </c>
      <c r="X377" s="2" t="s">
        <v>598</v>
      </c>
      <c r="Y377" s="2" t="s">
        <v>598</v>
      </c>
      <c r="Z377" s="2" t="s">
        <v>598</v>
      </c>
      <c r="AA377" s="2" t="s">
        <v>598</v>
      </c>
      <c r="AB377" s="2" t="s">
        <v>598</v>
      </c>
      <c r="AC377" s="2" t="s">
        <v>598</v>
      </c>
      <c r="AD377" s="2" t="s">
        <v>598</v>
      </c>
      <c r="AE377" s="2" t="s">
        <v>598</v>
      </c>
      <c r="AF377" s="2" t="s">
        <v>598</v>
      </c>
      <c r="AG377" s="2" t="s">
        <v>598</v>
      </c>
      <c r="AJ377" s="20">
        <f t="shared" si="25"/>
        <v>0</v>
      </c>
      <c r="AK377" s="20"/>
      <c r="AL377" s="20">
        <f t="shared" si="26"/>
        <v>0</v>
      </c>
      <c r="AM377" s="20" t="str">
        <f t="shared" si="27"/>
        <v/>
      </c>
      <c r="AN377" s="92" t="str">
        <f t="shared" si="28"/>
        <v/>
      </c>
      <c r="AQ377" s="2">
        <f t="shared" si="29"/>
        <v>0</v>
      </c>
    </row>
    <row r="378" spans="1:43" ht="15" customHeight="1" x14ac:dyDescent="0.25">
      <c r="A378" s="2" t="s">
        <v>501</v>
      </c>
      <c r="B378" s="2" t="s">
        <v>519</v>
      </c>
      <c r="C378" s="2">
        <v>2014</v>
      </c>
      <c r="D378" s="2" t="s">
        <v>598</v>
      </c>
      <c r="E378" s="2" t="s">
        <v>598</v>
      </c>
      <c r="F378" s="2" t="s">
        <v>598</v>
      </c>
      <c r="G378" s="2" t="s">
        <v>598</v>
      </c>
      <c r="H378" s="2" t="s">
        <v>598</v>
      </c>
      <c r="I378" s="2" t="s">
        <v>598</v>
      </c>
      <c r="J378" s="2" t="s">
        <v>598</v>
      </c>
      <c r="K378" s="2" t="s">
        <v>598</v>
      </c>
      <c r="L378" s="2" t="s">
        <v>598</v>
      </c>
      <c r="M378" s="2" t="s">
        <v>598</v>
      </c>
      <c r="N378" s="2" t="s">
        <v>598</v>
      </c>
      <c r="O378" s="2" t="s">
        <v>598</v>
      </c>
      <c r="P378" s="2" t="s">
        <v>598</v>
      </c>
      <c r="Q378" s="2" t="s">
        <v>598</v>
      </c>
      <c r="R378" s="2" t="s">
        <v>598</v>
      </c>
      <c r="S378" s="2" t="s">
        <v>598</v>
      </c>
      <c r="T378" s="2" t="s">
        <v>598</v>
      </c>
      <c r="U378" s="2" t="s">
        <v>598</v>
      </c>
      <c r="V378" s="2" t="s">
        <v>598</v>
      </c>
      <c r="W378" s="2" t="s">
        <v>598</v>
      </c>
      <c r="X378" s="2" t="s">
        <v>598</v>
      </c>
      <c r="Y378" s="2" t="s">
        <v>598</v>
      </c>
      <c r="Z378" s="2" t="s">
        <v>598</v>
      </c>
      <c r="AA378" s="2" t="s">
        <v>598</v>
      </c>
      <c r="AB378" s="2" t="s">
        <v>598</v>
      </c>
      <c r="AC378" s="2" t="s">
        <v>598</v>
      </c>
      <c r="AD378" s="2" t="s">
        <v>598</v>
      </c>
      <c r="AE378" s="2" t="s">
        <v>598</v>
      </c>
      <c r="AF378" s="2" t="s">
        <v>598</v>
      </c>
      <c r="AG378" s="2" t="s">
        <v>598</v>
      </c>
      <c r="AJ378" s="20">
        <f t="shared" si="25"/>
        <v>0</v>
      </c>
      <c r="AK378" s="20"/>
      <c r="AL378" s="20">
        <f t="shared" si="26"/>
        <v>0</v>
      </c>
      <c r="AM378" s="20" t="str">
        <f t="shared" si="27"/>
        <v/>
      </c>
      <c r="AN378" s="92" t="str">
        <f t="shared" si="28"/>
        <v/>
      </c>
      <c r="AQ378" s="2">
        <f t="shared" si="29"/>
        <v>0</v>
      </c>
    </row>
    <row r="379" spans="1:43" ht="15" customHeight="1" x14ac:dyDescent="0.25">
      <c r="A379" s="2" t="s">
        <v>501</v>
      </c>
      <c r="B379" s="2" t="s">
        <v>520</v>
      </c>
      <c r="C379" s="2">
        <v>2014</v>
      </c>
      <c r="D379" s="2" t="s">
        <v>598</v>
      </c>
      <c r="E379" s="2" t="s">
        <v>598</v>
      </c>
      <c r="F379" s="2" t="s">
        <v>598</v>
      </c>
      <c r="G379" s="2" t="s">
        <v>598</v>
      </c>
      <c r="H379" s="2" t="s">
        <v>598</v>
      </c>
      <c r="I379" s="2" t="s">
        <v>598</v>
      </c>
      <c r="J379" s="2" t="s">
        <v>598</v>
      </c>
      <c r="K379" s="2" t="s">
        <v>598</v>
      </c>
      <c r="L379" s="2" t="s">
        <v>598</v>
      </c>
      <c r="M379" s="2" t="s">
        <v>598</v>
      </c>
      <c r="N379" s="2" t="s">
        <v>598</v>
      </c>
      <c r="O379" s="2" t="s">
        <v>598</v>
      </c>
      <c r="P379" s="2" t="s">
        <v>598</v>
      </c>
      <c r="Q379" s="2" t="s">
        <v>598</v>
      </c>
      <c r="R379" s="2" t="s">
        <v>598</v>
      </c>
      <c r="S379" s="2" t="s">
        <v>598</v>
      </c>
      <c r="T379" s="2" t="s">
        <v>598</v>
      </c>
      <c r="U379" s="2" t="s">
        <v>598</v>
      </c>
      <c r="V379" s="2" t="s">
        <v>598</v>
      </c>
      <c r="W379" s="2" t="s">
        <v>598</v>
      </c>
      <c r="X379" s="2" t="s">
        <v>598</v>
      </c>
      <c r="Y379" s="2" t="s">
        <v>598</v>
      </c>
      <c r="Z379" s="2" t="s">
        <v>598</v>
      </c>
      <c r="AA379" s="2" t="s">
        <v>598</v>
      </c>
      <c r="AB379" s="2" t="s">
        <v>598</v>
      </c>
      <c r="AC379" s="2" t="s">
        <v>598</v>
      </c>
      <c r="AD379" s="2" t="s">
        <v>598</v>
      </c>
      <c r="AE379" s="2" t="s">
        <v>598</v>
      </c>
      <c r="AF379" s="2" t="s">
        <v>598</v>
      </c>
      <c r="AG379" s="2" t="s">
        <v>598</v>
      </c>
      <c r="AJ379" s="20">
        <f t="shared" si="25"/>
        <v>0</v>
      </c>
      <c r="AK379" s="20"/>
      <c r="AL379" s="20">
        <f t="shared" si="26"/>
        <v>0</v>
      </c>
      <c r="AM379" s="20" t="str">
        <f t="shared" si="27"/>
        <v/>
      </c>
      <c r="AN379" s="92" t="str">
        <f t="shared" si="28"/>
        <v/>
      </c>
      <c r="AQ379" s="2">
        <f t="shared" si="29"/>
        <v>0</v>
      </c>
    </row>
    <row r="380" spans="1:43" ht="15" customHeight="1" x14ac:dyDescent="0.25">
      <c r="A380" s="2" t="s">
        <v>501</v>
      </c>
      <c r="B380" s="2" t="s">
        <v>521</v>
      </c>
      <c r="C380" s="2">
        <v>2014</v>
      </c>
      <c r="D380" s="2" t="s">
        <v>598</v>
      </c>
      <c r="E380" s="2" t="s">
        <v>598</v>
      </c>
      <c r="F380" s="2" t="s">
        <v>598</v>
      </c>
      <c r="G380" s="2" t="s">
        <v>598</v>
      </c>
      <c r="H380" s="2" t="s">
        <v>598</v>
      </c>
      <c r="I380" s="2" t="s">
        <v>598</v>
      </c>
      <c r="J380" s="2" t="s">
        <v>598</v>
      </c>
      <c r="K380" s="2" t="s">
        <v>598</v>
      </c>
      <c r="L380" s="2" t="s">
        <v>598</v>
      </c>
      <c r="M380" s="2" t="s">
        <v>598</v>
      </c>
      <c r="N380" s="2" t="s">
        <v>598</v>
      </c>
      <c r="O380" s="2" t="s">
        <v>598</v>
      </c>
      <c r="P380" s="2" t="s">
        <v>598</v>
      </c>
      <c r="Q380" s="2" t="s">
        <v>598</v>
      </c>
      <c r="R380" s="2" t="s">
        <v>598</v>
      </c>
      <c r="S380" s="2" t="s">
        <v>598</v>
      </c>
      <c r="T380" s="2" t="s">
        <v>598</v>
      </c>
      <c r="U380" s="2" t="s">
        <v>598</v>
      </c>
      <c r="V380" s="2" t="s">
        <v>598</v>
      </c>
      <c r="W380" s="2" t="s">
        <v>598</v>
      </c>
      <c r="X380" s="2" t="s">
        <v>598</v>
      </c>
      <c r="Y380" s="2" t="s">
        <v>598</v>
      </c>
      <c r="Z380" s="2" t="s">
        <v>598</v>
      </c>
      <c r="AA380" s="2" t="s">
        <v>598</v>
      </c>
      <c r="AB380" s="2" t="s">
        <v>598</v>
      </c>
      <c r="AC380" s="2" t="s">
        <v>598</v>
      </c>
      <c r="AD380" s="2" t="s">
        <v>598</v>
      </c>
      <c r="AE380" s="2" t="s">
        <v>598</v>
      </c>
      <c r="AF380" s="2" t="s">
        <v>598</v>
      </c>
      <c r="AG380" s="2" t="s">
        <v>598</v>
      </c>
      <c r="AJ380" s="20">
        <f t="shared" si="25"/>
        <v>0</v>
      </c>
      <c r="AK380" s="20"/>
      <c r="AL380" s="20">
        <f t="shared" si="26"/>
        <v>0</v>
      </c>
      <c r="AM380" s="20" t="str">
        <f t="shared" si="27"/>
        <v/>
      </c>
      <c r="AN380" s="92" t="str">
        <f t="shared" si="28"/>
        <v/>
      </c>
      <c r="AQ380" s="2">
        <f t="shared" si="29"/>
        <v>0</v>
      </c>
    </row>
    <row r="381" spans="1:43" ht="15" customHeight="1" x14ac:dyDescent="0.25">
      <c r="A381" s="2" t="s">
        <v>522</v>
      </c>
      <c r="B381" s="2" t="s">
        <v>523</v>
      </c>
      <c r="C381" s="2">
        <v>2014</v>
      </c>
      <c r="D381" s="2" t="s">
        <v>598</v>
      </c>
      <c r="E381" s="2" t="s">
        <v>598</v>
      </c>
      <c r="F381" s="2" t="s">
        <v>598</v>
      </c>
      <c r="G381" s="2" t="s">
        <v>598</v>
      </c>
      <c r="H381" s="2" t="s">
        <v>598</v>
      </c>
      <c r="I381" s="2" t="s">
        <v>598</v>
      </c>
      <c r="J381" s="2" t="s">
        <v>598</v>
      </c>
      <c r="K381" s="2" t="s">
        <v>598</v>
      </c>
      <c r="L381" s="2" t="s">
        <v>598</v>
      </c>
      <c r="M381" s="2" t="s">
        <v>598</v>
      </c>
      <c r="N381" s="2" t="s">
        <v>598</v>
      </c>
      <c r="O381" s="2" t="s">
        <v>598</v>
      </c>
      <c r="P381" s="2" t="s">
        <v>598</v>
      </c>
      <c r="Q381" s="2" t="s">
        <v>598</v>
      </c>
      <c r="R381" s="2" t="s">
        <v>598</v>
      </c>
      <c r="S381" s="2" t="s">
        <v>598</v>
      </c>
      <c r="T381" s="2" t="s">
        <v>598</v>
      </c>
      <c r="U381" s="2" t="s">
        <v>598</v>
      </c>
      <c r="V381" s="2" t="s">
        <v>598</v>
      </c>
      <c r="W381" s="2" t="s">
        <v>598</v>
      </c>
      <c r="X381" s="2" t="s">
        <v>598</v>
      </c>
      <c r="Y381" s="2" t="s">
        <v>598</v>
      </c>
      <c r="Z381" s="2" t="s">
        <v>598</v>
      </c>
      <c r="AA381" s="2" t="s">
        <v>598</v>
      </c>
      <c r="AB381" s="2" t="s">
        <v>598</v>
      </c>
      <c r="AC381" s="2" t="s">
        <v>598</v>
      </c>
      <c r="AD381" s="2" t="s">
        <v>598</v>
      </c>
      <c r="AE381" s="2" t="s">
        <v>598</v>
      </c>
      <c r="AF381" s="2" t="s">
        <v>598</v>
      </c>
      <c r="AG381" s="2" t="s">
        <v>598</v>
      </c>
      <c r="AJ381" s="20">
        <f t="shared" si="25"/>
        <v>0</v>
      </c>
      <c r="AK381" s="20"/>
      <c r="AL381" s="20">
        <f t="shared" si="26"/>
        <v>0</v>
      </c>
      <c r="AM381" s="20" t="str">
        <f t="shared" si="27"/>
        <v/>
      </c>
      <c r="AN381" s="92" t="str">
        <f t="shared" si="28"/>
        <v/>
      </c>
      <c r="AQ381" s="2">
        <f t="shared" si="29"/>
        <v>0</v>
      </c>
    </row>
    <row r="382" spans="1:43" ht="15" customHeight="1" x14ac:dyDescent="0.25">
      <c r="A382" s="2" t="s">
        <v>522</v>
      </c>
      <c r="B382" s="2" t="s">
        <v>524</v>
      </c>
      <c r="C382" s="2">
        <v>2014</v>
      </c>
      <c r="D382" s="2">
        <v>28.585000000000001</v>
      </c>
      <c r="E382" s="2">
        <v>4.6909999999999998</v>
      </c>
      <c r="F382" s="2" t="s">
        <v>598</v>
      </c>
      <c r="G382" s="2" t="s">
        <v>633</v>
      </c>
      <c r="H382" s="2" t="s">
        <v>598</v>
      </c>
      <c r="I382" s="2">
        <v>36.591999999999999</v>
      </c>
      <c r="J382" s="2" t="s">
        <v>598</v>
      </c>
      <c r="K382" s="2" t="s">
        <v>598</v>
      </c>
      <c r="L382" s="2" t="s">
        <v>598</v>
      </c>
      <c r="M382" s="2" t="s">
        <v>598</v>
      </c>
      <c r="N382" s="2" t="s">
        <v>598</v>
      </c>
      <c r="O382" s="2" t="s">
        <v>598</v>
      </c>
      <c r="P382" s="2">
        <v>9.9440000000000008</v>
      </c>
      <c r="Q382" s="2">
        <v>9.6430000000000007</v>
      </c>
      <c r="R382" s="2">
        <v>10.547000000000001</v>
      </c>
      <c r="S382" s="2" t="s">
        <v>598</v>
      </c>
      <c r="T382" s="2" t="s">
        <v>598</v>
      </c>
      <c r="U382" s="2" t="s">
        <v>598</v>
      </c>
      <c r="V382" s="2" t="s">
        <v>8</v>
      </c>
      <c r="W382" s="2" t="s">
        <v>598</v>
      </c>
      <c r="X382" s="2" t="s">
        <v>598</v>
      </c>
      <c r="Y382" s="2" t="s">
        <v>598</v>
      </c>
      <c r="Z382" s="2" t="s">
        <v>598</v>
      </c>
      <c r="AA382" s="2" t="s">
        <v>598</v>
      </c>
      <c r="AB382" s="2" t="s">
        <v>598</v>
      </c>
      <c r="AC382" s="2" t="s">
        <v>598</v>
      </c>
      <c r="AD382" s="2">
        <v>0</v>
      </c>
      <c r="AE382" s="2">
        <v>0</v>
      </c>
      <c r="AF382" s="2">
        <v>0</v>
      </c>
      <c r="AG382" s="2">
        <v>6.4580000000000002</v>
      </c>
      <c r="AJ382" s="20">
        <f t="shared" si="25"/>
        <v>36.592000000000006</v>
      </c>
      <c r="AK382" s="20"/>
      <c r="AL382" s="20">
        <f t="shared" si="26"/>
        <v>28.585000000000001</v>
      </c>
      <c r="AM382" s="20">
        <f t="shared" si="27"/>
        <v>4.6909999999999998</v>
      </c>
      <c r="AN382" s="92">
        <f t="shared" si="28"/>
        <v>0.90937909925666804</v>
      </c>
      <c r="AQ382" s="2">
        <f t="shared" si="29"/>
        <v>30.134000000000007</v>
      </c>
    </row>
    <row r="383" spans="1:43" ht="15" customHeight="1" x14ac:dyDescent="0.25">
      <c r="A383" s="2" t="s">
        <v>525</v>
      </c>
      <c r="B383" s="2" t="s">
        <v>526</v>
      </c>
      <c r="C383" s="2">
        <v>2014</v>
      </c>
      <c r="D383" s="2" t="s">
        <v>598</v>
      </c>
      <c r="E383" s="2" t="s">
        <v>598</v>
      </c>
      <c r="F383" s="2" t="s">
        <v>598</v>
      </c>
      <c r="G383" s="2" t="s">
        <v>598</v>
      </c>
      <c r="H383" s="2" t="s">
        <v>598</v>
      </c>
      <c r="I383" s="2" t="s">
        <v>598</v>
      </c>
      <c r="J383" s="2" t="s">
        <v>598</v>
      </c>
      <c r="K383" s="2" t="s">
        <v>598</v>
      </c>
      <c r="L383" s="2" t="s">
        <v>598</v>
      </c>
      <c r="M383" s="2" t="s">
        <v>598</v>
      </c>
      <c r="N383" s="2" t="s">
        <v>598</v>
      </c>
      <c r="O383" s="2" t="s">
        <v>598</v>
      </c>
      <c r="P383" s="2" t="s">
        <v>598</v>
      </c>
      <c r="Q383" s="2" t="s">
        <v>598</v>
      </c>
      <c r="R383" s="2" t="s">
        <v>598</v>
      </c>
      <c r="S383" s="2" t="s">
        <v>598</v>
      </c>
      <c r="T383" s="2" t="s">
        <v>598</v>
      </c>
      <c r="U383" s="2" t="s">
        <v>598</v>
      </c>
      <c r="V383" s="2" t="s">
        <v>598</v>
      </c>
      <c r="W383" s="2" t="s">
        <v>598</v>
      </c>
      <c r="X383" s="2" t="s">
        <v>598</v>
      </c>
      <c r="Y383" s="2" t="s">
        <v>598</v>
      </c>
      <c r="Z383" s="2" t="s">
        <v>598</v>
      </c>
      <c r="AA383" s="2" t="s">
        <v>598</v>
      </c>
      <c r="AB383" s="2" t="s">
        <v>598</v>
      </c>
      <c r="AC383" s="2" t="s">
        <v>598</v>
      </c>
      <c r="AD383" s="2" t="s">
        <v>598</v>
      </c>
      <c r="AE383" s="2" t="s">
        <v>598</v>
      </c>
      <c r="AF383" s="2" t="s">
        <v>598</v>
      </c>
      <c r="AG383" s="2" t="s">
        <v>598</v>
      </c>
      <c r="AJ383" s="20">
        <f t="shared" si="25"/>
        <v>0</v>
      </c>
      <c r="AK383" s="20"/>
      <c r="AL383" s="20">
        <f t="shared" si="26"/>
        <v>0</v>
      </c>
      <c r="AM383" s="20" t="str">
        <f t="shared" si="27"/>
        <v/>
      </c>
      <c r="AN383" s="92" t="str">
        <f t="shared" si="28"/>
        <v/>
      </c>
      <c r="AQ383" s="2">
        <f t="shared" si="29"/>
        <v>0</v>
      </c>
    </row>
    <row r="384" spans="1:43" ht="15" customHeight="1" x14ac:dyDescent="0.25">
      <c r="A384" s="2" t="s">
        <v>525</v>
      </c>
      <c r="B384" s="2" t="s">
        <v>527</v>
      </c>
      <c r="C384" s="2">
        <v>2014</v>
      </c>
      <c r="D384" s="2" t="s">
        <v>598</v>
      </c>
      <c r="E384" s="2" t="s">
        <v>598</v>
      </c>
      <c r="F384" s="2" t="s">
        <v>598</v>
      </c>
      <c r="G384" s="2" t="s">
        <v>598</v>
      </c>
      <c r="H384" s="2" t="s">
        <v>598</v>
      </c>
      <c r="I384" s="2" t="s">
        <v>598</v>
      </c>
      <c r="J384" s="2" t="s">
        <v>598</v>
      </c>
      <c r="K384" s="2" t="s">
        <v>598</v>
      </c>
      <c r="L384" s="2" t="s">
        <v>598</v>
      </c>
      <c r="M384" s="2" t="s">
        <v>598</v>
      </c>
      <c r="N384" s="2" t="s">
        <v>598</v>
      </c>
      <c r="O384" s="2" t="s">
        <v>598</v>
      </c>
      <c r="P384" s="2" t="s">
        <v>598</v>
      </c>
      <c r="Q384" s="2" t="s">
        <v>598</v>
      </c>
      <c r="R384" s="2" t="s">
        <v>598</v>
      </c>
      <c r="S384" s="2" t="s">
        <v>598</v>
      </c>
      <c r="T384" s="2" t="s">
        <v>598</v>
      </c>
      <c r="U384" s="2" t="s">
        <v>598</v>
      </c>
      <c r="V384" s="2" t="s">
        <v>598</v>
      </c>
      <c r="W384" s="2" t="s">
        <v>598</v>
      </c>
      <c r="X384" s="2" t="s">
        <v>598</v>
      </c>
      <c r="Y384" s="2" t="s">
        <v>598</v>
      </c>
      <c r="Z384" s="2" t="s">
        <v>598</v>
      </c>
      <c r="AA384" s="2" t="s">
        <v>598</v>
      </c>
      <c r="AB384" s="2" t="s">
        <v>598</v>
      </c>
      <c r="AC384" s="2" t="s">
        <v>598</v>
      </c>
      <c r="AD384" s="2" t="s">
        <v>598</v>
      </c>
      <c r="AE384" s="2" t="s">
        <v>598</v>
      </c>
      <c r="AF384" s="2" t="s">
        <v>598</v>
      </c>
      <c r="AG384" s="2" t="s">
        <v>598</v>
      </c>
      <c r="AJ384" s="20">
        <f t="shared" si="25"/>
        <v>0</v>
      </c>
      <c r="AK384" s="20"/>
      <c r="AL384" s="20">
        <f t="shared" si="26"/>
        <v>0</v>
      </c>
      <c r="AM384" s="20" t="str">
        <f t="shared" si="27"/>
        <v/>
      </c>
      <c r="AN384" s="92" t="str">
        <f t="shared" si="28"/>
        <v/>
      </c>
      <c r="AQ384" s="2">
        <f t="shared" si="29"/>
        <v>0</v>
      </c>
    </row>
    <row r="385" spans="1:43" ht="15" customHeight="1" x14ac:dyDescent="0.25">
      <c r="A385" s="2" t="s">
        <v>525</v>
      </c>
      <c r="B385" s="2" t="s">
        <v>528</v>
      </c>
      <c r="C385" s="2">
        <v>2014</v>
      </c>
      <c r="D385" s="2" t="s">
        <v>598</v>
      </c>
      <c r="E385" s="2" t="s">
        <v>598</v>
      </c>
      <c r="F385" s="2" t="s">
        <v>598</v>
      </c>
      <c r="G385" s="2" t="s">
        <v>598</v>
      </c>
      <c r="H385" s="2" t="s">
        <v>598</v>
      </c>
      <c r="I385" s="2" t="s">
        <v>598</v>
      </c>
      <c r="J385" s="2" t="s">
        <v>598</v>
      </c>
      <c r="K385" s="2" t="s">
        <v>598</v>
      </c>
      <c r="L385" s="2" t="s">
        <v>598</v>
      </c>
      <c r="M385" s="2" t="s">
        <v>598</v>
      </c>
      <c r="N385" s="2" t="s">
        <v>598</v>
      </c>
      <c r="O385" s="2" t="s">
        <v>598</v>
      </c>
      <c r="P385" s="2" t="s">
        <v>598</v>
      </c>
      <c r="Q385" s="2" t="s">
        <v>598</v>
      </c>
      <c r="R385" s="2" t="s">
        <v>598</v>
      </c>
      <c r="S385" s="2" t="s">
        <v>598</v>
      </c>
      <c r="T385" s="2" t="s">
        <v>598</v>
      </c>
      <c r="U385" s="2" t="s">
        <v>598</v>
      </c>
      <c r="V385" s="2" t="s">
        <v>598</v>
      </c>
      <c r="W385" s="2" t="s">
        <v>598</v>
      </c>
      <c r="X385" s="2" t="s">
        <v>598</v>
      </c>
      <c r="Y385" s="2" t="s">
        <v>598</v>
      </c>
      <c r="Z385" s="2" t="s">
        <v>598</v>
      </c>
      <c r="AA385" s="2" t="s">
        <v>598</v>
      </c>
      <c r="AB385" s="2" t="s">
        <v>598</v>
      </c>
      <c r="AC385" s="2" t="s">
        <v>598</v>
      </c>
      <c r="AD385" s="2" t="s">
        <v>598</v>
      </c>
      <c r="AE385" s="2" t="s">
        <v>598</v>
      </c>
      <c r="AF385" s="2" t="s">
        <v>598</v>
      </c>
      <c r="AG385" s="2" t="s">
        <v>598</v>
      </c>
      <c r="AJ385" s="20">
        <f t="shared" si="25"/>
        <v>0</v>
      </c>
      <c r="AK385" s="20"/>
      <c r="AL385" s="20">
        <f t="shared" si="26"/>
        <v>0</v>
      </c>
      <c r="AM385" s="20" t="str">
        <f t="shared" si="27"/>
        <v/>
      </c>
      <c r="AN385" s="92" t="str">
        <f t="shared" si="28"/>
        <v/>
      </c>
      <c r="AQ385" s="2">
        <f t="shared" si="29"/>
        <v>0</v>
      </c>
    </row>
    <row r="386" spans="1:43" ht="15" customHeight="1" x14ac:dyDescent="0.25">
      <c r="A386" s="2" t="s">
        <v>525</v>
      </c>
      <c r="B386" s="2" t="s">
        <v>529</v>
      </c>
      <c r="C386" s="2">
        <v>2014</v>
      </c>
      <c r="D386" s="2" t="s">
        <v>598</v>
      </c>
      <c r="E386" s="2" t="s">
        <v>598</v>
      </c>
      <c r="F386" s="2" t="s">
        <v>598</v>
      </c>
      <c r="G386" s="2" t="s">
        <v>598</v>
      </c>
      <c r="H386" s="2" t="s">
        <v>598</v>
      </c>
      <c r="I386" s="2" t="s">
        <v>598</v>
      </c>
      <c r="J386" s="2" t="s">
        <v>598</v>
      </c>
      <c r="K386" s="2" t="s">
        <v>598</v>
      </c>
      <c r="L386" s="2" t="s">
        <v>598</v>
      </c>
      <c r="M386" s="2" t="s">
        <v>598</v>
      </c>
      <c r="N386" s="2" t="s">
        <v>598</v>
      </c>
      <c r="O386" s="2" t="s">
        <v>598</v>
      </c>
      <c r="P386" s="2" t="s">
        <v>598</v>
      </c>
      <c r="Q386" s="2" t="s">
        <v>598</v>
      </c>
      <c r="R386" s="2" t="s">
        <v>598</v>
      </c>
      <c r="S386" s="2" t="s">
        <v>598</v>
      </c>
      <c r="T386" s="2" t="s">
        <v>598</v>
      </c>
      <c r="U386" s="2" t="s">
        <v>598</v>
      </c>
      <c r="V386" s="2" t="s">
        <v>598</v>
      </c>
      <c r="W386" s="2" t="s">
        <v>598</v>
      </c>
      <c r="X386" s="2" t="s">
        <v>598</v>
      </c>
      <c r="Y386" s="2" t="s">
        <v>598</v>
      </c>
      <c r="Z386" s="2" t="s">
        <v>598</v>
      </c>
      <c r="AA386" s="2" t="s">
        <v>598</v>
      </c>
      <c r="AB386" s="2" t="s">
        <v>598</v>
      </c>
      <c r="AC386" s="2" t="s">
        <v>598</v>
      </c>
      <c r="AD386" s="2" t="s">
        <v>598</v>
      </c>
      <c r="AE386" s="2" t="s">
        <v>598</v>
      </c>
      <c r="AF386" s="2" t="s">
        <v>598</v>
      </c>
      <c r="AG386" s="2" t="s">
        <v>598</v>
      </c>
      <c r="AJ386" s="20">
        <f t="shared" si="25"/>
        <v>0</v>
      </c>
      <c r="AK386" s="20"/>
      <c r="AL386" s="20">
        <f t="shared" si="26"/>
        <v>0</v>
      </c>
      <c r="AM386" s="20" t="str">
        <f t="shared" si="27"/>
        <v/>
      </c>
      <c r="AN386" s="92" t="str">
        <f t="shared" si="28"/>
        <v/>
      </c>
      <c r="AQ386" s="2">
        <f t="shared" si="29"/>
        <v>0</v>
      </c>
    </row>
    <row r="387" spans="1:43" ht="15" customHeight="1" x14ac:dyDescent="0.25">
      <c r="A387" s="2" t="s">
        <v>530</v>
      </c>
      <c r="B387" s="2" t="s">
        <v>531</v>
      </c>
      <c r="C387" s="2">
        <v>2014</v>
      </c>
      <c r="D387" s="2" t="s">
        <v>598</v>
      </c>
      <c r="E387" s="2" t="s">
        <v>598</v>
      </c>
      <c r="F387" s="2" t="s">
        <v>598</v>
      </c>
      <c r="G387" s="2" t="s">
        <v>598</v>
      </c>
      <c r="H387" s="2" t="s">
        <v>598</v>
      </c>
      <c r="I387" s="2" t="s">
        <v>598</v>
      </c>
      <c r="J387" s="2" t="s">
        <v>598</v>
      </c>
      <c r="K387" s="2" t="s">
        <v>598</v>
      </c>
      <c r="L387" s="2" t="s">
        <v>598</v>
      </c>
      <c r="M387" s="2" t="s">
        <v>598</v>
      </c>
      <c r="N387" s="2" t="s">
        <v>598</v>
      </c>
      <c r="O387" s="2" t="s">
        <v>598</v>
      </c>
      <c r="P387" s="2" t="s">
        <v>598</v>
      </c>
      <c r="Q387" s="2" t="s">
        <v>598</v>
      </c>
      <c r="R387" s="2" t="s">
        <v>598</v>
      </c>
      <c r="S387" s="2" t="s">
        <v>598</v>
      </c>
      <c r="T387" s="2" t="s">
        <v>598</v>
      </c>
      <c r="U387" s="2" t="s">
        <v>598</v>
      </c>
      <c r="V387" s="2" t="s">
        <v>598</v>
      </c>
      <c r="W387" s="2" t="s">
        <v>598</v>
      </c>
      <c r="X387" s="2" t="s">
        <v>598</v>
      </c>
      <c r="Y387" s="2" t="s">
        <v>598</v>
      </c>
      <c r="Z387" s="2" t="s">
        <v>598</v>
      </c>
      <c r="AA387" s="2" t="s">
        <v>598</v>
      </c>
      <c r="AB387" s="2" t="s">
        <v>598</v>
      </c>
      <c r="AC387" s="2" t="s">
        <v>598</v>
      </c>
      <c r="AD387" s="2" t="s">
        <v>598</v>
      </c>
      <c r="AE387" s="2" t="s">
        <v>598</v>
      </c>
      <c r="AF387" s="2" t="s">
        <v>598</v>
      </c>
      <c r="AG387" s="2" t="s">
        <v>598</v>
      </c>
      <c r="AJ387" s="20">
        <f t="shared" ref="AJ387:AJ411" si="30">SUMPRODUCT(J387:AG387)</f>
        <v>0</v>
      </c>
      <c r="AK387" s="20"/>
      <c r="AL387" s="20">
        <f t="shared" ref="AL387:AL411" si="31">IFERROR(D387/1,0)</f>
        <v>0</v>
      </c>
      <c r="AM387" s="20" t="str">
        <f t="shared" ref="AM387:AM411" si="32">IFERROR(E387/1,"")</f>
        <v/>
      </c>
      <c r="AN387" s="92" t="str">
        <f t="shared" ref="AN387:AN411" si="33">IFERROR((AL387+AM387)/AJ387,"")</f>
        <v/>
      </c>
      <c r="AQ387" s="2">
        <f t="shared" ref="AQ387:AQ411" si="34">AJ387-IFERROR(AG387/1,0)</f>
        <v>0</v>
      </c>
    </row>
    <row r="388" spans="1:43" ht="15" customHeight="1" x14ac:dyDescent="0.25">
      <c r="A388" s="2" t="s">
        <v>530</v>
      </c>
      <c r="B388" s="2" t="s">
        <v>532</v>
      </c>
      <c r="C388" s="2">
        <v>2014</v>
      </c>
      <c r="D388" s="2" t="s">
        <v>598</v>
      </c>
      <c r="E388" s="2" t="s">
        <v>598</v>
      </c>
      <c r="F388" s="2" t="s">
        <v>598</v>
      </c>
      <c r="G388" s="2" t="s">
        <v>598</v>
      </c>
      <c r="H388" s="2" t="s">
        <v>598</v>
      </c>
      <c r="I388" s="2" t="s">
        <v>598</v>
      </c>
      <c r="J388" s="2" t="s">
        <v>598</v>
      </c>
      <c r="K388" s="2" t="s">
        <v>598</v>
      </c>
      <c r="L388" s="2" t="s">
        <v>598</v>
      </c>
      <c r="M388" s="2" t="s">
        <v>598</v>
      </c>
      <c r="N388" s="2" t="s">
        <v>598</v>
      </c>
      <c r="O388" s="2" t="s">
        <v>598</v>
      </c>
      <c r="P388" s="2" t="s">
        <v>598</v>
      </c>
      <c r="Q388" s="2" t="s">
        <v>598</v>
      </c>
      <c r="R388" s="2" t="s">
        <v>598</v>
      </c>
      <c r="S388" s="2" t="s">
        <v>598</v>
      </c>
      <c r="T388" s="2" t="s">
        <v>598</v>
      </c>
      <c r="U388" s="2" t="s">
        <v>598</v>
      </c>
      <c r="V388" s="2" t="s">
        <v>598</v>
      </c>
      <c r="W388" s="2" t="s">
        <v>598</v>
      </c>
      <c r="X388" s="2" t="s">
        <v>598</v>
      </c>
      <c r="Y388" s="2" t="s">
        <v>598</v>
      </c>
      <c r="Z388" s="2" t="s">
        <v>598</v>
      </c>
      <c r="AA388" s="2" t="s">
        <v>598</v>
      </c>
      <c r="AB388" s="2" t="s">
        <v>598</v>
      </c>
      <c r="AC388" s="2" t="s">
        <v>598</v>
      </c>
      <c r="AD388" s="2" t="s">
        <v>598</v>
      </c>
      <c r="AE388" s="2" t="s">
        <v>598</v>
      </c>
      <c r="AF388" s="2" t="s">
        <v>598</v>
      </c>
      <c r="AG388" s="2" t="s">
        <v>598</v>
      </c>
      <c r="AJ388" s="20">
        <f t="shared" si="30"/>
        <v>0</v>
      </c>
      <c r="AK388" s="20"/>
      <c r="AL388" s="20">
        <f t="shared" si="31"/>
        <v>0</v>
      </c>
      <c r="AM388" s="20" t="str">
        <f t="shared" si="32"/>
        <v/>
      </c>
      <c r="AN388" s="92" t="str">
        <f t="shared" si="33"/>
        <v/>
      </c>
      <c r="AQ388" s="2">
        <f t="shared" si="34"/>
        <v>0</v>
      </c>
    </row>
    <row r="389" spans="1:43" ht="15" customHeight="1" x14ac:dyDescent="0.25">
      <c r="A389" s="2" t="s">
        <v>530</v>
      </c>
      <c r="B389" s="2" t="s">
        <v>533</v>
      </c>
      <c r="C389" s="2">
        <v>2014</v>
      </c>
      <c r="D389" s="2">
        <v>139.45099999999999</v>
      </c>
      <c r="E389" s="2">
        <v>25.295999999999999</v>
      </c>
      <c r="F389" s="2">
        <v>25.295999999999999</v>
      </c>
      <c r="G389" s="2" t="s">
        <v>634</v>
      </c>
      <c r="H389" s="2">
        <v>29.427</v>
      </c>
      <c r="I389" s="2">
        <v>177.792</v>
      </c>
      <c r="J389" s="2" t="s">
        <v>598</v>
      </c>
      <c r="K389" s="2">
        <v>2.0609999999999999</v>
      </c>
      <c r="L389" s="2" t="s">
        <v>598</v>
      </c>
      <c r="M389" s="2" t="s">
        <v>598</v>
      </c>
      <c r="N389" s="2" t="s">
        <v>598</v>
      </c>
      <c r="O389" s="2" t="s">
        <v>598</v>
      </c>
      <c r="P389" s="2" t="s">
        <v>598</v>
      </c>
      <c r="Q389" s="2" t="s">
        <v>598</v>
      </c>
      <c r="R389" s="2" t="s">
        <v>598</v>
      </c>
      <c r="S389" s="2" t="s">
        <v>598</v>
      </c>
      <c r="T389" s="2" t="s">
        <v>598</v>
      </c>
      <c r="U389" s="2" t="s">
        <v>598</v>
      </c>
      <c r="V389" s="2" t="s">
        <v>598</v>
      </c>
      <c r="W389" s="2" t="s">
        <v>598</v>
      </c>
      <c r="X389" s="2" t="s">
        <v>598</v>
      </c>
      <c r="Y389" s="2" t="s">
        <v>598</v>
      </c>
      <c r="Z389" s="2">
        <v>3.62</v>
      </c>
      <c r="AA389" s="2" t="s">
        <v>598</v>
      </c>
      <c r="AB389" s="2" t="s">
        <v>598</v>
      </c>
      <c r="AC389" s="2" t="s">
        <v>598</v>
      </c>
      <c r="AD389" s="2" t="s">
        <v>598</v>
      </c>
      <c r="AE389" s="2">
        <v>161.47</v>
      </c>
      <c r="AF389" s="2" t="s">
        <v>598</v>
      </c>
      <c r="AG389" s="2">
        <v>10.641</v>
      </c>
      <c r="AJ389" s="20">
        <f t="shared" si="30"/>
        <v>177.792</v>
      </c>
      <c r="AK389" s="20"/>
      <c r="AL389" s="20">
        <f t="shared" si="31"/>
        <v>139.45099999999999</v>
      </c>
      <c r="AM389" s="20">
        <f t="shared" si="32"/>
        <v>25.295999999999999</v>
      </c>
      <c r="AN389" s="92">
        <f t="shared" si="33"/>
        <v>0.92662774478041743</v>
      </c>
      <c r="AQ389" s="2">
        <f t="shared" si="34"/>
        <v>167.15100000000001</v>
      </c>
    </row>
    <row r="390" spans="1:43" ht="15" customHeight="1" x14ac:dyDescent="0.25">
      <c r="A390" s="2" t="s">
        <v>534</v>
      </c>
      <c r="B390" s="2" t="s">
        <v>535</v>
      </c>
      <c r="C390" s="2">
        <v>2014</v>
      </c>
      <c r="D390" s="2" t="s">
        <v>598</v>
      </c>
      <c r="E390" s="2" t="s">
        <v>598</v>
      </c>
      <c r="F390" s="2" t="s">
        <v>598</v>
      </c>
      <c r="G390" s="2" t="s">
        <v>598</v>
      </c>
      <c r="H390" s="2" t="s">
        <v>598</v>
      </c>
      <c r="I390" s="2" t="s">
        <v>598</v>
      </c>
      <c r="J390" s="2" t="s">
        <v>598</v>
      </c>
      <c r="K390" s="2" t="s">
        <v>598</v>
      </c>
      <c r="L390" s="2" t="s">
        <v>598</v>
      </c>
      <c r="M390" s="2" t="s">
        <v>598</v>
      </c>
      <c r="N390" s="2" t="s">
        <v>598</v>
      </c>
      <c r="O390" s="2" t="s">
        <v>598</v>
      </c>
      <c r="P390" s="2" t="s">
        <v>598</v>
      </c>
      <c r="Q390" s="2" t="s">
        <v>598</v>
      </c>
      <c r="R390" s="2" t="s">
        <v>598</v>
      </c>
      <c r="S390" s="2" t="s">
        <v>598</v>
      </c>
      <c r="T390" s="2" t="s">
        <v>598</v>
      </c>
      <c r="U390" s="2" t="s">
        <v>598</v>
      </c>
      <c r="V390" s="2" t="s">
        <v>598</v>
      </c>
      <c r="W390" s="2" t="s">
        <v>598</v>
      </c>
      <c r="X390" s="2" t="s">
        <v>598</v>
      </c>
      <c r="Y390" s="2" t="s">
        <v>598</v>
      </c>
      <c r="Z390" s="2" t="s">
        <v>598</v>
      </c>
      <c r="AA390" s="2" t="s">
        <v>598</v>
      </c>
      <c r="AB390" s="2" t="s">
        <v>598</v>
      </c>
      <c r="AC390" s="2" t="s">
        <v>598</v>
      </c>
      <c r="AD390" s="2" t="s">
        <v>598</v>
      </c>
      <c r="AE390" s="2" t="s">
        <v>598</v>
      </c>
      <c r="AF390" s="2" t="s">
        <v>598</v>
      </c>
      <c r="AG390" s="2" t="s">
        <v>598</v>
      </c>
      <c r="AJ390" s="20">
        <f t="shared" si="30"/>
        <v>0</v>
      </c>
      <c r="AK390" s="20"/>
      <c r="AL390" s="20">
        <f t="shared" si="31"/>
        <v>0</v>
      </c>
      <c r="AM390" s="20" t="str">
        <f t="shared" si="32"/>
        <v/>
      </c>
      <c r="AN390" s="92" t="str">
        <f t="shared" si="33"/>
        <v/>
      </c>
      <c r="AQ390" s="2">
        <f t="shared" si="34"/>
        <v>0</v>
      </c>
    </row>
    <row r="391" spans="1:43" ht="15" customHeight="1" x14ac:dyDescent="0.25">
      <c r="A391" s="2" t="s">
        <v>534</v>
      </c>
      <c r="B391" s="2" t="s">
        <v>536</v>
      </c>
      <c r="C391" s="2">
        <v>2014</v>
      </c>
      <c r="D391" s="2" t="s">
        <v>598</v>
      </c>
      <c r="E391" s="2" t="s">
        <v>598</v>
      </c>
      <c r="F391" s="2" t="s">
        <v>598</v>
      </c>
      <c r="G391" s="2" t="s">
        <v>598</v>
      </c>
      <c r="H391" s="2" t="s">
        <v>598</v>
      </c>
      <c r="I391" s="2" t="s">
        <v>598</v>
      </c>
      <c r="J391" s="2" t="s">
        <v>598</v>
      </c>
      <c r="K391" s="2" t="s">
        <v>598</v>
      </c>
      <c r="L391" s="2" t="s">
        <v>598</v>
      </c>
      <c r="M391" s="2" t="s">
        <v>598</v>
      </c>
      <c r="N391" s="2" t="s">
        <v>598</v>
      </c>
      <c r="O391" s="2" t="s">
        <v>598</v>
      </c>
      <c r="P391" s="2" t="s">
        <v>598</v>
      </c>
      <c r="Q391" s="2" t="s">
        <v>598</v>
      </c>
      <c r="R391" s="2" t="s">
        <v>598</v>
      </c>
      <c r="S391" s="2" t="s">
        <v>598</v>
      </c>
      <c r="T391" s="2" t="s">
        <v>598</v>
      </c>
      <c r="U391" s="2" t="s">
        <v>598</v>
      </c>
      <c r="V391" s="2" t="s">
        <v>598</v>
      </c>
      <c r="W391" s="2" t="s">
        <v>598</v>
      </c>
      <c r="X391" s="2" t="s">
        <v>598</v>
      </c>
      <c r="Y391" s="2" t="s">
        <v>598</v>
      </c>
      <c r="Z391" s="2" t="s">
        <v>598</v>
      </c>
      <c r="AA391" s="2" t="s">
        <v>598</v>
      </c>
      <c r="AB391" s="2" t="s">
        <v>598</v>
      </c>
      <c r="AC391" s="2" t="s">
        <v>598</v>
      </c>
      <c r="AD391" s="2" t="s">
        <v>598</v>
      </c>
      <c r="AE391" s="2" t="s">
        <v>598</v>
      </c>
      <c r="AF391" s="2" t="s">
        <v>598</v>
      </c>
      <c r="AG391" s="2" t="s">
        <v>598</v>
      </c>
      <c r="AJ391" s="20">
        <f t="shared" si="30"/>
        <v>0</v>
      </c>
      <c r="AK391" s="20"/>
      <c r="AL391" s="20">
        <f t="shared" si="31"/>
        <v>0</v>
      </c>
      <c r="AM391" s="20" t="str">
        <f t="shared" si="32"/>
        <v/>
      </c>
      <c r="AN391" s="92" t="str">
        <f t="shared" si="33"/>
        <v/>
      </c>
      <c r="AQ391" s="2">
        <f t="shared" si="34"/>
        <v>0</v>
      </c>
    </row>
    <row r="392" spans="1:43" ht="15" customHeight="1" x14ac:dyDescent="0.25">
      <c r="A392" s="2" t="s">
        <v>534</v>
      </c>
      <c r="B392" s="2" t="s">
        <v>537</v>
      </c>
      <c r="C392" s="2">
        <v>2014</v>
      </c>
      <c r="D392" s="2" t="s">
        <v>598</v>
      </c>
      <c r="E392" s="2" t="s">
        <v>598</v>
      </c>
      <c r="F392" s="2" t="s">
        <v>598</v>
      </c>
      <c r="G392" s="2" t="s">
        <v>598</v>
      </c>
      <c r="H392" s="2" t="s">
        <v>598</v>
      </c>
      <c r="I392" s="2" t="s">
        <v>598</v>
      </c>
      <c r="J392" s="2" t="s">
        <v>598</v>
      </c>
      <c r="K392" s="2" t="s">
        <v>598</v>
      </c>
      <c r="L392" s="2" t="s">
        <v>598</v>
      </c>
      <c r="M392" s="2" t="s">
        <v>598</v>
      </c>
      <c r="N392" s="2" t="s">
        <v>598</v>
      </c>
      <c r="O392" s="2" t="s">
        <v>598</v>
      </c>
      <c r="P392" s="2" t="s">
        <v>598</v>
      </c>
      <c r="Q392" s="2" t="s">
        <v>598</v>
      </c>
      <c r="R392" s="2" t="s">
        <v>598</v>
      </c>
      <c r="S392" s="2" t="s">
        <v>598</v>
      </c>
      <c r="T392" s="2" t="s">
        <v>598</v>
      </c>
      <c r="U392" s="2" t="s">
        <v>598</v>
      </c>
      <c r="V392" s="2" t="s">
        <v>598</v>
      </c>
      <c r="W392" s="2" t="s">
        <v>598</v>
      </c>
      <c r="X392" s="2" t="s">
        <v>598</v>
      </c>
      <c r="Y392" s="2" t="s">
        <v>598</v>
      </c>
      <c r="Z392" s="2" t="s">
        <v>598</v>
      </c>
      <c r="AA392" s="2" t="s">
        <v>598</v>
      </c>
      <c r="AB392" s="2" t="s">
        <v>598</v>
      </c>
      <c r="AC392" s="2" t="s">
        <v>598</v>
      </c>
      <c r="AD392" s="2" t="s">
        <v>598</v>
      </c>
      <c r="AE392" s="2" t="s">
        <v>598</v>
      </c>
      <c r="AF392" s="2" t="s">
        <v>598</v>
      </c>
      <c r="AG392" s="2" t="s">
        <v>598</v>
      </c>
      <c r="AJ392" s="20">
        <f t="shared" si="30"/>
        <v>0</v>
      </c>
      <c r="AK392" s="20"/>
      <c r="AL392" s="20">
        <f t="shared" si="31"/>
        <v>0</v>
      </c>
      <c r="AM392" s="20" t="str">
        <f t="shared" si="32"/>
        <v/>
      </c>
      <c r="AN392" s="92" t="str">
        <f t="shared" si="33"/>
        <v/>
      </c>
      <c r="AQ392" s="2">
        <f t="shared" si="34"/>
        <v>0</v>
      </c>
    </row>
    <row r="393" spans="1:43" ht="15" customHeight="1" x14ac:dyDescent="0.25">
      <c r="A393" s="2" t="s">
        <v>534</v>
      </c>
      <c r="B393" s="2" t="s">
        <v>538</v>
      </c>
      <c r="C393" s="2">
        <v>2014</v>
      </c>
      <c r="D393" s="2">
        <v>460.76799999999997</v>
      </c>
      <c r="E393" s="2">
        <v>129.77799999999999</v>
      </c>
      <c r="F393" s="2" t="s">
        <v>598</v>
      </c>
      <c r="G393" s="2" t="s">
        <v>598</v>
      </c>
      <c r="H393" s="2" t="s">
        <v>598</v>
      </c>
      <c r="I393" s="2">
        <v>881.93399999999997</v>
      </c>
      <c r="J393" s="2" t="s">
        <v>598</v>
      </c>
      <c r="K393" s="2">
        <v>255.041</v>
      </c>
      <c r="L393" s="2" t="s">
        <v>598</v>
      </c>
      <c r="M393" s="2">
        <v>1.054</v>
      </c>
      <c r="N393" s="2" t="s">
        <v>598</v>
      </c>
      <c r="O393" s="2" t="s">
        <v>598</v>
      </c>
      <c r="P393" s="2">
        <v>413.81299999999999</v>
      </c>
      <c r="Q393" s="2">
        <v>82.355000000000004</v>
      </c>
      <c r="R393" s="2" t="s">
        <v>598</v>
      </c>
      <c r="S393" s="2">
        <v>62.3</v>
      </c>
      <c r="T393" s="2" t="s">
        <v>598</v>
      </c>
      <c r="U393" s="2" t="s">
        <v>598</v>
      </c>
      <c r="V393" s="2" t="s">
        <v>598</v>
      </c>
      <c r="W393" s="2" t="s">
        <v>598</v>
      </c>
      <c r="X393" s="2" t="s">
        <v>598</v>
      </c>
      <c r="Y393" s="2" t="s">
        <v>598</v>
      </c>
      <c r="Z393" s="2" t="s">
        <v>598</v>
      </c>
      <c r="AA393" s="2" t="s">
        <v>598</v>
      </c>
      <c r="AB393" s="2" t="s">
        <v>598</v>
      </c>
      <c r="AC393" s="2" t="s">
        <v>598</v>
      </c>
      <c r="AD393" s="2">
        <v>67.370999999999995</v>
      </c>
      <c r="AE393" s="2" t="s">
        <v>598</v>
      </c>
      <c r="AF393" s="2" t="s">
        <v>598</v>
      </c>
      <c r="AG393" s="2" t="s">
        <v>598</v>
      </c>
      <c r="AJ393" s="20">
        <f t="shared" si="30"/>
        <v>881.93399999999986</v>
      </c>
      <c r="AK393" s="20"/>
      <c r="AL393" s="20">
        <f t="shared" si="31"/>
        <v>460.76799999999997</v>
      </c>
      <c r="AM393" s="20">
        <f t="shared" si="32"/>
        <v>129.77799999999999</v>
      </c>
      <c r="AN393" s="92">
        <f t="shared" si="33"/>
        <v>0.66960339435830807</v>
      </c>
      <c r="AQ393" s="2">
        <f t="shared" si="34"/>
        <v>881.93399999999986</v>
      </c>
    </row>
    <row r="394" spans="1:43" ht="15" customHeight="1" x14ac:dyDescent="0.25">
      <c r="A394" s="2" t="s">
        <v>539</v>
      </c>
      <c r="B394" s="2" t="s">
        <v>540</v>
      </c>
      <c r="C394" s="2">
        <v>2014</v>
      </c>
      <c r="D394" s="2" t="s">
        <v>598</v>
      </c>
      <c r="E394" s="2" t="s">
        <v>598</v>
      </c>
      <c r="F394" s="2" t="s">
        <v>598</v>
      </c>
      <c r="G394" s="2" t="s">
        <v>598</v>
      </c>
      <c r="H394" s="2" t="s">
        <v>598</v>
      </c>
      <c r="I394" s="2" t="s">
        <v>598</v>
      </c>
      <c r="J394" s="2" t="s">
        <v>598</v>
      </c>
      <c r="K394" s="2" t="s">
        <v>598</v>
      </c>
      <c r="L394" s="2" t="s">
        <v>598</v>
      </c>
      <c r="M394" s="2" t="s">
        <v>598</v>
      </c>
      <c r="N394" s="2" t="s">
        <v>598</v>
      </c>
      <c r="O394" s="2" t="s">
        <v>598</v>
      </c>
      <c r="P394" s="2" t="s">
        <v>598</v>
      </c>
      <c r="Q394" s="2" t="s">
        <v>598</v>
      </c>
      <c r="R394" s="2" t="s">
        <v>598</v>
      </c>
      <c r="S394" s="2" t="s">
        <v>598</v>
      </c>
      <c r="T394" s="2" t="s">
        <v>598</v>
      </c>
      <c r="U394" s="2" t="s">
        <v>598</v>
      </c>
      <c r="V394" s="2" t="s">
        <v>598</v>
      </c>
      <c r="W394" s="2" t="s">
        <v>598</v>
      </c>
      <c r="X394" s="2" t="s">
        <v>598</v>
      </c>
      <c r="Y394" s="2" t="s">
        <v>598</v>
      </c>
      <c r="Z394" s="2" t="s">
        <v>598</v>
      </c>
      <c r="AA394" s="2" t="s">
        <v>598</v>
      </c>
      <c r="AB394" s="2" t="s">
        <v>598</v>
      </c>
      <c r="AC394" s="2" t="s">
        <v>598</v>
      </c>
      <c r="AD394" s="2" t="s">
        <v>598</v>
      </c>
      <c r="AE394" s="2" t="s">
        <v>598</v>
      </c>
      <c r="AF394" s="2" t="s">
        <v>598</v>
      </c>
      <c r="AG394" s="2" t="s">
        <v>598</v>
      </c>
      <c r="AJ394" s="20">
        <f t="shared" si="30"/>
        <v>0</v>
      </c>
      <c r="AK394" s="20"/>
      <c r="AL394" s="20">
        <f t="shared" si="31"/>
        <v>0</v>
      </c>
      <c r="AM394" s="20" t="str">
        <f t="shared" si="32"/>
        <v/>
      </c>
      <c r="AN394" s="92" t="str">
        <f t="shared" si="33"/>
        <v/>
      </c>
      <c r="AQ394" s="2">
        <f t="shared" si="34"/>
        <v>0</v>
      </c>
    </row>
    <row r="395" spans="1:43" ht="15" customHeight="1" x14ac:dyDescent="0.25">
      <c r="A395" s="2" t="s">
        <v>541</v>
      </c>
      <c r="B395" s="2" t="s">
        <v>542</v>
      </c>
      <c r="C395" s="2">
        <v>2014</v>
      </c>
      <c r="D395" s="2" t="s">
        <v>598</v>
      </c>
      <c r="E395" s="2" t="s">
        <v>598</v>
      </c>
      <c r="F395" s="2" t="s">
        <v>598</v>
      </c>
      <c r="G395" s="2" t="s">
        <v>598</v>
      </c>
      <c r="H395" s="2" t="s">
        <v>598</v>
      </c>
      <c r="I395" s="2" t="s">
        <v>598</v>
      </c>
      <c r="J395" s="2" t="s">
        <v>598</v>
      </c>
      <c r="K395" s="2" t="s">
        <v>598</v>
      </c>
      <c r="L395" s="2" t="s">
        <v>598</v>
      </c>
      <c r="M395" s="2" t="s">
        <v>598</v>
      </c>
      <c r="N395" s="2" t="s">
        <v>598</v>
      </c>
      <c r="O395" s="2" t="s">
        <v>598</v>
      </c>
      <c r="P395" s="2" t="s">
        <v>598</v>
      </c>
      <c r="Q395" s="2" t="s">
        <v>598</v>
      </c>
      <c r="R395" s="2" t="s">
        <v>598</v>
      </c>
      <c r="S395" s="2" t="s">
        <v>598</v>
      </c>
      <c r="T395" s="2" t="s">
        <v>598</v>
      </c>
      <c r="U395" s="2" t="s">
        <v>598</v>
      </c>
      <c r="V395" s="2" t="s">
        <v>598</v>
      </c>
      <c r="W395" s="2" t="s">
        <v>598</v>
      </c>
      <c r="X395" s="2" t="s">
        <v>598</v>
      </c>
      <c r="Y395" s="2" t="s">
        <v>598</v>
      </c>
      <c r="Z395" s="2" t="s">
        <v>598</v>
      </c>
      <c r="AA395" s="2" t="s">
        <v>598</v>
      </c>
      <c r="AB395" s="2" t="s">
        <v>598</v>
      </c>
      <c r="AC395" s="2" t="s">
        <v>598</v>
      </c>
      <c r="AD395" s="2" t="s">
        <v>598</v>
      </c>
      <c r="AE395" s="2" t="s">
        <v>598</v>
      </c>
      <c r="AF395" s="2" t="s">
        <v>598</v>
      </c>
      <c r="AG395" s="2" t="s">
        <v>598</v>
      </c>
      <c r="AJ395" s="20">
        <f t="shared" si="30"/>
        <v>0</v>
      </c>
      <c r="AK395" s="20"/>
      <c r="AL395" s="20">
        <f t="shared" si="31"/>
        <v>0</v>
      </c>
      <c r="AM395" s="20" t="str">
        <f t="shared" si="32"/>
        <v/>
      </c>
      <c r="AN395" s="92" t="str">
        <f t="shared" si="33"/>
        <v/>
      </c>
      <c r="AQ395" s="2">
        <f t="shared" si="34"/>
        <v>0</v>
      </c>
    </row>
    <row r="396" spans="1:43" ht="15" customHeight="1" x14ac:dyDescent="0.25">
      <c r="A396" s="2" t="s">
        <v>541</v>
      </c>
      <c r="B396" s="2" t="s">
        <v>543</v>
      </c>
      <c r="C396" s="2">
        <v>2014</v>
      </c>
      <c r="D396" s="2" t="s">
        <v>598</v>
      </c>
      <c r="E396" s="2" t="s">
        <v>598</v>
      </c>
      <c r="F396" s="2" t="s">
        <v>598</v>
      </c>
      <c r="G396" s="2" t="s">
        <v>598</v>
      </c>
      <c r="H396" s="2" t="s">
        <v>598</v>
      </c>
      <c r="I396" s="2" t="s">
        <v>598</v>
      </c>
      <c r="J396" s="2" t="s">
        <v>598</v>
      </c>
      <c r="K396" s="2" t="s">
        <v>598</v>
      </c>
      <c r="L396" s="2" t="s">
        <v>598</v>
      </c>
      <c r="M396" s="2" t="s">
        <v>598</v>
      </c>
      <c r="N396" s="2" t="s">
        <v>598</v>
      </c>
      <c r="O396" s="2" t="s">
        <v>598</v>
      </c>
      <c r="P396" s="2" t="s">
        <v>598</v>
      </c>
      <c r="Q396" s="2" t="s">
        <v>598</v>
      </c>
      <c r="R396" s="2" t="s">
        <v>598</v>
      </c>
      <c r="S396" s="2" t="s">
        <v>598</v>
      </c>
      <c r="T396" s="2" t="s">
        <v>598</v>
      </c>
      <c r="U396" s="2" t="s">
        <v>598</v>
      </c>
      <c r="V396" s="2" t="s">
        <v>598</v>
      </c>
      <c r="W396" s="2" t="s">
        <v>598</v>
      </c>
      <c r="X396" s="2" t="s">
        <v>598</v>
      </c>
      <c r="Y396" s="2" t="s">
        <v>598</v>
      </c>
      <c r="Z396" s="2" t="s">
        <v>598</v>
      </c>
      <c r="AA396" s="2" t="s">
        <v>598</v>
      </c>
      <c r="AB396" s="2" t="s">
        <v>598</v>
      </c>
      <c r="AC396" s="2" t="s">
        <v>598</v>
      </c>
      <c r="AD396" s="2" t="s">
        <v>598</v>
      </c>
      <c r="AE396" s="2" t="s">
        <v>598</v>
      </c>
      <c r="AF396" s="2" t="s">
        <v>598</v>
      </c>
      <c r="AG396" s="2" t="s">
        <v>598</v>
      </c>
      <c r="AJ396" s="20">
        <f t="shared" si="30"/>
        <v>0</v>
      </c>
      <c r="AK396" s="20"/>
      <c r="AL396" s="20">
        <f t="shared" si="31"/>
        <v>0</v>
      </c>
      <c r="AM396" s="20" t="str">
        <f t="shared" si="32"/>
        <v/>
      </c>
      <c r="AN396" s="92" t="str">
        <f t="shared" si="33"/>
        <v/>
      </c>
      <c r="AQ396" s="2">
        <f t="shared" si="34"/>
        <v>0</v>
      </c>
    </row>
    <row r="397" spans="1:43" ht="15" customHeight="1" x14ac:dyDescent="0.25">
      <c r="A397" s="2" t="s">
        <v>541</v>
      </c>
      <c r="B397" s="2" t="s">
        <v>544</v>
      </c>
      <c r="C397" s="2">
        <v>2014</v>
      </c>
      <c r="D397" s="2" t="s">
        <v>598</v>
      </c>
      <c r="E397" s="2" t="s">
        <v>598</v>
      </c>
      <c r="F397" s="2" t="s">
        <v>598</v>
      </c>
      <c r="G397" s="2" t="s">
        <v>598</v>
      </c>
      <c r="H397" s="2" t="s">
        <v>598</v>
      </c>
      <c r="I397" s="2" t="s">
        <v>598</v>
      </c>
      <c r="J397" s="2" t="s">
        <v>598</v>
      </c>
      <c r="K397" s="2" t="s">
        <v>598</v>
      </c>
      <c r="L397" s="2" t="s">
        <v>598</v>
      </c>
      <c r="M397" s="2" t="s">
        <v>598</v>
      </c>
      <c r="N397" s="2" t="s">
        <v>598</v>
      </c>
      <c r="O397" s="2" t="s">
        <v>598</v>
      </c>
      <c r="P397" s="2" t="s">
        <v>598</v>
      </c>
      <c r="Q397" s="2" t="s">
        <v>598</v>
      </c>
      <c r="R397" s="2" t="s">
        <v>598</v>
      </c>
      <c r="S397" s="2" t="s">
        <v>598</v>
      </c>
      <c r="T397" s="2" t="s">
        <v>598</v>
      </c>
      <c r="U397" s="2" t="s">
        <v>598</v>
      </c>
      <c r="V397" s="2" t="s">
        <v>598</v>
      </c>
      <c r="W397" s="2" t="s">
        <v>598</v>
      </c>
      <c r="X397" s="2" t="s">
        <v>598</v>
      </c>
      <c r="Y397" s="2" t="s">
        <v>598</v>
      </c>
      <c r="Z397" s="2" t="s">
        <v>598</v>
      </c>
      <c r="AA397" s="2" t="s">
        <v>598</v>
      </c>
      <c r="AB397" s="2" t="s">
        <v>598</v>
      </c>
      <c r="AC397" s="2" t="s">
        <v>598</v>
      </c>
      <c r="AD397" s="2" t="s">
        <v>598</v>
      </c>
      <c r="AE397" s="2" t="s">
        <v>598</v>
      </c>
      <c r="AF397" s="2" t="s">
        <v>598</v>
      </c>
      <c r="AG397" s="2" t="s">
        <v>598</v>
      </c>
      <c r="AJ397" s="20">
        <f t="shared" si="30"/>
        <v>0</v>
      </c>
      <c r="AK397" s="20"/>
      <c r="AL397" s="20">
        <f t="shared" si="31"/>
        <v>0</v>
      </c>
      <c r="AM397" s="20" t="str">
        <f t="shared" si="32"/>
        <v/>
      </c>
      <c r="AN397" s="92" t="str">
        <f t="shared" si="33"/>
        <v/>
      </c>
      <c r="AQ397" s="2">
        <f t="shared" si="34"/>
        <v>0</v>
      </c>
    </row>
    <row r="398" spans="1:43" ht="15" customHeight="1" x14ac:dyDescent="0.2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T398" s="2" t="s">
        <v>599</v>
      </c>
      <c r="U398" s="2" t="s">
        <v>599</v>
      </c>
      <c r="V398" s="2" t="s">
        <v>599</v>
      </c>
      <c r="W398" s="2" t="s">
        <v>599</v>
      </c>
      <c r="X398" s="2" t="s">
        <v>599</v>
      </c>
      <c r="Y398" s="2" t="s">
        <v>599</v>
      </c>
      <c r="Z398" s="2" t="s">
        <v>599</v>
      </c>
      <c r="AA398" s="2" t="s">
        <v>599</v>
      </c>
      <c r="AB398" s="2" t="s">
        <v>599</v>
      </c>
      <c r="AC398" s="2" t="s">
        <v>599</v>
      </c>
      <c r="AD398" s="2" t="s">
        <v>599</v>
      </c>
      <c r="AE398" s="2" t="s">
        <v>599</v>
      </c>
      <c r="AF398" s="2" t="s">
        <v>599</v>
      </c>
      <c r="AG398" s="2" t="s">
        <v>599</v>
      </c>
      <c r="AJ398" s="20">
        <f t="shared" si="30"/>
        <v>0</v>
      </c>
      <c r="AK398" s="20"/>
      <c r="AL398" s="20">
        <f t="shared" si="31"/>
        <v>0</v>
      </c>
      <c r="AM398" s="20" t="str">
        <f t="shared" si="32"/>
        <v/>
      </c>
      <c r="AN398" s="92" t="str">
        <f t="shared" si="33"/>
        <v/>
      </c>
      <c r="AQ398" s="2">
        <f t="shared" si="34"/>
        <v>0</v>
      </c>
    </row>
    <row r="399" spans="1:43" ht="15" customHeight="1" x14ac:dyDescent="0.25">
      <c r="A399" s="2" t="s">
        <v>547</v>
      </c>
      <c r="B399" s="2" t="s">
        <v>548</v>
      </c>
      <c r="C399" s="2">
        <v>2014</v>
      </c>
      <c r="D399" s="2">
        <v>500</v>
      </c>
      <c r="E399" s="2">
        <v>187</v>
      </c>
      <c r="F399" s="2" t="s">
        <v>598</v>
      </c>
      <c r="G399" s="2" t="s">
        <v>598</v>
      </c>
      <c r="H399" s="2" t="s">
        <v>598</v>
      </c>
      <c r="I399" s="2">
        <v>985.8</v>
      </c>
      <c r="J399" s="2" t="s">
        <v>598</v>
      </c>
      <c r="K399" s="2">
        <v>3</v>
      </c>
      <c r="L399" s="2" t="s">
        <v>598</v>
      </c>
      <c r="M399" s="2">
        <v>1.8</v>
      </c>
      <c r="N399" s="2" t="s">
        <v>598</v>
      </c>
      <c r="O399" s="2" t="s">
        <v>598</v>
      </c>
      <c r="P399" s="2">
        <v>38.9</v>
      </c>
      <c r="Q399" s="2" t="s">
        <v>598</v>
      </c>
      <c r="R399" s="2" t="s">
        <v>598</v>
      </c>
      <c r="S399" s="2" t="s">
        <v>598</v>
      </c>
      <c r="T399" s="2" t="s">
        <v>598</v>
      </c>
      <c r="U399" s="2" t="s">
        <v>598</v>
      </c>
      <c r="V399" s="2" t="s">
        <v>598</v>
      </c>
      <c r="W399" s="2">
        <v>344</v>
      </c>
      <c r="X399" s="2" t="s">
        <v>598</v>
      </c>
      <c r="Y399" s="2">
        <v>10.6</v>
      </c>
      <c r="Z399" s="2" t="s">
        <v>598</v>
      </c>
      <c r="AA399" s="2" t="s">
        <v>598</v>
      </c>
      <c r="AB399" s="2" t="s">
        <v>598</v>
      </c>
      <c r="AC399" s="2" t="s">
        <v>598</v>
      </c>
      <c r="AD399" s="2" t="s">
        <v>598</v>
      </c>
      <c r="AE399" s="2">
        <v>479.9</v>
      </c>
      <c r="AF399" s="2" t="s">
        <v>598</v>
      </c>
      <c r="AG399" s="2">
        <v>107.6</v>
      </c>
      <c r="AJ399" s="20">
        <f t="shared" si="30"/>
        <v>985.80000000000007</v>
      </c>
      <c r="AK399" s="20"/>
      <c r="AL399" s="20">
        <f t="shared" si="31"/>
        <v>500</v>
      </c>
      <c r="AM399" s="20">
        <f t="shared" si="32"/>
        <v>187</v>
      </c>
      <c r="AN399" s="92">
        <f t="shared" si="33"/>
        <v>0.69689592209373097</v>
      </c>
      <c r="AQ399" s="2">
        <f t="shared" si="34"/>
        <v>878.2</v>
      </c>
    </row>
    <row r="400" spans="1:43" ht="15" customHeight="1" x14ac:dyDescent="0.25">
      <c r="A400" s="2" t="s">
        <v>547</v>
      </c>
      <c r="B400" s="2" t="s">
        <v>549</v>
      </c>
      <c r="C400" s="2">
        <v>2014</v>
      </c>
      <c r="D400" s="2" t="s">
        <v>598</v>
      </c>
      <c r="E400" s="2" t="s">
        <v>598</v>
      </c>
      <c r="F400" s="2" t="s">
        <v>598</v>
      </c>
      <c r="G400" s="2" t="s">
        <v>598</v>
      </c>
      <c r="H400" s="2" t="s">
        <v>598</v>
      </c>
      <c r="I400" s="2" t="s">
        <v>598</v>
      </c>
      <c r="J400" s="2" t="s">
        <v>598</v>
      </c>
      <c r="K400" s="2" t="s">
        <v>598</v>
      </c>
      <c r="L400" s="2" t="s">
        <v>598</v>
      </c>
      <c r="M400" s="2" t="s">
        <v>598</v>
      </c>
      <c r="N400" s="2" t="s">
        <v>598</v>
      </c>
      <c r="O400" s="2" t="s">
        <v>598</v>
      </c>
      <c r="P400" s="2" t="s">
        <v>598</v>
      </c>
      <c r="Q400" s="2" t="s">
        <v>598</v>
      </c>
      <c r="R400" s="2" t="s">
        <v>598</v>
      </c>
      <c r="S400" s="2" t="s">
        <v>598</v>
      </c>
      <c r="T400" s="2" t="s">
        <v>598</v>
      </c>
      <c r="U400" s="2" t="s">
        <v>598</v>
      </c>
      <c r="V400" s="2" t="s">
        <v>598</v>
      </c>
      <c r="W400" s="2" t="s">
        <v>598</v>
      </c>
      <c r="X400" s="2" t="s">
        <v>598</v>
      </c>
      <c r="Y400" s="2" t="s">
        <v>598</v>
      </c>
      <c r="Z400" s="2" t="s">
        <v>598</v>
      </c>
      <c r="AA400" s="2" t="s">
        <v>598</v>
      </c>
      <c r="AB400" s="2" t="s">
        <v>598</v>
      </c>
      <c r="AC400" s="2" t="s">
        <v>598</v>
      </c>
      <c r="AD400" s="2" t="s">
        <v>598</v>
      </c>
      <c r="AE400" s="2" t="s">
        <v>598</v>
      </c>
      <c r="AF400" s="2" t="s">
        <v>598</v>
      </c>
      <c r="AG400" s="2" t="s">
        <v>598</v>
      </c>
      <c r="AJ400" s="20">
        <f t="shared" si="30"/>
        <v>0</v>
      </c>
      <c r="AK400" s="20"/>
      <c r="AL400" s="20">
        <f t="shared" si="31"/>
        <v>0</v>
      </c>
      <c r="AM400" s="20" t="str">
        <f t="shared" si="32"/>
        <v/>
      </c>
      <c r="AN400" s="92" t="str">
        <f t="shared" si="33"/>
        <v/>
      </c>
      <c r="AQ400" s="2">
        <f t="shared" si="34"/>
        <v>0</v>
      </c>
    </row>
    <row r="401" spans="1:43" ht="15" customHeight="1" x14ac:dyDescent="0.25">
      <c r="A401" s="2" t="s">
        <v>547</v>
      </c>
      <c r="B401" s="2" t="s">
        <v>550</v>
      </c>
      <c r="C401" s="2">
        <v>2014</v>
      </c>
      <c r="D401" s="2" t="s">
        <v>598</v>
      </c>
      <c r="E401" s="2" t="s">
        <v>598</v>
      </c>
      <c r="F401" s="2" t="s">
        <v>598</v>
      </c>
      <c r="G401" s="2" t="s">
        <v>598</v>
      </c>
      <c r="H401" s="2" t="s">
        <v>598</v>
      </c>
      <c r="I401" s="2" t="s">
        <v>598</v>
      </c>
      <c r="J401" s="2" t="s">
        <v>598</v>
      </c>
      <c r="K401" s="2" t="s">
        <v>598</v>
      </c>
      <c r="L401" s="2" t="s">
        <v>598</v>
      </c>
      <c r="M401" s="2" t="s">
        <v>598</v>
      </c>
      <c r="N401" s="2" t="s">
        <v>598</v>
      </c>
      <c r="O401" s="2" t="s">
        <v>598</v>
      </c>
      <c r="P401" s="2" t="s">
        <v>598</v>
      </c>
      <c r="Q401" s="2" t="s">
        <v>598</v>
      </c>
      <c r="R401" s="2" t="s">
        <v>598</v>
      </c>
      <c r="S401" s="2" t="s">
        <v>598</v>
      </c>
      <c r="T401" s="2" t="s">
        <v>598</v>
      </c>
      <c r="U401" s="2" t="s">
        <v>598</v>
      </c>
      <c r="V401" s="2" t="s">
        <v>598</v>
      </c>
      <c r="W401" s="2" t="s">
        <v>598</v>
      </c>
      <c r="X401" s="2" t="s">
        <v>598</v>
      </c>
      <c r="Y401" s="2" t="s">
        <v>598</v>
      </c>
      <c r="Z401" s="2" t="s">
        <v>598</v>
      </c>
      <c r="AA401" s="2" t="s">
        <v>598</v>
      </c>
      <c r="AB401" s="2" t="s">
        <v>598</v>
      </c>
      <c r="AC401" s="2" t="s">
        <v>598</v>
      </c>
      <c r="AD401" s="2" t="s">
        <v>598</v>
      </c>
      <c r="AE401" s="2" t="s">
        <v>598</v>
      </c>
      <c r="AF401" s="2" t="s">
        <v>598</v>
      </c>
      <c r="AG401" s="2" t="s">
        <v>598</v>
      </c>
      <c r="AJ401" s="20">
        <f t="shared" si="30"/>
        <v>0</v>
      </c>
      <c r="AK401" s="20"/>
      <c r="AL401" s="20">
        <f t="shared" si="31"/>
        <v>0</v>
      </c>
      <c r="AM401" s="20" t="str">
        <f t="shared" si="32"/>
        <v/>
      </c>
      <c r="AN401" s="92" t="str">
        <f t="shared" si="33"/>
        <v/>
      </c>
      <c r="AQ401" s="2">
        <f t="shared" si="34"/>
        <v>0</v>
      </c>
    </row>
    <row r="402" spans="1:43" ht="15" customHeight="1" x14ac:dyDescent="0.25">
      <c r="A402" s="2" t="s">
        <v>547</v>
      </c>
      <c r="B402" s="2" t="s">
        <v>551</v>
      </c>
      <c r="C402" s="2">
        <v>2014</v>
      </c>
      <c r="D402" s="2" t="s">
        <v>598</v>
      </c>
      <c r="E402" s="2" t="s">
        <v>598</v>
      </c>
      <c r="F402" s="2" t="s">
        <v>598</v>
      </c>
      <c r="G402" s="2" t="s">
        <v>598</v>
      </c>
      <c r="H402" s="2" t="s">
        <v>598</v>
      </c>
      <c r="I402" s="2" t="s">
        <v>598</v>
      </c>
      <c r="J402" s="2" t="s">
        <v>598</v>
      </c>
      <c r="K402" s="2" t="s">
        <v>598</v>
      </c>
      <c r="L402" s="2" t="s">
        <v>598</v>
      </c>
      <c r="M402" s="2" t="s">
        <v>598</v>
      </c>
      <c r="N402" s="2" t="s">
        <v>598</v>
      </c>
      <c r="O402" s="2" t="s">
        <v>598</v>
      </c>
      <c r="P402" s="2" t="s">
        <v>598</v>
      </c>
      <c r="Q402" s="2" t="s">
        <v>598</v>
      </c>
      <c r="R402" s="2" t="s">
        <v>598</v>
      </c>
      <c r="S402" s="2" t="s">
        <v>598</v>
      </c>
      <c r="T402" s="2" t="s">
        <v>598</v>
      </c>
      <c r="U402" s="2" t="s">
        <v>598</v>
      </c>
      <c r="V402" s="2" t="s">
        <v>598</v>
      </c>
      <c r="W402" s="2" t="s">
        <v>598</v>
      </c>
      <c r="X402" s="2" t="s">
        <v>598</v>
      </c>
      <c r="Y402" s="2" t="s">
        <v>598</v>
      </c>
      <c r="Z402" s="2" t="s">
        <v>598</v>
      </c>
      <c r="AA402" s="2" t="s">
        <v>598</v>
      </c>
      <c r="AB402" s="2" t="s">
        <v>598</v>
      </c>
      <c r="AC402" s="2" t="s">
        <v>598</v>
      </c>
      <c r="AD402" s="2" t="s">
        <v>598</v>
      </c>
      <c r="AE402" s="2" t="s">
        <v>598</v>
      </c>
      <c r="AF402" s="2" t="s">
        <v>598</v>
      </c>
      <c r="AG402" s="2" t="s">
        <v>598</v>
      </c>
      <c r="AJ402" s="20">
        <f t="shared" si="30"/>
        <v>0</v>
      </c>
      <c r="AK402" s="20"/>
      <c r="AL402" s="20">
        <f t="shared" si="31"/>
        <v>0</v>
      </c>
      <c r="AM402" s="20" t="str">
        <f t="shared" si="32"/>
        <v/>
      </c>
      <c r="AN402" s="92" t="str">
        <f t="shared" si="33"/>
        <v/>
      </c>
      <c r="AQ402" s="2">
        <f t="shared" si="34"/>
        <v>0</v>
      </c>
    </row>
    <row r="403" spans="1:43" ht="15" customHeight="1" x14ac:dyDescent="0.25">
      <c r="A403" s="2" t="s">
        <v>552</v>
      </c>
      <c r="B403" s="2" t="s">
        <v>553</v>
      </c>
      <c r="C403" s="2">
        <v>2014</v>
      </c>
      <c r="D403" s="2" t="s">
        <v>598</v>
      </c>
      <c r="E403" s="2" t="s">
        <v>598</v>
      </c>
      <c r="F403" s="2" t="s">
        <v>598</v>
      </c>
      <c r="G403" s="2" t="s">
        <v>598</v>
      </c>
      <c r="H403" s="2" t="s">
        <v>598</v>
      </c>
      <c r="I403" s="2" t="s">
        <v>598</v>
      </c>
      <c r="J403" s="2" t="s">
        <v>598</v>
      </c>
      <c r="K403" s="2" t="s">
        <v>598</v>
      </c>
      <c r="L403" s="2" t="s">
        <v>598</v>
      </c>
      <c r="M403" s="2" t="s">
        <v>598</v>
      </c>
      <c r="N403" s="2" t="s">
        <v>598</v>
      </c>
      <c r="O403" s="2" t="s">
        <v>598</v>
      </c>
      <c r="P403" s="2" t="s">
        <v>598</v>
      </c>
      <c r="Q403" s="2" t="s">
        <v>598</v>
      </c>
      <c r="R403" s="2" t="s">
        <v>598</v>
      </c>
      <c r="S403" s="2" t="s">
        <v>598</v>
      </c>
      <c r="T403" s="2" t="s">
        <v>598</v>
      </c>
      <c r="U403" s="2" t="s">
        <v>598</v>
      </c>
      <c r="V403" s="2" t="s">
        <v>598</v>
      </c>
      <c r="W403" s="2" t="s">
        <v>598</v>
      </c>
      <c r="X403" s="2" t="s">
        <v>598</v>
      </c>
      <c r="Y403" s="2" t="s">
        <v>598</v>
      </c>
      <c r="Z403" s="2" t="s">
        <v>598</v>
      </c>
      <c r="AA403" s="2" t="s">
        <v>598</v>
      </c>
      <c r="AB403" s="2" t="s">
        <v>598</v>
      </c>
      <c r="AC403" s="2" t="s">
        <v>598</v>
      </c>
      <c r="AD403" s="2" t="s">
        <v>598</v>
      </c>
      <c r="AE403" s="2" t="s">
        <v>598</v>
      </c>
      <c r="AF403" s="2" t="s">
        <v>598</v>
      </c>
      <c r="AG403" s="2" t="s">
        <v>598</v>
      </c>
      <c r="AJ403" s="20">
        <f t="shared" si="30"/>
        <v>0</v>
      </c>
      <c r="AK403" s="20"/>
      <c r="AL403" s="20">
        <f t="shared" si="31"/>
        <v>0</v>
      </c>
      <c r="AM403" s="20" t="str">
        <f t="shared" si="32"/>
        <v/>
      </c>
      <c r="AN403" s="92" t="str">
        <f t="shared" si="33"/>
        <v/>
      </c>
      <c r="AQ403" s="2">
        <f t="shared" si="34"/>
        <v>0</v>
      </c>
    </row>
    <row r="404" spans="1:43" ht="15" customHeight="1" x14ac:dyDescent="0.25">
      <c r="A404" s="2" t="s">
        <v>554</v>
      </c>
      <c r="B404" s="2" t="s">
        <v>555</v>
      </c>
      <c r="C404" s="2">
        <v>2014</v>
      </c>
      <c r="D404" s="2" t="s">
        <v>598</v>
      </c>
      <c r="E404" s="2" t="s">
        <v>598</v>
      </c>
      <c r="F404" s="2" t="s">
        <v>598</v>
      </c>
      <c r="G404" s="2" t="s">
        <v>598</v>
      </c>
      <c r="H404" s="2" t="s">
        <v>598</v>
      </c>
      <c r="I404" s="2" t="s">
        <v>598</v>
      </c>
      <c r="J404" s="2" t="s">
        <v>598</v>
      </c>
      <c r="K404" s="2" t="s">
        <v>598</v>
      </c>
      <c r="L404" s="2" t="s">
        <v>598</v>
      </c>
      <c r="M404" s="2" t="s">
        <v>598</v>
      </c>
      <c r="N404" s="2" t="s">
        <v>598</v>
      </c>
      <c r="O404" s="2" t="s">
        <v>598</v>
      </c>
      <c r="P404" s="2" t="s">
        <v>598</v>
      </c>
      <c r="Q404" s="2" t="s">
        <v>598</v>
      </c>
      <c r="R404" s="2" t="s">
        <v>598</v>
      </c>
      <c r="S404" s="2" t="s">
        <v>598</v>
      </c>
      <c r="T404" s="2" t="s">
        <v>598</v>
      </c>
      <c r="U404" s="2" t="s">
        <v>598</v>
      </c>
      <c r="V404" s="2" t="s">
        <v>598</v>
      </c>
      <c r="W404" s="2" t="s">
        <v>598</v>
      </c>
      <c r="X404" s="2" t="s">
        <v>598</v>
      </c>
      <c r="Y404" s="2" t="s">
        <v>598</v>
      </c>
      <c r="Z404" s="2" t="s">
        <v>598</v>
      </c>
      <c r="AA404" s="2" t="s">
        <v>598</v>
      </c>
      <c r="AB404" s="2" t="s">
        <v>598</v>
      </c>
      <c r="AC404" s="2" t="s">
        <v>598</v>
      </c>
      <c r="AD404" s="2" t="s">
        <v>598</v>
      </c>
      <c r="AE404" s="2" t="s">
        <v>598</v>
      </c>
      <c r="AF404" s="2" t="s">
        <v>598</v>
      </c>
      <c r="AG404" s="2" t="s">
        <v>598</v>
      </c>
      <c r="AJ404" s="20">
        <f t="shared" si="30"/>
        <v>0</v>
      </c>
      <c r="AK404" s="20"/>
      <c r="AL404" s="20">
        <f t="shared" si="31"/>
        <v>0</v>
      </c>
      <c r="AM404" s="20" t="str">
        <f t="shared" si="32"/>
        <v/>
      </c>
      <c r="AN404" s="92" t="str">
        <f t="shared" si="33"/>
        <v/>
      </c>
      <c r="AQ404" s="2">
        <f t="shared" si="34"/>
        <v>0</v>
      </c>
    </row>
    <row r="405" spans="1:43" ht="15" customHeight="1" x14ac:dyDescent="0.25">
      <c r="A405" s="2" t="s">
        <v>556</v>
      </c>
      <c r="B405" s="2" t="s">
        <v>557</v>
      </c>
      <c r="C405" s="2">
        <v>2014</v>
      </c>
      <c r="D405" s="2" t="s">
        <v>598</v>
      </c>
      <c r="E405" s="2" t="s">
        <v>598</v>
      </c>
      <c r="F405" s="2" t="s">
        <v>598</v>
      </c>
      <c r="G405" s="2" t="s">
        <v>598</v>
      </c>
      <c r="H405" s="2" t="s">
        <v>598</v>
      </c>
      <c r="I405" s="2" t="s">
        <v>598</v>
      </c>
      <c r="J405" s="2" t="s">
        <v>598</v>
      </c>
      <c r="K405" s="2" t="s">
        <v>598</v>
      </c>
      <c r="L405" s="2" t="s">
        <v>598</v>
      </c>
      <c r="M405" s="2" t="s">
        <v>598</v>
      </c>
      <c r="N405" s="2" t="s">
        <v>598</v>
      </c>
      <c r="O405" s="2" t="s">
        <v>598</v>
      </c>
      <c r="P405" s="2" t="s">
        <v>598</v>
      </c>
      <c r="Q405" s="2" t="s">
        <v>598</v>
      </c>
      <c r="R405" s="2" t="s">
        <v>598</v>
      </c>
      <c r="S405" s="2" t="s">
        <v>598</v>
      </c>
      <c r="T405" s="2" t="s">
        <v>598</v>
      </c>
      <c r="U405" s="2" t="s">
        <v>598</v>
      </c>
      <c r="V405" s="2" t="s">
        <v>598</v>
      </c>
      <c r="W405" s="2" t="s">
        <v>598</v>
      </c>
      <c r="X405" s="2" t="s">
        <v>598</v>
      </c>
      <c r="Y405" s="2" t="s">
        <v>598</v>
      </c>
      <c r="Z405" s="2" t="s">
        <v>598</v>
      </c>
      <c r="AA405" s="2" t="s">
        <v>598</v>
      </c>
      <c r="AB405" s="2" t="s">
        <v>598</v>
      </c>
      <c r="AC405" s="2" t="s">
        <v>598</v>
      </c>
      <c r="AD405" s="2" t="s">
        <v>598</v>
      </c>
      <c r="AE405" s="2" t="s">
        <v>598</v>
      </c>
      <c r="AF405" s="2" t="s">
        <v>598</v>
      </c>
      <c r="AG405" s="2" t="s">
        <v>598</v>
      </c>
      <c r="AJ405" s="20">
        <f t="shared" si="30"/>
        <v>0</v>
      </c>
      <c r="AK405" s="20"/>
      <c r="AL405" s="20">
        <f t="shared" si="31"/>
        <v>0</v>
      </c>
      <c r="AM405" s="20" t="str">
        <f t="shared" si="32"/>
        <v/>
      </c>
      <c r="AN405" s="92" t="str">
        <f t="shared" si="33"/>
        <v/>
      </c>
      <c r="AQ405" s="2">
        <f t="shared" si="34"/>
        <v>0</v>
      </c>
    </row>
    <row r="406" spans="1:43" ht="15" customHeight="1" x14ac:dyDescent="0.25">
      <c r="A406" s="2" t="s">
        <v>556</v>
      </c>
      <c r="B406" s="2" t="s">
        <v>558</v>
      </c>
      <c r="C406" s="2">
        <v>2014</v>
      </c>
      <c r="D406" s="2" t="s">
        <v>598</v>
      </c>
      <c r="E406" s="2" t="s">
        <v>598</v>
      </c>
      <c r="F406" s="2" t="s">
        <v>598</v>
      </c>
      <c r="G406" s="2" t="s">
        <v>598</v>
      </c>
      <c r="H406" s="2" t="s">
        <v>598</v>
      </c>
      <c r="I406" s="2" t="s">
        <v>598</v>
      </c>
      <c r="J406" s="2" t="s">
        <v>598</v>
      </c>
      <c r="K406" s="2" t="s">
        <v>598</v>
      </c>
      <c r="L406" s="2" t="s">
        <v>598</v>
      </c>
      <c r="M406" s="2" t="s">
        <v>598</v>
      </c>
      <c r="N406" s="2" t="s">
        <v>598</v>
      </c>
      <c r="O406" s="2" t="s">
        <v>598</v>
      </c>
      <c r="P406" s="2" t="s">
        <v>598</v>
      </c>
      <c r="Q406" s="2" t="s">
        <v>598</v>
      </c>
      <c r="R406" s="2" t="s">
        <v>598</v>
      </c>
      <c r="S406" s="2" t="s">
        <v>598</v>
      </c>
      <c r="T406" s="2" t="s">
        <v>598</v>
      </c>
      <c r="U406" s="2" t="s">
        <v>598</v>
      </c>
      <c r="V406" s="2" t="s">
        <v>598</v>
      </c>
      <c r="W406" s="2" t="s">
        <v>598</v>
      </c>
      <c r="X406" s="2" t="s">
        <v>598</v>
      </c>
      <c r="Y406" s="2" t="s">
        <v>598</v>
      </c>
      <c r="Z406" s="2" t="s">
        <v>598</v>
      </c>
      <c r="AA406" s="2" t="s">
        <v>598</v>
      </c>
      <c r="AB406" s="2" t="s">
        <v>598</v>
      </c>
      <c r="AC406" s="2" t="s">
        <v>598</v>
      </c>
      <c r="AD406" s="2" t="s">
        <v>598</v>
      </c>
      <c r="AE406" s="2" t="s">
        <v>598</v>
      </c>
      <c r="AF406" s="2" t="s">
        <v>598</v>
      </c>
      <c r="AG406" s="2" t="s">
        <v>598</v>
      </c>
      <c r="AJ406" s="20">
        <f t="shared" si="30"/>
        <v>0</v>
      </c>
      <c r="AK406" s="20"/>
      <c r="AL406" s="20">
        <f t="shared" si="31"/>
        <v>0</v>
      </c>
      <c r="AM406" s="20" t="str">
        <f t="shared" si="32"/>
        <v/>
      </c>
      <c r="AN406" s="92" t="str">
        <f t="shared" si="33"/>
        <v/>
      </c>
      <c r="AQ406" s="2">
        <f t="shared" si="34"/>
        <v>0</v>
      </c>
    </row>
    <row r="407" spans="1:43" ht="15" customHeight="1" x14ac:dyDescent="0.25">
      <c r="A407" s="2" t="s">
        <v>556</v>
      </c>
      <c r="B407" s="2" t="s">
        <v>559</v>
      </c>
      <c r="C407" s="2">
        <v>2014</v>
      </c>
      <c r="D407" s="2" t="s">
        <v>598</v>
      </c>
      <c r="E407" s="2" t="s">
        <v>598</v>
      </c>
      <c r="F407" s="2" t="s">
        <v>598</v>
      </c>
      <c r="G407" s="2" t="s">
        <v>598</v>
      </c>
      <c r="H407" s="2" t="s">
        <v>598</v>
      </c>
      <c r="I407" s="2" t="s">
        <v>598</v>
      </c>
      <c r="J407" s="2" t="s">
        <v>598</v>
      </c>
      <c r="K407" s="2" t="s">
        <v>598</v>
      </c>
      <c r="L407" s="2" t="s">
        <v>598</v>
      </c>
      <c r="M407" s="2" t="s">
        <v>598</v>
      </c>
      <c r="N407" s="2" t="s">
        <v>598</v>
      </c>
      <c r="O407" s="2" t="s">
        <v>598</v>
      </c>
      <c r="P407" s="2" t="s">
        <v>598</v>
      </c>
      <c r="Q407" s="2" t="s">
        <v>598</v>
      </c>
      <c r="R407" s="2" t="s">
        <v>598</v>
      </c>
      <c r="S407" s="2" t="s">
        <v>598</v>
      </c>
      <c r="T407" s="2" t="s">
        <v>598</v>
      </c>
      <c r="U407" s="2" t="s">
        <v>598</v>
      </c>
      <c r="V407" s="2" t="s">
        <v>598</v>
      </c>
      <c r="W407" s="2" t="s">
        <v>598</v>
      </c>
      <c r="X407" s="2" t="s">
        <v>598</v>
      </c>
      <c r="Y407" s="2" t="s">
        <v>598</v>
      </c>
      <c r="Z407" s="2" t="s">
        <v>598</v>
      </c>
      <c r="AA407" s="2" t="s">
        <v>598</v>
      </c>
      <c r="AB407" s="2" t="s">
        <v>598</v>
      </c>
      <c r="AC407" s="2" t="s">
        <v>598</v>
      </c>
      <c r="AD407" s="2" t="s">
        <v>598</v>
      </c>
      <c r="AE407" s="2" t="s">
        <v>598</v>
      </c>
      <c r="AF407" s="2" t="s">
        <v>598</v>
      </c>
      <c r="AG407" s="2" t="s">
        <v>598</v>
      </c>
      <c r="AJ407" s="20">
        <f t="shared" si="30"/>
        <v>0</v>
      </c>
      <c r="AK407" s="20"/>
      <c r="AL407" s="20">
        <f t="shared" si="31"/>
        <v>0</v>
      </c>
      <c r="AM407" s="20" t="str">
        <f t="shared" si="32"/>
        <v/>
      </c>
      <c r="AN407" s="92" t="str">
        <f t="shared" si="33"/>
        <v/>
      </c>
      <c r="AQ407" s="2">
        <f t="shared" si="34"/>
        <v>0</v>
      </c>
    </row>
    <row r="408" spans="1:43" ht="15" customHeight="1" x14ac:dyDescent="0.25">
      <c r="A408" s="2" t="s">
        <v>556</v>
      </c>
      <c r="B408" s="2" t="s">
        <v>560</v>
      </c>
      <c r="C408" s="2">
        <v>2014</v>
      </c>
      <c r="D408" s="2" t="s">
        <v>598</v>
      </c>
      <c r="E408" s="2" t="s">
        <v>598</v>
      </c>
      <c r="F408" s="2" t="s">
        <v>598</v>
      </c>
      <c r="G408" s="2" t="s">
        <v>598</v>
      </c>
      <c r="H408" s="2" t="s">
        <v>598</v>
      </c>
      <c r="I408" s="2" t="s">
        <v>598</v>
      </c>
      <c r="J408" s="2" t="s">
        <v>598</v>
      </c>
      <c r="K408" s="2" t="s">
        <v>598</v>
      </c>
      <c r="L408" s="2" t="s">
        <v>598</v>
      </c>
      <c r="M408" s="2" t="s">
        <v>598</v>
      </c>
      <c r="N408" s="2" t="s">
        <v>598</v>
      </c>
      <c r="O408" s="2" t="s">
        <v>598</v>
      </c>
      <c r="P408" s="2" t="s">
        <v>598</v>
      </c>
      <c r="Q408" s="2" t="s">
        <v>598</v>
      </c>
      <c r="R408" s="2" t="s">
        <v>598</v>
      </c>
      <c r="S408" s="2" t="s">
        <v>598</v>
      </c>
      <c r="T408" s="2" t="s">
        <v>598</v>
      </c>
      <c r="U408" s="2" t="s">
        <v>598</v>
      </c>
      <c r="V408" s="2" t="s">
        <v>598</v>
      </c>
      <c r="W408" s="2" t="s">
        <v>598</v>
      </c>
      <c r="X408" s="2" t="s">
        <v>598</v>
      </c>
      <c r="Y408" s="2" t="s">
        <v>598</v>
      </c>
      <c r="Z408" s="2" t="s">
        <v>598</v>
      </c>
      <c r="AA408" s="2" t="s">
        <v>598</v>
      </c>
      <c r="AB408" s="2" t="s">
        <v>598</v>
      </c>
      <c r="AC408" s="2" t="s">
        <v>598</v>
      </c>
      <c r="AD408" s="2" t="s">
        <v>598</v>
      </c>
      <c r="AE408" s="2" t="s">
        <v>598</v>
      </c>
      <c r="AF408" s="2" t="s">
        <v>598</v>
      </c>
      <c r="AG408" s="2" t="s">
        <v>598</v>
      </c>
      <c r="AJ408" s="20">
        <f t="shared" si="30"/>
        <v>0</v>
      </c>
      <c r="AK408" s="20"/>
      <c r="AL408" s="20">
        <f t="shared" si="31"/>
        <v>0</v>
      </c>
      <c r="AM408" s="20" t="str">
        <f t="shared" si="32"/>
        <v/>
      </c>
      <c r="AN408" s="92" t="str">
        <f t="shared" si="33"/>
        <v/>
      </c>
      <c r="AQ408" s="2">
        <f t="shared" si="34"/>
        <v>0</v>
      </c>
    </row>
    <row r="409" spans="1:43" ht="15" customHeight="1" x14ac:dyDescent="0.25">
      <c r="A409" s="2" t="s">
        <v>556</v>
      </c>
      <c r="B409" s="2" t="s">
        <v>561</v>
      </c>
      <c r="C409" s="2">
        <v>2014</v>
      </c>
      <c r="D409" s="2" t="s">
        <v>598</v>
      </c>
      <c r="E409" s="2" t="s">
        <v>598</v>
      </c>
      <c r="F409" s="2" t="s">
        <v>598</v>
      </c>
      <c r="G409" s="2" t="s">
        <v>598</v>
      </c>
      <c r="H409" s="2" t="s">
        <v>598</v>
      </c>
      <c r="I409" s="2" t="s">
        <v>598</v>
      </c>
      <c r="J409" s="2" t="s">
        <v>598</v>
      </c>
      <c r="K409" s="2" t="s">
        <v>598</v>
      </c>
      <c r="L409" s="2" t="s">
        <v>598</v>
      </c>
      <c r="M409" s="2" t="s">
        <v>598</v>
      </c>
      <c r="N409" s="2" t="s">
        <v>598</v>
      </c>
      <c r="O409" s="2" t="s">
        <v>598</v>
      </c>
      <c r="P409" s="2" t="s">
        <v>598</v>
      </c>
      <c r="Q409" s="2" t="s">
        <v>598</v>
      </c>
      <c r="R409" s="2" t="s">
        <v>598</v>
      </c>
      <c r="S409" s="2" t="s">
        <v>598</v>
      </c>
      <c r="T409" s="2" t="s">
        <v>598</v>
      </c>
      <c r="U409" s="2" t="s">
        <v>598</v>
      </c>
      <c r="V409" s="2" t="s">
        <v>598</v>
      </c>
      <c r="W409" s="2" t="s">
        <v>598</v>
      </c>
      <c r="X409" s="2" t="s">
        <v>598</v>
      </c>
      <c r="Y409" s="2" t="s">
        <v>598</v>
      </c>
      <c r="Z409" s="2" t="s">
        <v>598</v>
      </c>
      <c r="AA409" s="2" t="s">
        <v>598</v>
      </c>
      <c r="AB409" s="2" t="s">
        <v>598</v>
      </c>
      <c r="AC409" s="2" t="s">
        <v>598</v>
      </c>
      <c r="AD409" s="2" t="s">
        <v>598</v>
      </c>
      <c r="AE409" s="2" t="s">
        <v>598</v>
      </c>
      <c r="AF409" s="2" t="s">
        <v>598</v>
      </c>
      <c r="AG409" s="2" t="s">
        <v>598</v>
      </c>
      <c r="AJ409" s="20">
        <f t="shared" si="30"/>
        <v>0</v>
      </c>
      <c r="AK409" s="20"/>
      <c r="AL409" s="20">
        <f t="shared" si="31"/>
        <v>0</v>
      </c>
      <c r="AM409" s="20" t="str">
        <f t="shared" si="32"/>
        <v/>
      </c>
      <c r="AN409" s="92" t="str">
        <f t="shared" si="33"/>
        <v/>
      </c>
      <c r="AQ409" s="2">
        <f t="shared" si="34"/>
        <v>0</v>
      </c>
    </row>
    <row r="410" spans="1:43" ht="15" customHeight="1" x14ac:dyDescent="0.25">
      <c r="A410" s="2" t="s">
        <v>556</v>
      </c>
      <c r="B410" s="2" t="s">
        <v>562</v>
      </c>
      <c r="C410" s="2">
        <v>2014</v>
      </c>
      <c r="D410" s="2">
        <v>249.3</v>
      </c>
      <c r="E410" s="2">
        <v>93.537000000000006</v>
      </c>
      <c r="F410" s="2" t="s">
        <v>598</v>
      </c>
      <c r="G410" s="2" t="s">
        <v>598</v>
      </c>
      <c r="H410" s="2" t="s">
        <v>598</v>
      </c>
      <c r="I410" s="2">
        <v>424.16300000000001</v>
      </c>
      <c r="J410" s="2" t="s">
        <v>598</v>
      </c>
      <c r="K410" s="2" t="s">
        <v>598</v>
      </c>
      <c r="L410" s="2" t="s">
        <v>598</v>
      </c>
      <c r="M410" s="2">
        <v>10.885999999999999</v>
      </c>
      <c r="N410" s="2" t="s">
        <v>598</v>
      </c>
      <c r="O410" s="2" t="s">
        <v>598</v>
      </c>
      <c r="P410" s="2">
        <v>49.991999999999997</v>
      </c>
      <c r="Q410" s="2">
        <v>186.833</v>
      </c>
      <c r="R410" s="2">
        <v>31.745000000000001</v>
      </c>
      <c r="S410" s="2">
        <v>85.664000000000001</v>
      </c>
      <c r="T410" s="2" t="s">
        <v>598</v>
      </c>
      <c r="U410" s="2" t="s">
        <v>598</v>
      </c>
      <c r="V410" s="2" t="s">
        <v>8</v>
      </c>
      <c r="W410" s="2" t="s">
        <v>598</v>
      </c>
      <c r="X410" s="2" t="s">
        <v>598</v>
      </c>
      <c r="Y410" s="2" t="s">
        <v>598</v>
      </c>
      <c r="Z410" s="2" t="s">
        <v>598</v>
      </c>
      <c r="AA410" s="2" t="s">
        <v>598</v>
      </c>
      <c r="AB410" s="2">
        <v>0.06</v>
      </c>
      <c r="AC410" s="2" t="s">
        <v>598</v>
      </c>
      <c r="AD410" s="2">
        <v>39.895000000000003</v>
      </c>
      <c r="AE410" s="2" t="s">
        <v>598</v>
      </c>
      <c r="AF410" s="2">
        <v>19.088000000000001</v>
      </c>
      <c r="AG410" s="2" t="s">
        <v>598</v>
      </c>
      <c r="AJ410" s="20">
        <f t="shared" si="30"/>
        <v>424.16300000000001</v>
      </c>
      <c r="AK410" s="20"/>
      <c r="AL410" s="20">
        <f t="shared" si="31"/>
        <v>249.3</v>
      </c>
      <c r="AM410" s="20">
        <f t="shared" si="32"/>
        <v>93.537000000000006</v>
      </c>
      <c r="AN410" s="92">
        <f t="shared" si="33"/>
        <v>0.80826710486298892</v>
      </c>
      <c r="AQ410" s="2">
        <f t="shared" si="34"/>
        <v>424.16300000000001</v>
      </c>
    </row>
    <row r="411" spans="1:43" ht="15" customHeight="1" x14ac:dyDescent="0.25">
      <c r="A411" s="2" t="s">
        <v>556</v>
      </c>
      <c r="B411" s="2" t="s">
        <v>563</v>
      </c>
      <c r="C411" s="2">
        <v>2014</v>
      </c>
      <c r="D411" s="2">
        <v>177.89500000000001</v>
      </c>
      <c r="E411" s="2">
        <v>73.313000000000002</v>
      </c>
      <c r="F411" s="2">
        <v>4.91</v>
      </c>
      <c r="G411" s="2" t="s">
        <v>633</v>
      </c>
      <c r="H411" s="2">
        <v>5.7210000000000001</v>
      </c>
      <c r="I411" s="2">
        <v>358.60700000000003</v>
      </c>
      <c r="J411" s="2" t="s">
        <v>598</v>
      </c>
      <c r="K411" s="2" t="s">
        <v>598</v>
      </c>
      <c r="L411" s="2" t="s">
        <v>598</v>
      </c>
      <c r="M411" s="2">
        <v>2.431</v>
      </c>
      <c r="N411" s="2" t="s">
        <v>598</v>
      </c>
      <c r="O411" s="2" t="s">
        <v>598</v>
      </c>
      <c r="P411" s="2">
        <v>34.89</v>
      </c>
      <c r="Q411" s="2">
        <v>128.39400000000001</v>
      </c>
      <c r="R411" s="2">
        <v>23.045000000000002</v>
      </c>
      <c r="S411" s="2">
        <v>58.841999999999999</v>
      </c>
      <c r="T411" s="2" t="s">
        <v>598</v>
      </c>
      <c r="U411" s="2" t="s">
        <v>598</v>
      </c>
      <c r="V411" s="2" t="s">
        <v>8</v>
      </c>
      <c r="W411" s="2" t="s">
        <v>598</v>
      </c>
      <c r="X411" s="2" t="s">
        <v>598</v>
      </c>
      <c r="Y411" s="2" t="s">
        <v>598</v>
      </c>
      <c r="Z411" s="2" t="s">
        <v>598</v>
      </c>
      <c r="AA411" s="2" t="s">
        <v>598</v>
      </c>
      <c r="AB411" s="2">
        <v>7.4999999999999997E-2</v>
      </c>
      <c r="AC411" s="2" t="s">
        <v>598</v>
      </c>
      <c r="AD411" s="2">
        <v>33.469000000000001</v>
      </c>
      <c r="AE411" s="2" t="s">
        <v>598</v>
      </c>
      <c r="AF411" s="2">
        <v>9.6929999999999996</v>
      </c>
      <c r="AG411" s="2">
        <v>67.768000000000001</v>
      </c>
      <c r="AJ411" s="20">
        <f t="shared" si="30"/>
        <v>358.60699999999997</v>
      </c>
      <c r="AK411" s="20"/>
      <c r="AL411" s="20">
        <f t="shared" si="31"/>
        <v>177.89500000000001</v>
      </c>
      <c r="AM411" s="20">
        <f t="shared" si="32"/>
        <v>73.313000000000002</v>
      </c>
      <c r="AN411" s="92">
        <f t="shared" si="33"/>
        <v>0.70051058679836153</v>
      </c>
      <c r="AQ411" s="2">
        <f t="shared" si="34"/>
        <v>290.83899999999994</v>
      </c>
    </row>
  </sheetData>
  <autoFilter ref="A1:AQ41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E409"/>
  <sheetViews>
    <sheetView workbookViewId="0">
      <selection activeCell="Z26" sqref="Z26:AA26"/>
    </sheetView>
  </sheetViews>
  <sheetFormatPr defaultRowHeight="15" x14ac:dyDescent="0.25"/>
  <cols>
    <col min="1" max="1" width="25.28515625" customWidth="1"/>
    <col min="2" max="2" width="14" customWidth="1"/>
    <col min="3" max="3" width="14.5703125" customWidth="1"/>
  </cols>
  <sheetData>
    <row r="1" spans="1:31" s="79" customFormat="1" ht="60" x14ac:dyDescent="0.25">
      <c r="A1" s="79" t="s">
        <v>0</v>
      </c>
      <c r="B1" s="79" t="s">
        <v>1</v>
      </c>
      <c r="C1" s="79" t="s">
        <v>634</v>
      </c>
      <c r="D1" s="79" t="s">
        <v>947</v>
      </c>
      <c r="E1" s="79" t="s">
        <v>948</v>
      </c>
      <c r="F1" s="79" t="s">
        <v>949</v>
      </c>
      <c r="G1" s="79" t="s">
        <v>666</v>
      </c>
      <c r="H1" s="79" t="s">
        <v>951</v>
      </c>
      <c r="I1" s="79" t="s">
        <v>678</v>
      </c>
      <c r="J1" s="79" t="s">
        <v>952</v>
      </c>
      <c r="K1" s="79" t="s">
        <v>953</v>
      </c>
      <c r="L1" s="79" t="s">
        <v>954</v>
      </c>
      <c r="M1" s="79" t="s">
        <v>635</v>
      </c>
      <c r="N1" s="79" t="s">
        <v>956</v>
      </c>
      <c r="O1" s="79" t="s">
        <v>957</v>
      </c>
      <c r="P1" s="79" t="s">
        <v>958</v>
      </c>
      <c r="Q1" s="79" t="s">
        <v>959</v>
      </c>
      <c r="R1" s="79" t="s">
        <v>960</v>
      </c>
      <c r="S1" s="79" t="s">
        <v>961</v>
      </c>
      <c r="T1" s="79" t="s">
        <v>963</v>
      </c>
      <c r="U1" s="79" t="s">
        <v>964</v>
      </c>
      <c r="V1" s="79" t="s">
        <v>965</v>
      </c>
      <c r="W1" s="79" t="s">
        <v>968</v>
      </c>
      <c r="X1" s="79" t="s">
        <v>969</v>
      </c>
      <c r="Y1" s="79" t="s">
        <v>970</v>
      </c>
      <c r="Z1" s="79" t="s">
        <v>971</v>
      </c>
      <c r="AE1" t="s">
        <v>1062</v>
      </c>
    </row>
    <row r="2" spans="1:31" x14ac:dyDescent="0.25">
      <c r="A2" t="s">
        <v>12</v>
      </c>
      <c r="B2" t="s">
        <v>13</v>
      </c>
      <c r="C2">
        <v>0</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c r="AE2" s="89">
        <f>SUM(C2:Z2)</f>
        <v>0</v>
      </c>
    </row>
    <row r="3" spans="1:31" x14ac:dyDescent="0.25">
      <c r="B3" t="s">
        <v>14</v>
      </c>
      <c r="C3">
        <v>0</v>
      </c>
      <c r="D3">
        <v>0</v>
      </c>
      <c r="E3">
        <v>0</v>
      </c>
      <c r="F3">
        <v>0</v>
      </c>
      <c r="G3">
        <v>0.138651</v>
      </c>
      <c r="H3">
        <v>0</v>
      </c>
      <c r="I3">
        <v>0</v>
      </c>
      <c r="J3">
        <v>140.887</v>
      </c>
      <c r="K3">
        <v>6.1090799999999996</v>
      </c>
      <c r="L3">
        <v>0</v>
      </c>
      <c r="M3">
        <v>0</v>
      </c>
      <c r="N3">
        <v>42.295999999999999</v>
      </c>
      <c r="O3">
        <v>0</v>
      </c>
      <c r="P3">
        <v>0</v>
      </c>
      <c r="Q3">
        <v>0</v>
      </c>
      <c r="R3">
        <v>0</v>
      </c>
      <c r="S3">
        <v>0</v>
      </c>
      <c r="T3">
        <v>0</v>
      </c>
      <c r="U3">
        <v>0</v>
      </c>
      <c r="V3">
        <v>0</v>
      </c>
      <c r="W3">
        <v>0</v>
      </c>
      <c r="X3">
        <v>0</v>
      </c>
      <c r="Y3">
        <v>0</v>
      </c>
      <c r="Z3">
        <v>0</v>
      </c>
      <c r="AE3">
        <f t="shared" ref="AE3:AE66" si="0">SUM(C3:Z3)</f>
        <v>189.43073100000001</v>
      </c>
    </row>
    <row r="4" spans="1:31" x14ac:dyDescent="0.25">
      <c r="B4" t="s">
        <v>15</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c r="AE4">
        <f t="shared" si="0"/>
        <v>0</v>
      </c>
    </row>
    <row r="5" spans="1:31" x14ac:dyDescent="0.25">
      <c r="B5" t="s">
        <v>16</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E5">
        <f t="shared" si="0"/>
        <v>0</v>
      </c>
    </row>
    <row r="6" spans="1:31" x14ac:dyDescent="0.25">
      <c r="A6" t="s">
        <v>17</v>
      </c>
      <c r="B6" t="s">
        <v>18</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E6">
        <f t="shared" si="0"/>
        <v>0</v>
      </c>
    </row>
    <row r="7" spans="1:31" x14ac:dyDescent="0.25">
      <c r="A7" t="s">
        <v>19</v>
      </c>
      <c r="B7" t="s">
        <v>20</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E7">
        <f t="shared" si="0"/>
        <v>0</v>
      </c>
    </row>
    <row r="8" spans="1:31" x14ac:dyDescent="0.25">
      <c r="B8" t="s">
        <v>21</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E8">
        <f t="shared" si="0"/>
        <v>0</v>
      </c>
    </row>
    <row r="9" spans="1:31" x14ac:dyDescent="0.25">
      <c r="B9" t="s">
        <v>22</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E9">
        <f t="shared" si="0"/>
        <v>0</v>
      </c>
    </row>
    <row r="10" spans="1:31" x14ac:dyDescent="0.25">
      <c r="A10" t="s">
        <v>973</v>
      </c>
      <c r="B10" s="80" t="s">
        <v>24</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E10">
        <f t="shared" si="0"/>
        <v>0</v>
      </c>
    </row>
    <row r="11" spans="1:31" x14ac:dyDescent="0.25">
      <c r="A11" t="s">
        <v>25</v>
      </c>
      <c r="B11" t="s">
        <v>26</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E11">
        <f t="shared" si="0"/>
        <v>0</v>
      </c>
    </row>
    <row r="12" spans="1:31" x14ac:dyDescent="0.25">
      <c r="A12" t="s">
        <v>27</v>
      </c>
      <c r="B12" t="s">
        <v>28</v>
      </c>
      <c r="C12">
        <v>0</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E12">
        <f t="shared" si="0"/>
        <v>0</v>
      </c>
    </row>
    <row r="13" spans="1:31" x14ac:dyDescent="0.25">
      <c r="A13" t="s">
        <v>29</v>
      </c>
      <c r="B13" t="s">
        <v>30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E13">
        <f t="shared" si="0"/>
        <v>0</v>
      </c>
    </row>
    <row r="14" spans="1:31" x14ac:dyDescent="0.25">
      <c r="A14" t="s">
        <v>31</v>
      </c>
      <c r="B14" t="s">
        <v>32</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E14">
        <f t="shared" si="0"/>
        <v>0</v>
      </c>
    </row>
    <row r="15" spans="1:31" x14ac:dyDescent="0.25">
      <c r="A15" t="s">
        <v>33</v>
      </c>
      <c r="B15" t="s">
        <v>34</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E15">
        <f t="shared" si="0"/>
        <v>0</v>
      </c>
    </row>
    <row r="16" spans="1:31" x14ac:dyDescent="0.25">
      <c r="B16" t="s">
        <v>35</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E16">
        <f t="shared" si="0"/>
        <v>0</v>
      </c>
    </row>
    <row r="17" spans="1:31" x14ac:dyDescent="0.25">
      <c r="B17" t="s">
        <v>36</v>
      </c>
      <c r="C17">
        <v>0</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E17">
        <f t="shared" si="0"/>
        <v>0</v>
      </c>
    </row>
    <row r="18" spans="1:31" x14ac:dyDescent="0.25">
      <c r="B18" t="s">
        <v>37</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E18">
        <f t="shared" si="0"/>
        <v>0</v>
      </c>
    </row>
    <row r="19" spans="1:31" x14ac:dyDescent="0.25">
      <c r="B19" t="s">
        <v>38</v>
      </c>
      <c r="C19">
        <v>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E19">
        <f t="shared" si="0"/>
        <v>0</v>
      </c>
    </row>
    <row r="20" spans="1:31" x14ac:dyDescent="0.25">
      <c r="B20" t="s">
        <v>39</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E20">
        <f t="shared" si="0"/>
        <v>0</v>
      </c>
    </row>
    <row r="21" spans="1:31" x14ac:dyDescent="0.25">
      <c r="B21" t="s">
        <v>40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E21">
        <f t="shared" si="0"/>
        <v>0</v>
      </c>
    </row>
    <row r="22" spans="1:31" x14ac:dyDescent="0.25">
      <c r="B22" t="s">
        <v>41</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E22">
        <f t="shared" si="0"/>
        <v>0</v>
      </c>
    </row>
    <row r="23" spans="1:31" x14ac:dyDescent="0.25">
      <c r="B23" t="s">
        <v>42</v>
      </c>
      <c r="C23">
        <v>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E23">
        <f t="shared" si="0"/>
        <v>0</v>
      </c>
    </row>
    <row r="24" spans="1:31" x14ac:dyDescent="0.25">
      <c r="B24" t="s">
        <v>43</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E24">
        <f t="shared" si="0"/>
        <v>0</v>
      </c>
    </row>
    <row r="25" spans="1:31" x14ac:dyDescent="0.25">
      <c r="A25" t="s">
        <v>44</v>
      </c>
      <c r="B25" t="s">
        <v>45</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E25">
        <f t="shared" si="0"/>
        <v>0</v>
      </c>
    </row>
    <row r="26" spans="1:31" x14ac:dyDescent="0.25">
      <c r="B26" t="s">
        <v>46</v>
      </c>
      <c r="C26">
        <v>78.936199999999999</v>
      </c>
      <c r="D26">
        <v>0</v>
      </c>
      <c r="E26">
        <v>0</v>
      </c>
      <c r="F26">
        <v>0</v>
      </c>
      <c r="G26">
        <v>0.76795400000000003</v>
      </c>
      <c r="H26">
        <v>0</v>
      </c>
      <c r="I26">
        <v>0</v>
      </c>
      <c r="J26">
        <v>0.402061</v>
      </c>
      <c r="K26">
        <v>3.9803500000000001</v>
      </c>
      <c r="L26">
        <v>0</v>
      </c>
      <c r="M26">
        <v>0.52031400000000005</v>
      </c>
      <c r="N26">
        <v>10.86</v>
      </c>
      <c r="O26">
        <v>0</v>
      </c>
      <c r="P26">
        <v>0</v>
      </c>
      <c r="Q26">
        <v>0</v>
      </c>
      <c r="R26">
        <v>0</v>
      </c>
      <c r="S26">
        <v>0</v>
      </c>
      <c r="T26">
        <v>0</v>
      </c>
      <c r="U26">
        <v>0</v>
      </c>
      <c r="V26">
        <v>0</v>
      </c>
      <c r="W26">
        <v>0</v>
      </c>
      <c r="X26">
        <v>0</v>
      </c>
      <c r="Y26">
        <v>0</v>
      </c>
      <c r="Z26">
        <v>0</v>
      </c>
      <c r="AE26">
        <f t="shared" si="0"/>
        <v>95.466879000000006</v>
      </c>
    </row>
    <row r="27" spans="1:31" x14ac:dyDescent="0.25">
      <c r="B27" t="s">
        <v>47</v>
      </c>
      <c r="C27">
        <v>0</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E27">
        <f t="shared" si="0"/>
        <v>0</v>
      </c>
    </row>
    <row r="28" spans="1:31" x14ac:dyDescent="0.25">
      <c r="A28" t="s">
        <v>48</v>
      </c>
      <c r="B28" t="s">
        <v>49</v>
      </c>
      <c r="C28">
        <v>0</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E28">
        <f t="shared" si="0"/>
        <v>0</v>
      </c>
    </row>
    <row r="29" spans="1:31" x14ac:dyDescent="0.25">
      <c r="B29" t="s">
        <v>50</v>
      </c>
      <c r="C29">
        <v>0</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E29">
        <f t="shared" si="0"/>
        <v>0</v>
      </c>
    </row>
    <row r="30" spans="1:31" x14ac:dyDescent="0.25">
      <c r="A30" t="s">
        <v>51</v>
      </c>
      <c r="B30" t="s">
        <v>52</v>
      </c>
      <c r="C30">
        <v>121.124</v>
      </c>
      <c r="D30">
        <v>0</v>
      </c>
      <c r="E30">
        <v>0</v>
      </c>
      <c r="F30">
        <v>0</v>
      </c>
      <c r="G30">
        <v>0.69486400000000004</v>
      </c>
      <c r="H30">
        <v>0</v>
      </c>
      <c r="I30">
        <v>0</v>
      </c>
      <c r="J30">
        <v>0</v>
      </c>
      <c r="K30">
        <v>3.6372900000000001</v>
      </c>
      <c r="L30">
        <v>0</v>
      </c>
      <c r="M30">
        <v>0</v>
      </c>
      <c r="N30">
        <v>0</v>
      </c>
      <c r="O30">
        <v>0</v>
      </c>
      <c r="P30">
        <v>0</v>
      </c>
      <c r="Q30">
        <v>0</v>
      </c>
      <c r="R30">
        <v>0</v>
      </c>
      <c r="S30">
        <v>0</v>
      </c>
      <c r="T30">
        <v>0</v>
      </c>
      <c r="U30">
        <v>0</v>
      </c>
      <c r="V30">
        <v>0</v>
      </c>
      <c r="W30">
        <v>0</v>
      </c>
      <c r="X30">
        <v>0</v>
      </c>
      <c r="Y30">
        <v>0</v>
      </c>
      <c r="Z30">
        <v>0</v>
      </c>
      <c r="AE30">
        <f t="shared" si="0"/>
        <v>125.456154</v>
      </c>
    </row>
    <row r="31" spans="1:31" x14ac:dyDescent="0.25">
      <c r="B31" t="s">
        <v>53</v>
      </c>
      <c r="C31">
        <v>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E31">
        <f t="shared" si="0"/>
        <v>0</v>
      </c>
    </row>
    <row r="32" spans="1:31" x14ac:dyDescent="0.25">
      <c r="B32" t="s">
        <v>54</v>
      </c>
      <c r="C32">
        <v>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E32">
        <f t="shared" si="0"/>
        <v>0</v>
      </c>
    </row>
    <row r="33" spans="1:31" x14ac:dyDescent="0.25">
      <c r="A33" t="s">
        <v>55</v>
      </c>
      <c r="B33" t="s">
        <v>56</v>
      </c>
      <c r="C33">
        <v>193.95699999999999</v>
      </c>
      <c r="D33">
        <v>0</v>
      </c>
      <c r="E33">
        <v>20.569900000000001</v>
      </c>
      <c r="F33">
        <v>0</v>
      </c>
      <c r="G33">
        <v>0</v>
      </c>
      <c r="H33">
        <v>5.8179299999999996</v>
      </c>
      <c r="I33">
        <v>0</v>
      </c>
      <c r="J33">
        <v>257.20499999999998</v>
      </c>
      <c r="K33">
        <v>22.396999999999998</v>
      </c>
      <c r="L33">
        <v>0</v>
      </c>
      <c r="M33">
        <v>0</v>
      </c>
      <c r="N33">
        <v>6.681</v>
      </c>
      <c r="O33">
        <v>0</v>
      </c>
      <c r="P33">
        <v>31.3919</v>
      </c>
      <c r="Q33">
        <v>0</v>
      </c>
      <c r="R33">
        <v>0</v>
      </c>
      <c r="S33">
        <v>0</v>
      </c>
      <c r="T33">
        <v>0</v>
      </c>
      <c r="U33">
        <v>0</v>
      </c>
      <c r="V33">
        <v>0</v>
      </c>
      <c r="W33">
        <v>0</v>
      </c>
      <c r="X33">
        <v>0</v>
      </c>
      <c r="Y33">
        <v>0</v>
      </c>
      <c r="Z33">
        <v>0</v>
      </c>
      <c r="AE33">
        <f t="shared" si="0"/>
        <v>538.01972999999987</v>
      </c>
    </row>
    <row r="34" spans="1:31" x14ac:dyDescent="0.25">
      <c r="B34" t="s">
        <v>57</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E34">
        <f t="shared" si="0"/>
        <v>0</v>
      </c>
    </row>
    <row r="35" spans="1:31" x14ac:dyDescent="0.25">
      <c r="A35" t="s">
        <v>58</v>
      </c>
      <c r="B35" t="s">
        <v>59</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E35">
        <f t="shared" si="0"/>
        <v>0</v>
      </c>
    </row>
    <row r="36" spans="1:31" x14ac:dyDescent="0.25">
      <c r="A36" t="s">
        <v>60</v>
      </c>
      <c r="B36" t="s">
        <v>61</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E36">
        <f t="shared" si="0"/>
        <v>0</v>
      </c>
    </row>
    <row r="37" spans="1:31" x14ac:dyDescent="0.25">
      <c r="B37" t="s">
        <v>62</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E37">
        <f t="shared" si="0"/>
        <v>0</v>
      </c>
    </row>
    <row r="38" spans="1:31" x14ac:dyDescent="0.25">
      <c r="A38" t="s">
        <v>63</v>
      </c>
      <c r="B38" t="s">
        <v>64</v>
      </c>
      <c r="C38">
        <v>0</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E38">
        <f t="shared" si="0"/>
        <v>0</v>
      </c>
    </row>
    <row r="39" spans="1:31" x14ac:dyDescent="0.25">
      <c r="A39" t="s">
        <v>65</v>
      </c>
      <c r="B39" t="s">
        <v>66</v>
      </c>
      <c r="C39">
        <v>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E39">
        <f t="shared" si="0"/>
        <v>0</v>
      </c>
    </row>
    <row r="40" spans="1:31" x14ac:dyDescent="0.25">
      <c r="B40" t="s">
        <v>67</v>
      </c>
      <c r="C40">
        <v>0</v>
      </c>
      <c r="D40">
        <v>0</v>
      </c>
      <c r="E40">
        <v>0</v>
      </c>
      <c r="F40">
        <v>0</v>
      </c>
      <c r="G40">
        <v>0.17038400000000001</v>
      </c>
      <c r="H40">
        <v>0</v>
      </c>
      <c r="I40">
        <v>0</v>
      </c>
      <c r="J40">
        <v>180.28899999999999</v>
      </c>
      <c r="K40">
        <v>9.2622900000000001</v>
      </c>
      <c r="L40">
        <v>0</v>
      </c>
      <c r="M40">
        <v>0</v>
      </c>
      <c r="N40">
        <v>60.265000000000001</v>
      </c>
      <c r="O40">
        <v>0</v>
      </c>
      <c r="P40">
        <v>48.387599999999999</v>
      </c>
      <c r="Q40">
        <v>0</v>
      </c>
      <c r="R40">
        <v>0</v>
      </c>
      <c r="S40">
        <v>0</v>
      </c>
      <c r="T40">
        <v>0</v>
      </c>
      <c r="U40">
        <v>0</v>
      </c>
      <c r="V40">
        <v>0</v>
      </c>
      <c r="W40">
        <v>0</v>
      </c>
      <c r="X40">
        <v>0</v>
      </c>
      <c r="Y40">
        <v>0</v>
      </c>
      <c r="Z40">
        <v>28.775600000000001</v>
      </c>
      <c r="AE40">
        <f t="shared" si="0"/>
        <v>327.14987400000001</v>
      </c>
    </row>
    <row r="41" spans="1:31" x14ac:dyDescent="0.25">
      <c r="A41" t="s">
        <v>68</v>
      </c>
      <c r="B41" t="s">
        <v>69</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E41">
        <f t="shared" si="0"/>
        <v>0</v>
      </c>
    </row>
    <row r="42" spans="1:31" x14ac:dyDescent="0.25">
      <c r="B42" t="s">
        <v>70</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E42">
        <f t="shared" si="0"/>
        <v>0</v>
      </c>
    </row>
    <row r="43" spans="1:31" x14ac:dyDescent="0.25">
      <c r="A43" t="s">
        <v>71</v>
      </c>
      <c r="B43" t="s">
        <v>72</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E43">
        <f t="shared" si="0"/>
        <v>0</v>
      </c>
    </row>
    <row r="44" spans="1:31" x14ac:dyDescent="0.25">
      <c r="B44" t="s">
        <v>73</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E44">
        <f t="shared" si="0"/>
        <v>0</v>
      </c>
    </row>
    <row r="45" spans="1:31" x14ac:dyDescent="0.25">
      <c r="B45" t="s">
        <v>74</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E45">
        <f t="shared" si="0"/>
        <v>0</v>
      </c>
    </row>
    <row r="46" spans="1:31" x14ac:dyDescent="0.25">
      <c r="B46" t="s">
        <v>75</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E46">
        <f t="shared" si="0"/>
        <v>0</v>
      </c>
    </row>
    <row r="47" spans="1:31" x14ac:dyDescent="0.25">
      <c r="A47" t="s">
        <v>76</v>
      </c>
      <c r="B47" t="s">
        <v>77</v>
      </c>
      <c r="C47">
        <v>0</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E47">
        <f t="shared" si="0"/>
        <v>0</v>
      </c>
    </row>
    <row r="48" spans="1:31" x14ac:dyDescent="0.25">
      <c r="B48" t="s">
        <v>78</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E48">
        <f t="shared" si="0"/>
        <v>0</v>
      </c>
    </row>
    <row r="49" spans="2:31" x14ac:dyDescent="0.25">
      <c r="B49" t="s">
        <v>79</v>
      </c>
      <c r="C49">
        <v>0</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E49">
        <f t="shared" si="0"/>
        <v>0</v>
      </c>
    </row>
    <row r="50" spans="2:31" x14ac:dyDescent="0.25">
      <c r="B50" t="s">
        <v>80</v>
      </c>
      <c r="C50">
        <v>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E50">
        <f t="shared" si="0"/>
        <v>0</v>
      </c>
    </row>
    <row r="51" spans="2:31" x14ac:dyDescent="0.25">
      <c r="B51" t="s">
        <v>81</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E51">
        <f t="shared" si="0"/>
        <v>0</v>
      </c>
    </row>
    <row r="52" spans="2:31" x14ac:dyDescent="0.25">
      <c r="B52" t="s">
        <v>82</v>
      </c>
      <c r="C52">
        <v>0</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E52">
        <f t="shared" si="0"/>
        <v>0</v>
      </c>
    </row>
    <row r="53" spans="2:31" x14ac:dyDescent="0.25">
      <c r="B53" t="s">
        <v>83</v>
      </c>
      <c r="C53">
        <v>0</v>
      </c>
      <c r="D53">
        <v>0</v>
      </c>
      <c r="E53">
        <v>59.398699999999998</v>
      </c>
      <c r="F53">
        <v>0</v>
      </c>
      <c r="G53">
        <v>0</v>
      </c>
      <c r="H53">
        <v>0</v>
      </c>
      <c r="I53">
        <v>22.2242</v>
      </c>
      <c r="J53">
        <v>112.858</v>
      </c>
      <c r="K53">
        <v>20.596599999999999</v>
      </c>
      <c r="L53">
        <v>0</v>
      </c>
      <c r="M53">
        <v>77.812299999999993</v>
      </c>
      <c r="N53">
        <v>133.821</v>
      </c>
      <c r="O53">
        <v>95.037899999999993</v>
      </c>
      <c r="P53">
        <v>100.97799999999999</v>
      </c>
      <c r="Q53">
        <v>4.1952699999999998</v>
      </c>
      <c r="R53">
        <v>0</v>
      </c>
      <c r="S53">
        <v>53</v>
      </c>
      <c r="T53">
        <v>0</v>
      </c>
      <c r="U53">
        <v>0</v>
      </c>
      <c r="V53">
        <v>0</v>
      </c>
      <c r="W53">
        <v>10.8736</v>
      </c>
      <c r="X53">
        <v>0</v>
      </c>
      <c r="Y53">
        <v>0</v>
      </c>
      <c r="Z53">
        <v>0</v>
      </c>
      <c r="AE53">
        <f t="shared" si="0"/>
        <v>690.79557000000011</v>
      </c>
    </row>
    <row r="54" spans="2:31" x14ac:dyDescent="0.25">
      <c r="B54" t="s">
        <v>84</v>
      </c>
      <c r="C54">
        <v>0</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E54">
        <f t="shared" si="0"/>
        <v>0</v>
      </c>
    </row>
    <row r="55" spans="2:31" x14ac:dyDescent="0.25">
      <c r="B55" t="s">
        <v>85</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E55">
        <f t="shared" si="0"/>
        <v>0</v>
      </c>
    </row>
    <row r="56" spans="2:31" x14ac:dyDescent="0.25">
      <c r="B56" t="s">
        <v>86</v>
      </c>
      <c r="C56">
        <v>1129</v>
      </c>
      <c r="D56">
        <v>0</v>
      </c>
      <c r="E56">
        <v>0</v>
      </c>
      <c r="F56">
        <v>0</v>
      </c>
      <c r="G56">
        <v>0.127</v>
      </c>
      <c r="H56">
        <v>0</v>
      </c>
      <c r="I56">
        <v>0.52800000000000002</v>
      </c>
      <c r="J56">
        <v>0</v>
      </c>
      <c r="K56">
        <v>12.94</v>
      </c>
      <c r="L56">
        <v>511.2</v>
      </c>
      <c r="M56">
        <v>0</v>
      </c>
      <c r="N56">
        <v>21.734000000000002</v>
      </c>
      <c r="O56">
        <v>0</v>
      </c>
      <c r="P56">
        <v>0</v>
      </c>
      <c r="Q56">
        <v>0</v>
      </c>
      <c r="R56">
        <v>0</v>
      </c>
      <c r="S56">
        <v>0</v>
      </c>
      <c r="T56">
        <v>0</v>
      </c>
      <c r="U56">
        <v>0</v>
      </c>
      <c r="V56">
        <v>0</v>
      </c>
      <c r="W56">
        <v>0</v>
      </c>
      <c r="X56">
        <v>0</v>
      </c>
      <c r="Y56">
        <v>0</v>
      </c>
      <c r="Z56">
        <v>0</v>
      </c>
      <c r="AE56">
        <f t="shared" si="0"/>
        <v>1675.529</v>
      </c>
    </row>
    <row r="57" spans="2:31" x14ac:dyDescent="0.25">
      <c r="B57" t="s">
        <v>87</v>
      </c>
      <c r="C57">
        <v>0</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E57">
        <f t="shared" si="0"/>
        <v>0</v>
      </c>
    </row>
    <row r="58" spans="2:31" x14ac:dyDescent="0.25">
      <c r="B58" t="s">
        <v>88</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E58">
        <f t="shared" si="0"/>
        <v>0</v>
      </c>
    </row>
    <row r="59" spans="2:31" x14ac:dyDescent="0.25">
      <c r="B59" t="s">
        <v>89</v>
      </c>
      <c r="C59">
        <v>411.51600000000002</v>
      </c>
      <c r="D59">
        <v>0</v>
      </c>
      <c r="E59">
        <v>0</v>
      </c>
      <c r="F59">
        <v>0</v>
      </c>
      <c r="G59">
        <v>11.94</v>
      </c>
      <c r="H59">
        <v>0</v>
      </c>
      <c r="I59">
        <v>0</v>
      </c>
      <c r="J59">
        <v>49.715499999999999</v>
      </c>
      <c r="K59">
        <v>34.6297</v>
      </c>
      <c r="L59">
        <v>0</v>
      </c>
      <c r="M59">
        <v>49.454099999999997</v>
      </c>
      <c r="N59">
        <v>55.1</v>
      </c>
      <c r="O59">
        <v>0</v>
      </c>
      <c r="P59">
        <v>0</v>
      </c>
      <c r="Q59">
        <v>41.867899999999999</v>
      </c>
      <c r="R59">
        <v>0</v>
      </c>
      <c r="S59">
        <v>0</v>
      </c>
      <c r="T59">
        <v>0</v>
      </c>
      <c r="U59">
        <v>0</v>
      </c>
      <c r="V59">
        <v>0</v>
      </c>
      <c r="W59">
        <v>0</v>
      </c>
      <c r="X59">
        <v>0</v>
      </c>
      <c r="Y59">
        <v>0</v>
      </c>
      <c r="Z59">
        <v>0</v>
      </c>
      <c r="AE59">
        <f t="shared" si="0"/>
        <v>654.22320000000002</v>
      </c>
    </row>
    <row r="60" spans="2:31" x14ac:dyDescent="0.25">
      <c r="B60" t="s">
        <v>90</v>
      </c>
      <c r="C60">
        <v>0</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E60">
        <f t="shared" si="0"/>
        <v>0</v>
      </c>
    </row>
    <row r="61" spans="2:31" x14ac:dyDescent="0.25">
      <c r="B61" t="s">
        <v>91</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E61">
        <f t="shared" si="0"/>
        <v>0</v>
      </c>
    </row>
    <row r="62" spans="2:31" x14ac:dyDescent="0.25">
      <c r="B62" t="s">
        <v>92</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E62">
        <f t="shared" si="0"/>
        <v>0</v>
      </c>
    </row>
    <row r="63" spans="2:31" x14ac:dyDescent="0.25">
      <c r="B63" t="s">
        <v>93</v>
      </c>
      <c r="C63">
        <v>0</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E63">
        <f t="shared" si="0"/>
        <v>0</v>
      </c>
    </row>
    <row r="64" spans="2:31" x14ac:dyDescent="0.25">
      <c r="B64" t="s">
        <v>94</v>
      </c>
      <c r="C64">
        <v>0</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E64">
        <f t="shared" si="0"/>
        <v>0</v>
      </c>
    </row>
    <row r="65" spans="1:31" x14ac:dyDescent="0.25">
      <c r="B65" t="s">
        <v>95</v>
      </c>
      <c r="C65">
        <v>0</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E65">
        <f t="shared" si="0"/>
        <v>0</v>
      </c>
    </row>
    <row r="66" spans="1:31" x14ac:dyDescent="0.25">
      <c r="B66" t="s">
        <v>96</v>
      </c>
      <c r="C66">
        <v>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E66">
        <f t="shared" si="0"/>
        <v>0</v>
      </c>
    </row>
    <row r="67" spans="1:31" x14ac:dyDescent="0.25">
      <c r="B67" t="s">
        <v>97</v>
      </c>
      <c r="C67">
        <v>0</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E67">
        <f t="shared" ref="AE67:AE130" si="1">SUM(C67:Z67)</f>
        <v>0</v>
      </c>
    </row>
    <row r="68" spans="1:31" x14ac:dyDescent="0.25">
      <c r="B68" t="s">
        <v>98</v>
      </c>
      <c r="C68">
        <v>0</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E68">
        <f t="shared" si="1"/>
        <v>0</v>
      </c>
    </row>
    <row r="69" spans="1:31" x14ac:dyDescent="0.25">
      <c r="B69" t="s">
        <v>99</v>
      </c>
      <c r="C69">
        <v>0</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E69">
        <f t="shared" si="1"/>
        <v>0</v>
      </c>
    </row>
    <row r="70" spans="1:31" x14ac:dyDescent="0.25">
      <c r="A70" t="s">
        <v>100</v>
      </c>
      <c r="B70" t="s">
        <v>101</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E70">
        <f t="shared" si="1"/>
        <v>0</v>
      </c>
    </row>
    <row r="71" spans="1:31" x14ac:dyDescent="0.25">
      <c r="A71" t="s">
        <v>102</v>
      </c>
      <c r="B71" t="s">
        <v>103</v>
      </c>
      <c r="C71">
        <v>94.660200000000003</v>
      </c>
      <c r="D71">
        <v>0</v>
      </c>
      <c r="E71">
        <v>0</v>
      </c>
      <c r="F71">
        <v>0</v>
      </c>
      <c r="G71">
        <v>0.402613</v>
      </c>
      <c r="H71">
        <v>0</v>
      </c>
      <c r="I71">
        <v>0</v>
      </c>
      <c r="J71">
        <v>0</v>
      </c>
      <c r="K71">
        <v>0</v>
      </c>
      <c r="L71">
        <v>0</v>
      </c>
      <c r="M71">
        <v>0</v>
      </c>
      <c r="N71">
        <v>12</v>
      </c>
      <c r="O71">
        <v>0</v>
      </c>
      <c r="P71">
        <v>0</v>
      </c>
      <c r="Q71">
        <v>0</v>
      </c>
      <c r="R71">
        <v>0</v>
      </c>
      <c r="S71">
        <v>0</v>
      </c>
      <c r="T71">
        <v>0</v>
      </c>
      <c r="U71">
        <v>0</v>
      </c>
      <c r="V71">
        <v>0</v>
      </c>
      <c r="W71">
        <v>0</v>
      </c>
      <c r="X71">
        <v>0</v>
      </c>
      <c r="Y71">
        <v>0</v>
      </c>
      <c r="Z71">
        <v>0</v>
      </c>
      <c r="AE71">
        <f t="shared" si="1"/>
        <v>107.06281300000001</v>
      </c>
    </row>
    <row r="72" spans="1:31" x14ac:dyDescent="0.25">
      <c r="B72" t="s">
        <v>104</v>
      </c>
      <c r="C72">
        <v>0</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E72">
        <f t="shared" si="1"/>
        <v>0</v>
      </c>
    </row>
    <row r="73" spans="1:31" x14ac:dyDescent="0.25">
      <c r="B73" t="s">
        <v>105</v>
      </c>
      <c r="C73">
        <v>0</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E73">
        <f t="shared" si="1"/>
        <v>0</v>
      </c>
    </row>
    <row r="74" spans="1:31" x14ac:dyDescent="0.25">
      <c r="A74" t="s">
        <v>106</v>
      </c>
      <c r="B74" t="s">
        <v>107</v>
      </c>
      <c r="C74">
        <v>0</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E74">
        <f t="shared" si="1"/>
        <v>0</v>
      </c>
    </row>
    <row r="75" spans="1:31" x14ac:dyDescent="0.25">
      <c r="A75" t="s">
        <v>108</v>
      </c>
      <c r="B75" t="s">
        <v>109</v>
      </c>
      <c r="C75">
        <v>0</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E75">
        <f t="shared" si="1"/>
        <v>0</v>
      </c>
    </row>
    <row r="76" spans="1:31" x14ac:dyDescent="0.25">
      <c r="B76" t="s">
        <v>110</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E76">
        <f t="shared" si="1"/>
        <v>0</v>
      </c>
    </row>
    <row r="77" spans="1:31" x14ac:dyDescent="0.25">
      <c r="A77" t="s">
        <v>111</v>
      </c>
      <c r="B77" t="s">
        <v>112</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E77">
        <f t="shared" si="1"/>
        <v>0</v>
      </c>
    </row>
    <row r="78" spans="1:31" x14ac:dyDescent="0.25">
      <c r="A78" t="s">
        <v>113</v>
      </c>
      <c r="B78" t="s">
        <v>114</v>
      </c>
      <c r="C78">
        <v>0</v>
      </c>
      <c r="D78">
        <v>0</v>
      </c>
      <c r="E78">
        <v>0</v>
      </c>
      <c r="F78">
        <v>0</v>
      </c>
      <c r="G78">
        <v>1.1736800000000001</v>
      </c>
      <c r="H78">
        <v>0</v>
      </c>
      <c r="I78">
        <v>0</v>
      </c>
      <c r="J78">
        <v>25.1693</v>
      </c>
      <c r="K78">
        <v>3.66859</v>
      </c>
      <c r="L78">
        <v>0</v>
      </c>
      <c r="M78">
        <v>104.872</v>
      </c>
      <c r="N78">
        <v>21</v>
      </c>
      <c r="O78">
        <v>0.52436099999999997</v>
      </c>
      <c r="P78">
        <v>3.6705299999999998</v>
      </c>
      <c r="Q78">
        <v>0</v>
      </c>
      <c r="R78">
        <v>0</v>
      </c>
      <c r="S78">
        <v>0</v>
      </c>
      <c r="T78">
        <v>0</v>
      </c>
      <c r="U78">
        <v>0</v>
      </c>
      <c r="V78">
        <v>0</v>
      </c>
      <c r="W78">
        <v>1.89232</v>
      </c>
      <c r="X78">
        <v>0</v>
      </c>
      <c r="Y78">
        <v>0</v>
      </c>
      <c r="Z78">
        <v>15.2065</v>
      </c>
      <c r="AE78">
        <f t="shared" si="1"/>
        <v>177.17728100000002</v>
      </c>
    </row>
    <row r="79" spans="1:31" x14ac:dyDescent="0.25">
      <c r="A79" t="s">
        <v>115</v>
      </c>
      <c r="B79" t="s">
        <v>116</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E79">
        <f t="shared" si="1"/>
        <v>0</v>
      </c>
    </row>
    <row r="80" spans="1:31" x14ac:dyDescent="0.25">
      <c r="B80" t="s">
        <v>117</v>
      </c>
      <c r="C80">
        <v>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E80">
        <f t="shared" si="1"/>
        <v>0</v>
      </c>
    </row>
    <row r="81" spans="1:31" x14ac:dyDescent="0.25">
      <c r="B81" t="s">
        <v>118</v>
      </c>
      <c r="C81">
        <v>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E81">
        <f t="shared" si="1"/>
        <v>0</v>
      </c>
    </row>
    <row r="82" spans="1:31" x14ac:dyDescent="0.25">
      <c r="B82" t="s">
        <v>119</v>
      </c>
      <c r="C82">
        <v>0</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E82">
        <f t="shared" si="1"/>
        <v>0</v>
      </c>
    </row>
    <row r="83" spans="1:31" x14ac:dyDescent="0.25">
      <c r="B83" t="s">
        <v>120</v>
      </c>
      <c r="C83">
        <v>0</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E83">
        <f t="shared" si="1"/>
        <v>0</v>
      </c>
    </row>
    <row r="84" spans="1:31" x14ac:dyDescent="0.25">
      <c r="B84" t="s">
        <v>121</v>
      </c>
      <c r="C84">
        <v>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E84">
        <f t="shared" si="1"/>
        <v>0</v>
      </c>
    </row>
    <row r="85" spans="1:31" x14ac:dyDescent="0.25">
      <c r="B85" t="s">
        <v>122</v>
      </c>
      <c r="C85">
        <v>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E85">
        <f t="shared" si="1"/>
        <v>0</v>
      </c>
    </row>
    <row r="86" spans="1:31" x14ac:dyDescent="0.25">
      <c r="A86" t="s">
        <v>123</v>
      </c>
      <c r="B86" t="s">
        <v>124</v>
      </c>
      <c r="C86">
        <v>0</v>
      </c>
      <c r="D86">
        <v>2.1746099999999999</v>
      </c>
      <c r="E86">
        <v>82.837500000000006</v>
      </c>
      <c r="F86">
        <v>0</v>
      </c>
      <c r="G86">
        <v>0.688029</v>
      </c>
      <c r="H86">
        <v>0</v>
      </c>
      <c r="I86">
        <v>0</v>
      </c>
      <c r="J86">
        <v>271.15499999999997</v>
      </c>
      <c r="K86">
        <v>12.2057</v>
      </c>
      <c r="L86">
        <v>0</v>
      </c>
      <c r="M86">
        <v>0</v>
      </c>
      <c r="N86">
        <v>136</v>
      </c>
      <c r="O86">
        <v>0</v>
      </c>
      <c r="P86">
        <v>0</v>
      </c>
      <c r="Q86">
        <v>0</v>
      </c>
      <c r="R86">
        <v>0</v>
      </c>
      <c r="S86">
        <v>0</v>
      </c>
      <c r="T86">
        <v>0</v>
      </c>
      <c r="U86">
        <v>0</v>
      </c>
      <c r="V86">
        <v>0</v>
      </c>
      <c r="W86">
        <v>0</v>
      </c>
      <c r="X86">
        <v>0</v>
      </c>
      <c r="Y86">
        <v>0</v>
      </c>
      <c r="Z86">
        <v>0</v>
      </c>
      <c r="AE86">
        <f t="shared" si="1"/>
        <v>505.06083899999999</v>
      </c>
    </row>
    <row r="87" spans="1:31" x14ac:dyDescent="0.25">
      <c r="B87" t="s">
        <v>125</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E87">
        <f t="shared" si="1"/>
        <v>0</v>
      </c>
    </row>
    <row r="88" spans="1:31" x14ac:dyDescent="0.25">
      <c r="B88" t="s">
        <v>126</v>
      </c>
      <c r="C88">
        <v>0</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E88">
        <f t="shared" si="1"/>
        <v>0</v>
      </c>
    </row>
    <row r="89" spans="1:31" x14ac:dyDescent="0.25">
      <c r="A89" t="s">
        <v>127</v>
      </c>
      <c r="B89" t="s">
        <v>128</v>
      </c>
      <c r="C89">
        <v>0</v>
      </c>
      <c r="D89">
        <v>0</v>
      </c>
      <c r="E89">
        <v>13.9886</v>
      </c>
      <c r="F89">
        <v>0.49526399999999998</v>
      </c>
      <c r="G89">
        <v>0</v>
      </c>
      <c r="H89">
        <v>0</v>
      </c>
      <c r="I89">
        <v>0</v>
      </c>
      <c r="J89">
        <v>89.590199999999996</v>
      </c>
      <c r="K89">
        <v>0</v>
      </c>
      <c r="L89">
        <v>0</v>
      </c>
      <c r="M89">
        <v>0</v>
      </c>
      <c r="N89">
        <v>0</v>
      </c>
      <c r="O89">
        <v>0</v>
      </c>
      <c r="P89">
        <v>0</v>
      </c>
      <c r="Q89">
        <v>0</v>
      </c>
      <c r="R89">
        <v>0</v>
      </c>
      <c r="S89">
        <v>0</v>
      </c>
      <c r="T89">
        <v>0</v>
      </c>
      <c r="U89">
        <v>0</v>
      </c>
      <c r="V89">
        <v>0</v>
      </c>
      <c r="W89">
        <v>0</v>
      </c>
      <c r="X89">
        <v>0</v>
      </c>
      <c r="Y89">
        <v>0</v>
      </c>
      <c r="Z89">
        <v>6.67997</v>
      </c>
      <c r="AE89">
        <f t="shared" si="1"/>
        <v>110.75403399999999</v>
      </c>
    </row>
    <row r="90" spans="1:31" x14ac:dyDescent="0.25">
      <c r="B90" t="s">
        <v>129</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E90">
        <f t="shared" si="1"/>
        <v>0</v>
      </c>
    </row>
    <row r="91" spans="1:31" x14ac:dyDescent="0.25">
      <c r="B91" t="s">
        <v>130</v>
      </c>
      <c r="C91">
        <v>0</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E91">
        <f t="shared" si="1"/>
        <v>0</v>
      </c>
    </row>
    <row r="92" spans="1:31" x14ac:dyDescent="0.25">
      <c r="A92" t="s">
        <v>131</v>
      </c>
      <c r="B92" t="s">
        <v>132</v>
      </c>
      <c r="C92">
        <v>0</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E92">
        <f t="shared" si="1"/>
        <v>0</v>
      </c>
    </row>
    <row r="93" spans="1:31" x14ac:dyDescent="0.25">
      <c r="B93" t="s">
        <v>133</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E93">
        <f t="shared" si="1"/>
        <v>0</v>
      </c>
    </row>
    <row r="94" spans="1:31" x14ac:dyDescent="0.25">
      <c r="B94" t="s">
        <v>134</v>
      </c>
      <c r="C94">
        <v>0</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E94">
        <f t="shared" si="1"/>
        <v>0</v>
      </c>
    </row>
    <row r="95" spans="1:31" x14ac:dyDescent="0.25">
      <c r="A95" t="s">
        <v>135</v>
      </c>
      <c r="B95" t="s">
        <v>136</v>
      </c>
      <c r="C95">
        <v>0</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E95">
        <f t="shared" si="1"/>
        <v>0</v>
      </c>
    </row>
    <row r="96" spans="1:31" x14ac:dyDescent="0.25">
      <c r="B96" t="s">
        <v>137</v>
      </c>
      <c r="C96">
        <v>0</v>
      </c>
      <c r="D96">
        <v>0</v>
      </c>
      <c r="E96">
        <v>33.586599999999997</v>
      </c>
      <c r="F96">
        <v>0</v>
      </c>
      <c r="G96">
        <v>0.58610300000000004</v>
      </c>
      <c r="H96">
        <v>0</v>
      </c>
      <c r="I96">
        <v>0</v>
      </c>
      <c r="J96">
        <v>40.631399999999999</v>
      </c>
      <c r="K96">
        <v>8.4731799999999993</v>
      </c>
      <c r="L96">
        <v>0</v>
      </c>
      <c r="M96">
        <v>34.546500000000002</v>
      </c>
      <c r="N96">
        <v>81.593000000000004</v>
      </c>
      <c r="O96">
        <v>6.5784700000000003</v>
      </c>
      <c r="P96">
        <v>48.847700000000003</v>
      </c>
      <c r="Q96">
        <v>0</v>
      </c>
      <c r="R96">
        <v>0</v>
      </c>
      <c r="S96">
        <v>0</v>
      </c>
      <c r="T96">
        <v>0</v>
      </c>
      <c r="U96">
        <v>0</v>
      </c>
      <c r="V96">
        <v>0</v>
      </c>
      <c r="W96">
        <v>0</v>
      </c>
      <c r="X96">
        <v>0</v>
      </c>
      <c r="Y96">
        <v>0</v>
      </c>
      <c r="Z96">
        <v>37.990299999999998</v>
      </c>
      <c r="AE96">
        <f t="shared" si="1"/>
        <v>292.83325300000001</v>
      </c>
    </row>
    <row r="97" spans="1:31" x14ac:dyDescent="0.25">
      <c r="B97" t="s">
        <v>138</v>
      </c>
      <c r="C97">
        <v>0</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E97">
        <f t="shared" si="1"/>
        <v>0</v>
      </c>
    </row>
    <row r="98" spans="1:31" x14ac:dyDescent="0.25">
      <c r="B98" t="s">
        <v>139</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E98">
        <f t="shared" si="1"/>
        <v>0</v>
      </c>
    </row>
    <row r="99" spans="1:31" x14ac:dyDescent="0.25">
      <c r="A99" t="s">
        <v>140</v>
      </c>
      <c r="B99" t="s">
        <v>141</v>
      </c>
      <c r="C99">
        <v>0</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E99">
        <f t="shared" si="1"/>
        <v>0</v>
      </c>
    </row>
    <row r="100" spans="1:31" x14ac:dyDescent="0.25">
      <c r="A100" t="s">
        <v>142</v>
      </c>
      <c r="B100" t="s">
        <v>143</v>
      </c>
      <c r="C100">
        <v>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E100">
        <f t="shared" si="1"/>
        <v>0</v>
      </c>
    </row>
    <row r="101" spans="1:31" x14ac:dyDescent="0.25">
      <c r="A101" t="s">
        <v>974</v>
      </c>
      <c r="B101" t="s">
        <v>145</v>
      </c>
      <c r="C101">
        <v>796.08699999999999</v>
      </c>
      <c r="D101">
        <v>0</v>
      </c>
      <c r="E101">
        <v>0</v>
      </c>
      <c r="F101">
        <v>0.38450099999999998</v>
      </c>
      <c r="G101">
        <v>30.650200000000002</v>
      </c>
      <c r="H101">
        <v>0</v>
      </c>
      <c r="I101">
        <v>22.740500000000001</v>
      </c>
      <c r="J101">
        <v>186.66300000000001</v>
      </c>
      <c r="K101">
        <v>145.94800000000001</v>
      </c>
      <c r="L101">
        <v>0</v>
      </c>
      <c r="M101">
        <v>0</v>
      </c>
      <c r="N101">
        <v>700.8</v>
      </c>
      <c r="O101">
        <v>0</v>
      </c>
      <c r="P101">
        <v>0</v>
      </c>
      <c r="Q101">
        <v>809.35299999999995</v>
      </c>
      <c r="R101">
        <v>0</v>
      </c>
      <c r="S101">
        <v>0</v>
      </c>
      <c r="T101">
        <v>0</v>
      </c>
      <c r="U101">
        <v>231.72499999999999</v>
      </c>
      <c r="V101">
        <v>0</v>
      </c>
      <c r="W101">
        <v>0</v>
      </c>
      <c r="X101">
        <v>0</v>
      </c>
      <c r="Y101">
        <v>0</v>
      </c>
      <c r="Z101">
        <v>17.742799999999999</v>
      </c>
      <c r="AE101">
        <f t="shared" si="1"/>
        <v>2942.0940009999999</v>
      </c>
    </row>
    <row r="102" spans="1:31" x14ac:dyDescent="0.25">
      <c r="B102" t="s">
        <v>146</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E102">
        <f t="shared" si="1"/>
        <v>0</v>
      </c>
    </row>
    <row r="103" spans="1:31" x14ac:dyDescent="0.25">
      <c r="A103" t="s">
        <v>147</v>
      </c>
      <c r="B103" t="s">
        <v>148</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E103">
        <f t="shared" si="1"/>
        <v>0</v>
      </c>
    </row>
    <row r="104" spans="1:31" x14ac:dyDescent="0.25">
      <c r="B104" t="s">
        <v>149</v>
      </c>
      <c r="C104">
        <v>0</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E104">
        <f t="shared" si="1"/>
        <v>0</v>
      </c>
    </row>
    <row r="105" spans="1:31" x14ac:dyDescent="0.25">
      <c r="B105" s="11" t="s">
        <v>991</v>
      </c>
      <c r="C105">
        <v>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E105">
        <f t="shared" si="1"/>
        <v>0</v>
      </c>
    </row>
    <row r="106" spans="1:31" x14ac:dyDescent="0.25">
      <c r="B106" t="s">
        <v>151</v>
      </c>
      <c r="C106">
        <v>0</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E106">
        <f t="shared" si="1"/>
        <v>0</v>
      </c>
    </row>
    <row r="107" spans="1:31" x14ac:dyDescent="0.25">
      <c r="B107" t="s">
        <v>152</v>
      </c>
      <c r="C107">
        <v>0</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E107">
        <f t="shared" si="1"/>
        <v>0</v>
      </c>
    </row>
    <row r="108" spans="1:31" x14ac:dyDescent="0.25">
      <c r="B108" t="s">
        <v>153</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E108">
        <f t="shared" si="1"/>
        <v>0</v>
      </c>
    </row>
    <row r="109" spans="1:31" x14ac:dyDescent="0.25">
      <c r="B109" t="s">
        <v>154</v>
      </c>
      <c r="C109">
        <v>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E109">
        <f t="shared" si="1"/>
        <v>0</v>
      </c>
    </row>
    <row r="110" spans="1:31" x14ac:dyDescent="0.25">
      <c r="B110" t="s">
        <v>155</v>
      </c>
      <c r="C110">
        <v>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E110">
        <f t="shared" si="1"/>
        <v>0</v>
      </c>
    </row>
    <row r="111" spans="1:31" x14ac:dyDescent="0.25">
      <c r="A111" t="s">
        <v>156</v>
      </c>
      <c r="B111" t="s">
        <v>157</v>
      </c>
      <c r="C111">
        <v>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E111">
        <f t="shared" si="1"/>
        <v>0</v>
      </c>
    </row>
    <row r="112" spans="1:31" x14ac:dyDescent="0.25">
      <c r="B112" t="s">
        <v>158</v>
      </c>
      <c r="C112">
        <v>0</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E112">
        <f t="shared" si="1"/>
        <v>0</v>
      </c>
    </row>
    <row r="113" spans="1:31" x14ac:dyDescent="0.25">
      <c r="B113" t="s">
        <v>159</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E113">
        <f t="shared" si="1"/>
        <v>0</v>
      </c>
    </row>
    <row r="114" spans="1:31" x14ac:dyDescent="0.25">
      <c r="A114" t="s">
        <v>160</v>
      </c>
      <c r="B114" t="s">
        <v>161</v>
      </c>
      <c r="C114">
        <v>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E114">
        <f t="shared" si="1"/>
        <v>0</v>
      </c>
    </row>
    <row r="115" spans="1:31" x14ac:dyDescent="0.25">
      <c r="B115" t="s">
        <v>162</v>
      </c>
      <c r="C115">
        <v>0</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E115">
        <f t="shared" si="1"/>
        <v>0</v>
      </c>
    </row>
    <row r="116" spans="1:31" x14ac:dyDescent="0.25">
      <c r="B116" t="s">
        <v>163</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E116">
        <f t="shared" si="1"/>
        <v>0</v>
      </c>
    </row>
    <row r="117" spans="1:31" x14ac:dyDescent="0.25">
      <c r="B117" t="s">
        <v>164</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E117">
        <f t="shared" si="1"/>
        <v>0</v>
      </c>
    </row>
    <row r="118" spans="1:31" x14ac:dyDescent="0.25">
      <c r="A118" t="s">
        <v>165</v>
      </c>
      <c r="B118" t="s">
        <v>166</v>
      </c>
      <c r="C118">
        <v>0</v>
      </c>
      <c r="D118">
        <v>0</v>
      </c>
      <c r="E118">
        <v>0</v>
      </c>
      <c r="F118">
        <v>0</v>
      </c>
      <c r="G118">
        <v>0</v>
      </c>
      <c r="H118">
        <v>0</v>
      </c>
      <c r="I118">
        <v>0</v>
      </c>
      <c r="J118">
        <v>0</v>
      </c>
      <c r="K118">
        <v>0.40411900000000001</v>
      </c>
      <c r="L118">
        <v>0</v>
      </c>
      <c r="M118">
        <v>0</v>
      </c>
      <c r="N118">
        <v>0</v>
      </c>
      <c r="O118">
        <v>2.7063000000000001</v>
      </c>
      <c r="P118">
        <v>59.132599999999996</v>
      </c>
      <c r="Q118">
        <v>0</v>
      </c>
      <c r="R118">
        <v>0</v>
      </c>
      <c r="S118">
        <v>86.152199999999993</v>
      </c>
      <c r="T118">
        <v>0</v>
      </c>
      <c r="U118">
        <v>0</v>
      </c>
      <c r="V118">
        <v>0</v>
      </c>
      <c r="W118">
        <v>0</v>
      </c>
      <c r="X118">
        <v>0</v>
      </c>
      <c r="Y118">
        <v>0</v>
      </c>
      <c r="Z118">
        <v>0</v>
      </c>
      <c r="AE118">
        <f t="shared" si="1"/>
        <v>148.395219</v>
      </c>
    </row>
    <row r="119" spans="1:31" x14ac:dyDescent="0.25">
      <c r="A119" t="s">
        <v>167</v>
      </c>
      <c r="B119" t="s">
        <v>168</v>
      </c>
      <c r="C119">
        <v>0</v>
      </c>
      <c r="D119">
        <v>0</v>
      </c>
      <c r="E119">
        <v>74.945899999999995</v>
      </c>
      <c r="F119">
        <v>0</v>
      </c>
      <c r="G119">
        <v>0.531196</v>
      </c>
      <c r="H119">
        <v>0</v>
      </c>
      <c r="I119">
        <v>0</v>
      </c>
      <c r="J119">
        <v>15.3294</v>
      </c>
      <c r="K119">
        <v>8.2893399999999993</v>
      </c>
      <c r="L119">
        <v>0</v>
      </c>
      <c r="M119">
        <v>55.459099999999999</v>
      </c>
      <c r="N119">
        <v>185.39099999999999</v>
      </c>
      <c r="O119">
        <v>0</v>
      </c>
      <c r="P119">
        <v>0</v>
      </c>
      <c r="Q119">
        <v>0</v>
      </c>
      <c r="R119">
        <v>0</v>
      </c>
      <c r="S119">
        <v>0</v>
      </c>
      <c r="T119">
        <v>0</v>
      </c>
      <c r="U119">
        <v>0</v>
      </c>
      <c r="V119">
        <v>0</v>
      </c>
      <c r="W119">
        <v>0</v>
      </c>
      <c r="X119">
        <v>0</v>
      </c>
      <c r="Y119">
        <v>0</v>
      </c>
      <c r="Z119">
        <v>3.0082599999999999</v>
      </c>
      <c r="AE119">
        <f t="shared" si="1"/>
        <v>342.95419599999997</v>
      </c>
    </row>
    <row r="120" spans="1:31" x14ac:dyDescent="0.25">
      <c r="A120" t="s">
        <v>169</v>
      </c>
      <c r="B120" t="s">
        <v>170</v>
      </c>
      <c r="C120">
        <v>0</v>
      </c>
      <c r="D120">
        <v>0</v>
      </c>
      <c r="E120">
        <v>18.706099999999999</v>
      </c>
      <c r="F120">
        <v>0.40773399999999999</v>
      </c>
      <c r="G120">
        <v>0</v>
      </c>
      <c r="H120">
        <v>0</v>
      </c>
      <c r="I120">
        <v>0</v>
      </c>
      <c r="J120">
        <v>40.4833</v>
      </c>
      <c r="K120">
        <v>4.3667699999999998</v>
      </c>
      <c r="L120">
        <v>316.93099999999998</v>
      </c>
      <c r="M120">
        <v>0</v>
      </c>
      <c r="N120">
        <v>58.095999999999997</v>
      </c>
      <c r="O120">
        <v>0</v>
      </c>
      <c r="P120">
        <v>35.737200000000001</v>
      </c>
      <c r="Q120">
        <v>0</v>
      </c>
      <c r="R120">
        <v>0</v>
      </c>
      <c r="S120">
        <v>0</v>
      </c>
      <c r="T120">
        <v>0</v>
      </c>
      <c r="U120">
        <v>0</v>
      </c>
      <c r="V120">
        <v>0</v>
      </c>
      <c r="W120">
        <v>0</v>
      </c>
      <c r="X120">
        <v>0</v>
      </c>
      <c r="Y120">
        <v>0</v>
      </c>
      <c r="Z120">
        <v>10.8886</v>
      </c>
      <c r="AE120">
        <f t="shared" si="1"/>
        <v>485.61670400000003</v>
      </c>
    </row>
    <row r="121" spans="1:31" x14ac:dyDescent="0.25">
      <c r="B121" t="s">
        <v>171</v>
      </c>
      <c r="C121">
        <v>0</v>
      </c>
      <c r="D121">
        <v>0</v>
      </c>
      <c r="E121">
        <v>16.634599999999999</v>
      </c>
      <c r="F121">
        <v>0</v>
      </c>
      <c r="G121">
        <v>0</v>
      </c>
      <c r="H121">
        <v>0</v>
      </c>
      <c r="I121">
        <v>0</v>
      </c>
      <c r="J121">
        <v>36</v>
      </c>
      <c r="K121">
        <v>0</v>
      </c>
      <c r="L121">
        <v>0</v>
      </c>
      <c r="M121">
        <v>0</v>
      </c>
      <c r="N121">
        <v>29.007999999999999</v>
      </c>
      <c r="O121">
        <v>0</v>
      </c>
      <c r="P121">
        <v>31.779599999999999</v>
      </c>
      <c r="Q121">
        <v>0</v>
      </c>
      <c r="R121">
        <v>0</v>
      </c>
      <c r="S121">
        <v>0</v>
      </c>
      <c r="T121">
        <v>0</v>
      </c>
      <c r="U121">
        <v>0</v>
      </c>
      <c r="V121">
        <v>0</v>
      </c>
      <c r="W121">
        <v>0</v>
      </c>
      <c r="X121">
        <v>0</v>
      </c>
      <c r="Y121">
        <v>0</v>
      </c>
      <c r="Z121">
        <v>9.6827000000000005</v>
      </c>
      <c r="AE121">
        <f t="shared" si="1"/>
        <v>123.1049</v>
      </c>
    </row>
    <row r="122" spans="1:31" x14ac:dyDescent="0.25">
      <c r="A122" t="s">
        <v>172</v>
      </c>
      <c r="B122" t="s">
        <v>173</v>
      </c>
      <c r="C122">
        <v>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E122">
        <f t="shared" si="1"/>
        <v>0</v>
      </c>
    </row>
    <row r="123" spans="1:31" x14ac:dyDescent="0.25">
      <c r="B123" t="s">
        <v>174</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E123">
        <f t="shared" si="1"/>
        <v>0</v>
      </c>
    </row>
    <row r="124" spans="1:31" x14ac:dyDescent="0.25">
      <c r="A124" t="s">
        <v>175</v>
      </c>
      <c r="B124" t="s">
        <v>176</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E124">
        <f t="shared" si="1"/>
        <v>0</v>
      </c>
    </row>
    <row r="125" spans="1:31" x14ac:dyDescent="0.25">
      <c r="A125" t="s">
        <v>177</v>
      </c>
      <c r="B125" t="s">
        <v>178</v>
      </c>
      <c r="C125">
        <v>0</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E125">
        <f t="shared" si="1"/>
        <v>0</v>
      </c>
    </row>
    <row r="126" spans="1:31" x14ac:dyDescent="0.25">
      <c r="B126" t="s">
        <v>179</v>
      </c>
      <c r="C126">
        <v>0</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E126">
        <f t="shared" si="1"/>
        <v>0</v>
      </c>
    </row>
    <row r="127" spans="1:31" x14ac:dyDescent="0.25">
      <c r="B127" t="s">
        <v>180</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E127">
        <f t="shared" si="1"/>
        <v>0</v>
      </c>
    </row>
    <row r="128" spans="1:31" x14ac:dyDescent="0.25">
      <c r="A128" t="s">
        <v>181</v>
      </c>
      <c r="B128" t="s">
        <v>182</v>
      </c>
      <c r="C128">
        <v>194.25299999999999</v>
      </c>
      <c r="D128">
        <v>0</v>
      </c>
      <c r="E128">
        <v>0</v>
      </c>
      <c r="F128">
        <v>0</v>
      </c>
      <c r="G128">
        <v>1.37094</v>
      </c>
      <c r="H128">
        <v>0</v>
      </c>
      <c r="I128">
        <v>0</v>
      </c>
      <c r="J128">
        <v>57.1845</v>
      </c>
      <c r="K128">
        <v>11.429600000000001</v>
      </c>
      <c r="L128">
        <v>0</v>
      </c>
      <c r="M128">
        <v>0</v>
      </c>
      <c r="N128">
        <v>52</v>
      </c>
      <c r="O128">
        <v>0</v>
      </c>
      <c r="P128">
        <v>0</v>
      </c>
      <c r="Q128">
        <v>0</v>
      </c>
      <c r="R128">
        <v>0</v>
      </c>
      <c r="S128">
        <v>0</v>
      </c>
      <c r="T128">
        <v>0</v>
      </c>
      <c r="U128">
        <v>0</v>
      </c>
      <c r="V128">
        <v>0</v>
      </c>
      <c r="W128">
        <v>0</v>
      </c>
      <c r="X128">
        <v>0</v>
      </c>
      <c r="Y128">
        <v>0</v>
      </c>
      <c r="Z128">
        <v>0</v>
      </c>
      <c r="AE128">
        <f t="shared" si="1"/>
        <v>316.23803999999996</v>
      </c>
    </row>
    <row r="129" spans="1:31" x14ac:dyDescent="0.25">
      <c r="A129" t="s">
        <v>183</v>
      </c>
      <c r="B129" t="s">
        <v>184</v>
      </c>
      <c r="C129">
        <v>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E129">
        <f t="shared" si="1"/>
        <v>0</v>
      </c>
    </row>
    <row r="130" spans="1:31" x14ac:dyDescent="0.25">
      <c r="A130" t="s">
        <v>185</v>
      </c>
      <c r="B130" t="s">
        <v>186</v>
      </c>
      <c r="C130">
        <v>0</v>
      </c>
      <c r="D130">
        <v>0</v>
      </c>
      <c r="E130">
        <v>7.74871</v>
      </c>
      <c r="F130">
        <v>0</v>
      </c>
      <c r="G130">
        <v>0</v>
      </c>
      <c r="H130">
        <v>0</v>
      </c>
      <c r="I130">
        <v>0</v>
      </c>
      <c r="J130">
        <v>7.74871</v>
      </c>
      <c r="K130">
        <v>0</v>
      </c>
      <c r="L130">
        <v>0</v>
      </c>
      <c r="M130">
        <v>0</v>
      </c>
      <c r="N130">
        <v>6.3</v>
      </c>
      <c r="O130">
        <v>11.6876</v>
      </c>
      <c r="P130">
        <v>11.6876</v>
      </c>
      <c r="Q130">
        <v>0</v>
      </c>
      <c r="R130">
        <v>0</v>
      </c>
      <c r="S130">
        <v>0</v>
      </c>
      <c r="T130">
        <v>0</v>
      </c>
      <c r="U130">
        <v>0</v>
      </c>
      <c r="V130">
        <v>0</v>
      </c>
      <c r="W130">
        <v>0</v>
      </c>
      <c r="X130">
        <v>0</v>
      </c>
      <c r="Y130">
        <v>0</v>
      </c>
      <c r="Z130">
        <v>0</v>
      </c>
      <c r="AE130">
        <f t="shared" si="1"/>
        <v>45.172619999999995</v>
      </c>
    </row>
    <row r="131" spans="1:31" x14ac:dyDescent="0.25">
      <c r="B131" t="s">
        <v>187</v>
      </c>
      <c r="C131">
        <v>0</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E131">
        <f t="shared" ref="AE131:AE194" si="2">SUM(C131:Z131)</f>
        <v>0</v>
      </c>
    </row>
    <row r="132" spans="1:31" x14ac:dyDescent="0.25">
      <c r="B132" t="s">
        <v>188</v>
      </c>
      <c r="C132">
        <v>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E132">
        <f t="shared" si="2"/>
        <v>0</v>
      </c>
    </row>
    <row r="133" spans="1:31" x14ac:dyDescent="0.25">
      <c r="B133" t="s">
        <v>189</v>
      </c>
      <c r="C133">
        <v>0</v>
      </c>
      <c r="D133">
        <v>0</v>
      </c>
      <c r="E133">
        <v>5.9699600000000004</v>
      </c>
      <c r="F133">
        <v>0</v>
      </c>
      <c r="G133">
        <v>0</v>
      </c>
      <c r="H133">
        <v>0</v>
      </c>
      <c r="I133">
        <v>0</v>
      </c>
      <c r="J133">
        <v>5.9699600000000004</v>
      </c>
      <c r="K133">
        <v>0</v>
      </c>
      <c r="L133">
        <v>0</v>
      </c>
      <c r="M133">
        <v>0</v>
      </c>
      <c r="N133">
        <v>0</v>
      </c>
      <c r="O133">
        <v>8.9884799999999991</v>
      </c>
      <c r="P133">
        <v>8.9884799999999991</v>
      </c>
      <c r="Q133">
        <v>0</v>
      </c>
      <c r="R133">
        <v>0</v>
      </c>
      <c r="S133">
        <v>0</v>
      </c>
      <c r="T133">
        <v>0</v>
      </c>
      <c r="U133">
        <v>0</v>
      </c>
      <c r="V133">
        <v>0</v>
      </c>
      <c r="W133">
        <v>0</v>
      </c>
      <c r="X133">
        <v>0</v>
      </c>
      <c r="Y133">
        <v>0</v>
      </c>
      <c r="Z133">
        <v>0</v>
      </c>
      <c r="AE133">
        <f t="shared" si="2"/>
        <v>29.916879999999999</v>
      </c>
    </row>
    <row r="134" spans="1:31" x14ac:dyDescent="0.25">
      <c r="A134" t="s">
        <v>190</v>
      </c>
      <c r="B134" t="s">
        <v>191</v>
      </c>
      <c r="C134">
        <v>0</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E134">
        <f t="shared" si="2"/>
        <v>0</v>
      </c>
    </row>
    <row r="135" spans="1:31" x14ac:dyDescent="0.25">
      <c r="A135" t="s">
        <v>192</v>
      </c>
      <c r="B135" t="s">
        <v>193</v>
      </c>
      <c r="C135">
        <v>0</v>
      </c>
      <c r="D135">
        <v>0</v>
      </c>
      <c r="E135">
        <v>26.697299999999998</v>
      </c>
      <c r="F135">
        <v>0</v>
      </c>
      <c r="G135">
        <v>0</v>
      </c>
      <c r="H135">
        <v>0</v>
      </c>
      <c r="I135">
        <v>0</v>
      </c>
      <c r="J135">
        <v>29.670400000000001</v>
      </c>
      <c r="K135">
        <v>3.7125300000000001</v>
      </c>
      <c r="L135">
        <v>0</v>
      </c>
      <c r="M135">
        <v>0</v>
      </c>
      <c r="N135">
        <v>32.9</v>
      </c>
      <c r="O135">
        <v>11.2857</v>
      </c>
      <c r="P135">
        <v>22.025200000000002</v>
      </c>
      <c r="Q135">
        <v>0</v>
      </c>
      <c r="R135">
        <v>0</v>
      </c>
      <c r="S135">
        <v>11.3666</v>
      </c>
      <c r="T135">
        <v>0</v>
      </c>
      <c r="U135">
        <v>0</v>
      </c>
      <c r="V135">
        <v>0</v>
      </c>
      <c r="W135">
        <v>0</v>
      </c>
      <c r="X135">
        <v>0</v>
      </c>
      <c r="Y135">
        <v>0</v>
      </c>
      <c r="Z135">
        <v>0</v>
      </c>
      <c r="AE135">
        <f t="shared" si="2"/>
        <v>137.65773000000002</v>
      </c>
    </row>
    <row r="136" spans="1:31" x14ac:dyDescent="0.25">
      <c r="A136" t="s">
        <v>194</v>
      </c>
      <c r="B136" t="s">
        <v>195</v>
      </c>
      <c r="C136">
        <v>109.991</v>
      </c>
      <c r="D136">
        <v>0</v>
      </c>
      <c r="E136">
        <v>0</v>
      </c>
      <c r="F136">
        <v>0</v>
      </c>
      <c r="G136">
        <v>0.57799599999999995</v>
      </c>
      <c r="H136">
        <v>0</v>
      </c>
      <c r="I136">
        <v>0</v>
      </c>
      <c r="J136">
        <v>0</v>
      </c>
      <c r="K136">
        <v>0</v>
      </c>
      <c r="L136">
        <v>0</v>
      </c>
      <c r="M136">
        <v>0</v>
      </c>
      <c r="N136">
        <v>0</v>
      </c>
      <c r="O136">
        <v>0</v>
      </c>
      <c r="P136">
        <v>0</v>
      </c>
      <c r="Q136">
        <v>0</v>
      </c>
      <c r="R136">
        <v>0</v>
      </c>
      <c r="S136">
        <v>0</v>
      </c>
      <c r="T136">
        <v>0</v>
      </c>
      <c r="U136">
        <v>0</v>
      </c>
      <c r="V136">
        <v>0</v>
      </c>
      <c r="W136">
        <v>0</v>
      </c>
      <c r="X136">
        <v>0</v>
      </c>
      <c r="Y136">
        <v>0</v>
      </c>
      <c r="Z136">
        <v>0</v>
      </c>
      <c r="AE136">
        <f t="shared" si="2"/>
        <v>110.568996</v>
      </c>
    </row>
    <row r="137" spans="1:31" x14ac:dyDescent="0.25">
      <c r="B137" t="s">
        <v>196</v>
      </c>
      <c r="C137">
        <v>0</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E137">
        <f t="shared" si="2"/>
        <v>0</v>
      </c>
    </row>
    <row r="138" spans="1:31" x14ac:dyDescent="0.25">
      <c r="A138" t="s">
        <v>197</v>
      </c>
      <c r="B138" t="s">
        <v>198</v>
      </c>
      <c r="C138">
        <v>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E138">
        <f t="shared" si="2"/>
        <v>0</v>
      </c>
    </row>
    <row r="139" spans="1:31" x14ac:dyDescent="0.25">
      <c r="A139" t="s">
        <v>199</v>
      </c>
      <c r="B139" t="s">
        <v>200</v>
      </c>
      <c r="C139">
        <v>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E139">
        <f t="shared" si="2"/>
        <v>0</v>
      </c>
    </row>
    <row r="140" spans="1:31" x14ac:dyDescent="0.25">
      <c r="A140" t="s">
        <v>201</v>
      </c>
      <c r="B140" t="s">
        <v>202</v>
      </c>
      <c r="C140">
        <v>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E140">
        <f t="shared" si="2"/>
        <v>0</v>
      </c>
    </row>
    <row r="141" spans="1:31" x14ac:dyDescent="0.25">
      <c r="B141" t="s">
        <v>203</v>
      </c>
      <c r="C141">
        <v>0</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E141">
        <f t="shared" si="2"/>
        <v>0</v>
      </c>
    </row>
    <row r="142" spans="1:31" x14ac:dyDescent="0.25">
      <c r="B142" t="s">
        <v>204</v>
      </c>
      <c r="C142">
        <v>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E142">
        <f t="shared" si="2"/>
        <v>0</v>
      </c>
    </row>
    <row r="143" spans="1:31" x14ac:dyDescent="0.25">
      <c r="B143" t="s">
        <v>205</v>
      </c>
      <c r="C143">
        <v>0</v>
      </c>
      <c r="D143">
        <v>0</v>
      </c>
      <c r="E143">
        <v>42.359400000000001</v>
      </c>
      <c r="F143">
        <v>0</v>
      </c>
      <c r="G143">
        <v>0</v>
      </c>
      <c r="H143">
        <v>0</v>
      </c>
      <c r="I143">
        <v>0</v>
      </c>
      <c r="J143">
        <v>23.229299999999999</v>
      </c>
      <c r="K143">
        <v>0</v>
      </c>
      <c r="L143">
        <v>0</v>
      </c>
      <c r="M143">
        <v>52.379899999999999</v>
      </c>
      <c r="N143">
        <v>118</v>
      </c>
      <c r="O143">
        <v>32.794400000000003</v>
      </c>
      <c r="P143">
        <v>10.9315</v>
      </c>
      <c r="Q143">
        <v>0</v>
      </c>
      <c r="R143">
        <v>0</v>
      </c>
      <c r="S143">
        <v>24.856100000000001</v>
      </c>
      <c r="T143">
        <v>0</v>
      </c>
      <c r="U143">
        <v>0</v>
      </c>
      <c r="V143">
        <v>0</v>
      </c>
      <c r="W143">
        <v>0</v>
      </c>
      <c r="X143">
        <v>0</v>
      </c>
      <c r="Y143">
        <v>0</v>
      </c>
      <c r="Z143">
        <v>128.9</v>
      </c>
      <c r="AE143">
        <f t="shared" si="2"/>
        <v>433.45060000000012</v>
      </c>
    </row>
    <row r="144" spans="1:31" x14ac:dyDescent="0.25">
      <c r="A144" t="s">
        <v>206</v>
      </c>
      <c r="B144" t="s">
        <v>207</v>
      </c>
      <c r="C144">
        <v>0</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E144">
        <f t="shared" si="2"/>
        <v>0</v>
      </c>
    </row>
    <row r="145" spans="1:31" x14ac:dyDescent="0.25">
      <c r="B145" t="s">
        <v>208</v>
      </c>
      <c r="C145">
        <v>0</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E145">
        <f t="shared" si="2"/>
        <v>0</v>
      </c>
    </row>
    <row r="146" spans="1:31" x14ac:dyDescent="0.25">
      <c r="B146" t="s">
        <v>209</v>
      </c>
      <c r="C146">
        <v>0</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E146">
        <f t="shared" si="2"/>
        <v>0</v>
      </c>
    </row>
    <row r="147" spans="1:31" x14ac:dyDescent="0.25">
      <c r="B147" t="s">
        <v>210</v>
      </c>
      <c r="C147">
        <v>296.774</v>
      </c>
      <c r="D147">
        <v>0</v>
      </c>
      <c r="E147">
        <v>2.0838000000000001</v>
      </c>
      <c r="F147">
        <v>0</v>
      </c>
      <c r="G147">
        <v>3.05911</v>
      </c>
      <c r="H147">
        <v>0</v>
      </c>
      <c r="I147">
        <v>3.4209299999999998</v>
      </c>
      <c r="J147">
        <v>37.502299999999998</v>
      </c>
      <c r="K147">
        <v>10.6593</v>
      </c>
      <c r="L147">
        <v>0</v>
      </c>
      <c r="M147">
        <v>0</v>
      </c>
      <c r="N147">
        <v>87.757000000000005</v>
      </c>
      <c r="O147">
        <v>0</v>
      </c>
      <c r="P147">
        <v>7.99986</v>
      </c>
      <c r="Q147">
        <v>0</v>
      </c>
      <c r="R147">
        <v>0</v>
      </c>
      <c r="S147">
        <v>0</v>
      </c>
      <c r="T147">
        <v>0</v>
      </c>
      <c r="U147">
        <v>0</v>
      </c>
      <c r="V147">
        <v>13.137499999999999</v>
      </c>
      <c r="W147">
        <v>0</v>
      </c>
      <c r="X147">
        <v>0</v>
      </c>
      <c r="Y147">
        <v>0</v>
      </c>
      <c r="Z147">
        <v>0</v>
      </c>
      <c r="AE147">
        <f t="shared" si="2"/>
        <v>462.39379999999994</v>
      </c>
    </row>
    <row r="148" spans="1:31" x14ac:dyDescent="0.25">
      <c r="B148" t="s">
        <v>211</v>
      </c>
      <c r="C148">
        <v>0</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E148">
        <f t="shared" si="2"/>
        <v>0</v>
      </c>
    </row>
    <row r="149" spans="1:31" x14ac:dyDescent="0.25">
      <c r="B149" t="s">
        <v>212</v>
      </c>
      <c r="C149">
        <v>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E149">
        <f t="shared" si="2"/>
        <v>0</v>
      </c>
    </row>
    <row r="150" spans="1:31" x14ac:dyDescent="0.25">
      <c r="A150" t="s">
        <v>213</v>
      </c>
      <c r="B150" t="s">
        <v>214</v>
      </c>
      <c r="C150">
        <v>0</v>
      </c>
      <c r="D150">
        <v>0</v>
      </c>
      <c r="E150">
        <v>45.693899999999999</v>
      </c>
      <c r="F150">
        <v>0</v>
      </c>
      <c r="G150">
        <v>0</v>
      </c>
      <c r="H150">
        <v>0</v>
      </c>
      <c r="I150">
        <v>0</v>
      </c>
      <c r="J150">
        <v>135.07599999999999</v>
      </c>
      <c r="K150">
        <v>7.2218799999999996</v>
      </c>
      <c r="L150">
        <v>0</v>
      </c>
      <c r="M150">
        <v>0</v>
      </c>
      <c r="N150">
        <v>85.4</v>
      </c>
      <c r="O150">
        <v>7.9351399999999996</v>
      </c>
      <c r="P150">
        <v>2.1843900000000001</v>
      </c>
      <c r="Q150">
        <v>0</v>
      </c>
      <c r="R150">
        <v>0</v>
      </c>
      <c r="S150">
        <v>0</v>
      </c>
      <c r="T150">
        <v>0</v>
      </c>
      <c r="U150">
        <v>0</v>
      </c>
      <c r="V150">
        <v>0</v>
      </c>
      <c r="W150">
        <v>0</v>
      </c>
      <c r="X150">
        <v>0</v>
      </c>
      <c r="Y150">
        <v>0</v>
      </c>
      <c r="Z150">
        <v>0</v>
      </c>
      <c r="AE150">
        <f t="shared" si="2"/>
        <v>283.51131000000004</v>
      </c>
    </row>
    <row r="151" spans="1:31" x14ac:dyDescent="0.25">
      <c r="A151" t="s">
        <v>215</v>
      </c>
      <c r="B151" t="s">
        <v>216</v>
      </c>
      <c r="C151">
        <v>0</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E151">
        <f t="shared" si="2"/>
        <v>0</v>
      </c>
    </row>
    <row r="152" spans="1:31" x14ac:dyDescent="0.25">
      <c r="A152" t="s">
        <v>217</v>
      </c>
      <c r="B152" t="s">
        <v>218</v>
      </c>
      <c r="C152">
        <v>0</v>
      </c>
      <c r="D152">
        <v>0</v>
      </c>
      <c r="E152">
        <v>0</v>
      </c>
      <c r="F152">
        <v>0</v>
      </c>
      <c r="G152">
        <v>2.7207400000000002</v>
      </c>
      <c r="H152">
        <v>0</v>
      </c>
      <c r="I152">
        <v>1.1634800000000001</v>
      </c>
      <c r="J152">
        <v>0</v>
      </c>
      <c r="K152">
        <v>15.6069</v>
      </c>
      <c r="L152">
        <v>0</v>
      </c>
      <c r="M152">
        <v>0</v>
      </c>
      <c r="N152">
        <v>97.372</v>
      </c>
      <c r="O152">
        <v>0</v>
      </c>
      <c r="P152">
        <v>0</v>
      </c>
      <c r="Q152">
        <v>0</v>
      </c>
      <c r="R152">
        <v>0</v>
      </c>
      <c r="S152">
        <v>0</v>
      </c>
      <c r="T152">
        <v>0</v>
      </c>
      <c r="U152">
        <v>0</v>
      </c>
      <c r="V152">
        <v>0</v>
      </c>
      <c r="W152">
        <v>0</v>
      </c>
      <c r="X152">
        <v>0</v>
      </c>
      <c r="Y152">
        <v>0</v>
      </c>
      <c r="Z152">
        <v>302.74900000000002</v>
      </c>
      <c r="AE152">
        <f t="shared" si="2"/>
        <v>419.61212</v>
      </c>
    </row>
    <row r="153" spans="1:31" x14ac:dyDescent="0.25">
      <c r="A153" t="s">
        <v>219</v>
      </c>
      <c r="B153" t="s">
        <v>220</v>
      </c>
      <c r="C153">
        <v>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E153">
        <f t="shared" si="2"/>
        <v>0</v>
      </c>
    </row>
    <row r="154" spans="1:31" x14ac:dyDescent="0.25">
      <c r="A154" t="s">
        <v>221</v>
      </c>
      <c r="B154" t="s">
        <v>222</v>
      </c>
      <c r="C154">
        <v>0</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E154">
        <f t="shared" si="2"/>
        <v>0</v>
      </c>
    </row>
    <row r="155" spans="1:31" x14ac:dyDescent="0.25">
      <c r="A155" t="s">
        <v>223</v>
      </c>
      <c r="B155" t="s">
        <v>224</v>
      </c>
      <c r="C155">
        <v>0</v>
      </c>
      <c r="D155">
        <v>0</v>
      </c>
      <c r="E155">
        <v>34.8474</v>
      </c>
      <c r="F155">
        <v>0</v>
      </c>
      <c r="G155">
        <v>0</v>
      </c>
      <c r="H155">
        <v>0</v>
      </c>
      <c r="I155">
        <v>0</v>
      </c>
      <c r="J155">
        <v>125.36</v>
      </c>
      <c r="K155">
        <v>0</v>
      </c>
      <c r="L155">
        <v>19.3978</v>
      </c>
      <c r="M155">
        <v>111.846</v>
      </c>
      <c r="N155">
        <v>74.599999999999994</v>
      </c>
      <c r="O155">
        <v>23.146899999999999</v>
      </c>
      <c r="P155">
        <v>44.244599999999998</v>
      </c>
      <c r="Q155">
        <v>0</v>
      </c>
      <c r="R155">
        <v>0</v>
      </c>
      <c r="S155">
        <v>28.0275</v>
      </c>
      <c r="T155">
        <v>0</v>
      </c>
      <c r="U155">
        <v>0</v>
      </c>
      <c r="V155">
        <v>0</v>
      </c>
      <c r="W155">
        <v>0</v>
      </c>
      <c r="X155">
        <v>0</v>
      </c>
      <c r="Y155">
        <v>0</v>
      </c>
      <c r="Z155">
        <v>0</v>
      </c>
      <c r="AE155">
        <f t="shared" si="2"/>
        <v>461.47019999999998</v>
      </c>
    </row>
    <row r="156" spans="1:31" x14ac:dyDescent="0.25">
      <c r="B156" t="s">
        <v>225</v>
      </c>
      <c r="C156">
        <v>0</v>
      </c>
      <c r="D156">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E156">
        <f t="shared" si="2"/>
        <v>0</v>
      </c>
    </row>
    <row r="157" spans="1:31" x14ac:dyDescent="0.25">
      <c r="A157" t="s">
        <v>226</v>
      </c>
      <c r="B157" t="s">
        <v>227</v>
      </c>
      <c r="C157">
        <v>0</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E157">
        <f t="shared" si="2"/>
        <v>0</v>
      </c>
    </row>
    <row r="158" spans="1:31" x14ac:dyDescent="0.25">
      <c r="A158" t="s">
        <v>228</v>
      </c>
      <c r="B158" t="s">
        <v>229</v>
      </c>
      <c r="C158">
        <v>0</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E158">
        <f t="shared" si="2"/>
        <v>0</v>
      </c>
    </row>
    <row r="159" spans="1:31" x14ac:dyDescent="0.25">
      <c r="B159" t="s">
        <v>230</v>
      </c>
      <c r="C159">
        <v>0</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E159">
        <f t="shared" si="2"/>
        <v>0</v>
      </c>
    </row>
    <row r="160" spans="1:31" x14ac:dyDescent="0.25">
      <c r="B160" t="s">
        <v>231</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E160">
        <f t="shared" si="2"/>
        <v>0</v>
      </c>
    </row>
    <row r="161" spans="1:31" x14ac:dyDescent="0.25">
      <c r="B161" t="s">
        <v>232</v>
      </c>
      <c r="C161">
        <v>0</v>
      </c>
      <c r="D161">
        <v>0</v>
      </c>
      <c r="E161">
        <v>22.9422</v>
      </c>
      <c r="F161">
        <v>0</v>
      </c>
      <c r="G161">
        <v>0</v>
      </c>
      <c r="H161">
        <v>0</v>
      </c>
      <c r="I161">
        <v>0</v>
      </c>
      <c r="J161">
        <v>38.262999999999998</v>
      </c>
      <c r="K161">
        <v>3.24302</v>
      </c>
      <c r="L161">
        <v>0</v>
      </c>
      <c r="M161">
        <v>0</v>
      </c>
      <c r="N161">
        <v>0</v>
      </c>
      <c r="O161">
        <v>0</v>
      </c>
      <c r="P161">
        <v>15.3985</v>
      </c>
      <c r="Q161">
        <v>0</v>
      </c>
      <c r="R161">
        <v>0</v>
      </c>
      <c r="S161">
        <v>0</v>
      </c>
      <c r="T161">
        <v>0</v>
      </c>
      <c r="U161">
        <v>0</v>
      </c>
      <c r="V161">
        <v>0</v>
      </c>
      <c r="W161">
        <v>0</v>
      </c>
      <c r="X161">
        <v>0</v>
      </c>
      <c r="Y161">
        <v>0</v>
      </c>
      <c r="Z161">
        <v>0</v>
      </c>
      <c r="AE161">
        <f t="shared" si="2"/>
        <v>79.846719999999991</v>
      </c>
    </row>
    <row r="162" spans="1:31" x14ac:dyDescent="0.25">
      <c r="A162" t="s">
        <v>233</v>
      </c>
      <c r="B162" t="s">
        <v>234</v>
      </c>
      <c r="C162">
        <v>0</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E162">
        <f t="shared" si="2"/>
        <v>0</v>
      </c>
    </row>
    <row r="163" spans="1:31" x14ac:dyDescent="0.25">
      <c r="B163" t="s">
        <v>235</v>
      </c>
      <c r="C163">
        <v>0</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E163">
        <f t="shared" si="2"/>
        <v>0</v>
      </c>
    </row>
    <row r="164" spans="1:31" x14ac:dyDescent="0.25">
      <c r="A164" t="s">
        <v>236</v>
      </c>
      <c r="B164" t="s">
        <v>237</v>
      </c>
      <c r="C164">
        <v>85.044799999999995</v>
      </c>
      <c r="D164">
        <v>0</v>
      </c>
      <c r="E164">
        <v>0</v>
      </c>
      <c r="F164">
        <v>0</v>
      </c>
      <c r="G164">
        <v>0.46960600000000002</v>
      </c>
      <c r="H164">
        <v>0</v>
      </c>
      <c r="I164">
        <v>0</v>
      </c>
      <c r="J164">
        <v>0</v>
      </c>
      <c r="K164">
        <v>3.8959600000000001</v>
      </c>
      <c r="L164">
        <v>0</v>
      </c>
      <c r="M164">
        <v>32.310499999999998</v>
      </c>
      <c r="N164">
        <v>18.18</v>
      </c>
      <c r="O164">
        <v>0</v>
      </c>
      <c r="P164">
        <v>0</v>
      </c>
      <c r="Q164">
        <v>0</v>
      </c>
      <c r="R164">
        <v>0</v>
      </c>
      <c r="S164">
        <v>0</v>
      </c>
      <c r="T164">
        <v>0</v>
      </c>
      <c r="U164">
        <v>0</v>
      </c>
      <c r="V164">
        <v>0</v>
      </c>
      <c r="W164">
        <v>0</v>
      </c>
      <c r="X164">
        <v>0</v>
      </c>
      <c r="Y164">
        <v>0</v>
      </c>
      <c r="Z164">
        <v>0</v>
      </c>
      <c r="AE164">
        <f t="shared" si="2"/>
        <v>139.90086600000001</v>
      </c>
    </row>
    <row r="165" spans="1:31" x14ac:dyDescent="0.25">
      <c r="A165" t="s">
        <v>238</v>
      </c>
      <c r="B165" t="s">
        <v>239</v>
      </c>
      <c r="C165">
        <v>0</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E165">
        <f t="shared" si="2"/>
        <v>0</v>
      </c>
    </row>
    <row r="166" spans="1:31" x14ac:dyDescent="0.25">
      <c r="B166" t="s">
        <v>240</v>
      </c>
      <c r="C166">
        <v>0</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E166">
        <f t="shared" si="2"/>
        <v>0</v>
      </c>
    </row>
    <row r="167" spans="1:31" x14ac:dyDescent="0.25">
      <c r="B167" t="s">
        <v>241</v>
      </c>
      <c r="C167">
        <v>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E167">
        <f t="shared" si="2"/>
        <v>0</v>
      </c>
    </row>
    <row r="168" spans="1:31" x14ac:dyDescent="0.25">
      <c r="B168" t="s">
        <v>242</v>
      </c>
      <c r="C168">
        <v>0</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E168">
        <f t="shared" si="2"/>
        <v>0</v>
      </c>
    </row>
    <row r="169" spans="1:31" x14ac:dyDescent="0.25">
      <c r="B169" t="s">
        <v>243</v>
      </c>
      <c r="C169">
        <v>0</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E169">
        <f t="shared" si="2"/>
        <v>0</v>
      </c>
    </row>
    <row r="170" spans="1:31" x14ac:dyDescent="0.25">
      <c r="B170" t="s">
        <v>244</v>
      </c>
      <c r="C170">
        <v>0</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E170">
        <f t="shared" si="2"/>
        <v>0</v>
      </c>
    </row>
    <row r="171" spans="1:31" x14ac:dyDescent="0.25">
      <c r="B171" t="s">
        <v>245</v>
      </c>
      <c r="C171">
        <v>0</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E171">
        <f t="shared" si="2"/>
        <v>0</v>
      </c>
    </row>
    <row r="172" spans="1:31" x14ac:dyDescent="0.25">
      <c r="B172" t="s">
        <v>246</v>
      </c>
      <c r="C172">
        <v>0</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E172">
        <f t="shared" si="2"/>
        <v>0</v>
      </c>
    </row>
    <row r="173" spans="1:31" x14ac:dyDescent="0.25">
      <c r="A173" t="s">
        <v>247</v>
      </c>
      <c r="B173" t="s">
        <v>248</v>
      </c>
      <c r="C173">
        <v>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E173">
        <f t="shared" si="2"/>
        <v>0</v>
      </c>
    </row>
    <row r="174" spans="1:31" x14ac:dyDescent="0.25">
      <c r="A174" t="s">
        <v>249</v>
      </c>
      <c r="B174" t="s">
        <v>150</v>
      </c>
      <c r="C174">
        <v>0</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E174">
        <f t="shared" si="2"/>
        <v>0</v>
      </c>
    </row>
    <row r="175" spans="1:31" x14ac:dyDescent="0.25">
      <c r="B175" t="s">
        <v>250</v>
      </c>
      <c r="C175">
        <v>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E175">
        <f t="shared" si="2"/>
        <v>0</v>
      </c>
    </row>
    <row r="176" spans="1:31" x14ac:dyDescent="0.25">
      <c r="B176" t="s">
        <v>251</v>
      </c>
      <c r="C176">
        <v>0</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E176">
        <f t="shared" si="2"/>
        <v>0</v>
      </c>
    </row>
    <row r="177" spans="1:31" x14ac:dyDescent="0.25">
      <c r="B177" t="s">
        <v>252</v>
      </c>
      <c r="C177">
        <v>0</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E177">
        <f t="shared" si="2"/>
        <v>0</v>
      </c>
    </row>
    <row r="178" spans="1:31" x14ac:dyDescent="0.25">
      <c r="A178" t="s">
        <v>253</v>
      </c>
      <c r="B178" t="s">
        <v>254</v>
      </c>
      <c r="C178">
        <v>0</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E178">
        <f t="shared" si="2"/>
        <v>0</v>
      </c>
    </row>
    <row r="179" spans="1:31" x14ac:dyDescent="0.25">
      <c r="A179" t="s">
        <v>255</v>
      </c>
      <c r="B179" t="s">
        <v>256</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E179">
        <f t="shared" si="2"/>
        <v>0</v>
      </c>
    </row>
    <row r="180" spans="1:31" x14ac:dyDescent="0.25">
      <c r="A180" t="s">
        <v>257</v>
      </c>
      <c r="B180" t="s">
        <v>258</v>
      </c>
      <c r="C180">
        <v>112.268</v>
      </c>
      <c r="D180">
        <v>0</v>
      </c>
      <c r="E180">
        <v>0</v>
      </c>
      <c r="F180">
        <v>0</v>
      </c>
      <c r="G180">
        <v>0</v>
      </c>
      <c r="H180">
        <v>0</v>
      </c>
      <c r="I180">
        <v>0</v>
      </c>
      <c r="J180">
        <v>0</v>
      </c>
      <c r="K180">
        <v>7.9395600000000002</v>
      </c>
      <c r="L180">
        <v>0</v>
      </c>
      <c r="M180">
        <v>0</v>
      </c>
      <c r="N180">
        <v>0</v>
      </c>
      <c r="O180">
        <v>0</v>
      </c>
      <c r="P180">
        <v>0</v>
      </c>
      <c r="Q180">
        <v>0</v>
      </c>
      <c r="R180">
        <v>0</v>
      </c>
      <c r="S180">
        <v>0</v>
      </c>
      <c r="T180">
        <v>0</v>
      </c>
      <c r="U180">
        <v>0</v>
      </c>
      <c r="V180">
        <v>0</v>
      </c>
      <c r="W180">
        <v>0</v>
      </c>
      <c r="X180">
        <v>0</v>
      </c>
      <c r="Y180">
        <v>0</v>
      </c>
      <c r="Z180">
        <v>0</v>
      </c>
      <c r="AE180">
        <f t="shared" si="2"/>
        <v>120.20756</v>
      </c>
    </row>
    <row r="181" spans="1:31" x14ac:dyDescent="0.25">
      <c r="A181" t="s">
        <v>259</v>
      </c>
      <c r="B181" t="s">
        <v>260</v>
      </c>
      <c r="C181">
        <v>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E181">
        <f t="shared" si="2"/>
        <v>0</v>
      </c>
    </row>
    <row r="182" spans="1:31" x14ac:dyDescent="0.25">
      <c r="A182" t="s">
        <v>261</v>
      </c>
      <c r="B182" t="s">
        <v>262</v>
      </c>
      <c r="C182">
        <v>0</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E182">
        <f t="shared" si="2"/>
        <v>0</v>
      </c>
    </row>
    <row r="183" spans="1:31" x14ac:dyDescent="0.25">
      <c r="B183" t="s">
        <v>263</v>
      </c>
      <c r="C183">
        <v>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E183">
        <f t="shared" si="2"/>
        <v>0</v>
      </c>
    </row>
    <row r="184" spans="1:31" x14ac:dyDescent="0.25">
      <c r="B184" t="s">
        <v>264</v>
      </c>
      <c r="C184">
        <v>0</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E184">
        <f t="shared" si="2"/>
        <v>0</v>
      </c>
    </row>
    <row r="185" spans="1:31" x14ac:dyDescent="0.25">
      <c r="B185" t="s">
        <v>265</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E185">
        <f t="shared" si="2"/>
        <v>0</v>
      </c>
    </row>
    <row r="186" spans="1:31" x14ac:dyDescent="0.25">
      <c r="A186" t="s">
        <v>266</v>
      </c>
      <c r="B186" t="s">
        <v>267</v>
      </c>
      <c r="C186">
        <v>113.13200000000001</v>
      </c>
      <c r="D186">
        <v>0</v>
      </c>
      <c r="E186">
        <v>0</v>
      </c>
      <c r="F186">
        <v>0</v>
      </c>
      <c r="G186">
        <v>0.11614099999999999</v>
      </c>
      <c r="H186">
        <v>0</v>
      </c>
      <c r="I186">
        <v>0</v>
      </c>
      <c r="J186">
        <v>0</v>
      </c>
      <c r="K186">
        <v>4.60534</v>
      </c>
      <c r="L186">
        <v>0</v>
      </c>
      <c r="M186">
        <v>15.2608</v>
      </c>
      <c r="N186">
        <v>0</v>
      </c>
      <c r="O186">
        <v>0</v>
      </c>
      <c r="P186">
        <v>0</v>
      </c>
      <c r="Q186">
        <v>0</v>
      </c>
      <c r="R186">
        <v>0</v>
      </c>
      <c r="S186">
        <v>24.265499999999999</v>
      </c>
      <c r="T186">
        <v>0</v>
      </c>
      <c r="U186">
        <v>0</v>
      </c>
      <c r="V186">
        <v>0</v>
      </c>
      <c r="W186">
        <v>0</v>
      </c>
      <c r="X186">
        <v>0</v>
      </c>
      <c r="Y186">
        <v>0</v>
      </c>
      <c r="Z186">
        <v>0</v>
      </c>
      <c r="AE186">
        <f t="shared" si="2"/>
        <v>157.37978100000001</v>
      </c>
    </row>
    <row r="187" spans="1:31" x14ac:dyDescent="0.25">
      <c r="A187" t="s">
        <v>268</v>
      </c>
      <c r="B187" t="s">
        <v>269</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E187">
        <f t="shared" si="2"/>
        <v>0</v>
      </c>
    </row>
    <row r="188" spans="1:31" x14ac:dyDescent="0.25">
      <c r="B188" t="s">
        <v>270</v>
      </c>
      <c r="C188">
        <v>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E188">
        <f t="shared" si="2"/>
        <v>0</v>
      </c>
    </row>
    <row r="189" spans="1:31" x14ac:dyDescent="0.25">
      <c r="B189" t="s">
        <v>271</v>
      </c>
      <c r="C189">
        <v>0</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E189">
        <f t="shared" si="2"/>
        <v>0</v>
      </c>
    </row>
    <row r="190" spans="1:31" x14ac:dyDescent="0.25">
      <c r="A190" t="s">
        <v>272</v>
      </c>
      <c r="B190" t="s">
        <v>273</v>
      </c>
      <c r="C190">
        <v>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E190">
        <f t="shared" si="2"/>
        <v>0</v>
      </c>
    </row>
    <row r="191" spans="1:31" x14ac:dyDescent="0.25">
      <c r="B191" t="s">
        <v>274</v>
      </c>
      <c r="C191">
        <v>0</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E191">
        <f t="shared" si="2"/>
        <v>0</v>
      </c>
    </row>
    <row r="192" spans="1:31" x14ac:dyDescent="0.25">
      <c r="A192" t="s">
        <v>275</v>
      </c>
      <c r="B192" s="14" t="s">
        <v>993</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E192">
        <f t="shared" si="2"/>
        <v>0</v>
      </c>
    </row>
    <row r="193" spans="1:31" x14ac:dyDescent="0.25">
      <c r="A193" t="s">
        <v>277</v>
      </c>
      <c r="B193" t="s">
        <v>278</v>
      </c>
      <c r="C193">
        <v>0</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E193">
        <f t="shared" si="2"/>
        <v>0</v>
      </c>
    </row>
    <row r="194" spans="1:31" x14ac:dyDescent="0.25">
      <c r="A194" t="s">
        <v>279</v>
      </c>
      <c r="B194" t="s">
        <v>280</v>
      </c>
      <c r="C194">
        <v>0</v>
      </c>
      <c r="D194">
        <v>0</v>
      </c>
      <c r="E194">
        <v>10.057</v>
      </c>
      <c r="F194">
        <v>0</v>
      </c>
      <c r="G194">
        <v>0</v>
      </c>
      <c r="H194">
        <v>0</v>
      </c>
      <c r="I194">
        <v>0</v>
      </c>
      <c r="J194">
        <v>35.917900000000003</v>
      </c>
      <c r="K194">
        <v>1.93957</v>
      </c>
      <c r="L194">
        <v>0</v>
      </c>
      <c r="M194">
        <v>0</v>
      </c>
      <c r="N194">
        <v>14.8</v>
      </c>
      <c r="O194">
        <v>0</v>
      </c>
      <c r="P194">
        <v>18.677299999999999</v>
      </c>
      <c r="Q194">
        <v>0</v>
      </c>
      <c r="R194">
        <v>0</v>
      </c>
      <c r="S194">
        <v>0</v>
      </c>
      <c r="T194">
        <v>0</v>
      </c>
      <c r="U194">
        <v>0</v>
      </c>
      <c r="V194">
        <v>0</v>
      </c>
      <c r="W194">
        <v>0</v>
      </c>
      <c r="X194">
        <v>0</v>
      </c>
      <c r="Y194">
        <v>0</v>
      </c>
      <c r="Z194">
        <v>0</v>
      </c>
      <c r="AE194">
        <f t="shared" si="2"/>
        <v>81.391770000000008</v>
      </c>
    </row>
    <row r="195" spans="1:31" x14ac:dyDescent="0.25">
      <c r="B195" t="s">
        <v>281</v>
      </c>
      <c r="C195">
        <v>0</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E195">
        <f t="shared" ref="AE195:AE258" si="3">SUM(C195:Z195)</f>
        <v>0</v>
      </c>
    </row>
    <row r="196" spans="1:31" x14ac:dyDescent="0.25">
      <c r="B196" t="s">
        <v>282</v>
      </c>
      <c r="C196">
        <v>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E196">
        <f t="shared" si="3"/>
        <v>0</v>
      </c>
    </row>
    <row r="197" spans="1:31" x14ac:dyDescent="0.25">
      <c r="A197" t="s">
        <v>283</v>
      </c>
      <c r="B197" t="s">
        <v>284</v>
      </c>
      <c r="C197">
        <v>0</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E197">
        <f t="shared" si="3"/>
        <v>0</v>
      </c>
    </row>
    <row r="198" spans="1:31" x14ac:dyDescent="0.25">
      <c r="A198" t="s">
        <v>285</v>
      </c>
      <c r="B198" t="s">
        <v>286</v>
      </c>
      <c r="C198">
        <v>0</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E198">
        <f t="shared" si="3"/>
        <v>0</v>
      </c>
    </row>
    <row r="199" spans="1:31" x14ac:dyDescent="0.25">
      <c r="A199" t="s">
        <v>287</v>
      </c>
      <c r="B199" t="s">
        <v>288</v>
      </c>
      <c r="C199">
        <v>0</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E199">
        <f t="shared" si="3"/>
        <v>0</v>
      </c>
    </row>
    <row r="200" spans="1:31" x14ac:dyDescent="0.25">
      <c r="A200" t="s">
        <v>289</v>
      </c>
      <c r="B200" t="s">
        <v>290</v>
      </c>
      <c r="C200">
        <v>0</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E200">
        <f t="shared" si="3"/>
        <v>0</v>
      </c>
    </row>
    <row r="201" spans="1:31" x14ac:dyDescent="0.25">
      <c r="A201" t="s">
        <v>291</v>
      </c>
      <c r="B201" t="s">
        <v>292</v>
      </c>
      <c r="C201">
        <v>0</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E201">
        <f t="shared" si="3"/>
        <v>0</v>
      </c>
    </row>
    <row r="202" spans="1:31" x14ac:dyDescent="0.25">
      <c r="B202" t="s">
        <v>293</v>
      </c>
      <c r="C202">
        <v>0</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E202">
        <f t="shared" si="3"/>
        <v>0</v>
      </c>
    </row>
    <row r="203" spans="1:31" x14ac:dyDescent="0.25">
      <c r="B203" t="s">
        <v>294</v>
      </c>
      <c r="C203">
        <v>0</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E203">
        <f t="shared" si="3"/>
        <v>0</v>
      </c>
    </row>
    <row r="204" spans="1:31" x14ac:dyDescent="0.25">
      <c r="B204" t="s">
        <v>295</v>
      </c>
      <c r="C204">
        <v>103.646</v>
      </c>
      <c r="D204">
        <v>0</v>
      </c>
      <c r="E204">
        <v>8.2147799999999993</v>
      </c>
      <c r="F204">
        <v>0</v>
      </c>
      <c r="G204">
        <v>1.4114100000000001</v>
      </c>
      <c r="H204">
        <v>0</v>
      </c>
      <c r="I204">
        <v>0</v>
      </c>
      <c r="J204">
        <v>24.512699999999999</v>
      </c>
      <c r="K204">
        <v>46.880600000000001</v>
      </c>
      <c r="L204">
        <v>0</v>
      </c>
      <c r="M204">
        <v>19.822800000000001</v>
      </c>
      <c r="N204">
        <v>0</v>
      </c>
      <c r="O204">
        <v>23.8749</v>
      </c>
      <c r="P204">
        <v>5.1975600000000002</v>
      </c>
      <c r="Q204">
        <v>257.06200000000001</v>
      </c>
      <c r="R204">
        <v>10.6427</v>
      </c>
      <c r="S204">
        <v>5.1144499999999997</v>
      </c>
      <c r="T204">
        <v>0</v>
      </c>
      <c r="U204">
        <v>0</v>
      </c>
      <c r="V204">
        <v>0</v>
      </c>
      <c r="W204">
        <v>0.92269900000000005</v>
      </c>
      <c r="X204">
        <v>0</v>
      </c>
      <c r="Y204">
        <v>0</v>
      </c>
      <c r="Z204">
        <v>5.5767600000000002</v>
      </c>
      <c r="AE204">
        <f t="shared" si="3"/>
        <v>512.87935900000002</v>
      </c>
    </row>
    <row r="205" spans="1:31" x14ac:dyDescent="0.25">
      <c r="B205" t="s">
        <v>296</v>
      </c>
      <c r="C205">
        <v>2.8923999999999998E-2</v>
      </c>
      <c r="D205">
        <v>0</v>
      </c>
      <c r="E205">
        <v>5.3161199999999997E-3</v>
      </c>
      <c r="F205">
        <v>0</v>
      </c>
      <c r="G205">
        <v>8.6990199999999998E-4</v>
      </c>
      <c r="H205">
        <v>0</v>
      </c>
      <c r="I205">
        <v>0</v>
      </c>
      <c r="J205">
        <v>1.5840400000000001E-2</v>
      </c>
      <c r="K205">
        <v>4.3358900000000002E-3</v>
      </c>
      <c r="L205">
        <v>0</v>
      </c>
      <c r="M205">
        <v>1.2216299999999999E-2</v>
      </c>
      <c r="N205">
        <v>0</v>
      </c>
      <c r="O205">
        <v>1.54444E-2</v>
      </c>
      <c r="P205">
        <v>1.5858400000000002E-2</v>
      </c>
      <c r="Q205">
        <v>1.6009499999999999E-2</v>
      </c>
      <c r="R205">
        <v>2.74151E-3</v>
      </c>
      <c r="S205">
        <v>2.5062800000000001E-3</v>
      </c>
      <c r="T205">
        <v>0</v>
      </c>
      <c r="U205">
        <v>0</v>
      </c>
      <c r="V205">
        <v>0</v>
      </c>
      <c r="W205">
        <v>6.0487500000000005E-4</v>
      </c>
      <c r="X205">
        <v>0</v>
      </c>
      <c r="Y205">
        <v>0</v>
      </c>
      <c r="Z205">
        <v>3.6060799999999998E-3</v>
      </c>
      <c r="AE205">
        <f t="shared" si="3"/>
        <v>0.12427365699999998</v>
      </c>
    </row>
    <row r="206" spans="1:31" x14ac:dyDescent="0.25">
      <c r="A206" t="s">
        <v>297</v>
      </c>
      <c r="B206" t="s">
        <v>298</v>
      </c>
      <c r="C206">
        <v>0</v>
      </c>
      <c r="D206">
        <v>0</v>
      </c>
      <c r="E206">
        <v>74.888599999999997</v>
      </c>
      <c r="F206">
        <v>0</v>
      </c>
      <c r="G206">
        <v>0.25970399999999999</v>
      </c>
      <c r="H206">
        <v>0</v>
      </c>
      <c r="I206">
        <v>0</v>
      </c>
      <c r="J206">
        <v>60.6297</v>
      </c>
      <c r="K206">
        <v>7.9588599999999996</v>
      </c>
      <c r="L206">
        <v>0</v>
      </c>
      <c r="M206">
        <v>33.7072</v>
      </c>
      <c r="N206">
        <v>111.148</v>
      </c>
      <c r="O206">
        <v>0</v>
      </c>
      <c r="P206">
        <v>9.7212300000000003</v>
      </c>
      <c r="Q206">
        <v>0</v>
      </c>
      <c r="R206">
        <v>0</v>
      </c>
      <c r="S206">
        <v>0</v>
      </c>
      <c r="T206">
        <v>24.989599999999999</v>
      </c>
      <c r="U206">
        <v>0</v>
      </c>
      <c r="V206">
        <v>0</v>
      </c>
      <c r="W206">
        <v>0</v>
      </c>
      <c r="X206">
        <v>0</v>
      </c>
      <c r="Y206">
        <v>0</v>
      </c>
      <c r="Z206">
        <v>0</v>
      </c>
      <c r="AE206">
        <f t="shared" si="3"/>
        <v>323.30289399999998</v>
      </c>
    </row>
    <row r="207" spans="1:31" x14ac:dyDescent="0.25">
      <c r="B207" t="s">
        <v>299</v>
      </c>
      <c r="C207">
        <v>0</v>
      </c>
      <c r="D207">
        <v>0</v>
      </c>
      <c r="E207">
        <v>0.78164100000000003</v>
      </c>
      <c r="F207">
        <v>0</v>
      </c>
      <c r="G207">
        <v>0</v>
      </c>
      <c r="H207">
        <v>0</v>
      </c>
      <c r="I207">
        <v>0</v>
      </c>
      <c r="J207">
        <v>7.0484299999999998</v>
      </c>
      <c r="K207">
        <v>0.77390199999999998</v>
      </c>
      <c r="L207">
        <v>0</v>
      </c>
      <c r="M207">
        <v>0</v>
      </c>
      <c r="N207">
        <v>4.28</v>
      </c>
      <c r="O207">
        <v>0</v>
      </c>
      <c r="P207">
        <v>0</v>
      </c>
      <c r="Q207">
        <v>0</v>
      </c>
      <c r="R207">
        <v>0</v>
      </c>
      <c r="S207">
        <v>0</v>
      </c>
      <c r="T207">
        <v>0</v>
      </c>
      <c r="U207">
        <v>0</v>
      </c>
      <c r="V207">
        <v>0</v>
      </c>
      <c r="W207">
        <v>0</v>
      </c>
      <c r="X207">
        <v>0</v>
      </c>
      <c r="Y207">
        <v>0</v>
      </c>
      <c r="Z207">
        <v>0</v>
      </c>
      <c r="AE207">
        <f t="shared" si="3"/>
        <v>12.883973000000001</v>
      </c>
    </row>
    <row r="208" spans="1:31" x14ac:dyDescent="0.25">
      <c r="A208" t="s">
        <v>300</v>
      </c>
      <c r="B208" t="s">
        <v>301</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E208">
        <f t="shared" si="3"/>
        <v>0</v>
      </c>
    </row>
    <row r="209" spans="1:31" x14ac:dyDescent="0.25">
      <c r="A209" t="s">
        <v>302</v>
      </c>
      <c r="B209" t="s">
        <v>303</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E209">
        <f t="shared" si="3"/>
        <v>0</v>
      </c>
    </row>
    <row r="210" spans="1:31" x14ac:dyDescent="0.25">
      <c r="B210" t="s">
        <v>304</v>
      </c>
      <c r="C210">
        <v>0</v>
      </c>
      <c r="D210">
        <v>0</v>
      </c>
      <c r="E210">
        <v>3.5161899999999999</v>
      </c>
      <c r="F210">
        <v>0</v>
      </c>
      <c r="G210">
        <v>0</v>
      </c>
      <c r="H210">
        <v>0</v>
      </c>
      <c r="I210">
        <v>0</v>
      </c>
      <c r="J210">
        <v>51.528599999999997</v>
      </c>
      <c r="K210">
        <v>0.97313400000000005</v>
      </c>
      <c r="L210">
        <v>0</v>
      </c>
      <c r="M210">
        <v>0</v>
      </c>
      <c r="N210">
        <v>20.745000000000001</v>
      </c>
      <c r="O210">
        <v>0</v>
      </c>
      <c r="P210">
        <v>27.323899999999998</v>
      </c>
      <c r="Q210">
        <v>0</v>
      </c>
      <c r="R210">
        <v>0</v>
      </c>
      <c r="S210">
        <v>0</v>
      </c>
      <c r="T210">
        <v>0</v>
      </c>
      <c r="U210">
        <v>0</v>
      </c>
      <c r="V210">
        <v>0</v>
      </c>
      <c r="W210">
        <v>0</v>
      </c>
      <c r="X210">
        <v>0</v>
      </c>
      <c r="Y210">
        <v>0</v>
      </c>
      <c r="Z210">
        <v>0</v>
      </c>
      <c r="AE210">
        <f t="shared" si="3"/>
        <v>104.08682399999999</v>
      </c>
    </row>
    <row r="211" spans="1:31" x14ac:dyDescent="0.25">
      <c r="B211" t="s">
        <v>305</v>
      </c>
      <c r="C211">
        <v>0</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E211">
        <f t="shared" si="3"/>
        <v>0</v>
      </c>
    </row>
    <row r="212" spans="1:31" x14ac:dyDescent="0.25">
      <c r="A212" t="s">
        <v>306</v>
      </c>
      <c r="B212" t="s">
        <v>307</v>
      </c>
      <c r="C212">
        <v>0</v>
      </c>
      <c r="D212">
        <v>0</v>
      </c>
      <c r="E212">
        <v>2.29704</v>
      </c>
      <c r="F212">
        <v>0</v>
      </c>
      <c r="G212">
        <v>1.12087</v>
      </c>
      <c r="H212">
        <v>0</v>
      </c>
      <c r="I212">
        <v>0</v>
      </c>
      <c r="J212">
        <v>50.5182</v>
      </c>
      <c r="K212">
        <v>3.3180100000000001</v>
      </c>
      <c r="L212">
        <v>0</v>
      </c>
      <c r="M212">
        <v>0</v>
      </c>
      <c r="N212">
        <v>0</v>
      </c>
      <c r="O212">
        <v>79.509</v>
      </c>
      <c r="P212">
        <v>10.573</v>
      </c>
      <c r="Q212">
        <v>0</v>
      </c>
      <c r="R212">
        <v>0</v>
      </c>
      <c r="S212">
        <v>0</v>
      </c>
      <c r="T212">
        <v>0</v>
      </c>
      <c r="U212">
        <v>0</v>
      </c>
      <c r="V212">
        <v>0</v>
      </c>
      <c r="W212">
        <v>0</v>
      </c>
      <c r="X212">
        <v>0</v>
      </c>
      <c r="Y212">
        <v>0</v>
      </c>
      <c r="Z212">
        <v>0</v>
      </c>
      <c r="AE212">
        <f t="shared" si="3"/>
        <v>147.33612000000002</v>
      </c>
    </row>
    <row r="213" spans="1:31" x14ac:dyDescent="0.25">
      <c r="A213" t="s">
        <v>308</v>
      </c>
      <c r="B213" t="s">
        <v>309</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E213">
        <f t="shared" si="3"/>
        <v>0</v>
      </c>
    </row>
    <row r="214" spans="1:31" x14ac:dyDescent="0.25">
      <c r="B214" t="s">
        <v>310</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E214">
        <f t="shared" si="3"/>
        <v>0</v>
      </c>
    </row>
    <row r="215" spans="1:31" x14ac:dyDescent="0.25">
      <c r="B215" t="s">
        <v>311</v>
      </c>
      <c r="C215">
        <v>0</v>
      </c>
      <c r="D215">
        <v>0</v>
      </c>
      <c r="E215">
        <v>0</v>
      </c>
      <c r="F215">
        <v>0</v>
      </c>
      <c r="G215">
        <v>0</v>
      </c>
      <c r="H215">
        <v>0</v>
      </c>
      <c r="I215">
        <v>0</v>
      </c>
      <c r="J215">
        <v>80.499899999999997</v>
      </c>
      <c r="K215">
        <v>3.1986300000000001</v>
      </c>
      <c r="L215">
        <v>0</v>
      </c>
      <c r="M215">
        <v>0</v>
      </c>
      <c r="N215">
        <v>18.57</v>
      </c>
      <c r="O215">
        <v>0</v>
      </c>
      <c r="P215">
        <v>0</v>
      </c>
      <c r="Q215">
        <v>0</v>
      </c>
      <c r="R215">
        <v>0</v>
      </c>
      <c r="S215">
        <v>0</v>
      </c>
      <c r="T215">
        <v>0</v>
      </c>
      <c r="U215">
        <v>0</v>
      </c>
      <c r="V215">
        <v>0</v>
      </c>
      <c r="W215">
        <v>0</v>
      </c>
      <c r="X215">
        <v>0</v>
      </c>
      <c r="Y215">
        <v>0</v>
      </c>
      <c r="Z215">
        <v>0</v>
      </c>
      <c r="AE215">
        <f t="shared" si="3"/>
        <v>102.26853</v>
      </c>
    </row>
    <row r="216" spans="1:31" x14ac:dyDescent="0.25">
      <c r="A216" t="s">
        <v>312</v>
      </c>
      <c r="B216" t="s">
        <v>313</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E216">
        <f t="shared" si="3"/>
        <v>0</v>
      </c>
    </row>
    <row r="217" spans="1:31" x14ac:dyDescent="0.25">
      <c r="A217" t="s">
        <v>314</v>
      </c>
      <c r="B217" t="s">
        <v>315</v>
      </c>
      <c r="C217">
        <v>0</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E217">
        <f t="shared" si="3"/>
        <v>0</v>
      </c>
    </row>
    <row r="218" spans="1:31" x14ac:dyDescent="0.25">
      <c r="A218" t="s">
        <v>316</v>
      </c>
      <c r="B218" t="s">
        <v>317</v>
      </c>
      <c r="C218">
        <v>0</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E218">
        <f t="shared" si="3"/>
        <v>0</v>
      </c>
    </row>
    <row r="219" spans="1:31" x14ac:dyDescent="0.25">
      <c r="A219" t="s">
        <v>318</v>
      </c>
      <c r="B219" t="s">
        <v>319</v>
      </c>
      <c r="C219">
        <v>0</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E219">
        <f t="shared" si="3"/>
        <v>0</v>
      </c>
    </row>
    <row r="220" spans="1:31" x14ac:dyDescent="0.25">
      <c r="A220" t="s">
        <v>320</v>
      </c>
      <c r="B220" t="s">
        <v>321</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E220">
        <f t="shared" si="3"/>
        <v>0</v>
      </c>
    </row>
    <row r="221" spans="1:31" x14ac:dyDescent="0.25">
      <c r="A221" t="s">
        <v>322</v>
      </c>
      <c r="B221" t="s">
        <v>323</v>
      </c>
      <c r="C221">
        <v>0</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E221">
        <f t="shared" si="3"/>
        <v>0</v>
      </c>
    </row>
    <row r="222" spans="1:31" x14ac:dyDescent="0.25">
      <c r="B222" t="s">
        <v>324</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E222">
        <f t="shared" si="3"/>
        <v>0</v>
      </c>
    </row>
    <row r="223" spans="1:31" x14ac:dyDescent="0.25">
      <c r="B223" t="s">
        <v>325</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E223">
        <f t="shared" si="3"/>
        <v>0</v>
      </c>
    </row>
    <row r="224" spans="1:31" x14ac:dyDescent="0.25">
      <c r="B224" t="s">
        <v>326</v>
      </c>
      <c r="C224">
        <v>0</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E224">
        <f t="shared" si="3"/>
        <v>0</v>
      </c>
    </row>
    <row r="225" spans="1:31" x14ac:dyDescent="0.25">
      <c r="A225" t="s">
        <v>327</v>
      </c>
      <c r="B225" s="11" t="s">
        <v>992</v>
      </c>
      <c r="C225">
        <v>0</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E225">
        <f t="shared" si="3"/>
        <v>0</v>
      </c>
    </row>
    <row r="226" spans="1:31" x14ac:dyDescent="0.25">
      <c r="A226" t="s">
        <v>329</v>
      </c>
      <c r="B226" t="s">
        <v>330</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E226">
        <f t="shared" si="3"/>
        <v>0</v>
      </c>
    </row>
    <row r="227" spans="1:31" x14ac:dyDescent="0.25">
      <c r="A227" t="s">
        <v>331</v>
      </c>
      <c r="B227" t="s">
        <v>332</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E227">
        <f t="shared" si="3"/>
        <v>0</v>
      </c>
    </row>
    <row r="228" spans="1:31" x14ac:dyDescent="0.25">
      <c r="B228" t="s">
        <v>333</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E228">
        <f t="shared" si="3"/>
        <v>0</v>
      </c>
    </row>
    <row r="229" spans="1:31" x14ac:dyDescent="0.25">
      <c r="B229" t="s">
        <v>334</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E229">
        <f t="shared" si="3"/>
        <v>0</v>
      </c>
    </row>
    <row r="230" spans="1:31" x14ac:dyDescent="0.25">
      <c r="B230" t="s">
        <v>335</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E230">
        <f t="shared" si="3"/>
        <v>0</v>
      </c>
    </row>
    <row r="231" spans="1:31" x14ac:dyDescent="0.25">
      <c r="B231" t="s">
        <v>336</v>
      </c>
      <c r="C231">
        <v>0</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E231">
        <f t="shared" si="3"/>
        <v>0</v>
      </c>
    </row>
    <row r="232" spans="1:31" x14ac:dyDescent="0.25">
      <c r="B232" t="s">
        <v>337</v>
      </c>
      <c r="C232">
        <v>0</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E232">
        <f t="shared" si="3"/>
        <v>0</v>
      </c>
    </row>
    <row r="233" spans="1:31" x14ac:dyDescent="0.25">
      <c r="B233" t="s">
        <v>338</v>
      </c>
      <c r="C233">
        <v>0</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E233">
        <f t="shared" si="3"/>
        <v>0</v>
      </c>
    </row>
    <row r="234" spans="1:31" x14ac:dyDescent="0.25">
      <c r="B234" t="s">
        <v>339</v>
      </c>
      <c r="C234">
        <v>0</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E234">
        <f t="shared" si="3"/>
        <v>0</v>
      </c>
    </row>
    <row r="235" spans="1:31" x14ac:dyDescent="0.25">
      <c r="B235" t="s">
        <v>340</v>
      </c>
      <c r="C235">
        <v>0</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E235">
        <f t="shared" si="3"/>
        <v>0</v>
      </c>
    </row>
    <row r="236" spans="1:31" x14ac:dyDescent="0.25">
      <c r="B236" t="s">
        <v>341</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E236">
        <f t="shared" si="3"/>
        <v>0</v>
      </c>
    </row>
    <row r="237" spans="1:31" x14ac:dyDescent="0.25">
      <c r="B237" t="s">
        <v>342</v>
      </c>
      <c r="C237">
        <v>0</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E237">
        <f t="shared" si="3"/>
        <v>0</v>
      </c>
    </row>
    <row r="238" spans="1:31" x14ac:dyDescent="0.25">
      <c r="B238" t="s">
        <v>343</v>
      </c>
      <c r="C238">
        <v>0</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E238">
        <f t="shared" si="3"/>
        <v>0</v>
      </c>
    </row>
    <row r="239" spans="1:31" x14ac:dyDescent="0.25">
      <c r="B239" t="s">
        <v>344</v>
      </c>
      <c r="C239">
        <v>0</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E239">
        <f t="shared" si="3"/>
        <v>0</v>
      </c>
    </row>
    <row r="240" spans="1:31" x14ac:dyDescent="0.25">
      <c r="B240" t="s">
        <v>345</v>
      </c>
      <c r="C240">
        <v>0</v>
      </c>
      <c r="D240">
        <v>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E240">
        <f t="shared" si="3"/>
        <v>0</v>
      </c>
    </row>
    <row r="241" spans="1:31" x14ac:dyDescent="0.25">
      <c r="A241" t="s">
        <v>346</v>
      </c>
      <c r="B241" t="s">
        <v>347</v>
      </c>
      <c r="C241">
        <v>0</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E241">
        <f t="shared" si="3"/>
        <v>0</v>
      </c>
    </row>
    <row r="242" spans="1:31" x14ac:dyDescent="0.25">
      <c r="B242" t="s">
        <v>348</v>
      </c>
      <c r="C242">
        <v>0</v>
      </c>
      <c r="D242">
        <v>0</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E242">
        <f t="shared" si="3"/>
        <v>0</v>
      </c>
    </row>
    <row r="243" spans="1:31" x14ac:dyDescent="0.25">
      <c r="A243" t="s">
        <v>349</v>
      </c>
      <c r="B243" t="s">
        <v>350</v>
      </c>
      <c r="C243">
        <v>0</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E243">
        <f t="shared" si="3"/>
        <v>0</v>
      </c>
    </row>
    <row r="244" spans="1:31" x14ac:dyDescent="0.25">
      <c r="A244" t="s">
        <v>351</v>
      </c>
      <c r="B244" t="s">
        <v>352</v>
      </c>
      <c r="C244">
        <v>0</v>
      </c>
      <c r="D244">
        <v>0</v>
      </c>
      <c r="E244">
        <v>2.4962800000000001</v>
      </c>
      <c r="F244">
        <v>8.00979E-2</v>
      </c>
      <c r="G244">
        <v>0</v>
      </c>
      <c r="H244">
        <v>0</v>
      </c>
      <c r="I244">
        <v>0</v>
      </c>
      <c r="J244">
        <v>44.933</v>
      </c>
      <c r="K244">
        <v>2.5993200000000001</v>
      </c>
      <c r="L244">
        <v>0</v>
      </c>
      <c r="M244">
        <v>0</v>
      </c>
      <c r="N244">
        <v>0</v>
      </c>
      <c r="O244">
        <v>6.3239099999999997</v>
      </c>
      <c r="P244">
        <v>21.412500000000001</v>
      </c>
      <c r="Q244">
        <v>0</v>
      </c>
      <c r="R244">
        <v>0</v>
      </c>
      <c r="S244">
        <v>0</v>
      </c>
      <c r="T244">
        <v>0</v>
      </c>
      <c r="U244">
        <v>0</v>
      </c>
      <c r="V244">
        <v>0</v>
      </c>
      <c r="W244">
        <v>0</v>
      </c>
      <c r="X244">
        <v>0</v>
      </c>
      <c r="Y244">
        <v>0</v>
      </c>
      <c r="Z244">
        <v>0</v>
      </c>
      <c r="AE244">
        <f t="shared" si="3"/>
        <v>77.845107899999988</v>
      </c>
    </row>
    <row r="245" spans="1:31" x14ac:dyDescent="0.25">
      <c r="A245" t="s">
        <v>353</v>
      </c>
      <c r="B245" t="s">
        <v>354</v>
      </c>
      <c r="C245">
        <v>0</v>
      </c>
      <c r="D245">
        <v>0</v>
      </c>
      <c r="E245">
        <v>2.3456000000000001</v>
      </c>
      <c r="F245">
        <v>0</v>
      </c>
      <c r="G245">
        <v>0</v>
      </c>
      <c r="H245">
        <v>0</v>
      </c>
      <c r="I245">
        <v>0</v>
      </c>
      <c r="J245">
        <v>15.132899999999999</v>
      </c>
      <c r="K245">
        <v>1.7704800000000001</v>
      </c>
      <c r="L245">
        <v>0</v>
      </c>
      <c r="M245">
        <v>10.214700000000001</v>
      </c>
      <c r="N245">
        <v>0</v>
      </c>
      <c r="O245">
        <v>36.243299999999998</v>
      </c>
      <c r="P245">
        <v>0</v>
      </c>
      <c r="Q245">
        <v>0</v>
      </c>
      <c r="R245">
        <v>0</v>
      </c>
      <c r="S245">
        <v>55.89</v>
      </c>
      <c r="T245">
        <v>1.81595</v>
      </c>
      <c r="U245">
        <v>0</v>
      </c>
      <c r="V245">
        <v>0</v>
      </c>
      <c r="W245">
        <v>0</v>
      </c>
      <c r="X245">
        <v>0</v>
      </c>
      <c r="Y245">
        <v>1.0592999999999999</v>
      </c>
      <c r="Z245">
        <v>0</v>
      </c>
      <c r="AE245">
        <f t="shared" si="3"/>
        <v>124.47223</v>
      </c>
    </row>
    <row r="246" spans="1:31" x14ac:dyDescent="0.25">
      <c r="A246" t="s">
        <v>355</v>
      </c>
      <c r="B246" t="s">
        <v>356</v>
      </c>
      <c r="C246">
        <v>0</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E246">
        <f t="shared" si="3"/>
        <v>0</v>
      </c>
    </row>
    <row r="247" spans="1:31" x14ac:dyDescent="0.25">
      <c r="A247" t="s">
        <v>357</v>
      </c>
      <c r="B247" t="s">
        <v>358</v>
      </c>
      <c r="C247">
        <v>0</v>
      </c>
      <c r="D247">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E247">
        <f t="shared" si="3"/>
        <v>0</v>
      </c>
    </row>
    <row r="248" spans="1:31" x14ac:dyDescent="0.25">
      <c r="B248" t="s">
        <v>359</v>
      </c>
      <c r="C248">
        <v>0</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E248">
        <f t="shared" si="3"/>
        <v>0</v>
      </c>
    </row>
    <row r="249" spans="1:31" x14ac:dyDescent="0.25">
      <c r="B249" t="s">
        <v>360</v>
      </c>
      <c r="C249">
        <v>0</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E249">
        <f t="shared" si="3"/>
        <v>0</v>
      </c>
    </row>
    <row r="250" spans="1:31" x14ac:dyDescent="0.25">
      <c r="B250" t="s">
        <v>361</v>
      </c>
      <c r="C250">
        <v>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E250">
        <f t="shared" si="3"/>
        <v>0</v>
      </c>
    </row>
    <row r="251" spans="1:31" x14ac:dyDescent="0.25">
      <c r="B251" t="s">
        <v>362</v>
      </c>
      <c r="C251">
        <v>0</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E251">
        <f t="shared" si="3"/>
        <v>0</v>
      </c>
    </row>
    <row r="252" spans="1:31" x14ac:dyDescent="0.25">
      <c r="B252" t="s">
        <v>363</v>
      </c>
      <c r="C252">
        <v>0</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E252">
        <f t="shared" si="3"/>
        <v>0</v>
      </c>
    </row>
    <row r="253" spans="1:31" x14ac:dyDescent="0.25">
      <c r="B253" t="s">
        <v>364</v>
      </c>
      <c r="C253">
        <v>0</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E253">
        <f t="shared" si="3"/>
        <v>0</v>
      </c>
    </row>
    <row r="254" spans="1:31" x14ac:dyDescent="0.25">
      <c r="B254" t="s">
        <v>365</v>
      </c>
      <c r="C254">
        <v>0</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E254">
        <f t="shared" si="3"/>
        <v>0</v>
      </c>
    </row>
    <row r="255" spans="1:31" x14ac:dyDescent="0.25">
      <c r="B255" t="s">
        <v>366</v>
      </c>
      <c r="C255">
        <v>0</v>
      </c>
      <c r="D255">
        <v>0</v>
      </c>
      <c r="E255">
        <v>11.090400000000001</v>
      </c>
      <c r="F255">
        <v>0</v>
      </c>
      <c r="G255">
        <v>9.4455700000000004E-2</v>
      </c>
      <c r="H255">
        <v>0</v>
      </c>
      <c r="I255">
        <v>0</v>
      </c>
      <c r="J255">
        <v>29.909300000000002</v>
      </c>
      <c r="K255">
        <v>2.8673700000000002</v>
      </c>
      <c r="L255">
        <v>0</v>
      </c>
      <c r="M255">
        <v>0</v>
      </c>
      <c r="N255">
        <v>0</v>
      </c>
      <c r="O255">
        <v>11.2203</v>
      </c>
      <c r="P255">
        <v>6.4964399999999998</v>
      </c>
      <c r="Q255">
        <v>0</v>
      </c>
      <c r="R255">
        <v>0</v>
      </c>
      <c r="S255">
        <v>20.809899999999999</v>
      </c>
      <c r="T255">
        <v>0</v>
      </c>
      <c r="U255">
        <v>7.1400400000000003E-2</v>
      </c>
      <c r="V255">
        <v>0</v>
      </c>
      <c r="W255">
        <v>0</v>
      </c>
      <c r="X255">
        <v>0</v>
      </c>
      <c r="Y255">
        <v>0</v>
      </c>
      <c r="Z255">
        <v>0</v>
      </c>
      <c r="AE255">
        <f t="shared" si="3"/>
        <v>82.559566099999998</v>
      </c>
    </row>
    <row r="256" spans="1:31" x14ac:dyDescent="0.25">
      <c r="B256" t="s">
        <v>367</v>
      </c>
      <c r="C256">
        <v>0</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E256">
        <f t="shared" si="3"/>
        <v>0</v>
      </c>
    </row>
    <row r="257" spans="1:31" x14ac:dyDescent="0.25">
      <c r="B257" t="s">
        <v>368</v>
      </c>
      <c r="C257">
        <v>0</v>
      </c>
      <c r="D257">
        <v>0</v>
      </c>
      <c r="E257">
        <v>37.9086</v>
      </c>
      <c r="F257">
        <v>0</v>
      </c>
      <c r="G257">
        <v>0.35250799999999999</v>
      </c>
      <c r="H257">
        <v>0</v>
      </c>
      <c r="I257">
        <v>0</v>
      </c>
      <c r="J257">
        <v>0</v>
      </c>
      <c r="K257">
        <v>1.9678899999999999</v>
      </c>
      <c r="L257">
        <v>0</v>
      </c>
      <c r="M257">
        <v>0</v>
      </c>
      <c r="N257">
        <v>0</v>
      </c>
      <c r="O257">
        <v>20.412400000000002</v>
      </c>
      <c r="P257">
        <v>0</v>
      </c>
      <c r="Q257">
        <v>0</v>
      </c>
      <c r="R257">
        <v>0</v>
      </c>
      <c r="S257">
        <v>0</v>
      </c>
      <c r="T257">
        <v>0</v>
      </c>
      <c r="U257">
        <v>2.8437899999999998</v>
      </c>
      <c r="V257">
        <v>0</v>
      </c>
      <c r="W257">
        <v>0</v>
      </c>
      <c r="X257">
        <v>0</v>
      </c>
      <c r="Y257">
        <v>0</v>
      </c>
      <c r="Z257">
        <v>0</v>
      </c>
      <c r="AE257">
        <f t="shared" si="3"/>
        <v>63.485187999999994</v>
      </c>
    </row>
    <row r="258" spans="1:31" x14ac:dyDescent="0.25">
      <c r="B258" t="s">
        <v>369</v>
      </c>
      <c r="C258">
        <v>0</v>
      </c>
      <c r="D258">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E258">
        <f t="shared" si="3"/>
        <v>0</v>
      </c>
    </row>
    <row r="259" spans="1:31" x14ac:dyDescent="0.25">
      <c r="B259" t="s">
        <v>370</v>
      </c>
      <c r="C259">
        <v>0</v>
      </c>
      <c r="D259">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E259">
        <f t="shared" ref="AE259:AE322" si="4">SUM(C259:Z259)</f>
        <v>0</v>
      </c>
    </row>
    <row r="260" spans="1:31" x14ac:dyDescent="0.25">
      <c r="B260" t="s">
        <v>371</v>
      </c>
      <c r="C260">
        <v>0</v>
      </c>
      <c r="D260">
        <v>0</v>
      </c>
      <c r="E260">
        <v>48.3</v>
      </c>
      <c r="F260">
        <v>0</v>
      </c>
      <c r="G260">
        <v>0</v>
      </c>
      <c r="H260">
        <v>0.248365</v>
      </c>
      <c r="I260">
        <v>0</v>
      </c>
      <c r="J260">
        <v>36.974499999999999</v>
      </c>
      <c r="K260">
        <v>8.5028199999999998</v>
      </c>
      <c r="L260">
        <v>0</v>
      </c>
      <c r="M260">
        <v>0</v>
      </c>
      <c r="N260">
        <v>0</v>
      </c>
      <c r="O260">
        <v>30.231999999999999</v>
      </c>
      <c r="P260">
        <v>10.6416</v>
      </c>
      <c r="Q260">
        <v>0</v>
      </c>
      <c r="R260">
        <v>0</v>
      </c>
      <c r="S260">
        <v>48.157600000000002</v>
      </c>
      <c r="T260">
        <v>0</v>
      </c>
      <c r="U260">
        <v>0</v>
      </c>
      <c r="V260">
        <v>2.0587</v>
      </c>
      <c r="W260">
        <v>0</v>
      </c>
      <c r="X260">
        <v>0</v>
      </c>
      <c r="Y260">
        <v>0</v>
      </c>
      <c r="Z260">
        <v>50.971499999999999</v>
      </c>
      <c r="AE260">
        <f t="shared" si="4"/>
        <v>236.08708499999997</v>
      </c>
    </row>
    <row r="261" spans="1:31" x14ac:dyDescent="0.25">
      <c r="B261" t="s">
        <v>372</v>
      </c>
      <c r="C261">
        <v>0</v>
      </c>
      <c r="D261">
        <v>0</v>
      </c>
      <c r="E261">
        <v>0</v>
      </c>
      <c r="F261">
        <v>0</v>
      </c>
      <c r="G261">
        <v>0.91500000000000004</v>
      </c>
      <c r="H261">
        <v>0</v>
      </c>
      <c r="I261">
        <v>0</v>
      </c>
      <c r="J261">
        <v>0</v>
      </c>
      <c r="K261">
        <v>1.1950000000000001</v>
      </c>
      <c r="L261">
        <v>0</v>
      </c>
      <c r="M261">
        <v>0</v>
      </c>
      <c r="N261">
        <v>0</v>
      </c>
      <c r="O261">
        <v>7.7160000000000002</v>
      </c>
      <c r="P261">
        <v>3.3069999999999999</v>
      </c>
      <c r="Q261">
        <v>0</v>
      </c>
      <c r="R261">
        <v>0</v>
      </c>
      <c r="S261">
        <v>0</v>
      </c>
      <c r="T261">
        <v>0</v>
      </c>
      <c r="U261">
        <v>0</v>
      </c>
      <c r="V261">
        <v>0</v>
      </c>
      <c r="W261">
        <v>0</v>
      </c>
      <c r="X261">
        <v>0</v>
      </c>
      <c r="Y261">
        <v>0</v>
      </c>
      <c r="Z261">
        <v>0</v>
      </c>
      <c r="AE261">
        <f t="shared" si="4"/>
        <v>13.133000000000001</v>
      </c>
    </row>
    <row r="262" spans="1:31" x14ac:dyDescent="0.25">
      <c r="B262" t="s">
        <v>373</v>
      </c>
      <c r="C262">
        <v>0</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E262">
        <f t="shared" si="4"/>
        <v>0</v>
      </c>
    </row>
    <row r="263" spans="1:31" x14ac:dyDescent="0.25">
      <c r="B263" t="s">
        <v>374</v>
      </c>
      <c r="C263">
        <v>0</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E263">
        <f t="shared" si="4"/>
        <v>0</v>
      </c>
    </row>
    <row r="264" spans="1:31" x14ac:dyDescent="0.25">
      <c r="B264" t="s">
        <v>375</v>
      </c>
      <c r="C264">
        <v>0</v>
      </c>
      <c r="D264">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E264">
        <f t="shared" si="4"/>
        <v>0</v>
      </c>
    </row>
    <row r="265" spans="1:31" x14ac:dyDescent="0.25">
      <c r="A265" t="s">
        <v>376</v>
      </c>
      <c r="B265" t="s">
        <v>377</v>
      </c>
      <c r="C265">
        <v>0</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E265">
        <f t="shared" si="4"/>
        <v>0</v>
      </c>
    </row>
    <row r="266" spans="1:31" x14ac:dyDescent="0.25">
      <c r="B266" t="s">
        <v>378</v>
      </c>
      <c r="C266">
        <v>144.62799999999999</v>
      </c>
      <c r="D266">
        <v>0</v>
      </c>
      <c r="E266">
        <v>0</v>
      </c>
      <c r="F266">
        <v>0</v>
      </c>
      <c r="G266">
        <v>1.13453</v>
      </c>
      <c r="H266">
        <v>0</v>
      </c>
      <c r="I266">
        <v>0</v>
      </c>
      <c r="J266">
        <v>0</v>
      </c>
      <c r="K266">
        <v>4.6338299999999997</v>
      </c>
      <c r="L266">
        <v>0</v>
      </c>
      <c r="M266">
        <v>0</v>
      </c>
      <c r="N266">
        <v>20.3</v>
      </c>
      <c r="O266">
        <v>0</v>
      </c>
      <c r="P266">
        <v>0</v>
      </c>
      <c r="Q266">
        <v>0</v>
      </c>
      <c r="R266">
        <v>0</v>
      </c>
      <c r="S266">
        <v>0</v>
      </c>
      <c r="T266">
        <v>0</v>
      </c>
      <c r="U266">
        <v>0</v>
      </c>
      <c r="V266">
        <v>0</v>
      </c>
      <c r="W266">
        <v>0</v>
      </c>
      <c r="X266">
        <v>0</v>
      </c>
      <c r="Y266">
        <v>0</v>
      </c>
      <c r="Z266">
        <v>0</v>
      </c>
      <c r="AE266">
        <f t="shared" si="4"/>
        <v>170.69636</v>
      </c>
    </row>
    <row r="267" spans="1:31" x14ac:dyDescent="0.25">
      <c r="B267" t="s">
        <v>379</v>
      </c>
      <c r="C267">
        <v>0</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E267">
        <f t="shared" si="4"/>
        <v>0</v>
      </c>
    </row>
    <row r="268" spans="1:31" x14ac:dyDescent="0.25">
      <c r="B268" t="s">
        <v>380</v>
      </c>
      <c r="C268">
        <v>0</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E268">
        <f t="shared" si="4"/>
        <v>0</v>
      </c>
    </row>
    <row r="269" spans="1:31" x14ac:dyDescent="0.25">
      <c r="B269" t="s">
        <v>381</v>
      </c>
      <c r="C269">
        <v>0</v>
      </c>
      <c r="D269">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E269">
        <f t="shared" si="4"/>
        <v>0</v>
      </c>
    </row>
    <row r="270" spans="1:31" x14ac:dyDescent="0.25">
      <c r="A270" t="s">
        <v>382</v>
      </c>
      <c r="B270" t="s">
        <v>383</v>
      </c>
      <c r="C270">
        <v>0</v>
      </c>
      <c r="D270">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E270">
        <f t="shared" si="4"/>
        <v>0</v>
      </c>
    </row>
    <row r="271" spans="1:31" x14ac:dyDescent="0.25">
      <c r="B271" t="s">
        <v>384</v>
      </c>
      <c r="C271">
        <v>0</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E271">
        <f t="shared" si="4"/>
        <v>0</v>
      </c>
    </row>
    <row r="272" spans="1:31" x14ac:dyDescent="0.25">
      <c r="A272" t="s">
        <v>385</v>
      </c>
      <c r="B272" t="s">
        <v>386</v>
      </c>
      <c r="C272">
        <v>0</v>
      </c>
      <c r="D272">
        <v>0</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E272">
        <f t="shared" si="4"/>
        <v>0</v>
      </c>
    </row>
    <row r="273" spans="1:31" x14ac:dyDescent="0.25">
      <c r="A273" t="s">
        <v>387</v>
      </c>
      <c r="B273" t="s">
        <v>388</v>
      </c>
      <c r="C273">
        <v>0</v>
      </c>
      <c r="D273">
        <v>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E273">
        <f t="shared" si="4"/>
        <v>0</v>
      </c>
    </row>
    <row r="274" spans="1:31" x14ac:dyDescent="0.25">
      <c r="A274" t="s">
        <v>389</v>
      </c>
      <c r="B274" t="s">
        <v>390</v>
      </c>
      <c r="C274">
        <v>0</v>
      </c>
      <c r="D274">
        <v>0</v>
      </c>
      <c r="E274">
        <v>0</v>
      </c>
      <c r="F274">
        <v>0</v>
      </c>
      <c r="G274">
        <v>0</v>
      </c>
      <c r="H274">
        <v>0</v>
      </c>
      <c r="I274">
        <v>0</v>
      </c>
      <c r="J274">
        <v>0</v>
      </c>
      <c r="K274">
        <v>0.13369900000000001</v>
      </c>
      <c r="L274">
        <v>0</v>
      </c>
      <c r="M274">
        <v>0</v>
      </c>
      <c r="N274">
        <v>0.59</v>
      </c>
      <c r="O274">
        <v>0</v>
      </c>
      <c r="P274">
        <v>3.5831400000000002</v>
      </c>
      <c r="Q274">
        <v>0</v>
      </c>
      <c r="R274">
        <v>0</v>
      </c>
      <c r="S274">
        <v>0</v>
      </c>
      <c r="T274">
        <v>0</v>
      </c>
      <c r="U274">
        <v>0</v>
      </c>
      <c r="V274">
        <v>0</v>
      </c>
      <c r="W274">
        <v>0</v>
      </c>
      <c r="X274">
        <v>0</v>
      </c>
      <c r="Y274">
        <v>0</v>
      </c>
      <c r="Z274">
        <v>0</v>
      </c>
      <c r="AE274">
        <f t="shared" si="4"/>
        <v>4.3068390000000001</v>
      </c>
    </row>
    <row r="275" spans="1:31" x14ac:dyDescent="0.25">
      <c r="B275" t="s">
        <v>391</v>
      </c>
      <c r="C275">
        <v>0</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E275">
        <f t="shared" si="4"/>
        <v>0</v>
      </c>
    </row>
    <row r="276" spans="1:31" x14ac:dyDescent="0.25">
      <c r="B276" t="s">
        <v>392</v>
      </c>
      <c r="C276">
        <v>0</v>
      </c>
      <c r="D276">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E276">
        <f t="shared" si="4"/>
        <v>0</v>
      </c>
    </row>
    <row r="277" spans="1:31" x14ac:dyDescent="0.25">
      <c r="B277" t="s">
        <v>393</v>
      </c>
      <c r="C277">
        <v>0</v>
      </c>
      <c r="D277">
        <v>0</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E277">
        <f t="shared" si="4"/>
        <v>0</v>
      </c>
    </row>
    <row r="278" spans="1:31" x14ac:dyDescent="0.25">
      <c r="A278" t="s">
        <v>394</v>
      </c>
      <c r="B278" t="s">
        <v>395</v>
      </c>
      <c r="C278">
        <v>0</v>
      </c>
      <c r="D278">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E278">
        <f t="shared" si="4"/>
        <v>0</v>
      </c>
    </row>
    <row r="279" spans="1:31" x14ac:dyDescent="0.25">
      <c r="B279" t="s">
        <v>396</v>
      </c>
      <c r="C279">
        <v>0</v>
      </c>
      <c r="D279">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E279">
        <f t="shared" si="4"/>
        <v>0</v>
      </c>
    </row>
    <row r="280" spans="1:31" x14ac:dyDescent="0.25">
      <c r="A280" t="s">
        <v>397</v>
      </c>
      <c r="B280" t="s">
        <v>398</v>
      </c>
      <c r="C280">
        <v>25.369800000000001</v>
      </c>
      <c r="D280">
        <v>0</v>
      </c>
      <c r="E280">
        <v>0</v>
      </c>
      <c r="F280">
        <v>0</v>
      </c>
      <c r="G280">
        <v>0</v>
      </c>
      <c r="H280">
        <v>0</v>
      </c>
      <c r="I280">
        <v>0</v>
      </c>
      <c r="J280">
        <v>10.1716</v>
      </c>
      <c r="K280">
        <v>3.0031500000000002</v>
      </c>
      <c r="L280">
        <v>0</v>
      </c>
      <c r="M280">
        <v>92.4345</v>
      </c>
      <c r="N280">
        <v>16.399999999999999</v>
      </c>
      <c r="O280">
        <v>0</v>
      </c>
      <c r="P280">
        <v>0</v>
      </c>
      <c r="Q280">
        <v>0</v>
      </c>
      <c r="R280">
        <v>0</v>
      </c>
      <c r="S280">
        <v>0.40408100000000002</v>
      </c>
      <c r="T280">
        <v>0</v>
      </c>
      <c r="U280">
        <v>0</v>
      </c>
      <c r="V280">
        <v>0</v>
      </c>
      <c r="W280">
        <v>0</v>
      </c>
      <c r="X280">
        <v>0</v>
      </c>
      <c r="Y280">
        <v>0</v>
      </c>
      <c r="Z280">
        <v>1.08073</v>
      </c>
      <c r="AE280">
        <f t="shared" si="4"/>
        <v>148.86386099999999</v>
      </c>
    </row>
    <row r="281" spans="1:31" x14ac:dyDescent="0.25">
      <c r="A281" t="s">
        <v>399</v>
      </c>
      <c r="B281" t="s">
        <v>400</v>
      </c>
      <c r="C281">
        <v>0</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E281">
        <f t="shared" si="4"/>
        <v>0</v>
      </c>
    </row>
    <row r="282" spans="1:31" x14ac:dyDescent="0.25">
      <c r="B282" t="s">
        <v>401</v>
      </c>
      <c r="C282">
        <v>0</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E282">
        <f t="shared" si="4"/>
        <v>0</v>
      </c>
    </row>
    <row r="283" spans="1:31" x14ac:dyDescent="0.25">
      <c r="B283" t="s">
        <v>402</v>
      </c>
      <c r="C283">
        <v>147.55199999999999</v>
      </c>
      <c r="D283">
        <v>0</v>
      </c>
      <c r="E283">
        <v>0</v>
      </c>
      <c r="F283">
        <v>0</v>
      </c>
      <c r="G283">
        <v>0.56128500000000003</v>
      </c>
      <c r="H283">
        <v>0</v>
      </c>
      <c r="I283">
        <v>6.7048100000000002</v>
      </c>
      <c r="J283">
        <v>0</v>
      </c>
      <c r="K283">
        <v>7.5355699999999999</v>
      </c>
      <c r="L283">
        <v>0</v>
      </c>
      <c r="M283">
        <v>0</v>
      </c>
      <c r="N283">
        <v>49.45</v>
      </c>
      <c r="O283">
        <v>0</v>
      </c>
      <c r="P283">
        <v>0</v>
      </c>
      <c r="Q283">
        <v>0</v>
      </c>
      <c r="R283">
        <v>0</v>
      </c>
      <c r="S283">
        <v>0</v>
      </c>
      <c r="T283">
        <v>0</v>
      </c>
      <c r="U283">
        <v>0</v>
      </c>
      <c r="V283">
        <v>0</v>
      </c>
      <c r="W283">
        <v>0</v>
      </c>
      <c r="X283">
        <v>0</v>
      </c>
      <c r="Y283">
        <v>0</v>
      </c>
      <c r="Z283">
        <v>4.9549899999999996</v>
      </c>
      <c r="AE283">
        <f t="shared" si="4"/>
        <v>216.75865500000003</v>
      </c>
    </row>
    <row r="284" spans="1:31" x14ac:dyDescent="0.25">
      <c r="B284" t="s">
        <v>403</v>
      </c>
      <c r="C284">
        <v>0</v>
      </c>
      <c r="D284">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E284">
        <f t="shared" si="4"/>
        <v>0</v>
      </c>
    </row>
    <row r="285" spans="1:31" x14ac:dyDescent="0.25">
      <c r="B285" t="s">
        <v>404</v>
      </c>
      <c r="C285">
        <v>0</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E285">
        <f t="shared" si="4"/>
        <v>0</v>
      </c>
    </row>
    <row r="286" spans="1:31" x14ac:dyDescent="0.25">
      <c r="A286" t="s">
        <v>405</v>
      </c>
      <c r="B286" t="s">
        <v>406</v>
      </c>
      <c r="C286">
        <v>0</v>
      </c>
      <c r="D286">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E286">
        <f t="shared" si="4"/>
        <v>0</v>
      </c>
    </row>
    <row r="287" spans="1:31" x14ac:dyDescent="0.25">
      <c r="B287" t="s">
        <v>407</v>
      </c>
      <c r="C287">
        <v>0</v>
      </c>
      <c r="D287">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E287">
        <f t="shared" si="4"/>
        <v>0</v>
      </c>
    </row>
    <row r="288" spans="1:31" x14ac:dyDescent="0.25">
      <c r="B288" t="s">
        <v>408</v>
      </c>
      <c r="C288">
        <v>0</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E288">
        <f t="shared" si="4"/>
        <v>0</v>
      </c>
    </row>
    <row r="289" spans="1:31" x14ac:dyDescent="0.25">
      <c r="B289" t="s">
        <v>409</v>
      </c>
      <c r="C289">
        <v>0</v>
      </c>
      <c r="D289">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E289">
        <f t="shared" si="4"/>
        <v>0</v>
      </c>
    </row>
    <row r="290" spans="1:31" x14ac:dyDescent="0.25">
      <c r="A290" t="s">
        <v>410</v>
      </c>
      <c r="B290" t="s">
        <v>411</v>
      </c>
      <c r="C290">
        <v>0</v>
      </c>
      <c r="D290">
        <v>0</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E290">
        <f t="shared" si="4"/>
        <v>0</v>
      </c>
    </row>
    <row r="291" spans="1:31" x14ac:dyDescent="0.25">
      <c r="B291" t="s">
        <v>412</v>
      </c>
      <c r="C291">
        <v>0</v>
      </c>
      <c r="D291">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E291">
        <f t="shared" si="4"/>
        <v>0</v>
      </c>
    </row>
    <row r="292" spans="1:31" x14ac:dyDescent="0.25">
      <c r="A292" t="s">
        <v>413</v>
      </c>
      <c r="B292" t="s">
        <v>414</v>
      </c>
      <c r="C292">
        <v>0</v>
      </c>
      <c r="D292">
        <v>0</v>
      </c>
      <c r="E292">
        <v>93.434899999999999</v>
      </c>
      <c r="F292">
        <v>0</v>
      </c>
      <c r="G292">
        <v>1.8591</v>
      </c>
      <c r="H292">
        <v>0</v>
      </c>
      <c r="I292">
        <v>0</v>
      </c>
      <c r="J292">
        <v>123.53700000000001</v>
      </c>
      <c r="K292">
        <v>26.241900000000001</v>
      </c>
      <c r="L292">
        <v>0</v>
      </c>
      <c r="M292">
        <v>355.34300000000002</v>
      </c>
      <c r="N292">
        <v>371.15</v>
      </c>
      <c r="O292">
        <v>157.55500000000001</v>
      </c>
      <c r="P292">
        <v>63.822000000000003</v>
      </c>
      <c r="Q292">
        <v>0</v>
      </c>
      <c r="R292">
        <v>0</v>
      </c>
      <c r="S292">
        <v>30.7834</v>
      </c>
      <c r="T292">
        <v>2.5510100000000001E-2</v>
      </c>
      <c r="U292">
        <v>0</v>
      </c>
      <c r="V292">
        <v>0</v>
      </c>
      <c r="W292">
        <v>0</v>
      </c>
      <c r="X292">
        <v>0</v>
      </c>
      <c r="Y292">
        <v>0</v>
      </c>
      <c r="Z292">
        <v>0</v>
      </c>
      <c r="AE292">
        <f t="shared" si="4"/>
        <v>1223.7518101000001</v>
      </c>
    </row>
    <row r="293" spans="1:31" x14ac:dyDescent="0.25">
      <c r="A293" t="s">
        <v>415</v>
      </c>
      <c r="B293" t="s">
        <v>416</v>
      </c>
      <c r="C293">
        <v>0</v>
      </c>
      <c r="D293">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E293">
        <f t="shared" si="4"/>
        <v>0</v>
      </c>
    </row>
    <row r="294" spans="1:31" x14ac:dyDescent="0.25">
      <c r="B294" t="s">
        <v>417</v>
      </c>
      <c r="C294">
        <v>0</v>
      </c>
      <c r="D294">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E294">
        <f t="shared" si="4"/>
        <v>0</v>
      </c>
    </row>
    <row r="295" spans="1:31" x14ac:dyDescent="0.25">
      <c r="B295" t="s">
        <v>418</v>
      </c>
      <c r="C295">
        <v>0</v>
      </c>
      <c r="D295">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E295">
        <f t="shared" si="4"/>
        <v>0</v>
      </c>
    </row>
    <row r="296" spans="1:31" x14ac:dyDescent="0.25">
      <c r="B296" t="s">
        <v>419</v>
      </c>
      <c r="C296">
        <v>0</v>
      </c>
      <c r="D296">
        <v>0</v>
      </c>
      <c r="E296">
        <v>0</v>
      </c>
      <c r="F296">
        <v>0</v>
      </c>
      <c r="G296">
        <v>0.16424800000000001</v>
      </c>
      <c r="H296">
        <v>0</v>
      </c>
      <c r="I296">
        <v>0</v>
      </c>
      <c r="J296">
        <v>0</v>
      </c>
      <c r="K296">
        <v>3.1659299999999999</v>
      </c>
      <c r="L296">
        <v>0</v>
      </c>
      <c r="M296">
        <v>0</v>
      </c>
      <c r="N296">
        <v>20.751000000000001</v>
      </c>
      <c r="O296">
        <v>0</v>
      </c>
      <c r="P296">
        <v>0</v>
      </c>
      <c r="Q296">
        <v>0</v>
      </c>
      <c r="R296">
        <v>0</v>
      </c>
      <c r="S296">
        <v>0</v>
      </c>
      <c r="T296">
        <v>0</v>
      </c>
      <c r="U296">
        <v>0</v>
      </c>
      <c r="V296">
        <v>0</v>
      </c>
      <c r="W296">
        <v>0</v>
      </c>
      <c r="X296">
        <v>0</v>
      </c>
      <c r="Y296">
        <v>0</v>
      </c>
      <c r="Z296">
        <v>98.924899999999994</v>
      </c>
      <c r="AE296">
        <f t="shared" si="4"/>
        <v>123.006078</v>
      </c>
    </row>
    <row r="297" spans="1:31" x14ac:dyDescent="0.25">
      <c r="A297" t="s">
        <v>420</v>
      </c>
      <c r="B297" t="s">
        <v>421</v>
      </c>
      <c r="C297">
        <v>0</v>
      </c>
      <c r="D297">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E297">
        <f t="shared" si="4"/>
        <v>0</v>
      </c>
    </row>
    <row r="298" spans="1:31" x14ac:dyDescent="0.25">
      <c r="A298" t="s">
        <v>422</v>
      </c>
      <c r="B298" t="s">
        <v>423</v>
      </c>
      <c r="C298">
        <v>121.023</v>
      </c>
      <c r="D298">
        <v>0</v>
      </c>
      <c r="E298">
        <v>0</v>
      </c>
      <c r="F298">
        <v>0</v>
      </c>
      <c r="G298">
        <v>0</v>
      </c>
      <c r="H298">
        <v>0</v>
      </c>
      <c r="I298">
        <v>0</v>
      </c>
      <c r="J298">
        <v>0</v>
      </c>
      <c r="K298">
        <v>3.5924800000000001</v>
      </c>
      <c r="L298">
        <v>0</v>
      </c>
      <c r="M298">
        <v>6.8678600000000003</v>
      </c>
      <c r="N298">
        <v>21.419</v>
      </c>
      <c r="O298">
        <v>0</v>
      </c>
      <c r="P298">
        <v>0</v>
      </c>
      <c r="Q298">
        <v>0</v>
      </c>
      <c r="R298">
        <v>0</v>
      </c>
      <c r="S298">
        <v>0.105765</v>
      </c>
      <c r="T298">
        <v>0</v>
      </c>
      <c r="U298">
        <v>0</v>
      </c>
      <c r="V298">
        <v>0</v>
      </c>
      <c r="W298">
        <v>0</v>
      </c>
      <c r="X298">
        <v>0</v>
      </c>
      <c r="Y298">
        <v>0</v>
      </c>
      <c r="Z298">
        <v>0</v>
      </c>
      <c r="AE298">
        <f t="shared" si="4"/>
        <v>153.008105</v>
      </c>
    </row>
    <row r="299" spans="1:31" x14ac:dyDescent="0.25">
      <c r="B299" t="s">
        <v>424</v>
      </c>
      <c r="C299">
        <v>0</v>
      </c>
      <c r="D299">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E299">
        <f t="shared" si="4"/>
        <v>0</v>
      </c>
    </row>
    <row r="300" spans="1:31" x14ac:dyDescent="0.25">
      <c r="A300" t="s">
        <v>425</v>
      </c>
      <c r="B300" t="s">
        <v>426</v>
      </c>
      <c r="C300">
        <v>0</v>
      </c>
      <c r="D300">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E300">
        <f t="shared" si="4"/>
        <v>0</v>
      </c>
    </row>
    <row r="301" spans="1:31" x14ac:dyDescent="0.25">
      <c r="B301" t="s">
        <v>427</v>
      </c>
      <c r="C301">
        <v>0</v>
      </c>
      <c r="D301">
        <v>0</v>
      </c>
      <c r="E301">
        <v>0</v>
      </c>
      <c r="F301">
        <v>0</v>
      </c>
      <c r="G301">
        <v>0.115413</v>
      </c>
      <c r="H301">
        <v>0</v>
      </c>
      <c r="I301">
        <v>0</v>
      </c>
      <c r="J301">
        <v>2.6905000000000001</v>
      </c>
      <c r="K301">
        <v>1.73291</v>
      </c>
      <c r="L301">
        <v>0</v>
      </c>
      <c r="M301">
        <v>91.153899999999993</v>
      </c>
      <c r="N301">
        <v>0</v>
      </c>
      <c r="O301">
        <v>0</v>
      </c>
      <c r="P301">
        <v>0.391459</v>
      </c>
      <c r="Q301">
        <v>0</v>
      </c>
      <c r="R301">
        <v>0</v>
      </c>
      <c r="S301">
        <v>0</v>
      </c>
      <c r="T301">
        <v>0</v>
      </c>
      <c r="U301">
        <v>0</v>
      </c>
      <c r="V301">
        <v>0</v>
      </c>
      <c r="W301">
        <v>0</v>
      </c>
      <c r="X301">
        <v>0.271561</v>
      </c>
      <c r="Y301">
        <v>0</v>
      </c>
      <c r="Z301">
        <v>9.9418099999999995E-2</v>
      </c>
      <c r="AE301">
        <f t="shared" si="4"/>
        <v>96.455161099999998</v>
      </c>
    </row>
    <row r="302" spans="1:31" x14ac:dyDescent="0.25">
      <c r="B302" t="s">
        <v>428</v>
      </c>
      <c r="C302">
        <v>0</v>
      </c>
      <c r="D302">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E302">
        <f t="shared" si="4"/>
        <v>0</v>
      </c>
    </row>
    <row r="303" spans="1:31" x14ac:dyDescent="0.25">
      <c r="B303" t="s">
        <v>429</v>
      </c>
      <c r="C303">
        <v>304.76100000000002</v>
      </c>
      <c r="D303">
        <v>0</v>
      </c>
      <c r="E303">
        <v>12.0975</v>
      </c>
      <c r="F303">
        <v>0</v>
      </c>
      <c r="G303">
        <v>6.4480199999999996</v>
      </c>
      <c r="H303">
        <v>0</v>
      </c>
      <c r="I303">
        <v>20.791599999999999</v>
      </c>
      <c r="J303">
        <v>26.111499999999999</v>
      </c>
      <c r="K303">
        <v>36.226700000000001</v>
      </c>
      <c r="L303">
        <v>0</v>
      </c>
      <c r="M303">
        <v>170.982</v>
      </c>
      <c r="N303">
        <v>258.39999999999998</v>
      </c>
      <c r="O303">
        <v>0</v>
      </c>
      <c r="P303">
        <v>6.8273100000000003E-2</v>
      </c>
      <c r="Q303">
        <v>84.015600000000006</v>
      </c>
      <c r="R303">
        <v>0</v>
      </c>
      <c r="S303">
        <v>0</v>
      </c>
      <c r="T303">
        <v>0</v>
      </c>
      <c r="U303">
        <v>0</v>
      </c>
      <c r="V303">
        <v>0</v>
      </c>
      <c r="W303">
        <v>0</v>
      </c>
      <c r="X303">
        <v>60.861400000000003</v>
      </c>
      <c r="Y303">
        <v>0</v>
      </c>
      <c r="Z303">
        <v>26.5307</v>
      </c>
      <c r="AE303">
        <f t="shared" si="4"/>
        <v>1007.2942931</v>
      </c>
    </row>
    <row r="304" spans="1:31" x14ac:dyDescent="0.25">
      <c r="B304" t="s">
        <v>430</v>
      </c>
      <c r="C304">
        <v>0</v>
      </c>
      <c r="D304">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E304">
        <f t="shared" si="4"/>
        <v>0</v>
      </c>
    </row>
    <row r="305" spans="1:31" x14ac:dyDescent="0.25">
      <c r="B305" t="s">
        <v>431</v>
      </c>
      <c r="C305">
        <v>0</v>
      </c>
      <c r="D305">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E305">
        <f t="shared" si="4"/>
        <v>0</v>
      </c>
    </row>
    <row r="306" spans="1:31" x14ac:dyDescent="0.25">
      <c r="A306" t="s">
        <v>432</v>
      </c>
      <c r="B306" t="s">
        <v>433</v>
      </c>
      <c r="C306">
        <v>0</v>
      </c>
      <c r="D306">
        <v>0</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E306">
        <f t="shared" si="4"/>
        <v>0</v>
      </c>
    </row>
    <row r="307" spans="1:31" x14ac:dyDescent="0.25">
      <c r="B307" t="s">
        <v>434</v>
      </c>
      <c r="C307">
        <v>0</v>
      </c>
      <c r="D307">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E307">
        <f t="shared" si="4"/>
        <v>0</v>
      </c>
    </row>
    <row r="308" spans="1:31" x14ac:dyDescent="0.25">
      <c r="B308" t="s">
        <v>435</v>
      </c>
      <c r="C308">
        <v>0</v>
      </c>
      <c r="D308">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E308">
        <f t="shared" si="4"/>
        <v>0</v>
      </c>
    </row>
    <row r="309" spans="1:31" x14ac:dyDescent="0.25">
      <c r="A309" t="s">
        <v>436</v>
      </c>
      <c r="B309" t="s">
        <v>437</v>
      </c>
      <c r="C309">
        <v>21.8765</v>
      </c>
      <c r="D309">
        <v>0</v>
      </c>
      <c r="E309">
        <v>0</v>
      </c>
      <c r="F309">
        <v>0</v>
      </c>
      <c r="G309">
        <v>0</v>
      </c>
      <c r="H309">
        <v>0</v>
      </c>
      <c r="I309">
        <v>0</v>
      </c>
      <c r="J309">
        <v>1.62866</v>
      </c>
      <c r="K309">
        <v>1.4436500000000001</v>
      </c>
      <c r="L309">
        <v>0</v>
      </c>
      <c r="M309">
        <v>9.1797000000000004</v>
      </c>
      <c r="N309">
        <v>0</v>
      </c>
      <c r="O309">
        <v>0</v>
      </c>
      <c r="P309">
        <v>0</v>
      </c>
      <c r="Q309">
        <v>0</v>
      </c>
      <c r="R309">
        <v>0</v>
      </c>
      <c r="S309">
        <v>0</v>
      </c>
      <c r="T309">
        <v>0</v>
      </c>
      <c r="U309">
        <v>0</v>
      </c>
      <c r="V309">
        <v>0</v>
      </c>
      <c r="W309">
        <v>0</v>
      </c>
      <c r="X309">
        <v>0</v>
      </c>
      <c r="Y309">
        <v>17.915199999999999</v>
      </c>
      <c r="Z309">
        <v>0</v>
      </c>
      <c r="AE309">
        <f t="shared" si="4"/>
        <v>52.043710000000004</v>
      </c>
    </row>
    <row r="310" spans="1:31" x14ac:dyDescent="0.25">
      <c r="A310" t="s">
        <v>438</v>
      </c>
      <c r="B310" t="s">
        <v>439</v>
      </c>
      <c r="C310">
        <v>0</v>
      </c>
      <c r="D310">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E310">
        <f t="shared" si="4"/>
        <v>0</v>
      </c>
    </row>
    <row r="311" spans="1:31" x14ac:dyDescent="0.25">
      <c r="B311" t="s">
        <v>440</v>
      </c>
      <c r="C311">
        <v>0</v>
      </c>
      <c r="D311">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E311">
        <f t="shared" si="4"/>
        <v>0</v>
      </c>
    </row>
    <row r="312" spans="1:31" x14ac:dyDescent="0.25">
      <c r="A312" t="s">
        <v>441</v>
      </c>
      <c r="B312" t="s">
        <v>442</v>
      </c>
      <c r="C312">
        <v>0</v>
      </c>
      <c r="D312">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E312">
        <f t="shared" si="4"/>
        <v>0</v>
      </c>
    </row>
    <row r="313" spans="1:31" x14ac:dyDescent="0.25">
      <c r="A313" t="s">
        <v>443</v>
      </c>
      <c r="B313" t="s">
        <v>444</v>
      </c>
      <c r="C313">
        <v>0</v>
      </c>
      <c r="D313">
        <v>0</v>
      </c>
      <c r="E313">
        <v>1.5446500000000001</v>
      </c>
      <c r="F313">
        <v>0</v>
      </c>
      <c r="G313">
        <v>0</v>
      </c>
      <c r="H313">
        <v>0</v>
      </c>
      <c r="I313">
        <v>0</v>
      </c>
      <c r="J313">
        <v>66.420100000000005</v>
      </c>
      <c r="K313">
        <v>0.11584899999999999</v>
      </c>
      <c r="L313">
        <v>0</v>
      </c>
      <c r="M313">
        <v>0</v>
      </c>
      <c r="N313">
        <v>15.5</v>
      </c>
      <c r="O313">
        <v>1.5446500000000001</v>
      </c>
      <c r="P313">
        <v>7.8777299999999997</v>
      </c>
      <c r="Q313">
        <v>0</v>
      </c>
      <c r="R313">
        <v>0</v>
      </c>
      <c r="S313">
        <v>0</v>
      </c>
      <c r="T313">
        <v>0</v>
      </c>
      <c r="U313">
        <v>0</v>
      </c>
      <c r="V313">
        <v>0</v>
      </c>
      <c r="W313">
        <v>0</v>
      </c>
      <c r="X313">
        <v>0</v>
      </c>
      <c r="Y313">
        <v>0</v>
      </c>
      <c r="Z313">
        <v>0</v>
      </c>
      <c r="AE313">
        <f t="shared" si="4"/>
        <v>93.002979000000011</v>
      </c>
    </row>
    <row r="314" spans="1:31" x14ac:dyDescent="0.25">
      <c r="A314" t="s">
        <v>445</v>
      </c>
      <c r="B314" t="s">
        <v>446</v>
      </c>
      <c r="C314">
        <v>0</v>
      </c>
      <c r="D314">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E314">
        <f t="shared" si="4"/>
        <v>0</v>
      </c>
    </row>
    <row r="315" spans="1:31" x14ac:dyDescent="0.25">
      <c r="A315" t="s">
        <v>447</v>
      </c>
      <c r="B315" t="s">
        <v>448</v>
      </c>
      <c r="C315">
        <v>0</v>
      </c>
      <c r="D315">
        <v>0</v>
      </c>
      <c r="E315">
        <v>0</v>
      </c>
      <c r="F315">
        <v>0</v>
      </c>
      <c r="G315">
        <v>0</v>
      </c>
      <c r="H315">
        <v>0</v>
      </c>
      <c r="I315">
        <v>0</v>
      </c>
      <c r="J315">
        <v>94.823099999999997</v>
      </c>
      <c r="K315">
        <v>2.5996700000000001</v>
      </c>
      <c r="L315">
        <v>0</v>
      </c>
      <c r="M315">
        <v>0</v>
      </c>
      <c r="N315">
        <v>24.8</v>
      </c>
      <c r="O315">
        <v>0</v>
      </c>
      <c r="P315">
        <v>0</v>
      </c>
      <c r="Q315">
        <v>0</v>
      </c>
      <c r="R315">
        <v>0</v>
      </c>
      <c r="S315">
        <v>0</v>
      </c>
      <c r="T315">
        <v>0</v>
      </c>
      <c r="U315">
        <v>0</v>
      </c>
      <c r="V315">
        <v>0</v>
      </c>
      <c r="W315">
        <v>0</v>
      </c>
      <c r="X315">
        <v>0</v>
      </c>
      <c r="Y315">
        <v>0</v>
      </c>
      <c r="Z315">
        <v>0</v>
      </c>
      <c r="AE315">
        <f t="shared" si="4"/>
        <v>122.22277</v>
      </c>
    </row>
    <row r="316" spans="1:31" x14ac:dyDescent="0.25">
      <c r="A316" t="s">
        <v>449</v>
      </c>
      <c r="B316" t="s">
        <v>450</v>
      </c>
      <c r="C316">
        <v>0</v>
      </c>
      <c r="D316">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E316">
        <f t="shared" si="4"/>
        <v>0</v>
      </c>
    </row>
    <row r="317" spans="1:31" x14ac:dyDescent="0.25">
      <c r="B317" t="s">
        <v>451</v>
      </c>
      <c r="C317">
        <v>0</v>
      </c>
      <c r="D317">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E317">
        <f t="shared" si="4"/>
        <v>0</v>
      </c>
    </row>
    <row r="318" spans="1:31" x14ac:dyDescent="0.25">
      <c r="B318" t="s">
        <v>452</v>
      </c>
      <c r="C318">
        <v>151.25299999999999</v>
      </c>
      <c r="D318">
        <v>0</v>
      </c>
      <c r="E318">
        <v>0</v>
      </c>
      <c r="F318">
        <v>0</v>
      </c>
      <c r="G318">
        <v>0</v>
      </c>
      <c r="H318">
        <v>0</v>
      </c>
      <c r="I318">
        <v>0</v>
      </c>
      <c r="J318">
        <v>0</v>
      </c>
      <c r="K318">
        <v>6.5981800000000002</v>
      </c>
      <c r="L318">
        <v>0</v>
      </c>
      <c r="M318">
        <v>7.4928499999999998</v>
      </c>
      <c r="N318">
        <v>32.6</v>
      </c>
      <c r="O318">
        <v>0</v>
      </c>
      <c r="P318">
        <v>0</v>
      </c>
      <c r="Q318">
        <v>0</v>
      </c>
      <c r="R318">
        <v>0</v>
      </c>
      <c r="S318">
        <v>0</v>
      </c>
      <c r="T318">
        <v>0</v>
      </c>
      <c r="U318">
        <v>0</v>
      </c>
      <c r="V318">
        <v>0</v>
      </c>
      <c r="W318">
        <v>0</v>
      </c>
      <c r="X318">
        <v>0</v>
      </c>
      <c r="Y318">
        <v>1.01799</v>
      </c>
      <c r="Z318">
        <v>0</v>
      </c>
      <c r="AE318">
        <f t="shared" si="4"/>
        <v>198.96202</v>
      </c>
    </row>
    <row r="319" spans="1:31" x14ac:dyDescent="0.25">
      <c r="A319" t="s">
        <v>453</v>
      </c>
      <c r="B319" t="s">
        <v>454</v>
      </c>
      <c r="C319">
        <v>0</v>
      </c>
      <c r="D319">
        <v>0</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E319">
        <f t="shared" si="4"/>
        <v>0</v>
      </c>
    </row>
    <row r="320" spans="1:31" x14ac:dyDescent="0.25">
      <c r="B320" t="s">
        <v>455</v>
      </c>
      <c r="C320">
        <v>0</v>
      </c>
      <c r="D320">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E320">
        <f t="shared" si="4"/>
        <v>0</v>
      </c>
    </row>
    <row r="321" spans="1:31" x14ac:dyDescent="0.25">
      <c r="B321" t="s">
        <v>456</v>
      </c>
      <c r="C321">
        <v>0</v>
      </c>
      <c r="D321">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E321">
        <f t="shared" si="4"/>
        <v>0</v>
      </c>
    </row>
    <row r="322" spans="1:31" x14ac:dyDescent="0.25">
      <c r="A322" t="s">
        <v>457</v>
      </c>
      <c r="B322" t="s">
        <v>458</v>
      </c>
      <c r="C322">
        <v>0</v>
      </c>
      <c r="D322">
        <v>0</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E322">
        <f t="shared" si="4"/>
        <v>0</v>
      </c>
    </row>
    <row r="323" spans="1:31" x14ac:dyDescent="0.25">
      <c r="B323" t="s">
        <v>459</v>
      </c>
      <c r="C323">
        <v>0</v>
      </c>
      <c r="D323">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E323">
        <f t="shared" ref="AE323:AE386" si="5">SUM(C323:Z323)</f>
        <v>0</v>
      </c>
    </row>
    <row r="324" spans="1:31" x14ac:dyDescent="0.25">
      <c r="B324" t="s">
        <v>460</v>
      </c>
      <c r="C324">
        <v>0</v>
      </c>
      <c r="D324">
        <v>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E324">
        <f t="shared" si="5"/>
        <v>0</v>
      </c>
    </row>
    <row r="325" spans="1:31" x14ac:dyDescent="0.25">
      <c r="B325" t="s">
        <v>461</v>
      </c>
      <c r="C325">
        <v>224.35599999999999</v>
      </c>
      <c r="D325">
        <v>0</v>
      </c>
      <c r="E325">
        <v>86.719499999999996</v>
      </c>
      <c r="F325">
        <v>0</v>
      </c>
      <c r="G325">
        <v>6.44611</v>
      </c>
      <c r="H325">
        <v>0</v>
      </c>
      <c r="I325">
        <v>0</v>
      </c>
      <c r="J325">
        <v>63.490099999999998</v>
      </c>
      <c r="K325">
        <v>21.697399999999998</v>
      </c>
      <c r="L325">
        <v>0</v>
      </c>
      <c r="M325">
        <v>5.2604600000000001</v>
      </c>
      <c r="N325">
        <v>194.4</v>
      </c>
      <c r="O325">
        <v>37.969099999999997</v>
      </c>
      <c r="P325">
        <v>33.3857</v>
      </c>
      <c r="Q325">
        <v>0</v>
      </c>
      <c r="R325">
        <v>0</v>
      </c>
      <c r="S325">
        <v>21.985499999999998</v>
      </c>
      <c r="T325">
        <v>0.31250299999999998</v>
      </c>
      <c r="U325">
        <v>0</v>
      </c>
      <c r="V325">
        <v>0</v>
      </c>
      <c r="W325">
        <v>0</v>
      </c>
      <c r="X325">
        <v>0</v>
      </c>
      <c r="Y325">
        <v>0</v>
      </c>
      <c r="Z325">
        <v>34.114899999999999</v>
      </c>
      <c r="AE325">
        <f t="shared" si="5"/>
        <v>730.13727300000005</v>
      </c>
    </row>
    <row r="326" spans="1:31" x14ac:dyDescent="0.25">
      <c r="A326" t="s">
        <v>462</v>
      </c>
      <c r="B326" t="s">
        <v>463</v>
      </c>
      <c r="C326">
        <v>0</v>
      </c>
      <c r="D326">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E326">
        <f t="shared" si="5"/>
        <v>0</v>
      </c>
    </row>
    <row r="327" spans="1:31" x14ac:dyDescent="0.25">
      <c r="B327" t="s">
        <v>464</v>
      </c>
      <c r="C327">
        <v>0</v>
      </c>
      <c r="D327">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E327">
        <f t="shared" si="5"/>
        <v>0</v>
      </c>
    </row>
    <row r="328" spans="1:31" x14ac:dyDescent="0.25">
      <c r="A328" t="s">
        <v>465</v>
      </c>
      <c r="B328" t="s">
        <v>466</v>
      </c>
      <c r="C328">
        <v>0</v>
      </c>
      <c r="D328">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E328">
        <f t="shared" si="5"/>
        <v>0</v>
      </c>
    </row>
    <row r="329" spans="1:31" x14ac:dyDescent="0.25">
      <c r="A329" t="s">
        <v>467</v>
      </c>
      <c r="B329" t="s">
        <v>468</v>
      </c>
      <c r="C329">
        <v>0</v>
      </c>
      <c r="D329">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E329">
        <f t="shared" si="5"/>
        <v>0</v>
      </c>
    </row>
    <row r="330" spans="1:31" x14ac:dyDescent="0.25">
      <c r="B330" t="s">
        <v>469</v>
      </c>
      <c r="C330">
        <v>0</v>
      </c>
      <c r="D330">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E330">
        <f t="shared" si="5"/>
        <v>0</v>
      </c>
    </row>
    <row r="331" spans="1:31" x14ac:dyDescent="0.25">
      <c r="B331" t="s">
        <v>470</v>
      </c>
      <c r="C331">
        <v>0</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E331">
        <f t="shared" si="5"/>
        <v>0</v>
      </c>
    </row>
    <row r="332" spans="1:31" x14ac:dyDescent="0.25">
      <c r="B332" t="s">
        <v>471</v>
      </c>
      <c r="C332">
        <v>0</v>
      </c>
      <c r="D332">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E332">
        <f t="shared" si="5"/>
        <v>0</v>
      </c>
    </row>
    <row r="333" spans="1:31" x14ac:dyDescent="0.25">
      <c r="A333" t="s">
        <v>472</v>
      </c>
      <c r="B333" t="s">
        <v>11</v>
      </c>
      <c r="C333">
        <v>0</v>
      </c>
      <c r="D333">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E333">
        <f t="shared" si="5"/>
        <v>0</v>
      </c>
    </row>
    <row r="334" spans="1:31" x14ac:dyDescent="0.25">
      <c r="B334" t="s">
        <v>473</v>
      </c>
      <c r="C334">
        <v>0</v>
      </c>
      <c r="D334">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E334">
        <f t="shared" si="5"/>
        <v>0</v>
      </c>
    </row>
    <row r="335" spans="1:31" x14ac:dyDescent="0.25">
      <c r="B335" t="s">
        <v>276</v>
      </c>
      <c r="C335">
        <v>0</v>
      </c>
      <c r="D335">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E335">
        <f t="shared" si="5"/>
        <v>0</v>
      </c>
    </row>
    <row r="336" spans="1:31" x14ac:dyDescent="0.25">
      <c r="A336" t="s">
        <v>474</v>
      </c>
      <c r="B336" t="s">
        <v>475</v>
      </c>
      <c r="C336">
        <v>0</v>
      </c>
      <c r="D336">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E336">
        <f t="shared" si="5"/>
        <v>0</v>
      </c>
    </row>
    <row r="337" spans="1:31" x14ac:dyDescent="0.25">
      <c r="B337" t="s">
        <v>476</v>
      </c>
      <c r="C337">
        <v>0</v>
      </c>
      <c r="D337">
        <v>0</v>
      </c>
      <c r="E337">
        <v>0</v>
      </c>
      <c r="F337">
        <v>0</v>
      </c>
      <c r="G337">
        <v>0</v>
      </c>
      <c r="H337">
        <v>0</v>
      </c>
      <c r="I337">
        <v>0</v>
      </c>
      <c r="J337">
        <v>0</v>
      </c>
      <c r="K337">
        <v>7.5157800000000003</v>
      </c>
      <c r="L337">
        <v>0</v>
      </c>
      <c r="M337">
        <v>244.91900000000001</v>
      </c>
      <c r="N337">
        <v>0</v>
      </c>
      <c r="O337">
        <v>0</v>
      </c>
      <c r="P337">
        <v>2.18323</v>
      </c>
      <c r="Q337">
        <v>0</v>
      </c>
      <c r="R337">
        <v>0</v>
      </c>
      <c r="S337">
        <v>0</v>
      </c>
      <c r="T337">
        <v>0</v>
      </c>
      <c r="U337">
        <v>0</v>
      </c>
      <c r="V337">
        <v>0</v>
      </c>
      <c r="W337">
        <v>0</v>
      </c>
      <c r="X337">
        <v>0</v>
      </c>
      <c r="Y337">
        <v>0</v>
      </c>
      <c r="Z337">
        <v>0</v>
      </c>
      <c r="AE337">
        <f t="shared" si="5"/>
        <v>254.61801000000003</v>
      </c>
    </row>
    <row r="338" spans="1:31" x14ac:dyDescent="0.25">
      <c r="B338" t="s">
        <v>477</v>
      </c>
      <c r="C338">
        <v>0</v>
      </c>
      <c r="D338">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E338">
        <f t="shared" si="5"/>
        <v>0</v>
      </c>
    </row>
    <row r="339" spans="1:31" x14ac:dyDescent="0.25">
      <c r="B339" t="s">
        <v>478</v>
      </c>
      <c r="C339">
        <v>0</v>
      </c>
      <c r="D339">
        <v>0</v>
      </c>
      <c r="E339">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E339">
        <f t="shared" si="5"/>
        <v>0</v>
      </c>
    </row>
    <row r="340" spans="1:31" x14ac:dyDescent="0.25">
      <c r="B340" t="s">
        <v>479</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E340">
        <f t="shared" si="5"/>
        <v>0</v>
      </c>
    </row>
    <row r="341" spans="1:31" x14ac:dyDescent="0.25">
      <c r="B341" t="s">
        <v>480</v>
      </c>
      <c r="C341">
        <v>0</v>
      </c>
      <c r="D341">
        <v>0</v>
      </c>
      <c r="E341">
        <v>20.843399999999999</v>
      </c>
      <c r="F341">
        <v>0</v>
      </c>
      <c r="G341">
        <v>0</v>
      </c>
      <c r="H341">
        <v>0</v>
      </c>
      <c r="I341">
        <v>0</v>
      </c>
      <c r="J341">
        <v>43.426499999999997</v>
      </c>
      <c r="K341">
        <v>1.5947499999999999</v>
      </c>
      <c r="L341">
        <v>0</v>
      </c>
      <c r="M341">
        <v>0</v>
      </c>
      <c r="N341">
        <v>23.928000000000001</v>
      </c>
      <c r="O341">
        <v>10.884499999999999</v>
      </c>
      <c r="P341">
        <v>6.6169399999999996</v>
      </c>
      <c r="Q341">
        <v>0</v>
      </c>
      <c r="R341">
        <v>0</v>
      </c>
      <c r="S341">
        <v>0</v>
      </c>
      <c r="T341">
        <v>0</v>
      </c>
      <c r="U341">
        <v>0</v>
      </c>
      <c r="V341">
        <v>0</v>
      </c>
      <c r="W341">
        <v>0</v>
      </c>
      <c r="X341">
        <v>0</v>
      </c>
      <c r="Y341">
        <v>0</v>
      </c>
      <c r="Z341">
        <v>0</v>
      </c>
      <c r="AE341">
        <f t="shared" si="5"/>
        <v>107.29409</v>
      </c>
    </row>
    <row r="342" spans="1:31" x14ac:dyDescent="0.25">
      <c r="B342" t="s">
        <v>481</v>
      </c>
      <c r="C342">
        <v>0</v>
      </c>
      <c r="D342">
        <v>0</v>
      </c>
      <c r="E342">
        <v>0</v>
      </c>
      <c r="F342">
        <v>0</v>
      </c>
      <c r="G342">
        <v>0</v>
      </c>
      <c r="H342">
        <v>0.268231</v>
      </c>
      <c r="I342">
        <v>0</v>
      </c>
      <c r="J342">
        <v>4.4042300000000001</v>
      </c>
      <c r="K342">
        <v>8.4132999999999996</v>
      </c>
      <c r="L342">
        <v>0</v>
      </c>
      <c r="M342">
        <v>188.75399999999999</v>
      </c>
      <c r="N342">
        <v>46.235999999999997</v>
      </c>
      <c r="O342">
        <v>0</v>
      </c>
      <c r="P342">
        <v>0</v>
      </c>
      <c r="Q342">
        <v>0</v>
      </c>
      <c r="R342">
        <v>0</v>
      </c>
      <c r="S342">
        <v>0</v>
      </c>
      <c r="T342">
        <v>0</v>
      </c>
      <c r="U342">
        <v>0</v>
      </c>
      <c r="V342">
        <v>0</v>
      </c>
      <c r="W342">
        <v>0</v>
      </c>
      <c r="X342">
        <v>0</v>
      </c>
      <c r="Y342">
        <v>0</v>
      </c>
      <c r="Z342">
        <v>0</v>
      </c>
      <c r="AE342">
        <f t="shared" si="5"/>
        <v>248.07576099999997</v>
      </c>
    </row>
    <row r="343" spans="1:31" x14ac:dyDescent="0.25">
      <c r="B343" t="s">
        <v>482</v>
      </c>
      <c r="C343">
        <v>0</v>
      </c>
      <c r="D343">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E343">
        <f t="shared" si="5"/>
        <v>0</v>
      </c>
    </row>
    <row r="344" spans="1:31" x14ac:dyDescent="0.25">
      <c r="B344" t="s">
        <v>483</v>
      </c>
      <c r="C344">
        <v>0</v>
      </c>
      <c r="D344">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E344">
        <f t="shared" si="5"/>
        <v>0</v>
      </c>
    </row>
    <row r="345" spans="1:31" x14ac:dyDescent="0.25">
      <c r="B345" t="s">
        <v>484</v>
      </c>
      <c r="C345">
        <v>47.11</v>
      </c>
      <c r="D345">
        <v>0</v>
      </c>
      <c r="E345">
        <v>0</v>
      </c>
      <c r="F345">
        <v>0</v>
      </c>
      <c r="G345">
        <v>4.3207300000000002</v>
      </c>
      <c r="H345">
        <v>0</v>
      </c>
      <c r="I345">
        <v>4.7942299999999998</v>
      </c>
      <c r="J345">
        <v>0</v>
      </c>
      <c r="K345">
        <v>4.6132299999999997</v>
      </c>
      <c r="L345">
        <v>0</v>
      </c>
      <c r="M345">
        <v>0</v>
      </c>
      <c r="N345">
        <v>0</v>
      </c>
      <c r="O345">
        <v>0</v>
      </c>
      <c r="P345">
        <v>0</v>
      </c>
      <c r="Q345">
        <v>0</v>
      </c>
      <c r="R345">
        <v>0</v>
      </c>
      <c r="S345">
        <v>131.47200000000001</v>
      </c>
      <c r="T345">
        <v>0</v>
      </c>
      <c r="U345">
        <v>35.533000000000001</v>
      </c>
      <c r="V345">
        <v>0</v>
      </c>
      <c r="W345">
        <v>0</v>
      </c>
      <c r="X345">
        <v>0</v>
      </c>
      <c r="Y345">
        <v>0</v>
      </c>
      <c r="Z345">
        <v>0.15886600000000001</v>
      </c>
      <c r="AE345">
        <f t="shared" si="5"/>
        <v>228.00205599999998</v>
      </c>
    </row>
    <row r="346" spans="1:31" x14ac:dyDescent="0.25">
      <c r="B346" t="s">
        <v>485</v>
      </c>
      <c r="C346">
        <v>0</v>
      </c>
      <c r="D346">
        <v>0</v>
      </c>
      <c r="E346">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E346">
        <f t="shared" si="5"/>
        <v>0</v>
      </c>
    </row>
    <row r="347" spans="1:31" x14ac:dyDescent="0.25">
      <c r="B347" t="s">
        <v>486</v>
      </c>
      <c r="C347">
        <v>0</v>
      </c>
      <c r="D347">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E347">
        <f t="shared" si="5"/>
        <v>0</v>
      </c>
    </row>
    <row r="348" spans="1:31" x14ac:dyDescent="0.25">
      <c r="A348" t="s">
        <v>487</v>
      </c>
      <c r="B348" t="s">
        <v>488</v>
      </c>
      <c r="C348">
        <v>0</v>
      </c>
      <c r="D348">
        <v>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E348">
        <f t="shared" si="5"/>
        <v>0</v>
      </c>
    </row>
    <row r="349" spans="1:31" x14ac:dyDescent="0.25">
      <c r="B349" t="s">
        <v>489</v>
      </c>
      <c r="C349">
        <v>0</v>
      </c>
      <c r="D349">
        <v>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E349">
        <f t="shared" si="5"/>
        <v>0</v>
      </c>
    </row>
    <row r="350" spans="1:31" x14ac:dyDescent="0.25">
      <c r="B350" t="s">
        <v>490</v>
      </c>
      <c r="C350">
        <v>0.60340899999999997</v>
      </c>
      <c r="D350">
        <v>0</v>
      </c>
      <c r="E350">
        <v>1.14262</v>
      </c>
      <c r="F350">
        <v>0</v>
      </c>
      <c r="G350">
        <v>0.53406799999999999</v>
      </c>
      <c r="H350">
        <v>0</v>
      </c>
      <c r="I350">
        <v>0</v>
      </c>
      <c r="J350">
        <v>1.2854399999999999</v>
      </c>
      <c r="K350">
        <v>2.8563499999999999</v>
      </c>
      <c r="L350">
        <v>0</v>
      </c>
      <c r="M350">
        <v>73.555899999999994</v>
      </c>
      <c r="N350">
        <v>12.5</v>
      </c>
      <c r="O350">
        <v>0</v>
      </c>
      <c r="P350">
        <v>0.14282700000000001</v>
      </c>
      <c r="Q350">
        <v>0</v>
      </c>
      <c r="R350">
        <v>0</v>
      </c>
      <c r="S350">
        <v>0</v>
      </c>
      <c r="T350">
        <v>0</v>
      </c>
      <c r="U350">
        <v>0</v>
      </c>
      <c r="V350">
        <v>0</v>
      </c>
      <c r="W350">
        <v>0</v>
      </c>
      <c r="X350">
        <v>0</v>
      </c>
      <c r="Y350">
        <v>0</v>
      </c>
      <c r="Z350">
        <v>0</v>
      </c>
      <c r="AE350">
        <f t="shared" si="5"/>
        <v>92.620613999999989</v>
      </c>
    </row>
    <row r="351" spans="1:31" x14ac:dyDescent="0.25">
      <c r="A351" t="s">
        <v>491</v>
      </c>
      <c r="B351" t="s">
        <v>492</v>
      </c>
      <c r="C351">
        <v>0</v>
      </c>
      <c r="D351">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E351">
        <f t="shared" si="5"/>
        <v>0</v>
      </c>
    </row>
    <row r="352" spans="1:31" x14ac:dyDescent="0.25">
      <c r="B352" t="s">
        <v>493</v>
      </c>
      <c r="C352">
        <v>0</v>
      </c>
      <c r="D352">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E352">
        <f t="shared" si="5"/>
        <v>0</v>
      </c>
    </row>
    <row r="353" spans="1:31" x14ac:dyDescent="0.25">
      <c r="B353" t="s">
        <v>494</v>
      </c>
      <c r="C353">
        <v>0</v>
      </c>
      <c r="D353">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E353">
        <f t="shared" si="5"/>
        <v>0</v>
      </c>
    </row>
    <row r="354" spans="1:31" x14ac:dyDescent="0.25">
      <c r="B354" t="s">
        <v>495</v>
      </c>
      <c r="C354">
        <v>0</v>
      </c>
      <c r="D354">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E354">
        <f t="shared" si="5"/>
        <v>0</v>
      </c>
    </row>
    <row r="355" spans="1:31" x14ac:dyDescent="0.25">
      <c r="B355" t="s">
        <v>496</v>
      </c>
      <c r="C355">
        <v>0</v>
      </c>
      <c r="D355">
        <v>0</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E355">
        <f t="shared" si="5"/>
        <v>0</v>
      </c>
    </row>
    <row r="356" spans="1:31" x14ac:dyDescent="0.25">
      <c r="A356" t="s">
        <v>497</v>
      </c>
      <c r="B356" t="s">
        <v>498</v>
      </c>
      <c r="C356">
        <v>0</v>
      </c>
      <c r="D356">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E356">
        <f t="shared" si="5"/>
        <v>0</v>
      </c>
    </row>
    <row r="357" spans="1:31" x14ac:dyDescent="0.25">
      <c r="B357" t="s">
        <v>499</v>
      </c>
      <c r="C357">
        <v>0</v>
      </c>
      <c r="D357">
        <v>0</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E357">
        <f t="shared" si="5"/>
        <v>0</v>
      </c>
    </row>
    <row r="358" spans="1:31" x14ac:dyDescent="0.25">
      <c r="B358" t="s">
        <v>500</v>
      </c>
      <c r="C358">
        <v>0</v>
      </c>
      <c r="D358">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E358">
        <f t="shared" si="5"/>
        <v>0</v>
      </c>
    </row>
    <row r="359" spans="1:31" x14ac:dyDescent="0.25">
      <c r="A359" t="s">
        <v>501</v>
      </c>
      <c r="B359" t="s">
        <v>502</v>
      </c>
      <c r="C359">
        <v>0</v>
      </c>
      <c r="D359">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E359">
        <f t="shared" si="5"/>
        <v>0</v>
      </c>
    </row>
    <row r="360" spans="1:31" x14ac:dyDescent="0.25">
      <c r="B360" t="s">
        <v>503</v>
      </c>
      <c r="C360">
        <v>0</v>
      </c>
      <c r="D360">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E360">
        <f t="shared" si="5"/>
        <v>0</v>
      </c>
    </row>
    <row r="361" spans="1:31" x14ac:dyDescent="0.25">
      <c r="B361" t="s">
        <v>504</v>
      </c>
      <c r="C361">
        <v>0</v>
      </c>
      <c r="D361">
        <v>0</v>
      </c>
      <c r="E361">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E361">
        <f t="shared" si="5"/>
        <v>0</v>
      </c>
    </row>
    <row r="362" spans="1:31" x14ac:dyDescent="0.25">
      <c r="B362" t="s">
        <v>505</v>
      </c>
      <c r="C362">
        <v>0</v>
      </c>
      <c r="D362">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E362">
        <f t="shared" si="5"/>
        <v>0</v>
      </c>
    </row>
    <row r="363" spans="1:31" x14ac:dyDescent="0.25">
      <c r="B363" t="s">
        <v>506</v>
      </c>
      <c r="C363">
        <v>0</v>
      </c>
      <c r="D363">
        <v>0</v>
      </c>
      <c r="E363">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E363">
        <f t="shared" si="5"/>
        <v>0</v>
      </c>
    </row>
    <row r="364" spans="1:31" x14ac:dyDescent="0.25">
      <c r="B364" t="s">
        <v>507</v>
      </c>
      <c r="C364">
        <v>0</v>
      </c>
      <c r="D364">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E364">
        <f t="shared" si="5"/>
        <v>0</v>
      </c>
    </row>
    <row r="365" spans="1:31" x14ac:dyDescent="0.25">
      <c r="B365" t="s">
        <v>508</v>
      </c>
      <c r="C365">
        <v>0</v>
      </c>
      <c r="D365">
        <v>0</v>
      </c>
      <c r="E365">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E365">
        <f t="shared" si="5"/>
        <v>0</v>
      </c>
    </row>
    <row r="366" spans="1:31" x14ac:dyDescent="0.25">
      <c r="B366" t="s">
        <v>509</v>
      </c>
      <c r="C366">
        <v>0</v>
      </c>
      <c r="D366">
        <v>2.7337400000000001</v>
      </c>
      <c r="E366">
        <v>39.9221</v>
      </c>
      <c r="F366">
        <v>0</v>
      </c>
      <c r="G366">
        <v>0</v>
      </c>
      <c r="H366">
        <v>0</v>
      </c>
      <c r="I366">
        <v>0</v>
      </c>
      <c r="J366">
        <v>10.7897</v>
      </c>
      <c r="K366">
        <v>2.88375</v>
      </c>
      <c r="L366">
        <v>0</v>
      </c>
      <c r="M366">
        <v>0</v>
      </c>
      <c r="N366">
        <v>0</v>
      </c>
      <c r="O366">
        <v>22.4358</v>
      </c>
      <c r="P366">
        <v>0</v>
      </c>
      <c r="Q366">
        <v>0</v>
      </c>
      <c r="R366">
        <v>0</v>
      </c>
      <c r="S366">
        <v>0</v>
      </c>
      <c r="T366">
        <v>0</v>
      </c>
      <c r="U366">
        <v>0</v>
      </c>
      <c r="V366">
        <v>0</v>
      </c>
      <c r="W366">
        <v>0</v>
      </c>
      <c r="X366">
        <v>0</v>
      </c>
      <c r="Y366">
        <v>0</v>
      </c>
      <c r="Z366">
        <v>1.88392</v>
      </c>
      <c r="AE366">
        <f t="shared" si="5"/>
        <v>80.64900999999999</v>
      </c>
    </row>
    <row r="367" spans="1:31" x14ac:dyDescent="0.25">
      <c r="B367" t="s">
        <v>510</v>
      </c>
      <c r="C367">
        <v>0</v>
      </c>
      <c r="D367">
        <v>0</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E367">
        <f t="shared" si="5"/>
        <v>0</v>
      </c>
    </row>
    <row r="368" spans="1:31" x14ac:dyDescent="0.25">
      <c r="B368" t="s">
        <v>511</v>
      </c>
      <c r="C368">
        <v>0</v>
      </c>
      <c r="D368">
        <v>0</v>
      </c>
      <c r="E368">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E368">
        <f t="shared" si="5"/>
        <v>0</v>
      </c>
    </row>
    <row r="369" spans="1:31" x14ac:dyDescent="0.25">
      <c r="B369" t="s">
        <v>512</v>
      </c>
      <c r="C369">
        <v>0</v>
      </c>
      <c r="D369">
        <v>0</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E369">
        <f t="shared" si="5"/>
        <v>0</v>
      </c>
    </row>
    <row r="370" spans="1:31" x14ac:dyDescent="0.25">
      <c r="B370" t="s">
        <v>513</v>
      </c>
      <c r="C370">
        <v>0</v>
      </c>
      <c r="D370">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E370">
        <f t="shared" si="5"/>
        <v>0</v>
      </c>
    </row>
    <row r="371" spans="1:31" x14ac:dyDescent="0.25">
      <c r="B371" t="s">
        <v>514</v>
      </c>
      <c r="C371">
        <v>0.18834999999999999</v>
      </c>
      <c r="D371">
        <v>0</v>
      </c>
      <c r="E371">
        <v>0</v>
      </c>
      <c r="F371">
        <v>0</v>
      </c>
      <c r="G371">
        <v>8.0527500000000002E-2</v>
      </c>
      <c r="H371">
        <v>0</v>
      </c>
      <c r="I371">
        <v>0.42093900000000001</v>
      </c>
      <c r="J371">
        <v>1.0048600000000001</v>
      </c>
      <c r="K371">
        <v>0.40669</v>
      </c>
      <c r="L371">
        <v>0</v>
      </c>
      <c r="M371">
        <v>8.5123099999999994</v>
      </c>
      <c r="N371">
        <v>0</v>
      </c>
      <c r="O371">
        <v>0</v>
      </c>
      <c r="P371">
        <v>0</v>
      </c>
      <c r="Q371">
        <v>0</v>
      </c>
      <c r="R371">
        <v>0</v>
      </c>
      <c r="S371">
        <v>0</v>
      </c>
      <c r="T371">
        <v>0</v>
      </c>
      <c r="U371">
        <v>0</v>
      </c>
      <c r="V371">
        <v>0</v>
      </c>
      <c r="W371">
        <v>0</v>
      </c>
      <c r="X371">
        <v>0</v>
      </c>
      <c r="Y371">
        <v>0</v>
      </c>
      <c r="Z371">
        <v>0.57701499999999994</v>
      </c>
      <c r="AE371">
        <f t="shared" si="5"/>
        <v>11.1906915</v>
      </c>
    </row>
    <row r="372" spans="1:31" x14ac:dyDescent="0.25">
      <c r="B372" t="s">
        <v>515</v>
      </c>
      <c r="C372">
        <v>0</v>
      </c>
      <c r="D372">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E372">
        <f t="shared" si="5"/>
        <v>0</v>
      </c>
    </row>
    <row r="373" spans="1:31" x14ac:dyDescent="0.25">
      <c r="B373" t="s">
        <v>516</v>
      </c>
      <c r="C373">
        <v>0</v>
      </c>
      <c r="D373">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E373">
        <f t="shared" si="5"/>
        <v>0</v>
      </c>
    </row>
    <row r="374" spans="1:31" x14ac:dyDescent="0.25">
      <c r="B374" s="80" t="s">
        <v>517</v>
      </c>
      <c r="C374">
        <v>0</v>
      </c>
      <c r="D374">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E374">
        <f t="shared" si="5"/>
        <v>0</v>
      </c>
    </row>
    <row r="375" spans="1:31" x14ac:dyDescent="0.25">
      <c r="B375" t="s">
        <v>518</v>
      </c>
      <c r="C375">
        <v>0</v>
      </c>
      <c r="D375">
        <v>0</v>
      </c>
      <c r="E375">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E375">
        <f t="shared" si="5"/>
        <v>0</v>
      </c>
    </row>
    <row r="376" spans="1:31" x14ac:dyDescent="0.25">
      <c r="B376" t="s">
        <v>519</v>
      </c>
      <c r="C376">
        <v>0</v>
      </c>
      <c r="D376">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E376">
        <f t="shared" si="5"/>
        <v>0</v>
      </c>
    </row>
    <row r="377" spans="1:31" x14ac:dyDescent="0.25">
      <c r="B377" t="s">
        <v>520</v>
      </c>
      <c r="C377">
        <v>0</v>
      </c>
      <c r="D377">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E377">
        <f t="shared" si="5"/>
        <v>0</v>
      </c>
    </row>
    <row r="378" spans="1:31" x14ac:dyDescent="0.25">
      <c r="B378" t="s">
        <v>521</v>
      </c>
      <c r="C378">
        <v>0</v>
      </c>
      <c r="D378">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E378">
        <f t="shared" si="5"/>
        <v>0</v>
      </c>
    </row>
    <row r="379" spans="1:31" x14ac:dyDescent="0.25">
      <c r="A379" t="s">
        <v>522</v>
      </c>
      <c r="B379" t="s">
        <v>523</v>
      </c>
      <c r="C379">
        <v>0</v>
      </c>
      <c r="D379">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E379">
        <f t="shared" si="5"/>
        <v>0</v>
      </c>
    </row>
    <row r="380" spans="1:31" x14ac:dyDescent="0.25">
      <c r="B380" t="s">
        <v>524</v>
      </c>
      <c r="C380">
        <v>0</v>
      </c>
      <c r="D380">
        <v>0</v>
      </c>
      <c r="E380">
        <v>6.7543499999999996</v>
      </c>
      <c r="F380">
        <v>0</v>
      </c>
      <c r="G380">
        <v>0</v>
      </c>
      <c r="H380">
        <v>0</v>
      </c>
      <c r="I380">
        <v>0</v>
      </c>
      <c r="J380">
        <v>6.9651800000000001</v>
      </c>
      <c r="K380">
        <v>0</v>
      </c>
      <c r="L380">
        <v>0</v>
      </c>
      <c r="M380">
        <v>0</v>
      </c>
      <c r="N380">
        <v>6.4580000000000002</v>
      </c>
      <c r="O380">
        <v>0</v>
      </c>
      <c r="P380">
        <v>7.3875500000000001</v>
      </c>
      <c r="Q380">
        <v>0</v>
      </c>
      <c r="R380">
        <v>0</v>
      </c>
      <c r="S380">
        <v>0</v>
      </c>
      <c r="T380">
        <v>0</v>
      </c>
      <c r="U380">
        <v>0</v>
      </c>
      <c r="V380">
        <v>0</v>
      </c>
      <c r="W380">
        <v>0</v>
      </c>
      <c r="X380">
        <v>0</v>
      </c>
      <c r="Y380">
        <v>0</v>
      </c>
      <c r="Z380">
        <v>0</v>
      </c>
      <c r="AE380">
        <f t="shared" si="5"/>
        <v>27.565079999999998</v>
      </c>
    </row>
    <row r="381" spans="1:31" x14ac:dyDescent="0.25">
      <c r="A381" t="s">
        <v>525</v>
      </c>
      <c r="B381" t="s">
        <v>526</v>
      </c>
      <c r="C381">
        <v>0</v>
      </c>
      <c r="D381">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E381">
        <f t="shared" si="5"/>
        <v>0</v>
      </c>
    </row>
    <row r="382" spans="1:31" x14ac:dyDescent="0.25">
      <c r="B382" t="s">
        <v>527</v>
      </c>
      <c r="C382">
        <v>0</v>
      </c>
      <c r="D382">
        <v>0</v>
      </c>
      <c r="E382">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E382">
        <f t="shared" si="5"/>
        <v>0</v>
      </c>
    </row>
    <row r="383" spans="1:31" x14ac:dyDescent="0.25">
      <c r="B383" t="s">
        <v>528</v>
      </c>
      <c r="C383">
        <v>0</v>
      </c>
      <c r="D383">
        <v>0</v>
      </c>
      <c r="E383">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E383">
        <f t="shared" si="5"/>
        <v>0</v>
      </c>
    </row>
    <row r="384" spans="1:31" x14ac:dyDescent="0.25">
      <c r="B384" t="s">
        <v>529</v>
      </c>
      <c r="C384">
        <v>0</v>
      </c>
      <c r="D384">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E384">
        <f t="shared" si="5"/>
        <v>0</v>
      </c>
    </row>
    <row r="385" spans="1:31" x14ac:dyDescent="0.25">
      <c r="A385" t="s">
        <v>530</v>
      </c>
      <c r="B385" t="s">
        <v>531</v>
      </c>
      <c r="C385">
        <v>0</v>
      </c>
      <c r="D385">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E385">
        <f t="shared" si="5"/>
        <v>0</v>
      </c>
    </row>
    <row r="386" spans="1:31" x14ac:dyDescent="0.25">
      <c r="B386" t="s">
        <v>532</v>
      </c>
      <c r="C386">
        <v>0</v>
      </c>
      <c r="D386">
        <v>0</v>
      </c>
      <c r="E386">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E386">
        <f t="shared" si="5"/>
        <v>0</v>
      </c>
    </row>
    <row r="387" spans="1:31" x14ac:dyDescent="0.25">
      <c r="B387" t="s">
        <v>533</v>
      </c>
      <c r="C387">
        <v>102.166</v>
      </c>
      <c r="D387">
        <v>0</v>
      </c>
      <c r="E387">
        <v>0</v>
      </c>
      <c r="F387">
        <v>0</v>
      </c>
      <c r="G387">
        <v>1.5077700000000001</v>
      </c>
      <c r="H387">
        <v>0</v>
      </c>
      <c r="I387">
        <v>0</v>
      </c>
      <c r="J387">
        <v>0</v>
      </c>
      <c r="K387">
        <v>3.6058599999999998</v>
      </c>
      <c r="L387">
        <v>0</v>
      </c>
      <c r="M387">
        <v>2.4580199999999999</v>
      </c>
      <c r="N387">
        <v>10.641</v>
      </c>
      <c r="O387">
        <v>0</v>
      </c>
      <c r="P387">
        <v>0</v>
      </c>
      <c r="Q387">
        <v>0</v>
      </c>
      <c r="R387">
        <v>0</v>
      </c>
      <c r="S387">
        <v>0</v>
      </c>
      <c r="T387">
        <v>0</v>
      </c>
      <c r="U387">
        <v>0</v>
      </c>
      <c r="V387">
        <v>0</v>
      </c>
      <c r="W387">
        <v>0</v>
      </c>
      <c r="X387">
        <v>0</v>
      </c>
      <c r="Y387">
        <v>0</v>
      </c>
      <c r="Z387">
        <v>0</v>
      </c>
      <c r="AE387">
        <f t="shared" ref="AE387:AE409" si="6">SUM(C387:Z387)</f>
        <v>120.37865000000001</v>
      </c>
    </row>
    <row r="388" spans="1:31" x14ac:dyDescent="0.25">
      <c r="A388" t="s">
        <v>534</v>
      </c>
      <c r="B388" t="s">
        <v>535</v>
      </c>
      <c r="C388">
        <v>0</v>
      </c>
      <c r="D388">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E388">
        <f t="shared" si="6"/>
        <v>0</v>
      </c>
    </row>
    <row r="389" spans="1:31" x14ac:dyDescent="0.25">
      <c r="B389" t="s">
        <v>536</v>
      </c>
      <c r="C389">
        <v>0</v>
      </c>
      <c r="D389">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E389">
        <f t="shared" si="6"/>
        <v>0</v>
      </c>
    </row>
    <row r="390" spans="1:31" x14ac:dyDescent="0.25">
      <c r="B390" t="s">
        <v>537</v>
      </c>
      <c r="C390">
        <v>0</v>
      </c>
      <c r="D390">
        <v>0</v>
      </c>
      <c r="E390">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E390">
        <f t="shared" si="6"/>
        <v>0</v>
      </c>
    </row>
    <row r="391" spans="1:31" x14ac:dyDescent="0.25">
      <c r="B391" t="s">
        <v>538</v>
      </c>
      <c r="C391">
        <v>0</v>
      </c>
      <c r="D391">
        <v>0</v>
      </c>
      <c r="E391">
        <v>47.493899999999996</v>
      </c>
      <c r="F391">
        <v>0</v>
      </c>
      <c r="G391">
        <v>162.476</v>
      </c>
      <c r="H391">
        <v>0</v>
      </c>
      <c r="I391">
        <v>0.67145999999999995</v>
      </c>
      <c r="J391">
        <v>238.64500000000001</v>
      </c>
      <c r="K391">
        <v>12.985799999999999</v>
      </c>
      <c r="L391">
        <v>0</v>
      </c>
      <c r="M391">
        <v>0</v>
      </c>
      <c r="N391">
        <v>0</v>
      </c>
      <c r="O391">
        <v>35.928199999999997</v>
      </c>
      <c r="P391">
        <v>0</v>
      </c>
      <c r="Q391">
        <v>0</v>
      </c>
      <c r="R391">
        <v>0</v>
      </c>
      <c r="S391">
        <v>41.559100000000001</v>
      </c>
      <c r="T391">
        <v>0</v>
      </c>
      <c r="U391">
        <v>0</v>
      </c>
      <c r="V391">
        <v>0</v>
      </c>
      <c r="W391">
        <v>0</v>
      </c>
      <c r="X391">
        <v>0</v>
      </c>
      <c r="Y391">
        <v>0</v>
      </c>
      <c r="Z391">
        <v>0</v>
      </c>
      <c r="AE391">
        <f t="shared" si="6"/>
        <v>539.75945999999999</v>
      </c>
    </row>
    <row r="392" spans="1:31" x14ac:dyDescent="0.25">
      <c r="A392" t="s">
        <v>539</v>
      </c>
      <c r="B392" t="s">
        <v>540</v>
      </c>
      <c r="C392">
        <v>0</v>
      </c>
      <c r="D392">
        <v>0</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E392">
        <f t="shared" si="6"/>
        <v>0</v>
      </c>
    </row>
    <row r="393" spans="1:31" x14ac:dyDescent="0.25">
      <c r="A393" t="s">
        <v>541</v>
      </c>
      <c r="B393" t="s">
        <v>542</v>
      </c>
      <c r="C393">
        <v>0</v>
      </c>
      <c r="D393">
        <v>0</v>
      </c>
      <c r="E393">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E393">
        <f t="shared" si="6"/>
        <v>0</v>
      </c>
    </row>
    <row r="394" spans="1:31" x14ac:dyDescent="0.25">
      <c r="B394" t="s">
        <v>543</v>
      </c>
      <c r="C394">
        <v>0</v>
      </c>
      <c r="D394">
        <v>0</v>
      </c>
      <c r="E394">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E394">
        <f t="shared" si="6"/>
        <v>0</v>
      </c>
    </row>
    <row r="395" spans="1:31" x14ac:dyDescent="0.25">
      <c r="B395" t="s">
        <v>544</v>
      </c>
      <c r="C395">
        <v>0</v>
      </c>
      <c r="D395">
        <v>0</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E395">
        <f t="shared" si="6"/>
        <v>0</v>
      </c>
    </row>
    <row r="396" spans="1:31" x14ac:dyDescent="0.25">
      <c r="A396" t="s">
        <v>545</v>
      </c>
      <c r="B396" t="s">
        <v>546</v>
      </c>
      <c r="C396">
        <v>0</v>
      </c>
      <c r="D396">
        <v>0</v>
      </c>
      <c r="E396">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E396">
        <f t="shared" si="6"/>
        <v>0</v>
      </c>
    </row>
    <row r="397" spans="1:31" x14ac:dyDescent="0.25">
      <c r="A397" t="s">
        <v>547</v>
      </c>
      <c r="B397" t="s">
        <v>548</v>
      </c>
      <c r="C397">
        <v>218.45400000000001</v>
      </c>
      <c r="D397">
        <v>0</v>
      </c>
      <c r="E397">
        <v>0</v>
      </c>
      <c r="F397">
        <v>0</v>
      </c>
      <c r="G397">
        <v>1.70794</v>
      </c>
      <c r="H397">
        <v>0</v>
      </c>
      <c r="I397">
        <v>1.02477</v>
      </c>
      <c r="J397">
        <v>19.6995</v>
      </c>
      <c r="K397">
        <v>14.309699999999999</v>
      </c>
      <c r="L397">
        <v>0</v>
      </c>
      <c r="M397">
        <v>0</v>
      </c>
      <c r="N397">
        <v>107.6</v>
      </c>
      <c r="O397">
        <v>0</v>
      </c>
      <c r="P397">
        <v>0</v>
      </c>
      <c r="Q397">
        <v>0</v>
      </c>
      <c r="R397">
        <v>0</v>
      </c>
      <c r="S397">
        <v>0</v>
      </c>
      <c r="T397">
        <v>0</v>
      </c>
      <c r="U397">
        <v>174.20699999999999</v>
      </c>
      <c r="V397">
        <v>5.3679899999999998</v>
      </c>
      <c r="W397">
        <v>0</v>
      </c>
      <c r="X397">
        <v>0</v>
      </c>
      <c r="Y397">
        <v>0</v>
      </c>
      <c r="Z397">
        <v>0</v>
      </c>
      <c r="AE397">
        <f t="shared" si="6"/>
        <v>542.37089999999989</v>
      </c>
    </row>
    <row r="398" spans="1:31" x14ac:dyDescent="0.25">
      <c r="B398" t="s">
        <v>549</v>
      </c>
      <c r="C398">
        <v>0</v>
      </c>
      <c r="D398">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E398">
        <f t="shared" si="6"/>
        <v>0</v>
      </c>
    </row>
    <row r="399" spans="1:31" x14ac:dyDescent="0.25">
      <c r="B399" t="s">
        <v>550</v>
      </c>
      <c r="C399">
        <v>0</v>
      </c>
      <c r="D399">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E399">
        <f t="shared" si="6"/>
        <v>0</v>
      </c>
    </row>
    <row r="400" spans="1:31" x14ac:dyDescent="0.25">
      <c r="B400" t="s">
        <v>551</v>
      </c>
      <c r="C400">
        <v>0</v>
      </c>
      <c r="D400">
        <v>0</v>
      </c>
      <c r="E400">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E400">
        <f t="shared" si="6"/>
        <v>0</v>
      </c>
    </row>
    <row r="401" spans="1:31" x14ac:dyDescent="0.25">
      <c r="A401" t="s">
        <v>552</v>
      </c>
      <c r="B401" t="s">
        <v>553</v>
      </c>
      <c r="C401">
        <v>0</v>
      </c>
      <c r="D401">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E401">
        <f t="shared" si="6"/>
        <v>0</v>
      </c>
    </row>
    <row r="402" spans="1:31" x14ac:dyDescent="0.25">
      <c r="A402" t="s">
        <v>554</v>
      </c>
      <c r="B402" t="s">
        <v>555</v>
      </c>
      <c r="C402">
        <v>0</v>
      </c>
      <c r="D402">
        <v>0</v>
      </c>
      <c r="E402">
        <v>0</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E402">
        <f t="shared" si="6"/>
        <v>0</v>
      </c>
    </row>
    <row r="403" spans="1:31" x14ac:dyDescent="0.25">
      <c r="A403" t="s">
        <v>556</v>
      </c>
      <c r="B403" t="s">
        <v>557</v>
      </c>
      <c r="C403">
        <v>0</v>
      </c>
      <c r="D403">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E403">
        <f t="shared" si="6"/>
        <v>0</v>
      </c>
    </row>
    <row r="404" spans="1:31" x14ac:dyDescent="0.25">
      <c r="B404" t="s">
        <v>558</v>
      </c>
      <c r="C404">
        <v>0</v>
      </c>
      <c r="D404">
        <v>0</v>
      </c>
      <c r="E404">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E404">
        <f t="shared" si="6"/>
        <v>0</v>
      </c>
    </row>
    <row r="405" spans="1:31" x14ac:dyDescent="0.25">
      <c r="B405" t="s">
        <v>559</v>
      </c>
      <c r="C405">
        <v>0</v>
      </c>
      <c r="D405">
        <v>0</v>
      </c>
      <c r="E405">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E405">
        <f t="shared" si="6"/>
        <v>0</v>
      </c>
    </row>
    <row r="406" spans="1:31" x14ac:dyDescent="0.25">
      <c r="B406" t="s">
        <v>560</v>
      </c>
      <c r="C406">
        <v>0</v>
      </c>
      <c r="D406">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E406">
        <f t="shared" si="6"/>
        <v>0</v>
      </c>
    </row>
    <row r="407" spans="1:31" x14ac:dyDescent="0.25">
      <c r="B407" t="s">
        <v>561</v>
      </c>
      <c r="C407">
        <v>0</v>
      </c>
      <c r="D407">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E407">
        <f t="shared" si="6"/>
        <v>0</v>
      </c>
    </row>
    <row r="408" spans="1:31" x14ac:dyDescent="0.25">
      <c r="B408" t="s">
        <v>562</v>
      </c>
      <c r="C408">
        <v>0</v>
      </c>
      <c r="D408">
        <v>10.275600000000001</v>
      </c>
      <c r="E408">
        <v>94.465500000000006</v>
      </c>
      <c r="F408">
        <v>3.4111799999999998E-2</v>
      </c>
      <c r="G408">
        <v>0</v>
      </c>
      <c r="H408">
        <v>0</v>
      </c>
      <c r="I408">
        <v>6.1890099999999997</v>
      </c>
      <c r="J408">
        <v>25.276700000000002</v>
      </c>
      <c r="K408">
        <v>8.9852900000000009</v>
      </c>
      <c r="L408">
        <v>0</v>
      </c>
      <c r="M408">
        <v>0</v>
      </c>
      <c r="N408">
        <v>0</v>
      </c>
      <c r="O408">
        <v>43.313000000000002</v>
      </c>
      <c r="P408">
        <v>16.050699999999999</v>
      </c>
      <c r="Q408">
        <v>0</v>
      </c>
      <c r="R408">
        <v>0</v>
      </c>
      <c r="S408">
        <v>21.832000000000001</v>
      </c>
      <c r="T408">
        <v>0</v>
      </c>
      <c r="U408">
        <v>0</v>
      </c>
      <c r="V408">
        <v>0</v>
      </c>
      <c r="W408">
        <v>0</v>
      </c>
      <c r="X408">
        <v>0</v>
      </c>
      <c r="Y408">
        <v>0</v>
      </c>
      <c r="Z408">
        <v>0</v>
      </c>
      <c r="AE408">
        <f t="shared" si="6"/>
        <v>226.42191179999998</v>
      </c>
    </row>
    <row r="409" spans="1:31" x14ac:dyDescent="0.25">
      <c r="B409" t="s">
        <v>563</v>
      </c>
      <c r="C409">
        <v>0</v>
      </c>
      <c r="D409">
        <v>4.9913100000000004</v>
      </c>
      <c r="E409">
        <v>61.906599999999997</v>
      </c>
      <c r="F409">
        <v>4.0903299999999997E-2</v>
      </c>
      <c r="G409">
        <v>0</v>
      </c>
      <c r="H409">
        <v>0</v>
      </c>
      <c r="I409">
        <v>1.3258099999999999</v>
      </c>
      <c r="J409">
        <v>16.822600000000001</v>
      </c>
      <c r="K409">
        <v>5.8192399999999997</v>
      </c>
      <c r="L409">
        <v>0</v>
      </c>
      <c r="M409">
        <v>0</v>
      </c>
      <c r="N409">
        <v>67.768000000000001</v>
      </c>
      <c r="O409">
        <v>28.371300000000002</v>
      </c>
      <c r="P409">
        <v>11.1114</v>
      </c>
      <c r="Q409">
        <v>0</v>
      </c>
      <c r="R409">
        <v>0</v>
      </c>
      <c r="S409">
        <v>17.534400000000002</v>
      </c>
      <c r="T409">
        <v>0</v>
      </c>
      <c r="U409">
        <v>0</v>
      </c>
      <c r="V409">
        <v>0</v>
      </c>
      <c r="W409">
        <v>0</v>
      </c>
      <c r="X409">
        <v>0</v>
      </c>
      <c r="Y409">
        <v>0</v>
      </c>
      <c r="Z409">
        <v>0</v>
      </c>
      <c r="AE409">
        <f t="shared" si="6"/>
        <v>215.69156330000001</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E409"/>
  <sheetViews>
    <sheetView workbookViewId="0">
      <selection activeCell="Z26" sqref="Z26:AA26"/>
    </sheetView>
  </sheetViews>
  <sheetFormatPr defaultRowHeight="15" x14ac:dyDescent="0.25"/>
  <cols>
    <col min="1" max="1" width="30" customWidth="1"/>
    <col min="2" max="2" width="30.140625" customWidth="1"/>
  </cols>
  <sheetData>
    <row r="1" spans="1:31" s="79" customFormat="1" ht="60" x14ac:dyDescent="0.25">
      <c r="A1" s="79" t="s">
        <v>0</v>
      </c>
      <c r="B1" s="79" t="s">
        <v>1</v>
      </c>
      <c r="C1" s="79" t="s">
        <v>634</v>
      </c>
      <c r="D1" s="79" t="s">
        <v>947</v>
      </c>
      <c r="E1" s="79" t="s">
        <v>948</v>
      </c>
      <c r="F1" s="79" t="s">
        <v>949</v>
      </c>
      <c r="G1" s="79" t="s">
        <v>666</v>
      </c>
      <c r="H1" s="79" t="s">
        <v>951</v>
      </c>
      <c r="I1" s="79" t="s">
        <v>678</v>
      </c>
      <c r="J1" s="79" t="s">
        <v>952</v>
      </c>
      <c r="K1" s="79" t="s">
        <v>953</v>
      </c>
      <c r="L1" s="79" t="s">
        <v>954</v>
      </c>
      <c r="M1" s="79" t="s">
        <v>635</v>
      </c>
      <c r="N1" s="79" t="s">
        <v>956</v>
      </c>
      <c r="O1" s="79" t="s">
        <v>957</v>
      </c>
      <c r="P1" s="79" t="s">
        <v>958</v>
      </c>
      <c r="Q1" s="79" t="s">
        <v>959</v>
      </c>
      <c r="R1" s="79" t="s">
        <v>960</v>
      </c>
      <c r="S1" s="79" t="s">
        <v>961</v>
      </c>
      <c r="T1" s="79" t="s">
        <v>963</v>
      </c>
      <c r="U1" s="79" t="s">
        <v>964</v>
      </c>
      <c r="V1" s="79" t="s">
        <v>965</v>
      </c>
      <c r="W1" s="79" t="s">
        <v>968</v>
      </c>
      <c r="X1" s="79" t="s">
        <v>969</v>
      </c>
      <c r="Y1" s="79" t="s">
        <v>970</v>
      </c>
      <c r="Z1" s="79" t="s">
        <v>971</v>
      </c>
      <c r="AE1" t="s">
        <v>1050</v>
      </c>
    </row>
    <row r="2" spans="1:31" x14ac:dyDescent="0.25">
      <c r="A2" t="s">
        <v>12</v>
      </c>
      <c r="B2" t="s">
        <v>13</v>
      </c>
      <c r="AE2" s="89">
        <f>SUM(C2:Z2)</f>
        <v>0</v>
      </c>
    </row>
    <row r="3" spans="1:31" x14ac:dyDescent="0.25">
      <c r="B3" t="s">
        <v>14</v>
      </c>
      <c r="AE3">
        <f t="shared" ref="AE3:AE66" si="0">SUM(C3:Z3)</f>
        <v>0</v>
      </c>
    </row>
    <row r="4" spans="1:31" x14ac:dyDescent="0.25">
      <c r="B4" t="s">
        <v>15</v>
      </c>
      <c r="AE4" s="89">
        <f t="shared" si="0"/>
        <v>0</v>
      </c>
    </row>
    <row r="5" spans="1:31" x14ac:dyDescent="0.25">
      <c r="B5" t="s">
        <v>16</v>
      </c>
      <c r="AE5">
        <f t="shared" si="0"/>
        <v>0</v>
      </c>
    </row>
    <row r="6" spans="1:31" x14ac:dyDescent="0.25">
      <c r="A6" t="s">
        <v>17</v>
      </c>
      <c r="B6" t="s">
        <v>18</v>
      </c>
      <c r="AE6" s="89">
        <f t="shared" si="0"/>
        <v>0</v>
      </c>
    </row>
    <row r="7" spans="1:31" x14ac:dyDescent="0.25">
      <c r="A7" t="s">
        <v>19</v>
      </c>
      <c r="B7" t="s">
        <v>20</v>
      </c>
      <c r="AE7">
        <f t="shared" si="0"/>
        <v>0</v>
      </c>
    </row>
    <row r="8" spans="1:31" x14ac:dyDescent="0.25">
      <c r="B8" t="s">
        <v>21</v>
      </c>
      <c r="AE8" s="89">
        <f t="shared" si="0"/>
        <v>0</v>
      </c>
    </row>
    <row r="9" spans="1:31" x14ac:dyDescent="0.25">
      <c r="B9" t="s">
        <v>22</v>
      </c>
      <c r="AE9">
        <f t="shared" si="0"/>
        <v>0</v>
      </c>
    </row>
    <row r="10" spans="1:31" x14ac:dyDescent="0.25">
      <c r="A10" t="s">
        <v>973</v>
      </c>
      <c r="B10" s="80" t="s">
        <v>24</v>
      </c>
      <c r="AE10" s="89">
        <f t="shared" si="0"/>
        <v>0</v>
      </c>
    </row>
    <row r="11" spans="1:31" x14ac:dyDescent="0.25">
      <c r="A11" t="s">
        <v>25</v>
      </c>
      <c r="B11" t="s">
        <v>26</v>
      </c>
      <c r="AE11">
        <f t="shared" si="0"/>
        <v>0</v>
      </c>
    </row>
    <row r="12" spans="1:31" x14ac:dyDescent="0.25">
      <c r="A12" t="s">
        <v>27</v>
      </c>
      <c r="B12" t="s">
        <v>28</v>
      </c>
      <c r="AE12" s="89">
        <f t="shared" si="0"/>
        <v>0</v>
      </c>
    </row>
    <row r="13" spans="1:31" x14ac:dyDescent="0.25">
      <c r="A13" t="s">
        <v>29</v>
      </c>
      <c r="B13" t="s">
        <v>30</v>
      </c>
      <c r="AE13">
        <f t="shared" si="0"/>
        <v>0</v>
      </c>
    </row>
    <row r="14" spans="1:31" x14ac:dyDescent="0.25">
      <c r="A14" t="s">
        <v>31</v>
      </c>
      <c r="B14" t="s">
        <v>32</v>
      </c>
      <c r="AE14" s="89">
        <f t="shared" si="0"/>
        <v>0</v>
      </c>
    </row>
    <row r="15" spans="1:31" x14ac:dyDescent="0.25">
      <c r="A15" t="s">
        <v>33</v>
      </c>
      <c r="B15" t="s">
        <v>34</v>
      </c>
      <c r="AE15">
        <f t="shared" si="0"/>
        <v>0</v>
      </c>
    </row>
    <row r="16" spans="1:31" x14ac:dyDescent="0.25">
      <c r="B16" t="s">
        <v>35</v>
      </c>
      <c r="AE16" s="89">
        <f t="shared" si="0"/>
        <v>0</v>
      </c>
    </row>
    <row r="17" spans="1:31" x14ac:dyDescent="0.25">
      <c r="B17" t="s">
        <v>36</v>
      </c>
      <c r="AE17">
        <f t="shared" si="0"/>
        <v>0</v>
      </c>
    </row>
    <row r="18" spans="1:31" x14ac:dyDescent="0.25">
      <c r="B18" t="s">
        <v>37</v>
      </c>
      <c r="AE18" s="89">
        <f t="shared" si="0"/>
        <v>0</v>
      </c>
    </row>
    <row r="19" spans="1:31" x14ac:dyDescent="0.25">
      <c r="B19" t="s">
        <v>38</v>
      </c>
      <c r="AE19">
        <f t="shared" si="0"/>
        <v>0</v>
      </c>
    </row>
    <row r="20" spans="1:31" x14ac:dyDescent="0.25">
      <c r="B20" t="s">
        <v>39</v>
      </c>
      <c r="AE20" s="89">
        <f t="shared" si="0"/>
        <v>0</v>
      </c>
    </row>
    <row r="21" spans="1:31" x14ac:dyDescent="0.25">
      <c r="B21" t="s">
        <v>40</v>
      </c>
      <c r="AE21">
        <f t="shared" si="0"/>
        <v>0</v>
      </c>
    </row>
    <row r="22" spans="1:31" x14ac:dyDescent="0.25">
      <c r="B22" t="s">
        <v>41</v>
      </c>
      <c r="AE22" s="89">
        <f t="shared" si="0"/>
        <v>0</v>
      </c>
    </row>
    <row r="23" spans="1:31" x14ac:dyDescent="0.25">
      <c r="B23" t="s">
        <v>42</v>
      </c>
      <c r="AE23">
        <f t="shared" si="0"/>
        <v>0</v>
      </c>
    </row>
    <row r="24" spans="1:31" x14ac:dyDescent="0.25">
      <c r="B24" t="s">
        <v>43</v>
      </c>
      <c r="AE24" s="89">
        <f t="shared" si="0"/>
        <v>0</v>
      </c>
    </row>
    <row r="25" spans="1:31" x14ac:dyDescent="0.25">
      <c r="A25" t="s">
        <v>44</v>
      </c>
      <c r="B25" t="s">
        <v>45</v>
      </c>
      <c r="AE25">
        <f t="shared" si="0"/>
        <v>0</v>
      </c>
    </row>
    <row r="26" spans="1:31" x14ac:dyDescent="0.25">
      <c r="B26" t="s">
        <v>46</v>
      </c>
      <c r="AE26" s="89">
        <f t="shared" si="0"/>
        <v>0</v>
      </c>
    </row>
    <row r="27" spans="1:31" x14ac:dyDescent="0.25">
      <c r="B27" t="s">
        <v>47</v>
      </c>
      <c r="AE27">
        <f t="shared" si="0"/>
        <v>0</v>
      </c>
    </row>
    <row r="28" spans="1:31" x14ac:dyDescent="0.25">
      <c r="A28" t="s">
        <v>48</v>
      </c>
      <c r="B28" t="s">
        <v>49</v>
      </c>
      <c r="AE28" s="89">
        <f t="shared" si="0"/>
        <v>0</v>
      </c>
    </row>
    <row r="29" spans="1:31" x14ac:dyDescent="0.25">
      <c r="B29" t="s">
        <v>50</v>
      </c>
      <c r="AE29">
        <f t="shared" si="0"/>
        <v>0</v>
      </c>
    </row>
    <row r="30" spans="1:31" x14ac:dyDescent="0.25">
      <c r="A30" t="s">
        <v>51</v>
      </c>
      <c r="B30" t="s">
        <v>52</v>
      </c>
      <c r="AE30" s="89">
        <f t="shared" si="0"/>
        <v>0</v>
      </c>
    </row>
    <row r="31" spans="1:31" x14ac:dyDescent="0.25">
      <c r="B31" t="s">
        <v>53</v>
      </c>
      <c r="AE31">
        <f t="shared" si="0"/>
        <v>0</v>
      </c>
    </row>
    <row r="32" spans="1:31" x14ac:dyDescent="0.25">
      <c r="B32" t="s">
        <v>54</v>
      </c>
      <c r="AE32" s="89">
        <f t="shared" si="0"/>
        <v>0</v>
      </c>
    </row>
    <row r="33" spans="1:31" x14ac:dyDescent="0.25">
      <c r="A33" t="s">
        <v>55</v>
      </c>
      <c r="B33" t="s">
        <v>56</v>
      </c>
      <c r="AE33">
        <f t="shared" si="0"/>
        <v>0</v>
      </c>
    </row>
    <row r="34" spans="1:31" x14ac:dyDescent="0.25">
      <c r="B34" t="s">
        <v>57</v>
      </c>
      <c r="AE34" s="89">
        <f t="shared" si="0"/>
        <v>0</v>
      </c>
    </row>
    <row r="35" spans="1:31" x14ac:dyDescent="0.25">
      <c r="A35" t="s">
        <v>58</v>
      </c>
      <c r="B35" t="s">
        <v>59</v>
      </c>
      <c r="AE35">
        <f t="shared" si="0"/>
        <v>0</v>
      </c>
    </row>
    <row r="36" spans="1:31" x14ac:dyDescent="0.25">
      <c r="A36" t="s">
        <v>60</v>
      </c>
      <c r="B36" t="s">
        <v>61</v>
      </c>
      <c r="AE36" s="89">
        <f t="shared" si="0"/>
        <v>0</v>
      </c>
    </row>
    <row r="37" spans="1:31" x14ac:dyDescent="0.25">
      <c r="B37" t="s">
        <v>62</v>
      </c>
      <c r="AE37">
        <f t="shared" si="0"/>
        <v>0</v>
      </c>
    </row>
    <row r="38" spans="1:31" x14ac:dyDescent="0.25">
      <c r="A38" t="s">
        <v>63</v>
      </c>
      <c r="B38" t="s">
        <v>64</v>
      </c>
      <c r="AE38" s="89">
        <f t="shared" si="0"/>
        <v>0</v>
      </c>
    </row>
    <row r="39" spans="1:31" x14ac:dyDescent="0.25">
      <c r="A39" t="s">
        <v>65</v>
      </c>
      <c r="B39" t="s">
        <v>66</v>
      </c>
      <c r="AE39">
        <f t="shared" si="0"/>
        <v>0</v>
      </c>
    </row>
    <row r="40" spans="1:31" x14ac:dyDescent="0.25">
      <c r="B40" t="s">
        <v>67</v>
      </c>
      <c r="AE40" s="89">
        <f t="shared" si="0"/>
        <v>0</v>
      </c>
    </row>
    <row r="41" spans="1:31" x14ac:dyDescent="0.25">
      <c r="A41" t="s">
        <v>68</v>
      </c>
      <c r="B41" t="s">
        <v>69</v>
      </c>
      <c r="AE41">
        <f t="shared" si="0"/>
        <v>0</v>
      </c>
    </row>
    <row r="42" spans="1:31" x14ac:dyDescent="0.25">
      <c r="B42" t="s">
        <v>70</v>
      </c>
      <c r="AE42" s="89">
        <f t="shared" si="0"/>
        <v>0</v>
      </c>
    </row>
    <row r="43" spans="1:31" x14ac:dyDescent="0.25">
      <c r="A43" t="s">
        <v>71</v>
      </c>
      <c r="B43" t="s">
        <v>72</v>
      </c>
      <c r="AE43">
        <f t="shared" si="0"/>
        <v>0</v>
      </c>
    </row>
    <row r="44" spans="1:31" x14ac:dyDescent="0.25">
      <c r="B44" t="s">
        <v>73</v>
      </c>
      <c r="AE44" s="89">
        <f t="shared" si="0"/>
        <v>0</v>
      </c>
    </row>
    <row r="45" spans="1:31" x14ac:dyDescent="0.25">
      <c r="B45" t="s">
        <v>74</v>
      </c>
      <c r="AE45">
        <f t="shared" si="0"/>
        <v>0</v>
      </c>
    </row>
    <row r="46" spans="1:31" x14ac:dyDescent="0.25">
      <c r="B46" t="s">
        <v>75</v>
      </c>
      <c r="AE46" s="89">
        <f t="shared" si="0"/>
        <v>0</v>
      </c>
    </row>
    <row r="47" spans="1:31" x14ac:dyDescent="0.25">
      <c r="A47" t="s">
        <v>76</v>
      </c>
      <c r="B47" t="s">
        <v>77</v>
      </c>
      <c r="AE47">
        <f t="shared" si="0"/>
        <v>0</v>
      </c>
    </row>
    <row r="48" spans="1:31" x14ac:dyDescent="0.25">
      <c r="B48" t="s">
        <v>78</v>
      </c>
      <c r="AE48" s="89">
        <f t="shared" si="0"/>
        <v>0</v>
      </c>
    </row>
    <row r="49" spans="2:31" x14ac:dyDescent="0.25">
      <c r="B49" t="s">
        <v>79</v>
      </c>
      <c r="AE49">
        <f t="shared" si="0"/>
        <v>0</v>
      </c>
    </row>
    <row r="50" spans="2:31" x14ac:dyDescent="0.25">
      <c r="B50" t="s">
        <v>80</v>
      </c>
      <c r="AE50" s="89">
        <f t="shared" si="0"/>
        <v>0</v>
      </c>
    </row>
    <row r="51" spans="2:31" x14ac:dyDescent="0.25">
      <c r="B51" t="s">
        <v>81</v>
      </c>
      <c r="AE51">
        <f t="shared" si="0"/>
        <v>0</v>
      </c>
    </row>
    <row r="52" spans="2:31" x14ac:dyDescent="0.25">
      <c r="B52" t="s">
        <v>82</v>
      </c>
      <c r="AE52" s="89">
        <f t="shared" si="0"/>
        <v>0</v>
      </c>
    </row>
    <row r="53" spans="2:31" x14ac:dyDescent="0.25">
      <c r="B53" t="s">
        <v>83</v>
      </c>
      <c r="AE53">
        <f t="shared" si="0"/>
        <v>0</v>
      </c>
    </row>
    <row r="54" spans="2:31" x14ac:dyDescent="0.25">
      <c r="B54" t="s">
        <v>84</v>
      </c>
      <c r="AE54" s="89">
        <f t="shared" si="0"/>
        <v>0</v>
      </c>
    </row>
    <row r="55" spans="2:31" x14ac:dyDescent="0.25">
      <c r="B55" t="s">
        <v>85</v>
      </c>
      <c r="AE55">
        <f t="shared" si="0"/>
        <v>0</v>
      </c>
    </row>
    <row r="56" spans="2:31" x14ac:dyDescent="0.25">
      <c r="B56" t="s">
        <v>86</v>
      </c>
      <c r="AE56" s="89">
        <f t="shared" si="0"/>
        <v>0</v>
      </c>
    </row>
    <row r="57" spans="2:31" x14ac:dyDescent="0.25">
      <c r="B57" t="s">
        <v>87</v>
      </c>
      <c r="AE57">
        <f t="shared" si="0"/>
        <v>0</v>
      </c>
    </row>
    <row r="58" spans="2:31" x14ac:dyDescent="0.25">
      <c r="B58" t="s">
        <v>88</v>
      </c>
      <c r="AE58" s="89">
        <f t="shared" si="0"/>
        <v>0</v>
      </c>
    </row>
    <row r="59" spans="2:31" x14ac:dyDescent="0.25">
      <c r="B59" t="s">
        <v>89</v>
      </c>
      <c r="AE59">
        <f t="shared" si="0"/>
        <v>0</v>
      </c>
    </row>
    <row r="60" spans="2:31" x14ac:dyDescent="0.25">
      <c r="B60" t="s">
        <v>90</v>
      </c>
      <c r="AE60" s="89">
        <f t="shared" si="0"/>
        <v>0</v>
      </c>
    </row>
    <row r="61" spans="2:31" x14ac:dyDescent="0.25">
      <c r="B61" t="s">
        <v>91</v>
      </c>
      <c r="AE61">
        <f t="shared" si="0"/>
        <v>0</v>
      </c>
    </row>
    <row r="62" spans="2:31" x14ac:dyDescent="0.25">
      <c r="B62" t="s">
        <v>92</v>
      </c>
      <c r="AE62" s="89">
        <f t="shared" si="0"/>
        <v>0</v>
      </c>
    </row>
    <row r="63" spans="2:31" x14ac:dyDescent="0.25">
      <c r="B63" t="s">
        <v>93</v>
      </c>
      <c r="AE63">
        <f t="shared" si="0"/>
        <v>0</v>
      </c>
    </row>
    <row r="64" spans="2:31" x14ac:dyDescent="0.25">
      <c r="B64" t="s">
        <v>94</v>
      </c>
      <c r="AE64" s="89">
        <f t="shared" si="0"/>
        <v>0</v>
      </c>
    </row>
    <row r="65" spans="1:31" x14ac:dyDescent="0.25">
      <c r="B65" t="s">
        <v>95</v>
      </c>
      <c r="AE65">
        <f t="shared" si="0"/>
        <v>0</v>
      </c>
    </row>
    <row r="66" spans="1:31" x14ac:dyDescent="0.25">
      <c r="B66" t="s">
        <v>96</v>
      </c>
      <c r="AE66" s="89">
        <f t="shared" si="0"/>
        <v>0</v>
      </c>
    </row>
    <row r="67" spans="1:31" x14ac:dyDescent="0.25">
      <c r="B67" t="s">
        <v>97</v>
      </c>
      <c r="AE67">
        <f t="shared" ref="AE67:AE130" si="1">SUM(C67:Z67)</f>
        <v>0</v>
      </c>
    </row>
    <row r="68" spans="1:31" x14ac:dyDescent="0.25">
      <c r="B68" t="s">
        <v>98</v>
      </c>
      <c r="AE68" s="89">
        <f t="shared" si="1"/>
        <v>0</v>
      </c>
    </row>
    <row r="69" spans="1:31" x14ac:dyDescent="0.25">
      <c r="B69" t="s">
        <v>99</v>
      </c>
      <c r="AE69">
        <f t="shared" si="1"/>
        <v>0</v>
      </c>
    </row>
    <row r="70" spans="1:31" x14ac:dyDescent="0.25">
      <c r="A70" t="s">
        <v>100</v>
      </c>
      <c r="B70" t="s">
        <v>101</v>
      </c>
      <c r="AE70" s="89">
        <f t="shared" si="1"/>
        <v>0</v>
      </c>
    </row>
    <row r="71" spans="1:31" x14ac:dyDescent="0.25">
      <c r="A71" t="s">
        <v>102</v>
      </c>
      <c r="B71" t="s">
        <v>103</v>
      </c>
      <c r="AE71">
        <f t="shared" si="1"/>
        <v>0</v>
      </c>
    </row>
    <row r="72" spans="1:31" x14ac:dyDescent="0.25">
      <c r="B72" t="s">
        <v>104</v>
      </c>
      <c r="AE72" s="89">
        <f t="shared" si="1"/>
        <v>0</v>
      </c>
    </row>
    <row r="73" spans="1:31" x14ac:dyDescent="0.25">
      <c r="B73" t="s">
        <v>105</v>
      </c>
      <c r="AE73">
        <f t="shared" si="1"/>
        <v>0</v>
      </c>
    </row>
    <row r="74" spans="1:31" x14ac:dyDescent="0.25">
      <c r="A74" t="s">
        <v>106</v>
      </c>
      <c r="B74" t="s">
        <v>107</v>
      </c>
      <c r="AE74" s="89">
        <f t="shared" si="1"/>
        <v>0</v>
      </c>
    </row>
    <row r="75" spans="1:31" x14ac:dyDescent="0.25">
      <c r="A75" t="s">
        <v>108</v>
      </c>
      <c r="B75" t="s">
        <v>109</v>
      </c>
      <c r="AE75">
        <f t="shared" si="1"/>
        <v>0</v>
      </c>
    </row>
    <row r="76" spans="1:31" x14ac:dyDescent="0.25">
      <c r="B76" t="s">
        <v>110</v>
      </c>
      <c r="AE76" s="89">
        <f t="shared" si="1"/>
        <v>0</v>
      </c>
    </row>
    <row r="77" spans="1:31" x14ac:dyDescent="0.25">
      <c r="A77" t="s">
        <v>111</v>
      </c>
      <c r="B77" t="s">
        <v>112</v>
      </c>
      <c r="AE77">
        <f t="shared" si="1"/>
        <v>0</v>
      </c>
    </row>
    <row r="78" spans="1:31" x14ac:dyDescent="0.25">
      <c r="A78" t="s">
        <v>113</v>
      </c>
      <c r="B78" t="s">
        <v>114</v>
      </c>
      <c r="AE78" s="89">
        <f t="shared" si="1"/>
        <v>0</v>
      </c>
    </row>
    <row r="79" spans="1:31" x14ac:dyDescent="0.25">
      <c r="A79" t="s">
        <v>115</v>
      </c>
      <c r="B79" t="s">
        <v>116</v>
      </c>
      <c r="AE79">
        <f t="shared" si="1"/>
        <v>0</v>
      </c>
    </row>
    <row r="80" spans="1:31" x14ac:dyDescent="0.25">
      <c r="B80" t="s">
        <v>117</v>
      </c>
      <c r="AE80" s="89">
        <f t="shared" si="1"/>
        <v>0</v>
      </c>
    </row>
    <row r="81" spans="1:31" x14ac:dyDescent="0.25">
      <c r="B81" t="s">
        <v>118</v>
      </c>
      <c r="AE81">
        <f t="shared" si="1"/>
        <v>0</v>
      </c>
    </row>
    <row r="82" spans="1:31" x14ac:dyDescent="0.25">
      <c r="B82" t="s">
        <v>119</v>
      </c>
      <c r="AE82" s="89">
        <f t="shared" si="1"/>
        <v>0</v>
      </c>
    </row>
    <row r="83" spans="1:31" x14ac:dyDescent="0.25">
      <c r="B83" t="s">
        <v>120</v>
      </c>
      <c r="AE83">
        <f t="shared" si="1"/>
        <v>0</v>
      </c>
    </row>
    <row r="84" spans="1:31" x14ac:dyDescent="0.25">
      <c r="B84" t="s">
        <v>121</v>
      </c>
      <c r="AE84" s="89">
        <f t="shared" si="1"/>
        <v>0</v>
      </c>
    </row>
    <row r="85" spans="1:31" x14ac:dyDescent="0.25">
      <c r="B85" t="s">
        <v>122</v>
      </c>
      <c r="AE85">
        <f t="shared" si="1"/>
        <v>0</v>
      </c>
    </row>
    <row r="86" spans="1:31" x14ac:dyDescent="0.25">
      <c r="A86" t="s">
        <v>123</v>
      </c>
      <c r="B86" t="s">
        <v>124</v>
      </c>
      <c r="AE86" s="89">
        <f t="shared" si="1"/>
        <v>0</v>
      </c>
    </row>
    <row r="87" spans="1:31" x14ac:dyDescent="0.25">
      <c r="B87" t="s">
        <v>125</v>
      </c>
      <c r="AE87">
        <f t="shared" si="1"/>
        <v>0</v>
      </c>
    </row>
    <row r="88" spans="1:31" x14ac:dyDescent="0.25">
      <c r="B88" t="s">
        <v>126</v>
      </c>
      <c r="AE88" s="89">
        <f t="shared" si="1"/>
        <v>0</v>
      </c>
    </row>
    <row r="89" spans="1:31" x14ac:dyDescent="0.25">
      <c r="A89" t="s">
        <v>127</v>
      </c>
      <c r="B89" t="s">
        <v>128</v>
      </c>
      <c r="AE89">
        <f t="shared" si="1"/>
        <v>0</v>
      </c>
    </row>
    <row r="90" spans="1:31" x14ac:dyDescent="0.25">
      <c r="B90" t="s">
        <v>129</v>
      </c>
      <c r="AE90" s="89">
        <f t="shared" si="1"/>
        <v>0</v>
      </c>
    </row>
    <row r="91" spans="1:31" x14ac:dyDescent="0.25">
      <c r="B91" t="s">
        <v>130</v>
      </c>
      <c r="AE91">
        <f t="shared" si="1"/>
        <v>0</v>
      </c>
    </row>
    <row r="92" spans="1:31" x14ac:dyDescent="0.25">
      <c r="A92" t="s">
        <v>131</v>
      </c>
      <c r="B92" t="s">
        <v>132</v>
      </c>
      <c r="AE92" s="89">
        <f t="shared" si="1"/>
        <v>0</v>
      </c>
    </row>
    <row r="93" spans="1:31" x14ac:dyDescent="0.25">
      <c r="B93" t="s">
        <v>133</v>
      </c>
      <c r="AE93">
        <f t="shared" si="1"/>
        <v>0</v>
      </c>
    </row>
    <row r="94" spans="1:31" x14ac:dyDescent="0.25">
      <c r="B94" t="s">
        <v>134</v>
      </c>
      <c r="AE94" s="89">
        <f t="shared" si="1"/>
        <v>0</v>
      </c>
    </row>
    <row r="95" spans="1:31" x14ac:dyDescent="0.25">
      <c r="A95" t="s">
        <v>135</v>
      </c>
      <c r="B95" t="s">
        <v>136</v>
      </c>
      <c r="AE95">
        <f t="shared" si="1"/>
        <v>0</v>
      </c>
    </row>
    <row r="96" spans="1:31" x14ac:dyDescent="0.25">
      <c r="B96" t="s">
        <v>137</v>
      </c>
      <c r="AE96" s="89">
        <f t="shared" si="1"/>
        <v>0</v>
      </c>
    </row>
    <row r="97" spans="1:31" x14ac:dyDescent="0.25">
      <c r="B97" t="s">
        <v>138</v>
      </c>
      <c r="AE97">
        <f t="shared" si="1"/>
        <v>0</v>
      </c>
    </row>
    <row r="98" spans="1:31" x14ac:dyDescent="0.25">
      <c r="B98" t="s">
        <v>139</v>
      </c>
      <c r="AE98" s="89">
        <f t="shared" si="1"/>
        <v>0</v>
      </c>
    </row>
    <row r="99" spans="1:31" x14ac:dyDescent="0.25">
      <c r="A99" t="s">
        <v>140</v>
      </c>
      <c r="B99" t="s">
        <v>141</v>
      </c>
      <c r="AE99">
        <f t="shared" si="1"/>
        <v>0</v>
      </c>
    </row>
    <row r="100" spans="1:31" x14ac:dyDescent="0.25">
      <c r="A100" t="s">
        <v>142</v>
      </c>
      <c r="B100" t="s">
        <v>143</v>
      </c>
      <c r="AE100" s="89">
        <f t="shared" si="1"/>
        <v>0</v>
      </c>
    </row>
    <row r="101" spans="1:31" x14ac:dyDescent="0.25">
      <c r="A101" t="s">
        <v>974</v>
      </c>
      <c r="B101" t="s">
        <v>145</v>
      </c>
      <c r="C101">
        <v>910.7</v>
      </c>
      <c r="F101">
        <v>0.3</v>
      </c>
      <c r="G101">
        <v>27</v>
      </c>
      <c r="I101">
        <v>21.1</v>
      </c>
      <c r="J101">
        <v>159</v>
      </c>
      <c r="K101">
        <v>144.9</v>
      </c>
      <c r="Q101">
        <v>714.6</v>
      </c>
      <c r="U101">
        <v>267.2</v>
      </c>
      <c r="Z101">
        <v>17.8</v>
      </c>
      <c r="AE101">
        <f t="shared" si="1"/>
        <v>2262.6</v>
      </c>
    </row>
    <row r="102" spans="1:31" x14ac:dyDescent="0.25">
      <c r="B102" t="s">
        <v>146</v>
      </c>
      <c r="AE102" s="89">
        <f t="shared" si="1"/>
        <v>0</v>
      </c>
    </row>
    <row r="103" spans="1:31" x14ac:dyDescent="0.25">
      <c r="A103" t="s">
        <v>147</v>
      </c>
      <c r="B103" t="s">
        <v>148</v>
      </c>
      <c r="AE103">
        <f t="shared" si="1"/>
        <v>0</v>
      </c>
    </row>
    <row r="104" spans="1:31" x14ac:dyDescent="0.25">
      <c r="B104" t="s">
        <v>149</v>
      </c>
      <c r="AE104" s="89">
        <f t="shared" si="1"/>
        <v>0</v>
      </c>
    </row>
    <row r="105" spans="1:31" x14ac:dyDescent="0.25">
      <c r="B105" s="11" t="s">
        <v>991</v>
      </c>
      <c r="AE105">
        <f t="shared" si="1"/>
        <v>0</v>
      </c>
    </row>
    <row r="106" spans="1:31" x14ac:dyDescent="0.25">
      <c r="B106" t="s">
        <v>151</v>
      </c>
      <c r="AE106" s="89">
        <f t="shared" si="1"/>
        <v>0</v>
      </c>
    </row>
    <row r="107" spans="1:31" x14ac:dyDescent="0.25">
      <c r="B107" t="s">
        <v>152</v>
      </c>
      <c r="AE107">
        <f t="shared" si="1"/>
        <v>0</v>
      </c>
    </row>
    <row r="108" spans="1:31" x14ac:dyDescent="0.25">
      <c r="B108" t="s">
        <v>153</v>
      </c>
      <c r="AE108" s="89">
        <f t="shared" si="1"/>
        <v>0</v>
      </c>
    </row>
    <row r="109" spans="1:31" x14ac:dyDescent="0.25">
      <c r="B109" t="s">
        <v>154</v>
      </c>
      <c r="AE109">
        <f t="shared" si="1"/>
        <v>0</v>
      </c>
    </row>
    <row r="110" spans="1:31" x14ac:dyDescent="0.25">
      <c r="B110" t="s">
        <v>155</v>
      </c>
      <c r="AE110" s="89">
        <f t="shared" si="1"/>
        <v>0</v>
      </c>
    </row>
    <row r="111" spans="1:31" x14ac:dyDescent="0.25">
      <c r="A111" t="s">
        <v>156</v>
      </c>
      <c r="B111" t="s">
        <v>157</v>
      </c>
      <c r="AE111">
        <f t="shared" si="1"/>
        <v>0</v>
      </c>
    </row>
    <row r="112" spans="1:31" x14ac:dyDescent="0.25">
      <c r="B112" t="s">
        <v>158</v>
      </c>
      <c r="AE112" s="89">
        <f t="shared" si="1"/>
        <v>0</v>
      </c>
    </row>
    <row r="113" spans="1:31" x14ac:dyDescent="0.25">
      <c r="B113" t="s">
        <v>159</v>
      </c>
      <c r="AE113">
        <f t="shared" si="1"/>
        <v>0</v>
      </c>
    </row>
    <row r="114" spans="1:31" x14ac:dyDescent="0.25">
      <c r="A114" t="s">
        <v>160</v>
      </c>
      <c r="B114" t="s">
        <v>161</v>
      </c>
      <c r="AE114" s="89">
        <f t="shared" si="1"/>
        <v>0</v>
      </c>
    </row>
    <row r="115" spans="1:31" x14ac:dyDescent="0.25">
      <c r="B115" t="s">
        <v>162</v>
      </c>
      <c r="AE115">
        <f t="shared" si="1"/>
        <v>0</v>
      </c>
    </row>
    <row r="116" spans="1:31" x14ac:dyDescent="0.25">
      <c r="B116" t="s">
        <v>163</v>
      </c>
      <c r="AE116" s="89">
        <f t="shared" si="1"/>
        <v>0</v>
      </c>
    </row>
    <row r="117" spans="1:31" x14ac:dyDescent="0.25">
      <c r="B117" t="s">
        <v>164</v>
      </c>
      <c r="AE117">
        <f t="shared" si="1"/>
        <v>0</v>
      </c>
    </row>
    <row r="118" spans="1:31" x14ac:dyDescent="0.25">
      <c r="A118" t="s">
        <v>165</v>
      </c>
      <c r="B118" t="s">
        <v>166</v>
      </c>
      <c r="AE118" s="89">
        <f t="shared" si="1"/>
        <v>0</v>
      </c>
    </row>
    <row r="119" spans="1:31" x14ac:dyDescent="0.25">
      <c r="A119" t="s">
        <v>167</v>
      </c>
      <c r="B119" t="s">
        <v>168</v>
      </c>
      <c r="AE119">
        <f t="shared" si="1"/>
        <v>0</v>
      </c>
    </row>
    <row r="120" spans="1:31" x14ac:dyDescent="0.25">
      <c r="A120" t="s">
        <v>169</v>
      </c>
      <c r="B120" t="s">
        <v>170</v>
      </c>
      <c r="C120">
        <v>0</v>
      </c>
      <c r="E120">
        <v>33.314999999999998</v>
      </c>
      <c r="F120">
        <v>0.67</v>
      </c>
      <c r="G120">
        <v>0</v>
      </c>
      <c r="H120">
        <v>0</v>
      </c>
      <c r="I120">
        <v>0</v>
      </c>
      <c r="J120">
        <v>72.099000000000004</v>
      </c>
      <c r="K120">
        <v>3.5640000000000001</v>
      </c>
      <c r="L120">
        <v>255.38399999999999</v>
      </c>
      <c r="O120">
        <v>0</v>
      </c>
      <c r="P120">
        <v>63.646000000000001</v>
      </c>
      <c r="Q120">
        <v>0</v>
      </c>
      <c r="R120">
        <v>0</v>
      </c>
      <c r="S120">
        <v>0</v>
      </c>
      <c r="T120">
        <v>0</v>
      </c>
      <c r="U120">
        <v>0</v>
      </c>
      <c r="V120">
        <v>0</v>
      </c>
      <c r="W120">
        <v>0</v>
      </c>
      <c r="X120">
        <v>0</v>
      </c>
      <c r="Y120">
        <v>0</v>
      </c>
      <c r="Z120">
        <v>19.391999999999999</v>
      </c>
      <c r="AE120" s="89">
        <f t="shared" si="1"/>
        <v>448.07</v>
      </c>
    </row>
    <row r="121" spans="1:31" x14ac:dyDescent="0.25">
      <c r="B121" t="s">
        <v>171</v>
      </c>
      <c r="AE121">
        <f t="shared" si="1"/>
        <v>0</v>
      </c>
    </row>
    <row r="122" spans="1:31" x14ac:dyDescent="0.25">
      <c r="A122" t="s">
        <v>172</v>
      </c>
      <c r="B122" t="s">
        <v>173</v>
      </c>
      <c r="AE122" s="89">
        <f t="shared" si="1"/>
        <v>0</v>
      </c>
    </row>
    <row r="123" spans="1:31" x14ac:dyDescent="0.25">
      <c r="B123" t="s">
        <v>174</v>
      </c>
      <c r="AE123">
        <f t="shared" si="1"/>
        <v>0</v>
      </c>
    </row>
    <row r="124" spans="1:31" x14ac:dyDescent="0.25">
      <c r="A124" t="s">
        <v>175</v>
      </c>
      <c r="B124" t="s">
        <v>176</v>
      </c>
      <c r="G124">
        <v>0</v>
      </c>
      <c r="H124">
        <v>0</v>
      </c>
      <c r="Q124">
        <v>0</v>
      </c>
      <c r="AE124" s="89">
        <f t="shared" si="1"/>
        <v>0</v>
      </c>
    </row>
    <row r="125" spans="1:31" x14ac:dyDescent="0.25">
      <c r="A125" t="s">
        <v>177</v>
      </c>
      <c r="B125" t="s">
        <v>178</v>
      </c>
      <c r="AE125">
        <f t="shared" si="1"/>
        <v>0</v>
      </c>
    </row>
    <row r="126" spans="1:31" x14ac:dyDescent="0.25">
      <c r="B126" t="s">
        <v>179</v>
      </c>
      <c r="AE126" s="89">
        <f t="shared" si="1"/>
        <v>0</v>
      </c>
    </row>
    <row r="127" spans="1:31" x14ac:dyDescent="0.25">
      <c r="B127" t="s">
        <v>180</v>
      </c>
      <c r="AE127">
        <f t="shared" si="1"/>
        <v>0</v>
      </c>
    </row>
    <row r="128" spans="1:31" x14ac:dyDescent="0.25">
      <c r="A128" t="s">
        <v>181</v>
      </c>
      <c r="B128" t="s">
        <v>182</v>
      </c>
      <c r="AE128" s="89">
        <f t="shared" si="1"/>
        <v>0</v>
      </c>
    </row>
    <row r="129" spans="1:31" x14ac:dyDescent="0.25">
      <c r="A129" t="s">
        <v>183</v>
      </c>
      <c r="B129" t="s">
        <v>184</v>
      </c>
      <c r="AE129">
        <f t="shared" si="1"/>
        <v>0</v>
      </c>
    </row>
    <row r="130" spans="1:31" x14ac:dyDescent="0.25">
      <c r="A130" t="s">
        <v>185</v>
      </c>
      <c r="B130" t="s">
        <v>186</v>
      </c>
      <c r="AE130" s="89">
        <f t="shared" si="1"/>
        <v>0</v>
      </c>
    </row>
    <row r="131" spans="1:31" x14ac:dyDescent="0.25">
      <c r="B131" t="s">
        <v>187</v>
      </c>
      <c r="AE131">
        <f t="shared" ref="AE131:AE194" si="2">SUM(C131:Z131)</f>
        <v>0</v>
      </c>
    </row>
    <row r="132" spans="1:31" x14ac:dyDescent="0.25">
      <c r="B132" t="s">
        <v>188</v>
      </c>
      <c r="AE132" s="89">
        <f t="shared" si="2"/>
        <v>0</v>
      </c>
    </row>
    <row r="133" spans="1:31" x14ac:dyDescent="0.25">
      <c r="B133" t="s">
        <v>189</v>
      </c>
      <c r="AE133">
        <f t="shared" si="2"/>
        <v>0</v>
      </c>
    </row>
    <row r="134" spans="1:31" x14ac:dyDescent="0.25">
      <c r="A134" t="s">
        <v>190</v>
      </c>
      <c r="B134" t="s">
        <v>191</v>
      </c>
      <c r="AE134" s="89">
        <f t="shared" si="2"/>
        <v>0</v>
      </c>
    </row>
    <row r="135" spans="1:31" x14ac:dyDescent="0.25">
      <c r="A135" t="s">
        <v>192</v>
      </c>
      <c r="B135" t="s">
        <v>193</v>
      </c>
      <c r="AE135">
        <f t="shared" si="2"/>
        <v>0</v>
      </c>
    </row>
    <row r="136" spans="1:31" x14ac:dyDescent="0.25">
      <c r="A136" t="s">
        <v>194</v>
      </c>
      <c r="B136" t="s">
        <v>195</v>
      </c>
      <c r="AE136" s="89">
        <f t="shared" si="2"/>
        <v>0</v>
      </c>
    </row>
    <row r="137" spans="1:31" x14ac:dyDescent="0.25">
      <c r="B137" t="s">
        <v>196</v>
      </c>
      <c r="AE137">
        <f t="shared" si="2"/>
        <v>0</v>
      </c>
    </row>
    <row r="138" spans="1:31" x14ac:dyDescent="0.25">
      <c r="A138" t="s">
        <v>197</v>
      </c>
      <c r="B138" t="s">
        <v>198</v>
      </c>
      <c r="AE138" s="89">
        <f t="shared" si="2"/>
        <v>0</v>
      </c>
    </row>
    <row r="139" spans="1:31" x14ac:dyDescent="0.25">
      <c r="A139" t="s">
        <v>199</v>
      </c>
      <c r="B139" t="s">
        <v>200</v>
      </c>
      <c r="AE139">
        <f t="shared" si="2"/>
        <v>0</v>
      </c>
    </row>
    <row r="140" spans="1:31" x14ac:dyDescent="0.25">
      <c r="A140" t="s">
        <v>201</v>
      </c>
      <c r="B140" t="s">
        <v>202</v>
      </c>
      <c r="AE140" s="89">
        <f t="shared" si="2"/>
        <v>0</v>
      </c>
    </row>
    <row r="141" spans="1:31" x14ac:dyDescent="0.25">
      <c r="B141" t="s">
        <v>203</v>
      </c>
      <c r="AE141">
        <f t="shared" si="2"/>
        <v>0</v>
      </c>
    </row>
    <row r="142" spans="1:31" x14ac:dyDescent="0.25">
      <c r="B142" t="s">
        <v>204</v>
      </c>
      <c r="AE142" s="89">
        <f t="shared" si="2"/>
        <v>0</v>
      </c>
    </row>
    <row r="143" spans="1:31" x14ac:dyDescent="0.25">
      <c r="B143" t="s">
        <v>205</v>
      </c>
      <c r="AE143">
        <f t="shared" si="2"/>
        <v>0</v>
      </c>
    </row>
    <row r="144" spans="1:31" x14ac:dyDescent="0.25">
      <c r="A144" t="s">
        <v>206</v>
      </c>
      <c r="B144" t="s">
        <v>207</v>
      </c>
      <c r="AE144" s="89">
        <f t="shared" si="2"/>
        <v>0</v>
      </c>
    </row>
    <row r="145" spans="1:31" x14ac:dyDescent="0.25">
      <c r="B145" t="s">
        <v>208</v>
      </c>
      <c r="AE145">
        <f t="shared" si="2"/>
        <v>0</v>
      </c>
    </row>
    <row r="146" spans="1:31" x14ac:dyDescent="0.25">
      <c r="B146" t="s">
        <v>209</v>
      </c>
      <c r="AE146" s="89">
        <f t="shared" si="2"/>
        <v>0</v>
      </c>
    </row>
    <row r="147" spans="1:31" x14ac:dyDescent="0.25">
      <c r="B147" t="s">
        <v>210</v>
      </c>
      <c r="AE147">
        <f t="shared" si="2"/>
        <v>0</v>
      </c>
    </row>
    <row r="148" spans="1:31" x14ac:dyDescent="0.25">
      <c r="B148" t="s">
        <v>211</v>
      </c>
      <c r="AE148" s="89">
        <f t="shared" si="2"/>
        <v>0</v>
      </c>
    </row>
    <row r="149" spans="1:31" x14ac:dyDescent="0.25">
      <c r="B149" t="s">
        <v>212</v>
      </c>
      <c r="AE149">
        <f t="shared" si="2"/>
        <v>0</v>
      </c>
    </row>
    <row r="150" spans="1:31" x14ac:dyDescent="0.25">
      <c r="A150" t="s">
        <v>213</v>
      </c>
      <c r="B150" t="s">
        <v>214</v>
      </c>
      <c r="AE150" s="89">
        <f t="shared" si="2"/>
        <v>0</v>
      </c>
    </row>
    <row r="151" spans="1:31" x14ac:dyDescent="0.25">
      <c r="A151" t="s">
        <v>215</v>
      </c>
      <c r="B151" t="s">
        <v>216</v>
      </c>
      <c r="AE151">
        <f t="shared" si="2"/>
        <v>0</v>
      </c>
    </row>
    <row r="152" spans="1:31" x14ac:dyDescent="0.25">
      <c r="A152" t="s">
        <v>217</v>
      </c>
      <c r="B152" t="s">
        <v>218</v>
      </c>
      <c r="C152">
        <v>0</v>
      </c>
      <c r="F152">
        <v>0</v>
      </c>
      <c r="G152">
        <v>2.7210000000000001</v>
      </c>
      <c r="I152">
        <v>1.163</v>
      </c>
      <c r="Z152">
        <v>302.74900000000002</v>
      </c>
      <c r="AE152" s="89">
        <f t="shared" si="2"/>
        <v>306.63300000000004</v>
      </c>
    </row>
    <row r="153" spans="1:31" x14ac:dyDescent="0.25">
      <c r="A153" t="s">
        <v>219</v>
      </c>
      <c r="B153" t="s">
        <v>220</v>
      </c>
      <c r="AE153">
        <f t="shared" si="2"/>
        <v>0</v>
      </c>
    </row>
    <row r="154" spans="1:31" x14ac:dyDescent="0.25">
      <c r="A154" t="s">
        <v>221</v>
      </c>
      <c r="B154" t="s">
        <v>222</v>
      </c>
      <c r="AE154" s="89">
        <f t="shared" si="2"/>
        <v>0</v>
      </c>
    </row>
    <row r="155" spans="1:31" x14ac:dyDescent="0.25">
      <c r="A155" t="s">
        <v>223</v>
      </c>
      <c r="B155" t="s">
        <v>224</v>
      </c>
      <c r="J155">
        <v>110</v>
      </c>
      <c r="L155">
        <v>14.468</v>
      </c>
      <c r="S155">
        <v>23.427</v>
      </c>
      <c r="AE155">
        <f t="shared" si="2"/>
        <v>147.89500000000001</v>
      </c>
    </row>
    <row r="156" spans="1:31" x14ac:dyDescent="0.25">
      <c r="B156" t="s">
        <v>225</v>
      </c>
      <c r="AE156" s="89">
        <f t="shared" si="2"/>
        <v>0</v>
      </c>
    </row>
    <row r="157" spans="1:31" x14ac:dyDescent="0.25">
      <c r="A157" t="s">
        <v>226</v>
      </c>
      <c r="B157" t="s">
        <v>227</v>
      </c>
      <c r="AE157">
        <f t="shared" si="2"/>
        <v>0</v>
      </c>
    </row>
    <row r="158" spans="1:31" x14ac:dyDescent="0.25">
      <c r="A158" t="s">
        <v>228</v>
      </c>
      <c r="B158" t="s">
        <v>229</v>
      </c>
      <c r="AE158" s="89">
        <f t="shared" si="2"/>
        <v>0</v>
      </c>
    </row>
    <row r="159" spans="1:31" x14ac:dyDescent="0.25">
      <c r="B159" t="s">
        <v>230</v>
      </c>
      <c r="AE159">
        <f t="shared" si="2"/>
        <v>0</v>
      </c>
    </row>
    <row r="160" spans="1:31" x14ac:dyDescent="0.25">
      <c r="B160" t="s">
        <v>231</v>
      </c>
      <c r="AE160" s="89">
        <f t="shared" si="2"/>
        <v>0</v>
      </c>
    </row>
    <row r="161" spans="1:31" x14ac:dyDescent="0.25">
      <c r="B161" t="s">
        <v>232</v>
      </c>
      <c r="AE161">
        <f t="shared" si="2"/>
        <v>0</v>
      </c>
    </row>
    <row r="162" spans="1:31" x14ac:dyDescent="0.25">
      <c r="A162" t="s">
        <v>233</v>
      </c>
      <c r="B162" t="s">
        <v>234</v>
      </c>
      <c r="AE162" s="89">
        <f t="shared" si="2"/>
        <v>0</v>
      </c>
    </row>
    <row r="163" spans="1:31" x14ac:dyDescent="0.25">
      <c r="B163" t="s">
        <v>235</v>
      </c>
      <c r="AE163">
        <f t="shared" si="2"/>
        <v>0</v>
      </c>
    </row>
    <row r="164" spans="1:31" x14ac:dyDescent="0.25">
      <c r="A164" t="s">
        <v>236</v>
      </c>
      <c r="B164" t="s">
        <v>237</v>
      </c>
      <c r="AE164" s="89">
        <f t="shared" si="2"/>
        <v>0</v>
      </c>
    </row>
    <row r="165" spans="1:31" x14ac:dyDescent="0.25">
      <c r="A165" t="s">
        <v>238</v>
      </c>
      <c r="B165" t="s">
        <v>239</v>
      </c>
      <c r="AE165">
        <f t="shared" si="2"/>
        <v>0</v>
      </c>
    </row>
    <row r="166" spans="1:31" x14ac:dyDescent="0.25">
      <c r="B166" t="s">
        <v>240</v>
      </c>
      <c r="AE166" s="89">
        <f t="shared" si="2"/>
        <v>0</v>
      </c>
    </row>
    <row r="167" spans="1:31" x14ac:dyDescent="0.25">
      <c r="B167" t="s">
        <v>241</v>
      </c>
      <c r="AE167">
        <f t="shared" si="2"/>
        <v>0</v>
      </c>
    </row>
    <row r="168" spans="1:31" x14ac:dyDescent="0.25">
      <c r="B168" t="s">
        <v>242</v>
      </c>
      <c r="AE168" s="89">
        <f t="shared" si="2"/>
        <v>0</v>
      </c>
    </row>
    <row r="169" spans="1:31" x14ac:dyDescent="0.25">
      <c r="B169" t="s">
        <v>243</v>
      </c>
      <c r="AE169">
        <f t="shared" si="2"/>
        <v>0</v>
      </c>
    </row>
    <row r="170" spans="1:31" x14ac:dyDescent="0.25">
      <c r="B170" t="s">
        <v>244</v>
      </c>
      <c r="AE170" s="89">
        <f t="shared" si="2"/>
        <v>0</v>
      </c>
    </row>
    <row r="171" spans="1:31" x14ac:dyDescent="0.25">
      <c r="B171" t="s">
        <v>245</v>
      </c>
      <c r="AE171">
        <f t="shared" si="2"/>
        <v>0</v>
      </c>
    </row>
    <row r="172" spans="1:31" x14ac:dyDescent="0.25">
      <c r="B172" t="s">
        <v>246</v>
      </c>
      <c r="AE172" s="89">
        <f t="shared" si="2"/>
        <v>0</v>
      </c>
    </row>
    <row r="173" spans="1:31" x14ac:dyDescent="0.25">
      <c r="A173" t="s">
        <v>247</v>
      </c>
      <c r="B173" t="s">
        <v>248</v>
      </c>
      <c r="AE173">
        <f t="shared" si="2"/>
        <v>0</v>
      </c>
    </row>
    <row r="174" spans="1:31" x14ac:dyDescent="0.25">
      <c r="A174" t="s">
        <v>249</v>
      </c>
      <c r="B174" t="s">
        <v>150</v>
      </c>
      <c r="AE174" s="89">
        <f t="shared" si="2"/>
        <v>0</v>
      </c>
    </row>
    <row r="175" spans="1:31" x14ac:dyDescent="0.25">
      <c r="B175" t="s">
        <v>250</v>
      </c>
      <c r="AE175">
        <f t="shared" si="2"/>
        <v>0</v>
      </c>
    </row>
    <row r="176" spans="1:31" x14ac:dyDescent="0.25">
      <c r="B176" t="s">
        <v>251</v>
      </c>
      <c r="AE176" s="89">
        <f t="shared" si="2"/>
        <v>0</v>
      </c>
    </row>
    <row r="177" spans="1:31" x14ac:dyDescent="0.25">
      <c r="B177" t="s">
        <v>252</v>
      </c>
      <c r="AE177">
        <f t="shared" si="2"/>
        <v>0</v>
      </c>
    </row>
    <row r="178" spans="1:31" x14ac:dyDescent="0.25">
      <c r="A178" t="s">
        <v>253</v>
      </c>
      <c r="B178" t="s">
        <v>254</v>
      </c>
      <c r="AE178" s="89">
        <f t="shared" si="2"/>
        <v>0</v>
      </c>
    </row>
    <row r="179" spans="1:31" x14ac:dyDescent="0.25">
      <c r="A179" t="s">
        <v>255</v>
      </c>
      <c r="B179" t="s">
        <v>256</v>
      </c>
      <c r="AE179">
        <f t="shared" si="2"/>
        <v>0</v>
      </c>
    </row>
    <row r="180" spans="1:31" x14ac:dyDescent="0.25">
      <c r="A180" t="s">
        <v>257</v>
      </c>
      <c r="B180" t="s">
        <v>258</v>
      </c>
      <c r="AE180" s="89">
        <f t="shared" si="2"/>
        <v>0</v>
      </c>
    </row>
    <row r="181" spans="1:31" x14ac:dyDescent="0.25">
      <c r="A181" t="s">
        <v>259</v>
      </c>
      <c r="B181" t="s">
        <v>260</v>
      </c>
      <c r="AE181">
        <f t="shared" si="2"/>
        <v>0</v>
      </c>
    </row>
    <row r="182" spans="1:31" x14ac:dyDescent="0.25">
      <c r="A182" t="s">
        <v>261</v>
      </c>
      <c r="B182" t="s">
        <v>262</v>
      </c>
      <c r="AE182" s="89">
        <f t="shared" si="2"/>
        <v>0</v>
      </c>
    </row>
    <row r="183" spans="1:31" x14ac:dyDescent="0.25">
      <c r="B183" t="s">
        <v>263</v>
      </c>
      <c r="AE183">
        <f t="shared" si="2"/>
        <v>0</v>
      </c>
    </row>
    <row r="184" spans="1:31" x14ac:dyDescent="0.25">
      <c r="B184" t="s">
        <v>264</v>
      </c>
      <c r="AE184" s="89">
        <f t="shared" si="2"/>
        <v>0</v>
      </c>
    </row>
    <row r="185" spans="1:31" x14ac:dyDescent="0.25">
      <c r="B185" t="s">
        <v>265</v>
      </c>
      <c r="AE185">
        <f t="shared" si="2"/>
        <v>0</v>
      </c>
    </row>
    <row r="186" spans="1:31" x14ac:dyDescent="0.25">
      <c r="A186" t="s">
        <v>266</v>
      </c>
      <c r="B186" t="s">
        <v>267</v>
      </c>
      <c r="AE186" s="89">
        <f t="shared" si="2"/>
        <v>0</v>
      </c>
    </row>
    <row r="187" spans="1:31" x14ac:dyDescent="0.25">
      <c r="A187" t="s">
        <v>268</v>
      </c>
      <c r="B187" t="s">
        <v>269</v>
      </c>
      <c r="AE187">
        <f t="shared" si="2"/>
        <v>0</v>
      </c>
    </row>
    <row r="188" spans="1:31" x14ac:dyDescent="0.25">
      <c r="B188" t="s">
        <v>270</v>
      </c>
      <c r="AE188" s="89">
        <f t="shared" si="2"/>
        <v>0</v>
      </c>
    </row>
    <row r="189" spans="1:31" x14ac:dyDescent="0.25">
      <c r="B189" t="s">
        <v>271</v>
      </c>
      <c r="AE189">
        <f t="shared" si="2"/>
        <v>0</v>
      </c>
    </row>
    <row r="190" spans="1:31" x14ac:dyDescent="0.25">
      <c r="A190" t="s">
        <v>272</v>
      </c>
      <c r="B190" t="s">
        <v>273</v>
      </c>
      <c r="AE190" s="89">
        <f t="shared" si="2"/>
        <v>0</v>
      </c>
    </row>
    <row r="191" spans="1:31" x14ac:dyDescent="0.25">
      <c r="B191" t="s">
        <v>274</v>
      </c>
      <c r="AE191">
        <f t="shared" si="2"/>
        <v>0</v>
      </c>
    </row>
    <row r="192" spans="1:31" x14ac:dyDescent="0.25">
      <c r="A192" t="s">
        <v>275</v>
      </c>
      <c r="B192" s="14" t="s">
        <v>993</v>
      </c>
      <c r="AE192" s="89">
        <f t="shared" si="2"/>
        <v>0</v>
      </c>
    </row>
    <row r="193" spans="1:31" x14ac:dyDescent="0.25">
      <c r="A193" t="s">
        <v>277</v>
      </c>
      <c r="B193" t="s">
        <v>278</v>
      </c>
      <c r="AE193">
        <f t="shared" si="2"/>
        <v>0</v>
      </c>
    </row>
    <row r="194" spans="1:31" x14ac:dyDescent="0.25">
      <c r="A194" t="s">
        <v>279</v>
      </c>
      <c r="B194" t="s">
        <v>280</v>
      </c>
      <c r="AE194" s="89">
        <f t="shared" si="2"/>
        <v>0</v>
      </c>
    </row>
    <row r="195" spans="1:31" x14ac:dyDescent="0.25">
      <c r="B195" t="s">
        <v>281</v>
      </c>
      <c r="AE195">
        <f t="shared" ref="AE195:AE258" si="3">SUM(C195:Z195)</f>
        <v>0</v>
      </c>
    </row>
    <row r="196" spans="1:31" x14ac:dyDescent="0.25">
      <c r="B196" t="s">
        <v>282</v>
      </c>
      <c r="AE196" s="89">
        <f t="shared" si="3"/>
        <v>0</v>
      </c>
    </row>
    <row r="197" spans="1:31" x14ac:dyDescent="0.25">
      <c r="A197" t="s">
        <v>283</v>
      </c>
      <c r="B197" t="s">
        <v>284</v>
      </c>
      <c r="AE197">
        <f t="shared" si="3"/>
        <v>0</v>
      </c>
    </row>
    <row r="198" spans="1:31" x14ac:dyDescent="0.25">
      <c r="A198" t="s">
        <v>285</v>
      </c>
      <c r="B198" t="s">
        <v>286</v>
      </c>
      <c r="AE198" s="89">
        <f t="shared" si="3"/>
        <v>0</v>
      </c>
    </row>
    <row r="199" spans="1:31" x14ac:dyDescent="0.25">
      <c r="A199" t="s">
        <v>287</v>
      </c>
      <c r="B199" t="s">
        <v>288</v>
      </c>
      <c r="AE199">
        <f t="shared" si="3"/>
        <v>0</v>
      </c>
    </row>
    <row r="200" spans="1:31" x14ac:dyDescent="0.25">
      <c r="A200" t="s">
        <v>289</v>
      </c>
      <c r="B200" t="s">
        <v>290</v>
      </c>
      <c r="AE200" s="89">
        <f t="shared" si="3"/>
        <v>0</v>
      </c>
    </row>
    <row r="201" spans="1:31" x14ac:dyDescent="0.25">
      <c r="A201" t="s">
        <v>291</v>
      </c>
      <c r="B201" t="s">
        <v>292</v>
      </c>
      <c r="AE201">
        <f t="shared" si="3"/>
        <v>0</v>
      </c>
    </row>
    <row r="202" spans="1:31" x14ac:dyDescent="0.25">
      <c r="B202" t="s">
        <v>293</v>
      </c>
      <c r="AE202" s="89">
        <f t="shared" si="3"/>
        <v>0</v>
      </c>
    </row>
    <row r="203" spans="1:31" x14ac:dyDescent="0.25">
      <c r="B203" t="s">
        <v>294</v>
      </c>
      <c r="AE203">
        <f t="shared" si="3"/>
        <v>0</v>
      </c>
    </row>
    <row r="204" spans="1:31" x14ac:dyDescent="0.25">
      <c r="B204" t="s">
        <v>295</v>
      </c>
      <c r="AE204" s="89">
        <f t="shared" si="3"/>
        <v>0</v>
      </c>
    </row>
    <row r="205" spans="1:31" x14ac:dyDescent="0.25">
      <c r="B205" t="s">
        <v>296</v>
      </c>
      <c r="AE205">
        <f t="shared" si="3"/>
        <v>0</v>
      </c>
    </row>
    <row r="206" spans="1:31" x14ac:dyDescent="0.25">
      <c r="A206" t="s">
        <v>297</v>
      </c>
      <c r="B206" t="s">
        <v>298</v>
      </c>
      <c r="AE206" s="89">
        <f t="shared" si="3"/>
        <v>0</v>
      </c>
    </row>
    <row r="207" spans="1:31" x14ac:dyDescent="0.25">
      <c r="B207" t="s">
        <v>299</v>
      </c>
      <c r="AE207">
        <f t="shared" si="3"/>
        <v>0</v>
      </c>
    </row>
    <row r="208" spans="1:31" x14ac:dyDescent="0.25">
      <c r="A208" t="s">
        <v>300</v>
      </c>
      <c r="B208" t="s">
        <v>301</v>
      </c>
      <c r="AE208" s="89">
        <f t="shared" si="3"/>
        <v>0</v>
      </c>
    </row>
    <row r="209" spans="1:31" x14ac:dyDescent="0.25">
      <c r="A209" t="s">
        <v>302</v>
      </c>
      <c r="B209" t="s">
        <v>303</v>
      </c>
      <c r="AE209">
        <f t="shared" si="3"/>
        <v>0</v>
      </c>
    </row>
    <row r="210" spans="1:31" x14ac:dyDescent="0.25">
      <c r="B210" t="s">
        <v>304</v>
      </c>
      <c r="AE210" s="89">
        <f t="shared" si="3"/>
        <v>0</v>
      </c>
    </row>
    <row r="211" spans="1:31" x14ac:dyDescent="0.25">
      <c r="B211" t="s">
        <v>305</v>
      </c>
      <c r="AE211">
        <f t="shared" si="3"/>
        <v>0</v>
      </c>
    </row>
    <row r="212" spans="1:31" x14ac:dyDescent="0.25">
      <c r="A212" t="s">
        <v>306</v>
      </c>
      <c r="B212" t="s">
        <v>307</v>
      </c>
      <c r="AE212" s="89">
        <f t="shared" si="3"/>
        <v>0</v>
      </c>
    </row>
    <row r="213" spans="1:31" x14ac:dyDescent="0.25">
      <c r="A213" t="s">
        <v>308</v>
      </c>
      <c r="B213" t="s">
        <v>309</v>
      </c>
      <c r="AE213">
        <f t="shared" si="3"/>
        <v>0</v>
      </c>
    </row>
    <row r="214" spans="1:31" x14ac:dyDescent="0.25">
      <c r="B214" t="s">
        <v>310</v>
      </c>
      <c r="AE214" s="89">
        <f t="shared" si="3"/>
        <v>0</v>
      </c>
    </row>
    <row r="215" spans="1:31" x14ac:dyDescent="0.25">
      <c r="B215" t="s">
        <v>311</v>
      </c>
      <c r="AE215">
        <f t="shared" si="3"/>
        <v>0</v>
      </c>
    </row>
    <row r="216" spans="1:31" x14ac:dyDescent="0.25">
      <c r="A216" t="s">
        <v>312</v>
      </c>
      <c r="B216" t="s">
        <v>313</v>
      </c>
      <c r="AE216" s="89">
        <f t="shared" si="3"/>
        <v>0</v>
      </c>
    </row>
    <row r="217" spans="1:31" x14ac:dyDescent="0.25">
      <c r="A217" t="s">
        <v>314</v>
      </c>
      <c r="B217" t="s">
        <v>315</v>
      </c>
      <c r="AE217">
        <f t="shared" si="3"/>
        <v>0</v>
      </c>
    </row>
    <row r="218" spans="1:31" x14ac:dyDescent="0.25">
      <c r="A218" t="s">
        <v>316</v>
      </c>
      <c r="B218" t="s">
        <v>317</v>
      </c>
      <c r="AE218" s="89">
        <f t="shared" si="3"/>
        <v>0</v>
      </c>
    </row>
    <row r="219" spans="1:31" x14ac:dyDescent="0.25">
      <c r="A219" t="s">
        <v>318</v>
      </c>
      <c r="B219" t="s">
        <v>319</v>
      </c>
      <c r="AE219">
        <f t="shared" si="3"/>
        <v>0</v>
      </c>
    </row>
    <row r="220" spans="1:31" x14ac:dyDescent="0.25">
      <c r="A220" t="s">
        <v>320</v>
      </c>
      <c r="B220" t="s">
        <v>321</v>
      </c>
      <c r="AE220" s="89">
        <f t="shared" si="3"/>
        <v>0</v>
      </c>
    </row>
    <row r="221" spans="1:31" x14ac:dyDescent="0.25">
      <c r="A221" t="s">
        <v>322</v>
      </c>
      <c r="B221" t="s">
        <v>323</v>
      </c>
      <c r="AE221">
        <f t="shared" si="3"/>
        <v>0</v>
      </c>
    </row>
    <row r="222" spans="1:31" x14ac:dyDescent="0.25">
      <c r="B222" t="s">
        <v>324</v>
      </c>
      <c r="AE222" s="89">
        <f t="shared" si="3"/>
        <v>0</v>
      </c>
    </row>
    <row r="223" spans="1:31" x14ac:dyDescent="0.25">
      <c r="B223" t="s">
        <v>325</v>
      </c>
      <c r="AE223">
        <f t="shared" si="3"/>
        <v>0</v>
      </c>
    </row>
    <row r="224" spans="1:31" x14ac:dyDescent="0.25">
      <c r="B224" t="s">
        <v>326</v>
      </c>
      <c r="AE224" s="89">
        <f t="shared" si="3"/>
        <v>0</v>
      </c>
    </row>
    <row r="225" spans="1:31" x14ac:dyDescent="0.25">
      <c r="A225" t="s">
        <v>327</v>
      </c>
      <c r="B225" s="11" t="s">
        <v>992</v>
      </c>
      <c r="AE225">
        <f t="shared" si="3"/>
        <v>0</v>
      </c>
    </row>
    <row r="226" spans="1:31" x14ac:dyDescent="0.25">
      <c r="A226" t="s">
        <v>329</v>
      </c>
      <c r="B226" t="s">
        <v>330</v>
      </c>
      <c r="AE226" s="89">
        <f t="shared" si="3"/>
        <v>0</v>
      </c>
    </row>
    <row r="227" spans="1:31" x14ac:dyDescent="0.25">
      <c r="A227" t="s">
        <v>331</v>
      </c>
      <c r="B227" t="s">
        <v>332</v>
      </c>
      <c r="AE227">
        <f t="shared" si="3"/>
        <v>0</v>
      </c>
    </row>
    <row r="228" spans="1:31" x14ac:dyDescent="0.25">
      <c r="B228" t="s">
        <v>333</v>
      </c>
      <c r="AE228" s="89">
        <f t="shared" si="3"/>
        <v>0</v>
      </c>
    </row>
    <row r="229" spans="1:31" x14ac:dyDescent="0.25">
      <c r="B229" t="s">
        <v>334</v>
      </c>
      <c r="AE229">
        <f t="shared" si="3"/>
        <v>0</v>
      </c>
    </row>
    <row r="230" spans="1:31" x14ac:dyDescent="0.25">
      <c r="B230" t="s">
        <v>335</v>
      </c>
      <c r="AE230" s="89">
        <f t="shared" si="3"/>
        <v>0</v>
      </c>
    </row>
    <row r="231" spans="1:31" x14ac:dyDescent="0.25">
      <c r="B231" t="s">
        <v>336</v>
      </c>
      <c r="AE231">
        <f t="shared" si="3"/>
        <v>0</v>
      </c>
    </row>
    <row r="232" spans="1:31" x14ac:dyDescent="0.25">
      <c r="B232" t="s">
        <v>337</v>
      </c>
      <c r="AE232" s="89">
        <f t="shared" si="3"/>
        <v>0</v>
      </c>
    </row>
    <row r="233" spans="1:31" x14ac:dyDescent="0.25">
      <c r="B233" t="s">
        <v>338</v>
      </c>
      <c r="AE233">
        <f t="shared" si="3"/>
        <v>0</v>
      </c>
    </row>
    <row r="234" spans="1:31" x14ac:dyDescent="0.25">
      <c r="B234" t="s">
        <v>339</v>
      </c>
      <c r="AE234" s="89">
        <f t="shared" si="3"/>
        <v>0</v>
      </c>
    </row>
    <row r="235" spans="1:31" x14ac:dyDescent="0.25">
      <c r="B235" t="s">
        <v>340</v>
      </c>
      <c r="AE235">
        <f t="shared" si="3"/>
        <v>0</v>
      </c>
    </row>
    <row r="236" spans="1:31" x14ac:dyDescent="0.25">
      <c r="B236" t="s">
        <v>341</v>
      </c>
      <c r="AE236" s="89">
        <f t="shared" si="3"/>
        <v>0</v>
      </c>
    </row>
    <row r="237" spans="1:31" x14ac:dyDescent="0.25">
      <c r="B237" t="s">
        <v>342</v>
      </c>
      <c r="AE237">
        <f t="shared" si="3"/>
        <v>0</v>
      </c>
    </row>
    <row r="238" spans="1:31" x14ac:dyDescent="0.25">
      <c r="B238" t="s">
        <v>343</v>
      </c>
      <c r="AE238" s="89">
        <f t="shared" si="3"/>
        <v>0</v>
      </c>
    </row>
    <row r="239" spans="1:31" x14ac:dyDescent="0.25">
      <c r="B239" t="s">
        <v>344</v>
      </c>
      <c r="AE239">
        <f t="shared" si="3"/>
        <v>0</v>
      </c>
    </row>
    <row r="240" spans="1:31" x14ac:dyDescent="0.25">
      <c r="B240" t="s">
        <v>345</v>
      </c>
      <c r="AE240" s="89">
        <f t="shared" si="3"/>
        <v>0</v>
      </c>
    </row>
    <row r="241" spans="1:31" x14ac:dyDescent="0.25">
      <c r="A241" t="s">
        <v>346</v>
      </c>
      <c r="B241" t="s">
        <v>347</v>
      </c>
      <c r="AE241">
        <f t="shared" si="3"/>
        <v>0</v>
      </c>
    </row>
    <row r="242" spans="1:31" x14ac:dyDescent="0.25">
      <c r="B242" t="s">
        <v>348</v>
      </c>
      <c r="AE242" s="89">
        <f t="shared" si="3"/>
        <v>0</v>
      </c>
    </row>
    <row r="243" spans="1:31" x14ac:dyDescent="0.25">
      <c r="A243" t="s">
        <v>349</v>
      </c>
      <c r="B243" t="s">
        <v>350</v>
      </c>
      <c r="AE243">
        <f t="shared" si="3"/>
        <v>0</v>
      </c>
    </row>
    <row r="244" spans="1:31" x14ac:dyDescent="0.25">
      <c r="A244" t="s">
        <v>351</v>
      </c>
      <c r="B244" t="s">
        <v>352</v>
      </c>
      <c r="E244">
        <v>3.44</v>
      </c>
      <c r="F244">
        <v>0.1</v>
      </c>
      <c r="J244">
        <v>61.92</v>
      </c>
      <c r="O244">
        <v>8.7200000000000006</v>
      </c>
      <c r="P244">
        <v>29.51</v>
      </c>
      <c r="AE244" s="89">
        <f t="shared" si="3"/>
        <v>103.69000000000001</v>
      </c>
    </row>
    <row r="245" spans="1:31" x14ac:dyDescent="0.25">
      <c r="A245" t="s">
        <v>353</v>
      </c>
      <c r="B245" t="s">
        <v>354</v>
      </c>
      <c r="AE245">
        <f t="shared" si="3"/>
        <v>0</v>
      </c>
    </row>
    <row r="246" spans="1:31" x14ac:dyDescent="0.25">
      <c r="A246" t="s">
        <v>355</v>
      </c>
      <c r="B246" t="s">
        <v>356</v>
      </c>
      <c r="AE246" s="89">
        <f t="shared" si="3"/>
        <v>0</v>
      </c>
    </row>
    <row r="247" spans="1:31" x14ac:dyDescent="0.25">
      <c r="A247" t="s">
        <v>357</v>
      </c>
      <c r="B247" t="s">
        <v>358</v>
      </c>
      <c r="AE247">
        <f t="shared" si="3"/>
        <v>0</v>
      </c>
    </row>
    <row r="248" spans="1:31" x14ac:dyDescent="0.25">
      <c r="B248" t="s">
        <v>359</v>
      </c>
      <c r="AE248" s="89">
        <f t="shared" si="3"/>
        <v>0</v>
      </c>
    </row>
    <row r="249" spans="1:31" x14ac:dyDescent="0.25">
      <c r="B249" t="s">
        <v>360</v>
      </c>
      <c r="AE249">
        <f t="shared" si="3"/>
        <v>0</v>
      </c>
    </row>
    <row r="250" spans="1:31" x14ac:dyDescent="0.25">
      <c r="B250" t="s">
        <v>361</v>
      </c>
      <c r="AE250" s="89">
        <f t="shared" si="3"/>
        <v>0</v>
      </c>
    </row>
    <row r="251" spans="1:31" x14ac:dyDescent="0.25">
      <c r="B251" t="s">
        <v>362</v>
      </c>
      <c r="AE251">
        <f t="shared" si="3"/>
        <v>0</v>
      </c>
    </row>
    <row r="252" spans="1:31" x14ac:dyDescent="0.25">
      <c r="B252" t="s">
        <v>363</v>
      </c>
      <c r="AE252" s="89">
        <f t="shared" si="3"/>
        <v>0</v>
      </c>
    </row>
    <row r="253" spans="1:31" x14ac:dyDescent="0.25">
      <c r="B253" t="s">
        <v>364</v>
      </c>
      <c r="AE253">
        <f t="shared" si="3"/>
        <v>0</v>
      </c>
    </row>
    <row r="254" spans="1:31" x14ac:dyDescent="0.25">
      <c r="B254" t="s">
        <v>365</v>
      </c>
      <c r="AE254" s="89">
        <f t="shared" si="3"/>
        <v>0</v>
      </c>
    </row>
    <row r="255" spans="1:31" x14ac:dyDescent="0.25">
      <c r="B255" t="s">
        <v>366</v>
      </c>
      <c r="AE255">
        <f t="shared" si="3"/>
        <v>0</v>
      </c>
    </row>
    <row r="256" spans="1:31" x14ac:dyDescent="0.25">
      <c r="B256" t="s">
        <v>367</v>
      </c>
      <c r="AE256" s="89">
        <f t="shared" si="3"/>
        <v>0</v>
      </c>
    </row>
    <row r="257" spans="1:31" x14ac:dyDescent="0.25">
      <c r="B257" t="s">
        <v>368</v>
      </c>
      <c r="AE257">
        <f t="shared" si="3"/>
        <v>0</v>
      </c>
    </row>
    <row r="258" spans="1:31" x14ac:dyDescent="0.25">
      <c r="B258" t="s">
        <v>369</v>
      </c>
      <c r="AE258" s="89">
        <f t="shared" si="3"/>
        <v>0</v>
      </c>
    </row>
    <row r="259" spans="1:31" x14ac:dyDescent="0.25">
      <c r="B259" t="s">
        <v>370</v>
      </c>
      <c r="AE259">
        <f t="shared" ref="AE259:AE322" si="4">SUM(C259:Z259)</f>
        <v>0</v>
      </c>
    </row>
    <row r="260" spans="1:31" x14ac:dyDescent="0.25">
      <c r="B260" t="s">
        <v>371</v>
      </c>
      <c r="AE260" s="89">
        <f t="shared" si="4"/>
        <v>0</v>
      </c>
    </row>
    <row r="261" spans="1:31" x14ac:dyDescent="0.25">
      <c r="B261" t="s">
        <v>372</v>
      </c>
      <c r="AE261">
        <f t="shared" si="4"/>
        <v>0</v>
      </c>
    </row>
    <row r="262" spans="1:31" x14ac:dyDescent="0.25">
      <c r="B262" t="s">
        <v>373</v>
      </c>
      <c r="AE262" s="89">
        <f t="shared" si="4"/>
        <v>0</v>
      </c>
    </row>
    <row r="263" spans="1:31" x14ac:dyDescent="0.25">
      <c r="B263" t="s">
        <v>374</v>
      </c>
      <c r="AE263">
        <f t="shared" si="4"/>
        <v>0</v>
      </c>
    </row>
    <row r="264" spans="1:31" x14ac:dyDescent="0.25">
      <c r="B264" t="s">
        <v>375</v>
      </c>
      <c r="AE264" s="89">
        <f t="shared" si="4"/>
        <v>0</v>
      </c>
    </row>
    <row r="265" spans="1:31" x14ac:dyDescent="0.25">
      <c r="A265" t="s">
        <v>376</v>
      </c>
      <c r="B265" t="s">
        <v>377</v>
      </c>
      <c r="AE265">
        <f t="shared" si="4"/>
        <v>0</v>
      </c>
    </row>
    <row r="266" spans="1:31" x14ac:dyDescent="0.25">
      <c r="B266" t="s">
        <v>378</v>
      </c>
      <c r="AE266" s="89">
        <f t="shared" si="4"/>
        <v>0</v>
      </c>
    </row>
    <row r="267" spans="1:31" x14ac:dyDescent="0.25">
      <c r="B267" t="s">
        <v>379</v>
      </c>
      <c r="AE267">
        <f t="shared" si="4"/>
        <v>0</v>
      </c>
    </row>
    <row r="268" spans="1:31" x14ac:dyDescent="0.25">
      <c r="B268" t="s">
        <v>380</v>
      </c>
      <c r="AE268" s="89">
        <f t="shared" si="4"/>
        <v>0</v>
      </c>
    </row>
    <row r="269" spans="1:31" x14ac:dyDescent="0.25">
      <c r="B269" t="s">
        <v>381</v>
      </c>
      <c r="AE269">
        <f t="shared" si="4"/>
        <v>0</v>
      </c>
    </row>
    <row r="270" spans="1:31" x14ac:dyDescent="0.25">
      <c r="A270" t="s">
        <v>382</v>
      </c>
      <c r="B270" t="s">
        <v>383</v>
      </c>
      <c r="AE270" s="89">
        <f t="shared" si="4"/>
        <v>0</v>
      </c>
    </row>
    <row r="271" spans="1:31" x14ac:dyDescent="0.25">
      <c r="B271" t="s">
        <v>384</v>
      </c>
      <c r="AE271">
        <f t="shared" si="4"/>
        <v>0</v>
      </c>
    </row>
    <row r="272" spans="1:31" x14ac:dyDescent="0.25">
      <c r="A272" t="s">
        <v>385</v>
      </c>
      <c r="B272" t="s">
        <v>386</v>
      </c>
      <c r="AE272" s="89">
        <f t="shared" si="4"/>
        <v>0</v>
      </c>
    </row>
    <row r="273" spans="1:31" x14ac:dyDescent="0.25">
      <c r="A273" t="s">
        <v>387</v>
      </c>
      <c r="B273" t="s">
        <v>388</v>
      </c>
      <c r="AE273">
        <f t="shared" si="4"/>
        <v>0</v>
      </c>
    </row>
    <row r="274" spans="1:31" x14ac:dyDescent="0.25">
      <c r="A274" t="s">
        <v>389</v>
      </c>
      <c r="B274" t="s">
        <v>390</v>
      </c>
      <c r="AE274" s="89">
        <f t="shared" si="4"/>
        <v>0</v>
      </c>
    </row>
    <row r="275" spans="1:31" x14ac:dyDescent="0.25">
      <c r="B275" t="s">
        <v>391</v>
      </c>
      <c r="AE275">
        <f t="shared" si="4"/>
        <v>0</v>
      </c>
    </row>
    <row r="276" spans="1:31" x14ac:dyDescent="0.25">
      <c r="B276" t="s">
        <v>392</v>
      </c>
      <c r="AE276" s="89">
        <f t="shared" si="4"/>
        <v>0</v>
      </c>
    </row>
    <row r="277" spans="1:31" x14ac:dyDescent="0.25">
      <c r="B277" t="s">
        <v>393</v>
      </c>
      <c r="AE277">
        <f t="shared" si="4"/>
        <v>0</v>
      </c>
    </row>
    <row r="278" spans="1:31" x14ac:dyDescent="0.25">
      <c r="A278" t="s">
        <v>394</v>
      </c>
      <c r="B278" t="s">
        <v>395</v>
      </c>
      <c r="AE278" s="89">
        <f t="shared" si="4"/>
        <v>0</v>
      </c>
    </row>
    <row r="279" spans="1:31" x14ac:dyDescent="0.25">
      <c r="B279" t="s">
        <v>396</v>
      </c>
      <c r="AE279">
        <f t="shared" si="4"/>
        <v>0</v>
      </c>
    </row>
    <row r="280" spans="1:31" x14ac:dyDescent="0.25">
      <c r="A280" t="s">
        <v>397</v>
      </c>
      <c r="B280" t="s">
        <v>398</v>
      </c>
      <c r="AE280" s="89">
        <f t="shared" si="4"/>
        <v>0</v>
      </c>
    </row>
    <row r="281" spans="1:31" x14ac:dyDescent="0.25">
      <c r="A281" t="s">
        <v>399</v>
      </c>
      <c r="B281" t="s">
        <v>400</v>
      </c>
      <c r="AE281">
        <f t="shared" si="4"/>
        <v>0</v>
      </c>
    </row>
    <row r="282" spans="1:31" x14ac:dyDescent="0.25">
      <c r="B282" t="s">
        <v>401</v>
      </c>
      <c r="AE282" s="89">
        <f t="shared" si="4"/>
        <v>0</v>
      </c>
    </row>
    <row r="283" spans="1:31" x14ac:dyDescent="0.25">
      <c r="B283" t="s">
        <v>402</v>
      </c>
      <c r="C283">
        <v>146.6</v>
      </c>
      <c r="G283">
        <v>0.6</v>
      </c>
      <c r="I283">
        <v>7.5</v>
      </c>
      <c r="Z283">
        <v>4.9000000000000004</v>
      </c>
      <c r="AE283">
        <f t="shared" si="4"/>
        <v>159.6</v>
      </c>
    </row>
    <row r="284" spans="1:31" x14ac:dyDescent="0.25">
      <c r="B284" t="s">
        <v>403</v>
      </c>
      <c r="AE284" s="89">
        <f t="shared" si="4"/>
        <v>0</v>
      </c>
    </row>
    <row r="285" spans="1:31" x14ac:dyDescent="0.25">
      <c r="B285" t="s">
        <v>404</v>
      </c>
      <c r="AE285">
        <f t="shared" si="4"/>
        <v>0</v>
      </c>
    </row>
    <row r="286" spans="1:31" x14ac:dyDescent="0.25">
      <c r="A286" t="s">
        <v>405</v>
      </c>
      <c r="B286" t="s">
        <v>406</v>
      </c>
      <c r="AE286" s="89">
        <f t="shared" si="4"/>
        <v>0</v>
      </c>
    </row>
    <row r="287" spans="1:31" x14ac:dyDescent="0.25">
      <c r="B287" t="s">
        <v>407</v>
      </c>
      <c r="AE287">
        <f t="shared" si="4"/>
        <v>0</v>
      </c>
    </row>
    <row r="288" spans="1:31" x14ac:dyDescent="0.25">
      <c r="B288" t="s">
        <v>408</v>
      </c>
      <c r="AE288" s="89">
        <f t="shared" si="4"/>
        <v>0</v>
      </c>
    </row>
    <row r="289" spans="1:31" x14ac:dyDescent="0.25">
      <c r="B289" t="s">
        <v>409</v>
      </c>
      <c r="AE289">
        <f t="shared" si="4"/>
        <v>0</v>
      </c>
    </row>
    <row r="290" spans="1:31" x14ac:dyDescent="0.25">
      <c r="A290" t="s">
        <v>410</v>
      </c>
      <c r="B290" t="s">
        <v>411</v>
      </c>
      <c r="AE290" s="89">
        <f t="shared" si="4"/>
        <v>0</v>
      </c>
    </row>
    <row r="291" spans="1:31" x14ac:dyDescent="0.25">
      <c r="B291" t="s">
        <v>412</v>
      </c>
      <c r="AE291">
        <f t="shared" si="4"/>
        <v>0</v>
      </c>
    </row>
    <row r="292" spans="1:31" x14ac:dyDescent="0.25">
      <c r="A292" t="s">
        <v>413</v>
      </c>
      <c r="B292" t="s">
        <v>414</v>
      </c>
      <c r="AE292" s="89">
        <f t="shared" si="4"/>
        <v>0</v>
      </c>
    </row>
    <row r="293" spans="1:31" x14ac:dyDescent="0.25">
      <c r="A293" t="s">
        <v>415</v>
      </c>
      <c r="B293" t="s">
        <v>416</v>
      </c>
      <c r="AE293">
        <f t="shared" si="4"/>
        <v>0</v>
      </c>
    </row>
    <row r="294" spans="1:31" x14ac:dyDescent="0.25">
      <c r="B294" t="s">
        <v>417</v>
      </c>
      <c r="AE294" s="89">
        <f t="shared" si="4"/>
        <v>0</v>
      </c>
    </row>
    <row r="295" spans="1:31" x14ac:dyDescent="0.25">
      <c r="B295" t="s">
        <v>418</v>
      </c>
      <c r="AE295">
        <f t="shared" si="4"/>
        <v>0</v>
      </c>
    </row>
    <row r="296" spans="1:31" x14ac:dyDescent="0.25">
      <c r="B296" t="s">
        <v>419</v>
      </c>
      <c r="AE296" s="89">
        <f t="shared" si="4"/>
        <v>0</v>
      </c>
    </row>
    <row r="297" spans="1:31" x14ac:dyDescent="0.25">
      <c r="A297" t="s">
        <v>420</v>
      </c>
      <c r="B297" t="s">
        <v>421</v>
      </c>
      <c r="AE297">
        <f t="shared" si="4"/>
        <v>0</v>
      </c>
    </row>
    <row r="298" spans="1:31" x14ac:dyDescent="0.25">
      <c r="A298" t="s">
        <v>422</v>
      </c>
      <c r="B298" t="s">
        <v>423</v>
      </c>
      <c r="AE298" s="89">
        <f t="shared" si="4"/>
        <v>0</v>
      </c>
    </row>
    <row r="299" spans="1:31" x14ac:dyDescent="0.25">
      <c r="B299" t="s">
        <v>424</v>
      </c>
      <c r="AE299">
        <f t="shared" si="4"/>
        <v>0</v>
      </c>
    </row>
    <row r="300" spans="1:31" x14ac:dyDescent="0.25">
      <c r="A300" t="s">
        <v>425</v>
      </c>
      <c r="B300" t="s">
        <v>426</v>
      </c>
      <c r="AE300" s="89">
        <f t="shared" si="4"/>
        <v>0</v>
      </c>
    </row>
    <row r="301" spans="1:31" x14ac:dyDescent="0.25">
      <c r="B301" t="s">
        <v>427</v>
      </c>
      <c r="M301">
        <v>98</v>
      </c>
      <c r="AE301">
        <f t="shared" si="4"/>
        <v>98</v>
      </c>
    </row>
    <row r="302" spans="1:31" x14ac:dyDescent="0.25">
      <c r="B302" t="s">
        <v>428</v>
      </c>
      <c r="AE302" s="89">
        <f t="shared" si="4"/>
        <v>0</v>
      </c>
    </row>
    <row r="303" spans="1:31" x14ac:dyDescent="0.25">
      <c r="B303" t="s">
        <v>429</v>
      </c>
      <c r="C303">
        <v>315</v>
      </c>
      <c r="X303">
        <v>50</v>
      </c>
      <c r="AE303">
        <f t="shared" si="4"/>
        <v>365</v>
      </c>
    </row>
    <row r="304" spans="1:31" x14ac:dyDescent="0.25">
      <c r="B304" t="s">
        <v>430</v>
      </c>
      <c r="AE304" s="89">
        <f t="shared" si="4"/>
        <v>0</v>
      </c>
    </row>
    <row r="305" spans="1:31" x14ac:dyDescent="0.25">
      <c r="B305" t="s">
        <v>431</v>
      </c>
      <c r="AE305">
        <f t="shared" si="4"/>
        <v>0</v>
      </c>
    </row>
    <row r="306" spans="1:31" x14ac:dyDescent="0.25">
      <c r="A306" t="s">
        <v>432</v>
      </c>
      <c r="B306" t="s">
        <v>433</v>
      </c>
      <c r="AE306" s="89">
        <f t="shared" si="4"/>
        <v>0</v>
      </c>
    </row>
    <row r="307" spans="1:31" x14ac:dyDescent="0.25">
      <c r="B307" t="s">
        <v>434</v>
      </c>
      <c r="AE307">
        <f t="shared" si="4"/>
        <v>0</v>
      </c>
    </row>
    <row r="308" spans="1:31" x14ac:dyDescent="0.25">
      <c r="B308" t="s">
        <v>435</v>
      </c>
      <c r="AE308" s="89">
        <f t="shared" si="4"/>
        <v>0</v>
      </c>
    </row>
    <row r="309" spans="1:31" x14ac:dyDescent="0.25">
      <c r="A309" t="s">
        <v>436</v>
      </c>
      <c r="B309" t="s">
        <v>437</v>
      </c>
      <c r="AE309">
        <f t="shared" si="4"/>
        <v>0</v>
      </c>
    </row>
    <row r="310" spans="1:31" x14ac:dyDescent="0.25">
      <c r="A310" t="s">
        <v>438</v>
      </c>
      <c r="B310" t="s">
        <v>439</v>
      </c>
      <c r="AE310" s="89">
        <f t="shared" si="4"/>
        <v>0</v>
      </c>
    </row>
    <row r="311" spans="1:31" x14ac:dyDescent="0.25">
      <c r="B311" t="s">
        <v>440</v>
      </c>
      <c r="AE311">
        <f t="shared" si="4"/>
        <v>0</v>
      </c>
    </row>
    <row r="312" spans="1:31" x14ac:dyDescent="0.25">
      <c r="A312" t="s">
        <v>441</v>
      </c>
      <c r="B312" t="s">
        <v>442</v>
      </c>
      <c r="AE312" s="89">
        <f t="shared" si="4"/>
        <v>0</v>
      </c>
    </row>
    <row r="313" spans="1:31" x14ac:dyDescent="0.25">
      <c r="A313" t="s">
        <v>443</v>
      </c>
      <c r="B313" t="s">
        <v>444</v>
      </c>
      <c r="AE313">
        <f t="shared" si="4"/>
        <v>0</v>
      </c>
    </row>
    <row r="314" spans="1:31" x14ac:dyDescent="0.25">
      <c r="A314" t="s">
        <v>445</v>
      </c>
      <c r="B314" t="s">
        <v>446</v>
      </c>
      <c r="AE314" s="89">
        <f t="shared" si="4"/>
        <v>0</v>
      </c>
    </row>
    <row r="315" spans="1:31" x14ac:dyDescent="0.25">
      <c r="A315" t="s">
        <v>447</v>
      </c>
      <c r="B315" t="s">
        <v>448</v>
      </c>
      <c r="AE315">
        <f t="shared" si="4"/>
        <v>0</v>
      </c>
    </row>
    <row r="316" spans="1:31" x14ac:dyDescent="0.25">
      <c r="A316" t="s">
        <v>449</v>
      </c>
      <c r="B316" t="s">
        <v>450</v>
      </c>
      <c r="AE316" s="89">
        <f t="shared" si="4"/>
        <v>0</v>
      </c>
    </row>
    <row r="317" spans="1:31" x14ac:dyDescent="0.25">
      <c r="B317" t="s">
        <v>451</v>
      </c>
      <c r="AE317">
        <f t="shared" si="4"/>
        <v>0</v>
      </c>
    </row>
    <row r="318" spans="1:31" x14ac:dyDescent="0.25">
      <c r="B318" t="s">
        <v>452</v>
      </c>
      <c r="AE318" s="89">
        <f t="shared" si="4"/>
        <v>0</v>
      </c>
    </row>
    <row r="319" spans="1:31" x14ac:dyDescent="0.25">
      <c r="A319" t="s">
        <v>453</v>
      </c>
      <c r="B319" t="s">
        <v>454</v>
      </c>
      <c r="AE319">
        <f t="shared" si="4"/>
        <v>0</v>
      </c>
    </row>
    <row r="320" spans="1:31" x14ac:dyDescent="0.25">
      <c r="B320" t="s">
        <v>455</v>
      </c>
      <c r="AE320" s="89">
        <f t="shared" si="4"/>
        <v>0</v>
      </c>
    </row>
    <row r="321" spans="1:31" x14ac:dyDescent="0.25">
      <c r="B321" t="s">
        <v>456</v>
      </c>
      <c r="AE321">
        <f t="shared" si="4"/>
        <v>0</v>
      </c>
    </row>
    <row r="322" spans="1:31" x14ac:dyDescent="0.25">
      <c r="A322" t="s">
        <v>457</v>
      </c>
      <c r="B322" t="s">
        <v>458</v>
      </c>
      <c r="AE322" s="89">
        <f t="shared" si="4"/>
        <v>0</v>
      </c>
    </row>
    <row r="323" spans="1:31" x14ac:dyDescent="0.25">
      <c r="B323" t="s">
        <v>459</v>
      </c>
      <c r="AE323">
        <f t="shared" ref="AE323:AE386" si="5">SUM(C323:Z323)</f>
        <v>0</v>
      </c>
    </row>
    <row r="324" spans="1:31" x14ac:dyDescent="0.25">
      <c r="B324" t="s">
        <v>460</v>
      </c>
      <c r="AE324" s="89">
        <f t="shared" si="5"/>
        <v>0</v>
      </c>
    </row>
    <row r="325" spans="1:31" x14ac:dyDescent="0.25">
      <c r="B325" t="s">
        <v>461</v>
      </c>
      <c r="C325">
        <v>263.39999999999998</v>
      </c>
      <c r="E325">
        <v>76.3</v>
      </c>
      <c r="G325">
        <v>6.7</v>
      </c>
      <c r="J325">
        <v>55.9</v>
      </c>
      <c r="K325">
        <v>22.8</v>
      </c>
      <c r="M325">
        <v>4.5999999999999996</v>
      </c>
      <c r="O325">
        <v>33.4</v>
      </c>
      <c r="P325">
        <v>29.4</v>
      </c>
      <c r="S325">
        <v>19.5</v>
      </c>
      <c r="T325">
        <v>0.3</v>
      </c>
      <c r="Z325">
        <v>30</v>
      </c>
      <c r="AE325">
        <f t="shared" si="5"/>
        <v>542.29999999999995</v>
      </c>
    </row>
    <row r="326" spans="1:31" x14ac:dyDescent="0.25">
      <c r="A326" t="s">
        <v>462</v>
      </c>
      <c r="B326" t="s">
        <v>463</v>
      </c>
      <c r="AE326" s="89">
        <f t="shared" si="5"/>
        <v>0</v>
      </c>
    </row>
    <row r="327" spans="1:31" x14ac:dyDescent="0.25">
      <c r="B327" t="s">
        <v>464</v>
      </c>
      <c r="AE327">
        <f t="shared" si="5"/>
        <v>0</v>
      </c>
    </row>
    <row r="328" spans="1:31" x14ac:dyDescent="0.25">
      <c r="A328" t="s">
        <v>465</v>
      </c>
      <c r="B328" t="s">
        <v>466</v>
      </c>
      <c r="AE328" s="89">
        <f t="shared" si="5"/>
        <v>0</v>
      </c>
    </row>
    <row r="329" spans="1:31" x14ac:dyDescent="0.25">
      <c r="A329" t="s">
        <v>467</v>
      </c>
      <c r="B329" t="s">
        <v>468</v>
      </c>
      <c r="AE329">
        <f t="shared" si="5"/>
        <v>0</v>
      </c>
    </row>
    <row r="330" spans="1:31" x14ac:dyDescent="0.25">
      <c r="B330" t="s">
        <v>469</v>
      </c>
      <c r="AE330" s="89">
        <f t="shared" si="5"/>
        <v>0</v>
      </c>
    </row>
    <row r="331" spans="1:31" x14ac:dyDescent="0.25">
      <c r="B331" t="s">
        <v>470</v>
      </c>
      <c r="AE331">
        <f t="shared" si="5"/>
        <v>0</v>
      </c>
    </row>
    <row r="332" spans="1:31" x14ac:dyDescent="0.25">
      <c r="B332" t="s">
        <v>471</v>
      </c>
      <c r="AE332" s="89">
        <f t="shared" si="5"/>
        <v>0</v>
      </c>
    </row>
    <row r="333" spans="1:31" x14ac:dyDescent="0.25">
      <c r="A333" t="s">
        <v>472</v>
      </c>
      <c r="B333" t="s">
        <v>11</v>
      </c>
      <c r="AE333">
        <f t="shared" si="5"/>
        <v>0</v>
      </c>
    </row>
    <row r="334" spans="1:31" x14ac:dyDescent="0.25">
      <c r="B334" t="s">
        <v>473</v>
      </c>
      <c r="AE334" s="89">
        <f t="shared" si="5"/>
        <v>0</v>
      </c>
    </row>
    <row r="335" spans="1:31" x14ac:dyDescent="0.25">
      <c r="B335" t="s">
        <v>276</v>
      </c>
      <c r="AE335">
        <f t="shared" si="5"/>
        <v>0</v>
      </c>
    </row>
    <row r="336" spans="1:31" x14ac:dyDescent="0.25">
      <c r="A336" t="s">
        <v>474</v>
      </c>
      <c r="B336" t="s">
        <v>475</v>
      </c>
      <c r="AE336" s="89">
        <f t="shared" si="5"/>
        <v>0</v>
      </c>
    </row>
    <row r="337" spans="1:31" x14ac:dyDescent="0.25">
      <c r="B337" t="s">
        <v>476</v>
      </c>
      <c r="AE337">
        <f t="shared" si="5"/>
        <v>0</v>
      </c>
    </row>
    <row r="338" spans="1:31" x14ac:dyDescent="0.25">
      <c r="B338" t="s">
        <v>477</v>
      </c>
      <c r="AE338" s="89">
        <f t="shared" si="5"/>
        <v>0</v>
      </c>
    </row>
    <row r="339" spans="1:31" x14ac:dyDescent="0.25">
      <c r="B339" t="s">
        <v>478</v>
      </c>
      <c r="AE339">
        <f t="shared" si="5"/>
        <v>0</v>
      </c>
    </row>
    <row r="340" spans="1:31" x14ac:dyDescent="0.25">
      <c r="B340" t="s">
        <v>479</v>
      </c>
      <c r="AE340" s="89">
        <f t="shared" si="5"/>
        <v>0</v>
      </c>
    </row>
    <row r="341" spans="1:31" x14ac:dyDescent="0.25">
      <c r="B341" t="s">
        <v>480</v>
      </c>
      <c r="AE341">
        <f t="shared" si="5"/>
        <v>0</v>
      </c>
    </row>
    <row r="342" spans="1:31" x14ac:dyDescent="0.25">
      <c r="B342" t="s">
        <v>481</v>
      </c>
      <c r="AE342" s="89">
        <f t="shared" si="5"/>
        <v>0</v>
      </c>
    </row>
    <row r="343" spans="1:31" x14ac:dyDescent="0.25">
      <c r="B343" t="s">
        <v>482</v>
      </c>
      <c r="AE343">
        <f t="shared" si="5"/>
        <v>0</v>
      </c>
    </row>
    <row r="344" spans="1:31" x14ac:dyDescent="0.25">
      <c r="B344" t="s">
        <v>483</v>
      </c>
      <c r="AE344" s="89">
        <f t="shared" si="5"/>
        <v>0</v>
      </c>
    </row>
    <row r="345" spans="1:31" x14ac:dyDescent="0.25">
      <c r="B345" t="s">
        <v>484</v>
      </c>
      <c r="AE345">
        <f t="shared" si="5"/>
        <v>0</v>
      </c>
    </row>
    <row r="346" spans="1:31" x14ac:dyDescent="0.25">
      <c r="B346" t="s">
        <v>485</v>
      </c>
      <c r="AE346" s="89">
        <f t="shared" si="5"/>
        <v>0</v>
      </c>
    </row>
    <row r="347" spans="1:31" x14ac:dyDescent="0.25">
      <c r="B347" t="s">
        <v>486</v>
      </c>
      <c r="AE347">
        <f t="shared" si="5"/>
        <v>0</v>
      </c>
    </row>
    <row r="348" spans="1:31" x14ac:dyDescent="0.25">
      <c r="A348" t="s">
        <v>487</v>
      </c>
      <c r="B348" t="s">
        <v>488</v>
      </c>
      <c r="AE348" s="89">
        <f t="shared" si="5"/>
        <v>0</v>
      </c>
    </row>
    <row r="349" spans="1:31" x14ac:dyDescent="0.25">
      <c r="B349" t="s">
        <v>489</v>
      </c>
      <c r="AE349">
        <f t="shared" si="5"/>
        <v>0</v>
      </c>
    </row>
    <row r="350" spans="1:31" x14ac:dyDescent="0.25">
      <c r="B350" t="s">
        <v>490</v>
      </c>
      <c r="AE350" s="89">
        <f t="shared" si="5"/>
        <v>0</v>
      </c>
    </row>
    <row r="351" spans="1:31" x14ac:dyDescent="0.25">
      <c r="A351" t="s">
        <v>491</v>
      </c>
      <c r="B351" t="s">
        <v>492</v>
      </c>
      <c r="AE351">
        <f t="shared" si="5"/>
        <v>0</v>
      </c>
    </row>
    <row r="352" spans="1:31" x14ac:dyDescent="0.25">
      <c r="B352" t="s">
        <v>493</v>
      </c>
      <c r="AE352" s="89">
        <f t="shared" si="5"/>
        <v>0</v>
      </c>
    </row>
    <row r="353" spans="1:31" x14ac:dyDescent="0.25">
      <c r="B353" t="s">
        <v>494</v>
      </c>
      <c r="AE353">
        <f t="shared" si="5"/>
        <v>0</v>
      </c>
    </row>
    <row r="354" spans="1:31" x14ac:dyDescent="0.25">
      <c r="B354" t="s">
        <v>495</v>
      </c>
      <c r="AE354" s="89">
        <f t="shared" si="5"/>
        <v>0</v>
      </c>
    </row>
    <row r="355" spans="1:31" x14ac:dyDescent="0.25">
      <c r="B355" t="s">
        <v>496</v>
      </c>
      <c r="AE355">
        <f t="shared" si="5"/>
        <v>0</v>
      </c>
    </row>
    <row r="356" spans="1:31" x14ac:dyDescent="0.25">
      <c r="A356" t="s">
        <v>497</v>
      </c>
      <c r="B356" t="s">
        <v>498</v>
      </c>
      <c r="AE356" s="89">
        <f t="shared" si="5"/>
        <v>0</v>
      </c>
    </row>
    <row r="357" spans="1:31" x14ac:dyDescent="0.25">
      <c r="B357" t="s">
        <v>499</v>
      </c>
      <c r="AE357">
        <f t="shared" si="5"/>
        <v>0</v>
      </c>
    </row>
    <row r="358" spans="1:31" x14ac:dyDescent="0.25">
      <c r="B358" t="s">
        <v>500</v>
      </c>
      <c r="AE358" s="89">
        <f t="shared" si="5"/>
        <v>0</v>
      </c>
    </row>
    <row r="359" spans="1:31" x14ac:dyDescent="0.25">
      <c r="A359" t="s">
        <v>501</v>
      </c>
      <c r="B359" t="s">
        <v>502</v>
      </c>
      <c r="AE359">
        <f t="shared" si="5"/>
        <v>0</v>
      </c>
    </row>
    <row r="360" spans="1:31" x14ac:dyDescent="0.25">
      <c r="B360" t="s">
        <v>503</v>
      </c>
      <c r="AE360" s="89">
        <f t="shared" si="5"/>
        <v>0</v>
      </c>
    </row>
    <row r="361" spans="1:31" x14ac:dyDescent="0.25">
      <c r="B361" t="s">
        <v>504</v>
      </c>
      <c r="AE361">
        <f t="shared" si="5"/>
        <v>0</v>
      </c>
    </row>
    <row r="362" spans="1:31" x14ac:dyDescent="0.25">
      <c r="B362" t="s">
        <v>505</v>
      </c>
      <c r="AE362" s="89">
        <f t="shared" si="5"/>
        <v>0</v>
      </c>
    </row>
    <row r="363" spans="1:31" x14ac:dyDescent="0.25">
      <c r="B363" t="s">
        <v>506</v>
      </c>
      <c r="AE363">
        <f t="shared" si="5"/>
        <v>0</v>
      </c>
    </row>
    <row r="364" spans="1:31" x14ac:dyDescent="0.25">
      <c r="B364" t="s">
        <v>507</v>
      </c>
      <c r="AE364" s="89">
        <f t="shared" si="5"/>
        <v>0</v>
      </c>
    </row>
    <row r="365" spans="1:31" x14ac:dyDescent="0.25">
      <c r="B365" t="s">
        <v>508</v>
      </c>
      <c r="AE365">
        <f t="shared" si="5"/>
        <v>0</v>
      </c>
    </row>
    <row r="366" spans="1:31" x14ac:dyDescent="0.25">
      <c r="B366" t="s">
        <v>509</v>
      </c>
      <c r="AE366" s="89">
        <f t="shared" si="5"/>
        <v>0</v>
      </c>
    </row>
    <row r="367" spans="1:31" x14ac:dyDescent="0.25">
      <c r="B367" t="s">
        <v>510</v>
      </c>
      <c r="AE367">
        <f t="shared" si="5"/>
        <v>0</v>
      </c>
    </row>
    <row r="368" spans="1:31" x14ac:dyDescent="0.25">
      <c r="B368" t="s">
        <v>511</v>
      </c>
      <c r="AE368" s="89">
        <f t="shared" si="5"/>
        <v>0</v>
      </c>
    </row>
    <row r="369" spans="1:31" x14ac:dyDescent="0.25">
      <c r="B369" t="s">
        <v>512</v>
      </c>
      <c r="AE369">
        <f t="shared" si="5"/>
        <v>0</v>
      </c>
    </row>
    <row r="370" spans="1:31" x14ac:dyDescent="0.25">
      <c r="B370" t="s">
        <v>513</v>
      </c>
      <c r="AE370" s="89">
        <f t="shared" si="5"/>
        <v>0</v>
      </c>
    </row>
    <row r="371" spans="1:31" x14ac:dyDescent="0.25">
      <c r="B371" t="s">
        <v>514</v>
      </c>
      <c r="AE371">
        <f t="shared" si="5"/>
        <v>0</v>
      </c>
    </row>
    <row r="372" spans="1:31" x14ac:dyDescent="0.25">
      <c r="B372" t="s">
        <v>515</v>
      </c>
      <c r="AE372" s="89">
        <f t="shared" si="5"/>
        <v>0</v>
      </c>
    </row>
    <row r="373" spans="1:31" x14ac:dyDescent="0.25">
      <c r="B373" t="s">
        <v>516</v>
      </c>
      <c r="AE373">
        <f t="shared" si="5"/>
        <v>0</v>
      </c>
    </row>
    <row r="374" spans="1:31" x14ac:dyDescent="0.25">
      <c r="B374" s="80" t="s">
        <v>517</v>
      </c>
      <c r="AE374" s="89">
        <f t="shared" si="5"/>
        <v>0</v>
      </c>
    </row>
    <row r="375" spans="1:31" x14ac:dyDescent="0.25">
      <c r="B375" t="s">
        <v>518</v>
      </c>
      <c r="AE375">
        <f t="shared" si="5"/>
        <v>0</v>
      </c>
    </row>
    <row r="376" spans="1:31" x14ac:dyDescent="0.25">
      <c r="B376" t="s">
        <v>519</v>
      </c>
      <c r="AE376" s="89">
        <f t="shared" si="5"/>
        <v>0</v>
      </c>
    </row>
    <row r="377" spans="1:31" x14ac:dyDescent="0.25">
      <c r="B377" t="s">
        <v>520</v>
      </c>
      <c r="AE377">
        <f t="shared" si="5"/>
        <v>0</v>
      </c>
    </row>
    <row r="378" spans="1:31" x14ac:dyDescent="0.25">
      <c r="B378" t="s">
        <v>521</v>
      </c>
      <c r="AE378" s="89">
        <f t="shared" si="5"/>
        <v>0</v>
      </c>
    </row>
    <row r="379" spans="1:31" x14ac:dyDescent="0.25">
      <c r="A379" t="s">
        <v>522</v>
      </c>
      <c r="B379" t="s">
        <v>523</v>
      </c>
      <c r="AE379">
        <f t="shared" si="5"/>
        <v>0</v>
      </c>
    </row>
    <row r="380" spans="1:31" x14ac:dyDescent="0.25">
      <c r="B380" t="s">
        <v>524</v>
      </c>
      <c r="AE380" s="89">
        <f t="shared" si="5"/>
        <v>0</v>
      </c>
    </row>
    <row r="381" spans="1:31" x14ac:dyDescent="0.25">
      <c r="A381" t="s">
        <v>525</v>
      </c>
      <c r="B381" t="s">
        <v>526</v>
      </c>
      <c r="AE381">
        <f t="shared" si="5"/>
        <v>0</v>
      </c>
    </row>
    <row r="382" spans="1:31" x14ac:dyDescent="0.25">
      <c r="B382" t="s">
        <v>527</v>
      </c>
      <c r="AE382" s="89">
        <f t="shared" si="5"/>
        <v>0</v>
      </c>
    </row>
    <row r="383" spans="1:31" x14ac:dyDescent="0.25">
      <c r="B383" t="s">
        <v>528</v>
      </c>
      <c r="AE383">
        <f t="shared" si="5"/>
        <v>0</v>
      </c>
    </row>
    <row r="384" spans="1:31" x14ac:dyDescent="0.25">
      <c r="B384" t="s">
        <v>529</v>
      </c>
      <c r="AE384" s="89">
        <f t="shared" si="5"/>
        <v>0</v>
      </c>
    </row>
    <row r="385" spans="1:31" x14ac:dyDescent="0.25">
      <c r="A385" t="s">
        <v>530</v>
      </c>
      <c r="B385" t="s">
        <v>531</v>
      </c>
      <c r="AE385">
        <f t="shared" si="5"/>
        <v>0</v>
      </c>
    </row>
    <row r="386" spans="1:31" x14ac:dyDescent="0.25">
      <c r="B386" t="s">
        <v>532</v>
      </c>
      <c r="AE386" s="89">
        <f t="shared" si="5"/>
        <v>0</v>
      </c>
    </row>
    <row r="387" spans="1:31" x14ac:dyDescent="0.25">
      <c r="B387" t="s">
        <v>533</v>
      </c>
      <c r="AE387">
        <f t="shared" ref="AE387:AE409" si="6">SUM(C387:Z387)</f>
        <v>0</v>
      </c>
    </row>
    <row r="388" spans="1:31" x14ac:dyDescent="0.25">
      <c r="A388" t="s">
        <v>534</v>
      </c>
      <c r="B388" t="s">
        <v>535</v>
      </c>
      <c r="AE388" s="89">
        <f t="shared" si="6"/>
        <v>0</v>
      </c>
    </row>
    <row r="389" spans="1:31" x14ac:dyDescent="0.25">
      <c r="B389" t="s">
        <v>536</v>
      </c>
      <c r="AE389">
        <f t="shared" si="6"/>
        <v>0</v>
      </c>
    </row>
    <row r="390" spans="1:31" x14ac:dyDescent="0.25">
      <c r="B390" t="s">
        <v>537</v>
      </c>
      <c r="AE390" s="89">
        <f t="shared" si="6"/>
        <v>0</v>
      </c>
    </row>
    <row r="391" spans="1:31" x14ac:dyDescent="0.25">
      <c r="B391" t="s">
        <v>538</v>
      </c>
      <c r="AE391">
        <f t="shared" si="6"/>
        <v>0</v>
      </c>
    </row>
    <row r="392" spans="1:31" x14ac:dyDescent="0.25">
      <c r="A392" t="s">
        <v>539</v>
      </c>
      <c r="B392" t="s">
        <v>540</v>
      </c>
      <c r="AE392" s="89">
        <f t="shared" si="6"/>
        <v>0</v>
      </c>
    </row>
    <row r="393" spans="1:31" x14ac:dyDescent="0.25">
      <c r="A393" t="s">
        <v>541</v>
      </c>
      <c r="B393" t="s">
        <v>542</v>
      </c>
      <c r="AE393">
        <f t="shared" si="6"/>
        <v>0</v>
      </c>
    </row>
    <row r="394" spans="1:31" x14ac:dyDescent="0.25">
      <c r="B394" t="s">
        <v>543</v>
      </c>
      <c r="AE394" s="89">
        <f t="shared" si="6"/>
        <v>0</v>
      </c>
    </row>
    <row r="395" spans="1:31" x14ac:dyDescent="0.25">
      <c r="B395" t="s">
        <v>544</v>
      </c>
      <c r="AE395">
        <f t="shared" si="6"/>
        <v>0</v>
      </c>
    </row>
    <row r="396" spans="1:31" x14ac:dyDescent="0.25">
      <c r="A396" t="s">
        <v>545</v>
      </c>
      <c r="B396" t="s">
        <v>546</v>
      </c>
      <c r="AE396" s="89">
        <f t="shared" si="6"/>
        <v>0</v>
      </c>
    </row>
    <row r="397" spans="1:31" x14ac:dyDescent="0.25">
      <c r="A397" t="s">
        <v>547</v>
      </c>
      <c r="B397" t="s">
        <v>548</v>
      </c>
      <c r="C397">
        <v>192.9</v>
      </c>
      <c r="G397">
        <v>1.25</v>
      </c>
      <c r="I397">
        <v>0.95499999999999996</v>
      </c>
      <c r="J397">
        <v>20.3</v>
      </c>
      <c r="K397">
        <v>15.7</v>
      </c>
      <c r="U397">
        <v>165</v>
      </c>
      <c r="V397">
        <v>5.08</v>
      </c>
      <c r="AE397">
        <f t="shared" si="6"/>
        <v>401.185</v>
      </c>
    </row>
    <row r="398" spans="1:31" x14ac:dyDescent="0.25">
      <c r="B398" t="s">
        <v>549</v>
      </c>
      <c r="AE398" s="89">
        <f t="shared" si="6"/>
        <v>0</v>
      </c>
    </row>
    <row r="399" spans="1:31" x14ac:dyDescent="0.25">
      <c r="B399" t="s">
        <v>550</v>
      </c>
      <c r="AE399">
        <f t="shared" si="6"/>
        <v>0</v>
      </c>
    </row>
    <row r="400" spans="1:31" x14ac:dyDescent="0.25">
      <c r="B400" t="s">
        <v>551</v>
      </c>
      <c r="AE400" s="89">
        <f t="shared" si="6"/>
        <v>0</v>
      </c>
    </row>
    <row r="401" spans="1:31" x14ac:dyDescent="0.25">
      <c r="A401" t="s">
        <v>552</v>
      </c>
      <c r="B401" t="s">
        <v>553</v>
      </c>
      <c r="AE401">
        <f t="shared" si="6"/>
        <v>0</v>
      </c>
    </row>
    <row r="402" spans="1:31" x14ac:dyDescent="0.25">
      <c r="A402" t="s">
        <v>554</v>
      </c>
      <c r="B402" t="s">
        <v>555</v>
      </c>
      <c r="AE402" s="89">
        <f t="shared" si="6"/>
        <v>0</v>
      </c>
    </row>
    <row r="403" spans="1:31" x14ac:dyDescent="0.25">
      <c r="A403" t="s">
        <v>556</v>
      </c>
      <c r="B403" t="s">
        <v>557</v>
      </c>
      <c r="AE403">
        <f t="shared" si="6"/>
        <v>0</v>
      </c>
    </row>
    <row r="404" spans="1:31" x14ac:dyDescent="0.25">
      <c r="B404" t="s">
        <v>558</v>
      </c>
      <c r="AE404" s="89">
        <f t="shared" si="6"/>
        <v>0</v>
      </c>
    </row>
    <row r="405" spans="1:31" x14ac:dyDescent="0.25">
      <c r="B405" t="s">
        <v>559</v>
      </c>
      <c r="AE405">
        <f t="shared" si="6"/>
        <v>0</v>
      </c>
    </row>
    <row r="406" spans="1:31" x14ac:dyDescent="0.25">
      <c r="B406" t="s">
        <v>560</v>
      </c>
      <c r="AE406" s="89">
        <f t="shared" si="6"/>
        <v>0</v>
      </c>
    </row>
    <row r="407" spans="1:31" x14ac:dyDescent="0.25">
      <c r="B407" t="s">
        <v>561</v>
      </c>
      <c r="AE407">
        <f t="shared" si="6"/>
        <v>0</v>
      </c>
    </row>
    <row r="408" spans="1:31" x14ac:dyDescent="0.25">
      <c r="B408" t="s">
        <v>562</v>
      </c>
      <c r="AE408" s="89">
        <f t="shared" si="6"/>
        <v>0</v>
      </c>
    </row>
    <row r="409" spans="1:31" x14ac:dyDescent="0.25">
      <c r="B409" t="s">
        <v>563</v>
      </c>
      <c r="AE409">
        <f t="shared" si="6"/>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AK411"/>
  <sheetViews>
    <sheetView workbookViewId="0">
      <pane xSplit="2" ySplit="1" topLeftCell="AD141" activePane="bottomRight" state="frozen"/>
      <selection activeCell="Z26" sqref="Z26:AA26"/>
      <selection pane="topRight" activeCell="Z26" sqref="Z26:AA26"/>
      <selection pane="bottomLeft" activeCell="Z26" sqref="Z26:AA26"/>
      <selection pane="bottomRight" activeCell="Z26" sqref="Z26:AA26"/>
    </sheetView>
  </sheetViews>
  <sheetFormatPr defaultRowHeight="15" x14ac:dyDescent="0.25"/>
  <cols>
    <col min="1" max="1" width="27.7109375" customWidth="1"/>
    <col min="2" max="2" width="16.7109375" customWidth="1"/>
    <col min="3" max="3" width="9.85546875" bestFit="1" customWidth="1"/>
  </cols>
  <sheetData>
    <row r="1" spans="1:37" ht="180" x14ac:dyDescent="0.25">
      <c r="C1" s="79" t="s">
        <v>634</v>
      </c>
      <c r="D1" s="79" t="s">
        <v>947</v>
      </c>
      <c r="E1" s="79" t="s">
        <v>948</v>
      </c>
      <c r="F1" s="79" t="s">
        <v>949</v>
      </c>
      <c r="G1" s="79" t="s">
        <v>666</v>
      </c>
      <c r="H1" s="79" t="s">
        <v>951</v>
      </c>
      <c r="I1" s="79" t="s">
        <v>678</v>
      </c>
      <c r="J1" s="79" t="s">
        <v>952</v>
      </c>
      <c r="K1" s="79" t="s">
        <v>953</v>
      </c>
      <c r="L1" s="79" t="s">
        <v>954</v>
      </c>
      <c r="M1" s="79" t="s">
        <v>635</v>
      </c>
      <c r="N1" s="79" t="s">
        <v>956</v>
      </c>
      <c r="O1" s="79" t="s">
        <v>957</v>
      </c>
      <c r="P1" s="79" t="s">
        <v>958</v>
      </c>
      <c r="Q1" s="79" t="s">
        <v>959</v>
      </c>
      <c r="R1" s="79" t="s">
        <v>960</v>
      </c>
      <c r="S1" s="79" t="s">
        <v>961</v>
      </c>
      <c r="T1" s="79" t="s">
        <v>963</v>
      </c>
      <c r="U1" s="79" t="s">
        <v>964</v>
      </c>
      <c r="V1" s="79" t="s">
        <v>965</v>
      </c>
      <c r="W1" s="79" t="s">
        <v>968</v>
      </c>
      <c r="X1" s="79" t="s">
        <v>969</v>
      </c>
      <c r="Y1" s="79" t="s">
        <v>970</v>
      </c>
      <c r="Z1" s="79" t="s">
        <v>971</v>
      </c>
      <c r="AE1" s="89" t="s">
        <v>1050</v>
      </c>
      <c r="AG1" s="89" t="s">
        <v>1051</v>
      </c>
      <c r="AH1" s="89" t="s">
        <v>1052</v>
      </c>
      <c r="AI1" s="90" t="s">
        <v>1053</v>
      </c>
      <c r="AK1" t="s">
        <v>1054</v>
      </c>
    </row>
    <row r="2" spans="1:37" x14ac:dyDescent="0.25">
      <c r="A2" s="2" t="s">
        <v>12</v>
      </c>
      <c r="B2" s="2" t="s">
        <v>13</v>
      </c>
      <c r="C2">
        <f>IF(ISERROR(1/VLOOKUP($B2,'Justerad allokering'!$B$1:$AG$461,MATCH(C$1,'Justerad allokering'!$B$1:$AF$1,0),FALSE)),VLOOKUP($B2,'Allokerad kvv'!$B$2:$AV$468,MATCH(C$1,'Allokerad kvv'!$B$1:$AV$1,0),FALSE),VLOOKUP($B2,'Justerad allokering'!$B$1:$AG$461,MATCH(C$1,'Justerad allokering'!$B$1:$AF$1,0),FALSE))</f>
        <v>0</v>
      </c>
      <c r="D2">
        <f>IF(ISERROR(1/VLOOKUP($B2,'Justerad allokering'!$B$1:$AG$461,MATCH(D$1,'Justerad allokering'!$B$1:$AF$1,0),FALSE)),VLOOKUP($B2,'Allokerad kvv'!$B$2:$AV$468,MATCH(D$1,'Allokerad kvv'!$B$1:$AV$1,0),FALSE),VLOOKUP($B2,'Justerad allokering'!$B$1:$AG$461,MATCH(D$1,'Justerad allokering'!$B$1:$AF$1,0),FALSE))</f>
        <v>0</v>
      </c>
      <c r="E2">
        <f>IF(ISERROR(1/VLOOKUP($B2,'Justerad allokering'!$B$1:$AG$461,MATCH(E$1,'Justerad allokering'!$B$1:$AF$1,0),FALSE)),VLOOKUP($B2,'Allokerad kvv'!$B$2:$AV$468,MATCH(E$1,'Allokerad kvv'!$B$1:$AV$1,0),FALSE),VLOOKUP($B2,'Justerad allokering'!$B$1:$AG$461,MATCH(E$1,'Justerad allokering'!$B$1:$AF$1,0),FALSE))</f>
        <v>0</v>
      </c>
      <c r="F2">
        <f>IF(ISERROR(1/VLOOKUP($B2,'Justerad allokering'!$B$1:$AG$461,MATCH(F$1,'Justerad allokering'!$B$1:$AF$1,0),FALSE)),VLOOKUP($B2,'Allokerad kvv'!$B$2:$AV$468,MATCH(F$1,'Allokerad kvv'!$B$1:$AV$1,0),FALSE),VLOOKUP($B2,'Justerad allokering'!$B$1:$AG$461,MATCH(F$1,'Justerad allokering'!$B$1:$AF$1,0),FALSE))</f>
        <v>0</v>
      </c>
      <c r="G2">
        <f>IF(ISERROR(1/VLOOKUP($B2,'Justerad allokering'!$B$1:$AG$461,MATCH(G$1,'Justerad allokering'!$B$1:$AF$1,0),FALSE)),VLOOKUP($B2,'Allokerad kvv'!$B$2:$AV$468,MATCH(G$1,'Allokerad kvv'!$B$1:$AV$1,0),FALSE),VLOOKUP($B2,'Justerad allokering'!$B$1:$AG$461,MATCH(G$1,'Justerad allokering'!$B$1:$AF$1,0),FALSE))</f>
        <v>0</v>
      </c>
      <c r="H2">
        <f>IF(ISERROR(1/VLOOKUP($B2,'Justerad allokering'!$B$1:$AG$461,MATCH(H$1,'Justerad allokering'!$B$1:$AF$1,0),FALSE)),VLOOKUP($B2,'Allokerad kvv'!$B$2:$AV$468,MATCH(H$1,'Allokerad kvv'!$B$1:$AV$1,0),FALSE),VLOOKUP($B2,'Justerad allokering'!$B$1:$AG$461,MATCH(H$1,'Justerad allokering'!$B$1:$AF$1,0),FALSE))</f>
        <v>0</v>
      </c>
      <c r="I2">
        <f>IF(ISERROR(1/VLOOKUP($B2,'Justerad allokering'!$B$1:$AG$461,MATCH(I$1,'Justerad allokering'!$B$1:$AF$1,0),FALSE)),VLOOKUP($B2,'Allokerad kvv'!$B$2:$AV$468,MATCH(I$1,'Allokerad kvv'!$B$1:$AV$1,0),FALSE),VLOOKUP($B2,'Justerad allokering'!$B$1:$AG$461,MATCH(I$1,'Justerad allokering'!$B$1:$AF$1,0),FALSE))</f>
        <v>0</v>
      </c>
      <c r="J2">
        <f>IF(ISERROR(1/VLOOKUP($B2,'Justerad allokering'!$B$1:$AG$461,MATCH(J$1,'Justerad allokering'!$B$1:$AF$1,0),FALSE)),VLOOKUP($B2,'Allokerad kvv'!$B$2:$AV$468,MATCH(J$1,'Allokerad kvv'!$B$1:$AV$1,0),FALSE),VLOOKUP($B2,'Justerad allokering'!$B$1:$AG$461,MATCH(J$1,'Justerad allokering'!$B$1:$AF$1,0),FALSE))</f>
        <v>0</v>
      </c>
      <c r="K2">
        <f>IF(ISERROR(1/VLOOKUP($B2,'Justerad allokering'!$B$1:$AG$461,MATCH(K$1,'Justerad allokering'!$B$1:$AF$1,0),FALSE)),VLOOKUP($B2,'Allokerad kvv'!$B$2:$AV$468,MATCH(K$1,'Allokerad kvv'!$B$1:$AV$1,0),FALSE),VLOOKUP($B2,'Justerad allokering'!$B$1:$AG$461,MATCH(K$1,'Justerad allokering'!$B$1:$AF$1,0),FALSE))</f>
        <v>0</v>
      </c>
      <c r="L2">
        <f>IF(ISERROR(1/VLOOKUP($B2,'Justerad allokering'!$B$1:$AG$461,MATCH(L$1,'Justerad allokering'!$B$1:$AF$1,0),FALSE)),VLOOKUP($B2,'Allokerad kvv'!$B$2:$AV$468,MATCH(L$1,'Allokerad kvv'!$B$1:$AV$1,0),FALSE),VLOOKUP($B2,'Justerad allokering'!$B$1:$AG$461,MATCH(L$1,'Justerad allokering'!$B$1:$AF$1,0),FALSE))</f>
        <v>0</v>
      </c>
      <c r="M2">
        <f>IF(ISERROR(1/VLOOKUP($B2,'Justerad allokering'!$B$1:$AG$461,MATCH(M$1,'Justerad allokering'!$B$1:$AF$1,0),FALSE)),VLOOKUP($B2,'Allokerad kvv'!$B$2:$AV$468,MATCH(M$1,'Allokerad kvv'!$B$1:$AV$1,0),FALSE),VLOOKUP($B2,'Justerad allokering'!$B$1:$AG$461,MATCH(M$1,'Justerad allokering'!$B$1:$AF$1,0),FALSE))</f>
        <v>0</v>
      </c>
      <c r="N2">
        <f>IF(ISERROR(1/VLOOKUP($B2,'Justerad allokering'!$B$1:$AG$461,MATCH(N$1,'Justerad allokering'!$B$1:$AF$1,0),FALSE)),VLOOKUP($B2,'Allokerad kvv'!$B$2:$AV$468,MATCH(N$1,'Allokerad kvv'!$B$1:$AV$1,0),FALSE),VLOOKUP($B2,'Justerad allokering'!$B$1:$AG$461,MATCH(N$1,'Justerad allokering'!$B$1:$AF$1,0),FALSE))</f>
        <v>0</v>
      </c>
      <c r="O2">
        <f>IF(ISERROR(1/VLOOKUP($B2,'Justerad allokering'!$B$1:$AG$461,MATCH(O$1,'Justerad allokering'!$B$1:$AF$1,0),FALSE)),VLOOKUP($B2,'Allokerad kvv'!$B$2:$AV$468,MATCH(O$1,'Allokerad kvv'!$B$1:$AV$1,0),FALSE),VLOOKUP($B2,'Justerad allokering'!$B$1:$AG$461,MATCH(O$1,'Justerad allokering'!$B$1:$AF$1,0),FALSE))</f>
        <v>0</v>
      </c>
      <c r="P2">
        <f>IF(ISERROR(1/VLOOKUP($B2,'Justerad allokering'!$B$1:$AG$461,MATCH(P$1,'Justerad allokering'!$B$1:$AF$1,0),FALSE)),VLOOKUP($B2,'Allokerad kvv'!$B$2:$AV$468,MATCH(P$1,'Allokerad kvv'!$B$1:$AV$1,0),FALSE),VLOOKUP($B2,'Justerad allokering'!$B$1:$AG$461,MATCH(P$1,'Justerad allokering'!$B$1:$AF$1,0),FALSE))</f>
        <v>0</v>
      </c>
      <c r="Q2">
        <f>IF(ISERROR(1/VLOOKUP($B2,'Justerad allokering'!$B$1:$AG$461,MATCH(Q$1,'Justerad allokering'!$B$1:$AF$1,0),FALSE)),VLOOKUP($B2,'Allokerad kvv'!$B$2:$AV$468,MATCH(Q$1,'Allokerad kvv'!$B$1:$AV$1,0),FALSE),VLOOKUP($B2,'Justerad allokering'!$B$1:$AG$461,MATCH(Q$1,'Justerad allokering'!$B$1:$AF$1,0),FALSE))</f>
        <v>0</v>
      </c>
      <c r="R2">
        <f>IF(ISERROR(1/VLOOKUP($B2,'Justerad allokering'!$B$1:$AG$461,MATCH(R$1,'Justerad allokering'!$B$1:$AF$1,0),FALSE)),VLOOKUP($B2,'Allokerad kvv'!$B$2:$AV$468,MATCH(R$1,'Allokerad kvv'!$B$1:$AV$1,0),FALSE),VLOOKUP($B2,'Justerad allokering'!$B$1:$AG$461,MATCH(R$1,'Justerad allokering'!$B$1:$AF$1,0),FALSE))</f>
        <v>0</v>
      </c>
      <c r="S2">
        <f>IF(ISERROR(1/VLOOKUP($B2,'Justerad allokering'!$B$1:$AG$461,MATCH(S$1,'Justerad allokering'!$B$1:$AF$1,0),FALSE)),VLOOKUP($B2,'Allokerad kvv'!$B$2:$AV$468,MATCH(S$1,'Allokerad kvv'!$B$1:$AV$1,0),FALSE),VLOOKUP($B2,'Justerad allokering'!$B$1:$AG$461,MATCH(S$1,'Justerad allokering'!$B$1:$AF$1,0),FALSE))</f>
        <v>0</v>
      </c>
      <c r="T2">
        <f>IF(ISERROR(1/VLOOKUP($B2,'Justerad allokering'!$B$1:$AG$461,MATCH(T$1,'Justerad allokering'!$B$1:$AF$1,0),FALSE)),VLOOKUP($B2,'Allokerad kvv'!$B$2:$AV$468,MATCH(T$1,'Allokerad kvv'!$B$1:$AV$1,0),FALSE),VLOOKUP($B2,'Justerad allokering'!$B$1:$AG$461,MATCH(T$1,'Justerad allokering'!$B$1:$AF$1,0),FALSE))</f>
        <v>0</v>
      </c>
      <c r="U2">
        <f>IF(ISERROR(1/VLOOKUP($B2,'Justerad allokering'!$B$1:$AG$461,MATCH(U$1,'Justerad allokering'!$B$1:$AF$1,0),FALSE)),VLOOKUP($B2,'Allokerad kvv'!$B$2:$AV$468,MATCH(U$1,'Allokerad kvv'!$B$1:$AV$1,0),FALSE),VLOOKUP($B2,'Justerad allokering'!$B$1:$AG$461,MATCH(U$1,'Justerad allokering'!$B$1:$AF$1,0),FALSE))</f>
        <v>0</v>
      </c>
      <c r="V2">
        <f>IF(ISERROR(1/VLOOKUP($B2,'Justerad allokering'!$B$1:$AG$461,MATCH(V$1,'Justerad allokering'!$B$1:$AF$1,0),FALSE)),VLOOKUP($B2,'Allokerad kvv'!$B$2:$AV$468,MATCH(V$1,'Allokerad kvv'!$B$1:$AV$1,0),FALSE),VLOOKUP($B2,'Justerad allokering'!$B$1:$AG$461,MATCH(V$1,'Justerad allokering'!$B$1:$AF$1,0),FALSE))</f>
        <v>0</v>
      </c>
      <c r="W2">
        <f>IF(ISERROR(1/VLOOKUP($B2,'Justerad allokering'!$B$1:$AG$461,MATCH(W$1,'Justerad allokering'!$B$1:$AF$1,0),FALSE)),VLOOKUP($B2,'Allokerad kvv'!$B$2:$AV$468,MATCH(W$1,'Allokerad kvv'!$B$1:$AV$1,0),FALSE),VLOOKUP($B2,'Justerad allokering'!$B$1:$AG$461,MATCH(W$1,'Justerad allokering'!$B$1:$AF$1,0),FALSE))</f>
        <v>0</v>
      </c>
      <c r="X2">
        <f>IF(ISERROR(1/VLOOKUP($B2,'Justerad allokering'!$B$1:$AG$461,MATCH(X$1,'Justerad allokering'!$B$1:$AF$1,0),FALSE)),VLOOKUP($B2,'Allokerad kvv'!$B$2:$AV$468,MATCH(X$1,'Allokerad kvv'!$B$1:$AV$1,0),FALSE),VLOOKUP($B2,'Justerad allokering'!$B$1:$AG$461,MATCH(X$1,'Justerad allokering'!$B$1:$AF$1,0),FALSE))</f>
        <v>0</v>
      </c>
      <c r="Y2">
        <f>IF(ISERROR(1/VLOOKUP($B2,'Justerad allokering'!$B$1:$AG$461,MATCH(Y$1,'Justerad allokering'!$B$1:$AF$1,0),FALSE)),VLOOKUP($B2,'Allokerad kvv'!$B$2:$AV$468,MATCH(Y$1,'Allokerad kvv'!$B$1:$AV$1,0),FALSE),VLOOKUP($B2,'Justerad allokering'!$B$1:$AG$461,MATCH(Y$1,'Justerad allokering'!$B$1:$AF$1,0),FALSE))</f>
        <v>0</v>
      </c>
      <c r="Z2">
        <f>IF(ISERROR(1/VLOOKUP($B2,'Justerad allokering'!$B$1:$AG$461,MATCH(Z$1,'Justerad allokering'!$B$1:$AF$1,0),FALSE)),VLOOKUP($B2,'Allokerad kvv'!$B$2:$AV$468,MATCH(Z$1,'Allokerad kvv'!$B$1:$AV$1,0),FALSE),VLOOKUP($B2,'Justerad allokering'!$B$1:$AG$461,MATCH(Z$1,'Justerad allokering'!$B$1:$AF$1,0),FALSE))</f>
        <v>0</v>
      </c>
      <c r="AE2" s="89">
        <f>SUM(C2:Z2)</f>
        <v>0</v>
      </c>
      <c r="AG2">
        <f>AE2-K2</f>
        <v>0</v>
      </c>
      <c r="AH2">
        <f>AG2-N2</f>
        <v>0</v>
      </c>
      <c r="AI2" t="str">
        <f>IF(AH2=0,"",AH2/VLOOKUP(B2,Kraftvärmeprod!$B$1:$BC$480,MATCH("Summa tillförd energi exklusive rökgaskondensering",Kraftvärmeprod!$B$1:$BC$1,0),FALSE))</f>
        <v/>
      </c>
      <c r="AK2">
        <f>E2+F2+J2+M2+O2+P2+R2+T2+U2+V2+W2+Y2+Z2</f>
        <v>0</v>
      </c>
    </row>
    <row r="3" spans="1:37" x14ac:dyDescent="0.25">
      <c r="A3" s="2" t="s">
        <v>12</v>
      </c>
      <c r="B3" s="2" t="s">
        <v>14</v>
      </c>
      <c r="C3">
        <f>IF(ISERROR(1/VLOOKUP($B3,'Justerad allokering'!$B$1:$AG$461,MATCH(C$1,'Justerad allokering'!$B$1:$AF$1,0),FALSE)),VLOOKUP($B3,'Allokerad kvv'!$B$2:$AV$468,MATCH(C$1,'Allokerad kvv'!$B$1:$AV$1,0),FALSE),VLOOKUP($B3,'Justerad allokering'!$B$1:$AG$461,MATCH(C$1,'Justerad allokering'!$B$1:$AF$1,0),FALSE))</f>
        <v>0</v>
      </c>
      <c r="D3">
        <f>IF(ISERROR(1/VLOOKUP($B3,'Justerad allokering'!$B$1:$AG$461,MATCH(D$1,'Justerad allokering'!$B$1:$AF$1,0),FALSE)),VLOOKUP($B3,'Allokerad kvv'!$B$2:$AV$468,MATCH(D$1,'Allokerad kvv'!$B$1:$AV$1,0),FALSE),VLOOKUP($B3,'Justerad allokering'!$B$1:$AG$461,MATCH(D$1,'Justerad allokering'!$B$1:$AF$1,0),FALSE))</f>
        <v>0</v>
      </c>
      <c r="E3">
        <f>IF(ISERROR(1/VLOOKUP($B3,'Justerad allokering'!$B$1:$AG$461,MATCH(E$1,'Justerad allokering'!$B$1:$AF$1,0),FALSE)),VLOOKUP($B3,'Allokerad kvv'!$B$2:$AV$468,MATCH(E$1,'Allokerad kvv'!$B$1:$AV$1,0),FALSE),VLOOKUP($B3,'Justerad allokering'!$B$1:$AG$461,MATCH(E$1,'Justerad allokering'!$B$1:$AF$1,0),FALSE))</f>
        <v>0</v>
      </c>
      <c r="F3">
        <f>IF(ISERROR(1/VLOOKUP($B3,'Justerad allokering'!$B$1:$AG$461,MATCH(F$1,'Justerad allokering'!$B$1:$AF$1,0),FALSE)),VLOOKUP($B3,'Allokerad kvv'!$B$2:$AV$468,MATCH(F$1,'Allokerad kvv'!$B$1:$AV$1,0),FALSE),VLOOKUP($B3,'Justerad allokering'!$B$1:$AG$461,MATCH(F$1,'Justerad allokering'!$B$1:$AF$1,0),FALSE))</f>
        <v>0</v>
      </c>
      <c r="G3">
        <f>IF(ISERROR(1/VLOOKUP($B3,'Justerad allokering'!$B$1:$AG$461,MATCH(G$1,'Justerad allokering'!$B$1:$AF$1,0),FALSE)),VLOOKUP($B3,'Allokerad kvv'!$B$2:$AV$468,MATCH(G$1,'Allokerad kvv'!$B$1:$AV$1,0),FALSE),VLOOKUP($B3,'Justerad allokering'!$B$1:$AG$461,MATCH(G$1,'Justerad allokering'!$B$1:$AF$1,0),FALSE))</f>
        <v>0.138651</v>
      </c>
      <c r="H3">
        <f>IF(ISERROR(1/VLOOKUP($B3,'Justerad allokering'!$B$1:$AG$461,MATCH(H$1,'Justerad allokering'!$B$1:$AF$1,0),FALSE)),VLOOKUP($B3,'Allokerad kvv'!$B$2:$AV$468,MATCH(H$1,'Allokerad kvv'!$B$1:$AV$1,0),FALSE),VLOOKUP($B3,'Justerad allokering'!$B$1:$AG$461,MATCH(H$1,'Justerad allokering'!$B$1:$AF$1,0),FALSE))</f>
        <v>0</v>
      </c>
      <c r="I3">
        <f>IF(ISERROR(1/VLOOKUP($B3,'Justerad allokering'!$B$1:$AG$461,MATCH(I$1,'Justerad allokering'!$B$1:$AF$1,0),FALSE)),VLOOKUP($B3,'Allokerad kvv'!$B$2:$AV$468,MATCH(I$1,'Allokerad kvv'!$B$1:$AV$1,0),FALSE),VLOOKUP($B3,'Justerad allokering'!$B$1:$AG$461,MATCH(I$1,'Justerad allokering'!$B$1:$AF$1,0),FALSE))</f>
        <v>0</v>
      </c>
      <c r="J3">
        <f>IF(ISERROR(1/VLOOKUP($B3,'Justerad allokering'!$B$1:$AG$461,MATCH(J$1,'Justerad allokering'!$B$1:$AF$1,0),FALSE)),VLOOKUP($B3,'Allokerad kvv'!$B$2:$AV$468,MATCH(J$1,'Allokerad kvv'!$B$1:$AV$1,0),FALSE),VLOOKUP($B3,'Justerad allokering'!$B$1:$AG$461,MATCH(J$1,'Justerad allokering'!$B$1:$AF$1,0),FALSE))</f>
        <v>140.887</v>
      </c>
      <c r="K3">
        <f>IF(ISERROR(1/VLOOKUP($B3,'Justerad allokering'!$B$1:$AG$461,MATCH(K$1,'Justerad allokering'!$B$1:$AF$1,0),FALSE)),VLOOKUP($B3,'Allokerad kvv'!$B$2:$AV$468,MATCH(K$1,'Allokerad kvv'!$B$1:$AV$1,0),FALSE),VLOOKUP($B3,'Justerad allokering'!$B$1:$AG$461,MATCH(K$1,'Justerad allokering'!$B$1:$AF$1,0),FALSE))</f>
        <v>6.1090799999999996</v>
      </c>
      <c r="L3">
        <f>IF(ISERROR(1/VLOOKUP($B3,'Justerad allokering'!$B$1:$AG$461,MATCH(L$1,'Justerad allokering'!$B$1:$AF$1,0),FALSE)),VLOOKUP($B3,'Allokerad kvv'!$B$2:$AV$468,MATCH(L$1,'Allokerad kvv'!$B$1:$AV$1,0),FALSE),VLOOKUP($B3,'Justerad allokering'!$B$1:$AG$461,MATCH(L$1,'Justerad allokering'!$B$1:$AF$1,0),FALSE))</f>
        <v>0</v>
      </c>
      <c r="M3">
        <f>IF(ISERROR(1/VLOOKUP($B3,'Justerad allokering'!$B$1:$AG$461,MATCH(M$1,'Justerad allokering'!$B$1:$AF$1,0),FALSE)),VLOOKUP($B3,'Allokerad kvv'!$B$2:$AV$468,MATCH(M$1,'Allokerad kvv'!$B$1:$AV$1,0),FALSE),VLOOKUP($B3,'Justerad allokering'!$B$1:$AG$461,MATCH(M$1,'Justerad allokering'!$B$1:$AF$1,0),FALSE))</f>
        <v>0</v>
      </c>
      <c r="N3">
        <f>IF(ISERROR(1/VLOOKUP($B3,'Justerad allokering'!$B$1:$AG$461,MATCH(N$1,'Justerad allokering'!$B$1:$AF$1,0),FALSE)),VLOOKUP($B3,'Allokerad kvv'!$B$2:$AV$468,MATCH(N$1,'Allokerad kvv'!$B$1:$AV$1,0),FALSE),VLOOKUP($B3,'Justerad allokering'!$B$1:$AG$461,MATCH(N$1,'Justerad allokering'!$B$1:$AF$1,0),FALSE))</f>
        <v>42.295999999999999</v>
      </c>
      <c r="O3">
        <f>IF(ISERROR(1/VLOOKUP($B3,'Justerad allokering'!$B$1:$AG$461,MATCH(O$1,'Justerad allokering'!$B$1:$AF$1,0),FALSE)),VLOOKUP($B3,'Allokerad kvv'!$B$2:$AV$468,MATCH(O$1,'Allokerad kvv'!$B$1:$AV$1,0),FALSE),VLOOKUP($B3,'Justerad allokering'!$B$1:$AG$461,MATCH(O$1,'Justerad allokering'!$B$1:$AF$1,0),FALSE))</f>
        <v>0</v>
      </c>
      <c r="P3">
        <f>IF(ISERROR(1/VLOOKUP($B3,'Justerad allokering'!$B$1:$AG$461,MATCH(P$1,'Justerad allokering'!$B$1:$AF$1,0),FALSE)),VLOOKUP($B3,'Allokerad kvv'!$B$2:$AV$468,MATCH(P$1,'Allokerad kvv'!$B$1:$AV$1,0),FALSE),VLOOKUP($B3,'Justerad allokering'!$B$1:$AG$461,MATCH(P$1,'Justerad allokering'!$B$1:$AF$1,0),FALSE))</f>
        <v>0</v>
      </c>
      <c r="Q3">
        <f>IF(ISERROR(1/VLOOKUP($B3,'Justerad allokering'!$B$1:$AG$461,MATCH(Q$1,'Justerad allokering'!$B$1:$AF$1,0),FALSE)),VLOOKUP($B3,'Allokerad kvv'!$B$2:$AV$468,MATCH(Q$1,'Allokerad kvv'!$B$1:$AV$1,0),FALSE),VLOOKUP($B3,'Justerad allokering'!$B$1:$AG$461,MATCH(Q$1,'Justerad allokering'!$B$1:$AF$1,0),FALSE))</f>
        <v>0</v>
      </c>
      <c r="R3">
        <f>IF(ISERROR(1/VLOOKUP($B3,'Justerad allokering'!$B$1:$AG$461,MATCH(R$1,'Justerad allokering'!$B$1:$AF$1,0),FALSE)),VLOOKUP($B3,'Allokerad kvv'!$B$2:$AV$468,MATCH(R$1,'Allokerad kvv'!$B$1:$AV$1,0),FALSE),VLOOKUP($B3,'Justerad allokering'!$B$1:$AG$461,MATCH(R$1,'Justerad allokering'!$B$1:$AF$1,0),FALSE))</f>
        <v>0</v>
      </c>
      <c r="S3">
        <f>IF(ISERROR(1/VLOOKUP($B3,'Justerad allokering'!$B$1:$AG$461,MATCH(S$1,'Justerad allokering'!$B$1:$AF$1,0),FALSE)),VLOOKUP($B3,'Allokerad kvv'!$B$2:$AV$468,MATCH(S$1,'Allokerad kvv'!$B$1:$AV$1,0),FALSE),VLOOKUP($B3,'Justerad allokering'!$B$1:$AG$461,MATCH(S$1,'Justerad allokering'!$B$1:$AF$1,0),FALSE))</f>
        <v>0</v>
      </c>
      <c r="T3">
        <f>IF(ISERROR(1/VLOOKUP($B3,'Justerad allokering'!$B$1:$AG$461,MATCH(T$1,'Justerad allokering'!$B$1:$AF$1,0),FALSE)),VLOOKUP($B3,'Allokerad kvv'!$B$2:$AV$468,MATCH(T$1,'Allokerad kvv'!$B$1:$AV$1,0),FALSE),VLOOKUP($B3,'Justerad allokering'!$B$1:$AG$461,MATCH(T$1,'Justerad allokering'!$B$1:$AF$1,0),FALSE))</f>
        <v>0</v>
      </c>
      <c r="U3">
        <f>IF(ISERROR(1/VLOOKUP($B3,'Justerad allokering'!$B$1:$AG$461,MATCH(U$1,'Justerad allokering'!$B$1:$AF$1,0),FALSE)),VLOOKUP($B3,'Allokerad kvv'!$B$2:$AV$468,MATCH(U$1,'Allokerad kvv'!$B$1:$AV$1,0),FALSE),VLOOKUP($B3,'Justerad allokering'!$B$1:$AG$461,MATCH(U$1,'Justerad allokering'!$B$1:$AF$1,0),FALSE))</f>
        <v>0</v>
      </c>
      <c r="V3">
        <f>IF(ISERROR(1/VLOOKUP($B3,'Justerad allokering'!$B$1:$AG$461,MATCH(V$1,'Justerad allokering'!$B$1:$AF$1,0),FALSE)),VLOOKUP($B3,'Allokerad kvv'!$B$2:$AV$468,MATCH(V$1,'Allokerad kvv'!$B$1:$AV$1,0),FALSE),VLOOKUP($B3,'Justerad allokering'!$B$1:$AG$461,MATCH(V$1,'Justerad allokering'!$B$1:$AF$1,0),FALSE))</f>
        <v>0</v>
      </c>
      <c r="W3">
        <f>IF(ISERROR(1/VLOOKUP($B3,'Justerad allokering'!$B$1:$AG$461,MATCH(W$1,'Justerad allokering'!$B$1:$AF$1,0),FALSE)),VLOOKUP($B3,'Allokerad kvv'!$B$2:$AV$468,MATCH(W$1,'Allokerad kvv'!$B$1:$AV$1,0),FALSE),VLOOKUP($B3,'Justerad allokering'!$B$1:$AG$461,MATCH(W$1,'Justerad allokering'!$B$1:$AF$1,0),FALSE))</f>
        <v>0</v>
      </c>
      <c r="X3">
        <f>IF(ISERROR(1/VLOOKUP($B3,'Justerad allokering'!$B$1:$AG$461,MATCH(X$1,'Justerad allokering'!$B$1:$AF$1,0),FALSE)),VLOOKUP($B3,'Allokerad kvv'!$B$2:$AV$468,MATCH(X$1,'Allokerad kvv'!$B$1:$AV$1,0),FALSE),VLOOKUP($B3,'Justerad allokering'!$B$1:$AG$461,MATCH(X$1,'Justerad allokering'!$B$1:$AF$1,0),FALSE))</f>
        <v>0</v>
      </c>
      <c r="Y3">
        <f>IF(ISERROR(1/VLOOKUP($B3,'Justerad allokering'!$B$1:$AG$461,MATCH(Y$1,'Justerad allokering'!$B$1:$AF$1,0),FALSE)),VLOOKUP($B3,'Allokerad kvv'!$B$2:$AV$468,MATCH(Y$1,'Allokerad kvv'!$B$1:$AV$1,0),FALSE),VLOOKUP($B3,'Justerad allokering'!$B$1:$AG$461,MATCH(Y$1,'Justerad allokering'!$B$1:$AF$1,0),FALSE))</f>
        <v>0</v>
      </c>
      <c r="Z3">
        <f>IF(ISERROR(1/VLOOKUP($B3,'Justerad allokering'!$B$1:$AG$461,MATCH(Z$1,'Justerad allokering'!$B$1:$AF$1,0),FALSE)),VLOOKUP($B3,'Allokerad kvv'!$B$2:$AV$468,MATCH(Z$1,'Allokerad kvv'!$B$1:$AV$1,0),FALSE),VLOOKUP($B3,'Justerad allokering'!$B$1:$AG$461,MATCH(Z$1,'Justerad allokering'!$B$1:$AF$1,0),FALSE))</f>
        <v>0</v>
      </c>
      <c r="AE3" s="89">
        <f t="shared" ref="AE3:AE66" si="0">SUM(C3:Z3)</f>
        <v>189.43073100000001</v>
      </c>
      <c r="AG3">
        <f t="shared" ref="AG3:AG66" si="1">AE3-K3</f>
        <v>183.321651</v>
      </c>
      <c r="AH3">
        <f t="shared" ref="AH3:AH66" si="2">AG3-N3</f>
        <v>141.02565100000001</v>
      </c>
      <c r="AI3">
        <f>IF(AH3=0,"",AH3/VLOOKUP(B3,Kraftvärmeprod!$B$1:$BC$480,MATCH("Summa tillförd energi exklusive rökgaskondensering",Kraftvärmeprod!$B$1:$BC$1,0),FALSE))</f>
        <v>0.58187300559074129</v>
      </c>
      <c r="AK3">
        <f t="shared" ref="AK3:AK66" si="3">E3+F3+J3+M3+O3+P3+R3+T3+U3+V3+W3+Y3+Z3</f>
        <v>140.887</v>
      </c>
    </row>
    <row r="4" spans="1:37" x14ac:dyDescent="0.25">
      <c r="A4" s="2" t="s">
        <v>12</v>
      </c>
      <c r="B4" s="2" t="s">
        <v>15</v>
      </c>
      <c r="C4">
        <f>IF(ISERROR(1/VLOOKUP($B4,'Justerad allokering'!$B$1:$AG$461,MATCH(C$1,'Justerad allokering'!$B$1:$AF$1,0),FALSE)),VLOOKUP($B4,'Allokerad kvv'!$B$2:$AV$468,MATCH(C$1,'Allokerad kvv'!$B$1:$AV$1,0),FALSE),VLOOKUP($B4,'Justerad allokering'!$B$1:$AG$461,MATCH(C$1,'Justerad allokering'!$B$1:$AF$1,0),FALSE))</f>
        <v>0</v>
      </c>
      <c r="D4">
        <f>IF(ISERROR(1/VLOOKUP($B4,'Justerad allokering'!$B$1:$AG$461,MATCH(D$1,'Justerad allokering'!$B$1:$AF$1,0),FALSE)),VLOOKUP($B4,'Allokerad kvv'!$B$2:$AV$468,MATCH(D$1,'Allokerad kvv'!$B$1:$AV$1,0),FALSE),VLOOKUP($B4,'Justerad allokering'!$B$1:$AG$461,MATCH(D$1,'Justerad allokering'!$B$1:$AF$1,0),FALSE))</f>
        <v>0</v>
      </c>
      <c r="E4">
        <f>IF(ISERROR(1/VLOOKUP($B4,'Justerad allokering'!$B$1:$AG$461,MATCH(E$1,'Justerad allokering'!$B$1:$AF$1,0),FALSE)),VLOOKUP($B4,'Allokerad kvv'!$B$2:$AV$468,MATCH(E$1,'Allokerad kvv'!$B$1:$AV$1,0),FALSE),VLOOKUP($B4,'Justerad allokering'!$B$1:$AG$461,MATCH(E$1,'Justerad allokering'!$B$1:$AF$1,0),FALSE))</f>
        <v>0</v>
      </c>
      <c r="F4">
        <f>IF(ISERROR(1/VLOOKUP($B4,'Justerad allokering'!$B$1:$AG$461,MATCH(F$1,'Justerad allokering'!$B$1:$AF$1,0),FALSE)),VLOOKUP($B4,'Allokerad kvv'!$B$2:$AV$468,MATCH(F$1,'Allokerad kvv'!$B$1:$AV$1,0),FALSE),VLOOKUP($B4,'Justerad allokering'!$B$1:$AG$461,MATCH(F$1,'Justerad allokering'!$B$1:$AF$1,0),FALSE))</f>
        <v>0</v>
      </c>
      <c r="G4">
        <f>IF(ISERROR(1/VLOOKUP($B4,'Justerad allokering'!$B$1:$AG$461,MATCH(G$1,'Justerad allokering'!$B$1:$AF$1,0),FALSE)),VLOOKUP($B4,'Allokerad kvv'!$B$2:$AV$468,MATCH(G$1,'Allokerad kvv'!$B$1:$AV$1,0),FALSE),VLOOKUP($B4,'Justerad allokering'!$B$1:$AG$461,MATCH(G$1,'Justerad allokering'!$B$1:$AF$1,0),FALSE))</f>
        <v>0</v>
      </c>
      <c r="H4">
        <f>IF(ISERROR(1/VLOOKUP($B4,'Justerad allokering'!$B$1:$AG$461,MATCH(H$1,'Justerad allokering'!$B$1:$AF$1,0),FALSE)),VLOOKUP($B4,'Allokerad kvv'!$B$2:$AV$468,MATCH(H$1,'Allokerad kvv'!$B$1:$AV$1,0),FALSE),VLOOKUP($B4,'Justerad allokering'!$B$1:$AG$461,MATCH(H$1,'Justerad allokering'!$B$1:$AF$1,0),FALSE))</f>
        <v>0</v>
      </c>
      <c r="I4">
        <f>IF(ISERROR(1/VLOOKUP($B4,'Justerad allokering'!$B$1:$AG$461,MATCH(I$1,'Justerad allokering'!$B$1:$AF$1,0),FALSE)),VLOOKUP($B4,'Allokerad kvv'!$B$2:$AV$468,MATCH(I$1,'Allokerad kvv'!$B$1:$AV$1,0),FALSE),VLOOKUP($B4,'Justerad allokering'!$B$1:$AG$461,MATCH(I$1,'Justerad allokering'!$B$1:$AF$1,0),FALSE))</f>
        <v>0</v>
      </c>
      <c r="J4">
        <f>IF(ISERROR(1/VLOOKUP($B4,'Justerad allokering'!$B$1:$AG$461,MATCH(J$1,'Justerad allokering'!$B$1:$AF$1,0),FALSE)),VLOOKUP($B4,'Allokerad kvv'!$B$2:$AV$468,MATCH(J$1,'Allokerad kvv'!$B$1:$AV$1,0),FALSE),VLOOKUP($B4,'Justerad allokering'!$B$1:$AG$461,MATCH(J$1,'Justerad allokering'!$B$1:$AF$1,0),FALSE))</f>
        <v>0</v>
      </c>
      <c r="K4">
        <f>IF(ISERROR(1/VLOOKUP($B4,'Justerad allokering'!$B$1:$AG$461,MATCH(K$1,'Justerad allokering'!$B$1:$AF$1,0),FALSE)),VLOOKUP($B4,'Allokerad kvv'!$B$2:$AV$468,MATCH(K$1,'Allokerad kvv'!$B$1:$AV$1,0),FALSE),VLOOKUP($B4,'Justerad allokering'!$B$1:$AG$461,MATCH(K$1,'Justerad allokering'!$B$1:$AF$1,0),FALSE))</f>
        <v>0</v>
      </c>
      <c r="L4">
        <f>IF(ISERROR(1/VLOOKUP($B4,'Justerad allokering'!$B$1:$AG$461,MATCH(L$1,'Justerad allokering'!$B$1:$AF$1,0),FALSE)),VLOOKUP($B4,'Allokerad kvv'!$B$2:$AV$468,MATCH(L$1,'Allokerad kvv'!$B$1:$AV$1,0),FALSE),VLOOKUP($B4,'Justerad allokering'!$B$1:$AG$461,MATCH(L$1,'Justerad allokering'!$B$1:$AF$1,0),FALSE))</f>
        <v>0</v>
      </c>
      <c r="M4">
        <f>IF(ISERROR(1/VLOOKUP($B4,'Justerad allokering'!$B$1:$AG$461,MATCH(M$1,'Justerad allokering'!$B$1:$AF$1,0),FALSE)),VLOOKUP($B4,'Allokerad kvv'!$B$2:$AV$468,MATCH(M$1,'Allokerad kvv'!$B$1:$AV$1,0),FALSE),VLOOKUP($B4,'Justerad allokering'!$B$1:$AG$461,MATCH(M$1,'Justerad allokering'!$B$1:$AF$1,0),FALSE))</f>
        <v>0</v>
      </c>
      <c r="N4">
        <f>IF(ISERROR(1/VLOOKUP($B4,'Justerad allokering'!$B$1:$AG$461,MATCH(N$1,'Justerad allokering'!$B$1:$AF$1,0),FALSE)),VLOOKUP($B4,'Allokerad kvv'!$B$2:$AV$468,MATCH(N$1,'Allokerad kvv'!$B$1:$AV$1,0),FALSE),VLOOKUP($B4,'Justerad allokering'!$B$1:$AG$461,MATCH(N$1,'Justerad allokering'!$B$1:$AF$1,0),FALSE))</f>
        <v>0</v>
      </c>
      <c r="O4">
        <f>IF(ISERROR(1/VLOOKUP($B4,'Justerad allokering'!$B$1:$AG$461,MATCH(O$1,'Justerad allokering'!$B$1:$AF$1,0),FALSE)),VLOOKUP($B4,'Allokerad kvv'!$B$2:$AV$468,MATCH(O$1,'Allokerad kvv'!$B$1:$AV$1,0),FALSE),VLOOKUP($B4,'Justerad allokering'!$B$1:$AG$461,MATCH(O$1,'Justerad allokering'!$B$1:$AF$1,0),FALSE))</f>
        <v>0</v>
      </c>
      <c r="P4">
        <f>IF(ISERROR(1/VLOOKUP($B4,'Justerad allokering'!$B$1:$AG$461,MATCH(P$1,'Justerad allokering'!$B$1:$AF$1,0),FALSE)),VLOOKUP($B4,'Allokerad kvv'!$B$2:$AV$468,MATCH(P$1,'Allokerad kvv'!$B$1:$AV$1,0),FALSE),VLOOKUP($B4,'Justerad allokering'!$B$1:$AG$461,MATCH(P$1,'Justerad allokering'!$B$1:$AF$1,0),FALSE))</f>
        <v>0</v>
      </c>
      <c r="Q4">
        <f>IF(ISERROR(1/VLOOKUP($B4,'Justerad allokering'!$B$1:$AG$461,MATCH(Q$1,'Justerad allokering'!$B$1:$AF$1,0),FALSE)),VLOOKUP($B4,'Allokerad kvv'!$B$2:$AV$468,MATCH(Q$1,'Allokerad kvv'!$B$1:$AV$1,0),FALSE),VLOOKUP($B4,'Justerad allokering'!$B$1:$AG$461,MATCH(Q$1,'Justerad allokering'!$B$1:$AF$1,0),FALSE))</f>
        <v>0</v>
      </c>
      <c r="R4">
        <f>IF(ISERROR(1/VLOOKUP($B4,'Justerad allokering'!$B$1:$AG$461,MATCH(R$1,'Justerad allokering'!$B$1:$AF$1,0),FALSE)),VLOOKUP($B4,'Allokerad kvv'!$B$2:$AV$468,MATCH(R$1,'Allokerad kvv'!$B$1:$AV$1,0),FALSE),VLOOKUP($B4,'Justerad allokering'!$B$1:$AG$461,MATCH(R$1,'Justerad allokering'!$B$1:$AF$1,0),FALSE))</f>
        <v>0</v>
      </c>
      <c r="S4">
        <f>IF(ISERROR(1/VLOOKUP($B4,'Justerad allokering'!$B$1:$AG$461,MATCH(S$1,'Justerad allokering'!$B$1:$AF$1,0),FALSE)),VLOOKUP($B4,'Allokerad kvv'!$B$2:$AV$468,MATCH(S$1,'Allokerad kvv'!$B$1:$AV$1,0),FALSE),VLOOKUP($B4,'Justerad allokering'!$B$1:$AG$461,MATCH(S$1,'Justerad allokering'!$B$1:$AF$1,0),FALSE))</f>
        <v>0</v>
      </c>
      <c r="T4">
        <f>IF(ISERROR(1/VLOOKUP($B4,'Justerad allokering'!$B$1:$AG$461,MATCH(T$1,'Justerad allokering'!$B$1:$AF$1,0),FALSE)),VLOOKUP($B4,'Allokerad kvv'!$B$2:$AV$468,MATCH(T$1,'Allokerad kvv'!$B$1:$AV$1,0),FALSE),VLOOKUP($B4,'Justerad allokering'!$B$1:$AG$461,MATCH(T$1,'Justerad allokering'!$B$1:$AF$1,0),FALSE))</f>
        <v>0</v>
      </c>
      <c r="U4">
        <f>IF(ISERROR(1/VLOOKUP($B4,'Justerad allokering'!$B$1:$AG$461,MATCH(U$1,'Justerad allokering'!$B$1:$AF$1,0),FALSE)),VLOOKUP($B4,'Allokerad kvv'!$B$2:$AV$468,MATCH(U$1,'Allokerad kvv'!$B$1:$AV$1,0),FALSE),VLOOKUP($B4,'Justerad allokering'!$B$1:$AG$461,MATCH(U$1,'Justerad allokering'!$B$1:$AF$1,0),FALSE))</f>
        <v>0</v>
      </c>
      <c r="V4">
        <f>IF(ISERROR(1/VLOOKUP($B4,'Justerad allokering'!$B$1:$AG$461,MATCH(V$1,'Justerad allokering'!$B$1:$AF$1,0),FALSE)),VLOOKUP($B4,'Allokerad kvv'!$B$2:$AV$468,MATCH(V$1,'Allokerad kvv'!$B$1:$AV$1,0),FALSE),VLOOKUP($B4,'Justerad allokering'!$B$1:$AG$461,MATCH(V$1,'Justerad allokering'!$B$1:$AF$1,0),FALSE))</f>
        <v>0</v>
      </c>
      <c r="W4">
        <f>IF(ISERROR(1/VLOOKUP($B4,'Justerad allokering'!$B$1:$AG$461,MATCH(W$1,'Justerad allokering'!$B$1:$AF$1,0),FALSE)),VLOOKUP($B4,'Allokerad kvv'!$B$2:$AV$468,MATCH(W$1,'Allokerad kvv'!$B$1:$AV$1,0),FALSE),VLOOKUP($B4,'Justerad allokering'!$B$1:$AG$461,MATCH(W$1,'Justerad allokering'!$B$1:$AF$1,0),FALSE))</f>
        <v>0</v>
      </c>
      <c r="X4">
        <f>IF(ISERROR(1/VLOOKUP($B4,'Justerad allokering'!$B$1:$AG$461,MATCH(X$1,'Justerad allokering'!$B$1:$AF$1,0),FALSE)),VLOOKUP($B4,'Allokerad kvv'!$B$2:$AV$468,MATCH(X$1,'Allokerad kvv'!$B$1:$AV$1,0),FALSE),VLOOKUP($B4,'Justerad allokering'!$B$1:$AG$461,MATCH(X$1,'Justerad allokering'!$B$1:$AF$1,0),FALSE))</f>
        <v>0</v>
      </c>
      <c r="Y4">
        <f>IF(ISERROR(1/VLOOKUP($B4,'Justerad allokering'!$B$1:$AG$461,MATCH(Y$1,'Justerad allokering'!$B$1:$AF$1,0),FALSE)),VLOOKUP($B4,'Allokerad kvv'!$B$2:$AV$468,MATCH(Y$1,'Allokerad kvv'!$B$1:$AV$1,0),FALSE),VLOOKUP($B4,'Justerad allokering'!$B$1:$AG$461,MATCH(Y$1,'Justerad allokering'!$B$1:$AF$1,0),FALSE))</f>
        <v>0</v>
      </c>
      <c r="Z4">
        <f>IF(ISERROR(1/VLOOKUP($B4,'Justerad allokering'!$B$1:$AG$461,MATCH(Z$1,'Justerad allokering'!$B$1:$AF$1,0),FALSE)),VLOOKUP($B4,'Allokerad kvv'!$B$2:$AV$468,MATCH(Z$1,'Allokerad kvv'!$B$1:$AV$1,0),FALSE),VLOOKUP($B4,'Justerad allokering'!$B$1:$AG$461,MATCH(Z$1,'Justerad allokering'!$B$1:$AF$1,0),FALSE))</f>
        <v>0</v>
      </c>
      <c r="AE4" s="89">
        <f t="shared" si="0"/>
        <v>0</v>
      </c>
      <c r="AG4">
        <f t="shared" si="1"/>
        <v>0</v>
      </c>
      <c r="AH4">
        <f t="shared" si="2"/>
        <v>0</v>
      </c>
      <c r="AI4" t="str">
        <f>IF(AH4=0,"",AH4/VLOOKUP(B4,Kraftvärmeprod!$B$1:$BC$480,MATCH("Summa tillförd energi exklusive rökgaskondensering",Kraftvärmeprod!$B$1:$BC$1,0),FALSE))</f>
        <v/>
      </c>
      <c r="AK4">
        <f t="shared" si="3"/>
        <v>0</v>
      </c>
    </row>
    <row r="5" spans="1:37" x14ac:dyDescent="0.25">
      <c r="A5" s="2" t="s">
        <v>12</v>
      </c>
      <c r="B5" s="2" t="s">
        <v>16</v>
      </c>
      <c r="C5">
        <f>IF(ISERROR(1/VLOOKUP($B5,'Justerad allokering'!$B$1:$AG$461,MATCH(C$1,'Justerad allokering'!$B$1:$AF$1,0),FALSE)),VLOOKUP($B5,'Allokerad kvv'!$B$2:$AV$468,MATCH(C$1,'Allokerad kvv'!$B$1:$AV$1,0),FALSE),VLOOKUP($B5,'Justerad allokering'!$B$1:$AG$461,MATCH(C$1,'Justerad allokering'!$B$1:$AF$1,0),FALSE))</f>
        <v>0</v>
      </c>
      <c r="D5">
        <f>IF(ISERROR(1/VLOOKUP($B5,'Justerad allokering'!$B$1:$AG$461,MATCH(D$1,'Justerad allokering'!$B$1:$AF$1,0),FALSE)),VLOOKUP($B5,'Allokerad kvv'!$B$2:$AV$468,MATCH(D$1,'Allokerad kvv'!$B$1:$AV$1,0),FALSE),VLOOKUP($B5,'Justerad allokering'!$B$1:$AG$461,MATCH(D$1,'Justerad allokering'!$B$1:$AF$1,0),FALSE))</f>
        <v>0</v>
      </c>
      <c r="E5">
        <f>IF(ISERROR(1/VLOOKUP($B5,'Justerad allokering'!$B$1:$AG$461,MATCH(E$1,'Justerad allokering'!$B$1:$AF$1,0),FALSE)),VLOOKUP($B5,'Allokerad kvv'!$B$2:$AV$468,MATCH(E$1,'Allokerad kvv'!$B$1:$AV$1,0),FALSE),VLOOKUP($B5,'Justerad allokering'!$B$1:$AG$461,MATCH(E$1,'Justerad allokering'!$B$1:$AF$1,0),FALSE))</f>
        <v>0</v>
      </c>
      <c r="F5">
        <f>IF(ISERROR(1/VLOOKUP($B5,'Justerad allokering'!$B$1:$AG$461,MATCH(F$1,'Justerad allokering'!$B$1:$AF$1,0),FALSE)),VLOOKUP($B5,'Allokerad kvv'!$B$2:$AV$468,MATCH(F$1,'Allokerad kvv'!$B$1:$AV$1,0),FALSE),VLOOKUP($B5,'Justerad allokering'!$B$1:$AG$461,MATCH(F$1,'Justerad allokering'!$B$1:$AF$1,0),FALSE))</f>
        <v>0</v>
      </c>
      <c r="G5">
        <f>IF(ISERROR(1/VLOOKUP($B5,'Justerad allokering'!$B$1:$AG$461,MATCH(G$1,'Justerad allokering'!$B$1:$AF$1,0),FALSE)),VLOOKUP($B5,'Allokerad kvv'!$B$2:$AV$468,MATCH(G$1,'Allokerad kvv'!$B$1:$AV$1,0),FALSE),VLOOKUP($B5,'Justerad allokering'!$B$1:$AG$461,MATCH(G$1,'Justerad allokering'!$B$1:$AF$1,0),FALSE))</f>
        <v>0</v>
      </c>
      <c r="H5">
        <f>IF(ISERROR(1/VLOOKUP($B5,'Justerad allokering'!$B$1:$AG$461,MATCH(H$1,'Justerad allokering'!$B$1:$AF$1,0),FALSE)),VLOOKUP($B5,'Allokerad kvv'!$B$2:$AV$468,MATCH(H$1,'Allokerad kvv'!$B$1:$AV$1,0),FALSE),VLOOKUP($B5,'Justerad allokering'!$B$1:$AG$461,MATCH(H$1,'Justerad allokering'!$B$1:$AF$1,0),FALSE))</f>
        <v>0</v>
      </c>
      <c r="I5">
        <f>IF(ISERROR(1/VLOOKUP($B5,'Justerad allokering'!$B$1:$AG$461,MATCH(I$1,'Justerad allokering'!$B$1:$AF$1,0),FALSE)),VLOOKUP($B5,'Allokerad kvv'!$B$2:$AV$468,MATCH(I$1,'Allokerad kvv'!$B$1:$AV$1,0),FALSE),VLOOKUP($B5,'Justerad allokering'!$B$1:$AG$461,MATCH(I$1,'Justerad allokering'!$B$1:$AF$1,0),FALSE))</f>
        <v>0</v>
      </c>
      <c r="J5">
        <f>IF(ISERROR(1/VLOOKUP($B5,'Justerad allokering'!$B$1:$AG$461,MATCH(J$1,'Justerad allokering'!$B$1:$AF$1,0),FALSE)),VLOOKUP($B5,'Allokerad kvv'!$B$2:$AV$468,MATCH(J$1,'Allokerad kvv'!$B$1:$AV$1,0),FALSE),VLOOKUP($B5,'Justerad allokering'!$B$1:$AG$461,MATCH(J$1,'Justerad allokering'!$B$1:$AF$1,0),FALSE))</f>
        <v>0</v>
      </c>
      <c r="K5">
        <f>IF(ISERROR(1/VLOOKUP($B5,'Justerad allokering'!$B$1:$AG$461,MATCH(K$1,'Justerad allokering'!$B$1:$AF$1,0),FALSE)),VLOOKUP($B5,'Allokerad kvv'!$B$2:$AV$468,MATCH(K$1,'Allokerad kvv'!$B$1:$AV$1,0),FALSE),VLOOKUP($B5,'Justerad allokering'!$B$1:$AG$461,MATCH(K$1,'Justerad allokering'!$B$1:$AF$1,0),FALSE))</f>
        <v>0</v>
      </c>
      <c r="L5">
        <f>IF(ISERROR(1/VLOOKUP($B5,'Justerad allokering'!$B$1:$AG$461,MATCH(L$1,'Justerad allokering'!$B$1:$AF$1,0),FALSE)),VLOOKUP($B5,'Allokerad kvv'!$B$2:$AV$468,MATCH(L$1,'Allokerad kvv'!$B$1:$AV$1,0),FALSE),VLOOKUP($B5,'Justerad allokering'!$B$1:$AG$461,MATCH(L$1,'Justerad allokering'!$B$1:$AF$1,0),FALSE))</f>
        <v>0</v>
      </c>
      <c r="M5">
        <f>IF(ISERROR(1/VLOOKUP($B5,'Justerad allokering'!$B$1:$AG$461,MATCH(M$1,'Justerad allokering'!$B$1:$AF$1,0),FALSE)),VLOOKUP($B5,'Allokerad kvv'!$B$2:$AV$468,MATCH(M$1,'Allokerad kvv'!$B$1:$AV$1,0),FALSE),VLOOKUP($B5,'Justerad allokering'!$B$1:$AG$461,MATCH(M$1,'Justerad allokering'!$B$1:$AF$1,0),FALSE))</f>
        <v>0</v>
      </c>
      <c r="N5">
        <f>IF(ISERROR(1/VLOOKUP($B5,'Justerad allokering'!$B$1:$AG$461,MATCH(N$1,'Justerad allokering'!$B$1:$AF$1,0),FALSE)),VLOOKUP($B5,'Allokerad kvv'!$B$2:$AV$468,MATCH(N$1,'Allokerad kvv'!$B$1:$AV$1,0),FALSE),VLOOKUP($B5,'Justerad allokering'!$B$1:$AG$461,MATCH(N$1,'Justerad allokering'!$B$1:$AF$1,0),FALSE))</f>
        <v>0</v>
      </c>
      <c r="O5">
        <f>IF(ISERROR(1/VLOOKUP($B5,'Justerad allokering'!$B$1:$AG$461,MATCH(O$1,'Justerad allokering'!$B$1:$AF$1,0),FALSE)),VLOOKUP($B5,'Allokerad kvv'!$B$2:$AV$468,MATCH(O$1,'Allokerad kvv'!$B$1:$AV$1,0),FALSE),VLOOKUP($B5,'Justerad allokering'!$B$1:$AG$461,MATCH(O$1,'Justerad allokering'!$B$1:$AF$1,0),FALSE))</f>
        <v>0</v>
      </c>
      <c r="P5">
        <f>IF(ISERROR(1/VLOOKUP($B5,'Justerad allokering'!$B$1:$AG$461,MATCH(P$1,'Justerad allokering'!$B$1:$AF$1,0),FALSE)),VLOOKUP($B5,'Allokerad kvv'!$B$2:$AV$468,MATCH(P$1,'Allokerad kvv'!$B$1:$AV$1,0),FALSE),VLOOKUP($B5,'Justerad allokering'!$B$1:$AG$461,MATCH(P$1,'Justerad allokering'!$B$1:$AF$1,0),FALSE))</f>
        <v>0</v>
      </c>
      <c r="Q5">
        <f>IF(ISERROR(1/VLOOKUP($B5,'Justerad allokering'!$B$1:$AG$461,MATCH(Q$1,'Justerad allokering'!$B$1:$AF$1,0),FALSE)),VLOOKUP($B5,'Allokerad kvv'!$B$2:$AV$468,MATCH(Q$1,'Allokerad kvv'!$B$1:$AV$1,0),FALSE),VLOOKUP($B5,'Justerad allokering'!$B$1:$AG$461,MATCH(Q$1,'Justerad allokering'!$B$1:$AF$1,0),FALSE))</f>
        <v>0</v>
      </c>
      <c r="R5">
        <f>IF(ISERROR(1/VLOOKUP($B5,'Justerad allokering'!$B$1:$AG$461,MATCH(R$1,'Justerad allokering'!$B$1:$AF$1,0),FALSE)),VLOOKUP($B5,'Allokerad kvv'!$B$2:$AV$468,MATCH(R$1,'Allokerad kvv'!$B$1:$AV$1,0),FALSE),VLOOKUP($B5,'Justerad allokering'!$B$1:$AG$461,MATCH(R$1,'Justerad allokering'!$B$1:$AF$1,0),FALSE))</f>
        <v>0</v>
      </c>
      <c r="S5">
        <f>IF(ISERROR(1/VLOOKUP($B5,'Justerad allokering'!$B$1:$AG$461,MATCH(S$1,'Justerad allokering'!$B$1:$AF$1,0),FALSE)),VLOOKUP($B5,'Allokerad kvv'!$B$2:$AV$468,MATCH(S$1,'Allokerad kvv'!$B$1:$AV$1,0),FALSE),VLOOKUP($B5,'Justerad allokering'!$B$1:$AG$461,MATCH(S$1,'Justerad allokering'!$B$1:$AF$1,0),FALSE))</f>
        <v>0</v>
      </c>
      <c r="T5">
        <f>IF(ISERROR(1/VLOOKUP($B5,'Justerad allokering'!$B$1:$AG$461,MATCH(T$1,'Justerad allokering'!$B$1:$AF$1,0),FALSE)),VLOOKUP($B5,'Allokerad kvv'!$B$2:$AV$468,MATCH(T$1,'Allokerad kvv'!$B$1:$AV$1,0),FALSE),VLOOKUP($B5,'Justerad allokering'!$B$1:$AG$461,MATCH(T$1,'Justerad allokering'!$B$1:$AF$1,0),FALSE))</f>
        <v>0</v>
      </c>
      <c r="U5">
        <f>IF(ISERROR(1/VLOOKUP($B5,'Justerad allokering'!$B$1:$AG$461,MATCH(U$1,'Justerad allokering'!$B$1:$AF$1,0),FALSE)),VLOOKUP($B5,'Allokerad kvv'!$B$2:$AV$468,MATCH(U$1,'Allokerad kvv'!$B$1:$AV$1,0),FALSE),VLOOKUP($B5,'Justerad allokering'!$B$1:$AG$461,MATCH(U$1,'Justerad allokering'!$B$1:$AF$1,0),FALSE))</f>
        <v>0</v>
      </c>
      <c r="V5">
        <f>IF(ISERROR(1/VLOOKUP($B5,'Justerad allokering'!$B$1:$AG$461,MATCH(V$1,'Justerad allokering'!$B$1:$AF$1,0),FALSE)),VLOOKUP($B5,'Allokerad kvv'!$B$2:$AV$468,MATCH(V$1,'Allokerad kvv'!$B$1:$AV$1,0),FALSE),VLOOKUP($B5,'Justerad allokering'!$B$1:$AG$461,MATCH(V$1,'Justerad allokering'!$B$1:$AF$1,0),FALSE))</f>
        <v>0</v>
      </c>
      <c r="W5">
        <f>IF(ISERROR(1/VLOOKUP($B5,'Justerad allokering'!$B$1:$AG$461,MATCH(W$1,'Justerad allokering'!$B$1:$AF$1,0),FALSE)),VLOOKUP($B5,'Allokerad kvv'!$B$2:$AV$468,MATCH(W$1,'Allokerad kvv'!$B$1:$AV$1,0),FALSE),VLOOKUP($B5,'Justerad allokering'!$B$1:$AG$461,MATCH(W$1,'Justerad allokering'!$B$1:$AF$1,0),FALSE))</f>
        <v>0</v>
      </c>
      <c r="X5">
        <f>IF(ISERROR(1/VLOOKUP($B5,'Justerad allokering'!$B$1:$AG$461,MATCH(X$1,'Justerad allokering'!$B$1:$AF$1,0),FALSE)),VLOOKUP($B5,'Allokerad kvv'!$B$2:$AV$468,MATCH(X$1,'Allokerad kvv'!$B$1:$AV$1,0),FALSE),VLOOKUP($B5,'Justerad allokering'!$B$1:$AG$461,MATCH(X$1,'Justerad allokering'!$B$1:$AF$1,0),FALSE))</f>
        <v>0</v>
      </c>
      <c r="Y5">
        <f>IF(ISERROR(1/VLOOKUP($B5,'Justerad allokering'!$B$1:$AG$461,MATCH(Y$1,'Justerad allokering'!$B$1:$AF$1,0),FALSE)),VLOOKUP($B5,'Allokerad kvv'!$B$2:$AV$468,MATCH(Y$1,'Allokerad kvv'!$B$1:$AV$1,0),FALSE),VLOOKUP($B5,'Justerad allokering'!$B$1:$AG$461,MATCH(Y$1,'Justerad allokering'!$B$1:$AF$1,0),FALSE))</f>
        <v>0</v>
      </c>
      <c r="Z5">
        <f>IF(ISERROR(1/VLOOKUP($B5,'Justerad allokering'!$B$1:$AG$461,MATCH(Z$1,'Justerad allokering'!$B$1:$AF$1,0),FALSE)),VLOOKUP($B5,'Allokerad kvv'!$B$2:$AV$468,MATCH(Z$1,'Allokerad kvv'!$B$1:$AV$1,0),FALSE),VLOOKUP($B5,'Justerad allokering'!$B$1:$AG$461,MATCH(Z$1,'Justerad allokering'!$B$1:$AF$1,0),FALSE))</f>
        <v>0</v>
      </c>
      <c r="AE5" s="89">
        <f t="shared" si="0"/>
        <v>0</v>
      </c>
      <c r="AG5">
        <f t="shared" si="1"/>
        <v>0</v>
      </c>
      <c r="AH5">
        <f t="shared" si="2"/>
        <v>0</v>
      </c>
      <c r="AI5" t="str">
        <f>IF(AH5=0,"",AH5/VLOOKUP(B5,Kraftvärmeprod!$B$1:$BC$480,MATCH("Summa tillförd energi exklusive rökgaskondensering",Kraftvärmeprod!$B$1:$BC$1,0),FALSE))</f>
        <v/>
      </c>
      <c r="AK5">
        <f t="shared" si="3"/>
        <v>0</v>
      </c>
    </row>
    <row r="6" spans="1:37" x14ac:dyDescent="0.25">
      <c r="A6" s="2" t="s">
        <v>17</v>
      </c>
      <c r="B6" s="2" t="s">
        <v>18</v>
      </c>
      <c r="C6">
        <f>IF(ISERROR(1/VLOOKUP($B6,'Justerad allokering'!$B$1:$AG$461,MATCH(C$1,'Justerad allokering'!$B$1:$AF$1,0),FALSE)),VLOOKUP($B6,'Allokerad kvv'!$B$2:$AV$468,MATCH(C$1,'Allokerad kvv'!$B$1:$AV$1,0),FALSE),VLOOKUP($B6,'Justerad allokering'!$B$1:$AG$461,MATCH(C$1,'Justerad allokering'!$B$1:$AF$1,0),FALSE))</f>
        <v>0</v>
      </c>
      <c r="D6">
        <f>IF(ISERROR(1/VLOOKUP($B6,'Justerad allokering'!$B$1:$AG$461,MATCH(D$1,'Justerad allokering'!$B$1:$AF$1,0),FALSE)),VLOOKUP($B6,'Allokerad kvv'!$B$2:$AV$468,MATCH(D$1,'Allokerad kvv'!$B$1:$AV$1,0),FALSE),VLOOKUP($B6,'Justerad allokering'!$B$1:$AG$461,MATCH(D$1,'Justerad allokering'!$B$1:$AF$1,0),FALSE))</f>
        <v>0</v>
      </c>
      <c r="E6">
        <f>IF(ISERROR(1/VLOOKUP($B6,'Justerad allokering'!$B$1:$AG$461,MATCH(E$1,'Justerad allokering'!$B$1:$AF$1,0),FALSE)),VLOOKUP($B6,'Allokerad kvv'!$B$2:$AV$468,MATCH(E$1,'Allokerad kvv'!$B$1:$AV$1,0),FALSE),VLOOKUP($B6,'Justerad allokering'!$B$1:$AG$461,MATCH(E$1,'Justerad allokering'!$B$1:$AF$1,0),FALSE))</f>
        <v>0</v>
      </c>
      <c r="F6">
        <f>IF(ISERROR(1/VLOOKUP($B6,'Justerad allokering'!$B$1:$AG$461,MATCH(F$1,'Justerad allokering'!$B$1:$AF$1,0),FALSE)),VLOOKUP($B6,'Allokerad kvv'!$B$2:$AV$468,MATCH(F$1,'Allokerad kvv'!$B$1:$AV$1,0),FALSE),VLOOKUP($B6,'Justerad allokering'!$B$1:$AG$461,MATCH(F$1,'Justerad allokering'!$B$1:$AF$1,0),FALSE))</f>
        <v>0</v>
      </c>
      <c r="G6">
        <f>IF(ISERROR(1/VLOOKUP($B6,'Justerad allokering'!$B$1:$AG$461,MATCH(G$1,'Justerad allokering'!$B$1:$AF$1,0),FALSE)),VLOOKUP($B6,'Allokerad kvv'!$B$2:$AV$468,MATCH(G$1,'Allokerad kvv'!$B$1:$AV$1,0),FALSE),VLOOKUP($B6,'Justerad allokering'!$B$1:$AG$461,MATCH(G$1,'Justerad allokering'!$B$1:$AF$1,0),FALSE))</f>
        <v>0</v>
      </c>
      <c r="H6">
        <f>IF(ISERROR(1/VLOOKUP($B6,'Justerad allokering'!$B$1:$AG$461,MATCH(H$1,'Justerad allokering'!$B$1:$AF$1,0),FALSE)),VLOOKUP($B6,'Allokerad kvv'!$B$2:$AV$468,MATCH(H$1,'Allokerad kvv'!$B$1:$AV$1,0),FALSE),VLOOKUP($B6,'Justerad allokering'!$B$1:$AG$461,MATCH(H$1,'Justerad allokering'!$B$1:$AF$1,0),FALSE))</f>
        <v>0</v>
      </c>
      <c r="I6">
        <f>IF(ISERROR(1/VLOOKUP($B6,'Justerad allokering'!$B$1:$AG$461,MATCH(I$1,'Justerad allokering'!$B$1:$AF$1,0),FALSE)),VLOOKUP($B6,'Allokerad kvv'!$B$2:$AV$468,MATCH(I$1,'Allokerad kvv'!$B$1:$AV$1,0),FALSE),VLOOKUP($B6,'Justerad allokering'!$B$1:$AG$461,MATCH(I$1,'Justerad allokering'!$B$1:$AF$1,0),FALSE))</f>
        <v>0</v>
      </c>
      <c r="J6">
        <f>IF(ISERROR(1/VLOOKUP($B6,'Justerad allokering'!$B$1:$AG$461,MATCH(J$1,'Justerad allokering'!$B$1:$AF$1,0),FALSE)),VLOOKUP($B6,'Allokerad kvv'!$B$2:$AV$468,MATCH(J$1,'Allokerad kvv'!$B$1:$AV$1,0),FALSE),VLOOKUP($B6,'Justerad allokering'!$B$1:$AG$461,MATCH(J$1,'Justerad allokering'!$B$1:$AF$1,0),FALSE))</f>
        <v>0</v>
      </c>
      <c r="K6">
        <f>IF(ISERROR(1/VLOOKUP($B6,'Justerad allokering'!$B$1:$AG$461,MATCH(K$1,'Justerad allokering'!$B$1:$AF$1,0),FALSE)),VLOOKUP($B6,'Allokerad kvv'!$B$2:$AV$468,MATCH(K$1,'Allokerad kvv'!$B$1:$AV$1,0),FALSE),VLOOKUP($B6,'Justerad allokering'!$B$1:$AG$461,MATCH(K$1,'Justerad allokering'!$B$1:$AF$1,0),FALSE))</f>
        <v>0</v>
      </c>
      <c r="L6">
        <f>IF(ISERROR(1/VLOOKUP($B6,'Justerad allokering'!$B$1:$AG$461,MATCH(L$1,'Justerad allokering'!$B$1:$AF$1,0),FALSE)),VLOOKUP($B6,'Allokerad kvv'!$B$2:$AV$468,MATCH(L$1,'Allokerad kvv'!$B$1:$AV$1,0),FALSE),VLOOKUP($B6,'Justerad allokering'!$B$1:$AG$461,MATCH(L$1,'Justerad allokering'!$B$1:$AF$1,0),FALSE))</f>
        <v>0</v>
      </c>
      <c r="M6">
        <f>IF(ISERROR(1/VLOOKUP($B6,'Justerad allokering'!$B$1:$AG$461,MATCH(M$1,'Justerad allokering'!$B$1:$AF$1,0),FALSE)),VLOOKUP($B6,'Allokerad kvv'!$B$2:$AV$468,MATCH(M$1,'Allokerad kvv'!$B$1:$AV$1,0),FALSE),VLOOKUP($B6,'Justerad allokering'!$B$1:$AG$461,MATCH(M$1,'Justerad allokering'!$B$1:$AF$1,0),FALSE))</f>
        <v>0</v>
      </c>
      <c r="N6">
        <f>IF(ISERROR(1/VLOOKUP($B6,'Justerad allokering'!$B$1:$AG$461,MATCH(N$1,'Justerad allokering'!$B$1:$AF$1,0),FALSE)),VLOOKUP($B6,'Allokerad kvv'!$B$2:$AV$468,MATCH(N$1,'Allokerad kvv'!$B$1:$AV$1,0),FALSE),VLOOKUP($B6,'Justerad allokering'!$B$1:$AG$461,MATCH(N$1,'Justerad allokering'!$B$1:$AF$1,0),FALSE))</f>
        <v>0</v>
      </c>
      <c r="O6">
        <f>IF(ISERROR(1/VLOOKUP($B6,'Justerad allokering'!$B$1:$AG$461,MATCH(O$1,'Justerad allokering'!$B$1:$AF$1,0),FALSE)),VLOOKUP($B6,'Allokerad kvv'!$B$2:$AV$468,MATCH(O$1,'Allokerad kvv'!$B$1:$AV$1,0),FALSE),VLOOKUP($B6,'Justerad allokering'!$B$1:$AG$461,MATCH(O$1,'Justerad allokering'!$B$1:$AF$1,0),FALSE))</f>
        <v>0</v>
      </c>
      <c r="P6">
        <f>IF(ISERROR(1/VLOOKUP($B6,'Justerad allokering'!$B$1:$AG$461,MATCH(P$1,'Justerad allokering'!$B$1:$AF$1,0),FALSE)),VLOOKUP($B6,'Allokerad kvv'!$B$2:$AV$468,MATCH(P$1,'Allokerad kvv'!$B$1:$AV$1,0),FALSE),VLOOKUP($B6,'Justerad allokering'!$B$1:$AG$461,MATCH(P$1,'Justerad allokering'!$B$1:$AF$1,0),FALSE))</f>
        <v>0</v>
      </c>
      <c r="Q6">
        <f>IF(ISERROR(1/VLOOKUP($B6,'Justerad allokering'!$B$1:$AG$461,MATCH(Q$1,'Justerad allokering'!$B$1:$AF$1,0),FALSE)),VLOOKUP($B6,'Allokerad kvv'!$B$2:$AV$468,MATCH(Q$1,'Allokerad kvv'!$B$1:$AV$1,0),FALSE),VLOOKUP($B6,'Justerad allokering'!$B$1:$AG$461,MATCH(Q$1,'Justerad allokering'!$B$1:$AF$1,0),FALSE))</f>
        <v>0</v>
      </c>
      <c r="R6">
        <f>IF(ISERROR(1/VLOOKUP($B6,'Justerad allokering'!$B$1:$AG$461,MATCH(R$1,'Justerad allokering'!$B$1:$AF$1,0),FALSE)),VLOOKUP($B6,'Allokerad kvv'!$B$2:$AV$468,MATCH(R$1,'Allokerad kvv'!$B$1:$AV$1,0),FALSE),VLOOKUP($B6,'Justerad allokering'!$B$1:$AG$461,MATCH(R$1,'Justerad allokering'!$B$1:$AF$1,0),FALSE))</f>
        <v>0</v>
      </c>
      <c r="S6">
        <f>IF(ISERROR(1/VLOOKUP($B6,'Justerad allokering'!$B$1:$AG$461,MATCH(S$1,'Justerad allokering'!$B$1:$AF$1,0),FALSE)),VLOOKUP($B6,'Allokerad kvv'!$B$2:$AV$468,MATCH(S$1,'Allokerad kvv'!$B$1:$AV$1,0),FALSE),VLOOKUP($B6,'Justerad allokering'!$B$1:$AG$461,MATCH(S$1,'Justerad allokering'!$B$1:$AF$1,0),FALSE))</f>
        <v>0</v>
      </c>
      <c r="T6">
        <f>IF(ISERROR(1/VLOOKUP($B6,'Justerad allokering'!$B$1:$AG$461,MATCH(T$1,'Justerad allokering'!$B$1:$AF$1,0),FALSE)),VLOOKUP($B6,'Allokerad kvv'!$B$2:$AV$468,MATCH(T$1,'Allokerad kvv'!$B$1:$AV$1,0),FALSE),VLOOKUP($B6,'Justerad allokering'!$B$1:$AG$461,MATCH(T$1,'Justerad allokering'!$B$1:$AF$1,0),FALSE))</f>
        <v>0</v>
      </c>
      <c r="U6">
        <f>IF(ISERROR(1/VLOOKUP($B6,'Justerad allokering'!$B$1:$AG$461,MATCH(U$1,'Justerad allokering'!$B$1:$AF$1,0),FALSE)),VLOOKUP($B6,'Allokerad kvv'!$B$2:$AV$468,MATCH(U$1,'Allokerad kvv'!$B$1:$AV$1,0),FALSE),VLOOKUP($B6,'Justerad allokering'!$B$1:$AG$461,MATCH(U$1,'Justerad allokering'!$B$1:$AF$1,0),FALSE))</f>
        <v>0</v>
      </c>
      <c r="V6">
        <f>IF(ISERROR(1/VLOOKUP($B6,'Justerad allokering'!$B$1:$AG$461,MATCH(V$1,'Justerad allokering'!$B$1:$AF$1,0),FALSE)),VLOOKUP($B6,'Allokerad kvv'!$B$2:$AV$468,MATCH(V$1,'Allokerad kvv'!$B$1:$AV$1,0),FALSE),VLOOKUP($B6,'Justerad allokering'!$B$1:$AG$461,MATCH(V$1,'Justerad allokering'!$B$1:$AF$1,0),FALSE))</f>
        <v>0</v>
      </c>
      <c r="W6">
        <f>IF(ISERROR(1/VLOOKUP($B6,'Justerad allokering'!$B$1:$AG$461,MATCH(W$1,'Justerad allokering'!$B$1:$AF$1,0),FALSE)),VLOOKUP($B6,'Allokerad kvv'!$B$2:$AV$468,MATCH(W$1,'Allokerad kvv'!$B$1:$AV$1,0),FALSE),VLOOKUP($B6,'Justerad allokering'!$B$1:$AG$461,MATCH(W$1,'Justerad allokering'!$B$1:$AF$1,0),FALSE))</f>
        <v>0</v>
      </c>
      <c r="X6">
        <f>IF(ISERROR(1/VLOOKUP($B6,'Justerad allokering'!$B$1:$AG$461,MATCH(X$1,'Justerad allokering'!$B$1:$AF$1,0),FALSE)),VLOOKUP($B6,'Allokerad kvv'!$B$2:$AV$468,MATCH(X$1,'Allokerad kvv'!$B$1:$AV$1,0),FALSE),VLOOKUP($B6,'Justerad allokering'!$B$1:$AG$461,MATCH(X$1,'Justerad allokering'!$B$1:$AF$1,0),FALSE))</f>
        <v>0</v>
      </c>
      <c r="Y6">
        <f>IF(ISERROR(1/VLOOKUP($B6,'Justerad allokering'!$B$1:$AG$461,MATCH(Y$1,'Justerad allokering'!$B$1:$AF$1,0),FALSE)),VLOOKUP($B6,'Allokerad kvv'!$B$2:$AV$468,MATCH(Y$1,'Allokerad kvv'!$B$1:$AV$1,0),FALSE),VLOOKUP($B6,'Justerad allokering'!$B$1:$AG$461,MATCH(Y$1,'Justerad allokering'!$B$1:$AF$1,0),FALSE))</f>
        <v>0</v>
      </c>
      <c r="Z6">
        <f>IF(ISERROR(1/VLOOKUP($B6,'Justerad allokering'!$B$1:$AG$461,MATCH(Z$1,'Justerad allokering'!$B$1:$AF$1,0),FALSE)),VLOOKUP($B6,'Allokerad kvv'!$B$2:$AV$468,MATCH(Z$1,'Allokerad kvv'!$B$1:$AV$1,0),FALSE),VLOOKUP($B6,'Justerad allokering'!$B$1:$AG$461,MATCH(Z$1,'Justerad allokering'!$B$1:$AF$1,0),FALSE))</f>
        <v>0</v>
      </c>
      <c r="AE6" s="89">
        <f t="shared" si="0"/>
        <v>0</v>
      </c>
      <c r="AG6">
        <f t="shared" si="1"/>
        <v>0</v>
      </c>
      <c r="AH6">
        <f t="shared" si="2"/>
        <v>0</v>
      </c>
      <c r="AI6" t="str">
        <f>IF(AH6=0,"",AH6/VLOOKUP(B6,Kraftvärmeprod!$B$1:$BC$480,MATCH("Summa tillförd energi exklusive rökgaskondensering",Kraftvärmeprod!$B$1:$BC$1,0),FALSE))</f>
        <v/>
      </c>
      <c r="AK6">
        <f t="shared" si="3"/>
        <v>0</v>
      </c>
    </row>
    <row r="7" spans="1:37" x14ac:dyDescent="0.25">
      <c r="A7" s="2" t="s">
        <v>19</v>
      </c>
      <c r="B7" s="2" t="s">
        <v>20</v>
      </c>
      <c r="C7">
        <f>IF(ISERROR(1/VLOOKUP($B7,'Justerad allokering'!$B$1:$AG$461,MATCH(C$1,'Justerad allokering'!$B$1:$AF$1,0),FALSE)),VLOOKUP($B7,'Allokerad kvv'!$B$2:$AV$468,MATCH(C$1,'Allokerad kvv'!$B$1:$AV$1,0),FALSE),VLOOKUP($B7,'Justerad allokering'!$B$1:$AG$461,MATCH(C$1,'Justerad allokering'!$B$1:$AF$1,0),FALSE))</f>
        <v>0</v>
      </c>
      <c r="D7">
        <f>IF(ISERROR(1/VLOOKUP($B7,'Justerad allokering'!$B$1:$AG$461,MATCH(D$1,'Justerad allokering'!$B$1:$AF$1,0),FALSE)),VLOOKUP($B7,'Allokerad kvv'!$B$2:$AV$468,MATCH(D$1,'Allokerad kvv'!$B$1:$AV$1,0),FALSE),VLOOKUP($B7,'Justerad allokering'!$B$1:$AG$461,MATCH(D$1,'Justerad allokering'!$B$1:$AF$1,0),FALSE))</f>
        <v>0</v>
      </c>
      <c r="E7">
        <f>IF(ISERROR(1/VLOOKUP($B7,'Justerad allokering'!$B$1:$AG$461,MATCH(E$1,'Justerad allokering'!$B$1:$AF$1,0),FALSE)),VLOOKUP($B7,'Allokerad kvv'!$B$2:$AV$468,MATCH(E$1,'Allokerad kvv'!$B$1:$AV$1,0),FALSE),VLOOKUP($B7,'Justerad allokering'!$B$1:$AG$461,MATCH(E$1,'Justerad allokering'!$B$1:$AF$1,0),FALSE))</f>
        <v>0</v>
      </c>
      <c r="F7">
        <f>IF(ISERROR(1/VLOOKUP($B7,'Justerad allokering'!$B$1:$AG$461,MATCH(F$1,'Justerad allokering'!$B$1:$AF$1,0),FALSE)),VLOOKUP($B7,'Allokerad kvv'!$B$2:$AV$468,MATCH(F$1,'Allokerad kvv'!$B$1:$AV$1,0),FALSE),VLOOKUP($B7,'Justerad allokering'!$B$1:$AG$461,MATCH(F$1,'Justerad allokering'!$B$1:$AF$1,0),FALSE))</f>
        <v>0</v>
      </c>
      <c r="G7">
        <f>IF(ISERROR(1/VLOOKUP($B7,'Justerad allokering'!$B$1:$AG$461,MATCH(G$1,'Justerad allokering'!$B$1:$AF$1,0),FALSE)),VLOOKUP($B7,'Allokerad kvv'!$B$2:$AV$468,MATCH(G$1,'Allokerad kvv'!$B$1:$AV$1,0),FALSE),VLOOKUP($B7,'Justerad allokering'!$B$1:$AG$461,MATCH(G$1,'Justerad allokering'!$B$1:$AF$1,0),FALSE))</f>
        <v>0</v>
      </c>
      <c r="H7">
        <f>IF(ISERROR(1/VLOOKUP($B7,'Justerad allokering'!$B$1:$AG$461,MATCH(H$1,'Justerad allokering'!$B$1:$AF$1,0),FALSE)),VLOOKUP($B7,'Allokerad kvv'!$B$2:$AV$468,MATCH(H$1,'Allokerad kvv'!$B$1:$AV$1,0),FALSE),VLOOKUP($B7,'Justerad allokering'!$B$1:$AG$461,MATCH(H$1,'Justerad allokering'!$B$1:$AF$1,0),FALSE))</f>
        <v>0</v>
      </c>
      <c r="I7">
        <f>IF(ISERROR(1/VLOOKUP($B7,'Justerad allokering'!$B$1:$AG$461,MATCH(I$1,'Justerad allokering'!$B$1:$AF$1,0),FALSE)),VLOOKUP($B7,'Allokerad kvv'!$B$2:$AV$468,MATCH(I$1,'Allokerad kvv'!$B$1:$AV$1,0),FALSE),VLOOKUP($B7,'Justerad allokering'!$B$1:$AG$461,MATCH(I$1,'Justerad allokering'!$B$1:$AF$1,0),FALSE))</f>
        <v>0</v>
      </c>
      <c r="J7">
        <f>IF(ISERROR(1/VLOOKUP($B7,'Justerad allokering'!$B$1:$AG$461,MATCH(J$1,'Justerad allokering'!$B$1:$AF$1,0),FALSE)),VLOOKUP($B7,'Allokerad kvv'!$B$2:$AV$468,MATCH(J$1,'Allokerad kvv'!$B$1:$AV$1,0),FALSE),VLOOKUP($B7,'Justerad allokering'!$B$1:$AG$461,MATCH(J$1,'Justerad allokering'!$B$1:$AF$1,0),FALSE))</f>
        <v>0</v>
      </c>
      <c r="K7">
        <f>IF(ISERROR(1/VLOOKUP($B7,'Justerad allokering'!$B$1:$AG$461,MATCH(K$1,'Justerad allokering'!$B$1:$AF$1,0),FALSE)),VLOOKUP($B7,'Allokerad kvv'!$B$2:$AV$468,MATCH(K$1,'Allokerad kvv'!$B$1:$AV$1,0),FALSE),VLOOKUP($B7,'Justerad allokering'!$B$1:$AG$461,MATCH(K$1,'Justerad allokering'!$B$1:$AF$1,0),FALSE))</f>
        <v>0</v>
      </c>
      <c r="L7">
        <f>IF(ISERROR(1/VLOOKUP($B7,'Justerad allokering'!$B$1:$AG$461,MATCH(L$1,'Justerad allokering'!$B$1:$AF$1,0),FALSE)),VLOOKUP($B7,'Allokerad kvv'!$B$2:$AV$468,MATCH(L$1,'Allokerad kvv'!$B$1:$AV$1,0),FALSE),VLOOKUP($B7,'Justerad allokering'!$B$1:$AG$461,MATCH(L$1,'Justerad allokering'!$B$1:$AF$1,0),FALSE))</f>
        <v>0</v>
      </c>
      <c r="M7">
        <f>IF(ISERROR(1/VLOOKUP($B7,'Justerad allokering'!$B$1:$AG$461,MATCH(M$1,'Justerad allokering'!$B$1:$AF$1,0),FALSE)),VLOOKUP($B7,'Allokerad kvv'!$B$2:$AV$468,MATCH(M$1,'Allokerad kvv'!$B$1:$AV$1,0),FALSE),VLOOKUP($B7,'Justerad allokering'!$B$1:$AG$461,MATCH(M$1,'Justerad allokering'!$B$1:$AF$1,0),FALSE))</f>
        <v>0</v>
      </c>
      <c r="N7">
        <f>IF(ISERROR(1/VLOOKUP($B7,'Justerad allokering'!$B$1:$AG$461,MATCH(N$1,'Justerad allokering'!$B$1:$AF$1,0),FALSE)),VLOOKUP($B7,'Allokerad kvv'!$B$2:$AV$468,MATCH(N$1,'Allokerad kvv'!$B$1:$AV$1,0),FALSE),VLOOKUP($B7,'Justerad allokering'!$B$1:$AG$461,MATCH(N$1,'Justerad allokering'!$B$1:$AF$1,0),FALSE))</f>
        <v>0</v>
      </c>
      <c r="O7">
        <f>IF(ISERROR(1/VLOOKUP($B7,'Justerad allokering'!$B$1:$AG$461,MATCH(O$1,'Justerad allokering'!$B$1:$AF$1,0),FALSE)),VLOOKUP($B7,'Allokerad kvv'!$B$2:$AV$468,MATCH(O$1,'Allokerad kvv'!$B$1:$AV$1,0),FALSE),VLOOKUP($B7,'Justerad allokering'!$B$1:$AG$461,MATCH(O$1,'Justerad allokering'!$B$1:$AF$1,0),FALSE))</f>
        <v>0</v>
      </c>
      <c r="P7">
        <f>IF(ISERROR(1/VLOOKUP($B7,'Justerad allokering'!$B$1:$AG$461,MATCH(P$1,'Justerad allokering'!$B$1:$AF$1,0),FALSE)),VLOOKUP($B7,'Allokerad kvv'!$B$2:$AV$468,MATCH(P$1,'Allokerad kvv'!$B$1:$AV$1,0),FALSE),VLOOKUP($B7,'Justerad allokering'!$B$1:$AG$461,MATCH(P$1,'Justerad allokering'!$B$1:$AF$1,0),FALSE))</f>
        <v>0</v>
      </c>
      <c r="Q7">
        <f>IF(ISERROR(1/VLOOKUP($B7,'Justerad allokering'!$B$1:$AG$461,MATCH(Q$1,'Justerad allokering'!$B$1:$AF$1,0),FALSE)),VLOOKUP($B7,'Allokerad kvv'!$B$2:$AV$468,MATCH(Q$1,'Allokerad kvv'!$B$1:$AV$1,0),FALSE),VLOOKUP($B7,'Justerad allokering'!$B$1:$AG$461,MATCH(Q$1,'Justerad allokering'!$B$1:$AF$1,0),FALSE))</f>
        <v>0</v>
      </c>
      <c r="R7">
        <f>IF(ISERROR(1/VLOOKUP($B7,'Justerad allokering'!$B$1:$AG$461,MATCH(R$1,'Justerad allokering'!$B$1:$AF$1,0),FALSE)),VLOOKUP($B7,'Allokerad kvv'!$B$2:$AV$468,MATCH(R$1,'Allokerad kvv'!$B$1:$AV$1,0),FALSE),VLOOKUP($B7,'Justerad allokering'!$B$1:$AG$461,MATCH(R$1,'Justerad allokering'!$B$1:$AF$1,0),FALSE))</f>
        <v>0</v>
      </c>
      <c r="S7">
        <f>IF(ISERROR(1/VLOOKUP($B7,'Justerad allokering'!$B$1:$AG$461,MATCH(S$1,'Justerad allokering'!$B$1:$AF$1,0),FALSE)),VLOOKUP($B7,'Allokerad kvv'!$B$2:$AV$468,MATCH(S$1,'Allokerad kvv'!$B$1:$AV$1,0),FALSE),VLOOKUP($B7,'Justerad allokering'!$B$1:$AG$461,MATCH(S$1,'Justerad allokering'!$B$1:$AF$1,0),FALSE))</f>
        <v>0</v>
      </c>
      <c r="T7">
        <f>IF(ISERROR(1/VLOOKUP($B7,'Justerad allokering'!$B$1:$AG$461,MATCH(T$1,'Justerad allokering'!$B$1:$AF$1,0),FALSE)),VLOOKUP($B7,'Allokerad kvv'!$B$2:$AV$468,MATCH(T$1,'Allokerad kvv'!$B$1:$AV$1,0),FALSE),VLOOKUP($B7,'Justerad allokering'!$B$1:$AG$461,MATCH(T$1,'Justerad allokering'!$B$1:$AF$1,0),FALSE))</f>
        <v>0</v>
      </c>
      <c r="U7">
        <f>IF(ISERROR(1/VLOOKUP($B7,'Justerad allokering'!$B$1:$AG$461,MATCH(U$1,'Justerad allokering'!$B$1:$AF$1,0),FALSE)),VLOOKUP($B7,'Allokerad kvv'!$B$2:$AV$468,MATCH(U$1,'Allokerad kvv'!$B$1:$AV$1,0),FALSE),VLOOKUP($B7,'Justerad allokering'!$B$1:$AG$461,MATCH(U$1,'Justerad allokering'!$B$1:$AF$1,0),FALSE))</f>
        <v>0</v>
      </c>
      <c r="V7">
        <f>IF(ISERROR(1/VLOOKUP($B7,'Justerad allokering'!$B$1:$AG$461,MATCH(V$1,'Justerad allokering'!$B$1:$AF$1,0),FALSE)),VLOOKUP($B7,'Allokerad kvv'!$B$2:$AV$468,MATCH(V$1,'Allokerad kvv'!$B$1:$AV$1,0),FALSE),VLOOKUP($B7,'Justerad allokering'!$B$1:$AG$461,MATCH(V$1,'Justerad allokering'!$B$1:$AF$1,0),FALSE))</f>
        <v>0</v>
      </c>
      <c r="W7">
        <f>IF(ISERROR(1/VLOOKUP($B7,'Justerad allokering'!$B$1:$AG$461,MATCH(W$1,'Justerad allokering'!$B$1:$AF$1,0),FALSE)),VLOOKUP($B7,'Allokerad kvv'!$B$2:$AV$468,MATCH(W$1,'Allokerad kvv'!$B$1:$AV$1,0),FALSE),VLOOKUP($B7,'Justerad allokering'!$B$1:$AG$461,MATCH(W$1,'Justerad allokering'!$B$1:$AF$1,0),FALSE))</f>
        <v>0</v>
      </c>
      <c r="X7">
        <f>IF(ISERROR(1/VLOOKUP($B7,'Justerad allokering'!$B$1:$AG$461,MATCH(X$1,'Justerad allokering'!$B$1:$AF$1,0),FALSE)),VLOOKUP($B7,'Allokerad kvv'!$B$2:$AV$468,MATCH(X$1,'Allokerad kvv'!$B$1:$AV$1,0),FALSE),VLOOKUP($B7,'Justerad allokering'!$B$1:$AG$461,MATCH(X$1,'Justerad allokering'!$B$1:$AF$1,0),FALSE))</f>
        <v>0</v>
      </c>
      <c r="Y7">
        <f>IF(ISERROR(1/VLOOKUP($B7,'Justerad allokering'!$B$1:$AG$461,MATCH(Y$1,'Justerad allokering'!$B$1:$AF$1,0),FALSE)),VLOOKUP($B7,'Allokerad kvv'!$B$2:$AV$468,MATCH(Y$1,'Allokerad kvv'!$B$1:$AV$1,0),FALSE),VLOOKUP($B7,'Justerad allokering'!$B$1:$AG$461,MATCH(Y$1,'Justerad allokering'!$B$1:$AF$1,0),FALSE))</f>
        <v>0</v>
      </c>
      <c r="Z7">
        <f>IF(ISERROR(1/VLOOKUP($B7,'Justerad allokering'!$B$1:$AG$461,MATCH(Z$1,'Justerad allokering'!$B$1:$AF$1,0),FALSE)),VLOOKUP($B7,'Allokerad kvv'!$B$2:$AV$468,MATCH(Z$1,'Allokerad kvv'!$B$1:$AV$1,0),FALSE),VLOOKUP($B7,'Justerad allokering'!$B$1:$AG$461,MATCH(Z$1,'Justerad allokering'!$B$1:$AF$1,0),FALSE))</f>
        <v>0</v>
      </c>
      <c r="AE7" s="89">
        <f t="shared" si="0"/>
        <v>0</v>
      </c>
      <c r="AG7">
        <f t="shared" si="1"/>
        <v>0</v>
      </c>
      <c r="AH7">
        <f t="shared" si="2"/>
        <v>0</v>
      </c>
      <c r="AI7" t="str">
        <f>IF(AH7=0,"",AH7/VLOOKUP(B7,Kraftvärmeprod!$B$1:$BC$480,MATCH("Summa tillförd energi exklusive rökgaskondensering",Kraftvärmeprod!$B$1:$BC$1,0),FALSE))</f>
        <v/>
      </c>
      <c r="AK7">
        <f t="shared" si="3"/>
        <v>0</v>
      </c>
    </row>
    <row r="8" spans="1:37" x14ac:dyDescent="0.25">
      <c r="A8" s="2" t="s">
        <v>19</v>
      </c>
      <c r="B8" s="2" t="s">
        <v>21</v>
      </c>
      <c r="C8">
        <f>IF(ISERROR(1/VLOOKUP($B8,'Justerad allokering'!$B$1:$AG$461,MATCH(C$1,'Justerad allokering'!$B$1:$AF$1,0),FALSE)),VLOOKUP($B8,'Allokerad kvv'!$B$2:$AV$468,MATCH(C$1,'Allokerad kvv'!$B$1:$AV$1,0),FALSE),VLOOKUP($B8,'Justerad allokering'!$B$1:$AG$461,MATCH(C$1,'Justerad allokering'!$B$1:$AF$1,0),FALSE))</f>
        <v>0</v>
      </c>
      <c r="D8">
        <f>IF(ISERROR(1/VLOOKUP($B8,'Justerad allokering'!$B$1:$AG$461,MATCH(D$1,'Justerad allokering'!$B$1:$AF$1,0),FALSE)),VLOOKUP($B8,'Allokerad kvv'!$B$2:$AV$468,MATCH(D$1,'Allokerad kvv'!$B$1:$AV$1,0),FALSE),VLOOKUP($B8,'Justerad allokering'!$B$1:$AG$461,MATCH(D$1,'Justerad allokering'!$B$1:$AF$1,0),FALSE))</f>
        <v>0</v>
      </c>
      <c r="E8">
        <f>IF(ISERROR(1/VLOOKUP($B8,'Justerad allokering'!$B$1:$AG$461,MATCH(E$1,'Justerad allokering'!$B$1:$AF$1,0),FALSE)),VLOOKUP($B8,'Allokerad kvv'!$B$2:$AV$468,MATCH(E$1,'Allokerad kvv'!$B$1:$AV$1,0),FALSE),VLOOKUP($B8,'Justerad allokering'!$B$1:$AG$461,MATCH(E$1,'Justerad allokering'!$B$1:$AF$1,0),FALSE))</f>
        <v>0</v>
      </c>
      <c r="F8">
        <f>IF(ISERROR(1/VLOOKUP($B8,'Justerad allokering'!$B$1:$AG$461,MATCH(F$1,'Justerad allokering'!$B$1:$AF$1,0),FALSE)),VLOOKUP($B8,'Allokerad kvv'!$B$2:$AV$468,MATCH(F$1,'Allokerad kvv'!$B$1:$AV$1,0),FALSE),VLOOKUP($B8,'Justerad allokering'!$B$1:$AG$461,MATCH(F$1,'Justerad allokering'!$B$1:$AF$1,0),FALSE))</f>
        <v>0</v>
      </c>
      <c r="G8">
        <f>IF(ISERROR(1/VLOOKUP($B8,'Justerad allokering'!$B$1:$AG$461,MATCH(G$1,'Justerad allokering'!$B$1:$AF$1,0),FALSE)),VLOOKUP($B8,'Allokerad kvv'!$B$2:$AV$468,MATCH(G$1,'Allokerad kvv'!$B$1:$AV$1,0),FALSE),VLOOKUP($B8,'Justerad allokering'!$B$1:$AG$461,MATCH(G$1,'Justerad allokering'!$B$1:$AF$1,0),FALSE))</f>
        <v>0</v>
      </c>
      <c r="H8">
        <f>IF(ISERROR(1/VLOOKUP($B8,'Justerad allokering'!$B$1:$AG$461,MATCH(H$1,'Justerad allokering'!$B$1:$AF$1,0),FALSE)),VLOOKUP($B8,'Allokerad kvv'!$B$2:$AV$468,MATCH(H$1,'Allokerad kvv'!$B$1:$AV$1,0),FALSE),VLOOKUP($B8,'Justerad allokering'!$B$1:$AG$461,MATCH(H$1,'Justerad allokering'!$B$1:$AF$1,0),FALSE))</f>
        <v>0</v>
      </c>
      <c r="I8">
        <f>IF(ISERROR(1/VLOOKUP($B8,'Justerad allokering'!$B$1:$AG$461,MATCH(I$1,'Justerad allokering'!$B$1:$AF$1,0),FALSE)),VLOOKUP($B8,'Allokerad kvv'!$B$2:$AV$468,MATCH(I$1,'Allokerad kvv'!$B$1:$AV$1,0),FALSE),VLOOKUP($B8,'Justerad allokering'!$B$1:$AG$461,MATCH(I$1,'Justerad allokering'!$B$1:$AF$1,0),FALSE))</f>
        <v>0</v>
      </c>
      <c r="J8">
        <f>IF(ISERROR(1/VLOOKUP($B8,'Justerad allokering'!$B$1:$AG$461,MATCH(J$1,'Justerad allokering'!$B$1:$AF$1,0),FALSE)),VLOOKUP($B8,'Allokerad kvv'!$B$2:$AV$468,MATCH(J$1,'Allokerad kvv'!$B$1:$AV$1,0),FALSE),VLOOKUP($B8,'Justerad allokering'!$B$1:$AG$461,MATCH(J$1,'Justerad allokering'!$B$1:$AF$1,0),FALSE))</f>
        <v>0</v>
      </c>
      <c r="K8">
        <f>IF(ISERROR(1/VLOOKUP($B8,'Justerad allokering'!$B$1:$AG$461,MATCH(K$1,'Justerad allokering'!$B$1:$AF$1,0),FALSE)),VLOOKUP($B8,'Allokerad kvv'!$B$2:$AV$468,MATCH(K$1,'Allokerad kvv'!$B$1:$AV$1,0),FALSE),VLOOKUP($B8,'Justerad allokering'!$B$1:$AG$461,MATCH(K$1,'Justerad allokering'!$B$1:$AF$1,0),FALSE))</f>
        <v>0</v>
      </c>
      <c r="L8">
        <f>IF(ISERROR(1/VLOOKUP($B8,'Justerad allokering'!$B$1:$AG$461,MATCH(L$1,'Justerad allokering'!$B$1:$AF$1,0),FALSE)),VLOOKUP($B8,'Allokerad kvv'!$B$2:$AV$468,MATCH(L$1,'Allokerad kvv'!$B$1:$AV$1,0),FALSE),VLOOKUP($B8,'Justerad allokering'!$B$1:$AG$461,MATCH(L$1,'Justerad allokering'!$B$1:$AF$1,0),FALSE))</f>
        <v>0</v>
      </c>
      <c r="M8">
        <f>IF(ISERROR(1/VLOOKUP($B8,'Justerad allokering'!$B$1:$AG$461,MATCH(M$1,'Justerad allokering'!$B$1:$AF$1,0),FALSE)),VLOOKUP($B8,'Allokerad kvv'!$B$2:$AV$468,MATCH(M$1,'Allokerad kvv'!$B$1:$AV$1,0),FALSE),VLOOKUP($B8,'Justerad allokering'!$B$1:$AG$461,MATCH(M$1,'Justerad allokering'!$B$1:$AF$1,0),FALSE))</f>
        <v>0</v>
      </c>
      <c r="N8">
        <f>IF(ISERROR(1/VLOOKUP($B8,'Justerad allokering'!$B$1:$AG$461,MATCH(N$1,'Justerad allokering'!$B$1:$AF$1,0),FALSE)),VLOOKUP($B8,'Allokerad kvv'!$B$2:$AV$468,MATCH(N$1,'Allokerad kvv'!$B$1:$AV$1,0),FALSE),VLOOKUP($B8,'Justerad allokering'!$B$1:$AG$461,MATCH(N$1,'Justerad allokering'!$B$1:$AF$1,0),FALSE))</f>
        <v>0</v>
      </c>
      <c r="O8">
        <f>IF(ISERROR(1/VLOOKUP($B8,'Justerad allokering'!$B$1:$AG$461,MATCH(O$1,'Justerad allokering'!$B$1:$AF$1,0),FALSE)),VLOOKUP($B8,'Allokerad kvv'!$B$2:$AV$468,MATCH(O$1,'Allokerad kvv'!$B$1:$AV$1,0),FALSE),VLOOKUP($B8,'Justerad allokering'!$B$1:$AG$461,MATCH(O$1,'Justerad allokering'!$B$1:$AF$1,0),FALSE))</f>
        <v>0</v>
      </c>
      <c r="P8">
        <f>IF(ISERROR(1/VLOOKUP($B8,'Justerad allokering'!$B$1:$AG$461,MATCH(P$1,'Justerad allokering'!$B$1:$AF$1,0),FALSE)),VLOOKUP($B8,'Allokerad kvv'!$B$2:$AV$468,MATCH(P$1,'Allokerad kvv'!$B$1:$AV$1,0),FALSE),VLOOKUP($B8,'Justerad allokering'!$B$1:$AG$461,MATCH(P$1,'Justerad allokering'!$B$1:$AF$1,0),FALSE))</f>
        <v>0</v>
      </c>
      <c r="Q8">
        <f>IF(ISERROR(1/VLOOKUP($B8,'Justerad allokering'!$B$1:$AG$461,MATCH(Q$1,'Justerad allokering'!$B$1:$AF$1,0),FALSE)),VLOOKUP($B8,'Allokerad kvv'!$B$2:$AV$468,MATCH(Q$1,'Allokerad kvv'!$B$1:$AV$1,0),FALSE),VLOOKUP($B8,'Justerad allokering'!$B$1:$AG$461,MATCH(Q$1,'Justerad allokering'!$B$1:$AF$1,0),FALSE))</f>
        <v>0</v>
      </c>
      <c r="R8">
        <f>IF(ISERROR(1/VLOOKUP($B8,'Justerad allokering'!$B$1:$AG$461,MATCH(R$1,'Justerad allokering'!$B$1:$AF$1,0),FALSE)),VLOOKUP($B8,'Allokerad kvv'!$B$2:$AV$468,MATCH(R$1,'Allokerad kvv'!$B$1:$AV$1,0),FALSE),VLOOKUP($B8,'Justerad allokering'!$B$1:$AG$461,MATCH(R$1,'Justerad allokering'!$B$1:$AF$1,0),FALSE))</f>
        <v>0</v>
      </c>
      <c r="S8">
        <f>IF(ISERROR(1/VLOOKUP($B8,'Justerad allokering'!$B$1:$AG$461,MATCH(S$1,'Justerad allokering'!$B$1:$AF$1,0),FALSE)),VLOOKUP($B8,'Allokerad kvv'!$B$2:$AV$468,MATCH(S$1,'Allokerad kvv'!$B$1:$AV$1,0),FALSE),VLOOKUP($B8,'Justerad allokering'!$B$1:$AG$461,MATCH(S$1,'Justerad allokering'!$B$1:$AF$1,0),FALSE))</f>
        <v>0</v>
      </c>
      <c r="T8">
        <f>IF(ISERROR(1/VLOOKUP($B8,'Justerad allokering'!$B$1:$AG$461,MATCH(T$1,'Justerad allokering'!$B$1:$AF$1,0),FALSE)),VLOOKUP($B8,'Allokerad kvv'!$B$2:$AV$468,MATCH(T$1,'Allokerad kvv'!$B$1:$AV$1,0),FALSE),VLOOKUP($B8,'Justerad allokering'!$B$1:$AG$461,MATCH(T$1,'Justerad allokering'!$B$1:$AF$1,0),FALSE))</f>
        <v>0</v>
      </c>
      <c r="U8">
        <f>IF(ISERROR(1/VLOOKUP($B8,'Justerad allokering'!$B$1:$AG$461,MATCH(U$1,'Justerad allokering'!$B$1:$AF$1,0),FALSE)),VLOOKUP($B8,'Allokerad kvv'!$B$2:$AV$468,MATCH(U$1,'Allokerad kvv'!$B$1:$AV$1,0),FALSE),VLOOKUP($B8,'Justerad allokering'!$B$1:$AG$461,MATCH(U$1,'Justerad allokering'!$B$1:$AF$1,0),FALSE))</f>
        <v>0</v>
      </c>
      <c r="V8">
        <f>IF(ISERROR(1/VLOOKUP($B8,'Justerad allokering'!$B$1:$AG$461,MATCH(V$1,'Justerad allokering'!$B$1:$AF$1,0),FALSE)),VLOOKUP($B8,'Allokerad kvv'!$B$2:$AV$468,MATCH(V$1,'Allokerad kvv'!$B$1:$AV$1,0),FALSE),VLOOKUP($B8,'Justerad allokering'!$B$1:$AG$461,MATCH(V$1,'Justerad allokering'!$B$1:$AF$1,0),FALSE))</f>
        <v>0</v>
      </c>
      <c r="W8">
        <f>IF(ISERROR(1/VLOOKUP($B8,'Justerad allokering'!$B$1:$AG$461,MATCH(W$1,'Justerad allokering'!$B$1:$AF$1,0),FALSE)),VLOOKUP($B8,'Allokerad kvv'!$B$2:$AV$468,MATCH(W$1,'Allokerad kvv'!$B$1:$AV$1,0),FALSE),VLOOKUP($B8,'Justerad allokering'!$B$1:$AG$461,MATCH(W$1,'Justerad allokering'!$B$1:$AF$1,0),FALSE))</f>
        <v>0</v>
      </c>
      <c r="X8">
        <f>IF(ISERROR(1/VLOOKUP($B8,'Justerad allokering'!$B$1:$AG$461,MATCH(X$1,'Justerad allokering'!$B$1:$AF$1,0),FALSE)),VLOOKUP($B8,'Allokerad kvv'!$B$2:$AV$468,MATCH(X$1,'Allokerad kvv'!$B$1:$AV$1,0),FALSE),VLOOKUP($B8,'Justerad allokering'!$B$1:$AG$461,MATCH(X$1,'Justerad allokering'!$B$1:$AF$1,0),FALSE))</f>
        <v>0</v>
      </c>
      <c r="Y8">
        <f>IF(ISERROR(1/VLOOKUP($B8,'Justerad allokering'!$B$1:$AG$461,MATCH(Y$1,'Justerad allokering'!$B$1:$AF$1,0),FALSE)),VLOOKUP($B8,'Allokerad kvv'!$B$2:$AV$468,MATCH(Y$1,'Allokerad kvv'!$B$1:$AV$1,0),FALSE),VLOOKUP($B8,'Justerad allokering'!$B$1:$AG$461,MATCH(Y$1,'Justerad allokering'!$B$1:$AF$1,0),FALSE))</f>
        <v>0</v>
      </c>
      <c r="Z8">
        <f>IF(ISERROR(1/VLOOKUP($B8,'Justerad allokering'!$B$1:$AG$461,MATCH(Z$1,'Justerad allokering'!$B$1:$AF$1,0),FALSE)),VLOOKUP($B8,'Allokerad kvv'!$B$2:$AV$468,MATCH(Z$1,'Allokerad kvv'!$B$1:$AV$1,0),FALSE),VLOOKUP($B8,'Justerad allokering'!$B$1:$AG$461,MATCH(Z$1,'Justerad allokering'!$B$1:$AF$1,0),FALSE))</f>
        <v>0</v>
      </c>
      <c r="AE8" s="89">
        <f t="shared" si="0"/>
        <v>0</v>
      </c>
      <c r="AG8">
        <f t="shared" si="1"/>
        <v>0</v>
      </c>
      <c r="AH8">
        <f t="shared" si="2"/>
        <v>0</v>
      </c>
      <c r="AI8" t="str">
        <f>IF(AH8=0,"",AH8/VLOOKUP(B8,Kraftvärmeprod!$B$1:$BC$480,MATCH("Summa tillförd energi exklusive rökgaskondensering",Kraftvärmeprod!$B$1:$BC$1,0),FALSE))</f>
        <v/>
      </c>
      <c r="AK8">
        <f t="shared" si="3"/>
        <v>0</v>
      </c>
    </row>
    <row r="9" spans="1:37" x14ac:dyDescent="0.25">
      <c r="A9" s="2" t="s">
        <v>19</v>
      </c>
      <c r="B9" s="2" t="s">
        <v>22</v>
      </c>
      <c r="C9">
        <f>IF(ISERROR(1/VLOOKUP($B9,'Justerad allokering'!$B$1:$AG$461,MATCH(C$1,'Justerad allokering'!$B$1:$AF$1,0),FALSE)),VLOOKUP($B9,'Allokerad kvv'!$B$2:$AV$468,MATCH(C$1,'Allokerad kvv'!$B$1:$AV$1,0),FALSE),VLOOKUP($B9,'Justerad allokering'!$B$1:$AG$461,MATCH(C$1,'Justerad allokering'!$B$1:$AF$1,0),FALSE))</f>
        <v>0</v>
      </c>
      <c r="D9">
        <f>IF(ISERROR(1/VLOOKUP($B9,'Justerad allokering'!$B$1:$AG$461,MATCH(D$1,'Justerad allokering'!$B$1:$AF$1,0),FALSE)),VLOOKUP($B9,'Allokerad kvv'!$B$2:$AV$468,MATCH(D$1,'Allokerad kvv'!$B$1:$AV$1,0),FALSE),VLOOKUP($B9,'Justerad allokering'!$B$1:$AG$461,MATCH(D$1,'Justerad allokering'!$B$1:$AF$1,0),FALSE))</f>
        <v>0</v>
      </c>
      <c r="E9">
        <f>IF(ISERROR(1/VLOOKUP($B9,'Justerad allokering'!$B$1:$AG$461,MATCH(E$1,'Justerad allokering'!$B$1:$AF$1,0),FALSE)),VLOOKUP($B9,'Allokerad kvv'!$B$2:$AV$468,MATCH(E$1,'Allokerad kvv'!$B$1:$AV$1,0),FALSE),VLOOKUP($B9,'Justerad allokering'!$B$1:$AG$461,MATCH(E$1,'Justerad allokering'!$B$1:$AF$1,0),FALSE))</f>
        <v>0</v>
      </c>
      <c r="F9">
        <f>IF(ISERROR(1/VLOOKUP($B9,'Justerad allokering'!$B$1:$AG$461,MATCH(F$1,'Justerad allokering'!$B$1:$AF$1,0),FALSE)),VLOOKUP($B9,'Allokerad kvv'!$B$2:$AV$468,MATCH(F$1,'Allokerad kvv'!$B$1:$AV$1,0),FALSE),VLOOKUP($B9,'Justerad allokering'!$B$1:$AG$461,MATCH(F$1,'Justerad allokering'!$B$1:$AF$1,0),FALSE))</f>
        <v>0</v>
      </c>
      <c r="G9">
        <f>IF(ISERROR(1/VLOOKUP($B9,'Justerad allokering'!$B$1:$AG$461,MATCH(G$1,'Justerad allokering'!$B$1:$AF$1,0),FALSE)),VLOOKUP($B9,'Allokerad kvv'!$B$2:$AV$468,MATCH(G$1,'Allokerad kvv'!$B$1:$AV$1,0),FALSE),VLOOKUP($B9,'Justerad allokering'!$B$1:$AG$461,MATCH(G$1,'Justerad allokering'!$B$1:$AF$1,0),FALSE))</f>
        <v>0</v>
      </c>
      <c r="H9">
        <f>IF(ISERROR(1/VLOOKUP($B9,'Justerad allokering'!$B$1:$AG$461,MATCH(H$1,'Justerad allokering'!$B$1:$AF$1,0),FALSE)),VLOOKUP($B9,'Allokerad kvv'!$B$2:$AV$468,MATCH(H$1,'Allokerad kvv'!$B$1:$AV$1,0),FALSE),VLOOKUP($B9,'Justerad allokering'!$B$1:$AG$461,MATCH(H$1,'Justerad allokering'!$B$1:$AF$1,0),FALSE))</f>
        <v>0</v>
      </c>
      <c r="I9">
        <f>IF(ISERROR(1/VLOOKUP($B9,'Justerad allokering'!$B$1:$AG$461,MATCH(I$1,'Justerad allokering'!$B$1:$AF$1,0),FALSE)),VLOOKUP($B9,'Allokerad kvv'!$B$2:$AV$468,MATCH(I$1,'Allokerad kvv'!$B$1:$AV$1,0),FALSE),VLOOKUP($B9,'Justerad allokering'!$B$1:$AG$461,MATCH(I$1,'Justerad allokering'!$B$1:$AF$1,0),FALSE))</f>
        <v>0</v>
      </c>
      <c r="J9">
        <f>IF(ISERROR(1/VLOOKUP($B9,'Justerad allokering'!$B$1:$AG$461,MATCH(J$1,'Justerad allokering'!$B$1:$AF$1,0),FALSE)),VLOOKUP($B9,'Allokerad kvv'!$B$2:$AV$468,MATCH(J$1,'Allokerad kvv'!$B$1:$AV$1,0),FALSE),VLOOKUP($B9,'Justerad allokering'!$B$1:$AG$461,MATCH(J$1,'Justerad allokering'!$B$1:$AF$1,0),FALSE))</f>
        <v>0</v>
      </c>
      <c r="K9">
        <f>IF(ISERROR(1/VLOOKUP($B9,'Justerad allokering'!$B$1:$AG$461,MATCH(K$1,'Justerad allokering'!$B$1:$AF$1,0),FALSE)),VLOOKUP($B9,'Allokerad kvv'!$B$2:$AV$468,MATCH(K$1,'Allokerad kvv'!$B$1:$AV$1,0),FALSE),VLOOKUP($B9,'Justerad allokering'!$B$1:$AG$461,MATCH(K$1,'Justerad allokering'!$B$1:$AF$1,0),FALSE))</f>
        <v>0</v>
      </c>
      <c r="L9">
        <f>IF(ISERROR(1/VLOOKUP($B9,'Justerad allokering'!$B$1:$AG$461,MATCH(L$1,'Justerad allokering'!$B$1:$AF$1,0),FALSE)),VLOOKUP($B9,'Allokerad kvv'!$B$2:$AV$468,MATCH(L$1,'Allokerad kvv'!$B$1:$AV$1,0),FALSE),VLOOKUP($B9,'Justerad allokering'!$B$1:$AG$461,MATCH(L$1,'Justerad allokering'!$B$1:$AF$1,0),FALSE))</f>
        <v>0</v>
      </c>
      <c r="M9">
        <f>IF(ISERROR(1/VLOOKUP($B9,'Justerad allokering'!$B$1:$AG$461,MATCH(M$1,'Justerad allokering'!$B$1:$AF$1,0),FALSE)),VLOOKUP($B9,'Allokerad kvv'!$B$2:$AV$468,MATCH(M$1,'Allokerad kvv'!$B$1:$AV$1,0),FALSE),VLOOKUP($B9,'Justerad allokering'!$B$1:$AG$461,MATCH(M$1,'Justerad allokering'!$B$1:$AF$1,0),FALSE))</f>
        <v>0</v>
      </c>
      <c r="N9">
        <f>IF(ISERROR(1/VLOOKUP($B9,'Justerad allokering'!$B$1:$AG$461,MATCH(N$1,'Justerad allokering'!$B$1:$AF$1,0),FALSE)),VLOOKUP($B9,'Allokerad kvv'!$B$2:$AV$468,MATCH(N$1,'Allokerad kvv'!$B$1:$AV$1,0),FALSE),VLOOKUP($B9,'Justerad allokering'!$B$1:$AG$461,MATCH(N$1,'Justerad allokering'!$B$1:$AF$1,0),FALSE))</f>
        <v>0</v>
      </c>
      <c r="O9">
        <f>IF(ISERROR(1/VLOOKUP($B9,'Justerad allokering'!$B$1:$AG$461,MATCH(O$1,'Justerad allokering'!$B$1:$AF$1,0),FALSE)),VLOOKUP($B9,'Allokerad kvv'!$B$2:$AV$468,MATCH(O$1,'Allokerad kvv'!$B$1:$AV$1,0),FALSE),VLOOKUP($B9,'Justerad allokering'!$B$1:$AG$461,MATCH(O$1,'Justerad allokering'!$B$1:$AF$1,0),FALSE))</f>
        <v>0</v>
      </c>
      <c r="P9">
        <f>IF(ISERROR(1/VLOOKUP($B9,'Justerad allokering'!$B$1:$AG$461,MATCH(P$1,'Justerad allokering'!$B$1:$AF$1,0),FALSE)),VLOOKUP($B9,'Allokerad kvv'!$B$2:$AV$468,MATCH(P$1,'Allokerad kvv'!$B$1:$AV$1,0),FALSE),VLOOKUP($B9,'Justerad allokering'!$B$1:$AG$461,MATCH(P$1,'Justerad allokering'!$B$1:$AF$1,0),FALSE))</f>
        <v>0</v>
      </c>
      <c r="Q9">
        <f>IF(ISERROR(1/VLOOKUP($B9,'Justerad allokering'!$B$1:$AG$461,MATCH(Q$1,'Justerad allokering'!$B$1:$AF$1,0),FALSE)),VLOOKUP($B9,'Allokerad kvv'!$B$2:$AV$468,MATCH(Q$1,'Allokerad kvv'!$B$1:$AV$1,0),FALSE),VLOOKUP($B9,'Justerad allokering'!$B$1:$AG$461,MATCH(Q$1,'Justerad allokering'!$B$1:$AF$1,0),FALSE))</f>
        <v>0</v>
      </c>
      <c r="R9">
        <f>IF(ISERROR(1/VLOOKUP($B9,'Justerad allokering'!$B$1:$AG$461,MATCH(R$1,'Justerad allokering'!$B$1:$AF$1,0),FALSE)),VLOOKUP($B9,'Allokerad kvv'!$B$2:$AV$468,MATCH(R$1,'Allokerad kvv'!$B$1:$AV$1,0),FALSE),VLOOKUP($B9,'Justerad allokering'!$B$1:$AG$461,MATCH(R$1,'Justerad allokering'!$B$1:$AF$1,0),FALSE))</f>
        <v>0</v>
      </c>
      <c r="S9">
        <f>IF(ISERROR(1/VLOOKUP($B9,'Justerad allokering'!$B$1:$AG$461,MATCH(S$1,'Justerad allokering'!$B$1:$AF$1,0),FALSE)),VLOOKUP($B9,'Allokerad kvv'!$B$2:$AV$468,MATCH(S$1,'Allokerad kvv'!$B$1:$AV$1,0),FALSE),VLOOKUP($B9,'Justerad allokering'!$B$1:$AG$461,MATCH(S$1,'Justerad allokering'!$B$1:$AF$1,0),FALSE))</f>
        <v>0</v>
      </c>
      <c r="T9">
        <f>IF(ISERROR(1/VLOOKUP($B9,'Justerad allokering'!$B$1:$AG$461,MATCH(T$1,'Justerad allokering'!$B$1:$AF$1,0),FALSE)),VLOOKUP($B9,'Allokerad kvv'!$B$2:$AV$468,MATCH(T$1,'Allokerad kvv'!$B$1:$AV$1,0),FALSE),VLOOKUP($B9,'Justerad allokering'!$B$1:$AG$461,MATCH(T$1,'Justerad allokering'!$B$1:$AF$1,0),FALSE))</f>
        <v>0</v>
      </c>
      <c r="U9">
        <f>IF(ISERROR(1/VLOOKUP($B9,'Justerad allokering'!$B$1:$AG$461,MATCH(U$1,'Justerad allokering'!$B$1:$AF$1,0),FALSE)),VLOOKUP($B9,'Allokerad kvv'!$B$2:$AV$468,MATCH(U$1,'Allokerad kvv'!$B$1:$AV$1,0),FALSE),VLOOKUP($B9,'Justerad allokering'!$B$1:$AG$461,MATCH(U$1,'Justerad allokering'!$B$1:$AF$1,0),FALSE))</f>
        <v>0</v>
      </c>
      <c r="V9">
        <f>IF(ISERROR(1/VLOOKUP($B9,'Justerad allokering'!$B$1:$AG$461,MATCH(V$1,'Justerad allokering'!$B$1:$AF$1,0),FALSE)),VLOOKUP($B9,'Allokerad kvv'!$B$2:$AV$468,MATCH(V$1,'Allokerad kvv'!$B$1:$AV$1,0),FALSE),VLOOKUP($B9,'Justerad allokering'!$B$1:$AG$461,MATCH(V$1,'Justerad allokering'!$B$1:$AF$1,0),FALSE))</f>
        <v>0</v>
      </c>
      <c r="W9">
        <f>IF(ISERROR(1/VLOOKUP($B9,'Justerad allokering'!$B$1:$AG$461,MATCH(W$1,'Justerad allokering'!$B$1:$AF$1,0),FALSE)),VLOOKUP($B9,'Allokerad kvv'!$B$2:$AV$468,MATCH(W$1,'Allokerad kvv'!$B$1:$AV$1,0),FALSE),VLOOKUP($B9,'Justerad allokering'!$B$1:$AG$461,MATCH(W$1,'Justerad allokering'!$B$1:$AF$1,0),FALSE))</f>
        <v>0</v>
      </c>
      <c r="X9">
        <f>IF(ISERROR(1/VLOOKUP($B9,'Justerad allokering'!$B$1:$AG$461,MATCH(X$1,'Justerad allokering'!$B$1:$AF$1,0),FALSE)),VLOOKUP($B9,'Allokerad kvv'!$B$2:$AV$468,MATCH(X$1,'Allokerad kvv'!$B$1:$AV$1,0),FALSE),VLOOKUP($B9,'Justerad allokering'!$B$1:$AG$461,MATCH(X$1,'Justerad allokering'!$B$1:$AF$1,0),FALSE))</f>
        <v>0</v>
      </c>
      <c r="Y9">
        <f>IF(ISERROR(1/VLOOKUP($B9,'Justerad allokering'!$B$1:$AG$461,MATCH(Y$1,'Justerad allokering'!$B$1:$AF$1,0),FALSE)),VLOOKUP($B9,'Allokerad kvv'!$B$2:$AV$468,MATCH(Y$1,'Allokerad kvv'!$B$1:$AV$1,0),FALSE),VLOOKUP($B9,'Justerad allokering'!$B$1:$AG$461,MATCH(Y$1,'Justerad allokering'!$B$1:$AF$1,0),FALSE))</f>
        <v>0</v>
      </c>
      <c r="Z9">
        <f>IF(ISERROR(1/VLOOKUP($B9,'Justerad allokering'!$B$1:$AG$461,MATCH(Z$1,'Justerad allokering'!$B$1:$AF$1,0),FALSE)),VLOOKUP($B9,'Allokerad kvv'!$B$2:$AV$468,MATCH(Z$1,'Allokerad kvv'!$B$1:$AV$1,0),FALSE),VLOOKUP($B9,'Justerad allokering'!$B$1:$AG$461,MATCH(Z$1,'Justerad allokering'!$B$1:$AF$1,0),FALSE))</f>
        <v>0</v>
      </c>
      <c r="AE9" s="89">
        <f t="shared" si="0"/>
        <v>0</v>
      </c>
      <c r="AG9">
        <f t="shared" si="1"/>
        <v>0</v>
      </c>
      <c r="AH9">
        <f t="shared" si="2"/>
        <v>0</v>
      </c>
      <c r="AI9" t="str">
        <f>IF(AH9=0,"",AH9/VLOOKUP(B9,Kraftvärmeprod!$B$1:$BC$480,MATCH("Summa tillförd energi exklusive rökgaskondensering",Kraftvärmeprod!$B$1:$BC$1,0),FALSE))</f>
        <v/>
      </c>
      <c r="AK9">
        <f t="shared" si="3"/>
        <v>0</v>
      </c>
    </row>
    <row r="10" spans="1:37" x14ac:dyDescent="0.25">
      <c r="A10" s="2" t="s">
        <v>23</v>
      </c>
      <c r="B10" s="2" t="s">
        <v>24</v>
      </c>
      <c r="C10">
        <f>IF(ISERROR(1/VLOOKUP($B10,'Justerad allokering'!$B$1:$AG$461,MATCH(C$1,'Justerad allokering'!$B$1:$AF$1,0),FALSE)),VLOOKUP($B10,'Allokerad kvv'!$B$2:$AV$468,MATCH(C$1,'Allokerad kvv'!$B$1:$AV$1,0),FALSE),VLOOKUP($B10,'Justerad allokering'!$B$1:$AG$461,MATCH(C$1,'Justerad allokering'!$B$1:$AF$1,0),FALSE))</f>
        <v>0</v>
      </c>
      <c r="D10">
        <f>IF(ISERROR(1/VLOOKUP($B10,'Justerad allokering'!$B$1:$AG$461,MATCH(D$1,'Justerad allokering'!$B$1:$AF$1,0),FALSE)),VLOOKUP($B10,'Allokerad kvv'!$B$2:$AV$468,MATCH(D$1,'Allokerad kvv'!$B$1:$AV$1,0),FALSE),VLOOKUP($B10,'Justerad allokering'!$B$1:$AG$461,MATCH(D$1,'Justerad allokering'!$B$1:$AF$1,0),FALSE))</f>
        <v>0</v>
      </c>
      <c r="E10">
        <f>IF(ISERROR(1/VLOOKUP($B10,'Justerad allokering'!$B$1:$AG$461,MATCH(E$1,'Justerad allokering'!$B$1:$AF$1,0),FALSE)),VLOOKUP($B10,'Allokerad kvv'!$B$2:$AV$468,MATCH(E$1,'Allokerad kvv'!$B$1:$AV$1,0),FALSE),VLOOKUP($B10,'Justerad allokering'!$B$1:$AG$461,MATCH(E$1,'Justerad allokering'!$B$1:$AF$1,0),FALSE))</f>
        <v>0</v>
      </c>
      <c r="F10">
        <f>IF(ISERROR(1/VLOOKUP($B10,'Justerad allokering'!$B$1:$AG$461,MATCH(F$1,'Justerad allokering'!$B$1:$AF$1,0),FALSE)),VLOOKUP($B10,'Allokerad kvv'!$B$2:$AV$468,MATCH(F$1,'Allokerad kvv'!$B$1:$AV$1,0),FALSE),VLOOKUP($B10,'Justerad allokering'!$B$1:$AG$461,MATCH(F$1,'Justerad allokering'!$B$1:$AF$1,0),FALSE))</f>
        <v>0</v>
      </c>
      <c r="G10">
        <f>IF(ISERROR(1/VLOOKUP($B10,'Justerad allokering'!$B$1:$AG$461,MATCH(G$1,'Justerad allokering'!$B$1:$AF$1,0),FALSE)),VLOOKUP($B10,'Allokerad kvv'!$B$2:$AV$468,MATCH(G$1,'Allokerad kvv'!$B$1:$AV$1,0),FALSE),VLOOKUP($B10,'Justerad allokering'!$B$1:$AG$461,MATCH(G$1,'Justerad allokering'!$B$1:$AF$1,0),FALSE))</f>
        <v>0</v>
      </c>
      <c r="H10">
        <f>IF(ISERROR(1/VLOOKUP($B10,'Justerad allokering'!$B$1:$AG$461,MATCH(H$1,'Justerad allokering'!$B$1:$AF$1,0),FALSE)),VLOOKUP($B10,'Allokerad kvv'!$B$2:$AV$468,MATCH(H$1,'Allokerad kvv'!$B$1:$AV$1,0),FALSE),VLOOKUP($B10,'Justerad allokering'!$B$1:$AG$461,MATCH(H$1,'Justerad allokering'!$B$1:$AF$1,0),FALSE))</f>
        <v>0</v>
      </c>
      <c r="I10">
        <f>IF(ISERROR(1/VLOOKUP($B10,'Justerad allokering'!$B$1:$AG$461,MATCH(I$1,'Justerad allokering'!$B$1:$AF$1,0),FALSE)),VLOOKUP($B10,'Allokerad kvv'!$B$2:$AV$468,MATCH(I$1,'Allokerad kvv'!$B$1:$AV$1,0),FALSE),VLOOKUP($B10,'Justerad allokering'!$B$1:$AG$461,MATCH(I$1,'Justerad allokering'!$B$1:$AF$1,0),FALSE))</f>
        <v>0</v>
      </c>
      <c r="J10">
        <f>IF(ISERROR(1/VLOOKUP($B10,'Justerad allokering'!$B$1:$AG$461,MATCH(J$1,'Justerad allokering'!$B$1:$AF$1,0),FALSE)),VLOOKUP($B10,'Allokerad kvv'!$B$2:$AV$468,MATCH(J$1,'Allokerad kvv'!$B$1:$AV$1,0),FALSE),VLOOKUP($B10,'Justerad allokering'!$B$1:$AG$461,MATCH(J$1,'Justerad allokering'!$B$1:$AF$1,0),FALSE))</f>
        <v>0</v>
      </c>
      <c r="K10">
        <f>IF(ISERROR(1/VLOOKUP($B10,'Justerad allokering'!$B$1:$AG$461,MATCH(K$1,'Justerad allokering'!$B$1:$AF$1,0),FALSE)),VLOOKUP($B10,'Allokerad kvv'!$B$2:$AV$468,MATCH(K$1,'Allokerad kvv'!$B$1:$AV$1,0),FALSE),VLOOKUP($B10,'Justerad allokering'!$B$1:$AG$461,MATCH(K$1,'Justerad allokering'!$B$1:$AF$1,0),FALSE))</f>
        <v>0</v>
      </c>
      <c r="L10">
        <f>IF(ISERROR(1/VLOOKUP($B10,'Justerad allokering'!$B$1:$AG$461,MATCH(L$1,'Justerad allokering'!$B$1:$AF$1,0),FALSE)),VLOOKUP($B10,'Allokerad kvv'!$B$2:$AV$468,MATCH(L$1,'Allokerad kvv'!$B$1:$AV$1,0),FALSE),VLOOKUP($B10,'Justerad allokering'!$B$1:$AG$461,MATCH(L$1,'Justerad allokering'!$B$1:$AF$1,0),FALSE))</f>
        <v>0</v>
      </c>
      <c r="M10">
        <f>IF(ISERROR(1/VLOOKUP($B10,'Justerad allokering'!$B$1:$AG$461,MATCH(M$1,'Justerad allokering'!$B$1:$AF$1,0),FALSE)),VLOOKUP($B10,'Allokerad kvv'!$B$2:$AV$468,MATCH(M$1,'Allokerad kvv'!$B$1:$AV$1,0),FALSE),VLOOKUP($B10,'Justerad allokering'!$B$1:$AG$461,MATCH(M$1,'Justerad allokering'!$B$1:$AF$1,0),FALSE))</f>
        <v>0</v>
      </c>
      <c r="N10">
        <f>IF(ISERROR(1/VLOOKUP($B10,'Justerad allokering'!$B$1:$AG$461,MATCH(N$1,'Justerad allokering'!$B$1:$AF$1,0),FALSE)),VLOOKUP($B10,'Allokerad kvv'!$B$2:$AV$468,MATCH(N$1,'Allokerad kvv'!$B$1:$AV$1,0),FALSE),VLOOKUP($B10,'Justerad allokering'!$B$1:$AG$461,MATCH(N$1,'Justerad allokering'!$B$1:$AF$1,0),FALSE))</f>
        <v>0</v>
      </c>
      <c r="O10">
        <f>IF(ISERROR(1/VLOOKUP($B10,'Justerad allokering'!$B$1:$AG$461,MATCH(O$1,'Justerad allokering'!$B$1:$AF$1,0),FALSE)),VLOOKUP($B10,'Allokerad kvv'!$B$2:$AV$468,MATCH(O$1,'Allokerad kvv'!$B$1:$AV$1,0),FALSE),VLOOKUP($B10,'Justerad allokering'!$B$1:$AG$461,MATCH(O$1,'Justerad allokering'!$B$1:$AF$1,0),FALSE))</f>
        <v>0</v>
      </c>
      <c r="P10">
        <f>IF(ISERROR(1/VLOOKUP($B10,'Justerad allokering'!$B$1:$AG$461,MATCH(P$1,'Justerad allokering'!$B$1:$AF$1,0),FALSE)),VLOOKUP($B10,'Allokerad kvv'!$B$2:$AV$468,MATCH(P$1,'Allokerad kvv'!$B$1:$AV$1,0),FALSE),VLOOKUP($B10,'Justerad allokering'!$B$1:$AG$461,MATCH(P$1,'Justerad allokering'!$B$1:$AF$1,0),FALSE))</f>
        <v>0</v>
      </c>
      <c r="Q10">
        <f>IF(ISERROR(1/VLOOKUP($B10,'Justerad allokering'!$B$1:$AG$461,MATCH(Q$1,'Justerad allokering'!$B$1:$AF$1,0),FALSE)),VLOOKUP($B10,'Allokerad kvv'!$B$2:$AV$468,MATCH(Q$1,'Allokerad kvv'!$B$1:$AV$1,0),FALSE),VLOOKUP($B10,'Justerad allokering'!$B$1:$AG$461,MATCH(Q$1,'Justerad allokering'!$B$1:$AF$1,0),FALSE))</f>
        <v>0</v>
      </c>
      <c r="R10">
        <f>IF(ISERROR(1/VLOOKUP($B10,'Justerad allokering'!$B$1:$AG$461,MATCH(R$1,'Justerad allokering'!$B$1:$AF$1,0),FALSE)),VLOOKUP($B10,'Allokerad kvv'!$B$2:$AV$468,MATCH(R$1,'Allokerad kvv'!$B$1:$AV$1,0),FALSE),VLOOKUP($B10,'Justerad allokering'!$B$1:$AG$461,MATCH(R$1,'Justerad allokering'!$B$1:$AF$1,0),FALSE))</f>
        <v>0</v>
      </c>
      <c r="S10">
        <f>IF(ISERROR(1/VLOOKUP($B10,'Justerad allokering'!$B$1:$AG$461,MATCH(S$1,'Justerad allokering'!$B$1:$AF$1,0),FALSE)),VLOOKUP($B10,'Allokerad kvv'!$B$2:$AV$468,MATCH(S$1,'Allokerad kvv'!$B$1:$AV$1,0),FALSE),VLOOKUP($B10,'Justerad allokering'!$B$1:$AG$461,MATCH(S$1,'Justerad allokering'!$B$1:$AF$1,0),FALSE))</f>
        <v>0</v>
      </c>
      <c r="T10">
        <f>IF(ISERROR(1/VLOOKUP($B10,'Justerad allokering'!$B$1:$AG$461,MATCH(T$1,'Justerad allokering'!$B$1:$AF$1,0),FALSE)),VLOOKUP($B10,'Allokerad kvv'!$B$2:$AV$468,MATCH(T$1,'Allokerad kvv'!$B$1:$AV$1,0),FALSE),VLOOKUP($B10,'Justerad allokering'!$B$1:$AG$461,MATCH(T$1,'Justerad allokering'!$B$1:$AF$1,0),FALSE))</f>
        <v>0</v>
      </c>
      <c r="U10">
        <f>IF(ISERROR(1/VLOOKUP($B10,'Justerad allokering'!$B$1:$AG$461,MATCH(U$1,'Justerad allokering'!$B$1:$AF$1,0),FALSE)),VLOOKUP($B10,'Allokerad kvv'!$B$2:$AV$468,MATCH(U$1,'Allokerad kvv'!$B$1:$AV$1,0),FALSE),VLOOKUP($B10,'Justerad allokering'!$B$1:$AG$461,MATCH(U$1,'Justerad allokering'!$B$1:$AF$1,0),FALSE))</f>
        <v>0</v>
      </c>
      <c r="V10">
        <f>IF(ISERROR(1/VLOOKUP($B10,'Justerad allokering'!$B$1:$AG$461,MATCH(V$1,'Justerad allokering'!$B$1:$AF$1,0),FALSE)),VLOOKUP($B10,'Allokerad kvv'!$B$2:$AV$468,MATCH(V$1,'Allokerad kvv'!$B$1:$AV$1,0),FALSE),VLOOKUP($B10,'Justerad allokering'!$B$1:$AG$461,MATCH(V$1,'Justerad allokering'!$B$1:$AF$1,0),FALSE))</f>
        <v>0</v>
      </c>
      <c r="W10">
        <f>IF(ISERROR(1/VLOOKUP($B10,'Justerad allokering'!$B$1:$AG$461,MATCH(W$1,'Justerad allokering'!$B$1:$AF$1,0),FALSE)),VLOOKUP($B10,'Allokerad kvv'!$B$2:$AV$468,MATCH(W$1,'Allokerad kvv'!$B$1:$AV$1,0),FALSE),VLOOKUP($B10,'Justerad allokering'!$B$1:$AG$461,MATCH(W$1,'Justerad allokering'!$B$1:$AF$1,0),FALSE))</f>
        <v>0</v>
      </c>
      <c r="X10">
        <f>IF(ISERROR(1/VLOOKUP($B10,'Justerad allokering'!$B$1:$AG$461,MATCH(X$1,'Justerad allokering'!$B$1:$AF$1,0),FALSE)),VLOOKUP($B10,'Allokerad kvv'!$B$2:$AV$468,MATCH(X$1,'Allokerad kvv'!$B$1:$AV$1,0),FALSE),VLOOKUP($B10,'Justerad allokering'!$B$1:$AG$461,MATCH(X$1,'Justerad allokering'!$B$1:$AF$1,0),FALSE))</f>
        <v>0</v>
      </c>
      <c r="Y10">
        <f>IF(ISERROR(1/VLOOKUP($B10,'Justerad allokering'!$B$1:$AG$461,MATCH(Y$1,'Justerad allokering'!$B$1:$AF$1,0),FALSE)),VLOOKUP($B10,'Allokerad kvv'!$B$2:$AV$468,MATCH(Y$1,'Allokerad kvv'!$B$1:$AV$1,0),FALSE),VLOOKUP($B10,'Justerad allokering'!$B$1:$AG$461,MATCH(Y$1,'Justerad allokering'!$B$1:$AF$1,0),FALSE))</f>
        <v>0</v>
      </c>
      <c r="Z10">
        <f>IF(ISERROR(1/VLOOKUP($B10,'Justerad allokering'!$B$1:$AG$461,MATCH(Z$1,'Justerad allokering'!$B$1:$AF$1,0),FALSE)),VLOOKUP($B10,'Allokerad kvv'!$B$2:$AV$468,MATCH(Z$1,'Allokerad kvv'!$B$1:$AV$1,0),FALSE),VLOOKUP($B10,'Justerad allokering'!$B$1:$AG$461,MATCH(Z$1,'Justerad allokering'!$B$1:$AF$1,0),FALSE))</f>
        <v>0</v>
      </c>
      <c r="AE10" s="89">
        <f t="shared" si="0"/>
        <v>0</v>
      </c>
      <c r="AG10">
        <f t="shared" si="1"/>
        <v>0</v>
      </c>
      <c r="AH10">
        <f t="shared" si="2"/>
        <v>0</v>
      </c>
      <c r="AI10" t="str">
        <f>IF(AH10=0,"",AH10/VLOOKUP(B10,Kraftvärmeprod!$B$1:$BC$480,MATCH("Summa tillförd energi exklusive rökgaskondensering",Kraftvärmeprod!$B$1:$BC$1,0),FALSE))</f>
        <v/>
      </c>
      <c r="AK10">
        <f t="shared" si="3"/>
        <v>0</v>
      </c>
    </row>
    <row r="11" spans="1:37" x14ac:dyDescent="0.25">
      <c r="A11" s="2" t="s">
        <v>25</v>
      </c>
      <c r="B11" s="2" t="s">
        <v>26</v>
      </c>
      <c r="C11">
        <f>IF(ISERROR(1/VLOOKUP($B11,'Justerad allokering'!$B$1:$AG$461,MATCH(C$1,'Justerad allokering'!$B$1:$AF$1,0),FALSE)),VLOOKUP($B11,'Allokerad kvv'!$B$2:$AV$468,MATCH(C$1,'Allokerad kvv'!$B$1:$AV$1,0),FALSE),VLOOKUP($B11,'Justerad allokering'!$B$1:$AG$461,MATCH(C$1,'Justerad allokering'!$B$1:$AF$1,0),FALSE))</f>
        <v>0</v>
      </c>
      <c r="D11">
        <f>IF(ISERROR(1/VLOOKUP($B11,'Justerad allokering'!$B$1:$AG$461,MATCH(D$1,'Justerad allokering'!$B$1:$AF$1,0),FALSE)),VLOOKUP($B11,'Allokerad kvv'!$B$2:$AV$468,MATCH(D$1,'Allokerad kvv'!$B$1:$AV$1,0),FALSE),VLOOKUP($B11,'Justerad allokering'!$B$1:$AG$461,MATCH(D$1,'Justerad allokering'!$B$1:$AF$1,0),FALSE))</f>
        <v>0</v>
      </c>
      <c r="E11">
        <f>IF(ISERROR(1/VLOOKUP($B11,'Justerad allokering'!$B$1:$AG$461,MATCH(E$1,'Justerad allokering'!$B$1:$AF$1,0),FALSE)),VLOOKUP($B11,'Allokerad kvv'!$B$2:$AV$468,MATCH(E$1,'Allokerad kvv'!$B$1:$AV$1,0),FALSE),VLOOKUP($B11,'Justerad allokering'!$B$1:$AG$461,MATCH(E$1,'Justerad allokering'!$B$1:$AF$1,0),FALSE))</f>
        <v>0</v>
      </c>
      <c r="F11">
        <f>IF(ISERROR(1/VLOOKUP($B11,'Justerad allokering'!$B$1:$AG$461,MATCH(F$1,'Justerad allokering'!$B$1:$AF$1,0),FALSE)),VLOOKUP($B11,'Allokerad kvv'!$B$2:$AV$468,MATCH(F$1,'Allokerad kvv'!$B$1:$AV$1,0),FALSE),VLOOKUP($B11,'Justerad allokering'!$B$1:$AG$461,MATCH(F$1,'Justerad allokering'!$B$1:$AF$1,0),FALSE))</f>
        <v>0</v>
      </c>
      <c r="G11">
        <f>IF(ISERROR(1/VLOOKUP($B11,'Justerad allokering'!$B$1:$AG$461,MATCH(G$1,'Justerad allokering'!$B$1:$AF$1,0),FALSE)),VLOOKUP($B11,'Allokerad kvv'!$B$2:$AV$468,MATCH(G$1,'Allokerad kvv'!$B$1:$AV$1,0),FALSE),VLOOKUP($B11,'Justerad allokering'!$B$1:$AG$461,MATCH(G$1,'Justerad allokering'!$B$1:$AF$1,0),FALSE))</f>
        <v>0</v>
      </c>
      <c r="H11">
        <f>IF(ISERROR(1/VLOOKUP($B11,'Justerad allokering'!$B$1:$AG$461,MATCH(H$1,'Justerad allokering'!$B$1:$AF$1,0),FALSE)),VLOOKUP($B11,'Allokerad kvv'!$B$2:$AV$468,MATCH(H$1,'Allokerad kvv'!$B$1:$AV$1,0),FALSE),VLOOKUP($B11,'Justerad allokering'!$B$1:$AG$461,MATCH(H$1,'Justerad allokering'!$B$1:$AF$1,0),FALSE))</f>
        <v>0</v>
      </c>
      <c r="I11">
        <f>IF(ISERROR(1/VLOOKUP($B11,'Justerad allokering'!$B$1:$AG$461,MATCH(I$1,'Justerad allokering'!$B$1:$AF$1,0),FALSE)),VLOOKUP($B11,'Allokerad kvv'!$B$2:$AV$468,MATCH(I$1,'Allokerad kvv'!$B$1:$AV$1,0),FALSE),VLOOKUP($B11,'Justerad allokering'!$B$1:$AG$461,MATCH(I$1,'Justerad allokering'!$B$1:$AF$1,0),FALSE))</f>
        <v>0</v>
      </c>
      <c r="J11">
        <f>IF(ISERROR(1/VLOOKUP($B11,'Justerad allokering'!$B$1:$AG$461,MATCH(J$1,'Justerad allokering'!$B$1:$AF$1,0),FALSE)),VLOOKUP($B11,'Allokerad kvv'!$B$2:$AV$468,MATCH(J$1,'Allokerad kvv'!$B$1:$AV$1,0),FALSE),VLOOKUP($B11,'Justerad allokering'!$B$1:$AG$461,MATCH(J$1,'Justerad allokering'!$B$1:$AF$1,0),FALSE))</f>
        <v>0</v>
      </c>
      <c r="K11">
        <f>IF(ISERROR(1/VLOOKUP($B11,'Justerad allokering'!$B$1:$AG$461,MATCH(K$1,'Justerad allokering'!$B$1:$AF$1,0),FALSE)),VLOOKUP($B11,'Allokerad kvv'!$B$2:$AV$468,MATCH(K$1,'Allokerad kvv'!$B$1:$AV$1,0),FALSE),VLOOKUP($B11,'Justerad allokering'!$B$1:$AG$461,MATCH(K$1,'Justerad allokering'!$B$1:$AF$1,0),FALSE))</f>
        <v>0</v>
      </c>
      <c r="L11">
        <f>IF(ISERROR(1/VLOOKUP($B11,'Justerad allokering'!$B$1:$AG$461,MATCH(L$1,'Justerad allokering'!$B$1:$AF$1,0),FALSE)),VLOOKUP($B11,'Allokerad kvv'!$B$2:$AV$468,MATCH(L$1,'Allokerad kvv'!$B$1:$AV$1,0),FALSE),VLOOKUP($B11,'Justerad allokering'!$B$1:$AG$461,MATCH(L$1,'Justerad allokering'!$B$1:$AF$1,0),FALSE))</f>
        <v>0</v>
      </c>
      <c r="M11">
        <f>IF(ISERROR(1/VLOOKUP($B11,'Justerad allokering'!$B$1:$AG$461,MATCH(M$1,'Justerad allokering'!$B$1:$AF$1,0),FALSE)),VLOOKUP($B11,'Allokerad kvv'!$B$2:$AV$468,MATCH(M$1,'Allokerad kvv'!$B$1:$AV$1,0),FALSE),VLOOKUP($B11,'Justerad allokering'!$B$1:$AG$461,MATCH(M$1,'Justerad allokering'!$B$1:$AF$1,0),FALSE))</f>
        <v>0</v>
      </c>
      <c r="N11">
        <f>IF(ISERROR(1/VLOOKUP($B11,'Justerad allokering'!$B$1:$AG$461,MATCH(N$1,'Justerad allokering'!$B$1:$AF$1,0),FALSE)),VLOOKUP($B11,'Allokerad kvv'!$B$2:$AV$468,MATCH(N$1,'Allokerad kvv'!$B$1:$AV$1,0),FALSE),VLOOKUP($B11,'Justerad allokering'!$B$1:$AG$461,MATCH(N$1,'Justerad allokering'!$B$1:$AF$1,0),FALSE))</f>
        <v>0</v>
      </c>
      <c r="O11">
        <f>IF(ISERROR(1/VLOOKUP($B11,'Justerad allokering'!$B$1:$AG$461,MATCH(O$1,'Justerad allokering'!$B$1:$AF$1,0),FALSE)),VLOOKUP($B11,'Allokerad kvv'!$B$2:$AV$468,MATCH(O$1,'Allokerad kvv'!$B$1:$AV$1,0),FALSE),VLOOKUP($B11,'Justerad allokering'!$B$1:$AG$461,MATCH(O$1,'Justerad allokering'!$B$1:$AF$1,0),FALSE))</f>
        <v>0</v>
      </c>
      <c r="P11">
        <f>IF(ISERROR(1/VLOOKUP($B11,'Justerad allokering'!$B$1:$AG$461,MATCH(P$1,'Justerad allokering'!$B$1:$AF$1,0),FALSE)),VLOOKUP($B11,'Allokerad kvv'!$B$2:$AV$468,MATCH(P$1,'Allokerad kvv'!$B$1:$AV$1,0),FALSE),VLOOKUP($B11,'Justerad allokering'!$B$1:$AG$461,MATCH(P$1,'Justerad allokering'!$B$1:$AF$1,0),FALSE))</f>
        <v>0</v>
      </c>
      <c r="Q11">
        <f>IF(ISERROR(1/VLOOKUP($B11,'Justerad allokering'!$B$1:$AG$461,MATCH(Q$1,'Justerad allokering'!$B$1:$AF$1,0),FALSE)),VLOOKUP($B11,'Allokerad kvv'!$B$2:$AV$468,MATCH(Q$1,'Allokerad kvv'!$B$1:$AV$1,0),FALSE),VLOOKUP($B11,'Justerad allokering'!$B$1:$AG$461,MATCH(Q$1,'Justerad allokering'!$B$1:$AF$1,0),FALSE))</f>
        <v>0</v>
      </c>
      <c r="R11">
        <f>IF(ISERROR(1/VLOOKUP($B11,'Justerad allokering'!$B$1:$AG$461,MATCH(R$1,'Justerad allokering'!$B$1:$AF$1,0),FALSE)),VLOOKUP($B11,'Allokerad kvv'!$B$2:$AV$468,MATCH(R$1,'Allokerad kvv'!$B$1:$AV$1,0),FALSE),VLOOKUP($B11,'Justerad allokering'!$B$1:$AG$461,MATCH(R$1,'Justerad allokering'!$B$1:$AF$1,0),FALSE))</f>
        <v>0</v>
      </c>
      <c r="S11">
        <f>IF(ISERROR(1/VLOOKUP($B11,'Justerad allokering'!$B$1:$AG$461,MATCH(S$1,'Justerad allokering'!$B$1:$AF$1,0),FALSE)),VLOOKUP($B11,'Allokerad kvv'!$B$2:$AV$468,MATCH(S$1,'Allokerad kvv'!$B$1:$AV$1,0),FALSE),VLOOKUP($B11,'Justerad allokering'!$B$1:$AG$461,MATCH(S$1,'Justerad allokering'!$B$1:$AF$1,0),FALSE))</f>
        <v>0</v>
      </c>
      <c r="T11">
        <f>IF(ISERROR(1/VLOOKUP($B11,'Justerad allokering'!$B$1:$AG$461,MATCH(T$1,'Justerad allokering'!$B$1:$AF$1,0),FALSE)),VLOOKUP($B11,'Allokerad kvv'!$B$2:$AV$468,MATCH(T$1,'Allokerad kvv'!$B$1:$AV$1,0),FALSE),VLOOKUP($B11,'Justerad allokering'!$B$1:$AG$461,MATCH(T$1,'Justerad allokering'!$B$1:$AF$1,0),FALSE))</f>
        <v>0</v>
      </c>
      <c r="U11">
        <f>IF(ISERROR(1/VLOOKUP($B11,'Justerad allokering'!$B$1:$AG$461,MATCH(U$1,'Justerad allokering'!$B$1:$AF$1,0),FALSE)),VLOOKUP($B11,'Allokerad kvv'!$B$2:$AV$468,MATCH(U$1,'Allokerad kvv'!$B$1:$AV$1,0),FALSE),VLOOKUP($B11,'Justerad allokering'!$B$1:$AG$461,MATCH(U$1,'Justerad allokering'!$B$1:$AF$1,0),FALSE))</f>
        <v>0</v>
      </c>
      <c r="V11">
        <f>IF(ISERROR(1/VLOOKUP($B11,'Justerad allokering'!$B$1:$AG$461,MATCH(V$1,'Justerad allokering'!$B$1:$AF$1,0),FALSE)),VLOOKUP($B11,'Allokerad kvv'!$B$2:$AV$468,MATCH(V$1,'Allokerad kvv'!$B$1:$AV$1,0),FALSE),VLOOKUP($B11,'Justerad allokering'!$B$1:$AG$461,MATCH(V$1,'Justerad allokering'!$B$1:$AF$1,0),FALSE))</f>
        <v>0</v>
      </c>
      <c r="W11">
        <f>IF(ISERROR(1/VLOOKUP($B11,'Justerad allokering'!$B$1:$AG$461,MATCH(W$1,'Justerad allokering'!$B$1:$AF$1,0),FALSE)),VLOOKUP($B11,'Allokerad kvv'!$B$2:$AV$468,MATCH(W$1,'Allokerad kvv'!$B$1:$AV$1,0),FALSE),VLOOKUP($B11,'Justerad allokering'!$B$1:$AG$461,MATCH(W$1,'Justerad allokering'!$B$1:$AF$1,0),FALSE))</f>
        <v>0</v>
      </c>
      <c r="X11">
        <f>IF(ISERROR(1/VLOOKUP($B11,'Justerad allokering'!$B$1:$AG$461,MATCH(X$1,'Justerad allokering'!$B$1:$AF$1,0),FALSE)),VLOOKUP($B11,'Allokerad kvv'!$B$2:$AV$468,MATCH(X$1,'Allokerad kvv'!$B$1:$AV$1,0),FALSE),VLOOKUP($B11,'Justerad allokering'!$B$1:$AG$461,MATCH(X$1,'Justerad allokering'!$B$1:$AF$1,0),FALSE))</f>
        <v>0</v>
      </c>
      <c r="Y11">
        <f>IF(ISERROR(1/VLOOKUP($B11,'Justerad allokering'!$B$1:$AG$461,MATCH(Y$1,'Justerad allokering'!$B$1:$AF$1,0),FALSE)),VLOOKUP($B11,'Allokerad kvv'!$B$2:$AV$468,MATCH(Y$1,'Allokerad kvv'!$B$1:$AV$1,0),FALSE),VLOOKUP($B11,'Justerad allokering'!$B$1:$AG$461,MATCH(Y$1,'Justerad allokering'!$B$1:$AF$1,0),FALSE))</f>
        <v>0</v>
      </c>
      <c r="Z11">
        <f>IF(ISERROR(1/VLOOKUP($B11,'Justerad allokering'!$B$1:$AG$461,MATCH(Z$1,'Justerad allokering'!$B$1:$AF$1,0),FALSE)),VLOOKUP($B11,'Allokerad kvv'!$B$2:$AV$468,MATCH(Z$1,'Allokerad kvv'!$B$1:$AV$1,0),FALSE),VLOOKUP($B11,'Justerad allokering'!$B$1:$AG$461,MATCH(Z$1,'Justerad allokering'!$B$1:$AF$1,0),FALSE))</f>
        <v>0</v>
      </c>
      <c r="AE11" s="89">
        <f t="shared" si="0"/>
        <v>0</v>
      </c>
      <c r="AG11">
        <f t="shared" si="1"/>
        <v>0</v>
      </c>
      <c r="AH11">
        <f t="shared" si="2"/>
        <v>0</v>
      </c>
      <c r="AI11" t="str">
        <f>IF(AH11=0,"",AH11/VLOOKUP(B11,Kraftvärmeprod!$B$1:$BC$480,MATCH("Summa tillförd energi exklusive rökgaskondensering",Kraftvärmeprod!$B$1:$BC$1,0),FALSE))</f>
        <v/>
      </c>
      <c r="AK11">
        <f t="shared" si="3"/>
        <v>0</v>
      </c>
    </row>
    <row r="12" spans="1:37" x14ac:dyDescent="0.25">
      <c r="A12" s="2" t="s">
        <v>27</v>
      </c>
      <c r="B12" s="2" t="s">
        <v>28</v>
      </c>
      <c r="C12">
        <f>IF(ISERROR(1/VLOOKUP($B12,'Justerad allokering'!$B$1:$AG$461,MATCH(C$1,'Justerad allokering'!$B$1:$AF$1,0),FALSE)),VLOOKUP($B12,'Allokerad kvv'!$B$2:$AV$468,MATCH(C$1,'Allokerad kvv'!$B$1:$AV$1,0),FALSE),VLOOKUP($B12,'Justerad allokering'!$B$1:$AG$461,MATCH(C$1,'Justerad allokering'!$B$1:$AF$1,0),FALSE))</f>
        <v>0</v>
      </c>
      <c r="D12">
        <f>IF(ISERROR(1/VLOOKUP($B12,'Justerad allokering'!$B$1:$AG$461,MATCH(D$1,'Justerad allokering'!$B$1:$AF$1,0),FALSE)),VLOOKUP($B12,'Allokerad kvv'!$B$2:$AV$468,MATCH(D$1,'Allokerad kvv'!$B$1:$AV$1,0),FALSE),VLOOKUP($B12,'Justerad allokering'!$B$1:$AG$461,MATCH(D$1,'Justerad allokering'!$B$1:$AF$1,0),FALSE))</f>
        <v>0</v>
      </c>
      <c r="E12">
        <f>IF(ISERROR(1/VLOOKUP($B12,'Justerad allokering'!$B$1:$AG$461,MATCH(E$1,'Justerad allokering'!$B$1:$AF$1,0),FALSE)),VLOOKUP($B12,'Allokerad kvv'!$B$2:$AV$468,MATCH(E$1,'Allokerad kvv'!$B$1:$AV$1,0),FALSE),VLOOKUP($B12,'Justerad allokering'!$B$1:$AG$461,MATCH(E$1,'Justerad allokering'!$B$1:$AF$1,0),FALSE))</f>
        <v>0</v>
      </c>
      <c r="F12">
        <f>IF(ISERROR(1/VLOOKUP($B12,'Justerad allokering'!$B$1:$AG$461,MATCH(F$1,'Justerad allokering'!$B$1:$AF$1,0),FALSE)),VLOOKUP($B12,'Allokerad kvv'!$B$2:$AV$468,MATCH(F$1,'Allokerad kvv'!$B$1:$AV$1,0),FALSE),VLOOKUP($B12,'Justerad allokering'!$B$1:$AG$461,MATCH(F$1,'Justerad allokering'!$B$1:$AF$1,0),FALSE))</f>
        <v>0</v>
      </c>
      <c r="G12">
        <f>IF(ISERROR(1/VLOOKUP($B12,'Justerad allokering'!$B$1:$AG$461,MATCH(G$1,'Justerad allokering'!$B$1:$AF$1,0),FALSE)),VLOOKUP($B12,'Allokerad kvv'!$B$2:$AV$468,MATCH(G$1,'Allokerad kvv'!$B$1:$AV$1,0),FALSE),VLOOKUP($B12,'Justerad allokering'!$B$1:$AG$461,MATCH(G$1,'Justerad allokering'!$B$1:$AF$1,0),FALSE))</f>
        <v>0</v>
      </c>
      <c r="H12">
        <f>IF(ISERROR(1/VLOOKUP($B12,'Justerad allokering'!$B$1:$AG$461,MATCH(H$1,'Justerad allokering'!$B$1:$AF$1,0),FALSE)),VLOOKUP($B12,'Allokerad kvv'!$B$2:$AV$468,MATCH(H$1,'Allokerad kvv'!$B$1:$AV$1,0),FALSE),VLOOKUP($B12,'Justerad allokering'!$B$1:$AG$461,MATCH(H$1,'Justerad allokering'!$B$1:$AF$1,0),FALSE))</f>
        <v>0</v>
      </c>
      <c r="I12">
        <f>IF(ISERROR(1/VLOOKUP($B12,'Justerad allokering'!$B$1:$AG$461,MATCH(I$1,'Justerad allokering'!$B$1:$AF$1,0),FALSE)),VLOOKUP($B12,'Allokerad kvv'!$B$2:$AV$468,MATCH(I$1,'Allokerad kvv'!$B$1:$AV$1,0),FALSE),VLOOKUP($B12,'Justerad allokering'!$B$1:$AG$461,MATCH(I$1,'Justerad allokering'!$B$1:$AF$1,0),FALSE))</f>
        <v>0</v>
      </c>
      <c r="J12">
        <f>IF(ISERROR(1/VLOOKUP($B12,'Justerad allokering'!$B$1:$AG$461,MATCH(J$1,'Justerad allokering'!$B$1:$AF$1,0),FALSE)),VLOOKUP($B12,'Allokerad kvv'!$B$2:$AV$468,MATCH(J$1,'Allokerad kvv'!$B$1:$AV$1,0),FALSE),VLOOKUP($B12,'Justerad allokering'!$B$1:$AG$461,MATCH(J$1,'Justerad allokering'!$B$1:$AF$1,0),FALSE))</f>
        <v>0</v>
      </c>
      <c r="K12">
        <f>IF(ISERROR(1/VLOOKUP($B12,'Justerad allokering'!$B$1:$AG$461,MATCH(K$1,'Justerad allokering'!$B$1:$AF$1,0),FALSE)),VLOOKUP($B12,'Allokerad kvv'!$B$2:$AV$468,MATCH(K$1,'Allokerad kvv'!$B$1:$AV$1,0),FALSE),VLOOKUP($B12,'Justerad allokering'!$B$1:$AG$461,MATCH(K$1,'Justerad allokering'!$B$1:$AF$1,0),FALSE))</f>
        <v>0</v>
      </c>
      <c r="L12">
        <f>IF(ISERROR(1/VLOOKUP($B12,'Justerad allokering'!$B$1:$AG$461,MATCH(L$1,'Justerad allokering'!$B$1:$AF$1,0),FALSE)),VLOOKUP($B12,'Allokerad kvv'!$B$2:$AV$468,MATCH(L$1,'Allokerad kvv'!$B$1:$AV$1,0),FALSE),VLOOKUP($B12,'Justerad allokering'!$B$1:$AG$461,MATCH(L$1,'Justerad allokering'!$B$1:$AF$1,0),FALSE))</f>
        <v>0</v>
      </c>
      <c r="M12">
        <f>IF(ISERROR(1/VLOOKUP($B12,'Justerad allokering'!$B$1:$AG$461,MATCH(M$1,'Justerad allokering'!$B$1:$AF$1,0),FALSE)),VLOOKUP($B12,'Allokerad kvv'!$B$2:$AV$468,MATCH(M$1,'Allokerad kvv'!$B$1:$AV$1,0),FALSE),VLOOKUP($B12,'Justerad allokering'!$B$1:$AG$461,MATCH(M$1,'Justerad allokering'!$B$1:$AF$1,0),FALSE))</f>
        <v>0</v>
      </c>
      <c r="N12">
        <f>IF(ISERROR(1/VLOOKUP($B12,'Justerad allokering'!$B$1:$AG$461,MATCH(N$1,'Justerad allokering'!$B$1:$AF$1,0),FALSE)),VLOOKUP($B12,'Allokerad kvv'!$B$2:$AV$468,MATCH(N$1,'Allokerad kvv'!$B$1:$AV$1,0),FALSE),VLOOKUP($B12,'Justerad allokering'!$B$1:$AG$461,MATCH(N$1,'Justerad allokering'!$B$1:$AF$1,0),FALSE))</f>
        <v>0</v>
      </c>
      <c r="O12">
        <f>IF(ISERROR(1/VLOOKUP($B12,'Justerad allokering'!$B$1:$AG$461,MATCH(O$1,'Justerad allokering'!$B$1:$AF$1,0),FALSE)),VLOOKUP($B12,'Allokerad kvv'!$B$2:$AV$468,MATCH(O$1,'Allokerad kvv'!$B$1:$AV$1,0),FALSE),VLOOKUP($B12,'Justerad allokering'!$B$1:$AG$461,MATCH(O$1,'Justerad allokering'!$B$1:$AF$1,0),FALSE))</f>
        <v>0</v>
      </c>
      <c r="P12">
        <f>IF(ISERROR(1/VLOOKUP($B12,'Justerad allokering'!$B$1:$AG$461,MATCH(P$1,'Justerad allokering'!$B$1:$AF$1,0),FALSE)),VLOOKUP($B12,'Allokerad kvv'!$B$2:$AV$468,MATCH(P$1,'Allokerad kvv'!$B$1:$AV$1,0),FALSE),VLOOKUP($B12,'Justerad allokering'!$B$1:$AG$461,MATCH(P$1,'Justerad allokering'!$B$1:$AF$1,0),FALSE))</f>
        <v>0</v>
      </c>
      <c r="Q12">
        <f>IF(ISERROR(1/VLOOKUP($B12,'Justerad allokering'!$B$1:$AG$461,MATCH(Q$1,'Justerad allokering'!$B$1:$AF$1,0),FALSE)),VLOOKUP($B12,'Allokerad kvv'!$B$2:$AV$468,MATCH(Q$1,'Allokerad kvv'!$B$1:$AV$1,0),FALSE),VLOOKUP($B12,'Justerad allokering'!$B$1:$AG$461,MATCH(Q$1,'Justerad allokering'!$B$1:$AF$1,0),FALSE))</f>
        <v>0</v>
      </c>
      <c r="R12">
        <f>IF(ISERROR(1/VLOOKUP($B12,'Justerad allokering'!$B$1:$AG$461,MATCH(R$1,'Justerad allokering'!$B$1:$AF$1,0),FALSE)),VLOOKUP($B12,'Allokerad kvv'!$B$2:$AV$468,MATCH(R$1,'Allokerad kvv'!$B$1:$AV$1,0),FALSE),VLOOKUP($B12,'Justerad allokering'!$B$1:$AG$461,MATCH(R$1,'Justerad allokering'!$B$1:$AF$1,0),FALSE))</f>
        <v>0</v>
      </c>
      <c r="S12">
        <f>IF(ISERROR(1/VLOOKUP($B12,'Justerad allokering'!$B$1:$AG$461,MATCH(S$1,'Justerad allokering'!$B$1:$AF$1,0),FALSE)),VLOOKUP($B12,'Allokerad kvv'!$B$2:$AV$468,MATCH(S$1,'Allokerad kvv'!$B$1:$AV$1,0),FALSE),VLOOKUP($B12,'Justerad allokering'!$B$1:$AG$461,MATCH(S$1,'Justerad allokering'!$B$1:$AF$1,0),FALSE))</f>
        <v>0</v>
      </c>
      <c r="T12">
        <f>IF(ISERROR(1/VLOOKUP($B12,'Justerad allokering'!$B$1:$AG$461,MATCH(T$1,'Justerad allokering'!$B$1:$AF$1,0),FALSE)),VLOOKUP($B12,'Allokerad kvv'!$B$2:$AV$468,MATCH(T$1,'Allokerad kvv'!$B$1:$AV$1,0),FALSE),VLOOKUP($B12,'Justerad allokering'!$B$1:$AG$461,MATCH(T$1,'Justerad allokering'!$B$1:$AF$1,0),FALSE))</f>
        <v>0</v>
      </c>
      <c r="U12">
        <f>IF(ISERROR(1/VLOOKUP($B12,'Justerad allokering'!$B$1:$AG$461,MATCH(U$1,'Justerad allokering'!$B$1:$AF$1,0),FALSE)),VLOOKUP($B12,'Allokerad kvv'!$B$2:$AV$468,MATCH(U$1,'Allokerad kvv'!$B$1:$AV$1,0),FALSE),VLOOKUP($B12,'Justerad allokering'!$B$1:$AG$461,MATCH(U$1,'Justerad allokering'!$B$1:$AF$1,0),FALSE))</f>
        <v>0</v>
      </c>
      <c r="V12">
        <f>IF(ISERROR(1/VLOOKUP($B12,'Justerad allokering'!$B$1:$AG$461,MATCH(V$1,'Justerad allokering'!$B$1:$AF$1,0),FALSE)),VLOOKUP($B12,'Allokerad kvv'!$B$2:$AV$468,MATCH(V$1,'Allokerad kvv'!$B$1:$AV$1,0),FALSE),VLOOKUP($B12,'Justerad allokering'!$B$1:$AG$461,MATCH(V$1,'Justerad allokering'!$B$1:$AF$1,0),FALSE))</f>
        <v>0</v>
      </c>
      <c r="W12">
        <f>IF(ISERROR(1/VLOOKUP($B12,'Justerad allokering'!$B$1:$AG$461,MATCH(W$1,'Justerad allokering'!$B$1:$AF$1,0),FALSE)),VLOOKUP($B12,'Allokerad kvv'!$B$2:$AV$468,MATCH(W$1,'Allokerad kvv'!$B$1:$AV$1,0),FALSE),VLOOKUP($B12,'Justerad allokering'!$B$1:$AG$461,MATCH(W$1,'Justerad allokering'!$B$1:$AF$1,0),FALSE))</f>
        <v>0</v>
      </c>
      <c r="X12">
        <f>IF(ISERROR(1/VLOOKUP($B12,'Justerad allokering'!$B$1:$AG$461,MATCH(X$1,'Justerad allokering'!$B$1:$AF$1,0),FALSE)),VLOOKUP($B12,'Allokerad kvv'!$B$2:$AV$468,MATCH(X$1,'Allokerad kvv'!$B$1:$AV$1,0),FALSE),VLOOKUP($B12,'Justerad allokering'!$B$1:$AG$461,MATCH(X$1,'Justerad allokering'!$B$1:$AF$1,0),FALSE))</f>
        <v>0</v>
      </c>
      <c r="Y12">
        <f>IF(ISERROR(1/VLOOKUP($B12,'Justerad allokering'!$B$1:$AG$461,MATCH(Y$1,'Justerad allokering'!$B$1:$AF$1,0),FALSE)),VLOOKUP($B12,'Allokerad kvv'!$B$2:$AV$468,MATCH(Y$1,'Allokerad kvv'!$B$1:$AV$1,0),FALSE),VLOOKUP($B12,'Justerad allokering'!$B$1:$AG$461,MATCH(Y$1,'Justerad allokering'!$B$1:$AF$1,0),FALSE))</f>
        <v>0</v>
      </c>
      <c r="Z12">
        <f>IF(ISERROR(1/VLOOKUP($B12,'Justerad allokering'!$B$1:$AG$461,MATCH(Z$1,'Justerad allokering'!$B$1:$AF$1,0),FALSE)),VLOOKUP($B12,'Allokerad kvv'!$B$2:$AV$468,MATCH(Z$1,'Allokerad kvv'!$B$1:$AV$1,0),FALSE),VLOOKUP($B12,'Justerad allokering'!$B$1:$AG$461,MATCH(Z$1,'Justerad allokering'!$B$1:$AF$1,0),FALSE))</f>
        <v>0</v>
      </c>
      <c r="AE12" s="89">
        <f t="shared" si="0"/>
        <v>0</v>
      </c>
      <c r="AG12">
        <f t="shared" si="1"/>
        <v>0</v>
      </c>
      <c r="AH12">
        <f t="shared" si="2"/>
        <v>0</v>
      </c>
      <c r="AI12" t="str">
        <f>IF(AH12=0,"",AH12/VLOOKUP(B12,Kraftvärmeprod!$B$1:$BC$480,MATCH("Summa tillförd energi exklusive rökgaskondensering",Kraftvärmeprod!$B$1:$BC$1,0),FALSE))</f>
        <v/>
      </c>
      <c r="AK12">
        <f t="shared" si="3"/>
        <v>0</v>
      </c>
    </row>
    <row r="13" spans="1:37" x14ac:dyDescent="0.25">
      <c r="A13" s="2" t="s">
        <v>29</v>
      </c>
      <c r="B13" s="2" t="s">
        <v>30</v>
      </c>
      <c r="C13">
        <f>IF(ISERROR(1/VLOOKUP($B13,'Justerad allokering'!$B$1:$AG$461,MATCH(C$1,'Justerad allokering'!$B$1:$AF$1,0),FALSE)),VLOOKUP($B13,'Allokerad kvv'!$B$2:$AV$468,MATCH(C$1,'Allokerad kvv'!$B$1:$AV$1,0),FALSE),VLOOKUP($B13,'Justerad allokering'!$B$1:$AG$461,MATCH(C$1,'Justerad allokering'!$B$1:$AF$1,0),FALSE))</f>
        <v>0</v>
      </c>
      <c r="D13">
        <f>IF(ISERROR(1/VLOOKUP($B13,'Justerad allokering'!$B$1:$AG$461,MATCH(D$1,'Justerad allokering'!$B$1:$AF$1,0),FALSE)),VLOOKUP($B13,'Allokerad kvv'!$B$2:$AV$468,MATCH(D$1,'Allokerad kvv'!$B$1:$AV$1,0),FALSE),VLOOKUP($B13,'Justerad allokering'!$B$1:$AG$461,MATCH(D$1,'Justerad allokering'!$B$1:$AF$1,0),FALSE))</f>
        <v>0</v>
      </c>
      <c r="E13">
        <f>IF(ISERROR(1/VLOOKUP($B13,'Justerad allokering'!$B$1:$AG$461,MATCH(E$1,'Justerad allokering'!$B$1:$AF$1,0),FALSE)),VLOOKUP($B13,'Allokerad kvv'!$B$2:$AV$468,MATCH(E$1,'Allokerad kvv'!$B$1:$AV$1,0),FALSE),VLOOKUP($B13,'Justerad allokering'!$B$1:$AG$461,MATCH(E$1,'Justerad allokering'!$B$1:$AF$1,0),FALSE))</f>
        <v>0</v>
      </c>
      <c r="F13">
        <f>IF(ISERROR(1/VLOOKUP($B13,'Justerad allokering'!$B$1:$AG$461,MATCH(F$1,'Justerad allokering'!$B$1:$AF$1,0),FALSE)),VLOOKUP($B13,'Allokerad kvv'!$B$2:$AV$468,MATCH(F$1,'Allokerad kvv'!$B$1:$AV$1,0),FALSE),VLOOKUP($B13,'Justerad allokering'!$B$1:$AG$461,MATCH(F$1,'Justerad allokering'!$B$1:$AF$1,0),FALSE))</f>
        <v>0</v>
      </c>
      <c r="G13">
        <f>IF(ISERROR(1/VLOOKUP($B13,'Justerad allokering'!$B$1:$AG$461,MATCH(G$1,'Justerad allokering'!$B$1:$AF$1,0),FALSE)),VLOOKUP($B13,'Allokerad kvv'!$B$2:$AV$468,MATCH(G$1,'Allokerad kvv'!$B$1:$AV$1,0),FALSE),VLOOKUP($B13,'Justerad allokering'!$B$1:$AG$461,MATCH(G$1,'Justerad allokering'!$B$1:$AF$1,0),FALSE))</f>
        <v>0</v>
      </c>
      <c r="H13">
        <f>IF(ISERROR(1/VLOOKUP($B13,'Justerad allokering'!$B$1:$AG$461,MATCH(H$1,'Justerad allokering'!$B$1:$AF$1,0),FALSE)),VLOOKUP($B13,'Allokerad kvv'!$B$2:$AV$468,MATCH(H$1,'Allokerad kvv'!$B$1:$AV$1,0),FALSE),VLOOKUP($B13,'Justerad allokering'!$B$1:$AG$461,MATCH(H$1,'Justerad allokering'!$B$1:$AF$1,0),FALSE))</f>
        <v>0</v>
      </c>
      <c r="I13">
        <f>IF(ISERROR(1/VLOOKUP($B13,'Justerad allokering'!$B$1:$AG$461,MATCH(I$1,'Justerad allokering'!$B$1:$AF$1,0),FALSE)),VLOOKUP($B13,'Allokerad kvv'!$B$2:$AV$468,MATCH(I$1,'Allokerad kvv'!$B$1:$AV$1,0),FALSE),VLOOKUP($B13,'Justerad allokering'!$B$1:$AG$461,MATCH(I$1,'Justerad allokering'!$B$1:$AF$1,0),FALSE))</f>
        <v>0</v>
      </c>
      <c r="J13">
        <f>IF(ISERROR(1/VLOOKUP($B13,'Justerad allokering'!$B$1:$AG$461,MATCH(J$1,'Justerad allokering'!$B$1:$AF$1,0),FALSE)),VLOOKUP($B13,'Allokerad kvv'!$B$2:$AV$468,MATCH(J$1,'Allokerad kvv'!$B$1:$AV$1,0),FALSE),VLOOKUP($B13,'Justerad allokering'!$B$1:$AG$461,MATCH(J$1,'Justerad allokering'!$B$1:$AF$1,0),FALSE))</f>
        <v>0</v>
      </c>
      <c r="K13">
        <f>IF(ISERROR(1/VLOOKUP($B13,'Justerad allokering'!$B$1:$AG$461,MATCH(K$1,'Justerad allokering'!$B$1:$AF$1,0),FALSE)),VLOOKUP($B13,'Allokerad kvv'!$B$2:$AV$468,MATCH(K$1,'Allokerad kvv'!$B$1:$AV$1,0),FALSE),VLOOKUP($B13,'Justerad allokering'!$B$1:$AG$461,MATCH(K$1,'Justerad allokering'!$B$1:$AF$1,0),FALSE))</f>
        <v>0</v>
      </c>
      <c r="L13">
        <f>IF(ISERROR(1/VLOOKUP($B13,'Justerad allokering'!$B$1:$AG$461,MATCH(L$1,'Justerad allokering'!$B$1:$AF$1,0),FALSE)),VLOOKUP($B13,'Allokerad kvv'!$B$2:$AV$468,MATCH(L$1,'Allokerad kvv'!$B$1:$AV$1,0),FALSE),VLOOKUP($B13,'Justerad allokering'!$B$1:$AG$461,MATCH(L$1,'Justerad allokering'!$B$1:$AF$1,0),FALSE))</f>
        <v>0</v>
      </c>
      <c r="M13">
        <f>IF(ISERROR(1/VLOOKUP($B13,'Justerad allokering'!$B$1:$AG$461,MATCH(M$1,'Justerad allokering'!$B$1:$AF$1,0),FALSE)),VLOOKUP($B13,'Allokerad kvv'!$B$2:$AV$468,MATCH(M$1,'Allokerad kvv'!$B$1:$AV$1,0),FALSE),VLOOKUP($B13,'Justerad allokering'!$B$1:$AG$461,MATCH(M$1,'Justerad allokering'!$B$1:$AF$1,0),FALSE))</f>
        <v>0</v>
      </c>
      <c r="N13">
        <f>IF(ISERROR(1/VLOOKUP($B13,'Justerad allokering'!$B$1:$AG$461,MATCH(N$1,'Justerad allokering'!$B$1:$AF$1,0),FALSE)),VLOOKUP($B13,'Allokerad kvv'!$B$2:$AV$468,MATCH(N$1,'Allokerad kvv'!$B$1:$AV$1,0),FALSE),VLOOKUP($B13,'Justerad allokering'!$B$1:$AG$461,MATCH(N$1,'Justerad allokering'!$B$1:$AF$1,0),FALSE))</f>
        <v>0</v>
      </c>
      <c r="O13">
        <f>IF(ISERROR(1/VLOOKUP($B13,'Justerad allokering'!$B$1:$AG$461,MATCH(O$1,'Justerad allokering'!$B$1:$AF$1,0),FALSE)),VLOOKUP($B13,'Allokerad kvv'!$B$2:$AV$468,MATCH(O$1,'Allokerad kvv'!$B$1:$AV$1,0),FALSE),VLOOKUP($B13,'Justerad allokering'!$B$1:$AG$461,MATCH(O$1,'Justerad allokering'!$B$1:$AF$1,0),FALSE))</f>
        <v>0</v>
      </c>
      <c r="P13">
        <f>IF(ISERROR(1/VLOOKUP($B13,'Justerad allokering'!$B$1:$AG$461,MATCH(P$1,'Justerad allokering'!$B$1:$AF$1,0),FALSE)),VLOOKUP($B13,'Allokerad kvv'!$B$2:$AV$468,MATCH(P$1,'Allokerad kvv'!$B$1:$AV$1,0),FALSE),VLOOKUP($B13,'Justerad allokering'!$B$1:$AG$461,MATCH(P$1,'Justerad allokering'!$B$1:$AF$1,0),FALSE))</f>
        <v>0</v>
      </c>
      <c r="Q13">
        <f>IF(ISERROR(1/VLOOKUP($B13,'Justerad allokering'!$B$1:$AG$461,MATCH(Q$1,'Justerad allokering'!$B$1:$AF$1,0),FALSE)),VLOOKUP($B13,'Allokerad kvv'!$B$2:$AV$468,MATCH(Q$1,'Allokerad kvv'!$B$1:$AV$1,0),FALSE),VLOOKUP($B13,'Justerad allokering'!$B$1:$AG$461,MATCH(Q$1,'Justerad allokering'!$B$1:$AF$1,0),FALSE))</f>
        <v>0</v>
      </c>
      <c r="R13">
        <f>IF(ISERROR(1/VLOOKUP($B13,'Justerad allokering'!$B$1:$AG$461,MATCH(R$1,'Justerad allokering'!$B$1:$AF$1,0),FALSE)),VLOOKUP($B13,'Allokerad kvv'!$B$2:$AV$468,MATCH(R$1,'Allokerad kvv'!$B$1:$AV$1,0),FALSE),VLOOKUP($B13,'Justerad allokering'!$B$1:$AG$461,MATCH(R$1,'Justerad allokering'!$B$1:$AF$1,0),FALSE))</f>
        <v>0</v>
      </c>
      <c r="S13">
        <f>IF(ISERROR(1/VLOOKUP($B13,'Justerad allokering'!$B$1:$AG$461,MATCH(S$1,'Justerad allokering'!$B$1:$AF$1,0),FALSE)),VLOOKUP($B13,'Allokerad kvv'!$B$2:$AV$468,MATCH(S$1,'Allokerad kvv'!$B$1:$AV$1,0),FALSE),VLOOKUP($B13,'Justerad allokering'!$B$1:$AG$461,MATCH(S$1,'Justerad allokering'!$B$1:$AF$1,0),FALSE))</f>
        <v>0</v>
      </c>
      <c r="T13">
        <f>IF(ISERROR(1/VLOOKUP($B13,'Justerad allokering'!$B$1:$AG$461,MATCH(T$1,'Justerad allokering'!$B$1:$AF$1,0),FALSE)),VLOOKUP($B13,'Allokerad kvv'!$B$2:$AV$468,MATCH(T$1,'Allokerad kvv'!$B$1:$AV$1,0),FALSE),VLOOKUP($B13,'Justerad allokering'!$B$1:$AG$461,MATCH(T$1,'Justerad allokering'!$B$1:$AF$1,0),FALSE))</f>
        <v>0</v>
      </c>
      <c r="U13">
        <f>IF(ISERROR(1/VLOOKUP($B13,'Justerad allokering'!$B$1:$AG$461,MATCH(U$1,'Justerad allokering'!$B$1:$AF$1,0),FALSE)),VLOOKUP($B13,'Allokerad kvv'!$B$2:$AV$468,MATCH(U$1,'Allokerad kvv'!$B$1:$AV$1,0),FALSE),VLOOKUP($B13,'Justerad allokering'!$B$1:$AG$461,MATCH(U$1,'Justerad allokering'!$B$1:$AF$1,0),FALSE))</f>
        <v>0</v>
      </c>
      <c r="V13">
        <f>IF(ISERROR(1/VLOOKUP($B13,'Justerad allokering'!$B$1:$AG$461,MATCH(V$1,'Justerad allokering'!$B$1:$AF$1,0),FALSE)),VLOOKUP($B13,'Allokerad kvv'!$B$2:$AV$468,MATCH(V$1,'Allokerad kvv'!$B$1:$AV$1,0),FALSE),VLOOKUP($B13,'Justerad allokering'!$B$1:$AG$461,MATCH(V$1,'Justerad allokering'!$B$1:$AF$1,0),FALSE))</f>
        <v>0</v>
      </c>
      <c r="W13">
        <f>IF(ISERROR(1/VLOOKUP($B13,'Justerad allokering'!$B$1:$AG$461,MATCH(W$1,'Justerad allokering'!$B$1:$AF$1,0),FALSE)),VLOOKUP($B13,'Allokerad kvv'!$B$2:$AV$468,MATCH(W$1,'Allokerad kvv'!$B$1:$AV$1,0),FALSE),VLOOKUP($B13,'Justerad allokering'!$B$1:$AG$461,MATCH(W$1,'Justerad allokering'!$B$1:$AF$1,0),FALSE))</f>
        <v>0</v>
      </c>
      <c r="X13">
        <f>IF(ISERROR(1/VLOOKUP($B13,'Justerad allokering'!$B$1:$AG$461,MATCH(X$1,'Justerad allokering'!$B$1:$AF$1,0),FALSE)),VLOOKUP($B13,'Allokerad kvv'!$B$2:$AV$468,MATCH(X$1,'Allokerad kvv'!$B$1:$AV$1,0),FALSE),VLOOKUP($B13,'Justerad allokering'!$B$1:$AG$461,MATCH(X$1,'Justerad allokering'!$B$1:$AF$1,0),FALSE))</f>
        <v>0</v>
      </c>
      <c r="Y13">
        <f>IF(ISERROR(1/VLOOKUP($B13,'Justerad allokering'!$B$1:$AG$461,MATCH(Y$1,'Justerad allokering'!$B$1:$AF$1,0),FALSE)),VLOOKUP($B13,'Allokerad kvv'!$B$2:$AV$468,MATCH(Y$1,'Allokerad kvv'!$B$1:$AV$1,0),FALSE),VLOOKUP($B13,'Justerad allokering'!$B$1:$AG$461,MATCH(Y$1,'Justerad allokering'!$B$1:$AF$1,0),FALSE))</f>
        <v>0</v>
      </c>
      <c r="Z13">
        <f>IF(ISERROR(1/VLOOKUP($B13,'Justerad allokering'!$B$1:$AG$461,MATCH(Z$1,'Justerad allokering'!$B$1:$AF$1,0),FALSE)),VLOOKUP($B13,'Allokerad kvv'!$B$2:$AV$468,MATCH(Z$1,'Allokerad kvv'!$B$1:$AV$1,0),FALSE),VLOOKUP($B13,'Justerad allokering'!$B$1:$AG$461,MATCH(Z$1,'Justerad allokering'!$B$1:$AF$1,0),FALSE))</f>
        <v>0</v>
      </c>
      <c r="AE13" s="89">
        <f t="shared" si="0"/>
        <v>0</v>
      </c>
      <c r="AG13">
        <f t="shared" si="1"/>
        <v>0</v>
      </c>
      <c r="AH13">
        <f t="shared" si="2"/>
        <v>0</v>
      </c>
      <c r="AI13" t="str">
        <f>IF(AH13=0,"",AH13/VLOOKUP(B13,Kraftvärmeprod!$B$1:$BC$480,MATCH("Summa tillförd energi exklusive rökgaskondensering",Kraftvärmeprod!$B$1:$BC$1,0),FALSE))</f>
        <v/>
      </c>
      <c r="AK13">
        <f t="shared" si="3"/>
        <v>0</v>
      </c>
    </row>
    <row r="14" spans="1:37" x14ac:dyDescent="0.25">
      <c r="A14" s="2" t="s">
        <v>31</v>
      </c>
      <c r="B14" s="2" t="s">
        <v>32</v>
      </c>
      <c r="C14">
        <f>IF(ISERROR(1/VLOOKUP($B14,'Justerad allokering'!$B$1:$AG$461,MATCH(C$1,'Justerad allokering'!$B$1:$AF$1,0),FALSE)),VLOOKUP($B14,'Allokerad kvv'!$B$2:$AV$468,MATCH(C$1,'Allokerad kvv'!$B$1:$AV$1,0),FALSE),VLOOKUP($B14,'Justerad allokering'!$B$1:$AG$461,MATCH(C$1,'Justerad allokering'!$B$1:$AF$1,0),FALSE))</f>
        <v>0</v>
      </c>
      <c r="D14">
        <f>IF(ISERROR(1/VLOOKUP($B14,'Justerad allokering'!$B$1:$AG$461,MATCH(D$1,'Justerad allokering'!$B$1:$AF$1,0),FALSE)),VLOOKUP($B14,'Allokerad kvv'!$B$2:$AV$468,MATCH(D$1,'Allokerad kvv'!$B$1:$AV$1,0),FALSE),VLOOKUP($B14,'Justerad allokering'!$B$1:$AG$461,MATCH(D$1,'Justerad allokering'!$B$1:$AF$1,0),FALSE))</f>
        <v>0</v>
      </c>
      <c r="E14">
        <f>IF(ISERROR(1/VLOOKUP($B14,'Justerad allokering'!$B$1:$AG$461,MATCH(E$1,'Justerad allokering'!$B$1:$AF$1,0),FALSE)),VLOOKUP($B14,'Allokerad kvv'!$B$2:$AV$468,MATCH(E$1,'Allokerad kvv'!$B$1:$AV$1,0),FALSE),VLOOKUP($B14,'Justerad allokering'!$B$1:$AG$461,MATCH(E$1,'Justerad allokering'!$B$1:$AF$1,0),FALSE))</f>
        <v>0</v>
      </c>
      <c r="F14">
        <f>IF(ISERROR(1/VLOOKUP($B14,'Justerad allokering'!$B$1:$AG$461,MATCH(F$1,'Justerad allokering'!$B$1:$AF$1,0),FALSE)),VLOOKUP($B14,'Allokerad kvv'!$B$2:$AV$468,MATCH(F$1,'Allokerad kvv'!$B$1:$AV$1,0),FALSE),VLOOKUP($B14,'Justerad allokering'!$B$1:$AG$461,MATCH(F$1,'Justerad allokering'!$B$1:$AF$1,0),FALSE))</f>
        <v>0</v>
      </c>
      <c r="G14">
        <f>IF(ISERROR(1/VLOOKUP($B14,'Justerad allokering'!$B$1:$AG$461,MATCH(G$1,'Justerad allokering'!$B$1:$AF$1,0),FALSE)),VLOOKUP($B14,'Allokerad kvv'!$B$2:$AV$468,MATCH(G$1,'Allokerad kvv'!$B$1:$AV$1,0),FALSE),VLOOKUP($B14,'Justerad allokering'!$B$1:$AG$461,MATCH(G$1,'Justerad allokering'!$B$1:$AF$1,0),FALSE))</f>
        <v>0</v>
      </c>
      <c r="H14">
        <f>IF(ISERROR(1/VLOOKUP($B14,'Justerad allokering'!$B$1:$AG$461,MATCH(H$1,'Justerad allokering'!$B$1:$AF$1,0),FALSE)),VLOOKUP($B14,'Allokerad kvv'!$B$2:$AV$468,MATCH(H$1,'Allokerad kvv'!$B$1:$AV$1,0),FALSE),VLOOKUP($B14,'Justerad allokering'!$B$1:$AG$461,MATCH(H$1,'Justerad allokering'!$B$1:$AF$1,0),FALSE))</f>
        <v>0</v>
      </c>
      <c r="I14">
        <f>IF(ISERROR(1/VLOOKUP($B14,'Justerad allokering'!$B$1:$AG$461,MATCH(I$1,'Justerad allokering'!$B$1:$AF$1,0),FALSE)),VLOOKUP($B14,'Allokerad kvv'!$B$2:$AV$468,MATCH(I$1,'Allokerad kvv'!$B$1:$AV$1,0),FALSE),VLOOKUP($B14,'Justerad allokering'!$B$1:$AG$461,MATCH(I$1,'Justerad allokering'!$B$1:$AF$1,0),FALSE))</f>
        <v>0</v>
      </c>
      <c r="J14">
        <f>IF(ISERROR(1/VLOOKUP($B14,'Justerad allokering'!$B$1:$AG$461,MATCH(J$1,'Justerad allokering'!$B$1:$AF$1,0),FALSE)),VLOOKUP($B14,'Allokerad kvv'!$B$2:$AV$468,MATCH(J$1,'Allokerad kvv'!$B$1:$AV$1,0),FALSE),VLOOKUP($B14,'Justerad allokering'!$B$1:$AG$461,MATCH(J$1,'Justerad allokering'!$B$1:$AF$1,0),FALSE))</f>
        <v>0</v>
      </c>
      <c r="K14">
        <f>IF(ISERROR(1/VLOOKUP($B14,'Justerad allokering'!$B$1:$AG$461,MATCH(K$1,'Justerad allokering'!$B$1:$AF$1,0),FALSE)),VLOOKUP($B14,'Allokerad kvv'!$B$2:$AV$468,MATCH(K$1,'Allokerad kvv'!$B$1:$AV$1,0),FALSE),VLOOKUP($B14,'Justerad allokering'!$B$1:$AG$461,MATCH(K$1,'Justerad allokering'!$B$1:$AF$1,0),FALSE))</f>
        <v>0</v>
      </c>
      <c r="L14">
        <f>IF(ISERROR(1/VLOOKUP($B14,'Justerad allokering'!$B$1:$AG$461,MATCH(L$1,'Justerad allokering'!$B$1:$AF$1,0),FALSE)),VLOOKUP($B14,'Allokerad kvv'!$B$2:$AV$468,MATCH(L$1,'Allokerad kvv'!$B$1:$AV$1,0),FALSE),VLOOKUP($B14,'Justerad allokering'!$B$1:$AG$461,MATCH(L$1,'Justerad allokering'!$B$1:$AF$1,0),FALSE))</f>
        <v>0</v>
      </c>
      <c r="M14">
        <f>IF(ISERROR(1/VLOOKUP($B14,'Justerad allokering'!$B$1:$AG$461,MATCH(M$1,'Justerad allokering'!$B$1:$AF$1,0),FALSE)),VLOOKUP($B14,'Allokerad kvv'!$B$2:$AV$468,MATCH(M$1,'Allokerad kvv'!$B$1:$AV$1,0),FALSE),VLOOKUP($B14,'Justerad allokering'!$B$1:$AG$461,MATCH(M$1,'Justerad allokering'!$B$1:$AF$1,0),FALSE))</f>
        <v>0</v>
      </c>
      <c r="N14">
        <f>IF(ISERROR(1/VLOOKUP($B14,'Justerad allokering'!$B$1:$AG$461,MATCH(N$1,'Justerad allokering'!$B$1:$AF$1,0),FALSE)),VLOOKUP($B14,'Allokerad kvv'!$B$2:$AV$468,MATCH(N$1,'Allokerad kvv'!$B$1:$AV$1,0),FALSE),VLOOKUP($B14,'Justerad allokering'!$B$1:$AG$461,MATCH(N$1,'Justerad allokering'!$B$1:$AF$1,0),FALSE))</f>
        <v>0</v>
      </c>
      <c r="O14">
        <f>IF(ISERROR(1/VLOOKUP($B14,'Justerad allokering'!$B$1:$AG$461,MATCH(O$1,'Justerad allokering'!$B$1:$AF$1,0),FALSE)),VLOOKUP($B14,'Allokerad kvv'!$B$2:$AV$468,MATCH(O$1,'Allokerad kvv'!$B$1:$AV$1,0),FALSE),VLOOKUP($B14,'Justerad allokering'!$B$1:$AG$461,MATCH(O$1,'Justerad allokering'!$B$1:$AF$1,0),FALSE))</f>
        <v>0</v>
      </c>
      <c r="P14">
        <f>IF(ISERROR(1/VLOOKUP($B14,'Justerad allokering'!$B$1:$AG$461,MATCH(P$1,'Justerad allokering'!$B$1:$AF$1,0),FALSE)),VLOOKUP($B14,'Allokerad kvv'!$B$2:$AV$468,MATCH(P$1,'Allokerad kvv'!$B$1:$AV$1,0),FALSE),VLOOKUP($B14,'Justerad allokering'!$B$1:$AG$461,MATCH(P$1,'Justerad allokering'!$B$1:$AF$1,0),FALSE))</f>
        <v>0</v>
      </c>
      <c r="Q14">
        <f>IF(ISERROR(1/VLOOKUP($B14,'Justerad allokering'!$B$1:$AG$461,MATCH(Q$1,'Justerad allokering'!$B$1:$AF$1,0),FALSE)),VLOOKUP($B14,'Allokerad kvv'!$B$2:$AV$468,MATCH(Q$1,'Allokerad kvv'!$B$1:$AV$1,0),FALSE),VLOOKUP($B14,'Justerad allokering'!$B$1:$AG$461,MATCH(Q$1,'Justerad allokering'!$B$1:$AF$1,0),FALSE))</f>
        <v>0</v>
      </c>
      <c r="R14">
        <f>IF(ISERROR(1/VLOOKUP($B14,'Justerad allokering'!$B$1:$AG$461,MATCH(R$1,'Justerad allokering'!$B$1:$AF$1,0),FALSE)),VLOOKUP($B14,'Allokerad kvv'!$B$2:$AV$468,MATCH(R$1,'Allokerad kvv'!$B$1:$AV$1,0),FALSE),VLOOKUP($B14,'Justerad allokering'!$B$1:$AG$461,MATCH(R$1,'Justerad allokering'!$B$1:$AF$1,0),FALSE))</f>
        <v>0</v>
      </c>
      <c r="S14">
        <f>IF(ISERROR(1/VLOOKUP($B14,'Justerad allokering'!$B$1:$AG$461,MATCH(S$1,'Justerad allokering'!$B$1:$AF$1,0),FALSE)),VLOOKUP($B14,'Allokerad kvv'!$B$2:$AV$468,MATCH(S$1,'Allokerad kvv'!$B$1:$AV$1,0),FALSE),VLOOKUP($B14,'Justerad allokering'!$B$1:$AG$461,MATCH(S$1,'Justerad allokering'!$B$1:$AF$1,0),FALSE))</f>
        <v>0</v>
      </c>
      <c r="T14">
        <f>IF(ISERROR(1/VLOOKUP($B14,'Justerad allokering'!$B$1:$AG$461,MATCH(T$1,'Justerad allokering'!$B$1:$AF$1,0),FALSE)),VLOOKUP($B14,'Allokerad kvv'!$B$2:$AV$468,MATCH(T$1,'Allokerad kvv'!$B$1:$AV$1,0),FALSE),VLOOKUP($B14,'Justerad allokering'!$B$1:$AG$461,MATCH(T$1,'Justerad allokering'!$B$1:$AF$1,0),FALSE))</f>
        <v>0</v>
      </c>
      <c r="U14">
        <f>IF(ISERROR(1/VLOOKUP($B14,'Justerad allokering'!$B$1:$AG$461,MATCH(U$1,'Justerad allokering'!$B$1:$AF$1,0),FALSE)),VLOOKUP($B14,'Allokerad kvv'!$B$2:$AV$468,MATCH(U$1,'Allokerad kvv'!$B$1:$AV$1,0),FALSE),VLOOKUP($B14,'Justerad allokering'!$B$1:$AG$461,MATCH(U$1,'Justerad allokering'!$B$1:$AF$1,0),FALSE))</f>
        <v>0</v>
      </c>
      <c r="V14">
        <f>IF(ISERROR(1/VLOOKUP($B14,'Justerad allokering'!$B$1:$AG$461,MATCH(V$1,'Justerad allokering'!$B$1:$AF$1,0),FALSE)),VLOOKUP($B14,'Allokerad kvv'!$B$2:$AV$468,MATCH(V$1,'Allokerad kvv'!$B$1:$AV$1,0),FALSE),VLOOKUP($B14,'Justerad allokering'!$B$1:$AG$461,MATCH(V$1,'Justerad allokering'!$B$1:$AF$1,0),FALSE))</f>
        <v>0</v>
      </c>
      <c r="W14">
        <f>IF(ISERROR(1/VLOOKUP($B14,'Justerad allokering'!$B$1:$AG$461,MATCH(W$1,'Justerad allokering'!$B$1:$AF$1,0),FALSE)),VLOOKUP($B14,'Allokerad kvv'!$B$2:$AV$468,MATCH(W$1,'Allokerad kvv'!$B$1:$AV$1,0),FALSE),VLOOKUP($B14,'Justerad allokering'!$B$1:$AG$461,MATCH(W$1,'Justerad allokering'!$B$1:$AF$1,0),FALSE))</f>
        <v>0</v>
      </c>
      <c r="X14">
        <f>IF(ISERROR(1/VLOOKUP($B14,'Justerad allokering'!$B$1:$AG$461,MATCH(X$1,'Justerad allokering'!$B$1:$AF$1,0),FALSE)),VLOOKUP($B14,'Allokerad kvv'!$B$2:$AV$468,MATCH(X$1,'Allokerad kvv'!$B$1:$AV$1,0),FALSE),VLOOKUP($B14,'Justerad allokering'!$B$1:$AG$461,MATCH(X$1,'Justerad allokering'!$B$1:$AF$1,0),FALSE))</f>
        <v>0</v>
      </c>
      <c r="Y14">
        <f>IF(ISERROR(1/VLOOKUP($B14,'Justerad allokering'!$B$1:$AG$461,MATCH(Y$1,'Justerad allokering'!$B$1:$AF$1,0),FALSE)),VLOOKUP($B14,'Allokerad kvv'!$B$2:$AV$468,MATCH(Y$1,'Allokerad kvv'!$B$1:$AV$1,0),FALSE),VLOOKUP($B14,'Justerad allokering'!$B$1:$AG$461,MATCH(Y$1,'Justerad allokering'!$B$1:$AF$1,0),FALSE))</f>
        <v>0</v>
      </c>
      <c r="Z14">
        <f>IF(ISERROR(1/VLOOKUP($B14,'Justerad allokering'!$B$1:$AG$461,MATCH(Z$1,'Justerad allokering'!$B$1:$AF$1,0),FALSE)),VLOOKUP($B14,'Allokerad kvv'!$B$2:$AV$468,MATCH(Z$1,'Allokerad kvv'!$B$1:$AV$1,0),FALSE),VLOOKUP($B14,'Justerad allokering'!$B$1:$AG$461,MATCH(Z$1,'Justerad allokering'!$B$1:$AF$1,0),FALSE))</f>
        <v>0</v>
      </c>
      <c r="AE14" s="89">
        <f t="shared" si="0"/>
        <v>0</v>
      </c>
      <c r="AG14">
        <f t="shared" si="1"/>
        <v>0</v>
      </c>
      <c r="AH14">
        <f t="shared" si="2"/>
        <v>0</v>
      </c>
      <c r="AI14" t="str">
        <f>IF(AH14=0,"",AH14/VLOOKUP(B14,Kraftvärmeprod!$B$1:$BC$480,MATCH("Summa tillförd energi exklusive rökgaskondensering",Kraftvärmeprod!$B$1:$BC$1,0),FALSE))</f>
        <v/>
      </c>
      <c r="AK14">
        <f t="shared" si="3"/>
        <v>0</v>
      </c>
    </row>
    <row r="15" spans="1:37" x14ac:dyDescent="0.25">
      <c r="A15" s="2" t="s">
        <v>33</v>
      </c>
      <c r="B15" s="2" t="s">
        <v>34</v>
      </c>
      <c r="C15">
        <f>IF(ISERROR(1/VLOOKUP($B15,'Justerad allokering'!$B$1:$AG$461,MATCH(C$1,'Justerad allokering'!$B$1:$AF$1,0),FALSE)),VLOOKUP($B15,'Allokerad kvv'!$B$2:$AV$468,MATCH(C$1,'Allokerad kvv'!$B$1:$AV$1,0),FALSE),VLOOKUP($B15,'Justerad allokering'!$B$1:$AG$461,MATCH(C$1,'Justerad allokering'!$B$1:$AF$1,0),FALSE))</f>
        <v>0</v>
      </c>
      <c r="D15">
        <f>IF(ISERROR(1/VLOOKUP($B15,'Justerad allokering'!$B$1:$AG$461,MATCH(D$1,'Justerad allokering'!$B$1:$AF$1,0),FALSE)),VLOOKUP($B15,'Allokerad kvv'!$B$2:$AV$468,MATCH(D$1,'Allokerad kvv'!$B$1:$AV$1,0),FALSE),VLOOKUP($B15,'Justerad allokering'!$B$1:$AG$461,MATCH(D$1,'Justerad allokering'!$B$1:$AF$1,0),FALSE))</f>
        <v>0</v>
      </c>
      <c r="E15">
        <f>IF(ISERROR(1/VLOOKUP($B15,'Justerad allokering'!$B$1:$AG$461,MATCH(E$1,'Justerad allokering'!$B$1:$AF$1,0),FALSE)),VLOOKUP($B15,'Allokerad kvv'!$B$2:$AV$468,MATCH(E$1,'Allokerad kvv'!$B$1:$AV$1,0),FALSE),VLOOKUP($B15,'Justerad allokering'!$B$1:$AG$461,MATCH(E$1,'Justerad allokering'!$B$1:$AF$1,0),FALSE))</f>
        <v>0</v>
      </c>
      <c r="F15">
        <f>IF(ISERROR(1/VLOOKUP($B15,'Justerad allokering'!$B$1:$AG$461,MATCH(F$1,'Justerad allokering'!$B$1:$AF$1,0),FALSE)),VLOOKUP($B15,'Allokerad kvv'!$B$2:$AV$468,MATCH(F$1,'Allokerad kvv'!$B$1:$AV$1,0),FALSE),VLOOKUP($B15,'Justerad allokering'!$B$1:$AG$461,MATCH(F$1,'Justerad allokering'!$B$1:$AF$1,0),FALSE))</f>
        <v>0</v>
      </c>
      <c r="G15">
        <f>IF(ISERROR(1/VLOOKUP($B15,'Justerad allokering'!$B$1:$AG$461,MATCH(G$1,'Justerad allokering'!$B$1:$AF$1,0),FALSE)),VLOOKUP($B15,'Allokerad kvv'!$B$2:$AV$468,MATCH(G$1,'Allokerad kvv'!$B$1:$AV$1,0),FALSE),VLOOKUP($B15,'Justerad allokering'!$B$1:$AG$461,MATCH(G$1,'Justerad allokering'!$B$1:$AF$1,0),FALSE))</f>
        <v>0</v>
      </c>
      <c r="H15">
        <f>IF(ISERROR(1/VLOOKUP($B15,'Justerad allokering'!$B$1:$AG$461,MATCH(H$1,'Justerad allokering'!$B$1:$AF$1,0),FALSE)),VLOOKUP($B15,'Allokerad kvv'!$B$2:$AV$468,MATCH(H$1,'Allokerad kvv'!$B$1:$AV$1,0),FALSE),VLOOKUP($B15,'Justerad allokering'!$B$1:$AG$461,MATCH(H$1,'Justerad allokering'!$B$1:$AF$1,0),FALSE))</f>
        <v>0</v>
      </c>
      <c r="I15">
        <f>IF(ISERROR(1/VLOOKUP($B15,'Justerad allokering'!$B$1:$AG$461,MATCH(I$1,'Justerad allokering'!$B$1:$AF$1,0),FALSE)),VLOOKUP($B15,'Allokerad kvv'!$B$2:$AV$468,MATCH(I$1,'Allokerad kvv'!$B$1:$AV$1,0),FALSE),VLOOKUP($B15,'Justerad allokering'!$B$1:$AG$461,MATCH(I$1,'Justerad allokering'!$B$1:$AF$1,0),FALSE))</f>
        <v>0</v>
      </c>
      <c r="J15">
        <f>IF(ISERROR(1/VLOOKUP($B15,'Justerad allokering'!$B$1:$AG$461,MATCH(J$1,'Justerad allokering'!$B$1:$AF$1,0),FALSE)),VLOOKUP($B15,'Allokerad kvv'!$B$2:$AV$468,MATCH(J$1,'Allokerad kvv'!$B$1:$AV$1,0),FALSE),VLOOKUP($B15,'Justerad allokering'!$B$1:$AG$461,MATCH(J$1,'Justerad allokering'!$B$1:$AF$1,0),FALSE))</f>
        <v>0</v>
      </c>
      <c r="K15">
        <f>IF(ISERROR(1/VLOOKUP($B15,'Justerad allokering'!$B$1:$AG$461,MATCH(K$1,'Justerad allokering'!$B$1:$AF$1,0),FALSE)),VLOOKUP($B15,'Allokerad kvv'!$B$2:$AV$468,MATCH(K$1,'Allokerad kvv'!$B$1:$AV$1,0),FALSE),VLOOKUP($B15,'Justerad allokering'!$B$1:$AG$461,MATCH(K$1,'Justerad allokering'!$B$1:$AF$1,0),FALSE))</f>
        <v>0</v>
      </c>
      <c r="L15">
        <f>IF(ISERROR(1/VLOOKUP($B15,'Justerad allokering'!$B$1:$AG$461,MATCH(L$1,'Justerad allokering'!$B$1:$AF$1,0),FALSE)),VLOOKUP($B15,'Allokerad kvv'!$B$2:$AV$468,MATCH(L$1,'Allokerad kvv'!$B$1:$AV$1,0),FALSE),VLOOKUP($B15,'Justerad allokering'!$B$1:$AG$461,MATCH(L$1,'Justerad allokering'!$B$1:$AF$1,0),FALSE))</f>
        <v>0</v>
      </c>
      <c r="M15">
        <f>IF(ISERROR(1/VLOOKUP($B15,'Justerad allokering'!$B$1:$AG$461,MATCH(M$1,'Justerad allokering'!$B$1:$AF$1,0),FALSE)),VLOOKUP($B15,'Allokerad kvv'!$B$2:$AV$468,MATCH(M$1,'Allokerad kvv'!$B$1:$AV$1,0),FALSE),VLOOKUP($B15,'Justerad allokering'!$B$1:$AG$461,MATCH(M$1,'Justerad allokering'!$B$1:$AF$1,0),FALSE))</f>
        <v>0</v>
      </c>
      <c r="N15">
        <f>IF(ISERROR(1/VLOOKUP($B15,'Justerad allokering'!$B$1:$AG$461,MATCH(N$1,'Justerad allokering'!$B$1:$AF$1,0),FALSE)),VLOOKUP($B15,'Allokerad kvv'!$B$2:$AV$468,MATCH(N$1,'Allokerad kvv'!$B$1:$AV$1,0),FALSE),VLOOKUP($B15,'Justerad allokering'!$B$1:$AG$461,MATCH(N$1,'Justerad allokering'!$B$1:$AF$1,0),FALSE))</f>
        <v>0</v>
      </c>
      <c r="O15">
        <f>IF(ISERROR(1/VLOOKUP($B15,'Justerad allokering'!$B$1:$AG$461,MATCH(O$1,'Justerad allokering'!$B$1:$AF$1,0),FALSE)),VLOOKUP($B15,'Allokerad kvv'!$B$2:$AV$468,MATCH(O$1,'Allokerad kvv'!$B$1:$AV$1,0),FALSE),VLOOKUP($B15,'Justerad allokering'!$B$1:$AG$461,MATCH(O$1,'Justerad allokering'!$B$1:$AF$1,0),FALSE))</f>
        <v>0</v>
      </c>
      <c r="P15">
        <f>IF(ISERROR(1/VLOOKUP($B15,'Justerad allokering'!$B$1:$AG$461,MATCH(P$1,'Justerad allokering'!$B$1:$AF$1,0),FALSE)),VLOOKUP($B15,'Allokerad kvv'!$B$2:$AV$468,MATCH(P$1,'Allokerad kvv'!$B$1:$AV$1,0),FALSE),VLOOKUP($B15,'Justerad allokering'!$B$1:$AG$461,MATCH(P$1,'Justerad allokering'!$B$1:$AF$1,0),FALSE))</f>
        <v>0</v>
      </c>
      <c r="Q15">
        <f>IF(ISERROR(1/VLOOKUP($B15,'Justerad allokering'!$B$1:$AG$461,MATCH(Q$1,'Justerad allokering'!$B$1:$AF$1,0),FALSE)),VLOOKUP($B15,'Allokerad kvv'!$B$2:$AV$468,MATCH(Q$1,'Allokerad kvv'!$B$1:$AV$1,0),FALSE),VLOOKUP($B15,'Justerad allokering'!$B$1:$AG$461,MATCH(Q$1,'Justerad allokering'!$B$1:$AF$1,0),FALSE))</f>
        <v>0</v>
      </c>
      <c r="R15">
        <f>IF(ISERROR(1/VLOOKUP($B15,'Justerad allokering'!$B$1:$AG$461,MATCH(R$1,'Justerad allokering'!$B$1:$AF$1,0),FALSE)),VLOOKUP($B15,'Allokerad kvv'!$B$2:$AV$468,MATCH(R$1,'Allokerad kvv'!$B$1:$AV$1,0),FALSE),VLOOKUP($B15,'Justerad allokering'!$B$1:$AG$461,MATCH(R$1,'Justerad allokering'!$B$1:$AF$1,0),FALSE))</f>
        <v>0</v>
      </c>
      <c r="S15">
        <f>IF(ISERROR(1/VLOOKUP($B15,'Justerad allokering'!$B$1:$AG$461,MATCH(S$1,'Justerad allokering'!$B$1:$AF$1,0),FALSE)),VLOOKUP($B15,'Allokerad kvv'!$B$2:$AV$468,MATCH(S$1,'Allokerad kvv'!$B$1:$AV$1,0),FALSE),VLOOKUP($B15,'Justerad allokering'!$B$1:$AG$461,MATCH(S$1,'Justerad allokering'!$B$1:$AF$1,0),FALSE))</f>
        <v>0</v>
      </c>
      <c r="T15">
        <f>IF(ISERROR(1/VLOOKUP($B15,'Justerad allokering'!$B$1:$AG$461,MATCH(T$1,'Justerad allokering'!$B$1:$AF$1,0),FALSE)),VLOOKUP($B15,'Allokerad kvv'!$B$2:$AV$468,MATCH(T$1,'Allokerad kvv'!$B$1:$AV$1,0),FALSE),VLOOKUP($B15,'Justerad allokering'!$B$1:$AG$461,MATCH(T$1,'Justerad allokering'!$B$1:$AF$1,0),FALSE))</f>
        <v>0</v>
      </c>
      <c r="U15">
        <f>IF(ISERROR(1/VLOOKUP($B15,'Justerad allokering'!$B$1:$AG$461,MATCH(U$1,'Justerad allokering'!$B$1:$AF$1,0),FALSE)),VLOOKUP($B15,'Allokerad kvv'!$B$2:$AV$468,MATCH(U$1,'Allokerad kvv'!$B$1:$AV$1,0),FALSE),VLOOKUP($B15,'Justerad allokering'!$B$1:$AG$461,MATCH(U$1,'Justerad allokering'!$B$1:$AF$1,0),FALSE))</f>
        <v>0</v>
      </c>
      <c r="V15">
        <f>IF(ISERROR(1/VLOOKUP($B15,'Justerad allokering'!$B$1:$AG$461,MATCH(V$1,'Justerad allokering'!$B$1:$AF$1,0),FALSE)),VLOOKUP($B15,'Allokerad kvv'!$B$2:$AV$468,MATCH(V$1,'Allokerad kvv'!$B$1:$AV$1,0),FALSE),VLOOKUP($B15,'Justerad allokering'!$B$1:$AG$461,MATCH(V$1,'Justerad allokering'!$B$1:$AF$1,0),FALSE))</f>
        <v>0</v>
      </c>
      <c r="W15">
        <f>IF(ISERROR(1/VLOOKUP($B15,'Justerad allokering'!$B$1:$AG$461,MATCH(W$1,'Justerad allokering'!$B$1:$AF$1,0),FALSE)),VLOOKUP($B15,'Allokerad kvv'!$B$2:$AV$468,MATCH(W$1,'Allokerad kvv'!$B$1:$AV$1,0),FALSE),VLOOKUP($B15,'Justerad allokering'!$B$1:$AG$461,MATCH(W$1,'Justerad allokering'!$B$1:$AF$1,0),FALSE))</f>
        <v>0</v>
      </c>
      <c r="X15">
        <f>IF(ISERROR(1/VLOOKUP($B15,'Justerad allokering'!$B$1:$AG$461,MATCH(X$1,'Justerad allokering'!$B$1:$AF$1,0),FALSE)),VLOOKUP($B15,'Allokerad kvv'!$B$2:$AV$468,MATCH(X$1,'Allokerad kvv'!$B$1:$AV$1,0),FALSE),VLOOKUP($B15,'Justerad allokering'!$B$1:$AG$461,MATCH(X$1,'Justerad allokering'!$B$1:$AF$1,0),FALSE))</f>
        <v>0</v>
      </c>
      <c r="Y15">
        <f>IF(ISERROR(1/VLOOKUP($B15,'Justerad allokering'!$B$1:$AG$461,MATCH(Y$1,'Justerad allokering'!$B$1:$AF$1,0),FALSE)),VLOOKUP($B15,'Allokerad kvv'!$B$2:$AV$468,MATCH(Y$1,'Allokerad kvv'!$B$1:$AV$1,0),FALSE),VLOOKUP($B15,'Justerad allokering'!$B$1:$AG$461,MATCH(Y$1,'Justerad allokering'!$B$1:$AF$1,0),FALSE))</f>
        <v>0</v>
      </c>
      <c r="Z15">
        <f>IF(ISERROR(1/VLOOKUP($B15,'Justerad allokering'!$B$1:$AG$461,MATCH(Z$1,'Justerad allokering'!$B$1:$AF$1,0),FALSE)),VLOOKUP($B15,'Allokerad kvv'!$B$2:$AV$468,MATCH(Z$1,'Allokerad kvv'!$B$1:$AV$1,0),FALSE),VLOOKUP($B15,'Justerad allokering'!$B$1:$AG$461,MATCH(Z$1,'Justerad allokering'!$B$1:$AF$1,0),FALSE))</f>
        <v>0</v>
      </c>
      <c r="AE15" s="89">
        <f t="shared" si="0"/>
        <v>0</v>
      </c>
      <c r="AG15">
        <f t="shared" si="1"/>
        <v>0</v>
      </c>
      <c r="AH15">
        <f t="shared" si="2"/>
        <v>0</v>
      </c>
      <c r="AI15" t="str">
        <f>IF(AH15=0,"",AH15/VLOOKUP(B15,Kraftvärmeprod!$B$1:$BC$480,MATCH("Summa tillförd energi exklusive rökgaskondensering",Kraftvärmeprod!$B$1:$BC$1,0),FALSE))</f>
        <v/>
      </c>
      <c r="AK15">
        <f t="shared" si="3"/>
        <v>0</v>
      </c>
    </row>
    <row r="16" spans="1:37" x14ac:dyDescent="0.25">
      <c r="A16" s="2" t="s">
        <v>33</v>
      </c>
      <c r="B16" s="2" t="s">
        <v>35</v>
      </c>
      <c r="C16">
        <f>IF(ISERROR(1/VLOOKUP($B16,'Justerad allokering'!$B$1:$AG$461,MATCH(C$1,'Justerad allokering'!$B$1:$AF$1,0),FALSE)),VLOOKUP($B16,'Allokerad kvv'!$B$2:$AV$468,MATCH(C$1,'Allokerad kvv'!$B$1:$AV$1,0),FALSE),VLOOKUP($B16,'Justerad allokering'!$B$1:$AG$461,MATCH(C$1,'Justerad allokering'!$B$1:$AF$1,0),FALSE))</f>
        <v>0</v>
      </c>
      <c r="D16">
        <f>IF(ISERROR(1/VLOOKUP($B16,'Justerad allokering'!$B$1:$AG$461,MATCH(D$1,'Justerad allokering'!$B$1:$AF$1,0),FALSE)),VLOOKUP($B16,'Allokerad kvv'!$B$2:$AV$468,MATCH(D$1,'Allokerad kvv'!$B$1:$AV$1,0),FALSE),VLOOKUP($B16,'Justerad allokering'!$B$1:$AG$461,MATCH(D$1,'Justerad allokering'!$B$1:$AF$1,0),FALSE))</f>
        <v>0</v>
      </c>
      <c r="E16">
        <f>IF(ISERROR(1/VLOOKUP($B16,'Justerad allokering'!$B$1:$AG$461,MATCH(E$1,'Justerad allokering'!$B$1:$AF$1,0),FALSE)),VLOOKUP($B16,'Allokerad kvv'!$B$2:$AV$468,MATCH(E$1,'Allokerad kvv'!$B$1:$AV$1,0),FALSE),VLOOKUP($B16,'Justerad allokering'!$B$1:$AG$461,MATCH(E$1,'Justerad allokering'!$B$1:$AF$1,0),FALSE))</f>
        <v>0</v>
      </c>
      <c r="F16">
        <f>IF(ISERROR(1/VLOOKUP($B16,'Justerad allokering'!$B$1:$AG$461,MATCH(F$1,'Justerad allokering'!$B$1:$AF$1,0),FALSE)),VLOOKUP($B16,'Allokerad kvv'!$B$2:$AV$468,MATCH(F$1,'Allokerad kvv'!$B$1:$AV$1,0),FALSE),VLOOKUP($B16,'Justerad allokering'!$B$1:$AG$461,MATCH(F$1,'Justerad allokering'!$B$1:$AF$1,0),FALSE))</f>
        <v>0</v>
      </c>
      <c r="G16">
        <f>IF(ISERROR(1/VLOOKUP($B16,'Justerad allokering'!$B$1:$AG$461,MATCH(G$1,'Justerad allokering'!$B$1:$AF$1,0),FALSE)),VLOOKUP($B16,'Allokerad kvv'!$B$2:$AV$468,MATCH(G$1,'Allokerad kvv'!$B$1:$AV$1,0),FALSE),VLOOKUP($B16,'Justerad allokering'!$B$1:$AG$461,MATCH(G$1,'Justerad allokering'!$B$1:$AF$1,0),FALSE))</f>
        <v>0</v>
      </c>
      <c r="H16">
        <f>IF(ISERROR(1/VLOOKUP($B16,'Justerad allokering'!$B$1:$AG$461,MATCH(H$1,'Justerad allokering'!$B$1:$AF$1,0),FALSE)),VLOOKUP($B16,'Allokerad kvv'!$B$2:$AV$468,MATCH(H$1,'Allokerad kvv'!$B$1:$AV$1,0),FALSE),VLOOKUP($B16,'Justerad allokering'!$B$1:$AG$461,MATCH(H$1,'Justerad allokering'!$B$1:$AF$1,0),FALSE))</f>
        <v>0</v>
      </c>
      <c r="I16">
        <f>IF(ISERROR(1/VLOOKUP($B16,'Justerad allokering'!$B$1:$AG$461,MATCH(I$1,'Justerad allokering'!$B$1:$AF$1,0),FALSE)),VLOOKUP($B16,'Allokerad kvv'!$B$2:$AV$468,MATCH(I$1,'Allokerad kvv'!$B$1:$AV$1,0),FALSE),VLOOKUP($B16,'Justerad allokering'!$B$1:$AG$461,MATCH(I$1,'Justerad allokering'!$B$1:$AF$1,0),FALSE))</f>
        <v>0</v>
      </c>
      <c r="J16">
        <f>IF(ISERROR(1/VLOOKUP($B16,'Justerad allokering'!$B$1:$AG$461,MATCH(J$1,'Justerad allokering'!$B$1:$AF$1,0),FALSE)),VLOOKUP($B16,'Allokerad kvv'!$B$2:$AV$468,MATCH(J$1,'Allokerad kvv'!$B$1:$AV$1,0),FALSE),VLOOKUP($B16,'Justerad allokering'!$B$1:$AG$461,MATCH(J$1,'Justerad allokering'!$B$1:$AF$1,0),FALSE))</f>
        <v>0</v>
      </c>
      <c r="K16">
        <f>IF(ISERROR(1/VLOOKUP($B16,'Justerad allokering'!$B$1:$AG$461,MATCH(K$1,'Justerad allokering'!$B$1:$AF$1,0),FALSE)),VLOOKUP($B16,'Allokerad kvv'!$B$2:$AV$468,MATCH(K$1,'Allokerad kvv'!$B$1:$AV$1,0),FALSE),VLOOKUP($B16,'Justerad allokering'!$B$1:$AG$461,MATCH(K$1,'Justerad allokering'!$B$1:$AF$1,0),FALSE))</f>
        <v>0</v>
      </c>
      <c r="L16">
        <f>IF(ISERROR(1/VLOOKUP($B16,'Justerad allokering'!$B$1:$AG$461,MATCH(L$1,'Justerad allokering'!$B$1:$AF$1,0),FALSE)),VLOOKUP($B16,'Allokerad kvv'!$B$2:$AV$468,MATCH(L$1,'Allokerad kvv'!$B$1:$AV$1,0),FALSE),VLOOKUP($B16,'Justerad allokering'!$B$1:$AG$461,MATCH(L$1,'Justerad allokering'!$B$1:$AF$1,0),FALSE))</f>
        <v>0</v>
      </c>
      <c r="M16">
        <f>IF(ISERROR(1/VLOOKUP($B16,'Justerad allokering'!$B$1:$AG$461,MATCH(M$1,'Justerad allokering'!$B$1:$AF$1,0),FALSE)),VLOOKUP($B16,'Allokerad kvv'!$B$2:$AV$468,MATCH(M$1,'Allokerad kvv'!$B$1:$AV$1,0),FALSE),VLOOKUP($B16,'Justerad allokering'!$B$1:$AG$461,MATCH(M$1,'Justerad allokering'!$B$1:$AF$1,0),FALSE))</f>
        <v>0</v>
      </c>
      <c r="N16">
        <f>IF(ISERROR(1/VLOOKUP($B16,'Justerad allokering'!$B$1:$AG$461,MATCH(N$1,'Justerad allokering'!$B$1:$AF$1,0),FALSE)),VLOOKUP($B16,'Allokerad kvv'!$B$2:$AV$468,MATCH(N$1,'Allokerad kvv'!$B$1:$AV$1,0),FALSE),VLOOKUP($B16,'Justerad allokering'!$B$1:$AG$461,MATCH(N$1,'Justerad allokering'!$B$1:$AF$1,0),FALSE))</f>
        <v>0</v>
      </c>
      <c r="O16">
        <f>IF(ISERROR(1/VLOOKUP($B16,'Justerad allokering'!$B$1:$AG$461,MATCH(O$1,'Justerad allokering'!$B$1:$AF$1,0),FALSE)),VLOOKUP($B16,'Allokerad kvv'!$B$2:$AV$468,MATCH(O$1,'Allokerad kvv'!$B$1:$AV$1,0),FALSE),VLOOKUP($B16,'Justerad allokering'!$B$1:$AG$461,MATCH(O$1,'Justerad allokering'!$B$1:$AF$1,0),FALSE))</f>
        <v>0</v>
      </c>
      <c r="P16">
        <f>IF(ISERROR(1/VLOOKUP($B16,'Justerad allokering'!$B$1:$AG$461,MATCH(P$1,'Justerad allokering'!$B$1:$AF$1,0),FALSE)),VLOOKUP($B16,'Allokerad kvv'!$B$2:$AV$468,MATCH(P$1,'Allokerad kvv'!$B$1:$AV$1,0),FALSE),VLOOKUP($B16,'Justerad allokering'!$B$1:$AG$461,MATCH(P$1,'Justerad allokering'!$B$1:$AF$1,0),FALSE))</f>
        <v>0</v>
      </c>
      <c r="Q16">
        <f>IF(ISERROR(1/VLOOKUP($B16,'Justerad allokering'!$B$1:$AG$461,MATCH(Q$1,'Justerad allokering'!$B$1:$AF$1,0),FALSE)),VLOOKUP($B16,'Allokerad kvv'!$B$2:$AV$468,MATCH(Q$1,'Allokerad kvv'!$B$1:$AV$1,0),FALSE),VLOOKUP($B16,'Justerad allokering'!$B$1:$AG$461,MATCH(Q$1,'Justerad allokering'!$B$1:$AF$1,0),FALSE))</f>
        <v>0</v>
      </c>
      <c r="R16">
        <f>IF(ISERROR(1/VLOOKUP($B16,'Justerad allokering'!$B$1:$AG$461,MATCH(R$1,'Justerad allokering'!$B$1:$AF$1,0),FALSE)),VLOOKUP($B16,'Allokerad kvv'!$B$2:$AV$468,MATCH(R$1,'Allokerad kvv'!$B$1:$AV$1,0),FALSE),VLOOKUP($B16,'Justerad allokering'!$B$1:$AG$461,MATCH(R$1,'Justerad allokering'!$B$1:$AF$1,0),FALSE))</f>
        <v>0</v>
      </c>
      <c r="S16">
        <f>IF(ISERROR(1/VLOOKUP($B16,'Justerad allokering'!$B$1:$AG$461,MATCH(S$1,'Justerad allokering'!$B$1:$AF$1,0),FALSE)),VLOOKUP($B16,'Allokerad kvv'!$B$2:$AV$468,MATCH(S$1,'Allokerad kvv'!$B$1:$AV$1,0),FALSE),VLOOKUP($B16,'Justerad allokering'!$B$1:$AG$461,MATCH(S$1,'Justerad allokering'!$B$1:$AF$1,0),FALSE))</f>
        <v>0</v>
      </c>
      <c r="T16">
        <f>IF(ISERROR(1/VLOOKUP($B16,'Justerad allokering'!$B$1:$AG$461,MATCH(T$1,'Justerad allokering'!$B$1:$AF$1,0),FALSE)),VLOOKUP($B16,'Allokerad kvv'!$B$2:$AV$468,MATCH(T$1,'Allokerad kvv'!$B$1:$AV$1,0),FALSE),VLOOKUP($B16,'Justerad allokering'!$B$1:$AG$461,MATCH(T$1,'Justerad allokering'!$B$1:$AF$1,0),FALSE))</f>
        <v>0</v>
      </c>
      <c r="U16">
        <f>IF(ISERROR(1/VLOOKUP($B16,'Justerad allokering'!$B$1:$AG$461,MATCH(U$1,'Justerad allokering'!$B$1:$AF$1,0),FALSE)),VLOOKUP($B16,'Allokerad kvv'!$B$2:$AV$468,MATCH(U$1,'Allokerad kvv'!$B$1:$AV$1,0),FALSE),VLOOKUP($B16,'Justerad allokering'!$B$1:$AG$461,MATCH(U$1,'Justerad allokering'!$B$1:$AF$1,0),FALSE))</f>
        <v>0</v>
      </c>
      <c r="V16">
        <f>IF(ISERROR(1/VLOOKUP($B16,'Justerad allokering'!$B$1:$AG$461,MATCH(V$1,'Justerad allokering'!$B$1:$AF$1,0),FALSE)),VLOOKUP($B16,'Allokerad kvv'!$B$2:$AV$468,MATCH(V$1,'Allokerad kvv'!$B$1:$AV$1,0),FALSE),VLOOKUP($B16,'Justerad allokering'!$B$1:$AG$461,MATCH(V$1,'Justerad allokering'!$B$1:$AF$1,0),FALSE))</f>
        <v>0</v>
      </c>
      <c r="W16">
        <f>IF(ISERROR(1/VLOOKUP($B16,'Justerad allokering'!$B$1:$AG$461,MATCH(W$1,'Justerad allokering'!$B$1:$AF$1,0),FALSE)),VLOOKUP($B16,'Allokerad kvv'!$B$2:$AV$468,MATCH(W$1,'Allokerad kvv'!$B$1:$AV$1,0),FALSE),VLOOKUP($B16,'Justerad allokering'!$B$1:$AG$461,MATCH(W$1,'Justerad allokering'!$B$1:$AF$1,0),FALSE))</f>
        <v>0</v>
      </c>
      <c r="X16">
        <f>IF(ISERROR(1/VLOOKUP($B16,'Justerad allokering'!$B$1:$AG$461,MATCH(X$1,'Justerad allokering'!$B$1:$AF$1,0),FALSE)),VLOOKUP($B16,'Allokerad kvv'!$B$2:$AV$468,MATCH(X$1,'Allokerad kvv'!$B$1:$AV$1,0),FALSE),VLOOKUP($B16,'Justerad allokering'!$B$1:$AG$461,MATCH(X$1,'Justerad allokering'!$B$1:$AF$1,0),FALSE))</f>
        <v>0</v>
      </c>
      <c r="Y16">
        <f>IF(ISERROR(1/VLOOKUP($B16,'Justerad allokering'!$B$1:$AG$461,MATCH(Y$1,'Justerad allokering'!$B$1:$AF$1,0),FALSE)),VLOOKUP($B16,'Allokerad kvv'!$B$2:$AV$468,MATCH(Y$1,'Allokerad kvv'!$B$1:$AV$1,0),FALSE),VLOOKUP($B16,'Justerad allokering'!$B$1:$AG$461,MATCH(Y$1,'Justerad allokering'!$B$1:$AF$1,0),FALSE))</f>
        <v>0</v>
      </c>
      <c r="Z16">
        <f>IF(ISERROR(1/VLOOKUP($B16,'Justerad allokering'!$B$1:$AG$461,MATCH(Z$1,'Justerad allokering'!$B$1:$AF$1,0),FALSE)),VLOOKUP($B16,'Allokerad kvv'!$B$2:$AV$468,MATCH(Z$1,'Allokerad kvv'!$B$1:$AV$1,0),FALSE),VLOOKUP($B16,'Justerad allokering'!$B$1:$AG$461,MATCH(Z$1,'Justerad allokering'!$B$1:$AF$1,0),FALSE))</f>
        <v>0</v>
      </c>
      <c r="AE16" s="89">
        <f t="shared" si="0"/>
        <v>0</v>
      </c>
      <c r="AG16">
        <f t="shared" si="1"/>
        <v>0</v>
      </c>
      <c r="AH16">
        <f t="shared" si="2"/>
        <v>0</v>
      </c>
      <c r="AI16" t="str">
        <f>IF(AH16=0,"",AH16/VLOOKUP(B16,Kraftvärmeprod!$B$1:$BC$480,MATCH("Summa tillförd energi exklusive rökgaskondensering",Kraftvärmeprod!$B$1:$BC$1,0),FALSE))</f>
        <v/>
      </c>
      <c r="AK16">
        <f t="shared" si="3"/>
        <v>0</v>
      </c>
    </row>
    <row r="17" spans="1:37" x14ac:dyDescent="0.25">
      <c r="A17" s="2" t="s">
        <v>33</v>
      </c>
      <c r="B17" s="2" t="s">
        <v>36</v>
      </c>
      <c r="C17">
        <f>IF(ISERROR(1/VLOOKUP($B17,'Justerad allokering'!$B$1:$AG$461,MATCH(C$1,'Justerad allokering'!$B$1:$AF$1,0),FALSE)),VLOOKUP($B17,'Allokerad kvv'!$B$2:$AV$468,MATCH(C$1,'Allokerad kvv'!$B$1:$AV$1,0),FALSE),VLOOKUP($B17,'Justerad allokering'!$B$1:$AG$461,MATCH(C$1,'Justerad allokering'!$B$1:$AF$1,0),FALSE))</f>
        <v>0</v>
      </c>
      <c r="D17">
        <f>IF(ISERROR(1/VLOOKUP($B17,'Justerad allokering'!$B$1:$AG$461,MATCH(D$1,'Justerad allokering'!$B$1:$AF$1,0),FALSE)),VLOOKUP($B17,'Allokerad kvv'!$B$2:$AV$468,MATCH(D$1,'Allokerad kvv'!$B$1:$AV$1,0),FALSE),VLOOKUP($B17,'Justerad allokering'!$B$1:$AG$461,MATCH(D$1,'Justerad allokering'!$B$1:$AF$1,0),FALSE))</f>
        <v>0</v>
      </c>
      <c r="E17">
        <f>IF(ISERROR(1/VLOOKUP($B17,'Justerad allokering'!$B$1:$AG$461,MATCH(E$1,'Justerad allokering'!$B$1:$AF$1,0),FALSE)),VLOOKUP($B17,'Allokerad kvv'!$B$2:$AV$468,MATCH(E$1,'Allokerad kvv'!$B$1:$AV$1,0),FALSE),VLOOKUP($B17,'Justerad allokering'!$B$1:$AG$461,MATCH(E$1,'Justerad allokering'!$B$1:$AF$1,0),FALSE))</f>
        <v>0</v>
      </c>
      <c r="F17">
        <f>IF(ISERROR(1/VLOOKUP($B17,'Justerad allokering'!$B$1:$AG$461,MATCH(F$1,'Justerad allokering'!$B$1:$AF$1,0),FALSE)),VLOOKUP($B17,'Allokerad kvv'!$B$2:$AV$468,MATCH(F$1,'Allokerad kvv'!$B$1:$AV$1,0),FALSE),VLOOKUP($B17,'Justerad allokering'!$B$1:$AG$461,MATCH(F$1,'Justerad allokering'!$B$1:$AF$1,0),FALSE))</f>
        <v>0</v>
      </c>
      <c r="G17">
        <f>IF(ISERROR(1/VLOOKUP($B17,'Justerad allokering'!$B$1:$AG$461,MATCH(G$1,'Justerad allokering'!$B$1:$AF$1,0),FALSE)),VLOOKUP($B17,'Allokerad kvv'!$B$2:$AV$468,MATCH(G$1,'Allokerad kvv'!$B$1:$AV$1,0),FALSE),VLOOKUP($B17,'Justerad allokering'!$B$1:$AG$461,MATCH(G$1,'Justerad allokering'!$B$1:$AF$1,0),FALSE))</f>
        <v>0</v>
      </c>
      <c r="H17">
        <f>IF(ISERROR(1/VLOOKUP($B17,'Justerad allokering'!$B$1:$AG$461,MATCH(H$1,'Justerad allokering'!$B$1:$AF$1,0),FALSE)),VLOOKUP($B17,'Allokerad kvv'!$B$2:$AV$468,MATCH(H$1,'Allokerad kvv'!$B$1:$AV$1,0),FALSE),VLOOKUP($B17,'Justerad allokering'!$B$1:$AG$461,MATCH(H$1,'Justerad allokering'!$B$1:$AF$1,0),FALSE))</f>
        <v>0</v>
      </c>
      <c r="I17">
        <f>IF(ISERROR(1/VLOOKUP($B17,'Justerad allokering'!$B$1:$AG$461,MATCH(I$1,'Justerad allokering'!$B$1:$AF$1,0),FALSE)),VLOOKUP($B17,'Allokerad kvv'!$B$2:$AV$468,MATCH(I$1,'Allokerad kvv'!$B$1:$AV$1,0),FALSE),VLOOKUP($B17,'Justerad allokering'!$B$1:$AG$461,MATCH(I$1,'Justerad allokering'!$B$1:$AF$1,0),FALSE))</f>
        <v>0</v>
      </c>
      <c r="J17">
        <f>IF(ISERROR(1/VLOOKUP($B17,'Justerad allokering'!$B$1:$AG$461,MATCH(J$1,'Justerad allokering'!$B$1:$AF$1,0),FALSE)),VLOOKUP($B17,'Allokerad kvv'!$B$2:$AV$468,MATCH(J$1,'Allokerad kvv'!$B$1:$AV$1,0),FALSE),VLOOKUP($B17,'Justerad allokering'!$B$1:$AG$461,MATCH(J$1,'Justerad allokering'!$B$1:$AF$1,0),FALSE))</f>
        <v>0</v>
      </c>
      <c r="K17">
        <f>IF(ISERROR(1/VLOOKUP($B17,'Justerad allokering'!$B$1:$AG$461,MATCH(K$1,'Justerad allokering'!$B$1:$AF$1,0),FALSE)),VLOOKUP($B17,'Allokerad kvv'!$B$2:$AV$468,MATCH(K$1,'Allokerad kvv'!$B$1:$AV$1,0),FALSE),VLOOKUP($B17,'Justerad allokering'!$B$1:$AG$461,MATCH(K$1,'Justerad allokering'!$B$1:$AF$1,0),FALSE))</f>
        <v>0</v>
      </c>
      <c r="L17">
        <f>IF(ISERROR(1/VLOOKUP($B17,'Justerad allokering'!$B$1:$AG$461,MATCH(L$1,'Justerad allokering'!$B$1:$AF$1,0),FALSE)),VLOOKUP($B17,'Allokerad kvv'!$B$2:$AV$468,MATCH(L$1,'Allokerad kvv'!$B$1:$AV$1,0),FALSE),VLOOKUP($B17,'Justerad allokering'!$B$1:$AG$461,MATCH(L$1,'Justerad allokering'!$B$1:$AF$1,0),FALSE))</f>
        <v>0</v>
      </c>
      <c r="M17">
        <f>IF(ISERROR(1/VLOOKUP($B17,'Justerad allokering'!$B$1:$AG$461,MATCH(M$1,'Justerad allokering'!$B$1:$AF$1,0),FALSE)),VLOOKUP($B17,'Allokerad kvv'!$B$2:$AV$468,MATCH(M$1,'Allokerad kvv'!$B$1:$AV$1,0),FALSE),VLOOKUP($B17,'Justerad allokering'!$B$1:$AG$461,MATCH(M$1,'Justerad allokering'!$B$1:$AF$1,0),FALSE))</f>
        <v>0</v>
      </c>
      <c r="N17">
        <f>IF(ISERROR(1/VLOOKUP($B17,'Justerad allokering'!$B$1:$AG$461,MATCH(N$1,'Justerad allokering'!$B$1:$AF$1,0),FALSE)),VLOOKUP($B17,'Allokerad kvv'!$B$2:$AV$468,MATCH(N$1,'Allokerad kvv'!$B$1:$AV$1,0),FALSE),VLOOKUP($B17,'Justerad allokering'!$B$1:$AG$461,MATCH(N$1,'Justerad allokering'!$B$1:$AF$1,0),FALSE))</f>
        <v>0</v>
      </c>
      <c r="O17">
        <f>IF(ISERROR(1/VLOOKUP($B17,'Justerad allokering'!$B$1:$AG$461,MATCH(O$1,'Justerad allokering'!$B$1:$AF$1,0),FALSE)),VLOOKUP($B17,'Allokerad kvv'!$B$2:$AV$468,MATCH(O$1,'Allokerad kvv'!$B$1:$AV$1,0),FALSE),VLOOKUP($B17,'Justerad allokering'!$B$1:$AG$461,MATCH(O$1,'Justerad allokering'!$B$1:$AF$1,0),FALSE))</f>
        <v>0</v>
      </c>
      <c r="P17">
        <f>IF(ISERROR(1/VLOOKUP($B17,'Justerad allokering'!$B$1:$AG$461,MATCH(P$1,'Justerad allokering'!$B$1:$AF$1,0),FALSE)),VLOOKUP($B17,'Allokerad kvv'!$B$2:$AV$468,MATCH(P$1,'Allokerad kvv'!$B$1:$AV$1,0),FALSE),VLOOKUP($B17,'Justerad allokering'!$B$1:$AG$461,MATCH(P$1,'Justerad allokering'!$B$1:$AF$1,0),FALSE))</f>
        <v>0</v>
      </c>
      <c r="Q17">
        <f>IF(ISERROR(1/VLOOKUP($B17,'Justerad allokering'!$B$1:$AG$461,MATCH(Q$1,'Justerad allokering'!$B$1:$AF$1,0),FALSE)),VLOOKUP($B17,'Allokerad kvv'!$B$2:$AV$468,MATCH(Q$1,'Allokerad kvv'!$B$1:$AV$1,0),FALSE),VLOOKUP($B17,'Justerad allokering'!$B$1:$AG$461,MATCH(Q$1,'Justerad allokering'!$B$1:$AF$1,0),FALSE))</f>
        <v>0</v>
      </c>
      <c r="R17">
        <f>IF(ISERROR(1/VLOOKUP($B17,'Justerad allokering'!$B$1:$AG$461,MATCH(R$1,'Justerad allokering'!$B$1:$AF$1,0),FALSE)),VLOOKUP($B17,'Allokerad kvv'!$B$2:$AV$468,MATCH(R$1,'Allokerad kvv'!$B$1:$AV$1,0),FALSE),VLOOKUP($B17,'Justerad allokering'!$B$1:$AG$461,MATCH(R$1,'Justerad allokering'!$B$1:$AF$1,0),FALSE))</f>
        <v>0</v>
      </c>
      <c r="S17">
        <f>IF(ISERROR(1/VLOOKUP($B17,'Justerad allokering'!$B$1:$AG$461,MATCH(S$1,'Justerad allokering'!$B$1:$AF$1,0),FALSE)),VLOOKUP($B17,'Allokerad kvv'!$B$2:$AV$468,MATCH(S$1,'Allokerad kvv'!$B$1:$AV$1,0),FALSE),VLOOKUP($B17,'Justerad allokering'!$B$1:$AG$461,MATCH(S$1,'Justerad allokering'!$B$1:$AF$1,0),FALSE))</f>
        <v>0</v>
      </c>
      <c r="T17">
        <f>IF(ISERROR(1/VLOOKUP($B17,'Justerad allokering'!$B$1:$AG$461,MATCH(T$1,'Justerad allokering'!$B$1:$AF$1,0),FALSE)),VLOOKUP($B17,'Allokerad kvv'!$B$2:$AV$468,MATCH(T$1,'Allokerad kvv'!$B$1:$AV$1,0),FALSE),VLOOKUP($B17,'Justerad allokering'!$B$1:$AG$461,MATCH(T$1,'Justerad allokering'!$B$1:$AF$1,0),FALSE))</f>
        <v>0</v>
      </c>
      <c r="U17">
        <f>IF(ISERROR(1/VLOOKUP($B17,'Justerad allokering'!$B$1:$AG$461,MATCH(U$1,'Justerad allokering'!$B$1:$AF$1,0),FALSE)),VLOOKUP($B17,'Allokerad kvv'!$B$2:$AV$468,MATCH(U$1,'Allokerad kvv'!$B$1:$AV$1,0),FALSE),VLOOKUP($B17,'Justerad allokering'!$B$1:$AG$461,MATCH(U$1,'Justerad allokering'!$B$1:$AF$1,0),FALSE))</f>
        <v>0</v>
      </c>
      <c r="V17">
        <f>IF(ISERROR(1/VLOOKUP($B17,'Justerad allokering'!$B$1:$AG$461,MATCH(V$1,'Justerad allokering'!$B$1:$AF$1,0),FALSE)),VLOOKUP($B17,'Allokerad kvv'!$B$2:$AV$468,MATCH(V$1,'Allokerad kvv'!$B$1:$AV$1,0),FALSE),VLOOKUP($B17,'Justerad allokering'!$B$1:$AG$461,MATCH(V$1,'Justerad allokering'!$B$1:$AF$1,0),FALSE))</f>
        <v>0</v>
      </c>
      <c r="W17">
        <f>IF(ISERROR(1/VLOOKUP($B17,'Justerad allokering'!$B$1:$AG$461,MATCH(W$1,'Justerad allokering'!$B$1:$AF$1,0),FALSE)),VLOOKUP($B17,'Allokerad kvv'!$B$2:$AV$468,MATCH(W$1,'Allokerad kvv'!$B$1:$AV$1,0),FALSE),VLOOKUP($B17,'Justerad allokering'!$B$1:$AG$461,MATCH(W$1,'Justerad allokering'!$B$1:$AF$1,0),FALSE))</f>
        <v>0</v>
      </c>
      <c r="X17">
        <f>IF(ISERROR(1/VLOOKUP($B17,'Justerad allokering'!$B$1:$AG$461,MATCH(X$1,'Justerad allokering'!$B$1:$AF$1,0),FALSE)),VLOOKUP($B17,'Allokerad kvv'!$B$2:$AV$468,MATCH(X$1,'Allokerad kvv'!$B$1:$AV$1,0),FALSE),VLOOKUP($B17,'Justerad allokering'!$B$1:$AG$461,MATCH(X$1,'Justerad allokering'!$B$1:$AF$1,0),FALSE))</f>
        <v>0</v>
      </c>
      <c r="Y17">
        <f>IF(ISERROR(1/VLOOKUP($B17,'Justerad allokering'!$B$1:$AG$461,MATCH(Y$1,'Justerad allokering'!$B$1:$AF$1,0),FALSE)),VLOOKUP($B17,'Allokerad kvv'!$B$2:$AV$468,MATCH(Y$1,'Allokerad kvv'!$B$1:$AV$1,0),FALSE),VLOOKUP($B17,'Justerad allokering'!$B$1:$AG$461,MATCH(Y$1,'Justerad allokering'!$B$1:$AF$1,0),FALSE))</f>
        <v>0</v>
      </c>
      <c r="Z17">
        <f>IF(ISERROR(1/VLOOKUP($B17,'Justerad allokering'!$B$1:$AG$461,MATCH(Z$1,'Justerad allokering'!$B$1:$AF$1,0),FALSE)),VLOOKUP($B17,'Allokerad kvv'!$B$2:$AV$468,MATCH(Z$1,'Allokerad kvv'!$B$1:$AV$1,0),FALSE),VLOOKUP($B17,'Justerad allokering'!$B$1:$AG$461,MATCH(Z$1,'Justerad allokering'!$B$1:$AF$1,0),FALSE))</f>
        <v>0</v>
      </c>
      <c r="AE17" s="89">
        <f t="shared" si="0"/>
        <v>0</v>
      </c>
      <c r="AG17">
        <f t="shared" si="1"/>
        <v>0</v>
      </c>
      <c r="AH17">
        <f t="shared" si="2"/>
        <v>0</v>
      </c>
      <c r="AI17" t="str">
        <f>IF(AH17=0,"",AH17/VLOOKUP(B17,Kraftvärmeprod!$B$1:$BC$480,MATCH("Summa tillförd energi exklusive rökgaskondensering",Kraftvärmeprod!$B$1:$BC$1,0),FALSE))</f>
        <v/>
      </c>
      <c r="AK17">
        <f t="shared" si="3"/>
        <v>0</v>
      </c>
    </row>
    <row r="18" spans="1:37" x14ac:dyDescent="0.25">
      <c r="A18" s="2" t="s">
        <v>33</v>
      </c>
      <c r="B18" s="2" t="s">
        <v>37</v>
      </c>
      <c r="C18">
        <f>IF(ISERROR(1/VLOOKUP($B18,'Justerad allokering'!$B$1:$AG$461,MATCH(C$1,'Justerad allokering'!$B$1:$AF$1,0),FALSE)),VLOOKUP($B18,'Allokerad kvv'!$B$2:$AV$468,MATCH(C$1,'Allokerad kvv'!$B$1:$AV$1,0),FALSE),VLOOKUP($B18,'Justerad allokering'!$B$1:$AG$461,MATCH(C$1,'Justerad allokering'!$B$1:$AF$1,0),FALSE))</f>
        <v>0</v>
      </c>
      <c r="D18">
        <f>IF(ISERROR(1/VLOOKUP($B18,'Justerad allokering'!$B$1:$AG$461,MATCH(D$1,'Justerad allokering'!$B$1:$AF$1,0),FALSE)),VLOOKUP($B18,'Allokerad kvv'!$B$2:$AV$468,MATCH(D$1,'Allokerad kvv'!$B$1:$AV$1,0),FALSE),VLOOKUP($B18,'Justerad allokering'!$B$1:$AG$461,MATCH(D$1,'Justerad allokering'!$B$1:$AF$1,0),FALSE))</f>
        <v>0</v>
      </c>
      <c r="E18">
        <f>IF(ISERROR(1/VLOOKUP($B18,'Justerad allokering'!$B$1:$AG$461,MATCH(E$1,'Justerad allokering'!$B$1:$AF$1,0),FALSE)),VLOOKUP($B18,'Allokerad kvv'!$B$2:$AV$468,MATCH(E$1,'Allokerad kvv'!$B$1:$AV$1,0),FALSE),VLOOKUP($B18,'Justerad allokering'!$B$1:$AG$461,MATCH(E$1,'Justerad allokering'!$B$1:$AF$1,0),FALSE))</f>
        <v>0</v>
      </c>
      <c r="F18">
        <f>IF(ISERROR(1/VLOOKUP($B18,'Justerad allokering'!$B$1:$AG$461,MATCH(F$1,'Justerad allokering'!$B$1:$AF$1,0),FALSE)),VLOOKUP($B18,'Allokerad kvv'!$B$2:$AV$468,MATCH(F$1,'Allokerad kvv'!$B$1:$AV$1,0),FALSE),VLOOKUP($B18,'Justerad allokering'!$B$1:$AG$461,MATCH(F$1,'Justerad allokering'!$B$1:$AF$1,0),FALSE))</f>
        <v>0</v>
      </c>
      <c r="G18">
        <f>IF(ISERROR(1/VLOOKUP($B18,'Justerad allokering'!$B$1:$AG$461,MATCH(G$1,'Justerad allokering'!$B$1:$AF$1,0),FALSE)),VLOOKUP($B18,'Allokerad kvv'!$B$2:$AV$468,MATCH(G$1,'Allokerad kvv'!$B$1:$AV$1,0),FALSE),VLOOKUP($B18,'Justerad allokering'!$B$1:$AG$461,MATCH(G$1,'Justerad allokering'!$B$1:$AF$1,0),FALSE))</f>
        <v>0</v>
      </c>
      <c r="H18">
        <f>IF(ISERROR(1/VLOOKUP($B18,'Justerad allokering'!$B$1:$AG$461,MATCH(H$1,'Justerad allokering'!$B$1:$AF$1,0),FALSE)),VLOOKUP($B18,'Allokerad kvv'!$B$2:$AV$468,MATCH(H$1,'Allokerad kvv'!$B$1:$AV$1,0),FALSE),VLOOKUP($B18,'Justerad allokering'!$B$1:$AG$461,MATCH(H$1,'Justerad allokering'!$B$1:$AF$1,0),FALSE))</f>
        <v>0</v>
      </c>
      <c r="I18">
        <f>IF(ISERROR(1/VLOOKUP($B18,'Justerad allokering'!$B$1:$AG$461,MATCH(I$1,'Justerad allokering'!$B$1:$AF$1,0),FALSE)),VLOOKUP($B18,'Allokerad kvv'!$B$2:$AV$468,MATCH(I$1,'Allokerad kvv'!$B$1:$AV$1,0),FALSE),VLOOKUP($B18,'Justerad allokering'!$B$1:$AG$461,MATCH(I$1,'Justerad allokering'!$B$1:$AF$1,0),FALSE))</f>
        <v>0</v>
      </c>
      <c r="J18">
        <f>IF(ISERROR(1/VLOOKUP($B18,'Justerad allokering'!$B$1:$AG$461,MATCH(J$1,'Justerad allokering'!$B$1:$AF$1,0),FALSE)),VLOOKUP($B18,'Allokerad kvv'!$B$2:$AV$468,MATCH(J$1,'Allokerad kvv'!$B$1:$AV$1,0),FALSE),VLOOKUP($B18,'Justerad allokering'!$B$1:$AG$461,MATCH(J$1,'Justerad allokering'!$B$1:$AF$1,0),FALSE))</f>
        <v>0</v>
      </c>
      <c r="K18">
        <f>IF(ISERROR(1/VLOOKUP($B18,'Justerad allokering'!$B$1:$AG$461,MATCH(K$1,'Justerad allokering'!$B$1:$AF$1,0),FALSE)),VLOOKUP($B18,'Allokerad kvv'!$B$2:$AV$468,MATCH(K$1,'Allokerad kvv'!$B$1:$AV$1,0),FALSE),VLOOKUP($B18,'Justerad allokering'!$B$1:$AG$461,MATCH(K$1,'Justerad allokering'!$B$1:$AF$1,0),FALSE))</f>
        <v>0</v>
      </c>
      <c r="L18">
        <f>IF(ISERROR(1/VLOOKUP($B18,'Justerad allokering'!$B$1:$AG$461,MATCH(L$1,'Justerad allokering'!$B$1:$AF$1,0),FALSE)),VLOOKUP($B18,'Allokerad kvv'!$B$2:$AV$468,MATCH(L$1,'Allokerad kvv'!$B$1:$AV$1,0),FALSE),VLOOKUP($B18,'Justerad allokering'!$B$1:$AG$461,MATCH(L$1,'Justerad allokering'!$B$1:$AF$1,0),FALSE))</f>
        <v>0</v>
      </c>
      <c r="M18">
        <f>IF(ISERROR(1/VLOOKUP($B18,'Justerad allokering'!$B$1:$AG$461,MATCH(M$1,'Justerad allokering'!$B$1:$AF$1,0),FALSE)),VLOOKUP($B18,'Allokerad kvv'!$B$2:$AV$468,MATCH(M$1,'Allokerad kvv'!$B$1:$AV$1,0),FALSE),VLOOKUP($B18,'Justerad allokering'!$B$1:$AG$461,MATCH(M$1,'Justerad allokering'!$B$1:$AF$1,0),FALSE))</f>
        <v>0</v>
      </c>
      <c r="N18">
        <f>IF(ISERROR(1/VLOOKUP($B18,'Justerad allokering'!$B$1:$AG$461,MATCH(N$1,'Justerad allokering'!$B$1:$AF$1,0),FALSE)),VLOOKUP($B18,'Allokerad kvv'!$B$2:$AV$468,MATCH(N$1,'Allokerad kvv'!$B$1:$AV$1,0),FALSE),VLOOKUP($B18,'Justerad allokering'!$B$1:$AG$461,MATCH(N$1,'Justerad allokering'!$B$1:$AF$1,0),FALSE))</f>
        <v>0</v>
      </c>
      <c r="O18">
        <f>IF(ISERROR(1/VLOOKUP($B18,'Justerad allokering'!$B$1:$AG$461,MATCH(O$1,'Justerad allokering'!$B$1:$AF$1,0),FALSE)),VLOOKUP($B18,'Allokerad kvv'!$B$2:$AV$468,MATCH(O$1,'Allokerad kvv'!$B$1:$AV$1,0),FALSE),VLOOKUP($B18,'Justerad allokering'!$B$1:$AG$461,MATCH(O$1,'Justerad allokering'!$B$1:$AF$1,0),FALSE))</f>
        <v>0</v>
      </c>
      <c r="P18">
        <f>IF(ISERROR(1/VLOOKUP($B18,'Justerad allokering'!$B$1:$AG$461,MATCH(P$1,'Justerad allokering'!$B$1:$AF$1,0),FALSE)),VLOOKUP($B18,'Allokerad kvv'!$B$2:$AV$468,MATCH(P$1,'Allokerad kvv'!$B$1:$AV$1,0),FALSE),VLOOKUP($B18,'Justerad allokering'!$B$1:$AG$461,MATCH(P$1,'Justerad allokering'!$B$1:$AF$1,0),FALSE))</f>
        <v>0</v>
      </c>
      <c r="Q18">
        <f>IF(ISERROR(1/VLOOKUP($B18,'Justerad allokering'!$B$1:$AG$461,MATCH(Q$1,'Justerad allokering'!$B$1:$AF$1,0),FALSE)),VLOOKUP($B18,'Allokerad kvv'!$B$2:$AV$468,MATCH(Q$1,'Allokerad kvv'!$B$1:$AV$1,0),FALSE),VLOOKUP($B18,'Justerad allokering'!$B$1:$AG$461,MATCH(Q$1,'Justerad allokering'!$B$1:$AF$1,0),FALSE))</f>
        <v>0</v>
      </c>
      <c r="R18">
        <f>IF(ISERROR(1/VLOOKUP($B18,'Justerad allokering'!$B$1:$AG$461,MATCH(R$1,'Justerad allokering'!$B$1:$AF$1,0),FALSE)),VLOOKUP($B18,'Allokerad kvv'!$B$2:$AV$468,MATCH(R$1,'Allokerad kvv'!$B$1:$AV$1,0),FALSE),VLOOKUP($B18,'Justerad allokering'!$B$1:$AG$461,MATCH(R$1,'Justerad allokering'!$B$1:$AF$1,0),FALSE))</f>
        <v>0</v>
      </c>
      <c r="S18">
        <f>IF(ISERROR(1/VLOOKUP($B18,'Justerad allokering'!$B$1:$AG$461,MATCH(S$1,'Justerad allokering'!$B$1:$AF$1,0),FALSE)),VLOOKUP($B18,'Allokerad kvv'!$B$2:$AV$468,MATCH(S$1,'Allokerad kvv'!$B$1:$AV$1,0),FALSE),VLOOKUP($B18,'Justerad allokering'!$B$1:$AG$461,MATCH(S$1,'Justerad allokering'!$B$1:$AF$1,0),FALSE))</f>
        <v>0</v>
      </c>
      <c r="T18">
        <f>IF(ISERROR(1/VLOOKUP($B18,'Justerad allokering'!$B$1:$AG$461,MATCH(T$1,'Justerad allokering'!$B$1:$AF$1,0),FALSE)),VLOOKUP($B18,'Allokerad kvv'!$B$2:$AV$468,MATCH(T$1,'Allokerad kvv'!$B$1:$AV$1,0),FALSE),VLOOKUP($B18,'Justerad allokering'!$B$1:$AG$461,MATCH(T$1,'Justerad allokering'!$B$1:$AF$1,0),FALSE))</f>
        <v>0</v>
      </c>
      <c r="U18">
        <f>IF(ISERROR(1/VLOOKUP($B18,'Justerad allokering'!$B$1:$AG$461,MATCH(U$1,'Justerad allokering'!$B$1:$AF$1,0),FALSE)),VLOOKUP($B18,'Allokerad kvv'!$B$2:$AV$468,MATCH(U$1,'Allokerad kvv'!$B$1:$AV$1,0),FALSE),VLOOKUP($B18,'Justerad allokering'!$B$1:$AG$461,MATCH(U$1,'Justerad allokering'!$B$1:$AF$1,0),FALSE))</f>
        <v>0</v>
      </c>
      <c r="V18">
        <f>IF(ISERROR(1/VLOOKUP($B18,'Justerad allokering'!$B$1:$AG$461,MATCH(V$1,'Justerad allokering'!$B$1:$AF$1,0),FALSE)),VLOOKUP($B18,'Allokerad kvv'!$B$2:$AV$468,MATCH(V$1,'Allokerad kvv'!$B$1:$AV$1,0),FALSE),VLOOKUP($B18,'Justerad allokering'!$B$1:$AG$461,MATCH(V$1,'Justerad allokering'!$B$1:$AF$1,0),FALSE))</f>
        <v>0</v>
      </c>
      <c r="W18">
        <f>IF(ISERROR(1/VLOOKUP($B18,'Justerad allokering'!$B$1:$AG$461,MATCH(W$1,'Justerad allokering'!$B$1:$AF$1,0),FALSE)),VLOOKUP($B18,'Allokerad kvv'!$B$2:$AV$468,MATCH(W$1,'Allokerad kvv'!$B$1:$AV$1,0),FALSE),VLOOKUP($B18,'Justerad allokering'!$B$1:$AG$461,MATCH(W$1,'Justerad allokering'!$B$1:$AF$1,0),FALSE))</f>
        <v>0</v>
      </c>
      <c r="X18">
        <f>IF(ISERROR(1/VLOOKUP($B18,'Justerad allokering'!$B$1:$AG$461,MATCH(X$1,'Justerad allokering'!$B$1:$AF$1,0),FALSE)),VLOOKUP($B18,'Allokerad kvv'!$B$2:$AV$468,MATCH(X$1,'Allokerad kvv'!$B$1:$AV$1,0),FALSE),VLOOKUP($B18,'Justerad allokering'!$B$1:$AG$461,MATCH(X$1,'Justerad allokering'!$B$1:$AF$1,0),FALSE))</f>
        <v>0</v>
      </c>
      <c r="Y18">
        <f>IF(ISERROR(1/VLOOKUP($B18,'Justerad allokering'!$B$1:$AG$461,MATCH(Y$1,'Justerad allokering'!$B$1:$AF$1,0),FALSE)),VLOOKUP($B18,'Allokerad kvv'!$B$2:$AV$468,MATCH(Y$1,'Allokerad kvv'!$B$1:$AV$1,0),FALSE),VLOOKUP($B18,'Justerad allokering'!$B$1:$AG$461,MATCH(Y$1,'Justerad allokering'!$B$1:$AF$1,0),FALSE))</f>
        <v>0</v>
      </c>
      <c r="Z18">
        <f>IF(ISERROR(1/VLOOKUP($B18,'Justerad allokering'!$B$1:$AG$461,MATCH(Z$1,'Justerad allokering'!$B$1:$AF$1,0),FALSE)),VLOOKUP($B18,'Allokerad kvv'!$B$2:$AV$468,MATCH(Z$1,'Allokerad kvv'!$B$1:$AV$1,0),FALSE),VLOOKUP($B18,'Justerad allokering'!$B$1:$AG$461,MATCH(Z$1,'Justerad allokering'!$B$1:$AF$1,0),FALSE))</f>
        <v>0</v>
      </c>
      <c r="AE18" s="89">
        <f t="shared" si="0"/>
        <v>0</v>
      </c>
      <c r="AG18">
        <f t="shared" si="1"/>
        <v>0</v>
      </c>
      <c r="AH18">
        <f t="shared" si="2"/>
        <v>0</v>
      </c>
      <c r="AI18" t="str">
        <f>IF(AH18=0,"",AH18/VLOOKUP(B18,Kraftvärmeprod!$B$1:$BC$480,MATCH("Summa tillförd energi exklusive rökgaskondensering",Kraftvärmeprod!$B$1:$BC$1,0),FALSE))</f>
        <v/>
      </c>
      <c r="AK18">
        <f t="shared" si="3"/>
        <v>0</v>
      </c>
    </row>
    <row r="19" spans="1:37" x14ac:dyDescent="0.25">
      <c r="A19" s="2" t="s">
        <v>33</v>
      </c>
      <c r="B19" s="2" t="s">
        <v>38</v>
      </c>
      <c r="C19">
        <f>IF(ISERROR(1/VLOOKUP($B19,'Justerad allokering'!$B$1:$AG$461,MATCH(C$1,'Justerad allokering'!$B$1:$AF$1,0),FALSE)),VLOOKUP($B19,'Allokerad kvv'!$B$2:$AV$468,MATCH(C$1,'Allokerad kvv'!$B$1:$AV$1,0),FALSE),VLOOKUP($B19,'Justerad allokering'!$B$1:$AG$461,MATCH(C$1,'Justerad allokering'!$B$1:$AF$1,0),FALSE))</f>
        <v>0</v>
      </c>
      <c r="D19">
        <f>IF(ISERROR(1/VLOOKUP($B19,'Justerad allokering'!$B$1:$AG$461,MATCH(D$1,'Justerad allokering'!$B$1:$AF$1,0),FALSE)),VLOOKUP($B19,'Allokerad kvv'!$B$2:$AV$468,MATCH(D$1,'Allokerad kvv'!$B$1:$AV$1,0),FALSE),VLOOKUP($B19,'Justerad allokering'!$B$1:$AG$461,MATCH(D$1,'Justerad allokering'!$B$1:$AF$1,0),FALSE))</f>
        <v>0</v>
      </c>
      <c r="E19">
        <f>IF(ISERROR(1/VLOOKUP($B19,'Justerad allokering'!$B$1:$AG$461,MATCH(E$1,'Justerad allokering'!$B$1:$AF$1,0),FALSE)),VLOOKUP($B19,'Allokerad kvv'!$B$2:$AV$468,MATCH(E$1,'Allokerad kvv'!$B$1:$AV$1,0),FALSE),VLOOKUP($B19,'Justerad allokering'!$B$1:$AG$461,MATCH(E$1,'Justerad allokering'!$B$1:$AF$1,0),FALSE))</f>
        <v>0</v>
      </c>
      <c r="F19">
        <f>IF(ISERROR(1/VLOOKUP($B19,'Justerad allokering'!$B$1:$AG$461,MATCH(F$1,'Justerad allokering'!$B$1:$AF$1,0),FALSE)),VLOOKUP($B19,'Allokerad kvv'!$B$2:$AV$468,MATCH(F$1,'Allokerad kvv'!$B$1:$AV$1,0),FALSE),VLOOKUP($B19,'Justerad allokering'!$B$1:$AG$461,MATCH(F$1,'Justerad allokering'!$B$1:$AF$1,0),FALSE))</f>
        <v>0</v>
      </c>
      <c r="G19">
        <f>IF(ISERROR(1/VLOOKUP($B19,'Justerad allokering'!$B$1:$AG$461,MATCH(G$1,'Justerad allokering'!$B$1:$AF$1,0),FALSE)),VLOOKUP($B19,'Allokerad kvv'!$B$2:$AV$468,MATCH(G$1,'Allokerad kvv'!$B$1:$AV$1,0),FALSE),VLOOKUP($B19,'Justerad allokering'!$B$1:$AG$461,MATCH(G$1,'Justerad allokering'!$B$1:$AF$1,0),FALSE))</f>
        <v>0</v>
      </c>
      <c r="H19">
        <f>IF(ISERROR(1/VLOOKUP($B19,'Justerad allokering'!$B$1:$AG$461,MATCH(H$1,'Justerad allokering'!$B$1:$AF$1,0),FALSE)),VLOOKUP($B19,'Allokerad kvv'!$B$2:$AV$468,MATCH(H$1,'Allokerad kvv'!$B$1:$AV$1,0),FALSE),VLOOKUP($B19,'Justerad allokering'!$B$1:$AG$461,MATCH(H$1,'Justerad allokering'!$B$1:$AF$1,0),FALSE))</f>
        <v>0</v>
      </c>
      <c r="I19">
        <f>IF(ISERROR(1/VLOOKUP($B19,'Justerad allokering'!$B$1:$AG$461,MATCH(I$1,'Justerad allokering'!$B$1:$AF$1,0),FALSE)),VLOOKUP($B19,'Allokerad kvv'!$B$2:$AV$468,MATCH(I$1,'Allokerad kvv'!$B$1:$AV$1,0),FALSE),VLOOKUP($B19,'Justerad allokering'!$B$1:$AG$461,MATCH(I$1,'Justerad allokering'!$B$1:$AF$1,0),FALSE))</f>
        <v>0</v>
      </c>
      <c r="J19">
        <f>IF(ISERROR(1/VLOOKUP($B19,'Justerad allokering'!$B$1:$AG$461,MATCH(J$1,'Justerad allokering'!$B$1:$AF$1,0),FALSE)),VLOOKUP($B19,'Allokerad kvv'!$B$2:$AV$468,MATCH(J$1,'Allokerad kvv'!$B$1:$AV$1,0),FALSE),VLOOKUP($B19,'Justerad allokering'!$B$1:$AG$461,MATCH(J$1,'Justerad allokering'!$B$1:$AF$1,0),FALSE))</f>
        <v>0</v>
      </c>
      <c r="K19">
        <f>IF(ISERROR(1/VLOOKUP($B19,'Justerad allokering'!$B$1:$AG$461,MATCH(K$1,'Justerad allokering'!$B$1:$AF$1,0),FALSE)),VLOOKUP($B19,'Allokerad kvv'!$B$2:$AV$468,MATCH(K$1,'Allokerad kvv'!$B$1:$AV$1,0),FALSE),VLOOKUP($B19,'Justerad allokering'!$B$1:$AG$461,MATCH(K$1,'Justerad allokering'!$B$1:$AF$1,0),FALSE))</f>
        <v>0</v>
      </c>
      <c r="L19">
        <f>IF(ISERROR(1/VLOOKUP($B19,'Justerad allokering'!$B$1:$AG$461,MATCH(L$1,'Justerad allokering'!$B$1:$AF$1,0),FALSE)),VLOOKUP($B19,'Allokerad kvv'!$B$2:$AV$468,MATCH(L$1,'Allokerad kvv'!$B$1:$AV$1,0),FALSE),VLOOKUP($B19,'Justerad allokering'!$B$1:$AG$461,MATCH(L$1,'Justerad allokering'!$B$1:$AF$1,0),FALSE))</f>
        <v>0</v>
      </c>
      <c r="M19">
        <f>IF(ISERROR(1/VLOOKUP($B19,'Justerad allokering'!$B$1:$AG$461,MATCH(M$1,'Justerad allokering'!$B$1:$AF$1,0),FALSE)),VLOOKUP($B19,'Allokerad kvv'!$B$2:$AV$468,MATCH(M$1,'Allokerad kvv'!$B$1:$AV$1,0),FALSE),VLOOKUP($B19,'Justerad allokering'!$B$1:$AG$461,MATCH(M$1,'Justerad allokering'!$B$1:$AF$1,0),FALSE))</f>
        <v>0</v>
      </c>
      <c r="N19">
        <f>IF(ISERROR(1/VLOOKUP($B19,'Justerad allokering'!$B$1:$AG$461,MATCH(N$1,'Justerad allokering'!$B$1:$AF$1,0),FALSE)),VLOOKUP($B19,'Allokerad kvv'!$B$2:$AV$468,MATCH(N$1,'Allokerad kvv'!$B$1:$AV$1,0),FALSE),VLOOKUP($B19,'Justerad allokering'!$B$1:$AG$461,MATCH(N$1,'Justerad allokering'!$B$1:$AF$1,0),FALSE))</f>
        <v>0</v>
      </c>
      <c r="O19">
        <f>IF(ISERROR(1/VLOOKUP($B19,'Justerad allokering'!$B$1:$AG$461,MATCH(O$1,'Justerad allokering'!$B$1:$AF$1,0),FALSE)),VLOOKUP($B19,'Allokerad kvv'!$B$2:$AV$468,MATCH(O$1,'Allokerad kvv'!$B$1:$AV$1,0),FALSE),VLOOKUP($B19,'Justerad allokering'!$B$1:$AG$461,MATCH(O$1,'Justerad allokering'!$B$1:$AF$1,0),FALSE))</f>
        <v>0</v>
      </c>
      <c r="P19">
        <f>IF(ISERROR(1/VLOOKUP($B19,'Justerad allokering'!$B$1:$AG$461,MATCH(P$1,'Justerad allokering'!$B$1:$AF$1,0),FALSE)),VLOOKUP($B19,'Allokerad kvv'!$B$2:$AV$468,MATCH(P$1,'Allokerad kvv'!$B$1:$AV$1,0),FALSE),VLOOKUP($B19,'Justerad allokering'!$B$1:$AG$461,MATCH(P$1,'Justerad allokering'!$B$1:$AF$1,0),FALSE))</f>
        <v>0</v>
      </c>
      <c r="Q19">
        <f>IF(ISERROR(1/VLOOKUP($B19,'Justerad allokering'!$B$1:$AG$461,MATCH(Q$1,'Justerad allokering'!$B$1:$AF$1,0),FALSE)),VLOOKUP($B19,'Allokerad kvv'!$B$2:$AV$468,MATCH(Q$1,'Allokerad kvv'!$B$1:$AV$1,0),FALSE),VLOOKUP($B19,'Justerad allokering'!$B$1:$AG$461,MATCH(Q$1,'Justerad allokering'!$B$1:$AF$1,0),FALSE))</f>
        <v>0</v>
      </c>
      <c r="R19">
        <f>IF(ISERROR(1/VLOOKUP($B19,'Justerad allokering'!$B$1:$AG$461,MATCH(R$1,'Justerad allokering'!$B$1:$AF$1,0),FALSE)),VLOOKUP($B19,'Allokerad kvv'!$B$2:$AV$468,MATCH(R$1,'Allokerad kvv'!$B$1:$AV$1,0),FALSE),VLOOKUP($B19,'Justerad allokering'!$B$1:$AG$461,MATCH(R$1,'Justerad allokering'!$B$1:$AF$1,0),FALSE))</f>
        <v>0</v>
      </c>
      <c r="S19">
        <f>IF(ISERROR(1/VLOOKUP($B19,'Justerad allokering'!$B$1:$AG$461,MATCH(S$1,'Justerad allokering'!$B$1:$AF$1,0),FALSE)),VLOOKUP($B19,'Allokerad kvv'!$B$2:$AV$468,MATCH(S$1,'Allokerad kvv'!$B$1:$AV$1,0),FALSE),VLOOKUP($B19,'Justerad allokering'!$B$1:$AG$461,MATCH(S$1,'Justerad allokering'!$B$1:$AF$1,0),FALSE))</f>
        <v>0</v>
      </c>
      <c r="T19">
        <f>IF(ISERROR(1/VLOOKUP($B19,'Justerad allokering'!$B$1:$AG$461,MATCH(T$1,'Justerad allokering'!$B$1:$AF$1,0),FALSE)),VLOOKUP($B19,'Allokerad kvv'!$B$2:$AV$468,MATCH(T$1,'Allokerad kvv'!$B$1:$AV$1,0),FALSE),VLOOKUP($B19,'Justerad allokering'!$B$1:$AG$461,MATCH(T$1,'Justerad allokering'!$B$1:$AF$1,0),FALSE))</f>
        <v>0</v>
      </c>
      <c r="U19">
        <f>IF(ISERROR(1/VLOOKUP($B19,'Justerad allokering'!$B$1:$AG$461,MATCH(U$1,'Justerad allokering'!$B$1:$AF$1,0),FALSE)),VLOOKUP($B19,'Allokerad kvv'!$B$2:$AV$468,MATCH(U$1,'Allokerad kvv'!$B$1:$AV$1,0),FALSE),VLOOKUP($B19,'Justerad allokering'!$B$1:$AG$461,MATCH(U$1,'Justerad allokering'!$B$1:$AF$1,0),FALSE))</f>
        <v>0</v>
      </c>
      <c r="V19">
        <f>IF(ISERROR(1/VLOOKUP($B19,'Justerad allokering'!$B$1:$AG$461,MATCH(V$1,'Justerad allokering'!$B$1:$AF$1,0),FALSE)),VLOOKUP($B19,'Allokerad kvv'!$B$2:$AV$468,MATCH(V$1,'Allokerad kvv'!$B$1:$AV$1,0),FALSE),VLOOKUP($B19,'Justerad allokering'!$B$1:$AG$461,MATCH(V$1,'Justerad allokering'!$B$1:$AF$1,0),FALSE))</f>
        <v>0</v>
      </c>
      <c r="W19">
        <f>IF(ISERROR(1/VLOOKUP($B19,'Justerad allokering'!$B$1:$AG$461,MATCH(W$1,'Justerad allokering'!$B$1:$AF$1,0),FALSE)),VLOOKUP($B19,'Allokerad kvv'!$B$2:$AV$468,MATCH(W$1,'Allokerad kvv'!$B$1:$AV$1,0),FALSE),VLOOKUP($B19,'Justerad allokering'!$B$1:$AG$461,MATCH(W$1,'Justerad allokering'!$B$1:$AF$1,0),FALSE))</f>
        <v>0</v>
      </c>
      <c r="X19">
        <f>IF(ISERROR(1/VLOOKUP($B19,'Justerad allokering'!$B$1:$AG$461,MATCH(X$1,'Justerad allokering'!$B$1:$AF$1,0),FALSE)),VLOOKUP($B19,'Allokerad kvv'!$B$2:$AV$468,MATCH(X$1,'Allokerad kvv'!$B$1:$AV$1,0),FALSE),VLOOKUP($B19,'Justerad allokering'!$B$1:$AG$461,MATCH(X$1,'Justerad allokering'!$B$1:$AF$1,0),FALSE))</f>
        <v>0</v>
      </c>
      <c r="Y19">
        <f>IF(ISERROR(1/VLOOKUP($B19,'Justerad allokering'!$B$1:$AG$461,MATCH(Y$1,'Justerad allokering'!$B$1:$AF$1,0),FALSE)),VLOOKUP($B19,'Allokerad kvv'!$B$2:$AV$468,MATCH(Y$1,'Allokerad kvv'!$B$1:$AV$1,0),FALSE),VLOOKUP($B19,'Justerad allokering'!$B$1:$AG$461,MATCH(Y$1,'Justerad allokering'!$B$1:$AF$1,0),FALSE))</f>
        <v>0</v>
      </c>
      <c r="Z19">
        <f>IF(ISERROR(1/VLOOKUP($B19,'Justerad allokering'!$B$1:$AG$461,MATCH(Z$1,'Justerad allokering'!$B$1:$AF$1,0),FALSE)),VLOOKUP($B19,'Allokerad kvv'!$B$2:$AV$468,MATCH(Z$1,'Allokerad kvv'!$B$1:$AV$1,0),FALSE),VLOOKUP($B19,'Justerad allokering'!$B$1:$AG$461,MATCH(Z$1,'Justerad allokering'!$B$1:$AF$1,0),FALSE))</f>
        <v>0</v>
      </c>
      <c r="AE19" s="89">
        <f t="shared" si="0"/>
        <v>0</v>
      </c>
      <c r="AG19">
        <f t="shared" si="1"/>
        <v>0</v>
      </c>
      <c r="AH19">
        <f t="shared" si="2"/>
        <v>0</v>
      </c>
      <c r="AI19" t="str">
        <f>IF(AH19=0,"",AH19/VLOOKUP(B19,Kraftvärmeprod!$B$1:$BC$480,MATCH("Summa tillförd energi exklusive rökgaskondensering",Kraftvärmeprod!$B$1:$BC$1,0),FALSE))</f>
        <v/>
      </c>
      <c r="AK19">
        <f t="shared" si="3"/>
        <v>0</v>
      </c>
    </row>
    <row r="20" spans="1:37" x14ac:dyDescent="0.25">
      <c r="A20" s="2" t="s">
        <v>33</v>
      </c>
      <c r="B20" s="2" t="s">
        <v>39</v>
      </c>
      <c r="C20">
        <f>IF(ISERROR(1/VLOOKUP($B20,'Justerad allokering'!$B$1:$AG$461,MATCH(C$1,'Justerad allokering'!$B$1:$AF$1,0),FALSE)),VLOOKUP($B20,'Allokerad kvv'!$B$2:$AV$468,MATCH(C$1,'Allokerad kvv'!$B$1:$AV$1,0),FALSE),VLOOKUP($B20,'Justerad allokering'!$B$1:$AG$461,MATCH(C$1,'Justerad allokering'!$B$1:$AF$1,0),FALSE))</f>
        <v>0</v>
      </c>
      <c r="D20">
        <f>IF(ISERROR(1/VLOOKUP($B20,'Justerad allokering'!$B$1:$AG$461,MATCH(D$1,'Justerad allokering'!$B$1:$AF$1,0),FALSE)),VLOOKUP($B20,'Allokerad kvv'!$B$2:$AV$468,MATCH(D$1,'Allokerad kvv'!$B$1:$AV$1,0),FALSE),VLOOKUP($B20,'Justerad allokering'!$B$1:$AG$461,MATCH(D$1,'Justerad allokering'!$B$1:$AF$1,0),FALSE))</f>
        <v>0</v>
      </c>
      <c r="E20">
        <f>IF(ISERROR(1/VLOOKUP($B20,'Justerad allokering'!$B$1:$AG$461,MATCH(E$1,'Justerad allokering'!$B$1:$AF$1,0),FALSE)),VLOOKUP($B20,'Allokerad kvv'!$B$2:$AV$468,MATCH(E$1,'Allokerad kvv'!$B$1:$AV$1,0),FALSE),VLOOKUP($B20,'Justerad allokering'!$B$1:$AG$461,MATCH(E$1,'Justerad allokering'!$B$1:$AF$1,0),FALSE))</f>
        <v>0</v>
      </c>
      <c r="F20">
        <f>IF(ISERROR(1/VLOOKUP($B20,'Justerad allokering'!$B$1:$AG$461,MATCH(F$1,'Justerad allokering'!$B$1:$AF$1,0),FALSE)),VLOOKUP($B20,'Allokerad kvv'!$B$2:$AV$468,MATCH(F$1,'Allokerad kvv'!$B$1:$AV$1,0),FALSE),VLOOKUP($B20,'Justerad allokering'!$B$1:$AG$461,MATCH(F$1,'Justerad allokering'!$B$1:$AF$1,0),FALSE))</f>
        <v>0</v>
      </c>
      <c r="G20">
        <f>IF(ISERROR(1/VLOOKUP($B20,'Justerad allokering'!$B$1:$AG$461,MATCH(G$1,'Justerad allokering'!$B$1:$AF$1,0),FALSE)),VLOOKUP($B20,'Allokerad kvv'!$B$2:$AV$468,MATCH(G$1,'Allokerad kvv'!$B$1:$AV$1,0),FALSE),VLOOKUP($B20,'Justerad allokering'!$B$1:$AG$461,MATCH(G$1,'Justerad allokering'!$B$1:$AF$1,0),FALSE))</f>
        <v>0</v>
      </c>
      <c r="H20">
        <f>IF(ISERROR(1/VLOOKUP($B20,'Justerad allokering'!$B$1:$AG$461,MATCH(H$1,'Justerad allokering'!$B$1:$AF$1,0),FALSE)),VLOOKUP($B20,'Allokerad kvv'!$B$2:$AV$468,MATCH(H$1,'Allokerad kvv'!$B$1:$AV$1,0),FALSE),VLOOKUP($B20,'Justerad allokering'!$B$1:$AG$461,MATCH(H$1,'Justerad allokering'!$B$1:$AF$1,0),FALSE))</f>
        <v>0</v>
      </c>
      <c r="I20">
        <f>IF(ISERROR(1/VLOOKUP($B20,'Justerad allokering'!$B$1:$AG$461,MATCH(I$1,'Justerad allokering'!$B$1:$AF$1,0),FALSE)),VLOOKUP($B20,'Allokerad kvv'!$B$2:$AV$468,MATCH(I$1,'Allokerad kvv'!$B$1:$AV$1,0),FALSE),VLOOKUP($B20,'Justerad allokering'!$B$1:$AG$461,MATCH(I$1,'Justerad allokering'!$B$1:$AF$1,0),FALSE))</f>
        <v>0</v>
      </c>
      <c r="J20">
        <f>IF(ISERROR(1/VLOOKUP($B20,'Justerad allokering'!$B$1:$AG$461,MATCH(J$1,'Justerad allokering'!$B$1:$AF$1,0),FALSE)),VLOOKUP($B20,'Allokerad kvv'!$B$2:$AV$468,MATCH(J$1,'Allokerad kvv'!$B$1:$AV$1,0),FALSE),VLOOKUP($B20,'Justerad allokering'!$B$1:$AG$461,MATCH(J$1,'Justerad allokering'!$B$1:$AF$1,0),FALSE))</f>
        <v>0</v>
      </c>
      <c r="K20">
        <f>IF(ISERROR(1/VLOOKUP($B20,'Justerad allokering'!$B$1:$AG$461,MATCH(K$1,'Justerad allokering'!$B$1:$AF$1,0),FALSE)),VLOOKUP($B20,'Allokerad kvv'!$B$2:$AV$468,MATCH(K$1,'Allokerad kvv'!$B$1:$AV$1,0),FALSE),VLOOKUP($B20,'Justerad allokering'!$B$1:$AG$461,MATCH(K$1,'Justerad allokering'!$B$1:$AF$1,0),FALSE))</f>
        <v>0</v>
      </c>
      <c r="L20">
        <f>IF(ISERROR(1/VLOOKUP($B20,'Justerad allokering'!$B$1:$AG$461,MATCH(L$1,'Justerad allokering'!$B$1:$AF$1,0),FALSE)),VLOOKUP($B20,'Allokerad kvv'!$B$2:$AV$468,MATCH(L$1,'Allokerad kvv'!$B$1:$AV$1,0),FALSE),VLOOKUP($B20,'Justerad allokering'!$B$1:$AG$461,MATCH(L$1,'Justerad allokering'!$B$1:$AF$1,0),FALSE))</f>
        <v>0</v>
      </c>
      <c r="M20">
        <f>IF(ISERROR(1/VLOOKUP($B20,'Justerad allokering'!$B$1:$AG$461,MATCH(M$1,'Justerad allokering'!$B$1:$AF$1,0),FALSE)),VLOOKUP($B20,'Allokerad kvv'!$B$2:$AV$468,MATCH(M$1,'Allokerad kvv'!$B$1:$AV$1,0),FALSE),VLOOKUP($B20,'Justerad allokering'!$B$1:$AG$461,MATCH(M$1,'Justerad allokering'!$B$1:$AF$1,0),FALSE))</f>
        <v>0</v>
      </c>
      <c r="N20">
        <f>IF(ISERROR(1/VLOOKUP($B20,'Justerad allokering'!$B$1:$AG$461,MATCH(N$1,'Justerad allokering'!$B$1:$AF$1,0),FALSE)),VLOOKUP($B20,'Allokerad kvv'!$B$2:$AV$468,MATCH(N$1,'Allokerad kvv'!$B$1:$AV$1,0),FALSE),VLOOKUP($B20,'Justerad allokering'!$B$1:$AG$461,MATCH(N$1,'Justerad allokering'!$B$1:$AF$1,0),FALSE))</f>
        <v>0</v>
      </c>
      <c r="O20">
        <f>IF(ISERROR(1/VLOOKUP($B20,'Justerad allokering'!$B$1:$AG$461,MATCH(O$1,'Justerad allokering'!$B$1:$AF$1,0),FALSE)),VLOOKUP($B20,'Allokerad kvv'!$B$2:$AV$468,MATCH(O$1,'Allokerad kvv'!$B$1:$AV$1,0),FALSE),VLOOKUP($B20,'Justerad allokering'!$B$1:$AG$461,MATCH(O$1,'Justerad allokering'!$B$1:$AF$1,0),FALSE))</f>
        <v>0</v>
      </c>
      <c r="P20">
        <f>IF(ISERROR(1/VLOOKUP($B20,'Justerad allokering'!$B$1:$AG$461,MATCH(P$1,'Justerad allokering'!$B$1:$AF$1,0),FALSE)),VLOOKUP($B20,'Allokerad kvv'!$B$2:$AV$468,MATCH(P$1,'Allokerad kvv'!$B$1:$AV$1,0),FALSE),VLOOKUP($B20,'Justerad allokering'!$B$1:$AG$461,MATCH(P$1,'Justerad allokering'!$B$1:$AF$1,0),FALSE))</f>
        <v>0</v>
      </c>
      <c r="Q20">
        <f>IF(ISERROR(1/VLOOKUP($B20,'Justerad allokering'!$B$1:$AG$461,MATCH(Q$1,'Justerad allokering'!$B$1:$AF$1,0),FALSE)),VLOOKUP($B20,'Allokerad kvv'!$B$2:$AV$468,MATCH(Q$1,'Allokerad kvv'!$B$1:$AV$1,0),FALSE),VLOOKUP($B20,'Justerad allokering'!$B$1:$AG$461,MATCH(Q$1,'Justerad allokering'!$B$1:$AF$1,0),FALSE))</f>
        <v>0</v>
      </c>
      <c r="R20">
        <f>IF(ISERROR(1/VLOOKUP($B20,'Justerad allokering'!$B$1:$AG$461,MATCH(R$1,'Justerad allokering'!$B$1:$AF$1,0),FALSE)),VLOOKUP($B20,'Allokerad kvv'!$B$2:$AV$468,MATCH(R$1,'Allokerad kvv'!$B$1:$AV$1,0),FALSE),VLOOKUP($B20,'Justerad allokering'!$B$1:$AG$461,MATCH(R$1,'Justerad allokering'!$B$1:$AF$1,0),FALSE))</f>
        <v>0</v>
      </c>
      <c r="S20">
        <f>IF(ISERROR(1/VLOOKUP($B20,'Justerad allokering'!$B$1:$AG$461,MATCH(S$1,'Justerad allokering'!$B$1:$AF$1,0),FALSE)),VLOOKUP($B20,'Allokerad kvv'!$B$2:$AV$468,MATCH(S$1,'Allokerad kvv'!$B$1:$AV$1,0),FALSE),VLOOKUP($B20,'Justerad allokering'!$B$1:$AG$461,MATCH(S$1,'Justerad allokering'!$B$1:$AF$1,0),FALSE))</f>
        <v>0</v>
      </c>
      <c r="T20">
        <f>IF(ISERROR(1/VLOOKUP($B20,'Justerad allokering'!$B$1:$AG$461,MATCH(T$1,'Justerad allokering'!$B$1:$AF$1,0),FALSE)),VLOOKUP($B20,'Allokerad kvv'!$B$2:$AV$468,MATCH(T$1,'Allokerad kvv'!$B$1:$AV$1,0),FALSE),VLOOKUP($B20,'Justerad allokering'!$B$1:$AG$461,MATCH(T$1,'Justerad allokering'!$B$1:$AF$1,0),FALSE))</f>
        <v>0</v>
      </c>
      <c r="U20">
        <f>IF(ISERROR(1/VLOOKUP($B20,'Justerad allokering'!$B$1:$AG$461,MATCH(U$1,'Justerad allokering'!$B$1:$AF$1,0),FALSE)),VLOOKUP($B20,'Allokerad kvv'!$B$2:$AV$468,MATCH(U$1,'Allokerad kvv'!$B$1:$AV$1,0),FALSE),VLOOKUP($B20,'Justerad allokering'!$B$1:$AG$461,MATCH(U$1,'Justerad allokering'!$B$1:$AF$1,0),FALSE))</f>
        <v>0</v>
      </c>
      <c r="V20">
        <f>IF(ISERROR(1/VLOOKUP($B20,'Justerad allokering'!$B$1:$AG$461,MATCH(V$1,'Justerad allokering'!$B$1:$AF$1,0),FALSE)),VLOOKUP($B20,'Allokerad kvv'!$B$2:$AV$468,MATCH(V$1,'Allokerad kvv'!$B$1:$AV$1,0),FALSE),VLOOKUP($B20,'Justerad allokering'!$B$1:$AG$461,MATCH(V$1,'Justerad allokering'!$B$1:$AF$1,0),FALSE))</f>
        <v>0</v>
      </c>
      <c r="W20">
        <f>IF(ISERROR(1/VLOOKUP($B20,'Justerad allokering'!$B$1:$AG$461,MATCH(W$1,'Justerad allokering'!$B$1:$AF$1,0),FALSE)),VLOOKUP($B20,'Allokerad kvv'!$B$2:$AV$468,MATCH(W$1,'Allokerad kvv'!$B$1:$AV$1,0),FALSE),VLOOKUP($B20,'Justerad allokering'!$B$1:$AG$461,MATCH(W$1,'Justerad allokering'!$B$1:$AF$1,0),FALSE))</f>
        <v>0</v>
      </c>
      <c r="X20">
        <f>IF(ISERROR(1/VLOOKUP($B20,'Justerad allokering'!$B$1:$AG$461,MATCH(X$1,'Justerad allokering'!$B$1:$AF$1,0),FALSE)),VLOOKUP($B20,'Allokerad kvv'!$B$2:$AV$468,MATCH(X$1,'Allokerad kvv'!$B$1:$AV$1,0),FALSE),VLOOKUP($B20,'Justerad allokering'!$B$1:$AG$461,MATCH(X$1,'Justerad allokering'!$B$1:$AF$1,0),FALSE))</f>
        <v>0</v>
      </c>
      <c r="Y20">
        <f>IF(ISERROR(1/VLOOKUP($B20,'Justerad allokering'!$B$1:$AG$461,MATCH(Y$1,'Justerad allokering'!$B$1:$AF$1,0),FALSE)),VLOOKUP($B20,'Allokerad kvv'!$B$2:$AV$468,MATCH(Y$1,'Allokerad kvv'!$B$1:$AV$1,0),FALSE),VLOOKUP($B20,'Justerad allokering'!$B$1:$AG$461,MATCH(Y$1,'Justerad allokering'!$B$1:$AF$1,0),FALSE))</f>
        <v>0</v>
      </c>
      <c r="Z20">
        <f>IF(ISERROR(1/VLOOKUP($B20,'Justerad allokering'!$B$1:$AG$461,MATCH(Z$1,'Justerad allokering'!$B$1:$AF$1,0),FALSE)),VLOOKUP($B20,'Allokerad kvv'!$B$2:$AV$468,MATCH(Z$1,'Allokerad kvv'!$B$1:$AV$1,0),FALSE),VLOOKUP($B20,'Justerad allokering'!$B$1:$AG$461,MATCH(Z$1,'Justerad allokering'!$B$1:$AF$1,0),FALSE))</f>
        <v>0</v>
      </c>
      <c r="AE20" s="89">
        <f t="shared" si="0"/>
        <v>0</v>
      </c>
      <c r="AG20">
        <f t="shared" si="1"/>
        <v>0</v>
      </c>
      <c r="AH20">
        <f t="shared" si="2"/>
        <v>0</v>
      </c>
      <c r="AI20" t="str">
        <f>IF(AH20=0,"",AH20/VLOOKUP(B20,Kraftvärmeprod!$B$1:$BC$480,MATCH("Summa tillförd energi exklusive rökgaskondensering",Kraftvärmeprod!$B$1:$BC$1,0),FALSE))</f>
        <v/>
      </c>
      <c r="AK20">
        <f t="shared" si="3"/>
        <v>0</v>
      </c>
    </row>
    <row r="21" spans="1:37" x14ac:dyDescent="0.25">
      <c r="A21" s="2" t="s">
        <v>33</v>
      </c>
      <c r="B21" s="2" t="s">
        <v>40</v>
      </c>
      <c r="C21">
        <f>IF(ISERROR(1/VLOOKUP($B21,'Justerad allokering'!$B$1:$AG$461,MATCH(C$1,'Justerad allokering'!$B$1:$AF$1,0),FALSE)),VLOOKUP($B21,'Allokerad kvv'!$B$2:$AV$468,MATCH(C$1,'Allokerad kvv'!$B$1:$AV$1,0),FALSE),VLOOKUP($B21,'Justerad allokering'!$B$1:$AG$461,MATCH(C$1,'Justerad allokering'!$B$1:$AF$1,0),FALSE))</f>
        <v>0</v>
      </c>
      <c r="D21">
        <f>IF(ISERROR(1/VLOOKUP($B21,'Justerad allokering'!$B$1:$AG$461,MATCH(D$1,'Justerad allokering'!$B$1:$AF$1,0),FALSE)),VLOOKUP($B21,'Allokerad kvv'!$B$2:$AV$468,MATCH(D$1,'Allokerad kvv'!$B$1:$AV$1,0),FALSE),VLOOKUP($B21,'Justerad allokering'!$B$1:$AG$461,MATCH(D$1,'Justerad allokering'!$B$1:$AF$1,0),FALSE))</f>
        <v>0</v>
      </c>
      <c r="E21">
        <f>IF(ISERROR(1/VLOOKUP($B21,'Justerad allokering'!$B$1:$AG$461,MATCH(E$1,'Justerad allokering'!$B$1:$AF$1,0),FALSE)),VLOOKUP($B21,'Allokerad kvv'!$B$2:$AV$468,MATCH(E$1,'Allokerad kvv'!$B$1:$AV$1,0),FALSE),VLOOKUP($B21,'Justerad allokering'!$B$1:$AG$461,MATCH(E$1,'Justerad allokering'!$B$1:$AF$1,0),FALSE))</f>
        <v>0</v>
      </c>
      <c r="F21">
        <f>IF(ISERROR(1/VLOOKUP($B21,'Justerad allokering'!$B$1:$AG$461,MATCH(F$1,'Justerad allokering'!$B$1:$AF$1,0),FALSE)),VLOOKUP($B21,'Allokerad kvv'!$B$2:$AV$468,MATCH(F$1,'Allokerad kvv'!$B$1:$AV$1,0),FALSE),VLOOKUP($B21,'Justerad allokering'!$B$1:$AG$461,MATCH(F$1,'Justerad allokering'!$B$1:$AF$1,0),FALSE))</f>
        <v>0</v>
      </c>
      <c r="G21">
        <f>IF(ISERROR(1/VLOOKUP($B21,'Justerad allokering'!$B$1:$AG$461,MATCH(G$1,'Justerad allokering'!$B$1:$AF$1,0),FALSE)),VLOOKUP($B21,'Allokerad kvv'!$B$2:$AV$468,MATCH(G$1,'Allokerad kvv'!$B$1:$AV$1,0),FALSE),VLOOKUP($B21,'Justerad allokering'!$B$1:$AG$461,MATCH(G$1,'Justerad allokering'!$B$1:$AF$1,0),FALSE))</f>
        <v>0</v>
      </c>
      <c r="H21">
        <f>IF(ISERROR(1/VLOOKUP($B21,'Justerad allokering'!$B$1:$AG$461,MATCH(H$1,'Justerad allokering'!$B$1:$AF$1,0),FALSE)),VLOOKUP($B21,'Allokerad kvv'!$B$2:$AV$468,MATCH(H$1,'Allokerad kvv'!$B$1:$AV$1,0),FALSE),VLOOKUP($B21,'Justerad allokering'!$B$1:$AG$461,MATCH(H$1,'Justerad allokering'!$B$1:$AF$1,0),FALSE))</f>
        <v>0</v>
      </c>
      <c r="I21">
        <f>IF(ISERROR(1/VLOOKUP($B21,'Justerad allokering'!$B$1:$AG$461,MATCH(I$1,'Justerad allokering'!$B$1:$AF$1,0),FALSE)),VLOOKUP($B21,'Allokerad kvv'!$B$2:$AV$468,MATCH(I$1,'Allokerad kvv'!$B$1:$AV$1,0),FALSE),VLOOKUP($B21,'Justerad allokering'!$B$1:$AG$461,MATCH(I$1,'Justerad allokering'!$B$1:$AF$1,0),FALSE))</f>
        <v>0</v>
      </c>
      <c r="J21">
        <f>IF(ISERROR(1/VLOOKUP($B21,'Justerad allokering'!$B$1:$AG$461,MATCH(J$1,'Justerad allokering'!$B$1:$AF$1,0),FALSE)),VLOOKUP($B21,'Allokerad kvv'!$B$2:$AV$468,MATCH(J$1,'Allokerad kvv'!$B$1:$AV$1,0),FALSE),VLOOKUP($B21,'Justerad allokering'!$B$1:$AG$461,MATCH(J$1,'Justerad allokering'!$B$1:$AF$1,0),FALSE))</f>
        <v>0</v>
      </c>
      <c r="K21">
        <f>IF(ISERROR(1/VLOOKUP($B21,'Justerad allokering'!$B$1:$AG$461,MATCH(K$1,'Justerad allokering'!$B$1:$AF$1,0),FALSE)),VLOOKUP($B21,'Allokerad kvv'!$B$2:$AV$468,MATCH(K$1,'Allokerad kvv'!$B$1:$AV$1,0),FALSE),VLOOKUP($B21,'Justerad allokering'!$B$1:$AG$461,MATCH(K$1,'Justerad allokering'!$B$1:$AF$1,0),FALSE))</f>
        <v>0</v>
      </c>
      <c r="L21">
        <f>IF(ISERROR(1/VLOOKUP($B21,'Justerad allokering'!$B$1:$AG$461,MATCH(L$1,'Justerad allokering'!$B$1:$AF$1,0),FALSE)),VLOOKUP($B21,'Allokerad kvv'!$B$2:$AV$468,MATCH(L$1,'Allokerad kvv'!$B$1:$AV$1,0),FALSE),VLOOKUP($B21,'Justerad allokering'!$B$1:$AG$461,MATCH(L$1,'Justerad allokering'!$B$1:$AF$1,0),FALSE))</f>
        <v>0</v>
      </c>
      <c r="M21">
        <f>IF(ISERROR(1/VLOOKUP($B21,'Justerad allokering'!$B$1:$AG$461,MATCH(M$1,'Justerad allokering'!$B$1:$AF$1,0),FALSE)),VLOOKUP($B21,'Allokerad kvv'!$B$2:$AV$468,MATCH(M$1,'Allokerad kvv'!$B$1:$AV$1,0),FALSE),VLOOKUP($B21,'Justerad allokering'!$B$1:$AG$461,MATCH(M$1,'Justerad allokering'!$B$1:$AF$1,0),FALSE))</f>
        <v>0</v>
      </c>
      <c r="N21">
        <f>IF(ISERROR(1/VLOOKUP($B21,'Justerad allokering'!$B$1:$AG$461,MATCH(N$1,'Justerad allokering'!$B$1:$AF$1,0),FALSE)),VLOOKUP($B21,'Allokerad kvv'!$B$2:$AV$468,MATCH(N$1,'Allokerad kvv'!$B$1:$AV$1,0),FALSE),VLOOKUP($B21,'Justerad allokering'!$B$1:$AG$461,MATCH(N$1,'Justerad allokering'!$B$1:$AF$1,0),FALSE))</f>
        <v>0</v>
      </c>
      <c r="O21">
        <f>IF(ISERROR(1/VLOOKUP($B21,'Justerad allokering'!$B$1:$AG$461,MATCH(O$1,'Justerad allokering'!$B$1:$AF$1,0),FALSE)),VLOOKUP($B21,'Allokerad kvv'!$B$2:$AV$468,MATCH(O$1,'Allokerad kvv'!$B$1:$AV$1,0),FALSE),VLOOKUP($B21,'Justerad allokering'!$B$1:$AG$461,MATCH(O$1,'Justerad allokering'!$B$1:$AF$1,0),FALSE))</f>
        <v>0</v>
      </c>
      <c r="P21">
        <f>IF(ISERROR(1/VLOOKUP($B21,'Justerad allokering'!$B$1:$AG$461,MATCH(P$1,'Justerad allokering'!$B$1:$AF$1,0),FALSE)),VLOOKUP($B21,'Allokerad kvv'!$B$2:$AV$468,MATCH(P$1,'Allokerad kvv'!$B$1:$AV$1,0),FALSE),VLOOKUP($B21,'Justerad allokering'!$B$1:$AG$461,MATCH(P$1,'Justerad allokering'!$B$1:$AF$1,0),FALSE))</f>
        <v>0</v>
      </c>
      <c r="Q21">
        <f>IF(ISERROR(1/VLOOKUP($B21,'Justerad allokering'!$B$1:$AG$461,MATCH(Q$1,'Justerad allokering'!$B$1:$AF$1,0),FALSE)),VLOOKUP($B21,'Allokerad kvv'!$B$2:$AV$468,MATCH(Q$1,'Allokerad kvv'!$B$1:$AV$1,0),FALSE),VLOOKUP($B21,'Justerad allokering'!$B$1:$AG$461,MATCH(Q$1,'Justerad allokering'!$B$1:$AF$1,0),FALSE))</f>
        <v>0</v>
      </c>
      <c r="R21">
        <f>IF(ISERROR(1/VLOOKUP($B21,'Justerad allokering'!$B$1:$AG$461,MATCH(R$1,'Justerad allokering'!$B$1:$AF$1,0),FALSE)),VLOOKUP($B21,'Allokerad kvv'!$B$2:$AV$468,MATCH(R$1,'Allokerad kvv'!$B$1:$AV$1,0),FALSE),VLOOKUP($B21,'Justerad allokering'!$B$1:$AG$461,MATCH(R$1,'Justerad allokering'!$B$1:$AF$1,0),FALSE))</f>
        <v>0</v>
      </c>
      <c r="S21">
        <f>IF(ISERROR(1/VLOOKUP($B21,'Justerad allokering'!$B$1:$AG$461,MATCH(S$1,'Justerad allokering'!$B$1:$AF$1,0),FALSE)),VLOOKUP($B21,'Allokerad kvv'!$B$2:$AV$468,MATCH(S$1,'Allokerad kvv'!$B$1:$AV$1,0),FALSE),VLOOKUP($B21,'Justerad allokering'!$B$1:$AG$461,MATCH(S$1,'Justerad allokering'!$B$1:$AF$1,0),FALSE))</f>
        <v>0</v>
      </c>
      <c r="T21">
        <f>IF(ISERROR(1/VLOOKUP($B21,'Justerad allokering'!$B$1:$AG$461,MATCH(T$1,'Justerad allokering'!$B$1:$AF$1,0),FALSE)),VLOOKUP($B21,'Allokerad kvv'!$B$2:$AV$468,MATCH(T$1,'Allokerad kvv'!$B$1:$AV$1,0),FALSE),VLOOKUP($B21,'Justerad allokering'!$B$1:$AG$461,MATCH(T$1,'Justerad allokering'!$B$1:$AF$1,0),FALSE))</f>
        <v>0</v>
      </c>
      <c r="U21">
        <f>IF(ISERROR(1/VLOOKUP($B21,'Justerad allokering'!$B$1:$AG$461,MATCH(U$1,'Justerad allokering'!$B$1:$AF$1,0),FALSE)),VLOOKUP($B21,'Allokerad kvv'!$B$2:$AV$468,MATCH(U$1,'Allokerad kvv'!$B$1:$AV$1,0),FALSE),VLOOKUP($B21,'Justerad allokering'!$B$1:$AG$461,MATCH(U$1,'Justerad allokering'!$B$1:$AF$1,0),FALSE))</f>
        <v>0</v>
      </c>
      <c r="V21">
        <f>IF(ISERROR(1/VLOOKUP($B21,'Justerad allokering'!$B$1:$AG$461,MATCH(V$1,'Justerad allokering'!$B$1:$AF$1,0),FALSE)),VLOOKUP($B21,'Allokerad kvv'!$B$2:$AV$468,MATCH(V$1,'Allokerad kvv'!$B$1:$AV$1,0),FALSE),VLOOKUP($B21,'Justerad allokering'!$B$1:$AG$461,MATCH(V$1,'Justerad allokering'!$B$1:$AF$1,0),FALSE))</f>
        <v>0</v>
      </c>
      <c r="W21">
        <f>IF(ISERROR(1/VLOOKUP($B21,'Justerad allokering'!$B$1:$AG$461,MATCH(W$1,'Justerad allokering'!$B$1:$AF$1,0),FALSE)),VLOOKUP($B21,'Allokerad kvv'!$B$2:$AV$468,MATCH(W$1,'Allokerad kvv'!$B$1:$AV$1,0),FALSE),VLOOKUP($B21,'Justerad allokering'!$B$1:$AG$461,MATCH(W$1,'Justerad allokering'!$B$1:$AF$1,0),FALSE))</f>
        <v>0</v>
      </c>
      <c r="X21">
        <f>IF(ISERROR(1/VLOOKUP($B21,'Justerad allokering'!$B$1:$AG$461,MATCH(X$1,'Justerad allokering'!$B$1:$AF$1,0),FALSE)),VLOOKUP($B21,'Allokerad kvv'!$B$2:$AV$468,MATCH(X$1,'Allokerad kvv'!$B$1:$AV$1,0),FALSE),VLOOKUP($B21,'Justerad allokering'!$B$1:$AG$461,MATCH(X$1,'Justerad allokering'!$B$1:$AF$1,0),FALSE))</f>
        <v>0</v>
      </c>
      <c r="Y21">
        <f>IF(ISERROR(1/VLOOKUP($B21,'Justerad allokering'!$B$1:$AG$461,MATCH(Y$1,'Justerad allokering'!$B$1:$AF$1,0),FALSE)),VLOOKUP($B21,'Allokerad kvv'!$B$2:$AV$468,MATCH(Y$1,'Allokerad kvv'!$B$1:$AV$1,0),FALSE),VLOOKUP($B21,'Justerad allokering'!$B$1:$AG$461,MATCH(Y$1,'Justerad allokering'!$B$1:$AF$1,0),FALSE))</f>
        <v>0</v>
      </c>
      <c r="Z21">
        <f>IF(ISERROR(1/VLOOKUP($B21,'Justerad allokering'!$B$1:$AG$461,MATCH(Z$1,'Justerad allokering'!$B$1:$AF$1,0),FALSE)),VLOOKUP($B21,'Allokerad kvv'!$B$2:$AV$468,MATCH(Z$1,'Allokerad kvv'!$B$1:$AV$1,0),FALSE),VLOOKUP($B21,'Justerad allokering'!$B$1:$AG$461,MATCH(Z$1,'Justerad allokering'!$B$1:$AF$1,0),FALSE))</f>
        <v>0</v>
      </c>
      <c r="AE21" s="89">
        <f t="shared" si="0"/>
        <v>0</v>
      </c>
      <c r="AG21">
        <f t="shared" si="1"/>
        <v>0</v>
      </c>
      <c r="AH21">
        <f t="shared" si="2"/>
        <v>0</v>
      </c>
      <c r="AI21" t="str">
        <f>IF(AH21=0,"",AH21/VLOOKUP(B21,Kraftvärmeprod!$B$1:$BC$480,MATCH("Summa tillförd energi exklusive rökgaskondensering",Kraftvärmeprod!$B$1:$BC$1,0),FALSE))</f>
        <v/>
      </c>
      <c r="AK21">
        <f t="shared" si="3"/>
        <v>0</v>
      </c>
    </row>
    <row r="22" spans="1:37" x14ac:dyDescent="0.25">
      <c r="A22" s="2" t="s">
        <v>33</v>
      </c>
      <c r="B22" s="2" t="s">
        <v>41</v>
      </c>
      <c r="C22">
        <f>IF(ISERROR(1/VLOOKUP($B22,'Justerad allokering'!$B$1:$AG$461,MATCH(C$1,'Justerad allokering'!$B$1:$AF$1,0),FALSE)),VLOOKUP($B22,'Allokerad kvv'!$B$2:$AV$468,MATCH(C$1,'Allokerad kvv'!$B$1:$AV$1,0),FALSE),VLOOKUP($B22,'Justerad allokering'!$B$1:$AG$461,MATCH(C$1,'Justerad allokering'!$B$1:$AF$1,0),FALSE))</f>
        <v>0</v>
      </c>
      <c r="D22">
        <f>IF(ISERROR(1/VLOOKUP($B22,'Justerad allokering'!$B$1:$AG$461,MATCH(D$1,'Justerad allokering'!$B$1:$AF$1,0),FALSE)),VLOOKUP($B22,'Allokerad kvv'!$B$2:$AV$468,MATCH(D$1,'Allokerad kvv'!$B$1:$AV$1,0),FALSE),VLOOKUP($B22,'Justerad allokering'!$B$1:$AG$461,MATCH(D$1,'Justerad allokering'!$B$1:$AF$1,0),FALSE))</f>
        <v>0</v>
      </c>
      <c r="E22">
        <f>IF(ISERROR(1/VLOOKUP($B22,'Justerad allokering'!$B$1:$AG$461,MATCH(E$1,'Justerad allokering'!$B$1:$AF$1,0),FALSE)),VLOOKUP($B22,'Allokerad kvv'!$B$2:$AV$468,MATCH(E$1,'Allokerad kvv'!$B$1:$AV$1,0),FALSE),VLOOKUP($B22,'Justerad allokering'!$B$1:$AG$461,MATCH(E$1,'Justerad allokering'!$B$1:$AF$1,0),FALSE))</f>
        <v>0</v>
      </c>
      <c r="F22">
        <f>IF(ISERROR(1/VLOOKUP($B22,'Justerad allokering'!$B$1:$AG$461,MATCH(F$1,'Justerad allokering'!$B$1:$AF$1,0),FALSE)),VLOOKUP($B22,'Allokerad kvv'!$B$2:$AV$468,MATCH(F$1,'Allokerad kvv'!$B$1:$AV$1,0),FALSE),VLOOKUP($B22,'Justerad allokering'!$B$1:$AG$461,MATCH(F$1,'Justerad allokering'!$B$1:$AF$1,0),FALSE))</f>
        <v>0</v>
      </c>
      <c r="G22">
        <f>IF(ISERROR(1/VLOOKUP($B22,'Justerad allokering'!$B$1:$AG$461,MATCH(G$1,'Justerad allokering'!$B$1:$AF$1,0),FALSE)),VLOOKUP($B22,'Allokerad kvv'!$B$2:$AV$468,MATCH(G$1,'Allokerad kvv'!$B$1:$AV$1,0),FALSE),VLOOKUP($B22,'Justerad allokering'!$B$1:$AG$461,MATCH(G$1,'Justerad allokering'!$B$1:$AF$1,0),FALSE))</f>
        <v>0</v>
      </c>
      <c r="H22">
        <f>IF(ISERROR(1/VLOOKUP($B22,'Justerad allokering'!$B$1:$AG$461,MATCH(H$1,'Justerad allokering'!$B$1:$AF$1,0),FALSE)),VLOOKUP($B22,'Allokerad kvv'!$B$2:$AV$468,MATCH(H$1,'Allokerad kvv'!$B$1:$AV$1,0),FALSE),VLOOKUP($B22,'Justerad allokering'!$B$1:$AG$461,MATCH(H$1,'Justerad allokering'!$B$1:$AF$1,0),FALSE))</f>
        <v>0</v>
      </c>
      <c r="I22">
        <f>IF(ISERROR(1/VLOOKUP($B22,'Justerad allokering'!$B$1:$AG$461,MATCH(I$1,'Justerad allokering'!$B$1:$AF$1,0),FALSE)),VLOOKUP($B22,'Allokerad kvv'!$B$2:$AV$468,MATCH(I$1,'Allokerad kvv'!$B$1:$AV$1,0),FALSE),VLOOKUP($B22,'Justerad allokering'!$B$1:$AG$461,MATCH(I$1,'Justerad allokering'!$B$1:$AF$1,0),FALSE))</f>
        <v>0</v>
      </c>
      <c r="J22">
        <f>IF(ISERROR(1/VLOOKUP($B22,'Justerad allokering'!$B$1:$AG$461,MATCH(J$1,'Justerad allokering'!$B$1:$AF$1,0),FALSE)),VLOOKUP($B22,'Allokerad kvv'!$B$2:$AV$468,MATCH(J$1,'Allokerad kvv'!$B$1:$AV$1,0),FALSE),VLOOKUP($B22,'Justerad allokering'!$B$1:$AG$461,MATCH(J$1,'Justerad allokering'!$B$1:$AF$1,0),FALSE))</f>
        <v>0</v>
      </c>
      <c r="K22">
        <f>IF(ISERROR(1/VLOOKUP($B22,'Justerad allokering'!$B$1:$AG$461,MATCH(K$1,'Justerad allokering'!$B$1:$AF$1,0),FALSE)),VLOOKUP($B22,'Allokerad kvv'!$B$2:$AV$468,MATCH(K$1,'Allokerad kvv'!$B$1:$AV$1,0),FALSE),VLOOKUP($B22,'Justerad allokering'!$B$1:$AG$461,MATCH(K$1,'Justerad allokering'!$B$1:$AF$1,0),FALSE))</f>
        <v>0</v>
      </c>
      <c r="L22">
        <f>IF(ISERROR(1/VLOOKUP($B22,'Justerad allokering'!$B$1:$AG$461,MATCH(L$1,'Justerad allokering'!$B$1:$AF$1,0),FALSE)),VLOOKUP($B22,'Allokerad kvv'!$B$2:$AV$468,MATCH(L$1,'Allokerad kvv'!$B$1:$AV$1,0),FALSE),VLOOKUP($B22,'Justerad allokering'!$B$1:$AG$461,MATCH(L$1,'Justerad allokering'!$B$1:$AF$1,0),FALSE))</f>
        <v>0</v>
      </c>
      <c r="M22">
        <f>IF(ISERROR(1/VLOOKUP($B22,'Justerad allokering'!$B$1:$AG$461,MATCH(M$1,'Justerad allokering'!$B$1:$AF$1,0),FALSE)),VLOOKUP($B22,'Allokerad kvv'!$B$2:$AV$468,MATCH(M$1,'Allokerad kvv'!$B$1:$AV$1,0),FALSE),VLOOKUP($B22,'Justerad allokering'!$B$1:$AG$461,MATCH(M$1,'Justerad allokering'!$B$1:$AF$1,0),FALSE))</f>
        <v>0</v>
      </c>
      <c r="N22">
        <f>IF(ISERROR(1/VLOOKUP($B22,'Justerad allokering'!$B$1:$AG$461,MATCH(N$1,'Justerad allokering'!$B$1:$AF$1,0),FALSE)),VLOOKUP($B22,'Allokerad kvv'!$B$2:$AV$468,MATCH(N$1,'Allokerad kvv'!$B$1:$AV$1,0),FALSE),VLOOKUP($B22,'Justerad allokering'!$B$1:$AG$461,MATCH(N$1,'Justerad allokering'!$B$1:$AF$1,0),FALSE))</f>
        <v>0</v>
      </c>
      <c r="O22">
        <f>IF(ISERROR(1/VLOOKUP($B22,'Justerad allokering'!$B$1:$AG$461,MATCH(O$1,'Justerad allokering'!$B$1:$AF$1,0),FALSE)),VLOOKUP($B22,'Allokerad kvv'!$B$2:$AV$468,MATCH(O$1,'Allokerad kvv'!$B$1:$AV$1,0),FALSE),VLOOKUP($B22,'Justerad allokering'!$B$1:$AG$461,MATCH(O$1,'Justerad allokering'!$B$1:$AF$1,0),FALSE))</f>
        <v>0</v>
      </c>
      <c r="P22">
        <f>IF(ISERROR(1/VLOOKUP($B22,'Justerad allokering'!$B$1:$AG$461,MATCH(P$1,'Justerad allokering'!$B$1:$AF$1,0),FALSE)),VLOOKUP($B22,'Allokerad kvv'!$B$2:$AV$468,MATCH(P$1,'Allokerad kvv'!$B$1:$AV$1,0),FALSE),VLOOKUP($B22,'Justerad allokering'!$B$1:$AG$461,MATCH(P$1,'Justerad allokering'!$B$1:$AF$1,0),FALSE))</f>
        <v>0</v>
      </c>
      <c r="Q22">
        <f>IF(ISERROR(1/VLOOKUP($B22,'Justerad allokering'!$B$1:$AG$461,MATCH(Q$1,'Justerad allokering'!$B$1:$AF$1,0),FALSE)),VLOOKUP($B22,'Allokerad kvv'!$B$2:$AV$468,MATCH(Q$1,'Allokerad kvv'!$B$1:$AV$1,0),FALSE),VLOOKUP($B22,'Justerad allokering'!$B$1:$AG$461,MATCH(Q$1,'Justerad allokering'!$B$1:$AF$1,0),FALSE))</f>
        <v>0</v>
      </c>
      <c r="R22">
        <f>IF(ISERROR(1/VLOOKUP($B22,'Justerad allokering'!$B$1:$AG$461,MATCH(R$1,'Justerad allokering'!$B$1:$AF$1,0),FALSE)),VLOOKUP($B22,'Allokerad kvv'!$B$2:$AV$468,MATCH(R$1,'Allokerad kvv'!$B$1:$AV$1,0),FALSE),VLOOKUP($B22,'Justerad allokering'!$B$1:$AG$461,MATCH(R$1,'Justerad allokering'!$B$1:$AF$1,0),FALSE))</f>
        <v>0</v>
      </c>
      <c r="S22">
        <f>IF(ISERROR(1/VLOOKUP($B22,'Justerad allokering'!$B$1:$AG$461,MATCH(S$1,'Justerad allokering'!$B$1:$AF$1,0),FALSE)),VLOOKUP($B22,'Allokerad kvv'!$B$2:$AV$468,MATCH(S$1,'Allokerad kvv'!$B$1:$AV$1,0),FALSE),VLOOKUP($B22,'Justerad allokering'!$B$1:$AG$461,MATCH(S$1,'Justerad allokering'!$B$1:$AF$1,0),FALSE))</f>
        <v>0</v>
      </c>
      <c r="T22">
        <f>IF(ISERROR(1/VLOOKUP($B22,'Justerad allokering'!$B$1:$AG$461,MATCH(T$1,'Justerad allokering'!$B$1:$AF$1,0),FALSE)),VLOOKUP($B22,'Allokerad kvv'!$B$2:$AV$468,MATCH(T$1,'Allokerad kvv'!$B$1:$AV$1,0),FALSE),VLOOKUP($B22,'Justerad allokering'!$B$1:$AG$461,MATCH(T$1,'Justerad allokering'!$B$1:$AF$1,0),FALSE))</f>
        <v>0</v>
      </c>
      <c r="U22">
        <f>IF(ISERROR(1/VLOOKUP($B22,'Justerad allokering'!$B$1:$AG$461,MATCH(U$1,'Justerad allokering'!$B$1:$AF$1,0),FALSE)),VLOOKUP($B22,'Allokerad kvv'!$B$2:$AV$468,MATCH(U$1,'Allokerad kvv'!$B$1:$AV$1,0),FALSE),VLOOKUP($B22,'Justerad allokering'!$B$1:$AG$461,MATCH(U$1,'Justerad allokering'!$B$1:$AF$1,0),FALSE))</f>
        <v>0</v>
      </c>
      <c r="V22">
        <f>IF(ISERROR(1/VLOOKUP($B22,'Justerad allokering'!$B$1:$AG$461,MATCH(V$1,'Justerad allokering'!$B$1:$AF$1,0),FALSE)),VLOOKUP($B22,'Allokerad kvv'!$B$2:$AV$468,MATCH(V$1,'Allokerad kvv'!$B$1:$AV$1,0),FALSE),VLOOKUP($B22,'Justerad allokering'!$B$1:$AG$461,MATCH(V$1,'Justerad allokering'!$B$1:$AF$1,0),FALSE))</f>
        <v>0</v>
      </c>
      <c r="W22">
        <f>IF(ISERROR(1/VLOOKUP($B22,'Justerad allokering'!$B$1:$AG$461,MATCH(W$1,'Justerad allokering'!$B$1:$AF$1,0),FALSE)),VLOOKUP($B22,'Allokerad kvv'!$B$2:$AV$468,MATCH(W$1,'Allokerad kvv'!$B$1:$AV$1,0),FALSE),VLOOKUP($B22,'Justerad allokering'!$B$1:$AG$461,MATCH(W$1,'Justerad allokering'!$B$1:$AF$1,0),FALSE))</f>
        <v>0</v>
      </c>
      <c r="X22">
        <f>IF(ISERROR(1/VLOOKUP($B22,'Justerad allokering'!$B$1:$AG$461,MATCH(X$1,'Justerad allokering'!$B$1:$AF$1,0),FALSE)),VLOOKUP($B22,'Allokerad kvv'!$B$2:$AV$468,MATCH(X$1,'Allokerad kvv'!$B$1:$AV$1,0),FALSE),VLOOKUP($B22,'Justerad allokering'!$B$1:$AG$461,MATCH(X$1,'Justerad allokering'!$B$1:$AF$1,0),FALSE))</f>
        <v>0</v>
      </c>
      <c r="Y22">
        <f>IF(ISERROR(1/VLOOKUP($B22,'Justerad allokering'!$B$1:$AG$461,MATCH(Y$1,'Justerad allokering'!$B$1:$AF$1,0),FALSE)),VLOOKUP($B22,'Allokerad kvv'!$B$2:$AV$468,MATCH(Y$1,'Allokerad kvv'!$B$1:$AV$1,0),FALSE),VLOOKUP($B22,'Justerad allokering'!$B$1:$AG$461,MATCH(Y$1,'Justerad allokering'!$B$1:$AF$1,0),FALSE))</f>
        <v>0</v>
      </c>
      <c r="Z22">
        <f>IF(ISERROR(1/VLOOKUP($B22,'Justerad allokering'!$B$1:$AG$461,MATCH(Z$1,'Justerad allokering'!$B$1:$AF$1,0),FALSE)),VLOOKUP($B22,'Allokerad kvv'!$B$2:$AV$468,MATCH(Z$1,'Allokerad kvv'!$B$1:$AV$1,0),FALSE),VLOOKUP($B22,'Justerad allokering'!$B$1:$AG$461,MATCH(Z$1,'Justerad allokering'!$B$1:$AF$1,0),FALSE))</f>
        <v>0</v>
      </c>
      <c r="AE22" s="89">
        <f t="shared" si="0"/>
        <v>0</v>
      </c>
      <c r="AG22">
        <f t="shared" si="1"/>
        <v>0</v>
      </c>
      <c r="AH22">
        <f t="shared" si="2"/>
        <v>0</v>
      </c>
      <c r="AI22" t="str">
        <f>IF(AH22=0,"",AH22/VLOOKUP(B22,Kraftvärmeprod!$B$1:$BC$480,MATCH("Summa tillförd energi exklusive rökgaskondensering",Kraftvärmeprod!$B$1:$BC$1,0),FALSE))</f>
        <v/>
      </c>
      <c r="AK22">
        <f t="shared" si="3"/>
        <v>0</v>
      </c>
    </row>
    <row r="23" spans="1:37" x14ac:dyDescent="0.25">
      <c r="A23" s="2" t="s">
        <v>33</v>
      </c>
      <c r="B23" s="2" t="s">
        <v>42</v>
      </c>
      <c r="C23">
        <f>IF(ISERROR(1/VLOOKUP($B23,'Justerad allokering'!$B$1:$AG$461,MATCH(C$1,'Justerad allokering'!$B$1:$AF$1,0),FALSE)),VLOOKUP($B23,'Allokerad kvv'!$B$2:$AV$468,MATCH(C$1,'Allokerad kvv'!$B$1:$AV$1,0),FALSE),VLOOKUP($B23,'Justerad allokering'!$B$1:$AG$461,MATCH(C$1,'Justerad allokering'!$B$1:$AF$1,0),FALSE))</f>
        <v>0</v>
      </c>
      <c r="D23">
        <f>IF(ISERROR(1/VLOOKUP($B23,'Justerad allokering'!$B$1:$AG$461,MATCH(D$1,'Justerad allokering'!$B$1:$AF$1,0),FALSE)),VLOOKUP($B23,'Allokerad kvv'!$B$2:$AV$468,MATCH(D$1,'Allokerad kvv'!$B$1:$AV$1,0),FALSE),VLOOKUP($B23,'Justerad allokering'!$B$1:$AG$461,MATCH(D$1,'Justerad allokering'!$B$1:$AF$1,0),FALSE))</f>
        <v>0</v>
      </c>
      <c r="E23">
        <f>IF(ISERROR(1/VLOOKUP($B23,'Justerad allokering'!$B$1:$AG$461,MATCH(E$1,'Justerad allokering'!$B$1:$AF$1,0),FALSE)),VLOOKUP($B23,'Allokerad kvv'!$B$2:$AV$468,MATCH(E$1,'Allokerad kvv'!$B$1:$AV$1,0),FALSE),VLOOKUP($B23,'Justerad allokering'!$B$1:$AG$461,MATCH(E$1,'Justerad allokering'!$B$1:$AF$1,0),FALSE))</f>
        <v>0</v>
      </c>
      <c r="F23">
        <f>IF(ISERROR(1/VLOOKUP($B23,'Justerad allokering'!$B$1:$AG$461,MATCH(F$1,'Justerad allokering'!$B$1:$AF$1,0),FALSE)),VLOOKUP($B23,'Allokerad kvv'!$B$2:$AV$468,MATCH(F$1,'Allokerad kvv'!$B$1:$AV$1,0),FALSE),VLOOKUP($B23,'Justerad allokering'!$B$1:$AG$461,MATCH(F$1,'Justerad allokering'!$B$1:$AF$1,0),FALSE))</f>
        <v>0</v>
      </c>
      <c r="G23">
        <f>IF(ISERROR(1/VLOOKUP($B23,'Justerad allokering'!$B$1:$AG$461,MATCH(G$1,'Justerad allokering'!$B$1:$AF$1,0),FALSE)),VLOOKUP($B23,'Allokerad kvv'!$B$2:$AV$468,MATCH(G$1,'Allokerad kvv'!$B$1:$AV$1,0),FALSE),VLOOKUP($B23,'Justerad allokering'!$B$1:$AG$461,MATCH(G$1,'Justerad allokering'!$B$1:$AF$1,0),FALSE))</f>
        <v>0</v>
      </c>
      <c r="H23">
        <f>IF(ISERROR(1/VLOOKUP($B23,'Justerad allokering'!$B$1:$AG$461,MATCH(H$1,'Justerad allokering'!$B$1:$AF$1,0),FALSE)),VLOOKUP($B23,'Allokerad kvv'!$B$2:$AV$468,MATCH(H$1,'Allokerad kvv'!$B$1:$AV$1,0),FALSE),VLOOKUP($B23,'Justerad allokering'!$B$1:$AG$461,MATCH(H$1,'Justerad allokering'!$B$1:$AF$1,0),FALSE))</f>
        <v>0</v>
      </c>
      <c r="I23">
        <f>IF(ISERROR(1/VLOOKUP($B23,'Justerad allokering'!$B$1:$AG$461,MATCH(I$1,'Justerad allokering'!$B$1:$AF$1,0),FALSE)),VLOOKUP($B23,'Allokerad kvv'!$B$2:$AV$468,MATCH(I$1,'Allokerad kvv'!$B$1:$AV$1,0),FALSE),VLOOKUP($B23,'Justerad allokering'!$B$1:$AG$461,MATCH(I$1,'Justerad allokering'!$B$1:$AF$1,0),FALSE))</f>
        <v>0</v>
      </c>
      <c r="J23">
        <f>IF(ISERROR(1/VLOOKUP($B23,'Justerad allokering'!$B$1:$AG$461,MATCH(J$1,'Justerad allokering'!$B$1:$AF$1,0),FALSE)),VLOOKUP($B23,'Allokerad kvv'!$B$2:$AV$468,MATCH(J$1,'Allokerad kvv'!$B$1:$AV$1,0),FALSE),VLOOKUP($B23,'Justerad allokering'!$B$1:$AG$461,MATCH(J$1,'Justerad allokering'!$B$1:$AF$1,0),FALSE))</f>
        <v>0</v>
      </c>
      <c r="K23">
        <f>IF(ISERROR(1/VLOOKUP($B23,'Justerad allokering'!$B$1:$AG$461,MATCH(K$1,'Justerad allokering'!$B$1:$AF$1,0),FALSE)),VLOOKUP($B23,'Allokerad kvv'!$B$2:$AV$468,MATCH(K$1,'Allokerad kvv'!$B$1:$AV$1,0),FALSE),VLOOKUP($B23,'Justerad allokering'!$B$1:$AG$461,MATCH(K$1,'Justerad allokering'!$B$1:$AF$1,0),FALSE))</f>
        <v>0</v>
      </c>
      <c r="L23">
        <f>IF(ISERROR(1/VLOOKUP($B23,'Justerad allokering'!$B$1:$AG$461,MATCH(L$1,'Justerad allokering'!$B$1:$AF$1,0),FALSE)),VLOOKUP($B23,'Allokerad kvv'!$B$2:$AV$468,MATCH(L$1,'Allokerad kvv'!$B$1:$AV$1,0),FALSE),VLOOKUP($B23,'Justerad allokering'!$B$1:$AG$461,MATCH(L$1,'Justerad allokering'!$B$1:$AF$1,0),FALSE))</f>
        <v>0</v>
      </c>
      <c r="M23">
        <f>IF(ISERROR(1/VLOOKUP($B23,'Justerad allokering'!$B$1:$AG$461,MATCH(M$1,'Justerad allokering'!$B$1:$AF$1,0),FALSE)),VLOOKUP($B23,'Allokerad kvv'!$B$2:$AV$468,MATCH(M$1,'Allokerad kvv'!$B$1:$AV$1,0),FALSE),VLOOKUP($B23,'Justerad allokering'!$B$1:$AG$461,MATCH(M$1,'Justerad allokering'!$B$1:$AF$1,0),FALSE))</f>
        <v>0</v>
      </c>
      <c r="N23">
        <f>IF(ISERROR(1/VLOOKUP($B23,'Justerad allokering'!$B$1:$AG$461,MATCH(N$1,'Justerad allokering'!$B$1:$AF$1,0),FALSE)),VLOOKUP($B23,'Allokerad kvv'!$B$2:$AV$468,MATCH(N$1,'Allokerad kvv'!$B$1:$AV$1,0),FALSE),VLOOKUP($B23,'Justerad allokering'!$B$1:$AG$461,MATCH(N$1,'Justerad allokering'!$B$1:$AF$1,0),FALSE))</f>
        <v>0</v>
      </c>
      <c r="O23">
        <f>IF(ISERROR(1/VLOOKUP($B23,'Justerad allokering'!$B$1:$AG$461,MATCH(O$1,'Justerad allokering'!$B$1:$AF$1,0),FALSE)),VLOOKUP($B23,'Allokerad kvv'!$B$2:$AV$468,MATCH(O$1,'Allokerad kvv'!$B$1:$AV$1,0),FALSE),VLOOKUP($B23,'Justerad allokering'!$B$1:$AG$461,MATCH(O$1,'Justerad allokering'!$B$1:$AF$1,0),FALSE))</f>
        <v>0</v>
      </c>
      <c r="P23">
        <f>IF(ISERROR(1/VLOOKUP($B23,'Justerad allokering'!$B$1:$AG$461,MATCH(P$1,'Justerad allokering'!$B$1:$AF$1,0),FALSE)),VLOOKUP($B23,'Allokerad kvv'!$B$2:$AV$468,MATCH(P$1,'Allokerad kvv'!$B$1:$AV$1,0),FALSE),VLOOKUP($B23,'Justerad allokering'!$B$1:$AG$461,MATCH(P$1,'Justerad allokering'!$B$1:$AF$1,0),FALSE))</f>
        <v>0</v>
      </c>
      <c r="Q23">
        <f>IF(ISERROR(1/VLOOKUP($B23,'Justerad allokering'!$B$1:$AG$461,MATCH(Q$1,'Justerad allokering'!$B$1:$AF$1,0),FALSE)),VLOOKUP($B23,'Allokerad kvv'!$B$2:$AV$468,MATCH(Q$1,'Allokerad kvv'!$B$1:$AV$1,0),FALSE),VLOOKUP($B23,'Justerad allokering'!$B$1:$AG$461,MATCH(Q$1,'Justerad allokering'!$B$1:$AF$1,0),FALSE))</f>
        <v>0</v>
      </c>
      <c r="R23">
        <f>IF(ISERROR(1/VLOOKUP($B23,'Justerad allokering'!$B$1:$AG$461,MATCH(R$1,'Justerad allokering'!$B$1:$AF$1,0),FALSE)),VLOOKUP($B23,'Allokerad kvv'!$B$2:$AV$468,MATCH(R$1,'Allokerad kvv'!$B$1:$AV$1,0),FALSE),VLOOKUP($B23,'Justerad allokering'!$B$1:$AG$461,MATCH(R$1,'Justerad allokering'!$B$1:$AF$1,0),FALSE))</f>
        <v>0</v>
      </c>
      <c r="S23">
        <f>IF(ISERROR(1/VLOOKUP($B23,'Justerad allokering'!$B$1:$AG$461,MATCH(S$1,'Justerad allokering'!$B$1:$AF$1,0),FALSE)),VLOOKUP($B23,'Allokerad kvv'!$B$2:$AV$468,MATCH(S$1,'Allokerad kvv'!$B$1:$AV$1,0),FALSE),VLOOKUP($B23,'Justerad allokering'!$B$1:$AG$461,MATCH(S$1,'Justerad allokering'!$B$1:$AF$1,0),FALSE))</f>
        <v>0</v>
      </c>
      <c r="T23">
        <f>IF(ISERROR(1/VLOOKUP($B23,'Justerad allokering'!$B$1:$AG$461,MATCH(T$1,'Justerad allokering'!$B$1:$AF$1,0),FALSE)),VLOOKUP($B23,'Allokerad kvv'!$B$2:$AV$468,MATCH(T$1,'Allokerad kvv'!$B$1:$AV$1,0),FALSE),VLOOKUP($B23,'Justerad allokering'!$B$1:$AG$461,MATCH(T$1,'Justerad allokering'!$B$1:$AF$1,0),FALSE))</f>
        <v>0</v>
      </c>
      <c r="U23">
        <f>IF(ISERROR(1/VLOOKUP($B23,'Justerad allokering'!$B$1:$AG$461,MATCH(U$1,'Justerad allokering'!$B$1:$AF$1,0),FALSE)),VLOOKUP($B23,'Allokerad kvv'!$B$2:$AV$468,MATCH(U$1,'Allokerad kvv'!$B$1:$AV$1,0),FALSE),VLOOKUP($B23,'Justerad allokering'!$B$1:$AG$461,MATCH(U$1,'Justerad allokering'!$B$1:$AF$1,0),FALSE))</f>
        <v>0</v>
      </c>
      <c r="V23">
        <f>IF(ISERROR(1/VLOOKUP($B23,'Justerad allokering'!$B$1:$AG$461,MATCH(V$1,'Justerad allokering'!$B$1:$AF$1,0),FALSE)),VLOOKUP($B23,'Allokerad kvv'!$B$2:$AV$468,MATCH(V$1,'Allokerad kvv'!$B$1:$AV$1,0),FALSE),VLOOKUP($B23,'Justerad allokering'!$B$1:$AG$461,MATCH(V$1,'Justerad allokering'!$B$1:$AF$1,0),FALSE))</f>
        <v>0</v>
      </c>
      <c r="W23">
        <f>IF(ISERROR(1/VLOOKUP($B23,'Justerad allokering'!$B$1:$AG$461,MATCH(W$1,'Justerad allokering'!$B$1:$AF$1,0),FALSE)),VLOOKUP($B23,'Allokerad kvv'!$B$2:$AV$468,MATCH(W$1,'Allokerad kvv'!$B$1:$AV$1,0),FALSE),VLOOKUP($B23,'Justerad allokering'!$B$1:$AG$461,MATCH(W$1,'Justerad allokering'!$B$1:$AF$1,0),FALSE))</f>
        <v>0</v>
      </c>
      <c r="X23">
        <f>IF(ISERROR(1/VLOOKUP($B23,'Justerad allokering'!$B$1:$AG$461,MATCH(X$1,'Justerad allokering'!$B$1:$AF$1,0),FALSE)),VLOOKUP($B23,'Allokerad kvv'!$B$2:$AV$468,MATCH(X$1,'Allokerad kvv'!$B$1:$AV$1,0),FALSE),VLOOKUP($B23,'Justerad allokering'!$B$1:$AG$461,MATCH(X$1,'Justerad allokering'!$B$1:$AF$1,0),FALSE))</f>
        <v>0</v>
      </c>
      <c r="Y23">
        <f>IF(ISERROR(1/VLOOKUP($B23,'Justerad allokering'!$B$1:$AG$461,MATCH(Y$1,'Justerad allokering'!$B$1:$AF$1,0),FALSE)),VLOOKUP($B23,'Allokerad kvv'!$B$2:$AV$468,MATCH(Y$1,'Allokerad kvv'!$B$1:$AV$1,0),FALSE),VLOOKUP($B23,'Justerad allokering'!$B$1:$AG$461,MATCH(Y$1,'Justerad allokering'!$B$1:$AF$1,0),FALSE))</f>
        <v>0</v>
      </c>
      <c r="Z23">
        <f>IF(ISERROR(1/VLOOKUP($B23,'Justerad allokering'!$B$1:$AG$461,MATCH(Z$1,'Justerad allokering'!$B$1:$AF$1,0),FALSE)),VLOOKUP($B23,'Allokerad kvv'!$B$2:$AV$468,MATCH(Z$1,'Allokerad kvv'!$B$1:$AV$1,0),FALSE),VLOOKUP($B23,'Justerad allokering'!$B$1:$AG$461,MATCH(Z$1,'Justerad allokering'!$B$1:$AF$1,0),FALSE))</f>
        <v>0</v>
      </c>
      <c r="AE23" s="89">
        <f t="shared" si="0"/>
        <v>0</v>
      </c>
      <c r="AG23">
        <f t="shared" si="1"/>
        <v>0</v>
      </c>
      <c r="AH23">
        <f t="shared" si="2"/>
        <v>0</v>
      </c>
      <c r="AI23" t="str">
        <f>IF(AH23=0,"",AH23/VLOOKUP(B23,Kraftvärmeprod!$B$1:$BC$480,MATCH("Summa tillförd energi exklusive rökgaskondensering",Kraftvärmeprod!$B$1:$BC$1,0),FALSE))</f>
        <v/>
      </c>
      <c r="AK23">
        <f t="shared" si="3"/>
        <v>0</v>
      </c>
    </row>
    <row r="24" spans="1:37" x14ac:dyDescent="0.25">
      <c r="A24" s="2" t="s">
        <v>33</v>
      </c>
      <c r="B24" s="2" t="s">
        <v>43</v>
      </c>
      <c r="C24">
        <f>IF(ISERROR(1/VLOOKUP($B24,'Justerad allokering'!$B$1:$AG$461,MATCH(C$1,'Justerad allokering'!$B$1:$AF$1,0),FALSE)),VLOOKUP($B24,'Allokerad kvv'!$B$2:$AV$468,MATCH(C$1,'Allokerad kvv'!$B$1:$AV$1,0),FALSE),VLOOKUP($B24,'Justerad allokering'!$B$1:$AG$461,MATCH(C$1,'Justerad allokering'!$B$1:$AF$1,0),FALSE))</f>
        <v>0</v>
      </c>
      <c r="D24">
        <f>IF(ISERROR(1/VLOOKUP($B24,'Justerad allokering'!$B$1:$AG$461,MATCH(D$1,'Justerad allokering'!$B$1:$AF$1,0),FALSE)),VLOOKUP($B24,'Allokerad kvv'!$B$2:$AV$468,MATCH(D$1,'Allokerad kvv'!$B$1:$AV$1,0),FALSE),VLOOKUP($B24,'Justerad allokering'!$B$1:$AG$461,MATCH(D$1,'Justerad allokering'!$B$1:$AF$1,0),FALSE))</f>
        <v>0</v>
      </c>
      <c r="E24">
        <f>IF(ISERROR(1/VLOOKUP($B24,'Justerad allokering'!$B$1:$AG$461,MATCH(E$1,'Justerad allokering'!$B$1:$AF$1,0),FALSE)),VLOOKUP($B24,'Allokerad kvv'!$B$2:$AV$468,MATCH(E$1,'Allokerad kvv'!$B$1:$AV$1,0),FALSE),VLOOKUP($B24,'Justerad allokering'!$B$1:$AG$461,MATCH(E$1,'Justerad allokering'!$B$1:$AF$1,0),FALSE))</f>
        <v>0</v>
      </c>
      <c r="F24">
        <f>IF(ISERROR(1/VLOOKUP($B24,'Justerad allokering'!$B$1:$AG$461,MATCH(F$1,'Justerad allokering'!$B$1:$AF$1,0),FALSE)),VLOOKUP($B24,'Allokerad kvv'!$B$2:$AV$468,MATCH(F$1,'Allokerad kvv'!$B$1:$AV$1,0),FALSE),VLOOKUP($B24,'Justerad allokering'!$B$1:$AG$461,MATCH(F$1,'Justerad allokering'!$B$1:$AF$1,0),FALSE))</f>
        <v>0</v>
      </c>
      <c r="G24">
        <f>IF(ISERROR(1/VLOOKUP($B24,'Justerad allokering'!$B$1:$AG$461,MATCH(G$1,'Justerad allokering'!$B$1:$AF$1,0),FALSE)),VLOOKUP($B24,'Allokerad kvv'!$B$2:$AV$468,MATCH(G$1,'Allokerad kvv'!$B$1:$AV$1,0),FALSE),VLOOKUP($B24,'Justerad allokering'!$B$1:$AG$461,MATCH(G$1,'Justerad allokering'!$B$1:$AF$1,0),FALSE))</f>
        <v>0</v>
      </c>
      <c r="H24">
        <f>IF(ISERROR(1/VLOOKUP($B24,'Justerad allokering'!$B$1:$AG$461,MATCH(H$1,'Justerad allokering'!$B$1:$AF$1,0),FALSE)),VLOOKUP($B24,'Allokerad kvv'!$B$2:$AV$468,MATCH(H$1,'Allokerad kvv'!$B$1:$AV$1,0),FALSE),VLOOKUP($B24,'Justerad allokering'!$B$1:$AG$461,MATCH(H$1,'Justerad allokering'!$B$1:$AF$1,0),FALSE))</f>
        <v>0</v>
      </c>
      <c r="I24">
        <f>IF(ISERROR(1/VLOOKUP($B24,'Justerad allokering'!$B$1:$AG$461,MATCH(I$1,'Justerad allokering'!$B$1:$AF$1,0),FALSE)),VLOOKUP($B24,'Allokerad kvv'!$B$2:$AV$468,MATCH(I$1,'Allokerad kvv'!$B$1:$AV$1,0),FALSE),VLOOKUP($B24,'Justerad allokering'!$B$1:$AG$461,MATCH(I$1,'Justerad allokering'!$B$1:$AF$1,0),FALSE))</f>
        <v>0</v>
      </c>
      <c r="J24">
        <f>IF(ISERROR(1/VLOOKUP($B24,'Justerad allokering'!$B$1:$AG$461,MATCH(J$1,'Justerad allokering'!$B$1:$AF$1,0),FALSE)),VLOOKUP($B24,'Allokerad kvv'!$B$2:$AV$468,MATCH(J$1,'Allokerad kvv'!$B$1:$AV$1,0),FALSE),VLOOKUP($B24,'Justerad allokering'!$B$1:$AG$461,MATCH(J$1,'Justerad allokering'!$B$1:$AF$1,0),FALSE))</f>
        <v>0</v>
      </c>
      <c r="K24">
        <f>IF(ISERROR(1/VLOOKUP($B24,'Justerad allokering'!$B$1:$AG$461,MATCH(K$1,'Justerad allokering'!$B$1:$AF$1,0),FALSE)),VLOOKUP($B24,'Allokerad kvv'!$B$2:$AV$468,MATCH(K$1,'Allokerad kvv'!$B$1:$AV$1,0),FALSE),VLOOKUP($B24,'Justerad allokering'!$B$1:$AG$461,MATCH(K$1,'Justerad allokering'!$B$1:$AF$1,0),FALSE))</f>
        <v>0</v>
      </c>
      <c r="L24">
        <f>IF(ISERROR(1/VLOOKUP($B24,'Justerad allokering'!$B$1:$AG$461,MATCH(L$1,'Justerad allokering'!$B$1:$AF$1,0),FALSE)),VLOOKUP($B24,'Allokerad kvv'!$B$2:$AV$468,MATCH(L$1,'Allokerad kvv'!$B$1:$AV$1,0),FALSE),VLOOKUP($B24,'Justerad allokering'!$B$1:$AG$461,MATCH(L$1,'Justerad allokering'!$B$1:$AF$1,0),FALSE))</f>
        <v>0</v>
      </c>
      <c r="M24">
        <f>IF(ISERROR(1/VLOOKUP($B24,'Justerad allokering'!$B$1:$AG$461,MATCH(M$1,'Justerad allokering'!$B$1:$AF$1,0),FALSE)),VLOOKUP($B24,'Allokerad kvv'!$B$2:$AV$468,MATCH(M$1,'Allokerad kvv'!$B$1:$AV$1,0),FALSE),VLOOKUP($B24,'Justerad allokering'!$B$1:$AG$461,MATCH(M$1,'Justerad allokering'!$B$1:$AF$1,0),FALSE))</f>
        <v>0</v>
      </c>
      <c r="N24">
        <f>IF(ISERROR(1/VLOOKUP($B24,'Justerad allokering'!$B$1:$AG$461,MATCH(N$1,'Justerad allokering'!$B$1:$AF$1,0),FALSE)),VLOOKUP($B24,'Allokerad kvv'!$B$2:$AV$468,MATCH(N$1,'Allokerad kvv'!$B$1:$AV$1,0),FALSE),VLOOKUP($B24,'Justerad allokering'!$B$1:$AG$461,MATCH(N$1,'Justerad allokering'!$B$1:$AF$1,0),FALSE))</f>
        <v>0</v>
      </c>
      <c r="O24">
        <f>IF(ISERROR(1/VLOOKUP($B24,'Justerad allokering'!$B$1:$AG$461,MATCH(O$1,'Justerad allokering'!$B$1:$AF$1,0),FALSE)),VLOOKUP($B24,'Allokerad kvv'!$B$2:$AV$468,MATCH(O$1,'Allokerad kvv'!$B$1:$AV$1,0),FALSE),VLOOKUP($B24,'Justerad allokering'!$B$1:$AG$461,MATCH(O$1,'Justerad allokering'!$B$1:$AF$1,0),FALSE))</f>
        <v>0</v>
      </c>
      <c r="P24">
        <f>IF(ISERROR(1/VLOOKUP($B24,'Justerad allokering'!$B$1:$AG$461,MATCH(P$1,'Justerad allokering'!$B$1:$AF$1,0),FALSE)),VLOOKUP($B24,'Allokerad kvv'!$B$2:$AV$468,MATCH(P$1,'Allokerad kvv'!$B$1:$AV$1,0),FALSE),VLOOKUP($B24,'Justerad allokering'!$B$1:$AG$461,MATCH(P$1,'Justerad allokering'!$B$1:$AF$1,0),FALSE))</f>
        <v>0</v>
      </c>
      <c r="Q24">
        <f>IF(ISERROR(1/VLOOKUP($B24,'Justerad allokering'!$B$1:$AG$461,MATCH(Q$1,'Justerad allokering'!$B$1:$AF$1,0),FALSE)),VLOOKUP($B24,'Allokerad kvv'!$B$2:$AV$468,MATCH(Q$1,'Allokerad kvv'!$B$1:$AV$1,0),FALSE),VLOOKUP($B24,'Justerad allokering'!$B$1:$AG$461,MATCH(Q$1,'Justerad allokering'!$B$1:$AF$1,0),FALSE))</f>
        <v>0</v>
      </c>
      <c r="R24">
        <f>IF(ISERROR(1/VLOOKUP($B24,'Justerad allokering'!$B$1:$AG$461,MATCH(R$1,'Justerad allokering'!$B$1:$AF$1,0),FALSE)),VLOOKUP($B24,'Allokerad kvv'!$B$2:$AV$468,MATCH(R$1,'Allokerad kvv'!$B$1:$AV$1,0),FALSE),VLOOKUP($B24,'Justerad allokering'!$B$1:$AG$461,MATCH(R$1,'Justerad allokering'!$B$1:$AF$1,0),FALSE))</f>
        <v>0</v>
      </c>
      <c r="S24">
        <f>IF(ISERROR(1/VLOOKUP($B24,'Justerad allokering'!$B$1:$AG$461,MATCH(S$1,'Justerad allokering'!$B$1:$AF$1,0),FALSE)),VLOOKUP($B24,'Allokerad kvv'!$B$2:$AV$468,MATCH(S$1,'Allokerad kvv'!$B$1:$AV$1,0),FALSE),VLOOKUP($B24,'Justerad allokering'!$B$1:$AG$461,MATCH(S$1,'Justerad allokering'!$B$1:$AF$1,0),FALSE))</f>
        <v>0</v>
      </c>
      <c r="T24">
        <f>IF(ISERROR(1/VLOOKUP($B24,'Justerad allokering'!$B$1:$AG$461,MATCH(T$1,'Justerad allokering'!$B$1:$AF$1,0),FALSE)),VLOOKUP($B24,'Allokerad kvv'!$B$2:$AV$468,MATCH(T$1,'Allokerad kvv'!$B$1:$AV$1,0),FALSE),VLOOKUP($B24,'Justerad allokering'!$B$1:$AG$461,MATCH(T$1,'Justerad allokering'!$B$1:$AF$1,0),FALSE))</f>
        <v>0</v>
      </c>
      <c r="U24">
        <f>IF(ISERROR(1/VLOOKUP($B24,'Justerad allokering'!$B$1:$AG$461,MATCH(U$1,'Justerad allokering'!$B$1:$AF$1,0),FALSE)),VLOOKUP($B24,'Allokerad kvv'!$B$2:$AV$468,MATCH(U$1,'Allokerad kvv'!$B$1:$AV$1,0),FALSE),VLOOKUP($B24,'Justerad allokering'!$B$1:$AG$461,MATCH(U$1,'Justerad allokering'!$B$1:$AF$1,0),FALSE))</f>
        <v>0</v>
      </c>
      <c r="V24">
        <f>IF(ISERROR(1/VLOOKUP($B24,'Justerad allokering'!$B$1:$AG$461,MATCH(V$1,'Justerad allokering'!$B$1:$AF$1,0),FALSE)),VLOOKUP($B24,'Allokerad kvv'!$B$2:$AV$468,MATCH(V$1,'Allokerad kvv'!$B$1:$AV$1,0),FALSE),VLOOKUP($B24,'Justerad allokering'!$B$1:$AG$461,MATCH(V$1,'Justerad allokering'!$B$1:$AF$1,0),FALSE))</f>
        <v>0</v>
      </c>
      <c r="W24">
        <f>IF(ISERROR(1/VLOOKUP($B24,'Justerad allokering'!$B$1:$AG$461,MATCH(W$1,'Justerad allokering'!$B$1:$AF$1,0),FALSE)),VLOOKUP($B24,'Allokerad kvv'!$B$2:$AV$468,MATCH(W$1,'Allokerad kvv'!$B$1:$AV$1,0),FALSE),VLOOKUP($B24,'Justerad allokering'!$B$1:$AG$461,MATCH(W$1,'Justerad allokering'!$B$1:$AF$1,0),FALSE))</f>
        <v>0</v>
      </c>
      <c r="X24">
        <f>IF(ISERROR(1/VLOOKUP($B24,'Justerad allokering'!$B$1:$AG$461,MATCH(X$1,'Justerad allokering'!$B$1:$AF$1,0),FALSE)),VLOOKUP($B24,'Allokerad kvv'!$B$2:$AV$468,MATCH(X$1,'Allokerad kvv'!$B$1:$AV$1,0),FALSE),VLOOKUP($B24,'Justerad allokering'!$B$1:$AG$461,MATCH(X$1,'Justerad allokering'!$B$1:$AF$1,0),FALSE))</f>
        <v>0</v>
      </c>
      <c r="Y24">
        <f>IF(ISERROR(1/VLOOKUP($B24,'Justerad allokering'!$B$1:$AG$461,MATCH(Y$1,'Justerad allokering'!$B$1:$AF$1,0),FALSE)),VLOOKUP($B24,'Allokerad kvv'!$B$2:$AV$468,MATCH(Y$1,'Allokerad kvv'!$B$1:$AV$1,0),FALSE),VLOOKUP($B24,'Justerad allokering'!$B$1:$AG$461,MATCH(Y$1,'Justerad allokering'!$B$1:$AF$1,0),FALSE))</f>
        <v>0</v>
      </c>
      <c r="Z24">
        <f>IF(ISERROR(1/VLOOKUP($B24,'Justerad allokering'!$B$1:$AG$461,MATCH(Z$1,'Justerad allokering'!$B$1:$AF$1,0),FALSE)),VLOOKUP($B24,'Allokerad kvv'!$B$2:$AV$468,MATCH(Z$1,'Allokerad kvv'!$B$1:$AV$1,0),FALSE),VLOOKUP($B24,'Justerad allokering'!$B$1:$AG$461,MATCH(Z$1,'Justerad allokering'!$B$1:$AF$1,0),FALSE))</f>
        <v>0</v>
      </c>
      <c r="AE24" s="89">
        <f t="shared" si="0"/>
        <v>0</v>
      </c>
      <c r="AG24">
        <f t="shared" si="1"/>
        <v>0</v>
      </c>
      <c r="AH24">
        <f t="shared" si="2"/>
        <v>0</v>
      </c>
      <c r="AI24" t="str">
        <f>IF(AH24=0,"",AH24/VLOOKUP(B24,Kraftvärmeprod!$B$1:$BC$480,MATCH("Summa tillförd energi exklusive rökgaskondensering",Kraftvärmeprod!$B$1:$BC$1,0),FALSE))</f>
        <v/>
      </c>
      <c r="AK24">
        <f t="shared" si="3"/>
        <v>0</v>
      </c>
    </row>
    <row r="25" spans="1:37" x14ac:dyDescent="0.25">
      <c r="A25" s="2" t="s">
        <v>44</v>
      </c>
      <c r="B25" s="2" t="s">
        <v>45</v>
      </c>
      <c r="C25">
        <f>IF(ISERROR(1/VLOOKUP($B25,'Justerad allokering'!$B$1:$AG$461,MATCH(C$1,'Justerad allokering'!$B$1:$AF$1,0),FALSE)),VLOOKUP($B25,'Allokerad kvv'!$B$2:$AV$468,MATCH(C$1,'Allokerad kvv'!$B$1:$AV$1,0),FALSE),VLOOKUP($B25,'Justerad allokering'!$B$1:$AG$461,MATCH(C$1,'Justerad allokering'!$B$1:$AF$1,0),FALSE))</f>
        <v>0</v>
      </c>
      <c r="D25">
        <f>IF(ISERROR(1/VLOOKUP($B25,'Justerad allokering'!$B$1:$AG$461,MATCH(D$1,'Justerad allokering'!$B$1:$AF$1,0),FALSE)),VLOOKUP($B25,'Allokerad kvv'!$B$2:$AV$468,MATCH(D$1,'Allokerad kvv'!$B$1:$AV$1,0),FALSE),VLOOKUP($B25,'Justerad allokering'!$B$1:$AG$461,MATCH(D$1,'Justerad allokering'!$B$1:$AF$1,0),FALSE))</f>
        <v>0</v>
      </c>
      <c r="E25">
        <f>IF(ISERROR(1/VLOOKUP($B25,'Justerad allokering'!$B$1:$AG$461,MATCH(E$1,'Justerad allokering'!$B$1:$AF$1,0),FALSE)),VLOOKUP($B25,'Allokerad kvv'!$B$2:$AV$468,MATCH(E$1,'Allokerad kvv'!$B$1:$AV$1,0),FALSE),VLOOKUP($B25,'Justerad allokering'!$B$1:$AG$461,MATCH(E$1,'Justerad allokering'!$B$1:$AF$1,0),FALSE))</f>
        <v>0</v>
      </c>
      <c r="F25">
        <f>IF(ISERROR(1/VLOOKUP($B25,'Justerad allokering'!$B$1:$AG$461,MATCH(F$1,'Justerad allokering'!$B$1:$AF$1,0),FALSE)),VLOOKUP($B25,'Allokerad kvv'!$B$2:$AV$468,MATCH(F$1,'Allokerad kvv'!$B$1:$AV$1,0),FALSE),VLOOKUP($B25,'Justerad allokering'!$B$1:$AG$461,MATCH(F$1,'Justerad allokering'!$B$1:$AF$1,0),FALSE))</f>
        <v>0</v>
      </c>
      <c r="G25">
        <f>IF(ISERROR(1/VLOOKUP($B25,'Justerad allokering'!$B$1:$AG$461,MATCH(G$1,'Justerad allokering'!$B$1:$AF$1,0),FALSE)),VLOOKUP($B25,'Allokerad kvv'!$B$2:$AV$468,MATCH(G$1,'Allokerad kvv'!$B$1:$AV$1,0),FALSE),VLOOKUP($B25,'Justerad allokering'!$B$1:$AG$461,MATCH(G$1,'Justerad allokering'!$B$1:$AF$1,0),FALSE))</f>
        <v>0</v>
      </c>
      <c r="H25">
        <f>IF(ISERROR(1/VLOOKUP($B25,'Justerad allokering'!$B$1:$AG$461,MATCH(H$1,'Justerad allokering'!$B$1:$AF$1,0),FALSE)),VLOOKUP($B25,'Allokerad kvv'!$B$2:$AV$468,MATCH(H$1,'Allokerad kvv'!$B$1:$AV$1,0),FALSE),VLOOKUP($B25,'Justerad allokering'!$B$1:$AG$461,MATCH(H$1,'Justerad allokering'!$B$1:$AF$1,0),FALSE))</f>
        <v>0</v>
      </c>
      <c r="I25">
        <f>IF(ISERROR(1/VLOOKUP($B25,'Justerad allokering'!$B$1:$AG$461,MATCH(I$1,'Justerad allokering'!$B$1:$AF$1,0),FALSE)),VLOOKUP($B25,'Allokerad kvv'!$B$2:$AV$468,MATCH(I$1,'Allokerad kvv'!$B$1:$AV$1,0),FALSE),VLOOKUP($B25,'Justerad allokering'!$B$1:$AG$461,MATCH(I$1,'Justerad allokering'!$B$1:$AF$1,0),FALSE))</f>
        <v>0</v>
      </c>
      <c r="J25">
        <f>IF(ISERROR(1/VLOOKUP($B25,'Justerad allokering'!$B$1:$AG$461,MATCH(J$1,'Justerad allokering'!$B$1:$AF$1,0),FALSE)),VLOOKUP($B25,'Allokerad kvv'!$B$2:$AV$468,MATCH(J$1,'Allokerad kvv'!$B$1:$AV$1,0),FALSE),VLOOKUP($B25,'Justerad allokering'!$B$1:$AG$461,MATCH(J$1,'Justerad allokering'!$B$1:$AF$1,0),FALSE))</f>
        <v>0</v>
      </c>
      <c r="K25">
        <f>IF(ISERROR(1/VLOOKUP($B25,'Justerad allokering'!$B$1:$AG$461,MATCH(K$1,'Justerad allokering'!$B$1:$AF$1,0),FALSE)),VLOOKUP($B25,'Allokerad kvv'!$B$2:$AV$468,MATCH(K$1,'Allokerad kvv'!$B$1:$AV$1,0),FALSE),VLOOKUP($B25,'Justerad allokering'!$B$1:$AG$461,MATCH(K$1,'Justerad allokering'!$B$1:$AF$1,0),FALSE))</f>
        <v>0</v>
      </c>
      <c r="L25">
        <f>IF(ISERROR(1/VLOOKUP($B25,'Justerad allokering'!$B$1:$AG$461,MATCH(L$1,'Justerad allokering'!$B$1:$AF$1,0),FALSE)),VLOOKUP($B25,'Allokerad kvv'!$B$2:$AV$468,MATCH(L$1,'Allokerad kvv'!$B$1:$AV$1,0),FALSE),VLOOKUP($B25,'Justerad allokering'!$B$1:$AG$461,MATCH(L$1,'Justerad allokering'!$B$1:$AF$1,0),FALSE))</f>
        <v>0</v>
      </c>
      <c r="M25">
        <f>IF(ISERROR(1/VLOOKUP($B25,'Justerad allokering'!$B$1:$AG$461,MATCH(M$1,'Justerad allokering'!$B$1:$AF$1,0),FALSE)),VLOOKUP($B25,'Allokerad kvv'!$B$2:$AV$468,MATCH(M$1,'Allokerad kvv'!$B$1:$AV$1,0),FALSE),VLOOKUP($B25,'Justerad allokering'!$B$1:$AG$461,MATCH(M$1,'Justerad allokering'!$B$1:$AF$1,0),FALSE))</f>
        <v>0</v>
      </c>
      <c r="N25">
        <f>IF(ISERROR(1/VLOOKUP($B25,'Justerad allokering'!$B$1:$AG$461,MATCH(N$1,'Justerad allokering'!$B$1:$AF$1,0),FALSE)),VLOOKUP($B25,'Allokerad kvv'!$B$2:$AV$468,MATCH(N$1,'Allokerad kvv'!$B$1:$AV$1,0),FALSE),VLOOKUP($B25,'Justerad allokering'!$B$1:$AG$461,MATCH(N$1,'Justerad allokering'!$B$1:$AF$1,0),FALSE))</f>
        <v>0</v>
      </c>
      <c r="O25">
        <f>IF(ISERROR(1/VLOOKUP($B25,'Justerad allokering'!$B$1:$AG$461,MATCH(O$1,'Justerad allokering'!$B$1:$AF$1,0),FALSE)),VLOOKUP($B25,'Allokerad kvv'!$B$2:$AV$468,MATCH(O$1,'Allokerad kvv'!$B$1:$AV$1,0),FALSE),VLOOKUP($B25,'Justerad allokering'!$B$1:$AG$461,MATCH(O$1,'Justerad allokering'!$B$1:$AF$1,0),FALSE))</f>
        <v>0</v>
      </c>
      <c r="P25">
        <f>IF(ISERROR(1/VLOOKUP($B25,'Justerad allokering'!$B$1:$AG$461,MATCH(P$1,'Justerad allokering'!$B$1:$AF$1,0),FALSE)),VLOOKUP($B25,'Allokerad kvv'!$B$2:$AV$468,MATCH(P$1,'Allokerad kvv'!$B$1:$AV$1,0),FALSE),VLOOKUP($B25,'Justerad allokering'!$B$1:$AG$461,MATCH(P$1,'Justerad allokering'!$B$1:$AF$1,0),FALSE))</f>
        <v>0</v>
      </c>
      <c r="Q25">
        <f>IF(ISERROR(1/VLOOKUP($B25,'Justerad allokering'!$B$1:$AG$461,MATCH(Q$1,'Justerad allokering'!$B$1:$AF$1,0),FALSE)),VLOOKUP($B25,'Allokerad kvv'!$B$2:$AV$468,MATCH(Q$1,'Allokerad kvv'!$B$1:$AV$1,0),FALSE),VLOOKUP($B25,'Justerad allokering'!$B$1:$AG$461,MATCH(Q$1,'Justerad allokering'!$B$1:$AF$1,0),FALSE))</f>
        <v>0</v>
      </c>
      <c r="R25">
        <f>IF(ISERROR(1/VLOOKUP($B25,'Justerad allokering'!$B$1:$AG$461,MATCH(R$1,'Justerad allokering'!$B$1:$AF$1,0),FALSE)),VLOOKUP($B25,'Allokerad kvv'!$B$2:$AV$468,MATCH(R$1,'Allokerad kvv'!$B$1:$AV$1,0),FALSE),VLOOKUP($B25,'Justerad allokering'!$B$1:$AG$461,MATCH(R$1,'Justerad allokering'!$B$1:$AF$1,0),FALSE))</f>
        <v>0</v>
      </c>
      <c r="S25">
        <f>IF(ISERROR(1/VLOOKUP($B25,'Justerad allokering'!$B$1:$AG$461,MATCH(S$1,'Justerad allokering'!$B$1:$AF$1,0),FALSE)),VLOOKUP($B25,'Allokerad kvv'!$B$2:$AV$468,MATCH(S$1,'Allokerad kvv'!$B$1:$AV$1,0),FALSE),VLOOKUP($B25,'Justerad allokering'!$B$1:$AG$461,MATCH(S$1,'Justerad allokering'!$B$1:$AF$1,0),FALSE))</f>
        <v>0</v>
      </c>
      <c r="T25">
        <f>IF(ISERROR(1/VLOOKUP($B25,'Justerad allokering'!$B$1:$AG$461,MATCH(T$1,'Justerad allokering'!$B$1:$AF$1,0),FALSE)),VLOOKUP($B25,'Allokerad kvv'!$B$2:$AV$468,MATCH(T$1,'Allokerad kvv'!$B$1:$AV$1,0),FALSE),VLOOKUP($B25,'Justerad allokering'!$B$1:$AG$461,MATCH(T$1,'Justerad allokering'!$B$1:$AF$1,0),FALSE))</f>
        <v>0</v>
      </c>
      <c r="U25">
        <f>IF(ISERROR(1/VLOOKUP($B25,'Justerad allokering'!$B$1:$AG$461,MATCH(U$1,'Justerad allokering'!$B$1:$AF$1,0),FALSE)),VLOOKUP($B25,'Allokerad kvv'!$B$2:$AV$468,MATCH(U$1,'Allokerad kvv'!$B$1:$AV$1,0),FALSE),VLOOKUP($B25,'Justerad allokering'!$B$1:$AG$461,MATCH(U$1,'Justerad allokering'!$B$1:$AF$1,0),FALSE))</f>
        <v>0</v>
      </c>
      <c r="V25">
        <f>IF(ISERROR(1/VLOOKUP($B25,'Justerad allokering'!$B$1:$AG$461,MATCH(V$1,'Justerad allokering'!$B$1:$AF$1,0),FALSE)),VLOOKUP($B25,'Allokerad kvv'!$B$2:$AV$468,MATCH(V$1,'Allokerad kvv'!$B$1:$AV$1,0),FALSE),VLOOKUP($B25,'Justerad allokering'!$B$1:$AG$461,MATCH(V$1,'Justerad allokering'!$B$1:$AF$1,0),FALSE))</f>
        <v>0</v>
      </c>
      <c r="W25">
        <f>IF(ISERROR(1/VLOOKUP($B25,'Justerad allokering'!$B$1:$AG$461,MATCH(W$1,'Justerad allokering'!$B$1:$AF$1,0),FALSE)),VLOOKUP($B25,'Allokerad kvv'!$B$2:$AV$468,MATCH(W$1,'Allokerad kvv'!$B$1:$AV$1,0),FALSE),VLOOKUP($B25,'Justerad allokering'!$B$1:$AG$461,MATCH(W$1,'Justerad allokering'!$B$1:$AF$1,0),FALSE))</f>
        <v>0</v>
      </c>
      <c r="X25">
        <f>IF(ISERROR(1/VLOOKUP($B25,'Justerad allokering'!$B$1:$AG$461,MATCH(X$1,'Justerad allokering'!$B$1:$AF$1,0),FALSE)),VLOOKUP($B25,'Allokerad kvv'!$B$2:$AV$468,MATCH(X$1,'Allokerad kvv'!$B$1:$AV$1,0),FALSE),VLOOKUP($B25,'Justerad allokering'!$B$1:$AG$461,MATCH(X$1,'Justerad allokering'!$B$1:$AF$1,0),FALSE))</f>
        <v>0</v>
      </c>
      <c r="Y25">
        <f>IF(ISERROR(1/VLOOKUP($B25,'Justerad allokering'!$B$1:$AG$461,MATCH(Y$1,'Justerad allokering'!$B$1:$AF$1,0),FALSE)),VLOOKUP($B25,'Allokerad kvv'!$B$2:$AV$468,MATCH(Y$1,'Allokerad kvv'!$B$1:$AV$1,0),FALSE),VLOOKUP($B25,'Justerad allokering'!$B$1:$AG$461,MATCH(Y$1,'Justerad allokering'!$B$1:$AF$1,0),FALSE))</f>
        <v>0</v>
      </c>
      <c r="Z25">
        <f>IF(ISERROR(1/VLOOKUP($B25,'Justerad allokering'!$B$1:$AG$461,MATCH(Z$1,'Justerad allokering'!$B$1:$AF$1,0),FALSE)),VLOOKUP($B25,'Allokerad kvv'!$B$2:$AV$468,MATCH(Z$1,'Allokerad kvv'!$B$1:$AV$1,0),FALSE),VLOOKUP($B25,'Justerad allokering'!$B$1:$AG$461,MATCH(Z$1,'Justerad allokering'!$B$1:$AF$1,0),FALSE))</f>
        <v>0</v>
      </c>
      <c r="AE25" s="89">
        <f t="shared" si="0"/>
        <v>0</v>
      </c>
      <c r="AG25">
        <f t="shared" si="1"/>
        <v>0</v>
      </c>
      <c r="AH25">
        <f t="shared" si="2"/>
        <v>0</v>
      </c>
      <c r="AI25" t="str">
        <f>IF(AH25=0,"",AH25/VLOOKUP(B25,Kraftvärmeprod!$B$1:$BC$480,MATCH("Summa tillförd energi exklusive rökgaskondensering",Kraftvärmeprod!$B$1:$BC$1,0),FALSE))</f>
        <v/>
      </c>
      <c r="AK25">
        <f t="shared" si="3"/>
        <v>0</v>
      </c>
    </row>
    <row r="26" spans="1:37" x14ac:dyDescent="0.25">
      <c r="A26" s="2" t="s">
        <v>44</v>
      </c>
      <c r="B26" s="2" t="s">
        <v>46</v>
      </c>
      <c r="C26">
        <f>IF(ISERROR(1/VLOOKUP($B26,'Justerad allokering'!$B$1:$AG$461,MATCH(C$1,'Justerad allokering'!$B$1:$AF$1,0),FALSE)),VLOOKUP($B26,'Allokerad kvv'!$B$2:$AV$468,MATCH(C$1,'Allokerad kvv'!$B$1:$AV$1,0),FALSE),VLOOKUP($B26,'Justerad allokering'!$B$1:$AG$461,MATCH(C$1,'Justerad allokering'!$B$1:$AF$1,0),FALSE))</f>
        <v>78.936199999999999</v>
      </c>
      <c r="D26">
        <f>IF(ISERROR(1/VLOOKUP($B26,'Justerad allokering'!$B$1:$AG$461,MATCH(D$1,'Justerad allokering'!$B$1:$AF$1,0),FALSE)),VLOOKUP($B26,'Allokerad kvv'!$B$2:$AV$468,MATCH(D$1,'Allokerad kvv'!$B$1:$AV$1,0),FALSE),VLOOKUP($B26,'Justerad allokering'!$B$1:$AG$461,MATCH(D$1,'Justerad allokering'!$B$1:$AF$1,0),FALSE))</f>
        <v>0</v>
      </c>
      <c r="E26">
        <f>IF(ISERROR(1/VLOOKUP($B26,'Justerad allokering'!$B$1:$AG$461,MATCH(E$1,'Justerad allokering'!$B$1:$AF$1,0),FALSE)),VLOOKUP($B26,'Allokerad kvv'!$B$2:$AV$468,MATCH(E$1,'Allokerad kvv'!$B$1:$AV$1,0),FALSE),VLOOKUP($B26,'Justerad allokering'!$B$1:$AG$461,MATCH(E$1,'Justerad allokering'!$B$1:$AF$1,0),FALSE))</f>
        <v>0</v>
      </c>
      <c r="F26">
        <f>IF(ISERROR(1/VLOOKUP($B26,'Justerad allokering'!$B$1:$AG$461,MATCH(F$1,'Justerad allokering'!$B$1:$AF$1,0),FALSE)),VLOOKUP($B26,'Allokerad kvv'!$B$2:$AV$468,MATCH(F$1,'Allokerad kvv'!$B$1:$AV$1,0),FALSE),VLOOKUP($B26,'Justerad allokering'!$B$1:$AG$461,MATCH(F$1,'Justerad allokering'!$B$1:$AF$1,0),FALSE))</f>
        <v>0</v>
      </c>
      <c r="G26">
        <f>IF(ISERROR(1/VLOOKUP($B26,'Justerad allokering'!$B$1:$AG$461,MATCH(G$1,'Justerad allokering'!$B$1:$AF$1,0),FALSE)),VLOOKUP($B26,'Allokerad kvv'!$B$2:$AV$468,MATCH(G$1,'Allokerad kvv'!$B$1:$AV$1,0),FALSE),VLOOKUP($B26,'Justerad allokering'!$B$1:$AG$461,MATCH(G$1,'Justerad allokering'!$B$1:$AF$1,0),FALSE))</f>
        <v>0.76795400000000003</v>
      </c>
      <c r="H26">
        <f>IF(ISERROR(1/VLOOKUP($B26,'Justerad allokering'!$B$1:$AG$461,MATCH(H$1,'Justerad allokering'!$B$1:$AF$1,0),FALSE)),VLOOKUP($B26,'Allokerad kvv'!$B$2:$AV$468,MATCH(H$1,'Allokerad kvv'!$B$1:$AV$1,0),FALSE),VLOOKUP($B26,'Justerad allokering'!$B$1:$AG$461,MATCH(H$1,'Justerad allokering'!$B$1:$AF$1,0),FALSE))</f>
        <v>0</v>
      </c>
      <c r="I26">
        <f>IF(ISERROR(1/VLOOKUP($B26,'Justerad allokering'!$B$1:$AG$461,MATCH(I$1,'Justerad allokering'!$B$1:$AF$1,0),FALSE)),VLOOKUP($B26,'Allokerad kvv'!$B$2:$AV$468,MATCH(I$1,'Allokerad kvv'!$B$1:$AV$1,0),FALSE),VLOOKUP($B26,'Justerad allokering'!$B$1:$AG$461,MATCH(I$1,'Justerad allokering'!$B$1:$AF$1,0),FALSE))</f>
        <v>0</v>
      </c>
      <c r="J26">
        <f>IF(ISERROR(1/VLOOKUP($B26,'Justerad allokering'!$B$1:$AG$461,MATCH(J$1,'Justerad allokering'!$B$1:$AF$1,0),FALSE)),VLOOKUP($B26,'Allokerad kvv'!$B$2:$AV$468,MATCH(J$1,'Allokerad kvv'!$B$1:$AV$1,0),FALSE),VLOOKUP($B26,'Justerad allokering'!$B$1:$AG$461,MATCH(J$1,'Justerad allokering'!$B$1:$AF$1,0),FALSE))</f>
        <v>0.402061</v>
      </c>
      <c r="K26">
        <f>IF(ISERROR(1/VLOOKUP($B26,'Justerad allokering'!$B$1:$AG$461,MATCH(K$1,'Justerad allokering'!$B$1:$AF$1,0),FALSE)),VLOOKUP($B26,'Allokerad kvv'!$B$2:$AV$468,MATCH(K$1,'Allokerad kvv'!$B$1:$AV$1,0),FALSE),VLOOKUP($B26,'Justerad allokering'!$B$1:$AG$461,MATCH(K$1,'Justerad allokering'!$B$1:$AF$1,0),FALSE))</f>
        <v>3.9803500000000001</v>
      </c>
      <c r="L26">
        <f>IF(ISERROR(1/VLOOKUP($B26,'Justerad allokering'!$B$1:$AG$461,MATCH(L$1,'Justerad allokering'!$B$1:$AF$1,0),FALSE)),VLOOKUP($B26,'Allokerad kvv'!$B$2:$AV$468,MATCH(L$1,'Allokerad kvv'!$B$1:$AV$1,0),FALSE),VLOOKUP($B26,'Justerad allokering'!$B$1:$AG$461,MATCH(L$1,'Justerad allokering'!$B$1:$AF$1,0),FALSE))</f>
        <v>0</v>
      </c>
      <c r="M26">
        <f>IF(ISERROR(1/VLOOKUP($B26,'Justerad allokering'!$B$1:$AG$461,MATCH(M$1,'Justerad allokering'!$B$1:$AF$1,0),FALSE)),VLOOKUP($B26,'Allokerad kvv'!$B$2:$AV$468,MATCH(M$1,'Allokerad kvv'!$B$1:$AV$1,0),FALSE),VLOOKUP($B26,'Justerad allokering'!$B$1:$AG$461,MATCH(M$1,'Justerad allokering'!$B$1:$AF$1,0),FALSE))</f>
        <v>0.52031400000000005</v>
      </c>
      <c r="N26">
        <f>IF(ISERROR(1/VLOOKUP($B26,'Justerad allokering'!$B$1:$AG$461,MATCH(N$1,'Justerad allokering'!$B$1:$AF$1,0),FALSE)),VLOOKUP($B26,'Allokerad kvv'!$B$2:$AV$468,MATCH(N$1,'Allokerad kvv'!$B$1:$AV$1,0),FALSE),VLOOKUP($B26,'Justerad allokering'!$B$1:$AG$461,MATCH(N$1,'Justerad allokering'!$B$1:$AF$1,0),FALSE))</f>
        <v>10.86</v>
      </c>
      <c r="O26">
        <f>IF(ISERROR(1/VLOOKUP($B26,'Justerad allokering'!$B$1:$AG$461,MATCH(O$1,'Justerad allokering'!$B$1:$AF$1,0),FALSE)),VLOOKUP($B26,'Allokerad kvv'!$B$2:$AV$468,MATCH(O$1,'Allokerad kvv'!$B$1:$AV$1,0),FALSE),VLOOKUP($B26,'Justerad allokering'!$B$1:$AG$461,MATCH(O$1,'Justerad allokering'!$B$1:$AF$1,0),FALSE))</f>
        <v>0</v>
      </c>
      <c r="P26">
        <f>IF(ISERROR(1/VLOOKUP($B26,'Justerad allokering'!$B$1:$AG$461,MATCH(P$1,'Justerad allokering'!$B$1:$AF$1,0),FALSE)),VLOOKUP($B26,'Allokerad kvv'!$B$2:$AV$468,MATCH(P$1,'Allokerad kvv'!$B$1:$AV$1,0),FALSE),VLOOKUP($B26,'Justerad allokering'!$B$1:$AG$461,MATCH(P$1,'Justerad allokering'!$B$1:$AF$1,0),FALSE))</f>
        <v>0</v>
      </c>
      <c r="Q26">
        <f>IF(ISERROR(1/VLOOKUP($B26,'Justerad allokering'!$B$1:$AG$461,MATCH(Q$1,'Justerad allokering'!$B$1:$AF$1,0),FALSE)),VLOOKUP($B26,'Allokerad kvv'!$B$2:$AV$468,MATCH(Q$1,'Allokerad kvv'!$B$1:$AV$1,0),FALSE),VLOOKUP($B26,'Justerad allokering'!$B$1:$AG$461,MATCH(Q$1,'Justerad allokering'!$B$1:$AF$1,0),FALSE))</f>
        <v>0</v>
      </c>
      <c r="R26">
        <f>IF(ISERROR(1/VLOOKUP($B26,'Justerad allokering'!$B$1:$AG$461,MATCH(R$1,'Justerad allokering'!$B$1:$AF$1,0),FALSE)),VLOOKUP($B26,'Allokerad kvv'!$B$2:$AV$468,MATCH(R$1,'Allokerad kvv'!$B$1:$AV$1,0),FALSE),VLOOKUP($B26,'Justerad allokering'!$B$1:$AG$461,MATCH(R$1,'Justerad allokering'!$B$1:$AF$1,0),FALSE))</f>
        <v>0</v>
      </c>
      <c r="S26">
        <f>IF(ISERROR(1/VLOOKUP($B26,'Justerad allokering'!$B$1:$AG$461,MATCH(S$1,'Justerad allokering'!$B$1:$AF$1,0),FALSE)),VLOOKUP($B26,'Allokerad kvv'!$B$2:$AV$468,MATCH(S$1,'Allokerad kvv'!$B$1:$AV$1,0),FALSE),VLOOKUP($B26,'Justerad allokering'!$B$1:$AG$461,MATCH(S$1,'Justerad allokering'!$B$1:$AF$1,0),FALSE))</f>
        <v>0</v>
      </c>
      <c r="T26">
        <f>IF(ISERROR(1/VLOOKUP($B26,'Justerad allokering'!$B$1:$AG$461,MATCH(T$1,'Justerad allokering'!$B$1:$AF$1,0),FALSE)),VLOOKUP($B26,'Allokerad kvv'!$B$2:$AV$468,MATCH(T$1,'Allokerad kvv'!$B$1:$AV$1,0),FALSE),VLOOKUP($B26,'Justerad allokering'!$B$1:$AG$461,MATCH(T$1,'Justerad allokering'!$B$1:$AF$1,0),FALSE))</f>
        <v>0</v>
      </c>
      <c r="U26">
        <f>IF(ISERROR(1/VLOOKUP($B26,'Justerad allokering'!$B$1:$AG$461,MATCH(U$1,'Justerad allokering'!$B$1:$AF$1,0),FALSE)),VLOOKUP($B26,'Allokerad kvv'!$B$2:$AV$468,MATCH(U$1,'Allokerad kvv'!$B$1:$AV$1,0),FALSE),VLOOKUP($B26,'Justerad allokering'!$B$1:$AG$461,MATCH(U$1,'Justerad allokering'!$B$1:$AF$1,0),FALSE))</f>
        <v>0</v>
      </c>
      <c r="V26">
        <f>IF(ISERROR(1/VLOOKUP($B26,'Justerad allokering'!$B$1:$AG$461,MATCH(V$1,'Justerad allokering'!$B$1:$AF$1,0),FALSE)),VLOOKUP($B26,'Allokerad kvv'!$B$2:$AV$468,MATCH(V$1,'Allokerad kvv'!$B$1:$AV$1,0),FALSE),VLOOKUP($B26,'Justerad allokering'!$B$1:$AG$461,MATCH(V$1,'Justerad allokering'!$B$1:$AF$1,0),FALSE))</f>
        <v>0</v>
      </c>
      <c r="W26">
        <f>IF(ISERROR(1/VLOOKUP($B26,'Justerad allokering'!$B$1:$AG$461,MATCH(W$1,'Justerad allokering'!$B$1:$AF$1,0),FALSE)),VLOOKUP($B26,'Allokerad kvv'!$B$2:$AV$468,MATCH(W$1,'Allokerad kvv'!$B$1:$AV$1,0),FALSE),VLOOKUP($B26,'Justerad allokering'!$B$1:$AG$461,MATCH(W$1,'Justerad allokering'!$B$1:$AF$1,0),FALSE))</f>
        <v>0</v>
      </c>
      <c r="X26">
        <f>IF(ISERROR(1/VLOOKUP($B26,'Justerad allokering'!$B$1:$AG$461,MATCH(X$1,'Justerad allokering'!$B$1:$AF$1,0),FALSE)),VLOOKUP($B26,'Allokerad kvv'!$B$2:$AV$468,MATCH(X$1,'Allokerad kvv'!$B$1:$AV$1,0),FALSE),VLOOKUP($B26,'Justerad allokering'!$B$1:$AG$461,MATCH(X$1,'Justerad allokering'!$B$1:$AF$1,0),FALSE))</f>
        <v>0</v>
      </c>
      <c r="Y26">
        <f>IF(ISERROR(1/VLOOKUP($B26,'Justerad allokering'!$B$1:$AG$461,MATCH(Y$1,'Justerad allokering'!$B$1:$AF$1,0),FALSE)),VLOOKUP($B26,'Allokerad kvv'!$B$2:$AV$468,MATCH(Y$1,'Allokerad kvv'!$B$1:$AV$1,0),FALSE),VLOOKUP($B26,'Justerad allokering'!$B$1:$AG$461,MATCH(Y$1,'Justerad allokering'!$B$1:$AF$1,0),FALSE))</f>
        <v>0</v>
      </c>
      <c r="Z26">
        <f>IF(ISERROR(1/VLOOKUP($B26,'Justerad allokering'!$B$1:$AG$461,MATCH(Z$1,'Justerad allokering'!$B$1:$AF$1,0),FALSE)),VLOOKUP($B26,'Allokerad kvv'!$B$2:$AV$468,MATCH(Z$1,'Allokerad kvv'!$B$1:$AV$1,0),FALSE),VLOOKUP($B26,'Justerad allokering'!$B$1:$AG$461,MATCH(Z$1,'Justerad allokering'!$B$1:$AF$1,0),FALSE))</f>
        <v>0</v>
      </c>
      <c r="AE26" s="89">
        <f t="shared" si="0"/>
        <v>95.466879000000006</v>
      </c>
      <c r="AG26">
        <f t="shared" si="1"/>
        <v>91.486529000000004</v>
      </c>
      <c r="AH26">
        <f t="shared" si="2"/>
        <v>80.626529000000005</v>
      </c>
      <c r="AI26">
        <f>IF(AH26=0,"",AH26/VLOOKUP(B26,Kraftvärmeprod!$B$1:$BC$480,MATCH("Summa tillförd energi exklusive rökgaskondensering",Kraftvärmeprod!$B$1:$BC$1,0),FALSE))</f>
        <v>0.54228227737422652</v>
      </c>
      <c r="AK26">
        <f t="shared" si="3"/>
        <v>0.92237500000000006</v>
      </c>
    </row>
    <row r="27" spans="1:37" x14ac:dyDescent="0.25">
      <c r="A27" s="2" t="s">
        <v>44</v>
      </c>
      <c r="B27" s="2" t="s">
        <v>47</v>
      </c>
      <c r="C27">
        <f>IF(ISERROR(1/VLOOKUP($B27,'Justerad allokering'!$B$1:$AG$461,MATCH(C$1,'Justerad allokering'!$B$1:$AF$1,0),FALSE)),VLOOKUP($B27,'Allokerad kvv'!$B$2:$AV$468,MATCH(C$1,'Allokerad kvv'!$B$1:$AV$1,0),FALSE),VLOOKUP($B27,'Justerad allokering'!$B$1:$AG$461,MATCH(C$1,'Justerad allokering'!$B$1:$AF$1,0),FALSE))</f>
        <v>0</v>
      </c>
      <c r="D27">
        <f>IF(ISERROR(1/VLOOKUP($B27,'Justerad allokering'!$B$1:$AG$461,MATCH(D$1,'Justerad allokering'!$B$1:$AF$1,0),FALSE)),VLOOKUP($B27,'Allokerad kvv'!$B$2:$AV$468,MATCH(D$1,'Allokerad kvv'!$B$1:$AV$1,0),FALSE),VLOOKUP($B27,'Justerad allokering'!$B$1:$AG$461,MATCH(D$1,'Justerad allokering'!$B$1:$AF$1,0),FALSE))</f>
        <v>0</v>
      </c>
      <c r="E27">
        <f>IF(ISERROR(1/VLOOKUP($B27,'Justerad allokering'!$B$1:$AG$461,MATCH(E$1,'Justerad allokering'!$B$1:$AF$1,0),FALSE)),VLOOKUP($B27,'Allokerad kvv'!$B$2:$AV$468,MATCH(E$1,'Allokerad kvv'!$B$1:$AV$1,0),FALSE),VLOOKUP($B27,'Justerad allokering'!$B$1:$AG$461,MATCH(E$1,'Justerad allokering'!$B$1:$AF$1,0),FALSE))</f>
        <v>0</v>
      </c>
      <c r="F27">
        <f>IF(ISERROR(1/VLOOKUP($B27,'Justerad allokering'!$B$1:$AG$461,MATCH(F$1,'Justerad allokering'!$B$1:$AF$1,0),FALSE)),VLOOKUP($B27,'Allokerad kvv'!$B$2:$AV$468,MATCH(F$1,'Allokerad kvv'!$B$1:$AV$1,0),FALSE),VLOOKUP($B27,'Justerad allokering'!$B$1:$AG$461,MATCH(F$1,'Justerad allokering'!$B$1:$AF$1,0),FALSE))</f>
        <v>0</v>
      </c>
      <c r="G27">
        <f>IF(ISERROR(1/VLOOKUP($B27,'Justerad allokering'!$B$1:$AG$461,MATCH(G$1,'Justerad allokering'!$B$1:$AF$1,0),FALSE)),VLOOKUP($B27,'Allokerad kvv'!$B$2:$AV$468,MATCH(G$1,'Allokerad kvv'!$B$1:$AV$1,0),FALSE),VLOOKUP($B27,'Justerad allokering'!$B$1:$AG$461,MATCH(G$1,'Justerad allokering'!$B$1:$AF$1,0),FALSE))</f>
        <v>0</v>
      </c>
      <c r="H27">
        <f>IF(ISERROR(1/VLOOKUP($B27,'Justerad allokering'!$B$1:$AG$461,MATCH(H$1,'Justerad allokering'!$B$1:$AF$1,0),FALSE)),VLOOKUP($B27,'Allokerad kvv'!$B$2:$AV$468,MATCH(H$1,'Allokerad kvv'!$B$1:$AV$1,0),FALSE),VLOOKUP($B27,'Justerad allokering'!$B$1:$AG$461,MATCH(H$1,'Justerad allokering'!$B$1:$AF$1,0),FALSE))</f>
        <v>0</v>
      </c>
      <c r="I27">
        <f>IF(ISERROR(1/VLOOKUP($B27,'Justerad allokering'!$B$1:$AG$461,MATCH(I$1,'Justerad allokering'!$B$1:$AF$1,0),FALSE)),VLOOKUP($B27,'Allokerad kvv'!$B$2:$AV$468,MATCH(I$1,'Allokerad kvv'!$B$1:$AV$1,0),FALSE),VLOOKUP($B27,'Justerad allokering'!$B$1:$AG$461,MATCH(I$1,'Justerad allokering'!$B$1:$AF$1,0),FALSE))</f>
        <v>0</v>
      </c>
      <c r="J27">
        <f>IF(ISERROR(1/VLOOKUP($B27,'Justerad allokering'!$B$1:$AG$461,MATCH(J$1,'Justerad allokering'!$B$1:$AF$1,0),FALSE)),VLOOKUP($B27,'Allokerad kvv'!$B$2:$AV$468,MATCH(J$1,'Allokerad kvv'!$B$1:$AV$1,0),FALSE),VLOOKUP($B27,'Justerad allokering'!$B$1:$AG$461,MATCH(J$1,'Justerad allokering'!$B$1:$AF$1,0),FALSE))</f>
        <v>0</v>
      </c>
      <c r="K27">
        <f>IF(ISERROR(1/VLOOKUP($B27,'Justerad allokering'!$B$1:$AG$461,MATCH(K$1,'Justerad allokering'!$B$1:$AF$1,0),FALSE)),VLOOKUP($B27,'Allokerad kvv'!$B$2:$AV$468,MATCH(K$1,'Allokerad kvv'!$B$1:$AV$1,0),FALSE),VLOOKUP($B27,'Justerad allokering'!$B$1:$AG$461,MATCH(K$1,'Justerad allokering'!$B$1:$AF$1,0),FALSE))</f>
        <v>0</v>
      </c>
      <c r="L27">
        <f>IF(ISERROR(1/VLOOKUP($B27,'Justerad allokering'!$B$1:$AG$461,MATCH(L$1,'Justerad allokering'!$B$1:$AF$1,0),FALSE)),VLOOKUP($B27,'Allokerad kvv'!$B$2:$AV$468,MATCH(L$1,'Allokerad kvv'!$B$1:$AV$1,0),FALSE),VLOOKUP($B27,'Justerad allokering'!$B$1:$AG$461,MATCH(L$1,'Justerad allokering'!$B$1:$AF$1,0),FALSE))</f>
        <v>0</v>
      </c>
      <c r="M27">
        <f>IF(ISERROR(1/VLOOKUP($B27,'Justerad allokering'!$B$1:$AG$461,MATCH(M$1,'Justerad allokering'!$B$1:$AF$1,0),FALSE)),VLOOKUP($B27,'Allokerad kvv'!$B$2:$AV$468,MATCH(M$1,'Allokerad kvv'!$B$1:$AV$1,0),FALSE),VLOOKUP($B27,'Justerad allokering'!$B$1:$AG$461,MATCH(M$1,'Justerad allokering'!$B$1:$AF$1,0),FALSE))</f>
        <v>0</v>
      </c>
      <c r="N27">
        <f>IF(ISERROR(1/VLOOKUP($B27,'Justerad allokering'!$B$1:$AG$461,MATCH(N$1,'Justerad allokering'!$B$1:$AF$1,0),FALSE)),VLOOKUP($B27,'Allokerad kvv'!$B$2:$AV$468,MATCH(N$1,'Allokerad kvv'!$B$1:$AV$1,0),FALSE),VLOOKUP($B27,'Justerad allokering'!$B$1:$AG$461,MATCH(N$1,'Justerad allokering'!$B$1:$AF$1,0),FALSE))</f>
        <v>0</v>
      </c>
      <c r="O27">
        <f>IF(ISERROR(1/VLOOKUP($B27,'Justerad allokering'!$B$1:$AG$461,MATCH(O$1,'Justerad allokering'!$B$1:$AF$1,0),FALSE)),VLOOKUP($B27,'Allokerad kvv'!$B$2:$AV$468,MATCH(O$1,'Allokerad kvv'!$B$1:$AV$1,0),FALSE),VLOOKUP($B27,'Justerad allokering'!$B$1:$AG$461,MATCH(O$1,'Justerad allokering'!$B$1:$AF$1,0),FALSE))</f>
        <v>0</v>
      </c>
      <c r="P27">
        <f>IF(ISERROR(1/VLOOKUP($B27,'Justerad allokering'!$B$1:$AG$461,MATCH(P$1,'Justerad allokering'!$B$1:$AF$1,0),FALSE)),VLOOKUP($B27,'Allokerad kvv'!$B$2:$AV$468,MATCH(P$1,'Allokerad kvv'!$B$1:$AV$1,0),FALSE),VLOOKUP($B27,'Justerad allokering'!$B$1:$AG$461,MATCH(P$1,'Justerad allokering'!$B$1:$AF$1,0),FALSE))</f>
        <v>0</v>
      </c>
      <c r="Q27">
        <f>IF(ISERROR(1/VLOOKUP($B27,'Justerad allokering'!$B$1:$AG$461,MATCH(Q$1,'Justerad allokering'!$B$1:$AF$1,0),FALSE)),VLOOKUP($B27,'Allokerad kvv'!$B$2:$AV$468,MATCH(Q$1,'Allokerad kvv'!$B$1:$AV$1,0),FALSE),VLOOKUP($B27,'Justerad allokering'!$B$1:$AG$461,MATCH(Q$1,'Justerad allokering'!$B$1:$AF$1,0),FALSE))</f>
        <v>0</v>
      </c>
      <c r="R27">
        <f>IF(ISERROR(1/VLOOKUP($B27,'Justerad allokering'!$B$1:$AG$461,MATCH(R$1,'Justerad allokering'!$B$1:$AF$1,0),FALSE)),VLOOKUP($B27,'Allokerad kvv'!$B$2:$AV$468,MATCH(R$1,'Allokerad kvv'!$B$1:$AV$1,0),FALSE),VLOOKUP($B27,'Justerad allokering'!$B$1:$AG$461,MATCH(R$1,'Justerad allokering'!$B$1:$AF$1,0),FALSE))</f>
        <v>0</v>
      </c>
      <c r="S27">
        <f>IF(ISERROR(1/VLOOKUP($B27,'Justerad allokering'!$B$1:$AG$461,MATCH(S$1,'Justerad allokering'!$B$1:$AF$1,0),FALSE)),VLOOKUP($B27,'Allokerad kvv'!$B$2:$AV$468,MATCH(S$1,'Allokerad kvv'!$B$1:$AV$1,0),FALSE),VLOOKUP($B27,'Justerad allokering'!$B$1:$AG$461,MATCH(S$1,'Justerad allokering'!$B$1:$AF$1,0),FALSE))</f>
        <v>0</v>
      </c>
      <c r="T27">
        <f>IF(ISERROR(1/VLOOKUP($B27,'Justerad allokering'!$B$1:$AG$461,MATCH(T$1,'Justerad allokering'!$B$1:$AF$1,0),FALSE)),VLOOKUP($B27,'Allokerad kvv'!$B$2:$AV$468,MATCH(T$1,'Allokerad kvv'!$B$1:$AV$1,0),FALSE),VLOOKUP($B27,'Justerad allokering'!$B$1:$AG$461,MATCH(T$1,'Justerad allokering'!$B$1:$AF$1,0),FALSE))</f>
        <v>0</v>
      </c>
      <c r="U27">
        <f>IF(ISERROR(1/VLOOKUP($B27,'Justerad allokering'!$B$1:$AG$461,MATCH(U$1,'Justerad allokering'!$B$1:$AF$1,0),FALSE)),VLOOKUP($B27,'Allokerad kvv'!$B$2:$AV$468,MATCH(U$1,'Allokerad kvv'!$B$1:$AV$1,0),FALSE),VLOOKUP($B27,'Justerad allokering'!$B$1:$AG$461,MATCH(U$1,'Justerad allokering'!$B$1:$AF$1,0),FALSE))</f>
        <v>0</v>
      </c>
      <c r="V27">
        <f>IF(ISERROR(1/VLOOKUP($B27,'Justerad allokering'!$B$1:$AG$461,MATCH(V$1,'Justerad allokering'!$B$1:$AF$1,0),FALSE)),VLOOKUP($B27,'Allokerad kvv'!$B$2:$AV$468,MATCH(V$1,'Allokerad kvv'!$B$1:$AV$1,0),FALSE),VLOOKUP($B27,'Justerad allokering'!$B$1:$AG$461,MATCH(V$1,'Justerad allokering'!$B$1:$AF$1,0),FALSE))</f>
        <v>0</v>
      </c>
      <c r="W27">
        <f>IF(ISERROR(1/VLOOKUP($B27,'Justerad allokering'!$B$1:$AG$461,MATCH(W$1,'Justerad allokering'!$B$1:$AF$1,0),FALSE)),VLOOKUP($B27,'Allokerad kvv'!$B$2:$AV$468,MATCH(W$1,'Allokerad kvv'!$B$1:$AV$1,0),FALSE),VLOOKUP($B27,'Justerad allokering'!$B$1:$AG$461,MATCH(W$1,'Justerad allokering'!$B$1:$AF$1,0),FALSE))</f>
        <v>0</v>
      </c>
      <c r="X27">
        <f>IF(ISERROR(1/VLOOKUP($B27,'Justerad allokering'!$B$1:$AG$461,MATCH(X$1,'Justerad allokering'!$B$1:$AF$1,0),FALSE)),VLOOKUP($B27,'Allokerad kvv'!$B$2:$AV$468,MATCH(X$1,'Allokerad kvv'!$B$1:$AV$1,0),FALSE),VLOOKUP($B27,'Justerad allokering'!$B$1:$AG$461,MATCH(X$1,'Justerad allokering'!$B$1:$AF$1,0),FALSE))</f>
        <v>0</v>
      </c>
      <c r="Y27">
        <f>IF(ISERROR(1/VLOOKUP($B27,'Justerad allokering'!$B$1:$AG$461,MATCH(Y$1,'Justerad allokering'!$B$1:$AF$1,0),FALSE)),VLOOKUP($B27,'Allokerad kvv'!$B$2:$AV$468,MATCH(Y$1,'Allokerad kvv'!$B$1:$AV$1,0),FALSE),VLOOKUP($B27,'Justerad allokering'!$B$1:$AG$461,MATCH(Y$1,'Justerad allokering'!$B$1:$AF$1,0),FALSE))</f>
        <v>0</v>
      </c>
      <c r="Z27">
        <f>IF(ISERROR(1/VLOOKUP($B27,'Justerad allokering'!$B$1:$AG$461,MATCH(Z$1,'Justerad allokering'!$B$1:$AF$1,0),FALSE)),VLOOKUP($B27,'Allokerad kvv'!$B$2:$AV$468,MATCH(Z$1,'Allokerad kvv'!$B$1:$AV$1,0),FALSE),VLOOKUP($B27,'Justerad allokering'!$B$1:$AG$461,MATCH(Z$1,'Justerad allokering'!$B$1:$AF$1,0),FALSE))</f>
        <v>0</v>
      </c>
      <c r="AE27" s="89">
        <f t="shared" si="0"/>
        <v>0</v>
      </c>
      <c r="AG27">
        <f t="shared" si="1"/>
        <v>0</v>
      </c>
      <c r="AH27">
        <f t="shared" si="2"/>
        <v>0</v>
      </c>
      <c r="AI27" t="str">
        <f>IF(AH27=0,"",AH27/VLOOKUP(B27,Kraftvärmeprod!$B$1:$BC$480,MATCH("Summa tillförd energi exklusive rökgaskondensering",Kraftvärmeprod!$B$1:$BC$1,0),FALSE))</f>
        <v/>
      </c>
      <c r="AK27">
        <f t="shared" si="3"/>
        <v>0</v>
      </c>
    </row>
    <row r="28" spans="1:37" x14ac:dyDescent="0.25">
      <c r="A28" s="2" t="s">
        <v>48</v>
      </c>
      <c r="B28" s="2" t="s">
        <v>49</v>
      </c>
      <c r="C28">
        <f>IF(ISERROR(1/VLOOKUP($B28,'Justerad allokering'!$B$1:$AG$461,MATCH(C$1,'Justerad allokering'!$B$1:$AF$1,0),FALSE)),VLOOKUP($B28,'Allokerad kvv'!$B$2:$AV$468,MATCH(C$1,'Allokerad kvv'!$B$1:$AV$1,0),FALSE),VLOOKUP($B28,'Justerad allokering'!$B$1:$AG$461,MATCH(C$1,'Justerad allokering'!$B$1:$AF$1,0),FALSE))</f>
        <v>0</v>
      </c>
      <c r="D28">
        <f>IF(ISERROR(1/VLOOKUP($B28,'Justerad allokering'!$B$1:$AG$461,MATCH(D$1,'Justerad allokering'!$B$1:$AF$1,0),FALSE)),VLOOKUP($B28,'Allokerad kvv'!$B$2:$AV$468,MATCH(D$1,'Allokerad kvv'!$B$1:$AV$1,0),FALSE),VLOOKUP($B28,'Justerad allokering'!$B$1:$AG$461,MATCH(D$1,'Justerad allokering'!$B$1:$AF$1,0),FALSE))</f>
        <v>0</v>
      </c>
      <c r="E28">
        <f>IF(ISERROR(1/VLOOKUP($B28,'Justerad allokering'!$B$1:$AG$461,MATCH(E$1,'Justerad allokering'!$B$1:$AF$1,0),FALSE)),VLOOKUP($B28,'Allokerad kvv'!$B$2:$AV$468,MATCH(E$1,'Allokerad kvv'!$B$1:$AV$1,0),FALSE),VLOOKUP($B28,'Justerad allokering'!$B$1:$AG$461,MATCH(E$1,'Justerad allokering'!$B$1:$AF$1,0),FALSE))</f>
        <v>0</v>
      </c>
      <c r="F28">
        <f>IF(ISERROR(1/VLOOKUP($B28,'Justerad allokering'!$B$1:$AG$461,MATCH(F$1,'Justerad allokering'!$B$1:$AF$1,0),FALSE)),VLOOKUP($B28,'Allokerad kvv'!$B$2:$AV$468,MATCH(F$1,'Allokerad kvv'!$B$1:$AV$1,0),FALSE),VLOOKUP($B28,'Justerad allokering'!$B$1:$AG$461,MATCH(F$1,'Justerad allokering'!$B$1:$AF$1,0),FALSE))</f>
        <v>0</v>
      </c>
      <c r="G28">
        <f>IF(ISERROR(1/VLOOKUP($B28,'Justerad allokering'!$B$1:$AG$461,MATCH(G$1,'Justerad allokering'!$B$1:$AF$1,0),FALSE)),VLOOKUP($B28,'Allokerad kvv'!$B$2:$AV$468,MATCH(G$1,'Allokerad kvv'!$B$1:$AV$1,0),FALSE),VLOOKUP($B28,'Justerad allokering'!$B$1:$AG$461,MATCH(G$1,'Justerad allokering'!$B$1:$AF$1,0),FALSE))</f>
        <v>0</v>
      </c>
      <c r="H28">
        <f>IF(ISERROR(1/VLOOKUP($B28,'Justerad allokering'!$B$1:$AG$461,MATCH(H$1,'Justerad allokering'!$B$1:$AF$1,0),FALSE)),VLOOKUP($B28,'Allokerad kvv'!$B$2:$AV$468,MATCH(H$1,'Allokerad kvv'!$B$1:$AV$1,0),FALSE),VLOOKUP($B28,'Justerad allokering'!$B$1:$AG$461,MATCH(H$1,'Justerad allokering'!$B$1:$AF$1,0),FALSE))</f>
        <v>0</v>
      </c>
      <c r="I28">
        <f>IF(ISERROR(1/VLOOKUP($B28,'Justerad allokering'!$B$1:$AG$461,MATCH(I$1,'Justerad allokering'!$B$1:$AF$1,0),FALSE)),VLOOKUP($B28,'Allokerad kvv'!$B$2:$AV$468,MATCH(I$1,'Allokerad kvv'!$B$1:$AV$1,0),FALSE),VLOOKUP($B28,'Justerad allokering'!$B$1:$AG$461,MATCH(I$1,'Justerad allokering'!$B$1:$AF$1,0),FALSE))</f>
        <v>0</v>
      </c>
      <c r="J28">
        <f>IF(ISERROR(1/VLOOKUP($B28,'Justerad allokering'!$B$1:$AG$461,MATCH(J$1,'Justerad allokering'!$B$1:$AF$1,0),FALSE)),VLOOKUP($B28,'Allokerad kvv'!$B$2:$AV$468,MATCH(J$1,'Allokerad kvv'!$B$1:$AV$1,0),FALSE),VLOOKUP($B28,'Justerad allokering'!$B$1:$AG$461,MATCH(J$1,'Justerad allokering'!$B$1:$AF$1,0),FALSE))</f>
        <v>0</v>
      </c>
      <c r="K28">
        <f>IF(ISERROR(1/VLOOKUP($B28,'Justerad allokering'!$B$1:$AG$461,MATCH(K$1,'Justerad allokering'!$B$1:$AF$1,0),FALSE)),VLOOKUP($B28,'Allokerad kvv'!$B$2:$AV$468,MATCH(K$1,'Allokerad kvv'!$B$1:$AV$1,0),FALSE),VLOOKUP($B28,'Justerad allokering'!$B$1:$AG$461,MATCH(K$1,'Justerad allokering'!$B$1:$AF$1,0),FALSE))</f>
        <v>0</v>
      </c>
      <c r="L28">
        <f>IF(ISERROR(1/VLOOKUP($B28,'Justerad allokering'!$B$1:$AG$461,MATCH(L$1,'Justerad allokering'!$B$1:$AF$1,0),FALSE)),VLOOKUP($B28,'Allokerad kvv'!$B$2:$AV$468,MATCH(L$1,'Allokerad kvv'!$B$1:$AV$1,0),FALSE),VLOOKUP($B28,'Justerad allokering'!$B$1:$AG$461,MATCH(L$1,'Justerad allokering'!$B$1:$AF$1,0),FALSE))</f>
        <v>0</v>
      </c>
      <c r="M28">
        <f>IF(ISERROR(1/VLOOKUP($B28,'Justerad allokering'!$B$1:$AG$461,MATCH(M$1,'Justerad allokering'!$B$1:$AF$1,0),FALSE)),VLOOKUP($B28,'Allokerad kvv'!$B$2:$AV$468,MATCH(M$1,'Allokerad kvv'!$B$1:$AV$1,0),FALSE),VLOOKUP($B28,'Justerad allokering'!$B$1:$AG$461,MATCH(M$1,'Justerad allokering'!$B$1:$AF$1,0),FALSE))</f>
        <v>0</v>
      </c>
      <c r="N28">
        <f>IF(ISERROR(1/VLOOKUP($B28,'Justerad allokering'!$B$1:$AG$461,MATCH(N$1,'Justerad allokering'!$B$1:$AF$1,0),FALSE)),VLOOKUP($B28,'Allokerad kvv'!$B$2:$AV$468,MATCH(N$1,'Allokerad kvv'!$B$1:$AV$1,0),FALSE),VLOOKUP($B28,'Justerad allokering'!$B$1:$AG$461,MATCH(N$1,'Justerad allokering'!$B$1:$AF$1,0),FALSE))</f>
        <v>0</v>
      </c>
      <c r="O28">
        <f>IF(ISERROR(1/VLOOKUP($B28,'Justerad allokering'!$B$1:$AG$461,MATCH(O$1,'Justerad allokering'!$B$1:$AF$1,0),FALSE)),VLOOKUP($B28,'Allokerad kvv'!$B$2:$AV$468,MATCH(O$1,'Allokerad kvv'!$B$1:$AV$1,0),FALSE),VLOOKUP($B28,'Justerad allokering'!$B$1:$AG$461,MATCH(O$1,'Justerad allokering'!$B$1:$AF$1,0),FALSE))</f>
        <v>0</v>
      </c>
      <c r="P28">
        <f>IF(ISERROR(1/VLOOKUP($B28,'Justerad allokering'!$B$1:$AG$461,MATCH(P$1,'Justerad allokering'!$B$1:$AF$1,0),FALSE)),VLOOKUP($B28,'Allokerad kvv'!$B$2:$AV$468,MATCH(P$1,'Allokerad kvv'!$B$1:$AV$1,0),FALSE),VLOOKUP($B28,'Justerad allokering'!$B$1:$AG$461,MATCH(P$1,'Justerad allokering'!$B$1:$AF$1,0),FALSE))</f>
        <v>0</v>
      </c>
      <c r="Q28">
        <f>IF(ISERROR(1/VLOOKUP($B28,'Justerad allokering'!$B$1:$AG$461,MATCH(Q$1,'Justerad allokering'!$B$1:$AF$1,0),FALSE)),VLOOKUP($B28,'Allokerad kvv'!$B$2:$AV$468,MATCH(Q$1,'Allokerad kvv'!$B$1:$AV$1,0),FALSE),VLOOKUP($B28,'Justerad allokering'!$B$1:$AG$461,MATCH(Q$1,'Justerad allokering'!$B$1:$AF$1,0),FALSE))</f>
        <v>0</v>
      </c>
      <c r="R28">
        <f>IF(ISERROR(1/VLOOKUP($B28,'Justerad allokering'!$B$1:$AG$461,MATCH(R$1,'Justerad allokering'!$B$1:$AF$1,0),FALSE)),VLOOKUP($B28,'Allokerad kvv'!$B$2:$AV$468,MATCH(R$1,'Allokerad kvv'!$B$1:$AV$1,0),FALSE),VLOOKUP($B28,'Justerad allokering'!$B$1:$AG$461,MATCH(R$1,'Justerad allokering'!$B$1:$AF$1,0),FALSE))</f>
        <v>0</v>
      </c>
      <c r="S28">
        <f>IF(ISERROR(1/VLOOKUP($B28,'Justerad allokering'!$B$1:$AG$461,MATCH(S$1,'Justerad allokering'!$B$1:$AF$1,0),FALSE)),VLOOKUP($B28,'Allokerad kvv'!$B$2:$AV$468,MATCH(S$1,'Allokerad kvv'!$B$1:$AV$1,0),FALSE),VLOOKUP($B28,'Justerad allokering'!$B$1:$AG$461,MATCH(S$1,'Justerad allokering'!$B$1:$AF$1,0),FALSE))</f>
        <v>0</v>
      </c>
      <c r="T28">
        <f>IF(ISERROR(1/VLOOKUP($B28,'Justerad allokering'!$B$1:$AG$461,MATCH(T$1,'Justerad allokering'!$B$1:$AF$1,0),FALSE)),VLOOKUP($B28,'Allokerad kvv'!$B$2:$AV$468,MATCH(T$1,'Allokerad kvv'!$B$1:$AV$1,0),FALSE),VLOOKUP($B28,'Justerad allokering'!$B$1:$AG$461,MATCH(T$1,'Justerad allokering'!$B$1:$AF$1,0),FALSE))</f>
        <v>0</v>
      </c>
      <c r="U28">
        <f>IF(ISERROR(1/VLOOKUP($B28,'Justerad allokering'!$B$1:$AG$461,MATCH(U$1,'Justerad allokering'!$B$1:$AF$1,0),FALSE)),VLOOKUP($B28,'Allokerad kvv'!$B$2:$AV$468,MATCH(U$1,'Allokerad kvv'!$B$1:$AV$1,0),FALSE),VLOOKUP($B28,'Justerad allokering'!$B$1:$AG$461,MATCH(U$1,'Justerad allokering'!$B$1:$AF$1,0),FALSE))</f>
        <v>0</v>
      </c>
      <c r="V28">
        <f>IF(ISERROR(1/VLOOKUP($B28,'Justerad allokering'!$B$1:$AG$461,MATCH(V$1,'Justerad allokering'!$B$1:$AF$1,0),FALSE)),VLOOKUP($B28,'Allokerad kvv'!$B$2:$AV$468,MATCH(V$1,'Allokerad kvv'!$B$1:$AV$1,0),FALSE),VLOOKUP($B28,'Justerad allokering'!$B$1:$AG$461,MATCH(V$1,'Justerad allokering'!$B$1:$AF$1,0),FALSE))</f>
        <v>0</v>
      </c>
      <c r="W28">
        <f>IF(ISERROR(1/VLOOKUP($B28,'Justerad allokering'!$B$1:$AG$461,MATCH(W$1,'Justerad allokering'!$B$1:$AF$1,0),FALSE)),VLOOKUP($B28,'Allokerad kvv'!$B$2:$AV$468,MATCH(W$1,'Allokerad kvv'!$B$1:$AV$1,0),FALSE),VLOOKUP($B28,'Justerad allokering'!$B$1:$AG$461,MATCH(W$1,'Justerad allokering'!$B$1:$AF$1,0),FALSE))</f>
        <v>0</v>
      </c>
      <c r="X28">
        <f>IF(ISERROR(1/VLOOKUP($B28,'Justerad allokering'!$B$1:$AG$461,MATCH(X$1,'Justerad allokering'!$B$1:$AF$1,0),FALSE)),VLOOKUP($B28,'Allokerad kvv'!$B$2:$AV$468,MATCH(X$1,'Allokerad kvv'!$B$1:$AV$1,0),FALSE),VLOOKUP($B28,'Justerad allokering'!$B$1:$AG$461,MATCH(X$1,'Justerad allokering'!$B$1:$AF$1,0),FALSE))</f>
        <v>0</v>
      </c>
      <c r="Y28">
        <f>IF(ISERROR(1/VLOOKUP($B28,'Justerad allokering'!$B$1:$AG$461,MATCH(Y$1,'Justerad allokering'!$B$1:$AF$1,0),FALSE)),VLOOKUP($B28,'Allokerad kvv'!$B$2:$AV$468,MATCH(Y$1,'Allokerad kvv'!$B$1:$AV$1,0),FALSE),VLOOKUP($B28,'Justerad allokering'!$B$1:$AG$461,MATCH(Y$1,'Justerad allokering'!$B$1:$AF$1,0),FALSE))</f>
        <v>0</v>
      </c>
      <c r="Z28">
        <f>IF(ISERROR(1/VLOOKUP($B28,'Justerad allokering'!$B$1:$AG$461,MATCH(Z$1,'Justerad allokering'!$B$1:$AF$1,0),FALSE)),VLOOKUP($B28,'Allokerad kvv'!$B$2:$AV$468,MATCH(Z$1,'Allokerad kvv'!$B$1:$AV$1,0),FALSE),VLOOKUP($B28,'Justerad allokering'!$B$1:$AG$461,MATCH(Z$1,'Justerad allokering'!$B$1:$AF$1,0),FALSE))</f>
        <v>0</v>
      </c>
      <c r="AE28" s="89">
        <f t="shared" si="0"/>
        <v>0</v>
      </c>
      <c r="AG28">
        <f t="shared" si="1"/>
        <v>0</v>
      </c>
      <c r="AH28">
        <f t="shared" si="2"/>
        <v>0</v>
      </c>
      <c r="AI28" t="str">
        <f>IF(AH28=0,"",AH28/VLOOKUP(B28,Kraftvärmeprod!$B$1:$BC$480,MATCH("Summa tillförd energi exklusive rökgaskondensering",Kraftvärmeprod!$B$1:$BC$1,0),FALSE))</f>
        <v/>
      </c>
      <c r="AK28">
        <f t="shared" si="3"/>
        <v>0</v>
      </c>
    </row>
    <row r="29" spans="1:37" x14ac:dyDescent="0.25">
      <c r="A29" s="2" t="s">
        <v>48</v>
      </c>
      <c r="B29" s="2" t="s">
        <v>50</v>
      </c>
      <c r="C29">
        <f>IF(ISERROR(1/VLOOKUP($B29,'Justerad allokering'!$B$1:$AG$461,MATCH(C$1,'Justerad allokering'!$B$1:$AF$1,0),FALSE)),VLOOKUP($B29,'Allokerad kvv'!$B$2:$AV$468,MATCH(C$1,'Allokerad kvv'!$B$1:$AV$1,0),FALSE),VLOOKUP($B29,'Justerad allokering'!$B$1:$AG$461,MATCH(C$1,'Justerad allokering'!$B$1:$AF$1,0),FALSE))</f>
        <v>0</v>
      </c>
      <c r="D29">
        <f>IF(ISERROR(1/VLOOKUP($B29,'Justerad allokering'!$B$1:$AG$461,MATCH(D$1,'Justerad allokering'!$B$1:$AF$1,0),FALSE)),VLOOKUP($B29,'Allokerad kvv'!$B$2:$AV$468,MATCH(D$1,'Allokerad kvv'!$B$1:$AV$1,0),FALSE),VLOOKUP($B29,'Justerad allokering'!$B$1:$AG$461,MATCH(D$1,'Justerad allokering'!$B$1:$AF$1,0),FALSE))</f>
        <v>0</v>
      </c>
      <c r="E29">
        <f>IF(ISERROR(1/VLOOKUP($B29,'Justerad allokering'!$B$1:$AG$461,MATCH(E$1,'Justerad allokering'!$B$1:$AF$1,0),FALSE)),VLOOKUP($B29,'Allokerad kvv'!$B$2:$AV$468,MATCH(E$1,'Allokerad kvv'!$B$1:$AV$1,0),FALSE),VLOOKUP($B29,'Justerad allokering'!$B$1:$AG$461,MATCH(E$1,'Justerad allokering'!$B$1:$AF$1,0),FALSE))</f>
        <v>0</v>
      </c>
      <c r="F29">
        <f>IF(ISERROR(1/VLOOKUP($B29,'Justerad allokering'!$B$1:$AG$461,MATCH(F$1,'Justerad allokering'!$B$1:$AF$1,0),FALSE)),VLOOKUP($B29,'Allokerad kvv'!$B$2:$AV$468,MATCH(F$1,'Allokerad kvv'!$B$1:$AV$1,0),FALSE),VLOOKUP($B29,'Justerad allokering'!$B$1:$AG$461,MATCH(F$1,'Justerad allokering'!$B$1:$AF$1,0),FALSE))</f>
        <v>0</v>
      </c>
      <c r="G29">
        <f>IF(ISERROR(1/VLOOKUP($B29,'Justerad allokering'!$B$1:$AG$461,MATCH(G$1,'Justerad allokering'!$B$1:$AF$1,0),FALSE)),VLOOKUP($B29,'Allokerad kvv'!$B$2:$AV$468,MATCH(G$1,'Allokerad kvv'!$B$1:$AV$1,0),FALSE),VLOOKUP($B29,'Justerad allokering'!$B$1:$AG$461,MATCH(G$1,'Justerad allokering'!$B$1:$AF$1,0),FALSE))</f>
        <v>0</v>
      </c>
      <c r="H29">
        <f>IF(ISERROR(1/VLOOKUP($B29,'Justerad allokering'!$B$1:$AG$461,MATCH(H$1,'Justerad allokering'!$B$1:$AF$1,0),FALSE)),VLOOKUP($B29,'Allokerad kvv'!$B$2:$AV$468,MATCH(H$1,'Allokerad kvv'!$B$1:$AV$1,0),FALSE),VLOOKUP($B29,'Justerad allokering'!$B$1:$AG$461,MATCH(H$1,'Justerad allokering'!$B$1:$AF$1,0),FALSE))</f>
        <v>0</v>
      </c>
      <c r="I29">
        <f>IF(ISERROR(1/VLOOKUP($B29,'Justerad allokering'!$B$1:$AG$461,MATCH(I$1,'Justerad allokering'!$B$1:$AF$1,0),FALSE)),VLOOKUP($B29,'Allokerad kvv'!$B$2:$AV$468,MATCH(I$1,'Allokerad kvv'!$B$1:$AV$1,0),FALSE),VLOOKUP($B29,'Justerad allokering'!$B$1:$AG$461,MATCH(I$1,'Justerad allokering'!$B$1:$AF$1,0),FALSE))</f>
        <v>0</v>
      </c>
      <c r="J29">
        <f>IF(ISERROR(1/VLOOKUP($B29,'Justerad allokering'!$B$1:$AG$461,MATCH(J$1,'Justerad allokering'!$B$1:$AF$1,0),FALSE)),VLOOKUP($B29,'Allokerad kvv'!$B$2:$AV$468,MATCH(J$1,'Allokerad kvv'!$B$1:$AV$1,0),FALSE),VLOOKUP($B29,'Justerad allokering'!$B$1:$AG$461,MATCH(J$1,'Justerad allokering'!$B$1:$AF$1,0),FALSE))</f>
        <v>0</v>
      </c>
      <c r="K29">
        <f>IF(ISERROR(1/VLOOKUP($B29,'Justerad allokering'!$B$1:$AG$461,MATCH(K$1,'Justerad allokering'!$B$1:$AF$1,0),FALSE)),VLOOKUP($B29,'Allokerad kvv'!$B$2:$AV$468,MATCH(K$1,'Allokerad kvv'!$B$1:$AV$1,0),FALSE),VLOOKUP($B29,'Justerad allokering'!$B$1:$AG$461,MATCH(K$1,'Justerad allokering'!$B$1:$AF$1,0),FALSE))</f>
        <v>0</v>
      </c>
      <c r="L29">
        <f>IF(ISERROR(1/VLOOKUP($B29,'Justerad allokering'!$B$1:$AG$461,MATCH(L$1,'Justerad allokering'!$B$1:$AF$1,0),FALSE)),VLOOKUP($B29,'Allokerad kvv'!$B$2:$AV$468,MATCH(L$1,'Allokerad kvv'!$B$1:$AV$1,0),FALSE),VLOOKUP($B29,'Justerad allokering'!$B$1:$AG$461,MATCH(L$1,'Justerad allokering'!$B$1:$AF$1,0),FALSE))</f>
        <v>0</v>
      </c>
      <c r="M29">
        <f>IF(ISERROR(1/VLOOKUP($B29,'Justerad allokering'!$B$1:$AG$461,MATCH(M$1,'Justerad allokering'!$B$1:$AF$1,0),FALSE)),VLOOKUP($B29,'Allokerad kvv'!$B$2:$AV$468,MATCH(M$1,'Allokerad kvv'!$B$1:$AV$1,0),FALSE),VLOOKUP($B29,'Justerad allokering'!$B$1:$AG$461,MATCH(M$1,'Justerad allokering'!$B$1:$AF$1,0),FALSE))</f>
        <v>0</v>
      </c>
      <c r="N29">
        <f>IF(ISERROR(1/VLOOKUP($B29,'Justerad allokering'!$B$1:$AG$461,MATCH(N$1,'Justerad allokering'!$B$1:$AF$1,0),FALSE)),VLOOKUP($B29,'Allokerad kvv'!$B$2:$AV$468,MATCH(N$1,'Allokerad kvv'!$B$1:$AV$1,0),FALSE),VLOOKUP($B29,'Justerad allokering'!$B$1:$AG$461,MATCH(N$1,'Justerad allokering'!$B$1:$AF$1,0),FALSE))</f>
        <v>0</v>
      </c>
      <c r="O29">
        <f>IF(ISERROR(1/VLOOKUP($B29,'Justerad allokering'!$B$1:$AG$461,MATCH(O$1,'Justerad allokering'!$B$1:$AF$1,0),FALSE)),VLOOKUP($B29,'Allokerad kvv'!$B$2:$AV$468,MATCH(O$1,'Allokerad kvv'!$B$1:$AV$1,0),FALSE),VLOOKUP($B29,'Justerad allokering'!$B$1:$AG$461,MATCH(O$1,'Justerad allokering'!$B$1:$AF$1,0),FALSE))</f>
        <v>0</v>
      </c>
      <c r="P29">
        <f>IF(ISERROR(1/VLOOKUP($B29,'Justerad allokering'!$B$1:$AG$461,MATCH(P$1,'Justerad allokering'!$B$1:$AF$1,0),FALSE)),VLOOKUP($B29,'Allokerad kvv'!$B$2:$AV$468,MATCH(P$1,'Allokerad kvv'!$B$1:$AV$1,0),FALSE),VLOOKUP($B29,'Justerad allokering'!$B$1:$AG$461,MATCH(P$1,'Justerad allokering'!$B$1:$AF$1,0),FALSE))</f>
        <v>0</v>
      </c>
      <c r="Q29">
        <f>IF(ISERROR(1/VLOOKUP($B29,'Justerad allokering'!$B$1:$AG$461,MATCH(Q$1,'Justerad allokering'!$B$1:$AF$1,0),FALSE)),VLOOKUP($B29,'Allokerad kvv'!$B$2:$AV$468,MATCH(Q$1,'Allokerad kvv'!$B$1:$AV$1,0),FALSE),VLOOKUP($B29,'Justerad allokering'!$B$1:$AG$461,MATCH(Q$1,'Justerad allokering'!$B$1:$AF$1,0),FALSE))</f>
        <v>0</v>
      </c>
      <c r="R29">
        <f>IF(ISERROR(1/VLOOKUP($B29,'Justerad allokering'!$B$1:$AG$461,MATCH(R$1,'Justerad allokering'!$B$1:$AF$1,0),FALSE)),VLOOKUP($B29,'Allokerad kvv'!$B$2:$AV$468,MATCH(R$1,'Allokerad kvv'!$B$1:$AV$1,0),FALSE),VLOOKUP($B29,'Justerad allokering'!$B$1:$AG$461,MATCH(R$1,'Justerad allokering'!$B$1:$AF$1,0),FALSE))</f>
        <v>0</v>
      </c>
      <c r="S29">
        <f>IF(ISERROR(1/VLOOKUP($B29,'Justerad allokering'!$B$1:$AG$461,MATCH(S$1,'Justerad allokering'!$B$1:$AF$1,0),FALSE)),VLOOKUP($B29,'Allokerad kvv'!$B$2:$AV$468,MATCH(S$1,'Allokerad kvv'!$B$1:$AV$1,0),FALSE),VLOOKUP($B29,'Justerad allokering'!$B$1:$AG$461,MATCH(S$1,'Justerad allokering'!$B$1:$AF$1,0),FALSE))</f>
        <v>0</v>
      </c>
      <c r="T29">
        <f>IF(ISERROR(1/VLOOKUP($B29,'Justerad allokering'!$B$1:$AG$461,MATCH(T$1,'Justerad allokering'!$B$1:$AF$1,0),FALSE)),VLOOKUP($B29,'Allokerad kvv'!$B$2:$AV$468,MATCH(T$1,'Allokerad kvv'!$B$1:$AV$1,0),FALSE),VLOOKUP($B29,'Justerad allokering'!$B$1:$AG$461,MATCH(T$1,'Justerad allokering'!$B$1:$AF$1,0),FALSE))</f>
        <v>0</v>
      </c>
      <c r="U29">
        <f>IF(ISERROR(1/VLOOKUP($B29,'Justerad allokering'!$B$1:$AG$461,MATCH(U$1,'Justerad allokering'!$B$1:$AF$1,0),FALSE)),VLOOKUP($B29,'Allokerad kvv'!$B$2:$AV$468,MATCH(U$1,'Allokerad kvv'!$B$1:$AV$1,0),FALSE),VLOOKUP($B29,'Justerad allokering'!$B$1:$AG$461,MATCH(U$1,'Justerad allokering'!$B$1:$AF$1,0),FALSE))</f>
        <v>0</v>
      </c>
      <c r="V29">
        <f>IF(ISERROR(1/VLOOKUP($B29,'Justerad allokering'!$B$1:$AG$461,MATCH(V$1,'Justerad allokering'!$B$1:$AF$1,0),FALSE)),VLOOKUP($B29,'Allokerad kvv'!$B$2:$AV$468,MATCH(V$1,'Allokerad kvv'!$B$1:$AV$1,0),FALSE),VLOOKUP($B29,'Justerad allokering'!$B$1:$AG$461,MATCH(V$1,'Justerad allokering'!$B$1:$AF$1,0),FALSE))</f>
        <v>0</v>
      </c>
      <c r="W29">
        <f>IF(ISERROR(1/VLOOKUP($B29,'Justerad allokering'!$B$1:$AG$461,MATCH(W$1,'Justerad allokering'!$B$1:$AF$1,0),FALSE)),VLOOKUP($B29,'Allokerad kvv'!$B$2:$AV$468,MATCH(W$1,'Allokerad kvv'!$B$1:$AV$1,0),FALSE),VLOOKUP($B29,'Justerad allokering'!$B$1:$AG$461,MATCH(W$1,'Justerad allokering'!$B$1:$AF$1,0),FALSE))</f>
        <v>0</v>
      </c>
      <c r="X29">
        <f>IF(ISERROR(1/VLOOKUP($B29,'Justerad allokering'!$B$1:$AG$461,MATCH(X$1,'Justerad allokering'!$B$1:$AF$1,0),FALSE)),VLOOKUP($B29,'Allokerad kvv'!$B$2:$AV$468,MATCH(X$1,'Allokerad kvv'!$B$1:$AV$1,0),FALSE),VLOOKUP($B29,'Justerad allokering'!$B$1:$AG$461,MATCH(X$1,'Justerad allokering'!$B$1:$AF$1,0),FALSE))</f>
        <v>0</v>
      </c>
      <c r="Y29">
        <f>IF(ISERROR(1/VLOOKUP($B29,'Justerad allokering'!$B$1:$AG$461,MATCH(Y$1,'Justerad allokering'!$B$1:$AF$1,0),FALSE)),VLOOKUP($B29,'Allokerad kvv'!$B$2:$AV$468,MATCH(Y$1,'Allokerad kvv'!$B$1:$AV$1,0),FALSE),VLOOKUP($B29,'Justerad allokering'!$B$1:$AG$461,MATCH(Y$1,'Justerad allokering'!$B$1:$AF$1,0),FALSE))</f>
        <v>0</v>
      </c>
      <c r="Z29">
        <f>IF(ISERROR(1/VLOOKUP($B29,'Justerad allokering'!$B$1:$AG$461,MATCH(Z$1,'Justerad allokering'!$B$1:$AF$1,0),FALSE)),VLOOKUP($B29,'Allokerad kvv'!$B$2:$AV$468,MATCH(Z$1,'Allokerad kvv'!$B$1:$AV$1,0),FALSE),VLOOKUP($B29,'Justerad allokering'!$B$1:$AG$461,MATCH(Z$1,'Justerad allokering'!$B$1:$AF$1,0),FALSE))</f>
        <v>0</v>
      </c>
      <c r="AE29" s="89">
        <f t="shared" si="0"/>
        <v>0</v>
      </c>
      <c r="AG29">
        <f t="shared" si="1"/>
        <v>0</v>
      </c>
      <c r="AH29">
        <f t="shared" si="2"/>
        <v>0</v>
      </c>
      <c r="AI29" t="str">
        <f>IF(AH29=0,"",AH29/VLOOKUP(B29,Kraftvärmeprod!$B$1:$BC$480,MATCH("Summa tillförd energi exklusive rökgaskondensering",Kraftvärmeprod!$B$1:$BC$1,0),FALSE))</f>
        <v/>
      </c>
      <c r="AK29">
        <f t="shared" si="3"/>
        <v>0</v>
      </c>
    </row>
    <row r="30" spans="1:37" x14ac:dyDescent="0.25">
      <c r="A30" s="2" t="s">
        <v>51</v>
      </c>
      <c r="B30" s="2" t="s">
        <v>52</v>
      </c>
      <c r="C30">
        <f>IF(ISERROR(1/VLOOKUP($B30,'Justerad allokering'!$B$1:$AG$461,MATCH(C$1,'Justerad allokering'!$B$1:$AF$1,0),FALSE)),VLOOKUP($B30,'Allokerad kvv'!$B$2:$AV$468,MATCH(C$1,'Allokerad kvv'!$B$1:$AV$1,0),FALSE),VLOOKUP($B30,'Justerad allokering'!$B$1:$AG$461,MATCH(C$1,'Justerad allokering'!$B$1:$AF$1,0),FALSE))</f>
        <v>121.124</v>
      </c>
      <c r="D30">
        <f>IF(ISERROR(1/VLOOKUP($B30,'Justerad allokering'!$B$1:$AG$461,MATCH(D$1,'Justerad allokering'!$B$1:$AF$1,0),FALSE)),VLOOKUP($B30,'Allokerad kvv'!$B$2:$AV$468,MATCH(D$1,'Allokerad kvv'!$B$1:$AV$1,0),FALSE),VLOOKUP($B30,'Justerad allokering'!$B$1:$AG$461,MATCH(D$1,'Justerad allokering'!$B$1:$AF$1,0),FALSE))</f>
        <v>0</v>
      </c>
      <c r="E30">
        <f>IF(ISERROR(1/VLOOKUP($B30,'Justerad allokering'!$B$1:$AG$461,MATCH(E$1,'Justerad allokering'!$B$1:$AF$1,0),FALSE)),VLOOKUP($B30,'Allokerad kvv'!$B$2:$AV$468,MATCH(E$1,'Allokerad kvv'!$B$1:$AV$1,0),FALSE),VLOOKUP($B30,'Justerad allokering'!$B$1:$AG$461,MATCH(E$1,'Justerad allokering'!$B$1:$AF$1,0),FALSE))</f>
        <v>0</v>
      </c>
      <c r="F30">
        <f>IF(ISERROR(1/VLOOKUP($B30,'Justerad allokering'!$B$1:$AG$461,MATCH(F$1,'Justerad allokering'!$B$1:$AF$1,0),FALSE)),VLOOKUP($B30,'Allokerad kvv'!$B$2:$AV$468,MATCH(F$1,'Allokerad kvv'!$B$1:$AV$1,0),FALSE),VLOOKUP($B30,'Justerad allokering'!$B$1:$AG$461,MATCH(F$1,'Justerad allokering'!$B$1:$AF$1,0),FALSE))</f>
        <v>0</v>
      </c>
      <c r="G30">
        <f>IF(ISERROR(1/VLOOKUP($B30,'Justerad allokering'!$B$1:$AG$461,MATCH(G$1,'Justerad allokering'!$B$1:$AF$1,0),FALSE)),VLOOKUP($B30,'Allokerad kvv'!$B$2:$AV$468,MATCH(G$1,'Allokerad kvv'!$B$1:$AV$1,0),FALSE),VLOOKUP($B30,'Justerad allokering'!$B$1:$AG$461,MATCH(G$1,'Justerad allokering'!$B$1:$AF$1,0),FALSE))</f>
        <v>0.69486400000000004</v>
      </c>
      <c r="H30">
        <f>IF(ISERROR(1/VLOOKUP($B30,'Justerad allokering'!$B$1:$AG$461,MATCH(H$1,'Justerad allokering'!$B$1:$AF$1,0),FALSE)),VLOOKUP($B30,'Allokerad kvv'!$B$2:$AV$468,MATCH(H$1,'Allokerad kvv'!$B$1:$AV$1,0),FALSE),VLOOKUP($B30,'Justerad allokering'!$B$1:$AG$461,MATCH(H$1,'Justerad allokering'!$B$1:$AF$1,0),FALSE))</f>
        <v>0</v>
      </c>
      <c r="I30">
        <f>IF(ISERROR(1/VLOOKUP($B30,'Justerad allokering'!$B$1:$AG$461,MATCH(I$1,'Justerad allokering'!$B$1:$AF$1,0),FALSE)),VLOOKUP($B30,'Allokerad kvv'!$B$2:$AV$468,MATCH(I$1,'Allokerad kvv'!$B$1:$AV$1,0),FALSE),VLOOKUP($B30,'Justerad allokering'!$B$1:$AG$461,MATCH(I$1,'Justerad allokering'!$B$1:$AF$1,0),FALSE))</f>
        <v>0</v>
      </c>
      <c r="J30">
        <f>IF(ISERROR(1/VLOOKUP($B30,'Justerad allokering'!$B$1:$AG$461,MATCH(J$1,'Justerad allokering'!$B$1:$AF$1,0),FALSE)),VLOOKUP($B30,'Allokerad kvv'!$B$2:$AV$468,MATCH(J$1,'Allokerad kvv'!$B$1:$AV$1,0),FALSE),VLOOKUP($B30,'Justerad allokering'!$B$1:$AG$461,MATCH(J$1,'Justerad allokering'!$B$1:$AF$1,0),FALSE))</f>
        <v>0</v>
      </c>
      <c r="K30">
        <f>IF(ISERROR(1/VLOOKUP($B30,'Justerad allokering'!$B$1:$AG$461,MATCH(K$1,'Justerad allokering'!$B$1:$AF$1,0),FALSE)),VLOOKUP($B30,'Allokerad kvv'!$B$2:$AV$468,MATCH(K$1,'Allokerad kvv'!$B$1:$AV$1,0),FALSE),VLOOKUP($B30,'Justerad allokering'!$B$1:$AG$461,MATCH(K$1,'Justerad allokering'!$B$1:$AF$1,0),FALSE))</f>
        <v>3.6372900000000001</v>
      </c>
      <c r="L30">
        <f>IF(ISERROR(1/VLOOKUP($B30,'Justerad allokering'!$B$1:$AG$461,MATCH(L$1,'Justerad allokering'!$B$1:$AF$1,0),FALSE)),VLOOKUP($B30,'Allokerad kvv'!$B$2:$AV$468,MATCH(L$1,'Allokerad kvv'!$B$1:$AV$1,0),FALSE),VLOOKUP($B30,'Justerad allokering'!$B$1:$AG$461,MATCH(L$1,'Justerad allokering'!$B$1:$AF$1,0),FALSE))</f>
        <v>0</v>
      </c>
      <c r="M30">
        <f>IF(ISERROR(1/VLOOKUP($B30,'Justerad allokering'!$B$1:$AG$461,MATCH(M$1,'Justerad allokering'!$B$1:$AF$1,0),FALSE)),VLOOKUP($B30,'Allokerad kvv'!$B$2:$AV$468,MATCH(M$1,'Allokerad kvv'!$B$1:$AV$1,0),FALSE),VLOOKUP($B30,'Justerad allokering'!$B$1:$AG$461,MATCH(M$1,'Justerad allokering'!$B$1:$AF$1,0),FALSE))</f>
        <v>0</v>
      </c>
      <c r="N30">
        <f>IF(ISERROR(1/VLOOKUP($B30,'Justerad allokering'!$B$1:$AG$461,MATCH(N$1,'Justerad allokering'!$B$1:$AF$1,0),FALSE)),VLOOKUP($B30,'Allokerad kvv'!$B$2:$AV$468,MATCH(N$1,'Allokerad kvv'!$B$1:$AV$1,0),FALSE),VLOOKUP($B30,'Justerad allokering'!$B$1:$AG$461,MATCH(N$1,'Justerad allokering'!$B$1:$AF$1,0),FALSE))</f>
        <v>0</v>
      </c>
      <c r="O30">
        <f>IF(ISERROR(1/VLOOKUP($B30,'Justerad allokering'!$B$1:$AG$461,MATCH(O$1,'Justerad allokering'!$B$1:$AF$1,0),FALSE)),VLOOKUP($B30,'Allokerad kvv'!$B$2:$AV$468,MATCH(O$1,'Allokerad kvv'!$B$1:$AV$1,0),FALSE),VLOOKUP($B30,'Justerad allokering'!$B$1:$AG$461,MATCH(O$1,'Justerad allokering'!$B$1:$AF$1,0),FALSE))</f>
        <v>0</v>
      </c>
      <c r="P30">
        <f>IF(ISERROR(1/VLOOKUP($B30,'Justerad allokering'!$B$1:$AG$461,MATCH(P$1,'Justerad allokering'!$B$1:$AF$1,0),FALSE)),VLOOKUP($B30,'Allokerad kvv'!$B$2:$AV$468,MATCH(P$1,'Allokerad kvv'!$B$1:$AV$1,0),FALSE),VLOOKUP($B30,'Justerad allokering'!$B$1:$AG$461,MATCH(P$1,'Justerad allokering'!$B$1:$AF$1,0),FALSE))</f>
        <v>0</v>
      </c>
      <c r="Q30">
        <f>IF(ISERROR(1/VLOOKUP($B30,'Justerad allokering'!$B$1:$AG$461,MATCH(Q$1,'Justerad allokering'!$B$1:$AF$1,0),FALSE)),VLOOKUP($B30,'Allokerad kvv'!$B$2:$AV$468,MATCH(Q$1,'Allokerad kvv'!$B$1:$AV$1,0),FALSE),VLOOKUP($B30,'Justerad allokering'!$B$1:$AG$461,MATCH(Q$1,'Justerad allokering'!$B$1:$AF$1,0),FALSE))</f>
        <v>0</v>
      </c>
      <c r="R30">
        <f>IF(ISERROR(1/VLOOKUP($B30,'Justerad allokering'!$B$1:$AG$461,MATCH(R$1,'Justerad allokering'!$B$1:$AF$1,0),FALSE)),VLOOKUP($B30,'Allokerad kvv'!$B$2:$AV$468,MATCH(R$1,'Allokerad kvv'!$B$1:$AV$1,0),FALSE),VLOOKUP($B30,'Justerad allokering'!$B$1:$AG$461,MATCH(R$1,'Justerad allokering'!$B$1:$AF$1,0),FALSE))</f>
        <v>0</v>
      </c>
      <c r="S30">
        <f>IF(ISERROR(1/VLOOKUP($B30,'Justerad allokering'!$B$1:$AG$461,MATCH(S$1,'Justerad allokering'!$B$1:$AF$1,0),FALSE)),VLOOKUP($B30,'Allokerad kvv'!$B$2:$AV$468,MATCH(S$1,'Allokerad kvv'!$B$1:$AV$1,0),FALSE),VLOOKUP($B30,'Justerad allokering'!$B$1:$AG$461,MATCH(S$1,'Justerad allokering'!$B$1:$AF$1,0),FALSE))</f>
        <v>0</v>
      </c>
      <c r="T30">
        <f>IF(ISERROR(1/VLOOKUP($B30,'Justerad allokering'!$B$1:$AG$461,MATCH(T$1,'Justerad allokering'!$B$1:$AF$1,0),FALSE)),VLOOKUP($B30,'Allokerad kvv'!$B$2:$AV$468,MATCH(T$1,'Allokerad kvv'!$B$1:$AV$1,0),FALSE),VLOOKUP($B30,'Justerad allokering'!$B$1:$AG$461,MATCH(T$1,'Justerad allokering'!$B$1:$AF$1,0),FALSE))</f>
        <v>0</v>
      </c>
      <c r="U30">
        <f>IF(ISERROR(1/VLOOKUP($B30,'Justerad allokering'!$B$1:$AG$461,MATCH(U$1,'Justerad allokering'!$B$1:$AF$1,0),FALSE)),VLOOKUP($B30,'Allokerad kvv'!$B$2:$AV$468,MATCH(U$1,'Allokerad kvv'!$B$1:$AV$1,0),FALSE),VLOOKUP($B30,'Justerad allokering'!$B$1:$AG$461,MATCH(U$1,'Justerad allokering'!$B$1:$AF$1,0),FALSE))</f>
        <v>0</v>
      </c>
      <c r="V30">
        <f>IF(ISERROR(1/VLOOKUP($B30,'Justerad allokering'!$B$1:$AG$461,MATCH(V$1,'Justerad allokering'!$B$1:$AF$1,0),FALSE)),VLOOKUP($B30,'Allokerad kvv'!$B$2:$AV$468,MATCH(V$1,'Allokerad kvv'!$B$1:$AV$1,0),FALSE),VLOOKUP($B30,'Justerad allokering'!$B$1:$AG$461,MATCH(V$1,'Justerad allokering'!$B$1:$AF$1,0),FALSE))</f>
        <v>0</v>
      </c>
      <c r="W30">
        <f>IF(ISERROR(1/VLOOKUP($B30,'Justerad allokering'!$B$1:$AG$461,MATCH(W$1,'Justerad allokering'!$B$1:$AF$1,0),FALSE)),VLOOKUP($B30,'Allokerad kvv'!$B$2:$AV$468,MATCH(W$1,'Allokerad kvv'!$B$1:$AV$1,0),FALSE),VLOOKUP($B30,'Justerad allokering'!$B$1:$AG$461,MATCH(W$1,'Justerad allokering'!$B$1:$AF$1,0),FALSE))</f>
        <v>0</v>
      </c>
      <c r="X30">
        <f>IF(ISERROR(1/VLOOKUP($B30,'Justerad allokering'!$B$1:$AG$461,MATCH(X$1,'Justerad allokering'!$B$1:$AF$1,0),FALSE)),VLOOKUP($B30,'Allokerad kvv'!$B$2:$AV$468,MATCH(X$1,'Allokerad kvv'!$B$1:$AV$1,0),FALSE),VLOOKUP($B30,'Justerad allokering'!$B$1:$AG$461,MATCH(X$1,'Justerad allokering'!$B$1:$AF$1,0),FALSE))</f>
        <v>0</v>
      </c>
      <c r="Y30">
        <f>IF(ISERROR(1/VLOOKUP($B30,'Justerad allokering'!$B$1:$AG$461,MATCH(Y$1,'Justerad allokering'!$B$1:$AF$1,0),FALSE)),VLOOKUP($B30,'Allokerad kvv'!$B$2:$AV$468,MATCH(Y$1,'Allokerad kvv'!$B$1:$AV$1,0),FALSE),VLOOKUP($B30,'Justerad allokering'!$B$1:$AG$461,MATCH(Y$1,'Justerad allokering'!$B$1:$AF$1,0),FALSE))</f>
        <v>0</v>
      </c>
      <c r="Z30">
        <f>IF(ISERROR(1/VLOOKUP($B30,'Justerad allokering'!$B$1:$AG$461,MATCH(Z$1,'Justerad allokering'!$B$1:$AF$1,0),FALSE)),VLOOKUP($B30,'Allokerad kvv'!$B$2:$AV$468,MATCH(Z$1,'Allokerad kvv'!$B$1:$AV$1,0),FALSE),VLOOKUP($B30,'Justerad allokering'!$B$1:$AG$461,MATCH(Z$1,'Justerad allokering'!$B$1:$AF$1,0),FALSE))</f>
        <v>0</v>
      </c>
      <c r="AE30" s="89">
        <f t="shared" si="0"/>
        <v>125.456154</v>
      </c>
      <c r="AG30">
        <f t="shared" si="1"/>
        <v>121.81886399999999</v>
      </c>
      <c r="AH30">
        <f t="shared" si="2"/>
        <v>121.81886399999999</v>
      </c>
      <c r="AI30">
        <f>IF(AH30=0,"",AH30/VLOOKUP(B30,Kraftvärmeprod!$B$1:$BC$480,MATCH("Summa tillförd energi exklusive rökgaskondensering",Kraftvärmeprod!$B$1:$BC$1,0),FALSE))</f>
        <v>0.5699288120368291</v>
      </c>
      <c r="AK30">
        <f t="shared" si="3"/>
        <v>0</v>
      </c>
    </row>
    <row r="31" spans="1:37" x14ac:dyDescent="0.25">
      <c r="A31" s="2" t="s">
        <v>51</v>
      </c>
      <c r="B31" s="2" t="s">
        <v>53</v>
      </c>
      <c r="C31">
        <f>IF(ISERROR(1/VLOOKUP($B31,'Justerad allokering'!$B$1:$AG$461,MATCH(C$1,'Justerad allokering'!$B$1:$AF$1,0),FALSE)),VLOOKUP($B31,'Allokerad kvv'!$B$2:$AV$468,MATCH(C$1,'Allokerad kvv'!$B$1:$AV$1,0),FALSE),VLOOKUP($B31,'Justerad allokering'!$B$1:$AG$461,MATCH(C$1,'Justerad allokering'!$B$1:$AF$1,0),FALSE))</f>
        <v>0</v>
      </c>
      <c r="D31">
        <f>IF(ISERROR(1/VLOOKUP($B31,'Justerad allokering'!$B$1:$AG$461,MATCH(D$1,'Justerad allokering'!$B$1:$AF$1,0),FALSE)),VLOOKUP($B31,'Allokerad kvv'!$B$2:$AV$468,MATCH(D$1,'Allokerad kvv'!$B$1:$AV$1,0),FALSE),VLOOKUP($B31,'Justerad allokering'!$B$1:$AG$461,MATCH(D$1,'Justerad allokering'!$B$1:$AF$1,0),FALSE))</f>
        <v>0</v>
      </c>
      <c r="E31">
        <f>IF(ISERROR(1/VLOOKUP($B31,'Justerad allokering'!$B$1:$AG$461,MATCH(E$1,'Justerad allokering'!$B$1:$AF$1,0),FALSE)),VLOOKUP($B31,'Allokerad kvv'!$B$2:$AV$468,MATCH(E$1,'Allokerad kvv'!$B$1:$AV$1,0),FALSE),VLOOKUP($B31,'Justerad allokering'!$B$1:$AG$461,MATCH(E$1,'Justerad allokering'!$B$1:$AF$1,0),FALSE))</f>
        <v>0</v>
      </c>
      <c r="F31">
        <f>IF(ISERROR(1/VLOOKUP($B31,'Justerad allokering'!$B$1:$AG$461,MATCH(F$1,'Justerad allokering'!$B$1:$AF$1,0),FALSE)),VLOOKUP($B31,'Allokerad kvv'!$B$2:$AV$468,MATCH(F$1,'Allokerad kvv'!$B$1:$AV$1,0),FALSE),VLOOKUP($B31,'Justerad allokering'!$B$1:$AG$461,MATCH(F$1,'Justerad allokering'!$B$1:$AF$1,0),FALSE))</f>
        <v>0</v>
      </c>
      <c r="G31">
        <f>IF(ISERROR(1/VLOOKUP($B31,'Justerad allokering'!$B$1:$AG$461,MATCH(G$1,'Justerad allokering'!$B$1:$AF$1,0),FALSE)),VLOOKUP($B31,'Allokerad kvv'!$B$2:$AV$468,MATCH(G$1,'Allokerad kvv'!$B$1:$AV$1,0),FALSE),VLOOKUP($B31,'Justerad allokering'!$B$1:$AG$461,MATCH(G$1,'Justerad allokering'!$B$1:$AF$1,0),FALSE))</f>
        <v>0</v>
      </c>
      <c r="H31">
        <f>IF(ISERROR(1/VLOOKUP($B31,'Justerad allokering'!$B$1:$AG$461,MATCH(H$1,'Justerad allokering'!$B$1:$AF$1,0),FALSE)),VLOOKUP($B31,'Allokerad kvv'!$B$2:$AV$468,MATCH(H$1,'Allokerad kvv'!$B$1:$AV$1,0),FALSE),VLOOKUP($B31,'Justerad allokering'!$B$1:$AG$461,MATCH(H$1,'Justerad allokering'!$B$1:$AF$1,0),FALSE))</f>
        <v>0</v>
      </c>
      <c r="I31">
        <f>IF(ISERROR(1/VLOOKUP($B31,'Justerad allokering'!$B$1:$AG$461,MATCH(I$1,'Justerad allokering'!$B$1:$AF$1,0),FALSE)),VLOOKUP($B31,'Allokerad kvv'!$B$2:$AV$468,MATCH(I$1,'Allokerad kvv'!$B$1:$AV$1,0),FALSE),VLOOKUP($B31,'Justerad allokering'!$B$1:$AG$461,MATCH(I$1,'Justerad allokering'!$B$1:$AF$1,0),FALSE))</f>
        <v>0</v>
      </c>
      <c r="J31">
        <f>IF(ISERROR(1/VLOOKUP($B31,'Justerad allokering'!$B$1:$AG$461,MATCH(J$1,'Justerad allokering'!$B$1:$AF$1,0),FALSE)),VLOOKUP($B31,'Allokerad kvv'!$B$2:$AV$468,MATCH(J$1,'Allokerad kvv'!$B$1:$AV$1,0),FALSE),VLOOKUP($B31,'Justerad allokering'!$B$1:$AG$461,MATCH(J$1,'Justerad allokering'!$B$1:$AF$1,0),FALSE))</f>
        <v>0</v>
      </c>
      <c r="K31">
        <f>IF(ISERROR(1/VLOOKUP($B31,'Justerad allokering'!$B$1:$AG$461,MATCH(K$1,'Justerad allokering'!$B$1:$AF$1,0),FALSE)),VLOOKUP($B31,'Allokerad kvv'!$B$2:$AV$468,MATCH(K$1,'Allokerad kvv'!$B$1:$AV$1,0),FALSE),VLOOKUP($B31,'Justerad allokering'!$B$1:$AG$461,MATCH(K$1,'Justerad allokering'!$B$1:$AF$1,0),FALSE))</f>
        <v>0</v>
      </c>
      <c r="L31">
        <f>IF(ISERROR(1/VLOOKUP($B31,'Justerad allokering'!$B$1:$AG$461,MATCH(L$1,'Justerad allokering'!$B$1:$AF$1,0),FALSE)),VLOOKUP($B31,'Allokerad kvv'!$B$2:$AV$468,MATCH(L$1,'Allokerad kvv'!$B$1:$AV$1,0),FALSE),VLOOKUP($B31,'Justerad allokering'!$B$1:$AG$461,MATCH(L$1,'Justerad allokering'!$B$1:$AF$1,0),FALSE))</f>
        <v>0</v>
      </c>
      <c r="M31">
        <f>IF(ISERROR(1/VLOOKUP($B31,'Justerad allokering'!$B$1:$AG$461,MATCH(M$1,'Justerad allokering'!$B$1:$AF$1,0),FALSE)),VLOOKUP($B31,'Allokerad kvv'!$B$2:$AV$468,MATCH(M$1,'Allokerad kvv'!$B$1:$AV$1,0),FALSE),VLOOKUP($B31,'Justerad allokering'!$B$1:$AG$461,MATCH(M$1,'Justerad allokering'!$B$1:$AF$1,0),FALSE))</f>
        <v>0</v>
      </c>
      <c r="N31">
        <f>IF(ISERROR(1/VLOOKUP($B31,'Justerad allokering'!$B$1:$AG$461,MATCH(N$1,'Justerad allokering'!$B$1:$AF$1,0),FALSE)),VLOOKUP($B31,'Allokerad kvv'!$B$2:$AV$468,MATCH(N$1,'Allokerad kvv'!$B$1:$AV$1,0),FALSE),VLOOKUP($B31,'Justerad allokering'!$B$1:$AG$461,MATCH(N$1,'Justerad allokering'!$B$1:$AF$1,0),FALSE))</f>
        <v>0</v>
      </c>
      <c r="O31">
        <f>IF(ISERROR(1/VLOOKUP($B31,'Justerad allokering'!$B$1:$AG$461,MATCH(O$1,'Justerad allokering'!$B$1:$AF$1,0),FALSE)),VLOOKUP($B31,'Allokerad kvv'!$B$2:$AV$468,MATCH(O$1,'Allokerad kvv'!$B$1:$AV$1,0),FALSE),VLOOKUP($B31,'Justerad allokering'!$B$1:$AG$461,MATCH(O$1,'Justerad allokering'!$B$1:$AF$1,0),FALSE))</f>
        <v>0</v>
      </c>
      <c r="P31">
        <f>IF(ISERROR(1/VLOOKUP($B31,'Justerad allokering'!$B$1:$AG$461,MATCH(P$1,'Justerad allokering'!$B$1:$AF$1,0),FALSE)),VLOOKUP($B31,'Allokerad kvv'!$B$2:$AV$468,MATCH(P$1,'Allokerad kvv'!$B$1:$AV$1,0),FALSE),VLOOKUP($B31,'Justerad allokering'!$B$1:$AG$461,MATCH(P$1,'Justerad allokering'!$B$1:$AF$1,0),FALSE))</f>
        <v>0</v>
      </c>
      <c r="Q31">
        <f>IF(ISERROR(1/VLOOKUP($B31,'Justerad allokering'!$B$1:$AG$461,MATCH(Q$1,'Justerad allokering'!$B$1:$AF$1,0),FALSE)),VLOOKUP($B31,'Allokerad kvv'!$B$2:$AV$468,MATCH(Q$1,'Allokerad kvv'!$B$1:$AV$1,0),FALSE),VLOOKUP($B31,'Justerad allokering'!$B$1:$AG$461,MATCH(Q$1,'Justerad allokering'!$B$1:$AF$1,0),FALSE))</f>
        <v>0</v>
      </c>
      <c r="R31">
        <f>IF(ISERROR(1/VLOOKUP($B31,'Justerad allokering'!$B$1:$AG$461,MATCH(R$1,'Justerad allokering'!$B$1:$AF$1,0),FALSE)),VLOOKUP($B31,'Allokerad kvv'!$B$2:$AV$468,MATCH(R$1,'Allokerad kvv'!$B$1:$AV$1,0),FALSE),VLOOKUP($B31,'Justerad allokering'!$B$1:$AG$461,MATCH(R$1,'Justerad allokering'!$B$1:$AF$1,0),FALSE))</f>
        <v>0</v>
      </c>
      <c r="S31">
        <f>IF(ISERROR(1/VLOOKUP($B31,'Justerad allokering'!$B$1:$AG$461,MATCH(S$1,'Justerad allokering'!$B$1:$AF$1,0),FALSE)),VLOOKUP($B31,'Allokerad kvv'!$B$2:$AV$468,MATCH(S$1,'Allokerad kvv'!$B$1:$AV$1,0),FALSE),VLOOKUP($B31,'Justerad allokering'!$B$1:$AG$461,MATCH(S$1,'Justerad allokering'!$B$1:$AF$1,0),FALSE))</f>
        <v>0</v>
      </c>
      <c r="T31">
        <f>IF(ISERROR(1/VLOOKUP($B31,'Justerad allokering'!$B$1:$AG$461,MATCH(T$1,'Justerad allokering'!$B$1:$AF$1,0),FALSE)),VLOOKUP($B31,'Allokerad kvv'!$B$2:$AV$468,MATCH(T$1,'Allokerad kvv'!$B$1:$AV$1,0),FALSE),VLOOKUP($B31,'Justerad allokering'!$B$1:$AG$461,MATCH(T$1,'Justerad allokering'!$B$1:$AF$1,0),FALSE))</f>
        <v>0</v>
      </c>
      <c r="U31">
        <f>IF(ISERROR(1/VLOOKUP($B31,'Justerad allokering'!$B$1:$AG$461,MATCH(U$1,'Justerad allokering'!$B$1:$AF$1,0),FALSE)),VLOOKUP($B31,'Allokerad kvv'!$B$2:$AV$468,MATCH(U$1,'Allokerad kvv'!$B$1:$AV$1,0),FALSE),VLOOKUP($B31,'Justerad allokering'!$B$1:$AG$461,MATCH(U$1,'Justerad allokering'!$B$1:$AF$1,0),FALSE))</f>
        <v>0</v>
      </c>
      <c r="V31">
        <f>IF(ISERROR(1/VLOOKUP($B31,'Justerad allokering'!$B$1:$AG$461,MATCH(V$1,'Justerad allokering'!$B$1:$AF$1,0),FALSE)),VLOOKUP($B31,'Allokerad kvv'!$B$2:$AV$468,MATCH(V$1,'Allokerad kvv'!$B$1:$AV$1,0),FALSE),VLOOKUP($B31,'Justerad allokering'!$B$1:$AG$461,MATCH(V$1,'Justerad allokering'!$B$1:$AF$1,0),FALSE))</f>
        <v>0</v>
      </c>
      <c r="W31">
        <f>IF(ISERROR(1/VLOOKUP($B31,'Justerad allokering'!$B$1:$AG$461,MATCH(W$1,'Justerad allokering'!$B$1:$AF$1,0),FALSE)),VLOOKUP($B31,'Allokerad kvv'!$B$2:$AV$468,MATCH(W$1,'Allokerad kvv'!$B$1:$AV$1,0),FALSE),VLOOKUP($B31,'Justerad allokering'!$B$1:$AG$461,MATCH(W$1,'Justerad allokering'!$B$1:$AF$1,0),FALSE))</f>
        <v>0</v>
      </c>
      <c r="X31">
        <f>IF(ISERROR(1/VLOOKUP($B31,'Justerad allokering'!$B$1:$AG$461,MATCH(X$1,'Justerad allokering'!$B$1:$AF$1,0),FALSE)),VLOOKUP($B31,'Allokerad kvv'!$B$2:$AV$468,MATCH(X$1,'Allokerad kvv'!$B$1:$AV$1,0),FALSE),VLOOKUP($B31,'Justerad allokering'!$B$1:$AG$461,MATCH(X$1,'Justerad allokering'!$B$1:$AF$1,0),FALSE))</f>
        <v>0</v>
      </c>
      <c r="Y31">
        <f>IF(ISERROR(1/VLOOKUP($B31,'Justerad allokering'!$B$1:$AG$461,MATCH(Y$1,'Justerad allokering'!$B$1:$AF$1,0),FALSE)),VLOOKUP($B31,'Allokerad kvv'!$B$2:$AV$468,MATCH(Y$1,'Allokerad kvv'!$B$1:$AV$1,0),FALSE),VLOOKUP($B31,'Justerad allokering'!$B$1:$AG$461,MATCH(Y$1,'Justerad allokering'!$B$1:$AF$1,0),FALSE))</f>
        <v>0</v>
      </c>
      <c r="Z31">
        <f>IF(ISERROR(1/VLOOKUP($B31,'Justerad allokering'!$B$1:$AG$461,MATCH(Z$1,'Justerad allokering'!$B$1:$AF$1,0),FALSE)),VLOOKUP($B31,'Allokerad kvv'!$B$2:$AV$468,MATCH(Z$1,'Allokerad kvv'!$B$1:$AV$1,0),FALSE),VLOOKUP($B31,'Justerad allokering'!$B$1:$AG$461,MATCH(Z$1,'Justerad allokering'!$B$1:$AF$1,0),FALSE))</f>
        <v>0</v>
      </c>
      <c r="AE31" s="89">
        <f t="shared" si="0"/>
        <v>0</v>
      </c>
      <c r="AG31">
        <f t="shared" si="1"/>
        <v>0</v>
      </c>
      <c r="AH31">
        <f t="shared" si="2"/>
        <v>0</v>
      </c>
      <c r="AI31" t="str">
        <f>IF(AH31=0,"",AH31/VLOOKUP(B31,Kraftvärmeprod!$B$1:$BC$480,MATCH("Summa tillförd energi exklusive rökgaskondensering",Kraftvärmeprod!$B$1:$BC$1,0),FALSE))</f>
        <v/>
      </c>
      <c r="AK31">
        <f t="shared" si="3"/>
        <v>0</v>
      </c>
    </row>
    <row r="32" spans="1:37" x14ac:dyDescent="0.25">
      <c r="A32" s="2" t="s">
        <v>51</v>
      </c>
      <c r="B32" s="2" t="s">
        <v>54</v>
      </c>
      <c r="C32">
        <f>IF(ISERROR(1/VLOOKUP($B32,'Justerad allokering'!$B$1:$AG$461,MATCH(C$1,'Justerad allokering'!$B$1:$AF$1,0),FALSE)),VLOOKUP($B32,'Allokerad kvv'!$B$2:$AV$468,MATCH(C$1,'Allokerad kvv'!$B$1:$AV$1,0),FALSE),VLOOKUP($B32,'Justerad allokering'!$B$1:$AG$461,MATCH(C$1,'Justerad allokering'!$B$1:$AF$1,0),FALSE))</f>
        <v>0</v>
      </c>
      <c r="D32">
        <f>IF(ISERROR(1/VLOOKUP($B32,'Justerad allokering'!$B$1:$AG$461,MATCH(D$1,'Justerad allokering'!$B$1:$AF$1,0),FALSE)),VLOOKUP($B32,'Allokerad kvv'!$B$2:$AV$468,MATCH(D$1,'Allokerad kvv'!$B$1:$AV$1,0),FALSE),VLOOKUP($B32,'Justerad allokering'!$B$1:$AG$461,MATCH(D$1,'Justerad allokering'!$B$1:$AF$1,0),FALSE))</f>
        <v>0</v>
      </c>
      <c r="E32">
        <f>IF(ISERROR(1/VLOOKUP($B32,'Justerad allokering'!$B$1:$AG$461,MATCH(E$1,'Justerad allokering'!$B$1:$AF$1,0),FALSE)),VLOOKUP($B32,'Allokerad kvv'!$B$2:$AV$468,MATCH(E$1,'Allokerad kvv'!$B$1:$AV$1,0),FALSE),VLOOKUP($B32,'Justerad allokering'!$B$1:$AG$461,MATCH(E$1,'Justerad allokering'!$B$1:$AF$1,0),FALSE))</f>
        <v>0</v>
      </c>
      <c r="F32">
        <f>IF(ISERROR(1/VLOOKUP($B32,'Justerad allokering'!$B$1:$AG$461,MATCH(F$1,'Justerad allokering'!$B$1:$AF$1,0),FALSE)),VLOOKUP($B32,'Allokerad kvv'!$B$2:$AV$468,MATCH(F$1,'Allokerad kvv'!$B$1:$AV$1,0),FALSE),VLOOKUP($B32,'Justerad allokering'!$B$1:$AG$461,MATCH(F$1,'Justerad allokering'!$B$1:$AF$1,0),FALSE))</f>
        <v>0</v>
      </c>
      <c r="G32">
        <f>IF(ISERROR(1/VLOOKUP($B32,'Justerad allokering'!$B$1:$AG$461,MATCH(G$1,'Justerad allokering'!$B$1:$AF$1,0),FALSE)),VLOOKUP($B32,'Allokerad kvv'!$B$2:$AV$468,MATCH(G$1,'Allokerad kvv'!$B$1:$AV$1,0),FALSE),VLOOKUP($B32,'Justerad allokering'!$B$1:$AG$461,MATCH(G$1,'Justerad allokering'!$B$1:$AF$1,0),FALSE))</f>
        <v>0</v>
      </c>
      <c r="H32">
        <f>IF(ISERROR(1/VLOOKUP($B32,'Justerad allokering'!$B$1:$AG$461,MATCH(H$1,'Justerad allokering'!$B$1:$AF$1,0),FALSE)),VLOOKUP($B32,'Allokerad kvv'!$B$2:$AV$468,MATCH(H$1,'Allokerad kvv'!$B$1:$AV$1,0),FALSE),VLOOKUP($B32,'Justerad allokering'!$B$1:$AG$461,MATCH(H$1,'Justerad allokering'!$B$1:$AF$1,0),FALSE))</f>
        <v>0</v>
      </c>
      <c r="I32">
        <f>IF(ISERROR(1/VLOOKUP($B32,'Justerad allokering'!$B$1:$AG$461,MATCH(I$1,'Justerad allokering'!$B$1:$AF$1,0),FALSE)),VLOOKUP($B32,'Allokerad kvv'!$B$2:$AV$468,MATCH(I$1,'Allokerad kvv'!$B$1:$AV$1,0),FALSE),VLOOKUP($B32,'Justerad allokering'!$B$1:$AG$461,MATCH(I$1,'Justerad allokering'!$B$1:$AF$1,0),FALSE))</f>
        <v>0</v>
      </c>
      <c r="J32">
        <f>IF(ISERROR(1/VLOOKUP($B32,'Justerad allokering'!$B$1:$AG$461,MATCH(J$1,'Justerad allokering'!$B$1:$AF$1,0),FALSE)),VLOOKUP($B32,'Allokerad kvv'!$B$2:$AV$468,MATCH(J$1,'Allokerad kvv'!$B$1:$AV$1,0),FALSE),VLOOKUP($B32,'Justerad allokering'!$B$1:$AG$461,MATCH(J$1,'Justerad allokering'!$B$1:$AF$1,0),FALSE))</f>
        <v>0</v>
      </c>
      <c r="K32">
        <f>IF(ISERROR(1/VLOOKUP($B32,'Justerad allokering'!$B$1:$AG$461,MATCH(K$1,'Justerad allokering'!$B$1:$AF$1,0),FALSE)),VLOOKUP($B32,'Allokerad kvv'!$B$2:$AV$468,MATCH(K$1,'Allokerad kvv'!$B$1:$AV$1,0),FALSE),VLOOKUP($B32,'Justerad allokering'!$B$1:$AG$461,MATCH(K$1,'Justerad allokering'!$B$1:$AF$1,0),FALSE))</f>
        <v>0</v>
      </c>
      <c r="L32">
        <f>IF(ISERROR(1/VLOOKUP($B32,'Justerad allokering'!$B$1:$AG$461,MATCH(L$1,'Justerad allokering'!$B$1:$AF$1,0),FALSE)),VLOOKUP($B32,'Allokerad kvv'!$B$2:$AV$468,MATCH(L$1,'Allokerad kvv'!$B$1:$AV$1,0),FALSE),VLOOKUP($B32,'Justerad allokering'!$B$1:$AG$461,MATCH(L$1,'Justerad allokering'!$B$1:$AF$1,0),FALSE))</f>
        <v>0</v>
      </c>
      <c r="M32">
        <f>IF(ISERROR(1/VLOOKUP($B32,'Justerad allokering'!$B$1:$AG$461,MATCH(M$1,'Justerad allokering'!$B$1:$AF$1,0),FALSE)),VLOOKUP($B32,'Allokerad kvv'!$B$2:$AV$468,MATCH(M$1,'Allokerad kvv'!$B$1:$AV$1,0),FALSE),VLOOKUP($B32,'Justerad allokering'!$B$1:$AG$461,MATCH(M$1,'Justerad allokering'!$B$1:$AF$1,0),FALSE))</f>
        <v>0</v>
      </c>
      <c r="N32">
        <f>IF(ISERROR(1/VLOOKUP($B32,'Justerad allokering'!$B$1:$AG$461,MATCH(N$1,'Justerad allokering'!$B$1:$AF$1,0),FALSE)),VLOOKUP($B32,'Allokerad kvv'!$B$2:$AV$468,MATCH(N$1,'Allokerad kvv'!$B$1:$AV$1,0),FALSE),VLOOKUP($B32,'Justerad allokering'!$B$1:$AG$461,MATCH(N$1,'Justerad allokering'!$B$1:$AF$1,0),FALSE))</f>
        <v>0</v>
      </c>
      <c r="O32">
        <f>IF(ISERROR(1/VLOOKUP($B32,'Justerad allokering'!$B$1:$AG$461,MATCH(O$1,'Justerad allokering'!$B$1:$AF$1,0),FALSE)),VLOOKUP($B32,'Allokerad kvv'!$B$2:$AV$468,MATCH(O$1,'Allokerad kvv'!$B$1:$AV$1,0),FALSE),VLOOKUP($B32,'Justerad allokering'!$B$1:$AG$461,MATCH(O$1,'Justerad allokering'!$B$1:$AF$1,0),FALSE))</f>
        <v>0</v>
      </c>
      <c r="P32">
        <f>IF(ISERROR(1/VLOOKUP($B32,'Justerad allokering'!$B$1:$AG$461,MATCH(P$1,'Justerad allokering'!$B$1:$AF$1,0),FALSE)),VLOOKUP($B32,'Allokerad kvv'!$B$2:$AV$468,MATCH(P$1,'Allokerad kvv'!$B$1:$AV$1,0),FALSE),VLOOKUP($B32,'Justerad allokering'!$B$1:$AG$461,MATCH(P$1,'Justerad allokering'!$B$1:$AF$1,0),FALSE))</f>
        <v>0</v>
      </c>
      <c r="Q32">
        <f>IF(ISERROR(1/VLOOKUP($B32,'Justerad allokering'!$B$1:$AG$461,MATCH(Q$1,'Justerad allokering'!$B$1:$AF$1,0),FALSE)),VLOOKUP($B32,'Allokerad kvv'!$B$2:$AV$468,MATCH(Q$1,'Allokerad kvv'!$B$1:$AV$1,0),FALSE),VLOOKUP($B32,'Justerad allokering'!$B$1:$AG$461,MATCH(Q$1,'Justerad allokering'!$B$1:$AF$1,0),FALSE))</f>
        <v>0</v>
      </c>
      <c r="R32">
        <f>IF(ISERROR(1/VLOOKUP($B32,'Justerad allokering'!$B$1:$AG$461,MATCH(R$1,'Justerad allokering'!$B$1:$AF$1,0),FALSE)),VLOOKUP($B32,'Allokerad kvv'!$B$2:$AV$468,MATCH(R$1,'Allokerad kvv'!$B$1:$AV$1,0),FALSE),VLOOKUP($B32,'Justerad allokering'!$B$1:$AG$461,MATCH(R$1,'Justerad allokering'!$B$1:$AF$1,0),FALSE))</f>
        <v>0</v>
      </c>
      <c r="S32">
        <f>IF(ISERROR(1/VLOOKUP($B32,'Justerad allokering'!$B$1:$AG$461,MATCH(S$1,'Justerad allokering'!$B$1:$AF$1,0),FALSE)),VLOOKUP($B32,'Allokerad kvv'!$B$2:$AV$468,MATCH(S$1,'Allokerad kvv'!$B$1:$AV$1,0),FALSE),VLOOKUP($B32,'Justerad allokering'!$B$1:$AG$461,MATCH(S$1,'Justerad allokering'!$B$1:$AF$1,0),FALSE))</f>
        <v>0</v>
      </c>
      <c r="T32">
        <f>IF(ISERROR(1/VLOOKUP($B32,'Justerad allokering'!$B$1:$AG$461,MATCH(T$1,'Justerad allokering'!$B$1:$AF$1,0),FALSE)),VLOOKUP($B32,'Allokerad kvv'!$B$2:$AV$468,MATCH(T$1,'Allokerad kvv'!$B$1:$AV$1,0),FALSE),VLOOKUP($B32,'Justerad allokering'!$B$1:$AG$461,MATCH(T$1,'Justerad allokering'!$B$1:$AF$1,0),FALSE))</f>
        <v>0</v>
      </c>
      <c r="U32">
        <f>IF(ISERROR(1/VLOOKUP($B32,'Justerad allokering'!$B$1:$AG$461,MATCH(U$1,'Justerad allokering'!$B$1:$AF$1,0),FALSE)),VLOOKUP($B32,'Allokerad kvv'!$B$2:$AV$468,MATCH(U$1,'Allokerad kvv'!$B$1:$AV$1,0),FALSE),VLOOKUP($B32,'Justerad allokering'!$B$1:$AG$461,MATCH(U$1,'Justerad allokering'!$B$1:$AF$1,0),FALSE))</f>
        <v>0</v>
      </c>
      <c r="V32">
        <f>IF(ISERROR(1/VLOOKUP($B32,'Justerad allokering'!$B$1:$AG$461,MATCH(V$1,'Justerad allokering'!$B$1:$AF$1,0),FALSE)),VLOOKUP($B32,'Allokerad kvv'!$B$2:$AV$468,MATCH(V$1,'Allokerad kvv'!$B$1:$AV$1,0),FALSE),VLOOKUP($B32,'Justerad allokering'!$B$1:$AG$461,MATCH(V$1,'Justerad allokering'!$B$1:$AF$1,0),FALSE))</f>
        <v>0</v>
      </c>
      <c r="W32">
        <f>IF(ISERROR(1/VLOOKUP($B32,'Justerad allokering'!$B$1:$AG$461,MATCH(W$1,'Justerad allokering'!$B$1:$AF$1,0),FALSE)),VLOOKUP($B32,'Allokerad kvv'!$B$2:$AV$468,MATCH(W$1,'Allokerad kvv'!$B$1:$AV$1,0),FALSE),VLOOKUP($B32,'Justerad allokering'!$B$1:$AG$461,MATCH(W$1,'Justerad allokering'!$B$1:$AF$1,0),FALSE))</f>
        <v>0</v>
      </c>
      <c r="X32">
        <f>IF(ISERROR(1/VLOOKUP($B32,'Justerad allokering'!$B$1:$AG$461,MATCH(X$1,'Justerad allokering'!$B$1:$AF$1,0),FALSE)),VLOOKUP($B32,'Allokerad kvv'!$B$2:$AV$468,MATCH(X$1,'Allokerad kvv'!$B$1:$AV$1,0),FALSE),VLOOKUP($B32,'Justerad allokering'!$B$1:$AG$461,MATCH(X$1,'Justerad allokering'!$B$1:$AF$1,0),FALSE))</f>
        <v>0</v>
      </c>
      <c r="Y32">
        <f>IF(ISERROR(1/VLOOKUP($B32,'Justerad allokering'!$B$1:$AG$461,MATCH(Y$1,'Justerad allokering'!$B$1:$AF$1,0),FALSE)),VLOOKUP($B32,'Allokerad kvv'!$B$2:$AV$468,MATCH(Y$1,'Allokerad kvv'!$B$1:$AV$1,0),FALSE),VLOOKUP($B32,'Justerad allokering'!$B$1:$AG$461,MATCH(Y$1,'Justerad allokering'!$B$1:$AF$1,0),FALSE))</f>
        <v>0</v>
      </c>
      <c r="Z32">
        <f>IF(ISERROR(1/VLOOKUP($B32,'Justerad allokering'!$B$1:$AG$461,MATCH(Z$1,'Justerad allokering'!$B$1:$AF$1,0),FALSE)),VLOOKUP($B32,'Allokerad kvv'!$B$2:$AV$468,MATCH(Z$1,'Allokerad kvv'!$B$1:$AV$1,0),FALSE),VLOOKUP($B32,'Justerad allokering'!$B$1:$AG$461,MATCH(Z$1,'Justerad allokering'!$B$1:$AF$1,0),FALSE))</f>
        <v>0</v>
      </c>
      <c r="AE32" s="89">
        <f t="shared" si="0"/>
        <v>0</v>
      </c>
      <c r="AG32">
        <f t="shared" si="1"/>
        <v>0</v>
      </c>
      <c r="AH32">
        <f t="shared" si="2"/>
        <v>0</v>
      </c>
      <c r="AI32" t="str">
        <f>IF(AH32=0,"",AH32/VLOOKUP(B32,Kraftvärmeprod!$B$1:$BC$480,MATCH("Summa tillförd energi exklusive rökgaskondensering",Kraftvärmeprod!$B$1:$BC$1,0),FALSE))</f>
        <v/>
      </c>
      <c r="AK32">
        <f t="shared" si="3"/>
        <v>0</v>
      </c>
    </row>
    <row r="33" spans="1:37" x14ac:dyDescent="0.25">
      <c r="A33" s="2" t="s">
        <v>55</v>
      </c>
      <c r="B33" s="2" t="s">
        <v>56</v>
      </c>
      <c r="C33">
        <f>IF(ISERROR(1/VLOOKUP($B33,'Justerad allokering'!$B$1:$AG$461,MATCH(C$1,'Justerad allokering'!$B$1:$AF$1,0),FALSE)),VLOOKUP($B33,'Allokerad kvv'!$B$2:$AV$468,MATCH(C$1,'Allokerad kvv'!$B$1:$AV$1,0),FALSE),VLOOKUP($B33,'Justerad allokering'!$B$1:$AG$461,MATCH(C$1,'Justerad allokering'!$B$1:$AF$1,0),FALSE))</f>
        <v>193.95699999999999</v>
      </c>
      <c r="D33">
        <f>IF(ISERROR(1/VLOOKUP($B33,'Justerad allokering'!$B$1:$AG$461,MATCH(D$1,'Justerad allokering'!$B$1:$AF$1,0),FALSE)),VLOOKUP($B33,'Allokerad kvv'!$B$2:$AV$468,MATCH(D$1,'Allokerad kvv'!$B$1:$AV$1,0),FALSE),VLOOKUP($B33,'Justerad allokering'!$B$1:$AG$461,MATCH(D$1,'Justerad allokering'!$B$1:$AF$1,0),FALSE))</f>
        <v>0</v>
      </c>
      <c r="E33">
        <f>IF(ISERROR(1/VLOOKUP($B33,'Justerad allokering'!$B$1:$AG$461,MATCH(E$1,'Justerad allokering'!$B$1:$AF$1,0),FALSE)),VLOOKUP($B33,'Allokerad kvv'!$B$2:$AV$468,MATCH(E$1,'Allokerad kvv'!$B$1:$AV$1,0),FALSE),VLOOKUP($B33,'Justerad allokering'!$B$1:$AG$461,MATCH(E$1,'Justerad allokering'!$B$1:$AF$1,0),FALSE))</f>
        <v>20.569900000000001</v>
      </c>
      <c r="F33">
        <f>IF(ISERROR(1/VLOOKUP($B33,'Justerad allokering'!$B$1:$AG$461,MATCH(F$1,'Justerad allokering'!$B$1:$AF$1,0),FALSE)),VLOOKUP($B33,'Allokerad kvv'!$B$2:$AV$468,MATCH(F$1,'Allokerad kvv'!$B$1:$AV$1,0),FALSE),VLOOKUP($B33,'Justerad allokering'!$B$1:$AG$461,MATCH(F$1,'Justerad allokering'!$B$1:$AF$1,0),FALSE))</f>
        <v>0</v>
      </c>
      <c r="G33">
        <f>IF(ISERROR(1/VLOOKUP($B33,'Justerad allokering'!$B$1:$AG$461,MATCH(G$1,'Justerad allokering'!$B$1:$AF$1,0),FALSE)),VLOOKUP($B33,'Allokerad kvv'!$B$2:$AV$468,MATCH(G$1,'Allokerad kvv'!$B$1:$AV$1,0),FALSE),VLOOKUP($B33,'Justerad allokering'!$B$1:$AG$461,MATCH(G$1,'Justerad allokering'!$B$1:$AF$1,0),FALSE))</f>
        <v>0</v>
      </c>
      <c r="H33">
        <f>IF(ISERROR(1/VLOOKUP($B33,'Justerad allokering'!$B$1:$AG$461,MATCH(H$1,'Justerad allokering'!$B$1:$AF$1,0),FALSE)),VLOOKUP($B33,'Allokerad kvv'!$B$2:$AV$468,MATCH(H$1,'Allokerad kvv'!$B$1:$AV$1,0),FALSE),VLOOKUP($B33,'Justerad allokering'!$B$1:$AG$461,MATCH(H$1,'Justerad allokering'!$B$1:$AF$1,0),FALSE))</f>
        <v>5.8179299999999996</v>
      </c>
      <c r="I33">
        <f>IF(ISERROR(1/VLOOKUP($B33,'Justerad allokering'!$B$1:$AG$461,MATCH(I$1,'Justerad allokering'!$B$1:$AF$1,0),FALSE)),VLOOKUP($B33,'Allokerad kvv'!$B$2:$AV$468,MATCH(I$1,'Allokerad kvv'!$B$1:$AV$1,0),FALSE),VLOOKUP($B33,'Justerad allokering'!$B$1:$AG$461,MATCH(I$1,'Justerad allokering'!$B$1:$AF$1,0),FALSE))</f>
        <v>0</v>
      </c>
      <c r="J33">
        <f>IF(ISERROR(1/VLOOKUP($B33,'Justerad allokering'!$B$1:$AG$461,MATCH(J$1,'Justerad allokering'!$B$1:$AF$1,0),FALSE)),VLOOKUP($B33,'Allokerad kvv'!$B$2:$AV$468,MATCH(J$1,'Allokerad kvv'!$B$1:$AV$1,0),FALSE),VLOOKUP($B33,'Justerad allokering'!$B$1:$AG$461,MATCH(J$1,'Justerad allokering'!$B$1:$AF$1,0),FALSE))</f>
        <v>257.20499999999998</v>
      </c>
      <c r="K33">
        <f>IF(ISERROR(1/VLOOKUP($B33,'Justerad allokering'!$B$1:$AG$461,MATCH(K$1,'Justerad allokering'!$B$1:$AF$1,0),FALSE)),VLOOKUP($B33,'Allokerad kvv'!$B$2:$AV$468,MATCH(K$1,'Allokerad kvv'!$B$1:$AV$1,0),FALSE),VLOOKUP($B33,'Justerad allokering'!$B$1:$AG$461,MATCH(K$1,'Justerad allokering'!$B$1:$AF$1,0),FALSE))</f>
        <v>22.396999999999998</v>
      </c>
      <c r="L33">
        <f>IF(ISERROR(1/VLOOKUP($B33,'Justerad allokering'!$B$1:$AG$461,MATCH(L$1,'Justerad allokering'!$B$1:$AF$1,0),FALSE)),VLOOKUP($B33,'Allokerad kvv'!$B$2:$AV$468,MATCH(L$1,'Allokerad kvv'!$B$1:$AV$1,0),FALSE),VLOOKUP($B33,'Justerad allokering'!$B$1:$AG$461,MATCH(L$1,'Justerad allokering'!$B$1:$AF$1,0),FALSE))</f>
        <v>0</v>
      </c>
      <c r="M33">
        <f>IF(ISERROR(1/VLOOKUP($B33,'Justerad allokering'!$B$1:$AG$461,MATCH(M$1,'Justerad allokering'!$B$1:$AF$1,0),FALSE)),VLOOKUP($B33,'Allokerad kvv'!$B$2:$AV$468,MATCH(M$1,'Allokerad kvv'!$B$1:$AV$1,0),FALSE),VLOOKUP($B33,'Justerad allokering'!$B$1:$AG$461,MATCH(M$1,'Justerad allokering'!$B$1:$AF$1,0),FALSE))</f>
        <v>0</v>
      </c>
      <c r="N33">
        <f>IF(ISERROR(1/VLOOKUP($B33,'Justerad allokering'!$B$1:$AG$461,MATCH(N$1,'Justerad allokering'!$B$1:$AF$1,0),FALSE)),VLOOKUP($B33,'Allokerad kvv'!$B$2:$AV$468,MATCH(N$1,'Allokerad kvv'!$B$1:$AV$1,0),FALSE),VLOOKUP($B33,'Justerad allokering'!$B$1:$AG$461,MATCH(N$1,'Justerad allokering'!$B$1:$AF$1,0),FALSE))</f>
        <v>6.681</v>
      </c>
      <c r="O33">
        <f>IF(ISERROR(1/VLOOKUP($B33,'Justerad allokering'!$B$1:$AG$461,MATCH(O$1,'Justerad allokering'!$B$1:$AF$1,0),FALSE)),VLOOKUP($B33,'Allokerad kvv'!$B$2:$AV$468,MATCH(O$1,'Allokerad kvv'!$B$1:$AV$1,0),FALSE),VLOOKUP($B33,'Justerad allokering'!$B$1:$AG$461,MATCH(O$1,'Justerad allokering'!$B$1:$AF$1,0),FALSE))</f>
        <v>0</v>
      </c>
      <c r="P33">
        <f>IF(ISERROR(1/VLOOKUP($B33,'Justerad allokering'!$B$1:$AG$461,MATCH(P$1,'Justerad allokering'!$B$1:$AF$1,0),FALSE)),VLOOKUP($B33,'Allokerad kvv'!$B$2:$AV$468,MATCH(P$1,'Allokerad kvv'!$B$1:$AV$1,0),FALSE),VLOOKUP($B33,'Justerad allokering'!$B$1:$AG$461,MATCH(P$1,'Justerad allokering'!$B$1:$AF$1,0),FALSE))</f>
        <v>31.3919</v>
      </c>
      <c r="Q33">
        <f>IF(ISERROR(1/VLOOKUP($B33,'Justerad allokering'!$B$1:$AG$461,MATCH(Q$1,'Justerad allokering'!$B$1:$AF$1,0),FALSE)),VLOOKUP($B33,'Allokerad kvv'!$B$2:$AV$468,MATCH(Q$1,'Allokerad kvv'!$B$1:$AV$1,0),FALSE),VLOOKUP($B33,'Justerad allokering'!$B$1:$AG$461,MATCH(Q$1,'Justerad allokering'!$B$1:$AF$1,0),FALSE))</f>
        <v>0</v>
      </c>
      <c r="R33">
        <f>IF(ISERROR(1/VLOOKUP($B33,'Justerad allokering'!$B$1:$AG$461,MATCH(R$1,'Justerad allokering'!$B$1:$AF$1,0),FALSE)),VLOOKUP($B33,'Allokerad kvv'!$B$2:$AV$468,MATCH(R$1,'Allokerad kvv'!$B$1:$AV$1,0),FALSE),VLOOKUP($B33,'Justerad allokering'!$B$1:$AG$461,MATCH(R$1,'Justerad allokering'!$B$1:$AF$1,0),FALSE))</f>
        <v>0</v>
      </c>
      <c r="S33">
        <f>IF(ISERROR(1/VLOOKUP($B33,'Justerad allokering'!$B$1:$AG$461,MATCH(S$1,'Justerad allokering'!$B$1:$AF$1,0),FALSE)),VLOOKUP($B33,'Allokerad kvv'!$B$2:$AV$468,MATCH(S$1,'Allokerad kvv'!$B$1:$AV$1,0),FALSE),VLOOKUP($B33,'Justerad allokering'!$B$1:$AG$461,MATCH(S$1,'Justerad allokering'!$B$1:$AF$1,0),FALSE))</f>
        <v>0</v>
      </c>
      <c r="T33">
        <f>IF(ISERROR(1/VLOOKUP($B33,'Justerad allokering'!$B$1:$AG$461,MATCH(T$1,'Justerad allokering'!$B$1:$AF$1,0),FALSE)),VLOOKUP($B33,'Allokerad kvv'!$B$2:$AV$468,MATCH(T$1,'Allokerad kvv'!$B$1:$AV$1,0),FALSE),VLOOKUP($B33,'Justerad allokering'!$B$1:$AG$461,MATCH(T$1,'Justerad allokering'!$B$1:$AF$1,0),FALSE))</f>
        <v>0</v>
      </c>
      <c r="U33">
        <f>IF(ISERROR(1/VLOOKUP($B33,'Justerad allokering'!$B$1:$AG$461,MATCH(U$1,'Justerad allokering'!$B$1:$AF$1,0),FALSE)),VLOOKUP($B33,'Allokerad kvv'!$B$2:$AV$468,MATCH(U$1,'Allokerad kvv'!$B$1:$AV$1,0),FALSE),VLOOKUP($B33,'Justerad allokering'!$B$1:$AG$461,MATCH(U$1,'Justerad allokering'!$B$1:$AF$1,0),FALSE))</f>
        <v>0</v>
      </c>
      <c r="V33">
        <f>IF(ISERROR(1/VLOOKUP($B33,'Justerad allokering'!$B$1:$AG$461,MATCH(V$1,'Justerad allokering'!$B$1:$AF$1,0),FALSE)),VLOOKUP($B33,'Allokerad kvv'!$B$2:$AV$468,MATCH(V$1,'Allokerad kvv'!$B$1:$AV$1,0),FALSE),VLOOKUP($B33,'Justerad allokering'!$B$1:$AG$461,MATCH(V$1,'Justerad allokering'!$B$1:$AF$1,0),FALSE))</f>
        <v>0</v>
      </c>
      <c r="W33">
        <f>IF(ISERROR(1/VLOOKUP($B33,'Justerad allokering'!$B$1:$AG$461,MATCH(W$1,'Justerad allokering'!$B$1:$AF$1,0),FALSE)),VLOOKUP($B33,'Allokerad kvv'!$B$2:$AV$468,MATCH(W$1,'Allokerad kvv'!$B$1:$AV$1,0),FALSE),VLOOKUP($B33,'Justerad allokering'!$B$1:$AG$461,MATCH(W$1,'Justerad allokering'!$B$1:$AF$1,0),FALSE))</f>
        <v>0</v>
      </c>
      <c r="X33">
        <f>IF(ISERROR(1/VLOOKUP($B33,'Justerad allokering'!$B$1:$AG$461,MATCH(X$1,'Justerad allokering'!$B$1:$AF$1,0),FALSE)),VLOOKUP($B33,'Allokerad kvv'!$B$2:$AV$468,MATCH(X$1,'Allokerad kvv'!$B$1:$AV$1,0),FALSE),VLOOKUP($B33,'Justerad allokering'!$B$1:$AG$461,MATCH(X$1,'Justerad allokering'!$B$1:$AF$1,0),FALSE))</f>
        <v>0</v>
      </c>
      <c r="Y33">
        <f>IF(ISERROR(1/VLOOKUP($B33,'Justerad allokering'!$B$1:$AG$461,MATCH(Y$1,'Justerad allokering'!$B$1:$AF$1,0),FALSE)),VLOOKUP($B33,'Allokerad kvv'!$B$2:$AV$468,MATCH(Y$1,'Allokerad kvv'!$B$1:$AV$1,0),FALSE),VLOOKUP($B33,'Justerad allokering'!$B$1:$AG$461,MATCH(Y$1,'Justerad allokering'!$B$1:$AF$1,0),FALSE))</f>
        <v>0</v>
      </c>
      <c r="Z33">
        <f>IF(ISERROR(1/VLOOKUP($B33,'Justerad allokering'!$B$1:$AG$461,MATCH(Z$1,'Justerad allokering'!$B$1:$AF$1,0),FALSE)),VLOOKUP($B33,'Allokerad kvv'!$B$2:$AV$468,MATCH(Z$1,'Allokerad kvv'!$B$1:$AV$1,0),FALSE),VLOOKUP($B33,'Justerad allokering'!$B$1:$AG$461,MATCH(Z$1,'Justerad allokering'!$B$1:$AF$1,0),FALSE))</f>
        <v>0</v>
      </c>
      <c r="AE33" s="89">
        <f t="shared" si="0"/>
        <v>538.01972999999987</v>
      </c>
      <c r="AG33">
        <f t="shared" si="1"/>
        <v>515.62272999999982</v>
      </c>
      <c r="AH33">
        <f t="shared" si="2"/>
        <v>508.94172999999984</v>
      </c>
      <c r="AI33">
        <f>IF(AH33=0,"",AH33/VLOOKUP(B33,Kraftvärmeprod!$B$1:$BC$480,MATCH("Summa tillförd energi exklusive rökgaskondensering",Kraftvärmeprod!$B$1:$BC$1,0),FALSE))</f>
        <v>0.6473133800622457</v>
      </c>
      <c r="AK33">
        <f t="shared" si="3"/>
        <v>309.16680000000002</v>
      </c>
    </row>
    <row r="34" spans="1:37" x14ac:dyDescent="0.25">
      <c r="A34" s="2" t="s">
        <v>55</v>
      </c>
      <c r="B34" s="2" t="s">
        <v>57</v>
      </c>
      <c r="C34">
        <f>IF(ISERROR(1/VLOOKUP($B34,'Justerad allokering'!$B$1:$AG$461,MATCH(C$1,'Justerad allokering'!$B$1:$AF$1,0),FALSE)),VLOOKUP($B34,'Allokerad kvv'!$B$2:$AV$468,MATCH(C$1,'Allokerad kvv'!$B$1:$AV$1,0),FALSE),VLOOKUP($B34,'Justerad allokering'!$B$1:$AG$461,MATCH(C$1,'Justerad allokering'!$B$1:$AF$1,0),FALSE))</f>
        <v>0</v>
      </c>
      <c r="D34">
        <f>IF(ISERROR(1/VLOOKUP($B34,'Justerad allokering'!$B$1:$AG$461,MATCH(D$1,'Justerad allokering'!$B$1:$AF$1,0),FALSE)),VLOOKUP($B34,'Allokerad kvv'!$B$2:$AV$468,MATCH(D$1,'Allokerad kvv'!$B$1:$AV$1,0),FALSE),VLOOKUP($B34,'Justerad allokering'!$B$1:$AG$461,MATCH(D$1,'Justerad allokering'!$B$1:$AF$1,0),FALSE))</f>
        <v>0</v>
      </c>
      <c r="E34">
        <f>IF(ISERROR(1/VLOOKUP($B34,'Justerad allokering'!$B$1:$AG$461,MATCH(E$1,'Justerad allokering'!$B$1:$AF$1,0),FALSE)),VLOOKUP($B34,'Allokerad kvv'!$B$2:$AV$468,MATCH(E$1,'Allokerad kvv'!$B$1:$AV$1,0),FALSE),VLOOKUP($B34,'Justerad allokering'!$B$1:$AG$461,MATCH(E$1,'Justerad allokering'!$B$1:$AF$1,0),FALSE))</f>
        <v>0</v>
      </c>
      <c r="F34">
        <f>IF(ISERROR(1/VLOOKUP($B34,'Justerad allokering'!$B$1:$AG$461,MATCH(F$1,'Justerad allokering'!$B$1:$AF$1,0),FALSE)),VLOOKUP($B34,'Allokerad kvv'!$B$2:$AV$468,MATCH(F$1,'Allokerad kvv'!$B$1:$AV$1,0),FALSE),VLOOKUP($B34,'Justerad allokering'!$B$1:$AG$461,MATCH(F$1,'Justerad allokering'!$B$1:$AF$1,0),FALSE))</f>
        <v>0</v>
      </c>
      <c r="G34">
        <f>IF(ISERROR(1/VLOOKUP($B34,'Justerad allokering'!$B$1:$AG$461,MATCH(G$1,'Justerad allokering'!$B$1:$AF$1,0),FALSE)),VLOOKUP($B34,'Allokerad kvv'!$B$2:$AV$468,MATCH(G$1,'Allokerad kvv'!$B$1:$AV$1,0),FALSE),VLOOKUP($B34,'Justerad allokering'!$B$1:$AG$461,MATCH(G$1,'Justerad allokering'!$B$1:$AF$1,0),FALSE))</f>
        <v>0</v>
      </c>
      <c r="H34">
        <f>IF(ISERROR(1/VLOOKUP($B34,'Justerad allokering'!$B$1:$AG$461,MATCH(H$1,'Justerad allokering'!$B$1:$AF$1,0),FALSE)),VLOOKUP($B34,'Allokerad kvv'!$B$2:$AV$468,MATCH(H$1,'Allokerad kvv'!$B$1:$AV$1,0),FALSE),VLOOKUP($B34,'Justerad allokering'!$B$1:$AG$461,MATCH(H$1,'Justerad allokering'!$B$1:$AF$1,0),FALSE))</f>
        <v>0</v>
      </c>
      <c r="I34">
        <f>IF(ISERROR(1/VLOOKUP($B34,'Justerad allokering'!$B$1:$AG$461,MATCH(I$1,'Justerad allokering'!$B$1:$AF$1,0),FALSE)),VLOOKUP($B34,'Allokerad kvv'!$B$2:$AV$468,MATCH(I$1,'Allokerad kvv'!$B$1:$AV$1,0),FALSE),VLOOKUP($B34,'Justerad allokering'!$B$1:$AG$461,MATCH(I$1,'Justerad allokering'!$B$1:$AF$1,0),FALSE))</f>
        <v>0</v>
      </c>
      <c r="J34">
        <f>IF(ISERROR(1/VLOOKUP($B34,'Justerad allokering'!$B$1:$AG$461,MATCH(J$1,'Justerad allokering'!$B$1:$AF$1,0),FALSE)),VLOOKUP($B34,'Allokerad kvv'!$B$2:$AV$468,MATCH(J$1,'Allokerad kvv'!$B$1:$AV$1,0),FALSE),VLOOKUP($B34,'Justerad allokering'!$B$1:$AG$461,MATCH(J$1,'Justerad allokering'!$B$1:$AF$1,0),FALSE))</f>
        <v>0</v>
      </c>
      <c r="K34">
        <f>IF(ISERROR(1/VLOOKUP($B34,'Justerad allokering'!$B$1:$AG$461,MATCH(K$1,'Justerad allokering'!$B$1:$AF$1,0),FALSE)),VLOOKUP($B34,'Allokerad kvv'!$B$2:$AV$468,MATCH(K$1,'Allokerad kvv'!$B$1:$AV$1,0),FALSE),VLOOKUP($B34,'Justerad allokering'!$B$1:$AG$461,MATCH(K$1,'Justerad allokering'!$B$1:$AF$1,0),FALSE))</f>
        <v>0</v>
      </c>
      <c r="L34">
        <f>IF(ISERROR(1/VLOOKUP($B34,'Justerad allokering'!$B$1:$AG$461,MATCH(L$1,'Justerad allokering'!$B$1:$AF$1,0),FALSE)),VLOOKUP($B34,'Allokerad kvv'!$B$2:$AV$468,MATCH(L$1,'Allokerad kvv'!$B$1:$AV$1,0),FALSE),VLOOKUP($B34,'Justerad allokering'!$B$1:$AG$461,MATCH(L$1,'Justerad allokering'!$B$1:$AF$1,0),FALSE))</f>
        <v>0</v>
      </c>
      <c r="M34">
        <f>IF(ISERROR(1/VLOOKUP($B34,'Justerad allokering'!$B$1:$AG$461,MATCH(M$1,'Justerad allokering'!$B$1:$AF$1,0),FALSE)),VLOOKUP($B34,'Allokerad kvv'!$B$2:$AV$468,MATCH(M$1,'Allokerad kvv'!$B$1:$AV$1,0),FALSE),VLOOKUP($B34,'Justerad allokering'!$B$1:$AG$461,MATCH(M$1,'Justerad allokering'!$B$1:$AF$1,0),FALSE))</f>
        <v>0</v>
      </c>
      <c r="N34">
        <f>IF(ISERROR(1/VLOOKUP($B34,'Justerad allokering'!$B$1:$AG$461,MATCH(N$1,'Justerad allokering'!$B$1:$AF$1,0),FALSE)),VLOOKUP($B34,'Allokerad kvv'!$B$2:$AV$468,MATCH(N$1,'Allokerad kvv'!$B$1:$AV$1,0),FALSE),VLOOKUP($B34,'Justerad allokering'!$B$1:$AG$461,MATCH(N$1,'Justerad allokering'!$B$1:$AF$1,0),FALSE))</f>
        <v>0</v>
      </c>
      <c r="O34">
        <f>IF(ISERROR(1/VLOOKUP($B34,'Justerad allokering'!$B$1:$AG$461,MATCH(O$1,'Justerad allokering'!$B$1:$AF$1,0),FALSE)),VLOOKUP($B34,'Allokerad kvv'!$B$2:$AV$468,MATCH(O$1,'Allokerad kvv'!$B$1:$AV$1,0),FALSE),VLOOKUP($B34,'Justerad allokering'!$B$1:$AG$461,MATCH(O$1,'Justerad allokering'!$B$1:$AF$1,0),FALSE))</f>
        <v>0</v>
      </c>
      <c r="P34">
        <f>IF(ISERROR(1/VLOOKUP($B34,'Justerad allokering'!$B$1:$AG$461,MATCH(P$1,'Justerad allokering'!$B$1:$AF$1,0),FALSE)),VLOOKUP($B34,'Allokerad kvv'!$B$2:$AV$468,MATCH(P$1,'Allokerad kvv'!$B$1:$AV$1,0),FALSE),VLOOKUP($B34,'Justerad allokering'!$B$1:$AG$461,MATCH(P$1,'Justerad allokering'!$B$1:$AF$1,0),FALSE))</f>
        <v>0</v>
      </c>
      <c r="Q34">
        <f>IF(ISERROR(1/VLOOKUP($B34,'Justerad allokering'!$B$1:$AG$461,MATCH(Q$1,'Justerad allokering'!$B$1:$AF$1,0),FALSE)),VLOOKUP($B34,'Allokerad kvv'!$B$2:$AV$468,MATCH(Q$1,'Allokerad kvv'!$B$1:$AV$1,0),FALSE),VLOOKUP($B34,'Justerad allokering'!$B$1:$AG$461,MATCH(Q$1,'Justerad allokering'!$B$1:$AF$1,0),FALSE))</f>
        <v>0</v>
      </c>
      <c r="R34">
        <f>IF(ISERROR(1/VLOOKUP($B34,'Justerad allokering'!$B$1:$AG$461,MATCH(R$1,'Justerad allokering'!$B$1:$AF$1,0),FALSE)),VLOOKUP($B34,'Allokerad kvv'!$B$2:$AV$468,MATCH(R$1,'Allokerad kvv'!$B$1:$AV$1,0),FALSE),VLOOKUP($B34,'Justerad allokering'!$B$1:$AG$461,MATCH(R$1,'Justerad allokering'!$B$1:$AF$1,0),FALSE))</f>
        <v>0</v>
      </c>
      <c r="S34">
        <f>IF(ISERROR(1/VLOOKUP($B34,'Justerad allokering'!$B$1:$AG$461,MATCH(S$1,'Justerad allokering'!$B$1:$AF$1,0),FALSE)),VLOOKUP($B34,'Allokerad kvv'!$B$2:$AV$468,MATCH(S$1,'Allokerad kvv'!$B$1:$AV$1,0),FALSE),VLOOKUP($B34,'Justerad allokering'!$B$1:$AG$461,MATCH(S$1,'Justerad allokering'!$B$1:$AF$1,0),FALSE))</f>
        <v>0</v>
      </c>
      <c r="T34">
        <f>IF(ISERROR(1/VLOOKUP($B34,'Justerad allokering'!$B$1:$AG$461,MATCH(T$1,'Justerad allokering'!$B$1:$AF$1,0),FALSE)),VLOOKUP($B34,'Allokerad kvv'!$B$2:$AV$468,MATCH(T$1,'Allokerad kvv'!$B$1:$AV$1,0),FALSE),VLOOKUP($B34,'Justerad allokering'!$B$1:$AG$461,MATCH(T$1,'Justerad allokering'!$B$1:$AF$1,0),FALSE))</f>
        <v>0</v>
      </c>
      <c r="U34">
        <f>IF(ISERROR(1/VLOOKUP($B34,'Justerad allokering'!$B$1:$AG$461,MATCH(U$1,'Justerad allokering'!$B$1:$AF$1,0),FALSE)),VLOOKUP($B34,'Allokerad kvv'!$B$2:$AV$468,MATCH(U$1,'Allokerad kvv'!$B$1:$AV$1,0),FALSE),VLOOKUP($B34,'Justerad allokering'!$B$1:$AG$461,MATCH(U$1,'Justerad allokering'!$B$1:$AF$1,0),FALSE))</f>
        <v>0</v>
      </c>
      <c r="V34">
        <f>IF(ISERROR(1/VLOOKUP($B34,'Justerad allokering'!$B$1:$AG$461,MATCH(V$1,'Justerad allokering'!$B$1:$AF$1,0),FALSE)),VLOOKUP($B34,'Allokerad kvv'!$B$2:$AV$468,MATCH(V$1,'Allokerad kvv'!$B$1:$AV$1,0),FALSE),VLOOKUP($B34,'Justerad allokering'!$B$1:$AG$461,MATCH(V$1,'Justerad allokering'!$B$1:$AF$1,0),FALSE))</f>
        <v>0</v>
      </c>
      <c r="W34">
        <f>IF(ISERROR(1/VLOOKUP($B34,'Justerad allokering'!$B$1:$AG$461,MATCH(W$1,'Justerad allokering'!$B$1:$AF$1,0),FALSE)),VLOOKUP($B34,'Allokerad kvv'!$B$2:$AV$468,MATCH(W$1,'Allokerad kvv'!$B$1:$AV$1,0),FALSE),VLOOKUP($B34,'Justerad allokering'!$B$1:$AG$461,MATCH(W$1,'Justerad allokering'!$B$1:$AF$1,0),FALSE))</f>
        <v>0</v>
      </c>
      <c r="X34">
        <f>IF(ISERROR(1/VLOOKUP($B34,'Justerad allokering'!$B$1:$AG$461,MATCH(X$1,'Justerad allokering'!$B$1:$AF$1,0),FALSE)),VLOOKUP($B34,'Allokerad kvv'!$B$2:$AV$468,MATCH(X$1,'Allokerad kvv'!$B$1:$AV$1,0),FALSE),VLOOKUP($B34,'Justerad allokering'!$B$1:$AG$461,MATCH(X$1,'Justerad allokering'!$B$1:$AF$1,0),FALSE))</f>
        <v>0</v>
      </c>
      <c r="Y34">
        <f>IF(ISERROR(1/VLOOKUP($B34,'Justerad allokering'!$B$1:$AG$461,MATCH(Y$1,'Justerad allokering'!$B$1:$AF$1,0),FALSE)),VLOOKUP($B34,'Allokerad kvv'!$B$2:$AV$468,MATCH(Y$1,'Allokerad kvv'!$B$1:$AV$1,0),FALSE),VLOOKUP($B34,'Justerad allokering'!$B$1:$AG$461,MATCH(Y$1,'Justerad allokering'!$B$1:$AF$1,0),FALSE))</f>
        <v>0</v>
      </c>
      <c r="Z34">
        <f>IF(ISERROR(1/VLOOKUP($B34,'Justerad allokering'!$B$1:$AG$461,MATCH(Z$1,'Justerad allokering'!$B$1:$AF$1,0),FALSE)),VLOOKUP($B34,'Allokerad kvv'!$B$2:$AV$468,MATCH(Z$1,'Allokerad kvv'!$B$1:$AV$1,0),FALSE),VLOOKUP($B34,'Justerad allokering'!$B$1:$AG$461,MATCH(Z$1,'Justerad allokering'!$B$1:$AF$1,0),FALSE))</f>
        <v>0</v>
      </c>
      <c r="AE34" s="89">
        <f t="shared" si="0"/>
        <v>0</v>
      </c>
      <c r="AG34">
        <f t="shared" si="1"/>
        <v>0</v>
      </c>
      <c r="AH34">
        <f t="shared" si="2"/>
        <v>0</v>
      </c>
      <c r="AI34" t="str">
        <f>IF(AH34=0,"",AH34/VLOOKUP(B34,Kraftvärmeprod!$B$1:$BC$480,MATCH("Summa tillförd energi exklusive rökgaskondensering",Kraftvärmeprod!$B$1:$BC$1,0),FALSE))</f>
        <v/>
      </c>
      <c r="AK34">
        <f t="shared" si="3"/>
        <v>0</v>
      </c>
    </row>
    <row r="35" spans="1:37" x14ac:dyDescent="0.25">
      <c r="A35" s="2" t="s">
        <v>58</v>
      </c>
      <c r="B35" s="2" t="s">
        <v>59</v>
      </c>
      <c r="C35">
        <f>IF(ISERROR(1/VLOOKUP($B35,'Justerad allokering'!$B$1:$AG$461,MATCH(C$1,'Justerad allokering'!$B$1:$AF$1,0),FALSE)),VLOOKUP($B35,'Allokerad kvv'!$B$2:$AV$468,MATCH(C$1,'Allokerad kvv'!$B$1:$AV$1,0),FALSE),VLOOKUP($B35,'Justerad allokering'!$B$1:$AG$461,MATCH(C$1,'Justerad allokering'!$B$1:$AF$1,0),FALSE))</f>
        <v>0</v>
      </c>
      <c r="D35">
        <f>IF(ISERROR(1/VLOOKUP($B35,'Justerad allokering'!$B$1:$AG$461,MATCH(D$1,'Justerad allokering'!$B$1:$AF$1,0),FALSE)),VLOOKUP($B35,'Allokerad kvv'!$B$2:$AV$468,MATCH(D$1,'Allokerad kvv'!$B$1:$AV$1,0),FALSE),VLOOKUP($B35,'Justerad allokering'!$B$1:$AG$461,MATCH(D$1,'Justerad allokering'!$B$1:$AF$1,0),FALSE))</f>
        <v>0</v>
      </c>
      <c r="E35">
        <f>IF(ISERROR(1/VLOOKUP($B35,'Justerad allokering'!$B$1:$AG$461,MATCH(E$1,'Justerad allokering'!$B$1:$AF$1,0),FALSE)),VLOOKUP($B35,'Allokerad kvv'!$B$2:$AV$468,MATCH(E$1,'Allokerad kvv'!$B$1:$AV$1,0),FALSE),VLOOKUP($B35,'Justerad allokering'!$B$1:$AG$461,MATCH(E$1,'Justerad allokering'!$B$1:$AF$1,0),FALSE))</f>
        <v>0</v>
      </c>
      <c r="F35">
        <f>IF(ISERROR(1/VLOOKUP($B35,'Justerad allokering'!$B$1:$AG$461,MATCH(F$1,'Justerad allokering'!$B$1:$AF$1,0),FALSE)),VLOOKUP($B35,'Allokerad kvv'!$B$2:$AV$468,MATCH(F$1,'Allokerad kvv'!$B$1:$AV$1,0),FALSE),VLOOKUP($B35,'Justerad allokering'!$B$1:$AG$461,MATCH(F$1,'Justerad allokering'!$B$1:$AF$1,0),FALSE))</f>
        <v>0</v>
      </c>
      <c r="G35">
        <f>IF(ISERROR(1/VLOOKUP($B35,'Justerad allokering'!$B$1:$AG$461,MATCH(G$1,'Justerad allokering'!$B$1:$AF$1,0),FALSE)),VLOOKUP($B35,'Allokerad kvv'!$B$2:$AV$468,MATCH(G$1,'Allokerad kvv'!$B$1:$AV$1,0),FALSE),VLOOKUP($B35,'Justerad allokering'!$B$1:$AG$461,MATCH(G$1,'Justerad allokering'!$B$1:$AF$1,0),FALSE))</f>
        <v>0</v>
      </c>
      <c r="H35">
        <f>IF(ISERROR(1/VLOOKUP($B35,'Justerad allokering'!$B$1:$AG$461,MATCH(H$1,'Justerad allokering'!$B$1:$AF$1,0),FALSE)),VLOOKUP($B35,'Allokerad kvv'!$B$2:$AV$468,MATCH(H$1,'Allokerad kvv'!$B$1:$AV$1,0),FALSE),VLOOKUP($B35,'Justerad allokering'!$B$1:$AG$461,MATCH(H$1,'Justerad allokering'!$B$1:$AF$1,0),FALSE))</f>
        <v>0</v>
      </c>
      <c r="I35">
        <f>IF(ISERROR(1/VLOOKUP($B35,'Justerad allokering'!$B$1:$AG$461,MATCH(I$1,'Justerad allokering'!$B$1:$AF$1,0),FALSE)),VLOOKUP($B35,'Allokerad kvv'!$B$2:$AV$468,MATCH(I$1,'Allokerad kvv'!$B$1:$AV$1,0),FALSE),VLOOKUP($B35,'Justerad allokering'!$B$1:$AG$461,MATCH(I$1,'Justerad allokering'!$B$1:$AF$1,0),FALSE))</f>
        <v>0</v>
      </c>
      <c r="J35">
        <f>IF(ISERROR(1/VLOOKUP($B35,'Justerad allokering'!$B$1:$AG$461,MATCH(J$1,'Justerad allokering'!$B$1:$AF$1,0),FALSE)),VLOOKUP($B35,'Allokerad kvv'!$B$2:$AV$468,MATCH(J$1,'Allokerad kvv'!$B$1:$AV$1,0),FALSE),VLOOKUP($B35,'Justerad allokering'!$B$1:$AG$461,MATCH(J$1,'Justerad allokering'!$B$1:$AF$1,0),FALSE))</f>
        <v>0</v>
      </c>
      <c r="K35">
        <f>IF(ISERROR(1/VLOOKUP($B35,'Justerad allokering'!$B$1:$AG$461,MATCH(K$1,'Justerad allokering'!$B$1:$AF$1,0),FALSE)),VLOOKUP($B35,'Allokerad kvv'!$B$2:$AV$468,MATCH(K$1,'Allokerad kvv'!$B$1:$AV$1,0),FALSE),VLOOKUP($B35,'Justerad allokering'!$B$1:$AG$461,MATCH(K$1,'Justerad allokering'!$B$1:$AF$1,0),FALSE))</f>
        <v>0</v>
      </c>
      <c r="L35">
        <f>IF(ISERROR(1/VLOOKUP($B35,'Justerad allokering'!$B$1:$AG$461,MATCH(L$1,'Justerad allokering'!$B$1:$AF$1,0),FALSE)),VLOOKUP($B35,'Allokerad kvv'!$B$2:$AV$468,MATCH(L$1,'Allokerad kvv'!$B$1:$AV$1,0),FALSE),VLOOKUP($B35,'Justerad allokering'!$B$1:$AG$461,MATCH(L$1,'Justerad allokering'!$B$1:$AF$1,0),FALSE))</f>
        <v>0</v>
      </c>
      <c r="M35">
        <f>IF(ISERROR(1/VLOOKUP($B35,'Justerad allokering'!$B$1:$AG$461,MATCH(M$1,'Justerad allokering'!$B$1:$AF$1,0),FALSE)),VLOOKUP($B35,'Allokerad kvv'!$B$2:$AV$468,MATCH(M$1,'Allokerad kvv'!$B$1:$AV$1,0),FALSE),VLOOKUP($B35,'Justerad allokering'!$B$1:$AG$461,MATCH(M$1,'Justerad allokering'!$B$1:$AF$1,0),FALSE))</f>
        <v>0</v>
      </c>
      <c r="N35">
        <f>IF(ISERROR(1/VLOOKUP($B35,'Justerad allokering'!$B$1:$AG$461,MATCH(N$1,'Justerad allokering'!$B$1:$AF$1,0),FALSE)),VLOOKUP($B35,'Allokerad kvv'!$B$2:$AV$468,MATCH(N$1,'Allokerad kvv'!$B$1:$AV$1,0),FALSE),VLOOKUP($B35,'Justerad allokering'!$B$1:$AG$461,MATCH(N$1,'Justerad allokering'!$B$1:$AF$1,0),FALSE))</f>
        <v>0</v>
      </c>
      <c r="O35">
        <f>IF(ISERROR(1/VLOOKUP($B35,'Justerad allokering'!$B$1:$AG$461,MATCH(O$1,'Justerad allokering'!$B$1:$AF$1,0),FALSE)),VLOOKUP($B35,'Allokerad kvv'!$B$2:$AV$468,MATCH(O$1,'Allokerad kvv'!$B$1:$AV$1,0),FALSE),VLOOKUP($B35,'Justerad allokering'!$B$1:$AG$461,MATCH(O$1,'Justerad allokering'!$B$1:$AF$1,0),FALSE))</f>
        <v>0</v>
      </c>
      <c r="P35">
        <f>IF(ISERROR(1/VLOOKUP($B35,'Justerad allokering'!$B$1:$AG$461,MATCH(P$1,'Justerad allokering'!$B$1:$AF$1,0),FALSE)),VLOOKUP($B35,'Allokerad kvv'!$B$2:$AV$468,MATCH(P$1,'Allokerad kvv'!$B$1:$AV$1,0),FALSE),VLOOKUP($B35,'Justerad allokering'!$B$1:$AG$461,MATCH(P$1,'Justerad allokering'!$B$1:$AF$1,0),FALSE))</f>
        <v>0</v>
      </c>
      <c r="Q35">
        <f>IF(ISERROR(1/VLOOKUP($B35,'Justerad allokering'!$B$1:$AG$461,MATCH(Q$1,'Justerad allokering'!$B$1:$AF$1,0),FALSE)),VLOOKUP($B35,'Allokerad kvv'!$B$2:$AV$468,MATCH(Q$1,'Allokerad kvv'!$B$1:$AV$1,0),FALSE),VLOOKUP($B35,'Justerad allokering'!$B$1:$AG$461,MATCH(Q$1,'Justerad allokering'!$B$1:$AF$1,0),FALSE))</f>
        <v>0</v>
      </c>
      <c r="R35">
        <f>IF(ISERROR(1/VLOOKUP($B35,'Justerad allokering'!$B$1:$AG$461,MATCH(R$1,'Justerad allokering'!$B$1:$AF$1,0),FALSE)),VLOOKUP($B35,'Allokerad kvv'!$B$2:$AV$468,MATCH(R$1,'Allokerad kvv'!$B$1:$AV$1,0),FALSE),VLOOKUP($B35,'Justerad allokering'!$B$1:$AG$461,MATCH(R$1,'Justerad allokering'!$B$1:$AF$1,0),FALSE))</f>
        <v>0</v>
      </c>
      <c r="S35">
        <f>IF(ISERROR(1/VLOOKUP($B35,'Justerad allokering'!$B$1:$AG$461,MATCH(S$1,'Justerad allokering'!$B$1:$AF$1,0),FALSE)),VLOOKUP($B35,'Allokerad kvv'!$B$2:$AV$468,MATCH(S$1,'Allokerad kvv'!$B$1:$AV$1,0),FALSE),VLOOKUP($B35,'Justerad allokering'!$B$1:$AG$461,MATCH(S$1,'Justerad allokering'!$B$1:$AF$1,0),FALSE))</f>
        <v>0</v>
      </c>
      <c r="T35">
        <f>IF(ISERROR(1/VLOOKUP($B35,'Justerad allokering'!$B$1:$AG$461,MATCH(T$1,'Justerad allokering'!$B$1:$AF$1,0),FALSE)),VLOOKUP($B35,'Allokerad kvv'!$B$2:$AV$468,MATCH(T$1,'Allokerad kvv'!$B$1:$AV$1,0),FALSE),VLOOKUP($B35,'Justerad allokering'!$B$1:$AG$461,MATCH(T$1,'Justerad allokering'!$B$1:$AF$1,0),FALSE))</f>
        <v>0</v>
      </c>
      <c r="U35">
        <f>IF(ISERROR(1/VLOOKUP($B35,'Justerad allokering'!$B$1:$AG$461,MATCH(U$1,'Justerad allokering'!$B$1:$AF$1,0),FALSE)),VLOOKUP($B35,'Allokerad kvv'!$B$2:$AV$468,MATCH(U$1,'Allokerad kvv'!$B$1:$AV$1,0),FALSE),VLOOKUP($B35,'Justerad allokering'!$B$1:$AG$461,MATCH(U$1,'Justerad allokering'!$B$1:$AF$1,0),FALSE))</f>
        <v>0</v>
      </c>
      <c r="V35">
        <f>IF(ISERROR(1/VLOOKUP($B35,'Justerad allokering'!$B$1:$AG$461,MATCH(V$1,'Justerad allokering'!$B$1:$AF$1,0),FALSE)),VLOOKUP($B35,'Allokerad kvv'!$B$2:$AV$468,MATCH(V$1,'Allokerad kvv'!$B$1:$AV$1,0),FALSE),VLOOKUP($B35,'Justerad allokering'!$B$1:$AG$461,MATCH(V$1,'Justerad allokering'!$B$1:$AF$1,0),FALSE))</f>
        <v>0</v>
      </c>
      <c r="W35">
        <f>IF(ISERROR(1/VLOOKUP($B35,'Justerad allokering'!$B$1:$AG$461,MATCH(W$1,'Justerad allokering'!$B$1:$AF$1,0),FALSE)),VLOOKUP($B35,'Allokerad kvv'!$B$2:$AV$468,MATCH(W$1,'Allokerad kvv'!$B$1:$AV$1,0),FALSE),VLOOKUP($B35,'Justerad allokering'!$B$1:$AG$461,MATCH(W$1,'Justerad allokering'!$B$1:$AF$1,0),FALSE))</f>
        <v>0</v>
      </c>
      <c r="X35">
        <f>IF(ISERROR(1/VLOOKUP($B35,'Justerad allokering'!$B$1:$AG$461,MATCH(X$1,'Justerad allokering'!$B$1:$AF$1,0),FALSE)),VLOOKUP($B35,'Allokerad kvv'!$B$2:$AV$468,MATCH(X$1,'Allokerad kvv'!$B$1:$AV$1,0),FALSE),VLOOKUP($B35,'Justerad allokering'!$B$1:$AG$461,MATCH(X$1,'Justerad allokering'!$B$1:$AF$1,0),FALSE))</f>
        <v>0</v>
      </c>
      <c r="Y35">
        <f>IF(ISERROR(1/VLOOKUP($B35,'Justerad allokering'!$B$1:$AG$461,MATCH(Y$1,'Justerad allokering'!$B$1:$AF$1,0),FALSE)),VLOOKUP($B35,'Allokerad kvv'!$B$2:$AV$468,MATCH(Y$1,'Allokerad kvv'!$B$1:$AV$1,0),FALSE),VLOOKUP($B35,'Justerad allokering'!$B$1:$AG$461,MATCH(Y$1,'Justerad allokering'!$B$1:$AF$1,0),FALSE))</f>
        <v>0</v>
      </c>
      <c r="Z35">
        <f>IF(ISERROR(1/VLOOKUP($B35,'Justerad allokering'!$B$1:$AG$461,MATCH(Z$1,'Justerad allokering'!$B$1:$AF$1,0),FALSE)),VLOOKUP($B35,'Allokerad kvv'!$B$2:$AV$468,MATCH(Z$1,'Allokerad kvv'!$B$1:$AV$1,0),FALSE),VLOOKUP($B35,'Justerad allokering'!$B$1:$AG$461,MATCH(Z$1,'Justerad allokering'!$B$1:$AF$1,0),FALSE))</f>
        <v>0</v>
      </c>
      <c r="AE35" s="89">
        <f t="shared" si="0"/>
        <v>0</v>
      </c>
      <c r="AG35">
        <f t="shared" si="1"/>
        <v>0</v>
      </c>
      <c r="AH35">
        <f t="shared" si="2"/>
        <v>0</v>
      </c>
      <c r="AI35" t="str">
        <f>IF(AH35=0,"",AH35/VLOOKUP(B35,Kraftvärmeprod!$B$1:$BC$480,MATCH("Summa tillförd energi exklusive rökgaskondensering",Kraftvärmeprod!$B$1:$BC$1,0),FALSE))</f>
        <v/>
      </c>
      <c r="AK35">
        <f t="shared" si="3"/>
        <v>0</v>
      </c>
    </row>
    <row r="36" spans="1:37" x14ac:dyDescent="0.25">
      <c r="A36" s="2" t="s">
        <v>60</v>
      </c>
      <c r="B36" s="2" t="s">
        <v>61</v>
      </c>
      <c r="C36">
        <f>IF(ISERROR(1/VLOOKUP($B36,'Justerad allokering'!$B$1:$AG$461,MATCH(C$1,'Justerad allokering'!$B$1:$AF$1,0),FALSE)),VLOOKUP($B36,'Allokerad kvv'!$B$2:$AV$468,MATCH(C$1,'Allokerad kvv'!$B$1:$AV$1,0),FALSE),VLOOKUP($B36,'Justerad allokering'!$B$1:$AG$461,MATCH(C$1,'Justerad allokering'!$B$1:$AF$1,0),FALSE))</f>
        <v>0</v>
      </c>
      <c r="D36">
        <f>IF(ISERROR(1/VLOOKUP($B36,'Justerad allokering'!$B$1:$AG$461,MATCH(D$1,'Justerad allokering'!$B$1:$AF$1,0),FALSE)),VLOOKUP($B36,'Allokerad kvv'!$B$2:$AV$468,MATCH(D$1,'Allokerad kvv'!$B$1:$AV$1,0),FALSE),VLOOKUP($B36,'Justerad allokering'!$B$1:$AG$461,MATCH(D$1,'Justerad allokering'!$B$1:$AF$1,0),FALSE))</f>
        <v>0</v>
      </c>
      <c r="E36">
        <f>IF(ISERROR(1/VLOOKUP($B36,'Justerad allokering'!$B$1:$AG$461,MATCH(E$1,'Justerad allokering'!$B$1:$AF$1,0),FALSE)),VLOOKUP($B36,'Allokerad kvv'!$B$2:$AV$468,MATCH(E$1,'Allokerad kvv'!$B$1:$AV$1,0),FALSE),VLOOKUP($B36,'Justerad allokering'!$B$1:$AG$461,MATCH(E$1,'Justerad allokering'!$B$1:$AF$1,0),FALSE))</f>
        <v>0</v>
      </c>
      <c r="F36">
        <f>IF(ISERROR(1/VLOOKUP($B36,'Justerad allokering'!$B$1:$AG$461,MATCH(F$1,'Justerad allokering'!$B$1:$AF$1,0),FALSE)),VLOOKUP($B36,'Allokerad kvv'!$B$2:$AV$468,MATCH(F$1,'Allokerad kvv'!$B$1:$AV$1,0),FALSE),VLOOKUP($B36,'Justerad allokering'!$B$1:$AG$461,MATCH(F$1,'Justerad allokering'!$B$1:$AF$1,0),FALSE))</f>
        <v>0</v>
      </c>
      <c r="G36">
        <f>IF(ISERROR(1/VLOOKUP($B36,'Justerad allokering'!$B$1:$AG$461,MATCH(G$1,'Justerad allokering'!$B$1:$AF$1,0),FALSE)),VLOOKUP($B36,'Allokerad kvv'!$B$2:$AV$468,MATCH(G$1,'Allokerad kvv'!$B$1:$AV$1,0),FALSE),VLOOKUP($B36,'Justerad allokering'!$B$1:$AG$461,MATCH(G$1,'Justerad allokering'!$B$1:$AF$1,0),FALSE))</f>
        <v>0</v>
      </c>
      <c r="H36">
        <f>IF(ISERROR(1/VLOOKUP($B36,'Justerad allokering'!$B$1:$AG$461,MATCH(H$1,'Justerad allokering'!$B$1:$AF$1,0),FALSE)),VLOOKUP($B36,'Allokerad kvv'!$B$2:$AV$468,MATCH(H$1,'Allokerad kvv'!$B$1:$AV$1,0),FALSE),VLOOKUP($B36,'Justerad allokering'!$B$1:$AG$461,MATCH(H$1,'Justerad allokering'!$B$1:$AF$1,0),FALSE))</f>
        <v>0</v>
      </c>
      <c r="I36">
        <f>IF(ISERROR(1/VLOOKUP($B36,'Justerad allokering'!$B$1:$AG$461,MATCH(I$1,'Justerad allokering'!$B$1:$AF$1,0),FALSE)),VLOOKUP($B36,'Allokerad kvv'!$B$2:$AV$468,MATCH(I$1,'Allokerad kvv'!$B$1:$AV$1,0),FALSE),VLOOKUP($B36,'Justerad allokering'!$B$1:$AG$461,MATCH(I$1,'Justerad allokering'!$B$1:$AF$1,0),FALSE))</f>
        <v>0</v>
      </c>
      <c r="J36">
        <f>IF(ISERROR(1/VLOOKUP($B36,'Justerad allokering'!$B$1:$AG$461,MATCH(J$1,'Justerad allokering'!$B$1:$AF$1,0),FALSE)),VLOOKUP($B36,'Allokerad kvv'!$B$2:$AV$468,MATCH(J$1,'Allokerad kvv'!$B$1:$AV$1,0),FALSE),VLOOKUP($B36,'Justerad allokering'!$B$1:$AG$461,MATCH(J$1,'Justerad allokering'!$B$1:$AF$1,0),FALSE))</f>
        <v>0</v>
      </c>
      <c r="K36">
        <f>IF(ISERROR(1/VLOOKUP($B36,'Justerad allokering'!$B$1:$AG$461,MATCH(K$1,'Justerad allokering'!$B$1:$AF$1,0),FALSE)),VLOOKUP($B36,'Allokerad kvv'!$B$2:$AV$468,MATCH(K$1,'Allokerad kvv'!$B$1:$AV$1,0),FALSE),VLOOKUP($B36,'Justerad allokering'!$B$1:$AG$461,MATCH(K$1,'Justerad allokering'!$B$1:$AF$1,0),FALSE))</f>
        <v>0</v>
      </c>
      <c r="L36">
        <f>IF(ISERROR(1/VLOOKUP($B36,'Justerad allokering'!$B$1:$AG$461,MATCH(L$1,'Justerad allokering'!$B$1:$AF$1,0),FALSE)),VLOOKUP($B36,'Allokerad kvv'!$B$2:$AV$468,MATCH(L$1,'Allokerad kvv'!$B$1:$AV$1,0),FALSE),VLOOKUP($B36,'Justerad allokering'!$B$1:$AG$461,MATCH(L$1,'Justerad allokering'!$B$1:$AF$1,0),FALSE))</f>
        <v>0</v>
      </c>
      <c r="M36">
        <f>IF(ISERROR(1/VLOOKUP($B36,'Justerad allokering'!$B$1:$AG$461,MATCH(M$1,'Justerad allokering'!$B$1:$AF$1,0),FALSE)),VLOOKUP($B36,'Allokerad kvv'!$B$2:$AV$468,MATCH(M$1,'Allokerad kvv'!$B$1:$AV$1,0),FALSE),VLOOKUP($B36,'Justerad allokering'!$B$1:$AG$461,MATCH(M$1,'Justerad allokering'!$B$1:$AF$1,0),FALSE))</f>
        <v>0</v>
      </c>
      <c r="N36">
        <f>IF(ISERROR(1/VLOOKUP($B36,'Justerad allokering'!$B$1:$AG$461,MATCH(N$1,'Justerad allokering'!$B$1:$AF$1,0),FALSE)),VLOOKUP($B36,'Allokerad kvv'!$B$2:$AV$468,MATCH(N$1,'Allokerad kvv'!$B$1:$AV$1,0),FALSE),VLOOKUP($B36,'Justerad allokering'!$B$1:$AG$461,MATCH(N$1,'Justerad allokering'!$B$1:$AF$1,0),FALSE))</f>
        <v>0</v>
      </c>
      <c r="O36">
        <f>IF(ISERROR(1/VLOOKUP($B36,'Justerad allokering'!$B$1:$AG$461,MATCH(O$1,'Justerad allokering'!$B$1:$AF$1,0),FALSE)),VLOOKUP($B36,'Allokerad kvv'!$B$2:$AV$468,MATCH(O$1,'Allokerad kvv'!$B$1:$AV$1,0),FALSE),VLOOKUP($B36,'Justerad allokering'!$B$1:$AG$461,MATCH(O$1,'Justerad allokering'!$B$1:$AF$1,0),FALSE))</f>
        <v>0</v>
      </c>
      <c r="P36">
        <f>IF(ISERROR(1/VLOOKUP($B36,'Justerad allokering'!$B$1:$AG$461,MATCH(P$1,'Justerad allokering'!$B$1:$AF$1,0),FALSE)),VLOOKUP($B36,'Allokerad kvv'!$B$2:$AV$468,MATCH(P$1,'Allokerad kvv'!$B$1:$AV$1,0),FALSE),VLOOKUP($B36,'Justerad allokering'!$B$1:$AG$461,MATCH(P$1,'Justerad allokering'!$B$1:$AF$1,0),FALSE))</f>
        <v>0</v>
      </c>
      <c r="Q36">
        <f>IF(ISERROR(1/VLOOKUP($B36,'Justerad allokering'!$B$1:$AG$461,MATCH(Q$1,'Justerad allokering'!$B$1:$AF$1,0),FALSE)),VLOOKUP($B36,'Allokerad kvv'!$B$2:$AV$468,MATCH(Q$1,'Allokerad kvv'!$B$1:$AV$1,0),FALSE),VLOOKUP($B36,'Justerad allokering'!$B$1:$AG$461,MATCH(Q$1,'Justerad allokering'!$B$1:$AF$1,0),FALSE))</f>
        <v>0</v>
      </c>
      <c r="R36">
        <f>IF(ISERROR(1/VLOOKUP($B36,'Justerad allokering'!$B$1:$AG$461,MATCH(R$1,'Justerad allokering'!$B$1:$AF$1,0),FALSE)),VLOOKUP($B36,'Allokerad kvv'!$B$2:$AV$468,MATCH(R$1,'Allokerad kvv'!$B$1:$AV$1,0),FALSE),VLOOKUP($B36,'Justerad allokering'!$B$1:$AG$461,MATCH(R$1,'Justerad allokering'!$B$1:$AF$1,0),FALSE))</f>
        <v>0</v>
      </c>
      <c r="S36">
        <f>IF(ISERROR(1/VLOOKUP($B36,'Justerad allokering'!$B$1:$AG$461,MATCH(S$1,'Justerad allokering'!$B$1:$AF$1,0),FALSE)),VLOOKUP($B36,'Allokerad kvv'!$B$2:$AV$468,MATCH(S$1,'Allokerad kvv'!$B$1:$AV$1,0),FALSE),VLOOKUP($B36,'Justerad allokering'!$B$1:$AG$461,MATCH(S$1,'Justerad allokering'!$B$1:$AF$1,0),FALSE))</f>
        <v>0</v>
      </c>
      <c r="T36">
        <f>IF(ISERROR(1/VLOOKUP($B36,'Justerad allokering'!$B$1:$AG$461,MATCH(T$1,'Justerad allokering'!$B$1:$AF$1,0),FALSE)),VLOOKUP($B36,'Allokerad kvv'!$B$2:$AV$468,MATCH(T$1,'Allokerad kvv'!$B$1:$AV$1,0),FALSE),VLOOKUP($B36,'Justerad allokering'!$B$1:$AG$461,MATCH(T$1,'Justerad allokering'!$B$1:$AF$1,0),FALSE))</f>
        <v>0</v>
      </c>
      <c r="U36">
        <f>IF(ISERROR(1/VLOOKUP($B36,'Justerad allokering'!$B$1:$AG$461,MATCH(U$1,'Justerad allokering'!$B$1:$AF$1,0),FALSE)),VLOOKUP($B36,'Allokerad kvv'!$B$2:$AV$468,MATCH(U$1,'Allokerad kvv'!$B$1:$AV$1,0),FALSE),VLOOKUP($B36,'Justerad allokering'!$B$1:$AG$461,MATCH(U$1,'Justerad allokering'!$B$1:$AF$1,0),FALSE))</f>
        <v>0</v>
      </c>
      <c r="V36">
        <f>IF(ISERROR(1/VLOOKUP($B36,'Justerad allokering'!$B$1:$AG$461,MATCH(V$1,'Justerad allokering'!$B$1:$AF$1,0),FALSE)),VLOOKUP($B36,'Allokerad kvv'!$B$2:$AV$468,MATCH(V$1,'Allokerad kvv'!$B$1:$AV$1,0),FALSE),VLOOKUP($B36,'Justerad allokering'!$B$1:$AG$461,MATCH(V$1,'Justerad allokering'!$B$1:$AF$1,0),FALSE))</f>
        <v>0</v>
      </c>
      <c r="W36">
        <f>IF(ISERROR(1/VLOOKUP($B36,'Justerad allokering'!$B$1:$AG$461,MATCH(W$1,'Justerad allokering'!$B$1:$AF$1,0),FALSE)),VLOOKUP($B36,'Allokerad kvv'!$B$2:$AV$468,MATCH(W$1,'Allokerad kvv'!$B$1:$AV$1,0),FALSE),VLOOKUP($B36,'Justerad allokering'!$B$1:$AG$461,MATCH(W$1,'Justerad allokering'!$B$1:$AF$1,0),FALSE))</f>
        <v>0</v>
      </c>
      <c r="X36">
        <f>IF(ISERROR(1/VLOOKUP($B36,'Justerad allokering'!$B$1:$AG$461,MATCH(X$1,'Justerad allokering'!$B$1:$AF$1,0),FALSE)),VLOOKUP($B36,'Allokerad kvv'!$B$2:$AV$468,MATCH(X$1,'Allokerad kvv'!$B$1:$AV$1,0),FALSE),VLOOKUP($B36,'Justerad allokering'!$B$1:$AG$461,MATCH(X$1,'Justerad allokering'!$B$1:$AF$1,0),FALSE))</f>
        <v>0</v>
      </c>
      <c r="Y36">
        <f>IF(ISERROR(1/VLOOKUP($B36,'Justerad allokering'!$B$1:$AG$461,MATCH(Y$1,'Justerad allokering'!$B$1:$AF$1,0),FALSE)),VLOOKUP($B36,'Allokerad kvv'!$B$2:$AV$468,MATCH(Y$1,'Allokerad kvv'!$B$1:$AV$1,0),FALSE),VLOOKUP($B36,'Justerad allokering'!$B$1:$AG$461,MATCH(Y$1,'Justerad allokering'!$B$1:$AF$1,0),FALSE))</f>
        <v>0</v>
      </c>
      <c r="Z36">
        <f>IF(ISERROR(1/VLOOKUP($B36,'Justerad allokering'!$B$1:$AG$461,MATCH(Z$1,'Justerad allokering'!$B$1:$AF$1,0),FALSE)),VLOOKUP($B36,'Allokerad kvv'!$B$2:$AV$468,MATCH(Z$1,'Allokerad kvv'!$B$1:$AV$1,0),FALSE),VLOOKUP($B36,'Justerad allokering'!$B$1:$AG$461,MATCH(Z$1,'Justerad allokering'!$B$1:$AF$1,0),FALSE))</f>
        <v>0</v>
      </c>
      <c r="AE36" s="89">
        <f t="shared" si="0"/>
        <v>0</v>
      </c>
      <c r="AG36">
        <f t="shared" si="1"/>
        <v>0</v>
      </c>
      <c r="AH36">
        <f t="shared" si="2"/>
        <v>0</v>
      </c>
      <c r="AI36" t="str">
        <f>IF(AH36=0,"",AH36/VLOOKUP(B36,Kraftvärmeprod!$B$1:$BC$480,MATCH("Summa tillförd energi exklusive rökgaskondensering",Kraftvärmeprod!$B$1:$BC$1,0),FALSE))</f>
        <v/>
      </c>
      <c r="AK36">
        <f t="shared" si="3"/>
        <v>0</v>
      </c>
    </row>
    <row r="37" spans="1:37" x14ac:dyDescent="0.25">
      <c r="A37" s="2" t="s">
        <v>60</v>
      </c>
      <c r="B37" s="2" t="s">
        <v>62</v>
      </c>
      <c r="C37">
        <f>IF(ISERROR(1/VLOOKUP($B37,'Justerad allokering'!$B$1:$AG$461,MATCH(C$1,'Justerad allokering'!$B$1:$AF$1,0),FALSE)),VLOOKUP($B37,'Allokerad kvv'!$B$2:$AV$468,MATCH(C$1,'Allokerad kvv'!$B$1:$AV$1,0),FALSE),VLOOKUP($B37,'Justerad allokering'!$B$1:$AG$461,MATCH(C$1,'Justerad allokering'!$B$1:$AF$1,0),FALSE))</f>
        <v>0</v>
      </c>
      <c r="D37">
        <f>IF(ISERROR(1/VLOOKUP($B37,'Justerad allokering'!$B$1:$AG$461,MATCH(D$1,'Justerad allokering'!$B$1:$AF$1,0),FALSE)),VLOOKUP($B37,'Allokerad kvv'!$B$2:$AV$468,MATCH(D$1,'Allokerad kvv'!$B$1:$AV$1,0),FALSE),VLOOKUP($B37,'Justerad allokering'!$B$1:$AG$461,MATCH(D$1,'Justerad allokering'!$B$1:$AF$1,0),FALSE))</f>
        <v>0</v>
      </c>
      <c r="E37">
        <f>IF(ISERROR(1/VLOOKUP($B37,'Justerad allokering'!$B$1:$AG$461,MATCH(E$1,'Justerad allokering'!$B$1:$AF$1,0),FALSE)),VLOOKUP($B37,'Allokerad kvv'!$B$2:$AV$468,MATCH(E$1,'Allokerad kvv'!$B$1:$AV$1,0),FALSE),VLOOKUP($B37,'Justerad allokering'!$B$1:$AG$461,MATCH(E$1,'Justerad allokering'!$B$1:$AF$1,0),FALSE))</f>
        <v>0</v>
      </c>
      <c r="F37">
        <f>IF(ISERROR(1/VLOOKUP($B37,'Justerad allokering'!$B$1:$AG$461,MATCH(F$1,'Justerad allokering'!$B$1:$AF$1,0),FALSE)),VLOOKUP($B37,'Allokerad kvv'!$B$2:$AV$468,MATCH(F$1,'Allokerad kvv'!$B$1:$AV$1,0),FALSE),VLOOKUP($B37,'Justerad allokering'!$B$1:$AG$461,MATCH(F$1,'Justerad allokering'!$B$1:$AF$1,0),FALSE))</f>
        <v>0</v>
      </c>
      <c r="G37">
        <f>IF(ISERROR(1/VLOOKUP($B37,'Justerad allokering'!$B$1:$AG$461,MATCH(G$1,'Justerad allokering'!$B$1:$AF$1,0),FALSE)),VLOOKUP($B37,'Allokerad kvv'!$B$2:$AV$468,MATCH(G$1,'Allokerad kvv'!$B$1:$AV$1,0),FALSE),VLOOKUP($B37,'Justerad allokering'!$B$1:$AG$461,MATCH(G$1,'Justerad allokering'!$B$1:$AF$1,0),FALSE))</f>
        <v>0</v>
      </c>
      <c r="H37">
        <f>IF(ISERROR(1/VLOOKUP($B37,'Justerad allokering'!$B$1:$AG$461,MATCH(H$1,'Justerad allokering'!$B$1:$AF$1,0),FALSE)),VLOOKUP($B37,'Allokerad kvv'!$B$2:$AV$468,MATCH(H$1,'Allokerad kvv'!$B$1:$AV$1,0),FALSE),VLOOKUP($B37,'Justerad allokering'!$B$1:$AG$461,MATCH(H$1,'Justerad allokering'!$B$1:$AF$1,0),FALSE))</f>
        <v>0</v>
      </c>
      <c r="I37">
        <f>IF(ISERROR(1/VLOOKUP($B37,'Justerad allokering'!$B$1:$AG$461,MATCH(I$1,'Justerad allokering'!$B$1:$AF$1,0),FALSE)),VLOOKUP($B37,'Allokerad kvv'!$B$2:$AV$468,MATCH(I$1,'Allokerad kvv'!$B$1:$AV$1,0),FALSE),VLOOKUP($B37,'Justerad allokering'!$B$1:$AG$461,MATCH(I$1,'Justerad allokering'!$B$1:$AF$1,0),FALSE))</f>
        <v>0</v>
      </c>
      <c r="J37">
        <f>IF(ISERROR(1/VLOOKUP($B37,'Justerad allokering'!$B$1:$AG$461,MATCH(J$1,'Justerad allokering'!$B$1:$AF$1,0),FALSE)),VLOOKUP($B37,'Allokerad kvv'!$B$2:$AV$468,MATCH(J$1,'Allokerad kvv'!$B$1:$AV$1,0),FALSE),VLOOKUP($B37,'Justerad allokering'!$B$1:$AG$461,MATCH(J$1,'Justerad allokering'!$B$1:$AF$1,0),FALSE))</f>
        <v>0</v>
      </c>
      <c r="K37">
        <f>IF(ISERROR(1/VLOOKUP($B37,'Justerad allokering'!$B$1:$AG$461,MATCH(K$1,'Justerad allokering'!$B$1:$AF$1,0),FALSE)),VLOOKUP($B37,'Allokerad kvv'!$B$2:$AV$468,MATCH(K$1,'Allokerad kvv'!$B$1:$AV$1,0),FALSE),VLOOKUP($B37,'Justerad allokering'!$B$1:$AG$461,MATCH(K$1,'Justerad allokering'!$B$1:$AF$1,0),FALSE))</f>
        <v>0</v>
      </c>
      <c r="L37">
        <f>IF(ISERROR(1/VLOOKUP($B37,'Justerad allokering'!$B$1:$AG$461,MATCH(L$1,'Justerad allokering'!$B$1:$AF$1,0),FALSE)),VLOOKUP($B37,'Allokerad kvv'!$B$2:$AV$468,MATCH(L$1,'Allokerad kvv'!$B$1:$AV$1,0),FALSE),VLOOKUP($B37,'Justerad allokering'!$B$1:$AG$461,MATCH(L$1,'Justerad allokering'!$B$1:$AF$1,0),FALSE))</f>
        <v>0</v>
      </c>
      <c r="M37">
        <f>IF(ISERROR(1/VLOOKUP($B37,'Justerad allokering'!$B$1:$AG$461,MATCH(M$1,'Justerad allokering'!$B$1:$AF$1,0),FALSE)),VLOOKUP($B37,'Allokerad kvv'!$B$2:$AV$468,MATCH(M$1,'Allokerad kvv'!$B$1:$AV$1,0),FALSE),VLOOKUP($B37,'Justerad allokering'!$B$1:$AG$461,MATCH(M$1,'Justerad allokering'!$B$1:$AF$1,0),FALSE))</f>
        <v>0</v>
      </c>
      <c r="N37">
        <f>IF(ISERROR(1/VLOOKUP($B37,'Justerad allokering'!$B$1:$AG$461,MATCH(N$1,'Justerad allokering'!$B$1:$AF$1,0),FALSE)),VLOOKUP($B37,'Allokerad kvv'!$B$2:$AV$468,MATCH(N$1,'Allokerad kvv'!$B$1:$AV$1,0),FALSE),VLOOKUP($B37,'Justerad allokering'!$B$1:$AG$461,MATCH(N$1,'Justerad allokering'!$B$1:$AF$1,0),FALSE))</f>
        <v>0</v>
      </c>
      <c r="O37">
        <f>IF(ISERROR(1/VLOOKUP($B37,'Justerad allokering'!$B$1:$AG$461,MATCH(O$1,'Justerad allokering'!$B$1:$AF$1,0),FALSE)),VLOOKUP($B37,'Allokerad kvv'!$B$2:$AV$468,MATCH(O$1,'Allokerad kvv'!$B$1:$AV$1,0),FALSE),VLOOKUP($B37,'Justerad allokering'!$B$1:$AG$461,MATCH(O$1,'Justerad allokering'!$B$1:$AF$1,0),FALSE))</f>
        <v>0</v>
      </c>
      <c r="P37">
        <f>IF(ISERROR(1/VLOOKUP($B37,'Justerad allokering'!$B$1:$AG$461,MATCH(P$1,'Justerad allokering'!$B$1:$AF$1,0),FALSE)),VLOOKUP($B37,'Allokerad kvv'!$B$2:$AV$468,MATCH(P$1,'Allokerad kvv'!$B$1:$AV$1,0),FALSE),VLOOKUP($B37,'Justerad allokering'!$B$1:$AG$461,MATCH(P$1,'Justerad allokering'!$B$1:$AF$1,0),FALSE))</f>
        <v>0</v>
      </c>
      <c r="Q37">
        <f>IF(ISERROR(1/VLOOKUP($B37,'Justerad allokering'!$B$1:$AG$461,MATCH(Q$1,'Justerad allokering'!$B$1:$AF$1,0),FALSE)),VLOOKUP($B37,'Allokerad kvv'!$B$2:$AV$468,MATCH(Q$1,'Allokerad kvv'!$B$1:$AV$1,0),FALSE),VLOOKUP($B37,'Justerad allokering'!$B$1:$AG$461,MATCH(Q$1,'Justerad allokering'!$B$1:$AF$1,0),FALSE))</f>
        <v>0</v>
      </c>
      <c r="R37">
        <f>IF(ISERROR(1/VLOOKUP($B37,'Justerad allokering'!$B$1:$AG$461,MATCH(R$1,'Justerad allokering'!$B$1:$AF$1,0),FALSE)),VLOOKUP($B37,'Allokerad kvv'!$B$2:$AV$468,MATCH(R$1,'Allokerad kvv'!$B$1:$AV$1,0),FALSE),VLOOKUP($B37,'Justerad allokering'!$B$1:$AG$461,MATCH(R$1,'Justerad allokering'!$B$1:$AF$1,0),FALSE))</f>
        <v>0</v>
      </c>
      <c r="S37">
        <f>IF(ISERROR(1/VLOOKUP($B37,'Justerad allokering'!$B$1:$AG$461,MATCH(S$1,'Justerad allokering'!$B$1:$AF$1,0),FALSE)),VLOOKUP($B37,'Allokerad kvv'!$B$2:$AV$468,MATCH(S$1,'Allokerad kvv'!$B$1:$AV$1,0),FALSE),VLOOKUP($B37,'Justerad allokering'!$B$1:$AG$461,MATCH(S$1,'Justerad allokering'!$B$1:$AF$1,0),FALSE))</f>
        <v>0</v>
      </c>
      <c r="T37">
        <f>IF(ISERROR(1/VLOOKUP($B37,'Justerad allokering'!$B$1:$AG$461,MATCH(T$1,'Justerad allokering'!$B$1:$AF$1,0),FALSE)),VLOOKUP($B37,'Allokerad kvv'!$B$2:$AV$468,MATCH(T$1,'Allokerad kvv'!$B$1:$AV$1,0),FALSE),VLOOKUP($B37,'Justerad allokering'!$B$1:$AG$461,MATCH(T$1,'Justerad allokering'!$B$1:$AF$1,0),FALSE))</f>
        <v>0</v>
      </c>
      <c r="U37">
        <f>IF(ISERROR(1/VLOOKUP($B37,'Justerad allokering'!$B$1:$AG$461,MATCH(U$1,'Justerad allokering'!$B$1:$AF$1,0),FALSE)),VLOOKUP($B37,'Allokerad kvv'!$B$2:$AV$468,MATCH(U$1,'Allokerad kvv'!$B$1:$AV$1,0),FALSE),VLOOKUP($B37,'Justerad allokering'!$B$1:$AG$461,MATCH(U$1,'Justerad allokering'!$B$1:$AF$1,0),FALSE))</f>
        <v>0</v>
      </c>
      <c r="V37">
        <f>IF(ISERROR(1/VLOOKUP($B37,'Justerad allokering'!$B$1:$AG$461,MATCH(V$1,'Justerad allokering'!$B$1:$AF$1,0),FALSE)),VLOOKUP($B37,'Allokerad kvv'!$B$2:$AV$468,MATCH(V$1,'Allokerad kvv'!$B$1:$AV$1,0),FALSE),VLOOKUP($B37,'Justerad allokering'!$B$1:$AG$461,MATCH(V$1,'Justerad allokering'!$B$1:$AF$1,0),FALSE))</f>
        <v>0</v>
      </c>
      <c r="W37">
        <f>IF(ISERROR(1/VLOOKUP($B37,'Justerad allokering'!$B$1:$AG$461,MATCH(W$1,'Justerad allokering'!$B$1:$AF$1,0),FALSE)),VLOOKUP($B37,'Allokerad kvv'!$B$2:$AV$468,MATCH(W$1,'Allokerad kvv'!$B$1:$AV$1,0),FALSE),VLOOKUP($B37,'Justerad allokering'!$B$1:$AG$461,MATCH(W$1,'Justerad allokering'!$B$1:$AF$1,0),FALSE))</f>
        <v>0</v>
      </c>
      <c r="X37">
        <f>IF(ISERROR(1/VLOOKUP($B37,'Justerad allokering'!$B$1:$AG$461,MATCH(X$1,'Justerad allokering'!$B$1:$AF$1,0),FALSE)),VLOOKUP($B37,'Allokerad kvv'!$B$2:$AV$468,MATCH(X$1,'Allokerad kvv'!$B$1:$AV$1,0),FALSE),VLOOKUP($B37,'Justerad allokering'!$B$1:$AG$461,MATCH(X$1,'Justerad allokering'!$B$1:$AF$1,0),FALSE))</f>
        <v>0</v>
      </c>
      <c r="Y37">
        <f>IF(ISERROR(1/VLOOKUP($B37,'Justerad allokering'!$B$1:$AG$461,MATCH(Y$1,'Justerad allokering'!$B$1:$AF$1,0),FALSE)),VLOOKUP($B37,'Allokerad kvv'!$B$2:$AV$468,MATCH(Y$1,'Allokerad kvv'!$B$1:$AV$1,0),FALSE),VLOOKUP($B37,'Justerad allokering'!$B$1:$AG$461,MATCH(Y$1,'Justerad allokering'!$B$1:$AF$1,0),FALSE))</f>
        <v>0</v>
      </c>
      <c r="Z37">
        <f>IF(ISERROR(1/VLOOKUP($B37,'Justerad allokering'!$B$1:$AG$461,MATCH(Z$1,'Justerad allokering'!$B$1:$AF$1,0),FALSE)),VLOOKUP($B37,'Allokerad kvv'!$B$2:$AV$468,MATCH(Z$1,'Allokerad kvv'!$B$1:$AV$1,0),FALSE),VLOOKUP($B37,'Justerad allokering'!$B$1:$AG$461,MATCH(Z$1,'Justerad allokering'!$B$1:$AF$1,0),FALSE))</f>
        <v>0</v>
      </c>
      <c r="AE37" s="89">
        <f t="shared" si="0"/>
        <v>0</v>
      </c>
      <c r="AG37">
        <f t="shared" si="1"/>
        <v>0</v>
      </c>
      <c r="AH37">
        <f t="shared" si="2"/>
        <v>0</v>
      </c>
      <c r="AI37" t="str">
        <f>IF(AH37=0,"",AH37/VLOOKUP(B37,Kraftvärmeprod!$B$1:$BC$480,MATCH("Summa tillförd energi exklusive rökgaskondensering",Kraftvärmeprod!$B$1:$BC$1,0),FALSE))</f>
        <v/>
      </c>
      <c r="AK37">
        <f t="shared" si="3"/>
        <v>0</v>
      </c>
    </row>
    <row r="38" spans="1:37" x14ac:dyDescent="0.25">
      <c r="A38" s="2" t="s">
        <v>63</v>
      </c>
      <c r="B38" s="2" t="s">
        <v>64</v>
      </c>
      <c r="C38">
        <f>IF(ISERROR(1/VLOOKUP($B38,'Justerad allokering'!$B$1:$AG$461,MATCH(C$1,'Justerad allokering'!$B$1:$AF$1,0),FALSE)),VLOOKUP($B38,'Allokerad kvv'!$B$2:$AV$468,MATCH(C$1,'Allokerad kvv'!$B$1:$AV$1,0),FALSE),VLOOKUP($B38,'Justerad allokering'!$B$1:$AG$461,MATCH(C$1,'Justerad allokering'!$B$1:$AF$1,0),FALSE))</f>
        <v>0</v>
      </c>
      <c r="D38">
        <f>IF(ISERROR(1/VLOOKUP($B38,'Justerad allokering'!$B$1:$AG$461,MATCH(D$1,'Justerad allokering'!$B$1:$AF$1,0),FALSE)),VLOOKUP($B38,'Allokerad kvv'!$B$2:$AV$468,MATCH(D$1,'Allokerad kvv'!$B$1:$AV$1,0),FALSE),VLOOKUP($B38,'Justerad allokering'!$B$1:$AG$461,MATCH(D$1,'Justerad allokering'!$B$1:$AF$1,0),FALSE))</f>
        <v>0</v>
      </c>
      <c r="E38">
        <f>IF(ISERROR(1/VLOOKUP($B38,'Justerad allokering'!$B$1:$AG$461,MATCH(E$1,'Justerad allokering'!$B$1:$AF$1,0),FALSE)),VLOOKUP($B38,'Allokerad kvv'!$B$2:$AV$468,MATCH(E$1,'Allokerad kvv'!$B$1:$AV$1,0),FALSE),VLOOKUP($B38,'Justerad allokering'!$B$1:$AG$461,MATCH(E$1,'Justerad allokering'!$B$1:$AF$1,0),FALSE))</f>
        <v>0</v>
      </c>
      <c r="F38">
        <f>IF(ISERROR(1/VLOOKUP($B38,'Justerad allokering'!$B$1:$AG$461,MATCH(F$1,'Justerad allokering'!$B$1:$AF$1,0),FALSE)),VLOOKUP($B38,'Allokerad kvv'!$B$2:$AV$468,MATCH(F$1,'Allokerad kvv'!$B$1:$AV$1,0),FALSE),VLOOKUP($B38,'Justerad allokering'!$B$1:$AG$461,MATCH(F$1,'Justerad allokering'!$B$1:$AF$1,0),FALSE))</f>
        <v>0</v>
      </c>
      <c r="G38">
        <f>IF(ISERROR(1/VLOOKUP($B38,'Justerad allokering'!$B$1:$AG$461,MATCH(G$1,'Justerad allokering'!$B$1:$AF$1,0),FALSE)),VLOOKUP($B38,'Allokerad kvv'!$B$2:$AV$468,MATCH(G$1,'Allokerad kvv'!$B$1:$AV$1,0),FALSE),VLOOKUP($B38,'Justerad allokering'!$B$1:$AG$461,MATCH(G$1,'Justerad allokering'!$B$1:$AF$1,0),FALSE))</f>
        <v>0</v>
      </c>
      <c r="H38">
        <f>IF(ISERROR(1/VLOOKUP($B38,'Justerad allokering'!$B$1:$AG$461,MATCH(H$1,'Justerad allokering'!$B$1:$AF$1,0),FALSE)),VLOOKUP($B38,'Allokerad kvv'!$B$2:$AV$468,MATCH(H$1,'Allokerad kvv'!$B$1:$AV$1,0),FALSE),VLOOKUP($B38,'Justerad allokering'!$B$1:$AG$461,MATCH(H$1,'Justerad allokering'!$B$1:$AF$1,0),FALSE))</f>
        <v>0</v>
      </c>
      <c r="I38">
        <f>IF(ISERROR(1/VLOOKUP($B38,'Justerad allokering'!$B$1:$AG$461,MATCH(I$1,'Justerad allokering'!$B$1:$AF$1,0),FALSE)),VLOOKUP($B38,'Allokerad kvv'!$B$2:$AV$468,MATCH(I$1,'Allokerad kvv'!$B$1:$AV$1,0),FALSE),VLOOKUP($B38,'Justerad allokering'!$B$1:$AG$461,MATCH(I$1,'Justerad allokering'!$B$1:$AF$1,0),FALSE))</f>
        <v>0</v>
      </c>
      <c r="J38">
        <f>IF(ISERROR(1/VLOOKUP($B38,'Justerad allokering'!$B$1:$AG$461,MATCH(J$1,'Justerad allokering'!$B$1:$AF$1,0),FALSE)),VLOOKUP($B38,'Allokerad kvv'!$B$2:$AV$468,MATCH(J$1,'Allokerad kvv'!$B$1:$AV$1,0),FALSE),VLOOKUP($B38,'Justerad allokering'!$B$1:$AG$461,MATCH(J$1,'Justerad allokering'!$B$1:$AF$1,0),FALSE))</f>
        <v>0</v>
      </c>
      <c r="K38">
        <f>IF(ISERROR(1/VLOOKUP($B38,'Justerad allokering'!$B$1:$AG$461,MATCH(K$1,'Justerad allokering'!$B$1:$AF$1,0),FALSE)),VLOOKUP($B38,'Allokerad kvv'!$B$2:$AV$468,MATCH(K$1,'Allokerad kvv'!$B$1:$AV$1,0),FALSE),VLOOKUP($B38,'Justerad allokering'!$B$1:$AG$461,MATCH(K$1,'Justerad allokering'!$B$1:$AF$1,0),FALSE))</f>
        <v>0</v>
      </c>
      <c r="L38">
        <f>IF(ISERROR(1/VLOOKUP($B38,'Justerad allokering'!$B$1:$AG$461,MATCH(L$1,'Justerad allokering'!$B$1:$AF$1,0),FALSE)),VLOOKUP($B38,'Allokerad kvv'!$B$2:$AV$468,MATCH(L$1,'Allokerad kvv'!$B$1:$AV$1,0),FALSE),VLOOKUP($B38,'Justerad allokering'!$B$1:$AG$461,MATCH(L$1,'Justerad allokering'!$B$1:$AF$1,0),FALSE))</f>
        <v>0</v>
      </c>
      <c r="M38">
        <f>IF(ISERROR(1/VLOOKUP($B38,'Justerad allokering'!$B$1:$AG$461,MATCH(M$1,'Justerad allokering'!$B$1:$AF$1,0),FALSE)),VLOOKUP($B38,'Allokerad kvv'!$B$2:$AV$468,MATCH(M$1,'Allokerad kvv'!$B$1:$AV$1,0),FALSE),VLOOKUP($B38,'Justerad allokering'!$B$1:$AG$461,MATCH(M$1,'Justerad allokering'!$B$1:$AF$1,0),FALSE))</f>
        <v>0</v>
      </c>
      <c r="N38">
        <f>IF(ISERROR(1/VLOOKUP($B38,'Justerad allokering'!$B$1:$AG$461,MATCH(N$1,'Justerad allokering'!$B$1:$AF$1,0),FALSE)),VLOOKUP($B38,'Allokerad kvv'!$B$2:$AV$468,MATCH(N$1,'Allokerad kvv'!$B$1:$AV$1,0),FALSE),VLOOKUP($B38,'Justerad allokering'!$B$1:$AG$461,MATCH(N$1,'Justerad allokering'!$B$1:$AF$1,0),FALSE))</f>
        <v>0</v>
      </c>
      <c r="O38">
        <f>IF(ISERROR(1/VLOOKUP($B38,'Justerad allokering'!$B$1:$AG$461,MATCH(O$1,'Justerad allokering'!$B$1:$AF$1,0),FALSE)),VLOOKUP($B38,'Allokerad kvv'!$B$2:$AV$468,MATCH(O$1,'Allokerad kvv'!$B$1:$AV$1,0),FALSE),VLOOKUP($B38,'Justerad allokering'!$B$1:$AG$461,MATCH(O$1,'Justerad allokering'!$B$1:$AF$1,0),FALSE))</f>
        <v>0</v>
      </c>
      <c r="P38">
        <f>IF(ISERROR(1/VLOOKUP($B38,'Justerad allokering'!$B$1:$AG$461,MATCH(P$1,'Justerad allokering'!$B$1:$AF$1,0),FALSE)),VLOOKUP($B38,'Allokerad kvv'!$B$2:$AV$468,MATCH(P$1,'Allokerad kvv'!$B$1:$AV$1,0),FALSE),VLOOKUP($B38,'Justerad allokering'!$B$1:$AG$461,MATCH(P$1,'Justerad allokering'!$B$1:$AF$1,0),FALSE))</f>
        <v>0</v>
      </c>
      <c r="Q38">
        <f>IF(ISERROR(1/VLOOKUP($B38,'Justerad allokering'!$B$1:$AG$461,MATCH(Q$1,'Justerad allokering'!$B$1:$AF$1,0),FALSE)),VLOOKUP($B38,'Allokerad kvv'!$B$2:$AV$468,MATCH(Q$1,'Allokerad kvv'!$B$1:$AV$1,0),FALSE),VLOOKUP($B38,'Justerad allokering'!$B$1:$AG$461,MATCH(Q$1,'Justerad allokering'!$B$1:$AF$1,0),FALSE))</f>
        <v>0</v>
      </c>
      <c r="R38">
        <f>IF(ISERROR(1/VLOOKUP($B38,'Justerad allokering'!$B$1:$AG$461,MATCH(R$1,'Justerad allokering'!$B$1:$AF$1,0),FALSE)),VLOOKUP($B38,'Allokerad kvv'!$B$2:$AV$468,MATCH(R$1,'Allokerad kvv'!$B$1:$AV$1,0),FALSE),VLOOKUP($B38,'Justerad allokering'!$B$1:$AG$461,MATCH(R$1,'Justerad allokering'!$B$1:$AF$1,0),FALSE))</f>
        <v>0</v>
      </c>
      <c r="S38">
        <f>IF(ISERROR(1/VLOOKUP($B38,'Justerad allokering'!$B$1:$AG$461,MATCH(S$1,'Justerad allokering'!$B$1:$AF$1,0),FALSE)),VLOOKUP($B38,'Allokerad kvv'!$B$2:$AV$468,MATCH(S$1,'Allokerad kvv'!$B$1:$AV$1,0),FALSE),VLOOKUP($B38,'Justerad allokering'!$B$1:$AG$461,MATCH(S$1,'Justerad allokering'!$B$1:$AF$1,0),FALSE))</f>
        <v>0</v>
      </c>
      <c r="T38">
        <f>IF(ISERROR(1/VLOOKUP($B38,'Justerad allokering'!$B$1:$AG$461,MATCH(T$1,'Justerad allokering'!$B$1:$AF$1,0),FALSE)),VLOOKUP($B38,'Allokerad kvv'!$B$2:$AV$468,MATCH(T$1,'Allokerad kvv'!$B$1:$AV$1,0),FALSE),VLOOKUP($B38,'Justerad allokering'!$B$1:$AG$461,MATCH(T$1,'Justerad allokering'!$B$1:$AF$1,0),FALSE))</f>
        <v>0</v>
      </c>
      <c r="U38">
        <f>IF(ISERROR(1/VLOOKUP($B38,'Justerad allokering'!$B$1:$AG$461,MATCH(U$1,'Justerad allokering'!$B$1:$AF$1,0),FALSE)),VLOOKUP($B38,'Allokerad kvv'!$B$2:$AV$468,MATCH(U$1,'Allokerad kvv'!$B$1:$AV$1,0),FALSE),VLOOKUP($B38,'Justerad allokering'!$B$1:$AG$461,MATCH(U$1,'Justerad allokering'!$B$1:$AF$1,0),FALSE))</f>
        <v>0</v>
      </c>
      <c r="V38">
        <f>IF(ISERROR(1/VLOOKUP($B38,'Justerad allokering'!$B$1:$AG$461,MATCH(V$1,'Justerad allokering'!$B$1:$AF$1,0),FALSE)),VLOOKUP($B38,'Allokerad kvv'!$B$2:$AV$468,MATCH(V$1,'Allokerad kvv'!$B$1:$AV$1,0),FALSE),VLOOKUP($B38,'Justerad allokering'!$B$1:$AG$461,MATCH(V$1,'Justerad allokering'!$B$1:$AF$1,0),FALSE))</f>
        <v>0</v>
      </c>
      <c r="W38">
        <f>IF(ISERROR(1/VLOOKUP($B38,'Justerad allokering'!$B$1:$AG$461,MATCH(W$1,'Justerad allokering'!$B$1:$AF$1,0),FALSE)),VLOOKUP($B38,'Allokerad kvv'!$B$2:$AV$468,MATCH(W$1,'Allokerad kvv'!$B$1:$AV$1,0),FALSE),VLOOKUP($B38,'Justerad allokering'!$B$1:$AG$461,MATCH(W$1,'Justerad allokering'!$B$1:$AF$1,0),FALSE))</f>
        <v>0</v>
      </c>
      <c r="X38">
        <f>IF(ISERROR(1/VLOOKUP($B38,'Justerad allokering'!$B$1:$AG$461,MATCH(X$1,'Justerad allokering'!$B$1:$AF$1,0),FALSE)),VLOOKUP($B38,'Allokerad kvv'!$B$2:$AV$468,MATCH(X$1,'Allokerad kvv'!$B$1:$AV$1,0),FALSE),VLOOKUP($B38,'Justerad allokering'!$B$1:$AG$461,MATCH(X$1,'Justerad allokering'!$B$1:$AF$1,0),FALSE))</f>
        <v>0</v>
      </c>
      <c r="Y38">
        <f>IF(ISERROR(1/VLOOKUP($B38,'Justerad allokering'!$B$1:$AG$461,MATCH(Y$1,'Justerad allokering'!$B$1:$AF$1,0),FALSE)),VLOOKUP($B38,'Allokerad kvv'!$B$2:$AV$468,MATCH(Y$1,'Allokerad kvv'!$B$1:$AV$1,0),FALSE),VLOOKUP($B38,'Justerad allokering'!$B$1:$AG$461,MATCH(Y$1,'Justerad allokering'!$B$1:$AF$1,0),FALSE))</f>
        <v>0</v>
      </c>
      <c r="Z38">
        <f>IF(ISERROR(1/VLOOKUP($B38,'Justerad allokering'!$B$1:$AG$461,MATCH(Z$1,'Justerad allokering'!$B$1:$AF$1,0),FALSE)),VLOOKUP($B38,'Allokerad kvv'!$B$2:$AV$468,MATCH(Z$1,'Allokerad kvv'!$B$1:$AV$1,0),FALSE),VLOOKUP($B38,'Justerad allokering'!$B$1:$AG$461,MATCH(Z$1,'Justerad allokering'!$B$1:$AF$1,0),FALSE))</f>
        <v>0</v>
      </c>
      <c r="AE38" s="89">
        <f t="shared" si="0"/>
        <v>0</v>
      </c>
      <c r="AG38">
        <f t="shared" si="1"/>
        <v>0</v>
      </c>
      <c r="AH38">
        <f t="shared" si="2"/>
        <v>0</v>
      </c>
      <c r="AI38" t="str">
        <f>IF(AH38=0,"",AH38/VLOOKUP(B38,Kraftvärmeprod!$B$1:$BC$480,MATCH("Summa tillförd energi exklusive rökgaskondensering",Kraftvärmeprod!$B$1:$BC$1,0),FALSE))</f>
        <v/>
      </c>
      <c r="AK38">
        <f t="shared" si="3"/>
        <v>0</v>
      </c>
    </row>
    <row r="39" spans="1:37" x14ac:dyDescent="0.25">
      <c r="A39" s="2" t="s">
        <v>65</v>
      </c>
      <c r="B39" s="2" t="s">
        <v>66</v>
      </c>
      <c r="C39">
        <f>IF(ISERROR(1/VLOOKUP($B39,'Justerad allokering'!$B$1:$AG$461,MATCH(C$1,'Justerad allokering'!$B$1:$AF$1,0),FALSE)),VLOOKUP($B39,'Allokerad kvv'!$B$2:$AV$468,MATCH(C$1,'Allokerad kvv'!$B$1:$AV$1,0),FALSE),VLOOKUP($B39,'Justerad allokering'!$B$1:$AG$461,MATCH(C$1,'Justerad allokering'!$B$1:$AF$1,0),FALSE))</f>
        <v>0</v>
      </c>
      <c r="D39">
        <f>IF(ISERROR(1/VLOOKUP($B39,'Justerad allokering'!$B$1:$AG$461,MATCH(D$1,'Justerad allokering'!$B$1:$AF$1,0),FALSE)),VLOOKUP($B39,'Allokerad kvv'!$B$2:$AV$468,MATCH(D$1,'Allokerad kvv'!$B$1:$AV$1,0),FALSE),VLOOKUP($B39,'Justerad allokering'!$B$1:$AG$461,MATCH(D$1,'Justerad allokering'!$B$1:$AF$1,0),FALSE))</f>
        <v>0</v>
      </c>
      <c r="E39">
        <f>IF(ISERROR(1/VLOOKUP($B39,'Justerad allokering'!$B$1:$AG$461,MATCH(E$1,'Justerad allokering'!$B$1:$AF$1,0),FALSE)),VLOOKUP($B39,'Allokerad kvv'!$B$2:$AV$468,MATCH(E$1,'Allokerad kvv'!$B$1:$AV$1,0),FALSE),VLOOKUP($B39,'Justerad allokering'!$B$1:$AG$461,MATCH(E$1,'Justerad allokering'!$B$1:$AF$1,0),FALSE))</f>
        <v>0</v>
      </c>
      <c r="F39">
        <f>IF(ISERROR(1/VLOOKUP($B39,'Justerad allokering'!$B$1:$AG$461,MATCH(F$1,'Justerad allokering'!$B$1:$AF$1,0),FALSE)),VLOOKUP($B39,'Allokerad kvv'!$B$2:$AV$468,MATCH(F$1,'Allokerad kvv'!$B$1:$AV$1,0),FALSE),VLOOKUP($B39,'Justerad allokering'!$B$1:$AG$461,MATCH(F$1,'Justerad allokering'!$B$1:$AF$1,0),FALSE))</f>
        <v>0</v>
      </c>
      <c r="G39">
        <f>IF(ISERROR(1/VLOOKUP($B39,'Justerad allokering'!$B$1:$AG$461,MATCH(G$1,'Justerad allokering'!$B$1:$AF$1,0),FALSE)),VLOOKUP($B39,'Allokerad kvv'!$B$2:$AV$468,MATCH(G$1,'Allokerad kvv'!$B$1:$AV$1,0),FALSE),VLOOKUP($B39,'Justerad allokering'!$B$1:$AG$461,MATCH(G$1,'Justerad allokering'!$B$1:$AF$1,0),FALSE))</f>
        <v>0</v>
      </c>
      <c r="H39">
        <f>IF(ISERROR(1/VLOOKUP($B39,'Justerad allokering'!$B$1:$AG$461,MATCH(H$1,'Justerad allokering'!$B$1:$AF$1,0),FALSE)),VLOOKUP($B39,'Allokerad kvv'!$B$2:$AV$468,MATCH(H$1,'Allokerad kvv'!$B$1:$AV$1,0),FALSE),VLOOKUP($B39,'Justerad allokering'!$B$1:$AG$461,MATCH(H$1,'Justerad allokering'!$B$1:$AF$1,0),FALSE))</f>
        <v>0</v>
      </c>
      <c r="I39">
        <f>IF(ISERROR(1/VLOOKUP($B39,'Justerad allokering'!$B$1:$AG$461,MATCH(I$1,'Justerad allokering'!$B$1:$AF$1,0),FALSE)),VLOOKUP($B39,'Allokerad kvv'!$B$2:$AV$468,MATCH(I$1,'Allokerad kvv'!$B$1:$AV$1,0),FALSE),VLOOKUP($B39,'Justerad allokering'!$B$1:$AG$461,MATCH(I$1,'Justerad allokering'!$B$1:$AF$1,0),FALSE))</f>
        <v>0</v>
      </c>
      <c r="J39">
        <f>IF(ISERROR(1/VLOOKUP($B39,'Justerad allokering'!$B$1:$AG$461,MATCH(J$1,'Justerad allokering'!$B$1:$AF$1,0),FALSE)),VLOOKUP($B39,'Allokerad kvv'!$B$2:$AV$468,MATCH(J$1,'Allokerad kvv'!$B$1:$AV$1,0),FALSE),VLOOKUP($B39,'Justerad allokering'!$B$1:$AG$461,MATCH(J$1,'Justerad allokering'!$B$1:$AF$1,0),FALSE))</f>
        <v>0</v>
      </c>
      <c r="K39">
        <f>IF(ISERROR(1/VLOOKUP($B39,'Justerad allokering'!$B$1:$AG$461,MATCH(K$1,'Justerad allokering'!$B$1:$AF$1,0),FALSE)),VLOOKUP($B39,'Allokerad kvv'!$B$2:$AV$468,MATCH(K$1,'Allokerad kvv'!$B$1:$AV$1,0),FALSE),VLOOKUP($B39,'Justerad allokering'!$B$1:$AG$461,MATCH(K$1,'Justerad allokering'!$B$1:$AF$1,0),FALSE))</f>
        <v>0</v>
      </c>
      <c r="L39">
        <f>IF(ISERROR(1/VLOOKUP($B39,'Justerad allokering'!$B$1:$AG$461,MATCH(L$1,'Justerad allokering'!$B$1:$AF$1,0),FALSE)),VLOOKUP($B39,'Allokerad kvv'!$B$2:$AV$468,MATCH(L$1,'Allokerad kvv'!$B$1:$AV$1,0),FALSE),VLOOKUP($B39,'Justerad allokering'!$B$1:$AG$461,MATCH(L$1,'Justerad allokering'!$B$1:$AF$1,0),FALSE))</f>
        <v>0</v>
      </c>
      <c r="M39">
        <f>IF(ISERROR(1/VLOOKUP($B39,'Justerad allokering'!$B$1:$AG$461,MATCH(M$1,'Justerad allokering'!$B$1:$AF$1,0),FALSE)),VLOOKUP($B39,'Allokerad kvv'!$B$2:$AV$468,MATCH(M$1,'Allokerad kvv'!$B$1:$AV$1,0),FALSE),VLOOKUP($B39,'Justerad allokering'!$B$1:$AG$461,MATCH(M$1,'Justerad allokering'!$B$1:$AF$1,0),FALSE))</f>
        <v>0</v>
      </c>
      <c r="N39">
        <f>IF(ISERROR(1/VLOOKUP($B39,'Justerad allokering'!$B$1:$AG$461,MATCH(N$1,'Justerad allokering'!$B$1:$AF$1,0),FALSE)),VLOOKUP($B39,'Allokerad kvv'!$B$2:$AV$468,MATCH(N$1,'Allokerad kvv'!$B$1:$AV$1,0),FALSE),VLOOKUP($B39,'Justerad allokering'!$B$1:$AG$461,MATCH(N$1,'Justerad allokering'!$B$1:$AF$1,0),FALSE))</f>
        <v>0</v>
      </c>
      <c r="O39">
        <f>IF(ISERROR(1/VLOOKUP($B39,'Justerad allokering'!$B$1:$AG$461,MATCH(O$1,'Justerad allokering'!$B$1:$AF$1,0),FALSE)),VLOOKUP($B39,'Allokerad kvv'!$B$2:$AV$468,MATCH(O$1,'Allokerad kvv'!$B$1:$AV$1,0),FALSE),VLOOKUP($B39,'Justerad allokering'!$B$1:$AG$461,MATCH(O$1,'Justerad allokering'!$B$1:$AF$1,0),FALSE))</f>
        <v>0</v>
      </c>
      <c r="P39">
        <f>IF(ISERROR(1/VLOOKUP($B39,'Justerad allokering'!$B$1:$AG$461,MATCH(P$1,'Justerad allokering'!$B$1:$AF$1,0),FALSE)),VLOOKUP($B39,'Allokerad kvv'!$B$2:$AV$468,MATCH(P$1,'Allokerad kvv'!$B$1:$AV$1,0),FALSE),VLOOKUP($B39,'Justerad allokering'!$B$1:$AG$461,MATCH(P$1,'Justerad allokering'!$B$1:$AF$1,0),FALSE))</f>
        <v>0</v>
      </c>
      <c r="Q39">
        <f>IF(ISERROR(1/VLOOKUP($B39,'Justerad allokering'!$B$1:$AG$461,MATCH(Q$1,'Justerad allokering'!$B$1:$AF$1,0),FALSE)),VLOOKUP($B39,'Allokerad kvv'!$B$2:$AV$468,MATCH(Q$1,'Allokerad kvv'!$B$1:$AV$1,0),FALSE),VLOOKUP($B39,'Justerad allokering'!$B$1:$AG$461,MATCH(Q$1,'Justerad allokering'!$B$1:$AF$1,0),FALSE))</f>
        <v>0</v>
      </c>
      <c r="R39">
        <f>IF(ISERROR(1/VLOOKUP($B39,'Justerad allokering'!$B$1:$AG$461,MATCH(R$1,'Justerad allokering'!$B$1:$AF$1,0),FALSE)),VLOOKUP($B39,'Allokerad kvv'!$B$2:$AV$468,MATCH(R$1,'Allokerad kvv'!$B$1:$AV$1,0),FALSE),VLOOKUP($B39,'Justerad allokering'!$B$1:$AG$461,MATCH(R$1,'Justerad allokering'!$B$1:$AF$1,0),FALSE))</f>
        <v>0</v>
      </c>
      <c r="S39">
        <f>IF(ISERROR(1/VLOOKUP($B39,'Justerad allokering'!$B$1:$AG$461,MATCH(S$1,'Justerad allokering'!$B$1:$AF$1,0),FALSE)),VLOOKUP($B39,'Allokerad kvv'!$B$2:$AV$468,MATCH(S$1,'Allokerad kvv'!$B$1:$AV$1,0),FALSE),VLOOKUP($B39,'Justerad allokering'!$B$1:$AG$461,MATCH(S$1,'Justerad allokering'!$B$1:$AF$1,0),FALSE))</f>
        <v>0</v>
      </c>
      <c r="T39">
        <f>IF(ISERROR(1/VLOOKUP($B39,'Justerad allokering'!$B$1:$AG$461,MATCH(T$1,'Justerad allokering'!$B$1:$AF$1,0),FALSE)),VLOOKUP($B39,'Allokerad kvv'!$B$2:$AV$468,MATCH(T$1,'Allokerad kvv'!$B$1:$AV$1,0),FALSE),VLOOKUP($B39,'Justerad allokering'!$B$1:$AG$461,MATCH(T$1,'Justerad allokering'!$B$1:$AF$1,0),FALSE))</f>
        <v>0</v>
      </c>
      <c r="U39">
        <f>IF(ISERROR(1/VLOOKUP($B39,'Justerad allokering'!$B$1:$AG$461,MATCH(U$1,'Justerad allokering'!$B$1:$AF$1,0),FALSE)),VLOOKUP($B39,'Allokerad kvv'!$B$2:$AV$468,MATCH(U$1,'Allokerad kvv'!$B$1:$AV$1,0),FALSE),VLOOKUP($B39,'Justerad allokering'!$B$1:$AG$461,MATCH(U$1,'Justerad allokering'!$B$1:$AF$1,0),FALSE))</f>
        <v>0</v>
      </c>
      <c r="V39">
        <f>IF(ISERROR(1/VLOOKUP($B39,'Justerad allokering'!$B$1:$AG$461,MATCH(V$1,'Justerad allokering'!$B$1:$AF$1,0),FALSE)),VLOOKUP($B39,'Allokerad kvv'!$B$2:$AV$468,MATCH(V$1,'Allokerad kvv'!$B$1:$AV$1,0),FALSE),VLOOKUP($B39,'Justerad allokering'!$B$1:$AG$461,MATCH(V$1,'Justerad allokering'!$B$1:$AF$1,0),FALSE))</f>
        <v>0</v>
      </c>
      <c r="W39">
        <f>IF(ISERROR(1/VLOOKUP($B39,'Justerad allokering'!$B$1:$AG$461,MATCH(W$1,'Justerad allokering'!$B$1:$AF$1,0),FALSE)),VLOOKUP($B39,'Allokerad kvv'!$B$2:$AV$468,MATCH(W$1,'Allokerad kvv'!$B$1:$AV$1,0),FALSE),VLOOKUP($B39,'Justerad allokering'!$B$1:$AG$461,MATCH(W$1,'Justerad allokering'!$B$1:$AF$1,0),FALSE))</f>
        <v>0</v>
      </c>
      <c r="X39">
        <f>IF(ISERROR(1/VLOOKUP($B39,'Justerad allokering'!$B$1:$AG$461,MATCH(X$1,'Justerad allokering'!$B$1:$AF$1,0),FALSE)),VLOOKUP($B39,'Allokerad kvv'!$B$2:$AV$468,MATCH(X$1,'Allokerad kvv'!$B$1:$AV$1,0),FALSE),VLOOKUP($B39,'Justerad allokering'!$B$1:$AG$461,MATCH(X$1,'Justerad allokering'!$B$1:$AF$1,0),FALSE))</f>
        <v>0</v>
      </c>
      <c r="Y39">
        <f>IF(ISERROR(1/VLOOKUP($B39,'Justerad allokering'!$B$1:$AG$461,MATCH(Y$1,'Justerad allokering'!$B$1:$AF$1,0),FALSE)),VLOOKUP($B39,'Allokerad kvv'!$B$2:$AV$468,MATCH(Y$1,'Allokerad kvv'!$B$1:$AV$1,0),FALSE),VLOOKUP($B39,'Justerad allokering'!$B$1:$AG$461,MATCH(Y$1,'Justerad allokering'!$B$1:$AF$1,0),FALSE))</f>
        <v>0</v>
      </c>
      <c r="Z39">
        <f>IF(ISERROR(1/VLOOKUP($B39,'Justerad allokering'!$B$1:$AG$461,MATCH(Z$1,'Justerad allokering'!$B$1:$AF$1,0),FALSE)),VLOOKUP($B39,'Allokerad kvv'!$B$2:$AV$468,MATCH(Z$1,'Allokerad kvv'!$B$1:$AV$1,0),FALSE),VLOOKUP($B39,'Justerad allokering'!$B$1:$AG$461,MATCH(Z$1,'Justerad allokering'!$B$1:$AF$1,0),FALSE))</f>
        <v>0</v>
      </c>
      <c r="AE39" s="89">
        <f t="shared" si="0"/>
        <v>0</v>
      </c>
      <c r="AG39">
        <f t="shared" si="1"/>
        <v>0</v>
      </c>
      <c r="AH39">
        <f t="shared" si="2"/>
        <v>0</v>
      </c>
      <c r="AI39" t="str">
        <f>IF(AH39=0,"",AH39/VLOOKUP(B39,Kraftvärmeprod!$B$1:$BC$480,MATCH("Summa tillförd energi exklusive rökgaskondensering",Kraftvärmeprod!$B$1:$BC$1,0),FALSE))</f>
        <v/>
      </c>
      <c r="AK39">
        <f t="shared" si="3"/>
        <v>0</v>
      </c>
    </row>
    <row r="40" spans="1:37" x14ac:dyDescent="0.25">
      <c r="A40" s="2" t="s">
        <v>65</v>
      </c>
      <c r="B40" s="2" t="s">
        <v>67</v>
      </c>
      <c r="C40">
        <f>IF(ISERROR(1/VLOOKUP($B40,'Justerad allokering'!$B$1:$AG$461,MATCH(C$1,'Justerad allokering'!$B$1:$AF$1,0),FALSE)),VLOOKUP($B40,'Allokerad kvv'!$B$2:$AV$468,MATCH(C$1,'Allokerad kvv'!$B$1:$AV$1,0),FALSE),VLOOKUP($B40,'Justerad allokering'!$B$1:$AG$461,MATCH(C$1,'Justerad allokering'!$B$1:$AF$1,0),FALSE))</f>
        <v>0</v>
      </c>
      <c r="D40">
        <f>IF(ISERROR(1/VLOOKUP($B40,'Justerad allokering'!$B$1:$AG$461,MATCH(D$1,'Justerad allokering'!$B$1:$AF$1,0),FALSE)),VLOOKUP($B40,'Allokerad kvv'!$B$2:$AV$468,MATCH(D$1,'Allokerad kvv'!$B$1:$AV$1,0),FALSE),VLOOKUP($B40,'Justerad allokering'!$B$1:$AG$461,MATCH(D$1,'Justerad allokering'!$B$1:$AF$1,0),FALSE))</f>
        <v>0</v>
      </c>
      <c r="E40">
        <f>IF(ISERROR(1/VLOOKUP($B40,'Justerad allokering'!$B$1:$AG$461,MATCH(E$1,'Justerad allokering'!$B$1:$AF$1,0),FALSE)),VLOOKUP($B40,'Allokerad kvv'!$B$2:$AV$468,MATCH(E$1,'Allokerad kvv'!$B$1:$AV$1,0),FALSE),VLOOKUP($B40,'Justerad allokering'!$B$1:$AG$461,MATCH(E$1,'Justerad allokering'!$B$1:$AF$1,0),FALSE))</f>
        <v>0</v>
      </c>
      <c r="F40">
        <f>IF(ISERROR(1/VLOOKUP($B40,'Justerad allokering'!$B$1:$AG$461,MATCH(F$1,'Justerad allokering'!$B$1:$AF$1,0),FALSE)),VLOOKUP($B40,'Allokerad kvv'!$B$2:$AV$468,MATCH(F$1,'Allokerad kvv'!$B$1:$AV$1,0),FALSE),VLOOKUP($B40,'Justerad allokering'!$B$1:$AG$461,MATCH(F$1,'Justerad allokering'!$B$1:$AF$1,0),FALSE))</f>
        <v>0</v>
      </c>
      <c r="G40">
        <f>IF(ISERROR(1/VLOOKUP($B40,'Justerad allokering'!$B$1:$AG$461,MATCH(G$1,'Justerad allokering'!$B$1:$AF$1,0),FALSE)),VLOOKUP($B40,'Allokerad kvv'!$B$2:$AV$468,MATCH(G$1,'Allokerad kvv'!$B$1:$AV$1,0),FALSE),VLOOKUP($B40,'Justerad allokering'!$B$1:$AG$461,MATCH(G$1,'Justerad allokering'!$B$1:$AF$1,0),FALSE))</f>
        <v>0.17038400000000001</v>
      </c>
      <c r="H40">
        <f>IF(ISERROR(1/VLOOKUP($B40,'Justerad allokering'!$B$1:$AG$461,MATCH(H$1,'Justerad allokering'!$B$1:$AF$1,0),FALSE)),VLOOKUP($B40,'Allokerad kvv'!$B$2:$AV$468,MATCH(H$1,'Allokerad kvv'!$B$1:$AV$1,0),FALSE),VLOOKUP($B40,'Justerad allokering'!$B$1:$AG$461,MATCH(H$1,'Justerad allokering'!$B$1:$AF$1,0),FALSE))</f>
        <v>0</v>
      </c>
      <c r="I40">
        <f>IF(ISERROR(1/VLOOKUP($B40,'Justerad allokering'!$B$1:$AG$461,MATCH(I$1,'Justerad allokering'!$B$1:$AF$1,0),FALSE)),VLOOKUP($B40,'Allokerad kvv'!$B$2:$AV$468,MATCH(I$1,'Allokerad kvv'!$B$1:$AV$1,0),FALSE),VLOOKUP($B40,'Justerad allokering'!$B$1:$AG$461,MATCH(I$1,'Justerad allokering'!$B$1:$AF$1,0),FALSE))</f>
        <v>0</v>
      </c>
      <c r="J40">
        <f>IF(ISERROR(1/VLOOKUP($B40,'Justerad allokering'!$B$1:$AG$461,MATCH(J$1,'Justerad allokering'!$B$1:$AF$1,0),FALSE)),VLOOKUP($B40,'Allokerad kvv'!$B$2:$AV$468,MATCH(J$1,'Allokerad kvv'!$B$1:$AV$1,0),FALSE),VLOOKUP($B40,'Justerad allokering'!$B$1:$AG$461,MATCH(J$1,'Justerad allokering'!$B$1:$AF$1,0),FALSE))</f>
        <v>180.28899999999999</v>
      </c>
      <c r="K40">
        <f>IF(ISERROR(1/VLOOKUP($B40,'Justerad allokering'!$B$1:$AG$461,MATCH(K$1,'Justerad allokering'!$B$1:$AF$1,0),FALSE)),VLOOKUP($B40,'Allokerad kvv'!$B$2:$AV$468,MATCH(K$1,'Allokerad kvv'!$B$1:$AV$1,0),FALSE),VLOOKUP($B40,'Justerad allokering'!$B$1:$AG$461,MATCH(K$1,'Justerad allokering'!$B$1:$AF$1,0),FALSE))</f>
        <v>9.2622900000000001</v>
      </c>
      <c r="L40">
        <f>IF(ISERROR(1/VLOOKUP($B40,'Justerad allokering'!$B$1:$AG$461,MATCH(L$1,'Justerad allokering'!$B$1:$AF$1,0),FALSE)),VLOOKUP($B40,'Allokerad kvv'!$B$2:$AV$468,MATCH(L$1,'Allokerad kvv'!$B$1:$AV$1,0),FALSE),VLOOKUP($B40,'Justerad allokering'!$B$1:$AG$461,MATCH(L$1,'Justerad allokering'!$B$1:$AF$1,0),FALSE))</f>
        <v>0</v>
      </c>
      <c r="M40">
        <f>IF(ISERROR(1/VLOOKUP($B40,'Justerad allokering'!$B$1:$AG$461,MATCH(M$1,'Justerad allokering'!$B$1:$AF$1,0),FALSE)),VLOOKUP($B40,'Allokerad kvv'!$B$2:$AV$468,MATCH(M$1,'Allokerad kvv'!$B$1:$AV$1,0),FALSE),VLOOKUP($B40,'Justerad allokering'!$B$1:$AG$461,MATCH(M$1,'Justerad allokering'!$B$1:$AF$1,0),FALSE))</f>
        <v>0</v>
      </c>
      <c r="N40">
        <f>IF(ISERROR(1/VLOOKUP($B40,'Justerad allokering'!$B$1:$AG$461,MATCH(N$1,'Justerad allokering'!$B$1:$AF$1,0),FALSE)),VLOOKUP($B40,'Allokerad kvv'!$B$2:$AV$468,MATCH(N$1,'Allokerad kvv'!$B$1:$AV$1,0),FALSE),VLOOKUP($B40,'Justerad allokering'!$B$1:$AG$461,MATCH(N$1,'Justerad allokering'!$B$1:$AF$1,0),FALSE))</f>
        <v>60.265000000000001</v>
      </c>
      <c r="O40">
        <f>IF(ISERROR(1/VLOOKUP($B40,'Justerad allokering'!$B$1:$AG$461,MATCH(O$1,'Justerad allokering'!$B$1:$AF$1,0),FALSE)),VLOOKUP($B40,'Allokerad kvv'!$B$2:$AV$468,MATCH(O$1,'Allokerad kvv'!$B$1:$AV$1,0),FALSE),VLOOKUP($B40,'Justerad allokering'!$B$1:$AG$461,MATCH(O$1,'Justerad allokering'!$B$1:$AF$1,0),FALSE))</f>
        <v>0</v>
      </c>
      <c r="P40">
        <f>IF(ISERROR(1/VLOOKUP($B40,'Justerad allokering'!$B$1:$AG$461,MATCH(P$1,'Justerad allokering'!$B$1:$AF$1,0),FALSE)),VLOOKUP($B40,'Allokerad kvv'!$B$2:$AV$468,MATCH(P$1,'Allokerad kvv'!$B$1:$AV$1,0),FALSE),VLOOKUP($B40,'Justerad allokering'!$B$1:$AG$461,MATCH(P$1,'Justerad allokering'!$B$1:$AF$1,0),FALSE))</f>
        <v>48.387599999999999</v>
      </c>
      <c r="Q40">
        <f>IF(ISERROR(1/VLOOKUP($B40,'Justerad allokering'!$B$1:$AG$461,MATCH(Q$1,'Justerad allokering'!$B$1:$AF$1,0),FALSE)),VLOOKUP($B40,'Allokerad kvv'!$B$2:$AV$468,MATCH(Q$1,'Allokerad kvv'!$B$1:$AV$1,0),FALSE),VLOOKUP($B40,'Justerad allokering'!$B$1:$AG$461,MATCH(Q$1,'Justerad allokering'!$B$1:$AF$1,0),FALSE))</f>
        <v>0</v>
      </c>
      <c r="R40">
        <f>IF(ISERROR(1/VLOOKUP($B40,'Justerad allokering'!$B$1:$AG$461,MATCH(R$1,'Justerad allokering'!$B$1:$AF$1,0),FALSE)),VLOOKUP($B40,'Allokerad kvv'!$B$2:$AV$468,MATCH(R$1,'Allokerad kvv'!$B$1:$AV$1,0),FALSE),VLOOKUP($B40,'Justerad allokering'!$B$1:$AG$461,MATCH(R$1,'Justerad allokering'!$B$1:$AF$1,0),FALSE))</f>
        <v>0</v>
      </c>
      <c r="S40">
        <f>IF(ISERROR(1/VLOOKUP($B40,'Justerad allokering'!$B$1:$AG$461,MATCH(S$1,'Justerad allokering'!$B$1:$AF$1,0),FALSE)),VLOOKUP($B40,'Allokerad kvv'!$B$2:$AV$468,MATCH(S$1,'Allokerad kvv'!$B$1:$AV$1,0),FALSE),VLOOKUP($B40,'Justerad allokering'!$B$1:$AG$461,MATCH(S$1,'Justerad allokering'!$B$1:$AF$1,0),FALSE))</f>
        <v>0</v>
      </c>
      <c r="T40">
        <f>IF(ISERROR(1/VLOOKUP($B40,'Justerad allokering'!$B$1:$AG$461,MATCH(T$1,'Justerad allokering'!$B$1:$AF$1,0),FALSE)),VLOOKUP($B40,'Allokerad kvv'!$B$2:$AV$468,MATCH(T$1,'Allokerad kvv'!$B$1:$AV$1,0),FALSE),VLOOKUP($B40,'Justerad allokering'!$B$1:$AG$461,MATCH(T$1,'Justerad allokering'!$B$1:$AF$1,0),FALSE))</f>
        <v>0</v>
      </c>
      <c r="U40">
        <f>IF(ISERROR(1/VLOOKUP($B40,'Justerad allokering'!$B$1:$AG$461,MATCH(U$1,'Justerad allokering'!$B$1:$AF$1,0),FALSE)),VLOOKUP($B40,'Allokerad kvv'!$B$2:$AV$468,MATCH(U$1,'Allokerad kvv'!$B$1:$AV$1,0),FALSE),VLOOKUP($B40,'Justerad allokering'!$B$1:$AG$461,MATCH(U$1,'Justerad allokering'!$B$1:$AF$1,0),FALSE))</f>
        <v>0</v>
      </c>
      <c r="V40">
        <f>IF(ISERROR(1/VLOOKUP($B40,'Justerad allokering'!$B$1:$AG$461,MATCH(V$1,'Justerad allokering'!$B$1:$AF$1,0),FALSE)),VLOOKUP($B40,'Allokerad kvv'!$B$2:$AV$468,MATCH(V$1,'Allokerad kvv'!$B$1:$AV$1,0),FALSE),VLOOKUP($B40,'Justerad allokering'!$B$1:$AG$461,MATCH(V$1,'Justerad allokering'!$B$1:$AF$1,0),FALSE))</f>
        <v>0</v>
      </c>
      <c r="W40">
        <f>IF(ISERROR(1/VLOOKUP($B40,'Justerad allokering'!$B$1:$AG$461,MATCH(W$1,'Justerad allokering'!$B$1:$AF$1,0),FALSE)),VLOOKUP($B40,'Allokerad kvv'!$B$2:$AV$468,MATCH(W$1,'Allokerad kvv'!$B$1:$AV$1,0),FALSE),VLOOKUP($B40,'Justerad allokering'!$B$1:$AG$461,MATCH(W$1,'Justerad allokering'!$B$1:$AF$1,0),FALSE))</f>
        <v>0</v>
      </c>
      <c r="X40">
        <f>IF(ISERROR(1/VLOOKUP($B40,'Justerad allokering'!$B$1:$AG$461,MATCH(X$1,'Justerad allokering'!$B$1:$AF$1,0),FALSE)),VLOOKUP($B40,'Allokerad kvv'!$B$2:$AV$468,MATCH(X$1,'Allokerad kvv'!$B$1:$AV$1,0),FALSE),VLOOKUP($B40,'Justerad allokering'!$B$1:$AG$461,MATCH(X$1,'Justerad allokering'!$B$1:$AF$1,0),FALSE))</f>
        <v>0</v>
      </c>
      <c r="Y40">
        <f>IF(ISERROR(1/VLOOKUP($B40,'Justerad allokering'!$B$1:$AG$461,MATCH(Y$1,'Justerad allokering'!$B$1:$AF$1,0),FALSE)),VLOOKUP($B40,'Allokerad kvv'!$B$2:$AV$468,MATCH(Y$1,'Allokerad kvv'!$B$1:$AV$1,0),FALSE),VLOOKUP($B40,'Justerad allokering'!$B$1:$AG$461,MATCH(Y$1,'Justerad allokering'!$B$1:$AF$1,0),FALSE))</f>
        <v>0</v>
      </c>
      <c r="Z40">
        <f>IF(ISERROR(1/VLOOKUP($B40,'Justerad allokering'!$B$1:$AG$461,MATCH(Z$1,'Justerad allokering'!$B$1:$AF$1,0),FALSE)),VLOOKUP($B40,'Allokerad kvv'!$B$2:$AV$468,MATCH(Z$1,'Allokerad kvv'!$B$1:$AV$1,0),FALSE),VLOOKUP($B40,'Justerad allokering'!$B$1:$AG$461,MATCH(Z$1,'Justerad allokering'!$B$1:$AF$1,0),FALSE))</f>
        <v>28.775600000000001</v>
      </c>
      <c r="AE40" s="89">
        <f t="shared" si="0"/>
        <v>327.14987400000001</v>
      </c>
      <c r="AG40">
        <f t="shared" si="1"/>
        <v>317.887584</v>
      </c>
      <c r="AH40">
        <f t="shared" si="2"/>
        <v>257.62258400000002</v>
      </c>
      <c r="AI40">
        <f>IF(AH40=0,"",AH40/VLOOKUP(B40,Kraftvärmeprod!$B$1:$BC$480,MATCH("Summa tillförd energi exklusive rökgaskondensering",Kraftvärmeprod!$B$1:$BC$1,0),FALSE))</f>
        <v>0.5881565875297079</v>
      </c>
      <c r="AK40">
        <f t="shared" si="3"/>
        <v>257.4522</v>
      </c>
    </row>
    <row r="41" spans="1:37" x14ac:dyDescent="0.25">
      <c r="A41" s="2" t="s">
        <v>68</v>
      </c>
      <c r="B41" s="2" t="s">
        <v>69</v>
      </c>
      <c r="C41">
        <f>IF(ISERROR(1/VLOOKUP($B41,'Justerad allokering'!$B$1:$AG$461,MATCH(C$1,'Justerad allokering'!$B$1:$AF$1,0),FALSE)),VLOOKUP($B41,'Allokerad kvv'!$B$2:$AV$468,MATCH(C$1,'Allokerad kvv'!$B$1:$AV$1,0),FALSE),VLOOKUP($B41,'Justerad allokering'!$B$1:$AG$461,MATCH(C$1,'Justerad allokering'!$B$1:$AF$1,0),FALSE))</f>
        <v>0</v>
      </c>
      <c r="D41">
        <f>IF(ISERROR(1/VLOOKUP($B41,'Justerad allokering'!$B$1:$AG$461,MATCH(D$1,'Justerad allokering'!$B$1:$AF$1,0),FALSE)),VLOOKUP($B41,'Allokerad kvv'!$B$2:$AV$468,MATCH(D$1,'Allokerad kvv'!$B$1:$AV$1,0),FALSE),VLOOKUP($B41,'Justerad allokering'!$B$1:$AG$461,MATCH(D$1,'Justerad allokering'!$B$1:$AF$1,0),FALSE))</f>
        <v>0</v>
      </c>
      <c r="E41">
        <f>IF(ISERROR(1/VLOOKUP($B41,'Justerad allokering'!$B$1:$AG$461,MATCH(E$1,'Justerad allokering'!$B$1:$AF$1,0),FALSE)),VLOOKUP($B41,'Allokerad kvv'!$B$2:$AV$468,MATCH(E$1,'Allokerad kvv'!$B$1:$AV$1,0),FALSE),VLOOKUP($B41,'Justerad allokering'!$B$1:$AG$461,MATCH(E$1,'Justerad allokering'!$B$1:$AF$1,0),FALSE))</f>
        <v>0</v>
      </c>
      <c r="F41">
        <f>IF(ISERROR(1/VLOOKUP($B41,'Justerad allokering'!$B$1:$AG$461,MATCH(F$1,'Justerad allokering'!$B$1:$AF$1,0),FALSE)),VLOOKUP($B41,'Allokerad kvv'!$B$2:$AV$468,MATCH(F$1,'Allokerad kvv'!$B$1:$AV$1,0),FALSE),VLOOKUP($B41,'Justerad allokering'!$B$1:$AG$461,MATCH(F$1,'Justerad allokering'!$B$1:$AF$1,0),FALSE))</f>
        <v>0</v>
      </c>
      <c r="G41">
        <f>IF(ISERROR(1/VLOOKUP($B41,'Justerad allokering'!$B$1:$AG$461,MATCH(G$1,'Justerad allokering'!$B$1:$AF$1,0),FALSE)),VLOOKUP($B41,'Allokerad kvv'!$B$2:$AV$468,MATCH(G$1,'Allokerad kvv'!$B$1:$AV$1,0),FALSE),VLOOKUP($B41,'Justerad allokering'!$B$1:$AG$461,MATCH(G$1,'Justerad allokering'!$B$1:$AF$1,0),FALSE))</f>
        <v>0</v>
      </c>
      <c r="H41">
        <f>IF(ISERROR(1/VLOOKUP($B41,'Justerad allokering'!$B$1:$AG$461,MATCH(H$1,'Justerad allokering'!$B$1:$AF$1,0),FALSE)),VLOOKUP($B41,'Allokerad kvv'!$B$2:$AV$468,MATCH(H$1,'Allokerad kvv'!$B$1:$AV$1,0),FALSE),VLOOKUP($B41,'Justerad allokering'!$B$1:$AG$461,MATCH(H$1,'Justerad allokering'!$B$1:$AF$1,0),FALSE))</f>
        <v>0</v>
      </c>
      <c r="I41">
        <f>IF(ISERROR(1/VLOOKUP($B41,'Justerad allokering'!$B$1:$AG$461,MATCH(I$1,'Justerad allokering'!$B$1:$AF$1,0),FALSE)),VLOOKUP($B41,'Allokerad kvv'!$B$2:$AV$468,MATCH(I$1,'Allokerad kvv'!$B$1:$AV$1,0),FALSE),VLOOKUP($B41,'Justerad allokering'!$B$1:$AG$461,MATCH(I$1,'Justerad allokering'!$B$1:$AF$1,0),FALSE))</f>
        <v>0</v>
      </c>
      <c r="J41">
        <f>IF(ISERROR(1/VLOOKUP($B41,'Justerad allokering'!$B$1:$AG$461,MATCH(J$1,'Justerad allokering'!$B$1:$AF$1,0),FALSE)),VLOOKUP($B41,'Allokerad kvv'!$B$2:$AV$468,MATCH(J$1,'Allokerad kvv'!$B$1:$AV$1,0),FALSE),VLOOKUP($B41,'Justerad allokering'!$B$1:$AG$461,MATCH(J$1,'Justerad allokering'!$B$1:$AF$1,0),FALSE))</f>
        <v>0</v>
      </c>
      <c r="K41">
        <f>IF(ISERROR(1/VLOOKUP($B41,'Justerad allokering'!$B$1:$AG$461,MATCH(K$1,'Justerad allokering'!$B$1:$AF$1,0),FALSE)),VLOOKUP($B41,'Allokerad kvv'!$B$2:$AV$468,MATCH(K$1,'Allokerad kvv'!$B$1:$AV$1,0),FALSE),VLOOKUP($B41,'Justerad allokering'!$B$1:$AG$461,MATCH(K$1,'Justerad allokering'!$B$1:$AF$1,0),FALSE))</f>
        <v>0</v>
      </c>
      <c r="L41">
        <f>IF(ISERROR(1/VLOOKUP($B41,'Justerad allokering'!$B$1:$AG$461,MATCH(L$1,'Justerad allokering'!$B$1:$AF$1,0),FALSE)),VLOOKUP($B41,'Allokerad kvv'!$B$2:$AV$468,MATCH(L$1,'Allokerad kvv'!$B$1:$AV$1,0),FALSE),VLOOKUP($B41,'Justerad allokering'!$B$1:$AG$461,MATCH(L$1,'Justerad allokering'!$B$1:$AF$1,0),FALSE))</f>
        <v>0</v>
      </c>
      <c r="M41">
        <f>IF(ISERROR(1/VLOOKUP($B41,'Justerad allokering'!$B$1:$AG$461,MATCH(M$1,'Justerad allokering'!$B$1:$AF$1,0),FALSE)),VLOOKUP($B41,'Allokerad kvv'!$B$2:$AV$468,MATCH(M$1,'Allokerad kvv'!$B$1:$AV$1,0),FALSE),VLOOKUP($B41,'Justerad allokering'!$B$1:$AG$461,MATCH(M$1,'Justerad allokering'!$B$1:$AF$1,0),FALSE))</f>
        <v>0</v>
      </c>
      <c r="N41">
        <f>IF(ISERROR(1/VLOOKUP($B41,'Justerad allokering'!$B$1:$AG$461,MATCH(N$1,'Justerad allokering'!$B$1:$AF$1,0),FALSE)),VLOOKUP($B41,'Allokerad kvv'!$B$2:$AV$468,MATCH(N$1,'Allokerad kvv'!$B$1:$AV$1,0),FALSE),VLOOKUP($B41,'Justerad allokering'!$B$1:$AG$461,MATCH(N$1,'Justerad allokering'!$B$1:$AF$1,0),FALSE))</f>
        <v>0</v>
      </c>
      <c r="O41">
        <f>IF(ISERROR(1/VLOOKUP($B41,'Justerad allokering'!$B$1:$AG$461,MATCH(O$1,'Justerad allokering'!$B$1:$AF$1,0),FALSE)),VLOOKUP($B41,'Allokerad kvv'!$B$2:$AV$468,MATCH(O$1,'Allokerad kvv'!$B$1:$AV$1,0),FALSE),VLOOKUP($B41,'Justerad allokering'!$B$1:$AG$461,MATCH(O$1,'Justerad allokering'!$B$1:$AF$1,0),FALSE))</f>
        <v>0</v>
      </c>
      <c r="P41">
        <f>IF(ISERROR(1/VLOOKUP($B41,'Justerad allokering'!$B$1:$AG$461,MATCH(P$1,'Justerad allokering'!$B$1:$AF$1,0),FALSE)),VLOOKUP($B41,'Allokerad kvv'!$B$2:$AV$468,MATCH(P$1,'Allokerad kvv'!$B$1:$AV$1,0),FALSE),VLOOKUP($B41,'Justerad allokering'!$B$1:$AG$461,MATCH(P$1,'Justerad allokering'!$B$1:$AF$1,0),FALSE))</f>
        <v>0</v>
      </c>
      <c r="Q41">
        <f>IF(ISERROR(1/VLOOKUP($B41,'Justerad allokering'!$B$1:$AG$461,MATCH(Q$1,'Justerad allokering'!$B$1:$AF$1,0),FALSE)),VLOOKUP($B41,'Allokerad kvv'!$B$2:$AV$468,MATCH(Q$1,'Allokerad kvv'!$B$1:$AV$1,0),FALSE),VLOOKUP($B41,'Justerad allokering'!$B$1:$AG$461,MATCH(Q$1,'Justerad allokering'!$B$1:$AF$1,0),FALSE))</f>
        <v>0</v>
      </c>
      <c r="R41">
        <f>IF(ISERROR(1/VLOOKUP($B41,'Justerad allokering'!$B$1:$AG$461,MATCH(R$1,'Justerad allokering'!$B$1:$AF$1,0),FALSE)),VLOOKUP($B41,'Allokerad kvv'!$B$2:$AV$468,MATCH(R$1,'Allokerad kvv'!$B$1:$AV$1,0),FALSE),VLOOKUP($B41,'Justerad allokering'!$B$1:$AG$461,MATCH(R$1,'Justerad allokering'!$B$1:$AF$1,0),FALSE))</f>
        <v>0</v>
      </c>
      <c r="S41">
        <f>IF(ISERROR(1/VLOOKUP($B41,'Justerad allokering'!$B$1:$AG$461,MATCH(S$1,'Justerad allokering'!$B$1:$AF$1,0),FALSE)),VLOOKUP($B41,'Allokerad kvv'!$B$2:$AV$468,MATCH(S$1,'Allokerad kvv'!$B$1:$AV$1,0),FALSE),VLOOKUP($B41,'Justerad allokering'!$B$1:$AG$461,MATCH(S$1,'Justerad allokering'!$B$1:$AF$1,0),FALSE))</f>
        <v>0</v>
      </c>
      <c r="T41">
        <f>IF(ISERROR(1/VLOOKUP($B41,'Justerad allokering'!$B$1:$AG$461,MATCH(T$1,'Justerad allokering'!$B$1:$AF$1,0),FALSE)),VLOOKUP($B41,'Allokerad kvv'!$B$2:$AV$468,MATCH(T$1,'Allokerad kvv'!$B$1:$AV$1,0),FALSE),VLOOKUP($B41,'Justerad allokering'!$B$1:$AG$461,MATCH(T$1,'Justerad allokering'!$B$1:$AF$1,0),FALSE))</f>
        <v>0</v>
      </c>
      <c r="U41">
        <f>IF(ISERROR(1/VLOOKUP($B41,'Justerad allokering'!$B$1:$AG$461,MATCH(U$1,'Justerad allokering'!$B$1:$AF$1,0),FALSE)),VLOOKUP($B41,'Allokerad kvv'!$B$2:$AV$468,MATCH(U$1,'Allokerad kvv'!$B$1:$AV$1,0),FALSE),VLOOKUP($B41,'Justerad allokering'!$B$1:$AG$461,MATCH(U$1,'Justerad allokering'!$B$1:$AF$1,0),FALSE))</f>
        <v>0</v>
      </c>
      <c r="V41">
        <f>IF(ISERROR(1/VLOOKUP($B41,'Justerad allokering'!$B$1:$AG$461,MATCH(V$1,'Justerad allokering'!$B$1:$AF$1,0),FALSE)),VLOOKUP($B41,'Allokerad kvv'!$B$2:$AV$468,MATCH(V$1,'Allokerad kvv'!$B$1:$AV$1,0),FALSE),VLOOKUP($B41,'Justerad allokering'!$B$1:$AG$461,MATCH(V$1,'Justerad allokering'!$B$1:$AF$1,0),FALSE))</f>
        <v>0</v>
      </c>
      <c r="W41">
        <f>IF(ISERROR(1/VLOOKUP($B41,'Justerad allokering'!$B$1:$AG$461,MATCH(W$1,'Justerad allokering'!$B$1:$AF$1,0),FALSE)),VLOOKUP($B41,'Allokerad kvv'!$B$2:$AV$468,MATCH(W$1,'Allokerad kvv'!$B$1:$AV$1,0),FALSE),VLOOKUP($B41,'Justerad allokering'!$B$1:$AG$461,MATCH(W$1,'Justerad allokering'!$B$1:$AF$1,0),FALSE))</f>
        <v>0</v>
      </c>
      <c r="X41">
        <f>IF(ISERROR(1/VLOOKUP($B41,'Justerad allokering'!$B$1:$AG$461,MATCH(X$1,'Justerad allokering'!$B$1:$AF$1,0),FALSE)),VLOOKUP($B41,'Allokerad kvv'!$B$2:$AV$468,MATCH(X$1,'Allokerad kvv'!$B$1:$AV$1,0),FALSE),VLOOKUP($B41,'Justerad allokering'!$B$1:$AG$461,MATCH(X$1,'Justerad allokering'!$B$1:$AF$1,0),FALSE))</f>
        <v>0</v>
      </c>
      <c r="Y41">
        <f>IF(ISERROR(1/VLOOKUP($B41,'Justerad allokering'!$B$1:$AG$461,MATCH(Y$1,'Justerad allokering'!$B$1:$AF$1,0),FALSE)),VLOOKUP($B41,'Allokerad kvv'!$B$2:$AV$468,MATCH(Y$1,'Allokerad kvv'!$B$1:$AV$1,0),FALSE),VLOOKUP($B41,'Justerad allokering'!$B$1:$AG$461,MATCH(Y$1,'Justerad allokering'!$B$1:$AF$1,0),FALSE))</f>
        <v>0</v>
      </c>
      <c r="Z41">
        <f>IF(ISERROR(1/VLOOKUP($B41,'Justerad allokering'!$B$1:$AG$461,MATCH(Z$1,'Justerad allokering'!$B$1:$AF$1,0),FALSE)),VLOOKUP($B41,'Allokerad kvv'!$B$2:$AV$468,MATCH(Z$1,'Allokerad kvv'!$B$1:$AV$1,0),FALSE),VLOOKUP($B41,'Justerad allokering'!$B$1:$AG$461,MATCH(Z$1,'Justerad allokering'!$B$1:$AF$1,0),FALSE))</f>
        <v>0</v>
      </c>
      <c r="AE41" s="89">
        <f t="shared" si="0"/>
        <v>0</v>
      </c>
      <c r="AG41">
        <f t="shared" si="1"/>
        <v>0</v>
      </c>
      <c r="AH41">
        <f t="shared" si="2"/>
        <v>0</v>
      </c>
      <c r="AI41" t="str">
        <f>IF(AH41=0,"",AH41/VLOOKUP(B41,Kraftvärmeprod!$B$1:$BC$480,MATCH("Summa tillförd energi exklusive rökgaskondensering",Kraftvärmeprod!$B$1:$BC$1,0),FALSE))</f>
        <v/>
      </c>
      <c r="AK41">
        <f t="shared" si="3"/>
        <v>0</v>
      </c>
    </row>
    <row r="42" spans="1:37" x14ac:dyDescent="0.25">
      <c r="A42" s="2" t="s">
        <v>68</v>
      </c>
      <c r="B42" s="2" t="s">
        <v>70</v>
      </c>
      <c r="C42">
        <f>IF(ISERROR(1/VLOOKUP($B42,'Justerad allokering'!$B$1:$AG$461,MATCH(C$1,'Justerad allokering'!$B$1:$AF$1,0),FALSE)),VLOOKUP($B42,'Allokerad kvv'!$B$2:$AV$468,MATCH(C$1,'Allokerad kvv'!$B$1:$AV$1,0),FALSE),VLOOKUP($B42,'Justerad allokering'!$B$1:$AG$461,MATCH(C$1,'Justerad allokering'!$B$1:$AF$1,0),FALSE))</f>
        <v>0</v>
      </c>
      <c r="D42">
        <f>IF(ISERROR(1/VLOOKUP($B42,'Justerad allokering'!$B$1:$AG$461,MATCH(D$1,'Justerad allokering'!$B$1:$AF$1,0),FALSE)),VLOOKUP($B42,'Allokerad kvv'!$B$2:$AV$468,MATCH(D$1,'Allokerad kvv'!$B$1:$AV$1,0),FALSE),VLOOKUP($B42,'Justerad allokering'!$B$1:$AG$461,MATCH(D$1,'Justerad allokering'!$B$1:$AF$1,0),FALSE))</f>
        <v>0</v>
      </c>
      <c r="E42">
        <f>IF(ISERROR(1/VLOOKUP($B42,'Justerad allokering'!$B$1:$AG$461,MATCH(E$1,'Justerad allokering'!$B$1:$AF$1,0),FALSE)),VLOOKUP($B42,'Allokerad kvv'!$B$2:$AV$468,MATCH(E$1,'Allokerad kvv'!$B$1:$AV$1,0),FALSE),VLOOKUP($B42,'Justerad allokering'!$B$1:$AG$461,MATCH(E$1,'Justerad allokering'!$B$1:$AF$1,0),FALSE))</f>
        <v>0</v>
      </c>
      <c r="F42">
        <f>IF(ISERROR(1/VLOOKUP($B42,'Justerad allokering'!$B$1:$AG$461,MATCH(F$1,'Justerad allokering'!$B$1:$AF$1,0),FALSE)),VLOOKUP($B42,'Allokerad kvv'!$B$2:$AV$468,MATCH(F$1,'Allokerad kvv'!$B$1:$AV$1,0),FALSE),VLOOKUP($B42,'Justerad allokering'!$B$1:$AG$461,MATCH(F$1,'Justerad allokering'!$B$1:$AF$1,0),FALSE))</f>
        <v>0</v>
      </c>
      <c r="G42">
        <f>IF(ISERROR(1/VLOOKUP($B42,'Justerad allokering'!$B$1:$AG$461,MATCH(G$1,'Justerad allokering'!$B$1:$AF$1,0),FALSE)),VLOOKUP($B42,'Allokerad kvv'!$B$2:$AV$468,MATCH(G$1,'Allokerad kvv'!$B$1:$AV$1,0),FALSE),VLOOKUP($B42,'Justerad allokering'!$B$1:$AG$461,MATCH(G$1,'Justerad allokering'!$B$1:$AF$1,0),FALSE))</f>
        <v>0</v>
      </c>
      <c r="H42">
        <f>IF(ISERROR(1/VLOOKUP($B42,'Justerad allokering'!$B$1:$AG$461,MATCH(H$1,'Justerad allokering'!$B$1:$AF$1,0),FALSE)),VLOOKUP($B42,'Allokerad kvv'!$B$2:$AV$468,MATCH(H$1,'Allokerad kvv'!$B$1:$AV$1,0),FALSE),VLOOKUP($B42,'Justerad allokering'!$B$1:$AG$461,MATCH(H$1,'Justerad allokering'!$B$1:$AF$1,0),FALSE))</f>
        <v>0</v>
      </c>
      <c r="I42">
        <f>IF(ISERROR(1/VLOOKUP($B42,'Justerad allokering'!$B$1:$AG$461,MATCH(I$1,'Justerad allokering'!$B$1:$AF$1,0),FALSE)),VLOOKUP($B42,'Allokerad kvv'!$B$2:$AV$468,MATCH(I$1,'Allokerad kvv'!$B$1:$AV$1,0),FALSE),VLOOKUP($B42,'Justerad allokering'!$B$1:$AG$461,MATCH(I$1,'Justerad allokering'!$B$1:$AF$1,0),FALSE))</f>
        <v>0</v>
      </c>
      <c r="J42">
        <f>IF(ISERROR(1/VLOOKUP($B42,'Justerad allokering'!$B$1:$AG$461,MATCH(J$1,'Justerad allokering'!$B$1:$AF$1,0),FALSE)),VLOOKUP($B42,'Allokerad kvv'!$B$2:$AV$468,MATCH(J$1,'Allokerad kvv'!$B$1:$AV$1,0),FALSE),VLOOKUP($B42,'Justerad allokering'!$B$1:$AG$461,MATCH(J$1,'Justerad allokering'!$B$1:$AF$1,0),FALSE))</f>
        <v>0</v>
      </c>
      <c r="K42">
        <f>IF(ISERROR(1/VLOOKUP($B42,'Justerad allokering'!$B$1:$AG$461,MATCH(K$1,'Justerad allokering'!$B$1:$AF$1,0),FALSE)),VLOOKUP($B42,'Allokerad kvv'!$B$2:$AV$468,MATCH(K$1,'Allokerad kvv'!$B$1:$AV$1,0),FALSE),VLOOKUP($B42,'Justerad allokering'!$B$1:$AG$461,MATCH(K$1,'Justerad allokering'!$B$1:$AF$1,0),FALSE))</f>
        <v>0</v>
      </c>
      <c r="L42">
        <f>IF(ISERROR(1/VLOOKUP($B42,'Justerad allokering'!$B$1:$AG$461,MATCH(L$1,'Justerad allokering'!$B$1:$AF$1,0),FALSE)),VLOOKUP($B42,'Allokerad kvv'!$B$2:$AV$468,MATCH(L$1,'Allokerad kvv'!$B$1:$AV$1,0),FALSE),VLOOKUP($B42,'Justerad allokering'!$B$1:$AG$461,MATCH(L$1,'Justerad allokering'!$B$1:$AF$1,0),FALSE))</f>
        <v>0</v>
      </c>
      <c r="M42">
        <f>IF(ISERROR(1/VLOOKUP($B42,'Justerad allokering'!$B$1:$AG$461,MATCH(M$1,'Justerad allokering'!$B$1:$AF$1,0),FALSE)),VLOOKUP($B42,'Allokerad kvv'!$B$2:$AV$468,MATCH(M$1,'Allokerad kvv'!$B$1:$AV$1,0),FALSE),VLOOKUP($B42,'Justerad allokering'!$B$1:$AG$461,MATCH(M$1,'Justerad allokering'!$B$1:$AF$1,0),FALSE))</f>
        <v>0</v>
      </c>
      <c r="N42">
        <f>IF(ISERROR(1/VLOOKUP($B42,'Justerad allokering'!$B$1:$AG$461,MATCH(N$1,'Justerad allokering'!$B$1:$AF$1,0),FALSE)),VLOOKUP($B42,'Allokerad kvv'!$B$2:$AV$468,MATCH(N$1,'Allokerad kvv'!$B$1:$AV$1,0),FALSE),VLOOKUP($B42,'Justerad allokering'!$B$1:$AG$461,MATCH(N$1,'Justerad allokering'!$B$1:$AF$1,0),FALSE))</f>
        <v>0</v>
      </c>
      <c r="O42">
        <f>IF(ISERROR(1/VLOOKUP($B42,'Justerad allokering'!$B$1:$AG$461,MATCH(O$1,'Justerad allokering'!$B$1:$AF$1,0),FALSE)),VLOOKUP($B42,'Allokerad kvv'!$B$2:$AV$468,MATCH(O$1,'Allokerad kvv'!$B$1:$AV$1,0),FALSE),VLOOKUP($B42,'Justerad allokering'!$B$1:$AG$461,MATCH(O$1,'Justerad allokering'!$B$1:$AF$1,0),FALSE))</f>
        <v>0</v>
      </c>
      <c r="P42">
        <f>IF(ISERROR(1/VLOOKUP($B42,'Justerad allokering'!$B$1:$AG$461,MATCH(P$1,'Justerad allokering'!$B$1:$AF$1,0),FALSE)),VLOOKUP($B42,'Allokerad kvv'!$B$2:$AV$468,MATCH(P$1,'Allokerad kvv'!$B$1:$AV$1,0),FALSE),VLOOKUP($B42,'Justerad allokering'!$B$1:$AG$461,MATCH(P$1,'Justerad allokering'!$B$1:$AF$1,0),FALSE))</f>
        <v>0</v>
      </c>
      <c r="Q42">
        <f>IF(ISERROR(1/VLOOKUP($B42,'Justerad allokering'!$B$1:$AG$461,MATCH(Q$1,'Justerad allokering'!$B$1:$AF$1,0),FALSE)),VLOOKUP($B42,'Allokerad kvv'!$B$2:$AV$468,MATCH(Q$1,'Allokerad kvv'!$B$1:$AV$1,0),FALSE),VLOOKUP($B42,'Justerad allokering'!$B$1:$AG$461,MATCH(Q$1,'Justerad allokering'!$B$1:$AF$1,0),FALSE))</f>
        <v>0</v>
      </c>
      <c r="R42">
        <f>IF(ISERROR(1/VLOOKUP($B42,'Justerad allokering'!$B$1:$AG$461,MATCH(R$1,'Justerad allokering'!$B$1:$AF$1,0),FALSE)),VLOOKUP($B42,'Allokerad kvv'!$B$2:$AV$468,MATCH(R$1,'Allokerad kvv'!$B$1:$AV$1,0),FALSE),VLOOKUP($B42,'Justerad allokering'!$B$1:$AG$461,MATCH(R$1,'Justerad allokering'!$B$1:$AF$1,0),FALSE))</f>
        <v>0</v>
      </c>
      <c r="S42">
        <f>IF(ISERROR(1/VLOOKUP($B42,'Justerad allokering'!$B$1:$AG$461,MATCH(S$1,'Justerad allokering'!$B$1:$AF$1,0),FALSE)),VLOOKUP($B42,'Allokerad kvv'!$B$2:$AV$468,MATCH(S$1,'Allokerad kvv'!$B$1:$AV$1,0),FALSE),VLOOKUP($B42,'Justerad allokering'!$B$1:$AG$461,MATCH(S$1,'Justerad allokering'!$B$1:$AF$1,0),FALSE))</f>
        <v>0</v>
      </c>
      <c r="T42">
        <f>IF(ISERROR(1/VLOOKUP($B42,'Justerad allokering'!$B$1:$AG$461,MATCH(T$1,'Justerad allokering'!$B$1:$AF$1,0),FALSE)),VLOOKUP($B42,'Allokerad kvv'!$B$2:$AV$468,MATCH(T$1,'Allokerad kvv'!$B$1:$AV$1,0),FALSE),VLOOKUP($B42,'Justerad allokering'!$B$1:$AG$461,MATCH(T$1,'Justerad allokering'!$B$1:$AF$1,0),FALSE))</f>
        <v>0</v>
      </c>
      <c r="U42">
        <f>IF(ISERROR(1/VLOOKUP($B42,'Justerad allokering'!$B$1:$AG$461,MATCH(U$1,'Justerad allokering'!$B$1:$AF$1,0),FALSE)),VLOOKUP($B42,'Allokerad kvv'!$B$2:$AV$468,MATCH(U$1,'Allokerad kvv'!$B$1:$AV$1,0),FALSE),VLOOKUP($B42,'Justerad allokering'!$B$1:$AG$461,MATCH(U$1,'Justerad allokering'!$B$1:$AF$1,0),FALSE))</f>
        <v>0</v>
      </c>
      <c r="V42">
        <f>IF(ISERROR(1/VLOOKUP($B42,'Justerad allokering'!$B$1:$AG$461,MATCH(V$1,'Justerad allokering'!$B$1:$AF$1,0),FALSE)),VLOOKUP($B42,'Allokerad kvv'!$B$2:$AV$468,MATCH(V$1,'Allokerad kvv'!$B$1:$AV$1,0),FALSE),VLOOKUP($B42,'Justerad allokering'!$B$1:$AG$461,MATCH(V$1,'Justerad allokering'!$B$1:$AF$1,0),FALSE))</f>
        <v>0</v>
      </c>
      <c r="W42">
        <f>IF(ISERROR(1/VLOOKUP($B42,'Justerad allokering'!$B$1:$AG$461,MATCH(W$1,'Justerad allokering'!$B$1:$AF$1,0),FALSE)),VLOOKUP($B42,'Allokerad kvv'!$B$2:$AV$468,MATCH(W$1,'Allokerad kvv'!$B$1:$AV$1,0),FALSE),VLOOKUP($B42,'Justerad allokering'!$B$1:$AG$461,MATCH(W$1,'Justerad allokering'!$B$1:$AF$1,0),FALSE))</f>
        <v>0</v>
      </c>
      <c r="X42">
        <f>IF(ISERROR(1/VLOOKUP($B42,'Justerad allokering'!$B$1:$AG$461,MATCH(X$1,'Justerad allokering'!$B$1:$AF$1,0),FALSE)),VLOOKUP($B42,'Allokerad kvv'!$B$2:$AV$468,MATCH(X$1,'Allokerad kvv'!$B$1:$AV$1,0),FALSE),VLOOKUP($B42,'Justerad allokering'!$B$1:$AG$461,MATCH(X$1,'Justerad allokering'!$B$1:$AF$1,0),FALSE))</f>
        <v>0</v>
      </c>
      <c r="Y42">
        <f>IF(ISERROR(1/VLOOKUP($B42,'Justerad allokering'!$B$1:$AG$461,MATCH(Y$1,'Justerad allokering'!$B$1:$AF$1,0),FALSE)),VLOOKUP($B42,'Allokerad kvv'!$B$2:$AV$468,MATCH(Y$1,'Allokerad kvv'!$B$1:$AV$1,0),FALSE),VLOOKUP($B42,'Justerad allokering'!$B$1:$AG$461,MATCH(Y$1,'Justerad allokering'!$B$1:$AF$1,0),FALSE))</f>
        <v>0</v>
      </c>
      <c r="Z42">
        <f>IF(ISERROR(1/VLOOKUP($B42,'Justerad allokering'!$B$1:$AG$461,MATCH(Z$1,'Justerad allokering'!$B$1:$AF$1,0),FALSE)),VLOOKUP($B42,'Allokerad kvv'!$B$2:$AV$468,MATCH(Z$1,'Allokerad kvv'!$B$1:$AV$1,0),FALSE),VLOOKUP($B42,'Justerad allokering'!$B$1:$AG$461,MATCH(Z$1,'Justerad allokering'!$B$1:$AF$1,0),FALSE))</f>
        <v>0</v>
      </c>
      <c r="AE42" s="89">
        <f t="shared" si="0"/>
        <v>0</v>
      </c>
      <c r="AG42">
        <f t="shared" si="1"/>
        <v>0</v>
      </c>
      <c r="AH42">
        <f t="shared" si="2"/>
        <v>0</v>
      </c>
      <c r="AI42" t="str">
        <f>IF(AH42=0,"",AH42/VLOOKUP(B42,Kraftvärmeprod!$B$1:$BC$480,MATCH("Summa tillförd energi exklusive rökgaskondensering",Kraftvärmeprod!$B$1:$BC$1,0),FALSE))</f>
        <v/>
      </c>
      <c r="AK42">
        <f t="shared" si="3"/>
        <v>0</v>
      </c>
    </row>
    <row r="43" spans="1:37" x14ac:dyDescent="0.25">
      <c r="A43" s="2" t="s">
        <v>71</v>
      </c>
      <c r="B43" s="2" t="s">
        <v>72</v>
      </c>
      <c r="C43">
        <f>IF(ISERROR(1/VLOOKUP($B43,'Justerad allokering'!$B$1:$AG$461,MATCH(C$1,'Justerad allokering'!$B$1:$AF$1,0),FALSE)),VLOOKUP($B43,'Allokerad kvv'!$B$2:$AV$468,MATCH(C$1,'Allokerad kvv'!$B$1:$AV$1,0),FALSE),VLOOKUP($B43,'Justerad allokering'!$B$1:$AG$461,MATCH(C$1,'Justerad allokering'!$B$1:$AF$1,0),FALSE))</f>
        <v>0</v>
      </c>
      <c r="D43">
        <f>IF(ISERROR(1/VLOOKUP($B43,'Justerad allokering'!$B$1:$AG$461,MATCH(D$1,'Justerad allokering'!$B$1:$AF$1,0),FALSE)),VLOOKUP($B43,'Allokerad kvv'!$B$2:$AV$468,MATCH(D$1,'Allokerad kvv'!$B$1:$AV$1,0),FALSE),VLOOKUP($B43,'Justerad allokering'!$B$1:$AG$461,MATCH(D$1,'Justerad allokering'!$B$1:$AF$1,0),FALSE))</f>
        <v>0</v>
      </c>
      <c r="E43">
        <f>IF(ISERROR(1/VLOOKUP($B43,'Justerad allokering'!$B$1:$AG$461,MATCH(E$1,'Justerad allokering'!$B$1:$AF$1,0),FALSE)),VLOOKUP($B43,'Allokerad kvv'!$B$2:$AV$468,MATCH(E$1,'Allokerad kvv'!$B$1:$AV$1,0),FALSE),VLOOKUP($B43,'Justerad allokering'!$B$1:$AG$461,MATCH(E$1,'Justerad allokering'!$B$1:$AF$1,0),FALSE))</f>
        <v>0</v>
      </c>
      <c r="F43">
        <f>IF(ISERROR(1/VLOOKUP($B43,'Justerad allokering'!$B$1:$AG$461,MATCH(F$1,'Justerad allokering'!$B$1:$AF$1,0),FALSE)),VLOOKUP($B43,'Allokerad kvv'!$B$2:$AV$468,MATCH(F$1,'Allokerad kvv'!$B$1:$AV$1,0),FALSE),VLOOKUP($B43,'Justerad allokering'!$B$1:$AG$461,MATCH(F$1,'Justerad allokering'!$B$1:$AF$1,0),FALSE))</f>
        <v>0</v>
      </c>
      <c r="G43">
        <f>IF(ISERROR(1/VLOOKUP($B43,'Justerad allokering'!$B$1:$AG$461,MATCH(G$1,'Justerad allokering'!$B$1:$AF$1,0),FALSE)),VLOOKUP($B43,'Allokerad kvv'!$B$2:$AV$468,MATCH(G$1,'Allokerad kvv'!$B$1:$AV$1,0),FALSE),VLOOKUP($B43,'Justerad allokering'!$B$1:$AG$461,MATCH(G$1,'Justerad allokering'!$B$1:$AF$1,0),FALSE))</f>
        <v>0</v>
      </c>
      <c r="H43">
        <f>IF(ISERROR(1/VLOOKUP($B43,'Justerad allokering'!$B$1:$AG$461,MATCH(H$1,'Justerad allokering'!$B$1:$AF$1,0),FALSE)),VLOOKUP($B43,'Allokerad kvv'!$B$2:$AV$468,MATCH(H$1,'Allokerad kvv'!$B$1:$AV$1,0),FALSE),VLOOKUP($B43,'Justerad allokering'!$B$1:$AG$461,MATCH(H$1,'Justerad allokering'!$B$1:$AF$1,0),FALSE))</f>
        <v>0</v>
      </c>
      <c r="I43">
        <f>IF(ISERROR(1/VLOOKUP($B43,'Justerad allokering'!$B$1:$AG$461,MATCH(I$1,'Justerad allokering'!$B$1:$AF$1,0),FALSE)),VLOOKUP($B43,'Allokerad kvv'!$B$2:$AV$468,MATCH(I$1,'Allokerad kvv'!$B$1:$AV$1,0),FALSE),VLOOKUP($B43,'Justerad allokering'!$B$1:$AG$461,MATCH(I$1,'Justerad allokering'!$B$1:$AF$1,0),FALSE))</f>
        <v>0</v>
      </c>
      <c r="J43">
        <f>IF(ISERROR(1/VLOOKUP($B43,'Justerad allokering'!$B$1:$AG$461,MATCH(J$1,'Justerad allokering'!$B$1:$AF$1,0),FALSE)),VLOOKUP($B43,'Allokerad kvv'!$B$2:$AV$468,MATCH(J$1,'Allokerad kvv'!$B$1:$AV$1,0),FALSE),VLOOKUP($B43,'Justerad allokering'!$B$1:$AG$461,MATCH(J$1,'Justerad allokering'!$B$1:$AF$1,0),FALSE))</f>
        <v>0</v>
      </c>
      <c r="K43">
        <f>IF(ISERROR(1/VLOOKUP($B43,'Justerad allokering'!$B$1:$AG$461,MATCH(K$1,'Justerad allokering'!$B$1:$AF$1,0),FALSE)),VLOOKUP($B43,'Allokerad kvv'!$B$2:$AV$468,MATCH(K$1,'Allokerad kvv'!$B$1:$AV$1,0),FALSE),VLOOKUP($B43,'Justerad allokering'!$B$1:$AG$461,MATCH(K$1,'Justerad allokering'!$B$1:$AF$1,0),FALSE))</f>
        <v>0</v>
      </c>
      <c r="L43">
        <f>IF(ISERROR(1/VLOOKUP($B43,'Justerad allokering'!$B$1:$AG$461,MATCH(L$1,'Justerad allokering'!$B$1:$AF$1,0),FALSE)),VLOOKUP($B43,'Allokerad kvv'!$B$2:$AV$468,MATCH(L$1,'Allokerad kvv'!$B$1:$AV$1,0),FALSE),VLOOKUP($B43,'Justerad allokering'!$B$1:$AG$461,MATCH(L$1,'Justerad allokering'!$B$1:$AF$1,0),FALSE))</f>
        <v>0</v>
      </c>
      <c r="M43">
        <f>IF(ISERROR(1/VLOOKUP($B43,'Justerad allokering'!$B$1:$AG$461,MATCH(M$1,'Justerad allokering'!$B$1:$AF$1,0),FALSE)),VLOOKUP($B43,'Allokerad kvv'!$B$2:$AV$468,MATCH(M$1,'Allokerad kvv'!$B$1:$AV$1,0),FALSE),VLOOKUP($B43,'Justerad allokering'!$B$1:$AG$461,MATCH(M$1,'Justerad allokering'!$B$1:$AF$1,0),FALSE))</f>
        <v>0</v>
      </c>
      <c r="N43">
        <f>IF(ISERROR(1/VLOOKUP($B43,'Justerad allokering'!$B$1:$AG$461,MATCH(N$1,'Justerad allokering'!$B$1:$AF$1,0),FALSE)),VLOOKUP($B43,'Allokerad kvv'!$B$2:$AV$468,MATCH(N$1,'Allokerad kvv'!$B$1:$AV$1,0),FALSE),VLOOKUP($B43,'Justerad allokering'!$B$1:$AG$461,MATCH(N$1,'Justerad allokering'!$B$1:$AF$1,0),FALSE))</f>
        <v>0</v>
      </c>
      <c r="O43">
        <f>IF(ISERROR(1/VLOOKUP($B43,'Justerad allokering'!$B$1:$AG$461,MATCH(O$1,'Justerad allokering'!$B$1:$AF$1,0),FALSE)),VLOOKUP($B43,'Allokerad kvv'!$B$2:$AV$468,MATCH(O$1,'Allokerad kvv'!$B$1:$AV$1,0),FALSE),VLOOKUP($B43,'Justerad allokering'!$B$1:$AG$461,MATCH(O$1,'Justerad allokering'!$B$1:$AF$1,0),FALSE))</f>
        <v>0</v>
      </c>
      <c r="P43">
        <f>IF(ISERROR(1/VLOOKUP($B43,'Justerad allokering'!$B$1:$AG$461,MATCH(P$1,'Justerad allokering'!$B$1:$AF$1,0),FALSE)),VLOOKUP($B43,'Allokerad kvv'!$B$2:$AV$468,MATCH(P$1,'Allokerad kvv'!$B$1:$AV$1,0),FALSE),VLOOKUP($B43,'Justerad allokering'!$B$1:$AG$461,MATCH(P$1,'Justerad allokering'!$B$1:$AF$1,0),FALSE))</f>
        <v>0</v>
      </c>
      <c r="Q43">
        <f>IF(ISERROR(1/VLOOKUP($B43,'Justerad allokering'!$B$1:$AG$461,MATCH(Q$1,'Justerad allokering'!$B$1:$AF$1,0),FALSE)),VLOOKUP($B43,'Allokerad kvv'!$B$2:$AV$468,MATCH(Q$1,'Allokerad kvv'!$B$1:$AV$1,0),FALSE),VLOOKUP($B43,'Justerad allokering'!$B$1:$AG$461,MATCH(Q$1,'Justerad allokering'!$B$1:$AF$1,0),FALSE))</f>
        <v>0</v>
      </c>
      <c r="R43">
        <f>IF(ISERROR(1/VLOOKUP($B43,'Justerad allokering'!$B$1:$AG$461,MATCH(R$1,'Justerad allokering'!$B$1:$AF$1,0),FALSE)),VLOOKUP($B43,'Allokerad kvv'!$B$2:$AV$468,MATCH(R$1,'Allokerad kvv'!$B$1:$AV$1,0),FALSE),VLOOKUP($B43,'Justerad allokering'!$B$1:$AG$461,MATCH(R$1,'Justerad allokering'!$B$1:$AF$1,0),FALSE))</f>
        <v>0</v>
      </c>
      <c r="S43">
        <f>IF(ISERROR(1/VLOOKUP($B43,'Justerad allokering'!$B$1:$AG$461,MATCH(S$1,'Justerad allokering'!$B$1:$AF$1,0),FALSE)),VLOOKUP($B43,'Allokerad kvv'!$B$2:$AV$468,MATCH(S$1,'Allokerad kvv'!$B$1:$AV$1,0),FALSE),VLOOKUP($B43,'Justerad allokering'!$B$1:$AG$461,MATCH(S$1,'Justerad allokering'!$B$1:$AF$1,0),FALSE))</f>
        <v>0</v>
      </c>
      <c r="T43">
        <f>IF(ISERROR(1/VLOOKUP($B43,'Justerad allokering'!$B$1:$AG$461,MATCH(T$1,'Justerad allokering'!$B$1:$AF$1,0),FALSE)),VLOOKUP($B43,'Allokerad kvv'!$B$2:$AV$468,MATCH(T$1,'Allokerad kvv'!$B$1:$AV$1,0),FALSE),VLOOKUP($B43,'Justerad allokering'!$B$1:$AG$461,MATCH(T$1,'Justerad allokering'!$B$1:$AF$1,0),FALSE))</f>
        <v>0</v>
      </c>
      <c r="U43">
        <f>IF(ISERROR(1/VLOOKUP($B43,'Justerad allokering'!$B$1:$AG$461,MATCH(U$1,'Justerad allokering'!$B$1:$AF$1,0),FALSE)),VLOOKUP($B43,'Allokerad kvv'!$B$2:$AV$468,MATCH(U$1,'Allokerad kvv'!$B$1:$AV$1,0),FALSE),VLOOKUP($B43,'Justerad allokering'!$B$1:$AG$461,MATCH(U$1,'Justerad allokering'!$B$1:$AF$1,0),FALSE))</f>
        <v>0</v>
      </c>
      <c r="V43">
        <f>IF(ISERROR(1/VLOOKUP($B43,'Justerad allokering'!$B$1:$AG$461,MATCH(V$1,'Justerad allokering'!$B$1:$AF$1,0),FALSE)),VLOOKUP($B43,'Allokerad kvv'!$B$2:$AV$468,MATCH(V$1,'Allokerad kvv'!$B$1:$AV$1,0),FALSE),VLOOKUP($B43,'Justerad allokering'!$B$1:$AG$461,MATCH(V$1,'Justerad allokering'!$B$1:$AF$1,0),FALSE))</f>
        <v>0</v>
      </c>
      <c r="W43">
        <f>IF(ISERROR(1/VLOOKUP($B43,'Justerad allokering'!$B$1:$AG$461,MATCH(W$1,'Justerad allokering'!$B$1:$AF$1,0),FALSE)),VLOOKUP($B43,'Allokerad kvv'!$B$2:$AV$468,MATCH(W$1,'Allokerad kvv'!$B$1:$AV$1,0),FALSE),VLOOKUP($B43,'Justerad allokering'!$B$1:$AG$461,MATCH(W$1,'Justerad allokering'!$B$1:$AF$1,0),FALSE))</f>
        <v>0</v>
      </c>
      <c r="X43">
        <f>IF(ISERROR(1/VLOOKUP($B43,'Justerad allokering'!$B$1:$AG$461,MATCH(X$1,'Justerad allokering'!$B$1:$AF$1,0),FALSE)),VLOOKUP($B43,'Allokerad kvv'!$B$2:$AV$468,MATCH(X$1,'Allokerad kvv'!$B$1:$AV$1,0),FALSE),VLOOKUP($B43,'Justerad allokering'!$B$1:$AG$461,MATCH(X$1,'Justerad allokering'!$B$1:$AF$1,0),FALSE))</f>
        <v>0</v>
      </c>
      <c r="Y43">
        <f>IF(ISERROR(1/VLOOKUP($B43,'Justerad allokering'!$B$1:$AG$461,MATCH(Y$1,'Justerad allokering'!$B$1:$AF$1,0),FALSE)),VLOOKUP($B43,'Allokerad kvv'!$B$2:$AV$468,MATCH(Y$1,'Allokerad kvv'!$B$1:$AV$1,0),FALSE),VLOOKUP($B43,'Justerad allokering'!$B$1:$AG$461,MATCH(Y$1,'Justerad allokering'!$B$1:$AF$1,0),FALSE))</f>
        <v>0</v>
      </c>
      <c r="Z43">
        <f>IF(ISERROR(1/VLOOKUP($B43,'Justerad allokering'!$B$1:$AG$461,MATCH(Z$1,'Justerad allokering'!$B$1:$AF$1,0),FALSE)),VLOOKUP($B43,'Allokerad kvv'!$B$2:$AV$468,MATCH(Z$1,'Allokerad kvv'!$B$1:$AV$1,0),FALSE),VLOOKUP($B43,'Justerad allokering'!$B$1:$AG$461,MATCH(Z$1,'Justerad allokering'!$B$1:$AF$1,0),FALSE))</f>
        <v>0</v>
      </c>
      <c r="AE43" s="89">
        <f t="shared" si="0"/>
        <v>0</v>
      </c>
      <c r="AG43">
        <f t="shared" si="1"/>
        <v>0</v>
      </c>
      <c r="AH43">
        <f t="shared" si="2"/>
        <v>0</v>
      </c>
      <c r="AI43" t="str">
        <f>IF(AH43=0,"",AH43/VLOOKUP(B43,Kraftvärmeprod!$B$1:$BC$480,MATCH("Summa tillförd energi exklusive rökgaskondensering",Kraftvärmeprod!$B$1:$BC$1,0),FALSE))</f>
        <v/>
      </c>
      <c r="AK43">
        <f t="shared" si="3"/>
        <v>0</v>
      </c>
    </row>
    <row r="44" spans="1:37" x14ac:dyDescent="0.25">
      <c r="A44" s="2" t="s">
        <v>71</v>
      </c>
      <c r="B44" s="2" t="s">
        <v>73</v>
      </c>
      <c r="C44">
        <f>IF(ISERROR(1/VLOOKUP($B44,'Justerad allokering'!$B$1:$AG$461,MATCH(C$1,'Justerad allokering'!$B$1:$AF$1,0),FALSE)),VLOOKUP($B44,'Allokerad kvv'!$B$2:$AV$468,MATCH(C$1,'Allokerad kvv'!$B$1:$AV$1,0),FALSE),VLOOKUP($B44,'Justerad allokering'!$B$1:$AG$461,MATCH(C$1,'Justerad allokering'!$B$1:$AF$1,0),FALSE))</f>
        <v>0</v>
      </c>
      <c r="D44">
        <f>IF(ISERROR(1/VLOOKUP($B44,'Justerad allokering'!$B$1:$AG$461,MATCH(D$1,'Justerad allokering'!$B$1:$AF$1,0),FALSE)),VLOOKUP($B44,'Allokerad kvv'!$B$2:$AV$468,MATCH(D$1,'Allokerad kvv'!$B$1:$AV$1,0),FALSE),VLOOKUP($B44,'Justerad allokering'!$B$1:$AG$461,MATCH(D$1,'Justerad allokering'!$B$1:$AF$1,0),FALSE))</f>
        <v>0</v>
      </c>
      <c r="E44">
        <f>IF(ISERROR(1/VLOOKUP($B44,'Justerad allokering'!$B$1:$AG$461,MATCH(E$1,'Justerad allokering'!$B$1:$AF$1,0),FALSE)),VLOOKUP($B44,'Allokerad kvv'!$B$2:$AV$468,MATCH(E$1,'Allokerad kvv'!$B$1:$AV$1,0),FALSE),VLOOKUP($B44,'Justerad allokering'!$B$1:$AG$461,MATCH(E$1,'Justerad allokering'!$B$1:$AF$1,0),FALSE))</f>
        <v>0</v>
      </c>
      <c r="F44">
        <f>IF(ISERROR(1/VLOOKUP($B44,'Justerad allokering'!$B$1:$AG$461,MATCH(F$1,'Justerad allokering'!$B$1:$AF$1,0),FALSE)),VLOOKUP($B44,'Allokerad kvv'!$B$2:$AV$468,MATCH(F$1,'Allokerad kvv'!$B$1:$AV$1,0),FALSE),VLOOKUP($B44,'Justerad allokering'!$B$1:$AG$461,MATCH(F$1,'Justerad allokering'!$B$1:$AF$1,0),FALSE))</f>
        <v>0</v>
      </c>
      <c r="G44">
        <f>IF(ISERROR(1/VLOOKUP($B44,'Justerad allokering'!$B$1:$AG$461,MATCH(G$1,'Justerad allokering'!$B$1:$AF$1,0),FALSE)),VLOOKUP($B44,'Allokerad kvv'!$B$2:$AV$468,MATCH(G$1,'Allokerad kvv'!$B$1:$AV$1,0),FALSE),VLOOKUP($B44,'Justerad allokering'!$B$1:$AG$461,MATCH(G$1,'Justerad allokering'!$B$1:$AF$1,0),FALSE))</f>
        <v>0</v>
      </c>
      <c r="H44">
        <f>IF(ISERROR(1/VLOOKUP($B44,'Justerad allokering'!$B$1:$AG$461,MATCH(H$1,'Justerad allokering'!$B$1:$AF$1,0),FALSE)),VLOOKUP($B44,'Allokerad kvv'!$B$2:$AV$468,MATCH(H$1,'Allokerad kvv'!$B$1:$AV$1,0),FALSE),VLOOKUP($B44,'Justerad allokering'!$B$1:$AG$461,MATCH(H$1,'Justerad allokering'!$B$1:$AF$1,0),FALSE))</f>
        <v>0</v>
      </c>
      <c r="I44">
        <f>IF(ISERROR(1/VLOOKUP($B44,'Justerad allokering'!$B$1:$AG$461,MATCH(I$1,'Justerad allokering'!$B$1:$AF$1,0),FALSE)),VLOOKUP($B44,'Allokerad kvv'!$B$2:$AV$468,MATCH(I$1,'Allokerad kvv'!$B$1:$AV$1,0),FALSE),VLOOKUP($B44,'Justerad allokering'!$B$1:$AG$461,MATCH(I$1,'Justerad allokering'!$B$1:$AF$1,0),FALSE))</f>
        <v>0</v>
      </c>
      <c r="J44">
        <f>IF(ISERROR(1/VLOOKUP($B44,'Justerad allokering'!$B$1:$AG$461,MATCH(J$1,'Justerad allokering'!$B$1:$AF$1,0),FALSE)),VLOOKUP($B44,'Allokerad kvv'!$B$2:$AV$468,MATCH(J$1,'Allokerad kvv'!$B$1:$AV$1,0),FALSE),VLOOKUP($B44,'Justerad allokering'!$B$1:$AG$461,MATCH(J$1,'Justerad allokering'!$B$1:$AF$1,0),FALSE))</f>
        <v>0</v>
      </c>
      <c r="K44">
        <f>IF(ISERROR(1/VLOOKUP($B44,'Justerad allokering'!$B$1:$AG$461,MATCH(K$1,'Justerad allokering'!$B$1:$AF$1,0),FALSE)),VLOOKUP($B44,'Allokerad kvv'!$B$2:$AV$468,MATCH(K$1,'Allokerad kvv'!$B$1:$AV$1,0),FALSE),VLOOKUP($B44,'Justerad allokering'!$B$1:$AG$461,MATCH(K$1,'Justerad allokering'!$B$1:$AF$1,0),FALSE))</f>
        <v>0</v>
      </c>
      <c r="L44">
        <f>IF(ISERROR(1/VLOOKUP($B44,'Justerad allokering'!$B$1:$AG$461,MATCH(L$1,'Justerad allokering'!$B$1:$AF$1,0),FALSE)),VLOOKUP($B44,'Allokerad kvv'!$B$2:$AV$468,MATCH(L$1,'Allokerad kvv'!$B$1:$AV$1,0),FALSE),VLOOKUP($B44,'Justerad allokering'!$B$1:$AG$461,MATCH(L$1,'Justerad allokering'!$B$1:$AF$1,0),FALSE))</f>
        <v>0</v>
      </c>
      <c r="M44">
        <f>IF(ISERROR(1/VLOOKUP($B44,'Justerad allokering'!$B$1:$AG$461,MATCH(M$1,'Justerad allokering'!$B$1:$AF$1,0),FALSE)),VLOOKUP($B44,'Allokerad kvv'!$B$2:$AV$468,MATCH(M$1,'Allokerad kvv'!$B$1:$AV$1,0),FALSE),VLOOKUP($B44,'Justerad allokering'!$B$1:$AG$461,MATCH(M$1,'Justerad allokering'!$B$1:$AF$1,0),FALSE))</f>
        <v>0</v>
      </c>
      <c r="N44">
        <f>IF(ISERROR(1/VLOOKUP($B44,'Justerad allokering'!$B$1:$AG$461,MATCH(N$1,'Justerad allokering'!$B$1:$AF$1,0),FALSE)),VLOOKUP($B44,'Allokerad kvv'!$B$2:$AV$468,MATCH(N$1,'Allokerad kvv'!$B$1:$AV$1,0),FALSE),VLOOKUP($B44,'Justerad allokering'!$B$1:$AG$461,MATCH(N$1,'Justerad allokering'!$B$1:$AF$1,0),FALSE))</f>
        <v>0</v>
      </c>
      <c r="O44">
        <f>IF(ISERROR(1/VLOOKUP($B44,'Justerad allokering'!$B$1:$AG$461,MATCH(O$1,'Justerad allokering'!$B$1:$AF$1,0),FALSE)),VLOOKUP($B44,'Allokerad kvv'!$B$2:$AV$468,MATCH(O$1,'Allokerad kvv'!$B$1:$AV$1,0),FALSE),VLOOKUP($B44,'Justerad allokering'!$B$1:$AG$461,MATCH(O$1,'Justerad allokering'!$B$1:$AF$1,0),FALSE))</f>
        <v>0</v>
      </c>
      <c r="P44">
        <f>IF(ISERROR(1/VLOOKUP($B44,'Justerad allokering'!$B$1:$AG$461,MATCH(P$1,'Justerad allokering'!$B$1:$AF$1,0),FALSE)),VLOOKUP($B44,'Allokerad kvv'!$B$2:$AV$468,MATCH(P$1,'Allokerad kvv'!$B$1:$AV$1,0),FALSE),VLOOKUP($B44,'Justerad allokering'!$B$1:$AG$461,MATCH(P$1,'Justerad allokering'!$B$1:$AF$1,0),FALSE))</f>
        <v>0</v>
      </c>
      <c r="Q44">
        <f>IF(ISERROR(1/VLOOKUP($B44,'Justerad allokering'!$B$1:$AG$461,MATCH(Q$1,'Justerad allokering'!$B$1:$AF$1,0),FALSE)),VLOOKUP($B44,'Allokerad kvv'!$B$2:$AV$468,MATCH(Q$1,'Allokerad kvv'!$B$1:$AV$1,0),FALSE),VLOOKUP($B44,'Justerad allokering'!$B$1:$AG$461,MATCH(Q$1,'Justerad allokering'!$B$1:$AF$1,0),FALSE))</f>
        <v>0</v>
      </c>
      <c r="R44">
        <f>IF(ISERROR(1/VLOOKUP($B44,'Justerad allokering'!$B$1:$AG$461,MATCH(R$1,'Justerad allokering'!$B$1:$AF$1,0),FALSE)),VLOOKUP($B44,'Allokerad kvv'!$B$2:$AV$468,MATCH(R$1,'Allokerad kvv'!$B$1:$AV$1,0),FALSE),VLOOKUP($B44,'Justerad allokering'!$B$1:$AG$461,MATCH(R$1,'Justerad allokering'!$B$1:$AF$1,0),FALSE))</f>
        <v>0</v>
      </c>
      <c r="S44">
        <f>IF(ISERROR(1/VLOOKUP($B44,'Justerad allokering'!$B$1:$AG$461,MATCH(S$1,'Justerad allokering'!$B$1:$AF$1,0),FALSE)),VLOOKUP($B44,'Allokerad kvv'!$B$2:$AV$468,MATCH(S$1,'Allokerad kvv'!$B$1:$AV$1,0),FALSE),VLOOKUP($B44,'Justerad allokering'!$B$1:$AG$461,MATCH(S$1,'Justerad allokering'!$B$1:$AF$1,0),FALSE))</f>
        <v>0</v>
      </c>
      <c r="T44">
        <f>IF(ISERROR(1/VLOOKUP($B44,'Justerad allokering'!$B$1:$AG$461,MATCH(T$1,'Justerad allokering'!$B$1:$AF$1,0),FALSE)),VLOOKUP($B44,'Allokerad kvv'!$B$2:$AV$468,MATCH(T$1,'Allokerad kvv'!$B$1:$AV$1,0),FALSE),VLOOKUP($B44,'Justerad allokering'!$B$1:$AG$461,MATCH(T$1,'Justerad allokering'!$B$1:$AF$1,0),FALSE))</f>
        <v>0</v>
      </c>
      <c r="U44">
        <f>IF(ISERROR(1/VLOOKUP($B44,'Justerad allokering'!$B$1:$AG$461,MATCH(U$1,'Justerad allokering'!$B$1:$AF$1,0),FALSE)),VLOOKUP($B44,'Allokerad kvv'!$B$2:$AV$468,MATCH(U$1,'Allokerad kvv'!$B$1:$AV$1,0),FALSE),VLOOKUP($B44,'Justerad allokering'!$B$1:$AG$461,MATCH(U$1,'Justerad allokering'!$B$1:$AF$1,0),FALSE))</f>
        <v>0</v>
      </c>
      <c r="V44">
        <f>IF(ISERROR(1/VLOOKUP($B44,'Justerad allokering'!$B$1:$AG$461,MATCH(V$1,'Justerad allokering'!$B$1:$AF$1,0),FALSE)),VLOOKUP($B44,'Allokerad kvv'!$B$2:$AV$468,MATCH(V$1,'Allokerad kvv'!$B$1:$AV$1,0),FALSE),VLOOKUP($B44,'Justerad allokering'!$B$1:$AG$461,MATCH(V$1,'Justerad allokering'!$B$1:$AF$1,0),FALSE))</f>
        <v>0</v>
      </c>
      <c r="W44">
        <f>IF(ISERROR(1/VLOOKUP($B44,'Justerad allokering'!$B$1:$AG$461,MATCH(W$1,'Justerad allokering'!$B$1:$AF$1,0),FALSE)),VLOOKUP($B44,'Allokerad kvv'!$B$2:$AV$468,MATCH(W$1,'Allokerad kvv'!$B$1:$AV$1,0),FALSE),VLOOKUP($B44,'Justerad allokering'!$B$1:$AG$461,MATCH(W$1,'Justerad allokering'!$B$1:$AF$1,0),FALSE))</f>
        <v>0</v>
      </c>
      <c r="X44">
        <f>IF(ISERROR(1/VLOOKUP($B44,'Justerad allokering'!$B$1:$AG$461,MATCH(X$1,'Justerad allokering'!$B$1:$AF$1,0),FALSE)),VLOOKUP($B44,'Allokerad kvv'!$B$2:$AV$468,MATCH(X$1,'Allokerad kvv'!$B$1:$AV$1,0),FALSE),VLOOKUP($B44,'Justerad allokering'!$B$1:$AG$461,MATCH(X$1,'Justerad allokering'!$B$1:$AF$1,0),FALSE))</f>
        <v>0</v>
      </c>
      <c r="Y44">
        <f>IF(ISERROR(1/VLOOKUP($B44,'Justerad allokering'!$B$1:$AG$461,MATCH(Y$1,'Justerad allokering'!$B$1:$AF$1,0),FALSE)),VLOOKUP($B44,'Allokerad kvv'!$B$2:$AV$468,MATCH(Y$1,'Allokerad kvv'!$B$1:$AV$1,0),FALSE),VLOOKUP($B44,'Justerad allokering'!$B$1:$AG$461,MATCH(Y$1,'Justerad allokering'!$B$1:$AF$1,0),FALSE))</f>
        <v>0</v>
      </c>
      <c r="Z44">
        <f>IF(ISERROR(1/VLOOKUP($B44,'Justerad allokering'!$B$1:$AG$461,MATCH(Z$1,'Justerad allokering'!$B$1:$AF$1,0),FALSE)),VLOOKUP($B44,'Allokerad kvv'!$B$2:$AV$468,MATCH(Z$1,'Allokerad kvv'!$B$1:$AV$1,0),FALSE),VLOOKUP($B44,'Justerad allokering'!$B$1:$AG$461,MATCH(Z$1,'Justerad allokering'!$B$1:$AF$1,0),FALSE))</f>
        <v>0</v>
      </c>
      <c r="AE44" s="89">
        <f t="shared" si="0"/>
        <v>0</v>
      </c>
      <c r="AG44">
        <f t="shared" si="1"/>
        <v>0</v>
      </c>
      <c r="AH44">
        <f t="shared" si="2"/>
        <v>0</v>
      </c>
      <c r="AI44" t="str">
        <f>IF(AH44=0,"",AH44/VLOOKUP(B44,Kraftvärmeprod!$B$1:$BC$480,MATCH("Summa tillförd energi exklusive rökgaskondensering",Kraftvärmeprod!$B$1:$BC$1,0),FALSE))</f>
        <v/>
      </c>
      <c r="AK44">
        <f t="shared" si="3"/>
        <v>0</v>
      </c>
    </row>
    <row r="45" spans="1:37" x14ac:dyDescent="0.25">
      <c r="A45" s="2" t="s">
        <v>71</v>
      </c>
      <c r="B45" s="2" t="s">
        <v>74</v>
      </c>
      <c r="C45">
        <f>IF(ISERROR(1/VLOOKUP($B45,'Justerad allokering'!$B$1:$AG$461,MATCH(C$1,'Justerad allokering'!$B$1:$AF$1,0),FALSE)),VLOOKUP($B45,'Allokerad kvv'!$B$2:$AV$468,MATCH(C$1,'Allokerad kvv'!$B$1:$AV$1,0),FALSE),VLOOKUP($B45,'Justerad allokering'!$B$1:$AG$461,MATCH(C$1,'Justerad allokering'!$B$1:$AF$1,0),FALSE))</f>
        <v>0</v>
      </c>
      <c r="D45">
        <f>IF(ISERROR(1/VLOOKUP($B45,'Justerad allokering'!$B$1:$AG$461,MATCH(D$1,'Justerad allokering'!$B$1:$AF$1,0),FALSE)),VLOOKUP($B45,'Allokerad kvv'!$B$2:$AV$468,MATCH(D$1,'Allokerad kvv'!$B$1:$AV$1,0),FALSE),VLOOKUP($B45,'Justerad allokering'!$B$1:$AG$461,MATCH(D$1,'Justerad allokering'!$B$1:$AF$1,0),FALSE))</f>
        <v>0</v>
      </c>
      <c r="E45">
        <f>IF(ISERROR(1/VLOOKUP($B45,'Justerad allokering'!$B$1:$AG$461,MATCH(E$1,'Justerad allokering'!$B$1:$AF$1,0),FALSE)),VLOOKUP($B45,'Allokerad kvv'!$B$2:$AV$468,MATCH(E$1,'Allokerad kvv'!$B$1:$AV$1,0),FALSE),VLOOKUP($B45,'Justerad allokering'!$B$1:$AG$461,MATCH(E$1,'Justerad allokering'!$B$1:$AF$1,0),FALSE))</f>
        <v>0</v>
      </c>
      <c r="F45">
        <f>IF(ISERROR(1/VLOOKUP($B45,'Justerad allokering'!$B$1:$AG$461,MATCH(F$1,'Justerad allokering'!$B$1:$AF$1,0),FALSE)),VLOOKUP($B45,'Allokerad kvv'!$B$2:$AV$468,MATCH(F$1,'Allokerad kvv'!$B$1:$AV$1,0),FALSE),VLOOKUP($B45,'Justerad allokering'!$B$1:$AG$461,MATCH(F$1,'Justerad allokering'!$B$1:$AF$1,0),FALSE))</f>
        <v>0</v>
      </c>
      <c r="G45">
        <f>IF(ISERROR(1/VLOOKUP($B45,'Justerad allokering'!$B$1:$AG$461,MATCH(G$1,'Justerad allokering'!$B$1:$AF$1,0),FALSE)),VLOOKUP($B45,'Allokerad kvv'!$B$2:$AV$468,MATCH(G$1,'Allokerad kvv'!$B$1:$AV$1,0),FALSE),VLOOKUP($B45,'Justerad allokering'!$B$1:$AG$461,MATCH(G$1,'Justerad allokering'!$B$1:$AF$1,0),FALSE))</f>
        <v>0</v>
      </c>
      <c r="H45">
        <f>IF(ISERROR(1/VLOOKUP($B45,'Justerad allokering'!$B$1:$AG$461,MATCH(H$1,'Justerad allokering'!$B$1:$AF$1,0),FALSE)),VLOOKUP($B45,'Allokerad kvv'!$B$2:$AV$468,MATCH(H$1,'Allokerad kvv'!$B$1:$AV$1,0),FALSE),VLOOKUP($B45,'Justerad allokering'!$B$1:$AG$461,MATCH(H$1,'Justerad allokering'!$B$1:$AF$1,0),FALSE))</f>
        <v>0</v>
      </c>
      <c r="I45">
        <f>IF(ISERROR(1/VLOOKUP($B45,'Justerad allokering'!$B$1:$AG$461,MATCH(I$1,'Justerad allokering'!$B$1:$AF$1,0),FALSE)),VLOOKUP($B45,'Allokerad kvv'!$B$2:$AV$468,MATCH(I$1,'Allokerad kvv'!$B$1:$AV$1,0),FALSE),VLOOKUP($B45,'Justerad allokering'!$B$1:$AG$461,MATCH(I$1,'Justerad allokering'!$B$1:$AF$1,0),FALSE))</f>
        <v>0</v>
      </c>
      <c r="J45">
        <f>IF(ISERROR(1/VLOOKUP($B45,'Justerad allokering'!$B$1:$AG$461,MATCH(J$1,'Justerad allokering'!$B$1:$AF$1,0),FALSE)),VLOOKUP($B45,'Allokerad kvv'!$B$2:$AV$468,MATCH(J$1,'Allokerad kvv'!$B$1:$AV$1,0),FALSE),VLOOKUP($B45,'Justerad allokering'!$B$1:$AG$461,MATCH(J$1,'Justerad allokering'!$B$1:$AF$1,0),FALSE))</f>
        <v>0</v>
      </c>
      <c r="K45">
        <f>IF(ISERROR(1/VLOOKUP($B45,'Justerad allokering'!$B$1:$AG$461,MATCH(K$1,'Justerad allokering'!$B$1:$AF$1,0),FALSE)),VLOOKUP($B45,'Allokerad kvv'!$B$2:$AV$468,MATCH(K$1,'Allokerad kvv'!$B$1:$AV$1,0),FALSE),VLOOKUP($B45,'Justerad allokering'!$B$1:$AG$461,MATCH(K$1,'Justerad allokering'!$B$1:$AF$1,0),FALSE))</f>
        <v>0</v>
      </c>
      <c r="L45">
        <f>IF(ISERROR(1/VLOOKUP($B45,'Justerad allokering'!$B$1:$AG$461,MATCH(L$1,'Justerad allokering'!$B$1:$AF$1,0),FALSE)),VLOOKUP($B45,'Allokerad kvv'!$B$2:$AV$468,MATCH(L$1,'Allokerad kvv'!$B$1:$AV$1,0),FALSE),VLOOKUP($B45,'Justerad allokering'!$B$1:$AG$461,MATCH(L$1,'Justerad allokering'!$B$1:$AF$1,0),FALSE))</f>
        <v>0</v>
      </c>
      <c r="M45">
        <f>IF(ISERROR(1/VLOOKUP($B45,'Justerad allokering'!$B$1:$AG$461,MATCH(M$1,'Justerad allokering'!$B$1:$AF$1,0),FALSE)),VLOOKUP($B45,'Allokerad kvv'!$B$2:$AV$468,MATCH(M$1,'Allokerad kvv'!$B$1:$AV$1,0),FALSE),VLOOKUP($B45,'Justerad allokering'!$B$1:$AG$461,MATCH(M$1,'Justerad allokering'!$B$1:$AF$1,0),FALSE))</f>
        <v>0</v>
      </c>
      <c r="N45">
        <f>IF(ISERROR(1/VLOOKUP($B45,'Justerad allokering'!$B$1:$AG$461,MATCH(N$1,'Justerad allokering'!$B$1:$AF$1,0),FALSE)),VLOOKUP($B45,'Allokerad kvv'!$B$2:$AV$468,MATCH(N$1,'Allokerad kvv'!$B$1:$AV$1,0),FALSE),VLOOKUP($B45,'Justerad allokering'!$B$1:$AG$461,MATCH(N$1,'Justerad allokering'!$B$1:$AF$1,0),FALSE))</f>
        <v>0</v>
      </c>
      <c r="O45">
        <f>IF(ISERROR(1/VLOOKUP($B45,'Justerad allokering'!$B$1:$AG$461,MATCH(O$1,'Justerad allokering'!$B$1:$AF$1,0),FALSE)),VLOOKUP($B45,'Allokerad kvv'!$B$2:$AV$468,MATCH(O$1,'Allokerad kvv'!$B$1:$AV$1,0),FALSE),VLOOKUP($B45,'Justerad allokering'!$B$1:$AG$461,MATCH(O$1,'Justerad allokering'!$B$1:$AF$1,0),FALSE))</f>
        <v>0</v>
      </c>
      <c r="P45">
        <f>IF(ISERROR(1/VLOOKUP($B45,'Justerad allokering'!$B$1:$AG$461,MATCH(P$1,'Justerad allokering'!$B$1:$AF$1,0),FALSE)),VLOOKUP($B45,'Allokerad kvv'!$B$2:$AV$468,MATCH(P$1,'Allokerad kvv'!$B$1:$AV$1,0),FALSE),VLOOKUP($B45,'Justerad allokering'!$B$1:$AG$461,MATCH(P$1,'Justerad allokering'!$B$1:$AF$1,0),FALSE))</f>
        <v>0</v>
      </c>
      <c r="Q45">
        <f>IF(ISERROR(1/VLOOKUP($B45,'Justerad allokering'!$B$1:$AG$461,MATCH(Q$1,'Justerad allokering'!$B$1:$AF$1,0),FALSE)),VLOOKUP($B45,'Allokerad kvv'!$B$2:$AV$468,MATCH(Q$1,'Allokerad kvv'!$B$1:$AV$1,0),FALSE),VLOOKUP($B45,'Justerad allokering'!$B$1:$AG$461,MATCH(Q$1,'Justerad allokering'!$B$1:$AF$1,0),FALSE))</f>
        <v>0</v>
      </c>
      <c r="R45">
        <f>IF(ISERROR(1/VLOOKUP($B45,'Justerad allokering'!$B$1:$AG$461,MATCH(R$1,'Justerad allokering'!$B$1:$AF$1,0),FALSE)),VLOOKUP($B45,'Allokerad kvv'!$B$2:$AV$468,MATCH(R$1,'Allokerad kvv'!$B$1:$AV$1,0),FALSE),VLOOKUP($B45,'Justerad allokering'!$B$1:$AG$461,MATCH(R$1,'Justerad allokering'!$B$1:$AF$1,0),FALSE))</f>
        <v>0</v>
      </c>
      <c r="S45">
        <f>IF(ISERROR(1/VLOOKUP($B45,'Justerad allokering'!$B$1:$AG$461,MATCH(S$1,'Justerad allokering'!$B$1:$AF$1,0),FALSE)),VLOOKUP($B45,'Allokerad kvv'!$B$2:$AV$468,MATCH(S$1,'Allokerad kvv'!$B$1:$AV$1,0),FALSE),VLOOKUP($B45,'Justerad allokering'!$B$1:$AG$461,MATCH(S$1,'Justerad allokering'!$B$1:$AF$1,0),FALSE))</f>
        <v>0</v>
      </c>
      <c r="T45">
        <f>IF(ISERROR(1/VLOOKUP($B45,'Justerad allokering'!$B$1:$AG$461,MATCH(T$1,'Justerad allokering'!$B$1:$AF$1,0),FALSE)),VLOOKUP($B45,'Allokerad kvv'!$B$2:$AV$468,MATCH(T$1,'Allokerad kvv'!$B$1:$AV$1,0),FALSE),VLOOKUP($B45,'Justerad allokering'!$B$1:$AG$461,MATCH(T$1,'Justerad allokering'!$B$1:$AF$1,0),FALSE))</f>
        <v>0</v>
      </c>
      <c r="U45">
        <f>IF(ISERROR(1/VLOOKUP($B45,'Justerad allokering'!$B$1:$AG$461,MATCH(U$1,'Justerad allokering'!$B$1:$AF$1,0),FALSE)),VLOOKUP($B45,'Allokerad kvv'!$B$2:$AV$468,MATCH(U$1,'Allokerad kvv'!$B$1:$AV$1,0),FALSE),VLOOKUP($B45,'Justerad allokering'!$B$1:$AG$461,MATCH(U$1,'Justerad allokering'!$B$1:$AF$1,0),FALSE))</f>
        <v>0</v>
      </c>
      <c r="V45">
        <f>IF(ISERROR(1/VLOOKUP($B45,'Justerad allokering'!$B$1:$AG$461,MATCH(V$1,'Justerad allokering'!$B$1:$AF$1,0),FALSE)),VLOOKUP($B45,'Allokerad kvv'!$B$2:$AV$468,MATCH(V$1,'Allokerad kvv'!$B$1:$AV$1,0),FALSE),VLOOKUP($B45,'Justerad allokering'!$B$1:$AG$461,MATCH(V$1,'Justerad allokering'!$B$1:$AF$1,0),FALSE))</f>
        <v>0</v>
      </c>
      <c r="W45">
        <f>IF(ISERROR(1/VLOOKUP($B45,'Justerad allokering'!$B$1:$AG$461,MATCH(W$1,'Justerad allokering'!$B$1:$AF$1,0),FALSE)),VLOOKUP($B45,'Allokerad kvv'!$B$2:$AV$468,MATCH(W$1,'Allokerad kvv'!$B$1:$AV$1,0),FALSE),VLOOKUP($B45,'Justerad allokering'!$B$1:$AG$461,MATCH(W$1,'Justerad allokering'!$B$1:$AF$1,0),FALSE))</f>
        <v>0</v>
      </c>
      <c r="X45">
        <f>IF(ISERROR(1/VLOOKUP($B45,'Justerad allokering'!$B$1:$AG$461,MATCH(X$1,'Justerad allokering'!$B$1:$AF$1,0),FALSE)),VLOOKUP($B45,'Allokerad kvv'!$B$2:$AV$468,MATCH(X$1,'Allokerad kvv'!$B$1:$AV$1,0),FALSE),VLOOKUP($B45,'Justerad allokering'!$B$1:$AG$461,MATCH(X$1,'Justerad allokering'!$B$1:$AF$1,0),FALSE))</f>
        <v>0</v>
      </c>
      <c r="Y45">
        <f>IF(ISERROR(1/VLOOKUP($B45,'Justerad allokering'!$B$1:$AG$461,MATCH(Y$1,'Justerad allokering'!$B$1:$AF$1,0),FALSE)),VLOOKUP($B45,'Allokerad kvv'!$B$2:$AV$468,MATCH(Y$1,'Allokerad kvv'!$B$1:$AV$1,0),FALSE),VLOOKUP($B45,'Justerad allokering'!$B$1:$AG$461,MATCH(Y$1,'Justerad allokering'!$B$1:$AF$1,0),FALSE))</f>
        <v>0</v>
      </c>
      <c r="Z45">
        <f>IF(ISERROR(1/VLOOKUP($B45,'Justerad allokering'!$B$1:$AG$461,MATCH(Z$1,'Justerad allokering'!$B$1:$AF$1,0),FALSE)),VLOOKUP($B45,'Allokerad kvv'!$B$2:$AV$468,MATCH(Z$1,'Allokerad kvv'!$B$1:$AV$1,0),FALSE),VLOOKUP($B45,'Justerad allokering'!$B$1:$AG$461,MATCH(Z$1,'Justerad allokering'!$B$1:$AF$1,0),FALSE))</f>
        <v>0</v>
      </c>
      <c r="AE45" s="89">
        <f t="shared" si="0"/>
        <v>0</v>
      </c>
      <c r="AG45">
        <f t="shared" si="1"/>
        <v>0</v>
      </c>
      <c r="AH45">
        <f t="shared" si="2"/>
        <v>0</v>
      </c>
      <c r="AI45" t="str">
        <f>IF(AH45=0,"",AH45/VLOOKUP(B45,Kraftvärmeprod!$B$1:$BC$480,MATCH("Summa tillförd energi exklusive rökgaskondensering",Kraftvärmeprod!$B$1:$BC$1,0),FALSE))</f>
        <v/>
      </c>
      <c r="AK45">
        <f t="shared" si="3"/>
        <v>0</v>
      </c>
    </row>
    <row r="46" spans="1:37" x14ac:dyDescent="0.25">
      <c r="A46" s="2" t="s">
        <v>71</v>
      </c>
      <c r="B46" s="2" t="s">
        <v>75</v>
      </c>
      <c r="C46">
        <f>IF(ISERROR(1/VLOOKUP($B46,'Justerad allokering'!$B$1:$AG$461,MATCH(C$1,'Justerad allokering'!$B$1:$AF$1,0),FALSE)),VLOOKUP($B46,'Allokerad kvv'!$B$2:$AV$468,MATCH(C$1,'Allokerad kvv'!$B$1:$AV$1,0),FALSE),VLOOKUP($B46,'Justerad allokering'!$B$1:$AG$461,MATCH(C$1,'Justerad allokering'!$B$1:$AF$1,0),FALSE))</f>
        <v>0</v>
      </c>
      <c r="D46">
        <f>IF(ISERROR(1/VLOOKUP($B46,'Justerad allokering'!$B$1:$AG$461,MATCH(D$1,'Justerad allokering'!$B$1:$AF$1,0),FALSE)),VLOOKUP($B46,'Allokerad kvv'!$B$2:$AV$468,MATCH(D$1,'Allokerad kvv'!$B$1:$AV$1,0),FALSE),VLOOKUP($B46,'Justerad allokering'!$B$1:$AG$461,MATCH(D$1,'Justerad allokering'!$B$1:$AF$1,0),FALSE))</f>
        <v>0</v>
      </c>
      <c r="E46">
        <f>IF(ISERROR(1/VLOOKUP($B46,'Justerad allokering'!$B$1:$AG$461,MATCH(E$1,'Justerad allokering'!$B$1:$AF$1,0),FALSE)),VLOOKUP($B46,'Allokerad kvv'!$B$2:$AV$468,MATCH(E$1,'Allokerad kvv'!$B$1:$AV$1,0),FALSE),VLOOKUP($B46,'Justerad allokering'!$B$1:$AG$461,MATCH(E$1,'Justerad allokering'!$B$1:$AF$1,0),FALSE))</f>
        <v>0</v>
      </c>
      <c r="F46">
        <f>IF(ISERROR(1/VLOOKUP($B46,'Justerad allokering'!$B$1:$AG$461,MATCH(F$1,'Justerad allokering'!$B$1:$AF$1,0),FALSE)),VLOOKUP($B46,'Allokerad kvv'!$B$2:$AV$468,MATCH(F$1,'Allokerad kvv'!$B$1:$AV$1,0),FALSE),VLOOKUP($B46,'Justerad allokering'!$B$1:$AG$461,MATCH(F$1,'Justerad allokering'!$B$1:$AF$1,0),FALSE))</f>
        <v>0</v>
      </c>
      <c r="G46">
        <f>IF(ISERROR(1/VLOOKUP($B46,'Justerad allokering'!$B$1:$AG$461,MATCH(G$1,'Justerad allokering'!$B$1:$AF$1,0),FALSE)),VLOOKUP($B46,'Allokerad kvv'!$B$2:$AV$468,MATCH(G$1,'Allokerad kvv'!$B$1:$AV$1,0),FALSE),VLOOKUP($B46,'Justerad allokering'!$B$1:$AG$461,MATCH(G$1,'Justerad allokering'!$B$1:$AF$1,0),FALSE))</f>
        <v>0</v>
      </c>
      <c r="H46">
        <f>IF(ISERROR(1/VLOOKUP($B46,'Justerad allokering'!$B$1:$AG$461,MATCH(H$1,'Justerad allokering'!$B$1:$AF$1,0),FALSE)),VLOOKUP($B46,'Allokerad kvv'!$B$2:$AV$468,MATCH(H$1,'Allokerad kvv'!$B$1:$AV$1,0),FALSE),VLOOKUP($B46,'Justerad allokering'!$B$1:$AG$461,MATCH(H$1,'Justerad allokering'!$B$1:$AF$1,0),FALSE))</f>
        <v>0</v>
      </c>
      <c r="I46">
        <f>IF(ISERROR(1/VLOOKUP($B46,'Justerad allokering'!$B$1:$AG$461,MATCH(I$1,'Justerad allokering'!$B$1:$AF$1,0),FALSE)),VLOOKUP($B46,'Allokerad kvv'!$B$2:$AV$468,MATCH(I$1,'Allokerad kvv'!$B$1:$AV$1,0),FALSE),VLOOKUP($B46,'Justerad allokering'!$B$1:$AG$461,MATCH(I$1,'Justerad allokering'!$B$1:$AF$1,0),FALSE))</f>
        <v>0</v>
      </c>
      <c r="J46">
        <f>IF(ISERROR(1/VLOOKUP($B46,'Justerad allokering'!$B$1:$AG$461,MATCH(J$1,'Justerad allokering'!$B$1:$AF$1,0),FALSE)),VLOOKUP($B46,'Allokerad kvv'!$B$2:$AV$468,MATCH(J$1,'Allokerad kvv'!$B$1:$AV$1,0),FALSE),VLOOKUP($B46,'Justerad allokering'!$B$1:$AG$461,MATCH(J$1,'Justerad allokering'!$B$1:$AF$1,0),FALSE))</f>
        <v>0</v>
      </c>
      <c r="K46">
        <f>IF(ISERROR(1/VLOOKUP($B46,'Justerad allokering'!$B$1:$AG$461,MATCH(K$1,'Justerad allokering'!$B$1:$AF$1,0),FALSE)),VLOOKUP($B46,'Allokerad kvv'!$B$2:$AV$468,MATCH(K$1,'Allokerad kvv'!$B$1:$AV$1,0),FALSE),VLOOKUP($B46,'Justerad allokering'!$B$1:$AG$461,MATCH(K$1,'Justerad allokering'!$B$1:$AF$1,0),FALSE))</f>
        <v>0</v>
      </c>
      <c r="L46">
        <f>IF(ISERROR(1/VLOOKUP($B46,'Justerad allokering'!$B$1:$AG$461,MATCH(L$1,'Justerad allokering'!$B$1:$AF$1,0),FALSE)),VLOOKUP($B46,'Allokerad kvv'!$B$2:$AV$468,MATCH(L$1,'Allokerad kvv'!$B$1:$AV$1,0),FALSE),VLOOKUP($B46,'Justerad allokering'!$B$1:$AG$461,MATCH(L$1,'Justerad allokering'!$B$1:$AF$1,0),FALSE))</f>
        <v>0</v>
      </c>
      <c r="M46">
        <f>IF(ISERROR(1/VLOOKUP($B46,'Justerad allokering'!$B$1:$AG$461,MATCH(M$1,'Justerad allokering'!$B$1:$AF$1,0),FALSE)),VLOOKUP($B46,'Allokerad kvv'!$B$2:$AV$468,MATCH(M$1,'Allokerad kvv'!$B$1:$AV$1,0),FALSE),VLOOKUP($B46,'Justerad allokering'!$B$1:$AG$461,MATCH(M$1,'Justerad allokering'!$B$1:$AF$1,0),FALSE))</f>
        <v>0</v>
      </c>
      <c r="N46">
        <f>IF(ISERROR(1/VLOOKUP($B46,'Justerad allokering'!$B$1:$AG$461,MATCH(N$1,'Justerad allokering'!$B$1:$AF$1,0),FALSE)),VLOOKUP($B46,'Allokerad kvv'!$B$2:$AV$468,MATCH(N$1,'Allokerad kvv'!$B$1:$AV$1,0),FALSE),VLOOKUP($B46,'Justerad allokering'!$B$1:$AG$461,MATCH(N$1,'Justerad allokering'!$B$1:$AF$1,0),FALSE))</f>
        <v>0</v>
      </c>
      <c r="O46">
        <f>IF(ISERROR(1/VLOOKUP($B46,'Justerad allokering'!$B$1:$AG$461,MATCH(O$1,'Justerad allokering'!$B$1:$AF$1,0),FALSE)),VLOOKUP($B46,'Allokerad kvv'!$B$2:$AV$468,MATCH(O$1,'Allokerad kvv'!$B$1:$AV$1,0),FALSE),VLOOKUP($B46,'Justerad allokering'!$B$1:$AG$461,MATCH(O$1,'Justerad allokering'!$B$1:$AF$1,0),FALSE))</f>
        <v>0</v>
      </c>
      <c r="P46">
        <f>IF(ISERROR(1/VLOOKUP($B46,'Justerad allokering'!$B$1:$AG$461,MATCH(P$1,'Justerad allokering'!$B$1:$AF$1,0),FALSE)),VLOOKUP($B46,'Allokerad kvv'!$B$2:$AV$468,MATCH(P$1,'Allokerad kvv'!$B$1:$AV$1,0),FALSE),VLOOKUP($B46,'Justerad allokering'!$B$1:$AG$461,MATCH(P$1,'Justerad allokering'!$B$1:$AF$1,0),FALSE))</f>
        <v>0</v>
      </c>
      <c r="Q46">
        <f>IF(ISERROR(1/VLOOKUP($B46,'Justerad allokering'!$B$1:$AG$461,MATCH(Q$1,'Justerad allokering'!$B$1:$AF$1,0),FALSE)),VLOOKUP($B46,'Allokerad kvv'!$B$2:$AV$468,MATCH(Q$1,'Allokerad kvv'!$B$1:$AV$1,0),FALSE),VLOOKUP($B46,'Justerad allokering'!$B$1:$AG$461,MATCH(Q$1,'Justerad allokering'!$B$1:$AF$1,0),FALSE))</f>
        <v>0</v>
      </c>
      <c r="R46">
        <f>IF(ISERROR(1/VLOOKUP($B46,'Justerad allokering'!$B$1:$AG$461,MATCH(R$1,'Justerad allokering'!$B$1:$AF$1,0),FALSE)),VLOOKUP($B46,'Allokerad kvv'!$B$2:$AV$468,MATCH(R$1,'Allokerad kvv'!$B$1:$AV$1,0),FALSE),VLOOKUP($B46,'Justerad allokering'!$B$1:$AG$461,MATCH(R$1,'Justerad allokering'!$B$1:$AF$1,0),FALSE))</f>
        <v>0</v>
      </c>
      <c r="S46">
        <f>IF(ISERROR(1/VLOOKUP($B46,'Justerad allokering'!$B$1:$AG$461,MATCH(S$1,'Justerad allokering'!$B$1:$AF$1,0),FALSE)),VLOOKUP($B46,'Allokerad kvv'!$B$2:$AV$468,MATCH(S$1,'Allokerad kvv'!$B$1:$AV$1,0),FALSE),VLOOKUP($B46,'Justerad allokering'!$B$1:$AG$461,MATCH(S$1,'Justerad allokering'!$B$1:$AF$1,0),FALSE))</f>
        <v>0</v>
      </c>
      <c r="T46">
        <f>IF(ISERROR(1/VLOOKUP($B46,'Justerad allokering'!$B$1:$AG$461,MATCH(T$1,'Justerad allokering'!$B$1:$AF$1,0),FALSE)),VLOOKUP($B46,'Allokerad kvv'!$B$2:$AV$468,MATCH(T$1,'Allokerad kvv'!$B$1:$AV$1,0),FALSE),VLOOKUP($B46,'Justerad allokering'!$B$1:$AG$461,MATCH(T$1,'Justerad allokering'!$B$1:$AF$1,0),FALSE))</f>
        <v>0</v>
      </c>
      <c r="U46">
        <f>IF(ISERROR(1/VLOOKUP($B46,'Justerad allokering'!$B$1:$AG$461,MATCH(U$1,'Justerad allokering'!$B$1:$AF$1,0),FALSE)),VLOOKUP($B46,'Allokerad kvv'!$B$2:$AV$468,MATCH(U$1,'Allokerad kvv'!$B$1:$AV$1,0),FALSE),VLOOKUP($B46,'Justerad allokering'!$B$1:$AG$461,MATCH(U$1,'Justerad allokering'!$B$1:$AF$1,0),FALSE))</f>
        <v>0</v>
      </c>
      <c r="V46">
        <f>IF(ISERROR(1/VLOOKUP($B46,'Justerad allokering'!$B$1:$AG$461,MATCH(V$1,'Justerad allokering'!$B$1:$AF$1,0),FALSE)),VLOOKUP($B46,'Allokerad kvv'!$B$2:$AV$468,MATCH(V$1,'Allokerad kvv'!$B$1:$AV$1,0),FALSE),VLOOKUP($B46,'Justerad allokering'!$B$1:$AG$461,MATCH(V$1,'Justerad allokering'!$B$1:$AF$1,0),FALSE))</f>
        <v>0</v>
      </c>
      <c r="W46">
        <f>IF(ISERROR(1/VLOOKUP($B46,'Justerad allokering'!$B$1:$AG$461,MATCH(W$1,'Justerad allokering'!$B$1:$AF$1,0),FALSE)),VLOOKUP($B46,'Allokerad kvv'!$B$2:$AV$468,MATCH(W$1,'Allokerad kvv'!$B$1:$AV$1,0),FALSE),VLOOKUP($B46,'Justerad allokering'!$B$1:$AG$461,MATCH(W$1,'Justerad allokering'!$B$1:$AF$1,0),FALSE))</f>
        <v>0</v>
      </c>
      <c r="X46">
        <f>IF(ISERROR(1/VLOOKUP($B46,'Justerad allokering'!$B$1:$AG$461,MATCH(X$1,'Justerad allokering'!$B$1:$AF$1,0),FALSE)),VLOOKUP($B46,'Allokerad kvv'!$B$2:$AV$468,MATCH(X$1,'Allokerad kvv'!$B$1:$AV$1,0),FALSE),VLOOKUP($B46,'Justerad allokering'!$B$1:$AG$461,MATCH(X$1,'Justerad allokering'!$B$1:$AF$1,0),FALSE))</f>
        <v>0</v>
      </c>
      <c r="Y46">
        <f>IF(ISERROR(1/VLOOKUP($B46,'Justerad allokering'!$B$1:$AG$461,MATCH(Y$1,'Justerad allokering'!$B$1:$AF$1,0),FALSE)),VLOOKUP($B46,'Allokerad kvv'!$B$2:$AV$468,MATCH(Y$1,'Allokerad kvv'!$B$1:$AV$1,0),FALSE),VLOOKUP($B46,'Justerad allokering'!$B$1:$AG$461,MATCH(Y$1,'Justerad allokering'!$B$1:$AF$1,0),FALSE))</f>
        <v>0</v>
      </c>
      <c r="Z46">
        <f>IF(ISERROR(1/VLOOKUP($B46,'Justerad allokering'!$B$1:$AG$461,MATCH(Z$1,'Justerad allokering'!$B$1:$AF$1,0),FALSE)),VLOOKUP($B46,'Allokerad kvv'!$B$2:$AV$468,MATCH(Z$1,'Allokerad kvv'!$B$1:$AV$1,0),FALSE),VLOOKUP($B46,'Justerad allokering'!$B$1:$AG$461,MATCH(Z$1,'Justerad allokering'!$B$1:$AF$1,0),FALSE))</f>
        <v>0</v>
      </c>
      <c r="AE46" s="89">
        <f t="shared" si="0"/>
        <v>0</v>
      </c>
      <c r="AG46">
        <f t="shared" si="1"/>
        <v>0</v>
      </c>
      <c r="AH46">
        <f t="shared" si="2"/>
        <v>0</v>
      </c>
      <c r="AI46" t="str">
        <f>IF(AH46=0,"",AH46/VLOOKUP(B46,Kraftvärmeprod!$B$1:$BC$480,MATCH("Summa tillförd energi exklusive rökgaskondensering",Kraftvärmeprod!$B$1:$BC$1,0),FALSE))</f>
        <v/>
      </c>
      <c r="AK46">
        <f t="shared" si="3"/>
        <v>0</v>
      </c>
    </row>
    <row r="47" spans="1:37" x14ac:dyDescent="0.25">
      <c r="A47" s="2" t="s">
        <v>76</v>
      </c>
      <c r="B47" s="2" t="s">
        <v>77</v>
      </c>
      <c r="C47">
        <f>IF(ISERROR(1/VLOOKUP($B47,'Justerad allokering'!$B$1:$AG$461,MATCH(C$1,'Justerad allokering'!$B$1:$AF$1,0),FALSE)),VLOOKUP($B47,'Allokerad kvv'!$B$2:$AV$468,MATCH(C$1,'Allokerad kvv'!$B$1:$AV$1,0),FALSE),VLOOKUP($B47,'Justerad allokering'!$B$1:$AG$461,MATCH(C$1,'Justerad allokering'!$B$1:$AF$1,0),FALSE))</f>
        <v>0</v>
      </c>
      <c r="D47">
        <f>IF(ISERROR(1/VLOOKUP($B47,'Justerad allokering'!$B$1:$AG$461,MATCH(D$1,'Justerad allokering'!$B$1:$AF$1,0),FALSE)),VLOOKUP($B47,'Allokerad kvv'!$B$2:$AV$468,MATCH(D$1,'Allokerad kvv'!$B$1:$AV$1,0),FALSE),VLOOKUP($B47,'Justerad allokering'!$B$1:$AG$461,MATCH(D$1,'Justerad allokering'!$B$1:$AF$1,0),FALSE))</f>
        <v>0</v>
      </c>
      <c r="E47">
        <f>IF(ISERROR(1/VLOOKUP($B47,'Justerad allokering'!$B$1:$AG$461,MATCH(E$1,'Justerad allokering'!$B$1:$AF$1,0),FALSE)),VLOOKUP($B47,'Allokerad kvv'!$B$2:$AV$468,MATCH(E$1,'Allokerad kvv'!$B$1:$AV$1,0),FALSE),VLOOKUP($B47,'Justerad allokering'!$B$1:$AG$461,MATCH(E$1,'Justerad allokering'!$B$1:$AF$1,0),FALSE))</f>
        <v>0</v>
      </c>
      <c r="F47">
        <f>IF(ISERROR(1/VLOOKUP($B47,'Justerad allokering'!$B$1:$AG$461,MATCH(F$1,'Justerad allokering'!$B$1:$AF$1,0),FALSE)),VLOOKUP($B47,'Allokerad kvv'!$B$2:$AV$468,MATCH(F$1,'Allokerad kvv'!$B$1:$AV$1,0),FALSE),VLOOKUP($B47,'Justerad allokering'!$B$1:$AG$461,MATCH(F$1,'Justerad allokering'!$B$1:$AF$1,0),FALSE))</f>
        <v>0</v>
      </c>
      <c r="G47">
        <f>IF(ISERROR(1/VLOOKUP($B47,'Justerad allokering'!$B$1:$AG$461,MATCH(G$1,'Justerad allokering'!$B$1:$AF$1,0),FALSE)),VLOOKUP($B47,'Allokerad kvv'!$B$2:$AV$468,MATCH(G$1,'Allokerad kvv'!$B$1:$AV$1,0),FALSE),VLOOKUP($B47,'Justerad allokering'!$B$1:$AG$461,MATCH(G$1,'Justerad allokering'!$B$1:$AF$1,0),FALSE))</f>
        <v>0</v>
      </c>
      <c r="H47">
        <f>IF(ISERROR(1/VLOOKUP($B47,'Justerad allokering'!$B$1:$AG$461,MATCH(H$1,'Justerad allokering'!$B$1:$AF$1,0),FALSE)),VLOOKUP($B47,'Allokerad kvv'!$B$2:$AV$468,MATCH(H$1,'Allokerad kvv'!$B$1:$AV$1,0),FALSE),VLOOKUP($B47,'Justerad allokering'!$B$1:$AG$461,MATCH(H$1,'Justerad allokering'!$B$1:$AF$1,0),FALSE))</f>
        <v>0</v>
      </c>
      <c r="I47">
        <f>IF(ISERROR(1/VLOOKUP($B47,'Justerad allokering'!$B$1:$AG$461,MATCH(I$1,'Justerad allokering'!$B$1:$AF$1,0),FALSE)),VLOOKUP($B47,'Allokerad kvv'!$B$2:$AV$468,MATCH(I$1,'Allokerad kvv'!$B$1:$AV$1,0),FALSE),VLOOKUP($B47,'Justerad allokering'!$B$1:$AG$461,MATCH(I$1,'Justerad allokering'!$B$1:$AF$1,0),FALSE))</f>
        <v>0</v>
      </c>
      <c r="J47">
        <f>IF(ISERROR(1/VLOOKUP($B47,'Justerad allokering'!$B$1:$AG$461,MATCH(J$1,'Justerad allokering'!$B$1:$AF$1,0),FALSE)),VLOOKUP($B47,'Allokerad kvv'!$B$2:$AV$468,MATCH(J$1,'Allokerad kvv'!$B$1:$AV$1,0),FALSE),VLOOKUP($B47,'Justerad allokering'!$B$1:$AG$461,MATCH(J$1,'Justerad allokering'!$B$1:$AF$1,0),FALSE))</f>
        <v>0</v>
      </c>
      <c r="K47">
        <f>IF(ISERROR(1/VLOOKUP($B47,'Justerad allokering'!$B$1:$AG$461,MATCH(K$1,'Justerad allokering'!$B$1:$AF$1,0),FALSE)),VLOOKUP($B47,'Allokerad kvv'!$B$2:$AV$468,MATCH(K$1,'Allokerad kvv'!$B$1:$AV$1,0),FALSE),VLOOKUP($B47,'Justerad allokering'!$B$1:$AG$461,MATCH(K$1,'Justerad allokering'!$B$1:$AF$1,0),FALSE))</f>
        <v>0</v>
      </c>
      <c r="L47">
        <f>IF(ISERROR(1/VLOOKUP($B47,'Justerad allokering'!$B$1:$AG$461,MATCH(L$1,'Justerad allokering'!$B$1:$AF$1,0),FALSE)),VLOOKUP($B47,'Allokerad kvv'!$B$2:$AV$468,MATCH(L$1,'Allokerad kvv'!$B$1:$AV$1,0),FALSE),VLOOKUP($B47,'Justerad allokering'!$B$1:$AG$461,MATCH(L$1,'Justerad allokering'!$B$1:$AF$1,0),FALSE))</f>
        <v>0</v>
      </c>
      <c r="M47">
        <f>IF(ISERROR(1/VLOOKUP($B47,'Justerad allokering'!$B$1:$AG$461,MATCH(M$1,'Justerad allokering'!$B$1:$AF$1,0),FALSE)),VLOOKUP($B47,'Allokerad kvv'!$B$2:$AV$468,MATCH(M$1,'Allokerad kvv'!$B$1:$AV$1,0),FALSE),VLOOKUP($B47,'Justerad allokering'!$B$1:$AG$461,MATCH(M$1,'Justerad allokering'!$B$1:$AF$1,0),FALSE))</f>
        <v>0</v>
      </c>
      <c r="N47">
        <f>IF(ISERROR(1/VLOOKUP($B47,'Justerad allokering'!$B$1:$AG$461,MATCH(N$1,'Justerad allokering'!$B$1:$AF$1,0),FALSE)),VLOOKUP($B47,'Allokerad kvv'!$B$2:$AV$468,MATCH(N$1,'Allokerad kvv'!$B$1:$AV$1,0),FALSE),VLOOKUP($B47,'Justerad allokering'!$B$1:$AG$461,MATCH(N$1,'Justerad allokering'!$B$1:$AF$1,0),FALSE))</f>
        <v>0</v>
      </c>
      <c r="O47">
        <f>IF(ISERROR(1/VLOOKUP($B47,'Justerad allokering'!$B$1:$AG$461,MATCH(O$1,'Justerad allokering'!$B$1:$AF$1,0),FALSE)),VLOOKUP($B47,'Allokerad kvv'!$B$2:$AV$468,MATCH(O$1,'Allokerad kvv'!$B$1:$AV$1,0),FALSE),VLOOKUP($B47,'Justerad allokering'!$B$1:$AG$461,MATCH(O$1,'Justerad allokering'!$B$1:$AF$1,0),FALSE))</f>
        <v>0</v>
      </c>
      <c r="P47">
        <f>IF(ISERROR(1/VLOOKUP($B47,'Justerad allokering'!$B$1:$AG$461,MATCH(P$1,'Justerad allokering'!$B$1:$AF$1,0),FALSE)),VLOOKUP($B47,'Allokerad kvv'!$B$2:$AV$468,MATCH(P$1,'Allokerad kvv'!$B$1:$AV$1,0),FALSE),VLOOKUP($B47,'Justerad allokering'!$B$1:$AG$461,MATCH(P$1,'Justerad allokering'!$B$1:$AF$1,0),FALSE))</f>
        <v>0</v>
      </c>
      <c r="Q47">
        <f>IF(ISERROR(1/VLOOKUP($B47,'Justerad allokering'!$B$1:$AG$461,MATCH(Q$1,'Justerad allokering'!$B$1:$AF$1,0),FALSE)),VLOOKUP($B47,'Allokerad kvv'!$B$2:$AV$468,MATCH(Q$1,'Allokerad kvv'!$B$1:$AV$1,0),FALSE),VLOOKUP($B47,'Justerad allokering'!$B$1:$AG$461,MATCH(Q$1,'Justerad allokering'!$B$1:$AF$1,0),FALSE))</f>
        <v>0</v>
      </c>
      <c r="R47">
        <f>IF(ISERROR(1/VLOOKUP($B47,'Justerad allokering'!$B$1:$AG$461,MATCH(R$1,'Justerad allokering'!$B$1:$AF$1,0),FALSE)),VLOOKUP($B47,'Allokerad kvv'!$B$2:$AV$468,MATCH(R$1,'Allokerad kvv'!$B$1:$AV$1,0),FALSE),VLOOKUP($B47,'Justerad allokering'!$B$1:$AG$461,MATCH(R$1,'Justerad allokering'!$B$1:$AF$1,0),FALSE))</f>
        <v>0</v>
      </c>
      <c r="S47">
        <f>IF(ISERROR(1/VLOOKUP($B47,'Justerad allokering'!$B$1:$AG$461,MATCH(S$1,'Justerad allokering'!$B$1:$AF$1,0),FALSE)),VLOOKUP($B47,'Allokerad kvv'!$B$2:$AV$468,MATCH(S$1,'Allokerad kvv'!$B$1:$AV$1,0),FALSE),VLOOKUP($B47,'Justerad allokering'!$B$1:$AG$461,MATCH(S$1,'Justerad allokering'!$B$1:$AF$1,0),FALSE))</f>
        <v>0</v>
      </c>
      <c r="T47">
        <f>IF(ISERROR(1/VLOOKUP($B47,'Justerad allokering'!$B$1:$AG$461,MATCH(T$1,'Justerad allokering'!$B$1:$AF$1,0),FALSE)),VLOOKUP($B47,'Allokerad kvv'!$B$2:$AV$468,MATCH(T$1,'Allokerad kvv'!$B$1:$AV$1,0),FALSE),VLOOKUP($B47,'Justerad allokering'!$B$1:$AG$461,MATCH(T$1,'Justerad allokering'!$B$1:$AF$1,0),FALSE))</f>
        <v>0</v>
      </c>
      <c r="U47">
        <f>IF(ISERROR(1/VLOOKUP($B47,'Justerad allokering'!$B$1:$AG$461,MATCH(U$1,'Justerad allokering'!$B$1:$AF$1,0),FALSE)),VLOOKUP($B47,'Allokerad kvv'!$B$2:$AV$468,MATCH(U$1,'Allokerad kvv'!$B$1:$AV$1,0),FALSE),VLOOKUP($B47,'Justerad allokering'!$B$1:$AG$461,MATCH(U$1,'Justerad allokering'!$B$1:$AF$1,0),FALSE))</f>
        <v>0</v>
      </c>
      <c r="V47">
        <f>IF(ISERROR(1/VLOOKUP($B47,'Justerad allokering'!$B$1:$AG$461,MATCH(V$1,'Justerad allokering'!$B$1:$AF$1,0),FALSE)),VLOOKUP($B47,'Allokerad kvv'!$B$2:$AV$468,MATCH(V$1,'Allokerad kvv'!$B$1:$AV$1,0),FALSE),VLOOKUP($B47,'Justerad allokering'!$B$1:$AG$461,MATCH(V$1,'Justerad allokering'!$B$1:$AF$1,0),FALSE))</f>
        <v>0</v>
      </c>
      <c r="W47">
        <f>IF(ISERROR(1/VLOOKUP($B47,'Justerad allokering'!$B$1:$AG$461,MATCH(W$1,'Justerad allokering'!$B$1:$AF$1,0),FALSE)),VLOOKUP($B47,'Allokerad kvv'!$B$2:$AV$468,MATCH(W$1,'Allokerad kvv'!$B$1:$AV$1,0),FALSE),VLOOKUP($B47,'Justerad allokering'!$B$1:$AG$461,MATCH(W$1,'Justerad allokering'!$B$1:$AF$1,0),FALSE))</f>
        <v>0</v>
      </c>
      <c r="X47">
        <f>IF(ISERROR(1/VLOOKUP($B47,'Justerad allokering'!$B$1:$AG$461,MATCH(X$1,'Justerad allokering'!$B$1:$AF$1,0),FALSE)),VLOOKUP($B47,'Allokerad kvv'!$B$2:$AV$468,MATCH(X$1,'Allokerad kvv'!$B$1:$AV$1,0),FALSE),VLOOKUP($B47,'Justerad allokering'!$B$1:$AG$461,MATCH(X$1,'Justerad allokering'!$B$1:$AF$1,0),FALSE))</f>
        <v>0</v>
      </c>
      <c r="Y47">
        <f>IF(ISERROR(1/VLOOKUP($B47,'Justerad allokering'!$B$1:$AG$461,MATCH(Y$1,'Justerad allokering'!$B$1:$AF$1,0),FALSE)),VLOOKUP($B47,'Allokerad kvv'!$B$2:$AV$468,MATCH(Y$1,'Allokerad kvv'!$B$1:$AV$1,0),FALSE),VLOOKUP($B47,'Justerad allokering'!$B$1:$AG$461,MATCH(Y$1,'Justerad allokering'!$B$1:$AF$1,0),FALSE))</f>
        <v>0</v>
      </c>
      <c r="Z47">
        <f>IF(ISERROR(1/VLOOKUP($B47,'Justerad allokering'!$B$1:$AG$461,MATCH(Z$1,'Justerad allokering'!$B$1:$AF$1,0),FALSE)),VLOOKUP($B47,'Allokerad kvv'!$B$2:$AV$468,MATCH(Z$1,'Allokerad kvv'!$B$1:$AV$1,0),FALSE),VLOOKUP($B47,'Justerad allokering'!$B$1:$AG$461,MATCH(Z$1,'Justerad allokering'!$B$1:$AF$1,0),FALSE))</f>
        <v>0</v>
      </c>
      <c r="AE47" s="89">
        <f t="shared" si="0"/>
        <v>0</v>
      </c>
      <c r="AG47">
        <f t="shared" si="1"/>
        <v>0</v>
      </c>
      <c r="AH47">
        <f t="shared" si="2"/>
        <v>0</v>
      </c>
      <c r="AI47" t="str">
        <f>IF(AH47=0,"",AH47/VLOOKUP(B47,Kraftvärmeprod!$B$1:$BC$480,MATCH("Summa tillförd energi exklusive rökgaskondensering",Kraftvärmeprod!$B$1:$BC$1,0),FALSE))</f>
        <v/>
      </c>
      <c r="AK47">
        <f t="shared" si="3"/>
        <v>0</v>
      </c>
    </row>
    <row r="48" spans="1:37" x14ac:dyDescent="0.25">
      <c r="A48" s="2" t="s">
        <v>76</v>
      </c>
      <c r="B48" s="2" t="s">
        <v>78</v>
      </c>
      <c r="C48">
        <f>IF(ISERROR(1/VLOOKUP($B48,'Justerad allokering'!$B$1:$AG$461,MATCH(C$1,'Justerad allokering'!$B$1:$AF$1,0),FALSE)),VLOOKUP($B48,'Allokerad kvv'!$B$2:$AV$468,MATCH(C$1,'Allokerad kvv'!$B$1:$AV$1,0),FALSE),VLOOKUP($B48,'Justerad allokering'!$B$1:$AG$461,MATCH(C$1,'Justerad allokering'!$B$1:$AF$1,0),FALSE))</f>
        <v>0</v>
      </c>
      <c r="D48">
        <f>IF(ISERROR(1/VLOOKUP($B48,'Justerad allokering'!$B$1:$AG$461,MATCH(D$1,'Justerad allokering'!$B$1:$AF$1,0),FALSE)),VLOOKUP($B48,'Allokerad kvv'!$B$2:$AV$468,MATCH(D$1,'Allokerad kvv'!$B$1:$AV$1,0),FALSE),VLOOKUP($B48,'Justerad allokering'!$B$1:$AG$461,MATCH(D$1,'Justerad allokering'!$B$1:$AF$1,0),FALSE))</f>
        <v>0</v>
      </c>
      <c r="E48">
        <f>IF(ISERROR(1/VLOOKUP($B48,'Justerad allokering'!$B$1:$AG$461,MATCH(E$1,'Justerad allokering'!$B$1:$AF$1,0),FALSE)),VLOOKUP($B48,'Allokerad kvv'!$B$2:$AV$468,MATCH(E$1,'Allokerad kvv'!$B$1:$AV$1,0),FALSE),VLOOKUP($B48,'Justerad allokering'!$B$1:$AG$461,MATCH(E$1,'Justerad allokering'!$B$1:$AF$1,0),FALSE))</f>
        <v>0</v>
      </c>
      <c r="F48">
        <f>IF(ISERROR(1/VLOOKUP($B48,'Justerad allokering'!$B$1:$AG$461,MATCH(F$1,'Justerad allokering'!$B$1:$AF$1,0),FALSE)),VLOOKUP($B48,'Allokerad kvv'!$B$2:$AV$468,MATCH(F$1,'Allokerad kvv'!$B$1:$AV$1,0),FALSE),VLOOKUP($B48,'Justerad allokering'!$B$1:$AG$461,MATCH(F$1,'Justerad allokering'!$B$1:$AF$1,0),FALSE))</f>
        <v>0</v>
      </c>
      <c r="G48">
        <f>IF(ISERROR(1/VLOOKUP($B48,'Justerad allokering'!$B$1:$AG$461,MATCH(G$1,'Justerad allokering'!$B$1:$AF$1,0),FALSE)),VLOOKUP($B48,'Allokerad kvv'!$B$2:$AV$468,MATCH(G$1,'Allokerad kvv'!$B$1:$AV$1,0),FALSE),VLOOKUP($B48,'Justerad allokering'!$B$1:$AG$461,MATCH(G$1,'Justerad allokering'!$B$1:$AF$1,0),FALSE))</f>
        <v>0</v>
      </c>
      <c r="H48">
        <f>IF(ISERROR(1/VLOOKUP($B48,'Justerad allokering'!$B$1:$AG$461,MATCH(H$1,'Justerad allokering'!$B$1:$AF$1,0),FALSE)),VLOOKUP($B48,'Allokerad kvv'!$B$2:$AV$468,MATCH(H$1,'Allokerad kvv'!$B$1:$AV$1,0),FALSE),VLOOKUP($B48,'Justerad allokering'!$B$1:$AG$461,MATCH(H$1,'Justerad allokering'!$B$1:$AF$1,0),FALSE))</f>
        <v>0</v>
      </c>
      <c r="I48">
        <f>IF(ISERROR(1/VLOOKUP($B48,'Justerad allokering'!$B$1:$AG$461,MATCH(I$1,'Justerad allokering'!$B$1:$AF$1,0),FALSE)),VLOOKUP($B48,'Allokerad kvv'!$B$2:$AV$468,MATCH(I$1,'Allokerad kvv'!$B$1:$AV$1,0),FALSE),VLOOKUP($B48,'Justerad allokering'!$B$1:$AG$461,MATCH(I$1,'Justerad allokering'!$B$1:$AF$1,0),FALSE))</f>
        <v>0</v>
      </c>
      <c r="J48">
        <f>IF(ISERROR(1/VLOOKUP($B48,'Justerad allokering'!$B$1:$AG$461,MATCH(J$1,'Justerad allokering'!$B$1:$AF$1,0),FALSE)),VLOOKUP($B48,'Allokerad kvv'!$B$2:$AV$468,MATCH(J$1,'Allokerad kvv'!$B$1:$AV$1,0),FALSE),VLOOKUP($B48,'Justerad allokering'!$B$1:$AG$461,MATCH(J$1,'Justerad allokering'!$B$1:$AF$1,0),FALSE))</f>
        <v>0</v>
      </c>
      <c r="K48">
        <f>IF(ISERROR(1/VLOOKUP($B48,'Justerad allokering'!$B$1:$AG$461,MATCH(K$1,'Justerad allokering'!$B$1:$AF$1,0),FALSE)),VLOOKUP($B48,'Allokerad kvv'!$B$2:$AV$468,MATCH(K$1,'Allokerad kvv'!$B$1:$AV$1,0),FALSE),VLOOKUP($B48,'Justerad allokering'!$B$1:$AG$461,MATCH(K$1,'Justerad allokering'!$B$1:$AF$1,0),FALSE))</f>
        <v>0</v>
      </c>
      <c r="L48">
        <f>IF(ISERROR(1/VLOOKUP($B48,'Justerad allokering'!$B$1:$AG$461,MATCH(L$1,'Justerad allokering'!$B$1:$AF$1,0),FALSE)),VLOOKUP($B48,'Allokerad kvv'!$B$2:$AV$468,MATCH(L$1,'Allokerad kvv'!$B$1:$AV$1,0),FALSE),VLOOKUP($B48,'Justerad allokering'!$B$1:$AG$461,MATCH(L$1,'Justerad allokering'!$B$1:$AF$1,0),FALSE))</f>
        <v>0</v>
      </c>
      <c r="M48">
        <f>IF(ISERROR(1/VLOOKUP($B48,'Justerad allokering'!$B$1:$AG$461,MATCH(M$1,'Justerad allokering'!$B$1:$AF$1,0),FALSE)),VLOOKUP($B48,'Allokerad kvv'!$B$2:$AV$468,MATCH(M$1,'Allokerad kvv'!$B$1:$AV$1,0),FALSE),VLOOKUP($B48,'Justerad allokering'!$B$1:$AG$461,MATCH(M$1,'Justerad allokering'!$B$1:$AF$1,0),FALSE))</f>
        <v>0</v>
      </c>
      <c r="N48">
        <f>IF(ISERROR(1/VLOOKUP($B48,'Justerad allokering'!$B$1:$AG$461,MATCH(N$1,'Justerad allokering'!$B$1:$AF$1,0),FALSE)),VLOOKUP($B48,'Allokerad kvv'!$B$2:$AV$468,MATCH(N$1,'Allokerad kvv'!$B$1:$AV$1,0),FALSE),VLOOKUP($B48,'Justerad allokering'!$B$1:$AG$461,MATCH(N$1,'Justerad allokering'!$B$1:$AF$1,0),FALSE))</f>
        <v>0</v>
      </c>
      <c r="O48">
        <f>IF(ISERROR(1/VLOOKUP($B48,'Justerad allokering'!$B$1:$AG$461,MATCH(O$1,'Justerad allokering'!$B$1:$AF$1,0),FALSE)),VLOOKUP($B48,'Allokerad kvv'!$B$2:$AV$468,MATCH(O$1,'Allokerad kvv'!$B$1:$AV$1,0),FALSE),VLOOKUP($B48,'Justerad allokering'!$B$1:$AG$461,MATCH(O$1,'Justerad allokering'!$B$1:$AF$1,0),FALSE))</f>
        <v>0</v>
      </c>
      <c r="P48">
        <f>IF(ISERROR(1/VLOOKUP($B48,'Justerad allokering'!$B$1:$AG$461,MATCH(P$1,'Justerad allokering'!$B$1:$AF$1,0),FALSE)),VLOOKUP($B48,'Allokerad kvv'!$B$2:$AV$468,MATCH(P$1,'Allokerad kvv'!$B$1:$AV$1,0),FALSE),VLOOKUP($B48,'Justerad allokering'!$B$1:$AG$461,MATCH(P$1,'Justerad allokering'!$B$1:$AF$1,0),FALSE))</f>
        <v>0</v>
      </c>
      <c r="Q48">
        <f>IF(ISERROR(1/VLOOKUP($B48,'Justerad allokering'!$B$1:$AG$461,MATCH(Q$1,'Justerad allokering'!$B$1:$AF$1,0),FALSE)),VLOOKUP($B48,'Allokerad kvv'!$B$2:$AV$468,MATCH(Q$1,'Allokerad kvv'!$B$1:$AV$1,0),FALSE),VLOOKUP($B48,'Justerad allokering'!$B$1:$AG$461,MATCH(Q$1,'Justerad allokering'!$B$1:$AF$1,0),FALSE))</f>
        <v>0</v>
      </c>
      <c r="R48">
        <f>IF(ISERROR(1/VLOOKUP($B48,'Justerad allokering'!$B$1:$AG$461,MATCH(R$1,'Justerad allokering'!$B$1:$AF$1,0),FALSE)),VLOOKUP($B48,'Allokerad kvv'!$B$2:$AV$468,MATCH(R$1,'Allokerad kvv'!$B$1:$AV$1,0),FALSE),VLOOKUP($B48,'Justerad allokering'!$B$1:$AG$461,MATCH(R$1,'Justerad allokering'!$B$1:$AF$1,0),FALSE))</f>
        <v>0</v>
      </c>
      <c r="S48">
        <f>IF(ISERROR(1/VLOOKUP($B48,'Justerad allokering'!$B$1:$AG$461,MATCH(S$1,'Justerad allokering'!$B$1:$AF$1,0),FALSE)),VLOOKUP($B48,'Allokerad kvv'!$B$2:$AV$468,MATCH(S$1,'Allokerad kvv'!$B$1:$AV$1,0),FALSE),VLOOKUP($B48,'Justerad allokering'!$B$1:$AG$461,MATCH(S$1,'Justerad allokering'!$B$1:$AF$1,0),FALSE))</f>
        <v>0</v>
      </c>
      <c r="T48">
        <f>IF(ISERROR(1/VLOOKUP($B48,'Justerad allokering'!$B$1:$AG$461,MATCH(T$1,'Justerad allokering'!$B$1:$AF$1,0),FALSE)),VLOOKUP($B48,'Allokerad kvv'!$B$2:$AV$468,MATCH(T$1,'Allokerad kvv'!$B$1:$AV$1,0),FALSE),VLOOKUP($B48,'Justerad allokering'!$B$1:$AG$461,MATCH(T$1,'Justerad allokering'!$B$1:$AF$1,0),FALSE))</f>
        <v>0</v>
      </c>
      <c r="U48">
        <f>IF(ISERROR(1/VLOOKUP($B48,'Justerad allokering'!$B$1:$AG$461,MATCH(U$1,'Justerad allokering'!$B$1:$AF$1,0),FALSE)),VLOOKUP($B48,'Allokerad kvv'!$B$2:$AV$468,MATCH(U$1,'Allokerad kvv'!$B$1:$AV$1,0),FALSE),VLOOKUP($B48,'Justerad allokering'!$B$1:$AG$461,MATCH(U$1,'Justerad allokering'!$B$1:$AF$1,0),FALSE))</f>
        <v>0</v>
      </c>
      <c r="V48">
        <f>IF(ISERROR(1/VLOOKUP($B48,'Justerad allokering'!$B$1:$AG$461,MATCH(V$1,'Justerad allokering'!$B$1:$AF$1,0),FALSE)),VLOOKUP($B48,'Allokerad kvv'!$B$2:$AV$468,MATCH(V$1,'Allokerad kvv'!$B$1:$AV$1,0),FALSE),VLOOKUP($B48,'Justerad allokering'!$B$1:$AG$461,MATCH(V$1,'Justerad allokering'!$B$1:$AF$1,0),FALSE))</f>
        <v>0</v>
      </c>
      <c r="W48">
        <f>IF(ISERROR(1/VLOOKUP($B48,'Justerad allokering'!$B$1:$AG$461,MATCH(W$1,'Justerad allokering'!$B$1:$AF$1,0),FALSE)),VLOOKUP($B48,'Allokerad kvv'!$B$2:$AV$468,MATCH(W$1,'Allokerad kvv'!$B$1:$AV$1,0),FALSE),VLOOKUP($B48,'Justerad allokering'!$B$1:$AG$461,MATCH(W$1,'Justerad allokering'!$B$1:$AF$1,0),FALSE))</f>
        <v>0</v>
      </c>
      <c r="X48">
        <f>IF(ISERROR(1/VLOOKUP($B48,'Justerad allokering'!$B$1:$AG$461,MATCH(X$1,'Justerad allokering'!$B$1:$AF$1,0),FALSE)),VLOOKUP($B48,'Allokerad kvv'!$B$2:$AV$468,MATCH(X$1,'Allokerad kvv'!$B$1:$AV$1,0),FALSE),VLOOKUP($B48,'Justerad allokering'!$B$1:$AG$461,MATCH(X$1,'Justerad allokering'!$B$1:$AF$1,0),FALSE))</f>
        <v>0</v>
      </c>
      <c r="Y48">
        <f>IF(ISERROR(1/VLOOKUP($B48,'Justerad allokering'!$B$1:$AG$461,MATCH(Y$1,'Justerad allokering'!$B$1:$AF$1,0),FALSE)),VLOOKUP($B48,'Allokerad kvv'!$B$2:$AV$468,MATCH(Y$1,'Allokerad kvv'!$B$1:$AV$1,0),FALSE),VLOOKUP($B48,'Justerad allokering'!$B$1:$AG$461,MATCH(Y$1,'Justerad allokering'!$B$1:$AF$1,0),FALSE))</f>
        <v>0</v>
      </c>
      <c r="Z48">
        <f>IF(ISERROR(1/VLOOKUP($B48,'Justerad allokering'!$B$1:$AG$461,MATCH(Z$1,'Justerad allokering'!$B$1:$AF$1,0),FALSE)),VLOOKUP($B48,'Allokerad kvv'!$B$2:$AV$468,MATCH(Z$1,'Allokerad kvv'!$B$1:$AV$1,0),FALSE),VLOOKUP($B48,'Justerad allokering'!$B$1:$AG$461,MATCH(Z$1,'Justerad allokering'!$B$1:$AF$1,0),FALSE))</f>
        <v>0</v>
      </c>
      <c r="AE48" s="89">
        <f t="shared" si="0"/>
        <v>0</v>
      </c>
      <c r="AG48">
        <f t="shared" si="1"/>
        <v>0</v>
      </c>
      <c r="AH48">
        <f t="shared" si="2"/>
        <v>0</v>
      </c>
      <c r="AI48" t="str">
        <f>IF(AH48=0,"",AH48/VLOOKUP(B48,Kraftvärmeprod!$B$1:$BC$480,MATCH("Summa tillförd energi exklusive rökgaskondensering",Kraftvärmeprod!$B$1:$BC$1,0),FALSE))</f>
        <v/>
      </c>
      <c r="AK48">
        <f t="shared" si="3"/>
        <v>0</v>
      </c>
    </row>
    <row r="49" spans="1:37" x14ac:dyDescent="0.25">
      <c r="A49" s="2" t="s">
        <v>76</v>
      </c>
      <c r="B49" s="2" t="s">
        <v>79</v>
      </c>
      <c r="C49">
        <f>IF(ISERROR(1/VLOOKUP($B49,'Justerad allokering'!$B$1:$AG$461,MATCH(C$1,'Justerad allokering'!$B$1:$AF$1,0),FALSE)),VLOOKUP($B49,'Allokerad kvv'!$B$2:$AV$468,MATCH(C$1,'Allokerad kvv'!$B$1:$AV$1,0),FALSE),VLOOKUP($B49,'Justerad allokering'!$B$1:$AG$461,MATCH(C$1,'Justerad allokering'!$B$1:$AF$1,0),FALSE))</f>
        <v>0</v>
      </c>
      <c r="D49">
        <f>IF(ISERROR(1/VLOOKUP($B49,'Justerad allokering'!$B$1:$AG$461,MATCH(D$1,'Justerad allokering'!$B$1:$AF$1,0),FALSE)),VLOOKUP($B49,'Allokerad kvv'!$B$2:$AV$468,MATCH(D$1,'Allokerad kvv'!$B$1:$AV$1,0),FALSE),VLOOKUP($B49,'Justerad allokering'!$B$1:$AG$461,MATCH(D$1,'Justerad allokering'!$B$1:$AF$1,0),FALSE))</f>
        <v>0</v>
      </c>
      <c r="E49">
        <f>IF(ISERROR(1/VLOOKUP($B49,'Justerad allokering'!$B$1:$AG$461,MATCH(E$1,'Justerad allokering'!$B$1:$AF$1,0),FALSE)),VLOOKUP($B49,'Allokerad kvv'!$B$2:$AV$468,MATCH(E$1,'Allokerad kvv'!$B$1:$AV$1,0),FALSE),VLOOKUP($B49,'Justerad allokering'!$B$1:$AG$461,MATCH(E$1,'Justerad allokering'!$B$1:$AF$1,0),FALSE))</f>
        <v>0</v>
      </c>
      <c r="F49">
        <f>IF(ISERROR(1/VLOOKUP($B49,'Justerad allokering'!$B$1:$AG$461,MATCH(F$1,'Justerad allokering'!$B$1:$AF$1,0),FALSE)),VLOOKUP($B49,'Allokerad kvv'!$B$2:$AV$468,MATCH(F$1,'Allokerad kvv'!$B$1:$AV$1,0),FALSE),VLOOKUP($B49,'Justerad allokering'!$B$1:$AG$461,MATCH(F$1,'Justerad allokering'!$B$1:$AF$1,0),FALSE))</f>
        <v>0</v>
      </c>
      <c r="G49">
        <f>IF(ISERROR(1/VLOOKUP($B49,'Justerad allokering'!$B$1:$AG$461,MATCH(G$1,'Justerad allokering'!$B$1:$AF$1,0),FALSE)),VLOOKUP($B49,'Allokerad kvv'!$B$2:$AV$468,MATCH(G$1,'Allokerad kvv'!$B$1:$AV$1,0),FALSE),VLOOKUP($B49,'Justerad allokering'!$B$1:$AG$461,MATCH(G$1,'Justerad allokering'!$B$1:$AF$1,0),FALSE))</f>
        <v>0</v>
      </c>
      <c r="H49">
        <f>IF(ISERROR(1/VLOOKUP($B49,'Justerad allokering'!$B$1:$AG$461,MATCH(H$1,'Justerad allokering'!$B$1:$AF$1,0),FALSE)),VLOOKUP($B49,'Allokerad kvv'!$B$2:$AV$468,MATCH(H$1,'Allokerad kvv'!$B$1:$AV$1,0),FALSE),VLOOKUP($B49,'Justerad allokering'!$B$1:$AG$461,MATCH(H$1,'Justerad allokering'!$B$1:$AF$1,0),FALSE))</f>
        <v>0</v>
      </c>
      <c r="I49">
        <f>IF(ISERROR(1/VLOOKUP($B49,'Justerad allokering'!$B$1:$AG$461,MATCH(I$1,'Justerad allokering'!$B$1:$AF$1,0),FALSE)),VLOOKUP($B49,'Allokerad kvv'!$B$2:$AV$468,MATCH(I$1,'Allokerad kvv'!$B$1:$AV$1,0),FALSE),VLOOKUP($B49,'Justerad allokering'!$B$1:$AG$461,MATCH(I$1,'Justerad allokering'!$B$1:$AF$1,0),FALSE))</f>
        <v>0</v>
      </c>
      <c r="J49">
        <f>IF(ISERROR(1/VLOOKUP($B49,'Justerad allokering'!$B$1:$AG$461,MATCH(J$1,'Justerad allokering'!$B$1:$AF$1,0),FALSE)),VLOOKUP($B49,'Allokerad kvv'!$B$2:$AV$468,MATCH(J$1,'Allokerad kvv'!$B$1:$AV$1,0),FALSE),VLOOKUP($B49,'Justerad allokering'!$B$1:$AG$461,MATCH(J$1,'Justerad allokering'!$B$1:$AF$1,0),FALSE))</f>
        <v>0</v>
      </c>
      <c r="K49">
        <f>IF(ISERROR(1/VLOOKUP($B49,'Justerad allokering'!$B$1:$AG$461,MATCH(K$1,'Justerad allokering'!$B$1:$AF$1,0),FALSE)),VLOOKUP($B49,'Allokerad kvv'!$B$2:$AV$468,MATCH(K$1,'Allokerad kvv'!$B$1:$AV$1,0),FALSE),VLOOKUP($B49,'Justerad allokering'!$B$1:$AG$461,MATCH(K$1,'Justerad allokering'!$B$1:$AF$1,0),FALSE))</f>
        <v>0</v>
      </c>
      <c r="L49">
        <f>IF(ISERROR(1/VLOOKUP($B49,'Justerad allokering'!$B$1:$AG$461,MATCH(L$1,'Justerad allokering'!$B$1:$AF$1,0),FALSE)),VLOOKUP($B49,'Allokerad kvv'!$B$2:$AV$468,MATCH(L$1,'Allokerad kvv'!$B$1:$AV$1,0),FALSE),VLOOKUP($B49,'Justerad allokering'!$B$1:$AG$461,MATCH(L$1,'Justerad allokering'!$B$1:$AF$1,0),FALSE))</f>
        <v>0</v>
      </c>
      <c r="M49">
        <f>IF(ISERROR(1/VLOOKUP($B49,'Justerad allokering'!$B$1:$AG$461,MATCH(M$1,'Justerad allokering'!$B$1:$AF$1,0),FALSE)),VLOOKUP($B49,'Allokerad kvv'!$B$2:$AV$468,MATCH(M$1,'Allokerad kvv'!$B$1:$AV$1,0),FALSE),VLOOKUP($B49,'Justerad allokering'!$B$1:$AG$461,MATCH(M$1,'Justerad allokering'!$B$1:$AF$1,0),FALSE))</f>
        <v>0</v>
      </c>
      <c r="N49">
        <f>IF(ISERROR(1/VLOOKUP($B49,'Justerad allokering'!$B$1:$AG$461,MATCH(N$1,'Justerad allokering'!$B$1:$AF$1,0),FALSE)),VLOOKUP($B49,'Allokerad kvv'!$B$2:$AV$468,MATCH(N$1,'Allokerad kvv'!$B$1:$AV$1,0),FALSE),VLOOKUP($B49,'Justerad allokering'!$B$1:$AG$461,MATCH(N$1,'Justerad allokering'!$B$1:$AF$1,0),FALSE))</f>
        <v>0</v>
      </c>
      <c r="O49">
        <f>IF(ISERROR(1/VLOOKUP($B49,'Justerad allokering'!$B$1:$AG$461,MATCH(O$1,'Justerad allokering'!$B$1:$AF$1,0),FALSE)),VLOOKUP($B49,'Allokerad kvv'!$B$2:$AV$468,MATCH(O$1,'Allokerad kvv'!$B$1:$AV$1,0),FALSE),VLOOKUP($B49,'Justerad allokering'!$B$1:$AG$461,MATCH(O$1,'Justerad allokering'!$B$1:$AF$1,0),FALSE))</f>
        <v>0</v>
      </c>
      <c r="P49">
        <f>IF(ISERROR(1/VLOOKUP($B49,'Justerad allokering'!$B$1:$AG$461,MATCH(P$1,'Justerad allokering'!$B$1:$AF$1,0),FALSE)),VLOOKUP($B49,'Allokerad kvv'!$B$2:$AV$468,MATCH(P$1,'Allokerad kvv'!$B$1:$AV$1,0),FALSE),VLOOKUP($B49,'Justerad allokering'!$B$1:$AG$461,MATCH(P$1,'Justerad allokering'!$B$1:$AF$1,0),FALSE))</f>
        <v>0</v>
      </c>
      <c r="Q49">
        <f>IF(ISERROR(1/VLOOKUP($B49,'Justerad allokering'!$B$1:$AG$461,MATCH(Q$1,'Justerad allokering'!$B$1:$AF$1,0),FALSE)),VLOOKUP($B49,'Allokerad kvv'!$B$2:$AV$468,MATCH(Q$1,'Allokerad kvv'!$B$1:$AV$1,0),FALSE),VLOOKUP($B49,'Justerad allokering'!$B$1:$AG$461,MATCH(Q$1,'Justerad allokering'!$B$1:$AF$1,0),FALSE))</f>
        <v>0</v>
      </c>
      <c r="R49">
        <f>IF(ISERROR(1/VLOOKUP($B49,'Justerad allokering'!$B$1:$AG$461,MATCH(R$1,'Justerad allokering'!$B$1:$AF$1,0),FALSE)),VLOOKUP($B49,'Allokerad kvv'!$B$2:$AV$468,MATCH(R$1,'Allokerad kvv'!$B$1:$AV$1,0),FALSE),VLOOKUP($B49,'Justerad allokering'!$B$1:$AG$461,MATCH(R$1,'Justerad allokering'!$B$1:$AF$1,0),FALSE))</f>
        <v>0</v>
      </c>
      <c r="S49">
        <f>IF(ISERROR(1/VLOOKUP($B49,'Justerad allokering'!$B$1:$AG$461,MATCH(S$1,'Justerad allokering'!$B$1:$AF$1,0),FALSE)),VLOOKUP($B49,'Allokerad kvv'!$B$2:$AV$468,MATCH(S$1,'Allokerad kvv'!$B$1:$AV$1,0),FALSE),VLOOKUP($B49,'Justerad allokering'!$B$1:$AG$461,MATCH(S$1,'Justerad allokering'!$B$1:$AF$1,0),FALSE))</f>
        <v>0</v>
      </c>
      <c r="T49">
        <f>IF(ISERROR(1/VLOOKUP($B49,'Justerad allokering'!$B$1:$AG$461,MATCH(T$1,'Justerad allokering'!$B$1:$AF$1,0),FALSE)),VLOOKUP($B49,'Allokerad kvv'!$B$2:$AV$468,MATCH(T$1,'Allokerad kvv'!$B$1:$AV$1,0),FALSE),VLOOKUP($B49,'Justerad allokering'!$B$1:$AG$461,MATCH(T$1,'Justerad allokering'!$B$1:$AF$1,0),FALSE))</f>
        <v>0</v>
      </c>
      <c r="U49">
        <f>IF(ISERROR(1/VLOOKUP($B49,'Justerad allokering'!$B$1:$AG$461,MATCH(U$1,'Justerad allokering'!$B$1:$AF$1,0),FALSE)),VLOOKUP($B49,'Allokerad kvv'!$B$2:$AV$468,MATCH(U$1,'Allokerad kvv'!$B$1:$AV$1,0),FALSE),VLOOKUP($B49,'Justerad allokering'!$B$1:$AG$461,MATCH(U$1,'Justerad allokering'!$B$1:$AF$1,0),FALSE))</f>
        <v>0</v>
      </c>
      <c r="V49">
        <f>IF(ISERROR(1/VLOOKUP($B49,'Justerad allokering'!$B$1:$AG$461,MATCH(V$1,'Justerad allokering'!$B$1:$AF$1,0),FALSE)),VLOOKUP($B49,'Allokerad kvv'!$B$2:$AV$468,MATCH(V$1,'Allokerad kvv'!$B$1:$AV$1,0),FALSE),VLOOKUP($B49,'Justerad allokering'!$B$1:$AG$461,MATCH(V$1,'Justerad allokering'!$B$1:$AF$1,0),FALSE))</f>
        <v>0</v>
      </c>
      <c r="W49">
        <f>IF(ISERROR(1/VLOOKUP($B49,'Justerad allokering'!$B$1:$AG$461,MATCH(W$1,'Justerad allokering'!$B$1:$AF$1,0),FALSE)),VLOOKUP($B49,'Allokerad kvv'!$B$2:$AV$468,MATCH(W$1,'Allokerad kvv'!$B$1:$AV$1,0),FALSE),VLOOKUP($B49,'Justerad allokering'!$B$1:$AG$461,MATCH(W$1,'Justerad allokering'!$B$1:$AF$1,0),FALSE))</f>
        <v>0</v>
      </c>
      <c r="X49">
        <f>IF(ISERROR(1/VLOOKUP($B49,'Justerad allokering'!$B$1:$AG$461,MATCH(X$1,'Justerad allokering'!$B$1:$AF$1,0),FALSE)),VLOOKUP($B49,'Allokerad kvv'!$B$2:$AV$468,MATCH(X$1,'Allokerad kvv'!$B$1:$AV$1,0),FALSE),VLOOKUP($B49,'Justerad allokering'!$B$1:$AG$461,MATCH(X$1,'Justerad allokering'!$B$1:$AF$1,0),FALSE))</f>
        <v>0</v>
      </c>
      <c r="Y49">
        <f>IF(ISERROR(1/VLOOKUP($B49,'Justerad allokering'!$B$1:$AG$461,MATCH(Y$1,'Justerad allokering'!$B$1:$AF$1,0),FALSE)),VLOOKUP($B49,'Allokerad kvv'!$B$2:$AV$468,MATCH(Y$1,'Allokerad kvv'!$B$1:$AV$1,0),FALSE),VLOOKUP($B49,'Justerad allokering'!$B$1:$AG$461,MATCH(Y$1,'Justerad allokering'!$B$1:$AF$1,0),FALSE))</f>
        <v>0</v>
      </c>
      <c r="Z49">
        <f>IF(ISERROR(1/VLOOKUP($B49,'Justerad allokering'!$B$1:$AG$461,MATCH(Z$1,'Justerad allokering'!$B$1:$AF$1,0),FALSE)),VLOOKUP($B49,'Allokerad kvv'!$B$2:$AV$468,MATCH(Z$1,'Allokerad kvv'!$B$1:$AV$1,0),FALSE),VLOOKUP($B49,'Justerad allokering'!$B$1:$AG$461,MATCH(Z$1,'Justerad allokering'!$B$1:$AF$1,0),FALSE))</f>
        <v>0</v>
      </c>
      <c r="AE49" s="89">
        <f t="shared" si="0"/>
        <v>0</v>
      </c>
      <c r="AG49">
        <f t="shared" si="1"/>
        <v>0</v>
      </c>
      <c r="AH49">
        <f t="shared" si="2"/>
        <v>0</v>
      </c>
      <c r="AI49" t="str">
        <f>IF(AH49=0,"",AH49/VLOOKUP(B49,Kraftvärmeprod!$B$1:$BC$480,MATCH("Summa tillförd energi exklusive rökgaskondensering",Kraftvärmeprod!$B$1:$BC$1,0),FALSE))</f>
        <v/>
      </c>
      <c r="AK49">
        <f t="shared" si="3"/>
        <v>0</v>
      </c>
    </row>
    <row r="50" spans="1:37" x14ac:dyDescent="0.25">
      <c r="A50" s="2" t="s">
        <v>76</v>
      </c>
      <c r="B50" s="2" t="s">
        <v>80</v>
      </c>
      <c r="C50">
        <f>IF(ISERROR(1/VLOOKUP($B50,'Justerad allokering'!$B$1:$AG$461,MATCH(C$1,'Justerad allokering'!$B$1:$AF$1,0),FALSE)),VLOOKUP($B50,'Allokerad kvv'!$B$2:$AV$468,MATCH(C$1,'Allokerad kvv'!$B$1:$AV$1,0),FALSE),VLOOKUP($B50,'Justerad allokering'!$B$1:$AG$461,MATCH(C$1,'Justerad allokering'!$B$1:$AF$1,0),FALSE))</f>
        <v>0</v>
      </c>
      <c r="D50">
        <f>IF(ISERROR(1/VLOOKUP($B50,'Justerad allokering'!$B$1:$AG$461,MATCH(D$1,'Justerad allokering'!$B$1:$AF$1,0),FALSE)),VLOOKUP($B50,'Allokerad kvv'!$B$2:$AV$468,MATCH(D$1,'Allokerad kvv'!$B$1:$AV$1,0),FALSE),VLOOKUP($B50,'Justerad allokering'!$B$1:$AG$461,MATCH(D$1,'Justerad allokering'!$B$1:$AF$1,0),FALSE))</f>
        <v>0</v>
      </c>
      <c r="E50">
        <f>IF(ISERROR(1/VLOOKUP($B50,'Justerad allokering'!$B$1:$AG$461,MATCH(E$1,'Justerad allokering'!$B$1:$AF$1,0),FALSE)),VLOOKUP($B50,'Allokerad kvv'!$B$2:$AV$468,MATCH(E$1,'Allokerad kvv'!$B$1:$AV$1,0),FALSE),VLOOKUP($B50,'Justerad allokering'!$B$1:$AG$461,MATCH(E$1,'Justerad allokering'!$B$1:$AF$1,0),FALSE))</f>
        <v>0</v>
      </c>
      <c r="F50">
        <f>IF(ISERROR(1/VLOOKUP($B50,'Justerad allokering'!$B$1:$AG$461,MATCH(F$1,'Justerad allokering'!$B$1:$AF$1,0),FALSE)),VLOOKUP($B50,'Allokerad kvv'!$B$2:$AV$468,MATCH(F$1,'Allokerad kvv'!$B$1:$AV$1,0),FALSE),VLOOKUP($B50,'Justerad allokering'!$B$1:$AG$461,MATCH(F$1,'Justerad allokering'!$B$1:$AF$1,0),FALSE))</f>
        <v>0</v>
      </c>
      <c r="G50">
        <f>IF(ISERROR(1/VLOOKUP($B50,'Justerad allokering'!$B$1:$AG$461,MATCH(G$1,'Justerad allokering'!$B$1:$AF$1,0),FALSE)),VLOOKUP($B50,'Allokerad kvv'!$B$2:$AV$468,MATCH(G$1,'Allokerad kvv'!$B$1:$AV$1,0),FALSE),VLOOKUP($B50,'Justerad allokering'!$B$1:$AG$461,MATCH(G$1,'Justerad allokering'!$B$1:$AF$1,0),FALSE))</f>
        <v>0</v>
      </c>
      <c r="H50">
        <f>IF(ISERROR(1/VLOOKUP($B50,'Justerad allokering'!$B$1:$AG$461,MATCH(H$1,'Justerad allokering'!$B$1:$AF$1,0),FALSE)),VLOOKUP($B50,'Allokerad kvv'!$B$2:$AV$468,MATCH(H$1,'Allokerad kvv'!$B$1:$AV$1,0),FALSE),VLOOKUP($B50,'Justerad allokering'!$B$1:$AG$461,MATCH(H$1,'Justerad allokering'!$B$1:$AF$1,0),FALSE))</f>
        <v>0</v>
      </c>
      <c r="I50">
        <f>IF(ISERROR(1/VLOOKUP($B50,'Justerad allokering'!$B$1:$AG$461,MATCH(I$1,'Justerad allokering'!$B$1:$AF$1,0),FALSE)),VLOOKUP($B50,'Allokerad kvv'!$B$2:$AV$468,MATCH(I$1,'Allokerad kvv'!$B$1:$AV$1,0),FALSE),VLOOKUP($B50,'Justerad allokering'!$B$1:$AG$461,MATCH(I$1,'Justerad allokering'!$B$1:$AF$1,0),FALSE))</f>
        <v>0</v>
      </c>
      <c r="J50">
        <f>IF(ISERROR(1/VLOOKUP($B50,'Justerad allokering'!$B$1:$AG$461,MATCH(J$1,'Justerad allokering'!$B$1:$AF$1,0),FALSE)),VLOOKUP($B50,'Allokerad kvv'!$B$2:$AV$468,MATCH(J$1,'Allokerad kvv'!$B$1:$AV$1,0),FALSE),VLOOKUP($B50,'Justerad allokering'!$B$1:$AG$461,MATCH(J$1,'Justerad allokering'!$B$1:$AF$1,0),FALSE))</f>
        <v>0</v>
      </c>
      <c r="K50">
        <f>IF(ISERROR(1/VLOOKUP($B50,'Justerad allokering'!$B$1:$AG$461,MATCH(K$1,'Justerad allokering'!$B$1:$AF$1,0),FALSE)),VLOOKUP($B50,'Allokerad kvv'!$B$2:$AV$468,MATCH(K$1,'Allokerad kvv'!$B$1:$AV$1,0),FALSE),VLOOKUP($B50,'Justerad allokering'!$B$1:$AG$461,MATCH(K$1,'Justerad allokering'!$B$1:$AF$1,0),FALSE))</f>
        <v>0</v>
      </c>
      <c r="L50">
        <f>IF(ISERROR(1/VLOOKUP($B50,'Justerad allokering'!$B$1:$AG$461,MATCH(L$1,'Justerad allokering'!$B$1:$AF$1,0),FALSE)),VLOOKUP($B50,'Allokerad kvv'!$B$2:$AV$468,MATCH(L$1,'Allokerad kvv'!$B$1:$AV$1,0),FALSE),VLOOKUP($B50,'Justerad allokering'!$B$1:$AG$461,MATCH(L$1,'Justerad allokering'!$B$1:$AF$1,0),FALSE))</f>
        <v>0</v>
      </c>
      <c r="M50">
        <f>IF(ISERROR(1/VLOOKUP($B50,'Justerad allokering'!$B$1:$AG$461,MATCH(M$1,'Justerad allokering'!$B$1:$AF$1,0),FALSE)),VLOOKUP($B50,'Allokerad kvv'!$B$2:$AV$468,MATCH(M$1,'Allokerad kvv'!$B$1:$AV$1,0),FALSE),VLOOKUP($B50,'Justerad allokering'!$B$1:$AG$461,MATCH(M$1,'Justerad allokering'!$B$1:$AF$1,0),FALSE))</f>
        <v>0</v>
      </c>
      <c r="N50">
        <f>IF(ISERROR(1/VLOOKUP($B50,'Justerad allokering'!$B$1:$AG$461,MATCH(N$1,'Justerad allokering'!$B$1:$AF$1,0),FALSE)),VLOOKUP($B50,'Allokerad kvv'!$B$2:$AV$468,MATCH(N$1,'Allokerad kvv'!$B$1:$AV$1,0),FALSE),VLOOKUP($B50,'Justerad allokering'!$B$1:$AG$461,MATCH(N$1,'Justerad allokering'!$B$1:$AF$1,0),FALSE))</f>
        <v>0</v>
      </c>
      <c r="O50">
        <f>IF(ISERROR(1/VLOOKUP($B50,'Justerad allokering'!$B$1:$AG$461,MATCH(O$1,'Justerad allokering'!$B$1:$AF$1,0),FALSE)),VLOOKUP($B50,'Allokerad kvv'!$B$2:$AV$468,MATCH(O$1,'Allokerad kvv'!$B$1:$AV$1,0),FALSE),VLOOKUP($B50,'Justerad allokering'!$B$1:$AG$461,MATCH(O$1,'Justerad allokering'!$B$1:$AF$1,0),FALSE))</f>
        <v>0</v>
      </c>
      <c r="P50">
        <f>IF(ISERROR(1/VLOOKUP($B50,'Justerad allokering'!$B$1:$AG$461,MATCH(P$1,'Justerad allokering'!$B$1:$AF$1,0),FALSE)),VLOOKUP($B50,'Allokerad kvv'!$B$2:$AV$468,MATCH(P$1,'Allokerad kvv'!$B$1:$AV$1,0),FALSE),VLOOKUP($B50,'Justerad allokering'!$B$1:$AG$461,MATCH(P$1,'Justerad allokering'!$B$1:$AF$1,0),FALSE))</f>
        <v>0</v>
      </c>
      <c r="Q50">
        <f>IF(ISERROR(1/VLOOKUP($B50,'Justerad allokering'!$B$1:$AG$461,MATCH(Q$1,'Justerad allokering'!$B$1:$AF$1,0),FALSE)),VLOOKUP($B50,'Allokerad kvv'!$B$2:$AV$468,MATCH(Q$1,'Allokerad kvv'!$B$1:$AV$1,0),FALSE),VLOOKUP($B50,'Justerad allokering'!$B$1:$AG$461,MATCH(Q$1,'Justerad allokering'!$B$1:$AF$1,0),FALSE))</f>
        <v>0</v>
      </c>
      <c r="R50">
        <f>IF(ISERROR(1/VLOOKUP($B50,'Justerad allokering'!$B$1:$AG$461,MATCH(R$1,'Justerad allokering'!$B$1:$AF$1,0),FALSE)),VLOOKUP($B50,'Allokerad kvv'!$B$2:$AV$468,MATCH(R$1,'Allokerad kvv'!$B$1:$AV$1,0),FALSE),VLOOKUP($B50,'Justerad allokering'!$B$1:$AG$461,MATCH(R$1,'Justerad allokering'!$B$1:$AF$1,0),FALSE))</f>
        <v>0</v>
      </c>
      <c r="S50">
        <f>IF(ISERROR(1/VLOOKUP($B50,'Justerad allokering'!$B$1:$AG$461,MATCH(S$1,'Justerad allokering'!$B$1:$AF$1,0),FALSE)),VLOOKUP($B50,'Allokerad kvv'!$B$2:$AV$468,MATCH(S$1,'Allokerad kvv'!$B$1:$AV$1,0),FALSE),VLOOKUP($B50,'Justerad allokering'!$B$1:$AG$461,MATCH(S$1,'Justerad allokering'!$B$1:$AF$1,0),FALSE))</f>
        <v>0</v>
      </c>
      <c r="T50">
        <f>IF(ISERROR(1/VLOOKUP($B50,'Justerad allokering'!$B$1:$AG$461,MATCH(T$1,'Justerad allokering'!$B$1:$AF$1,0),FALSE)),VLOOKUP($B50,'Allokerad kvv'!$B$2:$AV$468,MATCH(T$1,'Allokerad kvv'!$B$1:$AV$1,0),FALSE),VLOOKUP($B50,'Justerad allokering'!$B$1:$AG$461,MATCH(T$1,'Justerad allokering'!$B$1:$AF$1,0),FALSE))</f>
        <v>0</v>
      </c>
      <c r="U50">
        <f>IF(ISERROR(1/VLOOKUP($B50,'Justerad allokering'!$B$1:$AG$461,MATCH(U$1,'Justerad allokering'!$B$1:$AF$1,0),FALSE)),VLOOKUP($B50,'Allokerad kvv'!$B$2:$AV$468,MATCH(U$1,'Allokerad kvv'!$B$1:$AV$1,0),FALSE),VLOOKUP($B50,'Justerad allokering'!$B$1:$AG$461,MATCH(U$1,'Justerad allokering'!$B$1:$AF$1,0),FALSE))</f>
        <v>0</v>
      </c>
      <c r="V50">
        <f>IF(ISERROR(1/VLOOKUP($B50,'Justerad allokering'!$B$1:$AG$461,MATCH(V$1,'Justerad allokering'!$B$1:$AF$1,0),FALSE)),VLOOKUP($B50,'Allokerad kvv'!$B$2:$AV$468,MATCH(V$1,'Allokerad kvv'!$B$1:$AV$1,0),FALSE),VLOOKUP($B50,'Justerad allokering'!$B$1:$AG$461,MATCH(V$1,'Justerad allokering'!$B$1:$AF$1,0),FALSE))</f>
        <v>0</v>
      </c>
      <c r="W50">
        <f>IF(ISERROR(1/VLOOKUP($B50,'Justerad allokering'!$B$1:$AG$461,MATCH(W$1,'Justerad allokering'!$B$1:$AF$1,0),FALSE)),VLOOKUP($B50,'Allokerad kvv'!$B$2:$AV$468,MATCH(W$1,'Allokerad kvv'!$B$1:$AV$1,0),FALSE),VLOOKUP($B50,'Justerad allokering'!$B$1:$AG$461,MATCH(W$1,'Justerad allokering'!$B$1:$AF$1,0),FALSE))</f>
        <v>0</v>
      </c>
      <c r="X50">
        <f>IF(ISERROR(1/VLOOKUP($B50,'Justerad allokering'!$B$1:$AG$461,MATCH(X$1,'Justerad allokering'!$B$1:$AF$1,0),FALSE)),VLOOKUP($B50,'Allokerad kvv'!$B$2:$AV$468,MATCH(X$1,'Allokerad kvv'!$B$1:$AV$1,0),FALSE),VLOOKUP($B50,'Justerad allokering'!$B$1:$AG$461,MATCH(X$1,'Justerad allokering'!$B$1:$AF$1,0),FALSE))</f>
        <v>0</v>
      </c>
      <c r="Y50">
        <f>IF(ISERROR(1/VLOOKUP($B50,'Justerad allokering'!$B$1:$AG$461,MATCH(Y$1,'Justerad allokering'!$B$1:$AF$1,0),FALSE)),VLOOKUP($B50,'Allokerad kvv'!$B$2:$AV$468,MATCH(Y$1,'Allokerad kvv'!$B$1:$AV$1,0),FALSE),VLOOKUP($B50,'Justerad allokering'!$B$1:$AG$461,MATCH(Y$1,'Justerad allokering'!$B$1:$AF$1,0),FALSE))</f>
        <v>0</v>
      </c>
      <c r="Z50">
        <f>IF(ISERROR(1/VLOOKUP($B50,'Justerad allokering'!$B$1:$AG$461,MATCH(Z$1,'Justerad allokering'!$B$1:$AF$1,0),FALSE)),VLOOKUP($B50,'Allokerad kvv'!$B$2:$AV$468,MATCH(Z$1,'Allokerad kvv'!$B$1:$AV$1,0),FALSE),VLOOKUP($B50,'Justerad allokering'!$B$1:$AG$461,MATCH(Z$1,'Justerad allokering'!$B$1:$AF$1,0),FALSE))</f>
        <v>0</v>
      </c>
      <c r="AE50" s="89">
        <f t="shared" si="0"/>
        <v>0</v>
      </c>
      <c r="AG50">
        <f t="shared" si="1"/>
        <v>0</v>
      </c>
      <c r="AH50">
        <f t="shared" si="2"/>
        <v>0</v>
      </c>
      <c r="AI50" t="str">
        <f>IF(AH50=0,"",AH50/VLOOKUP(B50,Kraftvärmeprod!$B$1:$BC$480,MATCH("Summa tillförd energi exklusive rökgaskondensering",Kraftvärmeprod!$B$1:$BC$1,0),FALSE))</f>
        <v/>
      </c>
      <c r="AK50">
        <f t="shared" si="3"/>
        <v>0</v>
      </c>
    </row>
    <row r="51" spans="1:37" x14ac:dyDescent="0.25">
      <c r="A51" s="2" t="s">
        <v>76</v>
      </c>
      <c r="B51" s="2" t="s">
        <v>81</v>
      </c>
      <c r="C51">
        <f>IF(ISERROR(1/VLOOKUP($B51,'Justerad allokering'!$B$1:$AG$461,MATCH(C$1,'Justerad allokering'!$B$1:$AF$1,0),FALSE)),VLOOKUP($B51,'Allokerad kvv'!$B$2:$AV$468,MATCH(C$1,'Allokerad kvv'!$B$1:$AV$1,0),FALSE),VLOOKUP($B51,'Justerad allokering'!$B$1:$AG$461,MATCH(C$1,'Justerad allokering'!$B$1:$AF$1,0),FALSE))</f>
        <v>0</v>
      </c>
      <c r="D51">
        <f>IF(ISERROR(1/VLOOKUP($B51,'Justerad allokering'!$B$1:$AG$461,MATCH(D$1,'Justerad allokering'!$B$1:$AF$1,0),FALSE)),VLOOKUP($B51,'Allokerad kvv'!$B$2:$AV$468,MATCH(D$1,'Allokerad kvv'!$B$1:$AV$1,0),FALSE),VLOOKUP($B51,'Justerad allokering'!$B$1:$AG$461,MATCH(D$1,'Justerad allokering'!$B$1:$AF$1,0),FALSE))</f>
        <v>0</v>
      </c>
      <c r="E51">
        <f>IF(ISERROR(1/VLOOKUP($B51,'Justerad allokering'!$B$1:$AG$461,MATCH(E$1,'Justerad allokering'!$B$1:$AF$1,0),FALSE)),VLOOKUP($B51,'Allokerad kvv'!$B$2:$AV$468,MATCH(E$1,'Allokerad kvv'!$B$1:$AV$1,0),FALSE),VLOOKUP($B51,'Justerad allokering'!$B$1:$AG$461,MATCH(E$1,'Justerad allokering'!$B$1:$AF$1,0),FALSE))</f>
        <v>0</v>
      </c>
      <c r="F51">
        <f>IF(ISERROR(1/VLOOKUP($B51,'Justerad allokering'!$B$1:$AG$461,MATCH(F$1,'Justerad allokering'!$B$1:$AF$1,0),FALSE)),VLOOKUP($B51,'Allokerad kvv'!$B$2:$AV$468,MATCH(F$1,'Allokerad kvv'!$B$1:$AV$1,0),FALSE),VLOOKUP($B51,'Justerad allokering'!$B$1:$AG$461,MATCH(F$1,'Justerad allokering'!$B$1:$AF$1,0),FALSE))</f>
        <v>0</v>
      </c>
      <c r="G51">
        <f>IF(ISERROR(1/VLOOKUP($B51,'Justerad allokering'!$B$1:$AG$461,MATCH(G$1,'Justerad allokering'!$B$1:$AF$1,0),FALSE)),VLOOKUP($B51,'Allokerad kvv'!$B$2:$AV$468,MATCH(G$1,'Allokerad kvv'!$B$1:$AV$1,0),FALSE),VLOOKUP($B51,'Justerad allokering'!$B$1:$AG$461,MATCH(G$1,'Justerad allokering'!$B$1:$AF$1,0),FALSE))</f>
        <v>0</v>
      </c>
      <c r="H51">
        <f>IF(ISERROR(1/VLOOKUP($B51,'Justerad allokering'!$B$1:$AG$461,MATCH(H$1,'Justerad allokering'!$B$1:$AF$1,0),FALSE)),VLOOKUP($B51,'Allokerad kvv'!$B$2:$AV$468,MATCH(H$1,'Allokerad kvv'!$B$1:$AV$1,0),FALSE),VLOOKUP($B51,'Justerad allokering'!$B$1:$AG$461,MATCH(H$1,'Justerad allokering'!$B$1:$AF$1,0),FALSE))</f>
        <v>0</v>
      </c>
      <c r="I51">
        <f>IF(ISERROR(1/VLOOKUP($B51,'Justerad allokering'!$B$1:$AG$461,MATCH(I$1,'Justerad allokering'!$B$1:$AF$1,0),FALSE)),VLOOKUP($B51,'Allokerad kvv'!$B$2:$AV$468,MATCH(I$1,'Allokerad kvv'!$B$1:$AV$1,0),FALSE),VLOOKUP($B51,'Justerad allokering'!$B$1:$AG$461,MATCH(I$1,'Justerad allokering'!$B$1:$AF$1,0),FALSE))</f>
        <v>0</v>
      </c>
      <c r="J51">
        <f>IF(ISERROR(1/VLOOKUP($B51,'Justerad allokering'!$B$1:$AG$461,MATCH(J$1,'Justerad allokering'!$B$1:$AF$1,0),FALSE)),VLOOKUP($B51,'Allokerad kvv'!$B$2:$AV$468,MATCH(J$1,'Allokerad kvv'!$B$1:$AV$1,0),FALSE),VLOOKUP($B51,'Justerad allokering'!$B$1:$AG$461,MATCH(J$1,'Justerad allokering'!$B$1:$AF$1,0),FALSE))</f>
        <v>0</v>
      </c>
      <c r="K51">
        <f>IF(ISERROR(1/VLOOKUP($B51,'Justerad allokering'!$B$1:$AG$461,MATCH(K$1,'Justerad allokering'!$B$1:$AF$1,0),FALSE)),VLOOKUP($B51,'Allokerad kvv'!$B$2:$AV$468,MATCH(K$1,'Allokerad kvv'!$B$1:$AV$1,0),FALSE),VLOOKUP($B51,'Justerad allokering'!$B$1:$AG$461,MATCH(K$1,'Justerad allokering'!$B$1:$AF$1,0),FALSE))</f>
        <v>0</v>
      </c>
      <c r="L51">
        <f>IF(ISERROR(1/VLOOKUP($B51,'Justerad allokering'!$B$1:$AG$461,MATCH(L$1,'Justerad allokering'!$B$1:$AF$1,0),FALSE)),VLOOKUP($B51,'Allokerad kvv'!$B$2:$AV$468,MATCH(L$1,'Allokerad kvv'!$B$1:$AV$1,0),FALSE),VLOOKUP($B51,'Justerad allokering'!$B$1:$AG$461,MATCH(L$1,'Justerad allokering'!$B$1:$AF$1,0),FALSE))</f>
        <v>0</v>
      </c>
      <c r="M51">
        <f>IF(ISERROR(1/VLOOKUP($B51,'Justerad allokering'!$B$1:$AG$461,MATCH(M$1,'Justerad allokering'!$B$1:$AF$1,0),FALSE)),VLOOKUP($B51,'Allokerad kvv'!$B$2:$AV$468,MATCH(M$1,'Allokerad kvv'!$B$1:$AV$1,0),FALSE),VLOOKUP($B51,'Justerad allokering'!$B$1:$AG$461,MATCH(M$1,'Justerad allokering'!$B$1:$AF$1,0),FALSE))</f>
        <v>0</v>
      </c>
      <c r="N51">
        <f>IF(ISERROR(1/VLOOKUP($B51,'Justerad allokering'!$B$1:$AG$461,MATCH(N$1,'Justerad allokering'!$B$1:$AF$1,0),FALSE)),VLOOKUP($B51,'Allokerad kvv'!$B$2:$AV$468,MATCH(N$1,'Allokerad kvv'!$B$1:$AV$1,0),FALSE),VLOOKUP($B51,'Justerad allokering'!$B$1:$AG$461,MATCH(N$1,'Justerad allokering'!$B$1:$AF$1,0),FALSE))</f>
        <v>0</v>
      </c>
      <c r="O51">
        <f>IF(ISERROR(1/VLOOKUP($B51,'Justerad allokering'!$B$1:$AG$461,MATCH(O$1,'Justerad allokering'!$B$1:$AF$1,0),FALSE)),VLOOKUP($B51,'Allokerad kvv'!$B$2:$AV$468,MATCH(O$1,'Allokerad kvv'!$B$1:$AV$1,0),FALSE),VLOOKUP($B51,'Justerad allokering'!$B$1:$AG$461,MATCH(O$1,'Justerad allokering'!$B$1:$AF$1,0),FALSE))</f>
        <v>0</v>
      </c>
      <c r="P51">
        <f>IF(ISERROR(1/VLOOKUP($B51,'Justerad allokering'!$B$1:$AG$461,MATCH(P$1,'Justerad allokering'!$B$1:$AF$1,0),FALSE)),VLOOKUP($B51,'Allokerad kvv'!$B$2:$AV$468,MATCH(P$1,'Allokerad kvv'!$B$1:$AV$1,0),FALSE),VLOOKUP($B51,'Justerad allokering'!$B$1:$AG$461,MATCH(P$1,'Justerad allokering'!$B$1:$AF$1,0),FALSE))</f>
        <v>0</v>
      </c>
      <c r="Q51">
        <f>IF(ISERROR(1/VLOOKUP($B51,'Justerad allokering'!$B$1:$AG$461,MATCH(Q$1,'Justerad allokering'!$B$1:$AF$1,0),FALSE)),VLOOKUP($B51,'Allokerad kvv'!$B$2:$AV$468,MATCH(Q$1,'Allokerad kvv'!$B$1:$AV$1,0),FALSE),VLOOKUP($B51,'Justerad allokering'!$B$1:$AG$461,MATCH(Q$1,'Justerad allokering'!$B$1:$AF$1,0),FALSE))</f>
        <v>0</v>
      </c>
      <c r="R51">
        <f>IF(ISERROR(1/VLOOKUP($B51,'Justerad allokering'!$B$1:$AG$461,MATCH(R$1,'Justerad allokering'!$B$1:$AF$1,0),FALSE)),VLOOKUP($B51,'Allokerad kvv'!$B$2:$AV$468,MATCH(R$1,'Allokerad kvv'!$B$1:$AV$1,0),FALSE),VLOOKUP($B51,'Justerad allokering'!$B$1:$AG$461,MATCH(R$1,'Justerad allokering'!$B$1:$AF$1,0),FALSE))</f>
        <v>0</v>
      </c>
      <c r="S51">
        <f>IF(ISERROR(1/VLOOKUP($B51,'Justerad allokering'!$B$1:$AG$461,MATCH(S$1,'Justerad allokering'!$B$1:$AF$1,0),FALSE)),VLOOKUP($B51,'Allokerad kvv'!$B$2:$AV$468,MATCH(S$1,'Allokerad kvv'!$B$1:$AV$1,0),FALSE),VLOOKUP($B51,'Justerad allokering'!$B$1:$AG$461,MATCH(S$1,'Justerad allokering'!$B$1:$AF$1,0),FALSE))</f>
        <v>0</v>
      </c>
      <c r="T51">
        <f>IF(ISERROR(1/VLOOKUP($B51,'Justerad allokering'!$B$1:$AG$461,MATCH(T$1,'Justerad allokering'!$B$1:$AF$1,0),FALSE)),VLOOKUP($B51,'Allokerad kvv'!$B$2:$AV$468,MATCH(T$1,'Allokerad kvv'!$B$1:$AV$1,0),FALSE),VLOOKUP($B51,'Justerad allokering'!$B$1:$AG$461,MATCH(T$1,'Justerad allokering'!$B$1:$AF$1,0),FALSE))</f>
        <v>0</v>
      </c>
      <c r="U51">
        <f>IF(ISERROR(1/VLOOKUP($B51,'Justerad allokering'!$B$1:$AG$461,MATCH(U$1,'Justerad allokering'!$B$1:$AF$1,0),FALSE)),VLOOKUP($B51,'Allokerad kvv'!$B$2:$AV$468,MATCH(U$1,'Allokerad kvv'!$B$1:$AV$1,0),FALSE),VLOOKUP($B51,'Justerad allokering'!$B$1:$AG$461,MATCH(U$1,'Justerad allokering'!$B$1:$AF$1,0),FALSE))</f>
        <v>0</v>
      </c>
      <c r="V51">
        <f>IF(ISERROR(1/VLOOKUP($B51,'Justerad allokering'!$B$1:$AG$461,MATCH(V$1,'Justerad allokering'!$B$1:$AF$1,0),FALSE)),VLOOKUP($B51,'Allokerad kvv'!$B$2:$AV$468,MATCH(V$1,'Allokerad kvv'!$B$1:$AV$1,0),FALSE),VLOOKUP($B51,'Justerad allokering'!$B$1:$AG$461,MATCH(V$1,'Justerad allokering'!$B$1:$AF$1,0),FALSE))</f>
        <v>0</v>
      </c>
      <c r="W51">
        <f>IF(ISERROR(1/VLOOKUP($B51,'Justerad allokering'!$B$1:$AG$461,MATCH(W$1,'Justerad allokering'!$B$1:$AF$1,0),FALSE)),VLOOKUP($B51,'Allokerad kvv'!$B$2:$AV$468,MATCH(W$1,'Allokerad kvv'!$B$1:$AV$1,0),FALSE),VLOOKUP($B51,'Justerad allokering'!$B$1:$AG$461,MATCH(W$1,'Justerad allokering'!$B$1:$AF$1,0),FALSE))</f>
        <v>0</v>
      </c>
      <c r="X51">
        <f>IF(ISERROR(1/VLOOKUP($B51,'Justerad allokering'!$B$1:$AG$461,MATCH(X$1,'Justerad allokering'!$B$1:$AF$1,0),FALSE)),VLOOKUP($B51,'Allokerad kvv'!$B$2:$AV$468,MATCH(X$1,'Allokerad kvv'!$B$1:$AV$1,0),FALSE),VLOOKUP($B51,'Justerad allokering'!$B$1:$AG$461,MATCH(X$1,'Justerad allokering'!$B$1:$AF$1,0),FALSE))</f>
        <v>0</v>
      </c>
      <c r="Y51">
        <f>IF(ISERROR(1/VLOOKUP($B51,'Justerad allokering'!$B$1:$AG$461,MATCH(Y$1,'Justerad allokering'!$B$1:$AF$1,0),FALSE)),VLOOKUP($B51,'Allokerad kvv'!$B$2:$AV$468,MATCH(Y$1,'Allokerad kvv'!$B$1:$AV$1,0),FALSE),VLOOKUP($B51,'Justerad allokering'!$B$1:$AG$461,MATCH(Y$1,'Justerad allokering'!$B$1:$AF$1,0),FALSE))</f>
        <v>0</v>
      </c>
      <c r="Z51">
        <f>IF(ISERROR(1/VLOOKUP($B51,'Justerad allokering'!$B$1:$AG$461,MATCH(Z$1,'Justerad allokering'!$B$1:$AF$1,0),FALSE)),VLOOKUP($B51,'Allokerad kvv'!$B$2:$AV$468,MATCH(Z$1,'Allokerad kvv'!$B$1:$AV$1,0),FALSE),VLOOKUP($B51,'Justerad allokering'!$B$1:$AG$461,MATCH(Z$1,'Justerad allokering'!$B$1:$AF$1,0),FALSE))</f>
        <v>0</v>
      </c>
      <c r="AE51" s="89">
        <f t="shared" si="0"/>
        <v>0</v>
      </c>
      <c r="AG51">
        <f t="shared" si="1"/>
        <v>0</v>
      </c>
      <c r="AH51">
        <f t="shared" si="2"/>
        <v>0</v>
      </c>
      <c r="AI51" t="str">
        <f>IF(AH51=0,"",AH51/VLOOKUP(B51,Kraftvärmeprod!$B$1:$BC$480,MATCH("Summa tillförd energi exklusive rökgaskondensering",Kraftvärmeprod!$B$1:$BC$1,0),FALSE))</f>
        <v/>
      </c>
      <c r="AK51">
        <f t="shared" si="3"/>
        <v>0</v>
      </c>
    </row>
    <row r="52" spans="1:37" x14ac:dyDescent="0.25">
      <c r="A52" s="2" t="s">
        <v>76</v>
      </c>
      <c r="B52" s="2" t="s">
        <v>82</v>
      </c>
      <c r="C52">
        <f>IF(ISERROR(1/VLOOKUP($B52,'Justerad allokering'!$B$1:$AG$461,MATCH(C$1,'Justerad allokering'!$B$1:$AF$1,0),FALSE)),VLOOKUP($B52,'Allokerad kvv'!$B$2:$AV$468,MATCH(C$1,'Allokerad kvv'!$B$1:$AV$1,0),FALSE),VLOOKUP($B52,'Justerad allokering'!$B$1:$AG$461,MATCH(C$1,'Justerad allokering'!$B$1:$AF$1,0),FALSE))</f>
        <v>0</v>
      </c>
      <c r="D52">
        <f>IF(ISERROR(1/VLOOKUP($B52,'Justerad allokering'!$B$1:$AG$461,MATCH(D$1,'Justerad allokering'!$B$1:$AF$1,0),FALSE)),VLOOKUP($B52,'Allokerad kvv'!$B$2:$AV$468,MATCH(D$1,'Allokerad kvv'!$B$1:$AV$1,0),FALSE),VLOOKUP($B52,'Justerad allokering'!$B$1:$AG$461,MATCH(D$1,'Justerad allokering'!$B$1:$AF$1,0),FALSE))</f>
        <v>0</v>
      </c>
      <c r="E52">
        <f>IF(ISERROR(1/VLOOKUP($B52,'Justerad allokering'!$B$1:$AG$461,MATCH(E$1,'Justerad allokering'!$B$1:$AF$1,0),FALSE)),VLOOKUP($B52,'Allokerad kvv'!$B$2:$AV$468,MATCH(E$1,'Allokerad kvv'!$B$1:$AV$1,0),FALSE),VLOOKUP($B52,'Justerad allokering'!$B$1:$AG$461,MATCH(E$1,'Justerad allokering'!$B$1:$AF$1,0),FALSE))</f>
        <v>0</v>
      </c>
      <c r="F52">
        <f>IF(ISERROR(1/VLOOKUP($B52,'Justerad allokering'!$B$1:$AG$461,MATCH(F$1,'Justerad allokering'!$B$1:$AF$1,0),FALSE)),VLOOKUP($B52,'Allokerad kvv'!$B$2:$AV$468,MATCH(F$1,'Allokerad kvv'!$B$1:$AV$1,0),FALSE),VLOOKUP($B52,'Justerad allokering'!$B$1:$AG$461,MATCH(F$1,'Justerad allokering'!$B$1:$AF$1,0),FALSE))</f>
        <v>0</v>
      </c>
      <c r="G52">
        <f>IF(ISERROR(1/VLOOKUP($B52,'Justerad allokering'!$B$1:$AG$461,MATCH(G$1,'Justerad allokering'!$B$1:$AF$1,0),FALSE)),VLOOKUP($B52,'Allokerad kvv'!$B$2:$AV$468,MATCH(G$1,'Allokerad kvv'!$B$1:$AV$1,0),FALSE),VLOOKUP($B52,'Justerad allokering'!$B$1:$AG$461,MATCH(G$1,'Justerad allokering'!$B$1:$AF$1,0),FALSE))</f>
        <v>0</v>
      </c>
      <c r="H52">
        <f>IF(ISERROR(1/VLOOKUP($B52,'Justerad allokering'!$B$1:$AG$461,MATCH(H$1,'Justerad allokering'!$B$1:$AF$1,0),FALSE)),VLOOKUP($B52,'Allokerad kvv'!$B$2:$AV$468,MATCH(H$1,'Allokerad kvv'!$B$1:$AV$1,0),FALSE),VLOOKUP($B52,'Justerad allokering'!$B$1:$AG$461,MATCH(H$1,'Justerad allokering'!$B$1:$AF$1,0),FALSE))</f>
        <v>0</v>
      </c>
      <c r="I52">
        <f>IF(ISERROR(1/VLOOKUP($B52,'Justerad allokering'!$B$1:$AG$461,MATCH(I$1,'Justerad allokering'!$B$1:$AF$1,0),FALSE)),VLOOKUP($B52,'Allokerad kvv'!$B$2:$AV$468,MATCH(I$1,'Allokerad kvv'!$B$1:$AV$1,0),FALSE),VLOOKUP($B52,'Justerad allokering'!$B$1:$AG$461,MATCH(I$1,'Justerad allokering'!$B$1:$AF$1,0),FALSE))</f>
        <v>0</v>
      </c>
      <c r="J52">
        <f>IF(ISERROR(1/VLOOKUP($B52,'Justerad allokering'!$B$1:$AG$461,MATCH(J$1,'Justerad allokering'!$B$1:$AF$1,0),FALSE)),VLOOKUP($B52,'Allokerad kvv'!$B$2:$AV$468,MATCH(J$1,'Allokerad kvv'!$B$1:$AV$1,0),FALSE),VLOOKUP($B52,'Justerad allokering'!$B$1:$AG$461,MATCH(J$1,'Justerad allokering'!$B$1:$AF$1,0),FALSE))</f>
        <v>0</v>
      </c>
      <c r="K52">
        <f>IF(ISERROR(1/VLOOKUP($B52,'Justerad allokering'!$B$1:$AG$461,MATCH(K$1,'Justerad allokering'!$B$1:$AF$1,0),FALSE)),VLOOKUP($B52,'Allokerad kvv'!$B$2:$AV$468,MATCH(K$1,'Allokerad kvv'!$B$1:$AV$1,0),FALSE),VLOOKUP($B52,'Justerad allokering'!$B$1:$AG$461,MATCH(K$1,'Justerad allokering'!$B$1:$AF$1,0),FALSE))</f>
        <v>0</v>
      </c>
      <c r="L52">
        <f>IF(ISERROR(1/VLOOKUP($B52,'Justerad allokering'!$B$1:$AG$461,MATCH(L$1,'Justerad allokering'!$B$1:$AF$1,0),FALSE)),VLOOKUP($B52,'Allokerad kvv'!$B$2:$AV$468,MATCH(L$1,'Allokerad kvv'!$B$1:$AV$1,0),FALSE),VLOOKUP($B52,'Justerad allokering'!$B$1:$AG$461,MATCH(L$1,'Justerad allokering'!$B$1:$AF$1,0),FALSE))</f>
        <v>0</v>
      </c>
      <c r="M52">
        <f>IF(ISERROR(1/VLOOKUP($B52,'Justerad allokering'!$B$1:$AG$461,MATCH(M$1,'Justerad allokering'!$B$1:$AF$1,0),FALSE)),VLOOKUP($B52,'Allokerad kvv'!$B$2:$AV$468,MATCH(M$1,'Allokerad kvv'!$B$1:$AV$1,0),FALSE),VLOOKUP($B52,'Justerad allokering'!$B$1:$AG$461,MATCH(M$1,'Justerad allokering'!$B$1:$AF$1,0),FALSE))</f>
        <v>0</v>
      </c>
      <c r="N52">
        <f>IF(ISERROR(1/VLOOKUP($B52,'Justerad allokering'!$B$1:$AG$461,MATCH(N$1,'Justerad allokering'!$B$1:$AF$1,0),FALSE)),VLOOKUP($B52,'Allokerad kvv'!$B$2:$AV$468,MATCH(N$1,'Allokerad kvv'!$B$1:$AV$1,0),FALSE),VLOOKUP($B52,'Justerad allokering'!$B$1:$AG$461,MATCH(N$1,'Justerad allokering'!$B$1:$AF$1,0),FALSE))</f>
        <v>0</v>
      </c>
      <c r="O52">
        <f>IF(ISERROR(1/VLOOKUP($B52,'Justerad allokering'!$B$1:$AG$461,MATCH(O$1,'Justerad allokering'!$B$1:$AF$1,0),FALSE)),VLOOKUP($B52,'Allokerad kvv'!$B$2:$AV$468,MATCH(O$1,'Allokerad kvv'!$B$1:$AV$1,0),FALSE),VLOOKUP($B52,'Justerad allokering'!$B$1:$AG$461,MATCH(O$1,'Justerad allokering'!$B$1:$AF$1,0),FALSE))</f>
        <v>0</v>
      </c>
      <c r="P52">
        <f>IF(ISERROR(1/VLOOKUP($B52,'Justerad allokering'!$B$1:$AG$461,MATCH(P$1,'Justerad allokering'!$B$1:$AF$1,0),FALSE)),VLOOKUP($B52,'Allokerad kvv'!$B$2:$AV$468,MATCH(P$1,'Allokerad kvv'!$B$1:$AV$1,0),FALSE),VLOOKUP($B52,'Justerad allokering'!$B$1:$AG$461,MATCH(P$1,'Justerad allokering'!$B$1:$AF$1,0),FALSE))</f>
        <v>0</v>
      </c>
      <c r="Q52">
        <f>IF(ISERROR(1/VLOOKUP($B52,'Justerad allokering'!$B$1:$AG$461,MATCH(Q$1,'Justerad allokering'!$B$1:$AF$1,0),FALSE)),VLOOKUP($B52,'Allokerad kvv'!$B$2:$AV$468,MATCH(Q$1,'Allokerad kvv'!$B$1:$AV$1,0),FALSE),VLOOKUP($B52,'Justerad allokering'!$B$1:$AG$461,MATCH(Q$1,'Justerad allokering'!$B$1:$AF$1,0),FALSE))</f>
        <v>0</v>
      </c>
      <c r="R52">
        <f>IF(ISERROR(1/VLOOKUP($B52,'Justerad allokering'!$B$1:$AG$461,MATCH(R$1,'Justerad allokering'!$B$1:$AF$1,0),FALSE)),VLOOKUP($B52,'Allokerad kvv'!$B$2:$AV$468,MATCH(R$1,'Allokerad kvv'!$B$1:$AV$1,0),FALSE),VLOOKUP($B52,'Justerad allokering'!$B$1:$AG$461,MATCH(R$1,'Justerad allokering'!$B$1:$AF$1,0),FALSE))</f>
        <v>0</v>
      </c>
      <c r="S52">
        <f>IF(ISERROR(1/VLOOKUP($B52,'Justerad allokering'!$B$1:$AG$461,MATCH(S$1,'Justerad allokering'!$B$1:$AF$1,0),FALSE)),VLOOKUP($B52,'Allokerad kvv'!$B$2:$AV$468,MATCH(S$1,'Allokerad kvv'!$B$1:$AV$1,0),FALSE),VLOOKUP($B52,'Justerad allokering'!$B$1:$AG$461,MATCH(S$1,'Justerad allokering'!$B$1:$AF$1,0),FALSE))</f>
        <v>0</v>
      </c>
      <c r="T52">
        <f>IF(ISERROR(1/VLOOKUP($B52,'Justerad allokering'!$B$1:$AG$461,MATCH(T$1,'Justerad allokering'!$B$1:$AF$1,0),FALSE)),VLOOKUP($B52,'Allokerad kvv'!$B$2:$AV$468,MATCH(T$1,'Allokerad kvv'!$B$1:$AV$1,0),FALSE),VLOOKUP($B52,'Justerad allokering'!$B$1:$AG$461,MATCH(T$1,'Justerad allokering'!$B$1:$AF$1,0),FALSE))</f>
        <v>0</v>
      </c>
      <c r="U52">
        <f>IF(ISERROR(1/VLOOKUP($B52,'Justerad allokering'!$B$1:$AG$461,MATCH(U$1,'Justerad allokering'!$B$1:$AF$1,0),FALSE)),VLOOKUP($B52,'Allokerad kvv'!$B$2:$AV$468,MATCH(U$1,'Allokerad kvv'!$B$1:$AV$1,0),FALSE),VLOOKUP($B52,'Justerad allokering'!$B$1:$AG$461,MATCH(U$1,'Justerad allokering'!$B$1:$AF$1,0),FALSE))</f>
        <v>0</v>
      </c>
      <c r="V52">
        <f>IF(ISERROR(1/VLOOKUP($B52,'Justerad allokering'!$B$1:$AG$461,MATCH(V$1,'Justerad allokering'!$B$1:$AF$1,0),FALSE)),VLOOKUP($B52,'Allokerad kvv'!$B$2:$AV$468,MATCH(V$1,'Allokerad kvv'!$B$1:$AV$1,0),FALSE),VLOOKUP($B52,'Justerad allokering'!$B$1:$AG$461,MATCH(V$1,'Justerad allokering'!$B$1:$AF$1,0),FALSE))</f>
        <v>0</v>
      </c>
      <c r="W52">
        <f>IF(ISERROR(1/VLOOKUP($B52,'Justerad allokering'!$B$1:$AG$461,MATCH(W$1,'Justerad allokering'!$B$1:$AF$1,0),FALSE)),VLOOKUP($B52,'Allokerad kvv'!$B$2:$AV$468,MATCH(W$1,'Allokerad kvv'!$B$1:$AV$1,0),FALSE),VLOOKUP($B52,'Justerad allokering'!$B$1:$AG$461,MATCH(W$1,'Justerad allokering'!$B$1:$AF$1,0),FALSE))</f>
        <v>0</v>
      </c>
      <c r="X52">
        <f>IF(ISERROR(1/VLOOKUP($B52,'Justerad allokering'!$B$1:$AG$461,MATCH(X$1,'Justerad allokering'!$B$1:$AF$1,0),FALSE)),VLOOKUP($B52,'Allokerad kvv'!$B$2:$AV$468,MATCH(X$1,'Allokerad kvv'!$B$1:$AV$1,0),FALSE),VLOOKUP($B52,'Justerad allokering'!$B$1:$AG$461,MATCH(X$1,'Justerad allokering'!$B$1:$AF$1,0),FALSE))</f>
        <v>0</v>
      </c>
      <c r="Y52">
        <f>IF(ISERROR(1/VLOOKUP($B52,'Justerad allokering'!$B$1:$AG$461,MATCH(Y$1,'Justerad allokering'!$B$1:$AF$1,0),FALSE)),VLOOKUP($B52,'Allokerad kvv'!$B$2:$AV$468,MATCH(Y$1,'Allokerad kvv'!$B$1:$AV$1,0),FALSE),VLOOKUP($B52,'Justerad allokering'!$B$1:$AG$461,MATCH(Y$1,'Justerad allokering'!$B$1:$AF$1,0),FALSE))</f>
        <v>0</v>
      </c>
      <c r="Z52">
        <f>IF(ISERROR(1/VLOOKUP($B52,'Justerad allokering'!$B$1:$AG$461,MATCH(Z$1,'Justerad allokering'!$B$1:$AF$1,0),FALSE)),VLOOKUP($B52,'Allokerad kvv'!$B$2:$AV$468,MATCH(Z$1,'Allokerad kvv'!$B$1:$AV$1,0),FALSE),VLOOKUP($B52,'Justerad allokering'!$B$1:$AG$461,MATCH(Z$1,'Justerad allokering'!$B$1:$AF$1,0),FALSE))</f>
        <v>0</v>
      </c>
      <c r="AE52" s="89">
        <f t="shared" si="0"/>
        <v>0</v>
      </c>
      <c r="AG52">
        <f t="shared" si="1"/>
        <v>0</v>
      </c>
      <c r="AH52">
        <f t="shared" si="2"/>
        <v>0</v>
      </c>
      <c r="AI52" t="str">
        <f>IF(AH52=0,"",AH52/VLOOKUP(B52,Kraftvärmeprod!$B$1:$BC$480,MATCH("Summa tillförd energi exklusive rökgaskondensering",Kraftvärmeprod!$B$1:$BC$1,0),FALSE))</f>
        <v/>
      </c>
      <c r="AK52">
        <f t="shared" si="3"/>
        <v>0</v>
      </c>
    </row>
    <row r="53" spans="1:37" x14ac:dyDescent="0.25">
      <c r="A53" s="2" t="s">
        <v>76</v>
      </c>
      <c r="B53" s="2" t="s">
        <v>83</v>
      </c>
      <c r="C53">
        <f>IF(ISERROR(1/VLOOKUP($B53,'Justerad allokering'!$B$1:$AG$461,MATCH(C$1,'Justerad allokering'!$B$1:$AF$1,0),FALSE)),VLOOKUP($B53,'Allokerad kvv'!$B$2:$AV$468,MATCH(C$1,'Allokerad kvv'!$B$1:$AV$1,0),FALSE),VLOOKUP($B53,'Justerad allokering'!$B$1:$AG$461,MATCH(C$1,'Justerad allokering'!$B$1:$AF$1,0),FALSE))</f>
        <v>0</v>
      </c>
      <c r="D53">
        <f>IF(ISERROR(1/VLOOKUP($B53,'Justerad allokering'!$B$1:$AG$461,MATCH(D$1,'Justerad allokering'!$B$1:$AF$1,0),FALSE)),VLOOKUP($B53,'Allokerad kvv'!$B$2:$AV$468,MATCH(D$1,'Allokerad kvv'!$B$1:$AV$1,0),FALSE),VLOOKUP($B53,'Justerad allokering'!$B$1:$AG$461,MATCH(D$1,'Justerad allokering'!$B$1:$AF$1,0),FALSE))</f>
        <v>0</v>
      </c>
      <c r="E53">
        <f>IF(ISERROR(1/VLOOKUP($B53,'Justerad allokering'!$B$1:$AG$461,MATCH(E$1,'Justerad allokering'!$B$1:$AF$1,0),FALSE)),VLOOKUP($B53,'Allokerad kvv'!$B$2:$AV$468,MATCH(E$1,'Allokerad kvv'!$B$1:$AV$1,0),FALSE),VLOOKUP($B53,'Justerad allokering'!$B$1:$AG$461,MATCH(E$1,'Justerad allokering'!$B$1:$AF$1,0),FALSE))</f>
        <v>59.398699999999998</v>
      </c>
      <c r="F53">
        <f>IF(ISERROR(1/VLOOKUP($B53,'Justerad allokering'!$B$1:$AG$461,MATCH(F$1,'Justerad allokering'!$B$1:$AF$1,0),FALSE)),VLOOKUP($B53,'Allokerad kvv'!$B$2:$AV$468,MATCH(F$1,'Allokerad kvv'!$B$1:$AV$1,0),FALSE),VLOOKUP($B53,'Justerad allokering'!$B$1:$AG$461,MATCH(F$1,'Justerad allokering'!$B$1:$AF$1,0),FALSE))</f>
        <v>0</v>
      </c>
      <c r="G53">
        <f>IF(ISERROR(1/VLOOKUP($B53,'Justerad allokering'!$B$1:$AG$461,MATCH(G$1,'Justerad allokering'!$B$1:$AF$1,0),FALSE)),VLOOKUP($B53,'Allokerad kvv'!$B$2:$AV$468,MATCH(G$1,'Allokerad kvv'!$B$1:$AV$1,0),FALSE),VLOOKUP($B53,'Justerad allokering'!$B$1:$AG$461,MATCH(G$1,'Justerad allokering'!$B$1:$AF$1,0),FALSE))</f>
        <v>0</v>
      </c>
      <c r="H53">
        <f>IF(ISERROR(1/VLOOKUP($B53,'Justerad allokering'!$B$1:$AG$461,MATCH(H$1,'Justerad allokering'!$B$1:$AF$1,0),FALSE)),VLOOKUP($B53,'Allokerad kvv'!$B$2:$AV$468,MATCH(H$1,'Allokerad kvv'!$B$1:$AV$1,0),FALSE),VLOOKUP($B53,'Justerad allokering'!$B$1:$AG$461,MATCH(H$1,'Justerad allokering'!$B$1:$AF$1,0),FALSE))</f>
        <v>0</v>
      </c>
      <c r="I53">
        <f>IF(ISERROR(1/VLOOKUP($B53,'Justerad allokering'!$B$1:$AG$461,MATCH(I$1,'Justerad allokering'!$B$1:$AF$1,0),FALSE)),VLOOKUP($B53,'Allokerad kvv'!$B$2:$AV$468,MATCH(I$1,'Allokerad kvv'!$B$1:$AV$1,0),FALSE),VLOOKUP($B53,'Justerad allokering'!$B$1:$AG$461,MATCH(I$1,'Justerad allokering'!$B$1:$AF$1,0),FALSE))</f>
        <v>22.2242</v>
      </c>
      <c r="J53">
        <f>IF(ISERROR(1/VLOOKUP($B53,'Justerad allokering'!$B$1:$AG$461,MATCH(J$1,'Justerad allokering'!$B$1:$AF$1,0),FALSE)),VLOOKUP($B53,'Allokerad kvv'!$B$2:$AV$468,MATCH(J$1,'Allokerad kvv'!$B$1:$AV$1,0),FALSE),VLOOKUP($B53,'Justerad allokering'!$B$1:$AG$461,MATCH(J$1,'Justerad allokering'!$B$1:$AF$1,0),FALSE))</f>
        <v>112.858</v>
      </c>
      <c r="K53">
        <f>IF(ISERROR(1/VLOOKUP($B53,'Justerad allokering'!$B$1:$AG$461,MATCH(K$1,'Justerad allokering'!$B$1:$AF$1,0),FALSE)),VLOOKUP($B53,'Allokerad kvv'!$B$2:$AV$468,MATCH(K$1,'Allokerad kvv'!$B$1:$AV$1,0),FALSE),VLOOKUP($B53,'Justerad allokering'!$B$1:$AG$461,MATCH(K$1,'Justerad allokering'!$B$1:$AF$1,0),FALSE))</f>
        <v>20.596599999999999</v>
      </c>
      <c r="L53">
        <f>IF(ISERROR(1/VLOOKUP($B53,'Justerad allokering'!$B$1:$AG$461,MATCH(L$1,'Justerad allokering'!$B$1:$AF$1,0),FALSE)),VLOOKUP($B53,'Allokerad kvv'!$B$2:$AV$468,MATCH(L$1,'Allokerad kvv'!$B$1:$AV$1,0),FALSE),VLOOKUP($B53,'Justerad allokering'!$B$1:$AG$461,MATCH(L$1,'Justerad allokering'!$B$1:$AF$1,0),FALSE))</f>
        <v>0</v>
      </c>
      <c r="M53">
        <f>IF(ISERROR(1/VLOOKUP($B53,'Justerad allokering'!$B$1:$AG$461,MATCH(M$1,'Justerad allokering'!$B$1:$AF$1,0),FALSE)),VLOOKUP($B53,'Allokerad kvv'!$B$2:$AV$468,MATCH(M$1,'Allokerad kvv'!$B$1:$AV$1,0),FALSE),VLOOKUP($B53,'Justerad allokering'!$B$1:$AG$461,MATCH(M$1,'Justerad allokering'!$B$1:$AF$1,0),FALSE))</f>
        <v>77.812299999999993</v>
      </c>
      <c r="N53">
        <f>IF(ISERROR(1/VLOOKUP($B53,'Justerad allokering'!$B$1:$AG$461,MATCH(N$1,'Justerad allokering'!$B$1:$AF$1,0),FALSE)),VLOOKUP($B53,'Allokerad kvv'!$B$2:$AV$468,MATCH(N$1,'Allokerad kvv'!$B$1:$AV$1,0),FALSE),VLOOKUP($B53,'Justerad allokering'!$B$1:$AG$461,MATCH(N$1,'Justerad allokering'!$B$1:$AF$1,0),FALSE))</f>
        <v>133.821</v>
      </c>
      <c r="O53">
        <f>IF(ISERROR(1/VLOOKUP($B53,'Justerad allokering'!$B$1:$AG$461,MATCH(O$1,'Justerad allokering'!$B$1:$AF$1,0),FALSE)),VLOOKUP($B53,'Allokerad kvv'!$B$2:$AV$468,MATCH(O$1,'Allokerad kvv'!$B$1:$AV$1,0),FALSE),VLOOKUP($B53,'Justerad allokering'!$B$1:$AG$461,MATCH(O$1,'Justerad allokering'!$B$1:$AF$1,0),FALSE))</f>
        <v>95.037899999999993</v>
      </c>
      <c r="P53">
        <f>IF(ISERROR(1/VLOOKUP($B53,'Justerad allokering'!$B$1:$AG$461,MATCH(P$1,'Justerad allokering'!$B$1:$AF$1,0),FALSE)),VLOOKUP($B53,'Allokerad kvv'!$B$2:$AV$468,MATCH(P$1,'Allokerad kvv'!$B$1:$AV$1,0),FALSE),VLOOKUP($B53,'Justerad allokering'!$B$1:$AG$461,MATCH(P$1,'Justerad allokering'!$B$1:$AF$1,0),FALSE))</f>
        <v>100.97799999999999</v>
      </c>
      <c r="Q53">
        <f>IF(ISERROR(1/VLOOKUP($B53,'Justerad allokering'!$B$1:$AG$461,MATCH(Q$1,'Justerad allokering'!$B$1:$AF$1,0),FALSE)),VLOOKUP($B53,'Allokerad kvv'!$B$2:$AV$468,MATCH(Q$1,'Allokerad kvv'!$B$1:$AV$1,0),FALSE),VLOOKUP($B53,'Justerad allokering'!$B$1:$AG$461,MATCH(Q$1,'Justerad allokering'!$B$1:$AF$1,0),FALSE))</f>
        <v>4.1952699999999998</v>
      </c>
      <c r="R53">
        <f>IF(ISERROR(1/VLOOKUP($B53,'Justerad allokering'!$B$1:$AG$461,MATCH(R$1,'Justerad allokering'!$B$1:$AF$1,0),FALSE)),VLOOKUP($B53,'Allokerad kvv'!$B$2:$AV$468,MATCH(R$1,'Allokerad kvv'!$B$1:$AV$1,0),FALSE),VLOOKUP($B53,'Justerad allokering'!$B$1:$AG$461,MATCH(R$1,'Justerad allokering'!$B$1:$AF$1,0),FALSE))</f>
        <v>0</v>
      </c>
      <c r="S53">
        <f>IF(ISERROR(1/VLOOKUP($B53,'Justerad allokering'!$B$1:$AG$461,MATCH(S$1,'Justerad allokering'!$B$1:$AF$1,0),FALSE)),VLOOKUP($B53,'Allokerad kvv'!$B$2:$AV$468,MATCH(S$1,'Allokerad kvv'!$B$1:$AV$1,0),FALSE),VLOOKUP($B53,'Justerad allokering'!$B$1:$AG$461,MATCH(S$1,'Justerad allokering'!$B$1:$AF$1,0),FALSE))</f>
        <v>53</v>
      </c>
      <c r="T53">
        <f>IF(ISERROR(1/VLOOKUP($B53,'Justerad allokering'!$B$1:$AG$461,MATCH(T$1,'Justerad allokering'!$B$1:$AF$1,0),FALSE)),VLOOKUP($B53,'Allokerad kvv'!$B$2:$AV$468,MATCH(T$1,'Allokerad kvv'!$B$1:$AV$1,0),FALSE),VLOOKUP($B53,'Justerad allokering'!$B$1:$AG$461,MATCH(T$1,'Justerad allokering'!$B$1:$AF$1,0),FALSE))</f>
        <v>0</v>
      </c>
      <c r="U53">
        <f>IF(ISERROR(1/VLOOKUP($B53,'Justerad allokering'!$B$1:$AG$461,MATCH(U$1,'Justerad allokering'!$B$1:$AF$1,0),FALSE)),VLOOKUP($B53,'Allokerad kvv'!$B$2:$AV$468,MATCH(U$1,'Allokerad kvv'!$B$1:$AV$1,0),FALSE),VLOOKUP($B53,'Justerad allokering'!$B$1:$AG$461,MATCH(U$1,'Justerad allokering'!$B$1:$AF$1,0),FALSE))</f>
        <v>0</v>
      </c>
      <c r="V53">
        <f>IF(ISERROR(1/VLOOKUP($B53,'Justerad allokering'!$B$1:$AG$461,MATCH(V$1,'Justerad allokering'!$B$1:$AF$1,0),FALSE)),VLOOKUP($B53,'Allokerad kvv'!$B$2:$AV$468,MATCH(V$1,'Allokerad kvv'!$B$1:$AV$1,0),FALSE),VLOOKUP($B53,'Justerad allokering'!$B$1:$AG$461,MATCH(V$1,'Justerad allokering'!$B$1:$AF$1,0),FALSE))</f>
        <v>0</v>
      </c>
      <c r="W53">
        <f>IF(ISERROR(1/VLOOKUP($B53,'Justerad allokering'!$B$1:$AG$461,MATCH(W$1,'Justerad allokering'!$B$1:$AF$1,0),FALSE)),VLOOKUP($B53,'Allokerad kvv'!$B$2:$AV$468,MATCH(W$1,'Allokerad kvv'!$B$1:$AV$1,0),FALSE),VLOOKUP($B53,'Justerad allokering'!$B$1:$AG$461,MATCH(W$1,'Justerad allokering'!$B$1:$AF$1,0),FALSE))</f>
        <v>10.8736</v>
      </c>
      <c r="X53">
        <f>IF(ISERROR(1/VLOOKUP($B53,'Justerad allokering'!$B$1:$AG$461,MATCH(X$1,'Justerad allokering'!$B$1:$AF$1,0),FALSE)),VLOOKUP($B53,'Allokerad kvv'!$B$2:$AV$468,MATCH(X$1,'Allokerad kvv'!$B$1:$AV$1,0),FALSE),VLOOKUP($B53,'Justerad allokering'!$B$1:$AG$461,MATCH(X$1,'Justerad allokering'!$B$1:$AF$1,0),FALSE))</f>
        <v>0</v>
      </c>
      <c r="Y53">
        <f>IF(ISERROR(1/VLOOKUP($B53,'Justerad allokering'!$B$1:$AG$461,MATCH(Y$1,'Justerad allokering'!$B$1:$AF$1,0),FALSE)),VLOOKUP($B53,'Allokerad kvv'!$B$2:$AV$468,MATCH(Y$1,'Allokerad kvv'!$B$1:$AV$1,0),FALSE),VLOOKUP($B53,'Justerad allokering'!$B$1:$AG$461,MATCH(Y$1,'Justerad allokering'!$B$1:$AF$1,0),FALSE))</f>
        <v>0</v>
      </c>
      <c r="Z53">
        <f>IF(ISERROR(1/VLOOKUP($B53,'Justerad allokering'!$B$1:$AG$461,MATCH(Z$1,'Justerad allokering'!$B$1:$AF$1,0),FALSE)),VLOOKUP($B53,'Allokerad kvv'!$B$2:$AV$468,MATCH(Z$1,'Allokerad kvv'!$B$1:$AV$1,0),FALSE),VLOOKUP($B53,'Justerad allokering'!$B$1:$AG$461,MATCH(Z$1,'Justerad allokering'!$B$1:$AF$1,0),FALSE))</f>
        <v>0</v>
      </c>
      <c r="AE53" s="89">
        <f t="shared" si="0"/>
        <v>690.79557000000011</v>
      </c>
      <c r="AG53">
        <f t="shared" si="1"/>
        <v>670.19897000000014</v>
      </c>
      <c r="AH53">
        <f t="shared" si="2"/>
        <v>536.37797000000012</v>
      </c>
      <c r="AI53">
        <f>IF(AH53=0,"",AH53/VLOOKUP(B53,Kraftvärmeprod!$B$1:$BC$480,MATCH("Summa tillförd energi exklusive rökgaskondensering",Kraftvärmeprod!$B$1:$BC$1,0),FALSE))</f>
        <v>0.59926147263047957</v>
      </c>
      <c r="AK53">
        <f t="shared" si="3"/>
        <v>456.95850000000002</v>
      </c>
    </row>
    <row r="54" spans="1:37" x14ac:dyDescent="0.25">
      <c r="A54" s="2" t="s">
        <v>76</v>
      </c>
      <c r="B54" s="2" t="s">
        <v>84</v>
      </c>
      <c r="C54">
        <f>IF(ISERROR(1/VLOOKUP($B54,'Justerad allokering'!$B$1:$AG$461,MATCH(C$1,'Justerad allokering'!$B$1:$AF$1,0),FALSE)),VLOOKUP($B54,'Allokerad kvv'!$B$2:$AV$468,MATCH(C$1,'Allokerad kvv'!$B$1:$AV$1,0),FALSE),VLOOKUP($B54,'Justerad allokering'!$B$1:$AG$461,MATCH(C$1,'Justerad allokering'!$B$1:$AF$1,0),FALSE))</f>
        <v>0</v>
      </c>
      <c r="D54">
        <f>IF(ISERROR(1/VLOOKUP($B54,'Justerad allokering'!$B$1:$AG$461,MATCH(D$1,'Justerad allokering'!$B$1:$AF$1,0),FALSE)),VLOOKUP($B54,'Allokerad kvv'!$B$2:$AV$468,MATCH(D$1,'Allokerad kvv'!$B$1:$AV$1,0),FALSE),VLOOKUP($B54,'Justerad allokering'!$B$1:$AG$461,MATCH(D$1,'Justerad allokering'!$B$1:$AF$1,0),FALSE))</f>
        <v>0</v>
      </c>
      <c r="E54">
        <f>IF(ISERROR(1/VLOOKUP($B54,'Justerad allokering'!$B$1:$AG$461,MATCH(E$1,'Justerad allokering'!$B$1:$AF$1,0),FALSE)),VLOOKUP($B54,'Allokerad kvv'!$B$2:$AV$468,MATCH(E$1,'Allokerad kvv'!$B$1:$AV$1,0),FALSE),VLOOKUP($B54,'Justerad allokering'!$B$1:$AG$461,MATCH(E$1,'Justerad allokering'!$B$1:$AF$1,0),FALSE))</f>
        <v>0</v>
      </c>
      <c r="F54">
        <f>IF(ISERROR(1/VLOOKUP($B54,'Justerad allokering'!$B$1:$AG$461,MATCH(F$1,'Justerad allokering'!$B$1:$AF$1,0),FALSE)),VLOOKUP($B54,'Allokerad kvv'!$B$2:$AV$468,MATCH(F$1,'Allokerad kvv'!$B$1:$AV$1,0),FALSE),VLOOKUP($B54,'Justerad allokering'!$B$1:$AG$461,MATCH(F$1,'Justerad allokering'!$B$1:$AF$1,0),FALSE))</f>
        <v>0</v>
      </c>
      <c r="G54">
        <f>IF(ISERROR(1/VLOOKUP($B54,'Justerad allokering'!$B$1:$AG$461,MATCH(G$1,'Justerad allokering'!$B$1:$AF$1,0),FALSE)),VLOOKUP($B54,'Allokerad kvv'!$B$2:$AV$468,MATCH(G$1,'Allokerad kvv'!$B$1:$AV$1,0),FALSE),VLOOKUP($B54,'Justerad allokering'!$B$1:$AG$461,MATCH(G$1,'Justerad allokering'!$B$1:$AF$1,0),FALSE))</f>
        <v>0</v>
      </c>
      <c r="H54">
        <f>IF(ISERROR(1/VLOOKUP($B54,'Justerad allokering'!$B$1:$AG$461,MATCH(H$1,'Justerad allokering'!$B$1:$AF$1,0),FALSE)),VLOOKUP($B54,'Allokerad kvv'!$B$2:$AV$468,MATCH(H$1,'Allokerad kvv'!$B$1:$AV$1,0),FALSE),VLOOKUP($B54,'Justerad allokering'!$B$1:$AG$461,MATCH(H$1,'Justerad allokering'!$B$1:$AF$1,0),FALSE))</f>
        <v>0</v>
      </c>
      <c r="I54">
        <f>IF(ISERROR(1/VLOOKUP($B54,'Justerad allokering'!$B$1:$AG$461,MATCH(I$1,'Justerad allokering'!$B$1:$AF$1,0),FALSE)),VLOOKUP($B54,'Allokerad kvv'!$B$2:$AV$468,MATCH(I$1,'Allokerad kvv'!$B$1:$AV$1,0),FALSE),VLOOKUP($B54,'Justerad allokering'!$B$1:$AG$461,MATCH(I$1,'Justerad allokering'!$B$1:$AF$1,0),FALSE))</f>
        <v>0</v>
      </c>
      <c r="J54">
        <f>IF(ISERROR(1/VLOOKUP($B54,'Justerad allokering'!$B$1:$AG$461,MATCH(J$1,'Justerad allokering'!$B$1:$AF$1,0),FALSE)),VLOOKUP($B54,'Allokerad kvv'!$B$2:$AV$468,MATCH(J$1,'Allokerad kvv'!$B$1:$AV$1,0),FALSE),VLOOKUP($B54,'Justerad allokering'!$B$1:$AG$461,MATCH(J$1,'Justerad allokering'!$B$1:$AF$1,0),FALSE))</f>
        <v>0</v>
      </c>
      <c r="K54">
        <f>IF(ISERROR(1/VLOOKUP($B54,'Justerad allokering'!$B$1:$AG$461,MATCH(K$1,'Justerad allokering'!$B$1:$AF$1,0),FALSE)),VLOOKUP($B54,'Allokerad kvv'!$B$2:$AV$468,MATCH(K$1,'Allokerad kvv'!$B$1:$AV$1,0),FALSE),VLOOKUP($B54,'Justerad allokering'!$B$1:$AG$461,MATCH(K$1,'Justerad allokering'!$B$1:$AF$1,0),FALSE))</f>
        <v>0</v>
      </c>
      <c r="L54">
        <f>IF(ISERROR(1/VLOOKUP($B54,'Justerad allokering'!$B$1:$AG$461,MATCH(L$1,'Justerad allokering'!$B$1:$AF$1,0),FALSE)),VLOOKUP($B54,'Allokerad kvv'!$B$2:$AV$468,MATCH(L$1,'Allokerad kvv'!$B$1:$AV$1,0),FALSE),VLOOKUP($B54,'Justerad allokering'!$B$1:$AG$461,MATCH(L$1,'Justerad allokering'!$B$1:$AF$1,0),FALSE))</f>
        <v>0</v>
      </c>
      <c r="M54">
        <f>IF(ISERROR(1/VLOOKUP($B54,'Justerad allokering'!$B$1:$AG$461,MATCH(M$1,'Justerad allokering'!$B$1:$AF$1,0),FALSE)),VLOOKUP($B54,'Allokerad kvv'!$B$2:$AV$468,MATCH(M$1,'Allokerad kvv'!$B$1:$AV$1,0),FALSE),VLOOKUP($B54,'Justerad allokering'!$B$1:$AG$461,MATCH(M$1,'Justerad allokering'!$B$1:$AF$1,0),FALSE))</f>
        <v>0</v>
      </c>
      <c r="N54">
        <f>IF(ISERROR(1/VLOOKUP($B54,'Justerad allokering'!$B$1:$AG$461,MATCH(N$1,'Justerad allokering'!$B$1:$AF$1,0),FALSE)),VLOOKUP($B54,'Allokerad kvv'!$B$2:$AV$468,MATCH(N$1,'Allokerad kvv'!$B$1:$AV$1,0),FALSE),VLOOKUP($B54,'Justerad allokering'!$B$1:$AG$461,MATCH(N$1,'Justerad allokering'!$B$1:$AF$1,0),FALSE))</f>
        <v>0</v>
      </c>
      <c r="O54">
        <f>IF(ISERROR(1/VLOOKUP($B54,'Justerad allokering'!$B$1:$AG$461,MATCH(O$1,'Justerad allokering'!$B$1:$AF$1,0),FALSE)),VLOOKUP($B54,'Allokerad kvv'!$B$2:$AV$468,MATCH(O$1,'Allokerad kvv'!$B$1:$AV$1,0),FALSE),VLOOKUP($B54,'Justerad allokering'!$B$1:$AG$461,MATCH(O$1,'Justerad allokering'!$B$1:$AF$1,0),FALSE))</f>
        <v>0</v>
      </c>
      <c r="P54">
        <f>IF(ISERROR(1/VLOOKUP($B54,'Justerad allokering'!$B$1:$AG$461,MATCH(P$1,'Justerad allokering'!$B$1:$AF$1,0),FALSE)),VLOOKUP($B54,'Allokerad kvv'!$B$2:$AV$468,MATCH(P$1,'Allokerad kvv'!$B$1:$AV$1,0),FALSE),VLOOKUP($B54,'Justerad allokering'!$B$1:$AG$461,MATCH(P$1,'Justerad allokering'!$B$1:$AF$1,0),FALSE))</f>
        <v>0</v>
      </c>
      <c r="Q54">
        <f>IF(ISERROR(1/VLOOKUP($B54,'Justerad allokering'!$B$1:$AG$461,MATCH(Q$1,'Justerad allokering'!$B$1:$AF$1,0),FALSE)),VLOOKUP($B54,'Allokerad kvv'!$B$2:$AV$468,MATCH(Q$1,'Allokerad kvv'!$B$1:$AV$1,0),FALSE),VLOOKUP($B54,'Justerad allokering'!$B$1:$AG$461,MATCH(Q$1,'Justerad allokering'!$B$1:$AF$1,0),FALSE))</f>
        <v>0</v>
      </c>
      <c r="R54">
        <f>IF(ISERROR(1/VLOOKUP($B54,'Justerad allokering'!$B$1:$AG$461,MATCH(R$1,'Justerad allokering'!$B$1:$AF$1,0),FALSE)),VLOOKUP($B54,'Allokerad kvv'!$B$2:$AV$468,MATCH(R$1,'Allokerad kvv'!$B$1:$AV$1,0),FALSE),VLOOKUP($B54,'Justerad allokering'!$B$1:$AG$461,MATCH(R$1,'Justerad allokering'!$B$1:$AF$1,0),FALSE))</f>
        <v>0</v>
      </c>
      <c r="S54">
        <f>IF(ISERROR(1/VLOOKUP($B54,'Justerad allokering'!$B$1:$AG$461,MATCH(S$1,'Justerad allokering'!$B$1:$AF$1,0),FALSE)),VLOOKUP($B54,'Allokerad kvv'!$B$2:$AV$468,MATCH(S$1,'Allokerad kvv'!$B$1:$AV$1,0),FALSE),VLOOKUP($B54,'Justerad allokering'!$B$1:$AG$461,MATCH(S$1,'Justerad allokering'!$B$1:$AF$1,0),FALSE))</f>
        <v>0</v>
      </c>
      <c r="T54">
        <f>IF(ISERROR(1/VLOOKUP($B54,'Justerad allokering'!$B$1:$AG$461,MATCH(T$1,'Justerad allokering'!$B$1:$AF$1,0),FALSE)),VLOOKUP($B54,'Allokerad kvv'!$B$2:$AV$468,MATCH(T$1,'Allokerad kvv'!$B$1:$AV$1,0),FALSE),VLOOKUP($B54,'Justerad allokering'!$B$1:$AG$461,MATCH(T$1,'Justerad allokering'!$B$1:$AF$1,0),FALSE))</f>
        <v>0</v>
      </c>
      <c r="U54">
        <f>IF(ISERROR(1/VLOOKUP($B54,'Justerad allokering'!$B$1:$AG$461,MATCH(U$1,'Justerad allokering'!$B$1:$AF$1,0),FALSE)),VLOOKUP($B54,'Allokerad kvv'!$B$2:$AV$468,MATCH(U$1,'Allokerad kvv'!$B$1:$AV$1,0),FALSE),VLOOKUP($B54,'Justerad allokering'!$B$1:$AG$461,MATCH(U$1,'Justerad allokering'!$B$1:$AF$1,0),FALSE))</f>
        <v>0</v>
      </c>
      <c r="V54">
        <f>IF(ISERROR(1/VLOOKUP($B54,'Justerad allokering'!$B$1:$AG$461,MATCH(V$1,'Justerad allokering'!$B$1:$AF$1,0),FALSE)),VLOOKUP($B54,'Allokerad kvv'!$B$2:$AV$468,MATCH(V$1,'Allokerad kvv'!$B$1:$AV$1,0),FALSE),VLOOKUP($B54,'Justerad allokering'!$B$1:$AG$461,MATCH(V$1,'Justerad allokering'!$B$1:$AF$1,0),FALSE))</f>
        <v>0</v>
      </c>
      <c r="W54">
        <f>IF(ISERROR(1/VLOOKUP($B54,'Justerad allokering'!$B$1:$AG$461,MATCH(W$1,'Justerad allokering'!$B$1:$AF$1,0),FALSE)),VLOOKUP($B54,'Allokerad kvv'!$B$2:$AV$468,MATCH(W$1,'Allokerad kvv'!$B$1:$AV$1,0),FALSE),VLOOKUP($B54,'Justerad allokering'!$B$1:$AG$461,MATCH(W$1,'Justerad allokering'!$B$1:$AF$1,0),FALSE))</f>
        <v>0</v>
      </c>
      <c r="X54">
        <f>IF(ISERROR(1/VLOOKUP($B54,'Justerad allokering'!$B$1:$AG$461,MATCH(X$1,'Justerad allokering'!$B$1:$AF$1,0),FALSE)),VLOOKUP($B54,'Allokerad kvv'!$B$2:$AV$468,MATCH(X$1,'Allokerad kvv'!$B$1:$AV$1,0),FALSE),VLOOKUP($B54,'Justerad allokering'!$B$1:$AG$461,MATCH(X$1,'Justerad allokering'!$B$1:$AF$1,0),FALSE))</f>
        <v>0</v>
      </c>
      <c r="Y54">
        <f>IF(ISERROR(1/VLOOKUP($B54,'Justerad allokering'!$B$1:$AG$461,MATCH(Y$1,'Justerad allokering'!$B$1:$AF$1,0),FALSE)),VLOOKUP($B54,'Allokerad kvv'!$B$2:$AV$468,MATCH(Y$1,'Allokerad kvv'!$B$1:$AV$1,0),FALSE),VLOOKUP($B54,'Justerad allokering'!$B$1:$AG$461,MATCH(Y$1,'Justerad allokering'!$B$1:$AF$1,0),FALSE))</f>
        <v>0</v>
      </c>
      <c r="Z54">
        <f>IF(ISERROR(1/VLOOKUP($B54,'Justerad allokering'!$B$1:$AG$461,MATCH(Z$1,'Justerad allokering'!$B$1:$AF$1,0),FALSE)),VLOOKUP($B54,'Allokerad kvv'!$B$2:$AV$468,MATCH(Z$1,'Allokerad kvv'!$B$1:$AV$1,0),FALSE),VLOOKUP($B54,'Justerad allokering'!$B$1:$AG$461,MATCH(Z$1,'Justerad allokering'!$B$1:$AF$1,0),FALSE))</f>
        <v>0</v>
      </c>
      <c r="AE54" s="89">
        <f t="shared" si="0"/>
        <v>0</v>
      </c>
      <c r="AG54">
        <f t="shared" si="1"/>
        <v>0</v>
      </c>
      <c r="AH54">
        <f t="shared" si="2"/>
        <v>0</v>
      </c>
      <c r="AI54" t="str">
        <f>IF(AH54=0,"",AH54/VLOOKUP(B54,Kraftvärmeprod!$B$1:$BC$480,MATCH("Summa tillförd energi exklusive rökgaskondensering",Kraftvärmeprod!$B$1:$BC$1,0),FALSE))</f>
        <v/>
      </c>
      <c r="AK54">
        <f t="shared" si="3"/>
        <v>0</v>
      </c>
    </row>
    <row r="55" spans="1:37" x14ac:dyDescent="0.25">
      <c r="A55" s="2" t="s">
        <v>76</v>
      </c>
      <c r="B55" s="2" t="s">
        <v>85</v>
      </c>
      <c r="C55">
        <f>IF(ISERROR(1/VLOOKUP($B55,'Justerad allokering'!$B$1:$AG$461,MATCH(C$1,'Justerad allokering'!$B$1:$AF$1,0),FALSE)),VLOOKUP($B55,'Allokerad kvv'!$B$2:$AV$468,MATCH(C$1,'Allokerad kvv'!$B$1:$AV$1,0),FALSE),VLOOKUP($B55,'Justerad allokering'!$B$1:$AG$461,MATCH(C$1,'Justerad allokering'!$B$1:$AF$1,0),FALSE))</f>
        <v>0</v>
      </c>
      <c r="D55">
        <f>IF(ISERROR(1/VLOOKUP($B55,'Justerad allokering'!$B$1:$AG$461,MATCH(D$1,'Justerad allokering'!$B$1:$AF$1,0),FALSE)),VLOOKUP($B55,'Allokerad kvv'!$B$2:$AV$468,MATCH(D$1,'Allokerad kvv'!$B$1:$AV$1,0),FALSE),VLOOKUP($B55,'Justerad allokering'!$B$1:$AG$461,MATCH(D$1,'Justerad allokering'!$B$1:$AF$1,0),FALSE))</f>
        <v>0</v>
      </c>
      <c r="E55">
        <f>IF(ISERROR(1/VLOOKUP($B55,'Justerad allokering'!$B$1:$AG$461,MATCH(E$1,'Justerad allokering'!$B$1:$AF$1,0),FALSE)),VLOOKUP($B55,'Allokerad kvv'!$B$2:$AV$468,MATCH(E$1,'Allokerad kvv'!$B$1:$AV$1,0),FALSE),VLOOKUP($B55,'Justerad allokering'!$B$1:$AG$461,MATCH(E$1,'Justerad allokering'!$B$1:$AF$1,0),FALSE))</f>
        <v>0</v>
      </c>
      <c r="F55">
        <f>IF(ISERROR(1/VLOOKUP($B55,'Justerad allokering'!$B$1:$AG$461,MATCH(F$1,'Justerad allokering'!$B$1:$AF$1,0),FALSE)),VLOOKUP($B55,'Allokerad kvv'!$B$2:$AV$468,MATCH(F$1,'Allokerad kvv'!$B$1:$AV$1,0),FALSE),VLOOKUP($B55,'Justerad allokering'!$B$1:$AG$461,MATCH(F$1,'Justerad allokering'!$B$1:$AF$1,0),FALSE))</f>
        <v>0</v>
      </c>
      <c r="G55">
        <f>IF(ISERROR(1/VLOOKUP($B55,'Justerad allokering'!$B$1:$AG$461,MATCH(G$1,'Justerad allokering'!$B$1:$AF$1,0),FALSE)),VLOOKUP($B55,'Allokerad kvv'!$B$2:$AV$468,MATCH(G$1,'Allokerad kvv'!$B$1:$AV$1,0),FALSE),VLOOKUP($B55,'Justerad allokering'!$B$1:$AG$461,MATCH(G$1,'Justerad allokering'!$B$1:$AF$1,0),FALSE))</f>
        <v>0</v>
      </c>
      <c r="H55">
        <f>IF(ISERROR(1/VLOOKUP($B55,'Justerad allokering'!$B$1:$AG$461,MATCH(H$1,'Justerad allokering'!$B$1:$AF$1,0),FALSE)),VLOOKUP($B55,'Allokerad kvv'!$B$2:$AV$468,MATCH(H$1,'Allokerad kvv'!$B$1:$AV$1,0),FALSE),VLOOKUP($B55,'Justerad allokering'!$B$1:$AG$461,MATCH(H$1,'Justerad allokering'!$B$1:$AF$1,0),FALSE))</f>
        <v>0</v>
      </c>
      <c r="I55">
        <f>IF(ISERROR(1/VLOOKUP($B55,'Justerad allokering'!$B$1:$AG$461,MATCH(I$1,'Justerad allokering'!$B$1:$AF$1,0),FALSE)),VLOOKUP($B55,'Allokerad kvv'!$B$2:$AV$468,MATCH(I$1,'Allokerad kvv'!$B$1:$AV$1,0),FALSE),VLOOKUP($B55,'Justerad allokering'!$B$1:$AG$461,MATCH(I$1,'Justerad allokering'!$B$1:$AF$1,0),FALSE))</f>
        <v>0</v>
      </c>
      <c r="J55">
        <f>IF(ISERROR(1/VLOOKUP($B55,'Justerad allokering'!$B$1:$AG$461,MATCH(J$1,'Justerad allokering'!$B$1:$AF$1,0),FALSE)),VLOOKUP($B55,'Allokerad kvv'!$B$2:$AV$468,MATCH(J$1,'Allokerad kvv'!$B$1:$AV$1,0),FALSE),VLOOKUP($B55,'Justerad allokering'!$B$1:$AG$461,MATCH(J$1,'Justerad allokering'!$B$1:$AF$1,0),FALSE))</f>
        <v>0</v>
      </c>
      <c r="K55">
        <f>IF(ISERROR(1/VLOOKUP($B55,'Justerad allokering'!$B$1:$AG$461,MATCH(K$1,'Justerad allokering'!$B$1:$AF$1,0),FALSE)),VLOOKUP($B55,'Allokerad kvv'!$B$2:$AV$468,MATCH(K$1,'Allokerad kvv'!$B$1:$AV$1,0),FALSE),VLOOKUP($B55,'Justerad allokering'!$B$1:$AG$461,MATCH(K$1,'Justerad allokering'!$B$1:$AF$1,0),FALSE))</f>
        <v>0</v>
      </c>
      <c r="L55">
        <f>IF(ISERROR(1/VLOOKUP($B55,'Justerad allokering'!$B$1:$AG$461,MATCH(L$1,'Justerad allokering'!$B$1:$AF$1,0),FALSE)),VLOOKUP($B55,'Allokerad kvv'!$B$2:$AV$468,MATCH(L$1,'Allokerad kvv'!$B$1:$AV$1,0),FALSE),VLOOKUP($B55,'Justerad allokering'!$B$1:$AG$461,MATCH(L$1,'Justerad allokering'!$B$1:$AF$1,0),FALSE))</f>
        <v>0</v>
      </c>
      <c r="M55">
        <f>IF(ISERROR(1/VLOOKUP($B55,'Justerad allokering'!$B$1:$AG$461,MATCH(M$1,'Justerad allokering'!$B$1:$AF$1,0),FALSE)),VLOOKUP($B55,'Allokerad kvv'!$B$2:$AV$468,MATCH(M$1,'Allokerad kvv'!$B$1:$AV$1,0),FALSE),VLOOKUP($B55,'Justerad allokering'!$B$1:$AG$461,MATCH(M$1,'Justerad allokering'!$B$1:$AF$1,0),FALSE))</f>
        <v>0</v>
      </c>
      <c r="N55">
        <f>IF(ISERROR(1/VLOOKUP($B55,'Justerad allokering'!$B$1:$AG$461,MATCH(N$1,'Justerad allokering'!$B$1:$AF$1,0),FALSE)),VLOOKUP($B55,'Allokerad kvv'!$B$2:$AV$468,MATCH(N$1,'Allokerad kvv'!$B$1:$AV$1,0),FALSE),VLOOKUP($B55,'Justerad allokering'!$B$1:$AG$461,MATCH(N$1,'Justerad allokering'!$B$1:$AF$1,0),FALSE))</f>
        <v>0</v>
      </c>
      <c r="O55">
        <f>IF(ISERROR(1/VLOOKUP($B55,'Justerad allokering'!$B$1:$AG$461,MATCH(O$1,'Justerad allokering'!$B$1:$AF$1,0),FALSE)),VLOOKUP($B55,'Allokerad kvv'!$B$2:$AV$468,MATCH(O$1,'Allokerad kvv'!$B$1:$AV$1,0),FALSE),VLOOKUP($B55,'Justerad allokering'!$B$1:$AG$461,MATCH(O$1,'Justerad allokering'!$B$1:$AF$1,0),FALSE))</f>
        <v>0</v>
      </c>
      <c r="P55">
        <f>IF(ISERROR(1/VLOOKUP($B55,'Justerad allokering'!$B$1:$AG$461,MATCH(P$1,'Justerad allokering'!$B$1:$AF$1,0),FALSE)),VLOOKUP($B55,'Allokerad kvv'!$B$2:$AV$468,MATCH(P$1,'Allokerad kvv'!$B$1:$AV$1,0),FALSE),VLOOKUP($B55,'Justerad allokering'!$B$1:$AG$461,MATCH(P$1,'Justerad allokering'!$B$1:$AF$1,0),FALSE))</f>
        <v>0</v>
      </c>
      <c r="Q55">
        <f>IF(ISERROR(1/VLOOKUP($B55,'Justerad allokering'!$B$1:$AG$461,MATCH(Q$1,'Justerad allokering'!$B$1:$AF$1,0),FALSE)),VLOOKUP($B55,'Allokerad kvv'!$B$2:$AV$468,MATCH(Q$1,'Allokerad kvv'!$B$1:$AV$1,0),FALSE),VLOOKUP($B55,'Justerad allokering'!$B$1:$AG$461,MATCH(Q$1,'Justerad allokering'!$B$1:$AF$1,0),FALSE))</f>
        <v>0</v>
      </c>
      <c r="R55">
        <f>IF(ISERROR(1/VLOOKUP($B55,'Justerad allokering'!$B$1:$AG$461,MATCH(R$1,'Justerad allokering'!$B$1:$AF$1,0),FALSE)),VLOOKUP($B55,'Allokerad kvv'!$B$2:$AV$468,MATCH(R$1,'Allokerad kvv'!$B$1:$AV$1,0),FALSE),VLOOKUP($B55,'Justerad allokering'!$B$1:$AG$461,MATCH(R$1,'Justerad allokering'!$B$1:$AF$1,0),FALSE))</f>
        <v>0</v>
      </c>
      <c r="S55">
        <f>IF(ISERROR(1/VLOOKUP($B55,'Justerad allokering'!$B$1:$AG$461,MATCH(S$1,'Justerad allokering'!$B$1:$AF$1,0),FALSE)),VLOOKUP($B55,'Allokerad kvv'!$B$2:$AV$468,MATCH(S$1,'Allokerad kvv'!$B$1:$AV$1,0),FALSE),VLOOKUP($B55,'Justerad allokering'!$B$1:$AG$461,MATCH(S$1,'Justerad allokering'!$B$1:$AF$1,0),FALSE))</f>
        <v>0</v>
      </c>
      <c r="T55">
        <f>IF(ISERROR(1/VLOOKUP($B55,'Justerad allokering'!$B$1:$AG$461,MATCH(T$1,'Justerad allokering'!$B$1:$AF$1,0),FALSE)),VLOOKUP($B55,'Allokerad kvv'!$B$2:$AV$468,MATCH(T$1,'Allokerad kvv'!$B$1:$AV$1,0),FALSE),VLOOKUP($B55,'Justerad allokering'!$B$1:$AG$461,MATCH(T$1,'Justerad allokering'!$B$1:$AF$1,0),FALSE))</f>
        <v>0</v>
      </c>
      <c r="U55">
        <f>IF(ISERROR(1/VLOOKUP($B55,'Justerad allokering'!$B$1:$AG$461,MATCH(U$1,'Justerad allokering'!$B$1:$AF$1,0),FALSE)),VLOOKUP($B55,'Allokerad kvv'!$B$2:$AV$468,MATCH(U$1,'Allokerad kvv'!$B$1:$AV$1,0),FALSE),VLOOKUP($B55,'Justerad allokering'!$B$1:$AG$461,MATCH(U$1,'Justerad allokering'!$B$1:$AF$1,0),FALSE))</f>
        <v>0</v>
      </c>
      <c r="V55">
        <f>IF(ISERROR(1/VLOOKUP($B55,'Justerad allokering'!$B$1:$AG$461,MATCH(V$1,'Justerad allokering'!$B$1:$AF$1,0),FALSE)),VLOOKUP($B55,'Allokerad kvv'!$B$2:$AV$468,MATCH(V$1,'Allokerad kvv'!$B$1:$AV$1,0),FALSE),VLOOKUP($B55,'Justerad allokering'!$B$1:$AG$461,MATCH(V$1,'Justerad allokering'!$B$1:$AF$1,0),FALSE))</f>
        <v>0</v>
      </c>
      <c r="W55">
        <f>IF(ISERROR(1/VLOOKUP($B55,'Justerad allokering'!$B$1:$AG$461,MATCH(W$1,'Justerad allokering'!$B$1:$AF$1,0),FALSE)),VLOOKUP($B55,'Allokerad kvv'!$B$2:$AV$468,MATCH(W$1,'Allokerad kvv'!$B$1:$AV$1,0),FALSE),VLOOKUP($B55,'Justerad allokering'!$B$1:$AG$461,MATCH(W$1,'Justerad allokering'!$B$1:$AF$1,0),FALSE))</f>
        <v>0</v>
      </c>
      <c r="X55">
        <f>IF(ISERROR(1/VLOOKUP($B55,'Justerad allokering'!$B$1:$AG$461,MATCH(X$1,'Justerad allokering'!$B$1:$AF$1,0),FALSE)),VLOOKUP($B55,'Allokerad kvv'!$B$2:$AV$468,MATCH(X$1,'Allokerad kvv'!$B$1:$AV$1,0),FALSE),VLOOKUP($B55,'Justerad allokering'!$B$1:$AG$461,MATCH(X$1,'Justerad allokering'!$B$1:$AF$1,0),FALSE))</f>
        <v>0</v>
      </c>
      <c r="Y55">
        <f>IF(ISERROR(1/VLOOKUP($B55,'Justerad allokering'!$B$1:$AG$461,MATCH(Y$1,'Justerad allokering'!$B$1:$AF$1,0),FALSE)),VLOOKUP($B55,'Allokerad kvv'!$B$2:$AV$468,MATCH(Y$1,'Allokerad kvv'!$B$1:$AV$1,0),FALSE),VLOOKUP($B55,'Justerad allokering'!$B$1:$AG$461,MATCH(Y$1,'Justerad allokering'!$B$1:$AF$1,0),FALSE))</f>
        <v>0</v>
      </c>
      <c r="Z55">
        <f>IF(ISERROR(1/VLOOKUP($B55,'Justerad allokering'!$B$1:$AG$461,MATCH(Z$1,'Justerad allokering'!$B$1:$AF$1,0),FALSE)),VLOOKUP($B55,'Allokerad kvv'!$B$2:$AV$468,MATCH(Z$1,'Allokerad kvv'!$B$1:$AV$1,0),FALSE),VLOOKUP($B55,'Justerad allokering'!$B$1:$AG$461,MATCH(Z$1,'Justerad allokering'!$B$1:$AF$1,0),FALSE))</f>
        <v>0</v>
      </c>
      <c r="AE55" s="89">
        <f t="shared" si="0"/>
        <v>0</v>
      </c>
      <c r="AG55">
        <f t="shared" si="1"/>
        <v>0</v>
      </c>
      <c r="AH55">
        <f t="shared" si="2"/>
        <v>0</v>
      </c>
      <c r="AI55" t="str">
        <f>IF(AH55=0,"",AH55/VLOOKUP(B55,Kraftvärmeprod!$B$1:$BC$480,MATCH("Summa tillförd energi exklusive rökgaskondensering",Kraftvärmeprod!$B$1:$BC$1,0),FALSE))</f>
        <v/>
      </c>
      <c r="AK55">
        <f t="shared" si="3"/>
        <v>0</v>
      </c>
    </row>
    <row r="56" spans="1:37" x14ac:dyDescent="0.25">
      <c r="A56" s="2" t="s">
        <v>76</v>
      </c>
      <c r="B56" s="2" t="s">
        <v>86</v>
      </c>
      <c r="C56">
        <f>IF(ISERROR(1/VLOOKUP($B56,'Justerad allokering'!$B$1:$AG$461,MATCH(C$1,'Justerad allokering'!$B$1:$AF$1,0),FALSE)),VLOOKUP($B56,'Allokerad kvv'!$B$2:$AV$468,MATCH(C$1,'Allokerad kvv'!$B$1:$AV$1,0),FALSE),VLOOKUP($B56,'Justerad allokering'!$B$1:$AG$461,MATCH(C$1,'Justerad allokering'!$B$1:$AF$1,0),FALSE))</f>
        <v>1129</v>
      </c>
      <c r="D56">
        <f>IF(ISERROR(1/VLOOKUP($B56,'Justerad allokering'!$B$1:$AG$461,MATCH(D$1,'Justerad allokering'!$B$1:$AF$1,0),FALSE)),VLOOKUP($B56,'Allokerad kvv'!$B$2:$AV$468,MATCH(D$1,'Allokerad kvv'!$B$1:$AV$1,0),FALSE),VLOOKUP($B56,'Justerad allokering'!$B$1:$AG$461,MATCH(D$1,'Justerad allokering'!$B$1:$AF$1,0),FALSE))</f>
        <v>0</v>
      </c>
      <c r="E56">
        <f>IF(ISERROR(1/VLOOKUP($B56,'Justerad allokering'!$B$1:$AG$461,MATCH(E$1,'Justerad allokering'!$B$1:$AF$1,0),FALSE)),VLOOKUP($B56,'Allokerad kvv'!$B$2:$AV$468,MATCH(E$1,'Allokerad kvv'!$B$1:$AV$1,0),FALSE),VLOOKUP($B56,'Justerad allokering'!$B$1:$AG$461,MATCH(E$1,'Justerad allokering'!$B$1:$AF$1,0),FALSE))</f>
        <v>0</v>
      </c>
      <c r="F56">
        <f>IF(ISERROR(1/VLOOKUP($B56,'Justerad allokering'!$B$1:$AG$461,MATCH(F$1,'Justerad allokering'!$B$1:$AF$1,0),FALSE)),VLOOKUP($B56,'Allokerad kvv'!$B$2:$AV$468,MATCH(F$1,'Allokerad kvv'!$B$1:$AV$1,0),FALSE),VLOOKUP($B56,'Justerad allokering'!$B$1:$AG$461,MATCH(F$1,'Justerad allokering'!$B$1:$AF$1,0),FALSE))</f>
        <v>0</v>
      </c>
      <c r="G56">
        <f>IF(ISERROR(1/VLOOKUP($B56,'Justerad allokering'!$B$1:$AG$461,MATCH(G$1,'Justerad allokering'!$B$1:$AF$1,0),FALSE)),VLOOKUP($B56,'Allokerad kvv'!$B$2:$AV$468,MATCH(G$1,'Allokerad kvv'!$B$1:$AV$1,0),FALSE),VLOOKUP($B56,'Justerad allokering'!$B$1:$AG$461,MATCH(G$1,'Justerad allokering'!$B$1:$AF$1,0),FALSE))</f>
        <v>0.127</v>
      </c>
      <c r="H56">
        <f>IF(ISERROR(1/VLOOKUP($B56,'Justerad allokering'!$B$1:$AG$461,MATCH(H$1,'Justerad allokering'!$B$1:$AF$1,0),FALSE)),VLOOKUP($B56,'Allokerad kvv'!$B$2:$AV$468,MATCH(H$1,'Allokerad kvv'!$B$1:$AV$1,0),FALSE),VLOOKUP($B56,'Justerad allokering'!$B$1:$AG$461,MATCH(H$1,'Justerad allokering'!$B$1:$AF$1,0),FALSE))</f>
        <v>0</v>
      </c>
      <c r="I56">
        <f>IF(ISERROR(1/VLOOKUP($B56,'Justerad allokering'!$B$1:$AG$461,MATCH(I$1,'Justerad allokering'!$B$1:$AF$1,0),FALSE)),VLOOKUP($B56,'Allokerad kvv'!$B$2:$AV$468,MATCH(I$1,'Allokerad kvv'!$B$1:$AV$1,0),FALSE),VLOOKUP($B56,'Justerad allokering'!$B$1:$AG$461,MATCH(I$1,'Justerad allokering'!$B$1:$AF$1,0),FALSE))</f>
        <v>0.52800000000000002</v>
      </c>
      <c r="J56">
        <f>IF(ISERROR(1/VLOOKUP($B56,'Justerad allokering'!$B$1:$AG$461,MATCH(J$1,'Justerad allokering'!$B$1:$AF$1,0),FALSE)),VLOOKUP($B56,'Allokerad kvv'!$B$2:$AV$468,MATCH(J$1,'Allokerad kvv'!$B$1:$AV$1,0),FALSE),VLOOKUP($B56,'Justerad allokering'!$B$1:$AG$461,MATCH(J$1,'Justerad allokering'!$B$1:$AF$1,0),FALSE))</f>
        <v>0</v>
      </c>
      <c r="K56">
        <f>IF(ISERROR(1/VLOOKUP($B56,'Justerad allokering'!$B$1:$AG$461,MATCH(K$1,'Justerad allokering'!$B$1:$AF$1,0),FALSE)),VLOOKUP($B56,'Allokerad kvv'!$B$2:$AV$468,MATCH(K$1,'Allokerad kvv'!$B$1:$AV$1,0),FALSE),VLOOKUP($B56,'Justerad allokering'!$B$1:$AG$461,MATCH(K$1,'Justerad allokering'!$B$1:$AF$1,0),FALSE))</f>
        <v>12.94</v>
      </c>
      <c r="L56">
        <f>IF(ISERROR(1/VLOOKUP($B56,'Justerad allokering'!$B$1:$AG$461,MATCH(L$1,'Justerad allokering'!$B$1:$AF$1,0),FALSE)),VLOOKUP($B56,'Allokerad kvv'!$B$2:$AV$468,MATCH(L$1,'Allokerad kvv'!$B$1:$AV$1,0),FALSE),VLOOKUP($B56,'Justerad allokering'!$B$1:$AG$461,MATCH(L$1,'Justerad allokering'!$B$1:$AF$1,0),FALSE))</f>
        <v>511.2</v>
      </c>
      <c r="M56">
        <f>IF(ISERROR(1/VLOOKUP($B56,'Justerad allokering'!$B$1:$AG$461,MATCH(M$1,'Justerad allokering'!$B$1:$AF$1,0),FALSE)),VLOOKUP($B56,'Allokerad kvv'!$B$2:$AV$468,MATCH(M$1,'Allokerad kvv'!$B$1:$AV$1,0),FALSE),VLOOKUP($B56,'Justerad allokering'!$B$1:$AG$461,MATCH(M$1,'Justerad allokering'!$B$1:$AF$1,0),FALSE))</f>
        <v>0</v>
      </c>
      <c r="N56">
        <f>IF(ISERROR(1/VLOOKUP($B56,'Justerad allokering'!$B$1:$AG$461,MATCH(N$1,'Justerad allokering'!$B$1:$AF$1,0),FALSE)),VLOOKUP($B56,'Allokerad kvv'!$B$2:$AV$468,MATCH(N$1,'Allokerad kvv'!$B$1:$AV$1,0),FALSE),VLOOKUP($B56,'Justerad allokering'!$B$1:$AG$461,MATCH(N$1,'Justerad allokering'!$B$1:$AF$1,0),FALSE))</f>
        <v>21.734000000000002</v>
      </c>
      <c r="O56">
        <f>IF(ISERROR(1/VLOOKUP($B56,'Justerad allokering'!$B$1:$AG$461,MATCH(O$1,'Justerad allokering'!$B$1:$AF$1,0),FALSE)),VLOOKUP($B56,'Allokerad kvv'!$B$2:$AV$468,MATCH(O$1,'Allokerad kvv'!$B$1:$AV$1,0),FALSE),VLOOKUP($B56,'Justerad allokering'!$B$1:$AG$461,MATCH(O$1,'Justerad allokering'!$B$1:$AF$1,0),FALSE))</f>
        <v>0</v>
      </c>
      <c r="P56">
        <f>IF(ISERROR(1/VLOOKUP($B56,'Justerad allokering'!$B$1:$AG$461,MATCH(P$1,'Justerad allokering'!$B$1:$AF$1,0),FALSE)),VLOOKUP($B56,'Allokerad kvv'!$B$2:$AV$468,MATCH(P$1,'Allokerad kvv'!$B$1:$AV$1,0),FALSE),VLOOKUP($B56,'Justerad allokering'!$B$1:$AG$461,MATCH(P$1,'Justerad allokering'!$B$1:$AF$1,0),FALSE))</f>
        <v>0</v>
      </c>
      <c r="Q56">
        <f>IF(ISERROR(1/VLOOKUP($B56,'Justerad allokering'!$B$1:$AG$461,MATCH(Q$1,'Justerad allokering'!$B$1:$AF$1,0),FALSE)),VLOOKUP($B56,'Allokerad kvv'!$B$2:$AV$468,MATCH(Q$1,'Allokerad kvv'!$B$1:$AV$1,0),FALSE),VLOOKUP($B56,'Justerad allokering'!$B$1:$AG$461,MATCH(Q$1,'Justerad allokering'!$B$1:$AF$1,0),FALSE))</f>
        <v>0</v>
      </c>
      <c r="R56">
        <f>IF(ISERROR(1/VLOOKUP($B56,'Justerad allokering'!$B$1:$AG$461,MATCH(R$1,'Justerad allokering'!$B$1:$AF$1,0),FALSE)),VLOOKUP($B56,'Allokerad kvv'!$B$2:$AV$468,MATCH(R$1,'Allokerad kvv'!$B$1:$AV$1,0),FALSE),VLOOKUP($B56,'Justerad allokering'!$B$1:$AG$461,MATCH(R$1,'Justerad allokering'!$B$1:$AF$1,0),FALSE))</f>
        <v>0</v>
      </c>
      <c r="S56">
        <f>IF(ISERROR(1/VLOOKUP($B56,'Justerad allokering'!$B$1:$AG$461,MATCH(S$1,'Justerad allokering'!$B$1:$AF$1,0),FALSE)),VLOOKUP($B56,'Allokerad kvv'!$B$2:$AV$468,MATCH(S$1,'Allokerad kvv'!$B$1:$AV$1,0),FALSE),VLOOKUP($B56,'Justerad allokering'!$B$1:$AG$461,MATCH(S$1,'Justerad allokering'!$B$1:$AF$1,0),FALSE))</f>
        <v>0</v>
      </c>
      <c r="T56">
        <f>IF(ISERROR(1/VLOOKUP($B56,'Justerad allokering'!$B$1:$AG$461,MATCH(T$1,'Justerad allokering'!$B$1:$AF$1,0),FALSE)),VLOOKUP($B56,'Allokerad kvv'!$B$2:$AV$468,MATCH(T$1,'Allokerad kvv'!$B$1:$AV$1,0),FALSE),VLOOKUP($B56,'Justerad allokering'!$B$1:$AG$461,MATCH(T$1,'Justerad allokering'!$B$1:$AF$1,0),FALSE))</f>
        <v>0</v>
      </c>
      <c r="U56">
        <f>IF(ISERROR(1/VLOOKUP($B56,'Justerad allokering'!$B$1:$AG$461,MATCH(U$1,'Justerad allokering'!$B$1:$AF$1,0),FALSE)),VLOOKUP($B56,'Allokerad kvv'!$B$2:$AV$468,MATCH(U$1,'Allokerad kvv'!$B$1:$AV$1,0),FALSE),VLOOKUP($B56,'Justerad allokering'!$B$1:$AG$461,MATCH(U$1,'Justerad allokering'!$B$1:$AF$1,0),FALSE))</f>
        <v>0</v>
      </c>
      <c r="V56">
        <f>IF(ISERROR(1/VLOOKUP($B56,'Justerad allokering'!$B$1:$AG$461,MATCH(V$1,'Justerad allokering'!$B$1:$AF$1,0),FALSE)),VLOOKUP($B56,'Allokerad kvv'!$B$2:$AV$468,MATCH(V$1,'Allokerad kvv'!$B$1:$AV$1,0),FALSE),VLOOKUP($B56,'Justerad allokering'!$B$1:$AG$461,MATCH(V$1,'Justerad allokering'!$B$1:$AF$1,0),FALSE))</f>
        <v>0</v>
      </c>
      <c r="W56">
        <f>IF(ISERROR(1/VLOOKUP($B56,'Justerad allokering'!$B$1:$AG$461,MATCH(W$1,'Justerad allokering'!$B$1:$AF$1,0),FALSE)),VLOOKUP($B56,'Allokerad kvv'!$B$2:$AV$468,MATCH(W$1,'Allokerad kvv'!$B$1:$AV$1,0),FALSE),VLOOKUP($B56,'Justerad allokering'!$B$1:$AG$461,MATCH(W$1,'Justerad allokering'!$B$1:$AF$1,0),FALSE))</f>
        <v>0</v>
      </c>
      <c r="X56">
        <f>IF(ISERROR(1/VLOOKUP($B56,'Justerad allokering'!$B$1:$AG$461,MATCH(X$1,'Justerad allokering'!$B$1:$AF$1,0),FALSE)),VLOOKUP($B56,'Allokerad kvv'!$B$2:$AV$468,MATCH(X$1,'Allokerad kvv'!$B$1:$AV$1,0),FALSE),VLOOKUP($B56,'Justerad allokering'!$B$1:$AG$461,MATCH(X$1,'Justerad allokering'!$B$1:$AF$1,0),FALSE))</f>
        <v>0</v>
      </c>
      <c r="Y56">
        <f>IF(ISERROR(1/VLOOKUP($B56,'Justerad allokering'!$B$1:$AG$461,MATCH(Y$1,'Justerad allokering'!$B$1:$AF$1,0),FALSE)),VLOOKUP($B56,'Allokerad kvv'!$B$2:$AV$468,MATCH(Y$1,'Allokerad kvv'!$B$1:$AV$1,0),FALSE),VLOOKUP($B56,'Justerad allokering'!$B$1:$AG$461,MATCH(Y$1,'Justerad allokering'!$B$1:$AF$1,0),FALSE))</f>
        <v>0</v>
      </c>
      <c r="Z56">
        <f>IF(ISERROR(1/VLOOKUP($B56,'Justerad allokering'!$B$1:$AG$461,MATCH(Z$1,'Justerad allokering'!$B$1:$AF$1,0),FALSE)),VLOOKUP($B56,'Allokerad kvv'!$B$2:$AV$468,MATCH(Z$1,'Allokerad kvv'!$B$1:$AV$1,0),FALSE),VLOOKUP($B56,'Justerad allokering'!$B$1:$AG$461,MATCH(Z$1,'Justerad allokering'!$B$1:$AF$1,0),FALSE))</f>
        <v>0</v>
      </c>
      <c r="AE56" s="89">
        <f t="shared" si="0"/>
        <v>1675.529</v>
      </c>
      <c r="AG56">
        <f t="shared" si="1"/>
        <v>1662.5889999999999</v>
      </c>
      <c r="AH56">
        <f t="shared" si="2"/>
        <v>1640.855</v>
      </c>
      <c r="AI56">
        <f>IF(AH56=0,"",AH56/VLOOKUP(B56,Kraftvärmeprod!$B$1:$BC$480,MATCH("Summa tillförd energi exklusive rökgaskondensering",Kraftvärmeprod!$B$1:$BC$1,0),FALSE))</f>
        <v>1</v>
      </c>
      <c r="AK56">
        <f t="shared" si="3"/>
        <v>0</v>
      </c>
    </row>
    <row r="57" spans="1:37" x14ac:dyDescent="0.25">
      <c r="A57" s="2" t="s">
        <v>76</v>
      </c>
      <c r="B57" s="2" t="s">
        <v>87</v>
      </c>
      <c r="C57">
        <f>IF(ISERROR(1/VLOOKUP($B57,'Justerad allokering'!$B$1:$AG$461,MATCH(C$1,'Justerad allokering'!$B$1:$AF$1,0),FALSE)),VLOOKUP($B57,'Allokerad kvv'!$B$2:$AV$468,MATCH(C$1,'Allokerad kvv'!$B$1:$AV$1,0),FALSE),VLOOKUP($B57,'Justerad allokering'!$B$1:$AG$461,MATCH(C$1,'Justerad allokering'!$B$1:$AF$1,0),FALSE))</f>
        <v>0</v>
      </c>
      <c r="D57">
        <f>IF(ISERROR(1/VLOOKUP($B57,'Justerad allokering'!$B$1:$AG$461,MATCH(D$1,'Justerad allokering'!$B$1:$AF$1,0),FALSE)),VLOOKUP($B57,'Allokerad kvv'!$B$2:$AV$468,MATCH(D$1,'Allokerad kvv'!$B$1:$AV$1,0),FALSE),VLOOKUP($B57,'Justerad allokering'!$B$1:$AG$461,MATCH(D$1,'Justerad allokering'!$B$1:$AF$1,0),FALSE))</f>
        <v>0</v>
      </c>
      <c r="E57">
        <f>IF(ISERROR(1/VLOOKUP($B57,'Justerad allokering'!$B$1:$AG$461,MATCH(E$1,'Justerad allokering'!$B$1:$AF$1,0),FALSE)),VLOOKUP($B57,'Allokerad kvv'!$B$2:$AV$468,MATCH(E$1,'Allokerad kvv'!$B$1:$AV$1,0),FALSE),VLOOKUP($B57,'Justerad allokering'!$B$1:$AG$461,MATCH(E$1,'Justerad allokering'!$B$1:$AF$1,0),FALSE))</f>
        <v>0</v>
      </c>
      <c r="F57">
        <f>IF(ISERROR(1/VLOOKUP($B57,'Justerad allokering'!$B$1:$AG$461,MATCH(F$1,'Justerad allokering'!$B$1:$AF$1,0),FALSE)),VLOOKUP($B57,'Allokerad kvv'!$B$2:$AV$468,MATCH(F$1,'Allokerad kvv'!$B$1:$AV$1,0),FALSE),VLOOKUP($B57,'Justerad allokering'!$B$1:$AG$461,MATCH(F$1,'Justerad allokering'!$B$1:$AF$1,0),FALSE))</f>
        <v>0</v>
      </c>
      <c r="G57">
        <f>IF(ISERROR(1/VLOOKUP($B57,'Justerad allokering'!$B$1:$AG$461,MATCH(G$1,'Justerad allokering'!$B$1:$AF$1,0),FALSE)),VLOOKUP($B57,'Allokerad kvv'!$B$2:$AV$468,MATCH(G$1,'Allokerad kvv'!$B$1:$AV$1,0),FALSE),VLOOKUP($B57,'Justerad allokering'!$B$1:$AG$461,MATCH(G$1,'Justerad allokering'!$B$1:$AF$1,0),FALSE))</f>
        <v>0</v>
      </c>
      <c r="H57">
        <f>IF(ISERROR(1/VLOOKUP($B57,'Justerad allokering'!$B$1:$AG$461,MATCH(H$1,'Justerad allokering'!$B$1:$AF$1,0),FALSE)),VLOOKUP($B57,'Allokerad kvv'!$B$2:$AV$468,MATCH(H$1,'Allokerad kvv'!$B$1:$AV$1,0),FALSE),VLOOKUP($B57,'Justerad allokering'!$B$1:$AG$461,MATCH(H$1,'Justerad allokering'!$B$1:$AF$1,0),FALSE))</f>
        <v>0</v>
      </c>
      <c r="I57">
        <f>IF(ISERROR(1/VLOOKUP($B57,'Justerad allokering'!$B$1:$AG$461,MATCH(I$1,'Justerad allokering'!$B$1:$AF$1,0),FALSE)),VLOOKUP($B57,'Allokerad kvv'!$B$2:$AV$468,MATCH(I$1,'Allokerad kvv'!$B$1:$AV$1,0),FALSE),VLOOKUP($B57,'Justerad allokering'!$B$1:$AG$461,MATCH(I$1,'Justerad allokering'!$B$1:$AF$1,0),FALSE))</f>
        <v>0</v>
      </c>
      <c r="J57">
        <f>IF(ISERROR(1/VLOOKUP($B57,'Justerad allokering'!$B$1:$AG$461,MATCH(J$1,'Justerad allokering'!$B$1:$AF$1,0),FALSE)),VLOOKUP($B57,'Allokerad kvv'!$B$2:$AV$468,MATCH(J$1,'Allokerad kvv'!$B$1:$AV$1,0),FALSE),VLOOKUP($B57,'Justerad allokering'!$B$1:$AG$461,MATCH(J$1,'Justerad allokering'!$B$1:$AF$1,0),FALSE))</f>
        <v>0</v>
      </c>
      <c r="K57">
        <f>IF(ISERROR(1/VLOOKUP($B57,'Justerad allokering'!$B$1:$AG$461,MATCH(K$1,'Justerad allokering'!$B$1:$AF$1,0),FALSE)),VLOOKUP($B57,'Allokerad kvv'!$B$2:$AV$468,MATCH(K$1,'Allokerad kvv'!$B$1:$AV$1,0),FALSE),VLOOKUP($B57,'Justerad allokering'!$B$1:$AG$461,MATCH(K$1,'Justerad allokering'!$B$1:$AF$1,0),FALSE))</f>
        <v>0</v>
      </c>
      <c r="L57">
        <f>IF(ISERROR(1/VLOOKUP($B57,'Justerad allokering'!$B$1:$AG$461,MATCH(L$1,'Justerad allokering'!$B$1:$AF$1,0),FALSE)),VLOOKUP($B57,'Allokerad kvv'!$B$2:$AV$468,MATCH(L$1,'Allokerad kvv'!$B$1:$AV$1,0),FALSE),VLOOKUP($B57,'Justerad allokering'!$B$1:$AG$461,MATCH(L$1,'Justerad allokering'!$B$1:$AF$1,0),FALSE))</f>
        <v>0</v>
      </c>
      <c r="M57">
        <f>IF(ISERROR(1/VLOOKUP($B57,'Justerad allokering'!$B$1:$AG$461,MATCH(M$1,'Justerad allokering'!$B$1:$AF$1,0),FALSE)),VLOOKUP($B57,'Allokerad kvv'!$B$2:$AV$468,MATCH(M$1,'Allokerad kvv'!$B$1:$AV$1,0),FALSE),VLOOKUP($B57,'Justerad allokering'!$B$1:$AG$461,MATCH(M$1,'Justerad allokering'!$B$1:$AF$1,0),FALSE))</f>
        <v>0</v>
      </c>
      <c r="N57">
        <f>IF(ISERROR(1/VLOOKUP($B57,'Justerad allokering'!$B$1:$AG$461,MATCH(N$1,'Justerad allokering'!$B$1:$AF$1,0),FALSE)),VLOOKUP($B57,'Allokerad kvv'!$B$2:$AV$468,MATCH(N$1,'Allokerad kvv'!$B$1:$AV$1,0),FALSE),VLOOKUP($B57,'Justerad allokering'!$B$1:$AG$461,MATCH(N$1,'Justerad allokering'!$B$1:$AF$1,0),FALSE))</f>
        <v>0</v>
      </c>
      <c r="O57">
        <f>IF(ISERROR(1/VLOOKUP($B57,'Justerad allokering'!$B$1:$AG$461,MATCH(O$1,'Justerad allokering'!$B$1:$AF$1,0),FALSE)),VLOOKUP($B57,'Allokerad kvv'!$B$2:$AV$468,MATCH(O$1,'Allokerad kvv'!$B$1:$AV$1,0),FALSE),VLOOKUP($B57,'Justerad allokering'!$B$1:$AG$461,MATCH(O$1,'Justerad allokering'!$B$1:$AF$1,0),FALSE))</f>
        <v>0</v>
      </c>
      <c r="P57">
        <f>IF(ISERROR(1/VLOOKUP($B57,'Justerad allokering'!$B$1:$AG$461,MATCH(P$1,'Justerad allokering'!$B$1:$AF$1,0),FALSE)),VLOOKUP($B57,'Allokerad kvv'!$B$2:$AV$468,MATCH(P$1,'Allokerad kvv'!$B$1:$AV$1,0),FALSE),VLOOKUP($B57,'Justerad allokering'!$B$1:$AG$461,MATCH(P$1,'Justerad allokering'!$B$1:$AF$1,0),FALSE))</f>
        <v>0</v>
      </c>
      <c r="Q57">
        <f>IF(ISERROR(1/VLOOKUP($B57,'Justerad allokering'!$B$1:$AG$461,MATCH(Q$1,'Justerad allokering'!$B$1:$AF$1,0),FALSE)),VLOOKUP($B57,'Allokerad kvv'!$B$2:$AV$468,MATCH(Q$1,'Allokerad kvv'!$B$1:$AV$1,0),FALSE),VLOOKUP($B57,'Justerad allokering'!$B$1:$AG$461,MATCH(Q$1,'Justerad allokering'!$B$1:$AF$1,0),FALSE))</f>
        <v>0</v>
      </c>
      <c r="R57">
        <f>IF(ISERROR(1/VLOOKUP($B57,'Justerad allokering'!$B$1:$AG$461,MATCH(R$1,'Justerad allokering'!$B$1:$AF$1,0),FALSE)),VLOOKUP($B57,'Allokerad kvv'!$B$2:$AV$468,MATCH(R$1,'Allokerad kvv'!$B$1:$AV$1,0),FALSE),VLOOKUP($B57,'Justerad allokering'!$B$1:$AG$461,MATCH(R$1,'Justerad allokering'!$B$1:$AF$1,0),FALSE))</f>
        <v>0</v>
      </c>
      <c r="S57">
        <f>IF(ISERROR(1/VLOOKUP($B57,'Justerad allokering'!$B$1:$AG$461,MATCH(S$1,'Justerad allokering'!$B$1:$AF$1,0),FALSE)),VLOOKUP($B57,'Allokerad kvv'!$B$2:$AV$468,MATCH(S$1,'Allokerad kvv'!$B$1:$AV$1,0),FALSE),VLOOKUP($B57,'Justerad allokering'!$B$1:$AG$461,MATCH(S$1,'Justerad allokering'!$B$1:$AF$1,0),FALSE))</f>
        <v>0</v>
      </c>
      <c r="T57">
        <f>IF(ISERROR(1/VLOOKUP($B57,'Justerad allokering'!$B$1:$AG$461,MATCH(T$1,'Justerad allokering'!$B$1:$AF$1,0),FALSE)),VLOOKUP($B57,'Allokerad kvv'!$B$2:$AV$468,MATCH(T$1,'Allokerad kvv'!$B$1:$AV$1,0),FALSE),VLOOKUP($B57,'Justerad allokering'!$B$1:$AG$461,MATCH(T$1,'Justerad allokering'!$B$1:$AF$1,0),FALSE))</f>
        <v>0</v>
      </c>
      <c r="U57">
        <f>IF(ISERROR(1/VLOOKUP($B57,'Justerad allokering'!$B$1:$AG$461,MATCH(U$1,'Justerad allokering'!$B$1:$AF$1,0),FALSE)),VLOOKUP($B57,'Allokerad kvv'!$B$2:$AV$468,MATCH(U$1,'Allokerad kvv'!$B$1:$AV$1,0),FALSE),VLOOKUP($B57,'Justerad allokering'!$B$1:$AG$461,MATCH(U$1,'Justerad allokering'!$B$1:$AF$1,0),FALSE))</f>
        <v>0</v>
      </c>
      <c r="V57">
        <f>IF(ISERROR(1/VLOOKUP($B57,'Justerad allokering'!$B$1:$AG$461,MATCH(V$1,'Justerad allokering'!$B$1:$AF$1,0),FALSE)),VLOOKUP($B57,'Allokerad kvv'!$B$2:$AV$468,MATCH(V$1,'Allokerad kvv'!$B$1:$AV$1,0),FALSE),VLOOKUP($B57,'Justerad allokering'!$B$1:$AG$461,MATCH(V$1,'Justerad allokering'!$B$1:$AF$1,0),FALSE))</f>
        <v>0</v>
      </c>
      <c r="W57">
        <f>IF(ISERROR(1/VLOOKUP($B57,'Justerad allokering'!$B$1:$AG$461,MATCH(W$1,'Justerad allokering'!$B$1:$AF$1,0),FALSE)),VLOOKUP($B57,'Allokerad kvv'!$B$2:$AV$468,MATCH(W$1,'Allokerad kvv'!$B$1:$AV$1,0),FALSE),VLOOKUP($B57,'Justerad allokering'!$B$1:$AG$461,MATCH(W$1,'Justerad allokering'!$B$1:$AF$1,0),FALSE))</f>
        <v>0</v>
      </c>
      <c r="X57">
        <f>IF(ISERROR(1/VLOOKUP($B57,'Justerad allokering'!$B$1:$AG$461,MATCH(X$1,'Justerad allokering'!$B$1:$AF$1,0),FALSE)),VLOOKUP($B57,'Allokerad kvv'!$B$2:$AV$468,MATCH(X$1,'Allokerad kvv'!$B$1:$AV$1,0),FALSE),VLOOKUP($B57,'Justerad allokering'!$B$1:$AG$461,MATCH(X$1,'Justerad allokering'!$B$1:$AF$1,0),FALSE))</f>
        <v>0</v>
      </c>
      <c r="Y57">
        <f>IF(ISERROR(1/VLOOKUP($B57,'Justerad allokering'!$B$1:$AG$461,MATCH(Y$1,'Justerad allokering'!$B$1:$AF$1,0),FALSE)),VLOOKUP($B57,'Allokerad kvv'!$B$2:$AV$468,MATCH(Y$1,'Allokerad kvv'!$B$1:$AV$1,0),FALSE),VLOOKUP($B57,'Justerad allokering'!$B$1:$AG$461,MATCH(Y$1,'Justerad allokering'!$B$1:$AF$1,0),FALSE))</f>
        <v>0</v>
      </c>
      <c r="Z57">
        <f>IF(ISERROR(1/VLOOKUP($B57,'Justerad allokering'!$B$1:$AG$461,MATCH(Z$1,'Justerad allokering'!$B$1:$AF$1,0),FALSE)),VLOOKUP($B57,'Allokerad kvv'!$B$2:$AV$468,MATCH(Z$1,'Allokerad kvv'!$B$1:$AV$1,0),FALSE),VLOOKUP($B57,'Justerad allokering'!$B$1:$AG$461,MATCH(Z$1,'Justerad allokering'!$B$1:$AF$1,0),FALSE))</f>
        <v>0</v>
      </c>
      <c r="AE57" s="89">
        <f t="shared" si="0"/>
        <v>0</v>
      </c>
      <c r="AG57">
        <f t="shared" si="1"/>
        <v>0</v>
      </c>
      <c r="AH57">
        <f t="shared" si="2"/>
        <v>0</v>
      </c>
      <c r="AI57" t="str">
        <f>IF(AH57=0,"",AH57/VLOOKUP(B57,Kraftvärmeprod!$B$1:$BC$480,MATCH("Summa tillförd energi exklusive rökgaskondensering",Kraftvärmeprod!$B$1:$BC$1,0),FALSE))</f>
        <v/>
      </c>
      <c r="AK57">
        <f t="shared" si="3"/>
        <v>0</v>
      </c>
    </row>
    <row r="58" spans="1:37" x14ac:dyDescent="0.25">
      <c r="A58" s="2" t="s">
        <v>76</v>
      </c>
      <c r="B58" s="2" t="s">
        <v>88</v>
      </c>
      <c r="C58">
        <f>IF(ISERROR(1/VLOOKUP($B58,'Justerad allokering'!$B$1:$AG$461,MATCH(C$1,'Justerad allokering'!$B$1:$AF$1,0),FALSE)),VLOOKUP($B58,'Allokerad kvv'!$B$2:$AV$468,MATCH(C$1,'Allokerad kvv'!$B$1:$AV$1,0),FALSE),VLOOKUP($B58,'Justerad allokering'!$B$1:$AG$461,MATCH(C$1,'Justerad allokering'!$B$1:$AF$1,0),FALSE))</f>
        <v>0</v>
      </c>
      <c r="D58">
        <f>IF(ISERROR(1/VLOOKUP($B58,'Justerad allokering'!$B$1:$AG$461,MATCH(D$1,'Justerad allokering'!$B$1:$AF$1,0),FALSE)),VLOOKUP($B58,'Allokerad kvv'!$B$2:$AV$468,MATCH(D$1,'Allokerad kvv'!$B$1:$AV$1,0),FALSE),VLOOKUP($B58,'Justerad allokering'!$B$1:$AG$461,MATCH(D$1,'Justerad allokering'!$B$1:$AF$1,0),FALSE))</f>
        <v>0</v>
      </c>
      <c r="E58">
        <f>IF(ISERROR(1/VLOOKUP($B58,'Justerad allokering'!$B$1:$AG$461,MATCH(E$1,'Justerad allokering'!$B$1:$AF$1,0),FALSE)),VLOOKUP($B58,'Allokerad kvv'!$B$2:$AV$468,MATCH(E$1,'Allokerad kvv'!$B$1:$AV$1,0),FALSE),VLOOKUP($B58,'Justerad allokering'!$B$1:$AG$461,MATCH(E$1,'Justerad allokering'!$B$1:$AF$1,0),FALSE))</f>
        <v>0</v>
      </c>
      <c r="F58">
        <f>IF(ISERROR(1/VLOOKUP($B58,'Justerad allokering'!$B$1:$AG$461,MATCH(F$1,'Justerad allokering'!$B$1:$AF$1,0),FALSE)),VLOOKUP($B58,'Allokerad kvv'!$B$2:$AV$468,MATCH(F$1,'Allokerad kvv'!$B$1:$AV$1,0),FALSE),VLOOKUP($B58,'Justerad allokering'!$B$1:$AG$461,MATCH(F$1,'Justerad allokering'!$B$1:$AF$1,0),FALSE))</f>
        <v>0</v>
      </c>
      <c r="G58">
        <f>IF(ISERROR(1/VLOOKUP($B58,'Justerad allokering'!$B$1:$AG$461,MATCH(G$1,'Justerad allokering'!$B$1:$AF$1,0),FALSE)),VLOOKUP($B58,'Allokerad kvv'!$B$2:$AV$468,MATCH(G$1,'Allokerad kvv'!$B$1:$AV$1,0),FALSE),VLOOKUP($B58,'Justerad allokering'!$B$1:$AG$461,MATCH(G$1,'Justerad allokering'!$B$1:$AF$1,0),FALSE))</f>
        <v>0</v>
      </c>
      <c r="H58">
        <f>IF(ISERROR(1/VLOOKUP($B58,'Justerad allokering'!$B$1:$AG$461,MATCH(H$1,'Justerad allokering'!$B$1:$AF$1,0),FALSE)),VLOOKUP($B58,'Allokerad kvv'!$B$2:$AV$468,MATCH(H$1,'Allokerad kvv'!$B$1:$AV$1,0),FALSE),VLOOKUP($B58,'Justerad allokering'!$B$1:$AG$461,MATCH(H$1,'Justerad allokering'!$B$1:$AF$1,0),FALSE))</f>
        <v>0</v>
      </c>
      <c r="I58">
        <f>IF(ISERROR(1/VLOOKUP($B58,'Justerad allokering'!$B$1:$AG$461,MATCH(I$1,'Justerad allokering'!$B$1:$AF$1,0),FALSE)),VLOOKUP($B58,'Allokerad kvv'!$B$2:$AV$468,MATCH(I$1,'Allokerad kvv'!$B$1:$AV$1,0),FALSE),VLOOKUP($B58,'Justerad allokering'!$B$1:$AG$461,MATCH(I$1,'Justerad allokering'!$B$1:$AF$1,0),FALSE))</f>
        <v>0</v>
      </c>
      <c r="J58">
        <f>IF(ISERROR(1/VLOOKUP($B58,'Justerad allokering'!$B$1:$AG$461,MATCH(J$1,'Justerad allokering'!$B$1:$AF$1,0),FALSE)),VLOOKUP($B58,'Allokerad kvv'!$B$2:$AV$468,MATCH(J$1,'Allokerad kvv'!$B$1:$AV$1,0),FALSE),VLOOKUP($B58,'Justerad allokering'!$B$1:$AG$461,MATCH(J$1,'Justerad allokering'!$B$1:$AF$1,0),FALSE))</f>
        <v>0</v>
      </c>
      <c r="K58">
        <f>IF(ISERROR(1/VLOOKUP($B58,'Justerad allokering'!$B$1:$AG$461,MATCH(K$1,'Justerad allokering'!$B$1:$AF$1,0),FALSE)),VLOOKUP($B58,'Allokerad kvv'!$B$2:$AV$468,MATCH(K$1,'Allokerad kvv'!$B$1:$AV$1,0),FALSE),VLOOKUP($B58,'Justerad allokering'!$B$1:$AG$461,MATCH(K$1,'Justerad allokering'!$B$1:$AF$1,0),FALSE))</f>
        <v>0</v>
      </c>
      <c r="L58">
        <f>IF(ISERROR(1/VLOOKUP($B58,'Justerad allokering'!$B$1:$AG$461,MATCH(L$1,'Justerad allokering'!$B$1:$AF$1,0),FALSE)),VLOOKUP($B58,'Allokerad kvv'!$B$2:$AV$468,MATCH(L$1,'Allokerad kvv'!$B$1:$AV$1,0),FALSE),VLOOKUP($B58,'Justerad allokering'!$B$1:$AG$461,MATCH(L$1,'Justerad allokering'!$B$1:$AF$1,0),FALSE))</f>
        <v>0</v>
      </c>
      <c r="M58">
        <f>IF(ISERROR(1/VLOOKUP($B58,'Justerad allokering'!$B$1:$AG$461,MATCH(M$1,'Justerad allokering'!$B$1:$AF$1,0),FALSE)),VLOOKUP($B58,'Allokerad kvv'!$B$2:$AV$468,MATCH(M$1,'Allokerad kvv'!$B$1:$AV$1,0),FALSE),VLOOKUP($B58,'Justerad allokering'!$B$1:$AG$461,MATCH(M$1,'Justerad allokering'!$B$1:$AF$1,0),FALSE))</f>
        <v>0</v>
      </c>
      <c r="N58">
        <f>IF(ISERROR(1/VLOOKUP($B58,'Justerad allokering'!$B$1:$AG$461,MATCH(N$1,'Justerad allokering'!$B$1:$AF$1,0),FALSE)),VLOOKUP($B58,'Allokerad kvv'!$B$2:$AV$468,MATCH(N$1,'Allokerad kvv'!$B$1:$AV$1,0),FALSE),VLOOKUP($B58,'Justerad allokering'!$B$1:$AG$461,MATCH(N$1,'Justerad allokering'!$B$1:$AF$1,0),FALSE))</f>
        <v>0</v>
      </c>
      <c r="O58">
        <f>IF(ISERROR(1/VLOOKUP($B58,'Justerad allokering'!$B$1:$AG$461,MATCH(O$1,'Justerad allokering'!$B$1:$AF$1,0),FALSE)),VLOOKUP($B58,'Allokerad kvv'!$B$2:$AV$468,MATCH(O$1,'Allokerad kvv'!$B$1:$AV$1,0),FALSE),VLOOKUP($B58,'Justerad allokering'!$B$1:$AG$461,MATCH(O$1,'Justerad allokering'!$B$1:$AF$1,0),FALSE))</f>
        <v>0</v>
      </c>
      <c r="P58">
        <f>IF(ISERROR(1/VLOOKUP($B58,'Justerad allokering'!$B$1:$AG$461,MATCH(P$1,'Justerad allokering'!$B$1:$AF$1,0),FALSE)),VLOOKUP($B58,'Allokerad kvv'!$B$2:$AV$468,MATCH(P$1,'Allokerad kvv'!$B$1:$AV$1,0),FALSE),VLOOKUP($B58,'Justerad allokering'!$B$1:$AG$461,MATCH(P$1,'Justerad allokering'!$B$1:$AF$1,0),FALSE))</f>
        <v>0</v>
      </c>
      <c r="Q58">
        <f>IF(ISERROR(1/VLOOKUP($B58,'Justerad allokering'!$B$1:$AG$461,MATCH(Q$1,'Justerad allokering'!$B$1:$AF$1,0),FALSE)),VLOOKUP($B58,'Allokerad kvv'!$B$2:$AV$468,MATCH(Q$1,'Allokerad kvv'!$B$1:$AV$1,0),FALSE),VLOOKUP($B58,'Justerad allokering'!$B$1:$AG$461,MATCH(Q$1,'Justerad allokering'!$B$1:$AF$1,0),FALSE))</f>
        <v>0</v>
      </c>
      <c r="R58">
        <f>IF(ISERROR(1/VLOOKUP($B58,'Justerad allokering'!$B$1:$AG$461,MATCH(R$1,'Justerad allokering'!$B$1:$AF$1,0),FALSE)),VLOOKUP($B58,'Allokerad kvv'!$B$2:$AV$468,MATCH(R$1,'Allokerad kvv'!$B$1:$AV$1,0),FALSE),VLOOKUP($B58,'Justerad allokering'!$B$1:$AG$461,MATCH(R$1,'Justerad allokering'!$B$1:$AF$1,0),FALSE))</f>
        <v>0</v>
      </c>
      <c r="S58">
        <f>IF(ISERROR(1/VLOOKUP($B58,'Justerad allokering'!$B$1:$AG$461,MATCH(S$1,'Justerad allokering'!$B$1:$AF$1,0),FALSE)),VLOOKUP($B58,'Allokerad kvv'!$B$2:$AV$468,MATCH(S$1,'Allokerad kvv'!$B$1:$AV$1,0),FALSE),VLOOKUP($B58,'Justerad allokering'!$B$1:$AG$461,MATCH(S$1,'Justerad allokering'!$B$1:$AF$1,0),FALSE))</f>
        <v>0</v>
      </c>
      <c r="T58">
        <f>IF(ISERROR(1/VLOOKUP($B58,'Justerad allokering'!$B$1:$AG$461,MATCH(T$1,'Justerad allokering'!$B$1:$AF$1,0),FALSE)),VLOOKUP($B58,'Allokerad kvv'!$B$2:$AV$468,MATCH(T$1,'Allokerad kvv'!$B$1:$AV$1,0),FALSE),VLOOKUP($B58,'Justerad allokering'!$B$1:$AG$461,MATCH(T$1,'Justerad allokering'!$B$1:$AF$1,0),FALSE))</f>
        <v>0</v>
      </c>
      <c r="U58">
        <f>IF(ISERROR(1/VLOOKUP($B58,'Justerad allokering'!$B$1:$AG$461,MATCH(U$1,'Justerad allokering'!$B$1:$AF$1,0),FALSE)),VLOOKUP($B58,'Allokerad kvv'!$B$2:$AV$468,MATCH(U$1,'Allokerad kvv'!$B$1:$AV$1,0),FALSE),VLOOKUP($B58,'Justerad allokering'!$B$1:$AG$461,MATCH(U$1,'Justerad allokering'!$B$1:$AF$1,0),FALSE))</f>
        <v>0</v>
      </c>
      <c r="V58">
        <f>IF(ISERROR(1/VLOOKUP($B58,'Justerad allokering'!$B$1:$AG$461,MATCH(V$1,'Justerad allokering'!$B$1:$AF$1,0),FALSE)),VLOOKUP($B58,'Allokerad kvv'!$B$2:$AV$468,MATCH(V$1,'Allokerad kvv'!$B$1:$AV$1,0),FALSE),VLOOKUP($B58,'Justerad allokering'!$B$1:$AG$461,MATCH(V$1,'Justerad allokering'!$B$1:$AF$1,0),FALSE))</f>
        <v>0</v>
      </c>
      <c r="W58">
        <f>IF(ISERROR(1/VLOOKUP($B58,'Justerad allokering'!$B$1:$AG$461,MATCH(W$1,'Justerad allokering'!$B$1:$AF$1,0),FALSE)),VLOOKUP($B58,'Allokerad kvv'!$B$2:$AV$468,MATCH(W$1,'Allokerad kvv'!$B$1:$AV$1,0),FALSE),VLOOKUP($B58,'Justerad allokering'!$B$1:$AG$461,MATCH(W$1,'Justerad allokering'!$B$1:$AF$1,0),FALSE))</f>
        <v>0</v>
      </c>
      <c r="X58">
        <f>IF(ISERROR(1/VLOOKUP($B58,'Justerad allokering'!$B$1:$AG$461,MATCH(X$1,'Justerad allokering'!$B$1:$AF$1,0),FALSE)),VLOOKUP($B58,'Allokerad kvv'!$B$2:$AV$468,MATCH(X$1,'Allokerad kvv'!$B$1:$AV$1,0),FALSE),VLOOKUP($B58,'Justerad allokering'!$B$1:$AG$461,MATCH(X$1,'Justerad allokering'!$B$1:$AF$1,0),FALSE))</f>
        <v>0</v>
      </c>
      <c r="Y58">
        <f>IF(ISERROR(1/VLOOKUP($B58,'Justerad allokering'!$B$1:$AG$461,MATCH(Y$1,'Justerad allokering'!$B$1:$AF$1,0),FALSE)),VLOOKUP($B58,'Allokerad kvv'!$B$2:$AV$468,MATCH(Y$1,'Allokerad kvv'!$B$1:$AV$1,0),FALSE),VLOOKUP($B58,'Justerad allokering'!$B$1:$AG$461,MATCH(Y$1,'Justerad allokering'!$B$1:$AF$1,0),FALSE))</f>
        <v>0</v>
      </c>
      <c r="Z58">
        <f>IF(ISERROR(1/VLOOKUP($B58,'Justerad allokering'!$B$1:$AG$461,MATCH(Z$1,'Justerad allokering'!$B$1:$AF$1,0),FALSE)),VLOOKUP($B58,'Allokerad kvv'!$B$2:$AV$468,MATCH(Z$1,'Allokerad kvv'!$B$1:$AV$1,0),FALSE),VLOOKUP($B58,'Justerad allokering'!$B$1:$AG$461,MATCH(Z$1,'Justerad allokering'!$B$1:$AF$1,0),FALSE))</f>
        <v>0</v>
      </c>
      <c r="AE58" s="89">
        <f t="shared" si="0"/>
        <v>0</v>
      </c>
      <c r="AG58">
        <f t="shared" si="1"/>
        <v>0</v>
      </c>
      <c r="AH58">
        <f t="shared" si="2"/>
        <v>0</v>
      </c>
      <c r="AI58" t="str">
        <f>IF(AH58=0,"",AH58/VLOOKUP(B58,Kraftvärmeprod!$B$1:$BC$480,MATCH("Summa tillförd energi exklusive rökgaskondensering",Kraftvärmeprod!$B$1:$BC$1,0),FALSE))</f>
        <v/>
      </c>
      <c r="AK58">
        <f t="shared" si="3"/>
        <v>0</v>
      </c>
    </row>
    <row r="59" spans="1:37" x14ac:dyDescent="0.25">
      <c r="A59" s="2" t="s">
        <v>76</v>
      </c>
      <c r="B59" s="2" t="s">
        <v>89</v>
      </c>
      <c r="C59">
        <f>IF(ISERROR(1/VLOOKUP($B59,'Justerad allokering'!$B$1:$AG$461,MATCH(C$1,'Justerad allokering'!$B$1:$AF$1,0),FALSE)),VLOOKUP($B59,'Allokerad kvv'!$B$2:$AV$468,MATCH(C$1,'Allokerad kvv'!$B$1:$AV$1,0),FALSE),VLOOKUP($B59,'Justerad allokering'!$B$1:$AG$461,MATCH(C$1,'Justerad allokering'!$B$1:$AF$1,0),FALSE))</f>
        <v>411.51600000000002</v>
      </c>
      <c r="D59">
        <f>IF(ISERROR(1/VLOOKUP($B59,'Justerad allokering'!$B$1:$AG$461,MATCH(D$1,'Justerad allokering'!$B$1:$AF$1,0),FALSE)),VLOOKUP($B59,'Allokerad kvv'!$B$2:$AV$468,MATCH(D$1,'Allokerad kvv'!$B$1:$AV$1,0),FALSE),VLOOKUP($B59,'Justerad allokering'!$B$1:$AG$461,MATCH(D$1,'Justerad allokering'!$B$1:$AF$1,0),FALSE))</f>
        <v>0</v>
      </c>
      <c r="E59">
        <f>IF(ISERROR(1/VLOOKUP($B59,'Justerad allokering'!$B$1:$AG$461,MATCH(E$1,'Justerad allokering'!$B$1:$AF$1,0),FALSE)),VLOOKUP($B59,'Allokerad kvv'!$B$2:$AV$468,MATCH(E$1,'Allokerad kvv'!$B$1:$AV$1,0),FALSE),VLOOKUP($B59,'Justerad allokering'!$B$1:$AG$461,MATCH(E$1,'Justerad allokering'!$B$1:$AF$1,0),FALSE))</f>
        <v>0</v>
      </c>
      <c r="F59">
        <f>IF(ISERROR(1/VLOOKUP($B59,'Justerad allokering'!$B$1:$AG$461,MATCH(F$1,'Justerad allokering'!$B$1:$AF$1,0),FALSE)),VLOOKUP($B59,'Allokerad kvv'!$B$2:$AV$468,MATCH(F$1,'Allokerad kvv'!$B$1:$AV$1,0),FALSE),VLOOKUP($B59,'Justerad allokering'!$B$1:$AG$461,MATCH(F$1,'Justerad allokering'!$B$1:$AF$1,0),FALSE))</f>
        <v>0</v>
      </c>
      <c r="G59">
        <f>IF(ISERROR(1/VLOOKUP($B59,'Justerad allokering'!$B$1:$AG$461,MATCH(G$1,'Justerad allokering'!$B$1:$AF$1,0),FALSE)),VLOOKUP($B59,'Allokerad kvv'!$B$2:$AV$468,MATCH(G$1,'Allokerad kvv'!$B$1:$AV$1,0),FALSE),VLOOKUP($B59,'Justerad allokering'!$B$1:$AG$461,MATCH(G$1,'Justerad allokering'!$B$1:$AF$1,0),FALSE))</f>
        <v>11.94</v>
      </c>
      <c r="H59">
        <f>IF(ISERROR(1/VLOOKUP($B59,'Justerad allokering'!$B$1:$AG$461,MATCH(H$1,'Justerad allokering'!$B$1:$AF$1,0),FALSE)),VLOOKUP($B59,'Allokerad kvv'!$B$2:$AV$468,MATCH(H$1,'Allokerad kvv'!$B$1:$AV$1,0),FALSE),VLOOKUP($B59,'Justerad allokering'!$B$1:$AG$461,MATCH(H$1,'Justerad allokering'!$B$1:$AF$1,0),FALSE))</f>
        <v>0</v>
      </c>
      <c r="I59">
        <f>IF(ISERROR(1/VLOOKUP($B59,'Justerad allokering'!$B$1:$AG$461,MATCH(I$1,'Justerad allokering'!$B$1:$AF$1,0),FALSE)),VLOOKUP($B59,'Allokerad kvv'!$B$2:$AV$468,MATCH(I$1,'Allokerad kvv'!$B$1:$AV$1,0),FALSE),VLOOKUP($B59,'Justerad allokering'!$B$1:$AG$461,MATCH(I$1,'Justerad allokering'!$B$1:$AF$1,0),FALSE))</f>
        <v>0</v>
      </c>
      <c r="J59">
        <f>IF(ISERROR(1/VLOOKUP($B59,'Justerad allokering'!$B$1:$AG$461,MATCH(J$1,'Justerad allokering'!$B$1:$AF$1,0),FALSE)),VLOOKUP($B59,'Allokerad kvv'!$B$2:$AV$468,MATCH(J$1,'Allokerad kvv'!$B$1:$AV$1,0),FALSE),VLOOKUP($B59,'Justerad allokering'!$B$1:$AG$461,MATCH(J$1,'Justerad allokering'!$B$1:$AF$1,0),FALSE))</f>
        <v>49.715499999999999</v>
      </c>
      <c r="K59">
        <f>IF(ISERROR(1/VLOOKUP($B59,'Justerad allokering'!$B$1:$AG$461,MATCH(K$1,'Justerad allokering'!$B$1:$AF$1,0),FALSE)),VLOOKUP($B59,'Allokerad kvv'!$B$2:$AV$468,MATCH(K$1,'Allokerad kvv'!$B$1:$AV$1,0),FALSE),VLOOKUP($B59,'Justerad allokering'!$B$1:$AG$461,MATCH(K$1,'Justerad allokering'!$B$1:$AF$1,0),FALSE))</f>
        <v>34.6297</v>
      </c>
      <c r="L59">
        <f>IF(ISERROR(1/VLOOKUP($B59,'Justerad allokering'!$B$1:$AG$461,MATCH(L$1,'Justerad allokering'!$B$1:$AF$1,0),FALSE)),VLOOKUP($B59,'Allokerad kvv'!$B$2:$AV$468,MATCH(L$1,'Allokerad kvv'!$B$1:$AV$1,0),FALSE),VLOOKUP($B59,'Justerad allokering'!$B$1:$AG$461,MATCH(L$1,'Justerad allokering'!$B$1:$AF$1,0),FALSE))</f>
        <v>0</v>
      </c>
      <c r="M59">
        <f>IF(ISERROR(1/VLOOKUP($B59,'Justerad allokering'!$B$1:$AG$461,MATCH(M$1,'Justerad allokering'!$B$1:$AF$1,0),FALSE)),VLOOKUP($B59,'Allokerad kvv'!$B$2:$AV$468,MATCH(M$1,'Allokerad kvv'!$B$1:$AV$1,0),FALSE),VLOOKUP($B59,'Justerad allokering'!$B$1:$AG$461,MATCH(M$1,'Justerad allokering'!$B$1:$AF$1,0),FALSE))</f>
        <v>49.454099999999997</v>
      </c>
      <c r="N59">
        <f>IF(ISERROR(1/VLOOKUP($B59,'Justerad allokering'!$B$1:$AG$461,MATCH(N$1,'Justerad allokering'!$B$1:$AF$1,0),FALSE)),VLOOKUP($B59,'Allokerad kvv'!$B$2:$AV$468,MATCH(N$1,'Allokerad kvv'!$B$1:$AV$1,0),FALSE),VLOOKUP($B59,'Justerad allokering'!$B$1:$AG$461,MATCH(N$1,'Justerad allokering'!$B$1:$AF$1,0),FALSE))</f>
        <v>55.1</v>
      </c>
      <c r="O59">
        <f>IF(ISERROR(1/VLOOKUP($B59,'Justerad allokering'!$B$1:$AG$461,MATCH(O$1,'Justerad allokering'!$B$1:$AF$1,0),FALSE)),VLOOKUP($B59,'Allokerad kvv'!$B$2:$AV$468,MATCH(O$1,'Allokerad kvv'!$B$1:$AV$1,0),FALSE),VLOOKUP($B59,'Justerad allokering'!$B$1:$AG$461,MATCH(O$1,'Justerad allokering'!$B$1:$AF$1,0),FALSE))</f>
        <v>0</v>
      </c>
      <c r="P59">
        <f>IF(ISERROR(1/VLOOKUP($B59,'Justerad allokering'!$B$1:$AG$461,MATCH(P$1,'Justerad allokering'!$B$1:$AF$1,0),FALSE)),VLOOKUP($B59,'Allokerad kvv'!$B$2:$AV$468,MATCH(P$1,'Allokerad kvv'!$B$1:$AV$1,0),FALSE),VLOOKUP($B59,'Justerad allokering'!$B$1:$AG$461,MATCH(P$1,'Justerad allokering'!$B$1:$AF$1,0),FALSE))</f>
        <v>0</v>
      </c>
      <c r="Q59">
        <f>IF(ISERROR(1/VLOOKUP($B59,'Justerad allokering'!$B$1:$AG$461,MATCH(Q$1,'Justerad allokering'!$B$1:$AF$1,0),FALSE)),VLOOKUP($B59,'Allokerad kvv'!$B$2:$AV$468,MATCH(Q$1,'Allokerad kvv'!$B$1:$AV$1,0),FALSE),VLOOKUP($B59,'Justerad allokering'!$B$1:$AG$461,MATCH(Q$1,'Justerad allokering'!$B$1:$AF$1,0),FALSE))</f>
        <v>41.867899999999999</v>
      </c>
      <c r="R59">
        <f>IF(ISERROR(1/VLOOKUP($B59,'Justerad allokering'!$B$1:$AG$461,MATCH(R$1,'Justerad allokering'!$B$1:$AF$1,0),FALSE)),VLOOKUP($B59,'Allokerad kvv'!$B$2:$AV$468,MATCH(R$1,'Allokerad kvv'!$B$1:$AV$1,0),FALSE),VLOOKUP($B59,'Justerad allokering'!$B$1:$AG$461,MATCH(R$1,'Justerad allokering'!$B$1:$AF$1,0),FALSE))</f>
        <v>0</v>
      </c>
      <c r="S59">
        <f>IF(ISERROR(1/VLOOKUP($B59,'Justerad allokering'!$B$1:$AG$461,MATCH(S$1,'Justerad allokering'!$B$1:$AF$1,0),FALSE)),VLOOKUP($B59,'Allokerad kvv'!$B$2:$AV$468,MATCH(S$1,'Allokerad kvv'!$B$1:$AV$1,0),FALSE),VLOOKUP($B59,'Justerad allokering'!$B$1:$AG$461,MATCH(S$1,'Justerad allokering'!$B$1:$AF$1,0),FALSE))</f>
        <v>0</v>
      </c>
      <c r="T59">
        <f>IF(ISERROR(1/VLOOKUP($B59,'Justerad allokering'!$B$1:$AG$461,MATCH(T$1,'Justerad allokering'!$B$1:$AF$1,0),FALSE)),VLOOKUP($B59,'Allokerad kvv'!$B$2:$AV$468,MATCH(T$1,'Allokerad kvv'!$B$1:$AV$1,0),FALSE),VLOOKUP($B59,'Justerad allokering'!$B$1:$AG$461,MATCH(T$1,'Justerad allokering'!$B$1:$AF$1,0),FALSE))</f>
        <v>0</v>
      </c>
      <c r="U59">
        <f>IF(ISERROR(1/VLOOKUP($B59,'Justerad allokering'!$B$1:$AG$461,MATCH(U$1,'Justerad allokering'!$B$1:$AF$1,0),FALSE)),VLOOKUP($B59,'Allokerad kvv'!$B$2:$AV$468,MATCH(U$1,'Allokerad kvv'!$B$1:$AV$1,0),FALSE),VLOOKUP($B59,'Justerad allokering'!$B$1:$AG$461,MATCH(U$1,'Justerad allokering'!$B$1:$AF$1,0),FALSE))</f>
        <v>0</v>
      </c>
      <c r="V59">
        <f>IF(ISERROR(1/VLOOKUP($B59,'Justerad allokering'!$B$1:$AG$461,MATCH(V$1,'Justerad allokering'!$B$1:$AF$1,0),FALSE)),VLOOKUP($B59,'Allokerad kvv'!$B$2:$AV$468,MATCH(V$1,'Allokerad kvv'!$B$1:$AV$1,0),FALSE),VLOOKUP($B59,'Justerad allokering'!$B$1:$AG$461,MATCH(V$1,'Justerad allokering'!$B$1:$AF$1,0),FALSE))</f>
        <v>0</v>
      </c>
      <c r="W59">
        <f>IF(ISERROR(1/VLOOKUP($B59,'Justerad allokering'!$B$1:$AG$461,MATCH(W$1,'Justerad allokering'!$B$1:$AF$1,0),FALSE)),VLOOKUP($B59,'Allokerad kvv'!$B$2:$AV$468,MATCH(W$1,'Allokerad kvv'!$B$1:$AV$1,0),FALSE),VLOOKUP($B59,'Justerad allokering'!$B$1:$AG$461,MATCH(W$1,'Justerad allokering'!$B$1:$AF$1,0),FALSE))</f>
        <v>0</v>
      </c>
      <c r="X59">
        <f>IF(ISERROR(1/VLOOKUP($B59,'Justerad allokering'!$B$1:$AG$461,MATCH(X$1,'Justerad allokering'!$B$1:$AF$1,0),FALSE)),VLOOKUP($B59,'Allokerad kvv'!$B$2:$AV$468,MATCH(X$1,'Allokerad kvv'!$B$1:$AV$1,0),FALSE),VLOOKUP($B59,'Justerad allokering'!$B$1:$AG$461,MATCH(X$1,'Justerad allokering'!$B$1:$AF$1,0),FALSE))</f>
        <v>0</v>
      </c>
      <c r="Y59">
        <f>IF(ISERROR(1/VLOOKUP($B59,'Justerad allokering'!$B$1:$AG$461,MATCH(Y$1,'Justerad allokering'!$B$1:$AF$1,0),FALSE)),VLOOKUP($B59,'Allokerad kvv'!$B$2:$AV$468,MATCH(Y$1,'Allokerad kvv'!$B$1:$AV$1,0),FALSE),VLOOKUP($B59,'Justerad allokering'!$B$1:$AG$461,MATCH(Y$1,'Justerad allokering'!$B$1:$AF$1,0),FALSE))</f>
        <v>0</v>
      </c>
      <c r="Z59">
        <f>IF(ISERROR(1/VLOOKUP($B59,'Justerad allokering'!$B$1:$AG$461,MATCH(Z$1,'Justerad allokering'!$B$1:$AF$1,0),FALSE)),VLOOKUP($B59,'Allokerad kvv'!$B$2:$AV$468,MATCH(Z$1,'Allokerad kvv'!$B$1:$AV$1,0),FALSE),VLOOKUP($B59,'Justerad allokering'!$B$1:$AG$461,MATCH(Z$1,'Justerad allokering'!$B$1:$AF$1,0),FALSE))</f>
        <v>0</v>
      </c>
      <c r="AE59" s="89">
        <f t="shared" si="0"/>
        <v>654.22320000000002</v>
      </c>
      <c r="AG59">
        <f t="shared" si="1"/>
        <v>619.59350000000006</v>
      </c>
      <c r="AH59">
        <f t="shared" si="2"/>
        <v>564.49350000000004</v>
      </c>
      <c r="AI59">
        <f>IF(AH59=0,"",AH59/VLOOKUP(B59,Kraftvärmeprod!$B$1:$BC$480,MATCH("Summa tillförd energi exklusive rökgaskondensering",Kraftvärmeprod!$B$1:$BC$1,0),FALSE))</f>
        <v>0.48912009357941261</v>
      </c>
      <c r="AK59">
        <f t="shared" si="3"/>
        <v>99.169600000000003</v>
      </c>
    </row>
    <row r="60" spans="1:37" x14ac:dyDescent="0.25">
      <c r="A60" s="2" t="s">
        <v>76</v>
      </c>
      <c r="B60" s="2" t="s">
        <v>90</v>
      </c>
      <c r="C60">
        <f>IF(ISERROR(1/VLOOKUP($B60,'Justerad allokering'!$B$1:$AG$461,MATCH(C$1,'Justerad allokering'!$B$1:$AF$1,0),FALSE)),VLOOKUP($B60,'Allokerad kvv'!$B$2:$AV$468,MATCH(C$1,'Allokerad kvv'!$B$1:$AV$1,0),FALSE),VLOOKUP($B60,'Justerad allokering'!$B$1:$AG$461,MATCH(C$1,'Justerad allokering'!$B$1:$AF$1,0),FALSE))</f>
        <v>0</v>
      </c>
      <c r="D60">
        <f>IF(ISERROR(1/VLOOKUP($B60,'Justerad allokering'!$B$1:$AG$461,MATCH(D$1,'Justerad allokering'!$B$1:$AF$1,0),FALSE)),VLOOKUP($B60,'Allokerad kvv'!$B$2:$AV$468,MATCH(D$1,'Allokerad kvv'!$B$1:$AV$1,0),FALSE),VLOOKUP($B60,'Justerad allokering'!$B$1:$AG$461,MATCH(D$1,'Justerad allokering'!$B$1:$AF$1,0),FALSE))</f>
        <v>0</v>
      </c>
      <c r="E60">
        <f>IF(ISERROR(1/VLOOKUP($B60,'Justerad allokering'!$B$1:$AG$461,MATCH(E$1,'Justerad allokering'!$B$1:$AF$1,0),FALSE)),VLOOKUP($B60,'Allokerad kvv'!$B$2:$AV$468,MATCH(E$1,'Allokerad kvv'!$B$1:$AV$1,0),FALSE),VLOOKUP($B60,'Justerad allokering'!$B$1:$AG$461,MATCH(E$1,'Justerad allokering'!$B$1:$AF$1,0),FALSE))</f>
        <v>0</v>
      </c>
      <c r="F60">
        <f>IF(ISERROR(1/VLOOKUP($B60,'Justerad allokering'!$B$1:$AG$461,MATCH(F$1,'Justerad allokering'!$B$1:$AF$1,0),FALSE)),VLOOKUP($B60,'Allokerad kvv'!$B$2:$AV$468,MATCH(F$1,'Allokerad kvv'!$B$1:$AV$1,0),FALSE),VLOOKUP($B60,'Justerad allokering'!$B$1:$AG$461,MATCH(F$1,'Justerad allokering'!$B$1:$AF$1,0),FALSE))</f>
        <v>0</v>
      </c>
      <c r="G60">
        <f>IF(ISERROR(1/VLOOKUP($B60,'Justerad allokering'!$B$1:$AG$461,MATCH(G$1,'Justerad allokering'!$B$1:$AF$1,0),FALSE)),VLOOKUP($B60,'Allokerad kvv'!$B$2:$AV$468,MATCH(G$1,'Allokerad kvv'!$B$1:$AV$1,0),FALSE),VLOOKUP($B60,'Justerad allokering'!$B$1:$AG$461,MATCH(G$1,'Justerad allokering'!$B$1:$AF$1,0),FALSE))</f>
        <v>0</v>
      </c>
      <c r="H60">
        <f>IF(ISERROR(1/VLOOKUP($B60,'Justerad allokering'!$B$1:$AG$461,MATCH(H$1,'Justerad allokering'!$B$1:$AF$1,0),FALSE)),VLOOKUP($B60,'Allokerad kvv'!$B$2:$AV$468,MATCH(H$1,'Allokerad kvv'!$B$1:$AV$1,0),FALSE),VLOOKUP($B60,'Justerad allokering'!$B$1:$AG$461,MATCH(H$1,'Justerad allokering'!$B$1:$AF$1,0),FALSE))</f>
        <v>0</v>
      </c>
      <c r="I60">
        <f>IF(ISERROR(1/VLOOKUP($B60,'Justerad allokering'!$B$1:$AG$461,MATCH(I$1,'Justerad allokering'!$B$1:$AF$1,0),FALSE)),VLOOKUP($B60,'Allokerad kvv'!$B$2:$AV$468,MATCH(I$1,'Allokerad kvv'!$B$1:$AV$1,0),FALSE),VLOOKUP($B60,'Justerad allokering'!$B$1:$AG$461,MATCH(I$1,'Justerad allokering'!$B$1:$AF$1,0),FALSE))</f>
        <v>0</v>
      </c>
      <c r="J60">
        <f>IF(ISERROR(1/VLOOKUP($B60,'Justerad allokering'!$B$1:$AG$461,MATCH(J$1,'Justerad allokering'!$B$1:$AF$1,0),FALSE)),VLOOKUP($B60,'Allokerad kvv'!$B$2:$AV$468,MATCH(J$1,'Allokerad kvv'!$B$1:$AV$1,0),FALSE),VLOOKUP($B60,'Justerad allokering'!$B$1:$AG$461,MATCH(J$1,'Justerad allokering'!$B$1:$AF$1,0),FALSE))</f>
        <v>0</v>
      </c>
      <c r="K60">
        <f>IF(ISERROR(1/VLOOKUP($B60,'Justerad allokering'!$B$1:$AG$461,MATCH(K$1,'Justerad allokering'!$B$1:$AF$1,0),FALSE)),VLOOKUP($B60,'Allokerad kvv'!$B$2:$AV$468,MATCH(K$1,'Allokerad kvv'!$B$1:$AV$1,0),FALSE),VLOOKUP($B60,'Justerad allokering'!$B$1:$AG$461,MATCH(K$1,'Justerad allokering'!$B$1:$AF$1,0),FALSE))</f>
        <v>0</v>
      </c>
      <c r="L60">
        <f>IF(ISERROR(1/VLOOKUP($B60,'Justerad allokering'!$B$1:$AG$461,MATCH(L$1,'Justerad allokering'!$B$1:$AF$1,0),FALSE)),VLOOKUP($B60,'Allokerad kvv'!$B$2:$AV$468,MATCH(L$1,'Allokerad kvv'!$B$1:$AV$1,0),FALSE),VLOOKUP($B60,'Justerad allokering'!$B$1:$AG$461,MATCH(L$1,'Justerad allokering'!$B$1:$AF$1,0),FALSE))</f>
        <v>0</v>
      </c>
      <c r="M60">
        <f>IF(ISERROR(1/VLOOKUP($B60,'Justerad allokering'!$B$1:$AG$461,MATCH(M$1,'Justerad allokering'!$B$1:$AF$1,0),FALSE)),VLOOKUP($B60,'Allokerad kvv'!$B$2:$AV$468,MATCH(M$1,'Allokerad kvv'!$B$1:$AV$1,0),FALSE),VLOOKUP($B60,'Justerad allokering'!$B$1:$AG$461,MATCH(M$1,'Justerad allokering'!$B$1:$AF$1,0),FALSE))</f>
        <v>0</v>
      </c>
      <c r="N60">
        <f>IF(ISERROR(1/VLOOKUP($B60,'Justerad allokering'!$B$1:$AG$461,MATCH(N$1,'Justerad allokering'!$B$1:$AF$1,0),FALSE)),VLOOKUP($B60,'Allokerad kvv'!$B$2:$AV$468,MATCH(N$1,'Allokerad kvv'!$B$1:$AV$1,0),FALSE),VLOOKUP($B60,'Justerad allokering'!$B$1:$AG$461,MATCH(N$1,'Justerad allokering'!$B$1:$AF$1,0),FALSE))</f>
        <v>0</v>
      </c>
      <c r="O60">
        <f>IF(ISERROR(1/VLOOKUP($B60,'Justerad allokering'!$B$1:$AG$461,MATCH(O$1,'Justerad allokering'!$B$1:$AF$1,0),FALSE)),VLOOKUP($B60,'Allokerad kvv'!$B$2:$AV$468,MATCH(O$1,'Allokerad kvv'!$B$1:$AV$1,0),FALSE),VLOOKUP($B60,'Justerad allokering'!$B$1:$AG$461,MATCH(O$1,'Justerad allokering'!$B$1:$AF$1,0),FALSE))</f>
        <v>0</v>
      </c>
      <c r="P60">
        <f>IF(ISERROR(1/VLOOKUP($B60,'Justerad allokering'!$B$1:$AG$461,MATCH(P$1,'Justerad allokering'!$B$1:$AF$1,0),FALSE)),VLOOKUP($B60,'Allokerad kvv'!$B$2:$AV$468,MATCH(P$1,'Allokerad kvv'!$B$1:$AV$1,0),FALSE),VLOOKUP($B60,'Justerad allokering'!$B$1:$AG$461,MATCH(P$1,'Justerad allokering'!$B$1:$AF$1,0),FALSE))</f>
        <v>0</v>
      </c>
      <c r="Q60">
        <f>IF(ISERROR(1/VLOOKUP($B60,'Justerad allokering'!$B$1:$AG$461,MATCH(Q$1,'Justerad allokering'!$B$1:$AF$1,0),FALSE)),VLOOKUP($B60,'Allokerad kvv'!$B$2:$AV$468,MATCH(Q$1,'Allokerad kvv'!$B$1:$AV$1,0),FALSE),VLOOKUP($B60,'Justerad allokering'!$B$1:$AG$461,MATCH(Q$1,'Justerad allokering'!$B$1:$AF$1,0),FALSE))</f>
        <v>0</v>
      </c>
      <c r="R60">
        <f>IF(ISERROR(1/VLOOKUP($B60,'Justerad allokering'!$B$1:$AG$461,MATCH(R$1,'Justerad allokering'!$B$1:$AF$1,0),FALSE)),VLOOKUP($B60,'Allokerad kvv'!$B$2:$AV$468,MATCH(R$1,'Allokerad kvv'!$B$1:$AV$1,0),FALSE),VLOOKUP($B60,'Justerad allokering'!$B$1:$AG$461,MATCH(R$1,'Justerad allokering'!$B$1:$AF$1,0),FALSE))</f>
        <v>0</v>
      </c>
      <c r="S60">
        <f>IF(ISERROR(1/VLOOKUP($B60,'Justerad allokering'!$B$1:$AG$461,MATCH(S$1,'Justerad allokering'!$B$1:$AF$1,0),FALSE)),VLOOKUP($B60,'Allokerad kvv'!$B$2:$AV$468,MATCH(S$1,'Allokerad kvv'!$B$1:$AV$1,0),FALSE),VLOOKUP($B60,'Justerad allokering'!$B$1:$AG$461,MATCH(S$1,'Justerad allokering'!$B$1:$AF$1,0),FALSE))</f>
        <v>0</v>
      </c>
      <c r="T60">
        <f>IF(ISERROR(1/VLOOKUP($B60,'Justerad allokering'!$B$1:$AG$461,MATCH(T$1,'Justerad allokering'!$B$1:$AF$1,0),FALSE)),VLOOKUP($B60,'Allokerad kvv'!$B$2:$AV$468,MATCH(T$1,'Allokerad kvv'!$B$1:$AV$1,0),FALSE),VLOOKUP($B60,'Justerad allokering'!$B$1:$AG$461,MATCH(T$1,'Justerad allokering'!$B$1:$AF$1,0),FALSE))</f>
        <v>0</v>
      </c>
      <c r="U60">
        <f>IF(ISERROR(1/VLOOKUP($B60,'Justerad allokering'!$B$1:$AG$461,MATCH(U$1,'Justerad allokering'!$B$1:$AF$1,0),FALSE)),VLOOKUP($B60,'Allokerad kvv'!$B$2:$AV$468,MATCH(U$1,'Allokerad kvv'!$B$1:$AV$1,0),FALSE),VLOOKUP($B60,'Justerad allokering'!$B$1:$AG$461,MATCH(U$1,'Justerad allokering'!$B$1:$AF$1,0),FALSE))</f>
        <v>0</v>
      </c>
      <c r="V60">
        <f>IF(ISERROR(1/VLOOKUP($B60,'Justerad allokering'!$B$1:$AG$461,MATCH(V$1,'Justerad allokering'!$B$1:$AF$1,0),FALSE)),VLOOKUP($B60,'Allokerad kvv'!$B$2:$AV$468,MATCH(V$1,'Allokerad kvv'!$B$1:$AV$1,0),FALSE),VLOOKUP($B60,'Justerad allokering'!$B$1:$AG$461,MATCH(V$1,'Justerad allokering'!$B$1:$AF$1,0),FALSE))</f>
        <v>0</v>
      </c>
      <c r="W60">
        <f>IF(ISERROR(1/VLOOKUP($B60,'Justerad allokering'!$B$1:$AG$461,MATCH(W$1,'Justerad allokering'!$B$1:$AF$1,0),FALSE)),VLOOKUP($B60,'Allokerad kvv'!$B$2:$AV$468,MATCH(W$1,'Allokerad kvv'!$B$1:$AV$1,0),FALSE),VLOOKUP($B60,'Justerad allokering'!$B$1:$AG$461,MATCH(W$1,'Justerad allokering'!$B$1:$AF$1,0),FALSE))</f>
        <v>0</v>
      </c>
      <c r="X60">
        <f>IF(ISERROR(1/VLOOKUP($B60,'Justerad allokering'!$B$1:$AG$461,MATCH(X$1,'Justerad allokering'!$B$1:$AF$1,0),FALSE)),VLOOKUP($B60,'Allokerad kvv'!$B$2:$AV$468,MATCH(X$1,'Allokerad kvv'!$B$1:$AV$1,0),FALSE),VLOOKUP($B60,'Justerad allokering'!$B$1:$AG$461,MATCH(X$1,'Justerad allokering'!$B$1:$AF$1,0),FALSE))</f>
        <v>0</v>
      </c>
      <c r="Y60">
        <f>IF(ISERROR(1/VLOOKUP($B60,'Justerad allokering'!$B$1:$AG$461,MATCH(Y$1,'Justerad allokering'!$B$1:$AF$1,0),FALSE)),VLOOKUP($B60,'Allokerad kvv'!$B$2:$AV$468,MATCH(Y$1,'Allokerad kvv'!$B$1:$AV$1,0),FALSE),VLOOKUP($B60,'Justerad allokering'!$B$1:$AG$461,MATCH(Y$1,'Justerad allokering'!$B$1:$AF$1,0),FALSE))</f>
        <v>0</v>
      </c>
      <c r="Z60">
        <f>IF(ISERROR(1/VLOOKUP($B60,'Justerad allokering'!$B$1:$AG$461,MATCH(Z$1,'Justerad allokering'!$B$1:$AF$1,0),FALSE)),VLOOKUP($B60,'Allokerad kvv'!$B$2:$AV$468,MATCH(Z$1,'Allokerad kvv'!$B$1:$AV$1,0),FALSE),VLOOKUP($B60,'Justerad allokering'!$B$1:$AG$461,MATCH(Z$1,'Justerad allokering'!$B$1:$AF$1,0),FALSE))</f>
        <v>0</v>
      </c>
      <c r="AE60" s="89">
        <f t="shared" si="0"/>
        <v>0</v>
      </c>
      <c r="AG60">
        <f t="shared" si="1"/>
        <v>0</v>
      </c>
      <c r="AH60">
        <f t="shared" si="2"/>
        <v>0</v>
      </c>
      <c r="AI60" t="str">
        <f>IF(AH60=0,"",AH60/VLOOKUP(B60,Kraftvärmeprod!$B$1:$BC$480,MATCH("Summa tillförd energi exklusive rökgaskondensering",Kraftvärmeprod!$B$1:$BC$1,0),FALSE))</f>
        <v/>
      </c>
      <c r="AK60">
        <f t="shared" si="3"/>
        <v>0</v>
      </c>
    </row>
    <row r="61" spans="1:37" x14ac:dyDescent="0.25">
      <c r="A61" s="2" t="s">
        <v>76</v>
      </c>
      <c r="B61" s="2" t="s">
        <v>91</v>
      </c>
      <c r="C61">
        <f>IF(ISERROR(1/VLOOKUP($B61,'Justerad allokering'!$B$1:$AG$461,MATCH(C$1,'Justerad allokering'!$B$1:$AF$1,0),FALSE)),VLOOKUP($B61,'Allokerad kvv'!$B$2:$AV$468,MATCH(C$1,'Allokerad kvv'!$B$1:$AV$1,0),FALSE),VLOOKUP($B61,'Justerad allokering'!$B$1:$AG$461,MATCH(C$1,'Justerad allokering'!$B$1:$AF$1,0),FALSE))</f>
        <v>0</v>
      </c>
      <c r="D61">
        <f>IF(ISERROR(1/VLOOKUP($B61,'Justerad allokering'!$B$1:$AG$461,MATCH(D$1,'Justerad allokering'!$B$1:$AF$1,0),FALSE)),VLOOKUP($B61,'Allokerad kvv'!$B$2:$AV$468,MATCH(D$1,'Allokerad kvv'!$B$1:$AV$1,0),FALSE),VLOOKUP($B61,'Justerad allokering'!$B$1:$AG$461,MATCH(D$1,'Justerad allokering'!$B$1:$AF$1,0),FALSE))</f>
        <v>0</v>
      </c>
      <c r="E61">
        <f>IF(ISERROR(1/VLOOKUP($B61,'Justerad allokering'!$B$1:$AG$461,MATCH(E$1,'Justerad allokering'!$B$1:$AF$1,0),FALSE)),VLOOKUP($B61,'Allokerad kvv'!$B$2:$AV$468,MATCH(E$1,'Allokerad kvv'!$B$1:$AV$1,0),FALSE),VLOOKUP($B61,'Justerad allokering'!$B$1:$AG$461,MATCH(E$1,'Justerad allokering'!$B$1:$AF$1,0),FALSE))</f>
        <v>0</v>
      </c>
      <c r="F61">
        <f>IF(ISERROR(1/VLOOKUP($B61,'Justerad allokering'!$B$1:$AG$461,MATCH(F$1,'Justerad allokering'!$B$1:$AF$1,0),FALSE)),VLOOKUP($B61,'Allokerad kvv'!$B$2:$AV$468,MATCH(F$1,'Allokerad kvv'!$B$1:$AV$1,0),FALSE),VLOOKUP($B61,'Justerad allokering'!$B$1:$AG$461,MATCH(F$1,'Justerad allokering'!$B$1:$AF$1,0),FALSE))</f>
        <v>0</v>
      </c>
      <c r="G61">
        <f>IF(ISERROR(1/VLOOKUP($B61,'Justerad allokering'!$B$1:$AG$461,MATCH(G$1,'Justerad allokering'!$B$1:$AF$1,0),FALSE)),VLOOKUP($B61,'Allokerad kvv'!$B$2:$AV$468,MATCH(G$1,'Allokerad kvv'!$B$1:$AV$1,0),FALSE),VLOOKUP($B61,'Justerad allokering'!$B$1:$AG$461,MATCH(G$1,'Justerad allokering'!$B$1:$AF$1,0),FALSE))</f>
        <v>0</v>
      </c>
      <c r="H61">
        <f>IF(ISERROR(1/VLOOKUP($B61,'Justerad allokering'!$B$1:$AG$461,MATCH(H$1,'Justerad allokering'!$B$1:$AF$1,0),FALSE)),VLOOKUP($B61,'Allokerad kvv'!$B$2:$AV$468,MATCH(H$1,'Allokerad kvv'!$B$1:$AV$1,0),FALSE),VLOOKUP($B61,'Justerad allokering'!$B$1:$AG$461,MATCH(H$1,'Justerad allokering'!$B$1:$AF$1,0),FALSE))</f>
        <v>0</v>
      </c>
      <c r="I61">
        <f>IF(ISERROR(1/VLOOKUP($B61,'Justerad allokering'!$B$1:$AG$461,MATCH(I$1,'Justerad allokering'!$B$1:$AF$1,0),FALSE)),VLOOKUP($B61,'Allokerad kvv'!$B$2:$AV$468,MATCH(I$1,'Allokerad kvv'!$B$1:$AV$1,0),FALSE),VLOOKUP($B61,'Justerad allokering'!$B$1:$AG$461,MATCH(I$1,'Justerad allokering'!$B$1:$AF$1,0),FALSE))</f>
        <v>0</v>
      </c>
      <c r="J61">
        <f>IF(ISERROR(1/VLOOKUP($B61,'Justerad allokering'!$B$1:$AG$461,MATCH(J$1,'Justerad allokering'!$B$1:$AF$1,0),FALSE)),VLOOKUP($B61,'Allokerad kvv'!$B$2:$AV$468,MATCH(J$1,'Allokerad kvv'!$B$1:$AV$1,0),FALSE),VLOOKUP($B61,'Justerad allokering'!$B$1:$AG$461,MATCH(J$1,'Justerad allokering'!$B$1:$AF$1,0),FALSE))</f>
        <v>0</v>
      </c>
      <c r="K61">
        <f>IF(ISERROR(1/VLOOKUP($B61,'Justerad allokering'!$B$1:$AG$461,MATCH(K$1,'Justerad allokering'!$B$1:$AF$1,0),FALSE)),VLOOKUP($B61,'Allokerad kvv'!$B$2:$AV$468,MATCH(K$1,'Allokerad kvv'!$B$1:$AV$1,0),FALSE),VLOOKUP($B61,'Justerad allokering'!$B$1:$AG$461,MATCH(K$1,'Justerad allokering'!$B$1:$AF$1,0),FALSE))</f>
        <v>0</v>
      </c>
      <c r="L61">
        <f>IF(ISERROR(1/VLOOKUP($B61,'Justerad allokering'!$B$1:$AG$461,MATCH(L$1,'Justerad allokering'!$B$1:$AF$1,0),FALSE)),VLOOKUP($B61,'Allokerad kvv'!$B$2:$AV$468,MATCH(L$1,'Allokerad kvv'!$B$1:$AV$1,0),FALSE),VLOOKUP($B61,'Justerad allokering'!$B$1:$AG$461,MATCH(L$1,'Justerad allokering'!$B$1:$AF$1,0),FALSE))</f>
        <v>0</v>
      </c>
      <c r="M61">
        <f>IF(ISERROR(1/VLOOKUP($B61,'Justerad allokering'!$B$1:$AG$461,MATCH(M$1,'Justerad allokering'!$B$1:$AF$1,0),FALSE)),VLOOKUP($B61,'Allokerad kvv'!$B$2:$AV$468,MATCH(M$1,'Allokerad kvv'!$B$1:$AV$1,0),FALSE),VLOOKUP($B61,'Justerad allokering'!$B$1:$AG$461,MATCH(M$1,'Justerad allokering'!$B$1:$AF$1,0),FALSE))</f>
        <v>0</v>
      </c>
      <c r="N61">
        <f>IF(ISERROR(1/VLOOKUP($B61,'Justerad allokering'!$B$1:$AG$461,MATCH(N$1,'Justerad allokering'!$B$1:$AF$1,0),FALSE)),VLOOKUP($B61,'Allokerad kvv'!$B$2:$AV$468,MATCH(N$1,'Allokerad kvv'!$B$1:$AV$1,0),FALSE),VLOOKUP($B61,'Justerad allokering'!$B$1:$AG$461,MATCH(N$1,'Justerad allokering'!$B$1:$AF$1,0),FALSE))</f>
        <v>0</v>
      </c>
      <c r="O61">
        <f>IF(ISERROR(1/VLOOKUP($B61,'Justerad allokering'!$B$1:$AG$461,MATCH(O$1,'Justerad allokering'!$B$1:$AF$1,0),FALSE)),VLOOKUP($B61,'Allokerad kvv'!$B$2:$AV$468,MATCH(O$1,'Allokerad kvv'!$B$1:$AV$1,0),FALSE),VLOOKUP($B61,'Justerad allokering'!$B$1:$AG$461,MATCH(O$1,'Justerad allokering'!$B$1:$AF$1,0),FALSE))</f>
        <v>0</v>
      </c>
      <c r="P61">
        <f>IF(ISERROR(1/VLOOKUP($B61,'Justerad allokering'!$B$1:$AG$461,MATCH(P$1,'Justerad allokering'!$B$1:$AF$1,0),FALSE)),VLOOKUP($B61,'Allokerad kvv'!$B$2:$AV$468,MATCH(P$1,'Allokerad kvv'!$B$1:$AV$1,0),FALSE),VLOOKUP($B61,'Justerad allokering'!$B$1:$AG$461,MATCH(P$1,'Justerad allokering'!$B$1:$AF$1,0),FALSE))</f>
        <v>0</v>
      </c>
      <c r="Q61">
        <f>IF(ISERROR(1/VLOOKUP($B61,'Justerad allokering'!$B$1:$AG$461,MATCH(Q$1,'Justerad allokering'!$B$1:$AF$1,0),FALSE)),VLOOKUP($B61,'Allokerad kvv'!$B$2:$AV$468,MATCH(Q$1,'Allokerad kvv'!$B$1:$AV$1,0),FALSE),VLOOKUP($B61,'Justerad allokering'!$B$1:$AG$461,MATCH(Q$1,'Justerad allokering'!$B$1:$AF$1,0),FALSE))</f>
        <v>0</v>
      </c>
      <c r="R61">
        <f>IF(ISERROR(1/VLOOKUP($B61,'Justerad allokering'!$B$1:$AG$461,MATCH(R$1,'Justerad allokering'!$B$1:$AF$1,0),FALSE)),VLOOKUP($B61,'Allokerad kvv'!$B$2:$AV$468,MATCH(R$1,'Allokerad kvv'!$B$1:$AV$1,0),FALSE),VLOOKUP($B61,'Justerad allokering'!$B$1:$AG$461,MATCH(R$1,'Justerad allokering'!$B$1:$AF$1,0),FALSE))</f>
        <v>0</v>
      </c>
      <c r="S61">
        <f>IF(ISERROR(1/VLOOKUP($B61,'Justerad allokering'!$B$1:$AG$461,MATCH(S$1,'Justerad allokering'!$B$1:$AF$1,0),FALSE)),VLOOKUP($B61,'Allokerad kvv'!$B$2:$AV$468,MATCH(S$1,'Allokerad kvv'!$B$1:$AV$1,0),FALSE),VLOOKUP($B61,'Justerad allokering'!$B$1:$AG$461,MATCH(S$1,'Justerad allokering'!$B$1:$AF$1,0),FALSE))</f>
        <v>0</v>
      </c>
      <c r="T61">
        <f>IF(ISERROR(1/VLOOKUP($B61,'Justerad allokering'!$B$1:$AG$461,MATCH(T$1,'Justerad allokering'!$B$1:$AF$1,0),FALSE)),VLOOKUP($B61,'Allokerad kvv'!$B$2:$AV$468,MATCH(T$1,'Allokerad kvv'!$B$1:$AV$1,0),FALSE),VLOOKUP($B61,'Justerad allokering'!$B$1:$AG$461,MATCH(T$1,'Justerad allokering'!$B$1:$AF$1,0),FALSE))</f>
        <v>0</v>
      </c>
      <c r="U61">
        <f>IF(ISERROR(1/VLOOKUP($B61,'Justerad allokering'!$B$1:$AG$461,MATCH(U$1,'Justerad allokering'!$B$1:$AF$1,0),FALSE)),VLOOKUP($B61,'Allokerad kvv'!$B$2:$AV$468,MATCH(U$1,'Allokerad kvv'!$B$1:$AV$1,0),FALSE),VLOOKUP($B61,'Justerad allokering'!$B$1:$AG$461,MATCH(U$1,'Justerad allokering'!$B$1:$AF$1,0),FALSE))</f>
        <v>0</v>
      </c>
      <c r="V61">
        <f>IF(ISERROR(1/VLOOKUP($B61,'Justerad allokering'!$B$1:$AG$461,MATCH(V$1,'Justerad allokering'!$B$1:$AF$1,0),FALSE)),VLOOKUP($B61,'Allokerad kvv'!$B$2:$AV$468,MATCH(V$1,'Allokerad kvv'!$B$1:$AV$1,0),FALSE),VLOOKUP($B61,'Justerad allokering'!$B$1:$AG$461,MATCH(V$1,'Justerad allokering'!$B$1:$AF$1,0),FALSE))</f>
        <v>0</v>
      </c>
      <c r="W61">
        <f>IF(ISERROR(1/VLOOKUP($B61,'Justerad allokering'!$B$1:$AG$461,MATCH(W$1,'Justerad allokering'!$B$1:$AF$1,0),FALSE)),VLOOKUP($B61,'Allokerad kvv'!$B$2:$AV$468,MATCH(W$1,'Allokerad kvv'!$B$1:$AV$1,0),FALSE),VLOOKUP($B61,'Justerad allokering'!$B$1:$AG$461,MATCH(W$1,'Justerad allokering'!$B$1:$AF$1,0),FALSE))</f>
        <v>0</v>
      </c>
      <c r="X61">
        <f>IF(ISERROR(1/VLOOKUP($B61,'Justerad allokering'!$B$1:$AG$461,MATCH(X$1,'Justerad allokering'!$B$1:$AF$1,0),FALSE)),VLOOKUP($B61,'Allokerad kvv'!$B$2:$AV$468,MATCH(X$1,'Allokerad kvv'!$B$1:$AV$1,0),FALSE),VLOOKUP($B61,'Justerad allokering'!$B$1:$AG$461,MATCH(X$1,'Justerad allokering'!$B$1:$AF$1,0),FALSE))</f>
        <v>0</v>
      </c>
      <c r="Y61">
        <f>IF(ISERROR(1/VLOOKUP($B61,'Justerad allokering'!$B$1:$AG$461,MATCH(Y$1,'Justerad allokering'!$B$1:$AF$1,0),FALSE)),VLOOKUP($B61,'Allokerad kvv'!$B$2:$AV$468,MATCH(Y$1,'Allokerad kvv'!$B$1:$AV$1,0),FALSE),VLOOKUP($B61,'Justerad allokering'!$B$1:$AG$461,MATCH(Y$1,'Justerad allokering'!$B$1:$AF$1,0),FALSE))</f>
        <v>0</v>
      </c>
      <c r="Z61">
        <f>IF(ISERROR(1/VLOOKUP($B61,'Justerad allokering'!$B$1:$AG$461,MATCH(Z$1,'Justerad allokering'!$B$1:$AF$1,0),FALSE)),VLOOKUP($B61,'Allokerad kvv'!$B$2:$AV$468,MATCH(Z$1,'Allokerad kvv'!$B$1:$AV$1,0),FALSE),VLOOKUP($B61,'Justerad allokering'!$B$1:$AG$461,MATCH(Z$1,'Justerad allokering'!$B$1:$AF$1,0),FALSE))</f>
        <v>0</v>
      </c>
      <c r="AE61" s="89">
        <f t="shared" si="0"/>
        <v>0</v>
      </c>
      <c r="AG61">
        <f t="shared" si="1"/>
        <v>0</v>
      </c>
      <c r="AH61">
        <f t="shared" si="2"/>
        <v>0</v>
      </c>
      <c r="AI61" t="str">
        <f>IF(AH61=0,"",AH61/VLOOKUP(B61,Kraftvärmeprod!$B$1:$BC$480,MATCH("Summa tillförd energi exklusive rökgaskondensering",Kraftvärmeprod!$B$1:$BC$1,0),FALSE))</f>
        <v/>
      </c>
      <c r="AK61">
        <f t="shared" si="3"/>
        <v>0</v>
      </c>
    </row>
    <row r="62" spans="1:37" x14ac:dyDescent="0.25">
      <c r="A62" s="2" t="s">
        <v>76</v>
      </c>
      <c r="B62" s="2" t="s">
        <v>92</v>
      </c>
      <c r="C62">
        <f>IF(ISERROR(1/VLOOKUP($B62,'Justerad allokering'!$B$1:$AG$461,MATCH(C$1,'Justerad allokering'!$B$1:$AF$1,0),FALSE)),VLOOKUP($B62,'Allokerad kvv'!$B$2:$AV$468,MATCH(C$1,'Allokerad kvv'!$B$1:$AV$1,0),FALSE),VLOOKUP($B62,'Justerad allokering'!$B$1:$AG$461,MATCH(C$1,'Justerad allokering'!$B$1:$AF$1,0),FALSE))</f>
        <v>0</v>
      </c>
      <c r="D62">
        <f>IF(ISERROR(1/VLOOKUP($B62,'Justerad allokering'!$B$1:$AG$461,MATCH(D$1,'Justerad allokering'!$B$1:$AF$1,0),FALSE)),VLOOKUP($B62,'Allokerad kvv'!$B$2:$AV$468,MATCH(D$1,'Allokerad kvv'!$B$1:$AV$1,0),FALSE),VLOOKUP($B62,'Justerad allokering'!$B$1:$AG$461,MATCH(D$1,'Justerad allokering'!$B$1:$AF$1,0),FALSE))</f>
        <v>0</v>
      </c>
      <c r="E62">
        <f>IF(ISERROR(1/VLOOKUP($B62,'Justerad allokering'!$B$1:$AG$461,MATCH(E$1,'Justerad allokering'!$B$1:$AF$1,0),FALSE)),VLOOKUP($B62,'Allokerad kvv'!$B$2:$AV$468,MATCH(E$1,'Allokerad kvv'!$B$1:$AV$1,0),FALSE),VLOOKUP($B62,'Justerad allokering'!$B$1:$AG$461,MATCH(E$1,'Justerad allokering'!$B$1:$AF$1,0),FALSE))</f>
        <v>0</v>
      </c>
      <c r="F62">
        <f>IF(ISERROR(1/VLOOKUP($B62,'Justerad allokering'!$B$1:$AG$461,MATCH(F$1,'Justerad allokering'!$B$1:$AF$1,0),FALSE)),VLOOKUP($B62,'Allokerad kvv'!$B$2:$AV$468,MATCH(F$1,'Allokerad kvv'!$B$1:$AV$1,0),FALSE),VLOOKUP($B62,'Justerad allokering'!$B$1:$AG$461,MATCH(F$1,'Justerad allokering'!$B$1:$AF$1,0),FALSE))</f>
        <v>0</v>
      </c>
      <c r="G62">
        <f>IF(ISERROR(1/VLOOKUP($B62,'Justerad allokering'!$B$1:$AG$461,MATCH(G$1,'Justerad allokering'!$B$1:$AF$1,0),FALSE)),VLOOKUP($B62,'Allokerad kvv'!$B$2:$AV$468,MATCH(G$1,'Allokerad kvv'!$B$1:$AV$1,0),FALSE),VLOOKUP($B62,'Justerad allokering'!$B$1:$AG$461,MATCH(G$1,'Justerad allokering'!$B$1:$AF$1,0),FALSE))</f>
        <v>0</v>
      </c>
      <c r="H62">
        <f>IF(ISERROR(1/VLOOKUP($B62,'Justerad allokering'!$B$1:$AG$461,MATCH(H$1,'Justerad allokering'!$B$1:$AF$1,0),FALSE)),VLOOKUP($B62,'Allokerad kvv'!$B$2:$AV$468,MATCH(H$1,'Allokerad kvv'!$B$1:$AV$1,0),FALSE),VLOOKUP($B62,'Justerad allokering'!$B$1:$AG$461,MATCH(H$1,'Justerad allokering'!$B$1:$AF$1,0),FALSE))</f>
        <v>0</v>
      </c>
      <c r="I62">
        <f>IF(ISERROR(1/VLOOKUP($B62,'Justerad allokering'!$B$1:$AG$461,MATCH(I$1,'Justerad allokering'!$B$1:$AF$1,0),FALSE)),VLOOKUP($B62,'Allokerad kvv'!$B$2:$AV$468,MATCH(I$1,'Allokerad kvv'!$B$1:$AV$1,0),FALSE),VLOOKUP($B62,'Justerad allokering'!$B$1:$AG$461,MATCH(I$1,'Justerad allokering'!$B$1:$AF$1,0),FALSE))</f>
        <v>0</v>
      </c>
      <c r="J62">
        <f>IF(ISERROR(1/VLOOKUP($B62,'Justerad allokering'!$B$1:$AG$461,MATCH(J$1,'Justerad allokering'!$B$1:$AF$1,0),FALSE)),VLOOKUP($B62,'Allokerad kvv'!$B$2:$AV$468,MATCH(J$1,'Allokerad kvv'!$B$1:$AV$1,0),FALSE),VLOOKUP($B62,'Justerad allokering'!$B$1:$AG$461,MATCH(J$1,'Justerad allokering'!$B$1:$AF$1,0),FALSE))</f>
        <v>0</v>
      </c>
      <c r="K62">
        <f>IF(ISERROR(1/VLOOKUP($B62,'Justerad allokering'!$B$1:$AG$461,MATCH(K$1,'Justerad allokering'!$B$1:$AF$1,0),FALSE)),VLOOKUP($B62,'Allokerad kvv'!$B$2:$AV$468,MATCH(K$1,'Allokerad kvv'!$B$1:$AV$1,0),FALSE),VLOOKUP($B62,'Justerad allokering'!$B$1:$AG$461,MATCH(K$1,'Justerad allokering'!$B$1:$AF$1,0),FALSE))</f>
        <v>0</v>
      </c>
      <c r="L62">
        <f>IF(ISERROR(1/VLOOKUP($B62,'Justerad allokering'!$B$1:$AG$461,MATCH(L$1,'Justerad allokering'!$B$1:$AF$1,0),FALSE)),VLOOKUP($B62,'Allokerad kvv'!$B$2:$AV$468,MATCH(L$1,'Allokerad kvv'!$B$1:$AV$1,0),FALSE),VLOOKUP($B62,'Justerad allokering'!$B$1:$AG$461,MATCH(L$1,'Justerad allokering'!$B$1:$AF$1,0),FALSE))</f>
        <v>0</v>
      </c>
      <c r="M62">
        <f>IF(ISERROR(1/VLOOKUP($B62,'Justerad allokering'!$B$1:$AG$461,MATCH(M$1,'Justerad allokering'!$B$1:$AF$1,0),FALSE)),VLOOKUP($B62,'Allokerad kvv'!$B$2:$AV$468,MATCH(M$1,'Allokerad kvv'!$B$1:$AV$1,0),FALSE),VLOOKUP($B62,'Justerad allokering'!$B$1:$AG$461,MATCH(M$1,'Justerad allokering'!$B$1:$AF$1,0),FALSE))</f>
        <v>0</v>
      </c>
      <c r="N62">
        <f>IF(ISERROR(1/VLOOKUP($B62,'Justerad allokering'!$B$1:$AG$461,MATCH(N$1,'Justerad allokering'!$B$1:$AF$1,0),FALSE)),VLOOKUP($B62,'Allokerad kvv'!$B$2:$AV$468,MATCH(N$1,'Allokerad kvv'!$B$1:$AV$1,0),FALSE),VLOOKUP($B62,'Justerad allokering'!$B$1:$AG$461,MATCH(N$1,'Justerad allokering'!$B$1:$AF$1,0),FALSE))</f>
        <v>0</v>
      </c>
      <c r="O62">
        <f>IF(ISERROR(1/VLOOKUP($B62,'Justerad allokering'!$B$1:$AG$461,MATCH(O$1,'Justerad allokering'!$B$1:$AF$1,0),FALSE)),VLOOKUP($B62,'Allokerad kvv'!$B$2:$AV$468,MATCH(O$1,'Allokerad kvv'!$B$1:$AV$1,0),FALSE),VLOOKUP($B62,'Justerad allokering'!$B$1:$AG$461,MATCH(O$1,'Justerad allokering'!$B$1:$AF$1,0),FALSE))</f>
        <v>0</v>
      </c>
      <c r="P62">
        <f>IF(ISERROR(1/VLOOKUP($B62,'Justerad allokering'!$B$1:$AG$461,MATCH(P$1,'Justerad allokering'!$B$1:$AF$1,0),FALSE)),VLOOKUP($B62,'Allokerad kvv'!$B$2:$AV$468,MATCH(P$1,'Allokerad kvv'!$B$1:$AV$1,0),FALSE),VLOOKUP($B62,'Justerad allokering'!$B$1:$AG$461,MATCH(P$1,'Justerad allokering'!$B$1:$AF$1,0),FALSE))</f>
        <v>0</v>
      </c>
      <c r="Q62">
        <f>IF(ISERROR(1/VLOOKUP($B62,'Justerad allokering'!$B$1:$AG$461,MATCH(Q$1,'Justerad allokering'!$B$1:$AF$1,0),FALSE)),VLOOKUP($B62,'Allokerad kvv'!$B$2:$AV$468,MATCH(Q$1,'Allokerad kvv'!$B$1:$AV$1,0),FALSE),VLOOKUP($B62,'Justerad allokering'!$B$1:$AG$461,MATCH(Q$1,'Justerad allokering'!$B$1:$AF$1,0),FALSE))</f>
        <v>0</v>
      </c>
      <c r="R62">
        <f>IF(ISERROR(1/VLOOKUP($B62,'Justerad allokering'!$B$1:$AG$461,MATCH(R$1,'Justerad allokering'!$B$1:$AF$1,0),FALSE)),VLOOKUP($B62,'Allokerad kvv'!$B$2:$AV$468,MATCH(R$1,'Allokerad kvv'!$B$1:$AV$1,0),FALSE),VLOOKUP($B62,'Justerad allokering'!$B$1:$AG$461,MATCH(R$1,'Justerad allokering'!$B$1:$AF$1,0),FALSE))</f>
        <v>0</v>
      </c>
      <c r="S62">
        <f>IF(ISERROR(1/VLOOKUP($B62,'Justerad allokering'!$B$1:$AG$461,MATCH(S$1,'Justerad allokering'!$B$1:$AF$1,0),FALSE)),VLOOKUP($B62,'Allokerad kvv'!$B$2:$AV$468,MATCH(S$1,'Allokerad kvv'!$B$1:$AV$1,0),FALSE),VLOOKUP($B62,'Justerad allokering'!$B$1:$AG$461,MATCH(S$1,'Justerad allokering'!$B$1:$AF$1,0),FALSE))</f>
        <v>0</v>
      </c>
      <c r="T62">
        <f>IF(ISERROR(1/VLOOKUP($B62,'Justerad allokering'!$B$1:$AG$461,MATCH(T$1,'Justerad allokering'!$B$1:$AF$1,0),FALSE)),VLOOKUP($B62,'Allokerad kvv'!$B$2:$AV$468,MATCH(T$1,'Allokerad kvv'!$B$1:$AV$1,0),FALSE),VLOOKUP($B62,'Justerad allokering'!$B$1:$AG$461,MATCH(T$1,'Justerad allokering'!$B$1:$AF$1,0),FALSE))</f>
        <v>0</v>
      </c>
      <c r="U62">
        <f>IF(ISERROR(1/VLOOKUP($B62,'Justerad allokering'!$B$1:$AG$461,MATCH(U$1,'Justerad allokering'!$B$1:$AF$1,0),FALSE)),VLOOKUP($B62,'Allokerad kvv'!$B$2:$AV$468,MATCH(U$1,'Allokerad kvv'!$B$1:$AV$1,0),FALSE),VLOOKUP($B62,'Justerad allokering'!$B$1:$AG$461,MATCH(U$1,'Justerad allokering'!$B$1:$AF$1,0),FALSE))</f>
        <v>0</v>
      </c>
      <c r="V62">
        <f>IF(ISERROR(1/VLOOKUP($B62,'Justerad allokering'!$B$1:$AG$461,MATCH(V$1,'Justerad allokering'!$B$1:$AF$1,0),FALSE)),VLOOKUP($B62,'Allokerad kvv'!$B$2:$AV$468,MATCH(V$1,'Allokerad kvv'!$B$1:$AV$1,0),FALSE),VLOOKUP($B62,'Justerad allokering'!$B$1:$AG$461,MATCH(V$1,'Justerad allokering'!$B$1:$AF$1,0),FALSE))</f>
        <v>0</v>
      </c>
      <c r="W62">
        <f>IF(ISERROR(1/VLOOKUP($B62,'Justerad allokering'!$B$1:$AG$461,MATCH(W$1,'Justerad allokering'!$B$1:$AF$1,0),FALSE)),VLOOKUP($B62,'Allokerad kvv'!$B$2:$AV$468,MATCH(W$1,'Allokerad kvv'!$B$1:$AV$1,0),FALSE),VLOOKUP($B62,'Justerad allokering'!$B$1:$AG$461,MATCH(W$1,'Justerad allokering'!$B$1:$AF$1,0),FALSE))</f>
        <v>0</v>
      </c>
      <c r="X62">
        <f>IF(ISERROR(1/VLOOKUP($B62,'Justerad allokering'!$B$1:$AG$461,MATCH(X$1,'Justerad allokering'!$B$1:$AF$1,0),FALSE)),VLOOKUP($B62,'Allokerad kvv'!$B$2:$AV$468,MATCH(X$1,'Allokerad kvv'!$B$1:$AV$1,0),FALSE),VLOOKUP($B62,'Justerad allokering'!$B$1:$AG$461,MATCH(X$1,'Justerad allokering'!$B$1:$AF$1,0),FALSE))</f>
        <v>0</v>
      </c>
      <c r="Y62">
        <f>IF(ISERROR(1/VLOOKUP($B62,'Justerad allokering'!$B$1:$AG$461,MATCH(Y$1,'Justerad allokering'!$B$1:$AF$1,0),FALSE)),VLOOKUP($B62,'Allokerad kvv'!$B$2:$AV$468,MATCH(Y$1,'Allokerad kvv'!$B$1:$AV$1,0),FALSE),VLOOKUP($B62,'Justerad allokering'!$B$1:$AG$461,MATCH(Y$1,'Justerad allokering'!$B$1:$AF$1,0),FALSE))</f>
        <v>0</v>
      </c>
      <c r="Z62">
        <f>IF(ISERROR(1/VLOOKUP($B62,'Justerad allokering'!$B$1:$AG$461,MATCH(Z$1,'Justerad allokering'!$B$1:$AF$1,0),FALSE)),VLOOKUP($B62,'Allokerad kvv'!$B$2:$AV$468,MATCH(Z$1,'Allokerad kvv'!$B$1:$AV$1,0),FALSE),VLOOKUP($B62,'Justerad allokering'!$B$1:$AG$461,MATCH(Z$1,'Justerad allokering'!$B$1:$AF$1,0),FALSE))</f>
        <v>0</v>
      </c>
      <c r="AE62" s="89">
        <f t="shared" si="0"/>
        <v>0</v>
      </c>
      <c r="AG62">
        <f t="shared" si="1"/>
        <v>0</v>
      </c>
      <c r="AH62">
        <f t="shared" si="2"/>
        <v>0</v>
      </c>
      <c r="AI62" t="str">
        <f>IF(AH62=0,"",AH62/VLOOKUP(B62,Kraftvärmeprod!$B$1:$BC$480,MATCH("Summa tillförd energi exklusive rökgaskondensering",Kraftvärmeprod!$B$1:$BC$1,0),FALSE))</f>
        <v/>
      </c>
      <c r="AK62">
        <f t="shared" si="3"/>
        <v>0</v>
      </c>
    </row>
    <row r="63" spans="1:37" x14ac:dyDescent="0.25">
      <c r="A63" s="2" t="s">
        <v>76</v>
      </c>
      <c r="B63" s="2" t="s">
        <v>93</v>
      </c>
      <c r="C63">
        <f>IF(ISERROR(1/VLOOKUP($B63,'Justerad allokering'!$B$1:$AG$461,MATCH(C$1,'Justerad allokering'!$B$1:$AF$1,0),FALSE)),VLOOKUP($B63,'Allokerad kvv'!$B$2:$AV$468,MATCH(C$1,'Allokerad kvv'!$B$1:$AV$1,0),FALSE),VLOOKUP($B63,'Justerad allokering'!$B$1:$AG$461,MATCH(C$1,'Justerad allokering'!$B$1:$AF$1,0),FALSE))</f>
        <v>0</v>
      </c>
      <c r="D63">
        <f>IF(ISERROR(1/VLOOKUP($B63,'Justerad allokering'!$B$1:$AG$461,MATCH(D$1,'Justerad allokering'!$B$1:$AF$1,0),FALSE)),VLOOKUP($B63,'Allokerad kvv'!$B$2:$AV$468,MATCH(D$1,'Allokerad kvv'!$B$1:$AV$1,0),FALSE),VLOOKUP($B63,'Justerad allokering'!$B$1:$AG$461,MATCH(D$1,'Justerad allokering'!$B$1:$AF$1,0),FALSE))</f>
        <v>0</v>
      </c>
      <c r="E63">
        <f>IF(ISERROR(1/VLOOKUP($B63,'Justerad allokering'!$B$1:$AG$461,MATCH(E$1,'Justerad allokering'!$B$1:$AF$1,0),FALSE)),VLOOKUP($B63,'Allokerad kvv'!$B$2:$AV$468,MATCH(E$1,'Allokerad kvv'!$B$1:$AV$1,0),FALSE),VLOOKUP($B63,'Justerad allokering'!$B$1:$AG$461,MATCH(E$1,'Justerad allokering'!$B$1:$AF$1,0),FALSE))</f>
        <v>0</v>
      </c>
      <c r="F63">
        <f>IF(ISERROR(1/VLOOKUP($B63,'Justerad allokering'!$B$1:$AG$461,MATCH(F$1,'Justerad allokering'!$B$1:$AF$1,0),FALSE)),VLOOKUP($B63,'Allokerad kvv'!$B$2:$AV$468,MATCH(F$1,'Allokerad kvv'!$B$1:$AV$1,0),FALSE),VLOOKUP($B63,'Justerad allokering'!$B$1:$AG$461,MATCH(F$1,'Justerad allokering'!$B$1:$AF$1,0),FALSE))</f>
        <v>0</v>
      </c>
      <c r="G63">
        <f>IF(ISERROR(1/VLOOKUP($B63,'Justerad allokering'!$B$1:$AG$461,MATCH(G$1,'Justerad allokering'!$B$1:$AF$1,0),FALSE)),VLOOKUP($B63,'Allokerad kvv'!$B$2:$AV$468,MATCH(G$1,'Allokerad kvv'!$B$1:$AV$1,0),FALSE),VLOOKUP($B63,'Justerad allokering'!$B$1:$AG$461,MATCH(G$1,'Justerad allokering'!$B$1:$AF$1,0),FALSE))</f>
        <v>0</v>
      </c>
      <c r="H63">
        <f>IF(ISERROR(1/VLOOKUP($B63,'Justerad allokering'!$B$1:$AG$461,MATCH(H$1,'Justerad allokering'!$B$1:$AF$1,0),FALSE)),VLOOKUP($B63,'Allokerad kvv'!$B$2:$AV$468,MATCH(H$1,'Allokerad kvv'!$B$1:$AV$1,0),FALSE),VLOOKUP($B63,'Justerad allokering'!$B$1:$AG$461,MATCH(H$1,'Justerad allokering'!$B$1:$AF$1,0),FALSE))</f>
        <v>0</v>
      </c>
      <c r="I63">
        <f>IF(ISERROR(1/VLOOKUP($B63,'Justerad allokering'!$B$1:$AG$461,MATCH(I$1,'Justerad allokering'!$B$1:$AF$1,0),FALSE)),VLOOKUP($B63,'Allokerad kvv'!$B$2:$AV$468,MATCH(I$1,'Allokerad kvv'!$B$1:$AV$1,0),FALSE),VLOOKUP($B63,'Justerad allokering'!$B$1:$AG$461,MATCH(I$1,'Justerad allokering'!$B$1:$AF$1,0),FALSE))</f>
        <v>0</v>
      </c>
      <c r="J63">
        <f>IF(ISERROR(1/VLOOKUP($B63,'Justerad allokering'!$B$1:$AG$461,MATCH(J$1,'Justerad allokering'!$B$1:$AF$1,0),FALSE)),VLOOKUP($B63,'Allokerad kvv'!$B$2:$AV$468,MATCH(J$1,'Allokerad kvv'!$B$1:$AV$1,0),FALSE),VLOOKUP($B63,'Justerad allokering'!$B$1:$AG$461,MATCH(J$1,'Justerad allokering'!$B$1:$AF$1,0),FALSE))</f>
        <v>0</v>
      </c>
      <c r="K63">
        <f>IF(ISERROR(1/VLOOKUP($B63,'Justerad allokering'!$B$1:$AG$461,MATCH(K$1,'Justerad allokering'!$B$1:$AF$1,0),FALSE)),VLOOKUP($B63,'Allokerad kvv'!$B$2:$AV$468,MATCH(K$1,'Allokerad kvv'!$B$1:$AV$1,0),FALSE),VLOOKUP($B63,'Justerad allokering'!$B$1:$AG$461,MATCH(K$1,'Justerad allokering'!$B$1:$AF$1,0),FALSE))</f>
        <v>0</v>
      </c>
      <c r="L63">
        <f>IF(ISERROR(1/VLOOKUP($B63,'Justerad allokering'!$B$1:$AG$461,MATCH(L$1,'Justerad allokering'!$B$1:$AF$1,0),FALSE)),VLOOKUP($B63,'Allokerad kvv'!$B$2:$AV$468,MATCH(L$1,'Allokerad kvv'!$B$1:$AV$1,0),FALSE),VLOOKUP($B63,'Justerad allokering'!$B$1:$AG$461,MATCH(L$1,'Justerad allokering'!$B$1:$AF$1,0),FALSE))</f>
        <v>0</v>
      </c>
      <c r="M63">
        <f>IF(ISERROR(1/VLOOKUP($B63,'Justerad allokering'!$B$1:$AG$461,MATCH(M$1,'Justerad allokering'!$B$1:$AF$1,0),FALSE)),VLOOKUP($B63,'Allokerad kvv'!$B$2:$AV$468,MATCH(M$1,'Allokerad kvv'!$B$1:$AV$1,0),FALSE),VLOOKUP($B63,'Justerad allokering'!$B$1:$AG$461,MATCH(M$1,'Justerad allokering'!$B$1:$AF$1,0),FALSE))</f>
        <v>0</v>
      </c>
      <c r="N63">
        <f>IF(ISERROR(1/VLOOKUP($B63,'Justerad allokering'!$B$1:$AG$461,MATCH(N$1,'Justerad allokering'!$B$1:$AF$1,0),FALSE)),VLOOKUP($B63,'Allokerad kvv'!$B$2:$AV$468,MATCH(N$1,'Allokerad kvv'!$B$1:$AV$1,0),FALSE),VLOOKUP($B63,'Justerad allokering'!$B$1:$AG$461,MATCH(N$1,'Justerad allokering'!$B$1:$AF$1,0),FALSE))</f>
        <v>0</v>
      </c>
      <c r="O63">
        <f>IF(ISERROR(1/VLOOKUP($B63,'Justerad allokering'!$B$1:$AG$461,MATCH(O$1,'Justerad allokering'!$B$1:$AF$1,0),FALSE)),VLOOKUP($B63,'Allokerad kvv'!$B$2:$AV$468,MATCH(O$1,'Allokerad kvv'!$B$1:$AV$1,0),FALSE),VLOOKUP($B63,'Justerad allokering'!$B$1:$AG$461,MATCH(O$1,'Justerad allokering'!$B$1:$AF$1,0),FALSE))</f>
        <v>0</v>
      </c>
      <c r="P63">
        <f>IF(ISERROR(1/VLOOKUP($B63,'Justerad allokering'!$B$1:$AG$461,MATCH(P$1,'Justerad allokering'!$B$1:$AF$1,0),FALSE)),VLOOKUP($B63,'Allokerad kvv'!$B$2:$AV$468,MATCH(P$1,'Allokerad kvv'!$B$1:$AV$1,0),FALSE),VLOOKUP($B63,'Justerad allokering'!$B$1:$AG$461,MATCH(P$1,'Justerad allokering'!$B$1:$AF$1,0),FALSE))</f>
        <v>0</v>
      </c>
      <c r="Q63">
        <f>IF(ISERROR(1/VLOOKUP($B63,'Justerad allokering'!$B$1:$AG$461,MATCH(Q$1,'Justerad allokering'!$B$1:$AF$1,0),FALSE)),VLOOKUP($B63,'Allokerad kvv'!$B$2:$AV$468,MATCH(Q$1,'Allokerad kvv'!$B$1:$AV$1,0),FALSE),VLOOKUP($B63,'Justerad allokering'!$B$1:$AG$461,MATCH(Q$1,'Justerad allokering'!$B$1:$AF$1,0),FALSE))</f>
        <v>0</v>
      </c>
      <c r="R63">
        <f>IF(ISERROR(1/VLOOKUP($B63,'Justerad allokering'!$B$1:$AG$461,MATCH(R$1,'Justerad allokering'!$B$1:$AF$1,0),FALSE)),VLOOKUP($B63,'Allokerad kvv'!$B$2:$AV$468,MATCH(R$1,'Allokerad kvv'!$B$1:$AV$1,0),FALSE),VLOOKUP($B63,'Justerad allokering'!$B$1:$AG$461,MATCH(R$1,'Justerad allokering'!$B$1:$AF$1,0),FALSE))</f>
        <v>0</v>
      </c>
      <c r="S63">
        <f>IF(ISERROR(1/VLOOKUP($B63,'Justerad allokering'!$B$1:$AG$461,MATCH(S$1,'Justerad allokering'!$B$1:$AF$1,0),FALSE)),VLOOKUP($B63,'Allokerad kvv'!$B$2:$AV$468,MATCH(S$1,'Allokerad kvv'!$B$1:$AV$1,0),FALSE),VLOOKUP($B63,'Justerad allokering'!$B$1:$AG$461,MATCH(S$1,'Justerad allokering'!$B$1:$AF$1,0),FALSE))</f>
        <v>0</v>
      </c>
      <c r="T63">
        <f>IF(ISERROR(1/VLOOKUP($B63,'Justerad allokering'!$B$1:$AG$461,MATCH(T$1,'Justerad allokering'!$B$1:$AF$1,0),FALSE)),VLOOKUP($B63,'Allokerad kvv'!$B$2:$AV$468,MATCH(T$1,'Allokerad kvv'!$B$1:$AV$1,0),FALSE),VLOOKUP($B63,'Justerad allokering'!$B$1:$AG$461,MATCH(T$1,'Justerad allokering'!$B$1:$AF$1,0),FALSE))</f>
        <v>0</v>
      </c>
      <c r="U63">
        <f>IF(ISERROR(1/VLOOKUP($B63,'Justerad allokering'!$B$1:$AG$461,MATCH(U$1,'Justerad allokering'!$B$1:$AF$1,0),FALSE)),VLOOKUP($B63,'Allokerad kvv'!$B$2:$AV$468,MATCH(U$1,'Allokerad kvv'!$B$1:$AV$1,0),FALSE),VLOOKUP($B63,'Justerad allokering'!$B$1:$AG$461,MATCH(U$1,'Justerad allokering'!$B$1:$AF$1,0),FALSE))</f>
        <v>0</v>
      </c>
      <c r="V63">
        <f>IF(ISERROR(1/VLOOKUP($B63,'Justerad allokering'!$B$1:$AG$461,MATCH(V$1,'Justerad allokering'!$B$1:$AF$1,0),FALSE)),VLOOKUP($B63,'Allokerad kvv'!$B$2:$AV$468,MATCH(V$1,'Allokerad kvv'!$B$1:$AV$1,0),FALSE),VLOOKUP($B63,'Justerad allokering'!$B$1:$AG$461,MATCH(V$1,'Justerad allokering'!$B$1:$AF$1,0),FALSE))</f>
        <v>0</v>
      </c>
      <c r="W63">
        <f>IF(ISERROR(1/VLOOKUP($B63,'Justerad allokering'!$B$1:$AG$461,MATCH(W$1,'Justerad allokering'!$B$1:$AF$1,0),FALSE)),VLOOKUP($B63,'Allokerad kvv'!$B$2:$AV$468,MATCH(W$1,'Allokerad kvv'!$B$1:$AV$1,0),FALSE),VLOOKUP($B63,'Justerad allokering'!$B$1:$AG$461,MATCH(W$1,'Justerad allokering'!$B$1:$AF$1,0),FALSE))</f>
        <v>0</v>
      </c>
      <c r="X63">
        <f>IF(ISERROR(1/VLOOKUP($B63,'Justerad allokering'!$B$1:$AG$461,MATCH(X$1,'Justerad allokering'!$B$1:$AF$1,0),FALSE)),VLOOKUP($B63,'Allokerad kvv'!$B$2:$AV$468,MATCH(X$1,'Allokerad kvv'!$B$1:$AV$1,0),FALSE),VLOOKUP($B63,'Justerad allokering'!$B$1:$AG$461,MATCH(X$1,'Justerad allokering'!$B$1:$AF$1,0),FALSE))</f>
        <v>0</v>
      </c>
      <c r="Y63">
        <f>IF(ISERROR(1/VLOOKUP($B63,'Justerad allokering'!$B$1:$AG$461,MATCH(Y$1,'Justerad allokering'!$B$1:$AF$1,0),FALSE)),VLOOKUP($B63,'Allokerad kvv'!$B$2:$AV$468,MATCH(Y$1,'Allokerad kvv'!$B$1:$AV$1,0),FALSE),VLOOKUP($B63,'Justerad allokering'!$B$1:$AG$461,MATCH(Y$1,'Justerad allokering'!$B$1:$AF$1,0),FALSE))</f>
        <v>0</v>
      </c>
      <c r="Z63">
        <f>IF(ISERROR(1/VLOOKUP($B63,'Justerad allokering'!$B$1:$AG$461,MATCH(Z$1,'Justerad allokering'!$B$1:$AF$1,0),FALSE)),VLOOKUP($B63,'Allokerad kvv'!$B$2:$AV$468,MATCH(Z$1,'Allokerad kvv'!$B$1:$AV$1,0),FALSE),VLOOKUP($B63,'Justerad allokering'!$B$1:$AG$461,MATCH(Z$1,'Justerad allokering'!$B$1:$AF$1,0),FALSE))</f>
        <v>0</v>
      </c>
      <c r="AE63" s="89">
        <f t="shared" si="0"/>
        <v>0</v>
      </c>
      <c r="AG63">
        <f t="shared" si="1"/>
        <v>0</v>
      </c>
      <c r="AH63">
        <f t="shared" si="2"/>
        <v>0</v>
      </c>
      <c r="AI63" t="str">
        <f>IF(AH63=0,"",AH63/VLOOKUP(B63,Kraftvärmeprod!$B$1:$BC$480,MATCH("Summa tillförd energi exklusive rökgaskondensering",Kraftvärmeprod!$B$1:$BC$1,0),FALSE))</f>
        <v/>
      </c>
      <c r="AK63">
        <f t="shared" si="3"/>
        <v>0</v>
      </c>
    </row>
    <row r="64" spans="1:37" x14ac:dyDescent="0.25">
      <c r="A64" s="2" t="s">
        <v>76</v>
      </c>
      <c r="B64" s="2" t="s">
        <v>94</v>
      </c>
      <c r="C64">
        <f>IF(ISERROR(1/VLOOKUP($B64,'Justerad allokering'!$B$1:$AG$461,MATCH(C$1,'Justerad allokering'!$B$1:$AF$1,0),FALSE)),VLOOKUP($B64,'Allokerad kvv'!$B$2:$AV$468,MATCH(C$1,'Allokerad kvv'!$B$1:$AV$1,0),FALSE),VLOOKUP($B64,'Justerad allokering'!$B$1:$AG$461,MATCH(C$1,'Justerad allokering'!$B$1:$AF$1,0),FALSE))</f>
        <v>0</v>
      </c>
      <c r="D64">
        <f>IF(ISERROR(1/VLOOKUP($B64,'Justerad allokering'!$B$1:$AG$461,MATCH(D$1,'Justerad allokering'!$B$1:$AF$1,0),FALSE)),VLOOKUP($B64,'Allokerad kvv'!$B$2:$AV$468,MATCH(D$1,'Allokerad kvv'!$B$1:$AV$1,0),FALSE),VLOOKUP($B64,'Justerad allokering'!$B$1:$AG$461,MATCH(D$1,'Justerad allokering'!$B$1:$AF$1,0),FALSE))</f>
        <v>0</v>
      </c>
      <c r="E64">
        <f>IF(ISERROR(1/VLOOKUP($B64,'Justerad allokering'!$B$1:$AG$461,MATCH(E$1,'Justerad allokering'!$B$1:$AF$1,0),FALSE)),VLOOKUP($B64,'Allokerad kvv'!$B$2:$AV$468,MATCH(E$1,'Allokerad kvv'!$B$1:$AV$1,0),FALSE),VLOOKUP($B64,'Justerad allokering'!$B$1:$AG$461,MATCH(E$1,'Justerad allokering'!$B$1:$AF$1,0),FALSE))</f>
        <v>0</v>
      </c>
      <c r="F64">
        <f>IF(ISERROR(1/VLOOKUP($B64,'Justerad allokering'!$B$1:$AG$461,MATCH(F$1,'Justerad allokering'!$B$1:$AF$1,0),FALSE)),VLOOKUP($B64,'Allokerad kvv'!$B$2:$AV$468,MATCH(F$1,'Allokerad kvv'!$B$1:$AV$1,0),FALSE),VLOOKUP($B64,'Justerad allokering'!$B$1:$AG$461,MATCH(F$1,'Justerad allokering'!$B$1:$AF$1,0),FALSE))</f>
        <v>0</v>
      </c>
      <c r="G64">
        <f>IF(ISERROR(1/VLOOKUP($B64,'Justerad allokering'!$B$1:$AG$461,MATCH(G$1,'Justerad allokering'!$B$1:$AF$1,0),FALSE)),VLOOKUP($B64,'Allokerad kvv'!$B$2:$AV$468,MATCH(G$1,'Allokerad kvv'!$B$1:$AV$1,0),FALSE),VLOOKUP($B64,'Justerad allokering'!$B$1:$AG$461,MATCH(G$1,'Justerad allokering'!$B$1:$AF$1,0),FALSE))</f>
        <v>0</v>
      </c>
      <c r="H64">
        <f>IF(ISERROR(1/VLOOKUP($B64,'Justerad allokering'!$B$1:$AG$461,MATCH(H$1,'Justerad allokering'!$B$1:$AF$1,0),FALSE)),VLOOKUP($B64,'Allokerad kvv'!$B$2:$AV$468,MATCH(H$1,'Allokerad kvv'!$B$1:$AV$1,0),FALSE),VLOOKUP($B64,'Justerad allokering'!$B$1:$AG$461,MATCH(H$1,'Justerad allokering'!$B$1:$AF$1,0),FALSE))</f>
        <v>0</v>
      </c>
      <c r="I64">
        <f>IF(ISERROR(1/VLOOKUP($B64,'Justerad allokering'!$B$1:$AG$461,MATCH(I$1,'Justerad allokering'!$B$1:$AF$1,0),FALSE)),VLOOKUP($B64,'Allokerad kvv'!$B$2:$AV$468,MATCH(I$1,'Allokerad kvv'!$B$1:$AV$1,0),FALSE),VLOOKUP($B64,'Justerad allokering'!$B$1:$AG$461,MATCH(I$1,'Justerad allokering'!$B$1:$AF$1,0),FALSE))</f>
        <v>0</v>
      </c>
      <c r="J64">
        <f>IF(ISERROR(1/VLOOKUP($B64,'Justerad allokering'!$B$1:$AG$461,MATCH(J$1,'Justerad allokering'!$B$1:$AF$1,0),FALSE)),VLOOKUP($B64,'Allokerad kvv'!$B$2:$AV$468,MATCH(J$1,'Allokerad kvv'!$B$1:$AV$1,0),FALSE),VLOOKUP($B64,'Justerad allokering'!$B$1:$AG$461,MATCH(J$1,'Justerad allokering'!$B$1:$AF$1,0),FALSE))</f>
        <v>0</v>
      </c>
      <c r="K64">
        <f>IF(ISERROR(1/VLOOKUP($B64,'Justerad allokering'!$B$1:$AG$461,MATCH(K$1,'Justerad allokering'!$B$1:$AF$1,0),FALSE)),VLOOKUP($B64,'Allokerad kvv'!$B$2:$AV$468,MATCH(K$1,'Allokerad kvv'!$B$1:$AV$1,0),FALSE),VLOOKUP($B64,'Justerad allokering'!$B$1:$AG$461,MATCH(K$1,'Justerad allokering'!$B$1:$AF$1,0),FALSE))</f>
        <v>0</v>
      </c>
      <c r="L64">
        <f>IF(ISERROR(1/VLOOKUP($B64,'Justerad allokering'!$B$1:$AG$461,MATCH(L$1,'Justerad allokering'!$B$1:$AF$1,0),FALSE)),VLOOKUP($B64,'Allokerad kvv'!$B$2:$AV$468,MATCH(L$1,'Allokerad kvv'!$B$1:$AV$1,0),FALSE),VLOOKUP($B64,'Justerad allokering'!$B$1:$AG$461,MATCH(L$1,'Justerad allokering'!$B$1:$AF$1,0),FALSE))</f>
        <v>0</v>
      </c>
      <c r="M64">
        <f>IF(ISERROR(1/VLOOKUP($B64,'Justerad allokering'!$B$1:$AG$461,MATCH(M$1,'Justerad allokering'!$B$1:$AF$1,0),FALSE)),VLOOKUP($B64,'Allokerad kvv'!$B$2:$AV$468,MATCH(M$1,'Allokerad kvv'!$B$1:$AV$1,0),FALSE),VLOOKUP($B64,'Justerad allokering'!$B$1:$AG$461,MATCH(M$1,'Justerad allokering'!$B$1:$AF$1,0),FALSE))</f>
        <v>0</v>
      </c>
      <c r="N64">
        <f>IF(ISERROR(1/VLOOKUP($B64,'Justerad allokering'!$B$1:$AG$461,MATCH(N$1,'Justerad allokering'!$B$1:$AF$1,0),FALSE)),VLOOKUP($B64,'Allokerad kvv'!$B$2:$AV$468,MATCH(N$1,'Allokerad kvv'!$B$1:$AV$1,0),FALSE),VLOOKUP($B64,'Justerad allokering'!$B$1:$AG$461,MATCH(N$1,'Justerad allokering'!$B$1:$AF$1,0),FALSE))</f>
        <v>0</v>
      </c>
      <c r="O64">
        <f>IF(ISERROR(1/VLOOKUP($B64,'Justerad allokering'!$B$1:$AG$461,MATCH(O$1,'Justerad allokering'!$B$1:$AF$1,0),FALSE)),VLOOKUP($B64,'Allokerad kvv'!$B$2:$AV$468,MATCH(O$1,'Allokerad kvv'!$B$1:$AV$1,0),FALSE),VLOOKUP($B64,'Justerad allokering'!$B$1:$AG$461,MATCH(O$1,'Justerad allokering'!$B$1:$AF$1,0),FALSE))</f>
        <v>0</v>
      </c>
      <c r="P64">
        <f>IF(ISERROR(1/VLOOKUP($B64,'Justerad allokering'!$B$1:$AG$461,MATCH(P$1,'Justerad allokering'!$B$1:$AF$1,0),FALSE)),VLOOKUP($B64,'Allokerad kvv'!$B$2:$AV$468,MATCH(P$1,'Allokerad kvv'!$B$1:$AV$1,0),FALSE),VLOOKUP($B64,'Justerad allokering'!$B$1:$AG$461,MATCH(P$1,'Justerad allokering'!$B$1:$AF$1,0),FALSE))</f>
        <v>0</v>
      </c>
      <c r="Q64">
        <f>IF(ISERROR(1/VLOOKUP($B64,'Justerad allokering'!$B$1:$AG$461,MATCH(Q$1,'Justerad allokering'!$B$1:$AF$1,0),FALSE)),VLOOKUP($B64,'Allokerad kvv'!$B$2:$AV$468,MATCH(Q$1,'Allokerad kvv'!$B$1:$AV$1,0),FALSE),VLOOKUP($B64,'Justerad allokering'!$B$1:$AG$461,MATCH(Q$1,'Justerad allokering'!$B$1:$AF$1,0),FALSE))</f>
        <v>0</v>
      </c>
      <c r="R64">
        <f>IF(ISERROR(1/VLOOKUP($B64,'Justerad allokering'!$B$1:$AG$461,MATCH(R$1,'Justerad allokering'!$B$1:$AF$1,0),FALSE)),VLOOKUP($B64,'Allokerad kvv'!$B$2:$AV$468,MATCH(R$1,'Allokerad kvv'!$B$1:$AV$1,0),FALSE),VLOOKUP($B64,'Justerad allokering'!$B$1:$AG$461,MATCH(R$1,'Justerad allokering'!$B$1:$AF$1,0),FALSE))</f>
        <v>0</v>
      </c>
      <c r="S64">
        <f>IF(ISERROR(1/VLOOKUP($B64,'Justerad allokering'!$B$1:$AG$461,MATCH(S$1,'Justerad allokering'!$B$1:$AF$1,0),FALSE)),VLOOKUP($B64,'Allokerad kvv'!$B$2:$AV$468,MATCH(S$1,'Allokerad kvv'!$B$1:$AV$1,0),FALSE),VLOOKUP($B64,'Justerad allokering'!$B$1:$AG$461,MATCH(S$1,'Justerad allokering'!$B$1:$AF$1,0),FALSE))</f>
        <v>0</v>
      </c>
      <c r="T64">
        <f>IF(ISERROR(1/VLOOKUP($B64,'Justerad allokering'!$B$1:$AG$461,MATCH(T$1,'Justerad allokering'!$B$1:$AF$1,0),FALSE)),VLOOKUP($B64,'Allokerad kvv'!$B$2:$AV$468,MATCH(T$1,'Allokerad kvv'!$B$1:$AV$1,0),FALSE),VLOOKUP($B64,'Justerad allokering'!$B$1:$AG$461,MATCH(T$1,'Justerad allokering'!$B$1:$AF$1,0),FALSE))</f>
        <v>0</v>
      </c>
      <c r="U64">
        <f>IF(ISERROR(1/VLOOKUP($B64,'Justerad allokering'!$B$1:$AG$461,MATCH(U$1,'Justerad allokering'!$B$1:$AF$1,0),FALSE)),VLOOKUP($B64,'Allokerad kvv'!$B$2:$AV$468,MATCH(U$1,'Allokerad kvv'!$B$1:$AV$1,0),FALSE),VLOOKUP($B64,'Justerad allokering'!$B$1:$AG$461,MATCH(U$1,'Justerad allokering'!$B$1:$AF$1,0),FALSE))</f>
        <v>0</v>
      </c>
      <c r="V64">
        <f>IF(ISERROR(1/VLOOKUP($B64,'Justerad allokering'!$B$1:$AG$461,MATCH(V$1,'Justerad allokering'!$B$1:$AF$1,0),FALSE)),VLOOKUP($B64,'Allokerad kvv'!$B$2:$AV$468,MATCH(V$1,'Allokerad kvv'!$B$1:$AV$1,0),FALSE),VLOOKUP($B64,'Justerad allokering'!$B$1:$AG$461,MATCH(V$1,'Justerad allokering'!$B$1:$AF$1,0),FALSE))</f>
        <v>0</v>
      </c>
      <c r="W64">
        <f>IF(ISERROR(1/VLOOKUP($B64,'Justerad allokering'!$B$1:$AG$461,MATCH(W$1,'Justerad allokering'!$B$1:$AF$1,0),FALSE)),VLOOKUP($B64,'Allokerad kvv'!$B$2:$AV$468,MATCH(W$1,'Allokerad kvv'!$B$1:$AV$1,0),FALSE),VLOOKUP($B64,'Justerad allokering'!$B$1:$AG$461,MATCH(W$1,'Justerad allokering'!$B$1:$AF$1,0),FALSE))</f>
        <v>0</v>
      </c>
      <c r="X64">
        <f>IF(ISERROR(1/VLOOKUP($B64,'Justerad allokering'!$B$1:$AG$461,MATCH(X$1,'Justerad allokering'!$B$1:$AF$1,0),FALSE)),VLOOKUP($B64,'Allokerad kvv'!$B$2:$AV$468,MATCH(X$1,'Allokerad kvv'!$B$1:$AV$1,0),FALSE),VLOOKUP($B64,'Justerad allokering'!$B$1:$AG$461,MATCH(X$1,'Justerad allokering'!$B$1:$AF$1,0),FALSE))</f>
        <v>0</v>
      </c>
      <c r="Y64">
        <f>IF(ISERROR(1/VLOOKUP($B64,'Justerad allokering'!$B$1:$AG$461,MATCH(Y$1,'Justerad allokering'!$B$1:$AF$1,0),FALSE)),VLOOKUP($B64,'Allokerad kvv'!$B$2:$AV$468,MATCH(Y$1,'Allokerad kvv'!$B$1:$AV$1,0),FALSE),VLOOKUP($B64,'Justerad allokering'!$B$1:$AG$461,MATCH(Y$1,'Justerad allokering'!$B$1:$AF$1,0),FALSE))</f>
        <v>0</v>
      </c>
      <c r="Z64">
        <f>IF(ISERROR(1/VLOOKUP($B64,'Justerad allokering'!$B$1:$AG$461,MATCH(Z$1,'Justerad allokering'!$B$1:$AF$1,0),FALSE)),VLOOKUP($B64,'Allokerad kvv'!$B$2:$AV$468,MATCH(Z$1,'Allokerad kvv'!$B$1:$AV$1,0),FALSE),VLOOKUP($B64,'Justerad allokering'!$B$1:$AG$461,MATCH(Z$1,'Justerad allokering'!$B$1:$AF$1,0),FALSE))</f>
        <v>0</v>
      </c>
      <c r="AE64" s="89">
        <f t="shared" si="0"/>
        <v>0</v>
      </c>
      <c r="AG64">
        <f t="shared" si="1"/>
        <v>0</v>
      </c>
      <c r="AH64">
        <f t="shared" si="2"/>
        <v>0</v>
      </c>
      <c r="AI64" t="str">
        <f>IF(AH64=0,"",AH64/VLOOKUP(B64,Kraftvärmeprod!$B$1:$BC$480,MATCH("Summa tillförd energi exklusive rökgaskondensering",Kraftvärmeprod!$B$1:$BC$1,0),FALSE))</f>
        <v/>
      </c>
      <c r="AK64">
        <f t="shared" si="3"/>
        <v>0</v>
      </c>
    </row>
    <row r="65" spans="1:37" x14ac:dyDescent="0.25">
      <c r="A65" s="2" t="s">
        <v>76</v>
      </c>
      <c r="B65" s="2" t="s">
        <v>95</v>
      </c>
      <c r="C65">
        <f>IF(ISERROR(1/VLOOKUP($B65,'Justerad allokering'!$B$1:$AG$461,MATCH(C$1,'Justerad allokering'!$B$1:$AF$1,0),FALSE)),VLOOKUP($B65,'Allokerad kvv'!$B$2:$AV$468,MATCH(C$1,'Allokerad kvv'!$B$1:$AV$1,0),FALSE),VLOOKUP($B65,'Justerad allokering'!$B$1:$AG$461,MATCH(C$1,'Justerad allokering'!$B$1:$AF$1,0),FALSE))</f>
        <v>0</v>
      </c>
      <c r="D65">
        <f>IF(ISERROR(1/VLOOKUP($B65,'Justerad allokering'!$B$1:$AG$461,MATCH(D$1,'Justerad allokering'!$B$1:$AF$1,0),FALSE)),VLOOKUP($B65,'Allokerad kvv'!$B$2:$AV$468,MATCH(D$1,'Allokerad kvv'!$B$1:$AV$1,0),FALSE),VLOOKUP($B65,'Justerad allokering'!$B$1:$AG$461,MATCH(D$1,'Justerad allokering'!$B$1:$AF$1,0),FALSE))</f>
        <v>0</v>
      </c>
      <c r="E65">
        <f>IF(ISERROR(1/VLOOKUP($B65,'Justerad allokering'!$B$1:$AG$461,MATCH(E$1,'Justerad allokering'!$B$1:$AF$1,0),FALSE)),VLOOKUP($B65,'Allokerad kvv'!$B$2:$AV$468,MATCH(E$1,'Allokerad kvv'!$B$1:$AV$1,0),FALSE),VLOOKUP($B65,'Justerad allokering'!$B$1:$AG$461,MATCH(E$1,'Justerad allokering'!$B$1:$AF$1,0),FALSE))</f>
        <v>0</v>
      </c>
      <c r="F65">
        <f>IF(ISERROR(1/VLOOKUP($B65,'Justerad allokering'!$B$1:$AG$461,MATCH(F$1,'Justerad allokering'!$B$1:$AF$1,0),FALSE)),VLOOKUP($B65,'Allokerad kvv'!$B$2:$AV$468,MATCH(F$1,'Allokerad kvv'!$B$1:$AV$1,0),FALSE),VLOOKUP($B65,'Justerad allokering'!$B$1:$AG$461,MATCH(F$1,'Justerad allokering'!$B$1:$AF$1,0),FALSE))</f>
        <v>0</v>
      </c>
      <c r="G65">
        <f>IF(ISERROR(1/VLOOKUP($B65,'Justerad allokering'!$B$1:$AG$461,MATCH(G$1,'Justerad allokering'!$B$1:$AF$1,0),FALSE)),VLOOKUP($B65,'Allokerad kvv'!$B$2:$AV$468,MATCH(G$1,'Allokerad kvv'!$B$1:$AV$1,0),FALSE),VLOOKUP($B65,'Justerad allokering'!$B$1:$AG$461,MATCH(G$1,'Justerad allokering'!$B$1:$AF$1,0),FALSE))</f>
        <v>0</v>
      </c>
      <c r="H65">
        <f>IF(ISERROR(1/VLOOKUP($B65,'Justerad allokering'!$B$1:$AG$461,MATCH(H$1,'Justerad allokering'!$B$1:$AF$1,0),FALSE)),VLOOKUP($B65,'Allokerad kvv'!$B$2:$AV$468,MATCH(H$1,'Allokerad kvv'!$B$1:$AV$1,0),FALSE),VLOOKUP($B65,'Justerad allokering'!$B$1:$AG$461,MATCH(H$1,'Justerad allokering'!$B$1:$AF$1,0),FALSE))</f>
        <v>0</v>
      </c>
      <c r="I65">
        <f>IF(ISERROR(1/VLOOKUP($B65,'Justerad allokering'!$B$1:$AG$461,MATCH(I$1,'Justerad allokering'!$B$1:$AF$1,0),FALSE)),VLOOKUP($B65,'Allokerad kvv'!$B$2:$AV$468,MATCH(I$1,'Allokerad kvv'!$B$1:$AV$1,0),FALSE),VLOOKUP($B65,'Justerad allokering'!$B$1:$AG$461,MATCH(I$1,'Justerad allokering'!$B$1:$AF$1,0),FALSE))</f>
        <v>0</v>
      </c>
      <c r="J65">
        <f>IF(ISERROR(1/VLOOKUP($B65,'Justerad allokering'!$B$1:$AG$461,MATCH(J$1,'Justerad allokering'!$B$1:$AF$1,0),FALSE)),VLOOKUP($B65,'Allokerad kvv'!$B$2:$AV$468,MATCH(J$1,'Allokerad kvv'!$B$1:$AV$1,0),FALSE),VLOOKUP($B65,'Justerad allokering'!$B$1:$AG$461,MATCH(J$1,'Justerad allokering'!$B$1:$AF$1,0),FALSE))</f>
        <v>0</v>
      </c>
      <c r="K65">
        <f>IF(ISERROR(1/VLOOKUP($B65,'Justerad allokering'!$B$1:$AG$461,MATCH(K$1,'Justerad allokering'!$B$1:$AF$1,0),FALSE)),VLOOKUP($B65,'Allokerad kvv'!$B$2:$AV$468,MATCH(K$1,'Allokerad kvv'!$B$1:$AV$1,0),FALSE),VLOOKUP($B65,'Justerad allokering'!$B$1:$AG$461,MATCH(K$1,'Justerad allokering'!$B$1:$AF$1,0),FALSE))</f>
        <v>0</v>
      </c>
      <c r="L65">
        <f>IF(ISERROR(1/VLOOKUP($B65,'Justerad allokering'!$B$1:$AG$461,MATCH(L$1,'Justerad allokering'!$B$1:$AF$1,0),FALSE)),VLOOKUP($B65,'Allokerad kvv'!$B$2:$AV$468,MATCH(L$1,'Allokerad kvv'!$B$1:$AV$1,0),FALSE),VLOOKUP($B65,'Justerad allokering'!$B$1:$AG$461,MATCH(L$1,'Justerad allokering'!$B$1:$AF$1,0),FALSE))</f>
        <v>0</v>
      </c>
      <c r="M65">
        <f>IF(ISERROR(1/VLOOKUP($B65,'Justerad allokering'!$B$1:$AG$461,MATCH(M$1,'Justerad allokering'!$B$1:$AF$1,0),FALSE)),VLOOKUP($B65,'Allokerad kvv'!$B$2:$AV$468,MATCH(M$1,'Allokerad kvv'!$B$1:$AV$1,0),FALSE),VLOOKUP($B65,'Justerad allokering'!$B$1:$AG$461,MATCH(M$1,'Justerad allokering'!$B$1:$AF$1,0),FALSE))</f>
        <v>0</v>
      </c>
      <c r="N65">
        <f>IF(ISERROR(1/VLOOKUP($B65,'Justerad allokering'!$B$1:$AG$461,MATCH(N$1,'Justerad allokering'!$B$1:$AF$1,0),FALSE)),VLOOKUP($B65,'Allokerad kvv'!$B$2:$AV$468,MATCH(N$1,'Allokerad kvv'!$B$1:$AV$1,0),FALSE),VLOOKUP($B65,'Justerad allokering'!$B$1:$AG$461,MATCH(N$1,'Justerad allokering'!$B$1:$AF$1,0),FALSE))</f>
        <v>0</v>
      </c>
      <c r="O65">
        <f>IF(ISERROR(1/VLOOKUP($B65,'Justerad allokering'!$B$1:$AG$461,MATCH(O$1,'Justerad allokering'!$B$1:$AF$1,0),FALSE)),VLOOKUP($B65,'Allokerad kvv'!$B$2:$AV$468,MATCH(O$1,'Allokerad kvv'!$B$1:$AV$1,0),FALSE),VLOOKUP($B65,'Justerad allokering'!$B$1:$AG$461,MATCH(O$1,'Justerad allokering'!$B$1:$AF$1,0),FALSE))</f>
        <v>0</v>
      </c>
      <c r="P65">
        <f>IF(ISERROR(1/VLOOKUP($B65,'Justerad allokering'!$B$1:$AG$461,MATCH(P$1,'Justerad allokering'!$B$1:$AF$1,0),FALSE)),VLOOKUP($B65,'Allokerad kvv'!$B$2:$AV$468,MATCH(P$1,'Allokerad kvv'!$B$1:$AV$1,0),FALSE),VLOOKUP($B65,'Justerad allokering'!$B$1:$AG$461,MATCH(P$1,'Justerad allokering'!$B$1:$AF$1,0),FALSE))</f>
        <v>0</v>
      </c>
      <c r="Q65">
        <f>IF(ISERROR(1/VLOOKUP($B65,'Justerad allokering'!$B$1:$AG$461,MATCH(Q$1,'Justerad allokering'!$B$1:$AF$1,0),FALSE)),VLOOKUP($B65,'Allokerad kvv'!$B$2:$AV$468,MATCH(Q$1,'Allokerad kvv'!$B$1:$AV$1,0),FALSE),VLOOKUP($B65,'Justerad allokering'!$B$1:$AG$461,MATCH(Q$1,'Justerad allokering'!$B$1:$AF$1,0),FALSE))</f>
        <v>0</v>
      </c>
      <c r="R65">
        <f>IF(ISERROR(1/VLOOKUP($B65,'Justerad allokering'!$B$1:$AG$461,MATCH(R$1,'Justerad allokering'!$B$1:$AF$1,0),FALSE)),VLOOKUP($B65,'Allokerad kvv'!$B$2:$AV$468,MATCH(R$1,'Allokerad kvv'!$B$1:$AV$1,0),FALSE),VLOOKUP($B65,'Justerad allokering'!$B$1:$AG$461,MATCH(R$1,'Justerad allokering'!$B$1:$AF$1,0),FALSE))</f>
        <v>0</v>
      </c>
      <c r="S65">
        <f>IF(ISERROR(1/VLOOKUP($B65,'Justerad allokering'!$B$1:$AG$461,MATCH(S$1,'Justerad allokering'!$B$1:$AF$1,0),FALSE)),VLOOKUP($B65,'Allokerad kvv'!$B$2:$AV$468,MATCH(S$1,'Allokerad kvv'!$B$1:$AV$1,0),FALSE),VLOOKUP($B65,'Justerad allokering'!$B$1:$AG$461,MATCH(S$1,'Justerad allokering'!$B$1:$AF$1,0),FALSE))</f>
        <v>0</v>
      </c>
      <c r="T65">
        <f>IF(ISERROR(1/VLOOKUP($B65,'Justerad allokering'!$B$1:$AG$461,MATCH(T$1,'Justerad allokering'!$B$1:$AF$1,0),FALSE)),VLOOKUP($B65,'Allokerad kvv'!$B$2:$AV$468,MATCH(T$1,'Allokerad kvv'!$B$1:$AV$1,0),FALSE),VLOOKUP($B65,'Justerad allokering'!$B$1:$AG$461,MATCH(T$1,'Justerad allokering'!$B$1:$AF$1,0),FALSE))</f>
        <v>0</v>
      </c>
      <c r="U65">
        <f>IF(ISERROR(1/VLOOKUP($B65,'Justerad allokering'!$B$1:$AG$461,MATCH(U$1,'Justerad allokering'!$B$1:$AF$1,0),FALSE)),VLOOKUP($B65,'Allokerad kvv'!$B$2:$AV$468,MATCH(U$1,'Allokerad kvv'!$B$1:$AV$1,0),FALSE),VLOOKUP($B65,'Justerad allokering'!$B$1:$AG$461,MATCH(U$1,'Justerad allokering'!$B$1:$AF$1,0),FALSE))</f>
        <v>0</v>
      </c>
      <c r="V65">
        <f>IF(ISERROR(1/VLOOKUP($B65,'Justerad allokering'!$B$1:$AG$461,MATCH(V$1,'Justerad allokering'!$B$1:$AF$1,0),FALSE)),VLOOKUP($B65,'Allokerad kvv'!$B$2:$AV$468,MATCH(V$1,'Allokerad kvv'!$B$1:$AV$1,0),FALSE),VLOOKUP($B65,'Justerad allokering'!$B$1:$AG$461,MATCH(V$1,'Justerad allokering'!$B$1:$AF$1,0),FALSE))</f>
        <v>0</v>
      </c>
      <c r="W65">
        <f>IF(ISERROR(1/VLOOKUP($B65,'Justerad allokering'!$B$1:$AG$461,MATCH(W$1,'Justerad allokering'!$B$1:$AF$1,0),FALSE)),VLOOKUP($B65,'Allokerad kvv'!$B$2:$AV$468,MATCH(W$1,'Allokerad kvv'!$B$1:$AV$1,0),FALSE),VLOOKUP($B65,'Justerad allokering'!$B$1:$AG$461,MATCH(W$1,'Justerad allokering'!$B$1:$AF$1,0),FALSE))</f>
        <v>0</v>
      </c>
      <c r="X65">
        <f>IF(ISERROR(1/VLOOKUP($B65,'Justerad allokering'!$B$1:$AG$461,MATCH(X$1,'Justerad allokering'!$B$1:$AF$1,0),FALSE)),VLOOKUP($B65,'Allokerad kvv'!$B$2:$AV$468,MATCH(X$1,'Allokerad kvv'!$B$1:$AV$1,0),FALSE),VLOOKUP($B65,'Justerad allokering'!$B$1:$AG$461,MATCH(X$1,'Justerad allokering'!$B$1:$AF$1,0),FALSE))</f>
        <v>0</v>
      </c>
      <c r="Y65">
        <f>IF(ISERROR(1/VLOOKUP($B65,'Justerad allokering'!$B$1:$AG$461,MATCH(Y$1,'Justerad allokering'!$B$1:$AF$1,0),FALSE)),VLOOKUP($B65,'Allokerad kvv'!$B$2:$AV$468,MATCH(Y$1,'Allokerad kvv'!$B$1:$AV$1,0),FALSE),VLOOKUP($B65,'Justerad allokering'!$B$1:$AG$461,MATCH(Y$1,'Justerad allokering'!$B$1:$AF$1,0),FALSE))</f>
        <v>0</v>
      </c>
      <c r="Z65">
        <f>IF(ISERROR(1/VLOOKUP($B65,'Justerad allokering'!$B$1:$AG$461,MATCH(Z$1,'Justerad allokering'!$B$1:$AF$1,0),FALSE)),VLOOKUP($B65,'Allokerad kvv'!$B$2:$AV$468,MATCH(Z$1,'Allokerad kvv'!$B$1:$AV$1,0),FALSE),VLOOKUP($B65,'Justerad allokering'!$B$1:$AG$461,MATCH(Z$1,'Justerad allokering'!$B$1:$AF$1,0),FALSE))</f>
        <v>0</v>
      </c>
      <c r="AE65" s="89">
        <f t="shared" si="0"/>
        <v>0</v>
      </c>
      <c r="AG65">
        <f t="shared" si="1"/>
        <v>0</v>
      </c>
      <c r="AH65">
        <f t="shared" si="2"/>
        <v>0</v>
      </c>
      <c r="AI65" t="str">
        <f>IF(AH65=0,"",AH65/VLOOKUP(B65,Kraftvärmeprod!$B$1:$BC$480,MATCH("Summa tillförd energi exklusive rökgaskondensering",Kraftvärmeprod!$B$1:$BC$1,0),FALSE))</f>
        <v/>
      </c>
      <c r="AK65">
        <f t="shared" si="3"/>
        <v>0</v>
      </c>
    </row>
    <row r="66" spans="1:37" x14ac:dyDescent="0.25">
      <c r="A66" s="2" t="s">
        <v>76</v>
      </c>
      <c r="B66" s="2" t="s">
        <v>96</v>
      </c>
      <c r="C66">
        <f>IF(ISERROR(1/VLOOKUP($B66,'Justerad allokering'!$B$1:$AG$461,MATCH(C$1,'Justerad allokering'!$B$1:$AF$1,0),FALSE)),VLOOKUP($B66,'Allokerad kvv'!$B$2:$AV$468,MATCH(C$1,'Allokerad kvv'!$B$1:$AV$1,0),FALSE),VLOOKUP($B66,'Justerad allokering'!$B$1:$AG$461,MATCH(C$1,'Justerad allokering'!$B$1:$AF$1,0),FALSE))</f>
        <v>0</v>
      </c>
      <c r="D66">
        <f>IF(ISERROR(1/VLOOKUP($B66,'Justerad allokering'!$B$1:$AG$461,MATCH(D$1,'Justerad allokering'!$B$1:$AF$1,0),FALSE)),VLOOKUP($B66,'Allokerad kvv'!$B$2:$AV$468,MATCH(D$1,'Allokerad kvv'!$B$1:$AV$1,0),FALSE),VLOOKUP($B66,'Justerad allokering'!$B$1:$AG$461,MATCH(D$1,'Justerad allokering'!$B$1:$AF$1,0),FALSE))</f>
        <v>0</v>
      </c>
      <c r="E66">
        <f>IF(ISERROR(1/VLOOKUP($B66,'Justerad allokering'!$B$1:$AG$461,MATCH(E$1,'Justerad allokering'!$B$1:$AF$1,0),FALSE)),VLOOKUP($B66,'Allokerad kvv'!$B$2:$AV$468,MATCH(E$1,'Allokerad kvv'!$B$1:$AV$1,0),FALSE),VLOOKUP($B66,'Justerad allokering'!$B$1:$AG$461,MATCH(E$1,'Justerad allokering'!$B$1:$AF$1,0),FALSE))</f>
        <v>0</v>
      </c>
      <c r="F66">
        <f>IF(ISERROR(1/VLOOKUP($B66,'Justerad allokering'!$B$1:$AG$461,MATCH(F$1,'Justerad allokering'!$B$1:$AF$1,0),FALSE)),VLOOKUP($B66,'Allokerad kvv'!$B$2:$AV$468,MATCH(F$1,'Allokerad kvv'!$B$1:$AV$1,0),FALSE),VLOOKUP($B66,'Justerad allokering'!$B$1:$AG$461,MATCH(F$1,'Justerad allokering'!$B$1:$AF$1,0),FALSE))</f>
        <v>0</v>
      </c>
      <c r="G66">
        <f>IF(ISERROR(1/VLOOKUP($B66,'Justerad allokering'!$B$1:$AG$461,MATCH(G$1,'Justerad allokering'!$B$1:$AF$1,0),FALSE)),VLOOKUP($B66,'Allokerad kvv'!$B$2:$AV$468,MATCH(G$1,'Allokerad kvv'!$B$1:$AV$1,0),FALSE),VLOOKUP($B66,'Justerad allokering'!$B$1:$AG$461,MATCH(G$1,'Justerad allokering'!$B$1:$AF$1,0),FALSE))</f>
        <v>0</v>
      </c>
      <c r="H66">
        <f>IF(ISERROR(1/VLOOKUP($B66,'Justerad allokering'!$B$1:$AG$461,MATCH(H$1,'Justerad allokering'!$B$1:$AF$1,0),FALSE)),VLOOKUP($B66,'Allokerad kvv'!$B$2:$AV$468,MATCH(H$1,'Allokerad kvv'!$B$1:$AV$1,0),FALSE),VLOOKUP($B66,'Justerad allokering'!$B$1:$AG$461,MATCH(H$1,'Justerad allokering'!$B$1:$AF$1,0),FALSE))</f>
        <v>0</v>
      </c>
      <c r="I66">
        <f>IF(ISERROR(1/VLOOKUP($B66,'Justerad allokering'!$B$1:$AG$461,MATCH(I$1,'Justerad allokering'!$B$1:$AF$1,0),FALSE)),VLOOKUP($B66,'Allokerad kvv'!$B$2:$AV$468,MATCH(I$1,'Allokerad kvv'!$B$1:$AV$1,0),FALSE),VLOOKUP($B66,'Justerad allokering'!$B$1:$AG$461,MATCH(I$1,'Justerad allokering'!$B$1:$AF$1,0),FALSE))</f>
        <v>0</v>
      </c>
      <c r="J66">
        <f>IF(ISERROR(1/VLOOKUP($B66,'Justerad allokering'!$B$1:$AG$461,MATCH(J$1,'Justerad allokering'!$B$1:$AF$1,0),FALSE)),VLOOKUP($B66,'Allokerad kvv'!$B$2:$AV$468,MATCH(J$1,'Allokerad kvv'!$B$1:$AV$1,0),FALSE),VLOOKUP($B66,'Justerad allokering'!$B$1:$AG$461,MATCH(J$1,'Justerad allokering'!$B$1:$AF$1,0),FALSE))</f>
        <v>0</v>
      </c>
      <c r="K66">
        <f>IF(ISERROR(1/VLOOKUP($B66,'Justerad allokering'!$B$1:$AG$461,MATCH(K$1,'Justerad allokering'!$B$1:$AF$1,0),FALSE)),VLOOKUP($B66,'Allokerad kvv'!$B$2:$AV$468,MATCH(K$1,'Allokerad kvv'!$B$1:$AV$1,0),FALSE),VLOOKUP($B66,'Justerad allokering'!$B$1:$AG$461,MATCH(K$1,'Justerad allokering'!$B$1:$AF$1,0),FALSE))</f>
        <v>0</v>
      </c>
      <c r="L66">
        <f>IF(ISERROR(1/VLOOKUP($B66,'Justerad allokering'!$B$1:$AG$461,MATCH(L$1,'Justerad allokering'!$B$1:$AF$1,0),FALSE)),VLOOKUP($B66,'Allokerad kvv'!$B$2:$AV$468,MATCH(L$1,'Allokerad kvv'!$B$1:$AV$1,0),FALSE),VLOOKUP($B66,'Justerad allokering'!$B$1:$AG$461,MATCH(L$1,'Justerad allokering'!$B$1:$AF$1,0),FALSE))</f>
        <v>0</v>
      </c>
      <c r="M66">
        <f>IF(ISERROR(1/VLOOKUP($B66,'Justerad allokering'!$B$1:$AG$461,MATCH(M$1,'Justerad allokering'!$B$1:$AF$1,0),FALSE)),VLOOKUP($B66,'Allokerad kvv'!$B$2:$AV$468,MATCH(M$1,'Allokerad kvv'!$B$1:$AV$1,0),FALSE),VLOOKUP($B66,'Justerad allokering'!$B$1:$AG$461,MATCH(M$1,'Justerad allokering'!$B$1:$AF$1,0),FALSE))</f>
        <v>0</v>
      </c>
      <c r="N66">
        <f>IF(ISERROR(1/VLOOKUP($B66,'Justerad allokering'!$B$1:$AG$461,MATCH(N$1,'Justerad allokering'!$B$1:$AF$1,0),FALSE)),VLOOKUP($B66,'Allokerad kvv'!$B$2:$AV$468,MATCH(N$1,'Allokerad kvv'!$B$1:$AV$1,0),FALSE),VLOOKUP($B66,'Justerad allokering'!$B$1:$AG$461,MATCH(N$1,'Justerad allokering'!$B$1:$AF$1,0),FALSE))</f>
        <v>0</v>
      </c>
      <c r="O66">
        <f>IF(ISERROR(1/VLOOKUP($B66,'Justerad allokering'!$B$1:$AG$461,MATCH(O$1,'Justerad allokering'!$B$1:$AF$1,0),FALSE)),VLOOKUP($B66,'Allokerad kvv'!$B$2:$AV$468,MATCH(O$1,'Allokerad kvv'!$B$1:$AV$1,0),FALSE),VLOOKUP($B66,'Justerad allokering'!$B$1:$AG$461,MATCH(O$1,'Justerad allokering'!$B$1:$AF$1,0),FALSE))</f>
        <v>0</v>
      </c>
      <c r="P66">
        <f>IF(ISERROR(1/VLOOKUP($B66,'Justerad allokering'!$B$1:$AG$461,MATCH(P$1,'Justerad allokering'!$B$1:$AF$1,0),FALSE)),VLOOKUP($B66,'Allokerad kvv'!$B$2:$AV$468,MATCH(P$1,'Allokerad kvv'!$B$1:$AV$1,0),FALSE),VLOOKUP($B66,'Justerad allokering'!$B$1:$AG$461,MATCH(P$1,'Justerad allokering'!$B$1:$AF$1,0),FALSE))</f>
        <v>0</v>
      </c>
      <c r="Q66">
        <f>IF(ISERROR(1/VLOOKUP($B66,'Justerad allokering'!$B$1:$AG$461,MATCH(Q$1,'Justerad allokering'!$B$1:$AF$1,0),FALSE)),VLOOKUP($B66,'Allokerad kvv'!$B$2:$AV$468,MATCH(Q$1,'Allokerad kvv'!$B$1:$AV$1,0),FALSE),VLOOKUP($B66,'Justerad allokering'!$B$1:$AG$461,MATCH(Q$1,'Justerad allokering'!$B$1:$AF$1,0),FALSE))</f>
        <v>0</v>
      </c>
      <c r="R66">
        <f>IF(ISERROR(1/VLOOKUP($B66,'Justerad allokering'!$B$1:$AG$461,MATCH(R$1,'Justerad allokering'!$B$1:$AF$1,0),FALSE)),VLOOKUP($B66,'Allokerad kvv'!$B$2:$AV$468,MATCH(R$1,'Allokerad kvv'!$B$1:$AV$1,0),FALSE),VLOOKUP($B66,'Justerad allokering'!$B$1:$AG$461,MATCH(R$1,'Justerad allokering'!$B$1:$AF$1,0),FALSE))</f>
        <v>0</v>
      </c>
      <c r="S66">
        <f>IF(ISERROR(1/VLOOKUP($B66,'Justerad allokering'!$B$1:$AG$461,MATCH(S$1,'Justerad allokering'!$B$1:$AF$1,0),FALSE)),VLOOKUP($B66,'Allokerad kvv'!$B$2:$AV$468,MATCH(S$1,'Allokerad kvv'!$B$1:$AV$1,0),FALSE),VLOOKUP($B66,'Justerad allokering'!$B$1:$AG$461,MATCH(S$1,'Justerad allokering'!$B$1:$AF$1,0),FALSE))</f>
        <v>0</v>
      </c>
      <c r="T66">
        <f>IF(ISERROR(1/VLOOKUP($B66,'Justerad allokering'!$B$1:$AG$461,MATCH(T$1,'Justerad allokering'!$B$1:$AF$1,0),FALSE)),VLOOKUP($B66,'Allokerad kvv'!$B$2:$AV$468,MATCH(T$1,'Allokerad kvv'!$B$1:$AV$1,0),FALSE),VLOOKUP($B66,'Justerad allokering'!$B$1:$AG$461,MATCH(T$1,'Justerad allokering'!$B$1:$AF$1,0),FALSE))</f>
        <v>0</v>
      </c>
      <c r="U66">
        <f>IF(ISERROR(1/VLOOKUP($B66,'Justerad allokering'!$B$1:$AG$461,MATCH(U$1,'Justerad allokering'!$B$1:$AF$1,0),FALSE)),VLOOKUP($B66,'Allokerad kvv'!$B$2:$AV$468,MATCH(U$1,'Allokerad kvv'!$B$1:$AV$1,0),FALSE),VLOOKUP($B66,'Justerad allokering'!$B$1:$AG$461,MATCH(U$1,'Justerad allokering'!$B$1:$AF$1,0),FALSE))</f>
        <v>0</v>
      </c>
      <c r="V66">
        <f>IF(ISERROR(1/VLOOKUP($B66,'Justerad allokering'!$B$1:$AG$461,MATCH(V$1,'Justerad allokering'!$B$1:$AF$1,0),FALSE)),VLOOKUP($B66,'Allokerad kvv'!$B$2:$AV$468,MATCH(V$1,'Allokerad kvv'!$B$1:$AV$1,0),FALSE),VLOOKUP($B66,'Justerad allokering'!$B$1:$AG$461,MATCH(V$1,'Justerad allokering'!$B$1:$AF$1,0),FALSE))</f>
        <v>0</v>
      </c>
      <c r="W66">
        <f>IF(ISERROR(1/VLOOKUP($B66,'Justerad allokering'!$B$1:$AG$461,MATCH(W$1,'Justerad allokering'!$B$1:$AF$1,0),FALSE)),VLOOKUP($B66,'Allokerad kvv'!$B$2:$AV$468,MATCH(W$1,'Allokerad kvv'!$B$1:$AV$1,0),FALSE),VLOOKUP($B66,'Justerad allokering'!$B$1:$AG$461,MATCH(W$1,'Justerad allokering'!$B$1:$AF$1,0),FALSE))</f>
        <v>0</v>
      </c>
      <c r="X66">
        <f>IF(ISERROR(1/VLOOKUP($B66,'Justerad allokering'!$B$1:$AG$461,MATCH(X$1,'Justerad allokering'!$B$1:$AF$1,0),FALSE)),VLOOKUP($B66,'Allokerad kvv'!$B$2:$AV$468,MATCH(X$1,'Allokerad kvv'!$B$1:$AV$1,0),FALSE),VLOOKUP($B66,'Justerad allokering'!$B$1:$AG$461,MATCH(X$1,'Justerad allokering'!$B$1:$AF$1,0),FALSE))</f>
        <v>0</v>
      </c>
      <c r="Y66">
        <f>IF(ISERROR(1/VLOOKUP($B66,'Justerad allokering'!$B$1:$AG$461,MATCH(Y$1,'Justerad allokering'!$B$1:$AF$1,0),FALSE)),VLOOKUP($B66,'Allokerad kvv'!$B$2:$AV$468,MATCH(Y$1,'Allokerad kvv'!$B$1:$AV$1,0),FALSE),VLOOKUP($B66,'Justerad allokering'!$B$1:$AG$461,MATCH(Y$1,'Justerad allokering'!$B$1:$AF$1,0),FALSE))</f>
        <v>0</v>
      </c>
      <c r="Z66">
        <f>IF(ISERROR(1/VLOOKUP($B66,'Justerad allokering'!$B$1:$AG$461,MATCH(Z$1,'Justerad allokering'!$B$1:$AF$1,0),FALSE)),VLOOKUP($B66,'Allokerad kvv'!$B$2:$AV$468,MATCH(Z$1,'Allokerad kvv'!$B$1:$AV$1,0),FALSE),VLOOKUP($B66,'Justerad allokering'!$B$1:$AG$461,MATCH(Z$1,'Justerad allokering'!$B$1:$AF$1,0),FALSE))</f>
        <v>0</v>
      </c>
      <c r="AE66" s="89">
        <f t="shared" si="0"/>
        <v>0</v>
      </c>
      <c r="AG66">
        <f t="shared" si="1"/>
        <v>0</v>
      </c>
      <c r="AH66">
        <f t="shared" si="2"/>
        <v>0</v>
      </c>
      <c r="AI66" t="str">
        <f>IF(AH66=0,"",AH66/VLOOKUP(B66,Kraftvärmeprod!$B$1:$BC$480,MATCH("Summa tillförd energi exklusive rökgaskondensering",Kraftvärmeprod!$B$1:$BC$1,0),FALSE))</f>
        <v/>
      </c>
      <c r="AK66">
        <f t="shared" si="3"/>
        <v>0</v>
      </c>
    </row>
    <row r="67" spans="1:37" x14ac:dyDescent="0.25">
      <c r="A67" s="2" t="s">
        <v>76</v>
      </c>
      <c r="B67" s="2" t="s">
        <v>97</v>
      </c>
      <c r="C67">
        <f>IF(ISERROR(1/VLOOKUP($B67,'Justerad allokering'!$B$1:$AG$461,MATCH(C$1,'Justerad allokering'!$B$1:$AF$1,0),FALSE)),VLOOKUP($B67,'Allokerad kvv'!$B$2:$AV$468,MATCH(C$1,'Allokerad kvv'!$B$1:$AV$1,0),FALSE),VLOOKUP($B67,'Justerad allokering'!$B$1:$AG$461,MATCH(C$1,'Justerad allokering'!$B$1:$AF$1,0),FALSE))</f>
        <v>0</v>
      </c>
      <c r="D67">
        <f>IF(ISERROR(1/VLOOKUP($B67,'Justerad allokering'!$B$1:$AG$461,MATCH(D$1,'Justerad allokering'!$B$1:$AF$1,0),FALSE)),VLOOKUP($B67,'Allokerad kvv'!$B$2:$AV$468,MATCH(D$1,'Allokerad kvv'!$B$1:$AV$1,0),FALSE),VLOOKUP($B67,'Justerad allokering'!$B$1:$AG$461,MATCH(D$1,'Justerad allokering'!$B$1:$AF$1,0),FALSE))</f>
        <v>0</v>
      </c>
      <c r="E67">
        <f>IF(ISERROR(1/VLOOKUP($B67,'Justerad allokering'!$B$1:$AG$461,MATCH(E$1,'Justerad allokering'!$B$1:$AF$1,0),FALSE)),VLOOKUP($B67,'Allokerad kvv'!$B$2:$AV$468,MATCH(E$1,'Allokerad kvv'!$B$1:$AV$1,0),FALSE),VLOOKUP($B67,'Justerad allokering'!$B$1:$AG$461,MATCH(E$1,'Justerad allokering'!$B$1:$AF$1,0),FALSE))</f>
        <v>0</v>
      </c>
      <c r="F67">
        <f>IF(ISERROR(1/VLOOKUP($B67,'Justerad allokering'!$B$1:$AG$461,MATCH(F$1,'Justerad allokering'!$B$1:$AF$1,0),FALSE)),VLOOKUP($B67,'Allokerad kvv'!$B$2:$AV$468,MATCH(F$1,'Allokerad kvv'!$B$1:$AV$1,0),FALSE),VLOOKUP($B67,'Justerad allokering'!$B$1:$AG$461,MATCH(F$1,'Justerad allokering'!$B$1:$AF$1,0),FALSE))</f>
        <v>0</v>
      </c>
      <c r="G67">
        <f>IF(ISERROR(1/VLOOKUP($B67,'Justerad allokering'!$B$1:$AG$461,MATCH(G$1,'Justerad allokering'!$B$1:$AF$1,0),FALSE)),VLOOKUP($B67,'Allokerad kvv'!$B$2:$AV$468,MATCH(G$1,'Allokerad kvv'!$B$1:$AV$1,0),FALSE),VLOOKUP($B67,'Justerad allokering'!$B$1:$AG$461,MATCH(G$1,'Justerad allokering'!$B$1:$AF$1,0),FALSE))</f>
        <v>0</v>
      </c>
      <c r="H67">
        <f>IF(ISERROR(1/VLOOKUP($B67,'Justerad allokering'!$B$1:$AG$461,MATCH(H$1,'Justerad allokering'!$B$1:$AF$1,0),FALSE)),VLOOKUP($B67,'Allokerad kvv'!$B$2:$AV$468,MATCH(H$1,'Allokerad kvv'!$B$1:$AV$1,0),FALSE),VLOOKUP($B67,'Justerad allokering'!$B$1:$AG$461,MATCH(H$1,'Justerad allokering'!$B$1:$AF$1,0),FALSE))</f>
        <v>0</v>
      </c>
      <c r="I67">
        <f>IF(ISERROR(1/VLOOKUP($B67,'Justerad allokering'!$B$1:$AG$461,MATCH(I$1,'Justerad allokering'!$B$1:$AF$1,0),FALSE)),VLOOKUP($B67,'Allokerad kvv'!$B$2:$AV$468,MATCH(I$1,'Allokerad kvv'!$B$1:$AV$1,0),FALSE),VLOOKUP($B67,'Justerad allokering'!$B$1:$AG$461,MATCH(I$1,'Justerad allokering'!$B$1:$AF$1,0),FALSE))</f>
        <v>0</v>
      </c>
      <c r="J67">
        <f>IF(ISERROR(1/VLOOKUP($B67,'Justerad allokering'!$B$1:$AG$461,MATCH(J$1,'Justerad allokering'!$B$1:$AF$1,0),FALSE)),VLOOKUP($B67,'Allokerad kvv'!$B$2:$AV$468,MATCH(J$1,'Allokerad kvv'!$B$1:$AV$1,0),FALSE),VLOOKUP($B67,'Justerad allokering'!$B$1:$AG$461,MATCH(J$1,'Justerad allokering'!$B$1:$AF$1,0),FALSE))</f>
        <v>0</v>
      </c>
      <c r="K67">
        <f>IF(ISERROR(1/VLOOKUP($B67,'Justerad allokering'!$B$1:$AG$461,MATCH(K$1,'Justerad allokering'!$B$1:$AF$1,0),FALSE)),VLOOKUP($B67,'Allokerad kvv'!$B$2:$AV$468,MATCH(K$1,'Allokerad kvv'!$B$1:$AV$1,0),FALSE),VLOOKUP($B67,'Justerad allokering'!$B$1:$AG$461,MATCH(K$1,'Justerad allokering'!$B$1:$AF$1,0),FALSE))</f>
        <v>0</v>
      </c>
      <c r="L67">
        <f>IF(ISERROR(1/VLOOKUP($B67,'Justerad allokering'!$B$1:$AG$461,MATCH(L$1,'Justerad allokering'!$B$1:$AF$1,0),FALSE)),VLOOKUP($B67,'Allokerad kvv'!$B$2:$AV$468,MATCH(L$1,'Allokerad kvv'!$B$1:$AV$1,0),FALSE),VLOOKUP($B67,'Justerad allokering'!$B$1:$AG$461,MATCH(L$1,'Justerad allokering'!$B$1:$AF$1,0),FALSE))</f>
        <v>0</v>
      </c>
      <c r="M67">
        <f>IF(ISERROR(1/VLOOKUP($B67,'Justerad allokering'!$B$1:$AG$461,MATCH(M$1,'Justerad allokering'!$B$1:$AF$1,0),FALSE)),VLOOKUP($B67,'Allokerad kvv'!$B$2:$AV$468,MATCH(M$1,'Allokerad kvv'!$B$1:$AV$1,0),FALSE),VLOOKUP($B67,'Justerad allokering'!$B$1:$AG$461,MATCH(M$1,'Justerad allokering'!$B$1:$AF$1,0),FALSE))</f>
        <v>0</v>
      </c>
      <c r="N67">
        <f>IF(ISERROR(1/VLOOKUP($B67,'Justerad allokering'!$B$1:$AG$461,MATCH(N$1,'Justerad allokering'!$B$1:$AF$1,0),FALSE)),VLOOKUP($B67,'Allokerad kvv'!$B$2:$AV$468,MATCH(N$1,'Allokerad kvv'!$B$1:$AV$1,0),FALSE),VLOOKUP($B67,'Justerad allokering'!$B$1:$AG$461,MATCH(N$1,'Justerad allokering'!$B$1:$AF$1,0),FALSE))</f>
        <v>0</v>
      </c>
      <c r="O67">
        <f>IF(ISERROR(1/VLOOKUP($B67,'Justerad allokering'!$B$1:$AG$461,MATCH(O$1,'Justerad allokering'!$B$1:$AF$1,0),FALSE)),VLOOKUP($B67,'Allokerad kvv'!$B$2:$AV$468,MATCH(O$1,'Allokerad kvv'!$B$1:$AV$1,0),FALSE),VLOOKUP($B67,'Justerad allokering'!$B$1:$AG$461,MATCH(O$1,'Justerad allokering'!$B$1:$AF$1,0),FALSE))</f>
        <v>0</v>
      </c>
      <c r="P67">
        <f>IF(ISERROR(1/VLOOKUP($B67,'Justerad allokering'!$B$1:$AG$461,MATCH(P$1,'Justerad allokering'!$B$1:$AF$1,0),FALSE)),VLOOKUP($B67,'Allokerad kvv'!$B$2:$AV$468,MATCH(P$1,'Allokerad kvv'!$B$1:$AV$1,0),FALSE),VLOOKUP($B67,'Justerad allokering'!$B$1:$AG$461,MATCH(P$1,'Justerad allokering'!$B$1:$AF$1,0),FALSE))</f>
        <v>0</v>
      </c>
      <c r="Q67">
        <f>IF(ISERROR(1/VLOOKUP($B67,'Justerad allokering'!$B$1:$AG$461,MATCH(Q$1,'Justerad allokering'!$B$1:$AF$1,0),FALSE)),VLOOKUP($B67,'Allokerad kvv'!$B$2:$AV$468,MATCH(Q$1,'Allokerad kvv'!$B$1:$AV$1,0),FALSE),VLOOKUP($B67,'Justerad allokering'!$B$1:$AG$461,MATCH(Q$1,'Justerad allokering'!$B$1:$AF$1,0),FALSE))</f>
        <v>0</v>
      </c>
      <c r="R67">
        <f>IF(ISERROR(1/VLOOKUP($B67,'Justerad allokering'!$B$1:$AG$461,MATCH(R$1,'Justerad allokering'!$B$1:$AF$1,0),FALSE)),VLOOKUP($B67,'Allokerad kvv'!$B$2:$AV$468,MATCH(R$1,'Allokerad kvv'!$B$1:$AV$1,0),FALSE),VLOOKUP($B67,'Justerad allokering'!$B$1:$AG$461,MATCH(R$1,'Justerad allokering'!$B$1:$AF$1,0),FALSE))</f>
        <v>0</v>
      </c>
      <c r="S67">
        <f>IF(ISERROR(1/VLOOKUP($B67,'Justerad allokering'!$B$1:$AG$461,MATCH(S$1,'Justerad allokering'!$B$1:$AF$1,0),FALSE)),VLOOKUP($B67,'Allokerad kvv'!$B$2:$AV$468,MATCH(S$1,'Allokerad kvv'!$B$1:$AV$1,0),FALSE),VLOOKUP($B67,'Justerad allokering'!$B$1:$AG$461,MATCH(S$1,'Justerad allokering'!$B$1:$AF$1,0),FALSE))</f>
        <v>0</v>
      </c>
      <c r="T67">
        <f>IF(ISERROR(1/VLOOKUP($B67,'Justerad allokering'!$B$1:$AG$461,MATCH(T$1,'Justerad allokering'!$B$1:$AF$1,0),FALSE)),VLOOKUP($B67,'Allokerad kvv'!$B$2:$AV$468,MATCH(T$1,'Allokerad kvv'!$B$1:$AV$1,0),FALSE),VLOOKUP($B67,'Justerad allokering'!$B$1:$AG$461,MATCH(T$1,'Justerad allokering'!$B$1:$AF$1,0),FALSE))</f>
        <v>0</v>
      </c>
      <c r="U67">
        <f>IF(ISERROR(1/VLOOKUP($B67,'Justerad allokering'!$B$1:$AG$461,MATCH(U$1,'Justerad allokering'!$B$1:$AF$1,0),FALSE)),VLOOKUP($B67,'Allokerad kvv'!$B$2:$AV$468,MATCH(U$1,'Allokerad kvv'!$B$1:$AV$1,0),FALSE),VLOOKUP($B67,'Justerad allokering'!$B$1:$AG$461,MATCH(U$1,'Justerad allokering'!$B$1:$AF$1,0),FALSE))</f>
        <v>0</v>
      </c>
      <c r="V67">
        <f>IF(ISERROR(1/VLOOKUP($B67,'Justerad allokering'!$B$1:$AG$461,MATCH(V$1,'Justerad allokering'!$B$1:$AF$1,0),FALSE)),VLOOKUP($B67,'Allokerad kvv'!$B$2:$AV$468,MATCH(V$1,'Allokerad kvv'!$B$1:$AV$1,0),FALSE),VLOOKUP($B67,'Justerad allokering'!$B$1:$AG$461,MATCH(V$1,'Justerad allokering'!$B$1:$AF$1,0),FALSE))</f>
        <v>0</v>
      </c>
      <c r="W67">
        <f>IF(ISERROR(1/VLOOKUP($B67,'Justerad allokering'!$B$1:$AG$461,MATCH(W$1,'Justerad allokering'!$B$1:$AF$1,0),FALSE)),VLOOKUP($B67,'Allokerad kvv'!$B$2:$AV$468,MATCH(W$1,'Allokerad kvv'!$B$1:$AV$1,0),FALSE),VLOOKUP($B67,'Justerad allokering'!$B$1:$AG$461,MATCH(W$1,'Justerad allokering'!$B$1:$AF$1,0),FALSE))</f>
        <v>0</v>
      </c>
      <c r="X67">
        <f>IF(ISERROR(1/VLOOKUP($B67,'Justerad allokering'!$B$1:$AG$461,MATCH(X$1,'Justerad allokering'!$B$1:$AF$1,0),FALSE)),VLOOKUP($B67,'Allokerad kvv'!$B$2:$AV$468,MATCH(X$1,'Allokerad kvv'!$B$1:$AV$1,0),FALSE),VLOOKUP($B67,'Justerad allokering'!$B$1:$AG$461,MATCH(X$1,'Justerad allokering'!$B$1:$AF$1,0),FALSE))</f>
        <v>0</v>
      </c>
      <c r="Y67">
        <f>IF(ISERROR(1/VLOOKUP($B67,'Justerad allokering'!$B$1:$AG$461,MATCH(Y$1,'Justerad allokering'!$B$1:$AF$1,0),FALSE)),VLOOKUP($B67,'Allokerad kvv'!$B$2:$AV$468,MATCH(Y$1,'Allokerad kvv'!$B$1:$AV$1,0),FALSE),VLOOKUP($B67,'Justerad allokering'!$B$1:$AG$461,MATCH(Y$1,'Justerad allokering'!$B$1:$AF$1,0),FALSE))</f>
        <v>0</v>
      </c>
      <c r="Z67">
        <f>IF(ISERROR(1/VLOOKUP($B67,'Justerad allokering'!$B$1:$AG$461,MATCH(Z$1,'Justerad allokering'!$B$1:$AF$1,0),FALSE)),VLOOKUP($B67,'Allokerad kvv'!$B$2:$AV$468,MATCH(Z$1,'Allokerad kvv'!$B$1:$AV$1,0),FALSE),VLOOKUP($B67,'Justerad allokering'!$B$1:$AG$461,MATCH(Z$1,'Justerad allokering'!$B$1:$AF$1,0),FALSE))</f>
        <v>0</v>
      </c>
      <c r="AE67" s="89">
        <f t="shared" ref="AE67:AE130" si="4">SUM(C67:Z67)</f>
        <v>0</v>
      </c>
      <c r="AG67">
        <f t="shared" ref="AG67:AG130" si="5">AE67-K67</f>
        <v>0</v>
      </c>
      <c r="AH67">
        <f t="shared" ref="AH67:AH130" si="6">AG67-N67</f>
        <v>0</v>
      </c>
      <c r="AI67" t="str">
        <f>IF(AH67=0,"",AH67/VLOOKUP(B67,Kraftvärmeprod!$B$1:$BC$480,MATCH("Summa tillförd energi exklusive rökgaskondensering",Kraftvärmeprod!$B$1:$BC$1,0),FALSE))</f>
        <v/>
      </c>
      <c r="AK67">
        <f t="shared" ref="AK67:AK130" si="7">E67+F67+J67+M67+O67+P67+R67+T67+U67+V67+W67+Y67+Z67</f>
        <v>0</v>
      </c>
    </row>
    <row r="68" spans="1:37" x14ac:dyDescent="0.25">
      <c r="A68" s="2" t="s">
        <v>76</v>
      </c>
      <c r="B68" s="2" t="s">
        <v>98</v>
      </c>
      <c r="C68">
        <f>IF(ISERROR(1/VLOOKUP($B68,'Justerad allokering'!$B$1:$AG$461,MATCH(C$1,'Justerad allokering'!$B$1:$AF$1,0),FALSE)),VLOOKUP($B68,'Allokerad kvv'!$B$2:$AV$468,MATCH(C$1,'Allokerad kvv'!$B$1:$AV$1,0),FALSE),VLOOKUP($B68,'Justerad allokering'!$B$1:$AG$461,MATCH(C$1,'Justerad allokering'!$B$1:$AF$1,0),FALSE))</f>
        <v>0</v>
      </c>
      <c r="D68">
        <f>IF(ISERROR(1/VLOOKUP($B68,'Justerad allokering'!$B$1:$AG$461,MATCH(D$1,'Justerad allokering'!$B$1:$AF$1,0),FALSE)),VLOOKUP($B68,'Allokerad kvv'!$B$2:$AV$468,MATCH(D$1,'Allokerad kvv'!$B$1:$AV$1,0),FALSE),VLOOKUP($B68,'Justerad allokering'!$B$1:$AG$461,MATCH(D$1,'Justerad allokering'!$B$1:$AF$1,0),FALSE))</f>
        <v>0</v>
      </c>
      <c r="E68">
        <f>IF(ISERROR(1/VLOOKUP($B68,'Justerad allokering'!$B$1:$AG$461,MATCH(E$1,'Justerad allokering'!$B$1:$AF$1,0),FALSE)),VLOOKUP($B68,'Allokerad kvv'!$B$2:$AV$468,MATCH(E$1,'Allokerad kvv'!$B$1:$AV$1,0),FALSE),VLOOKUP($B68,'Justerad allokering'!$B$1:$AG$461,MATCH(E$1,'Justerad allokering'!$B$1:$AF$1,0),FALSE))</f>
        <v>0</v>
      </c>
      <c r="F68">
        <f>IF(ISERROR(1/VLOOKUP($B68,'Justerad allokering'!$B$1:$AG$461,MATCH(F$1,'Justerad allokering'!$B$1:$AF$1,0),FALSE)),VLOOKUP($B68,'Allokerad kvv'!$B$2:$AV$468,MATCH(F$1,'Allokerad kvv'!$B$1:$AV$1,0),FALSE),VLOOKUP($B68,'Justerad allokering'!$B$1:$AG$461,MATCH(F$1,'Justerad allokering'!$B$1:$AF$1,0),FALSE))</f>
        <v>0</v>
      </c>
      <c r="G68">
        <f>IF(ISERROR(1/VLOOKUP($B68,'Justerad allokering'!$B$1:$AG$461,MATCH(G$1,'Justerad allokering'!$B$1:$AF$1,0),FALSE)),VLOOKUP($B68,'Allokerad kvv'!$B$2:$AV$468,MATCH(G$1,'Allokerad kvv'!$B$1:$AV$1,0),FALSE),VLOOKUP($B68,'Justerad allokering'!$B$1:$AG$461,MATCH(G$1,'Justerad allokering'!$B$1:$AF$1,0),FALSE))</f>
        <v>0</v>
      </c>
      <c r="H68">
        <f>IF(ISERROR(1/VLOOKUP($B68,'Justerad allokering'!$B$1:$AG$461,MATCH(H$1,'Justerad allokering'!$B$1:$AF$1,0),FALSE)),VLOOKUP($B68,'Allokerad kvv'!$B$2:$AV$468,MATCH(H$1,'Allokerad kvv'!$B$1:$AV$1,0),FALSE),VLOOKUP($B68,'Justerad allokering'!$B$1:$AG$461,MATCH(H$1,'Justerad allokering'!$B$1:$AF$1,0),FALSE))</f>
        <v>0</v>
      </c>
      <c r="I68">
        <f>IF(ISERROR(1/VLOOKUP($B68,'Justerad allokering'!$B$1:$AG$461,MATCH(I$1,'Justerad allokering'!$B$1:$AF$1,0),FALSE)),VLOOKUP($B68,'Allokerad kvv'!$B$2:$AV$468,MATCH(I$1,'Allokerad kvv'!$B$1:$AV$1,0),FALSE),VLOOKUP($B68,'Justerad allokering'!$B$1:$AG$461,MATCH(I$1,'Justerad allokering'!$B$1:$AF$1,0),FALSE))</f>
        <v>0</v>
      </c>
      <c r="J68">
        <f>IF(ISERROR(1/VLOOKUP($B68,'Justerad allokering'!$B$1:$AG$461,MATCH(J$1,'Justerad allokering'!$B$1:$AF$1,0),FALSE)),VLOOKUP($B68,'Allokerad kvv'!$B$2:$AV$468,MATCH(J$1,'Allokerad kvv'!$B$1:$AV$1,0),FALSE),VLOOKUP($B68,'Justerad allokering'!$B$1:$AG$461,MATCH(J$1,'Justerad allokering'!$B$1:$AF$1,0),FALSE))</f>
        <v>0</v>
      </c>
      <c r="K68">
        <f>IF(ISERROR(1/VLOOKUP($B68,'Justerad allokering'!$B$1:$AG$461,MATCH(K$1,'Justerad allokering'!$B$1:$AF$1,0),FALSE)),VLOOKUP($B68,'Allokerad kvv'!$B$2:$AV$468,MATCH(K$1,'Allokerad kvv'!$B$1:$AV$1,0),FALSE),VLOOKUP($B68,'Justerad allokering'!$B$1:$AG$461,MATCH(K$1,'Justerad allokering'!$B$1:$AF$1,0),FALSE))</f>
        <v>0</v>
      </c>
      <c r="L68">
        <f>IF(ISERROR(1/VLOOKUP($B68,'Justerad allokering'!$B$1:$AG$461,MATCH(L$1,'Justerad allokering'!$B$1:$AF$1,0),FALSE)),VLOOKUP($B68,'Allokerad kvv'!$B$2:$AV$468,MATCH(L$1,'Allokerad kvv'!$B$1:$AV$1,0),FALSE),VLOOKUP($B68,'Justerad allokering'!$B$1:$AG$461,MATCH(L$1,'Justerad allokering'!$B$1:$AF$1,0),FALSE))</f>
        <v>0</v>
      </c>
      <c r="M68">
        <f>IF(ISERROR(1/VLOOKUP($B68,'Justerad allokering'!$B$1:$AG$461,MATCH(M$1,'Justerad allokering'!$B$1:$AF$1,0),FALSE)),VLOOKUP($B68,'Allokerad kvv'!$B$2:$AV$468,MATCH(M$1,'Allokerad kvv'!$B$1:$AV$1,0),FALSE),VLOOKUP($B68,'Justerad allokering'!$B$1:$AG$461,MATCH(M$1,'Justerad allokering'!$B$1:$AF$1,0),FALSE))</f>
        <v>0</v>
      </c>
      <c r="N68">
        <f>IF(ISERROR(1/VLOOKUP($B68,'Justerad allokering'!$B$1:$AG$461,MATCH(N$1,'Justerad allokering'!$B$1:$AF$1,0),FALSE)),VLOOKUP($B68,'Allokerad kvv'!$B$2:$AV$468,MATCH(N$1,'Allokerad kvv'!$B$1:$AV$1,0),FALSE),VLOOKUP($B68,'Justerad allokering'!$B$1:$AG$461,MATCH(N$1,'Justerad allokering'!$B$1:$AF$1,0),FALSE))</f>
        <v>0</v>
      </c>
      <c r="O68">
        <f>IF(ISERROR(1/VLOOKUP($B68,'Justerad allokering'!$B$1:$AG$461,MATCH(O$1,'Justerad allokering'!$B$1:$AF$1,0),FALSE)),VLOOKUP($B68,'Allokerad kvv'!$B$2:$AV$468,MATCH(O$1,'Allokerad kvv'!$B$1:$AV$1,0),FALSE),VLOOKUP($B68,'Justerad allokering'!$B$1:$AG$461,MATCH(O$1,'Justerad allokering'!$B$1:$AF$1,0),FALSE))</f>
        <v>0</v>
      </c>
      <c r="P68">
        <f>IF(ISERROR(1/VLOOKUP($B68,'Justerad allokering'!$B$1:$AG$461,MATCH(P$1,'Justerad allokering'!$B$1:$AF$1,0),FALSE)),VLOOKUP($B68,'Allokerad kvv'!$B$2:$AV$468,MATCH(P$1,'Allokerad kvv'!$B$1:$AV$1,0),FALSE),VLOOKUP($B68,'Justerad allokering'!$B$1:$AG$461,MATCH(P$1,'Justerad allokering'!$B$1:$AF$1,0),FALSE))</f>
        <v>0</v>
      </c>
      <c r="Q68">
        <f>IF(ISERROR(1/VLOOKUP($B68,'Justerad allokering'!$B$1:$AG$461,MATCH(Q$1,'Justerad allokering'!$B$1:$AF$1,0),FALSE)),VLOOKUP($B68,'Allokerad kvv'!$B$2:$AV$468,MATCH(Q$1,'Allokerad kvv'!$B$1:$AV$1,0),FALSE),VLOOKUP($B68,'Justerad allokering'!$B$1:$AG$461,MATCH(Q$1,'Justerad allokering'!$B$1:$AF$1,0),FALSE))</f>
        <v>0</v>
      </c>
      <c r="R68">
        <f>IF(ISERROR(1/VLOOKUP($B68,'Justerad allokering'!$B$1:$AG$461,MATCH(R$1,'Justerad allokering'!$B$1:$AF$1,0),FALSE)),VLOOKUP($B68,'Allokerad kvv'!$B$2:$AV$468,MATCH(R$1,'Allokerad kvv'!$B$1:$AV$1,0),FALSE),VLOOKUP($B68,'Justerad allokering'!$B$1:$AG$461,MATCH(R$1,'Justerad allokering'!$B$1:$AF$1,0),FALSE))</f>
        <v>0</v>
      </c>
      <c r="S68">
        <f>IF(ISERROR(1/VLOOKUP($B68,'Justerad allokering'!$B$1:$AG$461,MATCH(S$1,'Justerad allokering'!$B$1:$AF$1,0),FALSE)),VLOOKUP($B68,'Allokerad kvv'!$B$2:$AV$468,MATCH(S$1,'Allokerad kvv'!$B$1:$AV$1,0),FALSE),VLOOKUP($B68,'Justerad allokering'!$B$1:$AG$461,MATCH(S$1,'Justerad allokering'!$B$1:$AF$1,0),FALSE))</f>
        <v>0</v>
      </c>
      <c r="T68">
        <f>IF(ISERROR(1/VLOOKUP($B68,'Justerad allokering'!$B$1:$AG$461,MATCH(T$1,'Justerad allokering'!$B$1:$AF$1,0),FALSE)),VLOOKUP($B68,'Allokerad kvv'!$B$2:$AV$468,MATCH(T$1,'Allokerad kvv'!$B$1:$AV$1,0),FALSE),VLOOKUP($B68,'Justerad allokering'!$B$1:$AG$461,MATCH(T$1,'Justerad allokering'!$B$1:$AF$1,0),FALSE))</f>
        <v>0</v>
      </c>
      <c r="U68">
        <f>IF(ISERROR(1/VLOOKUP($B68,'Justerad allokering'!$B$1:$AG$461,MATCH(U$1,'Justerad allokering'!$B$1:$AF$1,0),FALSE)),VLOOKUP($B68,'Allokerad kvv'!$B$2:$AV$468,MATCH(U$1,'Allokerad kvv'!$B$1:$AV$1,0),FALSE),VLOOKUP($B68,'Justerad allokering'!$B$1:$AG$461,MATCH(U$1,'Justerad allokering'!$B$1:$AF$1,0),FALSE))</f>
        <v>0</v>
      </c>
      <c r="V68">
        <f>IF(ISERROR(1/VLOOKUP($B68,'Justerad allokering'!$B$1:$AG$461,MATCH(V$1,'Justerad allokering'!$B$1:$AF$1,0),FALSE)),VLOOKUP($B68,'Allokerad kvv'!$B$2:$AV$468,MATCH(V$1,'Allokerad kvv'!$B$1:$AV$1,0),FALSE),VLOOKUP($B68,'Justerad allokering'!$B$1:$AG$461,MATCH(V$1,'Justerad allokering'!$B$1:$AF$1,0),FALSE))</f>
        <v>0</v>
      </c>
      <c r="W68">
        <f>IF(ISERROR(1/VLOOKUP($B68,'Justerad allokering'!$B$1:$AG$461,MATCH(W$1,'Justerad allokering'!$B$1:$AF$1,0),FALSE)),VLOOKUP($B68,'Allokerad kvv'!$B$2:$AV$468,MATCH(W$1,'Allokerad kvv'!$B$1:$AV$1,0),FALSE),VLOOKUP($B68,'Justerad allokering'!$B$1:$AG$461,MATCH(W$1,'Justerad allokering'!$B$1:$AF$1,0),FALSE))</f>
        <v>0</v>
      </c>
      <c r="X68">
        <f>IF(ISERROR(1/VLOOKUP($B68,'Justerad allokering'!$B$1:$AG$461,MATCH(X$1,'Justerad allokering'!$B$1:$AF$1,0),FALSE)),VLOOKUP($B68,'Allokerad kvv'!$B$2:$AV$468,MATCH(X$1,'Allokerad kvv'!$B$1:$AV$1,0),FALSE),VLOOKUP($B68,'Justerad allokering'!$B$1:$AG$461,MATCH(X$1,'Justerad allokering'!$B$1:$AF$1,0),FALSE))</f>
        <v>0</v>
      </c>
      <c r="Y68">
        <f>IF(ISERROR(1/VLOOKUP($B68,'Justerad allokering'!$B$1:$AG$461,MATCH(Y$1,'Justerad allokering'!$B$1:$AF$1,0),FALSE)),VLOOKUP($B68,'Allokerad kvv'!$B$2:$AV$468,MATCH(Y$1,'Allokerad kvv'!$B$1:$AV$1,0),FALSE),VLOOKUP($B68,'Justerad allokering'!$B$1:$AG$461,MATCH(Y$1,'Justerad allokering'!$B$1:$AF$1,0),FALSE))</f>
        <v>0</v>
      </c>
      <c r="Z68">
        <f>IF(ISERROR(1/VLOOKUP($B68,'Justerad allokering'!$B$1:$AG$461,MATCH(Z$1,'Justerad allokering'!$B$1:$AF$1,0),FALSE)),VLOOKUP($B68,'Allokerad kvv'!$B$2:$AV$468,MATCH(Z$1,'Allokerad kvv'!$B$1:$AV$1,0),FALSE),VLOOKUP($B68,'Justerad allokering'!$B$1:$AG$461,MATCH(Z$1,'Justerad allokering'!$B$1:$AF$1,0),FALSE))</f>
        <v>0</v>
      </c>
      <c r="AE68" s="89">
        <f t="shared" si="4"/>
        <v>0</v>
      </c>
      <c r="AG68">
        <f t="shared" si="5"/>
        <v>0</v>
      </c>
      <c r="AH68">
        <f t="shared" si="6"/>
        <v>0</v>
      </c>
      <c r="AI68" t="str">
        <f>IF(AH68=0,"",AH68/VLOOKUP(B68,Kraftvärmeprod!$B$1:$BC$480,MATCH("Summa tillförd energi exklusive rökgaskondensering",Kraftvärmeprod!$B$1:$BC$1,0),FALSE))</f>
        <v/>
      </c>
      <c r="AK68">
        <f t="shared" si="7"/>
        <v>0</v>
      </c>
    </row>
    <row r="69" spans="1:37" x14ac:dyDescent="0.25">
      <c r="A69" s="2" t="s">
        <v>76</v>
      </c>
      <c r="B69" s="2" t="s">
        <v>99</v>
      </c>
      <c r="C69">
        <f>IF(ISERROR(1/VLOOKUP($B69,'Justerad allokering'!$B$1:$AG$461,MATCH(C$1,'Justerad allokering'!$B$1:$AF$1,0),FALSE)),VLOOKUP($B69,'Allokerad kvv'!$B$2:$AV$468,MATCH(C$1,'Allokerad kvv'!$B$1:$AV$1,0),FALSE),VLOOKUP($B69,'Justerad allokering'!$B$1:$AG$461,MATCH(C$1,'Justerad allokering'!$B$1:$AF$1,0),FALSE))</f>
        <v>0</v>
      </c>
      <c r="D69">
        <f>IF(ISERROR(1/VLOOKUP($B69,'Justerad allokering'!$B$1:$AG$461,MATCH(D$1,'Justerad allokering'!$B$1:$AF$1,0),FALSE)),VLOOKUP($B69,'Allokerad kvv'!$B$2:$AV$468,MATCH(D$1,'Allokerad kvv'!$B$1:$AV$1,0),FALSE),VLOOKUP($B69,'Justerad allokering'!$B$1:$AG$461,MATCH(D$1,'Justerad allokering'!$B$1:$AF$1,0),FALSE))</f>
        <v>0</v>
      </c>
      <c r="E69">
        <f>IF(ISERROR(1/VLOOKUP($B69,'Justerad allokering'!$B$1:$AG$461,MATCH(E$1,'Justerad allokering'!$B$1:$AF$1,0),FALSE)),VLOOKUP($B69,'Allokerad kvv'!$B$2:$AV$468,MATCH(E$1,'Allokerad kvv'!$B$1:$AV$1,0),FALSE),VLOOKUP($B69,'Justerad allokering'!$B$1:$AG$461,MATCH(E$1,'Justerad allokering'!$B$1:$AF$1,0),FALSE))</f>
        <v>0</v>
      </c>
      <c r="F69">
        <f>IF(ISERROR(1/VLOOKUP($B69,'Justerad allokering'!$B$1:$AG$461,MATCH(F$1,'Justerad allokering'!$B$1:$AF$1,0),FALSE)),VLOOKUP($B69,'Allokerad kvv'!$B$2:$AV$468,MATCH(F$1,'Allokerad kvv'!$B$1:$AV$1,0),FALSE),VLOOKUP($B69,'Justerad allokering'!$B$1:$AG$461,MATCH(F$1,'Justerad allokering'!$B$1:$AF$1,0),FALSE))</f>
        <v>0</v>
      </c>
      <c r="G69">
        <f>IF(ISERROR(1/VLOOKUP($B69,'Justerad allokering'!$B$1:$AG$461,MATCH(G$1,'Justerad allokering'!$B$1:$AF$1,0),FALSE)),VLOOKUP($B69,'Allokerad kvv'!$B$2:$AV$468,MATCH(G$1,'Allokerad kvv'!$B$1:$AV$1,0),FALSE),VLOOKUP($B69,'Justerad allokering'!$B$1:$AG$461,MATCH(G$1,'Justerad allokering'!$B$1:$AF$1,0),FALSE))</f>
        <v>0</v>
      </c>
      <c r="H69">
        <f>IF(ISERROR(1/VLOOKUP($B69,'Justerad allokering'!$B$1:$AG$461,MATCH(H$1,'Justerad allokering'!$B$1:$AF$1,0),FALSE)),VLOOKUP($B69,'Allokerad kvv'!$B$2:$AV$468,MATCH(H$1,'Allokerad kvv'!$B$1:$AV$1,0),FALSE),VLOOKUP($B69,'Justerad allokering'!$B$1:$AG$461,MATCH(H$1,'Justerad allokering'!$B$1:$AF$1,0),FALSE))</f>
        <v>0</v>
      </c>
      <c r="I69">
        <f>IF(ISERROR(1/VLOOKUP($B69,'Justerad allokering'!$B$1:$AG$461,MATCH(I$1,'Justerad allokering'!$B$1:$AF$1,0),FALSE)),VLOOKUP($B69,'Allokerad kvv'!$B$2:$AV$468,MATCH(I$1,'Allokerad kvv'!$B$1:$AV$1,0),FALSE),VLOOKUP($B69,'Justerad allokering'!$B$1:$AG$461,MATCH(I$1,'Justerad allokering'!$B$1:$AF$1,0),FALSE))</f>
        <v>0</v>
      </c>
      <c r="J69">
        <f>IF(ISERROR(1/VLOOKUP($B69,'Justerad allokering'!$B$1:$AG$461,MATCH(J$1,'Justerad allokering'!$B$1:$AF$1,0),FALSE)),VLOOKUP($B69,'Allokerad kvv'!$B$2:$AV$468,MATCH(J$1,'Allokerad kvv'!$B$1:$AV$1,0),FALSE),VLOOKUP($B69,'Justerad allokering'!$B$1:$AG$461,MATCH(J$1,'Justerad allokering'!$B$1:$AF$1,0),FALSE))</f>
        <v>0</v>
      </c>
      <c r="K69">
        <f>IF(ISERROR(1/VLOOKUP($B69,'Justerad allokering'!$B$1:$AG$461,MATCH(K$1,'Justerad allokering'!$B$1:$AF$1,0),FALSE)),VLOOKUP($B69,'Allokerad kvv'!$B$2:$AV$468,MATCH(K$1,'Allokerad kvv'!$B$1:$AV$1,0),FALSE),VLOOKUP($B69,'Justerad allokering'!$B$1:$AG$461,MATCH(K$1,'Justerad allokering'!$B$1:$AF$1,0),FALSE))</f>
        <v>0</v>
      </c>
      <c r="L69">
        <f>IF(ISERROR(1/VLOOKUP($B69,'Justerad allokering'!$B$1:$AG$461,MATCH(L$1,'Justerad allokering'!$B$1:$AF$1,0),FALSE)),VLOOKUP($B69,'Allokerad kvv'!$B$2:$AV$468,MATCH(L$1,'Allokerad kvv'!$B$1:$AV$1,0),FALSE),VLOOKUP($B69,'Justerad allokering'!$B$1:$AG$461,MATCH(L$1,'Justerad allokering'!$B$1:$AF$1,0),FALSE))</f>
        <v>0</v>
      </c>
      <c r="M69">
        <f>IF(ISERROR(1/VLOOKUP($B69,'Justerad allokering'!$B$1:$AG$461,MATCH(M$1,'Justerad allokering'!$B$1:$AF$1,0),FALSE)),VLOOKUP($B69,'Allokerad kvv'!$B$2:$AV$468,MATCH(M$1,'Allokerad kvv'!$B$1:$AV$1,0),FALSE),VLOOKUP($B69,'Justerad allokering'!$B$1:$AG$461,MATCH(M$1,'Justerad allokering'!$B$1:$AF$1,0),FALSE))</f>
        <v>0</v>
      </c>
      <c r="N69">
        <f>IF(ISERROR(1/VLOOKUP($B69,'Justerad allokering'!$B$1:$AG$461,MATCH(N$1,'Justerad allokering'!$B$1:$AF$1,0),FALSE)),VLOOKUP($B69,'Allokerad kvv'!$B$2:$AV$468,MATCH(N$1,'Allokerad kvv'!$B$1:$AV$1,0),FALSE),VLOOKUP($B69,'Justerad allokering'!$B$1:$AG$461,MATCH(N$1,'Justerad allokering'!$B$1:$AF$1,0),FALSE))</f>
        <v>0</v>
      </c>
      <c r="O69">
        <f>IF(ISERROR(1/VLOOKUP($B69,'Justerad allokering'!$B$1:$AG$461,MATCH(O$1,'Justerad allokering'!$B$1:$AF$1,0),FALSE)),VLOOKUP($B69,'Allokerad kvv'!$B$2:$AV$468,MATCH(O$1,'Allokerad kvv'!$B$1:$AV$1,0),FALSE),VLOOKUP($B69,'Justerad allokering'!$B$1:$AG$461,MATCH(O$1,'Justerad allokering'!$B$1:$AF$1,0),FALSE))</f>
        <v>0</v>
      </c>
      <c r="P69">
        <f>IF(ISERROR(1/VLOOKUP($B69,'Justerad allokering'!$B$1:$AG$461,MATCH(P$1,'Justerad allokering'!$B$1:$AF$1,0),FALSE)),VLOOKUP($B69,'Allokerad kvv'!$B$2:$AV$468,MATCH(P$1,'Allokerad kvv'!$B$1:$AV$1,0),FALSE),VLOOKUP($B69,'Justerad allokering'!$B$1:$AG$461,MATCH(P$1,'Justerad allokering'!$B$1:$AF$1,0),FALSE))</f>
        <v>0</v>
      </c>
      <c r="Q69">
        <f>IF(ISERROR(1/VLOOKUP($B69,'Justerad allokering'!$B$1:$AG$461,MATCH(Q$1,'Justerad allokering'!$B$1:$AF$1,0),FALSE)),VLOOKUP($B69,'Allokerad kvv'!$B$2:$AV$468,MATCH(Q$1,'Allokerad kvv'!$B$1:$AV$1,0),FALSE),VLOOKUP($B69,'Justerad allokering'!$B$1:$AG$461,MATCH(Q$1,'Justerad allokering'!$B$1:$AF$1,0),FALSE))</f>
        <v>0</v>
      </c>
      <c r="R69">
        <f>IF(ISERROR(1/VLOOKUP($B69,'Justerad allokering'!$B$1:$AG$461,MATCH(R$1,'Justerad allokering'!$B$1:$AF$1,0),FALSE)),VLOOKUP($B69,'Allokerad kvv'!$B$2:$AV$468,MATCH(R$1,'Allokerad kvv'!$B$1:$AV$1,0),FALSE),VLOOKUP($B69,'Justerad allokering'!$B$1:$AG$461,MATCH(R$1,'Justerad allokering'!$B$1:$AF$1,0),FALSE))</f>
        <v>0</v>
      </c>
      <c r="S69">
        <f>IF(ISERROR(1/VLOOKUP($B69,'Justerad allokering'!$B$1:$AG$461,MATCH(S$1,'Justerad allokering'!$B$1:$AF$1,0),FALSE)),VLOOKUP($B69,'Allokerad kvv'!$B$2:$AV$468,MATCH(S$1,'Allokerad kvv'!$B$1:$AV$1,0),FALSE),VLOOKUP($B69,'Justerad allokering'!$B$1:$AG$461,MATCH(S$1,'Justerad allokering'!$B$1:$AF$1,0),FALSE))</f>
        <v>0</v>
      </c>
      <c r="T69">
        <f>IF(ISERROR(1/VLOOKUP($B69,'Justerad allokering'!$B$1:$AG$461,MATCH(T$1,'Justerad allokering'!$B$1:$AF$1,0),FALSE)),VLOOKUP($B69,'Allokerad kvv'!$B$2:$AV$468,MATCH(T$1,'Allokerad kvv'!$B$1:$AV$1,0),FALSE),VLOOKUP($B69,'Justerad allokering'!$B$1:$AG$461,MATCH(T$1,'Justerad allokering'!$B$1:$AF$1,0),FALSE))</f>
        <v>0</v>
      </c>
      <c r="U69">
        <f>IF(ISERROR(1/VLOOKUP($B69,'Justerad allokering'!$B$1:$AG$461,MATCH(U$1,'Justerad allokering'!$B$1:$AF$1,0),FALSE)),VLOOKUP($B69,'Allokerad kvv'!$B$2:$AV$468,MATCH(U$1,'Allokerad kvv'!$B$1:$AV$1,0),FALSE),VLOOKUP($B69,'Justerad allokering'!$B$1:$AG$461,MATCH(U$1,'Justerad allokering'!$B$1:$AF$1,0),FALSE))</f>
        <v>0</v>
      </c>
      <c r="V69">
        <f>IF(ISERROR(1/VLOOKUP($B69,'Justerad allokering'!$B$1:$AG$461,MATCH(V$1,'Justerad allokering'!$B$1:$AF$1,0),FALSE)),VLOOKUP($B69,'Allokerad kvv'!$B$2:$AV$468,MATCH(V$1,'Allokerad kvv'!$B$1:$AV$1,0),FALSE),VLOOKUP($B69,'Justerad allokering'!$B$1:$AG$461,MATCH(V$1,'Justerad allokering'!$B$1:$AF$1,0),FALSE))</f>
        <v>0</v>
      </c>
      <c r="W69">
        <f>IF(ISERROR(1/VLOOKUP($B69,'Justerad allokering'!$B$1:$AG$461,MATCH(W$1,'Justerad allokering'!$B$1:$AF$1,0),FALSE)),VLOOKUP($B69,'Allokerad kvv'!$B$2:$AV$468,MATCH(W$1,'Allokerad kvv'!$B$1:$AV$1,0),FALSE),VLOOKUP($B69,'Justerad allokering'!$B$1:$AG$461,MATCH(W$1,'Justerad allokering'!$B$1:$AF$1,0),FALSE))</f>
        <v>0</v>
      </c>
      <c r="X69">
        <f>IF(ISERROR(1/VLOOKUP($B69,'Justerad allokering'!$B$1:$AG$461,MATCH(X$1,'Justerad allokering'!$B$1:$AF$1,0),FALSE)),VLOOKUP($B69,'Allokerad kvv'!$B$2:$AV$468,MATCH(X$1,'Allokerad kvv'!$B$1:$AV$1,0),FALSE),VLOOKUP($B69,'Justerad allokering'!$B$1:$AG$461,MATCH(X$1,'Justerad allokering'!$B$1:$AF$1,0),FALSE))</f>
        <v>0</v>
      </c>
      <c r="Y69">
        <f>IF(ISERROR(1/VLOOKUP($B69,'Justerad allokering'!$B$1:$AG$461,MATCH(Y$1,'Justerad allokering'!$B$1:$AF$1,0),FALSE)),VLOOKUP($B69,'Allokerad kvv'!$B$2:$AV$468,MATCH(Y$1,'Allokerad kvv'!$B$1:$AV$1,0),FALSE),VLOOKUP($B69,'Justerad allokering'!$B$1:$AG$461,MATCH(Y$1,'Justerad allokering'!$B$1:$AF$1,0),FALSE))</f>
        <v>0</v>
      </c>
      <c r="Z69">
        <f>IF(ISERROR(1/VLOOKUP($B69,'Justerad allokering'!$B$1:$AG$461,MATCH(Z$1,'Justerad allokering'!$B$1:$AF$1,0),FALSE)),VLOOKUP($B69,'Allokerad kvv'!$B$2:$AV$468,MATCH(Z$1,'Allokerad kvv'!$B$1:$AV$1,0),FALSE),VLOOKUP($B69,'Justerad allokering'!$B$1:$AG$461,MATCH(Z$1,'Justerad allokering'!$B$1:$AF$1,0),FALSE))</f>
        <v>0</v>
      </c>
      <c r="AE69" s="89">
        <f t="shared" si="4"/>
        <v>0</v>
      </c>
      <c r="AG69">
        <f t="shared" si="5"/>
        <v>0</v>
      </c>
      <c r="AH69">
        <f t="shared" si="6"/>
        <v>0</v>
      </c>
      <c r="AI69" t="str">
        <f>IF(AH69=0,"",AH69/VLOOKUP(B69,Kraftvärmeprod!$B$1:$BC$480,MATCH("Summa tillförd energi exklusive rökgaskondensering",Kraftvärmeprod!$B$1:$BC$1,0),FALSE))</f>
        <v/>
      </c>
      <c r="AK69">
        <f t="shared" si="7"/>
        <v>0</v>
      </c>
    </row>
    <row r="70" spans="1:37" x14ac:dyDescent="0.25">
      <c r="A70" s="2" t="s">
        <v>100</v>
      </c>
      <c r="B70" s="2" t="s">
        <v>101</v>
      </c>
      <c r="C70">
        <f>IF(ISERROR(1/VLOOKUP($B70,'Justerad allokering'!$B$1:$AG$461,MATCH(C$1,'Justerad allokering'!$B$1:$AF$1,0),FALSE)),VLOOKUP($B70,'Allokerad kvv'!$B$2:$AV$468,MATCH(C$1,'Allokerad kvv'!$B$1:$AV$1,0),FALSE),VLOOKUP($B70,'Justerad allokering'!$B$1:$AG$461,MATCH(C$1,'Justerad allokering'!$B$1:$AF$1,0),FALSE))</f>
        <v>0</v>
      </c>
      <c r="D70">
        <f>IF(ISERROR(1/VLOOKUP($B70,'Justerad allokering'!$B$1:$AG$461,MATCH(D$1,'Justerad allokering'!$B$1:$AF$1,0),FALSE)),VLOOKUP($B70,'Allokerad kvv'!$B$2:$AV$468,MATCH(D$1,'Allokerad kvv'!$B$1:$AV$1,0),FALSE),VLOOKUP($B70,'Justerad allokering'!$B$1:$AG$461,MATCH(D$1,'Justerad allokering'!$B$1:$AF$1,0),FALSE))</f>
        <v>0</v>
      </c>
      <c r="E70">
        <f>IF(ISERROR(1/VLOOKUP($B70,'Justerad allokering'!$B$1:$AG$461,MATCH(E$1,'Justerad allokering'!$B$1:$AF$1,0),FALSE)),VLOOKUP($B70,'Allokerad kvv'!$B$2:$AV$468,MATCH(E$1,'Allokerad kvv'!$B$1:$AV$1,0),FALSE),VLOOKUP($B70,'Justerad allokering'!$B$1:$AG$461,MATCH(E$1,'Justerad allokering'!$B$1:$AF$1,0),FALSE))</f>
        <v>0</v>
      </c>
      <c r="F70">
        <f>IF(ISERROR(1/VLOOKUP($B70,'Justerad allokering'!$B$1:$AG$461,MATCH(F$1,'Justerad allokering'!$B$1:$AF$1,0),FALSE)),VLOOKUP($B70,'Allokerad kvv'!$B$2:$AV$468,MATCH(F$1,'Allokerad kvv'!$B$1:$AV$1,0),FALSE),VLOOKUP($B70,'Justerad allokering'!$B$1:$AG$461,MATCH(F$1,'Justerad allokering'!$B$1:$AF$1,0),FALSE))</f>
        <v>0</v>
      </c>
      <c r="G70">
        <f>IF(ISERROR(1/VLOOKUP($B70,'Justerad allokering'!$B$1:$AG$461,MATCH(G$1,'Justerad allokering'!$B$1:$AF$1,0),FALSE)),VLOOKUP($B70,'Allokerad kvv'!$B$2:$AV$468,MATCH(G$1,'Allokerad kvv'!$B$1:$AV$1,0),FALSE),VLOOKUP($B70,'Justerad allokering'!$B$1:$AG$461,MATCH(G$1,'Justerad allokering'!$B$1:$AF$1,0),FALSE))</f>
        <v>0</v>
      </c>
      <c r="H70">
        <f>IF(ISERROR(1/VLOOKUP($B70,'Justerad allokering'!$B$1:$AG$461,MATCH(H$1,'Justerad allokering'!$B$1:$AF$1,0),FALSE)),VLOOKUP($B70,'Allokerad kvv'!$B$2:$AV$468,MATCH(H$1,'Allokerad kvv'!$B$1:$AV$1,0),FALSE),VLOOKUP($B70,'Justerad allokering'!$B$1:$AG$461,MATCH(H$1,'Justerad allokering'!$B$1:$AF$1,0),FALSE))</f>
        <v>0</v>
      </c>
      <c r="I70">
        <f>IF(ISERROR(1/VLOOKUP($B70,'Justerad allokering'!$B$1:$AG$461,MATCH(I$1,'Justerad allokering'!$B$1:$AF$1,0),FALSE)),VLOOKUP($B70,'Allokerad kvv'!$B$2:$AV$468,MATCH(I$1,'Allokerad kvv'!$B$1:$AV$1,0),FALSE),VLOOKUP($B70,'Justerad allokering'!$B$1:$AG$461,MATCH(I$1,'Justerad allokering'!$B$1:$AF$1,0),FALSE))</f>
        <v>0</v>
      </c>
      <c r="J70">
        <f>IF(ISERROR(1/VLOOKUP($B70,'Justerad allokering'!$B$1:$AG$461,MATCH(J$1,'Justerad allokering'!$B$1:$AF$1,0),FALSE)),VLOOKUP($B70,'Allokerad kvv'!$B$2:$AV$468,MATCH(J$1,'Allokerad kvv'!$B$1:$AV$1,0),FALSE),VLOOKUP($B70,'Justerad allokering'!$B$1:$AG$461,MATCH(J$1,'Justerad allokering'!$B$1:$AF$1,0),FALSE))</f>
        <v>0</v>
      </c>
      <c r="K70">
        <f>IF(ISERROR(1/VLOOKUP($B70,'Justerad allokering'!$B$1:$AG$461,MATCH(K$1,'Justerad allokering'!$B$1:$AF$1,0),FALSE)),VLOOKUP($B70,'Allokerad kvv'!$B$2:$AV$468,MATCH(K$1,'Allokerad kvv'!$B$1:$AV$1,0),FALSE),VLOOKUP($B70,'Justerad allokering'!$B$1:$AG$461,MATCH(K$1,'Justerad allokering'!$B$1:$AF$1,0),FALSE))</f>
        <v>0</v>
      </c>
      <c r="L70">
        <f>IF(ISERROR(1/VLOOKUP($B70,'Justerad allokering'!$B$1:$AG$461,MATCH(L$1,'Justerad allokering'!$B$1:$AF$1,0),FALSE)),VLOOKUP($B70,'Allokerad kvv'!$B$2:$AV$468,MATCH(L$1,'Allokerad kvv'!$B$1:$AV$1,0),FALSE),VLOOKUP($B70,'Justerad allokering'!$B$1:$AG$461,MATCH(L$1,'Justerad allokering'!$B$1:$AF$1,0),FALSE))</f>
        <v>0</v>
      </c>
      <c r="M70">
        <f>IF(ISERROR(1/VLOOKUP($B70,'Justerad allokering'!$B$1:$AG$461,MATCH(M$1,'Justerad allokering'!$B$1:$AF$1,0),FALSE)),VLOOKUP($B70,'Allokerad kvv'!$B$2:$AV$468,MATCH(M$1,'Allokerad kvv'!$B$1:$AV$1,0),FALSE),VLOOKUP($B70,'Justerad allokering'!$B$1:$AG$461,MATCH(M$1,'Justerad allokering'!$B$1:$AF$1,0),FALSE))</f>
        <v>0</v>
      </c>
      <c r="N70">
        <f>IF(ISERROR(1/VLOOKUP($B70,'Justerad allokering'!$B$1:$AG$461,MATCH(N$1,'Justerad allokering'!$B$1:$AF$1,0),FALSE)),VLOOKUP($B70,'Allokerad kvv'!$B$2:$AV$468,MATCH(N$1,'Allokerad kvv'!$B$1:$AV$1,0),FALSE),VLOOKUP($B70,'Justerad allokering'!$B$1:$AG$461,MATCH(N$1,'Justerad allokering'!$B$1:$AF$1,0),FALSE))</f>
        <v>0</v>
      </c>
      <c r="O70">
        <f>IF(ISERROR(1/VLOOKUP($B70,'Justerad allokering'!$B$1:$AG$461,MATCH(O$1,'Justerad allokering'!$B$1:$AF$1,0),FALSE)),VLOOKUP($B70,'Allokerad kvv'!$B$2:$AV$468,MATCH(O$1,'Allokerad kvv'!$B$1:$AV$1,0),FALSE),VLOOKUP($B70,'Justerad allokering'!$B$1:$AG$461,MATCH(O$1,'Justerad allokering'!$B$1:$AF$1,0),FALSE))</f>
        <v>0</v>
      </c>
      <c r="P70">
        <f>IF(ISERROR(1/VLOOKUP($B70,'Justerad allokering'!$B$1:$AG$461,MATCH(P$1,'Justerad allokering'!$B$1:$AF$1,0),FALSE)),VLOOKUP($B70,'Allokerad kvv'!$B$2:$AV$468,MATCH(P$1,'Allokerad kvv'!$B$1:$AV$1,0),FALSE),VLOOKUP($B70,'Justerad allokering'!$B$1:$AG$461,MATCH(P$1,'Justerad allokering'!$B$1:$AF$1,0),FALSE))</f>
        <v>0</v>
      </c>
      <c r="Q70">
        <f>IF(ISERROR(1/VLOOKUP($B70,'Justerad allokering'!$B$1:$AG$461,MATCH(Q$1,'Justerad allokering'!$B$1:$AF$1,0),FALSE)),VLOOKUP($B70,'Allokerad kvv'!$B$2:$AV$468,MATCH(Q$1,'Allokerad kvv'!$B$1:$AV$1,0),FALSE),VLOOKUP($B70,'Justerad allokering'!$B$1:$AG$461,MATCH(Q$1,'Justerad allokering'!$B$1:$AF$1,0),FALSE))</f>
        <v>0</v>
      </c>
      <c r="R70">
        <f>IF(ISERROR(1/VLOOKUP($B70,'Justerad allokering'!$B$1:$AG$461,MATCH(R$1,'Justerad allokering'!$B$1:$AF$1,0),FALSE)),VLOOKUP($B70,'Allokerad kvv'!$B$2:$AV$468,MATCH(R$1,'Allokerad kvv'!$B$1:$AV$1,0),FALSE),VLOOKUP($B70,'Justerad allokering'!$B$1:$AG$461,MATCH(R$1,'Justerad allokering'!$B$1:$AF$1,0),FALSE))</f>
        <v>0</v>
      </c>
      <c r="S70">
        <f>IF(ISERROR(1/VLOOKUP($B70,'Justerad allokering'!$B$1:$AG$461,MATCH(S$1,'Justerad allokering'!$B$1:$AF$1,0),FALSE)),VLOOKUP($B70,'Allokerad kvv'!$B$2:$AV$468,MATCH(S$1,'Allokerad kvv'!$B$1:$AV$1,0),FALSE),VLOOKUP($B70,'Justerad allokering'!$B$1:$AG$461,MATCH(S$1,'Justerad allokering'!$B$1:$AF$1,0),FALSE))</f>
        <v>0</v>
      </c>
      <c r="T70">
        <f>IF(ISERROR(1/VLOOKUP($B70,'Justerad allokering'!$B$1:$AG$461,MATCH(T$1,'Justerad allokering'!$B$1:$AF$1,0),FALSE)),VLOOKUP($B70,'Allokerad kvv'!$B$2:$AV$468,MATCH(T$1,'Allokerad kvv'!$B$1:$AV$1,0),FALSE),VLOOKUP($B70,'Justerad allokering'!$B$1:$AG$461,MATCH(T$1,'Justerad allokering'!$B$1:$AF$1,0),FALSE))</f>
        <v>0</v>
      </c>
      <c r="U70">
        <f>IF(ISERROR(1/VLOOKUP($B70,'Justerad allokering'!$B$1:$AG$461,MATCH(U$1,'Justerad allokering'!$B$1:$AF$1,0),FALSE)),VLOOKUP($B70,'Allokerad kvv'!$B$2:$AV$468,MATCH(U$1,'Allokerad kvv'!$B$1:$AV$1,0),FALSE),VLOOKUP($B70,'Justerad allokering'!$B$1:$AG$461,MATCH(U$1,'Justerad allokering'!$B$1:$AF$1,0),FALSE))</f>
        <v>0</v>
      </c>
      <c r="V70">
        <f>IF(ISERROR(1/VLOOKUP($B70,'Justerad allokering'!$B$1:$AG$461,MATCH(V$1,'Justerad allokering'!$B$1:$AF$1,0),FALSE)),VLOOKUP($B70,'Allokerad kvv'!$B$2:$AV$468,MATCH(V$1,'Allokerad kvv'!$B$1:$AV$1,0),FALSE),VLOOKUP($B70,'Justerad allokering'!$B$1:$AG$461,MATCH(V$1,'Justerad allokering'!$B$1:$AF$1,0),FALSE))</f>
        <v>0</v>
      </c>
      <c r="W70">
        <f>IF(ISERROR(1/VLOOKUP($B70,'Justerad allokering'!$B$1:$AG$461,MATCH(W$1,'Justerad allokering'!$B$1:$AF$1,0),FALSE)),VLOOKUP($B70,'Allokerad kvv'!$B$2:$AV$468,MATCH(W$1,'Allokerad kvv'!$B$1:$AV$1,0),FALSE),VLOOKUP($B70,'Justerad allokering'!$B$1:$AG$461,MATCH(W$1,'Justerad allokering'!$B$1:$AF$1,0),FALSE))</f>
        <v>0</v>
      </c>
      <c r="X70">
        <f>IF(ISERROR(1/VLOOKUP($B70,'Justerad allokering'!$B$1:$AG$461,MATCH(X$1,'Justerad allokering'!$B$1:$AF$1,0),FALSE)),VLOOKUP($B70,'Allokerad kvv'!$B$2:$AV$468,MATCH(X$1,'Allokerad kvv'!$B$1:$AV$1,0),FALSE),VLOOKUP($B70,'Justerad allokering'!$B$1:$AG$461,MATCH(X$1,'Justerad allokering'!$B$1:$AF$1,0),FALSE))</f>
        <v>0</v>
      </c>
      <c r="Y70">
        <f>IF(ISERROR(1/VLOOKUP($B70,'Justerad allokering'!$B$1:$AG$461,MATCH(Y$1,'Justerad allokering'!$B$1:$AF$1,0),FALSE)),VLOOKUP($B70,'Allokerad kvv'!$B$2:$AV$468,MATCH(Y$1,'Allokerad kvv'!$B$1:$AV$1,0),FALSE),VLOOKUP($B70,'Justerad allokering'!$B$1:$AG$461,MATCH(Y$1,'Justerad allokering'!$B$1:$AF$1,0),FALSE))</f>
        <v>0</v>
      </c>
      <c r="Z70">
        <f>IF(ISERROR(1/VLOOKUP($B70,'Justerad allokering'!$B$1:$AG$461,MATCH(Z$1,'Justerad allokering'!$B$1:$AF$1,0),FALSE)),VLOOKUP($B70,'Allokerad kvv'!$B$2:$AV$468,MATCH(Z$1,'Allokerad kvv'!$B$1:$AV$1,0),FALSE),VLOOKUP($B70,'Justerad allokering'!$B$1:$AG$461,MATCH(Z$1,'Justerad allokering'!$B$1:$AF$1,0),FALSE))</f>
        <v>0</v>
      </c>
      <c r="AE70" s="89">
        <f t="shared" si="4"/>
        <v>0</v>
      </c>
      <c r="AG70">
        <f t="shared" si="5"/>
        <v>0</v>
      </c>
      <c r="AH70">
        <f t="shared" si="6"/>
        <v>0</v>
      </c>
      <c r="AI70" t="str">
        <f>IF(AH70=0,"",AH70/VLOOKUP(B70,Kraftvärmeprod!$B$1:$BC$480,MATCH("Summa tillförd energi exklusive rökgaskondensering",Kraftvärmeprod!$B$1:$BC$1,0),FALSE))</f>
        <v/>
      </c>
      <c r="AK70">
        <f t="shared" si="7"/>
        <v>0</v>
      </c>
    </row>
    <row r="71" spans="1:37" x14ac:dyDescent="0.25">
      <c r="A71" s="2" t="s">
        <v>102</v>
      </c>
      <c r="B71" s="2" t="s">
        <v>103</v>
      </c>
      <c r="C71">
        <f>IF(ISERROR(1/VLOOKUP($B71,'Justerad allokering'!$B$1:$AG$461,MATCH(C$1,'Justerad allokering'!$B$1:$AF$1,0),FALSE)),VLOOKUP($B71,'Allokerad kvv'!$B$2:$AV$468,MATCH(C$1,'Allokerad kvv'!$B$1:$AV$1,0),FALSE),VLOOKUP($B71,'Justerad allokering'!$B$1:$AG$461,MATCH(C$1,'Justerad allokering'!$B$1:$AF$1,0),FALSE))</f>
        <v>94.660200000000003</v>
      </c>
      <c r="D71">
        <f>IF(ISERROR(1/VLOOKUP($B71,'Justerad allokering'!$B$1:$AG$461,MATCH(D$1,'Justerad allokering'!$B$1:$AF$1,0),FALSE)),VLOOKUP($B71,'Allokerad kvv'!$B$2:$AV$468,MATCH(D$1,'Allokerad kvv'!$B$1:$AV$1,0),FALSE),VLOOKUP($B71,'Justerad allokering'!$B$1:$AG$461,MATCH(D$1,'Justerad allokering'!$B$1:$AF$1,0),FALSE))</f>
        <v>0</v>
      </c>
      <c r="E71">
        <f>IF(ISERROR(1/VLOOKUP($B71,'Justerad allokering'!$B$1:$AG$461,MATCH(E$1,'Justerad allokering'!$B$1:$AF$1,0),FALSE)),VLOOKUP($B71,'Allokerad kvv'!$B$2:$AV$468,MATCH(E$1,'Allokerad kvv'!$B$1:$AV$1,0),FALSE),VLOOKUP($B71,'Justerad allokering'!$B$1:$AG$461,MATCH(E$1,'Justerad allokering'!$B$1:$AF$1,0),FALSE))</f>
        <v>0</v>
      </c>
      <c r="F71">
        <f>IF(ISERROR(1/VLOOKUP($B71,'Justerad allokering'!$B$1:$AG$461,MATCH(F$1,'Justerad allokering'!$B$1:$AF$1,0),FALSE)),VLOOKUP($B71,'Allokerad kvv'!$B$2:$AV$468,MATCH(F$1,'Allokerad kvv'!$B$1:$AV$1,0),FALSE),VLOOKUP($B71,'Justerad allokering'!$B$1:$AG$461,MATCH(F$1,'Justerad allokering'!$B$1:$AF$1,0),FALSE))</f>
        <v>0</v>
      </c>
      <c r="G71">
        <f>IF(ISERROR(1/VLOOKUP($B71,'Justerad allokering'!$B$1:$AG$461,MATCH(G$1,'Justerad allokering'!$B$1:$AF$1,0),FALSE)),VLOOKUP($B71,'Allokerad kvv'!$B$2:$AV$468,MATCH(G$1,'Allokerad kvv'!$B$1:$AV$1,0),FALSE),VLOOKUP($B71,'Justerad allokering'!$B$1:$AG$461,MATCH(G$1,'Justerad allokering'!$B$1:$AF$1,0),FALSE))</f>
        <v>0.402613</v>
      </c>
      <c r="H71">
        <f>IF(ISERROR(1/VLOOKUP($B71,'Justerad allokering'!$B$1:$AG$461,MATCH(H$1,'Justerad allokering'!$B$1:$AF$1,0),FALSE)),VLOOKUP($B71,'Allokerad kvv'!$B$2:$AV$468,MATCH(H$1,'Allokerad kvv'!$B$1:$AV$1,0),FALSE),VLOOKUP($B71,'Justerad allokering'!$B$1:$AG$461,MATCH(H$1,'Justerad allokering'!$B$1:$AF$1,0),FALSE))</f>
        <v>0</v>
      </c>
      <c r="I71">
        <f>IF(ISERROR(1/VLOOKUP($B71,'Justerad allokering'!$B$1:$AG$461,MATCH(I$1,'Justerad allokering'!$B$1:$AF$1,0),FALSE)),VLOOKUP($B71,'Allokerad kvv'!$B$2:$AV$468,MATCH(I$1,'Allokerad kvv'!$B$1:$AV$1,0),FALSE),VLOOKUP($B71,'Justerad allokering'!$B$1:$AG$461,MATCH(I$1,'Justerad allokering'!$B$1:$AF$1,0),FALSE))</f>
        <v>0</v>
      </c>
      <c r="J71">
        <f>IF(ISERROR(1/VLOOKUP($B71,'Justerad allokering'!$B$1:$AG$461,MATCH(J$1,'Justerad allokering'!$B$1:$AF$1,0),FALSE)),VLOOKUP($B71,'Allokerad kvv'!$B$2:$AV$468,MATCH(J$1,'Allokerad kvv'!$B$1:$AV$1,0),FALSE),VLOOKUP($B71,'Justerad allokering'!$B$1:$AG$461,MATCH(J$1,'Justerad allokering'!$B$1:$AF$1,0),FALSE))</f>
        <v>0</v>
      </c>
      <c r="K71">
        <f>IF(ISERROR(1/VLOOKUP($B71,'Justerad allokering'!$B$1:$AG$461,MATCH(K$1,'Justerad allokering'!$B$1:$AF$1,0),FALSE)),VLOOKUP($B71,'Allokerad kvv'!$B$2:$AV$468,MATCH(K$1,'Allokerad kvv'!$B$1:$AV$1,0),FALSE),VLOOKUP($B71,'Justerad allokering'!$B$1:$AG$461,MATCH(K$1,'Justerad allokering'!$B$1:$AF$1,0),FALSE))</f>
        <v>0</v>
      </c>
      <c r="L71">
        <f>IF(ISERROR(1/VLOOKUP($B71,'Justerad allokering'!$B$1:$AG$461,MATCH(L$1,'Justerad allokering'!$B$1:$AF$1,0),FALSE)),VLOOKUP($B71,'Allokerad kvv'!$B$2:$AV$468,MATCH(L$1,'Allokerad kvv'!$B$1:$AV$1,0),FALSE),VLOOKUP($B71,'Justerad allokering'!$B$1:$AG$461,MATCH(L$1,'Justerad allokering'!$B$1:$AF$1,0),FALSE))</f>
        <v>0</v>
      </c>
      <c r="M71">
        <f>IF(ISERROR(1/VLOOKUP($B71,'Justerad allokering'!$B$1:$AG$461,MATCH(M$1,'Justerad allokering'!$B$1:$AF$1,0),FALSE)),VLOOKUP($B71,'Allokerad kvv'!$B$2:$AV$468,MATCH(M$1,'Allokerad kvv'!$B$1:$AV$1,0),FALSE),VLOOKUP($B71,'Justerad allokering'!$B$1:$AG$461,MATCH(M$1,'Justerad allokering'!$B$1:$AF$1,0),FALSE))</f>
        <v>0</v>
      </c>
      <c r="N71">
        <f>IF(ISERROR(1/VLOOKUP($B71,'Justerad allokering'!$B$1:$AG$461,MATCH(N$1,'Justerad allokering'!$B$1:$AF$1,0),FALSE)),VLOOKUP($B71,'Allokerad kvv'!$B$2:$AV$468,MATCH(N$1,'Allokerad kvv'!$B$1:$AV$1,0),FALSE),VLOOKUP($B71,'Justerad allokering'!$B$1:$AG$461,MATCH(N$1,'Justerad allokering'!$B$1:$AF$1,0),FALSE))</f>
        <v>12</v>
      </c>
      <c r="O71">
        <f>IF(ISERROR(1/VLOOKUP($B71,'Justerad allokering'!$B$1:$AG$461,MATCH(O$1,'Justerad allokering'!$B$1:$AF$1,0),FALSE)),VLOOKUP($B71,'Allokerad kvv'!$B$2:$AV$468,MATCH(O$1,'Allokerad kvv'!$B$1:$AV$1,0),FALSE),VLOOKUP($B71,'Justerad allokering'!$B$1:$AG$461,MATCH(O$1,'Justerad allokering'!$B$1:$AF$1,0),FALSE))</f>
        <v>0</v>
      </c>
      <c r="P71">
        <f>IF(ISERROR(1/VLOOKUP($B71,'Justerad allokering'!$B$1:$AG$461,MATCH(P$1,'Justerad allokering'!$B$1:$AF$1,0),FALSE)),VLOOKUP($B71,'Allokerad kvv'!$B$2:$AV$468,MATCH(P$1,'Allokerad kvv'!$B$1:$AV$1,0),FALSE),VLOOKUP($B71,'Justerad allokering'!$B$1:$AG$461,MATCH(P$1,'Justerad allokering'!$B$1:$AF$1,0),FALSE))</f>
        <v>0</v>
      </c>
      <c r="Q71">
        <f>IF(ISERROR(1/VLOOKUP($B71,'Justerad allokering'!$B$1:$AG$461,MATCH(Q$1,'Justerad allokering'!$B$1:$AF$1,0),FALSE)),VLOOKUP($B71,'Allokerad kvv'!$B$2:$AV$468,MATCH(Q$1,'Allokerad kvv'!$B$1:$AV$1,0),FALSE),VLOOKUP($B71,'Justerad allokering'!$B$1:$AG$461,MATCH(Q$1,'Justerad allokering'!$B$1:$AF$1,0),FALSE))</f>
        <v>0</v>
      </c>
      <c r="R71">
        <f>IF(ISERROR(1/VLOOKUP($B71,'Justerad allokering'!$B$1:$AG$461,MATCH(R$1,'Justerad allokering'!$B$1:$AF$1,0),FALSE)),VLOOKUP($B71,'Allokerad kvv'!$B$2:$AV$468,MATCH(R$1,'Allokerad kvv'!$B$1:$AV$1,0),FALSE),VLOOKUP($B71,'Justerad allokering'!$B$1:$AG$461,MATCH(R$1,'Justerad allokering'!$B$1:$AF$1,0),FALSE))</f>
        <v>0</v>
      </c>
      <c r="S71">
        <f>IF(ISERROR(1/VLOOKUP($B71,'Justerad allokering'!$B$1:$AG$461,MATCH(S$1,'Justerad allokering'!$B$1:$AF$1,0),FALSE)),VLOOKUP($B71,'Allokerad kvv'!$B$2:$AV$468,MATCH(S$1,'Allokerad kvv'!$B$1:$AV$1,0),FALSE),VLOOKUP($B71,'Justerad allokering'!$B$1:$AG$461,MATCH(S$1,'Justerad allokering'!$B$1:$AF$1,0),FALSE))</f>
        <v>0</v>
      </c>
      <c r="T71">
        <f>IF(ISERROR(1/VLOOKUP($B71,'Justerad allokering'!$B$1:$AG$461,MATCH(T$1,'Justerad allokering'!$B$1:$AF$1,0),FALSE)),VLOOKUP($B71,'Allokerad kvv'!$B$2:$AV$468,MATCH(T$1,'Allokerad kvv'!$B$1:$AV$1,0),FALSE),VLOOKUP($B71,'Justerad allokering'!$B$1:$AG$461,MATCH(T$1,'Justerad allokering'!$B$1:$AF$1,0),FALSE))</f>
        <v>0</v>
      </c>
      <c r="U71">
        <f>IF(ISERROR(1/VLOOKUP($B71,'Justerad allokering'!$B$1:$AG$461,MATCH(U$1,'Justerad allokering'!$B$1:$AF$1,0),FALSE)),VLOOKUP($B71,'Allokerad kvv'!$B$2:$AV$468,MATCH(U$1,'Allokerad kvv'!$B$1:$AV$1,0),FALSE),VLOOKUP($B71,'Justerad allokering'!$B$1:$AG$461,MATCH(U$1,'Justerad allokering'!$B$1:$AF$1,0),FALSE))</f>
        <v>0</v>
      </c>
      <c r="V71">
        <f>IF(ISERROR(1/VLOOKUP($B71,'Justerad allokering'!$B$1:$AG$461,MATCH(V$1,'Justerad allokering'!$B$1:$AF$1,0),FALSE)),VLOOKUP($B71,'Allokerad kvv'!$B$2:$AV$468,MATCH(V$1,'Allokerad kvv'!$B$1:$AV$1,0),FALSE),VLOOKUP($B71,'Justerad allokering'!$B$1:$AG$461,MATCH(V$1,'Justerad allokering'!$B$1:$AF$1,0),FALSE))</f>
        <v>0</v>
      </c>
      <c r="W71">
        <f>IF(ISERROR(1/VLOOKUP($B71,'Justerad allokering'!$B$1:$AG$461,MATCH(W$1,'Justerad allokering'!$B$1:$AF$1,0),FALSE)),VLOOKUP($B71,'Allokerad kvv'!$B$2:$AV$468,MATCH(W$1,'Allokerad kvv'!$B$1:$AV$1,0),FALSE),VLOOKUP($B71,'Justerad allokering'!$B$1:$AG$461,MATCH(W$1,'Justerad allokering'!$B$1:$AF$1,0),FALSE))</f>
        <v>0</v>
      </c>
      <c r="X71">
        <f>IF(ISERROR(1/VLOOKUP($B71,'Justerad allokering'!$B$1:$AG$461,MATCH(X$1,'Justerad allokering'!$B$1:$AF$1,0),FALSE)),VLOOKUP($B71,'Allokerad kvv'!$B$2:$AV$468,MATCH(X$1,'Allokerad kvv'!$B$1:$AV$1,0),FALSE),VLOOKUP($B71,'Justerad allokering'!$B$1:$AG$461,MATCH(X$1,'Justerad allokering'!$B$1:$AF$1,0),FALSE))</f>
        <v>0</v>
      </c>
      <c r="Y71">
        <f>IF(ISERROR(1/VLOOKUP($B71,'Justerad allokering'!$B$1:$AG$461,MATCH(Y$1,'Justerad allokering'!$B$1:$AF$1,0),FALSE)),VLOOKUP($B71,'Allokerad kvv'!$B$2:$AV$468,MATCH(Y$1,'Allokerad kvv'!$B$1:$AV$1,0),FALSE),VLOOKUP($B71,'Justerad allokering'!$B$1:$AG$461,MATCH(Y$1,'Justerad allokering'!$B$1:$AF$1,0),FALSE))</f>
        <v>0</v>
      </c>
      <c r="Z71">
        <f>IF(ISERROR(1/VLOOKUP($B71,'Justerad allokering'!$B$1:$AG$461,MATCH(Z$1,'Justerad allokering'!$B$1:$AF$1,0),FALSE)),VLOOKUP($B71,'Allokerad kvv'!$B$2:$AV$468,MATCH(Z$1,'Allokerad kvv'!$B$1:$AV$1,0),FALSE),VLOOKUP($B71,'Justerad allokering'!$B$1:$AG$461,MATCH(Z$1,'Justerad allokering'!$B$1:$AF$1,0),FALSE))</f>
        <v>0</v>
      </c>
      <c r="AE71" s="89">
        <f t="shared" si="4"/>
        <v>107.06281300000001</v>
      </c>
      <c r="AG71">
        <f t="shared" si="5"/>
        <v>107.06281300000001</v>
      </c>
      <c r="AH71">
        <f t="shared" si="6"/>
        <v>95.062813000000006</v>
      </c>
      <c r="AI71">
        <f>IF(AH71=0,"",AH71/VLOOKUP(B71,Kraftvärmeprod!$B$1:$BC$480,MATCH("Summa tillförd energi exklusive rökgaskondensering",Kraftvärmeprod!$B$1:$BC$1,0),FALSE))</f>
        <v>0.72354938957559534</v>
      </c>
      <c r="AK71">
        <f t="shared" si="7"/>
        <v>0</v>
      </c>
    </row>
    <row r="72" spans="1:37" x14ac:dyDescent="0.25">
      <c r="A72" s="2" t="s">
        <v>102</v>
      </c>
      <c r="B72" s="2" t="s">
        <v>104</v>
      </c>
      <c r="C72">
        <f>IF(ISERROR(1/VLOOKUP($B72,'Justerad allokering'!$B$1:$AG$461,MATCH(C$1,'Justerad allokering'!$B$1:$AF$1,0),FALSE)),VLOOKUP($B72,'Allokerad kvv'!$B$2:$AV$468,MATCH(C$1,'Allokerad kvv'!$B$1:$AV$1,0),FALSE),VLOOKUP($B72,'Justerad allokering'!$B$1:$AG$461,MATCH(C$1,'Justerad allokering'!$B$1:$AF$1,0),FALSE))</f>
        <v>0</v>
      </c>
      <c r="D72">
        <f>IF(ISERROR(1/VLOOKUP($B72,'Justerad allokering'!$B$1:$AG$461,MATCH(D$1,'Justerad allokering'!$B$1:$AF$1,0),FALSE)),VLOOKUP($B72,'Allokerad kvv'!$B$2:$AV$468,MATCH(D$1,'Allokerad kvv'!$B$1:$AV$1,0),FALSE),VLOOKUP($B72,'Justerad allokering'!$B$1:$AG$461,MATCH(D$1,'Justerad allokering'!$B$1:$AF$1,0),FALSE))</f>
        <v>0</v>
      </c>
      <c r="E72">
        <f>IF(ISERROR(1/VLOOKUP($B72,'Justerad allokering'!$B$1:$AG$461,MATCH(E$1,'Justerad allokering'!$B$1:$AF$1,0),FALSE)),VLOOKUP($B72,'Allokerad kvv'!$B$2:$AV$468,MATCH(E$1,'Allokerad kvv'!$B$1:$AV$1,0),FALSE),VLOOKUP($B72,'Justerad allokering'!$B$1:$AG$461,MATCH(E$1,'Justerad allokering'!$B$1:$AF$1,0),FALSE))</f>
        <v>0</v>
      </c>
      <c r="F72">
        <f>IF(ISERROR(1/VLOOKUP($B72,'Justerad allokering'!$B$1:$AG$461,MATCH(F$1,'Justerad allokering'!$B$1:$AF$1,0),FALSE)),VLOOKUP($B72,'Allokerad kvv'!$B$2:$AV$468,MATCH(F$1,'Allokerad kvv'!$B$1:$AV$1,0),FALSE),VLOOKUP($B72,'Justerad allokering'!$B$1:$AG$461,MATCH(F$1,'Justerad allokering'!$B$1:$AF$1,0),FALSE))</f>
        <v>0</v>
      </c>
      <c r="G72">
        <f>IF(ISERROR(1/VLOOKUP($B72,'Justerad allokering'!$B$1:$AG$461,MATCH(G$1,'Justerad allokering'!$B$1:$AF$1,0),FALSE)),VLOOKUP($B72,'Allokerad kvv'!$B$2:$AV$468,MATCH(G$1,'Allokerad kvv'!$B$1:$AV$1,0),FALSE),VLOOKUP($B72,'Justerad allokering'!$B$1:$AG$461,MATCH(G$1,'Justerad allokering'!$B$1:$AF$1,0),FALSE))</f>
        <v>0</v>
      </c>
      <c r="H72">
        <f>IF(ISERROR(1/VLOOKUP($B72,'Justerad allokering'!$B$1:$AG$461,MATCH(H$1,'Justerad allokering'!$B$1:$AF$1,0),FALSE)),VLOOKUP($B72,'Allokerad kvv'!$B$2:$AV$468,MATCH(H$1,'Allokerad kvv'!$B$1:$AV$1,0),FALSE),VLOOKUP($B72,'Justerad allokering'!$B$1:$AG$461,MATCH(H$1,'Justerad allokering'!$B$1:$AF$1,0),FALSE))</f>
        <v>0</v>
      </c>
      <c r="I72">
        <f>IF(ISERROR(1/VLOOKUP($B72,'Justerad allokering'!$B$1:$AG$461,MATCH(I$1,'Justerad allokering'!$B$1:$AF$1,0),FALSE)),VLOOKUP($B72,'Allokerad kvv'!$B$2:$AV$468,MATCH(I$1,'Allokerad kvv'!$B$1:$AV$1,0),FALSE),VLOOKUP($B72,'Justerad allokering'!$B$1:$AG$461,MATCH(I$1,'Justerad allokering'!$B$1:$AF$1,0),FALSE))</f>
        <v>0</v>
      </c>
      <c r="J72">
        <f>IF(ISERROR(1/VLOOKUP($B72,'Justerad allokering'!$B$1:$AG$461,MATCH(J$1,'Justerad allokering'!$B$1:$AF$1,0),FALSE)),VLOOKUP($B72,'Allokerad kvv'!$B$2:$AV$468,MATCH(J$1,'Allokerad kvv'!$B$1:$AV$1,0),FALSE),VLOOKUP($B72,'Justerad allokering'!$B$1:$AG$461,MATCH(J$1,'Justerad allokering'!$B$1:$AF$1,0),FALSE))</f>
        <v>0</v>
      </c>
      <c r="K72">
        <f>IF(ISERROR(1/VLOOKUP($B72,'Justerad allokering'!$B$1:$AG$461,MATCH(K$1,'Justerad allokering'!$B$1:$AF$1,0),FALSE)),VLOOKUP($B72,'Allokerad kvv'!$B$2:$AV$468,MATCH(K$1,'Allokerad kvv'!$B$1:$AV$1,0),FALSE),VLOOKUP($B72,'Justerad allokering'!$B$1:$AG$461,MATCH(K$1,'Justerad allokering'!$B$1:$AF$1,0),FALSE))</f>
        <v>0</v>
      </c>
      <c r="L72">
        <f>IF(ISERROR(1/VLOOKUP($B72,'Justerad allokering'!$B$1:$AG$461,MATCH(L$1,'Justerad allokering'!$B$1:$AF$1,0),FALSE)),VLOOKUP($B72,'Allokerad kvv'!$B$2:$AV$468,MATCH(L$1,'Allokerad kvv'!$B$1:$AV$1,0),FALSE),VLOOKUP($B72,'Justerad allokering'!$B$1:$AG$461,MATCH(L$1,'Justerad allokering'!$B$1:$AF$1,0),FALSE))</f>
        <v>0</v>
      </c>
      <c r="M72">
        <f>IF(ISERROR(1/VLOOKUP($B72,'Justerad allokering'!$B$1:$AG$461,MATCH(M$1,'Justerad allokering'!$B$1:$AF$1,0),FALSE)),VLOOKUP($B72,'Allokerad kvv'!$B$2:$AV$468,MATCH(M$1,'Allokerad kvv'!$B$1:$AV$1,0),FALSE),VLOOKUP($B72,'Justerad allokering'!$B$1:$AG$461,MATCH(M$1,'Justerad allokering'!$B$1:$AF$1,0),FALSE))</f>
        <v>0</v>
      </c>
      <c r="N72">
        <f>IF(ISERROR(1/VLOOKUP($B72,'Justerad allokering'!$B$1:$AG$461,MATCH(N$1,'Justerad allokering'!$B$1:$AF$1,0),FALSE)),VLOOKUP($B72,'Allokerad kvv'!$B$2:$AV$468,MATCH(N$1,'Allokerad kvv'!$B$1:$AV$1,0),FALSE),VLOOKUP($B72,'Justerad allokering'!$B$1:$AG$461,MATCH(N$1,'Justerad allokering'!$B$1:$AF$1,0),FALSE))</f>
        <v>0</v>
      </c>
      <c r="O72">
        <f>IF(ISERROR(1/VLOOKUP($B72,'Justerad allokering'!$B$1:$AG$461,MATCH(O$1,'Justerad allokering'!$B$1:$AF$1,0),FALSE)),VLOOKUP($B72,'Allokerad kvv'!$B$2:$AV$468,MATCH(O$1,'Allokerad kvv'!$B$1:$AV$1,0),FALSE),VLOOKUP($B72,'Justerad allokering'!$B$1:$AG$461,MATCH(O$1,'Justerad allokering'!$B$1:$AF$1,0),FALSE))</f>
        <v>0</v>
      </c>
      <c r="P72">
        <f>IF(ISERROR(1/VLOOKUP($B72,'Justerad allokering'!$B$1:$AG$461,MATCH(P$1,'Justerad allokering'!$B$1:$AF$1,0),FALSE)),VLOOKUP($B72,'Allokerad kvv'!$B$2:$AV$468,MATCH(P$1,'Allokerad kvv'!$B$1:$AV$1,0),FALSE),VLOOKUP($B72,'Justerad allokering'!$B$1:$AG$461,MATCH(P$1,'Justerad allokering'!$B$1:$AF$1,0),FALSE))</f>
        <v>0</v>
      </c>
      <c r="Q72">
        <f>IF(ISERROR(1/VLOOKUP($B72,'Justerad allokering'!$B$1:$AG$461,MATCH(Q$1,'Justerad allokering'!$B$1:$AF$1,0),FALSE)),VLOOKUP($B72,'Allokerad kvv'!$B$2:$AV$468,MATCH(Q$1,'Allokerad kvv'!$B$1:$AV$1,0),FALSE),VLOOKUP($B72,'Justerad allokering'!$B$1:$AG$461,MATCH(Q$1,'Justerad allokering'!$B$1:$AF$1,0),FALSE))</f>
        <v>0</v>
      </c>
      <c r="R72">
        <f>IF(ISERROR(1/VLOOKUP($B72,'Justerad allokering'!$B$1:$AG$461,MATCH(R$1,'Justerad allokering'!$B$1:$AF$1,0),FALSE)),VLOOKUP($B72,'Allokerad kvv'!$B$2:$AV$468,MATCH(R$1,'Allokerad kvv'!$B$1:$AV$1,0),FALSE),VLOOKUP($B72,'Justerad allokering'!$B$1:$AG$461,MATCH(R$1,'Justerad allokering'!$B$1:$AF$1,0),FALSE))</f>
        <v>0</v>
      </c>
      <c r="S72">
        <f>IF(ISERROR(1/VLOOKUP($B72,'Justerad allokering'!$B$1:$AG$461,MATCH(S$1,'Justerad allokering'!$B$1:$AF$1,0),FALSE)),VLOOKUP($B72,'Allokerad kvv'!$B$2:$AV$468,MATCH(S$1,'Allokerad kvv'!$B$1:$AV$1,0),FALSE),VLOOKUP($B72,'Justerad allokering'!$B$1:$AG$461,MATCH(S$1,'Justerad allokering'!$B$1:$AF$1,0),FALSE))</f>
        <v>0</v>
      </c>
      <c r="T72">
        <f>IF(ISERROR(1/VLOOKUP($B72,'Justerad allokering'!$B$1:$AG$461,MATCH(T$1,'Justerad allokering'!$B$1:$AF$1,0),FALSE)),VLOOKUP($B72,'Allokerad kvv'!$B$2:$AV$468,MATCH(T$1,'Allokerad kvv'!$B$1:$AV$1,0),FALSE),VLOOKUP($B72,'Justerad allokering'!$B$1:$AG$461,MATCH(T$1,'Justerad allokering'!$B$1:$AF$1,0),FALSE))</f>
        <v>0</v>
      </c>
      <c r="U72">
        <f>IF(ISERROR(1/VLOOKUP($B72,'Justerad allokering'!$B$1:$AG$461,MATCH(U$1,'Justerad allokering'!$B$1:$AF$1,0),FALSE)),VLOOKUP($B72,'Allokerad kvv'!$B$2:$AV$468,MATCH(U$1,'Allokerad kvv'!$B$1:$AV$1,0),FALSE),VLOOKUP($B72,'Justerad allokering'!$B$1:$AG$461,MATCH(U$1,'Justerad allokering'!$B$1:$AF$1,0),FALSE))</f>
        <v>0</v>
      </c>
      <c r="V72">
        <f>IF(ISERROR(1/VLOOKUP($B72,'Justerad allokering'!$B$1:$AG$461,MATCH(V$1,'Justerad allokering'!$B$1:$AF$1,0),FALSE)),VLOOKUP($B72,'Allokerad kvv'!$B$2:$AV$468,MATCH(V$1,'Allokerad kvv'!$B$1:$AV$1,0),FALSE),VLOOKUP($B72,'Justerad allokering'!$B$1:$AG$461,MATCH(V$1,'Justerad allokering'!$B$1:$AF$1,0),FALSE))</f>
        <v>0</v>
      </c>
      <c r="W72">
        <f>IF(ISERROR(1/VLOOKUP($B72,'Justerad allokering'!$B$1:$AG$461,MATCH(W$1,'Justerad allokering'!$B$1:$AF$1,0),FALSE)),VLOOKUP($B72,'Allokerad kvv'!$B$2:$AV$468,MATCH(W$1,'Allokerad kvv'!$B$1:$AV$1,0),FALSE),VLOOKUP($B72,'Justerad allokering'!$B$1:$AG$461,MATCH(W$1,'Justerad allokering'!$B$1:$AF$1,0),FALSE))</f>
        <v>0</v>
      </c>
      <c r="X72">
        <f>IF(ISERROR(1/VLOOKUP($B72,'Justerad allokering'!$B$1:$AG$461,MATCH(X$1,'Justerad allokering'!$B$1:$AF$1,0),FALSE)),VLOOKUP($B72,'Allokerad kvv'!$B$2:$AV$468,MATCH(X$1,'Allokerad kvv'!$B$1:$AV$1,0),FALSE),VLOOKUP($B72,'Justerad allokering'!$B$1:$AG$461,MATCH(X$1,'Justerad allokering'!$B$1:$AF$1,0),FALSE))</f>
        <v>0</v>
      </c>
      <c r="Y72">
        <f>IF(ISERROR(1/VLOOKUP($B72,'Justerad allokering'!$B$1:$AG$461,MATCH(Y$1,'Justerad allokering'!$B$1:$AF$1,0),FALSE)),VLOOKUP($B72,'Allokerad kvv'!$B$2:$AV$468,MATCH(Y$1,'Allokerad kvv'!$B$1:$AV$1,0),FALSE),VLOOKUP($B72,'Justerad allokering'!$B$1:$AG$461,MATCH(Y$1,'Justerad allokering'!$B$1:$AF$1,0),FALSE))</f>
        <v>0</v>
      </c>
      <c r="Z72">
        <f>IF(ISERROR(1/VLOOKUP($B72,'Justerad allokering'!$B$1:$AG$461,MATCH(Z$1,'Justerad allokering'!$B$1:$AF$1,0),FALSE)),VLOOKUP($B72,'Allokerad kvv'!$B$2:$AV$468,MATCH(Z$1,'Allokerad kvv'!$B$1:$AV$1,0),FALSE),VLOOKUP($B72,'Justerad allokering'!$B$1:$AG$461,MATCH(Z$1,'Justerad allokering'!$B$1:$AF$1,0),FALSE))</f>
        <v>0</v>
      </c>
      <c r="AE72" s="89">
        <f t="shared" si="4"/>
        <v>0</v>
      </c>
      <c r="AG72">
        <f t="shared" si="5"/>
        <v>0</v>
      </c>
      <c r="AH72">
        <f t="shared" si="6"/>
        <v>0</v>
      </c>
      <c r="AI72" t="str">
        <f>IF(AH72=0,"",AH72/VLOOKUP(B72,Kraftvärmeprod!$B$1:$BC$480,MATCH("Summa tillförd energi exklusive rökgaskondensering",Kraftvärmeprod!$B$1:$BC$1,0),FALSE))</f>
        <v/>
      </c>
      <c r="AK72">
        <f t="shared" si="7"/>
        <v>0</v>
      </c>
    </row>
    <row r="73" spans="1:37" x14ac:dyDescent="0.25">
      <c r="A73" s="2" t="s">
        <v>102</v>
      </c>
      <c r="B73" s="2" t="s">
        <v>105</v>
      </c>
      <c r="C73">
        <f>IF(ISERROR(1/VLOOKUP($B73,'Justerad allokering'!$B$1:$AG$461,MATCH(C$1,'Justerad allokering'!$B$1:$AF$1,0),FALSE)),VLOOKUP($B73,'Allokerad kvv'!$B$2:$AV$468,MATCH(C$1,'Allokerad kvv'!$B$1:$AV$1,0),FALSE),VLOOKUP($B73,'Justerad allokering'!$B$1:$AG$461,MATCH(C$1,'Justerad allokering'!$B$1:$AF$1,0),FALSE))</f>
        <v>0</v>
      </c>
      <c r="D73">
        <f>IF(ISERROR(1/VLOOKUP($B73,'Justerad allokering'!$B$1:$AG$461,MATCH(D$1,'Justerad allokering'!$B$1:$AF$1,0),FALSE)),VLOOKUP($B73,'Allokerad kvv'!$B$2:$AV$468,MATCH(D$1,'Allokerad kvv'!$B$1:$AV$1,0),FALSE),VLOOKUP($B73,'Justerad allokering'!$B$1:$AG$461,MATCH(D$1,'Justerad allokering'!$B$1:$AF$1,0),FALSE))</f>
        <v>0</v>
      </c>
      <c r="E73">
        <f>IF(ISERROR(1/VLOOKUP($B73,'Justerad allokering'!$B$1:$AG$461,MATCH(E$1,'Justerad allokering'!$B$1:$AF$1,0),FALSE)),VLOOKUP($B73,'Allokerad kvv'!$B$2:$AV$468,MATCH(E$1,'Allokerad kvv'!$B$1:$AV$1,0),FALSE),VLOOKUP($B73,'Justerad allokering'!$B$1:$AG$461,MATCH(E$1,'Justerad allokering'!$B$1:$AF$1,0),FALSE))</f>
        <v>0</v>
      </c>
      <c r="F73">
        <f>IF(ISERROR(1/VLOOKUP($B73,'Justerad allokering'!$B$1:$AG$461,MATCH(F$1,'Justerad allokering'!$B$1:$AF$1,0),FALSE)),VLOOKUP($B73,'Allokerad kvv'!$B$2:$AV$468,MATCH(F$1,'Allokerad kvv'!$B$1:$AV$1,0),FALSE),VLOOKUP($B73,'Justerad allokering'!$B$1:$AG$461,MATCH(F$1,'Justerad allokering'!$B$1:$AF$1,0),FALSE))</f>
        <v>0</v>
      </c>
      <c r="G73">
        <f>IF(ISERROR(1/VLOOKUP($B73,'Justerad allokering'!$B$1:$AG$461,MATCH(G$1,'Justerad allokering'!$B$1:$AF$1,0),FALSE)),VLOOKUP($B73,'Allokerad kvv'!$B$2:$AV$468,MATCH(G$1,'Allokerad kvv'!$B$1:$AV$1,0),FALSE),VLOOKUP($B73,'Justerad allokering'!$B$1:$AG$461,MATCH(G$1,'Justerad allokering'!$B$1:$AF$1,0),FALSE))</f>
        <v>0</v>
      </c>
      <c r="H73">
        <f>IF(ISERROR(1/VLOOKUP($B73,'Justerad allokering'!$B$1:$AG$461,MATCH(H$1,'Justerad allokering'!$B$1:$AF$1,0),FALSE)),VLOOKUP($B73,'Allokerad kvv'!$B$2:$AV$468,MATCH(H$1,'Allokerad kvv'!$B$1:$AV$1,0),FALSE),VLOOKUP($B73,'Justerad allokering'!$B$1:$AG$461,MATCH(H$1,'Justerad allokering'!$B$1:$AF$1,0),FALSE))</f>
        <v>0</v>
      </c>
      <c r="I73">
        <f>IF(ISERROR(1/VLOOKUP($B73,'Justerad allokering'!$B$1:$AG$461,MATCH(I$1,'Justerad allokering'!$B$1:$AF$1,0),FALSE)),VLOOKUP($B73,'Allokerad kvv'!$B$2:$AV$468,MATCH(I$1,'Allokerad kvv'!$B$1:$AV$1,0),FALSE),VLOOKUP($B73,'Justerad allokering'!$B$1:$AG$461,MATCH(I$1,'Justerad allokering'!$B$1:$AF$1,0),FALSE))</f>
        <v>0</v>
      </c>
      <c r="J73">
        <f>IF(ISERROR(1/VLOOKUP($B73,'Justerad allokering'!$B$1:$AG$461,MATCH(J$1,'Justerad allokering'!$B$1:$AF$1,0),FALSE)),VLOOKUP($B73,'Allokerad kvv'!$B$2:$AV$468,MATCH(J$1,'Allokerad kvv'!$B$1:$AV$1,0),FALSE),VLOOKUP($B73,'Justerad allokering'!$B$1:$AG$461,MATCH(J$1,'Justerad allokering'!$B$1:$AF$1,0),FALSE))</f>
        <v>0</v>
      </c>
      <c r="K73">
        <f>IF(ISERROR(1/VLOOKUP($B73,'Justerad allokering'!$B$1:$AG$461,MATCH(K$1,'Justerad allokering'!$B$1:$AF$1,0),FALSE)),VLOOKUP($B73,'Allokerad kvv'!$B$2:$AV$468,MATCH(K$1,'Allokerad kvv'!$B$1:$AV$1,0),FALSE),VLOOKUP($B73,'Justerad allokering'!$B$1:$AG$461,MATCH(K$1,'Justerad allokering'!$B$1:$AF$1,0),FALSE))</f>
        <v>0</v>
      </c>
      <c r="L73">
        <f>IF(ISERROR(1/VLOOKUP($B73,'Justerad allokering'!$B$1:$AG$461,MATCH(L$1,'Justerad allokering'!$B$1:$AF$1,0),FALSE)),VLOOKUP($B73,'Allokerad kvv'!$B$2:$AV$468,MATCH(L$1,'Allokerad kvv'!$B$1:$AV$1,0),FALSE),VLOOKUP($B73,'Justerad allokering'!$B$1:$AG$461,MATCH(L$1,'Justerad allokering'!$B$1:$AF$1,0),FALSE))</f>
        <v>0</v>
      </c>
      <c r="M73">
        <f>IF(ISERROR(1/VLOOKUP($B73,'Justerad allokering'!$B$1:$AG$461,MATCH(M$1,'Justerad allokering'!$B$1:$AF$1,0),FALSE)),VLOOKUP($B73,'Allokerad kvv'!$B$2:$AV$468,MATCH(M$1,'Allokerad kvv'!$B$1:$AV$1,0),FALSE),VLOOKUP($B73,'Justerad allokering'!$B$1:$AG$461,MATCH(M$1,'Justerad allokering'!$B$1:$AF$1,0),FALSE))</f>
        <v>0</v>
      </c>
      <c r="N73">
        <f>IF(ISERROR(1/VLOOKUP($B73,'Justerad allokering'!$B$1:$AG$461,MATCH(N$1,'Justerad allokering'!$B$1:$AF$1,0),FALSE)),VLOOKUP($B73,'Allokerad kvv'!$B$2:$AV$468,MATCH(N$1,'Allokerad kvv'!$B$1:$AV$1,0),FALSE),VLOOKUP($B73,'Justerad allokering'!$B$1:$AG$461,MATCH(N$1,'Justerad allokering'!$B$1:$AF$1,0),FALSE))</f>
        <v>0</v>
      </c>
      <c r="O73">
        <f>IF(ISERROR(1/VLOOKUP($B73,'Justerad allokering'!$B$1:$AG$461,MATCH(O$1,'Justerad allokering'!$B$1:$AF$1,0),FALSE)),VLOOKUP($B73,'Allokerad kvv'!$B$2:$AV$468,MATCH(O$1,'Allokerad kvv'!$B$1:$AV$1,0),FALSE),VLOOKUP($B73,'Justerad allokering'!$B$1:$AG$461,MATCH(O$1,'Justerad allokering'!$B$1:$AF$1,0),FALSE))</f>
        <v>0</v>
      </c>
      <c r="P73">
        <f>IF(ISERROR(1/VLOOKUP($B73,'Justerad allokering'!$B$1:$AG$461,MATCH(P$1,'Justerad allokering'!$B$1:$AF$1,0),FALSE)),VLOOKUP($B73,'Allokerad kvv'!$B$2:$AV$468,MATCH(P$1,'Allokerad kvv'!$B$1:$AV$1,0),FALSE),VLOOKUP($B73,'Justerad allokering'!$B$1:$AG$461,MATCH(P$1,'Justerad allokering'!$B$1:$AF$1,0),FALSE))</f>
        <v>0</v>
      </c>
      <c r="Q73">
        <f>IF(ISERROR(1/VLOOKUP($B73,'Justerad allokering'!$B$1:$AG$461,MATCH(Q$1,'Justerad allokering'!$B$1:$AF$1,0),FALSE)),VLOOKUP($B73,'Allokerad kvv'!$B$2:$AV$468,MATCH(Q$1,'Allokerad kvv'!$B$1:$AV$1,0),FALSE),VLOOKUP($B73,'Justerad allokering'!$B$1:$AG$461,MATCH(Q$1,'Justerad allokering'!$B$1:$AF$1,0),FALSE))</f>
        <v>0</v>
      </c>
      <c r="R73">
        <f>IF(ISERROR(1/VLOOKUP($B73,'Justerad allokering'!$B$1:$AG$461,MATCH(R$1,'Justerad allokering'!$B$1:$AF$1,0),FALSE)),VLOOKUP($B73,'Allokerad kvv'!$B$2:$AV$468,MATCH(R$1,'Allokerad kvv'!$B$1:$AV$1,0),FALSE),VLOOKUP($B73,'Justerad allokering'!$B$1:$AG$461,MATCH(R$1,'Justerad allokering'!$B$1:$AF$1,0),FALSE))</f>
        <v>0</v>
      </c>
      <c r="S73">
        <f>IF(ISERROR(1/VLOOKUP($B73,'Justerad allokering'!$B$1:$AG$461,MATCH(S$1,'Justerad allokering'!$B$1:$AF$1,0),FALSE)),VLOOKUP($B73,'Allokerad kvv'!$B$2:$AV$468,MATCH(S$1,'Allokerad kvv'!$B$1:$AV$1,0),FALSE),VLOOKUP($B73,'Justerad allokering'!$B$1:$AG$461,MATCH(S$1,'Justerad allokering'!$B$1:$AF$1,0),FALSE))</f>
        <v>0</v>
      </c>
      <c r="T73">
        <f>IF(ISERROR(1/VLOOKUP($B73,'Justerad allokering'!$B$1:$AG$461,MATCH(T$1,'Justerad allokering'!$B$1:$AF$1,0),FALSE)),VLOOKUP($B73,'Allokerad kvv'!$B$2:$AV$468,MATCH(T$1,'Allokerad kvv'!$B$1:$AV$1,0),FALSE),VLOOKUP($B73,'Justerad allokering'!$B$1:$AG$461,MATCH(T$1,'Justerad allokering'!$B$1:$AF$1,0),FALSE))</f>
        <v>0</v>
      </c>
      <c r="U73">
        <f>IF(ISERROR(1/VLOOKUP($B73,'Justerad allokering'!$B$1:$AG$461,MATCH(U$1,'Justerad allokering'!$B$1:$AF$1,0),FALSE)),VLOOKUP($B73,'Allokerad kvv'!$B$2:$AV$468,MATCH(U$1,'Allokerad kvv'!$B$1:$AV$1,0),FALSE),VLOOKUP($B73,'Justerad allokering'!$B$1:$AG$461,MATCH(U$1,'Justerad allokering'!$B$1:$AF$1,0),FALSE))</f>
        <v>0</v>
      </c>
      <c r="V73">
        <f>IF(ISERROR(1/VLOOKUP($B73,'Justerad allokering'!$B$1:$AG$461,MATCH(V$1,'Justerad allokering'!$B$1:$AF$1,0),FALSE)),VLOOKUP($B73,'Allokerad kvv'!$B$2:$AV$468,MATCH(V$1,'Allokerad kvv'!$B$1:$AV$1,0),FALSE),VLOOKUP($B73,'Justerad allokering'!$B$1:$AG$461,MATCH(V$1,'Justerad allokering'!$B$1:$AF$1,0),FALSE))</f>
        <v>0</v>
      </c>
      <c r="W73">
        <f>IF(ISERROR(1/VLOOKUP($B73,'Justerad allokering'!$B$1:$AG$461,MATCH(W$1,'Justerad allokering'!$B$1:$AF$1,0),FALSE)),VLOOKUP($B73,'Allokerad kvv'!$B$2:$AV$468,MATCH(W$1,'Allokerad kvv'!$B$1:$AV$1,0),FALSE),VLOOKUP($B73,'Justerad allokering'!$B$1:$AG$461,MATCH(W$1,'Justerad allokering'!$B$1:$AF$1,0),FALSE))</f>
        <v>0</v>
      </c>
      <c r="X73">
        <f>IF(ISERROR(1/VLOOKUP($B73,'Justerad allokering'!$B$1:$AG$461,MATCH(X$1,'Justerad allokering'!$B$1:$AF$1,0),FALSE)),VLOOKUP($B73,'Allokerad kvv'!$B$2:$AV$468,MATCH(X$1,'Allokerad kvv'!$B$1:$AV$1,0),FALSE),VLOOKUP($B73,'Justerad allokering'!$B$1:$AG$461,MATCH(X$1,'Justerad allokering'!$B$1:$AF$1,0),FALSE))</f>
        <v>0</v>
      </c>
      <c r="Y73">
        <f>IF(ISERROR(1/VLOOKUP($B73,'Justerad allokering'!$B$1:$AG$461,MATCH(Y$1,'Justerad allokering'!$B$1:$AF$1,0),FALSE)),VLOOKUP($B73,'Allokerad kvv'!$B$2:$AV$468,MATCH(Y$1,'Allokerad kvv'!$B$1:$AV$1,0),FALSE),VLOOKUP($B73,'Justerad allokering'!$B$1:$AG$461,MATCH(Y$1,'Justerad allokering'!$B$1:$AF$1,0),FALSE))</f>
        <v>0</v>
      </c>
      <c r="Z73">
        <f>IF(ISERROR(1/VLOOKUP($B73,'Justerad allokering'!$B$1:$AG$461,MATCH(Z$1,'Justerad allokering'!$B$1:$AF$1,0),FALSE)),VLOOKUP($B73,'Allokerad kvv'!$B$2:$AV$468,MATCH(Z$1,'Allokerad kvv'!$B$1:$AV$1,0),FALSE),VLOOKUP($B73,'Justerad allokering'!$B$1:$AG$461,MATCH(Z$1,'Justerad allokering'!$B$1:$AF$1,0),FALSE))</f>
        <v>0</v>
      </c>
      <c r="AE73" s="89">
        <f t="shared" si="4"/>
        <v>0</v>
      </c>
      <c r="AG73">
        <f t="shared" si="5"/>
        <v>0</v>
      </c>
      <c r="AH73">
        <f t="shared" si="6"/>
        <v>0</v>
      </c>
      <c r="AI73" t="str">
        <f>IF(AH73=0,"",AH73/VLOOKUP(B73,Kraftvärmeprod!$B$1:$BC$480,MATCH("Summa tillförd energi exklusive rökgaskondensering",Kraftvärmeprod!$B$1:$BC$1,0),FALSE))</f>
        <v/>
      </c>
      <c r="AK73">
        <f t="shared" si="7"/>
        <v>0</v>
      </c>
    </row>
    <row r="74" spans="1:37" x14ac:dyDescent="0.25">
      <c r="A74" s="2" t="s">
        <v>106</v>
      </c>
      <c r="B74" s="2" t="s">
        <v>107</v>
      </c>
      <c r="C74">
        <f>IF(ISERROR(1/VLOOKUP($B74,'Justerad allokering'!$B$1:$AG$461,MATCH(C$1,'Justerad allokering'!$B$1:$AF$1,0),FALSE)),VLOOKUP($B74,'Allokerad kvv'!$B$2:$AV$468,MATCH(C$1,'Allokerad kvv'!$B$1:$AV$1,0),FALSE),VLOOKUP($B74,'Justerad allokering'!$B$1:$AG$461,MATCH(C$1,'Justerad allokering'!$B$1:$AF$1,0),FALSE))</f>
        <v>0</v>
      </c>
      <c r="D74">
        <f>IF(ISERROR(1/VLOOKUP($B74,'Justerad allokering'!$B$1:$AG$461,MATCH(D$1,'Justerad allokering'!$B$1:$AF$1,0),FALSE)),VLOOKUP($B74,'Allokerad kvv'!$B$2:$AV$468,MATCH(D$1,'Allokerad kvv'!$B$1:$AV$1,0),FALSE),VLOOKUP($B74,'Justerad allokering'!$B$1:$AG$461,MATCH(D$1,'Justerad allokering'!$B$1:$AF$1,0),FALSE))</f>
        <v>0</v>
      </c>
      <c r="E74">
        <f>IF(ISERROR(1/VLOOKUP($B74,'Justerad allokering'!$B$1:$AG$461,MATCH(E$1,'Justerad allokering'!$B$1:$AF$1,0),FALSE)),VLOOKUP($B74,'Allokerad kvv'!$B$2:$AV$468,MATCH(E$1,'Allokerad kvv'!$B$1:$AV$1,0),FALSE),VLOOKUP($B74,'Justerad allokering'!$B$1:$AG$461,MATCH(E$1,'Justerad allokering'!$B$1:$AF$1,0),FALSE))</f>
        <v>0</v>
      </c>
      <c r="F74">
        <f>IF(ISERROR(1/VLOOKUP($B74,'Justerad allokering'!$B$1:$AG$461,MATCH(F$1,'Justerad allokering'!$B$1:$AF$1,0),FALSE)),VLOOKUP($B74,'Allokerad kvv'!$B$2:$AV$468,MATCH(F$1,'Allokerad kvv'!$B$1:$AV$1,0),FALSE),VLOOKUP($B74,'Justerad allokering'!$B$1:$AG$461,MATCH(F$1,'Justerad allokering'!$B$1:$AF$1,0),FALSE))</f>
        <v>0</v>
      </c>
      <c r="G74">
        <f>IF(ISERROR(1/VLOOKUP($B74,'Justerad allokering'!$B$1:$AG$461,MATCH(G$1,'Justerad allokering'!$B$1:$AF$1,0),FALSE)),VLOOKUP($B74,'Allokerad kvv'!$B$2:$AV$468,MATCH(G$1,'Allokerad kvv'!$B$1:$AV$1,0),FALSE),VLOOKUP($B74,'Justerad allokering'!$B$1:$AG$461,MATCH(G$1,'Justerad allokering'!$B$1:$AF$1,0),FALSE))</f>
        <v>0</v>
      </c>
      <c r="H74">
        <f>IF(ISERROR(1/VLOOKUP($B74,'Justerad allokering'!$B$1:$AG$461,MATCH(H$1,'Justerad allokering'!$B$1:$AF$1,0),FALSE)),VLOOKUP($B74,'Allokerad kvv'!$B$2:$AV$468,MATCH(H$1,'Allokerad kvv'!$B$1:$AV$1,0),FALSE),VLOOKUP($B74,'Justerad allokering'!$B$1:$AG$461,MATCH(H$1,'Justerad allokering'!$B$1:$AF$1,0),FALSE))</f>
        <v>0</v>
      </c>
      <c r="I74">
        <f>IF(ISERROR(1/VLOOKUP($B74,'Justerad allokering'!$B$1:$AG$461,MATCH(I$1,'Justerad allokering'!$B$1:$AF$1,0),FALSE)),VLOOKUP($B74,'Allokerad kvv'!$B$2:$AV$468,MATCH(I$1,'Allokerad kvv'!$B$1:$AV$1,0),FALSE),VLOOKUP($B74,'Justerad allokering'!$B$1:$AG$461,MATCH(I$1,'Justerad allokering'!$B$1:$AF$1,0),FALSE))</f>
        <v>0</v>
      </c>
      <c r="J74">
        <f>IF(ISERROR(1/VLOOKUP($B74,'Justerad allokering'!$B$1:$AG$461,MATCH(J$1,'Justerad allokering'!$B$1:$AF$1,0),FALSE)),VLOOKUP($B74,'Allokerad kvv'!$B$2:$AV$468,MATCH(J$1,'Allokerad kvv'!$B$1:$AV$1,0),FALSE),VLOOKUP($B74,'Justerad allokering'!$B$1:$AG$461,MATCH(J$1,'Justerad allokering'!$B$1:$AF$1,0),FALSE))</f>
        <v>0</v>
      </c>
      <c r="K74">
        <f>IF(ISERROR(1/VLOOKUP($B74,'Justerad allokering'!$B$1:$AG$461,MATCH(K$1,'Justerad allokering'!$B$1:$AF$1,0),FALSE)),VLOOKUP($B74,'Allokerad kvv'!$B$2:$AV$468,MATCH(K$1,'Allokerad kvv'!$B$1:$AV$1,0),FALSE),VLOOKUP($B74,'Justerad allokering'!$B$1:$AG$461,MATCH(K$1,'Justerad allokering'!$B$1:$AF$1,0),FALSE))</f>
        <v>0</v>
      </c>
      <c r="L74">
        <f>IF(ISERROR(1/VLOOKUP($B74,'Justerad allokering'!$B$1:$AG$461,MATCH(L$1,'Justerad allokering'!$B$1:$AF$1,0),FALSE)),VLOOKUP($B74,'Allokerad kvv'!$B$2:$AV$468,MATCH(L$1,'Allokerad kvv'!$B$1:$AV$1,0),FALSE),VLOOKUP($B74,'Justerad allokering'!$B$1:$AG$461,MATCH(L$1,'Justerad allokering'!$B$1:$AF$1,0),FALSE))</f>
        <v>0</v>
      </c>
      <c r="M74">
        <f>IF(ISERROR(1/VLOOKUP($B74,'Justerad allokering'!$B$1:$AG$461,MATCH(M$1,'Justerad allokering'!$B$1:$AF$1,0),FALSE)),VLOOKUP($B74,'Allokerad kvv'!$B$2:$AV$468,MATCH(M$1,'Allokerad kvv'!$B$1:$AV$1,0),FALSE),VLOOKUP($B74,'Justerad allokering'!$B$1:$AG$461,MATCH(M$1,'Justerad allokering'!$B$1:$AF$1,0),FALSE))</f>
        <v>0</v>
      </c>
      <c r="N74">
        <f>IF(ISERROR(1/VLOOKUP($B74,'Justerad allokering'!$B$1:$AG$461,MATCH(N$1,'Justerad allokering'!$B$1:$AF$1,0),FALSE)),VLOOKUP($B74,'Allokerad kvv'!$B$2:$AV$468,MATCH(N$1,'Allokerad kvv'!$B$1:$AV$1,0),FALSE),VLOOKUP($B74,'Justerad allokering'!$B$1:$AG$461,MATCH(N$1,'Justerad allokering'!$B$1:$AF$1,0),FALSE))</f>
        <v>0</v>
      </c>
      <c r="O74">
        <f>IF(ISERROR(1/VLOOKUP($B74,'Justerad allokering'!$B$1:$AG$461,MATCH(O$1,'Justerad allokering'!$B$1:$AF$1,0),FALSE)),VLOOKUP($B74,'Allokerad kvv'!$B$2:$AV$468,MATCH(O$1,'Allokerad kvv'!$B$1:$AV$1,0),FALSE),VLOOKUP($B74,'Justerad allokering'!$B$1:$AG$461,MATCH(O$1,'Justerad allokering'!$B$1:$AF$1,0),FALSE))</f>
        <v>0</v>
      </c>
      <c r="P74">
        <f>IF(ISERROR(1/VLOOKUP($B74,'Justerad allokering'!$B$1:$AG$461,MATCH(P$1,'Justerad allokering'!$B$1:$AF$1,0),FALSE)),VLOOKUP($B74,'Allokerad kvv'!$B$2:$AV$468,MATCH(P$1,'Allokerad kvv'!$B$1:$AV$1,0),FALSE),VLOOKUP($B74,'Justerad allokering'!$B$1:$AG$461,MATCH(P$1,'Justerad allokering'!$B$1:$AF$1,0),FALSE))</f>
        <v>0</v>
      </c>
      <c r="Q74">
        <f>IF(ISERROR(1/VLOOKUP($B74,'Justerad allokering'!$B$1:$AG$461,MATCH(Q$1,'Justerad allokering'!$B$1:$AF$1,0),FALSE)),VLOOKUP($B74,'Allokerad kvv'!$B$2:$AV$468,MATCH(Q$1,'Allokerad kvv'!$B$1:$AV$1,0),FALSE),VLOOKUP($B74,'Justerad allokering'!$B$1:$AG$461,MATCH(Q$1,'Justerad allokering'!$B$1:$AF$1,0),FALSE))</f>
        <v>0</v>
      </c>
      <c r="R74">
        <f>IF(ISERROR(1/VLOOKUP($B74,'Justerad allokering'!$B$1:$AG$461,MATCH(R$1,'Justerad allokering'!$B$1:$AF$1,0),FALSE)),VLOOKUP($B74,'Allokerad kvv'!$B$2:$AV$468,MATCH(R$1,'Allokerad kvv'!$B$1:$AV$1,0),FALSE),VLOOKUP($B74,'Justerad allokering'!$B$1:$AG$461,MATCH(R$1,'Justerad allokering'!$B$1:$AF$1,0),FALSE))</f>
        <v>0</v>
      </c>
      <c r="S74">
        <f>IF(ISERROR(1/VLOOKUP($B74,'Justerad allokering'!$B$1:$AG$461,MATCH(S$1,'Justerad allokering'!$B$1:$AF$1,0),FALSE)),VLOOKUP($B74,'Allokerad kvv'!$B$2:$AV$468,MATCH(S$1,'Allokerad kvv'!$B$1:$AV$1,0),FALSE),VLOOKUP($B74,'Justerad allokering'!$B$1:$AG$461,MATCH(S$1,'Justerad allokering'!$B$1:$AF$1,0),FALSE))</f>
        <v>0</v>
      </c>
      <c r="T74">
        <f>IF(ISERROR(1/VLOOKUP($B74,'Justerad allokering'!$B$1:$AG$461,MATCH(T$1,'Justerad allokering'!$B$1:$AF$1,0),FALSE)),VLOOKUP($B74,'Allokerad kvv'!$B$2:$AV$468,MATCH(T$1,'Allokerad kvv'!$B$1:$AV$1,0),FALSE),VLOOKUP($B74,'Justerad allokering'!$B$1:$AG$461,MATCH(T$1,'Justerad allokering'!$B$1:$AF$1,0),FALSE))</f>
        <v>0</v>
      </c>
      <c r="U74">
        <f>IF(ISERROR(1/VLOOKUP($B74,'Justerad allokering'!$B$1:$AG$461,MATCH(U$1,'Justerad allokering'!$B$1:$AF$1,0),FALSE)),VLOOKUP($B74,'Allokerad kvv'!$B$2:$AV$468,MATCH(U$1,'Allokerad kvv'!$B$1:$AV$1,0),FALSE),VLOOKUP($B74,'Justerad allokering'!$B$1:$AG$461,MATCH(U$1,'Justerad allokering'!$B$1:$AF$1,0),FALSE))</f>
        <v>0</v>
      </c>
      <c r="V74">
        <f>IF(ISERROR(1/VLOOKUP($B74,'Justerad allokering'!$B$1:$AG$461,MATCH(V$1,'Justerad allokering'!$B$1:$AF$1,0),FALSE)),VLOOKUP($B74,'Allokerad kvv'!$B$2:$AV$468,MATCH(V$1,'Allokerad kvv'!$B$1:$AV$1,0),FALSE),VLOOKUP($B74,'Justerad allokering'!$B$1:$AG$461,MATCH(V$1,'Justerad allokering'!$B$1:$AF$1,0),FALSE))</f>
        <v>0</v>
      </c>
      <c r="W74">
        <f>IF(ISERROR(1/VLOOKUP($B74,'Justerad allokering'!$B$1:$AG$461,MATCH(W$1,'Justerad allokering'!$B$1:$AF$1,0),FALSE)),VLOOKUP($B74,'Allokerad kvv'!$B$2:$AV$468,MATCH(W$1,'Allokerad kvv'!$B$1:$AV$1,0),FALSE),VLOOKUP($B74,'Justerad allokering'!$B$1:$AG$461,MATCH(W$1,'Justerad allokering'!$B$1:$AF$1,0),FALSE))</f>
        <v>0</v>
      </c>
      <c r="X74">
        <f>IF(ISERROR(1/VLOOKUP($B74,'Justerad allokering'!$B$1:$AG$461,MATCH(X$1,'Justerad allokering'!$B$1:$AF$1,0),FALSE)),VLOOKUP($B74,'Allokerad kvv'!$B$2:$AV$468,MATCH(X$1,'Allokerad kvv'!$B$1:$AV$1,0),FALSE),VLOOKUP($B74,'Justerad allokering'!$B$1:$AG$461,MATCH(X$1,'Justerad allokering'!$B$1:$AF$1,0),FALSE))</f>
        <v>0</v>
      </c>
      <c r="Y74">
        <f>IF(ISERROR(1/VLOOKUP($B74,'Justerad allokering'!$B$1:$AG$461,MATCH(Y$1,'Justerad allokering'!$B$1:$AF$1,0),FALSE)),VLOOKUP($B74,'Allokerad kvv'!$B$2:$AV$468,MATCH(Y$1,'Allokerad kvv'!$B$1:$AV$1,0),FALSE),VLOOKUP($B74,'Justerad allokering'!$B$1:$AG$461,MATCH(Y$1,'Justerad allokering'!$B$1:$AF$1,0),FALSE))</f>
        <v>0</v>
      </c>
      <c r="Z74">
        <f>IF(ISERROR(1/VLOOKUP($B74,'Justerad allokering'!$B$1:$AG$461,MATCH(Z$1,'Justerad allokering'!$B$1:$AF$1,0),FALSE)),VLOOKUP($B74,'Allokerad kvv'!$B$2:$AV$468,MATCH(Z$1,'Allokerad kvv'!$B$1:$AV$1,0),FALSE),VLOOKUP($B74,'Justerad allokering'!$B$1:$AG$461,MATCH(Z$1,'Justerad allokering'!$B$1:$AF$1,0),FALSE))</f>
        <v>0</v>
      </c>
      <c r="AE74" s="89">
        <f t="shared" si="4"/>
        <v>0</v>
      </c>
      <c r="AG74">
        <f t="shared" si="5"/>
        <v>0</v>
      </c>
      <c r="AH74">
        <f t="shared" si="6"/>
        <v>0</v>
      </c>
      <c r="AI74" t="str">
        <f>IF(AH74=0,"",AH74/VLOOKUP(B74,Kraftvärmeprod!$B$1:$BC$480,MATCH("Summa tillförd energi exklusive rökgaskondensering",Kraftvärmeprod!$B$1:$BC$1,0),FALSE))</f>
        <v/>
      </c>
      <c r="AK74">
        <f t="shared" si="7"/>
        <v>0</v>
      </c>
    </row>
    <row r="75" spans="1:37" x14ac:dyDescent="0.25">
      <c r="A75" s="2" t="s">
        <v>108</v>
      </c>
      <c r="B75" s="2" t="s">
        <v>109</v>
      </c>
      <c r="C75">
        <f>IF(ISERROR(1/VLOOKUP($B75,'Justerad allokering'!$B$1:$AG$461,MATCH(C$1,'Justerad allokering'!$B$1:$AF$1,0),FALSE)),VLOOKUP($B75,'Allokerad kvv'!$B$2:$AV$468,MATCH(C$1,'Allokerad kvv'!$B$1:$AV$1,0),FALSE),VLOOKUP($B75,'Justerad allokering'!$B$1:$AG$461,MATCH(C$1,'Justerad allokering'!$B$1:$AF$1,0),FALSE))</f>
        <v>0</v>
      </c>
      <c r="D75">
        <f>IF(ISERROR(1/VLOOKUP($B75,'Justerad allokering'!$B$1:$AG$461,MATCH(D$1,'Justerad allokering'!$B$1:$AF$1,0),FALSE)),VLOOKUP($B75,'Allokerad kvv'!$B$2:$AV$468,MATCH(D$1,'Allokerad kvv'!$B$1:$AV$1,0),FALSE),VLOOKUP($B75,'Justerad allokering'!$B$1:$AG$461,MATCH(D$1,'Justerad allokering'!$B$1:$AF$1,0),FALSE))</f>
        <v>0</v>
      </c>
      <c r="E75">
        <f>IF(ISERROR(1/VLOOKUP($B75,'Justerad allokering'!$B$1:$AG$461,MATCH(E$1,'Justerad allokering'!$B$1:$AF$1,0),FALSE)),VLOOKUP($B75,'Allokerad kvv'!$B$2:$AV$468,MATCH(E$1,'Allokerad kvv'!$B$1:$AV$1,0),FALSE),VLOOKUP($B75,'Justerad allokering'!$B$1:$AG$461,MATCH(E$1,'Justerad allokering'!$B$1:$AF$1,0),FALSE))</f>
        <v>0</v>
      </c>
      <c r="F75">
        <f>IF(ISERROR(1/VLOOKUP($B75,'Justerad allokering'!$B$1:$AG$461,MATCH(F$1,'Justerad allokering'!$B$1:$AF$1,0),FALSE)),VLOOKUP($B75,'Allokerad kvv'!$B$2:$AV$468,MATCH(F$1,'Allokerad kvv'!$B$1:$AV$1,0),FALSE),VLOOKUP($B75,'Justerad allokering'!$B$1:$AG$461,MATCH(F$1,'Justerad allokering'!$B$1:$AF$1,0),FALSE))</f>
        <v>0</v>
      </c>
      <c r="G75">
        <f>IF(ISERROR(1/VLOOKUP($B75,'Justerad allokering'!$B$1:$AG$461,MATCH(G$1,'Justerad allokering'!$B$1:$AF$1,0),FALSE)),VLOOKUP($B75,'Allokerad kvv'!$B$2:$AV$468,MATCH(G$1,'Allokerad kvv'!$B$1:$AV$1,0),FALSE),VLOOKUP($B75,'Justerad allokering'!$B$1:$AG$461,MATCH(G$1,'Justerad allokering'!$B$1:$AF$1,0),FALSE))</f>
        <v>0</v>
      </c>
      <c r="H75">
        <f>IF(ISERROR(1/VLOOKUP($B75,'Justerad allokering'!$B$1:$AG$461,MATCH(H$1,'Justerad allokering'!$B$1:$AF$1,0),FALSE)),VLOOKUP($B75,'Allokerad kvv'!$B$2:$AV$468,MATCH(H$1,'Allokerad kvv'!$B$1:$AV$1,0),FALSE),VLOOKUP($B75,'Justerad allokering'!$B$1:$AG$461,MATCH(H$1,'Justerad allokering'!$B$1:$AF$1,0),FALSE))</f>
        <v>0</v>
      </c>
      <c r="I75">
        <f>IF(ISERROR(1/VLOOKUP($B75,'Justerad allokering'!$B$1:$AG$461,MATCH(I$1,'Justerad allokering'!$B$1:$AF$1,0),FALSE)),VLOOKUP($B75,'Allokerad kvv'!$B$2:$AV$468,MATCH(I$1,'Allokerad kvv'!$B$1:$AV$1,0),FALSE),VLOOKUP($B75,'Justerad allokering'!$B$1:$AG$461,MATCH(I$1,'Justerad allokering'!$B$1:$AF$1,0),FALSE))</f>
        <v>0</v>
      </c>
      <c r="J75">
        <f>IF(ISERROR(1/VLOOKUP($B75,'Justerad allokering'!$B$1:$AG$461,MATCH(J$1,'Justerad allokering'!$B$1:$AF$1,0),FALSE)),VLOOKUP($B75,'Allokerad kvv'!$B$2:$AV$468,MATCH(J$1,'Allokerad kvv'!$B$1:$AV$1,0),FALSE),VLOOKUP($B75,'Justerad allokering'!$B$1:$AG$461,MATCH(J$1,'Justerad allokering'!$B$1:$AF$1,0),FALSE))</f>
        <v>0</v>
      </c>
      <c r="K75">
        <f>IF(ISERROR(1/VLOOKUP($B75,'Justerad allokering'!$B$1:$AG$461,MATCH(K$1,'Justerad allokering'!$B$1:$AF$1,0),FALSE)),VLOOKUP($B75,'Allokerad kvv'!$B$2:$AV$468,MATCH(K$1,'Allokerad kvv'!$B$1:$AV$1,0),FALSE),VLOOKUP($B75,'Justerad allokering'!$B$1:$AG$461,MATCH(K$1,'Justerad allokering'!$B$1:$AF$1,0),FALSE))</f>
        <v>0</v>
      </c>
      <c r="L75">
        <f>IF(ISERROR(1/VLOOKUP($B75,'Justerad allokering'!$B$1:$AG$461,MATCH(L$1,'Justerad allokering'!$B$1:$AF$1,0),FALSE)),VLOOKUP($B75,'Allokerad kvv'!$B$2:$AV$468,MATCH(L$1,'Allokerad kvv'!$B$1:$AV$1,0),FALSE),VLOOKUP($B75,'Justerad allokering'!$B$1:$AG$461,MATCH(L$1,'Justerad allokering'!$B$1:$AF$1,0),FALSE))</f>
        <v>0</v>
      </c>
      <c r="M75">
        <f>IF(ISERROR(1/VLOOKUP($B75,'Justerad allokering'!$B$1:$AG$461,MATCH(M$1,'Justerad allokering'!$B$1:$AF$1,0),FALSE)),VLOOKUP($B75,'Allokerad kvv'!$B$2:$AV$468,MATCH(M$1,'Allokerad kvv'!$B$1:$AV$1,0),FALSE),VLOOKUP($B75,'Justerad allokering'!$B$1:$AG$461,MATCH(M$1,'Justerad allokering'!$B$1:$AF$1,0),FALSE))</f>
        <v>0</v>
      </c>
      <c r="N75">
        <f>IF(ISERROR(1/VLOOKUP($B75,'Justerad allokering'!$B$1:$AG$461,MATCH(N$1,'Justerad allokering'!$B$1:$AF$1,0),FALSE)),VLOOKUP($B75,'Allokerad kvv'!$B$2:$AV$468,MATCH(N$1,'Allokerad kvv'!$B$1:$AV$1,0),FALSE),VLOOKUP($B75,'Justerad allokering'!$B$1:$AG$461,MATCH(N$1,'Justerad allokering'!$B$1:$AF$1,0),FALSE))</f>
        <v>0</v>
      </c>
      <c r="O75">
        <f>IF(ISERROR(1/VLOOKUP($B75,'Justerad allokering'!$B$1:$AG$461,MATCH(O$1,'Justerad allokering'!$B$1:$AF$1,0),FALSE)),VLOOKUP($B75,'Allokerad kvv'!$B$2:$AV$468,MATCH(O$1,'Allokerad kvv'!$B$1:$AV$1,0),FALSE),VLOOKUP($B75,'Justerad allokering'!$B$1:$AG$461,MATCH(O$1,'Justerad allokering'!$B$1:$AF$1,0),FALSE))</f>
        <v>0</v>
      </c>
      <c r="P75">
        <f>IF(ISERROR(1/VLOOKUP($B75,'Justerad allokering'!$B$1:$AG$461,MATCH(P$1,'Justerad allokering'!$B$1:$AF$1,0),FALSE)),VLOOKUP($B75,'Allokerad kvv'!$B$2:$AV$468,MATCH(P$1,'Allokerad kvv'!$B$1:$AV$1,0),FALSE),VLOOKUP($B75,'Justerad allokering'!$B$1:$AG$461,MATCH(P$1,'Justerad allokering'!$B$1:$AF$1,0),FALSE))</f>
        <v>0</v>
      </c>
      <c r="Q75">
        <f>IF(ISERROR(1/VLOOKUP($B75,'Justerad allokering'!$B$1:$AG$461,MATCH(Q$1,'Justerad allokering'!$B$1:$AF$1,0),FALSE)),VLOOKUP($B75,'Allokerad kvv'!$B$2:$AV$468,MATCH(Q$1,'Allokerad kvv'!$B$1:$AV$1,0),FALSE),VLOOKUP($B75,'Justerad allokering'!$B$1:$AG$461,MATCH(Q$1,'Justerad allokering'!$B$1:$AF$1,0),FALSE))</f>
        <v>0</v>
      </c>
      <c r="R75">
        <f>IF(ISERROR(1/VLOOKUP($B75,'Justerad allokering'!$B$1:$AG$461,MATCH(R$1,'Justerad allokering'!$B$1:$AF$1,0),FALSE)),VLOOKUP($B75,'Allokerad kvv'!$B$2:$AV$468,MATCH(R$1,'Allokerad kvv'!$B$1:$AV$1,0),FALSE),VLOOKUP($B75,'Justerad allokering'!$B$1:$AG$461,MATCH(R$1,'Justerad allokering'!$B$1:$AF$1,0),FALSE))</f>
        <v>0</v>
      </c>
      <c r="S75">
        <f>IF(ISERROR(1/VLOOKUP($B75,'Justerad allokering'!$B$1:$AG$461,MATCH(S$1,'Justerad allokering'!$B$1:$AF$1,0),FALSE)),VLOOKUP($B75,'Allokerad kvv'!$B$2:$AV$468,MATCH(S$1,'Allokerad kvv'!$B$1:$AV$1,0),FALSE),VLOOKUP($B75,'Justerad allokering'!$B$1:$AG$461,MATCH(S$1,'Justerad allokering'!$B$1:$AF$1,0),FALSE))</f>
        <v>0</v>
      </c>
      <c r="T75">
        <f>IF(ISERROR(1/VLOOKUP($B75,'Justerad allokering'!$B$1:$AG$461,MATCH(T$1,'Justerad allokering'!$B$1:$AF$1,0),FALSE)),VLOOKUP($B75,'Allokerad kvv'!$B$2:$AV$468,MATCH(T$1,'Allokerad kvv'!$B$1:$AV$1,0),FALSE),VLOOKUP($B75,'Justerad allokering'!$B$1:$AG$461,MATCH(T$1,'Justerad allokering'!$B$1:$AF$1,0),FALSE))</f>
        <v>0</v>
      </c>
      <c r="U75">
        <f>IF(ISERROR(1/VLOOKUP($B75,'Justerad allokering'!$B$1:$AG$461,MATCH(U$1,'Justerad allokering'!$B$1:$AF$1,0),FALSE)),VLOOKUP($B75,'Allokerad kvv'!$B$2:$AV$468,MATCH(U$1,'Allokerad kvv'!$B$1:$AV$1,0),FALSE),VLOOKUP($B75,'Justerad allokering'!$B$1:$AG$461,MATCH(U$1,'Justerad allokering'!$B$1:$AF$1,0),FALSE))</f>
        <v>0</v>
      </c>
      <c r="V75">
        <f>IF(ISERROR(1/VLOOKUP($B75,'Justerad allokering'!$B$1:$AG$461,MATCH(V$1,'Justerad allokering'!$B$1:$AF$1,0),FALSE)),VLOOKUP($B75,'Allokerad kvv'!$B$2:$AV$468,MATCH(V$1,'Allokerad kvv'!$B$1:$AV$1,0),FALSE),VLOOKUP($B75,'Justerad allokering'!$B$1:$AG$461,MATCH(V$1,'Justerad allokering'!$B$1:$AF$1,0),FALSE))</f>
        <v>0</v>
      </c>
      <c r="W75">
        <f>IF(ISERROR(1/VLOOKUP($B75,'Justerad allokering'!$B$1:$AG$461,MATCH(W$1,'Justerad allokering'!$B$1:$AF$1,0),FALSE)),VLOOKUP($B75,'Allokerad kvv'!$B$2:$AV$468,MATCH(W$1,'Allokerad kvv'!$B$1:$AV$1,0),FALSE),VLOOKUP($B75,'Justerad allokering'!$B$1:$AG$461,MATCH(W$1,'Justerad allokering'!$B$1:$AF$1,0),FALSE))</f>
        <v>0</v>
      </c>
      <c r="X75">
        <f>IF(ISERROR(1/VLOOKUP($B75,'Justerad allokering'!$B$1:$AG$461,MATCH(X$1,'Justerad allokering'!$B$1:$AF$1,0),FALSE)),VLOOKUP($B75,'Allokerad kvv'!$B$2:$AV$468,MATCH(X$1,'Allokerad kvv'!$B$1:$AV$1,0),FALSE),VLOOKUP($B75,'Justerad allokering'!$B$1:$AG$461,MATCH(X$1,'Justerad allokering'!$B$1:$AF$1,0),FALSE))</f>
        <v>0</v>
      </c>
      <c r="Y75">
        <f>IF(ISERROR(1/VLOOKUP($B75,'Justerad allokering'!$B$1:$AG$461,MATCH(Y$1,'Justerad allokering'!$B$1:$AF$1,0),FALSE)),VLOOKUP($B75,'Allokerad kvv'!$B$2:$AV$468,MATCH(Y$1,'Allokerad kvv'!$B$1:$AV$1,0),FALSE),VLOOKUP($B75,'Justerad allokering'!$B$1:$AG$461,MATCH(Y$1,'Justerad allokering'!$B$1:$AF$1,0),FALSE))</f>
        <v>0</v>
      </c>
      <c r="Z75">
        <f>IF(ISERROR(1/VLOOKUP($B75,'Justerad allokering'!$B$1:$AG$461,MATCH(Z$1,'Justerad allokering'!$B$1:$AF$1,0),FALSE)),VLOOKUP($B75,'Allokerad kvv'!$B$2:$AV$468,MATCH(Z$1,'Allokerad kvv'!$B$1:$AV$1,0),FALSE),VLOOKUP($B75,'Justerad allokering'!$B$1:$AG$461,MATCH(Z$1,'Justerad allokering'!$B$1:$AF$1,0),FALSE))</f>
        <v>0</v>
      </c>
      <c r="AE75" s="89">
        <f t="shared" si="4"/>
        <v>0</v>
      </c>
      <c r="AG75">
        <f t="shared" si="5"/>
        <v>0</v>
      </c>
      <c r="AH75">
        <f t="shared" si="6"/>
        <v>0</v>
      </c>
      <c r="AI75" t="str">
        <f>IF(AH75=0,"",AH75/VLOOKUP(B75,Kraftvärmeprod!$B$1:$BC$480,MATCH("Summa tillförd energi exklusive rökgaskondensering",Kraftvärmeprod!$B$1:$BC$1,0),FALSE))</f>
        <v/>
      </c>
      <c r="AK75">
        <f t="shared" si="7"/>
        <v>0</v>
      </c>
    </row>
    <row r="76" spans="1:37" x14ac:dyDescent="0.25">
      <c r="A76" s="2" t="s">
        <v>108</v>
      </c>
      <c r="B76" s="2" t="s">
        <v>110</v>
      </c>
      <c r="C76">
        <f>IF(ISERROR(1/VLOOKUP($B76,'Justerad allokering'!$B$1:$AG$461,MATCH(C$1,'Justerad allokering'!$B$1:$AF$1,0),FALSE)),VLOOKUP($B76,'Allokerad kvv'!$B$2:$AV$468,MATCH(C$1,'Allokerad kvv'!$B$1:$AV$1,0),FALSE),VLOOKUP($B76,'Justerad allokering'!$B$1:$AG$461,MATCH(C$1,'Justerad allokering'!$B$1:$AF$1,0),FALSE))</f>
        <v>0</v>
      </c>
      <c r="D76">
        <f>IF(ISERROR(1/VLOOKUP($B76,'Justerad allokering'!$B$1:$AG$461,MATCH(D$1,'Justerad allokering'!$B$1:$AF$1,0),FALSE)),VLOOKUP($B76,'Allokerad kvv'!$B$2:$AV$468,MATCH(D$1,'Allokerad kvv'!$B$1:$AV$1,0),FALSE),VLOOKUP($B76,'Justerad allokering'!$B$1:$AG$461,MATCH(D$1,'Justerad allokering'!$B$1:$AF$1,0),FALSE))</f>
        <v>0</v>
      </c>
      <c r="E76">
        <f>IF(ISERROR(1/VLOOKUP($B76,'Justerad allokering'!$B$1:$AG$461,MATCH(E$1,'Justerad allokering'!$B$1:$AF$1,0),FALSE)),VLOOKUP($B76,'Allokerad kvv'!$B$2:$AV$468,MATCH(E$1,'Allokerad kvv'!$B$1:$AV$1,0),FALSE),VLOOKUP($B76,'Justerad allokering'!$B$1:$AG$461,MATCH(E$1,'Justerad allokering'!$B$1:$AF$1,0),FALSE))</f>
        <v>0</v>
      </c>
      <c r="F76">
        <f>IF(ISERROR(1/VLOOKUP($B76,'Justerad allokering'!$B$1:$AG$461,MATCH(F$1,'Justerad allokering'!$B$1:$AF$1,0),FALSE)),VLOOKUP($B76,'Allokerad kvv'!$B$2:$AV$468,MATCH(F$1,'Allokerad kvv'!$B$1:$AV$1,0),FALSE),VLOOKUP($B76,'Justerad allokering'!$B$1:$AG$461,MATCH(F$1,'Justerad allokering'!$B$1:$AF$1,0),FALSE))</f>
        <v>0</v>
      </c>
      <c r="G76">
        <f>IF(ISERROR(1/VLOOKUP($B76,'Justerad allokering'!$B$1:$AG$461,MATCH(G$1,'Justerad allokering'!$B$1:$AF$1,0),FALSE)),VLOOKUP($B76,'Allokerad kvv'!$B$2:$AV$468,MATCH(G$1,'Allokerad kvv'!$B$1:$AV$1,0),FALSE),VLOOKUP($B76,'Justerad allokering'!$B$1:$AG$461,MATCH(G$1,'Justerad allokering'!$B$1:$AF$1,0),FALSE))</f>
        <v>0</v>
      </c>
      <c r="H76">
        <f>IF(ISERROR(1/VLOOKUP($B76,'Justerad allokering'!$B$1:$AG$461,MATCH(H$1,'Justerad allokering'!$B$1:$AF$1,0),FALSE)),VLOOKUP($B76,'Allokerad kvv'!$B$2:$AV$468,MATCH(H$1,'Allokerad kvv'!$B$1:$AV$1,0),FALSE),VLOOKUP($B76,'Justerad allokering'!$B$1:$AG$461,MATCH(H$1,'Justerad allokering'!$B$1:$AF$1,0),FALSE))</f>
        <v>0</v>
      </c>
      <c r="I76">
        <f>IF(ISERROR(1/VLOOKUP($B76,'Justerad allokering'!$B$1:$AG$461,MATCH(I$1,'Justerad allokering'!$B$1:$AF$1,0),FALSE)),VLOOKUP($B76,'Allokerad kvv'!$B$2:$AV$468,MATCH(I$1,'Allokerad kvv'!$B$1:$AV$1,0),FALSE),VLOOKUP($B76,'Justerad allokering'!$B$1:$AG$461,MATCH(I$1,'Justerad allokering'!$B$1:$AF$1,0),FALSE))</f>
        <v>0</v>
      </c>
      <c r="J76">
        <f>IF(ISERROR(1/VLOOKUP($B76,'Justerad allokering'!$B$1:$AG$461,MATCH(J$1,'Justerad allokering'!$B$1:$AF$1,0),FALSE)),VLOOKUP($B76,'Allokerad kvv'!$B$2:$AV$468,MATCH(J$1,'Allokerad kvv'!$B$1:$AV$1,0),FALSE),VLOOKUP($B76,'Justerad allokering'!$B$1:$AG$461,MATCH(J$1,'Justerad allokering'!$B$1:$AF$1,0),FALSE))</f>
        <v>0</v>
      </c>
      <c r="K76">
        <f>IF(ISERROR(1/VLOOKUP($B76,'Justerad allokering'!$B$1:$AG$461,MATCH(K$1,'Justerad allokering'!$B$1:$AF$1,0),FALSE)),VLOOKUP($B76,'Allokerad kvv'!$B$2:$AV$468,MATCH(K$1,'Allokerad kvv'!$B$1:$AV$1,0),FALSE),VLOOKUP($B76,'Justerad allokering'!$B$1:$AG$461,MATCH(K$1,'Justerad allokering'!$B$1:$AF$1,0),FALSE))</f>
        <v>0</v>
      </c>
      <c r="L76">
        <f>IF(ISERROR(1/VLOOKUP($B76,'Justerad allokering'!$B$1:$AG$461,MATCH(L$1,'Justerad allokering'!$B$1:$AF$1,0),FALSE)),VLOOKUP($B76,'Allokerad kvv'!$B$2:$AV$468,MATCH(L$1,'Allokerad kvv'!$B$1:$AV$1,0),FALSE),VLOOKUP($B76,'Justerad allokering'!$B$1:$AG$461,MATCH(L$1,'Justerad allokering'!$B$1:$AF$1,0),FALSE))</f>
        <v>0</v>
      </c>
      <c r="M76">
        <f>IF(ISERROR(1/VLOOKUP($B76,'Justerad allokering'!$B$1:$AG$461,MATCH(M$1,'Justerad allokering'!$B$1:$AF$1,0),FALSE)),VLOOKUP($B76,'Allokerad kvv'!$B$2:$AV$468,MATCH(M$1,'Allokerad kvv'!$B$1:$AV$1,0),FALSE),VLOOKUP($B76,'Justerad allokering'!$B$1:$AG$461,MATCH(M$1,'Justerad allokering'!$B$1:$AF$1,0),FALSE))</f>
        <v>0</v>
      </c>
      <c r="N76">
        <f>IF(ISERROR(1/VLOOKUP($B76,'Justerad allokering'!$B$1:$AG$461,MATCH(N$1,'Justerad allokering'!$B$1:$AF$1,0),FALSE)),VLOOKUP($B76,'Allokerad kvv'!$B$2:$AV$468,MATCH(N$1,'Allokerad kvv'!$B$1:$AV$1,0),FALSE),VLOOKUP($B76,'Justerad allokering'!$B$1:$AG$461,MATCH(N$1,'Justerad allokering'!$B$1:$AF$1,0),FALSE))</f>
        <v>0</v>
      </c>
      <c r="O76">
        <f>IF(ISERROR(1/VLOOKUP($B76,'Justerad allokering'!$B$1:$AG$461,MATCH(O$1,'Justerad allokering'!$B$1:$AF$1,0),FALSE)),VLOOKUP($B76,'Allokerad kvv'!$B$2:$AV$468,MATCH(O$1,'Allokerad kvv'!$B$1:$AV$1,0),FALSE),VLOOKUP($B76,'Justerad allokering'!$B$1:$AG$461,MATCH(O$1,'Justerad allokering'!$B$1:$AF$1,0),FALSE))</f>
        <v>0</v>
      </c>
      <c r="P76">
        <f>IF(ISERROR(1/VLOOKUP($B76,'Justerad allokering'!$B$1:$AG$461,MATCH(P$1,'Justerad allokering'!$B$1:$AF$1,0),FALSE)),VLOOKUP($B76,'Allokerad kvv'!$B$2:$AV$468,MATCH(P$1,'Allokerad kvv'!$B$1:$AV$1,0),FALSE),VLOOKUP($B76,'Justerad allokering'!$B$1:$AG$461,MATCH(P$1,'Justerad allokering'!$B$1:$AF$1,0),FALSE))</f>
        <v>0</v>
      </c>
      <c r="Q76">
        <f>IF(ISERROR(1/VLOOKUP($B76,'Justerad allokering'!$B$1:$AG$461,MATCH(Q$1,'Justerad allokering'!$B$1:$AF$1,0),FALSE)),VLOOKUP($B76,'Allokerad kvv'!$B$2:$AV$468,MATCH(Q$1,'Allokerad kvv'!$B$1:$AV$1,0),FALSE),VLOOKUP($B76,'Justerad allokering'!$B$1:$AG$461,MATCH(Q$1,'Justerad allokering'!$B$1:$AF$1,0),FALSE))</f>
        <v>0</v>
      </c>
      <c r="R76">
        <f>IF(ISERROR(1/VLOOKUP($B76,'Justerad allokering'!$B$1:$AG$461,MATCH(R$1,'Justerad allokering'!$B$1:$AF$1,0),FALSE)),VLOOKUP($B76,'Allokerad kvv'!$B$2:$AV$468,MATCH(R$1,'Allokerad kvv'!$B$1:$AV$1,0),FALSE),VLOOKUP($B76,'Justerad allokering'!$B$1:$AG$461,MATCH(R$1,'Justerad allokering'!$B$1:$AF$1,0),FALSE))</f>
        <v>0</v>
      </c>
      <c r="S76">
        <f>IF(ISERROR(1/VLOOKUP($B76,'Justerad allokering'!$B$1:$AG$461,MATCH(S$1,'Justerad allokering'!$B$1:$AF$1,0),FALSE)),VLOOKUP($B76,'Allokerad kvv'!$B$2:$AV$468,MATCH(S$1,'Allokerad kvv'!$B$1:$AV$1,0),FALSE),VLOOKUP($B76,'Justerad allokering'!$B$1:$AG$461,MATCH(S$1,'Justerad allokering'!$B$1:$AF$1,0),FALSE))</f>
        <v>0</v>
      </c>
      <c r="T76">
        <f>IF(ISERROR(1/VLOOKUP($B76,'Justerad allokering'!$B$1:$AG$461,MATCH(T$1,'Justerad allokering'!$B$1:$AF$1,0),FALSE)),VLOOKUP($B76,'Allokerad kvv'!$B$2:$AV$468,MATCH(T$1,'Allokerad kvv'!$B$1:$AV$1,0),FALSE),VLOOKUP($B76,'Justerad allokering'!$B$1:$AG$461,MATCH(T$1,'Justerad allokering'!$B$1:$AF$1,0),FALSE))</f>
        <v>0</v>
      </c>
      <c r="U76">
        <f>IF(ISERROR(1/VLOOKUP($B76,'Justerad allokering'!$B$1:$AG$461,MATCH(U$1,'Justerad allokering'!$B$1:$AF$1,0),FALSE)),VLOOKUP($B76,'Allokerad kvv'!$B$2:$AV$468,MATCH(U$1,'Allokerad kvv'!$B$1:$AV$1,0),FALSE),VLOOKUP($B76,'Justerad allokering'!$B$1:$AG$461,MATCH(U$1,'Justerad allokering'!$B$1:$AF$1,0),FALSE))</f>
        <v>0</v>
      </c>
      <c r="V76">
        <f>IF(ISERROR(1/VLOOKUP($B76,'Justerad allokering'!$B$1:$AG$461,MATCH(V$1,'Justerad allokering'!$B$1:$AF$1,0),FALSE)),VLOOKUP($B76,'Allokerad kvv'!$B$2:$AV$468,MATCH(V$1,'Allokerad kvv'!$B$1:$AV$1,0),FALSE),VLOOKUP($B76,'Justerad allokering'!$B$1:$AG$461,MATCH(V$1,'Justerad allokering'!$B$1:$AF$1,0),FALSE))</f>
        <v>0</v>
      </c>
      <c r="W76">
        <f>IF(ISERROR(1/VLOOKUP($B76,'Justerad allokering'!$B$1:$AG$461,MATCH(W$1,'Justerad allokering'!$B$1:$AF$1,0),FALSE)),VLOOKUP($B76,'Allokerad kvv'!$B$2:$AV$468,MATCH(W$1,'Allokerad kvv'!$B$1:$AV$1,0),FALSE),VLOOKUP($B76,'Justerad allokering'!$B$1:$AG$461,MATCH(W$1,'Justerad allokering'!$B$1:$AF$1,0),FALSE))</f>
        <v>0</v>
      </c>
      <c r="X76">
        <f>IF(ISERROR(1/VLOOKUP($B76,'Justerad allokering'!$B$1:$AG$461,MATCH(X$1,'Justerad allokering'!$B$1:$AF$1,0),FALSE)),VLOOKUP($B76,'Allokerad kvv'!$B$2:$AV$468,MATCH(X$1,'Allokerad kvv'!$B$1:$AV$1,0),FALSE),VLOOKUP($B76,'Justerad allokering'!$B$1:$AG$461,MATCH(X$1,'Justerad allokering'!$B$1:$AF$1,0),FALSE))</f>
        <v>0</v>
      </c>
      <c r="Y76">
        <f>IF(ISERROR(1/VLOOKUP($B76,'Justerad allokering'!$B$1:$AG$461,MATCH(Y$1,'Justerad allokering'!$B$1:$AF$1,0),FALSE)),VLOOKUP($B76,'Allokerad kvv'!$B$2:$AV$468,MATCH(Y$1,'Allokerad kvv'!$B$1:$AV$1,0),FALSE),VLOOKUP($B76,'Justerad allokering'!$B$1:$AG$461,MATCH(Y$1,'Justerad allokering'!$B$1:$AF$1,0),FALSE))</f>
        <v>0</v>
      </c>
      <c r="Z76">
        <f>IF(ISERROR(1/VLOOKUP($B76,'Justerad allokering'!$B$1:$AG$461,MATCH(Z$1,'Justerad allokering'!$B$1:$AF$1,0),FALSE)),VLOOKUP($B76,'Allokerad kvv'!$B$2:$AV$468,MATCH(Z$1,'Allokerad kvv'!$B$1:$AV$1,0),FALSE),VLOOKUP($B76,'Justerad allokering'!$B$1:$AG$461,MATCH(Z$1,'Justerad allokering'!$B$1:$AF$1,0),FALSE))</f>
        <v>0</v>
      </c>
      <c r="AE76" s="89">
        <f t="shared" si="4"/>
        <v>0</v>
      </c>
      <c r="AG76">
        <f t="shared" si="5"/>
        <v>0</v>
      </c>
      <c r="AH76">
        <f t="shared" si="6"/>
        <v>0</v>
      </c>
      <c r="AI76" t="str">
        <f>IF(AH76=0,"",AH76/VLOOKUP(B76,Kraftvärmeprod!$B$1:$BC$480,MATCH("Summa tillförd energi exklusive rökgaskondensering",Kraftvärmeprod!$B$1:$BC$1,0),FALSE))</f>
        <v/>
      </c>
      <c r="AK76">
        <f t="shared" si="7"/>
        <v>0</v>
      </c>
    </row>
    <row r="77" spans="1:37" x14ac:dyDescent="0.25">
      <c r="A77" s="2" t="s">
        <v>111</v>
      </c>
      <c r="B77" s="2" t="s">
        <v>112</v>
      </c>
      <c r="C77">
        <f>IF(ISERROR(1/VLOOKUP($B77,'Justerad allokering'!$B$1:$AG$461,MATCH(C$1,'Justerad allokering'!$B$1:$AF$1,0),FALSE)),VLOOKUP($B77,'Allokerad kvv'!$B$2:$AV$468,MATCH(C$1,'Allokerad kvv'!$B$1:$AV$1,0),FALSE),VLOOKUP($B77,'Justerad allokering'!$B$1:$AG$461,MATCH(C$1,'Justerad allokering'!$B$1:$AF$1,0),FALSE))</f>
        <v>0</v>
      </c>
      <c r="D77">
        <f>IF(ISERROR(1/VLOOKUP($B77,'Justerad allokering'!$B$1:$AG$461,MATCH(D$1,'Justerad allokering'!$B$1:$AF$1,0),FALSE)),VLOOKUP($B77,'Allokerad kvv'!$B$2:$AV$468,MATCH(D$1,'Allokerad kvv'!$B$1:$AV$1,0),FALSE),VLOOKUP($B77,'Justerad allokering'!$B$1:$AG$461,MATCH(D$1,'Justerad allokering'!$B$1:$AF$1,0),FALSE))</f>
        <v>0</v>
      </c>
      <c r="E77">
        <f>IF(ISERROR(1/VLOOKUP($B77,'Justerad allokering'!$B$1:$AG$461,MATCH(E$1,'Justerad allokering'!$B$1:$AF$1,0),FALSE)),VLOOKUP($B77,'Allokerad kvv'!$B$2:$AV$468,MATCH(E$1,'Allokerad kvv'!$B$1:$AV$1,0),FALSE),VLOOKUP($B77,'Justerad allokering'!$B$1:$AG$461,MATCH(E$1,'Justerad allokering'!$B$1:$AF$1,0),FALSE))</f>
        <v>0</v>
      </c>
      <c r="F77">
        <f>IF(ISERROR(1/VLOOKUP($B77,'Justerad allokering'!$B$1:$AG$461,MATCH(F$1,'Justerad allokering'!$B$1:$AF$1,0),FALSE)),VLOOKUP($B77,'Allokerad kvv'!$B$2:$AV$468,MATCH(F$1,'Allokerad kvv'!$B$1:$AV$1,0),FALSE),VLOOKUP($B77,'Justerad allokering'!$B$1:$AG$461,MATCH(F$1,'Justerad allokering'!$B$1:$AF$1,0),FALSE))</f>
        <v>0</v>
      </c>
      <c r="G77">
        <f>IF(ISERROR(1/VLOOKUP($B77,'Justerad allokering'!$B$1:$AG$461,MATCH(G$1,'Justerad allokering'!$B$1:$AF$1,0),FALSE)),VLOOKUP($B77,'Allokerad kvv'!$B$2:$AV$468,MATCH(G$1,'Allokerad kvv'!$B$1:$AV$1,0),FALSE),VLOOKUP($B77,'Justerad allokering'!$B$1:$AG$461,MATCH(G$1,'Justerad allokering'!$B$1:$AF$1,0),FALSE))</f>
        <v>0</v>
      </c>
      <c r="H77">
        <f>IF(ISERROR(1/VLOOKUP($B77,'Justerad allokering'!$B$1:$AG$461,MATCH(H$1,'Justerad allokering'!$B$1:$AF$1,0),FALSE)),VLOOKUP($B77,'Allokerad kvv'!$B$2:$AV$468,MATCH(H$1,'Allokerad kvv'!$B$1:$AV$1,0),FALSE),VLOOKUP($B77,'Justerad allokering'!$B$1:$AG$461,MATCH(H$1,'Justerad allokering'!$B$1:$AF$1,0),FALSE))</f>
        <v>0</v>
      </c>
      <c r="I77">
        <f>IF(ISERROR(1/VLOOKUP($B77,'Justerad allokering'!$B$1:$AG$461,MATCH(I$1,'Justerad allokering'!$B$1:$AF$1,0),FALSE)),VLOOKUP($B77,'Allokerad kvv'!$B$2:$AV$468,MATCH(I$1,'Allokerad kvv'!$B$1:$AV$1,0),FALSE),VLOOKUP($B77,'Justerad allokering'!$B$1:$AG$461,MATCH(I$1,'Justerad allokering'!$B$1:$AF$1,0),FALSE))</f>
        <v>0</v>
      </c>
      <c r="J77">
        <f>IF(ISERROR(1/VLOOKUP($B77,'Justerad allokering'!$B$1:$AG$461,MATCH(J$1,'Justerad allokering'!$B$1:$AF$1,0),FALSE)),VLOOKUP($B77,'Allokerad kvv'!$B$2:$AV$468,MATCH(J$1,'Allokerad kvv'!$B$1:$AV$1,0),FALSE),VLOOKUP($B77,'Justerad allokering'!$B$1:$AG$461,MATCH(J$1,'Justerad allokering'!$B$1:$AF$1,0),FALSE))</f>
        <v>0</v>
      </c>
      <c r="K77">
        <f>IF(ISERROR(1/VLOOKUP($B77,'Justerad allokering'!$B$1:$AG$461,MATCH(K$1,'Justerad allokering'!$B$1:$AF$1,0),FALSE)),VLOOKUP($B77,'Allokerad kvv'!$B$2:$AV$468,MATCH(K$1,'Allokerad kvv'!$B$1:$AV$1,0),FALSE),VLOOKUP($B77,'Justerad allokering'!$B$1:$AG$461,MATCH(K$1,'Justerad allokering'!$B$1:$AF$1,0),FALSE))</f>
        <v>0</v>
      </c>
      <c r="L77">
        <f>IF(ISERROR(1/VLOOKUP($B77,'Justerad allokering'!$B$1:$AG$461,MATCH(L$1,'Justerad allokering'!$B$1:$AF$1,0),FALSE)),VLOOKUP($B77,'Allokerad kvv'!$B$2:$AV$468,MATCH(L$1,'Allokerad kvv'!$B$1:$AV$1,0),FALSE),VLOOKUP($B77,'Justerad allokering'!$B$1:$AG$461,MATCH(L$1,'Justerad allokering'!$B$1:$AF$1,0),FALSE))</f>
        <v>0</v>
      </c>
      <c r="M77">
        <f>IF(ISERROR(1/VLOOKUP($B77,'Justerad allokering'!$B$1:$AG$461,MATCH(M$1,'Justerad allokering'!$B$1:$AF$1,0),FALSE)),VLOOKUP($B77,'Allokerad kvv'!$B$2:$AV$468,MATCH(M$1,'Allokerad kvv'!$B$1:$AV$1,0),FALSE),VLOOKUP($B77,'Justerad allokering'!$B$1:$AG$461,MATCH(M$1,'Justerad allokering'!$B$1:$AF$1,0),FALSE))</f>
        <v>0</v>
      </c>
      <c r="N77">
        <f>IF(ISERROR(1/VLOOKUP($B77,'Justerad allokering'!$B$1:$AG$461,MATCH(N$1,'Justerad allokering'!$B$1:$AF$1,0),FALSE)),VLOOKUP($B77,'Allokerad kvv'!$B$2:$AV$468,MATCH(N$1,'Allokerad kvv'!$B$1:$AV$1,0),FALSE),VLOOKUP($B77,'Justerad allokering'!$B$1:$AG$461,MATCH(N$1,'Justerad allokering'!$B$1:$AF$1,0),FALSE))</f>
        <v>0</v>
      </c>
      <c r="O77">
        <f>IF(ISERROR(1/VLOOKUP($B77,'Justerad allokering'!$B$1:$AG$461,MATCH(O$1,'Justerad allokering'!$B$1:$AF$1,0),FALSE)),VLOOKUP($B77,'Allokerad kvv'!$B$2:$AV$468,MATCH(O$1,'Allokerad kvv'!$B$1:$AV$1,0),FALSE),VLOOKUP($B77,'Justerad allokering'!$B$1:$AG$461,MATCH(O$1,'Justerad allokering'!$B$1:$AF$1,0),FALSE))</f>
        <v>0</v>
      </c>
      <c r="P77">
        <f>IF(ISERROR(1/VLOOKUP($B77,'Justerad allokering'!$B$1:$AG$461,MATCH(P$1,'Justerad allokering'!$B$1:$AF$1,0),FALSE)),VLOOKUP($B77,'Allokerad kvv'!$B$2:$AV$468,MATCH(P$1,'Allokerad kvv'!$B$1:$AV$1,0),FALSE),VLOOKUP($B77,'Justerad allokering'!$B$1:$AG$461,MATCH(P$1,'Justerad allokering'!$B$1:$AF$1,0),FALSE))</f>
        <v>0</v>
      </c>
      <c r="Q77">
        <f>IF(ISERROR(1/VLOOKUP($B77,'Justerad allokering'!$B$1:$AG$461,MATCH(Q$1,'Justerad allokering'!$B$1:$AF$1,0),FALSE)),VLOOKUP($B77,'Allokerad kvv'!$B$2:$AV$468,MATCH(Q$1,'Allokerad kvv'!$B$1:$AV$1,0),FALSE),VLOOKUP($B77,'Justerad allokering'!$B$1:$AG$461,MATCH(Q$1,'Justerad allokering'!$B$1:$AF$1,0),FALSE))</f>
        <v>0</v>
      </c>
      <c r="R77">
        <f>IF(ISERROR(1/VLOOKUP($B77,'Justerad allokering'!$B$1:$AG$461,MATCH(R$1,'Justerad allokering'!$B$1:$AF$1,0),FALSE)),VLOOKUP($B77,'Allokerad kvv'!$B$2:$AV$468,MATCH(R$1,'Allokerad kvv'!$B$1:$AV$1,0),FALSE),VLOOKUP($B77,'Justerad allokering'!$B$1:$AG$461,MATCH(R$1,'Justerad allokering'!$B$1:$AF$1,0),FALSE))</f>
        <v>0</v>
      </c>
      <c r="S77">
        <f>IF(ISERROR(1/VLOOKUP($B77,'Justerad allokering'!$B$1:$AG$461,MATCH(S$1,'Justerad allokering'!$B$1:$AF$1,0),FALSE)),VLOOKUP($B77,'Allokerad kvv'!$B$2:$AV$468,MATCH(S$1,'Allokerad kvv'!$B$1:$AV$1,0),FALSE),VLOOKUP($B77,'Justerad allokering'!$B$1:$AG$461,MATCH(S$1,'Justerad allokering'!$B$1:$AF$1,0),FALSE))</f>
        <v>0</v>
      </c>
      <c r="T77">
        <f>IF(ISERROR(1/VLOOKUP($B77,'Justerad allokering'!$B$1:$AG$461,MATCH(T$1,'Justerad allokering'!$B$1:$AF$1,0),FALSE)),VLOOKUP($B77,'Allokerad kvv'!$B$2:$AV$468,MATCH(T$1,'Allokerad kvv'!$B$1:$AV$1,0),FALSE),VLOOKUP($B77,'Justerad allokering'!$B$1:$AG$461,MATCH(T$1,'Justerad allokering'!$B$1:$AF$1,0),FALSE))</f>
        <v>0</v>
      </c>
      <c r="U77">
        <f>IF(ISERROR(1/VLOOKUP($B77,'Justerad allokering'!$B$1:$AG$461,MATCH(U$1,'Justerad allokering'!$B$1:$AF$1,0),FALSE)),VLOOKUP($B77,'Allokerad kvv'!$B$2:$AV$468,MATCH(U$1,'Allokerad kvv'!$B$1:$AV$1,0),FALSE),VLOOKUP($B77,'Justerad allokering'!$B$1:$AG$461,MATCH(U$1,'Justerad allokering'!$B$1:$AF$1,0),FALSE))</f>
        <v>0</v>
      </c>
      <c r="V77">
        <f>IF(ISERROR(1/VLOOKUP($B77,'Justerad allokering'!$B$1:$AG$461,MATCH(V$1,'Justerad allokering'!$B$1:$AF$1,0),FALSE)),VLOOKUP($B77,'Allokerad kvv'!$B$2:$AV$468,MATCH(V$1,'Allokerad kvv'!$B$1:$AV$1,0),FALSE),VLOOKUP($B77,'Justerad allokering'!$B$1:$AG$461,MATCH(V$1,'Justerad allokering'!$B$1:$AF$1,0),FALSE))</f>
        <v>0</v>
      </c>
      <c r="W77">
        <f>IF(ISERROR(1/VLOOKUP($B77,'Justerad allokering'!$B$1:$AG$461,MATCH(W$1,'Justerad allokering'!$B$1:$AF$1,0),FALSE)),VLOOKUP($B77,'Allokerad kvv'!$B$2:$AV$468,MATCH(W$1,'Allokerad kvv'!$B$1:$AV$1,0),FALSE),VLOOKUP($B77,'Justerad allokering'!$B$1:$AG$461,MATCH(W$1,'Justerad allokering'!$B$1:$AF$1,0),FALSE))</f>
        <v>0</v>
      </c>
      <c r="X77">
        <f>IF(ISERROR(1/VLOOKUP($B77,'Justerad allokering'!$B$1:$AG$461,MATCH(X$1,'Justerad allokering'!$B$1:$AF$1,0),FALSE)),VLOOKUP($B77,'Allokerad kvv'!$B$2:$AV$468,MATCH(X$1,'Allokerad kvv'!$B$1:$AV$1,0),FALSE),VLOOKUP($B77,'Justerad allokering'!$B$1:$AG$461,MATCH(X$1,'Justerad allokering'!$B$1:$AF$1,0),FALSE))</f>
        <v>0</v>
      </c>
      <c r="Y77">
        <f>IF(ISERROR(1/VLOOKUP($B77,'Justerad allokering'!$B$1:$AG$461,MATCH(Y$1,'Justerad allokering'!$B$1:$AF$1,0),FALSE)),VLOOKUP($B77,'Allokerad kvv'!$B$2:$AV$468,MATCH(Y$1,'Allokerad kvv'!$B$1:$AV$1,0),FALSE),VLOOKUP($B77,'Justerad allokering'!$B$1:$AG$461,MATCH(Y$1,'Justerad allokering'!$B$1:$AF$1,0),FALSE))</f>
        <v>0</v>
      </c>
      <c r="Z77">
        <f>IF(ISERROR(1/VLOOKUP($B77,'Justerad allokering'!$B$1:$AG$461,MATCH(Z$1,'Justerad allokering'!$B$1:$AF$1,0),FALSE)),VLOOKUP($B77,'Allokerad kvv'!$B$2:$AV$468,MATCH(Z$1,'Allokerad kvv'!$B$1:$AV$1,0),FALSE),VLOOKUP($B77,'Justerad allokering'!$B$1:$AG$461,MATCH(Z$1,'Justerad allokering'!$B$1:$AF$1,0),FALSE))</f>
        <v>0</v>
      </c>
      <c r="AE77" s="89">
        <f t="shared" si="4"/>
        <v>0</v>
      </c>
      <c r="AG77">
        <f t="shared" si="5"/>
        <v>0</v>
      </c>
      <c r="AH77">
        <f t="shared" si="6"/>
        <v>0</v>
      </c>
      <c r="AI77" t="str">
        <f>IF(AH77=0,"",AH77/VLOOKUP(B77,Kraftvärmeprod!$B$1:$BC$480,MATCH("Summa tillförd energi exklusive rökgaskondensering",Kraftvärmeprod!$B$1:$BC$1,0),FALSE))</f>
        <v/>
      </c>
      <c r="AK77">
        <f t="shared" si="7"/>
        <v>0</v>
      </c>
    </row>
    <row r="78" spans="1:37" x14ac:dyDescent="0.25">
      <c r="A78" s="2" t="s">
        <v>113</v>
      </c>
      <c r="B78" s="2" t="s">
        <v>114</v>
      </c>
      <c r="C78">
        <f>IF(ISERROR(1/VLOOKUP($B78,'Justerad allokering'!$B$1:$AG$461,MATCH(C$1,'Justerad allokering'!$B$1:$AF$1,0),FALSE)),VLOOKUP($B78,'Allokerad kvv'!$B$2:$AV$468,MATCH(C$1,'Allokerad kvv'!$B$1:$AV$1,0),FALSE),VLOOKUP($B78,'Justerad allokering'!$B$1:$AG$461,MATCH(C$1,'Justerad allokering'!$B$1:$AF$1,0),FALSE))</f>
        <v>0</v>
      </c>
      <c r="D78">
        <f>IF(ISERROR(1/VLOOKUP($B78,'Justerad allokering'!$B$1:$AG$461,MATCH(D$1,'Justerad allokering'!$B$1:$AF$1,0),FALSE)),VLOOKUP($B78,'Allokerad kvv'!$B$2:$AV$468,MATCH(D$1,'Allokerad kvv'!$B$1:$AV$1,0),FALSE),VLOOKUP($B78,'Justerad allokering'!$B$1:$AG$461,MATCH(D$1,'Justerad allokering'!$B$1:$AF$1,0),FALSE))</f>
        <v>0</v>
      </c>
      <c r="E78">
        <f>IF(ISERROR(1/VLOOKUP($B78,'Justerad allokering'!$B$1:$AG$461,MATCH(E$1,'Justerad allokering'!$B$1:$AF$1,0),FALSE)),VLOOKUP($B78,'Allokerad kvv'!$B$2:$AV$468,MATCH(E$1,'Allokerad kvv'!$B$1:$AV$1,0),FALSE),VLOOKUP($B78,'Justerad allokering'!$B$1:$AG$461,MATCH(E$1,'Justerad allokering'!$B$1:$AF$1,0),FALSE))</f>
        <v>0</v>
      </c>
      <c r="F78">
        <f>IF(ISERROR(1/VLOOKUP($B78,'Justerad allokering'!$B$1:$AG$461,MATCH(F$1,'Justerad allokering'!$B$1:$AF$1,0),FALSE)),VLOOKUP($B78,'Allokerad kvv'!$B$2:$AV$468,MATCH(F$1,'Allokerad kvv'!$B$1:$AV$1,0),FALSE),VLOOKUP($B78,'Justerad allokering'!$B$1:$AG$461,MATCH(F$1,'Justerad allokering'!$B$1:$AF$1,0),FALSE))</f>
        <v>0</v>
      </c>
      <c r="G78">
        <f>IF(ISERROR(1/VLOOKUP($B78,'Justerad allokering'!$B$1:$AG$461,MATCH(G$1,'Justerad allokering'!$B$1:$AF$1,0),FALSE)),VLOOKUP($B78,'Allokerad kvv'!$B$2:$AV$468,MATCH(G$1,'Allokerad kvv'!$B$1:$AV$1,0),FALSE),VLOOKUP($B78,'Justerad allokering'!$B$1:$AG$461,MATCH(G$1,'Justerad allokering'!$B$1:$AF$1,0),FALSE))</f>
        <v>1.1736800000000001</v>
      </c>
      <c r="H78">
        <f>IF(ISERROR(1/VLOOKUP($B78,'Justerad allokering'!$B$1:$AG$461,MATCH(H$1,'Justerad allokering'!$B$1:$AF$1,0),FALSE)),VLOOKUP($B78,'Allokerad kvv'!$B$2:$AV$468,MATCH(H$1,'Allokerad kvv'!$B$1:$AV$1,0),FALSE),VLOOKUP($B78,'Justerad allokering'!$B$1:$AG$461,MATCH(H$1,'Justerad allokering'!$B$1:$AF$1,0),FALSE))</f>
        <v>0</v>
      </c>
      <c r="I78">
        <f>IF(ISERROR(1/VLOOKUP($B78,'Justerad allokering'!$B$1:$AG$461,MATCH(I$1,'Justerad allokering'!$B$1:$AF$1,0),FALSE)),VLOOKUP($B78,'Allokerad kvv'!$B$2:$AV$468,MATCH(I$1,'Allokerad kvv'!$B$1:$AV$1,0),FALSE),VLOOKUP($B78,'Justerad allokering'!$B$1:$AG$461,MATCH(I$1,'Justerad allokering'!$B$1:$AF$1,0),FALSE))</f>
        <v>0</v>
      </c>
      <c r="J78">
        <f>IF(ISERROR(1/VLOOKUP($B78,'Justerad allokering'!$B$1:$AG$461,MATCH(J$1,'Justerad allokering'!$B$1:$AF$1,0),FALSE)),VLOOKUP($B78,'Allokerad kvv'!$B$2:$AV$468,MATCH(J$1,'Allokerad kvv'!$B$1:$AV$1,0),FALSE),VLOOKUP($B78,'Justerad allokering'!$B$1:$AG$461,MATCH(J$1,'Justerad allokering'!$B$1:$AF$1,0),FALSE))</f>
        <v>25.1693</v>
      </c>
      <c r="K78">
        <f>IF(ISERROR(1/VLOOKUP($B78,'Justerad allokering'!$B$1:$AG$461,MATCH(K$1,'Justerad allokering'!$B$1:$AF$1,0),FALSE)),VLOOKUP($B78,'Allokerad kvv'!$B$2:$AV$468,MATCH(K$1,'Allokerad kvv'!$B$1:$AV$1,0),FALSE),VLOOKUP($B78,'Justerad allokering'!$B$1:$AG$461,MATCH(K$1,'Justerad allokering'!$B$1:$AF$1,0),FALSE))</f>
        <v>3.66859</v>
      </c>
      <c r="L78">
        <f>IF(ISERROR(1/VLOOKUP($B78,'Justerad allokering'!$B$1:$AG$461,MATCH(L$1,'Justerad allokering'!$B$1:$AF$1,0),FALSE)),VLOOKUP($B78,'Allokerad kvv'!$B$2:$AV$468,MATCH(L$1,'Allokerad kvv'!$B$1:$AV$1,0),FALSE),VLOOKUP($B78,'Justerad allokering'!$B$1:$AG$461,MATCH(L$1,'Justerad allokering'!$B$1:$AF$1,0),FALSE))</f>
        <v>0</v>
      </c>
      <c r="M78">
        <f>IF(ISERROR(1/VLOOKUP($B78,'Justerad allokering'!$B$1:$AG$461,MATCH(M$1,'Justerad allokering'!$B$1:$AF$1,0),FALSE)),VLOOKUP($B78,'Allokerad kvv'!$B$2:$AV$468,MATCH(M$1,'Allokerad kvv'!$B$1:$AV$1,0),FALSE),VLOOKUP($B78,'Justerad allokering'!$B$1:$AG$461,MATCH(M$1,'Justerad allokering'!$B$1:$AF$1,0),FALSE))</f>
        <v>104.872</v>
      </c>
      <c r="N78">
        <f>IF(ISERROR(1/VLOOKUP($B78,'Justerad allokering'!$B$1:$AG$461,MATCH(N$1,'Justerad allokering'!$B$1:$AF$1,0),FALSE)),VLOOKUP($B78,'Allokerad kvv'!$B$2:$AV$468,MATCH(N$1,'Allokerad kvv'!$B$1:$AV$1,0),FALSE),VLOOKUP($B78,'Justerad allokering'!$B$1:$AG$461,MATCH(N$1,'Justerad allokering'!$B$1:$AF$1,0),FALSE))</f>
        <v>21</v>
      </c>
      <c r="O78">
        <f>IF(ISERROR(1/VLOOKUP($B78,'Justerad allokering'!$B$1:$AG$461,MATCH(O$1,'Justerad allokering'!$B$1:$AF$1,0),FALSE)),VLOOKUP($B78,'Allokerad kvv'!$B$2:$AV$468,MATCH(O$1,'Allokerad kvv'!$B$1:$AV$1,0),FALSE),VLOOKUP($B78,'Justerad allokering'!$B$1:$AG$461,MATCH(O$1,'Justerad allokering'!$B$1:$AF$1,0),FALSE))</f>
        <v>0.52436099999999997</v>
      </c>
      <c r="P78">
        <f>IF(ISERROR(1/VLOOKUP($B78,'Justerad allokering'!$B$1:$AG$461,MATCH(P$1,'Justerad allokering'!$B$1:$AF$1,0),FALSE)),VLOOKUP($B78,'Allokerad kvv'!$B$2:$AV$468,MATCH(P$1,'Allokerad kvv'!$B$1:$AV$1,0),FALSE),VLOOKUP($B78,'Justerad allokering'!$B$1:$AG$461,MATCH(P$1,'Justerad allokering'!$B$1:$AF$1,0),FALSE))</f>
        <v>3.6705299999999998</v>
      </c>
      <c r="Q78">
        <f>IF(ISERROR(1/VLOOKUP($B78,'Justerad allokering'!$B$1:$AG$461,MATCH(Q$1,'Justerad allokering'!$B$1:$AF$1,0),FALSE)),VLOOKUP($B78,'Allokerad kvv'!$B$2:$AV$468,MATCH(Q$1,'Allokerad kvv'!$B$1:$AV$1,0),FALSE),VLOOKUP($B78,'Justerad allokering'!$B$1:$AG$461,MATCH(Q$1,'Justerad allokering'!$B$1:$AF$1,0),FALSE))</f>
        <v>0</v>
      </c>
      <c r="R78">
        <f>IF(ISERROR(1/VLOOKUP($B78,'Justerad allokering'!$B$1:$AG$461,MATCH(R$1,'Justerad allokering'!$B$1:$AF$1,0),FALSE)),VLOOKUP($B78,'Allokerad kvv'!$B$2:$AV$468,MATCH(R$1,'Allokerad kvv'!$B$1:$AV$1,0),FALSE),VLOOKUP($B78,'Justerad allokering'!$B$1:$AG$461,MATCH(R$1,'Justerad allokering'!$B$1:$AF$1,0),FALSE))</f>
        <v>0</v>
      </c>
      <c r="S78">
        <f>IF(ISERROR(1/VLOOKUP($B78,'Justerad allokering'!$B$1:$AG$461,MATCH(S$1,'Justerad allokering'!$B$1:$AF$1,0),FALSE)),VLOOKUP($B78,'Allokerad kvv'!$B$2:$AV$468,MATCH(S$1,'Allokerad kvv'!$B$1:$AV$1,0),FALSE),VLOOKUP($B78,'Justerad allokering'!$B$1:$AG$461,MATCH(S$1,'Justerad allokering'!$B$1:$AF$1,0),FALSE))</f>
        <v>0</v>
      </c>
      <c r="T78">
        <f>IF(ISERROR(1/VLOOKUP($B78,'Justerad allokering'!$B$1:$AG$461,MATCH(T$1,'Justerad allokering'!$B$1:$AF$1,0),FALSE)),VLOOKUP($B78,'Allokerad kvv'!$B$2:$AV$468,MATCH(T$1,'Allokerad kvv'!$B$1:$AV$1,0),FALSE),VLOOKUP($B78,'Justerad allokering'!$B$1:$AG$461,MATCH(T$1,'Justerad allokering'!$B$1:$AF$1,0),FALSE))</f>
        <v>0</v>
      </c>
      <c r="U78">
        <f>IF(ISERROR(1/VLOOKUP($B78,'Justerad allokering'!$B$1:$AG$461,MATCH(U$1,'Justerad allokering'!$B$1:$AF$1,0),FALSE)),VLOOKUP($B78,'Allokerad kvv'!$B$2:$AV$468,MATCH(U$1,'Allokerad kvv'!$B$1:$AV$1,0),FALSE),VLOOKUP($B78,'Justerad allokering'!$B$1:$AG$461,MATCH(U$1,'Justerad allokering'!$B$1:$AF$1,0),FALSE))</f>
        <v>0</v>
      </c>
      <c r="V78">
        <f>IF(ISERROR(1/VLOOKUP($B78,'Justerad allokering'!$B$1:$AG$461,MATCH(V$1,'Justerad allokering'!$B$1:$AF$1,0),FALSE)),VLOOKUP($B78,'Allokerad kvv'!$B$2:$AV$468,MATCH(V$1,'Allokerad kvv'!$B$1:$AV$1,0),FALSE),VLOOKUP($B78,'Justerad allokering'!$B$1:$AG$461,MATCH(V$1,'Justerad allokering'!$B$1:$AF$1,0),FALSE))</f>
        <v>0</v>
      </c>
      <c r="W78">
        <f>IF(ISERROR(1/VLOOKUP($B78,'Justerad allokering'!$B$1:$AG$461,MATCH(W$1,'Justerad allokering'!$B$1:$AF$1,0),FALSE)),VLOOKUP($B78,'Allokerad kvv'!$B$2:$AV$468,MATCH(W$1,'Allokerad kvv'!$B$1:$AV$1,0),FALSE),VLOOKUP($B78,'Justerad allokering'!$B$1:$AG$461,MATCH(W$1,'Justerad allokering'!$B$1:$AF$1,0),FALSE))</f>
        <v>1.89232</v>
      </c>
      <c r="X78">
        <f>IF(ISERROR(1/VLOOKUP($B78,'Justerad allokering'!$B$1:$AG$461,MATCH(X$1,'Justerad allokering'!$B$1:$AF$1,0),FALSE)),VLOOKUP($B78,'Allokerad kvv'!$B$2:$AV$468,MATCH(X$1,'Allokerad kvv'!$B$1:$AV$1,0),FALSE),VLOOKUP($B78,'Justerad allokering'!$B$1:$AG$461,MATCH(X$1,'Justerad allokering'!$B$1:$AF$1,0),FALSE))</f>
        <v>0</v>
      </c>
      <c r="Y78">
        <f>IF(ISERROR(1/VLOOKUP($B78,'Justerad allokering'!$B$1:$AG$461,MATCH(Y$1,'Justerad allokering'!$B$1:$AF$1,0),FALSE)),VLOOKUP($B78,'Allokerad kvv'!$B$2:$AV$468,MATCH(Y$1,'Allokerad kvv'!$B$1:$AV$1,0),FALSE),VLOOKUP($B78,'Justerad allokering'!$B$1:$AG$461,MATCH(Y$1,'Justerad allokering'!$B$1:$AF$1,0),FALSE))</f>
        <v>0</v>
      </c>
      <c r="Z78">
        <f>IF(ISERROR(1/VLOOKUP($B78,'Justerad allokering'!$B$1:$AG$461,MATCH(Z$1,'Justerad allokering'!$B$1:$AF$1,0),FALSE)),VLOOKUP($B78,'Allokerad kvv'!$B$2:$AV$468,MATCH(Z$1,'Allokerad kvv'!$B$1:$AV$1,0),FALSE),VLOOKUP($B78,'Justerad allokering'!$B$1:$AG$461,MATCH(Z$1,'Justerad allokering'!$B$1:$AF$1,0),FALSE))</f>
        <v>15.2065</v>
      </c>
      <c r="AE78" s="89">
        <f t="shared" si="4"/>
        <v>177.17728100000002</v>
      </c>
      <c r="AG78">
        <f t="shared" si="5"/>
        <v>173.50869100000003</v>
      </c>
      <c r="AH78">
        <f t="shared" si="6"/>
        <v>152.50869100000003</v>
      </c>
      <c r="AI78">
        <f>IF(AH78=0,"",AH78/VLOOKUP(B78,Kraftvärmeprod!$B$1:$BC$480,MATCH("Summa tillförd energi exklusive rökgaskondensering",Kraftvärmeprod!$B$1:$BC$1,0),FALSE))</f>
        <v>0.52408484879725092</v>
      </c>
      <c r="AK78">
        <f t="shared" si="7"/>
        <v>151.33501100000004</v>
      </c>
    </row>
    <row r="79" spans="1:37" x14ac:dyDescent="0.25">
      <c r="A79" s="2" t="s">
        <v>115</v>
      </c>
      <c r="B79" s="2" t="s">
        <v>116</v>
      </c>
      <c r="C79">
        <f>IF(ISERROR(1/VLOOKUP($B79,'Justerad allokering'!$B$1:$AG$461,MATCH(C$1,'Justerad allokering'!$B$1:$AF$1,0),FALSE)),VLOOKUP($B79,'Allokerad kvv'!$B$2:$AV$468,MATCH(C$1,'Allokerad kvv'!$B$1:$AV$1,0),FALSE),VLOOKUP($B79,'Justerad allokering'!$B$1:$AG$461,MATCH(C$1,'Justerad allokering'!$B$1:$AF$1,0),FALSE))</f>
        <v>0</v>
      </c>
      <c r="D79">
        <f>IF(ISERROR(1/VLOOKUP($B79,'Justerad allokering'!$B$1:$AG$461,MATCH(D$1,'Justerad allokering'!$B$1:$AF$1,0),FALSE)),VLOOKUP($B79,'Allokerad kvv'!$B$2:$AV$468,MATCH(D$1,'Allokerad kvv'!$B$1:$AV$1,0),FALSE),VLOOKUP($B79,'Justerad allokering'!$B$1:$AG$461,MATCH(D$1,'Justerad allokering'!$B$1:$AF$1,0),FALSE))</f>
        <v>0</v>
      </c>
      <c r="E79">
        <f>IF(ISERROR(1/VLOOKUP($B79,'Justerad allokering'!$B$1:$AG$461,MATCH(E$1,'Justerad allokering'!$B$1:$AF$1,0),FALSE)),VLOOKUP($B79,'Allokerad kvv'!$B$2:$AV$468,MATCH(E$1,'Allokerad kvv'!$B$1:$AV$1,0),FALSE),VLOOKUP($B79,'Justerad allokering'!$B$1:$AG$461,MATCH(E$1,'Justerad allokering'!$B$1:$AF$1,0),FALSE))</f>
        <v>0</v>
      </c>
      <c r="F79">
        <f>IF(ISERROR(1/VLOOKUP($B79,'Justerad allokering'!$B$1:$AG$461,MATCH(F$1,'Justerad allokering'!$B$1:$AF$1,0),FALSE)),VLOOKUP($B79,'Allokerad kvv'!$B$2:$AV$468,MATCH(F$1,'Allokerad kvv'!$B$1:$AV$1,0),FALSE),VLOOKUP($B79,'Justerad allokering'!$B$1:$AG$461,MATCH(F$1,'Justerad allokering'!$B$1:$AF$1,0),FALSE))</f>
        <v>0</v>
      </c>
      <c r="G79">
        <f>IF(ISERROR(1/VLOOKUP($B79,'Justerad allokering'!$B$1:$AG$461,MATCH(G$1,'Justerad allokering'!$B$1:$AF$1,0),FALSE)),VLOOKUP($B79,'Allokerad kvv'!$B$2:$AV$468,MATCH(G$1,'Allokerad kvv'!$B$1:$AV$1,0),FALSE),VLOOKUP($B79,'Justerad allokering'!$B$1:$AG$461,MATCH(G$1,'Justerad allokering'!$B$1:$AF$1,0),FALSE))</f>
        <v>0</v>
      </c>
      <c r="H79">
        <f>IF(ISERROR(1/VLOOKUP($B79,'Justerad allokering'!$B$1:$AG$461,MATCH(H$1,'Justerad allokering'!$B$1:$AF$1,0),FALSE)),VLOOKUP($B79,'Allokerad kvv'!$B$2:$AV$468,MATCH(H$1,'Allokerad kvv'!$B$1:$AV$1,0),FALSE),VLOOKUP($B79,'Justerad allokering'!$B$1:$AG$461,MATCH(H$1,'Justerad allokering'!$B$1:$AF$1,0),FALSE))</f>
        <v>0</v>
      </c>
      <c r="I79">
        <f>IF(ISERROR(1/VLOOKUP($B79,'Justerad allokering'!$B$1:$AG$461,MATCH(I$1,'Justerad allokering'!$B$1:$AF$1,0),FALSE)),VLOOKUP($B79,'Allokerad kvv'!$B$2:$AV$468,MATCH(I$1,'Allokerad kvv'!$B$1:$AV$1,0),FALSE),VLOOKUP($B79,'Justerad allokering'!$B$1:$AG$461,MATCH(I$1,'Justerad allokering'!$B$1:$AF$1,0),FALSE))</f>
        <v>0</v>
      </c>
      <c r="J79">
        <f>IF(ISERROR(1/VLOOKUP($B79,'Justerad allokering'!$B$1:$AG$461,MATCH(J$1,'Justerad allokering'!$B$1:$AF$1,0),FALSE)),VLOOKUP($B79,'Allokerad kvv'!$B$2:$AV$468,MATCH(J$1,'Allokerad kvv'!$B$1:$AV$1,0),FALSE),VLOOKUP($B79,'Justerad allokering'!$B$1:$AG$461,MATCH(J$1,'Justerad allokering'!$B$1:$AF$1,0),FALSE))</f>
        <v>0</v>
      </c>
      <c r="K79">
        <f>IF(ISERROR(1/VLOOKUP($B79,'Justerad allokering'!$B$1:$AG$461,MATCH(K$1,'Justerad allokering'!$B$1:$AF$1,0),FALSE)),VLOOKUP($B79,'Allokerad kvv'!$B$2:$AV$468,MATCH(K$1,'Allokerad kvv'!$B$1:$AV$1,0),FALSE),VLOOKUP($B79,'Justerad allokering'!$B$1:$AG$461,MATCH(K$1,'Justerad allokering'!$B$1:$AF$1,0),FALSE))</f>
        <v>0</v>
      </c>
      <c r="L79">
        <f>IF(ISERROR(1/VLOOKUP($B79,'Justerad allokering'!$B$1:$AG$461,MATCH(L$1,'Justerad allokering'!$B$1:$AF$1,0),FALSE)),VLOOKUP($B79,'Allokerad kvv'!$B$2:$AV$468,MATCH(L$1,'Allokerad kvv'!$B$1:$AV$1,0),FALSE),VLOOKUP($B79,'Justerad allokering'!$B$1:$AG$461,MATCH(L$1,'Justerad allokering'!$B$1:$AF$1,0),FALSE))</f>
        <v>0</v>
      </c>
      <c r="M79">
        <f>IF(ISERROR(1/VLOOKUP($B79,'Justerad allokering'!$B$1:$AG$461,MATCH(M$1,'Justerad allokering'!$B$1:$AF$1,0),FALSE)),VLOOKUP($B79,'Allokerad kvv'!$B$2:$AV$468,MATCH(M$1,'Allokerad kvv'!$B$1:$AV$1,0),FALSE),VLOOKUP($B79,'Justerad allokering'!$B$1:$AG$461,MATCH(M$1,'Justerad allokering'!$B$1:$AF$1,0),FALSE))</f>
        <v>0</v>
      </c>
      <c r="N79">
        <f>IF(ISERROR(1/VLOOKUP($B79,'Justerad allokering'!$B$1:$AG$461,MATCH(N$1,'Justerad allokering'!$B$1:$AF$1,0),FALSE)),VLOOKUP($B79,'Allokerad kvv'!$B$2:$AV$468,MATCH(N$1,'Allokerad kvv'!$B$1:$AV$1,0),FALSE),VLOOKUP($B79,'Justerad allokering'!$B$1:$AG$461,MATCH(N$1,'Justerad allokering'!$B$1:$AF$1,0),FALSE))</f>
        <v>0</v>
      </c>
      <c r="O79">
        <f>IF(ISERROR(1/VLOOKUP($B79,'Justerad allokering'!$B$1:$AG$461,MATCH(O$1,'Justerad allokering'!$B$1:$AF$1,0),FALSE)),VLOOKUP($B79,'Allokerad kvv'!$B$2:$AV$468,MATCH(O$1,'Allokerad kvv'!$B$1:$AV$1,0),FALSE),VLOOKUP($B79,'Justerad allokering'!$B$1:$AG$461,MATCH(O$1,'Justerad allokering'!$B$1:$AF$1,0),FALSE))</f>
        <v>0</v>
      </c>
      <c r="P79">
        <f>IF(ISERROR(1/VLOOKUP($B79,'Justerad allokering'!$B$1:$AG$461,MATCH(P$1,'Justerad allokering'!$B$1:$AF$1,0),FALSE)),VLOOKUP($B79,'Allokerad kvv'!$B$2:$AV$468,MATCH(P$1,'Allokerad kvv'!$B$1:$AV$1,0),FALSE),VLOOKUP($B79,'Justerad allokering'!$B$1:$AG$461,MATCH(P$1,'Justerad allokering'!$B$1:$AF$1,0),FALSE))</f>
        <v>0</v>
      </c>
      <c r="Q79">
        <f>IF(ISERROR(1/VLOOKUP($B79,'Justerad allokering'!$B$1:$AG$461,MATCH(Q$1,'Justerad allokering'!$B$1:$AF$1,0),FALSE)),VLOOKUP($B79,'Allokerad kvv'!$B$2:$AV$468,MATCH(Q$1,'Allokerad kvv'!$B$1:$AV$1,0),FALSE),VLOOKUP($B79,'Justerad allokering'!$B$1:$AG$461,MATCH(Q$1,'Justerad allokering'!$B$1:$AF$1,0),FALSE))</f>
        <v>0</v>
      </c>
      <c r="R79">
        <f>IF(ISERROR(1/VLOOKUP($B79,'Justerad allokering'!$B$1:$AG$461,MATCH(R$1,'Justerad allokering'!$B$1:$AF$1,0),FALSE)),VLOOKUP($B79,'Allokerad kvv'!$B$2:$AV$468,MATCH(R$1,'Allokerad kvv'!$B$1:$AV$1,0),FALSE),VLOOKUP($B79,'Justerad allokering'!$B$1:$AG$461,MATCH(R$1,'Justerad allokering'!$B$1:$AF$1,0),FALSE))</f>
        <v>0</v>
      </c>
      <c r="S79">
        <f>IF(ISERROR(1/VLOOKUP($B79,'Justerad allokering'!$B$1:$AG$461,MATCH(S$1,'Justerad allokering'!$B$1:$AF$1,0),FALSE)),VLOOKUP($B79,'Allokerad kvv'!$B$2:$AV$468,MATCH(S$1,'Allokerad kvv'!$B$1:$AV$1,0),FALSE),VLOOKUP($B79,'Justerad allokering'!$B$1:$AG$461,MATCH(S$1,'Justerad allokering'!$B$1:$AF$1,0),FALSE))</f>
        <v>0</v>
      </c>
      <c r="T79">
        <f>IF(ISERROR(1/VLOOKUP($B79,'Justerad allokering'!$B$1:$AG$461,MATCH(T$1,'Justerad allokering'!$B$1:$AF$1,0),FALSE)),VLOOKUP($B79,'Allokerad kvv'!$B$2:$AV$468,MATCH(T$1,'Allokerad kvv'!$B$1:$AV$1,0),FALSE),VLOOKUP($B79,'Justerad allokering'!$B$1:$AG$461,MATCH(T$1,'Justerad allokering'!$B$1:$AF$1,0),FALSE))</f>
        <v>0</v>
      </c>
      <c r="U79">
        <f>IF(ISERROR(1/VLOOKUP($B79,'Justerad allokering'!$B$1:$AG$461,MATCH(U$1,'Justerad allokering'!$B$1:$AF$1,0),FALSE)),VLOOKUP($B79,'Allokerad kvv'!$B$2:$AV$468,MATCH(U$1,'Allokerad kvv'!$B$1:$AV$1,0),FALSE),VLOOKUP($B79,'Justerad allokering'!$B$1:$AG$461,MATCH(U$1,'Justerad allokering'!$B$1:$AF$1,0),FALSE))</f>
        <v>0</v>
      </c>
      <c r="V79">
        <f>IF(ISERROR(1/VLOOKUP($B79,'Justerad allokering'!$B$1:$AG$461,MATCH(V$1,'Justerad allokering'!$B$1:$AF$1,0),FALSE)),VLOOKUP($B79,'Allokerad kvv'!$B$2:$AV$468,MATCH(V$1,'Allokerad kvv'!$B$1:$AV$1,0),FALSE),VLOOKUP($B79,'Justerad allokering'!$B$1:$AG$461,MATCH(V$1,'Justerad allokering'!$B$1:$AF$1,0),FALSE))</f>
        <v>0</v>
      </c>
      <c r="W79">
        <f>IF(ISERROR(1/VLOOKUP($B79,'Justerad allokering'!$B$1:$AG$461,MATCH(W$1,'Justerad allokering'!$B$1:$AF$1,0),FALSE)),VLOOKUP($B79,'Allokerad kvv'!$B$2:$AV$468,MATCH(W$1,'Allokerad kvv'!$B$1:$AV$1,0),FALSE),VLOOKUP($B79,'Justerad allokering'!$B$1:$AG$461,MATCH(W$1,'Justerad allokering'!$B$1:$AF$1,0),FALSE))</f>
        <v>0</v>
      </c>
      <c r="X79">
        <f>IF(ISERROR(1/VLOOKUP($B79,'Justerad allokering'!$B$1:$AG$461,MATCH(X$1,'Justerad allokering'!$B$1:$AF$1,0),FALSE)),VLOOKUP($B79,'Allokerad kvv'!$B$2:$AV$468,MATCH(X$1,'Allokerad kvv'!$B$1:$AV$1,0),FALSE),VLOOKUP($B79,'Justerad allokering'!$B$1:$AG$461,MATCH(X$1,'Justerad allokering'!$B$1:$AF$1,0),FALSE))</f>
        <v>0</v>
      </c>
      <c r="Y79">
        <f>IF(ISERROR(1/VLOOKUP($B79,'Justerad allokering'!$B$1:$AG$461,MATCH(Y$1,'Justerad allokering'!$B$1:$AF$1,0),FALSE)),VLOOKUP($B79,'Allokerad kvv'!$B$2:$AV$468,MATCH(Y$1,'Allokerad kvv'!$B$1:$AV$1,0),FALSE),VLOOKUP($B79,'Justerad allokering'!$B$1:$AG$461,MATCH(Y$1,'Justerad allokering'!$B$1:$AF$1,0),FALSE))</f>
        <v>0</v>
      </c>
      <c r="Z79">
        <f>IF(ISERROR(1/VLOOKUP($B79,'Justerad allokering'!$B$1:$AG$461,MATCH(Z$1,'Justerad allokering'!$B$1:$AF$1,0),FALSE)),VLOOKUP($B79,'Allokerad kvv'!$B$2:$AV$468,MATCH(Z$1,'Allokerad kvv'!$B$1:$AV$1,0),FALSE),VLOOKUP($B79,'Justerad allokering'!$B$1:$AG$461,MATCH(Z$1,'Justerad allokering'!$B$1:$AF$1,0),FALSE))</f>
        <v>0</v>
      </c>
      <c r="AE79" s="89">
        <f t="shared" si="4"/>
        <v>0</v>
      </c>
      <c r="AG79">
        <f t="shared" si="5"/>
        <v>0</v>
      </c>
      <c r="AH79">
        <f t="shared" si="6"/>
        <v>0</v>
      </c>
      <c r="AI79" t="str">
        <f>IF(AH79=0,"",AH79/VLOOKUP(B79,Kraftvärmeprod!$B$1:$BC$480,MATCH("Summa tillförd energi exklusive rökgaskondensering",Kraftvärmeprod!$B$1:$BC$1,0),FALSE))</f>
        <v/>
      </c>
      <c r="AK79">
        <f t="shared" si="7"/>
        <v>0</v>
      </c>
    </row>
    <row r="80" spans="1:37" x14ac:dyDescent="0.25">
      <c r="A80" s="2" t="s">
        <v>115</v>
      </c>
      <c r="B80" s="2" t="s">
        <v>117</v>
      </c>
      <c r="C80">
        <f>IF(ISERROR(1/VLOOKUP($B80,'Justerad allokering'!$B$1:$AG$461,MATCH(C$1,'Justerad allokering'!$B$1:$AF$1,0),FALSE)),VLOOKUP($B80,'Allokerad kvv'!$B$2:$AV$468,MATCH(C$1,'Allokerad kvv'!$B$1:$AV$1,0),FALSE),VLOOKUP($B80,'Justerad allokering'!$B$1:$AG$461,MATCH(C$1,'Justerad allokering'!$B$1:$AF$1,0),FALSE))</f>
        <v>0</v>
      </c>
      <c r="D80">
        <f>IF(ISERROR(1/VLOOKUP($B80,'Justerad allokering'!$B$1:$AG$461,MATCH(D$1,'Justerad allokering'!$B$1:$AF$1,0),FALSE)),VLOOKUP($B80,'Allokerad kvv'!$B$2:$AV$468,MATCH(D$1,'Allokerad kvv'!$B$1:$AV$1,0),FALSE),VLOOKUP($B80,'Justerad allokering'!$B$1:$AG$461,MATCH(D$1,'Justerad allokering'!$B$1:$AF$1,0),FALSE))</f>
        <v>0</v>
      </c>
      <c r="E80">
        <f>IF(ISERROR(1/VLOOKUP($B80,'Justerad allokering'!$B$1:$AG$461,MATCH(E$1,'Justerad allokering'!$B$1:$AF$1,0),FALSE)),VLOOKUP($B80,'Allokerad kvv'!$B$2:$AV$468,MATCH(E$1,'Allokerad kvv'!$B$1:$AV$1,0),FALSE),VLOOKUP($B80,'Justerad allokering'!$B$1:$AG$461,MATCH(E$1,'Justerad allokering'!$B$1:$AF$1,0),FALSE))</f>
        <v>0</v>
      </c>
      <c r="F80">
        <f>IF(ISERROR(1/VLOOKUP($B80,'Justerad allokering'!$B$1:$AG$461,MATCH(F$1,'Justerad allokering'!$B$1:$AF$1,0),FALSE)),VLOOKUP($B80,'Allokerad kvv'!$B$2:$AV$468,MATCH(F$1,'Allokerad kvv'!$B$1:$AV$1,0),FALSE),VLOOKUP($B80,'Justerad allokering'!$B$1:$AG$461,MATCH(F$1,'Justerad allokering'!$B$1:$AF$1,0),FALSE))</f>
        <v>0</v>
      </c>
      <c r="G80">
        <f>IF(ISERROR(1/VLOOKUP($B80,'Justerad allokering'!$B$1:$AG$461,MATCH(G$1,'Justerad allokering'!$B$1:$AF$1,0),FALSE)),VLOOKUP($B80,'Allokerad kvv'!$B$2:$AV$468,MATCH(G$1,'Allokerad kvv'!$B$1:$AV$1,0),FALSE),VLOOKUP($B80,'Justerad allokering'!$B$1:$AG$461,MATCH(G$1,'Justerad allokering'!$B$1:$AF$1,0),FALSE))</f>
        <v>0</v>
      </c>
      <c r="H80">
        <f>IF(ISERROR(1/VLOOKUP($B80,'Justerad allokering'!$B$1:$AG$461,MATCH(H$1,'Justerad allokering'!$B$1:$AF$1,0),FALSE)),VLOOKUP($B80,'Allokerad kvv'!$B$2:$AV$468,MATCH(H$1,'Allokerad kvv'!$B$1:$AV$1,0),FALSE),VLOOKUP($B80,'Justerad allokering'!$B$1:$AG$461,MATCH(H$1,'Justerad allokering'!$B$1:$AF$1,0),FALSE))</f>
        <v>0</v>
      </c>
      <c r="I80">
        <f>IF(ISERROR(1/VLOOKUP($B80,'Justerad allokering'!$B$1:$AG$461,MATCH(I$1,'Justerad allokering'!$B$1:$AF$1,0),FALSE)),VLOOKUP($B80,'Allokerad kvv'!$B$2:$AV$468,MATCH(I$1,'Allokerad kvv'!$B$1:$AV$1,0),FALSE),VLOOKUP($B80,'Justerad allokering'!$B$1:$AG$461,MATCH(I$1,'Justerad allokering'!$B$1:$AF$1,0),FALSE))</f>
        <v>0</v>
      </c>
      <c r="J80">
        <f>IF(ISERROR(1/VLOOKUP($B80,'Justerad allokering'!$B$1:$AG$461,MATCH(J$1,'Justerad allokering'!$B$1:$AF$1,0),FALSE)),VLOOKUP($B80,'Allokerad kvv'!$B$2:$AV$468,MATCH(J$1,'Allokerad kvv'!$B$1:$AV$1,0),FALSE),VLOOKUP($B80,'Justerad allokering'!$B$1:$AG$461,MATCH(J$1,'Justerad allokering'!$B$1:$AF$1,0),FALSE))</f>
        <v>0</v>
      </c>
      <c r="K80">
        <f>IF(ISERROR(1/VLOOKUP($B80,'Justerad allokering'!$B$1:$AG$461,MATCH(K$1,'Justerad allokering'!$B$1:$AF$1,0),FALSE)),VLOOKUP($B80,'Allokerad kvv'!$B$2:$AV$468,MATCH(K$1,'Allokerad kvv'!$B$1:$AV$1,0),FALSE),VLOOKUP($B80,'Justerad allokering'!$B$1:$AG$461,MATCH(K$1,'Justerad allokering'!$B$1:$AF$1,0),FALSE))</f>
        <v>0</v>
      </c>
      <c r="L80">
        <f>IF(ISERROR(1/VLOOKUP($B80,'Justerad allokering'!$B$1:$AG$461,MATCH(L$1,'Justerad allokering'!$B$1:$AF$1,0),FALSE)),VLOOKUP($B80,'Allokerad kvv'!$B$2:$AV$468,MATCH(L$1,'Allokerad kvv'!$B$1:$AV$1,0),FALSE),VLOOKUP($B80,'Justerad allokering'!$B$1:$AG$461,MATCH(L$1,'Justerad allokering'!$B$1:$AF$1,0),FALSE))</f>
        <v>0</v>
      </c>
      <c r="M80">
        <f>IF(ISERROR(1/VLOOKUP($B80,'Justerad allokering'!$B$1:$AG$461,MATCH(M$1,'Justerad allokering'!$B$1:$AF$1,0),FALSE)),VLOOKUP($B80,'Allokerad kvv'!$B$2:$AV$468,MATCH(M$1,'Allokerad kvv'!$B$1:$AV$1,0),FALSE),VLOOKUP($B80,'Justerad allokering'!$B$1:$AG$461,MATCH(M$1,'Justerad allokering'!$B$1:$AF$1,0),FALSE))</f>
        <v>0</v>
      </c>
      <c r="N80">
        <f>IF(ISERROR(1/VLOOKUP($B80,'Justerad allokering'!$B$1:$AG$461,MATCH(N$1,'Justerad allokering'!$B$1:$AF$1,0),FALSE)),VLOOKUP($B80,'Allokerad kvv'!$B$2:$AV$468,MATCH(N$1,'Allokerad kvv'!$B$1:$AV$1,0),FALSE),VLOOKUP($B80,'Justerad allokering'!$B$1:$AG$461,MATCH(N$1,'Justerad allokering'!$B$1:$AF$1,0),FALSE))</f>
        <v>0</v>
      </c>
      <c r="O80">
        <f>IF(ISERROR(1/VLOOKUP($B80,'Justerad allokering'!$B$1:$AG$461,MATCH(O$1,'Justerad allokering'!$B$1:$AF$1,0),FALSE)),VLOOKUP($B80,'Allokerad kvv'!$B$2:$AV$468,MATCH(O$1,'Allokerad kvv'!$B$1:$AV$1,0),FALSE),VLOOKUP($B80,'Justerad allokering'!$B$1:$AG$461,MATCH(O$1,'Justerad allokering'!$B$1:$AF$1,0),FALSE))</f>
        <v>0</v>
      </c>
      <c r="P80">
        <f>IF(ISERROR(1/VLOOKUP($B80,'Justerad allokering'!$B$1:$AG$461,MATCH(P$1,'Justerad allokering'!$B$1:$AF$1,0),FALSE)),VLOOKUP($B80,'Allokerad kvv'!$B$2:$AV$468,MATCH(P$1,'Allokerad kvv'!$B$1:$AV$1,0),FALSE),VLOOKUP($B80,'Justerad allokering'!$B$1:$AG$461,MATCH(P$1,'Justerad allokering'!$B$1:$AF$1,0),FALSE))</f>
        <v>0</v>
      </c>
      <c r="Q80">
        <f>IF(ISERROR(1/VLOOKUP($B80,'Justerad allokering'!$B$1:$AG$461,MATCH(Q$1,'Justerad allokering'!$B$1:$AF$1,0),FALSE)),VLOOKUP($B80,'Allokerad kvv'!$B$2:$AV$468,MATCH(Q$1,'Allokerad kvv'!$B$1:$AV$1,0),FALSE),VLOOKUP($B80,'Justerad allokering'!$B$1:$AG$461,MATCH(Q$1,'Justerad allokering'!$B$1:$AF$1,0),FALSE))</f>
        <v>0</v>
      </c>
      <c r="R80">
        <f>IF(ISERROR(1/VLOOKUP($B80,'Justerad allokering'!$B$1:$AG$461,MATCH(R$1,'Justerad allokering'!$B$1:$AF$1,0),FALSE)),VLOOKUP($B80,'Allokerad kvv'!$B$2:$AV$468,MATCH(R$1,'Allokerad kvv'!$B$1:$AV$1,0),FALSE),VLOOKUP($B80,'Justerad allokering'!$B$1:$AG$461,MATCH(R$1,'Justerad allokering'!$B$1:$AF$1,0),FALSE))</f>
        <v>0</v>
      </c>
      <c r="S80">
        <f>IF(ISERROR(1/VLOOKUP($B80,'Justerad allokering'!$B$1:$AG$461,MATCH(S$1,'Justerad allokering'!$B$1:$AF$1,0),FALSE)),VLOOKUP($B80,'Allokerad kvv'!$B$2:$AV$468,MATCH(S$1,'Allokerad kvv'!$B$1:$AV$1,0),FALSE),VLOOKUP($B80,'Justerad allokering'!$B$1:$AG$461,MATCH(S$1,'Justerad allokering'!$B$1:$AF$1,0),FALSE))</f>
        <v>0</v>
      </c>
      <c r="T80">
        <f>IF(ISERROR(1/VLOOKUP($B80,'Justerad allokering'!$B$1:$AG$461,MATCH(T$1,'Justerad allokering'!$B$1:$AF$1,0),FALSE)),VLOOKUP($B80,'Allokerad kvv'!$B$2:$AV$468,MATCH(T$1,'Allokerad kvv'!$B$1:$AV$1,0),FALSE),VLOOKUP($B80,'Justerad allokering'!$B$1:$AG$461,MATCH(T$1,'Justerad allokering'!$B$1:$AF$1,0),FALSE))</f>
        <v>0</v>
      </c>
      <c r="U80">
        <f>IF(ISERROR(1/VLOOKUP($B80,'Justerad allokering'!$B$1:$AG$461,MATCH(U$1,'Justerad allokering'!$B$1:$AF$1,0),FALSE)),VLOOKUP($B80,'Allokerad kvv'!$B$2:$AV$468,MATCH(U$1,'Allokerad kvv'!$B$1:$AV$1,0),FALSE),VLOOKUP($B80,'Justerad allokering'!$B$1:$AG$461,MATCH(U$1,'Justerad allokering'!$B$1:$AF$1,0),FALSE))</f>
        <v>0</v>
      </c>
      <c r="V80">
        <f>IF(ISERROR(1/VLOOKUP($B80,'Justerad allokering'!$B$1:$AG$461,MATCH(V$1,'Justerad allokering'!$B$1:$AF$1,0),FALSE)),VLOOKUP($B80,'Allokerad kvv'!$B$2:$AV$468,MATCH(V$1,'Allokerad kvv'!$B$1:$AV$1,0),FALSE),VLOOKUP($B80,'Justerad allokering'!$B$1:$AG$461,MATCH(V$1,'Justerad allokering'!$B$1:$AF$1,0),FALSE))</f>
        <v>0</v>
      </c>
      <c r="W80">
        <f>IF(ISERROR(1/VLOOKUP($B80,'Justerad allokering'!$B$1:$AG$461,MATCH(W$1,'Justerad allokering'!$B$1:$AF$1,0),FALSE)),VLOOKUP($B80,'Allokerad kvv'!$B$2:$AV$468,MATCH(W$1,'Allokerad kvv'!$B$1:$AV$1,0),FALSE),VLOOKUP($B80,'Justerad allokering'!$B$1:$AG$461,MATCH(W$1,'Justerad allokering'!$B$1:$AF$1,0),FALSE))</f>
        <v>0</v>
      </c>
      <c r="X80">
        <f>IF(ISERROR(1/VLOOKUP($B80,'Justerad allokering'!$B$1:$AG$461,MATCH(X$1,'Justerad allokering'!$B$1:$AF$1,0),FALSE)),VLOOKUP($B80,'Allokerad kvv'!$B$2:$AV$468,MATCH(X$1,'Allokerad kvv'!$B$1:$AV$1,0),FALSE),VLOOKUP($B80,'Justerad allokering'!$B$1:$AG$461,MATCH(X$1,'Justerad allokering'!$B$1:$AF$1,0),FALSE))</f>
        <v>0</v>
      </c>
      <c r="Y80">
        <f>IF(ISERROR(1/VLOOKUP($B80,'Justerad allokering'!$B$1:$AG$461,MATCH(Y$1,'Justerad allokering'!$B$1:$AF$1,0),FALSE)),VLOOKUP($B80,'Allokerad kvv'!$B$2:$AV$468,MATCH(Y$1,'Allokerad kvv'!$B$1:$AV$1,0),FALSE),VLOOKUP($B80,'Justerad allokering'!$B$1:$AG$461,MATCH(Y$1,'Justerad allokering'!$B$1:$AF$1,0),FALSE))</f>
        <v>0</v>
      </c>
      <c r="Z80">
        <f>IF(ISERROR(1/VLOOKUP($B80,'Justerad allokering'!$B$1:$AG$461,MATCH(Z$1,'Justerad allokering'!$B$1:$AF$1,0),FALSE)),VLOOKUP($B80,'Allokerad kvv'!$B$2:$AV$468,MATCH(Z$1,'Allokerad kvv'!$B$1:$AV$1,0),FALSE),VLOOKUP($B80,'Justerad allokering'!$B$1:$AG$461,MATCH(Z$1,'Justerad allokering'!$B$1:$AF$1,0),FALSE))</f>
        <v>0</v>
      </c>
      <c r="AE80" s="89">
        <f t="shared" si="4"/>
        <v>0</v>
      </c>
      <c r="AG80">
        <f t="shared" si="5"/>
        <v>0</v>
      </c>
      <c r="AH80">
        <f t="shared" si="6"/>
        <v>0</v>
      </c>
      <c r="AI80" t="str">
        <f>IF(AH80=0,"",AH80/VLOOKUP(B80,Kraftvärmeprod!$B$1:$BC$480,MATCH("Summa tillförd energi exklusive rökgaskondensering",Kraftvärmeprod!$B$1:$BC$1,0),FALSE))</f>
        <v/>
      </c>
      <c r="AK80">
        <f t="shared" si="7"/>
        <v>0</v>
      </c>
    </row>
    <row r="81" spans="1:37" x14ac:dyDescent="0.25">
      <c r="A81" s="2" t="s">
        <v>115</v>
      </c>
      <c r="B81" s="2" t="s">
        <v>118</v>
      </c>
      <c r="C81">
        <f>IF(ISERROR(1/VLOOKUP($B81,'Justerad allokering'!$B$1:$AG$461,MATCH(C$1,'Justerad allokering'!$B$1:$AF$1,0),FALSE)),VLOOKUP($B81,'Allokerad kvv'!$B$2:$AV$468,MATCH(C$1,'Allokerad kvv'!$B$1:$AV$1,0),FALSE),VLOOKUP($B81,'Justerad allokering'!$B$1:$AG$461,MATCH(C$1,'Justerad allokering'!$B$1:$AF$1,0),FALSE))</f>
        <v>0</v>
      </c>
      <c r="D81">
        <f>IF(ISERROR(1/VLOOKUP($B81,'Justerad allokering'!$B$1:$AG$461,MATCH(D$1,'Justerad allokering'!$B$1:$AF$1,0),FALSE)),VLOOKUP($B81,'Allokerad kvv'!$B$2:$AV$468,MATCH(D$1,'Allokerad kvv'!$B$1:$AV$1,0),FALSE),VLOOKUP($B81,'Justerad allokering'!$B$1:$AG$461,MATCH(D$1,'Justerad allokering'!$B$1:$AF$1,0),FALSE))</f>
        <v>0</v>
      </c>
      <c r="E81">
        <f>IF(ISERROR(1/VLOOKUP($B81,'Justerad allokering'!$B$1:$AG$461,MATCH(E$1,'Justerad allokering'!$B$1:$AF$1,0),FALSE)),VLOOKUP($B81,'Allokerad kvv'!$B$2:$AV$468,MATCH(E$1,'Allokerad kvv'!$B$1:$AV$1,0),FALSE),VLOOKUP($B81,'Justerad allokering'!$B$1:$AG$461,MATCH(E$1,'Justerad allokering'!$B$1:$AF$1,0),FALSE))</f>
        <v>0</v>
      </c>
      <c r="F81">
        <f>IF(ISERROR(1/VLOOKUP($B81,'Justerad allokering'!$B$1:$AG$461,MATCH(F$1,'Justerad allokering'!$B$1:$AF$1,0),FALSE)),VLOOKUP($B81,'Allokerad kvv'!$B$2:$AV$468,MATCH(F$1,'Allokerad kvv'!$B$1:$AV$1,0),FALSE),VLOOKUP($B81,'Justerad allokering'!$B$1:$AG$461,MATCH(F$1,'Justerad allokering'!$B$1:$AF$1,0),FALSE))</f>
        <v>0</v>
      </c>
      <c r="G81">
        <f>IF(ISERROR(1/VLOOKUP($B81,'Justerad allokering'!$B$1:$AG$461,MATCH(G$1,'Justerad allokering'!$B$1:$AF$1,0),FALSE)),VLOOKUP($B81,'Allokerad kvv'!$B$2:$AV$468,MATCH(G$1,'Allokerad kvv'!$B$1:$AV$1,0),FALSE),VLOOKUP($B81,'Justerad allokering'!$B$1:$AG$461,MATCH(G$1,'Justerad allokering'!$B$1:$AF$1,0),FALSE))</f>
        <v>0</v>
      </c>
      <c r="H81">
        <f>IF(ISERROR(1/VLOOKUP($B81,'Justerad allokering'!$B$1:$AG$461,MATCH(H$1,'Justerad allokering'!$B$1:$AF$1,0),FALSE)),VLOOKUP($B81,'Allokerad kvv'!$B$2:$AV$468,MATCH(H$1,'Allokerad kvv'!$B$1:$AV$1,0),FALSE),VLOOKUP($B81,'Justerad allokering'!$B$1:$AG$461,MATCH(H$1,'Justerad allokering'!$B$1:$AF$1,0),FALSE))</f>
        <v>0</v>
      </c>
      <c r="I81">
        <f>IF(ISERROR(1/VLOOKUP($B81,'Justerad allokering'!$B$1:$AG$461,MATCH(I$1,'Justerad allokering'!$B$1:$AF$1,0),FALSE)),VLOOKUP($B81,'Allokerad kvv'!$B$2:$AV$468,MATCH(I$1,'Allokerad kvv'!$B$1:$AV$1,0),FALSE),VLOOKUP($B81,'Justerad allokering'!$B$1:$AG$461,MATCH(I$1,'Justerad allokering'!$B$1:$AF$1,0),FALSE))</f>
        <v>0</v>
      </c>
      <c r="J81">
        <f>IF(ISERROR(1/VLOOKUP($B81,'Justerad allokering'!$B$1:$AG$461,MATCH(J$1,'Justerad allokering'!$B$1:$AF$1,0),FALSE)),VLOOKUP($B81,'Allokerad kvv'!$B$2:$AV$468,MATCH(J$1,'Allokerad kvv'!$B$1:$AV$1,0),FALSE),VLOOKUP($B81,'Justerad allokering'!$B$1:$AG$461,MATCH(J$1,'Justerad allokering'!$B$1:$AF$1,0),FALSE))</f>
        <v>0</v>
      </c>
      <c r="K81">
        <f>IF(ISERROR(1/VLOOKUP($B81,'Justerad allokering'!$B$1:$AG$461,MATCH(K$1,'Justerad allokering'!$B$1:$AF$1,0),FALSE)),VLOOKUP($B81,'Allokerad kvv'!$B$2:$AV$468,MATCH(K$1,'Allokerad kvv'!$B$1:$AV$1,0),FALSE),VLOOKUP($B81,'Justerad allokering'!$B$1:$AG$461,MATCH(K$1,'Justerad allokering'!$B$1:$AF$1,0),FALSE))</f>
        <v>0</v>
      </c>
      <c r="L81">
        <f>IF(ISERROR(1/VLOOKUP($B81,'Justerad allokering'!$B$1:$AG$461,MATCH(L$1,'Justerad allokering'!$B$1:$AF$1,0),FALSE)),VLOOKUP($B81,'Allokerad kvv'!$B$2:$AV$468,MATCH(L$1,'Allokerad kvv'!$B$1:$AV$1,0),FALSE),VLOOKUP($B81,'Justerad allokering'!$B$1:$AG$461,MATCH(L$1,'Justerad allokering'!$B$1:$AF$1,0),FALSE))</f>
        <v>0</v>
      </c>
      <c r="M81">
        <f>IF(ISERROR(1/VLOOKUP($B81,'Justerad allokering'!$B$1:$AG$461,MATCH(M$1,'Justerad allokering'!$B$1:$AF$1,0),FALSE)),VLOOKUP($B81,'Allokerad kvv'!$B$2:$AV$468,MATCH(M$1,'Allokerad kvv'!$B$1:$AV$1,0),FALSE),VLOOKUP($B81,'Justerad allokering'!$B$1:$AG$461,MATCH(M$1,'Justerad allokering'!$B$1:$AF$1,0),FALSE))</f>
        <v>0</v>
      </c>
      <c r="N81">
        <f>IF(ISERROR(1/VLOOKUP($B81,'Justerad allokering'!$B$1:$AG$461,MATCH(N$1,'Justerad allokering'!$B$1:$AF$1,0),FALSE)),VLOOKUP($B81,'Allokerad kvv'!$B$2:$AV$468,MATCH(N$1,'Allokerad kvv'!$B$1:$AV$1,0),FALSE),VLOOKUP($B81,'Justerad allokering'!$B$1:$AG$461,MATCH(N$1,'Justerad allokering'!$B$1:$AF$1,0),FALSE))</f>
        <v>0</v>
      </c>
      <c r="O81">
        <f>IF(ISERROR(1/VLOOKUP($B81,'Justerad allokering'!$B$1:$AG$461,MATCH(O$1,'Justerad allokering'!$B$1:$AF$1,0),FALSE)),VLOOKUP($B81,'Allokerad kvv'!$B$2:$AV$468,MATCH(O$1,'Allokerad kvv'!$B$1:$AV$1,0),FALSE),VLOOKUP($B81,'Justerad allokering'!$B$1:$AG$461,MATCH(O$1,'Justerad allokering'!$B$1:$AF$1,0),FALSE))</f>
        <v>0</v>
      </c>
      <c r="P81">
        <f>IF(ISERROR(1/VLOOKUP($B81,'Justerad allokering'!$B$1:$AG$461,MATCH(P$1,'Justerad allokering'!$B$1:$AF$1,0),FALSE)),VLOOKUP($B81,'Allokerad kvv'!$B$2:$AV$468,MATCH(P$1,'Allokerad kvv'!$B$1:$AV$1,0),FALSE),VLOOKUP($B81,'Justerad allokering'!$B$1:$AG$461,MATCH(P$1,'Justerad allokering'!$B$1:$AF$1,0),FALSE))</f>
        <v>0</v>
      </c>
      <c r="Q81">
        <f>IF(ISERROR(1/VLOOKUP($B81,'Justerad allokering'!$B$1:$AG$461,MATCH(Q$1,'Justerad allokering'!$B$1:$AF$1,0),FALSE)),VLOOKUP($B81,'Allokerad kvv'!$B$2:$AV$468,MATCH(Q$1,'Allokerad kvv'!$B$1:$AV$1,0),FALSE),VLOOKUP($B81,'Justerad allokering'!$B$1:$AG$461,MATCH(Q$1,'Justerad allokering'!$B$1:$AF$1,0),FALSE))</f>
        <v>0</v>
      </c>
      <c r="R81">
        <f>IF(ISERROR(1/VLOOKUP($B81,'Justerad allokering'!$B$1:$AG$461,MATCH(R$1,'Justerad allokering'!$B$1:$AF$1,0),FALSE)),VLOOKUP($B81,'Allokerad kvv'!$B$2:$AV$468,MATCH(R$1,'Allokerad kvv'!$B$1:$AV$1,0),FALSE),VLOOKUP($B81,'Justerad allokering'!$B$1:$AG$461,MATCH(R$1,'Justerad allokering'!$B$1:$AF$1,0),FALSE))</f>
        <v>0</v>
      </c>
      <c r="S81">
        <f>IF(ISERROR(1/VLOOKUP($B81,'Justerad allokering'!$B$1:$AG$461,MATCH(S$1,'Justerad allokering'!$B$1:$AF$1,0),FALSE)),VLOOKUP($B81,'Allokerad kvv'!$B$2:$AV$468,MATCH(S$1,'Allokerad kvv'!$B$1:$AV$1,0),FALSE),VLOOKUP($B81,'Justerad allokering'!$B$1:$AG$461,MATCH(S$1,'Justerad allokering'!$B$1:$AF$1,0),FALSE))</f>
        <v>0</v>
      </c>
      <c r="T81">
        <f>IF(ISERROR(1/VLOOKUP($B81,'Justerad allokering'!$B$1:$AG$461,MATCH(T$1,'Justerad allokering'!$B$1:$AF$1,0),FALSE)),VLOOKUP($B81,'Allokerad kvv'!$B$2:$AV$468,MATCH(T$1,'Allokerad kvv'!$B$1:$AV$1,0),FALSE),VLOOKUP($B81,'Justerad allokering'!$B$1:$AG$461,MATCH(T$1,'Justerad allokering'!$B$1:$AF$1,0),FALSE))</f>
        <v>0</v>
      </c>
      <c r="U81">
        <f>IF(ISERROR(1/VLOOKUP($B81,'Justerad allokering'!$B$1:$AG$461,MATCH(U$1,'Justerad allokering'!$B$1:$AF$1,0),FALSE)),VLOOKUP($B81,'Allokerad kvv'!$B$2:$AV$468,MATCH(U$1,'Allokerad kvv'!$B$1:$AV$1,0),FALSE),VLOOKUP($B81,'Justerad allokering'!$B$1:$AG$461,MATCH(U$1,'Justerad allokering'!$B$1:$AF$1,0),FALSE))</f>
        <v>0</v>
      </c>
      <c r="V81">
        <f>IF(ISERROR(1/VLOOKUP($B81,'Justerad allokering'!$B$1:$AG$461,MATCH(V$1,'Justerad allokering'!$B$1:$AF$1,0),FALSE)),VLOOKUP($B81,'Allokerad kvv'!$B$2:$AV$468,MATCH(V$1,'Allokerad kvv'!$B$1:$AV$1,0),FALSE),VLOOKUP($B81,'Justerad allokering'!$B$1:$AG$461,MATCH(V$1,'Justerad allokering'!$B$1:$AF$1,0),FALSE))</f>
        <v>0</v>
      </c>
      <c r="W81">
        <f>IF(ISERROR(1/VLOOKUP($B81,'Justerad allokering'!$B$1:$AG$461,MATCH(W$1,'Justerad allokering'!$B$1:$AF$1,0),FALSE)),VLOOKUP($B81,'Allokerad kvv'!$B$2:$AV$468,MATCH(W$1,'Allokerad kvv'!$B$1:$AV$1,0),FALSE),VLOOKUP($B81,'Justerad allokering'!$B$1:$AG$461,MATCH(W$1,'Justerad allokering'!$B$1:$AF$1,0),FALSE))</f>
        <v>0</v>
      </c>
      <c r="X81">
        <f>IF(ISERROR(1/VLOOKUP($B81,'Justerad allokering'!$B$1:$AG$461,MATCH(X$1,'Justerad allokering'!$B$1:$AF$1,0),FALSE)),VLOOKUP($B81,'Allokerad kvv'!$B$2:$AV$468,MATCH(X$1,'Allokerad kvv'!$B$1:$AV$1,0),FALSE),VLOOKUP($B81,'Justerad allokering'!$B$1:$AG$461,MATCH(X$1,'Justerad allokering'!$B$1:$AF$1,0),FALSE))</f>
        <v>0</v>
      </c>
      <c r="Y81">
        <f>IF(ISERROR(1/VLOOKUP($B81,'Justerad allokering'!$B$1:$AG$461,MATCH(Y$1,'Justerad allokering'!$B$1:$AF$1,0),FALSE)),VLOOKUP($B81,'Allokerad kvv'!$B$2:$AV$468,MATCH(Y$1,'Allokerad kvv'!$B$1:$AV$1,0),FALSE),VLOOKUP($B81,'Justerad allokering'!$B$1:$AG$461,MATCH(Y$1,'Justerad allokering'!$B$1:$AF$1,0),FALSE))</f>
        <v>0</v>
      </c>
      <c r="Z81">
        <f>IF(ISERROR(1/VLOOKUP($B81,'Justerad allokering'!$B$1:$AG$461,MATCH(Z$1,'Justerad allokering'!$B$1:$AF$1,0),FALSE)),VLOOKUP($B81,'Allokerad kvv'!$B$2:$AV$468,MATCH(Z$1,'Allokerad kvv'!$B$1:$AV$1,0),FALSE),VLOOKUP($B81,'Justerad allokering'!$B$1:$AG$461,MATCH(Z$1,'Justerad allokering'!$B$1:$AF$1,0),FALSE))</f>
        <v>0</v>
      </c>
      <c r="AE81" s="89">
        <f t="shared" si="4"/>
        <v>0</v>
      </c>
      <c r="AG81">
        <f t="shared" si="5"/>
        <v>0</v>
      </c>
      <c r="AH81">
        <f t="shared" si="6"/>
        <v>0</v>
      </c>
      <c r="AI81" t="str">
        <f>IF(AH81=0,"",AH81/VLOOKUP(B81,Kraftvärmeprod!$B$1:$BC$480,MATCH("Summa tillförd energi exklusive rökgaskondensering",Kraftvärmeprod!$B$1:$BC$1,0),FALSE))</f>
        <v/>
      </c>
      <c r="AK81">
        <f t="shared" si="7"/>
        <v>0</v>
      </c>
    </row>
    <row r="82" spans="1:37" x14ac:dyDescent="0.25">
      <c r="A82" s="2" t="s">
        <v>115</v>
      </c>
      <c r="B82" s="2" t="s">
        <v>119</v>
      </c>
      <c r="C82">
        <f>IF(ISERROR(1/VLOOKUP($B82,'Justerad allokering'!$B$1:$AG$461,MATCH(C$1,'Justerad allokering'!$B$1:$AF$1,0),FALSE)),VLOOKUP($B82,'Allokerad kvv'!$B$2:$AV$468,MATCH(C$1,'Allokerad kvv'!$B$1:$AV$1,0),FALSE),VLOOKUP($B82,'Justerad allokering'!$B$1:$AG$461,MATCH(C$1,'Justerad allokering'!$B$1:$AF$1,0),FALSE))</f>
        <v>0</v>
      </c>
      <c r="D82">
        <f>IF(ISERROR(1/VLOOKUP($B82,'Justerad allokering'!$B$1:$AG$461,MATCH(D$1,'Justerad allokering'!$B$1:$AF$1,0),FALSE)),VLOOKUP($B82,'Allokerad kvv'!$B$2:$AV$468,MATCH(D$1,'Allokerad kvv'!$B$1:$AV$1,0),FALSE),VLOOKUP($B82,'Justerad allokering'!$B$1:$AG$461,MATCH(D$1,'Justerad allokering'!$B$1:$AF$1,0),FALSE))</f>
        <v>0</v>
      </c>
      <c r="E82">
        <f>IF(ISERROR(1/VLOOKUP($B82,'Justerad allokering'!$B$1:$AG$461,MATCH(E$1,'Justerad allokering'!$B$1:$AF$1,0),FALSE)),VLOOKUP($B82,'Allokerad kvv'!$B$2:$AV$468,MATCH(E$1,'Allokerad kvv'!$B$1:$AV$1,0),FALSE),VLOOKUP($B82,'Justerad allokering'!$B$1:$AG$461,MATCH(E$1,'Justerad allokering'!$B$1:$AF$1,0),FALSE))</f>
        <v>0</v>
      </c>
      <c r="F82">
        <f>IF(ISERROR(1/VLOOKUP($B82,'Justerad allokering'!$B$1:$AG$461,MATCH(F$1,'Justerad allokering'!$B$1:$AF$1,0),FALSE)),VLOOKUP($B82,'Allokerad kvv'!$B$2:$AV$468,MATCH(F$1,'Allokerad kvv'!$B$1:$AV$1,0),FALSE),VLOOKUP($B82,'Justerad allokering'!$B$1:$AG$461,MATCH(F$1,'Justerad allokering'!$B$1:$AF$1,0),FALSE))</f>
        <v>0</v>
      </c>
      <c r="G82">
        <f>IF(ISERROR(1/VLOOKUP($B82,'Justerad allokering'!$B$1:$AG$461,MATCH(G$1,'Justerad allokering'!$B$1:$AF$1,0),FALSE)),VLOOKUP($B82,'Allokerad kvv'!$B$2:$AV$468,MATCH(G$1,'Allokerad kvv'!$B$1:$AV$1,0),FALSE),VLOOKUP($B82,'Justerad allokering'!$B$1:$AG$461,MATCH(G$1,'Justerad allokering'!$B$1:$AF$1,0),FALSE))</f>
        <v>0</v>
      </c>
      <c r="H82">
        <f>IF(ISERROR(1/VLOOKUP($B82,'Justerad allokering'!$B$1:$AG$461,MATCH(H$1,'Justerad allokering'!$B$1:$AF$1,0),FALSE)),VLOOKUP($B82,'Allokerad kvv'!$B$2:$AV$468,MATCH(H$1,'Allokerad kvv'!$B$1:$AV$1,0),FALSE),VLOOKUP($B82,'Justerad allokering'!$B$1:$AG$461,MATCH(H$1,'Justerad allokering'!$B$1:$AF$1,0),FALSE))</f>
        <v>0</v>
      </c>
      <c r="I82">
        <f>IF(ISERROR(1/VLOOKUP($B82,'Justerad allokering'!$B$1:$AG$461,MATCH(I$1,'Justerad allokering'!$B$1:$AF$1,0),FALSE)),VLOOKUP($B82,'Allokerad kvv'!$B$2:$AV$468,MATCH(I$1,'Allokerad kvv'!$B$1:$AV$1,0),FALSE),VLOOKUP($B82,'Justerad allokering'!$B$1:$AG$461,MATCH(I$1,'Justerad allokering'!$B$1:$AF$1,0),FALSE))</f>
        <v>0</v>
      </c>
      <c r="J82">
        <f>IF(ISERROR(1/VLOOKUP($B82,'Justerad allokering'!$B$1:$AG$461,MATCH(J$1,'Justerad allokering'!$B$1:$AF$1,0),FALSE)),VLOOKUP($B82,'Allokerad kvv'!$B$2:$AV$468,MATCH(J$1,'Allokerad kvv'!$B$1:$AV$1,0),FALSE),VLOOKUP($B82,'Justerad allokering'!$B$1:$AG$461,MATCH(J$1,'Justerad allokering'!$B$1:$AF$1,0),FALSE))</f>
        <v>0</v>
      </c>
      <c r="K82">
        <f>IF(ISERROR(1/VLOOKUP($B82,'Justerad allokering'!$B$1:$AG$461,MATCH(K$1,'Justerad allokering'!$B$1:$AF$1,0),FALSE)),VLOOKUP($B82,'Allokerad kvv'!$B$2:$AV$468,MATCH(K$1,'Allokerad kvv'!$B$1:$AV$1,0),FALSE),VLOOKUP($B82,'Justerad allokering'!$B$1:$AG$461,MATCH(K$1,'Justerad allokering'!$B$1:$AF$1,0),FALSE))</f>
        <v>0</v>
      </c>
      <c r="L82">
        <f>IF(ISERROR(1/VLOOKUP($B82,'Justerad allokering'!$B$1:$AG$461,MATCH(L$1,'Justerad allokering'!$B$1:$AF$1,0),FALSE)),VLOOKUP($B82,'Allokerad kvv'!$B$2:$AV$468,MATCH(L$1,'Allokerad kvv'!$B$1:$AV$1,0),FALSE),VLOOKUP($B82,'Justerad allokering'!$B$1:$AG$461,MATCH(L$1,'Justerad allokering'!$B$1:$AF$1,0),FALSE))</f>
        <v>0</v>
      </c>
      <c r="M82">
        <f>IF(ISERROR(1/VLOOKUP($B82,'Justerad allokering'!$B$1:$AG$461,MATCH(M$1,'Justerad allokering'!$B$1:$AF$1,0),FALSE)),VLOOKUP($B82,'Allokerad kvv'!$B$2:$AV$468,MATCH(M$1,'Allokerad kvv'!$B$1:$AV$1,0),FALSE),VLOOKUP($B82,'Justerad allokering'!$B$1:$AG$461,MATCH(M$1,'Justerad allokering'!$B$1:$AF$1,0),FALSE))</f>
        <v>0</v>
      </c>
      <c r="N82">
        <f>IF(ISERROR(1/VLOOKUP($B82,'Justerad allokering'!$B$1:$AG$461,MATCH(N$1,'Justerad allokering'!$B$1:$AF$1,0),FALSE)),VLOOKUP($B82,'Allokerad kvv'!$B$2:$AV$468,MATCH(N$1,'Allokerad kvv'!$B$1:$AV$1,0),FALSE),VLOOKUP($B82,'Justerad allokering'!$B$1:$AG$461,MATCH(N$1,'Justerad allokering'!$B$1:$AF$1,0),FALSE))</f>
        <v>0</v>
      </c>
      <c r="O82">
        <f>IF(ISERROR(1/VLOOKUP($B82,'Justerad allokering'!$B$1:$AG$461,MATCH(O$1,'Justerad allokering'!$B$1:$AF$1,0),FALSE)),VLOOKUP($B82,'Allokerad kvv'!$B$2:$AV$468,MATCH(O$1,'Allokerad kvv'!$B$1:$AV$1,0),FALSE),VLOOKUP($B82,'Justerad allokering'!$B$1:$AG$461,MATCH(O$1,'Justerad allokering'!$B$1:$AF$1,0),FALSE))</f>
        <v>0</v>
      </c>
      <c r="P82">
        <f>IF(ISERROR(1/VLOOKUP($B82,'Justerad allokering'!$B$1:$AG$461,MATCH(P$1,'Justerad allokering'!$B$1:$AF$1,0),FALSE)),VLOOKUP($B82,'Allokerad kvv'!$B$2:$AV$468,MATCH(P$1,'Allokerad kvv'!$B$1:$AV$1,0),FALSE),VLOOKUP($B82,'Justerad allokering'!$B$1:$AG$461,MATCH(P$1,'Justerad allokering'!$B$1:$AF$1,0),FALSE))</f>
        <v>0</v>
      </c>
      <c r="Q82">
        <f>IF(ISERROR(1/VLOOKUP($B82,'Justerad allokering'!$B$1:$AG$461,MATCH(Q$1,'Justerad allokering'!$B$1:$AF$1,0),FALSE)),VLOOKUP($B82,'Allokerad kvv'!$B$2:$AV$468,MATCH(Q$1,'Allokerad kvv'!$B$1:$AV$1,0),FALSE),VLOOKUP($B82,'Justerad allokering'!$B$1:$AG$461,MATCH(Q$1,'Justerad allokering'!$B$1:$AF$1,0),FALSE))</f>
        <v>0</v>
      </c>
      <c r="R82">
        <f>IF(ISERROR(1/VLOOKUP($B82,'Justerad allokering'!$B$1:$AG$461,MATCH(R$1,'Justerad allokering'!$B$1:$AF$1,0),FALSE)),VLOOKUP($B82,'Allokerad kvv'!$B$2:$AV$468,MATCH(R$1,'Allokerad kvv'!$B$1:$AV$1,0),FALSE),VLOOKUP($B82,'Justerad allokering'!$B$1:$AG$461,MATCH(R$1,'Justerad allokering'!$B$1:$AF$1,0),FALSE))</f>
        <v>0</v>
      </c>
      <c r="S82">
        <f>IF(ISERROR(1/VLOOKUP($B82,'Justerad allokering'!$B$1:$AG$461,MATCH(S$1,'Justerad allokering'!$B$1:$AF$1,0),FALSE)),VLOOKUP($B82,'Allokerad kvv'!$B$2:$AV$468,MATCH(S$1,'Allokerad kvv'!$B$1:$AV$1,0),FALSE),VLOOKUP($B82,'Justerad allokering'!$B$1:$AG$461,MATCH(S$1,'Justerad allokering'!$B$1:$AF$1,0),FALSE))</f>
        <v>0</v>
      </c>
      <c r="T82">
        <f>IF(ISERROR(1/VLOOKUP($B82,'Justerad allokering'!$B$1:$AG$461,MATCH(T$1,'Justerad allokering'!$B$1:$AF$1,0),FALSE)),VLOOKUP($B82,'Allokerad kvv'!$B$2:$AV$468,MATCH(T$1,'Allokerad kvv'!$B$1:$AV$1,0),FALSE),VLOOKUP($B82,'Justerad allokering'!$B$1:$AG$461,MATCH(T$1,'Justerad allokering'!$B$1:$AF$1,0),FALSE))</f>
        <v>0</v>
      </c>
      <c r="U82">
        <f>IF(ISERROR(1/VLOOKUP($B82,'Justerad allokering'!$B$1:$AG$461,MATCH(U$1,'Justerad allokering'!$B$1:$AF$1,0),FALSE)),VLOOKUP($B82,'Allokerad kvv'!$B$2:$AV$468,MATCH(U$1,'Allokerad kvv'!$B$1:$AV$1,0),FALSE),VLOOKUP($B82,'Justerad allokering'!$B$1:$AG$461,MATCH(U$1,'Justerad allokering'!$B$1:$AF$1,0),FALSE))</f>
        <v>0</v>
      </c>
      <c r="V82">
        <f>IF(ISERROR(1/VLOOKUP($B82,'Justerad allokering'!$B$1:$AG$461,MATCH(V$1,'Justerad allokering'!$B$1:$AF$1,0),FALSE)),VLOOKUP($B82,'Allokerad kvv'!$B$2:$AV$468,MATCH(V$1,'Allokerad kvv'!$B$1:$AV$1,0),FALSE),VLOOKUP($B82,'Justerad allokering'!$B$1:$AG$461,MATCH(V$1,'Justerad allokering'!$B$1:$AF$1,0),FALSE))</f>
        <v>0</v>
      </c>
      <c r="W82">
        <f>IF(ISERROR(1/VLOOKUP($B82,'Justerad allokering'!$B$1:$AG$461,MATCH(W$1,'Justerad allokering'!$B$1:$AF$1,0),FALSE)),VLOOKUP($B82,'Allokerad kvv'!$B$2:$AV$468,MATCH(W$1,'Allokerad kvv'!$B$1:$AV$1,0),FALSE),VLOOKUP($B82,'Justerad allokering'!$B$1:$AG$461,MATCH(W$1,'Justerad allokering'!$B$1:$AF$1,0),FALSE))</f>
        <v>0</v>
      </c>
      <c r="X82">
        <f>IF(ISERROR(1/VLOOKUP($B82,'Justerad allokering'!$B$1:$AG$461,MATCH(X$1,'Justerad allokering'!$B$1:$AF$1,0),FALSE)),VLOOKUP($B82,'Allokerad kvv'!$B$2:$AV$468,MATCH(X$1,'Allokerad kvv'!$B$1:$AV$1,0),FALSE),VLOOKUP($B82,'Justerad allokering'!$B$1:$AG$461,MATCH(X$1,'Justerad allokering'!$B$1:$AF$1,0),FALSE))</f>
        <v>0</v>
      </c>
      <c r="Y82">
        <f>IF(ISERROR(1/VLOOKUP($B82,'Justerad allokering'!$B$1:$AG$461,MATCH(Y$1,'Justerad allokering'!$B$1:$AF$1,0),FALSE)),VLOOKUP($B82,'Allokerad kvv'!$B$2:$AV$468,MATCH(Y$1,'Allokerad kvv'!$B$1:$AV$1,0),FALSE),VLOOKUP($B82,'Justerad allokering'!$B$1:$AG$461,MATCH(Y$1,'Justerad allokering'!$B$1:$AF$1,0),FALSE))</f>
        <v>0</v>
      </c>
      <c r="Z82">
        <f>IF(ISERROR(1/VLOOKUP($B82,'Justerad allokering'!$B$1:$AG$461,MATCH(Z$1,'Justerad allokering'!$B$1:$AF$1,0),FALSE)),VLOOKUP($B82,'Allokerad kvv'!$B$2:$AV$468,MATCH(Z$1,'Allokerad kvv'!$B$1:$AV$1,0),FALSE),VLOOKUP($B82,'Justerad allokering'!$B$1:$AG$461,MATCH(Z$1,'Justerad allokering'!$B$1:$AF$1,0),FALSE))</f>
        <v>0</v>
      </c>
      <c r="AE82" s="89">
        <f t="shared" si="4"/>
        <v>0</v>
      </c>
      <c r="AG82">
        <f t="shared" si="5"/>
        <v>0</v>
      </c>
      <c r="AH82">
        <f t="shared" si="6"/>
        <v>0</v>
      </c>
      <c r="AI82" t="str">
        <f>IF(AH82=0,"",AH82/VLOOKUP(B82,Kraftvärmeprod!$B$1:$BC$480,MATCH("Summa tillförd energi exklusive rökgaskondensering",Kraftvärmeprod!$B$1:$BC$1,0),FALSE))</f>
        <v/>
      </c>
      <c r="AK82">
        <f t="shared" si="7"/>
        <v>0</v>
      </c>
    </row>
    <row r="83" spans="1:37" x14ac:dyDescent="0.25">
      <c r="A83" s="2" t="s">
        <v>115</v>
      </c>
      <c r="B83" s="2" t="s">
        <v>120</v>
      </c>
      <c r="C83">
        <f>IF(ISERROR(1/VLOOKUP($B83,'Justerad allokering'!$B$1:$AG$461,MATCH(C$1,'Justerad allokering'!$B$1:$AF$1,0),FALSE)),VLOOKUP($B83,'Allokerad kvv'!$B$2:$AV$468,MATCH(C$1,'Allokerad kvv'!$B$1:$AV$1,0),FALSE),VLOOKUP($B83,'Justerad allokering'!$B$1:$AG$461,MATCH(C$1,'Justerad allokering'!$B$1:$AF$1,0),FALSE))</f>
        <v>0</v>
      </c>
      <c r="D83">
        <f>IF(ISERROR(1/VLOOKUP($B83,'Justerad allokering'!$B$1:$AG$461,MATCH(D$1,'Justerad allokering'!$B$1:$AF$1,0),FALSE)),VLOOKUP($B83,'Allokerad kvv'!$B$2:$AV$468,MATCH(D$1,'Allokerad kvv'!$B$1:$AV$1,0),FALSE),VLOOKUP($B83,'Justerad allokering'!$B$1:$AG$461,MATCH(D$1,'Justerad allokering'!$B$1:$AF$1,0),FALSE))</f>
        <v>0</v>
      </c>
      <c r="E83">
        <f>IF(ISERROR(1/VLOOKUP($B83,'Justerad allokering'!$B$1:$AG$461,MATCH(E$1,'Justerad allokering'!$B$1:$AF$1,0),FALSE)),VLOOKUP($B83,'Allokerad kvv'!$B$2:$AV$468,MATCH(E$1,'Allokerad kvv'!$B$1:$AV$1,0),FALSE),VLOOKUP($B83,'Justerad allokering'!$B$1:$AG$461,MATCH(E$1,'Justerad allokering'!$B$1:$AF$1,0),FALSE))</f>
        <v>0</v>
      </c>
      <c r="F83">
        <f>IF(ISERROR(1/VLOOKUP($B83,'Justerad allokering'!$B$1:$AG$461,MATCH(F$1,'Justerad allokering'!$B$1:$AF$1,0),FALSE)),VLOOKUP($B83,'Allokerad kvv'!$B$2:$AV$468,MATCH(F$1,'Allokerad kvv'!$B$1:$AV$1,0),FALSE),VLOOKUP($B83,'Justerad allokering'!$B$1:$AG$461,MATCH(F$1,'Justerad allokering'!$B$1:$AF$1,0),FALSE))</f>
        <v>0</v>
      </c>
      <c r="G83">
        <f>IF(ISERROR(1/VLOOKUP($B83,'Justerad allokering'!$B$1:$AG$461,MATCH(G$1,'Justerad allokering'!$B$1:$AF$1,0),FALSE)),VLOOKUP($B83,'Allokerad kvv'!$B$2:$AV$468,MATCH(G$1,'Allokerad kvv'!$B$1:$AV$1,0),FALSE),VLOOKUP($B83,'Justerad allokering'!$B$1:$AG$461,MATCH(G$1,'Justerad allokering'!$B$1:$AF$1,0),FALSE))</f>
        <v>0</v>
      </c>
      <c r="H83">
        <f>IF(ISERROR(1/VLOOKUP($B83,'Justerad allokering'!$B$1:$AG$461,MATCH(H$1,'Justerad allokering'!$B$1:$AF$1,0),FALSE)),VLOOKUP($B83,'Allokerad kvv'!$B$2:$AV$468,MATCH(H$1,'Allokerad kvv'!$B$1:$AV$1,0),FALSE),VLOOKUP($B83,'Justerad allokering'!$B$1:$AG$461,MATCH(H$1,'Justerad allokering'!$B$1:$AF$1,0),FALSE))</f>
        <v>0</v>
      </c>
      <c r="I83">
        <f>IF(ISERROR(1/VLOOKUP($B83,'Justerad allokering'!$B$1:$AG$461,MATCH(I$1,'Justerad allokering'!$B$1:$AF$1,0),FALSE)),VLOOKUP($B83,'Allokerad kvv'!$B$2:$AV$468,MATCH(I$1,'Allokerad kvv'!$B$1:$AV$1,0),FALSE),VLOOKUP($B83,'Justerad allokering'!$B$1:$AG$461,MATCH(I$1,'Justerad allokering'!$B$1:$AF$1,0),FALSE))</f>
        <v>0</v>
      </c>
      <c r="J83">
        <f>IF(ISERROR(1/VLOOKUP($B83,'Justerad allokering'!$B$1:$AG$461,MATCH(J$1,'Justerad allokering'!$B$1:$AF$1,0),FALSE)),VLOOKUP($B83,'Allokerad kvv'!$B$2:$AV$468,MATCH(J$1,'Allokerad kvv'!$B$1:$AV$1,0),FALSE),VLOOKUP($B83,'Justerad allokering'!$B$1:$AG$461,MATCH(J$1,'Justerad allokering'!$B$1:$AF$1,0),FALSE))</f>
        <v>0</v>
      </c>
      <c r="K83">
        <f>IF(ISERROR(1/VLOOKUP($B83,'Justerad allokering'!$B$1:$AG$461,MATCH(K$1,'Justerad allokering'!$B$1:$AF$1,0),FALSE)),VLOOKUP($B83,'Allokerad kvv'!$B$2:$AV$468,MATCH(K$1,'Allokerad kvv'!$B$1:$AV$1,0),FALSE),VLOOKUP($B83,'Justerad allokering'!$B$1:$AG$461,MATCH(K$1,'Justerad allokering'!$B$1:$AF$1,0),FALSE))</f>
        <v>0</v>
      </c>
      <c r="L83">
        <f>IF(ISERROR(1/VLOOKUP($B83,'Justerad allokering'!$B$1:$AG$461,MATCH(L$1,'Justerad allokering'!$B$1:$AF$1,0),FALSE)),VLOOKUP($B83,'Allokerad kvv'!$B$2:$AV$468,MATCH(L$1,'Allokerad kvv'!$B$1:$AV$1,0),FALSE),VLOOKUP($B83,'Justerad allokering'!$B$1:$AG$461,MATCH(L$1,'Justerad allokering'!$B$1:$AF$1,0),FALSE))</f>
        <v>0</v>
      </c>
      <c r="M83">
        <f>IF(ISERROR(1/VLOOKUP($B83,'Justerad allokering'!$B$1:$AG$461,MATCH(M$1,'Justerad allokering'!$B$1:$AF$1,0),FALSE)),VLOOKUP($B83,'Allokerad kvv'!$B$2:$AV$468,MATCH(M$1,'Allokerad kvv'!$B$1:$AV$1,0),FALSE),VLOOKUP($B83,'Justerad allokering'!$B$1:$AG$461,MATCH(M$1,'Justerad allokering'!$B$1:$AF$1,0),FALSE))</f>
        <v>0</v>
      </c>
      <c r="N83">
        <f>IF(ISERROR(1/VLOOKUP($B83,'Justerad allokering'!$B$1:$AG$461,MATCH(N$1,'Justerad allokering'!$B$1:$AF$1,0),FALSE)),VLOOKUP($B83,'Allokerad kvv'!$B$2:$AV$468,MATCH(N$1,'Allokerad kvv'!$B$1:$AV$1,0),FALSE),VLOOKUP($B83,'Justerad allokering'!$B$1:$AG$461,MATCH(N$1,'Justerad allokering'!$B$1:$AF$1,0),FALSE))</f>
        <v>0</v>
      </c>
      <c r="O83">
        <f>IF(ISERROR(1/VLOOKUP($B83,'Justerad allokering'!$B$1:$AG$461,MATCH(O$1,'Justerad allokering'!$B$1:$AF$1,0),FALSE)),VLOOKUP($B83,'Allokerad kvv'!$B$2:$AV$468,MATCH(O$1,'Allokerad kvv'!$B$1:$AV$1,0),FALSE),VLOOKUP($B83,'Justerad allokering'!$B$1:$AG$461,MATCH(O$1,'Justerad allokering'!$B$1:$AF$1,0),FALSE))</f>
        <v>0</v>
      </c>
      <c r="P83">
        <f>IF(ISERROR(1/VLOOKUP($B83,'Justerad allokering'!$B$1:$AG$461,MATCH(P$1,'Justerad allokering'!$B$1:$AF$1,0),FALSE)),VLOOKUP($B83,'Allokerad kvv'!$B$2:$AV$468,MATCH(P$1,'Allokerad kvv'!$B$1:$AV$1,0),FALSE),VLOOKUP($B83,'Justerad allokering'!$B$1:$AG$461,MATCH(P$1,'Justerad allokering'!$B$1:$AF$1,0),FALSE))</f>
        <v>0</v>
      </c>
      <c r="Q83">
        <f>IF(ISERROR(1/VLOOKUP($B83,'Justerad allokering'!$B$1:$AG$461,MATCH(Q$1,'Justerad allokering'!$B$1:$AF$1,0),FALSE)),VLOOKUP($B83,'Allokerad kvv'!$B$2:$AV$468,MATCH(Q$1,'Allokerad kvv'!$B$1:$AV$1,0),FALSE),VLOOKUP($B83,'Justerad allokering'!$B$1:$AG$461,MATCH(Q$1,'Justerad allokering'!$B$1:$AF$1,0),FALSE))</f>
        <v>0</v>
      </c>
      <c r="R83">
        <f>IF(ISERROR(1/VLOOKUP($B83,'Justerad allokering'!$B$1:$AG$461,MATCH(R$1,'Justerad allokering'!$B$1:$AF$1,0),FALSE)),VLOOKUP($B83,'Allokerad kvv'!$B$2:$AV$468,MATCH(R$1,'Allokerad kvv'!$B$1:$AV$1,0),FALSE),VLOOKUP($B83,'Justerad allokering'!$B$1:$AG$461,MATCH(R$1,'Justerad allokering'!$B$1:$AF$1,0),FALSE))</f>
        <v>0</v>
      </c>
      <c r="S83">
        <f>IF(ISERROR(1/VLOOKUP($B83,'Justerad allokering'!$B$1:$AG$461,MATCH(S$1,'Justerad allokering'!$B$1:$AF$1,0),FALSE)),VLOOKUP($B83,'Allokerad kvv'!$B$2:$AV$468,MATCH(S$1,'Allokerad kvv'!$B$1:$AV$1,0),FALSE),VLOOKUP($B83,'Justerad allokering'!$B$1:$AG$461,MATCH(S$1,'Justerad allokering'!$B$1:$AF$1,0),FALSE))</f>
        <v>0</v>
      </c>
      <c r="T83">
        <f>IF(ISERROR(1/VLOOKUP($B83,'Justerad allokering'!$B$1:$AG$461,MATCH(T$1,'Justerad allokering'!$B$1:$AF$1,0),FALSE)),VLOOKUP($B83,'Allokerad kvv'!$B$2:$AV$468,MATCH(T$1,'Allokerad kvv'!$B$1:$AV$1,0),FALSE),VLOOKUP($B83,'Justerad allokering'!$B$1:$AG$461,MATCH(T$1,'Justerad allokering'!$B$1:$AF$1,0),FALSE))</f>
        <v>0</v>
      </c>
      <c r="U83">
        <f>IF(ISERROR(1/VLOOKUP($B83,'Justerad allokering'!$B$1:$AG$461,MATCH(U$1,'Justerad allokering'!$B$1:$AF$1,0),FALSE)),VLOOKUP($B83,'Allokerad kvv'!$B$2:$AV$468,MATCH(U$1,'Allokerad kvv'!$B$1:$AV$1,0),FALSE),VLOOKUP($B83,'Justerad allokering'!$B$1:$AG$461,MATCH(U$1,'Justerad allokering'!$B$1:$AF$1,0),FALSE))</f>
        <v>0</v>
      </c>
      <c r="V83">
        <f>IF(ISERROR(1/VLOOKUP($B83,'Justerad allokering'!$B$1:$AG$461,MATCH(V$1,'Justerad allokering'!$B$1:$AF$1,0),FALSE)),VLOOKUP($B83,'Allokerad kvv'!$B$2:$AV$468,MATCH(V$1,'Allokerad kvv'!$B$1:$AV$1,0),FALSE),VLOOKUP($B83,'Justerad allokering'!$B$1:$AG$461,MATCH(V$1,'Justerad allokering'!$B$1:$AF$1,0),FALSE))</f>
        <v>0</v>
      </c>
      <c r="W83">
        <f>IF(ISERROR(1/VLOOKUP($B83,'Justerad allokering'!$B$1:$AG$461,MATCH(W$1,'Justerad allokering'!$B$1:$AF$1,0),FALSE)),VLOOKUP($B83,'Allokerad kvv'!$B$2:$AV$468,MATCH(W$1,'Allokerad kvv'!$B$1:$AV$1,0),FALSE),VLOOKUP($B83,'Justerad allokering'!$B$1:$AG$461,MATCH(W$1,'Justerad allokering'!$B$1:$AF$1,0),FALSE))</f>
        <v>0</v>
      </c>
      <c r="X83">
        <f>IF(ISERROR(1/VLOOKUP($B83,'Justerad allokering'!$B$1:$AG$461,MATCH(X$1,'Justerad allokering'!$B$1:$AF$1,0),FALSE)),VLOOKUP($B83,'Allokerad kvv'!$B$2:$AV$468,MATCH(X$1,'Allokerad kvv'!$B$1:$AV$1,0),FALSE),VLOOKUP($B83,'Justerad allokering'!$B$1:$AG$461,MATCH(X$1,'Justerad allokering'!$B$1:$AF$1,0),FALSE))</f>
        <v>0</v>
      </c>
      <c r="Y83">
        <f>IF(ISERROR(1/VLOOKUP($B83,'Justerad allokering'!$B$1:$AG$461,MATCH(Y$1,'Justerad allokering'!$B$1:$AF$1,0),FALSE)),VLOOKUP($B83,'Allokerad kvv'!$B$2:$AV$468,MATCH(Y$1,'Allokerad kvv'!$B$1:$AV$1,0),FALSE),VLOOKUP($B83,'Justerad allokering'!$B$1:$AG$461,MATCH(Y$1,'Justerad allokering'!$B$1:$AF$1,0),FALSE))</f>
        <v>0</v>
      </c>
      <c r="Z83">
        <f>IF(ISERROR(1/VLOOKUP($B83,'Justerad allokering'!$B$1:$AG$461,MATCH(Z$1,'Justerad allokering'!$B$1:$AF$1,0),FALSE)),VLOOKUP($B83,'Allokerad kvv'!$B$2:$AV$468,MATCH(Z$1,'Allokerad kvv'!$B$1:$AV$1,0),FALSE),VLOOKUP($B83,'Justerad allokering'!$B$1:$AG$461,MATCH(Z$1,'Justerad allokering'!$B$1:$AF$1,0),FALSE))</f>
        <v>0</v>
      </c>
      <c r="AE83" s="89">
        <f t="shared" si="4"/>
        <v>0</v>
      </c>
      <c r="AG83">
        <f t="shared" si="5"/>
        <v>0</v>
      </c>
      <c r="AH83">
        <f t="shared" si="6"/>
        <v>0</v>
      </c>
      <c r="AI83" t="str">
        <f>IF(AH83=0,"",AH83/VLOOKUP(B83,Kraftvärmeprod!$B$1:$BC$480,MATCH("Summa tillförd energi exklusive rökgaskondensering",Kraftvärmeprod!$B$1:$BC$1,0),FALSE))</f>
        <v/>
      </c>
      <c r="AK83">
        <f t="shared" si="7"/>
        <v>0</v>
      </c>
    </row>
    <row r="84" spans="1:37" x14ac:dyDescent="0.25">
      <c r="A84" s="2" t="s">
        <v>115</v>
      </c>
      <c r="B84" s="2" t="s">
        <v>121</v>
      </c>
      <c r="C84">
        <f>IF(ISERROR(1/VLOOKUP($B84,'Justerad allokering'!$B$1:$AG$461,MATCH(C$1,'Justerad allokering'!$B$1:$AF$1,0),FALSE)),VLOOKUP($B84,'Allokerad kvv'!$B$2:$AV$468,MATCH(C$1,'Allokerad kvv'!$B$1:$AV$1,0),FALSE),VLOOKUP($B84,'Justerad allokering'!$B$1:$AG$461,MATCH(C$1,'Justerad allokering'!$B$1:$AF$1,0),FALSE))</f>
        <v>0</v>
      </c>
      <c r="D84">
        <f>IF(ISERROR(1/VLOOKUP($B84,'Justerad allokering'!$B$1:$AG$461,MATCH(D$1,'Justerad allokering'!$B$1:$AF$1,0),FALSE)),VLOOKUP($B84,'Allokerad kvv'!$B$2:$AV$468,MATCH(D$1,'Allokerad kvv'!$B$1:$AV$1,0),FALSE),VLOOKUP($B84,'Justerad allokering'!$B$1:$AG$461,MATCH(D$1,'Justerad allokering'!$B$1:$AF$1,0),FALSE))</f>
        <v>0</v>
      </c>
      <c r="E84">
        <f>IF(ISERROR(1/VLOOKUP($B84,'Justerad allokering'!$B$1:$AG$461,MATCH(E$1,'Justerad allokering'!$B$1:$AF$1,0),FALSE)),VLOOKUP($B84,'Allokerad kvv'!$B$2:$AV$468,MATCH(E$1,'Allokerad kvv'!$B$1:$AV$1,0),FALSE),VLOOKUP($B84,'Justerad allokering'!$B$1:$AG$461,MATCH(E$1,'Justerad allokering'!$B$1:$AF$1,0),FALSE))</f>
        <v>0</v>
      </c>
      <c r="F84">
        <f>IF(ISERROR(1/VLOOKUP($B84,'Justerad allokering'!$B$1:$AG$461,MATCH(F$1,'Justerad allokering'!$B$1:$AF$1,0),FALSE)),VLOOKUP($B84,'Allokerad kvv'!$B$2:$AV$468,MATCH(F$1,'Allokerad kvv'!$B$1:$AV$1,0),FALSE),VLOOKUP($B84,'Justerad allokering'!$B$1:$AG$461,MATCH(F$1,'Justerad allokering'!$B$1:$AF$1,0),FALSE))</f>
        <v>0</v>
      </c>
      <c r="G84">
        <f>IF(ISERROR(1/VLOOKUP($B84,'Justerad allokering'!$B$1:$AG$461,MATCH(G$1,'Justerad allokering'!$B$1:$AF$1,0),FALSE)),VLOOKUP($B84,'Allokerad kvv'!$B$2:$AV$468,MATCH(G$1,'Allokerad kvv'!$B$1:$AV$1,0),FALSE),VLOOKUP($B84,'Justerad allokering'!$B$1:$AG$461,MATCH(G$1,'Justerad allokering'!$B$1:$AF$1,0),FALSE))</f>
        <v>0</v>
      </c>
      <c r="H84">
        <f>IF(ISERROR(1/VLOOKUP($B84,'Justerad allokering'!$B$1:$AG$461,MATCH(H$1,'Justerad allokering'!$B$1:$AF$1,0),FALSE)),VLOOKUP($B84,'Allokerad kvv'!$B$2:$AV$468,MATCH(H$1,'Allokerad kvv'!$B$1:$AV$1,0),FALSE),VLOOKUP($B84,'Justerad allokering'!$B$1:$AG$461,MATCH(H$1,'Justerad allokering'!$B$1:$AF$1,0),FALSE))</f>
        <v>0</v>
      </c>
      <c r="I84">
        <f>IF(ISERROR(1/VLOOKUP($B84,'Justerad allokering'!$B$1:$AG$461,MATCH(I$1,'Justerad allokering'!$B$1:$AF$1,0),FALSE)),VLOOKUP($B84,'Allokerad kvv'!$B$2:$AV$468,MATCH(I$1,'Allokerad kvv'!$B$1:$AV$1,0),FALSE),VLOOKUP($B84,'Justerad allokering'!$B$1:$AG$461,MATCH(I$1,'Justerad allokering'!$B$1:$AF$1,0),FALSE))</f>
        <v>0</v>
      </c>
      <c r="J84">
        <f>IF(ISERROR(1/VLOOKUP($B84,'Justerad allokering'!$B$1:$AG$461,MATCH(J$1,'Justerad allokering'!$B$1:$AF$1,0),FALSE)),VLOOKUP($B84,'Allokerad kvv'!$B$2:$AV$468,MATCH(J$1,'Allokerad kvv'!$B$1:$AV$1,0),FALSE),VLOOKUP($B84,'Justerad allokering'!$B$1:$AG$461,MATCH(J$1,'Justerad allokering'!$B$1:$AF$1,0),FALSE))</f>
        <v>0</v>
      </c>
      <c r="K84">
        <f>IF(ISERROR(1/VLOOKUP($B84,'Justerad allokering'!$B$1:$AG$461,MATCH(K$1,'Justerad allokering'!$B$1:$AF$1,0),FALSE)),VLOOKUP($B84,'Allokerad kvv'!$B$2:$AV$468,MATCH(K$1,'Allokerad kvv'!$B$1:$AV$1,0),FALSE),VLOOKUP($B84,'Justerad allokering'!$B$1:$AG$461,MATCH(K$1,'Justerad allokering'!$B$1:$AF$1,0),FALSE))</f>
        <v>0</v>
      </c>
      <c r="L84">
        <f>IF(ISERROR(1/VLOOKUP($B84,'Justerad allokering'!$B$1:$AG$461,MATCH(L$1,'Justerad allokering'!$B$1:$AF$1,0),FALSE)),VLOOKUP($B84,'Allokerad kvv'!$B$2:$AV$468,MATCH(L$1,'Allokerad kvv'!$B$1:$AV$1,0),FALSE),VLOOKUP($B84,'Justerad allokering'!$B$1:$AG$461,MATCH(L$1,'Justerad allokering'!$B$1:$AF$1,0),FALSE))</f>
        <v>0</v>
      </c>
      <c r="M84">
        <f>IF(ISERROR(1/VLOOKUP($B84,'Justerad allokering'!$B$1:$AG$461,MATCH(M$1,'Justerad allokering'!$B$1:$AF$1,0),FALSE)),VLOOKUP($B84,'Allokerad kvv'!$B$2:$AV$468,MATCH(M$1,'Allokerad kvv'!$B$1:$AV$1,0),FALSE),VLOOKUP($B84,'Justerad allokering'!$B$1:$AG$461,MATCH(M$1,'Justerad allokering'!$B$1:$AF$1,0),FALSE))</f>
        <v>0</v>
      </c>
      <c r="N84">
        <f>IF(ISERROR(1/VLOOKUP($B84,'Justerad allokering'!$B$1:$AG$461,MATCH(N$1,'Justerad allokering'!$B$1:$AF$1,0),FALSE)),VLOOKUP($B84,'Allokerad kvv'!$B$2:$AV$468,MATCH(N$1,'Allokerad kvv'!$B$1:$AV$1,0),FALSE),VLOOKUP($B84,'Justerad allokering'!$B$1:$AG$461,MATCH(N$1,'Justerad allokering'!$B$1:$AF$1,0),FALSE))</f>
        <v>0</v>
      </c>
      <c r="O84">
        <f>IF(ISERROR(1/VLOOKUP($B84,'Justerad allokering'!$B$1:$AG$461,MATCH(O$1,'Justerad allokering'!$B$1:$AF$1,0),FALSE)),VLOOKUP($B84,'Allokerad kvv'!$B$2:$AV$468,MATCH(O$1,'Allokerad kvv'!$B$1:$AV$1,0),FALSE),VLOOKUP($B84,'Justerad allokering'!$B$1:$AG$461,MATCH(O$1,'Justerad allokering'!$B$1:$AF$1,0),FALSE))</f>
        <v>0</v>
      </c>
      <c r="P84">
        <f>IF(ISERROR(1/VLOOKUP($B84,'Justerad allokering'!$B$1:$AG$461,MATCH(P$1,'Justerad allokering'!$B$1:$AF$1,0),FALSE)),VLOOKUP($B84,'Allokerad kvv'!$B$2:$AV$468,MATCH(P$1,'Allokerad kvv'!$B$1:$AV$1,0),FALSE),VLOOKUP($B84,'Justerad allokering'!$B$1:$AG$461,MATCH(P$1,'Justerad allokering'!$B$1:$AF$1,0),FALSE))</f>
        <v>0</v>
      </c>
      <c r="Q84">
        <f>IF(ISERROR(1/VLOOKUP($B84,'Justerad allokering'!$B$1:$AG$461,MATCH(Q$1,'Justerad allokering'!$B$1:$AF$1,0),FALSE)),VLOOKUP($B84,'Allokerad kvv'!$B$2:$AV$468,MATCH(Q$1,'Allokerad kvv'!$B$1:$AV$1,0),FALSE),VLOOKUP($B84,'Justerad allokering'!$B$1:$AG$461,MATCH(Q$1,'Justerad allokering'!$B$1:$AF$1,0),FALSE))</f>
        <v>0</v>
      </c>
      <c r="R84">
        <f>IF(ISERROR(1/VLOOKUP($B84,'Justerad allokering'!$B$1:$AG$461,MATCH(R$1,'Justerad allokering'!$B$1:$AF$1,0),FALSE)),VLOOKUP($B84,'Allokerad kvv'!$B$2:$AV$468,MATCH(R$1,'Allokerad kvv'!$B$1:$AV$1,0),FALSE),VLOOKUP($B84,'Justerad allokering'!$B$1:$AG$461,MATCH(R$1,'Justerad allokering'!$B$1:$AF$1,0),FALSE))</f>
        <v>0</v>
      </c>
      <c r="S84">
        <f>IF(ISERROR(1/VLOOKUP($B84,'Justerad allokering'!$B$1:$AG$461,MATCH(S$1,'Justerad allokering'!$B$1:$AF$1,0),FALSE)),VLOOKUP($B84,'Allokerad kvv'!$B$2:$AV$468,MATCH(S$1,'Allokerad kvv'!$B$1:$AV$1,0),FALSE),VLOOKUP($B84,'Justerad allokering'!$B$1:$AG$461,MATCH(S$1,'Justerad allokering'!$B$1:$AF$1,0),FALSE))</f>
        <v>0</v>
      </c>
      <c r="T84">
        <f>IF(ISERROR(1/VLOOKUP($B84,'Justerad allokering'!$B$1:$AG$461,MATCH(T$1,'Justerad allokering'!$B$1:$AF$1,0),FALSE)),VLOOKUP($B84,'Allokerad kvv'!$B$2:$AV$468,MATCH(T$1,'Allokerad kvv'!$B$1:$AV$1,0),FALSE),VLOOKUP($B84,'Justerad allokering'!$B$1:$AG$461,MATCH(T$1,'Justerad allokering'!$B$1:$AF$1,0),FALSE))</f>
        <v>0</v>
      </c>
      <c r="U84">
        <f>IF(ISERROR(1/VLOOKUP($B84,'Justerad allokering'!$B$1:$AG$461,MATCH(U$1,'Justerad allokering'!$B$1:$AF$1,0),FALSE)),VLOOKUP($B84,'Allokerad kvv'!$B$2:$AV$468,MATCH(U$1,'Allokerad kvv'!$B$1:$AV$1,0),FALSE),VLOOKUP($B84,'Justerad allokering'!$B$1:$AG$461,MATCH(U$1,'Justerad allokering'!$B$1:$AF$1,0),FALSE))</f>
        <v>0</v>
      </c>
      <c r="V84">
        <f>IF(ISERROR(1/VLOOKUP($B84,'Justerad allokering'!$B$1:$AG$461,MATCH(V$1,'Justerad allokering'!$B$1:$AF$1,0),FALSE)),VLOOKUP($B84,'Allokerad kvv'!$B$2:$AV$468,MATCH(V$1,'Allokerad kvv'!$B$1:$AV$1,0),FALSE),VLOOKUP($B84,'Justerad allokering'!$B$1:$AG$461,MATCH(V$1,'Justerad allokering'!$B$1:$AF$1,0),FALSE))</f>
        <v>0</v>
      </c>
      <c r="W84">
        <f>IF(ISERROR(1/VLOOKUP($B84,'Justerad allokering'!$B$1:$AG$461,MATCH(W$1,'Justerad allokering'!$B$1:$AF$1,0),FALSE)),VLOOKUP($B84,'Allokerad kvv'!$B$2:$AV$468,MATCH(W$1,'Allokerad kvv'!$B$1:$AV$1,0),FALSE),VLOOKUP($B84,'Justerad allokering'!$B$1:$AG$461,MATCH(W$1,'Justerad allokering'!$B$1:$AF$1,0),FALSE))</f>
        <v>0</v>
      </c>
      <c r="X84">
        <f>IF(ISERROR(1/VLOOKUP($B84,'Justerad allokering'!$B$1:$AG$461,MATCH(X$1,'Justerad allokering'!$B$1:$AF$1,0),FALSE)),VLOOKUP($B84,'Allokerad kvv'!$B$2:$AV$468,MATCH(X$1,'Allokerad kvv'!$B$1:$AV$1,0),FALSE),VLOOKUP($B84,'Justerad allokering'!$B$1:$AG$461,MATCH(X$1,'Justerad allokering'!$B$1:$AF$1,0),FALSE))</f>
        <v>0</v>
      </c>
      <c r="Y84">
        <f>IF(ISERROR(1/VLOOKUP($B84,'Justerad allokering'!$B$1:$AG$461,MATCH(Y$1,'Justerad allokering'!$B$1:$AF$1,0),FALSE)),VLOOKUP($B84,'Allokerad kvv'!$B$2:$AV$468,MATCH(Y$1,'Allokerad kvv'!$B$1:$AV$1,0),FALSE),VLOOKUP($B84,'Justerad allokering'!$B$1:$AG$461,MATCH(Y$1,'Justerad allokering'!$B$1:$AF$1,0),FALSE))</f>
        <v>0</v>
      </c>
      <c r="Z84">
        <f>IF(ISERROR(1/VLOOKUP($B84,'Justerad allokering'!$B$1:$AG$461,MATCH(Z$1,'Justerad allokering'!$B$1:$AF$1,0),FALSE)),VLOOKUP($B84,'Allokerad kvv'!$B$2:$AV$468,MATCH(Z$1,'Allokerad kvv'!$B$1:$AV$1,0),FALSE),VLOOKUP($B84,'Justerad allokering'!$B$1:$AG$461,MATCH(Z$1,'Justerad allokering'!$B$1:$AF$1,0),FALSE))</f>
        <v>0</v>
      </c>
      <c r="AE84" s="89">
        <f t="shared" si="4"/>
        <v>0</v>
      </c>
      <c r="AG84">
        <f t="shared" si="5"/>
        <v>0</v>
      </c>
      <c r="AH84">
        <f t="shared" si="6"/>
        <v>0</v>
      </c>
      <c r="AI84" t="str">
        <f>IF(AH84=0,"",AH84/VLOOKUP(B84,Kraftvärmeprod!$B$1:$BC$480,MATCH("Summa tillförd energi exklusive rökgaskondensering",Kraftvärmeprod!$B$1:$BC$1,0),FALSE))</f>
        <v/>
      </c>
      <c r="AK84">
        <f t="shared" si="7"/>
        <v>0</v>
      </c>
    </row>
    <row r="85" spans="1:37" x14ac:dyDescent="0.25">
      <c r="A85" s="2" t="s">
        <v>115</v>
      </c>
      <c r="B85" s="2" t="s">
        <v>122</v>
      </c>
      <c r="C85">
        <f>IF(ISERROR(1/VLOOKUP($B85,'Justerad allokering'!$B$1:$AG$461,MATCH(C$1,'Justerad allokering'!$B$1:$AF$1,0),FALSE)),VLOOKUP($B85,'Allokerad kvv'!$B$2:$AV$468,MATCH(C$1,'Allokerad kvv'!$B$1:$AV$1,0),FALSE),VLOOKUP($B85,'Justerad allokering'!$B$1:$AG$461,MATCH(C$1,'Justerad allokering'!$B$1:$AF$1,0),FALSE))</f>
        <v>0</v>
      </c>
      <c r="D85">
        <f>IF(ISERROR(1/VLOOKUP($B85,'Justerad allokering'!$B$1:$AG$461,MATCH(D$1,'Justerad allokering'!$B$1:$AF$1,0),FALSE)),VLOOKUP($B85,'Allokerad kvv'!$B$2:$AV$468,MATCH(D$1,'Allokerad kvv'!$B$1:$AV$1,0),FALSE),VLOOKUP($B85,'Justerad allokering'!$B$1:$AG$461,MATCH(D$1,'Justerad allokering'!$B$1:$AF$1,0),FALSE))</f>
        <v>0</v>
      </c>
      <c r="E85">
        <f>IF(ISERROR(1/VLOOKUP($B85,'Justerad allokering'!$B$1:$AG$461,MATCH(E$1,'Justerad allokering'!$B$1:$AF$1,0),FALSE)),VLOOKUP($B85,'Allokerad kvv'!$B$2:$AV$468,MATCH(E$1,'Allokerad kvv'!$B$1:$AV$1,0),FALSE),VLOOKUP($B85,'Justerad allokering'!$B$1:$AG$461,MATCH(E$1,'Justerad allokering'!$B$1:$AF$1,0),FALSE))</f>
        <v>0</v>
      </c>
      <c r="F85">
        <f>IF(ISERROR(1/VLOOKUP($B85,'Justerad allokering'!$B$1:$AG$461,MATCH(F$1,'Justerad allokering'!$B$1:$AF$1,0),FALSE)),VLOOKUP($B85,'Allokerad kvv'!$B$2:$AV$468,MATCH(F$1,'Allokerad kvv'!$B$1:$AV$1,0),FALSE),VLOOKUP($B85,'Justerad allokering'!$B$1:$AG$461,MATCH(F$1,'Justerad allokering'!$B$1:$AF$1,0),FALSE))</f>
        <v>0</v>
      </c>
      <c r="G85">
        <f>IF(ISERROR(1/VLOOKUP($B85,'Justerad allokering'!$B$1:$AG$461,MATCH(G$1,'Justerad allokering'!$B$1:$AF$1,0),FALSE)),VLOOKUP($B85,'Allokerad kvv'!$B$2:$AV$468,MATCH(G$1,'Allokerad kvv'!$B$1:$AV$1,0),FALSE),VLOOKUP($B85,'Justerad allokering'!$B$1:$AG$461,MATCH(G$1,'Justerad allokering'!$B$1:$AF$1,0),FALSE))</f>
        <v>0</v>
      </c>
      <c r="H85">
        <f>IF(ISERROR(1/VLOOKUP($B85,'Justerad allokering'!$B$1:$AG$461,MATCH(H$1,'Justerad allokering'!$B$1:$AF$1,0),FALSE)),VLOOKUP($B85,'Allokerad kvv'!$B$2:$AV$468,MATCH(H$1,'Allokerad kvv'!$B$1:$AV$1,0),FALSE),VLOOKUP($B85,'Justerad allokering'!$B$1:$AG$461,MATCH(H$1,'Justerad allokering'!$B$1:$AF$1,0),FALSE))</f>
        <v>0</v>
      </c>
      <c r="I85">
        <f>IF(ISERROR(1/VLOOKUP($B85,'Justerad allokering'!$B$1:$AG$461,MATCH(I$1,'Justerad allokering'!$B$1:$AF$1,0),FALSE)),VLOOKUP($B85,'Allokerad kvv'!$B$2:$AV$468,MATCH(I$1,'Allokerad kvv'!$B$1:$AV$1,0),FALSE),VLOOKUP($B85,'Justerad allokering'!$B$1:$AG$461,MATCH(I$1,'Justerad allokering'!$B$1:$AF$1,0),FALSE))</f>
        <v>0</v>
      </c>
      <c r="J85">
        <f>IF(ISERROR(1/VLOOKUP($B85,'Justerad allokering'!$B$1:$AG$461,MATCH(J$1,'Justerad allokering'!$B$1:$AF$1,0),FALSE)),VLOOKUP($B85,'Allokerad kvv'!$B$2:$AV$468,MATCH(J$1,'Allokerad kvv'!$B$1:$AV$1,0),FALSE),VLOOKUP($B85,'Justerad allokering'!$B$1:$AG$461,MATCH(J$1,'Justerad allokering'!$B$1:$AF$1,0),FALSE))</f>
        <v>0</v>
      </c>
      <c r="K85">
        <f>IF(ISERROR(1/VLOOKUP($B85,'Justerad allokering'!$B$1:$AG$461,MATCH(K$1,'Justerad allokering'!$B$1:$AF$1,0),FALSE)),VLOOKUP($B85,'Allokerad kvv'!$B$2:$AV$468,MATCH(K$1,'Allokerad kvv'!$B$1:$AV$1,0),FALSE),VLOOKUP($B85,'Justerad allokering'!$B$1:$AG$461,MATCH(K$1,'Justerad allokering'!$B$1:$AF$1,0),FALSE))</f>
        <v>0</v>
      </c>
      <c r="L85">
        <f>IF(ISERROR(1/VLOOKUP($B85,'Justerad allokering'!$B$1:$AG$461,MATCH(L$1,'Justerad allokering'!$B$1:$AF$1,0),FALSE)),VLOOKUP($B85,'Allokerad kvv'!$B$2:$AV$468,MATCH(L$1,'Allokerad kvv'!$B$1:$AV$1,0),FALSE),VLOOKUP($B85,'Justerad allokering'!$B$1:$AG$461,MATCH(L$1,'Justerad allokering'!$B$1:$AF$1,0),FALSE))</f>
        <v>0</v>
      </c>
      <c r="M85">
        <f>IF(ISERROR(1/VLOOKUP($B85,'Justerad allokering'!$B$1:$AG$461,MATCH(M$1,'Justerad allokering'!$B$1:$AF$1,0),FALSE)),VLOOKUP($B85,'Allokerad kvv'!$B$2:$AV$468,MATCH(M$1,'Allokerad kvv'!$B$1:$AV$1,0),FALSE),VLOOKUP($B85,'Justerad allokering'!$B$1:$AG$461,MATCH(M$1,'Justerad allokering'!$B$1:$AF$1,0),FALSE))</f>
        <v>0</v>
      </c>
      <c r="N85">
        <f>IF(ISERROR(1/VLOOKUP($B85,'Justerad allokering'!$B$1:$AG$461,MATCH(N$1,'Justerad allokering'!$B$1:$AF$1,0),FALSE)),VLOOKUP($B85,'Allokerad kvv'!$B$2:$AV$468,MATCH(N$1,'Allokerad kvv'!$B$1:$AV$1,0),FALSE),VLOOKUP($B85,'Justerad allokering'!$B$1:$AG$461,MATCH(N$1,'Justerad allokering'!$B$1:$AF$1,0),FALSE))</f>
        <v>0</v>
      </c>
      <c r="O85">
        <f>IF(ISERROR(1/VLOOKUP($B85,'Justerad allokering'!$B$1:$AG$461,MATCH(O$1,'Justerad allokering'!$B$1:$AF$1,0),FALSE)),VLOOKUP($B85,'Allokerad kvv'!$B$2:$AV$468,MATCH(O$1,'Allokerad kvv'!$B$1:$AV$1,0),FALSE),VLOOKUP($B85,'Justerad allokering'!$B$1:$AG$461,MATCH(O$1,'Justerad allokering'!$B$1:$AF$1,0),FALSE))</f>
        <v>0</v>
      </c>
      <c r="P85">
        <f>IF(ISERROR(1/VLOOKUP($B85,'Justerad allokering'!$B$1:$AG$461,MATCH(P$1,'Justerad allokering'!$B$1:$AF$1,0),FALSE)),VLOOKUP($B85,'Allokerad kvv'!$B$2:$AV$468,MATCH(P$1,'Allokerad kvv'!$B$1:$AV$1,0),FALSE),VLOOKUP($B85,'Justerad allokering'!$B$1:$AG$461,MATCH(P$1,'Justerad allokering'!$B$1:$AF$1,0),FALSE))</f>
        <v>0</v>
      </c>
      <c r="Q85">
        <f>IF(ISERROR(1/VLOOKUP($B85,'Justerad allokering'!$B$1:$AG$461,MATCH(Q$1,'Justerad allokering'!$B$1:$AF$1,0),FALSE)),VLOOKUP($B85,'Allokerad kvv'!$B$2:$AV$468,MATCH(Q$1,'Allokerad kvv'!$B$1:$AV$1,0),FALSE),VLOOKUP($B85,'Justerad allokering'!$B$1:$AG$461,MATCH(Q$1,'Justerad allokering'!$B$1:$AF$1,0),FALSE))</f>
        <v>0</v>
      </c>
      <c r="R85">
        <f>IF(ISERROR(1/VLOOKUP($B85,'Justerad allokering'!$B$1:$AG$461,MATCH(R$1,'Justerad allokering'!$B$1:$AF$1,0),FALSE)),VLOOKUP($B85,'Allokerad kvv'!$B$2:$AV$468,MATCH(R$1,'Allokerad kvv'!$B$1:$AV$1,0),FALSE),VLOOKUP($B85,'Justerad allokering'!$B$1:$AG$461,MATCH(R$1,'Justerad allokering'!$B$1:$AF$1,0),FALSE))</f>
        <v>0</v>
      </c>
      <c r="S85">
        <f>IF(ISERROR(1/VLOOKUP($B85,'Justerad allokering'!$B$1:$AG$461,MATCH(S$1,'Justerad allokering'!$B$1:$AF$1,0),FALSE)),VLOOKUP($B85,'Allokerad kvv'!$B$2:$AV$468,MATCH(S$1,'Allokerad kvv'!$B$1:$AV$1,0),FALSE),VLOOKUP($B85,'Justerad allokering'!$B$1:$AG$461,MATCH(S$1,'Justerad allokering'!$B$1:$AF$1,0),FALSE))</f>
        <v>0</v>
      </c>
      <c r="T85">
        <f>IF(ISERROR(1/VLOOKUP($B85,'Justerad allokering'!$B$1:$AG$461,MATCH(T$1,'Justerad allokering'!$B$1:$AF$1,0),FALSE)),VLOOKUP($B85,'Allokerad kvv'!$B$2:$AV$468,MATCH(T$1,'Allokerad kvv'!$B$1:$AV$1,0),FALSE),VLOOKUP($B85,'Justerad allokering'!$B$1:$AG$461,MATCH(T$1,'Justerad allokering'!$B$1:$AF$1,0),FALSE))</f>
        <v>0</v>
      </c>
      <c r="U85">
        <f>IF(ISERROR(1/VLOOKUP($B85,'Justerad allokering'!$B$1:$AG$461,MATCH(U$1,'Justerad allokering'!$B$1:$AF$1,0),FALSE)),VLOOKUP($B85,'Allokerad kvv'!$B$2:$AV$468,MATCH(U$1,'Allokerad kvv'!$B$1:$AV$1,0),FALSE),VLOOKUP($B85,'Justerad allokering'!$B$1:$AG$461,MATCH(U$1,'Justerad allokering'!$B$1:$AF$1,0),FALSE))</f>
        <v>0</v>
      </c>
      <c r="V85">
        <f>IF(ISERROR(1/VLOOKUP($B85,'Justerad allokering'!$B$1:$AG$461,MATCH(V$1,'Justerad allokering'!$B$1:$AF$1,0),FALSE)),VLOOKUP($B85,'Allokerad kvv'!$B$2:$AV$468,MATCH(V$1,'Allokerad kvv'!$B$1:$AV$1,0),FALSE),VLOOKUP($B85,'Justerad allokering'!$B$1:$AG$461,MATCH(V$1,'Justerad allokering'!$B$1:$AF$1,0),FALSE))</f>
        <v>0</v>
      </c>
      <c r="W85">
        <f>IF(ISERROR(1/VLOOKUP($B85,'Justerad allokering'!$B$1:$AG$461,MATCH(W$1,'Justerad allokering'!$B$1:$AF$1,0),FALSE)),VLOOKUP($B85,'Allokerad kvv'!$B$2:$AV$468,MATCH(W$1,'Allokerad kvv'!$B$1:$AV$1,0),FALSE),VLOOKUP($B85,'Justerad allokering'!$B$1:$AG$461,MATCH(W$1,'Justerad allokering'!$B$1:$AF$1,0),FALSE))</f>
        <v>0</v>
      </c>
      <c r="X85">
        <f>IF(ISERROR(1/VLOOKUP($B85,'Justerad allokering'!$B$1:$AG$461,MATCH(X$1,'Justerad allokering'!$B$1:$AF$1,0),FALSE)),VLOOKUP($B85,'Allokerad kvv'!$B$2:$AV$468,MATCH(X$1,'Allokerad kvv'!$B$1:$AV$1,0),FALSE),VLOOKUP($B85,'Justerad allokering'!$B$1:$AG$461,MATCH(X$1,'Justerad allokering'!$B$1:$AF$1,0),FALSE))</f>
        <v>0</v>
      </c>
      <c r="Y85">
        <f>IF(ISERROR(1/VLOOKUP($B85,'Justerad allokering'!$B$1:$AG$461,MATCH(Y$1,'Justerad allokering'!$B$1:$AF$1,0),FALSE)),VLOOKUP($B85,'Allokerad kvv'!$B$2:$AV$468,MATCH(Y$1,'Allokerad kvv'!$B$1:$AV$1,0),FALSE),VLOOKUP($B85,'Justerad allokering'!$B$1:$AG$461,MATCH(Y$1,'Justerad allokering'!$B$1:$AF$1,0),FALSE))</f>
        <v>0</v>
      </c>
      <c r="Z85">
        <f>IF(ISERROR(1/VLOOKUP($B85,'Justerad allokering'!$B$1:$AG$461,MATCH(Z$1,'Justerad allokering'!$B$1:$AF$1,0),FALSE)),VLOOKUP($B85,'Allokerad kvv'!$B$2:$AV$468,MATCH(Z$1,'Allokerad kvv'!$B$1:$AV$1,0),FALSE),VLOOKUP($B85,'Justerad allokering'!$B$1:$AG$461,MATCH(Z$1,'Justerad allokering'!$B$1:$AF$1,0),FALSE))</f>
        <v>0</v>
      </c>
      <c r="AE85" s="89">
        <f t="shared" si="4"/>
        <v>0</v>
      </c>
      <c r="AG85">
        <f t="shared" si="5"/>
        <v>0</v>
      </c>
      <c r="AH85">
        <f t="shared" si="6"/>
        <v>0</v>
      </c>
      <c r="AI85" t="str">
        <f>IF(AH85=0,"",AH85/VLOOKUP(B85,Kraftvärmeprod!$B$1:$BC$480,MATCH("Summa tillförd energi exklusive rökgaskondensering",Kraftvärmeprod!$B$1:$BC$1,0),FALSE))</f>
        <v/>
      </c>
      <c r="AK85">
        <f t="shared" si="7"/>
        <v>0</v>
      </c>
    </row>
    <row r="86" spans="1:37" x14ac:dyDescent="0.25">
      <c r="A86" s="2" t="s">
        <v>123</v>
      </c>
      <c r="B86" s="2" t="s">
        <v>124</v>
      </c>
      <c r="C86">
        <f>IF(ISERROR(1/VLOOKUP($B86,'Justerad allokering'!$B$1:$AG$461,MATCH(C$1,'Justerad allokering'!$B$1:$AF$1,0),FALSE)),VLOOKUP($B86,'Allokerad kvv'!$B$2:$AV$468,MATCH(C$1,'Allokerad kvv'!$B$1:$AV$1,0),FALSE),VLOOKUP($B86,'Justerad allokering'!$B$1:$AG$461,MATCH(C$1,'Justerad allokering'!$B$1:$AF$1,0),FALSE))</f>
        <v>0</v>
      </c>
      <c r="D86">
        <f>IF(ISERROR(1/VLOOKUP($B86,'Justerad allokering'!$B$1:$AG$461,MATCH(D$1,'Justerad allokering'!$B$1:$AF$1,0),FALSE)),VLOOKUP($B86,'Allokerad kvv'!$B$2:$AV$468,MATCH(D$1,'Allokerad kvv'!$B$1:$AV$1,0),FALSE),VLOOKUP($B86,'Justerad allokering'!$B$1:$AG$461,MATCH(D$1,'Justerad allokering'!$B$1:$AF$1,0),FALSE))</f>
        <v>2.1746099999999999</v>
      </c>
      <c r="E86">
        <f>IF(ISERROR(1/VLOOKUP($B86,'Justerad allokering'!$B$1:$AG$461,MATCH(E$1,'Justerad allokering'!$B$1:$AF$1,0),FALSE)),VLOOKUP($B86,'Allokerad kvv'!$B$2:$AV$468,MATCH(E$1,'Allokerad kvv'!$B$1:$AV$1,0),FALSE),VLOOKUP($B86,'Justerad allokering'!$B$1:$AG$461,MATCH(E$1,'Justerad allokering'!$B$1:$AF$1,0),FALSE))</f>
        <v>82.837500000000006</v>
      </c>
      <c r="F86">
        <f>IF(ISERROR(1/VLOOKUP($B86,'Justerad allokering'!$B$1:$AG$461,MATCH(F$1,'Justerad allokering'!$B$1:$AF$1,0),FALSE)),VLOOKUP($B86,'Allokerad kvv'!$B$2:$AV$468,MATCH(F$1,'Allokerad kvv'!$B$1:$AV$1,0),FALSE),VLOOKUP($B86,'Justerad allokering'!$B$1:$AG$461,MATCH(F$1,'Justerad allokering'!$B$1:$AF$1,0),FALSE))</f>
        <v>0</v>
      </c>
      <c r="G86">
        <f>IF(ISERROR(1/VLOOKUP($B86,'Justerad allokering'!$B$1:$AG$461,MATCH(G$1,'Justerad allokering'!$B$1:$AF$1,0),FALSE)),VLOOKUP($B86,'Allokerad kvv'!$B$2:$AV$468,MATCH(G$1,'Allokerad kvv'!$B$1:$AV$1,0),FALSE),VLOOKUP($B86,'Justerad allokering'!$B$1:$AG$461,MATCH(G$1,'Justerad allokering'!$B$1:$AF$1,0),FALSE))</f>
        <v>0.688029</v>
      </c>
      <c r="H86">
        <f>IF(ISERROR(1/VLOOKUP($B86,'Justerad allokering'!$B$1:$AG$461,MATCH(H$1,'Justerad allokering'!$B$1:$AF$1,0),FALSE)),VLOOKUP($B86,'Allokerad kvv'!$B$2:$AV$468,MATCH(H$1,'Allokerad kvv'!$B$1:$AV$1,0),FALSE),VLOOKUP($B86,'Justerad allokering'!$B$1:$AG$461,MATCH(H$1,'Justerad allokering'!$B$1:$AF$1,0),FALSE))</f>
        <v>0</v>
      </c>
      <c r="I86">
        <f>IF(ISERROR(1/VLOOKUP($B86,'Justerad allokering'!$B$1:$AG$461,MATCH(I$1,'Justerad allokering'!$B$1:$AF$1,0),FALSE)),VLOOKUP($B86,'Allokerad kvv'!$B$2:$AV$468,MATCH(I$1,'Allokerad kvv'!$B$1:$AV$1,0),FALSE),VLOOKUP($B86,'Justerad allokering'!$B$1:$AG$461,MATCH(I$1,'Justerad allokering'!$B$1:$AF$1,0),FALSE))</f>
        <v>0</v>
      </c>
      <c r="J86">
        <f>IF(ISERROR(1/VLOOKUP($B86,'Justerad allokering'!$B$1:$AG$461,MATCH(J$1,'Justerad allokering'!$B$1:$AF$1,0),FALSE)),VLOOKUP($B86,'Allokerad kvv'!$B$2:$AV$468,MATCH(J$1,'Allokerad kvv'!$B$1:$AV$1,0),FALSE),VLOOKUP($B86,'Justerad allokering'!$B$1:$AG$461,MATCH(J$1,'Justerad allokering'!$B$1:$AF$1,0),FALSE))</f>
        <v>271.15499999999997</v>
      </c>
      <c r="K86">
        <f>IF(ISERROR(1/VLOOKUP($B86,'Justerad allokering'!$B$1:$AG$461,MATCH(K$1,'Justerad allokering'!$B$1:$AF$1,0),FALSE)),VLOOKUP($B86,'Allokerad kvv'!$B$2:$AV$468,MATCH(K$1,'Allokerad kvv'!$B$1:$AV$1,0),FALSE),VLOOKUP($B86,'Justerad allokering'!$B$1:$AG$461,MATCH(K$1,'Justerad allokering'!$B$1:$AF$1,0),FALSE))</f>
        <v>12.2057</v>
      </c>
      <c r="L86">
        <f>IF(ISERROR(1/VLOOKUP($B86,'Justerad allokering'!$B$1:$AG$461,MATCH(L$1,'Justerad allokering'!$B$1:$AF$1,0),FALSE)),VLOOKUP($B86,'Allokerad kvv'!$B$2:$AV$468,MATCH(L$1,'Allokerad kvv'!$B$1:$AV$1,0),FALSE),VLOOKUP($B86,'Justerad allokering'!$B$1:$AG$461,MATCH(L$1,'Justerad allokering'!$B$1:$AF$1,0),FALSE))</f>
        <v>0</v>
      </c>
      <c r="M86">
        <f>IF(ISERROR(1/VLOOKUP($B86,'Justerad allokering'!$B$1:$AG$461,MATCH(M$1,'Justerad allokering'!$B$1:$AF$1,0),FALSE)),VLOOKUP($B86,'Allokerad kvv'!$B$2:$AV$468,MATCH(M$1,'Allokerad kvv'!$B$1:$AV$1,0),FALSE),VLOOKUP($B86,'Justerad allokering'!$B$1:$AG$461,MATCH(M$1,'Justerad allokering'!$B$1:$AF$1,0),FALSE))</f>
        <v>0</v>
      </c>
      <c r="N86">
        <f>IF(ISERROR(1/VLOOKUP($B86,'Justerad allokering'!$B$1:$AG$461,MATCH(N$1,'Justerad allokering'!$B$1:$AF$1,0),FALSE)),VLOOKUP($B86,'Allokerad kvv'!$B$2:$AV$468,MATCH(N$1,'Allokerad kvv'!$B$1:$AV$1,0),FALSE),VLOOKUP($B86,'Justerad allokering'!$B$1:$AG$461,MATCH(N$1,'Justerad allokering'!$B$1:$AF$1,0),FALSE))</f>
        <v>136</v>
      </c>
      <c r="O86">
        <f>IF(ISERROR(1/VLOOKUP($B86,'Justerad allokering'!$B$1:$AG$461,MATCH(O$1,'Justerad allokering'!$B$1:$AF$1,0),FALSE)),VLOOKUP($B86,'Allokerad kvv'!$B$2:$AV$468,MATCH(O$1,'Allokerad kvv'!$B$1:$AV$1,0),FALSE),VLOOKUP($B86,'Justerad allokering'!$B$1:$AG$461,MATCH(O$1,'Justerad allokering'!$B$1:$AF$1,0),FALSE))</f>
        <v>0</v>
      </c>
      <c r="P86">
        <f>IF(ISERROR(1/VLOOKUP($B86,'Justerad allokering'!$B$1:$AG$461,MATCH(P$1,'Justerad allokering'!$B$1:$AF$1,0),FALSE)),VLOOKUP($B86,'Allokerad kvv'!$B$2:$AV$468,MATCH(P$1,'Allokerad kvv'!$B$1:$AV$1,0),FALSE),VLOOKUP($B86,'Justerad allokering'!$B$1:$AG$461,MATCH(P$1,'Justerad allokering'!$B$1:$AF$1,0),FALSE))</f>
        <v>0</v>
      </c>
      <c r="Q86">
        <f>IF(ISERROR(1/VLOOKUP($B86,'Justerad allokering'!$B$1:$AG$461,MATCH(Q$1,'Justerad allokering'!$B$1:$AF$1,0),FALSE)),VLOOKUP($B86,'Allokerad kvv'!$B$2:$AV$468,MATCH(Q$1,'Allokerad kvv'!$B$1:$AV$1,0),FALSE),VLOOKUP($B86,'Justerad allokering'!$B$1:$AG$461,MATCH(Q$1,'Justerad allokering'!$B$1:$AF$1,0),FALSE))</f>
        <v>0</v>
      </c>
      <c r="R86">
        <f>IF(ISERROR(1/VLOOKUP($B86,'Justerad allokering'!$B$1:$AG$461,MATCH(R$1,'Justerad allokering'!$B$1:$AF$1,0),FALSE)),VLOOKUP($B86,'Allokerad kvv'!$B$2:$AV$468,MATCH(R$1,'Allokerad kvv'!$B$1:$AV$1,0),FALSE),VLOOKUP($B86,'Justerad allokering'!$B$1:$AG$461,MATCH(R$1,'Justerad allokering'!$B$1:$AF$1,0),FALSE))</f>
        <v>0</v>
      </c>
      <c r="S86">
        <f>IF(ISERROR(1/VLOOKUP($B86,'Justerad allokering'!$B$1:$AG$461,MATCH(S$1,'Justerad allokering'!$B$1:$AF$1,0),FALSE)),VLOOKUP($B86,'Allokerad kvv'!$B$2:$AV$468,MATCH(S$1,'Allokerad kvv'!$B$1:$AV$1,0),FALSE),VLOOKUP($B86,'Justerad allokering'!$B$1:$AG$461,MATCH(S$1,'Justerad allokering'!$B$1:$AF$1,0),FALSE))</f>
        <v>0</v>
      </c>
      <c r="T86">
        <f>IF(ISERROR(1/VLOOKUP($B86,'Justerad allokering'!$B$1:$AG$461,MATCH(T$1,'Justerad allokering'!$B$1:$AF$1,0),FALSE)),VLOOKUP($B86,'Allokerad kvv'!$B$2:$AV$468,MATCH(T$1,'Allokerad kvv'!$B$1:$AV$1,0),FALSE),VLOOKUP($B86,'Justerad allokering'!$B$1:$AG$461,MATCH(T$1,'Justerad allokering'!$B$1:$AF$1,0),FALSE))</f>
        <v>0</v>
      </c>
      <c r="U86">
        <f>IF(ISERROR(1/VLOOKUP($B86,'Justerad allokering'!$B$1:$AG$461,MATCH(U$1,'Justerad allokering'!$B$1:$AF$1,0),FALSE)),VLOOKUP($B86,'Allokerad kvv'!$B$2:$AV$468,MATCH(U$1,'Allokerad kvv'!$B$1:$AV$1,0),FALSE),VLOOKUP($B86,'Justerad allokering'!$B$1:$AG$461,MATCH(U$1,'Justerad allokering'!$B$1:$AF$1,0),FALSE))</f>
        <v>0</v>
      </c>
      <c r="V86">
        <f>IF(ISERROR(1/VLOOKUP($B86,'Justerad allokering'!$B$1:$AG$461,MATCH(V$1,'Justerad allokering'!$B$1:$AF$1,0),FALSE)),VLOOKUP($B86,'Allokerad kvv'!$B$2:$AV$468,MATCH(V$1,'Allokerad kvv'!$B$1:$AV$1,0),FALSE),VLOOKUP($B86,'Justerad allokering'!$B$1:$AG$461,MATCH(V$1,'Justerad allokering'!$B$1:$AF$1,0),FALSE))</f>
        <v>0</v>
      </c>
      <c r="W86">
        <f>IF(ISERROR(1/VLOOKUP($B86,'Justerad allokering'!$B$1:$AG$461,MATCH(W$1,'Justerad allokering'!$B$1:$AF$1,0),FALSE)),VLOOKUP($B86,'Allokerad kvv'!$B$2:$AV$468,MATCH(W$1,'Allokerad kvv'!$B$1:$AV$1,0),FALSE),VLOOKUP($B86,'Justerad allokering'!$B$1:$AG$461,MATCH(W$1,'Justerad allokering'!$B$1:$AF$1,0),FALSE))</f>
        <v>0</v>
      </c>
      <c r="X86">
        <f>IF(ISERROR(1/VLOOKUP($B86,'Justerad allokering'!$B$1:$AG$461,MATCH(X$1,'Justerad allokering'!$B$1:$AF$1,0),FALSE)),VLOOKUP($B86,'Allokerad kvv'!$B$2:$AV$468,MATCH(X$1,'Allokerad kvv'!$B$1:$AV$1,0),FALSE),VLOOKUP($B86,'Justerad allokering'!$B$1:$AG$461,MATCH(X$1,'Justerad allokering'!$B$1:$AF$1,0),FALSE))</f>
        <v>0</v>
      </c>
      <c r="Y86">
        <f>IF(ISERROR(1/VLOOKUP($B86,'Justerad allokering'!$B$1:$AG$461,MATCH(Y$1,'Justerad allokering'!$B$1:$AF$1,0),FALSE)),VLOOKUP($B86,'Allokerad kvv'!$B$2:$AV$468,MATCH(Y$1,'Allokerad kvv'!$B$1:$AV$1,0),FALSE),VLOOKUP($B86,'Justerad allokering'!$B$1:$AG$461,MATCH(Y$1,'Justerad allokering'!$B$1:$AF$1,0),FALSE))</f>
        <v>0</v>
      </c>
      <c r="Z86">
        <f>IF(ISERROR(1/VLOOKUP($B86,'Justerad allokering'!$B$1:$AG$461,MATCH(Z$1,'Justerad allokering'!$B$1:$AF$1,0),FALSE)),VLOOKUP($B86,'Allokerad kvv'!$B$2:$AV$468,MATCH(Z$1,'Allokerad kvv'!$B$1:$AV$1,0),FALSE),VLOOKUP($B86,'Justerad allokering'!$B$1:$AG$461,MATCH(Z$1,'Justerad allokering'!$B$1:$AF$1,0),FALSE))</f>
        <v>0</v>
      </c>
      <c r="AE86" s="89">
        <f t="shared" si="4"/>
        <v>505.06083899999999</v>
      </c>
      <c r="AG86">
        <f t="shared" si="5"/>
        <v>492.85513900000001</v>
      </c>
      <c r="AH86">
        <f t="shared" si="6"/>
        <v>356.85513900000001</v>
      </c>
      <c r="AI86">
        <f>IF(AH86=0,"",AH86/VLOOKUP(B86,Kraftvärmeprod!$B$1:$BC$480,MATCH("Summa tillförd energi exklusive rökgaskondensering",Kraftvärmeprod!$B$1:$BC$1,0),FALSE))</f>
        <v>0.55254247788158717</v>
      </c>
      <c r="AK86">
        <f t="shared" si="7"/>
        <v>353.99249999999995</v>
      </c>
    </row>
    <row r="87" spans="1:37" x14ac:dyDescent="0.25">
      <c r="A87" s="2" t="s">
        <v>123</v>
      </c>
      <c r="B87" s="2" t="s">
        <v>125</v>
      </c>
      <c r="C87">
        <f>IF(ISERROR(1/VLOOKUP($B87,'Justerad allokering'!$B$1:$AG$461,MATCH(C$1,'Justerad allokering'!$B$1:$AF$1,0),FALSE)),VLOOKUP($B87,'Allokerad kvv'!$B$2:$AV$468,MATCH(C$1,'Allokerad kvv'!$B$1:$AV$1,0),FALSE),VLOOKUP($B87,'Justerad allokering'!$B$1:$AG$461,MATCH(C$1,'Justerad allokering'!$B$1:$AF$1,0),FALSE))</f>
        <v>0</v>
      </c>
      <c r="D87">
        <f>IF(ISERROR(1/VLOOKUP($B87,'Justerad allokering'!$B$1:$AG$461,MATCH(D$1,'Justerad allokering'!$B$1:$AF$1,0),FALSE)),VLOOKUP($B87,'Allokerad kvv'!$B$2:$AV$468,MATCH(D$1,'Allokerad kvv'!$B$1:$AV$1,0),FALSE),VLOOKUP($B87,'Justerad allokering'!$B$1:$AG$461,MATCH(D$1,'Justerad allokering'!$B$1:$AF$1,0),FALSE))</f>
        <v>0</v>
      </c>
      <c r="E87">
        <f>IF(ISERROR(1/VLOOKUP($B87,'Justerad allokering'!$B$1:$AG$461,MATCH(E$1,'Justerad allokering'!$B$1:$AF$1,0),FALSE)),VLOOKUP($B87,'Allokerad kvv'!$B$2:$AV$468,MATCH(E$1,'Allokerad kvv'!$B$1:$AV$1,0),FALSE),VLOOKUP($B87,'Justerad allokering'!$B$1:$AG$461,MATCH(E$1,'Justerad allokering'!$B$1:$AF$1,0),FALSE))</f>
        <v>0</v>
      </c>
      <c r="F87">
        <f>IF(ISERROR(1/VLOOKUP($B87,'Justerad allokering'!$B$1:$AG$461,MATCH(F$1,'Justerad allokering'!$B$1:$AF$1,0),FALSE)),VLOOKUP($B87,'Allokerad kvv'!$B$2:$AV$468,MATCH(F$1,'Allokerad kvv'!$B$1:$AV$1,0),FALSE),VLOOKUP($B87,'Justerad allokering'!$B$1:$AG$461,MATCH(F$1,'Justerad allokering'!$B$1:$AF$1,0),FALSE))</f>
        <v>0</v>
      </c>
      <c r="G87">
        <f>IF(ISERROR(1/VLOOKUP($B87,'Justerad allokering'!$B$1:$AG$461,MATCH(G$1,'Justerad allokering'!$B$1:$AF$1,0),FALSE)),VLOOKUP($B87,'Allokerad kvv'!$B$2:$AV$468,MATCH(G$1,'Allokerad kvv'!$B$1:$AV$1,0),FALSE),VLOOKUP($B87,'Justerad allokering'!$B$1:$AG$461,MATCH(G$1,'Justerad allokering'!$B$1:$AF$1,0),FALSE))</f>
        <v>0</v>
      </c>
      <c r="H87">
        <f>IF(ISERROR(1/VLOOKUP($B87,'Justerad allokering'!$B$1:$AG$461,MATCH(H$1,'Justerad allokering'!$B$1:$AF$1,0),FALSE)),VLOOKUP($B87,'Allokerad kvv'!$B$2:$AV$468,MATCH(H$1,'Allokerad kvv'!$B$1:$AV$1,0),FALSE),VLOOKUP($B87,'Justerad allokering'!$B$1:$AG$461,MATCH(H$1,'Justerad allokering'!$B$1:$AF$1,0),FALSE))</f>
        <v>0</v>
      </c>
      <c r="I87">
        <f>IF(ISERROR(1/VLOOKUP($B87,'Justerad allokering'!$B$1:$AG$461,MATCH(I$1,'Justerad allokering'!$B$1:$AF$1,0),FALSE)),VLOOKUP($B87,'Allokerad kvv'!$B$2:$AV$468,MATCH(I$1,'Allokerad kvv'!$B$1:$AV$1,0),FALSE),VLOOKUP($B87,'Justerad allokering'!$B$1:$AG$461,MATCH(I$1,'Justerad allokering'!$B$1:$AF$1,0),FALSE))</f>
        <v>0</v>
      </c>
      <c r="J87">
        <f>IF(ISERROR(1/VLOOKUP($B87,'Justerad allokering'!$B$1:$AG$461,MATCH(J$1,'Justerad allokering'!$B$1:$AF$1,0),FALSE)),VLOOKUP($B87,'Allokerad kvv'!$B$2:$AV$468,MATCH(J$1,'Allokerad kvv'!$B$1:$AV$1,0),FALSE),VLOOKUP($B87,'Justerad allokering'!$B$1:$AG$461,MATCH(J$1,'Justerad allokering'!$B$1:$AF$1,0),FALSE))</f>
        <v>0</v>
      </c>
      <c r="K87">
        <f>IF(ISERROR(1/VLOOKUP($B87,'Justerad allokering'!$B$1:$AG$461,MATCH(K$1,'Justerad allokering'!$B$1:$AF$1,0),FALSE)),VLOOKUP($B87,'Allokerad kvv'!$B$2:$AV$468,MATCH(K$1,'Allokerad kvv'!$B$1:$AV$1,0),FALSE),VLOOKUP($B87,'Justerad allokering'!$B$1:$AG$461,MATCH(K$1,'Justerad allokering'!$B$1:$AF$1,0),FALSE))</f>
        <v>0</v>
      </c>
      <c r="L87">
        <f>IF(ISERROR(1/VLOOKUP($B87,'Justerad allokering'!$B$1:$AG$461,MATCH(L$1,'Justerad allokering'!$B$1:$AF$1,0),FALSE)),VLOOKUP($B87,'Allokerad kvv'!$B$2:$AV$468,MATCH(L$1,'Allokerad kvv'!$B$1:$AV$1,0),FALSE),VLOOKUP($B87,'Justerad allokering'!$B$1:$AG$461,MATCH(L$1,'Justerad allokering'!$B$1:$AF$1,0),FALSE))</f>
        <v>0</v>
      </c>
      <c r="M87">
        <f>IF(ISERROR(1/VLOOKUP($B87,'Justerad allokering'!$B$1:$AG$461,MATCH(M$1,'Justerad allokering'!$B$1:$AF$1,0),FALSE)),VLOOKUP($B87,'Allokerad kvv'!$B$2:$AV$468,MATCH(M$1,'Allokerad kvv'!$B$1:$AV$1,0),FALSE),VLOOKUP($B87,'Justerad allokering'!$B$1:$AG$461,MATCH(M$1,'Justerad allokering'!$B$1:$AF$1,0),FALSE))</f>
        <v>0</v>
      </c>
      <c r="N87">
        <f>IF(ISERROR(1/VLOOKUP($B87,'Justerad allokering'!$B$1:$AG$461,MATCH(N$1,'Justerad allokering'!$B$1:$AF$1,0),FALSE)),VLOOKUP($B87,'Allokerad kvv'!$B$2:$AV$468,MATCH(N$1,'Allokerad kvv'!$B$1:$AV$1,0),FALSE),VLOOKUP($B87,'Justerad allokering'!$B$1:$AG$461,MATCH(N$1,'Justerad allokering'!$B$1:$AF$1,0),FALSE))</f>
        <v>0</v>
      </c>
      <c r="O87">
        <f>IF(ISERROR(1/VLOOKUP($B87,'Justerad allokering'!$B$1:$AG$461,MATCH(O$1,'Justerad allokering'!$B$1:$AF$1,0),FALSE)),VLOOKUP($B87,'Allokerad kvv'!$B$2:$AV$468,MATCH(O$1,'Allokerad kvv'!$B$1:$AV$1,0),FALSE),VLOOKUP($B87,'Justerad allokering'!$B$1:$AG$461,MATCH(O$1,'Justerad allokering'!$B$1:$AF$1,0),FALSE))</f>
        <v>0</v>
      </c>
      <c r="P87">
        <f>IF(ISERROR(1/VLOOKUP($B87,'Justerad allokering'!$B$1:$AG$461,MATCH(P$1,'Justerad allokering'!$B$1:$AF$1,0),FALSE)),VLOOKUP($B87,'Allokerad kvv'!$B$2:$AV$468,MATCH(P$1,'Allokerad kvv'!$B$1:$AV$1,0),FALSE),VLOOKUP($B87,'Justerad allokering'!$B$1:$AG$461,MATCH(P$1,'Justerad allokering'!$B$1:$AF$1,0),FALSE))</f>
        <v>0</v>
      </c>
      <c r="Q87">
        <f>IF(ISERROR(1/VLOOKUP($B87,'Justerad allokering'!$B$1:$AG$461,MATCH(Q$1,'Justerad allokering'!$B$1:$AF$1,0),FALSE)),VLOOKUP($B87,'Allokerad kvv'!$B$2:$AV$468,MATCH(Q$1,'Allokerad kvv'!$B$1:$AV$1,0),FALSE),VLOOKUP($B87,'Justerad allokering'!$B$1:$AG$461,MATCH(Q$1,'Justerad allokering'!$B$1:$AF$1,0),FALSE))</f>
        <v>0</v>
      </c>
      <c r="R87">
        <f>IF(ISERROR(1/VLOOKUP($B87,'Justerad allokering'!$B$1:$AG$461,MATCH(R$1,'Justerad allokering'!$B$1:$AF$1,0),FALSE)),VLOOKUP($B87,'Allokerad kvv'!$B$2:$AV$468,MATCH(R$1,'Allokerad kvv'!$B$1:$AV$1,0),FALSE),VLOOKUP($B87,'Justerad allokering'!$B$1:$AG$461,MATCH(R$1,'Justerad allokering'!$B$1:$AF$1,0),FALSE))</f>
        <v>0</v>
      </c>
      <c r="S87">
        <f>IF(ISERROR(1/VLOOKUP($B87,'Justerad allokering'!$B$1:$AG$461,MATCH(S$1,'Justerad allokering'!$B$1:$AF$1,0),FALSE)),VLOOKUP($B87,'Allokerad kvv'!$B$2:$AV$468,MATCH(S$1,'Allokerad kvv'!$B$1:$AV$1,0),FALSE),VLOOKUP($B87,'Justerad allokering'!$B$1:$AG$461,MATCH(S$1,'Justerad allokering'!$B$1:$AF$1,0),FALSE))</f>
        <v>0</v>
      </c>
      <c r="T87">
        <f>IF(ISERROR(1/VLOOKUP($B87,'Justerad allokering'!$B$1:$AG$461,MATCH(T$1,'Justerad allokering'!$B$1:$AF$1,0),FALSE)),VLOOKUP($B87,'Allokerad kvv'!$B$2:$AV$468,MATCH(T$1,'Allokerad kvv'!$B$1:$AV$1,0),FALSE),VLOOKUP($B87,'Justerad allokering'!$B$1:$AG$461,MATCH(T$1,'Justerad allokering'!$B$1:$AF$1,0),FALSE))</f>
        <v>0</v>
      </c>
      <c r="U87">
        <f>IF(ISERROR(1/VLOOKUP($B87,'Justerad allokering'!$B$1:$AG$461,MATCH(U$1,'Justerad allokering'!$B$1:$AF$1,0),FALSE)),VLOOKUP($B87,'Allokerad kvv'!$B$2:$AV$468,MATCH(U$1,'Allokerad kvv'!$B$1:$AV$1,0),FALSE),VLOOKUP($B87,'Justerad allokering'!$B$1:$AG$461,MATCH(U$1,'Justerad allokering'!$B$1:$AF$1,0),FALSE))</f>
        <v>0</v>
      </c>
      <c r="V87">
        <f>IF(ISERROR(1/VLOOKUP($B87,'Justerad allokering'!$B$1:$AG$461,MATCH(V$1,'Justerad allokering'!$B$1:$AF$1,0),FALSE)),VLOOKUP($B87,'Allokerad kvv'!$B$2:$AV$468,MATCH(V$1,'Allokerad kvv'!$B$1:$AV$1,0),FALSE),VLOOKUP($B87,'Justerad allokering'!$B$1:$AG$461,MATCH(V$1,'Justerad allokering'!$B$1:$AF$1,0),FALSE))</f>
        <v>0</v>
      </c>
      <c r="W87">
        <f>IF(ISERROR(1/VLOOKUP($B87,'Justerad allokering'!$B$1:$AG$461,MATCH(W$1,'Justerad allokering'!$B$1:$AF$1,0),FALSE)),VLOOKUP($B87,'Allokerad kvv'!$B$2:$AV$468,MATCH(W$1,'Allokerad kvv'!$B$1:$AV$1,0),FALSE),VLOOKUP($B87,'Justerad allokering'!$B$1:$AG$461,MATCH(W$1,'Justerad allokering'!$B$1:$AF$1,0),FALSE))</f>
        <v>0</v>
      </c>
      <c r="X87">
        <f>IF(ISERROR(1/VLOOKUP($B87,'Justerad allokering'!$B$1:$AG$461,MATCH(X$1,'Justerad allokering'!$B$1:$AF$1,0),FALSE)),VLOOKUP($B87,'Allokerad kvv'!$B$2:$AV$468,MATCH(X$1,'Allokerad kvv'!$B$1:$AV$1,0),FALSE),VLOOKUP($B87,'Justerad allokering'!$B$1:$AG$461,MATCH(X$1,'Justerad allokering'!$B$1:$AF$1,0),FALSE))</f>
        <v>0</v>
      </c>
      <c r="Y87">
        <f>IF(ISERROR(1/VLOOKUP($B87,'Justerad allokering'!$B$1:$AG$461,MATCH(Y$1,'Justerad allokering'!$B$1:$AF$1,0),FALSE)),VLOOKUP($B87,'Allokerad kvv'!$B$2:$AV$468,MATCH(Y$1,'Allokerad kvv'!$B$1:$AV$1,0),FALSE),VLOOKUP($B87,'Justerad allokering'!$B$1:$AG$461,MATCH(Y$1,'Justerad allokering'!$B$1:$AF$1,0),FALSE))</f>
        <v>0</v>
      </c>
      <c r="Z87">
        <f>IF(ISERROR(1/VLOOKUP($B87,'Justerad allokering'!$B$1:$AG$461,MATCH(Z$1,'Justerad allokering'!$B$1:$AF$1,0),FALSE)),VLOOKUP($B87,'Allokerad kvv'!$B$2:$AV$468,MATCH(Z$1,'Allokerad kvv'!$B$1:$AV$1,0),FALSE),VLOOKUP($B87,'Justerad allokering'!$B$1:$AG$461,MATCH(Z$1,'Justerad allokering'!$B$1:$AF$1,0),FALSE))</f>
        <v>0</v>
      </c>
      <c r="AE87" s="89">
        <f t="shared" si="4"/>
        <v>0</v>
      </c>
      <c r="AG87">
        <f t="shared" si="5"/>
        <v>0</v>
      </c>
      <c r="AH87">
        <f t="shared" si="6"/>
        <v>0</v>
      </c>
      <c r="AI87" t="str">
        <f>IF(AH87=0,"",AH87/VLOOKUP(B87,Kraftvärmeprod!$B$1:$BC$480,MATCH("Summa tillförd energi exklusive rökgaskondensering",Kraftvärmeprod!$B$1:$BC$1,0),FALSE))</f>
        <v/>
      </c>
      <c r="AK87">
        <f t="shared" si="7"/>
        <v>0</v>
      </c>
    </row>
    <row r="88" spans="1:37" x14ac:dyDescent="0.25">
      <c r="A88" s="2" t="s">
        <v>123</v>
      </c>
      <c r="B88" s="2" t="s">
        <v>126</v>
      </c>
      <c r="C88">
        <f>IF(ISERROR(1/VLOOKUP($B88,'Justerad allokering'!$B$1:$AG$461,MATCH(C$1,'Justerad allokering'!$B$1:$AF$1,0),FALSE)),VLOOKUP($B88,'Allokerad kvv'!$B$2:$AV$468,MATCH(C$1,'Allokerad kvv'!$B$1:$AV$1,0),FALSE),VLOOKUP($B88,'Justerad allokering'!$B$1:$AG$461,MATCH(C$1,'Justerad allokering'!$B$1:$AF$1,0),FALSE))</f>
        <v>0</v>
      </c>
      <c r="D88">
        <f>IF(ISERROR(1/VLOOKUP($B88,'Justerad allokering'!$B$1:$AG$461,MATCH(D$1,'Justerad allokering'!$B$1:$AF$1,0),FALSE)),VLOOKUP($B88,'Allokerad kvv'!$B$2:$AV$468,MATCH(D$1,'Allokerad kvv'!$B$1:$AV$1,0),FALSE),VLOOKUP($B88,'Justerad allokering'!$B$1:$AG$461,MATCH(D$1,'Justerad allokering'!$B$1:$AF$1,0),FALSE))</f>
        <v>0</v>
      </c>
      <c r="E88">
        <f>IF(ISERROR(1/VLOOKUP($B88,'Justerad allokering'!$B$1:$AG$461,MATCH(E$1,'Justerad allokering'!$B$1:$AF$1,0),FALSE)),VLOOKUP($B88,'Allokerad kvv'!$B$2:$AV$468,MATCH(E$1,'Allokerad kvv'!$B$1:$AV$1,0),FALSE),VLOOKUP($B88,'Justerad allokering'!$B$1:$AG$461,MATCH(E$1,'Justerad allokering'!$B$1:$AF$1,0),FALSE))</f>
        <v>0</v>
      </c>
      <c r="F88">
        <f>IF(ISERROR(1/VLOOKUP($B88,'Justerad allokering'!$B$1:$AG$461,MATCH(F$1,'Justerad allokering'!$B$1:$AF$1,0),FALSE)),VLOOKUP($B88,'Allokerad kvv'!$B$2:$AV$468,MATCH(F$1,'Allokerad kvv'!$B$1:$AV$1,0),FALSE),VLOOKUP($B88,'Justerad allokering'!$B$1:$AG$461,MATCH(F$1,'Justerad allokering'!$B$1:$AF$1,0),FALSE))</f>
        <v>0</v>
      </c>
      <c r="G88">
        <f>IF(ISERROR(1/VLOOKUP($B88,'Justerad allokering'!$B$1:$AG$461,MATCH(G$1,'Justerad allokering'!$B$1:$AF$1,0),FALSE)),VLOOKUP($B88,'Allokerad kvv'!$B$2:$AV$468,MATCH(G$1,'Allokerad kvv'!$B$1:$AV$1,0),FALSE),VLOOKUP($B88,'Justerad allokering'!$B$1:$AG$461,MATCH(G$1,'Justerad allokering'!$B$1:$AF$1,0),FALSE))</f>
        <v>0</v>
      </c>
      <c r="H88">
        <f>IF(ISERROR(1/VLOOKUP($B88,'Justerad allokering'!$B$1:$AG$461,MATCH(H$1,'Justerad allokering'!$B$1:$AF$1,0),FALSE)),VLOOKUP($B88,'Allokerad kvv'!$B$2:$AV$468,MATCH(H$1,'Allokerad kvv'!$B$1:$AV$1,0),FALSE),VLOOKUP($B88,'Justerad allokering'!$B$1:$AG$461,MATCH(H$1,'Justerad allokering'!$B$1:$AF$1,0),FALSE))</f>
        <v>0</v>
      </c>
      <c r="I88">
        <f>IF(ISERROR(1/VLOOKUP($B88,'Justerad allokering'!$B$1:$AG$461,MATCH(I$1,'Justerad allokering'!$B$1:$AF$1,0),FALSE)),VLOOKUP($B88,'Allokerad kvv'!$B$2:$AV$468,MATCH(I$1,'Allokerad kvv'!$B$1:$AV$1,0),FALSE),VLOOKUP($B88,'Justerad allokering'!$B$1:$AG$461,MATCH(I$1,'Justerad allokering'!$B$1:$AF$1,0),FALSE))</f>
        <v>0</v>
      </c>
      <c r="J88">
        <f>IF(ISERROR(1/VLOOKUP($B88,'Justerad allokering'!$B$1:$AG$461,MATCH(J$1,'Justerad allokering'!$B$1:$AF$1,0),FALSE)),VLOOKUP($B88,'Allokerad kvv'!$B$2:$AV$468,MATCH(J$1,'Allokerad kvv'!$B$1:$AV$1,0),FALSE),VLOOKUP($B88,'Justerad allokering'!$B$1:$AG$461,MATCH(J$1,'Justerad allokering'!$B$1:$AF$1,0),FALSE))</f>
        <v>0</v>
      </c>
      <c r="K88">
        <f>IF(ISERROR(1/VLOOKUP($B88,'Justerad allokering'!$B$1:$AG$461,MATCH(K$1,'Justerad allokering'!$B$1:$AF$1,0),FALSE)),VLOOKUP($B88,'Allokerad kvv'!$B$2:$AV$468,MATCH(K$1,'Allokerad kvv'!$B$1:$AV$1,0),FALSE),VLOOKUP($B88,'Justerad allokering'!$B$1:$AG$461,MATCH(K$1,'Justerad allokering'!$B$1:$AF$1,0),FALSE))</f>
        <v>0</v>
      </c>
      <c r="L88">
        <f>IF(ISERROR(1/VLOOKUP($B88,'Justerad allokering'!$B$1:$AG$461,MATCH(L$1,'Justerad allokering'!$B$1:$AF$1,0),FALSE)),VLOOKUP($B88,'Allokerad kvv'!$B$2:$AV$468,MATCH(L$1,'Allokerad kvv'!$B$1:$AV$1,0),FALSE),VLOOKUP($B88,'Justerad allokering'!$B$1:$AG$461,MATCH(L$1,'Justerad allokering'!$B$1:$AF$1,0),FALSE))</f>
        <v>0</v>
      </c>
      <c r="M88">
        <f>IF(ISERROR(1/VLOOKUP($B88,'Justerad allokering'!$B$1:$AG$461,MATCH(M$1,'Justerad allokering'!$B$1:$AF$1,0),FALSE)),VLOOKUP($B88,'Allokerad kvv'!$B$2:$AV$468,MATCH(M$1,'Allokerad kvv'!$B$1:$AV$1,0),FALSE),VLOOKUP($B88,'Justerad allokering'!$B$1:$AG$461,MATCH(M$1,'Justerad allokering'!$B$1:$AF$1,0),FALSE))</f>
        <v>0</v>
      </c>
      <c r="N88">
        <f>IF(ISERROR(1/VLOOKUP($B88,'Justerad allokering'!$B$1:$AG$461,MATCH(N$1,'Justerad allokering'!$B$1:$AF$1,0),FALSE)),VLOOKUP($B88,'Allokerad kvv'!$B$2:$AV$468,MATCH(N$1,'Allokerad kvv'!$B$1:$AV$1,0),FALSE),VLOOKUP($B88,'Justerad allokering'!$B$1:$AG$461,MATCH(N$1,'Justerad allokering'!$B$1:$AF$1,0),FALSE))</f>
        <v>0</v>
      </c>
      <c r="O88">
        <f>IF(ISERROR(1/VLOOKUP($B88,'Justerad allokering'!$B$1:$AG$461,MATCH(O$1,'Justerad allokering'!$B$1:$AF$1,0),FALSE)),VLOOKUP($B88,'Allokerad kvv'!$B$2:$AV$468,MATCH(O$1,'Allokerad kvv'!$B$1:$AV$1,0),FALSE),VLOOKUP($B88,'Justerad allokering'!$B$1:$AG$461,MATCH(O$1,'Justerad allokering'!$B$1:$AF$1,0),FALSE))</f>
        <v>0</v>
      </c>
      <c r="P88">
        <f>IF(ISERROR(1/VLOOKUP($B88,'Justerad allokering'!$B$1:$AG$461,MATCH(P$1,'Justerad allokering'!$B$1:$AF$1,0),FALSE)),VLOOKUP($B88,'Allokerad kvv'!$B$2:$AV$468,MATCH(P$1,'Allokerad kvv'!$B$1:$AV$1,0),FALSE),VLOOKUP($B88,'Justerad allokering'!$B$1:$AG$461,MATCH(P$1,'Justerad allokering'!$B$1:$AF$1,0),FALSE))</f>
        <v>0</v>
      </c>
      <c r="Q88">
        <f>IF(ISERROR(1/VLOOKUP($B88,'Justerad allokering'!$B$1:$AG$461,MATCH(Q$1,'Justerad allokering'!$B$1:$AF$1,0),FALSE)),VLOOKUP($B88,'Allokerad kvv'!$B$2:$AV$468,MATCH(Q$1,'Allokerad kvv'!$B$1:$AV$1,0),FALSE),VLOOKUP($B88,'Justerad allokering'!$B$1:$AG$461,MATCH(Q$1,'Justerad allokering'!$B$1:$AF$1,0),FALSE))</f>
        <v>0</v>
      </c>
      <c r="R88">
        <f>IF(ISERROR(1/VLOOKUP($B88,'Justerad allokering'!$B$1:$AG$461,MATCH(R$1,'Justerad allokering'!$B$1:$AF$1,0),FALSE)),VLOOKUP($B88,'Allokerad kvv'!$B$2:$AV$468,MATCH(R$1,'Allokerad kvv'!$B$1:$AV$1,0),FALSE),VLOOKUP($B88,'Justerad allokering'!$B$1:$AG$461,MATCH(R$1,'Justerad allokering'!$B$1:$AF$1,0),FALSE))</f>
        <v>0</v>
      </c>
      <c r="S88">
        <f>IF(ISERROR(1/VLOOKUP($B88,'Justerad allokering'!$B$1:$AG$461,MATCH(S$1,'Justerad allokering'!$B$1:$AF$1,0),FALSE)),VLOOKUP($B88,'Allokerad kvv'!$B$2:$AV$468,MATCH(S$1,'Allokerad kvv'!$B$1:$AV$1,0),FALSE),VLOOKUP($B88,'Justerad allokering'!$B$1:$AG$461,MATCH(S$1,'Justerad allokering'!$B$1:$AF$1,0),FALSE))</f>
        <v>0</v>
      </c>
      <c r="T88">
        <f>IF(ISERROR(1/VLOOKUP($B88,'Justerad allokering'!$B$1:$AG$461,MATCH(T$1,'Justerad allokering'!$B$1:$AF$1,0),FALSE)),VLOOKUP($B88,'Allokerad kvv'!$B$2:$AV$468,MATCH(T$1,'Allokerad kvv'!$B$1:$AV$1,0),FALSE),VLOOKUP($B88,'Justerad allokering'!$B$1:$AG$461,MATCH(T$1,'Justerad allokering'!$B$1:$AF$1,0),FALSE))</f>
        <v>0</v>
      </c>
      <c r="U88">
        <f>IF(ISERROR(1/VLOOKUP($B88,'Justerad allokering'!$B$1:$AG$461,MATCH(U$1,'Justerad allokering'!$B$1:$AF$1,0),FALSE)),VLOOKUP($B88,'Allokerad kvv'!$B$2:$AV$468,MATCH(U$1,'Allokerad kvv'!$B$1:$AV$1,0),FALSE),VLOOKUP($B88,'Justerad allokering'!$B$1:$AG$461,MATCH(U$1,'Justerad allokering'!$B$1:$AF$1,0),FALSE))</f>
        <v>0</v>
      </c>
      <c r="V88">
        <f>IF(ISERROR(1/VLOOKUP($B88,'Justerad allokering'!$B$1:$AG$461,MATCH(V$1,'Justerad allokering'!$B$1:$AF$1,0),FALSE)),VLOOKUP($B88,'Allokerad kvv'!$B$2:$AV$468,MATCH(V$1,'Allokerad kvv'!$B$1:$AV$1,0),FALSE),VLOOKUP($B88,'Justerad allokering'!$B$1:$AG$461,MATCH(V$1,'Justerad allokering'!$B$1:$AF$1,0),FALSE))</f>
        <v>0</v>
      </c>
      <c r="W88">
        <f>IF(ISERROR(1/VLOOKUP($B88,'Justerad allokering'!$B$1:$AG$461,MATCH(W$1,'Justerad allokering'!$B$1:$AF$1,0),FALSE)),VLOOKUP($B88,'Allokerad kvv'!$B$2:$AV$468,MATCH(W$1,'Allokerad kvv'!$B$1:$AV$1,0),FALSE),VLOOKUP($B88,'Justerad allokering'!$B$1:$AG$461,MATCH(W$1,'Justerad allokering'!$B$1:$AF$1,0),FALSE))</f>
        <v>0</v>
      </c>
      <c r="X88">
        <f>IF(ISERROR(1/VLOOKUP($B88,'Justerad allokering'!$B$1:$AG$461,MATCH(X$1,'Justerad allokering'!$B$1:$AF$1,0),FALSE)),VLOOKUP($B88,'Allokerad kvv'!$B$2:$AV$468,MATCH(X$1,'Allokerad kvv'!$B$1:$AV$1,0),FALSE),VLOOKUP($B88,'Justerad allokering'!$B$1:$AG$461,MATCH(X$1,'Justerad allokering'!$B$1:$AF$1,0),FALSE))</f>
        <v>0</v>
      </c>
      <c r="Y88">
        <f>IF(ISERROR(1/VLOOKUP($B88,'Justerad allokering'!$B$1:$AG$461,MATCH(Y$1,'Justerad allokering'!$B$1:$AF$1,0),FALSE)),VLOOKUP($B88,'Allokerad kvv'!$B$2:$AV$468,MATCH(Y$1,'Allokerad kvv'!$B$1:$AV$1,0),FALSE),VLOOKUP($B88,'Justerad allokering'!$B$1:$AG$461,MATCH(Y$1,'Justerad allokering'!$B$1:$AF$1,0),FALSE))</f>
        <v>0</v>
      </c>
      <c r="Z88">
        <f>IF(ISERROR(1/VLOOKUP($B88,'Justerad allokering'!$B$1:$AG$461,MATCH(Z$1,'Justerad allokering'!$B$1:$AF$1,0),FALSE)),VLOOKUP($B88,'Allokerad kvv'!$B$2:$AV$468,MATCH(Z$1,'Allokerad kvv'!$B$1:$AV$1,0),FALSE),VLOOKUP($B88,'Justerad allokering'!$B$1:$AG$461,MATCH(Z$1,'Justerad allokering'!$B$1:$AF$1,0),FALSE))</f>
        <v>0</v>
      </c>
      <c r="AE88" s="89">
        <f t="shared" si="4"/>
        <v>0</v>
      </c>
      <c r="AG88">
        <f t="shared" si="5"/>
        <v>0</v>
      </c>
      <c r="AH88">
        <f t="shared" si="6"/>
        <v>0</v>
      </c>
      <c r="AI88" t="str">
        <f>IF(AH88=0,"",AH88/VLOOKUP(B88,Kraftvärmeprod!$B$1:$BC$480,MATCH("Summa tillförd energi exklusive rökgaskondensering",Kraftvärmeprod!$B$1:$BC$1,0),FALSE))</f>
        <v/>
      </c>
      <c r="AK88">
        <f t="shared" si="7"/>
        <v>0</v>
      </c>
    </row>
    <row r="89" spans="1:37" x14ac:dyDescent="0.25">
      <c r="A89" s="2" t="s">
        <v>127</v>
      </c>
      <c r="B89" s="2" t="s">
        <v>128</v>
      </c>
      <c r="C89">
        <f>IF(ISERROR(1/VLOOKUP($B89,'Justerad allokering'!$B$1:$AG$461,MATCH(C$1,'Justerad allokering'!$B$1:$AF$1,0),FALSE)),VLOOKUP($B89,'Allokerad kvv'!$B$2:$AV$468,MATCH(C$1,'Allokerad kvv'!$B$1:$AV$1,0),FALSE),VLOOKUP($B89,'Justerad allokering'!$B$1:$AG$461,MATCH(C$1,'Justerad allokering'!$B$1:$AF$1,0),FALSE))</f>
        <v>0</v>
      </c>
      <c r="D89">
        <f>IF(ISERROR(1/VLOOKUP($B89,'Justerad allokering'!$B$1:$AG$461,MATCH(D$1,'Justerad allokering'!$B$1:$AF$1,0),FALSE)),VLOOKUP($B89,'Allokerad kvv'!$B$2:$AV$468,MATCH(D$1,'Allokerad kvv'!$B$1:$AV$1,0),FALSE),VLOOKUP($B89,'Justerad allokering'!$B$1:$AG$461,MATCH(D$1,'Justerad allokering'!$B$1:$AF$1,0),FALSE))</f>
        <v>0</v>
      </c>
      <c r="E89">
        <f>IF(ISERROR(1/VLOOKUP($B89,'Justerad allokering'!$B$1:$AG$461,MATCH(E$1,'Justerad allokering'!$B$1:$AF$1,0),FALSE)),VLOOKUP($B89,'Allokerad kvv'!$B$2:$AV$468,MATCH(E$1,'Allokerad kvv'!$B$1:$AV$1,0),FALSE),VLOOKUP($B89,'Justerad allokering'!$B$1:$AG$461,MATCH(E$1,'Justerad allokering'!$B$1:$AF$1,0),FALSE))</f>
        <v>13.9886</v>
      </c>
      <c r="F89">
        <f>IF(ISERROR(1/VLOOKUP($B89,'Justerad allokering'!$B$1:$AG$461,MATCH(F$1,'Justerad allokering'!$B$1:$AF$1,0),FALSE)),VLOOKUP($B89,'Allokerad kvv'!$B$2:$AV$468,MATCH(F$1,'Allokerad kvv'!$B$1:$AV$1,0),FALSE),VLOOKUP($B89,'Justerad allokering'!$B$1:$AG$461,MATCH(F$1,'Justerad allokering'!$B$1:$AF$1,0),FALSE))</f>
        <v>0.49526399999999998</v>
      </c>
      <c r="G89">
        <f>IF(ISERROR(1/VLOOKUP($B89,'Justerad allokering'!$B$1:$AG$461,MATCH(G$1,'Justerad allokering'!$B$1:$AF$1,0),FALSE)),VLOOKUP($B89,'Allokerad kvv'!$B$2:$AV$468,MATCH(G$1,'Allokerad kvv'!$B$1:$AV$1,0),FALSE),VLOOKUP($B89,'Justerad allokering'!$B$1:$AG$461,MATCH(G$1,'Justerad allokering'!$B$1:$AF$1,0),FALSE))</f>
        <v>0</v>
      </c>
      <c r="H89">
        <f>IF(ISERROR(1/VLOOKUP($B89,'Justerad allokering'!$B$1:$AG$461,MATCH(H$1,'Justerad allokering'!$B$1:$AF$1,0),FALSE)),VLOOKUP($B89,'Allokerad kvv'!$B$2:$AV$468,MATCH(H$1,'Allokerad kvv'!$B$1:$AV$1,0),FALSE),VLOOKUP($B89,'Justerad allokering'!$B$1:$AG$461,MATCH(H$1,'Justerad allokering'!$B$1:$AF$1,0),FALSE))</f>
        <v>0</v>
      </c>
      <c r="I89">
        <f>IF(ISERROR(1/VLOOKUP($B89,'Justerad allokering'!$B$1:$AG$461,MATCH(I$1,'Justerad allokering'!$B$1:$AF$1,0),FALSE)),VLOOKUP($B89,'Allokerad kvv'!$B$2:$AV$468,MATCH(I$1,'Allokerad kvv'!$B$1:$AV$1,0),FALSE),VLOOKUP($B89,'Justerad allokering'!$B$1:$AG$461,MATCH(I$1,'Justerad allokering'!$B$1:$AF$1,0),FALSE))</f>
        <v>0</v>
      </c>
      <c r="J89">
        <f>IF(ISERROR(1/VLOOKUP($B89,'Justerad allokering'!$B$1:$AG$461,MATCH(J$1,'Justerad allokering'!$B$1:$AF$1,0),FALSE)),VLOOKUP($B89,'Allokerad kvv'!$B$2:$AV$468,MATCH(J$1,'Allokerad kvv'!$B$1:$AV$1,0),FALSE),VLOOKUP($B89,'Justerad allokering'!$B$1:$AG$461,MATCH(J$1,'Justerad allokering'!$B$1:$AF$1,0),FALSE))</f>
        <v>89.590199999999996</v>
      </c>
      <c r="K89">
        <f>IF(ISERROR(1/VLOOKUP($B89,'Justerad allokering'!$B$1:$AG$461,MATCH(K$1,'Justerad allokering'!$B$1:$AF$1,0),FALSE)),VLOOKUP($B89,'Allokerad kvv'!$B$2:$AV$468,MATCH(K$1,'Allokerad kvv'!$B$1:$AV$1,0),FALSE),VLOOKUP($B89,'Justerad allokering'!$B$1:$AG$461,MATCH(K$1,'Justerad allokering'!$B$1:$AF$1,0),FALSE))</f>
        <v>0</v>
      </c>
      <c r="L89">
        <f>IF(ISERROR(1/VLOOKUP($B89,'Justerad allokering'!$B$1:$AG$461,MATCH(L$1,'Justerad allokering'!$B$1:$AF$1,0),FALSE)),VLOOKUP($B89,'Allokerad kvv'!$B$2:$AV$468,MATCH(L$1,'Allokerad kvv'!$B$1:$AV$1,0),FALSE),VLOOKUP($B89,'Justerad allokering'!$B$1:$AG$461,MATCH(L$1,'Justerad allokering'!$B$1:$AF$1,0),FALSE))</f>
        <v>0</v>
      </c>
      <c r="M89">
        <f>IF(ISERROR(1/VLOOKUP($B89,'Justerad allokering'!$B$1:$AG$461,MATCH(M$1,'Justerad allokering'!$B$1:$AF$1,0),FALSE)),VLOOKUP($B89,'Allokerad kvv'!$B$2:$AV$468,MATCH(M$1,'Allokerad kvv'!$B$1:$AV$1,0),FALSE),VLOOKUP($B89,'Justerad allokering'!$B$1:$AG$461,MATCH(M$1,'Justerad allokering'!$B$1:$AF$1,0),FALSE))</f>
        <v>0</v>
      </c>
      <c r="N89">
        <f>IF(ISERROR(1/VLOOKUP($B89,'Justerad allokering'!$B$1:$AG$461,MATCH(N$1,'Justerad allokering'!$B$1:$AF$1,0),FALSE)),VLOOKUP($B89,'Allokerad kvv'!$B$2:$AV$468,MATCH(N$1,'Allokerad kvv'!$B$1:$AV$1,0),FALSE),VLOOKUP($B89,'Justerad allokering'!$B$1:$AG$461,MATCH(N$1,'Justerad allokering'!$B$1:$AF$1,0),FALSE))</f>
        <v>0</v>
      </c>
      <c r="O89">
        <f>IF(ISERROR(1/VLOOKUP($B89,'Justerad allokering'!$B$1:$AG$461,MATCH(O$1,'Justerad allokering'!$B$1:$AF$1,0),FALSE)),VLOOKUP($B89,'Allokerad kvv'!$B$2:$AV$468,MATCH(O$1,'Allokerad kvv'!$B$1:$AV$1,0),FALSE),VLOOKUP($B89,'Justerad allokering'!$B$1:$AG$461,MATCH(O$1,'Justerad allokering'!$B$1:$AF$1,0),FALSE))</f>
        <v>0</v>
      </c>
      <c r="P89">
        <f>IF(ISERROR(1/VLOOKUP($B89,'Justerad allokering'!$B$1:$AG$461,MATCH(P$1,'Justerad allokering'!$B$1:$AF$1,0),FALSE)),VLOOKUP($B89,'Allokerad kvv'!$B$2:$AV$468,MATCH(P$1,'Allokerad kvv'!$B$1:$AV$1,0),FALSE),VLOOKUP($B89,'Justerad allokering'!$B$1:$AG$461,MATCH(P$1,'Justerad allokering'!$B$1:$AF$1,0),FALSE))</f>
        <v>0</v>
      </c>
      <c r="Q89">
        <f>IF(ISERROR(1/VLOOKUP($B89,'Justerad allokering'!$B$1:$AG$461,MATCH(Q$1,'Justerad allokering'!$B$1:$AF$1,0),FALSE)),VLOOKUP($B89,'Allokerad kvv'!$B$2:$AV$468,MATCH(Q$1,'Allokerad kvv'!$B$1:$AV$1,0),FALSE),VLOOKUP($B89,'Justerad allokering'!$B$1:$AG$461,MATCH(Q$1,'Justerad allokering'!$B$1:$AF$1,0),FALSE))</f>
        <v>0</v>
      </c>
      <c r="R89">
        <f>IF(ISERROR(1/VLOOKUP($B89,'Justerad allokering'!$B$1:$AG$461,MATCH(R$1,'Justerad allokering'!$B$1:$AF$1,0),FALSE)),VLOOKUP($B89,'Allokerad kvv'!$B$2:$AV$468,MATCH(R$1,'Allokerad kvv'!$B$1:$AV$1,0),FALSE),VLOOKUP($B89,'Justerad allokering'!$B$1:$AG$461,MATCH(R$1,'Justerad allokering'!$B$1:$AF$1,0),FALSE))</f>
        <v>0</v>
      </c>
      <c r="S89">
        <f>IF(ISERROR(1/VLOOKUP($B89,'Justerad allokering'!$B$1:$AG$461,MATCH(S$1,'Justerad allokering'!$B$1:$AF$1,0),FALSE)),VLOOKUP($B89,'Allokerad kvv'!$B$2:$AV$468,MATCH(S$1,'Allokerad kvv'!$B$1:$AV$1,0),FALSE),VLOOKUP($B89,'Justerad allokering'!$B$1:$AG$461,MATCH(S$1,'Justerad allokering'!$B$1:$AF$1,0),FALSE))</f>
        <v>0</v>
      </c>
      <c r="T89">
        <f>IF(ISERROR(1/VLOOKUP($B89,'Justerad allokering'!$B$1:$AG$461,MATCH(T$1,'Justerad allokering'!$B$1:$AF$1,0),FALSE)),VLOOKUP($B89,'Allokerad kvv'!$B$2:$AV$468,MATCH(T$1,'Allokerad kvv'!$B$1:$AV$1,0),FALSE),VLOOKUP($B89,'Justerad allokering'!$B$1:$AG$461,MATCH(T$1,'Justerad allokering'!$B$1:$AF$1,0),FALSE))</f>
        <v>0</v>
      </c>
      <c r="U89">
        <f>IF(ISERROR(1/VLOOKUP($B89,'Justerad allokering'!$B$1:$AG$461,MATCH(U$1,'Justerad allokering'!$B$1:$AF$1,0),FALSE)),VLOOKUP($B89,'Allokerad kvv'!$B$2:$AV$468,MATCH(U$1,'Allokerad kvv'!$B$1:$AV$1,0),FALSE),VLOOKUP($B89,'Justerad allokering'!$B$1:$AG$461,MATCH(U$1,'Justerad allokering'!$B$1:$AF$1,0),FALSE))</f>
        <v>0</v>
      </c>
      <c r="V89">
        <f>IF(ISERROR(1/VLOOKUP($B89,'Justerad allokering'!$B$1:$AG$461,MATCH(V$1,'Justerad allokering'!$B$1:$AF$1,0),FALSE)),VLOOKUP($B89,'Allokerad kvv'!$B$2:$AV$468,MATCH(V$1,'Allokerad kvv'!$B$1:$AV$1,0),FALSE),VLOOKUP($B89,'Justerad allokering'!$B$1:$AG$461,MATCH(V$1,'Justerad allokering'!$B$1:$AF$1,0),FALSE))</f>
        <v>0</v>
      </c>
      <c r="W89">
        <f>IF(ISERROR(1/VLOOKUP($B89,'Justerad allokering'!$B$1:$AG$461,MATCH(W$1,'Justerad allokering'!$B$1:$AF$1,0),FALSE)),VLOOKUP($B89,'Allokerad kvv'!$B$2:$AV$468,MATCH(W$1,'Allokerad kvv'!$B$1:$AV$1,0),FALSE),VLOOKUP($B89,'Justerad allokering'!$B$1:$AG$461,MATCH(W$1,'Justerad allokering'!$B$1:$AF$1,0),FALSE))</f>
        <v>0</v>
      </c>
      <c r="X89">
        <f>IF(ISERROR(1/VLOOKUP($B89,'Justerad allokering'!$B$1:$AG$461,MATCH(X$1,'Justerad allokering'!$B$1:$AF$1,0),FALSE)),VLOOKUP($B89,'Allokerad kvv'!$B$2:$AV$468,MATCH(X$1,'Allokerad kvv'!$B$1:$AV$1,0),FALSE),VLOOKUP($B89,'Justerad allokering'!$B$1:$AG$461,MATCH(X$1,'Justerad allokering'!$B$1:$AF$1,0),FALSE))</f>
        <v>0</v>
      </c>
      <c r="Y89">
        <f>IF(ISERROR(1/VLOOKUP($B89,'Justerad allokering'!$B$1:$AG$461,MATCH(Y$1,'Justerad allokering'!$B$1:$AF$1,0),FALSE)),VLOOKUP($B89,'Allokerad kvv'!$B$2:$AV$468,MATCH(Y$1,'Allokerad kvv'!$B$1:$AV$1,0),FALSE),VLOOKUP($B89,'Justerad allokering'!$B$1:$AG$461,MATCH(Y$1,'Justerad allokering'!$B$1:$AF$1,0),FALSE))</f>
        <v>0</v>
      </c>
      <c r="Z89">
        <f>IF(ISERROR(1/VLOOKUP($B89,'Justerad allokering'!$B$1:$AG$461,MATCH(Z$1,'Justerad allokering'!$B$1:$AF$1,0),FALSE)),VLOOKUP($B89,'Allokerad kvv'!$B$2:$AV$468,MATCH(Z$1,'Allokerad kvv'!$B$1:$AV$1,0),FALSE),VLOOKUP($B89,'Justerad allokering'!$B$1:$AG$461,MATCH(Z$1,'Justerad allokering'!$B$1:$AF$1,0),FALSE))</f>
        <v>6.67997</v>
      </c>
      <c r="AE89" s="89">
        <f t="shared" si="4"/>
        <v>110.75403399999999</v>
      </c>
      <c r="AG89">
        <f t="shared" si="5"/>
        <v>110.75403399999999</v>
      </c>
      <c r="AH89">
        <f t="shared" si="6"/>
        <v>110.75403399999999</v>
      </c>
      <c r="AI89">
        <f>IF(AH89=0,"",AH89/VLOOKUP(B89,Kraftvärmeprod!$B$1:$BC$480,MATCH("Summa tillförd energi exklusive rökgaskondensering",Kraftvärmeprod!$B$1:$BC$1,0),FALSE))</f>
        <v>0.78604708303761528</v>
      </c>
      <c r="AK89">
        <f t="shared" si="7"/>
        <v>110.75403399999999</v>
      </c>
    </row>
    <row r="90" spans="1:37" x14ac:dyDescent="0.25">
      <c r="A90" s="2" t="s">
        <v>127</v>
      </c>
      <c r="B90" s="2" t="s">
        <v>129</v>
      </c>
      <c r="C90">
        <f>IF(ISERROR(1/VLOOKUP($B90,'Justerad allokering'!$B$1:$AG$461,MATCH(C$1,'Justerad allokering'!$B$1:$AF$1,0),FALSE)),VLOOKUP($B90,'Allokerad kvv'!$B$2:$AV$468,MATCH(C$1,'Allokerad kvv'!$B$1:$AV$1,0),FALSE),VLOOKUP($B90,'Justerad allokering'!$B$1:$AG$461,MATCH(C$1,'Justerad allokering'!$B$1:$AF$1,0),FALSE))</f>
        <v>0</v>
      </c>
      <c r="D90">
        <f>IF(ISERROR(1/VLOOKUP($B90,'Justerad allokering'!$B$1:$AG$461,MATCH(D$1,'Justerad allokering'!$B$1:$AF$1,0),FALSE)),VLOOKUP($B90,'Allokerad kvv'!$B$2:$AV$468,MATCH(D$1,'Allokerad kvv'!$B$1:$AV$1,0),FALSE),VLOOKUP($B90,'Justerad allokering'!$B$1:$AG$461,MATCH(D$1,'Justerad allokering'!$B$1:$AF$1,0),FALSE))</f>
        <v>0</v>
      </c>
      <c r="E90">
        <f>IF(ISERROR(1/VLOOKUP($B90,'Justerad allokering'!$B$1:$AG$461,MATCH(E$1,'Justerad allokering'!$B$1:$AF$1,0),FALSE)),VLOOKUP($B90,'Allokerad kvv'!$B$2:$AV$468,MATCH(E$1,'Allokerad kvv'!$B$1:$AV$1,0),FALSE),VLOOKUP($B90,'Justerad allokering'!$B$1:$AG$461,MATCH(E$1,'Justerad allokering'!$B$1:$AF$1,0),FALSE))</f>
        <v>0</v>
      </c>
      <c r="F90">
        <f>IF(ISERROR(1/VLOOKUP($B90,'Justerad allokering'!$B$1:$AG$461,MATCH(F$1,'Justerad allokering'!$B$1:$AF$1,0),FALSE)),VLOOKUP($B90,'Allokerad kvv'!$B$2:$AV$468,MATCH(F$1,'Allokerad kvv'!$B$1:$AV$1,0),FALSE),VLOOKUP($B90,'Justerad allokering'!$B$1:$AG$461,MATCH(F$1,'Justerad allokering'!$B$1:$AF$1,0),FALSE))</f>
        <v>0</v>
      </c>
      <c r="G90">
        <f>IF(ISERROR(1/VLOOKUP($B90,'Justerad allokering'!$B$1:$AG$461,MATCH(G$1,'Justerad allokering'!$B$1:$AF$1,0),FALSE)),VLOOKUP($B90,'Allokerad kvv'!$B$2:$AV$468,MATCH(G$1,'Allokerad kvv'!$B$1:$AV$1,0),FALSE),VLOOKUP($B90,'Justerad allokering'!$B$1:$AG$461,MATCH(G$1,'Justerad allokering'!$B$1:$AF$1,0),FALSE))</f>
        <v>0</v>
      </c>
      <c r="H90">
        <f>IF(ISERROR(1/VLOOKUP($B90,'Justerad allokering'!$B$1:$AG$461,MATCH(H$1,'Justerad allokering'!$B$1:$AF$1,0),FALSE)),VLOOKUP($B90,'Allokerad kvv'!$B$2:$AV$468,MATCH(H$1,'Allokerad kvv'!$B$1:$AV$1,0),FALSE),VLOOKUP($B90,'Justerad allokering'!$B$1:$AG$461,MATCH(H$1,'Justerad allokering'!$B$1:$AF$1,0),FALSE))</f>
        <v>0</v>
      </c>
      <c r="I90">
        <f>IF(ISERROR(1/VLOOKUP($B90,'Justerad allokering'!$B$1:$AG$461,MATCH(I$1,'Justerad allokering'!$B$1:$AF$1,0),FALSE)),VLOOKUP($B90,'Allokerad kvv'!$B$2:$AV$468,MATCH(I$1,'Allokerad kvv'!$B$1:$AV$1,0),FALSE),VLOOKUP($B90,'Justerad allokering'!$B$1:$AG$461,MATCH(I$1,'Justerad allokering'!$B$1:$AF$1,0),FALSE))</f>
        <v>0</v>
      </c>
      <c r="J90">
        <f>IF(ISERROR(1/VLOOKUP($B90,'Justerad allokering'!$B$1:$AG$461,MATCH(J$1,'Justerad allokering'!$B$1:$AF$1,0),FALSE)),VLOOKUP($B90,'Allokerad kvv'!$B$2:$AV$468,MATCH(J$1,'Allokerad kvv'!$B$1:$AV$1,0),FALSE),VLOOKUP($B90,'Justerad allokering'!$B$1:$AG$461,MATCH(J$1,'Justerad allokering'!$B$1:$AF$1,0),FALSE))</f>
        <v>0</v>
      </c>
      <c r="K90">
        <f>IF(ISERROR(1/VLOOKUP($B90,'Justerad allokering'!$B$1:$AG$461,MATCH(K$1,'Justerad allokering'!$B$1:$AF$1,0),FALSE)),VLOOKUP($B90,'Allokerad kvv'!$B$2:$AV$468,MATCH(K$1,'Allokerad kvv'!$B$1:$AV$1,0),FALSE),VLOOKUP($B90,'Justerad allokering'!$B$1:$AG$461,MATCH(K$1,'Justerad allokering'!$B$1:$AF$1,0),FALSE))</f>
        <v>0</v>
      </c>
      <c r="L90">
        <f>IF(ISERROR(1/VLOOKUP($B90,'Justerad allokering'!$B$1:$AG$461,MATCH(L$1,'Justerad allokering'!$B$1:$AF$1,0),FALSE)),VLOOKUP($B90,'Allokerad kvv'!$B$2:$AV$468,MATCH(L$1,'Allokerad kvv'!$B$1:$AV$1,0),FALSE),VLOOKUP($B90,'Justerad allokering'!$B$1:$AG$461,MATCH(L$1,'Justerad allokering'!$B$1:$AF$1,0),FALSE))</f>
        <v>0</v>
      </c>
      <c r="M90">
        <f>IF(ISERROR(1/VLOOKUP($B90,'Justerad allokering'!$B$1:$AG$461,MATCH(M$1,'Justerad allokering'!$B$1:$AF$1,0),FALSE)),VLOOKUP($B90,'Allokerad kvv'!$B$2:$AV$468,MATCH(M$1,'Allokerad kvv'!$B$1:$AV$1,0),FALSE),VLOOKUP($B90,'Justerad allokering'!$B$1:$AG$461,MATCH(M$1,'Justerad allokering'!$B$1:$AF$1,0),FALSE))</f>
        <v>0</v>
      </c>
      <c r="N90">
        <f>IF(ISERROR(1/VLOOKUP($B90,'Justerad allokering'!$B$1:$AG$461,MATCH(N$1,'Justerad allokering'!$B$1:$AF$1,0),FALSE)),VLOOKUP($B90,'Allokerad kvv'!$B$2:$AV$468,MATCH(N$1,'Allokerad kvv'!$B$1:$AV$1,0),FALSE),VLOOKUP($B90,'Justerad allokering'!$B$1:$AG$461,MATCH(N$1,'Justerad allokering'!$B$1:$AF$1,0),FALSE))</f>
        <v>0</v>
      </c>
      <c r="O90">
        <f>IF(ISERROR(1/VLOOKUP($B90,'Justerad allokering'!$B$1:$AG$461,MATCH(O$1,'Justerad allokering'!$B$1:$AF$1,0),FALSE)),VLOOKUP($B90,'Allokerad kvv'!$B$2:$AV$468,MATCH(O$1,'Allokerad kvv'!$B$1:$AV$1,0),FALSE),VLOOKUP($B90,'Justerad allokering'!$B$1:$AG$461,MATCH(O$1,'Justerad allokering'!$B$1:$AF$1,0),FALSE))</f>
        <v>0</v>
      </c>
      <c r="P90">
        <f>IF(ISERROR(1/VLOOKUP($B90,'Justerad allokering'!$B$1:$AG$461,MATCH(P$1,'Justerad allokering'!$B$1:$AF$1,0),FALSE)),VLOOKUP($B90,'Allokerad kvv'!$B$2:$AV$468,MATCH(P$1,'Allokerad kvv'!$B$1:$AV$1,0),FALSE),VLOOKUP($B90,'Justerad allokering'!$B$1:$AG$461,MATCH(P$1,'Justerad allokering'!$B$1:$AF$1,0),FALSE))</f>
        <v>0</v>
      </c>
      <c r="Q90">
        <f>IF(ISERROR(1/VLOOKUP($B90,'Justerad allokering'!$B$1:$AG$461,MATCH(Q$1,'Justerad allokering'!$B$1:$AF$1,0),FALSE)),VLOOKUP($B90,'Allokerad kvv'!$B$2:$AV$468,MATCH(Q$1,'Allokerad kvv'!$B$1:$AV$1,0),FALSE),VLOOKUP($B90,'Justerad allokering'!$B$1:$AG$461,MATCH(Q$1,'Justerad allokering'!$B$1:$AF$1,0),FALSE))</f>
        <v>0</v>
      </c>
      <c r="R90">
        <f>IF(ISERROR(1/VLOOKUP($B90,'Justerad allokering'!$B$1:$AG$461,MATCH(R$1,'Justerad allokering'!$B$1:$AF$1,0),FALSE)),VLOOKUP($B90,'Allokerad kvv'!$B$2:$AV$468,MATCH(R$1,'Allokerad kvv'!$B$1:$AV$1,0),FALSE),VLOOKUP($B90,'Justerad allokering'!$B$1:$AG$461,MATCH(R$1,'Justerad allokering'!$B$1:$AF$1,0),FALSE))</f>
        <v>0</v>
      </c>
      <c r="S90">
        <f>IF(ISERROR(1/VLOOKUP($B90,'Justerad allokering'!$B$1:$AG$461,MATCH(S$1,'Justerad allokering'!$B$1:$AF$1,0),FALSE)),VLOOKUP($B90,'Allokerad kvv'!$B$2:$AV$468,MATCH(S$1,'Allokerad kvv'!$B$1:$AV$1,0),FALSE),VLOOKUP($B90,'Justerad allokering'!$B$1:$AG$461,MATCH(S$1,'Justerad allokering'!$B$1:$AF$1,0),FALSE))</f>
        <v>0</v>
      </c>
      <c r="T90">
        <f>IF(ISERROR(1/VLOOKUP($B90,'Justerad allokering'!$B$1:$AG$461,MATCH(T$1,'Justerad allokering'!$B$1:$AF$1,0),FALSE)),VLOOKUP($B90,'Allokerad kvv'!$B$2:$AV$468,MATCH(T$1,'Allokerad kvv'!$B$1:$AV$1,0),FALSE),VLOOKUP($B90,'Justerad allokering'!$B$1:$AG$461,MATCH(T$1,'Justerad allokering'!$B$1:$AF$1,0),FALSE))</f>
        <v>0</v>
      </c>
      <c r="U90">
        <f>IF(ISERROR(1/VLOOKUP($B90,'Justerad allokering'!$B$1:$AG$461,MATCH(U$1,'Justerad allokering'!$B$1:$AF$1,0),FALSE)),VLOOKUP($B90,'Allokerad kvv'!$B$2:$AV$468,MATCH(U$1,'Allokerad kvv'!$B$1:$AV$1,0),FALSE),VLOOKUP($B90,'Justerad allokering'!$B$1:$AG$461,MATCH(U$1,'Justerad allokering'!$B$1:$AF$1,0),FALSE))</f>
        <v>0</v>
      </c>
      <c r="V90">
        <f>IF(ISERROR(1/VLOOKUP($B90,'Justerad allokering'!$B$1:$AG$461,MATCH(V$1,'Justerad allokering'!$B$1:$AF$1,0),FALSE)),VLOOKUP($B90,'Allokerad kvv'!$B$2:$AV$468,MATCH(V$1,'Allokerad kvv'!$B$1:$AV$1,0),FALSE),VLOOKUP($B90,'Justerad allokering'!$B$1:$AG$461,MATCH(V$1,'Justerad allokering'!$B$1:$AF$1,0),FALSE))</f>
        <v>0</v>
      </c>
      <c r="W90">
        <f>IF(ISERROR(1/VLOOKUP($B90,'Justerad allokering'!$B$1:$AG$461,MATCH(W$1,'Justerad allokering'!$B$1:$AF$1,0),FALSE)),VLOOKUP($B90,'Allokerad kvv'!$B$2:$AV$468,MATCH(W$1,'Allokerad kvv'!$B$1:$AV$1,0),FALSE),VLOOKUP($B90,'Justerad allokering'!$B$1:$AG$461,MATCH(W$1,'Justerad allokering'!$B$1:$AF$1,0),FALSE))</f>
        <v>0</v>
      </c>
      <c r="X90">
        <f>IF(ISERROR(1/VLOOKUP($B90,'Justerad allokering'!$B$1:$AG$461,MATCH(X$1,'Justerad allokering'!$B$1:$AF$1,0),FALSE)),VLOOKUP($B90,'Allokerad kvv'!$B$2:$AV$468,MATCH(X$1,'Allokerad kvv'!$B$1:$AV$1,0),FALSE),VLOOKUP($B90,'Justerad allokering'!$B$1:$AG$461,MATCH(X$1,'Justerad allokering'!$B$1:$AF$1,0),FALSE))</f>
        <v>0</v>
      </c>
      <c r="Y90">
        <f>IF(ISERROR(1/VLOOKUP($B90,'Justerad allokering'!$B$1:$AG$461,MATCH(Y$1,'Justerad allokering'!$B$1:$AF$1,0),FALSE)),VLOOKUP($B90,'Allokerad kvv'!$B$2:$AV$468,MATCH(Y$1,'Allokerad kvv'!$B$1:$AV$1,0),FALSE),VLOOKUP($B90,'Justerad allokering'!$B$1:$AG$461,MATCH(Y$1,'Justerad allokering'!$B$1:$AF$1,0),FALSE))</f>
        <v>0</v>
      </c>
      <c r="Z90">
        <f>IF(ISERROR(1/VLOOKUP($B90,'Justerad allokering'!$B$1:$AG$461,MATCH(Z$1,'Justerad allokering'!$B$1:$AF$1,0),FALSE)),VLOOKUP($B90,'Allokerad kvv'!$B$2:$AV$468,MATCH(Z$1,'Allokerad kvv'!$B$1:$AV$1,0),FALSE),VLOOKUP($B90,'Justerad allokering'!$B$1:$AG$461,MATCH(Z$1,'Justerad allokering'!$B$1:$AF$1,0),FALSE))</f>
        <v>0</v>
      </c>
      <c r="AE90" s="89">
        <f t="shared" si="4"/>
        <v>0</v>
      </c>
      <c r="AG90">
        <f t="shared" si="5"/>
        <v>0</v>
      </c>
      <c r="AH90">
        <f t="shared" si="6"/>
        <v>0</v>
      </c>
      <c r="AI90" t="str">
        <f>IF(AH90=0,"",AH90/VLOOKUP(B90,Kraftvärmeprod!$B$1:$BC$480,MATCH("Summa tillförd energi exklusive rökgaskondensering",Kraftvärmeprod!$B$1:$BC$1,0),FALSE))</f>
        <v/>
      </c>
      <c r="AK90">
        <f t="shared" si="7"/>
        <v>0</v>
      </c>
    </row>
    <row r="91" spans="1:37" x14ac:dyDescent="0.25">
      <c r="A91" s="2" t="s">
        <v>127</v>
      </c>
      <c r="B91" s="2" t="s">
        <v>130</v>
      </c>
      <c r="C91">
        <f>IF(ISERROR(1/VLOOKUP($B91,'Justerad allokering'!$B$1:$AG$461,MATCH(C$1,'Justerad allokering'!$B$1:$AF$1,0),FALSE)),VLOOKUP($B91,'Allokerad kvv'!$B$2:$AV$468,MATCH(C$1,'Allokerad kvv'!$B$1:$AV$1,0),FALSE),VLOOKUP($B91,'Justerad allokering'!$B$1:$AG$461,MATCH(C$1,'Justerad allokering'!$B$1:$AF$1,0),FALSE))</f>
        <v>0</v>
      </c>
      <c r="D91">
        <f>IF(ISERROR(1/VLOOKUP($B91,'Justerad allokering'!$B$1:$AG$461,MATCH(D$1,'Justerad allokering'!$B$1:$AF$1,0),FALSE)),VLOOKUP($B91,'Allokerad kvv'!$B$2:$AV$468,MATCH(D$1,'Allokerad kvv'!$B$1:$AV$1,0),FALSE),VLOOKUP($B91,'Justerad allokering'!$B$1:$AG$461,MATCH(D$1,'Justerad allokering'!$B$1:$AF$1,0),FALSE))</f>
        <v>0</v>
      </c>
      <c r="E91">
        <f>IF(ISERROR(1/VLOOKUP($B91,'Justerad allokering'!$B$1:$AG$461,MATCH(E$1,'Justerad allokering'!$B$1:$AF$1,0),FALSE)),VLOOKUP($B91,'Allokerad kvv'!$B$2:$AV$468,MATCH(E$1,'Allokerad kvv'!$B$1:$AV$1,0),FALSE),VLOOKUP($B91,'Justerad allokering'!$B$1:$AG$461,MATCH(E$1,'Justerad allokering'!$B$1:$AF$1,0),FALSE))</f>
        <v>0</v>
      </c>
      <c r="F91">
        <f>IF(ISERROR(1/VLOOKUP($B91,'Justerad allokering'!$B$1:$AG$461,MATCH(F$1,'Justerad allokering'!$B$1:$AF$1,0),FALSE)),VLOOKUP($B91,'Allokerad kvv'!$B$2:$AV$468,MATCH(F$1,'Allokerad kvv'!$B$1:$AV$1,0),FALSE),VLOOKUP($B91,'Justerad allokering'!$B$1:$AG$461,MATCH(F$1,'Justerad allokering'!$B$1:$AF$1,0),FALSE))</f>
        <v>0</v>
      </c>
      <c r="G91">
        <f>IF(ISERROR(1/VLOOKUP($B91,'Justerad allokering'!$B$1:$AG$461,MATCH(G$1,'Justerad allokering'!$B$1:$AF$1,0),FALSE)),VLOOKUP($B91,'Allokerad kvv'!$B$2:$AV$468,MATCH(G$1,'Allokerad kvv'!$B$1:$AV$1,0),FALSE),VLOOKUP($B91,'Justerad allokering'!$B$1:$AG$461,MATCH(G$1,'Justerad allokering'!$B$1:$AF$1,0),FALSE))</f>
        <v>0</v>
      </c>
      <c r="H91">
        <f>IF(ISERROR(1/VLOOKUP($B91,'Justerad allokering'!$B$1:$AG$461,MATCH(H$1,'Justerad allokering'!$B$1:$AF$1,0),FALSE)),VLOOKUP($B91,'Allokerad kvv'!$B$2:$AV$468,MATCH(H$1,'Allokerad kvv'!$B$1:$AV$1,0),FALSE),VLOOKUP($B91,'Justerad allokering'!$B$1:$AG$461,MATCH(H$1,'Justerad allokering'!$B$1:$AF$1,0),FALSE))</f>
        <v>0</v>
      </c>
      <c r="I91">
        <f>IF(ISERROR(1/VLOOKUP($B91,'Justerad allokering'!$B$1:$AG$461,MATCH(I$1,'Justerad allokering'!$B$1:$AF$1,0),FALSE)),VLOOKUP($B91,'Allokerad kvv'!$B$2:$AV$468,MATCH(I$1,'Allokerad kvv'!$B$1:$AV$1,0),FALSE),VLOOKUP($B91,'Justerad allokering'!$B$1:$AG$461,MATCH(I$1,'Justerad allokering'!$B$1:$AF$1,0),FALSE))</f>
        <v>0</v>
      </c>
      <c r="J91">
        <f>IF(ISERROR(1/VLOOKUP($B91,'Justerad allokering'!$B$1:$AG$461,MATCH(J$1,'Justerad allokering'!$B$1:$AF$1,0),FALSE)),VLOOKUP($B91,'Allokerad kvv'!$B$2:$AV$468,MATCH(J$1,'Allokerad kvv'!$B$1:$AV$1,0),FALSE),VLOOKUP($B91,'Justerad allokering'!$B$1:$AG$461,MATCH(J$1,'Justerad allokering'!$B$1:$AF$1,0),FALSE))</f>
        <v>0</v>
      </c>
      <c r="K91">
        <f>IF(ISERROR(1/VLOOKUP($B91,'Justerad allokering'!$B$1:$AG$461,MATCH(K$1,'Justerad allokering'!$B$1:$AF$1,0),FALSE)),VLOOKUP($B91,'Allokerad kvv'!$B$2:$AV$468,MATCH(K$1,'Allokerad kvv'!$B$1:$AV$1,0),FALSE),VLOOKUP($B91,'Justerad allokering'!$B$1:$AG$461,MATCH(K$1,'Justerad allokering'!$B$1:$AF$1,0),FALSE))</f>
        <v>0</v>
      </c>
      <c r="L91">
        <f>IF(ISERROR(1/VLOOKUP($B91,'Justerad allokering'!$B$1:$AG$461,MATCH(L$1,'Justerad allokering'!$B$1:$AF$1,0),FALSE)),VLOOKUP($B91,'Allokerad kvv'!$B$2:$AV$468,MATCH(L$1,'Allokerad kvv'!$B$1:$AV$1,0),FALSE),VLOOKUP($B91,'Justerad allokering'!$B$1:$AG$461,MATCH(L$1,'Justerad allokering'!$B$1:$AF$1,0),FALSE))</f>
        <v>0</v>
      </c>
      <c r="M91">
        <f>IF(ISERROR(1/VLOOKUP($B91,'Justerad allokering'!$B$1:$AG$461,MATCH(M$1,'Justerad allokering'!$B$1:$AF$1,0),FALSE)),VLOOKUP($B91,'Allokerad kvv'!$B$2:$AV$468,MATCH(M$1,'Allokerad kvv'!$B$1:$AV$1,0),FALSE),VLOOKUP($B91,'Justerad allokering'!$B$1:$AG$461,MATCH(M$1,'Justerad allokering'!$B$1:$AF$1,0),FALSE))</f>
        <v>0</v>
      </c>
      <c r="N91">
        <f>IF(ISERROR(1/VLOOKUP($B91,'Justerad allokering'!$B$1:$AG$461,MATCH(N$1,'Justerad allokering'!$B$1:$AF$1,0),FALSE)),VLOOKUP($B91,'Allokerad kvv'!$B$2:$AV$468,MATCH(N$1,'Allokerad kvv'!$B$1:$AV$1,0),FALSE),VLOOKUP($B91,'Justerad allokering'!$B$1:$AG$461,MATCH(N$1,'Justerad allokering'!$B$1:$AF$1,0),FALSE))</f>
        <v>0</v>
      </c>
      <c r="O91">
        <f>IF(ISERROR(1/VLOOKUP($B91,'Justerad allokering'!$B$1:$AG$461,MATCH(O$1,'Justerad allokering'!$B$1:$AF$1,0),FALSE)),VLOOKUP($B91,'Allokerad kvv'!$B$2:$AV$468,MATCH(O$1,'Allokerad kvv'!$B$1:$AV$1,0),FALSE),VLOOKUP($B91,'Justerad allokering'!$B$1:$AG$461,MATCH(O$1,'Justerad allokering'!$B$1:$AF$1,0),FALSE))</f>
        <v>0</v>
      </c>
      <c r="P91">
        <f>IF(ISERROR(1/VLOOKUP($B91,'Justerad allokering'!$B$1:$AG$461,MATCH(P$1,'Justerad allokering'!$B$1:$AF$1,0),FALSE)),VLOOKUP($B91,'Allokerad kvv'!$B$2:$AV$468,MATCH(P$1,'Allokerad kvv'!$B$1:$AV$1,0),FALSE),VLOOKUP($B91,'Justerad allokering'!$B$1:$AG$461,MATCH(P$1,'Justerad allokering'!$B$1:$AF$1,0),FALSE))</f>
        <v>0</v>
      </c>
      <c r="Q91">
        <f>IF(ISERROR(1/VLOOKUP($B91,'Justerad allokering'!$B$1:$AG$461,MATCH(Q$1,'Justerad allokering'!$B$1:$AF$1,0),FALSE)),VLOOKUP($B91,'Allokerad kvv'!$B$2:$AV$468,MATCH(Q$1,'Allokerad kvv'!$B$1:$AV$1,0),FALSE),VLOOKUP($B91,'Justerad allokering'!$B$1:$AG$461,MATCH(Q$1,'Justerad allokering'!$B$1:$AF$1,0),FALSE))</f>
        <v>0</v>
      </c>
      <c r="R91">
        <f>IF(ISERROR(1/VLOOKUP($B91,'Justerad allokering'!$B$1:$AG$461,MATCH(R$1,'Justerad allokering'!$B$1:$AF$1,0),FALSE)),VLOOKUP($B91,'Allokerad kvv'!$B$2:$AV$468,MATCH(R$1,'Allokerad kvv'!$B$1:$AV$1,0),FALSE),VLOOKUP($B91,'Justerad allokering'!$B$1:$AG$461,MATCH(R$1,'Justerad allokering'!$B$1:$AF$1,0),FALSE))</f>
        <v>0</v>
      </c>
      <c r="S91">
        <f>IF(ISERROR(1/VLOOKUP($B91,'Justerad allokering'!$B$1:$AG$461,MATCH(S$1,'Justerad allokering'!$B$1:$AF$1,0),FALSE)),VLOOKUP($B91,'Allokerad kvv'!$B$2:$AV$468,MATCH(S$1,'Allokerad kvv'!$B$1:$AV$1,0),FALSE),VLOOKUP($B91,'Justerad allokering'!$B$1:$AG$461,MATCH(S$1,'Justerad allokering'!$B$1:$AF$1,0),FALSE))</f>
        <v>0</v>
      </c>
      <c r="T91">
        <f>IF(ISERROR(1/VLOOKUP($B91,'Justerad allokering'!$B$1:$AG$461,MATCH(T$1,'Justerad allokering'!$B$1:$AF$1,0),FALSE)),VLOOKUP($B91,'Allokerad kvv'!$B$2:$AV$468,MATCH(T$1,'Allokerad kvv'!$B$1:$AV$1,0),FALSE),VLOOKUP($B91,'Justerad allokering'!$B$1:$AG$461,MATCH(T$1,'Justerad allokering'!$B$1:$AF$1,0),FALSE))</f>
        <v>0</v>
      </c>
      <c r="U91">
        <f>IF(ISERROR(1/VLOOKUP($B91,'Justerad allokering'!$B$1:$AG$461,MATCH(U$1,'Justerad allokering'!$B$1:$AF$1,0),FALSE)),VLOOKUP($B91,'Allokerad kvv'!$B$2:$AV$468,MATCH(U$1,'Allokerad kvv'!$B$1:$AV$1,0),FALSE),VLOOKUP($B91,'Justerad allokering'!$B$1:$AG$461,MATCH(U$1,'Justerad allokering'!$B$1:$AF$1,0),FALSE))</f>
        <v>0</v>
      </c>
      <c r="V91">
        <f>IF(ISERROR(1/VLOOKUP($B91,'Justerad allokering'!$B$1:$AG$461,MATCH(V$1,'Justerad allokering'!$B$1:$AF$1,0),FALSE)),VLOOKUP($B91,'Allokerad kvv'!$B$2:$AV$468,MATCH(V$1,'Allokerad kvv'!$B$1:$AV$1,0),FALSE),VLOOKUP($B91,'Justerad allokering'!$B$1:$AG$461,MATCH(V$1,'Justerad allokering'!$B$1:$AF$1,0),FALSE))</f>
        <v>0</v>
      </c>
      <c r="W91">
        <f>IF(ISERROR(1/VLOOKUP($B91,'Justerad allokering'!$B$1:$AG$461,MATCH(W$1,'Justerad allokering'!$B$1:$AF$1,0),FALSE)),VLOOKUP($B91,'Allokerad kvv'!$B$2:$AV$468,MATCH(W$1,'Allokerad kvv'!$B$1:$AV$1,0),FALSE),VLOOKUP($B91,'Justerad allokering'!$B$1:$AG$461,MATCH(W$1,'Justerad allokering'!$B$1:$AF$1,0),FALSE))</f>
        <v>0</v>
      </c>
      <c r="X91">
        <f>IF(ISERROR(1/VLOOKUP($B91,'Justerad allokering'!$B$1:$AG$461,MATCH(X$1,'Justerad allokering'!$B$1:$AF$1,0),FALSE)),VLOOKUP($B91,'Allokerad kvv'!$B$2:$AV$468,MATCH(X$1,'Allokerad kvv'!$B$1:$AV$1,0),FALSE),VLOOKUP($B91,'Justerad allokering'!$B$1:$AG$461,MATCH(X$1,'Justerad allokering'!$B$1:$AF$1,0),FALSE))</f>
        <v>0</v>
      </c>
      <c r="Y91">
        <f>IF(ISERROR(1/VLOOKUP($B91,'Justerad allokering'!$B$1:$AG$461,MATCH(Y$1,'Justerad allokering'!$B$1:$AF$1,0),FALSE)),VLOOKUP($B91,'Allokerad kvv'!$B$2:$AV$468,MATCH(Y$1,'Allokerad kvv'!$B$1:$AV$1,0),FALSE),VLOOKUP($B91,'Justerad allokering'!$B$1:$AG$461,MATCH(Y$1,'Justerad allokering'!$B$1:$AF$1,0),FALSE))</f>
        <v>0</v>
      </c>
      <c r="Z91">
        <f>IF(ISERROR(1/VLOOKUP($B91,'Justerad allokering'!$B$1:$AG$461,MATCH(Z$1,'Justerad allokering'!$B$1:$AF$1,0),FALSE)),VLOOKUP($B91,'Allokerad kvv'!$B$2:$AV$468,MATCH(Z$1,'Allokerad kvv'!$B$1:$AV$1,0),FALSE),VLOOKUP($B91,'Justerad allokering'!$B$1:$AG$461,MATCH(Z$1,'Justerad allokering'!$B$1:$AF$1,0),FALSE))</f>
        <v>0</v>
      </c>
      <c r="AE91" s="89">
        <f t="shared" si="4"/>
        <v>0</v>
      </c>
      <c r="AG91">
        <f t="shared" si="5"/>
        <v>0</v>
      </c>
      <c r="AH91">
        <f t="shared" si="6"/>
        <v>0</v>
      </c>
      <c r="AI91" t="str">
        <f>IF(AH91=0,"",AH91/VLOOKUP(B91,Kraftvärmeprod!$B$1:$BC$480,MATCH("Summa tillförd energi exklusive rökgaskondensering",Kraftvärmeprod!$B$1:$BC$1,0),FALSE))</f>
        <v/>
      </c>
      <c r="AK91">
        <f t="shared" si="7"/>
        <v>0</v>
      </c>
    </row>
    <row r="92" spans="1:37" x14ac:dyDescent="0.25">
      <c r="A92" s="2" t="s">
        <v>131</v>
      </c>
      <c r="B92" s="2" t="s">
        <v>132</v>
      </c>
      <c r="C92">
        <f>IF(ISERROR(1/VLOOKUP($B92,'Justerad allokering'!$B$1:$AG$461,MATCH(C$1,'Justerad allokering'!$B$1:$AF$1,0),FALSE)),VLOOKUP($B92,'Allokerad kvv'!$B$2:$AV$468,MATCH(C$1,'Allokerad kvv'!$B$1:$AV$1,0),FALSE),VLOOKUP($B92,'Justerad allokering'!$B$1:$AG$461,MATCH(C$1,'Justerad allokering'!$B$1:$AF$1,0),FALSE))</f>
        <v>0</v>
      </c>
      <c r="D92">
        <f>IF(ISERROR(1/VLOOKUP($B92,'Justerad allokering'!$B$1:$AG$461,MATCH(D$1,'Justerad allokering'!$B$1:$AF$1,0),FALSE)),VLOOKUP($B92,'Allokerad kvv'!$B$2:$AV$468,MATCH(D$1,'Allokerad kvv'!$B$1:$AV$1,0),FALSE),VLOOKUP($B92,'Justerad allokering'!$B$1:$AG$461,MATCH(D$1,'Justerad allokering'!$B$1:$AF$1,0),FALSE))</f>
        <v>0</v>
      </c>
      <c r="E92">
        <f>IF(ISERROR(1/VLOOKUP($B92,'Justerad allokering'!$B$1:$AG$461,MATCH(E$1,'Justerad allokering'!$B$1:$AF$1,0),FALSE)),VLOOKUP($B92,'Allokerad kvv'!$B$2:$AV$468,MATCH(E$1,'Allokerad kvv'!$B$1:$AV$1,0),FALSE),VLOOKUP($B92,'Justerad allokering'!$B$1:$AG$461,MATCH(E$1,'Justerad allokering'!$B$1:$AF$1,0),FALSE))</f>
        <v>0</v>
      </c>
      <c r="F92">
        <f>IF(ISERROR(1/VLOOKUP($B92,'Justerad allokering'!$B$1:$AG$461,MATCH(F$1,'Justerad allokering'!$B$1:$AF$1,0),FALSE)),VLOOKUP($B92,'Allokerad kvv'!$B$2:$AV$468,MATCH(F$1,'Allokerad kvv'!$B$1:$AV$1,0),FALSE),VLOOKUP($B92,'Justerad allokering'!$B$1:$AG$461,MATCH(F$1,'Justerad allokering'!$B$1:$AF$1,0),FALSE))</f>
        <v>0</v>
      </c>
      <c r="G92">
        <f>IF(ISERROR(1/VLOOKUP($B92,'Justerad allokering'!$B$1:$AG$461,MATCH(G$1,'Justerad allokering'!$B$1:$AF$1,0),FALSE)),VLOOKUP($B92,'Allokerad kvv'!$B$2:$AV$468,MATCH(G$1,'Allokerad kvv'!$B$1:$AV$1,0),FALSE),VLOOKUP($B92,'Justerad allokering'!$B$1:$AG$461,MATCH(G$1,'Justerad allokering'!$B$1:$AF$1,0),FALSE))</f>
        <v>0</v>
      </c>
      <c r="H92">
        <f>IF(ISERROR(1/VLOOKUP($B92,'Justerad allokering'!$B$1:$AG$461,MATCH(H$1,'Justerad allokering'!$B$1:$AF$1,0),FALSE)),VLOOKUP($B92,'Allokerad kvv'!$B$2:$AV$468,MATCH(H$1,'Allokerad kvv'!$B$1:$AV$1,0),FALSE),VLOOKUP($B92,'Justerad allokering'!$B$1:$AG$461,MATCH(H$1,'Justerad allokering'!$B$1:$AF$1,0),FALSE))</f>
        <v>0</v>
      </c>
      <c r="I92">
        <f>IF(ISERROR(1/VLOOKUP($B92,'Justerad allokering'!$B$1:$AG$461,MATCH(I$1,'Justerad allokering'!$B$1:$AF$1,0),FALSE)),VLOOKUP($B92,'Allokerad kvv'!$B$2:$AV$468,MATCH(I$1,'Allokerad kvv'!$B$1:$AV$1,0),FALSE),VLOOKUP($B92,'Justerad allokering'!$B$1:$AG$461,MATCH(I$1,'Justerad allokering'!$B$1:$AF$1,0),FALSE))</f>
        <v>0</v>
      </c>
      <c r="J92">
        <f>IF(ISERROR(1/VLOOKUP($B92,'Justerad allokering'!$B$1:$AG$461,MATCH(J$1,'Justerad allokering'!$B$1:$AF$1,0),FALSE)),VLOOKUP($B92,'Allokerad kvv'!$B$2:$AV$468,MATCH(J$1,'Allokerad kvv'!$B$1:$AV$1,0),FALSE),VLOOKUP($B92,'Justerad allokering'!$B$1:$AG$461,MATCH(J$1,'Justerad allokering'!$B$1:$AF$1,0),FALSE))</f>
        <v>0</v>
      </c>
      <c r="K92">
        <f>IF(ISERROR(1/VLOOKUP($B92,'Justerad allokering'!$B$1:$AG$461,MATCH(K$1,'Justerad allokering'!$B$1:$AF$1,0),FALSE)),VLOOKUP($B92,'Allokerad kvv'!$B$2:$AV$468,MATCH(K$1,'Allokerad kvv'!$B$1:$AV$1,0),FALSE),VLOOKUP($B92,'Justerad allokering'!$B$1:$AG$461,MATCH(K$1,'Justerad allokering'!$B$1:$AF$1,0),FALSE))</f>
        <v>0</v>
      </c>
      <c r="L92">
        <f>IF(ISERROR(1/VLOOKUP($B92,'Justerad allokering'!$B$1:$AG$461,MATCH(L$1,'Justerad allokering'!$B$1:$AF$1,0),FALSE)),VLOOKUP($B92,'Allokerad kvv'!$B$2:$AV$468,MATCH(L$1,'Allokerad kvv'!$B$1:$AV$1,0),FALSE),VLOOKUP($B92,'Justerad allokering'!$B$1:$AG$461,MATCH(L$1,'Justerad allokering'!$B$1:$AF$1,0),FALSE))</f>
        <v>0</v>
      </c>
      <c r="M92">
        <f>IF(ISERROR(1/VLOOKUP($B92,'Justerad allokering'!$B$1:$AG$461,MATCH(M$1,'Justerad allokering'!$B$1:$AF$1,0),FALSE)),VLOOKUP($B92,'Allokerad kvv'!$B$2:$AV$468,MATCH(M$1,'Allokerad kvv'!$B$1:$AV$1,0),FALSE),VLOOKUP($B92,'Justerad allokering'!$B$1:$AG$461,MATCH(M$1,'Justerad allokering'!$B$1:$AF$1,0),FALSE))</f>
        <v>0</v>
      </c>
      <c r="N92">
        <f>IF(ISERROR(1/VLOOKUP($B92,'Justerad allokering'!$B$1:$AG$461,MATCH(N$1,'Justerad allokering'!$B$1:$AF$1,0),FALSE)),VLOOKUP($B92,'Allokerad kvv'!$B$2:$AV$468,MATCH(N$1,'Allokerad kvv'!$B$1:$AV$1,0),FALSE),VLOOKUP($B92,'Justerad allokering'!$B$1:$AG$461,MATCH(N$1,'Justerad allokering'!$B$1:$AF$1,0),FALSE))</f>
        <v>0</v>
      </c>
      <c r="O92">
        <f>IF(ISERROR(1/VLOOKUP($B92,'Justerad allokering'!$B$1:$AG$461,MATCH(O$1,'Justerad allokering'!$B$1:$AF$1,0),FALSE)),VLOOKUP($B92,'Allokerad kvv'!$B$2:$AV$468,MATCH(O$1,'Allokerad kvv'!$B$1:$AV$1,0),FALSE),VLOOKUP($B92,'Justerad allokering'!$B$1:$AG$461,MATCH(O$1,'Justerad allokering'!$B$1:$AF$1,0),FALSE))</f>
        <v>0</v>
      </c>
      <c r="P92">
        <f>IF(ISERROR(1/VLOOKUP($B92,'Justerad allokering'!$B$1:$AG$461,MATCH(P$1,'Justerad allokering'!$B$1:$AF$1,0),FALSE)),VLOOKUP($B92,'Allokerad kvv'!$B$2:$AV$468,MATCH(P$1,'Allokerad kvv'!$B$1:$AV$1,0),FALSE),VLOOKUP($B92,'Justerad allokering'!$B$1:$AG$461,MATCH(P$1,'Justerad allokering'!$B$1:$AF$1,0),FALSE))</f>
        <v>0</v>
      </c>
      <c r="Q92">
        <f>IF(ISERROR(1/VLOOKUP($B92,'Justerad allokering'!$B$1:$AG$461,MATCH(Q$1,'Justerad allokering'!$B$1:$AF$1,0),FALSE)),VLOOKUP($B92,'Allokerad kvv'!$B$2:$AV$468,MATCH(Q$1,'Allokerad kvv'!$B$1:$AV$1,0),FALSE),VLOOKUP($B92,'Justerad allokering'!$B$1:$AG$461,MATCH(Q$1,'Justerad allokering'!$B$1:$AF$1,0),FALSE))</f>
        <v>0</v>
      </c>
      <c r="R92">
        <f>IF(ISERROR(1/VLOOKUP($B92,'Justerad allokering'!$B$1:$AG$461,MATCH(R$1,'Justerad allokering'!$B$1:$AF$1,0),FALSE)),VLOOKUP($B92,'Allokerad kvv'!$B$2:$AV$468,MATCH(R$1,'Allokerad kvv'!$B$1:$AV$1,0),FALSE),VLOOKUP($B92,'Justerad allokering'!$B$1:$AG$461,MATCH(R$1,'Justerad allokering'!$B$1:$AF$1,0),FALSE))</f>
        <v>0</v>
      </c>
      <c r="S92">
        <f>IF(ISERROR(1/VLOOKUP($B92,'Justerad allokering'!$B$1:$AG$461,MATCH(S$1,'Justerad allokering'!$B$1:$AF$1,0),FALSE)),VLOOKUP($B92,'Allokerad kvv'!$B$2:$AV$468,MATCH(S$1,'Allokerad kvv'!$B$1:$AV$1,0),FALSE),VLOOKUP($B92,'Justerad allokering'!$B$1:$AG$461,MATCH(S$1,'Justerad allokering'!$B$1:$AF$1,0),FALSE))</f>
        <v>0</v>
      </c>
      <c r="T92">
        <f>IF(ISERROR(1/VLOOKUP($B92,'Justerad allokering'!$B$1:$AG$461,MATCH(T$1,'Justerad allokering'!$B$1:$AF$1,0),FALSE)),VLOOKUP($B92,'Allokerad kvv'!$B$2:$AV$468,MATCH(T$1,'Allokerad kvv'!$B$1:$AV$1,0),FALSE),VLOOKUP($B92,'Justerad allokering'!$B$1:$AG$461,MATCH(T$1,'Justerad allokering'!$B$1:$AF$1,0),FALSE))</f>
        <v>0</v>
      </c>
      <c r="U92">
        <f>IF(ISERROR(1/VLOOKUP($B92,'Justerad allokering'!$B$1:$AG$461,MATCH(U$1,'Justerad allokering'!$B$1:$AF$1,0),FALSE)),VLOOKUP($B92,'Allokerad kvv'!$B$2:$AV$468,MATCH(U$1,'Allokerad kvv'!$B$1:$AV$1,0),FALSE),VLOOKUP($B92,'Justerad allokering'!$B$1:$AG$461,MATCH(U$1,'Justerad allokering'!$B$1:$AF$1,0),FALSE))</f>
        <v>0</v>
      </c>
      <c r="V92">
        <f>IF(ISERROR(1/VLOOKUP($B92,'Justerad allokering'!$B$1:$AG$461,MATCH(V$1,'Justerad allokering'!$B$1:$AF$1,0),FALSE)),VLOOKUP($B92,'Allokerad kvv'!$B$2:$AV$468,MATCH(V$1,'Allokerad kvv'!$B$1:$AV$1,0),FALSE),VLOOKUP($B92,'Justerad allokering'!$B$1:$AG$461,MATCH(V$1,'Justerad allokering'!$B$1:$AF$1,0),FALSE))</f>
        <v>0</v>
      </c>
      <c r="W92">
        <f>IF(ISERROR(1/VLOOKUP($B92,'Justerad allokering'!$B$1:$AG$461,MATCH(W$1,'Justerad allokering'!$B$1:$AF$1,0),FALSE)),VLOOKUP($B92,'Allokerad kvv'!$B$2:$AV$468,MATCH(W$1,'Allokerad kvv'!$B$1:$AV$1,0),FALSE),VLOOKUP($B92,'Justerad allokering'!$B$1:$AG$461,MATCH(W$1,'Justerad allokering'!$B$1:$AF$1,0),FALSE))</f>
        <v>0</v>
      </c>
      <c r="X92">
        <f>IF(ISERROR(1/VLOOKUP($B92,'Justerad allokering'!$B$1:$AG$461,MATCH(X$1,'Justerad allokering'!$B$1:$AF$1,0),FALSE)),VLOOKUP($B92,'Allokerad kvv'!$B$2:$AV$468,MATCH(X$1,'Allokerad kvv'!$B$1:$AV$1,0),FALSE),VLOOKUP($B92,'Justerad allokering'!$B$1:$AG$461,MATCH(X$1,'Justerad allokering'!$B$1:$AF$1,0),FALSE))</f>
        <v>0</v>
      </c>
      <c r="Y92">
        <f>IF(ISERROR(1/VLOOKUP($B92,'Justerad allokering'!$B$1:$AG$461,MATCH(Y$1,'Justerad allokering'!$B$1:$AF$1,0),FALSE)),VLOOKUP($B92,'Allokerad kvv'!$B$2:$AV$468,MATCH(Y$1,'Allokerad kvv'!$B$1:$AV$1,0),FALSE),VLOOKUP($B92,'Justerad allokering'!$B$1:$AG$461,MATCH(Y$1,'Justerad allokering'!$B$1:$AF$1,0),FALSE))</f>
        <v>0</v>
      </c>
      <c r="Z92">
        <f>IF(ISERROR(1/VLOOKUP($B92,'Justerad allokering'!$B$1:$AG$461,MATCH(Z$1,'Justerad allokering'!$B$1:$AF$1,0),FALSE)),VLOOKUP($B92,'Allokerad kvv'!$B$2:$AV$468,MATCH(Z$1,'Allokerad kvv'!$B$1:$AV$1,0),FALSE),VLOOKUP($B92,'Justerad allokering'!$B$1:$AG$461,MATCH(Z$1,'Justerad allokering'!$B$1:$AF$1,0),FALSE))</f>
        <v>0</v>
      </c>
      <c r="AE92" s="89">
        <f t="shared" si="4"/>
        <v>0</v>
      </c>
      <c r="AG92">
        <f t="shared" si="5"/>
        <v>0</v>
      </c>
      <c r="AH92">
        <f t="shared" si="6"/>
        <v>0</v>
      </c>
      <c r="AI92" t="str">
        <f>IF(AH92=0,"",AH92/VLOOKUP(B92,Kraftvärmeprod!$B$1:$BC$480,MATCH("Summa tillförd energi exklusive rökgaskondensering",Kraftvärmeprod!$B$1:$BC$1,0),FALSE))</f>
        <v/>
      </c>
      <c r="AK92">
        <f t="shared" si="7"/>
        <v>0</v>
      </c>
    </row>
    <row r="93" spans="1:37" x14ac:dyDescent="0.25">
      <c r="A93" s="2" t="s">
        <v>131</v>
      </c>
      <c r="B93" s="2" t="s">
        <v>133</v>
      </c>
      <c r="C93">
        <f>IF(ISERROR(1/VLOOKUP($B93,'Justerad allokering'!$B$1:$AG$461,MATCH(C$1,'Justerad allokering'!$B$1:$AF$1,0),FALSE)),VLOOKUP($B93,'Allokerad kvv'!$B$2:$AV$468,MATCH(C$1,'Allokerad kvv'!$B$1:$AV$1,0),FALSE),VLOOKUP($B93,'Justerad allokering'!$B$1:$AG$461,MATCH(C$1,'Justerad allokering'!$B$1:$AF$1,0),FALSE))</f>
        <v>0</v>
      </c>
      <c r="D93">
        <f>IF(ISERROR(1/VLOOKUP($B93,'Justerad allokering'!$B$1:$AG$461,MATCH(D$1,'Justerad allokering'!$B$1:$AF$1,0),FALSE)),VLOOKUP($B93,'Allokerad kvv'!$B$2:$AV$468,MATCH(D$1,'Allokerad kvv'!$B$1:$AV$1,0),FALSE),VLOOKUP($B93,'Justerad allokering'!$B$1:$AG$461,MATCH(D$1,'Justerad allokering'!$B$1:$AF$1,0),FALSE))</f>
        <v>0</v>
      </c>
      <c r="E93">
        <f>IF(ISERROR(1/VLOOKUP($B93,'Justerad allokering'!$B$1:$AG$461,MATCH(E$1,'Justerad allokering'!$B$1:$AF$1,0),FALSE)),VLOOKUP($B93,'Allokerad kvv'!$B$2:$AV$468,MATCH(E$1,'Allokerad kvv'!$B$1:$AV$1,0),FALSE),VLOOKUP($B93,'Justerad allokering'!$B$1:$AG$461,MATCH(E$1,'Justerad allokering'!$B$1:$AF$1,0),FALSE))</f>
        <v>0</v>
      </c>
      <c r="F93">
        <f>IF(ISERROR(1/VLOOKUP($B93,'Justerad allokering'!$B$1:$AG$461,MATCH(F$1,'Justerad allokering'!$B$1:$AF$1,0),FALSE)),VLOOKUP($B93,'Allokerad kvv'!$B$2:$AV$468,MATCH(F$1,'Allokerad kvv'!$B$1:$AV$1,0),FALSE),VLOOKUP($B93,'Justerad allokering'!$B$1:$AG$461,MATCH(F$1,'Justerad allokering'!$B$1:$AF$1,0),FALSE))</f>
        <v>0</v>
      </c>
      <c r="G93">
        <f>IF(ISERROR(1/VLOOKUP($B93,'Justerad allokering'!$B$1:$AG$461,MATCH(G$1,'Justerad allokering'!$B$1:$AF$1,0),FALSE)),VLOOKUP($B93,'Allokerad kvv'!$B$2:$AV$468,MATCH(G$1,'Allokerad kvv'!$B$1:$AV$1,0),FALSE),VLOOKUP($B93,'Justerad allokering'!$B$1:$AG$461,MATCH(G$1,'Justerad allokering'!$B$1:$AF$1,0),FALSE))</f>
        <v>0</v>
      </c>
      <c r="H93">
        <f>IF(ISERROR(1/VLOOKUP($B93,'Justerad allokering'!$B$1:$AG$461,MATCH(H$1,'Justerad allokering'!$B$1:$AF$1,0),FALSE)),VLOOKUP($B93,'Allokerad kvv'!$B$2:$AV$468,MATCH(H$1,'Allokerad kvv'!$B$1:$AV$1,0),FALSE),VLOOKUP($B93,'Justerad allokering'!$B$1:$AG$461,MATCH(H$1,'Justerad allokering'!$B$1:$AF$1,0),FALSE))</f>
        <v>0</v>
      </c>
      <c r="I93">
        <f>IF(ISERROR(1/VLOOKUP($B93,'Justerad allokering'!$B$1:$AG$461,MATCH(I$1,'Justerad allokering'!$B$1:$AF$1,0),FALSE)),VLOOKUP($B93,'Allokerad kvv'!$B$2:$AV$468,MATCH(I$1,'Allokerad kvv'!$B$1:$AV$1,0),FALSE),VLOOKUP($B93,'Justerad allokering'!$B$1:$AG$461,MATCH(I$1,'Justerad allokering'!$B$1:$AF$1,0),FALSE))</f>
        <v>0</v>
      </c>
      <c r="J93">
        <f>IF(ISERROR(1/VLOOKUP($B93,'Justerad allokering'!$B$1:$AG$461,MATCH(J$1,'Justerad allokering'!$B$1:$AF$1,0),FALSE)),VLOOKUP($B93,'Allokerad kvv'!$B$2:$AV$468,MATCH(J$1,'Allokerad kvv'!$B$1:$AV$1,0),FALSE),VLOOKUP($B93,'Justerad allokering'!$B$1:$AG$461,MATCH(J$1,'Justerad allokering'!$B$1:$AF$1,0),FALSE))</f>
        <v>0</v>
      </c>
      <c r="K93">
        <f>IF(ISERROR(1/VLOOKUP($B93,'Justerad allokering'!$B$1:$AG$461,MATCH(K$1,'Justerad allokering'!$B$1:$AF$1,0),FALSE)),VLOOKUP($B93,'Allokerad kvv'!$B$2:$AV$468,MATCH(K$1,'Allokerad kvv'!$B$1:$AV$1,0),FALSE),VLOOKUP($B93,'Justerad allokering'!$B$1:$AG$461,MATCH(K$1,'Justerad allokering'!$B$1:$AF$1,0),FALSE))</f>
        <v>0</v>
      </c>
      <c r="L93">
        <f>IF(ISERROR(1/VLOOKUP($B93,'Justerad allokering'!$B$1:$AG$461,MATCH(L$1,'Justerad allokering'!$B$1:$AF$1,0),FALSE)),VLOOKUP($B93,'Allokerad kvv'!$B$2:$AV$468,MATCH(L$1,'Allokerad kvv'!$B$1:$AV$1,0),FALSE),VLOOKUP($B93,'Justerad allokering'!$B$1:$AG$461,MATCH(L$1,'Justerad allokering'!$B$1:$AF$1,0),FALSE))</f>
        <v>0</v>
      </c>
      <c r="M93">
        <f>IF(ISERROR(1/VLOOKUP($B93,'Justerad allokering'!$B$1:$AG$461,MATCH(M$1,'Justerad allokering'!$B$1:$AF$1,0),FALSE)),VLOOKUP($B93,'Allokerad kvv'!$B$2:$AV$468,MATCH(M$1,'Allokerad kvv'!$B$1:$AV$1,0),FALSE),VLOOKUP($B93,'Justerad allokering'!$B$1:$AG$461,MATCH(M$1,'Justerad allokering'!$B$1:$AF$1,0),FALSE))</f>
        <v>0</v>
      </c>
      <c r="N93">
        <f>IF(ISERROR(1/VLOOKUP($B93,'Justerad allokering'!$B$1:$AG$461,MATCH(N$1,'Justerad allokering'!$B$1:$AF$1,0),FALSE)),VLOOKUP($B93,'Allokerad kvv'!$B$2:$AV$468,MATCH(N$1,'Allokerad kvv'!$B$1:$AV$1,0),FALSE),VLOOKUP($B93,'Justerad allokering'!$B$1:$AG$461,MATCH(N$1,'Justerad allokering'!$B$1:$AF$1,0),FALSE))</f>
        <v>0</v>
      </c>
      <c r="O93">
        <f>IF(ISERROR(1/VLOOKUP($B93,'Justerad allokering'!$B$1:$AG$461,MATCH(O$1,'Justerad allokering'!$B$1:$AF$1,0),FALSE)),VLOOKUP($B93,'Allokerad kvv'!$B$2:$AV$468,MATCH(O$1,'Allokerad kvv'!$B$1:$AV$1,0),FALSE),VLOOKUP($B93,'Justerad allokering'!$B$1:$AG$461,MATCH(O$1,'Justerad allokering'!$B$1:$AF$1,0),FALSE))</f>
        <v>0</v>
      </c>
      <c r="P93">
        <f>IF(ISERROR(1/VLOOKUP($B93,'Justerad allokering'!$B$1:$AG$461,MATCH(P$1,'Justerad allokering'!$B$1:$AF$1,0),FALSE)),VLOOKUP($B93,'Allokerad kvv'!$B$2:$AV$468,MATCH(P$1,'Allokerad kvv'!$B$1:$AV$1,0),FALSE),VLOOKUP($B93,'Justerad allokering'!$B$1:$AG$461,MATCH(P$1,'Justerad allokering'!$B$1:$AF$1,0),FALSE))</f>
        <v>0</v>
      </c>
      <c r="Q93">
        <f>IF(ISERROR(1/VLOOKUP($B93,'Justerad allokering'!$B$1:$AG$461,MATCH(Q$1,'Justerad allokering'!$B$1:$AF$1,0),FALSE)),VLOOKUP($B93,'Allokerad kvv'!$B$2:$AV$468,MATCH(Q$1,'Allokerad kvv'!$B$1:$AV$1,0),FALSE),VLOOKUP($B93,'Justerad allokering'!$B$1:$AG$461,MATCH(Q$1,'Justerad allokering'!$B$1:$AF$1,0),FALSE))</f>
        <v>0</v>
      </c>
      <c r="R93">
        <f>IF(ISERROR(1/VLOOKUP($B93,'Justerad allokering'!$B$1:$AG$461,MATCH(R$1,'Justerad allokering'!$B$1:$AF$1,0),FALSE)),VLOOKUP($B93,'Allokerad kvv'!$B$2:$AV$468,MATCH(R$1,'Allokerad kvv'!$B$1:$AV$1,0),FALSE),VLOOKUP($B93,'Justerad allokering'!$B$1:$AG$461,MATCH(R$1,'Justerad allokering'!$B$1:$AF$1,0),FALSE))</f>
        <v>0</v>
      </c>
      <c r="S93">
        <f>IF(ISERROR(1/VLOOKUP($B93,'Justerad allokering'!$B$1:$AG$461,MATCH(S$1,'Justerad allokering'!$B$1:$AF$1,0),FALSE)),VLOOKUP($B93,'Allokerad kvv'!$B$2:$AV$468,MATCH(S$1,'Allokerad kvv'!$B$1:$AV$1,0),FALSE),VLOOKUP($B93,'Justerad allokering'!$B$1:$AG$461,MATCH(S$1,'Justerad allokering'!$B$1:$AF$1,0),FALSE))</f>
        <v>0</v>
      </c>
      <c r="T93">
        <f>IF(ISERROR(1/VLOOKUP($B93,'Justerad allokering'!$B$1:$AG$461,MATCH(T$1,'Justerad allokering'!$B$1:$AF$1,0),FALSE)),VLOOKUP($B93,'Allokerad kvv'!$B$2:$AV$468,MATCH(T$1,'Allokerad kvv'!$B$1:$AV$1,0),FALSE),VLOOKUP($B93,'Justerad allokering'!$B$1:$AG$461,MATCH(T$1,'Justerad allokering'!$B$1:$AF$1,0),FALSE))</f>
        <v>0</v>
      </c>
      <c r="U93">
        <f>IF(ISERROR(1/VLOOKUP($B93,'Justerad allokering'!$B$1:$AG$461,MATCH(U$1,'Justerad allokering'!$B$1:$AF$1,0),FALSE)),VLOOKUP($B93,'Allokerad kvv'!$B$2:$AV$468,MATCH(U$1,'Allokerad kvv'!$B$1:$AV$1,0),FALSE),VLOOKUP($B93,'Justerad allokering'!$B$1:$AG$461,MATCH(U$1,'Justerad allokering'!$B$1:$AF$1,0),FALSE))</f>
        <v>0</v>
      </c>
      <c r="V93">
        <f>IF(ISERROR(1/VLOOKUP($B93,'Justerad allokering'!$B$1:$AG$461,MATCH(V$1,'Justerad allokering'!$B$1:$AF$1,0),FALSE)),VLOOKUP($B93,'Allokerad kvv'!$B$2:$AV$468,MATCH(V$1,'Allokerad kvv'!$B$1:$AV$1,0),FALSE),VLOOKUP($B93,'Justerad allokering'!$B$1:$AG$461,MATCH(V$1,'Justerad allokering'!$B$1:$AF$1,0),FALSE))</f>
        <v>0</v>
      </c>
      <c r="W93">
        <f>IF(ISERROR(1/VLOOKUP($B93,'Justerad allokering'!$B$1:$AG$461,MATCH(W$1,'Justerad allokering'!$B$1:$AF$1,0),FALSE)),VLOOKUP($B93,'Allokerad kvv'!$B$2:$AV$468,MATCH(W$1,'Allokerad kvv'!$B$1:$AV$1,0),FALSE),VLOOKUP($B93,'Justerad allokering'!$B$1:$AG$461,MATCH(W$1,'Justerad allokering'!$B$1:$AF$1,0),FALSE))</f>
        <v>0</v>
      </c>
      <c r="X93">
        <f>IF(ISERROR(1/VLOOKUP($B93,'Justerad allokering'!$B$1:$AG$461,MATCH(X$1,'Justerad allokering'!$B$1:$AF$1,0),FALSE)),VLOOKUP($B93,'Allokerad kvv'!$B$2:$AV$468,MATCH(X$1,'Allokerad kvv'!$B$1:$AV$1,0),FALSE),VLOOKUP($B93,'Justerad allokering'!$B$1:$AG$461,MATCH(X$1,'Justerad allokering'!$B$1:$AF$1,0),FALSE))</f>
        <v>0</v>
      </c>
      <c r="Y93">
        <f>IF(ISERROR(1/VLOOKUP($B93,'Justerad allokering'!$B$1:$AG$461,MATCH(Y$1,'Justerad allokering'!$B$1:$AF$1,0),FALSE)),VLOOKUP($B93,'Allokerad kvv'!$B$2:$AV$468,MATCH(Y$1,'Allokerad kvv'!$B$1:$AV$1,0),FALSE),VLOOKUP($B93,'Justerad allokering'!$B$1:$AG$461,MATCH(Y$1,'Justerad allokering'!$B$1:$AF$1,0),FALSE))</f>
        <v>0</v>
      </c>
      <c r="Z93">
        <f>IF(ISERROR(1/VLOOKUP($B93,'Justerad allokering'!$B$1:$AG$461,MATCH(Z$1,'Justerad allokering'!$B$1:$AF$1,0),FALSE)),VLOOKUP($B93,'Allokerad kvv'!$B$2:$AV$468,MATCH(Z$1,'Allokerad kvv'!$B$1:$AV$1,0),FALSE),VLOOKUP($B93,'Justerad allokering'!$B$1:$AG$461,MATCH(Z$1,'Justerad allokering'!$B$1:$AF$1,0),FALSE))</f>
        <v>0</v>
      </c>
      <c r="AE93" s="89">
        <f t="shared" si="4"/>
        <v>0</v>
      </c>
      <c r="AG93">
        <f t="shared" si="5"/>
        <v>0</v>
      </c>
      <c r="AH93">
        <f t="shared" si="6"/>
        <v>0</v>
      </c>
      <c r="AI93" t="str">
        <f>IF(AH93=0,"",AH93/VLOOKUP(B93,Kraftvärmeprod!$B$1:$BC$480,MATCH("Summa tillförd energi exklusive rökgaskondensering",Kraftvärmeprod!$B$1:$BC$1,0),FALSE))</f>
        <v/>
      </c>
      <c r="AK93">
        <f t="shared" si="7"/>
        <v>0</v>
      </c>
    </row>
    <row r="94" spans="1:37" x14ac:dyDescent="0.25">
      <c r="A94" s="2" t="s">
        <v>131</v>
      </c>
      <c r="B94" s="2" t="s">
        <v>134</v>
      </c>
      <c r="C94">
        <f>IF(ISERROR(1/VLOOKUP($B94,'Justerad allokering'!$B$1:$AG$461,MATCH(C$1,'Justerad allokering'!$B$1:$AF$1,0),FALSE)),VLOOKUP($B94,'Allokerad kvv'!$B$2:$AV$468,MATCH(C$1,'Allokerad kvv'!$B$1:$AV$1,0),FALSE),VLOOKUP($B94,'Justerad allokering'!$B$1:$AG$461,MATCH(C$1,'Justerad allokering'!$B$1:$AF$1,0),FALSE))</f>
        <v>0</v>
      </c>
      <c r="D94">
        <f>IF(ISERROR(1/VLOOKUP($B94,'Justerad allokering'!$B$1:$AG$461,MATCH(D$1,'Justerad allokering'!$B$1:$AF$1,0),FALSE)),VLOOKUP($B94,'Allokerad kvv'!$B$2:$AV$468,MATCH(D$1,'Allokerad kvv'!$B$1:$AV$1,0),FALSE),VLOOKUP($B94,'Justerad allokering'!$B$1:$AG$461,MATCH(D$1,'Justerad allokering'!$B$1:$AF$1,0),FALSE))</f>
        <v>0</v>
      </c>
      <c r="E94">
        <f>IF(ISERROR(1/VLOOKUP($B94,'Justerad allokering'!$B$1:$AG$461,MATCH(E$1,'Justerad allokering'!$B$1:$AF$1,0),FALSE)),VLOOKUP($B94,'Allokerad kvv'!$B$2:$AV$468,MATCH(E$1,'Allokerad kvv'!$B$1:$AV$1,0),FALSE),VLOOKUP($B94,'Justerad allokering'!$B$1:$AG$461,MATCH(E$1,'Justerad allokering'!$B$1:$AF$1,0),FALSE))</f>
        <v>0</v>
      </c>
      <c r="F94">
        <f>IF(ISERROR(1/VLOOKUP($B94,'Justerad allokering'!$B$1:$AG$461,MATCH(F$1,'Justerad allokering'!$B$1:$AF$1,0),FALSE)),VLOOKUP($B94,'Allokerad kvv'!$B$2:$AV$468,MATCH(F$1,'Allokerad kvv'!$B$1:$AV$1,0),FALSE),VLOOKUP($B94,'Justerad allokering'!$B$1:$AG$461,MATCH(F$1,'Justerad allokering'!$B$1:$AF$1,0),FALSE))</f>
        <v>0</v>
      </c>
      <c r="G94">
        <f>IF(ISERROR(1/VLOOKUP($B94,'Justerad allokering'!$B$1:$AG$461,MATCH(G$1,'Justerad allokering'!$B$1:$AF$1,0),FALSE)),VLOOKUP($B94,'Allokerad kvv'!$B$2:$AV$468,MATCH(G$1,'Allokerad kvv'!$B$1:$AV$1,0),FALSE),VLOOKUP($B94,'Justerad allokering'!$B$1:$AG$461,MATCH(G$1,'Justerad allokering'!$B$1:$AF$1,0),FALSE))</f>
        <v>0</v>
      </c>
      <c r="H94">
        <f>IF(ISERROR(1/VLOOKUP($B94,'Justerad allokering'!$B$1:$AG$461,MATCH(H$1,'Justerad allokering'!$B$1:$AF$1,0),FALSE)),VLOOKUP($B94,'Allokerad kvv'!$B$2:$AV$468,MATCH(H$1,'Allokerad kvv'!$B$1:$AV$1,0),FALSE),VLOOKUP($B94,'Justerad allokering'!$B$1:$AG$461,MATCH(H$1,'Justerad allokering'!$B$1:$AF$1,0),FALSE))</f>
        <v>0</v>
      </c>
      <c r="I94">
        <f>IF(ISERROR(1/VLOOKUP($B94,'Justerad allokering'!$B$1:$AG$461,MATCH(I$1,'Justerad allokering'!$B$1:$AF$1,0),FALSE)),VLOOKUP($B94,'Allokerad kvv'!$B$2:$AV$468,MATCH(I$1,'Allokerad kvv'!$B$1:$AV$1,0),FALSE),VLOOKUP($B94,'Justerad allokering'!$B$1:$AG$461,MATCH(I$1,'Justerad allokering'!$B$1:$AF$1,0),FALSE))</f>
        <v>0</v>
      </c>
      <c r="J94">
        <f>IF(ISERROR(1/VLOOKUP($B94,'Justerad allokering'!$B$1:$AG$461,MATCH(J$1,'Justerad allokering'!$B$1:$AF$1,0),FALSE)),VLOOKUP($B94,'Allokerad kvv'!$B$2:$AV$468,MATCH(J$1,'Allokerad kvv'!$B$1:$AV$1,0),FALSE),VLOOKUP($B94,'Justerad allokering'!$B$1:$AG$461,MATCH(J$1,'Justerad allokering'!$B$1:$AF$1,0),FALSE))</f>
        <v>0</v>
      </c>
      <c r="K94">
        <f>IF(ISERROR(1/VLOOKUP($B94,'Justerad allokering'!$B$1:$AG$461,MATCH(K$1,'Justerad allokering'!$B$1:$AF$1,0),FALSE)),VLOOKUP($B94,'Allokerad kvv'!$B$2:$AV$468,MATCH(K$1,'Allokerad kvv'!$B$1:$AV$1,0),FALSE),VLOOKUP($B94,'Justerad allokering'!$B$1:$AG$461,MATCH(K$1,'Justerad allokering'!$B$1:$AF$1,0),FALSE))</f>
        <v>0</v>
      </c>
      <c r="L94">
        <f>IF(ISERROR(1/VLOOKUP($B94,'Justerad allokering'!$B$1:$AG$461,MATCH(L$1,'Justerad allokering'!$B$1:$AF$1,0),FALSE)),VLOOKUP($B94,'Allokerad kvv'!$B$2:$AV$468,MATCH(L$1,'Allokerad kvv'!$B$1:$AV$1,0),FALSE),VLOOKUP($B94,'Justerad allokering'!$B$1:$AG$461,MATCH(L$1,'Justerad allokering'!$B$1:$AF$1,0),FALSE))</f>
        <v>0</v>
      </c>
      <c r="M94">
        <f>IF(ISERROR(1/VLOOKUP($B94,'Justerad allokering'!$B$1:$AG$461,MATCH(M$1,'Justerad allokering'!$B$1:$AF$1,0),FALSE)),VLOOKUP($B94,'Allokerad kvv'!$B$2:$AV$468,MATCH(M$1,'Allokerad kvv'!$B$1:$AV$1,0),FALSE),VLOOKUP($B94,'Justerad allokering'!$B$1:$AG$461,MATCH(M$1,'Justerad allokering'!$B$1:$AF$1,0),FALSE))</f>
        <v>0</v>
      </c>
      <c r="N94">
        <f>IF(ISERROR(1/VLOOKUP($B94,'Justerad allokering'!$B$1:$AG$461,MATCH(N$1,'Justerad allokering'!$B$1:$AF$1,0),FALSE)),VLOOKUP($B94,'Allokerad kvv'!$B$2:$AV$468,MATCH(N$1,'Allokerad kvv'!$B$1:$AV$1,0),FALSE),VLOOKUP($B94,'Justerad allokering'!$B$1:$AG$461,MATCH(N$1,'Justerad allokering'!$B$1:$AF$1,0),FALSE))</f>
        <v>0</v>
      </c>
      <c r="O94">
        <f>IF(ISERROR(1/VLOOKUP($B94,'Justerad allokering'!$B$1:$AG$461,MATCH(O$1,'Justerad allokering'!$B$1:$AF$1,0),FALSE)),VLOOKUP($B94,'Allokerad kvv'!$B$2:$AV$468,MATCH(O$1,'Allokerad kvv'!$B$1:$AV$1,0),FALSE),VLOOKUP($B94,'Justerad allokering'!$B$1:$AG$461,MATCH(O$1,'Justerad allokering'!$B$1:$AF$1,0),FALSE))</f>
        <v>0</v>
      </c>
      <c r="P94">
        <f>IF(ISERROR(1/VLOOKUP($B94,'Justerad allokering'!$B$1:$AG$461,MATCH(P$1,'Justerad allokering'!$B$1:$AF$1,0),FALSE)),VLOOKUP($B94,'Allokerad kvv'!$B$2:$AV$468,MATCH(P$1,'Allokerad kvv'!$B$1:$AV$1,0),FALSE),VLOOKUP($B94,'Justerad allokering'!$B$1:$AG$461,MATCH(P$1,'Justerad allokering'!$B$1:$AF$1,0),FALSE))</f>
        <v>0</v>
      </c>
      <c r="Q94">
        <f>IF(ISERROR(1/VLOOKUP($B94,'Justerad allokering'!$B$1:$AG$461,MATCH(Q$1,'Justerad allokering'!$B$1:$AF$1,0),FALSE)),VLOOKUP($B94,'Allokerad kvv'!$B$2:$AV$468,MATCH(Q$1,'Allokerad kvv'!$B$1:$AV$1,0),FALSE),VLOOKUP($B94,'Justerad allokering'!$B$1:$AG$461,MATCH(Q$1,'Justerad allokering'!$B$1:$AF$1,0),FALSE))</f>
        <v>0</v>
      </c>
      <c r="R94">
        <f>IF(ISERROR(1/VLOOKUP($B94,'Justerad allokering'!$B$1:$AG$461,MATCH(R$1,'Justerad allokering'!$B$1:$AF$1,0),FALSE)),VLOOKUP($B94,'Allokerad kvv'!$B$2:$AV$468,MATCH(R$1,'Allokerad kvv'!$B$1:$AV$1,0),FALSE),VLOOKUP($B94,'Justerad allokering'!$B$1:$AG$461,MATCH(R$1,'Justerad allokering'!$B$1:$AF$1,0),FALSE))</f>
        <v>0</v>
      </c>
      <c r="S94">
        <f>IF(ISERROR(1/VLOOKUP($B94,'Justerad allokering'!$B$1:$AG$461,MATCH(S$1,'Justerad allokering'!$B$1:$AF$1,0),FALSE)),VLOOKUP($B94,'Allokerad kvv'!$B$2:$AV$468,MATCH(S$1,'Allokerad kvv'!$B$1:$AV$1,0),FALSE),VLOOKUP($B94,'Justerad allokering'!$B$1:$AG$461,MATCH(S$1,'Justerad allokering'!$B$1:$AF$1,0),FALSE))</f>
        <v>0</v>
      </c>
      <c r="T94">
        <f>IF(ISERROR(1/VLOOKUP($B94,'Justerad allokering'!$B$1:$AG$461,MATCH(T$1,'Justerad allokering'!$B$1:$AF$1,0),FALSE)),VLOOKUP($B94,'Allokerad kvv'!$B$2:$AV$468,MATCH(T$1,'Allokerad kvv'!$B$1:$AV$1,0),FALSE),VLOOKUP($B94,'Justerad allokering'!$B$1:$AG$461,MATCH(T$1,'Justerad allokering'!$B$1:$AF$1,0),FALSE))</f>
        <v>0</v>
      </c>
      <c r="U94">
        <f>IF(ISERROR(1/VLOOKUP($B94,'Justerad allokering'!$B$1:$AG$461,MATCH(U$1,'Justerad allokering'!$B$1:$AF$1,0),FALSE)),VLOOKUP($B94,'Allokerad kvv'!$B$2:$AV$468,MATCH(U$1,'Allokerad kvv'!$B$1:$AV$1,0),FALSE),VLOOKUP($B94,'Justerad allokering'!$B$1:$AG$461,MATCH(U$1,'Justerad allokering'!$B$1:$AF$1,0),FALSE))</f>
        <v>0</v>
      </c>
      <c r="V94">
        <f>IF(ISERROR(1/VLOOKUP($B94,'Justerad allokering'!$B$1:$AG$461,MATCH(V$1,'Justerad allokering'!$B$1:$AF$1,0),FALSE)),VLOOKUP($B94,'Allokerad kvv'!$B$2:$AV$468,MATCH(V$1,'Allokerad kvv'!$B$1:$AV$1,0),FALSE),VLOOKUP($B94,'Justerad allokering'!$B$1:$AG$461,MATCH(V$1,'Justerad allokering'!$B$1:$AF$1,0),FALSE))</f>
        <v>0</v>
      </c>
      <c r="W94">
        <f>IF(ISERROR(1/VLOOKUP($B94,'Justerad allokering'!$B$1:$AG$461,MATCH(W$1,'Justerad allokering'!$B$1:$AF$1,0),FALSE)),VLOOKUP($B94,'Allokerad kvv'!$B$2:$AV$468,MATCH(W$1,'Allokerad kvv'!$B$1:$AV$1,0),FALSE),VLOOKUP($B94,'Justerad allokering'!$B$1:$AG$461,MATCH(W$1,'Justerad allokering'!$B$1:$AF$1,0),FALSE))</f>
        <v>0</v>
      </c>
      <c r="X94">
        <f>IF(ISERROR(1/VLOOKUP($B94,'Justerad allokering'!$B$1:$AG$461,MATCH(X$1,'Justerad allokering'!$B$1:$AF$1,0),FALSE)),VLOOKUP($B94,'Allokerad kvv'!$B$2:$AV$468,MATCH(X$1,'Allokerad kvv'!$B$1:$AV$1,0),FALSE),VLOOKUP($B94,'Justerad allokering'!$B$1:$AG$461,MATCH(X$1,'Justerad allokering'!$B$1:$AF$1,0),FALSE))</f>
        <v>0</v>
      </c>
      <c r="Y94">
        <f>IF(ISERROR(1/VLOOKUP($B94,'Justerad allokering'!$B$1:$AG$461,MATCH(Y$1,'Justerad allokering'!$B$1:$AF$1,0),FALSE)),VLOOKUP($B94,'Allokerad kvv'!$B$2:$AV$468,MATCH(Y$1,'Allokerad kvv'!$B$1:$AV$1,0),FALSE),VLOOKUP($B94,'Justerad allokering'!$B$1:$AG$461,MATCH(Y$1,'Justerad allokering'!$B$1:$AF$1,0),FALSE))</f>
        <v>0</v>
      </c>
      <c r="Z94">
        <f>IF(ISERROR(1/VLOOKUP($B94,'Justerad allokering'!$B$1:$AG$461,MATCH(Z$1,'Justerad allokering'!$B$1:$AF$1,0),FALSE)),VLOOKUP($B94,'Allokerad kvv'!$B$2:$AV$468,MATCH(Z$1,'Allokerad kvv'!$B$1:$AV$1,0),FALSE),VLOOKUP($B94,'Justerad allokering'!$B$1:$AG$461,MATCH(Z$1,'Justerad allokering'!$B$1:$AF$1,0),FALSE))</f>
        <v>0</v>
      </c>
      <c r="AE94" s="89">
        <f t="shared" si="4"/>
        <v>0</v>
      </c>
      <c r="AG94">
        <f t="shared" si="5"/>
        <v>0</v>
      </c>
      <c r="AH94">
        <f t="shared" si="6"/>
        <v>0</v>
      </c>
      <c r="AI94" t="str">
        <f>IF(AH94=0,"",AH94/VLOOKUP(B94,Kraftvärmeprod!$B$1:$BC$480,MATCH("Summa tillförd energi exklusive rökgaskondensering",Kraftvärmeprod!$B$1:$BC$1,0),FALSE))</f>
        <v/>
      </c>
      <c r="AK94">
        <f t="shared" si="7"/>
        <v>0</v>
      </c>
    </row>
    <row r="95" spans="1:37" x14ac:dyDescent="0.25">
      <c r="A95" s="2" t="s">
        <v>135</v>
      </c>
      <c r="B95" s="2" t="s">
        <v>136</v>
      </c>
      <c r="C95">
        <f>IF(ISERROR(1/VLOOKUP($B95,'Justerad allokering'!$B$1:$AG$461,MATCH(C$1,'Justerad allokering'!$B$1:$AF$1,0),FALSE)),VLOOKUP($B95,'Allokerad kvv'!$B$2:$AV$468,MATCH(C$1,'Allokerad kvv'!$B$1:$AV$1,0),FALSE),VLOOKUP($B95,'Justerad allokering'!$B$1:$AG$461,MATCH(C$1,'Justerad allokering'!$B$1:$AF$1,0),FALSE))</f>
        <v>0</v>
      </c>
      <c r="D95">
        <f>IF(ISERROR(1/VLOOKUP($B95,'Justerad allokering'!$B$1:$AG$461,MATCH(D$1,'Justerad allokering'!$B$1:$AF$1,0),FALSE)),VLOOKUP($B95,'Allokerad kvv'!$B$2:$AV$468,MATCH(D$1,'Allokerad kvv'!$B$1:$AV$1,0),FALSE),VLOOKUP($B95,'Justerad allokering'!$B$1:$AG$461,MATCH(D$1,'Justerad allokering'!$B$1:$AF$1,0),FALSE))</f>
        <v>0</v>
      </c>
      <c r="E95">
        <f>IF(ISERROR(1/VLOOKUP($B95,'Justerad allokering'!$B$1:$AG$461,MATCH(E$1,'Justerad allokering'!$B$1:$AF$1,0),FALSE)),VLOOKUP($B95,'Allokerad kvv'!$B$2:$AV$468,MATCH(E$1,'Allokerad kvv'!$B$1:$AV$1,0),FALSE),VLOOKUP($B95,'Justerad allokering'!$B$1:$AG$461,MATCH(E$1,'Justerad allokering'!$B$1:$AF$1,0),FALSE))</f>
        <v>0</v>
      </c>
      <c r="F95">
        <f>IF(ISERROR(1/VLOOKUP($B95,'Justerad allokering'!$B$1:$AG$461,MATCH(F$1,'Justerad allokering'!$B$1:$AF$1,0),FALSE)),VLOOKUP($B95,'Allokerad kvv'!$B$2:$AV$468,MATCH(F$1,'Allokerad kvv'!$B$1:$AV$1,0),FALSE),VLOOKUP($B95,'Justerad allokering'!$B$1:$AG$461,MATCH(F$1,'Justerad allokering'!$B$1:$AF$1,0),FALSE))</f>
        <v>0</v>
      </c>
      <c r="G95">
        <f>IF(ISERROR(1/VLOOKUP($B95,'Justerad allokering'!$B$1:$AG$461,MATCH(G$1,'Justerad allokering'!$B$1:$AF$1,0),FALSE)),VLOOKUP($B95,'Allokerad kvv'!$B$2:$AV$468,MATCH(G$1,'Allokerad kvv'!$B$1:$AV$1,0),FALSE),VLOOKUP($B95,'Justerad allokering'!$B$1:$AG$461,MATCH(G$1,'Justerad allokering'!$B$1:$AF$1,0),FALSE))</f>
        <v>0</v>
      </c>
      <c r="H95">
        <f>IF(ISERROR(1/VLOOKUP($B95,'Justerad allokering'!$B$1:$AG$461,MATCH(H$1,'Justerad allokering'!$B$1:$AF$1,0),FALSE)),VLOOKUP($B95,'Allokerad kvv'!$B$2:$AV$468,MATCH(H$1,'Allokerad kvv'!$B$1:$AV$1,0),FALSE),VLOOKUP($B95,'Justerad allokering'!$B$1:$AG$461,MATCH(H$1,'Justerad allokering'!$B$1:$AF$1,0),FALSE))</f>
        <v>0</v>
      </c>
      <c r="I95">
        <f>IF(ISERROR(1/VLOOKUP($B95,'Justerad allokering'!$B$1:$AG$461,MATCH(I$1,'Justerad allokering'!$B$1:$AF$1,0),FALSE)),VLOOKUP($B95,'Allokerad kvv'!$B$2:$AV$468,MATCH(I$1,'Allokerad kvv'!$B$1:$AV$1,0),FALSE),VLOOKUP($B95,'Justerad allokering'!$B$1:$AG$461,MATCH(I$1,'Justerad allokering'!$B$1:$AF$1,0),FALSE))</f>
        <v>0</v>
      </c>
      <c r="J95">
        <f>IF(ISERROR(1/VLOOKUP($B95,'Justerad allokering'!$B$1:$AG$461,MATCH(J$1,'Justerad allokering'!$B$1:$AF$1,0),FALSE)),VLOOKUP($B95,'Allokerad kvv'!$B$2:$AV$468,MATCH(J$1,'Allokerad kvv'!$B$1:$AV$1,0),FALSE),VLOOKUP($B95,'Justerad allokering'!$B$1:$AG$461,MATCH(J$1,'Justerad allokering'!$B$1:$AF$1,0),FALSE))</f>
        <v>0</v>
      </c>
      <c r="K95">
        <f>IF(ISERROR(1/VLOOKUP($B95,'Justerad allokering'!$B$1:$AG$461,MATCH(K$1,'Justerad allokering'!$B$1:$AF$1,0),FALSE)),VLOOKUP($B95,'Allokerad kvv'!$B$2:$AV$468,MATCH(K$1,'Allokerad kvv'!$B$1:$AV$1,0),FALSE),VLOOKUP($B95,'Justerad allokering'!$B$1:$AG$461,MATCH(K$1,'Justerad allokering'!$B$1:$AF$1,0),FALSE))</f>
        <v>0</v>
      </c>
      <c r="L95">
        <f>IF(ISERROR(1/VLOOKUP($B95,'Justerad allokering'!$B$1:$AG$461,MATCH(L$1,'Justerad allokering'!$B$1:$AF$1,0),FALSE)),VLOOKUP($B95,'Allokerad kvv'!$B$2:$AV$468,MATCH(L$1,'Allokerad kvv'!$B$1:$AV$1,0),FALSE),VLOOKUP($B95,'Justerad allokering'!$B$1:$AG$461,MATCH(L$1,'Justerad allokering'!$B$1:$AF$1,0),FALSE))</f>
        <v>0</v>
      </c>
      <c r="M95">
        <f>IF(ISERROR(1/VLOOKUP($B95,'Justerad allokering'!$B$1:$AG$461,MATCH(M$1,'Justerad allokering'!$B$1:$AF$1,0),FALSE)),VLOOKUP($B95,'Allokerad kvv'!$B$2:$AV$468,MATCH(M$1,'Allokerad kvv'!$B$1:$AV$1,0),FALSE),VLOOKUP($B95,'Justerad allokering'!$B$1:$AG$461,MATCH(M$1,'Justerad allokering'!$B$1:$AF$1,0),FALSE))</f>
        <v>0</v>
      </c>
      <c r="N95">
        <f>IF(ISERROR(1/VLOOKUP($B95,'Justerad allokering'!$B$1:$AG$461,MATCH(N$1,'Justerad allokering'!$B$1:$AF$1,0),FALSE)),VLOOKUP($B95,'Allokerad kvv'!$B$2:$AV$468,MATCH(N$1,'Allokerad kvv'!$B$1:$AV$1,0),FALSE),VLOOKUP($B95,'Justerad allokering'!$B$1:$AG$461,MATCH(N$1,'Justerad allokering'!$B$1:$AF$1,0),FALSE))</f>
        <v>0</v>
      </c>
      <c r="O95">
        <f>IF(ISERROR(1/VLOOKUP($B95,'Justerad allokering'!$B$1:$AG$461,MATCH(O$1,'Justerad allokering'!$B$1:$AF$1,0),FALSE)),VLOOKUP($B95,'Allokerad kvv'!$B$2:$AV$468,MATCH(O$1,'Allokerad kvv'!$B$1:$AV$1,0),FALSE),VLOOKUP($B95,'Justerad allokering'!$B$1:$AG$461,MATCH(O$1,'Justerad allokering'!$B$1:$AF$1,0),FALSE))</f>
        <v>0</v>
      </c>
      <c r="P95">
        <f>IF(ISERROR(1/VLOOKUP($B95,'Justerad allokering'!$B$1:$AG$461,MATCH(P$1,'Justerad allokering'!$B$1:$AF$1,0),FALSE)),VLOOKUP($B95,'Allokerad kvv'!$B$2:$AV$468,MATCH(P$1,'Allokerad kvv'!$B$1:$AV$1,0),FALSE),VLOOKUP($B95,'Justerad allokering'!$B$1:$AG$461,MATCH(P$1,'Justerad allokering'!$B$1:$AF$1,0),FALSE))</f>
        <v>0</v>
      </c>
      <c r="Q95">
        <f>IF(ISERROR(1/VLOOKUP($B95,'Justerad allokering'!$B$1:$AG$461,MATCH(Q$1,'Justerad allokering'!$B$1:$AF$1,0),FALSE)),VLOOKUP($B95,'Allokerad kvv'!$B$2:$AV$468,MATCH(Q$1,'Allokerad kvv'!$B$1:$AV$1,0),FALSE),VLOOKUP($B95,'Justerad allokering'!$B$1:$AG$461,MATCH(Q$1,'Justerad allokering'!$B$1:$AF$1,0),FALSE))</f>
        <v>0</v>
      </c>
      <c r="R95">
        <f>IF(ISERROR(1/VLOOKUP($B95,'Justerad allokering'!$B$1:$AG$461,MATCH(R$1,'Justerad allokering'!$B$1:$AF$1,0),FALSE)),VLOOKUP($B95,'Allokerad kvv'!$B$2:$AV$468,MATCH(R$1,'Allokerad kvv'!$B$1:$AV$1,0),FALSE),VLOOKUP($B95,'Justerad allokering'!$B$1:$AG$461,MATCH(R$1,'Justerad allokering'!$B$1:$AF$1,0),FALSE))</f>
        <v>0</v>
      </c>
      <c r="S95">
        <f>IF(ISERROR(1/VLOOKUP($B95,'Justerad allokering'!$B$1:$AG$461,MATCH(S$1,'Justerad allokering'!$B$1:$AF$1,0),FALSE)),VLOOKUP($B95,'Allokerad kvv'!$B$2:$AV$468,MATCH(S$1,'Allokerad kvv'!$B$1:$AV$1,0),FALSE),VLOOKUP($B95,'Justerad allokering'!$B$1:$AG$461,MATCH(S$1,'Justerad allokering'!$B$1:$AF$1,0),FALSE))</f>
        <v>0</v>
      </c>
      <c r="T95">
        <f>IF(ISERROR(1/VLOOKUP($B95,'Justerad allokering'!$B$1:$AG$461,MATCH(T$1,'Justerad allokering'!$B$1:$AF$1,0),FALSE)),VLOOKUP($B95,'Allokerad kvv'!$B$2:$AV$468,MATCH(T$1,'Allokerad kvv'!$B$1:$AV$1,0),FALSE),VLOOKUP($B95,'Justerad allokering'!$B$1:$AG$461,MATCH(T$1,'Justerad allokering'!$B$1:$AF$1,0),FALSE))</f>
        <v>0</v>
      </c>
      <c r="U95">
        <f>IF(ISERROR(1/VLOOKUP($B95,'Justerad allokering'!$B$1:$AG$461,MATCH(U$1,'Justerad allokering'!$B$1:$AF$1,0),FALSE)),VLOOKUP($B95,'Allokerad kvv'!$B$2:$AV$468,MATCH(U$1,'Allokerad kvv'!$B$1:$AV$1,0),FALSE),VLOOKUP($B95,'Justerad allokering'!$B$1:$AG$461,MATCH(U$1,'Justerad allokering'!$B$1:$AF$1,0),FALSE))</f>
        <v>0</v>
      </c>
      <c r="V95">
        <f>IF(ISERROR(1/VLOOKUP($B95,'Justerad allokering'!$B$1:$AG$461,MATCH(V$1,'Justerad allokering'!$B$1:$AF$1,0),FALSE)),VLOOKUP($B95,'Allokerad kvv'!$B$2:$AV$468,MATCH(V$1,'Allokerad kvv'!$B$1:$AV$1,0),FALSE),VLOOKUP($B95,'Justerad allokering'!$B$1:$AG$461,MATCH(V$1,'Justerad allokering'!$B$1:$AF$1,0),FALSE))</f>
        <v>0</v>
      </c>
      <c r="W95">
        <f>IF(ISERROR(1/VLOOKUP($B95,'Justerad allokering'!$B$1:$AG$461,MATCH(W$1,'Justerad allokering'!$B$1:$AF$1,0),FALSE)),VLOOKUP($B95,'Allokerad kvv'!$B$2:$AV$468,MATCH(W$1,'Allokerad kvv'!$B$1:$AV$1,0),FALSE),VLOOKUP($B95,'Justerad allokering'!$B$1:$AG$461,MATCH(W$1,'Justerad allokering'!$B$1:$AF$1,0),FALSE))</f>
        <v>0</v>
      </c>
      <c r="X95">
        <f>IF(ISERROR(1/VLOOKUP($B95,'Justerad allokering'!$B$1:$AG$461,MATCH(X$1,'Justerad allokering'!$B$1:$AF$1,0),FALSE)),VLOOKUP($B95,'Allokerad kvv'!$B$2:$AV$468,MATCH(X$1,'Allokerad kvv'!$B$1:$AV$1,0),FALSE),VLOOKUP($B95,'Justerad allokering'!$B$1:$AG$461,MATCH(X$1,'Justerad allokering'!$B$1:$AF$1,0),FALSE))</f>
        <v>0</v>
      </c>
      <c r="Y95">
        <f>IF(ISERROR(1/VLOOKUP($B95,'Justerad allokering'!$B$1:$AG$461,MATCH(Y$1,'Justerad allokering'!$B$1:$AF$1,0),FALSE)),VLOOKUP($B95,'Allokerad kvv'!$B$2:$AV$468,MATCH(Y$1,'Allokerad kvv'!$B$1:$AV$1,0),FALSE),VLOOKUP($B95,'Justerad allokering'!$B$1:$AG$461,MATCH(Y$1,'Justerad allokering'!$B$1:$AF$1,0),FALSE))</f>
        <v>0</v>
      </c>
      <c r="Z95">
        <f>IF(ISERROR(1/VLOOKUP($B95,'Justerad allokering'!$B$1:$AG$461,MATCH(Z$1,'Justerad allokering'!$B$1:$AF$1,0),FALSE)),VLOOKUP($B95,'Allokerad kvv'!$B$2:$AV$468,MATCH(Z$1,'Allokerad kvv'!$B$1:$AV$1,0),FALSE),VLOOKUP($B95,'Justerad allokering'!$B$1:$AG$461,MATCH(Z$1,'Justerad allokering'!$B$1:$AF$1,0),FALSE))</f>
        <v>0</v>
      </c>
      <c r="AE95" s="89">
        <f t="shared" si="4"/>
        <v>0</v>
      </c>
      <c r="AG95">
        <f t="shared" si="5"/>
        <v>0</v>
      </c>
      <c r="AH95">
        <f t="shared" si="6"/>
        <v>0</v>
      </c>
      <c r="AI95" t="str">
        <f>IF(AH95=0,"",AH95/VLOOKUP(B95,Kraftvärmeprod!$B$1:$BC$480,MATCH("Summa tillförd energi exklusive rökgaskondensering",Kraftvärmeprod!$B$1:$BC$1,0),FALSE))</f>
        <v/>
      </c>
      <c r="AK95">
        <f t="shared" si="7"/>
        <v>0</v>
      </c>
    </row>
    <row r="96" spans="1:37" x14ac:dyDescent="0.25">
      <c r="A96" s="2" t="s">
        <v>135</v>
      </c>
      <c r="B96" s="2" t="s">
        <v>137</v>
      </c>
      <c r="C96">
        <f>IF(ISERROR(1/VLOOKUP($B96,'Justerad allokering'!$B$1:$AG$461,MATCH(C$1,'Justerad allokering'!$B$1:$AF$1,0),FALSE)),VLOOKUP($B96,'Allokerad kvv'!$B$2:$AV$468,MATCH(C$1,'Allokerad kvv'!$B$1:$AV$1,0),FALSE),VLOOKUP($B96,'Justerad allokering'!$B$1:$AG$461,MATCH(C$1,'Justerad allokering'!$B$1:$AF$1,0),FALSE))</f>
        <v>0</v>
      </c>
      <c r="D96">
        <f>IF(ISERROR(1/VLOOKUP($B96,'Justerad allokering'!$B$1:$AG$461,MATCH(D$1,'Justerad allokering'!$B$1:$AF$1,0),FALSE)),VLOOKUP($B96,'Allokerad kvv'!$B$2:$AV$468,MATCH(D$1,'Allokerad kvv'!$B$1:$AV$1,0),FALSE),VLOOKUP($B96,'Justerad allokering'!$B$1:$AG$461,MATCH(D$1,'Justerad allokering'!$B$1:$AF$1,0),FALSE))</f>
        <v>0</v>
      </c>
      <c r="E96">
        <f>IF(ISERROR(1/VLOOKUP($B96,'Justerad allokering'!$B$1:$AG$461,MATCH(E$1,'Justerad allokering'!$B$1:$AF$1,0),FALSE)),VLOOKUP($B96,'Allokerad kvv'!$B$2:$AV$468,MATCH(E$1,'Allokerad kvv'!$B$1:$AV$1,0),FALSE),VLOOKUP($B96,'Justerad allokering'!$B$1:$AG$461,MATCH(E$1,'Justerad allokering'!$B$1:$AF$1,0),FALSE))</f>
        <v>33.586599999999997</v>
      </c>
      <c r="F96">
        <f>IF(ISERROR(1/VLOOKUP($B96,'Justerad allokering'!$B$1:$AG$461,MATCH(F$1,'Justerad allokering'!$B$1:$AF$1,0),FALSE)),VLOOKUP($B96,'Allokerad kvv'!$B$2:$AV$468,MATCH(F$1,'Allokerad kvv'!$B$1:$AV$1,0),FALSE),VLOOKUP($B96,'Justerad allokering'!$B$1:$AG$461,MATCH(F$1,'Justerad allokering'!$B$1:$AF$1,0),FALSE))</f>
        <v>0</v>
      </c>
      <c r="G96">
        <f>IF(ISERROR(1/VLOOKUP($B96,'Justerad allokering'!$B$1:$AG$461,MATCH(G$1,'Justerad allokering'!$B$1:$AF$1,0),FALSE)),VLOOKUP($B96,'Allokerad kvv'!$B$2:$AV$468,MATCH(G$1,'Allokerad kvv'!$B$1:$AV$1,0),FALSE),VLOOKUP($B96,'Justerad allokering'!$B$1:$AG$461,MATCH(G$1,'Justerad allokering'!$B$1:$AF$1,0),FALSE))</f>
        <v>0.58610300000000004</v>
      </c>
      <c r="H96">
        <f>IF(ISERROR(1/VLOOKUP($B96,'Justerad allokering'!$B$1:$AG$461,MATCH(H$1,'Justerad allokering'!$B$1:$AF$1,0),FALSE)),VLOOKUP($B96,'Allokerad kvv'!$B$2:$AV$468,MATCH(H$1,'Allokerad kvv'!$B$1:$AV$1,0),FALSE),VLOOKUP($B96,'Justerad allokering'!$B$1:$AG$461,MATCH(H$1,'Justerad allokering'!$B$1:$AF$1,0),FALSE))</f>
        <v>0</v>
      </c>
      <c r="I96">
        <f>IF(ISERROR(1/VLOOKUP($B96,'Justerad allokering'!$B$1:$AG$461,MATCH(I$1,'Justerad allokering'!$B$1:$AF$1,0),FALSE)),VLOOKUP($B96,'Allokerad kvv'!$B$2:$AV$468,MATCH(I$1,'Allokerad kvv'!$B$1:$AV$1,0),FALSE),VLOOKUP($B96,'Justerad allokering'!$B$1:$AG$461,MATCH(I$1,'Justerad allokering'!$B$1:$AF$1,0),FALSE))</f>
        <v>0</v>
      </c>
      <c r="J96">
        <f>IF(ISERROR(1/VLOOKUP($B96,'Justerad allokering'!$B$1:$AG$461,MATCH(J$1,'Justerad allokering'!$B$1:$AF$1,0),FALSE)),VLOOKUP($B96,'Allokerad kvv'!$B$2:$AV$468,MATCH(J$1,'Allokerad kvv'!$B$1:$AV$1,0),FALSE),VLOOKUP($B96,'Justerad allokering'!$B$1:$AG$461,MATCH(J$1,'Justerad allokering'!$B$1:$AF$1,0),FALSE))</f>
        <v>40.631399999999999</v>
      </c>
      <c r="K96">
        <f>IF(ISERROR(1/VLOOKUP($B96,'Justerad allokering'!$B$1:$AG$461,MATCH(K$1,'Justerad allokering'!$B$1:$AF$1,0),FALSE)),VLOOKUP($B96,'Allokerad kvv'!$B$2:$AV$468,MATCH(K$1,'Allokerad kvv'!$B$1:$AV$1,0),FALSE),VLOOKUP($B96,'Justerad allokering'!$B$1:$AG$461,MATCH(K$1,'Justerad allokering'!$B$1:$AF$1,0),FALSE))</f>
        <v>8.4731799999999993</v>
      </c>
      <c r="L96">
        <f>IF(ISERROR(1/VLOOKUP($B96,'Justerad allokering'!$B$1:$AG$461,MATCH(L$1,'Justerad allokering'!$B$1:$AF$1,0),FALSE)),VLOOKUP($B96,'Allokerad kvv'!$B$2:$AV$468,MATCH(L$1,'Allokerad kvv'!$B$1:$AV$1,0),FALSE),VLOOKUP($B96,'Justerad allokering'!$B$1:$AG$461,MATCH(L$1,'Justerad allokering'!$B$1:$AF$1,0),FALSE))</f>
        <v>0</v>
      </c>
      <c r="M96">
        <f>IF(ISERROR(1/VLOOKUP($B96,'Justerad allokering'!$B$1:$AG$461,MATCH(M$1,'Justerad allokering'!$B$1:$AF$1,0),FALSE)),VLOOKUP($B96,'Allokerad kvv'!$B$2:$AV$468,MATCH(M$1,'Allokerad kvv'!$B$1:$AV$1,0),FALSE),VLOOKUP($B96,'Justerad allokering'!$B$1:$AG$461,MATCH(M$1,'Justerad allokering'!$B$1:$AF$1,0),FALSE))</f>
        <v>34.546500000000002</v>
      </c>
      <c r="N96">
        <f>IF(ISERROR(1/VLOOKUP($B96,'Justerad allokering'!$B$1:$AG$461,MATCH(N$1,'Justerad allokering'!$B$1:$AF$1,0),FALSE)),VLOOKUP($B96,'Allokerad kvv'!$B$2:$AV$468,MATCH(N$1,'Allokerad kvv'!$B$1:$AV$1,0),FALSE),VLOOKUP($B96,'Justerad allokering'!$B$1:$AG$461,MATCH(N$1,'Justerad allokering'!$B$1:$AF$1,0),FALSE))</f>
        <v>81.593000000000004</v>
      </c>
      <c r="O96">
        <f>IF(ISERROR(1/VLOOKUP($B96,'Justerad allokering'!$B$1:$AG$461,MATCH(O$1,'Justerad allokering'!$B$1:$AF$1,0),FALSE)),VLOOKUP($B96,'Allokerad kvv'!$B$2:$AV$468,MATCH(O$1,'Allokerad kvv'!$B$1:$AV$1,0),FALSE),VLOOKUP($B96,'Justerad allokering'!$B$1:$AG$461,MATCH(O$1,'Justerad allokering'!$B$1:$AF$1,0),FALSE))</f>
        <v>6.5784700000000003</v>
      </c>
      <c r="P96">
        <f>IF(ISERROR(1/VLOOKUP($B96,'Justerad allokering'!$B$1:$AG$461,MATCH(P$1,'Justerad allokering'!$B$1:$AF$1,0),FALSE)),VLOOKUP($B96,'Allokerad kvv'!$B$2:$AV$468,MATCH(P$1,'Allokerad kvv'!$B$1:$AV$1,0),FALSE),VLOOKUP($B96,'Justerad allokering'!$B$1:$AG$461,MATCH(P$1,'Justerad allokering'!$B$1:$AF$1,0),FALSE))</f>
        <v>48.847700000000003</v>
      </c>
      <c r="Q96">
        <f>IF(ISERROR(1/VLOOKUP($B96,'Justerad allokering'!$B$1:$AG$461,MATCH(Q$1,'Justerad allokering'!$B$1:$AF$1,0),FALSE)),VLOOKUP($B96,'Allokerad kvv'!$B$2:$AV$468,MATCH(Q$1,'Allokerad kvv'!$B$1:$AV$1,0),FALSE),VLOOKUP($B96,'Justerad allokering'!$B$1:$AG$461,MATCH(Q$1,'Justerad allokering'!$B$1:$AF$1,0),FALSE))</f>
        <v>0</v>
      </c>
      <c r="R96">
        <f>IF(ISERROR(1/VLOOKUP($B96,'Justerad allokering'!$B$1:$AG$461,MATCH(R$1,'Justerad allokering'!$B$1:$AF$1,0),FALSE)),VLOOKUP($B96,'Allokerad kvv'!$B$2:$AV$468,MATCH(R$1,'Allokerad kvv'!$B$1:$AV$1,0),FALSE),VLOOKUP($B96,'Justerad allokering'!$B$1:$AG$461,MATCH(R$1,'Justerad allokering'!$B$1:$AF$1,0),FALSE))</f>
        <v>0</v>
      </c>
      <c r="S96">
        <f>IF(ISERROR(1/VLOOKUP($B96,'Justerad allokering'!$B$1:$AG$461,MATCH(S$1,'Justerad allokering'!$B$1:$AF$1,0),FALSE)),VLOOKUP($B96,'Allokerad kvv'!$B$2:$AV$468,MATCH(S$1,'Allokerad kvv'!$B$1:$AV$1,0),FALSE),VLOOKUP($B96,'Justerad allokering'!$B$1:$AG$461,MATCH(S$1,'Justerad allokering'!$B$1:$AF$1,0),FALSE))</f>
        <v>0</v>
      </c>
      <c r="T96">
        <f>IF(ISERROR(1/VLOOKUP($B96,'Justerad allokering'!$B$1:$AG$461,MATCH(T$1,'Justerad allokering'!$B$1:$AF$1,0),FALSE)),VLOOKUP($B96,'Allokerad kvv'!$B$2:$AV$468,MATCH(T$1,'Allokerad kvv'!$B$1:$AV$1,0),FALSE),VLOOKUP($B96,'Justerad allokering'!$B$1:$AG$461,MATCH(T$1,'Justerad allokering'!$B$1:$AF$1,0),FALSE))</f>
        <v>0</v>
      </c>
      <c r="U96">
        <f>IF(ISERROR(1/VLOOKUP($B96,'Justerad allokering'!$B$1:$AG$461,MATCH(U$1,'Justerad allokering'!$B$1:$AF$1,0),FALSE)),VLOOKUP($B96,'Allokerad kvv'!$B$2:$AV$468,MATCH(U$1,'Allokerad kvv'!$B$1:$AV$1,0),FALSE),VLOOKUP($B96,'Justerad allokering'!$B$1:$AG$461,MATCH(U$1,'Justerad allokering'!$B$1:$AF$1,0),FALSE))</f>
        <v>0</v>
      </c>
      <c r="V96">
        <f>IF(ISERROR(1/VLOOKUP($B96,'Justerad allokering'!$B$1:$AG$461,MATCH(V$1,'Justerad allokering'!$B$1:$AF$1,0),FALSE)),VLOOKUP($B96,'Allokerad kvv'!$B$2:$AV$468,MATCH(V$1,'Allokerad kvv'!$B$1:$AV$1,0),FALSE),VLOOKUP($B96,'Justerad allokering'!$B$1:$AG$461,MATCH(V$1,'Justerad allokering'!$B$1:$AF$1,0),FALSE))</f>
        <v>0</v>
      </c>
      <c r="W96">
        <f>IF(ISERROR(1/VLOOKUP($B96,'Justerad allokering'!$B$1:$AG$461,MATCH(W$1,'Justerad allokering'!$B$1:$AF$1,0),FALSE)),VLOOKUP($B96,'Allokerad kvv'!$B$2:$AV$468,MATCH(W$1,'Allokerad kvv'!$B$1:$AV$1,0),FALSE),VLOOKUP($B96,'Justerad allokering'!$B$1:$AG$461,MATCH(W$1,'Justerad allokering'!$B$1:$AF$1,0),FALSE))</f>
        <v>0</v>
      </c>
      <c r="X96">
        <f>IF(ISERROR(1/VLOOKUP($B96,'Justerad allokering'!$B$1:$AG$461,MATCH(X$1,'Justerad allokering'!$B$1:$AF$1,0),FALSE)),VLOOKUP($B96,'Allokerad kvv'!$B$2:$AV$468,MATCH(X$1,'Allokerad kvv'!$B$1:$AV$1,0),FALSE),VLOOKUP($B96,'Justerad allokering'!$B$1:$AG$461,MATCH(X$1,'Justerad allokering'!$B$1:$AF$1,0),FALSE))</f>
        <v>0</v>
      </c>
      <c r="Y96">
        <f>IF(ISERROR(1/VLOOKUP($B96,'Justerad allokering'!$B$1:$AG$461,MATCH(Y$1,'Justerad allokering'!$B$1:$AF$1,0),FALSE)),VLOOKUP($B96,'Allokerad kvv'!$B$2:$AV$468,MATCH(Y$1,'Allokerad kvv'!$B$1:$AV$1,0),FALSE),VLOOKUP($B96,'Justerad allokering'!$B$1:$AG$461,MATCH(Y$1,'Justerad allokering'!$B$1:$AF$1,0),FALSE))</f>
        <v>0</v>
      </c>
      <c r="Z96">
        <f>IF(ISERROR(1/VLOOKUP($B96,'Justerad allokering'!$B$1:$AG$461,MATCH(Z$1,'Justerad allokering'!$B$1:$AF$1,0),FALSE)),VLOOKUP($B96,'Allokerad kvv'!$B$2:$AV$468,MATCH(Z$1,'Allokerad kvv'!$B$1:$AV$1,0),FALSE),VLOOKUP($B96,'Justerad allokering'!$B$1:$AG$461,MATCH(Z$1,'Justerad allokering'!$B$1:$AF$1,0),FALSE))</f>
        <v>37.990299999999998</v>
      </c>
      <c r="AE96" s="89">
        <f t="shared" si="4"/>
        <v>292.83325300000001</v>
      </c>
      <c r="AG96">
        <f t="shared" si="5"/>
        <v>284.360073</v>
      </c>
      <c r="AH96">
        <f t="shared" si="6"/>
        <v>202.76707299999998</v>
      </c>
      <c r="AI96">
        <f>IF(AH96=0,"",AH96/VLOOKUP(B96,Kraftvärmeprod!$B$1:$BC$480,MATCH("Summa tillförd energi exklusive rökgaskondensering",Kraftvärmeprod!$B$1:$BC$1,0),FALSE))</f>
        <v>0.54249156700644774</v>
      </c>
      <c r="AK96">
        <f t="shared" si="7"/>
        <v>202.18097</v>
      </c>
    </row>
    <row r="97" spans="1:37" x14ac:dyDescent="0.25">
      <c r="A97" s="2" t="s">
        <v>135</v>
      </c>
      <c r="B97" s="2" t="s">
        <v>138</v>
      </c>
      <c r="C97">
        <f>IF(ISERROR(1/VLOOKUP($B97,'Justerad allokering'!$B$1:$AG$461,MATCH(C$1,'Justerad allokering'!$B$1:$AF$1,0),FALSE)),VLOOKUP($B97,'Allokerad kvv'!$B$2:$AV$468,MATCH(C$1,'Allokerad kvv'!$B$1:$AV$1,0),FALSE),VLOOKUP($B97,'Justerad allokering'!$B$1:$AG$461,MATCH(C$1,'Justerad allokering'!$B$1:$AF$1,0),FALSE))</f>
        <v>0</v>
      </c>
      <c r="D97">
        <f>IF(ISERROR(1/VLOOKUP($B97,'Justerad allokering'!$B$1:$AG$461,MATCH(D$1,'Justerad allokering'!$B$1:$AF$1,0),FALSE)),VLOOKUP($B97,'Allokerad kvv'!$B$2:$AV$468,MATCH(D$1,'Allokerad kvv'!$B$1:$AV$1,0),FALSE),VLOOKUP($B97,'Justerad allokering'!$B$1:$AG$461,MATCH(D$1,'Justerad allokering'!$B$1:$AF$1,0),FALSE))</f>
        <v>0</v>
      </c>
      <c r="E97">
        <f>IF(ISERROR(1/VLOOKUP($B97,'Justerad allokering'!$B$1:$AG$461,MATCH(E$1,'Justerad allokering'!$B$1:$AF$1,0),FALSE)),VLOOKUP($B97,'Allokerad kvv'!$B$2:$AV$468,MATCH(E$1,'Allokerad kvv'!$B$1:$AV$1,0),FALSE),VLOOKUP($B97,'Justerad allokering'!$B$1:$AG$461,MATCH(E$1,'Justerad allokering'!$B$1:$AF$1,0),FALSE))</f>
        <v>0</v>
      </c>
      <c r="F97">
        <f>IF(ISERROR(1/VLOOKUP($B97,'Justerad allokering'!$B$1:$AG$461,MATCH(F$1,'Justerad allokering'!$B$1:$AF$1,0),FALSE)),VLOOKUP($B97,'Allokerad kvv'!$B$2:$AV$468,MATCH(F$1,'Allokerad kvv'!$B$1:$AV$1,0),FALSE),VLOOKUP($B97,'Justerad allokering'!$B$1:$AG$461,MATCH(F$1,'Justerad allokering'!$B$1:$AF$1,0),FALSE))</f>
        <v>0</v>
      </c>
      <c r="G97">
        <f>IF(ISERROR(1/VLOOKUP($B97,'Justerad allokering'!$B$1:$AG$461,MATCH(G$1,'Justerad allokering'!$B$1:$AF$1,0),FALSE)),VLOOKUP($B97,'Allokerad kvv'!$B$2:$AV$468,MATCH(G$1,'Allokerad kvv'!$B$1:$AV$1,0),FALSE),VLOOKUP($B97,'Justerad allokering'!$B$1:$AG$461,MATCH(G$1,'Justerad allokering'!$B$1:$AF$1,0),FALSE))</f>
        <v>0</v>
      </c>
      <c r="H97">
        <f>IF(ISERROR(1/VLOOKUP($B97,'Justerad allokering'!$B$1:$AG$461,MATCH(H$1,'Justerad allokering'!$B$1:$AF$1,0),FALSE)),VLOOKUP($B97,'Allokerad kvv'!$B$2:$AV$468,MATCH(H$1,'Allokerad kvv'!$B$1:$AV$1,0),FALSE),VLOOKUP($B97,'Justerad allokering'!$B$1:$AG$461,MATCH(H$1,'Justerad allokering'!$B$1:$AF$1,0),FALSE))</f>
        <v>0</v>
      </c>
      <c r="I97">
        <f>IF(ISERROR(1/VLOOKUP($B97,'Justerad allokering'!$B$1:$AG$461,MATCH(I$1,'Justerad allokering'!$B$1:$AF$1,0),FALSE)),VLOOKUP($B97,'Allokerad kvv'!$B$2:$AV$468,MATCH(I$1,'Allokerad kvv'!$B$1:$AV$1,0),FALSE),VLOOKUP($B97,'Justerad allokering'!$B$1:$AG$461,MATCH(I$1,'Justerad allokering'!$B$1:$AF$1,0),FALSE))</f>
        <v>0</v>
      </c>
      <c r="J97">
        <f>IF(ISERROR(1/VLOOKUP($B97,'Justerad allokering'!$B$1:$AG$461,MATCH(J$1,'Justerad allokering'!$B$1:$AF$1,0),FALSE)),VLOOKUP($B97,'Allokerad kvv'!$B$2:$AV$468,MATCH(J$1,'Allokerad kvv'!$B$1:$AV$1,0),FALSE),VLOOKUP($B97,'Justerad allokering'!$B$1:$AG$461,MATCH(J$1,'Justerad allokering'!$B$1:$AF$1,0),FALSE))</f>
        <v>0</v>
      </c>
      <c r="K97">
        <f>IF(ISERROR(1/VLOOKUP($B97,'Justerad allokering'!$B$1:$AG$461,MATCH(K$1,'Justerad allokering'!$B$1:$AF$1,0),FALSE)),VLOOKUP($B97,'Allokerad kvv'!$B$2:$AV$468,MATCH(K$1,'Allokerad kvv'!$B$1:$AV$1,0),FALSE),VLOOKUP($B97,'Justerad allokering'!$B$1:$AG$461,MATCH(K$1,'Justerad allokering'!$B$1:$AF$1,0),FALSE))</f>
        <v>0</v>
      </c>
      <c r="L97">
        <f>IF(ISERROR(1/VLOOKUP($B97,'Justerad allokering'!$B$1:$AG$461,MATCH(L$1,'Justerad allokering'!$B$1:$AF$1,0),FALSE)),VLOOKUP($B97,'Allokerad kvv'!$B$2:$AV$468,MATCH(L$1,'Allokerad kvv'!$B$1:$AV$1,0),FALSE),VLOOKUP($B97,'Justerad allokering'!$B$1:$AG$461,MATCH(L$1,'Justerad allokering'!$B$1:$AF$1,0),FALSE))</f>
        <v>0</v>
      </c>
      <c r="M97">
        <f>IF(ISERROR(1/VLOOKUP($B97,'Justerad allokering'!$B$1:$AG$461,MATCH(M$1,'Justerad allokering'!$B$1:$AF$1,0),FALSE)),VLOOKUP($B97,'Allokerad kvv'!$B$2:$AV$468,MATCH(M$1,'Allokerad kvv'!$B$1:$AV$1,0),FALSE),VLOOKUP($B97,'Justerad allokering'!$B$1:$AG$461,MATCH(M$1,'Justerad allokering'!$B$1:$AF$1,0),FALSE))</f>
        <v>0</v>
      </c>
      <c r="N97">
        <f>IF(ISERROR(1/VLOOKUP($B97,'Justerad allokering'!$B$1:$AG$461,MATCH(N$1,'Justerad allokering'!$B$1:$AF$1,0),FALSE)),VLOOKUP($B97,'Allokerad kvv'!$B$2:$AV$468,MATCH(N$1,'Allokerad kvv'!$B$1:$AV$1,0),FALSE),VLOOKUP($B97,'Justerad allokering'!$B$1:$AG$461,MATCH(N$1,'Justerad allokering'!$B$1:$AF$1,0),FALSE))</f>
        <v>0</v>
      </c>
      <c r="O97">
        <f>IF(ISERROR(1/VLOOKUP($B97,'Justerad allokering'!$B$1:$AG$461,MATCH(O$1,'Justerad allokering'!$B$1:$AF$1,0),FALSE)),VLOOKUP($B97,'Allokerad kvv'!$B$2:$AV$468,MATCH(O$1,'Allokerad kvv'!$B$1:$AV$1,0),FALSE),VLOOKUP($B97,'Justerad allokering'!$B$1:$AG$461,MATCH(O$1,'Justerad allokering'!$B$1:$AF$1,0),FALSE))</f>
        <v>0</v>
      </c>
      <c r="P97">
        <f>IF(ISERROR(1/VLOOKUP($B97,'Justerad allokering'!$B$1:$AG$461,MATCH(P$1,'Justerad allokering'!$B$1:$AF$1,0),FALSE)),VLOOKUP($B97,'Allokerad kvv'!$B$2:$AV$468,MATCH(P$1,'Allokerad kvv'!$B$1:$AV$1,0),FALSE),VLOOKUP($B97,'Justerad allokering'!$B$1:$AG$461,MATCH(P$1,'Justerad allokering'!$B$1:$AF$1,0),FALSE))</f>
        <v>0</v>
      </c>
      <c r="Q97">
        <f>IF(ISERROR(1/VLOOKUP($B97,'Justerad allokering'!$B$1:$AG$461,MATCH(Q$1,'Justerad allokering'!$B$1:$AF$1,0),FALSE)),VLOOKUP($B97,'Allokerad kvv'!$B$2:$AV$468,MATCH(Q$1,'Allokerad kvv'!$B$1:$AV$1,0),FALSE),VLOOKUP($B97,'Justerad allokering'!$B$1:$AG$461,MATCH(Q$1,'Justerad allokering'!$B$1:$AF$1,0),FALSE))</f>
        <v>0</v>
      </c>
      <c r="R97">
        <f>IF(ISERROR(1/VLOOKUP($B97,'Justerad allokering'!$B$1:$AG$461,MATCH(R$1,'Justerad allokering'!$B$1:$AF$1,0),FALSE)),VLOOKUP($B97,'Allokerad kvv'!$B$2:$AV$468,MATCH(R$1,'Allokerad kvv'!$B$1:$AV$1,0),FALSE),VLOOKUP($B97,'Justerad allokering'!$B$1:$AG$461,MATCH(R$1,'Justerad allokering'!$B$1:$AF$1,0),FALSE))</f>
        <v>0</v>
      </c>
      <c r="S97">
        <f>IF(ISERROR(1/VLOOKUP($B97,'Justerad allokering'!$B$1:$AG$461,MATCH(S$1,'Justerad allokering'!$B$1:$AF$1,0),FALSE)),VLOOKUP($B97,'Allokerad kvv'!$B$2:$AV$468,MATCH(S$1,'Allokerad kvv'!$B$1:$AV$1,0),FALSE),VLOOKUP($B97,'Justerad allokering'!$B$1:$AG$461,MATCH(S$1,'Justerad allokering'!$B$1:$AF$1,0),FALSE))</f>
        <v>0</v>
      </c>
      <c r="T97">
        <f>IF(ISERROR(1/VLOOKUP($B97,'Justerad allokering'!$B$1:$AG$461,MATCH(T$1,'Justerad allokering'!$B$1:$AF$1,0),FALSE)),VLOOKUP($B97,'Allokerad kvv'!$B$2:$AV$468,MATCH(T$1,'Allokerad kvv'!$B$1:$AV$1,0),FALSE),VLOOKUP($B97,'Justerad allokering'!$B$1:$AG$461,MATCH(T$1,'Justerad allokering'!$B$1:$AF$1,0),FALSE))</f>
        <v>0</v>
      </c>
      <c r="U97">
        <f>IF(ISERROR(1/VLOOKUP($B97,'Justerad allokering'!$B$1:$AG$461,MATCH(U$1,'Justerad allokering'!$B$1:$AF$1,0),FALSE)),VLOOKUP($B97,'Allokerad kvv'!$B$2:$AV$468,MATCH(U$1,'Allokerad kvv'!$B$1:$AV$1,0),FALSE),VLOOKUP($B97,'Justerad allokering'!$B$1:$AG$461,MATCH(U$1,'Justerad allokering'!$B$1:$AF$1,0),FALSE))</f>
        <v>0</v>
      </c>
      <c r="V97">
        <f>IF(ISERROR(1/VLOOKUP($B97,'Justerad allokering'!$B$1:$AG$461,MATCH(V$1,'Justerad allokering'!$B$1:$AF$1,0),FALSE)),VLOOKUP($B97,'Allokerad kvv'!$B$2:$AV$468,MATCH(V$1,'Allokerad kvv'!$B$1:$AV$1,0),FALSE),VLOOKUP($B97,'Justerad allokering'!$B$1:$AG$461,MATCH(V$1,'Justerad allokering'!$B$1:$AF$1,0),FALSE))</f>
        <v>0</v>
      </c>
      <c r="W97">
        <f>IF(ISERROR(1/VLOOKUP($B97,'Justerad allokering'!$B$1:$AG$461,MATCH(W$1,'Justerad allokering'!$B$1:$AF$1,0),FALSE)),VLOOKUP($B97,'Allokerad kvv'!$B$2:$AV$468,MATCH(W$1,'Allokerad kvv'!$B$1:$AV$1,0),FALSE),VLOOKUP($B97,'Justerad allokering'!$B$1:$AG$461,MATCH(W$1,'Justerad allokering'!$B$1:$AF$1,0),FALSE))</f>
        <v>0</v>
      </c>
      <c r="X97">
        <f>IF(ISERROR(1/VLOOKUP($B97,'Justerad allokering'!$B$1:$AG$461,MATCH(X$1,'Justerad allokering'!$B$1:$AF$1,0),FALSE)),VLOOKUP($B97,'Allokerad kvv'!$B$2:$AV$468,MATCH(X$1,'Allokerad kvv'!$B$1:$AV$1,0),FALSE),VLOOKUP($B97,'Justerad allokering'!$B$1:$AG$461,MATCH(X$1,'Justerad allokering'!$B$1:$AF$1,0),FALSE))</f>
        <v>0</v>
      </c>
      <c r="Y97">
        <f>IF(ISERROR(1/VLOOKUP($B97,'Justerad allokering'!$B$1:$AG$461,MATCH(Y$1,'Justerad allokering'!$B$1:$AF$1,0),FALSE)),VLOOKUP($B97,'Allokerad kvv'!$B$2:$AV$468,MATCH(Y$1,'Allokerad kvv'!$B$1:$AV$1,0),FALSE),VLOOKUP($B97,'Justerad allokering'!$B$1:$AG$461,MATCH(Y$1,'Justerad allokering'!$B$1:$AF$1,0),FALSE))</f>
        <v>0</v>
      </c>
      <c r="Z97">
        <f>IF(ISERROR(1/VLOOKUP($B97,'Justerad allokering'!$B$1:$AG$461,MATCH(Z$1,'Justerad allokering'!$B$1:$AF$1,0),FALSE)),VLOOKUP($B97,'Allokerad kvv'!$B$2:$AV$468,MATCH(Z$1,'Allokerad kvv'!$B$1:$AV$1,0),FALSE),VLOOKUP($B97,'Justerad allokering'!$B$1:$AG$461,MATCH(Z$1,'Justerad allokering'!$B$1:$AF$1,0),FALSE))</f>
        <v>0</v>
      </c>
      <c r="AE97" s="89">
        <f t="shared" si="4"/>
        <v>0</v>
      </c>
      <c r="AG97">
        <f t="shared" si="5"/>
        <v>0</v>
      </c>
      <c r="AH97">
        <f t="shared" si="6"/>
        <v>0</v>
      </c>
      <c r="AI97" t="str">
        <f>IF(AH97=0,"",AH97/VLOOKUP(B97,Kraftvärmeprod!$B$1:$BC$480,MATCH("Summa tillförd energi exklusive rökgaskondensering",Kraftvärmeprod!$B$1:$BC$1,0),FALSE))</f>
        <v/>
      </c>
      <c r="AK97">
        <f t="shared" si="7"/>
        <v>0</v>
      </c>
    </row>
    <row r="98" spans="1:37" x14ac:dyDescent="0.25">
      <c r="A98" s="2" t="s">
        <v>135</v>
      </c>
      <c r="B98" s="2" t="s">
        <v>139</v>
      </c>
      <c r="C98">
        <f>IF(ISERROR(1/VLOOKUP($B98,'Justerad allokering'!$B$1:$AG$461,MATCH(C$1,'Justerad allokering'!$B$1:$AF$1,0),FALSE)),VLOOKUP($B98,'Allokerad kvv'!$B$2:$AV$468,MATCH(C$1,'Allokerad kvv'!$B$1:$AV$1,0),FALSE),VLOOKUP($B98,'Justerad allokering'!$B$1:$AG$461,MATCH(C$1,'Justerad allokering'!$B$1:$AF$1,0),FALSE))</f>
        <v>0</v>
      </c>
      <c r="D98">
        <f>IF(ISERROR(1/VLOOKUP($B98,'Justerad allokering'!$B$1:$AG$461,MATCH(D$1,'Justerad allokering'!$B$1:$AF$1,0),FALSE)),VLOOKUP($B98,'Allokerad kvv'!$B$2:$AV$468,MATCH(D$1,'Allokerad kvv'!$B$1:$AV$1,0),FALSE),VLOOKUP($B98,'Justerad allokering'!$B$1:$AG$461,MATCH(D$1,'Justerad allokering'!$B$1:$AF$1,0),FALSE))</f>
        <v>0</v>
      </c>
      <c r="E98">
        <f>IF(ISERROR(1/VLOOKUP($B98,'Justerad allokering'!$B$1:$AG$461,MATCH(E$1,'Justerad allokering'!$B$1:$AF$1,0),FALSE)),VLOOKUP($B98,'Allokerad kvv'!$B$2:$AV$468,MATCH(E$1,'Allokerad kvv'!$B$1:$AV$1,0),FALSE),VLOOKUP($B98,'Justerad allokering'!$B$1:$AG$461,MATCH(E$1,'Justerad allokering'!$B$1:$AF$1,0),FALSE))</f>
        <v>0</v>
      </c>
      <c r="F98">
        <f>IF(ISERROR(1/VLOOKUP($B98,'Justerad allokering'!$B$1:$AG$461,MATCH(F$1,'Justerad allokering'!$B$1:$AF$1,0),FALSE)),VLOOKUP($B98,'Allokerad kvv'!$B$2:$AV$468,MATCH(F$1,'Allokerad kvv'!$B$1:$AV$1,0),FALSE),VLOOKUP($B98,'Justerad allokering'!$B$1:$AG$461,MATCH(F$1,'Justerad allokering'!$B$1:$AF$1,0),FALSE))</f>
        <v>0</v>
      </c>
      <c r="G98">
        <f>IF(ISERROR(1/VLOOKUP($B98,'Justerad allokering'!$B$1:$AG$461,MATCH(G$1,'Justerad allokering'!$B$1:$AF$1,0),FALSE)),VLOOKUP($B98,'Allokerad kvv'!$B$2:$AV$468,MATCH(G$1,'Allokerad kvv'!$B$1:$AV$1,0),FALSE),VLOOKUP($B98,'Justerad allokering'!$B$1:$AG$461,MATCH(G$1,'Justerad allokering'!$B$1:$AF$1,0),FALSE))</f>
        <v>0</v>
      </c>
      <c r="H98">
        <f>IF(ISERROR(1/VLOOKUP($B98,'Justerad allokering'!$B$1:$AG$461,MATCH(H$1,'Justerad allokering'!$B$1:$AF$1,0),FALSE)),VLOOKUP($B98,'Allokerad kvv'!$B$2:$AV$468,MATCH(H$1,'Allokerad kvv'!$B$1:$AV$1,0),FALSE),VLOOKUP($B98,'Justerad allokering'!$B$1:$AG$461,MATCH(H$1,'Justerad allokering'!$B$1:$AF$1,0),FALSE))</f>
        <v>0</v>
      </c>
      <c r="I98">
        <f>IF(ISERROR(1/VLOOKUP($B98,'Justerad allokering'!$B$1:$AG$461,MATCH(I$1,'Justerad allokering'!$B$1:$AF$1,0),FALSE)),VLOOKUP($B98,'Allokerad kvv'!$B$2:$AV$468,MATCH(I$1,'Allokerad kvv'!$B$1:$AV$1,0),FALSE),VLOOKUP($B98,'Justerad allokering'!$B$1:$AG$461,MATCH(I$1,'Justerad allokering'!$B$1:$AF$1,0),FALSE))</f>
        <v>0</v>
      </c>
      <c r="J98">
        <f>IF(ISERROR(1/VLOOKUP($B98,'Justerad allokering'!$B$1:$AG$461,MATCH(J$1,'Justerad allokering'!$B$1:$AF$1,0),FALSE)),VLOOKUP($B98,'Allokerad kvv'!$B$2:$AV$468,MATCH(J$1,'Allokerad kvv'!$B$1:$AV$1,0),FALSE),VLOOKUP($B98,'Justerad allokering'!$B$1:$AG$461,MATCH(J$1,'Justerad allokering'!$B$1:$AF$1,0),FALSE))</f>
        <v>0</v>
      </c>
      <c r="K98">
        <f>IF(ISERROR(1/VLOOKUP($B98,'Justerad allokering'!$B$1:$AG$461,MATCH(K$1,'Justerad allokering'!$B$1:$AF$1,0),FALSE)),VLOOKUP($B98,'Allokerad kvv'!$B$2:$AV$468,MATCH(K$1,'Allokerad kvv'!$B$1:$AV$1,0),FALSE),VLOOKUP($B98,'Justerad allokering'!$B$1:$AG$461,MATCH(K$1,'Justerad allokering'!$B$1:$AF$1,0),FALSE))</f>
        <v>0</v>
      </c>
      <c r="L98">
        <f>IF(ISERROR(1/VLOOKUP($B98,'Justerad allokering'!$B$1:$AG$461,MATCH(L$1,'Justerad allokering'!$B$1:$AF$1,0),FALSE)),VLOOKUP($B98,'Allokerad kvv'!$B$2:$AV$468,MATCH(L$1,'Allokerad kvv'!$B$1:$AV$1,0),FALSE),VLOOKUP($B98,'Justerad allokering'!$B$1:$AG$461,MATCH(L$1,'Justerad allokering'!$B$1:$AF$1,0),FALSE))</f>
        <v>0</v>
      </c>
      <c r="M98">
        <f>IF(ISERROR(1/VLOOKUP($B98,'Justerad allokering'!$B$1:$AG$461,MATCH(M$1,'Justerad allokering'!$B$1:$AF$1,0),FALSE)),VLOOKUP($B98,'Allokerad kvv'!$B$2:$AV$468,MATCH(M$1,'Allokerad kvv'!$B$1:$AV$1,0),FALSE),VLOOKUP($B98,'Justerad allokering'!$B$1:$AG$461,MATCH(M$1,'Justerad allokering'!$B$1:$AF$1,0),FALSE))</f>
        <v>0</v>
      </c>
      <c r="N98">
        <f>IF(ISERROR(1/VLOOKUP($B98,'Justerad allokering'!$B$1:$AG$461,MATCH(N$1,'Justerad allokering'!$B$1:$AF$1,0),FALSE)),VLOOKUP($B98,'Allokerad kvv'!$B$2:$AV$468,MATCH(N$1,'Allokerad kvv'!$B$1:$AV$1,0),FALSE),VLOOKUP($B98,'Justerad allokering'!$B$1:$AG$461,MATCH(N$1,'Justerad allokering'!$B$1:$AF$1,0),FALSE))</f>
        <v>0</v>
      </c>
      <c r="O98">
        <f>IF(ISERROR(1/VLOOKUP($B98,'Justerad allokering'!$B$1:$AG$461,MATCH(O$1,'Justerad allokering'!$B$1:$AF$1,0),FALSE)),VLOOKUP($B98,'Allokerad kvv'!$B$2:$AV$468,MATCH(O$1,'Allokerad kvv'!$B$1:$AV$1,0),FALSE),VLOOKUP($B98,'Justerad allokering'!$B$1:$AG$461,MATCH(O$1,'Justerad allokering'!$B$1:$AF$1,0),FALSE))</f>
        <v>0</v>
      </c>
      <c r="P98">
        <f>IF(ISERROR(1/VLOOKUP($B98,'Justerad allokering'!$B$1:$AG$461,MATCH(P$1,'Justerad allokering'!$B$1:$AF$1,0),FALSE)),VLOOKUP($B98,'Allokerad kvv'!$B$2:$AV$468,MATCH(P$1,'Allokerad kvv'!$B$1:$AV$1,0),FALSE),VLOOKUP($B98,'Justerad allokering'!$B$1:$AG$461,MATCH(P$1,'Justerad allokering'!$B$1:$AF$1,0),FALSE))</f>
        <v>0</v>
      </c>
      <c r="Q98">
        <f>IF(ISERROR(1/VLOOKUP($B98,'Justerad allokering'!$B$1:$AG$461,MATCH(Q$1,'Justerad allokering'!$B$1:$AF$1,0),FALSE)),VLOOKUP($B98,'Allokerad kvv'!$B$2:$AV$468,MATCH(Q$1,'Allokerad kvv'!$B$1:$AV$1,0),FALSE),VLOOKUP($B98,'Justerad allokering'!$B$1:$AG$461,MATCH(Q$1,'Justerad allokering'!$B$1:$AF$1,0),FALSE))</f>
        <v>0</v>
      </c>
      <c r="R98">
        <f>IF(ISERROR(1/VLOOKUP($B98,'Justerad allokering'!$B$1:$AG$461,MATCH(R$1,'Justerad allokering'!$B$1:$AF$1,0),FALSE)),VLOOKUP($B98,'Allokerad kvv'!$B$2:$AV$468,MATCH(R$1,'Allokerad kvv'!$B$1:$AV$1,0),FALSE),VLOOKUP($B98,'Justerad allokering'!$B$1:$AG$461,MATCH(R$1,'Justerad allokering'!$B$1:$AF$1,0),FALSE))</f>
        <v>0</v>
      </c>
      <c r="S98">
        <f>IF(ISERROR(1/VLOOKUP($B98,'Justerad allokering'!$B$1:$AG$461,MATCH(S$1,'Justerad allokering'!$B$1:$AF$1,0),FALSE)),VLOOKUP($B98,'Allokerad kvv'!$B$2:$AV$468,MATCH(S$1,'Allokerad kvv'!$B$1:$AV$1,0),FALSE),VLOOKUP($B98,'Justerad allokering'!$B$1:$AG$461,MATCH(S$1,'Justerad allokering'!$B$1:$AF$1,0),FALSE))</f>
        <v>0</v>
      </c>
      <c r="T98">
        <f>IF(ISERROR(1/VLOOKUP($B98,'Justerad allokering'!$B$1:$AG$461,MATCH(T$1,'Justerad allokering'!$B$1:$AF$1,0),FALSE)),VLOOKUP($B98,'Allokerad kvv'!$B$2:$AV$468,MATCH(T$1,'Allokerad kvv'!$B$1:$AV$1,0),FALSE),VLOOKUP($B98,'Justerad allokering'!$B$1:$AG$461,MATCH(T$1,'Justerad allokering'!$B$1:$AF$1,0),FALSE))</f>
        <v>0</v>
      </c>
      <c r="U98">
        <f>IF(ISERROR(1/VLOOKUP($B98,'Justerad allokering'!$B$1:$AG$461,MATCH(U$1,'Justerad allokering'!$B$1:$AF$1,0),FALSE)),VLOOKUP($B98,'Allokerad kvv'!$B$2:$AV$468,MATCH(U$1,'Allokerad kvv'!$B$1:$AV$1,0),FALSE),VLOOKUP($B98,'Justerad allokering'!$B$1:$AG$461,MATCH(U$1,'Justerad allokering'!$B$1:$AF$1,0),FALSE))</f>
        <v>0</v>
      </c>
      <c r="V98">
        <f>IF(ISERROR(1/VLOOKUP($B98,'Justerad allokering'!$B$1:$AG$461,MATCH(V$1,'Justerad allokering'!$B$1:$AF$1,0),FALSE)),VLOOKUP($B98,'Allokerad kvv'!$B$2:$AV$468,MATCH(V$1,'Allokerad kvv'!$B$1:$AV$1,0),FALSE),VLOOKUP($B98,'Justerad allokering'!$B$1:$AG$461,MATCH(V$1,'Justerad allokering'!$B$1:$AF$1,0),FALSE))</f>
        <v>0</v>
      </c>
      <c r="W98">
        <f>IF(ISERROR(1/VLOOKUP($B98,'Justerad allokering'!$B$1:$AG$461,MATCH(W$1,'Justerad allokering'!$B$1:$AF$1,0),FALSE)),VLOOKUP($B98,'Allokerad kvv'!$B$2:$AV$468,MATCH(W$1,'Allokerad kvv'!$B$1:$AV$1,0),FALSE),VLOOKUP($B98,'Justerad allokering'!$B$1:$AG$461,MATCH(W$1,'Justerad allokering'!$B$1:$AF$1,0),FALSE))</f>
        <v>0</v>
      </c>
      <c r="X98">
        <f>IF(ISERROR(1/VLOOKUP($B98,'Justerad allokering'!$B$1:$AG$461,MATCH(X$1,'Justerad allokering'!$B$1:$AF$1,0),FALSE)),VLOOKUP($B98,'Allokerad kvv'!$B$2:$AV$468,MATCH(X$1,'Allokerad kvv'!$B$1:$AV$1,0),FALSE),VLOOKUP($B98,'Justerad allokering'!$B$1:$AG$461,MATCH(X$1,'Justerad allokering'!$B$1:$AF$1,0),FALSE))</f>
        <v>0</v>
      </c>
      <c r="Y98">
        <f>IF(ISERROR(1/VLOOKUP($B98,'Justerad allokering'!$B$1:$AG$461,MATCH(Y$1,'Justerad allokering'!$B$1:$AF$1,0),FALSE)),VLOOKUP($B98,'Allokerad kvv'!$B$2:$AV$468,MATCH(Y$1,'Allokerad kvv'!$B$1:$AV$1,0),FALSE),VLOOKUP($B98,'Justerad allokering'!$B$1:$AG$461,MATCH(Y$1,'Justerad allokering'!$B$1:$AF$1,0),FALSE))</f>
        <v>0</v>
      </c>
      <c r="Z98">
        <f>IF(ISERROR(1/VLOOKUP($B98,'Justerad allokering'!$B$1:$AG$461,MATCH(Z$1,'Justerad allokering'!$B$1:$AF$1,0),FALSE)),VLOOKUP($B98,'Allokerad kvv'!$B$2:$AV$468,MATCH(Z$1,'Allokerad kvv'!$B$1:$AV$1,0),FALSE),VLOOKUP($B98,'Justerad allokering'!$B$1:$AG$461,MATCH(Z$1,'Justerad allokering'!$B$1:$AF$1,0),FALSE))</f>
        <v>0</v>
      </c>
      <c r="AE98" s="89">
        <f t="shared" si="4"/>
        <v>0</v>
      </c>
      <c r="AG98">
        <f t="shared" si="5"/>
        <v>0</v>
      </c>
      <c r="AH98">
        <f t="shared" si="6"/>
        <v>0</v>
      </c>
      <c r="AI98" t="str">
        <f>IF(AH98=0,"",AH98/VLOOKUP(B98,Kraftvärmeprod!$B$1:$BC$480,MATCH("Summa tillförd energi exklusive rökgaskondensering",Kraftvärmeprod!$B$1:$BC$1,0),FALSE))</f>
        <v/>
      </c>
      <c r="AK98">
        <f t="shared" si="7"/>
        <v>0</v>
      </c>
    </row>
    <row r="99" spans="1:37" x14ac:dyDescent="0.25">
      <c r="A99" s="2" t="s">
        <v>140</v>
      </c>
      <c r="B99" s="2" t="s">
        <v>141</v>
      </c>
      <c r="C99">
        <f>IF(ISERROR(1/VLOOKUP($B99,'Justerad allokering'!$B$1:$AG$461,MATCH(C$1,'Justerad allokering'!$B$1:$AF$1,0),FALSE)),VLOOKUP($B99,'Allokerad kvv'!$B$2:$AV$468,MATCH(C$1,'Allokerad kvv'!$B$1:$AV$1,0),FALSE),VLOOKUP($B99,'Justerad allokering'!$B$1:$AG$461,MATCH(C$1,'Justerad allokering'!$B$1:$AF$1,0),FALSE))</f>
        <v>0</v>
      </c>
      <c r="D99">
        <f>IF(ISERROR(1/VLOOKUP($B99,'Justerad allokering'!$B$1:$AG$461,MATCH(D$1,'Justerad allokering'!$B$1:$AF$1,0),FALSE)),VLOOKUP($B99,'Allokerad kvv'!$B$2:$AV$468,MATCH(D$1,'Allokerad kvv'!$B$1:$AV$1,0),FALSE),VLOOKUP($B99,'Justerad allokering'!$B$1:$AG$461,MATCH(D$1,'Justerad allokering'!$B$1:$AF$1,0),FALSE))</f>
        <v>0</v>
      </c>
      <c r="E99">
        <f>IF(ISERROR(1/VLOOKUP($B99,'Justerad allokering'!$B$1:$AG$461,MATCH(E$1,'Justerad allokering'!$B$1:$AF$1,0),FALSE)),VLOOKUP($B99,'Allokerad kvv'!$B$2:$AV$468,MATCH(E$1,'Allokerad kvv'!$B$1:$AV$1,0),FALSE),VLOOKUP($B99,'Justerad allokering'!$B$1:$AG$461,MATCH(E$1,'Justerad allokering'!$B$1:$AF$1,0),FALSE))</f>
        <v>0</v>
      </c>
      <c r="F99">
        <f>IF(ISERROR(1/VLOOKUP($B99,'Justerad allokering'!$B$1:$AG$461,MATCH(F$1,'Justerad allokering'!$B$1:$AF$1,0),FALSE)),VLOOKUP($B99,'Allokerad kvv'!$B$2:$AV$468,MATCH(F$1,'Allokerad kvv'!$B$1:$AV$1,0),FALSE),VLOOKUP($B99,'Justerad allokering'!$B$1:$AG$461,MATCH(F$1,'Justerad allokering'!$B$1:$AF$1,0),FALSE))</f>
        <v>0</v>
      </c>
      <c r="G99">
        <f>IF(ISERROR(1/VLOOKUP($B99,'Justerad allokering'!$B$1:$AG$461,MATCH(G$1,'Justerad allokering'!$B$1:$AF$1,0),FALSE)),VLOOKUP($B99,'Allokerad kvv'!$B$2:$AV$468,MATCH(G$1,'Allokerad kvv'!$B$1:$AV$1,0),FALSE),VLOOKUP($B99,'Justerad allokering'!$B$1:$AG$461,MATCH(G$1,'Justerad allokering'!$B$1:$AF$1,0),FALSE))</f>
        <v>0</v>
      </c>
      <c r="H99">
        <f>IF(ISERROR(1/VLOOKUP($B99,'Justerad allokering'!$B$1:$AG$461,MATCH(H$1,'Justerad allokering'!$B$1:$AF$1,0),FALSE)),VLOOKUP($B99,'Allokerad kvv'!$B$2:$AV$468,MATCH(H$1,'Allokerad kvv'!$B$1:$AV$1,0),FALSE),VLOOKUP($B99,'Justerad allokering'!$B$1:$AG$461,MATCH(H$1,'Justerad allokering'!$B$1:$AF$1,0),FALSE))</f>
        <v>0</v>
      </c>
      <c r="I99">
        <f>IF(ISERROR(1/VLOOKUP($B99,'Justerad allokering'!$B$1:$AG$461,MATCH(I$1,'Justerad allokering'!$B$1:$AF$1,0),FALSE)),VLOOKUP($B99,'Allokerad kvv'!$B$2:$AV$468,MATCH(I$1,'Allokerad kvv'!$B$1:$AV$1,0),FALSE),VLOOKUP($B99,'Justerad allokering'!$B$1:$AG$461,MATCH(I$1,'Justerad allokering'!$B$1:$AF$1,0),FALSE))</f>
        <v>0</v>
      </c>
      <c r="J99">
        <f>IF(ISERROR(1/VLOOKUP($B99,'Justerad allokering'!$B$1:$AG$461,MATCH(J$1,'Justerad allokering'!$B$1:$AF$1,0),FALSE)),VLOOKUP($B99,'Allokerad kvv'!$B$2:$AV$468,MATCH(J$1,'Allokerad kvv'!$B$1:$AV$1,0),FALSE),VLOOKUP($B99,'Justerad allokering'!$B$1:$AG$461,MATCH(J$1,'Justerad allokering'!$B$1:$AF$1,0),FALSE))</f>
        <v>0</v>
      </c>
      <c r="K99">
        <f>IF(ISERROR(1/VLOOKUP($B99,'Justerad allokering'!$B$1:$AG$461,MATCH(K$1,'Justerad allokering'!$B$1:$AF$1,0),FALSE)),VLOOKUP($B99,'Allokerad kvv'!$B$2:$AV$468,MATCH(K$1,'Allokerad kvv'!$B$1:$AV$1,0),FALSE),VLOOKUP($B99,'Justerad allokering'!$B$1:$AG$461,MATCH(K$1,'Justerad allokering'!$B$1:$AF$1,0),FALSE))</f>
        <v>0</v>
      </c>
      <c r="L99">
        <f>IF(ISERROR(1/VLOOKUP($B99,'Justerad allokering'!$B$1:$AG$461,MATCH(L$1,'Justerad allokering'!$B$1:$AF$1,0),FALSE)),VLOOKUP($B99,'Allokerad kvv'!$B$2:$AV$468,MATCH(L$1,'Allokerad kvv'!$B$1:$AV$1,0),FALSE),VLOOKUP($B99,'Justerad allokering'!$B$1:$AG$461,MATCH(L$1,'Justerad allokering'!$B$1:$AF$1,0),FALSE))</f>
        <v>0</v>
      </c>
      <c r="M99">
        <f>IF(ISERROR(1/VLOOKUP($B99,'Justerad allokering'!$B$1:$AG$461,MATCH(M$1,'Justerad allokering'!$B$1:$AF$1,0),FALSE)),VLOOKUP($B99,'Allokerad kvv'!$B$2:$AV$468,MATCH(M$1,'Allokerad kvv'!$B$1:$AV$1,0),FALSE),VLOOKUP($B99,'Justerad allokering'!$B$1:$AG$461,MATCH(M$1,'Justerad allokering'!$B$1:$AF$1,0),FALSE))</f>
        <v>0</v>
      </c>
      <c r="N99">
        <f>IF(ISERROR(1/VLOOKUP($B99,'Justerad allokering'!$B$1:$AG$461,MATCH(N$1,'Justerad allokering'!$B$1:$AF$1,0),FALSE)),VLOOKUP($B99,'Allokerad kvv'!$B$2:$AV$468,MATCH(N$1,'Allokerad kvv'!$B$1:$AV$1,0),FALSE),VLOOKUP($B99,'Justerad allokering'!$B$1:$AG$461,MATCH(N$1,'Justerad allokering'!$B$1:$AF$1,0),FALSE))</f>
        <v>0</v>
      </c>
      <c r="O99">
        <f>IF(ISERROR(1/VLOOKUP($B99,'Justerad allokering'!$B$1:$AG$461,MATCH(O$1,'Justerad allokering'!$B$1:$AF$1,0),FALSE)),VLOOKUP($B99,'Allokerad kvv'!$B$2:$AV$468,MATCH(O$1,'Allokerad kvv'!$B$1:$AV$1,0),FALSE),VLOOKUP($B99,'Justerad allokering'!$B$1:$AG$461,MATCH(O$1,'Justerad allokering'!$B$1:$AF$1,0),FALSE))</f>
        <v>0</v>
      </c>
      <c r="P99">
        <f>IF(ISERROR(1/VLOOKUP($B99,'Justerad allokering'!$B$1:$AG$461,MATCH(P$1,'Justerad allokering'!$B$1:$AF$1,0),FALSE)),VLOOKUP($B99,'Allokerad kvv'!$B$2:$AV$468,MATCH(P$1,'Allokerad kvv'!$B$1:$AV$1,0),FALSE),VLOOKUP($B99,'Justerad allokering'!$B$1:$AG$461,MATCH(P$1,'Justerad allokering'!$B$1:$AF$1,0),FALSE))</f>
        <v>0</v>
      </c>
      <c r="Q99">
        <f>IF(ISERROR(1/VLOOKUP($B99,'Justerad allokering'!$B$1:$AG$461,MATCH(Q$1,'Justerad allokering'!$B$1:$AF$1,0),FALSE)),VLOOKUP($B99,'Allokerad kvv'!$B$2:$AV$468,MATCH(Q$1,'Allokerad kvv'!$B$1:$AV$1,0),FALSE),VLOOKUP($B99,'Justerad allokering'!$B$1:$AG$461,MATCH(Q$1,'Justerad allokering'!$B$1:$AF$1,0),FALSE))</f>
        <v>0</v>
      </c>
      <c r="R99">
        <f>IF(ISERROR(1/VLOOKUP($B99,'Justerad allokering'!$B$1:$AG$461,MATCH(R$1,'Justerad allokering'!$B$1:$AF$1,0),FALSE)),VLOOKUP($B99,'Allokerad kvv'!$B$2:$AV$468,MATCH(R$1,'Allokerad kvv'!$B$1:$AV$1,0),FALSE),VLOOKUP($B99,'Justerad allokering'!$B$1:$AG$461,MATCH(R$1,'Justerad allokering'!$B$1:$AF$1,0),FALSE))</f>
        <v>0</v>
      </c>
      <c r="S99">
        <f>IF(ISERROR(1/VLOOKUP($B99,'Justerad allokering'!$B$1:$AG$461,MATCH(S$1,'Justerad allokering'!$B$1:$AF$1,0),FALSE)),VLOOKUP($B99,'Allokerad kvv'!$B$2:$AV$468,MATCH(S$1,'Allokerad kvv'!$B$1:$AV$1,0),FALSE),VLOOKUP($B99,'Justerad allokering'!$B$1:$AG$461,MATCH(S$1,'Justerad allokering'!$B$1:$AF$1,0),FALSE))</f>
        <v>0</v>
      </c>
      <c r="T99">
        <f>IF(ISERROR(1/VLOOKUP($B99,'Justerad allokering'!$B$1:$AG$461,MATCH(T$1,'Justerad allokering'!$B$1:$AF$1,0),FALSE)),VLOOKUP($B99,'Allokerad kvv'!$B$2:$AV$468,MATCH(T$1,'Allokerad kvv'!$B$1:$AV$1,0),FALSE),VLOOKUP($B99,'Justerad allokering'!$B$1:$AG$461,MATCH(T$1,'Justerad allokering'!$B$1:$AF$1,0),FALSE))</f>
        <v>0</v>
      </c>
      <c r="U99">
        <f>IF(ISERROR(1/VLOOKUP($B99,'Justerad allokering'!$B$1:$AG$461,MATCH(U$1,'Justerad allokering'!$B$1:$AF$1,0),FALSE)),VLOOKUP($B99,'Allokerad kvv'!$B$2:$AV$468,MATCH(U$1,'Allokerad kvv'!$B$1:$AV$1,0),FALSE),VLOOKUP($B99,'Justerad allokering'!$B$1:$AG$461,MATCH(U$1,'Justerad allokering'!$B$1:$AF$1,0),FALSE))</f>
        <v>0</v>
      </c>
      <c r="V99">
        <f>IF(ISERROR(1/VLOOKUP($B99,'Justerad allokering'!$B$1:$AG$461,MATCH(V$1,'Justerad allokering'!$B$1:$AF$1,0),FALSE)),VLOOKUP($B99,'Allokerad kvv'!$B$2:$AV$468,MATCH(V$1,'Allokerad kvv'!$B$1:$AV$1,0),FALSE),VLOOKUP($B99,'Justerad allokering'!$B$1:$AG$461,MATCH(V$1,'Justerad allokering'!$B$1:$AF$1,0),FALSE))</f>
        <v>0</v>
      </c>
      <c r="W99">
        <f>IF(ISERROR(1/VLOOKUP($B99,'Justerad allokering'!$B$1:$AG$461,MATCH(W$1,'Justerad allokering'!$B$1:$AF$1,0),FALSE)),VLOOKUP($B99,'Allokerad kvv'!$B$2:$AV$468,MATCH(W$1,'Allokerad kvv'!$B$1:$AV$1,0),FALSE),VLOOKUP($B99,'Justerad allokering'!$B$1:$AG$461,MATCH(W$1,'Justerad allokering'!$B$1:$AF$1,0),FALSE))</f>
        <v>0</v>
      </c>
      <c r="X99">
        <f>IF(ISERROR(1/VLOOKUP($B99,'Justerad allokering'!$B$1:$AG$461,MATCH(X$1,'Justerad allokering'!$B$1:$AF$1,0),FALSE)),VLOOKUP($B99,'Allokerad kvv'!$B$2:$AV$468,MATCH(X$1,'Allokerad kvv'!$B$1:$AV$1,0),FALSE),VLOOKUP($B99,'Justerad allokering'!$B$1:$AG$461,MATCH(X$1,'Justerad allokering'!$B$1:$AF$1,0),FALSE))</f>
        <v>0</v>
      </c>
      <c r="Y99">
        <f>IF(ISERROR(1/VLOOKUP($B99,'Justerad allokering'!$B$1:$AG$461,MATCH(Y$1,'Justerad allokering'!$B$1:$AF$1,0),FALSE)),VLOOKUP($B99,'Allokerad kvv'!$B$2:$AV$468,MATCH(Y$1,'Allokerad kvv'!$B$1:$AV$1,0),FALSE),VLOOKUP($B99,'Justerad allokering'!$B$1:$AG$461,MATCH(Y$1,'Justerad allokering'!$B$1:$AF$1,0),FALSE))</f>
        <v>0</v>
      </c>
      <c r="Z99">
        <f>IF(ISERROR(1/VLOOKUP($B99,'Justerad allokering'!$B$1:$AG$461,MATCH(Z$1,'Justerad allokering'!$B$1:$AF$1,0),FALSE)),VLOOKUP($B99,'Allokerad kvv'!$B$2:$AV$468,MATCH(Z$1,'Allokerad kvv'!$B$1:$AV$1,0),FALSE),VLOOKUP($B99,'Justerad allokering'!$B$1:$AG$461,MATCH(Z$1,'Justerad allokering'!$B$1:$AF$1,0),FALSE))</f>
        <v>0</v>
      </c>
      <c r="AE99" s="89">
        <f t="shared" si="4"/>
        <v>0</v>
      </c>
      <c r="AG99">
        <f t="shared" si="5"/>
        <v>0</v>
      </c>
      <c r="AH99">
        <f t="shared" si="6"/>
        <v>0</v>
      </c>
      <c r="AI99" t="str">
        <f>IF(AH99=0,"",AH99/VLOOKUP(B99,Kraftvärmeprod!$B$1:$BC$480,MATCH("Summa tillförd energi exklusive rökgaskondensering",Kraftvärmeprod!$B$1:$BC$1,0),FALSE))</f>
        <v/>
      </c>
      <c r="AK99">
        <f t="shared" si="7"/>
        <v>0</v>
      </c>
    </row>
    <row r="100" spans="1:37" x14ac:dyDescent="0.25">
      <c r="A100" s="2" t="s">
        <v>142</v>
      </c>
      <c r="B100" s="2" t="s">
        <v>143</v>
      </c>
      <c r="C100">
        <f>IF(ISERROR(1/VLOOKUP($B100,'Justerad allokering'!$B$1:$AG$461,MATCH(C$1,'Justerad allokering'!$B$1:$AF$1,0),FALSE)),VLOOKUP($B100,'Allokerad kvv'!$B$2:$AV$468,MATCH(C$1,'Allokerad kvv'!$B$1:$AV$1,0),FALSE),VLOOKUP($B100,'Justerad allokering'!$B$1:$AG$461,MATCH(C$1,'Justerad allokering'!$B$1:$AF$1,0),FALSE))</f>
        <v>0</v>
      </c>
      <c r="D100">
        <f>IF(ISERROR(1/VLOOKUP($B100,'Justerad allokering'!$B$1:$AG$461,MATCH(D$1,'Justerad allokering'!$B$1:$AF$1,0),FALSE)),VLOOKUP($B100,'Allokerad kvv'!$B$2:$AV$468,MATCH(D$1,'Allokerad kvv'!$B$1:$AV$1,0),FALSE),VLOOKUP($B100,'Justerad allokering'!$B$1:$AG$461,MATCH(D$1,'Justerad allokering'!$B$1:$AF$1,0),FALSE))</f>
        <v>0</v>
      </c>
      <c r="E100">
        <f>IF(ISERROR(1/VLOOKUP($B100,'Justerad allokering'!$B$1:$AG$461,MATCH(E$1,'Justerad allokering'!$B$1:$AF$1,0),FALSE)),VLOOKUP($B100,'Allokerad kvv'!$B$2:$AV$468,MATCH(E$1,'Allokerad kvv'!$B$1:$AV$1,0),FALSE),VLOOKUP($B100,'Justerad allokering'!$B$1:$AG$461,MATCH(E$1,'Justerad allokering'!$B$1:$AF$1,0),FALSE))</f>
        <v>0</v>
      </c>
      <c r="F100">
        <f>IF(ISERROR(1/VLOOKUP($B100,'Justerad allokering'!$B$1:$AG$461,MATCH(F$1,'Justerad allokering'!$B$1:$AF$1,0),FALSE)),VLOOKUP($B100,'Allokerad kvv'!$B$2:$AV$468,MATCH(F$1,'Allokerad kvv'!$B$1:$AV$1,0),FALSE),VLOOKUP($B100,'Justerad allokering'!$B$1:$AG$461,MATCH(F$1,'Justerad allokering'!$B$1:$AF$1,0),FALSE))</f>
        <v>0</v>
      </c>
      <c r="G100">
        <f>IF(ISERROR(1/VLOOKUP($B100,'Justerad allokering'!$B$1:$AG$461,MATCH(G$1,'Justerad allokering'!$B$1:$AF$1,0),FALSE)),VLOOKUP($B100,'Allokerad kvv'!$B$2:$AV$468,MATCH(G$1,'Allokerad kvv'!$B$1:$AV$1,0),FALSE),VLOOKUP($B100,'Justerad allokering'!$B$1:$AG$461,MATCH(G$1,'Justerad allokering'!$B$1:$AF$1,0),FALSE))</f>
        <v>0</v>
      </c>
      <c r="H100">
        <f>IF(ISERROR(1/VLOOKUP($B100,'Justerad allokering'!$B$1:$AG$461,MATCH(H$1,'Justerad allokering'!$B$1:$AF$1,0),FALSE)),VLOOKUP($B100,'Allokerad kvv'!$B$2:$AV$468,MATCH(H$1,'Allokerad kvv'!$B$1:$AV$1,0),FALSE),VLOOKUP($B100,'Justerad allokering'!$B$1:$AG$461,MATCH(H$1,'Justerad allokering'!$B$1:$AF$1,0),FALSE))</f>
        <v>0</v>
      </c>
      <c r="I100">
        <f>IF(ISERROR(1/VLOOKUP($B100,'Justerad allokering'!$B$1:$AG$461,MATCH(I$1,'Justerad allokering'!$B$1:$AF$1,0),FALSE)),VLOOKUP($B100,'Allokerad kvv'!$B$2:$AV$468,MATCH(I$1,'Allokerad kvv'!$B$1:$AV$1,0),FALSE),VLOOKUP($B100,'Justerad allokering'!$B$1:$AG$461,MATCH(I$1,'Justerad allokering'!$B$1:$AF$1,0),FALSE))</f>
        <v>0</v>
      </c>
      <c r="J100">
        <f>IF(ISERROR(1/VLOOKUP($B100,'Justerad allokering'!$B$1:$AG$461,MATCH(J$1,'Justerad allokering'!$B$1:$AF$1,0),FALSE)),VLOOKUP($B100,'Allokerad kvv'!$B$2:$AV$468,MATCH(J$1,'Allokerad kvv'!$B$1:$AV$1,0),FALSE),VLOOKUP($B100,'Justerad allokering'!$B$1:$AG$461,MATCH(J$1,'Justerad allokering'!$B$1:$AF$1,0),FALSE))</f>
        <v>0</v>
      </c>
      <c r="K100">
        <f>IF(ISERROR(1/VLOOKUP($B100,'Justerad allokering'!$B$1:$AG$461,MATCH(K$1,'Justerad allokering'!$B$1:$AF$1,0),FALSE)),VLOOKUP($B100,'Allokerad kvv'!$B$2:$AV$468,MATCH(K$1,'Allokerad kvv'!$B$1:$AV$1,0),FALSE),VLOOKUP($B100,'Justerad allokering'!$B$1:$AG$461,MATCH(K$1,'Justerad allokering'!$B$1:$AF$1,0),FALSE))</f>
        <v>0</v>
      </c>
      <c r="L100">
        <f>IF(ISERROR(1/VLOOKUP($B100,'Justerad allokering'!$B$1:$AG$461,MATCH(L$1,'Justerad allokering'!$B$1:$AF$1,0),FALSE)),VLOOKUP($B100,'Allokerad kvv'!$B$2:$AV$468,MATCH(L$1,'Allokerad kvv'!$B$1:$AV$1,0),FALSE),VLOOKUP($B100,'Justerad allokering'!$B$1:$AG$461,MATCH(L$1,'Justerad allokering'!$B$1:$AF$1,0),FALSE))</f>
        <v>0</v>
      </c>
      <c r="M100">
        <f>IF(ISERROR(1/VLOOKUP($B100,'Justerad allokering'!$B$1:$AG$461,MATCH(M$1,'Justerad allokering'!$B$1:$AF$1,0),FALSE)),VLOOKUP($B100,'Allokerad kvv'!$B$2:$AV$468,MATCH(M$1,'Allokerad kvv'!$B$1:$AV$1,0),FALSE),VLOOKUP($B100,'Justerad allokering'!$B$1:$AG$461,MATCH(M$1,'Justerad allokering'!$B$1:$AF$1,0),FALSE))</f>
        <v>0</v>
      </c>
      <c r="N100">
        <f>IF(ISERROR(1/VLOOKUP($B100,'Justerad allokering'!$B$1:$AG$461,MATCH(N$1,'Justerad allokering'!$B$1:$AF$1,0),FALSE)),VLOOKUP($B100,'Allokerad kvv'!$B$2:$AV$468,MATCH(N$1,'Allokerad kvv'!$B$1:$AV$1,0),FALSE),VLOOKUP($B100,'Justerad allokering'!$B$1:$AG$461,MATCH(N$1,'Justerad allokering'!$B$1:$AF$1,0),FALSE))</f>
        <v>0</v>
      </c>
      <c r="O100">
        <f>IF(ISERROR(1/VLOOKUP($B100,'Justerad allokering'!$B$1:$AG$461,MATCH(O$1,'Justerad allokering'!$B$1:$AF$1,0),FALSE)),VLOOKUP($B100,'Allokerad kvv'!$B$2:$AV$468,MATCH(O$1,'Allokerad kvv'!$B$1:$AV$1,0),FALSE),VLOOKUP($B100,'Justerad allokering'!$B$1:$AG$461,MATCH(O$1,'Justerad allokering'!$B$1:$AF$1,0),FALSE))</f>
        <v>0</v>
      </c>
      <c r="P100">
        <f>IF(ISERROR(1/VLOOKUP($B100,'Justerad allokering'!$B$1:$AG$461,MATCH(P$1,'Justerad allokering'!$B$1:$AF$1,0),FALSE)),VLOOKUP($B100,'Allokerad kvv'!$B$2:$AV$468,MATCH(P$1,'Allokerad kvv'!$B$1:$AV$1,0),FALSE),VLOOKUP($B100,'Justerad allokering'!$B$1:$AG$461,MATCH(P$1,'Justerad allokering'!$B$1:$AF$1,0),FALSE))</f>
        <v>0</v>
      </c>
      <c r="Q100">
        <f>IF(ISERROR(1/VLOOKUP($B100,'Justerad allokering'!$B$1:$AG$461,MATCH(Q$1,'Justerad allokering'!$B$1:$AF$1,0),FALSE)),VLOOKUP($B100,'Allokerad kvv'!$B$2:$AV$468,MATCH(Q$1,'Allokerad kvv'!$B$1:$AV$1,0),FALSE),VLOOKUP($B100,'Justerad allokering'!$B$1:$AG$461,MATCH(Q$1,'Justerad allokering'!$B$1:$AF$1,0),FALSE))</f>
        <v>0</v>
      </c>
      <c r="R100">
        <f>IF(ISERROR(1/VLOOKUP($B100,'Justerad allokering'!$B$1:$AG$461,MATCH(R$1,'Justerad allokering'!$B$1:$AF$1,0),FALSE)),VLOOKUP($B100,'Allokerad kvv'!$B$2:$AV$468,MATCH(R$1,'Allokerad kvv'!$B$1:$AV$1,0),FALSE),VLOOKUP($B100,'Justerad allokering'!$B$1:$AG$461,MATCH(R$1,'Justerad allokering'!$B$1:$AF$1,0),FALSE))</f>
        <v>0</v>
      </c>
      <c r="S100">
        <f>IF(ISERROR(1/VLOOKUP($B100,'Justerad allokering'!$B$1:$AG$461,MATCH(S$1,'Justerad allokering'!$B$1:$AF$1,0),FALSE)),VLOOKUP($B100,'Allokerad kvv'!$B$2:$AV$468,MATCH(S$1,'Allokerad kvv'!$B$1:$AV$1,0),FALSE),VLOOKUP($B100,'Justerad allokering'!$B$1:$AG$461,MATCH(S$1,'Justerad allokering'!$B$1:$AF$1,0),FALSE))</f>
        <v>0</v>
      </c>
      <c r="T100">
        <f>IF(ISERROR(1/VLOOKUP($B100,'Justerad allokering'!$B$1:$AG$461,MATCH(T$1,'Justerad allokering'!$B$1:$AF$1,0),FALSE)),VLOOKUP($B100,'Allokerad kvv'!$B$2:$AV$468,MATCH(T$1,'Allokerad kvv'!$B$1:$AV$1,0),FALSE),VLOOKUP($B100,'Justerad allokering'!$B$1:$AG$461,MATCH(T$1,'Justerad allokering'!$B$1:$AF$1,0),FALSE))</f>
        <v>0</v>
      </c>
      <c r="U100">
        <f>IF(ISERROR(1/VLOOKUP($B100,'Justerad allokering'!$B$1:$AG$461,MATCH(U$1,'Justerad allokering'!$B$1:$AF$1,0),FALSE)),VLOOKUP($B100,'Allokerad kvv'!$B$2:$AV$468,MATCH(U$1,'Allokerad kvv'!$B$1:$AV$1,0),FALSE),VLOOKUP($B100,'Justerad allokering'!$B$1:$AG$461,MATCH(U$1,'Justerad allokering'!$B$1:$AF$1,0),FALSE))</f>
        <v>0</v>
      </c>
      <c r="V100">
        <f>IF(ISERROR(1/VLOOKUP($B100,'Justerad allokering'!$B$1:$AG$461,MATCH(V$1,'Justerad allokering'!$B$1:$AF$1,0),FALSE)),VLOOKUP($B100,'Allokerad kvv'!$B$2:$AV$468,MATCH(V$1,'Allokerad kvv'!$B$1:$AV$1,0),FALSE),VLOOKUP($B100,'Justerad allokering'!$B$1:$AG$461,MATCH(V$1,'Justerad allokering'!$B$1:$AF$1,0),FALSE))</f>
        <v>0</v>
      </c>
      <c r="W100">
        <f>IF(ISERROR(1/VLOOKUP($B100,'Justerad allokering'!$B$1:$AG$461,MATCH(W$1,'Justerad allokering'!$B$1:$AF$1,0),FALSE)),VLOOKUP($B100,'Allokerad kvv'!$B$2:$AV$468,MATCH(W$1,'Allokerad kvv'!$B$1:$AV$1,0),FALSE),VLOOKUP($B100,'Justerad allokering'!$B$1:$AG$461,MATCH(W$1,'Justerad allokering'!$B$1:$AF$1,0),FALSE))</f>
        <v>0</v>
      </c>
      <c r="X100">
        <f>IF(ISERROR(1/VLOOKUP($B100,'Justerad allokering'!$B$1:$AG$461,MATCH(X$1,'Justerad allokering'!$B$1:$AF$1,0),FALSE)),VLOOKUP($B100,'Allokerad kvv'!$B$2:$AV$468,MATCH(X$1,'Allokerad kvv'!$B$1:$AV$1,0),FALSE),VLOOKUP($B100,'Justerad allokering'!$B$1:$AG$461,MATCH(X$1,'Justerad allokering'!$B$1:$AF$1,0),FALSE))</f>
        <v>0</v>
      </c>
      <c r="Y100">
        <f>IF(ISERROR(1/VLOOKUP($B100,'Justerad allokering'!$B$1:$AG$461,MATCH(Y$1,'Justerad allokering'!$B$1:$AF$1,0),FALSE)),VLOOKUP($B100,'Allokerad kvv'!$B$2:$AV$468,MATCH(Y$1,'Allokerad kvv'!$B$1:$AV$1,0),FALSE),VLOOKUP($B100,'Justerad allokering'!$B$1:$AG$461,MATCH(Y$1,'Justerad allokering'!$B$1:$AF$1,0),FALSE))</f>
        <v>0</v>
      </c>
      <c r="Z100">
        <f>IF(ISERROR(1/VLOOKUP($B100,'Justerad allokering'!$B$1:$AG$461,MATCH(Z$1,'Justerad allokering'!$B$1:$AF$1,0),FALSE)),VLOOKUP($B100,'Allokerad kvv'!$B$2:$AV$468,MATCH(Z$1,'Allokerad kvv'!$B$1:$AV$1,0),FALSE),VLOOKUP($B100,'Justerad allokering'!$B$1:$AG$461,MATCH(Z$1,'Justerad allokering'!$B$1:$AF$1,0),FALSE))</f>
        <v>0</v>
      </c>
      <c r="AE100" s="89">
        <f t="shared" si="4"/>
        <v>0</v>
      </c>
      <c r="AG100">
        <f t="shared" si="5"/>
        <v>0</v>
      </c>
      <c r="AH100">
        <f t="shared" si="6"/>
        <v>0</v>
      </c>
      <c r="AI100" t="str">
        <f>IF(AH100=0,"",AH100/VLOOKUP(B100,Kraftvärmeprod!$B$1:$BC$480,MATCH("Summa tillförd energi exklusive rökgaskondensering",Kraftvärmeprod!$B$1:$BC$1,0),FALSE))</f>
        <v/>
      </c>
      <c r="AK100">
        <f t="shared" si="7"/>
        <v>0</v>
      </c>
    </row>
    <row r="101" spans="1:37" x14ac:dyDescent="0.25">
      <c r="A101" s="2" t="s">
        <v>144</v>
      </c>
      <c r="B101" s="2" t="s">
        <v>145</v>
      </c>
      <c r="C101">
        <f>IF(ISERROR(1/VLOOKUP($B101,'Justerad allokering'!$B$1:$AG$461,MATCH(C$1,'Justerad allokering'!$B$1:$AF$1,0),FALSE)),VLOOKUP($B101,'Allokerad kvv'!$B$2:$AV$468,MATCH(C$1,'Allokerad kvv'!$B$1:$AV$1,0),FALSE),VLOOKUP($B101,'Justerad allokering'!$B$1:$AG$461,MATCH(C$1,'Justerad allokering'!$B$1:$AF$1,0),FALSE))</f>
        <v>910.7</v>
      </c>
      <c r="D101">
        <f>IF(ISERROR(1/VLOOKUP($B101,'Justerad allokering'!$B$1:$AG$461,MATCH(D$1,'Justerad allokering'!$B$1:$AF$1,0),FALSE)),VLOOKUP($B101,'Allokerad kvv'!$B$2:$AV$468,MATCH(D$1,'Allokerad kvv'!$B$1:$AV$1,0),FALSE),VLOOKUP($B101,'Justerad allokering'!$B$1:$AG$461,MATCH(D$1,'Justerad allokering'!$B$1:$AF$1,0),FALSE))</f>
        <v>0</v>
      </c>
      <c r="E101">
        <f>IF(ISERROR(1/VLOOKUP($B101,'Justerad allokering'!$B$1:$AG$461,MATCH(E$1,'Justerad allokering'!$B$1:$AF$1,0),FALSE)),VLOOKUP($B101,'Allokerad kvv'!$B$2:$AV$468,MATCH(E$1,'Allokerad kvv'!$B$1:$AV$1,0),FALSE),VLOOKUP($B101,'Justerad allokering'!$B$1:$AG$461,MATCH(E$1,'Justerad allokering'!$B$1:$AF$1,0),FALSE))</f>
        <v>0</v>
      </c>
      <c r="F101">
        <f>IF(ISERROR(1/VLOOKUP($B101,'Justerad allokering'!$B$1:$AG$461,MATCH(F$1,'Justerad allokering'!$B$1:$AF$1,0),FALSE)),VLOOKUP($B101,'Allokerad kvv'!$B$2:$AV$468,MATCH(F$1,'Allokerad kvv'!$B$1:$AV$1,0),FALSE),VLOOKUP($B101,'Justerad allokering'!$B$1:$AG$461,MATCH(F$1,'Justerad allokering'!$B$1:$AF$1,0),FALSE))</f>
        <v>0.3</v>
      </c>
      <c r="G101">
        <f>IF(ISERROR(1/VLOOKUP($B101,'Justerad allokering'!$B$1:$AG$461,MATCH(G$1,'Justerad allokering'!$B$1:$AF$1,0),FALSE)),VLOOKUP($B101,'Allokerad kvv'!$B$2:$AV$468,MATCH(G$1,'Allokerad kvv'!$B$1:$AV$1,0),FALSE),VLOOKUP($B101,'Justerad allokering'!$B$1:$AG$461,MATCH(G$1,'Justerad allokering'!$B$1:$AF$1,0),FALSE))</f>
        <v>27</v>
      </c>
      <c r="H101">
        <f>IF(ISERROR(1/VLOOKUP($B101,'Justerad allokering'!$B$1:$AG$461,MATCH(H$1,'Justerad allokering'!$B$1:$AF$1,0),FALSE)),VLOOKUP($B101,'Allokerad kvv'!$B$2:$AV$468,MATCH(H$1,'Allokerad kvv'!$B$1:$AV$1,0),FALSE),VLOOKUP($B101,'Justerad allokering'!$B$1:$AG$461,MATCH(H$1,'Justerad allokering'!$B$1:$AF$1,0),FALSE))</f>
        <v>0</v>
      </c>
      <c r="I101">
        <f>IF(ISERROR(1/VLOOKUP($B101,'Justerad allokering'!$B$1:$AG$461,MATCH(I$1,'Justerad allokering'!$B$1:$AF$1,0),FALSE)),VLOOKUP($B101,'Allokerad kvv'!$B$2:$AV$468,MATCH(I$1,'Allokerad kvv'!$B$1:$AV$1,0),FALSE),VLOOKUP($B101,'Justerad allokering'!$B$1:$AG$461,MATCH(I$1,'Justerad allokering'!$B$1:$AF$1,0),FALSE))</f>
        <v>21.1</v>
      </c>
      <c r="J101">
        <f>IF(ISERROR(1/VLOOKUP($B101,'Justerad allokering'!$B$1:$AG$461,MATCH(J$1,'Justerad allokering'!$B$1:$AF$1,0),FALSE)),VLOOKUP($B101,'Allokerad kvv'!$B$2:$AV$468,MATCH(J$1,'Allokerad kvv'!$B$1:$AV$1,0),FALSE),VLOOKUP($B101,'Justerad allokering'!$B$1:$AG$461,MATCH(J$1,'Justerad allokering'!$B$1:$AF$1,0),FALSE))</f>
        <v>159</v>
      </c>
      <c r="K101">
        <f>IF(ISERROR(1/VLOOKUP($B101,'Justerad allokering'!$B$1:$AG$461,MATCH(K$1,'Justerad allokering'!$B$1:$AF$1,0),FALSE)),VLOOKUP($B101,'Allokerad kvv'!$B$2:$AV$468,MATCH(K$1,'Allokerad kvv'!$B$1:$AV$1,0),FALSE),VLOOKUP($B101,'Justerad allokering'!$B$1:$AG$461,MATCH(K$1,'Justerad allokering'!$B$1:$AF$1,0),FALSE))</f>
        <v>144.9</v>
      </c>
      <c r="L101">
        <f>IF(ISERROR(1/VLOOKUP($B101,'Justerad allokering'!$B$1:$AG$461,MATCH(L$1,'Justerad allokering'!$B$1:$AF$1,0),FALSE)),VLOOKUP($B101,'Allokerad kvv'!$B$2:$AV$468,MATCH(L$1,'Allokerad kvv'!$B$1:$AV$1,0),FALSE),VLOOKUP($B101,'Justerad allokering'!$B$1:$AG$461,MATCH(L$1,'Justerad allokering'!$B$1:$AF$1,0),FALSE))</f>
        <v>0</v>
      </c>
      <c r="M101">
        <f>IF(ISERROR(1/VLOOKUP($B101,'Justerad allokering'!$B$1:$AG$461,MATCH(M$1,'Justerad allokering'!$B$1:$AF$1,0),FALSE)),VLOOKUP($B101,'Allokerad kvv'!$B$2:$AV$468,MATCH(M$1,'Allokerad kvv'!$B$1:$AV$1,0),FALSE),VLOOKUP($B101,'Justerad allokering'!$B$1:$AG$461,MATCH(M$1,'Justerad allokering'!$B$1:$AF$1,0),FALSE))</f>
        <v>0</v>
      </c>
      <c r="N101">
        <f>IF(ISERROR(1/VLOOKUP($B101,'Justerad allokering'!$B$1:$AG$461,MATCH(N$1,'Justerad allokering'!$B$1:$AF$1,0),FALSE)),VLOOKUP($B101,'Allokerad kvv'!$B$2:$AV$468,MATCH(N$1,'Allokerad kvv'!$B$1:$AV$1,0),FALSE),VLOOKUP($B101,'Justerad allokering'!$B$1:$AG$461,MATCH(N$1,'Justerad allokering'!$B$1:$AF$1,0),FALSE))</f>
        <v>700.8</v>
      </c>
      <c r="O101">
        <f>IF(ISERROR(1/VLOOKUP($B101,'Justerad allokering'!$B$1:$AG$461,MATCH(O$1,'Justerad allokering'!$B$1:$AF$1,0),FALSE)),VLOOKUP($B101,'Allokerad kvv'!$B$2:$AV$468,MATCH(O$1,'Allokerad kvv'!$B$1:$AV$1,0),FALSE),VLOOKUP($B101,'Justerad allokering'!$B$1:$AG$461,MATCH(O$1,'Justerad allokering'!$B$1:$AF$1,0),FALSE))</f>
        <v>0</v>
      </c>
      <c r="P101">
        <f>IF(ISERROR(1/VLOOKUP($B101,'Justerad allokering'!$B$1:$AG$461,MATCH(P$1,'Justerad allokering'!$B$1:$AF$1,0),FALSE)),VLOOKUP($B101,'Allokerad kvv'!$B$2:$AV$468,MATCH(P$1,'Allokerad kvv'!$B$1:$AV$1,0),FALSE),VLOOKUP($B101,'Justerad allokering'!$B$1:$AG$461,MATCH(P$1,'Justerad allokering'!$B$1:$AF$1,0),FALSE))</f>
        <v>0</v>
      </c>
      <c r="Q101">
        <f>IF(ISERROR(1/VLOOKUP($B101,'Justerad allokering'!$B$1:$AG$461,MATCH(Q$1,'Justerad allokering'!$B$1:$AF$1,0),FALSE)),VLOOKUP($B101,'Allokerad kvv'!$B$2:$AV$468,MATCH(Q$1,'Allokerad kvv'!$B$1:$AV$1,0),FALSE),VLOOKUP($B101,'Justerad allokering'!$B$1:$AG$461,MATCH(Q$1,'Justerad allokering'!$B$1:$AF$1,0),FALSE))</f>
        <v>714.6</v>
      </c>
      <c r="R101">
        <f>IF(ISERROR(1/VLOOKUP($B101,'Justerad allokering'!$B$1:$AG$461,MATCH(R$1,'Justerad allokering'!$B$1:$AF$1,0),FALSE)),VLOOKUP($B101,'Allokerad kvv'!$B$2:$AV$468,MATCH(R$1,'Allokerad kvv'!$B$1:$AV$1,0),FALSE),VLOOKUP($B101,'Justerad allokering'!$B$1:$AG$461,MATCH(R$1,'Justerad allokering'!$B$1:$AF$1,0),FALSE))</f>
        <v>0</v>
      </c>
      <c r="S101">
        <f>IF(ISERROR(1/VLOOKUP($B101,'Justerad allokering'!$B$1:$AG$461,MATCH(S$1,'Justerad allokering'!$B$1:$AF$1,0),FALSE)),VLOOKUP($B101,'Allokerad kvv'!$B$2:$AV$468,MATCH(S$1,'Allokerad kvv'!$B$1:$AV$1,0),FALSE),VLOOKUP($B101,'Justerad allokering'!$B$1:$AG$461,MATCH(S$1,'Justerad allokering'!$B$1:$AF$1,0),FALSE))</f>
        <v>0</v>
      </c>
      <c r="T101">
        <f>IF(ISERROR(1/VLOOKUP($B101,'Justerad allokering'!$B$1:$AG$461,MATCH(T$1,'Justerad allokering'!$B$1:$AF$1,0),FALSE)),VLOOKUP($B101,'Allokerad kvv'!$B$2:$AV$468,MATCH(T$1,'Allokerad kvv'!$B$1:$AV$1,0),FALSE),VLOOKUP($B101,'Justerad allokering'!$B$1:$AG$461,MATCH(T$1,'Justerad allokering'!$B$1:$AF$1,0),FALSE))</f>
        <v>0</v>
      </c>
      <c r="U101">
        <f>IF(ISERROR(1/VLOOKUP($B101,'Justerad allokering'!$B$1:$AG$461,MATCH(U$1,'Justerad allokering'!$B$1:$AF$1,0),FALSE)),VLOOKUP($B101,'Allokerad kvv'!$B$2:$AV$468,MATCH(U$1,'Allokerad kvv'!$B$1:$AV$1,0),FALSE),VLOOKUP($B101,'Justerad allokering'!$B$1:$AG$461,MATCH(U$1,'Justerad allokering'!$B$1:$AF$1,0),FALSE))</f>
        <v>267.2</v>
      </c>
      <c r="V101">
        <f>IF(ISERROR(1/VLOOKUP($B101,'Justerad allokering'!$B$1:$AG$461,MATCH(V$1,'Justerad allokering'!$B$1:$AF$1,0),FALSE)),VLOOKUP($B101,'Allokerad kvv'!$B$2:$AV$468,MATCH(V$1,'Allokerad kvv'!$B$1:$AV$1,0),FALSE),VLOOKUP($B101,'Justerad allokering'!$B$1:$AG$461,MATCH(V$1,'Justerad allokering'!$B$1:$AF$1,0),FALSE))</f>
        <v>0</v>
      </c>
      <c r="W101">
        <f>IF(ISERROR(1/VLOOKUP($B101,'Justerad allokering'!$B$1:$AG$461,MATCH(W$1,'Justerad allokering'!$B$1:$AF$1,0),FALSE)),VLOOKUP($B101,'Allokerad kvv'!$B$2:$AV$468,MATCH(W$1,'Allokerad kvv'!$B$1:$AV$1,0),FALSE),VLOOKUP($B101,'Justerad allokering'!$B$1:$AG$461,MATCH(W$1,'Justerad allokering'!$B$1:$AF$1,0),FALSE))</f>
        <v>0</v>
      </c>
      <c r="X101">
        <f>IF(ISERROR(1/VLOOKUP($B101,'Justerad allokering'!$B$1:$AG$461,MATCH(X$1,'Justerad allokering'!$B$1:$AF$1,0),FALSE)),VLOOKUP($B101,'Allokerad kvv'!$B$2:$AV$468,MATCH(X$1,'Allokerad kvv'!$B$1:$AV$1,0),FALSE),VLOOKUP($B101,'Justerad allokering'!$B$1:$AG$461,MATCH(X$1,'Justerad allokering'!$B$1:$AF$1,0),FALSE))</f>
        <v>0</v>
      </c>
      <c r="Y101">
        <f>IF(ISERROR(1/VLOOKUP($B101,'Justerad allokering'!$B$1:$AG$461,MATCH(Y$1,'Justerad allokering'!$B$1:$AF$1,0),FALSE)),VLOOKUP($B101,'Allokerad kvv'!$B$2:$AV$468,MATCH(Y$1,'Allokerad kvv'!$B$1:$AV$1,0),FALSE),VLOOKUP($B101,'Justerad allokering'!$B$1:$AG$461,MATCH(Y$1,'Justerad allokering'!$B$1:$AF$1,0),FALSE))</f>
        <v>0</v>
      </c>
      <c r="Z101">
        <f>IF(ISERROR(1/VLOOKUP($B101,'Justerad allokering'!$B$1:$AG$461,MATCH(Z$1,'Justerad allokering'!$B$1:$AF$1,0),FALSE)),VLOOKUP($B101,'Allokerad kvv'!$B$2:$AV$468,MATCH(Z$1,'Allokerad kvv'!$B$1:$AV$1,0),FALSE),VLOOKUP($B101,'Justerad allokering'!$B$1:$AG$461,MATCH(Z$1,'Justerad allokering'!$B$1:$AF$1,0),FALSE))</f>
        <v>17.8</v>
      </c>
      <c r="AE101" s="89">
        <f t="shared" si="4"/>
        <v>2963.4</v>
      </c>
      <c r="AG101">
        <f t="shared" si="5"/>
        <v>2818.5</v>
      </c>
      <c r="AH101">
        <f t="shared" si="6"/>
        <v>2117.6999999999998</v>
      </c>
      <c r="AI101">
        <f>IF(AH101=0,"",AH101/VLOOKUP(B101,Kraftvärmeprod!$B$1:$BC$480,MATCH("Summa tillförd energi exklusive rökgaskondensering",Kraftvärmeprod!$B$1:$BC$1,0),FALSE))</f>
        <v>0.49356733324010621</v>
      </c>
      <c r="AK101">
        <f t="shared" si="7"/>
        <v>444.3</v>
      </c>
    </row>
    <row r="102" spans="1:37" x14ac:dyDescent="0.25">
      <c r="A102" s="2" t="s">
        <v>144</v>
      </c>
      <c r="B102" s="2" t="s">
        <v>146</v>
      </c>
      <c r="C102">
        <f>IF(ISERROR(1/VLOOKUP($B102,'Justerad allokering'!$B$1:$AG$461,MATCH(C$1,'Justerad allokering'!$B$1:$AF$1,0),FALSE)),VLOOKUP($B102,'Allokerad kvv'!$B$2:$AV$468,MATCH(C$1,'Allokerad kvv'!$B$1:$AV$1,0),FALSE),VLOOKUP($B102,'Justerad allokering'!$B$1:$AG$461,MATCH(C$1,'Justerad allokering'!$B$1:$AF$1,0),FALSE))</f>
        <v>0</v>
      </c>
      <c r="D102">
        <f>IF(ISERROR(1/VLOOKUP($B102,'Justerad allokering'!$B$1:$AG$461,MATCH(D$1,'Justerad allokering'!$B$1:$AF$1,0),FALSE)),VLOOKUP($B102,'Allokerad kvv'!$B$2:$AV$468,MATCH(D$1,'Allokerad kvv'!$B$1:$AV$1,0),FALSE),VLOOKUP($B102,'Justerad allokering'!$B$1:$AG$461,MATCH(D$1,'Justerad allokering'!$B$1:$AF$1,0),FALSE))</f>
        <v>0</v>
      </c>
      <c r="E102">
        <f>IF(ISERROR(1/VLOOKUP($B102,'Justerad allokering'!$B$1:$AG$461,MATCH(E$1,'Justerad allokering'!$B$1:$AF$1,0),FALSE)),VLOOKUP($B102,'Allokerad kvv'!$B$2:$AV$468,MATCH(E$1,'Allokerad kvv'!$B$1:$AV$1,0),FALSE),VLOOKUP($B102,'Justerad allokering'!$B$1:$AG$461,MATCH(E$1,'Justerad allokering'!$B$1:$AF$1,0),FALSE))</f>
        <v>0</v>
      </c>
      <c r="F102">
        <f>IF(ISERROR(1/VLOOKUP($B102,'Justerad allokering'!$B$1:$AG$461,MATCH(F$1,'Justerad allokering'!$B$1:$AF$1,0),FALSE)),VLOOKUP($B102,'Allokerad kvv'!$B$2:$AV$468,MATCH(F$1,'Allokerad kvv'!$B$1:$AV$1,0),FALSE),VLOOKUP($B102,'Justerad allokering'!$B$1:$AG$461,MATCH(F$1,'Justerad allokering'!$B$1:$AF$1,0),FALSE))</f>
        <v>0</v>
      </c>
      <c r="G102">
        <f>IF(ISERROR(1/VLOOKUP($B102,'Justerad allokering'!$B$1:$AG$461,MATCH(G$1,'Justerad allokering'!$B$1:$AF$1,0),FALSE)),VLOOKUP($B102,'Allokerad kvv'!$B$2:$AV$468,MATCH(G$1,'Allokerad kvv'!$B$1:$AV$1,0),FALSE),VLOOKUP($B102,'Justerad allokering'!$B$1:$AG$461,MATCH(G$1,'Justerad allokering'!$B$1:$AF$1,0),FALSE))</f>
        <v>0</v>
      </c>
      <c r="H102">
        <f>IF(ISERROR(1/VLOOKUP($B102,'Justerad allokering'!$B$1:$AG$461,MATCH(H$1,'Justerad allokering'!$B$1:$AF$1,0),FALSE)),VLOOKUP($B102,'Allokerad kvv'!$B$2:$AV$468,MATCH(H$1,'Allokerad kvv'!$B$1:$AV$1,0),FALSE),VLOOKUP($B102,'Justerad allokering'!$B$1:$AG$461,MATCH(H$1,'Justerad allokering'!$B$1:$AF$1,0),FALSE))</f>
        <v>0</v>
      </c>
      <c r="I102">
        <f>IF(ISERROR(1/VLOOKUP($B102,'Justerad allokering'!$B$1:$AG$461,MATCH(I$1,'Justerad allokering'!$B$1:$AF$1,0),FALSE)),VLOOKUP($B102,'Allokerad kvv'!$B$2:$AV$468,MATCH(I$1,'Allokerad kvv'!$B$1:$AV$1,0),FALSE),VLOOKUP($B102,'Justerad allokering'!$B$1:$AG$461,MATCH(I$1,'Justerad allokering'!$B$1:$AF$1,0),FALSE))</f>
        <v>0</v>
      </c>
      <c r="J102">
        <f>IF(ISERROR(1/VLOOKUP($B102,'Justerad allokering'!$B$1:$AG$461,MATCH(J$1,'Justerad allokering'!$B$1:$AF$1,0),FALSE)),VLOOKUP($B102,'Allokerad kvv'!$B$2:$AV$468,MATCH(J$1,'Allokerad kvv'!$B$1:$AV$1,0),FALSE),VLOOKUP($B102,'Justerad allokering'!$B$1:$AG$461,MATCH(J$1,'Justerad allokering'!$B$1:$AF$1,0),FALSE))</f>
        <v>0</v>
      </c>
      <c r="K102">
        <f>IF(ISERROR(1/VLOOKUP($B102,'Justerad allokering'!$B$1:$AG$461,MATCH(K$1,'Justerad allokering'!$B$1:$AF$1,0),FALSE)),VLOOKUP($B102,'Allokerad kvv'!$B$2:$AV$468,MATCH(K$1,'Allokerad kvv'!$B$1:$AV$1,0),FALSE),VLOOKUP($B102,'Justerad allokering'!$B$1:$AG$461,MATCH(K$1,'Justerad allokering'!$B$1:$AF$1,0),FALSE))</f>
        <v>0</v>
      </c>
      <c r="L102">
        <f>IF(ISERROR(1/VLOOKUP($B102,'Justerad allokering'!$B$1:$AG$461,MATCH(L$1,'Justerad allokering'!$B$1:$AF$1,0),FALSE)),VLOOKUP($B102,'Allokerad kvv'!$B$2:$AV$468,MATCH(L$1,'Allokerad kvv'!$B$1:$AV$1,0),FALSE),VLOOKUP($B102,'Justerad allokering'!$B$1:$AG$461,MATCH(L$1,'Justerad allokering'!$B$1:$AF$1,0),FALSE))</f>
        <v>0</v>
      </c>
      <c r="M102">
        <f>IF(ISERROR(1/VLOOKUP($B102,'Justerad allokering'!$B$1:$AG$461,MATCH(M$1,'Justerad allokering'!$B$1:$AF$1,0),FALSE)),VLOOKUP($B102,'Allokerad kvv'!$B$2:$AV$468,MATCH(M$1,'Allokerad kvv'!$B$1:$AV$1,0),FALSE),VLOOKUP($B102,'Justerad allokering'!$B$1:$AG$461,MATCH(M$1,'Justerad allokering'!$B$1:$AF$1,0),FALSE))</f>
        <v>0</v>
      </c>
      <c r="N102">
        <f>IF(ISERROR(1/VLOOKUP($B102,'Justerad allokering'!$B$1:$AG$461,MATCH(N$1,'Justerad allokering'!$B$1:$AF$1,0),FALSE)),VLOOKUP($B102,'Allokerad kvv'!$B$2:$AV$468,MATCH(N$1,'Allokerad kvv'!$B$1:$AV$1,0),FALSE),VLOOKUP($B102,'Justerad allokering'!$B$1:$AG$461,MATCH(N$1,'Justerad allokering'!$B$1:$AF$1,0),FALSE))</f>
        <v>0</v>
      </c>
      <c r="O102">
        <f>IF(ISERROR(1/VLOOKUP($B102,'Justerad allokering'!$B$1:$AG$461,MATCH(O$1,'Justerad allokering'!$B$1:$AF$1,0),FALSE)),VLOOKUP($B102,'Allokerad kvv'!$B$2:$AV$468,MATCH(O$1,'Allokerad kvv'!$B$1:$AV$1,0),FALSE),VLOOKUP($B102,'Justerad allokering'!$B$1:$AG$461,MATCH(O$1,'Justerad allokering'!$B$1:$AF$1,0),FALSE))</f>
        <v>0</v>
      </c>
      <c r="P102">
        <f>IF(ISERROR(1/VLOOKUP($B102,'Justerad allokering'!$B$1:$AG$461,MATCH(P$1,'Justerad allokering'!$B$1:$AF$1,0),FALSE)),VLOOKUP($B102,'Allokerad kvv'!$B$2:$AV$468,MATCH(P$1,'Allokerad kvv'!$B$1:$AV$1,0),FALSE),VLOOKUP($B102,'Justerad allokering'!$B$1:$AG$461,MATCH(P$1,'Justerad allokering'!$B$1:$AF$1,0),FALSE))</f>
        <v>0</v>
      </c>
      <c r="Q102">
        <f>IF(ISERROR(1/VLOOKUP($B102,'Justerad allokering'!$B$1:$AG$461,MATCH(Q$1,'Justerad allokering'!$B$1:$AF$1,0),FALSE)),VLOOKUP($B102,'Allokerad kvv'!$B$2:$AV$468,MATCH(Q$1,'Allokerad kvv'!$B$1:$AV$1,0),FALSE),VLOOKUP($B102,'Justerad allokering'!$B$1:$AG$461,MATCH(Q$1,'Justerad allokering'!$B$1:$AF$1,0),FALSE))</f>
        <v>0</v>
      </c>
      <c r="R102">
        <f>IF(ISERROR(1/VLOOKUP($B102,'Justerad allokering'!$B$1:$AG$461,MATCH(R$1,'Justerad allokering'!$B$1:$AF$1,0),FALSE)),VLOOKUP($B102,'Allokerad kvv'!$B$2:$AV$468,MATCH(R$1,'Allokerad kvv'!$B$1:$AV$1,0),FALSE),VLOOKUP($B102,'Justerad allokering'!$B$1:$AG$461,MATCH(R$1,'Justerad allokering'!$B$1:$AF$1,0),FALSE))</f>
        <v>0</v>
      </c>
      <c r="S102">
        <f>IF(ISERROR(1/VLOOKUP($B102,'Justerad allokering'!$B$1:$AG$461,MATCH(S$1,'Justerad allokering'!$B$1:$AF$1,0),FALSE)),VLOOKUP($B102,'Allokerad kvv'!$B$2:$AV$468,MATCH(S$1,'Allokerad kvv'!$B$1:$AV$1,0),FALSE),VLOOKUP($B102,'Justerad allokering'!$B$1:$AG$461,MATCH(S$1,'Justerad allokering'!$B$1:$AF$1,0),FALSE))</f>
        <v>0</v>
      </c>
      <c r="T102">
        <f>IF(ISERROR(1/VLOOKUP($B102,'Justerad allokering'!$B$1:$AG$461,MATCH(T$1,'Justerad allokering'!$B$1:$AF$1,0),FALSE)),VLOOKUP($B102,'Allokerad kvv'!$B$2:$AV$468,MATCH(T$1,'Allokerad kvv'!$B$1:$AV$1,0),FALSE),VLOOKUP($B102,'Justerad allokering'!$B$1:$AG$461,MATCH(T$1,'Justerad allokering'!$B$1:$AF$1,0),FALSE))</f>
        <v>0</v>
      </c>
      <c r="U102">
        <f>IF(ISERROR(1/VLOOKUP($B102,'Justerad allokering'!$B$1:$AG$461,MATCH(U$1,'Justerad allokering'!$B$1:$AF$1,0),FALSE)),VLOOKUP($B102,'Allokerad kvv'!$B$2:$AV$468,MATCH(U$1,'Allokerad kvv'!$B$1:$AV$1,0),FALSE),VLOOKUP($B102,'Justerad allokering'!$B$1:$AG$461,MATCH(U$1,'Justerad allokering'!$B$1:$AF$1,0),FALSE))</f>
        <v>0</v>
      </c>
      <c r="V102">
        <f>IF(ISERROR(1/VLOOKUP($B102,'Justerad allokering'!$B$1:$AG$461,MATCH(V$1,'Justerad allokering'!$B$1:$AF$1,0),FALSE)),VLOOKUP($B102,'Allokerad kvv'!$B$2:$AV$468,MATCH(V$1,'Allokerad kvv'!$B$1:$AV$1,0),FALSE),VLOOKUP($B102,'Justerad allokering'!$B$1:$AG$461,MATCH(V$1,'Justerad allokering'!$B$1:$AF$1,0),FALSE))</f>
        <v>0</v>
      </c>
      <c r="W102">
        <f>IF(ISERROR(1/VLOOKUP($B102,'Justerad allokering'!$B$1:$AG$461,MATCH(W$1,'Justerad allokering'!$B$1:$AF$1,0),FALSE)),VLOOKUP($B102,'Allokerad kvv'!$B$2:$AV$468,MATCH(W$1,'Allokerad kvv'!$B$1:$AV$1,0),FALSE),VLOOKUP($B102,'Justerad allokering'!$B$1:$AG$461,MATCH(W$1,'Justerad allokering'!$B$1:$AF$1,0),FALSE))</f>
        <v>0</v>
      </c>
      <c r="X102">
        <f>IF(ISERROR(1/VLOOKUP($B102,'Justerad allokering'!$B$1:$AG$461,MATCH(X$1,'Justerad allokering'!$B$1:$AF$1,0),FALSE)),VLOOKUP($B102,'Allokerad kvv'!$B$2:$AV$468,MATCH(X$1,'Allokerad kvv'!$B$1:$AV$1,0),FALSE),VLOOKUP($B102,'Justerad allokering'!$B$1:$AG$461,MATCH(X$1,'Justerad allokering'!$B$1:$AF$1,0),FALSE))</f>
        <v>0</v>
      </c>
      <c r="Y102">
        <f>IF(ISERROR(1/VLOOKUP($B102,'Justerad allokering'!$B$1:$AG$461,MATCH(Y$1,'Justerad allokering'!$B$1:$AF$1,0),FALSE)),VLOOKUP($B102,'Allokerad kvv'!$B$2:$AV$468,MATCH(Y$1,'Allokerad kvv'!$B$1:$AV$1,0),FALSE),VLOOKUP($B102,'Justerad allokering'!$B$1:$AG$461,MATCH(Y$1,'Justerad allokering'!$B$1:$AF$1,0),FALSE))</f>
        <v>0</v>
      </c>
      <c r="Z102">
        <f>IF(ISERROR(1/VLOOKUP($B102,'Justerad allokering'!$B$1:$AG$461,MATCH(Z$1,'Justerad allokering'!$B$1:$AF$1,0),FALSE)),VLOOKUP($B102,'Allokerad kvv'!$B$2:$AV$468,MATCH(Z$1,'Allokerad kvv'!$B$1:$AV$1,0),FALSE),VLOOKUP($B102,'Justerad allokering'!$B$1:$AG$461,MATCH(Z$1,'Justerad allokering'!$B$1:$AF$1,0),FALSE))</f>
        <v>0</v>
      </c>
      <c r="AE102" s="89">
        <f t="shared" si="4"/>
        <v>0</v>
      </c>
      <c r="AG102">
        <f t="shared" si="5"/>
        <v>0</v>
      </c>
      <c r="AH102">
        <f t="shared" si="6"/>
        <v>0</v>
      </c>
      <c r="AI102" t="str">
        <f>IF(AH102=0,"",AH102/VLOOKUP(B102,Kraftvärmeprod!$B$1:$BC$480,MATCH("Summa tillförd energi exklusive rökgaskondensering",Kraftvärmeprod!$B$1:$BC$1,0),FALSE))</f>
        <v/>
      </c>
      <c r="AK102">
        <f t="shared" si="7"/>
        <v>0</v>
      </c>
    </row>
    <row r="103" spans="1:37" x14ac:dyDescent="0.25">
      <c r="A103" s="2" t="s">
        <v>147</v>
      </c>
      <c r="B103" s="2" t="s">
        <v>148</v>
      </c>
      <c r="C103">
        <f>IF(ISERROR(1/VLOOKUP($B103,'Justerad allokering'!$B$1:$AG$461,MATCH(C$1,'Justerad allokering'!$B$1:$AF$1,0),FALSE)),VLOOKUP($B103,'Allokerad kvv'!$B$2:$AV$468,MATCH(C$1,'Allokerad kvv'!$B$1:$AV$1,0),FALSE),VLOOKUP($B103,'Justerad allokering'!$B$1:$AG$461,MATCH(C$1,'Justerad allokering'!$B$1:$AF$1,0),FALSE))</f>
        <v>0</v>
      </c>
      <c r="D103">
        <f>IF(ISERROR(1/VLOOKUP($B103,'Justerad allokering'!$B$1:$AG$461,MATCH(D$1,'Justerad allokering'!$B$1:$AF$1,0),FALSE)),VLOOKUP($B103,'Allokerad kvv'!$B$2:$AV$468,MATCH(D$1,'Allokerad kvv'!$B$1:$AV$1,0),FALSE),VLOOKUP($B103,'Justerad allokering'!$B$1:$AG$461,MATCH(D$1,'Justerad allokering'!$B$1:$AF$1,0),FALSE))</f>
        <v>0</v>
      </c>
      <c r="E103">
        <f>IF(ISERROR(1/VLOOKUP($B103,'Justerad allokering'!$B$1:$AG$461,MATCH(E$1,'Justerad allokering'!$B$1:$AF$1,0),FALSE)),VLOOKUP($B103,'Allokerad kvv'!$B$2:$AV$468,MATCH(E$1,'Allokerad kvv'!$B$1:$AV$1,0),FALSE),VLOOKUP($B103,'Justerad allokering'!$B$1:$AG$461,MATCH(E$1,'Justerad allokering'!$B$1:$AF$1,0),FALSE))</f>
        <v>0</v>
      </c>
      <c r="F103">
        <f>IF(ISERROR(1/VLOOKUP($B103,'Justerad allokering'!$B$1:$AG$461,MATCH(F$1,'Justerad allokering'!$B$1:$AF$1,0),FALSE)),VLOOKUP($B103,'Allokerad kvv'!$B$2:$AV$468,MATCH(F$1,'Allokerad kvv'!$B$1:$AV$1,0),FALSE),VLOOKUP($B103,'Justerad allokering'!$B$1:$AG$461,MATCH(F$1,'Justerad allokering'!$B$1:$AF$1,0),FALSE))</f>
        <v>0</v>
      </c>
      <c r="G103">
        <f>IF(ISERROR(1/VLOOKUP($B103,'Justerad allokering'!$B$1:$AG$461,MATCH(G$1,'Justerad allokering'!$B$1:$AF$1,0),FALSE)),VLOOKUP($B103,'Allokerad kvv'!$B$2:$AV$468,MATCH(G$1,'Allokerad kvv'!$B$1:$AV$1,0),FALSE),VLOOKUP($B103,'Justerad allokering'!$B$1:$AG$461,MATCH(G$1,'Justerad allokering'!$B$1:$AF$1,0),FALSE))</f>
        <v>0</v>
      </c>
      <c r="H103">
        <f>IF(ISERROR(1/VLOOKUP($B103,'Justerad allokering'!$B$1:$AG$461,MATCH(H$1,'Justerad allokering'!$B$1:$AF$1,0),FALSE)),VLOOKUP($B103,'Allokerad kvv'!$B$2:$AV$468,MATCH(H$1,'Allokerad kvv'!$B$1:$AV$1,0),FALSE),VLOOKUP($B103,'Justerad allokering'!$B$1:$AG$461,MATCH(H$1,'Justerad allokering'!$B$1:$AF$1,0),FALSE))</f>
        <v>0</v>
      </c>
      <c r="I103">
        <f>IF(ISERROR(1/VLOOKUP($B103,'Justerad allokering'!$B$1:$AG$461,MATCH(I$1,'Justerad allokering'!$B$1:$AF$1,0),FALSE)),VLOOKUP($B103,'Allokerad kvv'!$B$2:$AV$468,MATCH(I$1,'Allokerad kvv'!$B$1:$AV$1,0),FALSE),VLOOKUP($B103,'Justerad allokering'!$B$1:$AG$461,MATCH(I$1,'Justerad allokering'!$B$1:$AF$1,0),FALSE))</f>
        <v>0</v>
      </c>
      <c r="J103">
        <f>IF(ISERROR(1/VLOOKUP($B103,'Justerad allokering'!$B$1:$AG$461,MATCH(J$1,'Justerad allokering'!$B$1:$AF$1,0),FALSE)),VLOOKUP($B103,'Allokerad kvv'!$B$2:$AV$468,MATCH(J$1,'Allokerad kvv'!$B$1:$AV$1,0),FALSE),VLOOKUP($B103,'Justerad allokering'!$B$1:$AG$461,MATCH(J$1,'Justerad allokering'!$B$1:$AF$1,0),FALSE))</f>
        <v>0</v>
      </c>
      <c r="K103">
        <f>IF(ISERROR(1/VLOOKUP($B103,'Justerad allokering'!$B$1:$AG$461,MATCH(K$1,'Justerad allokering'!$B$1:$AF$1,0),FALSE)),VLOOKUP($B103,'Allokerad kvv'!$B$2:$AV$468,MATCH(K$1,'Allokerad kvv'!$B$1:$AV$1,0),FALSE),VLOOKUP($B103,'Justerad allokering'!$B$1:$AG$461,MATCH(K$1,'Justerad allokering'!$B$1:$AF$1,0),FALSE))</f>
        <v>0</v>
      </c>
      <c r="L103">
        <f>IF(ISERROR(1/VLOOKUP($B103,'Justerad allokering'!$B$1:$AG$461,MATCH(L$1,'Justerad allokering'!$B$1:$AF$1,0),FALSE)),VLOOKUP($B103,'Allokerad kvv'!$B$2:$AV$468,MATCH(L$1,'Allokerad kvv'!$B$1:$AV$1,0),FALSE),VLOOKUP($B103,'Justerad allokering'!$B$1:$AG$461,MATCH(L$1,'Justerad allokering'!$B$1:$AF$1,0),FALSE))</f>
        <v>0</v>
      </c>
      <c r="M103">
        <f>IF(ISERROR(1/VLOOKUP($B103,'Justerad allokering'!$B$1:$AG$461,MATCH(M$1,'Justerad allokering'!$B$1:$AF$1,0),FALSE)),VLOOKUP($B103,'Allokerad kvv'!$B$2:$AV$468,MATCH(M$1,'Allokerad kvv'!$B$1:$AV$1,0),FALSE),VLOOKUP($B103,'Justerad allokering'!$B$1:$AG$461,MATCH(M$1,'Justerad allokering'!$B$1:$AF$1,0),FALSE))</f>
        <v>0</v>
      </c>
      <c r="N103">
        <f>IF(ISERROR(1/VLOOKUP($B103,'Justerad allokering'!$B$1:$AG$461,MATCH(N$1,'Justerad allokering'!$B$1:$AF$1,0),FALSE)),VLOOKUP($B103,'Allokerad kvv'!$B$2:$AV$468,MATCH(N$1,'Allokerad kvv'!$B$1:$AV$1,0),FALSE),VLOOKUP($B103,'Justerad allokering'!$B$1:$AG$461,MATCH(N$1,'Justerad allokering'!$B$1:$AF$1,0),FALSE))</f>
        <v>0</v>
      </c>
      <c r="O103">
        <f>IF(ISERROR(1/VLOOKUP($B103,'Justerad allokering'!$B$1:$AG$461,MATCH(O$1,'Justerad allokering'!$B$1:$AF$1,0),FALSE)),VLOOKUP($B103,'Allokerad kvv'!$B$2:$AV$468,MATCH(O$1,'Allokerad kvv'!$B$1:$AV$1,0),FALSE),VLOOKUP($B103,'Justerad allokering'!$B$1:$AG$461,MATCH(O$1,'Justerad allokering'!$B$1:$AF$1,0),FALSE))</f>
        <v>0</v>
      </c>
      <c r="P103">
        <f>IF(ISERROR(1/VLOOKUP($B103,'Justerad allokering'!$B$1:$AG$461,MATCH(P$1,'Justerad allokering'!$B$1:$AF$1,0),FALSE)),VLOOKUP($B103,'Allokerad kvv'!$B$2:$AV$468,MATCH(P$1,'Allokerad kvv'!$B$1:$AV$1,0),FALSE),VLOOKUP($B103,'Justerad allokering'!$B$1:$AG$461,MATCH(P$1,'Justerad allokering'!$B$1:$AF$1,0),FALSE))</f>
        <v>0</v>
      </c>
      <c r="Q103">
        <f>IF(ISERROR(1/VLOOKUP($B103,'Justerad allokering'!$B$1:$AG$461,MATCH(Q$1,'Justerad allokering'!$B$1:$AF$1,0),FALSE)),VLOOKUP($B103,'Allokerad kvv'!$B$2:$AV$468,MATCH(Q$1,'Allokerad kvv'!$B$1:$AV$1,0),FALSE),VLOOKUP($B103,'Justerad allokering'!$B$1:$AG$461,MATCH(Q$1,'Justerad allokering'!$B$1:$AF$1,0),FALSE))</f>
        <v>0</v>
      </c>
      <c r="R103">
        <f>IF(ISERROR(1/VLOOKUP($B103,'Justerad allokering'!$B$1:$AG$461,MATCH(R$1,'Justerad allokering'!$B$1:$AF$1,0),FALSE)),VLOOKUP($B103,'Allokerad kvv'!$B$2:$AV$468,MATCH(R$1,'Allokerad kvv'!$B$1:$AV$1,0),FALSE),VLOOKUP($B103,'Justerad allokering'!$B$1:$AG$461,MATCH(R$1,'Justerad allokering'!$B$1:$AF$1,0),FALSE))</f>
        <v>0</v>
      </c>
      <c r="S103">
        <f>IF(ISERROR(1/VLOOKUP($B103,'Justerad allokering'!$B$1:$AG$461,MATCH(S$1,'Justerad allokering'!$B$1:$AF$1,0),FALSE)),VLOOKUP($B103,'Allokerad kvv'!$B$2:$AV$468,MATCH(S$1,'Allokerad kvv'!$B$1:$AV$1,0),FALSE),VLOOKUP($B103,'Justerad allokering'!$B$1:$AG$461,MATCH(S$1,'Justerad allokering'!$B$1:$AF$1,0),FALSE))</f>
        <v>0</v>
      </c>
      <c r="T103">
        <f>IF(ISERROR(1/VLOOKUP($B103,'Justerad allokering'!$B$1:$AG$461,MATCH(T$1,'Justerad allokering'!$B$1:$AF$1,0),FALSE)),VLOOKUP($B103,'Allokerad kvv'!$B$2:$AV$468,MATCH(T$1,'Allokerad kvv'!$B$1:$AV$1,0),FALSE),VLOOKUP($B103,'Justerad allokering'!$B$1:$AG$461,MATCH(T$1,'Justerad allokering'!$B$1:$AF$1,0),FALSE))</f>
        <v>0</v>
      </c>
      <c r="U103">
        <f>IF(ISERROR(1/VLOOKUP($B103,'Justerad allokering'!$B$1:$AG$461,MATCH(U$1,'Justerad allokering'!$B$1:$AF$1,0),FALSE)),VLOOKUP($B103,'Allokerad kvv'!$B$2:$AV$468,MATCH(U$1,'Allokerad kvv'!$B$1:$AV$1,0),FALSE),VLOOKUP($B103,'Justerad allokering'!$B$1:$AG$461,MATCH(U$1,'Justerad allokering'!$B$1:$AF$1,0),FALSE))</f>
        <v>0</v>
      </c>
      <c r="V103">
        <f>IF(ISERROR(1/VLOOKUP($B103,'Justerad allokering'!$B$1:$AG$461,MATCH(V$1,'Justerad allokering'!$B$1:$AF$1,0),FALSE)),VLOOKUP($B103,'Allokerad kvv'!$B$2:$AV$468,MATCH(V$1,'Allokerad kvv'!$B$1:$AV$1,0),FALSE),VLOOKUP($B103,'Justerad allokering'!$B$1:$AG$461,MATCH(V$1,'Justerad allokering'!$B$1:$AF$1,0),FALSE))</f>
        <v>0</v>
      </c>
      <c r="W103">
        <f>IF(ISERROR(1/VLOOKUP($B103,'Justerad allokering'!$B$1:$AG$461,MATCH(W$1,'Justerad allokering'!$B$1:$AF$1,0),FALSE)),VLOOKUP($B103,'Allokerad kvv'!$B$2:$AV$468,MATCH(W$1,'Allokerad kvv'!$B$1:$AV$1,0),FALSE),VLOOKUP($B103,'Justerad allokering'!$B$1:$AG$461,MATCH(W$1,'Justerad allokering'!$B$1:$AF$1,0),FALSE))</f>
        <v>0</v>
      </c>
      <c r="X103">
        <f>IF(ISERROR(1/VLOOKUP($B103,'Justerad allokering'!$B$1:$AG$461,MATCH(X$1,'Justerad allokering'!$B$1:$AF$1,0),FALSE)),VLOOKUP($B103,'Allokerad kvv'!$B$2:$AV$468,MATCH(X$1,'Allokerad kvv'!$B$1:$AV$1,0),FALSE),VLOOKUP($B103,'Justerad allokering'!$B$1:$AG$461,MATCH(X$1,'Justerad allokering'!$B$1:$AF$1,0),FALSE))</f>
        <v>0</v>
      </c>
      <c r="Y103">
        <f>IF(ISERROR(1/VLOOKUP($B103,'Justerad allokering'!$B$1:$AG$461,MATCH(Y$1,'Justerad allokering'!$B$1:$AF$1,0),FALSE)),VLOOKUP($B103,'Allokerad kvv'!$B$2:$AV$468,MATCH(Y$1,'Allokerad kvv'!$B$1:$AV$1,0),FALSE),VLOOKUP($B103,'Justerad allokering'!$B$1:$AG$461,MATCH(Y$1,'Justerad allokering'!$B$1:$AF$1,0),FALSE))</f>
        <v>0</v>
      </c>
      <c r="Z103">
        <f>IF(ISERROR(1/VLOOKUP($B103,'Justerad allokering'!$B$1:$AG$461,MATCH(Z$1,'Justerad allokering'!$B$1:$AF$1,0),FALSE)),VLOOKUP($B103,'Allokerad kvv'!$B$2:$AV$468,MATCH(Z$1,'Allokerad kvv'!$B$1:$AV$1,0),FALSE),VLOOKUP($B103,'Justerad allokering'!$B$1:$AG$461,MATCH(Z$1,'Justerad allokering'!$B$1:$AF$1,0),FALSE))</f>
        <v>0</v>
      </c>
      <c r="AE103" s="89">
        <f t="shared" si="4"/>
        <v>0</v>
      </c>
      <c r="AG103">
        <f t="shared" si="5"/>
        <v>0</v>
      </c>
      <c r="AH103">
        <f t="shared" si="6"/>
        <v>0</v>
      </c>
      <c r="AI103" t="str">
        <f>IF(AH103=0,"",AH103/VLOOKUP(B103,Kraftvärmeprod!$B$1:$BC$480,MATCH("Summa tillförd energi exklusive rökgaskondensering",Kraftvärmeprod!$B$1:$BC$1,0),FALSE))</f>
        <v/>
      </c>
      <c r="AK103">
        <f t="shared" si="7"/>
        <v>0</v>
      </c>
    </row>
    <row r="104" spans="1:37" x14ac:dyDescent="0.25">
      <c r="A104" s="2" t="s">
        <v>147</v>
      </c>
      <c r="B104" s="2" t="s">
        <v>149</v>
      </c>
      <c r="C104">
        <f>IF(ISERROR(1/VLOOKUP($B104,'Justerad allokering'!$B$1:$AG$461,MATCH(C$1,'Justerad allokering'!$B$1:$AF$1,0),FALSE)),VLOOKUP($B104,'Allokerad kvv'!$B$2:$AV$468,MATCH(C$1,'Allokerad kvv'!$B$1:$AV$1,0),FALSE),VLOOKUP($B104,'Justerad allokering'!$B$1:$AG$461,MATCH(C$1,'Justerad allokering'!$B$1:$AF$1,0),FALSE))</f>
        <v>0</v>
      </c>
      <c r="D104">
        <f>IF(ISERROR(1/VLOOKUP($B104,'Justerad allokering'!$B$1:$AG$461,MATCH(D$1,'Justerad allokering'!$B$1:$AF$1,0),FALSE)),VLOOKUP($B104,'Allokerad kvv'!$B$2:$AV$468,MATCH(D$1,'Allokerad kvv'!$B$1:$AV$1,0),FALSE),VLOOKUP($B104,'Justerad allokering'!$B$1:$AG$461,MATCH(D$1,'Justerad allokering'!$B$1:$AF$1,0),FALSE))</f>
        <v>0</v>
      </c>
      <c r="E104">
        <f>IF(ISERROR(1/VLOOKUP($B104,'Justerad allokering'!$B$1:$AG$461,MATCH(E$1,'Justerad allokering'!$B$1:$AF$1,0),FALSE)),VLOOKUP($B104,'Allokerad kvv'!$B$2:$AV$468,MATCH(E$1,'Allokerad kvv'!$B$1:$AV$1,0),FALSE),VLOOKUP($B104,'Justerad allokering'!$B$1:$AG$461,MATCH(E$1,'Justerad allokering'!$B$1:$AF$1,0),FALSE))</f>
        <v>0</v>
      </c>
      <c r="F104">
        <f>IF(ISERROR(1/VLOOKUP($B104,'Justerad allokering'!$B$1:$AG$461,MATCH(F$1,'Justerad allokering'!$B$1:$AF$1,0),FALSE)),VLOOKUP($B104,'Allokerad kvv'!$B$2:$AV$468,MATCH(F$1,'Allokerad kvv'!$B$1:$AV$1,0),FALSE),VLOOKUP($B104,'Justerad allokering'!$B$1:$AG$461,MATCH(F$1,'Justerad allokering'!$B$1:$AF$1,0),FALSE))</f>
        <v>0</v>
      </c>
      <c r="G104">
        <f>IF(ISERROR(1/VLOOKUP($B104,'Justerad allokering'!$B$1:$AG$461,MATCH(G$1,'Justerad allokering'!$B$1:$AF$1,0),FALSE)),VLOOKUP($B104,'Allokerad kvv'!$B$2:$AV$468,MATCH(G$1,'Allokerad kvv'!$B$1:$AV$1,0),FALSE),VLOOKUP($B104,'Justerad allokering'!$B$1:$AG$461,MATCH(G$1,'Justerad allokering'!$B$1:$AF$1,0),FALSE))</f>
        <v>0</v>
      </c>
      <c r="H104">
        <f>IF(ISERROR(1/VLOOKUP($B104,'Justerad allokering'!$B$1:$AG$461,MATCH(H$1,'Justerad allokering'!$B$1:$AF$1,0),FALSE)),VLOOKUP($B104,'Allokerad kvv'!$B$2:$AV$468,MATCH(H$1,'Allokerad kvv'!$B$1:$AV$1,0),FALSE),VLOOKUP($B104,'Justerad allokering'!$B$1:$AG$461,MATCH(H$1,'Justerad allokering'!$B$1:$AF$1,0),FALSE))</f>
        <v>0</v>
      </c>
      <c r="I104">
        <f>IF(ISERROR(1/VLOOKUP($B104,'Justerad allokering'!$B$1:$AG$461,MATCH(I$1,'Justerad allokering'!$B$1:$AF$1,0),FALSE)),VLOOKUP($B104,'Allokerad kvv'!$B$2:$AV$468,MATCH(I$1,'Allokerad kvv'!$B$1:$AV$1,0),FALSE),VLOOKUP($B104,'Justerad allokering'!$B$1:$AG$461,MATCH(I$1,'Justerad allokering'!$B$1:$AF$1,0),FALSE))</f>
        <v>0</v>
      </c>
      <c r="J104">
        <f>IF(ISERROR(1/VLOOKUP($B104,'Justerad allokering'!$B$1:$AG$461,MATCH(J$1,'Justerad allokering'!$B$1:$AF$1,0),FALSE)),VLOOKUP($B104,'Allokerad kvv'!$B$2:$AV$468,MATCH(J$1,'Allokerad kvv'!$B$1:$AV$1,0),FALSE),VLOOKUP($B104,'Justerad allokering'!$B$1:$AG$461,MATCH(J$1,'Justerad allokering'!$B$1:$AF$1,0),FALSE))</f>
        <v>0</v>
      </c>
      <c r="K104">
        <f>IF(ISERROR(1/VLOOKUP($B104,'Justerad allokering'!$B$1:$AG$461,MATCH(K$1,'Justerad allokering'!$B$1:$AF$1,0),FALSE)),VLOOKUP($B104,'Allokerad kvv'!$B$2:$AV$468,MATCH(K$1,'Allokerad kvv'!$B$1:$AV$1,0),FALSE),VLOOKUP($B104,'Justerad allokering'!$B$1:$AG$461,MATCH(K$1,'Justerad allokering'!$B$1:$AF$1,0),FALSE))</f>
        <v>0</v>
      </c>
      <c r="L104">
        <f>IF(ISERROR(1/VLOOKUP($B104,'Justerad allokering'!$B$1:$AG$461,MATCH(L$1,'Justerad allokering'!$B$1:$AF$1,0),FALSE)),VLOOKUP($B104,'Allokerad kvv'!$B$2:$AV$468,MATCH(L$1,'Allokerad kvv'!$B$1:$AV$1,0),FALSE),VLOOKUP($B104,'Justerad allokering'!$B$1:$AG$461,MATCH(L$1,'Justerad allokering'!$B$1:$AF$1,0),FALSE))</f>
        <v>0</v>
      </c>
      <c r="M104">
        <f>IF(ISERROR(1/VLOOKUP($B104,'Justerad allokering'!$B$1:$AG$461,MATCH(M$1,'Justerad allokering'!$B$1:$AF$1,0),FALSE)),VLOOKUP($B104,'Allokerad kvv'!$B$2:$AV$468,MATCH(M$1,'Allokerad kvv'!$B$1:$AV$1,0),FALSE),VLOOKUP($B104,'Justerad allokering'!$B$1:$AG$461,MATCH(M$1,'Justerad allokering'!$B$1:$AF$1,0),FALSE))</f>
        <v>0</v>
      </c>
      <c r="N104">
        <f>IF(ISERROR(1/VLOOKUP($B104,'Justerad allokering'!$B$1:$AG$461,MATCH(N$1,'Justerad allokering'!$B$1:$AF$1,0),FALSE)),VLOOKUP($B104,'Allokerad kvv'!$B$2:$AV$468,MATCH(N$1,'Allokerad kvv'!$B$1:$AV$1,0),FALSE),VLOOKUP($B104,'Justerad allokering'!$B$1:$AG$461,MATCH(N$1,'Justerad allokering'!$B$1:$AF$1,0),FALSE))</f>
        <v>0</v>
      </c>
      <c r="O104">
        <f>IF(ISERROR(1/VLOOKUP($B104,'Justerad allokering'!$B$1:$AG$461,MATCH(O$1,'Justerad allokering'!$B$1:$AF$1,0),FALSE)),VLOOKUP($B104,'Allokerad kvv'!$B$2:$AV$468,MATCH(O$1,'Allokerad kvv'!$B$1:$AV$1,0),FALSE),VLOOKUP($B104,'Justerad allokering'!$B$1:$AG$461,MATCH(O$1,'Justerad allokering'!$B$1:$AF$1,0),FALSE))</f>
        <v>0</v>
      </c>
      <c r="P104">
        <f>IF(ISERROR(1/VLOOKUP($B104,'Justerad allokering'!$B$1:$AG$461,MATCH(P$1,'Justerad allokering'!$B$1:$AF$1,0),FALSE)),VLOOKUP($B104,'Allokerad kvv'!$B$2:$AV$468,MATCH(P$1,'Allokerad kvv'!$B$1:$AV$1,0),FALSE),VLOOKUP($B104,'Justerad allokering'!$B$1:$AG$461,MATCH(P$1,'Justerad allokering'!$B$1:$AF$1,0),FALSE))</f>
        <v>0</v>
      </c>
      <c r="Q104">
        <f>IF(ISERROR(1/VLOOKUP($B104,'Justerad allokering'!$B$1:$AG$461,MATCH(Q$1,'Justerad allokering'!$B$1:$AF$1,0),FALSE)),VLOOKUP($B104,'Allokerad kvv'!$B$2:$AV$468,MATCH(Q$1,'Allokerad kvv'!$B$1:$AV$1,0),FALSE),VLOOKUP($B104,'Justerad allokering'!$B$1:$AG$461,MATCH(Q$1,'Justerad allokering'!$B$1:$AF$1,0),FALSE))</f>
        <v>0</v>
      </c>
      <c r="R104">
        <f>IF(ISERROR(1/VLOOKUP($B104,'Justerad allokering'!$B$1:$AG$461,MATCH(R$1,'Justerad allokering'!$B$1:$AF$1,0),FALSE)),VLOOKUP($B104,'Allokerad kvv'!$B$2:$AV$468,MATCH(R$1,'Allokerad kvv'!$B$1:$AV$1,0),FALSE),VLOOKUP($B104,'Justerad allokering'!$B$1:$AG$461,MATCH(R$1,'Justerad allokering'!$B$1:$AF$1,0),FALSE))</f>
        <v>0</v>
      </c>
      <c r="S104">
        <f>IF(ISERROR(1/VLOOKUP($B104,'Justerad allokering'!$B$1:$AG$461,MATCH(S$1,'Justerad allokering'!$B$1:$AF$1,0),FALSE)),VLOOKUP($B104,'Allokerad kvv'!$B$2:$AV$468,MATCH(S$1,'Allokerad kvv'!$B$1:$AV$1,0),FALSE),VLOOKUP($B104,'Justerad allokering'!$B$1:$AG$461,MATCH(S$1,'Justerad allokering'!$B$1:$AF$1,0),FALSE))</f>
        <v>0</v>
      </c>
      <c r="T104">
        <f>IF(ISERROR(1/VLOOKUP($B104,'Justerad allokering'!$B$1:$AG$461,MATCH(T$1,'Justerad allokering'!$B$1:$AF$1,0),FALSE)),VLOOKUP($B104,'Allokerad kvv'!$B$2:$AV$468,MATCH(T$1,'Allokerad kvv'!$B$1:$AV$1,0),FALSE),VLOOKUP($B104,'Justerad allokering'!$B$1:$AG$461,MATCH(T$1,'Justerad allokering'!$B$1:$AF$1,0),FALSE))</f>
        <v>0</v>
      </c>
      <c r="U104">
        <f>IF(ISERROR(1/VLOOKUP($B104,'Justerad allokering'!$B$1:$AG$461,MATCH(U$1,'Justerad allokering'!$B$1:$AF$1,0),FALSE)),VLOOKUP($B104,'Allokerad kvv'!$B$2:$AV$468,MATCH(U$1,'Allokerad kvv'!$B$1:$AV$1,0),FALSE),VLOOKUP($B104,'Justerad allokering'!$B$1:$AG$461,MATCH(U$1,'Justerad allokering'!$B$1:$AF$1,0),FALSE))</f>
        <v>0</v>
      </c>
      <c r="V104">
        <f>IF(ISERROR(1/VLOOKUP($B104,'Justerad allokering'!$B$1:$AG$461,MATCH(V$1,'Justerad allokering'!$B$1:$AF$1,0),FALSE)),VLOOKUP($B104,'Allokerad kvv'!$B$2:$AV$468,MATCH(V$1,'Allokerad kvv'!$B$1:$AV$1,0),FALSE),VLOOKUP($B104,'Justerad allokering'!$B$1:$AG$461,MATCH(V$1,'Justerad allokering'!$B$1:$AF$1,0),FALSE))</f>
        <v>0</v>
      </c>
      <c r="W104">
        <f>IF(ISERROR(1/VLOOKUP($B104,'Justerad allokering'!$B$1:$AG$461,MATCH(W$1,'Justerad allokering'!$B$1:$AF$1,0),FALSE)),VLOOKUP($B104,'Allokerad kvv'!$B$2:$AV$468,MATCH(W$1,'Allokerad kvv'!$B$1:$AV$1,0),FALSE),VLOOKUP($B104,'Justerad allokering'!$B$1:$AG$461,MATCH(W$1,'Justerad allokering'!$B$1:$AF$1,0),FALSE))</f>
        <v>0</v>
      </c>
      <c r="X104">
        <f>IF(ISERROR(1/VLOOKUP($B104,'Justerad allokering'!$B$1:$AG$461,MATCH(X$1,'Justerad allokering'!$B$1:$AF$1,0),FALSE)),VLOOKUP($B104,'Allokerad kvv'!$B$2:$AV$468,MATCH(X$1,'Allokerad kvv'!$B$1:$AV$1,0),FALSE),VLOOKUP($B104,'Justerad allokering'!$B$1:$AG$461,MATCH(X$1,'Justerad allokering'!$B$1:$AF$1,0),FALSE))</f>
        <v>0</v>
      </c>
      <c r="Y104">
        <f>IF(ISERROR(1/VLOOKUP($B104,'Justerad allokering'!$B$1:$AG$461,MATCH(Y$1,'Justerad allokering'!$B$1:$AF$1,0),FALSE)),VLOOKUP($B104,'Allokerad kvv'!$B$2:$AV$468,MATCH(Y$1,'Allokerad kvv'!$B$1:$AV$1,0),FALSE),VLOOKUP($B104,'Justerad allokering'!$B$1:$AG$461,MATCH(Y$1,'Justerad allokering'!$B$1:$AF$1,0),FALSE))</f>
        <v>0</v>
      </c>
      <c r="Z104">
        <f>IF(ISERROR(1/VLOOKUP($B104,'Justerad allokering'!$B$1:$AG$461,MATCH(Z$1,'Justerad allokering'!$B$1:$AF$1,0),FALSE)),VLOOKUP($B104,'Allokerad kvv'!$B$2:$AV$468,MATCH(Z$1,'Allokerad kvv'!$B$1:$AV$1,0),FALSE),VLOOKUP($B104,'Justerad allokering'!$B$1:$AG$461,MATCH(Z$1,'Justerad allokering'!$B$1:$AF$1,0),FALSE))</f>
        <v>0</v>
      </c>
      <c r="AE104" s="89">
        <f t="shared" si="4"/>
        <v>0</v>
      </c>
      <c r="AG104">
        <f t="shared" si="5"/>
        <v>0</v>
      </c>
      <c r="AH104">
        <f t="shared" si="6"/>
        <v>0</v>
      </c>
      <c r="AI104" t="str">
        <f>IF(AH104=0,"",AH104/VLOOKUP(B104,Kraftvärmeprod!$B$1:$BC$480,MATCH("Summa tillförd energi exklusive rökgaskondensering",Kraftvärmeprod!$B$1:$BC$1,0),FALSE))</f>
        <v/>
      </c>
      <c r="AK104">
        <f t="shared" si="7"/>
        <v>0</v>
      </c>
    </row>
    <row r="105" spans="1:37" x14ac:dyDescent="0.25">
      <c r="A105" s="2" t="s">
        <v>147</v>
      </c>
      <c r="B105" s="11" t="s">
        <v>991</v>
      </c>
      <c r="C105">
        <f>IF(ISERROR(1/VLOOKUP($B105,'Justerad allokering'!$B$1:$AG$461,MATCH(C$1,'Justerad allokering'!$B$1:$AF$1,0),FALSE)),VLOOKUP($B105,'Allokerad kvv'!$B$2:$AV$468,MATCH(C$1,'Allokerad kvv'!$B$1:$AV$1,0),FALSE),VLOOKUP($B105,'Justerad allokering'!$B$1:$AG$461,MATCH(C$1,'Justerad allokering'!$B$1:$AF$1,0),FALSE))</f>
        <v>0</v>
      </c>
      <c r="D105">
        <f>IF(ISERROR(1/VLOOKUP($B105,'Justerad allokering'!$B$1:$AG$461,MATCH(D$1,'Justerad allokering'!$B$1:$AF$1,0),FALSE)),VLOOKUP($B105,'Allokerad kvv'!$B$2:$AV$468,MATCH(D$1,'Allokerad kvv'!$B$1:$AV$1,0),FALSE),VLOOKUP($B105,'Justerad allokering'!$B$1:$AG$461,MATCH(D$1,'Justerad allokering'!$B$1:$AF$1,0),FALSE))</f>
        <v>0</v>
      </c>
      <c r="E105">
        <f>IF(ISERROR(1/VLOOKUP($B105,'Justerad allokering'!$B$1:$AG$461,MATCH(E$1,'Justerad allokering'!$B$1:$AF$1,0),FALSE)),VLOOKUP($B105,'Allokerad kvv'!$B$2:$AV$468,MATCH(E$1,'Allokerad kvv'!$B$1:$AV$1,0),FALSE),VLOOKUP($B105,'Justerad allokering'!$B$1:$AG$461,MATCH(E$1,'Justerad allokering'!$B$1:$AF$1,0),FALSE))</f>
        <v>0</v>
      </c>
      <c r="F105">
        <f>IF(ISERROR(1/VLOOKUP($B105,'Justerad allokering'!$B$1:$AG$461,MATCH(F$1,'Justerad allokering'!$B$1:$AF$1,0),FALSE)),VLOOKUP($B105,'Allokerad kvv'!$B$2:$AV$468,MATCH(F$1,'Allokerad kvv'!$B$1:$AV$1,0),FALSE),VLOOKUP($B105,'Justerad allokering'!$B$1:$AG$461,MATCH(F$1,'Justerad allokering'!$B$1:$AF$1,0),FALSE))</f>
        <v>0</v>
      </c>
      <c r="G105">
        <f>IF(ISERROR(1/VLOOKUP($B105,'Justerad allokering'!$B$1:$AG$461,MATCH(G$1,'Justerad allokering'!$B$1:$AF$1,0),FALSE)),VLOOKUP($B105,'Allokerad kvv'!$B$2:$AV$468,MATCH(G$1,'Allokerad kvv'!$B$1:$AV$1,0),FALSE),VLOOKUP($B105,'Justerad allokering'!$B$1:$AG$461,MATCH(G$1,'Justerad allokering'!$B$1:$AF$1,0),FALSE))</f>
        <v>0</v>
      </c>
      <c r="H105">
        <f>IF(ISERROR(1/VLOOKUP($B105,'Justerad allokering'!$B$1:$AG$461,MATCH(H$1,'Justerad allokering'!$B$1:$AF$1,0),FALSE)),VLOOKUP($B105,'Allokerad kvv'!$B$2:$AV$468,MATCH(H$1,'Allokerad kvv'!$B$1:$AV$1,0),FALSE),VLOOKUP($B105,'Justerad allokering'!$B$1:$AG$461,MATCH(H$1,'Justerad allokering'!$B$1:$AF$1,0),FALSE))</f>
        <v>0</v>
      </c>
      <c r="I105">
        <f>IF(ISERROR(1/VLOOKUP($B105,'Justerad allokering'!$B$1:$AG$461,MATCH(I$1,'Justerad allokering'!$B$1:$AF$1,0),FALSE)),VLOOKUP($B105,'Allokerad kvv'!$B$2:$AV$468,MATCH(I$1,'Allokerad kvv'!$B$1:$AV$1,0),FALSE),VLOOKUP($B105,'Justerad allokering'!$B$1:$AG$461,MATCH(I$1,'Justerad allokering'!$B$1:$AF$1,0),FALSE))</f>
        <v>0</v>
      </c>
      <c r="J105">
        <f>IF(ISERROR(1/VLOOKUP($B105,'Justerad allokering'!$B$1:$AG$461,MATCH(J$1,'Justerad allokering'!$B$1:$AF$1,0),FALSE)),VLOOKUP($B105,'Allokerad kvv'!$B$2:$AV$468,MATCH(J$1,'Allokerad kvv'!$B$1:$AV$1,0),FALSE),VLOOKUP($B105,'Justerad allokering'!$B$1:$AG$461,MATCH(J$1,'Justerad allokering'!$B$1:$AF$1,0),FALSE))</f>
        <v>0</v>
      </c>
      <c r="K105">
        <f>IF(ISERROR(1/VLOOKUP($B105,'Justerad allokering'!$B$1:$AG$461,MATCH(K$1,'Justerad allokering'!$B$1:$AF$1,0),FALSE)),VLOOKUP($B105,'Allokerad kvv'!$B$2:$AV$468,MATCH(K$1,'Allokerad kvv'!$B$1:$AV$1,0),FALSE),VLOOKUP($B105,'Justerad allokering'!$B$1:$AG$461,MATCH(K$1,'Justerad allokering'!$B$1:$AF$1,0),FALSE))</f>
        <v>0</v>
      </c>
      <c r="L105">
        <f>IF(ISERROR(1/VLOOKUP($B105,'Justerad allokering'!$B$1:$AG$461,MATCH(L$1,'Justerad allokering'!$B$1:$AF$1,0),FALSE)),VLOOKUP($B105,'Allokerad kvv'!$B$2:$AV$468,MATCH(L$1,'Allokerad kvv'!$B$1:$AV$1,0),FALSE),VLOOKUP($B105,'Justerad allokering'!$B$1:$AG$461,MATCH(L$1,'Justerad allokering'!$B$1:$AF$1,0),FALSE))</f>
        <v>0</v>
      </c>
      <c r="M105">
        <f>IF(ISERROR(1/VLOOKUP($B105,'Justerad allokering'!$B$1:$AG$461,MATCH(M$1,'Justerad allokering'!$B$1:$AF$1,0),FALSE)),VLOOKUP($B105,'Allokerad kvv'!$B$2:$AV$468,MATCH(M$1,'Allokerad kvv'!$B$1:$AV$1,0),FALSE),VLOOKUP($B105,'Justerad allokering'!$B$1:$AG$461,MATCH(M$1,'Justerad allokering'!$B$1:$AF$1,0),FALSE))</f>
        <v>0</v>
      </c>
      <c r="N105">
        <f>IF(ISERROR(1/VLOOKUP($B105,'Justerad allokering'!$B$1:$AG$461,MATCH(N$1,'Justerad allokering'!$B$1:$AF$1,0),FALSE)),VLOOKUP($B105,'Allokerad kvv'!$B$2:$AV$468,MATCH(N$1,'Allokerad kvv'!$B$1:$AV$1,0),FALSE),VLOOKUP($B105,'Justerad allokering'!$B$1:$AG$461,MATCH(N$1,'Justerad allokering'!$B$1:$AF$1,0),FALSE))</f>
        <v>0</v>
      </c>
      <c r="O105">
        <f>IF(ISERROR(1/VLOOKUP($B105,'Justerad allokering'!$B$1:$AG$461,MATCH(O$1,'Justerad allokering'!$B$1:$AF$1,0),FALSE)),VLOOKUP($B105,'Allokerad kvv'!$B$2:$AV$468,MATCH(O$1,'Allokerad kvv'!$B$1:$AV$1,0),FALSE),VLOOKUP($B105,'Justerad allokering'!$B$1:$AG$461,MATCH(O$1,'Justerad allokering'!$B$1:$AF$1,0),FALSE))</f>
        <v>0</v>
      </c>
      <c r="P105">
        <f>IF(ISERROR(1/VLOOKUP($B105,'Justerad allokering'!$B$1:$AG$461,MATCH(P$1,'Justerad allokering'!$B$1:$AF$1,0),FALSE)),VLOOKUP($B105,'Allokerad kvv'!$B$2:$AV$468,MATCH(P$1,'Allokerad kvv'!$B$1:$AV$1,0),FALSE),VLOOKUP($B105,'Justerad allokering'!$B$1:$AG$461,MATCH(P$1,'Justerad allokering'!$B$1:$AF$1,0),FALSE))</f>
        <v>0</v>
      </c>
      <c r="Q105">
        <f>IF(ISERROR(1/VLOOKUP($B105,'Justerad allokering'!$B$1:$AG$461,MATCH(Q$1,'Justerad allokering'!$B$1:$AF$1,0),FALSE)),VLOOKUP($B105,'Allokerad kvv'!$B$2:$AV$468,MATCH(Q$1,'Allokerad kvv'!$B$1:$AV$1,0),FALSE),VLOOKUP($B105,'Justerad allokering'!$B$1:$AG$461,MATCH(Q$1,'Justerad allokering'!$B$1:$AF$1,0),FALSE))</f>
        <v>0</v>
      </c>
      <c r="R105">
        <f>IF(ISERROR(1/VLOOKUP($B105,'Justerad allokering'!$B$1:$AG$461,MATCH(R$1,'Justerad allokering'!$B$1:$AF$1,0),FALSE)),VLOOKUP($B105,'Allokerad kvv'!$B$2:$AV$468,MATCH(R$1,'Allokerad kvv'!$B$1:$AV$1,0),FALSE),VLOOKUP($B105,'Justerad allokering'!$B$1:$AG$461,MATCH(R$1,'Justerad allokering'!$B$1:$AF$1,0),FALSE))</f>
        <v>0</v>
      </c>
      <c r="S105">
        <f>IF(ISERROR(1/VLOOKUP($B105,'Justerad allokering'!$B$1:$AG$461,MATCH(S$1,'Justerad allokering'!$B$1:$AF$1,0),FALSE)),VLOOKUP($B105,'Allokerad kvv'!$B$2:$AV$468,MATCH(S$1,'Allokerad kvv'!$B$1:$AV$1,0),FALSE),VLOOKUP($B105,'Justerad allokering'!$B$1:$AG$461,MATCH(S$1,'Justerad allokering'!$B$1:$AF$1,0),FALSE))</f>
        <v>0</v>
      </c>
      <c r="T105">
        <f>IF(ISERROR(1/VLOOKUP($B105,'Justerad allokering'!$B$1:$AG$461,MATCH(T$1,'Justerad allokering'!$B$1:$AF$1,0),FALSE)),VLOOKUP($B105,'Allokerad kvv'!$B$2:$AV$468,MATCH(T$1,'Allokerad kvv'!$B$1:$AV$1,0),FALSE),VLOOKUP($B105,'Justerad allokering'!$B$1:$AG$461,MATCH(T$1,'Justerad allokering'!$B$1:$AF$1,0),FALSE))</f>
        <v>0</v>
      </c>
      <c r="U105">
        <f>IF(ISERROR(1/VLOOKUP($B105,'Justerad allokering'!$B$1:$AG$461,MATCH(U$1,'Justerad allokering'!$B$1:$AF$1,0),FALSE)),VLOOKUP($B105,'Allokerad kvv'!$B$2:$AV$468,MATCH(U$1,'Allokerad kvv'!$B$1:$AV$1,0),FALSE),VLOOKUP($B105,'Justerad allokering'!$B$1:$AG$461,MATCH(U$1,'Justerad allokering'!$B$1:$AF$1,0),FALSE))</f>
        <v>0</v>
      </c>
      <c r="V105">
        <f>IF(ISERROR(1/VLOOKUP($B105,'Justerad allokering'!$B$1:$AG$461,MATCH(V$1,'Justerad allokering'!$B$1:$AF$1,0),FALSE)),VLOOKUP($B105,'Allokerad kvv'!$B$2:$AV$468,MATCH(V$1,'Allokerad kvv'!$B$1:$AV$1,0),FALSE),VLOOKUP($B105,'Justerad allokering'!$B$1:$AG$461,MATCH(V$1,'Justerad allokering'!$B$1:$AF$1,0),FALSE))</f>
        <v>0</v>
      </c>
      <c r="W105">
        <f>IF(ISERROR(1/VLOOKUP($B105,'Justerad allokering'!$B$1:$AG$461,MATCH(W$1,'Justerad allokering'!$B$1:$AF$1,0),FALSE)),VLOOKUP($B105,'Allokerad kvv'!$B$2:$AV$468,MATCH(W$1,'Allokerad kvv'!$B$1:$AV$1,0),FALSE),VLOOKUP($B105,'Justerad allokering'!$B$1:$AG$461,MATCH(W$1,'Justerad allokering'!$B$1:$AF$1,0),FALSE))</f>
        <v>0</v>
      </c>
      <c r="X105">
        <f>IF(ISERROR(1/VLOOKUP($B105,'Justerad allokering'!$B$1:$AG$461,MATCH(X$1,'Justerad allokering'!$B$1:$AF$1,0),FALSE)),VLOOKUP($B105,'Allokerad kvv'!$B$2:$AV$468,MATCH(X$1,'Allokerad kvv'!$B$1:$AV$1,0),FALSE),VLOOKUP($B105,'Justerad allokering'!$B$1:$AG$461,MATCH(X$1,'Justerad allokering'!$B$1:$AF$1,0),FALSE))</f>
        <v>0</v>
      </c>
      <c r="Y105">
        <f>IF(ISERROR(1/VLOOKUP($B105,'Justerad allokering'!$B$1:$AG$461,MATCH(Y$1,'Justerad allokering'!$B$1:$AF$1,0),FALSE)),VLOOKUP($B105,'Allokerad kvv'!$B$2:$AV$468,MATCH(Y$1,'Allokerad kvv'!$B$1:$AV$1,0),FALSE),VLOOKUP($B105,'Justerad allokering'!$B$1:$AG$461,MATCH(Y$1,'Justerad allokering'!$B$1:$AF$1,0),FALSE))</f>
        <v>0</v>
      </c>
      <c r="Z105">
        <f>IF(ISERROR(1/VLOOKUP($B105,'Justerad allokering'!$B$1:$AG$461,MATCH(Z$1,'Justerad allokering'!$B$1:$AF$1,0),FALSE)),VLOOKUP($B105,'Allokerad kvv'!$B$2:$AV$468,MATCH(Z$1,'Allokerad kvv'!$B$1:$AV$1,0),FALSE),VLOOKUP($B105,'Justerad allokering'!$B$1:$AG$461,MATCH(Z$1,'Justerad allokering'!$B$1:$AF$1,0),FALSE))</f>
        <v>0</v>
      </c>
      <c r="AE105" s="89">
        <f t="shared" si="4"/>
        <v>0</v>
      </c>
      <c r="AG105">
        <f t="shared" si="5"/>
        <v>0</v>
      </c>
      <c r="AH105">
        <f t="shared" si="6"/>
        <v>0</v>
      </c>
      <c r="AI105" t="str">
        <f>IF(AH105=0,"",AH105/VLOOKUP(B105,Kraftvärmeprod!$B$1:$BC$480,MATCH("Summa tillförd energi exklusive rökgaskondensering",Kraftvärmeprod!$B$1:$BC$1,0),FALSE))</f>
        <v/>
      </c>
      <c r="AK105">
        <f t="shared" si="7"/>
        <v>0</v>
      </c>
    </row>
    <row r="106" spans="1:37" x14ac:dyDescent="0.25">
      <c r="A106" s="2" t="s">
        <v>147</v>
      </c>
      <c r="B106" s="2" t="s">
        <v>151</v>
      </c>
      <c r="C106">
        <f>IF(ISERROR(1/VLOOKUP($B106,'Justerad allokering'!$B$1:$AG$461,MATCH(C$1,'Justerad allokering'!$B$1:$AF$1,0),FALSE)),VLOOKUP($B106,'Allokerad kvv'!$B$2:$AV$468,MATCH(C$1,'Allokerad kvv'!$B$1:$AV$1,0),FALSE),VLOOKUP($B106,'Justerad allokering'!$B$1:$AG$461,MATCH(C$1,'Justerad allokering'!$B$1:$AF$1,0),FALSE))</f>
        <v>0</v>
      </c>
      <c r="D106">
        <f>IF(ISERROR(1/VLOOKUP($B106,'Justerad allokering'!$B$1:$AG$461,MATCH(D$1,'Justerad allokering'!$B$1:$AF$1,0),FALSE)),VLOOKUP($B106,'Allokerad kvv'!$B$2:$AV$468,MATCH(D$1,'Allokerad kvv'!$B$1:$AV$1,0),FALSE),VLOOKUP($B106,'Justerad allokering'!$B$1:$AG$461,MATCH(D$1,'Justerad allokering'!$B$1:$AF$1,0),FALSE))</f>
        <v>0</v>
      </c>
      <c r="E106">
        <f>IF(ISERROR(1/VLOOKUP($B106,'Justerad allokering'!$B$1:$AG$461,MATCH(E$1,'Justerad allokering'!$B$1:$AF$1,0),FALSE)),VLOOKUP($B106,'Allokerad kvv'!$B$2:$AV$468,MATCH(E$1,'Allokerad kvv'!$B$1:$AV$1,0),FALSE),VLOOKUP($B106,'Justerad allokering'!$B$1:$AG$461,MATCH(E$1,'Justerad allokering'!$B$1:$AF$1,0),FALSE))</f>
        <v>0</v>
      </c>
      <c r="F106">
        <f>IF(ISERROR(1/VLOOKUP($B106,'Justerad allokering'!$B$1:$AG$461,MATCH(F$1,'Justerad allokering'!$B$1:$AF$1,0),FALSE)),VLOOKUP($B106,'Allokerad kvv'!$B$2:$AV$468,MATCH(F$1,'Allokerad kvv'!$B$1:$AV$1,0),FALSE),VLOOKUP($B106,'Justerad allokering'!$B$1:$AG$461,MATCH(F$1,'Justerad allokering'!$B$1:$AF$1,0),FALSE))</f>
        <v>0</v>
      </c>
      <c r="G106">
        <f>IF(ISERROR(1/VLOOKUP($B106,'Justerad allokering'!$B$1:$AG$461,MATCH(G$1,'Justerad allokering'!$B$1:$AF$1,0),FALSE)),VLOOKUP($B106,'Allokerad kvv'!$B$2:$AV$468,MATCH(G$1,'Allokerad kvv'!$B$1:$AV$1,0),FALSE),VLOOKUP($B106,'Justerad allokering'!$B$1:$AG$461,MATCH(G$1,'Justerad allokering'!$B$1:$AF$1,0),FALSE))</f>
        <v>0</v>
      </c>
      <c r="H106">
        <f>IF(ISERROR(1/VLOOKUP($B106,'Justerad allokering'!$B$1:$AG$461,MATCH(H$1,'Justerad allokering'!$B$1:$AF$1,0),FALSE)),VLOOKUP($B106,'Allokerad kvv'!$B$2:$AV$468,MATCH(H$1,'Allokerad kvv'!$B$1:$AV$1,0),FALSE),VLOOKUP($B106,'Justerad allokering'!$B$1:$AG$461,MATCH(H$1,'Justerad allokering'!$B$1:$AF$1,0),FALSE))</f>
        <v>0</v>
      </c>
      <c r="I106">
        <f>IF(ISERROR(1/VLOOKUP($B106,'Justerad allokering'!$B$1:$AG$461,MATCH(I$1,'Justerad allokering'!$B$1:$AF$1,0),FALSE)),VLOOKUP($B106,'Allokerad kvv'!$B$2:$AV$468,MATCH(I$1,'Allokerad kvv'!$B$1:$AV$1,0),FALSE),VLOOKUP($B106,'Justerad allokering'!$B$1:$AG$461,MATCH(I$1,'Justerad allokering'!$B$1:$AF$1,0),FALSE))</f>
        <v>0</v>
      </c>
      <c r="J106">
        <f>IF(ISERROR(1/VLOOKUP($B106,'Justerad allokering'!$B$1:$AG$461,MATCH(J$1,'Justerad allokering'!$B$1:$AF$1,0),FALSE)),VLOOKUP($B106,'Allokerad kvv'!$B$2:$AV$468,MATCH(J$1,'Allokerad kvv'!$B$1:$AV$1,0),FALSE),VLOOKUP($B106,'Justerad allokering'!$B$1:$AG$461,MATCH(J$1,'Justerad allokering'!$B$1:$AF$1,0),FALSE))</f>
        <v>0</v>
      </c>
      <c r="K106">
        <f>IF(ISERROR(1/VLOOKUP($B106,'Justerad allokering'!$B$1:$AG$461,MATCH(K$1,'Justerad allokering'!$B$1:$AF$1,0),FALSE)),VLOOKUP($B106,'Allokerad kvv'!$B$2:$AV$468,MATCH(K$1,'Allokerad kvv'!$B$1:$AV$1,0),FALSE),VLOOKUP($B106,'Justerad allokering'!$B$1:$AG$461,MATCH(K$1,'Justerad allokering'!$B$1:$AF$1,0),FALSE))</f>
        <v>0</v>
      </c>
      <c r="L106">
        <f>IF(ISERROR(1/VLOOKUP($B106,'Justerad allokering'!$B$1:$AG$461,MATCH(L$1,'Justerad allokering'!$B$1:$AF$1,0),FALSE)),VLOOKUP($B106,'Allokerad kvv'!$B$2:$AV$468,MATCH(L$1,'Allokerad kvv'!$B$1:$AV$1,0),FALSE),VLOOKUP($B106,'Justerad allokering'!$B$1:$AG$461,MATCH(L$1,'Justerad allokering'!$B$1:$AF$1,0),FALSE))</f>
        <v>0</v>
      </c>
      <c r="M106">
        <f>IF(ISERROR(1/VLOOKUP($B106,'Justerad allokering'!$B$1:$AG$461,MATCH(M$1,'Justerad allokering'!$B$1:$AF$1,0),FALSE)),VLOOKUP($B106,'Allokerad kvv'!$B$2:$AV$468,MATCH(M$1,'Allokerad kvv'!$B$1:$AV$1,0),FALSE),VLOOKUP($B106,'Justerad allokering'!$B$1:$AG$461,MATCH(M$1,'Justerad allokering'!$B$1:$AF$1,0),FALSE))</f>
        <v>0</v>
      </c>
      <c r="N106">
        <f>IF(ISERROR(1/VLOOKUP($B106,'Justerad allokering'!$B$1:$AG$461,MATCH(N$1,'Justerad allokering'!$B$1:$AF$1,0),FALSE)),VLOOKUP($B106,'Allokerad kvv'!$B$2:$AV$468,MATCH(N$1,'Allokerad kvv'!$B$1:$AV$1,0),FALSE),VLOOKUP($B106,'Justerad allokering'!$B$1:$AG$461,MATCH(N$1,'Justerad allokering'!$B$1:$AF$1,0),FALSE))</f>
        <v>0</v>
      </c>
      <c r="O106">
        <f>IF(ISERROR(1/VLOOKUP($B106,'Justerad allokering'!$B$1:$AG$461,MATCH(O$1,'Justerad allokering'!$B$1:$AF$1,0),FALSE)),VLOOKUP($B106,'Allokerad kvv'!$B$2:$AV$468,MATCH(O$1,'Allokerad kvv'!$B$1:$AV$1,0),FALSE),VLOOKUP($B106,'Justerad allokering'!$B$1:$AG$461,MATCH(O$1,'Justerad allokering'!$B$1:$AF$1,0),FALSE))</f>
        <v>0</v>
      </c>
      <c r="P106">
        <f>IF(ISERROR(1/VLOOKUP($B106,'Justerad allokering'!$B$1:$AG$461,MATCH(P$1,'Justerad allokering'!$B$1:$AF$1,0),FALSE)),VLOOKUP($B106,'Allokerad kvv'!$B$2:$AV$468,MATCH(P$1,'Allokerad kvv'!$B$1:$AV$1,0),FALSE),VLOOKUP($B106,'Justerad allokering'!$B$1:$AG$461,MATCH(P$1,'Justerad allokering'!$B$1:$AF$1,0),FALSE))</f>
        <v>0</v>
      </c>
      <c r="Q106">
        <f>IF(ISERROR(1/VLOOKUP($B106,'Justerad allokering'!$B$1:$AG$461,MATCH(Q$1,'Justerad allokering'!$B$1:$AF$1,0),FALSE)),VLOOKUP($B106,'Allokerad kvv'!$B$2:$AV$468,MATCH(Q$1,'Allokerad kvv'!$B$1:$AV$1,0),FALSE),VLOOKUP($B106,'Justerad allokering'!$B$1:$AG$461,MATCH(Q$1,'Justerad allokering'!$B$1:$AF$1,0),FALSE))</f>
        <v>0</v>
      </c>
      <c r="R106">
        <f>IF(ISERROR(1/VLOOKUP($B106,'Justerad allokering'!$B$1:$AG$461,MATCH(R$1,'Justerad allokering'!$B$1:$AF$1,0),FALSE)),VLOOKUP($B106,'Allokerad kvv'!$B$2:$AV$468,MATCH(R$1,'Allokerad kvv'!$B$1:$AV$1,0),FALSE),VLOOKUP($B106,'Justerad allokering'!$B$1:$AG$461,MATCH(R$1,'Justerad allokering'!$B$1:$AF$1,0),FALSE))</f>
        <v>0</v>
      </c>
      <c r="S106">
        <f>IF(ISERROR(1/VLOOKUP($B106,'Justerad allokering'!$B$1:$AG$461,MATCH(S$1,'Justerad allokering'!$B$1:$AF$1,0),FALSE)),VLOOKUP($B106,'Allokerad kvv'!$B$2:$AV$468,MATCH(S$1,'Allokerad kvv'!$B$1:$AV$1,0),FALSE),VLOOKUP($B106,'Justerad allokering'!$B$1:$AG$461,MATCH(S$1,'Justerad allokering'!$B$1:$AF$1,0),FALSE))</f>
        <v>0</v>
      </c>
      <c r="T106">
        <f>IF(ISERROR(1/VLOOKUP($B106,'Justerad allokering'!$B$1:$AG$461,MATCH(T$1,'Justerad allokering'!$B$1:$AF$1,0),FALSE)),VLOOKUP($B106,'Allokerad kvv'!$B$2:$AV$468,MATCH(T$1,'Allokerad kvv'!$B$1:$AV$1,0),FALSE),VLOOKUP($B106,'Justerad allokering'!$B$1:$AG$461,MATCH(T$1,'Justerad allokering'!$B$1:$AF$1,0),FALSE))</f>
        <v>0</v>
      </c>
      <c r="U106">
        <f>IF(ISERROR(1/VLOOKUP($B106,'Justerad allokering'!$B$1:$AG$461,MATCH(U$1,'Justerad allokering'!$B$1:$AF$1,0),FALSE)),VLOOKUP($B106,'Allokerad kvv'!$B$2:$AV$468,MATCH(U$1,'Allokerad kvv'!$B$1:$AV$1,0),FALSE),VLOOKUP($B106,'Justerad allokering'!$B$1:$AG$461,MATCH(U$1,'Justerad allokering'!$B$1:$AF$1,0),FALSE))</f>
        <v>0</v>
      </c>
      <c r="V106">
        <f>IF(ISERROR(1/VLOOKUP($B106,'Justerad allokering'!$B$1:$AG$461,MATCH(V$1,'Justerad allokering'!$B$1:$AF$1,0),FALSE)),VLOOKUP($B106,'Allokerad kvv'!$B$2:$AV$468,MATCH(V$1,'Allokerad kvv'!$B$1:$AV$1,0),FALSE),VLOOKUP($B106,'Justerad allokering'!$B$1:$AG$461,MATCH(V$1,'Justerad allokering'!$B$1:$AF$1,0),FALSE))</f>
        <v>0</v>
      </c>
      <c r="W106">
        <f>IF(ISERROR(1/VLOOKUP($B106,'Justerad allokering'!$B$1:$AG$461,MATCH(W$1,'Justerad allokering'!$B$1:$AF$1,0),FALSE)),VLOOKUP($B106,'Allokerad kvv'!$B$2:$AV$468,MATCH(W$1,'Allokerad kvv'!$B$1:$AV$1,0),FALSE),VLOOKUP($B106,'Justerad allokering'!$B$1:$AG$461,MATCH(W$1,'Justerad allokering'!$B$1:$AF$1,0),FALSE))</f>
        <v>0</v>
      </c>
      <c r="X106">
        <f>IF(ISERROR(1/VLOOKUP($B106,'Justerad allokering'!$B$1:$AG$461,MATCH(X$1,'Justerad allokering'!$B$1:$AF$1,0),FALSE)),VLOOKUP($B106,'Allokerad kvv'!$B$2:$AV$468,MATCH(X$1,'Allokerad kvv'!$B$1:$AV$1,0),FALSE),VLOOKUP($B106,'Justerad allokering'!$B$1:$AG$461,MATCH(X$1,'Justerad allokering'!$B$1:$AF$1,0),FALSE))</f>
        <v>0</v>
      </c>
      <c r="Y106">
        <f>IF(ISERROR(1/VLOOKUP($B106,'Justerad allokering'!$B$1:$AG$461,MATCH(Y$1,'Justerad allokering'!$B$1:$AF$1,0),FALSE)),VLOOKUP($B106,'Allokerad kvv'!$B$2:$AV$468,MATCH(Y$1,'Allokerad kvv'!$B$1:$AV$1,0),FALSE),VLOOKUP($B106,'Justerad allokering'!$B$1:$AG$461,MATCH(Y$1,'Justerad allokering'!$B$1:$AF$1,0),FALSE))</f>
        <v>0</v>
      </c>
      <c r="Z106">
        <f>IF(ISERROR(1/VLOOKUP($B106,'Justerad allokering'!$B$1:$AG$461,MATCH(Z$1,'Justerad allokering'!$B$1:$AF$1,0),FALSE)),VLOOKUP($B106,'Allokerad kvv'!$B$2:$AV$468,MATCH(Z$1,'Allokerad kvv'!$B$1:$AV$1,0),FALSE),VLOOKUP($B106,'Justerad allokering'!$B$1:$AG$461,MATCH(Z$1,'Justerad allokering'!$B$1:$AF$1,0),FALSE))</f>
        <v>0</v>
      </c>
      <c r="AE106" s="89">
        <f t="shared" si="4"/>
        <v>0</v>
      </c>
      <c r="AG106">
        <f t="shared" si="5"/>
        <v>0</v>
      </c>
      <c r="AH106">
        <f t="shared" si="6"/>
        <v>0</v>
      </c>
      <c r="AI106" t="str">
        <f>IF(AH106=0,"",AH106/VLOOKUP(B106,Kraftvärmeprod!$B$1:$BC$480,MATCH("Summa tillförd energi exklusive rökgaskondensering",Kraftvärmeprod!$B$1:$BC$1,0),FALSE))</f>
        <v/>
      </c>
      <c r="AK106">
        <f t="shared" si="7"/>
        <v>0</v>
      </c>
    </row>
    <row r="107" spans="1:37" x14ac:dyDescent="0.25">
      <c r="A107" s="2" t="s">
        <v>147</v>
      </c>
      <c r="B107" s="2" t="s">
        <v>152</v>
      </c>
      <c r="C107">
        <f>IF(ISERROR(1/VLOOKUP($B107,'Justerad allokering'!$B$1:$AG$461,MATCH(C$1,'Justerad allokering'!$B$1:$AF$1,0),FALSE)),VLOOKUP($B107,'Allokerad kvv'!$B$2:$AV$468,MATCH(C$1,'Allokerad kvv'!$B$1:$AV$1,0),FALSE),VLOOKUP($B107,'Justerad allokering'!$B$1:$AG$461,MATCH(C$1,'Justerad allokering'!$B$1:$AF$1,0),FALSE))</f>
        <v>0</v>
      </c>
      <c r="D107">
        <f>IF(ISERROR(1/VLOOKUP($B107,'Justerad allokering'!$B$1:$AG$461,MATCH(D$1,'Justerad allokering'!$B$1:$AF$1,0),FALSE)),VLOOKUP($B107,'Allokerad kvv'!$B$2:$AV$468,MATCH(D$1,'Allokerad kvv'!$B$1:$AV$1,0),FALSE),VLOOKUP($B107,'Justerad allokering'!$B$1:$AG$461,MATCH(D$1,'Justerad allokering'!$B$1:$AF$1,0),FALSE))</f>
        <v>0</v>
      </c>
      <c r="E107">
        <f>IF(ISERROR(1/VLOOKUP($B107,'Justerad allokering'!$B$1:$AG$461,MATCH(E$1,'Justerad allokering'!$B$1:$AF$1,0),FALSE)),VLOOKUP($B107,'Allokerad kvv'!$B$2:$AV$468,MATCH(E$1,'Allokerad kvv'!$B$1:$AV$1,0),FALSE),VLOOKUP($B107,'Justerad allokering'!$B$1:$AG$461,MATCH(E$1,'Justerad allokering'!$B$1:$AF$1,0),FALSE))</f>
        <v>0</v>
      </c>
      <c r="F107">
        <f>IF(ISERROR(1/VLOOKUP($B107,'Justerad allokering'!$B$1:$AG$461,MATCH(F$1,'Justerad allokering'!$B$1:$AF$1,0),FALSE)),VLOOKUP($B107,'Allokerad kvv'!$B$2:$AV$468,MATCH(F$1,'Allokerad kvv'!$B$1:$AV$1,0),FALSE),VLOOKUP($B107,'Justerad allokering'!$B$1:$AG$461,MATCH(F$1,'Justerad allokering'!$B$1:$AF$1,0),FALSE))</f>
        <v>0</v>
      </c>
      <c r="G107">
        <f>IF(ISERROR(1/VLOOKUP($B107,'Justerad allokering'!$B$1:$AG$461,MATCH(G$1,'Justerad allokering'!$B$1:$AF$1,0),FALSE)),VLOOKUP($B107,'Allokerad kvv'!$B$2:$AV$468,MATCH(G$1,'Allokerad kvv'!$B$1:$AV$1,0),FALSE),VLOOKUP($B107,'Justerad allokering'!$B$1:$AG$461,MATCH(G$1,'Justerad allokering'!$B$1:$AF$1,0),FALSE))</f>
        <v>0</v>
      </c>
      <c r="H107">
        <f>IF(ISERROR(1/VLOOKUP($B107,'Justerad allokering'!$B$1:$AG$461,MATCH(H$1,'Justerad allokering'!$B$1:$AF$1,0),FALSE)),VLOOKUP($B107,'Allokerad kvv'!$B$2:$AV$468,MATCH(H$1,'Allokerad kvv'!$B$1:$AV$1,0),FALSE),VLOOKUP($B107,'Justerad allokering'!$B$1:$AG$461,MATCH(H$1,'Justerad allokering'!$B$1:$AF$1,0),FALSE))</f>
        <v>0</v>
      </c>
      <c r="I107">
        <f>IF(ISERROR(1/VLOOKUP($B107,'Justerad allokering'!$B$1:$AG$461,MATCH(I$1,'Justerad allokering'!$B$1:$AF$1,0),FALSE)),VLOOKUP($B107,'Allokerad kvv'!$B$2:$AV$468,MATCH(I$1,'Allokerad kvv'!$B$1:$AV$1,0),FALSE),VLOOKUP($B107,'Justerad allokering'!$B$1:$AG$461,MATCH(I$1,'Justerad allokering'!$B$1:$AF$1,0),FALSE))</f>
        <v>0</v>
      </c>
      <c r="J107">
        <f>IF(ISERROR(1/VLOOKUP($B107,'Justerad allokering'!$B$1:$AG$461,MATCH(J$1,'Justerad allokering'!$B$1:$AF$1,0),FALSE)),VLOOKUP($B107,'Allokerad kvv'!$B$2:$AV$468,MATCH(J$1,'Allokerad kvv'!$B$1:$AV$1,0),FALSE),VLOOKUP($B107,'Justerad allokering'!$B$1:$AG$461,MATCH(J$1,'Justerad allokering'!$B$1:$AF$1,0),FALSE))</f>
        <v>0</v>
      </c>
      <c r="K107">
        <f>IF(ISERROR(1/VLOOKUP($B107,'Justerad allokering'!$B$1:$AG$461,MATCH(K$1,'Justerad allokering'!$B$1:$AF$1,0),FALSE)),VLOOKUP($B107,'Allokerad kvv'!$B$2:$AV$468,MATCH(K$1,'Allokerad kvv'!$B$1:$AV$1,0),FALSE),VLOOKUP($B107,'Justerad allokering'!$B$1:$AG$461,MATCH(K$1,'Justerad allokering'!$B$1:$AF$1,0),FALSE))</f>
        <v>0</v>
      </c>
      <c r="L107">
        <f>IF(ISERROR(1/VLOOKUP($B107,'Justerad allokering'!$B$1:$AG$461,MATCH(L$1,'Justerad allokering'!$B$1:$AF$1,0),FALSE)),VLOOKUP($B107,'Allokerad kvv'!$B$2:$AV$468,MATCH(L$1,'Allokerad kvv'!$B$1:$AV$1,0),FALSE),VLOOKUP($B107,'Justerad allokering'!$B$1:$AG$461,MATCH(L$1,'Justerad allokering'!$B$1:$AF$1,0),FALSE))</f>
        <v>0</v>
      </c>
      <c r="M107">
        <f>IF(ISERROR(1/VLOOKUP($B107,'Justerad allokering'!$B$1:$AG$461,MATCH(M$1,'Justerad allokering'!$B$1:$AF$1,0),FALSE)),VLOOKUP($B107,'Allokerad kvv'!$B$2:$AV$468,MATCH(M$1,'Allokerad kvv'!$B$1:$AV$1,0),FALSE),VLOOKUP($B107,'Justerad allokering'!$B$1:$AG$461,MATCH(M$1,'Justerad allokering'!$B$1:$AF$1,0),FALSE))</f>
        <v>0</v>
      </c>
      <c r="N107">
        <f>IF(ISERROR(1/VLOOKUP($B107,'Justerad allokering'!$B$1:$AG$461,MATCH(N$1,'Justerad allokering'!$B$1:$AF$1,0),FALSE)),VLOOKUP($B107,'Allokerad kvv'!$B$2:$AV$468,MATCH(N$1,'Allokerad kvv'!$B$1:$AV$1,0),FALSE),VLOOKUP($B107,'Justerad allokering'!$B$1:$AG$461,MATCH(N$1,'Justerad allokering'!$B$1:$AF$1,0),FALSE))</f>
        <v>0</v>
      </c>
      <c r="O107">
        <f>IF(ISERROR(1/VLOOKUP($B107,'Justerad allokering'!$B$1:$AG$461,MATCH(O$1,'Justerad allokering'!$B$1:$AF$1,0),FALSE)),VLOOKUP($B107,'Allokerad kvv'!$B$2:$AV$468,MATCH(O$1,'Allokerad kvv'!$B$1:$AV$1,0),FALSE),VLOOKUP($B107,'Justerad allokering'!$B$1:$AG$461,MATCH(O$1,'Justerad allokering'!$B$1:$AF$1,0),FALSE))</f>
        <v>0</v>
      </c>
      <c r="P107">
        <f>IF(ISERROR(1/VLOOKUP($B107,'Justerad allokering'!$B$1:$AG$461,MATCH(P$1,'Justerad allokering'!$B$1:$AF$1,0),FALSE)),VLOOKUP($B107,'Allokerad kvv'!$B$2:$AV$468,MATCH(P$1,'Allokerad kvv'!$B$1:$AV$1,0),FALSE),VLOOKUP($B107,'Justerad allokering'!$B$1:$AG$461,MATCH(P$1,'Justerad allokering'!$B$1:$AF$1,0),FALSE))</f>
        <v>0</v>
      </c>
      <c r="Q107">
        <f>IF(ISERROR(1/VLOOKUP($B107,'Justerad allokering'!$B$1:$AG$461,MATCH(Q$1,'Justerad allokering'!$B$1:$AF$1,0),FALSE)),VLOOKUP($B107,'Allokerad kvv'!$B$2:$AV$468,MATCH(Q$1,'Allokerad kvv'!$B$1:$AV$1,0),FALSE),VLOOKUP($B107,'Justerad allokering'!$B$1:$AG$461,MATCH(Q$1,'Justerad allokering'!$B$1:$AF$1,0),FALSE))</f>
        <v>0</v>
      </c>
      <c r="R107">
        <f>IF(ISERROR(1/VLOOKUP($B107,'Justerad allokering'!$B$1:$AG$461,MATCH(R$1,'Justerad allokering'!$B$1:$AF$1,0),FALSE)),VLOOKUP($B107,'Allokerad kvv'!$B$2:$AV$468,MATCH(R$1,'Allokerad kvv'!$B$1:$AV$1,0),FALSE),VLOOKUP($B107,'Justerad allokering'!$B$1:$AG$461,MATCH(R$1,'Justerad allokering'!$B$1:$AF$1,0),FALSE))</f>
        <v>0</v>
      </c>
      <c r="S107">
        <f>IF(ISERROR(1/VLOOKUP($B107,'Justerad allokering'!$B$1:$AG$461,MATCH(S$1,'Justerad allokering'!$B$1:$AF$1,0),FALSE)),VLOOKUP($B107,'Allokerad kvv'!$B$2:$AV$468,MATCH(S$1,'Allokerad kvv'!$B$1:$AV$1,0),FALSE),VLOOKUP($B107,'Justerad allokering'!$B$1:$AG$461,MATCH(S$1,'Justerad allokering'!$B$1:$AF$1,0),FALSE))</f>
        <v>0</v>
      </c>
      <c r="T107">
        <f>IF(ISERROR(1/VLOOKUP($B107,'Justerad allokering'!$B$1:$AG$461,MATCH(T$1,'Justerad allokering'!$B$1:$AF$1,0),FALSE)),VLOOKUP($B107,'Allokerad kvv'!$B$2:$AV$468,MATCH(T$1,'Allokerad kvv'!$B$1:$AV$1,0),FALSE),VLOOKUP($B107,'Justerad allokering'!$B$1:$AG$461,MATCH(T$1,'Justerad allokering'!$B$1:$AF$1,0),FALSE))</f>
        <v>0</v>
      </c>
      <c r="U107">
        <f>IF(ISERROR(1/VLOOKUP($B107,'Justerad allokering'!$B$1:$AG$461,MATCH(U$1,'Justerad allokering'!$B$1:$AF$1,0),FALSE)),VLOOKUP($B107,'Allokerad kvv'!$B$2:$AV$468,MATCH(U$1,'Allokerad kvv'!$B$1:$AV$1,0),FALSE),VLOOKUP($B107,'Justerad allokering'!$B$1:$AG$461,MATCH(U$1,'Justerad allokering'!$B$1:$AF$1,0),FALSE))</f>
        <v>0</v>
      </c>
      <c r="V107">
        <f>IF(ISERROR(1/VLOOKUP($B107,'Justerad allokering'!$B$1:$AG$461,MATCH(V$1,'Justerad allokering'!$B$1:$AF$1,0),FALSE)),VLOOKUP($B107,'Allokerad kvv'!$B$2:$AV$468,MATCH(V$1,'Allokerad kvv'!$B$1:$AV$1,0),FALSE),VLOOKUP($B107,'Justerad allokering'!$B$1:$AG$461,MATCH(V$1,'Justerad allokering'!$B$1:$AF$1,0),FALSE))</f>
        <v>0</v>
      </c>
      <c r="W107">
        <f>IF(ISERROR(1/VLOOKUP($B107,'Justerad allokering'!$B$1:$AG$461,MATCH(W$1,'Justerad allokering'!$B$1:$AF$1,0),FALSE)),VLOOKUP($B107,'Allokerad kvv'!$B$2:$AV$468,MATCH(W$1,'Allokerad kvv'!$B$1:$AV$1,0),FALSE),VLOOKUP($B107,'Justerad allokering'!$B$1:$AG$461,MATCH(W$1,'Justerad allokering'!$B$1:$AF$1,0),FALSE))</f>
        <v>0</v>
      </c>
      <c r="X107">
        <f>IF(ISERROR(1/VLOOKUP($B107,'Justerad allokering'!$B$1:$AG$461,MATCH(X$1,'Justerad allokering'!$B$1:$AF$1,0),FALSE)),VLOOKUP($B107,'Allokerad kvv'!$B$2:$AV$468,MATCH(X$1,'Allokerad kvv'!$B$1:$AV$1,0),FALSE),VLOOKUP($B107,'Justerad allokering'!$B$1:$AG$461,MATCH(X$1,'Justerad allokering'!$B$1:$AF$1,0),FALSE))</f>
        <v>0</v>
      </c>
      <c r="Y107">
        <f>IF(ISERROR(1/VLOOKUP($B107,'Justerad allokering'!$B$1:$AG$461,MATCH(Y$1,'Justerad allokering'!$B$1:$AF$1,0),FALSE)),VLOOKUP($B107,'Allokerad kvv'!$B$2:$AV$468,MATCH(Y$1,'Allokerad kvv'!$B$1:$AV$1,0),FALSE),VLOOKUP($B107,'Justerad allokering'!$B$1:$AG$461,MATCH(Y$1,'Justerad allokering'!$B$1:$AF$1,0),FALSE))</f>
        <v>0</v>
      </c>
      <c r="Z107">
        <f>IF(ISERROR(1/VLOOKUP($B107,'Justerad allokering'!$B$1:$AG$461,MATCH(Z$1,'Justerad allokering'!$B$1:$AF$1,0),FALSE)),VLOOKUP($B107,'Allokerad kvv'!$B$2:$AV$468,MATCH(Z$1,'Allokerad kvv'!$B$1:$AV$1,0),FALSE),VLOOKUP($B107,'Justerad allokering'!$B$1:$AG$461,MATCH(Z$1,'Justerad allokering'!$B$1:$AF$1,0),FALSE))</f>
        <v>0</v>
      </c>
      <c r="AE107" s="89">
        <f t="shared" si="4"/>
        <v>0</v>
      </c>
      <c r="AG107">
        <f t="shared" si="5"/>
        <v>0</v>
      </c>
      <c r="AH107">
        <f t="shared" si="6"/>
        <v>0</v>
      </c>
      <c r="AI107" t="str">
        <f>IF(AH107=0,"",AH107/VLOOKUP(B107,Kraftvärmeprod!$B$1:$BC$480,MATCH("Summa tillförd energi exklusive rökgaskondensering",Kraftvärmeprod!$B$1:$BC$1,0),FALSE))</f>
        <v/>
      </c>
      <c r="AK107">
        <f t="shared" si="7"/>
        <v>0</v>
      </c>
    </row>
    <row r="108" spans="1:37" x14ac:dyDescent="0.25">
      <c r="A108" s="2" t="s">
        <v>147</v>
      </c>
      <c r="B108" s="2" t="s">
        <v>153</v>
      </c>
      <c r="C108">
        <f>IF(ISERROR(1/VLOOKUP($B108,'Justerad allokering'!$B$1:$AG$461,MATCH(C$1,'Justerad allokering'!$B$1:$AF$1,0),FALSE)),VLOOKUP($B108,'Allokerad kvv'!$B$2:$AV$468,MATCH(C$1,'Allokerad kvv'!$B$1:$AV$1,0),FALSE),VLOOKUP($B108,'Justerad allokering'!$B$1:$AG$461,MATCH(C$1,'Justerad allokering'!$B$1:$AF$1,0),FALSE))</f>
        <v>0</v>
      </c>
      <c r="D108">
        <f>IF(ISERROR(1/VLOOKUP($B108,'Justerad allokering'!$B$1:$AG$461,MATCH(D$1,'Justerad allokering'!$B$1:$AF$1,0),FALSE)),VLOOKUP($B108,'Allokerad kvv'!$B$2:$AV$468,MATCH(D$1,'Allokerad kvv'!$B$1:$AV$1,0),FALSE),VLOOKUP($B108,'Justerad allokering'!$B$1:$AG$461,MATCH(D$1,'Justerad allokering'!$B$1:$AF$1,0),FALSE))</f>
        <v>0</v>
      </c>
      <c r="E108">
        <f>IF(ISERROR(1/VLOOKUP($B108,'Justerad allokering'!$B$1:$AG$461,MATCH(E$1,'Justerad allokering'!$B$1:$AF$1,0),FALSE)),VLOOKUP($B108,'Allokerad kvv'!$B$2:$AV$468,MATCH(E$1,'Allokerad kvv'!$B$1:$AV$1,0),FALSE),VLOOKUP($B108,'Justerad allokering'!$B$1:$AG$461,MATCH(E$1,'Justerad allokering'!$B$1:$AF$1,0),FALSE))</f>
        <v>0</v>
      </c>
      <c r="F108">
        <f>IF(ISERROR(1/VLOOKUP($B108,'Justerad allokering'!$B$1:$AG$461,MATCH(F$1,'Justerad allokering'!$B$1:$AF$1,0),FALSE)),VLOOKUP($B108,'Allokerad kvv'!$B$2:$AV$468,MATCH(F$1,'Allokerad kvv'!$B$1:$AV$1,0),FALSE),VLOOKUP($B108,'Justerad allokering'!$B$1:$AG$461,MATCH(F$1,'Justerad allokering'!$B$1:$AF$1,0),FALSE))</f>
        <v>0</v>
      </c>
      <c r="G108">
        <f>IF(ISERROR(1/VLOOKUP($B108,'Justerad allokering'!$B$1:$AG$461,MATCH(G$1,'Justerad allokering'!$B$1:$AF$1,0),FALSE)),VLOOKUP($B108,'Allokerad kvv'!$B$2:$AV$468,MATCH(G$1,'Allokerad kvv'!$B$1:$AV$1,0),FALSE),VLOOKUP($B108,'Justerad allokering'!$B$1:$AG$461,MATCH(G$1,'Justerad allokering'!$B$1:$AF$1,0),FALSE))</f>
        <v>0</v>
      </c>
      <c r="H108">
        <f>IF(ISERROR(1/VLOOKUP($B108,'Justerad allokering'!$B$1:$AG$461,MATCH(H$1,'Justerad allokering'!$B$1:$AF$1,0),FALSE)),VLOOKUP($B108,'Allokerad kvv'!$B$2:$AV$468,MATCH(H$1,'Allokerad kvv'!$B$1:$AV$1,0),FALSE),VLOOKUP($B108,'Justerad allokering'!$B$1:$AG$461,MATCH(H$1,'Justerad allokering'!$B$1:$AF$1,0),FALSE))</f>
        <v>0</v>
      </c>
      <c r="I108">
        <f>IF(ISERROR(1/VLOOKUP($B108,'Justerad allokering'!$B$1:$AG$461,MATCH(I$1,'Justerad allokering'!$B$1:$AF$1,0),FALSE)),VLOOKUP($B108,'Allokerad kvv'!$B$2:$AV$468,MATCH(I$1,'Allokerad kvv'!$B$1:$AV$1,0),FALSE),VLOOKUP($B108,'Justerad allokering'!$B$1:$AG$461,MATCH(I$1,'Justerad allokering'!$B$1:$AF$1,0),FALSE))</f>
        <v>0</v>
      </c>
      <c r="J108">
        <f>IF(ISERROR(1/VLOOKUP($B108,'Justerad allokering'!$B$1:$AG$461,MATCH(J$1,'Justerad allokering'!$B$1:$AF$1,0),FALSE)),VLOOKUP($B108,'Allokerad kvv'!$B$2:$AV$468,MATCH(J$1,'Allokerad kvv'!$B$1:$AV$1,0),FALSE),VLOOKUP($B108,'Justerad allokering'!$B$1:$AG$461,MATCH(J$1,'Justerad allokering'!$B$1:$AF$1,0),FALSE))</f>
        <v>0</v>
      </c>
      <c r="K108">
        <f>IF(ISERROR(1/VLOOKUP($B108,'Justerad allokering'!$B$1:$AG$461,MATCH(K$1,'Justerad allokering'!$B$1:$AF$1,0),FALSE)),VLOOKUP($B108,'Allokerad kvv'!$B$2:$AV$468,MATCH(K$1,'Allokerad kvv'!$B$1:$AV$1,0),FALSE),VLOOKUP($B108,'Justerad allokering'!$B$1:$AG$461,MATCH(K$1,'Justerad allokering'!$B$1:$AF$1,0),FALSE))</f>
        <v>0</v>
      </c>
      <c r="L108">
        <f>IF(ISERROR(1/VLOOKUP($B108,'Justerad allokering'!$B$1:$AG$461,MATCH(L$1,'Justerad allokering'!$B$1:$AF$1,0),FALSE)),VLOOKUP($B108,'Allokerad kvv'!$B$2:$AV$468,MATCH(L$1,'Allokerad kvv'!$B$1:$AV$1,0),FALSE),VLOOKUP($B108,'Justerad allokering'!$B$1:$AG$461,MATCH(L$1,'Justerad allokering'!$B$1:$AF$1,0),FALSE))</f>
        <v>0</v>
      </c>
      <c r="M108">
        <f>IF(ISERROR(1/VLOOKUP($B108,'Justerad allokering'!$B$1:$AG$461,MATCH(M$1,'Justerad allokering'!$B$1:$AF$1,0),FALSE)),VLOOKUP($B108,'Allokerad kvv'!$B$2:$AV$468,MATCH(M$1,'Allokerad kvv'!$B$1:$AV$1,0),FALSE),VLOOKUP($B108,'Justerad allokering'!$B$1:$AG$461,MATCH(M$1,'Justerad allokering'!$B$1:$AF$1,0),FALSE))</f>
        <v>0</v>
      </c>
      <c r="N108">
        <f>IF(ISERROR(1/VLOOKUP($B108,'Justerad allokering'!$B$1:$AG$461,MATCH(N$1,'Justerad allokering'!$B$1:$AF$1,0),FALSE)),VLOOKUP($B108,'Allokerad kvv'!$B$2:$AV$468,MATCH(N$1,'Allokerad kvv'!$B$1:$AV$1,0),FALSE),VLOOKUP($B108,'Justerad allokering'!$B$1:$AG$461,MATCH(N$1,'Justerad allokering'!$B$1:$AF$1,0),FALSE))</f>
        <v>0</v>
      </c>
      <c r="O108">
        <f>IF(ISERROR(1/VLOOKUP($B108,'Justerad allokering'!$B$1:$AG$461,MATCH(O$1,'Justerad allokering'!$B$1:$AF$1,0),FALSE)),VLOOKUP($B108,'Allokerad kvv'!$B$2:$AV$468,MATCH(O$1,'Allokerad kvv'!$B$1:$AV$1,0),FALSE),VLOOKUP($B108,'Justerad allokering'!$B$1:$AG$461,MATCH(O$1,'Justerad allokering'!$B$1:$AF$1,0),FALSE))</f>
        <v>0</v>
      </c>
      <c r="P108">
        <f>IF(ISERROR(1/VLOOKUP($B108,'Justerad allokering'!$B$1:$AG$461,MATCH(P$1,'Justerad allokering'!$B$1:$AF$1,0),FALSE)),VLOOKUP($B108,'Allokerad kvv'!$B$2:$AV$468,MATCH(P$1,'Allokerad kvv'!$B$1:$AV$1,0),FALSE),VLOOKUP($B108,'Justerad allokering'!$B$1:$AG$461,MATCH(P$1,'Justerad allokering'!$B$1:$AF$1,0),FALSE))</f>
        <v>0</v>
      </c>
      <c r="Q108">
        <f>IF(ISERROR(1/VLOOKUP($B108,'Justerad allokering'!$B$1:$AG$461,MATCH(Q$1,'Justerad allokering'!$B$1:$AF$1,0),FALSE)),VLOOKUP($B108,'Allokerad kvv'!$B$2:$AV$468,MATCH(Q$1,'Allokerad kvv'!$B$1:$AV$1,0),FALSE),VLOOKUP($B108,'Justerad allokering'!$B$1:$AG$461,MATCH(Q$1,'Justerad allokering'!$B$1:$AF$1,0),FALSE))</f>
        <v>0</v>
      </c>
      <c r="R108">
        <f>IF(ISERROR(1/VLOOKUP($B108,'Justerad allokering'!$B$1:$AG$461,MATCH(R$1,'Justerad allokering'!$B$1:$AF$1,0),FALSE)),VLOOKUP($B108,'Allokerad kvv'!$B$2:$AV$468,MATCH(R$1,'Allokerad kvv'!$B$1:$AV$1,0),FALSE),VLOOKUP($B108,'Justerad allokering'!$B$1:$AG$461,MATCH(R$1,'Justerad allokering'!$B$1:$AF$1,0),FALSE))</f>
        <v>0</v>
      </c>
      <c r="S108">
        <f>IF(ISERROR(1/VLOOKUP($B108,'Justerad allokering'!$B$1:$AG$461,MATCH(S$1,'Justerad allokering'!$B$1:$AF$1,0),FALSE)),VLOOKUP($B108,'Allokerad kvv'!$B$2:$AV$468,MATCH(S$1,'Allokerad kvv'!$B$1:$AV$1,0),FALSE),VLOOKUP($B108,'Justerad allokering'!$B$1:$AG$461,MATCH(S$1,'Justerad allokering'!$B$1:$AF$1,0),FALSE))</f>
        <v>0</v>
      </c>
      <c r="T108">
        <f>IF(ISERROR(1/VLOOKUP($B108,'Justerad allokering'!$B$1:$AG$461,MATCH(T$1,'Justerad allokering'!$B$1:$AF$1,0),FALSE)),VLOOKUP($B108,'Allokerad kvv'!$B$2:$AV$468,MATCH(T$1,'Allokerad kvv'!$B$1:$AV$1,0),FALSE),VLOOKUP($B108,'Justerad allokering'!$B$1:$AG$461,MATCH(T$1,'Justerad allokering'!$B$1:$AF$1,0),FALSE))</f>
        <v>0</v>
      </c>
      <c r="U108">
        <f>IF(ISERROR(1/VLOOKUP($B108,'Justerad allokering'!$B$1:$AG$461,MATCH(U$1,'Justerad allokering'!$B$1:$AF$1,0),FALSE)),VLOOKUP($B108,'Allokerad kvv'!$B$2:$AV$468,MATCH(U$1,'Allokerad kvv'!$B$1:$AV$1,0),FALSE),VLOOKUP($B108,'Justerad allokering'!$B$1:$AG$461,MATCH(U$1,'Justerad allokering'!$B$1:$AF$1,0),FALSE))</f>
        <v>0</v>
      </c>
      <c r="V108">
        <f>IF(ISERROR(1/VLOOKUP($B108,'Justerad allokering'!$B$1:$AG$461,MATCH(V$1,'Justerad allokering'!$B$1:$AF$1,0),FALSE)),VLOOKUP($B108,'Allokerad kvv'!$B$2:$AV$468,MATCH(V$1,'Allokerad kvv'!$B$1:$AV$1,0),FALSE),VLOOKUP($B108,'Justerad allokering'!$B$1:$AG$461,MATCH(V$1,'Justerad allokering'!$B$1:$AF$1,0),FALSE))</f>
        <v>0</v>
      </c>
      <c r="W108">
        <f>IF(ISERROR(1/VLOOKUP($B108,'Justerad allokering'!$B$1:$AG$461,MATCH(W$1,'Justerad allokering'!$B$1:$AF$1,0),FALSE)),VLOOKUP($B108,'Allokerad kvv'!$B$2:$AV$468,MATCH(W$1,'Allokerad kvv'!$B$1:$AV$1,0),FALSE),VLOOKUP($B108,'Justerad allokering'!$B$1:$AG$461,MATCH(W$1,'Justerad allokering'!$B$1:$AF$1,0),FALSE))</f>
        <v>0</v>
      </c>
      <c r="X108">
        <f>IF(ISERROR(1/VLOOKUP($B108,'Justerad allokering'!$B$1:$AG$461,MATCH(X$1,'Justerad allokering'!$B$1:$AF$1,0),FALSE)),VLOOKUP($B108,'Allokerad kvv'!$B$2:$AV$468,MATCH(X$1,'Allokerad kvv'!$B$1:$AV$1,0),FALSE),VLOOKUP($B108,'Justerad allokering'!$B$1:$AG$461,MATCH(X$1,'Justerad allokering'!$B$1:$AF$1,0),FALSE))</f>
        <v>0</v>
      </c>
      <c r="Y108">
        <f>IF(ISERROR(1/VLOOKUP($B108,'Justerad allokering'!$B$1:$AG$461,MATCH(Y$1,'Justerad allokering'!$B$1:$AF$1,0),FALSE)),VLOOKUP($B108,'Allokerad kvv'!$B$2:$AV$468,MATCH(Y$1,'Allokerad kvv'!$B$1:$AV$1,0),FALSE),VLOOKUP($B108,'Justerad allokering'!$B$1:$AG$461,MATCH(Y$1,'Justerad allokering'!$B$1:$AF$1,0),FALSE))</f>
        <v>0</v>
      </c>
      <c r="Z108">
        <f>IF(ISERROR(1/VLOOKUP($B108,'Justerad allokering'!$B$1:$AG$461,MATCH(Z$1,'Justerad allokering'!$B$1:$AF$1,0),FALSE)),VLOOKUP($B108,'Allokerad kvv'!$B$2:$AV$468,MATCH(Z$1,'Allokerad kvv'!$B$1:$AV$1,0),FALSE),VLOOKUP($B108,'Justerad allokering'!$B$1:$AG$461,MATCH(Z$1,'Justerad allokering'!$B$1:$AF$1,0),FALSE))</f>
        <v>0</v>
      </c>
      <c r="AE108" s="89">
        <f t="shared" si="4"/>
        <v>0</v>
      </c>
      <c r="AG108">
        <f t="shared" si="5"/>
        <v>0</v>
      </c>
      <c r="AH108">
        <f t="shared" si="6"/>
        <v>0</v>
      </c>
      <c r="AI108" t="str">
        <f>IF(AH108=0,"",AH108/VLOOKUP(B108,Kraftvärmeprod!$B$1:$BC$480,MATCH("Summa tillförd energi exklusive rökgaskondensering",Kraftvärmeprod!$B$1:$BC$1,0),FALSE))</f>
        <v/>
      </c>
      <c r="AK108">
        <f t="shared" si="7"/>
        <v>0</v>
      </c>
    </row>
    <row r="109" spans="1:37" x14ac:dyDescent="0.25">
      <c r="A109" s="2" t="s">
        <v>147</v>
      </c>
      <c r="B109" s="2" t="s">
        <v>154</v>
      </c>
      <c r="C109">
        <f>IF(ISERROR(1/VLOOKUP($B109,'Justerad allokering'!$B$1:$AG$461,MATCH(C$1,'Justerad allokering'!$B$1:$AF$1,0),FALSE)),VLOOKUP($B109,'Allokerad kvv'!$B$2:$AV$468,MATCH(C$1,'Allokerad kvv'!$B$1:$AV$1,0),FALSE),VLOOKUP($B109,'Justerad allokering'!$B$1:$AG$461,MATCH(C$1,'Justerad allokering'!$B$1:$AF$1,0),FALSE))</f>
        <v>0</v>
      </c>
      <c r="D109">
        <f>IF(ISERROR(1/VLOOKUP($B109,'Justerad allokering'!$B$1:$AG$461,MATCH(D$1,'Justerad allokering'!$B$1:$AF$1,0),FALSE)),VLOOKUP($B109,'Allokerad kvv'!$B$2:$AV$468,MATCH(D$1,'Allokerad kvv'!$B$1:$AV$1,0),FALSE),VLOOKUP($B109,'Justerad allokering'!$B$1:$AG$461,MATCH(D$1,'Justerad allokering'!$B$1:$AF$1,0),FALSE))</f>
        <v>0</v>
      </c>
      <c r="E109">
        <f>IF(ISERROR(1/VLOOKUP($B109,'Justerad allokering'!$B$1:$AG$461,MATCH(E$1,'Justerad allokering'!$B$1:$AF$1,0),FALSE)),VLOOKUP($B109,'Allokerad kvv'!$B$2:$AV$468,MATCH(E$1,'Allokerad kvv'!$B$1:$AV$1,0),FALSE),VLOOKUP($B109,'Justerad allokering'!$B$1:$AG$461,MATCH(E$1,'Justerad allokering'!$B$1:$AF$1,0),FALSE))</f>
        <v>0</v>
      </c>
      <c r="F109">
        <f>IF(ISERROR(1/VLOOKUP($B109,'Justerad allokering'!$B$1:$AG$461,MATCH(F$1,'Justerad allokering'!$B$1:$AF$1,0),FALSE)),VLOOKUP($B109,'Allokerad kvv'!$B$2:$AV$468,MATCH(F$1,'Allokerad kvv'!$B$1:$AV$1,0),FALSE),VLOOKUP($B109,'Justerad allokering'!$B$1:$AG$461,MATCH(F$1,'Justerad allokering'!$B$1:$AF$1,0),FALSE))</f>
        <v>0</v>
      </c>
      <c r="G109">
        <f>IF(ISERROR(1/VLOOKUP($B109,'Justerad allokering'!$B$1:$AG$461,MATCH(G$1,'Justerad allokering'!$B$1:$AF$1,0),FALSE)),VLOOKUP($B109,'Allokerad kvv'!$B$2:$AV$468,MATCH(G$1,'Allokerad kvv'!$B$1:$AV$1,0),FALSE),VLOOKUP($B109,'Justerad allokering'!$B$1:$AG$461,MATCH(G$1,'Justerad allokering'!$B$1:$AF$1,0),FALSE))</f>
        <v>0</v>
      </c>
      <c r="H109">
        <f>IF(ISERROR(1/VLOOKUP($B109,'Justerad allokering'!$B$1:$AG$461,MATCH(H$1,'Justerad allokering'!$B$1:$AF$1,0),FALSE)),VLOOKUP($B109,'Allokerad kvv'!$B$2:$AV$468,MATCH(H$1,'Allokerad kvv'!$B$1:$AV$1,0),FALSE),VLOOKUP($B109,'Justerad allokering'!$B$1:$AG$461,MATCH(H$1,'Justerad allokering'!$B$1:$AF$1,0),FALSE))</f>
        <v>0</v>
      </c>
      <c r="I109">
        <f>IF(ISERROR(1/VLOOKUP($B109,'Justerad allokering'!$B$1:$AG$461,MATCH(I$1,'Justerad allokering'!$B$1:$AF$1,0),FALSE)),VLOOKUP($B109,'Allokerad kvv'!$B$2:$AV$468,MATCH(I$1,'Allokerad kvv'!$B$1:$AV$1,0),FALSE),VLOOKUP($B109,'Justerad allokering'!$B$1:$AG$461,MATCH(I$1,'Justerad allokering'!$B$1:$AF$1,0),FALSE))</f>
        <v>0</v>
      </c>
      <c r="J109">
        <f>IF(ISERROR(1/VLOOKUP($B109,'Justerad allokering'!$B$1:$AG$461,MATCH(J$1,'Justerad allokering'!$B$1:$AF$1,0),FALSE)),VLOOKUP($B109,'Allokerad kvv'!$B$2:$AV$468,MATCH(J$1,'Allokerad kvv'!$B$1:$AV$1,0),FALSE),VLOOKUP($B109,'Justerad allokering'!$B$1:$AG$461,MATCH(J$1,'Justerad allokering'!$B$1:$AF$1,0),FALSE))</f>
        <v>0</v>
      </c>
      <c r="K109">
        <f>IF(ISERROR(1/VLOOKUP($B109,'Justerad allokering'!$B$1:$AG$461,MATCH(K$1,'Justerad allokering'!$B$1:$AF$1,0),FALSE)),VLOOKUP($B109,'Allokerad kvv'!$B$2:$AV$468,MATCH(K$1,'Allokerad kvv'!$B$1:$AV$1,0),FALSE),VLOOKUP($B109,'Justerad allokering'!$B$1:$AG$461,MATCH(K$1,'Justerad allokering'!$B$1:$AF$1,0),FALSE))</f>
        <v>0</v>
      </c>
      <c r="L109">
        <f>IF(ISERROR(1/VLOOKUP($B109,'Justerad allokering'!$B$1:$AG$461,MATCH(L$1,'Justerad allokering'!$B$1:$AF$1,0),FALSE)),VLOOKUP($B109,'Allokerad kvv'!$B$2:$AV$468,MATCH(L$1,'Allokerad kvv'!$B$1:$AV$1,0),FALSE),VLOOKUP($B109,'Justerad allokering'!$B$1:$AG$461,MATCH(L$1,'Justerad allokering'!$B$1:$AF$1,0),FALSE))</f>
        <v>0</v>
      </c>
      <c r="M109">
        <f>IF(ISERROR(1/VLOOKUP($B109,'Justerad allokering'!$B$1:$AG$461,MATCH(M$1,'Justerad allokering'!$B$1:$AF$1,0),FALSE)),VLOOKUP($B109,'Allokerad kvv'!$B$2:$AV$468,MATCH(M$1,'Allokerad kvv'!$B$1:$AV$1,0),FALSE),VLOOKUP($B109,'Justerad allokering'!$B$1:$AG$461,MATCH(M$1,'Justerad allokering'!$B$1:$AF$1,0),FALSE))</f>
        <v>0</v>
      </c>
      <c r="N109">
        <f>IF(ISERROR(1/VLOOKUP($B109,'Justerad allokering'!$B$1:$AG$461,MATCH(N$1,'Justerad allokering'!$B$1:$AF$1,0),FALSE)),VLOOKUP($B109,'Allokerad kvv'!$B$2:$AV$468,MATCH(N$1,'Allokerad kvv'!$B$1:$AV$1,0),FALSE),VLOOKUP($B109,'Justerad allokering'!$B$1:$AG$461,MATCH(N$1,'Justerad allokering'!$B$1:$AF$1,0),FALSE))</f>
        <v>0</v>
      </c>
      <c r="O109">
        <f>IF(ISERROR(1/VLOOKUP($B109,'Justerad allokering'!$B$1:$AG$461,MATCH(O$1,'Justerad allokering'!$B$1:$AF$1,0),FALSE)),VLOOKUP($B109,'Allokerad kvv'!$B$2:$AV$468,MATCH(O$1,'Allokerad kvv'!$B$1:$AV$1,0),FALSE),VLOOKUP($B109,'Justerad allokering'!$B$1:$AG$461,MATCH(O$1,'Justerad allokering'!$B$1:$AF$1,0),FALSE))</f>
        <v>0</v>
      </c>
      <c r="P109">
        <f>IF(ISERROR(1/VLOOKUP($B109,'Justerad allokering'!$B$1:$AG$461,MATCH(P$1,'Justerad allokering'!$B$1:$AF$1,0),FALSE)),VLOOKUP($B109,'Allokerad kvv'!$B$2:$AV$468,MATCH(P$1,'Allokerad kvv'!$B$1:$AV$1,0),FALSE),VLOOKUP($B109,'Justerad allokering'!$B$1:$AG$461,MATCH(P$1,'Justerad allokering'!$B$1:$AF$1,0),FALSE))</f>
        <v>0</v>
      </c>
      <c r="Q109">
        <f>IF(ISERROR(1/VLOOKUP($B109,'Justerad allokering'!$B$1:$AG$461,MATCH(Q$1,'Justerad allokering'!$B$1:$AF$1,0),FALSE)),VLOOKUP($B109,'Allokerad kvv'!$B$2:$AV$468,MATCH(Q$1,'Allokerad kvv'!$B$1:$AV$1,0),FALSE),VLOOKUP($B109,'Justerad allokering'!$B$1:$AG$461,MATCH(Q$1,'Justerad allokering'!$B$1:$AF$1,0),FALSE))</f>
        <v>0</v>
      </c>
      <c r="R109">
        <f>IF(ISERROR(1/VLOOKUP($B109,'Justerad allokering'!$B$1:$AG$461,MATCH(R$1,'Justerad allokering'!$B$1:$AF$1,0),FALSE)),VLOOKUP($B109,'Allokerad kvv'!$B$2:$AV$468,MATCH(R$1,'Allokerad kvv'!$B$1:$AV$1,0),FALSE),VLOOKUP($B109,'Justerad allokering'!$B$1:$AG$461,MATCH(R$1,'Justerad allokering'!$B$1:$AF$1,0),FALSE))</f>
        <v>0</v>
      </c>
      <c r="S109">
        <f>IF(ISERROR(1/VLOOKUP($B109,'Justerad allokering'!$B$1:$AG$461,MATCH(S$1,'Justerad allokering'!$B$1:$AF$1,0),FALSE)),VLOOKUP($B109,'Allokerad kvv'!$B$2:$AV$468,MATCH(S$1,'Allokerad kvv'!$B$1:$AV$1,0),FALSE),VLOOKUP($B109,'Justerad allokering'!$B$1:$AG$461,MATCH(S$1,'Justerad allokering'!$B$1:$AF$1,0),FALSE))</f>
        <v>0</v>
      </c>
      <c r="T109">
        <f>IF(ISERROR(1/VLOOKUP($B109,'Justerad allokering'!$B$1:$AG$461,MATCH(T$1,'Justerad allokering'!$B$1:$AF$1,0),FALSE)),VLOOKUP($B109,'Allokerad kvv'!$B$2:$AV$468,MATCH(T$1,'Allokerad kvv'!$B$1:$AV$1,0),FALSE),VLOOKUP($B109,'Justerad allokering'!$B$1:$AG$461,MATCH(T$1,'Justerad allokering'!$B$1:$AF$1,0),FALSE))</f>
        <v>0</v>
      </c>
      <c r="U109">
        <f>IF(ISERROR(1/VLOOKUP($B109,'Justerad allokering'!$B$1:$AG$461,MATCH(U$1,'Justerad allokering'!$B$1:$AF$1,0),FALSE)),VLOOKUP($B109,'Allokerad kvv'!$B$2:$AV$468,MATCH(U$1,'Allokerad kvv'!$B$1:$AV$1,0),FALSE),VLOOKUP($B109,'Justerad allokering'!$B$1:$AG$461,MATCH(U$1,'Justerad allokering'!$B$1:$AF$1,0),FALSE))</f>
        <v>0</v>
      </c>
      <c r="V109">
        <f>IF(ISERROR(1/VLOOKUP($B109,'Justerad allokering'!$B$1:$AG$461,MATCH(V$1,'Justerad allokering'!$B$1:$AF$1,0),FALSE)),VLOOKUP($B109,'Allokerad kvv'!$B$2:$AV$468,MATCH(V$1,'Allokerad kvv'!$B$1:$AV$1,0),FALSE),VLOOKUP($B109,'Justerad allokering'!$B$1:$AG$461,MATCH(V$1,'Justerad allokering'!$B$1:$AF$1,0),FALSE))</f>
        <v>0</v>
      </c>
      <c r="W109">
        <f>IF(ISERROR(1/VLOOKUP($B109,'Justerad allokering'!$B$1:$AG$461,MATCH(W$1,'Justerad allokering'!$B$1:$AF$1,0),FALSE)),VLOOKUP($B109,'Allokerad kvv'!$B$2:$AV$468,MATCH(W$1,'Allokerad kvv'!$B$1:$AV$1,0),FALSE),VLOOKUP($B109,'Justerad allokering'!$B$1:$AG$461,MATCH(W$1,'Justerad allokering'!$B$1:$AF$1,0),FALSE))</f>
        <v>0</v>
      </c>
      <c r="X109">
        <f>IF(ISERROR(1/VLOOKUP($B109,'Justerad allokering'!$B$1:$AG$461,MATCH(X$1,'Justerad allokering'!$B$1:$AF$1,0),FALSE)),VLOOKUP($B109,'Allokerad kvv'!$B$2:$AV$468,MATCH(X$1,'Allokerad kvv'!$B$1:$AV$1,0),FALSE),VLOOKUP($B109,'Justerad allokering'!$B$1:$AG$461,MATCH(X$1,'Justerad allokering'!$B$1:$AF$1,0),FALSE))</f>
        <v>0</v>
      </c>
      <c r="Y109">
        <f>IF(ISERROR(1/VLOOKUP($B109,'Justerad allokering'!$B$1:$AG$461,MATCH(Y$1,'Justerad allokering'!$B$1:$AF$1,0),FALSE)),VLOOKUP($B109,'Allokerad kvv'!$B$2:$AV$468,MATCH(Y$1,'Allokerad kvv'!$B$1:$AV$1,0),FALSE),VLOOKUP($B109,'Justerad allokering'!$B$1:$AG$461,MATCH(Y$1,'Justerad allokering'!$B$1:$AF$1,0),FALSE))</f>
        <v>0</v>
      </c>
      <c r="Z109">
        <f>IF(ISERROR(1/VLOOKUP($B109,'Justerad allokering'!$B$1:$AG$461,MATCH(Z$1,'Justerad allokering'!$B$1:$AF$1,0),FALSE)),VLOOKUP($B109,'Allokerad kvv'!$B$2:$AV$468,MATCH(Z$1,'Allokerad kvv'!$B$1:$AV$1,0),FALSE),VLOOKUP($B109,'Justerad allokering'!$B$1:$AG$461,MATCH(Z$1,'Justerad allokering'!$B$1:$AF$1,0),FALSE))</f>
        <v>0</v>
      </c>
      <c r="AE109" s="89">
        <f t="shared" si="4"/>
        <v>0</v>
      </c>
      <c r="AG109">
        <f t="shared" si="5"/>
        <v>0</v>
      </c>
      <c r="AH109">
        <f t="shared" si="6"/>
        <v>0</v>
      </c>
      <c r="AI109" t="str">
        <f>IF(AH109=0,"",AH109/VLOOKUP(B109,Kraftvärmeprod!$B$1:$BC$480,MATCH("Summa tillförd energi exklusive rökgaskondensering",Kraftvärmeprod!$B$1:$BC$1,0),FALSE))</f>
        <v/>
      </c>
      <c r="AK109">
        <f t="shared" si="7"/>
        <v>0</v>
      </c>
    </row>
    <row r="110" spans="1:37" x14ac:dyDescent="0.25">
      <c r="A110" s="2" t="s">
        <v>147</v>
      </c>
      <c r="B110" s="2" t="s">
        <v>155</v>
      </c>
      <c r="C110">
        <f>IF(ISERROR(1/VLOOKUP($B110,'Justerad allokering'!$B$1:$AG$461,MATCH(C$1,'Justerad allokering'!$B$1:$AF$1,0),FALSE)),VLOOKUP($B110,'Allokerad kvv'!$B$2:$AV$468,MATCH(C$1,'Allokerad kvv'!$B$1:$AV$1,0),FALSE),VLOOKUP($B110,'Justerad allokering'!$B$1:$AG$461,MATCH(C$1,'Justerad allokering'!$B$1:$AF$1,0),FALSE))</f>
        <v>0</v>
      </c>
      <c r="D110">
        <f>IF(ISERROR(1/VLOOKUP($B110,'Justerad allokering'!$B$1:$AG$461,MATCH(D$1,'Justerad allokering'!$B$1:$AF$1,0),FALSE)),VLOOKUP($B110,'Allokerad kvv'!$B$2:$AV$468,MATCH(D$1,'Allokerad kvv'!$B$1:$AV$1,0),FALSE),VLOOKUP($B110,'Justerad allokering'!$B$1:$AG$461,MATCH(D$1,'Justerad allokering'!$B$1:$AF$1,0),FALSE))</f>
        <v>0</v>
      </c>
      <c r="E110">
        <f>IF(ISERROR(1/VLOOKUP($B110,'Justerad allokering'!$B$1:$AG$461,MATCH(E$1,'Justerad allokering'!$B$1:$AF$1,0),FALSE)),VLOOKUP($B110,'Allokerad kvv'!$B$2:$AV$468,MATCH(E$1,'Allokerad kvv'!$B$1:$AV$1,0),FALSE),VLOOKUP($B110,'Justerad allokering'!$B$1:$AG$461,MATCH(E$1,'Justerad allokering'!$B$1:$AF$1,0),FALSE))</f>
        <v>0</v>
      </c>
      <c r="F110">
        <f>IF(ISERROR(1/VLOOKUP($B110,'Justerad allokering'!$B$1:$AG$461,MATCH(F$1,'Justerad allokering'!$B$1:$AF$1,0),FALSE)),VLOOKUP($B110,'Allokerad kvv'!$B$2:$AV$468,MATCH(F$1,'Allokerad kvv'!$B$1:$AV$1,0),FALSE),VLOOKUP($B110,'Justerad allokering'!$B$1:$AG$461,MATCH(F$1,'Justerad allokering'!$B$1:$AF$1,0),FALSE))</f>
        <v>0</v>
      </c>
      <c r="G110">
        <f>IF(ISERROR(1/VLOOKUP($B110,'Justerad allokering'!$B$1:$AG$461,MATCH(G$1,'Justerad allokering'!$B$1:$AF$1,0),FALSE)),VLOOKUP($B110,'Allokerad kvv'!$B$2:$AV$468,MATCH(G$1,'Allokerad kvv'!$B$1:$AV$1,0),FALSE),VLOOKUP($B110,'Justerad allokering'!$B$1:$AG$461,MATCH(G$1,'Justerad allokering'!$B$1:$AF$1,0),FALSE))</f>
        <v>0</v>
      </c>
      <c r="H110">
        <f>IF(ISERROR(1/VLOOKUP($B110,'Justerad allokering'!$B$1:$AG$461,MATCH(H$1,'Justerad allokering'!$B$1:$AF$1,0),FALSE)),VLOOKUP($B110,'Allokerad kvv'!$B$2:$AV$468,MATCH(H$1,'Allokerad kvv'!$B$1:$AV$1,0),FALSE),VLOOKUP($B110,'Justerad allokering'!$B$1:$AG$461,MATCH(H$1,'Justerad allokering'!$B$1:$AF$1,0),FALSE))</f>
        <v>0</v>
      </c>
      <c r="I110">
        <f>IF(ISERROR(1/VLOOKUP($B110,'Justerad allokering'!$B$1:$AG$461,MATCH(I$1,'Justerad allokering'!$B$1:$AF$1,0),FALSE)),VLOOKUP($B110,'Allokerad kvv'!$B$2:$AV$468,MATCH(I$1,'Allokerad kvv'!$B$1:$AV$1,0),FALSE),VLOOKUP($B110,'Justerad allokering'!$B$1:$AG$461,MATCH(I$1,'Justerad allokering'!$B$1:$AF$1,0),FALSE))</f>
        <v>0</v>
      </c>
      <c r="J110">
        <f>IF(ISERROR(1/VLOOKUP($B110,'Justerad allokering'!$B$1:$AG$461,MATCH(J$1,'Justerad allokering'!$B$1:$AF$1,0),FALSE)),VLOOKUP($B110,'Allokerad kvv'!$B$2:$AV$468,MATCH(J$1,'Allokerad kvv'!$B$1:$AV$1,0),FALSE),VLOOKUP($B110,'Justerad allokering'!$B$1:$AG$461,MATCH(J$1,'Justerad allokering'!$B$1:$AF$1,0),FALSE))</f>
        <v>0</v>
      </c>
      <c r="K110">
        <f>IF(ISERROR(1/VLOOKUP($B110,'Justerad allokering'!$B$1:$AG$461,MATCH(K$1,'Justerad allokering'!$B$1:$AF$1,0),FALSE)),VLOOKUP($B110,'Allokerad kvv'!$B$2:$AV$468,MATCH(K$1,'Allokerad kvv'!$B$1:$AV$1,0),FALSE),VLOOKUP($B110,'Justerad allokering'!$B$1:$AG$461,MATCH(K$1,'Justerad allokering'!$B$1:$AF$1,0),FALSE))</f>
        <v>0</v>
      </c>
      <c r="L110">
        <f>IF(ISERROR(1/VLOOKUP($B110,'Justerad allokering'!$B$1:$AG$461,MATCH(L$1,'Justerad allokering'!$B$1:$AF$1,0),FALSE)),VLOOKUP($B110,'Allokerad kvv'!$B$2:$AV$468,MATCH(L$1,'Allokerad kvv'!$B$1:$AV$1,0),FALSE),VLOOKUP($B110,'Justerad allokering'!$B$1:$AG$461,MATCH(L$1,'Justerad allokering'!$B$1:$AF$1,0),FALSE))</f>
        <v>0</v>
      </c>
      <c r="M110">
        <f>IF(ISERROR(1/VLOOKUP($B110,'Justerad allokering'!$B$1:$AG$461,MATCH(M$1,'Justerad allokering'!$B$1:$AF$1,0),FALSE)),VLOOKUP($B110,'Allokerad kvv'!$B$2:$AV$468,MATCH(M$1,'Allokerad kvv'!$B$1:$AV$1,0),FALSE),VLOOKUP($B110,'Justerad allokering'!$B$1:$AG$461,MATCH(M$1,'Justerad allokering'!$B$1:$AF$1,0),FALSE))</f>
        <v>0</v>
      </c>
      <c r="N110">
        <f>IF(ISERROR(1/VLOOKUP($B110,'Justerad allokering'!$B$1:$AG$461,MATCH(N$1,'Justerad allokering'!$B$1:$AF$1,0),FALSE)),VLOOKUP($B110,'Allokerad kvv'!$B$2:$AV$468,MATCH(N$1,'Allokerad kvv'!$B$1:$AV$1,0),FALSE),VLOOKUP($B110,'Justerad allokering'!$B$1:$AG$461,MATCH(N$1,'Justerad allokering'!$B$1:$AF$1,0),FALSE))</f>
        <v>0</v>
      </c>
      <c r="O110">
        <f>IF(ISERROR(1/VLOOKUP($B110,'Justerad allokering'!$B$1:$AG$461,MATCH(O$1,'Justerad allokering'!$B$1:$AF$1,0),FALSE)),VLOOKUP($B110,'Allokerad kvv'!$B$2:$AV$468,MATCH(O$1,'Allokerad kvv'!$B$1:$AV$1,0),FALSE),VLOOKUP($B110,'Justerad allokering'!$B$1:$AG$461,MATCH(O$1,'Justerad allokering'!$B$1:$AF$1,0),FALSE))</f>
        <v>0</v>
      </c>
      <c r="P110">
        <f>IF(ISERROR(1/VLOOKUP($B110,'Justerad allokering'!$B$1:$AG$461,MATCH(P$1,'Justerad allokering'!$B$1:$AF$1,0),FALSE)),VLOOKUP($B110,'Allokerad kvv'!$B$2:$AV$468,MATCH(P$1,'Allokerad kvv'!$B$1:$AV$1,0),FALSE),VLOOKUP($B110,'Justerad allokering'!$B$1:$AG$461,MATCH(P$1,'Justerad allokering'!$B$1:$AF$1,0),FALSE))</f>
        <v>0</v>
      </c>
      <c r="Q110">
        <f>IF(ISERROR(1/VLOOKUP($B110,'Justerad allokering'!$B$1:$AG$461,MATCH(Q$1,'Justerad allokering'!$B$1:$AF$1,0),FALSE)),VLOOKUP($B110,'Allokerad kvv'!$B$2:$AV$468,MATCH(Q$1,'Allokerad kvv'!$B$1:$AV$1,0),FALSE),VLOOKUP($B110,'Justerad allokering'!$B$1:$AG$461,MATCH(Q$1,'Justerad allokering'!$B$1:$AF$1,0),FALSE))</f>
        <v>0</v>
      </c>
      <c r="R110">
        <f>IF(ISERROR(1/VLOOKUP($B110,'Justerad allokering'!$B$1:$AG$461,MATCH(R$1,'Justerad allokering'!$B$1:$AF$1,0),FALSE)),VLOOKUP($B110,'Allokerad kvv'!$B$2:$AV$468,MATCH(R$1,'Allokerad kvv'!$B$1:$AV$1,0),FALSE),VLOOKUP($B110,'Justerad allokering'!$B$1:$AG$461,MATCH(R$1,'Justerad allokering'!$B$1:$AF$1,0),FALSE))</f>
        <v>0</v>
      </c>
      <c r="S110">
        <f>IF(ISERROR(1/VLOOKUP($B110,'Justerad allokering'!$B$1:$AG$461,MATCH(S$1,'Justerad allokering'!$B$1:$AF$1,0),FALSE)),VLOOKUP($B110,'Allokerad kvv'!$B$2:$AV$468,MATCH(S$1,'Allokerad kvv'!$B$1:$AV$1,0),FALSE),VLOOKUP($B110,'Justerad allokering'!$B$1:$AG$461,MATCH(S$1,'Justerad allokering'!$B$1:$AF$1,0),FALSE))</f>
        <v>0</v>
      </c>
      <c r="T110">
        <f>IF(ISERROR(1/VLOOKUP($B110,'Justerad allokering'!$B$1:$AG$461,MATCH(T$1,'Justerad allokering'!$B$1:$AF$1,0),FALSE)),VLOOKUP($B110,'Allokerad kvv'!$B$2:$AV$468,MATCH(T$1,'Allokerad kvv'!$B$1:$AV$1,0),FALSE),VLOOKUP($B110,'Justerad allokering'!$B$1:$AG$461,MATCH(T$1,'Justerad allokering'!$B$1:$AF$1,0),FALSE))</f>
        <v>0</v>
      </c>
      <c r="U110">
        <f>IF(ISERROR(1/VLOOKUP($B110,'Justerad allokering'!$B$1:$AG$461,MATCH(U$1,'Justerad allokering'!$B$1:$AF$1,0),FALSE)),VLOOKUP($B110,'Allokerad kvv'!$B$2:$AV$468,MATCH(U$1,'Allokerad kvv'!$B$1:$AV$1,0),FALSE),VLOOKUP($B110,'Justerad allokering'!$B$1:$AG$461,MATCH(U$1,'Justerad allokering'!$B$1:$AF$1,0),FALSE))</f>
        <v>0</v>
      </c>
      <c r="V110">
        <f>IF(ISERROR(1/VLOOKUP($B110,'Justerad allokering'!$B$1:$AG$461,MATCH(V$1,'Justerad allokering'!$B$1:$AF$1,0),FALSE)),VLOOKUP($B110,'Allokerad kvv'!$B$2:$AV$468,MATCH(V$1,'Allokerad kvv'!$B$1:$AV$1,0),FALSE),VLOOKUP($B110,'Justerad allokering'!$B$1:$AG$461,MATCH(V$1,'Justerad allokering'!$B$1:$AF$1,0),FALSE))</f>
        <v>0</v>
      </c>
      <c r="W110">
        <f>IF(ISERROR(1/VLOOKUP($B110,'Justerad allokering'!$B$1:$AG$461,MATCH(W$1,'Justerad allokering'!$B$1:$AF$1,0),FALSE)),VLOOKUP($B110,'Allokerad kvv'!$B$2:$AV$468,MATCH(W$1,'Allokerad kvv'!$B$1:$AV$1,0),FALSE),VLOOKUP($B110,'Justerad allokering'!$B$1:$AG$461,MATCH(W$1,'Justerad allokering'!$B$1:$AF$1,0),FALSE))</f>
        <v>0</v>
      </c>
      <c r="X110">
        <f>IF(ISERROR(1/VLOOKUP($B110,'Justerad allokering'!$B$1:$AG$461,MATCH(X$1,'Justerad allokering'!$B$1:$AF$1,0),FALSE)),VLOOKUP($B110,'Allokerad kvv'!$B$2:$AV$468,MATCH(X$1,'Allokerad kvv'!$B$1:$AV$1,0),FALSE),VLOOKUP($B110,'Justerad allokering'!$B$1:$AG$461,MATCH(X$1,'Justerad allokering'!$B$1:$AF$1,0),FALSE))</f>
        <v>0</v>
      </c>
      <c r="Y110">
        <f>IF(ISERROR(1/VLOOKUP($B110,'Justerad allokering'!$B$1:$AG$461,MATCH(Y$1,'Justerad allokering'!$B$1:$AF$1,0),FALSE)),VLOOKUP($B110,'Allokerad kvv'!$B$2:$AV$468,MATCH(Y$1,'Allokerad kvv'!$B$1:$AV$1,0),FALSE),VLOOKUP($B110,'Justerad allokering'!$B$1:$AG$461,MATCH(Y$1,'Justerad allokering'!$B$1:$AF$1,0),FALSE))</f>
        <v>0</v>
      </c>
      <c r="Z110">
        <f>IF(ISERROR(1/VLOOKUP($B110,'Justerad allokering'!$B$1:$AG$461,MATCH(Z$1,'Justerad allokering'!$B$1:$AF$1,0),FALSE)),VLOOKUP($B110,'Allokerad kvv'!$B$2:$AV$468,MATCH(Z$1,'Allokerad kvv'!$B$1:$AV$1,0),FALSE),VLOOKUP($B110,'Justerad allokering'!$B$1:$AG$461,MATCH(Z$1,'Justerad allokering'!$B$1:$AF$1,0),FALSE))</f>
        <v>0</v>
      </c>
      <c r="AE110" s="89">
        <f t="shared" si="4"/>
        <v>0</v>
      </c>
      <c r="AG110">
        <f t="shared" si="5"/>
        <v>0</v>
      </c>
      <c r="AH110">
        <f t="shared" si="6"/>
        <v>0</v>
      </c>
      <c r="AI110" t="str">
        <f>IF(AH110=0,"",AH110/VLOOKUP(B110,Kraftvärmeprod!$B$1:$BC$480,MATCH("Summa tillförd energi exklusive rökgaskondensering",Kraftvärmeprod!$B$1:$BC$1,0),FALSE))</f>
        <v/>
      </c>
      <c r="AK110">
        <f t="shared" si="7"/>
        <v>0</v>
      </c>
    </row>
    <row r="111" spans="1:37" x14ac:dyDescent="0.25">
      <c r="A111" s="2" t="s">
        <v>156</v>
      </c>
      <c r="B111" s="2" t="s">
        <v>157</v>
      </c>
      <c r="C111">
        <f>IF(ISERROR(1/VLOOKUP($B111,'Justerad allokering'!$B$1:$AG$461,MATCH(C$1,'Justerad allokering'!$B$1:$AF$1,0),FALSE)),VLOOKUP($B111,'Allokerad kvv'!$B$2:$AV$468,MATCH(C$1,'Allokerad kvv'!$B$1:$AV$1,0),FALSE),VLOOKUP($B111,'Justerad allokering'!$B$1:$AG$461,MATCH(C$1,'Justerad allokering'!$B$1:$AF$1,0),FALSE))</f>
        <v>0</v>
      </c>
      <c r="D111">
        <f>IF(ISERROR(1/VLOOKUP($B111,'Justerad allokering'!$B$1:$AG$461,MATCH(D$1,'Justerad allokering'!$B$1:$AF$1,0),FALSE)),VLOOKUP($B111,'Allokerad kvv'!$B$2:$AV$468,MATCH(D$1,'Allokerad kvv'!$B$1:$AV$1,0),FALSE),VLOOKUP($B111,'Justerad allokering'!$B$1:$AG$461,MATCH(D$1,'Justerad allokering'!$B$1:$AF$1,0),FALSE))</f>
        <v>0</v>
      </c>
      <c r="E111">
        <f>IF(ISERROR(1/VLOOKUP($B111,'Justerad allokering'!$B$1:$AG$461,MATCH(E$1,'Justerad allokering'!$B$1:$AF$1,0),FALSE)),VLOOKUP($B111,'Allokerad kvv'!$B$2:$AV$468,MATCH(E$1,'Allokerad kvv'!$B$1:$AV$1,0),FALSE),VLOOKUP($B111,'Justerad allokering'!$B$1:$AG$461,MATCH(E$1,'Justerad allokering'!$B$1:$AF$1,0),FALSE))</f>
        <v>0</v>
      </c>
      <c r="F111">
        <f>IF(ISERROR(1/VLOOKUP($B111,'Justerad allokering'!$B$1:$AG$461,MATCH(F$1,'Justerad allokering'!$B$1:$AF$1,0),FALSE)),VLOOKUP($B111,'Allokerad kvv'!$B$2:$AV$468,MATCH(F$1,'Allokerad kvv'!$B$1:$AV$1,0),FALSE),VLOOKUP($B111,'Justerad allokering'!$B$1:$AG$461,MATCH(F$1,'Justerad allokering'!$B$1:$AF$1,0),FALSE))</f>
        <v>0</v>
      </c>
      <c r="G111">
        <f>IF(ISERROR(1/VLOOKUP($B111,'Justerad allokering'!$B$1:$AG$461,MATCH(G$1,'Justerad allokering'!$B$1:$AF$1,0),FALSE)),VLOOKUP($B111,'Allokerad kvv'!$B$2:$AV$468,MATCH(G$1,'Allokerad kvv'!$B$1:$AV$1,0),FALSE),VLOOKUP($B111,'Justerad allokering'!$B$1:$AG$461,MATCH(G$1,'Justerad allokering'!$B$1:$AF$1,0),FALSE))</f>
        <v>0</v>
      </c>
      <c r="H111">
        <f>IF(ISERROR(1/VLOOKUP($B111,'Justerad allokering'!$B$1:$AG$461,MATCH(H$1,'Justerad allokering'!$B$1:$AF$1,0),FALSE)),VLOOKUP($B111,'Allokerad kvv'!$B$2:$AV$468,MATCH(H$1,'Allokerad kvv'!$B$1:$AV$1,0),FALSE),VLOOKUP($B111,'Justerad allokering'!$B$1:$AG$461,MATCH(H$1,'Justerad allokering'!$B$1:$AF$1,0),FALSE))</f>
        <v>0</v>
      </c>
      <c r="I111">
        <f>IF(ISERROR(1/VLOOKUP($B111,'Justerad allokering'!$B$1:$AG$461,MATCH(I$1,'Justerad allokering'!$B$1:$AF$1,0),FALSE)),VLOOKUP($B111,'Allokerad kvv'!$B$2:$AV$468,MATCH(I$1,'Allokerad kvv'!$B$1:$AV$1,0),FALSE),VLOOKUP($B111,'Justerad allokering'!$B$1:$AG$461,MATCH(I$1,'Justerad allokering'!$B$1:$AF$1,0),FALSE))</f>
        <v>0</v>
      </c>
      <c r="J111">
        <f>IF(ISERROR(1/VLOOKUP($B111,'Justerad allokering'!$B$1:$AG$461,MATCH(J$1,'Justerad allokering'!$B$1:$AF$1,0),FALSE)),VLOOKUP($B111,'Allokerad kvv'!$B$2:$AV$468,MATCH(J$1,'Allokerad kvv'!$B$1:$AV$1,0),FALSE),VLOOKUP($B111,'Justerad allokering'!$B$1:$AG$461,MATCH(J$1,'Justerad allokering'!$B$1:$AF$1,0),FALSE))</f>
        <v>0</v>
      </c>
      <c r="K111">
        <f>IF(ISERROR(1/VLOOKUP($B111,'Justerad allokering'!$B$1:$AG$461,MATCH(K$1,'Justerad allokering'!$B$1:$AF$1,0),FALSE)),VLOOKUP($B111,'Allokerad kvv'!$B$2:$AV$468,MATCH(K$1,'Allokerad kvv'!$B$1:$AV$1,0),FALSE),VLOOKUP($B111,'Justerad allokering'!$B$1:$AG$461,MATCH(K$1,'Justerad allokering'!$B$1:$AF$1,0),FALSE))</f>
        <v>0</v>
      </c>
      <c r="L111">
        <f>IF(ISERROR(1/VLOOKUP($B111,'Justerad allokering'!$B$1:$AG$461,MATCH(L$1,'Justerad allokering'!$B$1:$AF$1,0),FALSE)),VLOOKUP($B111,'Allokerad kvv'!$B$2:$AV$468,MATCH(L$1,'Allokerad kvv'!$B$1:$AV$1,0),FALSE),VLOOKUP($B111,'Justerad allokering'!$B$1:$AG$461,MATCH(L$1,'Justerad allokering'!$B$1:$AF$1,0),FALSE))</f>
        <v>0</v>
      </c>
      <c r="M111">
        <f>IF(ISERROR(1/VLOOKUP($B111,'Justerad allokering'!$B$1:$AG$461,MATCH(M$1,'Justerad allokering'!$B$1:$AF$1,0),FALSE)),VLOOKUP($B111,'Allokerad kvv'!$B$2:$AV$468,MATCH(M$1,'Allokerad kvv'!$B$1:$AV$1,0),FALSE),VLOOKUP($B111,'Justerad allokering'!$B$1:$AG$461,MATCH(M$1,'Justerad allokering'!$B$1:$AF$1,0),FALSE))</f>
        <v>0</v>
      </c>
      <c r="N111">
        <f>IF(ISERROR(1/VLOOKUP($B111,'Justerad allokering'!$B$1:$AG$461,MATCH(N$1,'Justerad allokering'!$B$1:$AF$1,0),FALSE)),VLOOKUP($B111,'Allokerad kvv'!$B$2:$AV$468,MATCH(N$1,'Allokerad kvv'!$B$1:$AV$1,0),FALSE),VLOOKUP($B111,'Justerad allokering'!$B$1:$AG$461,MATCH(N$1,'Justerad allokering'!$B$1:$AF$1,0),FALSE))</f>
        <v>0</v>
      </c>
      <c r="O111">
        <f>IF(ISERROR(1/VLOOKUP($B111,'Justerad allokering'!$B$1:$AG$461,MATCH(O$1,'Justerad allokering'!$B$1:$AF$1,0),FALSE)),VLOOKUP($B111,'Allokerad kvv'!$B$2:$AV$468,MATCH(O$1,'Allokerad kvv'!$B$1:$AV$1,0),FALSE),VLOOKUP($B111,'Justerad allokering'!$B$1:$AG$461,MATCH(O$1,'Justerad allokering'!$B$1:$AF$1,0),FALSE))</f>
        <v>0</v>
      </c>
      <c r="P111">
        <f>IF(ISERROR(1/VLOOKUP($B111,'Justerad allokering'!$B$1:$AG$461,MATCH(P$1,'Justerad allokering'!$B$1:$AF$1,0),FALSE)),VLOOKUP($B111,'Allokerad kvv'!$B$2:$AV$468,MATCH(P$1,'Allokerad kvv'!$B$1:$AV$1,0),FALSE),VLOOKUP($B111,'Justerad allokering'!$B$1:$AG$461,MATCH(P$1,'Justerad allokering'!$B$1:$AF$1,0),FALSE))</f>
        <v>0</v>
      </c>
      <c r="Q111">
        <f>IF(ISERROR(1/VLOOKUP($B111,'Justerad allokering'!$B$1:$AG$461,MATCH(Q$1,'Justerad allokering'!$B$1:$AF$1,0),FALSE)),VLOOKUP($B111,'Allokerad kvv'!$B$2:$AV$468,MATCH(Q$1,'Allokerad kvv'!$B$1:$AV$1,0),FALSE),VLOOKUP($B111,'Justerad allokering'!$B$1:$AG$461,MATCH(Q$1,'Justerad allokering'!$B$1:$AF$1,0),FALSE))</f>
        <v>0</v>
      </c>
      <c r="R111">
        <f>IF(ISERROR(1/VLOOKUP($B111,'Justerad allokering'!$B$1:$AG$461,MATCH(R$1,'Justerad allokering'!$B$1:$AF$1,0),FALSE)),VLOOKUP($B111,'Allokerad kvv'!$B$2:$AV$468,MATCH(R$1,'Allokerad kvv'!$B$1:$AV$1,0),FALSE),VLOOKUP($B111,'Justerad allokering'!$B$1:$AG$461,MATCH(R$1,'Justerad allokering'!$B$1:$AF$1,0),FALSE))</f>
        <v>0</v>
      </c>
      <c r="S111">
        <f>IF(ISERROR(1/VLOOKUP($B111,'Justerad allokering'!$B$1:$AG$461,MATCH(S$1,'Justerad allokering'!$B$1:$AF$1,0),FALSE)),VLOOKUP($B111,'Allokerad kvv'!$B$2:$AV$468,MATCH(S$1,'Allokerad kvv'!$B$1:$AV$1,0),FALSE),VLOOKUP($B111,'Justerad allokering'!$B$1:$AG$461,MATCH(S$1,'Justerad allokering'!$B$1:$AF$1,0),FALSE))</f>
        <v>0</v>
      </c>
      <c r="T111">
        <f>IF(ISERROR(1/VLOOKUP($B111,'Justerad allokering'!$B$1:$AG$461,MATCH(T$1,'Justerad allokering'!$B$1:$AF$1,0),FALSE)),VLOOKUP($B111,'Allokerad kvv'!$B$2:$AV$468,MATCH(T$1,'Allokerad kvv'!$B$1:$AV$1,0),FALSE),VLOOKUP($B111,'Justerad allokering'!$B$1:$AG$461,MATCH(T$1,'Justerad allokering'!$B$1:$AF$1,0),FALSE))</f>
        <v>0</v>
      </c>
      <c r="U111">
        <f>IF(ISERROR(1/VLOOKUP($B111,'Justerad allokering'!$B$1:$AG$461,MATCH(U$1,'Justerad allokering'!$B$1:$AF$1,0),FALSE)),VLOOKUP($B111,'Allokerad kvv'!$B$2:$AV$468,MATCH(U$1,'Allokerad kvv'!$B$1:$AV$1,0),FALSE),VLOOKUP($B111,'Justerad allokering'!$B$1:$AG$461,MATCH(U$1,'Justerad allokering'!$B$1:$AF$1,0),FALSE))</f>
        <v>0</v>
      </c>
      <c r="V111">
        <f>IF(ISERROR(1/VLOOKUP($B111,'Justerad allokering'!$B$1:$AG$461,MATCH(V$1,'Justerad allokering'!$B$1:$AF$1,0),FALSE)),VLOOKUP($B111,'Allokerad kvv'!$B$2:$AV$468,MATCH(V$1,'Allokerad kvv'!$B$1:$AV$1,0),FALSE),VLOOKUP($B111,'Justerad allokering'!$B$1:$AG$461,MATCH(V$1,'Justerad allokering'!$B$1:$AF$1,0),FALSE))</f>
        <v>0</v>
      </c>
      <c r="W111">
        <f>IF(ISERROR(1/VLOOKUP($B111,'Justerad allokering'!$B$1:$AG$461,MATCH(W$1,'Justerad allokering'!$B$1:$AF$1,0),FALSE)),VLOOKUP($B111,'Allokerad kvv'!$B$2:$AV$468,MATCH(W$1,'Allokerad kvv'!$B$1:$AV$1,0),FALSE),VLOOKUP($B111,'Justerad allokering'!$B$1:$AG$461,MATCH(W$1,'Justerad allokering'!$B$1:$AF$1,0),FALSE))</f>
        <v>0</v>
      </c>
      <c r="X111">
        <f>IF(ISERROR(1/VLOOKUP($B111,'Justerad allokering'!$B$1:$AG$461,MATCH(X$1,'Justerad allokering'!$B$1:$AF$1,0),FALSE)),VLOOKUP($B111,'Allokerad kvv'!$B$2:$AV$468,MATCH(X$1,'Allokerad kvv'!$B$1:$AV$1,0),FALSE),VLOOKUP($B111,'Justerad allokering'!$B$1:$AG$461,MATCH(X$1,'Justerad allokering'!$B$1:$AF$1,0),FALSE))</f>
        <v>0</v>
      </c>
      <c r="Y111">
        <f>IF(ISERROR(1/VLOOKUP($B111,'Justerad allokering'!$B$1:$AG$461,MATCH(Y$1,'Justerad allokering'!$B$1:$AF$1,0),FALSE)),VLOOKUP($B111,'Allokerad kvv'!$B$2:$AV$468,MATCH(Y$1,'Allokerad kvv'!$B$1:$AV$1,0),FALSE),VLOOKUP($B111,'Justerad allokering'!$B$1:$AG$461,MATCH(Y$1,'Justerad allokering'!$B$1:$AF$1,0),FALSE))</f>
        <v>0</v>
      </c>
      <c r="Z111">
        <f>IF(ISERROR(1/VLOOKUP($B111,'Justerad allokering'!$B$1:$AG$461,MATCH(Z$1,'Justerad allokering'!$B$1:$AF$1,0),FALSE)),VLOOKUP($B111,'Allokerad kvv'!$B$2:$AV$468,MATCH(Z$1,'Allokerad kvv'!$B$1:$AV$1,0),FALSE),VLOOKUP($B111,'Justerad allokering'!$B$1:$AG$461,MATCH(Z$1,'Justerad allokering'!$B$1:$AF$1,0),FALSE))</f>
        <v>0</v>
      </c>
      <c r="AE111" s="89">
        <f t="shared" si="4"/>
        <v>0</v>
      </c>
      <c r="AG111">
        <f t="shared" si="5"/>
        <v>0</v>
      </c>
      <c r="AH111">
        <f t="shared" si="6"/>
        <v>0</v>
      </c>
      <c r="AI111" t="str">
        <f>IF(AH111=0,"",AH111/VLOOKUP(B111,Kraftvärmeprod!$B$1:$BC$480,MATCH("Summa tillförd energi exklusive rökgaskondensering",Kraftvärmeprod!$B$1:$BC$1,0),FALSE))</f>
        <v/>
      </c>
      <c r="AK111">
        <f t="shared" si="7"/>
        <v>0</v>
      </c>
    </row>
    <row r="112" spans="1:37" x14ac:dyDescent="0.25">
      <c r="A112" s="2" t="s">
        <v>156</v>
      </c>
      <c r="B112" s="2" t="s">
        <v>158</v>
      </c>
      <c r="C112">
        <f>IF(ISERROR(1/VLOOKUP($B112,'Justerad allokering'!$B$1:$AG$461,MATCH(C$1,'Justerad allokering'!$B$1:$AF$1,0),FALSE)),VLOOKUP($B112,'Allokerad kvv'!$B$2:$AV$468,MATCH(C$1,'Allokerad kvv'!$B$1:$AV$1,0),FALSE),VLOOKUP($B112,'Justerad allokering'!$B$1:$AG$461,MATCH(C$1,'Justerad allokering'!$B$1:$AF$1,0),FALSE))</f>
        <v>0</v>
      </c>
      <c r="D112">
        <f>IF(ISERROR(1/VLOOKUP($B112,'Justerad allokering'!$B$1:$AG$461,MATCH(D$1,'Justerad allokering'!$B$1:$AF$1,0),FALSE)),VLOOKUP($B112,'Allokerad kvv'!$B$2:$AV$468,MATCH(D$1,'Allokerad kvv'!$B$1:$AV$1,0),FALSE),VLOOKUP($B112,'Justerad allokering'!$B$1:$AG$461,MATCH(D$1,'Justerad allokering'!$B$1:$AF$1,0),FALSE))</f>
        <v>0</v>
      </c>
      <c r="E112">
        <f>IF(ISERROR(1/VLOOKUP($B112,'Justerad allokering'!$B$1:$AG$461,MATCH(E$1,'Justerad allokering'!$B$1:$AF$1,0),FALSE)),VLOOKUP($B112,'Allokerad kvv'!$B$2:$AV$468,MATCH(E$1,'Allokerad kvv'!$B$1:$AV$1,0),FALSE),VLOOKUP($B112,'Justerad allokering'!$B$1:$AG$461,MATCH(E$1,'Justerad allokering'!$B$1:$AF$1,0),FALSE))</f>
        <v>0</v>
      </c>
      <c r="F112">
        <f>IF(ISERROR(1/VLOOKUP($B112,'Justerad allokering'!$B$1:$AG$461,MATCH(F$1,'Justerad allokering'!$B$1:$AF$1,0),FALSE)),VLOOKUP($B112,'Allokerad kvv'!$B$2:$AV$468,MATCH(F$1,'Allokerad kvv'!$B$1:$AV$1,0),FALSE),VLOOKUP($B112,'Justerad allokering'!$B$1:$AG$461,MATCH(F$1,'Justerad allokering'!$B$1:$AF$1,0),FALSE))</f>
        <v>0</v>
      </c>
      <c r="G112">
        <f>IF(ISERROR(1/VLOOKUP($B112,'Justerad allokering'!$B$1:$AG$461,MATCH(G$1,'Justerad allokering'!$B$1:$AF$1,0),FALSE)),VLOOKUP($B112,'Allokerad kvv'!$B$2:$AV$468,MATCH(G$1,'Allokerad kvv'!$B$1:$AV$1,0),FALSE),VLOOKUP($B112,'Justerad allokering'!$B$1:$AG$461,MATCH(G$1,'Justerad allokering'!$B$1:$AF$1,0),FALSE))</f>
        <v>0</v>
      </c>
      <c r="H112">
        <f>IF(ISERROR(1/VLOOKUP($B112,'Justerad allokering'!$B$1:$AG$461,MATCH(H$1,'Justerad allokering'!$B$1:$AF$1,0),FALSE)),VLOOKUP($B112,'Allokerad kvv'!$B$2:$AV$468,MATCH(H$1,'Allokerad kvv'!$B$1:$AV$1,0),FALSE),VLOOKUP($B112,'Justerad allokering'!$B$1:$AG$461,MATCH(H$1,'Justerad allokering'!$B$1:$AF$1,0),FALSE))</f>
        <v>0</v>
      </c>
      <c r="I112">
        <f>IF(ISERROR(1/VLOOKUP($B112,'Justerad allokering'!$B$1:$AG$461,MATCH(I$1,'Justerad allokering'!$B$1:$AF$1,0),FALSE)),VLOOKUP($B112,'Allokerad kvv'!$B$2:$AV$468,MATCH(I$1,'Allokerad kvv'!$B$1:$AV$1,0),FALSE),VLOOKUP($B112,'Justerad allokering'!$B$1:$AG$461,MATCH(I$1,'Justerad allokering'!$B$1:$AF$1,0),FALSE))</f>
        <v>0</v>
      </c>
      <c r="J112">
        <f>IF(ISERROR(1/VLOOKUP($B112,'Justerad allokering'!$B$1:$AG$461,MATCH(J$1,'Justerad allokering'!$B$1:$AF$1,0),FALSE)),VLOOKUP($B112,'Allokerad kvv'!$B$2:$AV$468,MATCH(J$1,'Allokerad kvv'!$B$1:$AV$1,0),FALSE),VLOOKUP($B112,'Justerad allokering'!$B$1:$AG$461,MATCH(J$1,'Justerad allokering'!$B$1:$AF$1,0),FALSE))</f>
        <v>0</v>
      </c>
      <c r="K112">
        <f>IF(ISERROR(1/VLOOKUP($B112,'Justerad allokering'!$B$1:$AG$461,MATCH(K$1,'Justerad allokering'!$B$1:$AF$1,0),FALSE)),VLOOKUP($B112,'Allokerad kvv'!$B$2:$AV$468,MATCH(K$1,'Allokerad kvv'!$B$1:$AV$1,0),FALSE),VLOOKUP($B112,'Justerad allokering'!$B$1:$AG$461,MATCH(K$1,'Justerad allokering'!$B$1:$AF$1,0),FALSE))</f>
        <v>0</v>
      </c>
      <c r="L112">
        <f>IF(ISERROR(1/VLOOKUP($B112,'Justerad allokering'!$B$1:$AG$461,MATCH(L$1,'Justerad allokering'!$B$1:$AF$1,0),FALSE)),VLOOKUP($B112,'Allokerad kvv'!$B$2:$AV$468,MATCH(L$1,'Allokerad kvv'!$B$1:$AV$1,0),FALSE),VLOOKUP($B112,'Justerad allokering'!$B$1:$AG$461,MATCH(L$1,'Justerad allokering'!$B$1:$AF$1,0),FALSE))</f>
        <v>0</v>
      </c>
      <c r="M112">
        <f>IF(ISERROR(1/VLOOKUP($B112,'Justerad allokering'!$B$1:$AG$461,MATCH(M$1,'Justerad allokering'!$B$1:$AF$1,0),FALSE)),VLOOKUP($B112,'Allokerad kvv'!$B$2:$AV$468,MATCH(M$1,'Allokerad kvv'!$B$1:$AV$1,0),FALSE),VLOOKUP($B112,'Justerad allokering'!$B$1:$AG$461,MATCH(M$1,'Justerad allokering'!$B$1:$AF$1,0),FALSE))</f>
        <v>0</v>
      </c>
      <c r="N112">
        <f>IF(ISERROR(1/VLOOKUP($B112,'Justerad allokering'!$B$1:$AG$461,MATCH(N$1,'Justerad allokering'!$B$1:$AF$1,0),FALSE)),VLOOKUP($B112,'Allokerad kvv'!$B$2:$AV$468,MATCH(N$1,'Allokerad kvv'!$B$1:$AV$1,0),FALSE),VLOOKUP($B112,'Justerad allokering'!$B$1:$AG$461,MATCH(N$1,'Justerad allokering'!$B$1:$AF$1,0),FALSE))</f>
        <v>0</v>
      </c>
      <c r="O112">
        <f>IF(ISERROR(1/VLOOKUP($B112,'Justerad allokering'!$B$1:$AG$461,MATCH(O$1,'Justerad allokering'!$B$1:$AF$1,0),FALSE)),VLOOKUP($B112,'Allokerad kvv'!$B$2:$AV$468,MATCH(O$1,'Allokerad kvv'!$B$1:$AV$1,0),FALSE),VLOOKUP($B112,'Justerad allokering'!$B$1:$AG$461,MATCH(O$1,'Justerad allokering'!$B$1:$AF$1,0),FALSE))</f>
        <v>0</v>
      </c>
      <c r="P112">
        <f>IF(ISERROR(1/VLOOKUP($B112,'Justerad allokering'!$B$1:$AG$461,MATCH(P$1,'Justerad allokering'!$B$1:$AF$1,0),FALSE)),VLOOKUP($B112,'Allokerad kvv'!$B$2:$AV$468,MATCH(P$1,'Allokerad kvv'!$B$1:$AV$1,0),FALSE),VLOOKUP($B112,'Justerad allokering'!$B$1:$AG$461,MATCH(P$1,'Justerad allokering'!$B$1:$AF$1,0),FALSE))</f>
        <v>0</v>
      </c>
      <c r="Q112">
        <f>IF(ISERROR(1/VLOOKUP($B112,'Justerad allokering'!$B$1:$AG$461,MATCH(Q$1,'Justerad allokering'!$B$1:$AF$1,0),FALSE)),VLOOKUP($B112,'Allokerad kvv'!$B$2:$AV$468,MATCH(Q$1,'Allokerad kvv'!$B$1:$AV$1,0),FALSE),VLOOKUP($B112,'Justerad allokering'!$B$1:$AG$461,MATCH(Q$1,'Justerad allokering'!$B$1:$AF$1,0),FALSE))</f>
        <v>0</v>
      </c>
      <c r="R112">
        <f>IF(ISERROR(1/VLOOKUP($B112,'Justerad allokering'!$B$1:$AG$461,MATCH(R$1,'Justerad allokering'!$B$1:$AF$1,0),FALSE)),VLOOKUP($B112,'Allokerad kvv'!$B$2:$AV$468,MATCH(R$1,'Allokerad kvv'!$B$1:$AV$1,0),FALSE),VLOOKUP($B112,'Justerad allokering'!$B$1:$AG$461,MATCH(R$1,'Justerad allokering'!$B$1:$AF$1,0),FALSE))</f>
        <v>0</v>
      </c>
      <c r="S112">
        <f>IF(ISERROR(1/VLOOKUP($B112,'Justerad allokering'!$B$1:$AG$461,MATCH(S$1,'Justerad allokering'!$B$1:$AF$1,0),FALSE)),VLOOKUP($B112,'Allokerad kvv'!$B$2:$AV$468,MATCH(S$1,'Allokerad kvv'!$B$1:$AV$1,0),FALSE),VLOOKUP($B112,'Justerad allokering'!$B$1:$AG$461,MATCH(S$1,'Justerad allokering'!$B$1:$AF$1,0),FALSE))</f>
        <v>0</v>
      </c>
      <c r="T112">
        <f>IF(ISERROR(1/VLOOKUP($B112,'Justerad allokering'!$B$1:$AG$461,MATCH(T$1,'Justerad allokering'!$B$1:$AF$1,0),FALSE)),VLOOKUP($B112,'Allokerad kvv'!$B$2:$AV$468,MATCH(T$1,'Allokerad kvv'!$B$1:$AV$1,0),FALSE),VLOOKUP($B112,'Justerad allokering'!$B$1:$AG$461,MATCH(T$1,'Justerad allokering'!$B$1:$AF$1,0),FALSE))</f>
        <v>0</v>
      </c>
      <c r="U112">
        <f>IF(ISERROR(1/VLOOKUP($B112,'Justerad allokering'!$B$1:$AG$461,MATCH(U$1,'Justerad allokering'!$B$1:$AF$1,0),FALSE)),VLOOKUP($B112,'Allokerad kvv'!$B$2:$AV$468,MATCH(U$1,'Allokerad kvv'!$B$1:$AV$1,0),FALSE),VLOOKUP($B112,'Justerad allokering'!$B$1:$AG$461,MATCH(U$1,'Justerad allokering'!$B$1:$AF$1,0),FALSE))</f>
        <v>0</v>
      </c>
      <c r="V112">
        <f>IF(ISERROR(1/VLOOKUP($B112,'Justerad allokering'!$B$1:$AG$461,MATCH(V$1,'Justerad allokering'!$B$1:$AF$1,0),FALSE)),VLOOKUP($B112,'Allokerad kvv'!$B$2:$AV$468,MATCH(V$1,'Allokerad kvv'!$B$1:$AV$1,0),FALSE),VLOOKUP($B112,'Justerad allokering'!$B$1:$AG$461,MATCH(V$1,'Justerad allokering'!$B$1:$AF$1,0),FALSE))</f>
        <v>0</v>
      </c>
      <c r="W112">
        <f>IF(ISERROR(1/VLOOKUP($B112,'Justerad allokering'!$B$1:$AG$461,MATCH(W$1,'Justerad allokering'!$B$1:$AF$1,0),FALSE)),VLOOKUP($B112,'Allokerad kvv'!$B$2:$AV$468,MATCH(W$1,'Allokerad kvv'!$B$1:$AV$1,0),FALSE),VLOOKUP($B112,'Justerad allokering'!$B$1:$AG$461,MATCH(W$1,'Justerad allokering'!$B$1:$AF$1,0),FALSE))</f>
        <v>0</v>
      </c>
      <c r="X112">
        <f>IF(ISERROR(1/VLOOKUP($B112,'Justerad allokering'!$B$1:$AG$461,MATCH(X$1,'Justerad allokering'!$B$1:$AF$1,0),FALSE)),VLOOKUP($B112,'Allokerad kvv'!$B$2:$AV$468,MATCH(X$1,'Allokerad kvv'!$B$1:$AV$1,0),FALSE),VLOOKUP($B112,'Justerad allokering'!$B$1:$AG$461,MATCH(X$1,'Justerad allokering'!$B$1:$AF$1,0),FALSE))</f>
        <v>0</v>
      </c>
      <c r="Y112">
        <f>IF(ISERROR(1/VLOOKUP($B112,'Justerad allokering'!$B$1:$AG$461,MATCH(Y$1,'Justerad allokering'!$B$1:$AF$1,0),FALSE)),VLOOKUP($B112,'Allokerad kvv'!$B$2:$AV$468,MATCH(Y$1,'Allokerad kvv'!$B$1:$AV$1,0),FALSE),VLOOKUP($B112,'Justerad allokering'!$B$1:$AG$461,MATCH(Y$1,'Justerad allokering'!$B$1:$AF$1,0),FALSE))</f>
        <v>0</v>
      </c>
      <c r="Z112">
        <f>IF(ISERROR(1/VLOOKUP($B112,'Justerad allokering'!$B$1:$AG$461,MATCH(Z$1,'Justerad allokering'!$B$1:$AF$1,0),FALSE)),VLOOKUP($B112,'Allokerad kvv'!$B$2:$AV$468,MATCH(Z$1,'Allokerad kvv'!$B$1:$AV$1,0),FALSE),VLOOKUP($B112,'Justerad allokering'!$B$1:$AG$461,MATCH(Z$1,'Justerad allokering'!$B$1:$AF$1,0),FALSE))</f>
        <v>0</v>
      </c>
      <c r="AE112" s="89">
        <f t="shared" si="4"/>
        <v>0</v>
      </c>
      <c r="AG112">
        <f t="shared" si="5"/>
        <v>0</v>
      </c>
      <c r="AH112">
        <f t="shared" si="6"/>
        <v>0</v>
      </c>
      <c r="AI112" t="str">
        <f>IF(AH112=0,"",AH112/VLOOKUP(B112,Kraftvärmeprod!$B$1:$BC$480,MATCH("Summa tillförd energi exklusive rökgaskondensering",Kraftvärmeprod!$B$1:$BC$1,0),FALSE))</f>
        <v/>
      </c>
      <c r="AK112">
        <f t="shared" si="7"/>
        <v>0</v>
      </c>
    </row>
    <row r="113" spans="1:37" x14ac:dyDescent="0.25">
      <c r="A113" s="2" t="s">
        <v>156</v>
      </c>
      <c r="B113" s="2" t="s">
        <v>159</v>
      </c>
      <c r="C113">
        <f>IF(ISERROR(1/VLOOKUP($B113,'Justerad allokering'!$B$1:$AG$461,MATCH(C$1,'Justerad allokering'!$B$1:$AF$1,0),FALSE)),VLOOKUP($B113,'Allokerad kvv'!$B$2:$AV$468,MATCH(C$1,'Allokerad kvv'!$B$1:$AV$1,0),FALSE),VLOOKUP($B113,'Justerad allokering'!$B$1:$AG$461,MATCH(C$1,'Justerad allokering'!$B$1:$AF$1,0),FALSE))</f>
        <v>0</v>
      </c>
      <c r="D113">
        <f>IF(ISERROR(1/VLOOKUP($B113,'Justerad allokering'!$B$1:$AG$461,MATCH(D$1,'Justerad allokering'!$B$1:$AF$1,0),FALSE)),VLOOKUP($B113,'Allokerad kvv'!$B$2:$AV$468,MATCH(D$1,'Allokerad kvv'!$B$1:$AV$1,0),FALSE),VLOOKUP($B113,'Justerad allokering'!$B$1:$AG$461,MATCH(D$1,'Justerad allokering'!$B$1:$AF$1,0),FALSE))</f>
        <v>0</v>
      </c>
      <c r="E113">
        <f>IF(ISERROR(1/VLOOKUP($B113,'Justerad allokering'!$B$1:$AG$461,MATCH(E$1,'Justerad allokering'!$B$1:$AF$1,0),FALSE)),VLOOKUP($B113,'Allokerad kvv'!$B$2:$AV$468,MATCH(E$1,'Allokerad kvv'!$B$1:$AV$1,0),FALSE),VLOOKUP($B113,'Justerad allokering'!$B$1:$AG$461,MATCH(E$1,'Justerad allokering'!$B$1:$AF$1,0),FALSE))</f>
        <v>0</v>
      </c>
      <c r="F113">
        <f>IF(ISERROR(1/VLOOKUP($B113,'Justerad allokering'!$B$1:$AG$461,MATCH(F$1,'Justerad allokering'!$B$1:$AF$1,0),FALSE)),VLOOKUP($B113,'Allokerad kvv'!$B$2:$AV$468,MATCH(F$1,'Allokerad kvv'!$B$1:$AV$1,0),FALSE),VLOOKUP($B113,'Justerad allokering'!$B$1:$AG$461,MATCH(F$1,'Justerad allokering'!$B$1:$AF$1,0),FALSE))</f>
        <v>0</v>
      </c>
      <c r="G113">
        <f>IF(ISERROR(1/VLOOKUP($B113,'Justerad allokering'!$B$1:$AG$461,MATCH(G$1,'Justerad allokering'!$B$1:$AF$1,0),FALSE)),VLOOKUP($B113,'Allokerad kvv'!$B$2:$AV$468,MATCH(G$1,'Allokerad kvv'!$B$1:$AV$1,0),FALSE),VLOOKUP($B113,'Justerad allokering'!$B$1:$AG$461,MATCH(G$1,'Justerad allokering'!$B$1:$AF$1,0),FALSE))</f>
        <v>0</v>
      </c>
      <c r="H113">
        <f>IF(ISERROR(1/VLOOKUP($B113,'Justerad allokering'!$B$1:$AG$461,MATCH(H$1,'Justerad allokering'!$B$1:$AF$1,0),FALSE)),VLOOKUP($B113,'Allokerad kvv'!$B$2:$AV$468,MATCH(H$1,'Allokerad kvv'!$B$1:$AV$1,0),FALSE),VLOOKUP($B113,'Justerad allokering'!$B$1:$AG$461,MATCH(H$1,'Justerad allokering'!$B$1:$AF$1,0),FALSE))</f>
        <v>0</v>
      </c>
      <c r="I113">
        <f>IF(ISERROR(1/VLOOKUP($B113,'Justerad allokering'!$B$1:$AG$461,MATCH(I$1,'Justerad allokering'!$B$1:$AF$1,0),FALSE)),VLOOKUP($B113,'Allokerad kvv'!$B$2:$AV$468,MATCH(I$1,'Allokerad kvv'!$B$1:$AV$1,0),FALSE),VLOOKUP($B113,'Justerad allokering'!$B$1:$AG$461,MATCH(I$1,'Justerad allokering'!$B$1:$AF$1,0),FALSE))</f>
        <v>0</v>
      </c>
      <c r="J113">
        <f>IF(ISERROR(1/VLOOKUP($B113,'Justerad allokering'!$B$1:$AG$461,MATCH(J$1,'Justerad allokering'!$B$1:$AF$1,0),FALSE)),VLOOKUP($B113,'Allokerad kvv'!$B$2:$AV$468,MATCH(J$1,'Allokerad kvv'!$B$1:$AV$1,0),FALSE),VLOOKUP($B113,'Justerad allokering'!$B$1:$AG$461,MATCH(J$1,'Justerad allokering'!$B$1:$AF$1,0),FALSE))</f>
        <v>0</v>
      </c>
      <c r="K113">
        <f>IF(ISERROR(1/VLOOKUP($B113,'Justerad allokering'!$B$1:$AG$461,MATCH(K$1,'Justerad allokering'!$B$1:$AF$1,0),FALSE)),VLOOKUP($B113,'Allokerad kvv'!$B$2:$AV$468,MATCH(K$1,'Allokerad kvv'!$B$1:$AV$1,0),FALSE),VLOOKUP($B113,'Justerad allokering'!$B$1:$AG$461,MATCH(K$1,'Justerad allokering'!$B$1:$AF$1,0),FALSE))</f>
        <v>0</v>
      </c>
      <c r="L113">
        <f>IF(ISERROR(1/VLOOKUP($B113,'Justerad allokering'!$B$1:$AG$461,MATCH(L$1,'Justerad allokering'!$B$1:$AF$1,0),FALSE)),VLOOKUP($B113,'Allokerad kvv'!$B$2:$AV$468,MATCH(L$1,'Allokerad kvv'!$B$1:$AV$1,0),FALSE),VLOOKUP($B113,'Justerad allokering'!$B$1:$AG$461,MATCH(L$1,'Justerad allokering'!$B$1:$AF$1,0),FALSE))</f>
        <v>0</v>
      </c>
      <c r="M113">
        <f>IF(ISERROR(1/VLOOKUP($B113,'Justerad allokering'!$B$1:$AG$461,MATCH(M$1,'Justerad allokering'!$B$1:$AF$1,0),FALSE)),VLOOKUP($B113,'Allokerad kvv'!$B$2:$AV$468,MATCH(M$1,'Allokerad kvv'!$B$1:$AV$1,0),FALSE),VLOOKUP($B113,'Justerad allokering'!$B$1:$AG$461,MATCH(M$1,'Justerad allokering'!$B$1:$AF$1,0),FALSE))</f>
        <v>0</v>
      </c>
      <c r="N113">
        <f>IF(ISERROR(1/VLOOKUP($B113,'Justerad allokering'!$B$1:$AG$461,MATCH(N$1,'Justerad allokering'!$B$1:$AF$1,0),FALSE)),VLOOKUP($B113,'Allokerad kvv'!$B$2:$AV$468,MATCH(N$1,'Allokerad kvv'!$B$1:$AV$1,0),FALSE),VLOOKUP($B113,'Justerad allokering'!$B$1:$AG$461,MATCH(N$1,'Justerad allokering'!$B$1:$AF$1,0),FALSE))</f>
        <v>0</v>
      </c>
      <c r="O113">
        <f>IF(ISERROR(1/VLOOKUP($B113,'Justerad allokering'!$B$1:$AG$461,MATCH(O$1,'Justerad allokering'!$B$1:$AF$1,0),FALSE)),VLOOKUP($B113,'Allokerad kvv'!$B$2:$AV$468,MATCH(O$1,'Allokerad kvv'!$B$1:$AV$1,0),FALSE),VLOOKUP($B113,'Justerad allokering'!$B$1:$AG$461,MATCH(O$1,'Justerad allokering'!$B$1:$AF$1,0),FALSE))</f>
        <v>0</v>
      </c>
      <c r="P113">
        <f>IF(ISERROR(1/VLOOKUP($B113,'Justerad allokering'!$B$1:$AG$461,MATCH(P$1,'Justerad allokering'!$B$1:$AF$1,0),FALSE)),VLOOKUP($B113,'Allokerad kvv'!$B$2:$AV$468,MATCH(P$1,'Allokerad kvv'!$B$1:$AV$1,0),FALSE),VLOOKUP($B113,'Justerad allokering'!$B$1:$AG$461,MATCH(P$1,'Justerad allokering'!$B$1:$AF$1,0),FALSE))</f>
        <v>0</v>
      </c>
      <c r="Q113">
        <f>IF(ISERROR(1/VLOOKUP($B113,'Justerad allokering'!$B$1:$AG$461,MATCH(Q$1,'Justerad allokering'!$B$1:$AF$1,0),FALSE)),VLOOKUP($B113,'Allokerad kvv'!$B$2:$AV$468,MATCH(Q$1,'Allokerad kvv'!$B$1:$AV$1,0),FALSE),VLOOKUP($B113,'Justerad allokering'!$B$1:$AG$461,MATCH(Q$1,'Justerad allokering'!$B$1:$AF$1,0),FALSE))</f>
        <v>0</v>
      </c>
      <c r="R113">
        <f>IF(ISERROR(1/VLOOKUP($B113,'Justerad allokering'!$B$1:$AG$461,MATCH(R$1,'Justerad allokering'!$B$1:$AF$1,0),FALSE)),VLOOKUP($B113,'Allokerad kvv'!$B$2:$AV$468,MATCH(R$1,'Allokerad kvv'!$B$1:$AV$1,0),FALSE),VLOOKUP($B113,'Justerad allokering'!$B$1:$AG$461,MATCH(R$1,'Justerad allokering'!$B$1:$AF$1,0),FALSE))</f>
        <v>0</v>
      </c>
      <c r="S113">
        <f>IF(ISERROR(1/VLOOKUP($B113,'Justerad allokering'!$B$1:$AG$461,MATCH(S$1,'Justerad allokering'!$B$1:$AF$1,0),FALSE)),VLOOKUP($B113,'Allokerad kvv'!$B$2:$AV$468,MATCH(S$1,'Allokerad kvv'!$B$1:$AV$1,0),FALSE),VLOOKUP($B113,'Justerad allokering'!$B$1:$AG$461,MATCH(S$1,'Justerad allokering'!$B$1:$AF$1,0),FALSE))</f>
        <v>0</v>
      </c>
      <c r="T113">
        <f>IF(ISERROR(1/VLOOKUP($B113,'Justerad allokering'!$B$1:$AG$461,MATCH(T$1,'Justerad allokering'!$B$1:$AF$1,0),FALSE)),VLOOKUP($B113,'Allokerad kvv'!$B$2:$AV$468,MATCH(T$1,'Allokerad kvv'!$B$1:$AV$1,0),FALSE),VLOOKUP($B113,'Justerad allokering'!$B$1:$AG$461,MATCH(T$1,'Justerad allokering'!$B$1:$AF$1,0),FALSE))</f>
        <v>0</v>
      </c>
      <c r="U113">
        <f>IF(ISERROR(1/VLOOKUP($B113,'Justerad allokering'!$B$1:$AG$461,MATCH(U$1,'Justerad allokering'!$B$1:$AF$1,0),FALSE)),VLOOKUP($B113,'Allokerad kvv'!$B$2:$AV$468,MATCH(U$1,'Allokerad kvv'!$B$1:$AV$1,0),FALSE),VLOOKUP($B113,'Justerad allokering'!$B$1:$AG$461,MATCH(U$1,'Justerad allokering'!$B$1:$AF$1,0),FALSE))</f>
        <v>0</v>
      </c>
      <c r="V113">
        <f>IF(ISERROR(1/VLOOKUP($B113,'Justerad allokering'!$B$1:$AG$461,MATCH(V$1,'Justerad allokering'!$B$1:$AF$1,0),FALSE)),VLOOKUP($B113,'Allokerad kvv'!$B$2:$AV$468,MATCH(V$1,'Allokerad kvv'!$B$1:$AV$1,0),FALSE),VLOOKUP($B113,'Justerad allokering'!$B$1:$AG$461,MATCH(V$1,'Justerad allokering'!$B$1:$AF$1,0),FALSE))</f>
        <v>0</v>
      </c>
      <c r="W113">
        <f>IF(ISERROR(1/VLOOKUP($B113,'Justerad allokering'!$B$1:$AG$461,MATCH(W$1,'Justerad allokering'!$B$1:$AF$1,0),FALSE)),VLOOKUP($B113,'Allokerad kvv'!$B$2:$AV$468,MATCH(W$1,'Allokerad kvv'!$B$1:$AV$1,0),FALSE),VLOOKUP($B113,'Justerad allokering'!$B$1:$AG$461,MATCH(W$1,'Justerad allokering'!$B$1:$AF$1,0),FALSE))</f>
        <v>0</v>
      </c>
      <c r="X113">
        <f>IF(ISERROR(1/VLOOKUP($B113,'Justerad allokering'!$B$1:$AG$461,MATCH(X$1,'Justerad allokering'!$B$1:$AF$1,0),FALSE)),VLOOKUP($B113,'Allokerad kvv'!$B$2:$AV$468,MATCH(X$1,'Allokerad kvv'!$B$1:$AV$1,0),FALSE),VLOOKUP($B113,'Justerad allokering'!$B$1:$AG$461,MATCH(X$1,'Justerad allokering'!$B$1:$AF$1,0),FALSE))</f>
        <v>0</v>
      </c>
      <c r="Y113">
        <f>IF(ISERROR(1/VLOOKUP($B113,'Justerad allokering'!$B$1:$AG$461,MATCH(Y$1,'Justerad allokering'!$B$1:$AF$1,0),FALSE)),VLOOKUP($B113,'Allokerad kvv'!$B$2:$AV$468,MATCH(Y$1,'Allokerad kvv'!$B$1:$AV$1,0),FALSE),VLOOKUP($B113,'Justerad allokering'!$B$1:$AG$461,MATCH(Y$1,'Justerad allokering'!$B$1:$AF$1,0),FALSE))</f>
        <v>0</v>
      </c>
      <c r="Z113">
        <f>IF(ISERROR(1/VLOOKUP($B113,'Justerad allokering'!$B$1:$AG$461,MATCH(Z$1,'Justerad allokering'!$B$1:$AF$1,0),FALSE)),VLOOKUP($B113,'Allokerad kvv'!$B$2:$AV$468,MATCH(Z$1,'Allokerad kvv'!$B$1:$AV$1,0),FALSE),VLOOKUP($B113,'Justerad allokering'!$B$1:$AG$461,MATCH(Z$1,'Justerad allokering'!$B$1:$AF$1,0),FALSE))</f>
        <v>0</v>
      </c>
      <c r="AE113" s="89">
        <f t="shared" si="4"/>
        <v>0</v>
      </c>
      <c r="AG113">
        <f t="shared" si="5"/>
        <v>0</v>
      </c>
      <c r="AH113">
        <f t="shared" si="6"/>
        <v>0</v>
      </c>
      <c r="AI113" t="str">
        <f>IF(AH113=0,"",AH113/VLOOKUP(B113,Kraftvärmeprod!$B$1:$BC$480,MATCH("Summa tillförd energi exklusive rökgaskondensering",Kraftvärmeprod!$B$1:$BC$1,0),FALSE))</f>
        <v/>
      </c>
      <c r="AK113">
        <f t="shared" si="7"/>
        <v>0</v>
      </c>
    </row>
    <row r="114" spans="1:37" x14ac:dyDescent="0.25">
      <c r="A114" s="2" t="s">
        <v>160</v>
      </c>
      <c r="B114" s="2" t="s">
        <v>161</v>
      </c>
      <c r="C114">
        <f>IF(ISERROR(1/VLOOKUP($B114,'Justerad allokering'!$B$1:$AG$461,MATCH(C$1,'Justerad allokering'!$B$1:$AF$1,0),FALSE)),VLOOKUP($B114,'Allokerad kvv'!$B$2:$AV$468,MATCH(C$1,'Allokerad kvv'!$B$1:$AV$1,0),FALSE),VLOOKUP($B114,'Justerad allokering'!$B$1:$AG$461,MATCH(C$1,'Justerad allokering'!$B$1:$AF$1,0),FALSE))</f>
        <v>0</v>
      </c>
      <c r="D114">
        <f>IF(ISERROR(1/VLOOKUP($B114,'Justerad allokering'!$B$1:$AG$461,MATCH(D$1,'Justerad allokering'!$B$1:$AF$1,0),FALSE)),VLOOKUP($B114,'Allokerad kvv'!$B$2:$AV$468,MATCH(D$1,'Allokerad kvv'!$B$1:$AV$1,0),FALSE),VLOOKUP($B114,'Justerad allokering'!$B$1:$AG$461,MATCH(D$1,'Justerad allokering'!$B$1:$AF$1,0),FALSE))</f>
        <v>0</v>
      </c>
      <c r="E114">
        <f>IF(ISERROR(1/VLOOKUP($B114,'Justerad allokering'!$B$1:$AG$461,MATCH(E$1,'Justerad allokering'!$B$1:$AF$1,0),FALSE)),VLOOKUP($B114,'Allokerad kvv'!$B$2:$AV$468,MATCH(E$1,'Allokerad kvv'!$B$1:$AV$1,0),FALSE),VLOOKUP($B114,'Justerad allokering'!$B$1:$AG$461,MATCH(E$1,'Justerad allokering'!$B$1:$AF$1,0),FALSE))</f>
        <v>0</v>
      </c>
      <c r="F114">
        <f>IF(ISERROR(1/VLOOKUP($B114,'Justerad allokering'!$B$1:$AG$461,MATCH(F$1,'Justerad allokering'!$B$1:$AF$1,0),FALSE)),VLOOKUP($B114,'Allokerad kvv'!$B$2:$AV$468,MATCH(F$1,'Allokerad kvv'!$B$1:$AV$1,0),FALSE),VLOOKUP($B114,'Justerad allokering'!$B$1:$AG$461,MATCH(F$1,'Justerad allokering'!$B$1:$AF$1,0),FALSE))</f>
        <v>0</v>
      </c>
      <c r="G114">
        <f>IF(ISERROR(1/VLOOKUP($B114,'Justerad allokering'!$B$1:$AG$461,MATCH(G$1,'Justerad allokering'!$B$1:$AF$1,0),FALSE)),VLOOKUP($B114,'Allokerad kvv'!$B$2:$AV$468,MATCH(G$1,'Allokerad kvv'!$B$1:$AV$1,0),FALSE),VLOOKUP($B114,'Justerad allokering'!$B$1:$AG$461,MATCH(G$1,'Justerad allokering'!$B$1:$AF$1,0),FALSE))</f>
        <v>0</v>
      </c>
      <c r="H114">
        <f>IF(ISERROR(1/VLOOKUP($B114,'Justerad allokering'!$B$1:$AG$461,MATCH(H$1,'Justerad allokering'!$B$1:$AF$1,0),FALSE)),VLOOKUP($B114,'Allokerad kvv'!$B$2:$AV$468,MATCH(H$1,'Allokerad kvv'!$B$1:$AV$1,0),FALSE),VLOOKUP($B114,'Justerad allokering'!$B$1:$AG$461,MATCH(H$1,'Justerad allokering'!$B$1:$AF$1,0),FALSE))</f>
        <v>0</v>
      </c>
      <c r="I114">
        <f>IF(ISERROR(1/VLOOKUP($B114,'Justerad allokering'!$B$1:$AG$461,MATCH(I$1,'Justerad allokering'!$B$1:$AF$1,0),FALSE)),VLOOKUP($B114,'Allokerad kvv'!$B$2:$AV$468,MATCH(I$1,'Allokerad kvv'!$B$1:$AV$1,0),FALSE),VLOOKUP($B114,'Justerad allokering'!$B$1:$AG$461,MATCH(I$1,'Justerad allokering'!$B$1:$AF$1,0),FALSE))</f>
        <v>0</v>
      </c>
      <c r="J114">
        <f>IF(ISERROR(1/VLOOKUP($B114,'Justerad allokering'!$B$1:$AG$461,MATCH(J$1,'Justerad allokering'!$B$1:$AF$1,0),FALSE)),VLOOKUP($B114,'Allokerad kvv'!$B$2:$AV$468,MATCH(J$1,'Allokerad kvv'!$B$1:$AV$1,0),FALSE),VLOOKUP($B114,'Justerad allokering'!$B$1:$AG$461,MATCH(J$1,'Justerad allokering'!$B$1:$AF$1,0),FALSE))</f>
        <v>0</v>
      </c>
      <c r="K114">
        <f>IF(ISERROR(1/VLOOKUP($B114,'Justerad allokering'!$B$1:$AG$461,MATCH(K$1,'Justerad allokering'!$B$1:$AF$1,0),FALSE)),VLOOKUP($B114,'Allokerad kvv'!$B$2:$AV$468,MATCH(K$1,'Allokerad kvv'!$B$1:$AV$1,0),FALSE),VLOOKUP($B114,'Justerad allokering'!$B$1:$AG$461,MATCH(K$1,'Justerad allokering'!$B$1:$AF$1,0),FALSE))</f>
        <v>0</v>
      </c>
      <c r="L114">
        <f>IF(ISERROR(1/VLOOKUP($B114,'Justerad allokering'!$B$1:$AG$461,MATCH(L$1,'Justerad allokering'!$B$1:$AF$1,0),FALSE)),VLOOKUP($B114,'Allokerad kvv'!$B$2:$AV$468,MATCH(L$1,'Allokerad kvv'!$B$1:$AV$1,0),FALSE),VLOOKUP($B114,'Justerad allokering'!$B$1:$AG$461,MATCH(L$1,'Justerad allokering'!$B$1:$AF$1,0),FALSE))</f>
        <v>0</v>
      </c>
      <c r="M114">
        <f>IF(ISERROR(1/VLOOKUP($B114,'Justerad allokering'!$B$1:$AG$461,MATCH(M$1,'Justerad allokering'!$B$1:$AF$1,0),FALSE)),VLOOKUP($B114,'Allokerad kvv'!$B$2:$AV$468,MATCH(M$1,'Allokerad kvv'!$B$1:$AV$1,0),FALSE),VLOOKUP($B114,'Justerad allokering'!$B$1:$AG$461,MATCH(M$1,'Justerad allokering'!$B$1:$AF$1,0),FALSE))</f>
        <v>0</v>
      </c>
      <c r="N114">
        <f>IF(ISERROR(1/VLOOKUP($B114,'Justerad allokering'!$B$1:$AG$461,MATCH(N$1,'Justerad allokering'!$B$1:$AF$1,0),FALSE)),VLOOKUP($B114,'Allokerad kvv'!$B$2:$AV$468,MATCH(N$1,'Allokerad kvv'!$B$1:$AV$1,0),FALSE),VLOOKUP($B114,'Justerad allokering'!$B$1:$AG$461,MATCH(N$1,'Justerad allokering'!$B$1:$AF$1,0),FALSE))</f>
        <v>0</v>
      </c>
      <c r="O114">
        <f>IF(ISERROR(1/VLOOKUP($B114,'Justerad allokering'!$B$1:$AG$461,MATCH(O$1,'Justerad allokering'!$B$1:$AF$1,0),FALSE)),VLOOKUP($B114,'Allokerad kvv'!$B$2:$AV$468,MATCH(O$1,'Allokerad kvv'!$B$1:$AV$1,0),FALSE),VLOOKUP($B114,'Justerad allokering'!$B$1:$AG$461,MATCH(O$1,'Justerad allokering'!$B$1:$AF$1,0),FALSE))</f>
        <v>0</v>
      </c>
      <c r="P114">
        <f>IF(ISERROR(1/VLOOKUP($B114,'Justerad allokering'!$B$1:$AG$461,MATCH(P$1,'Justerad allokering'!$B$1:$AF$1,0),FALSE)),VLOOKUP($B114,'Allokerad kvv'!$B$2:$AV$468,MATCH(P$1,'Allokerad kvv'!$B$1:$AV$1,0),FALSE),VLOOKUP($B114,'Justerad allokering'!$B$1:$AG$461,MATCH(P$1,'Justerad allokering'!$B$1:$AF$1,0),FALSE))</f>
        <v>0</v>
      </c>
      <c r="Q114">
        <f>IF(ISERROR(1/VLOOKUP($B114,'Justerad allokering'!$B$1:$AG$461,MATCH(Q$1,'Justerad allokering'!$B$1:$AF$1,0),FALSE)),VLOOKUP($B114,'Allokerad kvv'!$B$2:$AV$468,MATCH(Q$1,'Allokerad kvv'!$B$1:$AV$1,0),FALSE),VLOOKUP($B114,'Justerad allokering'!$B$1:$AG$461,MATCH(Q$1,'Justerad allokering'!$B$1:$AF$1,0),FALSE))</f>
        <v>0</v>
      </c>
      <c r="R114">
        <f>IF(ISERROR(1/VLOOKUP($B114,'Justerad allokering'!$B$1:$AG$461,MATCH(R$1,'Justerad allokering'!$B$1:$AF$1,0),FALSE)),VLOOKUP($B114,'Allokerad kvv'!$B$2:$AV$468,MATCH(R$1,'Allokerad kvv'!$B$1:$AV$1,0),FALSE),VLOOKUP($B114,'Justerad allokering'!$B$1:$AG$461,MATCH(R$1,'Justerad allokering'!$B$1:$AF$1,0),FALSE))</f>
        <v>0</v>
      </c>
      <c r="S114">
        <f>IF(ISERROR(1/VLOOKUP($B114,'Justerad allokering'!$B$1:$AG$461,MATCH(S$1,'Justerad allokering'!$B$1:$AF$1,0),FALSE)),VLOOKUP($B114,'Allokerad kvv'!$B$2:$AV$468,MATCH(S$1,'Allokerad kvv'!$B$1:$AV$1,0),FALSE),VLOOKUP($B114,'Justerad allokering'!$B$1:$AG$461,MATCH(S$1,'Justerad allokering'!$B$1:$AF$1,0),FALSE))</f>
        <v>0</v>
      </c>
      <c r="T114">
        <f>IF(ISERROR(1/VLOOKUP($B114,'Justerad allokering'!$B$1:$AG$461,MATCH(T$1,'Justerad allokering'!$B$1:$AF$1,0),FALSE)),VLOOKUP($B114,'Allokerad kvv'!$B$2:$AV$468,MATCH(T$1,'Allokerad kvv'!$B$1:$AV$1,0),FALSE),VLOOKUP($B114,'Justerad allokering'!$B$1:$AG$461,MATCH(T$1,'Justerad allokering'!$B$1:$AF$1,0),FALSE))</f>
        <v>0</v>
      </c>
      <c r="U114">
        <f>IF(ISERROR(1/VLOOKUP($B114,'Justerad allokering'!$B$1:$AG$461,MATCH(U$1,'Justerad allokering'!$B$1:$AF$1,0),FALSE)),VLOOKUP($B114,'Allokerad kvv'!$B$2:$AV$468,MATCH(U$1,'Allokerad kvv'!$B$1:$AV$1,0),FALSE),VLOOKUP($B114,'Justerad allokering'!$B$1:$AG$461,MATCH(U$1,'Justerad allokering'!$B$1:$AF$1,0),FALSE))</f>
        <v>0</v>
      </c>
      <c r="V114">
        <f>IF(ISERROR(1/VLOOKUP($B114,'Justerad allokering'!$B$1:$AG$461,MATCH(V$1,'Justerad allokering'!$B$1:$AF$1,0),FALSE)),VLOOKUP($B114,'Allokerad kvv'!$B$2:$AV$468,MATCH(V$1,'Allokerad kvv'!$B$1:$AV$1,0),FALSE),VLOOKUP($B114,'Justerad allokering'!$B$1:$AG$461,MATCH(V$1,'Justerad allokering'!$B$1:$AF$1,0),FALSE))</f>
        <v>0</v>
      </c>
      <c r="W114">
        <f>IF(ISERROR(1/VLOOKUP($B114,'Justerad allokering'!$B$1:$AG$461,MATCH(W$1,'Justerad allokering'!$B$1:$AF$1,0),FALSE)),VLOOKUP($B114,'Allokerad kvv'!$B$2:$AV$468,MATCH(W$1,'Allokerad kvv'!$B$1:$AV$1,0),FALSE),VLOOKUP($B114,'Justerad allokering'!$B$1:$AG$461,MATCH(W$1,'Justerad allokering'!$B$1:$AF$1,0),FALSE))</f>
        <v>0</v>
      </c>
      <c r="X114">
        <f>IF(ISERROR(1/VLOOKUP($B114,'Justerad allokering'!$B$1:$AG$461,MATCH(X$1,'Justerad allokering'!$B$1:$AF$1,0),FALSE)),VLOOKUP($B114,'Allokerad kvv'!$B$2:$AV$468,MATCH(X$1,'Allokerad kvv'!$B$1:$AV$1,0),FALSE),VLOOKUP($B114,'Justerad allokering'!$B$1:$AG$461,MATCH(X$1,'Justerad allokering'!$B$1:$AF$1,0),FALSE))</f>
        <v>0</v>
      </c>
      <c r="Y114">
        <f>IF(ISERROR(1/VLOOKUP($B114,'Justerad allokering'!$B$1:$AG$461,MATCH(Y$1,'Justerad allokering'!$B$1:$AF$1,0),FALSE)),VLOOKUP($B114,'Allokerad kvv'!$B$2:$AV$468,MATCH(Y$1,'Allokerad kvv'!$B$1:$AV$1,0),FALSE),VLOOKUP($B114,'Justerad allokering'!$B$1:$AG$461,MATCH(Y$1,'Justerad allokering'!$B$1:$AF$1,0),FALSE))</f>
        <v>0</v>
      </c>
      <c r="Z114">
        <f>IF(ISERROR(1/VLOOKUP($B114,'Justerad allokering'!$B$1:$AG$461,MATCH(Z$1,'Justerad allokering'!$B$1:$AF$1,0),FALSE)),VLOOKUP($B114,'Allokerad kvv'!$B$2:$AV$468,MATCH(Z$1,'Allokerad kvv'!$B$1:$AV$1,0),FALSE),VLOOKUP($B114,'Justerad allokering'!$B$1:$AG$461,MATCH(Z$1,'Justerad allokering'!$B$1:$AF$1,0),FALSE))</f>
        <v>0</v>
      </c>
      <c r="AE114" s="89">
        <f t="shared" si="4"/>
        <v>0</v>
      </c>
      <c r="AG114">
        <f t="shared" si="5"/>
        <v>0</v>
      </c>
      <c r="AH114">
        <f t="shared" si="6"/>
        <v>0</v>
      </c>
      <c r="AI114" t="str">
        <f>IF(AH114=0,"",AH114/VLOOKUP(B114,Kraftvärmeprod!$B$1:$BC$480,MATCH("Summa tillförd energi exklusive rökgaskondensering",Kraftvärmeprod!$B$1:$BC$1,0),FALSE))</f>
        <v/>
      </c>
      <c r="AK114">
        <f t="shared" si="7"/>
        <v>0</v>
      </c>
    </row>
    <row r="115" spans="1:37" x14ac:dyDescent="0.25">
      <c r="A115" s="2" t="s">
        <v>160</v>
      </c>
      <c r="B115" s="2" t="s">
        <v>162</v>
      </c>
      <c r="C115">
        <f>IF(ISERROR(1/VLOOKUP($B115,'Justerad allokering'!$B$1:$AG$461,MATCH(C$1,'Justerad allokering'!$B$1:$AF$1,0),FALSE)),VLOOKUP($B115,'Allokerad kvv'!$B$2:$AV$468,MATCH(C$1,'Allokerad kvv'!$B$1:$AV$1,0),FALSE),VLOOKUP($B115,'Justerad allokering'!$B$1:$AG$461,MATCH(C$1,'Justerad allokering'!$B$1:$AF$1,0),FALSE))</f>
        <v>0</v>
      </c>
      <c r="D115">
        <f>IF(ISERROR(1/VLOOKUP($B115,'Justerad allokering'!$B$1:$AG$461,MATCH(D$1,'Justerad allokering'!$B$1:$AF$1,0),FALSE)),VLOOKUP($B115,'Allokerad kvv'!$B$2:$AV$468,MATCH(D$1,'Allokerad kvv'!$B$1:$AV$1,0),FALSE),VLOOKUP($B115,'Justerad allokering'!$B$1:$AG$461,MATCH(D$1,'Justerad allokering'!$B$1:$AF$1,0),FALSE))</f>
        <v>0</v>
      </c>
      <c r="E115">
        <f>IF(ISERROR(1/VLOOKUP($B115,'Justerad allokering'!$B$1:$AG$461,MATCH(E$1,'Justerad allokering'!$B$1:$AF$1,0),FALSE)),VLOOKUP($B115,'Allokerad kvv'!$B$2:$AV$468,MATCH(E$1,'Allokerad kvv'!$B$1:$AV$1,0),FALSE),VLOOKUP($B115,'Justerad allokering'!$B$1:$AG$461,MATCH(E$1,'Justerad allokering'!$B$1:$AF$1,0),FALSE))</f>
        <v>0</v>
      </c>
      <c r="F115">
        <f>IF(ISERROR(1/VLOOKUP($B115,'Justerad allokering'!$B$1:$AG$461,MATCH(F$1,'Justerad allokering'!$B$1:$AF$1,0),FALSE)),VLOOKUP($B115,'Allokerad kvv'!$B$2:$AV$468,MATCH(F$1,'Allokerad kvv'!$B$1:$AV$1,0),FALSE),VLOOKUP($B115,'Justerad allokering'!$B$1:$AG$461,MATCH(F$1,'Justerad allokering'!$B$1:$AF$1,0),FALSE))</f>
        <v>0</v>
      </c>
      <c r="G115">
        <f>IF(ISERROR(1/VLOOKUP($B115,'Justerad allokering'!$B$1:$AG$461,MATCH(G$1,'Justerad allokering'!$B$1:$AF$1,0),FALSE)),VLOOKUP($B115,'Allokerad kvv'!$B$2:$AV$468,MATCH(G$1,'Allokerad kvv'!$B$1:$AV$1,0),FALSE),VLOOKUP($B115,'Justerad allokering'!$B$1:$AG$461,MATCH(G$1,'Justerad allokering'!$B$1:$AF$1,0),FALSE))</f>
        <v>0</v>
      </c>
      <c r="H115">
        <f>IF(ISERROR(1/VLOOKUP($B115,'Justerad allokering'!$B$1:$AG$461,MATCH(H$1,'Justerad allokering'!$B$1:$AF$1,0),FALSE)),VLOOKUP($B115,'Allokerad kvv'!$B$2:$AV$468,MATCH(H$1,'Allokerad kvv'!$B$1:$AV$1,0),FALSE),VLOOKUP($B115,'Justerad allokering'!$B$1:$AG$461,MATCH(H$1,'Justerad allokering'!$B$1:$AF$1,0),FALSE))</f>
        <v>0</v>
      </c>
      <c r="I115">
        <f>IF(ISERROR(1/VLOOKUP($B115,'Justerad allokering'!$B$1:$AG$461,MATCH(I$1,'Justerad allokering'!$B$1:$AF$1,0),FALSE)),VLOOKUP($B115,'Allokerad kvv'!$B$2:$AV$468,MATCH(I$1,'Allokerad kvv'!$B$1:$AV$1,0),FALSE),VLOOKUP($B115,'Justerad allokering'!$B$1:$AG$461,MATCH(I$1,'Justerad allokering'!$B$1:$AF$1,0),FALSE))</f>
        <v>0</v>
      </c>
      <c r="J115">
        <f>IF(ISERROR(1/VLOOKUP($B115,'Justerad allokering'!$B$1:$AG$461,MATCH(J$1,'Justerad allokering'!$B$1:$AF$1,0),FALSE)),VLOOKUP($B115,'Allokerad kvv'!$B$2:$AV$468,MATCH(J$1,'Allokerad kvv'!$B$1:$AV$1,0),FALSE),VLOOKUP($B115,'Justerad allokering'!$B$1:$AG$461,MATCH(J$1,'Justerad allokering'!$B$1:$AF$1,0),FALSE))</f>
        <v>0</v>
      </c>
      <c r="K115">
        <f>IF(ISERROR(1/VLOOKUP($B115,'Justerad allokering'!$B$1:$AG$461,MATCH(K$1,'Justerad allokering'!$B$1:$AF$1,0),FALSE)),VLOOKUP($B115,'Allokerad kvv'!$B$2:$AV$468,MATCH(K$1,'Allokerad kvv'!$B$1:$AV$1,0),FALSE),VLOOKUP($B115,'Justerad allokering'!$B$1:$AG$461,MATCH(K$1,'Justerad allokering'!$B$1:$AF$1,0),FALSE))</f>
        <v>0</v>
      </c>
      <c r="L115">
        <f>IF(ISERROR(1/VLOOKUP($B115,'Justerad allokering'!$B$1:$AG$461,MATCH(L$1,'Justerad allokering'!$B$1:$AF$1,0),FALSE)),VLOOKUP($B115,'Allokerad kvv'!$B$2:$AV$468,MATCH(L$1,'Allokerad kvv'!$B$1:$AV$1,0),FALSE),VLOOKUP($B115,'Justerad allokering'!$B$1:$AG$461,MATCH(L$1,'Justerad allokering'!$B$1:$AF$1,0),FALSE))</f>
        <v>0</v>
      </c>
      <c r="M115">
        <f>IF(ISERROR(1/VLOOKUP($B115,'Justerad allokering'!$B$1:$AG$461,MATCH(M$1,'Justerad allokering'!$B$1:$AF$1,0),FALSE)),VLOOKUP($B115,'Allokerad kvv'!$B$2:$AV$468,MATCH(M$1,'Allokerad kvv'!$B$1:$AV$1,0),FALSE),VLOOKUP($B115,'Justerad allokering'!$B$1:$AG$461,MATCH(M$1,'Justerad allokering'!$B$1:$AF$1,0),FALSE))</f>
        <v>0</v>
      </c>
      <c r="N115">
        <f>IF(ISERROR(1/VLOOKUP($B115,'Justerad allokering'!$B$1:$AG$461,MATCH(N$1,'Justerad allokering'!$B$1:$AF$1,0),FALSE)),VLOOKUP($B115,'Allokerad kvv'!$B$2:$AV$468,MATCH(N$1,'Allokerad kvv'!$B$1:$AV$1,0),FALSE),VLOOKUP($B115,'Justerad allokering'!$B$1:$AG$461,MATCH(N$1,'Justerad allokering'!$B$1:$AF$1,0),FALSE))</f>
        <v>0</v>
      </c>
      <c r="O115">
        <f>IF(ISERROR(1/VLOOKUP($B115,'Justerad allokering'!$B$1:$AG$461,MATCH(O$1,'Justerad allokering'!$B$1:$AF$1,0),FALSE)),VLOOKUP($B115,'Allokerad kvv'!$B$2:$AV$468,MATCH(O$1,'Allokerad kvv'!$B$1:$AV$1,0),FALSE),VLOOKUP($B115,'Justerad allokering'!$B$1:$AG$461,MATCH(O$1,'Justerad allokering'!$B$1:$AF$1,0),FALSE))</f>
        <v>0</v>
      </c>
      <c r="P115">
        <f>IF(ISERROR(1/VLOOKUP($B115,'Justerad allokering'!$B$1:$AG$461,MATCH(P$1,'Justerad allokering'!$B$1:$AF$1,0),FALSE)),VLOOKUP($B115,'Allokerad kvv'!$B$2:$AV$468,MATCH(P$1,'Allokerad kvv'!$B$1:$AV$1,0),FALSE),VLOOKUP($B115,'Justerad allokering'!$B$1:$AG$461,MATCH(P$1,'Justerad allokering'!$B$1:$AF$1,0),FALSE))</f>
        <v>0</v>
      </c>
      <c r="Q115">
        <f>IF(ISERROR(1/VLOOKUP($B115,'Justerad allokering'!$B$1:$AG$461,MATCH(Q$1,'Justerad allokering'!$B$1:$AF$1,0),FALSE)),VLOOKUP($B115,'Allokerad kvv'!$B$2:$AV$468,MATCH(Q$1,'Allokerad kvv'!$B$1:$AV$1,0),FALSE),VLOOKUP($B115,'Justerad allokering'!$B$1:$AG$461,MATCH(Q$1,'Justerad allokering'!$B$1:$AF$1,0),FALSE))</f>
        <v>0</v>
      </c>
      <c r="R115">
        <f>IF(ISERROR(1/VLOOKUP($B115,'Justerad allokering'!$B$1:$AG$461,MATCH(R$1,'Justerad allokering'!$B$1:$AF$1,0),FALSE)),VLOOKUP($B115,'Allokerad kvv'!$B$2:$AV$468,MATCH(R$1,'Allokerad kvv'!$B$1:$AV$1,0),FALSE),VLOOKUP($B115,'Justerad allokering'!$B$1:$AG$461,MATCH(R$1,'Justerad allokering'!$B$1:$AF$1,0),FALSE))</f>
        <v>0</v>
      </c>
      <c r="S115">
        <f>IF(ISERROR(1/VLOOKUP($B115,'Justerad allokering'!$B$1:$AG$461,MATCH(S$1,'Justerad allokering'!$B$1:$AF$1,0),FALSE)),VLOOKUP($B115,'Allokerad kvv'!$B$2:$AV$468,MATCH(S$1,'Allokerad kvv'!$B$1:$AV$1,0),FALSE),VLOOKUP($B115,'Justerad allokering'!$B$1:$AG$461,MATCH(S$1,'Justerad allokering'!$B$1:$AF$1,0),FALSE))</f>
        <v>0</v>
      </c>
      <c r="T115">
        <f>IF(ISERROR(1/VLOOKUP($B115,'Justerad allokering'!$B$1:$AG$461,MATCH(T$1,'Justerad allokering'!$B$1:$AF$1,0),FALSE)),VLOOKUP($B115,'Allokerad kvv'!$B$2:$AV$468,MATCH(T$1,'Allokerad kvv'!$B$1:$AV$1,0),FALSE),VLOOKUP($B115,'Justerad allokering'!$B$1:$AG$461,MATCH(T$1,'Justerad allokering'!$B$1:$AF$1,0),FALSE))</f>
        <v>0</v>
      </c>
      <c r="U115">
        <f>IF(ISERROR(1/VLOOKUP($B115,'Justerad allokering'!$B$1:$AG$461,MATCH(U$1,'Justerad allokering'!$B$1:$AF$1,0),FALSE)),VLOOKUP($B115,'Allokerad kvv'!$B$2:$AV$468,MATCH(U$1,'Allokerad kvv'!$B$1:$AV$1,0),FALSE),VLOOKUP($B115,'Justerad allokering'!$B$1:$AG$461,MATCH(U$1,'Justerad allokering'!$B$1:$AF$1,0),FALSE))</f>
        <v>0</v>
      </c>
      <c r="V115">
        <f>IF(ISERROR(1/VLOOKUP($B115,'Justerad allokering'!$B$1:$AG$461,MATCH(V$1,'Justerad allokering'!$B$1:$AF$1,0),FALSE)),VLOOKUP($B115,'Allokerad kvv'!$B$2:$AV$468,MATCH(V$1,'Allokerad kvv'!$B$1:$AV$1,0),FALSE),VLOOKUP($B115,'Justerad allokering'!$B$1:$AG$461,MATCH(V$1,'Justerad allokering'!$B$1:$AF$1,0),FALSE))</f>
        <v>0</v>
      </c>
      <c r="W115">
        <f>IF(ISERROR(1/VLOOKUP($B115,'Justerad allokering'!$B$1:$AG$461,MATCH(W$1,'Justerad allokering'!$B$1:$AF$1,0),FALSE)),VLOOKUP($B115,'Allokerad kvv'!$B$2:$AV$468,MATCH(W$1,'Allokerad kvv'!$B$1:$AV$1,0),FALSE),VLOOKUP($B115,'Justerad allokering'!$B$1:$AG$461,MATCH(W$1,'Justerad allokering'!$B$1:$AF$1,0),FALSE))</f>
        <v>0</v>
      </c>
      <c r="X115">
        <f>IF(ISERROR(1/VLOOKUP($B115,'Justerad allokering'!$B$1:$AG$461,MATCH(X$1,'Justerad allokering'!$B$1:$AF$1,0),FALSE)),VLOOKUP($B115,'Allokerad kvv'!$B$2:$AV$468,MATCH(X$1,'Allokerad kvv'!$B$1:$AV$1,0),FALSE),VLOOKUP($B115,'Justerad allokering'!$B$1:$AG$461,MATCH(X$1,'Justerad allokering'!$B$1:$AF$1,0),FALSE))</f>
        <v>0</v>
      </c>
      <c r="Y115">
        <f>IF(ISERROR(1/VLOOKUP($B115,'Justerad allokering'!$B$1:$AG$461,MATCH(Y$1,'Justerad allokering'!$B$1:$AF$1,0),FALSE)),VLOOKUP($B115,'Allokerad kvv'!$B$2:$AV$468,MATCH(Y$1,'Allokerad kvv'!$B$1:$AV$1,0),FALSE),VLOOKUP($B115,'Justerad allokering'!$B$1:$AG$461,MATCH(Y$1,'Justerad allokering'!$B$1:$AF$1,0),FALSE))</f>
        <v>0</v>
      </c>
      <c r="Z115">
        <f>IF(ISERROR(1/VLOOKUP($B115,'Justerad allokering'!$B$1:$AG$461,MATCH(Z$1,'Justerad allokering'!$B$1:$AF$1,0),FALSE)),VLOOKUP($B115,'Allokerad kvv'!$B$2:$AV$468,MATCH(Z$1,'Allokerad kvv'!$B$1:$AV$1,0),FALSE),VLOOKUP($B115,'Justerad allokering'!$B$1:$AG$461,MATCH(Z$1,'Justerad allokering'!$B$1:$AF$1,0),FALSE))</f>
        <v>0</v>
      </c>
      <c r="AE115" s="89">
        <f t="shared" si="4"/>
        <v>0</v>
      </c>
      <c r="AG115">
        <f t="shared" si="5"/>
        <v>0</v>
      </c>
      <c r="AH115">
        <f t="shared" si="6"/>
        <v>0</v>
      </c>
      <c r="AI115" t="str">
        <f>IF(AH115=0,"",AH115/VLOOKUP(B115,Kraftvärmeprod!$B$1:$BC$480,MATCH("Summa tillförd energi exklusive rökgaskondensering",Kraftvärmeprod!$B$1:$BC$1,0),FALSE))</f>
        <v/>
      </c>
      <c r="AK115">
        <f t="shared" si="7"/>
        <v>0</v>
      </c>
    </row>
    <row r="116" spans="1:37" x14ac:dyDescent="0.25">
      <c r="A116" s="2" t="s">
        <v>160</v>
      </c>
      <c r="B116" s="2" t="s">
        <v>163</v>
      </c>
      <c r="C116">
        <f>IF(ISERROR(1/VLOOKUP($B116,'Justerad allokering'!$B$1:$AG$461,MATCH(C$1,'Justerad allokering'!$B$1:$AF$1,0),FALSE)),VLOOKUP($B116,'Allokerad kvv'!$B$2:$AV$468,MATCH(C$1,'Allokerad kvv'!$B$1:$AV$1,0),FALSE),VLOOKUP($B116,'Justerad allokering'!$B$1:$AG$461,MATCH(C$1,'Justerad allokering'!$B$1:$AF$1,0),FALSE))</f>
        <v>0</v>
      </c>
      <c r="D116">
        <f>IF(ISERROR(1/VLOOKUP($B116,'Justerad allokering'!$B$1:$AG$461,MATCH(D$1,'Justerad allokering'!$B$1:$AF$1,0),FALSE)),VLOOKUP($B116,'Allokerad kvv'!$B$2:$AV$468,MATCH(D$1,'Allokerad kvv'!$B$1:$AV$1,0),FALSE),VLOOKUP($B116,'Justerad allokering'!$B$1:$AG$461,MATCH(D$1,'Justerad allokering'!$B$1:$AF$1,0),FALSE))</f>
        <v>0</v>
      </c>
      <c r="E116">
        <f>IF(ISERROR(1/VLOOKUP($B116,'Justerad allokering'!$B$1:$AG$461,MATCH(E$1,'Justerad allokering'!$B$1:$AF$1,0),FALSE)),VLOOKUP($B116,'Allokerad kvv'!$B$2:$AV$468,MATCH(E$1,'Allokerad kvv'!$B$1:$AV$1,0),FALSE),VLOOKUP($B116,'Justerad allokering'!$B$1:$AG$461,MATCH(E$1,'Justerad allokering'!$B$1:$AF$1,0),FALSE))</f>
        <v>0</v>
      </c>
      <c r="F116">
        <f>IF(ISERROR(1/VLOOKUP($B116,'Justerad allokering'!$B$1:$AG$461,MATCH(F$1,'Justerad allokering'!$B$1:$AF$1,0),FALSE)),VLOOKUP($B116,'Allokerad kvv'!$B$2:$AV$468,MATCH(F$1,'Allokerad kvv'!$B$1:$AV$1,0),FALSE),VLOOKUP($B116,'Justerad allokering'!$B$1:$AG$461,MATCH(F$1,'Justerad allokering'!$B$1:$AF$1,0),FALSE))</f>
        <v>0</v>
      </c>
      <c r="G116">
        <f>IF(ISERROR(1/VLOOKUP($B116,'Justerad allokering'!$B$1:$AG$461,MATCH(G$1,'Justerad allokering'!$B$1:$AF$1,0),FALSE)),VLOOKUP($B116,'Allokerad kvv'!$B$2:$AV$468,MATCH(G$1,'Allokerad kvv'!$B$1:$AV$1,0),FALSE),VLOOKUP($B116,'Justerad allokering'!$B$1:$AG$461,MATCH(G$1,'Justerad allokering'!$B$1:$AF$1,0),FALSE))</f>
        <v>0</v>
      </c>
      <c r="H116">
        <f>IF(ISERROR(1/VLOOKUP($B116,'Justerad allokering'!$B$1:$AG$461,MATCH(H$1,'Justerad allokering'!$B$1:$AF$1,0),FALSE)),VLOOKUP($B116,'Allokerad kvv'!$B$2:$AV$468,MATCH(H$1,'Allokerad kvv'!$B$1:$AV$1,0),FALSE),VLOOKUP($B116,'Justerad allokering'!$B$1:$AG$461,MATCH(H$1,'Justerad allokering'!$B$1:$AF$1,0),FALSE))</f>
        <v>0</v>
      </c>
      <c r="I116">
        <f>IF(ISERROR(1/VLOOKUP($B116,'Justerad allokering'!$B$1:$AG$461,MATCH(I$1,'Justerad allokering'!$B$1:$AF$1,0),FALSE)),VLOOKUP($B116,'Allokerad kvv'!$B$2:$AV$468,MATCH(I$1,'Allokerad kvv'!$B$1:$AV$1,0),FALSE),VLOOKUP($B116,'Justerad allokering'!$B$1:$AG$461,MATCH(I$1,'Justerad allokering'!$B$1:$AF$1,0),FALSE))</f>
        <v>0</v>
      </c>
      <c r="J116">
        <f>IF(ISERROR(1/VLOOKUP($B116,'Justerad allokering'!$B$1:$AG$461,MATCH(J$1,'Justerad allokering'!$B$1:$AF$1,0),FALSE)),VLOOKUP($B116,'Allokerad kvv'!$B$2:$AV$468,MATCH(J$1,'Allokerad kvv'!$B$1:$AV$1,0),FALSE),VLOOKUP($B116,'Justerad allokering'!$B$1:$AG$461,MATCH(J$1,'Justerad allokering'!$B$1:$AF$1,0),FALSE))</f>
        <v>0</v>
      </c>
      <c r="K116">
        <f>IF(ISERROR(1/VLOOKUP($B116,'Justerad allokering'!$B$1:$AG$461,MATCH(K$1,'Justerad allokering'!$B$1:$AF$1,0),FALSE)),VLOOKUP($B116,'Allokerad kvv'!$B$2:$AV$468,MATCH(K$1,'Allokerad kvv'!$B$1:$AV$1,0),FALSE),VLOOKUP($B116,'Justerad allokering'!$B$1:$AG$461,MATCH(K$1,'Justerad allokering'!$B$1:$AF$1,0),FALSE))</f>
        <v>0</v>
      </c>
      <c r="L116">
        <f>IF(ISERROR(1/VLOOKUP($B116,'Justerad allokering'!$B$1:$AG$461,MATCH(L$1,'Justerad allokering'!$B$1:$AF$1,0),FALSE)),VLOOKUP($B116,'Allokerad kvv'!$B$2:$AV$468,MATCH(L$1,'Allokerad kvv'!$B$1:$AV$1,0),FALSE),VLOOKUP($B116,'Justerad allokering'!$B$1:$AG$461,MATCH(L$1,'Justerad allokering'!$B$1:$AF$1,0),FALSE))</f>
        <v>0</v>
      </c>
      <c r="M116">
        <f>IF(ISERROR(1/VLOOKUP($B116,'Justerad allokering'!$B$1:$AG$461,MATCH(M$1,'Justerad allokering'!$B$1:$AF$1,0),FALSE)),VLOOKUP($B116,'Allokerad kvv'!$B$2:$AV$468,MATCH(M$1,'Allokerad kvv'!$B$1:$AV$1,0),FALSE),VLOOKUP($B116,'Justerad allokering'!$B$1:$AG$461,MATCH(M$1,'Justerad allokering'!$B$1:$AF$1,0),FALSE))</f>
        <v>0</v>
      </c>
      <c r="N116">
        <f>IF(ISERROR(1/VLOOKUP($B116,'Justerad allokering'!$B$1:$AG$461,MATCH(N$1,'Justerad allokering'!$B$1:$AF$1,0),FALSE)),VLOOKUP($B116,'Allokerad kvv'!$B$2:$AV$468,MATCH(N$1,'Allokerad kvv'!$B$1:$AV$1,0),FALSE),VLOOKUP($B116,'Justerad allokering'!$B$1:$AG$461,MATCH(N$1,'Justerad allokering'!$B$1:$AF$1,0),FALSE))</f>
        <v>0</v>
      </c>
      <c r="O116">
        <f>IF(ISERROR(1/VLOOKUP($B116,'Justerad allokering'!$B$1:$AG$461,MATCH(O$1,'Justerad allokering'!$B$1:$AF$1,0),FALSE)),VLOOKUP($B116,'Allokerad kvv'!$B$2:$AV$468,MATCH(O$1,'Allokerad kvv'!$B$1:$AV$1,0),FALSE),VLOOKUP($B116,'Justerad allokering'!$B$1:$AG$461,MATCH(O$1,'Justerad allokering'!$B$1:$AF$1,0),FALSE))</f>
        <v>0</v>
      </c>
      <c r="P116">
        <f>IF(ISERROR(1/VLOOKUP($B116,'Justerad allokering'!$B$1:$AG$461,MATCH(P$1,'Justerad allokering'!$B$1:$AF$1,0),FALSE)),VLOOKUP($B116,'Allokerad kvv'!$B$2:$AV$468,MATCH(P$1,'Allokerad kvv'!$B$1:$AV$1,0),FALSE),VLOOKUP($B116,'Justerad allokering'!$B$1:$AG$461,MATCH(P$1,'Justerad allokering'!$B$1:$AF$1,0),FALSE))</f>
        <v>0</v>
      </c>
      <c r="Q116">
        <f>IF(ISERROR(1/VLOOKUP($B116,'Justerad allokering'!$B$1:$AG$461,MATCH(Q$1,'Justerad allokering'!$B$1:$AF$1,0),FALSE)),VLOOKUP($B116,'Allokerad kvv'!$B$2:$AV$468,MATCH(Q$1,'Allokerad kvv'!$B$1:$AV$1,0),FALSE),VLOOKUP($B116,'Justerad allokering'!$B$1:$AG$461,MATCH(Q$1,'Justerad allokering'!$B$1:$AF$1,0),FALSE))</f>
        <v>0</v>
      </c>
      <c r="R116">
        <f>IF(ISERROR(1/VLOOKUP($B116,'Justerad allokering'!$B$1:$AG$461,MATCH(R$1,'Justerad allokering'!$B$1:$AF$1,0),FALSE)),VLOOKUP($B116,'Allokerad kvv'!$B$2:$AV$468,MATCH(R$1,'Allokerad kvv'!$B$1:$AV$1,0),FALSE),VLOOKUP($B116,'Justerad allokering'!$B$1:$AG$461,MATCH(R$1,'Justerad allokering'!$B$1:$AF$1,0),FALSE))</f>
        <v>0</v>
      </c>
      <c r="S116">
        <f>IF(ISERROR(1/VLOOKUP($B116,'Justerad allokering'!$B$1:$AG$461,MATCH(S$1,'Justerad allokering'!$B$1:$AF$1,0),FALSE)),VLOOKUP($B116,'Allokerad kvv'!$B$2:$AV$468,MATCH(S$1,'Allokerad kvv'!$B$1:$AV$1,0),FALSE),VLOOKUP($B116,'Justerad allokering'!$B$1:$AG$461,MATCH(S$1,'Justerad allokering'!$B$1:$AF$1,0),FALSE))</f>
        <v>0</v>
      </c>
      <c r="T116">
        <f>IF(ISERROR(1/VLOOKUP($B116,'Justerad allokering'!$B$1:$AG$461,MATCH(T$1,'Justerad allokering'!$B$1:$AF$1,0),FALSE)),VLOOKUP($B116,'Allokerad kvv'!$B$2:$AV$468,MATCH(T$1,'Allokerad kvv'!$B$1:$AV$1,0),FALSE),VLOOKUP($B116,'Justerad allokering'!$B$1:$AG$461,MATCH(T$1,'Justerad allokering'!$B$1:$AF$1,0),FALSE))</f>
        <v>0</v>
      </c>
      <c r="U116">
        <f>IF(ISERROR(1/VLOOKUP($B116,'Justerad allokering'!$B$1:$AG$461,MATCH(U$1,'Justerad allokering'!$B$1:$AF$1,0),FALSE)),VLOOKUP($B116,'Allokerad kvv'!$B$2:$AV$468,MATCH(U$1,'Allokerad kvv'!$B$1:$AV$1,0),FALSE),VLOOKUP($B116,'Justerad allokering'!$B$1:$AG$461,MATCH(U$1,'Justerad allokering'!$B$1:$AF$1,0),FALSE))</f>
        <v>0</v>
      </c>
      <c r="V116">
        <f>IF(ISERROR(1/VLOOKUP($B116,'Justerad allokering'!$B$1:$AG$461,MATCH(V$1,'Justerad allokering'!$B$1:$AF$1,0),FALSE)),VLOOKUP($B116,'Allokerad kvv'!$B$2:$AV$468,MATCH(V$1,'Allokerad kvv'!$B$1:$AV$1,0),FALSE),VLOOKUP($B116,'Justerad allokering'!$B$1:$AG$461,MATCH(V$1,'Justerad allokering'!$B$1:$AF$1,0),FALSE))</f>
        <v>0</v>
      </c>
      <c r="W116">
        <f>IF(ISERROR(1/VLOOKUP($B116,'Justerad allokering'!$B$1:$AG$461,MATCH(W$1,'Justerad allokering'!$B$1:$AF$1,0),FALSE)),VLOOKUP($B116,'Allokerad kvv'!$B$2:$AV$468,MATCH(W$1,'Allokerad kvv'!$B$1:$AV$1,0),FALSE),VLOOKUP($B116,'Justerad allokering'!$B$1:$AG$461,MATCH(W$1,'Justerad allokering'!$B$1:$AF$1,0),FALSE))</f>
        <v>0</v>
      </c>
      <c r="X116">
        <f>IF(ISERROR(1/VLOOKUP($B116,'Justerad allokering'!$B$1:$AG$461,MATCH(X$1,'Justerad allokering'!$B$1:$AF$1,0),FALSE)),VLOOKUP($B116,'Allokerad kvv'!$B$2:$AV$468,MATCH(X$1,'Allokerad kvv'!$B$1:$AV$1,0),FALSE),VLOOKUP($B116,'Justerad allokering'!$B$1:$AG$461,MATCH(X$1,'Justerad allokering'!$B$1:$AF$1,0),FALSE))</f>
        <v>0</v>
      </c>
      <c r="Y116">
        <f>IF(ISERROR(1/VLOOKUP($B116,'Justerad allokering'!$B$1:$AG$461,MATCH(Y$1,'Justerad allokering'!$B$1:$AF$1,0),FALSE)),VLOOKUP($B116,'Allokerad kvv'!$B$2:$AV$468,MATCH(Y$1,'Allokerad kvv'!$B$1:$AV$1,0),FALSE),VLOOKUP($B116,'Justerad allokering'!$B$1:$AG$461,MATCH(Y$1,'Justerad allokering'!$B$1:$AF$1,0),FALSE))</f>
        <v>0</v>
      </c>
      <c r="Z116">
        <f>IF(ISERROR(1/VLOOKUP($B116,'Justerad allokering'!$B$1:$AG$461,MATCH(Z$1,'Justerad allokering'!$B$1:$AF$1,0),FALSE)),VLOOKUP($B116,'Allokerad kvv'!$B$2:$AV$468,MATCH(Z$1,'Allokerad kvv'!$B$1:$AV$1,0),FALSE),VLOOKUP($B116,'Justerad allokering'!$B$1:$AG$461,MATCH(Z$1,'Justerad allokering'!$B$1:$AF$1,0),FALSE))</f>
        <v>0</v>
      </c>
      <c r="AE116" s="89">
        <f t="shared" si="4"/>
        <v>0</v>
      </c>
      <c r="AG116">
        <f t="shared" si="5"/>
        <v>0</v>
      </c>
      <c r="AH116">
        <f t="shared" si="6"/>
        <v>0</v>
      </c>
      <c r="AI116" t="str">
        <f>IF(AH116=0,"",AH116/VLOOKUP(B116,Kraftvärmeprod!$B$1:$BC$480,MATCH("Summa tillförd energi exklusive rökgaskondensering",Kraftvärmeprod!$B$1:$BC$1,0),FALSE))</f>
        <v/>
      </c>
      <c r="AK116">
        <f t="shared" si="7"/>
        <v>0</v>
      </c>
    </row>
    <row r="117" spans="1:37" x14ac:dyDescent="0.25">
      <c r="A117" s="2" t="s">
        <v>160</v>
      </c>
      <c r="B117" s="2" t="s">
        <v>164</v>
      </c>
      <c r="C117">
        <f>IF(ISERROR(1/VLOOKUP($B117,'Justerad allokering'!$B$1:$AG$461,MATCH(C$1,'Justerad allokering'!$B$1:$AF$1,0),FALSE)),VLOOKUP($B117,'Allokerad kvv'!$B$2:$AV$468,MATCH(C$1,'Allokerad kvv'!$B$1:$AV$1,0),FALSE),VLOOKUP($B117,'Justerad allokering'!$B$1:$AG$461,MATCH(C$1,'Justerad allokering'!$B$1:$AF$1,0),FALSE))</f>
        <v>0</v>
      </c>
      <c r="D117">
        <f>IF(ISERROR(1/VLOOKUP($B117,'Justerad allokering'!$B$1:$AG$461,MATCH(D$1,'Justerad allokering'!$B$1:$AF$1,0),FALSE)),VLOOKUP($B117,'Allokerad kvv'!$B$2:$AV$468,MATCH(D$1,'Allokerad kvv'!$B$1:$AV$1,0),FALSE),VLOOKUP($B117,'Justerad allokering'!$B$1:$AG$461,MATCH(D$1,'Justerad allokering'!$B$1:$AF$1,0),FALSE))</f>
        <v>0</v>
      </c>
      <c r="E117">
        <f>IF(ISERROR(1/VLOOKUP($B117,'Justerad allokering'!$B$1:$AG$461,MATCH(E$1,'Justerad allokering'!$B$1:$AF$1,0),FALSE)),VLOOKUP($B117,'Allokerad kvv'!$B$2:$AV$468,MATCH(E$1,'Allokerad kvv'!$B$1:$AV$1,0),FALSE),VLOOKUP($B117,'Justerad allokering'!$B$1:$AG$461,MATCH(E$1,'Justerad allokering'!$B$1:$AF$1,0),FALSE))</f>
        <v>0</v>
      </c>
      <c r="F117">
        <f>IF(ISERROR(1/VLOOKUP($B117,'Justerad allokering'!$B$1:$AG$461,MATCH(F$1,'Justerad allokering'!$B$1:$AF$1,0),FALSE)),VLOOKUP($B117,'Allokerad kvv'!$B$2:$AV$468,MATCH(F$1,'Allokerad kvv'!$B$1:$AV$1,0),FALSE),VLOOKUP($B117,'Justerad allokering'!$B$1:$AG$461,MATCH(F$1,'Justerad allokering'!$B$1:$AF$1,0),FALSE))</f>
        <v>0</v>
      </c>
      <c r="G117">
        <f>IF(ISERROR(1/VLOOKUP($B117,'Justerad allokering'!$B$1:$AG$461,MATCH(G$1,'Justerad allokering'!$B$1:$AF$1,0),FALSE)),VLOOKUP($B117,'Allokerad kvv'!$B$2:$AV$468,MATCH(G$1,'Allokerad kvv'!$B$1:$AV$1,0),FALSE),VLOOKUP($B117,'Justerad allokering'!$B$1:$AG$461,MATCH(G$1,'Justerad allokering'!$B$1:$AF$1,0),FALSE))</f>
        <v>0</v>
      </c>
      <c r="H117">
        <f>IF(ISERROR(1/VLOOKUP($B117,'Justerad allokering'!$B$1:$AG$461,MATCH(H$1,'Justerad allokering'!$B$1:$AF$1,0),FALSE)),VLOOKUP($B117,'Allokerad kvv'!$B$2:$AV$468,MATCH(H$1,'Allokerad kvv'!$B$1:$AV$1,0),FALSE),VLOOKUP($B117,'Justerad allokering'!$B$1:$AG$461,MATCH(H$1,'Justerad allokering'!$B$1:$AF$1,0),FALSE))</f>
        <v>0</v>
      </c>
      <c r="I117">
        <f>IF(ISERROR(1/VLOOKUP($B117,'Justerad allokering'!$B$1:$AG$461,MATCH(I$1,'Justerad allokering'!$B$1:$AF$1,0),FALSE)),VLOOKUP($B117,'Allokerad kvv'!$B$2:$AV$468,MATCH(I$1,'Allokerad kvv'!$B$1:$AV$1,0),FALSE),VLOOKUP($B117,'Justerad allokering'!$B$1:$AG$461,MATCH(I$1,'Justerad allokering'!$B$1:$AF$1,0),FALSE))</f>
        <v>0</v>
      </c>
      <c r="J117">
        <f>IF(ISERROR(1/VLOOKUP($B117,'Justerad allokering'!$B$1:$AG$461,MATCH(J$1,'Justerad allokering'!$B$1:$AF$1,0),FALSE)),VLOOKUP($B117,'Allokerad kvv'!$B$2:$AV$468,MATCH(J$1,'Allokerad kvv'!$B$1:$AV$1,0),FALSE),VLOOKUP($B117,'Justerad allokering'!$B$1:$AG$461,MATCH(J$1,'Justerad allokering'!$B$1:$AF$1,0),FALSE))</f>
        <v>0</v>
      </c>
      <c r="K117">
        <f>IF(ISERROR(1/VLOOKUP($B117,'Justerad allokering'!$B$1:$AG$461,MATCH(K$1,'Justerad allokering'!$B$1:$AF$1,0),FALSE)),VLOOKUP($B117,'Allokerad kvv'!$B$2:$AV$468,MATCH(K$1,'Allokerad kvv'!$B$1:$AV$1,0),FALSE),VLOOKUP($B117,'Justerad allokering'!$B$1:$AG$461,MATCH(K$1,'Justerad allokering'!$B$1:$AF$1,0),FALSE))</f>
        <v>0</v>
      </c>
      <c r="L117">
        <f>IF(ISERROR(1/VLOOKUP($B117,'Justerad allokering'!$B$1:$AG$461,MATCH(L$1,'Justerad allokering'!$B$1:$AF$1,0),FALSE)),VLOOKUP($B117,'Allokerad kvv'!$B$2:$AV$468,MATCH(L$1,'Allokerad kvv'!$B$1:$AV$1,0),FALSE),VLOOKUP($B117,'Justerad allokering'!$B$1:$AG$461,MATCH(L$1,'Justerad allokering'!$B$1:$AF$1,0),FALSE))</f>
        <v>0</v>
      </c>
      <c r="M117">
        <f>IF(ISERROR(1/VLOOKUP($B117,'Justerad allokering'!$B$1:$AG$461,MATCH(M$1,'Justerad allokering'!$B$1:$AF$1,0),FALSE)),VLOOKUP($B117,'Allokerad kvv'!$B$2:$AV$468,MATCH(M$1,'Allokerad kvv'!$B$1:$AV$1,0),FALSE),VLOOKUP($B117,'Justerad allokering'!$B$1:$AG$461,MATCH(M$1,'Justerad allokering'!$B$1:$AF$1,0),FALSE))</f>
        <v>0</v>
      </c>
      <c r="N117">
        <f>IF(ISERROR(1/VLOOKUP($B117,'Justerad allokering'!$B$1:$AG$461,MATCH(N$1,'Justerad allokering'!$B$1:$AF$1,0),FALSE)),VLOOKUP($B117,'Allokerad kvv'!$B$2:$AV$468,MATCH(N$1,'Allokerad kvv'!$B$1:$AV$1,0),FALSE),VLOOKUP($B117,'Justerad allokering'!$B$1:$AG$461,MATCH(N$1,'Justerad allokering'!$B$1:$AF$1,0),FALSE))</f>
        <v>0</v>
      </c>
      <c r="O117">
        <f>IF(ISERROR(1/VLOOKUP($B117,'Justerad allokering'!$B$1:$AG$461,MATCH(O$1,'Justerad allokering'!$B$1:$AF$1,0),FALSE)),VLOOKUP($B117,'Allokerad kvv'!$B$2:$AV$468,MATCH(O$1,'Allokerad kvv'!$B$1:$AV$1,0),FALSE),VLOOKUP($B117,'Justerad allokering'!$B$1:$AG$461,MATCH(O$1,'Justerad allokering'!$B$1:$AF$1,0),FALSE))</f>
        <v>0</v>
      </c>
      <c r="P117">
        <f>IF(ISERROR(1/VLOOKUP($B117,'Justerad allokering'!$B$1:$AG$461,MATCH(P$1,'Justerad allokering'!$B$1:$AF$1,0),FALSE)),VLOOKUP($B117,'Allokerad kvv'!$B$2:$AV$468,MATCH(P$1,'Allokerad kvv'!$B$1:$AV$1,0),FALSE),VLOOKUP($B117,'Justerad allokering'!$B$1:$AG$461,MATCH(P$1,'Justerad allokering'!$B$1:$AF$1,0),FALSE))</f>
        <v>0</v>
      </c>
      <c r="Q117">
        <f>IF(ISERROR(1/VLOOKUP($B117,'Justerad allokering'!$B$1:$AG$461,MATCH(Q$1,'Justerad allokering'!$B$1:$AF$1,0),FALSE)),VLOOKUP($B117,'Allokerad kvv'!$B$2:$AV$468,MATCH(Q$1,'Allokerad kvv'!$B$1:$AV$1,0),FALSE),VLOOKUP($B117,'Justerad allokering'!$B$1:$AG$461,MATCH(Q$1,'Justerad allokering'!$B$1:$AF$1,0),FALSE))</f>
        <v>0</v>
      </c>
      <c r="R117">
        <f>IF(ISERROR(1/VLOOKUP($B117,'Justerad allokering'!$B$1:$AG$461,MATCH(R$1,'Justerad allokering'!$B$1:$AF$1,0),FALSE)),VLOOKUP($B117,'Allokerad kvv'!$B$2:$AV$468,MATCH(R$1,'Allokerad kvv'!$B$1:$AV$1,0),FALSE),VLOOKUP($B117,'Justerad allokering'!$B$1:$AG$461,MATCH(R$1,'Justerad allokering'!$B$1:$AF$1,0),FALSE))</f>
        <v>0</v>
      </c>
      <c r="S117">
        <f>IF(ISERROR(1/VLOOKUP($B117,'Justerad allokering'!$B$1:$AG$461,MATCH(S$1,'Justerad allokering'!$B$1:$AF$1,0),FALSE)),VLOOKUP($B117,'Allokerad kvv'!$B$2:$AV$468,MATCH(S$1,'Allokerad kvv'!$B$1:$AV$1,0),FALSE),VLOOKUP($B117,'Justerad allokering'!$B$1:$AG$461,MATCH(S$1,'Justerad allokering'!$B$1:$AF$1,0),FALSE))</f>
        <v>0</v>
      </c>
      <c r="T117">
        <f>IF(ISERROR(1/VLOOKUP($B117,'Justerad allokering'!$B$1:$AG$461,MATCH(T$1,'Justerad allokering'!$B$1:$AF$1,0),FALSE)),VLOOKUP($B117,'Allokerad kvv'!$B$2:$AV$468,MATCH(T$1,'Allokerad kvv'!$B$1:$AV$1,0),FALSE),VLOOKUP($B117,'Justerad allokering'!$B$1:$AG$461,MATCH(T$1,'Justerad allokering'!$B$1:$AF$1,0),FALSE))</f>
        <v>0</v>
      </c>
      <c r="U117">
        <f>IF(ISERROR(1/VLOOKUP($B117,'Justerad allokering'!$B$1:$AG$461,MATCH(U$1,'Justerad allokering'!$B$1:$AF$1,0),FALSE)),VLOOKUP($B117,'Allokerad kvv'!$B$2:$AV$468,MATCH(U$1,'Allokerad kvv'!$B$1:$AV$1,0),FALSE),VLOOKUP($B117,'Justerad allokering'!$B$1:$AG$461,MATCH(U$1,'Justerad allokering'!$B$1:$AF$1,0),FALSE))</f>
        <v>0</v>
      </c>
      <c r="V117">
        <f>IF(ISERROR(1/VLOOKUP($B117,'Justerad allokering'!$B$1:$AG$461,MATCH(V$1,'Justerad allokering'!$B$1:$AF$1,0),FALSE)),VLOOKUP($B117,'Allokerad kvv'!$B$2:$AV$468,MATCH(V$1,'Allokerad kvv'!$B$1:$AV$1,0),FALSE),VLOOKUP($B117,'Justerad allokering'!$B$1:$AG$461,MATCH(V$1,'Justerad allokering'!$B$1:$AF$1,0),FALSE))</f>
        <v>0</v>
      </c>
      <c r="W117">
        <f>IF(ISERROR(1/VLOOKUP($B117,'Justerad allokering'!$B$1:$AG$461,MATCH(W$1,'Justerad allokering'!$B$1:$AF$1,0),FALSE)),VLOOKUP($B117,'Allokerad kvv'!$B$2:$AV$468,MATCH(W$1,'Allokerad kvv'!$B$1:$AV$1,0),FALSE),VLOOKUP($B117,'Justerad allokering'!$B$1:$AG$461,MATCH(W$1,'Justerad allokering'!$B$1:$AF$1,0),FALSE))</f>
        <v>0</v>
      </c>
      <c r="X117">
        <f>IF(ISERROR(1/VLOOKUP($B117,'Justerad allokering'!$B$1:$AG$461,MATCH(X$1,'Justerad allokering'!$B$1:$AF$1,0),FALSE)),VLOOKUP($B117,'Allokerad kvv'!$B$2:$AV$468,MATCH(X$1,'Allokerad kvv'!$B$1:$AV$1,0),FALSE),VLOOKUP($B117,'Justerad allokering'!$B$1:$AG$461,MATCH(X$1,'Justerad allokering'!$B$1:$AF$1,0),FALSE))</f>
        <v>0</v>
      </c>
      <c r="Y117">
        <f>IF(ISERROR(1/VLOOKUP($B117,'Justerad allokering'!$B$1:$AG$461,MATCH(Y$1,'Justerad allokering'!$B$1:$AF$1,0),FALSE)),VLOOKUP($B117,'Allokerad kvv'!$B$2:$AV$468,MATCH(Y$1,'Allokerad kvv'!$B$1:$AV$1,0),FALSE),VLOOKUP($B117,'Justerad allokering'!$B$1:$AG$461,MATCH(Y$1,'Justerad allokering'!$B$1:$AF$1,0),FALSE))</f>
        <v>0</v>
      </c>
      <c r="Z117">
        <f>IF(ISERROR(1/VLOOKUP($B117,'Justerad allokering'!$B$1:$AG$461,MATCH(Z$1,'Justerad allokering'!$B$1:$AF$1,0),FALSE)),VLOOKUP($B117,'Allokerad kvv'!$B$2:$AV$468,MATCH(Z$1,'Allokerad kvv'!$B$1:$AV$1,0),FALSE),VLOOKUP($B117,'Justerad allokering'!$B$1:$AG$461,MATCH(Z$1,'Justerad allokering'!$B$1:$AF$1,0),FALSE))</f>
        <v>0</v>
      </c>
      <c r="AE117" s="89">
        <f t="shared" si="4"/>
        <v>0</v>
      </c>
      <c r="AG117">
        <f t="shared" si="5"/>
        <v>0</v>
      </c>
      <c r="AH117">
        <f t="shared" si="6"/>
        <v>0</v>
      </c>
      <c r="AI117" t="str">
        <f>IF(AH117=0,"",AH117/VLOOKUP(B117,Kraftvärmeprod!$B$1:$BC$480,MATCH("Summa tillförd energi exklusive rökgaskondensering",Kraftvärmeprod!$B$1:$BC$1,0),FALSE))</f>
        <v/>
      </c>
      <c r="AK117">
        <f t="shared" si="7"/>
        <v>0</v>
      </c>
    </row>
    <row r="118" spans="1:37" x14ac:dyDescent="0.25">
      <c r="A118" s="2" t="s">
        <v>165</v>
      </c>
      <c r="B118" s="2" t="s">
        <v>166</v>
      </c>
      <c r="C118">
        <f>IF(ISERROR(1/VLOOKUP($B118,'Justerad allokering'!$B$1:$AG$461,MATCH(C$1,'Justerad allokering'!$B$1:$AF$1,0),FALSE)),VLOOKUP($B118,'Allokerad kvv'!$B$2:$AV$468,MATCH(C$1,'Allokerad kvv'!$B$1:$AV$1,0),FALSE),VLOOKUP($B118,'Justerad allokering'!$B$1:$AG$461,MATCH(C$1,'Justerad allokering'!$B$1:$AF$1,0),FALSE))</f>
        <v>0</v>
      </c>
      <c r="D118">
        <f>IF(ISERROR(1/VLOOKUP($B118,'Justerad allokering'!$B$1:$AG$461,MATCH(D$1,'Justerad allokering'!$B$1:$AF$1,0),FALSE)),VLOOKUP($B118,'Allokerad kvv'!$B$2:$AV$468,MATCH(D$1,'Allokerad kvv'!$B$1:$AV$1,0),FALSE),VLOOKUP($B118,'Justerad allokering'!$B$1:$AG$461,MATCH(D$1,'Justerad allokering'!$B$1:$AF$1,0),FALSE))</f>
        <v>0</v>
      </c>
      <c r="E118">
        <f>IF(ISERROR(1/VLOOKUP($B118,'Justerad allokering'!$B$1:$AG$461,MATCH(E$1,'Justerad allokering'!$B$1:$AF$1,0),FALSE)),VLOOKUP($B118,'Allokerad kvv'!$B$2:$AV$468,MATCH(E$1,'Allokerad kvv'!$B$1:$AV$1,0),FALSE),VLOOKUP($B118,'Justerad allokering'!$B$1:$AG$461,MATCH(E$1,'Justerad allokering'!$B$1:$AF$1,0),FALSE))</f>
        <v>0</v>
      </c>
      <c r="F118">
        <f>IF(ISERROR(1/VLOOKUP($B118,'Justerad allokering'!$B$1:$AG$461,MATCH(F$1,'Justerad allokering'!$B$1:$AF$1,0),FALSE)),VLOOKUP($B118,'Allokerad kvv'!$B$2:$AV$468,MATCH(F$1,'Allokerad kvv'!$B$1:$AV$1,0),FALSE),VLOOKUP($B118,'Justerad allokering'!$B$1:$AG$461,MATCH(F$1,'Justerad allokering'!$B$1:$AF$1,0),FALSE))</f>
        <v>0</v>
      </c>
      <c r="G118">
        <f>IF(ISERROR(1/VLOOKUP($B118,'Justerad allokering'!$B$1:$AG$461,MATCH(G$1,'Justerad allokering'!$B$1:$AF$1,0),FALSE)),VLOOKUP($B118,'Allokerad kvv'!$B$2:$AV$468,MATCH(G$1,'Allokerad kvv'!$B$1:$AV$1,0),FALSE),VLOOKUP($B118,'Justerad allokering'!$B$1:$AG$461,MATCH(G$1,'Justerad allokering'!$B$1:$AF$1,0),FALSE))</f>
        <v>0</v>
      </c>
      <c r="H118">
        <f>IF(ISERROR(1/VLOOKUP($B118,'Justerad allokering'!$B$1:$AG$461,MATCH(H$1,'Justerad allokering'!$B$1:$AF$1,0),FALSE)),VLOOKUP($B118,'Allokerad kvv'!$B$2:$AV$468,MATCH(H$1,'Allokerad kvv'!$B$1:$AV$1,0),FALSE),VLOOKUP($B118,'Justerad allokering'!$B$1:$AG$461,MATCH(H$1,'Justerad allokering'!$B$1:$AF$1,0),FALSE))</f>
        <v>0</v>
      </c>
      <c r="I118">
        <f>IF(ISERROR(1/VLOOKUP($B118,'Justerad allokering'!$B$1:$AG$461,MATCH(I$1,'Justerad allokering'!$B$1:$AF$1,0),FALSE)),VLOOKUP($B118,'Allokerad kvv'!$B$2:$AV$468,MATCH(I$1,'Allokerad kvv'!$B$1:$AV$1,0),FALSE),VLOOKUP($B118,'Justerad allokering'!$B$1:$AG$461,MATCH(I$1,'Justerad allokering'!$B$1:$AF$1,0),FALSE))</f>
        <v>0</v>
      </c>
      <c r="J118">
        <f>IF(ISERROR(1/VLOOKUP($B118,'Justerad allokering'!$B$1:$AG$461,MATCH(J$1,'Justerad allokering'!$B$1:$AF$1,0),FALSE)),VLOOKUP($B118,'Allokerad kvv'!$B$2:$AV$468,MATCH(J$1,'Allokerad kvv'!$B$1:$AV$1,0),FALSE),VLOOKUP($B118,'Justerad allokering'!$B$1:$AG$461,MATCH(J$1,'Justerad allokering'!$B$1:$AF$1,0),FALSE))</f>
        <v>0</v>
      </c>
      <c r="K118">
        <f>IF(ISERROR(1/VLOOKUP($B118,'Justerad allokering'!$B$1:$AG$461,MATCH(K$1,'Justerad allokering'!$B$1:$AF$1,0),FALSE)),VLOOKUP($B118,'Allokerad kvv'!$B$2:$AV$468,MATCH(K$1,'Allokerad kvv'!$B$1:$AV$1,0),FALSE),VLOOKUP($B118,'Justerad allokering'!$B$1:$AG$461,MATCH(K$1,'Justerad allokering'!$B$1:$AF$1,0),FALSE))</f>
        <v>0.40411900000000001</v>
      </c>
      <c r="L118">
        <f>IF(ISERROR(1/VLOOKUP($B118,'Justerad allokering'!$B$1:$AG$461,MATCH(L$1,'Justerad allokering'!$B$1:$AF$1,0),FALSE)),VLOOKUP($B118,'Allokerad kvv'!$B$2:$AV$468,MATCH(L$1,'Allokerad kvv'!$B$1:$AV$1,0),FALSE),VLOOKUP($B118,'Justerad allokering'!$B$1:$AG$461,MATCH(L$1,'Justerad allokering'!$B$1:$AF$1,0),FALSE))</f>
        <v>0</v>
      </c>
      <c r="M118">
        <f>IF(ISERROR(1/VLOOKUP($B118,'Justerad allokering'!$B$1:$AG$461,MATCH(M$1,'Justerad allokering'!$B$1:$AF$1,0),FALSE)),VLOOKUP($B118,'Allokerad kvv'!$B$2:$AV$468,MATCH(M$1,'Allokerad kvv'!$B$1:$AV$1,0),FALSE),VLOOKUP($B118,'Justerad allokering'!$B$1:$AG$461,MATCH(M$1,'Justerad allokering'!$B$1:$AF$1,0),FALSE))</f>
        <v>0</v>
      </c>
      <c r="N118">
        <f>IF(ISERROR(1/VLOOKUP($B118,'Justerad allokering'!$B$1:$AG$461,MATCH(N$1,'Justerad allokering'!$B$1:$AF$1,0),FALSE)),VLOOKUP($B118,'Allokerad kvv'!$B$2:$AV$468,MATCH(N$1,'Allokerad kvv'!$B$1:$AV$1,0),FALSE),VLOOKUP($B118,'Justerad allokering'!$B$1:$AG$461,MATCH(N$1,'Justerad allokering'!$B$1:$AF$1,0),FALSE))</f>
        <v>0</v>
      </c>
      <c r="O118">
        <f>IF(ISERROR(1/VLOOKUP($B118,'Justerad allokering'!$B$1:$AG$461,MATCH(O$1,'Justerad allokering'!$B$1:$AF$1,0),FALSE)),VLOOKUP($B118,'Allokerad kvv'!$B$2:$AV$468,MATCH(O$1,'Allokerad kvv'!$B$1:$AV$1,0),FALSE),VLOOKUP($B118,'Justerad allokering'!$B$1:$AG$461,MATCH(O$1,'Justerad allokering'!$B$1:$AF$1,0),FALSE))</f>
        <v>2.7063000000000001</v>
      </c>
      <c r="P118">
        <f>IF(ISERROR(1/VLOOKUP($B118,'Justerad allokering'!$B$1:$AG$461,MATCH(P$1,'Justerad allokering'!$B$1:$AF$1,0),FALSE)),VLOOKUP($B118,'Allokerad kvv'!$B$2:$AV$468,MATCH(P$1,'Allokerad kvv'!$B$1:$AV$1,0),FALSE),VLOOKUP($B118,'Justerad allokering'!$B$1:$AG$461,MATCH(P$1,'Justerad allokering'!$B$1:$AF$1,0),FALSE))</f>
        <v>59.132599999999996</v>
      </c>
      <c r="Q118">
        <f>IF(ISERROR(1/VLOOKUP($B118,'Justerad allokering'!$B$1:$AG$461,MATCH(Q$1,'Justerad allokering'!$B$1:$AF$1,0),FALSE)),VLOOKUP($B118,'Allokerad kvv'!$B$2:$AV$468,MATCH(Q$1,'Allokerad kvv'!$B$1:$AV$1,0),FALSE),VLOOKUP($B118,'Justerad allokering'!$B$1:$AG$461,MATCH(Q$1,'Justerad allokering'!$B$1:$AF$1,0),FALSE))</f>
        <v>0</v>
      </c>
      <c r="R118">
        <f>IF(ISERROR(1/VLOOKUP($B118,'Justerad allokering'!$B$1:$AG$461,MATCH(R$1,'Justerad allokering'!$B$1:$AF$1,0),FALSE)),VLOOKUP($B118,'Allokerad kvv'!$B$2:$AV$468,MATCH(R$1,'Allokerad kvv'!$B$1:$AV$1,0),FALSE),VLOOKUP($B118,'Justerad allokering'!$B$1:$AG$461,MATCH(R$1,'Justerad allokering'!$B$1:$AF$1,0),FALSE))</f>
        <v>0</v>
      </c>
      <c r="S118">
        <f>IF(ISERROR(1/VLOOKUP($B118,'Justerad allokering'!$B$1:$AG$461,MATCH(S$1,'Justerad allokering'!$B$1:$AF$1,0),FALSE)),VLOOKUP($B118,'Allokerad kvv'!$B$2:$AV$468,MATCH(S$1,'Allokerad kvv'!$B$1:$AV$1,0),FALSE),VLOOKUP($B118,'Justerad allokering'!$B$1:$AG$461,MATCH(S$1,'Justerad allokering'!$B$1:$AF$1,0),FALSE))</f>
        <v>86.152199999999993</v>
      </c>
      <c r="T118">
        <f>IF(ISERROR(1/VLOOKUP($B118,'Justerad allokering'!$B$1:$AG$461,MATCH(T$1,'Justerad allokering'!$B$1:$AF$1,0),FALSE)),VLOOKUP($B118,'Allokerad kvv'!$B$2:$AV$468,MATCH(T$1,'Allokerad kvv'!$B$1:$AV$1,0),FALSE),VLOOKUP($B118,'Justerad allokering'!$B$1:$AG$461,MATCH(T$1,'Justerad allokering'!$B$1:$AF$1,0),FALSE))</f>
        <v>0</v>
      </c>
      <c r="U118">
        <f>IF(ISERROR(1/VLOOKUP($B118,'Justerad allokering'!$B$1:$AG$461,MATCH(U$1,'Justerad allokering'!$B$1:$AF$1,0),FALSE)),VLOOKUP($B118,'Allokerad kvv'!$B$2:$AV$468,MATCH(U$1,'Allokerad kvv'!$B$1:$AV$1,0),FALSE),VLOOKUP($B118,'Justerad allokering'!$B$1:$AG$461,MATCH(U$1,'Justerad allokering'!$B$1:$AF$1,0),FALSE))</f>
        <v>0</v>
      </c>
      <c r="V118">
        <f>IF(ISERROR(1/VLOOKUP($B118,'Justerad allokering'!$B$1:$AG$461,MATCH(V$1,'Justerad allokering'!$B$1:$AF$1,0),FALSE)),VLOOKUP($B118,'Allokerad kvv'!$B$2:$AV$468,MATCH(V$1,'Allokerad kvv'!$B$1:$AV$1,0),FALSE),VLOOKUP($B118,'Justerad allokering'!$B$1:$AG$461,MATCH(V$1,'Justerad allokering'!$B$1:$AF$1,0),FALSE))</f>
        <v>0</v>
      </c>
      <c r="W118">
        <f>IF(ISERROR(1/VLOOKUP($B118,'Justerad allokering'!$B$1:$AG$461,MATCH(W$1,'Justerad allokering'!$B$1:$AF$1,0),FALSE)),VLOOKUP($B118,'Allokerad kvv'!$B$2:$AV$468,MATCH(W$1,'Allokerad kvv'!$B$1:$AV$1,0),FALSE),VLOOKUP($B118,'Justerad allokering'!$B$1:$AG$461,MATCH(W$1,'Justerad allokering'!$B$1:$AF$1,0),FALSE))</f>
        <v>0</v>
      </c>
      <c r="X118">
        <f>IF(ISERROR(1/VLOOKUP($B118,'Justerad allokering'!$B$1:$AG$461,MATCH(X$1,'Justerad allokering'!$B$1:$AF$1,0),FALSE)),VLOOKUP($B118,'Allokerad kvv'!$B$2:$AV$468,MATCH(X$1,'Allokerad kvv'!$B$1:$AV$1,0),FALSE),VLOOKUP($B118,'Justerad allokering'!$B$1:$AG$461,MATCH(X$1,'Justerad allokering'!$B$1:$AF$1,0),FALSE))</f>
        <v>0</v>
      </c>
      <c r="Y118">
        <f>IF(ISERROR(1/VLOOKUP($B118,'Justerad allokering'!$B$1:$AG$461,MATCH(Y$1,'Justerad allokering'!$B$1:$AF$1,0),FALSE)),VLOOKUP($B118,'Allokerad kvv'!$B$2:$AV$468,MATCH(Y$1,'Allokerad kvv'!$B$1:$AV$1,0),FALSE),VLOOKUP($B118,'Justerad allokering'!$B$1:$AG$461,MATCH(Y$1,'Justerad allokering'!$B$1:$AF$1,0),FALSE))</f>
        <v>0</v>
      </c>
      <c r="Z118">
        <f>IF(ISERROR(1/VLOOKUP($B118,'Justerad allokering'!$B$1:$AG$461,MATCH(Z$1,'Justerad allokering'!$B$1:$AF$1,0),FALSE)),VLOOKUP($B118,'Allokerad kvv'!$B$2:$AV$468,MATCH(Z$1,'Allokerad kvv'!$B$1:$AV$1,0),FALSE),VLOOKUP($B118,'Justerad allokering'!$B$1:$AG$461,MATCH(Z$1,'Justerad allokering'!$B$1:$AF$1,0),FALSE))</f>
        <v>0</v>
      </c>
      <c r="AE118" s="89">
        <f t="shared" si="4"/>
        <v>148.395219</v>
      </c>
      <c r="AG118">
        <f t="shared" si="5"/>
        <v>147.99109999999999</v>
      </c>
      <c r="AH118">
        <f t="shared" si="6"/>
        <v>147.99109999999999</v>
      </c>
      <c r="AI118">
        <f>IF(AH118=0,"",AH118/VLOOKUP(B118,Kraftvärmeprod!$B$1:$BC$480,MATCH("Summa tillförd energi exklusive rökgaskondensering",Kraftvärmeprod!$B$1:$BC$1,0),FALSE))</f>
        <v>0.69675659133709977</v>
      </c>
      <c r="AK118">
        <f t="shared" si="7"/>
        <v>61.838899999999995</v>
      </c>
    </row>
    <row r="119" spans="1:37" x14ac:dyDescent="0.25">
      <c r="A119" s="2" t="s">
        <v>167</v>
      </c>
      <c r="B119" s="2" t="s">
        <v>168</v>
      </c>
      <c r="C119">
        <f>IF(ISERROR(1/VLOOKUP($B119,'Justerad allokering'!$B$1:$AG$461,MATCH(C$1,'Justerad allokering'!$B$1:$AF$1,0),FALSE)),VLOOKUP($B119,'Allokerad kvv'!$B$2:$AV$468,MATCH(C$1,'Allokerad kvv'!$B$1:$AV$1,0),FALSE),VLOOKUP($B119,'Justerad allokering'!$B$1:$AG$461,MATCH(C$1,'Justerad allokering'!$B$1:$AF$1,0),FALSE))</f>
        <v>0</v>
      </c>
      <c r="D119">
        <f>IF(ISERROR(1/VLOOKUP($B119,'Justerad allokering'!$B$1:$AG$461,MATCH(D$1,'Justerad allokering'!$B$1:$AF$1,0),FALSE)),VLOOKUP($B119,'Allokerad kvv'!$B$2:$AV$468,MATCH(D$1,'Allokerad kvv'!$B$1:$AV$1,0),FALSE),VLOOKUP($B119,'Justerad allokering'!$B$1:$AG$461,MATCH(D$1,'Justerad allokering'!$B$1:$AF$1,0),FALSE))</f>
        <v>0</v>
      </c>
      <c r="E119">
        <f>IF(ISERROR(1/VLOOKUP($B119,'Justerad allokering'!$B$1:$AG$461,MATCH(E$1,'Justerad allokering'!$B$1:$AF$1,0),FALSE)),VLOOKUP($B119,'Allokerad kvv'!$B$2:$AV$468,MATCH(E$1,'Allokerad kvv'!$B$1:$AV$1,0),FALSE),VLOOKUP($B119,'Justerad allokering'!$B$1:$AG$461,MATCH(E$1,'Justerad allokering'!$B$1:$AF$1,0),FALSE))</f>
        <v>74.945899999999995</v>
      </c>
      <c r="F119">
        <f>IF(ISERROR(1/VLOOKUP($B119,'Justerad allokering'!$B$1:$AG$461,MATCH(F$1,'Justerad allokering'!$B$1:$AF$1,0),FALSE)),VLOOKUP($B119,'Allokerad kvv'!$B$2:$AV$468,MATCH(F$1,'Allokerad kvv'!$B$1:$AV$1,0),FALSE),VLOOKUP($B119,'Justerad allokering'!$B$1:$AG$461,MATCH(F$1,'Justerad allokering'!$B$1:$AF$1,0),FALSE))</f>
        <v>0</v>
      </c>
      <c r="G119">
        <f>IF(ISERROR(1/VLOOKUP($B119,'Justerad allokering'!$B$1:$AG$461,MATCH(G$1,'Justerad allokering'!$B$1:$AF$1,0),FALSE)),VLOOKUP($B119,'Allokerad kvv'!$B$2:$AV$468,MATCH(G$1,'Allokerad kvv'!$B$1:$AV$1,0),FALSE),VLOOKUP($B119,'Justerad allokering'!$B$1:$AG$461,MATCH(G$1,'Justerad allokering'!$B$1:$AF$1,0),FALSE))</f>
        <v>0.531196</v>
      </c>
      <c r="H119">
        <f>IF(ISERROR(1/VLOOKUP($B119,'Justerad allokering'!$B$1:$AG$461,MATCH(H$1,'Justerad allokering'!$B$1:$AF$1,0),FALSE)),VLOOKUP($B119,'Allokerad kvv'!$B$2:$AV$468,MATCH(H$1,'Allokerad kvv'!$B$1:$AV$1,0),FALSE),VLOOKUP($B119,'Justerad allokering'!$B$1:$AG$461,MATCH(H$1,'Justerad allokering'!$B$1:$AF$1,0),FALSE))</f>
        <v>0</v>
      </c>
      <c r="I119">
        <f>IF(ISERROR(1/VLOOKUP($B119,'Justerad allokering'!$B$1:$AG$461,MATCH(I$1,'Justerad allokering'!$B$1:$AF$1,0),FALSE)),VLOOKUP($B119,'Allokerad kvv'!$B$2:$AV$468,MATCH(I$1,'Allokerad kvv'!$B$1:$AV$1,0),FALSE),VLOOKUP($B119,'Justerad allokering'!$B$1:$AG$461,MATCH(I$1,'Justerad allokering'!$B$1:$AF$1,0),FALSE))</f>
        <v>0</v>
      </c>
      <c r="J119">
        <f>IF(ISERROR(1/VLOOKUP($B119,'Justerad allokering'!$B$1:$AG$461,MATCH(J$1,'Justerad allokering'!$B$1:$AF$1,0),FALSE)),VLOOKUP($B119,'Allokerad kvv'!$B$2:$AV$468,MATCH(J$1,'Allokerad kvv'!$B$1:$AV$1,0),FALSE),VLOOKUP($B119,'Justerad allokering'!$B$1:$AG$461,MATCH(J$1,'Justerad allokering'!$B$1:$AF$1,0),FALSE))</f>
        <v>15.3294</v>
      </c>
      <c r="K119">
        <f>IF(ISERROR(1/VLOOKUP($B119,'Justerad allokering'!$B$1:$AG$461,MATCH(K$1,'Justerad allokering'!$B$1:$AF$1,0),FALSE)),VLOOKUP($B119,'Allokerad kvv'!$B$2:$AV$468,MATCH(K$1,'Allokerad kvv'!$B$1:$AV$1,0),FALSE),VLOOKUP($B119,'Justerad allokering'!$B$1:$AG$461,MATCH(K$1,'Justerad allokering'!$B$1:$AF$1,0),FALSE))</f>
        <v>8.2893399999999993</v>
      </c>
      <c r="L119">
        <f>IF(ISERROR(1/VLOOKUP($B119,'Justerad allokering'!$B$1:$AG$461,MATCH(L$1,'Justerad allokering'!$B$1:$AF$1,0),FALSE)),VLOOKUP($B119,'Allokerad kvv'!$B$2:$AV$468,MATCH(L$1,'Allokerad kvv'!$B$1:$AV$1,0),FALSE),VLOOKUP($B119,'Justerad allokering'!$B$1:$AG$461,MATCH(L$1,'Justerad allokering'!$B$1:$AF$1,0),FALSE))</f>
        <v>0</v>
      </c>
      <c r="M119">
        <f>IF(ISERROR(1/VLOOKUP($B119,'Justerad allokering'!$B$1:$AG$461,MATCH(M$1,'Justerad allokering'!$B$1:$AF$1,0),FALSE)),VLOOKUP($B119,'Allokerad kvv'!$B$2:$AV$468,MATCH(M$1,'Allokerad kvv'!$B$1:$AV$1,0),FALSE),VLOOKUP($B119,'Justerad allokering'!$B$1:$AG$461,MATCH(M$1,'Justerad allokering'!$B$1:$AF$1,0),FALSE))</f>
        <v>55.459099999999999</v>
      </c>
      <c r="N119">
        <f>IF(ISERROR(1/VLOOKUP($B119,'Justerad allokering'!$B$1:$AG$461,MATCH(N$1,'Justerad allokering'!$B$1:$AF$1,0),FALSE)),VLOOKUP($B119,'Allokerad kvv'!$B$2:$AV$468,MATCH(N$1,'Allokerad kvv'!$B$1:$AV$1,0),FALSE),VLOOKUP($B119,'Justerad allokering'!$B$1:$AG$461,MATCH(N$1,'Justerad allokering'!$B$1:$AF$1,0),FALSE))</f>
        <v>185.39099999999999</v>
      </c>
      <c r="O119">
        <f>IF(ISERROR(1/VLOOKUP($B119,'Justerad allokering'!$B$1:$AG$461,MATCH(O$1,'Justerad allokering'!$B$1:$AF$1,0),FALSE)),VLOOKUP($B119,'Allokerad kvv'!$B$2:$AV$468,MATCH(O$1,'Allokerad kvv'!$B$1:$AV$1,0),FALSE),VLOOKUP($B119,'Justerad allokering'!$B$1:$AG$461,MATCH(O$1,'Justerad allokering'!$B$1:$AF$1,0),FALSE))</f>
        <v>0</v>
      </c>
      <c r="P119">
        <f>IF(ISERROR(1/VLOOKUP($B119,'Justerad allokering'!$B$1:$AG$461,MATCH(P$1,'Justerad allokering'!$B$1:$AF$1,0),FALSE)),VLOOKUP($B119,'Allokerad kvv'!$B$2:$AV$468,MATCH(P$1,'Allokerad kvv'!$B$1:$AV$1,0),FALSE),VLOOKUP($B119,'Justerad allokering'!$B$1:$AG$461,MATCH(P$1,'Justerad allokering'!$B$1:$AF$1,0),FALSE))</f>
        <v>0</v>
      </c>
      <c r="Q119">
        <f>IF(ISERROR(1/VLOOKUP($B119,'Justerad allokering'!$B$1:$AG$461,MATCH(Q$1,'Justerad allokering'!$B$1:$AF$1,0),FALSE)),VLOOKUP($B119,'Allokerad kvv'!$B$2:$AV$468,MATCH(Q$1,'Allokerad kvv'!$B$1:$AV$1,0),FALSE),VLOOKUP($B119,'Justerad allokering'!$B$1:$AG$461,MATCH(Q$1,'Justerad allokering'!$B$1:$AF$1,0),FALSE))</f>
        <v>0</v>
      </c>
      <c r="R119">
        <f>IF(ISERROR(1/VLOOKUP($B119,'Justerad allokering'!$B$1:$AG$461,MATCH(R$1,'Justerad allokering'!$B$1:$AF$1,0),FALSE)),VLOOKUP($B119,'Allokerad kvv'!$B$2:$AV$468,MATCH(R$1,'Allokerad kvv'!$B$1:$AV$1,0),FALSE),VLOOKUP($B119,'Justerad allokering'!$B$1:$AG$461,MATCH(R$1,'Justerad allokering'!$B$1:$AF$1,0),FALSE))</f>
        <v>0</v>
      </c>
      <c r="S119">
        <f>IF(ISERROR(1/VLOOKUP($B119,'Justerad allokering'!$B$1:$AG$461,MATCH(S$1,'Justerad allokering'!$B$1:$AF$1,0),FALSE)),VLOOKUP($B119,'Allokerad kvv'!$B$2:$AV$468,MATCH(S$1,'Allokerad kvv'!$B$1:$AV$1,0),FALSE),VLOOKUP($B119,'Justerad allokering'!$B$1:$AG$461,MATCH(S$1,'Justerad allokering'!$B$1:$AF$1,0),FALSE))</f>
        <v>0</v>
      </c>
      <c r="T119">
        <f>IF(ISERROR(1/VLOOKUP($B119,'Justerad allokering'!$B$1:$AG$461,MATCH(T$1,'Justerad allokering'!$B$1:$AF$1,0),FALSE)),VLOOKUP($B119,'Allokerad kvv'!$B$2:$AV$468,MATCH(T$1,'Allokerad kvv'!$B$1:$AV$1,0),FALSE),VLOOKUP($B119,'Justerad allokering'!$B$1:$AG$461,MATCH(T$1,'Justerad allokering'!$B$1:$AF$1,0),FALSE))</f>
        <v>0</v>
      </c>
      <c r="U119">
        <f>IF(ISERROR(1/VLOOKUP($B119,'Justerad allokering'!$B$1:$AG$461,MATCH(U$1,'Justerad allokering'!$B$1:$AF$1,0),FALSE)),VLOOKUP($B119,'Allokerad kvv'!$B$2:$AV$468,MATCH(U$1,'Allokerad kvv'!$B$1:$AV$1,0),FALSE),VLOOKUP($B119,'Justerad allokering'!$B$1:$AG$461,MATCH(U$1,'Justerad allokering'!$B$1:$AF$1,0),FALSE))</f>
        <v>0</v>
      </c>
      <c r="V119">
        <f>IF(ISERROR(1/VLOOKUP($B119,'Justerad allokering'!$B$1:$AG$461,MATCH(V$1,'Justerad allokering'!$B$1:$AF$1,0),FALSE)),VLOOKUP($B119,'Allokerad kvv'!$B$2:$AV$468,MATCH(V$1,'Allokerad kvv'!$B$1:$AV$1,0),FALSE),VLOOKUP($B119,'Justerad allokering'!$B$1:$AG$461,MATCH(V$1,'Justerad allokering'!$B$1:$AF$1,0),FALSE))</f>
        <v>0</v>
      </c>
      <c r="W119">
        <f>IF(ISERROR(1/VLOOKUP($B119,'Justerad allokering'!$B$1:$AG$461,MATCH(W$1,'Justerad allokering'!$B$1:$AF$1,0),FALSE)),VLOOKUP($B119,'Allokerad kvv'!$B$2:$AV$468,MATCH(W$1,'Allokerad kvv'!$B$1:$AV$1,0),FALSE),VLOOKUP($B119,'Justerad allokering'!$B$1:$AG$461,MATCH(W$1,'Justerad allokering'!$B$1:$AF$1,0),FALSE))</f>
        <v>0</v>
      </c>
      <c r="X119">
        <f>IF(ISERROR(1/VLOOKUP($B119,'Justerad allokering'!$B$1:$AG$461,MATCH(X$1,'Justerad allokering'!$B$1:$AF$1,0),FALSE)),VLOOKUP($B119,'Allokerad kvv'!$B$2:$AV$468,MATCH(X$1,'Allokerad kvv'!$B$1:$AV$1,0),FALSE),VLOOKUP($B119,'Justerad allokering'!$B$1:$AG$461,MATCH(X$1,'Justerad allokering'!$B$1:$AF$1,0),FALSE))</f>
        <v>0</v>
      </c>
      <c r="Y119">
        <f>IF(ISERROR(1/VLOOKUP($B119,'Justerad allokering'!$B$1:$AG$461,MATCH(Y$1,'Justerad allokering'!$B$1:$AF$1,0),FALSE)),VLOOKUP($B119,'Allokerad kvv'!$B$2:$AV$468,MATCH(Y$1,'Allokerad kvv'!$B$1:$AV$1,0),FALSE),VLOOKUP($B119,'Justerad allokering'!$B$1:$AG$461,MATCH(Y$1,'Justerad allokering'!$B$1:$AF$1,0),FALSE))</f>
        <v>0</v>
      </c>
      <c r="Z119">
        <f>IF(ISERROR(1/VLOOKUP($B119,'Justerad allokering'!$B$1:$AG$461,MATCH(Z$1,'Justerad allokering'!$B$1:$AF$1,0),FALSE)),VLOOKUP($B119,'Allokerad kvv'!$B$2:$AV$468,MATCH(Z$1,'Allokerad kvv'!$B$1:$AV$1,0),FALSE),VLOOKUP($B119,'Justerad allokering'!$B$1:$AG$461,MATCH(Z$1,'Justerad allokering'!$B$1:$AF$1,0),FALSE))</f>
        <v>3.0082599999999999</v>
      </c>
      <c r="AE119" s="89">
        <f t="shared" si="4"/>
        <v>342.95419599999997</v>
      </c>
      <c r="AG119">
        <f t="shared" si="5"/>
        <v>334.66485599999999</v>
      </c>
      <c r="AH119">
        <f t="shared" si="6"/>
        <v>149.27385599999999</v>
      </c>
      <c r="AI119">
        <f>IF(AH119=0,"",AH119/VLOOKUP(B119,Kraftvärmeprod!$B$1:$BC$480,MATCH("Summa tillförd energi exklusive rökgaskondensering",Kraftvärmeprod!$B$1:$BC$1,0),FALSE))</f>
        <v>0.53075526225964265</v>
      </c>
      <c r="AK119">
        <f t="shared" si="7"/>
        <v>148.74266</v>
      </c>
    </row>
    <row r="120" spans="1:37" x14ac:dyDescent="0.25">
      <c r="A120" s="2" t="s">
        <v>169</v>
      </c>
      <c r="B120" s="2" t="s">
        <v>170</v>
      </c>
      <c r="C120">
        <f>IF(ISERROR(1/VLOOKUP($B120,'Justerad allokering'!$B$1:$AG$461,MATCH(C$1,'Justerad allokering'!$B$1:$AF$1,0),FALSE)),VLOOKUP($B120,'Allokerad kvv'!$B$2:$AV$468,MATCH(C$1,'Allokerad kvv'!$B$1:$AV$1,0),FALSE),VLOOKUP($B120,'Justerad allokering'!$B$1:$AG$461,MATCH(C$1,'Justerad allokering'!$B$1:$AF$1,0),FALSE))</f>
        <v>0</v>
      </c>
      <c r="D120">
        <f>IF(ISERROR(1/VLOOKUP($B120,'Justerad allokering'!$B$1:$AG$461,MATCH(D$1,'Justerad allokering'!$B$1:$AF$1,0),FALSE)),VLOOKUP($B120,'Allokerad kvv'!$B$2:$AV$468,MATCH(D$1,'Allokerad kvv'!$B$1:$AV$1,0),FALSE),VLOOKUP($B120,'Justerad allokering'!$B$1:$AG$461,MATCH(D$1,'Justerad allokering'!$B$1:$AF$1,0),FALSE))</f>
        <v>0</v>
      </c>
      <c r="E120">
        <f>IF(ISERROR(1/VLOOKUP($B120,'Justerad allokering'!$B$1:$AG$461,MATCH(E$1,'Justerad allokering'!$B$1:$AF$1,0),FALSE)),VLOOKUP($B120,'Allokerad kvv'!$B$2:$AV$468,MATCH(E$1,'Allokerad kvv'!$B$1:$AV$1,0),FALSE),VLOOKUP($B120,'Justerad allokering'!$B$1:$AG$461,MATCH(E$1,'Justerad allokering'!$B$1:$AF$1,0),FALSE))</f>
        <v>33.314999999999998</v>
      </c>
      <c r="F120">
        <f>IF(ISERROR(1/VLOOKUP($B120,'Justerad allokering'!$B$1:$AG$461,MATCH(F$1,'Justerad allokering'!$B$1:$AF$1,0),FALSE)),VLOOKUP($B120,'Allokerad kvv'!$B$2:$AV$468,MATCH(F$1,'Allokerad kvv'!$B$1:$AV$1,0),FALSE),VLOOKUP($B120,'Justerad allokering'!$B$1:$AG$461,MATCH(F$1,'Justerad allokering'!$B$1:$AF$1,0),FALSE))</f>
        <v>0.67</v>
      </c>
      <c r="G120">
        <f>IF(ISERROR(1/VLOOKUP($B120,'Justerad allokering'!$B$1:$AG$461,MATCH(G$1,'Justerad allokering'!$B$1:$AF$1,0),FALSE)),VLOOKUP($B120,'Allokerad kvv'!$B$2:$AV$468,MATCH(G$1,'Allokerad kvv'!$B$1:$AV$1,0),FALSE),VLOOKUP($B120,'Justerad allokering'!$B$1:$AG$461,MATCH(G$1,'Justerad allokering'!$B$1:$AF$1,0),FALSE))</f>
        <v>0</v>
      </c>
      <c r="H120">
        <f>IF(ISERROR(1/VLOOKUP($B120,'Justerad allokering'!$B$1:$AG$461,MATCH(H$1,'Justerad allokering'!$B$1:$AF$1,0),FALSE)),VLOOKUP($B120,'Allokerad kvv'!$B$2:$AV$468,MATCH(H$1,'Allokerad kvv'!$B$1:$AV$1,0),FALSE),VLOOKUP($B120,'Justerad allokering'!$B$1:$AG$461,MATCH(H$1,'Justerad allokering'!$B$1:$AF$1,0),FALSE))</f>
        <v>0</v>
      </c>
      <c r="I120">
        <f>IF(ISERROR(1/VLOOKUP($B120,'Justerad allokering'!$B$1:$AG$461,MATCH(I$1,'Justerad allokering'!$B$1:$AF$1,0),FALSE)),VLOOKUP($B120,'Allokerad kvv'!$B$2:$AV$468,MATCH(I$1,'Allokerad kvv'!$B$1:$AV$1,0),FALSE),VLOOKUP($B120,'Justerad allokering'!$B$1:$AG$461,MATCH(I$1,'Justerad allokering'!$B$1:$AF$1,0),FALSE))</f>
        <v>0</v>
      </c>
      <c r="J120">
        <f>IF(ISERROR(1/VLOOKUP($B120,'Justerad allokering'!$B$1:$AG$461,MATCH(J$1,'Justerad allokering'!$B$1:$AF$1,0),FALSE)),VLOOKUP($B120,'Allokerad kvv'!$B$2:$AV$468,MATCH(J$1,'Allokerad kvv'!$B$1:$AV$1,0),FALSE),VLOOKUP($B120,'Justerad allokering'!$B$1:$AG$461,MATCH(J$1,'Justerad allokering'!$B$1:$AF$1,0),FALSE))</f>
        <v>72.099000000000004</v>
      </c>
      <c r="K120">
        <f>IF(ISERROR(1/VLOOKUP($B120,'Justerad allokering'!$B$1:$AG$461,MATCH(K$1,'Justerad allokering'!$B$1:$AF$1,0),FALSE)),VLOOKUP($B120,'Allokerad kvv'!$B$2:$AV$468,MATCH(K$1,'Allokerad kvv'!$B$1:$AV$1,0),FALSE),VLOOKUP($B120,'Justerad allokering'!$B$1:$AG$461,MATCH(K$1,'Justerad allokering'!$B$1:$AF$1,0),FALSE))</f>
        <v>3.5640000000000001</v>
      </c>
      <c r="L120">
        <f>IF(ISERROR(1/VLOOKUP($B120,'Justerad allokering'!$B$1:$AG$461,MATCH(L$1,'Justerad allokering'!$B$1:$AF$1,0),FALSE)),VLOOKUP($B120,'Allokerad kvv'!$B$2:$AV$468,MATCH(L$1,'Allokerad kvv'!$B$1:$AV$1,0),FALSE),VLOOKUP($B120,'Justerad allokering'!$B$1:$AG$461,MATCH(L$1,'Justerad allokering'!$B$1:$AF$1,0),FALSE))</f>
        <v>255.38399999999999</v>
      </c>
      <c r="M120">
        <f>IF(ISERROR(1/VLOOKUP($B120,'Justerad allokering'!$B$1:$AG$461,MATCH(M$1,'Justerad allokering'!$B$1:$AF$1,0),FALSE)),VLOOKUP($B120,'Allokerad kvv'!$B$2:$AV$468,MATCH(M$1,'Allokerad kvv'!$B$1:$AV$1,0),FALSE),VLOOKUP($B120,'Justerad allokering'!$B$1:$AG$461,MATCH(M$1,'Justerad allokering'!$B$1:$AF$1,0),FALSE))</f>
        <v>0</v>
      </c>
      <c r="N120">
        <f>IF(ISERROR(1/VLOOKUP($B120,'Justerad allokering'!$B$1:$AG$461,MATCH(N$1,'Justerad allokering'!$B$1:$AF$1,0),FALSE)),VLOOKUP($B120,'Allokerad kvv'!$B$2:$AV$468,MATCH(N$1,'Allokerad kvv'!$B$1:$AV$1,0),FALSE),VLOOKUP($B120,'Justerad allokering'!$B$1:$AG$461,MATCH(N$1,'Justerad allokering'!$B$1:$AF$1,0),FALSE))</f>
        <v>58.095999999999997</v>
      </c>
      <c r="O120">
        <f>IF(ISERROR(1/VLOOKUP($B120,'Justerad allokering'!$B$1:$AG$461,MATCH(O$1,'Justerad allokering'!$B$1:$AF$1,0),FALSE)),VLOOKUP($B120,'Allokerad kvv'!$B$2:$AV$468,MATCH(O$1,'Allokerad kvv'!$B$1:$AV$1,0),FALSE),VLOOKUP($B120,'Justerad allokering'!$B$1:$AG$461,MATCH(O$1,'Justerad allokering'!$B$1:$AF$1,0),FALSE))</f>
        <v>0</v>
      </c>
      <c r="P120">
        <f>IF(ISERROR(1/VLOOKUP($B120,'Justerad allokering'!$B$1:$AG$461,MATCH(P$1,'Justerad allokering'!$B$1:$AF$1,0),FALSE)),VLOOKUP($B120,'Allokerad kvv'!$B$2:$AV$468,MATCH(P$1,'Allokerad kvv'!$B$1:$AV$1,0),FALSE),VLOOKUP($B120,'Justerad allokering'!$B$1:$AG$461,MATCH(P$1,'Justerad allokering'!$B$1:$AF$1,0),FALSE))</f>
        <v>63.646000000000001</v>
      </c>
      <c r="Q120">
        <f>IF(ISERROR(1/VLOOKUP($B120,'Justerad allokering'!$B$1:$AG$461,MATCH(Q$1,'Justerad allokering'!$B$1:$AF$1,0),FALSE)),VLOOKUP($B120,'Allokerad kvv'!$B$2:$AV$468,MATCH(Q$1,'Allokerad kvv'!$B$1:$AV$1,0),FALSE),VLOOKUP($B120,'Justerad allokering'!$B$1:$AG$461,MATCH(Q$1,'Justerad allokering'!$B$1:$AF$1,0),FALSE))</f>
        <v>0</v>
      </c>
      <c r="R120">
        <f>IF(ISERROR(1/VLOOKUP($B120,'Justerad allokering'!$B$1:$AG$461,MATCH(R$1,'Justerad allokering'!$B$1:$AF$1,0),FALSE)),VLOOKUP($B120,'Allokerad kvv'!$B$2:$AV$468,MATCH(R$1,'Allokerad kvv'!$B$1:$AV$1,0),FALSE),VLOOKUP($B120,'Justerad allokering'!$B$1:$AG$461,MATCH(R$1,'Justerad allokering'!$B$1:$AF$1,0),FALSE))</f>
        <v>0</v>
      </c>
      <c r="S120">
        <f>IF(ISERROR(1/VLOOKUP($B120,'Justerad allokering'!$B$1:$AG$461,MATCH(S$1,'Justerad allokering'!$B$1:$AF$1,0),FALSE)),VLOOKUP($B120,'Allokerad kvv'!$B$2:$AV$468,MATCH(S$1,'Allokerad kvv'!$B$1:$AV$1,0),FALSE),VLOOKUP($B120,'Justerad allokering'!$B$1:$AG$461,MATCH(S$1,'Justerad allokering'!$B$1:$AF$1,0),FALSE))</f>
        <v>0</v>
      </c>
      <c r="T120">
        <f>IF(ISERROR(1/VLOOKUP($B120,'Justerad allokering'!$B$1:$AG$461,MATCH(T$1,'Justerad allokering'!$B$1:$AF$1,0),FALSE)),VLOOKUP($B120,'Allokerad kvv'!$B$2:$AV$468,MATCH(T$1,'Allokerad kvv'!$B$1:$AV$1,0),FALSE),VLOOKUP($B120,'Justerad allokering'!$B$1:$AG$461,MATCH(T$1,'Justerad allokering'!$B$1:$AF$1,0),FALSE))</f>
        <v>0</v>
      </c>
      <c r="U120">
        <f>IF(ISERROR(1/VLOOKUP($B120,'Justerad allokering'!$B$1:$AG$461,MATCH(U$1,'Justerad allokering'!$B$1:$AF$1,0),FALSE)),VLOOKUP($B120,'Allokerad kvv'!$B$2:$AV$468,MATCH(U$1,'Allokerad kvv'!$B$1:$AV$1,0),FALSE),VLOOKUP($B120,'Justerad allokering'!$B$1:$AG$461,MATCH(U$1,'Justerad allokering'!$B$1:$AF$1,0),FALSE))</f>
        <v>0</v>
      </c>
      <c r="V120">
        <f>IF(ISERROR(1/VLOOKUP($B120,'Justerad allokering'!$B$1:$AG$461,MATCH(V$1,'Justerad allokering'!$B$1:$AF$1,0),FALSE)),VLOOKUP($B120,'Allokerad kvv'!$B$2:$AV$468,MATCH(V$1,'Allokerad kvv'!$B$1:$AV$1,0),FALSE),VLOOKUP($B120,'Justerad allokering'!$B$1:$AG$461,MATCH(V$1,'Justerad allokering'!$B$1:$AF$1,0),FALSE))</f>
        <v>0</v>
      </c>
      <c r="W120">
        <f>IF(ISERROR(1/VLOOKUP($B120,'Justerad allokering'!$B$1:$AG$461,MATCH(W$1,'Justerad allokering'!$B$1:$AF$1,0),FALSE)),VLOOKUP($B120,'Allokerad kvv'!$B$2:$AV$468,MATCH(W$1,'Allokerad kvv'!$B$1:$AV$1,0),FALSE),VLOOKUP($B120,'Justerad allokering'!$B$1:$AG$461,MATCH(W$1,'Justerad allokering'!$B$1:$AF$1,0),FALSE))</f>
        <v>0</v>
      </c>
      <c r="X120">
        <f>IF(ISERROR(1/VLOOKUP($B120,'Justerad allokering'!$B$1:$AG$461,MATCH(X$1,'Justerad allokering'!$B$1:$AF$1,0),FALSE)),VLOOKUP($B120,'Allokerad kvv'!$B$2:$AV$468,MATCH(X$1,'Allokerad kvv'!$B$1:$AV$1,0),FALSE),VLOOKUP($B120,'Justerad allokering'!$B$1:$AG$461,MATCH(X$1,'Justerad allokering'!$B$1:$AF$1,0),FALSE))</f>
        <v>0</v>
      </c>
      <c r="Y120">
        <f>IF(ISERROR(1/VLOOKUP($B120,'Justerad allokering'!$B$1:$AG$461,MATCH(Y$1,'Justerad allokering'!$B$1:$AF$1,0),FALSE)),VLOOKUP($B120,'Allokerad kvv'!$B$2:$AV$468,MATCH(Y$1,'Allokerad kvv'!$B$1:$AV$1,0),FALSE),VLOOKUP($B120,'Justerad allokering'!$B$1:$AG$461,MATCH(Y$1,'Justerad allokering'!$B$1:$AF$1,0),FALSE))</f>
        <v>0</v>
      </c>
      <c r="Z120">
        <f>IF(ISERROR(1/VLOOKUP($B120,'Justerad allokering'!$B$1:$AG$461,MATCH(Z$1,'Justerad allokering'!$B$1:$AF$1,0),FALSE)),VLOOKUP($B120,'Allokerad kvv'!$B$2:$AV$468,MATCH(Z$1,'Allokerad kvv'!$B$1:$AV$1,0),FALSE),VLOOKUP($B120,'Justerad allokering'!$B$1:$AG$461,MATCH(Z$1,'Justerad allokering'!$B$1:$AF$1,0),FALSE))</f>
        <v>19.391999999999999</v>
      </c>
      <c r="AE120" s="89">
        <f t="shared" si="4"/>
        <v>506.166</v>
      </c>
      <c r="AG120">
        <f t="shared" si="5"/>
        <v>502.60199999999998</v>
      </c>
      <c r="AH120">
        <f t="shared" si="6"/>
        <v>444.50599999999997</v>
      </c>
      <c r="AI120">
        <f>IF(AH120=0,"",AH120/VLOOKUP(B120,Kraftvärmeprod!$B$1:$BC$480,MATCH("Summa tillförd energi exklusive rökgaskondensering",Kraftvärmeprod!$B$1:$BC$1,0),FALSE))</f>
        <v>0.51622815931433741</v>
      </c>
      <c r="AK120">
        <f t="shared" si="7"/>
        <v>189.12200000000001</v>
      </c>
    </row>
    <row r="121" spans="1:37" x14ac:dyDescent="0.25">
      <c r="A121" s="2" t="s">
        <v>169</v>
      </c>
      <c r="B121" s="2" t="s">
        <v>171</v>
      </c>
      <c r="C121">
        <f>IF(ISERROR(1/VLOOKUP($B121,'Justerad allokering'!$B$1:$AG$461,MATCH(C$1,'Justerad allokering'!$B$1:$AF$1,0),FALSE)),VLOOKUP($B121,'Allokerad kvv'!$B$2:$AV$468,MATCH(C$1,'Allokerad kvv'!$B$1:$AV$1,0),FALSE),VLOOKUP($B121,'Justerad allokering'!$B$1:$AG$461,MATCH(C$1,'Justerad allokering'!$B$1:$AF$1,0),FALSE))</f>
        <v>0</v>
      </c>
      <c r="D121">
        <f>IF(ISERROR(1/VLOOKUP($B121,'Justerad allokering'!$B$1:$AG$461,MATCH(D$1,'Justerad allokering'!$B$1:$AF$1,0),FALSE)),VLOOKUP($B121,'Allokerad kvv'!$B$2:$AV$468,MATCH(D$1,'Allokerad kvv'!$B$1:$AV$1,0),FALSE),VLOOKUP($B121,'Justerad allokering'!$B$1:$AG$461,MATCH(D$1,'Justerad allokering'!$B$1:$AF$1,0),FALSE))</f>
        <v>0</v>
      </c>
      <c r="E121">
        <f>IF(ISERROR(1/VLOOKUP($B121,'Justerad allokering'!$B$1:$AG$461,MATCH(E$1,'Justerad allokering'!$B$1:$AF$1,0),FALSE)),VLOOKUP($B121,'Allokerad kvv'!$B$2:$AV$468,MATCH(E$1,'Allokerad kvv'!$B$1:$AV$1,0),FALSE),VLOOKUP($B121,'Justerad allokering'!$B$1:$AG$461,MATCH(E$1,'Justerad allokering'!$B$1:$AF$1,0),FALSE))</f>
        <v>16.634599999999999</v>
      </c>
      <c r="F121">
        <f>IF(ISERROR(1/VLOOKUP($B121,'Justerad allokering'!$B$1:$AG$461,MATCH(F$1,'Justerad allokering'!$B$1:$AF$1,0),FALSE)),VLOOKUP($B121,'Allokerad kvv'!$B$2:$AV$468,MATCH(F$1,'Allokerad kvv'!$B$1:$AV$1,0),FALSE),VLOOKUP($B121,'Justerad allokering'!$B$1:$AG$461,MATCH(F$1,'Justerad allokering'!$B$1:$AF$1,0),FALSE))</f>
        <v>0</v>
      </c>
      <c r="G121">
        <f>IF(ISERROR(1/VLOOKUP($B121,'Justerad allokering'!$B$1:$AG$461,MATCH(G$1,'Justerad allokering'!$B$1:$AF$1,0),FALSE)),VLOOKUP($B121,'Allokerad kvv'!$B$2:$AV$468,MATCH(G$1,'Allokerad kvv'!$B$1:$AV$1,0),FALSE),VLOOKUP($B121,'Justerad allokering'!$B$1:$AG$461,MATCH(G$1,'Justerad allokering'!$B$1:$AF$1,0),FALSE))</f>
        <v>0</v>
      </c>
      <c r="H121">
        <f>IF(ISERROR(1/VLOOKUP($B121,'Justerad allokering'!$B$1:$AG$461,MATCH(H$1,'Justerad allokering'!$B$1:$AF$1,0),FALSE)),VLOOKUP($B121,'Allokerad kvv'!$B$2:$AV$468,MATCH(H$1,'Allokerad kvv'!$B$1:$AV$1,0),FALSE),VLOOKUP($B121,'Justerad allokering'!$B$1:$AG$461,MATCH(H$1,'Justerad allokering'!$B$1:$AF$1,0),FALSE))</f>
        <v>0</v>
      </c>
      <c r="I121">
        <f>IF(ISERROR(1/VLOOKUP($B121,'Justerad allokering'!$B$1:$AG$461,MATCH(I$1,'Justerad allokering'!$B$1:$AF$1,0),FALSE)),VLOOKUP($B121,'Allokerad kvv'!$B$2:$AV$468,MATCH(I$1,'Allokerad kvv'!$B$1:$AV$1,0),FALSE),VLOOKUP($B121,'Justerad allokering'!$B$1:$AG$461,MATCH(I$1,'Justerad allokering'!$B$1:$AF$1,0),FALSE))</f>
        <v>0</v>
      </c>
      <c r="J121">
        <f>IF(ISERROR(1/VLOOKUP($B121,'Justerad allokering'!$B$1:$AG$461,MATCH(J$1,'Justerad allokering'!$B$1:$AF$1,0),FALSE)),VLOOKUP($B121,'Allokerad kvv'!$B$2:$AV$468,MATCH(J$1,'Allokerad kvv'!$B$1:$AV$1,0),FALSE),VLOOKUP($B121,'Justerad allokering'!$B$1:$AG$461,MATCH(J$1,'Justerad allokering'!$B$1:$AF$1,0),FALSE))</f>
        <v>36</v>
      </c>
      <c r="K121">
        <f>IF(ISERROR(1/VLOOKUP($B121,'Justerad allokering'!$B$1:$AG$461,MATCH(K$1,'Justerad allokering'!$B$1:$AF$1,0),FALSE)),VLOOKUP($B121,'Allokerad kvv'!$B$2:$AV$468,MATCH(K$1,'Allokerad kvv'!$B$1:$AV$1,0),FALSE),VLOOKUP($B121,'Justerad allokering'!$B$1:$AG$461,MATCH(K$1,'Justerad allokering'!$B$1:$AF$1,0),FALSE))</f>
        <v>0</v>
      </c>
      <c r="L121">
        <f>IF(ISERROR(1/VLOOKUP($B121,'Justerad allokering'!$B$1:$AG$461,MATCH(L$1,'Justerad allokering'!$B$1:$AF$1,0),FALSE)),VLOOKUP($B121,'Allokerad kvv'!$B$2:$AV$468,MATCH(L$1,'Allokerad kvv'!$B$1:$AV$1,0),FALSE),VLOOKUP($B121,'Justerad allokering'!$B$1:$AG$461,MATCH(L$1,'Justerad allokering'!$B$1:$AF$1,0),FALSE))</f>
        <v>0</v>
      </c>
      <c r="M121">
        <f>IF(ISERROR(1/VLOOKUP($B121,'Justerad allokering'!$B$1:$AG$461,MATCH(M$1,'Justerad allokering'!$B$1:$AF$1,0),FALSE)),VLOOKUP($B121,'Allokerad kvv'!$B$2:$AV$468,MATCH(M$1,'Allokerad kvv'!$B$1:$AV$1,0),FALSE),VLOOKUP($B121,'Justerad allokering'!$B$1:$AG$461,MATCH(M$1,'Justerad allokering'!$B$1:$AF$1,0),FALSE))</f>
        <v>0</v>
      </c>
      <c r="N121">
        <f>IF(ISERROR(1/VLOOKUP($B121,'Justerad allokering'!$B$1:$AG$461,MATCH(N$1,'Justerad allokering'!$B$1:$AF$1,0),FALSE)),VLOOKUP($B121,'Allokerad kvv'!$B$2:$AV$468,MATCH(N$1,'Allokerad kvv'!$B$1:$AV$1,0),FALSE),VLOOKUP($B121,'Justerad allokering'!$B$1:$AG$461,MATCH(N$1,'Justerad allokering'!$B$1:$AF$1,0),FALSE))</f>
        <v>29.007999999999999</v>
      </c>
      <c r="O121">
        <f>IF(ISERROR(1/VLOOKUP($B121,'Justerad allokering'!$B$1:$AG$461,MATCH(O$1,'Justerad allokering'!$B$1:$AF$1,0),FALSE)),VLOOKUP($B121,'Allokerad kvv'!$B$2:$AV$468,MATCH(O$1,'Allokerad kvv'!$B$1:$AV$1,0),FALSE),VLOOKUP($B121,'Justerad allokering'!$B$1:$AG$461,MATCH(O$1,'Justerad allokering'!$B$1:$AF$1,0),FALSE))</f>
        <v>0</v>
      </c>
      <c r="P121">
        <f>IF(ISERROR(1/VLOOKUP($B121,'Justerad allokering'!$B$1:$AG$461,MATCH(P$1,'Justerad allokering'!$B$1:$AF$1,0),FALSE)),VLOOKUP($B121,'Allokerad kvv'!$B$2:$AV$468,MATCH(P$1,'Allokerad kvv'!$B$1:$AV$1,0),FALSE),VLOOKUP($B121,'Justerad allokering'!$B$1:$AG$461,MATCH(P$1,'Justerad allokering'!$B$1:$AF$1,0),FALSE))</f>
        <v>31.779599999999999</v>
      </c>
      <c r="Q121">
        <f>IF(ISERROR(1/VLOOKUP($B121,'Justerad allokering'!$B$1:$AG$461,MATCH(Q$1,'Justerad allokering'!$B$1:$AF$1,0),FALSE)),VLOOKUP($B121,'Allokerad kvv'!$B$2:$AV$468,MATCH(Q$1,'Allokerad kvv'!$B$1:$AV$1,0),FALSE),VLOOKUP($B121,'Justerad allokering'!$B$1:$AG$461,MATCH(Q$1,'Justerad allokering'!$B$1:$AF$1,0),FALSE))</f>
        <v>0</v>
      </c>
      <c r="R121">
        <f>IF(ISERROR(1/VLOOKUP($B121,'Justerad allokering'!$B$1:$AG$461,MATCH(R$1,'Justerad allokering'!$B$1:$AF$1,0),FALSE)),VLOOKUP($B121,'Allokerad kvv'!$B$2:$AV$468,MATCH(R$1,'Allokerad kvv'!$B$1:$AV$1,0),FALSE),VLOOKUP($B121,'Justerad allokering'!$B$1:$AG$461,MATCH(R$1,'Justerad allokering'!$B$1:$AF$1,0),FALSE))</f>
        <v>0</v>
      </c>
      <c r="S121">
        <f>IF(ISERROR(1/VLOOKUP($B121,'Justerad allokering'!$B$1:$AG$461,MATCH(S$1,'Justerad allokering'!$B$1:$AF$1,0),FALSE)),VLOOKUP($B121,'Allokerad kvv'!$B$2:$AV$468,MATCH(S$1,'Allokerad kvv'!$B$1:$AV$1,0),FALSE),VLOOKUP($B121,'Justerad allokering'!$B$1:$AG$461,MATCH(S$1,'Justerad allokering'!$B$1:$AF$1,0),FALSE))</f>
        <v>0</v>
      </c>
      <c r="T121">
        <f>IF(ISERROR(1/VLOOKUP($B121,'Justerad allokering'!$B$1:$AG$461,MATCH(T$1,'Justerad allokering'!$B$1:$AF$1,0),FALSE)),VLOOKUP($B121,'Allokerad kvv'!$B$2:$AV$468,MATCH(T$1,'Allokerad kvv'!$B$1:$AV$1,0),FALSE),VLOOKUP($B121,'Justerad allokering'!$B$1:$AG$461,MATCH(T$1,'Justerad allokering'!$B$1:$AF$1,0),FALSE))</f>
        <v>0</v>
      </c>
      <c r="U121">
        <f>IF(ISERROR(1/VLOOKUP($B121,'Justerad allokering'!$B$1:$AG$461,MATCH(U$1,'Justerad allokering'!$B$1:$AF$1,0),FALSE)),VLOOKUP($B121,'Allokerad kvv'!$B$2:$AV$468,MATCH(U$1,'Allokerad kvv'!$B$1:$AV$1,0),FALSE),VLOOKUP($B121,'Justerad allokering'!$B$1:$AG$461,MATCH(U$1,'Justerad allokering'!$B$1:$AF$1,0),FALSE))</f>
        <v>0</v>
      </c>
      <c r="V121">
        <f>IF(ISERROR(1/VLOOKUP($B121,'Justerad allokering'!$B$1:$AG$461,MATCH(V$1,'Justerad allokering'!$B$1:$AF$1,0),FALSE)),VLOOKUP($B121,'Allokerad kvv'!$B$2:$AV$468,MATCH(V$1,'Allokerad kvv'!$B$1:$AV$1,0),FALSE),VLOOKUP($B121,'Justerad allokering'!$B$1:$AG$461,MATCH(V$1,'Justerad allokering'!$B$1:$AF$1,0),FALSE))</f>
        <v>0</v>
      </c>
      <c r="W121">
        <f>IF(ISERROR(1/VLOOKUP($B121,'Justerad allokering'!$B$1:$AG$461,MATCH(W$1,'Justerad allokering'!$B$1:$AF$1,0),FALSE)),VLOOKUP($B121,'Allokerad kvv'!$B$2:$AV$468,MATCH(W$1,'Allokerad kvv'!$B$1:$AV$1,0),FALSE),VLOOKUP($B121,'Justerad allokering'!$B$1:$AG$461,MATCH(W$1,'Justerad allokering'!$B$1:$AF$1,0),FALSE))</f>
        <v>0</v>
      </c>
      <c r="X121">
        <f>IF(ISERROR(1/VLOOKUP($B121,'Justerad allokering'!$B$1:$AG$461,MATCH(X$1,'Justerad allokering'!$B$1:$AF$1,0),FALSE)),VLOOKUP($B121,'Allokerad kvv'!$B$2:$AV$468,MATCH(X$1,'Allokerad kvv'!$B$1:$AV$1,0),FALSE),VLOOKUP($B121,'Justerad allokering'!$B$1:$AG$461,MATCH(X$1,'Justerad allokering'!$B$1:$AF$1,0),FALSE))</f>
        <v>0</v>
      </c>
      <c r="Y121">
        <f>IF(ISERROR(1/VLOOKUP($B121,'Justerad allokering'!$B$1:$AG$461,MATCH(Y$1,'Justerad allokering'!$B$1:$AF$1,0),FALSE)),VLOOKUP($B121,'Allokerad kvv'!$B$2:$AV$468,MATCH(Y$1,'Allokerad kvv'!$B$1:$AV$1,0),FALSE),VLOOKUP($B121,'Justerad allokering'!$B$1:$AG$461,MATCH(Y$1,'Justerad allokering'!$B$1:$AF$1,0),FALSE))</f>
        <v>0</v>
      </c>
      <c r="Z121">
        <f>IF(ISERROR(1/VLOOKUP($B121,'Justerad allokering'!$B$1:$AG$461,MATCH(Z$1,'Justerad allokering'!$B$1:$AF$1,0),FALSE)),VLOOKUP($B121,'Allokerad kvv'!$B$2:$AV$468,MATCH(Z$1,'Allokerad kvv'!$B$1:$AV$1,0),FALSE),VLOOKUP($B121,'Justerad allokering'!$B$1:$AG$461,MATCH(Z$1,'Justerad allokering'!$B$1:$AF$1,0),FALSE))</f>
        <v>9.6827000000000005</v>
      </c>
      <c r="AE121" s="89">
        <f t="shared" si="4"/>
        <v>123.1049</v>
      </c>
      <c r="AG121">
        <f t="shared" si="5"/>
        <v>123.1049</v>
      </c>
      <c r="AH121">
        <f t="shared" si="6"/>
        <v>94.096900000000005</v>
      </c>
      <c r="AI121">
        <f>IF(AH121=0,"",AH121/VLOOKUP(B121,Kraftvärmeprod!$B$1:$BC$480,MATCH("Summa tillförd energi exklusive rökgaskondensering",Kraftvärmeprod!$B$1:$BC$1,0),FALSE))</f>
        <v>0.74185509303058961</v>
      </c>
      <c r="AK121">
        <f t="shared" si="7"/>
        <v>94.096899999999991</v>
      </c>
    </row>
    <row r="122" spans="1:37" x14ac:dyDescent="0.25">
      <c r="A122" s="2" t="s">
        <v>172</v>
      </c>
      <c r="B122" s="2" t="s">
        <v>173</v>
      </c>
      <c r="C122">
        <f>IF(ISERROR(1/VLOOKUP($B122,'Justerad allokering'!$B$1:$AG$461,MATCH(C$1,'Justerad allokering'!$B$1:$AF$1,0),FALSE)),VLOOKUP($B122,'Allokerad kvv'!$B$2:$AV$468,MATCH(C$1,'Allokerad kvv'!$B$1:$AV$1,0),FALSE),VLOOKUP($B122,'Justerad allokering'!$B$1:$AG$461,MATCH(C$1,'Justerad allokering'!$B$1:$AF$1,0),FALSE))</f>
        <v>0</v>
      </c>
      <c r="D122">
        <f>IF(ISERROR(1/VLOOKUP($B122,'Justerad allokering'!$B$1:$AG$461,MATCH(D$1,'Justerad allokering'!$B$1:$AF$1,0),FALSE)),VLOOKUP($B122,'Allokerad kvv'!$B$2:$AV$468,MATCH(D$1,'Allokerad kvv'!$B$1:$AV$1,0),FALSE),VLOOKUP($B122,'Justerad allokering'!$B$1:$AG$461,MATCH(D$1,'Justerad allokering'!$B$1:$AF$1,0),FALSE))</f>
        <v>0</v>
      </c>
      <c r="E122">
        <f>IF(ISERROR(1/VLOOKUP($B122,'Justerad allokering'!$B$1:$AG$461,MATCH(E$1,'Justerad allokering'!$B$1:$AF$1,0),FALSE)),VLOOKUP($B122,'Allokerad kvv'!$B$2:$AV$468,MATCH(E$1,'Allokerad kvv'!$B$1:$AV$1,0),FALSE),VLOOKUP($B122,'Justerad allokering'!$B$1:$AG$461,MATCH(E$1,'Justerad allokering'!$B$1:$AF$1,0),FALSE))</f>
        <v>0</v>
      </c>
      <c r="F122">
        <f>IF(ISERROR(1/VLOOKUP($B122,'Justerad allokering'!$B$1:$AG$461,MATCH(F$1,'Justerad allokering'!$B$1:$AF$1,0),FALSE)),VLOOKUP($B122,'Allokerad kvv'!$B$2:$AV$468,MATCH(F$1,'Allokerad kvv'!$B$1:$AV$1,0),FALSE),VLOOKUP($B122,'Justerad allokering'!$B$1:$AG$461,MATCH(F$1,'Justerad allokering'!$B$1:$AF$1,0),FALSE))</f>
        <v>0</v>
      </c>
      <c r="G122">
        <f>IF(ISERROR(1/VLOOKUP($B122,'Justerad allokering'!$B$1:$AG$461,MATCH(G$1,'Justerad allokering'!$B$1:$AF$1,0),FALSE)),VLOOKUP($B122,'Allokerad kvv'!$B$2:$AV$468,MATCH(G$1,'Allokerad kvv'!$B$1:$AV$1,0),FALSE),VLOOKUP($B122,'Justerad allokering'!$B$1:$AG$461,MATCH(G$1,'Justerad allokering'!$B$1:$AF$1,0),FALSE))</f>
        <v>0</v>
      </c>
      <c r="H122">
        <f>IF(ISERROR(1/VLOOKUP($B122,'Justerad allokering'!$B$1:$AG$461,MATCH(H$1,'Justerad allokering'!$B$1:$AF$1,0),FALSE)),VLOOKUP($B122,'Allokerad kvv'!$B$2:$AV$468,MATCH(H$1,'Allokerad kvv'!$B$1:$AV$1,0),FALSE),VLOOKUP($B122,'Justerad allokering'!$B$1:$AG$461,MATCH(H$1,'Justerad allokering'!$B$1:$AF$1,0),FALSE))</f>
        <v>0</v>
      </c>
      <c r="I122">
        <f>IF(ISERROR(1/VLOOKUP($B122,'Justerad allokering'!$B$1:$AG$461,MATCH(I$1,'Justerad allokering'!$B$1:$AF$1,0),FALSE)),VLOOKUP($B122,'Allokerad kvv'!$B$2:$AV$468,MATCH(I$1,'Allokerad kvv'!$B$1:$AV$1,0),FALSE),VLOOKUP($B122,'Justerad allokering'!$B$1:$AG$461,MATCH(I$1,'Justerad allokering'!$B$1:$AF$1,0),FALSE))</f>
        <v>0</v>
      </c>
      <c r="J122">
        <f>IF(ISERROR(1/VLOOKUP($B122,'Justerad allokering'!$B$1:$AG$461,MATCH(J$1,'Justerad allokering'!$B$1:$AF$1,0),FALSE)),VLOOKUP($B122,'Allokerad kvv'!$B$2:$AV$468,MATCH(J$1,'Allokerad kvv'!$B$1:$AV$1,0),FALSE),VLOOKUP($B122,'Justerad allokering'!$B$1:$AG$461,MATCH(J$1,'Justerad allokering'!$B$1:$AF$1,0),FALSE))</f>
        <v>0</v>
      </c>
      <c r="K122">
        <f>IF(ISERROR(1/VLOOKUP($B122,'Justerad allokering'!$B$1:$AG$461,MATCH(K$1,'Justerad allokering'!$B$1:$AF$1,0),FALSE)),VLOOKUP($B122,'Allokerad kvv'!$B$2:$AV$468,MATCH(K$1,'Allokerad kvv'!$B$1:$AV$1,0),FALSE),VLOOKUP($B122,'Justerad allokering'!$B$1:$AG$461,MATCH(K$1,'Justerad allokering'!$B$1:$AF$1,0),FALSE))</f>
        <v>0</v>
      </c>
      <c r="L122">
        <f>IF(ISERROR(1/VLOOKUP($B122,'Justerad allokering'!$B$1:$AG$461,MATCH(L$1,'Justerad allokering'!$B$1:$AF$1,0),FALSE)),VLOOKUP($B122,'Allokerad kvv'!$B$2:$AV$468,MATCH(L$1,'Allokerad kvv'!$B$1:$AV$1,0),FALSE),VLOOKUP($B122,'Justerad allokering'!$B$1:$AG$461,MATCH(L$1,'Justerad allokering'!$B$1:$AF$1,0),FALSE))</f>
        <v>0</v>
      </c>
      <c r="M122">
        <f>IF(ISERROR(1/VLOOKUP($B122,'Justerad allokering'!$B$1:$AG$461,MATCH(M$1,'Justerad allokering'!$B$1:$AF$1,0),FALSE)),VLOOKUP($B122,'Allokerad kvv'!$B$2:$AV$468,MATCH(M$1,'Allokerad kvv'!$B$1:$AV$1,0),FALSE),VLOOKUP($B122,'Justerad allokering'!$B$1:$AG$461,MATCH(M$1,'Justerad allokering'!$B$1:$AF$1,0),FALSE))</f>
        <v>0</v>
      </c>
      <c r="N122">
        <f>IF(ISERROR(1/VLOOKUP($B122,'Justerad allokering'!$B$1:$AG$461,MATCH(N$1,'Justerad allokering'!$B$1:$AF$1,0),FALSE)),VLOOKUP($B122,'Allokerad kvv'!$B$2:$AV$468,MATCH(N$1,'Allokerad kvv'!$B$1:$AV$1,0),FALSE),VLOOKUP($B122,'Justerad allokering'!$B$1:$AG$461,MATCH(N$1,'Justerad allokering'!$B$1:$AF$1,0),FALSE))</f>
        <v>0</v>
      </c>
      <c r="O122">
        <f>IF(ISERROR(1/VLOOKUP($B122,'Justerad allokering'!$B$1:$AG$461,MATCH(O$1,'Justerad allokering'!$B$1:$AF$1,0),FALSE)),VLOOKUP($B122,'Allokerad kvv'!$B$2:$AV$468,MATCH(O$1,'Allokerad kvv'!$B$1:$AV$1,0),FALSE),VLOOKUP($B122,'Justerad allokering'!$B$1:$AG$461,MATCH(O$1,'Justerad allokering'!$B$1:$AF$1,0),FALSE))</f>
        <v>0</v>
      </c>
      <c r="P122">
        <f>IF(ISERROR(1/VLOOKUP($B122,'Justerad allokering'!$B$1:$AG$461,MATCH(P$1,'Justerad allokering'!$B$1:$AF$1,0),FALSE)),VLOOKUP($B122,'Allokerad kvv'!$B$2:$AV$468,MATCH(P$1,'Allokerad kvv'!$B$1:$AV$1,0),FALSE),VLOOKUP($B122,'Justerad allokering'!$B$1:$AG$461,MATCH(P$1,'Justerad allokering'!$B$1:$AF$1,0),FALSE))</f>
        <v>0</v>
      </c>
      <c r="Q122">
        <f>IF(ISERROR(1/VLOOKUP($B122,'Justerad allokering'!$B$1:$AG$461,MATCH(Q$1,'Justerad allokering'!$B$1:$AF$1,0),FALSE)),VLOOKUP($B122,'Allokerad kvv'!$B$2:$AV$468,MATCH(Q$1,'Allokerad kvv'!$B$1:$AV$1,0),FALSE),VLOOKUP($B122,'Justerad allokering'!$B$1:$AG$461,MATCH(Q$1,'Justerad allokering'!$B$1:$AF$1,0),FALSE))</f>
        <v>0</v>
      </c>
      <c r="R122">
        <f>IF(ISERROR(1/VLOOKUP($B122,'Justerad allokering'!$B$1:$AG$461,MATCH(R$1,'Justerad allokering'!$B$1:$AF$1,0),FALSE)),VLOOKUP($B122,'Allokerad kvv'!$B$2:$AV$468,MATCH(R$1,'Allokerad kvv'!$B$1:$AV$1,0),FALSE),VLOOKUP($B122,'Justerad allokering'!$B$1:$AG$461,MATCH(R$1,'Justerad allokering'!$B$1:$AF$1,0),FALSE))</f>
        <v>0</v>
      </c>
      <c r="S122">
        <f>IF(ISERROR(1/VLOOKUP($B122,'Justerad allokering'!$B$1:$AG$461,MATCH(S$1,'Justerad allokering'!$B$1:$AF$1,0),FALSE)),VLOOKUP($B122,'Allokerad kvv'!$B$2:$AV$468,MATCH(S$1,'Allokerad kvv'!$B$1:$AV$1,0),FALSE),VLOOKUP($B122,'Justerad allokering'!$B$1:$AG$461,MATCH(S$1,'Justerad allokering'!$B$1:$AF$1,0),FALSE))</f>
        <v>0</v>
      </c>
      <c r="T122">
        <f>IF(ISERROR(1/VLOOKUP($B122,'Justerad allokering'!$B$1:$AG$461,MATCH(T$1,'Justerad allokering'!$B$1:$AF$1,0),FALSE)),VLOOKUP($B122,'Allokerad kvv'!$B$2:$AV$468,MATCH(T$1,'Allokerad kvv'!$B$1:$AV$1,0),FALSE),VLOOKUP($B122,'Justerad allokering'!$B$1:$AG$461,MATCH(T$1,'Justerad allokering'!$B$1:$AF$1,0),FALSE))</f>
        <v>0</v>
      </c>
      <c r="U122">
        <f>IF(ISERROR(1/VLOOKUP($B122,'Justerad allokering'!$B$1:$AG$461,MATCH(U$1,'Justerad allokering'!$B$1:$AF$1,0),FALSE)),VLOOKUP($B122,'Allokerad kvv'!$B$2:$AV$468,MATCH(U$1,'Allokerad kvv'!$B$1:$AV$1,0),FALSE),VLOOKUP($B122,'Justerad allokering'!$B$1:$AG$461,MATCH(U$1,'Justerad allokering'!$B$1:$AF$1,0),FALSE))</f>
        <v>0</v>
      </c>
      <c r="V122">
        <f>IF(ISERROR(1/VLOOKUP($B122,'Justerad allokering'!$B$1:$AG$461,MATCH(V$1,'Justerad allokering'!$B$1:$AF$1,0),FALSE)),VLOOKUP($B122,'Allokerad kvv'!$B$2:$AV$468,MATCH(V$1,'Allokerad kvv'!$B$1:$AV$1,0),FALSE),VLOOKUP($B122,'Justerad allokering'!$B$1:$AG$461,MATCH(V$1,'Justerad allokering'!$B$1:$AF$1,0),FALSE))</f>
        <v>0</v>
      </c>
      <c r="W122">
        <f>IF(ISERROR(1/VLOOKUP($B122,'Justerad allokering'!$B$1:$AG$461,MATCH(W$1,'Justerad allokering'!$B$1:$AF$1,0),FALSE)),VLOOKUP($B122,'Allokerad kvv'!$B$2:$AV$468,MATCH(W$1,'Allokerad kvv'!$B$1:$AV$1,0),FALSE),VLOOKUP($B122,'Justerad allokering'!$B$1:$AG$461,MATCH(W$1,'Justerad allokering'!$B$1:$AF$1,0),FALSE))</f>
        <v>0</v>
      </c>
      <c r="X122">
        <f>IF(ISERROR(1/VLOOKUP($B122,'Justerad allokering'!$B$1:$AG$461,MATCH(X$1,'Justerad allokering'!$B$1:$AF$1,0),FALSE)),VLOOKUP($B122,'Allokerad kvv'!$B$2:$AV$468,MATCH(X$1,'Allokerad kvv'!$B$1:$AV$1,0),FALSE),VLOOKUP($B122,'Justerad allokering'!$B$1:$AG$461,MATCH(X$1,'Justerad allokering'!$B$1:$AF$1,0),FALSE))</f>
        <v>0</v>
      </c>
      <c r="Y122">
        <f>IF(ISERROR(1/VLOOKUP($B122,'Justerad allokering'!$B$1:$AG$461,MATCH(Y$1,'Justerad allokering'!$B$1:$AF$1,0),FALSE)),VLOOKUP($B122,'Allokerad kvv'!$B$2:$AV$468,MATCH(Y$1,'Allokerad kvv'!$B$1:$AV$1,0),FALSE),VLOOKUP($B122,'Justerad allokering'!$B$1:$AG$461,MATCH(Y$1,'Justerad allokering'!$B$1:$AF$1,0),FALSE))</f>
        <v>0</v>
      </c>
      <c r="Z122">
        <f>IF(ISERROR(1/VLOOKUP($B122,'Justerad allokering'!$B$1:$AG$461,MATCH(Z$1,'Justerad allokering'!$B$1:$AF$1,0),FALSE)),VLOOKUP($B122,'Allokerad kvv'!$B$2:$AV$468,MATCH(Z$1,'Allokerad kvv'!$B$1:$AV$1,0),FALSE),VLOOKUP($B122,'Justerad allokering'!$B$1:$AG$461,MATCH(Z$1,'Justerad allokering'!$B$1:$AF$1,0),FALSE))</f>
        <v>0</v>
      </c>
      <c r="AE122" s="89">
        <f t="shared" si="4"/>
        <v>0</v>
      </c>
      <c r="AG122">
        <f t="shared" si="5"/>
        <v>0</v>
      </c>
      <c r="AH122">
        <f t="shared" si="6"/>
        <v>0</v>
      </c>
      <c r="AI122" t="str">
        <f>IF(AH122=0,"",AH122/VLOOKUP(B122,Kraftvärmeprod!$B$1:$BC$480,MATCH("Summa tillförd energi exklusive rökgaskondensering",Kraftvärmeprod!$B$1:$BC$1,0),FALSE))</f>
        <v/>
      </c>
      <c r="AK122">
        <f t="shared" si="7"/>
        <v>0</v>
      </c>
    </row>
    <row r="123" spans="1:37" x14ac:dyDescent="0.25">
      <c r="A123" s="2" t="s">
        <v>172</v>
      </c>
      <c r="B123" s="2" t="s">
        <v>174</v>
      </c>
      <c r="C123">
        <f>IF(ISERROR(1/VLOOKUP($B123,'Justerad allokering'!$B$1:$AG$461,MATCH(C$1,'Justerad allokering'!$B$1:$AF$1,0),FALSE)),VLOOKUP($B123,'Allokerad kvv'!$B$2:$AV$468,MATCH(C$1,'Allokerad kvv'!$B$1:$AV$1,0),FALSE),VLOOKUP($B123,'Justerad allokering'!$B$1:$AG$461,MATCH(C$1,'Justerad allokering'!$B$1:$AF$1,0),FALSE))</f>
        <v>0</v>
      </c>
      <c r="D123">
        <f>IF(ISERROR(1/VLOOKUP($B123,'Justerad allokering'!$B$1:$AG$461,MATCH(D$1,'Justerad allokering'!$B$1:$AF$1,0),FALSE)),VLOOKUP($B123,'Allokerad kvv'!$B$2:$AV$468,MATCH(D$1,'Allokerad kvv'!$B$1:$AV$1,0),FALSE),VLOOKUP($B123,'Justerad allokering'!$B$1:$AG$461,MATCH(D$1,'Justerad allokering'!$B$1:$AF$1,0),FALSE))</f>
        <v>0</v>
      </c>
      <c r="E123">
        <f>IF(ISERROR(1/VLOOKUP($B123,'Justerad allokering'!$B$1:$AG$461,MATCH(E$1,'Justerad allokering'!$B$1:$AF$1,0),FALSE)),VLOOKUP($B123,'Allokerad kvv'!$B$2:$AV$468,MATCH(E$1,'Allokerad kvv'!$B$1:$AV$1,0),FALSE),VLOOKUP($B123,'Justerad allokering'!$B$1:$AG$461,MATCH(E$1,'Justerad allokering'!$B$1:$AF$1,0),FALSE))</f>
        <v>0</v>
      </c>
      <c r="F123">
        <f>IF(ISERROR(1/VLOOKUP($B123,'Justerad allokering'!$B$1:$AG$461,MATCH(F$1,'Justerad allokering'!$B$1:$AF$1,0),FALSE)),VLOOKUP($B123,'Allokerad kvv'!$B$2:$AV$468,MATCH(F$1,'Allokerad kvv'!$B$1:$AV$1,0),FALSE),VLOOKUP($B123,'Justerad allokering'!$B$1:$AG$461,MATCH(F$1,'Justerad allokering'!$B$1:$AF$1,0),FALSE))</f>
        <v>0</v>
      </c>
      <c r="G123">
        <f>IF(ISERROR(1/VLOOKUP($B123,'Justerad allokering'!$B$1:$AG$461,MATCH(G$1,'Justerad allokering'!$B$1:$AF$1,0),FALSE)),VLOOKUP($B123,'Allokerad kvv'!$B$2:$AV$468,MATCH(G$1,'Allokerad kvv'!$B$1:$AV$1,0),FALSE),VLOOKUP($B123,'Justerad allokering'!$B$1:$AG$461,MATCH(G$1,'Justerad allokering'!$B$1:$AF$1,0),FALSE))</f>
        <v>0</v>
      </c>
      <c r="H123">
        <f>IF(ISERROR(1/VLOOKUP($B123,'Justerad allokering'!$B$1:$AG$461,MATCH(H$1,'Justerad allokering'!$B$1:$AF$1,0),FALSE)),VLOOKUP($B123,'Allokerad kvv'!$B$2:$AV$468,MATCH(H$1,'Allokerad kvv'!$B$1:$AV$1,0),FALSE),VLOOKUP($B123,'Justerad allokering'!$B$1:$AG$461,MATCH(H$1,'Justerad allokering'!$B$1:$AF$1,0),FALSE))</f>
        <v>0</v>
      </c>
      <c r="I123">
        <f>IF(ISERROR(1/VLOOKUP($B123,'Justerad allokering'!$B$1:$AG$461,MATCH(I$1,'Justerad allokering'!$B$1:$AF$1,0),FALSE)),VLOOKUP($B123,'Allokerad kvv'!$B$2:$AV$468,MATCH(I$1,'Allokerad kvv'!$B$1:$AV$1,0),FALSE),VLOOKUP($B123,'Justerad allokering'!$B$1:$AG$461,MATCH(I$1,'Justerad allokering'!$B$1:$AF$1,0),FALSE))</f>
        <v>0</v>
      </c>
      <c r="J123">
        <f>IF(ISERROR(1/VLOOKUP($B123,'Justerad allokering'!$B$1:$AG$461,MATCH(J$1,'Justerad allokering'!$B$1:$AF$1,0),FALSE)),VLOOKUP($B123,'Allokerad kvv'!$B$2:$AV$468,MATCH(J$1,'Allokerad kvv'!$B$1:$AV$1,0),FALSE),VLOOKUP($B123,'Justerad allokering'!$B$1:$AG$461,MATCH(J$1,'Justerad allokering'!$B$1:$AF$1,0),FALSE))</f>
        <v>0</v>
      </c>
      <c r="K123">
        <f>IF(ISERROR(1/VLOOKUP($B123,'Justerad allokering'!$B$1:$AG$461,MATCH(K$1,'Justerad allokering'!$B$1:$AF$1,0),FALSE)),VLOOKUP($B123,'Allokerad kvv'!$B$2:$AV$468,MATCH(K$1,'Allokerad kvv'!$B$1:$AV$1,0),FALSE),VLOOKUP($B123,'Justerad allokering'!$B$1:$AG$461,MATCH(K$1,'Justerad allokering'!$B$1:$AF$1,0),FALSE))</f>
        <v>0</v>
      </c>
      <c r="L123">
        <f>IF(ISERROR(1/VLOOKUP($B123,'Justerad allokering'!$B$1:$AG$461,MATCH(L$1,'Justerad allokering'!$B$1:$AF$1,0),FALSE)),VLOOKUP($B123,'Allokerad kvv'!$B$2:$AV$468,MATCH(L$1,'Allokerad kvv'!$B$1:$AV$1,0),FALSE),VLOOKUP($B123,'Justerad allokering'!$B$1:$AG$461,MATCH(L$1,'Justerad allokering'!$B$1:$AF$1,0),FALSE))</f>
        <v>0</v>
      </c>
      <c r="M123">
        <f>IF(ISERROR(1/VLOOKUP($B123,'Justerad allokering'!$B$1:$AG$461,MATCH(M$1,'Justerad allokering'!$B$1:$AF$1,0),FALSE)),VLOOKUP($B123,'Allokerad kvv'!$B$2:$AV$468,MATCH(M$1,'Allokerad kvv'!$B$1:$AV$1,0),FALSE),VLOOKUP($B123,'Justerad allokering'!$B$1:$AG$461,MATCH(M$1,'Justerad allokering'!$B$1:$AF$1,0),FALSE))</f>
        <v>0</v>
      </c>
      <c r="N123">
        <f>IF(ISERROR(1/VLOOKUP($B123,'Justerad allokering'!$B$1:$AG$461,MATCH(N$1,'Justerad allokering'!$B$1:$AF$1,0),FALSE)),VLOOKUP($B123,'Allokerad kvv'!$B$2:$AV$468,MATCH(N$1,'Allokerad kvv'!$B$1:$AV$1,0),FALSE),VLOOKUP($B123,'Justerad allokering'!$B$1:$AG$461,MATCH(N$1,'Justerad allokering'!$B$1:$AF$1,0),FALSE))</f>
        <v>0</v>
      </c>
      <c r="O123">
        <f>IF(ISERROR(1/VLOOKUP($B123,'Justerad allokering'!$B$1:$AG$461,MATCH(O$1,'Justerad allokering'!$B$1:$AF$1,0),FALSE)),VLOOKUP($B123,'Allokerad kvv'!$B$2:$AV$468,MATCH(O$1,'Allokerad kvv'!$B$1:$AV$1,0),FALSE),VLOOKUP($B123,'Justerad allokering'!$B$1:$AG$461,MATCH(O$1,'Justerad allokering'!$B$1:$AF$1,0),FALSE))</f>
        <v>0</v>
      </c>
      <c r="P123">
        <f>IF(ISERROR(1/VLOOKUP($B123,'Justerad allokering'!$B$1:$AG$461,MATCH(P$1,'Justerad allokering'!$B$1:$AF$1,0),FALSE)),VLOOKUP($B123,'Allokerad kvv'!$B$2:$AV$468,MATCH(P$1,'Allokerad kvv'!$B$1:$AV$1,0),FALSE),VLOOKUP($B123,'Justerad allokering'!$B$1:$AG$461,MATCH(P$1,'Justerad allokering'!$B$1:$AF$1,0),FALSE))</f>
        <v>0</v>
      </c>
      <c r="Q123">
        <f>IF(ISERROR(1/VLOOKUP($B123,'Justerad allokering'!$B$1:$AG$461,MATCH(Q$1,'Justerad allokering'!$B$1:$AF$1,0),FALSE)),VLOOKUP($B123,'Allokerad kvv'!$B$2:$AV$468,MATCH(Q$1,'Allokerad kvv'!$B$1:$AV$1,0),FALSE),VLOOKUP($B123,'Justerad allokering'!$B$1:$AG$461,MATCH(Q$1,'Justerad allokering'!$B$1:$AF$1,0),FALSE))</f>
        <v>0</v>
      </c>
      <c r="R123">
        <f>IF(ISERROR(1/VLOOKUP($B123,'Justerad allokering'!$B$1:$AG$461,MATCH(R$1,'Justerad allokering'!$B$1:$AF$1,0),FALSE)),VLOOKUP($B123,'Allokerad kvv'!$B$2:$AV$468,MATCH(R$1,'Allokerad kvv'!$B$1:$AV$1,0),FALSE),VLOOKUP($B123,'Justerad allokering'!$B$1:$AG$461,MATCH(R$1,'Justerad allokering'!$B$1:$AF$1,0),FALSE))</f>
        <v>0</v>
      </c>
      <c r="S123">
        <f>IF(ISERROR(1/VLOOKUP($B123,'Justerad allokering'!$B$1:$AG$461,MATCH(S$1,'Justerad allokering'!$B$1:$AF$1,0),FALSE)),VLOOKUP($B123,'Allokerad kvv'!$B$2:$AV$468,MATCH(S$1,'Allokerad kvv'!$B$1:$AV$1,0),FALSE),VLOOKUP($B123,'Justerad allokering'!$B$1:$AG$461,MATCH(S$1,'Justerad allokering'!$B$1:$AF$1,0),FALSE))</f>
        <v>0</v>
      </c>
      <c r="T123">
        <f>IF(ISERROR(1/VLOOKUP($B123,'Justerad allokering'!$B$1:$AG$461,MATCH(T$1,'Justerad allokering'!$B$1:$AF$1,0),FALSE)),VLOOKUP($B123,'Allokerad kvv'!$B$2:$AV$468,MATCH(T$1,'Allokerad kvv'!$B$1:$AV$1,0),FALSE),VLOOKUP($B123,'Justerad allokering'!$B$1:$AG$461,MATCH(T$1,'Justerad allokering'!$B$1:$AF$1,0),FALSE))</f>
        <v>0</v>
      </c>
      <c r="U123">
        <f>IF(ISERROR(1/VLOOKUP($B123,'Justerad allokering'!$B$1:$AG$461,MATCH(U$1,'Justerad allokering'!$B$1:$AF$1,0),FALSE)),VLOOKUP($B123,'Allokerad kvv'!$B$2:$AV$468,MATCH(U$1,'Allokerad kvv'!$B$1:$AV$1,0),FALSE),VLOOKUP($B123,'Justerad allokering'!$B$1:$AG$461,MATCH(U$1,'Justerad allokering'!$B$1:$AF$1,0),FALSE))</f>
        <v>0</v>
      </c>
      <c r="V123">
        <f>IF(ISERROR(1/VLOOKUP($B123,'Justerad allokering'!$B$1:$AG$461,MATCH(V$1,'Justerad allokering'!$B$1:$AF$1,0),FALSE)),VLOOKUP($B123,'Allokerad kvv'!$B$2:$AV$468,MATCH(V$1,'Allokerad kvv'!$B$1:$AV$1,0),FALSE),VLOOKUP($B123,'Justerad allokering'!$B$1:$AG$461,MATCH(V$1,'Justerad allokering'!$B$1:$AF$1,0),FALSE))</f>
        <v>0</v>
      </c>
      <c r="W123">
        <f>IF(ISERROR(1/VLOOKUP($B123,'Justerad allokering'!$B$1:$AG$461,MATCH(W$1,'Justerad allokering'!$B$1:$AF$1,0),FALSE)),VLOOKUP($B123,'Allokerad kvv'!$B$2:$AV$468,MATCH(W$1,'Allokerad kvv'!$B$1:$AV$1,0),FALSE),VLOOKUP($B123,'Justerad allokering'!$B$1:$AG$461,MATCH(W$1,'Justerad allokering'!$B$1:$AF$1,0),FALSE))</f>
        <v>0</v>
      </c>
      <c r="X123">
        <f>IF(ISERROR(1/VLOOKUP($B123,'Justerad allokering'!$B$1:$AG$461,MATCH(X$1,'Justerad allokering'!$B$1:$AF$1,0),FALSE)),VLOOKUP($B123,'Allokerad kvv'!$B$2:$AV$468,MATCH(X$1,'Allokerad kvv'!$B$1:$AV$1,0),FALSE),VLOOKUP($B123,'Justerad allokering'!$B$1:$AG$461,MATCH(X$1,'Justerad allokering'!$B$1:$AF$1,0),FALSE))</f>
        <v>0</v>
      </c>
      <c r="Y123">
        <f>IF(ISERROR(1/VLOOKUP($B123,'Justerad allokering'!$B$1:$AG$461,MATCH(Y$1,'Justerad allokering'!$B$1:$AF$1,0),FALSE)),VLOOKUP($B123,'Allokerad kvv'!$B$2:$AV$468,MATCH(Y$1,'Allokerad kvv'!$B$1:$AV$1,0),FALSE),VLOOKUP($B123,'Justerad allokering'!$B$1:$AG$461,MATCH(Y$1,'Justerad allokering'!$B$1:$AF$1,0),FALSE))</f>
        <v>0</v>
      </c>
      <c r="Z123">
        <f>IF(ISERROR(1/VLOOKUP($B123,'Justerad allokering'!$B$1:$AG$461,MATCH(Z$1,'Justerad allokering'!$B$1:$AF$1,0),FALSE)),VLOOKUP($B123,'Allokerad kvv'!$B$2:$AV$468,MATCH(Z$1,'Allokerad kvv'!$B$1:$AV$1,0),FALSE),VLOOKUP($B123,'Justerad allokering'!$B$1:$AG$461,MATCH(Z$1,'Justerad allokering'!$B$1:$AF$1,0),FALSE))</f>
        <v>0</v>
      </c>
      <c r="AE123" s="89">
        <f t="shared" si="4"/>
        <v>0</v>
      </c>
      <c r="AG123">
        <f t="shared" si="5"/>
        <v>0</v>
      </c>
      <c r="AH123">
        <f t="shared" si="6"/>
        <v>0</v>
      </c>
      <c r="AI123" t="str">
        <f>IF(AH123=0,"",AH123/VLOOKUP(B123,Kraftvärmeprod!$B$1:$BC$480,MATCH("Summa tillförd energi exklusive rökgaskondensering",Kraftvärmeprod!$B$1:$BC$1,0),FALSE))</f>
        <v/>
      </c>
      <c r="AK123">
        <f t="shared" si="7"/>
        <v>0</v>
      </c>
    </row>
    <row r="124" spans="1:37" x14ac:dyDescent="0.25">
      <c r="A124" s="2" t="s">
        <v>175</v>
      </c>
      <c r="B124" s="2" t="s">
        <v>176</v>
      </c>
      <c r="C124">
        <f>IF(ISERROR(1/VLOOKUP($B124,'Justerad allokering'!$B$1:$AG$461,MATCH(C$1,'Justerad allokering'!$B$1:$AF$1,0),FALSE)),VLOOKUP($B124,'Allokerad kvv'!$B$2:$AV$468,MATCH(C$1,'Allokerad kvv'!$B$1:$AV$1,0),FALSE),VLOOKUP($B124,'Justerad allokering'!$B$1:$AG$461,MATCH(C$1,'Justerad allokering'!$B$1:$AF$1,0),FALSE))</f>
        <v>0</v>
      </c>
      <c r="D124">
        <f>IF(ISERROR(1/VLOOKUP($B124,'Justerad allokering'!$B$1:$AG$461,MATCH(D$1,'Justerad allokering'!$B$1:$AF$1,0),FALSE)),VLOOKUP($B124,'Allokerad kvv'!$B$2:$AV$468,MATCH(D$1,'Allokerad kvv'!$B$1:$AV$1,0),FALSE),VLOOKUP($B124,'Justerad allokering'!$B$1:$AG$461,MATCH(D$1,'Justerad allokering'!$B$1:$AF$1,0),FALSE))</f>
        <v>0</v>
      </c>
      <c r="E124">
        <f>IF(ISERROR(1/VLOOKUP($B124,'Justerad allokering'!$B$1:$AG$461,MATCH(E$1,'Justerad allokering'!$B$1:$AF$1,0),FALSE)),VLOOKUP($B124,'Allokerad kvv'!$B$2:$AV$468,MATCH(E$1,'Allokerad kvv'!$B$1:$AV$1,0),FALSE),VLOOKUP($B124,'Justerad allokering'!$B$1:$AG$461,MATCH(E$1,'Justerad allokering'!$B$1:$AF$1,0),FALSE))</f>
        <v>0</v>
      </c>
      <c r="F124">
        <f>IF(ISERROR(1/VLOOKUP($B124,'Justerad allokering'!$B$1:$AG$461,MATCH(F$1,'Justerad allokering'!$B$1:$AF$1,0),FALSE)),VLOOKUP($B124,'Allokerad kvv'!$B$2:$AV$468,MATCH(F$1,'Allokerad kvv'!$B$1:$AV$1,0),FALSE),VLOOKUP($B124,'Justerad allokering'!$B$1:$AG$461,MATCH(F$1,'Justerad allokering'!$B$1:$AF$1,0),FALSE))</f>
        <v>0</v>
      </c>
      <c r="G124">
        <f>IF(ISERROR(1/VLOOKUP($B124,'Justerad allokering'!$B$1:$AG$461,MATCH(G$1,'Justerad allokering'!$B$1:$AF$1,0),FALSE)),VLOOKUP($B124,'Allokerad kvv'!$B$2:$AV$468,MATCH(G$1,'Allokerad kvv'!$B$1:$AV$1,0),FALSE),VLOOKUP($B124,'Justerad allokering'!$B$1:$AG$461,MATCH(G$1,'Justerad allokering'!$B$1:$AF$1,0),FALSE))</f>
        <v>0</v>
      </c>
      <c r="H124">
        <f>IF(ISERROR(1/VLOOKUP($B124,'Justerad allokering'!$B$1:$AG$461,MATCH(H$1,'Justerad allokering'!$B$1:$AF$1,0),FALSE)),VLOOKUP($B124,'Allokerad kvv'!$B$2:$AV$468,MATCH(H$1,'Allokerad kvv'!$B$1:$AV$1,0),FALSE),VLOOKUP($B124,'Justerad allokering'!$B$1:$AG$461,MATCH(H$1,'Justerad allokering'!$B$1:$AF$1,0),FALSE))</f>
        <v>0</v>
      </c>
      <c r="I124">
        <f>IF(ISERROR(1/VLOOKUP($B124,'Justerad allokering'!$B$1:$AG$461,MATCH(I$1,'Justerad allokering'!$B$1:$AF$1,0),FALSE)),VLOOKUP($B124,'Allokerad kvv'!$B$2:$AV$468,MATCH(I$1,'Allokerad kvv'!$B$1:$AV$1,0),FALSE),VLOOKUP($B124,'Justerad allokering'!$B$1:$AG$461,MATCH(I$1,'Justerad allokering'!$B$1:$AF$1,0),FALSE))</f>
        <v>0</v>
      </c>
      <c r="J124">
        <f>IF(ISERROR(1/VLOOKUP($B124,'Justerad allokering'!$B$1:$AG$461,MATCH(J$1,'Justerad allokering'!$B$1:$AF$1,0),FALSE)),VLOOKUP($B124,'Allokerad kvv'!$B$2:$AV$468,MATCH(J$1,'Allokerad kvv'!$B$1:$AV$1,0),FALSE),VLOOKUP($B124,'Justerad allokering'!$B$1:$AG$461,MATCH(J$1,'Justerad allokering'!$B$1:$AF$1,0),FALSE))</f>
        <v>0</v>
      </c>
      <c r="K124">
        <f>IF(ISERROR(1/VLOOKUP($B124,'Justerad allokering'!$B$1:$AG$461,MATCH(K$1,'Justerad allokering'!$B$1:$AF$1,0),FALSE)),VLOOKUP($B124,'Allokerad kvv'!$B$2:$AV$468,MATCH(K$1,'Allokerad kvv'!$B$1:$AV$1,0),FALSE),VLOOKUP($B124,'Justerad allokering'!$B$1:$AG$461,MATCH(K$1,'Justerad allokering'!$B$1:$AF$1,0),FALSE))</f>
        <v>0</v>
      </c>
      <c r="L124">
        <f>IF(ISERROR(1/VLOOKUP($B124,'Justerad allokering'!$B$1:$AG$461,MATCH(L$1,'Justerad allokering'!$B$1:$AF$1,0),FALSE)),VLOOKUP($B124,'Allokerad kvv'!$B$2:$AV$468,MATCH(L$1,'Allokerad kvv'!$B$1:$AV$1,0),FALSE),VLOOKUP($B124,'Justerad allokering'!$B$1:$AG$461,MATCH(L$1,'Justerad allokering'!$B$1:$AF$1,0),FALSE))</f>
        <v>0</v>
      </c>
      <c r="M124">
        <f>IF(ISERROR(1/VLOOKUP($B124,'Justerad allokering'!$B$1:$AG$461,MATCH(M$1,'Justerad allokering'!$B$1:$AF$1,0),FALSE)),VLOOKUP($B124,'Allokerad kvv'!$B$2:$AV$468,MATCH(M$1,'Allokerad kvv'!$B$1:$AV$1,0),FALSE),VLOOKUP($B124,'Justerad allokering'!$B$1:$AG$461,MATCH(M$1,'Justerad allokering'!$B$1:$AF$1,0),FALSE))</f>
        <v>0</v>
      </c>
      <c r="N124">
        <f>IF(ISERROR(1/VLOOKUP($B124,'Justerad allokering'!$B$1:$AG$461,MATCH(N$1,'Justerad allokering'!$B$1:$AF$1,0),FALSE)),VLOOKUP($B124,'Allokerad kvv'!$B$2:$AV$468,MATCH(N$1,'Allokerad kvv'!$B$1:$AV$1,0),FALSE),VLOOKUP($B124,'Justerad allokering'!$B$1:$AG$461,MATCH(N$1,'Justerad allokering'!$B$1:$AF$1,0),FALSE))</f>
        <v>0</v>
      </c>
      <c r="O124">
        <f>IF(ISERROR(1/VLOOKUP($B124,'Justerad allokering'!$B$1:$AG$461,MATCH(O$1,'Justerad allokering'!$B$1:$AF$1,0),FALSE)),VLOOKUP($B124,'Allokerad kvv'!$B$2:$AV$468,MATCH(O$1,'Allokerad kvv'!$B$1:$AV$1,0),FALSE),VLOOKUP($B124,'Justerad allokering'!$B$1:$AG$461,MATCH(O$1,'Justerad allokering'!$B$1:$AF$1,0),FALSE))</f>
        <v>0</v>
      </c>
      <c r="P124">
        <f>IF(ISERROR(1/VLOOKUP($B124,'Justerad allokering'!$B$1:$AG$461,MATCH(P$1,'Justerad allokering'!$B$1:$AF$1,0),FALSE)),VLOOKUP($B124,'Allokerad kvv'!$B$2:$AV$468,MATCH(P$1,'Allokerad kvv'!$B$1:$AV$1,0),FALSE),VLOOKUP($B124,'Justerad allokering'!$B$1:$AG$461,MATCH(P$1,'Justerad allokering'!$B$1:$AF$1,0),FALSE))</f>
        <v>0</v>
      </c>
      <c r="Q124">
        <f>IF(ISERROR(1/VLOOKUP($B124,'Justerad allokering'!$B$1:$AG$461,MATCH(Q$1,'Justerad allokering'!$B$1:$AF$1,0),FALSE)),VLOOKUP($B124,'Allokerad kvv'!$B$2:$AV$468,MATCH(Q$1,'Allokerad kvv'!$B$1:$AV$1,0),FALSE),VLOOKUP($B124,'Justerad allokering'!$B$1:$AG$461,MATCH(Q$1,'Justerad allokering'!$B$1:$AF$1,0),FALSE))</f>
        <v>0</v>
      </c>
      <c r="R124">
        <f>IF(ISERROR(1/VLOOKUP($B124,'Justerad allokering'!$B$1:$AG$461,MATCH(R$1,'Justerad allokering'!$B$1:$AF$1,0),FALSE)),VLOOKUP($B124,'Allokerad kvv'!$B$2:$AV$468,MATCH(R$1,'Allokerad kvv'!$B$1:$AV$1,0),FALSE),VLOOKUP($B124,'Justerad allokering'!$B$1:$AG$461,MATCH(R$1,'Justerad allokering'!$B$1:$AF$1,0),FALSE))</f>
        <v>0</v>
      </c>
      <c r="S124">
        <f>IF(ISERROR(1/VLOOKUP($B124,'Justerad allokering'!$B$1:$AG$461,MATCH(S$1,'Justerad allokering'!$B$1:$AF$1,0),FALSE)),VLOOKUP($B124,'Allokerad kvv'!$B$2:$AV$468,MATCH(S$1,'Allokerad kvv'!$B$1:$AV$1,0),FALSE),VLOOKUP($B124,'Justerad allokering'!$B$1:$AG$461,MATCH(S$1,'Justerad allokering'!$B$1:$AF$1,0),FALSE))</f>
        <v>0</v>
      </c>
      <c r="T124">
        <f>IF(ISERROR(1/VLOOKUP($B124,'Justerad allokering'!$B$1:$AG$461,MATCH(T$1,'Justerad allokering'!$B$1:$AF$1,0),FALSE)),VLOOKUP($B124,'Allokerad kvv'!$B$2:$AV$468,MATCH(T$1,'Allokerad kvv'!$B$1:$AV$1,0),FALSE),VLOOKUP($B124,'Justerad allokering'!$B$1:$AG$461,MATCH(T$1,'Justerad allokering'!$B$1:$AF$1,0),FALSE))</f>
        <v>0</v>
      </c>
      <c r="U124">
        <f>IF(ISERROR(1/VLOOKUP($B124,'Justerad allokering'!$B$1:$AG$461,MATCH(U$1,'Justerad allokering'!$B$1:$AF$1,0),FALSE)),VLOOKUP($B124,'Allokerad kvv'!$B$2:$AV$468,MATCH(U$1,'Allokerad kvv'!$B$1:$AV$1,0),FALSE),VLOOKUP($B124,'Justerad allokering'!$B$1:$AG$461,MATCH(U$1,'Justerad allokering'!$B$1:$AF$1,0),FALSE))</f>
        <v>0</v>
      </c>
      <c r="V124">
        <f>IF(ISERROR(1/VLOOKUP($B124,'Justerad allokering'!$B$1:$AG$461,MATCH(V$1,'Justerad allokering'!$B$1:$AF$1,0),FALSE)),VLOOKUP($B124,'Allokerad kvv'!$B$2:$AV$468,MATCH(V$1,'Allokerad kvv'!$B$1:$AV$1,0),FALSE),VLOOKUP($B124,'Justerad allokering'!$B$1:$AG$461,MATCH(V$1,'Justerad allokering'!$B$1:$AF$1,0),FALSE))</f>
        <v>0</v>
      </c>
      <c r="W124">
        <f>IF(ISERROR(1/VLOOKUP($B124,'Justerad allokering'!$B$1:$AG$461,MATCH(W$1,'Justerad allokering'!$B$1:$AF$1,0),FALSE)),VLOOKUP($B124,'Allokerad kvv'!$B$2:$AV$468,MATCH(W$1,'Allokerad kvv'!$B$1:$AV$1,0),FALSE),VLOOKUP($B124,'Justerad allokering'!$B$1:$AG$461,MATCH(W$1,'Justerad allokering'!$B$1:$AF$1,0),FALSE))</f>
        <v>0</v>
      </c>
      <c r="X124">
        <f>IF(ISERROR(1/VLOOKUP($B124,'Justerad allokering'!$B$1:$AG$461,MATCH(X$1,'Justerad allokering'!$B$1:$AF$1,0),FALSE)),VLOOKUP($B124,'Allokerad kvv'!$B$2:$AV$468,MATCH(X$1,'Allokerad kvv'!$B$1:$AV$1,0),FALSE),VLOOKUP($B124,'Justerad allokering'!$B$1:$AG$461,MATCH(X$1,'Justerad allokering'!$B$1:$AF$1,0),FALSE))</f>
        <v>0</v>
      </c>
      <c r="Y124">
        <f>IF(ISERROR(1/VLOOKUP($B124,'Justerad allokering'!$B$1:$AG$461,MATCH(Y$1,'Justerad allokering'!$B$1:$AF$1,0),FALSE)),VLOOKUP($B124,'Allokerad kvv'!$B$2:$AV$468,MATCH(Y$1,'Allokerad kvv'!$B$1:$AV$1,0),FALSE),VLOOKUP($B124,'Justerad allokering'!$B$1:$AG$461,MATCH(Y$1,'Justerad allokering'!$B$1:$AF$1,0),FALSE))</f>
        <v>0</v>
      </c>
      <c r="Z124">
        <f>IF(ISERROR(1/VLOOKUP($B124,'Justerad allokering'!$B$1:$AG$461,MATCH(Z$1,'Justerad allokering'!$B$1:$AF$1,0),FALSE)),VLOOKUP($B124,'Allokerad kvv'!$B$2:$AV$468,MATCH(Z$1,'Allokerad kvv'!$B$1:$AV$1,0),FALSE),VLOOKUP($B124,'Justerad allokering'!$B$1:$AG$461,MATCH(Z$1,'Justerad allokering'!$B$1:$AF$1,0),FALSE))</f>
        <v>0</v>
      </c>
      <c r="AE124" s="89">
        <f t="shared" si="4"/>
        <v>0</v>
      </c>
      <c r="AG124">
        <f t="shared" si="5"/>
        <v>0</v>
      </c>
      <c r="AH124">
        <f t="shared" si="6"/>
        <v>0</v>
      </c>
      <c r="AI124" t="str">
        <f>IF(AH124=0,"",AH124/VLOOKUP(B124,Kraftvärmeprod!$B$1:$BC$480,MATCH("Summa tillförd energi exklusive rökgaskondensering",Kraftvärmeprod!$B$1:$BC$1,0),FALSE))</f>
        <v/>
      </c>
      <c r="AK124">
        <f t="shared" si="7"/>
        <v>0</v>
      </c>
    </row>
    <row r="125" spans="1:37" x14ac:dyDescent="0.25">
      <c r="A125" s="2" t="s">
        <v>177</v>
      </c>
      <c r="B125" s="2" t="s">
        <v>178</v>
      </c>
      <c r="C125">
        <f>IF(ISERROR(1/VLOOKUP($B125,'Justerad allokering'!$B$1:$AG$461,MATCH(C$1,'Justerad allokering'!$B$1:$AF$1,0),FALSE)),VLOOKUP($B125,'Allokerad kvv'!$B$2:$AV$468,MATCH(C$1,'Allokerad kvv'!$B$1:$AV$1,0),FALSE),VLOOKUP($B125,'Justerad allokering'!$B$1:$AG$461,MATCH(C$1,'Justerad allokering'!$B$1:$AF$1,0),FALSE))</f>
        <v>0</v>
      </c>
      <c r="D125">
        <f>IF(ISERROR(1/VLOOKUP($B125,'Justerad allokering'!$B$1:$AG$461,MATCH(D$1,'Justerad allokering'!$B$1:$AF$1,0),FALSE)),VLOOKUP($B125,'Allokerad kvv'!$B$2:$AV$468,MATCH(D$1,'Allokerad kvv'!$B$1:$AV$1,0),FALSE),VLOOKUP($B125,'Justerad allokering'!$B$1:$AG$461,MATCH(D$1,'Justerad allokering'!$B$1:$AF$1,0),FALSE))</f>
        <v>0</v>
      </c>
      <c r="E125">
        <f>IF(ISERROR(1/VLOOKUP($B125,'Justerad allokering'!$B$1:$AG$461,MATCH(E$1,'Justerad allokering'!$B$1:$AF$1,0),FALSE)),VLOOKUP($B125,'Allokerad kvv'!$B$2:$AV$468,MATCH(E$1,'Allokerad kvv'!$B$1:$AV$1,0),FALSE),VLOOKUP($B125,'Justerad allokering'!$B$1:$AG$461,MATCH(E$1,'Justerad allokering'!$B$1:$AF$1,0),FALSE))</f>
        <v>0</v>
      </c>
      <c r="F125">
        <f>IF(ISERROR(1/VLOOKUP($B125,'Justerad allokering'!$B$1:$AG$461,MATCH(F$1,'Justerad allokering'!$B$1:$AF$1,0),FALSE)),VLOOKUP($B125,'Allokerad kvv'!$B$2:$AV$468,MATCH(F$1,'Allokerad kvv'!$B$1:$AV$1,0),FALSE),VLOOKUP($B125,'Justerad allokering'!$B$1:$AG$461,MATCH(F$1,'Justerad allokering'!$B$1:$AF$1,0),FALSE))</f>
        <v>0</v>
      </c>
      <c r="G125">
        <f>IF(ISERROR(1/VLOOKUP($B125,'Justerad allokering'!$B$1:$AG$461,MATCH(G$1,'Justerad allokering'!$B$1:$AF$1,0),FALSE)),VLOOKUP($B125,'Allokerad kvv'!$B$2:$AV$468,MATCH(G$1,'Allokerad kvv'!$B$1:$AV$1,0),FALSE),VLOOKUP($B125,'Justerad allokering'!$B$1:$AG$461,MATCH(G$1,'Justerad allokering'!$B$1:$AF$1,0),FALSE))</f>
        <v>0</v>
      </c>
      <c r="H125">
        <f>IF(ISERROR(1/VLOOKUP($B125,'Justerad allokering'!$B$1:$AG$461,MATCH(H$1,'Justerad allokering'!$B$1:$AF$1,0),FALSE)),VLOOKUP($B125,'Allokerad kvv'!$B$2:$AV$468,MATCH(H$1,'Allokerad kvv'!$B$1:$AV$1,0),FALSE),VLOOKUP($B125,'Justerad allokering'!$B$1:$AG$461,MATCH(H$1,'Justerad allokering'!$B$1:$AF$1,0),FALSE))</f>
        <v>0</v>
      </c>
      <c r="I125">
        <f>IF(ISERROR(1/VLOOKUP($B125,'Justerad allokering'!$B$1:$AG$461,MATCH(I$1,'Justerad allokering'!$B$1:$AF$1,0),FALSE)),VLOOKUP($B125,'Allokerad kvv'!$B$2:$AV$468,MATCH(I$1,'Allokerad kvv'!$B$1:$AV$1,0),FALSE),VLOOKUP($B125,'Justerad allokering'!$B$1:$AG$461,MATCH(I$1,'Justerad allokering'!$B$1:$AF$1,0),FALSE))</f>
        <v>0</v>
      </c>
      <c r="J125">
        <f>IF(ISERROR(1/VLOOKUP($B125,'Justerad allokering'!$B$1:$AG$461,MATCH(J$1,'Justerad allokering'!$B$1:$AF$1,0),FALSE)),VLOOKUP($B125,'Allokerad kvv'!$B$2:$AV$468,MATCH(J$1,'Allokerad kvv'!$B$1:$AV$1,0),FALSE),VLOOKUP($B125,'Justerad allokering'!$B$1:$AG$461,MATCH(J$1,'Justerad allokering'!$B$1:$AF$1,0),FALSE))</f>
        <v>0</v>
      </c>
      <c r="K125">
        <f>IF(ISERROR(1/VLOOKUP($B125,'Justerad allokering'!$B$1:$AG$461,MATCH(K$1,'Justerad allokering'!$B$1:$AF$1,0),FALSE)),VLOOKUP($B125,'Allokerad kvv'!$B$2:$AV$468,MATCH(K$1,'Allokerad kvv'!$B$1:$AV$1,0),FALSE),VLOOKUP($B125,'Justerad allokering'!$B$1:$AG$461,MATCH(K$1,'Justerad allokering'!$B$1:$AF$1,0),FALSE))</f>
        <v>0</v>
      </c>
      <c r="L125">
        <f>IF(ISERROR(1/VLOOKUP($B125,'Justerad allokering'!$B$1:$AG$461,MATCH(L$1,'Justerad allokering'!$B$1:$AF$1,0),FALSE)),VLOOKUP($B125,'Allokerad kvv'!$B$2:$AV$468,MATCH(L$1,'Allokerad kvv'!$B$1:$AV$1,0),FALSE),VLOOKUP($B125,'Justerad allokering'!$B$1:$AG$461,MATCH(L$1,'Justerad allokering'!$B$1:$AF$1,0),FALSE))</f>
        <v>0</v>
      </c>
      <c r="M125">
        <f>IF(ISERROR(1/VLOOKUP($B125,'Justerad allokering'!$B$1:$AG$461,MATCH(M$1,'Justerad allokering'!$B$1:$AF$1,0),FALSE)),VLOOKUP($B125,'Allokerad kvv'!$B$2:$AV$468,MATCH(M$1,'Allokerad kvv'!$B$1:$AV$1,0),FALSE),VLOOKUP($B125,'Justerad allokering'!$B$1:$AG$461,MATCH(M$1,'Justerad allokering'!$B$1:$AF$1,0),FALSE))</f>
        <v>0</v>
      </c>
      <c r="N125">
        <f>IF(ISERROR(1/VLOOKUP($B125,'Justerad allokering'!$B$1:$AG$461,MATCH(N$1,'Justerad allokering'!$B$1:$AF$1,0),FALSE)),VLOOKUP($B125,'Allokerad kvv'!$B$2:$AV$468,MATCH(N$1,'Allokerad kvv'!$B$1:$AV$1,0),FALSE),VLOOKUP($B125,'Justerad allokering'!$B$1:$AG$461,MATCH(N$1,'Justerad allokering'!$B$1:$AF$1,0),FALSE))</f>
        <v>0</v>
      </c>
      <c r="O125">
        <f>IF(ISERROR(1/VLOOKUP($B125,'Justerad allokering'!$B$1:$AG$461,MATCH(O$1,'Justerad allokering'!$B$1:$AF$1,0),FALSE)),VLOOKUP($B125,'Allokerad kvv'!$B$2:$AV$468,MATCH(O$1,'Allokerad kvv'!$B$1:$AV$1,0),FALSE),VLOOKUP($B125,'Justerad allokering'!$B$1:$AG$461,MATCH(O$1,'Justerad allokering'!$B$1:$AF$1,0),FALSE))</f>
        <v>0</v>
      </c>
      <c r="P125">
        <f>IF(ISERROR(1/VLOOKUP($B125,'Justerad allokering'!$B$1:$AG$461,MATCH(P$1,'Justerad allokering'!$B$1:$AF$1,0),FALSE)),VLOOKUP($B125,'Allokerad kvv'!$B$2:$AV$468,MATCH(P$1,'Allokerad kvv'!$B$1:$AV$1,0),FALSE),VLOOKUP($B125,'Justerad allokering'!$B$1:$AG$461,MATCH(P$1,'Justerad allokering'!$B$1:$AF$1,0),FALSE))</f>
        <v>0</v>
      </c>
      <c r="Q125">
        <f>IF(ISERROR(1/VLOOKUP($B125,'Justerad allokering'!$B$1:$AG$461,MATCH(Q$1,'Justerad allokering'!$B$1:$AF$1,0),FALSE)),VLOOKUP($B125,'Allokerad kvv'!$B$2:$AV$468,MATCH(Q$1,'Allokerad kvv'!$B$1:$AV$1,0),FALSE),VLOOKUP($B125,'Justerad allokering'!$B$1:$AG$461,MATCH(Q$1,'Justerad allokering'!$B$1:$AF$1,0),FALSE))</f>
        <v>0</v>
      </c>
      <c r="R125">
        <f>IF(ISERROR(1/VLOOKUP($B125,'Justerad allokering'!$B$1:$AG$461,MATCH(R$1,'Justerad allokering'!$B$1:$AF$1,0),FALSE)),VLOOKUP($B125,'Allokerad kvv'!$B$2:$AV$468,MATCH(R$1,'Allokerad kvv'!$B$1:$AV$1,0),FALSE),VLOOKUP($B125,'Justerad allokering'!$B$1:$AG$461,MATCH(R$1,'Justerad allokering'!$B$1:$AF$1,0),FALSE))</f>
        <v>0</v>
      </c>
      <c r="S125">
        <f>IF(ISERROR(1/VLOOKUP($B125,'Justerad allokering'!$B$1:$AG$461,MATCH(S$1,'Justerad allokering'!$B$1:$AF$1,0),FALSE)),VLOOKUP($B125,'Allokerad kvv'!$B$2:$AV$468,MATCH(S$1,'Allokerad kvv'!$B$1:$AV$1,0),FALSE),VLOOKUP($B125,'Justerad allokering'!$B$1:$AG$461,MATCH(S$1,'Justerad allokering'!$B$1:$AF$1,0),FALSE))</f>
        <v>0</v>
      </c>
      <c r="T125">
        <f>IF(ISERROR(1/VLOOKUP($B125,'Justerad allokering'!$B$1:$AG$461,MATCH(T$1,'Justerad allokering'!$B$1:$AF$1,0),FALSE)),VLOOKUP($B125,'Allokerad kvv'!$B$2:$AV$468,MATCH(T$1,'Allokerad kvv'!$B$1:$AV$1,0),FALSE),VLOOKUP($B125,'Justerad allokering'!$B$1:$AG$461,MATCH(T$1,'Justerad allokering'!$B$1:$AF$1,0),FALSE))</f>
        <v>0</v>
      </c>
      <c r="U125">
        <f>IF(ISERROR(1/VLOOKUP($B125,'Justerad allokering'!$B$1:$AG$461,MATCH(U$1,'Justerad allokering'!$B$1:$AF$1,0),FALSE)),VLOOKUP($B125,'Allokerad kvv'!$B$2:$AV$468,MATCH(U$1,'Allokerad kvv'!$B$1:$AV$1,0),FALSE),VLOOKUP($B125,'Justerad allokering'!$B$1:$AG$461,MATCH(U$1,'Justerad allokering'!$B$1:$AF$1,0),FALSE))</f>
        <v>0</v>
      </c>
      <c r="V125">
        <f>IF(ISERROR(1/VLOOKUP($B125,'Justerad allokering'!$B$1:$AG$461,MATCH(V$1,'Justerad allokering'!$B$1:$AF$1,0),FALSE)),VLOOKUP($B125,'Allokerad kvv'!$B$2:$AV$468,MATCH(V$1,'Allokerad kvv'!$B$1:$AV$1,0),FALSE),VLOOKUP($B125,'Justerad allokering'!$B$1:$AG$461,MATCH(V$1,'Justerad allokering'!$B$1:$AF$1,0),FALSE))</f>
        <v>0</v>
      </c>
      <c r="W125">
        <f>IF(ISERROR(1/VLOOKUP($B125,'Justerad allokering'!$B$1:$AG$461,MATCH(W$1,'Justerad allokering'!$B$1:$AF$1,0),FALSE)),VLOOKUP($B125,'Allokerad kvv'!$B$2:$AV$468,MATCH(W$1,'Allokerad kvv'!$B$1:$AV$1,0),FALSE),VLOOKUP($B125,'Justerad allokering'!$B$1:$AG$461,MATCH(W$1,'Justerad allokering'!$B$1:$AF$1,0),FALSE))</f>
        <v>0</v>
      </c>
      <c r="X125">
        <f>IF(ISERROR(1/VLOOKUP($B125,'Justerad allokering'!$B$1:$AG$461,MATCH(X$1,'Justerad allokering'!$B$1:$AF$1,0),FALSE)),VLOOKUP($B125,'Allokerad kvv'!$B$2:$AV$468,MATCH(X$1,'Allokerad kvv'!$B$1:$AV$1,0),FALSE),VLOOKUP($B125,'Justerad allokering'!$B$1:$AG$461,MATCH(X$1,'Justerad allokering'!$B$1:$AF$1,0),FALSE))</f>
        <v>0</v>
      </c>
      <c r="Y125">
        <f>IF(ISERROR(1/VLOOKUP($B125,'Justerad allokering'!$B$1:$AG$461,MATCH(Y$1,'Justerad allokering'!$B$1:$AF$1,0),FALSE)),VLOOKUP($B125,'Allokerad kvv'!$B$2:$AV$468,MATCH(Y$1,'Allokerad kvv'!$B$1:$AV$1,0),FALSE),VLOOKUP($B125,'Justerad allokering'!$B$1:$AG$461,MATCH(Y$1,'Justerad allokering'!$B$1:$AF$1,0),FALSE))</f>
        <v>0</v>
      </c>
      <c r="Z125">
        <f>IF(ISERROR(1/VLOOKUP($B125,'Justerad allokering'!$B$1:$AG$461,MATCH(Z$1,'Justerad allokering'!$B$1:$AF$1,0),FALSE)),VLOOKUP($B125,'Allokerad kvv'!$B$2:$AV$468,MATCH(Z$1,'Allokerad kvv'!$B$1:$AV$1,0),FALSE),VLOOKUP($B125,'Justerad allokering'!$B$1:$AG$461,MATCH(Z$1,'Justerad allokering'!$B$1:$AF$1,0),FALSE))</f>
        <v>0</v>
      </c>
      <c r="AE125" s="89">
        <f t="shared" si="4"/>
        <v>0</v>
      </c>
      <c r="AG125">
        <f t="shared" si="5"/>
        <v>0</v>
      </c>
      <c r="AH125">
        <f t="shared" si="6"/>
        <v>0</v>
      </c>
      <c r="AI125" t="str">
        <f>IF(AH125=0,"",AH125/VLOOKUP(B125,Kraftvärmeprod!$B$1:$BC$480,MATCH("Summa tillförd energi exklusive rökgaskondensering",Kraftvärmeprod!$B$1:$BC$1,0),FALSE))</f>
        <v/>
      </c>
      <c r="AK125">
        <f t="shared" si="7"/>
        <v>0</v>
      </c>
    </row>
    <row r="126" spans="1:37" x14ac:dyDescent="0.25">
      <c r="A126" s="2" t="s">
        <v>177</v>
      </c>
      <c r="B126" s="2" t="s">
        <v>179</v>
      </c>
      <c r="C126">
        <f>IF(ISERROR(1/VLOOKUP($B126,'Justerad allokering'!$B$1:$AG$461,MATCH(C$1,'Justerad allokering'!$B$1:$AF$1,0),FALSE)),VLOOKUP($B126,'Allokerad kvv'!$B$2:$AV$468,MATCH(C$1,'Allokerad kvv'!$B$1:$AV$1,0),FALSE),VLOOKUP($B126,'Justerad allokering'!$B$1:$AG$461,MATCH(C$1,'Justerad allokering'!$B$1:$AF$1,0),FALSE))</f>
        <v>0</v>
      </c>
      <c r="D126">
        <f>IF(ISERROR(1/VLOOKUP($B126,'Justerad allokering'!$B$1:$AG$461,MATCH(D$1,'Justerad allokering'!$B$1:$AF$1,0),FALSE)),VLOOKUP($B126,'Allokerad kvv'!$B$2:$AV$468,MATCH(D$1,'Allokerad kvv'!$B$1:$AV$1,0),FALSE),VLOOKUP($B126,'Justerad allokering'!$B$1:$AG$461,MATCH(D$1,'Justerad allokering'!$B$1:$AF$1,0),FALSE))</f>
        <v>0</v>
      </c>
      <c r="E126">
        <f>IF(ISERROR(1/VLOOKUP($B126,'Justerad allokering'!$B$1:$AG$461,MATCH(E$1,'Justerad allokering'!$B$1:$AF$1,0),FALSE)),VLOOKUP($B126,'Allokerad kvv'!$B$2:$AV$468,MATCH(E$1,'Allokerad kvv'!$B$1:$AV$1,0),FALSE),VLOOKUP($B126,'Justerad allokering'!$B$1:$AG$461,MATCH(E$1,'Justerad allokering'!$B$1:$AF$1,0),FALSE))</f>
        <v>0</v>
      </c>
      <c r="F126">
        <f>IF(ISERROR(1/VLOOKUP($B126,'Justerad allokering'!$B$1:$AG$461,MATCH(F$1,'Justerad allokering'!$B$1:$AF$1,0),FALSE)),VLOOKUP($B126,'Allokerad kvv'!$B$2:$AV$468,MATCH(F$1,'Allokerad kvv'!$B$1:$AV$1,0),FALSE),VLOOKUP($B126,'Justerad allokering'!$B$1:$AG$461,MATCH(F$1,'Justerad allokering'!$B$1:$AF$1,0),FALSE))</f>
        <v>0</v>
      </c>
      <c r="G126">
        <f>IF(ISERROR(1/VLOOKUP($B126,'Justerad allokering'!$B$1:$AG$461,MATCH(G$1,'Justerad allokering'!$B$1:$AF$1,0),FALSE)),VLOOKUP($B126,'Allokerad kvv'!$B$2:$AV$468,MATCH(G$1,'Allokerad kvv'!$B$1:$AV$1,0),FALSE),VLOOKUP($B126,'Justerad allokering'!$B$1:$AG$461,MATCH(G$1,'Justerad allokering'!$B$1:$AF$1,0),FALSE))</f>
        <v>0</v>
      </c>
      <c r="H126">
        <f>IF(ISERROR(1/VLOOKUP($B126,'Justerad allokering'!$B$1:$AG$461,MATCH(H$1,'Justerad allokering'!$B$1:$AF$1,0),FALSE)),VLOOKUP($B126,'Allokerad kvv'!$B$2:$AV$468,MATCH(H$1,'Allokerad kvv'!$B$1:$AV$1,0),FALSE),VLOOKUP($B126,'Justerad allokering'!$B$1:$AG$461,MATCH(H$1,'Justerad allokering'!$B$1:$AF$1,0),FALSE))</f>
        <v>0</v>
      </c>
      <c r="I126">
        <f>IF(ISERROR(1/VLOOKUP($B126,'Justerad allokering'!$B$1:$AG$461,MATCH(I$1,'Justerad allokering'!$B$1:$AF$1,0),FALSE)),VLOOKUP($B126,'Allokerad kvv'!$B$2:$AV$468,MATCH(I$1,'Allokerad kvv'!$B$1:$AV$1,0),FALSE),VLOOKUP($B126,'Justerad allokering'!$B$1:$AG$461,MATCH(I$1,'Justerad allokering'!$B$1:$AF$1,0),FALSE))</f>
        <v>0</v>
      </c>
      <c r="J126">
        <f>IF(ISERROR(1/VLOOKUP($B126,'Justerad allokering'!$B$1:$AG$461,MATCH(J$1,'Justerad allokering'!$B$1:$AF$1,0),FALSE)),VLOOKUP($B126,'Allokerad kvv'!$B$2:$AV$468,MATCH(J$1,'Allokerad kvv'!$B$1:$AV$1,0),FALSE),VLOOKUP($B126,'Justerad allokering'!$B$1:$AG$461,MATCH(J$1,'Justerad allokering'!$B$1:$AF$1,0),FALSE))</f>
        <v>0</v>
      </c>
      <c r="K126">
        <f>IF(ISERROR(1/VLOOKUP($B126,'Justerad allokering'!$B$1:$AG$461,MATCH(K$1,'Justerad allokering'!$B$1:$AF$1,0),FALSE)),VLOOKUP($B126,'Allokerad kvv'!$B$2:$AV$468,MATCH(K$1,'Allokerad kvv'!$B$1:$AV$1,0),FALSE),VLOOKUP($B126,'Justerad allokering'!$B$1:$AG$461,MATCH(K$1,'Justerad allokering'!$B$1:$AF$1,0),FALSE))</f>
        <v>0</v>
      </c>
      <c r="L126">
        <f>IF(ISERROR(1/VLOOKUP($B126,'Justerad allokering'!$B$1:$AG$461,MATCH(L$1,'Justerad allokering'!$B$1:$AF$1,0),FALSE)),VLOOKUP($B126,'Allokerad kvv'!$B$2:$AV$468,MATCH(L$1,'Allokerad kvv'!$B$1:$AV$1,0),FALSE),VLOOKUP($B126,'Justerad allokering'!$B$1:$AG$461,MATCH(L$1,'Justerad allokering'!$B$1:$AF$1,0),FALSE))</f>
        <v>0</v>
      </c>
      <c r="M126">
        <f>IF(ISERROR(1/VLOOKUP($B126,'Justerad allokering'!$B$1:$AG$461,MATCH(M$1,'Justerad allokering'!$B$1:$AF$1,0),FALSE)),VLOOKUP($B126,'Allokerad kvv'!$B$2:$AV$468,MATCH(M$1,'Allokerad kvv'!$B$1:$AV$1,0),FALSE),VLOOKUP($B126,'Justerad allokering'!$B$1:$AG$461,MATCH(M$1,'Justerad allokering'!$B$1:$AF$1,0),FALSE))</f>
        <v>0</v>
      </c>
      <c r="N126">
        <f>IF(ISERROR(1/VLOOKUP($B126,'Justerad allokering'!$B$1:$AG$461,MATCH(N$1,'Justerad allokering'!$B$1:$AF$1,0),FALSE)),VLOOKUP($B126,'Allokerad kvv'!$B$2:$AV$468,MATCH(N$1,'Allokerad kvv'!$B$1:$AV$1,0),FALSE),VLOOKUP($B126,'Justerad allokering'!$B$1:$AG$461,MATCH(N$1,'Justerad allokering'!$B$1:$AF$1,0),FALSE))</f>
        <v>0</v>
      </c>
      <c r="O126">
        <f>IF(ISERROR(1/VLOOKUP($B126,'Justerad allokering'!$B$1:$AG$461,MATCH(O$1,'Justerad allokering'!$B$1:$AF$1,0),FALSE)),VLOOKUP($B126,'Allokerad kvv'!$B$2:$AV$468,MATCH(O$1,'Allokerad kvv'!$B$1:$AV$1,0),FALSE),VLOOKUP($B126,'Justerad allokering'!$B$1:$AG$461,MATCH(O$1,'Justerad allokering'!$B$1:$AF$1,0),FALSE))</f>
        <v>0</v>
      </c>
      <c r="P126">
        <f>IF(ISERROR(1/VLOOKUP($B126,'Justerad allokering'!$B$1:$AG$461,MATCH(P$1,'Justerad allokering'!$B$1:$AF$1,0),FALSE)),VLOOKUP($B126,'Allokerad kvv'!$B$2:$AV$468,MATCH(P$1,'Allokerad kvv'!$B$1:$AV$1,0),FALSE),VLOOKUP($B126,'Justerad allokering'!$B$1:$AG$461,MATCH(P$1,'Justerad allokering'!$B$1:$AF$1,0),FALSE))</f>
        <v>0</v>
      </c>
      <c r="Q126">
        <f>IF(ISERROR(1/VLOOKUP($B126,'Justerad allokering'!$B$1:$AG$461,MATCH(Q$1,'Justerad allokering'!$B$1:$AF$1,0),FALSE)),VLOOKUP($B126,'Allokerad kvv'!$B$2:$AV$468,MATCH(Q$1,'Allokerad kvv'!$B$1:$AV$1,0),FALSE),VLOOKUP($B126,'Justerad allokering'!$B$1:$AG$461,MATCH(Q$1,'Justerad allokering'!$B$1:$AF$1,0),FALSE))</f>
        <v>0</v>
      </c>
      <c r="R126">
        <f>IF(ISERROR(1/VLOOKUP($B126,'Justerad allokering'!$B$1:$AG$461,MATCH(R$1,'Justerad allokering'!$B$1:$AF$1,0),FALSE)),VLOOKUP($B126,'Allokerad kvv'!$B$2:$AV$468,MATCH(R$1,'Allokerad kvv'!$B$1:$AV$1,0),FALSE),VLOOKUP($B126,'Justerad allokering'!$B$1:$AG$461,MATCH(R$1,'Justerad allokering'!$B$1:$AF$1,0),FALSE))</f>
        <v>0</v>
      </c>
      <c r="S126">
        <f>IF(ISERROR(1/VLOOKUP($B126,'Justerad allokering'!$B$1:$AG$461,MATCH(S$1,'Justerad allokering'!$B$1:$AF$1,0),FALSE)),VLOOKUP($B126,'Allokerad kvv'!$B$2:$AV$468,MATCH(S$1,'Allokerad kvv'!$B$1:$AV$1,0),FALSE),VLOOKUP($B126,'Justerad allokering'!$B$1:$AG$461,MATCH(S$1,'Justerad allokering'!$B$1:$AF$1,0),FALSE))</f>
        <v>0</v>
      </c>
      <c r="T126">
        <f>IF(ISERROR(1/VLOOKUP($B126,'Justerad allokering'!$B$1:$AG$461,MATCH(T$1,'Justerad allokering'!$B$1:$AF$1,0),FALSE)),VLOOKUP($B126,'Allokerad kvv'!$B$2:$AV$468,MATCH(T$1,'Allokerad kvv'!$B$1:$AV$1,0),FALSE),VLOOKUP($B126,'Justerad allokering'!$B$1:$AG$461,MATCH(T$1,'Justerad allokering'!$B$1:$AF$1,0),FALSE))</f>
        <v>0</v>
      </c>
      <c r="U126">
        <f>IF(ISERROR(1/VLOOKUP($B126,'Justerad allokering'!$B$1:$AG$461,MATCH(U$1,'Justerad allokering'!$B$1:$AF$1,0),FALSE)),VLOOKUP($B126,'Allokerad kvv'!$B$2:$AV$468,MATCH(U$1,'Allokerad kvv'!$B$1:$AV$1,0),FALSE),VLOOKUP($B126,'Justerad allokering'!$B$1:$AG$461,MATCH(U$1,'Justerad allokering'!$B$1:$AF$1,0),FALSE))</f>
        <v>0</v>
      </c>
      <c r="V126">
        <f>IF(ISERROR(1/VLOOKUP($B126,'Justerad allokering'!$B$1:$AG$461,MATCH(V$1,'Justerad allokering'!$B$1:$AF$1,0),FALSE)),VLOOKUP($B126,'Allokerad kvv'!$B$2:$AV$468,MATCH(V$1,'Allokerad kvv'!$B$1:$AV$1,0),FALSE),VLOOKUP($B126,'Justerad allokering'!$B$1:$AG$461,MATCH(V$1,'Justerad allokering'!$B$1:$AF$1,0),FALSE))</f>
        <v>0</v>
      </c>
      <c r="W126">
        <f>IF(ISERROR(1/VLOOKUP($B126,'Justerad allokering'!$B$1:$AG$461,MATCH(W$1,'Justerad allokering'!$B$1:$AF$1,0),FALSE)),VLOOKUP($B126,'Allokerad kvv'!$B$2:$AV$468,MATCH(W$1,'Allokerad kvv'!$B$1:$AV$1,0),FALSE),VLOOKUP($B126,'Justerad allokering'!$B$1:$AG$461,MATCH(W$1,'Justerad allokering'!$B$1:$AF$1,0),FALSE))</f>
        <v>0</v>
      </c>
      <c r="X126">
        <f>IF(ISERROR(1/VLOOKUP($B126,'Justerad allokering'!$B$1:$AG$461,MATCH(X$1,'Justerad allokering'!$B$1:$AF$1,0),FALSE)),VLOOKUP($B126,'Allokerad kvv'!$B$2:$AV$468,MATCH(X$1,'Allokerad kvv'!$B$1:$AV$1,0),FALSE),VLOOKUP($B126,'Justerad allokering'!$B$1:$AG$461,MATCH(X$1,'Justerad allokering'!$B$1:$AF$1,0),FALSE))</f>
        <v>0</v>
      </c>
      <c r="Y126">
        <f>IF(ISERROR(1/VLOOKUP($B126,'Justerad allokering'!$B$1:$AG$461,MATCH(Y$1,'Justerad allokering'!$B$1:$AF$1,0),FALSE)),VLOOKUP($B126,'Allokerad kvv'!$B$2:$AV$468,MATCH(Y$1,'Allokerad kvv'!$B$1:$AV$1,0),FALSE),VLOOKUP($B126,'Justerad allokering'!$B$1:$AG$461,MATCH(Y$1,'Justerad allokering'!$B$1:$AF$1,0),FALSE))</f>
        <v>0</v>
      </c>
      <c r="Z126">
        <f>IF(ISERROR(1/VLOOKUP($B126,'Justerad allokering'!$B$1:$AG$461,MATCH(Z$1,'Justerad allokering'!$B$1:$AF$1,0),FALSE)),VLOOKUP($B126,'Allokerad kvv'!$B$2:$AV$468,MATCH(Z$1,'Allokerad kvv'!$B$1:$AV$1,0),FALSE),VLOOKUP($B126,'Justerad allokering'!$B$1:$AG$461,MATCH(Z$1,'Justerad allokering'!$B$1:$AF$1,0),FALSE))</f>
        <v>0</v>
      </c>
      <c r="AE126" s="89">
        <f t="shared" si="4"/>
        <v>0</v>
      </c>
      <c r="AG126">
        <f t="shared" si="5"/>
        <v>0</v>
      </c>
      <c r="AH126">
        <f t="shared" si="6"/>
        <v>0</v>
      </c>
      <c r="AI126" t="str">
        <f>IF(AH126=0,"",AH126/VLOOKUP(B126,Kraftvärmeprod!$B$1:$BC$480,MATCH("Summa tillförd energi exklusive rökgaskondensering",Kraftvärmeprod!$B$1:$BC$1,0),FALSE))</f>
        <v/>
      </c>
      <c r="AK126">
        <f t="shared" si="7"/>
        <v>0</v>
      </c>
    </row>
    <row r="127" spans="1:37" x14ac:dyDescent="0.25">
      <c r="A127" s="2" t="s">
        <v>177</v>
      </c>
      <c r="B127" s="2" t="s">
        <v>180</v>
      </c>
      <c r="C127">
        <f>IF(ISERROR(1/VLOOKUP($B127,'Justerad allokering'!$B$1:$AG$461,MATCH(C$1,'Justerad allokering'!$B$1:$AF$1,0),FALSE)),VLOOKUP($B127,'Allokerad kvv'!$B$2:$AV$468,MATCH(C$1,'Allokerad kvv'!$B$1:$AV$1,0),FALSE),VLOOKUP($B127,'Justerad allokering'!$B$1:$AG$461,MATCH(C$1,'Justerad allokering'!$B$1:$AF$1,0),FALSE))</f>
        <v>0</v>
      </c>
      <c r="D127">
        <f>IF(ISERROR(1/VLOOKUP($B127,'Justerad allokering'!$B$1:$AG$461,MATCH(D$1,'Justerad allokering'!$B$1:$AF$1,0),FALSE)),VLOOKUP($B127,'Allokerad kvv'!$B$2:$AV$468,MATCH(D$1,'Allokerad kvv'!$B$1:$AV$1,0),FALSE),VLOOKUP($B127,'Justerad allokering'!$B$1:$AG$461,MATCH(D$1,'Justerad allokering'!$B$1:$AF$1,0),FALSE))</f>
        <v>0</v>
      </c>
      <c r="E127">
        <f>IF(ISERROR(1/VLOOKUP($B127,'Justerad allokering'!$B$1:$AG$461,MATCH(E$1,'Justerad allokering'!$B$1:$AF$1,0),FALSE)),VLOOKUP($B127,'Allokerad kvv'!$B$2:$AV$468,MATCH(E$1,'Allokerad kvv'!$B$1:$AV$1,0),FALSE),VLOOKUP($B127,'Justerad allokering'!$B$1:$AG$461,MATCH(E$1,'Justerad allokering'!$B$1:$AF$1,0),FALSE))</f>
        <v>0</v>
      </c>
      <c r="F127">
        <f>IF(ISERROR(1/VLOOKUP($B127,'Justerad allokering'!$B$1:$AG$461,MATCH(F$1,'Justerad allokering'!$B$1:$AF$1,0),FALSE)),VLOOKUP($B127,'Allokerad kvv'!$B$2:$AV$468,MATCH(F$1,'Allokerad kvv'!$B$1:$AV$1,0),FALSE),VLOOKUP($B127,'Justerad allokering'!$B$1:$AG$461,MATCH(F$1,'Justerad allokering'!$B$1:$AF$1,0),FALSE))</f>
        <v>0</v>
      </c>
      <c r="G127">
        <f>IF(ISERROR(1/VLOOKUP($B127,'Justerad allokering'!$B$1:$AG$461,MATCH(G$1,'Justerad allokering'!$B$1:$AF$1,0),FALSE)),VLOOKUP($B127,'Allokerad kvv'!$B$2:$AV$468,MATCH(G$1,'Allokerad kvv'!$B$1:$AV$1,0),FALSE),VLOOKUP($B127,'Justerad allokering'!$B$1:$AG$461,MATCH(G$1,'Justerad allokering'!$B$1:$AF$1,0),FALSE))</f>
        <v>0</v>
      </c>
      <c r="H127">
        <f>IF(ISERROR(1/VLOOKUP($B127,'Justerad allokering'!$B$1:$AG$461,MATCH(H$1,'Justerad allokering'!$B$1:$AF$1,0),FALSE)),VLOOKUP($B127,'Allokerad kvv'!$B$2:$AV$468,MATCH(H$1,'Allokerad kvv'!$B$1:$AV$1,0),FALSE),VLOOKUP($B127,'Justerad allokering'!$B$1:$AG$461,MATCH(H$1,'Justerad allokering'!$B$1:$AF$1,0),FALSE))</f>
        <v>0</v>
      </c>
      <c r="I127">
        <f>IF(ISERROR(1/VLOOKUP($B127,'Justerad allokering'!$B$1:$AG$461,MATCH(I$1,'Justerad allokering'!$B$1:$AF$1,0),FALSE)),VLOOKUP($B127,'Allokerad kvv'!$B$2:$AV$468,MATCH(I$1,'Allokerad kvv'!$B$1:$AV$1,0),FALSE),VLOOKUP($B127,'Justerad allokering'!$B$1:$AG$461,MATCH(I$1,'Justerad allokering'!$B$1:$AF$1,0),FALSE))</f>
        <v>0</v>
      </c>
      <c r="J127">
        <f>IF(ISERROR(1/VLOOKUP($B127,'Justerad allokering'!$B$1:$AG$461,MATCH(J$1,'Justerad allokering'!$B$1:$AF$1,0),FALSE)),VLOOKUP($B127,'Allokerad kvv'!$B$2:$AV$468,MATCH(J$1,'Allokerad kvv'!$B$1:$AV$1,0),FALSE),VLOOKUP($B127,'Justerad allokering'!$B$1:$AG$461,MATCH(J$1,'Justerad allokering'!$B$1:$AF$1,0),FALSE))</f>
        <v>0</v>
      </c>
      <c r="K127">
        <f>IF(ISERROR(1/VLOOKUP($B127,'Justerad allokering'!$B$1:$AG$461,MATCH(K$1,'Justerad allokering'!$B$1:$AF$1,0),FALSE)),VLOOKUP($B127,'Allokerad kvv'!$B$2:$AV$468,MATCH(K$1,'Allokerad kvv'!$B$1:$AV$1,0),FALSE),VLOOKUP($B127,'Justerad allokering'!$B$1:$AG$461,MATCH(K$1,'Justerad allokering'!$B$1:$AF$1,0),FALSE))</f>
        <v>0</v>
      </c>
      <c r="L127">
        <f>IF(ISERROR(1/VLOOKUP($B127,'Justerad allokering'!$B$1:$AG$461,MATCH(L$1,'Justerad allokering'!$B$1:$AF$1,0),FALSE)),VLOOKUP($B127,'Allokerad kvv'!$B$2:$AV$468,MATCH(L$1,'Allokerad kvv'!$B$1:$AV$1,0),FALSE),VLOOKUP($B127,'Justerad allokering'!$B$1:$AG$461,MATCH(L$1,'Justerad allokering'!$B$1:$AF$1,0),FALSE))</f>
        <v>0</v>
      </c>
      <c r="M127">
        <f>IF(ISERROR(1/VLOOKUP($B127,'Justerad allokering'!$B$1:$AG$461,MATCH(M$1,'Justerad allokering'!$B$1:$AF$1,0),FALSE)),VLOOKUP($B127,'Allokerad kvv'!$B$2:$AV$468,MATCH(M$1,'Allokerad kvv'!$B$1:$AV$1,0),FALSE),VLOOKUP($B127,'Justerad allokering'!$B$1:$AG$461,MATCH(M$1,'Justerad allokering'!$B$1:$AF$1,0),FALSE))</f>
        <v>0</v>
      </c>
      <c r="N127">
        <f>IF(ISERROR(1/VLOOKUP($B127,'Justerad allokering'!$B$1:$AG$461,MATCH(N$1,'Justerad allokering'!$B$1:$AF$1,0),FALSE)),VLOOKUP($B127,'Allokerad kvv'!$B$2:$AV$468,MATCH(N$1,'Allokerad kvv'!$B$1:$AV$1,0),FALSE),VLOOKUP($B127,'Justerad allokering'!$B$1:$AG$461,MATCH(N$1,'Justerad allokering'!$B$1:$AF$1,0),FALSE))</f>
        <v>0</v>
      </c>
      <c r="O127">
        <f>IF(ISERROR(1/VLOOKUP($B127,'Justerad allokering'!$B$1:$AG$461,MATCH(O$1,'Justerad allokering'!$B$1:$AF$1,0),FALSE)),VLOOKUP($B127,'Allokerad kvv'!$B$2:$AV$468,MATCH(O$1,'Allokerad kvv'!$B$1:$AV$1,0),FALSE),VLOOKUP($B127,'Justerad allokering'!$B$1:$AG$461,MATCH(O$1,'Justerad allokering'!$B$1:$AF$1,0),FALSE))</f>
        <v>0</v>
      </c>
      <c r="P127">
        <f>IF(ISERROR(1/VLOOKUP($B127,'Justerad allokering'!$B$1:$AG$461,MATCH(P$1,'Justerad allokering'!$B$1:$AF$1,0),FALSE)),VLOOKUP($B127,'Allokerad kvv'!$B$2:$AV$468,MATCH(P$1,'Allokerad kvv'!$B$1:$AV$1,0),FALSE),VLOOKUP($B127,'Justerad allokering'!$B$1:$AG$461,MATCH(P$1,'Justerad allokering'!$B$1:$AF$1,0),FALSE))</f>
        <v>0</v>
      </c>
      <c r="Q127">
        <f>IF(ISERROR(1/VLOOKUP($B127,'Justerad allokering'!$B$1:$AG$461,MATCH(Q$1,'Justerad allokering'!$B$1:$AF$1,0),FALSE)),VLOOKUP($B127,'Allokerad kvv'!$B$2:$AV$468,MATCH(Q$1,'Allokerad kvv'!$B$1:$AV$1,0),FALSE),VLOOKUP($B127,'Justerad allokering'!$B$1:$AG$461,MATCH(Q$1,'Justerad allokering'!$B$1:$AF$1,0),FALSE))</f>
        <v>0</v>
      </c>
      <c r="R127">
        <f>IF(ISERROR(1/VLOOKUP($B127,'Justerad allokering'!$B$1:$AG$461,MATCH(R$1,'Justerad allokering'!$B$1:$AF$1,0),FALSE)),VLOOKUP($B127,'Allokerad kvv'!$B$2:$AV$468,MATCH(R$1,'Allokerad kvv'!$B$1:$AV$1,0),FALSE),VLOOKUP($B127,'Justerad allokering'!$B$1:$AG$461,MATCH(R$1,'Justerad allokering'!$B$1:$AF$1,0),FALSE))</f>
        <v>0</v>
      </c>
      <c r="S127">
        <f>IF(ISERROR(1/VLOOKUP($B127,'Justerad allokering'!$B$1:$AG$461,MATCH(S$1,'Justerad allokering'!$B$1:$AF$1,0),FALSE)),VLOOKUP($B127,'Allokerad kvv'!$B$2:$AV$468,MATCH(S$1,'Allokerad kvv'!$B$1:$AV$1,0),FALSE),VLOOKUP($B127,'Justerad allokering'!$B$1:$AG$461,MATCH(S$1,'Justerad allokering'!$B$1:$AF$1,0),FALSE))</f>
        <v>0</v>
      </c>
      <c r="T127">
        <f>IF(ISERROR(1/VLOOKUP($B127,'Justerad allokering'!$B$1:$AG$461,MATCH(T$1,'Justerad allokering'!$B$1:$AF$1,0),FALSE)),VLOOKUP($B127,'Allokerad kvv'!$B$2:$AV$468,MATCH(T$1,'Allokerad kvv'!$B$1:$AV$1,0),FALSE),VLOOKUP($B127,'Justerad allokering'!$B$1:$AG$461,MATCH(T$1,'Justerad allokering'!$B$1:$AF$1,0),FALSE))</f>
        <v>0</v>
      </c>
      <c r="U127">
        <f>IF(ISERROR(1/VLOOKUP($B127,'Justerad allokering'!$B$1:$AG$461,MATCH(U$1,'Justerad allokering'!$B$1:$AF$1,0),FALSE)),VLOOKUP($B127,'Allokerad kvv'!$B$2:$AV$468,MATCH(U$1,'Allokerad kvv'!$B$1:$AV$1,0),FALSE),VLOOKUP($B127,'Justerad allokering'!$B$1:$AG$461,MATCH(U$1,'Justerad allokering'!$B$1:$AF$1,0),FALSE))</f>
        <v>0</v>
      </c>
      <c r="V127">
        <f>IF(ISERROR(1/VLOOKUP($B127,'Justerad allokering'!$B$1:$AG$461,MATCH(V$1,'Justerad allokering'!$B$1:$AF$1,0),FALSE)),VLOOKUP($B127,'Allokerad kvv'!$B$2:$AV$468,MATCH(V$1,'Allokerad kvv'!$B$1:$AV$1,0),FALSE),VLOOKUP($B127,'Justerad allokering'!$B$1:$AG$461,MATCH(V$1,'Justerad allokering'!$B$1:$AF$1,0),FALSE))</f>
        <v>0</v>
      </c>
      <c r="W127">
        <f>IF(ISERROR(1/VLOOKUP($B127,'Justerad allokering'!$B$1:$AG$461,MATCH(W$1,'Justerad allokering'!$B$1:$AF$1,0),FALSE)),VLOOKUP($B127,'Allokerad kvv'!$B$2:$AV$468,MATCH(W$1,'Allokerad kvv'!$B$1:$AV$1,0),FALSE),VLOOKUP($B127,'Justerad allokering'!$B$1:$AG$461,MATCH(W$1,'Justerad allokering'!$B$1:$AF$1,0),FALSE))</f>
        <v>0</v>
      </c>
      <c r="X127">
        <f>IF(ISERROR(1/VLOOKUP($B127,'Justerad allokering'!$B$1:$AG$461,MATCH(X$1,'Justerad allokering'!$B$1:$AF$1,0),FALSE)),VLOOKUP($B127,'Allokerad kvv'!$B$2:$AV$468,MATCH(X$1,'Allokerad kvv'!$B$1:$AV$1,0),FALSE),VLOOKUP($B127,'Justerad allokering'!$B$1:$AG$461,MATCH(X$1,'Justerad allokering'!$B$1:$AF$1,0),FALSE))</f>
        <v>0</v>
      </c>
      <c r="Y127">
        <f>IF(ISERROR(1/VLOOKUP($B127,'Justerad allokering'!$B$1:$AG$461,MATCH(Y$1,'Justerad allokering'!$B$1:$AF$1,0),FALSE)),VLOOKUP($B127,'Allokerad kvv'!$B$2:$AV$468,MATCH(Y$1,'Allokerad kvv'!$B$1:$AV$1,0),FALSE),VLOOKUP($B127,'Justerad allokering'!$B$1:$AG$461,MATCH(Y$1,'Justerad allokering'!$B$1:$AF$1,0),FALSE))</f>
        <v>0</v>
      </c>
      <c r="Z127">
        <f>IF(ISERROR(1/VLOOKUP($B127,'Justerad allokering'!$B$1:$AG$461,MATCH(Z$1,'Justerad allokering'!$B$1:$AF$1,0),FALSE)),VLOOKUP($B127,'Allokerad kvv'!$B$2:$AV$468,MATCH(Z$1,'Allokerad kvv'!$B$1:$AV$1,0),FALSE),VLOOKUP($B127,'Justerad allokering'!$B$1:$AG$461,MATCH(Z$1,'Justerad allokering'!$B$1:$AF$1,0),FALSE))</f>
        <v>0</v>
      </c>
      <c r="AE127" s="89">
        <f t="shared" si="4"/>
        <v>0</v>
      </c>
      <c r="AG127">
        <f t="shared" si="5"/>
        <v>0</v>
      </c>
      <c r="AH127">
        <f t="shared" si="6"/>
        <v>0</v>
      </c>
      <c r="AI127" t="str">
        <f>IF(AH127=0,"",AH127/VLOOKUP(B127,Kraftvärmeprod!$B$1:$BC$480,MATCH("Summa tillförd energi exklusive rökgaskondensering",Kraftvärmeprod!$B$1:$BC$1,0),FALSE))</f>
        <v/>
      </c>
      <c r="AK127">
        <f t="shared" si="7"/>
        <v>0</v>
      </c>
    </row>
    <row r="128" spans="1:37" x14ac:dyDescent="0.25">
      <c r="A128" s="2" t="s">
        <v>181</v>
      </c>
      <c r="B128" s="2" t="s">
        <v>182</v>
      </c>
      <c r="C128">
        <f>IF(ISERROR(1/VLOOKUP($B128,'Justerad allokering'!$B$1:$AG$461,MATCH(C$1,'Justerad allokering'!$B$1:$AF$1,0),FALSE)),VLOOKUP($B128,'Allokerad kvv'!$B$2:$AV$468,MATCH(C$1,'Allokerad kvv'!$B$1:$AV$1,0),FALSE),VLOOKUP($B128,'Justerad allokering'!$B$1:$AG$461,MATCH(C$1,'Justerad allokering'!$B$1:$AF$1,0),FALSE))</f>
        <v>194.25299999999999</v>
      </c>
      <c r="D128">
        <f>IF(ISERROR(1/VLOOKUP($B128,'Justerad allokering'!$B$1:$AG$461,MATCH(D$1,'Justerad allokering'!$B$1:$AF$1,0),FALSE)),VLOOKUP($B128,'Allokerad kvv'!$B$2:$AV$468,MATCH(D$1,'Allokerad kvv'!$B$1:$AV$1,0),FALSE),VLOOKUP($B128,'Justerad allokering'!$B$1:$AG$461,MATCH(D$1,'Justerad allokering'!$B$1:$AF$1,0),FALSE))</f>
        <v>0</v>
      </c>
      <c r="E128">
        <f>IF(ISERROR(1/VLOOKUP($B128,'Justerad allokering'!$B$1:$AG$461,MATCH(E$1,'Justerad allokering'!$B$1:$AF$1,0),FALSE)),VLOOKUP($B128,'Allokerad kvv'!$B$2:$AV$468,MATCH(E$1,'Allokerad kvv'!$B$1:$AV$1,0),FALSE),VLOOKUP($B128,'Justerad allokering'!$B$1:$AG$461,MATCH(E$1,'Justerad allokering'!$B$1:$AF$1,0),FALSE))</f>
        <v>0</v>
      </c>
      <c r="F128">
        <f>IF(ISERROR(1/VLOOKUP($B128,'Justerad allokering'!$B$1:$AG$461,MATCH(F$1,'Justerad allokering'!$B$1:$AF$1,0),FALSE)),VLOOKUP($B128,'Allokerad kvv'!$B$2:$AV$468,MATCH(F$1,'Allokerad kvv'!$B$1:$AV$1,0),FALSE),VLOOKUP($B128,'Justerad allokering'!$B$1:$AG$461,MATCH(F$1,'Justerad allokering'!$B$1:$AF$1,0),FALSE))</f>
        <v>0</v>
      </c>
      <c r="G128">
        <f>IF(ISERROR(1/VLOOKUP($B128,'Justerad allokering'!$B$1:$AG$461,MATCH(G$1,'Justerad allokering'!$B$1:$AF$1,0),FALSE)),VLOOKUP($B128,'Allokerad kvv'!$B$2:$AV$468,MATCH(G$1,'Allokerad kvv'!$B$1:$AV$1,0),FALSE),VLOOKUP($B128,'Justerad allokering'!$B$1:$AG$461,MATCH(G$1,'Justerad allokering'!$B$1:$AF$1,0),FALSE))</f>
        <v>1.37094</v>
      </c>
      <c r="H128">
        <f>IF(ISERROR(1/VLOOKUP($B128,'Justerad allokering'!$B$1:$AG$461,MATCH(H$1,'Justerad allokering'!$B$1:$AF$1,0),FALSE)),VLOOKUP($B128,'Allokerad kvv'!$B$2:$AV$468,MATCH(H$1,'Allokerad kvv'!$B$1:$AV$1,0),FALSE),VLOOKUP($B128,'Justerad allokering'!$B$1:$AG$461,MATCH(H$1,'Justerad allokering'!$B$1:$AF$1,0),FALSE))</f>
        <v>0</v>
      </c>
      <c r="I128">
        <f>IF(ISERROR(1/VLOOKUP($B128,'Justerad allokering'!$B$1:$AG$461,MATCH(I$1,'Justerad allokering'!$B$1:$AF$1,0),FALSE)),VLOOKUP($B128,'Allokerad kvv'!$B$2:$AV$468,MATCH(I$1,'Allokerad kvv'!$B$1:$AV$1,0),FALSE),VLOOKUP($B128,'Justerad allokering'!$B$1:$AG$461,MATCH(I$1,'Justerad allokering'!$B$1:$AF$1,0),FALSE))</f>
        <v>0</v>
      </c>
      <c r="J128">
        <f>IF(ISERROR(1/VLOOKUP($B128,'Justerad allokering'!$B$1:$AG$461,MATCH(J$1,'Justerad allokering'!$B$1:$AF$1,0),FALSE)),VLOOKUP($B128,'Allokerad kvv'!$B$2:$AV$468,MATCH(J$1,'Allokerad kvv'!$B$1:$AV$1,0),FALSE),VLOOKUP($B128,'Justerad allokering'!$B$1:$AG$461,MATCH(J$1,'Justerad allokering'!$B$1:$AF$1,0),FALSE))</f>
        <v>57.1845</v>
      </c>
      <c r="K128">
        <f>IF(ISERROR(1/VLOOKUP($B128,'Justerad allokering'!$B$1:$AG$461,MATCH(K$1,'Justerad allokering'!$B$1:$AF$1,0),FALSE)),VLOOKUP($B128,'Allokerad kvv'!$B$2:$AV$468,MATCH(K$1,'Allokerad kvv'!$B$1:$AV$1,0),FALSE),VLOOKUP($B128,'Justerad allokering'!$B$1:$AG$461,MATCH(K$1,'Justerad allokering'!$B$1:$AF$1,0),FALSE))</f>
        <v>11.429600000000001</v>
      </c>
      <c r="L128">
        <f>IF(ISERROR(1/VLOOKUP($B128,'Justerad allokering'!$B$1:$AG$461,MATCH(L$1,'Justerad allokering'!$B$1:$AF$1,0),FALSE)),VLOOKUP($B128,'Allokerad kvv'!$B$2:$AV$468,MATCH(L$1,'Allokerad kvv'!$B$1:$AV$1,0),FALSE),VLOOKUP($B128,'Justerad allokering'!$B$1:$AG$461,MATCH(L$1,'Justerad allokering'!$B$1:$AF$1,0),FALSE))</f>
        <v>0</v>
      </c>
      <c r="M128">
        <f>IF(ISERROR(1/VLOOKUP($B128,'Justerad allokering'!$B$1:$AG$461,MATCH(M$1,'Justerad allokering'!$B$1:$AF$1,0),FALSE)),VLOOKUP($B128,'Allokerad kvv'!$B$2:$AV$468,MATCH(M$1,'Allokerad kvv'!$B$1:$AV$1,0),FALSE),VLOOKUP($B128,'Justerad allokering'!$B$1:$AG$461,MATCH(M$1,'Justerad allokering'!$B$1:$AF$1,0),FALSE))</f>
        <v>0</v>
      </c>
      <c r="N128">
        <f>IF(ISERROR(1/VLOOKUP($B128,'Justerad allokering'!$B$1:$AG$461,MATCH(N$1,'Justerad allokering'!$B$1:$AF$1,0),FALSE)),VLOOKUP($B128,'Allokerad kvv'!$B$2:$AV$468,MATCH(N$1,'Allokerad kvv'!$B$1:$AV$1,0),FALSE),VLOOKUP($B128,'Justerad allokering'!$B$1:$AG$461,MATCH(N$1,'Justerad allokering'!$B$1:$AF$1,0),FALSE))</f>
        <v>52</v>
      </c>
      <c r="O128">
        <f>IF(ISERROR(1/VLOOKUP($B128,'Justerad allokering'!$B$1:$AG$461,MATCH(O$1,'Justerad allokering'!$B$1:$AF$1,0),FALSE)),VLOOKUP($B128,'Allokerad kvv'!$B$2:$AV$468,MATCH(O$1,'Allokerad kvv'!$B$1:$AV$1,0),FALSE),VLOOKUP($B128,'Justerad allokering'!$B$1:$AG$461,MATCH(O$1,'Justerad allokering'!$B$1:$AF$1,0),FALSE))</f>
        <v>0</v>
      </c>
      <c r="P128">
        <f>IF(ISERROR(1/VLOOKUP($B128,'Justerad allokering'!$B$1:$AG$461,MATCH(P$1,'Justerad allokering'!$B$1:$AF$1,0),FALSE)),VLOOKUP($B128,'Allokerad kvv'!$B$2:$AV$468,MATCH(P$1,'Allokerad kvv'!$B$1:$AV$1,0),FALSE),VLOOKUP($B128,'Justerad allokering'!$B$1:$AG$461,MATCH(P$1,'Justerad allokering'!$B$1:$AF$1,0),FALSE))</f>
        <v>0</v>
      </c>
      <c r="Q128">
        <f>IF(ISERROR(1/VLOOKUP($B128,'Justerad allokering'!$B$1:$AG$461,MATCH(Q$1,'Justerad allokering'!$B$1:$AF$1,0),FALSE)),VLOOKUP($B128,'Allokerad kvv'!$B$2:$AV$468,MATCH(Q$1,'Allokerad kvv'!$B$1:$AV$1,0),FALSE),VLOOKUP($B128,'Justerad allokering'!$B$1:$AG$461,MATCH(Q$1,'Justerad allokering'!$B$1:$AF$1,0),FALSE))</f>
        <v>0</v>
      </c>
      <c r="R128">
        <f>IF(ISERROR(1/VLOOKUP($B128,'Justerad allokering'!$B$1:$AG$461,MATCH(R$1,'Justerad allokering'!$B$1:$AF$1,0),FALSE)),VLOOKUP($B128,'Allokerad kvv'!$B$2:$AV$468,MATCH(R$1,'Allokerad kvv'!$B$1:$AV$1,0),FALSE),VLOOKUP($B128,'Justerad allokering'!$B$1:$AG$461,MATCH(R$1,'Justerad allokering'!$B$1:$AF$1,0),FALSE))</f>
        <v>0</v>
      </c>
      <c r="S128">
        <f>IF(ISERROR(1/VLOOKUP($B128,'Justerad allokering'!$B$1:$AG$461,MATCH(S$1,'Justerad allokering'!$B$1:$AF$1,0),FALSE)),VLOOKUP($B128,'Allokerad kvv'!$B$2:$AV$468,MATCH(S$1,'Allokerad kvv'!$B$1:$AV$1,0),FALSE),VLOOKUP($B128,'Justerad allokering'!$B$1:$AG$461,MATCH(S$1,'Justerad allokering'!$B$1:$AF$1,0),FALSE))</f>
        <v>0</v>
      </c>
      <c r="T128">
        <f>IF(ISERROR(1/VLOOKUP($B128,'Justerad allokering'!$B$1:$AG$461,MATCH(T$1,'Justerad allokering'!$B$1:$AF$1,0),FALSE)),VLOOKUP($B128,'Allokerad kvv'!$B$2:$AV$468,MATCH(T$1,'Allokerad kvv'!$B$1:$AV$1,0),FALSE),VLOOKUP($B128,'Justerad allokering'!$B$1:$AG$461,MATCH(T$1,'Justerad allokering'!$B$1:$AF$1,0),FALSE))</f>
        <v>0</v>
      </c>
      <c r="U128">
        <f>IF(ISERROR(1/VLOOKUP($B128,'Justerad allokering'!$B$1:$AG$461,MATCH(U$1,'Justerad allokering'!$B$1:$AF$1,0),FALSE)),VLOOKUP($B128,'Allokerad kvv'!$B$2:$AV$468,MATCH(U$1,'Allokerad kvv'!$B$1:$AV$1,0),FALSE),VLOOKUP($B128,'Justerad allokering'!$B$1:$AG$461,MATCH(U$1,'Justerad allokering'!$B$1:$AF$1,0),FALSE))</f>
        <v>0</v>
      </c>
      <c r="V128">
        <f>IF(ISERROR(1/VLOOKUP($B128,'Justerad allokering'!$B$1:$AG$461,MATCH(V$1,'Justerad allokering'!$B$1:$AF$1,0),FALSE)),VLOOKUP($B128,'Allokerad kvv'!$B$2:$AV$468,MATCH(V$1,'Allokerad kvv'!$B$1:$AV$1,0),FALSE),VLOOKUP($B128,'Justerad allokering'!$B$1:$AG$461,MATCH(V$1,'Justerad allokering'!$B$1:$AF$1,0),FALSE))</f>
        <v>0</v>
      </c>
      <c r="W128">
        <f>IF(ISERROR(1/VLOOKUP($B128,'Justerad allokering'!$B$1:$AG$461,MATCH(W$1,'Justerad allokering'!$B$1:$AF$1,0),FALSE)),VLOOKUP($B128,'Allokerad kvv'!$B$2:$AV$468,MATCH(W$1,'Allokerad kvv'!$B$1:$AV$1,0),FALSE),VLOOKUP($B128,'Justerad allokering'!$B$1:$AG$461,MATCH(W$1,'Justerad allokering'!$B$1:$AF$1,0),FALSE))</f>
        <v>0</v>
      </c>
      <c r="X128">
        <f>IF(ISERROR(1/VLOOKUP($B128,'Justerad allokering'!$B$1:$AG$461,MATCH(X$1,'Justerad allokering'!$B$1:$AF$1,0),FALSE)),VLOOKUP($B128,'Allokerad kvv'!$B$2:$AV$468,MATCH(X$1,'Allokerad kvv'!$B$1:$AV$1,0),FALSE),VLOOKUP($B128,'Justerad allokering'!$B$1:$AG$461,MATCH(X$1,'Justerad allokering'!$B$1:$AF$1,0),FALSE))</f>
        <v>0</v>
      </c>
      <c r="Y128">
        <f>IF(ISERROR(1/VLOOKUP($B128,'Justerad allokering'!$B$1:$AG$461,MATCH(Y$1,'Justerad allokering'!$B$1:$AF$1,0),FALSE)),VLOOKUP($B128,'Allokerad kvv'!$B$2:$AV$468,MATCH(Y$1,'Allokerad kvv'!$B$1:$AV$1,0),FALSE),VLOOKUP($B128,'Justerad allokering'!$B$1:$AG$461,MATCH(Y$1,'Justerad allokering'!$B$1:$AF$1,0),FALSE))</f>
        <v>0</v>
      </c>
      <c r="Z128">
        <f>IF(ISERROR(1/VLOOKUP($B128,'Justerad allokering'!$B$1:$AG$461,MATCH(Z$1,'Justerad allokering'!$B$1:$AF$1,0),FALSE)),VLOOKUP($B128,'Allokerad kvv'!$B$2:$AV$468,MATCH(Z$1,'Allokerad kvv'!$B$1:$AV$1,0),FALSE),VLOOKUP($B128,'Justerad allokering'!$B$1:$AG$461,MATCH(Z$1,'Justerad allokering'!$B$1:$AF$1,0),FALSE))</f>
        <v>0</v>
      </c>
      <c r="AE128" s="89">
        <f t="shared" si="4"/>
        <v>316.23803999999996</v>
      </c>
      <c r="AG128">
        <f t="shared" si="5"/>
        <v>304.80843999999996</v>
      </c>
      <c r="AH128">
        <f t="shared" si="6"/>
        <v>252.80843999999996</v>
      </c>
      <c r="AI128">
        <f>IF(AH128=0,"",AH128/VLOOKUP(B128,Kraftvärmeprod!$B$1:$BC$480,MATCH("Summa tillförd energi exklusive rökgaskondensering",Kraftvärmeprod!$B$1:$BC$1,0),FALSE))</f>
        <v>0.59457897546738026</v>
      </c>
      <c r="AK128">
        <f t="shared" si="7"/>
        <v>57.1845</v>
      </c>
    </row>
    <row r="129" spans="1:37" x14ac:dyDescent="0.25">
      <c r="A129" s="2" t="s">
        <v>183</v>
      </c>
      <c r="B129" s="2" t="s">
        <v>184</v>
      </c>
      <c r="C129">
        <f>IF(ISERROR(1/VLOOKUP($B129,'Justerad allokering'!$B$1:$AG$461,MATCH(C$1,'Justerad allokering'!$B$1:$AF$1,0),FALSE)),VLOOKUP($B129,'Allokerad kvv'!$B$2:$AV$468,MATCH(C$1,'Allokerad kvv'!$B$1:$AV$1,0),FALSE),VLOOKUP($B129,'Justerad allokering'!$B$1:$AG$461,MATCH(C$1,'Justerad allokering'!$B$1:$AF$1,0),FALSE))</f>
        <v>0</v>
      </c>
      <c r="D129">
        <f>IF(ISERROR(1/VLOOKUP($B129,'Justerad allokering'!$B$1:$AG$461,MATCH(D$1,'Justerad allokering'!$B$1:$AF$1,0),FALSE)),VLOOKUP($B129,'Allokerad kvv'!$B$2:$AV$468,MATCH(D$1,'Allokerad kvv'!$B$1:$AV$1,0),FALSE),VLOOKUP($B129,'Justerad allokering'!$B$1:$AG$461,MATCH(D$1,'Justerad allokering'!$B$1:$AF$1,0),FALSE))</f>
        <v>0</v>
      </c>
      <c r="E129">
        <f>IF(ISERROR(1/VLOOKUP($B129,'Justerad allokering'!$B$1:$AG$461,MATCH(E$1,'Justerad allokering'!$B$1:$AF$1,0),FALSE)),VLOOKUP($B129,'Allokerad kvv'!$B$2:$AV$468,MATCH(E$1,'Allokerad kvv'!$B$1:$AV$1,0),FALSE),VLOOKUP($B129,'Justerad allokering'!$B$1:$AG$461,MATCH(E$1,'Justerad allokering'!$B$1:$AF$1,0),FALSE))</f>
        <v>0</v>
      </c>
      <c r="F129">
        <f>IF(ISERROR(1/VLOOKUP($B129,'Justerad allokering'!$B$1:$AG$461,MATCH(F$1,'Justerad allokering'!$B$1:$AF$1,0),FALSE)),VLOOKUP($B129,'Allokerad kvv'!$B$2:$AV$468,MATCH(F$1,'Allokerad kvv'!$B$1:$AV$1,0),FALSE),VLOOKUP($B129,'Justerad allokering'!$B$1:$AG$461,MATCH(F$1,'Justerad allokering'!$B$1:$AF$1,0),FALSE))</f>
        <v>0</v>
      </c>
      <c r="G129">
        <f>IF(ISERROR(1/VLOOKUP($B129,'Justerad allokering'!$B$1:$AG$461,MATCH(G$1,'Justerad allokering'!$B$1:$AF$1,0),FALSE)),VLOOKUP($B129,'Allokerad kvv'!$B$2:$AV$468,MATCH(G$1,'Allokerad kvv'!$B$1:$AV$1,0),FALSE),VLOOKUP($B129,'Justerad allokering'!$B$1:$AG$461,MATCH(G$1,'Justerad allokering'!$B$1:$AF$1,0),FALSE))</f>
        <v>0</v>
      </c>
      <c r="H129">
        <f>IF(ISERROR(1/VLOOKUP($B129,'Justerad allokering'!$B$1:$AG$461,MATCH(H$1,'Justerad allokering'!$B$1:$AF$1,0),FALSE)),VLOOKUP($B129,'Allokerad kvv'!$B$2:$AV$468,MATCH(H$1,'Allokerad kvv'!$B$1:$AV$1,0),FALSE),VLOOKUP($B129,'Justerad allokering'!$B$1:$AG$461,MATCH(H$1,'Justerad allokering'!$B$1:$AF$1,0),FALSE))</f>
        <v>0</v>
      </c>
      <c r="I129">
        <f>IF(ISERROR(1/VLOOKUP($B129,'Justerad allokering'!$B$1:$AG$461,MATCH(I$1,'Justerad allokering'!$B$1:$AF$1,0),FALSE)),VLOOKUP($B129,'Allokerad kvv'!$B$2:$AV$468,MATCH(I$1,'Allokerad kvv'!$B$1:$AV$1,0),FALSE),VLOOKUP($B129,'Justerad allokering'!$B$1:$AG$461,MATCH(I$1,'Justerad allokering'!$B$1:$AF$1,0),FALSE))</f>
        <v>0</v>
      </c>
      <c r="J129">
        <f>IF(ISERROR(1/VLOOKUP($B129,'Justerad allokering'!$B$1:$AG$461,MATCH(J$1,'Justerad allokering'!$B$1:$AF$1,0),FALSE)),VLOOKUP($B129,'Allokerad kvv'!$B$2:$AV$468,MATCH(J$1,'Allokerad kvv'!$B$1:$AV$1,0),FALSE),VLOOKUP($B129,'Justerad allokering'!$B$1:$AG$461,MATCH(J$1,'Justerad allokering'!$B$1:$AF$1,0),FALSE))</f>
        <v>0</v>
      </c>
      <c r="K129">
        <f>IF(ISERROR(1/VLOOKUP($B129,'Justerad allokering'!$B$1:$AG$461,MATCH(K$1,'Justerad allokering'!$B$1:$AF$1,0),FALSE)),VLOOKUP($B129,'Allokerad kvv'!$B$2:$AV$468,MATCH(K$1,'Allokerad kvv'!$B$1:$AV$1,0),FALSE),VLOOKUP($B129,'Justerad allokering'!$B$1:$AG$461,MATCH(K$1,'Justerad allokering'!$B$1:$AF$1,0),FALSE))</f>
        <v>0</v>
      </c>
      <c r="L129">
        <f>IF(ISERROR(1/VLOOKUP($B129,'Justerad allokering'!$B$1:$AG$461,MATCH(L$1,'Justerad allokering'!$B$1:$AF$1,0),FALSE)),VLOOKUP($B129,'Allokerad kvv'!$B$2:$AV$468,MATCH(L$1,'Allokerad kvv'!$B$1:$AV$1,0),FALSE),VLOOKUP($B129,'Justerad allokering'!$B$1:$AG$461,MATCH(L$1,'Justerad allokering'!$B$1:$AF$1,0),FALSE))</f>
        <v>0</v>
      </c>
      <c r="M129">
        <f>IF(ISERROR(1/VLOOKUP($B129,'Justerad allokering'!$B$1:$AG$461,MATCH(M$1,'Justerad allokering'!$B$1:$AF$1,0),FALSE)),VLOOKUP($B129,'Allokerad kvv'!$B$2:$AV$468,MATCH(M$1,'Allokerad kvv'!$B$1:$AV$1,0),FALSE),VLOOKUP($B129,'Justerad allokering'!$B$1:$AG$461,MATCH(M$1,'Justerad allokering'!$B$1:$AF$1,0),FALSE))</f>
        <v>0</v>
      </c>
      <c r="N129">
        <f>IF(ISERROR(1/VLOOKUP($B129,'Justerad allokering'!$B$1:$AG$461,MATCH(N$1,'Justerad allokering'!$B$1:$AF$1,0),FALSE)),VLOOKUP($B129,'Allokerad kvv'!$B$2:$AV$468,MATCH(N$1,'Allokerad kvv'!$B$1:$AV$1,0),FALSE),VLOOKUP($B129,'Justerad allokering'!$B$1:$AG$461,MATCH(N$1,'Justerad allokering'!$B$1:$AF$1,0),FALSE))</f>
        <v>0</v>
      </c>
      <c r="O129">
        <f>IF(ISERROR(1/VLOOKUP($B129,'Justerad allokering'!$B$1:$AG$461,MATCH(O$1,'Justerad allokering'!$B$1:$AF$1,0),FALSE)),VLOOKUP($B129,'Allokerad kvv'!$B$2:$AV$468,MATCH(O$1,'Allokerad kvv'!$B$1:$AV$1,0),FALSE),VLOOKUP($B129,'Justerad allokering'!$B$1:$AG$461,MATCH(O$1,'Justerad allokering'!$B$1:$AF$1,0),FALSE))</f>
        <v>0</v>
      </c>
      <c r="P129">
        <f>IF(ISERROR(1/VLOOKUP($B129,'Justerad allokering'!$B$1:$AG$461,MATCH(P$1,'Justerad allokering'!$B$1:$AF$1,0),FALSE)),VLOOKUP($B129,'Allokerad kvv'!$B$2:$AV$468,MATCH(P$1,'Allokerad kvv'!$B$1:$AV$1,0),FALSE),VLOOKUP($B129,'Justerad allokering'!$B$1:$AG$461,MATCH(P$1,'Justerad allokering'!$B$1:$AF$1,0),FALSE))</f>
        <v>0</v>
      </c>
      <c r="Q129">
        <f>IF(ISERROR(1/VLOOKUP($B129,'Justerad allokering'!$B$1:$AG$461,MATCH(Q$1,'Justerad allokering'!$B$1:$AF$1,0),FALSE)),VLOOKUP($B129,'Allokerad kvv'!$B$2:$AV$468,MATCH(Q$1,'Allokerad kvv'!$B$1:$AV$1,0),FALSE),VLOOKUP($B129,'Justerad allokering'!$B$1:$AG$461,MATCH(Q$1,'Justerad allokering'!$B$1:$AF$1,0),FALSE))</f>
        <v>0</v>
      </c>
      <c r="R129">
        <f>IF(ISERROR(1/VLOOKUP($B129,'Justerad allokering'!$B$1:$AG$461,MATCH(R$1,'Justerad allokering'!$B$1:$AF$1,0),FALSE)),VLOOKUP($B129,'Allokerad kvv'!$B$2:$AV$468,MATCH(R$1,'Allokerad kvv'!$B$1:$AV$1,0),FALSE),VLOOKUP($B129,'Justerad allokering'!$B$1:$AG$461,MATCH(R$1,'Justerad allokering'!$B$1:$AF$1,0),FALSE))</f>
        <v>0</v>
      </c>
      <c r="S129">
        <f>IF(ISERROR(1/VLOOKUP($B129,'Justerad allokering'!$B$1:$AG$461,MATCH(S$1,'Justerad allokering'!$B$1:$AF$1,0),FALSE)),VLOOKUP($B129,'Allokerad kvv'!$B$2:$AV$468,MATCH(S$1,'Allokerad kvv'!$B$1:$AV$1,0),FALSE),VLOOKUP($B129,'Justerad allokering'!$B$1:$AG$461,MATCH(S$1,'Justerad allokering'!$B$1:$AF$1,0),FALSE))</f>
        <v>0</v>
      </c>
      <c r="T129">
        <f>IF(ISERROR(1/VLOOKUP($B129,'Justerad allokering'!$B$1:$AG$461,MATCH(T$1,'Justerad allokering'!$B$1:$AF$1,0),FALSE)),VLOOKUP($B129,'Allokerad kvv'!$B$2:$AV$468,MATCH(T$1,'Allokerad kvv'!$B$1:$AV$1,0),FALSE),VLOOKUP($B129,'Justerad allokering'!$B$1:$AG$461,MATCH(T$1,'Justerad allokering'!$B$1:$AF$1,0),FALSE))</f>
        <v>0</v>
      </c>
      <c r="U129">
        <f>IF(ISERROR(1/VLOOKUP($B129,'Justerad allokering'!$B$1:$AG$461,MATCH(U$1,'Justerad allokering'!$B$1:$AF$1,0),FALSE)),VLOOKUP($B129,'Allokerad kvv'!$B$2:$AV$468,MATCH(U$1,'Allokerad kvv'!$B$1:$AV$1,0),FALSE),VLOOKUP($B129,'Justerad allokering'!$B$1:$AG$461,MATCH(U$1,'Justerad allokering'!$B$1:$AF$1,0),FALSE))</f>
        <v>0</v>
      </c>
      <c r="V129">
        <f>IF(ISERROR(1/VLOOKUP($B129,'Justerad allokering'!$B$1:$AG$461,MATCH(V$1,'Justerad allokering'!$B$1:$AF$1,0),FALSE)),VLOOKUP($B129,'Allokerad kvv'!$B$2:$AV$468,MATCH(V$1,'Allokerad kvv'!$B$1:$AV$1,0),FALSE),VLOOKUP($B129,'Justerad allokering'!$B$1:$AG$461,MATCH(V$1,'Justerad allokering'!$B$1:$AF$1,0),FALSE))</f>
        <v>0</v>
      </c>
      <c r="W129">
        <f>IF(ISERROR(1/VLOOKUP($B129,'Justerad allokering'!$B$1:$AG$461,MATCH(W$1,'Justerad allokering'!$B$1:$AF$1,0),FALSE)),VLOOKUP($B129,'Allokerad kvv'!$B$2:$AV$468,MATCH(W$1,'Allokerad kvv'!$B$1:$AV$1,0),FALSE),VLOOKUP($B129,'Justerad allokering'!$B$1:$AG$461,MATCH(W$1,'Justerad allokering'!$B$1:$AF$1,0),FALSE))</f>
        <v>0</v>
      </c>
      <c r="X129">
        <f>IF(ISERROR(1/VLOOKUP($B129,'Justerad allokering'!$B$1:$AG$461,MATCH(X$1,'Justerad allokering'!$B$1:$AF$1,0),FALSE)),VLOOKUP($B129,'Allokerad kvv'!$B$2:$AV$468,MATCH(X$1,'Allokerad kvv'!$B$1:$AV$1,0),FALSE),VLOOKUP($B129,'Justerad allokering'!$B$1:$AG$461,MATCH(X$1,'Justerad allokering'!$B$1:$AF$1,0),FALSE))</f>
        <v>0</v>
      </c>
      <c r="Y129">
        <f>IF(ISERROR(1/VLOOKUP($B129,'Justerad allokering'!$B$1:$AG$461,MATCH(Y$1,'Justerad allokering'!$B$1:$AF$1,0),FALSE)),VLOOKUP($B129,'Allokerad kvv'!$B$2:$AV$468,MATCH(Y$1,'Allokerad kvv'!$B$1:$AV$1,0),FALSE),VLOOKUP($B129,'Justerad allokering'!$B$1:$AG$461,MATCH(Y$1,'Justerad allokering'!$B$1:$AF$1,0),FALSE))</f>
        <v>0</v>
      </c>
      <c r="Z129">
        <f>IF(ISERROR(1/VLOOKUP($B129,'Justerad allokering'!$B$1:$AG$461,MATCH(Z$1,'Justerad allokering'!$B$1:$AF$1,0),FALSE)),VLOOKUP($B129,'Allokerad kvv'!$B$2:$AV$468,MATCH(Z$1,'Allokerad kvv'!$B$1:$AV$1,0),FALSE),VLOOKUP($B129,'Justerad allokering'!$B$1:$AG$461,MATCH(Z$1,'Justerad allokering'!$B$1:$AF$1,0),FALSE))</f>
        <v>0</v>
      </c>
      <c r="AE129" s="89">
        <f t="shared" si="4"/>
        <v>0</v>
      </c>
      <c r="AG129">
        <f t="shared" si="5"/>
        <v>0</v>
      </c>
      <c r="AH129">
        <f t="shared" si="6"/>
        <v>0</v>
      </c>
      <c r="AI129" t="str">
        <f>IF(AH129=0,"",AH129/VLOOKUP(B129,Kraftvärmeprod!$B$1:$BC$480,MATCH("Summa tillförd energi exklusive rökgaskondensering",Kraftvärmeprod!$B$1:$BC$1,0),FALSE))</f>
        <v/>
      </c>
      <c r="AK129">
        <f t="shared" si="7"/>
        <v>0</v>
      </c>
    </row>
    <row r="130" spans="1:37" x14ac:dyDescent="0.25">
      <c r="A130" s="2" t="s">
        <v>185</v>
      </c>
      <c r="B130" s="2" t="s">
        <v>186</v>
      </c>
      <c r="C130">
        <f>IF(ISERROR(1/VLOOKUP($B130,'Justerad allokering'!$B$1:$AG$461,MATCH(C$1,'Justerad allokering'!$B$1:$AF$1,0),FALSE)),VLOOKUP($B130,'Allokerad kvv'!$B$2:$AV$468,MATCH(C$1,'Allokerad kvv'!$B$1:$AV$1,0),FALSE),VLOOKUP($B130,'Justerad allokering'!$B$1:$AG$461,MATCH(C$1,'Justerad allokering'!$B$1:$AF$1,0),FALSE))</f>
        <v>0</v>
      </c>
      <c r="D130">
        <f>IF(ISERROR(1/VLOOKUP($B130,'Justerad allokering'!$B$1:$AG$461,MATCH(D$1,'Justerad allokering'!$B$1:$AF$1,0),FALSE)),VLOOKUP($B130,'Allokerad kvv'!$B$2:$AV$468,MATCH(D$1,'Allokerad kvv'!$B$1:$AV$1,0),FALSE),VLOOKUP($B130,'Justerad allokering'!$B$1:$AG$461,MATCH(D$1,'Justerad allokering'!$B$1:$AF$1,0),FALSE))</f>
        <v>0</v>
      </c>
      <c r="E130">
        <f>IF(ISERROR(1/VLOOKUP($B130,'Justerad allokering'!$B$1:$AG$461,MATCH(E$1,'Justerad allokering'!$B$1:$AF$1,0),FALSE)),VLOOKUP($B130,'Allokerad kvv'!$B$2:$AV$468,MATCH(E$1,'Allokerad kvv'!$B$1:$AV$1,0),FALSE),VLOOKUP($B130,'Justerad allokering'!$B$1:$AG$461,MATCH(E$1,'Justerad allokering'!$B$1:$AF$1,0),FALSE))</f>
        <v>7.74871</v>
      </c>
      <c r="F130">
        <f>IF(ISERROR(1/VLOOKUP($B130,'Justerad allokering'!$B$1:$AG$461,MATCH(F$1,'Justerad allokering'!$B$1:$AF$1,0),FALSE)),VLOOKUP($B130,'Allokerad kvv'!$B$2:$AV$468,MATCH(F$1,'Allokerad kvv'!$B$1:$AV$1,0),FALSE),VLOOKUP($B130,'Justerad allokering'!$B$1:$AG$461,MATCH(F$1,'Justerad allokering'!$B$1:$AF$1,0),FALSE))</f>
        <v>0</v>
      </c>
      <c r="G130">
        <f>IF(ISERROR(1/VLOOKUP($B130,'Justerad allokering'!$B$1:$AG$461,MATCH(G$1,'Justerad allokering'!$B$1:$AF$1,0),FALSE)),VLOOKUP($B130,'Allokerad kvv'!$B$2:$AV$468,MATCH(G$1,'Allokerad kvv'!$B$1:$AV$1,0),FALSE),VLOOKUP($B130,'Justerad allokering'!$B$1:$AG$461,MATCH(G$1,'Justerad allokering'!$B$1:$AF$1,0),FALSE))</f>
        <v>0</v>
      </c>
      <c r="H130">
        <f>IF(ISERROR(1/VLOOKUP($B130,'Justerad allokering'!$B$1:$AG$461,MATCH(H$1,'Justerad allokering'!$B$1:$AF$1,0),FALSE)),VLOOKUP($B130,'Allokerad kvv'!$B$2:$AV$468,MATCH(H$1,'Allokerad kvv'!$B$1:$AV$1,0),FALSE),VLOOKUP($B130,'Justerad allokering'!$B$1:$AG$461,MATCH(H$1,'Justerad allokering'!$B$1:$AF$1,0),FALSE))</f>
        <v>0</v>
      </c>
      <c r="I130">
        <f>IF(ISERROR(1/VLOOKUP($B130,'Justerad allokering'!$B$1:$AG$461,MATCH(I$1,'Justerad allokering'!$B$1:$AF$1,0),FALSE)),VLOOKUP($B130,'Allokerad kvv'!$B$2:$AV$468,MATCH(I$1,'Allokerad kvv'!$B$1:$AV$1,0),FALSE),VLOOKUP($B130,'Justerad allokering'!$B$1:$AG$461,MATCH(I$1,'Justerad allokering'!$B$1:$AF$1,0),FALSE))</f>
        <v>0</v>
      </c>
      <c r="J130">
        <f>IF(ISERROR(1/VLOOKUP($B130,'Justerad allokering'!$B$1:$AG$461,MATCH(J$1,'Justerad allokering'!$B$1:$AF$1,0),FALSE)),VLOOKUP($B130,'Allokerad kvv'!$B$2:$AV$468,MATCH(J$1,'Allokerad kvv'!$B$1:$AV$1,0),FALSE),VLOOKUP($B130,'Justerad allokering'!$B$1:$AG$461,MATCH(J$1,'Justerad allokering'!$B$1:$AF$1,0),FALSE))</f>
        <v>7.74871</v>
      </c>
      <c r="K130">
        <f>IF(ISERROR(1/VLOOKUP($B130,'Justerad allokering'!$B$1:$AG$461,MATCH(K$1,'Justerad allokering'!$B$1:$AF$1,0),FALSE)),VLOOKUP($B130,'Allokerad kvv'!$B$2:$AV$468,MATCH(K$1,'Allokerad kvv'!$B$1:$AV$1,0),FALSE),VLOOKUP($B130,'Justerad allokering'!$B$1:$AG$461,MATCH(K$1,'Justerad allokering'!$B$1:$AF$1,0),FALSE))</f>
        <v>0</v>
      </c>
      <c r="L130">
        <f>IF(ISERROR(1/VLOOKUP($B130,'Justerad allokering'!$B$1:$AG$461,MATCH(L$1,'Justerad allokering'!$B$1:$AF$1,0),FALSE)),VLOOKUP($B130,'Allokerad kvv'!$B$2:$AV$468,MATCH(L$1,'Allokerad kvv'!$B$1:$AV$1,0),FALSE),VLOOKUP($B130,'Justerad allokering'!$B$1:$AG$461,MATCH(L$1,'Justerad allokering'!$B$1:$AF$1,0),FALSE))</f>
        <v>0</v>
      </c>
      <c r="M130">
        <f>IF(ISERROR(1/VLOOKUP($B130,'Justerad allokering'!$B$1:$AG$461,MATCH(M$1,'Justerad allokering'!$B$1:$AF$1,0),FALSE)),VLOOKUP($B130,'Allokerad kvv'!$B$2:$AV$468,MATCH(M$1,'Allokerad kvv'!$B$1:$AV$1,0),FALSE),VLOOKUP($B130,'Justerad allokering'!$B$1:$AG$461,MATCH(M$1,'Justerad allokering'!$B$1:$AF$1,0),FALSE))</f>
        <v>0</v>
      </c>
      <c r="N130">
        <f>IF(ISERROR(1/VLOOKUP($B130,'Justerad allokering'!$B$1:$AG$461,MATCH(N$1,'Justerad allokering'!$B$1:$AF$1,0),FALSE)),VLOOKUP($B130,'Allokerad kvv'!$B$2:$AV$468,MATCH(N$1,'Allokerad kvv'!$B$1:$AV$1,0),FALSE),VLOOKUP($B130,'Justerad allokering'!$B$1:$AG$461,MATCH(N$1,'Justerad allokering'!$B$1:$AF$1,0),FALSE))</f>
        <v>6.3</v>
      </c>
      <c r="O130">
        <f>IF(ISERROR(1/VLOOKUP($B130,'Justerad allokering'!$B$1:$AG$461,MATCH(O$1,'Justerad allokering'!$B$1:$AF$1,0),FALSE)),VLOOKUP($B130,'Allokerad kvv'!$B$2:$AV$468,MATCH(O$1,'Allokerad kvv'!$B$1:$AV$1,0),FALSE),VLOOKUP($B130,'Justerad allokering'!$B$1:$AG$461,MATCH(O$1,'Justerad allokering'!$B$1:$AF$1,0),FALSE))</f>
        <v>11.6876</v>
      </c>
      <c r="P130">
        <f>IF(ISERROR(1/VLOOKUP($B130,'Justerad allokering'!$B$1:$AG$461,MATCH(P$1,'Justerad allokering'!$B$1:$AF$1,0),FALSE)),VLOOKUP($B130,'Allokerad kvv'!$B$2:$AV$468,MATCH(P$1,'Allokerad kvv'!$B$1:$AV$1,0),FALSE),VLOOKUP($B130,'Justerad allokering'!$B$1:$AG$461,MATCH(P$1,'Justerad allokering'!$B$1:$AF$1,0),FALSE))</f>
        <v>11.6876</v>
      </c>
      <c r="Q130">
        <f>IF(ISERROR(1/VLOOKUP($B130,'Justerad allokering'!$B$1:$AG$461,MATCH(Q$1,'Justerad allokering'!$B$1:$AF$1,0),FALSE)),VLOOKUP($B130,'Allokerad kvv'!$B$2:$AV$468,MATCH(Q$1,'Allokerad kvv'!$B$1:$AV$1,0),FALSE),VLOOKUP($B130,'Justerad allokering'!$B$1:$AG$461,MATCH(Q$1,'Justerad allokering'!$B$1:$AF$1,0),FALSE))</f>
        <v>0</v>
      </c>
      <c r="R130">
        <f>IF(ISERROR(1/VLOOKUP($B130,'Justerad allokering'!$B$1:$AG$461,MATCH(R$1,'Justerad allokering'!$B$1:$AF$1,0),FALSE)),VLOOKUP($B130,'Allokerad kvv'!$B$2:$AV$468,MATCH(R$1,'Allokerad kvv'!$B$1:$AV$1,0),FALSE),VLOOKUP($B130,'Justerad allokering'!$B$1:$AG$461,MATCH(R$1,'Justerad allokering'!$B$1:$AF$1,0),FALSE))</f>
        <v>0</v>
      </c>
      <c r="S130">
        <f>IF(ISERROR(1/VLOOKUP($B130,'Justerad allokering'!$B$1:$AG$461,MATCH(S$1,'Justerad allokering'!$B$1:$AF$1,0),FALSE)),VLOOKUP($B130,'Allokerad kvv'!$B$2:$AV$468,MATCH(S$1,'Allokerad kvv'!$B$1:$AV$1,0),FALSE),VLOOKUP($B130,'Justerad allokering'!$B$1:$AG$461,MATCH(S$1,'Justerad allokering'!$B$1:$AF$1,0),FALSE))</f>
        <v>0</v>
      </c>
      <c r="T130">
        <f>IF(ISERROR(1/VLOOKUP($B130,'Justerad allokering'!$B$1:$AG$461,MATCH(T$1,'Justerad allokering'!$B$1:$AF$1,0),FALSE)),VLOOKUP($B130,'Allokerad kvv'!$B$2:$AV$468,MATCH(T$1,'Allokerad kvv'!$B$1:$AV$1,0),FALSE),VLOOKUP($B130,'Justerad allokering'!$B$1:$AG$461,MATCH(T$1,'Justerad allokering'!$B$1:$AF$1,0),FALSE))</f>
        <v>0</v>
      </c>
      <c r="U130">
        <f>IF(ISERROR(1/VLOOKUP($B130,'Justerad allokering'!$B$1:$AG$461,MATCH(U$1,'Justerad allokering'!$B$1:$AF$1,0),FALSE)),VLOOKUP($B130,'Allokerad kvv'!$B$2:$AV$468,MATCH(U$1,'Allokerad kvv'!$B$1:$AV$1,0),FALSE),VLOOKUP($B130,'Justerad allokering'!$B$1:$AG$461,MATCH(U$1,'Justerad allokering'!$B$1:$AF$1,0),FALSE))</f>
        <v>0</v>
      </c>
      <c r="V130">
        <f>IF(ISERROR(1/VLOOKUP($B130,'Justerad allokering'!$B$1:$AG$461,MATCH(V$1,'Justerad allokering'!$B$1:$AF$1,0),FALSE)),VLOOKUP($B130,'Allokerad kvv'!$B$2:$AV$468,MATCH(V$1,'Allokerad kvv'!$B$1:$AV$1,0),FALSE),VLOOKUP($B130,'Justerad allokering'!$B$1:$AG$461,MATCH(V$1,'Justerad allokering'!$B$1:$AF$1,0),FALSE))</f>
        <v>0</v>
      </c>
      <c r="W130">
        <f>IF(ISERROR(1/VLOOKUP($B130,'Justerad allokering'!$B$1:$AG$461,MATCH(W$1,'Justerad allokering'!$B$1:$AF$1,0),FALSE)),VLOOKUP($B130,'Allokerad kvv'!$B$2:$AV$468,MATCH(W$1,'Allokerad kvv'!$B$1:$AV$1,0),FALSE),VLOOKUP($B130,'Justerad allokering'!$B$1:$AG$461,MATCH(W$1,'Justerad allokering'!$B$1:$AF$1,0),FALSE))</f>
        <v>0</v>
      </c>
      <c r="X130">
        <f>IF(ISERROR(1/VLOOKUP($B130,'Justerad allokering'!$B$1:$AG$461,MATCH(X$1,'Justerad allokering'!$B$1:$AF$1,0),FALSE)),VLOOKUP($B130,'Allokerad kvv'!$B$2:$AV$468,MATCH(X$1,'Allokerad kvv'!$B$1:$AV$1,0),FALSE),VLOOKUP($B130,'Justerad allokering'!$B$1:$AG$461,MATCH(X$1,'Justerad allokering'!$B$1:$AF$1,0),FALSE))</f>
        <v>0</v>
      </c>
      <c r="Y130">
        <f>IF(ISERROR(1/VLOOKUP($B130,'Justerad allokering'!$B$1:$AG$461,MATCH(Y$1,'Justerad allokering'!$B$1:$AF$1,0),FALSE)),VLOOKUP($B130,'Allokerad kvv'!$B$2:$AV$468,MATCH(Y$1,'Allokerad kvv'!$B$1:$AV$1,0),FALSE),VLOOKUP($B130,'Justerad allokering'!$B$1:$AG$461,MATCH(Y$1,'Justerad allokering'!$B$1:$AF$1,0),FALSE))</f>
        <v>0</v>
      </c>
      <c r="Z130">
        <f>IF(ISERROR(1/VLOOKUP($B130,'Justerad allokering'!$B$1:$AG$461,MATCH(Z$1,'Justerad allokering'!$B$1:$AF$1,0),FALSE)),VLOOKUP($B130,'Allokerad kvv'!$B$2:$AV$468,MATCH(Z$1,'Allokerad kvv'!$B$1:$AV$1,0),FALSE),VLOOKUP($B130,'Justerad allokering'!$B$1:$AG$461,MATCH(Z$1,'Justerad allokering'!$B$1:$AF$1,0),FALSE))</f>
        <v>0</v>
      </c>
      <c r="AE130" s="89">
        <f t="shared" si="4"/>
        <v>45.172619999999995</v>
      </c>
      <c r="AG130">
        <f t="shared" si="5"/>
        <v>45.172619999999995</v>
      </c>
      <c r="AH130">
        <f t="shared" si="6"/>
        <v>38.872619999999998</v>
      </c>
      <c r="AI130">
        <f>IF(AH130=0,"",AH130/VLOOKUP(B130,Kraftvärmeprod!$B$1:$BC$480,MATCH("Summa tillförd energi exklusive rökgaskondensering",Kraftvärmeprod!$B$1:$BC$1,0),FALSE))</f>
        <v>0.64572458471760785</v>
      </c>
      <c r="AK130">
        <f t="shared" si="7"/>
        <v>38.872619999999998</v>
      </c>
    </row>
    <row r="131" spans="1:37" x14ac:dyDescent="0.25">
      <c r="A131" s="2" t="s">
        <v>185</v>
      </c>
      <c r="B131" s="2" t="s">
        <v>187</v>
      </c>
      <c r="C131">
        <f>IF(ISERROR(1/VLOOKUP($B131,'Justerad allokering'!$B$1:$AG$461,MATCH(C$1,'Justerad allokering'!$B$1:$AF$1,0),FALSE)),VLOOKUP($B131,'Allokerad kvv'!$B$2:$AV$468,MATCH(C$1,'Allokerad kvv'!$B$1:$AV$1,0),FALSE),VLOOKUP($B131,'Justerad allokering'!$B$1:$AG$461,MATCH(C$1,'Justerad allokering'!$B$1:$AF$1,0),FALSE))</f>
        <v>0</v>
      </c>
      <c r="D131">
        <f>IF(ISERROR(1/VLOOKUP($B131,'Justerad allokering'!$B$1:$AG$461,MATCH(D$1,'Justerad allokering'!$B$1:$AF$1,0),FALSE)),VLOOKUP($B131,'Allokerad kvv'!$B$2:$AV$468,MATCH(D$1,'Allokerad kvv'!$B$1:$AV$1,0),FALSE),VLOOKUP($B131,'Justerad allokering'!$B$1:$AG$461,MATCH(D$1,'Justerad allokering'!$B$1:$AF$1,0),FALSE))</f>
        <v>0</v>
      </c>
      <c r="E131">
        <f>IF(ISERROR(1/VLOOKUP($B131,'Justerad allokering'!$B$1:$AG$461,MATCH(E$1,'Justerad allokering'!$B$1:$AF$1,0),FALSE)),VLOOKUP($B131,'Allokerad kvv'!$B$2:$AV$468,MATCH(E$1,'Allokerad kvv'!$B$1:$AV$1,0),FALSE),VLOOKUP($B131,'Justerad allokering'!$B$1:$AG$461,MATCH(E$1,'Justerad allokering'!$B$1:$AF$1,0),FALSE))</f>
        <v>0</v>
      </c>
      <c r="F131">
        <f>IF(ISERROR(1/VLOOKUP($B131,'Justerad allokering'!$B$1:$AG$461,MATCH(F$1,'Justerad allokering'!$B$1:$AF$1,0),FALSE)),VLOOKUP($B131,'Allokerad kvv'!$B$2:$AV$468,MATCH(F$1,'Allokerad kvv'!$B$1:$AV$1,0),FALSE),VLOOKUP($B131,'Justerad allokering'!$B$1:$AG$461,MATCH(F$1,'Justerad allokering'!$B$1:$AF$1,0),FALSE))</f>
        <v>0</v>
      </c>
      <c r="G131">
        <f>IF(ISERROR(1/VLOOKUP($B131,'Justerad allokering'!$B$1:$AG$461,MATCH(G$1,'Justerad allokering'!$B$1:$AF$1,0),FALSE)),VLOOKUP($B131,'Allokerad kvv'!$B$2:$AV$468,MATCH(G$1,'Allokerad kvv'!$B$1:$AV$1,0),FALSE),VLOOKUP($B131,'Justerad allokering'!$B$1:$AG$461,MATCH(G$1,'Justerad allokering'!$B$1:$AF$1,0),FALSE))</f>
        <v>0</v>
      </c>
      <c r="H131">
        <f>IF(ISERROR(1/VLOOKUP($B131,'Justerad allokering'!$B$1:$AG$461,MATCH(H$1,'Justerad allokering'!$B$1:$AF$1,0),FALSE)),VLOOKUP($B131,'Allokerad kvv'!$B$2:$AV$468,MATCH(H$1,'Allokerad kvv'!$B$1:$AV$1,0),FALSE),VLOOKUP($B131,'Justerad allokering'!$B$1:$AG$461,MATCH(H$1,'Justerad allokering'!$B$1:$AF$1,0),FALSE))</f>
        <v>0</v>
      </c>
      <c r="I131">
        <f>IF(ISERROR(1/VLOOKUP($B131,'Justerad allokering'!$B$1:$AG$461,MATCH(I$1,'Justerad allokering'!$B$1:$AF$1,0),FALSE)),VLOOKUP($B131,'Allokerad kvv'!$B$2:$AV$468,MATCH(I$1,'Allokerad kvv'!$B$1:$AV$1,0),FALSE),VLOOKUP($B131,'Justerad allokering'!$B$1:$AG$461,MATCH(I$1,'Justerad allokering'!$B$1:$AF$1,0),FALSE))</f>
        <v>0</v>
      </c>
      <c r="J131">
        <f>IF(ISERROR(1/VLOOKUP($B131,'Justerad allokering'!$B$1:$AG$461,MATCH(J$1,'Justerad allokering'!$B$1:$AF$1,0),FALSE)),VLOOKUP($B131,'Allokerad kvv'!$B$2:$AV$468,MATCH(J$1,'Allokerad kvv'!$B$1:$AV$1,0),FALSE),VLOOKUP($B131,'Justerad allokering'!$B$1:$AG$461,MATCH(J$1,'Justerad allokering'!$B$1:$AF$1,0),FALSE))</f>
        <v>0</v>
      </c>
      <c r="K131">
        <f>IF(ISERROR(1/VLOOKUP($B131,'Justerad allokering'!$B$1:$AG$461,MATCH(K$1,'Justerad allokering'!$B$1:$AF$1,0),FALSE)),VLOOKUP($B131,'Allokerad kvv'!$B$2:$AV$468,MATCH(K$1,'Allokerad kvv'!$B$1:$AV$1,0),FALSE),VLOOKUP($B131,'Justerad allokering'!$B$1:$AG$461,MATCH(K$1,'Justerad allokering'!$B$1:$AF$1,0),FALSE))</f>
        <v>0</v>
      </c>
      <c r="L131">
        <f>IF(ISERROR(1/VLOOKUP($B131,'Justerad allokering'!$B$1:$AG$461,MATCH(L$1,'Justerad allokering'!$B$1:$AF$1,0),FALSE)),VLOOKUP($B131,'Allokerad kvv'!$B$2:$AV$468,MATCH(L$1,'Allokerad kvv'!$B$1:$AV$1,0),FALSE),VLOOKUP($B131,'Justerad allokering'!$B$1:$AG$461,MATCH(L$1,'Justerad allokering'!$B$1:$AF$1,0),FALSE))</f>
        <v>0</v>
      </c>
      <c r="M131">
        <f>IF(ISERROR(1/VLOOKUP($B131,'Justerad allokering'!$B$1:$AG$461,MATCH(M$1,'Justerad allokering'!$B$1:$AF$1,0),FALSE)),VLOOKUP($B131,'Allokerad kvv'!$B$2:$AV$468,MATCH(M$1,'Allokerad kvv'!$B$1:$AV$1,0),FALSE),VLOOKUP($B131,'Justerad allokering'!$B$1:$AG$461,MATCH(M$1,'Justerad allokering'!$B$1:$AF$1,0),FALSE))</f>
        <v>0</v>
      </c>
      <c r="N131">
        <f>IF(ISERROR(1/VLOOKUP($B131,'Justerad allokering'!$B$1:$AG$461,MATCH(N$1,'Justerad allokering'!$B$1:$AF$1,0),FALSE)),VLOOKUP($B131,'Allokerad kvv'!$B$2:$AV$468,MATCH(N$1,'Allokerad kvv'!$B$1:$AV$1,0),FALSE),VLOOKUP($B131,'Justerad allokering'!$B$1:$AG$461,MATCH(N$1,'Justerad allokering'!$B$1:$AF$1,0),FALSE))</f>
        <v>0</v>
      </c>
      <c r="O131">
        <f>IF(ISERROR(1/VLOOKUP($B131,'Justerad allokering'!$B$1:$AG$461,MATCH(O$1,'Justerad allokering'!$B$1:$AF$1,0),FALSE)),VLOOKUP($B131,'Allokerad kvv'!$B$2:$AV$468,MATCH(O$1,'Allokerad kvv'!$B$1:$AV$1,0),FALSE),VLOOKUP($B131,'Justerad allokering'!$B$1:$AG$461,MATCH(O$1,'Justerad allokering'!$B$1:$AF$1,0),FALSE))</f>
        <v>0</v>
      </c>
      <c r="P131">
        <f>IF(ISERROR(1/VLOOKUP($B131,'Justerad allokering'!$B$1:$AG$461,MATCH(P$1,'Justerad allokering'!$B$1:$AF$1,0),FALSE)),VLOOKUP($B131,'Allokerad kvv'!$B$2:$AV$468,MATCH(P$1,'Allokerad kvv'!$B$1:$AV$1,0),FALSE),VLOOKUP($B131,'Justerad allokering'!$B$1:$AG$461,MATCH(P$1,'Justerad allokering'!$B$1:$AF$1,0),FALSE))</f>
        <v>0</v>
      </c>
      <c r="Q131">
        <f>IF(ISERROR(1/VLOOKUP($B131,'Justerad allokering'!$B$1:$AG$461,MATCH(Q$1,'Justerad allokering'!$B$1:$AF$1,0),FALSE)),VLOOKUP($B131,'Allokerad kvv'!$B$2:$AV$468,MATCH(Q$1,'Allokerad kvv'!$B$1:$AV$1,0),FALSE),VLOOKUP($B131,'Justerad allokering'!$B$1:$AG$461,MATCH(Q$1,'Justerad allokering'!$B$1:$AF$1,0),FALSE))</f>
        <v>0</v>
      </c>
      <c r="R131">
        <f>IF(ISERROR(1/VLOOKUP($B131,'Justerad allokering'!$B$1:$AG$461,MATCH(R$1,'Justerad allokering'!$B$1:$AF$1,0),FALSE)),VLOOKUP($B131,'Allokerad kvv'!$B$2:$AV$468,MATCH(R$1,'Allokerad kvv'!$B$1:$AV$1,0),FALSE),VLOOKUP($B131,'Justerad allokering'!$B$1:$AG$461,MATCH(R$1,'Justerad allokering'!$B$1:$AF$1,0),FALSE))</f>
        <v>0</v>
      </c>
      <c r="S131">
        <f>IF(ISERROR(1/VLOOKUP($B131,'Justerad allokering'!$B$1:$AG$461,MATCH(S$1,'Justerad allokering'!$B$1:$AF$1,0),FALSE)),VLOOKUP($B131,'Allokerad kvv'!$B$2:$AV$468,MATCH(S$1,'Allokerad kvv'!$B$1:$AV$1,0),FALSE),VLOOKUP($B131,'Justerad allokering'!$B$1:$AG$461,MATCH(S$1,'Justerad allokering'!$B$1:$AF$1,0),FALSE))</f>
        <v>0</v>
      </c>
      <c r="T131">
        <f>IF(ISERROR(1/VLOOKUP($B131,'Justerad allokering'!$B$1:$AG$461,MATCH(T$1,'Justerad allokering'!$B$1:$AF$1,0),FALSE)),VLOOKUP($B131,'Allokerad kvv'!$B$2:$AV$468,MATCH(T$1,'Allokerad kvv'!$B$1:$AV$1,0),FALSE),VLOOKUP($B131,'Justerad allokering'!$B$1:$AG$461,MATCH(T$1,'Justerad allokering'!$B$1:$AF$1,0),FALSE))</f>
        <v>0</v>
      </c>
      <c r="U131">
        <f>IF(ISERROR(1/VLOOKUP($B131,'Justerad allokering'!$B$1:$AG$461,MATCH(U$1,'Justerad allokering'!$B$1:$AF$1,0),FALSE)),VLOOKUP($B131,'Allokerad kvv'!$B$2:$AV$468,MATCH(U$1,'Allokerad kvv'!$B$1:$AV$1,0),FALSE),VLOOKUP($B131,'Justerad allokering'!$B$1:$AG$461,MATCH(U$1,'Justerad allokering'!$B$1:$AF$1,0),FALSE))</f>
        <v>0</v>
      </c>
      <c r="V131">
        <f>IF(ISERROR(1/VLOOKUP($B131,'Justerad allokering'!$B$1:$AG$461,MATCH(V$1,'Justerad allokering'!$B$1:$AF$1,0),FALSE)),VLOOKUP($B131,'Allokerad kvv'!$B$2:$AV$468,MATCH(V$1,'Allokerad kvv'!$B$1:$AV$1,0),FALSE),VLOOKUP($B131,'Justerad allokering'!$B$1:$AG$461,MATCH(V$1,'Justerad allokering'!$B$1:$AF$1,0),FALSE))</f>
        <v>0</v>
      </c>
      <c r="W131">
        <f>IF(ISERROR(1/VLOOKUP($B131,'Justerad allokering'!$B$1:$AG$461,MATCH(W$1,'Justerad allokering'!$B$1:$AF$1,0),FALSE)),VLOOKUP($B131,'Allokerad kvv'!$B$2:$AV$468,MATCH(W$1,'Allokerad kvv'!$B$1:$AV$1,0),FALSE),VLOOKUP($B131,'Justerad allokering'!$B$1:$AG$461,MATCH(W$1,'Justerad allokering'!$B$1:$AF$1,0),FALSE))</f>
        <v>0</v>
      </c>
      <c r="X131">
        <f>IF(ISERROR(1/VLOOKUP($B131,'Justerad allokering'!$B$1:$AG$461,MATCH(X$1,'Justerad allokering'!$B$1:$AF$1,0),FALSE)),VLOOKUP($B131,'Allokerad kvv'!$B$2:$AV$468,MATCH(X$1,'Allokerad kvv'!$B$1:$AV$1,0),FALSE),VLOOKUP($B131,'Justerad allokering'!$B$1:$AG$461,MATCH(X$1,'Justerad allokering'!$B$1:$AF$1,0),FALSE))</f>
        <v>0</v>
      </c>
      <c r="Y131">
        <f>IF(ISERROR(1/VLOOKUP($B131,'Justerad allokering'!$B$1:$AG$461,MATCH(Y$1,'Justerad allokering'!$B$1:$AF$1,0),FALSE)),VLOOKUP($B131,'Allokerad kvv'!$B$2:$AV$468,MATCH(Y$1,'Allokerad kvv'!$B$1:$AV$1,0),FALSE),VLOOKUP($B131,'Justerad allokering'!$B$1:$AG$461,MATCH(Y$1,'Justerad allokering'!$B$1:$AF$1,0),FALSE))</f>
        <v>0</v>
      </c>
      <c r="Z131">
        <f>IF(ISERROR(1/VLOOKUP($B131,'Justerad allokering'!$B$1:$AG$461,MATCH(Z$1,'Justerad allokering'!$B$1:$AF$1,0),FALSE)),VLOOKUP($B131,'Allokerad kvv'!$B$2:$AV$468,MATCH(Z$1,'Allokerad kvv'!$B$1:$AV$1,0),FALSE),VLOOKUP($B131,'Justerad allokering'!$B$1:$AG$461,MATCH(Z$1,'Justerad allokering'!$B$1:$AF$1,0),FALSE))</f>
        <v>0</v>
      </c>
      <c r="AE131" s="89">
        <f t="shared" ref="AE131:AE194" si="8">SUM(C131:Z131)</f>
        <v>0</v>
      </c>
      <c r="AG131">
        <f t="shared" ref="AG131:AG194" si="9">AE131-K131</f>
        <v>0</v>
      </c>
      <c r="AH131">
        <f t="shared" ref="AH131:AH194" si="10">AG131-N131</f>
        <v>0</v>
      </c>
      <c r="AI131" t="str">
        <f>IF(AH131=0,"",AH131/VLOOKUP(B131,Kraftvärmeprod!$B$1:$BC$480,MATCH("Summa tillförd energi exklusive rökgaskondensering",Kraftvärmeprod!$B$1:$BC$1,0),FALSE))</f>
        <v/>
      </c>
      <c r="AK131">
        <f t="shared" ref="AK131:AK194" si="11">E131+F131+J131+M131+O131+P131+R131+T131+U131+V131+W131+Y131+Z131</f>
        <v>0</v>
      </c>
    </row>
    <row r="132" spans="1:37" x14ac:dyDescent="0.25">
      <c r="A132" s="2" t="s">
        <v>185</v>
      </c>
      <c r="B132" s="2" t="s">
        <v>188</v>
      </c>
      <c r="C132">
        <f>IF(ISERROR(1/VLOOKUP($B132,'Justerad allokering'!$B$1:$AG$461,MATCH(C$1,'Justerad allokering'!$B$1:$AF$1,0),FALSE)),VLOOKUP($B132,'Allokerad kvv'!$B$2:$AV$468,MATCH(C$1,'Allokerad kvv'!$B$1:$AV$1,0),FALSE),VLOOKUP($B132,'Justerad allokering'!$B$1:$AG$461,MATCH(C$1,'Justerad allokering'!$B$1:$AF$1,0),FALSE))</f>
        <v>0</v>
      </c>
      <c r="D132">
        <f>IF(ISERROR(1/VLOOKUP($B132,'Justerad allokering'!$B$1:$AG$461,MATCH(D$1,'Justerad allokering'!$B$1:$AF$1,0),FALSE)),VLOOKUP($B132,'Allokerad kvv'!$B$2:$AV$468,MATCH(D$1,'Allokerad kvv'!$B$1:$AV$1,0),FALSE),VLOOKUP($B132,'Justerad allokering'!$B$1:$AG$461,MATCH(D$1,'Justerad allokering'!$B$1:$AF$1,0),FALSE))</f>
        <v>0</v>
      </c>
      <c r="E132">
        <f>IF(ISERROR(1/VLOOKUP($B132,'Justerad allokering'!$B$1:$AG$461,MATCH(E$1,'Justerad allokering'!$B$1:$AF$1,0),FALSE)),VLOOKUP($B132,'Allokerad kvv'!$B$2:$AV$468,MATCH(E$1,'Allokerad kvv'!$B$1:$AV$1,0),FALSE),VLOOKUP($B132,'Justerad allokering'!$B$1:$AG$461,MATCH(E$1,'Justerad allokering'!$B$1:$AF$1,0),FALSE))</f>
        <v>0</v>
      </c>
      <c r="F132">
        <f>IF(ISERROR(1/VLOOKUP($B132,'Justerad allokering'!$B$1:$AG$461,MATCH(F$1,'Justerad allokering'!$B$1:$AF$1,0),FALSE)),VLOOKUP($B132,'Allokerad kvv'!$B$2:$AV$468,MATCH(F$1,'Allokerad kvv'!$B$1:$AV$1,0),FALSE),VLOOKUP($B132,'Justerad allokering'!$B$1:$AG$461,MATCH(F$1,'Justerad allokering'!$B$1:$AF$1,0),FALSE))</f>
        <v>0</v>
      </c>
      <c r="G132">
        <f>IF(ISERROR(1/VLOOKUP($B132,'Justerad allokering'!$B$1:$AG$461,MATCH(G$1,'Justerad allokering'!$B$1:$AF$1,0),FALSE)),VLOOKUP($B132,'Allokerad kvv'!$B$2:$AV$468,MATCH(G$1,'Allokerad kvv'!$B$1:$AV$1,0),FALSE),VLOOKUP($B132,'Justerad allokering'!$B$1:$AG$461,MATCH(G$1,'Justerad allokering'!$B$1:$AF$1,0),FALSE))</f>
        <v>0</v>
      </c>
      <c r="H132">
        <f>IF(ISERROR(1/VLOOKUP($B132,'Justerad allokering'!$B$1:$AG$461,MATCH(H$1,'Justerad allokering'!$B$1:$AF$1,0),FALSE)),VLOOKUP($B132,'Allokerad kvv'!$B$2:$AV$468,MATCH(H$1,'Allokerad kvv'!$B$1:$AV$1,0),FALSE),VLOOKUP($B132,'Justerad allokering'!$B$1:$AG$461,MATCH(H$1,'Justerad allokering'!$B$1:$AF$1,0),FALSE))</f>
        <v>0</v>
      </c>
      <c r="I132">
        <f>IF(ISERROR(1/VLOOKUP($B132,'Justerad allokering'!$B$1:$AG$461,MATCH(I$1,'Justerad allokering'!$B$1:$AF$1,0),FALSE)),VLOOKUP($B132,'Allokerad kvv'!$B$2:$AV$468,MATCH(I$1,'Allokerad kvv'!$B$1:$AV$1,0),FALSE),VLOOKUP($B132,'Justerad allokering'!$B$1:$AG$461,MATCH(I$1,'Justerad allokering'!$B$1:$AF$1,0),FALSE))</f>
        <v>0</v>
      </c>
      <c r="J132">
        <f>IF(ISERROR(1/VLOOKUP($B132,'Justerad allokering'!$B$1:$AG$461,MATCH(J$1,'Justerad allokering'!$B$1:$AF$1,0),FALSE)),VLOOKUP($B132,'Allokerad kvv'!$B$2:$AV$468,MATCH(J$1,'Allokerad kvv'!$B$1:$AV$1,0),FALSE),VLOOKUP($B132,'Justerad allokering'!$B$1:$AG$461,MATCH(J$1,'Justerad allokering'!$B$1:$AF$1,0),FALSE))</f>
        <v>0</v>
      </c>
      <c r="K132">
        <f>IF(ISERROR(1/VLOOKUP($B132,'Justerad allokering'!$B$1:$AG$461,MATCH(K$1,'Justerad allokering'!$B$1:$AF$1,0),FALSE)),VLOOKUP($B132,'Allokerad kvv'!$B$2:$AV$468,MATCH(K$1,'Allokerad kvv'!$B$1:$AV$1,0),FALSE),VLOOKUP($B132,'Justerad allokering'!$B$1:$AG$461,MATCH(K$1,'Justerad allokering'!$B$1:$AF$1,0),FALSE))</f>
        <v>0</v>
      </c>
      <c r="L132">
        <f>IF(ISERROR(1/VLOOKUP($B132,'Justerad allokering'!$B$1:$AG$461,MATCH(L$1,'Justerad allokering'!$B$1:$AF$1,0),FALSE)),VLOOKUP($B132,'Allokerad kvv'!$B$2:$AV$468,MATCH(L$1,'Allokerad kvv'!$B$1:$AV$1,0),FALSE),VLOOKUP($B132,'Justerad allokering'!$B$1:$AG$461,MATCH(L$1,'Justerad allokering'!$B$1:$AF$1,0),FALSE))</f>
        <v>0</v>
      </c>
      <c r="M132">
        <f>IF(ISERROR(1/VLOOKUP($B132,'Justerad allokering'!$B$1:$AG$461,MATCH(M$1,'Justerad allokering'!$B$1:$AF$1,0),FALSE)),VLOOKUP($B132,'Allokerad kvv'!$B$2:$AV$468,MATCH(M$1,'Allokerad kvv'!$B$1:$AV$1,0),FALSE),VLOOKUP($B132,'Justerad allokering'!$B$1:$AG$461,MATCH(M$1,'Justerad allokering'!$B$1:$AF$1,0),FALSE))</f>
        <v>0</v>
      </c>
      <c r="N132">
        <f>IF(ISERROR(1/VLOOKUP($B132,'Justerad allokering'!$B$1:$AG$461,MATCH(N$1,'Justerad allokering'!$B$1:$AF$1,0),FALSE)),VLOOKUP($B132,'Allokerad kvv'!$B$2:$AV$468,MATCH(N$1,'Allokerad kvv'!$B$1:$AV$1,0),FALSE),VLOOKUP($B132,'Justerad allokering'!$B$1:$AG$461,MATCH(N$1,'Justerad allokering'!$B$1:$AF$1,0),FALSE))</f>
        <v>0</v>
      </c>
      <c r="O132">
        <f>IF(ISERROR(1/VLOOKUP($B132,'Justerad allokering'!$B$1:$AG$461,MATCH(O$1,'Justerad allokering'!$B$1:$AF$1,0),FALSE)),VLOOKUP($B132,'Allokerad kvv'!$B$2:$AV$468,MATCH(O$1,'Allokerad kvv'!$B$1:$AV$1,0),FALSE),VLOOKUP($B132,'Justerad allokering'!$B$1:$AG$461,MATCH(O$1,'Justerad allokering'!$B$1:$AF$1,0),FALSE))</f>
        <v>0</v>
      </c>
      <c r="P132">
        <f>IF(ISERROR(1/VLOOKUP($B132,'Justerad allokering'!$B$1:$AG$461,MATCH(P$1,'Justerad allokering'!$B$1:$AF$1,0),FALSE)),VLOOKUP($B132,'Allokerad kvv'!$B$2:$AV$468,MATCH(P$1,'Allokerad kvv'!$B$1:$AV$1,0),FALSE),VLOOKUP($B132,'Justerad allokering'!$B$1:$AG$461,MATCH(P$1,'Justerad allokering'!$B$1:$AF$1,0),FALSE))</f>
        <v>0</v>
      </c>
      <c r="Q132">
        <f>IF(ISERROR(1/VLOOKUP($B132,'Justerad allokering'!$B$1:$AG$461,MATCH(Q$1,'Justerad allokering'!$B$1:$AF$1,0),FALSE)),VLOOKUP($B132,'Allokerad kvv'!$B$2:$AV$468,MATCH(Q$1,'Allokerad kvv'!$B$1:$AV$1,0),FALSE),VLOOKUP($B132,'Justerad allokering'!$B$1:$AG$461,MATCH(Q$1,'Justerad allokering'!$B$1:$AF$1,0),FALSE))</f>
        <v>0</v>
      </c>
      <c r="R132">
        <f>IF(ISERROR(1/VLOOKUP($B132,'Justerad allokering'!$B$1:$AG$461,MATCH(R$1,'Justerad allokering'!$B$1:$AF$1,0),FALSE)),VLOOKUP($B132,'Allokerad kvv'!$B$2:$AV$468,MATCH(R$1,'Allokerad kvv'!$B$1:$AV$1,0),FALSE),VLOOKUP($B132,'Justerad allokering'!$B$1:$AG$461,MATCH(R$1,'Justerad allokering'!$B$1:$AF$1,0),FALSE))</f>
        <v>0</v>
      </c>
      <c r="S132">
        <f>IF(ISERROR(1/VLOOKUP($B132,'Justerad allokering'!$B$1:$AG$461,MATCH(S$1,'Justerad allokering'!$B$1:$AF$1,0),FALSE)),VLOOKUP($B132,'Allokerad kvv'!$B$2:$AV$468,MATCH(S$1,'Allokerad kvv'!$B$1:$AV$1,0),FALSE),VLOOKUP($B132,'Justerad allokering'!$B$1:$AG$461,MATCH(S$1,'Justerad allokering'!$B$1:$AF$1,0),FALSE))</f>
        <v>0</v>
      </c>
      <c r="T132">
        <f>IF(ISERROR(1/VLOOKUP($B132,'Justerad allokering'!$B$1:$AG$461,MATCH(T$1,'Justerad allokering'!$B$1:$AF$1,0),FALSE)),VLOOKUP($B132,'Allokerad kvv'!$B$2:$AV$468,MATCH(T$1,'Allokerad kvv'!$B$1:$AV$1,0),FALSE),VLOOKUP($B132,'Justerad allokering'!$B$1:$AG$461,MATCH(T$1,'Justerad allokering'!$B$1:$AF$1,0),FALSE))</f>
        <v>0</v>
      </c>
      <c r="U132">
        <f>IF(ISERROR(1/VLOOKUP($B132,'Justerad allokering'!$B$1:$AG$461,MATCH(U$1,'Justerad allokering'!$B$1:$AF$1,0),FALSE)),VLOOKUP($B132,'Allokerad kvv'!$B$2:$AV$468,MATCH(U$1,'Allokerad kvv'!$B$1:$AV$1,0),FALSE),VLOOKUP($B132,'Justerad allokering'!$B$1:$AG$461,MATCH(U$1,'Justerad allokering'!$B$1:$AF$1,0),FALSE))</f>
        <v>0</v>
      </c>
      <c r="V132">
        <f>IF(ISERROR(1/VLOOKUP($B132,'Justerad allokering'!$B$1:$AG$461,MATCH(V$1,'Justerad allokering'!$B$1:$AF$1,0),FALSE)),VLOOKUP($B132,'Allokerad kvv'!$B$2:$AV$468,MATCH(V$1,'Allokerad kvv'!$B$1:$AV$1,0),FALSE),VLOOKUP($B132,'Justerad allokering'!$B$1:$AG$461,MATCH(V$1,'Justerad allokering'!$B$1:$AF$1,0),FALSE))</f>
        <v>0</v>
      </c>
      <c r="W132">
        <f>IF(ISERROR(1/VLOOKUP($B132,'Justerad allokering'!$B$1:$AG$461,MATCH(W$1,'Justerad allokering'!$B$1:$AF$1,0),FALSE)),VLOOKUP($B132,'Allokerad kvv'!$B$2:$AV$468,MATCH(W$1,'Allokerad kvv'!$B$1:$AV$1,0),FALSE),VLOOKUP($B132,'Justerad allokering'!$B$1:$AG$461,MATCH(W$1,'Justerad allokering'!$B$1:$AF$1,0),FALSE))</f>
        <v>0</v>
      </c>
      <c r="X132">
        <f>IF(ISERROR(1/VLOOKUP($B132,'Justerad allokering'!$B$1:$AG$461,MATCH(X$1,'Justerad allokering'!$B$1:$AF$1,0),FALSE)),VLOOKUP($B132,'Allokerad kvv'!$B$2:$AV$468,MATCH(X$1,'Allokerad kvv'!$B$1:$AV$1,0),FALSE),VLOOKUP($B132,'Justerad allokering'!$B$1:$AG$461,MATCH(X$1,'Justerad allokering'!$B$1:$AF$1,0),FALSE))</f>
        <v>0</v>
      </c>
      <c r="Y132">
        <f>IF(ISERROR(1/VLOOKUP($B132,'Justerad allokering'!$B$1:$AG$461,MATCH(Y$1,'Justerad allokering'!$B$1:$AF$1,0),FALSE)),VLOOKUP($B132,'Allokerad kvv'!$B$2:$AV$468,MATCH(Y$1,'Allokerad kvv'!$B$1:$AV$1,0),FALSE),VLOOKUP($B132,'Justerad allokering'!$B$1:$AG$461,MATCH(Y$1,'Justerad allokering'!$B$1:$AF$1,0),FALSE))</f>
        <v>0</v>
      </c>
      <c r="Z132">
        <f>IF(ISERROR(1/VLOOKUP($B132,'Justerad allokering'!$B$1:$AG$461,MATCH(Z$1,'Justerad allokering'!$B$1:$AF$1,0),FALSE)),VLOOKUP($B132,'Allokerad kvv'!$B$2:$AV$468,MATCH(Z$1,'Allokerad kvv'!$B$1:$AV$1,0),FALSE),VLOOKUP($B132,'Justerad allokering'!$B$1:$AG$461,MATCH(Z$1,'Justerad allokering'!$B$1:$AF$1,0),FALSE))</f>
        <v>0</v>
      </c>
      <c r="AE132" s="89">
        <f t="shared" si="8"/>
        <v>0</v>
      </c>
      <c r="AG132">
        <f t="shared" si="9"/>
        <v>0</v>
      </c>
      <c r="AH132">
        <f t="shared" si="10"/>
        <v>0</v>
      </c>
      <c r="AI132" t="str">
        <f>IF(AH132=0,"",AH132/VLOOKUP(B132,Kraftvärmeprod!$B$1:$BC$480,MATCH("Summa tillförd energi exklusive rökgaskondensering",Kraftvärmeprod!$B$1:$BC$1,0),FALSE))</f>
        <v/>
      </c>
      <c r="AK132">
        <f t="shared" si="11"/>
        <v>0</v>
      </c>
    </row>
    <row r="133" spans="1:37" x14ac:dyDescent="0.25">
      <c r="A133" s="2" t="s">
        <v>185</v>
      </c>
      <c r="B133" s="2" t="s">
        <v>189</v>
      </c>
      <c r="C133">
        <f>IF(ISERROR(1/VLOOKUP($B133,'Justerad allokering'!$B$1:$AG$461,MATCH(C$1,'Justerad allokering'!$B$1:$AF$1,0),FALSE)),VLOOKUP($B133,'Allokerad kvv'!$B$2:$AV$468,MATCH(C$1,'Allokerad kvv'!$B$1:$AV$1,0),FALSE),VLOOKUP($B133,'Justerad allokering'!$B$1:$AG$461,MATCH(C$1,'Justerad allokering'!$B$1:$AF$1,0),FALSE))</f>
        <v>0</v>
      </c>
      <c r="D133">
        <f>IF(ISERROR(1/VLOOKUP($B133,'Justerad allokering'!$B$1:$AG$461,MATCH(D$1,'Justerad allokering'!$B$1:$AF$1,0),FALSE)),VLOOKUP($B133,'Allokerad kvv'!$B$2:$AV$468,MATCH(D$1,'Allokerad kvv'!$B$1:$AV$1,0),FALSE),VLOOKUP($B133,'Justerad allokering'!$B$1:$AG$461,MATCH(D$1,'Justerad allokering'!$B$1:$AF$1,0),FALSE))</f>
        <v>0</v>
      </c>
      <c r="E133">
        <f>IF(ISERROR(1/VLOOKUP($B133,'Justerad allokering'!$B$1:$AG$461,MATCH(E$1,'Justerad allokering'!$B$1:$AF$1,0),FALSE)),VLOOKUP($B133,'Allokerad kvv'!$B$2:$AV$468,MATCH(E$1,'Allokerad kvv'!$B$1:$AV$1,0),FALSE),VLOOKUP($B133,'Justerad allokering'!$B$1:$AG$461,MATCH(E$1,'Justerad allokering'!$B$1:$AF$1,0),FALSE))</f>
        <v>5.9699600000000004</v>
      </c>
      <c r="F133">
        <f>IF(ISERROR(1/VLOOKUP($B133,'Justerad allokering'!$B$1:$AG$461,MATCH(F$1,'Justerad allokering'!$B$1:$AF$1,0),FALSE)),VLOOKUP($B133,'Allokerad kvv'!$B$2:$AV$468,MATCH(F$1,'Allokerad kvv'!$B$1:$AV$1,0),FALSE),VLOOKUP($B133,'Justerad allokering'!$B$1:$AG$461,MATCH(F$1,'Justerad allokering'!$B$1:$AF$1,0),FALSE))</f>
        <v>0</v>
      </c>
      <c r="G133">
        <f>IF(ISERROR(1/VLOOKUP($B133,'Justerad allokering'!$B$1:$AG$461,MATCH(G$1,'Justerad allokering'!$B$1:$AF$1,0),FALSE)),VLOOKUP($B133,'Allokerad kvv'!$B$2:$AV$468,MATCH(G$1,'Allokerad kvv'!$B$1:$AV$1,0),FALSE),VLOOKUP($B133,'Justerad allokering'!$B$1:$AG$461,MATCH(G$1,'Justerad allokering'!$B$1:$AF$1,0),FALSE))</f>
        <v>0</v>
      </c>
      <c r="H133">
        <f>IF(ISERROR(1/VLOOKUP($B133,'Justerad allokering'!$B$1:$AG$461,MATCH(H$1,'Justerad allokering'!$B$1:$AF$1,0),FALSE)),VLOOKUP($B133,'Allokerad kvv'!$B$2:$AV$468,MATCH(H$1,'Allokerad kvv'!$B$1:$AV$1,0),FALSE),VLOOKUP($B133,'Justerad allokering'!$B$1:$AG$461,MATCH(H$1,'Justerad allokering'!$B$1:$AF$1,0),FALSE))</f>
        <v>0</v>
      </c>
      <c r="I133">
        <f>IF(ISERROR(1/VLOOKUP($B133,'Justerad allokering'!$B$1:$AG$461,MATCH(I$1,'Justerad allokering'!$B$1:$AF$1,0),FALSE)),VLOOKUP($B133,'Allokerad kvv'!$B$2:$AV$468,MATCH(I$1,'Allokerad kvv'!$B$1:$AV$1,0),FALSE),VLOOKUP($B133,'Justerad allokering'!$B$1:$AG$461,MATCH(I$1,'Justerad allokering'!$B$1:$AF$1,0),FALSE))</f>
        <v>0</v>
      </c>
      <c r="J133">
        <f>IF(ISERROR(1/VLOOKUP($B133,'Justerad allokering'!$B$1:$AG$461,MATCH(J$1,'Justerad allokering'!$B$1:$AF$1,0),FALSE)),VLOOKUP($B133,'Allokerad kvv'!$B$2:$AV$468,MATCH(J$1,'Allokerad kvv'!$B$1:$AV$1,0),FALSE),VLOOKUP($B133,'Justerad allokering'!$B$1:$AG$461,MATCH(J$1,'Justerad allokering'!$B$1:$AF$1,0),FALSE))</f>
        <v>5.9699600000000004</v>
      </c>
      <c r="K133">
        <f>IF(ISERROR(1/VLOOKUP($B133,'Justerad allokering'!$B$1:$AG$461,MATCH(K$1,'Justerad allokering'!$B$1:$AF$1,0),FALSE)),VLOOKUP($B133,'Allokerad kvv'!$B$2:$AV$468,MATCH(K$1,'Allokerad kvv'!$B$1:$AV$1,0),FALSE),VLOOKUP($B133,'Justerad allokering'!$B$1:$AG$461,MATCH(K$1,'Justerad allokering'!$B$1:$AF$1,0),FALSE))</f>
        <v>0</v>
      </c>
      <c r="L133">
        <f>IF(ISERROR(1/VLOOKUP($B133,'Justerad allokering'!$B$1:$AG$461,MATCH(L$1,'Justerad allokering'!$B$1:$AF$1,0),FALSE)),VLOOKUP($B133,'Allokerad kvv'!$B$2:$AV$468,MATCH(L$1,'Allokerad kvv'!$B$1:$AV$1,0),FALSE),VLOOKUP($B133,'Justerad allokering'!$B$1:$AG$461,MATCH(L$1,'Justerad allokering'!$B$1:$AF$1,0),FALSE))</f>
        <v>0</v>
      </c>
      <c r="M133">
        <f>IF(ISERROR(1/VLOOKUP($B133,'Justerad allokering'!$B$1:$AG$461,MATCH(M$1,'Justerad allokering'!$B$1:$AF$1,0),FALSE)),VLOOKUP($B133,'Allokerad kvv'!$B$2:$AV$468,MATCH(M$1,'Allokerad kvv'!$B$1:$AV$1,0),FALSE),VLOOKUP($B133,'Justerad allokering'!$B$1:$AG$461,MATCH(M$1,'Justerad allokering'!$B$1:$AF$1,0),FALSE))</f>
        <v>0</v>
      </c>
      <c r="N133">
        <f>IF(ISERROR(1/VLOOKUP($B133,'Justerad allokering'!$B$1:$AG$461,MATCH(N$1,'Justerad allokering'!$B$1:$AF$1,0),FALSE)),VLOOKUP($B133,'Allokerad kvv'!$B$2:$AV$468,MATCH(N$1,'Allokerad kvv'!$B$1:$AV$1,0),FALSE),VLOOKUP($B133,'Justerad allokering'!$B$1:$AG$461,MATCH(N$1,'Justerad allokering'!$B$1:$AF$1,0),FALSE))</f>
        <v>0</v>
      </c>
      <c r="O133">
        <f>IF(ISERROR(1/VLOOKUP($B133,'Justerad allokering'!$B$1:$AG$461,MATCH(O$1,'Justerad allokering'!$B$1:$AF$1,0),FALSE)),VLOOKUP($B133,'Allokerad kvv'!$B$2:$AV$468,MATCH(O$1,'Allokerad kvv'!$B$1:$AV$1,0),FALSE),VLOOKUP($B133,'Justerad allokering'!$B$1:$AG$461,MATCH(O$1,'Justerad allokering'!$B$1:$AF$1,0),FALSE))</f>
        <v>8.9884799999999991</v>
      </c>
      <c r="P133">
        <f>IF(ISERROR(1/VLOOKUP($B133,'Justerad allokering'!$B$1:$AG$461,MATCH(P$1,'Justerad allokering'!$B$1:$AF$1,0),FALSE)),VLOOKUP($B133,'Allokerad kvv'!$B$2:$AV$468,MATCH(P$1,'Allokerad kvv'!$B$1:$AV$1,0),FALSE),VLOOKUP($B133,'Justerad allokering'!$B$1:$AG$461,MATCH(P$1,'Justerad allokering'!$B$1:$AF$1,0),FALSE))</f>
        <v>8.9884799999999991</v>
      </c>
      <c r="Q133">
        <f>IF(ISERROR(1/VLOOKUP($B133,'Justerad allokering'!$B$1:$AG$461,MATCH(Q$1,'Justerad allokering'!$B$1:$AF$1,0),FALSE)),VLOOKUP($B133,'Allokerad kvv'!$B$2:$AV$468,MATCH(Q$1,'Allokerad kvv'!$B$1:$AV$1,0),FALSE),VLOOKUP($B133,'Justerad allokering'!$B$1:$AG$461,MATCH(Q$1,'Justerad allokering'!$B$1:$AF$1,0),FALSE))</f>
        <v>0</v>
      </c>
      <c r="R133">
        <f>IF(ISERROR(1/VLOOKUP($B133,'Justerad allokering'!$B$1:$AG$461,MATCH(R$1,'Justerad allokering'!$B$1:$AF$1,0),FALSE)),VLOOKUP($B133,'Allokerad kvv'!$B$2:$AV$468,MATCH(R$1,'Allokerad kvv'!$B$1:$AV$1,0),FALSE),VLOOKUP($B133,'Justerad allokering'!$B$1:$AG$461,MATCH(R$1,'Justerad allokering'!$B$1:$AF$1,0),FALSE))</f>
        <v>0</v>
      </c>
      <c r="S133">
        <f>IF(ISERROR(1/VLOOKUP($B133,'Justerad allokering'!$B$1:$AG$461,MATCH(S$1,'Justerad allokering'!$B$1:$AF$1,0),FALSE)),VLOOKUP($B133,'Allokerad kvv'!$B$2:$AV$468,MATCH(S$1,'Allokerad kvv'!$B$1:$AV$1,0),FALSE),VLOOKUP($B133,'Justerad allokering'!$B$1:$AG$461,MATCH(S$1,'Justerad allokering'!$B$1:$AF$1,0),FALSE))</f>
        <v>0</v>
      </c>
      <c r="T133">
        <f>IF(ISERROR(1/VLOOKUP($B133,'Justerad allokering'!$B$1:$AG$461,MATCH(T$1,'Justerad allokering'!$B$1:$AF$1,0),FALSE)),VLOOKUP($B133,'Allokerad kvv'!$B$2:$AV$468,MATCH(T$1,'Allokerad kvv'!$B$1:$AV$1,0),FALSE),VLOOKUP($B133,'Justerad allokering'!$B$1:$AG$461,MATCH(T$1,'Justerad allokering'!$B$1:$AF$1,0),FALSE))</f>
        <v>0</v>
      </c>
      <c r="U133">
        <f>IF(ISERROR(1/VLOOKUP($B133,'Justerad allokering'!$B$1:$AG$461,MATCH(U$1,'Justerad allokering'!$B$1:$AF$1,0),FALSE)),VLOOKUP($B133,'Allokerad kvv'!$B$2:$AV$468,MATCH(U$1,'Allokerad kvv'!$B$1:$AV$1,0),FALSE),VLOOKUP($B133,'Justerad allokering'!$B$1:$AG$461,MATCH(U$1,'Justerad allokering'!$B$1:$AF$1,0),FALSE))</f>
        <v>0</v>
      </c>
      <c r="V133">
        <f>IF(ISERROR(1/VLOOKUP($B133,'Justerad allokering'!$B$1:$AG$461,MATCH(V$1,'Justerad allokering'!$B$1:$AF$1,0),FALSE)),VLOOKUP($B133,'Allokerad kvv'!$B$2:$AV$468,MATCH(V$1,'Allokerad kvv'!$B$1:$AV$1,0),FALSE),VLOOKUP($B133,'Justerad allokering'!$B$1:$AG$461,MATCH(V$1,'Justerad allokering'!$B$1:$AF$1,0),FALSE))</f>
        <v>0</v>
      </c>
      <c r="W133">
        <f>IF(ISERROR(1/VLOOKUP($B133,'Justerad allokering'!$B$1:$AG$461,MATCH(W$1,'Justerad allokering'!$B$1:$AF$1,0),FALSE)),VLOOKUP($B133,'Allokerad kvv'!$B$2:$AV$468,MATCH(W$1,'Allokerad kvv'!$B$1:$AV$1,0),FALSE),VLOOKUP($B133,'Justerad allokering'!$B$1:$AG$461,MATCH(W$1,'Justerad allokering'!$B$1:$AF$1,0),FALSE))</f>
        <v>0</v>
      </c>
      <c r="X133">
        <f>IF(ISERROR(1/VLOOKUP($B133,'Justerad allokering'!$B$1:$AG$461,MATCH(X$1,'Justerad allokering'!$B$1:$AF$1,0),FALSE)),VLOOKUP($B133,'Allokerad kvv'!$B$2:$AV$468,MATCH(X$1,'Allokerad kvv'!$B$1:$AV$1,0),FALSE),VLOOKUP($B133,'Justerad allokering'!$B$1:$AG$461,MATCH(X$1,'Justerad allokering'!$B$1:$AF$1,0),FALSE))</f>
        <v>0</v>
      </c>
      <c r="Y133">
        <f>IF(ISERROR(1/VLOOKUP($B133,'Justerad allokering'!$B$1:$AG$461,MATCH(Y$1,'Justerad allokering'!$B$1:$AF$1,0),FALSE)),VLOOKUP($B133,'Allokerad kvv'!$B$2:$AV$468,MATCH(Y$1,'Allokerad kvv'!$B$1:$AV$1,0),FALSE),VLOOKUP($B133,'Justerad allokering'!$B$1:$AG$461,MATCH(Y$1,'Justerad allokering'!$B$1:$AF$1,0),FALSE))</f>
        <v>0</v>
      </c>
      <c r="Z133">
        <f>IF(ISERROR(1/VLOOKUP($B133,'Justerad allokering'!$B$1:$AG$461,MATCH(Z$1,'Justerad allokering'!$B$1:$AF$1,0),FALSE)),VLOOKUP($B133,'Allokerad kvv'!$B$2:$AV$468,MATCH(Z$1,'Allokerad kvv'!$B$1:$AV$1,0),FALSE),VLOOKUP($B133,'Justerad allokering'!$B$1:$AG$461,MATCH(Z$1,'Justerad allokering'!$B$1:$AF$1,0),FALSE))</f>
        <v>0</v>
      </c>
      <c r="AE133" s="89">
        <f t="shared" si="8"/>
        <v>29.916879999999999</v>
      </c>
      <c r="AG133">
        <f t="shared" si="9"/>
        <v>29.916879999999999</v>
      </c>
      <c r="AH133">
        <f t="shared" si="10"/>
        <v>29.916879999999999</v>
      </c>
      <c r="AI133">
        <f>IF(AH133=0,"",AH133/VLOOKUP(B133,Kraftvärmeprod!$B$1:$BC$480,MATCH("Summa tillförd energi exklusive rökgaskondensering",Kraftvärmeprod!$B$1:$BC$1,0),FALSE))</f>
        <v>0.67078206278026897</v>
      </c>
      <c r="AK133">
        <f t="shared" si="11"/>
        <v>29.916879999999999</v>
      </c>
    </row>
    <row r="134" spans="1:37" x14ac:dyDescent="0.25">
      <c r="A134" s="2" t="s">
        <v>190</v>
      </c>
      <c r="B134" s="2" t="s">
        <v>191</v>
      </c>
      <c r="C134">
        <f>IF(ISERROR(1/VLOOKUP($B134,'Justerad allokering'!$B$1:$AG$461,MATCH(C$1,'Justerad allokering'!$B$1:$AF$1,0),FALSE)),VLOOKUP($B134,'Allokerad kvv'!$B$2:$AV$468,MATCH(C$1,'Allokerad kvv'!$B$1:$AV$1,0),FALSE),VLOOKUP($B134,'Justerad allokering'!$B$1:$AG$461,MATCH(C$1,'Justerad allokering'!$B$1:$AF$1,0),FALSE))</f>
        <v>0</v>
      </c>
      <c r="D134">
        <f>IF(ISERROR(1/VLOOKUP($B134,'Justerad allokering'!$B$1:$AG$461,MATCH(D$1,'Justerad allokering'!$B$1:$AF$1,0),FALSE)),VLOOKUP($B134,'Allokerad kvv'!$B$2:$AV$468,MATCH(D$1,'Allokerad kvv'!$B$1:$AV$1,0),FALSE),VLOOKUP($B134,'Justerad allokering'!$B$1:$AG$461,MATCH(D$1,'Justerad allokering'!$B$1:$AF$1,0),FALSE))</f>
        <v>0</v>
      </c>
      <c r="E134">
        <f>IF(ISERROR(1/VLOOKUP($B134,'Justerad allokering'!$B$1:$AG$461,MATCH(E$1,'Justerad allokering'!$B$1:$AF$1,0),FALSE)),VLOOKUP($B134,'Allokerad kvv'!$B$2:$AV$468,MATCH(E$1,'Allokerad kvv'!$B$1:$AV$1,0),FALSE),VLOOKUP($B134,'Justerad allokering'!$B$1:$AG$461,MATCH(E$1,'Justerad allokering'!$B$1:$AF$1,0),FALSE))</f>
        <v>0</v>
      </c>
      <c r="F134">
        <f>IF(ISERROR(1/VLOOKUP($B134,'Justerad allokering'!$B$1:$AG$461,MATCH(F$1,'Justerad allokering'!$B$1:$AF$1,0),FALSE)),VLOOKUP($B134,'Allokerad kvv'!$B$2:$AV$468,MATCH(F$1,'Allokerad kvv'!$B$1:$AV$1,0),FALSE),VLOOKUP($B134,'Justerad allokering'!$B$1:$AG$461,MATCH(F$1,'Justerad allokering'!$B$1:$AF$1,0),FALSE))</f>
        <v>0</v>
      </c>
      <c r="G134">
        <f>IF(ISERROR(1/VLOOKUP($B134,'Justerad allokering'!$B$1:$AG$461,MATCH(G$1,'Justerad allokering'!$B$1:$AF$1,0),FALSE)),VLOOKUP($B134,'Allokerad kvv'!$B$2:$AV$468,MATCH(G$1,'Allokerad kvv'!$B$1:$AV$1,0),FALSE),VLOOKUP($B134,'Justerad allokering'!$B$1:$AG$461,MATCH(G$1,'Justerad allokering'!$B$1:$AF$1,0),FALSE))</f>
        <v>0</v>
      </c>
      <c r="H134">
        <f>IF(ISERROR(1/VLOOKUP($B134,'Justerad allokering'!$B$1:$AG$461,MATCH(H$1,'Justerad allokering'!$B$1:$AF$1,0),FALSE)),VLOOKUP($B134,'Allokerad kvv'!$B$2:$AV$468,MATCH(H$1,'Allokerad kvv'!$B$1:$AV$1,0),FALSE),VLOOKUP($B134,'Justerad allokering'!$B$1:$AG$461,MATCH(H$1,'Justerad allokering'!$B$1:$AF$1,0),FALSE))</f>
        <v>0</v>
      </c>
      <c r="I134">
        <f>IF(ISERROR(1/VLOOKUP($B134,'Justerad allokering'!$B$1:$AG$461,MATCH(I$1,'Justerad allokering'!$B$1:$AF$1,0),FALSE)),VLOOKUP($B134,'Allokerad kvv'!$B$2:$AV$468,MATCH(I$1,'Allokerad kvv'!$B$1:$AV$1,0),FALSE),VLOOKUP($B134,'Justerad allokering'!$B$1:$AG$461,MATCH(I$1,'Justerad allokering'!$B$1:$AF$1,0),FALSE))</f>
        <v>0</v>
      </c>
      <c r="J134">
        <f>IF(ISERROR(1/VLOOKUP($B134,'Justerad allokering'!$B$1:$AG$461,MATCH(J$1,'Justerad allokering'!$B$1:$AF$1,0),FALSE)),VLOOKUP($B134,'Allokerad kvv'!$B$2:$AV$468,MATCH(J$1,'Allokerad kvv'!$B$1:$AV$1,0),FALSE),VLOOKUP($B134,'Justerad allokering'!$B$1:$AG$461,MATCH(J$1,'Justerad allokering'!$B$1:$AF$1,0),FALSE))</f>
        <v>0</v>
      </c>
      <c r="K134">
        <f>IF(ISERROR(1/VLOOKUP($B134,'Justerad allokering'!$B$1:$AG$461,MATCH(K$1,'Justerad allokering'!$B$1:$AF$1,0),FALSE)),VLOOKUP($B134,'Allokerad kvv'!$B$2:$AV$468,MATCH(K$1,'Allokerad kvv'!$B$1:$AV$1,0),FALSE),VLOOKUP($B134,'Justerad allokering'!$B$1:$AG$461,MATCH(K$1,'Justerad allokering'!$B$1:$AF$1,0),FALSE))</f>
        <v>0</v>
      </c>
      <c r="L134">
        <f>IF(ISERROR(1/VLOOKUP($B134,'Justerad allokering'!$B$1:$AG$461,MATCH(L$1,'Justerad allokering'!$B$1:$AF$1,0),FALSE)),VLOOKUP($B134,'Allokerad kvv'!$B$2:$AV$468,MATCH(L$1,'Allokerad kvv'!$B$1:$AV$1,0),FALSE),VLOOKUP($B134,'Justerad allokering'!$B$1:$AG$461,MATCH(L$1,'Justerad allokering'!$B$1:$AF$1,0),FALSE))</f>
        <v>0</v>
      </c>
      <c r="M134">
        <f>IF(ISERROR(1/VLOOKUP($B134,'Justerad allokering'!$B$1:$AG$461,MATCH(M$1,'Justerad allokering'!$B$1:$AF$1,0),FALSE)),VLOOKUP($B134,'Allokerad kvv'!$B$2:$AV$468,MATCH(M$1,'Allokerad kvv'!$B$1:$AV$1,0),FALSE),VLOOKUP($B134,'Justerad allokering'!$B$1:$AG$461,MATCH(M$1,'Justerad allokering'!$B$1:$AF$1,0),FALSE))</f>
        <v>0</v>
      </c>
      <c r="N134">
        <f>IF(ISERROR(1/VLOOKUP($B134,'Justerad allokering'!$B$1:$AG$461,MATCH(N$1,'Justerad allokering'!$B$1:$AF$1,0),FALSE)),VLOOKUP($B134,'Allokerad kvv'!$B$2:$AV$468,MATCH(N$1,'Allokerad kvv'!$B$1:$AV$1,0),FALSE),VLOOKUP($B134,'Justerad allokering'!$B$1:$AG$461,MATCH(N$1,'Justerad allokering'!$B$1:$AF$1,0),FALSE))</f>
        <v>0</v>
      </c>
      <c r="O134">
        <f>IF(ISERROR(1/VLOOKUP($B134,'Justerad allokering'!$B$1:$AG$461,MATCH(O$1,'Justerad allokering'!$B$1:$AF$1,0),FALSE)),VLOOKUP($B134,'Allokerad kvv'!$B$2:$AV$468,MATCH(O$1,'Allokerad kvv'!$B$1:$AV$1,0),FALSE),VLOOKUP($B134,'Justerad allokering'!$B$1:$AG$461,MATCH(O$1,'Justerad allokering'!$B$1:$AF$1,0),FALSE))</f>
        <v>0</v>
      </c>
      <c r="P134">
        <f>IF(ISERROR(1/VLOOKUP($B134,'Justerad allokering'!$B$1:$AG$461,MATCH(P$1,'Justerad allokering'!$B$1:$AF$1,0),FALSE)),VLOOKUP($B134,'Allokerad kvv'!$B$2:$AV$468,MATCH(P$1,'Allokerad kvv'!$B$1:$AV$1,0),FALSE),VLOOKUP($B134,'Justerad allokering'!$B$1:$AG$461,MATCH(P$1,'Justerad allokering'!$B$1:$AF$1,0),FALSE))</f>
        <v>0</v>
      </c>
      <c r="Q134">
        <f>IF(ISERROR(1/VLOOKUP($B134,'Justerad allokering'!$B$1:$AG$461,MATCH(Q$1,'Justerad allokering'!$B$1:$AF$1,0),FALSE)),VLOOKUP($B134,'Allokerad kvv'!$B$2:$AV$468,MATCH(Q$1,'Allokerad kvv'!$B$1:$AV$1,0),FALSE),VLOOKUP($B134,'Justerad allokering'!$B$1:$AG$461,MATCH(Q$1,'Justerad allokering'!$B$1:$AF$1,0),FALSE))</f>
        <v>0</v>
      </c>
      <c r="R134">
        <f>IF(ISERROR(1/VLOOKUP($B134,'Justerad allokering'!$B$1:$AG$461,MATCH(R$1,'Justerad allokering'!$B$1:$AF$1,0),FALSE)),VLOOKUP($B134,'Allokerad kvv'!$B$2:$AV$468,MATCH(R$1,'Allokerad kvv'!$B$1:$AV$1,0),FALSE),VLOOKUP($B134,'Justerad allokering'!$B$1:$AG$461,MATCH(R$1,'Justerad allokering'!$B$1:$AF$1,0),FALSE))</f>
        <v>0</v>
      </c>
      <c r="S134">
        <f>IF(ISERROR(1/VLOOKUP($B134,'Justerad allokering'!$B$1:$AG$461,MATCH(S$1,'Justerad allokering'!$B$1:$AF$1,0),FALSE)),VLOOKUP($B134,'Allokerad kvv'!$B$2:$AV$468,MATCH(S$1,'Allokerad kvv'!$B$1:$AV$1,0),FALSE),VLOOKUP($B134,'Justerad allokering'!$B$1:$AG$461,MATCH(S$1,'Justerad allokering'!$B$1:$AF$1,0),FALSE))</f>
        <v>0</v>
      </c>
      <c r="T134">
        <f>IF(ISERROR(1/VLOOKUP($B134,'Justerad allokering'!$B$1:$AG$461,MATCH(T$1,'Justerad allokering'!$B$1:$AF$1,0),FALSE)),VLOOKUP($B134,'Allokerad kvv'!$B$2:$AV$468,MATCH(T$1,'Allokerad kvv'!$B$1:$AV$1,0),FALSE),VLOOKUP($B134,'Justerad allokering'!$B$1:$AG$461,MATCH(T$1,'Justerad allokering'!$B$1:$AF$1,0),FALSE))</f>
        <v>0</v>
      </c>
      <c r="U134">
        <f>IF(ISERROR(1/VLOOKUP($B134,'Justerad allokering'!$B$1:$AG$461,MATCH(U$1,'Justerad allokering'!$B$1:$AF$1,0),FALSE)),VLOOKUP($B134,'Allokerad kvv'!$B$2:$AV$468,MATCH(U$1,'Allokerad kvv'!$B$1:$AV$1,0),FALSE),VLOOKUP($B134,'Justerad allokering'!$B$1:$AG$461,MATCH(U$1,'Justerad allokering'!$B$1:$AF$1,0),FALSE))</f>
        <v>0</v>
      </c>
      <c r="V134">
        <f>IF(ISERROR(1/VLOOKUP($B134,'Justerad allokering'!$B$1:$AG$461,MATCH(V$1,'Justerad allokering'!$B$1:$AF$1,0),FALSE)),VLOOKUP($B134,'Allokerad kvv'!$B$2:$AV$468,MATCH(V$1,'Allokerad kvv'!$B$1:$AV$1,0),FALSE),VLOOKUP($B134,'Justerad allokering'!$B$1:$AG$461,MATCH(V$1,'Justerad allokering'!$B$1:$AF$1,0),FALSE))</f>
        <v>0</v>
      </c>
      <c r="W134">
        <f>IF(ISERROR(1/VLOOKUP($B134,'Justerad allokering'!$B$1:$AG$461,MATCH(W$1,'Justerad allokering'!$B$1:$AF$1,0),FALSE)),VLOOKUP($B134,'Allokerad kvv'!$B$2:$AV$468,MATCH(W$1,'Allokerad kvv'!$B$1:$AV$1,0),FALSE),VLOOKUP($B134,'Justerad allokering'!$B$1:$AG$461,MATCH(W$1,'Justerad allokering'!$B$1:$AF$1,0),FALSE))</f>
        <v>0</v>
      </c>
      <c r="X134">
        <f>IF(ISERROR(1/VLOOKUP($B134,'Justerad allokering'!$B$1:$AG$461,MATCH(X$1,'Justerad allokering'!$B$1:$AF$1,0),FALSE)),VLOOKUP($B134,'Allokerad kvv'!$B$2:$AV$468,MATCH(X$1,'Allokerad kvv'!$B$1:$AV$1,0),FALSE),VLOOKUP($B134,'Justerad allokering'!$B$1:$AG$461,MATCH(X$1,'Justerad allokering'!$B$1:$AF$1,0),FALSE))</f>
        <v>0</v>
      </c>
      <c r="Y134">
        <f>IF(ISERROR(1/VLOOKUP($B134,'Justerad allokering'!$B$1:$AG$461,MATCH(Y$1,'Justerad allokering'!$B$1:$AF$1,0),FALSE)),VLOOKUP($B134,'Allokerad kvv'!$B$2:$AV$468,MATCH(Y$1,'Allokerad kvv'!$B$1:$AV$1,0),FALSE),VLOOKUP($B134,'Justerad allokering'!$B$1:$AG$461,MATCH(Y$1,'Justerad allokering'!$B$1:$AF$1,0),FALSE))</f>
        <v>0</v>
      </c>
      <c r="Z134">
        <f>IF(ISERROR(1/VLOOKUP($B134,'Justerad allokering'!$B$1:$AG$461,MATCH(Z$1,'Justerad allokering'!$B$1:$AF$1,0),FALSE)),VLOOKUP($B134,'Allokerad kvv'!$B$2:$AV$468,MATCH(Z$1,'Allokerad kvv'!$B$1:$AV$1,0),FALSE),VLOOKUP($B134,'Justerad allokering'!$B$1:$AG$461,MATCH(Z$1,'Justerad allokering'!$B$1:$AF$1,0),FALSE))</f>
        <v>0</v>
      </c>
      <c r="AE134" s="89">
        <f t="shared" si="8"/>
        <v>0</v>
      </c>
      <c r="AG134">
        <f t="shared" si="9"/>
        <v>0</v>
      </c>
      <c r="AH134">
        <f t="shared" si="10"/>
        <v>0</v>
      </c>
      <c r="AI134" t="str">
        <f>IF(AH134=0,"",AH134/VLOOKUP(B134,Kraftvärmeprod!$B$1:$BC$480,MATCH("Summa tillförd energi exklusive rökgaskondensering",Kraftvärmeprod!$B$1:$BC$1,0),FALSE))</f>
        <v/>
      </c>
      <c r="AK134">
        <f t="shared" si="11"/>
        <v>0</v>
      </c>
    </row>
    <row r="135" spans="1:37" x14ac:dyDescent="0.25">
      <c r="A135" s="2" t="s">
        <v>192</v>
      </c>
      <c r="B135" s="2" t="s">
        <v>193</v>
      </c>
      <c r="C135">
        <f>IF(ISERROR(1/VLOOKUP($B135,'Justerad allokering'!$B$1:$AG$461,MATCH(C$1,'Justerad allokering'!$B$1:$AF$1,0),FALSE)),VLOOKUP($B135,'Allokerad kvv'!$B$2:$AV$468,MATCH(C$1,'Allokerad kvv'!$B$1:$AV$1,0),FALSE),VLOOKUP($B135,'Justerad allokering'!$B$1:$AG$461,MATCH(C$1,'Justerad allokering'!$B$1:$AF$1,0),FALSE))</f>
        <v>0</v>
      </c>
      <c r="D135">
        <f>IF(ISERROR(1/VLOOKUP($B135,'Justerad allokering'!$B$1:$AG$461,MATCH(D$1,'Justerad allokering'!$B$1:$AF$1,0),FALSE)),VLOOKUP($B135,'Allokerad kvv'!$B$2:$AV$468,MATCH(D$1,'Allokerad kvv'!$B$1:$AV$1,0),FALSE),VLOOKUP($B135,'Justerad allokering'!$B$1:$AG$461,MATCH(D$1,'Justerad allokering'!$B$1:$AF$1,0),FALSE))</f>
        <v>0</v>
      </c>
      <c r="E135">
        <f>IF(ISERROR(1/VLOOKUP($B135,'Justerad allokering'!$B$1:$AG$461,MATCH(E$1,'Justerad allokering'!$B$1:$AF$1,0),FALSE)),VLOOKUP($B135,'Allokerad kvv'!$B$2:$AV$468,MATCH(E$1,'Allokerad kvv'!$B$1:$AV$1,0),FALSE),VLOOKUP($B135,'Justerad allokering'!$B$1:$AG$461,MATCH(E$1,'Justerad allokering'!$B$1:$AF$1,0),FALSE))</f>
        <v>26.697299999999998</v>
      </c>
      <c r="F135">
        <f>IF(ISERROR(1/VLOOKUP($B135,'Justerad allokering'!$B$1:$AG$461,MATCH(F$1,'Justerad allokering'!$B$1:$AF$1,0),FALSE)),VLOOKUP($B135,'Allokerad kvv'!$B$2:$AV$468,MATCH(F$1,'Allokerad kvv'!$B$1:$AV$1,0),FALSE),VLOOKUP($B135,'Justerad allokering'!$B$1:$AG$461,MATCH(F$1,'Justerad allokering'!$B$1:$AF$1,0),FALSE))</f>
        <v>0</v>
      </c>
      <c r="G135">
        <f>IF(ISERROR(1/VLOOKUP($B135,'Justerad allokering'!$B$1:$AG$461,MATCH(G$1,'Justerad allokering'!$B$1:$AF$1,0),FALSE)),VLOOKUP($B135,'Allokerad kvv'!$B$2:$AV$468,MATCH(G$1,'Allokerad kvv'!$B$1:$AV$1,0),FALSE),VLOOKUP($B135,'Justerad allokering'!$B$1:$AG$461,MATCH(G$1,'Justerad allokering'!$B$1:$AF$1,0),FALSE))</f>
        <v>0</v>
      </c>
      <c r="H135">
        <f>IF(ISERROR(1/VLOOKUP($B135,'Justerad allokering'!$B$1:$AG$461,MATCH(H$1,'Justerad allokering'!$B$1:$AF$1,0),FALSE)),VLOOKUP($B135,'Allokerad kvv'!$B$2:$AV$468,MATCH(H$1,'Allokerad kvv'!$B$1:$AV$1,0),FALSE),VLOOKUP($B135,'Justerad allokering'!$B$1:$AG$461,MATCH(H$1,'Justerad allokering'!$B$1:$AF$1,0),FALSE))</f>
        <v>0</v>
      </c>
      <c r="I135">
        <f>IF(ISERROR(1/VLOOKUP($B135,'Justerad allokering'!$B$1:$AG$461,MATCH(I$1,'Justerad allokering'!$B$1:$AF$1,0),FALSE)),VLOOKUP($B135,'Allokerad kvv'!$B$2:$AV$468,MATCH(I$1,'Allokerad kvv'!$B$1:$AV$1,0),FALSE),VLOOKUP($B135,'Justerad allokering'!$B$1:$AG$461,MATCH(I$1,'Justerad allokering'!$B$1:$AF$1,0),FALSE))</f>
        <v>0</v>
      </c>
      <c r="J135">
        <f>IF(ISERROR(1/VLOOKUP($B135,'Justerad allokering'!$B$1:$AG$461,MATCH(J$1,'Justerad allokering'!$B$1:$AF$1,0),FALSE)),VLOOKUP($B135,'Allokerad kvv'!$B$2:$AV$468,MATCH(J$1,'Allokerad kvv'!$B$1:$AV$1,0),FALSE),VLOOKUP($B135,'Justerad allokering'!$B$1:$AG$461,MATCH(J$1,'Justerad allokering'!$B$1:$AF$1,0),FALSE))</f>
        <v>29.670400000000001</v>
      </c>
      <c r="K135">
        <f>IF(ISERROR(1/VLOOKUP($B135,'Justerad allokering'!$B$1:$AG$461,MATCH(K$1,'Justerad allokering'!$B$1:$AF$1,0),FALSE)),VLOOKUP($B135,'Allokerad kvv'!$B$2:$AV$468,MATCH(K$1,'Allokerad kvv'!$B$1:$AV$1,0),FALSE),VLOOKUP($B135,'Justerad allokering'!$B$1:$AG$461,MATCH(K$1,'Justerad allokering'!$B$1:$AF$1,0),FALSE))</f>
        <v>3.7125300000000001</v>
      </c>
      <c r="L135">
        <f>IF(ISERROR(1/VLOOKUP($B135,'Justerad allokering'!$B$1:$AG$461,MATCH(L$1,'Justerad allokering'!$B$1:$AF$1,0),FALSE)),VLOOKUP($B135,'Allokerad kvv'!$B$2:$AV$468,MATCH(L$1,'Allokerad kvv'!$B$1:$AV$1,0),FALSE),VLOOKUP($B135,'Justerad allokering'!$B$1:$AG$461,MATCH(L$1,'Justerad allokering'!$B$1:$AF$1,0),FALSE))</f>
        <v>0</v>
      </c>
      <c r="M135">
        <f>IF(ISERROR(1/VLOOKUP($B135,'Justerad allokering'!$B$1:$AG$461,MATCH(M$1,'Justerad allokering'!$B$1:$AF$1,0),FALSE)),VLOOKUP($B135,'Allokerad kvv'!$B$2:$AV$468,MATCH(M$1,'Allokerad kvv'!$B$1:$AV$1,0),FALSE),VLOOKUP($B135,'Justerad allokering'!$B$1:$AG$461,MATCH(M$1,'Justerad allokering'!$B$1:$AF$1,0),FALSE))</f>
        <v>0</v>
      </c>
      <c r="N135">
        <f>IF(ISERROR(1/VLOOKUP($B135,'Justerad allokering'!$B$1:$AG$461,MATCH(N$1,'Justerad allokering'!$B$1:$AF$1,0),FALSE)),VLOOKUP($B135,'Allokerad kvv'!$B$2:$AV$468,MATCH(N$1,'Allokerad kvv'!$B$1:$AV$1,0),FALSE),VLOOKUP($B135,'Justerad allokering'!$B$1:$AG$461,MATCH(N$1,'Justerad allokering'!$B$1:$AF$1,0),FALSE))</f>
        <v>32.9</v>
      </c>
      <c r="O135">
        <f>IF(ISERROR(1/VLOOKUP($B135,'Justerad allokering'!$B$1:$AG$461,MATCH(O$1,'Justerad allokering'!$B$1:$AF$1,0),FALSE)),VLOOKUP($B135,'Allokerad kvv'!$B$2:$AV$468,MATCH(O$1,'Allokerad kvv'!$B$1:$AV$1,0),FALSE),VLOOKUP($B135,'Justerad allokering'!$B$1:$AG$461,MATCH(O$1,'Justerad allokering'!$B$1:$AF$1,0),FALSE))</f>
        <v>11.2857</v>
      </c>
      <c r="P135">
        <f>IF(ISERROR(1/VLOOKUP($B135,'Justerad allokering'!$B$1:$AG$461,MATCH(P$1,'Justerad allokering'!$B$1:$AF$1,0),FALSE)),VLOOKUP($B135,'Allokerad kvv'!$B$2:$AV$468,MATCH(P$1,'Allokerad kvv'!$B$1:$AV$1,0),FALSE),VLOOKUP($B135,'Justerad allokering'!$B$1:$AG$461,MATCH(P$1,'Justerad allokering'!$B$1:$AF$1,0),FALSE))</f>
        <v>22.025200000000002</v>
      </c>
      <c r="Q135">
        <f>IF(ISERROR(1/VLOOKUP($B135,'Justerad allokering'!$B$1:$AG$461,MATCH(Q$1,'Justerad allokering'!$B$1:$AF$1,0),FALSE)),VLOOKUP($B135,'Allokerad kvv'!$B$2:$AV$468,MATCH(Q$1,'Allokerad kvv'!$B$1:$AV$1,0),FALSE),VLOOKUP($B135,'Justerad allokering'!$B$1:$AG$461,MATCH(Q$1,'Justerad allokering'!$B$1:$AF$1,0),FALSE))</f>
        <v>0</v>
      </c>
      <c r="R135">
        <f>IF(ISERROR(1/VLOOKUP($B135,'Justerad allokering'!$B$1:$AG$461,MATCH(R$1,'Justerad allokering'!$B$1:$AF$1,0),FALSE)),VLOOKUP($B135,'Allokerad kvv'!$B$2:$AV$468,MATCH(R$1,'Allokerad kvv'!$B$1:$AV$1,0),FALSE),VLOOKUP($B135,'Justerad allokering'!$B$1:$AG$461,MATCH(R$1,'Justerad allokering'!$B$1:$AF$1,0),FALSE))</f>
        <v>0</v>
      </c>
      <c r="S135">
        <f>IF(ISERROR(1/VLOOKUP($B135,'Justerad allokering'!$B$1:$AG$461,MATCH(S$1,'Justerad allokering'!$B$1:$AF$1,0),FALSE)),VLOOKUP($B135,'Allokerad kvv'!$B$2:$AV$468,MATCH(S$1,'Allokerad kvv'!$B$1:$AV$1,0),FALSE),VLOOKUP($B135,'Justerad allokering'!$B$1:$AG$461,MATCH(S$1,'Justerad allokering'!$B$1:$AF$1,0),FALSE))</f>
        <v>11.3666</v>
      </c>
      <c r="T135">
        <f>IF(ISERROR(1/VLOOKUP($B135,'Justerad allokering'!$B$1:$AG$461,MATCH(T$1,'Justerad allokering'!$B$1:$AF$1,0),FALSE)),VLOOKUP($B135,'Allokerad kvv'!$B$2:$AV$468,MATCH(T$1,'Allokerad kvv'!$B$1:$AV$1,0),FALSE),VLOOKUP($B135,'Justerad allokering'!$B$1:$AG$461,MATCH(T$1,'Justerad allokering'!$B$1:$AF$1,0),FALSE))</f>
        <v>0</v>
      </c>
      <c r="U135">
        <f>IF(ISERROR(1/VLOOKUP($B135,'Justerad allokering'!$B$1:$AG$461,MATCH(U$1,'Justerad allokering'!$B$1:$AF$1,0),FALSE)),VLOOKUP($B135,'Allokerad kvv'!$B$2:$AV$468,MATCH(U$1,'Allokerad kvv'!$B$1:$AV$1,0),FALSE),VLOOKUP($B135,'Justerad allokering'!$B$1:$AG$461,MATCH(U$1,'Justerad allokering'!$B$1:$AF$1,0),FALSE))</f>
        <v>0</v>
      </c>
      <c r="V135">
        <f>IF(ISERROR(1/VLOOKUP($B135,'Justerad allokering'!$B$1:$AG$461,MATCH(V$1,'Justerad allokering'!$B$1:$AF$1,0),FALSE)),VLOOKUP($B135,'Allokerad kvv'!$B$2:$AV$468,MATCH(V$1,'Allokerad kvv'!$B$1:$AV$1,0),FALSE),VLOOKUP($B135,'Justerad allokering'!$B$1:$AG$461,MATCH(V$1,'Justerad allokering'!$B$1:$AF$1,0),FALSE))</f>
        <v>0</v>
      </c>
      <c r="W135">
        <f>IF(ISERROR(1/VLOOKUP($B135,'Justerad allokering'!$B$1:$AG$461,MATCH(W$1,'Justerad allokering'!$B$1:$AF$1,0),FALSE)),VLOOKUP($B135,'Allokerad kvv'!$B$2:$AV$468,MATCH(W$1,'Allokerad kvv'!$B$1:$AV$1,0),FALSE),VLOOKUP($B135,'Justerad allokering'!$B$1:$AG$461,MATCH(W$1,'Justerad allokering'!$B$1:$AF$1,0),FALSE))</f>
        <v>0</v>
      </c>
      <c r="X135">
        <f>IF(ISERROR(1/VLOOKUP($B135,'Justerad allokering'!$B$1:$AG$461,MATCH(X$1,'Justerad allokering'!$B$1:$AF$1,0),FALSE)),VLOOKUP($B135,'Allokerad kvv'!$B$2:$AV$468,MATCH(X$1,'Allokerad kvv'!$B$1:$AV$1,0),FALSE),VLOOKUP($B135,'Justerad allokering'!$B$1:$AG$461,MATCH(X$1,'Justerad allokering'!$B$1:$AF$1,0),FALSE))</f>
        <v>0</v>
      </c>
      <c r="Y135">
        <f>IF(ISERROR(1/VLOOKUP($B135,'Justerad allokering'!$B$1:$AG$461,MATCH(Y$1,'Justerad allokering'!$B$1:$AF$1,0),FALSE)),VLOOKUP($B135,'Allokerad kvv'!$B$2:$AV$468,MATCH(Y$1,'Allokerad kvv'!$B$1:$AV$1,0),FALSE),VLOOKUP($B135,'Justerad allokering'!$B$1:$AG$461,MATCH(Y$1,'Justerad allokering'!$B$1:$AF$1,0),FALSE))</f>
        <v>0</v>
      </c>
      <c r="Z135">
        <f>IF(ISERROR(1/VLOOKUP($B135,'Justerad allokering'!$B$1:$AG$461,MATCH(Z$1,'Justerad allokering'!$B$1:$AF$1,0),FALSE)),VLOOKUP($B135,'Allokerad kvv'!$B$2:$AV$468,MATCH(Z$1,'Allokerad kvv'!$B$1:$AV$1,0),FALSE),VLOOKUP($B135,'Justerad allokering'!$B$1:$AG$461,MATCH(Z$1,'Justerad allokering'!$B$1:$AF$1,0),FALSE))</f>
        <v>0</v>
      </c>
      <c r="AE135" s="89">
        <f t="shared" si="8"/>
        <v>137.65773000000002</v>
      </c>
      <c r="AG135">
        <f t="shared" si="9"/>
        <v>133.94520000000003</v>
      </c>
      <c r="AH135">
        <f t="shared" si="10"/>
        <v>101.04520000000002</v>
      </c>
      <c r="AI135">
        <f>IF(AH135=0,"",AH135/VLOOKUP(B135,Kraftvärmeprod!$B$1:$BC$480,MATCH("Summa tillförd energi exklusive rökgaskondensering",Kraftvärmeprod!$B$1:$BC$1,0),FALSE))</f>
        <v>0.61091414752116102</v>
      </c>
      <c r="AK135">
        <f t="shared" si="11"/>
        <v>89.678600000000003</v>
      </c>
    </row>
    <row r="136" spans="1:37" x14ac:dyDescent="0.25">
      <c r="A136" s="2" t="s">
        <v>194</v>
      </c>
      <c r="B136" s="2" t="s">
        <v>195</v>
      </c>
      <c r="C136">
        <f>IF(ISERROR(1/VLOOKUP($B136,'Justerad allokering'!$B$1:$AG$461,MATCH(C$1,'Justerad allokering'!$B$1:$AF$1,0),FALSE)),VLOOKUP($B136,'Allokerad kvv'!$B$2:$AV$468,MATCH(C$1,'Allokerad kvv'!$B$1:$AV$1,0),FALSE),VLOOKUP($B136,'Justerad allokering'!$B$1:$AG$461,MATCH(C$1,'Justerad allokering'!$B$1:$AF$1,0),FALSE))</f>
        <v>109.991</v>
      </c>
      <c r="D136">
        <f>IF(ISERROR(1/VLOOKUP($B136,'Justerad allokering'!$B$1:$AG$461,MATCH(D$1,'Justerad allokering'!$B$1:$AF$1,0),FALSE)),VLOOKUP($B136,'Allokerad kvv'!$B$2:$AV$468,MATCH(D$1,'Allokerad kvv'!$B$1:$AV$1,0),FALSE),VLOOKUP($B136,'Justerad allokering'!$B$1:$AG$461,MATCH(D$1,'Justerad allokering'!$B$1:$AF$1,0),FALSE))</f>
        <v>0</v>
      </c>
      <c r="E136">
        <f>IF(ISERROR(1/VLOOKUP($B136,'Justerad allokering'!$B$1:$AG$461,MATCH(E$1,'Justerad allokering'!$B$1:$AF$1,0),FALSE)),VLOOKUP($B136,'Allokerad kvv'!$B$2:$AV$468,MATCH(E$1,'Allokerad kvv'!$B$1:$AV$1,0),FALSE),VLOOKUP($B136,'Justerad allokering'!$B$1:$AG$461,MATCH(E$1,'Justerad allokering'!$B$1:$AF$1,0),FALSE))</f>
        <v>0</v>
      </c>
      <c r="F136">
        <f>IF(ISERROR(1/VLOOKUP($B136,'Justerad allokering'!$B$1:$AG$461,MATCH(F$1,'Justerad allokering'!$B$1:$AF$1,0),FALSE)),VLOOKUP($B136,'Allokerad kvv'!$B$2:$AV$468,MATCH(F$1,'Allokerad kvv'!$B$1:$AV$1,0),FALSE),VLOOKUP($B136,'Justerad allokering'!$B$1:$AG$461,MATCH(F$1,'Justerad allokering'!$B$1:$AF$1,0),FALSE))</f>
        <v>0</v>
      </c>
      <c r="G136">
        <f>IF(ISERROR(1/VLOOKUP($B136,'Justerad allokering'!$B$1:$AG$461,MATCH(G$1,'Justerad allokering'!$B$1:$AF$1,0),FALSE)),VLOOKUP($B136,'Allokerad kvv'!$B$2:$AV$468,MATCH(G$1,'Allokerad kvv'!$B$1:$AV$1,0),FALSE),VLOOKUP($B136,'Justerad allokering'!$B$1:$AG$461,MATCH(G$1,'Justerad allokering'!$B$1:$AF$1,0),FALSE))</f>
        <v>0.57799599999999995</v>
      </c>
      <c r="H136">
        <f>IF(ISERROR(1/VLOOKUP($B136,'Justerad allokering'!$B$1:$AG$461,MATCH(H$1,'Justerad allokering'!$B$1:$AF$1,0),FALSE)),VLOOKUP($B136,'Allokerad kvv'!$B$2:$AV$468,MATCH(H$1,'Allokerad kvv'!$B$1:$AV$1,0),FALSE),VLOOKUP($B136,'Justerad allokering'!$B$1:$AG$461,MATCH(H$1,'Justerad allokering'!$B$1:$AF$1,0),FALSE))</f>
        <v>0</v>
      </c>
      <c r="I136">
        <f>IF(ISERROR(1/VLOOKUP($B136,'Justerad allokering'!$B$1:$AG$461,MATCH(I$1,'Justerad allokering'!$B$1:$AF$1,0),FALSE)),VLOOKUP($B136,'Allokerad kvv'!$B$2:$AV$468,MATCH(I$1,'Allokerad kvv'!$B$1:$AV$1,0),FALSE),VLOOKUP($B136,'Justerad allokering'!$B$1:$AG$461,MATCH(I$1,'Justerad allokering'!$B$1:$AF$1,0),FALSE))</f>
        <v>0</v>
      </c>
      <c r="J136">
        <f>IF(ISERROR(1/VLOOKUP($B136,'Justerad allokering'!$B$1:$AG$461,MATCH(J$1,'Justerad allokering'!$B$1:$AF$1,0),FALSE)),VLOOKUP($B136,'Allokerad kvv'!$B$2:$AV$468,MATCH(J$1,'Allokerad kvv'!$B$1:$AV$1,0),FALSE),VLOOKUP($B136,'Justerad allokering'!$B$1:$AG$461,MATCH(J$1,'Justerad allokering'!$B$1:$AF$1,0),FALSE))</f>
        <v>0</v>
      </c>
      <c r="K136">
        <f>IF(ISERROR(1/VLOOKUP($B136,'Justerad allokering'!$B$1:$AG$461,MATCH(K$1,'Justerad allokering'!$B$1:$AF$1,0),FALSE)),VLOOKUP($B136,'Allokerad kvv'!$B$2:$AV$468,MATCH(K$1,'Allokerad kvv'!$B$1:$AV$1,0),FALSE),VLOOKUP($B136,'Justerad allokering'!$B$1:$AG$461,MATCH(K$1,'Justerad allokering'!$B$1:$AF$1,0),FALSE))</f>
        <v>0</v>
      </c>
      <c r="L136">
        <f>IF(ISERROR(1/VLOOKUP($B136,'Justerad allokering'!$B$1:$AG$461,MATCH(L$1,'Justerad allokering'!$B$1:$AF$1,0),FALSE)),VLOOKUP($B136,'Allokerad kvv'!$B$2:$AV$468,MATCH(L$1,'Allokerad kvv'!$B$1:$AV$1,0),FALSE),VLOOKUP($B136,'Justerad allokering'!$B$1:$AG$461,MATCH(L$1,'Justerad allokering'!$B$1:$AF$1,0),FALSE))</f>
        <v>0</v>
      </c>
      <c r="M136">
        <f>IF(ISERROR(1/VLOOKUP($B136,'Justerad allokering'!$B$1:$AG$461,MATCH(M$1,'Justerad allokering'!$B$1:$AF$1,0),FALSE)),VLOOKUP($B136,'Allokerad kvv'!$B$2:$AV$468,MATCH(M$1,'Allokerad kvv'!$B$1:$AV$1,0),FALSE),VLOOKUP($B136,'Justerad allokering'!$B$1:$AG$461,MATCH(M$1,'Justerad allokering'!$B$1:$AF$1,0),FALSE))</f>
        <v>0</v>
      </c>
      <c r="N136">
        <f>IF(ISERROR(1/VLOOKUP($B136,'Justerad allokering'!$B$1:$AG$461,MATCH(N$1,'Justerad allokering'!$B$1:$AF$1,0),FALSE)),VLOOKUP($B136,'Allokerad kvv'!$B$2:$AV$468,MATCH(N$1,'Allokerad kvv'!$B$1:$AV$1,0),FALSE),VLOOKUP($B136,'Justerad allokering'!$B$1:$AG$461,MATCH(N$1,'Justerad allokering'!$B$1:$AF$1,0),FALSE))</f>
        <v>0</v>
      </c>
      <c r="O136">
        <f>IF(ISERROR(1/VLOOKUP($B136,'Justerad allokering'!$B$1:$AG$461,MATCH(O$1,'Justerad allokering'!$B$1:$AF$1,0),FALSE)),VLOOKUP($B136,'Allokerad kvv'!$B$2:$AV$468,MATCH(O$1,'Allokerad kvv'!$B$1:$AV$1,0),FALSE),VLOOKUP($B136,'Justerad allokering'!$B$1:$AG$461,MATCH(O$1,'Justerad allokering'!$B$1:$AF$1,0),FALSE))</f>
        <v>0</v>
      </c>
      <c r="P136">
        <f>IF(ISERROR(1/VLOOKUP($B136,'Justerad allokering'!$B$1:$AG$461,MATCH(P$1,'Justerad allokering'!$B$1:$AF$1,0),FALSE)),VLOOKUP($B136,'Allokerad kvv'!$B$2:$AV$468,MATCH(P$1,'Allokerad kvv'!$B$1:$AV$1,0),FALSE),VLOOKUP($B136,'Justerad allokering'!$B$1:$AG$461,MATCH(P$1,'Justerad allokering'!$B$1:$AF$1,0),FALSE))</f>
        <v>0</v>
      </c>
      <c r="Q136">
        <f>IF(ISERROR(1/VLOOKUP($B136,'Justerad allokering'!$B$1:$AG$461,MATCH(Q$1,'Justerad allokering'!$B$1:$AF$1,0),FALSE)),VLOOKUP($B136,'Allokerad kvv'!$B$2:$AV$468,MATCH(Q$1,'Allokerad kvv'!$B$1:$AV$1,0),FALSE),VLOOKUP($B136,'Justerad allokering'!$B$1:$AG$461,MATCH(Q$1,'Justerad allokering'!$B$1:$AF$1,0),FALSE))</f>
        <v>0</v>
      </c>
      <c r="R136">
        <f>IF(ISERROR(1/VLOOKUP($B136,'Justerad allokering'!$B$1:$AG$461,MATCH(R$1,'Justerad allokering'!$B$1:$AF$1,0),FALSE)),VLOOKUP($B136,'Allokerad kvv'!$B$2:$AV$468,MATCH(R$1,'Allokerad kvv'!$B$1:$AV$1,0),FALSE),VLOOKUP($B136,'Justerad allokering'!$B$1:$AG$461,MATCH(R$1,'Justerad allokering'!$B$1:$AF$1,0),FALSE))</f>
        <v>0</v>
      </c>
      <c r="S136">
        <f>IF(ISERROR(1/VLOOKUP($B136,'Justerad allokering'!$B$1:$AG$461,MATCH(S$1,'Justerad allokering'!$B$1:$AF$1,0),FALSE)),VLOOKUP($B136,'Allokerad kvv'!$B$2:$AV$468,MATCH(S$1,'Allokerad kvv'!$B$1:$AV$1,0),FALSE),VLOOKUP($B136,'Justerad allokering'!$B$1:$AG$461,MATCH(S$1,'Justerad allokering'!$B$1:$AF$1,0),FALSE))</f>
        <v>0</v>
      </c>
      <c r="T136">
        <f>IF(ISERROR(1/VLOOKUP($B136,'Justerad allokering'!$B$1:$AG$461,MATCH(T$1,'Justerad allokering'!$B$1:$AF$1,0),FALSE)),VLOOKUP($B136,'Allokerad kvv'!$B$2:$AV$468,MATCH(T$1,'Allokerad kvv'!$B$1:$AV$1,0),FALSE),VLOOKUP($B136,'Justerad allokering'!$B$1:$AG$461,MATCH(T$1,'Justerad allokering'!$B$1:$AF$1,0),FALSE))</f>
        <v>0</v>
      </c>
      <c r="U136">
        <f>IF(ISERROR(1/VLOOKUP($B136,'Justerad allokering'!$B$1:$AG$461,MATCH(U$1,'Justerad allokering'!$B$1:$AF$1,0),FALSE)),VLOOKUP($B136,'Allokerad kvv'!$B$2:$AV$468,MATCH(U$1,'Allokerad kvv'!$B$1:$AV$1,0),FALSE),VLOOKUP($B136,'Justerad allokering'!$B$1:$AG$461,MATCH(U$1,'Justerad allokering'!$B$1:$AF$1,0),FALSE))</f>
        <v>0</v>
      </c>
      <c r="V136">
        <f>IF(ISERROR(1/VLOOKUP($B136,'Justerad allokering'!$B$1:$AG$461,MATCH(V$1,'Justerad allokering'!$B$1:$AF$1,0),FALSE)),VLOOKUP($B136,'Allokerad kvv'!$B$2:$AV$468,MATCH(V$1,'Allokerad kvv'!$B$1:$AV$1,0),FALSE),VLOOKUP($B136,'Justerad allokering'!$B$1:$AG$461,MATCH(V$1,'Justerad allokering'!$B$1:$AF$1,0),FALSE))</f>
        <v>0</v>
      </c>
      <c r="W136">
        <f>IF(ISERROR(1/VLOOKUP($B136,'Justerad allokering'!$B$1:$AG$461,MATCH(W$1,'Justerad allokering'!$B$1:$AF$1,0),FALSE)),VLOOKUP($B136,'Allokerad kvv'!$B$2:$AV$468,MATCH(W$1,'Allokerad kvv'!$B$1:$AV$1,0),FALSE),VLOOKUP($B136,'Justerad allokering'!$B$1:$AG$461,MATCH(W$1,'Justerad allokering'!$B$1:$AF$1,0),FALSE))</f>
        <v>0</v>
      </c>
      <c r="X136">
        <f>IF(ISERROR(1/VLOOKUP($B136,'Justerad allokering'!$B$1:$AG$461,MATCH(X$1,'Justerad allokering'!$B$1:$AF$1,0),FALSE)),VLOOKUP($B136,'Allokerad kvv'!$B$2:$AV$468,MATCH(X$1,'Allokerad kvv'!$B$1:$AV$1,0),FALSE),VLOOKUP($B136,'Justerad allokering'!$B$1:$AG$461,MATCH(X$1,'Justerad allokering'!$B$1:$AF$1,0),FALSE))</f>
        <v>0</v>
      </c>
      <c r="Y136">
        <f>IF(ISERROR(1/VLOOKUP($B136,'Justerad allokering'!$B$1:$AG$461,MATCH(Y$1,'Justerad allokering'!$B$1:$AF$1,0),FALSE)),VLOOKUP($B136,'Allokerad kvv'!$B$2:$AV$468,MATCH(Y$1,'Allokerad kvv'!$B$1:$AV$1,0),FALSE),VLOOKUP($B136,'Justerad allokering'!$B$1:$AG$461,MATCH(Y$1,'Justerad allokering'!$B$1:$AF$1,0),FALSE))</f>
        <v>0</v>
      </c>
      <c r="Z136">
        <f>IF(ISERROR(1/VLOOKUP($B136,'Justerad allokering'!$B$1:$AG$461,MATCH(Z$1,'Justerad allokering'!$B$1:$AF$1,0),FALSE)),VLOOKUP($B136,'Allokerad kvv'!$B$2:$AV$468,MATCH(Z$1,'Allokerad kvv'!$B$1:$AV$1,0),FALSE),VLOOKUP($B136,'Justerad allokering'!$B$1:$AG$461,MATCH(Z$1,'Justerad allokering'!$B$1:$AF$1,0),FALSE))</f>
        <v>0</v>
      </c>
      <c r="AE136" s="89">
        <f t="shared" si="8"/>
        <v>110.568996</v>
      </c>
      <c r="AG136">
        <f t="shared" si="9"/>
        <v>110.568996</v>
      </c>
      <c r="AH136">
        <f t="shared" si="10"/>
        <v>110.568996</v>
      </c>
      <c r="AI136">
        <f>IF(AH136=0,"",AH136/VLOOKUP(B136,Kraftvärmeprod!$B$1:$BC$480,MATCH("Summa tillförd energi exklusive rökgaskondensering",Kraftvärmeprod!$B$1:$BC$1,0),FALSE))</f>
        <v>0.78206957136794453</v>
      </c>
      <c r="AK136">
        <f t="shared" si="11"/>
        <v>0</v>
      </c>
    </row>
    <row r="137" spans="1:37" x14ac:dyDescent="0.25">
      <c r="A137" s="2" t="s">
        <v>194</v>
      </c>
      <c r="B137" s="2" t="s">
        <v>196</v>
      </c>
      <c r="C137">
        <f>IF(ISERROR(1/VLOOKUP($B137,'Justerad allokering'!$B$1:$AG$461,MATCH(C$1,'Justerad allokering'!$B$1:$AF$1,0),FALSE)),VLOOKUP($B137,'Allokerad kvv'!$B$2:$AV$468,MATCH(C$1,'Allokerad kvv'!$B$1:$AV$1,0),FALSE),VLOOKUP($B137,'Justerad allokering'!$B$1:$AG$461,MATCH(C$1,'Justerad allokering'!$B$1:$AF$1,0),FALSE))</f>
        <v>0</v>
      </c>
      <c r="D137">
        <f>IF(ISERROR(1/VLOOKUP($B137,'Justerad allokering'!$B$1:$AG$461,MATCH(D$1,'Justerad allokering'!$B$1:$AF$1,0),FALSE)),VLOOKUP($B137,'Allokerad kvv'!$B$2:$AV$468,MATCH(D$1,'Allokerad kvv'!$B$1:$AV$1,0),FALSE),VLOOKUP($B137,'Justerad allokering'!$B$1:$AG$461,MATCH(D$1,'Justerad allokering'!$B$1:$AF$1,0),FALSE))</f>
        <v>0</v>
      </c>
      <c r="E137">
        <f>IF(ISERROR(1/VLOOKUP($B137,'Justerad allokering'!$B$1:$AG$461,MATCH(E$1,'Justerad allokering'!$B$1:$AF$1,0),FALSE)),VLOOKUP($B137,'Allokerad kvv'!$B$2:$AV$468,MATCH(E$1,'Allokerad kvv'!$B$1:$AV$1,0),FALSE),VLOOKUP($B137,'Justerad allokering'!$B$1:$AG$461,MATCH(E$1,'Justerad allokering'!$B$1:$AF$1,0),FALSE))</f>
        <v>0</v>
      </c>
      <c r="F137">
        <f>IF(ISERROR(1/VLOOKUP($B137,'Justerad allokering'!$B$1:$AG$461,MATCH(F$1,'Justerad allokering'!$B$1:$AF$1,0),FALSE)),VLOOKUP($B137,'Allokerad kvv'!$B$2:$AV$468,MATCH(F$1,'Allokerad kvv'!$B$1:$AV$1,0),FALSE),VLOOKUP($B137,'Justerad allokering'!$B$1:$AG$461,MATCH(F$1,'Justerad allokering'!$B$1:$AF$1,0),FALSE))</f>
        <v>0</v>
      </c>
      <c r="G137">
        <f>IF(ISERROR(1/VLOOKUP($B137,'Justerad allokering'!$B$1:$AG$461,MATCH(G$1,'Justerad allokering'!$B$1:$AF$1,0),FALSE)),VLOOKUP($B137,'Allokerad kvv'!$B$2:$AV$468,MATCH(G$1,'Allokerad kvv'!$B$1:$AV$1,0),FALSE),VLOOKUP($B137,'Justerad allokering'!$B$1:$AG$461,MATCH(G$1,'Justerad allokering'!$B$1:$AF$1,0),FALSE))</f>
        <v>0</v>
      </c>
      <c r="H137">
        <f>IF(ISERROR(1/VLOOKUP($B137,'Justerad allokering'!$B$1:$AG$461,MATCH(H$1,'Justerad allokering'!$B$1:$AF$1,0),FALSE)),VLOOKUP($B137,'Allokerad kvv'!$B$2:$AV$468,MATCH(H$1,'Allokerad kvv'!$B$1:$AV$1,0),FALSE),VLOOKUP($B137,'Justerad allokering'!$B$1:$AG$461,MATCH(H$1,'Justerad allokering'!$B$1:$AF$1,0),FALSE))</f>
        <v>0</v>
      </c>
      <c r="I137">
        <f>IF(ISERROR(1/VLOOKUP($B137,'Justerad allokering'!$B$1:$AG$461,MATCH(I$1,'Justerad allokering'!$B$1:$AF$1,0),FALSE)),VLOOKUP($B137,'Allokerad kvv'!$B$2:$AV$468,MATCH(I$1,'Allokerad kvv'!$B$1:$AV$1,0),FALSE),VLOOKUP($B137,'Justerad allokering'!$B$1:$AG$461,MATCH(I$1,'Justerad allokering'!$B$1:$AF$1,0),FALSE))</f>
        <v>0</v>
      </c>
      <c r="J137">
        <f>IF(ISERROR(1/VLOOKUP($B137,'Justerad allokering'!$B$1:$AG$461,MATCH(J$1,'Justerad allokering'!$B$1:$AF$1,0),FALSE)),VLOOKUP($B137,'Allokerad kvv'!$B$2:$AV$468,MATCH(J$1,'Allokerad kvv'!$B$1:$AV$1,0),FALSE),VLOOKUP($B137,'Justerad allokering'!$B$1:$AG$461,MATCH(J$1,'Justerad allokering'!$B$1:$AF$1,0),FALSE))</f>
        <v>0</v>
      </c>
      <c r="K137">
        <f>IF(ISERROR(1/VLOOKUP($B137,'Justerad allokering'!$B$1:$AG$461,MATCH(K$1,'Justerad allokering'!$B$1:$AF$1,0),FALSE)),VLOOKUP($B137,'Allokerad kvv'!$B$2:$AV$468,MATCH(K$1,'Allokerad kvv'!$B$1:$AV$1,0),FALSE),VLOOKUP($B137,'Justerad allokering'!$B$1:$AG$461,MATCH(K$1,'Justerad allokering'!$B$1:$AF$1,0),FALSE))</f>
        <v>0</v>
      </c>
      <c r="L137">
        <f>IF(ISERROR(1/VLOOKUP($B137,'Justerad allokering'!$B$1:$AG$461,MATCH(L$1,'Justerad allokering'!$B$1:$AF$1,0),FALSE)),VLOOKUP($B137,'Allokerad kvv'!$B$2:$AV$468,MATCH(L$1,'Allokerad kvv'!$B$1:$AV$1,0),FALSE),VLOOKUP($B137,'Justerad allokering'!$B$1:$AG$461,MATCH(L$1,'Justerad allokering'!$B$1:$AF$1,0),FALSE))</f>
        <v>0</v>
      </c>
      <c r="M137">
        <f>IF(ISERROR(1/VLOOKUP($B137,'Justerad allokering'!$B$1:$AG$461,MATCH(M$1,'Justerad allokering'!$B$1:$AF$1,0),FALSE)),VLOOKUP($B137,'Allokerad kvv'!$B$2:$AV$468,MATCH(M$1,'Allokerad kvv'!$B$1:$AV$1,0),FALSE),VLOOKUP($B137,'Justerad allokering'!$B$1:$AG$461,MATCH(M$1,'Justerad allokering'!$B$1:$AF$1,0),FALSE))</f>
        <v>0</v>
      </c>
      <c r="N137">
        <f>IF(ISERROR(1/VLOOKUP($B137,'Justerad allokering'!$B$1:$AG$461,MATCH(N$1,'Justerad allokering'!$B$1:$AF$1,0),FALSE)),VLOOKUP($B137,'Allokerad kvv'!$B$2:$AV$468,MATCH(N$1,'Allokerad kvv'!$B$1:$AV$1,0),FALSE),VLOOKUP($B137,'Justerad allokering'!$B$1:$AG$461,MATCH(N$1,'Justerad allokering'!$B$1:$AF$1,0),FALSE))</f>
        <v>0</v>
      </c>
      <c r="O137">
        <f>IF(ISERROR(1/VLOOKUP($B137,'Justerad allokering'!$B$1:$AG$461,MATCH(O$1,'Justerad allokering'!$B$1:$AF$1,0),FALSE)),VLOOKUP($B137,'Allokerad kvv'!$B$2:$AV$468,MATCH(O$1,'Allokerad kvv'!$B$1:$AV$1,0),FALSE),VLOOKUP($B137,'Justerad allokering'!$B$1:$AG$461,MATCH(O$1,'Justerad allokering'!$B$1:$AF$1,0),FALSE))</f>
        <v>0</v>
      </c>
      <c r="P137">
        <f>IF(ISERROR(1/VLOOKUP($B137,'Justerad allokering'!$B$1:$AG$461,MATCH(P$1,'Justerad allokering'!$B$1:$AF$1,0),FALSE)),VLOOKUP($B137,'Allokerad kvv'!$B$2:$AV$468,MATCH(P$1,'Allokerad kvv'!$B$1:$AV$1,0),FALSE),VLOOKUP($B137,'Justerad allokering'!$B$1:$AG$461,MATCH(P$1,'Justerad allokering'!$B$1:$AF$1,0),FALSE))</f>
        <v>0</v>
      </c>
      <c r="Q137">
        <f>IF(ISERROR(1/VLOOKUP($B137,'Justerad allokering'!$B$1:$AG$461,MATCH(Q$1,'Justerad allokering'!$B$1:$AF$1,0),FALSE)),VLOOKUP($B137,'Allokerad kvv'!$B$2:$AV$468,MATCH(Q$1,'Allokerad kvv'!$B$1:$AV$1,0),FALSE),VLOOKUP($B137,'Justerad allokering'!$B$1:$AG$461,MATCH(Q$1,'Justerad allokering'!$B$1:$AF$1,0),FALSE))</f>
        <v>0</v>
      </c>
      <c r="R137">
        <f>IF(ISERROR(1/VLOOKUP($B137,'Justerad allokering'!$B$1:$AG$461,MATCH(R$1,'Justerad allokering'!$B$1:$AF$1,0),FALSE)),VLOOKUP($B137,'Allokerad kvv'!$B$2:$AV$468,MATCH(R$1,'Allokerad kvv'!$B$1:$AV$1,0),FALSE),VLOOKUP($B137,'Justerad allokering'!$B$1:$AG$461,MATCH(R$1,'Justerad allokering'!$B$1:$AF$1,0),FALSE))</f>
        <v>0</v>
      </c>
      <c r="S137">
        <f>IF(ISERROR(1/VLOOKUP($B137,'Justerad allokering'!$B$1:$AG$461,MATCH(S$1,'Justerad allokering'!$B$1:$AF$1,0),FALSE)),VLOOKUP($B137,'Allokerad kvv'!$B$2:$AV$468,MATCH(S$1,'Allokerad kvv'!$B$1:$AV$1,0),FALSE),VLOOKUP($B137,'Justerad allokering'!$B$1:$AG$461,MATCH(S$1,'Justerad allokering'!$B$1:$AF$1,0),FALSE))</f>
        <v>0</v>
      </c>
      <c r="T137">
        <f>IF(ISERROR(1/VLOOKUP($B137,'Justerad allokering'!$B$1:$AG$461,MATCH(T$1,'Justerad allokering'!$B$1:$AF$1,0),FALSE)),VLOOKUP($B137,'Allokerad kvv'!$B$2:$AV$468,MATCH(T$1,'Allokerad kvv'!$B$1:$AV$1,0),FALSE),VLOOKUP($B137,'Justerad allokering'!$B$1:$AG$461,MATCH(T$1,'Justerad allokering'!$B$1:$AF$1,0),FALSE))</f>
        <v>0</v>
      </c>
      <c r="U137">
        <f>IF(ISERROR(1/VLOOKUP($B137,'Justerad allokering'!$B$1:$AG$461,MATCH(U$1,'Justerad allokering'!$B$1:$AF$1,0),FALSE)),VLOOKUP($B137,'Allokerad kvv'!$B$2:$AV$468,MATCH(U$1,'Allokerad kvv'!$B$1:$AV$1,0),FALSE),VLOOKUP($B137,'Justerad allokering'!$B$1:$AG$461,MATCH(U$1,'Justerad allokering'!$B$1:$AF$1,0),FALSE))</f>
        <v>0</v>
      </c>
      <c r="V137">
        <f>IF(ISERROR(1/VLOOKUP($B137,'Justerad allokering'!$B$1:$AG$461,MATCH(V$1,'Justerad allokering'!$B$1:$AF$1,0),FALSE)),VLOOKUP($B137,'Allokerad kvv'!$B$2:$AV$468,MATCH(V$1,'Allokerad kvv'!$B$1:$AV$1,0),FALSE),VLOOKUP($B137,'Justerad allokering'!$B$1:$AG$461,MATCH(V$1,'Justerad allokering'!$B$1:$AF$1,0),FALSE))</f>
        <v>0</v>
      </c>
      <c r="W137">
        <f>IF(ISERROR(1/VLOOKUP($B137,'Justerad allokering'!$B$1:$AG$461,MATCH(W$1,'Justerad allokering'!$B$1:$AF$1,0),FALSE)),VLOOKUP($B137,'Allokerad kvv'!$B$2:$AV$468,MATCH(W$1,'Allokerad kvv'!$B$1:$AV$1,0),FALSE),VLOOKUP($B137,'Justerad allokering'!$B$1:$AG$461,MATCH(W$1,'Justerad allokering'!$B$1:$AF$1,0),FALSE))</f>
        <v>0</v>
      </c>
      <c r="X137">
        <f>IF(ISERROR(1/VLOOKUP($B137,'Justerad allokering'!$B$1:$AG$461,MATCH(X$1,'Justerad allokering'!$B$1:$AF$1,0),FALSE)),VLOOKUP($B137,'Allokerad kvv'!$B$2:$AV$468,MATCH(X$1,'Allokerad kvv'!$B$1:$AV$1,0),FALSE),VLOOKUP($B137,'Justerad allokering'!$B$1:$AG$461,MATCH(X$1,'Justerad allokering'!$B$1:$AF$1,0),FALSE))</f>
        <v>0</v>
      </c>
      <c r="Y137">
        <f>IF(ISERROR(1/VLOOKUP($B137,'Justerad allokering'!$B$1:$AG$461,MATCH(Y$1,'Justerad allokering'!$B$1:$AF$1,0),FALSE)),VLOOKUP($B137,'Allokerad kvv'!$B$2:$AV$468,MATCH(Y$1,'Allokerad kvv'!$B$1:$AV$1,0),FALSE),VLOOKUP($B137,'Justerad allokering'!$B$1:$AG$461,MATCH(Y$1,'Justerad allokering'!$B$1:$AF$1,0),FALSE))</f>
        <v>0</v>
      </c>
      <c r="Z137">
        <f>IF(ISERROR(1/VLOOKUP($B137,'Justerad allokering'!$B$1:$AG$461,MATCH(Z$1,'Justerad allokering'!$B$1:$AF$1,0),FALSE)),VLOOKUP($B137,'Allokerad kvv'!$B$2:$AV$468,MATCH(Z$1,'Allokerad kvv'!$B$1:$AV$1,0),FALSE),VLOOKUP($B137,'Justerad allokering'!$B$1:$AG$461,MATCH(Z$1,'Justerad allokering'!$B$1:$AF$1,0),FALSE))</f>
        <v>0</v>
      </c>
      <c r="AE137" s="89">
        <f t="shared" si="8"/>
        <v>0</v>
      </c>
      <c r="AG137">
        <f t="shared" si="9"/>
        <v>0</v>
      </c>
      <c r="AH137">
        <f t="shared" si="10"/>
        <v>0</v>
      </c>
      <c r="AI137" t="str">
        <f>IF(AH137=0,"",AH137/VLOOKUP(B137,Kraftvärmeprod!$B$1:$BC$480,MATCH("Summa tillförd energi exklusive rökgaskondensering",Kraftvärmeprod!$B$1:$BC$1,0),FALSE))</f>
        <v/>
      </c>
      <c r="AK137">
        <f t="shared" si="11"/>
        <v>0</v>
      </c>
    </row>
    <row r="138" spans="1:37" x14ac:dyDescent="0.25">
      <c r="A138" s="2" t="s">
        <v>197</v>
      </c>
      <c r="B138" s="2" t="s">
        <v>198</v>
      </c>
      <c r="C138">
        <f>IF(ISERROR(1/VLOOKUP($B138,'Justerad allokering'!$B$1:$AG$461,MATCH(C$1,'Justerad allokering'!$B$1:$AF$1,0),FALSE)),VLOOKUP($B138,'Allokerad kvv'!$B$2:$AV$468,MATCH(C$1,'Allokerad kvv'!$B$1:$AV$1,0),FALSE),VLOOKUP($B138,'Justerad allokering'!$B$1:$AG$461,MATCH(C$1,'Justerad allokering'!$B$1:$AF$1,0),FALSE))</f>
        <v>0</v>
      </c>
      <c r="D138">
        <f>IF(ISERROR(1/VLOOKUP($B138,'Justerad allokering'!$B$1:$AG$461,MATCH(D$1,'Justerad allokering'!$B$1:$AF$1,0),FALSE)),VLOOKUP($B138,'Allokerad kvv'!$B$2:$AV$468,MATCH(D$1,'Allokerad kvv'!$B$1:$AV$1,0),FALSE),VLOOKUP($B138,'Justerad allokering'!$B$1:$AG$461,MATCH(D$1,'Justerad allokering'!$B$1:$AF$1,0),FALSE))</f>
        <v>0</v>
      </c>
      <c r="E138">
        <f>IF(ISERROR(1/VLOOKUP($B138,'Justerad allokering'!$B$1:$AG$461,MATCH(E$1,'Justerad allokering'!$B$1:$AF$1,0),FALSE)),VLOOKUP($B138,'Allokerad kvv'!$B$2:$AV$468,MATCH(E$1,'Allokerad kvv'!$B$1:$AV$1,0),FALSE),VLOOKUP($B138,'Justerad allokering'!$B$1:$AG$461,MATCH(E$1,'Justerad allokering'!$B$1:$AF$1,0),FALSE))</f>
        <v>0</v>
      </c>
      <c r="F138">
        <f>IF(ISERROR(1/VLOOKUP($B138,'Justerad allokering'!$B$1:$AG$461,MATCH(F$1,'Justerad allokering'!$B$1:$AF$1,0),FALSE)),VLOOKUP($B138,'Allokerad kvv'!$B$2:$AV$468,MATCH(F$1,'Allokerad kvv'!$B$1:$AV$1,0),FALSE),VLOOKUP($B138,'Justerad allokering'!$B$1:$AG$461,MATCH(F$1,'Justerad allokering'!$B$1:$AF$1,0),FALSE))</f>
        <v>0</v>
      </c>
      <c r="G138">
        <f>IF(ISERROR(1/VLOOKUP($B138,'Justerad allokering'!$B$1:$AG$461,MATCH(G$1,'Justerad allokering'!$B$1:$AF$1,0),FALSE)),VLOOKUP($B138,'Allokerad kvv'!$B$2:$AV$468,MATCH(G$1,'Allokerad kvv'!$B$1:$AV$1,0),FALSE),VLOOKUP($B138,'Justerad allokering'!$B$1:$AG$461,MATCH(G$1,'Justerad allokering'!$B$1:$AF$1,0),FALSE))</f>
        <v>0</v>
      </c>
      <c r="H138">
        <f>IF(ISERROR(1/VLOOKUP($B138,'Justerad allokering'!$B$1:$AG$461,MATCH(H$1,'Justerad allokering'!$B$1:$AF$1,0),FALSE)),VLOOKUP($B138,'Allokerad kvv'!$B$2:$AV$468,MATCH(H$1,'Allokerad kvv'!$B$1:$AV$1,0),FALSE),VLOOKUP($B138,'Justerad allokering'!$B$1:$AG$461,MATCH(H$1,'Justerad allokering'!$B$1:$AF$1,0),FALSE))</f>
        <v>0</v>
      </c>
      <c r="I138">
        <f>IF(ISERROR(1/VLOOKUP($B138,'Justerad allokering'!$B$1:$AG$461,MATCH(I$1,'Justerad allokering'!$B$1:$AF$1,0),FALSE)),VLOOKUP($B138,'Allokerad kvv'!$B$2:$AV$468,MATCH(I$1,'Allokerad kvv'!$B$1:$AV$1,0),FALSE),VLOOKUP($B138,'Justerad allokering'!$B$1:$AG$461,MATCH(I$1,'Justerad allokering'!$B$1:$AF$1,0),FALSE))</f>
        <v>0</v>
      </c>
      <c r="J138">
        <f>IF(ISERROR(1/VLOOKUP($B138,'Justerad allokering'!$B$1:$AG$461,MATCH(J$1,'Justerad allokering'!$B$1:$AF$1,0),FALSE)),VLOOKUP($B138,'Allokerad kvv'!$B$2:$AV$468,MATCH(J$1,'Allokerad kvv'!$B$1:$AV$1,0),FALSE),VLOOKUP($B138,'Justerad allokering'!$B$1:$AG$461,MATCH(J$1,'Justerad allokering'!$B$1:$AF$1,0),FALSE))</f>
        <v>0</v>
      </c>
      <c r="K138">
        <f>IF(ISERROR(1/VLOOKUP($B138,'Justerad allokering'!$B$1:$AG$461,MATCH(K$1,'Justerad allokering'!$B$1:$AF$1,0),FALSE)),VLOOKUP($B138,'Allokerad kvv'!$B$2:$AV$468,MATCH(K$1,'Allokerad kvv'!$B$1:$AV$1,0),FALSE),VLOOKUP($B138,'Justerad allokering'!$B$1:$AG$461,MATCH(K$1,'Justerad allokering'!$B$1:$AF$1,0),FALSE))</f>
        <v>0</v>
      </c>
      <c r="L138">
        <f>IF(ISERROR(1/VLOOKUP($B138,'Justerad allokering'!$B$1:$AG$461,MATCH(L$1,'Justerad allokering'!$B$1:$AF$1,0),FALSE)),VLOOKUP($B138,'Allokerad kvv'!$B$2:$AV$468,MATCH(L$1,'Allokerad kvv'!$B$1:$AV$1,0),FALSE),VLOOKUP($B138,'Justerad allokering'!$B$1:$AG$461,MATCH(L$1,'Justerad allokering'!$B$1:$AF$1,0),FALSE))</f>
        <v>0</v>
      </c>
      <c r="M138">
        <f>IF(ISERROR(1/VLOOKUP($B138,'Justerad allokering'!$B$1:$AG$461,MATCH(M$1,'Justerad allokering'!$B$1:$AF$1,0),FALSE)),VLOOKUP($B138,'Allokerad kvv'!$B$2:$AV$468,MATCH(M$1,'Allokerad kvv'!$B$1:$AV$1,0),FALSE),VLOOKUP($B138,'Justerad allokering'!$B$1:$AG$461,MATCH(M$1,'Justerad allokering'!$B$1:$AF$1,0),FALSE))</f>
        <v>0</v>
      </c>
      <c r="N138">
        <f>IF(ISERROR(1/VLOOKUP($B138,'Justerad allokering'!$B$1:$AG$461,MATCH(N$1,'Justerad allokering'!$B$1:$AF$1,0),FALSE)),VLOOKUP($B138,'Allokerad kvv'!$B$2:$AV$468,MATCH(N$1,'Allokerad kvv'!$B$1:$AV$1,0),FALSE),VLOOKUP($B138,'Justerad allokering'!$B$1:$AG$461,MATCH(N$1,'Justerad allokering'!$B$1:$AF$1,0),FALSE))</f>
        <v>0</v>
      </c>
      <c r="O138">
        <f>IF(ISERROR(1/VLOOKUP($B138,'Justerad allokering'!$B$1:$AG$461,MATCH(O$1,'Justerad allokering'!$B$1:$AF$1,0),FALSE)),VLOOKUP($B138,'Allokerad kvv'!$B$2:$AV$468,MATCH(O$1,'Allokerad kvv'!$B$1:$AV$1,0),FALSE),VLOOKUP($B138,'Justerad allokering'!$B$1:$AG$461,MATCH(O$1,'Justerad allokering'!$B$1:$AF$1,0),FALSE))</f>
        <v>0</v>
      </c>
      <c r="P138">
        <f>IF(ISERROR(1/VLOOKUP($B138,'Justerad allokering'!$B$1:$AG$461,MATCH(P$1,'Justerad allokering'!$B$1:$AF$1,0),FALSE)),VLOOKUP($B138,'Allokerad kvv'!$B$2:$AV$468,MATCH(P$1,'Allokerad kvv'!$B$1:$AV$1,0),FALSE),VLOOKUP($B138,'Justerad allokering'!$B$1:$AG$461,MATCH(P$1,'Justerad allokering'!$B$1:$AF$1,0),FALSE))</f>
        <v>0</v>
      </c>
      <c r="Q138">
        <f>IF(ISERROR(1/VLOOKUP($B138,'Justerad allokering'!$B$1:$AG$461,MATCH(Q$1,'Justerad allokering'!$B$1:$AF$1,0),FALSE)),VLOOKUP($B138,'Allokerad kvv'!$B$2:$AV$468,MATCH(Q$1,'Allokerad kvv'!$B$1:$AV$1,0),FALSE),VLOOKUP($B138,'Justerad allokering'!$B$1:$AG$461,MATCH(Q$1,'Justerad allokering'!$B$1:$AF$1,0),FALSE))</f>
        <v>0</v>
      </c>
      <c r="R138">
        <f>IF(ISERROR(1/VLOOKUP($B138,'Justerad allokering'!$B$1:$AG$461,MATCH(R$1,'Justerad allokering'!$B$1:$AF$1,0),FALSE)),VLOOKUP($B138,'Allokerad kvv'!$B$2:$AV$468,MATCH(R$1,'Allokerad kvv'!$B$1:$AV$1,0),FALSE),VLOOKUP($B138,'Justerad allokering'!$B$1:$AG$461,MATCH(R$1,'Justerad allokering'!$B$1:$AF$1,0),FALSE))</f>
        <v>0</v>
      </c>
      <c r="S138">
        <f>IF(ISERROR(1/VLOOKUP($B138,'Justerad allokering'!$B$1:$AG$461,MATCH(S$1,'Justerad allokering'!$B$1:$AF$1,0),FALSE)),VLOOKUP($B138,'Allokerad kvv'!$B$2:$AV$468,MATCH(S$1,'Allokerad kvv'!$B$1:$AV$1,0),FALSE),VLOOKUP($B138,'Justerad allokering'!$B$1:$AG$461,MATCH(S$1,'Justerad allokering'!$B$1:$AF$1,0),FALSE))</f>
        <v>0</v>
      </c>
      <c r="T138">
        <f>IF(ISERROR(1/VLOOKUP($B138,'Justerad allokering'!$B$1:$AG$461,MATCH(T$1,'Justerad allokering'!$B$1:$AF$1,0),FALSE)),VLOOKUP($B138,'Allokerad kvv'!$B$2:$AV$468,MATCH(T$1,'Allokerad kvv'!$B$1:$AV$1,0),FALSE),VLOOKUP($B138,'Justerad allokering'!$B$1:$AG$461,MATCH(T$1,'Justerad allokering'!$B$1:$AF$1,0),FALSE))</f>
        <v>0</v>
      </c>
      <c r="U138">
        <f>IF(ISERROR(1/VLOOKUP($B138,'Justerad allokering'!$B$1:$AG$461,MATCH(U$1,'Justerad allokering'!$B$1:$AF$1,0),FALSE)),VLOOKUP($B138,'Allokerad kvv'!$B$2:$AV$468,MATCH(U$1,'Allokerad kvv'!$B$1:$AV$1,0),FALSE),VLOOKUP($B138,'Justerad allokering'!$B$1:$AG$461,MATCH(U$1,'Justerad allokering'!$B$1:$AF$1,0),FALSE))</f>
        <v>0</v>
      </c>
      <c r="V138">
        <f>IF(ISERROR(1/VLOOKUP($B138,'Justerad allokering'!$B$1:$AG$461,MATCH(V$1,'Justerad allokering'!$B$1:$AF$1,0),FALSE)),VLOOKUP($B138,'Allokerad kvv'!$B$2:$AV$468,MATCH(V$1,'Allokerad kvv'!$B$1:$AV$1,0),FALSE),VLOOKUP($B138,'Justerad allokering'!$B$1:$AG$461,MATCH(V$1,'Justerad allokering'!$B$1:$AF$1,0),FALSE))</f>
        <v>0</v>
      </c>
      <c r="W138">
        <f>IF(ISERROR(1/VLOOKUP($B138,'Justerad allokering'!$B$1:$AG$461,MATCH(W$1,'Justerad allokering'!$B$1:$AF$1,0),FALSE)),VLOOKUP($B138,'Allokerad kvv'!$B$2:$AV$468,MATCH(W$1,'Allokerad kvv'!$B$1:$AV$1,0),FALSE),VLOOKUP($B138,'Justerad allokering'!$B$1:$AG$461,MATCH(W$1,'Justerad allokering'!$B$1:$AF$1,0),FALSE))</f>
        <v>0</v>
      </c>
      <c r="X138">
        <f>IF(ISERROR(1/VLOOKUP($B138,'Justerad allokering'!$B$1:$AG$461,MATCH(X$1,'Justerad allokering'!$B$1:$AF$1,0),FALSE)),VLOOKUP($B138,'Allokerad kvv'!$B$2:$AV$468,MATCH(X$1,'Allokerad kvv'!$B$1:$AV$1,0),FALSE),VLOOKUP($B138,'Justerad allokering'!$B$1:$AG$461,MATCH(X$1,'Justerad allokering'!$B$1:$AF$1,0),FALSE))</f>
        <v>0</v>
      </c>
      <c r="Y138">
        <f>IF(ISERROR(1/VLOOKUP($B138,'Justerad allokering'!$B$1:$AG$461,MATCH(Y$1,'Justerad allokering'!$B$1:$AF$1,0),FALSE)),VLOOKUP($B138,'Allokerad kvv'!$B$2:$AV$468,MATCH(Y$1,'Allokerad kvv'!$B$1:$AV$1,0),FALSE),VLOOKUP($B138,'Justerad allokering'!$B$1:$AG$461,MATCH(Y$1,'Justerad allokering'!$B$1:$AF$1,0),FALSE))</f>
        <v>0</v>
      </c>
      <c r="Z138">
        <f>IF(ISERROR(1/VLOOKUP($B138,'Justerad allokering'!$B$1:$AG$461,MATCH(Z$1,'Justerad allokering'!$B$1:$AF$1,0),FALSE)),VLOOKUP($B138,'Allokerad kvv'!$B$2:$AV$468,MATCH(Z$1,'Allokerad kvv'!$B$1:$AV$1,0),FALSE),VLOOKUP($B138,'Justerad allokering'!$B$1:$AG$461,MATCH(Z$1,'Justerad allokering'!$B$1:$AF$1,0),FALSE))</f>
        <v>0</v>
      </c>
      <c r="AE138" s="89">
        <f t="shared" si="8"/>
        <v>0</v>
      </c>
      <c r="AG138">
        <f t="shared" si="9"/>
        <v>0</v>
      </c>
      <c r="AH138">
        <f t="shared" si="10"/>
        <v>0</v>
      </c>
      <c r="AI138" t="str">
        <f>IF(AH138=0,"",AH138/VLOOKUP(B138,Kraftvärmeprod!$B$1:$BC$480,MATCH("Summa tillförd energi exklusive rökgaskondensering",Kraftvärmeprod!$B$1:$BC$1,0),FALSE))</f>
        <v/>
      </c>
      <c r="AK138">
        <f t="shared" si="11"/>
        <v>0</v>
      </c>
    </row>
    <row r="139" spans="1:37" x14ac:dyDescent="0.25">
      <c r="A139" s="2" t="s">
        <v>199</v>
      </c>
      <c r="B139" s="2" t="s">
        <v>200</v>
      </c>
      <c r="C139">
        <f>IF(ISERROR(1/VLOOKUP($B139,'Justerad allokering'!$B$1:$AG$461,MATCH(C$1,'Justerad allokering'!$B$1:$AF$1,0),FALSE)),VLOOKUP($B139,'Allokerad kvv'!$B$2:$AV$468,MATCH(C$1,'Allokerad kvv'!$B$1:$AV$1,0),FALSE),VLOOKUP($B139,'Justerad allokering'!$B$1:$AG$461,MATCH(C$1,'Justerad allokering'!$B$1:$AF$1,0),FALSE))</f>
        <v>0</v>
      </c>
      <c r="D139">
        <f>IF(ISERROR(1/VLOOKUP($B139,'Justerad allokering'!$B$1:$AG$461,MATCH(D$1,'Justerad allokering'!$B$1:$AF$1,0),FALSE)),VLOOKUP($B139,'Allokerad kvv'!$B$2:$AV$468,MATCH(D$1,'Allokerad kvv'!$B$1:$AV$1,0),FALSE),VLOOKUP($B139,'Justerad allokering'!$B$1:$AG$461,MATCH(D$1,'Justerad allokering'!$B$1:$AF$1,0),FALSE))</f>
        <v>0</v>
      </c>
      <c r="E139">
        <f>IF(ISERROR(1/VLOOKUP($B139,'Justerad allokering'!$B$1:$AG$461,MATCH(E$1,'Justerad allokering'!$B$1:$AF$1,0),FALSE)),VLOOKUP($B139,'Allokerad kvv'!$B$2:$AV$468,MATCH(E$1,'Allokerad kvv'!$B$1:$AV$1,0),FALSE),VLOOKUP($B139,'Justerad allokering'!$B$1:$AG$461,MATCH(E$1,'Justerad allokering'!$B$1:$AF$1,0),FALSE))</f>
        <v>0</v>
      </c>
      <c r="F139">
        <f>IF(ISERROR(1/VLOOKUP($B139,'Justerad allokering'!$B$1:$AG$461,MATCH(F$1,'Justerad allokering'!$B$1:$AF$1,0),FALSE)),VLOOKUP($B139,'Allokerad kvv'!$B$2:$AV$468,MATCH(F$1,'Allokerad kvv'!$B$1:$AV$1,0),FALSE),VLOOKUP($B139,'Justerad allokering'!$B$1:$AG$461,MATCH(F$1,'Justerad allokering'!$B$1:$AF$1,0),FALSE))</f>
        <v>0</v>
      </c>
      <c r="G139">
        <f>IF(ISERROR(1/VLOOKUP($B139,'Justerad allokering'!$B$1:$AG$461,MATCH(G$1,'Justerad allokering'!$B$1:$AF$1,0),FALSE)),VLOOKUP($B139,'Allokerad kvv'!$B$2:$AV$468,MATCH(G$1,'Allokerad kvv'!$B$1:$AV$1,0),FALSE),VLOOKUP($B139,'Justerad allokering'!$B$1:$AG$461,MATCH(G$1,'Justerad allokering'!$B$1:$AF$1,0),FALSE))</f>
        <v>0</v>
      </c>
      <c r="H139">
        <f>IF(ISERROR(1/VLOOKUP($B139,'Justerad allokering'!$B$1:$AG$461,MATCH(H$1,'Justerad allokering'!$B$1:$AF$1,0),FALSE)),VLOOKUP($B139,'Allokerad kvv'!$B$2:$AV$468,MATCH(H$1,'Allokerad kvv'!$B$1:$AV$1,0),FALSE),VLOOKUP($B139,'Justerad allokering'!$B$1:$AG$461,MATCH(H$1,'Justerad allokering'!$B$1:$AF$1,0),FALSE))</f>
        <v>0</v>
      </c>
      <c r="I139">
        <f>IF(ISERROR(1/VLOOKUP($B139,'Justerad allokering'!$B$1:$AG$461,MATCH(I$1,'Justerad allokering'!$B$1:$AF$1,0),FALSE)),VLOOKUP($B139,'Allokerad kvv'!$B$2:$AV$468,MATCH(I$1,'Allokerad kvv'!$B$1:$AV$1,0),FALSE),VLOOKUP($B139,'Justerad allokering'!$B$1:$AG$461,MATCH(I$1,'Justerad allokering'!$B$1:$AF$1,0),FALSE))</f>
        <v>0</v>
      </c>
      <c r="J139">
        <f>IF(ISERROR(1/VLOOKUP($B139,'Justerad allokering'!$B$1:$AG$461,MATCH(J$1,'Justerad allokering'!$B$1:$AF$1,0),FALSE)),VLOOKUP($B139,'Allokerad kvv'!$B$2:$AV$468,MATCH(J$1,'Allokerad kvv'!$B$1:$AV$1,0),FALSE),VLOOKUP($B139,'Justerad allokering'!$B$1:$AG$461,MATCH(J$1,'Justerad allokering'!$B$1:$AF$1,0),FALSE))</f>
        <v>0</v>
      </c>
      <c r="K139">
        <f>IF(ISERROR(1/VLOOKUP($B139,'Justerad allokering'!$B$1:$AG$461,MATCH(K$1,'Justerad allokering'!$B$1:$AF$1,0),FALSE)),VLOOKUP($B139,'Allokerad kvv'!$B$2:$AV$468,MATCH(K$1,'Allokerad kvv'!$B$1:$AV$1,0),FALSE),VLOOKUP($B139,'Justerad allokering'!$B$1:$AG$461,MATCH(K$1,'Justerad allokering'!$B$1:$AF$1,0),FALSE))</f>
        <v>0</v>
      </c>
      <c r="L139">
        <f>IF(ISERROR(1/VLOOKUP($B139,'Justerad allokering'!$B$1:$AG$461,MATCH(L$1,'Justerad allokering'!$B$1:$AF$1,0),FALSE)),VLOOKUP($B139,'Allokerad kvv'!$B$2:$AV$468,MATCH(L$1,'Allokerad kvv'!$B$1:$AV$1,0),FALSE),VLOOKUP($B139,'Justerad allokering'!$B$1:$AG$461,MATCH(L$1,'Justerad allokering'!$B$1:$AF$1,0),FALSE))</f>
        <v>0</v>
      </c>
      <c r="M139">
        <f>IF(ISERROR(1/VLOOKUP($B139,'Justerad allokering'!$B$1:$AG$461,MATCH(M$1,'Justerad allokering'!$B$1:$AF$1,0),FALSE)),VLOOKUP($B139,'Allokerad kvv'!$B$2:$AV$468,MATCH(M$1,'Allokerad kvv'!$B$1:$AV$1,0),FALSE),VLOOKUP($B139,'Justerad allokering'!$B$1:$AG$461,MATCH(M$1,'Justerad allokering'!$B$1:$AF$1,0),FALSE))</f>
        <v>0</v>
      </c>
      <c r="N139">
        <f>IF(ISERROR(1/VLOOKUP($B139,'Justerad allokering'!$B$1:$AG$461,MATCH(N$1,'Justerad allokering'!$B$1:$AF$1,0),FALSE)),VLOOKUP($B139,'Allokerad kvv'!$B$2:$AV$468,MATCH(N$1,'Allokerad kvv'!$B$1:$AV$1,0),FALSE),VLOOKUP($B139,'Justerad allokering'!$B$1:$AG$461,MATCH(N$1,'Justerad allokering'!$B$1:$AF$1,0),FALSE))</f>
        <v>0</v>
      </c>
      <c r="O139">
        <f>IF(ISERROR(1/VLOOKUP($B139,'Justerad allokering'!$B$1:$AG$461,MATCH(O$1,'Justerad allokering'!$B$1:$AF$1,0),FALSE)),VLOOKUP($B139,'Allokerad kvv'!$B$2:$AV$468,MATCH(O$1,'Allokerad kvv'!$B$1:$AV$1,0),FALSE),VLOOKUP($B139,'Justerad allokering'!$B$1:$AG$461,MATCH(O$1,'Justerad allokering'!$B$1:$AF$1,0),FALSE))</f>
        <v>0</v>
      </c>
      <c r="P139">
        <f>IF(ISERROR(1/VLOOKUP($B139,'Justerad allokering'!$B$1:$AG$461,MATCH(P$1,'Justerad allokering'!$B$1:$AF$1,0),FALSE)),VLOOKUP($B139,'Allokerad kvv'!$B$2:$AV$468,MATCH(P$1,'Allokerad kvv'!$B$1:$AV$1,0),FALSE),VLOOKUP($B139,'Justerad allokering'!$B$1:$AG$461,MATCH(P$1,'Justerad allokering'!$B$1:$AF$1,0),FALSE))</f>
        <v>0</v>
      </c>
      <c r="Q139">
        <f>IF(ISERROR(1/VLOOKUP($B139,'Justerad allokering'!$B$1:$AG$461,MATCH(Q$1,'Justerad allokering'!$B$1:$AF$1,0),FALSE)),VLOOKUP($B139,'Allokerad kvv'!$B$2:$AV$468,MATCH(Q$1,'Allokerad kvv'!$B$1:$AV$1,0),FALSE),VLOOKUP($B139,'Justerad allokering'!$B$1:$AG$461,MATCH(Q$1,'Justerad allokering'!$B$1:$AF$1,0),FALSE))</f>
        <v>0</v>
      </c>
      <c r="R139">
        <f>IF(ISERROR(1/VLOOKUP($B139,'Justerad allokering'!$B$1:$AG$461,MATCH(R$1,'Justerad allokering'!$B$1:$AF$1,0),FALSE)),VLOOKUP($B139,'Allokerad kvv'!$B$2:$AV$468,MATCH(R$1,'Allokerad kvv'!$B$1:$AV$1,0),FALSE),VLOOKUP($B139,'Justerad allokering'!$B$1:$AG$461,MATCH(R$1,'Justerad allokering'!$B$1:$AF$1,0),FALSE))</f>
        <v>0</v>
      </c>
      <c r="S139">
        <f>IF(ISERROR(1/VLOOKUP($B139,'Justerad allokering'!$B$1:$AG$461,MATCH(S$1,'Justerad allokering'!$B$1:$AF$1,0),FALSE)),VLOOKUP($B139,'Allokerad kvv'!$B$2:$AV$468,MATCH(S$1,'Allokerad kvv'!$B$1:$AV$1,0),FALSE),VLOOKUP($B139,'Justerad allokering'!$B$1:$AG$461,MATCH(S$1,'Justerad allokering'!$B$1:$AF$1,0),FALSE))</f>
        <v>0</v>
      </c>
      <c r="T139">
        <f>IF(ISERROR(1/VLOOKUP($B139,'Justerad allokering'!$B$1:$AG$461,MATCH(T$1,'Justerad allokering'!$B$1:$AF$1,0),FALSE)),VLOOKUP($B139,'Allokerad kvv'!$B$2:$AV$468,MATCH(T$1,'Allokerad kvv'!$B$1:$AV$1,0),FALSE),VLOOKUP($B139,'Justerad allokering'!$B$1:$AG$461,MATCH(T$1,'Justerad allokering'!$B$1:$AF$1,0),FALSE))</f>
        <v>0</v>
      </c>
      <c r="U139">
        <f>IF(ISERROR(1/VLOOKUP($B139,'Justerad allokering'!$B$1:$AG$461,MATCH(U$1,'Justerad allokering'!$B$1:$AF$1,0),FALSE)),VLOOKUP($B139,'Allokerad kvv'!$B$2:$AV$468,MATCH(U$1,'Allokerad kvv'!$B$1:$AV$1,0),FALSE),VLOOKUP($B139,'Justerad allokering'!$B$1:$AG$461,MATCH(U$1,'Justerad allokering'!$B$1:$AF$1,0),FALSE))</f>
        <v>0</v>
      </c>
      <c r="V139">
        <f>IF(ISERROR(1/VLOOKUP($B139,'Justerad allokering'!$B$1:$AG$461,MATCH(V$1,'Justerad allokering'!$B$1:$AF$1,0),FALSE)),VLOOKUP($B139,'Allokerad kvv'!$B$2:$AV$468,MATCH(V$1,'Allokerad kvv'!$B$1:$AV$1,0),FALSE),VLOOKUP($B139,'Justerad allokering'!$B$1:$AG$461,MATCH(V$1,'Justerad allokering'!$B$1:$AF$1,0),FALSE))</f>
        <v>0</v>
      </c>
      <c r="W139">
        <f>IF(ISERROR(1/VLOOKUP($B139,'Justerad allokering'!$B$1:$AG$461,MATCH(W$1,'Justerad allokering'!$B$1:$AF$1,0),FALSE)),VLOOKUP($B139,'Allokerad kvv'!$B$2:$AV$468,MATCH(W$1,'Allokerad kvv'!$B$1:$AV$1,0),FALSE),VLOOKUP($B139,'Justerad allokering'!$B$1:$AG$461,MATCH(W$1,'Justerad allokering'!$B$1:$AF$1,0),FALSE))</f>
        <v>0</v>
      </c>
      <c r="X139">
        <f>IF(ISERROR(1/VLOOKUP($B139,'Justerad allokering'!$B$1:$AG$461,MATCH(X$1,'Justerad allokering'!$B$1:$AF$1,0),FALSE)),VLOOKUP($B139,'Allokerad kvv'!$B$2:$AV$468,MATCH(X$1,'Allokerad kvv'!$B$1:$AV$1,0),FALSE),VLOOKUP($B139,'Justerad allokering'!$B$1:$AG$461,MATCH(X$1,'Justerad allokering'!$B$1:$AF$1,0),FALSE))</f>
        <v>0</v>
      </c>
      <c r="Y139">
        <f>IF(ISERROR(1/VLOOKUP($B139,'Justerad allokering'!$B$1:$AG$461,MATCH(Y$1,'Justerad allokering'!$B$1:$AF$1,0),FALSE)),VLOOKUP($B139,'Allokerad kvv'!$B$2:$AV$468,MATCH(Y$1,'Allokerad kvv'!$B$1:$AV$1,0),FALSE),VLOOKUP($B139,'Justerad allokering'!$B$1:$AG$461,MATCH(Y$1,'Justerad allokering'!$B$1:$AF$1,0),FALSE))</f>
        <v>0</v>
      </c>
      <c r="Z139">
        <f>IF(ISERROR(1/VLOOKUP($B139,'Justerad allokering'!$B$1:$AG$461,MATCH(Z$1,'Justerad allokering'!$B$1:$AF$1,0),FALSE)),VLOOKUP($B139,'Allokerad kvv'!$B$2:$AV$468,MATCH(Z$1,'Allokerad kvv'!$B$1:$AV$1,0),FALSE),VLOOKUP($B139,'Justerad allokering'!$B$1:$AG$461,MATCH(Z$1,'Justerad allokering'!$B$1:$AF$1,0),FALSE))</f>
        <v>0</v>
      </c>
      <c r="AE139" s="89">
        <f t="shared" si="8"/>
        <v>0</v>
      </c>
      <c r="AG139">
        <f t="shared" si="9"/>
        <v>0</v>
      </c>
      <c r="AH139">
        <f t="shared" si="10"/>
        <v>0</v>
      </c>
      <c r="AI139" t="str">
        <f>IF(AH139=0,"",AH139/VLOOKUP(B139,Kraftvärmeprod!$B$1:$BC$480,MATCH("Summa tillförd energi exklusive rökgaskondensering",Kraftvärmeprod!$B$1:$BC$1,0),FALSE))</f>
        <v/>
      </c>
      <c r="AK139">
        <f t="shared" si="11"/>
        <v>0</v>
      </c>
    </row>
    <row r="140" spans="1:37" x14ac:dyDescent="0.25">
      <c r="A140" s="2" t="s">
        <v>201</v>
      </c>
      <c r="B140" s="2" t="s">
        <v>202</v>
      </c>
      <c r="C140">
        <f>IF(ISERROR(1/VLOOKUP($B140,'Justerad allokering'!$B$1:$AG$461,MATCH(C$1,'Justerad allokering'!$B$1:$AF$1,0),FALSE)),VLOOKUP($B140,'Allokerad kvv'!$B$2:$AV$468,MATCH(C$1,'Allokerad kvv'!$B$1:$AV$1,0),FALSE),VLOOKUP($B140,'Justerad allokering'!$B$1:$AG$461,MATCH(C$1,'Justerad allokering'!$B$1:$AF$1,0),FALSE))</f>
        <v>0</v>
      </c>
      <c r="D140">
        <f>IF(ISERROR(1/VLOOKUP($B140,'Justerad allokering'!$B$1:$AG$461,MATCH(D$1,'Justerad allokering'!$B$1:$AF$1,0),FALSE)),VLOOKUP($B140,'Allokerad kvv'!$B$2:$AV$468,MATCH(D$1,'Allokerad kvv'!$B$1:$AV$1,0),FALSE),VLOOKUP($B140,'Justerad allokering'!$B$1:$AG$461,MATCH(D$1,'Justerad allokering'!$B$1:$AF$1,0),FALSE))</f>
        <v>0</v>
      </c>
      <c r="E140">
        <f>IF(ISERROR(1/VLOOKUP($B140,'Justerad allokering'!$B$1:$AG$461,MATCH(E$1,'Justerad allokering'!$B$1:$AF$1,0),FALSE)),VLOOKUP($B140,'Allokerad kvv'!$B$2:$AV$468,MATCH(E$1,'Allokerad kvv'!$B$1:$AV$1,0),FALSE),VLOOKUP($B140,'Justerad allokering'!$B$1:$AG$461,MATCH(E$1,'Justerad allokering'!$B$1:$AF$1,0),FALSE))</f>
        <v>0</v>
      </c>
      <c r="F140">
        <f>IF(ISERROR(1/VLOOKUP($B140,'Justerad allokering'!$B$1:$AG$461,MATCH(F$1,'Justerad allokering'!$B$1:$AF$1,0),FALSE)),VLOOKUP($B140,'Allokerad kvv'!$B$2:$AV$468,MATCH(F$1,'Allokerad kvv'!$B$1:$AV$1,0),FALSE),VLOOKUP($B140,'Justerad allokering'!$B$1:$AG$461,MATCH(F$1,'Justerad allokering'!$B$1:$AF$1,0),FALSE))</f>
        <v>0</v>
      </c>
      <c r="G140">
        <f>IF(ISERROR(1/VLOOKUP($B140,'Justerad allokering'!$B$1:$AG$461,MATCH(G$1,'Justerad allokering'!$B$1:$AF$1,0),FALSE)),VLOOKUP($B140,'Allokerad kvv'!$B$2:$AV$468,MATCH(G$1,'Allokerad kvv'!$B$1:$AV$1,0),FALSE),VLOOKUP($B140,'Justerad allokering'!$B$1:$AG$461,MATCH(G$1,'Justerad allokering'!$B$1:$AF$1,0),FALSE))</f>
        <v>0</v>
      </c>
      <c r="H140">
        <f>IF(ISERROR(1/VLOOKUP($B140,'Justerad allokering'!$B$1:$AG$461,MATCH(H$1,'Justerad allokering'!$B$1:$AF$1,0),FALSE)),VLOOKUP($B140,'Allokerad kvv'!$B$2:$AV$468,MATCH(H$1,'Allokerad kvv'!$B$1:$AV$1,0),FALSE),VLOOKUP($B140,'Justerad allokering'!$B$1:$AG$461,MATCH(H$1,'Justerad allokering'!$B$1:$AF$1,0),FALSE))</f>
        <v>0</v>
      </c>
      <c r="I140">
        <f>IF(ISERROR(1/VLOOKUP($B140,'Justerad allokering'!$B$1:$AG$461,MATCH(I$1,'Justerad allokering'!$B$1:$AF$1,0),FALSE)),VLOOKUP($B140,'Allokerad kvv'!$B$2:$AV$468,MATCH(I$1,'Allokerad kvv'!$B$1:$AV$1,0),FALSE),VLOOKUP($B140,'Justerad allokering'!$B$1:$AG$461,MATCH(I$1,'Justerad allokering'!$B$1:$AF$1,0),FALSE))</f>
        <v>0</v>
      </c>
      <c r="J140">
        <f>IF(ISERROR(1/VLOOKUP($B140,'Justerad allokering'!$B$1:$AG$461,MATCH(J$1,'Justerad allokering'!$B$1:$AF$1,0),FALSE)),VLOOKUP($B140,'Allokerad kvv'!$B$2:$AV$468,MATCH(J$1,'Allokerad kvv'!$B$1:$AV$1,0),FALSE),VLOOKUP($B140,'Justerad allokering'!$B$1:$AG$461,MATCH(J$1,'Justerad allokering'!$B$1:$AF$1,0),FALSE))</f>
        <v>0</v>
      </c>
      <c r="K140">
        <f>IF(ISERROR(1/VLOOKUP($B140,'Justerad allokering'!$B$1:$AG$461,MATCH(K$1,'Justerad allokering'!$B$1:$AF$1,0),FALSE)),VLOOKUP($B140,'Allokerad kvv'!$B$2:$AV$468,MATCH(K$1,'Allokerad kvv'!$B$1:$AV$1,0),FALSE),VLOOKUP($B140,'Justerad allokering'!$B$1:$AG$461,MATCH(K$1,'Justerad allokering'!$B$1:$AF$1,0),FALSE))</f>
        <v>0</v>
      </c>
      <c r="L140">
        <f>IF(ISERROR(1/VLOOKUP($B140,'Justerad allokering'!$B$1:$AG$461,MATCH(L$1,'Justerad allokering'!$B$1:$AF$1,0),FALSE)),VLOOKUP($B140,'Allokerad kvv'!$B$2:$AV$468,MATCH(L$1,'Allokerad kvv'!$B$1:$AV$1,0),FALSE),VLOOKUP($B140,'Justerad allokering'!$B$1:$AG$461,MATCH(L$1,'Justerad allokering'!$B$1:$AF$1,0),FALSE))</f>
        <v>0</v>
      </c>
      <c r="M140">
        <f>IF(ISERROR(1/VLOOKUP($B140,'Justerad allokering'!$B$1:$AG$461,MATCH(M$1,'Justerad allokering'!$B$1:$AF$1,0),FALSE)),VLOOKUP($B140,'Allokerad kvv'!$B$2:$AV$468,MATCH(M$1,'Allokerad kvv'!$B$1:$AV$1,0),FALSE),VLOOKUP($B140,'Justerad allokering'!$B$1:$AG$461,MATCH(M$1,'Justerad allokering'!$B$1:$AF$1,0),FALSE))</f>
        <v>0</v>
      </c>
      <c r="N140">
        <f>IF(ISERROR(1/VLOOKUP($B140,'Justerad allokering'!$B$1:$AG$461,MATCH(N$1,'Justerad allokering'!$B$1:$AF$1,0),FALSE)),VLOOKUP($B140,'Allokerad kvv'!$B$2:$AV$468,MATCH(N$1,'Allokerad kvv'!$B$1:$AV$1,0),FALSE),VLOOKUP($B140,'Justerad allokering'!$B$1:$AG$461,MATCH(N$1,'Justerad allokering'!$B$1:$AF$1,0),FALSE))</f>
        <v>0</v>
      </c>
      <c r="O140">
        <f>IF(ISERROR(1/VLOOKUP($B140,'Justerad allokering'!$B$1:$AG$461,MATCH(O$1,'Justerad allokering'!$B$1:$AF$1,0),FALSE)),VLOOKUP($B140,'Allokerad kvv'!$B$2:$AV$468,MATCH(O$1,'Allokerad kvv'!$B$1:$AV$1,0),FALSE),VLOOKUP($B140,'Justerad allokering'!$B$1:$AG$461,MATCH(O$1,'Justerad allokering'!$B$1:$AF$1,0),FALSE))</f>
        <v>0</v>
      </c>
      <c r="P140">
        <f>IF(ISERROR(1/VLOOKUP($B140,'Justerad allokering'!$B$1:$AG$461,MATCH(P$1,'Justerad allokering'!$B$1:$AF$1,0),FALSE)),VLOOKUP($B140,'Allokerad kvv'!$B$2:$AV$468,MATCH(P$1,'Allokerad kvv'!$B$1:$AV$1,0),FALSE),VLOOKUP($B140,'Justerad allokering'!$B$1:$AG$461,MATCH(P$1,'Justerad allokering'!$B$1:$AF$1,0),FALSE))</f>
        <v>0</v>
      </c>
      <c r="Q140">
        <f>IF(ISERROR(1/VLOOKUP($B140,'Justerad allokering'!$B$1:$AG$461,MATCH(Q$1,'Justerad allokering'!$B$1:$AF$1,0),FALSE)),VLOOKUP($B140,'Allokerad kvv'!$B$2:$AV$468,MATCH(Q$1,'Allokerad kvv'!$B$1:$AV$1,0),FALSE),VLOOKUP($B140,'Justerad allokering'!$B$1:$AG$461,MATCH(Q$1,'Justerad allokering'!$B$1:$AF$1,0),FALSE))</f>
        <v>0</v>
      </c>
      <c r="R140">
        <f>IF(ISERROR(1/VLOOKUP($B140,'Justerad allokering'!$B$1:$AG$461,MATCH(R$1,'Justerad allokering'!$B$1:$AF$1,0),FALSE)),VLOOKUP($B140,'Allokerad kvv'!$B$2:$AV$468,MATCH(R$1,'Allokerad kvv'!$B$1:$AV$1,0),FALSE),VLOOKUP($B140,'Justerad allokering'!$B$1:$AG$461,MATCH(R$1,'Justerad allokering'!$B$1:$AF$1,0),FALSE))</f>
        <v>0</v>
      </c>
      <c r="S140">
        <f>IF(ISERROR(1/VLOOKUP($B140,'Justerad allokering'!$B$1:$AG$461,MATCH(S$1,'Justerad allokering'!$B$1:$AF$1,0),FALSE)),VLOOKUP($B140,'Allokerad kvv'!$B$2:$AV$468,MATCH(S$1,'Allokerad kvv'!$B$1:$AV$1,0),FALSE),VLOOKUP($B140,'Justerad allokering'!$B$1:$AG$461,MATCH(S$1,'Justerad allokering'!$B$1:$AF$1,0),FALSE))</f>
        <v>0</v>
      </c>
      <c r="T140">
        <f>IF(ISERROR(1/VLOOKUP($B140,'Justerad allokering'!$B$1:$AG$461,MATCH(T$1,'Justerad allokering'!$B$1:$AF$1,0),FALSE)),VLOOKUP($B140,'Allokerad kvv'!$B$2:$AV$468,MATCH(T$1,'Allokerad kvv'!$B$1:$AV$1,0),FALSE),VLOOKUP($B140,'Justerad allokering'!$B$1:$AG$461,MATCH(T$1,'Justerad allokering'!$B$1:$AF$1,0),FALSE))</f>
        <v>0</v>
      </c>
      <c r="U140">
        <f>IF(ISERROR(1/VLOOKUP($B140,'Justerad allokering'!$B$1:$AG$461,MATCH(U$1,'Justerad allokering'!$B$1:$AF$1,0),FALSE)),VLOOKUP($B140,'Allokerad kvv'!$B$2:$AV$468,MATCH(U$1,'Allokerad kvv'!$B$1:$AV$1,0),FALSE),VLOOKUP($B140,'Justerad allokering'!$B$1:$AG$461,MATCH(U$1,'Justerad allokering'!$B$1:$AF$1,0),FALSE))</f>
        <v>0</v>
      </c>
      <c r="V140">
        <f>IF(ISERROR(1/VLOOKUP($B140,'Justerad allokering'!$B$1:$AG$461,MATCH(V$1,'Justerad allokering'!$B$1:$AF$1,0),FALSE)),VLOOKUP($B140,'Allokerad kvv'!$B$2:$AV$468,MATCH(V$1,'Allokerad kvv'!$B$1:$AV$1,0),FALSE),VLOOKUP($B140,'Justerad allokering'!$B$1:$AG$461,MATCH(V$1,'Justerad allokering'!$B$1:$AF$1,0),FALSE))</f>
        <v>0</v>
      </c>
      <c r="W140">
        <f>IF(ISERROR(1/VLOOKUP($B140,'Justerad allokering'!$B$1:$AG$461,MATCH(W$1,'Justerad allokering'!$B$1:$AF$1,0),FALSE)),VLOOKUP($B140,'Allokerad kvv'!$B$2:$AV$468,MATCH(W$1,'Allokerad kvv'!$B$1:$AV$1,0),FALSE),VLOOKUP($B140,'Justerad allokering'!$B$1:$AG$461,MATCH(W$1,'Justerad allokering'!$B$1:$AF$1,0),FALSE))</f>
        <v>0</v>
      </c>
      <c r="X140">
        <f>IF(ISERROR(1/VLOOKUP($B140,'Justerad allokering'!$B$1:$AG$461,MATCH(X$1,'Justerad allokering'!$B$1:$AF$1,0),FALSE)),VLOOKUP($B140,'Allokerad kvv'!$B$2:$AV$468,MATCH(X$1,'Allokerad kvv'!$B$1:$AV$1,0),FALSE),VLOOKUP($B140,'Justerad allokering'!$B$1:$AG$461,MATCH(X$1,'Justerad allokering'!$B$1:$AF$1,0),FALSE))</f>
        <v>0</v>
      </c>
      <c r="Y140">
        <f>IF(ISERROR(1/VLOOKUP($B140,'Justerad allokering'!$B$1:$AG$461,MATCH(Y$1,'Justerad allokering'!$B$1:$AF$1,0),FALSE)),VLOOKUP($B140,'Allokerad kvv'!$B$2:$AV$468,MATCH(Y$1,'Allokerad kvv'!$B$1:$AV$1,0),FALSE),VLOOKUP($B140,'Justerad allokering'!$B$1:$AG$461,MATCH(Y$1,'Justerad allokering'!$B$1:$AF$1,0),FALSE))</f>
        <v>0</v>
      </c>
      <c r="Z140">
        <f>IF(ISERROR(1/VLOOKUP($B140,'Justerad allokering'!$B$1:$AG$461,MATCH(Z$1,'Justerad allokering'!$B$1:$AF$1,0),FALSE)),VLOOKUP($B140,'Allokerad kvv'!$B$2:$AV$468,MATCH(Z$1,'Allokerad kvv'!$B$1:$AV$1,0),FALSE),VLOOKUP($B140,'Justerad allokering'!$B$1:$AG$461,MATCH(Z$1,'Justerad allokering'!$B$1:$AF$1,0),FALSE))</f>
        <v>0</v>
      </c>
      <c r="AE140" s="89">
        <f t="shared" si="8"/>
        <v>0</v>
      </c>
      <c r="AG140">
        <f t="shared" si="9"/>
        <v>0</v>
      </c>
      <c r="AH140">
        <f t="shared" si="10"/>
        <v>0</v>
      </c>
      <c r="AI140" t="str">
        <f>IF(AH140=0,"",AH140/VLOOKUP(B140,Kraftvärmeprod!$B$1:$BC$480,MATCH("Summa tillförd energi exklusive rökgaskondensering",Kraftvärmeprod!$B$1:$BC$1,0),FALSE))</f>
        <v/>
      </c>
      <c r="AK140">
        <f t="shared" si="11"/>
        <v>0</v>
      </c>
    </row>
    <row r="141" spans="1:37" x14ac:dyDescent="0.25">
      <c r="A141" s="2" t="s">
        <v>201</v>
      </c>
      <c r="B141" s="2" t="s">
        <v>203</v>
      </c>
      <c r="C141">
        <f>IF(ISERROR(1/VLOOKUP($B141,'Justerad allokering'!$B$1:$AG$461,MATCH(C$1,'Justerad allokering'!$B$1:$AF$1,0),FALSE)),VLOOKUP($B141,'Allokerad kvv'!$B$2:$AV$468,MATCH(C$1,'Allokerad kvv'!$B$1:$AV$1,0),FALSE),VLOOKUP($B141,'Justerad allokering'!$B$1:$AG$461,MATCH(C$1,'Justerad allokering'!$B$1:$AF$1,0),FALSE))</f>
        <v>0</v>
      </c>
      <c r="D141">
        <f>IF(ISERROR(1/VLOOKUP($B141,'Justerad allokering'!$B$1:$AG$461,MATCH(D$1,'Justerad allokering'!$B$1:$AF$1,0),FALSE)),VLOOKUP($B141,'Allokerad kvv'!$B$2:$AV$468,MATCH(D$1,'Allokerad kvv'!$B$1:$AV$1,0),FALSE),VLOOKUP($B141,'Justerad allokering'!$B$1:$AG$461,MATCH(D$1,'Justerad allokering'!$B$1:$AF$1,0),FALSE))</f>
        <v>0</v>
      </c>
      <c r="E141">
        <f>IF(ISERROR(1/VLOOKUP($B141,'Justerad allokering'!$B$1:$AG$461,MATCH(E$1,'Justerad allokering'!$B$1:$AF$1,0),FALSE)),VLOOKUP($B141,'Allokerad kvv'!$B$2:$AV$468,MATCH(E$1,'Allokerad kvv'!$B$1:$AV$1,0),FALSE),VLOOKUP($B141,'Justerad allokering'!$B$1:$AG$461,MATCH(E$1,'Justerad allokering'!$B$1:$AF$1,0),FALSE))</f>
        <v>0</v>
      </c>
      <c r="F141">
        <f>IF(ISERROR(1/VLOOKUP($B141,'Justerad allokering'!$B$1:$AG$461,MATCH(F$1,'Justerad allokering'!$B$1:$AF$1,0),FALSE)),VLOOKUP($B141,'Allokerad kvv'!$B$2:$AV$468,MATCH(F$1,'Allokerad kvv'!$B$1:$AV$1,0),FALSE),VLOOKUP($B141,'Justerad allokering'!$B$1:$AG$461,MATCH(F$1,'Justerad allokering'!$B$1:$AF$1,0),FALSE))</f>
        <v>0</v>
      </c>
      <c r="G141">
        <f>IF(ISERROR(1/VLOOKUP($B141,'Justerad allokering'!$B$1:$AG$461,MATCH(G$1,'Justerad allokering'!$B$1:$AF$1,0),FALSE)),VLOOKUP($B141,'Allokerad kvv'!$B$2:$AV$468,MATCH(G$1,'Allokerad kvv'!$B$1:$AV$1,0),FALSE),VLOOKUP($B141,'Justerad allokering'!$B$1:$AG$461,MATCH(G$1,'Justerad allokering'!$B$1:$AF$1,0),FALSE))</f>
        <v>0</v>
      </c>
      <c r="H141">
        <f>IF(ISERROR(1/VLOOKUP($B141,'Justerad allokering'!$B$1:$AG$461,MATCH(H$1,'Justerad allokering'!$B$1:$AF$1,0),FALSE)),VLOOKUP($B141,'Allokerad kvv'!$B$2:$AV$468,MATCH(H$1,'Allokerad kvv'!$B$1:$AV$1,0),FALSE),VLOOKUP($B141,'Justerad allokering'!$B$1:$AG$461,MATCH(H$1,'Justerad allokering'!$B$1:$AF$1,0),FALSE))</f>
        <v>0</v>
      </c>
      <c r="I141">
        <f>IF(ISERROR(1/VLOOKUP($B141,'Justerad allokering'!$B$1:$AG$461,MATCH(I$1,'Justerad allokering'!$B$1:$AF$1,0),FALSE)),VLOOKUP($B141,'Allokerad kvv'!$B$2:$AV$468,MATCH(I$1,'Allokerad kvv'!$B$1:$AV$1,0),FALSE),VLOOKUP($B141,'Justerad allokering'!$B$1:$AG$461,MATCH(I$1,'Justerad allokering'!$B$1:$AF$1,0),FALSE))</f>
        <v>0</v>
      </c>
      <c r="J141">
        <f>IF(ISERROR(1/VLOOKUP($B141,'Justerad allokering'!$B$1:$AG$461,MATCH(J$1,'Justerad allokering'!$B$1:$AF$1,0),FALSE)),VLOOKUP($B141,'Allokerad kvv'!$B$2:$AV$468,MATCH(J$1,'Allokerad kvv'!$B$1:$AV$1,0),FALSE),VLOOKUP($B141,'Justerad allokering'!$B$1:$AG$461,MATCH(J$1,'Justerad allokering'!$B$1:$AF$1,0),FALSE))</f>
        <v>0</v>
      </c>
      <c r="K141">
        <f>IF(ISERROR(1/VLOOKUP($B141,'Justerad allokering'!$B$1:$AG$461,MATCH(K$1,'Justerad allokering'!$B$1:$AF$1,0),FALSE)),VLOOKUP($B141,'Allokerad kvv'!$B$2:$AV$468,MATCH(K$1,'Allokerad kvv'!$B$1:$AV$1,0),FALSE),VLOOKUP($B141,'Justerad allokering'!$B$1:$AG$461,MATCH(K$1,'Justerad allokering'!$B$1:$AF$1,0),FALSE))</f>
        <v>0</v>
      </c>
      <c r="L141">
        <f>IF(ISERROR(1/VLOOKUP($B141,'Justerad allokering'!$B$1:$AG$461,MATCH(L$1,'Justerad allokering'!$B$1:$AF$1,0),FALSE)),VLOOKUP($B141,'Allokerad kvv'!$B$2:$AV$468,MATCH(L$1,'Allokerad kvv'!$B$1:$AV$1,0),FALSE),VLOOKUP($B141,'Justerad allokering'!$B$1:$AG$461,MATCH(L$1,'Justerad allokering'!$B$1:$AF$1,0),FALSE))</f>
        <v>0</v>
      </c>
      <c r="M141">
        <f>IF(ISERROR(1/VLOOKUP($B141,'Justerad allokering'!$B$1:$AG$461,MATCH(M$1,'Justerad allokering'!$B$1:$AF$1,0),FALSE)),VLOOKUP($B141,'Allokerad kvv'!$B$2:$AV$468,MATCH(M$1,'Allokerad kvv'!$B$1:$AV$1,0),FALSE),VLOOKUP($B141,'Justerad allokering'!$B$1:$AG$461,MATCH(M$1,'Justerad allokering'!$B$1:$AF$1,0),FALSE))</f>
        <v>0</v>
      </c>
      <c r="N141">
        <f>IF(ISERROR(1/VLOOKUP($B141,'Justerad allokering'!$B$1:$AG$461,MATCH(N$1,'Justerad allokering'!$B$1:$AF$1,0),FALSE)),VLOOKUP($B141,'Allokerad kvv'!$B$2:$AV$468,MATCH(N$1,'Allokerad kvv'!$B$1:$AV$1,0),FALSE),VLOOKUP($B141,'Justerad allokering'!$B$1:$AG$461,MATCH(N$1,'Justerad allokering'!$B$1:$AF$1,0),FALSE))</f>
        <v>0</v>
      </c>
      <c r="O141">
        <f>IF(ISERROR(1/VLOOKUP($B141,'Justerad allokering'!$B$1:$AG$461,MATCH(O$1,'Justerad allokering'!$B$1:$AF$1,0),FALSE)),VLOOKUP($B141,'Allokerad kvv'!$B$2:$AV$468,MATCH(O$1,'Allokerad kvv'!$B$1:$AV$1,0),FALSE),VLOOKUP($B141,'Justerad allokering'!$B$1:$AG$461,MATCH(O$1,'Justerad allokering'!$B$1:$AF$1,0),FALSE))</f>
        <v>0</v>
      </c>
      <c r="P141">
        <f>IF(ISERROR(1/VLOOKUP($B141,'Justerad allokering'!$B$1:$AG$461,MATCH(P$1,'Justerad allokering'!$B$1:$AF$1,0),FALSE)),VLOOKUP($B141,'Allokerad kvv'!$B$2:$AV$468,MATCH(P$1,'Allokerad kvv'!$B$1:$AV$1,0),FALSE),VLOOKUP($B141,'Justerad allokering'!$B$1:$AG$461,MATCH(P$1,'Justerad allokering'!$B$1:$AF$1,0),FALSE))</f>
        <v>0</v>
      </c>
      <c r="Q141">
        <f>IF(ISERROR(1/VLOOKUP($B141,'Justerad allokering'!$B$1:$AG$461,MATCH(Q$1,'Justerad allokering'!$B$1:$AF$1,0),FALSE)),VLOOKUP($B141,'Allokerad kvv'!$B$2:$AV$468,MATCH(Q$1,'Allokerad kvv'!$B$1:$AV$1,0),FALSE),VLOOKUP($B141,'Justerad allokering'!$B$1:$AG$461,MATCH(Q$1,'Justerad allokering'!$B$1:$AF$1,0),FALSE))</f>
        <v>0</v>
      </c>
      <c r="R141">
        <f>IF(ISERROR(1/VLOOKUP($B141,'Justerad allokering'!$B$1:$AG$461,MATCH(R$1,'Justerad allokering'!$B$1:$AF$1,0),FALSE)),VLOOKUP($B141,'Allokerad kvv'!$B$2:$AV$468,MATCH(R$1,'Allokerad kvv'!$B$1:$AV$1,0),FALSE),VLOOKUP($B141,'Justerad allokering'!$B$1:$AG$461,MATCH(R$1,'Justerad allokering'!$B$1:$AF$1,0),FALSE))</f>
        <v>0</v>
      </c>
      <c r="S141">
        <f>IF(ISERROR(1/VLOOKUP($B141,'Justerad allokering'!$B$1:$AG$461,MATCH(S$1,'Justerad allokering'!$B$1:$AF$1,0),FALSE)),VLOOKUP($B141,'Allokerad kvv'!$B$2:$AV$468,MATCH(S$1,'Allokerad kvv'!$B$1:$AV$1,0),FALSE),VLOOKUP($B141,'Justerad allokering'!$B$1:$AG$461,MATCH(S$1,'Justerad allokering'!$B$1:$AF$1,0),FALSE))</f>
        <v>0</v>
      </c>
      <c r="T141">
        <f>IF(ISERROR(1/VLOOKUP($B141,'Justerad allokering'!$B$1:$AG$461,MATCH(T$1,'Justerad allokering'!$B$1:$AF$1,0),FALSE)),VLOOKUP($B141,'Allokerad kvv'!$B$2:$AV$468,MATCH(T$1,'Allokerad kvv'!$B$1:$AV$1,0),FALSE),VLOOKUP($B141,'Justerad allokering'!$B$1:$AG$461,MATCH(T$1,'Justerad allokering'!$B$1:$AF$1,0),FALSE))</f>
        <v>0</v>
      </c>
      <c r="U141">
        <f>IF(ISERROR(1/VLOOKUP($B141,'Justerad allokering'!$B$1:$AG$461,MATCH(U$1,'Justerad allokering'!$B$1:$AF$1,0),FALSE)),VLOOKUP($B141,'Allokerad kvv'!$B$2:$AV$468,MATCH(U$1,'Allokerad kvv'!$B$1:$AV$1,0),FALSE),VLOOKUP($B141,'Justerad allokering'!$B$1:$AG$461,MATCH(U$1,'Justerad allokering'!$B$1:$AF$1,0),FALSE))</f>
        <v>0</v>
      </c>
      <c r="V141">
        <f>IF(ISERROR(1/VLOOKUP($B141,'Justerad allokering'!$B$1:$AG$461,MATCH(V$1,'Justerad allokering'!$B$1:$AF$1,0),FALSE)),VLOOKUP($B141,'Allokerad kvv'!$B$2:$AV$468,MATCH(V$1,'Allokerad kvv'!$B$1:$AV$1,0),FALSE),VLOOKUP($B141,'Justerad allokering'!$B$1:$AG$461,MATCH(V$1,'Justerad allokering'!$B$1:$AF$1,0),FALSE))</f>
        <v>0</v>
      </c>
      <c r="W141">
        <f>IF(ISERROR(1/VLOOKUP($B141,'Justerad allokering'!$B$1:$AG$461,MATCH(W$1,'Justerad allokering'!$B$1:$AF$1,0),FALSE)),VLOOKUP($B141,'Allokerad kvv'!$B$2:$AV$468,MATCH(W$1,'Allokerad kvv'!$B$1:$AV$1,0),FALSE),VLOOKUP($B141,'Justerad allokering'!$B$1:$AG$461,MATCH(W$1,'Justerad allokering'!$B$1:$AF$1,0),FALSE))</f>
        <v>0</v>
      </c>
      <c r="X141">
        <f>IF(ISERROR(1/VLOOKUP($B141,'Justerad allokering'!$B$1:$AG$461,MATCH(X$1,'Justerad allokering'!$B$1:$AF$1,0),FALSE)),VLOOKUP($B141,'Allokerad kvv'!$B$2:$AV$468,MATCH(X$1,'Allokerad kvv'!$B$1:$AV$1,0),FALSE),VLOOKUP($B141,'Justerad allokering'!$B$1:$AG$461,MATCH(X$1,'Justerad allokering'!$B$1:$AF$1,0),FALSE))</f>
        <v>0</v>
      </c>
      <c r="Y141">
        <f>IF(ISERROR(1/VLOOKUP($B141,'Justerad allokering'!$B$1:$AG$461,MATCH(Y$1,'Justerad allokering'!$B$1:$AF$1,0),FALSE)),VLOOKUP($B141,'Allokerad kvv'!$B$2:$AV$468,MATCH(Y$1,'Allokerad kvv'!$B$1:$AV$1,0),FALSE),VLOOKUP($B141,'Justerad allokering'!$B$1:$AG$461,MATCH(Y$1,'Justerad allokering'!$B$1:$AF$1,0),FALSE))</f>
        <v>0</v>
      </c>
      <c r="Z141">
        <f>IF(ISERROR(1/VLOOKUP($B141,'Justerad allokering'!$B$1:$AG$461,MATCH(Z$1,'Justerad allokering'!$B$1:$AF$1,0),FALSE)),VLOOKUP($B141,'Allokerad kvv'!$B$2:$AV$468,MATCH(Z$1,'Allokerad kvv'!$B$1:$AV$1,0),FALSE),VLOOKUP($B141,'Justerad allokering'!$B$1:$AG$461,MATCH(Z$1,'Justerad allokering'!$B$1:$AF$1,0),FALSE))</f>
        <v>0</v>
      </c>
      <c r="AE141" s="89">
        <f t="shared" si="8"/>
        <v>0</v>
      </c>
      <c r="AG141">
        <f t="shared" si="9"/>
        <v>0</v>
      </c>
      <c r="AH141">
        <f t="shared" si="10"/>
        <v>0</v>
      </c>
      <c r="AI141" t="str">
        <f>IF(AH141=0,"",AH141/VLOOKUP(B141,Kraftvärmeprod!$B$1:$BC$480,MATCH("Summa tillförd energi exklusive rökgaskondensering",Kraftvärmeprod!$B$1:$BC$1,0),FALSE))</f>
        <v/>
      </c>
      <c r="AK141">
        <f t="shared" si="11"/>
        <v>0</v>
      </c>
    </row>
    <row r="142" spans="1:37" x14ac:dyDescent="0.25">
      <c r="A142" s="2" t="s">
        <v>201</v>
      </c>
      <c r="B142" s="2" t="s">
        <v>204</v>
      </c>
      <c r="C142">
        <f>IF(ISERROR(1/VLOOKUP($B142,'Justerad allokering'!$B$1:$AG$461,MATCH(C$1,'Justerad allokering'!$B$1:$AF$1,0),FALSE)),VLOOKUP($B142,'Allokerad kvv'!$B$2:$AV$468,MATCH(C$1,'Allokerad kvv'!$B$1:$AV$1,0),FALSE),VLOOKUP($B142,'Justerad allokering'!$B$1:$AG$461,MATCH(C$1,'Justerad allokering'!$B$1:$AF$1,0),FALSE))</f>
        <v>0</v>
      </c>
      <c r="D142">
        <f>IF(ISERROR(1/VLOOKUP($B142,'Justerad allokering'!$B$1:$AG$461,MATCH(D$1,'Justerad allokering'!$B$1:$AF$1,0),FALSE)),VLOOKUP($B142,'Allokerad kvv'!$B$2:$AV$468,MATCH(D$1,'Allokerad kvv'!$B$1:$AV$1,0),FALSE),VLOOKUP($B142,'Justerad allokering'!$B$1:$AG$461,MATCH(D$1,'Justerad allokering'!$B$1:$AF$1,0),FALSE))</f>
        <v>0</v>
      </c>
      <c r="E142">
        <f>IF(ISERROR(1/VLOOKUP($B142,'Justerad allokering'!$B$1:$AG$461,MATCH(E$1,'Justerad allokering'!$B$1:$AF$1,0),FALSE)),VLOOKUP($B142,'Allokerad kvv'!$B$2:$AV$468,MATCH(E$1,'Allokerad kvv'!$B$1:$AV$1,0),FALSE),VLOOKUP($B142,'Justerad allokering'!$B$1:$AG$461,MATCH(E$1,'Justerad allokering'!$B$1:$AF$1,0),FALSE))</f>
        <v>0</v>
      </c>
      <c r="F142">
        <f>IF(ISERROR(1/VLOOKUP($B142,'Justerad allokering'!$B$1:$AG$461,MATCH(F$1,'Justerad allokering'!$B$1:$AF$1,0),FALSE)),VLOOKUP($B142,'Allokerad kvv'!$B$2:$AV$468,MATCH(F$1,'Allokerad kvv'!$B$1:$AV$1,0),FALSE),VLOOKUP($B142,'Justerad allokering'!$B$1:$AG$461,MATCH(F$1,'Justerad allokering'!$B$1:$AF$1,0),FALSE))</f>
        <v>0</v>
      </c>
      <c r="G142">
        <f>IF(ISERROR(1/VLOOKUP($B142,'Justerad allokering'!$B$1:$AG$461,MATCH(G$1,'Justerad allokering'!$B$1:$AF$1,0),FALSE)),VLOOKUP($B142,'Allokerad kvv'!$B$2:$AV$468,MATCH(G$1,'Allokerad kvv'!$B$1:$AV$1,0),FALSE),VLOOKUP($B142,'Justerad allokering'!$B$1:$AG$461,MATCH(G$1,'Justerad allokering'!$B$1:$AF$1,0),FALSE))</f>
        <v>0</v>
      </c>
      <c r="H142">
        <f>IF(ISERROR(1/VLOOKUP($B142,'Justerad allokering'!$B$1:$AG$461,MATCH(H$1,'Justerad allokering'!$B$1:$AF$1,0),FALSE)),VLOOKUP($B142,'Allokerad kvv'!$B$2:$AV$468,MATCH(H$1,'Allokerad kvv'!$B$1:$AV$1,0),FALSE),VLOOKUP($B142,'Justerad allokering'!$B$1:$AG$461,MATCH(H$1,'Justerad allokering'!$B$1:$AF$1,0),FALSE))</f>
        <v>0</v>
      </c>
      <c r="I142">
        <f>IF(ISERROR(1/VLOOKUP($B142,'Justerad allokering'!$B$1:$AG$461,MATCH(I$1,'Justerad allokering'!$B$1:$AF$1,0),FALSE)),VLOOKUP($B142,'Allokerad kvv'!$B$2:$AV$468,MATCH(I$1,'Allokerad kvv'!$B$1:$AV$1,0),FALSE),VLOOKUP($B142,'Justerad allokering'!$B$1:$AG$461,MATCH(I$1,'Justerad allokering'!$B$1:$AF$1,0),FALSE))</f>
        <v>0</v>
      </c>
      <c r="J142">
        <f>IF(ISERROR(1/VLOOKUP($B142,'Justerad allokering'!$B$1:$AG$461,MATCH(J$1,'Justerad allokering'!$B$1:$AF$1,0),FALSE)),VLOOKUP($B142,'Allokerad kvv'!$B$2:$AV$468,MATCH(J$1,'Allokerad kvv'!$B$1:$AV$1,0),FALSE),VLOOKUP($B142,'Justerad allokering'!$B$1:$AG$461,MATCH(J$1,'Justerad allokering'!$B$1:$AF$1,0),FALSE))</f>
        <v>0</v>
      </c>
      <c r="K142">
        <f>IF(ISERROR(1/VLOOKUP($B142,'Justerad allokering'!$B$1:$AG$461,MATCH(K$1,'Justerad allokering'!$B$1:$AF$1,0),FALSE)),VLOOKUP($B142,'Allokerad kvv'!$B$2:$AV$468,MATCH(K$1,'Allokerad kvv'!$B$1:$AV$1,0),FALSE),VLOOKUP($B142,'Justerad allokering'!$B$1:$AG$461,MATCH(K$1,'Justerad allokering'!$B$1:$AF$1,0),FALSE))</f>
        <v>0</v>
      </c>
      <c r="L142">
        <f>IF(ISERROR(1/VLOOKUP($B142,'Justerad allokering'!$B$1:$AG$461,MATCH(L$1,'Justerad allokering'!$B$1:$AF$1,0),FALSE)),VLOOKUP($B142,'Allokerad kvv'!$B$2:$AV$468,MATCH(L$1,'Allokerad kvv'!$B$1:$AV$1,0),FALSE),VLOOKUP($B142,'Justerad allokering'!$B$1:$AG$461,MATCH(L$1,'Justerad allokering'!$B$1:$AF$1,0),FALSE))</f>
        <v>0</v>
      </c>
      <c r="M142">
        <f>IF(ISERROR(1/VLOOKUP($B142,'Justerad allokering'!$B$1:$AG$461,MATCH(M$1,'Justerad allokering'!$B$1:$AF$1,0),FALSE)),VLOOKUP($B142,'Allokerad kvv'!$B$2:$AV$468,MATCH(M$1,'Allokerad kvv'!$B$1:$AV$1,0),FALSE),VLOOKUP($B142,'Justerad allokering'!$B$1:$AG$461,MATCH(M$1,'Justerad allokering'!$B$1:$AF$1,0),FALSE))</f>
        <v>0</v>
      </c>
      <c r="N142">
        <f>IF(ISERROR(1/VLOOKUP($B142,'Justerad allokering'!$B$1:$AG$461,MATCH(N$1,'Justerad allokering'!$B$1:$AF$1,0),FALSE)),VLOOKUP($B142,'Allokerad kvv'!$B$2:$AV$468,MATCH(N$1,'Allokerad kvv'!$B$1:$AV$1,0),FALSE),VLOOKUP($B142,'Justerad allokering'!$B$1:$AG$461,MATCH(N$1,'Justerad allokering'!$B$1:$AF$1,0),FALSE))</f>
        <v>0</v>
      </c>
      <c r="O142">
        <f>IF(ISERROR(1/VLOOKUP($B142,'Justerad allokering'!$B$1:$AG$461,MATCH(O$1,'Justerad allokering'!$B$1:$AF$1,0),FALSE)),VLOOKUP($B142,'Allokerad kvv'!$B$2:$AV$468,MATCH(O$1,'Allokerad kvv'!$B$1:$AV$1,0),FALSE),VLOOKUP($B142,'Justerad allokering'!$B$1:$AG$461,MATCH(O$1,'Justerad allokering'!$B$1:$AF$1,0),FALSE))</f>
        <v>0</v>
      </c>
      <c r="P142">
        <f>IF(ISERROR(1/VLOOKUP($B142,'Justerad allokering'!$B$1:$AG$461,MATCH(P$1,'Justerad allokering'!$B$1:$AF$1,0),FALSE)),VLOOKUP($B142,'Allokerad kvv'!$B$2:$AV$468,MATCH(P$1,'Allokerad kvv'!$B$1:$AV$1,0),FALSE),VLOOKUP($B142,'Justerad allokering'!$B$1:$AG$461,MATCH(P$1,'Justerad allokering'!$B$1:$AF$1,0),FALSE))</f>
        <v>0</v>
      </c>
      <c r="Q142">
        <f>IF(ISERROR(1/VLOOKUP($B142,'Justerad allokering'!$B$1:$AG$461,MATCH(Q$1,'Justerad allokering'!$B$1:$AF$1,0),FALSE)),VLOOKUP($B142,'Allokerad kvv'!$B$2:$AV$468,MATCH(Q$1,'Allokerad kvv'!$B$1:$AV$1,0),FALSE),VLOOKUP($B142,'Justerad allokering'!$B$1:$AG$461,MATCH(Q$1,'Justerad allokering'!$B$1:$AF$1,0),FALSE))</f>
        <v>0</v>
      </c>
      <c r="R142">
        <f>IF(ISERROR(1/VLOOKUP($B142,'Justerad allokering'!$B$1:$AG$461,MATCH(R$1,'Justerad allokering'!$B$1:$AF$1,0),FALSE)),VLOOKUP($B142,'Allokerad kvv'!$B$2:$AV$468,MATCH(R$1,'Allokerad kvv'!$B$1:$AV$1,0),FALSE),VLOOKUP($B142,'Justerad allokering'!$B$1:$AG$461,MATCH(R$1,'Justerad allokering'!$B$1:$AF$1,0),FALSE))</f>
        <v>0</v>
      </c>
      <c r="S142">
        <f>IF(ISERROR(1/VLOOKUP($B142,'Justerad allokering'!$B$1:$AG$461,MATCH(S$1,'Justerad allokering'!$B$1:$AF$1,0),FALSE)),VLOOKUP($B142,'Allokerad kvv'!$B$2:$AV$468,MATCH(S$1,'Allokerad kvv'!$B$1:$AV$1,0),FALSE),VLOOKUP($B142,'Justerad allokering'!$B$1:$AG$461,MATCH(S$1,'Justerad allokering'!$B$1:$AF$1,0),FALSE))</f>
        <v>0</v>
      </c>
      <c r="T142">
        <f>IF(ISERROR(1/VLOOKUP($B142,'Justerad allokering'!$B$1:$AG$461,MATCH(T$1,'Justerad allokering'!$B$1:$AF$1,0),FALSE)),VLOOKUP($B142,'Allokerad kvv'!$B$2:$AV$468,MATCH(T$1,'Allokerad kvv'!$B$1:$AV$1,0),FALSE),VLOOKUP($B142,'Justerad allokering'!$B$1:$AG$461,MATCH(T$1,'Justerad allokering'!$B$1:$AF$1,0),FALSE))</f>
        <v>0</v>
      </c>
      <c r="U142">
        <f>IF(ISERROR(1/VLOOKUP($B142,'Justerad allokering'!$B$1:$AG$461,MATCH(U$1,'Justerad allokering'!$B$1:$AF$1,0),FALSE)),VLOOKUP($B142,'Allokerad kvv'!$B$2:$AV$468,MATCH(U$1,'Allokerad kvv'!$B$1:$AV$1,0),FALSE),VLOOKUP($B142,'Justerad allokering'!$B$1:$AG$461,MATCH(U$1,'Justerad allokering'!$B$1:$AF$1,0),FALSE))</f>
        <v>0</v>
      </c>
      <c r="V142">
        <f>IF(ISERROR(1/VLOOKUP($B142,'Justerad allokering'!$B$1:$AG$461,MATCH(V$1,'Justerad allokering'!$B$1:$AF$1,0),FALSE)),VLOOKUP($B142,'Allokerad kvv'!$B$2:$AV$468,MATCH(V$1,'Allokerad kvv'!$B$1:$AV$1,0),FALSE),VLOOKUP($B142,'Justerad allokering'!$B$1:$AG$461,MATCH(V$1,'Justerad allokering'!$B$1:$AF$1,0),FALSE))</f>
        <v>0</v>
      </c>
      <c r="W142">
        <f>IF(ISERROR(1/VLOOKUP($B142,'Justerad allokering'!$B$1:$AG$461,MATCH(W$1,'Justerad allokering'!$B$1:$AF$1,0),FALSE)),VLOOKUP($B142,'Allokerad kvv'!$B$2:$AV$468,MATCH(W$1,'Allokerad kvv'!$B$1:$AV$1,0),FALSE),VLOOKUP($B142,'Justerad allokering'!$B$1:$AG$461,MATCH(W$1,'Justerad allokering'!$B$1:$AF$1,0),FALSE))</f>
        <v>0</v>
      </c>
      <c r="X142">
        <f>IF(ISERROR(1/VLOOKUP($B142,'Justerad allokering'!$B$1:$AG$461,MATCH(X$1,'Justerad allokering'!$B$1:$AF$1,0),FALSE)),VLOOKUP($B142,'Allokerad kvv'!$B$2:$AV$468,MATCH(X$1,'Allokerad kvv'!$B$1:$AV$1,0),FALSE),VLOOKUP($B142,'Justerad allokering'!$B$1:$AG$461,MATCH(X$1,'Justerad allokering'!$B$1:$AF$1,0),FALSE))</f>
        <v>0</v>
      </c>
      <c r="Y142">
        <f>IF(ISERROR(1/VLOOKUP($B142,'Justerad allokering'!$B$1:$AG$461,MATCH(Y$1,'Justerad allokering'!$B$1:$AF$1,0),FALSE)),VLOOKUP($B142,'Allokerad kvv'!$B$2:$AV$468,MATCH(Y$1,'Allokerad kvv'!$B$1:$AV$1,0),FALSE),VLOOKUP($B142,'Justerad allokering'!$B$1:$AG$461,MATCH(Y$1,'Justerad allokering'!$B$1:$AF$1,0),FALSE))</f>
        <v>0</v>
      </c>
      <c r="Z142">
        <f>IF(ISERROR(1/VLOOKUP($B142,'Justerad allokering'!$B$1:$AG$461,MATCH(Z$1,'Justerad allokering'!$B$1:$AF$1,0),FALSE)),VLOOKUP($B142,'Allokerad kvv'!$B$2:$AV$468,MATCH(Z$1,'Allokerad kvv'!$B$1:$AV$1,0),FALSE),VLOOKUP($B142,'Justerad allokering'!$B$1:$AG$461,MATCH(Z$1,'Justerad allokering'!$B$1:$AF$1,0),FALSE))</f>
        <v>0</v>
      </c>
      <c r="AE142" s="89">
        <f t="shared" si="8"/>
        <v>0</v>
      </c>
      <c r="AG142">
        <f t="shared" si="9"/>
        <v>0</v>
      </c>
      <c r="AH142">
        <f t="shared" si="10"/>
        <v>0</v>
      </c>
      <c r="AI142" t="str">
        <f>IF(AH142=0,"",AH142/VLOOKUP(B142,Kraftvärmeprod!$B$1:$BC$480,MATCH("Summa tillförd energi exklusive rökgaskondensering",Kraftvärmeprod!$B$1:$BC$1,0),FALSE))</f>
        <v/>
      </c>
      <c r="AK142">
        <f t="shared" si="11"/>
        <v>0</v>
      </c>
    </row>
    <row r="143" spans="1:37" x14ac:dyDescent="0.25">
      <c r="A143" s="2" t="s">
        <v>201</v>
      </c>
      <c r="B143" s="2" t="s">
        <v>205</v>
      </c>
      <c r="C143">
        <f>IF(ISERROR(1/VLOOKUP($B143,'Justerad allokering'!$B$1:$AG$461,MATCH(C$1,'Justerad allokering'!$B$1:$AF$1,0),FALSE)),VLOOKUP($B143,'Allokerad kvv'!$B$2:$AV$468,MATCH(C$1,'Allokerad kvv'!$B$1:$AV$1,0),FALSE),VLOOKUP($B143,'Justerad allokering'!$B$1:$AG$461,MATCH(C$1,'Justerad allokering'!$B$1:$AF$1,0),FALSE))</f>
        <v>0</v>
      </c>
      <c r="D143">
        <f>IF(ISERROR(1/VLOOKUP($B143,'Justerad allokering'!$B$1:$AG$461,MATCH(D$1,'Justerad allokering'!$B$1:$AF$1,0),FALSE)),VLOOKUP($B143,'Allokerad kvv'!$B$2:$AV$468,MATCH(D$1,'Allokerad kvv'!$B$1:$AV$1,0),FALSE),VLOOKUP($B143,'Justerad allokering'!$B$1:$AG$461,MATCH(D$1,'Justerad allokering'!$B$1:$AF$1,0),FALSE))</f>
        <v>0</v>
      </c>
      <c r="E143">
        <f>IF(ISERROR(1/VLOOKUP($B143,'Justerad allokering'!$B$1:$AG$461,MATCH(E$1,'Justerad allokering'!$B$1:$AF$1,0),FALSE)),VLOOKUP($B143,'Allokerad kvv'!$B$2:$AV$468,MATCH(E$1,'Allokerad kvv'!$B$1:$AV$1,0),FALSE),VLOOKUP($B143,'Justerad allokering'!$B$1:$AG$461,MATCH(E$1,'Justerad allokering'!$B$1:$AF$1,0),FALSE))</f>
        <v>42.359400000000001</v>
      </c>
      <c r="F143">
        <f>IF(ISERROR(1/VLOOKUP($B143,'Justerad allokering'!$B$1:$AG$461,MATCH(F$1,'Justerad allokering'!$B$1:$AF$1,0),FALSE)),VLOOKUP($B143,'Allokerad kvv'!$B$2:$AV$468,MATCH(F$1,'Allokerad kvv'!$B$1:$AV$1,0),FALSE),VLOOKUP($B143,'Justerad allokering'!$B$1:$AG$461,MATCH(F$1,'Justerad allokering'!$B$1:$AF$1,0),FALSE))</f>
        <v>0</v>
      </c>
      <c r="G143">
        <f>IF(ISERROR(1/VLOOKUP($B143,'Justerad allokering'!$B$1:$AG$461,MATCH(G$1,'Justerad allokering'!$B$1:$AF$1,0),FALSE)),VLOOKUP($B143,'Allokerad kvv'!$B$2:$AV$468,MATCH(G$1,'Allokerad kvv'!$B$1:$AV$1,0),FALSE),VLOOKUP($B143,'Justerad allokering'!$B$1:$AG$461,MATCH(G$1,'Justerad allokering'!$B$1:$AF$1,0),FALSE))</f>
        <v>0</v>
      </c>
      <c r="H143">
        <f>IF(ISERROR(1/VLOOKUP($B143,'Justerad allokering'!$B$1:$AG$461,MATCH(H$1,'Justerad allokering'!$B$1:$AF$1,0),FALSE)),VLOOKUP($B143,'Allokerad kvv'!$B$2:$AV$468,MATCH(H$1,'Allokerad kvv'!$B$1:$AV$1,0),FALSE),VLOOKUP($B143,'Justerad allokering'!$B$1:$AG$461,MATCH(H$1,'Justerad allokering'!$B$1:$AF$1,0),FALSE))</f>
        <v>0</v>
      </c>
      <c r="I143">
        <f>IF(ISERROR(1/VLOOKUP($B143,'Justerad allokering'!$B$1:$AG$461,MATCH(I$1,'Justerad allokering'!$B$1:$AF$1,0),FALSE)),VLOOKUP($B143,'Allokerad kvv'!$B$2:$AV$468,MATCH(I$1,'Allokerad kvv'!$B$1:$AV$1,0),FALSE),VLOOKUP($B143,'Justerad allokering'!$B$1:$AG$461,MATCH(I$1,'Justerad allokering'!$B$1:$AF$1,0),FALSE))</f>
        <v>0</v>
      </c>
      <c r="J143">
        <f>IF(ISERROR(1/VLOOKUP($B143,'Justerad allokering'!$B$1:$AG$461,MATCH(J$1,'Justerad allokering'!$B$1:$AF$1,0),FALSE)),VLOOKUP($B143,'Allokerad kvv'!$B$2:$AV$468,MATCH(J$1,'Allokerad kvv'!$B$1:$AV$1,0),FALSE),VLOOKUP($B143,'Justerad allokering'!$B$1:$AG$461,MATCH(J$1,'Justerad allokering'!$B$1:$AF$1,0),FALSE))</f>
        <v>23.229299999999999</v>
      </c>
      <c r="K143">
        <f>IF(ISERROR(1/VLOOKUP($B143,'Justerad allokering'!$B$1:$AG$461,MATCH(K$1,'Justerad allokering'!$B$1:$AF$1,0),FALSE)),VLOOKUP($B143,'Allokerad kvv'!$B$2:$AV$468,MATCH(K$1,'Allokerad kvv'!$B$1:$AV$1,0),FALSE),VLOOKUP($B143,'Justerad allokering'!$B$1:$AG$461,MATCH(K$1,'Justerad allokering'!$B$1:$AF$1,0),FALSE))</f>
        <v>0</v>
      </c>
      <c r="L143">
        <f>IF(ISERROR(1/VLOOKUP($B143,'Justerad allokering'!$B$1:$AG$461,MATCH(L$1,'Justerad allokering'!$B$1:$AF$1,0),FALSE)),VLOOKUP($B143,'Allokerad kvv'!$B$2:$AV$468,MATCH(L$1,'Allokerad kvv'!$B$1:$AV$1,0),FALSE),VLOOKUP($B143,'Justerad allokering'!$B$1:$AG$461,MATCH(L$1,'Justerad allokering'!$B$1:$AF$1,0),FALSE))</f>
        <v>0</v>
      </c>
      <c r="M143">
        <f>IF(ISERROR(1/VLOOKUP($B143,'Justerad allokering'!$B$1:$AG$461,MATCH(M$1,'Justerad allokering'!$B$1:$AF$1,0),FALSE)),VLOOKUP($B143,'Allokerad kvv'!$B$2:$AV$468,MATCH(M$1,'Allokerad kvv'!$B$1:$AV$1,0),FALSE),VLOOKUP($B143,'Justerad allokering'!$B$1:$AG$461,MATCH(M$1,'Justerad allokering'!$B$1:$AF$1,0),FALSE))</f>
        <v>52.379899999999999</v>
      </c>
      <c r="N143">
        <f>IF(ISERROR(1/VLOOKUP($B143,'Justerad allokering'!$B$1:$AG$461,MATCH(N$1,'Justerad allokering'!$B$1:$AF$1,0),FALSE)),VLOOKUP($B143,'Allokerad kvv'!$B$2:$AV$468,MATCH(N$1,'Allokerad kvv'!$B$1:$AV$1,0),FALSE),VLOOKUP($B143,'Justerad allokering'!$B$1:$AG$461,MATCH(N$1,'Justerad allokering'!$B$1:$AF$1,0),FALSE))</f>
        <v>118</v>
      </c>
      <c r="O143">
        <f>IF(ISERROR(1/VLOOKUP($B143,'Justerad allokering'!$B$1:$AG$461,MATCH(O$1,'Justerad allokering'!$B$1:$AF$1,0),FALSE)),VLOOKUP($B143,'Allokerad kvv'!$B$2:$AV$468,MATCH(O$1,'Allokerad kvv'!$B$1:$AV$1,0),FALSE),VLOOKUP($B143,'Justerad allokering'!$B$1:$AG$461,MATCH(O$1,'Justerad allokering'!$B$1:$AF$1,0),FALSE))</f>
        <v>32.794400000000003</v>
      </c>
      <c r="P143">
        <f>IF(ISERROR(1/VLOOKUP($B143,'Justerad allokering'!$B$1:$AG$461,MATCH(P$1,'Justerad allokering'!$B$1:$AF$1,0),FALSE)),VLOOKUP($B143,'Allokerad kvv'!$B$2:$AV$468,MATCH(P$1,'Allokerad kvv'!$B$1:$AV$1,0),FALSE),VLOOKUP($B143,'Justerad allokering'!$B$1:$AG$461,MATCH(P$1,'Justerad allokering'!$B$1:$AF$1,0),FALSE))</f>
        <v>10.9315</v>
      </c>
      <c r="Q143">
        <f>IF(ISERROR(1/VLOOKUP($B143,'Justerad allokering'!$B$1:$AG$461,MATCH(Q$1,'Justerad allokering'!$B$1:$AF$1,0),FALSE)),VLOOKUP($B143,'Allokerad kvv'!$B$2:$AV$468,MATCH(Q$1,'Allokerad kvv'!$B$1:$AV$1,0),FALSE),VLOOKUP($B143,'Justerad allokering'!$B$1:$AG$461,MATCH(Q$1,'Justerad allokering'!$B$1:$AF$1,0),FALSE))</f>
        <v>0</v>
      </c>
      <c r="R143">
        <f>IF(ISERROR(1/VLOOKUP($B143,'Justerad allokering'!$B$1:$AG$461,MATCH(R$1,'Justerad allokering'!$B$1:$AF$1,0),FALSE)),VLOOKUP($B143,'Allokerad kvv'!$B$2:$AV$468,MATCH(R$1,'Allokerad kvv'!$B$1:$AV$1,0),FALSE),VLOOKUP($B143,'Justerad allokering'!$B$1:$AG$461,MATCH(R$1,'Justerad allokering'!$B$1:$AF$1,0),FALSE))</f>
        <v>0</v>
      </c>
      <c r="S143">
        <f>IF(ISERROR(1/VLOOKUP($B143,'Justerad allokering'!$B$1:$AG$461,MATCH(S$1,'Justerad allokering'!$B$1:$AF$1,0),FALSE)),VLOOKUP($B143,'Allokerad kvv'!$B$2:$AV$468,MATCH(S$1,'Allokerad kvv'!$B$1:$AV$1,0),FALSE),VLOOKUP($B143,'Justerad allokering'!$B$1:$AG$461,MATCH(S$1,'Justerad allokering'!$B$1:$AF$1,0),FALSE))</f>
        <v>24.856100000000001</v>
      </c>
      <c r="T143">
        <f>IF(ISERROR(1/VLOOKUP($B143,'Justerad allokering'!$B$1:$AG$461,MATCH(T$1,'Justerad allokering'!$B$1:$AF$1,0),FALSE)),VLOOKUP($B143,'Allokerad kvv'!$B$2:$AV$468,MATCH(T$1,'Allokerad kvv'!$B$1:$AV$1,0),FALSE),VLOOKUP($B143,'Justerad allokering'!$B$1:$AG$461,MATCH(T$1,'Justerad allokering'!$B$1:$AF$1,0),FALSE))</f>
        <v>0</v>
      </c>
      <c r="U143">
        <f>IF(ISERROR(1/VLOOKUP($B143,'Justerad allokering'!$B$1:$AG$461,MATCH(U$1,'Justerad allokering'!$B$1:$AF$1,0),FALSE)),VLOOKUP($B143,'Allokerad kvv'!$B$2:$AV$468,MATCH(U$1,'Allokerad kvv'!$B$1:$AV$1,0),FALSE),VLOOKUP($B143,'Justerad allokering'!$B$1:$AG$461,MATCH(U$1,'Justerad allokering'!$B$1:$AF$1,0),FALSE))</f>
        <v>0</v>
      </c>
      <c r="V143">
        <f>IF(ISERROR(1/VLOOKUP($B143,'Justerad allokering'!$B$1:$AG$461,MATCH(V$1,'Justerad allokering'!$B$1:$AF$1,0),FALSE)),VLOOKUP($B143,'Allokerad kvv'!$B$2:$AV$468,MATCH(V$1,'Allokerad kvv'!$B$1:$AV$1,0),FALSE),VLOOKUP($B143,'Justerad allokering'!$B$1:$AG$461,MATCH(V$1,'Justerad allokering'!$B$1:$AF$1,0),FALSE))</f>
        <v>0</v>
      </c>
      <c r="W143">
        <f>IF(ISERROR(1/VLOOKUP($B143,'Justerad allokering'!$B$1:$AG$461,MATCH(W$1,'Justerad allokering'!$B$1:$AF$1,0),FALSE)),VLOOKUP($B143,'Allokerad kvv'!$B$2:$AV$468,MATCH(W$1,'Allokerad kvv'!$B$1:$AV$1,0),FALSE),VLOOKUP($B143,'Justerad allokering'!$B$1:$AG$461,MATCH(W$1,'Justerad allokering'!$B$1:$AF$1,0),FALSE))</f>
        <v>0</v>
      </c>
      <c r="X143">
        <f>IF(ISERROR(1/VLOOKUP($B143,'Justerad allokering'!$B$1:$AG$461,MATCH(X$1,'Justerad allokering'!$B$1:$AF$1,0),FALSE)),VLOOKUP($B143,'Allokerad kvv'!$B$2:$AV$468,MATCH(X$1,'Allokerad kvv'!$B$1:$AV$1,0),FALSE),VLOOKUP($B143,'Justerad allokering'!$B$1:$AG$461,MATCH(X$1,'Justerad allokering'!$B$1:$AF$1,0),FALSE))</f>
        <v>0</v>
      </c>
      <c r="Y143">
        <f>IF(ISERROR(1/VLOOKUP($B143,'Justerad allokering'!$B$1:$AG$461,MATCH(Y$1,'Justerad allokering'!$B$1:$AF$1,0),FALSE)),VLOOKUP($B143,'Allokerad kvv'!$B$2:$AV$468,MATCH(Y$1,'Allokerad kvv'!$B$1:$AV$1,0),FALSE),VLOOKUP($B143,'Justerad allokering'!$B$1:$AG$461,MATCH(Y$1,'Justerad allokering'!$B$1:$AF$1,0),FALSE))</f>
        <v>0</v>
      </c>
      <c r="Z143">
        <f>IF(ISERROR(1/VLOOKUP($B143,'Justerad allokering'!$B$1:$AG$461,MATCH(Z$1,'Justerad allokering'!$B$1:$AF$1,0),FALSE)),VLOOKUP($B143,'Allokerad kvv'!$B$2:$AV$468,MATCH(Z$1,'Allokerad kvv'!$B$1:$AV$1,0),FALSE),VLOOKUP($B143,'Justerad allokering'!$B$1:$AG$461,MATCH(Z$1,'Justerad allokering'!$B$1:$AF$1,0),FALSE))</f>
        <v>128.9</v>
      </c>
      <c r="AE143" s="89">
        <f t="shared" si="8"/>
        <v>433.45060000000012</v>
      </c>
      <c r="AG143">
        <f t="shared" si="9"/>
        <v>433.45060000000012</v>
      </c>
      <c r="AH143">
        <f t="shared" si="10"/>
        <v>315.45060000000012</v>
      </c>
      <c r="AI143">
        <f>IF(AH143=0,"",AH143/VLOOKUP(B143,Kraftvärmeprod!$B$1:$BC$480,MATCH("Summa tillförd energi exklusive rökgaskondensering",Kraftvärmeprod!$B$1:$BC$1,0),FALSE))</f>
        <v>0.45850377906976764</v>
      </c>
      <c r="AK143">
        <f t="shared" si="11"/>
        <v>290.59450000000004</v>
      </c>
    </row>
    <row r="144" spans="1:37" x14ac:dyDescent="0.25">
      <c r="A144" s="2" t="s">
        <v>206</v>
      </c>
      <c r="B144" s="2" t="s">
        <v>207</v>
      </c>
      <c r="C144">
        <f>IF(ISERROR(1/VLOOKUP($B144,'Justerad allokering'!$B$1:$AG$461,MATCH(C$1,'Justerad allokering'!$B$1:$AF$1,0),FALSE)),VLOOKUP($B144,'Allokerad kvv'!$B$2:$AV$468,MATCH(C$1,'Allokerad kvv'!$B$1:$AV$1,0),FALSE),VLOOKUP($B144,'Justerad allokering'!$B$1:$AG$461,MATCH(C$1,'Justerad allokering'!$B$1:$AF$1,0),FALSE))</f>
        <v>0</v>
      </c>
      <c r="D144">
        <f>IF(ISERROR(1/VLOOKUP($B144,'Justerad allokering'!$B$1:$AG$461,MATCH(D$1,'Justerad allokering'!$B$1:$AF$1,0),FALSE)),VLOOKUP($B144,'Allokerad kvv'!$B$2:$AV$468,MATCH(D$1,'Allokerad kvv'!$B$1:$AV$1,0),FALSE),VLOOKUP($B144,'Justerad allokering'!$B$1:$AG$461,MATCH(D$1,'Justerad allokering'!$B$1:$AF$1,0),FALSE))</f>
        <v>0</v>
      </c>
      <c r="E144">
        <f>IF(ISERROR(1/VLOOKUP($B144,'Justerad allokering'!$B$1:$AG$461,MATCH(E$1,'Justerad allokering'!$B$1:$AF$1,0),FALSE)),VLOOKUP($B144,'Allokerad kvv'!$B$2:$AV$468,MATCH(E$1,'Allokerad kvv'!$B$1:$AV$1,0),FALSE),VLOOKUP($B144,'Justerad allokering'!$B$1:$AG$461,MATCH(E$1,'Justerad allokering'!$B$1:$AF$1,0),FALSE))</f>
        <v>0</v>
      </c>
      <c r="F144">
        <f>IF(ISERROR(1/VLOOKUP($B144,'Justerad allokering'!$B$1:$AG$461,MATCH(F$1,'Justerad allokering'!$B$1:$AF$1,0),FALSE)),VLOOKUP($B144,'Allokerad kvv'!$B$2:$AV$468,MATCH(F$1,'Allokerad kvv'!$B$1:$AV$1,0),FALSE),VLOOKUP($B144,'Justerad allokering'!$B$1:$AG$461,MATCH(F$1,'Justerad allokering'!$B$1:$AF$1,0),FALSE))</f>
        <v>0</v>
      </c>
      <c r="G144">
        <f>IF(ISERROR(1/VLOOKUP($B144,'Justerad allokering'!$B$1:$AG$461,MATCH(G$1,'Justerad allokering'!$B$1:$AF$1,0),FALSE)),VLOOKUP($B144,'Allokerad kvv'!$B$2:$AV$468,MATCH(G$1,'Allokerad kvv'!$B$1:$AV$1,0),FALSE),VLOOKUP($B144,'Justerad allokering'!$B$1:$AG$461,MATCH(G$1,'Justerad allokering'!$B$1:$AF$1,0),FALSE))</f>
        <v>0</v>
      </c>
      <c r="H144">
        <f>IF(ISERROR(1/VLOOKUP($B144,'Justerad allokering'!$B$1:$AG$461,MATCH(H$1,'Justerad allokering'!$B$1:$AF$1,0),FALSE)),VLOOKUP($B144,'Allokerad kvv'!$B$2:$AV$468,MATCH(H$1,'Allokerad kvv'!$B$1:$AV$1,0),FALSE),VLOOKUP($B144,'Justerad allokering'!$B$1:$AG$461,MATCH(H$1,'Justerad allokering'!$B$1:$AF$1,0),FALSE))</f>
        <v>0</v>
      </c>
      <c r="I144">
        <f>IF(ISERROR(1/VLOOKUP($B144,'Justerad allokering'!$B$1:$AG$461,MATCH(I$1,'Justerad allokering'!$B$1:$AF$1,0),FALSE)),VLOOKUP($B144,'Allokerad kvv'!$B$2:$AV$468,MATCH(I$1,'Allokerad kvv'!$B$1:$AV$1,0),FALSE),VLOOKUP($B144,'Justerad allokering'!$B$1:$AG$461,MATCH(I$1,'Justerad allokering'!$B$1:$AF$1,0),FALSE))</f>
        <v>0</v>
      </c>
      <c r="J144">
        <f>IF(ISERROR(1/VLOOKUP($B144,'Justerad allokering'!$B$1:$AG$461,MATCH(J$1,'Justerad allokering'!$B$1:$AF$1,0),FALSE)),VLOOKUP($B144,'Allokerad kvv'!$B$2:$AV$468,MATCH(J$1,'Allokerad kvv'!$B$1:$AV$1,0),FALSE),VLOOKUP($B144,'Justerad allokering'!$B$1:$AG$461,MATCH(J$1,'Justerad allokering'!$B$1:$AF$1,0),FALSE))</f>
        <v>0</v>
      </c>
      <c r="K144">
        <f>IF(ISERROR(1/VLOOKUP($B144,'Justerad allokering'!$B$1:$AG$461,MATCH(K$1,'Justerad allokering'!$B$1:$AF$1,0),FALSE)),VLOOKUP($B144,'Allokerad kvv'!$B$2:$AV$468,MATCH(K$1,'Allokerad kvv'!$B$1:$AV$1,0),FALSE),VLOOKUP($B144,'Justerad allokering'!$B$1:$AG$461,MATCH(K$1,'Justerad allokering'!$B$1:$AF$1,0),FALSE))</f>
        <v>0</v>
      </c>
      <c r="L144">
        <f>IF(ISERROR(1/VLOOKUP($B144,'Justerad allokering'!$B$1:$AG$461,MATCH(L$1,'Justerad allokering'!$B$1:$AF$1,0),FALSE)),VLOOKUP($B144,'Allokerad kvv'!$B$2:$AV$468,MATCH(L$1,'Allokerad kvv'!$B$1:$AV$1,0),FALSE),VLOOKUP($B144,'Justerad allokering'!$B$1:$AG$461,MATCH(L$1,'Justerad allokering'!$B$1:$AF$1,0),FALSE))</f>
        <v>0</v>
      </c>
      <c r="M144">
        <f>IF(ISERROR(1/VLOOKUP($B144,'Justerad allokering'!$B$1:$AG$461,MATCH(M$1,'Justerad allokering'!$B$1:$AF$1,0),FALSE)),VLOOKUP($B144,'Allokerad kvv'!$B$2:$AV$468,MATCH(M$1,'Allokerad kvv'!$B$1:$AV$1,0),FALSE),VLOOKUP($B144,'Justerad allokering'!$B$1:$AG$461,MATCH(M$1,'Justerad allokering'!$B$1:$AF$1,0),FALSE))</f>
        <v>0</v>
      </c>
      <c r="N144">
        <f>IF(ISERROR(1/VLOOKUP($B144,'Justerad allokering'!$B$1:$AG$461,MATCH(N$1,'Justerad allokering'!$B$1:$AF$1,0),FALSE)),VLOOKUP($B144,'Allokerad kvv'!$B$2:$AV$468,MATCH(N$1,'Allokerad kvv'!$B$1:$AV$1,0),FALSE),VLOOKUP($B144,'Justerad allokering'!$B$1:$AG$461,MATCH(N$1,'Justerad allokering'!$B$1:$AF$1,0),FALSE))</f>
        <v>0</v>
      </c>
      <c r="O144">
        <f>IF(ISERROR(1/VLOOKUP($B144,'Justerad allokering'!$B$1:$AG$461,MATCH(O$1,'Justerad allokering'!$B$1:$AF$1,0),FALSE)),VLOOKUP($B144,'Allokerad kvv'!$B$2:$AV$468,MATCH(O$1,'Allokerad kvv'!$B$1:$AV$1,0),FALSE),VLOOKUP($B144,'Justerad allokering'!$B$1:$AG$461,MATCH(O$1,'Justerad allokering'!$B$1:$AF$1,0),FALSE))</f>
        <v>0</v>
      </c>
      <c r="P144">
        <f>IF(ISERROR(1/VLOOKUP($B144,'Justerad allokering'!$B$1:$AG$461,MATCH(P$1,'Justerad allokering'!$B$1:$AF$1,0),FALSE)),VLOOKUP($B144,'Allokerad kvv'!$B$2:$AV$468,MATCH(P$1,'Allokerad kvv'!$B$1:$AV$1,0),FALSE),VLOOKUP($B144,'Justerad allokering'!$B$1:$AG$461,MATCH(P$1,'Justerad allokering'!$B$1:$AF$1,0),FALSE))</f>
        <v>0</v>
      </c>
      <c r="Q144">
        <f>IF(ISERROR(1/VLOOKUP($B144,'Justerad allokering'!$B$1:$AG$461,MATCH(Q$1,'Justerad allokering'!$B$1:$AF$1,0),FALSE)),VLOOKUP($B144,'Allokerad kvv'!$B$2:$AV$468,MATCH(Q$1,'Allokerad kvv'!$B$1:$AV$1,0),FALSE),VLOOKUP($B144,'Justerad allokering'!$B$1:$AG$461,MATCH(Q$1,'Justerad allokering'!$B$1:$AF$1,0),FALSE))</f>
        <v>0</v>
      </c>
      <c r="R144">
        <f>IF(ISERROR(1/VLOOKUP($B144,'Justerad allokering'!$B$1:$AG$461,MATCH(R$1,'Justerad allokering'!$B$1:$AF$1,0),FALSE)),VLOOKUP($B144,'Allokerad kvv'!$B$2:$AV$468,MATCH(R$1,'Allokerad kvv'!$B$1:$AV$1,0),FALSE),VLOOKUP($B144,'Justerad allokering'!$B$1:$AG$461,MATCH(R$1,'Justerad allokering'!$B$1:$AF$1,0),FALSE))</f>
        <v>0</v>
      </c>
      <c r="S144">
        <f>IF(ISERROR(1/VLOOKUP($B144,'Justerad allokering'!$B$1:$AG$461,MATCH(S$1,'Justerad allokering'!$B$1:$AF$1,0),FALSE)),VLOOKUP($B144,'Allokerad kvv'!$B$2:$AV$468,MATCH(S$1,'Allokerad kvv'!$B$1:$AV$1,0),FALSE),VLOOKUP($B144,'Justerad allokering'!$B$1:$AG$461,MATCH(S$1,'Justerad allokering'!$B$1:$AF$1,0),FALSE))</f>
        <v>0</v>
      </c>
      <c r="T144">
        <f>IF(ISERROR(1/VLOOKUP($B144,'Justerad allokering'!$B$1:$AG$461,MATCH(T$1,'Justerad allokering'!$B$1:$AF$1,0),FALSE)),VLOOKUP($B144,'Allokerad kvv'!$B$2:$AV$468,MATCH(T$1,'Allokerad kvv'!$B$1:$AV$1,0),FALSE),VLOOKUP($B144,'Justerad allokering'!$B$1:$AG$461,MATCH(T$1,'Justerad allokering'!$B$1:$AF$1,0),FALSE))</f>
        <v>0</v>
      </c>
      <c r="U144">
        <f>IF(ISERROR(1/VLOOKUP($B144,'Justerad allokering'!$B$1:$AG$461,MATCH(U$1,'Justerad allokering'!$B$1:$AF$1,0),FALSE)),VLOOKUP($B144,'Allokerad kvv'!$B$2:$AV$468,MATCH(U$1,'Allokerad kvv'!$B$1:$AV$1,0),FALSE),VLOOKUP($B144,'Justerad allokering'!$B$1:$AG$461,MATCH(U$1,'Justerad allokering'!$B$1:$AF$1,0),FALSE))</f>
        <v>0</v>
      </c>
      <c r="V144">
        <f>IF(ISERROR(1/VLOOKUP($B144,'Justerad allokering'!$B$1:$AG$461,MATCH(V$1,'Justerad allokering'!$B$1:$AF$1,0),FALSE)),VLOOKUP($B144,'Allokerad kvv'!$B$2:$AV$468,MATCH(V$1,'Allokerad kvv'!$B$1:$AV$1,0),FALSE),VLOOKUP($B144,'Justerad allokering'!$B$1:$AG$461,MATCH(V$1,'Justerad allokering'!$B$1:$AF$1,0),FALSE))</f>
        <v>0</v>
      </c>
      <c r="W144">
        <f>IF(ISERROR(1/VLOOKUP($B144,'Justerad allokering'!$B$1:$AG$461,MATCH(W$1,'Justerad allokering'!$B$1:$AF$1,0),FALSE)),VLOOKUP($B144,'Allokerad kvv'!$B$2:$AV$468,MATCH(W$1,'Allokerad kvv'!$B$1:$AV$1,0),FALSE),VLOOKUP($B144,'Justerad allokering'!$B$1:$AG$461,MATCH(W$1,'Justerad allokering'!$B$1:$AF$1,0),FALSE))</f>
        <v>0</v>
      </c>
      <c r="X144">
        <f>IF(ISERROR(1/VLOOKUP($B144,'Justerad allokering'!$B$1:$AG$461,MATCH(X$1,'Justerad allokering'!$B$1:$AF$1,0),FALSE)),VLOOKUP($B144,'Allokerad kvv'!$B$2:$AV$468,MATCH(X$1,'Allokerad kvv'!$B$1:$AV$1,0),FALSE),VLOOKUP($B144,'Justerad allokering'!$B$1:$AG$461,MATCH(X$1,'Justerad allokering'!$B$1:$AF$1,0),FALSE))</f>
        <v>0</v>
      </c>
      <c r="Y144">
        <f>IF(ISERROR(1/VLOOKUP($B144,'Justerad allokering'!$B$1:$AG$461,MATCH(Y$1,'Justerad allokering'!$B$1:$AF$1,0),FALSE)),VLOOKUP($B144,'Allokerad kvv'!$B$2:$AV$468,MATCH(Y$1,'Allokerad kvv'!$B$1:$AV$1,0),FALSE),VLOOKUP($B144,'Justerad allokering'!$B$1:$AG$461,MATCH(Y$1,'Justerad allokering'!$B$1:$AF$1,0),FALSE))</f>
        <v>0</v>
      </c>
      <c r="Z144">
        <f>IF(ISERROR(1/VLOOKUP($B144,'Justerad allokering'!$B$1:$AG$461,MATCH(Z$1,'Justerad allokering'!$B$1:$AF$1,0),FALSE)),VLOOKUP($B144,'Allokerad kvv'!$B$2:$AV$468,MATCH(Z$1,'Allokerad kvv'!$B$1:$AV$1,0),FALSE),VLOOKUP($B144,'Justerad allokering'!$B$1:$AG$461,MATCH(Z$1,'Justerad allokering'!$B$1:$AF$1,0),FALSE))</f>
        <v>0</v>
      </c>
      <c r="AE144" s="89">
        <f t="shared" si="8"/>
        <v>0</v>
      </c>
      <c r="AG144">
        <f t="shared" si="9"/>
        <v>0</v>
      </c>
      <c r="AH144">
        <f t="shared" si="10"/>
        <v>0</v>
      </c>
      <c r="AI144" t="str">
        <f>IF(AH144=0,"",AH144/VLOOKUP(B144,Kraftvärmeprod!$B$1:$BC$480,MATCH("Summa tillförd energi exklusive rökgaskondensering",Kraftvärmeprod!$B$1:$BC$1,0),FALSE))</f>
        <v/>
      </c>
      <c r="AK144">
        <f t="shared" si="11"/>
        <v>0</v>
      </c>
    </row>
    <row r="145" spans="1:37" x14ac:dyDescent="0.25">
      <c r="A145" s="2" t="s">
        <v>206</v>
      </c>
      <c r="B145" s="2" t="s">
        <v>208</v>
      </c>
      <c r="C145">
        <f>IF(ISERROR(1/VLOOKUP($B145,'Justerad allokering'!$B$1:$AG$461,MATCH(C$1,'Justerad allokering'!$B$1:$AF$1,0),FALSE)),VLOOKUP($B145,'Allokerad kvv'!$B$2:$AV$468,MATCH(C$1,'Allokerad kvv'!$B$1:$AV$1,0),FALSE),VLOOKUP($B145,'Justerad allokering'!$B$1:$AG$461,MATCH(C$1,'Justerad allokering'!$B$1:$AF$1,0),FALSE))</f>
        <v>0</v>
      </c>
      <c r="D145">
        <f>IF(ISERROR(1/VLOOKUP($B145,'Justerad allokering'!$B$1:$AG$461,MATCH(D$1,'Justerad allokering'!$B$1:$AF$1,0),FALSE)),VLOOKUP($B145,'Allokerad kvv'!$B$2:$AV$468,MATCH(D$1,'Allokerad kvv'!$B$1:$AV$1,0),FALSE),VLOOKUP($B145,'Justerad allokering'!$B$1:$AG$461,MATCH(D$1,'Justerad allokering'!$B$1:$AF$1,0),FALSE))</f>
        <v>0</v>
      </c>
      <c r="E145">
        <f>IF(ISERROR(1/VLOOKUP($B145,'Justerad allokering'!$B$1:$AG$461,MATCH(E$1,'Justerad allokering'!$B$1:$AF$1,0),FALSE)),VLOOKUP($B145,'Allokerad kvv'!$B$2:$AV$468,MATCH(E$1,'Allokerad kvv'!$B$1:$AV$1,0),FALSE),VLOOKUP($B145,'Justerad allokering'!$B$1:$AG$461,MATCH(E$1,'Justerad allokering'!$B$1:$AF$1,0),FALSE))</f>
        <v>0</v>
      </c>
      <c r="F145">
        <f>IF(ISERROR(1/VLOOKUP($B145,'Justerad allokering'!$B$1:$AG$461,MATCH(F$1,'Justerad allokering'!$B$1:$AF$1,0),FALSE)),VLOOKUP($B145,'Allokerad kvv'!$B$2:$AV$468,MATCH(F$1,'Allokerad kvv'!$B$1:$AV$1,0),FALSE),VLOOKUP($B145,'Justerad allokering'!$B$1:$AG$461,MATCH(F$1,'Justerad allokering'!$B$1:$AF$1,0),FALSE))</f>
        <v>0</v>
      </c>
      <c r="G145">
        <f>IF(ISERROR(1/VLOOKUP($B145,'Justerad allokering'!$B$1:$AG$461,MATCH(G$1,'Justerad allokering'!$B$1:$AF$1,0),FALSE)),VLOOKUP($B145,'Allokerad kvv'!$B$2:$AV$468,MATCH(G$1,'Allokerad kvv'!$B$1:$AV$1,0),FALSE),VLOOKUP($B145,'Justerad allokering'!$B$1:$AG$461,MATCH(G$1,'Justerad allokering'!$B$1:$AF$1,0),FALSE))</f>
        <v>0</v>
      </c>
      <c r="H145">
        <f>IF(ISERROR(1/VLOOKUP($B145,'Justerad allokering'!$B$1:$AG$461,MATCH(H$1,'Justerad allokering'!$B$1:$AF$1,0),FALSE)),VLOOKUP($B145,'Allokerad kvv'!$B$2:$AV$468,MATCH(H$1,'Allokerad kvv'!$B$1:$AV$1,0),FALSE),VLOOKUP($B145,'Justerad allokering'!$B$1:$AG$461,MATCH(H$1,'Justerad allokering'!$B$1:$AF$1,0),FALSE))</f>
        <v>0</v>
      </c>
      <c r="I145">
        <f>IF(ISERROR(1/VLOOKUP($B145,'Justerad allokering'!$B$1:$AG$461,MATCH(I$1,'Justerad allokering'!$B$1:$AF$1,0),FALSE)),VLOOKUP($B145,'Allokerad kvv'!$B$2:$AV$468,MATCH(I$1,'Allokerad kvv'!$B$1:$AV$1,0),FALSE),VLOOKUP($B145,'Justerad allokering'!$B$1:$AG$461,MATCH(I$1,'Justerad allokering'!$B$1:$AF$1,0),FALSE))</f>
        <v>0</v>
      </c>
      <c r="J145">
        <f>IF(ISERROR(1/VLOOKUP($B145,'Justerad allokering'!$B$1:$AG$461,MATCH(J$1,'Justerad allokering'!$B$1:$AF$1,0),FALSE)),VLOOKUP($B145,'Allokerad kvv'!$B$2:$AV$468,MATCH(J$1,'Allokerad kvv'!$B$1:$AV$1,0),FALSE),VLOOKUP($B145,'Justerad allokering'!$B$1:$AG$461,MATCH(J$1,'Justerad allokering'!$B$1:$AF$1,0),FALSE))</f>
        <v>0</v>
      </c>
      <c r="K145">
        <f>IF(ISERROR(1/VLOOKUP($B145,'Justerad allokering'!$B$1:$AG$461,MATCH(K$1,'Justerad allokering'!$B$1:$AF$1,0),FALSE)),VLOOKUP($B145,'Allokerad kvv'!$B$2:$AV$468,MATCH(K$1,'Allokerad kvv'!$B$1:$AV$1,0),FALSE),VLOOKUP($B145,'Justerad allokering'!$B$1:$AG$461,MATCH(K$1,'Justerad allokering'!$B$1:$AF$1,0),FALSE))</f>
        <v>0</v>
      </c>
      <c r="L145">
        <f>IF(ISERROR(1/VLOOKUP($B145,'Justerad allokering'!$B$1:$AG$461,MATCH(L$1,'Justerad allokering'!$B$1:$AF$1,0),FALSE)),VLOOKUP($B145,'Allokerad kvv'!$B$2:$AV$468,MATCH(L$1,'Allokerad kvv'!$B$1:$AV$1,0),FALSE),VLOOKUP($B145,'Justerad allokering'!$B$1:$AG$461,MATCH(L$1,'Justerad allokering'!$B$1:$AF$1,0),FALSE))</f>
        <v>0</v>
      </c>
      <c r="M145">
        <f>IF(ISERROR(1/VLOOKUP($B145,'Justerad allokering'!$B$1:$AG$461,MATCH(M$1,'Justerad allokering'!$B$1:$AF$1,0),FALSE)),VLOOKUP($B145,'Allokerad kvv'!$B$2:$AV$468,MATCH(M$1,'Allokerad kvv'!$B$1:$AV$1,0),FALSE),VLOOKUP($B145,'Justerad allokering'!$B$1:$AG$461,MATCH(M$1,'Justerad allokering'!$B$1:$AF$1,0),FALSE))</f>
        <v>0</v>
      </c>
      <c r="N145">
        <f>IF(ISERROR(1/VLOOKUP($B145,'Justerad allokering'!$B$1:$AG$461,MATCH(N$1,'Justerad allokering'!$B$1:$AF$1,0),FALSE)),VLOOKUP($B145,'Allokerad kvv'!$B$2:$AV$468,MATCH(N$1,'Allokerad kvv'!$B$1:$AV$1,0),FALSE),VLOOKUP($B145,'Justerad allokering'!$B$1:$AG$461,MATCH(N$1,'Justerad allokering'!$B$1:$AF$1,0),FALSE))</f>
        <v>0</v>
      </c>
      <c r="O145">
        <f>IF(ISERROR(1/VLOOKUP($B145,'Justerad allokering'!$B$1:$AG$461,MATCH(O$1,'Justerad allokering'!$B$1:$AF$1,0),FALSE)),VLOOKUP($B145,'Allokerad kvv'!$B$2:$AV$468,MATCH(O$1,'Allokerad kvv'!$B$1:$AV$1,0),FALSE),VLOOKUP($B145,'Justerad allokering'!$B$1:$AG$461,MATCH(O$1,'Justerad allokering'!$B$1:$AF$1,0),FALSE))</f>
        <v>0</v>
      </c>
      <c r="P145">
        <f>IF(ISERROR(1/VLOOKUP($B145,'Justerad allokering'!$B$1:$AG$461,MATCH(P$1,'Justerad allokering'!$B$1:$AF$1,0),FALSE)),VLOOKUP($B145,'Allokerad kvv'!$B$2:$AV$468,MATCH(P$1,'Allokerad kvv'!$B$1:$AV$1,0),FALSE),VLOOKUP($B145,'Justerad allokering'!$B$1:$AG$461,MATCH(P$1,'Justerad allokering'!$B$1:$AF$1,0),FALSE))</f>
        <v>0</v>
      </c>
      <c r="Q145">
        <f>IF(ISERROR(1/VLOOKUP($B145,'Justerad allokering'!$B$1:$AG$461,MATCH(Q$1,'Justerad allokering'!$B$1:$AF$1,0),FALSE)),VLOOKUP($B145,'Allokerad kvv'!$B$2:$AV$468,MATCH(Q$1,'Allokerad kvv'!$B$1:$AV$1,0),FALSE),VLOOKUP($B145,'Justerad allokering'!$B$1:$AG$461,MATCH(Q$1,'Justerad allokering'!$B$1:$AF$1,0),FALSE))</f>
        <v>0</v>
      </c>
      <c r="R145">
        <f>IF(ISERROR(1/VLOOKUP($B145,'Justerad allokering'!$B$1:$AG$461,MATCH(R$1,'Justerad allokering'!$B$1:$AF$1,0),FALSE)),VLOOKUP($B145,'Allokerad kvv'!$B$2:$AV$468,MATCH(R$1,'Allokerad kvv'!$B$1:$AV$1,0),FALSE),VLOOKUP($B145,'Justerad allokering'!$B$1:$AG$461,MATCH(R$1,'Justerad allokering'!$B$1:$AF$1,0),FALSE))</f>
        <v>0</v>
      </c>
      <c r="S145">
        <f>IF(ISERROR(1/VLOOKUP($B145,'Justerad allokering'!$B$1:$AG$461,MATCH(S$1,'Justerad allokering'!$B$1:$AF$1,0),FALSE)),VLOOKUP($B145,'Allokerad kvv'!$B$2:$AV$468,MATCH(S$1,'Allokerad kvv'!$B$1:$AV$1,0),FALSE),VLOOKUP($B145,'Justerad allokering'!$B$1:$AG$461,MATCH(S$1,'Justerad allokering'!$B$1:$AF$1,0),FALSE))</f>
        <v>0</v>
      </c>
      <c r="T145">
        <f>IF(ISERROR(1/VLOOKUP($B145,'Justerad allokering'!$B$1:$AG$461,MATCH(T$1,'Justerad allokering'!$B$1:$AF$1,0),FALSE)),VLOOKUP($B145,'Allokerad kvv'!$B$2:$AV$468,MATCH(T$1,'Allokerad kvv'!$B$1:$AV$1,0),FALSE),VLOOKUP($B145,'Justerad allokering'!$B$1:$AG$461,MATCH(T$1,'Justerad allokering'!$B$1:$AF$1,0),FALSE))</f>
        <v>0</v>
      </c>
      <c r="U145">
        <f>IF(ISERROR(1/VLOOKUP($B145,'Justerad allokering'!$B$1:$AG$461,MATCH(U$1,'Justerad allokering'!$B$1:$AF$1,0),FALSE)),VLOOKUP($B145,'Allokerad kvv'!$B$2:$AV$468,MATCH(U$1,'Allokerad kvv'!$B$1:$AV$1,0),FALSE),VLOOKUP($B145,'Justerad allokering'!$B$1:$AG$461,MATCH(U$1,'Justerad allokering'!$B$1:$AF$1,0),FALSE))</f>
        <v>0</v>
      </c>
      <c r="V145">
        <f>IF(ISERROR(1/VLOOKUP($B145,'Justerad allokering'!$B$1:$AG$461,MATCH(V$1,'Justerad allokering'!$B$1:$AF$1,0),FALSE)),VLOOKUP($B145,'Allokerad kvv'!$B$2:$AV$468,MATCH(V$1,'Allokerad kvv'!$B$1:$AV$1,0),FALSE),VLOOKUP($B145,'Justerad allokering'!$B$1:$AG$461,MATCH(V$1,'Justerad allokering'!$B$1:$AF$1,0),FALSE))</f>
        <v>0</v>
      </c>
      <c r="W145">
        <f>IF(ISERROR(1/VLOOKUP($B145,'Justerad allokering'!$B$1:$AG$461,MATCH(W$1,'Justerad allokering'!$B$1:$AF$1,0),FALSE)),VLOOKUP($B145,'Allokerad kvv'!$B$2:$AV$468,MATCH(W$1,'Allokerad kvv'!$B$1:$AV$1,0),FALSE),VLOOKUP($B145,'Justerad allokering'!$B$1:$AG$461,MATCH(W$1,'Justerad allokering'!$B$1:$AF$1,0),FALSE))</f>
        <v>0</v>
      </c>
      <c r="X145">
        <f>IF(ISERROR(1/VLOOKUP($B145,'Justerad allokering'!$B$1:$AG$461,MATCH(X$1,'Justerad allokering'!$B$1:$AF$1,0),FALSE)),VLOOKUP($B145,'Allokerad kvv'!$B$2:$AV$468,MATCH(X$1,'Allokerad kvv'!$B$1:$AV$1,0),FALSE),VLOOKUP($B145,'Justerad allokering'!$B$1:$AG$461,MATCH(X$1,'Justerad allokering'!$B$1:$AF$1,0),FALSE))</f>
        <v>0</v>
      </c>
      <c r="Y145">
        <f>IF(ISERROR(1/VLOOKUP($B145,'Justerad allokering'!$B$1:$AG$461,MATCH(Y$1,'Justerad allokering'!$B$1:$AF$1,0),FALSE)),VLOOKUP($B145,'Allokerad kvv'!$B$2:$AV$468,MATCH(Y$1,'Allokerad kvv'!$B$1:$AV$1,0),FALSE),VLOOKUP($B145,'Justerad allokering'!$B$1:$AG$461,MATCH(Y$1,'Justerad allokering'!$B$1:$AF$1,0),FALSE))</f>
        <v>0</v>
      </c>
      <c r="Z145">
        <f>IF(ISERROR(1/VLOOKUP($B145,'Justerad allokering'!$B$1:$AG$461,MATCH(Z$1,'Justerad allokering'!$B$1:$AF$1,0),FALSE)),VLOOKUP($B145,'Allokerad kvv'!$B$2:$AV$468,MATCH(Z$1,'Allokerad kvv'!$B$1:$AV$1,0),FALSE),VLOOKUP($B145,'Justerad allokering'!$B$1:$AG$461,MATCH(Z$1,'Justerad allokering'!$B$1:$AF$1,0),FALSE))</f>
        <v>0</v>
      </c>
      <c r="AE145" s="89">
        <f t="shared" si="8"/>
        <v>0</v>
      </c>
      <c r="AG145">
        <f t="shared" si="9"/>
        <v>0</v>
      </c>
      <c r="AH145">
        <f t="shared" si="10"/>
        <v>0</v>
      </c>
      <c r="AI145" t="str">
        <f>IF(AH145=0,"",AH145/VLOOKUP(B145,Kraftvärmeprod!$B$1:$BC$480,MATCH("Summa tillförd energi exklusive rökgaskondensering",Kraftvärmeprod!$B$1:$BC$1,0),FALSE))</f>
        <v/>
      </c>
      <c r="AK145">
        <f t="shared" si="11"/>
        <v>0</v>
      </c>
    </row>
    <row r="146" spans="1:37" x14ac:dyDescent="0.25">
      <c r="A146" s="2" t="s">
        <v>206</v>
      </c>
      <c r="B146" s="2" t="s">
        <v>209</v>
      </c>
      <c r="C146">
        <f>IF(ISERROR(1/VLOOKUP($B146,'Justerad allokering'!$B$1:$AG$461,MATCH(C$1,'Justerad allokering'!$B$1:$AF$1,0),FALSE)),VLOOKUP($B146,'Allokerad kvv'!$B$2:$AV$468,MATCH(C$1,'Allokerad kvv'!$B$1:$AV$1,0),FALSE),VLOOKUP($B146,'Justerad allokering'!$B$1:$AG$461,MATCH(C$1,'Justerad allokering'!$B$1:$AF$1,0),FALSE))</f>
        <v>0</v>
      </c>
      <c r="D146">
        <f>IF(ISERROR(1/VLOOKUP($B146,'Justerad allokering'!$B$1:$AG$461,MATCH(D$1,'Justerad allokering'!$B$1:$AF$1,0),FALSE)),VLOOKUP($B146,'Allokerad kvv'!$B$2:$AV$468,MATCH(D$1,'Allokerad kvv'!$B$1:$AV$1,0),FALSE),VLOOKUP($B146,'Justerad allokering'!$B$1:$AG$461,MATCH(D$1,'Justerad allokering'!$B$1:$AF$1,0),FALSE))</f>
        <v>0</v>
      </c>
      <c r="E146">
        <f>IF(ISERROR(1/VLOOKUP($B146,'Justerad allokering'!$B$1:$AG$461,MATCH(E$1,'Justerad allokering'!$B$1:$AF$1,0),FALSE)),VLOOKUP($B146,'Allokerad kvv'!$B$2:$AV$468,MATCH(E$1,'Allokerad kvv'!$B$1:$AV$1,0),FALSE),VLOOKUP($B146,'Justerad allokering'!$B$1:$AG$461,MATCH(E$1,'Justerad allokering'!$B$1:$AF$1,0),FALSE))</f>
        <v>0</v>
      </c>
      <c r="F146">
        <f>IF(ISERROR(1/VLOOKUP($B146,'Justerad allokering'!$B$1:$AG$461,MATCH(F$1,'Justerad allokering'!$B$1:$AF$1,0),FALSE)),VLOOKUP($B146,'Allokerad kvv'!$B$2:$AV$468,MATCH(F$1,'Allokerad kvv'!$B$1:$AV$1,0),FALSE),VLOOKUP($B146,'Justerad allokering'!$B$1:$AG$461,MATCH(F$1,'Justerad allokering'!$B$1:$AF$1,0),FALSE))</f>
        <v>0</v>
      </c>
      <c r="G146">
        <f>IF(ISERROR(1/VLOOKUP($B146,'Justerad allokering'!$B$1:$AG$461,MATCH(G$1,'Justerad allokering'!$B$1:$AF$1,0),FALSE)),VLOOKUP($B146,'Allokerad kvv'!$B$2:$AV$468,MATCH(G$1,'Allokerad kvv'!$B$1:$AV$1,0),FALSE),VLOOKUP($B146,'Justerad allokering'!$B$1:$AG$461,MATCH(G$1,'Justerad allokering'!$B$1:$AF$1,0),FALSE))</f>
        <v>0</v>
      </c>
      <c r="H146">
        <f>IF(ISERROR(1/VLOOKUP($B146,'Justerad allokering'!$B$1:$AG$461,MATCH(H$1,'Justerad allokering'!$B$1:$AF$1,0),FALSE)),VLOOKUP($B146,'Allokerad kvv'!$B$2:$AV$468,MATCH(H$1,'Allokerad kvv'!$B$1:$AV$1,0),FALSE),VLOOKUP($B146,'Justerad allokering'!$B$1:$AG$461,MATCH(H$1,'Justerad allokering'!$B$1:$AF$1,0),FALSE))</f>
        <v>0</v>
      </c>
      <c r="I146">
        <f>IF(ISERROR(1/VLOOKUP($B146,'Justerad allokering'!$B$1:$AG$461,MATCH(I$1,'Justerad allokering'!$B$1:$AF$1,0),FALSE)),VLOOKUP($B146,'Allokerad kvv'!$B$2:$AV$468,MATCH(I$1,'Allokerad kvv'!$B$1:$AV$1,0),FALSE),VLOOKUP($B146,'Justerad allokering'!$B$1:$AG$461,MATCH(I$1,'Justerad allokering'!$B$1:$AF$1,0),FALSE))</f>
        <v>0</v>
      </c>
      <c r="J146">
        <f>IF(ISERROR(1/VLOOKUP($B146,'Justerad allokering'!$B$1:$AG$461,MATCH(J$1,'Justerad allokering'!$B$1:$AF$1,0),FALSE)),VLOOKUP($B146,'Allokerad kvv'!$B$2:$AV$468,MATCH(J$1,'Allokerad kvv'!$B$1:$AV$1,0),FALSE),VLOOKUP($B146,'Justerad allokering'!$B$1:$AG$461,MATCH(J$1,'Justerad allokering'!$B$1:$AF$1,0),FALSE))</f>
        <v>0</v>
      </c>
      <c r="K146">
        <f>IF(ISERROR(1/VLOOKUP($B146,'Justerad allokering'!$B$1:$AG$461,MATCH(K$1,'Justerad allokering'!$B$1:$AF$1,0),FALSE)),VLOOKUP($B146,'Allokerad kvv'!$B$2:$AV$468,MATCH(K$1,'Allokerad kvv'!$B$1:$AV$1,0),FALSE),VLOOKUP($B146,'Justerad allokering'!$B$1:$AG$461,MATCH(K$1,'Justerad allokering'!$B$1:$AF$1,0),FALSE))</f>
        <v>0</v>
      </c>
      <c r="L146">
        <f>IF(ISERROR(1/VLOOKUP($B146,'Justerad allokering'!$B$1:$AG$461,MATCH(L$1,'Justerad allokering'!$B$1:$AF$1,0),FALSE)),VLOOKUP($B146,'Allokerad kvv'!$B$2:$AV$468,MATCH(L$1,'Allokerad kvv'!$B$1:$AV$1,0),FALSE),VLOOKUP($B146,'Justerad allokering'!$B$1:$AG$461,MATCH(L$1,'Justerad allokering'!$B$1:$AF$1,0),FALSE))</f>
        <v>0</v>
      </c>
      <c r="M146">
        <f>IF(ISERROR(1/VLOOKUP($B146,'Justerad allokering'!$B$1:$AG$461,MATCH(M$1,'Justerad allokering'!$B$1:$AF$1,0),FALSE)),VLOOKUP($B146,'Allokerad kvv'!$B$2:$AV$468,MATCH(M$1,'Allokerad kvv'!$B$1:$AV$1,0),FALSE),VLOOKUP($B146,'Justerad allokering'!$B$1:$AG$461,MATCH(M$1,'Justerad allokering'!$B$1:$AF$1,0),FALSE))</f>
        <v>0</v>
      </c>
      <c r="N146">
        <f>IF(ISERROR(1/VLOOKUP($B146,'Justerad allokering'!$B$1:$AG$461,MATCH(N$1,'Justerad allokering'!$B$1:$AF$1,0),FALSE)),VLOOKUP($B146,'Allokerad kvv'!$B$2:$AV$468,MATCH(N$1,'Allokerad kvv'!$B$1:$AV$1,0),FALSE),VLOOKUP($B146,'Justerad allokering'!$B$1:$AG$461,MATCH(N$1,'Justerad allokering'!$B$1:$AF$1,0),FALSE))</f>
        <v>0</v>
      </c>
      <c r="O146">
        <f>IF(ISERROR(1/VLOOKUP($B146,'Justerad allokering'!$B$1:$AG$461,MATCH(O$1,'Justerad allokering'!$B$1:$AF$1,0),FALSE)),VLOOKUP($B146,'Allokerad kvv'!$B$2:$AV$468,MATCH(O$1,'Allokerad kvv'!$B$1:$AV$1,0),FALSE),VLOOKUP($B146,'Justerad allokering'!$B$1:$AG$461,MATCH(O$1,'Justerad allokering'!$B$1:$AF$1,0),FALSE))</f>
        <v>0</v>
      </c>
      <c r="P146">
        <f>IF(ISERROR(1/VLOOKUP($B146,'Justerad allokering'!$B$1:$AG$461,MATCH(P$1,'Justerad allokering'!$B$1:$AF$1,0),FALSE)),VLOOKUP($B146,'Allokerad kvv'!$B$2:$AV$468,MATCH(P$1,'Allokerad kvv'!$B$1:$AV$1,0),FALSE),VLOOKUP($B146,'Justerad allokering'!$B$1:$AG$461,MATCH(P$1,'Justerad allokering'!$B$1:$AF$1,0),FALSE))</f>
        <v>0</v>
      </c>
      <c r="Q146">
        <f>IF(ISERROR(1/VLOOKUP($B146,'Justerad allokering'!$B$1:$AG$461,MATCH(Q$1,'Justerad allokering'!$B$1:$AF$1,0),FALSE)),VLOOKUP($B146,'Allokerad kvv'!$B$2:$AV$468,MATCH(Q$1,'Allokerad kvv'!$B$1:$AV$1,0),FALSE),VLOOKUP($B146,'Justerad allokering'!$B$1:$AG$461,MATCH(Q$1,'Justerad allokering'!$B$1:$AF$1,0),FALSE))</f>
        <v>0</v>
      </c>
      <c r="R146">
        <f>IF(ISERROR(1/VLOOKUP($B146,'Justerad allokering'!$B$1:$AG$461,MATCH(R$1,'Justerad allokering'!$B$1:$AF$1,0),FALSE)),VLOOKUP($B146,'Allokerad kvv'!$B$2:$AV$468,MATCH(R$1,'Allokerad kvv'!$B$1:$AV$1,0),FALSE),VLOOKUP($B146,'Justerad allokering'!$B$1:$AG$461,MATCH(R$1,'Justerad allokering'!$B$1:$AF$1,0),FALSE))</f>
        <v>0</v>
      </c>
      <c r="S146">
        <f>IF(ISERROR(1/VLOOKUP($B146,'Justerad allokering'!$B$1:$AG$461,MATCH(S$1,'Justerad allokering'!$B$1:$AF$1,0),FALSE)),VLOOKUP($B146,'Allokerad kvv'!$B$2:$AV$468,MATCH(S$1,'Allokerad kvv'!$B$1:$AV$1,0),FALSE),VLOOKUP($B146,'Justerad allokering'!$B$1:$AG$461,MATCH(S$1,'Justerad allokering'!$B$1:$AF$1,0),FALSE))</f>
        <v>0</v>
      </c>
      <c r="T146">
        <f>IF(ISERROR(1/VLOOKUP($B146,'Justerad allokering'!$B$1:$AG$461,MATCH(T$1,'Justerad allokering'!$B$1:$AF$1,0),FALSE)),VLOOKUP($B146,'Allokerad kvv'!$B$2:$AV$468,MATCH(T$1,'Allokerad kvv'!$B$1:$AV$1,0),FALSE),VLOOKUP($B146,'Justerad allokering'!$B$1:$AG$461,MATCH(T$1,'Justerad allokering'!$B$1:$AF$1,0),FALSE))</f>
        <v>0</v>
      </c>
      <c r="U146">
        <f>IF(ISERROR(1/VLOOKUP($B146,'Justerad allokering'!$B$1:$AG$461,MATCH(U$1,'Justerad allokering'!$B$1:$AF$1,0),FALSE)),VLOOKUP($B146,'Allokerad kvv'!$B$2:$AV$468,MATCH(U$1,'Allokerad kvv'!$B$1:$AV$1,0),FALSE),VLOOKUP($B146,'Justerad allokering'!$B$1:$AG$461,MATCH(U$1,'Justerad allokering'!$B$1:$AF$1,0),FALSE))</f>
        <v>0</v>
      </c>
      <c r="V146">
        <f>IF(ISERROR(1/VLOOKUP($B146,'Justerad allokering'!$B$1:$AG$461,MATCH(V$1,'Justerad allokering'!$B$1:$AF$1,0),FALSE)),VLOOKUP($B146,'Allokerad kvv'!$B$2:$AV$468,MATCH(V$1,'Allokerad kvv'!$B$1:$AV$1,0),FALSE),VLOOKUP($B146,'Justerad allokering'!$B$1:$AG$461,MATCH(V$1,'Justerad allokering'!$B$1:$AF$1,0),FALSE))</f>
        <v>0</v>
      </c>
      <c r="W146">
        <f>IF(ISERROR(1/VLOOKUP($B146,'Justerad allokering'!$B$1:$AG$461,MATCH(W$1,'Justerad allokering'!$B$1:$AF$1,0),FALSE)),VLOOKUP($B146,'Allokerad kvv'!$B$2:$AV$468,MATCH(W$1,'Allokerad kvv'!$B$1:$AV$1,0),FALSE),VLOOKUP($B146,'Justerad allokering'!$B$1:$AG$461,MATCH(W$1,'Justerad allokering'!$B$1:$AF$1,0),FALSE))</f>
        <v>0</v>
      </c>
      <c r="X146">
        <f>IF(ISERROR(1/VLOOKUP($B146,'Justerad allokering'!$B$1:$AG$461,MATCH(X$1,'Justerad allokering'!$B$1:$AF$1,0),FALSE)),VLOOKUP($B146,'Allokerad kvv'!$B$2:$AV$468,MATCH(X$1,'Allokerad kvv'!$B$1:$AV$1,0),FALSE),VLOOKUP($B146,'Justerad allokering'!$B$1:$AG$461,MATCH(X$1,'Justerad allokering'!$B$1:$AF$1,0),FALSE))</f>
        <v>0</v>
      </c>
      <c r="Y146">
        <f>IF(ISERROR(1/VLOOKUP($B146,'Justerad allokering'!$B$1:$AG$461,MATCH(Y$1,'Justerad allokering'!$B$1:$AF$1,0),FALSE)),VLOOKUP($B146,'Allokerad kvv'!$B$2:$AV$468,MATCH(Y$1,'Allokerad kvv'!$B$1:$AV$1,0),FALSE),VLOOKUP($B146,'Justerad allokering'!$B$1:$AG$461,MATCH(Y$1,'Justerad allokering'!$B$1:$AF$1,0),FALSE))</f>
        <v>0</v>
      </c>
      <c r="Z146">
        <f>IF(ISERROR(1/VLOOKUP($B146,'Justerad allokering'!$B$1:$AG$461,MATCH(Z$1,'Justerad allokering'!$B$1:$AF$1,0),FALSE)),VLOOKUP($B146,'Allokerad kvv'!$B$2:$AV$468,MATCH(Z$1,'Allokerad kvv'!$B$1:$AV$1,0),FALSE),VLOOKUP($B146,'Justerad allokering'!$B$1:$AG$461,MATCH(Z$1,'Justerad allokering'!$B$1:$AF$1,0),FALSE))</f>
        <v>0</v>
      </c>
      <c r="AE146" s="89">
        <f t="shared" si="8"/>
        <v>0</v>
      </c>
      <c r="AG146">
        <f t="shared" si="9"/>
        <v>0</v>
      </c>
      <c r="AH146">
        <f t="shared" si="10"/>
        <v>0</v>
      </c>
      <c r="AI146" t="str">
        <f>IF(AH146=0,"",AH146/VLOOKUP(B146,Kraftvärmeprod!$B$1:$BC$480,MATCH("Summa tillförd energi exklusive rökgaskondensering",Kraftvärmeprod!$B$1:$BC$1,0),FALSE))</f>
        <v/>
      </c>
      <c r="AK146">
        <f t="shared" si="11"/>
        <v>0</v>
      </c>
    </row>
    <row r="147" spans="1:37" x14ac:dyDescent="0.25">
      <c r="A147" s="2" t="s">
        <v>206</v>
      </c>
      <c r="B147" s="2" t="s">
        <v>210</v>
      </c>
      <c r="C147">
        <f>IF(ISERROR(1/VLOOKUP($B147,'Justerad allokering'!$B$1:$AG$461,MATCH(C$1,'Justerad allokering'!$B$1:$AF$1,0),FALSE)),VLOOKUP($B147,'Allokerad kvv'!$B$2:$AV$468,MATCH(C$1,'Allokerad kvv'!$B$1:$AV$1,0),FALSE),VLOOKUP($B147,'Justerad allokering'!$B$1:$AG$461,MATCH(C$1,'Justerad allokering'!$B$1:$AF$1,0),FALSE))</f>
        <v>296.774</v>
      </c>
      <c r="D147">
        <f>IF(ISERROR(1/VLOOKUP($B147,'Justerad allokering'!$B$1:$AG$461,MATCH(D$1,'Justerad allokering'!$B$1:$AF$1,0),FALSE)),VLOOKUP($B147,'Allokerad kvv'!$B$2:$AV$468,MATCH(D$1,'Allokerad kvv'!$B$1:$AV$1,0),FALSE),VLOOKUP($B147,'Justerad allokering'!$B$1:$AG$461,MATCH(D$1,'Justerad allokering'!$B$1:$AF$1,0),FALSE))</f>
        <v>0</v>
      </c>
      <c r="E147">
        <f>IF(ISERROR(1/VLOOKUP($B147,'Justerad allokering'!$B$1:$AG$461,MATCH(E$1,'Justerad allokering'!$B$1:$AF$1,0),FALSE)),VLOOKUP($B147,'Allokerad kvv'!$B$2:$AV$468,MATCH(E$1,'Allokerad kvv'!$B$1:$AV$1,0),FALSE),VLOOKUP($B147,'Justerad allokering'!$B$1:$AG$461,MATCH(E$1,'Justerad allokering'!$B$1:$AF$1,0),FALSE))</f>
        <v>2.0838000000000001</v>
      </c>
      <c r="F147">
        <f>IF(ISERROR(1/VLOOKUP($B147,'Justerad allokering'!$B$1:$AG$461,MATCH(F$1,'Justerad allokering'!$B$1:$AF$1,0),FALSE)),VLOOKUP($B147,'Allokerad kvv'!$B$2:$AV$468,MATCH(F$1,'Allokerad kvv'!$B$1:$AV$1,0),FALSE),VLOOKUP($B147,'Justerad allokering'!$B$1:$AG$461,MATCH(F$1,'Justerad allokering'!$B$1:$AF$1,0),FALSE))</f>
        <v>0</v>
      </c>
      <c r="G147">
        <f>IF(ISERROR(1/VLOOKUP($B147,'Justerad allokering'!$B$1:$AG$461,MATCH(G$1,'Justerad allokering'!$B$1:$AF$1,0),FALSE)),VLOOKUP($B147,'Allokerad kvv'!$B$2:$AV$468,MATCH(G$1,'Allokerad kvv'!$B$1:$AV$1,0),FALSE),VLOOKUP($B147,'Justerad allokering'!$B$1:$AG$461,MATCH(G$1,'Justerad allokering'!$B$1:$AF$1,0),FALSE))</f>
        <v>3.05911</v>
      </c>
      <c r="H147">
        <f>IF(ISERROR(1/VLOOKUP($B147,'Justerad allokering'!$B$1:$AG$461,MATCH(H$1,'Justerad allokering'!$B$1:$AF$1,0),FALSE)),VLOOKUP($B147,'Allokerad kvv'!$B$2:$AV$468,MATCH(H$1,'Allokerad kvv'!$B$1:$AV$1,0),FALSE),VLOOKUP($B147,'Justerad allokering'!$B$1:$AG$461,MATCH(H$1,'Justerad allokering'!$B$1:$AF$1,0),FALSE))</f>
        <v>0</v>
      </c>
      <c r="I147">
        <f>IF(ISERROR(1/VLOOKUP($B147,'Justerad allokering'!$B$1:$AG$461,MATCH(I$1,'Justerad allokering'!$B$1:$AF$1,0),FALSE)),VLOOKUP($B147,'Allokerad kvv'!$B$2:$AV$468,MATCH(I$1,'Allokerad kvv'!$B$1:$AV$1,0),FALSE),VLOOKUP($B147,'Justerad allokering'!$B$1:$AG$461,MATCH(I$1,'Justerad allokering'!$B$1:$AF$1,0),FALSE))</f>
        <v>3.4209299999999998</v>
      </c>
      <c r="J147">
        <f>IF(ISERROR(1/VLOOKUP($B147,'Justerad allokering'!$B$1:$AG$461,MATCH(J$1,'Justerad allokering'!$B$1:$AF$1,0),FALSE)),VLOOKUP($B147,'Allokerad kvv'!$B$2:$AV$468,MATCH(J$1,'Allokerad kvv'!$B$1:$AV$1,0),FALSE),VLOOKUP($B147,'Justerad allokering'!$B$1:$AG$461,MATCH(J$1,'Justerad allokering'!$B$1:$AF$1,0),FALSE))</f>
        <v>37.502299999999998</v>
      </c>
      <c r="K147">
        <f>IF(ISERROR(1/VLOOKUP($B147,'Justerad allokering'!$B$1:$AG$461,MATCH(K$1,'Justerad allokering'!$B$1:$AF$1,0),FALSE)),VLOOKUP($B147,'Allokerad kvv'!$B$2:$AV$468,MATCH(K$1,'Allokerad kvv'!$B$1:$AV$1,0),FALSE),VLOOKUP($B147,'Justerad allokering'!$B$1:$AG$461,MATCH(K$1,'Justerad allokering'!$B$1:$AF$1,0),FALSE))</f>
        <v>10.6593</v>
      </c>
      <c r="L147">
        <f>IF(ISERROR(1/VLOOKUP($B147,'Justerad allokering'!$B$1:$AG$461,MATCH(L$1,'Justerad allokering'!$B$1:$AF$1,0),FALSE)),VLOOKUP($B147,'Allokerad kvv'!$B$2:$AV$468,MATCH(L$1,'Allokerad kvv'!$B$1:$AV$1,0),FALSE),VLOOKUP($B147,'Justerad allokering'!$B$1:$AG$461,MATCH(L$1,'Justerad allokering'!$B$1:$AF$1,0),FALSE))</f>
        <v>0</v>
      </c>
      <c r="M147">
        <f>IF(ISERROR(1/VLOOKUP($B147,'Justerad allokering'!$B$1:$AG$461,MATCH(M$1,'Justerad allokering'!$B$1:$AF$1,0),FALSE)),VLOOKUP($B147,'Allokerad kvv'!$B$2:$AV$468,MATCH(M$1,'Allokerad kvv'!$B$1:$AV$1,0),FALSE),VLOOKUP($B147,'Justerad allokering'!$B$1:$AG$461,MATCH(M$1,'Justerad allokering'!$B$1:$AF$1,0),FALSE))</f>
        <v>0</v>
      </c>
      <c r="N147">
        <f>IF(ISERROR(1/VLOOKUP($B147,'Justerad allokering'!$B$1:$AG$461,MATCH(N$1,'Justerad allokering'!$B$1:$AF$1,0),FALSE)),VLOOKUP($B147,'Allokerad kvv'!$B$2:$AV$468,MATCH(N$1,'Allokerad kvv'!$B$1:$AV$1,0),FALSE),VLOOKUP($B147,'Justerad allokering'!$B$1:$AG$461,MATCH(N$1,'Justerad allokering'!$B$1:$AF$1,0),FALSE))</f>
        <v>87.757000000000005</v>
      </c>
      <c r="O147">
        <f>IF(ISERROR(1/VLOOKUP($B147,'Justerad allokering'!$B$1:$AG$461,MATCH(O$1,'Justerad allokering'!$B$1:$AF$1,0),FALSE)),VLOOKUP($B147,'Allokerad kvv'!$B$2:$AV$468,MATCH(O$1,'Allokerad kvv'!$B$1:$AV$1,0),FALSE),VLOOKUP($B147,'Justerad allokering'!$B$1:$AG$461,MATCH(O$1,'Justerad allokering'!$B$1:$AF$1,0),FALSE))</f>
        <v>0</v>
      </c>
      <c r="P147">
        <f>IF(ISERROR(1/VLOOKUP($B147,'Justerad allokering'!$B$1:$AG$461,MATCH(P$1,'Justerad allokering'!$B$1:$AF$1,0),FALSE)),VLOOKUP($B147,'Allokerad kvv'!$B$2:$AV$468,MATCH(P$1,'Allokerad kvv'!$B$1:$AV$1,0),FALSE),VLOOKUP($B147,'Justerad allokering'!$B$1:$AG$461,MATCH(P$1,'Justerad allokering'!$B$1:$AF$1,0),FALSE))</f>
        <v>7.99986</v>
      </c>
      <c r="Q147">
        <f>IF(ISERROR(1/VLOOKUP($B147,'Justerad allokering'!$B$1:$AG$461,MATCH(Q$1,'Justerad allokering'!$B$1:$AF$1,0),FALSE)),VLOOKUP($B147,'Allokerad kvv'!$B$2:$AV$468,MATCH(Q$1,'Allokerad kvv'!$B$1:$AV$1,0),FALSE),VLOOKUP($B147,'Justerad allokering'!$B$1:$AG$461,MATCH(Q$1,'Justerad allokering'!$B$1:$AF$1,0),FALSE))</f>
        <v>0</v>
      </c>
      <c r="R147">
        <f>IF(ISERROR(1/VLOOKUP($B147,'Justerad allokering'!$B$1:$AG$461,MATCH(R$1,'Justerad allokering'!$B$1:$AF$1,0),FALSE)),VLOOKUP($B147,'Allokerad kvv'!$B$2:$AV$468,MATCH(R$1,'Allokerad kvv'!$B$1:$AV$1,0),FALSE),VLOOKUP($B147,'Justerad allokering'!$B$1:$AG$461,MATCH(R$1,'Justerad allokering'!$B$1:$AF$1,0),FALSE))</f>
        <v>0</v>
      </c>
      <c r="S147">
        <f>IF(ISERROR(1/VLOOKUP($B147,'Justerad allokering'!$B$1:$AG$461,MATCH(S$1,'Justerad allokering'!$B$1:$AF$1,0),FALSE)),VLOOKUP($B147,'Allokerad kvv'!$B$2:$AV$468,MATCH(S$1,'Allokerad kvv'!$B$1:$AV$1,0),FALSE),VLOOKUP($B147,'Justerad allokering'!$B$1:$AG$461,MATCH(S$1,'Justerad allokering'!$B$1:$AF$1,0),FALSE))</f>
        <v>0</v>
      </c>
      <c r="T147">
        <f>IF(ISERROR(1/VLOOKUP($B147,'Justerad allokering'!$B$1:$AG$461,MATCH(T$1,'Justerad allokering'!$B$1:$AF$1,0),FALSE)),VLOOKUP($B147,'Allokerad kvv'!$B$2:$AV$468,MATCH(T$1,'Allokerad kvv'!$B$1:$AV$1,0),FALSE),VLOOKUP($B147,'Justerad allokering'!$B$1:$AG$461,MATCH(T$1,'Justerad allokering'!$B$1:$AF$1,0),FALSE))</f>
        <v>0</v>
      </c>
      <c r="U147">
        <f>IF(ISERROR(1/VLOOKUP($B147,'Justerad allokering'!$B$1:$AG$461,MATCH(U$1,'Justerad allokering'!$B$1:$AF$1,0),FALSE)),VLOOKUP($B147,'Allokerad kvv'!$B$2:$AV$468,MATCH(U$1,'Allokerad kvv'!$B$1:$AV$1,0),FALSE),VLOOKUP($B147,'Justerad allokering'!$B$1:$AG$461,MATCH(U$1,'Justerad allokering'!$B$1:$AF$1,0),FALSE))</f>
        <v>0</v>
      </c>
      <c r="V147">
        <f>IF(ISERROR(1/VLOOKUP($B147,'Justerad allokering'!$B$1:$AG$461,MATCH(V$1,'Justerad allokering'!$B$1:$AF$1,0),FALSE)),VLOOKUP($B147,'Allokerad kvv'!$B$2:$AV$468,MATCH(V$1,'Allokerad kvv'!$B$1:$AV$1,0),FALSE),VLOOKUP($B147,'Justerad allokering'!$B$1:$AG$461,MATCH(V$1,'Justerad allokering'!$B$1:$AF$1,0),FALSE))</f>
        <v>13.137499999999999</v>
      </c>
      <c r="W147">
        <f>IF(ISERROR(1/VLOOKUP($B147,'Justerad allokering'!$B$1:$AG$461,MATCH(W$1,'Justerad allokering'!$B$1:$AF$1,0),FALSE)),VLOOKUP($B147,'Allokerad kvv'!$B$2:$AV$468,MATCH(W$1,'Allokerad kvv'!$B$1:$AV$1,0),FALSE),VLOOKUP($B147,'Justerad allokering'!$B$1:$AG$461,MATCH(W$1,'Justerad allokering'!$B$1:$AF$1,0),FALSE))</f>
        <v>0</v>
      </c>
      <c r="X147">
        <f>IF(ISERROR(1/VLOOKUP($B147,'Justerad allokering'!$B$1:$AG$461,MATCH(X$1,'Justerad allokering'!$B$1:$AF$1,0),FALSE)),VLOOKUP($B147,'Allokerad kvv'!$B$2:$AV$468,MATCH(X$1,'Allokerad kvv'!$B$1:$AV$1,0),FALSE),VLOOKUP($B147,'Justerad allokering'!$B$1:$AG$461,MATCH(X$1,'Justerad allokering'!$B$1:$AF$1,0),FALSE))</f>
        <v>0</v>
      </c>
      <c r="Y147">
        <f>IF(ISERROR(1/VLOOKUP($B147,'Justerad allokering'!$B$1:$AG$461,MATCH(Y$1,'Justerad allokering'!$B$1:$AF$1,0),FALSE)),VLOOKUP($B147,'Allokerad kvv'!$B$2:$AV$468,MATCH(Y$1,'Allokerad kvv'!$B$1:$AV$1,0),FALSE),VLOOKUP($B147,'Justerad allokering'!$B$1:$AG$461,MATCH(Y$1,'Justerad allokering'!$B$1:$AF$1,0),FALSE))</f>
        <v>0</v>
      </c>
      <c r="Z147">
        <f>IF(ISERROR(1/VLOOKUP($B147,'Justerad allokering'!$B$1:$AG$461,MATCH(Z$1,'Justerad allokering'!$B$1:$AF$1,0),FALSE)),VLOOKUP($B147,'Allokerad kvv'!$B$2:$AV$468,MATCH(Z$1,'Allokerad kvv'!$B$1:$AV$1,0),FALSE),VLOOKUP($B147,'Justerad allokering'!$B$1:$AG$461,MATCH(Z$1,'Justerad allokering'!$B$1:$AF$1,0),FALSE))</f>
        <v>0</v>
      </c>
      <c r="AE147" s="89">
        <f t="shared" si="8"/>
        <v>462.39379999999994</v>
      </c>
      <c r="AG147">
        <f t="shared" si="9"/>
        <v>451.73449999999997</v>
      </c>
      <c r="AH147">
        <f t="shared" si="10"/>
        <v>363.97749999999996</v>
      </c>
      <c r="AI147">
        <f>IF(AH147=0,"",AH147/VLOOKUP(B147,Kraftvärmeprod!$B$1:$BC$480,MATCH("Summa tillförd energi exklusive rökgaskondensering",Kraftvärmeprod!$B$1:$BC$1,0),FALSE))</f>
        <v>0.55807651027292238</v>
      </c>
      <c r="AK147">
        <f t="shared" si="11"/>
        <v>60.723460000000003</v>
      </c>
    </row>
    <row r="148" spans="1:37" x14ac:dyDescent="0.25">
      <c r="A148" s="2" t="s">
        <v>206</v>
      </c>
      <c r="B148" s="2" t="s">
        <v>211</v>
      </c>
      <c r="C148">
        <f>IF(ISERROR(1/VLOOKUP($B148,'Justerad allokering'!$B$1:$AG$461,MATCH(C$1,'Justerad allokering'!$B$1:$AF$1,0),FALSE)),VLOOKUP($B148,'Allokerad kvv'!$B$2:$AV$468,MATCH(C$1,'Allokerad kvv'!$B$1:$AV$1,0),FALSE),VLOOKUP($B148,'Justerad allokering'!$B$1:$AG$461,MATCH(C$1,'Justerad allokering'!$B$1:$AF$1,0),FALSE))</f>
        <v>0</v>
      </c>
      <c r="D148">
        <f>IF(ISERROR(1/VLOOKUP($B148,'Justerad allokering'!$B$1:$AG$461,MATCH(D$1,'Justerad allokering'!$B$1:$AF$1,0),FALSE)),VLOOKUP($B148,'Allokerad kvv'!$B$2:$AV$468,MATCH(D$1,'Allokerad kvv'!$B$1:$AV$1,0),FALSE),VLOOKUP($B148,'Justerad allokering'!$B$1:$AG$461,MATCH(D$1,'Justerad allokering'!$B$1:$AF$1,0),FALSE))</f>
        <v>0</v>
      </c>
      <c r="E148">
        <f>IF(ISERROR(1/VLOOKUP($B148,'Justerad allokering'!$B$1:$AG$461,MATCH(E$1,'Justerad allokering'!$B$1:$AF$1,0),FALSE)),VLOOKUP($B148,'Allokerad kvv'!$B$2:$AV$468,MATCH(E$1,'Allokerad kvv'!$B$1:$AV$1,0),FALSE),VLOOKUP($B148,'Justerad allokering'!$B$1:$AG$461,MATCH(E$1,'Justerad allokering'!$B$1:$AF$1,0),FALSE))</f>
        <v>0</v>
      </c>
      <c r="F148">
        <f>IF(ISERROR(1/VLOOKUP($B148,'Justerad allokering'!$B$1:$AG$461,MATCH(F$1,'Justerad allokering'!$B$1:$AF$1,0),FALSE)),VLOOKUP($B148,'Allokerad kvv'!$B$2:$AV$468,MATCH(F$1,'Allokerad kvv'!$B$1:$AV$1,0),FALSE),VLOOKUP($B148,'Justerad allokering'!$B$1:$AG$461,MATCH(F$1,'Justerad allokering'!$B$1:$AF$1,0),FALSE))</f>
        <v>0</v>
      </c>
      <c r="G148">
        <f>IF(ISERROR(1/VLOOKUP($B148,'Justerad allokering'!$B$1:$AG$461,MATCH(G$1,'Justerad allokering'!$B$1:$AF$1,0),FALSE)),VLOOKUP($B148,'Allokerad kvv'!$B$2:$AV$468,MATCH(G$1,'Allokerad kvv'!$B$1:$AV$1,0),FALSE),VLOOKUP($B148,'Justerad allokering'!$B$1:$AG$461,MATCH(G$1,'Justerad allokering'!$B$1:$AF$1,0),FALSE))</f>
        <v>0</v>
      </c>
      <c r="H148">
        <f>IF(ISERROR(1/VLOOKUP($B148,'Justerad allokering'!$B$1:$AG$461,MATCH(H$1,'Justerad allokering'!$B$1:$AF$1,0),FALSE)),VLOOKUP($B148,'Allokerad kvv'!$B$2:$AV$468,MATCH(H$1,'Allokerad kvv'!$B$1:$AV$1,0),FALSE),VLOOKUP($B148,'Justerad allokering'!$B$1:$AG$461,MATCH(H$1,'Justerad allokering'!$B$1:$AF$1,0),FALSE))</f>
        <v>0</v>
      </c>
      <c r="I148">
        <f>IF(ISERROR(1/VLOOKUP($B148,'Justerad allokering'!$B$1:$AG$461,MATCH(I$1,'Justerad allokering'!$B$1:$AF$1,0),FALSE)),VLOOKUP($B148,'Allokerad kvv'!$B$2:$AV$468,MATCH(I$1,'Allokerad kvv'!$B$1:$AV$1,0),FALSE),VLOOKUP($B148,'Justerad allokering'!$B$1:$AG$461,MATCH(I$1,'Justerad allokering'!$B$1:$AF$1,0),FALSE))</f>
        <v>0</v>
      </c>
      <c r="J148">
        <f>IF(ISERROR(1/VLOOKUP($B148,'Justerad allokering'!$B$1:$AG$461,MATCH(J$1,'Justerad allokering'!$B$1:$AF$1,0),FALSE)),VLOOKUP($B148,'Allokerad kvv'!$B$2:$AV$468,MATCH(J$1,'Allokerad kvv'!$B$1:$AV$1,0),FALSE),VLOOKUP($B148,'Justerad allokering'!$B$1:$AG$461,MATCH(J$1,'Justerad allokering'!$B$1:$AF$1,0),FALSE))</f>
        <v>0</v>
      </c>
      <c r="K148">
        <f>IF(ISERROR(1/VLOOKUP($B148,'Justerad allokering'!$B$1:$AG$461,MATCH(K$1,'Justerad allokering'!$B$1:$AF$1,0),FALSE)),VLOOKUP($B148,'Allokerad kvv'!$B$2:$AV$468,MATCH(K$1,'Allokerad kvv'!$B$1:$AV$1,0),FALSE),VLOOKUP($B148,'Justerad allokering'!$B$1:$AG$461,MATCH(K$1,'Justerad allokering'!$B$1:$AF$1,0),FALSE))</f>
        <v>0</v>
      </c>
      <c r="L148">
        <f>IF(ISERROR(1/VLOOKUP($B148,'Justerad allokering'!$B$1:$AG$461,MATCH(L$1,'Justerad allokering'!$B$1:$AF$1,0),FALSE)),VLOOKUP($B148,'Allokerad kvv'!$B$2:$AV$468,MATCH(L$1,'Allokerad kvv'!$B$1:$AV$1,0),FALSE),VLOOKUP($B148,'Justerad allokering'!$B$1:$AG$461,MATCH(L$1,'Justerad allokering'!$B$1:$AF$1,0),FALSE))</f>
        <v>0</v>
      </c>
      <c r="M148">
        <f>IF(ISERROR(1/VLOOKUP($B148,'Justerad allokering'!$B$1:$AG$461,MATCH(M$1,'Justerad allokering'!$B$1:$AF$1,0),FALSE)),VLOOKUP($B148,'Allokerad kvv'!$B$2:$AV$468,MATCH(M$1,'Allokerad kvv'!$B$1:$AV$1,0),FALSE),VLOOKUP($B148,'Justerad allokering'!$B$1:$AG$461,MATCH(M$1,'Justerad allokering'!$B$1:$AF$1,0),FALSE))</f>
        <v>0</v>
      </c>
      <c r="N148">
        <f>IF(ISERROR(1/VLOOKUP($B148,'Justerad allokering'!$B$1:$AG$461,MATCH(N$1,'Justerad allokering'!$B$1:$AF$1,0),FALSE)),VLOOKUP($B148,'Allokerad kvv'!$B$2:$AV$468,MATCH(N$1,'Allokerad kvv'!$B$1:$AV$1,0),FALSE),VLOOKUP($B148,'Justerad allokering'!$B$1:$AG$461,MATCH(N$1,'Justerad allokering'!$B$1:$AF$1,0),FALSE))</f>
        <v>0</v>
      </c>
      <c r="O148">
        <f>IF(ISERROR(1/VLOOKUP($B148,'Justerad allokering'!$B$1:$AG$461,MATCH(O$1,'Justerad allokering'!$B$1:$AF$1,0),FALSE)),VLOOKUP($B148,'Allokerad kvv'!$B$2:$AV$468,MATCH(O$1,'Allokerad kvv'!$B$1:$AV$1,0),FALSE),VLOOKUP($B148,'Justerad allokering'!$B$1:$AG$461,MATCH(O$1,'Justerad allokering'!$B$1:$AF$1,0),FALSE))</f>
        <v>0</v>
      </c>
      <c r="P148">
        <f>IF(ISERROR(1/VLOOKUP($B148,'Justerad allokering'!$B$1:$AG$461,MATCH(P$1,'Justerad allokering'!$B$1:$AF$1,0),FALSE)),VLOOKUP($B148,'Allokerad kvv'!$B$2:$AV$468,MATCH(P$1,'Allokerad kvv'!$B$1:$AV$1,0),FALSE),VLOOKUP($B148,'Justerad allokering'!$B$1:$AG$461,MATCH(P$1,'Justerad allokering'!$B$1:$AF$1,0),FALSE))</f>
        <v>0</v>
      </c>
      <c r="Q148">
        <f>IF(ISERROR(1/VLOOKUP($B148,'Justerad allokering'!$B$1:$AG$461,MATCH(Q$1,'Justerad allokering'!$B$1:$AF$1,0),FALSE)),VLOOKUP($B148,'Allokerad kvv'!$B$2:$AV$468,MATCH(Q$1,'Allokerad kvv'!$B$1:$AV$1,0),FALSE),VLOOKUP($B148,'Justerad allokering'!$B$1:$AG$461,MATCH(Q$1,'Justerad allokering'!$B$1:$AF$1,0),FALSE))</f>
        <v>0</v>
      </c>
      <c r="R148">
        <f>IF(ISERROR(1/VLOOKUP($B148,'Justerad allokering'!$B$1:$AG$461,MATCH(R$1,'Justerad allokering'!$B$1:$AF$1,0),FALSE)),VLOOKUP($B148,'Allokerad kvv'!$B$2:$AV$468,MATCH(R$1,'Allokerad kvv'!$B$1:$AV$1,0),FALSE),VLOOKUP($B148,'Justerad allokering'!$B$1:$AG$461,MATCH(R$1,'Justerad allokering'!$B$1:$AF$1,0),FALSE))</f>
        <v>0</v>
      </c>
      <c r="S148">
        <f>IF(ISERROR(1/VLOOKUP($B148,'Justerad allokering'!$B$1:$AG$461,MATCH(S$1,'Justerad allokering'!$B$1:$AF$1,0),FALSE)),VLOOKUP($B148,'Allokerad kvv'!$B$2:$AV$468,MATCH(S$1,'Allokerad kvv'!$B$1:$AV$1,0),FALSE),VLOOKUP($B148,'Justerad allokering'!$B$1:$AG$461,MATCH(S$1,'Justerad allokering'!$B$1:$AF$1,0),FALSE))</f>
        <v>0</v>
      </c>
      <c r="T148">
        <f>IF(ISERROR(1/VLOOKUP($B148,'Justerad allokering'!$B$1:$AG$461,MATCH(T$1,'Justerad allokering'!$B$1:$AF$1,0),FALSE)),VLOOKUP($B148,'Allokerad kvv'!$B$2:$AV$468,MATCH(T$1,'Allokerad kvv'!$B$1:$AV$1,0),FALSE),VLOOKUP($B148,'Justerad allokering'!$B$1:$AG$461,MATCH(T$1,'Justerad allokering'!$B$1:$AF$1,0),FALSE))</f>
        <v>0</v>
      </c>
      <c r="U148">
        <f>IF(ISERROR(1/VLOOKUP($B148,'Justerad allokering'!$B$1:$AG$461,MATCH(U$1,'Justerad allokering'!$B$1:$AF$1,0),FALSE)),VLOOKUP($B148,'Allokerad kvv'!$B$2:$AV$468,MATCH(U$1,'Allokerad kvv'!$B$1:$AV$1,0),FALSE),VLOOKUP($B148,'Justerad allokering'!$B$1:$AG$461,MATCH(U$1,'Justerad allokering'!$B$1:$AF$1,0),FALSE))</f>
        <v>0</v>
      </c>
      <c r="V148">
        <f>IF(ISERROR(1/VLOOKUP($B148,'Justerad allokering'!$B$1:$AG$461,MATCH(V$1,'Justerad allokering'!$B$1:$AF$1,0),FALSE)),VLOOKUP($B148,'Allokerad kvv'!$B$2:$AV$468,MATCH(V$1,'Allokerad kvv'!$B$1:$AV$1,0),FALSE),VLOOKUP($B148,'Justerad allokering'!$B$1:$AG$461,MATCH(V$1,'Justerad allokering'!$B$1:$AF$1,0),FALSE))</f>
        <v>0</v>
      </c>
      <c r="W148">
        <f>IF(ISERROR(1/VLOOKUP($B148,'Justerad allokering'!$B$1:$AG$461,MATCH(W$1,'Justerad allokering'!$B$1:$AF$1,0),FALSE)),VLOOKUP($B148,'Allokerad kvv'!$B$2:$AV$468,MATCH(W$1,'Allokerad kvv'!$B$1:$AV$1,0),FALSE),VLOOKUP($B148,'Justerad allokering'!$B$1:$AG$461,MATCH(W$1,'Justerad allokering'!$B$1:$AF$1,0),FALSE))</f>
        <v>0</v>
      </c>
      <c r="X148">
        <f>IF(ISERROR(1/VLOOKUP($B148,'Justerad allokering'!$B$1:$AG$461,MATCH(X$1,'Justerad allokering'!$B$1:$AF$1,0),FALSE)),VLOOKUP($B148,'Allokerad kvv'!$B$2:$AV$468,MATCH(X$1,'Allokerad kvv'!$B$1:$AV$1,0),FALSE),VLOOKUP($B148,'Justerad allokering'!$B$1:$AG$461,MATCH(X$1,'Justerad allokering'!$B$1:$AF$1,0),FALSE))</f>
        <v>0</v>
      </c>
      <c r="Y148">
        <f>IF(ISERROR(1/VLOOKUP($B148,'Justerad allokering'!$B$1:$AG$461,MATCH(Y$1,'Justerad allokering'!$B$1:$AF$1,0),FALSE)),VLOOKUP($B148,'Allokerad kvv'!$B$2:$AV$468,MATCH(Y$1,'Allokerad kvv'!$B$1:$AV$1,0),FALSE),VLOOKUP($B148,'Justerad allokering'!$B$1:$AG$461,MATCH(Y$1,'Justerad allokering'!$B$1:$AF$1,0),FALSE))</f>
        <v>0</v>
      </c>
      <c r="Z148">
        <f>IF(ISERROR(1/VLOOKUP($B148,'Justerad allokering'!$B$1:$AG$461,MATCH(Z$1,'Justerad allokering'!$B$1:$AF$1,0),FALSE)),VLOOKUP($B148,'Allokerad kvv'!$B$2:$AV$468,MATCH(Z$1,'Allokerad kvv'!$B$1:$AV$1,0),FALSE),VLOOKUP($B148,'Justerad allokering'!$B$1:$AG$461,MATCH(Z$1,'Justerad allokering'!$B$1:$AF$1,0),FALSE))</f>
        <v>0</v>
      </c>
      <c r="AE148" s="89">
        <f t="shared" si="8"/>
        <v>0</v>
      </c>
      <c r="AG148">
        <f t="shared" si="9"/>
        <v>0</v>
      </c>
      <c r="AH148">
        <f t="shared" si="10"/>
        <v>0</v>
      </c>
      <c r="AI148" t="str">
        <f>IF(AH148=0,"",AH148/VLOOKUP(B148,Kraftvärmeprod!$B$1:$BC$480,MATCH("Summa tillförd energi exklusive rökgaskondensering",Kraftvärmeprod!$B$1:$BC$1,0),FALSE))</f>
        <v/>
      </c>
      <c r="AK148">
        <f t="shared" si="11"/>
        <v>0</v>
      </c>
    </row>
    <row r="149" spans="1:37" x14ac:dyDescent="0.25">
      <c r="A149" s="2" t="s">
        <v>206</v>
      </c>
      <c r="B149" s="2" t="s">
        <v>212</v>
      </c>
      <c r="C149">
        <f>IF(ISERROR(1/VLOOKUP($B149,'Justerad allokering'!$B$1:$AG$461,MATCH(C$1,'Justerad allokering'!$B$1:$AF$1,0),FALSE)),VLOOKUP($B149,'Allokerad kvv'!$B$2:$AV$468,MATCH(C$1,'Allokerad kvv'!$B$1:$AV$1,0),FALSE),VLOOKUP($B149,'Justerad allokering'!$B$1:$AG$461,MATCH(C$1,'Justerad allokering'!$B$1:$AF$1,0),FALSE))</f>
        <v>0</v>
      </c>
      <c r="D149">
        <f>IF(ISERROR(1/VLOOKUP($B149,'Justerad allokering'!$B$1:$AG$461,MATCH(D$1,'Justerad allokering'!$B$1:$AF$1,0),FALSE)),VLOOKUP($B149,'Allokerad kvv'!$B$2:$AV$468,MATCH(D$1,'Allokerad kvv'!$B$1:$AV$1,0),FALSE),VLOOKUP($B149,'Justerad allokering'!$B$1:$AG$461,MATCH(D$1,'Justerad allokering'!$B$1:$AF$1,0),FALSE))</f>
        <v>0</v>
      </c>
      <c r="E149">
        <f>IF(ISERROR(1/VLOOKUP($B149,'Justerad allokering'!$B$1:$AG$461,MATCH(E$1,'Justerad allokering'!$B$1:$AF$1,0),FALSE)),VLOOKUP($B149,'Allokerad kvv'!$B$2:$AV$468,MATCH(E$1,'Allokerad kvv'!$B$1:$AV$1,0),FALSE),VLOOKUP($B149,'Justerad allokering'!$B$1:$AG$461,MATCH(E$1,'Justerad allokering'!$B$1:$AF$1,0),FALSE))</f>
        <v>0</v>
      </c>
      <c r="F149">
        <f>IF(ISERROR(1/VLOOKUP($B149,'Justerad allokering'!$B$1:$AG$461,MATCH(F$1,'Justerad allokering'!$B$1:$AF$1,0),FALSE)),VLOOKUP($B149,'Allokerad kvv'!$B$2:$AV$468,MATCH(F$1,'Allokerad kvv'!$B$1:$AV$1,0),FALSE),VLOOKUP($B149,'Justerad allokering'!$B$1:$AG$461,MATCH(F$1,'Justerad allokering'!$B$1:$AF$1,0),FALSE))</f>
        <v>0</v>
      </c>
      <c r="G149">
        <f>IF(ISERROR(1/VLOOKUP($B149,'Justerad allokering'!$B$1:$AG$461,MATCH(G$1,'Justerad allokering'!$B$1:$AF$1,0),FALSE)),VLOOKUP($B149,'Allokerad kvv'!$B$2:$AV$468,MATCH(G$1,'Allokerad kvv'!$B$1:$AV$1,0),FALSE),VLOOKUP($B149,'Justerad allokering'!$B$1:$AG$461,MATCH(G$1,'Justerad allokering'!$B$1:$AF$1,0),FALSE))</f>
        <v>0</v>
      </c>
      <c r="H149">
        <f>IF(ISERROR(1/VLOOKUP($B149,'Justerad allokering'!$B$1:$AG$461,MATCH(H$1,'Justerad allokering'!$B$1:$AF$1,0),FALSE)),VLOOKUP($B149,'Allokerad kvv'!$B$2:$AV$468,MATCH(H$1,'Allokerad kvv'!$B$1:$AV$1,0),FALSE),VLOOKUP($B149,'Justerad allokering'!$B$1:$AG$461,MATCH(H$1,'Justerad allokering'!$B$1:$AF$1,0),FALSE))</f>
        <v>0</v>
      </c>
      <c r="I149">
        <f>IF(ISERROR(1/VLOOKUP($B149,'Justerad allokering'!$B$1:$AG$461,MATCH(I$1,'Justerad allokering'!$B$1:$AF$1,0),FALSE)),VLOOKUP($B149,'Allokerad kvv'!$B$2:$AV$468,MATCH(I$1,'Allokerad kvv'!$B$1:$AV$1,0),FALSE),VLOOKUP($B149,'Justerad allokering'!$B$1:$AG$461,MATCH(I$1,'Justerad allokering'!$B$1:$AF$1,0),FALSE))</f>
        <v>0</v>
      </c>
      <c r="J149">
        <f>IF(ISERROR(1/VLOOKUP($B149,'Justerad allokering'!$B$1:$AG$461,MATCH(J$1,'Justerad allokering'!$B$1:$AF$1,0),FALSE)),VLOOKUP($B149,'Allokerad kvv'!$B$2:$AV$468,MATCH(J$1,'Allokerad kvv'!$B$1:$AV$1,0),FALSE),VLOOKUP($B149,'Justerad allokering'!$B$1:$AG$461,MATCH(J$1,'Justerad allokering'!$B$1:$AF$1,0),FALSE))</f>
        <v>0</v>
      </c>
      <c r="K149">
        <f>IF(ISERROR(1/VLOOKUP($B149,'Justerad allokering'!$B$1:$AG$461,MATCH(K$1,'Justerad allokering'!$B$1:$AF$1,0),FALSE)),VLOOKUP($B149,'Allokerad kvv'!$B$2:$AV$468,MATCH(K$1,'Allokerad kvv'!$B$1:$AV$1,0),FALSE),VLOOKUP($B149,'Justerad allokering'!$B$1:$AG$461,MATCH(K$1,'Justerad allokering'!$B$1:$AF$1,0),FALSE))</f>
        <v>0</v>
      </c>
      <c r="L149">
        <f>IF(ISERROR(1/VLOOKUP($B149,'Justerad allokering'!$B$1:$AG$461,MATCH(L$1,'Justerad allokering'!$B$1:$AF$1,0),FALSE)),VLOOKUP($B149,'Allokerad kvv'!$B$2:$AV$468,MATCH(L$1,'Allokerad kvv'!$B$1:$AV$1,0),FALSE),VLOOKUP($B149,'Justerad allokering'!$B$1:$AG$461,MATCH(L$1,'Justerad allokering'!$B$1:$AF$1,0),FALSE))</f>
        <v>0</v>
      </c>
      <c r="M149">
        <f>IF(ISERROR(1/VLOOKUP($B149,'Justerad allokering'!$B$1:$AG$461,MATCH(M$1,'Justerad allokering'!$B$1:$AF$1,0),FALSE)),VLOOKUP($B149,'Allokerad kvv'!$B$2:$AV$468,MATCH(M$1,'Allokerad kvv'!$B$1:$AV$1,0),FALSE),VLOOKUP($B149,'Justerad allokering'!$B$1:$AG$461,MATCH(M$1,'Justerad allokering'!$B$1:$AF$1,0),FALSE))</f>
        <v>0</v>
      </c>
      <c r="N149">
        <f>IF(ISERROR(1/VLOOKUP($B149,'Justerad allokering'!$B$1:$AG$461,MATCH(N$1,'Justerad allokering'!$B$1:$AF$1,0),FALSE)),VLOOKUP($B149,'Allokerad kvv'!$B$2:$AV$468,MATCH(N$1,'Allokerad kvv'!$B$1:$AV$1,0),FALSE),VLOOKUP($B149,'Justerad allokering'!$B$1:$AG$461,MATCH(N$1,'Justerad allokering'!$B$1:$AF$1,0),FALSE))</f>
        <v>0</v>
      </c>
      <c r="O149">
        <f>IF(ISERROR(1/VLOOKUP($B149,'Justerad allokering'!$B$1:$AG$461,MATCH(O$1,'Justerad allokering'!$B$1:$AF$1,0),FALSE)),VLOOKUP($B149,'Allokerad kvv'!$B$2:$AV$468,MATCH(O$1,'Allokerad kvv'!$B$1:$AV$1,0),FALSE),VLOOKUP($B149,'Justerad allokering'!$B$1:$AG$461,MATCH(O$1,'Justerad allokering'!$B$1:$AF$1,0),FALSE))</f>
        <v>0</v>
      </c>
      <c r="P149">
        <f>IF(ISERROR(1/VLOOKUP($B149,'Justerad allokering'!$B$1:$AG$461,MATCH(P$1,'Justerad allokering'!$B$1:$AF$1,0),FALSE)),VLOOKUP($B149,'Allokerad kvv'!$B$2:$AV$468,MATCH(P$1,'Allokerad kvv'!$B$1:$AV$1,0),FALSE),VLOOKUP($B149,'Justerad allokering'!$B$1:$AG$461,MATCH(P$1,'Justerad allokering'!$B$1:$AF$1,0),FALSE))</f>
        <v>0</v>
      </c>
      <c r="Q149">
        <f>IF(ISERROR(1/VLOOKUP($B149,'Justerad allokering'!$B$1:$AG$461,MATCH(Q$1,'Justerad allokering'!$B$1:$AF$1,0),FALSE)),VLOOKUP($B149,'Allokerad kvv'!$B$2:$AV$468,MATCH(Q$1,'Allokerad kvv'!$B$1:$AV$1,0),FALSE),VLOOKUP($B149,'Justerad allokering'!$B$1:$AG$461,MATCH(Q$1,'Justerad allokering'!$B$1:$AF$1,0),FALSE))</f>
        <v>0</v>
      </c>
      <c r="R149">
        <f>IF(ISERROR(1/VLOOKUP($B149,'Justerad allokering'!$B$1:$AG$461,MATCH(R$1,'Justerad allokering'!$B$1:$AF$1,0),FALSE)),VLOOKUP($B149,'Allokerad kvv'!$B$2:$AV$468,MATCH(R$1,'Allokerad kvv'!$B$1:$AV$1,0),FALSE),VLOOKUP($B149,'Justerad allokering'!$B$1:$AG$461,MATCH(R$1,'Justerad allokering'!$B$1:$AF$1,0),FALSE))</f>
        <v>0</v>
      </c>
      <c r="S149">
        <f>IF(ISERROR(1/VLOOKUP($B149,'Justerad allokering'!$B$1:$AG$461,MATCH(S$1,'Justerad allokering'!$B$1:$AF$1,0),FALSE)),VLOOKUP($B149,'Allokerad kvv'!$B$2:$AV$468,MATCH(S$1,'Allokerad kvv'!$B$1:$AV$1,0),FALSE),VLOOKUP($B149,'Justerad allokering'!$B$1:$AG$461,MATCH(S$1,'Justerad allokering'!$B$1:$AF$1,0),FALSE))</f>
        <v>0</v>
      </c>
      <c r="T149">
        <f>IF(ISERROR(1/VLOOKUP($B149,'Justerad allokering'!$B$1:$AG$461,MATCH(T$1,'Justerad allokering'!$B$1:$AF$1,0),FALSE)),VLOOKUP($B149,'Allokerad kvv'!$B$2:$AV$468,MATCH(T$1,'Allokerad kvv'!$B$1:$AV$1,0),FALSE),VLOOKUP($B149,'Justerad allokering'!$B$1:$AG$461,MATCH(T$1,'Justerad allokering'!$B$1:$AF$1,0),FALSE))</f>
        <v>0</v>
      </c>
      <c r="U149">
        <f>IF(ISERROR(1/VLOOKUP($B149,'Justerad allokering'!$B$1:$AG$461,MATCH(U$1,'Justerad allokering'!$B$1:$AF$1,0),FALSE)),VLOOKUP($B149,'Allokerad kvv'!$B$2:$AV$468,MATCH(U$1,'Allokerad kvv'!$B$1:$AV$1,0),FALSE),VLOOKUP($B149,'Justerad allokering'!$B$1:$AG$461,MATCH(U$1,'Justerad allokering'!$B$1:$AF$1,0),FALSE))</f>
        <v>0</v>
      </c>
      <c r="V149">
        <f>IF(ISERROR(1/VLOOKUP($B149,'Justerad allokering'!$B$1:$AG$461,MATCH(V$1,'Justerad allokering'!$B$1:$AF$1,0),FALSE)),VLOOKUP($B149,'Allokerad kvv'!$B$2:$AV$468,MATCH(V$1,'Allokerad kvv'!$B$1:$AV$1,0),FALSE),VLOOKUP($B149,'Justerad allokering'!$B$1:$AG$461,MATCH(V$1,'Justerad allokering'!$B$1:$AF$1,0),FALSE))</f>
        <v>0</v>
      </c>
      <c r="W149">
        <f>IF(ISERROR(1/VLOOKUP($B149,'Justerad allokering'!$B$1:$AG$461,MATCH(W$1,'Justerad allokering'!$B$1:$AF$1,0),FALSE)),VLOOKUP($B149,'Allokerad kvv'!$B$2:$AV$468,MATCH(W$1,'Allokerad kvv'!$B$1:$AV$1,0),FALSE),VLOOKUP($B149,'Justerad allokering'!$B$1:$AG$461,MATCH(W$1,'Justerad allokering'!$B$1:$AF$1,0),FALSE))</f>
        <v>0</v>
      </c>
      <c r="X149">
        <f>IF(ISERROR(1/VLOOKUP($B149,'Justerad allokering'!$B$1:$AG$461,MATCH(X$1,'Justerad allokering'!$B$1:$AF$1,0),FALSE)),VLOOKUP($B149,'Allokerad kvv'!$B$2:$AV$468,MATCH(X$1,'Allokerad kvv'!$B$1:$AV$1,0),FALSE),VLOOKUP($B149,'Justerad allokering'!$B$1:$AG$461,MATCH(X$1,'Justerad allokering'!$B$1:$AF$1,0),FALSE))</f>
        <v>0</v>
      </c>
      <c r="Y149">
        <f>IF(ISERROR(1/VLOOKUP($B149,'Justerad allokering'!$B$1:$AG$461,MATCH(Y$1,'Justerad allokering'!$B$1:$AF$1,0),FALSE)),VLOOKUP($B149,'Allokerad kvv'!$B$2:$AV$468,MATCH(Y$1,'Allokerad kvv'!$B$1:$AV$1,0),FALSE),VLOOKUP($B149,'Justerad allokering'!$B$1:$AG$461,MATCH(Y$1,'Justerad allokering'!$B$1:$AF$1,0),FALSE))</f>
        <v>0</v>
      </c>
      <c r="Z149">
        <f>IF(ISERROR(1/VLOOKUP($B149,'Justerad allokering'!$B$1:$AG$461,MATCH(Z$1,'Justerad allokering'!$B$1:$AF$1,0),FALSE)),VLOOKUP($B149,'Allokerad kvv'!$B$2:$AV$468,MATCH(Z$1,'Allokerad kvv'!$B$1:$AV$1,0),FALSE),VLOOKUP($B149,'Justerad allokering'!$B$1:$AG$461,MATCH(Z$1,'Justerad allokering'!$B$1:$AF$1,0),FALSE))</f>
        <v>0</v>
      </c>
      <c r="AE149" s="89">
        <f t="shared" si="8"/>
        <v>0</v>
      </c>
      <c r="AG149">
        <f t="shared" si="9"/>
        <v>0</v>
      </c>
      <c r="AH149">
        <f t="shared" si="10"/>
        <v>0</v>
      </c>
      <c r="AI149" t="str">
        <f>IF(AH149=0,"",AH149/VLOOKUP(B149,Kraftvärmeprod!$B$1:$BC$480,MATCH("Summa tillförd energi exklusive rökgaskondensering",Kraftvärmeprod!$B$1:$BC$1,0),FALSE))</f>
        <v/>
      </c>
      <c r="AK149">
        <f t="shared" si="11"/>
        <v>0</v>
      </c>
    </row>
    <row r="150" spans="1:37" x14ac:dyDescent="0.25">
      <c r="A150" s="2" t="s">
        <v>213</v>
      </c>
      <c r="B150" s="2" t="s">
        <v>214</v>
      </c>
      <c r="C150">
        <f>IF(ISERROR(1/VLOOKUP($B150,'Justerad allokering'!$B$1:$AG$461,MATCH(C$1,'Justerad allokering'!$B$1:$AF$1,0),FALSE)),VLOOKUP($B150,'Allokerad kvv'!$B$2:$AV$468,MATCH(C$1,'Allokerad kvv'!$B$1:$AV$1,0),FALSE),VLOOKUP($B150,'Justerad allokering'!$B$1:$AG$461,MATCH(C$1,'Justerad allokering'!$B$1:$AF$1,0),FALSE))</f>
        <v>0</v>
      </c>
      <c r="D150">
        <f>IF(ISERROR(1/VLOOKUP($B150,'Justerad allokering'!$B$1:$AG$461,MATCH(D$1,'Justerad allokering'!$B$1:$AF$1,0),FALSE)),VLOOKUP($B150,'Allokerad kvv'!$B$2:$AV$468,MATCH(D$1,'Allokerad kvv'!$B$1:$AV$1,0),FALSE),VLOOKUP($B150,'Justerad allokering'!$B$1:$AG$461,MATCH(D$1,'Justerad allokering'!$B$1:$AF$1,0),FALSE))</f>
        <v>0</v>
      </c>
      <c r="E150">
        <f>IF(ISERROR(1/VLOOKUP($B150,'Justerad allokering'!$B$1:$AG$461,MATCH(E$1,'Justerad allokering'!$B$1:$AF$1,0),FALSE)),VLOOKUP($B150,'Allokerad kvv'!$B$2:$AV$468,MATCH(E$1,'Allokerad kvv'!$B$1:$AV$1,0),FALSE),VLOOKUP($B150,'Justerad allokering'!$B$1:$AG$461,MATCH(E$1,'Justerad allokering'!$B$1:$AF$1,0),FALSE))</f>
        <v>45.693899999999999</v>
      </c>
      <c r="F150">
        <f>IF(ISERROR(1/VLOOKUP($B150,'Justerad allokering'!$B$1:$AG$461,MATCH(F$1,'Justerad allokering'!$B$1:$AF$1,0),FALSE)),VLOOKUP($B150,'Allokerad kvv'!$B$2:$AV$468,MATCH(F$1,'Allokerad kvv'!$B$1:$AV$1,0),FALSE),VLOOKUP($B150,'Justerad allokering'!$B$1:$AG$461,MATCH(F$1,'Justerad allokering'!$B$1:$AF$1,0),FALSE))</f>
        <v>0</v>
      </c>
      <c r="G150">
        <f>IF(ISERROR(1/VLOOKUP($B150,'Justerad allokering'!$B$1:$AG$461,MATCH(G$1,'Justerad allokering'!$B$1:$AF$1,0),FALSE)),VLOOKUP($B150,'Allokerad kvv'!$B$2:$AV$468,MATCH(G$1,'Allokerad kvv'!$B$1:$AV$1,0),FALSE),VLOOKUP($B150,'Justerad allokering'!$B$1:$AG$461,MATCH(G$1,'Justerad allokering'!$B$1:$AF$1,0),FALSE))</f>
        <v>0</v>
      </c>
      <c r="H150">
        <f>IF(ISERROR(1/VLOOKUP($B150,'Justerad allokering'!$B$1:$AG$461,MATCH(H$1,'Justerad allokering'!$B$1:$AF$1,0),FALSE)),VLOOKUP($B150,'Allokerad kvv'!$B$2:$AV$468,MATCH(H$1,'Allokerad kvv'!$B$1:$AV$1,0),FALSE),VLOOKUP($B150,'Justerad allokering'!$B$1:$AG$461,MATCH(H$1,'Justerad allokering'!$B$1:$AF$1,0),FALSE))</f>
        <v>0</v>
      </c>
      <c r="I150">
        <f>IF(ISERROR(1/VLOOKUP($B150,'Justerad allokering'!$B$1:$AG$461,MATCH(I$1,'Justerad allokering'!$B$1:$AF$1,0),FALSE)),VLOOKUP($B150,'Allokerad kvv'!$B$2:$AV$468,MATCH(I$1,'Allokerad kvv'!$B$1:$AV$1,0),FALSE),VLOOKUP($B150,'Justerad allokering'!$B$1:$AG$461,MATCH(I$1,'Justerad allokering'!$B$1:$AF$1,0),FALSE))</f>
        <v>0</v>
      </c>
      <c r="J150">
        <f>IF(ISERROR(1/VLOOKUP($B150,'Justerad allokering'!$B$1:$AG$461,MATCH(J$1,'Justerad allokering'!$B$1:$AF$1,0),FALSE)),VLOOKUP($B150,'Allokerad kvv'!$B$2:$AV$468,MATCH(J$1,'Allokerad kvv'!$B$1:$AV$1,0),FALSE),VLOOKUP($B150,'Justerad allokering'!$B$1:$AG$461,MATCH(J$1,'Justerad allokering'!$B$1:$AF$1,0),FALSE))</f>
        <v>135.07599999999999</v>
      </c>
      <c r="K150">
        <f>IF(ISERROR(1/VLOOKUP($B150,'Justerad allokering'!$B$1:$AG$461,MATCH(K$1,'Justerad allokering'!$B$1:$AF$1,0),FALSE)),VLOOKUP($B150,'Allokerad kvv'!$B$2:$AV$468,MATCH(K$1,'Allokerad kvv'!$B$1:$AV$1,0),FALSE),VLOOKUP($B150,'Justerad allokering'!$B$1:$AG$461,MATCH(K$1,'Justerad allokering'!$B$1:$AF$1,0),FALSE))</f>
        <v>7.2218799999999996</v>
      </c>
      <c r="L150">
        <f>IF(ISERROR(1/VLOOKUP($B150,'Justerad allokering'!$B$1:$AG$461,MATCH(L$1,'Justerad allokering'!$B$1:$AF$1,0),FALSE)),VLOOKUP($B150,'Allokerad kvv'!$B$2:$AV$468,MATCH(L$1,'Allokerad kvv'!$B$1:$AV$1,0),FALSE),VLOOKUP($B150,'Justerad allokering'!$B$1:$AG$461,MATCH(L$1,'Justerad allokering'!$B$1:$AF$1,0),FALSE))</f>
        <v>0</v>
      </c>
      <c r="M150">
        <f>IF(ISERROR(1/VLOOKUP($B150,'Justerad allokering'!$B$1:$AG$461,MATCH(M$1,'Justerad allokering'!$B$1:$AF$1,0),FALSE)),VLOOKUP($B150,'Allokerad kvv'!$B$2:$AV$468,MATCH(M$1,'Allokerad kvv'!$B$1:$AV$1,0),FALSE),VLOOKUP($B150,'Justerad allokering'!$B$1:$AG$461,MATCH(M$1,'Justerad allokering'!$B$1:$AF$1,0),FALSE))</f>
        <v>0</v>
      </c>
      <c r="N150">
        <f>IF(ISERROR(1/VLOOKUP($B150,'Justerad allokering'!$B$1:$AG$461,MATCH(N$1,'Justerad allokering'!$B$1:$AF$1,0),FALSE)),VLOOKUP($B150,'Allokerad kvv'!$B$2:$AV$468,MATCH(N$1,'Allokerad kvv'!$B$1:$AV$1,0),FALSE),VLOOKUP($B150,'Justerad allokering'!$B$1:$AG$461,MATCH(N$1,'Justerad allokering'!$B$1:$AF$1,0),FALSE))</f>
        <v>85.4</v>
      </c>
      <c r="O150">
        <f>IF(ISERROR(1/VLOOKUP($B150,'Justerad allokering'!$B$1:$AG$461,MATCH(O$1,'Justerad allokering'!$B$1:$AF$1,0),FALSE)),VLOOKUP($B150,'Allokerad kvv'!$B$2:$AV$468,MATCH(O$1,'Allokerad kvv'!$B$1:$AV$1,0),FALSE),VLOOKUP($B150,'Justerad allokering'!$B$1:$AG$461,MATCH(O$1,'Justerad allokering'!$B$1:$AF$1,0),FALSE))</f>
        <v>7.9351399999999996</v>
      </c>
      <c r="P150">
        <f>IF(ISERROR(1/VLOOKUP($B150,'Justerad allokering'!$B$1:$AG$461,MATCH(P$1,'Justerad allokering'!$B$1:$AF$1,0),FALSE)),VLOOKUP($B150,'Allokerad kvv'!$B$2:$AV$468,MATCH(P$1,'Allokerad kvv'!$B$1:$AV$1,0),FALSE),VLOOKUP($B150,'Justerad allokering'!$B$1:$AG$461,MATCH(P$1,'Justerad allokering'!$B$1:$AF$1,0),FALSE))</f>
        <v>2.1843900000000001</v>
      </c>
      <c r="Q150">
        <f>IF(ISERROR(1/VLOOKUP($B150,'Justerad allokering'!$B$1:$AG$461,MATCH(Q$1,'Justerad allokering'!$B$1:$AF$1,0),FALSE)),VLOOKUP($B150,'Allokerad kvv'!$B$2:$AV$468,MATCH(Q$1,'Allokerad kvv'!$B$1:$AV$1,0),FALSE),VLOOKUP($B150,'Justerad allokering'!$B$1:$AG$461,MATCH(Q$1,'Justerad allokering'!$B$1:$AF$1,0),FALSE))</f>
        <v>0</v>
      </c>
      <c r="R150">
        <f>IF(ISERROR(1/VLOOKUP($B150,'Justerad allokering'!$B$1:$AG$461,MATCH(R$1,'Justerad allokering'!$B$1:$AF$1,0),FALSE)),VLOOKUP($B150,'Allokerad kvv'!$B$2:$AV$468,MATCH(R$1,'Allokerad kvv'!$B$1:$AV$1,0),FALSE),VLOOKUP($B150,'Justerad allokering'!$B$1:$AG$461,MATCH(R$1,'Justerad allokering'!$B$1:$AF$1,0),FALSE))</f>
        <v>0</v>
      </c>
      <c r="S150">
        <f>IF(ISERROR(1/VLOOKUP($B150,'Justerad allokering'!$B$1:$AG$461,MATCH(S$1,'Justerad allokering'!$B$1:$AF$1,0),FALSE)),VLOOKUP($B150,'Allokerad kvv'!$B$2:$AV$468,MATCH(S$1,'Allokerad kvv'!$B$1:$AV$1,0),FALSE),VLOOKUP($B150,'Justerad allokering'!$B$1:$AG$461,MATCH(S$1,'Justerad allokering'!$B$1:$AF$1,0),FALSE))</f>
        <v>0</v>
      </c>
      <c r="T150">
        <f>IF(ISERROR(1/VLOOKUP($B150,'Justerad allokering'!$B$1:$AG$461,MATCH(T$1,'Justerad allokering'!$B$1:$AF$1,0),FALSE)),VLOOKUP($B150,'Allokerad kvv'!$B$2:$AV$468,MATCH(T$1,'Allokerad kvv'!$B$1:$AV$1,0),FALSE),VLOOKUP($B150,'Justerad allokering'!$B$1:$AG$461,MATCH(T$1,'Justerad allokering'!$B$1:$AF$1,0),FALSE))</f>
        <v>0</v>
      </c>
      <c r="U150">
        <f>IF(ISERROR(1/VLOOKUP($B150,'Justerad allokering'!$B$1:$AG$461,MATCH(U$1,'Justerad allokering'!$B$1:$AF$1,0),FALSE)),VLOOKUP($B150,'Allokerad kvv'!$B$2:$AV$468,MATCH(U$1,'Allokerad kvv'!$B$1:$AV$1,0),FALSE),VLOOKUP($B150,'Justerad allokering'!$B$1:$AG$461,MATCH(U$1,'Justerad allokering'!$B$1:$AF$1,0),FALSE))</f>
        <v>0</v>
      </c>
      <c r="V150">
        <f>IF(ISERROR(1/VLOOKUP($B150,'Justerad allokering'!$B$1:$AG$461,MATCH(V$1,'Justerad allokering'!$B$1:$AF$1,0),FALSE)),VLOOKUP($B150,'Allokerad kvv'!$B$2:$AV$468,MATCH(V$1,'Allokerad kvv'!$B$1:$AV$1,0),FALSE),VLOOKUP($B150,'Justerad allokering'!$B$1:$AG$461,MATCH(V$1,'Justerad allokering'!$B$1:$AF$1,0),FALSE))</f>
        <v>0</v>
      </c>
      <c r="W150">
        <f>IF(ISERROR(1/VLOOKUP($B150,'Justerad allokering'!$B$1:$AG$461,MATCH(W$1,'Justerad allokering'!$B$1:$AF$1,0),FALSE)),VLOOKUP($B150,'Allokerad kvv'!$B$2:$AV$468,MATCH(W$1,'Allokerad kvv'!$B$1:$AV$1,0),FALSE),VLOOKUP($B150,'Justerad allokering'!$B$1:$AG$461,MATCH(W$1,'Justerad allokering'!$B$1:$AF$1,0),FALSE))</f>
        <v>0</v>
      </c>
      <c r="X150">
        <f>IF(ISERROR(1/VLOOKUP($B150,'Justerad allokering'!$B$1:$AG$461,MATCH(X$1,'Justerad allokering'!$B$1:$AF$1,0),FALSE)),VLOOKUP($B150,'Allokerad kvv'!$B$2:$AV$468,MATCH(X$1,'Allokerad kvv'!$B$1:$AV$1,0),FALSE),VLOOKUP($B150,'Justerad allokering'!$B$1:$AG$461,MATCH(X$1,'Justerad allokering'!$B$1:$AF$1,0),FALSE))</f>
        <v>0</v>
      </c>
      <c r="Y150">
        <f>IF(ISERROR(1/VLOOKUP($B150,'Justerad allokering'!$B$1:$AG$461,MATCH(Y$1,'Justerad allokering'!$B$1:$AF$1,0),FALSE)),VLOOKUP($B150,'Allokerad kvv'!$B$2:$AV$468,MATCH(Y$1,'Allokerad kvv'!$B$1:$AV$1,0),FALSE),VLOOKUP($B150,'Justerad allokering'!$B$1:$AG$461,MATCH(Y$1,'Justerad allokering'!$B$1:$AF$1,0),FALSE))</f>
        <v>0</v>
      </c>
      <c r="Z150">
        <f>IF(ISERROR(1/VLOOKUP($B150,'Justerad allokering'!$B$1:$AG$461,MATCH(Z$1,'Justerad allokering'!$B$1:$AF$1,0),FALSE)),VLOOKUP($B150,'Allokerad kvv'!$B$2:$AV$468,MATCH(Z$1,'Allokerad kvv'!$B$1:$AV$1,0),FALSE),VLOOKUP($B150,'Justerad allokering'!$B$1:$AG$461,MATCH(Z$1,'Justerad allokering'!$B$1:$AF$1,0),FALSE))</f>
        <v>0</v>
      </c>
      <c r="AE150" s="89">
        <f t="shared" si="8"/>
        <v>283.51131000000004</v>
      </c>
      <c r="AG150">
        <f t="shared" si="9"/>
        <v>276.28943000000004</v>
      </c>
      <c r="AH150">
        <f t="shared" si="10"/>
        <v>190.88943000000003</v>
      </c>
      <c r="AI150">
        <f>IF(AH150=0,"",AH150/VLOOKUP(B150,Kraftvärmeprod!$B$1:$BC$480,MATCH("Summa tillförd energi exklusive rökgaskondensering",Kraftvärmeprod!$B$1:$BC$1,0),FALSE))</f>
        <v>0.44579502568893042</v>
      </c>
      <c r="AK150">
        <f t="shared" si="11"/>
        <v>190.88943</v>
      </c>
    </row>
    <row r="151" spans="1:37" x14ac:dyDescent="0.25">
      <c r="A151" s="2" t="s">
        <v>215</v>
      </c>
      <c r="B151" s="2" t="s">
        <v>216</v>
      </c>
      <c r="C151">
        <f>IF(ISERROR(1/VLOOKUP($B151,'Justerad allokering'!$B$1:$AG$461,MATCH(C$1,'Justerad allokering'!$B$1:$AF$1,0),FALSE)),VLOOKUP($B151,'Allokerad kvv'!$B$2:$AV$468,MATCH(C$1,'Allokerad kvv'!$B$1:$AV$1,0),FALSE),VLOOKUP($B151,'Justerad allokering'!$B$1:$AG$461,MATCH(C$1,'Justerad allokering'!$B$1:$AF$1,0),FALSE))</f>
        <v>0</v>
      </c>
      <c r="D151">
        <f>IF(ISERROR(1/VLOOKUP($B151,'Justerad allokering'!$B$1:$AG$461,MATCH(D$1,'Justerad allokering'!$B$1:$AF$1,0),FALSE)),VLOOKUP($B151,'Allokerad kvv'!$B$2:$AV$468,MATCH(D$1,'Allokerad kvv'!$B$1:$AV$1,0),FALSE),VLOOKUP($B151,'Justerad allokering'!$B$1:$AG$461,MATCH(D$1,'Justerad allokering'!$B$1:$AF$1,0),FALSE))</f>
        <v>0</v>
      </c>
      <c r="E151">
        <f>IF(ISERROR(1/VLOOKUP($B151,'Justerad allokering'!$B$1:$AG$461,MATCH(E$1,'Justerad allokering'!$B$1:$AF$1,0),FALSE)),VLOOKUP($B151,'Allokerad kvv'!$B$2:$AV$468,MATCH(E$1,'Allokerad kvv'!$B$1:$AV$1,0),FALSE),VLOOKUP($B151,'Justerad allokering'!$B$1:$AG$461,MATCH(E$1,'Justerad allokering'!$B$1:$AF$1,0),FALSE))</f>
        <v>0</v>
      </c>
      <c r="F151">
        <f>IF(ISERROR(1/VLOOKUP($B151,'Justerad allokering'!$B$1:$AG$461,MATCH(F$1,'Justerad allokering'!$B$1:$AF$1,0),FALSE)),VLOOKUP($B151,'Allokerad kvv'!$B$2:$AV$468,MATCH(F$1,'Allokerad kvv'!$B$1:$AV$1,0),FALSE),VLOOKUP($B151,'Justerad allokering'!$B$1:$AG$461,MATCH(F$1,'Justerad allokering'!$B$1:$AF$1,0),FALSE))</f>
        <v>0</v>
      </c>
      <c r="G151">
        <f>IF(ISERROR(1/VLOOKUP($B151,'Justerad allokering'!$B$1:$AG$461,MATCH(G$1,'Justerad allokering'!$B$1:$AF$1,0),FALSE)),VLOOKUP($B151,'Allokerad kvv'!$B$2:$AV$468,MATCH(G$1,'Allokerad kvv'!$B$1:$AV$1,0),FALSE),VLOOKUP($B151,'Justerad allokering'!$B$1:$AG$461,MATCH(G$1,'Justerad allokering'!$B$1:$AF$1,0),FALSE))</f>
        <v>0</v>
      </c>
      <c r="H151">
        <f>IF(ISERROR(1/VLOOKUP($B151,'Justerad allokering'!$B$1:$AG$461,MATCH(H$1,'Justerad allokering'!$B$1:$AF$1,0),FALSE)),VLOOKUP($B151,'Allokerad kvv'!$B$2:$AV$468,MATCH(H$1,'Allokerad kvv'!$B$1:$AV$1,0),FALSE),VLOOKUP($B151,'Justerad allokering'!$B$1:$AG$461,MATCH(H$1,'Justerad allokering'!$B$1:$AF$1,0),FALSE))</f>
        <v>0</v>
      </c>
      <c r="I151">
        <f>IF(ISERROR(1/VLOOKUP($B151,'Justerad allokering'!$B$1:$AG$461,MATCH(I$1,'Justerad allokering'!$B$1:$AF$1,0),FALSE)),VLOOKUP($B151,'Allokerad kvv'!$B$2:$AV$468,MATCH(I$1,'Allokerad kvv'!$B$1:$AV$1,0),FALSE),VLOOKUP($B151,'Justerad allokering'!$B$1:$AG$461,MATCH(I$1,'Justerad allokering'!$B$1:$AF$1,0),FALSE))</f>
        <v>0</v>
      </c>
      <c r="J151">
        <f>IF(ISERROR(1/VLOOKUP($B151,'Justerad allokering'!$B$1:$AG$461,MATCH(J$1,'Justerad allokering'!$B$1:$AF$1,0),FALSE)),VLOOKUP($B151,'Allokerad kvv'!$B$2:$AV$468,MATCH(J$1,'Allokerad kvv'!$B$1:$AV$1,0),FALSE),VLOOKUP($B151,'Justerad allokering'!$B$1:$AG$461,MATCH(J$1,'Justerad allokering'!$B$1:$AF$1,0),FALSE))</f>
        <v>0</v>
      </c>
      <c r="K151">
        <f>IF(ISERROR(1/VLOOKUP($B151,'Justerad allokering'!$B$1:$AG$461,MATCH(K$1,'Justerad allokering'!$B$1:$AF$1,0),FALSE)),VLOOKUP($B151,'Allokerad kvv'!$B$2:$AV$468,MATCH(K$1,'Allokerad kvv'!$B$1:$AV$1,0),FALSE),VLOOKUP($B151,'Justerad allokering'!$B$1:$AG$461,MATCH(K$1,'Justerad allokering'!$B$1:$AF$1,0),FALSE))</f>
        <v>0</v>
      </c>
      <c r="L151">
        <f>IF(ISERROR(1/VLOOKUP($B151,'Justerad allokering'!$B$1:$AG$461,MATCH(L$1,'Justerad allokering'!$B$1:$AF$1,0),FALSE)),VLOOKUP($B151,'Allokerad kvv'!$B$2:$AV$468,MATCH(L$1,'Allokerad kvv'!$B$1:$AV$1,0),FALSE),VLOOKUP($B151,'Justerad allokering'!$B$1:$AG$461,MATCH(L$1,'Justerad allokering'!$B$1:$AF$1,0),FALSE))</f>
        <v>0</v>
      </c>
      <c r="M151">
        <f>IF(ISERROR(1/VLOOKUP($B151,'Justerad allokering'!$B$1:$AG$461,MATCH(M$1,'Justerad allokering'!$B$1:$AF$1,0),FALSE)),VLOOKUP($B151,'Allokerad kvv'!$B$2:$AV$468,MATCH(M$1,'Allokerad kvv'!$B$1:$AV$1,0),FALSE),VLOOKUP($B151,'Justerad allokering'!$B$1:$AG$461,MATCH(M$1,'Justerad allokering'!$B$1:$AF$1,0),FALSE))</f>
        <v>0</v>
      </c>
      <c r="N151">
        <f>IF(ISERROR(1/VLOOKUP($B151,'Justerad allokering'!$B$1:$AG$461,MATCH(N$1,'Justerad allokering'!$B$1:$AF$1,0),FALSE)),VLOOKUP($B151,'Allokerad kvv'!$B$2:$AV$468,MATCH(N$1,'Allokerad kvv'!$B$1:$AV$1,0),FALSE),VLOOKUP($B151,'Justerad allokering'!$B$1:$AG$461,MATCH(N$1,'Justerad allokering'!$B$1:$AF$1,0),FALSE))</f>
        <v>0</v>
      </c>
      <c r="O151">
        <f>IF(ISERROR(1/VLOOKUP($B151,'Justerad allokering'!$B$1:$AG$461,MATCH(O$1,'Justerad allokering'!$B$1:$AF$1,0),FALSE)),VLOOKUP($B151,'Allokerad kvv'!$B$2:$AV$468,MATCH(O$1,'Allokerad kvv'!$B$1:$AV$1,0),FALSE),VLOOKUP($B151,'Justerad allokering'!$B$1:$AG$461,MATCH(O$1,'Justerad allokering'!$B$1:$AF$1,0),FALSE))</f>
        <v>0</v>
      </c>
      <c r="P151">
        <f>IF(ISERROR(1/VLOOKUP($B151,'Justerad allokering'!$B$1:$AG$461,MATCH(P$1,'Justerad allokering'!$B$1:$AF$1,0),FALSE)),VLOOKUP($B151,'Allokerad kvv'!$B$2:$AV$468,MATCH(P$1,'Allokerad kvv'!$B$1:$AV$1,0),FALSE),VLOOKUP($B151,'Justerad allokering'!$B$1:$AG$461,MATCH(P$1,'Justerad allokering'!$B$1:$AF$1,0),FALSE))</f>
        <v>0</v>
      </c>
      <c r="Q151">
        <f>IF(ISERROR(1/VLOOKUP($B151,'Justerad allokering'!$B$1:$AG$461,MATCH(Q$1,'Justerad allokering'!$B$1:$AF$1,0),FALSE)),VLOOKUP($B151,'Allokerad kvv'!$B$2:$AV$468,MATCH(Q$1,'Allokerad kvv'!$B$1:$AV$1,0),FALSE),VLOOKUP($B151,'Justerad allokering'!$B$1:$AG$461,MATCH(Q$1,'Justerad allokering'!$B$1:$AF$1,0),FALSE))</f>
        <v>0</v>
      </c>
      <c r="R151">
        <f>IF(ISERROR(1/VLOOKUP($B151,'Justerad allokering'!$B$1:$AG$461,MATCH(R$1,'Justerad allokering'!$B$1:$AF$1,0),FALSE)),VLOOKUP($B151,'Allokerad kvv'!$B$2:$AV$468,MATCH(R$1,'Allokerad kvv'!$B$1:$AV$1,0),FALSE),VLOOKUP($B151,'Justerad allokering'!$B$1:$AG$461,MATCH(R$1,'Justerad allokering'!$B$1:$AF$1,0),FALSE))</f>
        <v>0</v>
      </c>
      <c r="S151">
        <f>IF(ISERROR(1/VLOOKUP($B151,'Justerad allokering'!$B$1:$AG$461,MATCH(S$1,'Justerad allokering'!$B$1:$AF$1,0),FALSE)),VLOOKUP($B151,'Allokerad kvv'!$B$2:$AV$468,MATCH(S$1,'Allokerad kvv'!$B$1:$AV$1,0),FALSE),VLOOKUP($B151,'Justerad allokering'!$B$1:$AG$461,MATCH(S$1,'Justerad allokering'!$B$1:$AF$1,0),FALSE))</f>
        <v>0</v>
      </c>
      <c r="T151">
        <f>IF(ISERROR(1/VLOOKUP($B151,'Justerad allokering'!$B$1:$AG$461,MATCH(T$1,'Justerad allokering'!$B$1:$AF$1,0),FALSE)),VLOOKUP($B151,'Allokerad kvv'!$B$2:$AV$468,MATCH(T$1,'Allokerad kvv'!$B$1:$AV$1,0),FALSE),VLOOKUP($B151,'Justerad allokering'!$B$1:$AG$461,MATCH(T$1,'Justerad allokering'!$B$1:$AF$1,0),FALSE))</f>
        <v>0</v>
      </c>
      <c r="U151">
        <f>IF(ISERROR(1/VLOOKUP($B151,'Justerad allokering'!$B$1:$AG$461,MATCH(U$1,'Justerad allokering'!$B$1:$AF$1,0),FALSE)),VLOOKUP($B151,'Allokerad kvv'!$B$2:$AV$468,MATCH(U$1,'Allokerad kvv'!$B$1:$AV$1,0),FALSE),VLOOKUP($B151,'Justerad allokering'!$B$1:$AG$461,MATCH(U$1,'Justerad allokering'!$B$1:$AF$1,0),FALSE))</f>
        <v>0</v>
      </c>
      <c r="V151">
        <f>IF(ISERROR(1/VLOOKUP($B151,'Justerad allokering'!$B$1:$AG$461,MATCH(V$1,'Justerad allokering'!$B$1:$AF$1,0),FALSE)),VLOOKUP($B151,'Allokerad kvv'!$B$2:$AV$468,MATCH(V$1,'Allokerad kvv'!$B$1:$AV$1,0),FALSE),VLOOKUP($B151,'Justerad allokering'!$B$1:$AG$461,MATCH(V$1,'Justerad allokering'!$B$1:$AF$1,0),FALSE))</f>
        <v>0</v>
      </c>
      <c r="W151">
        <f>IF(ISERROR(1/VLOOKUP($B151,'Justerad allokering'!$B$1:$AG$461,MATCH(W$1,'Justerad allokering'!$B$1:$AF$1,0),FALSE)),VLOOKUP($B151,'Allokerad kvv'!$B$2:$AV$468,MATCH(W$1,'Allokerad kvv'!$B$1:$AV$1,0),FALSE),VLOOKUP($B151,'Justerad allokering'!$B$1:$AG$461,MATCH(W$1,'Justerad allokering'!$B$1:$AF$1,0),FALSE))</f>
        <v>0</v>
      </c>
      <c r="X151">
        <f>IF(ISERROR(1/VLOOKUP($B151,'Justerad allokering'!$B$1:$AG$461,MATCH(X$1,'Justerad allokering'!$B$1:$AF$1,0),FALSE)),VLOOKUP($B151,'Allokerad kvv'!$B$2:$AV$468,MATCH(X$1,'Allokerad kvv'!$B$1:$AV$1,0),FALSE),VLOOKUP($B151,'Justerad allokering'!$B$1:$AG$461,MATCH(X$1,'Justerad allokering'!$B$1:$AF$1,0),FALSE))</f>
        <v>0</v>
      </c>
      <c r="Y151">
        <f>IF(ISERROR(1/VLOOKUP($B151,'Justerad allokering'!$B$1:$AG$461,MATCH(Y$1,'Justerad allokering'!$B$1:$AF$1,0),FALSE)),VLOOKUP($B151,'Allokerad kvv'!$B$2:$AV$468,MATCH(Y$1,'Allokerad kvv'!$B$1:$AV$1,0),FALSE),VLOOKUP($B151,'Justerad allokering'!$B$1:$AG$461,MATCH(Y$1,'Justerad allokering'!$B$1:$AF$1,0),FALSE))</f>
        <v>0</v>
      </c>
      <c r="Z151">
        <f>IF(ISERROR(1/VLOOKUP($B151,'Justerad allokering'!$B$1:$AG$461,MATCH(Z$1,'Justerad allokering'!$B$1:$AF$1,0),FALSE)),VLOOKUP($B151,'Allokerad kvv'!$B$2:$AV$468,MATCH(Z$1,'Allokerad kvv'!$B$1:$AV$1,0),FALSE),VLOOKUP($B151,'Justerad allokering'!$B$1:$AG$461,MATCH(Z$1,'Justerad allokering'!$B$1:$AF$1,0),FALSE))</f>
        <v>0</v>
      </c>
      <c r="AE151" s="89">
        <f t="shared" si="8"/>
        <v>0</v>
      </c>
      <c r="AG151">
        <f t="shared" si="9"/>
        <v>0</v>
      </c>
      <c r="AH151">
        <f t="shared" si="10"/>
        <v>0</v>
      </c>
      <c r="AI151" t="str">
        <f>IF(AH151=0,"",AH151/VLOOKUP(B151,Kraftvärmeprod!$B$1:$BC$480,MATCH("Summa tillförd energi exklusive rökgaskondensering",Kraftvärmeprod!$B$1:$BC$1,0),FALSE))</f>
        <v/>
      </c>
      <c r="AK151">
        <f t="shared" si="11"/>
        <v>0</v>
      </c>
    </row>
    <row r="152" spans="1:37" x14ac:dyDescent="0.25">
      <c r="A152" s="2" t="s">
        <v>217</v>
      </c>
      <c r="B152" s="2" t="s">
        <v>218</v>
      </c>
      <c r="C152">
        <f>IF(ISERROR(1/VLOOKUP($B152,'Justerad allokering'!$B$1:$AG$461,MATCH(C$1,'Justerad allokering'!$B$1:$AF$1,0),FALSE)),VLOOKUP($B152,'Allokerad kvv'!$B$2:$AV$468,MATCH(C$1,'Allokerad kvv'!$B$1:$AV$1,0),FALSE),VLOOKUP($B152,'Justerad allokering'!$B$1:$AG$461,MATCH(C$1,'Justerad allokering'!$B$1:$AF$1,0),FALSE))</f>
        <v>0</v>
      </c>
      <c r="D152">
        <f>IF(ISERROR(1/VLOOKUP($B152,'Justerad allokering'!$B$1:$AG$461,MATCH(D$1,'Justerad allokering'!$B$1:$AF$1,0),FALSE)),VLOOKUP($B152,'Allokerad kvv'!$B$2:$AV$468,MATCH(D$1,'Allokerad kvv'!$B$1:$AV$1,0),FALSE),VLOOKUP($B152,'Justerad allokering'!$B$1:$AG$461,MATCH(D$1,'Justerad allokering'!$B$1:$AF$1,0),FALSE))</f>
        <v>0</v>
      </c>
      <c r="E152">
        <f>IF(ISERROR(1/VLOOKUP($B152,'Justerad allokering'!$B$1:$AG$461,MATCH(E$1,'Justerad allokering'!$B$1:$AF$1,0),FALSE)),VLOOKUP($B152,'Allokerad kvv'!$B$2:$AV$468,MATCH(E$1,'Allokerad kvv'!$B$1:$AV$1,0),FALSE),VLOOKUP($B152,'Justerad allokering'!$B$1:$AG$461,MATCH(E$1,'Justerad allokering'!$B$1:$AF$1,0),FALSE))</f>
        <v>0</v>
      </c>
      <c r="F152">
        <f>IF(ISERROR(1/VLOOKUP($B152,'Justerad allokering'!$B$1:$AG$461,MATCH(F$1,'Justerad allokering'!$B$1:$AF$1,0),FALSE)),VLOOKUP($B152,'Allokerad kvv'!$B$2:$AV$468,MATCH(F$1,'Allokerad kvv'!$B$1:$AV$1,0),FALSE),VLOOKUP($B152,'Justerad allokering'!$B$1:$AG$461,MATCH(F$1,'Justerad allokering'!$B$1:$AF$1,0),FALSE))</f>
        <v>0</v>
      </c>
      <c r="G152">
        <f>IF(ISERROR(1/VLOOKUP($B152,'Justerad allokering'!$B$1:$AG$461,MATCH(G$1,'Justerad allokering'!$B$1:$AF$1,0),FALSE)),VLOOKUP($B152,'Allokerad kvv'!$B$2:$AV$468,MATCH(G$1,'Allokerad kvv'!$B$1:$AV$1,0),FALSE),VLOOKUP($B152,'Justerad allokering'!$B$1:$AG$461,MATCH(G$1,'Justerad allokering'!$B$1:$AF$1,0),FALSE))</f>
        <v>2.7210000000000001</v>
      </c>
      <c r="H152">
        <f>IF(ISERROR(1/VLOOKUP($B152,'Justerad allokering'!$B$1:$AG$461,MATCH(H$1,'Justerad allokering'!$B$1:$AF$1,0),FALSE)),VLOOKUP($B152,'Allokerad kvv'!$B$2:$AV$468,MATCH(H$1,'Allokerad kvv'!$B$1:$AV$1,0),FALSE),VLOOKUP($B152,'Justerad allokering'!$B$1:$AG$461,MATCH(H$1,'Justerad allokering'!$B$1:$AF$1,0),FALSE))</f>
        <v>0</v>
      </c>
      <c r="I152">
        <f>IF(ISERROR(1/VLOOKUP($B152,'Justerad allokering'!$B$1:$AG$461,MATCH(I$1,'Justerad allokering'!$B$1:$AF$1,0),FALSE)),VLOOKUP($B152,'Allokerad kvv'!$B$2:$AV$468,MATCH(I$1,'Allokerad kvv'!$B$1:$AV$1,0),FALSE),VLOOKUP($B152,'Justerad allokering'!$B$1:$AG$461,MATCH(I$1,'Justerad allokering'!$B$1:$AF$1,0),FALSE))</f>
        <v>1.163</v>
      </c>
      <c r="J152">
        <f>IF(ISERROR(1/VLOOKUP($B152,'Justerad allokering'!$B$1:$AG$461,MATCH(J$1,'Justerad allokering'!$B$1:$AF$1,0),FALSE)),VLOOKUP($B152,'Allokerad kvv'!$B$2:$AV$468,MATCH(J$1,'Allokerad kvv'!$B$1:$AV$1,0),FALSE),VLOOKUP($B152,'Justerad allokering'!$B$1:$AG$461,MATCH(J$1,'Justerad allokering'!$B$1:$AF$1,0),FALSE))</f>
        <v>0</v>
      </c>
      <c r="K152">
        <f>IF(ISERROR(1/VLOOKUP($B152,'Justerad allokering'!$B$1:$AG$461,MATCH(K$1,'Justerad allokering'!$B$1:$AF$1,0),FALSE)),VLOOKUP($B152,'Allokerad kvv'!$B$2:$AV$468,MATCH(K$1,'Allokerad kvv'!$B$1:$AV$1,0),FALSE),VLOOKUP($B152,'Justerad allokering'!$B$1:$AG$461,MATCH(K$1,'Justerad allokering'!$B$1:$AF$1,0),FALSE))</f>
        <v>15.6069</v>
      </c>
      <c r="L152">
        <f>IF(ISERROR(1/VLOOKUP($B152,'Justerad allokering'!$B$1:$AG$461,MATCH(L$1,'Justerad allokering'!$B$1:$AF$1,0),FALSE)),VLOOKUP($B152,'Allokerad kvv'!$B$2:$AV$468,MATCH(L$1,'Allokerad kvv'!$B$1:$AV$1,0),FALSE),VLOOKUP($B152,'Justerad allokering'!$B$1:$AG$461,MATCH(L$1,'Justerad allokering'!$B$1:$AF$1,0),FALSE))</f>
        <v>0</v>
      </c>
      <c r="M152">
        <f>IF(ISERROR(1/VLOOKUP($B152,'Justerad allokering'!$B$1:$AG$461,MATCH(M$1,'Justerad allokering'!$B$1:$AF$1,0),FALSE)),VLOOKUP($B152,'Allokerad kvv'!$B$2:$AV$468,MATCH(M$1,'Allokerad kvv'!$B$1:$AV$1,0),FALSE),VLOOKUP($B152,'Justerad allokering'!$B$1:$AG$461,MATCH(M$1,'Justerad allokering'!$B$1:$AF$1,0),FALSE))</f>
        <v>0</v>
      </c>
      <c r="N152">
        <f>IF(ISERROR(1/VLOOKUP($B152,'Justerad allokering'!$B$1:$AG$461,MATCH(N$1,'Justerad allokering'!$B$1:$AF$1,0),FALSE)),VLOOKUP($B152,'Allokerad kvv'!$B$2:$AV$468,MATCH(N$1,'Allokerad kvv'!$B$1:$AV$1,0),FALSE),VLOOKUP($B152,'Justerad allokering'!$B$1:$AG$461,MATCH(N$1,'Justerad allokering'!$B$1:$AF$1,0),FALSE))</f>
        <v>97.372</v>
      </c>
      <c r="O152">
        <f>IF(ISERROR(1/VLOOKUP($B152,'Justerad allokering'!$B$1:$AG$461,MATCH(O$1,'Justerad allokering'!$B$1:$AF$1,0),FALSE)),VLOOKUP($B152,'Allokerad kvv'!$B$2:$AV$468,MATCH(O$1,'Allokerad kvv'!$B$1:$AV$1,0),FALSE),VLOOKUP($B152,'Justerad allokering'!$B$1:$AG$461,MATCH(O$1,'Justerad allokering'!$B$1:$AF$1,0),FALSE))</f>
        <v>0</v>
      </c>
      <c r="P152">
        <f>IF(ISERROR(1/VLOOKUP($B152,'Justerad allokering'!$B$1:$AG$461,MATCH(P$1,'Justerad allokering'!$B$1:$AF$1,0),FALSE)),VLOOKUP($B152,'Allokerad kvv'!$B$2:$AV$468,MATCH(P$1,'Allokerad kvv'!$B$1:$AV$1,0),FALSE),VLOOKUP($B152,'Justerad allokering'!$B$1:$AG$461,MATCH(P$1,'Justerad allokering'!$B$1:$AF$1,0),FALSE))</f>
        <v>0</v>
      </c>
      <c r="Q152">
        <f>IF(ISERROR(1/VLOOKUP($B152,'Justerad allokering'!$B$1:$AG$461,MATCH(Q$1,'Justerad allokering'!$B$1:$AF$1,0),FALSE)),VLOOKUP($B152,'Allokerad kvv'!$B$2:$AV$468,MATCH(Q$1,'Allokerad kvv'!$B$1:$AV$1,0),FALSE),VLOOKUP($B152,'Justerad allokering'!$B$1:$AG$461,MATCH(Q$1,'Justerad allokering'!$B$1:$AF$1,0),FALSE))</f>
        <v>0</v>
      </c>
      <c r="R152">
        <f>IF(ISERROR(1/VLOOKUP($B152,'Justerad allokering'!$B$1:$AG$461,MATCH(R$1,'Justerad allokering'!$B$1:$AF$1,0),FALSE)),VLOOKUP($B152,'Allokerad kvv'!$B$2:$AV$468,MATCH(R$1,'Allokerad kvv'!$B$1:$AV$1,0),FALSE),VLOOKUP($B152,'Justerad allokering'!$B$1:$AG$461,MATCH(R$1,'Justerad allokering'!$B$1:$AF$1,0),FALSE))</f>
        <v>0</v>
      </c>
      <c r="S152">
        <f>IF(ISERROR(1/VLOOKUP($B152,'Justerad allokering'!$B$1:$AG$461,MATCH(S$1,'Justerad allokering'!$B$1:$AF$1,0),FALSE)),VLOOKUP($B152,'Allokerad kvv'!$B$2:$AV$468,MATCH(S$1,'Allokerad kvv'!$B$1:$AV$1,0),FALSE),VLOOKUP($B152,'Justerad allokering'!$B$1:$AG$461,MATCH(S$1,'Justerad allokering'!$B$1:$AF$1,0),FALSE))</f>
        <v>0</v>
      </c>
      <c r="T152">
        <f>IF(ISERROR(1/VLOOKUP($B152,'Justerad allokering'!$B$1:$AG$461,MATCH(T$1,'Justerad allokering'!$B$1:$AF$1,0),FALSE)),VLOOKUP($B152,'Allokerad kvv'!$B$2:$AV$468,MATCH(T$1,'Allokerad kvv'!$B$1:$AV$1,0),FALSE),VLOOKUP($B152,'Justerad allokering'!$B$1:$AG$461,MATCH(T$1,'Justerad allokering'!$B$1:$AF$1,0),FALSE))</f>
        <v>0</v>
      </c>
      <c r="U152">
        <f>IF(ISERROR(1/VLOOKUP($B152,'Justerad allokering'!$B$1:$AG$461,MATCH(U$1,'Justerad allokering'!$B$1:$AF$1,0),FALSE)),VLOOKUP($B152,'Allokerad kvv'!$B$2:$AV$468,MATCH(U$1,'Allokerad kvv'!$B$1:$AV$1,0),FALSE),VLOOKUP($B152,'Justerad allokering'!$B$1:$AG$461,MATCH(U$1,'Justerad allokering'!$B$1:$AF$1,0),FALSE))</f>
        <v>0</v>
      </c>
      <c r="V152">
        <f>IF(ISERROR(1/VLOOKUP($B152,'Justerad allokering'!$B$1:$AG$461,MATCH(V$1,'Justerad allokering'!$B$1:$AF$1,0),FALSE)),VLOOKUP($B152,'Allokerad kvv'!$B$2:$AV$468,MATCH(V$1,'Allokerad kvv'!$B$1:$AV$1,0),FALSE),VLOOKUP($B152,'Justerad allokering'!$B$1:$AG$461,MATCH(V$1,'Justerad allokering'!$B$1:$AF$1,0),FALSE))</f>
        <v>0</v>
      </c>
      <c r="W152">
        <f>IF(ISERROR(1/VLOOKUP($B152,'Justerad allokering'!$B$1:$AG$461,MATCH(W$1,'Justerad allokering'!$B$1:$AF$1,0),FALSE)),VLOOKUP($B152,'Allokerad kvv'!$B$2:$AV$468,MATCH(W$1,'Allokerad kvv'!$B$1:$AV$1,0),FALSE),VLOOKUP($B152,'Justerad allokering'!$B$1:$AG$461,MATCH(W$1,'Justerad allokering'!$B$1:$AF$1,0),FALSE))</f>
        <v>0</v>
      </c>
      <c r="X152">
        <f>IF(ISERROR(1/VLOOKUP($B152,'Justerad allokering'!$B$1:$AG$461,MATCH(X$1,'Justerad allokering'!$B$1:$AF$1,0),FALSE)),VLOOKUP($B152,'Allokerad kvv'!$B$2:$AV$468,MATCH(X$1,'Allokerad kvv'!$B$1:$AV$1,0),FALSE),VLOOKUP($B152,'Justerad allokering'!$B$1:$AG$461,MATCH(X$1,'Justerad allokering'!$B$1:$AF$1,0),FALSE))</f>
        <v>0</v>
      </c>
      <c r="Y152">
        <f>IF(ISERROR(1/VLOOKUP($B152,'Justerad allokering'!$B$1:$AG$461,MATCH(Y$1,'Justerad allokering'!$B$1:$AF$1,0),FALSE)),VLOOKUP($B152,'Allokerad kvv'!$B$2:$AV$468,MATCH(Y$1,'Allokerad kvv'!$B$1:$AV$1,0),FALSE),VLOOKUP($B152,'Justerad allokering'!$B$1:$AG$461,MATCH(Y$1,'Justerad allokering'!$B$1:$AF$1,0),FALSE))</f>
        <v>0</v>
      </c>
      <c r="Z152">
        <f>IF(ISERROR(1/VLOOKUP($B152,'Justerad allokering'!$B$1:$AG$461,MATCH(Z$1,'Justerad allokering'!$B$1:$AF$1,0),FALSE)),VLOOKUP($B152,'Allokerad kvv'!$B$2:$AV$468,MATCH(Z$1,'Allokerad kvv'!$B$1:$AV$1,0),FALSE),VLOOKUP($B152,'Justerad allokering'!$B$1:$AG$461,MATCH(Z$1,'Justerad allokering'!$B$1:$AF$1,0),FALSE))</f>
        <v>302.74900000000002</v>
      </c>
      <c r="AE152" s="89">
        <f t="shared" si="8"/>
        <v>419.61189999999999</v>
      </c>
      <c r="AG152">
        <f t="shared" si="9"/>
        <v>404.005</v>
      </c>
      <c r="AH152">
        <f t="shared" si="10"/>
        <v>306.63299999999998</v>
      </c>
      <c r="AI152">
        <f>IF(AH152=0,"",AH152/VLOOKUP(B152,Kraftvärmeprod!$B$1:$BC$480,MATCH("Summa tillförd energi exklusive rökgaskondensering",Kraftvärmeprod!$B$1:$BC$1,0),FALSE))</f>
        <v>0.69388738781550818</v>
      </c>
      <c r="AK152">
        <f t="shared" si="11"/>
        <v>302.74900000000002</v>
      </c>
    </row>
    <row r="153" spans="1:37" x14ac:dyDescent="0.25">
      <c r="A153" s="2" t="s">
        <v>219</v>
      </c>
      <c r="B153" s="2" t="s">
        <v>220</v>
      </c>
      <c r="C153">
        <f>IF(ISERROR(1/VLOOKUP($B153,'Justerad allokering'!$B$1:$AG$461,MATCH(C$1,'Justerad allokering'!$B$1:$AF$1,0),FALSE)),VLOOKUP($B153,'Allokerad kvv'!$B$2:$AV$468,MATCH(C$1,'Allokerad kvv'!$B$1:$AV$1,0),FALSE),VLOOKUP($B153,'Justerad allokering'!$B$1:$AG$461,MATCH(C$1,'Justerad allokering'!$B$1:$AF$1,0),FALSE))</f>
        <v>0</v>
      </c>
      <c r="D153">
        <f>IF(ISERROR(1/VLOOKUP($B153,'Justerad allokering'!$B$1:$AG$461,MATCH(D$1,'Justerad allokering'!$B$1:$AF$1,0),FALSE)),VLOOKUP($B153,'Allokerad kvv'!$B$2:$AV$468,MATCH(D$1,'Allokerad kvv'!$B$1:$AV$1,0),FALSE),VLOOKUP($B153,'Justerad allokering'!$B$1:$AG$461,MATCH(D$1,'Justerad allokering'!$B$1:$AF$1,0),FALSE))</f>
        <v>0</v>
      </c>
      <c r="E153">
        <f>IF(ISERROR(1/VLOOKUP($B153,'Justerad allokering'!$B$1:$AG$461,MATCH(E$1,'Justerad allokering'!$B$1:$AF$1,0),FALSE)),VLOOKUP($B153,'Allokerad kvv'!$B$2:$AV$468,MATCH(E$1,'Allokerad kvv'!$B$1:$AV$1,0),FALSE),VLOOKUP($B153,'Justerad allokering'!$B$1:$AG$461,MATCH(E$1,'Justerad allokering'!$B$1:$AF$1,0),FALSE))</f>
        <v>0</v>
      </c>
      <c r="F153">
        <f>IF(ISERROR(1/VLOOKUP($B153,'Justerad allokering'!$B$1:$AG$461,MATCH(F$1,'Justerad allokering'!$B$1:$AF$1,0),FALSE)),VLOOKUP($B153,'Allokerad kvv'!$B$2:$AV$468,MATCH(F$1,'Allokerad kvv'!$B$1:$AV$1,0),FALSE),VLOOKUP($B153,'Justerad allokering'!$B$1:$AG$461,MATCH(F$1,'Justerad allokering'!$B$1:$AF$1,0),FALSE))</f>
        <v>0</v>
      </c>
      <c r="G153">
        <f>IF(ISERROR(1/VLOOKUP($B153,'Justerad allokering'!$B$1:$AG$461,MATCH(G$1,'Justerad allokering'!$B$1:$AF$1,0),FALSE)),VLOOKUP($B153,'Allokerad kvv'!$B$2:$AV$468,MATCH(G$1,'Allokerad kvv'!$B$1:$AV$1,0),FALSE),VLOOKUP($B153,'Justerad allokering'!$B$1:$AG$461,MATCH(G$1,'Justerad allokering'!$B$1:$AF$1,0),FALSE))</f>
        <v>0</v>
      </c>
      <c r="H153">
        <f>IF(ISERROR(1/VLOOKUP($B153,'Justerad allokering'!$B$1:$AG$461,MATCH(H$1,'Justerad allokering'!$B$1:$AF$1,0),FALSE)),VLOOKUP($B153,'Allokerad kvv'!$B$2:$AV$468,MATCH(H$1,'Allokerad kvv'!$B$1:$AV$1,0),FALSE),VLOOKUP($B153,'Justerad allokering'!$B$1:$AG$461,MATCH(H$1,'Justerad allokering'!$B$1:$AF$1,0),FALSE))</f>
        <v>0</v>
      </c>
      <c r="I153">
        <f>IF(ISERROR(1/VLOOKUP($B153,'Justerad allokering'!$B$1:$AG$461,MATCH(I$1,'Justerad allokering'!$B$1:$AF$1,0),FALSE)),VLOOKUP($B153,'Allokerad kvv'!$B$2:$AV$468,MATCH(I$1,'Allokerad kvv'!$B$1:$AV$1,0),FALSE),VLOOKUP($B153,'Justerad allokering'!$B$1:$AG$461,MATCH(I$1,'Justerad allokering'!$B$1:$AF$1,0),FALSE))</f>
        <v>0</v>
      </c>
      <c r="J153">
        <f>IF(ISERROR(1/VLOOKUP($B153,'Justerad allokering'!$B$1:$AG$461,MATCH(J$1,'Justerad allokering'!$B$1:$AF$1,0),FALSE)),VLOOKUP($B153,'Allokerad kvv'!$B$2:$AV$468,MATCH(J$1,'Allokerad kvv'!$B$1:$AV$1,0),FALSE),VLOOKUP($B153,'Justerad allokering'!$B$1:$AG$461,MATCH(J$1,'Justerad allokering'!$B$1:$AF$1,0),FALSE))</f>
        <v>0</v>
      </c>
      <c r="K153">
        <f>IF(ISERROR(1/VLOOKUP($B153,'Justerad allokering'!$B$1:$AG$461,MATCH(K$1,'Justerad allokering'!$B$1:$AF$1,0),FALSE)),VLOOKUP($B153,'Allokerad kvv'!$B$2:$AV$468,MATCH(K$1,'Allokerad kvv'!$B$1:$AV$1,0),FALSE),VLOOKUP($B153,'Justerad allokering'!$B$1:$AG$461,MATCH(K$1,'Justerad allokering'!$B$1:$AF$1,0),FALSE))</f>
        <v>0</v>
      </c>
      <c r="L153">
        <f>IF(ISERROR(1/VLOOKUP($B153,'Justerad allokering'!$B$1:$AG$461,MATCH(L$1,'Justerad allokering'!$B$1:$AF$1,0),FALSE)),VLOOKUP($B153,'Allokerad kvv'!$B$2:$AV$468,MATCH(L$1,'Allokerad kvv'!$B$1:$AV$1,0),FALSE),VLOOKUP($B153,'Justerad allokering'!$B$1:$AG$461,MATCH(L$1,'Justerad allokering'!$B$1:$AF$1,0),FALSE))</f>
        <v>0</v>
      </c>
      <c r="M153">
        <f>IF(ISERROR(1/VLOOKUP($B153,'Justerad allokering'!$B$1:$AG$461,MATCH(M$1,'Justerad allokering'!$B$1:$AF$1,0),FALSE)),VLOOKUP($B153,'Allokerad kvv'!$B$2:$AV$468,MATCH(M$1,'Allokerad kvv'!$B$1:$AV$1,0),FALSE),VLOOKUP($B153,'Justerad allokering'!$B$1:$AG$461,MATCH(M$1,'Justerad allokering'!$B$1:$AF$1,0),FALSE))</f>
        <v>0</v>
      </c>
      <c r="N153">
        <f>IF(ISERROR(1/VLOOKUP($B153,'Justerad allokering'!$B$1:$AG$461,MATCH(N$1,'Justerad allokering'!$B$1:$AF$1,0),FALSE)),VLOOKUP($B153,'Allokerad kvv'!$B$2:$AV$468,MATCH(N$1,'Allokerad kvv'!$B$1:$AV$1,0),FALSE),VLOOKUP($B153,'Justerad allokering'!$B$1:$AG$461,MATCH(N$1,'Justerad allokering'!$B$1:$AF$1,0),FALSE))</f>
        <v>0</v>
      </c>
      <c r="O153">
        <f>IF(ISERROR(1/VLOOKUP($B153,'Justerad allokering'!$B$1:$AG$461,MATCH(O$1,'Justerad allokering'!$B$1:$AF$1,0),FALSE)),VLOOKUP($B153,'Allokerad kvv'!$B$2:$AV$468,MATCH(O$1,'Allokerad kvv'!$B$1:$AV$1,0),FALSE),VLOOKUP($B153,'Justerad allokering'!$B$1:$AG$461,MATCH(O$1,'Justerad allokering'!$B$1:$AF$1,0),FALSE))</f>
        <v>0</v>
      </c>
      <c r="P153">
        <f>IF(ISERROR(1/VLOOKUP($B153,'Justerad allokering'!$B$1:$AG$461,MATCH(P$1,'Justerad allokering'!$B$1:$AF$1,0),FALSE)),VLOOKUP($B153,'Allokerad kvv'!$B$2:$AV$468,MATCH(P$1,'Allokerad kvv'!$B$1:$AV$1,0),FALSE),VLOOKUP($B153,'Justerad allokering'!$B$1:$AG$461,MATCH(P$1,'Justerad allokering'!$B$1:$AF$1,0),FALSE))</f>
        <v>0</v>
      </c>
      <c r="Q153">
        <f>IF(ISERROR(1/VLOOKUP($B153,'Justerad allokering'!$B$1:$AG$461,MATCH(Q$1,'Justerad allokering'!$B$1:$AF$1,0),FALSE)),VLOOKUP($B153,'Allokerad kvv'!$B$2:$AV$468,MATCH(Q$1,'Allokerad kvv'!$B$1:$AV$1,0),FALSE),VLOOKUP($B153,'Justerad allokering'!$B$1:$AG$461,MATCH(Q$1,'Justerad allokering'!$B$1:$AF$1,0),FALSE))</f>
        <v>0</v>
      </c>
      <c r="R153">
        <f>IF(ISERROR(1/VLOOKUP($B153,'Justerad allokering'!$B$1:$AG$461,MATCH(R$1,'Justerad allokering'!$B$1:$AF$1,0),FALSE)),VLOOKUP($B153,'Allokerad kvv'!$B$2:$AV$468,MATCH(R$1,'Allokerad kvv'!$B$1:$AV$1,0),FALSE),VLOOKUP($B153,'Justerad allokering'!$B$1:$AG$461,MATCH(R$1,'Justerad allokering'!$B$1:$AF$1,0),FALSE))</f>
        <v>0</v>
      </c>
      <c r="S153">
        <f>IF(ISERROR(1/VLOOKUP($B153,'Justerad allokering'!$B$1:$AG$461,MATCH(S$1,'Justerad allokering'!$B$1:$AF$1,0),FALSE)),VLOOKUP($B153,'Allokerad kvv'!$B$2:$AV$468,MATCH(S$1,'Allokerad kvv'!$B$1:$AV$1,0),FALSE),VLOOKUP($B153,'Justerad allokering'!$B$1:$AG$461,MATCH(S$1,'Justerad allokering'!$B$1:$AF$1,0),FALSE))</f>
        <v>0</v>
      </c>
      <c r="T153">
        <f>IF(ISERROR(1/VLOOKUP($B153,'Justerad allokering'!$B$1:$AG$461,MATCH(T$1,'Justerad allokering'!$B$1:$AF$1,0),FALSE)),VLOOKUP($B153,'Allokerad kvv'!$B$2:$AV$468,MATCH(T$1,'Allokerad kvv'!$B$1:$AV$1,0),FALSE),VLOOKUP($B153,'Justerad allokering'!$B$1:$AG$461,MATCH(T$1,'Justerad allokering'!$B$1:$AF$1,0),FALSE))</f>
        <v>0</v>
      </c>
      <c r="U153">
        <f>IF(ISERROR(1/VLOOKUP($B153,'Justerad allokering'!$B$1:$AG$461,MATCH(U$1,'Justerad allokering'!$B$1:$AF$1,0),FALSE)),VLOOKUP($B153,'Allokerad kvv'!$B$2:$AV$468,MATCH(U$1,'Allokerad kvv'!$B$1:$AV$1,0),FALSE),VLOOKUP($B153,'Justerad allokering'!$B$1:$AG$461,MATCH(U$1,'Justerad allokering'!$B$1:$AF$1,0),FALSE))</f>
        <v>0</v>
      </c>
      <c r="V153">
        <f>IF(ISERROR(1/VLOOKUP($B153,'Justerad allokering'!$B$1:$AG$461,MATCH(V$1,'Justerad allokering'!$B$1:$AF$1,0),FALSE)),VLOOKUP($B153,'Allokerad kvv'!$B$2:$AV$468,MATCH(V$1,'Allokerad kvv'!$B$1:$AV$1,0),FALSE),VLOOKUP($B153,'Justerad allokering'!$B$1:$AG$461,MATCH(V$1,'Justerad allokering'!$B$1:$AF$1,0),FALSE))</f>
        <v>0</v>
      </c>
      <c r="W153">
        <f>IF(ISERROR(1/VLOOKUP($B153,'Justerad allokering'!$B$1:$AG$461,MATCH(W$1,'Justerad allokering'!$B$1:$AF$1,0),FALSE)),VLOOKUP($B153,'Allokerad kvv'!$B$2:$AV$468,MATCH(W$1,'Allokerad kvv'!$B$1:$AV$1,0),FALSE),VLOOKUP($B153,'Justerad allokering'!$B$1:$AG$461,MATCH(W$1,'Justerad allokering'!$B$1:$AF$1,0),FALSE))</f>
        <v>0</v>
      </c>
      <c r="X153">
        <f>IF(ISERROR(1/VLOOKUP($B153,'Justerad allokering'!$B$1:$AG$461,MATCH(X$1,'Justerad allokering'!$B$1:$AF$1,0),FALSE)),VLOOKUP($B153,'Allokerad kvv'!$B$2:$AV$468,MATCH(X$1,'Allokerad kvv'!$B$1:$AV$1,0),FALSE),VLOOKUP($B153,'Justerad allokering'!$B$1:$AG$461,MATCH(X$1,'Justerad allokering'!$B$1:$AF$1,0),FALSE))</f>
        <v>0</v>
      </c>
      <c r="Y153">
        <f>IF(ISERROR(1/VLOOKUP($B153,'Justerad allokering'!$B$1:$AG$461,MATCH(Y$1,'Justerad allokering'!$B$1:$AF$1,0),FALSE)),VLOOKUP($B153,'Allokerad kvv'!$B$2:$AV$468,MATCH(Y$1,'Allokerad kvv'!$B$1:$AV$1,0),FALSE),VLOOKUP($B153,'Justerad allokering'!$B$1:$AG$461,MATCH(Y$1,'Justerad allokering'!$B$1:$AF$1,0),FALSE))</f>
        <v>0</v>
      </c>
      <c r="Z153">
        <f>IF(ISERROR(1/VLOOKUP($B153,'Justerad allokering'!$B$1:$AG$461,MATCH(Z$1,'Justerad allokering'!$B$1:$AF$1,0),FALSE)),VLOOKUP($B153,'Allokerad kvv'!$B$2:$AV$468,MATCH(Z$1,'Allokerad kvv'!$B$1:$AV$1,0),FALSE),VLOOKUP($B153,'Justerad allokering'!$B$1:$AG$461,MATCH(Z$1,'Justerad allokering'!$B$1:$AF$1,0),FALSE))</f>
        <v>0</v>
      </c>
      <c r="AE153" s="89">
        <f t="shared" si="8"/>
        <v>0</v>
      </c>
      <c r="AG153">
        <f t="shared" si="9"/>
        <v>0</v>
      </c>
      <c r="AH153">
        <f t="shared" si="10"/>
        <v>0</v>
      </c>
      <c r="AI153" t="str">
        <f>IF(AH153=0,"",AH153/VLOOKUP(B153,Kraftvärmeprod!$B$1:$BC$480,MATCH("Summa tillförd energi exklusive rökgaskondensering",Kraftvärmeprod!$B$1:$BC$1,0),FALSE))</f>
        <v/>
      </c>
      <c r="AK153">
        <f t="shared" si="11"/>
        <v>0</v>
      </c>
    </row>
    <row r="154" spans="1:37" x14ac:dyDescent="0.25">
      <c r="A154" s="2" t="s">
        <v>221</v>
      </c>
      <c r="B154" s="2" t="s">
        <v>222</v>
      </c>
      <c r="C154">
        <f>IF(ISERROR(1/VLOOKUP($B154,'Justerad allokering'!$B$1:$AG$461,MATCH(C$1,'Justerad allokering'!$B$1:$AF$1,0),FALSE)),VLOOKUP($B154,'Allokerad kvv'!$B$2:$AV$468,MATCH(C$1,'Allokerad kvv'!$B$1:$AV$1,0),FALSE),VLOOKUP($B154,'Justerad allokering'!$B$1:$AG$461,MATCH(C$1,'Justerad allokering'!$B$1:$AF$1,0),FALSE))</f>
        <v>0</v>
      </c>
      <c r="D154">
        <f>IF(ISERROR(1/VLOOKUP($B154,'Justerad allokering'!$B$1:$AG$461,MATCH(D$1,'Justerad allokering'!$B$1:$AF$1,0),FALSE)),VLOOKUP($B154,'Allokerad kvv'!$B$2:$AV$468,MATCH(D$1,'Allokerad kvv'!$B$1:$AV$1,0),FALSE),VLOOKUP($B154,'Justerad allokering'!$B$1:$AG$461,MATCH(D$1,'Justerad allokering'!$B$1:$AF$1,0),FALSE))</f>
        <v>0</v>
      </c>
      <c r="E154">
        <f>IF(ISERROR(1/VLOOKUP($B154,'Justerad allokering'!$B$1:$AG$461,MATCH(E$1,'Justerad allokering'!$B$1:$AF$1,0),FALSE)),VLOOKUP($B154,'Allokerad kvv'!$B$2:$AV$468,MATCH(E$1,'Allokerad kvv'!$B$1:$AV$1,0),FALSE),VLOOKUP($B154,'Justerad allokering'!$B$1:$AG$461,MATCH(E$1,'Justerad allokering'!$B$1:$AF$1,0),FALSE))</f>
        <v>0</v>
      </c>
      <c r="F154">
        <f>IF(ISERROR(1/VLOOKUP($B154,'Justerad allokering'!$B$1:$AG$461,MATCH(F$1,'Justerad allokering'!$B$1:$AF$1,0),FALSE)),VLOOKUP($B154,'Allokerad kvv'!$B$2:$AV$468,MATCH(F$1,'Allokerad kvv'!$B$1:$AV$1,0),FALSE),VLOOKUP($B154,'Justerad allokering'!$B$1:$AG$461,MATCH(F$1,'Justerad allokering'!$B$1:$AF$1,0),FALSE))</f>
        <v>0</v>
      </c>
      <c r="G154">
        <f>IF(ISERROR(1/VLOOKUP($B154,'Justerad allokering'!$B$1:$AG$461,MATCH(G$1,'Justerad allokering'!$B$1:$AF$1,0),FALSE)),VLOOKUP($B154,'Allokerad kvv'!$B$2:$AV$468,MATCH(G$1,'Allokerad kvv'!$B$1:$AV$1,0),FALSE),VLOOKUP($B154,'Justerad allokering'!$B$1:$AG$461,MATCH(G$1,'Justerad allokering'!$B$1:$AF$1,0),FALSE))</f>
        <v>0</v>
      </c>
      <c r="H154">
        <f>IF(ISERROR(1/VLOOKUP($B154,'Justerad allokering'!$B$1:$AG$461,MATCH(H$1,'Justerad allokering'!$B$1:$AF$1,0),FALSE)),VLOOKUP($B154,'Allokerad kvv'!$B$2:$AV$468,MATCH(H$1,'Allokerad kvv'!$B$1:$AV$1,0),FALSE),VLOOKUP($B154,'Justerad allokering'!$B$1:$AG$461,MATCH(H$1,'Justerad allokering'!$B$1:$AF$1,0),FALSE))</f>
        <v>0</v>
      </c>
      <c r="I154">
        <f>IF(ISERROR(1/VLOOKUP($B154,'Justerad allokering'!$B$1:$AG$461,MATCH(I$1,'Justerad allokering'!$B$1:$AF$1,0),FALSE)),VLOOKUP($B154,'Allokerad kvv'!$B$2:$AV$468,MATCH(I$1,'Allokerad kvv'!$B$1:$AV$1,0),FALSE),VLOOKUP($B154,'Justerad allokering'!$B$1:$AG$461,MATCH(I$1,'Justerad allokering'!$B$1:$AF$1,0),FALSE))</f>
        <v>0</v>
      </c>
      <c r="J154">
        <f>IF(ISERROR(1/VLOOKUP($B154,'Justerad allokering'!$B$1:$AG$461,MATCH(J$1,'Justerad allokering'!$B$1:$AF$1,0),FALSE)),VLOOKUP($B154,'Allokerad kvv'!$B$2:$AV$468,MATCH(J$1,'Allokerad kvv'!$B$1:$AV$1,0),FALSE),VLOOKUP($B154,'Justerad allokering'!$B$1:$AG$461,MATCH(J$1,'Justerad allokering'!$B$1:$AF$1,0),FALSE))</f>
        <v>0</v>
      </c>
      <c r="K154">
        <f>IF(ISERROR(1/VLOOKUP($B154,'Justerad allokering'!$B$1:$AG$461,MATCH(K$1,'Justerad allokering'!$B$1:$AF$1,0),FALSE)),VLOOKUP($B154,'Allokerad kvv'!$B$2:$AV$468,MATCH(K$1,'Allokerad kvv'!$B$1:$AV$1,0),FALSE),VLOOKUP($B154,'Justerad allokering'!$B$1:$AG$461,MATCH(K$1,'Justerad allokering'!$B$1:$AF$1,0),FALSE))</f>
        <v>0</v>
      </c>
      <c r="L154">
        <f>IF(ISERROR(1/VLOOKUP($B154,'Justerad allokering'!$B$1:$AG$461,MATCH(L$1,'Justerad allokering'!$B$1:$AF$1,0),FALSE)),VLOOKUP($B154,'Allokerad kvv'!$B$2:$AV$468,MATCH(L$1,'Allokerad kvv'!$B$1:$AV$1,0),FALSE),VLOOKUP($B154,'Justerad allokering'!$B$1:$AG$461,MATCH(L$1,'Justerad allokering'!$B$1:$AF$1,0),FALSE))</f>
        <v>0</v>
      </c>
      <c r="M154">
        <f>IF(ISERROR(1/VLOOKUP($B154,'Justerad allokering'!$B$1:$AG$461,MATCH(M$1,'Justerad allokering'!$B$1:$AF$1,0),FALSE)),VLOOKUP($B154,'Allokerad kvv'!$B$2:$AV$468,MATCH(M$1,'Allokerad kvv'!$B$1:$AV$1,0),FALSE),VLOOKUP($B154,'Justerad allokering'!$B$1:$AG$461,MATCH(M$1,'Justerad allokering'!$B$1:$AF$1,0),FALSE))</f>
        <v>0</v>
      </c>
      <c r="N154">
        <f>IF(ISERROR(1/VLOOKUP($B154,'Justerad allokering'!$B$1:$AG$461,MATCH(N$1,'Justerad allokering'!$B$1:$AF$1,0),FALSE)),VLOOKUP($B154,'Allokerad kvv'!$B$2:$AV$468,MATCH(N$1,'Allokerad kvv'!$B$1:$AV$1,0),FALSE),VLOOKUP($B154,'Justerad allokering'!$B$1:$AG$461,MATCH(N$1,'Justerad allokering'!$B$1:$AF$1,0),FALSE))</f>
        <v>0</v>
      </c>
      <c r="O154">
        <f>IF(ISERROR(1/VLOOKUP($B154,'Justerad allokering'!$B$1:$AG$461,MATCH(O$1,'Justerad allokering'!$B$1:$AF$1,0),FALSE)),VLOOKUP($B154,'Allokerad kvv'!$B$2:$AV$468,MATCH(O$1,'Allokerad kvv'!$B$1:$AV$1,0),FALSE),VLOOKUP($B154,'Justerad allokering'!$B$1:$AG$461,MATCH(O$1,'Justerad allokering'!$B$1:$AF$1,0),FALSE))</f>
        <v>0</v>
      </c>
      <c r="P154">
        <f>IF(ISERROR(1/VLOOKUP($B154,'Justerad allokering'!$B$1:$AG$461,MATCH(P$1,'Justerad allokering'!$B$1:$AF$1,0),FALSE)),VLOOKUP($B154,'Allokerad kvv'!$B$2:$AV$468,MATCH(P$1,'Allokerad kvv'!$B$1:$AV$1,0),FALSE),VLOOKUP($B154,'Justerad allokering'!$B$1:$AG$461,MATCH(P$1,'Justerad allokering'!$B$1:$AF$1,0),FALSE))</f>
        <v>0</v>
      </c>
      <c r="Q154">
        <f>IF(ISERROR(1/VLOOKUP($B154,'Justerad allokering'!$B$1:$AG$461,MATCH(Q$1,'Justerad allokering'!$B$1:$AF$1,0),FALSE)),VLOOKUP($B154,'Allokerad kvv'!$B$2:$AV$468,MATCH(Q$1,'Allokerad kvv'!$B$1:$AV$1,0),FALSE),VLOOKUP($B154,'Justerad allokering'!$B$1:$AG$461,MATCH(Q$1,'Justerad allokering'!$B$1:$AF$1,0),FALSE))</f>
        <v>0</v>
      </c>
      <c r="R154">
        <f>IF(ISERROR(1/VLOOKUP($B154,'Justerad allokering'!$B$1:$AG$461,MATCH(R$1,'Justerad allokering'!$B$1:$AF$1,0),FALSE)),VLOOKUP($B154,'Allokerad kvv'!$B$2:$AV$468,MATCH(R$1,'Allokerad kvv'!$B$1:$AV$1,0),FALSE),VLOOKUP($B154,'Justerad allokering'!$B$1:$AG$461,MATCH(R$1,'Justerad allokering'!$B$1:$AF$1,0),FALSE))</f>
        <v>0</v>
      </c>
      <c r="S154">
        <f>IF(ISERROR(1/VLOOKUP($B154,'Justerad allokering'!$B$1:$AG$461,MATCH(S$1,'Justerad allokering'!$B$1:$AF$1,0),FALSE)),VLOOKUP($B154,'Allokerad kvv'!$B$2:$AV$468,MATCH(S$1,'Allokerad kvv'!$B$1:$AV$1,0),FALSE),VLOOKUP($B154,'Justerad allokering'!$B$1:$AG$461,MATCH(S$1,'Justerad allokering'!$B$1:$AF$1,0),FALSE))</f>
        <v>0</v>
      </c>
      <c r="T154">
        <f>IF(ISERROR(1/VLOOKUP($B154,'Justerad allokering'!$B$1:$AG$461,MATCH(T$1,'Justerad allokering'!$B$1:$AF$1,0),FALSE)),VLOOKUP($B154,'Allokerad kvv'!$B$2:$AV$468,MATCH(T$1,'Allokerad kvv'!$B$1:$AV$1,0),FALSE),VLOOKUP($B154,'Justerad allokering'!$B$1:$AG$461,MATCH(T$1,'Justerad allokering'!$B$1:$AF$1,0),FALSE))</f>
        <v>0</v>
      </c>
      <c r="U154">
        <f>IF(ISERROR(1/VLOOKUP($B154,'Justerad allokering'!$B$1:$AG$461,MATCH(U$1,'Justerad allokering'!$B$1:$AF$1,0),FALSE)),VLOOKUP($B154,'Allokerad kvv'!$B$2:$AV$468,MATCH(U$1,'Allokerad kvv'!$B$1:$AV$1,0),FALSE),VLOOKUP($B154,'Justerad allokering'!$B$1:$AG$461,MATCH(U$1,'Justerad allokering'!$B$1:$AF$1,0),FALSE))</f>
        <v>0</v>
      </c>
      <c r="V154">
        <f>IF(ISERROR(1/VLOOKUP($B154,'Justerad allokering'!$B$1:$AG$461,MATCH(V$1,'Justerad allokering'!$B$1:$AF$1,0),FALSE)),VLOOKUP($B154,'Allokerad kvv'!$B$2:$AV$468,MATCH(V$1,'Allokerad kvv'!$B$1:$AV$1,0),FALSE),VLOOKUP($B154,'Justerad allokering'!$B$1:$AG$461,MATCH(V$1,'Justerad allokering'!$B$1:$AF$1,0),FALSE))</f>
        <v>0</v>
      </c>
      <c r="W154">
        <f>IF(ISERROR(1/VLOOKUP($B154,'Justerad allokering'!$B$1:$AG$461,MATCH(W$1,'Justerad allokering'!$B$1:$AF$1,0),FALSE)),VLOOKUP($B154,'Allokerad kvv'!$B$2:$AV$468,MATCH(W$1,'Allokerad kvv'!$B$1:$AV$1,0),FALSE),VLOOKUP($B154,'Justerad allokering'!$B$1:$AG$461,MATCH(W$1,'Justerad allokering'!$B$1:$AF$1,0),FALSE))</f>
        <v>0</v>
      </c>
      <c r="X154">
        <f>IF(ISERROR(1/VLOOKUP($B154,'Justerad allokering'!$B$1:$AG$461,MATCH(X$1,'Justerad allokering'!$B$1:$AF$1,0),FALSE)),VLOOKUP($B154,'Allokerad kvv'!$B$2:$AV$468,MATCH(X$1,'Allokerad kvv'!$B$1:$AV$1,0),FALSE),VLOOKUP($B154,'Justerad allokering'!$B$1:$AG$461,MATCH(X$1,'Justerad allokering'!$B$1:$AF$1,0),FALSE))</f>
        <v>0</v>
      </c>
      <c r="Y154">
        <f>IF(ISERROR(1/VLOOKUP($B154,'Justerad allokering'!$B$1:$AG$461,MATCH(Y$1,'Justerad allokering'!$B$1:$AF$1,0),FALSE)),VLOOKUP($B154,'Allokerad kvv'!$B$2:$AV$468,MATCH(Y$1,'Allokerad kvv'!$B$1:$AV$1,0),FALSE),VLOOKUP($B154,'Justerad allokering'!$B$1:$AG$461,MATCH(Y$1,'Justerad allokering'!$B$1:$AF$1,0),FALSE))</f>
        <v>0</v>
      </c>
      <c r="Z154">
        <f>IF(ISERROR(1/VLOOKUP($B154,'Justerad allokering'!$B$1:$AG$461,MATCH(Z$1,'Justerad allokering'!$B$1:$AF$1,0),FALSE)),VLOOKUP($B154,'Allokerad kvv'!$B$2:$AV$468,MATCH(Z$1,'Allokerad kvv'!$B$1:$AV$1,0),FALSE),VLOOKUP($B154,'Justerad allokering'!$B$1:$AG$461,MATCH(Z$1,'Justerad allokering'!$B$1:$AF$1,0),FALSE))</f>
        <v>0</v>
      </c>
      <c r="AE154" s="89">
        <f t="shared" si="8"/>
        <v>0</v>
      </c>
      <c r="AG154">
        <f t="shared" si="9"/>
        <v>0</v>
      </c>
      <c r="AH154">
        <f t="shared" si="10"/>
        <v>0</v>
      </c>
      <c r="AI154" t="str">
        <f>IF(AH154=0,"",AH154/VLOOKUP(B154,Kraftvärmeprod!$B$1:$BC$480,MATCH("Summa tillförd energi exklusive rökgaskondensering",Kraftvärmeprod!$B$1:$BC$1,0),FALSE))</f>
        <v/>
      </c>
      <c r="AK154">
        <f t="shared" si="11"/>
        <v>0</v>
      </c>
    </row>
    <row r="155" spans="1:37" x14ac:dyDescent="0.25">
      <c r="A155" s="2" t="s">
        <v>223</v>
      </c>
      <c r="B155" s="2" t="s">
        <v>224</v>
      </c>
      <c r="C155">
        <f>IF(ISERROR(1/VLOOKUP($B155,'Justerad allokering'!$B$1:$AG$461,MATCH(C$1,'Justerad allokering'!$B$1:$AF$1,0),FALSE)),VLOOKUP($B155,'Allokerad kvv'!$B$2:$AV$468,MATCH(C$1,'Allokerad kvv'!$B$1:$AV$1,0),FALSE),VLOOKUP($B155,'Justerad allokering'!$B$1:$AG$461,MATCH(C$1,'Justerad allokering'!$B$1:$AF$1,0),FALSE))</f>
        <v>0</v>
      </c>
      <c r="D155">
        <f>IF(ISERROR(1/VLOOKUP($B155,'Justerad allokering'!$B$1:$AG$461,MATCH(D$1,'Justerad allokering'!$B$1:$AF$1,0),FALSE)),VLOOKUP($B155,'Allokerad kvv'!$B$2:$AV$468,MATCH(D$1,'Allokerad kvv'!$B$1:$AV$1,0),FALSE),VLOOKUP($B155,'Justerad allokering'!$B$1:$AG$461,MATCH(D$1,'Justerad allokering'!$B$1:$AF$1,0),FALSE))</f>
        <v>0</v>
      </c>
      <c r="E155">
        <f>IF(ISERROR(1/VLOOKUP($B155,'Justerad allokering'!$B$1:$AG$461,MATCH(E$1,'Justerad allokering'!$B$1:$AF$1,0),FALSE)),VLOOKUP($B155,'Allokerad kvv'!$B$2:$AV$468,MATCH(E$1,'Allokerad kvv'!$B$1:$AV$1,0),FALSE),VLOOKUP($B155,'Justerad allokering'!$B$1:$AG$461,MATCH(E$1,'Justerad allokering'!$B$1:$AF$1,0),FALSE))</f>
        <v>34.8474</v>
      </c>
      <c r="F155">
        <f>IF(ISERROR(1/VLOOKUP($B155,'Justerad allokering'!$B$1:$AG$461,MATCH(F$1,'Justerad allokering'!$B$1:$AF$1,0),FALSE)),VLOOKUP($B155,'Allokerad kvv'!$B$2:$AV$468,MATCH(F$1,'Allokerad kvv'!$B$1:$AV$1,0),FALSE),VLOOKUP($B155,'Justerad allokering'!$B$1:$AG$461,MATCH(F$1,'Justerad allokering'!$B$1:$AF$1,0),FALSE))</f>
        <v>0</v>
      </c>
      <c r="G155">
        <f>IF(ISERROR(1/VLOOKUP($B155,'Justerad allokering'!$B$1:$AG$461,MATCH(G$1,'Justerad allokering'!$B$1:$AF$1,0),FALSE)),VLOOKUP($B155,'Allokerad kvv'!$B$2:$AV$468,MATCH(G$1,'Allokerad kvv'!$B$1:$AV$1,0),FALSE),VLOOKUP($B155,'Justerad allokering'!$B$1:$AG$461,MATCH(G$1,'Justerad allokering'!$B$1:$AF$1,0),FALSE))</f>
        <v>0</v>
      </c>
      <c r="H155">
        <f>IF(ISERROR(1/VLOOKUP($B155,'Justerad allokering'!$B$1:$AG$461,MATCH(H$1,'Justerad allokering'!$B$1:$AF$1,0),FALSE)),VLOOKUP($B155,'Allokerad kvv'!$B$2:$AV$468,MATCH(H$1,'Allokerad kvv'!$B$1:$AV$1,0),FALSE),VLOOKUP($B155,'Justerad allokering'!$B$1:$AG$461,MATCH(H$1,'Justerad allokering'!$B$1:$AF$1,0),FALSE))</f>
        <v>0</v>
      </c>
      <c r="I155">
        <f>IF(ISERROR(1/VLOOKUP($B155,'Justerad allokering'!$B$1:$AG$461,MATCH(I$1,'Justerad allokering'!$B$1:$AF$1,0),FALSE)),VLOOKUP($B155,'Allokerad kvv'!$B$2:$AV$468,MATCH(I$1,'Allokerad kvv'!$B$1:$AV$1,0),FALSE),VLOOKUP($B155,'Justerad allokering'!$B$1:$AG$461,MATCH(I$1,'Justerad allokering'!$B$1:$AF$1,0),FALSE))</f>
        <v>0</v>
      </c>
      <c r="J155">
        <f>IF(ISERROR(1/VLOOKUP($B155,'Justerad allokering'!$B$1:$AG$461,MATCH(J$1,'Justerad allokering'!$B$1:$AF$1,0),FALSE)),VLOOKUP($B155,'Allokerad kvv'!$B$2:$AV$468,MATCH(J$1,'Allokerad kvv'!$B$1:$AV$1,0),FALSE),VLOOKUP($B155,'Justerad allokering'!$B$1:$AG$461,MATCH(J$1,'Justerad allokering'!$B$1:$AF$1,0),FALSE))</f>
        <v>110</v>
      </c>
      <c r="K155">
        <f>IF(ISERROR(1/VLOOKUP($B155,'Justerad allokering'!$B$1:$AG$461,MATCH(K$1,'Justerad allokering'!$B$1:$AF$1,0),FALSE)),VLOOKUP($B155,'Allokerad kvv'!$B$2:$AV$468,MATCH(K$1,'Allokerad kvv'!$B$1:$AV$1,0),FALSE),VLOOKUP($B155,'Justerad allokering'!$B$1:$AG$461,MATCH(K$1,'Justerad allokering'!$B$1:$AF$1,0),FALSE))</f>
        <v>0</v>
      </c>
      <c r="L155">
        <f>IF(ISERROR(1/VLOOKUP($B155,'Justerad allokering'!$B$1:$AG$461,MATCH(L$1,'Justerad allokering'!$B$1:$AF$1,0),FALSE)),VLOOKUP($B155,'Allokerad kvv'!$B$2:$AV$468,MATCH(L$1,'Allokerad kvv'!$B$1:$AV$1,0),FALSE),VLOOKUP($B155,'Justerad allokering'!$B$1:$AG$461,MATCH(L$1,'Justerad allokering'!$B$1:$AF$1,0),FALSE))</f>
        <v>14.468</v>
      </c>
      <c r="M155">
        <f>IF(ISERROR(1/VLOOKUP($B155,'Justerad allokering'!$B$1:$AG$461,MATCH(M$1,'Justerad allokering'!$B$1:$AF$1,0),FALSE)),VLOOKUP($B155,'Allokerad kvv'!$B$2:$AV$468,MATCH(M$1,'Allokerad kvv'!$B$1:$AV$1,0),FALSE),VLOOKUP($B155,'Justerad allokering'!$B$1:$AG$461,MATCH(M$1,'Justerad allokering'!$B$1:$AF$1,0),FALSE))</f>
        <v>111.846</v>
      </c>
      <c r="N155">
        <f>IF(ISERROR(1/VLOOKUP($B155,'Justerad allokering'!$B$1:$AG$461,MATCH(N$1,'Justerad allokering'!$B$1:$AF$1,0),FALSE)),VLOOKUP($B155,'Allokerad kvv'!$B$2:$AV$468,MATCH(N$1,'Allokerad kvv'!$B$1:$AV$1,0),FALSE),VLOOKUP($B155,'Justerad allokering'!$B$1:$AG$461,MATCH(N$1,'Justerad allokering'!$B$1:$AF$1,0),FALSE))</f>
        <v>74.599999999999994</v>
      </c>
      <c r="O155">
        <f>IF(ISERROR(1/VLOOKUP($B155,'Justerad allokering'!$B$1:$AG$461,MATCH(O$1,'Justerad allokering'!$B$1:$AF$1,0),FALSE)),VLOOKUP($B155,'Allokerad kvv'!$B$2:$AV$468,MATCH(O$1,'Allokerad kvv'!$B$1:$AV$1,0),FALSE),VLOOKUP($B155,'Justerad allokering'!$B$1:$AG$461,MATCH(O$1,'Justerad allokering'!$B$1:$AF$1,0),FALSE))</f>
        <v>23.146899999999999</v>
      </c>
      <c r="P155">
        <f>IF(ISERROR(1/VLOOKUP($B155,'Justerad allokering'!$B$1:$AG$461,MATCH(P$1,'Justerad allokering'!$B$1:$AF$1,0),FALSE)),VLOOKUP($B155,'Allokerad kvv'!$B$2:$AV$468,MATCH(P$1,'Allokerad kvv'!$B$1:$AV$1,0),FALSE),VLOOKUP($B155,'Justerad allokering'!$B$1:$AG$461,MATCH(P$1,'Justerad allokering'!$B$1:$AF$1,0),FALSE))</f>
        <v>44.244599999999998</v>
      </c>
      <c r="Q155">
        <f>IF(ISERROR(1/VLOOKUP($B155,'Justerad allokering'!$B$1:$AG$461,MATCH(Q$1,'Justerad allokering'!$B$1:$AF$1,0),FALSE)),VLOOKUP($B155,'Allokerad kvv'!$B$2:$AV$468,MATCH(Q$1,'Allokerad kvv'!$B$1:$AV$1,0),FALSE),VLOOKUP($B155,'Justerad allokering'!$B$1:$AG$461,MATCH(Q$1,'Justerad allokering'!$B$1:$AF$1,0),FALSE))</f>
        <v>0</v>
      </c>
      <c r="R155">
        <f>IF(ISERROR(1/VLOOKUP($B155,'Justerad allokering'!$B$1:$AG$461,MATCH(R$1,'Justerad allokering'!$B$1:$AF$1,0),FALSE)),VLOOKUP($B155,'Allokerad kvv'!$B$2:$AV$468,MATCH(R$1,'Allokerad kvv'!$B$1:$AV$1,0),FALSE),VLOOKUP($B155,'Justerad allokering'!$B$1:$AG$461,MATCH(R$1,'Justerad allokering'!$B$1:$AF$1,0),FALSE))</f>
        <v>0</v>
      </c>
      <c r="S155">
        <f>IF(ISERROR(1/VLOOKUP($B155,'Justerad allokering'!$B$1:$AG$461,MATCH(S$1,'Justerad allokering'!$B$1:$AF$1,0),FALSE)),VLOOKUP($B155,'Allokerad kvv'!$B$2:$AV$468,MATCH(S$1,'Allokerad kvv'!$B$1:$AV$1,0),FALSE),VLOOKUP($B155,'Justerad allokering'!$B$1:$AG$461,MATCH(S$1,'Justerad allokering'!$B$1:$AF$1,0),FALSE))</f>
        <v>23.427</v>
      </c>
      <c r="T155">
        <f>IF(ISERROR(1/VLOOKUP($B155,'Justerad allokering'!$B$1:$AG$461,MATCH(T$1,'Justerad allokering'!$B$1:$AF$1,0),FALSE)),VLOOKUP($B155,'Allokerad kvv'!$B$2:$AV$468,MATCH(T$1,'Allokerad kvv'!$B$1:$AV$1,0),FALSE),VLOOKUP($B155,'Justerad allokering'!$B$1:$AG$461,MATCH(T$1,'Justerad allokering'!$B$1:$AF$1,0),FALSE))</f>
        <v>0</v>
      </c>
      <c r="U155">
        <f>IF(ISERROR(1/VLOOKUP($B155,'Justerad allokering'!$B$1:$AG$461,MATCH(U$1,'Justerad allokering'!$B$1:$AF$1,0),FALSE)),VLOOKUP($B155,'Allokerad kvv'!$B$2:$AV$468,MATCH(U$1,'Allokerad kvv'!$B$1:$AV$1,0),FALSE),VLOOKUP($B155,'Justerad allokering'!$B$1:$AG$461,MATCH(U$1,'Justerad allokering'!$B$1:$AF$1,0),FALSE))</f>
        <v>0</v>
      </c>
      <c r="V155">
        <f>IF(ISERROR(1/VLOOKUP($B155,'Justerad allokering'!$B$1:$AG$461,MATCH(V$1,'Justerad allokering'!$B$1:$AF$1,0),FALSE)),VLOOKUP($B155,'Allokerad kvv'!$B$2:$AV$468,MATCH(V$1,'Allokerad kvv'!$B$1:$AV$1,0),FALSE),VLOOKUP($B155,'Justerad allokering'!$B$1:$AG$461,MATCH(V$1,'Justerad allokering'!$B$1:$AF$1,0),FALSE))</f>
        <v>0</v>
      </c>
      <c r="W155">
        <f>IF(ISERROR(1/VLOOKUP($B155,'Justerad allokering'!$B$1:$AG$461,MATCH(W$1,'Justerad allokering'!$B$1:$AF$1,0),FALSE)),VLOOKUP($B155,'Allokerad kvv'!$B$2:$AV$468,MATCH(W$1,'Allokerad kvv'!$B$1:$AV$1,0),FALSE),VLOOKUP($B155,'Justerad allokering'!$B$1:$AG$461,MATCH(W$1,'Justerad allokering'!$B$1:$AF$1,0),FALSE))</f>
        <v>0</v>
      </c>
      <c r="X155">
        <f>IF(ISERROR(1/VLOOKUP($B155,'Justerad allokering'!$B$1:$AG$461,MATCH(X$1,'Justerad allokering'!$B$1:$AF$1,0),FALSE)),VLOOKUP($B155,'Allokerad kvv'!$B$2:$AV$468,MATCH(X$1,'Allokerad kvv'!$B$1:$AV$1,0),FALSE),VLOOKUP($B155,'Justerad allokering'!$B$1:$AG$461,MATCH(X$1,'Justerad allokering'!$B$1:$AF$1,0),FALSE))</f>
        <v>0</v>
      </c>
      <c r="Y155">
        <f>IF(ISERROR(1/VLOOKUP($B155,'Justerad allokering'!$B$1:$AG$461,MATCH(Y$1,'Justerad allokering'!$B$1:$AF$1,0),FALSE)),VLOOKUP($B155,'Allokerad kvv'!$B$2:$AV$468,MATCH(Y$1,'Allokerad kvv'!$B$1:$AV$1,0),FALSE),VLOOKUP($B155,'Justerad allokering'!$B$1:$AG$461,MATCH(Y$1,'Justerad allokering'!$B$1:$AF$1,0),FALSE))</f>
        <v>0</v>
      </c>
      <c r="Z155">
        <f>IF(ISERROR(1/VLOOKUP($B155,'Justerad allokering'!$B$1:$AG$461,MATCH(Z$1,'Justerad allokering'!$B$1:$AF$1,0),FALSE)),VLOOKUP($B155,'Allokerad kvv'!$B$2:$AV$468,MATCH(Z$1,'Allokerad kvv'!$B$1:$AV$1,0),FALSE),VLOOKUP($B155,'Justerad allokering'!$B$1:$AG$461,MATCH(Z$1,'Justerad allokering'!$B$1:$AF$1,0),FALSE))</f>
        <v>0</v>
      </c>
      <c r="AE155" s="89">
        <f t="shared" si="8"/>
        <v>436.57990000000001</v>
      </c>
      <c r="AG155">
        <f t="shared" si="9"/>
        <v>436.57990000000001</v>
      </c>
      <c r="AH155">
        <f t="shared" si="10"/>
        <v>361.97990000000004</v>
      </c>
      <c r="AI155">
        <f>IF(AH155=0,"",AH155/VLOOKUP(B155,Kraftvärmeprod!$B$1:$BC$480,MATCH("Summa tillförd energi exklusive rökgaskondensering",Kraftvärmeprod!$B$1:$BC$1,0),FALSE))</f>
        <v>0.58341416163403725</v>
      </c>
      <c r="AK155">
        <f t="shared" si="11"/>
        <v>324.0849</v>
      </c>
    </row>
    <row r="156" spans="1:37" x14ac:dyDescent="0.25">
      <c r="A156" s="2" t="s">
        <v>223</v>
      </c>
      <c r="B156" s="2" t="s">
        <v>225</v>
      </c>
      <c r="C156">
        <f>IF(ISERROR(1/VLOOKUP($B156,'Justerad allokering'!$B$1:$AG$461,MATCH(C$1,'Justerad allokering'!$B$1:$AF$1,0),FALSE)),VLOOKUP($B156,'Allokerad kvv'!$B$2:$AV$468,MATCH(C$1,'Allokerad kvv'!$B$1:$AV$1,0),FALSE),VLOOKUP($B156,'Justerad allokering'!$B$1:$AG$461,MATCH(C$1,'Justerad allokering'!$B$1:$AF$1,0),FALSE))</f>
        <v>0</v>
      </c>
      <c r="D156">
        <f>IF(ISERROR(1/VLOOKUP($B156,'Justerad allokering'!$B$1:$AG$461,MATCH(D$1,'Justerad allokering'!$B$1:$AF$1,0),FALSE)),VLOOKUP($B156,'Allokerad kvv'!$B$2:$AV$468,MATCH(D$1,'Allokerad kvv'!$B$1:$AV$1,0),FALSE),VLOOKUP($B156,'Justerad allokering'!$B$1:$AG$461,MATCH(D$1,'Justerad allokering'!$B$1:$AF$1,0),FALSE))</f>
        <v>0</v>
      </c>
      <c r="E156">
        <f>IF(ISERROR(1/VLOOKUP($B156,'Justerad allokering'!$B$1:$AG$461,MATCH(E$1,'Justerad allokering'!$B$1:$AF$1,0),FALSE)),VLOOKUP($B156,'Allokerad kvv'!$B$2:$AV$468,MATCH(E$1,'Allokerad kvv'!$B$1:$AV$1,0),FALSE),VLOOKUP($B156,'Justerad allokering'!$B$1:$AG$461,MATCH(E$1,'Justerad allokering'!$B$1:$AF$1,0),FALSE))</f>
        <v>0</v>
      </c>
      <c r="F156">
        <f>IF(ISERROR(1/VLOOKUP($B156,'Justerad allokering'!$B$1:$AG$461,MATCH(F$1,'Justerad allokering'!$B$1:$AF$1,0),FALSE)),VLOOKUP($B156,'Allokerad kvv'!$B$2:$AV$468,MATCH(F$1,'Allokerad kvv'!$B$1:$AV$1,0),FALSE),VLOOKUP($B156,'Justerad allokering'!$B$1:$AG$461,MATCH(F$1,'Justerad allokering'!$B$1:$AF$1,0),FALSE))</f>
        <v>0</v>
      </c>
      <c r="G156">
        <f>IF(ISERROR(1/VLOOKUP($B156,'Justerad allokering'!$B$1:$AG$461,MATCH(G$1,'Justerad allokering'!$B$1:$AF$1,0),FALSE)),VLOOKUP($B156,'Allokerad kvv'!$B$2:$AV$468,MATCH(G$1,'Allokerad kvv'!$B$1:$AV$1,0),FALSE),VLOOKUP($B156,'Justerad allokering'!$B$1:$AG$461,MATCH(G$1,'Justerad allokering'!$B$1:$AF$1,0),FALSE))</f>
        <v>0</v>
      </c>
      <c r="H156">
        <f>IF(ISERROR(1/VLOOKUP($B156,'Justerad allokering'!$B$1:$AG$461,MATCH(H$1,'Justerad allokering'!$B$1:$AF$1,0),FALSE)),VLOOKUP($B156,'Allokerad kvv'!$B$2:$AV$468,MATCH(H$1,'Allokerad kvv'!$B$1:$AV$1,0),FALSE),VLOOKUP($B156,'Justerad allokering'!$B$1:$AG$461,MATCH(H$1,'Justerad allokering'!$B$1:$AF$1,0),FALSE))</f>
        <v>0</v>
      </c>
      <c r="I156">
        <f>IF(ISERROR(1/VLOOKUP($B156,'Justerad allokering'!$B$1:$AG$461,MATCH(I$1,'Justerad allokering'!$B$1:$AF$1,0),FALSE)),VLOOKUP($B156,'Allokerad kvv'!$B$2:$AV$468,MATCH(I$1,'Allokerad kvv'!$B$1:$AV$1,0),FALSE),VLOOKUP($B156,'Justerad allokering'!$B$1:$AG$461,MATCH(I$1,'Justerad allokering'!$B$1:$AF$1,0),FALSE))</f>
        <v>0</v>
      </c>
      <c r="J156">
        <f>IF(ISERROR(1/VLOOKUP($B156,'Justerad allokering'!$B$1:$AG$461,MATCH(J$1,'Justerad allokering'!$B$1:$AF$1,0),FALSE)),VLOOKUP($B156,'Allokerad kvv'!$B$2:$AV$468,MATCH(J$1,'Allokerad kvv'!$B$1:$AV$1,0),FALSE),VLOOKUP($B156,'Justerad allokering'!$B$1:$AG$461,MATCH(J$1,'Justerad allokering'!$B$1:$AF$1,0),FALSE))</f>
        <v>0</v>
      </c>
      <c r="K156">
        <f>IF(ISERROR(1/VLOOKUP($B156,'Justerad allokering'!$B$1:$AG$461,MATCH(K$1,'Justerad allokering'!$B$1:$AF$1,0),FALSE)),VLOOKUP($B156,'Allokerad kvv'!$B$2:$AV$468,MATCH(K$1,'Allokerad kvv'!$B$1:$AV$1,0),FALSE),VLOOKUP($B156,'Justerad allokering'!$B$1:$AG$461,MATCH(K$1,'Justerad allokering'!$B$1:$AF$1,0),FALSE))</f>
        <v>0</v>
      </c>
      <c r="L156">
        <f>IF(ISERROR(1/VLOOKUP($B156,'Justerad allokering'!$B$1:$AG$461,MATCH(L$1,'Justerad allokering'!$B$1:$AF$1,0),FALSE)),VLOOKUP($B156,'Allokerad kvv'!$B$2:$AV$468,MATCH(L$1,'Allokerad kvv'!$B$1:$AV$1,0),FALSE),VLOOKUP($B156,'Justerad allokering'!$B$1:$AG$461,MATCH(L$1,'Justerad allokering'!$B$1:$AF$1,0),FALSE))</f>
        <v>0</v>
      </c>
      <c r="M156">
        <f>IF(ISERROR(1/VLOOKUP($B156,'Justerad allokering'!$B$1:$AG$461,MATCH(M$1,'Justerad allokering'!$B$1:$AF$1,0),FALSE)),VLOOKUP($B156,'Allokerad kvv'!$B$2:$AV$468,MATCH(M$1,'Allokerad kvv'!$B$1:$AV$1,0),FALSE),VLOOKUP($B156,'Justerad allokering'!$B$1:$AG$461,MATCH(M$1,'Justerad allokering'!$B$1:$AF$1,0),FALSE))</f>
        <v>0</v>
      </c>
      <c r="N156">
        <f>IF(ISERROR(1/VLOOKUP($B156,'Justerad allokering'!$B$1:$AG$461,MATCH(N$1,'Justerad allokering'!$B$1:$AF$1,0),FALSE)),VLOOKUP($B156,'Allokerad kvv'!$B$2:$AV$468,MATCH(N$1,'Allokerad kvv'!$B$1:$AV$1,0),FALSE),VLOOKUP($B156,'Justerad allokering'!$B$1:$AG$461,MATCH(N$1,'Justerad allokering'!$B$1:$AF$1,0),FALSE))</f>
        <v>0</v>
      </c>
      <c r="O156">
        <f>IF(ISERROR(1/VLOOKUP($B156,'Justerad allokering'!$B$1:$AG$461,MATCH(O$1,'Justerad allokering'!$B$1:$AF$1,0),FALSE)),VLOOKUP($B156,'Allokerad kvv'!$B$2:$AV$468,MATCH(O$1,'Allokerad kvv'!$B$1:$AV$1,0),FALSE),VLOOKUP($B156,'Justerad allokering'!$B$1:$AG$461,MATCH(O$1,'Justerad allokering'!$B$1:$AF$1,0),FALSE))</f>
        <v>0</v>
      </c>
      <c r="P156">
        <f>IF(ISERROR(1/VLOOKUP($B156,'Justerad allokering'!$B$1:$AG$461,MATCH(P$1,'Justerad allokering'!$B$1:$AF$1,0),FALSE)),VLOOKUP($B156,'Allokerad kvv'!$B$2:$AV$468,MATCH(P$1,'Allokerad kvv'!$B$1:$AV$1,0),FALSE),VLOOKUP($B156,'Justerad allokering'!$B$1:$AG$461,MATCH(P$1,'Justerad allokering'!$B$1:$AF$1,0),FALSE))</f>
        <v>0</v>
      </c>
      <c r="Q156">
        <f>IF(ISERROR(1/VLOOKUP($B156,'Justerad allokering'!$B$1:$AG$461,MATCH(Q$1,'Justerad allokering'!$B$1:$AF$1,0),FALSE)),VLOOKUP($B156,'Allokerad kvv'!$B$2:$AV$468,MATCH(Q$1,'Allokerad kvv'!$B$1:$AV$1,0),FALSE),VLOOKUP($B156,'Justerad allokering'!$B$1:$AG$461,MATCH(Q$1,'Justerad allokering'!$B$1:$AF$1,0),FALSE))</f>
        <v>0</v>
      </c>
      <c r="R156">
        <f>IF(ISERROR(1/VLOOKUP($B156,'Justerad allokering'!$B$1:$AG$461,MATCH(R$1,'Justerad allokering'!$B$1:$AF$1,0),FALSE)),VLOOKUP($B156,'Allokerad kvv'!$B$2:$AV$468,MATCH(R$1,'Allokerad kvv'!$B$1:$AV$1,0),FALSE),VLOOKUP($B156,'Justerad allokering'!$B$1:$AG$461,MATCH(R$1,'Justerad allokering'!$B$1:$AF$1,0),FALSE))</f>
        <v>0</v>
      </c>
      <c r="S156">
        <f>IF(ISERROR(1/VLOOKUP($B156,'Justerad allokering'!$B$1:$AG$461,MATCH(S$1,'Justerad allokering'!$B$1:$AF$1,0),FALSE)),VLOOKUP($B156,'Allokerad kvv'!$B$2:$AV$468,MATCH(S$1,'Allokerad kvv'!$B$1:$AV$1,0),FALSE),VLOOKUP($B156,'Justerad allokering'!$B$1:$AG$461,MATCH(S$1,'Justerad allokering'!$B$1:$AF$1,0),FALSE))</f>
        <v>0</v>
      </c>
      <c r="T156">
        <f>IF(ISERROR(1/VLOOKUP($B156,'Justerad allokering'!$B$1:$AG$461,MATCH(T$1,'Justerad allokering'!$B$1:$AF$1,0),FALSE)),VLOOKUP($B156,'Allokerad kvv'!$B$2:$AV$468,MATCH(T$1,'Allokerad kvv'!$B$1:$AV$1,0),FALSE),VLOOKUP($B156,'Justerad allokering'!$B$1:$AG$461,MATCH(T$1,'Justerad allokering'!$B$1:$AF$1,0),FALSE))</f>
        <v>0</v>
      </c>
      <c r="U156">
        <f>IF(ISERROR(1/VLOOKUP($B156,'Justerad allokering'!$B$1:$AG$461,MATCH(U$1,'Justerad allokering'!$B$1:$AF$1,0),FALSE)),VLOOKUP($B156,'Allokerad kvv'!$B$2:$AV$468,MATCH(U$1,'Allokerad kvv'!$B$1:$AV$1,0),FALSE),VLOOKUP($B156,'Justerad allokering'!$B$1:$AG$461,MATCH(U$1,'Justerad allokering'!$B$1:$AF$1,0),FALSE))</f>
        <v>0</v>
      </c>
      <c r="V156">
        <f>IF(ISERROR(1/VLOOKUP($B156,'Justerad allokering'!$B$1:$AG$461,MATCH(V$1,'Justerad allokering'!$B$1:$AF$1,0),FALSE)),VLOOKUP($B156,'Allokerad kvv'!$B$2:$AV$468,MATCH(V$1,'Allokerad kvv'!$B$1:$AV$1,0),FALSE),VLOOKUP($B156,'Justerad allokering'!$B$1:$AG$461,MATCH(V$1,'Justerad allokering'!$B$1:$AF$1,0),FALSE))</f>
        <v>0</v>
      </c>
      <c r="W156">
        <f>IF(ISERROR(1/VLOOKUP($B156,'Justerad allokering'!$B$1:$AG$461,MATCH(W$1,'Justerad allokering'!$B$1:$AF$1,0),FALSE)),VLOOKUP($B156,'Allokerad kvv'!$B$2:$AV$468,MATCH(W$1,'Allokerad kvv'!$B$1:$AV$1,0),FALSE),VLOOKUP($B156,'Justerad allokering'!$B$1:$AG$461,MATCH(W$1,'Justerad allokering'!$B$1:$AF$1,0),FALSE))</f>
        <v>0</v>
      </c>
      <c r="X156">
        <f>IF(ISERROR(1/VLOOKUP($B156,'Justerad allokering'!$B$1:$AG$461,MATCH(X$1,'Justerad allokering'!$B$1:$AF$1,0),FALSE)),VLOOKUP($B156,'Allokerad kvv'!$B$2:$AV$468,MATCH(X$1,'Allokerad kvv'!$B$1:$AV$1,0),FALSE),VLOOKUP($B156,'Justerad allokering'!$B$1:$AG$461,MATCH(X$1,'Justerad allokering'!$B$1:$AF$1,0),FALSE))</f>
        <v>0</v>
      </c>
      <c r="Y156">
        <f>IF(ISERROR(1/VLOOKUP($B156,'Justerad allokering'!$B$1:$AG$461,MATCH(Y$1,'Justerad allokering'!$B$1:$AF$1,0),FALSE)),VLOOKUP($B156,'Allokerad kvv'!$B$2:$AV$468,MATCH(Y$1,'Allokerad kvv'!$B$1:$AV$1,0),FALSE),VLOOKUP($B156,'Justerad allokering'!$B$1:$AG$461,MATCH(Y$1,'Justerad allokering'!$B$1:$AF$1,0),FALSE))</f>
        <v>0</v>
      </c>
      <c r="Z156">
        <f>IF(ISERROR(1/VLOOKUP($B156,'Justerad allokering'!$B$1:$AG$461,MATCH(Z$1,'Justerad allokering'!$B$1:$AF$1,0),FALSE)),VLOOKUP($B156,'Allokerad kvv'!$B$2:$AV$468,MATCH(Z$1,'Allokerad kvv'!$B$1:$AV$1,0),FALSE),VLOOKUP($B156,'Justerad allokering'!$B$1:$AG$461,MATCH(Z$1,'Justerad allokering'!$B$1:$AF$1,0),FALSE))</f>
        <v>0</v>
      </c>
      <c r="AE156" s="89">
        <f t="shared" si="8"/>
        <v>0</v>
      </c>
      <c r="AG156">
        <f t="shared" si="9"/>
        <v>0</v>
      </c>
      <c r="AH156">
        <f t="shared" si="10"/>
        <v>0</v>
      </c>
      <c r="AI156" t="str">
        <f>IF(AH156=0,"",AH156/VLOOKUP(B156,Kraftvärmeprod!$B$1:$BC$480,MATCH("Summa tillförd energi exklusive rökgaskondensering",Kraftvärmeprod!$B$1:$BC$1,0),FALSE))</f>
        <v/>
      </c>
      <c r="AK156">
        <f t="shared" si="11"/>
        <v>0</v>
      </c>
    </row>
    <row r="157" spans="1:37" x14ac:dyDescent="0.25">
      <c r="A157" s="2" t="s">
        <v>226</v>
      </c>
      <c r="B157" s="2" t="s">
        <v>227</v>
      </c>
      <c r="C157">
        <f>IF(ISERROR(1/VLOOKUP($B157,'Justerad allokering'!$B$1:$AG$461,MATCH(C$1,'Justerad allokering'!$B$1:$AF$1,0),FALSE)),VLOOKUP($B157,'Allokerad kvv'!$B$2:$AV$468,MATCH(C$1,'Allokerad kvv'!$B$1:$AV$1,0),FALSE),VLOOKUP($B157,'Justerad allokering'!$B$1:$AG$461,MATCH(C$1,'Justerad allokering'!$B$1:$AF$1,0),FALSE))</f>
        <v>0</v>
      </c>
      <c r="D157">
        <f>IF(ISERROR(1/VLOOKUP($B157,'Justerad allokering'!$B$1:$AG$461,MATCH(D$1,'Justerad allokering'!$B$1:$AF$1,0),FALSE)),VLOOKUP($B157,'Allokerad kvv'!$B$2:$AV$468,MATCH(D$1,'Allokerad kvv'!$B$1:$AV$1,0),FALSE),VLOOKUP($B157,'Justerad allokering'!$B$1:$AG$461,MATCH(D$1,'Justerad allokering'!$B$1:$AF$1,0),FALSE))</f>
        <v>0</v>
      </c>
      <c r="E157">
        <f>IF(ISERROR(1/VLOOKUP($B157,'Justerad allokering'!$B$1:$AG$461,MATCH(E$1,'Justerad allokering'!$B$1:$AF$1,0),FALSE)),VLOOKUP($B157,'Allokerad kvv'!$B$2:$AV$468,MATCH(E$1,'Allokerad kvv'!$B$1:$AV$1,0),FALSE),VLOOKUP($B157,'Justerad allokering'!$B$1:$AG$461,MATCH(E$1,'Justerad allokering'!$B$1:$AF$1,0),FALSE))</f>
        <v>0</v>
      </c>
      <c r="F157">
        <f>IF(ISERROR(1/VLOOKUP($B157,'Justerad allokering'!$B$1:$AG$461,MATCH(F$1,'Justerad allokering'!$B$1:$AF$1,0),FALSE)),VLOOKUP($B157,'Allokerad kvv'!$B$2:$AV$468,MATCH(F$1,'Allokerad kvv'!$B$1:$AV$1,0),FALSE),VLOOKUP($B157,'Justerad allokering'!$B$1:$AG$461,MATCH(F$1,'Justerad allokering'!$B$1:$AF$1,0),FALSE))</f>
        <v>0</v>
      </c>
      <c r="G157">
        <f>IF(ISERROR(1/VLOOKUP($B157,'Justerad allokering'!$B$1:$AG$461,MATCH(G$1,'Justerad allokering'!$B$1:$AF$1,0),FALSE)),VLOOKUP($B157,'Allokerad kvv'!$B$2:$AV$468,MATCH(G$1,'Allokerad kvv'!$B$1:$AV$1,0),FALSE),VLOOKUP($B157,'Justerad allokering'!$B$1:$AG$461,MATCH(G$1,'Justerad allokering'!$B$1:$AF$1,0),FALSE))</f>
        <v>0</v>
      </c>
      <c r="H157">
        <f>IF(ISERROR(1/VLOOKUP($B157,'Justerad allokering'!$B$1:$AG$461,MATCH(H$1,'Justerad allokering'!$B$1:$AF$1,0),FALSE)),VLOOKUP($B157,'Allokerad kvv'!$B$2:$AV$468,MATCH(H$1,'Allokerad kvv'!$B$1:$AV$1,0),FALSE),VLOOKUP($B157,'Justerad allokering'!$B$1:$AG$461,MATCH(H$1,'Justerad allokering'!$B$1:$AF$1,0),FALSE))</f>
        <v>0</v>
      </c>
      <c r="I157">
        <f>IF(ISERROR(1/VLOOKUP($B157,'Justerad allokering'!$B$1:$AG$461,MATCH(I$1,'Justerad allokering'!$B$1:$AF$1,0),FALSE)),VLOOKUP($B157,'Allokerad kvv'!$B$2:$AV$468,MATCH(I$1,'Allokerad kvv'!$B$1:$AV$1,0),FALSE),VLOOKUP($B157,'Justerad allokering'!$B$1:$AG$461,MATCH(I$1,'Justerad allokering'!$B$1:$AF$1,0),FALSE))</f>
        <v>0</v>
      </c>
      <c r="J157">
        <f>IF(ISERROR(1/VLOOKUP($B157,'Justerad allokering'!$B$1:$AG$461,MATCH(J$1,'Justerad allokering'!$B$1:$AF$1,0),FALSE)),VLOOKUP($B157,'Allokerad kvv'!$B$2:$AV$468,MATCH(J$1,'Allokerad kvv'!$B$1:$AV$1,0),FALSE),VLOOKUP($B157,'Justerad allokering'!$B$1:$AG$461,MATCH(J$1,'Justerad allokering'!$B$1:$AF$1,0),FALSE))</f>
        <v>0</v>
      </c>
      <c r="K157">
        <f>IF(ISERROR(1/VLOOKUP($B157,'Justerad allokering'!$B$1:$AG$461,MATCH(K$1,'Justerad allokering'!$B$1:$AF$1,0),FALSE)),VLOOKUP($B157,'Allokerad kvv'!$B$2:$AV$468,MATCH(K$1,'Allokerad kvv'!$B$1:$AV$1,0),FALSE),VLOOKUP($B157,'Justerad allokering'!$B$1:$AG$461,MATCH(K$1,'Justerad allokering'!$B$1:$AF$1,0),FALSE))</f>
        <v>0</v>
      </c>
      <c r="L157">
        <f>IF(ISERROR(1/VLOOKUP($B157,'Justerad allokering'!$B$1:$AG$461,MATCH(L$1,'Justerad allokering'!$B$1:$AF$1,0),FALSE)),VLOOKUP($B157,'Allokerad kvv'!$B$2:$AV$468,MATCH(L$1,'Allokerad kvv'!$B$1:$AV$1,0),FALSE),VLOOKUP($B157,'Justerad allokering'!$B$1:$AG$461,MATCH(L$1,'Justerad allokering'!$B$1:$AF$1,0),FALSE))</f>
        <v>0</v>
      </c>
      <c r="M157">
        <f>IF(ISERROR(1/VLOOKUP($B157,'Justerad allokering'!$B$1:$AG$461,MATCH(M$1,'Justerad allokering'!$B$1:$AF$1,0),FALSE)),VLOOKUP($B157,'Allokerad kvv'!$B$2:$AV$468,MATCH(M$1,'Allokerad kvv'!$B$1:$AV$1,0),FALSE),VLOOKUP($B157,'Justerad allokering'!$B$1:$AG$461,MATCH(M$1,'Justerad allokering'!$B$1:$AF$1,0),FALSE))</f>
        <v>0</v>
      </c>
      <c r="N157">
        <f>IF(ISERROR(1/VLOOKUP($B157,'Justerad allokering'!$B$1:$AG$461,MATCH(N$1,'Justerad allokering'!$B$1:$AF$1,0),FALSE)),VLOOKUP($B157,'Allokerad kvv'!$B$2:$AV$468,MATCH(N$1,'Allokerad kvv'!$B$1:$AV$1,0),FALSE),VLOOKUP($B157,'Justerad allokering'!$B$1:$AG$461,MATCH(N$1,'Justerad allokering'!$B$1:$AF$1,0),FALSE))</f>
        <v>0</v>
      </c>
      <c r="O157">
        <f>IF(ISERROR(1/VLOOKUP($B157,'Justerad allokering'!$B$1:$AG$461,MATCH(O$1,'Justerad allokering'!$B$1:$AF$1,0),FALSE)),VLOOKUP($B157,'Allokerad kvv'!$B$2:$AV$468,MATCH(O$1,'Allokerad kvv'!$B$1:$AV$1,0),FALSE),VLOOKUP($B157,'Justerad allokering'!$B$1:$AG$461,MATCH(O$1,'Justerad allokering'!$B$1:$AF$1,0),FALSE))</f>
        <v>0</v>
      </c>
      <c r="P157">
        <f>IF(ISERROR(1/VLOOKUP($B157,'Justerad allokering'!$B$1:$AG$461,MATCH(P$1,'Justerad allokering'!$B$1:$AF$1,0),FALSE)),VLOOKUP($B157,'Allokerad kvv'!$B$2:$AV$468,MATCH(P$1,'Allokerad kvv'!$B$1:$AV$1,0),FALSE),VLOOKUP($B157,'Justerad allokering'!$B$1:$AG$461,MATCH(P$1,'Justerad allokering'!$B$1:$AF$1,0),FALSE))</f>
        <v>0</v>
      </c>
      <c r="Q157">
        <f>IF(ISERROR(1/VLOOKUP($B157,'Justerad allokering'!$B$1:$AG$461,MATCH(Q$1,'Justerad allokering'!$B$1:$AF$1,0),FALSE)),VLOOKUP($B157,'Allokerad kvv'!$B$2:$AV$468,MATCH(Q$1,'Allokerad kvv'!$B$1:$AV$1,0),FALSE),VLOOKUP($B157,'Justerad allokering'!$B$1:$AG$461,MATCH(Q$1,'Justerad allokering'!$B$1:$AF$1,0),FALSE))</f>
        <v>0</v>
      </c>
      <c r="R157">
        <f>IF(ISERROR(1/VLOOKUP($B157,'Justerad allokering'!$B$1:$AG$461,MATCH(R$1,'Justerad allokering'!$B$1:$AF$1,0),FALSE)),VLOOKUP($B157,'Allokerad kvv'!$B$2:$AV$468,MATCH(R$1,'Allokerad kvv'!$B$1:$AV$1,0),FALSE),VLOOKUP($B157,'Justerad allokering'!$B$1:$AG$461,MATCH(R$1,'Justerad allokering'!$B$1:$AF$1,0),FALSE))</f>
        <v>0</v>
      </c>
      <c r="S157">
        <f>IF(ISERROR(1/VLOOKUP($B157,'Justerad allokering'!$B$1:$AG$461,MATCH(S$1,'Justerad allokering'!$B$1:$AF$1,0),FALSE)),VLOOKUP($B157,'Allokerad kvv'!$B$2:$AV$468,MATCH(S$1,'Allokerad kvv'!$B$1:$AV$1,0),FALSE),VLOOKUP($B157,'Justerad allokering'!$B$1:$AG$461,MATCH(S$1,'Justerad allokering'!$B$1:$AF$1,0),FALSE))</f>
        <v>0</v>
      </c>
      <c r="T157">
        <f>IF(ISERROR(1/VLOOKUP($B157,'Justerad allokering'!$B$1:$AG$461,MATCH(T$1,'Justerad allokering'!$B$1:$AF$1,0),FALSE)),VLOOKUP($B157,'Allokerad kvv'!$B$2:$AV$468,MATCH(T$1,'Allokerad kvv'!$B$1:$AV$1,0),FALSE),VLOOKUP($B157,'Justerad allokering'!$B$1:$AG$461,MATCH(T$1,'Justerad allokering'!$B$1:$AF$1,0),FALSE))</f>
        <v>0</v>
      </c>
      <c r="U157">
        <f>IF(ISERROR(1/VLOOKUP($B157,'Justerad allokering'!$B$1:$AG$461,MATCH(U$1,'Justerad allokering'!$B$1:$AF$1,0),FALSE)),VLOOKUP($B157,'Allokerad kvv'!$B$2:$AV$468,MATCH(U$1,'Allokerad kvv'!$B$1:$AV$1,0),FALSE),VLOOKUP($B157,'Justerad allokering'!$B$1:$AG$461,MATCH(U$1,'Justerad allokering'!$B$1:$AF$1,0),FALSE))</f>
        <v>0</v>
      </c>
      <c r="V157">
        <f>IF(ISERROR(1/VLOOKUP($B157,'Justerad allokering'!$B$1:$AG$461,MATCH(V$1,'Justerad allokering'!$B$1:$AF$1,0),FALSE)),VLOOKUP($B157,'Allokerad kvv'!$B$2:$AV$468,MATCH(V$1,'Allokerad kvv'!$B$1:$AV$1,0),FALSE),VLOOKUP($B157,'Justerad allokering'!$B$1:$AG$461,MATCH(V$1,'Justerad allokering'!$B$1:$AF$1,0),FALSE))</f>
        <v>0</v>
      </c>
      <c r="W157">
        <f>IF(ISERROR(1/VLOOKUP($B157,'Justerad allokering'!$B$1:$AG$461,MATCH(W$1,'Justerad allokering'!$B$1:$AF$1,0),FALSE)),VLOOKUP($B157,'Allokerad kvv'!$B$2:$AV$468,MATCH(W$1,'Allokerad kvv'!$B$1:$AV$1,0),FALSE),VLOOKUP($B157,'Justerad allokering'!$B$1:$AG$461,MATCH(W$1,'Justerad allokering'!$B$1:$AF$1,0),FALSE))</f>
        <v>0</v>
      </c>
      <c r="X157">
        <f>IF(ISERROR(1/VLOOKUP($B157,'Justerad allokering'!$B$1:$AG$461,MATCH(X$1,'Justerad allokering'!$B$1:$AF$1,0),FALSE)),VLOOKUP($B157,'Allokerad kvv'!$B$2:$AV$468,MATCH(X$1,'Allokerad kvv'!$B$1:$AV$1,0),FALSE),VLOOKUP($B157,'Justerad allokering'!$B$1:$AG$461,MATCH(X$1,'Justerad allokering'!$B$1:$AF$1,0),FALSE))</f>
        <v>0</v>
      </c>
      <c r="Y157">
        <f>IF(ISERROR(1/VLOOKUP($B157,'Justerad allokering'!$B$1:$AG$461,MATCH(Y$1,'Justerad allokering'!$B$1:$AF$1,0),FALSE)),VLOOKUP($B157,'Allokerad kvv'!$B$2:$AV$468,MATCH(Y$1,'Allokerad kvv'!$B$1:$AV$1,0),FALSE),VLOOKUP($B157,'Justerad allokering'!$B$1:$AG$461,MATCH(Y$1,'Justerad allokering'!$B$1:$AF$1,0),FALSE))</f>
        <v>0</v>
      </c>
      <c r="Z157">
        <f>IF(ISERROR(1/VLOOKUP($B157,'Justerad allokering'!$B$1:$AG$461,MATCH(Z$1,'Justerad allokering'!$B$1:$AF$1,0),FALSE)),VLOOKUP($B157,'Allokerad kvv'!$B$2:$AV$468,MATCH(Z$1,'Allokerad kvv'!$B$1:$AV$1,0),FALSE),VLOOKUP($B157,'Justerad allokering'!$B$1:$AG$461,MATCH(Z$1,'Justerad allokering'!$B$1:$AF$1,0),FALSE))</f>
        <v>0</v>
      </c>
      <c r="AE157" s="89">
        <f t="shared" si="8"/>
        <v>0</v>
      </c>
      <c r="AG157">
        <f t="shared" si="9"/>
        <v>0</v>
      </c>
      <c r="AH157">
        <f t="shared" si="10"/>
        <v>0</v>
      </c>
      <c r="AI157" t="str">
        <f>IF(AH157=0,"",AH157/VLOOKUP(B157,Kraftvärmeprod!$B$1:$BC$480,MATCH("Summa tillförd energi exklusive rökgaskondensering",Kraftvärmeprod!$B$1:$BC$1,0),FALSE))</f>
        <v/>
      </c>
      <c r="AK157">
        <f t="shared" si="11"/>
        <v>0</v>
      </c>
    </row>
    <row r="158" spans="1:37" x14ac:dyDescent="0.25">
      <c r="A158" s="2" t="s">
        <v>228</v>
      </c>
      <c r="B158" s="2" t="s">
        <v>229</v>
      </c>
      <c r="C158">
        <f>IF(ISERROR(1/VLOOKUP($B158,'Justerad allokering'!$B$1:$AG$461,MATCH(C$1,'Justerad allokering'!$B$1:$AF$1,0),FALSE)),VLOOKUP($B158,'Allokerad kvv'!$B$2:$AV$468,MATCH(C$1,'Allokerad kvv'!$B$1:$AV$1,0),FALSE),VLOOKUP($B158,'Justerad allokering'!$B$1:$AG$461,MATCH(C$1,'Justerad allokering'!$B$1:$AF$1,0),FALSE))</f>
        <v>0</v>
      </c>
      <c r="D158">
        <f>IF(ISERROR(1/VLOOKUP($B158,'Justerad allokering'!$B$1:$AG$461,MATCH(D$1,'Justerad allokering'!$B$1:$AF$1,0),FALSE)),VLOOKUP($B158,'Allokerad kvv'!$B$2:$AV$468,MATCH(D$1,'Allokerad kvv'!$B$1:$AV$1,0),FALSE),VLOOKUP($B158,'Justerad allokering'!$B$1:$AG$461,MATCH(D$1,'Justerad allokering'!$B$1:$AF$1,0),FALSE))</f>
        <v>0</v>
      </c>
      <c r="E158">
        <f>IF(ISERROR(1/VLOOKUP($B158,'Justerad allokering'!$B$1:$AG$461,MATCH(E$1,'Justerad allokering'!$B$1:$AF$1,0),FALSE)),VLOOKUP($B158,'Allokerad kvv'!$B$2:$AV$468,MATCH(E$1,'Allokerad kvv'!$B$1:$AV$1,0),FALSE),VLOOKUP($B158,'Justerad allokering'!$B$1:$AG$461,MATCH(E$1,'Justerad allokering'!$B$1:$AF$1,0),FALSE))</f>
        <v>0</v>
      </c>
      <c r="F158">
        <f>IF(ISERROR(1/VLOOKUP($B158,'Justerad allokering'!$B$1:$AG$461,MATCH(F$1,'Justerad allokering'!$B$1:$AF$1,0),FALSE)),VLOOKUP($B158,'Allokerad kvv'!$B$2:$AV$468,MATCH(F$1,'Allokerad kvv'!$B$1:$AV$1,0),FALSE),VLOOKUP($B158,'Justerad allokering'!$B$1:$AG$461,MATCH(F$1,'Justerad allokering'!$B$1:$AF$1,0),FALSE))</f>
        <v>0</v>
      </c>
      <c r="G158">
        <f>IF(ISERROR(1/VLOOKUP($B158,'Justerad allokering'!$B$1:$AG$461,MATCH(G$1,'Justerad allokering'!$B$1:$AF$1,0),FALSE)),VLOOKUP($B158,'Allokerad kvv'!$B$2:$AV$468,MATCH(G$1,'Allokerad kvv'!$B$1:$AV$1,0),FALSE),VLOOKUP($B158,'Justerad allokering'!$B$1:$AG$461,MATCH(G$1,'Justerad allokering'!$B$1:$AF$1,0),FALSE))</f>
        <v>0</v>
      </c>
      <c r="H158">
        <f>IF(ISERROR(1/VLOOKUP($B158,'Justerad allokering'!$B$1:$AG$461,MATCH(H$1,'Justerad allokering'!$B$1:$AF$1,0),FALSE)),VLOOKUP($B158,'Allokerad kvv'!$B$2:$AV$468,MATCH(H$1,'Allokerad kvv'!$B$1:$AV$1,0),FALSE),VLOOKUP($B158,'Justerad allokering'!$B$1:$AG$461,MATCH(H$1,'Justerad allokering'!$B$1:$AF$1,0),FALSE))</f>
        <v>0</v>
      </c>
      <c r="I158">
        <f>IF(ISERROR(1/VLOOKUP($B158,'Justerad allokering'!$B$1:$AG$461,MATCH(I$1,'Justerad allokering'!$B$1:$AF$1,0),FALSE)),VLOOKUP($B158,'Allokerad kvv'!$B$2:$AV$468,MATCH(I$1,'Allokerad kvv'!$B$1:$AV$1,0),FALSE),VLOOKUP($B158,'Justerad allokering'!$B$1:$AG$461,MATCH(I$1,'Justerad allokering'!$B$1:$AF$1,0),FALSE))</f>
        <v>0</v>
      </c>
      <c r="J158">
        <f>IF(ISERROR(1/VLOOKUP($B158,'Justerad allokering'!$B$1:$AG$461,MATCH(J$1,'Justerad allokering'!$B$1:$AF$1,0),FALSE)),VLOOKUP($B158,'Allokerad kvv'!$B$2:$AV$468,MATCH(J$1,'Allokerad kvv'!$B$1:$AV$1,0),FALSE),VLOOKUP($B158,'Justerad allokering'!$B$1:$AG$461,MATCH(J$1,'Justerad allokering'!$B$1:$AF$1,0),FALSE))</f>
        <v>0</v>
      </c>
      <c r="K158">
        <f>IF(ISERROR(1/VLOOKUP($B158,'Justerad allokering'!$B$1:$AG$461,MATCH(K$1,'Justerad allokering'!$B$1:$AF$1,0),FALSE)),VLOOKUP($B158,'Allokerad kvv'!$B$2:$AV$468,MATCH(K$1,'Allokerad kvv'!$B$1:$AV$1,0),FALSE),VLOOKUP($B158,'Justerad allokering'!$B$1:$AG$461,MATCH(K$1,'Justerad allokering'!$B$1:$AF$1,0),FALSE))</f>
        <v>0</v>
      </c>
      <c r="L158">
        <f>IF(ISERROR(1/VLOOKUP($B158,'Justerad allokering'!$B$1:$AG$461,MATCH(L$1,'Justerad allokering'!$B$1:$AF$1,0),FALSE)),VLOOKUP($B158,'Allokerad kvv'!$B$2:$AV$468,MATCH(L$1,'Allokerad kvv'!$B$1:$AV$1,0),FALSE),VLOOKUP($B158,'Justerad allokering'!$B$1:$AG$461,MATCH(L$1,'Justerad allokering'!$B$1:$AF$1,0),FALSE))</f>
        <v>0</v>
      </c>
      <c r="M158">
        <f>IF(ISERROR(1/VLOOKUP($B158,'Justerad allokering'!$B$1:$AG$461,MATCH(M$1,'Justerad allokering'!$B$1:$AF$1,0),FALSE)),VLOOKUP($B158,'Allokerad kvv'!$B$2:$AV$468,MATCH(M$1,'Allokerad kvv'!$B$1:$AV$1,0),FALSE),VLOOKUP($B158,'Justerad allokering'!$B$1:$AG$461,MATCH(M$1,'Justerad allokering'!$B$1:$AF$1,0),FALSE))</f>
        <v>0</v>
      </c>
      <c r="N158">
        <f>IF(ISERROR(1/VLOOKUP($B158,'Justerad allokering'!$B$1:$AG$461,MATCH(N$1,'Justerad allokering'!$B$1:$AF$1,0),FALSE)),VLOOKUP($B158,'Allokerad kvv'!$B$2:$AV$468,MATCH(N$1,'Allokerad kvv'!$B$1:$AV$1,0),FALSE),VLOOKUP($B158,'Justerad allokering'!$B$1:$AG$461,MATCH(N$1,'Justerad allokering'!$B$1:$AF$1,0),FALSE))</f>
        <v>0</v>
      </c>
      <c r="O158">
        <f>IF(ISERROR(1/VLOOKUP($B158,'Justerad allokering'!$B$1:$AG$461,MATCH(O$1,'Justerad allokering'!$B$1:$AF$1,0),FALSE)),VLOOKUP($B158,'Allokerad kvv'!$B$2:$AV$468,MATCH(O$1,'Allokerad kvv'!$B$1:$AV$1,0),FALSE),VLOOKUP($B158,'Justerad allokering'!$B$1:$AG$461,MATCH(O$1,'Justerad allokering'!$B$1:$AF$1,0),FALSE))</f>
        <v>0</v>
      </c>
      <c r="P158">
        <f>IF(ISERROR(1/VLOOKUP($B158,'Justerad allokering'!$B$1:$AG$461,MATCH(P$1,'Justerad allokering'!$B$1:$AF$1,0),FALSE)),VLOOKUP($B158,'Allokerad kvv'!$B$2:$AV$468,MATCH(P$1,'Allokerad kvv'!$B$1:$AV$1,0),FALSE),VLOOKUP($B158,'Justerad allokering'!$B$1:$AG$461,MATCH(P$1,'Justerad allokering'!$B$1:$AF$1,0),FALSE))</f>
        <v>0</v>
      </c>
      <c r="Q158">
        <f>IF(ISERROR(1/VLOOKUP($B158,'Justerad allokering'!$B$1:$AG$461,MATCH(Q$1,'Justerad allokering'!$B$1:$AF$1,0),FALSE)),VLOOKUP($B158,'Allokerad kvv'!$B$2:$AV$468,MATCH(Q$1,'Allokerad kvv'!$B$1:$AV$1,0),FALSE),VLOOKUP($B158,'Justerad allokering'!$B$1:$AG$461,MATCH(Q$1,'Justerad allokering'!$B$1:$AF$1,0),FALSE))</f>
        <v>0</v>
      </c>
      <c r="R158">
        <f>IF(ISERROR(1/VLOOKUP($B158,'Justerad allokering'!$B$1:$AG$461,MATCH(R$1,'Justerad allokering'!$B$1:$AF$1,0),FALSE)),VLOOKUP($B158,'Allokerad kvv'!$B$2:$AV$468,MATCH(R$1,'Allokerad kvv'!$B$1:$AV$1,0),FALSE),VLOOKUP($B158,'Justerad allokering'!$B$1:$AG$461,MATCH(R$1,'Justerad allokering'!$B$1:$AF$1,0),FALSE))</f>
        <v>0</v>
      </c>
      <c r="S158">
        <f>IF(ISERROR(1/VLOOKUP($B158,'Justerad allokering'!$B$1:$AG$461,MATCH(S$1,'Justerad allokering'!$B$1:$AF$1,0),FALSE)),VLOOKUP($B158,'Allokerad kvv'!$B$2:$AV$468,MATCH(S$1,'Allokerad kvv'!$B$1:$AV$1,0),FALSE),VLOOKUP($B158,'Justerad allokering'!$B$1:$AG$461,MATCH(S$1,'Justerad allokering'!$B$1:$AF$1,0),FALSE))</f>
        <v>0</v>
      </c>
      <c r="T158">
        <f>IF(ISERROR(1/VLOOKUP($B158,'Justerad allokering'!$B$1:$AG$461,MATCH(T$1,'Justerad allokering'!$B$1:$AF$1,0),FALSE)),VLOOKUP($B158,'Allokerad kvv'!$B$2:$AV$468,MATCH(T$1,'Allokerad kvv'!$B$1:$AV$1,0),FALSE),VLOOKUP($B158,'Justerad allokering'!$B$1:$AG$461,MATCH(T$1,'Justerad allokering'!$B$1:$AF$1,0),FALSE))</f>
        <v>0</v>
      </c>
      <c r="U158">
        <f>IF(ISERROR(1/VLOOKUP($B158,'Justerad allokering'!$B$1:$AG$461,MATCH(U$1,'Justerad allokering'!$B$1:$AF$1,0),FALSE)),VLOOKUP($B158,'Allokerad kvv'!$B$2:$AV$468,MATCH(U$1,'Allokerad kvv'!$B$1:$AV$1,0),FALSE),VLOOKUP($B158,'Justerad allokering'!$B$1:$AG$461,MATCH(U$1,'Justerad allokering'!$B$1:$AF$1,0),FALSE))</f>
        <v>0</v>
      </c>
      <c r="V158">
        <f>IF(ISERROR(1/VLOOKUP($B158,'Justerad allokering'!$B$1:$AG$461,MATCH(V$1,'Justerad allokering'!$B$1:$AF$1,0),FALSE)),VLOOKUP($B158,'Allokerad kvv'!$B$2:$AV$468,MATCH(V$1,'Allokerad kvv'!$B$1:$AV$1,0),FALSE),VLOOKUP($B158,'Justerad allokering'!$B$1:$AG$461,MATCH(V$1,'Justerad allokering'!$B$1:$AF$1,0),FALSE))</f>
        <v>0</v>
      </c>
      <c r="W158">
        <f>IF(ISERROR(1/VLOOKUP($B158,'Justerad allokering'!$B$1:$AG$461,MATCH(W$1,'Justerad allokering'!$B$1:$AF$1,0),FALSE)),VLOOKUP($B158,'Allokerad kvv'!$B$2:$AV$468,MATCH(W$1,'Allokerad kvv'!$B$1:$AV$1,0),FALSE),VLOOKUP($B158,'Justerad allokering'!$B$1:$AG$461,MATCH(W$1,'Justerad allokering'!$B$1:$AF$1,0),FALSE))</f>
        <v>0</v>
      </c>
      <c r="X158">
        <f>IF(ISERROR(1/VLOOKUP($B158,'Justerad allokering'!$B$1:$AG$461,MATCH(X$1,'Justerad allokering'!$B$1:$AF$1,0),FALSE)),VLOOKUP($B158,'Allokerad kvv'!$B$2:$AV$468,MATCH(X$1,'Allokerad kvv'!$B$1:$AV$1,0),FALSE),VLOOKUP($B158,'Justerad allokering'!$B$1:$AG$461,MATCH(X$1,'Justerad allokering'!$B$1:$AF$1,0),FALSE))</f>
        <v>0</v>
      </c>
      <c r="Y158">
        <f>IF(ISERROR(1/VLOOKUP($B158,'Justerad allokering'!$B$1:$AG$461,MATCH(Y$1,'Justerad allokering'!$B$1:$AF$1,0),FALSE)),VLOOKUP($B158,'Allokerad kvv'!$B$2:$AV$468,MATCH(Y$1,'Allokerad kvv'!$B$1:$AV$1,0),FALSE),VLOOKUP($B158,'Justerad allokering'!$B$1:$AG$461,MATCH(Y$1,'Justerad allokering'!$B$1:$AF$1,0),FALSE))</f>
        <v>0</v>
      </c>
      <c r="Z158">
        <f>IF(ISERROR(1/VLOOKUP($B158,'Justerad allokering'!$B$1:$AG$461,MATCH(Z$1,'Justerad allokering'!$B$1:$AF$1,0),FALSE)),VLOOKUP($B158,'Allokerad kvv'!$B$2:$AV$468,MATCH(Z$1,'Allokerad kvv'!$B$1:$AV$1,0),FALSE),VLOOKUP($B158,'Justerad allokering'!$B$1:$AG$461,MATCH(Z$1,'Justerad allokering'!$B$1:$AF$1,0),FALSE))</f>
        <v>0</v>
      </c>
      <c r="AE158" s="89">
        <f t="shared" si="8"/>
        <v>0</v>
      </c>
      <c r="AG158">
        <f t="shared" si="9"/>
        <v>0</v>
      </c>
      <c r="AH158">
        <f t="shared" si="10"/>
        <v>0</v>
      </c>
      <c r="AI158" t="str">
        <f>IF(AH158=0,"",AH158/VLOOKUP(B158,Kraftvärmeprod!$B$1:$BC$480,MATCH("Summa tillförd energi exklusive rökgaskondensering",Kraftvärmeprod!$B$1:$BC$1,0),FALSE))</f>
        <v/>
      </c>
      <c r="AK158">
        <f t="shared" si="11"/>
        <v>0</v>
      </c>
    </row>
    <row r="159" spans="1:37" x14ac:dyDescent="0.25">
      <c r="A159" s="2" t="s">
        <v>228</v>
      </c>
      <c r="B159" s="2" t="s">
        <v>230</v>
      </c>
      <c r="C159">
        <f>IF(ISERROR(1/VLOOKUP($B159,'Justerad allokering'!$B$1:$AG$461,MATCH(C$1,'Justerad allokering'!$B$1:$AF$1,0),FALSE)),VLOOKUP($B159,'Allokerad kvv'!$B$2:$AV$468,MATCH(C$1,'Allokerad kvv'!$B$1:$AV$1,0),FALSE),VLOOKUP($B159,'Justerad allokering'!$B$1:$AG$461,MATCH(C$1,'Justerad allokering'!$B$1:$AF$1,0),FALSE))</f>
        <v>0</v>
      </c>
      <c r="D159">
        <f>IF(ISERROR(1/VLOOKUP($B159,'Justerad allokering'!$B$1:$AG$461,MATCH(D$1,'Justerad allokering'!$B$1:$AF$1,0),FALSE)),VLOOKUP($B159,'Allokerad kvv'!$B$2:$AV$468,MATCH(D$1,'Allokerad kvv'!$B$1:$AV$1,0),FALSE),VLOOKUP($B159,'Justerad allokering'!$B$1:$AG$461,MATCH(D$1,'Justerad allokering'!$B$1:$AF$1,0),FALSE))</f>
        <v>0</v>
      </c>
      <c r="E159">
        <f>IF(ISERROR(1/VLOOKUP($B159,'Justerad allokering'!$B$1:$AG$461,MATCH(E$1,'Justerad allokering'!$B$1:$AF$1,0),FALSE)),VLOOKUP($B159,'Allokerad kvv'!$B$2:$AV$468,MATCH(E$1,'Allokerad kvv'!$B$1:$AV$1,0),FALSE),VLOOKUP($B159,'Justerad allokering'!$B$1:$AG$461,MATCH(E$1,'Justerad allokering'!$B$1:$AF$1,0),FALSE))</f>
        <v>0</v>
      </c>
      <c r="F159">
        <f>IF(ISERROR(1/VLOOKUP($B159,'Justerad allokering'!$B$1:$AG$461,MATCH(F$1,'Justerad allokering'!$B$1:$AF$1,0),FALSE)),VLOOKUP($B159,'Allokerad kvv'!$B$2:$AV$468,MATCH(F$1,'Allokerad kvv'!$B$1:$AV$1,0),FALSE),VLOOKUP($B159,'Justerad allokering'!$B$1:$AG$461,MATCH(F$1,'Justerad allokering'!$B$1:$AF$1,0),FALSE))</f>
        <v>0</v>
      </c>
      <c r="G159">
        <f>IF(ISERROR(1/VLOOKUP($B159,'Justerad allokering'!$B$1:$AG$461,MATCH(G$1,'Justerad allokering'!$B$1:$AF$1,0),FALSE)),VLOOKUP($B159,'Allokerad kvv'!$B$2:$AV$468,MATCH(G$1,'Allokerad kvv'!$B$1:$AV$1,0),FALSE),VLOOKUP($B159,'Justerad allokering'!$B$1:$AG$461,MATCH(G$1,'Justerad allokering'!$B$1:$AF$1,0),FALSE))</f>
        <v>0</v>
      </c>
      <c r="H159">
        <f>IF(ISERROR(1/VLOOKUP($B159,'Justerad allokering'!$B$1:$AG$461,MATCH(H$1,'Justerad allokering'!$B$1:$AF$1,0),FALSE)),VLOOKUP($B159,'Allokerad kvv'!$B$2:$AV$468,MATCH(H$1,'Allokerad kvv'!$B$1:$AV$1,0),FALSE),VLOOKUP($B159,'Justerad allokering'!$B$1:$AG$461,MATCH(H$1,'Justerad allokering'!$B$1:$AF$1,0),FALSE))</f>
        <v>0</v>
      </c>
      <c r="I159">
        <f>IF(ISERROR(1/VLOOKUP($B159,'Justerad allokering'!$B$1:$AG$461,MATCH(I$1,'Justerad allokering'!$B$1:$AF$1,0),FALSE)),VLOOKUP($B159,'Allokerad kvv'!$B$2:$AV$468,MATCH(I$1,'Allokerad kvv'!$B$1:$AV$1,0),FALSE),VLOOKUP($B159,'Justerad allokering'!$B$1:$AG$461,MATCH(I$1,'Justerad allokering'!$B$1:$AF$1,0),FALSE))</f>
        <v>0</v>
      </c>
      <c r="J159">
        <f>IF(ISERROR(1/VLOOKUP($B159,'Justerad allokering'!$B$1:$AG$461,MATCH(J$1,'Justerad allokering'!$B$1:$AF$1,0),FALSE)),VLOOKUP($B159,'Allokerad kvv'!$B$2:$AV$468,MATCH(J$1,'Allokerad kvv'!$B$1:$AV$1,0),FALSE),VLOOKUP($B159,'Justerad allokering'!$B$1:$AG$461,MATCH(J$1,'Justerad allokering'!$B$1:$AF$1,0),FALSE))</f>
        <v>0</v>
      </c>
      <c r="K159">
        <f>IF(ISERROR(1/VLOOKUP($B159,'Justerad allokering'!$B$1:$AG$461,MATCH(K$1,'Justerad allokering'!$B$1:$AF$1,0),FALSE)),VLOOKUP($B159,'Allokerad kvv'!$B$2:$AV$468,MATCH(K$1,'Allokerad kvv'!$B$1:$AV$1,0),FALSE),VLOOKUP($B159,'Justerad allokering'!$B$1:$AG$461,MATCH(K$1,'Justerad allokering'!$B$1:$AF$1,0),FALSE))</f>
        <v>0</v>
      </c>
      <c r="L159">
        <f>IF(ISERROR(1/VLOOKUP($B159,'Justerad allokering'!$B$1:$AG$461,MATCH(L$1,'Justerad allokering'!$B$1:$AF$1,0),FALSE)),VLOOKUP($B159,'Allokerad kvv'!$B$2:$AV$468,MATCH(L$1,'Allokerad kvv'!$B$1:$AV$1,0),FALSE),VLOOKUP($B159,'Justerad allokering'!$B$1:$AG$461,MATCH(L$1,'Justerad allokering'!$B$1:$AF$1,0),FALSE))</f>
        <v>0</v>
      </c>
      <c r="M159">
        <f>IF(ISERROR(1/VLOOKUP($B159,'Justerad allokering'!$B$1:$AG$461,MATCH(M$1,'Justerad allokering'!$B$1:$AF$1,0),FALSE)),VLOOKUP($B159,'Allokerad kvv'!$B$2:$AV$468,MATCH(M$1,'Allokerad kvv'!$B$1:$AV$1,0),FALSE),VLOOKUP($B159,'Justerad allokering'!$B$1:$AG$461,MATCH(M$1,'Justerad allokering'!$B$1:$AF$1,0),FALSE))</f>
        <v>0</v>
      </c>
      <c r="N159">
        <f>IF(ISERROR(1/VLOOKUP($B159,'Justerad allokering'!$B$1:$AG$461,MATCH(N$1,'Justerad allokering'!$B$1:$AF$1,0),FALSE)),VLOOKUP($B159,'Allokerad kvv'!$B$2:$AV$468,MATCH(N$1,'Allokerad kvv'!$B$1:$AV$1,0),FALSE),VLOOKUP($B159,'Justerad allokering'!$B$1:$AG$461,MATCH(N$1,'Justerad allokering'!$B$1:$AF$1,0),FALSE))</f>
        <v>0</v>
      </c>
      <c r="O159">
        <f>IF(ISERROR(1/VLOOKUP($B159,'Justerad allokering'!$B$1:$AG$461,MATCH(O$1,'Justerad allokering'!$B$1:$AF$1,0),FALSE)),VLOOKUP($B159,'Allokerad kvv'!$B$2:$AV$468,MATCH(O$1,'Allokerad kvv'!$B$1:$AV$1,0),FALSE),VLOOKUP($B159,'Justerad allokering'!$B$1:$AG$461,MATCH(O$1,'Justerad allokering'!$B$1:$AF$1,0),FALSE))</f>
        <v>0</v>
      </c>
      <c r="P159">
        <f>IF(ISERROR(1/VLOOKUP($B159,'Justerad allokering'!$B$1:$AG$461,MATCH(P$1,'Justerad allokering'!$B$1:$AF$1,0),FALSE)),VLOOKUP($B159,'Allokerad kvv'!$B$2:$AV$468,MATCH(P$1,'Allokerad kvv'!$B$1:$AV$1,0),FALSE),VLOOKUP($B159,'Justerad allokering'!$B$1:$AG$461,MATCH(P$1,'Justerad allokering'!$B$1:$AF$1,0),FALSE))</f>
        <v>0</v>
      </c>
      <c r="Q159">
        <f>IF(ISERROR(1/VLOOKUP($B159,'Justerad allokering'!$B$1:$AG$461,MATCH(Q$1,'Justerad allokering'!$B$1:$AF$1,0),FALSE)),VLOOKUP($B159,'Allokerad kvv'!$B$2:$AV$468,MATCH(Q$1,'Allokerad kvv'!$B$1:$AV$1,0),FALSE),VLOOKUP($B159,'Justerad allokering'!$B$1:$AG$461,MATCH(Q$1,'Justerad allokering'!$B$1:$AF$1,0),FALSE))</f>
        <v>0</v>
      </c>
      <c r="R159">
        <f>IF(ISERROR(1/VLOOKUP($B159,'Justerad allokering'!$B$1:$AG$461,MATCH(R$1,'Justerad allokering'!$B$1:$AF$1,0),FALSE)),VLOOKUP($B159,'Allokerad kvv'!$B$2:$AV$468,MATCH(R$1,'Allokerad kvv'!$B$1:$AV$1,0),FALSE),VLOOKUP($B159,'Justerad allokering'!$B$1:$AG$461,MATCH(R$1,'Justerad allokering'!$B$1:$AF$1,0),FALSE))</f>
        <v>0</v>
      </c>
      <c r="S159">
        <f>IF(ISERROR(1/VLOOKUP($B159,'Justerad allokering'!$B$1:$AG$461,MATCH(S$1,'Justerad allokering'!$B$1:$AF$1,0),FALSE)),VLOOKUP($B159,'Allokerad kvv'!$B$2:$AV$468,MATCH(S$1,'Allokerad kvv'!$B$1:$AV$1,0),FALSE),VLOOKUP($B159,'Justerad allokering'!$B$1:$AG$461,MATCH(S$1,'Justerad allokering'!$B$1:$AF$1,0),FALSE))</f>
        <v>0</v>
      </c>
      <c r="T159">
        <f>IF(ISERROR(1/VLOOKUP($B159,'Justerad allokering'!$B$1:$AG$461,MATCH(T$1,'Justerad allokering'!$B$1:$AF$1,0),FALSE)),VLOOKUP($B159,'Allokerad kvv'!$B$2:$AV$468,MATCH(T$1,'Allokerad kvv'!$B$1:$AV$1,0),FALSE),VLOOKUP($B159,'Justerad allokering'!$B$1:$AG$461,MATCH(T$1,'Justerad allokering'!$B$1:$AF$1,0),FALSE))</f>
        <v>0</v>
      </c>
      <c r="U159">
        <f>IF(ISERROR(1/VLOOKUP($B159,'Justerad allokering'!$B$1:$AG$461,MATCH(U$1,'Justerad allokering'!$B$1:$AF$1,0),FALSE)),VLOOKUP($B159,'Allokerad kvv'!$B$2:$AV$468,MATCH(U$1,'Allokerad kvv'!$B$1:$AV$1,0),FALSE),VLOOKUP($B159,'Justerad allokering'!$B$1:$AG$461,MATCH(U$1,'Justerad allokering'!$B$1:$AF$1,0),FALSE))</f>
        <v>0</v>
      </c>
      <c r="V159">
        <f>IF(ISERROR(1/VLOOKUP($B159,'Justerad allokering'!$B$1:$AG$461,MATCH(V$1,'Justerad allokering'!$B$1:$AF$1,0),FALSE)),VLOOKUP($B159,'Allokerad kvv'!$B$2:$AV$468,MATCH(V$1,'Allokerad kvv'!$B$1:$AV$1,0),FALSE),VLOOKUP($B159,'Justerad allokering'!$B$1:$AG$461,MATCH(V$1,'Justerad allokering'!$B$1:$AF$1,0),FALSE))</f>
        <v>0</v>
      </c>
      <c r="W159">
        <f>IF(ISERROR(1/VLOOKUP($B159,'Justerad allokering'!$B$1:$AG$461,MATCH(W$1,'Justerad allokering'!$B$1:$AF$1,0),FALSE)),VLOOKUP($B159,'Allokerad kvv'!$B$2:$AV$468,MATCH(W$1,'Allokerad kvv'!$B$1:$AV$1,0),FALSE),VLOOKUP($B159,'Justerad allokering'!$B$1:$AG$461,MATCH(W$1,'Justerad allokering'!$B$1:$AF$1,0),FALSE))</f>
        <v>0</v>
      </c>
      <c r="X159">
        <f>IF(ISERROR(1/VLOOKUP($B159,'Justerad allokering'!$B$1:$AG$461,MATCH(X$1,'Justerad allokering'!$B$1:$AF$1,0),FALSE)),VLOOKUP($B159,'Allokerad kvv'!$B$2:$AV$468,MATCH(X$1,'Allokerad kvv'!$B$1:$AV$1,0),FALSE),VLOOKUP($B159,'Justerad allokering'!$B$1:$AG$461,MATCH(X$1,'Justerad allokering'!$B$1:$AF$1,0),FALSE))</f>
        <v>0</v>
      </c>
      <c r="Y159">
        <f>IF(ISERROR(1/VLOOKUP($B159,'Justerad allokering'!$B$1:$AG$461,MATCH(Y$1,'Justerad allokering'!$B$1:$AF$1,0),FALSE)),VLOOKUP($B159,'Allokerad kvv'!$B$2:$AV$468,MATCH(Y$1,'Allokerad kvv'!$B$1:$AV$1,0),FALSE),VLOOKUP($B159,'Justerad allokering'!$B$1:$AG$461,MATCH(Y$1,'Justerad allokering'!$B$1:$AF$1,0),FALSE))</f>
        <v>0</v>
      </c>
      <c r="Z159">
        <f>IF(ISERROR(1/VLOOKUP($B159,'Justerad allokering'!$B$1:$AG$461,MATCH(Z$1,'Justerad allokering'!$B$1:$AF$1,0),FALSE)),VLOOKUP($B159,'Allokerad kvv'!$B$2:$AV$468,MATCH(Z$1,'Allokerad kvv'!$B$1:$AV$1,0),FALSE),VLOOKUP($B159,'Justerad allokering'!$B$1:$AG$461,MATCH(Z$1,'Justerad allokering'!$B$1:$AF$1,0),FALSE))</f>
        <v>0</v>
      </c>
      <c r="AE159" s="89">
        <f t="shared" si="8"/>
        <v>0</v>
      </c>
      <c r="AG159">
        <f t="shared" si="9"/>
        <v>0</v>
      </c>
      <c r="AH159">
        <f t="shared" si="10"/>
        <v>0</v>
      </c>
      <c r="AI159" t="str">
        <f>IF(AH159=0,"",AH159/VLOOKUP(B159,Kraftvärmeprod!$B$1:$BC$480,MATCH("Summa tillförd energi exklusive rökgaskondensering",Kraftvärmeprod!$B$1:$BC$1,0),FALSE))</f>
        <v/>
      </c>
      <c r="AK159">
        <f t="shared" si="11"/>
        <v>0</v>
      </c>
    </row>
    <row r="160" spans="1:37" x14ac:dyDescent="0.25">
      <c r="A160" s="2" t="s">
        <v>228</v>
      </c>
      <c r="B160" s="2" t="s">
        <v>231</v>
      </c>
      <c r="C160">
        <f>IF(ISERROR(1/VLOOKUP($B160,'Justerad allokering'!$B$1:$AG$461,MATCH(C$1,'Justerad allokering'!$B$1:$AF$1,0),FALSE)),VLOOKUP($B160,'Allokerad kvv'!$B$2:$AV$468,MATCH(C$1,'Allokerad kvv'!$B$1:$AV$1,0),FALSE),VLOOKUP($B160,'Justerad allokering'!$B$1:$AG$461,MATCH(C$1,'Justerad allokering'!$B$1:$AF$1,0),FALSE))</f>
        <v>0</v>
      </c>
      <c r="D160">
        <f>IF(ISERROR(1/VLOOKUP($B160,'Justerad allokering'!$B$1:$AG$461,MATCH(D$1,'Justerad allokering'!$B$1:$AF$1,0),FALSE)),VLOOKUP($B160,'Allokerad kvv'!$B$2:$AV$468,MATCH(D$1,'Allokerad kvv'!$B$1:$AV$1,0),FALSE),VLOOKUP($B160,'Justerad allokering'!$B$1:$AG$461,MATCH(D$1,'Justerad allokering'!$B$1:$AF$1,0),FALSE))</f>
        <v>0</v>
      </c>
      <c r="E160">
        <f>IF(ISERROR(1/VLOOKUP($B160,'Justerad allokering'!$B$1:$AG$461,MATCH(E$1,'Justerad allokering'!$B$1:$AF$1,0),FALSE)),VLOOKUP($B160,'Allokerad kvv'!$B$2:$AV$468,MATCH(E$1,'Allokerad kvv'!$B$1:$AV$1,0),FALSE),VLOOKUP($B160,'Justerad allokering'!$B$1:$AG$461,MATCH(E$1,'Justerad allokering'!$B$1:$AF$1,0),FALSE))</f>
        <v>0</v>
      </c>
      <c r="F160">
        <f>IF(ISERROR(1/VLOOKUP($B160,'Justerad allokering'!$B$1:$AG$461,MATCH(F$1,'Justerad allokering'!$B$1:$AF$1,0),FALSE)),VLOOKUP($B160,'Allokerad kvv'!$B$2:$AV$468,MATCH(F$1,'Allokerad kvv'!$B$1:$AV$1,0),FALSE),VLOOKUP($B160,'Justerad allokering'!$B$1:$AG$461,MATCH(F$1,'Justerad allokering'!$B$1:$AF$1,0),FALSE))</f>
        <v>0</v>
      </c>
      <c r="G160">
        <f>IF(ISERROR(1/VLOOKUP($B160,'Justerad allokering'!$B$1:$AG$461,MATCH(G$1,'Justerad allokering'!$B$1:$AF$1,0),FALSE)),VLOOKUP($B160,'Allokerad kvv'!$B$2:$AV$468,MATCH(G$1,'Allokerad kvv'!$B$1:$AV$1,0),FALSE),VLOOKUP($B160,'Justerad allokering'!$B$1:$AG$461,MATCH(G$1,'Justerad allokering'!$B$1:$AF$1,0),FALSE))</f>
        <v>0</v>
      </c>
      <c r="H160">
        <f>IF(ISERROR(1/VLOOKUP($B160,'Justerad allokering'!$B$1:$AG$461,MATCH(H$1,'Justerad allokering'!$B$1:$AF$1,0),FALSE)),VLOOKUP($B160,'Allokerad kvv'!$B$2:$AV$468,MATCH(H$1,'Allokerad kvv'!$B$1:$AV$1,0),FALSE),VLOOKUP($B160,'Justerad allokering'!$B$1:$AG$461,MATCH(H$1,'Justerad allokering'!$B$1:$AF$1,0),FALSE))</f>
        <v>0</v>
      </c>
      <c r="I160">
        <f>IF(ISERROR(1/VLOOKUP($B160,'Justerad allokering'!$B$1:$AG$461,MATCH(I$1,'Justerad allokering'!$B$1:$AF$1,0),FALSE)),VLOOKUP($B160,'Allokerad kvv'!$B$2:$AV$468,MATCH(I$1,'Allokerad kvv'!$B$1:$AV$1,0),FALSE),VLOOKUP($B160,'Justerad allokering'!$B$1:$AG$461,MATCH(I$1,'Justerad allokering'!$B$1:$AF$1,0),FALSE))</f>
        <v>0</v>
      </c>
      <c r="J160">
        <f>IF(ISERROR(1/VLOOKUP($B160,'Justerad allokering'!$B$1:$AG$461,MATCH(J$1,'Justerad allokering'!$B$1:$AF$1,0),FALSE)),VLOOKUP($B160,'Allokerad kvv'!$B$2:$AV$468,MATCH(J$1,'Allokerad kvv'!$B$1:$AV$1,0),FALSE),VLOOKUP($B160,'Justerad allokering'!$B$1:$AG$461,MATCH(J$1,'Justerad allokering'!$B$1:$AF$1,0),FALSE))</f>
        <v>0</v>
      </c>
      <c r="K160">
        <f>IF(ISERROR(1/VLOOKUP($B160,'Justerad allokering'!$B$1:$AG$461,MATCH(K$1,'Justerad allokering'!$B$1:$AF$1,0),FALSE)),VLOOKUP($B160,'Allokerad kvv'!$B$2:$AV$468,MATCH(K$1,'Allokerad kvv'!$B$1:$AV$1,0),FALSE),VLOOKUP($B160,'Justerad allokering'!$B$1:$AG$461,MATCH(K$1,'Justerad allokering'!$B$1:$AF$1,0),FALSE))</f>
        <v>0</v>
      </c>
      <c r="L160">
        <f>IF(ISERROR(1/VLOOKUP($B160,'Justerad allokering'!$B$1:$AG$461,MATCH(L$1,'Justerad allokering'!$B$1:$AF$1,0),FALSE)),VLOOKUP($B160,'Allokerad kvv'!$B$2:$AV$468,MATCH(L$1,'Allokerad kvv'!$B$1:$AV$1,0),FALSE),VLOOKUP($B160,'Justerad allokering'!$B$1:$AG$461,MATCH(L$1,'Justerad allokering'!$B$1:$AF$1,0),FALSE))</f>
        <v>0</v>
      </c>
      <c r="M160">
        <f>IF(ISERROR(1/VLOOKUP($B160,'Justerad allokering'!$B$1:$AG$461,MATCH(M$1,'Justerad allokering'!$B$1:$AF$1,0),FALSE)),VLOOKUP($B160,'Allokerad kvv'!$B$2:$AV$468,MATCH(M$1,'Allokerad kvv'!$B$1:$AV$1,0),FALSE),VLOOKUP($B160,'Justerad allokering'!$B$1:$AG$461,MATCH(M$1,'Justerad allokering'!$B$1:$AF$1,0),FALSE))</f>
        <v>0</v>
      </c>
      <c r="N160">
        <f>IF(ISERROR(1/VLOOKUP($B160,'Justerad allokering'!$B$1:$AG$461,MATCH(N$1,'Justerad allokering'!$B$1:$AF$1,0),FALSE)),VLOOKUP($B160,'Allokerad kvv'!$B$2:$AV$468,MATCH(N$1,'Allokerad kvv'!$B$1:$AV$1,0),FALSE),VLOOKUP($B160,'Justerad allokering'!$B$1:$AG$461,MATCH(N$1,'Justerad allokering'!$B$1:$AF$1,0),FALSE))</f>
        <v>0</v>
      </c>
      <c r="O160">
        <f>IF(ISERROR(1/VLOOKUP($B160,'Justerad allokering'!$B$1:$AG$461,MATCH(O$1,'Justerad allokering'!$B$1:$AF$1,0),FALSE)),VLOOKUP($B160,'Allokerad kvv'!$B$2:$AV$468,MATCH(O$1,'Allokerad kvv'!$B$1:$AV$1,0),FALSE),VLOOKUP($B160,'Justerad allokering'!$B$1:$AG$461,MATCH(O$1,'Justerad allokering'!$B$1:$AF$1,0),FALSE))</f>
        <v>0</v>
      </c>
      <c r="P160">
        <f>IF(ISERROR(1/VLOOKUP($B160,'Justerad allokering'!$B$1:$AG$461,MATCH(P$1,'Justerad allokering'!$B$1:$AF$1,0),FALSE)),VLOOKUP($B160,'Allokerad kvv'!$B$2:$AV$468,MATCH(P$1,'Allokerad kvv'!$B$1:$AV$1,0),FALSE),VLOOKUP($B160,'Justerad allokering'!$B$1:$AG$461,MATCH(P$1,'Justerad allokering'!$B$1:$AF$1,0),FALSE))</f>
        <v>0</v>
      </c>
      <c r="Q160">
        <f>IF(ISERROR(1/VLOOKUP($B160,'Justerad allokering'!$B$1:$AG$461,MATCH(Q$1,'Justerad allokering'!$B$1:$AF$1,0),FALSE)),VLOOKUP($B160,'Allokerad kvv'!$B$2:$AV$468,MATCH(Q$1,'Allokerad kvv'!$B$1:$AV$1,0),FALSE),VLOOKUP($B160,'Justerad allokering'!$B$1:$AG$461,MATCH(Q$1,'Justerad allokering'!$B$1:$AF$1,0),FALSE))</f>
        <v>0</v>
      </c>
      <c r="R160">
        <f>IF(ISERROR(1/VLOOKUP($B160,'Justerad allokering'!$B$1:$AG$461,MATCH(R$1,'Justerad allokering'!$B$1:$AF$1,0),FALSE)),VLOOKUP($B160,'Allokerad kvv'!$B$2:$AV$468,MATCH(R$1,'Allokerad kvv'!$B$1:$AV$1,0),FALSE),VLOOKUP($B160,'Justerad allokering'!$B$1:$AG$461,MATCH(R$1,'Justerad allokering'!$B$1:$AF$1,0),FALSE))</f>
        <v>0</v>
      </c>
      <c r="S160">
        <f>IF(ISERROR(1/VLOOKUP($B160,'Justerad allokering'!$B$1:$AG$461,MATCH(S$1,'Justerad allokering'!$B$1:$AF$1,0),FALSE)),VLOOKUP($B160,'Allokerad kvv'!$B$2:$AV$468,MATCH(S$1,'Allokerad kvv'!$B$1:$AV$1,0),FALSE),VLOOKUP($B160,'Justerad allokering'!$B$1:$AG$461,MATCH(S$1,'Justerad allokering'!$B$1:$AF$1,0),FALSE))</f>
        <v>0</v>
      </c>
      <c r="T160">
        <f>IF(ISERROR(1/VLOOKUP($B160,'Justerad allokering'!$B$1:$AG$461,MATCH(T$1,'Justerad allokering'!$B$1:$AF$1,0),FALSE)),VLOOKUP($B160,'Allokerad kvv'!$B$2:$AV$468,MATCH(T$1,'Allokerad kvv'!$B$1:$AV$1,0),FALSE),VLOOKUP($B160,'Justerad allokering'!$B$1:$AG$461,MATCH(T$1,'Justerad allokering'!$B$1:$AF$1,0),FALSE))</f>
        <v>0</v>
      </c>
      <c r="U160">
        <f>IF(ISERROR(1/VLOOKUP($B160,'Justerad allokering'!$B$1:$AG$461,MATCH(U$1,'Justerad allokering'!$B$1:$AF$1,0),FALSE)),VLOOKUP($B160,'Allokerad kvv'!$B$2:$AV$468,MATCH(U$1,'Allokerad kvv'!$B$1:$AV$1,0),FALSE),VLOOKUP($B160,'Justerad allokering'!$B$1:$AG$461,MATCH(U$1,'Justerad allokering'!$B$1:$AF$1,0),FALSE))</f>
        <v>0</v>
      </c>
      <c r="V160">
        <f>IF(ISERROR(1/VLOOKUP($B160,'Justerad allokering'!$B$1:$AG$461,MATCH(V$1,'Justerad allokering'!$B$1:$AF$1,0),FALSE)),VLOOKUP($B160,'Allokerad kvv'!$B$2:$AV$468,MATCH(V$1,'Allokerad kvv'!$B$1:$AV$1,0),FALSE),VLOOKUP($B160,'Justerad allokering'!$B$1:$AG$461,MATCH(V$1,'Justerad allokering'!$B$1:$AF$1,0),FALSE))</f>
        <v>0</v>
      </c>
      <c r="W160">
        <f>IF(ISERROR(1/VLOOKUP($B160,'Justerad allokering'!$B$1:$AG$461,MATCH(W$1,'Justerad allokering'!$B$1:$AF$1,0),FALSE)),VLOOKUP($B160,'Allokerad kvv'!$B$2:$AV$468,MATCH(W$1,'Allokerad kvv'!$B$1:$AV$1,0),FALSE),VLOOKUP($B160,'Justerad allokering'!$B$1:$AG$461,MATCH(W$1,'Justerad allokering'!$B$1:$AF$1,0),FALSE))</f>
        <v>0</v>
      </c>
      <c r="X160">
        <f>IF(ISERROR(1/VLOOKUP($B160,'Justerad allokering'!$B$1:$AG$461,MATCH(X$1,'Justerad allokering'!$B$1:$AF$1,0),FALSE)),VLOOKUP($B160,'Allokerad kvv'!$B$2:$AV$468,MATCH(X$1,'Allokerad kvv'!$B$1:$AV$1,0),FALSE),VLOOKUP($B160,'Justerad allokering'!$B$1:$AG$461,MATCH(X$1,'Justerad allokering'!$B$1:$AF$1,0),FALSE))</f>
        <v>0</v>
      </c>
      <c r="Y160">
        <f>IF(ISERROR(1/VLOOKUP($B160,'Justerad allokering'!$B$1:$AG$461,MATCH(Y$1,'Justerad allokering'!$B$1:$AF$1,0),FALSE)),VLOOKUP($B160,'Allokerad kvv'!$B$2:$AV$468,MATCH(Y$1,'Allokerad kvv'!$B$1:$AV$1,0),FALSE),VLOOKUP($B160,'Justerad allokering'!$B$1:$AG$461,MATCH(Y$1,'Justerad allokering'!$B$1:$AF$1,0),FALSE))</f>
        <v>0</v>
      </c>
      <c r="Z160">
        <f>IF(ISERROR(1/VLOOKUP($B160,'Justerad allokering'!$B$1:$AG$461,MATCH(Z$1,'Justerad allokering'!$B$1:$AF$1,0),FALSE)),VLOOKUP($B160,'Allokerad kvv'!$B$2:$AV$468,MATCH(Z$1,'Allokerad kvv'!$B$1:$AV$1,0),FALSE),VLOOKUP($B160,'Justerad allokering'!$B$1:$AG$461,MATCH(Z$1,'Justerad allokering'!$B$1:$AF$1,0),FALSE))</f>
        <v>0</v>
      </c>
      <c r="AE160" s="89">
        <f t="shared" si="8"/>
        <v>0</v>
      </c>
      <c r="AG160">
        <f t="shared" si="9"/>
        <v>0</v>
      </c>
      <c r="AH160">
        <f t="shared" si="10"/>
        <v>0</v>
      </c>
      <c r="AI160" t="str">
        <f>IF(AH160=0,"",AH160/VLOOKUP(B160,Kraftvärmeprod!$B$1:$BC$480,MATCH("Summa tillförd energi exklusive rökgaskondensering",Kraftvärmeprod!$B$1:$BC$1,0),FALSE))</f>
        <v/>
      </c>
      <c r="AK160">
        <f t="shared" si="11"/>
        <v>0</v>
      </c>
    </row>
    <row r="161" spans="1:37" x14ac:dyDescent="0.25">
      <c r="A161" s="2" t="s">
        <v>228</v>
      </c>
      <c r="B161" s="2" t="s">
        <v>232</v>
      </c>
      <c r="C161">
        <f>IF(ISERROR(1/VLOOKUP($B161,'Justerad allokering'!$B$1:$AG$461,MATCH(C$1,'Justerad allokering'!$B$1:$AF$1,0),FALSE)),VLOOKUP($B161,'Allokerad kvv'!$B$2:$AV$468,MATCH(C$1,'Allokerad kvv'!$B$1:$AV$1,0),FALSE),VLOOKUP($B161,'Justerad allokering'!$B$1:$AG$461,MATCH(C$1,'Justerad allokering'!$B$1:$AF$1,0),FALSE))</f>
        <v>0</v>
      </c>
      <c r="D161">
        <f>IF(ISERROR(1/VLOOKUP($B161,'Justerad allokering'!$B$1:$AG$461,MATCH(D$1,'Justerad allokering'!$B$1:$AF$1,0),FALSE)),VLOOKUP($B161,'Allokerad kvv'!$B$2:$AV$468,MATCH(D$1,'Allokerad kvv'!$B$1:$AV$1,0),FALSE),VLOOKUP($B161,'Justerad allokering'!$B$1:$AG$461,MATCH(D$1,'Justerad allokering'!$B$1:$AF$1,0),FALSE))</f>
        <v>0</v>
      </c>
      <c r="E161">
        <f>IF(ISERROR(1/VLOOKUP($B161,'Justerad allokering'!$B$1:$AG$461,MATCH(E$1,'Justerad allokering'!$B$1:$AF$1,0),FALSE)),VLOOKUP($B161,'Allokerad kvv'!$B$2:$AV$468,MATCH(E$1,'Allokerad kvv'!$B$1:$AV$1,0),FALSE),VLOOKUP($B161,'Justerad allokering'!$B$1:$AG$461,MATCH(E$1,'Justerad allokering'!$B$1:$AF$1,0),FALSE))</f>
        <v>22.9422</v>
      </c>
      <c r="F161">
        <f>IF(ISERROR(1/VLOOKUP($B161,'Justerad allokering'!$B$1:$AG$461,MATCH(F$1,'Justerad allokering'!$B$1:$AF$1,0),FALSE)),VLOOKUP($B161,'Allokerad kvv'!$B$2:$AV$468,MATCH(F$1,'Allokerad kvv'!$B$1:$AV$1,0),FALSE),VLOOKUP($B161,'Justerad allokering'!$B$1:$AG$461,MATCH(F$1,'Justerad allokering'!$B$1:$AF$1,0),FALSE))</f>
        <v>0</v>
      </c>
      <c r="G161">
        <f>IF(ISERROR(1/VLOOKUP($B161,'Justerad allokering'!$B$1:$AG$461,MATCH(G$1,'Justerad allokering'!$B$1:$AF$1,0),FALSE)),VLOOKUP($B161,'Allokerad kvv'!$B$2:$AV$468,MATCH(G$1,'Allokerad kvv'!$B$1:$AV$1,0),FALSE),VLOOKUP($B161,'Justerad allokering'!$B$1:$AG$461,MATCH(G$1,'Justerad allokering'!$B$1:$AF$1,0),FALSE))</f>
        <v>0</v>
      </c>
      <c r="H161">
        <f>IF(ISERROR(1/VLOOKUP($B161,'Justerad allokering'!$B$1:$AG$461,MATCH(H$1,'Justerad allokering'!$B$1:$AF$1,0),FALSE)),VLOOKUP($B161,'Allokerad kvv'!$B$2:$AV$468,MATCH(H$1,'Allokerad kvv'!$B$1:$AV$1,0),FALSE),VLOOKUP($B161,'Justerad allokering'!$B$1:$AG$461,MATCH(H$1,'Justerad allokering'!$B$1:$AF$1,0),FALSE))</f>
        <v>0</v>
      </c>
      <c r="I161">
        <f>IF(ISERROR(1/VLOOKUP($B161,'Justerad allokering'!$B$1:$AG$461,MATCH(I$1,'Justerad allokering'!$B$1:$AF$1,0),FALSE)),VLOOKUP($B161,'Allokerad kvv'!$B$2:$AV$468,MATCH(I$1,'Allokerad kvv'!$B$1:$AV$1,0),FALSE),VLOOKUP($B161,'Justerad allokering'!$B$1:$AG$461,MATCH(I$1,'Justerad allokering'!$B$1:$AF$1,0),FALSE))</f>
        <v>0</v>
      </c>
      <c r="J161">
        <f>IF(ISERROR(1/VLOOKUP($B161,'Justerad allokering'!$B$1:$AG$461,MATCH(J$1,'Justerad allokering'!$B$1:$AF$1,0),FALSE)),VLOOKUP($B161,'Allokerad kvv'!$B$2:$AV$468,MATCH(J$1,'Allokerad kvv'!$B$1:$AV$1,0),FALSE),VLOOKUP($B161,'Justerad allokering'!$B$1:$AG$461,MATCH(J$1,'Justerad allokering'!$B$1:$AF$1,0),FALSE))</f>
        <v>38.262999999999998</v>
      </c>
      <c r="K161">
        <f>IF(ISERROR(1/VLOOKUP($B161,'Justerad allokering'!$B$1:$AG$461,MATCH(K$1,'Justerad allokering'!$B$1:$AF$1,0),FALSE)),VLOOKUP($B161,'Allokerad kvv'!$B$2:$AV$468,MATCH(K$1,'Allokerad kvv'!$B$1:$AV$1,0),FALSE),VLOOKUP($B161,'Justerad allokering'!$B$1:$AG$461,MATCH(K$1,'Justerad allokering'!$B$1:$AF$1,0),FALSE))</f>
        <v>3.24302</v>
      </c>
      <c r="L161">
        <f>IF(ISERROR(1/VLOOKUP($B161,'Justerad allokering'!$B$1:$AG$461,MATCH(L$1,'Justerad allokering'!$B$1:$AF$1,0),FALSE)),VLOOKUP($B161,'Allokerad kvv'!$B$2:$AV$468,MATCH(L$1,'Allokerad kvv'!$B$1:$AV$1,0),FALSE),VLOOKUP($B161,'Justerad allokering'!$B$1:$AG$461,MATCH(L$1,'Justerad allokering'!$B$1:$AF$1,0),FALSE))</f>
        <v>0</v>
      </c>
      <c r="M161">
        <f>IF(ISERROR(1/VLOOKUP($B161,'Justerad allokering'!$B$1:$AG$461,MATCH(M$1,'Justerad allokering'!$B$1:$AF$1,0),FALSE)),VLOOKUP($B161,'Allokerad kvv'!$B$2:$AV$468,MATCH(M$1,'Allokerad kvv'!$B$1:$AV$1,0),FALSE),VLOOKUP($B161,'Justerad allokering'!$B$1:$AG$461,MATCH(M$1,'Justerad allokering'!$B$1:$AF$1,0),FALSE))</f>
        <v>0</v>
      </c>
      <c r="N161">
        <f>IF(ISERROR(1/VLOOKUP($B161,'Justerad allokering'!$B$1:$AG$461,MATCH(N$1,'Justerad allokering'!$B$1:$AF$1,0),FALSE)),VLOOKUP($B161,'Allokerad kvv'!$B$2:$AV$468,MATCH(N$1,'Allokerad kvv'!$B$1:$AV$1,0),FALSE),VLOOKUP($B161,'Justerad allokering'!$B$1:$AG$461,MATCH(N$1,'Justerad allokering'!$B$1:$AF$1,0),FALSE))</f>
        <v>0</v>
      </c>
      <c r="O161">
        <f>IF(ISERROR(1/VLOOKUP($B161,'Justerad allokering'!$B$1:$AG$461,MATCH(O$1,'Justerad allokering'!$B$1:$AF$1,0),FALSE)),VLOOKUP($B161,'Allokerad kvv'!$B$2:$AV$468,MATCH(O$1,'Allokerad kvv'!$B$1:$AV$1,0),FALSE),VLOOKUP($B161,'Justerad allokering'!$B$1:$AG$461,MATCH(O$1,'Justerad allokering'!$B$1:$AF$1,0),FALSE))</f>
        <v>0</v>
      </c>
      <c r="P161">
        <f>IF(ISERROR(1/VLOOKUP($B161,'Justerad allokering'!$B$1:$AG$461,MATCH(P$1,'Justerad allokering'!$B$1:$AF$1,0),FALSE)),VLOOKUP($B161,'Allokerad kvv'!$B$2:$AV$468,MATCH(P$1,'Allokerad kvv'!$B$1:$AV$1,0),FALSE),VLOOKUP($B161,'Justerad allokering'!$B$1:$AG$461,MATCH(P$1,'Justerad allokering'!$B$1:$AF$1,0),FALSE))</f>
        <v>15.3985</v>
      </c>
      <c r="Q161">
        <f>IF(ISERROR(1/VLOOKUP($B161,'Justerad allokering'!$B$1:$AG$461,MATCH(Q$1,'Justerad allokering'!$B$1:$AF$1,0),FALSE)),VLOOKUP($B161,'Allokerad kvv'!$B$2:$AV$468,MATCH(Q$1,'Allokerad kvv'!$B$1:$AV$1,0),FALSE),VLOOKUP($B161,'Justerad allokering'!$B$1:$AG$461,MATCH(Q$1,'Justerad allokering'!$B$1:$AF$1,0),FALSE))</f>
        <v>0</v>
      </c>
      <c r="R161">
        <f>IF(ISERROR(1/VLOOKUP($B161,'Justerad allokering'!$B$1:$AG$461,MATCH(R$1,'Justerad allokering'!$B$1:$AF$1,0),FALSE)),VLOOKUP($B161,'Allokerad kvv'!$B$2:$AV$468,MATCH(R$1,'Allokerad kvv'!$B$1:$AV$1,0),FALSE),VLOOKUP($B161,'Justerad allokering'!$B$1:$AG$461,MATCH(R$1,'Justerad allokering'!$B$1:$AF$1,0),FALSE))</f>
        <v>0</v>
      </c>
      <c r="S161">
        <f>IF(ISERROR(1/VLOOKUP($B161,'Justerad allokering'!$B$1:$AG$461,MATCH(S$1,'Justerad allokering'!$B$1:$AF$1,0),FALSE)),VLOOKUP($B161,'Allokerad kvv'!$B$2:$AV$468,MATCH(S$1,'Allokerad kvv'!$B$1:$AV$1,0),FALSE),VLOOKUP($B161,'Justerad allokering'!$B$1:$AG$461,MATCH(S$1,'Justerad allokering'!$B$1:$AF$1,0),FALSE))</f>
        <v>0</v>
      </c>
      <c r="T161">
        <f>IF(ISERROR(1/VLOOKUP($B161,'Justerad allokering'!$B$1:$AG$461,MATCH(T$1,'Justerad allokering'!$B$1:$AF$1,0),FALSE)),VLOOKUP($B161,'Allokerad kvv'!$B$2:$AV$468,MATCH(T$1,'Allokerad kvv'!$B$1:$AV$1,0),FALSE),VLOOKUP($B161,'Justerad allokering'!$B$1:$AG$461,MATCH(T$1,'Justerad allokering'!$B$1:$AF$1,0),FALSE))</f>
        <v>0</v>
      </c>
      <c r="U161">
        <f>IF(ISERROR(1/VLOOKUP($B161,'Justerad allokering'!$B$1:$AG$461,MATCH(U$1,'Justerad allokering'!$B$1:$AF$1,0),FALSE)),VLOOKUP($B161,'Allokerad kvv'!$B$2:$AV$468,MATCH(U$1,'Allokerad kvv'!$B$1:$AV$1,0),FALSE),VLOOKUP($B161,'Justerad allokering'!$B$1:$AG$461,MATCH(U$1,'Justerad allokering'!$B$1:$AF$1,0),FALSE))</f>
        <v>0</v>
      </c>
      <c r="V161">
        <f>IF(ISERROR(1/VLOOKUP($B161,'Justerad allokering'!$B$1:$AG$461,MATCH(V$1,'Justerad allokering'!$B$1:$AF$1,0),FALSE)),VLOOKUP($B161,'Allokerad kvv'!$B$2:$AV$468,MATCH(V$1,'Allokerad kvv'!$B$1:$AV$1,0),FALSE),VLOOKUP($B161,'Justerad allokering'!$B$1:$AG$461,MATCH(V$1,'Justerad allokering'!$B$1:$AF$1,0),FALSE))</f>
        <v>0</v>
      </c>
      <c r="W161">
        <f>IF(ISERROR(1/VLOOKUP($B161,'Justerad allokering'!$B$1:$AG$461,MATCH(W$1,'Justerad allokering'!$B$1:$AF$1,0),FALSE)),VLOOKUP($B161,'Allokerad kvv'!$B$2:$AV$468,MATCH(W$1,'Allokerad kvv'!$B$1:$AV$1,0),FALSE),VLOOKUP($B161,'Justerad allokering'!$B$1:$AG$461,MATCH(W$1,'Justerad allokering'!$B$1:$AF$1,0),FALSE))</f>
        <v>0</v>
      </c>
      <c r="X161">
        <f>IF(ISERROR(1/VLOOKUP($B161,'Justerad allokering'!$B$1:$AG$461,MATCH(X$1,'Justerad allokering'!$B$1:$AF$1,0),FALSE)),VLOOKUP($B161,'Allokerad kvv'!$B$2:$AV$468,MATCH(X$1,'Allokerad kvv'!$B$1:$AV$1,0),FALSE),VLOOKUP($B161,'Justerad allokering'!$B$1:$AG$461,MATCH(X$1,'Justerad allokering'!$B$1:$AF$1,0),FALSE))</f>
        <v>0</v>
      </c>
      <c r="Y161">
        <f>IF(ISERROR(1/VLOOKUP($B161,'Justerad allokering'!$B$1:$AG$461,MATCH(Y$1,'Justerad allokering'!$B$1:$AF$1,0),FALSE)),VLOOKUP($B161,'Allokerad kvv'!$B$2:$AV$468,MATCH(Y$1,'Allokerad kvv'!$B$1:$AV$1,0),FALSE),VLOOKUP($B161,'Justerad allokering'!$B$1:$AG$461,MATCH(Y$1,'Justerad allokering'!$B$1:$AF$1,0),FALSE))</f>
        <v>0</v>
      </c>
      <c r="Z161">
        <f>IF(ISERROR(1/VLOOKUP($B161,'Justerad allokering'!$B$1:$AG$461,MATCH(Z$1,'Justerad allokering'!$B$1:$AF$1,0),FALSE)),VLOOKUP($B161,'Allokerad kvv'!$B$2:$AV$468,MATCH(Z$1,'Allokerad kvv'!$B$1:$AV$1,0),FALSE),VLOOKUP($B161,'Justerad allokering'!$B$1:$AG$461,MATCH(Z$1,'Justerad allokering'!$B$1:$AF$1,0),FALSE))</f>
        <v>0</v>
      </c>
      <c r="AE161" s="89">
        <f t="shared" si="8"/>
        <v>79.846719999999991</v>
      </c>
      <c r="AG161">
        <f t="shared" si="9"/>
        <v>76.603699999999989</v>
      </c>
      <c r="AH161">
        <f t="shared" si="10"/>
        <v>76.603699999999989</v>
      </c>
      <c r="AI161">
        <f>IF(AH161=0,"",AH161/VLOOKUP(B161,Kraftvärmeprod!$B$1:$BC$480,MATCH("Summa tillförd energi exklusive rökgaskondensering",Kraftvärmeprod!$B$1:$BC$1,0),FALSE))</f>
        <v>0.77770253807106593</v>
      </c>
      <c r="AK161">
        <f t="shared" si="11"/>
        <v>76.603700000000003</v>
      </c>
    </row>
    <row r="162" spans="1:37" x14ac:dyDescent="0.25">
      <c r="A162" s="2" t="s">
        <v>233</v>
      </c>
      <c r="B162" s="2" t="s">
        <v>234</v>
      </c>
      <c r="C162">
        <f>IF(ISERROR(1/VLOOKUP($B162,'Justerad allokering'!$B$1:$AG$461,MATCH(C$1,'Justerad allokering'!$B$1:$AF$1,0),FALSE)),VLOOKUP($B162,'Allokerad kvv'!$B$2:$AV$468,MATCH(C$1,'Allokerad kvv'!$B$1:$AV$1,0),FALSE),VLOOKUP($B162,'Justerad allokering'!$B$1:$AG$461,MATCH(C$1,'Justerad allokering'!$B$1:$AF$1,0),FALSE))</f>
        <v>0</v>
      </c>
      <c r="D162">
        <f>IF(ISERROR(1/VLOOKUP($B162,'Justerad allokering'!$B$1:$AG$461,MATCH(D$1,'Justerad allokering'!$B$1:$AF$1,0),FALSE)),VLOOKUP($B162,'Allokerad kvv'!$B$2:$AV$468,MATCH(D$1,'Allokerad kvv'!$B$1:$AV$1,0),FALSE),VLOOKUP($B162,'Justerad allokering'!$B$1:$AG$461,MATCH(D$1,'Justerad allokering'!$B$1:$AF$1,0),FALSE))</f>
        <v>0</v>
      </c>
      <c r="E162">
        <f>IF(ISERROR(1/VLOOKUP($B162,'Justerad allokering'!$B$1:$AG$461,MATCH(E$1,'Justerad allokering'!$B$1:$AF$1,0),FALSE)),VLOOKUP($B162,'Allokerad kvv'!$B$2:$AV$468,MATCH(E$1,'Allokerad kvv'!$B$1:$AV$1,0),FALSE),VLOOKUP($B162,'Justerad allokering'!$B$1:$AG$461,MATCH(E$1,'Justerad allokering'!$B$1:$AF$1,0),FALSE))</f>
        <v>0</v>
      </c>
      <c r="F162">
        <f>IF(ISERROR(1/VLOOKUP($B162,'Justerad allokering'!$B$1:$AG$461,MATCH(F$1,'Justerad allokering'!$B$1:$AF$1,0),FALSE)),VLOOKUP($B162,'Allokerad kvv'!$B$2:$AV$468,MATCH(F$1,'Allokerad kvv'!$B$1:$AV$1,0),FALSE),VLOOKUP($B162,'Justerad allokering'!$B$1:$AG$461,MATCH(F$1,'Justerad allokering'!$B$1:$AF$1,0),FALSE))</f>
        <v>0</v>
      </c>
      <c r="G162">
        <f>IF(ISERROR(1/VLOOKUP($B162,'Justerad allokering'!$B$1:$AG$461,MATCH(G$1,'Justerad allokering'!$B$1:$AF$1,0),FALSE)),VLOOKUP($B162,'Allokerad kvv'!$B$2:$AV$468,MATCH(G$1,'Allokerad kvv'!$B$1:$AV$1,0),FALSE),VLOOKUP($B162,'Justerad allokering'!$B$1:$AG$461,MATCH(G$1,'Justerad allokering'!$B$1:$AF$1,0),FALSE))</f>
        <v>0</v>
      </c>
      <c r="H162">
        <f>IF(ISERROR(1/VLOOKUP($B162,'Justerad allokering'!$B$1:$AG$461,MATCH(H$1,'Justerad allokering'!$B$1:$AF$1,0),FALSE)),VLOOKUP($B162,'Allokerad kvv'!$B$2:$AV$468,MATCH(H$1,'Allokerad kvv'!$B$1:$AV$1,0),FALSE),VLOOKUP($B162,'Justerad allokering'!$B$1:$AG$461,MATCH(H$1,'Justerad allokering'!$B$1:$AF$1,0),FALSE))</f>
        <v>0</v>
      </c>
      <c r="I162">
        <f>IF(ISERROR(1/VLOOKUP($B162,'Justerad allokering'!$B$1:$AG$461,MATCH(I$1,'Justerad allokering'!$B$1:$AF$1,0),FALSE)),VLOOKUP($B162,'Allokerad kvv'!$B$2:$AV$468,MATCH(I$1,'Allokerad kvv'!$B$1:$AV$1,0),FALSE),VLOOKUP($B162,'Justerad allokering'!$B$1:$AG$461,MATCH(I$1,'Justerad allokering'!$B$1:$AF$1,0),FALSE))</f>
        <v>0</v>
      </c>
      <c r="J162">
        <f>IF(ISERROR(1/VLOOKUP($B162,'Justerad allokering'!$B$1:$AG$461,MATCH(J$1,'Justerad allokering'!$B$1:$AF$1,0),FALSE)),VLOOKUP($B162,'Allokerad kvv'!$B$2:$AV$468,MATCH(J$1,'Allokerad kvv'!$B$1:$AV$1,0),FALSE),VLOOKUP($B162,'Justerad allokering'!$B$1:$AG$461,MATCH(J$1,'Justerad allokering'!$B$1:$AF$1,0),FALSE))</f>
        <v>0</v>
      </c>
      <c r="K162">
        <f>IF(ISERROR(1/VLOOKUP($B162,'Justerad allokering'!$B$1:$AG$461,MATCH(K$1,'Justerad allokering'!$B$1:$AF$1,0),FALSE)),VLOOKUP($B162,'Allokerad kvv'!$B$2:$AV$468,MATCH(K$1,'Allokerad kvv'!$B$1:$AV$1,0),FALSE),VLOOKUP($B162,'Justerad allokering'!$B$1:$AG$461,MATCH(K$1,'Justerad allokering'!$B$1:$AF$1,0),FALSE))</f>
        <v>0</v>
      </c>
      <c r="L162">
        <f>IF(ISERROR(1/VLOOKUP($B162,'Justerad allokering'!$B$1:$AG$461,MATCH(L$1,'Justerad allokering'!$B$1:$AF$1,0),FALSE)),VLOOKUP($B162,'Allokerad kvv'!$B$2:$AV$468,MATCH(L$1,'Allokerad kvv'!$B$1:$AV$1,0),FALSE),VLOOKUP($B162,'Justerad allokering'!$B$1:$AG$461,MATCH(L$1,'Justerad allokering'!$B$1:$AF$1,0),FALSE))</f>
        <v>0</v>
      </c>
      <c r="M162">
        <f>IF(ISERROR(1/VLOOKUP($B162,'Justerad allokering'!$B$1:$AG$461,MATCH(M$1,'Justerad allokering'!$B$1:$AF$1,0),FALSE)),VLOOKUP($B162,'Allokerad kvv'!$B$2:$AV$468,MATCH(M$1,'Allokerad kvv'!$B$1:$AV$1,0),FALSE),VLOOKUP($B162,'Justerad allokering'!$B$1:$AG$461,MATCH(M$1,'Justerad allokering'!$B$1:$AF$1,0),FALSE))</f>
        <v>0</v>
      </c>
      <c r="N162">
        <f>IF(ISERROR(1/VLOOKUP($B162,'Justerad allokering'!$B$1:$AG$461,MATCH(N$1,'Justerad allokering'!$B$1:$AF$1,0),FALSE)),VLOOKUP($B162,'Allokerad kvv'!$B$2:$AV$468,MATCH(N$1,'Allokerad kvv'!$B$1:$AV$1,0),FALSE),VLOOKUP($B162,'Justerad allokering'!$B$1:$AG$461,MATCH(N$1,'Justerad allokering'!$B$1:$AF$1,0),FALSE))</f>
        <v>0</v>
      </c>
      <c r="O162">
        <f>IF(ISERROR(1/VLOOKUP($B162,'Justerad allokering'!$B$1:$AG$461,MATCH(O$1,'Justerad allokering'!$B$1:$AF$1,0),FALSE)),VLOOKUP($B162,'Allokerad kvv'!$B$2:$AV$468,MATCH(O$1,'Allokerad kvv'!$B$1:$AV$1,0),FALSE),VLOOKUP($B162,'Justerad allokering'!$B$1:$AG$461,MATCH(O$1,'Justerad allokering'!$B$1:$AF$1,0),FALSE))</f>
        <v>0</v>
      </c>
      <c r="P162">
        <f>IF(ISERROR(1/VLOOKUP($B162,'Justerad allokering'!$B$1:$AG$461,MATCH(P$1,'Justerad allokering'!$B$1:$AF$1,0),FALSE)),VLOOKUP($B162,'Allokerad kvv'!$B$2:$AV$468,MATCH(P$1,'Allokerad kvv'!$B$1:$AV$1,0),FALSE),VLOOKUP($B162,'Justerad allokering'!$B$1:$AG$461,MATCH(P$1,'Justerad allokering'!$B$1:$AF$1,0),FALSE))</f>
        <v>0</v>
      </c>
      <c r="Q162">
        <f>IF(ISERROR(1/VLOOKUP($B162,'Justerad allokering'!$B$1:$AG$461,MATCH(Q$1,'Justerad allokering'!$B$1:$AF$1,0),FALSE)),VLOOKUP($B162,'Allokerad kvv'!$B$2:$AV$468,MATCH(Q$1,'Allokerad kvv'!$B$1:$AV$1,0),FALSE),VLOOKUP($B162,'Justerad allokering'!$B$1:$AG$461,MATCH(Q$1,'Justerad allokering'!$B$1:$AF$1,0),FALSE))</f>
        <v>0</v>
      </c>
      <c r="R162">
        <f>IF(ISERROR(1/VLOOKUP($B162,'Justerad allokering'!$B$1:$AG$461,MATCH(R$1,'Justerad allokering'!$B$1:$AF$1,0),FALSE)),VLOOKUP($B162,'Allokerad kvv'!$B$2:$AV$468,MATCH(R$1,'Allokerad kvv'!$B$1:$AV$1,0),FALSE),VLOOKUP($B162,'Justerad allokering'!$B$1:$AG$461,MATCH(R$1,'Justerad allokering'!$B$1:$AF$1,0),FALSE))</f>
        <v>0</v>
      </c>
      <c r="S162">
        <f>IF(ISERROR(1/VLOOKUP($B162,'Justerad allokering'!$B$1:$AG$461,MATCH(S$1,'Justerad allokering'!$B$1:$AF$1,0),FALSE)),VLOOKUP($B162,'Allokerad kvv'!$B$2:$AV$468,MATCH(S$1,'Allokerad kvv'!$B$1:$AV$1,0),FALSE),VLOOKUP($B162,'Justerad allokering'!$B$1:$AG$461,MATCH(S$1,'Justerad allokering'!$B$1:$AF$1,0),FALSE))</f>
        <v>0</v>
      </c>
      <c r="T162">
        <f>IF(ISERROR(1/VLOOKUP($B162,'Justerad allokering'!$B$1:$AG$461,MATCH(T$1,'Justerad allokering'!$B$1:$AF$1,0),FALSE)),VLOOKUP($B162,'Allokerad kvv'!$B$2:$AV$468,MATCH(T$1,'Allokerad kvv'!$B$1:$AV$1,0),FALSE),VLOOKUP($B162,'Justerad allokering'!$B$1:$AG$461,MATCH(T$1,'Justerad allokering'!$B$1:$AF$1,0),FALSE))</f>
        <v>0</v>
      </c>
      <c r="U162">
        <f>IF(ISERROR(1/VLOOKUP($B162,'Justerad allokering'!$B$1:$AG$461,MATCH(U$1,'Justerad allokering'!$B$1:$AF$1,0),FALSE)),VLOOKUP($B162,'Allokerad kvv'!$B$2:$AV$468,MATCH(U$1,'Allokerad kvv'!$B$1:$AV$1,0),FALSE),VLOOKUP($B162,'Justerad allokering'!$B$1:$AG$461,MATCH(U$1,'Justerad allokering'!$B$1:$AF$1,0),FALSE))</f>
        <v>0</v>
      </c>
      <c r="V162">
        <f>IF(ISERROR(1/VLOOKUP($B162,'Justerad allokering'!$B$1:$AG$461,MATCH(V$1,'Justerad allokering'!$B$1:$AF$1,0),FALSE)),VLOOKUP($B162,'Allokerad kvv'!$B$2:$AV$468,MATCH(V$1,'Allokerad kvv'!$B$1:$AV$1,0),FALSE),VLOOKUP($B162,'Justerad allokering'!$B$1:$AG$461,MATCH(V$1,'Justerad allokering'!$B$1:$AF$1,0),FALSE))</f>
        <v>0</v>
      </c>
      <c r="W162">
        <f>IF(ISERROR(1/VLOOKUP($B162,'Justerad allokering'!$B$1:$AG$461,MATCH(W$1,'Justerad allokering'!$B$1:$AF$1,0),FALSE)),VLOOKUP($B162,'Allokerad kvv'!$B$2:$AV$468,MATCH(W$1,'Allokerad kvv'!$B$1:$AV$1,0),FALSE),VLOOKUP($B162,'Justerad allokering'!$B$1:$AG$461,MATCH(W$1,'Justerad allokering'!$B$1:$AF$1,0),FALSE))</f>
        <v>0</v>
      </c>
      <c r="X162">
        <f>IF(ISERROR(1/VLOOKUP($B162,'Justerad allokering'!$B$1:$AG$461,MATCH(X$1,'Justerad allokering'!$B$1:$AF$1,0),FALSE)),VLOOKUP($B162,'Allokerad kvv'!$B$2:$AV$468,MATCH(X$1,'Allokerad kvv'!$B$1:$AV$1,0),FALSE),VLOOKUP($B162,'Justerad allokering'!$B$1:$AG$461,MATCH(X$1,'Justerad allokering'!$B$1:$AF$1,0),FALSE))</f>
        <v>0</v>
      </c>
      <c r="Y162">
        <f>IF(ISERROR(1/VLOOKUP($B162,'Justerad allokering'!$B$1:$AG$461,MATCH(Y$1,'Justerad allokering'!$B$1:$AF$1,0),FALSE)),VLOOKUP($B162,'Allokerad kvv'!$B$2:$AV$468,MATCH(Y$1,'Allokerad kvv'!$B$1:$AV$1,0),FALSE),VLOOKUP($B162,'Justerad allokering'!$B$1:$AG$461,MATCH(Y$1,'Justerad allokering'!$B$1:$AF$1,0),FALSE))</f>
        <v>0</v>
      </c>
      <c r="Z162">
        <f>IF(ISERROR(1/VLOOKUP($B162,'Justerad allokering'!$B$1:$AG$461,MATCH(Z$1,'Justerad allokering'!$B$1:$AF$1,0),FALSE)),VLOOKUP($B162,'Allokerad kvv'!$B$2:$AV$468,MATCH(Z$1,'Allokerad kvv'!$B$1:$AV$1,0),FALSE),VLOOKUP($B162,'Justerad allokering'!$B$1:$AG$461,MATCH(Z$1,'Justerad allokering'!$B$1:$AF$1,0),FALSE))</f>
        <v>0</v>
      </c>
      <c r="AE162" s="89">
        <f t="shared" si="8"/>
        <v>0</v>
      </c>
      <c r="AG162">
        <f t="shared" si="9"/>
        <v>0</v>
      </c>
      <c r="AH162">
        <f t="shared" si="10"/>
        <v>0</v>
      </c>
      <c r="AI162" t="str">
        <f>IF(AH162=0,"",AH162/VLOOKUP(B162,Kraftvärmeprod!$B$1:$BC$480,MATCH("Summa tillförd energi exklusive rökgaskondensering",Kraftvärmeprod!$B$1:$BC$1,0),FALSE))</f>
        <v/>
      </c>
      <c r="AK162">
        <f t="shared" si="11"/>
        <v>0</v>
      </c>
    </row>
    <row r="163" spans="1:37" x14ac:dyDescent="0.25">
      <c r="A163" s="2" t="s">
        <v>233</v>
      </c>
      <c r="B163" s="2" t="s">
        <v>235</v>
      </c>
      <c r="C163">
        <f>IF(ISERROR(1/VLOOKUP($B163,'Justerad allokering'!$B$1:$AG$461,MATCH(C$1,'Justerad allokering'!$B$1:$AF$1,0),FALSE)),VLOOKUP($B163,'Allokerad kvv'!$B$2:$AV$468,MATCH(C$1,'Allokerad kvv'!$B$1:$AV$1,0),FALSE),VLOOKUP($B163,'Justerad allokering'!$B$1:$AG$461,MATCH(C$1,'Justerad allokering'!$B$1:$AF$1,0),FALSE))</f>
        <v>0</v>
      </c>
      <c r="D163">
        <f>IF(ISERROR(1/VLOOKUP($B163,'Justerad allokering'!$B$1:$AG$461,MATCH(D$1,'Justerad allokering'!$B$1:$AF$1,0),FALSE)),VLOOKUP($B163,'Allokerad kvv'!$B$2:$AV$468,MATCH(D$1,'Allokerad kvv'!$B$1:$AV$1,0),FALSE),VLOOKUP($B163,'Justerad allokering'!$B$1:$AG$461,MATCH(D$1,'Justerad allokering'!$B$1:$AF$1,0),FALSE))</f>
        <v>0</v>
      </c>
      <c r="E163">
        <f>IF(ISERROR(1/VLOOKUP($B163,'Justerad allokering'!$B$1:$AG$461,MATCH(E$1,'Justerad allokering'!$B$1:$AF$1,0),FALSE)),VLOOKUP($B163,'Allokerad kvv'!$B$2:$AV$468,MATCH(E$1,'Allokerad kvv'!$B$1:$AV$1,0),FALSE),VLOOKUP($B163,'Justerad allokering'!$B$1:$AG$461,MATCH(E$1,'Justerad allokering'!$B$1:$AF$1,0),FALSE))</f>
        <v>0</v>
      </c>
      <c r="F163">
        <f>IF(ISERROR(1/VLOOKUP($B163,'Justerad allokering'!$B$1:$AG$461,MATCH(F$1,'Justerad allokering'!$B$1:$AF$1,0),FALSE)),VLOOKUP($B163,'Allokerad kvv'!$B$2:$AV$468,MATCH(F$1,'Allokerad kvv'!$B$1:$AV$1,0),FALSE),VLOOKUP($B163,'Justerad allokering'!$B$1:$AG$461,MATCH(F$1,'Justerad allokering'!$B$1:$AF$1,0),FALSE))</f>
        <v>0</v>
      </c>
      <c r="G163">
        <f>IF(ISERROR(1/VLOOKUP($B163,'Justerad allokering'!$B$1:$AG$461,MATCH(G$1,'Justerad allokering'!$B$1:$AF$1,0),FALSE)),VLOOKUP($B163,'Allokerad kvv'!$B$2:$AV$468,MATCH(G$1,'Allokerad kvv'!$B$1:$AV$1,0),FALSE),VLOOKUP($B163,'Justerad allokering'!$B$1:$AG$461,MATCH(G$1,'Justerad allokering'!$B$1:$AF$1,0),FALSE))</f>
        <v>0</v>
      </c>
      <c r="H163">
        <f>IF(ISERROR(1/VLOOKUP($B163,'Justerad allokering'!$B$1:$AG$461,MATCH(H$1,'Justerad allokering'!$B$1:$AF$1,0),FALSE)),VLOOKUP($B163,'Allokerad kvv'!$B$2:$AV$468,MATCH(H$1,'Allokerad kvv'!$B$1:$AV$1,0),FALSE),VLOOKUP($B163,'Justerad allokering'!$B$1:$AG$461,MATCH(H$1,'Justerad allokering'!$B$1:$AF$1,0),FALSE))</f>
        <v>0</v>
      </c>
      <c r="I163">
        <f>IF(ISERROR(1/VLOOKUP($B163,'Justerad allokering'!$B$1:$AG$461,MATCH(I$1,'Justerad allokering'!$B$1:$AF$1,0),FALSE)),VLOOKUP($B163,'Allokerad kvv'!$B$2:$AV$468,MATCH(I$1,'Allokerad kvv'!$B$1:$AV$1,0),FALSE),VLOOKUP($B163,'Justerad allokering'!$B$1:$AG$461,MATCH(I$1,'Justerad allokering'!$B$1:$AF$1,0),FALSE))</f>
        <v>0</v>
      </c>
      <c r="J163">
        <f>IF(ISERROR(1/VLOOKUP($B163,'Justerad allokering'!$B$1:$AG$461,MATCH(J$1,'Justerad allokering'!$B$1:$AF$1,0),FALSE)),VLOOKUP($B163,'Allokerad kvv'!$B$2:$AV$468,MATCH(J$1,'Allokerad kvv'!$B$1:$AV$1,0),FALSE),VLOOKUP($B163,'Justerad allokering'!$B$1:$AG$461,MATCH(J$1,'Justerad allokering'!$B$1:$AF$1,0),FALSE))</f>
        <v>0</v>
      </c>
      <c r="K163">
        <f>IF(ISERROR(1/VLOOKUP($B163,'Justerad allokering'!$B$1:$AG$461,MATCH(K$1,'Justerad allokering'!$B$1:$AF$1,0),FALSE)),VLOOKUP($B163,'Allokerad kvv'!$B$2:$AV$468,MATCH(K$1,'Allokerad kvv'!$B$1:$AV$1,0),FALSE),VLOOKUP($B163,'Justerad allokering'!$B$1:$AG$461,MATCH(K$1,'Justerad allokering'!$B$1:$AF$1,0),FALSE))</f>
        <v>0</v>
      </c>
      <c r="L163">
        <f>IF(ISERROR(1/VLOOKUP($B163,'Justerad allokering'!$B$1:$AG$461,MATCH(L$1,'Justerad allokering'!$B$1:$AF$1,0),FALSE)),VLOOKUP($B163,'Allokerad kvv'!$B$2:$AV$468,MATCH(L$1,'Allokerad kvv'!$B$1:$AV$1,0),FALSE),VLOOKUP($B163,'Justerad allokering'!$B$1:$AG$461,MATCH(L$1,'Justerad allokering'!$B$1:$AF$1,0),FALSE))</f>
        <v>0</v>
      </c>
      <c r="M163">
        <f>IF(ISERROR(1/VLOOKUP($B163,'Justerad allokering'!$B$1:$AG$461,MATCH(M$1,'Justerad allokering'!$B$1:$AF$1,0),FALSE)),VLOOKUP($B163,'Allokerad kvv'!$B$2:$AV$468,MATCH(M$1,'Allokerad kvv'!$B$1:$AV$1,0),FALSE),VLOOKUP($B163,'Justerad allokering'!$B$1:$AG$461,MATCH(M$1,'Justerad allokering'!$B$1:$AF$1,0),FALSE))</f>
        <v>0</v>
      </c>
      <c r="N163">
        <f>IF(ISERROR(1/VLOOKUP($B163,'Justerad allokering'!$B$1:$AG$461,MATCH(N$1,'Justerad allokering'!$B$1:$AF$1,0),FALSE)),VLOOKUP($B163,'Allokerad kvv'!$B$2:$AV$468,MATCH(N$1,'Allokerad kvv'!$B$1:$AV$1,0),FALSE),VLOOKUP($B163,'Justerad allokering'!$B$1:$AG$461,MATCH(N$1,'Justerad allokering'!$B$1:$AF$1,0),FALSE))</f>
        <v>0</v>
      </c>
      <c r="O163">
        <f>IF(ISERROR(1/VLOOKUP($B163,'Justerad allokering'!$B$1:$AG$461,MATCH(O$1,'Justerad allokering'!$B$1:$AF$1,0),FALSE)),VLOOKUP($B163,'Allokerad kvv'!$B$2:$AV$468,MATCH(O$1,'Allokerad kvv'!$B$1:$AV$1,0),FALSE),VLOOKUP($B163,'Justerad allokering'!$B$1:$AG$461,MATCH(O$1,'Justerad allokering'!$B$1:$AF$1,0),FALSE))</f>
        <v>0</v>
      </c>
      <c r="P163">
        <f>IF(ISERROR(1/VLOOKUP($B163,'Justerad allokering'!$B$1:$AG$461,MATCH(P$1,'Justerad allokering'!$B$1:$AF$1,0),FALSE)),VLOOKUP($B163,'Allokerad kvv'!$B$2:$AV$468,MATCH(P$1,'Allokerad kvv'!$B$1:$AV$1,0),FALSE),VLOOKUP($B163,'Justerad allokering'!$B$1:$AG$461,MATCH(P$1,'Justerad allokering'!$B$1:$AF$1,0),FALSE))</f>
        <v>0</v>
      </c>
      <c r="Q163">
        <f>IF(ISERROR(1/VLOOKUP($B163,'Justerad allokering'!$B$1:$AG$461,MATCH(Q$1,'Justerad allokering'!$B$1:$AF$1,0),FALSE)),VLOOKUP($B163,'Allokerad kvv'!$B$2:$AV$468,MATCH(Q$1,'Allokerad kvv'!$B$1:$AV$1,0),FALSE),VLOOKUP($B163,'Justerad allokering'!$B$1:$AG$461,MATCH(Q$1,'Justerad allokering'!$B$1:$AF$1,0),FALSE))</f>
        <v>0</v>
      </c>
      <c r="R163">
        <f>IF(ISERROR(1/VLOOKUP($B163,'Justerad allokering'!$B$1:$AG$461,MATCH(R$1,'Justerad allokering'!$B$1:$AF$1,0),FALSE)),VLOOKUP($B163,'Allokerad kvv'!$B$2:$AV$468,MATCH(R$1,'Allokerad kvv'!$B$1:$AV$1,0),FALSE),VLOOKUP($B163,'Justerad allokering'!$B$1:$AG$461,MATCH(R$1,'Justerad allokering'!$B$1:$AF$1,0),FALSE))</f>
        <v>0</v>
      </c>
      <c r="S163">
        <f>IF(ISERROR(1/VLOOKUP($B163,'Justerad allokering'!$B$1:$AG$461,MATCH(S$1,'Justerad allokering'!$B$1:$AF$1,0),FALSE)),VLOOKUP($B163,'Allokerad kvv'!$B$2:$AV$468,MATCH(S$1,'Allokerad kvv'!$B$1:$AV$1,0),FALSE),VLOOKUP($B163,'Justerad allokering'!$B$1:$AG$461,MATCH(S$1,'Justerad allokering'!$B$1:$AF$1,0),FALSE))</f>
        <v>0</v>
      </c>
      <c r="T163">
        <f>IF(ISERROR(1/VLOOKUP($B163,'Justerad allokering'!$B$1:$AG$461,MATCH(T$1,'Justerad allokering'!$B$1:$AF$1,0),FALSE)),VLOOKUP($B163,'Allokerad kvv'!$B$2:$AV$468,MATCH(T$1,'Allokerad kvv'!$B$1:$AV$1,0),FALSE),VLOOKUP($B163,'Justerad allokering'!$B$1:$AG$461,MATCH(T$1,'Justerad allokering'!$B$1:$AF$1,0),FALSE))</f>
        <v>0</v>
      </c>
      <c r="U163">
        <f>IF(ISERROR(1/VLOOKUP($B163,'Justerad allokering'!$B$1:$AG$461,MATCH(U$1,'Justerad allokering'!$B$1:$AF$1,0),FALSE)),VLOOKUP($B163,'Allokerad kvv'!$B$2:$AV$468,MATCH(U$1,'Allokerad kvv'!$B$1:$AV$1,0),FALSE),VLOOKUP($B163,'Justerad allokering'!$B$1:$AG$461,MATCH(U$1,'Justerad allokering'!$B$1:$AF$1,0),FALSE))</f>
        <v>0</v>
      </c>
      <c r="V163">
        <f>IF(ISERROR(1/VLOOKUP($B163,'Justerad allokering'!$B$1:$AG$461,MATCH(V$1,'Justerad allokering'!$B$1:$AF$1,0),FALSE)),VLOOKUP($B163,'Allokerad kvv'!$B$2:$AV$468,MATCH(V$1,'Allokerad kvv'!$B$1:$AV$1,0),FALSE),VLOOKUP($B163,'Justerad allokering'!$B$1:$AG$461,MATCH(V$1,'Justerad allokering'!$B$1:$AF$1,0),FALSE))</f>
        <v>0</v>
      </c>
      <c r="W163">
        <f>IF(ISERROR(1/VLOOKUP($B163,'Justerad allokering'!$B$1:$AG$461,MATCH(W$1,'Justerad allokering'!$B$1:$AF$1,0),FALSE)),VLOOKUP($B163,'Allokerad kvv'!$B$2:$AV$468,MATCH(W$1,'Allokerad kvv'!$B$1:$AV$1,0),FALSE),VLOOKUP($B163,'Justerad allokering'!$B$1:$AG$461,MATCH(W$1,'Justerad allokering'!$B$1:$AF$1,0),FALSE))</f>
        <v>0</v>
      </c>
      <c r="X163">
        <f>IF(ISERROR(1/VLOOKUP($B163,'Justerad allokering'!$B$1:$AG$461,MATCH(X$1,'Justerad allokering'!$B$1:$AF$1,0),FALSE)),VLOOKUP($B163,'Allokerad kvv'!$B$2:$AV$468,MATCH(X$1,'Allokerad kvv'!$B$1:$AV$1,0),FALSE),VLOOKUP($B163,'Justerad allokering'!$B$1:$AG$461,MATCH(X$1,'Justerad allokering'!$B$1:$AF$1,0),FALSE))</f>
        <v>0</v>
      </c>
      <c r="Y163">
        <f>IF(ISERROR(1/VLOOKUP($B163,'Justerad allokering'!$B$1:$AG$461,MATCH(Y$1,'Justerad allokering'!$B$1:$AF$1,0),FALSE)),VLOOKUP($B163,'Allokerad kvv'!$B$2:$AV$468,MATCH(Y$1,'Allokerad kvv'!$B$1:$AV$1,0),FALSE),VLOOKUP($B163,'Justerad allokering'!$B$1:$AG$461,MATCH(Y$1,'Justerad allokering'!$B$1:$AF$1,0),FALSE))</f>
        <v>0</v>
      </c>
      <c r="Z163">
        <f>IF(ISERROR(1/VLOOKUP($B163,'Justerad allokering'!$B$1:$AG$461,MATCH(Z$1,'Justerad allokering'!$B$1:$AF$1,0),FALSE)),VLOOKUP($B163,'Allokerad kvv'!$B$2:$AV$468,MATCH(Z$1,'Allokerad kvv'!$B$1:$AV$1,0),FALSE),VLOOKUP($B163,'Justerad allokering'!$B$1:$AG$461,MATCH(Z$1,'Justerad allokering'!$B$1:$AF$1,0),FALSE))</f>
        <v>0</v>
      </c>
      <c r="AE163" s="89">
        <f t="shared" si="8"/>
        <v>0</v>
      </c>
      <c r="AG163">
        <f t="shared" si="9"/>
        <v>0</v>
      </c>
      <c r="AH163">
        <f t="shared" si="10"/>
        <v>0</v>
      </c>
      <c r="AI163" t="str">
        <f>IF(AH163=0,"",AH163/VLOOKUP(B163,Kraftvärmeprod!$B$1:$BC$480,MATCH("Summa tillförd energi exklusive rökgaskondensering",Kraftvärmeprod!$B$1:$BC$1,0),FALSE))</f>
        <v/>
      </c>
      <c r="AK163">
        <f t="shared" si="11"/>
        <v>0</v>
      </c>
    </row>
    <row r="164" spans="1:37" x14ac:dyDescent="0.25">
      <c r="A164" s="2" t="s">
        <v>236</v>
      </c>
      <c r="B164" s="2" t="s">
        <v>237</v>
      </c>
      <c r="C164">
        <f>IF(ISERROR(1/VLOOKUP($B164,'Justerad allokering'!$B$1:$AG$461,MATCH(C$1,'Justerad allokering'!$B$1:$AF$1,0),FALSE)),VLOOKUP($B164,'Allokerad kvv'!$B$2:$AV$468,MATCH(C$1,'Allokerad kvv'!$B$1:$AV$1,0),FALSE),VLOOKUP($B164,'Justerad allokering'!$B$1:$AG$461,MATCH(C$1,'Justerad allokering'!$B$1:$AF$1,0),FALSE))</f>
        <v>85.044799999999995</v>
      </c>
      <c r="D164">
        <f>IF(ISERROR(1/VLOOKUP($B164,'Justerad allokering'!$B$1:$AG$461,MATCH(D$1,'Justerad allokering'!$B$1:$AF$1,0),FALSE)),VLOOKUP($B164,'Allokerad kvv'!$B$2:$AV$468,MATCH(D$1,'Allokerad kvv'!$B$1:$AV$1,0),FALSE),VLOOKUP($B164,'Justerad allokering'!$B$1:$AG$461,MATCH(D$1,'Justerad allokering'!$B$1:$AF$1,0),FALSE))</f>
        <v>0</v>
      </c>
      <c r="E164">
        <f>IF(ISERROR(1/VLOOKUP($B164,'Justerad allokering'!$B$1:$AG$461,MATCH(E$1,'Justerad allokering'!$B$1:$AF$1,0),FALSE)),VLOOKUP($B164,'Allokerad kvv'!$B$2:$AV$468,MATCH(E$1,'Allokerad kvv'!$B$1:$AV$1,0),FALSE),VLOOKUP($B164,'Justerad allokering'!$B$1:$AG$461,MATCH(E$1,'Justerad allokering'!$B$1:$AF$1,0),FALSE))</f>
        <v>0</v>
      </c>
      <c r="F164">
        <f>IF(ISERROR(1/VLOOKUP($B164,'Justerad allokering'!$B$1:$AG$461,MATCH(F$1,'Justerad allokering'!$B$1:$AF$1,0),FALSE)),VLOOKUP($B164,'Allokerad kvv'!$B$2:$AV$468,MATCH(F$1,'Allokerad kvv'!$B$1:$AV$1,0),FALSE),VLOOKUP($B164,'Justerad allokering'!$B$1:$AG$461,MATCH(F$1,'Justerad allokering'!$B$1:$AF$1,0),FALSE))</f>
        <v>0</v>
      </c>
      <c r="G164">
        <f>IF(ISERROR(1/VLOOKUP($B164,'Justerad allokering'!$B$1:$AG$461,MATCH(G$1,'Justerad allokering'!$B$1:$AF$1,0),FALSE)),VLOOKUP($B164,'Allokerad kvv'!$B$2:$AV$468,MATCH(G$1,'Allokerad kvv'!$B$1:$AV$1,0),FALSE),VLOOKUP($B164,'Justerad allokering'!$B$1:$AG$461,MATCH(G$1,'Justerad allokering'!$B$1:$AF$1,0),FALSE))</f>
        <v>0.46960600000000002</v>
      </c>
      <c r="H164">
        <f>IF(ISERROR(1/VLOOKUP($B164,'Justerad allokering'!$B$1:$AG$461,MATCH(H$1,'Justerad allokering'!$B$1:$AF$1,0),FALSE)),VLOOKUP($B164,'Allokerad kvv'!$B$2:$AV$468,MATCH(H$1,'Allokerad kvv'!$B$1:$AV$1,0),FALSE),VLOOKUP($B164,'Justerad allokering'!$B$1:$AG$461,MATCH(H$1,'Justerad allokering'!$B$1:$AF$1,0),FALSE))</f>
        <v>0</v>
      </c>
      <c r="I164">
        <f>IF(ISERROR(1/VLOOKUP($B164,'Justerad allokering'!$B$1:$AG$461,MATCH(I$1,'Justerad allokering'!$B$1:$AF$1,0),FALSE)),VLOOKUP($B164,'Allokerad kvv'!$B$2:$AV$468,MATCH(I$1,'Allokerad kvv'!$B$1:$AV$1,0),FALSE),VLOOKUP($B164,'Justerad allokering'!$B$1:$AG$461,MATCH(I$1,'Justerad allokering'!$B$1:$AF$1,0),FALSE))</f>
        <v>0</v>
      </c>
      <c r="J164">
        <f>IF(ISERROR(1/VLOOKUP($B164,'Justerad allokering'!$B$1:$AG$461,MATCH(J$1,'Justerad allokering'!$B$1:$AF$1,0),FALSE)),VLOOKUP($B164,'Allokerad kvv'!$B$2:$AV$468,MATCH(J$1,'Allokerad kvv'!$B$1:$AV$1,0),FALSE),VLOOKUP($B164,'Justerad allokering'!$B$1:$AG$461,MATCH(J$1,'Justerad allokering'!$B$1:$AF$1,0),FALSE))</f>
        <v>0</v>
      </c>
      <c r="K164">
        <f>IF(ISERROR(1/VLOOKUP($B164,'Justerad allokering'!$B$1:$AG$461,MATCH(K$1,'Justerad allokering'!$B$1:$AF$1,0),FALSE)),VLOOKUP($B164,'Allokerad kvv'!$B$2:$AV$468,MATCH(K$1,'Allokerad kvv'!$B$1:$AV$1,0),FALSE),VLOOKUP($B164,'Justerad allokering'!$B$1:$AG$461,MATCH(K$1,'Justerad allokering'!$B$1:$AF$1,0),FALSE))</f>
        <v>3.8959600000000001</v>
      </c>
      <c r="L164">
        <f>IF(ISERROR(1/VLOOKUP($B164,'Justerad allokering'!$B$1:$AG$461,MATCH(L$1,'Justerad allokering'!$B$1:$AF$1,0),FALSE)),VLOOKUP($B164,'Allokerad kvv'!$B$2:$AV$468,MATCH(L$1,'Allokerad kvv'!$B$1:$AV$1,0),FALSE),VLOOKUP($B164,'Justerad allokering'!$B$1:$AG$461,MATCH(L$1,'Justerad allokering'!$B$1:$AF$1,0),FALSE))</f>
        <v>0</v>
      </c>
      <c r="M164">
        <f>IF(ISERROR(1/VLOOKUP($B164,'Justerad allokering'!$B$1:$AG$461,MATCH(M$1,'Justerad allokering'!$B$1:$AF$1,0),FALSE)),VLOOKUP($B164,'Allokerad kvv'!$B$2:$AV$468,MATCH(M$1,'Allokerad kvv'!$B$1:$AV$1,0),FALSE),VLOOKUP($B164,'Justerad allokering'!$B$1:$AG$461,MATCH(M$1,'Justerad allokering'!$B$1:$AF$1,0),FALSE))</f>
        <v>32.310499999999998</v>
      </c>
      <c r="N164">
        <f>IF(ISERROR(1/VLOOKUP($B164,'Justerad allokering'!$B$1:$AG$461,MATCH(N$1,'Justerad allokering'!$B$1:$AF$1,0),FALSE)),VLOOKUP($B164,'Allokerad kvv'!$B$2:$AV$468,MATCH(N$1,'Allokerad kvv'!$B$1:$AV$1,0),FALSE),VLOOKUP($B164,'Justerad allokering'!$B$1:$AG$461,MATCH(N$1,'Justerad allokering'!$B$1:$AF$1,0),FALSE))</f>
        <v>18.18</v>
      </c>
      <c r="O164">
        <f>IF(ISERROR(1/VLOOKUP($B164,'Justerad allokering'!$B$1:$AG$461,MATCH(O$1,'Justerad allokering'!$B$1:$AF$1,0),FALSE)),VLOOKUP($B164,'Allokerad kvv'!$B$2:$AV$468,MATCH(O$1,'Allokerad kvv'!$B$1:$AV$1,0),FALSE),VLOOKUP($B164,'Justerad allokering'!$B$1:$AG$461,MATCH(O$1,'Justerad allokering'!$B$1:$AF$1,0),FALSE))</f>
        <v>0</v>
      </c>
      <c r="P164">
        <f>IF(ISERROR(1/VLOOKUP($B164,'Justerad allokering'!$B$1:$AG$461,MATCH(P$1,'Justerad allokering'!$B$1:$AF$1,0),FALSE)),VLOOKUP($B164,'Allokerad kvv'!$B$2:$AV$468,MATCH(P$1,'Allokerad kvv'!$B$1:$AV$1,0),FALSE),VLOOKUP($B164,'Justerad allokering'!$B$1:$AG$461,MATCH(P$1,'Justerad allokering'!$B$1:$AF$1,0),FALSE))</f>
        <v>0</v>
      </c>
      <c r="Q164">
        <f>IF(ISERROR(1/VLOOKUP($B164,'Justerad allokering'!$B$1:$AG$461,MATCH(Q$1,'Justerad allokering'!$B$1:$AF$1,0),FALSE)),VLOOKUP($B164,'Allokerad kvv'!$B$2:$AV$468,MATCH(Q$1,'Allokerad kvv'!$B$1:$AV$1,0),FALSE),VLOOKUP($B164,'Justerad allokering'!$B$1:$AG$461,MATCH(Q$1,'Justerad allokering'!$B$1:$AF$1,0),FALSE))</f>
        <v>0</v>
      </c>
      <c r="R164">
        <f>IF(ISERROR(1/VLOOKUP($B164,'Justerad allokering'!$B$1:$AG$461,MATCH(R$1,'Justerad allokering'!$B$1:$AF$1,0),FALSE)),VLOOKUP($B164,'Allokerad kvv'!$B$2:$AV$468,MATCH(R$1,'Allokerad kvv'!$B$1:$AV$1,0),FALSE),VLOOKUP($B164,'Justerad allokering'!$B$1:$AG$461,MATCH(R$1,'Justerad allokering'!$B$1:$AF$1,0),FALSE))</f>
        <v>0</v>
      </c>
      <c r="S164">
        <f>IF(ISERROR(1/VLOOKUP($B164,'Justerad allokering'!$B$1:$AG$461,MATCH(S$1,'Justerad allokering'!$B$1:$AF$1,0),FALSE)),VLOOKUP($B164,'Allokerad kvv'!$B$2:$AV$468,MATCH(S$1,'Allokerad kvv'!$B$1:$AV$1,0),FALSE),VLOOKUP($B164,'Justerad allokering'!$B$1:$AG$461,MATCH(S$1,'Justerad allokering'!$B$1:$AF$1,0),FALSE))</f>
        <v>0</v>
      </c>
      <c r="T164">
        <f>IF(ISERROR(1/VLOOKUP($B164,'Justerad allokering'!$B$1:$AG$461,MATCH(T$1,'Justerad allokering'!$B$1:$AF$1,0),FALSE)),VLOOKUP($B164,'Allokerad kvv'!$B$2:$AV$468,MATCH(T$1,'Allokerad kvv'!$B$1:$AV$1,0),FALSE),VLOOKUP($B164,'Justerad allokering'!$B$1:$AG$461,MATCH(T$1,'Justerad allokering'!$B$1:$AF$1,0),FALSE))</f>
        <v>0</v>
      </c>
      <c r="U164">
        <f>IF(ISERROR(1/VLOOKUP($B164,'Justerad allokering'!$B$1:$AG$461,MATCH(U$1,'Justerad allokering'!$B$1:$AF$1,0),FALSE)),VLOOKUP($B164,'Allokerad kvv'!$B$2:$AV$468,MATCH(U$1,'Allokerad kvv'!$B$1:$AV$1,0),FALSE),VLOOKUP($B164,'Justerad allokering'!$B$1:$AG$461,MATCH(U$1,'Justerad allokering'!$B$1:$AF$1,0),FALSE))</f>
        <v>0</v>
      </c>
      <c r="V164">
        <f>IF(ISERROR(1/VLOOKUP($B164,'Justerad allokering'!$B$1:$AG$461,MATCH(V$1,'Justerad allokering'!$B$1:$AF$1,0),FALSE)),VLOOKUP($B164,'Allokerad kvv'!$B$2:$AV$468,MATCH(V$1,'Allokerad kvv'!$B$1:$AV$1,0),FALSE),VLOOKUP($B164,'Justerad allokering'!$B$1:$AG$461,MATCH(V$1,'Justerad allokering'!$B$1:$AF$1,0),FALSE))</f>
        <v>0</v>
      </c>
      <c r="W164">
        <f>IF(ISERROR(1/VLOOKUP($B164,'Justerad allokering'!$B$1:$AG$461,MATCH(W$1,'Justerad allokering'!$B$1:$AF$1,0),FALSE)),VLOOKUP($B164,'Allokerad kvv'!$B$2:$AV$468,MATCH(W$1,'Allokerad kvv'!$B$1:$AV$1,0),FALSE),VLOOKUP($B164,'Justerad allokering'!$B$1:$AG$461,MATCH(W$1,'Justerad allokering'!$B$1:$AF$1,0),FALSE))</f>
        <v>0</v>
      </c>
      <c r="X164">
        <f>IF(ISERROR(1/VLOOKUP($B164,'Justerad allokering'!$B$1:$AG$461,MATCH(X$1,'Justerad allokering'!$B$1:$AF$1,0),FALSE)),VLOOKUP($B164,'Allokerad kvv'!$B$2:$AV$468,MATCH(X$1,'Allokerad kvv'!$B$1:$AV$1,0),FALSE),VLOOKUP($B164,'Justerad allokering'!$B$1:$AG$461,MATCH(X$1,'Justerad allokering'!$B$1:$AF$1,0),FALSE))</f>
        <v>0</v>
      </c>
      <c r="Y164">
        <f>IF(ISERROR(1/VLOOKUP($B164,'Justerad allokering'!$B$1:$AG$461,MATCH(Y$1,'Justerad allokering'!$B$1:$AF$1,0),FALSE)),VLOOKUP($B164,'Allokerad kvv'!$B$2:$AV$468,MATCH(Y$1,'Allokerad kvv'!$B$1:$AV$1,0),FALSE),VLOOKUP($B164,'Justerad allokering'!$B$1:$AG$461,MATCH(Y$1,'Justerad allokering'!$B$1:$AF$1,0),FALSE))</f>
        <v>0</v>
      </c>
      <c r="Z164">
        <f>IF(ISERROR(1/VLOOKUP($B164,'Justerad allokering'!$B$1:$AG$461,MATCH(Z$1,'Justerad allokering'!$B$1:$AF$1,0),FALSE)),VLOOKUP($B164,'Allokerad kvv'!$B$2:$AV$468,MATCH(Z$1,'Allokerad kvv'!$B$1:$AV$1,0),FALSE),VLOOKUP($B164,'Justerad allokering'!$B$1:$AG$461,MATCH(Z$1,'Justerad allokering'!$B$1:$AF$1,0),FALSE))</f>
        <v>0</v>
      </c>
      <c r="AE164" s="89">
        <f t="shared" si="8"/>
        <v>139.90086600000001</v>
      </c>
      <c r="AG164">
        <f t="shared" si="9"/>
        <v>136.00490600000001</v>
      </c>
      <c r="AH164">
        <f t="shared" si="10"/>
        <v>117.824906</v>
      </c>
      <c r="AI164">
        <f>IF(AH164=0,"",AH164/VLOOKUP(B164,Kraftvärmeprod!$B$1:$BC$480,MATCH("Summa tillförd energi exklusive rökgaskondensering",Kraftvärmeprod!$B$1:$BC$1,0),FALSE))</f>
        <v>0.52238698121489147</v>
      </c>
      <c r="AK164">
        <f t="shared" si="11"/>
        <v>32.310499999999998</v>
      </c>
    </row>
    <row r="165" spans="1:37" x14ac:dyDescent="0.25">
      <c r="A165" s="2" t="s">
        <v>238</v>
      </c>
      <c r="B165" s="2" t="s">
        <v>239</v>
      </c>
      <c r="C165">
        <f>IF(ISERROR(1/VLOOKUP($B165,'Justerad allokering'!$B$1:$AG$461,MATCH(C$1,'Justerad allokering'!$B$1:$AF$1,0),FALSE)),VLOOKUP($B165,'Allokerad kvv'!$B$2:$AV$468,MATCH(C$1,'Allokerad kvv'!$B$1:$AV$1,0),FALSE),VLOOKUP($B165,'Justerad allokering'!$B$1:$AG$461,MATCH(C$1,'Justerad allokering'!$B$1:$AF$1,0),FALSE))</f>
        <v>0</v>
      </c>
      <c r="D165">
        <f>IF(ISERROR(1/VLOOKUP($B165,'Justerad allokering'!$B$1:$AG$461,MATCH(D$1,'Justerad allokering'!$B$1:$AF$1,0),FALSE)),VLOOKUP($B165,'Allokerad kvv'!$B$2:$AV$468,MATCH(D$1,'Allokerad kvv'!$B$1:$AV$1,0),FALSE),VLOOKUP($B165,'Justerad allokering'!$B$1:$AG$461,MATCH(D$1,'Justerad allokering'!$B$1:$AF$1,0),FALSE))</f>
        <v>0</v>
      </c>
      <c r="E165">
        <f>IF(ISERROR(1/VLOOKUP($B165,'Justerad allokering'!$B$1:$AG$461,MATCH(E$1,'Justerad allokering'!$B$1:$AF$1,0),FALSE)),VLOOKUP($B165,'Allokerad kvv'!$B$2:$AV$468,MATCH(E$1,'Allokerad kvv'!$B$1:$AV$1,0),FALSE),VLOOKUP($B165,'Justerad allokering'!$B$1:$AG$461,MATCH(E$1,'Justerad allokering'!$B$1:$AF$1,0),FALSE))</f>
        <v>0</v>
      </c>
      <c r="F165">
        <f>IF(ISERROR(1/VLOOKUP($B165,'Justerad allokering'!$B$1:$AG$461,MATCH(F$1,'Justerad allokering'!$B$1:$AF$1,0),FALSE)),VLOOKUP($B165,'Allokerad kvv'!$B$2:$AV$468,MATCH(F$1,'Allokerad kvv'!$B$1:$AV$1,0),FALSE),VLOOKUP($B165,'Justerad allokering'!$B$1:$AG$461,MATCH(F$1,'Justerad allokering'!$B$1:$AF$1,0),FALSE))</f>
        <v>0</v>
      </c>
      <c r="G165">
        <f>IF(ISERROR(1/VLOOKUP($B165,'Justerad allokering'!$B$1:$AG$461,MATCH(G$1,'Justerad allokering'!$B$1:$AF$1,0),FALSE)),VLOOKUP($B165,'Allokerad kvv'!$B$2:$AV$468,MATCH(G$1,'Allokerad kvv'!$B$1:$AV$1,0),FALSE),VLOOKUP($B165,'Justerad allokering'!$B$1:$AG$461,MATCH(G$1,'Justerad allokering'!$B$1:$AF$1,0),FALSE))</f>
        <v>0</v>
      </c>
      <c r="H165">
        <f>IF(ISERROR(1/VLOOKUP($B165,'Justerad allokering'!$B$1:$AG$461,MATCH(H$1,'Justerad allokering'!$B$1:$AF$1,0),FALSE)),VLOOKUP($B165,'Allokerad kvv'!$B$2:$AV$468,MATCH(H$1,'Allokerad kvv'!$B$1:$AV$1,0),FALSE),VLOOKUP($B165,'Justerad allokering'!$B$1:$AG$461,MATCH(H$1,'Justerad allokering'!$B$1:$AF$1,0),FALSE))</f>
        <v>0</v>
      </c>
      <c r="I165">
        <f>IF(ISERROR(1/VLOOKUP($B165,'Justerad allokering'!$B$1:$AG$461,MATCH(I$1,'Justerad allokering'!$B$1:$AF$1,0),FALSE)),VLOOKUP($B165,'Allokerad kvv'!$B$2:$AV$468,MATCH(I$1,'Allokerad kvv'!$B$1:$AV$1,0),FALSE),VLOOKUP($B165,'Justerad allokering'!$B$1:$AG$461,MATCH(I$1,'Justerad allokering'!$B$1:$AF$1,0),FALSE))</f>
        <v>0</v>
      </c>
      <c r="J165">
        <f>IF(ISERROR(1/VLOOKUP($B165,'Justerad allokering'!$B$1:$AG$461,MATCH(J$1,'Justerad allokering'!$B$1:$AF$1,0),FALSE)),VLOOKUP($B165,'Allokerad kvv'!$B$2:$AV$468,MATCH(J$1,'Allokerad kvv'!$B$1:$AV$1,0),FALSE),VLOOKUP($B165,'Justerad allokering'!$B$1:$AG$461,MATCH(J$1,'Justerad allokering'!$B$1:$AF$1,0),FALSE))</f>
        <v>0</v>
      </c>
      <c r="K165">
        <f>IF(ISERROR(1/VLOOKUP($B165,'Justerad allokering'!$B$1:$AG$461,MATCH(K$1,'Justerad allokering'!$B$1:$AF$1,0),FALSE)),VLOOKUP($B165,'Allokerad kvv'!$B$2:$AV$468,MATCH(K$1,'Allokerad kvv'!$B$1:$AV$1,0),FALSE),VLOOKUP($B165,'Justerad allokering'!$B$1:$AG$461,MATCH(K$1,'Justerad allokering'!$B$1:$AF$1,0),FALSE))</f>
        <v>0</v>
      </c>
      <c r="L165">
        <f>IF(ISERROR(1/VLOOKUP($B165,'Justerad allokering'!$B$1:$AG$461,MATCH(L$1,'Justerad allokering'!$B$1:$AF$1,0),FALSE)),VLOOKUP($B165,'Allokerad kvv'!$B$2:$AV$468,MATCH(L$1,'Allokerad kvv'!$B$1:$AV$1,0),FALSE),VLOOKUP($B165,'Justerad allokering'!$B$1:$AG$461,MATCH(L$1,'Justerad allokering'!$B$1:$AF$1,0),FALSE))</f>
        <v>0</v>
      </c>
      <c r="M165">
        <f>IF(ISERROR(1/VLOOKUP($B165,'Justerad allokering'!$B$1:$AG$461,MATCH(M$1,'Justerad allokering'!$B$1:$AF$1,0),FALSE)),VLOOKUP($B165,'Allokerad kvv'!$B$2:$AV$468,MATCH(M$1,'Allokerad kvv'!$B$1:$AV$1,0),FALSE),VLOOKUP($B165,'Justerad allokering'!$B$1:$AG$461,MATCH(M$1,'Justerad allokering'!$B$1:$AF$1,0),FALSE))</f>
        <v>0</v>
      </c>
      <c r="N165">
        <f>IF(ISERROR(1/VLOOKUP($B165,'Justerad allokering'!$B$1:$AG$461,MATCH(N$1,'Justerad allokering'!$B$1:$AF$1,0),FALSE)),VLOOKUP($B165,'Allokerad kvv'!$B$2:$AV$468,MATCH(N$1,'Allokerad kvv'!$B$1:$AV$1,0),FALSE),VLOOKUP($B165,'Justerad allokering'!$B$1:$AG$461,MATCH(N$1,'Justerad allokering'!$B$1:$AF$1,0),FALSE))</f>
        <v>0</v>
      </c>
      <c r="O165">
        <f>IF(ISERROR(1/VLOOKUP($B165,'Justerad allokering'!$B$1:$AG$461,MATCH(O$1,'Justerad allokering'!$B$1:$AF$1,0),FALSE)),VLOOKUP($B165,'Allokerad kvv'!$B$2:$AV$468,MATCH(O$1,'Allokerad kvv'!$B$1:$AV$1,0),FALSE),VLOOKUP($B165,'Justerad allokering'!$B$1:$AG$461,MATCH(O$1,'Justerad allokering'!$B$1:$AF$1,0),FALSE))</f>
        <v>0</v>
      </c>
      <c r="P165">
        <f>IF(ISERROR(1/VLOOKUP($B165,'Justerad allokering'!$B$1:$AG$461,MATCH(P$1,'Justerad allokering'!$B$1:$AF$1,0),FALSE)),VLOOKUP($B165,'Allokerad kvv'!$B$2:$AV$468,MATCH(P$1,'Allokerad kvv'!$B$1:$AV$1,0),FALSE),VLOOKUP($B165,'Justerad allokering'!$B$1:$AG$461,MATCH(P$1,'Justerad allokering'!$B$1:$AF$1,0),FALSE))</f>
        <v>0</v>
      </c>
      <c r="Q165">
        <f>IF(ISERROR(1/VLOOKUP($B165,'Justerad allokering'!$B$1:$AG$461,MATCH(Q$1,'Justerad allokering'!$B$1:$AF$1,0),FALSE)),VLOOKUP($B165,'Allokerad kvv'!$B$2:$AV$468,MATCH(Q$1,'Allokerad kvv'!$B$1:$AV$1,0),FALSE),VLOOKUP($B165,'Justerad allokering'!$B$1:$AG$461,MATCH(Q$1,'Justerad allokering'!$B$1:$AF$1,0),FALSE))</f>
        <v>0</v>
      </c>
      <c r="R165">
        <f>IF(ISERROR(1/VLOOKUP($B165,'Justerad allokering'!$B$1:$AG$461,MATCH(R$1,'Justerad allokering'!$B$1:$AF$1,0),FALSE)),VLOOKUP($B165,'Allokerad kvv'!$B$2:$AV$468,MATCH(R$1,'Allokerad kvv'!$B$1:$AV$1,0),FALSE),VLOOKUP($B165,'Justerad allokering'!$B$1:$AG$461,MATCH(R$1,'Justerad allokering'!$B$1:$AF$1,0),FALSE))</f>
        <v>0</v>
      </c>
      <c r="S165">
        <f>IF(ISERROR(1/VLOOKUP($B165,'Justerad allokering'!$B$1:$AG$461,MATCH(S$1,'Justerad allokering'!$B$1:$AF$1,0),FALSE)),VLOOKUP($B165,'Allokerad kvv'!$B$2:$AV$468,MATCH(S$1,'Allokerad kvv'!$B$1:$AV$1,0),FALSE),VLOOKUP($B165,'Justerad allokering'!$B$1:$AG$461,MATCH(S$1,'Justerad allokering'!$B$1:$AF$1,0),FALSE))</f>
        <v>0</v>
      </c>
      <c r="T165">
        <f>IF(ISERROR(1/VLOOKUP($B165,'Justerad allokering'!$B$1:$AG$461,MATCH(T$1,'Justerad allokering'!$B$1:$AF$1,0),FALSE)),VLOOKUP($B165,'Allokerad kvv'!$B$2:$AV$468,MATCH(T$1,'Allokerad kvv'!$B$1:$AV$1,0),FALSE),VLOOKUP($B165,'Justerad allokering'!$B$1:$AG$461,MATCH(T$1,'Justerad allokering'!$B$1:$AF$1,0),FALSE))</f>
        <v>0</v>
      </c>
      <c r="U165">
        <f>IF(ISERROR(1/VLOOKUP($B165,'Justerad allokering'!$B$1:$AG$461,MATCH(U$1,'Justerad allokering'!$B$1:$AF$1,0),FALSE)),VLOOKUP($B165,'Allokerad kvv'!$B$2:$AV$468,MATCH(U$1,'Allokerad kvv'!$B$1:$AV$1,0),FALSE),VLOOKUP($B165,'Justerad allokering'!$B$1:$AG$461,MATCH(U$1,'Justerad allokering'!$B$1:$AF$1,0),FALSE))</f>
        <v>0</v>
      </c>
      <c r="V165">
        <f>IF(ISERROR(1/VLOOKUP($B165,'Justerad allokering'!$B$1:$AG$461,MATCH(V$1,'Justerad allokering'!$B$1:$AF$1,0),FALSE)),VLOOKUP($B165,'Allokerad kvv'!$B$2:$AV$468,MATCH(V$1,'Allokerad kvv'!$B$1:$AV$1,0),FALSE),VLOOKUP($B165,'Justerad allokering'!$B$1:$AG$461,MATCH(V$1,'Justerad allokering'!$B$1:$AF$1,0),FALSE))</f>
        <v>0</v>
      </c>
      <c r="W165">
        <f>IF(ISERROR(1/VLOOKUP($B165,'Justerad allokering'!$B$1:$AG$461,MATCH(W$1,'Justerad allokering'!$B$1:$AF$1,0),FALSE)),VLOOKUP($B165,'Allokerad kvv'!$B$2:$AV$468,MATCH(W$1,'Allokerad kvv'!$B$1:$AV$1,0),FALSE),VLOOKUP($B165,'Justerad allokering'!$B$1:$AG$461,MATCH(W$1,'Justerad allokering'!$B$1:$AF$1,0),FALSE))</f>
        <v>0</v>
      </c>
      <c r="X165">
        <f>IF(ISERROR(1/VLOOKUP($B165,'Justerad allokering'!$B$1:$AG$461,MATCH(X$1,'Justerad allokering'!$B$1:$AF$1,0),FALSE)),VLOOKUP($B165,'Allokerad kvv'!$B$2:$AV$468,MATCH(X$1,'Allokerad kvv'!$B$1:$AV$1,0),FALSE),VLOOKUP($B165,'Justerad allokering'!$B$1:$AG$461,MATCH(X$1,'Justerad allokering'!$B$1:$AF$1,0),FALSE))</f>
        <v>0</v>
      </c>
      <c r="Y165">
        <f>IF(ISERROR(1/VLOOKUP($B165,'Justerad allokering'!$B$1:$AG$461,MATCH(Y$1,'Justerad allokering'!$B$1:$AF$1,0),FALSE)),VLOOKUP($B165,'Allokerad kvv'!$B$2:$AV$468,MATCH(Y$1,'Allokerad kvv'!$B$1:$AV$1,0),FALSE),VLOOKUP($B165,'Justerad allokering'!$B$1:$AG$461,MATCH(Y$1,'Justerad allokering'!$B$1:$AF$1,0),FALSE))</f>
        <v>0</v>
      </c>
      <c r="Z165">
        <f>IF(ISERROR(1/VLOOKUP($B165,'Justerad allokering'!$B$1:$AG$461,MATCH(Z$1,'Justerad allokering'!$B$1:$AF$1,0),FALSE)),VLOOKUP($B165,'Allokerad kvv'!$B$2:$AV$468,MATCH(Z$1,'Allokerad kvv'!$B$1:$AV$1,0),FALSE),VLOOKUP($B165,'Justerad allokering'!$B$1:$AG$461,MATCH(Z$1,'Justerad allokering'!$B$1:$AF$1,0),FALSE))</f>
        <v>0</v>
      </c>
      <c r="AE165" s="89">
        <f t="shared" si="8"/>
        <v>0</v>
      </c>
      <c r="AG165">
        <f t="shared" si="9"/>
        <v>0</v>
      </c>
      <c r="AH165">
        <f t="shared" si="10"/>
        <v>0</v>
      </c>
      <c r="AI165" t="str">
        <f>IF(AH165=0,"",AH165/VLOOKUP(B165,Kraftvärmeprod!$B$1:$BC$480,MATCH("Summa tillförd energi exklusive rökgaskondensering",Kraftvärmeprod!$B$1:$BC$1,0),FALSE))</f>
        <v/>
      </c>
      <c r="AK165">
        <f t="shared" si="11"/>
        <v>0</v>
      </c>
    </row>
    <row r="166" spans="1:37" x14ac:dyDescent="0.25">
      <c r="A166" s="2" t="s">
        <v>238</v>
      </c>
      <c r="B166" s="2" t="s">
        <v>240</v>
      </c>
      <c r="C166">
        <f>IF(ISERROR(1/VLOOKUP($B166,'Justerad allokering'!$B$1:$AG$461,MATCH(C$1,'Justerad allokering'!$B$1:$AF$1,0),FALSE)),VLOOKUP($B166,'Allokerad kvv'!$B$2:$AV$468,MATCH(C$1,'Allokerad kvv'!$B$1:$AV$1,0),FALSE),VLOOKUP($B166,'Justerad allokering'!$B$1:$AG$461,MATCH(C$1,'Justerad allokering'!$B$1:$AF$1,0),FALSE))</f>
        <v>0</v>
      </c>
      <c r="D166">
        <f>IF(ISERROR(1/VLOOKUP($B166,'Justerad allokering'!$B$1:$AG$461,MATCH(D$1,'Justerad allokering'!$B$1:$AF$1,0),FALSE)),VLOOKUP($B166,'Allokerad kvv'!$B$2:$AV$468,MATCH(D$1,'Allokerad kvv'!$B$1:$AV$1,0),FALSE),VLOOKUP($B166,'Justerad allokering'!$B$1:$AG$461,MATCH(D$1,'Justerad allokering'!$B$1:$AF$1,0),FALSE))</f>
        <v>0</v>
      </c>
      <c r="E166">
        <f>IF(ISERROR(1/VLOOKUP($B166,'Justerad allokering'!$B$1:$AG$461,MATCH(E$1,'Justerad allokering'!$B$1:$AF$1,0),FALSE)),VLOOKUP($B166,'Allokerad kvv'!$B$2:$AV$468,MATCH(E$1,'Allokerad kvv'!$B$1:$AV$1,0),FALSE),VLOOKUP($B166,'Justerad allokering'!$B$1:$AG$461,MATCH(E$1,'Justerad allokering'!$B$1:$AF$1,0),FALSE))</f>
        <v>0</v>
      </c>
      <c r="F166">
        <f>IF(ISERROR(1/VLOOKUP($B166,'Justerad allokering'!$B$1:$AG$461,MATCH(F$1,'Justerad allokering'!$B$1:$AF$1,0),FALSE)),VLOOKUP($B166,'Allokerad kvv'!$B$2:$AV$468,MATCH(F$1,'Allokerad kvv'!$B$1:$AV$1,0),FALSE),VLOOKUP($B166,'Justerad allokering'!$B$1:$AG$461,MATCH(F$1,'Justerad allokering'!$B$1:$AF$1,0),FALSE))</f>
        <v>0</v>
      </c>
      <c r="G166">
        <f>IF(ISERROR(1/VLOOKUP($B166,'Justerad allokering'!$B$1:$AG$461,MATCH(G$1,'Justerad allokering'!$B$1:$AF$1,0),FALSE)),VLOOKUP($B166,'Allokerad kvv'!$B$2:$AV$468,MATCH(G$1,'Allokerad kvv'!$B$1:$AV$1,0),FALSE),VLOOKUP($B166,'Justerad allokering'!$B$1:$AG$461,MATCH(G$1,'Justerad allokering'!$B$1:$AF$1,0),FALSE))</f>
        <v>0</v>
      </c>
      <c r="H166">
        <f>IF(ISERROR(1/VLOOKUP($B166,'Justerad allokering'!$B$1:$AG$461,MATCH(H$1,'Justerad allokering'!$B$1:$AF$1,0),FALSE)),VLOOKUP($B166,'Allokerad kvv'!$B$2:$AV$468,MATCH(H$1,'Allokerad kvv'!$B$1:$AV$1,0),FALSE),VLOOKUP($B166,'Justerad allokering'!$B$1:$AG$461,MATCH(H$1,'Justerad allokering'!$B$1:$AF$1,0),FALSE))</f>
        <v>0</v>
      </c>
      <c r="I166">
        <f>IF(ISERROR(1/VLOOKUP($B166,'Justerad allokering'!$B$1:$AG$461,MATCH(I$1,'Justerad allokering'!$B$1:$AF$1,0),FALSE)),VLOOKUP($B166,'Allokerad kvv'!$B$2:$AV$468,MATCH(I$1,'Allokerad kvv'!$B$1:$AV$1,0),FALSE),VLOOKUP($B166,'Justerad allokering'!$B$1:$AG$461,MATCH(I$1,'Justerad allokering'!$B$1:$AF$1,0),FALSE))</f>
        <v>0</v>
      </c>
      <c r="J166">
        <f>IF(ISERROR(1/VLOOKUP($B166,'Justerad allokering'!$B$1:$AG$461,MATCH(J$1,'Justerad allokering'!$B$1:$AF$1,0),FALSE)),VLOOKUP($B166,'Allokerad kvv'!$B$2:$AV$468,MATCH(J$1,'Allokerad kvv'!$B$1:$AV$1,0),FALSE),VLOOKUP($B166,'Justerad allokering'!$B$1:$AG$461,MATCH(J$1,'Justerad allokering'!$B$1:$AF$1,0),FALSE))</f>
        <v>0</v>
      </c>
      <c r="K166">
        <f>IF(ISERROR(1/VLOOKUP($B166,'Justerad allokering'!$B$1:$AG$461,MATCH(K$1,'Justerad allokering'!$B$1:$AF$1,0),FALSE)),VLOOKUP($B166,'Allokerad kvv'!$B$2:$AV$468,MATCH(K$1,'Allokerad kvv'!$B$1:$AV$1,0),FALSE),VLOOKUP($B166,'Justerad allokering'!$B$1:$AG$461,MATCH(K$1,'Justerad allokering'!$B$1:$AF$1,0),FALSE))</f>
        <v>0</v>
      </c>
      <c r="L166">
        <f>IF(ISERROR(1/VLOOKUP($B166,'Justerad allokering'!$B$1:$AG$461,MATCH(L$1,'Justerad allokering'!$B$1:$AF$1,0),FALSE)),VLOOKUP($B166,'Allokerad kvv'!$B$2:$AV$468,MATCH(L$1,'Allokerad kvv'!$B$1:$AV$1,0),FALSE),VLOOKUP($B166,'Justerad allokering'!$B$1:$AG$461,MATCH(L$1,'Justerad allokering'!$B$1:$AF$1,0),FALSE))</f>
        <v>0</v>
      </c>
      <c r="M166">
        <f>IF(ISERROR(1/VLOOKUP($B166,'Justerad allokering'!$B$1:$AG$461,MATCH(M$1,'Justerad allokering'!$B$1:$AF$1,0),FALSE)),VLOOKUP($B166,'Allokerad kvv'!$B$2:$AV$468,MATCH(M$1,'Allokerad kvv'!$B$1:$AV$1,0),FALSE),VLOOKUP($B166,'Justerad allokering'!$B$1:$AG$461,MATCH(M$1,'Justerad allokering'!$B$1:$AF$1,0),FALSE))</f>
        <v>0</v>
      </c>
      <c r="N166">
        <f>IF(ISERROR(1/VLOOKUP($B166,'Justerad allokering'!$B$1:$AG$461,MATCH(N$1,'Justerad allokering'!$B$1:$AF$1,0),FALSE)),VLOOKUP($B166,'Allokerad kvv'!$B$2:$AV$468,MATCH(N$1,'Allokerad kvv'!$B$1:$AV$1,0),FALSE),VLOOKUP($B166,'Justerad allokering'!$B$1:$AG$461,MATCH(N$1,'Justerad allokering'!$B$1:$AF$1,0),FALSE))</f>
        <v>0</v>
      </c>
      <c r="O166">
        <f>IF(ISERROR(1/VLOOKUP($B166,'Justerad allokering'!$B$1:$AG$461,MATCH(O$1,'Justerad allokering'!$B$1:$AF$1,0),FALSE)),VLOOKUP($B166,'Allokerad kvv'!$B$2:$AV$468,MATCH(O$1,'Allokerad kvv'!$B$1:$AV$1,0),FALSE),VLOOKUP($B166,'Justerad allokering'!$B$1:$AG$461,MATCH(O$1,'Justerad allokering'!$B$1:$AF$1,0),FALSE))</f>
        <v>0</v>
      </c>
      <c r="P166">
        <f>IF(ISERROR(1/VLOOKUP($B166,'Justerad allokering'!$B$1:$AG$461,MATCH(P$1,'Justerad allokering'!$B$1:$AF$1,0),FALSE)),VLOOKUP($B166,'Allokerad kvv'!$B$2:$AV$468,MATCH(P$1,'Allokerad kvv'!$B$1:$AV$1,0),FALSE),VLOOKUP($B166,'Justerad allokering'!$B$1:$AG$461,MATCH(P$1,'Justerad allokering'!$B$1:$AF$1,0),FALSE))</f>
        <v>0</v>
      </c>
      <c r="Q166">
        <f>IF(ISERROR(1/VLOOKUP($B166,'Justerad allokering'!$B$1:$AG$461,MATCH(Q$1,'Justerad allokering'!$B$1:$AF$1,0),FALSE)),VLOOKUP($B166,'Allokerad kvv'!$B$2:$AV$468,MATCH(Q$1,'Allokerad kvv'!$B$1:$AV$1,0),FALSE),VLOOKUP($B166,'Justerad allokering'!$B$1:$AG$461,MATCH(Q$1,'Justerad allokering'!$B$1:$AF$1,0),FALSE))</f>
        <v>0</v>
      </c>
      <c r="R166">
        <f>IF(ISERROR(1/VLOOKUP($B166,'Justerad allokering'!$B$1:$AG$461,MATCH(R$1,'Justerad allokering'!$B$1:$AF$1,0),FALSE)),VLOOKUP($B166,'Allokerad kvv'!$B$2:$AV$468,MATCH(R$1,'Allokerad kvv'!$B$1:$AV$1,0),FALSE),VLOOKUP($B166,'Justerad allokering'!$B$1:$AG$461,MATCH(R$1,'Justerad allokering'!$B$1:$AF$1,0),FALSE))</f>
        <v>0</v>
      </c>
      <c r="S166">
        <f>IF(ISERROR(1/VLOOKUP($B166,'Justerad allokering'!$B$1:$AG$461,MATCH(S$1,'Justerad allokering'!$B$1:$AF$1,0),FALSE)),VLOOKUP($B166,'Allokerad kvv'!$B$2:$AV$468,MATCH(S$1,'Allokerad kvv'!$B$1:$AV$1,0),FALSE),VLOOKUP($B166,'Justerad allokering'!$B$1:$AG$461,MATCH(S$1,'Justerad allokering'!$B$1:$AF$1,0),FALSE))</f>
        <v>0</v>
      </c>
      <c r="T166">
        <f>IF(ISERROR(1/VLOOKUP($B166,'Justerad allokering'!$B$1:$AG$461,MATCH(T$1,'Justerad allokering'!$B$1:$AF$1,0),FALSE)),VLOOKUP($B166,'Allokerad kvv'!$B$2:$AV$468,MATCH(T$1,'Allokerad kvv'!$B$1:$AV$1,0),FALSE),VLOOKUP($B166,'Justerad allokering'!$B$1:$AG$461,MATCH(T$1,'Justerad allokering'!$B$1:$AF$1,0),FALSE))</f>
        <v>0</v>
      </c>
      <c r="U166">
        <f>IF(ISERROR(1/VLOOKUP($B166,'Justerad allokering'!$B$1:$AG$461,MATCH(U$1,'Justerad allokering'!$B$1:$AF$1,0),FALSE)),VLOOKUP($B166,'Allokerad kvv'!$B$2:$AV$468,MATCH(U$1,'Allokerad kvv'!$B$1:$AV$1,0),FALSE),VLOOKUP($B166,'Justerad allokering'!$B$1:$AG$461,MATCH(U$1,'Justerad allokering'!$B$1:$AF$1,0),FALSE))</f>
        <v>0</v>
      </c>
      <c r="V166">
        <f>IF(ISERROR(1/VLOOKUP($B166,'Justerad allokering'!$B$1:$AG$461,MATCH(V$1,'Justerad allokering'!$B$1:$AF$1,0),FALSE)),VLOOKUP($B166,'Allokerad kvv'!$B$2:$AV$468,MATCH(V$1,'Allokerad kvv'!$B$1:$AV$1,0),FALSE),VLOOKUP($B166,'Justerad allokering'!$B$1:$AG$461,MATCH(V$1,'Justerad allokering'!$B$1:$AF$1,0),FALSE))</f>
        <v>0</v>
      </c>
      <c r="W166">
        <f>IF(ISERROR(1/VLOOKUP($B166,'Justerad allokering'!$B$1:$AG$461,MATCH(W$1,'Justerad allokering'!$B$1:$AF$1,0),FALSE)),VLOOKUP($B166,'Allokerad kvv'!$B$2:$AV$468,MATCH(W$1,'Allokerad kvv'!$B$1:$AV$1,0),FALSE),VLOOKUP($B166,'Justerad allokering'!$B$1:$AG$461,MATCH(W$1,'Justerad allokering'!$B$1:$AF$1,0),FALSE))</f>
        <v>0</v>
      </c>
      <c r="X166">
        <f>IF(ISERROR(1/VLOOKUP($B166,'Justerad allokering'!$B$1:$AG$461,MATCH(X$1,'Justerad allokering'!$B$1:$AF$1,0),FALSE)),VLOOKUP($B166,'Allokerad kvv'!$B$2:$AV$468,MATCH(X$1,'Allokerad kvv'!$B$1:$AV$1,0),FALSE),VLOOKUP($B166,'Justerad allokering'!$B$1:$AG$461,MATCH(X$1,'Justerad allokering'!$B$1:$AF$1,0),FALSE))</f>
        <v>0</v>
      </c>
      <c r="Y166">
        <f>IF(ISERROR(1/VLOOKUP($B166,'Justerad allokering'!$B$1:$AG$461,MATCH(Y$1,'Justerad allokering'!$B$1:$AF$1,0),FALSE)),VLOOKUP($B166,'Allokerad kvv'!$B$2:$AV$468,MATCH(Y$1,'Allokerad kvv'!$B$1:$AV$1,0),FALSE),VLOOKUP($B166,'Justerad allokering'!$B$1:$AG$461,MATCH(Y$1,'Justerad allokering'!$B$1:$AF$1,0),FALSE))</f>
        <v>0</v>
      </c>
      <c r="Z166">
        <f>IF(ISERROR(1/VLOOKUP($B166,'Justerad allokering'!$B$1:$AG$461,MATCH(Z$1,'Justerad allokering'!$B$1:$AF$1,0),FALSE)),VLOOKUP($B166,'Allokerad kvv'!$B$2:$AV$468,MATCH(Z$1,'Allokerad kvv'!$B$1:$AV$1,0),FALSE),VLOOKUP($B166,'Justerad allokering'!$B$1:$AG$461,MATCH(Z$1,'Justerad allokering'!$B$1:$AF$1,0),FALSE))</f>
        <v>0</v>
      </c>
      <c r="AE166" s="89">
        <f t="shared" si="8"/>
        <v>0</v>
      </c>
      <c r="AG166">
        <f t="shared" si="9"/>
        <v>0</v>
      </c>
      <c r="AH166">
        <f t="shared" si="10"/>
        <v>0</v>
      </c>
      <c r="AI166" t="str">
        <f>IF(AH166=0,"",AH166/VLOOKUP(B166,Kraftvärmeprod!$B$1:$BC$480,MATCH("Summa tillförd energi exklusive rökgaskondensering",Kraftvärmeprod!$B$1:$BC$1,0),FALSE))</f>
        <v/>
      </c>
      <c r="AK166">
        <f t="shared" si="11"/>
        <v>0</v>
      </c>
    </row>
    <row r="167" spans="1:37" x14ac:dyDescent="0.25">
      <c r="A167" s="2" t="s">
        <v>238</v>
      </c>
      <c r="B167" s="2" t="s">
        <v>241</v>
      </c>
      <c r="C167">
        <f>IF(ISERROR(1/VLOOKUP($B167,'Justerad allokering'!$B$1:$AG$461,MATCH(C$1,'Justerad allokering'!$B$1:$AF$1,0),FALSE)),VLOOKUP($B167,'Allokerad kvv'!$B$2:$AV$468,MATCH(C$1,'Allokerad kvv'!$B$1:$AV$1,0),FALSE),VLOOKUP($B167,'Justerad allokering'!$B$1:$AG$461,MATCH(C$1,'Justerad allokering'!$B$1:$AF$1,0),FALSE))</f>
        <v>0</v>
      </c>
      <c r="D167">
        <f>IF(ISERROR(1/VLOOKUP($B167,'Justerad allokering'!$B$1:$AG$461,MATCH(D$1,'Justerad allokering'!$B$1:$AF$1,0),FALSE)),VLOOKUP($B167,'Allokerad kvv'!$B$2:$AV$468,MATCH(D$1,'Allokerad kvv'!$B$1:$AV$1,0),FALSE),VLOOKUP($B167,'Justerad allokering'!$B$1:$AG$461,MATCH(D$1,'Justerad allokering'!$B$1:$AF$1,0),FALSE))</f>
        <v>0</v>
      </c>
      <c r="E167">
        <f>IF(ISERROR(1/VLOOKUP($B167,'Justerad allokering'!$B$1:$AG$461,MATCH(E$1,'Justerad allokering'!$B$1:$AF$1,0),FALSE)),VLOOKUP($B167,'Allokerad kvv'!$B$2:$AV$468,MATCH(E$1,'Allokerad kvv'!$B$1:$AV$1,0),FALSE),VLOOKUP($B167,'Justerad allokering'!$B$1:$AG$461,MATCH(E$1,'Justerad allokering'!$B$1:$AF$1,0),FALSE))</f>
        <v>0</v>
      </c>
      <c r="F167">
        <f>IF(ISERROR(1/VLOOKUP($B167,'Justerad allokering'!$B$1:$AG$461,MATCH(F$1,'Justerad allokering'!$B$1:$AF$1,0),FALSE)),VLOOKUP($B167,'Allokerad kvv'!$B$2:$AV$468,MATCH(F$1,'Allokerad kvv'!$B$1:$AV$1,0),FALSE),VLOOKUP($B167,'Justerad allokering'!$B$1:$AG$461,MATCH(F$1,'Justerad allokering'!$B$1:$AF$1,0),FALSE))</f>
        <v>0</v>
      </c>
      <c r="G167">
        <f>IF(ISERROR(1/VLOOKUP($B167,'Justerad allokering'!$B$1:$AG$461,MATCH(G$1,'Justerad allokering'!$B$1:$AF$1,0),FALSE)),VLOOKUP($B167,'Allokerad kvv'!$B$2:$AV$468,MATCH(G$1,'Allokerad kvv'!$B$1:$AV$1,0),FALSE),VLOOKUP($B167,'Justerad allokering'!$B$1:$AG$461,MATCH(G$1,'Justerad allokering'!$B$1:$AF$1,0),FALSE))</f>
        <v>0</v>
      </c>
      <c r="H167">
        <f>IF(ISERROR(1/VLOOKUP($B167,'Justerad allokering'!$B$1:$AG$461,MATCH(H$1,'Justerad allokering'!$B$1:$AF$1,0),FALSE)),VLOOKUP($B167,'Allokerad kvv'!$B$2:$AV$468,MATCH(H$1,'Allokerad kvv'!$B$1:$AV$1,0),FALSE),VLOOKUP($B167,'Justerad allokering'!$B$1:$AG$461,MATCH(H$1,'Justerad allokering'!$B$1:$AF$1,0),FALSE))</f>
        <v>0</v>
      </c>
      <c r="I167">
        <f>IF(ISERROR(1/VLOOKUP($B167,'Justerad allokering'!$B$1:$AG$461,MATCH(I$1,'Justerad allokering'!$B$1:$AF$1,0),FALSE)),VLOOKUP($B167,'Allokerad kvv'!$B$2:$AV$468,MATCH(I$1,'Allokerad kvv'!$B$1:$AV$1,0),FALSE),VLOOKUP($B167,'Justerad allokering'!$B$1:$AG$461,MATCH(I$1,'Justerad allokering'!$B$1:$AF$1,0),FALSE))</f>
        <v>0</v>
      </c>
      <c r="J167">
        <f>IF(ISERROR(1/VLOOKUP($B167,'Justerad allokering'!$B$1:$AG$461,MATCH(J$1,'Justerad allokering'!$B$1:$AF$1,0),FALSE)),VLOOKUP($B167,'Allokerad kvv'!$B$2:$AV$468,MATCH(J$1,'Allokerad kvv'!$B$1:$AV$1,0),FALSE),VLOOKUP($B167,'Justerad allokering'!$B$1:$AG$461,MATCH(J$1,'Justerad allokering'!$B$1:$AF$1,0),FALSE))</f>
        <v>0</v>
      </c>
      <c r="K167">
        <f>IF(ISERROR(1/VLOOKUP($B167,'Justerad allokering'!$B$1:$AG$461,MATCH(K$1,'Justerad allokering'!$B$1:$AF$1,0),FALSE)),VLOOKUP($B167,'Allokerad kvv'!$B$2:$AV$468,MATCH(K$1,'Allokerad kvv'!$B$1:$AV$1,0),FALSE),VLOOKUP($B167,'Justerad allokering'!$B$1:$AG$461,MATCH(K$1,'Justerad allokering'!$B$1:$AF$1,0),FALSE))</f>
        <v>0</v>
      </c>
      <c r="L167">
        <f>IF(ISERROR(1/VLOOKUP($B167,'Justerad allokering'!$B$1:$AG$461,MATCH(L$1,'Justerad allokering'!$B$1:$AF$1,0),FALSE)),VLOOKUP($B167,'Allokerad kvv'!$B$2:$AV$468,MATCH(L$1,'Allokerad kvv'!$B$1:$AV$1,0),FALSE),VLOOKUP($B167,'Justerad allokering'!$B$1:$AG$461,MATCH(L$1,'Justerad allokering'!$B$1:$AF$1,0),FALSE))</f>
        <v>0</v>
      </c>
      <c r="M167">
        <f>IF(ISERROR(1/VLOOKUP($B167,'Justerad allokering'!$B$1:$AG$461,MATCH(M$1,'Justerad allokering'!$B$1:$AF$1,0),FALSE)),VLOOKUP($B167,'Allokerad kvv'!$B$2:$AV$468,MATCH(M$1,'Allokerad kvv'!$B$1:$AV$1,0),FALSE),VLOOKUP($B167,'Justerad allokering'!$B$1:$AG$461,MATCH(M$1,'Justerad allokering'!$B$1:$AF$1,0),FALSE))</f>
        <v>0</v>
      </c>
      <c r="N167">
        <f>IF(ISERROR(1/VLOOKUP($B167,'Justerad allokering'!$B$1:$AG$461,MATCH(N$1,'Justerad allokering'!$B$1:$AF$1,0),FALSE)),VLOOKUP($B167,'Allokerad kvv'!$B$2:$AV$468,MATCH(N$1,'Allokerad kvv'!$B$1:$AV$1,0),FALSE),VLOOKUP($B167,'Justerad allokering'!$B$1:$AG$461,MATCH(N$1,'Justerad allokering'!$B$1:$AF$1,0),FALSE))</f>
        <v>0</v>
      </c>
      <c r="O167">
        <f>IF(ISERROR(1/VLOOKUP($B167,'Justerad allokering'!$B$1:$AG$461,MATCH(O$1,'Justerad allokering'!$B$1:$AF$1,0),FALSE)),VLOOKUP($B167,'Allokerad kvv'!$B$2:$AV$468,MATCH(O$1,'Allokerad kvv'!$B$1:$AV$1,0),FALSE),VLOOKUP($B167,'Justerad allokering'!$B$1:$AG$461,MATCH(O$1,'Justerad allokering'!$B$1:$AF$1,0),FALSE))</f>
        <v>0</v>
      </c>
      <c r="P167">
        <f>IF(ISERROR(1/VLOOKUP($B167,'Justerad allokering'!$B$1:$AG$461,MATCH(P$1,'Justerad allokering'!$B$1:$AF$1,0),FALSE)),VLOOKUP($B167,'Allokerad kvv'!$B$2:$AV$468,MATCH(P$1,'Allokerad kvv'!$B$1:$AV$1,0),FALSE),VLOOKUP($B167,'Justerad allokering'!$B$1:$AG$461,MATCH(P$1,'Justerad allokering'!$B$1:$AF$1,0),FALSE))</f>
        <v>0</v>
      </c>
      <c r="Q167">
        <f>IF(ISERROR(1/VLOOKUP($B167,'Justerad allokering'!$B$1:$AG$461,MATCH(Q$1,'Justerad allokering'!$B$1:$AF$1,0),FALSE)),VLOOKUP($B167,'Allokerad kvv'!$B$2:$AV$468,MATCH(Q$1,'Allokerad kvv'!$B$1:$AV$1,0),FALSE),VLOOKUP($B167,'Justerad allokering'!$B$1:$AG$461,MATCH(Q$1,'Justerad allokering'!$B$1:$AF$1,0),FALSE))</f>
        <v>0</v>
      </c>
      <c r="R167">
        <f>IF(ISERROR(1/VLOOKUP($B167,'Justerad allokering'!$B$1:$AG$461,MATCH(R$1,'Justerad allokering'!$B$1:$AF$1,0),FALSE)),VLOOKUP($B167,'Allokerad kvv'!$B$2:$AV$468,MATCH(R$1,'Allokerad kvv'!$B$1:$AV$1,0),FALSE),VLOOKUP($B167,'Justerad allokering'!$B$1:$AG$461,MATCH(R$1,'Justerad allokering'!$B$1:$AF$1,0),FALSE))</f>
        <v>0</v>
      </c>
      <c r="S167">
        <f>IF(ISERROR(1/VLOOKUP($B167,'Justerad allokering'!$B$1:$AG$461,MATCH(S$1,'Justerad allokering'!$B$1:$AF$1,0),FALSE)),VLOOKUP($B167,'Allokerad kvv'!$B$2:$AV$468,MATCH(S$1,'Allokerad kvv'!$B$1:$AV$1,0),FALSE),VLOOKUP($B167,'Justerad allokering'!$B$1:$AG$461,MATCH(S$1,'Justerad allokering'!$B$1:$AF$1,0),FALSE))</f>
        <v>0</v>
      </c>
      <c r="T167">
        <f>IF(ISERROR(1/VLOOKUP($B167,'Justerad allokering'!$B$1:$AG$461,MATCH(T$1,'Justerad allokering'!$B$1:$AF$1,0),FALSE)),VLOOKUP($B167,'Allokerad kvv'!$B$2:$AV$468,MATCH(T$1,'Allokerad kvv'!$B$1:$AV$1,0),FALSE),VLOOKUP($B167,'Justerad allokering'!$B$1:$AG$461,MATCH(T$1,'Justerad allokering'!$B$1:$AF$1,0),FALSE))</f>
        <v>0</v>
      </c>
      <c r="U167">
        <f>IF(ISERROR(1/VLOOKUP($B167,'Justerad allokering'!$B$1:$AG$461,MATCH(U$1,'Justerad allokering'!$B$1:$AF$1,0),FALSE)),VLOOKUP($B167,'Allokerad kvv'!$B$2:$AV$468,MATCH(U$1,'Allokerad kvv'!$B$1:$AV$1,0),FALSE),VLOOKUP($B167,'Justerad allokering'!$B$1:$AG$461,MATCH(U$1,'Justerad allokering'!$B$1:$AF$1,0),FALSE))</f>
        <v>0</v>
      </c>
      <c r="V167">
        <f>IF(ISERROR(1/VLOOKUP($B167,'Justerad allokering'!$B$1:$AG$461,MATCH(V$1,'Justerad allokering'!$B$1:$AF$1,0),FALSE)),VLOOKUP($B167,'Allokerad kvv'!$B$2:$AV$468,MATCH(V$1,'Allokerad kvv'!$B$1:$AV$1,0),FALSE),VLOOKUP($B167,'Justerad allokering'!$B$1:$AG$461,MATCH(V$1,'Justerad allokering'!$B$1:$AF$1,0),FALSE))</f>
        <v>0</v>
      </c>
      <c r="W167">
        <f>IF(ISERROR(1/VLOOKUP($B167,'Justerad allokering'!$B$1:$AG$461,MATCH(W$1,'Justerad allokering'!$B$1:$AF$1,0),FALSE)),VLOOKUP($B167,'Allokerad kvv'!$B$2:$AV$468,MATCH(W$1,'Allokerad kvv'!$B$1:$AV$1,0),FALSE),VLOOKUP($B167,'Justerad allokering'!$B$1:$AG$461,MATCH(W$1,'Justerad allokering'!$B$1:$AF$1,0),FALSE))</f>
        <v>0</v>
      </c>
      <c r="X167">
        <f>IF(ISERROR(1/VLOOKUP($B167,'Justerad allokering'!$B$1:$AG$461,MATCH(X$1,'Justerad allokering'!$B$1:$AF$1,0),FALSE)),VLOOKUP($B167,'Allokerad kvv'!$B$2:$AV$468,MATCH(X$1,'Allokerad kvv'!$B$1:$AV$1,0),FALSE),VLOOKUP($B167,'Justerad allokering'!$B$1:$AG$461,MATCH(X$1,'Justerad allokering'!$B$1:$AF$1,0),FALSE))</f>
        <v>0</v>
      </c>
      <c r="Y167">
        <f>IF(ISERROR(1/VLOOKUP($B167,'Justerad allokering'!$B$1:$AG$461,MATCH(Y$1,'Justerad allokering'!$B$1:$AF$1,0),FALSE)),VLOOKUP($B167,'Allokerad kvv'!$B$2:$AV$468,MATCH(Y$1,'Allokerad kvv'!$B$1:$AV$1,0),FALSE),VLOOKUP($B167,'Justerad allokering'!$B$1:$AG$461,MATCH(Y$1,'Justerad allokering'!$B$1:$AF$1,0),FALSE))</f>
        <v>0</v>
      </c>
      <c r="Z167">
        <f>IF(ISERROR(1/VLOOKUP($B167,'Justerad allokering'!$B$1:$AG$461,MATCH(Z$1,'Justerad allokering'!$B$1:$AF$1,0),FALSE)),VLOOKUP($B167,'Allokerad kvv'!$B$2:$AV$468,MATCH(Z$1,'Allokerad kvv'!$B$1:$AV$1,0),FALSE),VLOOKUP($B167,'Justerad allokering'!$B$1:$AG$461,MATCH(Z$1,'Justerad allokering'!$B$1:$AF$1,0),FALSE))</f>
        <v>0</v>
      </c>
      <c r="AE167" s="89">
        <f t="shared" si="8"/>
        <v>0</v>
      </c>
      <c r="AG167">
        <f t="shared" si="9"/>
        <v>0</v>
      </c>
      <c r="AH167">
        <f t="shared" si="10"/>
        <v>0</v>
      </c>
      <c r="AI167" t="str">
        <f>IF(AH167=0,"",AH167/VLOOKUP(B167,Kraftvärmeprod!$B$1:$BC$480,MATCH("Summa tillförd energi exklusive rökgaskondensering",Kraftvärmeprod!$B$1:$BC$1,0),FALSE))</f>
        <v/>
      </c>
      <c r="AK167">
        <f t="shared" si="11"/>
        <v>0</v>
      </c>
    </row>
    <row r="168" spans="1:37" x14ac:dyDescent="0.25">
      <c r="A168" s="2" t="s">
        <v>238</v>
      </c>
      <c r="B168" s="2" t="s">
        <v>242</v>
      </c>
      <c r="C168">
        <f>IF(ISERROR(1/VLOOKUP($B168,'Justerad allokering'!$B$1:$AG$461,MATCH(C$1,'Justerad allokering'!$B$1:$AF$1,0),FALSE)),VLOOKUP($B168,'Allokerad kvv'!$B$2:$AV$468,MATCH(C$1,'Allokerad kvv'!$B$1:$AV$1,0),FALSE),VLOOKUP($B168,'Justerad allokering'!$B$1:$AG$461,MATCH(C$1,'Justerad allokering'!$B$1:$AF$1,0),FALSE))</f>
        <v>0</v>
      </c>
      <c r="D168">
        <f>IF(ISERROR(1/VLOOKUP($B168,'Justerad allokering'!$B$1:$AG$461,MATCH(D$1,'Justerad allokering'!$B$1:$AF$1,0),FALSE)),VLOOKUP($B168,'Allokerad kvv'!$B$2:$AV$468,MATCH(D$1,'Allokerad kvv'!$B$1:$AV$1,0),FALSE),VLOOKUP($B168,'Justerad allokering'!$B$1:$AG$461,MATCH(D$1,'Justerad allokering'!$B$1:$AF$1,0),FALSE))</f>
        <v>0</v>
      </c>
      <c r="E168">
        <f>IF(ISERROR(1/VLOOKUP($B168,'Justerad allokering'!$B$1:$AG$461,MATCH(E$1,'Justerad allokering'!$B$1:$AF$1,0),FALSE)),VLOOKUP($B168,'Allokerad kvv'!$B$2:$AV$468,MATCH(E$1,'Allokerad kvv'!$B$1:$AV$1,0),FALSE),VLOOKUP($B168,'Justerad allokering'!$B$1:$AG$461,MATCH(E$1,'Justerad allokering'!$B$1:$AF$1,0),FALSE))</f>
        <v>0</v>
      </c>
      <c r="F168">
        <f>IF(ISERROR(1/VLOOKUP($B168,'Justerad allokering'!$B$1:$AG$461,MATCH(F$1,'Justerad allokering'!$B$1:$AF$1,0),FALSE)),VLOOKUP($B168,'Allokerad kvv'!$B$2:$AV$468,MATCH(F$1,'Allokerad kvv'!$B$1:$AV$1,0),FALSE),VLOOKUP($B168,'Justerad allokering'!$B$1:$AG$461,MATCH(F$1,'Justerad allokering'!$B$1:$AF$1,0),FALSE))</f>
        <v>0</v>
      </c>
      <c r="G168">
        <f>IF(ISERROR(1/VLOOKUP($B168,'Justerad allokering'!$B$1:$AG$461,MATCH(G$1,'Justerad allokering'!$B$1:$AF$1,0),FALSE)),VLOOKUP($B168,'Allokerad kvv'!$B$2:$AV$468,MATCH(G$1,'Allokerad kvv'!$B$1:$AV$1,0),FALSE),VLOOKUP($B168,'Justerad allokering'!$B$1:$AG$461,MATCH(G$1,'Justerad allokering'!$B$1:$AF$1,0),FALSE))</f>
        <v>0</v>
      </c>
      <c r="H168">
        <f>IF(ISERROR(1/VLOOKUP($B168,'Justerad allokering'!$B$1:$AG$461,MATCH(H$1,'Justerad allokering'!$B$1:$AF$1,0),FALSE)),VLOOKUP($B168,'Allokerad kvv'!$B$2:$AV$468,MATCH(H$1,'Allokerad kvv'!$B$1:$AV$1,0),FALSE),VLOOKUP($B168,'Justerad allokering'!$B$1:$AG$461,MATCH(H$1,'Justerad allokering'!$B$1:$AF$1,0),FALSE))</f>
        <v>0</v>
      </c>
      <c r="I168">
        <f>IF(ISERROR(1/VLOOKUP($B168,'Justerad allokering'!$B$1:$AG$461,MATCH(I$1,'Justerad allokering'!$B$1:$AF$1,0),FALSE)),VLOOKUP($B168,'Allokerad kvv'!$B$2:$AV$468,MATCH(I$1,'Allokerad kvv'!$B$1:$AV$1,0),FALSE),VLOOKUP($B168,'Justerad allokering'!$B$1:$AG$461,MATCH(I$1,'Justerad allokering'!$B$1:$AF$1,0),FALSE))</f>
        <v>0</v>
      </c>
      <c r="J168">
        <f>IF(ISERROR(1/VLOOKUP($B168,'Justerad allokering'!$B$1:$AG$461,MATCH(J$1,'Justerad allokering'!$B$1:$AF$1,0),FALSE)),VLOOKUP($B168,'Allokerad kvv'!$B$2:$AV$468,MATCH(J$1,'Allokerad kvv'!$B$1:$AV$1,0),FALSE),VLOOKUP($B168,'Justerad allokering'!$B$1:$AG$461,MATCH(J$1,'Justerad allokering'!$B$1:$AF$1,0),FALSE))</f>
        <v>0</v>
      </c>
      <c r="K168">
        <f>IF(ISERROR(1/VLOOKUP($B168,'Justerad allokering'!$B$1:$AG$461,MATCH(K$1,'Justerad allokering'!$B$1:$AF$1,0),FALSE)),VLOOKUP($B168,'Allokerad kvv'!$B$2:$AV$468,MATCH(K$1,'Allokerad kvv'!$B$1:$AV$1,0),FALSE),VLOOKUP($B168,'Justerad allokering'!$B$1:$AG$461,MATCH(K$1,'Justerad allokering'!$B$1:$AF$1,0),FALSE))</f>
        <v>0</v>
      </c>
      <c r="L168">
        <f>IF(ISERROR(1/VLOOKUP($B168,'Justerad allokering'!$B$1:$AG$461,MATCH(L$1,'Justerad allokering'!$B$1:$AF$1,0),FALSE)),VLOOKUP($B168,'Allokerad kvv'!$B$2:$AV$468,MATCH(L$1,'Allokerad kvv'!$B$1:$AV$1,0),FALSE),VLOOKUP($B168,'Justerad allokering'!$B$1:$AG$461,MATCH(L$1,'Justerad allokering'!$B$1:$AF$1,0),FALSE))</f>
        <v>0</v>
      </c>
      <c r="M168">
        <f>IF(ISERROR(1/VLOOKUP($B168,'Justerad allokering'!$B$1:$AG$461,MATCH(M$1,'Justerad allokering'!$B$1:$AF$1,0),FALSE)),VLOOKUP($B168,'Allokerad kvv'!$B$2:$AV$468,MATCH(M$1,'Allokerad kvv'!$B$1:$AV$1,0),FALSE),VLOOKUP($B168,'Justerad allokering'!$B$1:$AG$461,MATCH(M$1,'Justerad allokering'!$B$1:$AF$1,0),FALSE))</f>
        <v>0</v>
      </c>
      <c r="N168">
        <f>IF(ISERROR(1/VLOOKUP($B168,'Justerad allokering'!$B$1:$AG$461,MATCH(N$1,'Justerad allokering'!$B$1:$AF$1,0),FALSE)),VLOOKUP($B168,'Allokerad kvv'!$B$2:$AV$468,MATCH(N$1,'Allokerad kvv'!$B$1:$AV$1,0),FALSE),VLOOKUP($B168,'Justerad allokering'!$B$1:$AG$461,MATCH(N$1,'Justerad allokering'!$B$1:$AF$1,0),FALSE))</f>
        <v>0</v>
      </c>
      <c r="O168">
        <f>IF(ISERROR(1/VLOOKUP($B168,'Justerad allokering'!$B$1:$AG$461,MATCH(O$1,'Justerad allokering'!$B$1:$AF$1,0),FALSE)),VLOOKUP($B168,'Allokerad kvv'!$B$2:$AV$468,MATCH(O$1,'Allokerad kvv'!$B$1:$AV$1,0),FALSE),VLOOKUP($B168,'Justerad allokering'!$B$1:$AG$461,MATCH(O$1,'Justerad allokering'!$B$1:$AF$1,0),FALSE))</f>
        <v>0</v>
      </c>
      <c r="P168">
        <f>IF(ISERROR(1/VLOOKUP($B168,'Justerad allokering'!$B$1:$AG$461,MATCH(P$1,'Justerad allokering'!$B$1:$AF$1,0),FALSE)),VLOOKUP($B168,'Allokerad kvv'!$B$2:$AV$468,MATCH(P$1,'Allokerad kvv'!$B$1:$AV$1,0),FALSE),VLOOKUP($B168,'Justerad allokering'!$B$1:$AG$461,MATCH(P$1,'Justerad allokering'!$B$1:$AF$1,0),FALSE))</f>
        <v>0</v>
      </c>
      <c r="Q168">
        <f>IF(ISERROR(1/VLOOKUP($B168,'Justerad allokering'!$B$1:$AG$461,MATCH(Q$1,'Justerad allokering'!$B$1:$AF$1,0),FALSE)),VLOOKUP($B168,'Allokerad kvv'!$B$2:$AV$468,MATCH(Q$1,'Allokerad kvv'!$B$1:$AV$1,0),FALSE),VLOOKUP($B168,'Justerad allokering'!$B$1:$AG$461,MATCH(Q$1,'Justerad allokering'!$B$1:$AF$1,0),FALSE))</f>
        <v>0</v>
      </c>
      <c r="R168">
        <f>IF(ISERROR(1/VLOOKUP($B168,'Justerad allokering'!$B$1:$AG$461,MATCH(R$1,'Justerad allokering'!$B$1:$AF$1,0),FALSE)),VLOOKUP($B168,'Allokerad kvv'!$B$2:$AV$468,MATCH(R$1,'Allokerad kvv'!$B$1:$AV$1,0),FALSE),VLOOKUP($B168,'Justerad allokering'!$B$1:$AG$461,MATCH(R$1,'Justerad allokering'!$B$1:$AF$1,0),FALSE))</f>
        <v>0</v>
      </c>
      <c r="S168">
        <f>IF(ISERROR(1/VLOOKUP($B168,'Justerad allokering'!$B$1:$AG$461,MATCH(S$1,'Justerad allokering'!$B$1:$AF$1,0),FALSE)),VLOOKUP($B168,'Allokerad kvv'!$B$2:$AV$468,MATCH(S$1,'Allokerad kvv'!$B$1:$AV$1,0),FALSE),VLOOKUP($B168,'Justerad allokering'!$B$1:$AG$461,MATCH(S$1,'Justerad allokering'!$B$1:$AF$1,0),FALSE))</f>
        <v>0</v>
      </c>
      <c r="T168">
        <f>IF(ISERROR(1/VLOOKUP($B168,'Justerad allokering'!$B$1:$AG$461,MATCH(T$1,'Justerad allokering'!$B$1:$AF$1,0),FALSE)),VLOOKUP($B168,'Allokerad kvv'!$B$2:$AV$468,MATCH(T$1,'Allokerad kvv'!$B$1:$AV$1,0),FALSE),VLOOKUP($B168,'Justerad allokering'!$B$1:$AG$461,MATCH(T$1,'Justerad allokering'!$B$1:$AF$1,0),FALSE))</f>
        <v>0</v>
      </c>
      <c r="U168">
        <f>IF(ISERROR(1/VLOOKUP($B168,'Justerad allokering'!$B$1:$AG$461,MATCH(U$1,'Justerad allokering'!$B$1:$AF$1,0),FALSE)),VLOOKUP($B168,'Allokerad kvv'!$B$2:$AV$468,MATCH(U$1,'Allokerad kvv'!$B$1:$AV$1,0),FALSE),VLOOKUP($B168,'Justerad allokering'!$B$1:$AG$461,MATCH(U$1,'Justerad allokering'!$B$1:$AF$1,0),FALSE))</f>
        <v>0</v>
      </c>
      <c r="V168">
        <f>IF(ISERROR(1/VLOOKUP($B168,'Justerad allokering'!$B$1:$AG$461,MATCH(V$1,'Justerad allokering'!$B$1:$AF$1,0),FALSE)),VLOOKUP($B168,'Allokerad kvv'!$B$2:$AV$468,MATCH(V$1,'Allokerad kvv'!$B$1:$AV$1,0),FALSE),VLOOKUP($B168,'Justerad allokering'!$B$1:$AG$461,MATCH(V$1,'Justerad allokering'!$B$1:$AF$1,0),FALSE))</f>
        <v>0</v>
      </c>
      <c r="W168">
        <f>IF(ISERROR(1/VLOOKUP($B168,'Justerad allokering'!$B$1:$AG$461,MATCH(W$1,'Justerad allokering'!$B$1:$AF$1,0),FALSE)),VLOOKUP($B168,'Allokerad kvv'!$B$2:$AV$468,MATCH(W$1,'Allokerad kvv'!$B$1:$AV$1,0),FALSE),VLOOKUP($B168,'Justerad allokering'!$B$1:$AG$461,MATCH(W$1,'Justerad allokering'!$B$1:$AF$1,0),FALSE))</f>
        <v>0</v>
      </c>
      <c r="X168">
        <f>IF(ISERROR(1/VLOOKUP($B168,'Justerad allokering'!$B$1:$AG$461,MATCH(X$1,'Justerad allokering'!$B$1:$AF$1,0),FALSE)),VLOOKUP($B168,'Allokerad kvv'!$B$2:$AV$468,MATCH(X$1,'Allokerad kvv'!$B$1:$AV$1,0),FALSE),VLOOKUP($B168,'Justerad allokering'!$B$1:$AG$461,MATCH(X$1,'Justerad allokering'!$B$1:$AF$1,0),FALSE))</f>
        <v>0</v>
      </c>
      <c r="Y168">
        <f>IF(ISERROR(1/VLOOKUP($B168,'Justerad allokering'!$B$1:$AG$461,MATCH(Y$1,'Justerad allokering'!$B$1:$AF$1,0),FALSE)),VLOOKUP($B168,'Allokerad kvv'!$B$2:$AV$468,MATCH(Y$1,'Allokerad kvv'!$B$1:$AV$1,0),FALSE),VLOOKUP($B168,'Justerad allokering'!$B$1:$AG$461,MATCH(Y$1,'Justerad allokering'!$B$1:$AF$1,0),FALSE))</f>
        <v>0</v>
      </c>
      <c r="Z168">
        <f>IF(ISERROR(1/VLOOKUP($B168,'Justerad allokering'!$B$1:$AG$461,MATCH(Z$1,'Justerad allokering'!$B$1:$AF$1,0),FALSE)),VLOOKUP($B168,'Allokerad kvv'!$B$2:$AV$468,MATCH(Z$1,'Allokerad kvv'!$B$1:$AV$1,0),FALSE),VLOOKUP($B168,'Justerad allokering'!$B$1:$AG$461,MATCH(Z$1,'Justerad allokering'!$B$1:$AF$1,0),FALSE))</f>
        <v>0</v>
      </c>
      <c r="AE168" s="89">
        <f t="shared" si="8"/>
        <v>0</v>
      </c>
      <c r="AG168">
        <f t="shared" si="9"/>
        <v>0</v>
      </c>
      <c r="AH168">
        <f t="shared" si="10"/>
        <v>0</v>
      </c>
      <c r="AI168" t="str">
        <f>IF(AH168=0,"",AH168/VLOOKUP(B168,Kraftvärmeprod!$B$1:$BC$480,MATCH("Summa tillförd energi exklusive rökgaskondensering",Kraftvärmeprod!$B$1:$BC$1,0),FALSE))</f>
        <v/>
      </c>
      <c r="AK168">
        <f t="shared" si="11"/>
        <v>0</v>
      </c>
    </row>
    <row r="169" spans="1:37" x14ac:dyDescent="0.25">
      <c r="A169" s="2" t="s">
        <v>238</v>
      </c>
      <c r="B169" s="2" t="s">
        <v>243</v>
      </c>
      <c r="C169">
        <f>IF(ISERROR(1/VLOOKUP($B169,'Justerad allokering'!$B$1:$AG$461,MATCH(C$1,'Justerad allokering'!$B$1:$AF$1,0),FALSE)),VLOOKUP($B169,'Allokerad kvv'!$B$2:$AV$468,MATCH(C$1,'Allokerad kvv'!$B$1:$AV$1,0),FALSE),VLOOKUP($B169,'Justerad allokering'!$B$1:$AG$461,MATCH(C$1,'Justerad allokering'!$B$1:$AF$1,0),FALSE))</f>
        <v>0</v>
      </c>
      <c r="D169">
        <f>IF(ISERROR(1/VLOOKUP($B169,'Justerad allokering'!$B$1:$AG$461,MATCH(D$1,'Justerad allokering'!$B$1:$AF$1,0),FALSE)),VLOOKUP($B169,'Allokerad kvv'!$B$2:$AV$468,MATCH(D$1,'Allokerad kvv'!$B$1:$AV$1,0),FALSE),VLOOKUP($B169,'Justerad allokering'!$B$1:$AG$461,MATCH(D$1,'Justerad allokering'!$B$1:$AF$1,0),FALSE))</f>
        <v>0</v>
      </c>
      <c r="E169">
        <f>IF(ISERROR(1/VLOOKUP($B169,'Justerad allokering'!$B$1:$AG$461,MATCH(E$1,'Justerad allokering'!$B$1:$AF$1,0),FALSE)),VLOOKUP($B169,'Allokerad kvv'!$B$2:$AV$468,MATCH(E$1,'Allokerad kvv'!$B$1:$AV$1,0),FALSE),VLOOKUP($B169,'Justerad allokering'!$B$1:$AG$461,MATCH(E$1,'Justerad allokering'!$B$1:$AF$1,0),FALSE))</f>
        <v>0</v>
      </c>
      <c r="F169">
        <f>IF(ISERROR(1/VLOOKUP($B169,'Justerad allokering'!$B$1:$AG$461,MATCH(F$1,'Justerad allokering'!$B$1:$AF$1,0),FALSE)),VLOOKUP($B169,'Allokerad kvv'!$B$2:$AV$468,MATCH(F$1,'Allokerad kvv'!$B$1:$AV$1,0),FALSE),VLOOKUP($B169,'Justerad allokering'!$B$1:$AG$461,MATCH(F$1,'Justerad allokering'!$B$1:$AF$1,0),FALSE))</f>
        <v>0</v>
      </c>
      <c r="G169">
        <f>IF(ISERROR(1/VLOOKUP($B169,'Justerad allokering'!$B$1:$AG$461,MATCH(G$1,'Justerad allokering'!$B$1:$AF$1,0),FALSE)),VLOOKUP($B169,'Allokerad kvv'!$B$2:$AV$468,MATCH(G$1,'Allokerad kvv'!$B$1:$AV$1,0),FALSE),VLOOKUP($B169,'Justerad allokering'!$B$1:$AG$461,MATCH(G$1,'Justerad allokering'!$B$1:$AF$1,0),FALSE))</f>
        <v>0</v>
      </c>
      <c r="H169">
        <f>IF(ISERROR(1/VLOOKUP($B169,'Justerad allokering'!$B$1:$AG$461,MATCH(H$1,'Justerad allokering'!$B$1:$AF$1,0),FALSE)),VLOOKUP($B169,'Allokerad kvv'!$B$2:$AV$468,MATCH(H$1,'Allokerad kvv'!$B$1:$AV$1,0),FALSE),VLOOKUP($B169,'Justerad allokering'!$B$1:$AG$461,MATCH(H$1,'Justerad allokering'!$B$1:$AF$1,0),FALSE))</f>
        <v>0</v>
      </c>
      <c r="I169">
        <f>IF(ISERROR(1/VLOOKUP($B169,'Justerad allokering'!$B$1:$AG$461,MATCH(I$1,'Justerad allokering'!$B$1:$AF$1,0),FALSE)),VLOOKUP($B169,'Allokerad kvv'!$B$2:$AV$468,MATCH(I$1,'Allokerad kvv'!$B$1:$AV$1,0),FALSE),VLOOKUP($B169,'Justerad allokering'!$B$1:$AG$461,MATCH(I$1,'Justerad allokering'!$B$1:$AF$1,0),FALSE))</f>
        <v>0</v>
      </c>
      <c r="J169">
        <f>IF(ISERROR(1/VLOOKUP($B169,'Justerad allokering'!$B$1:$AG$461,MATCH(J$1,'Justerad allokering'!$B$1:$AF$1,0),FALSE)),VLOOKUP($B169,'Allokerad kvv'!$B$2:$AV$468,MATCH(J$1,'Allokerad kvv'!$B$1:$AV$1,0),FALSE),VLOOKUP($B169,'Justerad allokering'!$B$1:$AG$461,MATCH(J$1,'Justerad allokering'!$B$1:$AF$1,0),FALSE))</f>
        <v>0</v>
      </c>
      <c r="K169">
        <f>IF(ISERROR(1/VLOOKUP($B169,'Justerad allokering'!$B$1:$AG$461,MATCH(K$1,'Justerad allokering'!$B$1:$AF$1,0),FALSE)),VLOOKUP($B169,'Allokerad kvv'!$B$2:$AV$468,MATCH(K$1,'Allokerad kvv'!$B$1:$AV$1,0),FALSE),VLOOKUP($B169,'Justerad allokering'!$B$1:$AG$461,MATCH(K$1,'Justerad allokering'!$B$1:$AF$1,0),FALSE))</f>
        <v>0</v>
      </c>
      <c r="L169">
        <f>IF(ISERROR(1/VLOOKUP($B169,'Justerad allokering'!$B$1:$AG$461,MATCH(L$1,'Justerad allokering'!$B$1:$AF$1,0),FALSE)),VLOOKUP($B169,'Allokerad kvv'!$B$2:$AV$468,MATCH(L$1,'Allokerad kvv'!$B$1:$AV$1,0),FALSE),VLOOKUP($B169,'Justerad allokering'!$B$1:$AG$461,MATCH(L$1,'Justerad allokering'!$B$1:$AF$1,0),FALSE))</f>
        <v>0</v>
      </c>
      <c r="M169">
        <f>IF(ISERROR(1/VLOOKUP($B169,'Justerad allokering'!$B$1:$AG$461,MATCH(M$1,'Justerad allokering'!$B$1:$AF$1,0),FALSE)),VLOOKUP($B169,'Allokerad kvv'!$B$2:$AV$468,MATCH(M$1,'Allokerad kvv'!$B$1:$AV$1,0),FALSE),VLOOKUP($B169,'Justerad allokering'!$B$1:$AG$461,MATCH(M$1,'Justerad allokering'!$B$1:$AF$1,0),FALSE))</f>
        <v>0</v>
      </c>
      <c r="N169">
        <f>IF(ISERROR(1/VLOOKUP($B169,'Justerad allokering'!$B$1:$AG$461,MATCH(N$1,'Justerad allokering'!$B$1:$AF$1,0),FALSE)),VLOOKUP($B169,'Allokerad kvv'!$B$2:$AV$468,MATCH(N$1,'Allokerad kvv'!$B$1:$AV$1,0),FALSE),VLOOKUP($B169,'Justerad allokering'!$B$1:$AG$461,MATCH(N$1,'Justerad allokering'!$B$1:$AF$1,0),FALSE))</f>
        <v>0</v>
      </c>
      <c r="O169">
        <f>IF(ISERROR(1/VLOOKUP($B169,'Justerad allokering'!$B$1:$AG$461,MATCH(O$1,'Justerad allokering'!$B$1:$AF$1,0),FALSE)),VLOOKUP($B169,'Allokerad kvv'!$B$2:$AV$468,MATCH(O$1,'Allokerad kvv'!$B$1:$AV$1,0),FALSE),VLOOKUP($B169,'Justerad allokering'!$B$1:$AG$461,MATCH(O$1,'Justerad allokering'!$B$1:$AF$1,0),FALSE))</f>
        <v>0</v>
      </c>
      <c r="P169">
        <f>IF(ISERROR(1/VLOOKUP($B169,'Justerad allokering'!$B$1:$AG$461,MATCH(P$1,'Justerad allokering'!$B$1:$AF$1,0),FALSE)),VLOOKUP($B169,'Allokerad kvv'!$B$2:$AV$468,MATCH(P$1,'Allokerad kvv'!$B$1:$AV$1,0),FALSE),VLOOKUP($B169,'Justerad allokering'!$B$1:$AG$461,MATCH(P$1,'Justerad allokering'!$B$1:$AF$1,0),FALSE))</f>
        <v>0</v>
      </c>
      <c r="Q169">
        <f>IF(ISERROR(1/VLOOKUP($B169,'Justerad allokering'!$B$1:$AG$461,MATCH(Q$1,'Justerad allokering'!$B$1:$AF$1,0),FALSE)),VLOOKUP($B169,'Allokerad kvv'!$B$2:$AV$468,MATCH(Q$1,'Allokerad kvv'!$B$1:$AV$1,0),FALSE),VLOOKUP($B169,'Justerad allokering'!$B$1:$AG$461,MATCH(Q$1,'Justerad allokering'!$B$1:$AF$1,0),FALSE))</f>
        <v>0</v>
      </c>
      <c r="R169">
        <f>IF(ISERROR(1/VLOOKUP($B169,'Justerad allokering'!$B$1:$AG$461,MATCH(R$1,'Justerad allokering'!$B$1:$AF$1,0),FALSE)),VLOOKUP($B169,'Allokerad kvv'!$B$2:$AV$468,MATCH(R$1,'Allokerad kvv'!$B$1:$AV$1,0),FALSE),VLOOKUP($B169,'Justerad allokering'!$B$1:$AG$461,MATCH(R$1,'Justerad allokering'!$B$1:$AF$1,0),FALSE))</f>
        <v>0</v>
      </c>
      <c r="S169">
        <f>IF(ISERROR(1/VLOOKUP($B169,'Justerad allokering'!$B$1:$AG$461,MATCH(S$1,'Justerad allokering'!$B$1:$AF$1,0),FALSE)),VLOOKUP($B169,'Allokerad kvv'!$B$2:$AV$468,MATCH(S$1,'Allokerad kvv'!$B$1:$AV$1,0),FALSE),VLOOKUP($B169,'Justerad allokering'!$B$1:$AG$461,MATCH(S$1,'Justerad allokering'!$B$1:$AF$1,0),FALSE))</f>
        <v>0</v>
      </c>
      <c r="T169">
        <f>IF(ISERROR(1/VLOOKUP($B169,'Justerad allokering'!$B$1:$AG$461,MATCH(T$1,'Justerad allokering'!$B$1:$AF$1,0),FALSE)),VLOOKUP($B169,'Allokerad kvv'!$B$2:$AV$468,MATCH(T$1,'Allokerad kvv'!$B$1:$AV$1,0),FALSE),VLOOKUP($B169,'Justerad allokering'!$B$1:$AG$461,MATCH(T$1,'Justerad allokering'!$B$1:$AF$1,0),FALSE))</f>
        <v>0</v>
      </c>
      <c r="U169">
        <f>IF(ISERROR(1/VLOOKUP($B169,'Justerad allokering'!$B$1:$AG$461,MATCH(U$1,'Justerad allokering'!$B$1:$AF$1,0),FALSE)),VLOOKUP($B169,'Allokerad kvv'!$B$2:$AV$468,MATCH(U$1,'Allokerad kvv'!$B$1:$AV$1,0),FALSE),VLOOKUP($B169,'Justerad allokering'!$B$1:$AG$461,MATCH(U$1,'Justerad allokering'!$B$1:$AF$1,0),FALSE))</f>
        <v>0</v>
      </c>
      <c r="V169">
        <f>IF(ISERROR(1/VLOOKUP($B169,'Justerad allokering'!$B$1:$AG$461,MATCH(V$1,'Justerad allokering'!$B$1:$AF$1,0),FALSE)),VLOOKUP($B169,'Allokerad kvv'!$B$2:$AV$468,MATCH(V$1,'Allokerad kvv'!$B$1:$AV$1,0),FALSE),VLOOKUP($B169,'Justerad allokering'!$B$1:$AG$461,MATCH(V$1,'Justerad allokering'!$B$1:$AF$1,0),FALSE))</f>
        <v>0</v>
      </c>
      <c r="W169">
        <f>IF(ISERROR(1/VLOOKUP($B169,'Justerad allokering'!$B$1:$AG$461,MATCH(W$1,'Justerad allokering'!$B$1:$AF$1,0),FALSE)),VLOOKUP($B169,'Allokerad kvv'!$B$2:$AV$468,MATCH(W$1,'Allokerad kvv'!$B$1:$AV$1,0),FALSE),VLOOKUP($B169,'Justerad allokering'!$B$1:$AG$461,MATCH(W$1,'Justerad allokering'!$B$1:$AF$1,0),FALSE))</f>
        <v>0</v>
      </c>
      <c r="X169">
        <f>IF(ISERROR(1/VLOOKUP($B169,'Justerad allokering'!$B$1:$AG$461,MATCH(X$1,'Justerad allokering'!$B$1:$AF$1,0),FALSE)),VLOOKUP($B169,'Allokerad kvv'!$B$2:$AV$468,MATCH(X$1,'Allokerad kvv'!$B$1:$AV$1,0),FALSE),VLOOKUP($B169,'Justerad allokering'!$B$1:$AG$461,MATCH(X$1,'Justerad allokering'!$B$1:$AF$1,0),FALSE))</f>
        <v>0</v>
      </c>
      <c r="Y169">
        <f>IF(ISERROR(1/VLOOKUP($B169,'Justerad allokering'!$B$1:$AG$461,MATCH(Y$1,'Justerad allokering'!$B$1:$AF$1,0),FALSE)),VLOOKUP($B169,'Allokerad kvv'!$B$2:$AV$468,MATCH(Y$1,'Allokerad kvv'!$B$1:$AV$1,0),FALSE),VLOOKUP($B169,'Justerad allokering'!$B$1:$AG$461,MATCH(Y$1,'Justerad allokering'!$B$1:$AF$1,0),FALSE))</f>
        <v>0</v>
      </c>
      <c r="Z169">
        <f>IF(ISERROR(1/VLOOKUP($B169,'Justerad allokering'!$B$1:$AG$461,MATCH(Z$1,'Justerad allokering'!$B$1:$AF$1,0),FALSE)),VLOOKUP($B169,'Allokerad kvv'!$B$2:$AV$468,MATCH(Z$1,'Allokerad kvv'!$B$1:$AV$1,0),FALSE),VLOOKUP($B169,'Justerad allokering'!$B$1:$AG$461,MATCH(Z$1,'Justerad allokering'!$B$1:$AF$1,0),FALSE))</f>
        <v>0</v>
      </c>
      <c r="AE169" s="89">
        <f t="shared" si="8"/>
        <v>0</v>
      </c>
      <c r="AG169">
        <f t="shared" si="9"/>
        <v>0</v>
      </c>
      <c r="AH169">
        <f t="shared" si="10"/>
        <v>0</v>
      </c>
      <c r="AI169" t="str">
        <f>IF(AH169=0,"",AH169/VLOOKUP(B169,Kraftvärmeprod!$B$1:$BC$480,MATCH("Summa tillförd energi exklusive rökgaskondensering",Kraftvärmeprod!$B$1:$BC$1,0),FALSE))</f>
        <v/>
      </c>
      <c r="AK169">
        <f t="shared" si="11"/>
        <v>0</v>
      </c>
    </row>
    <row r="170" spans="1:37" x14ac:dyDescent="0.25">
      <c r="A170" s="2" t="s">
        <v>238</v>
      </c>
      <c r="B170" s="2" t="s">
        <v>244</v>
      </c>
      <c r="C170">
        <f>IF(ISERROR(1/VLOOKUP($B170,'Justerad allokering'!$B$1:$AG$461,MATCH(C$1,'Justerad allokering'!$B$1:$AF$1,0),FALSE)),VLOOKUP($B170,'Allokerad kvv'!$B$2:$AV$468,MATCH(C$1,'Allokerad kvv'!$B$1:$AV$1,0),FALSE),VLOOKUP($B170,'Justerad allokering'!$B$1:$AG$461,MATCH(C$1,'Justerad allokering'!$B$1:$AF$1,0),FALSE))</f>
        <v>0</v>
      </c>
      <c r="D170">
        <f>IF(ISERROR(1/VLOOKUP($B170,'Justerad allokering'!$B$1:$AG$461,MATCH(D$1,'Justerad allokering'!$B$1:$AF$1,0),FALSE)),VLOOKUP($B170,'Allokerad kvv'!$B$2:$AV$468,MATCH(D$1,'Allokerad kvv'!$B$1:$AV$1,0),FALSE),VLOOKUP($B170,'Justerad allokering'!$B$1:$AG$461,MATCH(D$1,'Justerad allokering'!$B$1:$AF$1,0),FALSE))</f>
        <v>0</v>
      </c>
      <c r="E170">
        <f>IF(ISERROR(1/VLOOKUP($B170,'Justerad allokering'!$B$1:$AG$461,MATCH(E$1,'Justerad allokering'!$B$1:$AF$1,0),FALSE)),VLOOKUP($B170,'Allokerad kvv'!$B$2:$AV$468,MATCH(E$1,'Allokerad kvv'!$B$1:$AV$1,0),FALSE),VLOOKUP($B170,'Justerad allokering'!$B$1:$AG$461,MATCH(E$1,'Justerad allokering'!$B$1:$AF$1,0),FALSE))</f>
        <v>0</v>
      </c>
      <c r="F170">
        <f>IF(ISERROR(1/VLOOKUP($B170,'Justerad allokering'!$B$1:$AG$461,MATCH(F$1,'Justerad allokering'!$B$1:$AF$1,0),FALSE)),VLOOKUP($B170,'Allokerad kvv'!$B$2:$AV$468,MATCH(F$1,'Allokerad kvv'!$B$1:$AV$1,0),FALSE),VLOOKUP($B170,'Justerad allokering'!$B$1:$AG$461,MATCH(F$1,'Justerad allokering'!$B$1:$AF$1,0),FALSE))</f>
        <v>0</v>
      </c>
      <c r="G170">
        <f>IF(ISERROR(1/VLOOKUP($B170,'Justerad allokering'!$B$1:$AG$461,MATCH(G$1,'Justerad allokering'!$B$1:$AF$1,0),FALSE)),VLOOKUP($B170,'Allokerad kvv'!$B$2:$AV$468,MATCH(G$1,'Allokerad kvv'!$B$1:$AV$1,0),FALSE),VLOOKUP($B170,'Justerad allokering'!$B$1:$AG$461,MATCH(G$1,'Justerad allokering'!$B$1:$AF$1,0),FALSE))</f>
        <v>0</v>
      </c>
      <c r="H170">
        <f>IF(ISERROR(1/VLOOKUP($B170,'Justerad allokering'!$B$1:$AG$461,MATCH(H$1,'Justerad allokering'!$B$1:$AF$1,0),FALSE)),VLOOKUP($B170,'Allokerad kvv'!$B$2:$AV$468,MATCH(H$1,'Allokerad kvv'!$B$1:$AV$1,0),FALSE),VLOOKUP($B170,'Justerad allokering'!$B$1:$AG$461,MATCH(H$1,'Justerad allokering'!$B$1:$AF$1,0),FALSE))</f>
        <v>0</v>
      </c>
      <c r="I170">
        <f>IF(ISERROR(1/VLOOKUP($B170,'Justerad allokering'!$B$1:$AG$461,MATCH(I$1,'Justerad allokering'!$B$1:$AF$1,0),FALSE)),VLOOKUP($B170,'Allokerad kvv'!$B$2:$AV$468,MATCH(I$1,'Allokerad kvv'!$B$1:$AV$1,0),FALSE),VLOOKUP($B170,'Justerad allokering'!$B$1:$AG$461,MATCH(I$1,'Justerad allokering'!$B$1:$AF$1,0),FALSE))</f>
        <v>0</v>
      </c>
      <c r="J170">
        <f>IF(ISERROR(1/VLOOKUP($B170,'Justerad allokering'!$B$1:$AG$461,MATCH(J$1,'Justerad allokering'!$B$1:$AF$1,0),FALSE)),VLOOKUP($B170,'Allokerad kvv'!$B$2:$AV$468,MATCH(J$1,'Allokerad kvv'!$B$1:$AV$1,0),FALSE),VLOOKUP($B170,'Justerad allokering'!$B$1:$AG$461,MATCH(J$1,'Justerad allokering'!$B$1:$AF$1,0),FALSE))</f>
        <v>0</v>
      </c>
      <c r="K170">
        <f>IF(ISERROR(1/VLOOKUP($B170,'Justerad allokering'!$B$1:$AG$461,MATCH(K$1,'Justerad allokering'!$B$1:$AF$1,0),FALSE)),VLOOKUP($B170,'Allokerad kvv'!$B$2:$AV$468,MATCH(K$1,'Allokerad kvv'!$B$1:$AV$1,0),FALSE),VLOOKUP($B170,'Justerad allokering'!$B$1:$AG$461,MATCH(K$1,'Justerad allokering'!$B$1:$AF$1,0),FALSE))</f>
        <v>0</v>
      </c>
      <c r="L170">
        <f>IF(ISERROR(1/VLOOKUP($B170,'Justerad allokering'!$B$1:$AG$461,MATCH(L$1,'Justerad allokering'!$B$1:$AF$1,0),FALSE)),VLOOKUP($B170,'Allokerad kvv'!$B$2:$AV$468,MATCH(L$1,'Allokerad kvv'!$B$1:$AV$1,0),FALSE),VLOOKUP($B170,'Justerad allokering'!$B$1:$AG$461,MATCH(L$1,'Justerad allokering'!$B$1:$AF$1,0),FALSE))</f>
        <v>0</v>
      </c>
      <c r="M170">
        <f>IF(ISERROR(1/VLOOKUP($B170,'Justerad allokering'!$B$1:$AG$461,MATCH(M$1,'Justerad allokering'!$B$1:$AF$1,0),FALSE)),VLOOKUP($B170,'Allokerad kvv'!$B$2:$AV$468,MATCH(M$1,'Allokerad kvv'!$B$1:$AV$1,0),FALSE),VLOOKUP($B170,'Justerad allokering'!$B$1:$AG$461,MATCH(M$1,'Justerad allokering'!$B$1:$AF$1,0),FALSE))</f>
        <v>0</v>
      </c>
      <c r="N170">
        <f>IF(ISERROR(1/VLOOKUP($B170,'Justerad allokering'!$B$1:$AG$461,MATCH(N$1,'Justerad allokering'!$B$1:$AF$1,0),FALSE)),VLOOKUP($B170,'Allokerad kvv'!$B$2:$AV$468,MATCH(N$1,'Allokerad kvv'!$B$1:$AV$1,0),FALSE),VLOOKUP($B170,'Justerad allokering'!$B$1:$AG$461,MATCH(N$1,'Justerad allokering'!$B$1:$AF$1,0),FALSE))</f>
        <v>0</v>
      </c>
      <c r="O170">
        <f>IF(ISERROR(1/VLOOKUP($B170,'Justerad allokering'!$B$1:$AG$461,MATCH(O$1,'Justerad allokering'!$B$1:$AF$1,0),FALSE)),VLOOKUP($B170,'Allokerad kvv'!$B$2:$AV$468,MATCH(O$1,'Allokerad kvv'!$B$1:$AV$1,0),FALSE),VLOOKUP($B170,'Justerad allokering'!$B$1:$AG$461,MATCH(O$1,'Justerad allokering'!$B$1:$AF$1,0),FALSE))</f>
        <v>0</v>
      </c>
      <c r="P170">
        <f>IF(ISERROR(1/VLOOKUP($B170,'Justerad allokering'!$B$1:$AG$461,MATCH(P$1,'Justerad allokering'!$B$1:$AF$1,0),FALSE)),VLOOKUP($B170,'Allokerad kvv'!$B$2:$AV$468,MATCH(P$1,'Allokerad kvv'!$B$1:$AV$1,0),FALSE),VLOOKUP($B170,'Justerad allokering'!$B$1:$AG$461,MATCH(P$1,'Justerad allokering'!$B$1:$AF$1,0),FALSE))</f>
        <v>0</v>
      </c>
      <c r="Q170">
        <f>IF(ISERROR(1/VLOOKUP($B170,'Justerad allokering'!$B$1:$AG$461,MATCH(Q$1,'Justerad allokering'!$B$1:$AF$1,0),FALSE)),VLOOKUP($B170,'Allokerad kvv'!$B$2:$AV$468,MATCH(Q$1,'Allokerad kvv'!$B$1:$AV$1,0),FALSE),VLOOKUP($B170,'Justerad allokering'!$B$1:$AG$461,MATCH(Q$1,'Justerad allokering'!$B$1:$AF$1,0),FALSE))</f>
        <v>0</v>
      </c>
      <c r="R170">
        <f>IF(ISERROR(1/VLOOKUP($B170,'Justerad allokering'!$B$1:$AG$461,MATCH(R$1,'Justerad allokering'!$B$1:$AF$1,0),FALSE)),VLOOKUP($B170,'Allokerad kvv'!$B$2:$AV$468,MATCH(R$1,'Allokerad kvv'!$B$1:$AV$1,0),FALSE),VLOOKUP($B170,'Justerad allokering'!$B$1:$AG$461,MATCH(R$1,'Justerad allokering'!$B$1:$AF$1,0),FALSE))</f>
        <v>0</v>
      </c>
      <c r="S170">
        <f>IF(ISERROR(1/VLOOKUP($B170,'Justerad allokering'!$B$1:$AG$461,MATCH(S$1,'Justerad allokering'!$B$1:$AF$1,0),FALSE)),VLOOKUP($B170,'Allokerad kvv'!$B$2:$AV$468,MATCH(S$1,'Allokerad kvv'!$B$1:$AV$1,0),FALSE),VLOOKUP($B170,'Justerad allokering'!$B$1:$AG$461,MATCH(S$1,'Justerad allokering'!$B$1:$AF$1,0),FALSE))</f>
        <v>0</v>
      </c>
      <c r="T170">
        <f>IF(ISERROR(1/VLOOKUP($B170,'Justerad allokering'!$B$1:$AG$461,MATCH(T$1,'Justerad allokering'!$B$1:$AF$1,0),FALSE)),VLOOKUP($B170,'Allokerad kvv'!$B$2:$AV$468,MATCH(T$1,'Allokerad kvv'!$B$1:$AV$1,0),FALSE),VLOOKUP($B170,'Justerad allokering'!$B$1:$AG$461,MATCH(T$1,'Justerad allokering'!$B$1:$AF$1,0),FALSE))</f>
        <v>0</v>
      </c>
      <c r="U170">
        <f>IF(ISERROR(1/VLOOKUP($B170,'Justerad allokering'!$B$1:$AG$461,MATCH(U$1,'Justerad allokering'!$B$1:$AF$1,0),FALSE)),VLOOKUP($B170,'Allokerad kvv'!$B$2:$AV$468,MATCH(U$1,'Allokerad kvv'!$B$1:$AV$1,0),FALSE),VLOOKUP($B170,'Justerad allokering'!$B$1:$AG$461,MATCH(U$1,'Justerad allokering'!$B$1:$AF$1,0),FALSE))</f>
        <v>0</v>
      </c>
      <c r="V170">
        <f>IF(ISERROR(1/VLOOKUP($B170,'Justerad allokering'!$B$1:$AG$461,MATCH(V$1,'Justerad allokering'!$B$1:$AF$1,0),FALSE)),VLOOKUP($B170,'Allokerad kvv'!$B$2:$AV$468,MATCH(V$1,'Allokerad kvv'!$B$1:$AV$1,0),FALSE),VLOOKUP($B170,'Justerad allokering'!$B$1:$AG$461,MATCH(V$1,'Justerad allokering'!$B$1:$AF$1,0),FALSE))</f>
        <v>0</v>
      </c>
      <c r="W170">
        <f>IF(ISERROR(1/VLOOKUP($B170,'Justerad allokering'!$B$1:$AG$461,MATCH(W$1,'Justerad allokering'!$B$1:$AF$1,0),FALSE)),VLOOKUP($B170,'Allokerad kvv'!$B$2:$AV$468,MATCH(W$1,'Allokerad kvv'!$B$1:$AV$1,0),FALSE),VLOOKUP($B170,'Justerad allokering'!$B$1:$AG$461,MATCH(W$1,'Justerad allokering'!$B$1:$AF$1,0),FALSE))</f>
        <v>0</v>
      </c>
      <c r="X170">
        <f>IF(ISERROR(1/VLOOKUP($B170,'Justerad allokering'!$B$1:$AG$461,MATCH(X$1,'Justerad allokering'!$B$1:$AF$1,0),FALSE)),VLOOKUP($B170,'Allokerad kvv'!$B$2:$AV$468,MATCH(X$1,'Allokerad kvv'!$B$1:$AV$1,0),FALSE),VLOOKUP($B170,'Justerad allokering'!$B$1:$AG$461,MATCH(X$1,'Justerad allokering'!$B$1:$AF$1,0),FALSE))</f>
        <v>0</v>
      </c>
      <c r="Y170">
        <f>IF(ISERROR(1/VLOOKUP($B170,'Justerad allokering'!$B$1:$AG$461,MATCH(Y$1,'Justerad allokering'!$B$1:$AF$1,0),FALSE)),VLOOKUP($B170,'Allokerad kvv'!$B$2:$AV$468,MATCH(Y$1,'Allokerad kvv'!$B$1:$AV$1,0),FALSE),VLOOKUP($B170,'Justerad allokering'!$B$1:$AG$461,MATCH(Y$1,'Justerad allokering'!$B$1:$AF$1,0),FALSE))</f>
        <v>0</v>
      </c>
      <c r="Z170">
        <f>IF(ISERROR(1/VLOOKUP($B170,'Justerad allokering'!$B$1:$AG$461,MATCH(Z$1,'Justerad allokering'!$B$1:$AF$1,0),FALSE)),VLOOKUP($B170,'Allokerad kvv'!$B$2:$AV$468,MATCH(Z$1,'Allokerad kvv'!$B$1:$AV$1,0),FALSE),VLOOKUP($B170,'Justerad allokering'!$B$1:$AG$461,MATCH(Z$1,'Justerad allokering'!$B$1:$AF$1,0),FALSE))</f>
        <v>0</v>
      </c>
      <c r="AE170" s="89">
        <f t="shared" si="8"/>
        <v>0</v>
      </c>
      <c r="AG170">
        <f t="shared" si="9"/>
        <v>0</v>
      </c>
      <c r="AH170">
        <f t="shared" si="10"/>
        <v>0</v>
      </c>
      <c r="AI170" t="str">
        <f>IF(AH170=0,"",AH170/VLOOKUP(B170,Kraftvärmeprod!$B$1:$BC$480,MATCH("Summa tillförd energi exklusive rökgaskondensering",Kraftvärmeprod!$B$1:$BC$1,0),FALSE))</f>
        <v/>
      </c>
      <c r="AK170">
        <f t="shared" si="11"/>
        <v>0</v>
      </c>
    </row>
    <row r="171" spans="1:37" x14ac:dyDescent="0.25">
      <c r="A171" s="2" t="s">
        <v>238</v>
      </c>
      <c r="B171" s="2" t="s">
        <v>245</v>
      </c>
      <c r="C171">
        <f>IF(ISERROR(1/VLOOKUP($B171,'Justerad allokering'!$B$1:$AG$461,MATCH(C$1,'Justerad allokering'!$B$1:$AF$1,0),FALSE)),VLOOKUP($B171,'Allokerad kvv'!$B$2:$AV$468,MATCH(C$1,'Allokerad kvv'!$B$1:$AV$1,0),FALSE),VLOOKUP($B171,'Justerad allokering'!$B$1:$AG$461,MATCH(C$1,'Justerad allokering'!$B$1:$AF$1,0),FALSE))</f>
        <v>0</v>
      </c>
      <c r="D171">
        <f>IF(ISERROR(1/VLOOKUP($B171,'Justerad allokering'!$B$1:$AG$461,MATCH(D$1,'Justerad allokering'!$B$1:$AF$1,0),FALSE)),VLOOKUP($B171,'Allokerad kvv'!$B$2:$AV$468,MATCH(D$1,'Allokerad kvv'!$B$1:$AV$1,0),FALSE),VLOOKUP($B171,'Justerad allokering'!$B$1:$AG$461,MATCH(D$1,'Justerad allokering'!$B$1:$AF$1,0),FALSE))</f>
        <v>0</v>
      </c>
      <c r="E171">
        <f>IF(ISERROR(1/VLOOKUP($B171,'Justerad allokering'!$B$1:$AG$461,MATCH(E$1,'Justerad allokering'!$B$1:$AF$1,0),FALSE)),VLOOKUP($B171,'Allokerad kvv'!$B$2:$AV$468,MATCH(E$1,'Allokerad kvv'!$B$1:$AV$1,0),FALSE),VLOOKUP($B171,'Justerad allokering'!$B$1:$AG$461,MATCH(E$1,'Justerad allokering'!$B$1:$AF$1,0),FALSE))</f>
        <v>0</v>
      </c>
      <c r="F171">
        <f>IF(ISERROR(1/VLOOKUP($B171,'Justerad allokering'!$B$1:$AG$461,MATCH(F$1,'Justerad allokering'!$B$1:$AF$1,0),FALSE)),VLOOKUP($B171,'Allokerad kvv'!$B$2:$AV$468,MATCH(F$1,'Allokerad kvv'!$B$1:$AV$1,0),FALSE),VLOOKUP($B171,'Justerad allokering'!$B$1:$AG$461,MATCH(F$1,'Justerad allokering'!$B$1:$AF$1,0),FALSE))</f>
        <v>0</v>
      </c>
      <c r="G171">
        <f>IF(ISERROR(1/VLOOKUP($B171,'Justerad allokering'!$B$1:$AG$461,MATCH(G$1,'Justerad allokering'!$B$1:$AF$1,0),FALSE)),VLOOKUP($B171,'Allokerad kvv'!$B$2:$AV$468,MATCH(G$1,'Allokerad kvv'!$B$1:$AV$1,0),FALSE),VLOOKUP($B171,'Justerad allokering'!$B$1:$AG$461,MATCH(G$1,'Justerad allokering'!$B$1:$AF$1,0),FALSE))</f>
        <v>0</v>
      </c>
      <c r="H171">
        <f>IF(ISERROR(1/VLOOKUP($B171,'Justerad allokering'!$B$1:$AG$461,MATCH(H$1,'Justerad allokering'!$B$1:$AF$1,0),FALSE)),VLOOKUP($B171,'Allokerad kvv'!$B$2:$AV$468,MATCH(H$1,'Allokerad kvv'!$B$1:$AV$1,0),FALSE),VLOOKUP($B171,'Justerad allokering'!$B$1:$AG$461,MATCH(H$1,'Justerad allokering'!$B$1:$AF$1,0),FALSE))</f>
        <v>0</v>
      </c>
      <c r="I171">
        <f>IF(ISERROR(1/VLOOKUP($B171,'Justerad allokering'!$B$1:$AG$461,MATCH(I$1,'Justerad allokering'!$B$1:$AF$1,0),FALSE)),VLOOKUP($B171,'Allokerad kvv'!$B$2:$AV$468,MATCH(I$1,'Allokerad kvv'!$B$1:$AV$1,0),FALSE),VLOOKUP($B171,'Justerad allokering'!$B$1:$AG$461,MATCH(I$1,'Justerad allokering'!$B$1:$AF$1,0),FALSE))</f>
        <v>0</v>
      </c>
      <c r="J171">
        <f>IF(ISERROR(1/VLOOKUP($B171,'Justerad allokering'!$B$1:$AG$461,MATCH(J$1,'Justerad allokering'!$B$1:$AF$1,0),FALSE)),VLOOKUP($B171,'Allokerad kvv'!$B$2:$AV$468,MATCH(J$1,'Allokerad kvv'!$B$1:$AV$1,0),FALSE),VLOOKUP($B171,'Justerad allokering'!$B$1:$AG$461,MATCH(J$1,'Justerad allokering'!$B$1:$AF$1,0),FALSE))</f>
        <v>0</v>
      </c>
      <c r="K171">
        <f>IF(ISERROR(1/VLOOKUP($B171,'Justerad allokering'!$B$1:$AG$461,MATCH(K$1,'Justerad allokering'!$B$1:$AF$1,0),FALSE)),VLOOKUP($B171,'Allokerad kvv'!$B$2:$AV$468,MATCH(K$1,'Allokerad kvv'!$B$1:$AV$1,0),FALSE),VLOOKUP($B171,'Justerad allokering'!$B$1:$AG$461,MATCH(K$1,'Justerad allokering'!$B$1:$AF$1,0),FALSE))</f>
        <v>0</v>
      </c>
      <c r="L171">
        <f>IF(ISERROR(1/VLOOKUP($B171,'Justerad allokering'!$B$1:$AG$461,MATCH(L$1,'Justerad allokering'!$B$1:$AF$1,0),FALSE)),VLOOKUP($B171,'Allokerad kvv'!$B$2:$AV$468,MATCH(L$1,'Allokerad kvv'!$B$1:$AV$1,0),FALSE),VLOOKUP($B171,'Justerad allokering'!$B$1:$AG$461,MATCH(L$1,'Justerad allokering'!$B$1:$AF$1,0),FALSE))</f>
        <v>0</v>
      </c>
      <c r="M171">
        <f>IF(ISERROR(1/VLOOKUP($B171,'Justerad allokering'!$B$1:$AG$461,MATCH(M$1,'Justerad allokering'!$B$1:$AF$1,0),FALSE)),VLOOKUP($B171,'Allokerad kvv'!$B$2:$AV$468,MATCH(M$1,'Allokerad kvv'!$B$1:$AV$1,0),FALSE),VLOOKUP($B171,'Justerad allokering'!$B$1:$AG$461,MATCH(M$1,'Justerad allokering'!$B$1:$AF$1,0),FALSE))</f>
        <v>0</v>
      </c>
      <c r="N171">
        <f>IF(ISERROR(1/VLOOKUP($B171,'Justerad allokering'!$B$1:$AG$461,MATCH(N$1,'Justerad allokering'!$B$1:$AF$1,0),FALSE)),VLOOKUP($B171,'Allokerad kvv'!$B$2:$AV$468,MATCH(N$1,'Allokerad kvv'!$B$1:$AV$1,0),FALSE),VLOOKUP($B171,'Justerad allokering'!$B$1:$AG$461,MATCH(N$1,'Justerad allokering'!$B$1:$AF$1,0),FALSE))</f>
        <v>0</v>
      </c>
      <c r="O171">
        <f>IF(ISERROR(1/VLOOKUP($B171,'Justerad allokering'!$B$1:$AG$461,MATCH(O$1,'Justerad allokering'!$B$1:$AF$1,0),FALSE)),VLOOKUP($B171,'Allokerad kvv'!$B$2:$AV$468,MATCH(O$1,'Allokerad kvv'!$B$1:$AV$1,0),FALSE),VLOOKUP($B171,'Justerad allokering'!$B$1:$AG$461,MATCH(O$1,'Justerad allokering'!$B$1:$AF$1,0),FALSE))</f>
        <v>0</v>
      </c>
      <c r="P171">
        <f>IF(ISERROR(1/VLOOKUP($B171,'Justerad allokering'!$B$1:$AG$461,MATCH(P$1,'Justerad allokering'!$B$1:$AF$1,0),FALSE)),VLOOKUP($B171,'Allokerad kvv'!$B$2:$AV$468,MATCH(P$1,'Allokerad kvv'!$B$1:$AV$1,0),FALSE),VLOOKUP($B171,'Justerad allokering'!$B$1:$AG$461,MATCH(P$1,'Justerad allokering'!$B$1:$AF$1,0),FALSE))</f>
        <v>0</v>
      </c>
      <c r="Q171">
        <f>IF(ISERROR(1/VLOOKUP($B171,'Justerad allokering'!$B$1:$AG$461,MATCH(Q$1,'Justerad allokering'!$B$1:$AF$1,0),FALSE)),VLOOKUP($B171,'Allokerad kvv'!$B$2:$AV$468,MATCH(Q$1,'Allokerad kvv'!$B$1:$AV$1,0),FALSE),VLOOKUP($B171,'Justerad allokering'!$B$1:$AG$461,MATCH(Q$1,'Justerad allokering'!$B$1:$AF$1,0),FALSE))</f>
        <v>0</v>
      </c>
      <c r="R171">
        <f>IF(ISERROR(1/VLOOKUP($B171,'Justerad allokering'!$B$1:$AG$461,MATCH(R$1,'Justerad allokering'!$B$1:$AF$1,0),FALSE)),VLOOKUP($B171,'Allokerad kvv'!$B$2:$AV$468,MATCH(R$1,'Allokerad kvv'!$B$1:$AV$1,0),FALSE),VLOOKUP($B171,'Justerad allokering'!$B$1:$AG$461,MATCH(R$1,'Justerad allokering'!$B$1:$AF$1,0),FALSE))</f>
        <v>0</v>
      </c>
      <c r="S171">
        <f>IF(ISERROR(1/VLOOKUP($B171,'Justerad allokering'!$B$1:$AG$461,MATCH(S$1,'Justerad allokering'!$B$1:$AF$1,0),FALSE)),VLOOKUP($B171,'Allokerad kvv'!$B$2:$AV$468,MATCH(S$1,'Allokerad kvv'!$B$1:$AV$1,0),FALSE),VLOOKUP($B171,'Justerad allokering'!$B$1:$AG$461,MATCH(S$1,'Justerad allokering'!$B$1:$AF$1,0),FALSE))</f>
        <v>0</v>
      </c>
      <c r="T171">
        <f>IF(ISERROR(1/VLOOKUP($B171,'Justerad allokering'!$B$1:$AG$461,MATCH(T$1,'Justerad allokering'!$B$1:$AF$1,0),FALSE)),VLOOKUP($B171,'Allokerad kvv'!$B$2:$AV$468,MATCH(T$1,'Allokerad kvv'!$B$1:$AV$1,0),FALSE),VLOOKUP($B171,'Justerad allokering'!$B$1:$AG$461,MATCH(T$1,'Justerad allokering'!$B$1:$AF$1,0),FALSE))</f>
        <v>0</v>
      </c>
      <c r="U171">
        <f>IF(ISERROR(1/VLOOKUP($B171,'Justerad allokering'!$B$1:$AG$461,MATCH(U$1,'Justerad allokering'!$B$1:$AF$1,0),FALSE)),VLOOKUP($B171,'Allokerad kvv'!$B$2:$AV$468,MATCH(U$1,'Allokerad kvv'!$B$1:$AV$1,0),FALSE),VLOOKUP($B171,'Justerad allokering'!$B$1:$AG$461,MATCH(U$1,'Justerad allokering'!$B$1:$AF$1,0),FALSE))</f>
        <v>0</v>
      </c>
      <c r="V171">
        <f>IF(ISERROR(1/VLOOKUP($B171,'Justerad allokering'!$B$1:$AG$461,MATCH(V$1,'Justerad allokering'!$B$1:$AF$1,0),FALSE)),VLOOKUP($B171,'Allokerad kvv'!$B$2:$AV$468,MATCH(V$1,'Allokerad kvv'!$B$1:$AV$1,0),FALSE),VLOOKUP($B171,'Justerad allokering'!$B$1:$AG$461,MATCH(V$1,'Justerad allokering'!$B$1:$AF$1,0),FALSE))</f>
        <v>0</v>
      </c>
      <c r="W171">
        <f>IF(ISERROR(1/VLOOKUP($B171,'Justerad allokering'!$B$1:$AG$461,MATCH(W$1,'Justerad allokering'!$B$1:$AF$1,0),FALSE)),VLOOKUP($B171,'Allokerad kvv'!$B$2:$AV$468,MATCH(W$1,'Allokerad kvv'!$B$1:$AV$1,0),FALSE),VLOOKUP($B171,'Justerad allokering'!$B$1:$AG$461,MATCH(W$1,'Justerad allokering'!$B$1:$AF$1,0),FALSE))</f>
        <v>0</v>
      </c>
      <c r="X171">
        <f>IF(ISERROR(1/VLOOKUP($B171,'Justerad allokering'!$B$1:$AG$461,MATCH(X$1,'Justerad allokering'!$B$1:$AF$1,0),FALSE)),VLOOKUP($B171,'Allokerad kvv'!$B$2:$AV$468,MATCH(X$1,'Allokerad kvv'!$B$1:$AV$1,0),FALSE),VLOOKUP($B171,'Justerad allokering'!$B$1:$AG$461,MATCH(X$1,'Justerad allokering'!$B$1:$AF$1,0),FALSE))</f>
        <v>0</v>
      </c>
      <c r="Y171">
        <f>IF(ISERROR(1/VLOOKUP($B171,'Justerad allokering'!$B$1:$AG$461,MATCH(Y$1,'Justerad allokering'!$B$1:$AF$1,0),FALSE)),VLOOKUP($B171,'Allokerad kvv'!$B$2:$AV$468,MATCH(Y$1,'Allokerad kvv'!$B$1:$AV$1,0),FALSE),VLOOKUP($B171,'Justerad allokering'!$B$1:$AG$461,MATCH(Y$1,'Justerad allokering'!$B$1:$AF$1,0),FALSE))</f>
        <v>0</v>
      </c>
      <c r="Z171">
        <f>IF(ISERROR(1/VLOOKUP($B171,'Justerad allokering'!$B$1:$AG$461,MATCH(Z$1,'Justerad allokering'!$B$1:$AF$1,0),FALSE)),VLOOKUP($B171,'Allokerad kvv'!$B$2:$AV$468,MATCH(Z$1,'Allokerad kvv'!$B$1:$AV$1,0),FALSE),VLOOKUP($B171,'Justerad allokering'!$B$1:$AG$461,MATCH(Z$1,'Justerad allokering'!$B$1:$AF$1,0),FALSE))</f>
        <v>0</v>
      </c>
      <c r="AE171" s="89">
        <f t="shared" si="8"/>
        <v>0</v>
      </c>
      <c r="AG171">
        <f t="shared" si="9"/>
        <v>0</v>
      </c>
      <c r="AH171">
        <f t="shared" si="10"/>
        <v>0</v>
      </c>
      <c r="AI171" t="str">
        <f>IF(AH171=0,"",AH171/VLOOKUP(B171,Kraftvärmeprod!$B$1:$BC$480,MATCH("Summa tillförd energi exklusive rökgaskondensering",Kraftvärmeprod!$B$1:$BC$1,0),FALSE))</f>
        <v/>
      </c>
      <c r="AK171">
        <f t="shared" si="11"/>
        <v>0</v>
      </c>
    </row>
    <row r="172" spans="1:37" x14ac:dyDescent="0.25">
      <c r="A172" s="2" t="s">
        <v>238</v>
      </c>
      <c r="B172" s="2" t="s">
        <v>246</v>
      </c>
      <c r="C172">
        <f>IF(ISERROR(1/VLOOKUP($B172,'Justerad allokering'!$B$1:$AG$461,MATCH(C$1,'Justerad allokering'!$B$1:$AF$1,0),FALSE)),VLOOKUP($B172,'Allokerad kvv'!$B$2:$AV$468,MATCH(C$1,'Allokerad kvv'!$B$1:$AV$1,0),FALSE),VLOOKUP($B172,'Justerad allokering'!$B$1:$AG$461,MATCH(C$1,'Justerad allokering'!$B$1:$AF$1,0),FALSE))</f>
        <v>0</v>
      </c>
      <c r="D172">
        <f>IF(ISERROR(1/VLOOKUP($B172,'Justerad allokering'!$B$1:$AG$461,MATCH(D$1,'Justerad allokering'!$B$1:$AF$1,0),FALSE)),VLOOKUP($B172,'Allokerad kvv'!$B$2:$AV$468,MATCH(D$1,'Allokerad kvv'!$B$1:$AV$1,0),FALSE),VLOOKUP($B172,'Justerad allokering'!$B$1:$AG$461,MATCH(D$1,'Justerad allokering'!$B$1:$AF$1,0),FALSE))</f>
        <v>0</v>
      </c>
      <c r="E172">
        <f>IF(ISERROR(1/VLOOKUP($B172,'Justerad allokering'!$B$1:$AG$461,MATCH(E$1,'Justerad allokering'!$B$1:$AF$1,0),FALSE)),VLOOKUP($B172,'Allokerad kvv'!$B$2:$AV$468,MATCH(E$1,'Allokerad kvv'!$B$1:$AV$1,0),FALSE),VLOOKUP($B172,'Justerad allokering'!$B$1:$AG$461,MATCH(E$1,'Justerad allokering'!$B$1:$AF$1,0),FALSE))</f>
        <v>0</v>
      </c>
      <c r="F172">
        <f>IF(ISERROR(1/VLOOKUP($B172,'Justerad allokering'!$B$1:$AG$461,MATCH(F$1,'Justerad allokering'!$B$1:$AF$1,0),FALSE)),VLOOKUP($B172,'Allokerad kvv'!$B$2:$AV$468,MATCH(F$1,'Allokerad kvv'!$B$1:$AV$1,0),FALSE),VLOOKUP($B172,'Justerad allokering'!$B$1:$AG$461,MATCH(F$1,'Justerad allokering'!$B$1:$AF$1,0),FALSE))</f>
        <v>0</v>
      </c>
      <c r="G172">
        <f>IF(ISERROR(1/VLOOKUP($B172,'Justerad allokering'!$B$1:$AG$461,MATCH(G$1,'Justerad allokering'!$B$1:$AF$1,0),FALSE)),VLOOKUP($B172,'Allokerad kvv'!$B$2:$AV$468,MATCH(G$1,'Allokerad kvv'!$B$1:$AV$1,0),FALSE),VLOOKUP($B172,'Justerad allokering'!$B$1:$AG$461,MATCH(G$1,'Justerad allokering'!$B$1:$AF$1,0),FALSE))</f>
        <v>0</v>
      </c>
      <c r="H172">
        <f>IF(ISERROR(1/VLOOKUP($B172,'Justerad allokering'!$B$1:$AG$461,MATCH(H$1,'Justerad allokering'!$B$1:$AF$1,0),FALSE)),VLOOKUP($B172,'Allokerad kvv'!$B$2:$AV$468,MATCH(H$1,'Allokerad kvv'!$B$1:$AV$1,0),FALSE),VLOOKUP($B172,'Justerad allokering'!$B$1:$AG$461,MATCH(H$1,'Justerad allokering'!$B$1:$AF$1,0),FALSE))</f>
        <v>0</v>
      </c>
      <c r="I172">
        <f>IF(ISERROR(1/VLOOKUP($B172,'Justerad allokering'!$B$1:$AG$461,MATCH(I$1,'Justerad allokering'!$B$1:$AF$1,0),FALSE)),VLOOKUP($B172,'Allokerad kvv'!$B$2:$AV$468,MATCH(I$1,'Allokerad kvv'!$B$1:$AV$1,0),FALSE),VLOOKUP($B172,'Justerad allokering'!$B$1:$AG$461,MATCH(I$1,'Justerad allokering'!$B$1:$AF$1,0),FALSE))</f>
        <v>0</v>
      </c>
      <c r="J172">
        <f>IF(ISERROR(1/VLOOKUP($B172,'Justerad allokering'!$B$1:$AG$461,MATCH(J$1,'Justerad allokering'!$B$1:$AF$1,0),FALSE)),VLOOKUP($B172,'Allokerad kvv'!$B$2:$AV$468,MATCH(J$1,'Allokerad kvv'!$B$1:$AV$1,0),FALSE),VLOOKUP($B172,'Justerad allokering'!$B$1:$AG$461,MATCH(J$1,'Justerad allokering'!$B$1:$AF$1,0),FALSE))</f>
        <v>0</v>
      </c>
      <c r="K172">
        <f>IF(ISERROR(1/VLOOKUP($B172,'Justerad allokering'!$B$1:$AG$461,MATCH(K$1,'Justerad allokering'!$B$1:$AF$1,0),FALSE)),VLOOKUP($B172,'Allokerad kvv'!$B$2:$AV$468,MATCH(K$1,'Allokerad kvv'!$B$1:$AV$1,0),FALSE),VLOOKUP($B172,'Justerad allokering'!$B$1:$AG$461,MATCH(K$1,'Justerad allokering'!$B$1:$AF$1,0),FALSE))</f>
        <v>0</v>
      </c>
      <c r="L172">
        <f>IF(ISERROR(1/VLOOKUP($B172,'Justerad allokering'!$B$1:$AG$461,MATCH(L$1,'Justerad allokering'!$B$1:$AF$1,0),FALSE)),VLOOKUP($B172,'Allokerad kvv'!$B$2:$AV$468,MATCH(L$1,'Allokerad kvv'!$B$1:$AV$1,0),FALSE),VLOOKUP($B172,'Justerad allokering'!$B$1:$AG$461,MATCH(L$1,'Justerad allokering'!$B$1:$AF$1,0),FALSE))</f>
        <v>0</v>
      </c>
      <c r="M172">
        <f>IF(ISERROR(1/VLOOKUP($B172,'Justerad allokering'!$B$1:$AG$461,MATCH(M$1,'Justerad allokering'!$B$1:$AF$1,0),FALSE)),VLOOKUP($B172,'Allokerad kvv'!$B$2:$AV$468,MATCH(M$1,'Allokerad kvv'!$B$1:$AV$1,0),FALSE),VLOOKUP($B172,'Justerad allokering'!$B$1:$AG$461,MATCH(M$1,'Justerad allokering'!$B$1:$AF$1,0),FALSE))</f>
        <v>0</v>
      </c>
      <c r="N172">
        <f>IF(ISERROR(1/VLOOKUP($B172,'Justerad allokering'!$B$1:$AG$461,MATCH(N$1,'Justerad allokering'!$B$1:$AF$1,0),FALSE)),VLOOKUP($B172,'Allokerad kvv'!$B$2:$AV$468,MATCH(N$1,'Allokerad kvv'!$B$1:$AV$1,0),FALSE),VLOOKUP($B172,'Justerad allokering'!$B$1:$AG$461,MATCH(N$1,'Justerad allokering'!$B$1:$AF$1,0),FALSE))</f>
        <v>0</v>
      </c>
      <c r="O172">
        <f>IF(ISERROR(1/VLOOKUP($B172,'Justerad allokering'!$B$1:$AG$461,MATCH(O$1,'Justerad allokering'!$B$1:$AF$1,0),FALSE)),VLOOKUP($B172,'Allokerad kvv'!$B$2:$AV$468,MATCH(O$1,'Allokerad kvv'!$B$1:$AV$1,0),FALSE),VLOOKUP($B172,'Justerad allokering'!$B$1:$AG$461,MATCH(O$1,'Justerad allokering'!$B$1:$AF$1,0),FALSE))</f>
        <v>0</v>
      </c>
      <c r="P172">
        <f>IF(ISERROR(1/VLOOKUP($B172,'Justerad allokering'!$B$1:$AG$461,MATCH(P$1,'Justerad allokering'!$B$1:$AF$1,0),FALSE)),VLOOKUP($B172,'Allokerad kvv'!$B$2:$AV$468,MATCH(P$1,'Allokerad kvv'!$B$1:$AV$1,0),FALSE),VLOOKUP($B172,'Justerad allokering'!$B$1:$AG$461,MATCH(P$1,'Justerad allokering'!$B$1:$AF$1,0),FALSE))</f>
        <v>0</v>
      </c>
      <c r="Q172">
        <f>IF(ISERROR(1/VLOOKUP($B172,'Justerad allokering'!$B$1:$AG$461,MATCH(Q$1,'Justerad allokering'!$B$1:$AF$1,0),FALSE)),VLOOKUP($B172,'Allokerad kvv'!$B$2:$AV$468,MATCH(Q$1,'Allokerad kvv'!$B$1:$AV$1,0),FALSE),VLOOKUP($B172,'Justerad allokering'!$B$1:$AG$461,MATCH(Q$1,'Justerad allokering'!$B$1:$AF$1,0),FALSE))</f>
        <v>0</v>
      </c>
      <c r="R172">
        <f>IF(ISERROR(1/VLOOKUP($B172,'Justerad allokering'!$B$1:$AG$461,MATCH(R$1,'Justerad allokering'!$B$1:$AF$1,0),FALSE)),VLOOKUP($B172,'Allokerad kvv'!$B$2:$AV$468,MATCH(R$1,'Allokerad kvv'!$B$1:$AV$1,0),FALSE),VLOOKUP($B172,'Justerad allokering'!$B$1:$AG$461,MATCH(R$1,'Justerad allokering'!$B$1:$AF$1,0),FALSE))</f>
        <v>0</v>
      </c>
      <c r="S172">
        <f>IF(ISERROR(1/VLOOKUP($B172,'Justerad allokering'!$B$1:$AG$461,MATCH(S$1,'Justerad allokering'!$B$1:$AF$1,0),FALSE)),VLOOKUP($B172,'Allokerad kvv'!$B$2:$AV$468,MATCH(S$1,'Allokerad kvv'!$B$1:$AV$1,0),FALSE),VLOOKUP($B172,'Justerad allokering'!$B$1:$AG$461,MATCH(S$1,'Justerad allokering'!$B$1:$AF$1,0),FALSE))</f>
        <v>0</v>
      </c>
      <c r="T172">
        <f>IF(ISERROR(1/VLOOKUP($B172,'Justerad allokering'!$B$1:$AG$461,MATCH(T$1,'Justerad allokering'!$B$1:$AF$1,0),FALSE)),VLOOKUP($B172,'Allokerad kvv'!$B$2:$AV$468,MATCH(T$1,'Allokerad kvv'!$B$1:$AV$1,0),FALSE),VLOOKUP($B172,'Justerad allokering'!$B$1:$AG$461,MATCH(T$1,'Justerad allokering'!$B$1:$AF$1,0),FALSE))</f>
        <v>0</v>
      </c>
      <c r="U172">
        <f>IF(ISERROR(1/VLOOKUP($B172,'Justerad allokering'!$B$1:$AG$461,MATCH(U$1,'Justerad allokering'!$B$1:$AF$1,0),FALSE)),VLOOKUP($B172,'Allokerad kvv'!$B$2:$AV$468,MATCH(U$1,'Allokerad kvv'!$B$1:$AV$1,0),FALSE),VLOOKUP($B172,'Justerad allokering'!$B$1:$AG$461,MATCH(U$1,'Justerad allokering'!$B$1:$AF$1,0),FALSE))</f>
        <v>0</v>
      </c>
      <c r="V172">
        <f>IF(ISERROR(1/VLOOKUP($B172,'Justerad allokering'!$B$1:$AG$461,MATCH(V$1,'Justerad allokering'!$B$1:$AF$1,0),FALSE)),VLOOKUP($B172,'Allokerad kvv'!$B$2:$AV$468,MATCH(V$1,'Allokerad kvv'!$B$1:$AV$1,0),FALSE),VLOOKUP($B172,'Justerad allokering'!$B$1:$AG$461,MATCH(V$1,'Justerad allokering'!$B$1:$AF$1,0),FALSE))</f>
        <v>0</v>
      </c>
      <c r="W172">
        <f>IF(ISERROR(1/VLOOKUP($B172,'Justerad allokering'!$B$1:$AG$461,MATCH(W$1,'Justerad allokering'!$B$1:$AF$1,0),FALSE)),VLOOKUP($B172,'Allokerad kvv'!$B$2:$AV$468,MATCH(W$1,'Allokerad kvv'!$B$1:$AV$1,0),FALSE),VLOOKUP($B172,'Justerad allokering'!$B$1:$AG$461,MATCH(W$1,'Justerad allokering'!$B$1:$AF$1,0),FALSE))</f>
        <v>0</v>
      </c>
      <c r="X172">
        <f>IF(ISERROR(1/VLOOKUP($B172,'Justerad allokering'!$B$1:$AG$461,MATCH(X$1,'Justerad allokering'!$B$1:$AF$1,0),FALSE)),VLOOKUP($B172,'Allokerad kvv'!$B$2:$AV$468,MATCH(X$1,'Allokerad kvv'!$B$1:$AV$1,0),FALSE),VLOOKUP($B172,'Justerad allokering'!$B$1:$AG$461,MATCH(X$1,'Justerad allokering'!$B$1:$AF$1,0),FALSE))</f>
        <v>0</v>
      </c>
      <c r="Y172">
        <f>IF(ISERROR(1/VLOOKUP($B172,'Justerad allokering'!$B$1:$AG$461,MATCH(Y$1,'Justerad allokering'!$B$1:$AF$1,0),FALSE)),VLOOKUP($B172,'Allokerad kvv'!$B$2:$AV$468,MATCH(Y$1,'Allokerad kvv'!$B$1:$AV$1,0),FALSE),VLOOKUP($B172,'Justerad allokering'!$B$1:$AG$461,MATCH(Y$1,'Justerad allokering'!$B$1:$AF$1,0),FALSE))</f>
        <v>0</v>
      </c>
      <c r="Z172">
        <f>IF(ISERROR(1/VLOOKUP($B172,'Justerad allokering'!$B$1:$AG$461,MATCH(Z$1,'Justerad allokering'!$B$1:$AF$1,0),FALSE)),VLOOKUP($B172,'Allokerad kvv'!$B$2:$AV$468,MATCH(Z$1,'Allokerad kvv'!$B$1:$AV$1,0),FALSE),VLOOKUP($B172,'Justerad allokering'!$B$1:$AG$461,MATCH(Z$1,'Justerad allokering'!$B$1:$AF$1,0),FALSE))</f>
        <v>0</v>
      </c>
      <c r="AE172" s="89">
        <f t="shared" si="8"/>
        <v>0</v>
      </c>
      <c r="AG172">
        <f t="shared" si="9"/>
        <v>0</v>
      </c>
      <c r="AH172">
        <f t="shared" si="10"/>
        <v>0</v>
      </c>
      <c r="AI172" t="str">
        <f>IF(AH172=0,"",AH172/VLOOKUP(B172,Kraftvärmeprod!$B$1:$BC$480,MATCH("Summa tillförd energi exklusive rökgaskondensering",Kraftvärmeprod!$B$1:$BC$1,0),FALSE))</f>
        <v/>
      </c>
      <c r="AK172">
        <f t="shared" si="11"/>
        <v>0</v>
      </c>
    </row>
    <row r="173" spans="1:37" x14ac:dyDescent="0.25">
      <c r="A173" s="2" t="s">
        <v>247</v>
      </c>
      <c r="B173" s="2" t="s">
        <v>248</v>
      </c>
      <c r="C173">
        <f>IF(ISERROR(1/VLOOKUP($B173,'Justerad allokering'!$B$1:$AG$461,MATCH(C$1,'Justerad allokering'!$B$1:$AF$1,0),FALSE)),VLOOKUP($B173,'Allokerad kvv'!$B$2:$AV$468,MATCH(C$1,'Allokerad kvv'!$B$1:$AV$1,0),FALSE),VLOOKUP($B173,'Justerad allokering'!$B$1:$AG$461,MATCH(C$1,'Justerad allokering'!$B$1:$AF$1,0),FALSE))</f>
        <v>0</v>
      </c>
      <c r="D173">
        <f>IF(ISERROR(1/VLOOKUP($B173,'Justerad allokering'!$B$1:$AG$461,MATCH(D$1,'Justerad allokering'!$B$1:$AF$1,0),FALSE)),VLOOKUP($B173,'Allokerad kvv'!$B$2:$AV$468,MATCH(D$1,'Allokerad kvv'!$B$1:$AV$1,0),FALSE),VLOOKUP($B173,'Justerad allokering'!$B$1:$AG$461,MATCH(D$1,'Justerad allokering'!$B$1:$AF$1,0),FALSE))</f>
        <v>0</v>
      </c>
      <c r="E173">
        <f>IF(ISERROR(1/VLOOKUP($B173,'Justerad allokering'!$B$1:$AG$461,MATCH(E$1,'Justerad allokering'!$B$1:$AF$1,0),FALSE)),VLOOKUP($B173,'Allokerad kvv'!$B$2:$AV$468,MATCH(E$1,'Allokerad kvv'!$B$1:$AV$1,0),FALSE),VLOOKUP($B173,'Justerad allokering'!$B$1:$AG$461,MATCH(E$1,'Justerad allokering'!$B$1:$AF$1,0),FALSE))</f>
        <v>0</v>
      </c>
      <c r="F173">
        <f>IF(ISERROR(1/VLOOKUP($B173,'Justerad allokering'!$B$1:$AG$461,MATCH(F$1,'Justerad allokering'!$B$1:$AF$1,0),FALSE)),VLOOKUP($B173,'Allokerad kvv'!$B$2:$AV$468,MATCH(F$1,'Allokerad kvv'!$B$1:$AV$1,0),FALSE),VLOOKUP($B173,'Justerad allokering'!$B$1:$AG$461,MATCH(F$1,'Justerad allokering'!$B$1:$AF$1,0),FALSE))</f>
        <v>0</v>
      </c>
      <c r="G173">
        <f>IF(ISERROR(1/VLOOKUP($B173,'Justerad allokering'!$B$1:$AG$461,MATCH(G$1,'Justerad allokering'!$B$1:$AF$1,0),FALSE)),VLOOKUP($B173,'Allokerad kvv'!$B$2:$AV$468,MATCH(G$1,'Allokerad kvv'!$B$1:$AV$1,0),FALSE),VLOOKUP($B173,'Justerad allokering'!$B$1:$AG$461,MATCH(G$1,'Justerad allokering'!$B$1:$AF$1,0),FALSE))</f>
        <v>0</v>
      </c>
      <c r="H173">
        <f>IF(ISERROR(1/VLOOKUP($B173,'Justerad allokering'!$B$1:$AG$461,MATCH(H$1,'Justerad allokering'!$B$1:$AF$1,0),FALSE)),VLOOKUP($B173,'Allokerad kvv'!$B$2:$AV$468,MATCH(H$1,'Allokerad kvv'!$B$1:$AV$1,0),FALSE),VLOOKUP($B173,'Justerad allokering'!$B$1:$AG$461,MATCH(H$1,'Justerad allokering'!$B$1:$AF$1,0),FALSE))</f>
        <v>0</v>
      </c>
      <c r="I173">
        <f>IF(ISERROR(1/VLOOKUP($B173,'Justerad allokering'!$B$1:$AG$461,MATCH(I$1,'Justerad allokering'!$B$1:$AF$1,0),FALSE)),VLOOKUP($B173,'Allokerad kvv'!$B$2:$AV$468,MATCH(I$1,'Allokerad kvv'!$B$1:$AV$1,0),FALSE),VLOOKUP($B173,'Justerad allokering'!$B$1:$AG$461,MATCH(I$1,'Justerad allokering'!$B$1:$AF$1,0),FALSE))</f>
        <v>0</v>
      </c>
      <c r="J173">
        <f>IF(ISERROR(1/VLOOKUP($B173,'Justerad allokering'!$B$1:$AG$461,MATCH(J$1,'Justerad allokering'!$B$1:$AF$1,0),FALSE)),VLOOKUP($B173,'Allokerad kvv'!$B$2:$AV$468,MATCH(J$1,'Allokerad kvv'!$B$1:$AV$1,0),FALSE),VLOOKUP($B173,'Justerad allokering'!$B$1:$AG$461,MATCH(J$1,'Justerad allokering'!$B$1:$AF$1,0),FALSE))</f>
        <v>0</v>
      </c>
      <c r="K173">
        <f>IF(ISERROR(1/VLOOKUP($B173,'Justerad allokering'!$B$1:$AG$461,MATCH(K$1,'Justerad allokering'!$B$1:$AF$1,0),FALSE)),VLOOKUP($B173,'Allokerad kvv'!$B$2:$AV$468,MATCH(K$1,'Allokerad kvv'!$B$1:$AV$1,0),FALSE),VLOOKUP($B173,'Justerad allokering'!$B$1:$AG$461,MATCH(K$1,'Justerad allokering'!$B$1:$AF$1,0),FALSE))</f>
        <v>0</v>
      </c>
      <c r="L173">
        <f>IF(ISERROR(1/VLOOKUP($B173,'Justerad allokering'!$B$1:$AG$461,MATCH(L$1,'Justerad allokering'!$B$1:$AF$1,0),FALSE)),VLOOKUP($B173,'Allokerad kvv'!$B$2:$AV$468,MATCH(L$1,'Allokerad kvv'!$B$1:$AV$1,0),FALSE),VLOOKUP($B173,'Justerad allokering'!$B$1:$AG$461,MATCH(L$1,'Justerad allokering'!$B$1:$AF$1,0),FALSE))</f>
        <v>0</v>
      </c>
      <c r="M173">
        <f>IF(ISERROR(1/VLOOKUP($B173,'Justerad allokering'!$B$1:$AG$461,MATCH(M$1,'Justerad allokering'!$B$1:$AF$1,0),FALSE)),VLOOKUP($B173,'Allokerad kvv'!$B$2:$AV$468,MATCH(M$1,'Allokerad kvv'!$B$1:$AV$1,0),FALSE),VLOOKUP($B173,'Justerad allokering'!$B$1:$AG$461,MATCH(M$1,'Justerad allokering'!$B$1:$AF$1,0),FALSE))</f>
        <v>0</v>
      </c>
      <c r="N173">
        <f>IF(ISERROR(1/VLOOKUP($B173,'Justerad allokering'!$B$1:$AG$461,MATCH(N$1,'Justerad allokering'!$B$1:$AF$1,0),FALSE)),VLOOKUP($B173,'Allokerad kvv'!$B$2:$AV$468,MATCH(N$1,'Allokerad kvv'!$B$1:$AV$1,0),FALSE),VLOOKUP($B173,'Justerad allokering'!$B$1:$AG$461,MATCH(N$1,'Justerad allokering'!$B$1:$AF$1,0),FALSE))</f>
        <v>0</v>
      </c>
      <c r="O173">
        <f>IF(ISERROR(1/VLOOKUP($B173,'Justerad allokering'!$B$1:$AG$461,MATCH(O$1,'Justerad allokering'!$B$1:$AF$1,0),FALSE)),VLOOKUP($B173,'Allokerad kvv'!$B$2:$AV$468,MATCH(O$1,'Allokerad kvv'!$B$1:$AV$1,0),FALSE),VLOOKUP($B173,'Justerad allokering'!$B$1:$AG$461,MATCH(O$1,'Justerad allokering'!$B$1:$AF$1,0),FALSE))</f>
        <v>0</v>
      </c>
      <c r="P173">
        <f>IF(ISERROR(1/VLOOKUP($B173,'Justerad allokering'!$B$1:$AG$461,MATCH(P$1,'Justerad allokering'!$B$1:$AF$1,0),FALSE)),VLOOKUP($B173,'Allokerad kvv'!$B$2:$AV$468,MATCH(P$1,'Allokerad kvv'!$B$1:$AV$1,0),FALSE),VLOOKUP($B173,'Justerad allokering'!$B$1:$AG$461,MATCH(P$1,'Justerad allokering'!$B$1:$AF$1,0),FALSE))</f>
        <v>0</v>
      </c>
      <c r="Q173">
        <f>IF(ISERROR(1/VLOOKUP($B173,'Justerad allokering'!$B$1:$AG$461,MATCH(Q$1,'Justerad allokering'!$B$1:$AF$1,0),FALSE)),VLOOKUP($B173,'Allokerad kvv'!$B$2:$AV$468,MATCH(Q$1,'Allokerad kvv'!$B$1:$AV$1,0),FALSE),VLOOKUP($B173,'Justerad allokering'!$B$1:$AG$461,MATCH(Q$1,'Justerad allokering'!$B$1:$AF$1,0),FALSE))</f>
        <v>0</v>
      </c>
      <c r="R173">
        <f>IF(ISERROR(1/VLOOKUP($B173,'Justerad allokering'!$B$1:$AG$461,MATCH(R$1,'Justerad allokering'!$B$1:$AF$1,0),FALSE)),VLOOKUP($B173,'Allokerad kvv'!$B$2:$AV$468,MATCH(R$1,'Allokerad kvv'!$B$1:$AV$1,0),FALSE),VLOOKUP($B173,'Justerad allokering'!$B$1:$AG$461,MATCH(R$1,'Justerad allokering'!$B$1:$AF$1,0),FALSE))</f>
        <v>0</v>
      </c>
      <c r="S173">
        <f>IF(ISERROR(1/VLOOKUP($B173,'Justerad allokering'!$B$1:$AG$461,MATCH(S$1,'Justerad allokering'!$B$1:$AF$1,0),FALSE)),VLOOKUP($B173,'Allokerad kvv'!$B$2:$AV$468,MATCH(S$1,'Allokerad kvv'!$B$1:$AV$1,0),FALSE),VLOOKUP($B173,'Justerad allokering'!$B$1:$AG$461,MATCH(S$1,'Justerad allokering'!$B$1:$AF$1,0),FALSE))</f>
        <v>0</v>
      </c>
      <c r="T173">
        <f>IF(ISERROR(1/VLOOKUP($B173,'Justerad allokering'!$B$1:$AG$461,MATCH(T$1,'Justerad allokering'!$B$1:$AF$1,0),FALSE)),VLOOKUP($B173,'Allokerad kvv'!$B$2:$AV$468,MATCH(T$1,'Allokerad kvv'!$B$1:$AV$1,0),FALSE),VLOOKUP($B173,'Justerad allokering'!$B$1:$AG$461,MATCH(T$1,'Justerad allokering'!$B$1:$AF$1,0),FALSE))</f>
        <v>0</v>
      </c>
      <c r="U173">
        <f>IF(ISERROR(1/VLOOKUP($B173,'Justerad allokering'!$B$1:$AG$461,MATCH(U$1,'Justerad allokering'!$B$1:$AF$1,0),FALSE)),VLOOKUP($B173,'Allokerad kvv'!$B$2:$AV$468,MATCH(U$1,'Allokerad kvv'!$B$1:$AV$1,0),FALSE),VLOOKUP($B173,'Justerad allokering'!$B$1:$AG$461,MATCH(U$1,'Justerad allokering'!$B$1:$AF$1,0),FALSE))</f>
        <v>0</v>
      </c>
      <c r="V173">
        <f>IF(ISERROR(1/VLOOKUP($B173,'Justerad allokering'!$B$1:$AG$461,MATCH(V$1,'Justerad allokering'!$B$1:$AF$1,0),FALSE)),VLOOKUP($B173,'Allokerad kvv'!$B$2:$AV$468,MATCH(V$1,'Allokerad kvv'!$B$1:$AV$1,0),FALSE),VLOOKUP($B173,'Justerad allokering'!$B$1:$AG$461,MATCH(V$1,'Justerad allokering'!$B$1:$AF$1,0),FALSE))</f>
        <v>0</v>
      </c>
      <c r="W173">
        <f>IF(ISERROR(1/VLOOKUP($B173,'Justerad allokering'!$B$1:$AG$461,MATCH(W$1,'Justerad allokering'!$B$1:$AF$1,0),FALSE)),VLOOKUP($B173,'Allokerad kvv'!$B$2:$AV$468,MATCH(W$1,'Allokerad kvv'!$B$1:$AV$1,0),FALSE),VLOOKUP($B173,'Justerad allokering'!$B$1:$AG$461,MATCH(W$1,'Justerad allokering'!$B$1:$AF$1,0),FALSE))</f>
        <v>0</v>
      </c>
      <c r="X173">
        <f>IF(ISERROR(1/VLOOKUP($B173,'Justerad allokering'!$B$1:$AG$461,MATCH(X$1,'Justerad allokering'!$B$1:$AF$1,0),FALSE)),VLOOKUP($B173,'Allokerad kvv'!$B$2:$AV$468,MATCH(X$1,'Allokerad kvv'!$B$1:$AV$1,0),FALSE),VLOOKUP($B173,'Justerad allokering'!$B$1:$AG$461,MATCH(X$1,'Justerad allokering'!$B$1:$AF$1,0),FALSE))</f>
        <v>0</v>
      </c>
      <c r="Y173">
        <f>IF(ISERROR(1/VLOOKUP($B173,'Justerad allokering'!$B$1:$AG$461,MATCH(Y$1,'Justerad allokering'!$B$1:$AF$1,0),FALSE)),VLOOKUP($B173,'Allokerad kvv'!$B$2:$AV$468,MATCH(Y$1,'Allokerad kvv'!$B$1:$AV$1,0),FALSE),VLOOKUP($B173,'Justerad allokering'!$B$1:$AG$461,MATCH(Y$1,'Justerad allokering'!$B$1:$AF$1,0),FALSE))</f>
        <v>0</v>
      </c>
      <c r="Z173">
        <f>IF(ISERROR(1/VLOOKUP($B173,'Justerad allokering'!$B$1:$AG$461,MATCH(Z$1,'Justerad allokering'!$B$1:$AF$1,0),FALSE)),VLOOKUP($B173,'Allokerad kvv'!$B$2:$AV$468,MATCH(Z$1,'Allokerad kvv'!$B$1:$AV$1,0),FALSE),VLOOKUP($B173,'Justerad allokering'!$B$1:$AG$461,MATCH(Z$1,'Justerad allokering'!$B$1:$AF$1,0),FALSE))</f>
        <v>0</v>
      </c>
      <c r="AE173" s="89">
        <f t="shared" si="8"/>
        <v>0</v>
      </c>
      <c r="AG173">
        <f t="shared" si="9"/>
        <v>0</v>
      </c>
      <c r="AH173">
        <f t="shared" si="10"/>
        <v>0</v>
      </c>
      <c r="AI173" t="str">
        <f>IF(AH173=0,"",AH173/VLOOKUP(B173,Kraftvärmeprod!$B$1:$BC$480,MATCH("Summa tillförd energi exklusive rökgaskondensering",Kraftvärmeprod!$B$1:$BC$1,0),FALSE))</f>
        <v/>
      </c>
      <c r="AK173">
        <f t="shared" si="11"/>
        <v>0</v>
      </c>
    </row>
    <row r="174" spans="1:37" x14ac:dyDescent="0.25">
      <c r="A174" s="2" t="s">
        <v>249</v>
      </c>
      <c r="B174" s="2" t="s">
        <v>150</v>
      </c>
      <c r="C174">
        <f>IF(ISERROR(1/VLOOKUP($B174,'Justerad allokering'!$B$1:$AG$461,MATCH(C$1,'Justerad allokering'!$B$1:$AF$1,0),FALSE)),VLOOKUP($B174,'Allokerad kvv'!$B$2:$AV$468,MATCH(C$1,'Allokerad kvv'!$B$1:$AV$1,0),FALSE),VLOOKUP($B174,'Justerad allokering'!$B$1:$AG$461,MATCH(C$1,'Justerad allokering'!$B$1:$AF$1,0),FALSE))</f>
        <v>0</v>
      </c>
      <c r="D174">
        <f>IF(ISERROR(1/VLOOKUP($B174,'Justerad allokering'!$B$1:$AG$461,MATCH(D$1,'Justerad allokering'!$B$1:$AF$1,0),FALSE)),VLOOKUP($B174,'Allokerad kvv'!$B$2:$AV$468,MATCH(D$1,'Allokerad kvv'!$B$1:$AV$1,0),FALSE),VLOOKUP($B174,'Justerad allokering'!$B$1:$AG$461,MATCH(D$1,'Justerad allokering'!$B$1:$AF$1,0),FALSE))</f>
        <v>0</v>
      </c>
      <c r="E174">
        <f>IF(ISERROR(1/VLOOKUP($B174,'Justerad allokering'!$B$1:$AG$461,MATCH(E$1,'Justerad allokering'!$B$1:$AF$1,0),FALSE)),VLOOKUP($B174,'Allokerad kvv'!$B$2:$AV$468,MATCH(E$1,'Allokerad kvv'!$B$1:$AV$1,0),FALSE),VLOOKUP($B174,'Justerad allokering'!$B$1:$AG$461,MATCH(E$1,'Justerad allokering'!$B$1:$AF$1,0),FALSE))</f>
        <v>0</v>
      </c>
      <c r="F174">
        <f>IF(ISERROR(1/VLOOKUP($B174,'Justerad allokering'!$B$1:$AG$461,MATCH(F$1,'Justerad allokering'!$B$1:$AF$1,0),FALSE)),VLOOKUP($B174,'Allokerad kvv'!$B$2:$AV$468,MATCH(F$1,'Allokerad kvv'!$B$1:$AV$1,0),FALSE),VLOOKUP($B174,'Justerad allokering'!$B$1:$AG$461,MATCH(F$1,'Justerad allokering'!$B$1:$AF$1,0),FALSE))</f>
        <v>0</v>
      </c>
      <c r="G174">
        <f>IF(ISERROR(1/VLOOKUP($B174,'Justerad allokering'!$B$1:$AG$461,MATCH(G$1,'Justerad allokering'!$B$1:$AF$1,0),FALSE)),VLOOKUP($B174,'Allokerad kvv'!$B$2:$AV$468,MATCH(G$1,'Allokerad kvv'!$B$1:$AV$1,0),FALSE),VLOOKUP($B174,'Justerad allokering'!$B$1:$AG$461,MATCH(G$1,'Justerad allokering'!$B$1:$AF$1,0),FALSE))</f>
        <v>0</v>
      </c>
      <c r="H174">
        <f>IF(ISERROR(1/VLOOKUP($B174,'Justerad allokering'!$B$1:$AG$461,MATCH(H$1,'Justerad allokering'!$B$1:$AF$1,0),FALSE)),VLOOKUP($B174,'Allokerad kvv'!$B$2:$AV$468,MATCH(H$1,'Allokerad kvv'!$B$1:$AV$1,0),FALSE),VLOOKUP($B174,'Justerad allokering'!$B$1:$AG$461,MATCH(H$1,'Justerad allokering'!$B$1:$AF$1,0),FALSE))</f>
        <v>0</v>
      </c>
      <c r="I174">
        <f>IF(ISERROR(1/VLOOKUP($B174,'Justerad allokering'!$B$1:$AG$461,MATCH(I$1,'Justerad allokering'!$B$1:$AF$1,0),FALSE)),VLOOKUP($B174,'Allokerad kvv'!$B$2:$AV$468,MATCH(I$1,'Allokerad kvv'!$B$1:$AV$1,0),FALSE),VLOOKUP($B174,'Justerad allokering'!$B$1:$AG$461,MATCH(I$1,'Justerad allokering'!$B$1:$AF$1,0),FALSE))</f>
        <v>0</v>
      </c>
      <c r="J174">
        <f>IF(ISERROR(1/VLOOKUP($B174,'Justerad allokering'!$B$1:$AG$461,MATCH(J$1,'Justerad allokering'!$B$1:$AF$1,0),FALSE)),VLOOKUP($B174,'Allokerad kvv'!$B$2:$AV$468,MATCH(J$1,'Allokerad kvv'!$B$1:$AV$1,0),FALSE),VLOOKUP($B174,'Justerad allokering'!$B$1:$AG$461,MATCH(J$1,'Justerad allokering'!$B$1:$AF$1,0),FALSE))</f>
        <v>0</v>
      </c>
      <c r="K174">
        <f>IF(ISERROR(1/VLOOKUP($B174,'Justerad allokering'!$B$1:$AG$461,MATCH(K$1,'Justerad allokering'!$B$1:$AF$1,0),FALSE)),VLOOKUP($B174,'Allokerad kvv'!$B$2:$AV$468,MATCH(K$1,'Allokerad kvv'!$B$1:$AV$1,0),FALSE),VLOOKUP($B174,'Justerad allokering'!$B$1:$AG$461,MATCH(K$1,'Justerad allokering'!$B$1:$AF$1,0),FALSE))</f>
        <v>0</v>
      </c>
      <c r="L174">
        <f>IF(ISERROR(1/VLOOKUP($B174,'Justerad allokering'!$B$1:$AG$461,MATCH(L$1,'Justerad allokering'!$B$1:$AF$1,0),FALSE)),VLOOKUP($B174,'Allokerad kvv'!$B$2:$AV$468,MATCH(L$1,'Allokerad kvv'!$B$1:$AV$1,0),FALSE),VLOOKUP($B174,'Justerad allokering'!$B$1:$AG$461,MATCH(L$1,'Justerad allokering'!$B$1:$AF$1,0),FALSE))</f>
        <v>0</v>
      </c>
      <c r="M174">
        <f>IF(ISERROR(1/VLOOKUP($B174,'Justerad allokering'!$B$1:$AG$461,MATCH(M$1,'Justerad allokering'!$B$1:$AF$1,0),FALSE)),VLOOKUP($B174,'Allokerad kvv'!$B$2:$AV$468,MATCH(M$1,'Allokerad kvv'!$B$1:$AV$1,0),FALSE),VLOOKUP($B174,'Justerad allokering'!$B$1:$AG$461,MATCH(M$1,'Justerad allokering'!$B$1:$AF$1,0),FALSE))</f>
        <v>0</v>
      </c>
      <c r="N174">
        <f>IF(ISERROR(1/VLOOKUP($B174,'Justerad allokering'!$B$1:$AG$461,MATCH(N$1,'Justerad allokering'!$B$1:$AF$1,0),FALSE)),VLOOKUP($B174,'Allokerad kvv'!$B$2:$AV$468,MATCH(N$1,'Allokerad kvv'!$B$1:$AV$1,0),FALSE),VLOOKUP($B174,'Justerad allokering'!$B$1:$AG$461,MATCH(N$1,'Justerad allokering'!$B$1:$AF$1,0),FALSE))</f>
        <v>0</v>
      </c>
      <c r="O174">
        <f>IF(ISERROR(1/VLOOKUP($B174,'Justerad allokering'!$B$1:$AG$461,MATCH(O$1,'Justerad allokering'!$B$1:$AF$1,0),FALSE)),VLOOKUP($B174,'Allokerad kvv'!$B$2:$AV$468,MATCH(O$1,'Allokerad kvv'!$B$1:$AV$1,0),FALSE),VLOOKUP($B174,'Justerad allokering'!$B$1:$AG$461,MATCH(O$1,'Justerad allokering'!$B$1:$AF$1,0),FALSE))</f>
        <v>0</v>
      </c>
      <c r="P174">
        <f>IF(ISERROR(1/VLOOKUP($B174,'Justerad allokering'!$B$1:$AG$461,MATCH(P$1,'Justerad allokering'!$B$1:$AF$1,0),FALSE)),VLOOKUP($B174,'Allokerad kvv'!$B$2:$AV$468,MATCH(P$1,'Allokerad kvv'!$B$1:$AV$1,0),FALSE),VLOOKUP($B174,'Justerad allokering'!$B$1:$AG$461,MATCH(P$1,'Justerad allokering'!$B$1:$AF$1,0),FALSE))</f>
        <v>0</v>
      </c>
      <c r="Q174">
        <f>IF(ISERROR(1/VLOOKUP($B174,'Justerad allokering'!$B$1:$AG$461,MATCH(Q$1,'Justerad allokering'!$B$1:$AF$1,0),FALSE)),VLOOKUP($B174,'Allokerad kvv'!$B$2:$AV$468,MATCH(Q$1,'Allokerad kvv'!$B$1:$AV$1,0),FALSE),VLOOKUP($B174,'Justerad allokering'!$B$1:$AG$461,MATCH(Q$1,'Justerad allokering'!$B$1:$AF$1,0),FALSE))</f>
        <v>0</v>
      </c>
      <c r="R174">
        <f>IF(ISERROR(1/VLOOKUP($B174,'Justerad allokering'!$B$1:$AG$461,MATCH(R$1,'Justerad allokering'!$B$1:$AF$1,0),FALSE)),VLOOKUP($B174,'Allokerad kvv'!$B$2:$AV$468,MATCH(R$1,'Allokerad kvv'!$B$1:$AV$1,0),FALSE),VLOOKUP($B174,'Justerad allokering'!$B$1:$AG$461,MATCH(R$1,'Justerad allokering'!$B$1:$AF$1,0),FALSE))</f>
        <v>0</v>
      </c>
      <c r="S174">
        <f>IF(ISERROR(1/VLOOKUP($B174,'Justerad allokering'!$B$1:$AG$461,MATCH(S$1,'Justerad allokering'!$B$1:$AF$1,0),FALSE)),VLOOKUP($B174,'Allokerad kvv'!$B$2:$AV$468,MATCH(S$1,'Allokerad kvv'!$B$1:$AV$1,0),FALSE),VLOOKUP($B174,'Justerad allokering'!$B$1:$AG$461,MATCH(S$1,'Justerad allokering'!$B$1:$AF$1,0),FALSE))</f>
        <v>0</v>
      </c>
      <c r="T174">
        <f>IF(ISERROR(1/VLOOKUP($B174,'Justerad allokering'!$B$1:$AG$461,MATCH(T$1,'Justerad allokering'!$B$1:$AF$1,0),FALSE)),VLOOKUP($B174,'Allokerad kvv'!$B$2:$AV$468,MATCH(T$1,'Allokerad kvv'!$B$1:$AV$1,0),FALSE),VLOOKUP($B174,'Justerad allokering'!$B$1:$AG$461,MATCH(T$1,'Justerad allokering'!$B$1:$AF$1,0),FALSE))</f>
        <v>0</v>
      </c>
      <c r="U174">
        <f>IF(ISERROR(1/VLOOKUP($B174,'Justerad allokering'!$B$1:$AG$461,MATCH(U$1,'Justerad allokering'!$B$1:$AF$1,0),FALSE)),VLOOKUP($B174,'Allokerad kvv'!$B$2:$AV$468,MATCH(U$1,'Allokerad kvv'!$B$1:$AV$1,0),FALSE),VLOOKUP($B174,'Justerad allokering'!$B$1:$AG$461,MATCH(U$1,'Justerad allokering'!$B$1:$AF$1,0),FALSE))</f>
        <v>0</v>
      </c>
      <c r="V174">
        <f>IF(ISERROR(1/VLOOKUP($B174,'Justerad allokering'!$B$1:$AG$461,MATCH(V$1,'Justerad allokering'!$B$1:$AF$1,0),FALSE)),VLOOKUP($B174,'Allokerad kvv'!$B$2:$AV$468,MATCH(V$1,'Allokerad kvv'!$B$1:$AV$1,0),FALSE),VLOOKUP($B174,'Justerad allokering'!$B$1:$AG$461,MATCH(V$1,'Justerad allokering'!$B$1:$AF$1,0),FALSE))</f>
        <v>0</v>
      </c>
      <c r="W174">
        <f>IF(ISERROR(1/VLOOKUP($B174,'Justerad allokering'!$B$1:$AG$461,MATCH(W$1,'Justerad allokering'!$B$1:$AF$1,0),FALSE)),VLOOKUP($B174,'Allokerad kvv'!$B$2:$AV$468,MATCH(W$1,'Allokerad kvv'!$B$1:$AV$1,0),FALSE),VLOOKUP($B174,'Justerad allokering'!$B$1:$AG$461,MATCH(W$1,'Justerad allokering'!$B$1:$AF$1,0),FALSE))</f>
        <v>0</v>
      </c>
      <c r="X174">
        <f>IF(ISERROR(1/VLOOKUP($B174,'Justerad allokering'!$B$1:$AG$461,MATCH(X$1,'Justerad allokering'!$B$1:$AF$1,0),FALSE)),VLOOKUP($B174,'Allokerad kvv'!$B$2:$AV$468,MATCH(X$1,'Allokerad kvv'!$B$1:$AV$1,0),FALSE),VLOOKUP($B174,'Justerad allokering'!$B$1:$AG$461,MATCH(X$1,'Justerad allokering'!$B$1:$AF$1,0),FALSE))</f>
        <v>0</v>
      </c>
      <c r="Y174">
        <f>IF(ISERROR(1/VLOOKUP($B174,'Justerad allokering'!$B$1:$AG$461,MATCH(Y$1,'Justerad allokering'!$B$1:$AF$1,0),FALSE)),VLOOKUP($B174,'Allokerad kvv'!$B$2:$AV$468,MATCH(Y$1,'Allokerad kvv'!$B$1:$AV$1,0),FALSE),VLOOKUP($B174,'Justerad allokering'!$B$1:$AG$461,MATCH(Y$1,'Justerad allokering'!$B$1:$AF$1,0),FALSE))</f>
        <v>0</v>
      </c>
      <c r="Z174">
        <f>IF(ISERROR(1/VLOOKUP($B174,'Justerad allokering'!$B$1:$AG$461,MATCH(Z$1,'Justerad allokering'!$B$1:$AF$1,0),FALSE)),VLOOKUP($B174,'Allokerad kvv'!$B$2:$AV$468,MATCH(Z$1,'Allokerad kvv'!$B$1:$AV$1,0),FALSE),VLOOKUP($B174,'Justerad allokering'!$B$1:$AG$461,MATCH(Z$1,'Justerad allokering'!$B$1:$AF$1,0),FALSE))</f>
        <v>0</v>
      </c>
      <c r="AE174" s="89">
        <f t="shared" si="8"/>
        <v>0</v>
      </c>
      <c r="AG174">
        <f t="shared" si="9"/>
        <v>0</v>
      </c>
      <c r="AH174">
        <f t="shared" si="10"/>
        <v>0</v>
      </c>
      <c r="AI174" t="str">
        <f>IF(AH174=0,"",AH174/VLOOKUP(B174,Kraftvärmeprod!$B$1:$BC$480,MATCH("Summa tillförd energi exklusive rökgaskondensering",Kraftvärmeprod!$B$1:$BC$1,0),FALSE))</f>
        <v/>
      </c>
      <c r="AK174">
        <f t="shared" si="11"/>
        <v>0</v>
      </c>
    </row>
    <row r="175" spans="1:37" x14ac:dyDescent="0.25">
      <c r="A175" s="2" t="s">
        <v>249</v>
      </c>
      <c r="B175" s="2" t="s">
        <v>250</v>
      </c>
      <c r="C175">
        <f>IF(ISERROR(1/VLOOKUP($B175,'Justerad allokering'!$B$1:$AG$461,MATCH(C$1,'Justerad allokering'!$B$1:$AF$1,0),FALSE)),VLOOKUP($B175,'Allokerad kvv'!$B$2:$AV$468,MATCH(C$1,'Allokerad kvv'!$B$1:$AV$1,0),FALSE),VLOOKUP($B175,'Justerad allokering'!$B$1:$AG$461,MATCH(C$1,'Justerad allokering'!$B$1:$AF$1,0),FALSE))</f>
        <v>0</v>
      </c>
      <c r="D175">
        <f>IF(ISERROR(1/VLOOKUP($B175,'Justerad allokering'!$B$1:$AG$461,MATCH(D$1,'Justerad allokering'!$B$1:$AF$1,0),FALSE)),VLOOKUP($B175,'Allokerad kvv'!$B$2:$AV$468,MATCH(D$1,'Allokerad kvv'!$B$1:$AV$1,0),FALSE),VLOOKUP($B175,'Justerad allokering'!$B$1:$AG$461,MATCH(D$1,'Justerad allokering'!$B$1:$AF$1,0),FALSE))</f>
        <v>0</v>
      </c>
      <c r="E175">
        <f>IF(ISERROR(1/VLOOKUP($B175,'Justerad allokering'!$B$1:$AG$461,MATCH(E$1,'Justerad allokering'!$B$1:$AF$1,0),FALSE)),VLOOKUP($B175,'Allokerad kvv'!$B$2:$AV$468,MATCH(E$1,'Allokerad kvv'!$B$1:$AV$1,0),FALSE),VLOOKUP($B175,'Justerad allokering'!$B$1:$AG$461,MATCH(E$1,'Justerad allokering'!$B$1:$AF$1,0),FALSE))</f>
        <v>0</v>
      </c>
      <c r="F175">
        <f>IF(ISERROR(1/VLOOKUP($B175,'Justerad allokering'!$B$1:$AG$461,MATCH(F$1,'Justerad allokering'!$B$1:$AF$1,0),FALSE)),VLOOKUP($B175,'Allokerad kvv'!$B$2:$AV$468,MATCH(F$1,'Allokerad kvv'!$B$1:$AV$1,0),FALSE),VLOOKUP($B175,'Justerad allokering'!$B$1:$AG$461,MATCH(F$1,'Justerad allokering'!$B$1:$AF$1,0),FALSE))</f>
        <v>0</v>
      </c>
      <c r="G175">
        <f>IF(ISERROR(1/VLOOKUP($B175,'Justerad allokering'!$B$1:$AG$461,MATCH(G$1,'Justerad allokering'!$B$1:$AF$1,0),FALSE)),VLOOKUP($B175,'Allokerad kvv'!$B$2:$AV$468,MATCH(G$1,'Allokerad kvv'!$B$1:$AV$1,0),FALSE),VLOOKUP($B175,'Justerad allokering'!$B$1:$AG$461,MATCH(G$1,'Justerad allokering'!$B$1:$AF$1,0),FALSE))</f>
        <v>0</v>
      </c>
      <c r="H175">
        <f>IF(ISERROR(1/VLOOKUP($B175,'Justerad allokering'!$B$1:$AG$461,MATCH(H$1,'Justerad allokering'!$B$1:$AF$1,0),FALSE)),VLOOKUP($B175,'Allokerad kvv'!$B$2:$AV$468,MATCH(H$1,'Allokerad kvv'!$B$1:$AV$1,0),FALSE),VLOOKUP($B175,'Justerad allokering'!$B$1:$AG$461,MATCH(H$1,'Justerad allokering'!$B$1:$AF$1,0),FALSE))</f>
        <v>0</v>
      </c>
      <c r="I175">
        <f>IF(ISERROR(1/VLOOKUP($B175,'Justerad allokering'!$B$1:$AG$461,MATCH(I$1,'Justerad allokering'!$B$1:$AF$1,0),FALSE)),VLOOKUP($B175,'Allokerad kvv'!$B$2:$AV$468,MATCH(I$1,'Allokerad kvv'!$B$1:$AV$1,0),FALSE),VLOOKUP($B175,'Justerad allokering'!$B$1:$AG$461,MATCH(I$1,'Justerad allokering'!$B$1:$AF$1,0),FALSE))</f>
        <v>0</v>
      </c>
      <c r="J175">
        <f>IF(ISERROR(1/VLOOKUP($B175,'Justerad allokering'!$B$1:$AG$461,MATCH(J$1,'Justerad allokering'!$B$1:$AF$1,0),FALSE)),VLOOKUP($B175,'Allokerad kvv'!$B$2:$AV$468,MATCH(J$1,'Allokerad kvv'!$B$1:$AV$1,0),FALSE),VLOOKUP($B175,'Justerad allokering'!$B$1:$AG$461,MATCH(J$1,'Justerad allokering'!$B$1:$AF$1,0),FALSE))</f>
        <v>0</v>
      </c>
      <c r="K175">
        <f>IF(ISERROR(1/VLOOKUP($B175,'Justerad allokering'!$B$1:$AG$461,MATCH(K$1,'Justerad allokering'!$B$1:$AF$1,0),FALSE)),VLOOKUP($B175,'Allokerad kvv'!$B$2:$AV$468,MATCH(K$1,'Allokerad kvv'!$B$1:$AV$1,0),FALSE),VLOOKUP($B175,'Justerad allokering'!$B$1:$AG$461,MATCH(K$1,'Justerad allokering'!$B$1:$AF$1,0),FALSE))</f>
        <v>0</v>
      </c>
      <c r="L175">
        <f>IF(ISERROR(1/VLOOKUP($B175,'Justerad allokering'!$B$1:$AG$461,MATCH(L$1,'Justerad allokering'!$B$1:$AF$1,0),FALSE)),VLOOKUP($B175,'Allokerad kvv'!$B$2:$AV$468,MATCH(L$1,'Allokerad kvv'!$B$1:$AV$1,0),FALSE),VLOOKUP($B175,'Justerad allokering'!$B$1:$AG$461,MATCH(L$1,'Justerad allokering'!$B$1:$AF$1,0),FALSE))</f>
        <v>0</v>
      </c>
      <c r="M175">
        <f>IF(ISERROR(1/VLOOKUP($B175,'Justerad allokering'!$B$1:$AG$461,MATCH(M$1,'Justerad allokering'!$B$1:$AF$1,0),FALSE)),VLOOKUP($B175,'Allokerad kvv'!$B$2:$AV$468,MATCH(M$1,'Allokerad kvv'!$B$1:$AV$1,0),FALSE),VLOOKUP($B175,'Justerad allokering'!$B$1:$AG$461,MATCH(M$1,'Justerad allokering'!$B$1:$AF$1,0),FALSE))</f>
        <v>0</v>
      </c>
      <c r="N175">
        <f>IF(ISERROR(1/VLOOKUP($B175,'Justerad allokering'!$B$1:$AG$461,MATCH(N$1,'Justerad allokering'!$B$1:$AF$1,0),FALSE)),VLOOKUP($B175,'Allokerad kvv'!$B$2:$AV$468,MATCH(N$1,'Allokerad kvv'!$B$1:$AV$1,0),FALSE),VLOOKUP($B175,'Justerad allokering'!$B$1:$AG$461,MATCH(N$1,'Justerad allokering'!$B$1:$AF$1,0),FALSE))</f>
        <v>0</v>
      </c>
      <c r="O175">
        <f>IF(ISERROR(1/VLOOKUP($B175,'Justerad allokering'!$B$1:$AG$461,MATCH(O$1,'Justerad allokering'!$B$1:$AF$1,0),FALSE)),VLOOKUP($B175,'Allokerad kvv'!$B$2:$AV$468,MATCH(O$1,'Allokerad kvv'!$B$1:$AV$1,0),FALSE),VLOOKUP($B175,'Justerad allokering'!$B$1:$AG$461,MATCH(O$1,'Justerad allokering'!$B$1:$AF$1,0),FALSE))</f>
        <v>0</v>
      </c>
      <c r="P175">
        <f>IF(ISERROR(1/VLOOKUP($B175,'Justerad allokering'!$B$1:$AG$461,MATCH(P$1,'Justerad allokering'!$B$1:$AF$1,0),FALSE)),VLOOKUP($B175,'Allokerad kvv'!$B$2:$AV$468,MATCH(P$1,'Allokerad kvv'!$B$1:$AV$1,0),FALSE),VLOOKUP($B175,'Justerad allokering'!$B$1:$AG$461,MATCH(P$1,'Justerad allokering'!$B$1:$AF$1,0),FALSE))</f>
        <v>0</v>
      </c>
      <c r="Q175">
        <f>IF(ISERROR(1/VLOOKUP($B175,'Justerad allokering'!$B$1:$AG$461,MATCH(Q$1,'Justerad allokering'!$B$1:$AF$1,0),FALSE)),VLOOKUP($B175,'Allokerad kvv'!$B$2:$AV$468,MATCH(Q$1,'Allokerad kvv'!$B$1:$AV$1,0),FALSE),VLOOKUP($B175,'Justerad allokering'!$B$1:$AG$461,MATCH(Q$1,'Justerad allokering'!$B$1:$AF$1,0),FALSE))</f>
        <v>0</v>
      </c>
      <c r="R175">
        <f>IF(ISERROR(1/VLOOKUP($B175,'Justerad allokering'!$B$1:$AG$461,MATCH(R$1,'Justerad allokering'!$B$1:$AF$1,0),FALSE)),VLOOKUP($B175,'Allokerad kvv'!$B$2:$AV$468,MATCH(R$1,'Allokerad kvv'!$B$1:$AV$1,0),FALSE),VLOOKUP($B175,'Justerad allokering'!$B$1:$AG$461,MATCH(R$1,'Justerad allokering'!$B$1:$AF$1,0),FALSE))</f>
        <v>0</v>
      </c>
      <c r="S175">
        <f>IF(ISERROR(1/VLOOKUP($B175,'Justerad allokering'!$B$1:$AG$461,MATCH(S$1,'Justerad allokering'!$B$1:$AF$1,0),FALSE)),VLOOKUP($B175,'Allokerad kvv'!$B$2:$AV$468,MATCH(S$1,'Allokerad kvv'!$B$1:$AV$1,0),FALSE),VLOOKUP($B175,'Justerad allokering'!$B$1:$AG$461,MATCH(S$1,'Justerad allokering'!$B$1:$AF$1,0),FALSE))</f>
        <v>0</v>
      </c>
      <c r="T175">
        <f>IF(ISERROR(1/VLOOKUP($B175,'Justerad allokering'!$B$1:$AG$461,MATCH(T$1,'Justerad allokering'!$B$1:$AF$1,0),FALSE)),VLOOKUP($B175,'Allokerad kvv'!$B$2:$AV$468,MATCH(T$1,'Allokerad kvv'!$B$1:$AV$1,0),FALSE),VLOOKUP($B175,'Justerad allokering'!$B$1:$AG$461,MATCH(T$1,'Justerad allokering'!$B$1:$AF$1,0),FALSE))</f>
        <v>0</v>
      </c>
      <c r="U175">
        <f>IF(ISERROR(1/VLOOKUP($B175,'Justerad allokering'!$B$1:$AG$461,MATCH(U$1,'Justerad allokering'!$B$1:$AF$1,0),FALSE)),VLOOKUP($B175,'Allokerad kvv'!$B$2:$AV$468,MATCH(U$1,'Allokerad kvv'!$B$1:$AV$1,0),FALSE),VLOOKUP($B175,'Justerad allokering'!$B$1:$AG$461,MATCH(U$1,'Justerad allokering'!$B$1:$AF$1,0),FALSE))</f>
        <v>0</v>
      </c>
      <c r="V175">
        <f>IF(ISERROR(1/VLOOKUP($B175,'Justerad allokering'!$B$1:$AG$461,MATCH(V$1,'Justerad allokering'!$B$1:$AF$1,0),FALSE)),VLOOKUP($B175,'Allokerad kvv'!$B$2:$AV$468,MATCH(V$1,'Allokerad kvv'!$B$1:$AV$1,0),FALSE),VLOOKUP($B175,'Justerad allokering'!$B$1:$AG$461,MATCH(V$1,'Justerad allokering'!$B$1:$AF$1,0),FALSE))</f>
        <v>0</v>
      </c>
      <c r="W175">
        <f>IF(ISERROR(1/VLOOKUP($B175,'Justerad allokering'!$B$1:$AG$461,MATCH(W$1,'Justerad allokering'!$B$1:$AF$1,0),FALSE)),VLOOKUP($B175,'Allokerad kvv'!$B$2:$AV$468,MATCH(W$1,'Allokerad kvv'!$B$1:$AV$1,0),FALSE),VLOOKUP($B175,'Justerad allokering'!$B$1:$AG$461,MATCH(W$1,'Justerad allokering'!$B$1:$AF$1,0),FALSE))</f>
        <v>0</v>
      </c>
      <c r="X175">
        <f>IF(ISERROR(1/VLOOKUP($B175,'Justerad allokering'!$B$1:$AG$461,MATCH(X$1,'Justerad allokering'!$B$1:$AF$1,0),FALSE)),VLOOKUP($B175,'Allokerad kvv'!$B$2:$AV$468,MATCH(X$1,'Allokerad kvv'!$B$1:$AV$1,0),FALSE),VLOOKUP($B175,'Justerad allokering'!$B$1:$AG$461,MATCH(X$1,'Justerad allokering'!$B$1:$AF$1,0),FALSE))</f>
        <v>0</v>
      </c>
      <c r="Y175">
        <f>IF(ISERROR(1/VLOOKUP($B175,'Justerad allokering'!$B$1:$AG$461,MATCH(Y$1,'Justerad allokering'!$B$1:$AF$1,0),FALSE)),VLOOKUP($B175,'Allokerad kvv'!$B$2:$AV$468,MATCH(Y$1,'Allokerad kvv'!$B$1:$AV$1,0),FALSE),VLOOKUP($B175,'Justerad allokering'!$B$1:$AG$461,MATCH(Y$1,'Justerad allokering'!$B$1:$AF$1,0),FALSE))</f>
        <v>0</v>
      </c>
      <c r="Z175">
        <f>IF(ISERROR(1/VLOOKUP($B175,'Justerad allokering'!$B$1:$AG$461,MATCH(Z$1,'Justerad allokering'!$B$1:$AF$1,0),FALSE)),VLOOKUP($B175,'Allokerad kvv'!$B$2:$AV$468,MATCH(Z$1,'Allokerad kvv'!$B$1:$AV$1,0),FALSE),VLOOKUP($B175,'Justerad allokering'!$B$1:$AG$461,MATCH(Z$1,'Justerad allokering'!$B$1:$AF$1,0),FALSE))</f>
        <v>0</v>
      </c>
      <c r="AE175" s="89">
        <f t="shared" si="8"/>
        <v>0</v>
      </c>
      <c r="AG175">
        <f t="shared" si="9"/>
        <v>0</v>
      </c>
      <c r="AH175">
        <f t="shared" si="10"/>
        <v>0</v>
      </c>
      <c r="AI175" t="str">
        <f>IF(AH175=0,"",AH175/VLOOKUP(B175,Kraftvärmeprod!$B$1:$BC$480,MATCH("Summa tillförd energi exklusive rökgaskondensering",Kraftvärmeprod!$B$1:$BC$1,0),FALSE))</f>
        <v/>
      </c>
      <c r="AK175">
        <f t="shared" si="11"/>
        <v>0</v>
      </c>
    </row>
    <row r="176" spans="1:37" x14ac:dyDescent="0.25">
      <c r="A176" s="2" t="s">
        <v>249</v>
      </c>
      <c r="B176" s="2" t="s">
        <v>251</v>
      </c>
      <c r="C176">
        <f>IF(ISERROR(1/VLOOKUP($B176,'Justerad allokering'!$B$1:$AG$461,MATCH(C$1,'Justerad allokering'!$B$1:$AF$1,0),FALSE)),VLOOKUP($B176,'Allokerad kvv'!$B$2:$AV$468,MATCH(C$1,'Allokerad kvv'!$B$1:$AV$1,0),FALSE),VLOOKUP($B176,'Justerad allokering'!$B$1:$AG$461,MATCH(C$1,'Justerad allokering'!$B$1:$AF$1,0),FALSE))</f>
        <v>0</v>
      </c>
      <c r="D176">
        <f>IF(ISERROR(1/VLOOKUP($B176,'Justerad allokering'!$B$1:$AG$461,MATCH(D$1,'Justerad allokering'!$B$1:$AF$1,0),FALSE)),VLOOKUP($B176,'Allokerad kvv'!$B$2:$AV$468,MATCH(D$1,'Allokerad kvv'!$B$1:$AV$1,0),FALSE),VLOOKUP($B176,'Justerad allokering'!$B$1:$AG$461,MATCH(D$1,'Justerad allokering'!$B$1:$AF$1,0),FALSE))</f>
        <v>0</v>
      </c>
      <c r="E176">
        <f>IF(ISERROR(1/VLOOKUP($B176,'Justerad allokering'!$B$1:$AG$461,MATCH(E$1,'Justerad allokering'!$B$1:$AF$1,0),FALSE)),VLOOKUP($B176,'Allokerad kvv'!$B$2:$AV$468,MATCH(E$1,'Allokerad kvv'!$B$1:$AV$1,0),FALSE),VLOOKUP($B176,'Justerad allokering'!$B$1:$AG$461,MATCH(E$1,'Justerad allokering'!$B$1:$AF$1,0),FALSE))</f>
        <v>0</v>
      </c>
      <c r="F176">
        <f>IF(ISERROR(1/VLOOKUP($B176,'Justerad allokering'!$B$1:$AG$461,MATCH(F$1,'Justerad allokering'!$B$1:$AF$1,0),FALSE)),VLOOKUP($B176,'Allokerad kvv'!$B$2:$AV$468,MATCH(F$1,'Allokerad kvv'!$B$1:$AV$1,0),FALSE),VLOOKUP($B176,'Justerad allokering'!$B$1:$AG$461,MATCH(F$1,'Justerad allokering'!$B$1:$AF$1,0),FALSE))</f>
        <v>0</v>
      </c>
      <c r="G176">
        <f>IF(ISERROR(1/VLOOKUP($B176,'Justerad allokering'!$B$1:$AG$461,MATCH(G$1,'Justerad allokering'!$B$1:$AF$1,0),FALSE)),VLOOKUP($B176,'Allokerad kvv'!$B$2:$AV$468,MATCH(G$1,'Allokerad kvv'!$B$1:$AV$1,0),FALSE),VLOOKUP($B176,'Justerad allokering'!$B$1:$AG$461,MATCH(G$1,'Justerad allokering'!$B$1:$AF$1,0),FALSE))</f>
        <v>0</v>
      </c>
      <c r="H176">
        <f>IF(ISERROR(1/VLOOKUP($B176,'Justerad allokering'!$B$1:$AG$461,MATCH(H$1,'Justerad allokering'!$B$1:$AF$1,0),FALSE)),VLOOKUP($B176,'Allokerad kvv'!$B$2:$AV$468,MATCH(H$1,'Allokerad kvv'!$B$1:$AV$1,0),FALSE),VLOOKUP($B176,'Justerad allokering'!$B$1:$AG$461,MATCH(H$1,'Justerad allokering'!$B$1:$AF$1,0),FALSE))</f>
        <v>0</v>
      </c>
      <c r="I176">
        <f>IF(ISERROR(1/VLOOKUP($B176,'Justerad allokering'!$B$1:$AG$461,MATCH(I$1,'Justerad allokering'!$B$1:$AF$1,0),FALSE)),VLOOKUP($B176,'Allokerad kvv'!$B$2:$AV$468,MATCH(I$1,'Allokerad kvv'!$B$1:$AV$1,0),FALSE),VLOOKUP($B176,'Justerad allokering'!$B$1:$AG$461,MATCH(I$1,'Justerad allokering'!$B$1:$AF$1,0),FALSE))</f>
        <v>0</v>
      </c>
      <c r="J176">
        <f>IF(ISERROR(1/VLOOKUP($B176,'Justerad allokering'!$B$1:$AG$461,MATCH(J$1,'Justerad allokering'!$B$1:$AF$1,0),FALSE)),VLOOKUP($B176,'Allokerad kvv'!$B$2:$AV$468,MATCH(J$1,'Allokerad kvv'!$B$1:$AV$1,0),FALSE),VLOOKUP($B176,'Justerad allokering'!$B$1:$AG$461,MATCH(J$1,'Justerad allokering'!$B$1:$AF$1,0),FALSE))</f>
        <v>0</v>
      </c>
      <c r="K176">
        <f>IF(ISERROR(1/VLOOKUP($B176,'Justerad allokering'!$B$1:$AG$461,MATCH(K$1,'Justerad allokering'!$B$1:$AF$1,0),FALSE)),VLOOKUP($B176,'Allokerad kvv'!$B$2:$AV$468,MATCH(K$1,'Allokerad kvv'!$B$1:$AV$1,0),FALSE),VLOOKUP($B176,'Justerad allokering'!$B$1:$AG$461,MATCH(K$1,'Justerad allokering'!$B$1:$AF$1,0),FALSE))</f>
        <v>0</v>
      </c>
      <c r="L176">
        <f>IF(ISERROR(1/VLOOKUP($B176,'Justerad allokering'!$B$1:$AG$461,MATCH(L$1,'Justerad allokering'!$B$1:$AF$1,0),FALSE)),VLOOKUP($B176,'Allokerad kvv'!$B$2:$AV$468,MATCH(L$1,'Allokerad kvv'!$B$1:$AV$1,0),FALSE),VLOOKUP($B176,'Justerad allokering'!$B$1:$AG$461,MATCH(L$1,'Justerad allokering'!$B$1:$AF$1,0),FALSE))</f>
        <v>0</v>
      </c>
      <c r="M176">
        <f>IF(ISERROR(1/VLOOKUP($B176,'Justerad allokering'!$B$1:$AG$461,MATCH(M$1,'Justerad allokering'!$B$1:$AF$1,0),FALSE)),VLOOKUP($B176,'Allokerad kvv'!$B$2:$AV$468,MATCH(M$1,'Allokerad kvv'!$B$1:$AV$1,0),FALSE),VLOOKUP($B176,'Justerad allokering'!$B$1:$AG$461,MATCH(M$1,'Justerad allokering'!$B$1:$AF$1,0),FALSE))</f>
        <v>0</v>
      </c>
      <c r="N176">
        <f>IF(ISERROR(1/VLOOKUP($B176,'Justerad allokering'!$B$1:$AG$461,MATCH(N$1,'Justerad allokering'!$B$1:$AF$1,0),FALSE)),VLOOKUP($B176,'Allokerad kvv'!$B$2:$AV$468,MATCH(N$1,'Allokerad kvv'!$B$1:$AV$1,0),FALSE),VLOOKUP($B176,'Justerad allokering'!$B$1:$AG$461,MATCH(N$1,'Justerad allokering'!$B$1:$AF$1,0),FALSE))</f>
        <v>0</v>
      </c>
      <c r="O176">
        <f>IF(ISERROR(1/VLOOKUP($B176,'Justerad allokering'!$B$1:$AG$461,MATCH(O$1,'Justerad allokering'!$B$1:$AF$1,0),FALSE)),VLOOKUP($B176,'Allokerad kvv'!$B$2:$AV$468,MATCH(O$1,'Allokerad kvv'!$B$1:$AV$1,0),FALSE),VLOOKUP($B176,'Justerad allokering'!$B$1:$AG$461,MATCH(O$1,'Justerad allokering'!$B$1:$AF$1,0),FALSE))</f>
        <v>0</v>
      </c>
      <c r="P176">
        <f>IF(ISERROR(1/VLOOKUP($B176,'Justerad allokering'!$B$1:$AG$461,MATCH(P$1,'Justerad allokering'!$B$1:$AF$1,0),FALSE)),VLOOKUP($B176,'Allokerad kvv'!$B$2:$AV$468,MATCH(P$1,'Allokerad kvv'!$B$1:$AV$1,0),FALSE),VLOOKUP($B176,'Justerad allokering'!$B$1:$AG$461,MATCH(P$1,'Justerad allokering'!$B$1:$AF$1,0),FALSE))</f>
        <v>0</v>
      </c>
      <c r="Q176">
        <f>IF(ISERROR(1/VLOOKUP($B176,'Justerad allokering'!$B$1:$AG$461,MATCH(Q$1,'Justerad allokering'!$B$1:$AF$1,0),FALSE)),VLOOKUP($B176,'Allokerad kvv'!$B$2:$AV$468,MATCH(Q$1,'Allokerad kvv'!$B$1:$AV$1,0),FALSE),VLOOKUP($B176,'Justerad allokering'!$B$1:$AG$461,MATCH(Q$1,'Justerad allokering'!$B$1:$AF$1,0),FALSE))</f>
        <v>0</v>
      </c>
      <c r="R176">
        <f>IF(ISERROR(1/VLOOKUP($B176,'Justerad allokering'!$B$1:$AG$461,MATCH(R$1,'Justerad allokering'!$B$1:$AF$1,0),FALSE)),VLOOKUP($B176,'Allokerad kvv'!$B$2:$AV$468,MATCH(R$1,'Allokerad kvv'!$B$1:$AV$1,0),FALSE),VLOOKUP($B176,'Justerad allokering'!$B$1:$AG$461,MATCH(R$1,'Justerad allokering'!$B$1:$AF$1,0),FALSE))</f>
        <v>0</v>
      </c>
      <c r="S176">
        <f>IF(ISERROR(1/VLOOKUP($B176,'Justerad allokering'!$B$1:$AG$461,MATCH(S$1,'Justerad allokering'!$B$1:$AF$1,0),FALSE)),VLOOKUP($B176,'Allokerad kvv'!$B$2:$AV$468,MATCH(S$1,'Allokerad kvv'!$B$1:$AV$1,0),FALSE),VLOOKUP($B176,'Justerad allokering'!$B$1:$AG$461,MATCH(S$1,'Justerad allokering'!$B$1:$AF$1,0),FALSE))</f>
        <v>0</v>
      </c>
      <c r="T176">
        <f>IF(ISERROR(1/VLOOKUP($B176,'Justerad allokering'!$B$1:$AG$461,MATCH(T$1,'Justerad allokering'!$B$1:$AF$1,0),FALSE)),VLOOKUP($B176,'Allokerad kvv'!$B$2:$AV$468,MATCH(T$1,'Allokerad kvv'!$B$1:$AV$1,0),FALSE),VLOOKUP($B176,'Justerad allokering'!$B$1:$AG$461,MATCH(T$1,'Justerad allokering'!$B$1:$AF$1,0),FALSE))</f>
        <v>0</v>
      </c>
      <c r="U176">
        <f>IF(ISERROR(1/VLOOKUP($B176,'Justerad allokering'!$B$1:$AG$461,MATCH(U$1,'Justerad allokering'!$B$1:$AF$1,0),FALSE)),VLOOKUP($B176,'Allokerad kvv'!$B$2:$AV$468,MATCH(U$1,'Allokerad kvv'!$B$1:$AV$1,0),FALSE),VLOOKUP($B176,'Justerad allokering'!$B$1:$AG$461,MATCH(U$1,'Justerad allokering'!$B$1:$AF$1,0),FALSE))</f>
        <v>0</v>
      </c>
      <c r="V176">
        <f>IF(ISERROR(1/VLOOKUP($B176,'Justerad allokering'!$B$1:$AG$461,MATCH(V$1,'Justerad allokering'!$B$1:$AF$1,0),FALSE)),VLOOKUP($B176,'Allokerad kvv'!$B$2:$AV$468,MATCH(V$1,'Allokerad kvv'!$B$1:$AV$1,0),FALSE),VLOOKUP($B176,'Justerad allokering'!$B$1:$AG$461,MATCH(V$1,'Justerad allokering'!$B$1:$AF$1,0),FALSE))</f>
        <v>0</v>
      </c>
      <c r="W176">
        <f>IF(ISERROR(1/VLOOKUP($B176,'Justerad allokering'!$B$1:$AG$461,MATCH(W$1,'Justerad allokering'!$B$1:$AF$1,0),FALSE)),VLOOKUP($B176,'Allokerad kvv'!$B$2:$AV$468,MATCH(W$1,'Allokerad kvv'!$B$1:$AV$1,0),FALSE),VLOOKUP($B176,'Justerad allokering'!$B$1:$AG$461,MATCH(W$1,'Justerad allokering'!$B$1:$AF$1,0),FALSE))</f>
        <v>0</v>
      </c>
      <c r="X176">
        <f>IF(ISERROR(1/VLOOKUP($B176,'Justerad allokering'!$B$1:$AG$461,MATCH(X$1,'Justerad allokering'!$B$1:$AF$1,0),FALSE)),VLOOKUP($B176,'Allokerad kvv'!$B$2:$AV$468,MATCH(X$1,'Allokerad kvv'!$B$1:$AV$1,0),FALSE),VLOOKUP($B176,'Justerad allokering'!$B$1:$AG$461,MATCH(X$1,'Justerad allokering'!$B$1:$AF$1,0),FALSE))</f>
        <v>0</v>
      </c>
      <c r="Y176">
        <f>IF(ISERROR(1/VLOOKUP($B176,'Justerad allokering'!$B$1:$AG$461,MATCH(Y$1,'Justerad allokering'!$B$1:$AF$1,0),FALSE)),VLOOKUP($B176,'Allokerad kvv'!$B$2:$AV$468,MATCH(Y$1,'Allokerad kvv'!$B$1:$AV$1,0),FALSE),VLOOKUP($B176,'Justerad allokering'!$B$1:$AG$461,MATCH(Y$1,'Justerad allokering'!$B$1:$AF$1,0),FALSE))</f>
        <v>0</v>
      </c>
      <c r="Z176">
        <f>IF(ISERROR(1/VLOOKUP($B176,'Justerad allokering'!$B$1:$AG$461,MATCH(Z$1,'Justerad allokering'!$B$1:$AF$1,0),FALSE)),VLOOKUP($B176,'Allokerad kvv'!$B$2:$AV$468,MATCH(Z$1,'Allokerad kvv'!$B$1:$AV$1,0),FALSE),VLOOKUP($B176,'Justerad allokering'!$B$1:$AG$461,MATCH(Z$1,'Justerad allokering'!$B$1:$AF$1,0),FALSE))</f>
        <v>0</v>
      </c>
      <c r="AE176" s="89">
        <f t="shared" si="8"/>
        <v>0</v>
      </c>
      <c r="AG176">
        <f t="shared" si="9"/>
        <v>0</v>
      </c>
      <c r="AH176">
        <f t="shared" si="10"/>
        <v>0</v>
      </c>
      <c r="AI176" t="str">
        <f>IF(AH176=0,"",AH176/VLOOKUP(B176,Kraftvärmeprod!$B$1:$BC$480,MATCH("Summa tillförd energi exklusive rökgaskondensering",Kraftvärmeprod!$B$1:$BC$1,0),FALSE))</f>
        <v/>
      </c>
      <c r="AK176">
        <f t="shared" si="11"/>
        <v>0</v>
      </c>
    </row>
    <row r="177" spans="1:37" x14ac:dyDescent="0.25">
      <c r="A177" s="2" t="s">
        <v>249</v>
      </c>
      <c r="B177" s="2" t="s">
        <v>252</v>
      </c>
      <c r="C177">
        <f>IF(ISERROR(1/VLOOKUP($B177,'Justerad allokering'!$B$1:$AG$461,MATCH(C$1,'Justerad allokering'!$B$1:$AF$1,0),FALSE)),VLOOKUP($B177,'Allokerad kvv'!$B$2:$AV$468,MATCH(C$1,'Allokerad kvv'!$B$1:$AV$1,0),FALSE),VLOOKUP($B177,'Justerad allokering'!$B$1:$AG$461,MATCH(C$1,'Justerad allokering'!$B$1:$AF$1,0),FALSE))</f>
        <v>0</v>
      </c>
      <c r="D177">
        <f>IF(ISERROR(1/VLOOKUP($B177,'Justerad allokering'!$B$1:$AG$461,MATCH(D$1,'Justerad allokering'!$B$1:$AF$1,0),FALSE)),VLOOKUP($B177,'Allokerad kvv'!$B$2:$AV$468,MATCH(D$1,'Allokerad kvv'!$B$1:$AV$1,0),FALSE),VLOOKUP($B177,'Justerad allokering'!$B$1:$AG$461,MATCH(D$1,'Justerad allokering'!$B$1:$AF$1,0),FALSE))</f>
        <v>0</v>
      </c>
      <c r="E177">
        <f>IF(ISERROR(1/VLOOKUP($B177,'Justerad allokering'!$B$1:$AG$461,MATCH(E$1,'Justerad allokering'!$B$1:$AF$1,0),FALSE)),VLOOKUP($B177,'Allokerad kvv'!$B$2:$AV$468,MATCH(E$1,'Allokerad kvv'!$B$1:$AV$1,0),FALSE),VLOOKUP($B177,'Justerad allokering'!$B$1:$AG$461,MATCH(E$1,'Justerad allokering'!$B$1:$AF$1,0),FALSE))</f>
        <v>0</v>
      </c>
      <c r="F177">
        <f>IF(ISERROR(1/VLOOKUP($B177,'Justerad allokering'!$B$1:$AG$461,MATCH(F$1,'Justerad allokering'!$B$1:$AF$1,0),FALSE)),VLOOKUP($B177,'Allokerad kvv'!$B$2:$AV$468,MATCH(F$1,'Allokerad kvv'!$B$1:$AV$1,0),FALSE),VLOOKUP($B177,'Justerad allokering'!$B$1:$AG$461,MATCH(F$1,'Justerad allokering'!$B$1:$AF$1,0),FALSE))</f>
        <v>0</v>
      </c>
      <c r="G177">
        <f>IF(ISERROR(1/VLOOKUP($B177,'Justerad allokering'!$B$1:$AG$461,MATCH(G$1,'Justerad allokering'!$B$1:$AF$1,0),FALSE)),VLOOKUP($B177,'Allokerad kvv'!$B$2:$AV$468,MATCH(G$1,'Allokerad kvv'!$B$1:$AV$1,0),FALSE),VLOOKUP($B177,'Justerad allokering'!$B$1:$AG$461,MATCH(G$1,'Justerad allokering'!$B$1:$AF$1,0),FALSE))</f>
        <v>0</v>
      </c>
      <c r="H177">
        <f>IF(ISERROR(1/VLOOKUP($B177,'Justerad allokering'!$B$1:$AG$461,MATCH(H$1,'Justerad allokering'!$B$1:$AF$1,0),FALSE)),VLOOKUP($B177,'Allokerad kvv'!$B$2:$AV$468,MATCH(H$1,'Allokerad kvv'!$B$1:$AV$1,0),FALSE),VLOOKUP($B177,'Justerad allokering'!$B$1:$AG$461,MATCH(H$1,'Justerad allokering'!$B$1:$AF$1,0),FALSE))</f>
        <v>0</v>
      </c>
      <c r="I177">
        <f>IF(ISERROR(1/VLOOKUP($B177,'Justerad allokering'!$B$1:$AG$461,MATCH(I$1,'Justerad allokering'!$B$1:$AF$1,0),FALSE)),VLOOKUP($B177,'Allokerad kvv'!$B$2:$AV$468,MATCH(I$1,'Allokerad kvv'!$B$1:$AV$1,0),FALSE),VLOOKUP($B177,'Justerad allokering'!$B$1:$AG$461,MATCH(I$1,'Justerad allokering'!$B$1:$AF$1,0),FALSE))</f>
        <v>0</v>
      </c>
      <c r="J177">
        <f>IF(ISERROR(1/VLOOKUP($B177,'Justerad allokering'!$B$1:$AG$461,MATCH(J$1,'Justerad allokering'!$B$1:$AF$1,0),FALSE)),VLOOKUP($B177,'Allokerad kvv'!$B$2:$AV$468,MATCH(J$1,'Allokerad kvv'!$B$1:$AV$1,0),FALSE),VLOOKUP($B177,'Justerad allokering'!$B$1:$AG$461,MATCH(J$1,'Justerad allokering'!$B$1:$AF$1,0),FALSE))</f>
        <v>0</v>
      </c>
      <c r="K177">
        <f>IF(ISERROR(1/VLOOKUP($B177,'Justerad allokering'!$B$1:$AG$461,MATCH(K$1,'Justerad allokering'!$B$1:$AF$1,0),FALSE)),VLOOKUP($B177,'Allokerad kvv'!$B$2:$AV$468,MATCH(K$1,'Allokerad kvv'!$B$1:$AV$1,0),FALSE),VLOOKUP($B177,'Justerad allokering'!$B$1:$AG$461,MATCH(K$1,'Justerad allokering'!$B$1:$AF$1,0),FALSE))</f>
        <v>0</v>
      </c>
      <c r="L177">
        <f>IF(ISERROR(1/VLOOKUP($B177,'Justerad allokering'!$B$1:$AG$461,MATCH(L$1,'Justerad allokering'!$B$1:$AF$1,0),FALSE)),VLOOKUP($B177,'Allokerad kvv'!$B$2:$AV$468,MATCH(L$1,'Allokerad kvv'!$B$1:$AV$1,0),FALSE),VLOOKUP($B177,'Justerad allokering'!$B$1:$AG$461,MATCH(L$1,'Justerad allokering'!$B$1:$AF$1,0),FALSE))</f>
        <v>0</v>
      </c>
      <c r="M177">
        <f>IF(ISERROR(1/VLOOKUP($B177,'Justerad allokering'!$B$1:$AG$461,MATCH(M$1,'Justerad allokering'!$B$1:$AF$1,0),FALSE)),VLOOKUP($B177,'Allokerad kvv'!$B$2:$AV$468,MATCH(M$1,'Allokerad kvv'!$B$1:$AV$1,0),FALSE),VLOOKUP($B177,'Justerad allokering'!$B$1:$AG$461,MATCH(M$1,'Justerad allokering'!$B$1:$AF$1,0),FALSE))</f>
        <v>0</v>
      </c>
      <c r="N177">
        <f>IF(ISERROR(1/VLOOKUP($B177,'Justerad allokering'!$B$1:$AG$461,MATCH(N$1,'Justerad allokering'!$B$1:$AF$1,0),FALSE)),VLOOKUP($B177,'Allokerad kvv'!$B$2:$AV$468,MATCH(N$1,'Allokerad kvv'!$B$1:$AV$1,0),FALSE),VLOOKUP($B177,'Justerad allokering'!$B$1:$AG$461,MATCH(N$1,'Justerad allokering'!$B$1:$AF$1,0),FALSE))</f>
        <v>0</v>
      </c>
      <c r="O177">
        <f>IF(ISERROR(1/VLOOKUP($B177,'Justerad allokering'!$B$1:$AG$461,MATCH(O$1,'Justerad allokering'!$B$1:$AF$1,0),FALSE)),VLOOKUP($B177,'Allokerad kvv'!$B$2:$AV$468,MATCH(O$1,'Allokerad kvv'!$B$1:$AV$1,0),FALSE),VLOOKUP($B177,'Justerad allokering'!$B$1:$AG$461,MATCH(O$1,'Justerad allokering'!$B$1:$AF$1,0),FALSE))</f>
        <v>0</v>
      </c>
      <c r="P177">
        <f>IF(ISERROR(1/VLOOKUP($B177,'Justerad allokering'!$B$1:$AG$461,MATCH(P$1,'Justerad allokering'!$B$1:$AF$1,0),FALSE)),VLOOKUP($B177,'Allokerad kvv'!$B$2:$AV$468,MATCH(P$1,'Allokerad kvv'!$B$1:$AV$1,0),FALSE),VLOOKUP($B177,'Justerad allokering'!$B$1:$AG$461,MATCH(P$1,'Justerad allokering'!$B$1:$AF$1,0),FALSE))</f>
        <v>0</v>
      </c>
      <c r="Q177">
        <f>IF(ISERROR(1/VLOOKUP($B177,'Justerad allokering'!$B$1:$AG$461,MATCH(Q$1,'Justerad allokering'!$B$1:$AF$1,0),FALSE)),VLOOKUP($B177,'Allokerad kvv'!$B$2:$AV$468,MATCH(Q$1,'Allokerad kvv'!$B$1:$AV$1,0),FALSE),VLOOKUP($B177,'Justerad allokering'!$B$1:$AG$461,MATCH(Q$1,'Justerad allokering'!$B$1:$AF$1,0),FALSE))</f>
        <v>0</v>
      </c>
      <c r="R177">
        <f>IF(ISERROR(1/VLOOKUP($B177,'Justerad allokering'!$B$1:$AG$461,MATCH(R$1,'Justerad allokering'!$B$1:$AF$1,0),FALSE)),VLOOKUP($B177,'Allokerad kvv'!$B$2:$AV$468,MATCH(R$1,'Allokerad kvv'!$B$1:$AV$1,0),FALSE),VLOOKUP($B177,'Justerad allokering'!$B$1:$AG$461,MATCH(R$1,'Justerad allokering'!$B$1:$AF$1,0),FALSE))</f>
        <v>0</v>
      </c>
      <c r="S177">
        <f>IF(ISERROR(1/VLOOKUP($B177,'Justerad allokering'!$B$1:$AG$461,MATCH(S$1,'Justerad allokering'!$B$1:$AF$1,0),FALSE)),VLOOKUP($B177,'Allokerad kvv'!$B$2:$AV$468,MATCH(S$1,'Allokerad kvv'!$B$1:$AV$1,0),FALSE),VLOOKUP($B177,'Justerad allokering'!$B$1:$AG$461,MATCH(S$1,'Justerad allokering'!$B$1:$AF$1,0),FALSE))</f>
        <v>0</v>
      </c>
      <c r="T177">
        <f>IF(ISERROR(1/VLOOKUP($B177,'Justerad allokering'!$B$1:$AG$461,MATCH(T$1,'Justerad allokering'!$B$1:$AF$1,0),FALSE)),VLOOKUP($B177,'Allokerad kvv'!$B$2:$AV$468,MATCH(T$1,'Allokerad kvv'!$B$1:$AV$1,0),FALSE),VLOOKUP($B177,'Justerad allokering'!$B$1:$AG$461,MATCH(T$1,'Justerad allokering'!$B$1:$AF$1,0),FALSE))</f>
        <v>0</v>
      </c>
      <c r="U177">
        <f>IF(ISERROR(1/VLOOKUP($B177,'Justerad allokering'!$B$1:$AG$461,MATCH(U$1,'Justerad allokering'!$B$1:$AF$1,0),FALSE)),VLOOKUP($B177,'Allokerad kvv'!$B$2:$AV$468,MATCH(U$1,'Allokerad kvv'!$B$1:$AV$1,0),FALSE),VLOOKUP($B177,'Justerad allokering'!$B$1:$AG$461,MATCH(U$1,'Justerad allokering'!$B$1:$AF$1,0),FALSE))</f>
        <v>0</v>
      </c>
      <c r="V177">
        <f>IF(ISERROR(1/VLOOKUP($B177,'Justerad allokering'!$B$1:$AG$461,MATCH(V$1,'Justerad allokering'!$B$1:$AF$1,0),FALSE)),VLOOKUP($B177,'Allokerad kvv'!$B$2:$AV$468,MATCH(V$1,'Allokerad kvv'!$B$1:$AV$1,0),FALSE),VLOOKUP($B177,'Justerad allokering'!$B$1:$AG$461,MATCH(V$1,'Justerad allokering'!$B$1:$AF$1,0),FALSE))</f>
        <v>0</v>
      </c>
      <c r="W177">
        <f>IF(ISERROR(1/VLOOKUP($B177,'Justerad allokering'!$B$1:$AG$461,MATCH(W$1,'Justerad allokering'!$B$1:$AF$1,0),FALSE)),VLOOKUP($B177,'Allokerad kvv'!$B$2:$AV$468,MATCH(W$1,'Allokerad kvv'!$B$1:$AV$1,0),FALSE),VLOOKUP($B177,'Justerad allokering'!$B$1:$AG$461,MATCH(W$1,'Justerad allokering'!$B$1:$AF$1,0),FALSE))</f>
        <v>0</v>
      </c>
      <c r="X177">
        <f>IF(ISERROR(1/VLOOKUP($B177,'Justerad allokering'!$B$1:$AG$461,MATCH(X$1,'Justerad allokering'!$B$1:$AF$1,0),FALSE)),VLOOKUP($B177,'Allokerad kvv'!$B$2:$AV$468,MATCH(X$1,'Allokerad kvv'!$B$1:$AV$1,0),FALSE),VLOOKUP($B177,'Justerad allokering'!$B$1:$AG$461,MATCH(X$1,'Justerad allokering'!$B$1:$AF$1,0),FALSE))</f>
        <v>0</v>
      </c>
      <c r="Y177">
        <f>IF(ISERROR(1/VLOOKUP($B177,'Justerad allokering'!$B$1:$AG$461,MATCH(Y$1,'Justerad allokering'!$B$1:$AF$1,0),FALSE)),VLOOKUP($B177,'Allokerad kvv'!$B$2:$AV$468,MATCH(Y$1,'Allokerad kvv'!$B$1:$AV$1,0),FALSE),VLOOKUP($B177,'Justerad allokering'!$B$1:$AG$461,MATCH(Y$1,'Justerad allokering'!$B$1:$AF$1,0),FALSE))</f>
        <v>0</v>
      </c>
      <c r="Z177">
        <f>IF(ISERROR(1/VLOOKUP($B177,'Justerad allokering'!$B$1:$AG$461,MATCH(Z$1,'Justerad allokering'!$B$1:$AF$1,0),FALSE)),VLOOKUP($B177,'Allokerad kvv'!$B$2:$AV$468,MATCH(Z$1,'Allokerad kvv'!$B$1:$AV$1,0),FALSE),VLOOKUP($B177,'Justerad allokering'!$B$1:$AG$461,MATCH(Z$1,'Justerad allokering'!$B$1:$AF$1,0),FALSE))</f>
        <v>0</v>
      </c>
      <c r="AE177" s="89">
        <f t="shared" si="8"/>
        <v>0</v>
      </c>
      <c r="AG177">
        <f t="shared" si="9"/>
        <v>0</v>
      </c>
      <c r="AH177">
        <f t="shared" si="10"/>
        <v>0</v>
      </c>
      <c r="AI177" t="str">
        <f>IF(AH177=0,"",AH177/VLOOKUP(B177,Kraftvärmeprod!$B$1:$BC$480,MATCH("Summa tillförd energi exklusive rökgaskondensering",Kraftvärmeprod!$B$1:$BC$1,0),FALSE))</f>
        <v/>
      </c>
      <c r="AK177">
        <f t="shared" si="11"/>
        <v>0</v>
      </c>
    </row>
    <row r="178" spans="1:37" x14ac:dyDescent="0.25">
      <c r="A178" s="2" t="s">
        <v>253</v>
      </c>
      <c r="B178" s="2" t="s">
        <v>254</v>
      </c>
      <c r="C178">
        <f>IF(ISERROR(1/VLOOKUP($B178,'Justerad allokering'!$B$1:$AG$461,MATCH(C$1,'Justerad allokering'!$B$1:$AF$1,0),FALSE)),VLOOKUP($B178,'Allokerad kvv'!$B$2:$AV$468,MATCH(C$1,'Allokerad kvv'!$B$1:$AV$1,0),FALSE),VLOOKUP($B178,'Justerad allokering'!$B$1:$AG$461,MATCH(C$1,'Justerad allokering'!$B$1:$AF$1,0),FALSE))</f>
        <v>0</v>
      </c>
      <c r="D178">
        <f>IF(ISERROR(1/VLOOKUP($B178,'Justerad allokering'!$B$1:$AG$461,MATCH(D$1,'Justerad allokering'!$B$1:$AF$1,0),FALSE)),VLOOKUP($B178,'Allokerad kvv'!$B$2:$AV$468,MATCH(D$1,'Allokerad kvv'!$B$1:$AV$1,0),FALSE),VLOOKUP($B178,'Justerad allokering'!$B$1:$AG$461,MATCH(D$1,'Justerad allokering'!$B$1:$AF$1,0),FALSE))</f>
        <v>0</v>
      </c>
      <c r="E178">
        <f>IF(ISERROR(1/VLOOKUP($B178,'Justerad allokering'!$B$1:$AG$461,MATCH(E$1,'Justerad allokering'!$B$1:$AF$1,0),FALSE)),VLOOKUP($B178,'Allokerad kvv'!$B$2:$AV$468,MATCH(E$1,'Allokerad kvv'!$B$1:$AV$1,0),FALSE),VLOOKUP($B178,'Justerad allokering'!$B$1:$AG$461,MATCH(E$1,'Justerad allokering'!$B$1:$AF$1,0),FALSE))</f>
        <v>0</v>
      </c>
      <c r="F178">
        <f>IF(ISERROR(1/VLOOKUP($B178,'Justerad allokering'!$B$1:$AG$461,MATCH(F$1,'Justerad allokering'!$B$1:$AF$1,0),FALSE)),VLOOKUP($B178,'Allokerad kvv'!$B$2:$AV$468,MATCH(F$1,'Allokerad kvv'!$B$1:$AV$1,0),FALSE),VLOOKUP($B178,'Justerad allokering'!$B$1:$AG$461,MATCH(F$1,'Justerad allokering'!$B$1:$AF$1,0),FALSE))</f>
        <v>0</v>
      </c>
      <c r="G178">
        <f>IF(ISERROR(1/VLOOKUP($B178,'Justerad allokering'!$B$1:$AG$461,MATCH(G$1,'Justerad allokering'!$B$1:$AF$1,0),FALSE)),VLOOKUP($B178,'Allokerad kvv'!$B$2:$AV$468,MATCH(G$1,'Allokerad kvv'!$B$1:$AV$1,0),FALSE),VLOOKUP($B178,'Justerad allokering'!$B$1:$AG$461,MATCH(G$1,'Justerad allokering'!$B$1:$AF$1,0),FALSE))</f>
        <v>0</v>
      </c>
      <c r="H178">
        <f>IF(ISERROR(1/VLOOKUP($B178,'Justerad allokering'!$B$1:$AG$461,MATCH(H$1,'Justerad allokering'!$B$1:$AF$1,0),FALSE)),VLOOKUP($B178,'Allokerad kvv'!$B$2:$AV$468,MATCH(H$1,'Allokerad kvv'!$B$1:$AV$1,0),FALSE),VLOOKUP($B178,'Justerad allokering'!$B$1:$AG$461,MATCH(H$1,'Justerad allokering'!$B$1:$AF$1,0),FALSE))</f>
        <v>0</v>
      </c>
      <c r="I178">
        <f>IF(ISERROR(1/VLOOKUP($B178,'Justerad allokering'!$B$1:$AG$461,MATCH(I$1,'Justerad allokering'!$B$1:$AF$1,0),FALSE)),VLOOKUP($B178,'Allokerad kvv'!$B$2:$AV$468,MATCH(I$1,'Allokerad kvv'!$B$1:$AV$1,0),FALSE),VLOOKUP($B178,'Justerad allokering'!$B$1:$AG$461,MATCH(I$1,'Justerad allokering'!$B$1:$AF$1,0),FALSE))</f>
        <v>0</v>
      </c>
      <c r="J178">
        <f>IF(ISERROR(1/VLOOKUP($B178,'Justerad allokering'!$B$1:$AG$461,MATCH(J$1,'Justerad allokering'!$B$1:$AF$1,0),FALSE)),VLOOKUP($B178,'Allokerad kvv'!$B$2:$AV$468,MATCH(J$1,'Allokerad kvv'!$B$1:$AV$1,0),FALSE),VLOOKUP($B178,'Justerad allokering'!$B$1:$AG$461,MATCH(J$1,'Justerad allokering'!$B$1:$AF$1,0),FALSE))</f>
        <v>0</v>
      </c>
      <c r="K178">
        <f>IF(ISERROR(1/VLOOKUP($B178,'Justerad allokering'!$B$1:$AG$461,MATCH(K$1,'Justerad allokering'!$B$1:$AF$1,0),FALSE)),VLOOKUP($B178,'Allokerad kvv'!$B$2:$AV$468,MATCH(K$1,'Allokerad kvv'!$B$1:$AV$1,0),FALSE),VLOOKUP($B178,'Justerad allokering'!$B$1:$AG$461,MATCH(K$1,'Justerad allokering'!$B$1:$AF$1,0),FALSE))</f>
        <v>0</v>
      </c>
      <c r="L178">
        <f>IF(ISERROR(1/VLOOKUP($B178,'Justerad allokering'!$B$1:$AG$461,MATCH(L$1,'Justerad allokering'!$B$1:$AF$1,0),FALSE)),VLOOKUP($B178,'Allokerad kvv'!$B$2:$AV$468,MATCH(L$1,'Allokerad kvv'!$B$1:$AV$1,0),FALSE),VLOOKUP($B178,'Justerad allokering'!$B$1:$AG$461,MATCH(L$1,'Justerad allokering'!$B$1:$AF$1,0),FALSE))</f>
        <v>0</v>
      </c>
      <c r="M178">
        <f>IF(ISERROR(1/VLOOKUP($B178,'Justerad allokering'!$B$1:$AG$461,MATCH(M$1,'Justerad allokering'!$B$1:$AF$1,0),FALSE)),VLOOKUP($B178,'Allokerad kvv'!$B$2:$AV$468,MATCH(M$1,'Allokerad kvv'!$B$1:$AV$1,0),FALSE),VLOOKUP($B178,'Justerad allokering'!$B$1:$AG$461,MATCH(M$1,'Justerad allokering'!$B$1:$AF$1,0),FALSE))</f>
        <v>0</v>
      </c>
      <c r="N178">
        <f>IF(ISERROR(1/VLOOKUP($B178,'Justerad allokering'!$B$1:$AG$461,MATCH(N$1,'Justerad allokering'!$B$1:$AF$1,0),FALSE)),VLOOKUP($B178,'Allokerad kvv'!$B$2:$AV$468,MATCH(N$1,'Allokerad kvv'!$B$1:$AV$1,0),FALSE),VLOOKUP($B178,'Justerad allokering'!$B$1:$AG$461,MATCH(N$1,'Justerad allokering'!$B$1:$AF$1,0),FALSE))</f>
        <v>0</v>
      </c>
      <c r="O178">
        <f>IF(ISERROR(1/VLOOKUP($B178,'Justerad allokering'!$B$1:$AG$461,MATCH(O$1,'Justerad allokering'!$B$1:$AF$1,0),FALSE)),VLOOKUP($B178,'Allokerad kvv'!$B$2:$AV$468,MATCH(O$1,'Allokerad kvv'!$B$1:$AV$1,0),FALSE),VLOOKUP($B178,'Justerad allokering'!$B$1:$AG$461,MATCH(O$1,'Justerad allokering'!$B$1:$AF$1,0),FALSE))</f>
        <v>0</v>
      </c>
      <c r="P178">
        <f>IF(ISERROR(1/VLOOKUP($B178,'Justerad allokering'!$B$1:$AG$461,MATCH(P$1,'Justerad allokering'!$B$1:$AF$1,0),FALSE)),VLOOKUP($B178,'Allokerad kvv'!$B$2:$AV$468,MATCH(P$1,'Allokerad kvv'!$B$1:$AV$1,0),FALSE),VLOOKUP($B178,'Justerad allokering'!$B$1:$AG$461,MATCH(P$1,'Justerad allokering'!$B$1:$AF$1,0),FALSE))</f>
        <v>0</v>
      </c>
      <c r="Q178">
        <f>IF(ISERROR(1/VLOOKUP($B178,'Justerad allokering'!$B$1:$AG$461,MATCH(Q$1,'Justerad allokering'!$B$1:$AF$1,0),FALSE)),VLOOKUP($B178,'Allokerad kvv'!$B$2:$AV$468,MATCH(Q$1,'Allokerad kvv'!$B$1:$AV$1,0),FALSE),VLOOKUP($B178,'Justerad allokering'!$B$1:$AG$461,MATCH(Q$1,'Justerad allokering'!$B$1:$AF$1,0),FALSE))</f>
        <v>0</v>
      </c>
      <c r="R178">
        <f>IF(ISERROR(1/VLOOKUP($B178,'Justerad allokering'!$B$1:$AG$461,MATCH(R$1,'Justerad allokering'!$B$1:$AF$1,0),FALSE)),VLOOKUP($B178,'Allokerad kvv'!$B$2:$AV$468,MATCH(R$1,'Allokerad kvv'!$B$1:$AV$1,0),FALSE),VLOOKUP($B178,'Justerad allokering'!$B$1:$AG$461,MATCH(R$1,'Justerad allokering'!$B$1:$AF$1,0),FALSE))</f>
        <v>0</v>
      </c>
      <c r="S178">
        <f>IF(ISERROR(1/VLOOKUP($B178,'Justerad allokering'!$B$1:$AG$461,MATCH(S$1,'Justerad allokering'!$B$1:$AF$1,0),FALSE)),VLOOKUP($B178,'Allokerad kvv'!$B$2:$AV$468,MATCH(S$1,'Allokerad kvv'!$B$1:$AV$1,0),FALSE),VLOOKUP($B178,'Justerad allokering'!$B$1:$AG$461,MATCH(S$1,'Justerad allokering'!$B$1:$AF$1,0),FALSE))</f>
        <v>0</v>
      </c>
      <c r="T178">
        <f>IF(ISERROR(1/VLOOKUP($B178,'Justerad allokering'!$B$1:$AG$461,MATCH(T$1,'Justerad allokering'!$B$1:$AF$1,0),FALSE)),VLOOKUP($B178,'Allokerad kvv'!$B$2:$AV$468,MATCH(T$1,'Allokerad kvv'!$B$1:$AV$1,0),FALSE),VLOOKUP($B178,'Justerad allokering'!$B$1:$AG$461,MATCH(T$1,'Justerad allokering'!$B$1:$AF$1,0),FALSE))</f>
        <v>0</v>
      </c>
      <c r="U178">
        <f>IF(ISERROR(1/VLOOKUP($B178,'Justerad allokering'!$B$1:$AG$461,MATCH(U$1,'Justerad allokering'!$B$1:$AF$1,0),FALSE)),VLOOKUP($B178,'Allokerad kvv'!$B$2:$AV$468,MATCH(U$1,'Allokerad kvv'!$B$1:$AV$1,0),FALSE),VLOOKUP($B178,'Justerad allokering'!$B$1:$AG$461,MATCH(U$1,'Justerad allokering'!$B$1:$AF$1,0),FALSE))</f>
        <v>0</v>
      </c>
      <c r="V178">
        <f>IF(ISERROR(1/VLOOKUP($B178,'Justerad allokering'!$B$1:$AG$461,MATCH(V$1,'Justerad allokering'!$B$1:$AF$1,0),FALSE)),VLOOKUP($B178,'Allokerad kvv'!$B$2:$AV$468,MATCH(V$1,'Allokerad kvv'!$B$1:$AV$1,0),FALSE),VLOOKUP($B178,'Justerad allokering'!$B$1:$AG$461,MATCH(V$1,'Justerad allokering'!$B$1:$AF$1,0),FALSE))</f>
        <v>0</v>
      </c>
      <c r="W178">
        <f>IF(ISERROR(1/VLOOKUP($B178,'Justerad allokering'!$B$1:$AG$461,MATCH(W$1,'Justerad allokering'!$B$1:$AF$1,0),FALSE)),VLOOKUP($B178,'Allokerad kvv'!$B$2:$AV$468,MATCH(W$1,'Allokerad kvv'!$B$1:$AV$1,0),FALSE),VLOOKUP($B178,'Justerad allokering'!$B$1:$AG$461,MATCH(W$1,'Justerad allokering'!$B$1:$AF$1,0),FALSE))</f>
        <v>0</v>
      </c>
      <c r="X178">
        <f>IF(ISERROR(1/VLOOKUP($B178,'Justerad allokering'!$B$1:$AG$461,MATCH(X$1,'Justerad allokering'!$B$1:$AF$1,0),FALSE)),VLOOKUP($B178,'Allokerad kvv'!$B$2:$AV$468,MATCH(X$1,'Allokerad kvv'!$B$1:$AV$1,0),FALSE),VLOOKUP($B178,'Justerad allokering'!$B$1:$AG$461,MATCH(X$1,'Justerad allokering'!$B$1:$AF$1,0),FALSE))</f>
        <v>0</v>
      </c>
      <c r="Y178">
        <f>IF(ISERROR(1/VLOOKUP($B178,'Justerad allokering'!$B$1:$AG$461,MATCH(Y$1,'Justerad allokering'!$B$1:$AF$1,0),FALSE)),VLOOKUP($B178,'Allokerad kvv'!$B$2:$AV$468,MATCH(Y$1,'Allokerad kvv'!$B$1:$AV$1,0),FALSE),VLOOKUP($B178,'Justerad allokering'!$B$1:$AG$461,MATCH(Y$1,'Justerad allokering'!$B$1:$AF$1,0),FALSE))</f>
        <v>0</v>
      </c>
      <c r="Z178">
        <f>IF(ISERROR(1/VLOOKUP($B178,'Justerad allokering'!$B$1:$AG$461,MATCH(Z$1,'Justerad allokering'!$B$1:$AF$1,0),FALSE)),VLOOKUP($B178,'Allokerad kvv'!$B$2:$AV$468,MATCH(Z$1,'Allokerad kvv'!$B$1:$AV$1,0),FALSE),VLOOKUP($B178,'Justerad allokering'!$B$1:$AG$461,MATCH(Z$1,'Justerad allokering'!$B$1:$AF$1,0),FALSE))</f>
        <v>0</v>
      </c>
      <c r="AE178" s="89">
        <f t="shared" si="8"/>
        <v>0</v>
      </c>
      <c r="AG178">
        <f t="shared" si="9"/>
        <v>0</v>
      </c>
      <c r="AH178">
        <f t="shared" si="10"/>
        <v>0</v>
      </c>
      <c r="AI178" t="str">
        <f>IF(AH178=0,"",AH178/VLOOKUP(B178,Kraftvärmeprod!$B$1:$BC$480,MATCH("Summa tillförd energi exklusive rökgaskondensering",Kraftvärmeprod!$B$1:$BC$1,0),FALSE))</f>
        <v/>
      </c>
      <c r="AK178">
        <f t="shared" si="11"/>
        <v>0</v>
      </c>
    </row>
    <row r="179" spans="1:37" x14ac:dyDescent="0.25">
      <c r="A179" s="2" t="s">
        <v>255</v>
      </c>
      <c r="B179" s="2" t="s">
        <v>256</v>
      </c>
      <c r="C179">
        <f>IF(ISERROR(1/VLOOKUP($B179,'Justerad allokering'!$B$1:$AG$461,MATCH(C$1,'Justerad allokering'!$B$1:$AF$1,0),FALSE)),VLOOKUP($B179,'Allokerad kvv'!$B$2:$AV$468,MATCH(C$1,'Allokerad kvv'!$B$1:$AV$1,0),FALSE),VLOOKUP($B179,'Justerad allokering'!$B$1:$AG$461,MATCH(C$1,'Justerad allokering'!$B$1:$AF$1,0),FALSE))</f>
        <v>0</v>
      </c>
      <c r="D179">
        <f>IF(ISERROR(1/VLOOKUP($B179,'Justerad allokering'!$B$1:$AG$461,MATCH(D$1,'Justerad allokering'!$B$1:$AF$1,0),FALSE)),VLOOKUP($B179,'Allokerad kvv'!$B$2:$AV$468,MATCH(D$1,'Allokerad kvv'!$B$1:$AV$1,0),FALSE),VLOOKUP($B179,'Justerad allokering'!$B$1:$AG$461,MATCH(D$1,'Justerad allokering'!$B$1:$AF$1,0),FALSE))</f>
        <v>0</v>
      </c>
      <c r="E179">
        <f>IF(ISERROR(1/VLOOKUP($B179,'Justerad allokering'!$B$1:$AG$461,MATCH(E$1,'Justerad allokering'!$B$1:$AF$1,0),FALSE)),VLOOKUP($B179,'Allokerad kvv'!$B$2:$AV$468,MATCH(E$1,'Allokerad kvv'!$B$1:$AV$1,0),FALSE),VLOOKUP($B179,'Justerad allokering'!$B$1:$AG$461,MATCH(E$1,'Justerad allokering'!$B$1:$AF$1,0),FALSE))</f>
        <v>0</v>
      </c>
      <c r="F179">
        <f>IF(ISERROR(1/VLOOKUP($B179,'Justerad allokering'!$B$1:$AG$461,MATCH(F$1,'Justerad allokering'!$B$1:$AF$1,0),FALSE)),VLOOKUP($B179,'Allokerad kvv'!$B$2:$AV$468,MATCH(F$1,'Allokerad kvv'!$B$1:$AV$1,0),FALSE),VLOOKUP($B179,'Justerad allokering'!$B$1:$AG$461,MATCH(F$1,'Justerad allokering'!$B$1:$AF$1,0),FALSE))</f>
        <v>0</v>
      </c>
      <c r="G179">
        <f>IF(ISERROR(1/VLOOKUP($B179,'Justerad allokering'!$B$1:$AG$461,MATCH(G$1,'Justerad allokering'!$B$1:$AF$1,0),FALSE)),VLOOKUP($B179,'Allokerad kvv'!$B$2:$AV$468,MATCH(G$1,'Allokerad kvv'!$B$1:$AV$1,0),FALSE),VLOOKUP($B179,'Justerad allokering'!$B$1:$AG$461,MATCH(G$1,'Justerad allokering'!$B$1:$AF$1,0),FALSE))</f>
        <v>0</v>
      </c>
      <c r="H179">
        <f>IF(ISERROR(1/VLOOKUP($B179,'Justerad allokering'!$B$1:$AG$461,MATCH(H$1,'Justerad allokering'!$B$1:$AF$1,0),FALSE)),VLOOKUP($B179,'Allokerad kvv'!$B$2:$AV$468,MATCH(H$1,'Allokerad kvv'!$B$1:$AV$1,0),FALSE),VLOOKUP($B179,'Justerad allokering'!$B$1:$AG$461,MATCH(H$1,'Justerad allokering'!$B$1:$AF$1,0),FALSE))</f>
        <v>0</v>
      </c>
      <c r="I179">
        <f>IF(ISERROR(1/VLOOKUP($B179,'Justerad allokering'!$B$1:$AG$461,MATCH(I$1,'Justerad allokering'!$B$1:$AF$1,0),FALSE)),VLOOKUP($B179,'Allokerad kvv'!$B$2:$AV$468,MATCH(I$1,'Allokerad kvv'!$B$1:$AV$1,0),FALSE),VLOOKUP($B179,'Justerad allokering'!$B$1:$AG$461,MATCH(I$1,'Justerad allokering'!$B$1:$AF$1,0),FALSE))</f>
        <v>0</v>
      </c>
      <c r="J179">
        <f>IF(ISERROR(1/VLOOKUP($B179,'Justerad allokering'!$B$1:$AG$461,MATCH(J$1,'Justerad allokering'!$B$1:$AF$1,0),FALSE)),VLOOKUP($B179,'Allokerad kvv'!$B$2:$AV$468,MATCH(J$1,'Allokerad kvv'!$B$1:$AV$1,0),FALSE),VLOOKUP($B179,'Justerad allokering'!$B$1:$AG$461,MATCH(J$1,'Justerad allokering'!$B$1:$AF$1,0),FALSE))</f>
        <v>0</v>
      </c>
      <c r="K179">
        <f>IF(ISERROR(1/VLOOKUP($B179,'Justerad allokering'!$B$1:$AG$461,MATCH(K$1,'Justerad allokering'!$B$1:$AF$1,0),FALSE)),VLOOKUP($B179,'Allokerad kvv'!$B$2:$AV$468,MATCH(K$1,'Allokerad kvv'!$B$1:$AV$1,0),FALSE),VLOOKUP($B179,'Justerad allokering'!$B$1:$AG$461,MATCH(K$1,'Justerad allokering'!$B$1:$AF$1,0),FALSE))</f>
        <v>0</v>
      </c>
      <c r="L179">
        <f>IF(ISERROR(1/VLOOKUP($B179,'Justerad allokering'!$B$1:$AG$461,MATCH(L$1,'Justerad allokering'!$B$1:$AF$1,0),FALSE)),VLOOKUP($B179,'Allokerad kvv'!$B$2:$AV$468,MATCH(L$1,'Allokerad kvv'!$B$1:$AV$1,0),FALSE),VLOOKUP($B179,'Justerad allokering'!$B$1:$AG$461,MATCH(L$1,'Justerad allokering'!$B$1:$AF$1,0),FALSE))</f>
        <v>0</v>
      </c>
      <c r="M179">
        <f>IF(ISERROR(1/VLOOKUP($B179,'Justerad allokering'!$B$1:$AG$461,MATCH(M$1,'Justerad allokering'!$B$1:$AF$1,0),FALSE)),VLOOKUP($B179,'Allokerad kvv'!$B$2:$AV$468,MATCH(M$1,'Allokerad kvv'!$B$1:$AV$1,0),FALSE),VLOOKUP($B179,'Justerad allokering'!$B$1:$AG$461,MATCH(M$1,'Justerad allokering'!$B$1:$AF$1,0),FALSE))</f>
        <v>0</v>
      </c>
      <c r="N179">
        <f>IF(ISERROR(1/VLOOKUP($B179,'Justerad allokering'!$B$1:$AG$461,MATCH(N$1,'Justerad allokering'!$B$1:$AF$1,0),FALSE)),VLOOKUP($B179,'Allokerad kvv'!$B$2:$AV$468,MATCH(N$1,'Allokerad kvv'!$B$1:$AV$1,0),FALSE),VLOOKUP($B179,'Justerad allokering'!$B$1:$AG$461,MATCH(N$1,'Justerad allokering'!$B$1:$AF$1,0),FALSE))</f>
        <v>0</v>
      </c>
      <c r="O179">
        <f>IF(ISERROR(1/VLOOKUP($B179,'Justerad allokering'!$B$1:$AG$461,MATCH(O$1,'Justerad allokering'!$B$1:$AF$1,0),FALSE)),VLOOKUP($B179,'Allokerad kvv'!$B$2:$AV$468,MATCH(O$1,'Allokerad kvv'!$B$1:$AV$1,0),FALSE),VLOOKUP($B179,'Justerad allokering'!$B$1:$AG$461,MATCH(O$1,'Justerad allokering'!$B$1:$AF$1,0),FALSE))</f>
        <v>0</v>
      </c>
      <c r="P179">
        <f>IF(ISERROR(1/VLOOKUP($B179,'Justerad allokering'!$B$1:$AG$461,MATCH(P$1,'Justerad allokering'!$B$1:$AF$1,0),FALSE)),VLOOKUP($B179,'Allokerad kvv'!$B$2:$AV$468,MATCH(P$1,'Allokerad kvv'!$B$1:$AV$1,0),FALSE),VLOOKUP($B179,'Justerad allokering'!$B$1:$AG$461,MATCH(P$1,'Justerad allokering'!$B$1:$AF$1,0),FALSE))</f>
        <v>0</v>
      </c>
      <c r="Q179">
        <f>IF(ISERROR(1/VLOOKUP($B179,'Justerad allokering'!$B$1:$AG$461,MATCH(Q$1,'Justerad allokering'!$B$1:$AF$1,0),FALSE)),VLOOKUP($B179,'Allokerad kvv'!$B$2:$AV$468,MATCH(Q$1,'Allokerad kvv'!$B$1:$AV$1,0),FALSE),VLOOKUP($B179,'Justerad allokering'!$B$1:$AG$461,MATCH(Q$1,'Justerad allokering'!$B$1:$AF$1,0),FALSE))</f>
        <v>0</v>
      </c>
      <c r="R179">
        <f>IF(ISERROR(1/VLOOKUP($B179,'Justerad allokering'!$B$1:$AG$461,MATCH(R$1,'Justerad allokering'!$B$1:$AF$1,0),FALSE)),VLOOKUP($B179,'Allokerad kvv'!$B$2:$AV$468,MATCH(R$1,'Allokerad kvv'!$B$1:$AV$1,0),FALSE),VLOOKUP($B179,'Justerad allokering'!$B$1:$AG$461,MATCH(R$1,'Justerad allokering'!$B$1:$AF$1,0),FALSE))</f>
        <v>0</v>
      </c>
      <c r="S179">
        <f>IF(ISERROR(1/VLOOKUP($B179,'Justerad allokering'!$B$1:$AG$461,MATCH(S$1,'Justerad allokering'!$B$1:$AF$1,0),FALSE)),VLOOKUP($B179,'Allokerad kvv'!$B$2:$AV$468,MATCH(S$1,'Allokerad kvv'!$B$1:$AV$1,0),FALSE),VLOOKUP($B179,'Justerad allokering'!$B$1:$AG$461,MATCH(S$1,'Justerad allokering'!$B$1:$AF$1,0),FALSE))</f>
        <v>0</v>
      </c>
      <c r="T179">
        <f>IF(ISERROR(1/VLOOKUP($B179,'Justerad allokering'!$B$1:$AG$461,MATCH(T$1,'Justerad allokering'!$B$1:$AF$1,0),FALSE)),VLOOKUP($B179,'Allokerad kvv'!$B$2:$AV$468,MATCH(T$1,'Allokerad kvv'!$B$1:$AV$1,0),FALSE),VLOOKUP($B179,'Justerad allokering'!$B$1:$AG$461,MATCH(T$1,'Justerad allokering'!$B$1:$AF$1,0),FALSE))</f>
        <v>0</v>
      </c>
      <c r="U179">
        <f>IF(ISERROR(1/VLOOKUP($B179,'Justerad allokering'!$B$1:$AG$461,MATCH(U$1,'Justerad allokering'!$B$1:$AF$1,0),FALSE)),VLOOKUP($B179,'Allokerad kvv'!$B$2:$AV$468,MATCH(U$1,'Allokerad kvv'!$B$1:$AV$1,0),FALSE),VLOOKUP($B179,'Justerad allokering'!$B$1:$AG$461,MATCH(U$1,'Justerad allokering'!$B$1:$AF$1,0),FALSE))</f>
        <v>0</v>
      </c>
      <c r="V179">
        <f>IF(ISERROR(1/VLOOKUP($B179,'Justerad allokering'!$B$1:$AG$461,MATCH(V$1,'Justerad allokering'!$B$1:$AF$1,0),FALSE)),VLOOKUP($B179,'Allokerad kvv'!$B$2:$AV$468,MATCH(V$1,'Allokerad kvv'!$B$1:$AV$1,0),FALSE),VLOOKUP($B179,'Justerad allokering'!$B$1:$AG$461,MATCH(V$1,'Justerad allokering'!$B$1:$AF$1,0),FALSE))</f>
        <v>0</v>
      </c>
      <c r="W179">
        <f>IF(ISERROR(1/VLOOKUP($B179,'Justerad allokering'!$B$1:$AG$461,MATCH(W$1,'Justerad allokering'!$B$1:$AF$1,0),FALSE)),VLOOKUP($B179,'Allokerad kvv'!$B$2:$AV$468,MATCH(W$1,'Allokerad kvv'!$B$1:$AV$1,0),FALSE),VLOOKUP($B179,'Justerad allokering'!$B$1:$AG$461,MATCH(W$1,'Justerad allokering'!$B$1:$AF$1,0),FALSE))</f>
        <v>0</v>
      </c>
      <c r="X179">
        <f>IF(ISERROR(1/VLOOKUP($B179,'Justerad allokering'!$B$1:$AG$461,MATCH(X$1,'Justerad allokering'!$B$1:$AF$1,0),FALSE)),VLOOKUP($B179,'Allokerad kvv'!$B$2:$AV$468,MATCH(X$1,'Allokerad kvv'!$B$1:$AV$1,0),FALSE),VLOOKUP($B179,'Justerad allokering'!$B$1:$AG$461,MATCH(X$1,'Justerad allokering'!$B$1:$AF$1,0),FALSE))</f>
        <v>0</v>
      </c>
      <c r="Y179">
        <f>IF(ISERROR(1/VLOOKUP($B179,'Justerad allokering'!$B$1:$AG$461,MATCH(Y$1,'Justerad allokering'!$B$1:$AF$1,0),FALSE)),VLOOKUP($B179,'Allokerad kvv'!$B$2:$AV$468,MATCH(Y$1,'Allokerad kvv'!$B$1:$AV$1,0),FALSE),VLOOKUP($B179,'Justerad allokering'!$B$1:$AG$461,MATCH(Y$1,'Justerad allokering'!$B$1:$AF$1,0),FALSE))</f>
        <v>0</v>
      </c>
      <c r="Z179">
        <f>IF(ISERROR(1/VLOOKUP($B179,'Justerad allokering'!$B$1:$AG$461,MATCH(Z$1,'Justerad allokering'!$B$1:$AF$1,0),FALSE)),VLOOKUP($B179,'Allokerad kvv'!$B$2:$AV$468,MATCH(Z$1,'Allokerad kvv'!$B$1:$AV$1,0),FALSE),VLOOKUP($B179,'Justerad allokering'!$B$1:$AG$461,MATCH(Z$1,'Justerad allokering'!$B$1:$AF$1,0),FALSE))</f>
        <v>0</v>
      </c>
      <c r="AE179" s="89">
        <f t="shared" si="8"/>
        <v>0</v>
      </c>
      <c r="AG179">
        <f t="shared" si="9"/>
        <v>0</v>
      </c>
      <c r="AH179">
        <f t="shared" si="10"/>
        <v>0</v>
      </c>
      <c r="AI179" t="str">
        <f>IF(AH179=0,"",AH179/VLOOKUP(B179,Kraftvärmeprod!$B$1:$BC$480,MATCH("Summa tillförd energi exklusive rökgaskondensering",Kraftvärmeprod!$B$1:$BC$1,0),FALSE))</f>
        <v/>
      </c>
      <c r="AK179">
        <f t="shared" si="11"/>
        <v>0</v>
      </c>
    </row>
    <row r="180" spans="1:37" x14ac:dyDescent="0.25">
      <c r="A180" s="2" t="s">
        <v>257</v>
      </c>
      <c r="B180" s="2" t="s">
        <v>258</v>
      </c>
      <c r="C180">
        <f>IF(ISERROR(1/VLOOKUP($B180,'Justerad allokering'!$B$1:$AG$461,MATCH(C$1,'Justerad allokering'!$B$1:$AF$1,0),FALSE)),VLOOKUP($B180,'Allokerad kvv'!$B$2:$AV$468,MATCH(C$1,'Allokerad kvv'!$B$1:$AV$1,0),FALSE),VLOOKUP($B180,'Justerad allokering'!$B$1:$AG$461,MATCH(C$1,'Justerad allokering'!$B$1:$AF$1,0),FALSE))</f>
        <v>112.268</v>
      </c>
      <c r="D180">
        <f>IF(ISERROR(1/VLOOKUP($B180,'Justerad allokering'!$B$1:$AG$461,MATCH(D$1,'Justerad allokering'!$B$1:$AF$1,0),FALSE)),VLOOKUP($B180,'Allokerad kvv'!$B$2:$AV$468,MATCH(D$1,'Allokerad kvv'!$B$1:$AV$1,0),FALSE),VLOOKUP($B180,'Justerad allokering'!$B$1:$AG$461,MATCH(D$1,'Justerad allokering'!$B$1:$AF$1,0),FALSE))</f>
        <v>0</v>
      </c>
      <c r="E180">
        <f>IF(ISERROR(1/VLOOKUP($B180,'Justerad allokering'!$B$1:$AG$461,MATCH(E$1,'Justerad allokering'!$B$1:$AF$1,0),FALSE)),VLOOKUP($B180,'Allokerad kvv'!$B$2:$AV$468,MATCH(E$1,'Allokerad kvv'!$B$1:$AV$1,0),FALSE),VLOOKUP($B180,'Justerad allokering'!$B$1:$AG$461,MATCH(E$1,'Justerad allokering'!$B$1:$AF$1,0),FALSE))</f>
        <v>0</v>
      </c>
      <c r="F180">
        <f>IF(ISERROR(1/VLOOKUP($B180,'Justerad allokering'!$B$1:$AG$461,MATCH(F$1,'Justerad allokering'!$B$1:$AF$1,0),FALSE)),VLOOKUP($B180,'Allokerad kvv'!$B$2:$AV$468,MATCH(F$1,'Allokerad kvv'!$B$1:$AV$1,0),FALSE),VLOOKUP($B180,'Justerad allokering'!$B$1:$AG$461,MATCH(F$1,'Justerad allokering'!$B$1:$AF$1,0),FALSE))</f>
        <v>0</v>
      </c>
      <c r="G180">
        <f>IF(ISERROR(1/VLOOKUP($B180,'Justerad allokering'!$B$1:$AG$461,MATCH(G$1,'Justerad allokering'!$B$1:$AF$1,0),FALSE)),VLOOKUP($B180,'Allokerad kvv'!$B$2:$AV$468,MATCH(G$1,'Allokerad kvv'!$B$1:$AV$1,0),FALSE),VLOOKUP($B180,'Justerad allokering'!$B$1:$AG$461,MATCH(G$1,'Justerad allokering'!$B$1:$AF$1,0),FALSE))</f>
        <v>0</v>
      </c>
      <c r="H180">
        <f>IF(ISERROR(1/VLOOKUP($B180,'Justerad allokering'!$B$1:$AG$461,MATCH(H$1,'Justerad allokering'!$B$1:$AF$1,0),FALSE)),VLOOKUP($B180,'Allokerad kvv'!$B$2:$AV$468,MATCH(H$1,'Allokerad kvv'!$B$1:$AV$1,0),FALSE),VLOOKUP($B180,'Justerad allokering'!$B$1:$AG$461,MATCH(H$1,'Justerad allokering'!$B$1:$AF$1,0),FALSE))</f>
        <v>0</v>
      </c>
      <c r="I180">
        <f>IF(ISERROR(1/VLOOKUP($B180,'Justerad allokering'!$B$1:$AG$461,MATCH(I$1,'Justerad allokering'!$B$1:$AF$1,0),FALSE)),VLOOKUP($B180,'Allokerad kvv'!$B$2:$AV$468,MATCH(I$1,'Allokerad kvv'!$B$1:$AV$1,0),FALSE),VLOOKUP($B180,'Justerad allokering'!$B$1:$AG$461,MATCH(I$1,'Justerad allokering'!$B$1:$AF$1,0),FALSE))</f>
        <v>0</v>
      </c>
      <c r="J180">
        <f>IF(ISERROR(1/VLOOKUP($B180,'Justerad allokering'!$B$1:$AG$461,MATCH(J$1,'Justerad allokering'!$B$1:$AF$1,0),FALSE)),VLOOKUP($B180,'Allokerad kvv'!$B$2:$AV$468,MATCH(J$1,'Allokerad kvv'!$B$1:$AV$1,0),FALSE),VLOOKUP($B180,'Justerad allokering'!$B$1:$AG$461,MATCH(J$1,'Justerad allokering'!$B$1:$AF$1,0),FALSE))</f>
        <v>0</v>
      </c>
      <c r="K180">
        <f>IF(ISERROR(1/VLOOKUP($B180,'Justerad allokering'!$B$1:$AG$461,MATCH(K$1,'Justerad allokering'!$B$1:$AF$1,0),FALSE)),VLOOKUP($B180,'Allokerad kvv'!$B$2:$AV$468,MATCH(K$1,'Allokerad kvv'!$B$1:$AV$1,0),FALSE),VLOOKUP($B180,'Justerad allokering'!$B$1:$AG$461,MATCH(K$1,'Justerad allokering'!$B$1:$AF$1,0),FALSE))</f>
        <v>7.9395600000000002</v>
      </c>
      <c r="L180">
        <f>IF(ISERROR(1/VLOOKUP($B180,'Justerad allokering'!$B$1:$AG$461,MATCH(L$1,'Justerad allokering'!$B$1:$AF$1,0),FALSE)),VLOOKUP($B180,'Allokerad kvv'!$B$2:$AV$468,MATCH(L$1,'Allokerad kvv'!$B$1:$AV$1,0),FALSE),VLOOKUP($B180,'Justerad allokering'!$B$1:$AG$461,MATCH(L$1,'Justerad allokering'!$B$1:$AF$1,0),FALSE))</f>
        <v>0</v>
      </c>
      <c r="M180">
        <f>IF(ISERROR(1/VLOOKUP($B180,'Justerad allokering'!$B$1:$AG$461,MATCH(M$1,'Justerad allokering'!$B$1:$AF$1,0),FALSE)),VLOOKUP($B180,'Allokerad kvv'!$B$2:$AV$468,MATCH(M$1,'Allokerad kvv'!$B$1:$AV$1,0),FALSE),VLOOKUP($B180,'Justerad allokering'!$B$1:$AG$461,MATCH(M$1,'Justerad allokering'!$B$1:$AF$1,0),FALSE))</f>
        <v>0</v>
      </c>
      <c r="N180">
        <f>IF(ISERROR(1/VLOOKUP($B180,'Justerad allokering'!$B$1:$AG$461,MATCH(N$1,'Justerad allokering'!$B$1:$AF$1,0),FALSE)),VLOOKUP($B180,'Allokerad kvv'!$B$2:$AV$468,MATCH(N$1,'Allokerad kvv'!$B$1:$AV$1,0),FALSE),VLOOKUP($B180,'Justerad allokering'!$B$1:$AG$461,MATCH(N$1,'Justerad allokering'!$B$1:$AF$1,0),FALSE))</f>
        <v>0</v>
      </c>
      <c r="O180">
        <f>IF(ISERROR(1/VLOOKUP($B180,'Justerad allokering'!$B$1:$AG$461,MATCH(O$1,'Justerad allokering'!$B$1:$AF$1,0),FALSE)),VLOOKUP($B180,'Allokerad kvv'!$B$2:$AV$468,MATCH(O$1,'Allokerad kvv'!$B$1:$AV$1,0),FALSE),VLOOKUP($B180,'Justerad allokering'!$B$1:$AG$461,MATCH(O$1,'Justerad allokering'!$B$1:$AF$1,0),FALSE))</f>
        <v>0</v>
      </c>
      <c r="P180">
        <f>IF(ISERROR(1/VLOOKUP($B180,'Justerad allokering'!$B$1:$AG$461,MATCH(P$1,'Justerad allokering'!$B$1:$AF$1,0),FALSE)),VLOOKUP($B180,'Allokerad kvv'!$B$2:$AV$468,MATCH(P$1,'Allokerad kvv'!$B$1:$AV$1,0),FALSE),VLOOKUP($B180,'Justerad allokering'!$B$1:$AG$461,MATCH(P$1,'Justerad allokering'!$B$1:$AF$1,0),FALSE))</f>
        <v>0</v>
      </c>
      <c r="Q180">
        <f>IF(ISERROR(1/VLOOKUP($B180,'Justerad allokering'!$B$1:$AG$461,MATCH(Q$1,'Justerad allokering'!$B$1:$AF$1,0),FALSE)),VLOOKUP($B180,'Allokerad kvv'!$B$2:$AV$468,MATCH(Q$1,'Allokerad kvv'!$B$1:$AV$1,0),FALSE),VLOOKUP($B180,'Justerad allokering'!$B$1:$AG$461,MATCH(Q$1,'Justerad allokering'!$B$1:$AF$1,0),FALSE))</f>
        <v>0</v>
      </c>
      <c r="R180">
        <f>IF(ISERROR(1/VLOOKUP($B180,'Justerad allokering'!$B$1:$AG$461,MATCH(R$1,'Justerad allokering'!$B$1:$AF$1,0),FALSE)),VLOOKUP($B180,'Allokerad kvv'!$B$2:$AV$468,MATCH(R$1,'Allokerad kvv'!$B$1:$AV$1,0),FALSE),VLOOKUP($B180,'Justerad allokering'!$B$1:$AG$461,MATCH(R$1,'Justerad allokering'!$B$1:$AF$1,0),FALSE))</f>
        <v>0</v>
      </c>
      <c r="S180">
        <f>IF(ISERROR(1/VLOOKUP($B180,'Justerad allokering'!$B$1:$AG$461,MATCH(S$1,'Justerad allokering'!$B$1:$AF$1,0),FALSE)),VLOOKUP($B180,'Allokerad kvv'!$B$2:$AV$468,MATCH(S$1,'Allokerad kvv'!$B$1:$AV$1,0),FALSE),VLOOKUP($B180,'Justerad allokering'!$B$1:$AG$461,MATCH(S$1,'Justerad allokering'!$B$1:$AF$1,0),FALSE))</f>
        <v>0</v>
      </c>
      <c r="T180">
        <f>IF(ISERROR(1/VLOOKUP($B180,'Justerad allokering'!$B$1:$AG$461,MATCH(T$1,'Justerad allokering'!$B$1:$AF$1,0),FALSE)),VLOOKUP($B180,'Allokerad kvv'!$B$2:$AV$468,MATCH(T$1,'Allokerad kvv'!$B$1:$AV$1,0),FALSE),VLOOKUP($B180,'Justerad allokering'!$B$1:$AG$461,MATCH(T$1,'Justerad allokering'!$B$1:$AF$1,0),FALSE))</f>
        <v>0</v>
      </c>
      <c r="U180">
        <f>IF(ISERROR(1/VLOOKUP($B180,'Justerad allokering'!$B$1:$AG$461,MATCH(U$1,'Justerad allokering'!$B$1:$AF$1,0),FALSE)),VLOOKUP($B180,'Allokerad kvv'!$B$2:$AV$468,MATCH(U$1,'Allokerad kvv'!$B$1:$AV$1,0),FALSE),VLOOKUP($B180,'Justerad allokering'!$B$1:$AG$461,MATCH(U$1,'Justerad allokering'!$B$1:$AF$1,0),FALSE))</f>
        <v>0</v>
      </c>
      <c r="V180">
        <f>IF(ISERROR(1/VLOOKUP($B180,'Justerad allokering'!$B$1:$AG$461,MATCH(V$1,'Justerad allokering'!$B$1:$AF$1,0),FALSE)),VLOOKUP($B180,'Allokerad kvv'!$B$2:$AV$468,MATCH(V$1,'Allokerad kvv'!$B$1:$AV$1,0),FALSE),VLOOKUP($B180,'Justerad allokering'!$B$1:$AG$461,MATCH(V$1,'Justerad allokering'!$B$1:$AF$1,0),FALSE))</f>
        <v>0</v>
      </c>
      <c r="W180">
        <f>IF(ISERROR(1/VLOOKUP($B180,'Justerad allokering'!$B$1:$AG$461,MATCH(W$1,'Justerad allokering'!$B$1:$AF$1,0),FALSE)),VLOOKUP($B180,'Allokerad kvv'!$B$2:$AV$468,MATCH(W$1,'Allokerad kvv'!$B$1:$AV$1,0),FALSE),VLOOKUP($B180,'Justerad allokering'!$B$1:$AG$461,MATCH(W$1,'Justerad allokering'!$B$1:$AF$1,0),FALSE))</f>
        <v>0</v>
      </c>
      <c r="X180">
        <f>IF(ISERROR(1/VLOOKUP($B180,'Justerad allokering'!$B$1:$AG$461,MATCH(X$1,'Justerad allokering'!$B$1:$AF$1,0),FALSE)),VLOOKUP($B180,'Allokerad kvv'!$B$2:$AV$468,MATCH(X$1,'Allokerad kvv'!$B$1:$AV$1,0),FALSE),VLOOKUP($B180,'Justerad allokering'!$B$1:$AG$461,MATCH(X$1,'Justerad allokering'!$B$1:$AF$1,0),FALSE))</f>
        <v>0</v>
      </c>
      <c r="Y180">
        <f>IF(ISERROR(1/VLOOKUP($B180,'Justerad allokering'!$B$1:$AG$461,MATCH(Y$1,'Justerad allokering'!$B$1:$AF$1,0),FALSE)),VLOOKUP($B180,'Allokerad kvv'!$B$2:$AV$468,MATCH(Y$1,'Allokerad kvv'!$B$1:$AV$1,0),FALSE),VLOOKUP($B180,'Justerad allokering'!$B$1:$AG$461,MATCH(Y$1,'Justerad allokering'!$B$1:$AF$1,0),FALSE))</f>
        <v>0</v>
      </c>
      <c r="Z180">
        <f>IF(ISERROR(1/VLOOKUP($B180,'Justerad allokering'!$B$1:$AG$461,MATCH(Z$1,'Justerad allokering'!$B$1:$AF$1,0),FALSE)),VLOOKUP($B180,'Allokerad kvv'!$B$2:$AV$468,MATCH(Z$1,'Allokerad kvv'!$B$1:$AV$1,0),FALSE),VLOOKUP($B180,'Justerad allokering'!$B$1:$AG$461,MATCH(Z$1,'Justerad allokering'!$B$1:$AF$1,0),FALSE))</f>
        <v>0</v>
      </c>
      <c r="AE180" s="89">
        <f t="shared" si="8"/>
        <v>120.20756</v>
      </c>
      <c r="AG180">
        <f t="shared" si="9"/>
        <v>112.268</v>
      </c>
      <c r="AH180">
        <f t="shared" si="10"/>
        <v>112.268</v>
      </c>
      <c r="AI180">
        <f>IF(AH180=0,"",AH180/VLOOKUP(B180,Kraftvärmeprod!$B$1:$BC$480,MATCH("Summa tillförd energi exklusive rökgaskondensering",Kraftvärmeprod!$B$1:$BC$1,0),FALSE))</f>
        <v>0.6148504332015291</v>
      </c>
      <c r="AK180">
        <f t="shared" si="11"/>
        <v>0</v>
      </c>
    </row>
    <row r="181" spans="1:37" x14ac:dyDescent="0.25">
      <c r="A181" s="2" t="s">
        <v>259</v>
      </c>
      <c r="B181" s="2" t="s">
        <v>260</v>
      </c>
      <c r="C181">
        <f>IF(ISERROR(1/VLOOKUP($B181,'Justerad allokering'!$B$1:$AG$461,MATCH(C$1,'Justerad allokering'!$B$1:$AF$1,0),FALSE)),VLOOKUP($B181,'Allokerad kvv'!$B$2:$AV$468,MATCH(C$1,'Allokerad kvv'!$B$1:$AV$1,0),FALSE),VLOOKUP($B181,'Justerad allokering'!$B$1:$AG$461,MATCH(C$1,'Justerad allokering'!$B$1:$AF$1,0),FALSE))</f>
        <v>0</v>
      </c>
      <c r="D181">
        <f>IF(ISERROR(1/VLOOKUP($B181,'Justerad allokering'!$B$1:$AG$461,MATCH(D$1,'Justerad allokering'!$B$1:$AF$1,0),FALSE)),VLOOKUP($B181,'Allokerad kvv'!$B$2:$AV$468,MATCH(D$1,'Allokerad kvv'!$B$1:$AV$1,0),FALSE),VLOOKUP($B181,'Justerad allokering'!$B$1:$AG$461,MATCH(D$1,'Justerad allokering'!$B$1:$AF$1,0),FALSE))</f>
        <v>0</v>
      </c>
      <c r="E181">
        <f>IF(ISERROR(1/VLOOKUP($B181,'Justerad allokering'!$B$1:$AG$461,MATCH(E$1,'Justerad allokering'!$B$1:$AF$1,0),FALSE)),VLOOKUP($B181,'Allokerad kvv'!$B$2:$AV$468,MATCH(E$1,'Allokerad kvv'!$B$1:$AV$1,0),FALSE),VLOOKUP($B181,'Justerad allokering'!$B$1:$AG$461,MATCH(E$1,'Justerad allokering'!$B$1:$AF$1,0),FALSE))</f>
        <v>0</v>
      </c>
      <c r="F181">
        <f>IF(ISERROR(1/VLOOKUP($B181,'Justerad allokering'!$B$1:$AG$461,MATCH(F$1,'Justerad allokering'!$B$1:$AF$1,0),FALSE)),VLOOKUP($B181,'Allokerad kvv'!$B$2:$AV$468,MATCH(F$1,'Allokerad kvv'!$B$1:$AV$1,0),FALSE),VLOOKUP($B181,'Justerad allokering'!$B$1:$AG$461,MATCH(F$1,'Justerad allokering'!$B$1:$AF$1,0),FALSE))</f>
        <v>0</v>
      </c>
      <c r="G181">
        <f>IF(ISERROR(1/VLOOKUP($B181,'Justerad allokering'!$B$1:$AG$461,MATCH(G$1,'Justerad allokering'!$B$1:$AF$1,0),FALSE)),VLOOKUP($B181,'Allokerad kvv'!$B$2:$AV$468,MATCH(G$1,'Allokerad kvv'!$B$1:$AV$1,0),FALSE),VLOOKUP($B181,'Justerad allokering'!$B$1:$AG$461,MATCH(G$1,'Justerad allokering'!$B$1:$AF$1,0),FALSE))</f>
        <v>0</v>
      </c>
      <c r="H181">
        <f>IF(ISERROR(1/VLOOKUP($B181,'Justerad allokering'!$B$1:$AG$461,MATCH(H$1,'Justerad allokering'!$B$1:$AF$1,0),FALSE)),VLOOKUP($B181,'Allokerad kvv'!$B$2:$AV$468,MATCH(H$1,'Allokerad kvv'!$B$1:$AV$1,0),FALSE),VLOOKUP($B181,'Justerad allokering'!$B$1:$AG$461,MATCH(H$1,'Justerad allokering'!$B$1:$AF$1,0),FALSE))</f>
        <v>0</v>
      </c>
      <c r="I181">
        <f>IF(ISERROR(1/VLOOKUP($B181,'Justerad allokering'!$B$1:$AG$461,MATCH(I$1,'Justerad allokering'!$B$1:$AF$1,0),FALSE)),VLOOKUP($B181,'Allokerad kvv'!$B$2:$AV$468,MATCH(I$1,'Allokerad kvv'!$B$1:$AV$1,0),FALSE),VLOOKUP($B181,'Justerad allokering'!$B$1:$AG$461,MATCH(I$1,'Justerad allokering'!$B$1:$AF$1,0),FALSE))</f>
        <v>0</v>
      </c>
      <c r="J181">
        <f>IF(ISERROR(1/VLOOKUP($B181,'Justerad allokering'!$B$1:$AG$461,MATCH(J$1,'Justerad allokering'!$B$1:$AF$1,0),FALSE)),VLOOKUP($B181,'Allokerad kvv'!$B$2:$AV$468,MATCH(J$1,'Allokerad kvv'!$B$1:$AV$1,0),FALSE),VLOOKUP($B181,'Justerad allokering'!$B$1:$AG$461,MATCH(J$1,'Justerad allokering'!$B$1:$AF$1,0),FALSE))</f>
        <v>0</v>
      </c>
      <c r="K181">
        <f>IF(ISERROR(1/VLOOKUP($B181,'Justerad allokering'!$B$1:$AG$461,MATCH(K$1,'Justerad allokering'!$B$1:$AF$1,0),FALSE)),VLOOKUP($B181,'Allokerad kvv'!$B$2:$AV$468,MATCH(K$1,'Allokerad kvv'!$B$1:$AV$1,0),FALSE),VLOOKUP($B181,'Justerad allokering'!$B$1:$AG$461,MATCH(K$1,'Justerad allokering'!$B$1:$AF$1,0),FALSE))</f>
        <v>0</v>
      </c>
      <c r="L181">
        <f>IF(ISERROR(1/VLOOKUP($B181,'Justerad allokering'!$B$1:$AG$461,MATCH(L$1,'Justerad allokering'!$B$1:$AF$1,0),FALSE)),VLOOKUP($B181,'Allokerad kvv'!$B$2:$AV$468,MATCH(L$1,'Allokerad kvv'!$B$1:$AV$1,0),FALSE),VLOOKUP($B181,'Justerad allokering'!$B$1:$AG$461,MATCH(L$1,'Justerad allokering'!$B$1:$AF$1,0),FALSE))</f>
        <v>0</v>
      </c>
      <c r="M181">
        <f>IF(ISERROR(1/VLOOKUP($B181,'Justerad allokering'!$B$1:$AG$461,MATCH(M$1,'Justerad allokering'!$B$1:$AF$1,0),FALSE)),VLOOKUP($B181,'Allokerad kvv'!$B$2:$AV$468,MATCH(M$1,'Allokerad kvv'!$B$1:$AV$1,0),FALSE),VLOOKUP($B181,'Justerad allokering'!$B$1:$AG$461,MATCH(M$1,'Justerad allokering'!$B$1:$AF$1,0),FALSE))</f>
        <v>0</v>
      </c>
      <c r="N181">
        <f>IF(ISERROR(1/VLOOKUP($B181,'Justerad allokering'!$B$1:$AG$461,MATCH(N$1,'Justerad allokering'!$B$1:$AF$1,0),FALSE)),VLOOKUP($B181,'Allokerad kvv'!$B$2:$AV$468,MATCH(N$1,'Allokerad kvv'!$B$1:$AV$1,0),FALSE),VLOOKUP($B181,'Justerad allokering'!$B$1:$AG$461,MATCH(N$1,'Justerad allokering'!$B$1:$AF$1,0),FALSE))</f>
        <v>0</v>
      </c>
      <c r="O181">
        <f>IF(ISERROR(1/VLOOKUP($B181,'Justerad allokering'!$B$1:$AG$461,MATCH(O$1,'Justerad allokering'!$B$1:$AF$1,0),FALSE)),VLOOKUP($B181,'Allokerad kvv'!$B$2:$AV$468,MATCH(O$1,'Allokerad kvv'!$B$1:$AV$1,0),FALSE),VLOOKUP($B181,'Justerad allokering'!$B$1:$AG$461,MATCH(O$1,'Justerad allokering'!$B$1:$AF$1,0),FALSE))</f>
        <v>0</v>
      </c>
      <c r="P181">
        <f>IF(ISERROR(1/VLOOKUP($B181,'Justerad allokering'!$B$1:$AG$461,MATCH(P$1,'Justerad allokering'!$B$1:$AF$1,0),FALSE)),VLOOKUP($B181,'Allokerad kvv'!$B$2:$AV$468,MATCH(P$1,'Allokerad kvv'!$B$1:$AV$1,0),FALSE),VLOOKUP($B181,'Justerad allokering'!$B$1:$AG$461,MATCH(P$1,'Justerad allokering'!$B$1:$AF$1,0),FALSE))</f>
        <v>0</v>
      </c>
      <c r="Q181">
        <f>IF(ISERROR(1/VLOOKUP($B181,'Justerad allokering'!$B$1:$AG$461,MATCH(Q$1,'Justerad allokering'!$B$1:$AF$1,0),FALSE)),VLOOKUP($B181,'Allokerad kvv'!$B$2:$AV$468,MATCH(Q$1,'Allokerad kvv'!$B$1:$AV$1,0),FALSE),VLOOKUP($B181,'Justerad allokering'!$B$1:$AG$461,MATCH(Q$1,'Justerad allokering'!$B$1:$AF$1,0),FALSE))</f>
        <v>0</v>
      </c>
      <c r="R181">
        <f>IF(ISERROR(1/VLOOKUP($B181,'Justerad allokering'!$B$1:$AG$461,MATCH(R$1,'Justerad allokering'!$B$1:$AF$1,0),FALSE)),VLOOKUP($B181,'Allokerad kvv'!$B$2:$AV$468,MATCH(R$1,'Allokerad kvv'!$B$1:$AV$1,0),FALSE),VLOOKUP($B181,'Justerad allokering'!$B$1:$AG$461,MATCH(R$1,'Justerad allokering'!$B$1:$AF$1,0),FALSE))</f>
        <v>0</v>
      </c>
      <c r="S181">
        <f>IF(ISERROR(1/VLOOKUP($B181,'Justerad allokering'!$B$1:$AG$461,MATCH(S$1,'Justerad allokering'!$B$1:$AF$1,0),FALSE)),VLOOKUP($B181,'Allokerad kvv'!$B$2:$AV$468,MATCH(S$1,'Allokerad kvv'!$B$1:$AV$1,0),FALSE),VLOOKUP($B181,'Justerad allokering'!$B$1:$AG$461,MATCH(S$1,'Justerad allokering'!$B$1:$AF$1,0),FALSE))</f>
        <v>0</v>
      </c>
      <c r="T181">
        <f>IF(ISERROR(1/VLOOKUP($B181,'Justerad allokering'!$B$1:$AG$461,MATCH(T$1,'Justerad allokering'!$B$1:$AF$1,0),FALSE)),VLOOKUP($B181,'Allokerad kvv'!$B$2:$AV$468,MATCH(T$1,'Allokerad kvv'!$B$1:$AV$1,0),FALSE),VLOOKUP($B181,'Justerad allokering'!$B$1:$AG$461,MATCH(T$1,'Justerad allokering'!$B$1:$AF$1,0),FALSE))</f>
        <v>0</v>
      </c>
      <c r="U181">
        <f>IF(ISERROR(1/VLOOKUP($B181,'Justerad allokering'!$B$1:$AG$461,MATCH(U$1,'Justerad allokering'!$B$1:$AF$1,0),FALSE)),VLOOKUP($B181,'Allokerad kvv'!$B$2:$AV$468,MATCH(U$1,'Allokerad kvv'!$B$1:$AV$1,0),FALSE),VLOOKUP($B181,'Justerad allokering'!$B$1:$AG$461,MATCH(U$1,'Justerad allokering'!$B$1:$AF$1,0),FALSE))</f>
        <v>0</v>
      </c>
      <c r="V181">
        <f>IF(ISERROR(1/VLOOKUP($B181,'Justerad allokering'!$B$1:$AG$461,MATCH(V$1,'Justerad allokering'!$B$1:$AF$1,0),FALSE)),VLOOKUP($B181,'Allokerad kvv'!$B$2:$AV$468,MATCH(V$1,'Allokerad kvv'!$B$1:$AV$1,0),FALSE),VLOOKUP($B181,'Justerad allokering'!$B$1:$AG$461,MATCH(V$1,'Justerad allokering'!$B$1:$AF$1,0),FALSE))</f>
        <v>0</v>
      </c>
      <c r="W181">
        <f>IF(ISERROR(1/VLOOKUP($B181,'Justerad allokering'!$B$1:$AG$461,MATCH(W$1,'Justerad allokering'!$B$1:$AF$1,0),FALSE)),VLOOKUP($B181,'Allokerad kvv'!$B$2:$AV$468,MATCH(W$1,'Allokerad kvv'!$B$1:$AV$1,0),FALSE),VLOOKUP($B181,'Justerad allokering'!$B$1:$AG$461,MATCH(W$1,'Justerad allokering'!$B$1:$AF$1,0),FALSE))</f>
        <v>0</v>
      </c>
      <c r="X181">
        <f>IF(ISERROR(1/VLOOKUP($B181,'Justerad allokering'!$B$1:$AG$461,MATCH(X$1,'Justerad allokering'!$B$1:$AF$1,0),FALSE)),VLOOKUP($B181,'Allokerad kvv'!$B$2:$AV$468,MATCH(X$1,'Allokerad kvv'!$B$1:$AV$1,0),FALSE),VLOOKUP($B181,'Justerad allokering'!$B$1:$AG$461,MATCH(X$1,'Justerad allokering'!$B$1:$AF$1,0),FALSE))</f>
        <v>0</v>
      </c>
      <c r="Y181">
        <f>IF(ISERROR(1/VLOOKUP($B181,'Justerad allokering'!$B$1:$AG$461,MATCH(Y$1,'Justerad allokering'!$B$1:$AF$1,0),FALSE)),VLOOKUP($B181,'Allokerad kvv'!$B$2:$AV$468,MATCH(Y$1,'Allokerad kvv'!$B$1:$AV$1,0),FALSE),VLOOKUP($B181,'Justerad allokering'!$B$1:$AG$461,MATCH(Y$1,'Justerad allokering'!$B$1:$AF$1,0),FALSE))</f>
        <v>0</v>
      </c>
      <c r="Z181">
        <f>IF(ISERROR(1/VLOOKUP($B181,'Justerad allokering'!$B$1:$AG$461,MATCH(Z$1,'Justerad allokering'!$B$1:$AF$1,0),FALSE)),VLOOKUP($B181,'Allokerad kvv'!$B$2:$AV$468,MATCH(Z$1,'Allokerad kvv'!$B$1:$AV$1,0),FALSE),VLOOKUP($B181,'Justerad allokering'!$B$1:$AG$461,MATCH(Z$1,'Justerad allokering'!$B$1:$AF$1,0),FALSE))</f>
        <v>0</v>
      </c>
      <c r="AE181" s="89">
        <f t="shared" si="8"/>
        <v>0</v>
      </c>
      <c r="AG181">
        <f t="shared" si="9"/>
        <v>0</v>
      </c>
      <c r="AH181">
        <f t="shared" si="10"/>
        <v>0</v>
      </c>
      <c r="AI181" t="str">
        <f>IF(AH181=0,"",AH181/VLOOKUP(B181,Kraftvärmeprod!$B$1:$BC$480,MATCH("Summa tillförd energi exklusive rökgaskondensering",Kraftvärmeprod!$B$1:$BC$1,0),FALSE))</f>
        <v/>
      </c>
      <c r="AK181">
        <f t="shared" si="11"/>
        <v>0</v>
      </c>
    </row>
    <row r="182" spans="1:37" x14ac:dyDescent="0.25">
      <c r="A182" s="2" t="s">
        <v>261</v>
      </c>
      <c r="B182" s="2" t="s">
        <v>262</v>
      </c>
      <c r="C182">
        <f>IF(ISERROR(1/VLOOKUP($B182,'Justerad allokering'!$B$1:$AG$461,MATCH(C$1,'Justerad allokering'!$B$1:$AF$1,0),FALSE)),VLOOKUP($B182,'Allokerad kvv'!$B$2:$AV$468,MATCH(C$1,'Allokerad kvv'!$B$1:$AV$1,0),FALSE),VLOOKUP($B182,'Justerad allokering'!$B$1:$AG$461,MATCH(C$1,'Justerad allokering'!$B$1:$AF$1,0),FALSE))</f>
        <v>0</v>
      </c>
      <c r="D182">
        <f>IF(ISERROR(1/VLOOKUP($B182,'Justerad allokering'!$B$1:$AG$461,MATCH(D$1,'Justerad allokering'!$B$1:$AF$1,0),FALSE)),VLOOKUP($B182,'Allokerad kvv'!$B$2:$AV$468,MATCH(D$1,'Allokerad kvv'!$B$1:$AV$1,0),FALSE),VLOOKUP($B182,'Justerad allokering'!$B$1:$AG$461,MATCH(D$1,'Justerad allokering'!$B$1:$AF$1,0),FALSE))</f>
        <v>0</v>
      </c>
      <c r="E182">
        <f>IF(ISERROR(1/VLOOKUP($B182,'Justerad allokering'!$B$1:$AG$461,MATCH(E$1,'Justerad allokering'!$B$1:$AF$1,0),FALSE)),VLOOKUP($B182,'Allokerad kvv'!$B$2:$AV$468,MATCH(E$1,'Allokerad kvv'!$B$1:$AV$1,0),FALSE),VLOOKUP($B182,'Justerad allokering'!$B$1:$AG$461,MATCH(E$1,'Justerad allokering'!$B$1:$AF$1,0),FALSE))</f>
        <v>0</v>
      </c>
      <c r="F182">
        <f>IF(ISERROR(1/VLOOKUP($B182,'Justerad allokering'!$B$1:$AG$461,MATCH(F$1,'Justerad allokering'!$B$1:$AF$1,0),FALSE)),VLOOKUP($B182,'Allokerad kvv'!$B$2:$AV$468,MATCH(F$1,'Allokerad kvv'!$B$1:$AV$1,0),FALSE),VLOOKUP($B182,'Justerad allokering'!$B$1:$AG$461,MATCH(F$1,'Justerad allokering'!$B$1:$AF$1,0),FALSE))</f>
        <v>0</v>
      </c>
      <c r="G182">
        <f>IF(ISERROR(1/VLOOKUP($B182,'Justerad allokering'!$B$1:$AG$461,MATCH(G$1,'Justerad allokering'!$B$1:$AF$1,0),FALSE)),VLOOKUP($B182,'Allokerad kvv'!$B$2:$AV$468,MATCH(G$1,'Allokerad kvv'!$B$1:$AV$1,0),FALSE),VLOOKUP($B182,'Justerad allokering'!$B$1:$AG$461,MATCH(G$1,'Justerad allokering'!$B$1:$AF$1,0),FALSE))</f>
        <v>0</v>
      </c>
      <c r="H182">
        <f>IF(ISERROR(1/VLOOKUP($B182,'Justerad allokering'!$B$1:$AG$461,MATCH(H$1,'Justerad allokering'!$B$1:$AF$1,0),FALSE)),VLOOKUP($B182,'Allokerad kvv'!$B$2:$AV$468,MATCH(H$1,'Allokerad kvv'!$B$1:$AV$1,0),FALSE),VLOOKUP($B182,'Justerad allokering'!$B$1:$AG$461,MATCH(H$1,'Justerad allokering'!$B$1:$AF$1,0),FALSE))</f>
        <v>0</v>
      </c>
      <c r="I182">
        <f>IF(ISERROR(1/VLOOKUP($B182,'Justerad allokering'!$B$1:$AG$461,MATCH(I$1,'Justerad allokering'!$B$1:$AF$1,0),FALSE)),VLOOKUP($B182,'Allokerad kvv'!$B$2:$AV$468,MATCH(I$1,'Allokerad kvv'!$B$1:$AV$1,0),FALSE),VLOOKUP($B182,'Justerad allokering'!$B$1:$AG$461,MATCH(I$1,'Justerad allokering'!$B$1:$AF$1,0),FALSE))</f>
        <v>0</v>
      </c>
      <c r="J182">
        <f>IF(ISERROR(1/VLOOKUP($B182,'Justerad allokering'!$B$1:$AG$461,MATCH(J$1,'Justerad allokering'!$B$1:$AF$1,0),FALSE)),VLOOKUP($B182,'Allokerad kvv'!$B$2:$AV$468,MATCH(J$1,'Allokerad kvv'!$B$1:$AV$1,0),FALSE),VLOOKUP($B182,'Justerad allokering'!$B$1:$AG$461,MATCH(J$1,'Justerad allokering'!$B$1:$AF$1,0),FALSE))</f>
        <v>0</v>
      </c>
      <c r="K182">
        <f>IF(ISERROR(1/VLOOKUP($B182,'Justerad allokering'!$B$1:$AG$461,MATCH(K$1,'Justerad allokering'!$B$1:$AF$1,0),FALSE)),VLOOKUP($B182,'Allokerad kvv'!$B$2:$AV$468,MATCH(K$1,'Allokerad kvv'!$B$1:$AV$1,0),FALSE),VLOOKUP($B182,'Justerad allokering'!$B$1:$AG$461,MATCH(K$1,'Justerad allokering'!$B$1:$AF$1,0),FALSE))</f>
        <v>0</v>
      </c>
      <c r="L182">
        <f>IF(ISERROR(1/VLOOKUP($B182,'Justerad allokering'!$B$1:$AG$461,MATCH(L$1,'Justerad allokering'!$B$1:$AF$1,0),FALSE)),VLOOKUP($B182,'Allokerad kvv'!$B$2:$AV$468,MATCH(L$1,'Allokerad kvv'!$B$1:$AV$1,0),FALSE),VLOOKUP($B182,'Justerad allokering'!$B$1:$AG$461,MATCH(L$1,'Justerad allokering'!$B$1:$AF$1,0),FALSE))</f>
        <v>0</v>
      </c>
      <c r="M182">
        <f>IF(ISERROR(1/VLOOKUP($B182,'Justerad allokering'!$B$1:$AG$461,MATCH(M$1,'Justerad allokering'!$B$1:$AF$1,0),FALSE)),VLOOKUP($B182,'Allokerad kvv'!$B$2:$AV$468,MATCH(M$1,'Allokerad kvv'!$B$1:$AV$1,0),FALSE),VLOOKUP($B182,'Justerad allokering'!$B$1:$AG$461,MATCH(M$1,'Justerad allokering'!$B$1:$AF$1,0),FALSE))</f>
        <v>0</v>
      </c>
      <c r="N182">
        <f>IF(ISERROR(1/VLOOKUP($B182,'Justerad allokering'!$B$1:$AG$461,MATCH(N$1,'Justerad allokering'!$B$1:$AF$1,0),FALSE)),VLOOKUP($B182,'Allokerad kvv'!$B$2:$AV$468,MATCH(N$1,'Allokerad kvv'!$B$1:$AV$1,0),FALSE),VLOOKUP($B182,'Justerad allokering'!$B$1:$AG$461,MATCH(N$1,'Justerad allokering'!$B$1:$AF$1,0),FALSE))</f>
        <v>0</v>
      </c>
      <c r="O182">
        <f>IF(ISERROR(1/VLOOKUP($B182,'Justerad allokering'!$B$1:$AG$461,MATCH(O$1,'Justerad allokering'!$B$1:$AF$1,0),FALSE)),VLOOKUP($B182,'Allokerad kvv'!$B$2:$AV$468,MATCH(O$1,'Allokerad kvv'!$B$1:$AV$1,0),FALSE),VLOOKUP($B182,'Justerad allokering'!$B$1:$AG$461,MATCH(O$1,'Justerad allokering'!$B$1:$AF$1,0),FALSE))</f>
        <v>0</v>
      </c>
      <c r="P182">
        <f>IF(ISERROR(1/VLOOKUP($B182,'Justerad allokering'!$B$1:$AG$461,MATCH(P$1,'Justerad allokering'!$B$1:$AF$1,0),FALSE)),VLOOKUP($B182,'Allokerad kvv'!$B$2:$AV$468,MATCH(P$1,'Allokerad kvv'!$B$1:$AV$1,0),FALSE),VLOOKUP($B182,'Justerad allokering'!$B$1:$AG$461,MATCH(P$1,'Justerad allokering'!$B$1:$AF$1,0),FALSE))</f>
        <v>0</v>
      </c>
      <c r="Q182">
        <f>IF(ISERROR(1/VLOOKUP($B182,'Justerad allokering'!$B$1:$AG$461,MATCH(Q$1,'Justerad allokering'!$B$1:$AF$1,0),FALSE)),VLOOKUP($B182,'Allokerad kvv'!$B$2:$AV$468,MATCH(Q$1,'Allokerad kvv'!$B$1:$AV$1,0),FALSE),VLOOKUP($B182,'Justerad allokering'!$B$1:$AG$461,MATCH(Q$1,'Justerad allokering'!$B$1:$AF$1,0),FALSE))</f>
        <v>0</v>
      </c>
      <c r="R182">
        <f>IF(ISERROR(1/VLOOKUP($B182,'Justerad allokering'!$B$1:$AG$461,MATCH(R$1,'Justerad allokering'!$B$1:$AF$1,0),FALSE)),VLOOKUP($B182,'Allokerad kvv'!$B$2:$AV$468,MATCH(R$1,'Allokerad kvv'!$B$1:$AV$1,0),FALSE),VLOOKUP($B182,'Justerad allokering'!$B$1:$AG$461,MATCH(R$1,'Justerad allokering'!$B$1:$AF$1,0),FALSE))</f>
        <v>0</v>
      </c>
      <c r="S182">
        <f>IF(ISERROR(1/VLOOKUP($B182,'Justerad allokering'!$B$1:$AG$461,MATCH(S$1,'Justerad allokering'!$B$1:$AF$1,0),FALSE)),VLOOKUP($B182,'Allokerad kvv'!$B$2:$AV$468,MATCH(S$1,'Allokerad kvv'!$B$1:$AV$1,0),FALSE),VLOOKUP($B182,'Justerad allokering'!$B$1:$AG$461,MATCH(S$1,'Justerad allokering'!$B$1:$AF$1,0),FALSE))</f>
        <v>0</v>
      </c>
      <c r="T182">
        <f>IF(ISERROR(1/VLOOKUP($B182,'Justerad allokering'!$B$1:$AG$461,MATCH(T$1,'Justerad allokering'!$B$1:$AF$1,0),FALSE)),VLOOKUP($B182,'Allokerad kvv'!$B$2:$AV$468,MATCH(T$1,'Allokerad kvv'!$B$1:$AV$1,0),FALSE),VLOOKUP($B182,'Justerad allokering'!$B$1:$AG$461,MATCH(T$1,'Justerad allokering'!$B$1:$AF$1,0),FALSE))</f>
        <v>0</v>
      </c>
      <c r="U182">
        <f>IF(ISERROR(1/VLOOKUP($B182,'Justerad allokering'!$B$1:$AG$461,MATCH(U$1,'Justerad allokering'!$B$1:$AF$1,0),FALSE)),VLOOKUP($B182,'Allokerad kvv'!$B$2:$AV$468,MATCH(U$1,'Allokerad kvv'!$B$1:$AV$1,0),FALSE),VLOOKUP($B182,'Justerad allokering'!$B$1:$AG$461,MATCH(U$1,'Justerad allokering'!$B$1:$AF$1,0),FALSE))</f>
        <v>0</v>
      </c>
      <c r="V182">
        <f>IF(ISERROR(1/VLOOKUP($B182,'Justerad allokering'!$B$1:$AG$461,MATCH(V$1,'Justerad allokering'!$B$1:$AF$1,0),FALSE)),VLOOKUP($B182,'Allokerad kvv'!$B$2:$AV$468,MATCH(V$1,'Allokerad kvv'!$B$1:$AV$1,0),FALSE),VLOOKUP($B182,'Justerad allokering'!$B$1:$AG$461,MATCH(V$1,'Justerad allokering'!$B$1:$AF$1,0),FALSE))</f>
        <v>0</v>
      </c>
      <c r="W182">
        <f>IF(ISERROR(1/VLOOKUP($B182,'Justerad allokering'!$B$1:$AG$461,MATCH(W$1,'Justerad allokering'!$B$1:$AF$1,0),FALSE)),VLOOKUP($B182,'Allokerad kvv'!$B$2:$AV$468,MATCH(W$1,'Allokerad kvv'!$B$1:$AV$1,0),FALSE),VLOOKUP($B182,'Justerad allokering'!$B$1:$AG$461,MATCH(W$1,'Justerad allokering'!$B$1:$AF$1,0),FALSE))</f>
        <v>0</v>
      </c>
      <c r="X182">
        <f>IF(ISERROR(1/VLOOKUP($B182,'Justerad allokering'!$B$1:$AG$461,MATCH(X$1,'Justerad allokering'!$B$1:$AF$1,0),FALSE)),VLOOKUP($B182,'Allokerad kvv'!$B$2:$AV$468,MATCH(X$1,'Allokerad kvv'!$B$1:$AV$1,0),FALSE),VLOOKUP($B182,'Justerad allokering'!$B$1:$AG$461,MATCH(X$1,'Justerad allokering'!$B$1:$AF$1,0),FALSE))</f>
        <v>0</v>
      </c>
      <c r="Y182">
        <f>IF(ISERROR(1/VLOOKUP($B182,'Justerad allokering'!$B$1:$AG$461,MATCH(Y$1,'Justerad allokering'!$B$1:$AF$1,0),FALSE)),VLOOKUP($B182,'Allokerad kvv'!$B$2:$AV$468,MATCH(Y$1,'Allokerad kvv'!$B$1:$AV$1,0),FALSE),VLOOKUP($B182,'Justerad allokering'!$B$1:$AG$461,MATCH(Y$1,'Justerad allokering'!$B$1:$AF$1,0),FALSE))</f>
        <v>0</v>
      </c>
      <c r="Z182">
        <f>IF(ISERROR(1/VLOOKUP($B182,'Justerad allokering'!$B$1:$AG$461,MATCH(Z$1,'Justerad allokering'!$B$1:$AF$1,0),FALSE)),VLOOKUP($B182,'Allokerad kvv'!$B$2:$AV$468,MATCH(Z$1,'Allokerad kvv'!$B$1:$AV$1,0),FALSE),VLOOKUP($B182,'Justerad allokering'!$B$1:$AG$461,MATCH(Z$1,'Justerad allokering'!$B$1:$AF$1,0),FALSE))</f>
        <v>0</v>
      </c>
      <c r="AE182" s="89">
        <f t="shared" si="8"/>
        <v>0</v>
      </c>
      <c r="AG182">
        <f t="shared" si="9"/>
        <v>0</v>
      </c>
      <c r="AH182">
        <f t="shared" si="10"/>
        <v>0</v>
      </c>
      <c r="AI182" t="str">
        <f>IF(AH182=0,"",AH182/VLOOKUP(B182,Kraftvärmeprod!$B$1:$BC$480,MATCH("Summa tillförd energi exklusive rökgaskondensering",Kraftvärmeprod!$B$1:$BC$1,0),FALSE))</f>
        <v/>
      </c>
      <c r="AK182">
        <f t="shared" si="11"/>
        <v>0</v>
      </c>
    </row>
    <row r="183" spans="1:37" x14ac:dyDescent="0.25">
      <c r="A183" s="2" t="s">
        <v>261</v>
      </c>
      <c r="B183" s="2" t="s">
        <v>263</v>
      </c>
      <c r="C183">
        <f>IF(ISERROR(1/VLOOKUP($B183,'Justerad allokering'!$B$1:$AG$461,MATCH(C$1,'Justerad allokering'!$B$1:$AF$1,0),FALSE)),VLOOKUP($B183,'Allokerad kvv'!$B$2:$AV$468,MATCH(C$1,'Allokerad kvv'!$B$1:$AV$1,0),FALSE),VLOOKUP($B183,'Justerad allokering'!$B$1:$AG$461,MATCH(C$1,'Justerad allokering'!$B$1:$AF$1,0),FALSE))</f>
        <v>0</v>
      </c>
      <c r="D183">
        <f>IF(ISERROR(1/VLOOKUP($B183,'Justerad allokering'!$B$1:$AG$461,MATCH(D$1,'Justerad allokering'!$B$1:$AF$1,0),FALSE)),VLOOKUP($B183,'Allokerad kvv'!$B$2:$AV$468,MATCH(D$1,'Allokerad kvv'!$B$1:$AV$1,0),FALSE),VLOOKUP($B183,'Justerad allokering'!$B$1:$AG$461,MATCH(D$1,'Justerad allokering'!$B$1:$AF$1,0),FALSE))</f>
        <v>0</v>
      </c>
      <c r="E183">
        <f>IF(ISERROR(1/VLOOKUP($B183,'Justerad allokering'!$B$1:$AG$461,MATCH(E$1,'Justerad allokering'!$B$1:$AF$1,0),FALSE)),VLOOKUP($B183,'Allokerad kvv'!$B$2:$AV$468,MATCH(E$1,'Allokerad kvv'!$B$1:$AV$1,0),FALSE),VLOOKUP($B183,'Justerad allokering'!$B$1:$AG$461,MATCH(E$1,'Justerad allokering'!$B$1:$AF$1,0),FALSE))</f>
        <v>0</v>
      </c>
      <c r="F183">
        <f>IF(ISERROR(1/VLOOKUP($B183,'Justerad allokering'!$B$1:$AG$461,MATCH(F$1,'Justerad allokering'!$B$1:$AF$1,0),FALSE)),VLOOKUP($B183,'Allokerad kvv'!$B$2:$AV$468,MATCH(F$1,'Allokerad kvv'!$B$1:$AV$1,0),FALSE),VLOOKUP($B183,'Justerad allokering'!$B$1:$AG$461,MATCH(F$1,'Justerad allokering'!$B$1:$AF$1,0),FALSE))</f>
        <v>0</v>
      </c>
      <c r="G183">
        <f>IF(ISERROR(1/VLOOKUP($B183,'Justerad allokering'!$B$1:$AG$461,MATCH(G$1,'Justerad allokering'!$B$1:$AF$1,0),FALSE)),VLOOKUP($B183,'Allokerad kvv'!$B$2:$AV$468,MATCH(G$1,'Allokerad kvv'!$B$1:$AV$1,0),FALSE),VLOOKUP($B183,'Justerad allokering'!$B$1:$AG$461,MATCH(G$1,'Justerad allokering'!$B$1:$AF$1,0),FALSE))</f>
        <v>0</v>
      </c>
      <c r="H183">
        <f>IF(ISERROR(1/VLOOKUP($B183,'Justerad allokering'!$B$1:$AG$461,MATCH(H$1,'Justerad allokering'!$B$1:$AF$1,0),FALSE)),VLOOKUP($B183,'Allokerad kvv'!$B$2:$AV$468,MATCH(H$1,'Allokerad kvv'!$B$1:$AV$1,0),FALSE),VLOOKUP($B183,'Justerad allokering'!$B$1:$AG$461,MATCH(H$1,'Justerad allokering'!$B$1:$AF$1,0),FALSE))</f>
        <v>0</v>
      </c>
      <c r="I183">
        <f>IF(ISERROR(1/VLOOKUP($B183,'Justerad allokering'!$B$1:$AG$461,MATCH(I$1,'Justerad allokering'!$B$1:$AF$1,0),FALSE)),VLOOKUP($B183,'Allokerad kvv'!$B$2:$AV$468,MATCH(I$1,'Allokerad kvv'!$B$1:$AV$1,0),FALSE),VLOOKUP($B183,'Justerad allokering'!$B$1:$AG$461,MATCH(I$1,'Justerad allokering'!$B$1:$AF$1,0),FALSE))</f>
        <v>0</v>
      </c>
      <c r="J183">
        <f>IF(ISERROR(1/VLOOKUP($B183,'Justerad allokering'!$B$1:$AG$461,MATCH(J$1,'Justerad allokering'!$B$1:$AF$1,0),FALSE)),VLOOKUP($B183,'Allokerad kvv'!$B$2:$AV$468,MATCH(J$1,'Allokerad kvv'!$B$1:$AV$1,0),FALSE),VLOOKUP($B183,'Justerad allokering'!$B$1:$AG$461,MATCH(J$1,'Justerad allokering'!$B$1:$AF$1,0),FALSE))</f>
        <v>0</v>
      </c>
      <c r="K183">
        <f>IF(ISERROR(1/VLOOKUP($B183,'Justerad allokering'!$B$1:$AG$461,MATCH(K$1,'Justerad allokering'!$B$1:$AF$1,0),FALSE)),VLOOKUP($B183,'Allokerad kvv'!$B$2:$AV$468,MATCH(K$1,'Allokerad kvv'!$B$1:$AV$1,0),FALSE),VLOOKUP($B183,'Justerad allokering'!$B$1:$AG$461,MATCH(K$1,'Justerad allokering'!$B$1:$AF$1,0),FALSE))</f>
        <v>0</v>
      </c>
      <c r="L183">
        <f>IF(ISERROR(1/VLOOKUP($B183,'Justerad allokering'!$B$1:$AG$461,MATCH(L$1,'Justerad allokering'!$B$1:$AF$1,0),FALSE)),VLOOKUP($B183,'Allokerad kvv'!$B$2:$AV$468,MATCH(L$1,'Allokerad kvv'!$B$1:$AV$1,0),FALSE),VLOOKUP($B183,'Justerad allokering'!$B$1:$AG$461,MATCH(L$1,'Justerad allokering'!$B$1:$AF$1,0),FALSE))</f>
        <v>0</v>
      </c>
      <c r="M183">
        <f>IF(ISERROR(1/VLOOKUP($B183,'Justerad allokering'!$B$1:$AG$461,MATCH(M$1,'Justerad allokering'!$B$1:$AF$1,0),FALSE)),VLOOKUP($B183,'Allokerad kvv'!$B$2:$AV$468,MATCH(M$1,'Allokerad kvv'!$B$1:$AV$1,0),FALSE),VLOOKUP($B183,'Justerad allokering'!$B$1:$AG$461,MATCH(M$1,'Justerad allokering'!$B$1:$AF$1,0),FALSE))</f>
        <v>0</v>
      </c>
      <c r="N183">
        <f>IF(ISERROR(1/VLOOKUP($B183,'Justerad allokering'!$B$1:$AG$461,MATCH(N$1,'Justerad allokering'!$B$1:$AF$1,0),FALSE)),VLOOKUP($B183,'Allokerad kvv'!$B$2:$AV$468,MATCH(N$1,'Allokerad kvv'!$B$1:$AV$1,0),FALSE),VLOOKUP($B183,'Justerad allokering'!$B$1:$AG$461,MATCH(N$1,'Justerad allokering'!$B$1:$AF$1,0),FALSE))</f>
        <v>0</v>
      </c>
      <c r="O183">
        <f>IF(ISERROR(1/VLOOKUP($B183,'Justerad allokering'!$B$1:$AG$461,MATCH(O$1,'Justerad allokering'!$B$1:$AF$1,0),FALSE)),VLOOKUP($B183,'Allokerad kvv'!$B$2:$AV$468,MATCH(O$1,'Allokerad kvv'!$B$1:$AV$1,0),FALSE),VLOOKUP($B183,'Justerad allokering'!$B$1:$AG$461,MATCH(O$1,'Justerad allokering'!$B$1:$AF$1,0),FALSE))</f>
        <v>0</v>
      </c>
      <c r="P183">
        <f>IF(ISERROR(1/VLOOKUP($B183,'Justerad allokering'!$B$1:$AG$461,MATCH(P$1,'Justerad allokering'!$B$1:$AF$1,0),FALSE)),VLOOKUP($B183,'Allokerad kvv'!$B$2:$AV$468,MATCH(P$1,'Allokerad kvv'!$B$1:$AV$1,0),FALSE),VLOOKUP($B183,'Justerad allokering'!$B$1:$AG$461,MATCH(P$1,'Justerad allokering'!$B$1:$AF$1,0),FALSE))</f>
        <v>0</v>
      </c>
      <c r="Q183">
        <f>IF(ISERROR(1/VLOOKUP($B183,'Justerad allokering'!$B$1:$AG$461,MATCH(Q$1,'Justerad allokering'!$B$1:$AF$1,0),FALSE)),VLOOKUP($B183,'Allokerad kvv'!$B$2:$AV$468,MATCH(Q$1,'Allokerad kvv'!$B$1:$AV$1,0),FALSE),VLOOKUP($B183,'Justerad allokering'!$B$1:$AG$461,MATCH(Q$1,'Justerad allokering'!$B$1:$AF$1,0),FALSE))</f>
        <v>0</v>
      </c>
      <c r="R183">
        <f>IF(ISERROR(1/VLOOKUP($B183,'Justerad allokering'!$B$1:$AG$461,MATCH(R$1,'Justerad allokering'!$B$1:$AF$1,0),FALSE)),VLOOKUP($B183,'Allokerad kvv'!$B$2:$AV$468,MATCH(R$1,'Allokerad kvv'!$B$1:$AV$1,0),FALSE),VLOOKUP($B183,'Justerad allokering'!$B$1:$AG$461,MATCH(R$1,'Justerad allokering'!$B$1:$AF$1,0),FALSE))</f>
        <v>0</v>
      </c>
      <c r="S183">
        <f>IF(ISERROR(1/VLOOKUP($B183,'Justerad allokering'!$B$1:$AG$461,MATCH(S$1,'Justerad allokering'!$B$1:$AF$1,0),FALSE)),VLOOKUP($B183,'Allokerad kvv'!$B$2:$AV$468,MATCH(S$1,'Allokerad kvv'!$B$1:$AV$1,0),FALSE),VLOOKUP($B183,'Justerad allokering'!$B$1:$AG$461,MATCH(S$1,'Justerad allokering'!$B$1:$AF$1,0),FALSE))</f>
        <v>0</v>
      </c>
      <c r="T183">
        <f>IF(ISERROR(1/VLOOKUP($B183,'Justerad allokering'!$B$1:$AG$461,MATCH(T$1,'Justerad allokering'!$B$1:$AF$1,0),FALSE)),VLOOKUP($B183,'Allokerad kvv'!$B$2:$AV$468,MATCH(T$1,'Allokerad kvv'!$B$1:$AV$1,0),FALSE),VLOOKUP($B183,'Justerad allokering'!$B$1:$AG$461,MATCH(T$1,'Justerad allokering'!$B$1:$AF$1,0),FALSE))</f>
        <v>0</v>
      </c>
      <c r="U183">
        <f>IF(ISERROR(1/VLOOKUP($B183,'Justerad allokering'!$B$1:$AG$461,MATCH(U$1,'Justerad allokering'!$B$1:$AF$1,0),FALSE)),VLOOKUP($B183,'Allokerad kvv'!$B$2:$AV$468,MATCH(U$1,'Allokerad kvv'!$B$1:$AV$1,0),FALSE),VLOOKUP($B183,'Justerad allokering'!$B$1:$AG$461,MATCH(U$1,'Justerad allokering'!$B$1:$AF$1,0),FALSE))</f>
        <v>0</v>
      </c>
      <c r="V183">
        <f>IF(ISERROR(1/VLOOKUP($B183,'Justerad allokering'!$B$1:$AG$461,MATCH(V$1,'Justerad allokering'!$B$1:$AF$1,0),FALSE)),VLOOKUP($B183,'Allokerad kvv'!$B$2:$AV$468,MATCH(V$1,'Allokerad kvv'!$B$1:$AV$1,0),FALSE),VLOOKUP($B183,'Justerad allokering'!$B$1:$AG$461,MATCH(V$1,'Justerad allokering'!$B$1:$AF$1,0),FALSE))</f>
        <v>0</v>
      </c>
      <c r="W183">
        <f>IF(ISERROR(1/VLOOKUP($B183,'Justerad allokering'!$B$1:$AG$461,MATCH(W$1,'Justerad allokering'!$B$1:$AF$1,0),FALSE)),VLOOKUP($B183,'Allokerad kvv'!$B$2:$AV$468,MATCH(W$1,'Allokerad kvv'!$B$1:$AV$1,0),FALSE),VLOOKUP($B183,'Justerad allokering'!$B$1:$AG$461,MATCH(W$1,'Justerad allokering'!$B$1:$AF$1,0),FALSE))</f>
        <v>0</v>
      </c>
      <c r="X183">
        <f>IF(ISERROR(1/VLOOKUP($B183,'Justerad allokering'!$B$1:$AG$461,MATCH(X$1,'Justerad allokering'!$B$1:$AF$1,0),FALSE)),VLOOKUP($B183,'Allokerad kvv'!$B$2:$AV$468,MATCH(X$1,'Allokerad kvv'!$B$1:$AV$1,0),FALSE),VLOOKUP($B183,'Justerad allokering'!$B$1:$AG$461,MATCH(X$1,'Justerad allokering'!$B$1:$AF$1,0),FALSE))</f>
        <v>0</v>
      </c>
      <c r="Y183">
        <f>IF(ISERROR(1/VLOOKUP($B183,'Justerad allokering'!$B$1:$AG$461,MATCH(Y$1,'Justerad allokering'!$B$1:$AF$1,0),FALSE)),VLOOKUP($B183,'Allokerad kvv'!$B$2:$AV$468,MATCH(Y$1,'Allokerad kvv'!$B$1:$AV$1,0),FALSE),VLOOKUP($B183,'Justerad allokering'!$B$1:$AG$461,MATCH(Y$1,'Justerad allokering'!$B$1:$AF$1,0),FALSE))</f>
        <v>0</v>
      </c>
      <c r="Z183">
        <f>IF(ISERROR(1/VLOOKUP($B183,'Justerad allokering'!$B$1:$AG$461,MATCH(Z$1,'Justerad allokering'!$B$1:$AF$1,0),FALSE)),VLOOKUP($B183,'Allokerad kvv'!$B$2:$AV$468,MATCH(Z$1,'Allokerad kvv'!$B$1:$AV$1,0),FALSE),VLOOKUP($B183,'Justerad allokering'!$B$1:$AG$461,MATCH(Z$1,'Justerad allokering'!$B$1:$AF$1,0),FALSE))</f>
        <v>0</v>
      </c>
      <c r="AE183" s="89">
        <f t="shared" si="8"/>
        <v>0</v>
      </c>
      <c r="AG183">
        <f t="shared" si="9"/>
        <v>0</v>
      </c>
      <c r="AH183">
        <f t="shared" si="10"/>
        <v>0</v>
      </c>
      <c r="AI183" t="str">
        <f>IF(AH183=0,"",AH183/VLOOKUP(B183,Kraftvärmeprod!$B$1:$BC$480,MATCH("Summa tillförd energi exklusive rökgaskondensering",Kraftvärmeprod!$B$1:$BC$1,0),FALSE))</f>
        <v/>
      </c>
      <c r="AK183">
        <f t="shared" si="11"/>
        <v>0</v>
      </c>
    </row>
    <row r="184" spans="1:37" x14ac:dyDescent="0.25">
      <c r="A184" s="2" t="s">
        <v>261</v>
      </c>
      <c r="B184" s="2" t="s">
        <v>264</v>
      </c>
      <c r="C184">
        <f>IF(ISERROR(1/VLOOKUP($B184,'Justerad allokering'!$B$1:$AG$461,MATCH(C$1,'Justerad allokering'!$B$1:$AF$1,0),FALSE)),VLOOKUP($B184,'Allokerad kvv'!$B$2:$AV$468,MATCH(C$1,'Allokerad kvv'!$B$1:$AV$1,0),FALSE),VLOOKUP($B184,'Justerad allokering'!$B$1:$AG$461,MATCH(C$1,'Justerad allokering'!$B$1:$AF$1,0),FALSE))</f>
        <v>0</v>
      </c>
      <c r="D184">
        <f>IF(ISERROR(1/VLOOKUP($B184,'Justerad allokering'!$B$1:$AG$461,MATCH(D$1,'Justerad allokering'!$B$1:$AF$1,0),FALSE)),VLOOKUP($B184,'Allokerad kvv'!$B$2:$AV$468,MATCH(D$1,'Allokerad kvv'!$B$1:$AV$1,0),FALSE),VLOOKUP($B184,'Justerad allokering'!$B$1:$AG$461,MATCH(D$1,'Justerad allokering'!$B$1:$AF$1,0),FALSE))</f>
        <v>0</v>
      </c>
      <c r="E184">
        <f>IF(ISERROR(1/VLOOKUP($B184,'Justerad allokering'!$B$1:$AG$461,MATCH(E$1,'Justerad allokering'!$B$1:$AF$1,0),FALSE)),VLOOKUP($B184,'Allokerad kvv'!$B$2:$AV$468,MATCH(E$1,'Allokerad kvv'!$B$1:$AV$1,0),FALSE),VLOOKUP($B184,'Justerad allokering'!$B$1:$AG$461,MATCH(E$1,'Justerad allokering'!$B$1:$AF$1,0),FALSE))</f>
        <v>0</v>
      </c>
      <c r="F184">
        <f>IF(ISERROR(1/VLOOKUP($B184,'Justerad allokering'!$B$1:$AG$461,MATCH(F$1,'Justerad allokering'!$B$1:$AF$1,0),FALSE)),VLOOKUP($B184,'Allokerad kvv'!$B$2:$AV$468,MATCH(F$1,'Allokerad kvv'!$B$1:$AV$1,0),FALSE),VLOOKUP($B184,'Justerad allokering'!$B$1:$AG$461,MATCH(F$1,'Justerad allokering'!$B$1:$AF$1,0),FALSE))</f>
        <v>0</v>
      </c>
      <c r="G184">
        <f>IF(ISERROR(1/VLOOKUP($B184,'Justerad allokering'!$B$1:$AG$461,MATCH(G$1,'Justerad allokering'!$B$1:$AF$1,0),FALSE)),VLOOKUP($B184,'Allokerad kvv'!$B$2:$AV$468,MATCH(G$1,'Allokerad kvv'!$B$1:$AV$1,0),FALSE),VLOOKUP($B184,'Justerad allokering'!$B$1:$AG$461,MATCH(G$1,'Justerad allokering'!$B$1:$AF$1,0),FALSE))</f>
        <v>0</v>
      </c>
      <c r="H184">
        <f>IF(ISERROR(1/VLOOKUP($B184,'Justerad allokering'!$B$1:$AG$461,MATCH(H$1,'Justerad allokering'!$B$1:$AF$1,0),FALSE)),VLOOKUP($B184,'Allokerad kvv'!$B$2:$AV$468,MATCH(H$1,'Allokerad kvv'!$B$1:$AV$1,0),FALSE),VLOOKUP($B184,'Justerad allokering'!$B$1:$AG$461,MATCH(H$1,'Justerad allokering'!$B$1:$AF$1,0),FALSE))</f>
        <v>0</v>
      </c>
      <c r="I184">
        <f>IF(ISERROR(1/VLOOKUP($B184,'Justerad allokering'!$B$1:$AG$461,MATCH(I$1,'Justerad allokering'!$B$1:$AF$1,0),FALSE)),VLOOKUP($B184,'Allokerad kvv'!$B$2:$AV$468,MATCH(I$1,'Allokerad kvv'!$B$1:$AV$1,0),FALSE),VLOOKUP($B184,'Justerad allokering'!$B$1:$AG$461,MATCH(I$1,'Justerad allokering'!$B$1:$AF$1,0),FALSE))</f>
        <v>0</v>
      </c>
      <c r="J184">
        <f>IF(ISERROR(1/VLOOKUP($B184,'Justerad allokering'!$B$1:$AG$461,MATCH(J$1,'Justerad allokering'!$B$1:$AF$1,0),FALSE)),VLOOKUP($B184,'Allokerad kvv'!$B$2:$AV$468,MATCH(J$1,'Allokerad kvv'!$B$1:$AV$1,0),FALSE),VLOOKUP($B184,'Justerad allokering'!$B$1:$AG$461,MATCH(J$1,'Justerad allokering'!$B$1:$AF$1,0),FALSE))</f>
        <v>0</v>
      </c>
      <c r="K184">
        <f>IF(ISERROR(1/VLOOKUP($B184,'Justerad allokering'!$B$1:$AG$461,MATCH(K$1,'Justerad allokering'!$B$1:$AF$1,0),FALSE)),VLOOKUP($B184,'Allokerad kvv'!$B$2:$AV$468,MATCH(K$1,'Allokerad kvv'!$B$1:$AV$1,0),FALSE),VLOOKUP($B184,'Justerad allokering'!$B$1:$AG$461,MATCH(K$1,'Justerad allokering'!$B$1:$AF$1,0),FALSE))</f>
        <v>0</v>
      </c>
      <c r="L184">
        <f>IF(ISERROR(1/VLOOKUP($B184,'Justerad allokering'!$B$1:$AG$461,MATCH(L$1,'Justerad allokering'!$B$1:$AF$1,0),FALSE)),VLOOKUP($B184,'Allokerad kvv'!$B$2:$AV$468,MATCH(L$1,'Allokerad kvv'!$B$1:$AV$1,0),FALSE),VLOOKUP($B184,'Justerad allokering'!$B$1:$AG$461,MATCH(L$1,'Justerad allokering'!$B$1:$AF$1,0),FALSE))</f>
        <v>0</v>
      </c>
      <c r="M184">
        <f>IF(ISERROR(1/VLOOKUP($B184,'Justerad allokering'!$B$1:$AG$461,MATCH(M$1,'Justerad allokering'!$B$1:$AF$1,0),FALSE)),VLOOKUP($B184,'Allokerad kvv'!$B$2:$AV$468,MATCH(M$1,'Allokerad kvv'!$B$1:$AV$1,0),FALSE),VLOOKUP($B184,'Justerad allokering'!$B$1:$AG$461,MATCH(M$1,'Justerad allokering'!$B$1:$AF$1,0),FALSE))</f>
        <v>0</v>
      </c>
      <c r="N184">
        <f>IF(ISERROR(1/VLOOKUP($B184,'Justerad allokering'!$B$1:$AG$461,MATCH(N$1,'Justerad allokering'!$B$1:$AF$1,0),FALSE)),VLOOKUP($B184,'Allokerad kvv'!$B$2:$AV$468,MATCH(N$1,'Allokerad kvv'!$B$1:$AV$1,0),FALSE),VLOOKUP($B184,'Justerad allokering'!$B$1:$AG$461,MATCH(N$1,'Justerad allokering'!$B$1:$AF$1,0),FALSE))</f>
        <v>0</v>
      </c>
      <c r="O184">
        <f>IF(ISERROR(1/VLOOKUP($B184,'Justerad allokering'!$B$1:$AG$461,MATCH(O$1,'Justerad allokering'!$B$1:$AF$1,0),FALSE)),VLOOKUP($B184,'Allokerad kvv'!$B$2:$AV$468,MATCH(O$1,'Allokerad kvv'!$B$1:$AV$1,0),FALSE),VLOOKUP($B184,'Justerad allokering'!$B$1:$AG$461,MATCH(O$1,'Justerad allokering'!$B$1:$AF$1,0),FALSE))</f>
        <v>0</v>
      </c>
      <c r="P184">
        <f>IF(ISERROR(1/VLOOKUP($B184,'Justerad allokering'!$B$1:$AG$461,MATCH(P$1,'Justerad allokering'!$B$1:$AF$1,0),FALSE)),VLOOKUP($B184,'Allokerad kvv'!$B$2:$AV$468,MATCH(P$1,'Allokerad kvv'!$B$1:$AV$1,0),FALSE),VLOOKUP($B184,'Justerad allokering'!$B$1:$AG$461,MATCH(P$1,'Justerad allokering'!$B$1:$AF$1,0),FALSE))</f>
        <v>0</v>
      </c>
      <c r="Q184">
        <f>IF(ISERROR(1/VLOOKUP($B184,'Justerad allokering'!$B$1:$AG$461,MATCH(Q$1,'Justerad allokering'!$B$1:$AF$1,0),FALSE)),VLOOKUP($B184,'Allokerad kvv'!$B$2:$AV$468,MATCH(Q$1,'Allokerad kvv'!$B$1:$AV$1,0),FALSE),VLOOKUP($B184,'Justerad allokering'!$B$1:$AG$461,MATCH(Q$1,'Justerad allokering'!$B$1:$AF$1,0),FALSE))</f>
        <v>0</v>
      </c>
      <c r="R184">
        <f>IF(ISERROR(1/VLOOKUP($B184,'Justerad allokering'!$B$1:$AG$461,MATCH(R$1,'Justerad allokering'!$B$1:$AF$1,0),FALSE)),VLOOKUP($B184,'Allokerad kvv'!$B$2:$AV$468,MATCH(R$1,'Allokerad kvv'!$B$1:$AV$1,0),FALSE),VLOOKUP($B184,'Justerad allokering'!$B$1:$AG$461,MATCH(R$1,'Justerad allokering'!$B$1:$AF$1,0),FALSE))</f>
        <v>0</v>
      </c>
      <c r="S184">
        <f>IF(ISERROR(1/VLOOKUP($B184,'Justerad allokering'!$B$1:$AG$461,MATCH(S$1,'Justerad allokering'!$B$1:$AF$1,0),FALSE)),VLOOKUP($B184,'Allokerad kvv'!$B$2:$AV$468,MATCH(S$1,'Allokerad kvv'!$B$1:$AV$1,0),FALSE),VLOOKUP($B184,'Justerad allokering'!$B$1:$AG$461,MATCH(S$1,'Justerad allokering'!$B$1:$AF$1,0),FALSE))</f>
        <v>0</v>
      </c>
      <c r="T184">
        <f>IF(ISERROR(1/VLOOKUP($B184,'Justerad allokering'!$B$1:$AG$461,MATCH(T$1,'Justerad allokering'!$B$1:$AF$1,0),FALSE)),VLOOKUP($B184,'Allokerad kvv'!$B$2:$AV$468,MATCH(T$1,'Allokerad kvv'!$B$1:$AV$1,0),FALSE),VLOOKUP($B184,'Justerad allokering'!$B$1:$AG$461,MATCH(T$1,'Justerad allokering'!$B$1:$AF$1,0),FALSE))</f>
        <v>0</v>
      </c>
      <c r="U184">
        <f>IF(ISERROR(1/VLOOKUP($B184,'Justerad allokering'!$B$1:$AG$461,MATCH(U$1,'Justerad allokering'!$B$1:$AF$1,0),FALSE)),VLOOKUP($B184,'Allokerad kvv'!$B$2:$AV$468,MATCH(U$1,'Allokerad kvv'!$B$1:$AV$1,0),FALSE),VLOOKUP($B184,'Justerad allokering'!$B$1:$AG$461,MATCH(U$1,'Justerad allokering'!$B$1:$AF$1,0),FALSE))</f>
        <v>0</v>
      </c>
      <c r="V184">
        <f>IF(ISERROR(1/VLOOKUP($B184,'Justerad allokering'!$B$1:$AG$461,MATCH(V$1,'Justerad allokering'!$B$1:$AF$1,0),FALSE)),VLOOKUP($B184,'Allokerad kvv'!$B$2:$AV$468,MATCH(V$1,'Allokerad kvv'!$B$1:$AV$1,0),FALSE),VLOOKUP($B184,'Justerad allokering'!$B$1:$AG$461,MATCH(V$1,'Justerad allokering'!$B$1:$AF$1,0),FALSE))</f>
        <v>0</v>
      </c>
      <c r="W184">
        <f>IF(ISERROR(1/VLOOKUP($B184,'Justerad allokering'!$B$1:$AG$461,MATCH(W$1,'Justerad allokering'!$B$1:$AF$1,0),FALSE)),VLOOKUP($B184,'Allokerad kvv'!$B$2:$AV$468,MATCH(W$1,'Allokerad kvv'!$B$1:$AV$1,0),FALSE),VLOOKUP($B184,'Justerad allokering'!$B$1:$AG$461,MATCH(W$1,'Justerad allokering'!$B$1:$AF$1,0),FALSE))</f>
        <v>0</v>
      </c>
      <c r="X184">
        <f>IF(ISERROR(1/VLOOKUP($B184,'Justerad allokering'!$B$1:$AG$461,MATCH(X$1,'Justerad allokering'!$B$1:$AF$1,0),FALSE)),VLOOKUP($B184,'Allokerad kvv'!$B$2:$AV$468,MATCH(X$1,'Allokerad kvv'!$B$1:$AV$1,0),FALSE),VLOOKUP($B184,'Justerad allokering'!$B$1:$AG$461,MATCH(X$1,'Justerad allokering'!$B$1:$AF$1,0),FALSE))</f>
        <v>0</v>
      </c>
      <c r="Y184">
        <f>IF(ISERROR(1/VLOOKUP($B184,'Justerad allokering'!$B$1:$AG$461,MATCH(Y$1,'Justerad allokering'!$B$1:$AF$1,0),FALSE)),VLOOKUP($B184,'Allokerad kvv'!$B$2:$AV$468,MATCH(Y$1,'Allokerad kvv'!$B$1:$AV$1,0),FALSE),VLOOKUP($B184,'Justerad allokering'!$B$1:$AG$461,MATCH(Y$1,'Justerad allokering'!$B$1:$AF$1,0),FALSE))</f>
        <v>0</v>
      </c>
      <c r="Z184">
        <f>IF(ISERROR(1/VLOOKUP($B184,'Justerad allokering'!$B$1:$AG$461,MATCH(Z$1,'Justerad allokering'!$B$1:$AF$1,0),FALSE)),VLOOKUP($B184,'Allokerad kvv'!$B$2:$AV$468,MATCH(Z$1,'Allokerad kvv'!$B$1:$AV$1,0),FALSE),VLOOKUP($B184,'Justerad allokering'!$B$1:$AG$461,MATCH(Z$1,'Justerad allokering'!$B$1:$AF$1,0),FALSE))</f>
        <v>0</v>
      </c>
      <c r="AE184" s="89">
        <f t="shared" si="8"/>
        <v>0</v>
      </c>
      <c r="AG184">
        <f t="shared" si="9"/>
        <v>0</v>
      </c>
      <c r="AH184">
        <f t="shared" si="10"/>
        <v>0</v>
      </c>
      <c r="AI184" t="str">
        <f>IF(AH184=0,"",AH184/VLOOKUP(B184,Kraftvärmeprod!$B$1:$BC$480,MATCH("Summa tillförd energi exklusive rökgaskondensering",Kraftvärmeprod!$B$1:$BC$1,0),FALSE))</f>
        <v/>
      </c>
      <c r="AK184">
        <f t="shared" si="11"/>
        <v>0</v>
      </c>
    </row>
    <row r="185" spans="1:37" x14ac:dyDescent="0.25">
      <c r="A185" s="2" t="s">
        <v>261</v>
      </c>
      <c r="B185" s="2" t="s">
        <v>265</v>
      </c>
      <c r="C185">
        <f>IF(ISERROR(1/VLOOKUP($B185,'Justerad allokering'!$B$1:$AG$461,MATCH(C$1,'Justerad allokering'!$B$1:$AF$1,0),FALSE)),VLOOKUP($B185,'Allokerad kvv'!$B$2:$AV$468,MATCH(C$1,'Allokerad kvv'!$B$1:$AV$1,0),FALSE),VLOOKUP($B185,'Justerad allokering'!$B$1:$AG$461,MATCH(C$1,'Justerad allokering'!$B$1:$AF$1,0),FALSE))</f>
        <v>0</v>
      </c>
      <c r="D185">
        <f>IF(ISERROR(1/VLOOKUP($B185,'Justerad allokering'!$B$1:$AG$461,MATCH(D$1,'Justerad allokering'!$B$1:$AF$1,0),FALSE)),VLOOKUP($B185,'Allokerad kvv'!$B$2:$AV$468,MATCH(D$1,'Allokerad kvv'!$B$1:$AV$1,0),FALSE),VLOOKUP($B185,'Justerad allokering'!$B$1:$AG$461,MATCH(D$1,'Justerad allokering'!$B$1:$AF$1,0),FALSE))</f>
        <v>0</v>
      </c>
      <c r="E185">
        <f>IF(ISERROR(1/VLOOKUP($B185,'Justerad allokering'!$B$1:$AG$461,MATCH(E$1,'Justerad allokering'!$B$1:$AF$1,0),FALSE)),VLOOKUP($B185,'Allokerad kvv'!$B$2:$AV$468,MATCH(E$1,'Allokerad kvv'!$B$1:$AV$1,0),FALSE),VLOOKUP($B185,'Justerad allokering'!$B$1:$AG$461,MATCH(E$1,'Justerad allokering'!$B$1:$AF$1,0),FALSE))</f>
        <v>0</v>
      </c>
      <c r="F185">
        <f>IF(ISERROR(1/VLOOKUP($B185,'Justerad allokering'!$B$1:$AG$461,MATCH(F$1,'Justerad allokering'!$B$1:$AF$1,0),FALSE)),VLOOKUP($B185,'Allokerad kvv'!$B$2:$AV$468,MATCH(F$1,'Allokerad kvv'!$B$1:$AV$1,0),FALSE),VLOOKUP($B185,'Justerad allokering'!$B$1:$AG$461,MATCH(F$1,'Justerad allokering'!$B$1:$AF$1,0),FALSE))</f>
        <v>0</v>
      </c>
      <c r="G185">
        <f>IF(ISERROR(1/VLOOKUP($B185,'Justerad allokering'!$B$1:$AG$461,MATCH(G$1,'Justerad allokering'!$B$1:$AF$1,0),FALSE)),VLOOKUP($B185,'Allokerad kvv'!$B$2:$AV$468,MATCH(G$1,'Allokerad kvv'!$B$1:$AV$1,0),FALSE),VLOOKUP($B185,'Justerad allokering'!$B$1:$AG$461,MATCH(G$1,'Justerad allokering'!$B$1:$AF$1,0),FALSE))</f>
        <v>0</v>
      </c>
      <c r="H185">
        <f>IF(ISERROR(1/VLOOKUP($B185,'Justerad allokering'!$B$1:$AG$461,MATCH(H$1,'Justerad allokering'!$B$1:$AF$1,0),FALSE)),VLOOKUP($B185,'Allokerad kvv'!$B$2:$AV$468,MATCH(H$1,'Allokerad kvv'!$B$1:$AV$1,0),FALSE),VLOOKUP($B185,'Justerad allokering'!$B$1:$AG$461,MATCH(H$1,'Justerad allokering'!$B$1:$AF$1,0),FALSE))</f>
        <v>0</v>
      </c>
      <c r="I185">
        <f>IF(ISERROR(1/VLOOKUP($B185,'Justerad allokering'!$B$1:$AG$461,MATCH(I$1,'Justerad allokering'!$B$1:$AF$1,0),FALSE)),VLOOKUP($B185,'Allokerad kvv'!$B$2:$AV$468,MATCH(I$1,'Allokerad kvv'!$B$1:$AV$1,0),FALSE),VLOOKUP($B185,'Justerad allokering'!$B$1:$AG$461,MATCH(I$1,'Justerad allokering'!$B$1:$AF$1,0),FALSE))</f>
        <v>0</v>
      </c>
      <c r="J185">
        <f>IF(ISERROR(1/VLOOKUP($B185,'Justerad allokering'!$B$1:$AG$461,MATCH(J$1,'Justerad allokering'!$B$1:$AF$1,0),FALSE)),VLOOKUP($B185,'Allokerad kvv'!$B$2:$AV$468,MATCH(J$1,'Allokerad kvv'!$B$1:$AV$1,0),FALSE),VLOOKUP($B185,'Justerad allokering'!$B$1:$AG$461,MATCH(J$1,'Justerad allokering'!$B$1:$AF$1,0),FALSE))</f>
        <v>0</v>
      </c>
      <c r="K185">
        <f>IF(ISERROR(1/VLOOKUP($B185,'Justerad allokering'!$B$1:$AG$461,MATCH(K$1,'Justerad allokering'!$B$1:$AF$1,0),FALSE)),VLOOKUP($B185,'Allokerad kvv'!$B$2:$AV$468,MATCH(K$1,'Allokerad kvv'!$B$1:$AV$1,0),FALSE),VLOOKUP($B185,'Justerad allokering'!$B$1:$AG$461,MATCH(K$1,'Justerad allokering'!$B$1:$AF$1,0),FALSE))</f>
        <v>0</v>
      </c>
      <c r="L185">
        <f>IF(ISERROR(1/VLOOKUP($B185,'Justerad allokering'!$B$1:$AG$461,MATCH(L$1,'Justerad allokering'!$B$1:$AF$1,0),FALSE)),VLOOKUP($B185,'Allokerad kvv'!$B$2:$AV$468,MATCH(L$1,'Allokerad kvv'!$B$1:$AV$1,0),FALSE),VLOOKUP($B185,'Justerad allokering'!$B$1:$AG$461,MATCH(L$1,'Justerad allokering'!$B$1:$AF$1,0),FALSE))</f>
        <v>0</v>
      </c>
      <c r="M185">
        <f>IF(ISERROR(1/VLOOKUP($B185,'Justerad allokering'!$B$1:$AG$461,MATCH(M$1,'Justerad allokering'!$B$1:$AF$1,0),FALSE)),VLOOKUP($B185,'Allokerad kvv'!$B$2:$AV$468,MATCH(M$1,'Allokerad kvv'!$B$1:$AV$1,0),FALSE),VLOOKUP($B185,'Justerad allokering'!$B$1:$AG$461,MATCH(M$1,'Justerad allokering'!$B$1:$AF$1,0),FALSE))</f>
        <v>0</v>
      </c>
      <c r="N185">
        <f>IF(ISERROR(1/VLOOKUP($B185,'Justerad allokering'!$B$1:$AG$461,MATCH(N$1,'Justerad allokering'!$B$1:$AF$1,0),FALSE)),VLOOKUP($B185,'Allokerad kvv'!$B$2:$AV$468,MATCH(N$1,'Allokerad kvv'!$B$1:$AV$1,0),FALSE),VLOOKUP($B185,'Justerad allokering'!$B$1:$AG$461,MATCH(N$1,'Justerad allokering'!$B$1:$AF$1,0),FALSE))</f>
        <v>0</v>
      </c>
      <c r="O185">
        <f>IF(ISERROR(1/VLOOKUP($B185,'Justerad allokering'!$B$1:$AG$461,MATCH(O$1,'Justerad allokering'!$B$1:$AF$1,0),FALSE)),VLOOKUP($B185,'Allokerad kvv'!$B$2:$AV$468,MATCH(O$1,'Allokerad kvv'!$B$1:$AV$1,0),FALSE),VLOOKUP($B185,'Justerad allokering'!$B$1:$AG$461,MATCH(O$1,'Justerad allokering'!$B$1:$AF$1,0),FALSE))</f>
        <v>0</v>
      </c>
      <c r="P185">
        <f>IF(ISERROR(1/VLOOKUP($B185,'Justerad allokering'!$B$1:$AG$461,MATCH(P$1,'Justerad allokering'!$B$1:$AF$1,0),FALSE)),VLOOKUP($B185,'Allokerad kvv'!$B$2:$AV$468,MATCH(P$1,'Allokerad kvv'!$B$1:$AV$1,0),FALSE),VLOOKUP($B185,'Justerad allokering'!$B$1:$AG$461,MATCH(P$1,'Justerad allokering'!$B$1:$AF$1,0),FALSE))</f>
        <v>0</v>
      </c>
      <c r="Q185">
        <f>IF(ISERROR(1/VLOOKUP($B185,'Justerad allokering'!$B$1:$AG$461,MATCH(Q$1,'Justerad allokering'!$B$1:$AF$1,0),FALSE)),VLOOKUP($B185,'Allokerad kvv'!$B$2:$AV$468,MATCH(Q$1,'Allokerad kvv'!$B$1:$AV$1,0),FALSE),VLOOKUP($B185,'Justerad allokering'!$B$1:$AG$461,MATCH(Q$1,'Justerad allokering'!$B$1:$AF$1,0),FALSE))</f>
        <v>0</v>
      </c>
      <c r="R185">
        <f>IF(ISERROR(1/VLOOKUP($B185,'Justerad allokering'!$B$1:$AG$461,MATCH(R$1,'Justerad allokering'!$B$1:$AF$1,0),FALSE)),VLOOKUP($B185,'Allokerad kvv'!$B$2:$AV$468,MATCH(R$1,'Allokerad kvv'!$B$1:$AV$1,0),FALSE),VLOOKUP($B185,'Justerad allokering'!$B$1:$AG$461,MATCH(R$1,'Justerad allokering'!$B$1:$AF$1,0),FALSE))</f>
        <v>0</v>
      </c>
      <c r="S185">
        <f>IF(ISERROR(1/VLOOKUP($B185,'Justerad allokering'!$B$1:$AG$461,MATCH(S$1,'Justerad allokering'!$B$1:$AF$1,0),FALSE)),VLOOKUP($B185,'Allokerad kvv'!$B$2:$AV$468,MATCH(S$1,'Allokerad kvv'!$B$1:$AV$1,0),FALSE),VLOOKUP($B185,'Justerad allokering'!$B$1:$AG$461,MATCH(S$1,'Justerad allokering'!$B$1:$AF$1,0),FALSE))</f>
        <v>0</v>
      </c>
      <c r="T185">
        <f>IF(ISERROR(1/VLOOKUP($B185,'Justerad allokering'!$B$1:$AG$461,MATCH(T$1,'Justerad allokering'!$B$1:$AF$1,0),FALSE)),VLOOKUP($B185,'Allokerad kvv'!$B$2:$AV$468,MATCH(T$1,'Allokerad kvv'!$B$1:$AV$1,0),FALSE),VLOOKUP($B185,'Justerad allokering'!$B$1:$AG$461,MATCH(T$1,'Justerad allokering'!$B$1:$AF$1,0),FALSE))</f>
        <v>0</v>
      </c>
      <c r="U185">
        <f>IF(ISERROR(1/VLOOKUP($B185,'Justerad allokering'!$B$1:$AG$461,MATCH(U$1,'Justerad allokering'!$B$1:$AF$1,0),FALSE)),VLOOKUP($B185,'Allokerad kvv'!$B$2:$AV$468,MATCH(U$1,'Allokerad kvv'!$B$1:$AV$1,0),FALSE),VLOOKUP($B185,'Justerad allokering'!$B$1:$AG$461,MATCH(U$1,'Justerad allokering'!$B$1:$AF$1,0),FALSE))</f>
        <v>0</v>
      </c>
      <c r="V185">
        <f>IF(ISERROR(1/VLOOKUP($B185,'Justerad allokering'!$B$1:$AG$461,MATCH(V$1,'Justerad allokering'!$B$1:$AF$1,0),FALSE)),VLOOKUP($B185,'Allokerad kvv'!$B$2:$AV$468,MATCH(V$1,'Allokerad kvv'!$B$1:$AV$1,0),FALSE),VLOOKUP($B185,'Justerad allokering'!$B$1:$AG$461,MATCH(V$1,'Justerad allokering'!$B$1:$AF$1,0),FALSE))</f>
        <v>0</v>
      </c>
      <c r="W185">
        <f>IF(ISERROR(1/VLOOKUP($B185,'Justerad allokering'!$B$1:$AG$461,MATCH(W$1,'Justerad allokering'!$B$1:$AF$1,0),FALSE)),VLOOKUP($B185,'Allokerad kvv'!$B$2:$AV$468,MATCH(W$1,'Allokerad kvv'!$B$1:$AV$1,0),FALSE),VLOOKUP($B185,'Justerad allokering'!$B$1:$AG$461,MATCH(W$1,'Justerad allokering'!$B$1:$AF$1,0),FALSE))</f>
        <v>0</v>
      </c>
      <c r="X185">
        <f>IF(ISERROR(1/VLOOKUP($B185,'Justerad allokering'!$B$1:$AG$461,MATCH(X$1,'Justerad allokering'!$B$1:$AF$1,0),FALSE)),VLOOKUP($B185,'Allokerad kvv'!$B$2:$AV$468,MATCH(X$1,'Allokerad kvv'!$B$1:$AV$1,0),FALSE),VLOOKUP($B185,'Justerad allokering'!$B$1:$AG$461,MATCH(X$1,'Justerad allokering'!$B$1:$AF$1,0),FALSE))</f>
        <v>0</v>
      </c>
      <c r="Y185">
        <f>IF(ISERROR(1/VLOOKUP($B185,'Justerad allokering'!$B$1:$AG$461,MATCH(Y$1,'Justerad allokering'!$B$1:$AF$1,0),FALSE)),VLOOKUP($B185,'Allokerad kvv'!$B$2:$AV$468,MATCH(Y$1,'Allokerad kvv'!$B$1:$AV$1,0),FALSE),VLOOKUP($B185,'Justerad allokering'!$B$1:$AG$461,MATCH(Y$1,'Justerad allokering'!$B$1:$AF$1,0),FALSE))</f>
        <v>0</v>
      </c>
      <c r="Z185">
        <f>IF(ISERROR(1/VLOOKUP($B185,'Justerad allokering'!$B$1:$AG$461,MATCH(Z$1,'Justerad allokering'!$B$1:$AF$1,0),FALSE)),VLOOKUP($B185,'Allokerad kvv'!$B$2:$AV$468,MATCH(Z$1,'Allokerad kvv'!$B$1:$AV$1,0),FALSE),VLOOKUP($B185,'Justerad allokering'!$B$1:$AG$461,MATCH(Z$1,'Justerad allokering'!$B$1:$AF$1,0),FALSE))</f>
        <v>0</v>
      </c>
      <c r="AE185" s="89">
        <f t="shared" si="8"/>
        <v>0</v>
      </c>
      <c r="AG185">
        <f t="shared" si="9"/>
        <v>0</v>
      </c>
      <c r="AH185">
        <f t="shared" si="10"/>
        <v>0</v>
      </c>
      <c r="AI185" t="str">
        <f>IF(AH185=0,"",AH185/VLOOKUP(B185,Kraftvärmeprod!$B$1:$BC$480,MATCH("Summa tillförd energi exklusive rökgaskondensering",Kraftvärmeprod!$B$1:$BC$1,0),FALSE))</f>
        <v/>
      </c>
      <c r="AK185">
        <f t="shared" si="11"/>
        <v>0</v>
      </c>
    </row>
    <row r="186" spans="1:37" x14ac:dyDescent="0.25">
      <c r="A186" s="2" t="s">
        <v>266</v>
      </c>
      <c r="B186" s="2" t="s">
        <v>267</v>
      </c>
      <c r="C186">
        <f>IF(ISERROR(1/VLOOKUP($B186,'Justerad allokering'!$B$1:$AG$461,MATCH(C$1,'Justerad allokering'!$B$1:$AF$1,0),FALSE)),VLOOKUP($B186,'Allokerad kvv'!$B$2:$AV$468,MATCH(C$1,'Allokerad kvv'!$B$1:$AV$1,0),FALSE),VLOOKUP($B186,'Justerad allokering'!$B$1:$AG$461,MATCH(C$1,'Justerad allokering'!$B$1:$AF$1,0),FALSE))</f>
        <v>113.13200000000001</v>
      </c>
      <c r="D186">
        <f>IF(ISERROR(1/VLOOKUP($B186,'Justerad allokering'!$B$1:$AG$461,MATCH(D$1,'Justerad allokering'!$B$1:$AF$1,0),FALSE)),VLOOKUP($B186,'Allokerad kvv'!$B$2:$AV$468,MATCH(D$1,'Allokerad kvv'!$B$1:$AV$1,0),FALSE),VLOOKUP($B186,'Justerad allokering'!$B$1:$AG$461,MATCH(D$1,'Justerad allokering'!$B$1:$AF$1,0),FALSE))</f>
        <v>0</v>
      </c>
      <c r="E186">
        <f>IF(ISERROR(1/VLOOKUP($B186,'Justerad allokering'!$B$1:$AG$461,MATCH(E$1,'Justerad allokering'!$B$1:$AF$1,0),FALSE)),VLOOKUP($B186,'Allokerad kvv'!$B$2:$AV$468,MATCH(E$1,'Allokerad kvv'!$B$1:$AV$1,0),FALSE),VLOOKUP($B186,'Justerad allokering'!$B$1:$AG$461,MATCH(E$1,'Justerad allokering'!$B$1:$AF$1,0),FALSE))</f>
        <v>0</v>
      </c>
      <c r="F186">
        <f>IF(ISERROR(1/VLOOKUP($B186,'Justerad allokering'!$B$1:$AG$461,MATCH(F$1,'Justerad allokering'!$B$1:$AF$1,0),FALSE)),VLOOKUP($B186,'Allokerad kvv'!$B$2:$AV$468,MATCH(F$1,'Allokerad kvv'!$B$1:$AV$1,0),FALSE),VLOOKUP($B186,'Justerad allokering'!$B$1:$AG$461,MATCH(F$1,'Justerad allokering'!$B$1:$AF$1,0),FALSE))</f>
        <v>0</v>
      </c>
      <c r="G186">
        <f>IF(ISERROR(1/VLOOKUP($B186,'Justerad allokering'!$B$1:$AG$461,MATCH(G$1,'Justerad allokering'!$B$1:$AF$1,0),FALSE)),VLOOKUP($B186,'Allokerad kvv'!$B$2:$AV$468,MATCH(G$1,'Allokerad kvv'!$B$1:$AV$1,0),FALSE),VLOOKUP($B186,'Justerad allokering'!$B$1:$AG$461,MATCH(G$1,'Justerad allokering'!$B$1:$AF$1,0),FALSE))</f>
        <v>0.11614099999999999</v>
      </c>
      <c r="H186">
        <f>IF(ISERROR(1/VLOOKUP($B186,'Justerad allokering'!$B$1:$AG$461,MATCH(H$1,'Justerad allokering'!$B$1:$AF$1,0),FALSE)),VLOOKUP($B186,'Allokerad kvv'!$B$2:$AV$468,MATCH(H$1,'Allokerad kvv'!$B$1:$AV$1,0),FALSE),VLOOKUP($B186,'Justerad allokering'!$B$1:$AG$461,MATCH(H$1,'Justerad allokering'!$B$1:$AF$1,0),FALSE))</f>
        <v>0</v>
      </c>
      <c r="I186">
        <f>IF(ISERROR(1/VLOOKUP($B186,'Justerad allokering'!$B$1:$AG$461,MATCH(I$1,'Justerad allokering'!$B$1:$AF$1,0),FALSE)),VLOOKUP($B186,'Allokerad kvv'!$B$2:$AV$468,MATCH(I$1,'Allokerad kvv'!$B$1:$AV$1,0),FALSE),VLOOKUP($B186,'Justerad allokering'!$B$1:$AG$461,MATCH(I$1,'Justerad allokering'!$B$1:$AF$1,0),FALSE))</f>
        <v>0</v>
      </c>
      <c r="J186">
        <f>IF(ISERROR(1/VLOOKUP($B186,'Justerad allokering'!$B$1:$AG$461,MATCH(J$1,'Justerad allokering'!$B$1:$AF$1,0),FALSE)),VLOOKUP($B186,'Allokerad kvv'!$B$2:$AV$468,MATCH(J$1,'Allokerad kvv'!$B$1:$AV$1,0),FALSE),VLOOKUP($B186,'Justerad allokering'!$B$1:$AG$461,MATCH(J$1,'Justerad allokering'!$B$1:$AF$1,0),FALSE))</f>
        <v>0</v>
      </c>
      <c r="K186">
        <f>IF(ISERROR(1/VLOOKUP($B186,'Justerad allokering'!$B$1:$AG$461,MATCH(K$1,'Justerad allokering'!$B$1:$AF$1,0),FALSE)),VLOOKUP($B186,'Allokerad kvv'!$B$2:$AV$468,MATCH(K$1,'Allokerad kvv'!$B$1:$AV$1,0),FALSE),VLOOKUP($B186,'Justerad allokering'!$B$1:$AG$461,MATCH(K$1,'Justerad allokering'!$B$1:$AF$1,0),FALSE))</f>
        <v>4.60534</v>
      </c>
      <c r="L186">
        <f>IF(ISERROR(1/VLOOKUP($B186,'Justerad allokering'!$B$1:$AG$461,MATCH(L$1,'Justerad allokering'!$B$1:$AF$1,0),FALSE)),VLOOKUP($B186,'Allokerad kvv'!$B$2:$AV$468,MATCH(L$1,'Allokerad kvv'!$B$1:$AV$1,0),FALSE),VLOOKUP($B186,'Justerad allokering'!$B$1:$AG$461,MATCH(L$1,'Justerad allokering'!$B$1:$AF$1,0),FALSE))</f>
        <v>0</v>
      </c>
      <c r="M186">
        <f>IF(ISERROR(1/VLOOKUP($B186,'Justerad allokering'!$B$1:$AG$461,MATCH(M$1,'Justerad allokering'!$B$1:$AF$1,0),FALSE)),VLOOKUP($B186,'Allokerad kvv'!$B$2:$AV$468,MATCH(M$1,'Allokerad kvv'!$B$1:$AV$1,0),FALSE),VLOOKUP($B186,'Justerad allokering'!$B$1:$AG$461,MATCH(M$1,'Justerad allokering'!$B$1:$AF$1,0),FALSE))</f>
        <v>15.2608</v>
      </c>
      <c r="N186">
        <f>IF(ISERROR(1/VLOOKUP($B186,'Justerad allokering'!$B$1:$AG$461,MATCH(N$1,'Justerad allokering'!$B$1:$AF$1,0),FALSE)),VLOOKUP($B186,'Allokerad kvv'!$B$2:$AV$468,MATCH(N$1,'Allokerad kvv'!$B$1:$AV$1,0),FALSE),VLOOKUP($B186,'Justerad allokering'!$B$1:$AG$461,MATCH(N$1,'Justerad allokering'!$B$1:$AF$1,0),FALSE))</f>
        <v>0</v>
      </c>
      <c r="O186">
        <f>IF(ISERROR(1/VLOOKUP($B186,'Justerad allokering'!$B$1:$AG$461,MATCH(O$1,'Justerad allokering'!$B$1:$AF$1,0),FALSE)),VLOOKUP($B186,'Allokerad kvv'!$B$2:$AV$468,MATCH(O$1,'Allokerad kvv'!$B$1:$AV$1,0),FALSE),VLOOKUP($B186,'Justerad allokering'!$B$1:$AG$461,MATCH(O$1,'Justerad allokering'!$B$1:$AF$1,0),FALSE))</f>
        <v>0</v>
      </c>
      <c r="P186">
        <f>IF(ISERROR(1/VLOOKUP($B186,'Justerad allokering'!$B$1:$AG$461,MATCH(P$1,'Justerad allokering'!$B$1:$AF$1,0),FALSE)),VLOOKUP($B186,'Allokerad kvv'!$B$2:$AV$468,MATCH(P$1,'Allokerad kvv'!$B$1:$AV$1,0),FALSE),VLOOKUP($B186,'Justerad allokering'!$B$1:$AG$461,MATCH(P$1,'Justerad allokering'!$B$1:$AF$1,0),FALSE))</f>
        <v>0</v>
      </c>
      <c r="Q186">
        <f>IF(ISERROR(1/VLOOKUP($B186,'Justerad allokering'!$B$1:$AG$461,MATCH(Q$1,'Justerad allokering'!$B$1:$AF$1,0),FALSE)),VLOOKUP($B186,'Allokerad kvv'!$B$2:$AV$468,MATCH(Q$1,'Allokerad kvv'!$B$1:$AV$1,0),FALSE),VLOOKUP($B186,'Justerad allokering'!$B$1:$AG$461,MATCH(Q$1,'Justerad allokering'!$B$1:$AF$1,0),FALSE))</f>
        <v>0</v>
      </c>
      <c r="R186">
        <f>IF(ISERROR(1/VLOOKUP($B186,'Justerad allokering'!$B$1:$AG$461,MATCH(R$1,'Justerad allokering'!$B$1:$AF$1,0),FALSE)),VLOOKUP($B186,'Allokerad kvv'!$B$2:$AV$468,MATCH(R$1,'Allokerad kvv'!$B$1:$AV$1,0),FALSE),VLOOKUP($B186,'Justerad allokering'!$B$1:$AG$461,MATCH(R$1,'Justerad allokering'!$B$1:$AF$1,0),FALSE))</f>
        <v>0</v>
      </c>
      <c r="S186">
        <f>IF(ISERROR(1/VLOOKUP($B186,'Justerad allokering'!$B$1:$AG$461,MATCH(S$1,'Justerad allokering'!$B$1:$AF$1,0),FALSE)),VLOOKUP($B186,'Allokerad kvv'!$B$2:$AV$468,MATCH(S$1,'Allokerad kvv'!$B$1:$AV$1,0),FALSE),VLOOKUP($B186,'Justerad allokering'!$B$1:$AG$461,MATCH(S$1,'Justerad allokering'!$B$1:$AF$1,0),FALSE))</f>
        <v>24.265499999999999</v>
      </c>
      <c r="T186">
        <f>IF(ISERROR(1/VLOOKUP($B186,'Justerad allokering'!$B$1:$AG$461,MATCH(T$1,'Justerad allokering'!$B$1:$AF$1,0),FALSE)),VLOOKUP($B186,'Allokerad kvv'!$B$2:$AV$468,MATCH(T$1,'Allokerad kvv'!$B$1:$AV$1,0),FALSE),VLOOKUP($B186,'Justerad allokering'!$B$1:$AG$461,MATCH(T$1,'Justerad allokering'!$B$1:$AF$1,0),FALSE))</f>
        <v>0</v>
      </c>
      <c r="U186">
        <f>IF(ISERROR(1/VLOOKUP($B186,'Justerad allokering'!$B$1:$AG$461,MATCH(U$1,'Justerad allokering'!$B$1:$AF$1,0),FALSE)),VLOOKUP($B186,'Allokerad kvv'!$B$2:$AV$468,MATCH(U$1,'Allokerad kvv'!$B$1:$AV$1,0),FALSE),VLOOKUP($B186,'Justerad allokering'!$B$1:$AG$461,MATCH(U$1,'Justerad allokering'!$B$1:$AF$1,0),FALSE))</f>
        <v>0</v>
      </c>
      <c r="V186">
        <f>IF(ISERROR(1/VLOOKUP($B186,'Justerad allokering'!$B$1:$AG$461,MATCH(V$1,'Justerad allokering'!$B$1:$AF$1,0),FALSE)),VLOOKUP($B186,'Allokerad kvv'!$B$2:$AV$468,MATCH(V$1,'Allokerad kvv'!$B$1:$AV$1,0),FALSE),VLOOKUP($B186,'Justerad allokering'!$B$1:$AG$461,MATCH(V$1,'Justerad allokering'!$B$1:$AF$1,0),FALSE))</f>
        <v>0</v>
      </c>
      <c r="W186">
        <f>IF(ISERROR(1/VLOOKUP($B186,'Justerad allokering'!$B$1:$AG$461,MATCH(W$1,'Justerad allokering'!$B$1:$AF$1,0),FALSE)),VLOOKUP($B186,'Allokerad kvv'!$B$2:$AV$468,MATCH(W$1,'Allokerad kvv'!$B$1:$AV$1,0),FALSE),VLOOKUP($B186,'Justerad allokering'!$B$1:$AG$461,MATCH(W$1,'Justerad allokering'!$B$1:$AF$1,0),FALSE))</f>
        <v>0</v>
      </c>
      <c r="X186">
        <f>IF(ISERROR(1/VLOOKUP($B186,'Justerad allokering'!$B$1:$AG$461,MATCH(X$1,'Justerad allokering'!$B$1:$AF$1,0),FALSE)),VLOOKUP($B186,'Allokerad kvv'!$B$2:$AV$468,MATCH(X$1,'Allokerad kvv'!$B$1:$AV$1,0),FALSE),VLOOKUP($B186,'Justerad allokering'!$B$1:$AG$461,MATCH(X$1,'Justerad allokering'!$B$1:$AF$1,0),FALSE))</f>
        <v>0</v>
      </c>
      <c r="Y186">
        <f>IF(ISERROR(1/VLOOKUP($B186,'Justerad allokering'!$B$1:$AG$461,MATCH(Y$1,'Justerad allokering'!$B$1:$AF$1,0),FALSE)),VLOOKUP($B186,'Allokerad kvv'!$B$2:$AV$468,MATCH(Y$1,'Allokerad kvv'!$B$1:$AV$1,0),FALSE),VLOOKUP($B186,'Justerad allokering'!$B$1:$AG$461,MATCH(Y$1,'Justerad allokering'!$B$1:$AF$1,0),FALSE))</f>
        <v>0</v>
      </c>
      <c r="Z186">
        <f>IF(ISERROR(1/VLOOKUP($B186,'Justerad allokering'!$B$1:$AG$461,MATCH(Z$1,'Justerad allokering'!$B$1:$AF$1,0),FALSE)),VLOOKUP($B186,'Allokerad kvv'!$B$2:$AV$468,MATCH(Z$1,'Allokerad kvv'!$B$1:$AV$1,0),FALSE),VLOOKUP($B186,'Justerad allokering'!$B$1:$AG$461,MATCH(Z$1,'Justerad allokering'!$B$1:$AF$1,0),FALSE))</f>
        <v>0</v>
      </c>
      <c r="AE186" s="89">
        <f t="shared" si="8"/>
        <v>157.37978100000001</v>
      </c>
      <c r="AG186">
        <f t="shared" si="9"/>
        <v>152.774441</v>
      </c>
      <c r="AH186">
        <f t="shared" si="10"/>
        <v>152.774441</v>
      </c>
      <c r="AI186">
        <f>IF(AH186=0,"",AH186/VLOOKUP(B186,Kraftvärmeprod!$B$1:$BC$480,MATCH("Summa tillförd energi exklusive rökgaskondensering",Kraftvärmeprod!$B$1:$BC$1,0),FALSE))</f>
        <v>0.76755647608520894</v>
      </c>
      <c r="AK186">
        <f t="shared" si="11"/>
        <v>15.2608</v>
      </c>
    </row>
    <row r="187" spans="1:37" x14ac:dyDescent="0.25">
      <c r="A187" s="2" t="s">
        <v>268</v>
      </c>
      <c r="B187" s="2" t="s">
        <v>269</v>
      </c>
      <c r="C187">
        <f>IF(ISERROR(1/VLOOKUP($B187,'Justerad allokering'!$B$1:$AG$461,MATCH(C$1,'Justerad allokering'!$B$1:$AF$1,0),FALSE)),VLOOKUP($B187,'Allokerad kvv'!$B$2:$AV$468,MATCH(C$1,'Allokerad kvv'!$B$1:$AV$1,0),FALSE),VLOOKUP($B187,'Justerad allokering'!$B$1:$AG$461,MATCH(C$1,'Justerad allokering'!$B$1:$AF$1,0),FALSE))</f>
        <v>0</v>
      </c>
      <c r="D187">
        <f>IF(ISERROR(1/VLOOKUP($B187,'Justerad allokering'!$B$1:$AG$461,MATCH(D$1,'Justerad allokering'!$B$1:$AF$1,0),FALSE)),VLOOKUP($B187,'Allokerad kvv'!$B$2:$AV$468,MATCH(D$1,'Allokerad kvv'!$B$1:$AV$1,0),FALSE),VLOOKUP($B187,'Justerad allokering'!$B$1:$AG$461,MATCH(D$1,'Justerad allokering'!$B$1:$AF$1,0),FALSE))</f>
        <v>0</v>
      </c>
      <c r="E187">
        <f>IF(ISERROR(1/VLOOKUP($B187,'Justerad allokering'!$B$1:$AG$461,MATCH(E$1,'Justerad allokering'!$B$1:$AF$1,0),FALSE)),VLOOKUP($B187,'Allokerad kvv'!$B$2:$AV$468,MATCH(E$1,'Allokerad kvv'!$B$1:$AV$1,0),FALSE),VLOOKUP($B187,'Justerad allokering'!$B$1:$AG$461,MATCH(E$1,'Justerad allokering'!$B$1:$AF$1,0),FALSE))</f>
        <v>0</v>
      </c>
      <c r="F187">
        <f>IF(ISERROR(1/VLOOKUP($B187,'Justerad allokering'!$B$1:$AG$461,MATCH(F$1,'Justerad allokering'!$B$1:$AF$1,0),FALSE)),VLOOKUP($B187,'Allokerad kvv'!$B$2:$AV$468,MATCH(F$1,'Allokerad kvv'!$B$1:$AV$1,0),FALSE),VLOOKUP($B187,'Justerad allokering'!$B$1:$AG$461,MATCH(F$1,'Justerad allokering'!$B$1:$AF$1,0),FALSE))</f>
        <v>0</v>
      </c>
      <c r="G187">
        <f>IF(ISERROR(1/VLOOKUP($B187,'Justerad allokering'!$B$1:$AG$461,MATCH(G$1,'Justerad allokering'!$B$1:$AF$1,0),FALSE)),VLOOKUP($B187,'Allokerad kvv'!$B$2:$AV$468,MATCH(G$1,'Allokerad kvv'!$B$1:$AV$1,0),FALSE),VLOOKUP($B187,'Justerad allokering'!$B$1:$AG$461,MATCH(G$1,'Justerad allokering'!$B$1:$AF$1,0),FALSE))</f>
        <v>0</v>
      </c>
      <c r="H187">
        <f>IF(ISERROR(1/VLOOKUP($B187,'Justerad allokering'!$B$1:$AG$461,MATCH(H$1,'Justerad allokering'!$B$1:$AF$1,0),FALSE)),VLOOKUP($B187,'Allokerad kvv'!$B$2:$AV$468,MATCH(H$1,'Allokerad kvv'!$B$1:$AV$1,0),FALSE),VLOOKUP($B187,'Justerad allokering'!$B$1:$AG$461,MATCH(H$1,'Justerad allokering'!$B$1:$AF$1,0),FALSE))</f>
        <v>0</v>
      </c>
      <c r="I187">
        <f>IF(ISERROR(1/VLOOKUP($B187,'Justerad allokering'!$B$1:$AG$461,MATCH(I$1,'Justerad allokering'!$B$1:$AF$1,0),FALSE)),VLOOKUP($B187,'Allokerad kvv'!$B$2:$AV$468,MATCH(I$1,'Allokerad kvv'!$B$1:$AV$1,0),FALSE),VLOOKUP($B187,'Justerad allokering'!$B$1:$AG$461,MATCH(I$1,'Justerad allokering'!$B$1:$AF$1,0),FALSE))</f>
        <v>0</v>
      </c>
      <c r="J187">
        <f>IF(ISERROR(1/VLOOKUP($B187,'Justerad allokering'!$B$1:$AG$461,MATCH(J$1,'Justerad allokering'!$B$1:$AF$1,0),FALSE)),VLOOKUP($B187,'Allokerad kvv'!$B$2:$AV$468,MATCH(J$1,'Allokerad kvv'!$B$1:$AV$1,0),FALSE),VLOOKUP($B187,'Justerad allokering'!$B$1:$AG$461,MATCH(J$1,'Justerad allokering'!$B$1:$AF$1,0),FALSE))</f>
        <v>0</v>
      </c>
      <c r="K187">
        <f>IF(ISERROR(1/VLOOKUP($B187,'Justerad allokering'!$B$1:$AG$461,MATCH(K$1,'Justerad allokering'!$B$1:$AF$1,0),FALSE)),VLOOKUP($B187,'Allokerad kvv'!$B$2:$AV$468,MATCH(K$1,'Allokerad kvv'!$B$1:$AV$1,0),FALSE),VLOOKUP($B187,'Justerad allokering'!$B$1:$AG$461,MATCH(K$1,'Justerad allokering'!$B$1:$AF$1,0),FALSE))</f>
        <v>0</v>
      </c>
      <c r="L187">
        <f>IF(ISERROR(1/VLOOKUP($B187,'Justerad allokering'!$B$1:$AG$461,MATCH(L$1,'Justerad allokering'!$B$1:$AF$1,0),FALSE)),VLOOKUP($B187,'Allokerad kvv'!$B$2:$AV$468,MATCH(L$1,'Allokerad kvv'!$B$1:$AV$1,0),FALSE),VLOOKUP($B187,'Justerad allokering'!$B$1:$AG$461,MATCH(L$1,'Justerad allokering'!$B$1:$AF$1,0),FALSE))</f>
        <v>0</v>
      </c>
      <c r="M187">
        <f>IF(ISERROR(1/VLOOKUP($B187,'Justerad allokering'!$B$1:$AG$461,MATCH(M$1,'Justerad allokering'!$B$1:$AF$1,0),FALSE)),VLOOKUP($B187,'Allokerad kvv'!$B$2:$AV$468,MATCH(M$1,'Allokerad kvv'!$B$1:$AV$1,0),FALSE),VLOOKUP($B187,'Justerad allokering'!$B$1:$AG$461,MATCH(M$1,'Justerad allokering'!$B$1:$AF$1,0),FALSE))</f>
        <v>0</v>
      </c>
      <c r="N187">
        <f>IF(ISERROR(1/VLOOKUP($B187,'Justerad allokering'!$B$1:$AG$461,MATCH(N$1,'Justerad allokering'!$B$1:$AF$1,0),FALSE)),VLOOKUP($B187,'Allokerad kvv'!$B$2:$AV$468,MATCH(N$1,'Allokerad kvv'!$B$1:$AV$1,0),FALSE),VLOOKUP($B187,'Justerad allokering'!$B$1:$AG$461,MATCH(N$1,'Justerad allokering'!$B$1:$AF$1,0),FALSE))</f>
        <v>0</v>
      </c>
      <c r="O187">
        <f>IF(ISERROR(1/VLOOKUP($B187,'Justerad allokering'!$B$1:$AG$461,MATCH(O$1,'Justerad allokering'!$B$1:$AF$1,0),FALSE)),VLOOKUP($B187,'Allokerad kvv'!$B$2:$AV$468,MATCH(O$1,'Allokerad kvv'!$B$1:$AV$1,0),FALSE),VLOOKUP($B187,'Justerad allokering'!$B$1:$AG$461,MATCH(O$1,'Justerad allokering'!$B$1:$AF$1,0),FALSE))</f>
        <v>0</v>
      </c>
      <c r="P187">
        <f>IF(ISERROR(1/VLOOKUP($B187,'Justerad allokering'!$B$1:$AG$461,MATCH(P$1,'Justerad allokering'!$B$1:$AF$1,0),FALSE)),VLOOKUP($B187,'Allokerad kvv'!$B$2:$AV$468,MATCH(P$1,'Allokerad kvv'!$B$1:$AV$1,0),FALSE),VLOOKUP($B187,'Justerad allokering'!$B$1:$AG$461,MATCH(P$1,'Justerad allokering'!$B$1:$AF$1,0),FALSE))</f>
        <v>0</v>
      </c>
      <c r="Q187">
        <f>IF(ISERROR(1/VLOOKUP($B187,'Justerad allokering'!$B$1:$AG$461,MATCH(Q$1,'Justerad allokering'!$B$1:$AF$1,0),FALSE)),VLOOKUP($B187,'Allokerad kvv'!$B$2:$AV$468,MATCH(Q$1,'Allokerad kvv'!$B$1:$AV$1,0),FALSE),VLOOKUP($B187,'Justerad allokering'!$B$1:$AG$461,MATCH(Q$1,'Justerad allokering'!$B$1:$AF$1,0),FALSE))</f>
        <v>0</v>
      </c>
      <c r="R187">
        <f>IF(ISERROR(1/VLOOKUP($B187,'Justerad allokering'!$B$1:$AG$461,MATCH(R$1,'Justerad allokering'!$B$1:$AF$1,0),FALSE)),VLOOKUP($B187,'Allokerad kvv'!$B$2:$AV$468,MATCH(R$1,'Allokerad kvv'!$B$1:$AV$1,0),FALSE),VLOOKUP($B187,'Justerad allokering'!$B$1:$AG$461,MATCH(R$1,'Justerad allokering'!$B$1:$AF$1,0),FALSE))</f>
        <v>0</v>
      </c>
      <c r="S187">
        <f>IF(ISERROR(1/VLOOKUP($B187,'Justerad allokering'!$B$1:$AG$461,MATCH(S$1,'Justerad allokering'!$B$1:$AF$1,0),FALSE)),VLOOKUP($B187,'Allokerad kvv'!$B$2:$AV$468,MATCH(S$1,'Allokerad kvv'!$B$1:$AV$1,0),FALSE),VLOOKUP($B187,'Justerad allokering'!$B$1:$AG$461,MATCH(S$1,'Justerad allokering'!$B$1:$AF$1,0),FALSE))</f>
        <v>0</v>
      </c>
      <c r="T187">
        <f>IF(ISERROR(1/VLOOKUP($B187,'Justerad allokering'!$B$1:$AG$461,MATCH(T$1,'Justerad allokering'!$B$1:$AF$1,0),FALSE)),VLOOKUP($B187,'Allokerad kvv'!$B$2:$AV$468,MATCH(T$1,'Allokerad kvv'!$B$1:$AV$1,0),FALSE),VLOOKUP($B187,'Justerad allokering'!$B$1:$AG$461,MATCH(T$1,'Justerad allokering'!$B$1:$AF$1,0),FALSE))</f>
        <v>0</v>
      </c>
      <c r="U187">
        <f>IF(ISERROR(1/VLOOKUP($B187,'Justerad allokering'!$B$1:$AG$461,MATCH(U$1,'Justerad allokering'!$B$1:$AF$1,0),FALSE)),VLOOKUP($B187,'Allokerad kvv'!$B$2:$AV$468,MATCH(U$1,'Allokerad kvv'!$B$1:$AV$1,0),FALSE),VLOOKUP($B187,'Justerad allokering'!$B$1:$AG$461,MATCH(U$1,'Justerad allokering'!$B$1:$AF$1,0),FALSE))</f>
        <v>0</v>
      </c>
      <c r="V187">
        <f>IF(ISERROR(1/VLOOKUP($B187,'Justerad allokering'!$B$1:$AG$461,MATCH(V$1,'Justerad allokering'!$B$1:$AF$1,0),FALSE)),VLOOKUP($B187,'Allokerad kvv'!$B$2:$AV$468,MATCH(V$1,'Allokerad kvv'!$B$1:$AV$1,0),FALSE),VLOOKUP($B187,'Justerad allokering'!$B$1:$AG$461,MATCH(V$1,'Justerad allokering'!$B$1:$AF$1,0),FALSE))</f>
        <v>0</v>
      </c>
      <c r="W187">
        <f>IF(ISERROR(1/VLOOKUP($B187,'Justerad allokering'!$B$1:$AG$461,MATCH(W$1,'Justerad allokering'!$B$1:$AF$1,0),FALSE)),VLOOKUP($B187,'Allokerad kvv'!$B$2:$AV$468,MATCH(W$1,'Allokerad kvv'!$B$1:$AV$1,0),FALSE),VLOOKUP($B187,'Justerad allokering'!$B$1:$AG$461,MATCH(W$1,'Justerad allokering'!$B$1:$AF$1,0),FALSE))</f>
        <v>0</v>
      </c>
      <c r="X187">
        <f>IF(ISERROR(1/VLOOKUP($B187,'Justerad allokering'!$B$1:$AG$461,MATCH(X$1,'Justerad allokering'!$B$1:$AF$1,0),FALSE)),VLOOKUP($B187,'Allokerad kvv'!$B$2:$AV$468,MATCH(X$1,'Allokerad kvv'!$B$1:$AV$1,0),FALSE),VLOOKUP($B187,'Justerad allokering'!$B$1:$AG$461,MATCH(X$1,'Justerad allokering'!$B$1:$AF$1,0),FALSE))</f>
        <v>0</v>
      </c>
      <c r="Y187">
        <f>IF(ISERROR(1/VLOOKUP($B187,'Justerad allokering'!$B$1:$AG$461,MATCH(Y$1,'Justerad allokering'!$B$1:$AF$1,0),FALSE)),VLOOKUP($B187,'Allokerad kvv'!$B$2:$AV$468,MATCH(Y$1,'Allokerad kvv'!$B$1:$AV$1,0),FALSE),VLOOKUP($B187,'Justerad allokering'!$B$1:$AG$461,MATCH(Y$1,'Justerad allokering'!$B$1:$AF$1,0),FALSE))</f>
        <v>0</v>
      </c>
      <c r="Z187">
        <f>IF(ISERROR(1/VLOOKUP($B187,'Justerad allokering'!$B$1:$AG$461,MATCH(Z$1,'Justerad allokering'!$B$1:$AF$1,0),FALSE)),VLOOKUP($B187,'Allokerad kvv'!$B$2:$AV$468,MATCH(Z$1,'Allokerad kvv'!$B$1:$AV$1,0),FALSE),VLOOKUP($B187,'Justerad allokering'!$B$1:$AG$461,MATCH(Z$1,'Justerad allokering'!$B$1:$AF$1,0),FALSE))</f>
        <v>0</v>
      </c>
      <c r="AE187" s="89">
        <f t="shared" si="8"/>
        <v>0</v>
      </c>
      <c r="AG187">
        <f t="shared" si="9"/>
        <v>0</v>
      </c>
      <c r="AH187">
        <f t="shared" si="10"/>
        <v>0</v>
      </c>
      <c r="AI187" t="str">
        <f>IF(AH187=0,"",AH187/VLOOKUP(B187,Kraftvärmeprod!$B$1:$BC$480,MATCH("Summa tillförd energi exklusive rökgaskondensering",Kraftvärmeprod!$B$1:$BC$1,0),FALSE))</f>
        <v/>
      </c>
      <c r="AK187">
        <f t="shared" si="11"/>
        <v>0</v>
      </c>
    </row>
    <row r="188" spans="1:37" x14ac:dyDescent="0.25">
      <c r="A188" s="2" t="s">
        <v>268</v>
      </c>
      <c r="B188" s="2" t="s">
        <v>270</v>
      </c>
      <c r="C188">
        <f>IF(ISERROR(1/VLOOKUP($B188,'Justerad allokering'!$B$1:$AG$461,MATCH(C$1,'Justerad allokering'!$B$1:$AF$1,0),FALSE)),VLOOKUP($B188,'Allokerad kvv'!$B$2:$AV$468,MATCH(C$1,'Allokerad kvv'!$B$1:$AV$1,0),FALSE),VLOOKUP($B188,'Justerad allokering'!$B$1:$AG$461,MATCH(C$1,'Justerad allokering'!$B$1:$AF$1,0),FALSE))</f>
        <v>0</v>
      </c>
      <c r="D188">
        <f>IF(ISERROR(1/VLOOKUP($B188,'Justerad allokering'!$B$1:$AG$461,MATCH(D$1,'Justerad allokering'!$B$1:$AF$1,0),FALSE)),VLOOKUP($B188,'Allokerad kvv'!$B$2:$AV$468,MATCH(D$1,'Allokerad kvv'!$B$1:$AV$1,0),FALSE),VLOOKUP($B188,'Justerad allokering'!$B$1:$AG$461,MATCH(D$1,'Justerad allokering'!$B$1:$AF$1,0),FALSE))</f>
        <v>0</v>
      </c>
      <c r="E188">
        <f>IF(ISERROR(1/VLOOKUP($B188,'Justerad allokering'!$B$1:$AG$461,MATCH(E$1,'Justerad allokering'!$B$1:$AF$1,0),FALSE)),VLOOKUP($B188,'Allokerad kvv'!$B$2:$AV$468,MATCH(E$1,'Allokerad kvv'!$B$1:$AV$1,0),FALSE),VLOOKUP($B188,'Justerad allokering'!$B$1:$AG$461,MATCH(E$1,'Justerad allokering'!$B$1:$AF$1,0),FALSE))</f>
        <v>0</v>
      </c>
      <c r="F188">
        <f>IF(ISERROR(1/VLOOKUP($B188,'Justerad allokering'!$B$1:$AG$461,MATCH(F$1,'Justerad allokering'!$B$1:$AF$1,0),FALSE)),VLOOKUP($B188,'Allokerad kvv'!$B$2:$AV$468,MATCH(F$1,'Allokerad kvv'!$B$1:$AV$1,0),FALSE),VLOOKUP($B188,'Justerad allokering'!$B$1:$AG$461,MATCH(F$1,'Justerad allokering'!$B$1:$AF$1,0),FALSE))</f>
        <v>0</v>
      </c>
      <c r="G188">
        <f>IF(ISERROR(1/VLOOKUP($B188,'Justerad allokering'!$B$1:$AG$461,MATCH(G$1,'Justerad allokering'!$B$1:$AF$1,0),FALSE)),VLOOKUP($B188,'Allokerad kvv'!$B$2:$AV$468,MATCH(G$1,'Allokerad kvv'!$B$1:$AV$1,0),FALSE),VLOOKUP($B188,'Justerad allokering'!$B$1:$AG$461,MATCH(G$1,'Justerad allokering'!$B$1:$AF$1,0),FALSE))</f>
        <v>0</v>
      </c>
      <c r="H188">
        <f>IF(ISERROR(1/VLOOKUP($B188,'Justerad allokering'!$B$1:$AG$461,MATCH(H$1,'Justerad allokering'!$B$1:$AF$1,0),FALSE)),VLOOKUP($B188,'Allokerad kvv'!$B$2:$AV$468,MATCH(H$1,'Allokerad kvv'!$B$1:$AV$1,0),FALSE),VLOOKUP($B188,'Justerad allokering'!$B$1:$AG$461,MATCH(H$1,'Justerad allokering'!$B$1:$AF$1,0),FALSE))</f>
        <v>0</v>
      </c>
      <c r="I188">
        <f>IF(ISERROR(1/VLOOKUP($B188,'Justerad allokering'!$B$1:$AG$461,MATCH(I$1,'Justerad allokering'!$B$1:$AF$1,0),FALSE)),VLOOKUP($B188,'Allokerad kvv'!$B$2:$AV$468,MATCH(I$1,'Allokerad kvv'!$B$1:$AV$1,0),FALSE),VLOOKUP($B188,'Justerad allokering'!$B$1:$AG$461,MATCH(I$1,'Justerad allokering'!$B$1:$AF$1,0),FALSE))</f>
        <v>0</v>
      </c>
      <c r="J188">
        <f>IF(ISERROR(1/VLOOKUP($B188,'Justerad allokering'!$B$1:$AG$461,MATCH(J$1,'Justerad allokering'!$B$1:$AF$1,0),FALSE)),VLOOKUP($B188,'Allokerad kvv'!$B$2:$AV$468,MATCH(J$1,'Allokerad kvv'!$B$1:$AV$1,0),FALSE),VLOOKUP($B188,'Justerad allokering'!$B$1:$AG$461,MATCH(J$1,'Justerad allokering'!$B$1:$AF$1,0),FALSE))</f>
        <v>0</v>
      </c>
      <c r="K188">
        <f>IF(ISERROR(1/VLOOKUP($B188,'Justerad allokering'!$B$1:$AG$461,MATCH(K$1,'Justerad allokering'!$B$1:$AF$1,0),FALSE)),VLOOKUP($B188,'Allokerad kvv'!$B$2:$AV$468,MATCH(K$1,'Allokerad kvv'!$B$1:$AV$1,0),FALSE),VLOOKUP($B188,'Justerad allokering'!$B$1:$AG$461,MATCH(K$1,'Justerad allokering'!$B$1:$AF$1,0),FALSE))</f>
        <v>0</v>
      </c>
      <c r="L188">
        <f>IF(ISERROR(1/VLOOKUP($B188,'Justerad allokering'!$B$1:$AG$461,MATCH(L$1,'Justerad allokering'!$B$1:$AF$1,0),FALSE)),VLOOKUP($B188,'Allokerad kvv'!$B$2:$AV$468,MATCH(L$1,'Allokerad kvv'!$B$1:$AV$1,0),FALSE),VLOOKUP($B188,'Justerad allokering'!$B$1:$AG$461,MATCH(L$1,'Justerad allokering'!$B$1:$AF$1,0),FALSE))</f>
        <v>0</v>
      </c>
      <c r="M188">
        <f>IF(ISERROR(1/VLOOKUP($B188,'Justerad allokering'!$B$1:$AG$461,MATCH(M$1,'Justerad allokering'!$B$1:$AF$1,0),FALSE)),VLOOKUP($B188,'Allokerad kvv'!$B$2:$AV$468,MATCH(M$1,'Allokerad kvv'!$B$1:$AV$1,0),FALSE),VLOOKUP($B188,'Justerad allokering'!$B$1:$AG$461,MATCH(M$1,'Justerad allokering'!$B$1:$AF$1,0),FALSE))</f>
        <v>0</v>
      </c>
      <c r="N188">
        <f>IF(ISERROR(1/VLOOKUP($B188,'Justerad allokering'!$B$1:$AG$461,MATCH(N$1,'Justerad allokering'!$B$1:$AF$1,0),FALSE)),VLOOKUP($B188,'Allokerad kvv'!$B$2:$AV$468,MATCH(N$1,'Allokerad kvv'!$B$1:$AV$1,0),FALSE),VLOOKUP($B188,'Justerad allokering'!$B$1:$AG$461,MATCH(N$1,'Justerad allokering'!$B$1:$AF$1,0),FALSE))</f>
        <v>0</v>
      </c>
      <c r="O188">
        <f>IF(ISERROR(1/VLOOKUP($B188,'Justerad allokering'!$B$1:$AG$461,MATCH(O$1,'Justerad allokering'!$B$1:$AF$1,0),FALSE)),VLOOKUP($B188,'Allokerad kvv'!$B$2:$AV$468,MATCH(O$1,'Allokerad kvv'!$B$1:$AV$1,0),FALSE),VLOOKUP($B188,'Justerad allokering'!$B$1:$AG$461,MATCH(O$1,'Justerad allokering'!$B$1:$AF$1,0),FALSE))</f>
        <v>0</v>
      </c>
      <c r="P188">
        <f>IF(ISERROR(1/VLOOKUP($B188,'Justerad allokering'!$B$1:$AG$461,MATCH(P$1,'Justerad allokering'!$B$1:$AF$1,0),FALSE)),VLOOKUP($B188,'Allokerad kvv'!$B$2:$AV$468,MATCH(P$1,'Allokerad kvv'!$B$1:$AV$1,0),FALSE),VLOOKUP($B188,'Justerad allokering'!$B$1:$AG$461,MATCH(P$1,'Justerad allokering'!$B$1:$AF$1,0),FALSE))</f>
        <v>0</v>
      </c>
      <c r="Q188">
        <f>IF(ISERROR(1/VLOOKUP($B188,'Justerad allokering'!$B$1:$AG$461,MATCH(Q$1,'Justerad allokering'!$B$1:$AF$1,0),FALSE)),VLOOKUP($B188,'Allokerad kvv'!$B$2:$AV$468,MATCH(Q$1,'Allokerad kvv'!$B$1:$AV$1,0),FALSE),VLOOKUP($B188,'Justerad allokering'!$B$1:$AG$461,MATCH(Q$1,'Justerad allokering'!$B$1:$AF$1,0),FALSE))</f>
        <v>0</v>
      </c>
      <c r="R188">
        <f>IF(ISERROR(1/VLOOKUP($B188,'Justerad allokering'!$B$1:$AG$461,MATCH(R$1,'Justerad allokering'!$B$1:$AF$1,0),FALSE)),VLOOKUP($B188,'Allokerad kvv'!$B$2:$AV$468,MATCH(R$1,'Allokerad kvv'!$B$1:$AV$1,0),FALSE),VLOOKUP($B188,'Justerad allokering'!$B$1:$AG$461,MATCH(R$1,'Justerad allokering'!$B$1:$AF$1,0),FALSE))</f>
        <v>0</v>
      </c>
      <c r="S188">
        <f>IF(ISERROR(1/VLOOKUP($B188,'Justerad allokering'!$B$1:$AG$461,MATCH(S$1,'Justerad allokering'!$B$1:$AF$1,0),FALSE)),VLOOKUP($B188,'Allokerad kvv'!$B$2:$AV$468,MATCH(S$1,'Allokerad kvv'!$B$1:$AV$1,0),FALSE),VLOOKUP($B188,'Justerad allokering'!$B$1:$AG$461,MATCH(S$1,'Justerad allokering'!$B$1:$AF$1,0),FALSE))</f>
        <v>0</v>
      </c>
      <c r="T188">
        <f>IF(ISERROR(1/VLOOKUP($B188,'Justerad allokering'!$B$1:$AG$461,MATCH(T$1,'Justerad allokering'!$B$1:$AF$1,0),FALSE)),VLOOKUP($B188,'Allokerad kvv'!$B$2:$AV$468,MATCH(T$1,'Allokerad kvv'!$B$1:$AV$1,0),FALSE),VLOOKUP($B188,'Justerad allokering'!$B$1:$AG$461,MATCH(T$1,'Justerad allokering'!$B$1:$AF$1,0),FALSE))</f>
        <v>0</v>
      </c>
      <c r="U188">
        <f>IF(ISERROR(1/VLOOKUP($B188,'Justerad allokering'!$B$1:$AG$461,MATCH(U$1,'Justerad allokering'!$B$1:$AF$1,0),FALSE)),VLOOKUP($B188,'Allokerad kvv'!$B$2:$AV$468,MATCH(U$1,'Allokerad kvv'!$B$1:$AV$1,0),FALSE),VLOOKUP($B188,'Justerad allokering'!$B$1:$AG$461,MATCH(U$1,'Justerad allokering'!$B$1:$AF$1,0),FALSE))</f>
        <v>0</v>
      </c>
      <c r="V188">
        <f>IF(ISERROR(1/VLOOKUP($B188,'Justerad allokering'!$B$1:$AG$461,MATCH(V$1,'Justerad allokering'!$B$1:$AF$1,0),FALSE)),VLOOKUP($B188,'Allokerad kvv'!$B$2:$AV$468,MATCH(V$1,'Allokerad kvv'!$B$1:$AV$1,0),FALSE),VLOOKUP($B188,'Justerad allokering'!$B$1:$AG$461,MATCH(V$1,'Justerad allokering'!$B$1:$AF$1,0),FALSE))</f>
        <v>0</v>
      </c>
      <c r="W188">
        <f>IF(ISERROR(1/VLOOKUP($B188,'Justerad allokering'!$B$1:$AG$461,MATCH(W$1,'Justerad allokering'!$B$1:$AF$1,0),FALSE)),VLOOKUP($B188,'Allokerad kvv'!$B$2:$AV$468,MATCH(W$1,'Allokerad kvv'!$B$1:$AV$1,0),FALSE),VLOOKUP($B188,'Justerad allokering'!$B$1:$AG$461,MATCH(W$1,'Justerad allokering'!$B$1:$AF$1,0),FALSE))</f>
        <v>0</v>
      </c>
      <c r="X188">
        <f>IF(ISERROR(1/VLOOKUP($B188,'Justerad allokering'!$B$1:$AG$461,MATCH(X$1,'Justerad allokering'!$B$1:$AF$1,0),FALSE)),VLOOKUP($B188,'Allokerad kvv'!$B$2:$AV$468,MATCH(X$1,'Allokerad kvv'!$B$1:$AV$1,0),FALSE),VLOOKUP($B188,'Justerad allokering'!$B$1:$AG$461,MATCH(X$1,'Justerad allokering'!$B$1:$AF$1,0),FALSE))</f>
        <v>0</v>
      </c>
      <c r="Y188">
        <f>IF(ISERROR(1/VLOOKUP($B188,'Justerad allokering'!$B$1:$AG$461,MATCH(Y$1,'Justerad allokering'!$B$1:$AF$1,0),FALSE)),VLOOKUP($B188,'Allokerad kvv'!$B$2:$AV$468,MATCH(Y$1,'Allokerad kvv'!$B$1:$AV$1,0),FALSE),VLOOKUP($B188,'Justerad allokering'!$B$1:$AG$461,MATCH(Y$1,'Justerad allokering'!$B$1:$AF$1,0),FALSE))</f>
        <v>0</v>
      </c>
      <c r="Z188">
        <f>IF(ISERROR(1/VLOOKUP($B188,'Justerad allokering'!$B$1:$AG$461,MATCH(Z$1,'Justerad allokering'!$B$1:$AF$1,0),FALSE)),VLOOKUP($B188,'Allokerad kvv'!$B$2:$AV$468,MATCH(Z$1,'Allokerad kvv'!$B$1:$AV$1,0),FALSE),VLOOKUP($B188,'Justerad allokering'!$B$1:$AG$461,MATCH(Z$1,'Justerad allokering'!$B$1:$AF$1,0),FALSE))</f>
        <v>0</v>
      </c>
      <c r="AE188" s="89">
        <f t="shared" si="8"/>
        <v>0</v>
      </c>
      <c r="AG188">
        <f t="shared" si="9"/>
        <v>0</v>
      </c>
      <c r="AH188">
        <f t="shared" si="10"/>
        <v>0</v>
      </c>
      <c r="AI188" t="str">
        <f>IF(AH188=0,"",AH188/VLOOKUP(B188,Kraftvärmeprod!$B$1:$BC$480,MATCH("Summa tillförd energi exklusive rökgaskondensering",Kraftvärmeprod!$B$1:$BC$1,0),FALSE))</f>
        <v/>
      </c>
      <c r="AK188">
        <f t="shared" si="11"/>
        <v>0</v>
      </c>
    </row>
    <row r="189" spans="1:37" x14ac:dyDescent="0.25">
      <c r="A189" s="2" t="s">
        <v>268</v>
      </c>
      <c r="B189" s="2" t="s">
        <v>271</v>
      </c>
      <c r="C189">
        <f>IF(ISERROR(1/VLOOKUP($B189,'Justerad allokering'!$B$1:$AG$461,MATCH(C$1,'Justerad allokering'!$B$1:$AF$1,0),FALSE)),VLOOKUP($B189,'Allokerad kvv'!$B$2:$AV$468,MATCH(C$1,'Allokerad kvv'!$B$1:$AV$1,0),FALSE),VLOOKUP($B189,'Justerad allokering'!$B$1:$AG$461,MATCH(C$1,'Justerad allokering'!$B$1:$AF$1,0),FALSE))</f>
        <v>0</v>
      </c>
      <c r="D189">
        <f>IF(ISERROR(1/VLOOKUP($B189,'Justerad allokering'!$B$1:$AG$461,MATCH(D$1,'Justerad allokering'!$B$1:$AF$1,0),FALSE)),VLOOKUP($B189,'Allokerad kvv'!$B$2:$AV$468,MATCH(D$1,'Allokerad kvv'!$B$1:$AV$1,0),FALSE),VLOOKUP($B189,'Justerad allokering'!$B$1:$AG$461,MATCH(D$1,'Justerad allokering'!$B$1:$AF$1,0),FALSE))</f>
        <v>0</v>
      </c>
      <c r="E189">
        <f>IF(ISERROR(1/VLOOKUP($B189,'Justerad allokering'!$B$1:$AG$461,MATCH(E$1,'Justerad allokering'!$B$1:$AF$1,0),FALSE)),VLOOKUP($B189,'Allokerad kvv'!$B$2:$AV$468,MATCH(E$1,'Allokerad kvv'!$B$1:$AV$1,0),FALSE),VLOOKUP($B189,'Justerad allokering'!$B$1:$AG$461,MATCH(E$1,'Justerad allokering'!$B$1:$AF$1,0),FALSE))</f>
        <v>0</v>
      </c>
      <c r="F189">
        <f>IF(ISERROR(1/VLOOKUP($B189,'Justerad allokering'!$B$1:$AG$461,MATCH(F$1,'Justerad allokering'!$B$1:$AF$1,0),FALSE)),VLOOKUP($B189,'Allokerad kvv'!$B$2:$AV$468,MATCH(F$1,'Allokerad kvv'!$B$1:$AV$1,0),FALSE),VLOOKUP($B189,'Justerad allokering'!$B$1:$AG$461,MATCH(F$1,'Justerad allokering'!$B$1:$AF$1,0),FALSE))</f>
        <v>0</v>
      </c>
      <c r="G189">
        <f>IF(ISERROR(1/VLOOKUP($B189,'Justerad allokering'!$B$1:$AG$461,MATCH(G$1,'Justerad allokering'!$B$1:$AF$1,0),FALSE)),VLOOKUP($B189,'Allokerad kvv'!$B$2:$AV$468,MATCH(G$1,'Allokerad kvv'!$B$1:$AV$1,0),FALSE),VLOOKUP($B189,'Justerad allokering'!$B$1:$AG$461,MATCH(G$1,'Justerad allokering'!$B$1:$AF$1,0),FALSE))</f>
        <v>0</v>
      </c>
      <c r="H189">
        <f>IF(ISERROR(1/VLOOKUP($B189,'Justerad allokering'!$B$1:$AG$461,MATCH(H$1,'Justerad allokering'!$B$1:$AF$1,0),FALSE)),VLOOKUP($B189,'Allokerad kvv'!$B$2:$AV$468,MATCH(H$1,'Allokerad kvv'!$B$1:$AV$1,0),FALSE),VLOOKUP($B189,'Justerad allokering'!$B$1:$AG$461,MATCH(H$1,'Justerad allokering'!$B$1:$AF$1,0),FALSE))</f>
        <v>0</v>
      </c>
      <c r="I189">
        <f>IF(ISERROR(1/VLOOKUP($B189,'Justerad allokering'!$B$1:$AG$461,MATCH(I$1,'Justerad allokering'!$B$1:$AF$1,0),FALSE)),VLOOKUP($B189,'Allokerad kvv'!$B$2:$AV$468,MATCH(I$1,'Allokerad kvv'!$B$1:$AV$1,0),FALSE),VLOOKUP($B189,'Justerad allokering'!$B$1:$AG$461,MATCH(I$1,'Justerad allokering'!$B$1:$AF$1,0),FALSE))</f>
        <v>0</v>
      </c>
      <c r="J189">
        <f>IF(ISERROR(1/VLOOKUP($B189,'Justerad allokering'!$B$1:$AG$461,MATCH(J$1,'Justerad allokering'!$B$1:$AF$1,0),FALSE)),VLOOKUP($B189,'Allokerad kvv'!$B$2:$AV$468,MATCH(J$1,'Allokerad kvv'!$B$1:$AV$1,0),FALSE),VLOOKUP($B189,'Justerad allokering'!$B$1:$AG$461,MATCH(J$1,'Justerad allokering'!$B$1:$AF$1,0),FALSE))</f>
        <v>0</v>
      </c>
      <c r="K189">
        <f>IF(ISERROR(1/VLOOKUP($B189,'Justerad allokering'!$B$1:$AG$461,MATCH(K$1,'Justerad allokering'!$B$1:$AF$1,0),FALSE)),VLOOKUP($B189,'Allokerad kvv'!$B$2:$AV$468,MATCH(K$1,'Allokerad kvv'!$B$1:$AV$1,0),FALSE),VLOOKUP($B189,'Justerad allokering'!$B$1:$AG$461,MATCH(K$1,'Justerad allokering'!$B$1:$AF$1,0),FALSE))</f>
        <v>0</v>
      </c>
      <c r="L189">
        <f>IF(ISERROR(1/VLOOKUP($B189,'Justerad allokering'!$B$1:$AG$461,MATCH(L$1,'Justerad allokering'!$B$1:$AF$1,0),FALSE)),VLOOKUP($B189,'Allokerad kvv'!$B$2:$AV$468,MATCH(L$1,'Allokerad kvv'!$B$1:$AV$1,0),FALSE),VLOOKUP($B189,'Justerad allokering'!$B$1:$AG$461,MATCH(L$1,'Justerad allokering'!$B$1:$AF$1,0),FALSE))</f>
        <v>0</v>
      </c>
      <c r="M189">
        <f>IF(ISERROR(1/VLOOKUP($B189,'Justerad allokering'!$B$1:$AG$461,MATCH(M$1,'Justerad allokering'!$B$1:$AF$1,0),FALSE)),VLOOKUP($B189,'Allokerad kvv'!$B$2:$AV$468,MATCH(M$1,'Allokerad kvv'!$B$1:$AV$1,0),FALSE),VLOOKUP($B189,'Justerad allokering'!$B$1:$AG$461,MATCH(M$1,'Justerad allokering'!$B$1:$AF$1,0),FALSE))</f>
        <v>0</v>
      </c>
      <c r="N189">
        <f>IF(ISERROR(1/VLOOKUP($B189,'Justerad allokering'!$B$1:$AG$461,MATCH(N$1,'Justerad allokering'!$B$1:$AF$1,0),FALSE)),VLOOKUP($B189,'Allokerad kvv'!$B$2:$AV$468,MATCH(N$1,'Allokerad kvv'!$B$1:$AV$1,0),FALSE),VLOOKUP($B189,'Justerad allokering'!$B$1:$AG$461,MATCH(N$1,'Justerad allokering'!$B$1:$AF$1,0),FALSE))</f>
        <v>0</v>
      </c>
      <c r="O189">
        <f>IF(ISERROR(1/VLOOKUP($B189,'Justerad allokering'!$B$1:$AG$461,MATCH(O$1,'Justerad allokering'!$B$1:$AF$1,0),FALSE)),VLOOKUP($B189,'Allokerad kvv'!$B$2:$AV$468,MATCH(O$1,'Allokerad kvv'!$B$1:$AV$1,0),FALSE),VLOOKUP($B189,'Justerad allokering'!$B$1:$AG$461,MATCH(O$1,'Justerad allokering'!$B$1:$AF$1,0),FALSE))</f>
        <v>0</v>
      </c>
      <c r="P189">
        <f>IF(ISERROR(1/VLOOKUP($B189,'Justerad allokering'!$B$1:$AG$461,MATCH(P$1,'Justerad allokering'!$B$1:$AF$1,0),FALSE)),VLOOKUP($B189,'Allokerad kvv'!$B$2:$AV$468,MATCH(P$1,'Allokerad kvv'!$B$1:$AV$1,0),FALSE),VLOOKUP($B189,'Justerad allokering'!$B$1:$AG$461,MATCH(P$1,'Justerad allokering'!$B$1:$AF$1,0),FALSE))</f>
        <v>0</v>
      </c>
      <c r="Q189">
        <f>IF(ISERROR(1/VLOOKUP($B189,'Justerad allokering'!$B$1:$AG$461,MATCH(Q$1,'Justerad allokering'!$B$1:$AF$1,0),FALSE)),VLOOKUP($B189,'Allokerad kvv'!$B$2:$AV$468,MATCH(Q$1,'Allokerad kvv'!$B$1:$AV$1,0),FALSE),VLOOKUP($B189,'Justerad allokering'!$B$1:$AG$461,MATCH(Q$1,'Justerad allokering'!$B$1:$AF$1,0),FALSE))</f>
        <v>0</v>
      </c>
      <c r="R189">
        <f>IF(ISERROR(1/VLOOKUP($B189,'Justerad allokering'!$B$1:$AG$461,MATCH(R$1,'Justerad allokering'!$B$1:$AF$1,0),FALSE)),VLOOKUP($B189,'Allokerad kvv'!$B$2:$AV$468,MATCH(R$1,'Allokerad kvv'!$B$1:$AV$1,0),FALSE),VLOOKUP($B189,'Justerad allokering'!$B$1:$AG$461,MATCH(R$1,'Justerad allokering'!$B$1:$AF$1,0),FALSE))</f>
        <v>0</v>
      </c>
      <c r="S189">
        <f>IF(ISERROR(1/VLOOKUP($B189,'Justerad allokering'!$B$1:$AG$461,MATCH(S$1,'Justerad allokering'!$B$1:$AF$1,0),FALSE)),VLOOKUP($B189,'Allokerad kvv'!$B$2:$AV$468,MATCH(S$1,'Allokerad kvv'!$B$1:$AV$1,0),FALSE),VLOOKUP($B189,'Justerad allokering'!$B$1:$AG$461,MATCH(S$1,'Justerad allokering'!$B$1:$AF$1,0),FALSE))</f>
        <v>0</v>
      </c>
      <c r="T189">
        <f>IF(ISERROR(1/VLOOKUP($B189,'Justerad allokering'!$B$1:$AG$461,MATCH(T$1,'Justerad allokering'!$B$1:$AF$1,0),FALSE)),VLOOKUP($B189,'Allokerad kvv'!$B$2:$AV$468,MATCH(T$1,'Allokerad kvv'!$B$1:$AV$1,0),FALSE),VLOOKUP($B189,'Justerad allokering'!$B$1:$AG$461,MATCH(T$1,'Justerad allokering'!$B$1:$AF$1,0),FALSE))</f>
        <v>0</v>
      </c>
      <c r="U189">
        <f>IF(ISERROR(1/VLOOKUP($B189,'Justerad allokering'!$B$1:$AG$461,MATCH(U$1,'Justerad allokering'!$B$1:$AF$1,0),FALSE)),VLOOKUP($B189,'Allokerad kvv'!$B$2:$AV$468,MATCH(U$1,'Allokerad kvv'!$B$1:$AV$1,0),FALSE),VLOOKUP($B189,'Justerad allokering'!$B$1:$AG$461,MATCH(U$1,'Justerad allokering'!$B$1:$AF$1,0),FALSE))</f>
        <v>0</v>
      </c>
      <c r="V189">
        <f>IF(ISERROR(1/VLOOKUP($B189,'Justerad allokering'!$B$1:$AG$461,MATCH(V$1,'Justerad allokering'!$B$1:$AF$1,0),FALSE)),VLOOKUP($B189,'Allokerad kvv'!$B$2:$AV$468,MATCH(V$1,'Allokerad kvv'!$B$1:$AV$1,0),FALSE),VLOOKUP($B189,'Justerad allokering'!$B$1:$AG$461,MATCH(V$1,'Justerad allokering'!$B$1:$AF$1,0),FALSE))</f>
        <v>0</v>
      </c>
      <c r="W189">
        <f>IF(ISERROR(1/VLOOKUP($B189,'Justerad allokering'!$B$1:$AG$461,MATCH(W$1,'Justerad allokering'!$B$1:$AF$1,0),FALSE)),VLOOKUP($B189,'Allokerad kvv'!$B$2:$AV$468,MATCH(W$1,'Allokerad kvv'!$B$1:$AV$1,0),FALSE),VLOOKUP($B189,'Justerad allokering'!$B$1:$AG$461,MATCH(W$1,'Justerad allokering'!$B$1:$AF$1,0),FALSE))</f>
        <v>0</v>
      </c>
      <c r="X189">
        <f>IF(ISERROR(1/VLOOKUP($B189,'Justerad allokering'!$B$1:$AG$461,MATCH(X$1,'Justerad allokering'!$B$1:$AF$1,0),FALSE)),VLOOKUP($B189,'Allokerad kvv'!$B$2:$AV$468,MATCH(X$1,'Allokerad kvv'!$B$1:$AV$1,0),FALSE),VLOOKUP($B189,'Justerad allokering'!$B$1:$AG$461,MATCH(X$1,'Justerad allokering'!$B$1:$AF$1,0),FALSE))</f>
        <v>0</v>
      </c>
      <c r="Y189">
        <f>IF(ISERROR(1/VLOOKUP($B189,'Justerad allokering'!$B$1:$AG$461,MATCH(Y$1,'Justerad allokering'!$B$1:$AF$1,0),FALSE)),VLOOKUP($B189,'Allokerad kvv'!$B$2:$AV$468,MATCH(Y$1,'Allokerad kvv'!$B$1:$AV$1,0),FALSE),VLOOKUP($B189,'Justerad allokering'!$B$1:$AG$461,MATCH(Y$1,'Justerad allokering'!$B$1:$AF$1,0),FALSE))</f>
        <v>0</v>
      </c>
      <c r="Z189">
        <f>IF(ISERROR(1/VLOOKUP($B189,'Justerad allokering'!$B$1:$AG$461,MATCH(Z$1,'Justerad allokering'!$B$1:$AF$1,0),FALSE)),VLOOKUP($B189,'Allokerad kvv'!$B$2:$AV$468,MATCH(Z$1,'Allokerad kvv'!$B$1:$AV$1,0),FALSE),VLOOKUP($B189,'Justerad allokering'!$B$1:$AG$461,MATCH(Z$1,'Justerad allokering'!$B$1:$AF$1,0),FALSE))</f>
        <v>0</v>
      </c>
      <c r="AE189" s="89">
        <f t="shared" si="8"/>
        <v>0</v>
      </c>
      <c r="AG189">
        <f t="shared" si="9"/>
        <v>0</v>
      </c>
      <c r="AH189">
        <f t="shared" si="10"/>
        <v>0</v>
      </c>
      <c r="AI189" t="str">
        <f>IF(AH189=0,"",AH189/VLOOKUP(B189,Kraftvärmeprod!$B$1:$BC$480,MATCH("Summa tillförd energi exklusive rökgaskondensering",Kraftvärmeprod!$B$1:$BC$1,0),FALSE))</f>
        <v/>
      </c>
      <c r="AK189">
        <f t="shared" si="11"/>
        <v>0</v>
      </c>
    </row>
    <row r="190" spans="1:37" x14ac:dyDescent="0.25">
      <c r="A190" s="2" t="s">
        <v>272</v>
      </c>
      <c r="B190" s="2" t="s">
        <v>273</v>
      </c>
      <c r="C190">
        <f>IF(ISERROR(1/VLOOKUP($B190,'Justerad allokering'!$B$1:$AG$461,MATCH(C$1,'Justerad allokering'!$B$1:$AF$1,0),FALSE)),VLOOKUP($B190,'Allokerad kvv'!$B$2:$AV$468,MATCH(C$1,'Allokerad kvv'!$B$1:$AV$1,0),FALSE),VLOOKUP($B190,'Justerad allokering'!$B$1:$AG$461,MATCH(C$1,'Justerad allokering'!$B$1:$AF$1,0),FALSE))</f>
        <v>0</v>
      </c>
      <c r="D190">
        <f>IF(ISERROR(1/VLOOKUP($B190,'Justerad allokering'!$B$1:$AG$461,MATCH(D$1,'Justerad allokering'!$B$1:$AF$1,0),FALSE)),VLOOKUP($B190,'Allokerad kvv'!$B$2:$AV$468,MATCH(D$1,'Allokerad kvv'!$B$1:$AV$1,0),FALSE),VLOOKUP($B190,'Justerad allokering'!$B$1:$AG$461,MATCH(D$1,'Justerad allokering'!$B$1:$AF$1,0),FALSE))</f>
        <v>0</v>
      </c>
      <c r="E190">
        <f>IF(ISERROR(1/VLOOKUP($B190,'Justerad allokering'!$B$1:$AG$461,MATCH(E$1,'Justerad allokering'!$B$1:$AF$1,0),FALSE)),VLOOKUP($B190,'Allokerad kvv'!$B$2:$AV$468,MATCH(E$1,'Allokerad kvv'!$B$1:$AV$1,0),FALSE),VLOOKUP($B190,'Justerad allokering'!$B$1:$AG$461,MATCH(E$1,'Justerad allokering'!$B$1:$AF$1,0),FALSE))</f>
        <v>0</v>
      </c>
      <c r="F190">
        <f>IF(ISERROR(1/VLOOKUP($B190,'Justerad allokering'!$B$1:$AG$461,MATCH(F$1,'Justerad allokering'!$B$1:$AF$1,0),FALSE)),VLOOKUP($B190,'Allokerad kvv'!$B$2:$AV$468,MATCH(F$1,'Allokerad kvv'!$B$1:$AV$1,0),FALSE),VLOOKUP($B190,'Justerad allokering'!$B$1:$AG$461,MATCH(F$1,'Justerad allokering'!$B$1:$AF$1,0),FALSE))</f>
        <v>0</v>
      </c>
      <c r="G190">
        <f>IF(ISERROR(1/VLOOKUP($B190,'Justerad allokering'!$B$1:$AG$461,MATCH(G$1,'Justerad allokering'!$B$1:$AF$1,0),FALSE)),VLOOKUP($B190,'Allokerad kvv'!$B$2:$AV$468,MATCH(G$1,'Allokerad kvv'!$B$1:$AV$1,0),FALSE),VLOOKUP($B190,'Justerad allokering'!$B$1:$AG$461,MATCH(G$1,'Justerad allokering'!$B$1:$AF$1,0),FALSE))</f>
        <v>0</v>
      </c>
      <c r="H190">
        <f>IF(ISERROR(1/VLOOKUP($B190,'Justerad allokering'!$B$1:$AG$461,MATCH(H$1,'Justerad allokering'!$B$1:$AF$1,0),FALSE)),VLOOKUP($B190,'Allokerad kvv'!$B$2:$AV$468,MATCH(H$1,'Allokerad kvv'!$B$1:$AV$1,0),FALSE),VLOOKUP($B190,'Justerad allokering'!$B$1:$AG$461,MATCH(H$1,'Justerad allokering'!$B$1:$AF$1,0),FALSE))</f>
        <v>0</v>
      </c>
      <c r="I190">
        <f>IF(ISERROR(1/VLOOKUP($B190,'Justerad allokering'!$B$1:$AG$461,MATCH(I$1,'Justerad allokering'!$B$1:$AF$1,0),FALSE)),VLOOKUP($B190,'Allokerad kvv'!$B$2:$AV$468,MATCH(I$1,'Allokerad kvv'!$B$1:$AV$1,0),FALSE),VLOOKUP($B190,'Justerad allokering'!$B$1:$AG$461,MATCH(I$1,'Justerad allokering'!$B$1:$AF$1,0),FALSE))</f>
        <v>0</v>
      </c>
      <c r="J190">
        <f>IF(ISERROR(1/VLOOKUP($B190,'Justerad allokering'!$B$1:$AG$461,MATCH(J$1,'Justerad allokering'!$B$1:$AF$1,0),FALSE)),VLOOKUP($B190,'Allokerad kvv'!$B$2:$AV$468,MATCH(J$1,'Allokerad kvv'!$B$1:$AV$1,0),FALSE),VLOOKUP($B190,'Justerad allokering'!$B$1:$AG$461,MATCH(J$1,'Justerad allokering'!$B$1:$AF$1,0),FALSE))</f>
        <v>0</v>
      </c>
      <c r="K190">
        <f>IF(ISERROR(1/VLOOKUP($B190,'Justerad allokering'!$B$1:$AG$461,MATCH(K$1,'Justerad allokering'!$B$1:$AF$1,0),FALSE)),VLOOKUP($B190,'Allokerad kvv'!$B$2:$AV$468,MATCH(K$1,'Allokerad kvv'!$B$1:$AV$1,0),FALSE),VLOOKUP($B190,'Justerad allokering'!$B$1:$AG$461,MATCH(K$1,'Justerad allokering'!$B$1:$AF$1,0),FALSE))</f>
        <v>0</v>
      </c>
      <c r="L190">
        <f>IF(ISERROR(1/VLOOKUP($B190,'Justerad allokering'!$B$1:$AG$461,MATCH(L$1,'Justerad allokering'!$B$1:$AF$1,0),FALSE)),VLOOKUP($B190,'Allokerad kvv'!$B$2:$AV$468,MATCH(L$1,'Allokerad kvv'!$B$1:$AV$1,0),FALSE),VLOOKUP($B190,'Justerad allokering'!$B$1:$AG$461,MATCH(L$1,'Justerad allokering'!$B$1:$AF$1,0),FALSE))</f>
        <v>0</v>
      </c>
      <c r="M190">
        <f>IF(ISERROR(1/VLOOKUP($B190,'Justerad allokering'!$B$1:$AG$461,MATCH(M$1,'Justerad allokering'!$B$1:$AF$1,0),FALSE)),VLOOKUP($B190,'Allokerad kvv'!$B$2:$AV$468,MATCH(M$1,'Allokerad kvv'!$B$1:$AV$1,0),FALSE),VLOOKUP($B190,'Justerad allokering'!$B$1:$AG$461,MATCH(M$1,'Justerad allokering'!$B$1:$AF$1,0),FALSE))</f>
        <v>0</v>
      </c>
      <c r="N190">
        <f>IF(ISERROR(1/VLOOKUP($B190,'Justerad allokering'!$B$1:$AG$461,MATCH(N$1,'Justerad allokering'!$B$1:$AF$1,0),FALSE)),VLOOKUP($B190,'Allokerad kvv'!$B$2:$AV$468,MATCH(N$1,'Allokerad kvv'!$B$1:$AV$1,0),FALSE),VLOOKUP($B190,'Justerad allokering'!$B$1:$AG$461,MATCH(N$1,'Justerad allokering'!$B$1:$AF$1,0),FALSE))</f>
        <v>0</v>
      </c>
      <c r="O190">
        <f>IF(ISERROR(1/VLOOKUP($B190,'Justerad allokering'!$B$1:$AG$461,MATCH(O$1,'Justerad allokering'!$B$1:$AF$1,0),FALSE)),VLOOKUP($B190,'Allokerad kvv'!$B$2:$AV$468,MATCH(O$1,'Allokerad kvv'!$B$1:$AV$1,0),FALSE),VLOOKUP($B190,'Justerad allokering'!$B$1:$AG$461,MATCH(O$1,'Justerad allokering'!$B$1:$AF$1,0),FALSE))</f>
        <v>0</v>
      </c>
      <c r="P190">
        <f>IF(ISERROR(1/VLOOKUP($B190,'Justerad allokering'!$B$1:$AG$461,MATCH(P$1,'Justerad allokering'!$B$1:$AF$1,0),FALSE)),VLOOKUP($B190,'Allokerad kvv'!$B$2:$AV$468,MATCH(P$1,'Allokerad kvv'!$B$1:$AV$1,0),FALSE),VLOOKUP($B190,'Justerad allokering'!$B$1:$AG$461,MATCH(P$1,'Justerad allokering'!$B$1:$AF$1,0),FALSE))</f>
        <v>0</v>
      </c>
      <c r="Q190">
        <f>IF(ISERROR(1/VLOOKUP($B190,'Justerad allokering'!$B$1:$AG$461,MATCH(Q$1,'Justerad allokering'!$B$1:$AF$1,0),FALSE)),VLOOKUP($B190,'Allokerad kvv'!$B$2:$AV$468,MATCH(Q$1,'Allokerad kvv'!$B$1:$AV$1,0),FALSE),VLOOKUP($B190,'Justerad allokering'!$B$1:$AG$461,MATCH(Q$1,'Justerad allokering'!$B$1:$AF$1,0),FALSE))</f>
        <v>0</v>
      </c>
      <c r="R190">
        <f>IF(ISERROR(1/VLOOKUP($B190,'Justerad allokering'!$B$1:$AG$461,MATCH(R$1,'Justerad allokering'!$B$1:$AF$1,0),FALSE)),VLOOKUP($B190,'Allokerad kvv'!$B$2:$AV$468,MATCH(R$1,'Allokerad kvv'!$B$1:$AV$1,0),FALSE),VLOOKUP($B190,'Justerad allokering'!$B$1:$AG$461,MATCH(R$1,'Justerad allokering'!$B$1:$AF$1,0),FALSE))</f>
        <v>0</v>
      </c>
      <c r="S190">
        <f>IF(ISERROR(1/VLOOKUP($B190,'Justerad allokering'!$B$1:$AG$461,MATCH(S$1,'Justerad allokering'!$B$1:$AF$1,0),FALSE)),VLOOKUP($B190,'Allokerad kvv'!$B$2:$AV$468,MATCH(S$1,'Allokerad kvv'!$B$1:$AV$1,0),FALSE),VLOOKUP($B190,'Justerad allokering'!$B$1:$AG$461,MATCH(S$1,'Justerad allokering'!$B$1:$AF$1,0),FALSE))</f>
        <v>0</v>
      </c>
      <c r="T190">
        <f>IF(ISERROR(1/VLOOKUP($B190,'Justerad allokering'!$B$1:$AG$461,MATCH(T$1,'Justerad allokering'!$B$1:$AF$1,0),FALSE)),VLOOKUP($B190,'Allokerad kvv'!$B$2:$AV$468,MATCH(T$1,'Allokerad kvv'!$B$1:$AV$1,0),FALSE),VLOOKUP($B190,'Justerad allokering'!$B$1:$AG$461,MATCH(T$1,'Justerad allokering'!$B$1:$AF$1,0),FALSE))</f>
        <v>0</v>
      </c>
      <c r="U190">
        <f>IF(ISERROR(1/VLOOKUP($B190,'Justerad allokering'!$B$1:$AG$461,MATCH(U$1,'Justerad allokering'!$B$1:$AF$1,0),FALSE)),VLOOKUP($B190,'Allokerad kvv'!$B$2:$AV$468,MATCH(U$1,'Allokerad kvv'!$B$1:$AV$1,0),FALSE),VLOOKUP($B190,'Justerad allokering'!$B$1:$AG$461,MATCH(U$1,'Justerad allokering'!$B$1:$AF$1,0),FALSE))</f>
        <v>0</v>
      </c>
      <c r="V190">
        <f>IF(ISERROR(1/VLOOKUP($B190,'Justerad allokering'!$B$1:$AG$461,MATCH(V$1,'Justerad allokering'!$B$1:$AF$1,0),FALSE)),VLOOKUP($B190,'Allokerad kvv'!$B$2:$AV$468,MATCH(V$1,'Allokerad kvv'!$B$1:$AV$1,0),FALSE),VLOOKUP($B190,'Justerad allokering'!$B$1:$AG$461,MATCH(V$1,'Justerad allokering'!$B$1:$AF$1,0),FALSE))</f>
        <v>0</v>
      </c>
      <c r="W190">
        <f>IF(ISERROR(1/VLOOKUP($B190,'Justerad allokering'!$B$1:$AG$461,MATCH(W$1,'Justerad allokering'!$B$1:$AF$1,0),FALSE)),VLOOKUP($B190,'Allokerad kvv'!$B$2:$AV$468,MATCH(W$1,'Allokerad kvv'!$B$1:$AV$1,0),FALSE),VLOOKUP($B190,'Justerad allokering'!$B$1:$AG$461,MATCH(W$1,'Justerad allokering'!$B$1:$AF$1,0),FALSE))</f>
        <v>0</v>
      </c>
      <c r="X190">
        <f>IF(ISERROR(1/VLOOKUP($B190,'Justerad allokering'!$B$1:$AG$461,MATCH(X$1,'Justerad allokering'!$B$1:$AF$1,0),FALSE)),VLOOKUP($B190,'Allokerad kvv'!$B$2:$AV$468,MATCH(X$1,'Allokerad kvv'!$B$1:$AV$1,0),FALSE),VLOOKUP($B190,'Justerad allokering'!$B$1:$AG$461,MATCH(X$1,'Justerad allokering'!$B$1:$AF$1,0),FALSE))</f>
        <v>0</v>
      </c>
      <c r="Y190">
        <f>IF(ISERROR(1/VLOOKUP($B190,'Justerad allokering'!$B$1:$AG$461,MATCH(Y$1,'Justerad allokering'!$B$1:$AF$1,0),FALSE)),VLOOKUP($B190,'Allokerad kvv'!$B$2:$AV$468,MATCH(Y$1,'Allokerad kvv'!$B$1:$AV$1,0),FALSE),VLOOKUP($B190,'Justerad allokering'!$B$1:$AG$461,MATCH(Y$1,'Justerad allokering'!$B$1:$AF$1,0),FALSE))</f>
        <v>0</v>
      </c>
      <c r="Z190">
        <f>IF(ISERROR(1/VLOOKUP($B190,'Justerad allokering'!$B$1:$AG$461,MATCH(Z$1,'Justerad allokering'!$B$1:$AF$1,0),FALSE)),VLOOKUP($B190,'Allokerad kvv'!$B$2:$AV$468,MATCH(Z$1,'Allokerad kvv'!$B$1:$AV$1,0),FALSE),VLOOKUP($B190,'Justerad allokering'!$B$1:$AG$461,MATCH(Z$1,'Justerad allokering'!$B$1:$AF$1,0),FALSE))</f>
        <v>0</v>
      </c>
      <c r="AE190" s="89">
        <f t="shared" si="8"/>
        <v>0</v>
      </c>
      <c r="AG190">
        <f t="shared" si="9"/>
        <v>0</v>
      </c>
      <c r="AH190">
        <f t="shared" si="10"/>
        <v>0</v>
      </c>
      <c r="AI190" t="str">
        <f>IF(AH190=0,"",AH190/VLOOKUP(B190,Kraftvärmeprod!$B$1:$BC$480,MATCH("Summa tillförd energi exklusive rökgaskondensering",Kraftvärmeprod!$B$1:$BC$1,0),FALSE))</f>
        <v/>
      </c>
      <c r="AK190">
        <f t="shared" si="11"/>
        <v>0</v>
      </c>
    </row>
    <row r="191" spans="1:37" x14ac:dyDescent="0.25">
      <c r="A191" s="2" t="s">
        <v>272</v>
      </c>
      <c r="B191" s="2" t="s">
        <v>274</v>
      </c>
      <c r="C191">
        <f>IF(ISERROR(1/VLOOKUP($B191,'Justerad allokering'!$B$1:$AG$461,MATCH(C$1,'Justerad allokering'!$B$1:$AF$1,0),FALSE)),VLOOKUP($B191,'Allokerad kvv'!$B$2:$AV$468,MATCH(C$1,'Allokerad kvv'!$B$1:$AV$1,0),FALSE),VLOOKUP($B191,'Justerad allokering'!$B$1:$AG$461,MATCH(C$1,'Justerad allokering'!$B$1:$AF$1,0),FALSE))</f>
        <v>0</v>
      </c>
      <c r="D191">
        <f>IF(ISERROR(1/VLOOKUP($B191,'Justerad allokering'!$B$1:$AG$461,MATCH(D$1,'Justerad allokering'!$B$1:$AF$1,0),FALSE)),VLOOKUP($B191,'Allokerad kvv'!$B$2:$AV$468,MATCH(D$1,'Allokerad kvv'!$B$1:$AV$1,0),FALSE),VLOOKUP($B191,'Justerad allokering'!$B$1:$AG$461,MATCH(D$1,'Justerad allokering'!$B$1:$AF$1,0),FALSE))</f>
        <v>0</v>
      </c>
      <c r="E191">
        <f>IF(ISERROR(1/VLOOKUP($B191,'Justerad allokering'!$B$1:$AG$461,MATCH(E$1,'Justerad allokering'!$B$1:$AF$1,0),FALSE)),VLOOKUP($B191,'Allokerad kvv'!$B$2:$AV$468,MATCH(E$1,'Allokerad kvv'!$B$1:$AV$1,0),FALSE),VLOOKUP($B191,'Justerad allokering'!$B$1:$AG$461,MATCH(E$1,'Justerad allokering'!$B$1:$AF$1,0),FALSE))</f>
        <v>0</v>
      </c>
      <c r="F191">
        <f>IF(ISERROR(1/VLOOKUP($B191,'Justerad allokering'!$B$1:$AG$461,MATCH(F$1,'Justerad allokering'!$B$1:$AF$1,0),FALSE)),VLOOKUP($B191,'Allokerad kvv'!$B$2:$AV$468,MATCH(F$1,'Allokerad kvv'!$B$1:$AV$1,0),FALSE),VLOOKUP($B191,'Justerad allokering'!$B$1:$AG$461,MATCH(F$1,'Justerad allokering'!$B$1:$AF$1,0),FALSE))</f>
        <v>0</v>
      </c>
      <c r="G191">
        <f>IF(ISERROR(1/VLOOKUP($B191,'Justerad allokering'!$B$1:$AG$461,MATCH(G$1,'Justerad allokering'!$B$1:$AF$1,0),FALSE)),VLOOKUP($B191,'Allokerad kvv'!$B$2:$AV$468,MATCH(G$1,'Allokerad kvv'!$B$1:$AV$1,0),FALSE),VLOOKUP($B191,'Justerad allokering'!$B$1:$AG$461,MATCH(G$1,'Justerad allokering'!$B$1:$AF$1,0),FALSE))</f>
        <v>0</v>
      </c>
      <c r="H191">
        <f>IF(ISERROR(1/VLOOKUP($B191,'Justerad allokering'!$B$1:$AG$461,MATCH(H$1,'Justerad allokering'!$B$1:$AF$1,0),FALSE)),VLOOKUP($B191,'Allokerad kvv'!$B$2:$AV$468,MATCH(H$1,'Allokerad kvv'!$B$1:$AV$1,0),FALSE),VLOOKUP($B191,'Justerad allokering'!$B$1:$AG$461,MATCH(H$1,'Justerad allokering'!$B$1:$AF$1,0),FALSE))</f>
        <v>0</v>
      </c>
      <c r="I191">
        <f>IF(ISERROR(1/VLOOKUP($B191,'Justerad allokering'!$B$1:$AG$461,MATCH(I$1,'Justerad allokering'!$B$1:$AF$1,0),FALSE)),VLOOKUP($B191,'Allokerad kvv'!$B$2:$AV$468,MATCH(I$1,'Allokerad kvv'!$B$1:$AV$1,0),FALSE),VLOOKUP($B191,'Justerad allokering'!$B$1:$AG$461,MATCH(I$1,'Justerad allokering'!$B$1:$AF$1,0),FALSE))</f>
        <v>0</v>
      </c>
      <c r="J191">
        <f>IF(ISERROR(1/VLOOKUP($B191,'Justerad allokering'!$B$1:$AG$461,MATCH(J$1,'Justerad allokering'!$B$1:$AF$1,0),FALSE)),VLOOKUP($B191,'Allokerad kvv'!$B$2:$AV$468,MATCH(J$1,'Allokerad kvv'!$B$1:$AV$1,0),FALSE),VLOOKUP($B191,'Justerad allokering'!$B$1:$AG$461,MATCH(J$1,'Justerad allokering'!$B$1:$AF$1,0),FALSE))</f>
        <v>0</v>
      </c>
      <c r="K191">
        <f>IF(ISERROR(1/VLOOKUP($B191,'Justerad allokering'!$B$1:$AG$461,MATCH(K$1,'Justerad allokering'!$B$1:$AF$1,0),FALSE)),VLOOKUP($B191,'Allokerad kvv'!$B$2:$AV$468,MATCH(K$1,'Allokerad kvv'!$B$1:$AV$1,0),FALSE),VLOOKUP($B191,'Justerad allokering'!$B$1:$AG$461,MATCH(K$1,'Justerad allokering'!$B$1:$AF$1,0),FALSE))</f>
        <v>0</v>
      </c>
      <c r="L191">
        <f>IF(ISERROR(1/VLOOKUP($B191,'Justerad allokering'!$B$1:$AG$461,MATCH(L$1,'Justerad allokering'!$B$1:$AF$1,0),FALSE)),VLOOKUP($B191,'Allokerad kvv'!$B$2:$AV$468,MATCH(L$1,'Allokerad kvv'!$B$1:$AV$1,0),FALSE),VLOOKUP($B191,'Justerad allokering'!$B$1:$AG$461,MATCH(L$1,'Justerad allokering'!$B$1:$AF$1,0),FALSE))</f>
        <v>0</v>
      </c>
      <c r="M191">
        <f>IF(ISERROR(1/VLOOKUP($B191,'Justerad allokering'!$B$1:$AG$461,MATCH(M$1,'Justerad allokering'!$B$1:$AF$1,0),FALSE)),VLOOKUP($B191,'Allokerad kvv'!$B$2:$AV$468,MATCH(M$1,'Allokerad kvv'!$B$1:$AV$1,0),FALSE),VLOOKUP($B191,'Justerad allokering'!$B$1:$AG$461,MATCH(M$1,'Justerad allokering'!$B$1:$AF$1,0),FALSE))</f>
        <v>0</v>
      </c>
      <c r="N191">
        <f>IF(ISERROR(1/VLOOKUP($B191,'Justerad allokering'!$B$1:$AG$461,MATCH(N$1,'Justerad allokering'!$B$1:$AF$1,0),FALSE)),VLOOKUP($B191,'Allokerad kvv'!$B$2:$AV$468,MATCH(N$1,'Allokerad kvv'!$B$1:$AV$1,0),FALSE),VLOOKUP($B191,'Justerad allokering'!$B$1:$AG$461,MATCH(N$1,'Justerad allokering'!$B$1:$AF$1,0),FALSE))</f>
        <v>0</v>
      </c>
      <c r="O191">
        <f>IF(ISERROR(1/VLOOKUP($B191,'Justerad allokering'!$B$1:$AG$461,MATCH(O$1,'Justerad allokering'!$B$1:$AF$1,0),FALSE)),VLOOKUP($B191,'Allokerad kvv'!$B$2:$AV$468,MATCH(O$1,'Allokerad kvv'!$B$1:$AV$1,0),FALSE),VLOOKUP($B191,'Justerad allokering'!$B$1:$AG$461,MATCH(O$1,'Justerad allokering'!$B$1:$AF$1,0),FALSE))</f>
        <v>0</v>
      </c>
      <c r="P191">
        <f>IF(ISERROR(1/VLOOKUP($B191,'Justerad allokering'!$B$1:$AG$461,MATCH(P$1,'Justerad allokering'!$B$1:$AF$1,0),FALSE)),VLOOKUP($B191,'Allokerad kvv'!$B$2:$AV$468,MATCH(P$1,'Allokerad kvv'!$B$1:$AV$1,0),FALSE),VLOOKUP($B191,'Justerad allokering'!$B$1:$AG$461,MATCH(P$1,'Justerad allokering'!$B$1:$AF$1,0),FALSE))</f>
        <v>0</v>
      </c>
      <c r="Q191">
        <f>IF(ISERROR(1/VLOOKUP($B191,'Justerad allokering'!$B$1:$AG$461,MATCH(Q$1,'Justerad allokering'!$B$1:$AF$1,0),FALSE)),VLOOKUP($B191,'Allokerad kvv'!$B$2:$AV$468,MATCH(Q$1,'Allokerad kvv'!$B$1:$AV$1,0),FALSE),VLOOKUP($B191,'Justerad allokering'!$B$1:$AG$461,MATCH(Q$1,'Justerad allokering'!$B$1:$AF$1,0),FALSE))</f>
        <v>0</v>
      </c>
      <c r="R191">
        <f>IF(ISERROR(1/VLOOKUP($B191,'Justerad allokering'!$B$1:$AG$461,MATCH(R$1,'Justerad allokering'!$B$1:$AF$1,0),FALSE)),VLOOKUP($B191,'Allokerad kvv'!$B$2:$AV$468,MATCH(R$1,'Allokerad kvv'!$B$1:$AV$1,0),FALSE),VLOOKUP($B191,'Justerad allokering'!$B$1:$AG$461,MATCH(R$1,'Justerad allokering'!$B$1:$AF$1,0),FALSE))</f>
        <v>0</v>
      </c>
      <c r="S191">
        <f>IF(ISERROR(1/VLOOKUP($B191,'Justerad allokering'!$B$1:$AG$461,MATCH(S$1,'Justerad allokering'!$B$1:$AF$1,0),FALSE)),VLOOKUP($B191,'Allokerad kvv'!$B$2:$AV$468,MATCH(S$1,'Allokerad kvv'!$B$1:$AV$1,0),FALSE),VLOOKUP($B191,'Justerad allokering'!$B$1:$AG$461,MATCH(S$1,'Justerad allokering'!$B$1:$AF$1,0),FALSE))</f>
        <v>0</v>
      </c>
      <c r="T191">
        <f>IF(ISERROR(1/VLOOKUP($B191,'Justerad allokering'!$B$1:$AG$461,MATCH(T$1,'Justerad allokering'!$B$1:$AF$1,0),FALSE)),VLOOKUP($B191,'Allokerad kvv'!$B$2:$AV$468,MATCH(T$1,'Allokerad kvv'!$B$1:$AV$1,0),FALSE),VLOOKUP($B191,'Justerad allokering'!$B$1:$AG$461,MATCH(T$1,'Justerad allokering'!$B$1:$AF$1,0),FALSE))</f>
        <v>0</v>
      </c>
      <c r="U191">
        <f>IF(ISERROR(1/VLOOKUP($B191,'Justerad allokering'!$B$1:$AG$461,MATCH(U$1,'Justerad allokering'!$B$1:$AF$1,0),FALSE)),VLOOKUP($B191,'Allokerad kvv'!$B$2:$AV$468,MATCH(U$1,'Allokerad kvv'!$B$1:$AV$1,0),FALSE),VLOOKUP($B191,'Justerad allokering'!$B$1:$AG$461,MATCH(U$1,'Justerad allokering'!$B$1:$AF$1,0),FALSE))</f>
        <v>0</v>
      </c>
      <c r="V191">
        <f>IF(ISERROR(1/VLOOKUP($B191,'Justerad allokering'!$B$1:$AG$461,MATCH(V$1,'Justerad allokering'!$B$1:$AF$1,0),FALSE)),VLOOKUP($B191,'Allokerad kvv'!$B$2:$AV$468,MATCH(V$1,'Allokerad kvv'!$B$1:$AV$1,0),FALSE),VLOOKUP($B191,'Justerad allokering'!$B$1:$AG$461,MATCH(V$1,'Justerad allokering'!$B$1:$AF$1,0),FALSE))</f>
        <v>0</v>
      </c>
      <c r="W191">
        <f>IF(ISERROR(1/VLOOKUP($B191,'Justerad allokering'!$B$1:$AG$461,MATCH(W$1,'Justerad allokering'!$B$1:$AF$1,0),FALSE)),VLOOKUP($B191,'Allokerad kvv'!$B$2:$AV$468,MATCH(W$1,'Allokerad kvv'!$B$1:$AV$1,0),FALSE),VLOOKUP($B191,'Justerad allokering'!$B$1:$AG$461,MATCH(W$1,'Justerad allokering'!$B$1:$AF$1,0),FALSE))</f>
        <v>0</v>
      </c>
      <c r="X191">
        <f>IF(ISERROR(1/VLOOKUP($B191,'Justerad allokering'!$B$1:$AG$461,MATCH(X$1,'Justerad allokering'!$B$1:$AF$1,0),FALSE)),VLOOKUP($B191,'Allokerad kvv'!$B$2:$AV$468,MATCH(X$1,'Allokerad kvv'!$B$1:$AV$1,0),FALSE),VLOOKUP($B191,'Justerad allokering'!$B$1:$AG$461,MATCH(X$1,'Justerad allokering'!$B$1:$AF$1,0),FALSE))</f>
        <v>0</v>
      </c>
      <c r="Y191">
        <f>IF(ISERROR(1/VLOOKUP($B191,'Justerad allokering'!$B$1:$AG$461,MATCH(Y$1,'Justerad allokering'!$B$1:$AF$1,0),FALSE)),VLOOKUP($B191,'Allokerad kvv'!$B$2:$AV$468,MATCH(Y$1,'Allokerad kvv'!$B$1:$AV$1,0),FALSE),VLOOKUP($B191,'Justerad allokering'!$B$1:$AG$461,MATCH(Y$1,'Justerad allokering'!$B$1:$AF$1,0),FALSE))</f>
        <v>0</v>
      </c>
      <c r="Z191">
        <f>IF(ISERROR(1/VLOOKUP($B191,'Justerad allokering'!$B$1:$AG$461,MATCH(Z$1,'Justerad allokering'!$B$1:$AF$1,0),FALSE)),VLOOKUP($B191,'Allokerad kvv'!$B$2:$AV$468,MATCH(Z$1,'Allokerad kvv'!$B$1:$AV$1,0),FALSE),VLOOKUP($B191,'Justerad allokering'!$B$1:$AG$461,MATCH(Z$1,'Justerad allokering'!$B$1:$AF$1,0),FALSE))</f>
        <v>0</v>
      </c>
      <c r="AE191" s="89">
        <f t="shared" si="8"/>
        <v>0</v>
      </c>
      <c r="AG191">
        <f t="shared" si="9"/>
        <v>0</v>
      </c>
      <c r="AH191">
        <f t="shared" si="10"/>
        <v>0</v>
      </c>
      <c r="AI191" t="str">
        <f>IF(AH191=0,"",AH191/VLOOKUP(B191,Kraftvärmeprod!$B$1:$BC$480,MATCH("Summa tillförd energi exklusive rökgaskondensering",Kraftvärmeprod!$B$1:$BC$1,0),FALSE))</f>
        <v/>
      </c>
      <c r="AK191">
        <f t="shared" si="11"/>
        <v>0</v>
      </c>
    </row>
    <row r="192" spans="1:37" x14ac:dyDescent="0.25">
      <c r="A192" s="2" t="s">
        <v>275</v>
      </c>
      <c r="B192" s="14" t="s">
        <v>993</v>
      </c>
      <c r="C192">
        <f>IF(ISERROR(1/VLOOKUP($B192,'Justerad allokering'!$B$1:$AG$461,MATCH(C$1,'Justerad allokering'!$B$1:$AF$1,0),FALSE)),VLOOKUP($B192,'Allokerad kvv'!$B$2:$AV$468,MATCH(C$1,'Allokerad kvv'!$B$1:$AV$1,0),FALSE),VLOOKUP($B192,'Justerad allokering'!$B$1:$AG$461,MATCH(C$1,'Justerad allokering'!$B$1:$AF$1,0),FALSE))</f>
        <v>0</v>
      </c>
      <c r="D192">
        <f>IF(ISERROR(1/VLOOKUP($B192,'Justerad allokering'!$B$1:$AG$461,MATCH(D$1,'Justerad allokering'!$B$1:$AF$1,0),FALSE)),VLOOKUP($B192,'Allokerad kvv'!$B$2:$AV$468,MATCH(D$1,'Allokerad kvv'!$B$1:$AV$1,0),FALSE),VLOOKUP($B192,'Justerad allokering'!$B$1:$AG$461,MATCH(D$1,'Justerad allokering'!$B$1:$AF$1,0),FALSE))</f>
        <v>0</v>
      </c>
      <c r="E192">
        <f>IF(ISERROR(1/VLOOKUP($B192,'Justerad allokering'!$B$1:$AG$461,MATCH(E$1,'Justerad allokering'!$B$1:$AF$1,0),FALSE)),VLOOKUP($B192,'Allokerad kvv'!$B$2:$AV$468,MATCH(E$1,'Allokerad kvv'!$B$1:$AV$1,0),FALSE),VLOOKUP($B192,'Justerad allokering'!$B$1:$AG$461,MATCH(E$1,'Justerad allokering'!$B$1:$AF$1,0),FALSE))</f>
        <v>0</v>
      </c>
      <c r="F192">
        <f>IF(ISERROR(1/VLOOKUP($B192,'Justerad allokering'!$B$1:$AG$461,MATCH(F$1,'Justerad allokering'!$B$1:$AF$1,0),FALSE)),VLOOKUP($B192,'Allokerad kvv'!$B$2:$AV$468,MATCH(F$1,'Allokerad kvv'!$B$1:$AV$1,0),FALSE),VLOOKUP($B192,'Justerad allokering'!$B$1:$AG$461,MATCH(F$1,'Justerad allokering'!$B$1:$AF$1,0),FALSE))</f>
        <v>0</v>
      </c>
      <c r="G192">
        <f>IF(ISERROR(1/VLOOKUP($B192,'Justerad allokering'!$B$1:$AG$461,MATCH(G$1,'Justerad allokering'!$B$1:$AF$1,0),FALSE)),VLOOKUP($B192,'Allokerad kvv'!$B$2:$AV$468,MATCH(G$1,'Allokerad kvv'!$B$1:$AV$1,0),FALSE),VLOOKUP($B192,'Justerad allokering'!$B$1:$AG$461,MATCH(G$1,'Justerad allokering'!$B$1:$AF$1,0),FALSE))</f>
        <v>0</v>
      </c>
      <c r="H192">
        <f>IF(ISERROR(1/VLOOKUP($B192,'Justerad allokering'!$B$1:$AG$461,MATCH(H$1,'Justerad allokering'!$B$1:$AF$1,0),FALSE)),VLOOKUP($B192,'Allokerad kvv'!$B$2:$AV$468,MATCH(H$1,'Allokerad kvv'!$B$1:$AV$1,0),FALSE),VLOOKUP($B192,'Justerad allokering'!$B$1:$AG$461,MATCH(H$1,'Justerad allokering'!$B$1:$AF$1,0),FALSE))</f>
        <v>0</v>
      </c>
      <c r="I192">
        <f>IF(ISERROR(1/VLOOKUP($B192,'Justerad allokering'!$B$1:$AG$461,MATCH(I$1,'Justerad allokering'!$B$1:$AF$1,0),FALSE)),VLOOKUP($B192,'Allokerad kvv'!$B$2:$AV$468,MATCH(I$1,'Allokerad kvv'!$B$1:$AV$1,0),FALSE),VLOOKUP($B192,'Justerad allokering'!$B$1:$AG$461,MATCH(I$1,'Justerad allokering'!$B$1:$AF$1,0),FALSE))</f>
        <v>0</v>
      </c>
      <c r="J192">
        <f>IF(ISERROR(1/VLOOKUP($B192,'Justerad allokering'!$B$1:$AG$461,MATCH(J$1,'Justerad allokering'!$B$1:$AF$1,0),FALSE)),VLOOKUP($B192,'Allokerad kvv'!$B$2:$AV$468,MATCH(J$1,'Allokerad kvv'!$B$1:$AV$1,0),FALSE),VLOOKUP($B192,'Justerad allokering'!$B$1:$AG$461,MATCH(J$1,'Justerad allokering'!$B$1:$AF$1,0),FALSE))</f>
        <v>0</v>
      </c>
      <c r="K192">
        <f>IF(ISERROR(1/VLOOKUP($B192,'Justerad allokering'!$B$1:$AG$461,MATCH(K$1,'Justerad allokering'!$B$1:$AF$1,0),FALSE)),VLOOKUP($B192,'Allokerad kvv'!$B$2:$AV$468,MATCH(K$1,'Allokerad kvv'!$B$1:$AV$1,0),FALSE),VLOOKUP($B192,'Justerad allokering'!$B$1:$AG$461,MATCH(K$1,'Justerad allokering'!$B$1:$AF$1,0),FALSE))</f>
        <v>0</v>
      </c>
      <c r="L192">
        <f>IF(ISERROR(1/VLOOKUP($B192,'Justerad allokering'!$B$1:$AG$461,MATCH(L$1,'Justerad allokering'!$B$1:$AF$1,0),FALSE)),VLOOKUP($B192,'Allokerad kvv'!$B$2:$AV$468,MATCH(L$1,'Allokerad kvv'!$B$1:$AV$1,0),FALSE),VLOOKUP($B192,'Justerad allokering'!$B$1:$AG$461,MATCH(L$1,'Justerad allokering'!$B$1:$AF$1,0),FALSE))</f>
        <v>0</v>
      </c>
      <c r="M192">
        <f>IF(ISERROR(1/VLOOKUP($B192,'Justerad allokering'!$B$1:$AG$461,MATCH(M$1,'Justerad allokering'!$B$1:$AF$1,0),FALSE)),VLOOKUP($B192,'Allokerad kvv'!$B$2:$AV$468,MATCH(M$1,'Allokerad kvv'!$B$1:$AV$1,0),FALSE),VLOOKUP($B192,'Justerad allokering'!$B$1:$AG$461,MATCH(M$1,'Justerad allokering'!$B$1:$AF$1,0),FALSE))</f>
        <v>0</v>
      </c>
      <c r="N192">
        <f>IF(ISERROR(1/VLOOKUP($B192,'Justerad allokering'!$B$1:$AG$461,MATCH(N$1,'Justerad allokering'!$B$1:$AF$1,0),FALSE)),VLOOKUP($B192,'Allokerad kvv'!$B$2:$AV$468,MATCH(N$1,'Allokerad kvv'!$B$1:$AV$1,0),FALSE),VLOOKUP($B192,'Justerad allokering'!$B$1:$AG$461,MATCH(N$1,'Justerad allokering'!$B$1:$AF$1,0),FALSE))</f>
        <v>0</v>
      </c>
      <c r="O192">
        <f>IF(ISERROR(1/VLOOKUP($B192,'Justerad allokering'!$B$1:$AG$461,MATCH(O$1,'Justerad allokering'!$B$1:$AF$1,0),FALSE)),VLOOKUP($B192,'Allokerad kvv'!$B$2:$AV$468,MATCH(O$1,'Allokerad kvv'!$B$1:$AV$1,0),FALSE),VLOOKUP($B192,'Justerad allokering'!$B$1:$AG$461,MATCH(O$1,'Justerad allokering'!$B$1:$AF$1,0),FALSE))</f>
        <v>0</v>
      </c>
      <c r="P192">
        <f>IF(ISERROR(1/VLOOKUP($B192,'Justerad allokering'!$B$1:$AG$461,MATCH(P$1,'Justerad allokering'!$B$1:$AF$1,0),FALSE)),VLOOKUP($B192,'Allokerad kvv'!$B$2:$AV$468,MATCH(P$1,'Allokerad kvv'!$B$1:$AV$1,0),FALSE),VLOOKUP($B192,'Justerad allokering'!$B$1:$AG$461,MATCH(P$1,'Justerad allokering'!$B$1:$AF$1,0),FALSE))</f>
        <v>0</v>
      </c>
      <c r="Q192">
        <f>IF(ISERROR(1/VLOOKUP($B192,'Justerad allokering'!$B$1:$AG$461,MATCH(Q$1,'Justerad allokering'!$B$1:$AF$1,0),FALSE)),VLOOKUP($B192,'Allokerad kvv'!$B$2:$AV$468,MATCH(Q$1,'Allokerad kvv'!$B$1:$AV$1,0),FALSE),VLOOKUP($B192,'Justerad allokering'!$B$1:$AG$461,MATCH(Q$1,'Justerad allokering'!$B$1:$AF$1,0),FALSE))</f>
        <v>0</v>
      </c>
      <c r="R192">
        <f>IF(ISERROR(1/VLOOKUP($B192,'Justerad allokering'!$B$1:$AG$461,MATCH(R$1,'Justerad allokering'!$B$1:$AF$1,0),FALSE)),VLOOKUP($B192,'Allokerad kvv'!$B$2:$AV$468,MATCH(R$1,'Allokerad kvv'!$B$1:$AV$1,0),FALSE),VLOOKUP($B192,'Justerad allokering'!$B$1:$AG$461,MATCH(R$1,'Justerad allokering'!$B$1:$AF$1,0),FALSE))</f>
        <v>0</v>
      </c>
      <c r="S192">
        <f>IF(ISERROR(1/VLOOKUP($B192,'Justerad allokering'!$B$1:$AG$461,MATCH(S$1,'Justerad allokering'!$B$1:$AF$1,0),FALSE)),VLOOKUP($B192,'Allokerad kvv'!$B$2:$AV$468,MATCH(S$1,'Allokerad kvv'!$B$1:$AV$1,0),FALSE),VLOOKUP($B192,'Justerad allokering'!$B$1:$AG$461,MATCH(S$1,'Justerad allokering'!$B$1:$AF$1,0),FALSE))</f>
        <v>0</v>
      </c>
      <c r="T192">
        <f>IF(ISERROR(1/VLOOKUP($B192,'Justerad allokering'!$B$1:$AG$461,MATCH(T$1,'Justerad allokering'!$B$1:$AF$1,0),FALSE)),VLOOKUP($B192,'Allokerad kvv'!$B$2:$AV$468,MATCH(T$1,'Allokerad kvv'!$B$1:$AV$1,0),FALSE),VLOOKUP($B192,'Justerad allokering'!$B$1:$AG$461,MATCH(T$1,'Justerad allokering'!$B$1:$AF$1,0),FALSE))</f>
        <v>0</v>
      </c>
      <c r="U192">
        <f>IF(ISERROR(1/VLOOKUP($B192,'Justerad allokering'!$B$1:$AG$461,MATCH(U$1,'Justerad allokering'!$B$1:$AF$1,0),FALSE)),VLOOKUP($B192,'Allokerad kvv'!$B$2:$AV$468,MATCH(U$1,'Allokerad kvv'!$B$1:$AV$1,0),FALSE),VLOOKUP($B192,'Justerad allokering'!$B$1:$AG$461,MATCH(U$1,'Justerad allokering'!$B$1:$AF$1,0),FALSE))</f>
        <v>0</v>
      </c>
      <c r="V192">
        <f>IF(ISERROR(1/VLOOKUP($B192,'Justerad allokering'!$B$1:$AG$461,MATCH(V$1,'Justerad allokering'!$B$1:$AF$1,0),FALSE)),VLOOKUP($B192,'Allokerad kvv'!$B$2:$AV$468,MATCH(V$1,'Allokerad kvv'!$B$1:$AV$1,0),FALSE),VLOOKUP($B192,'Justerad allokering'!$B$1:$AG$461,MATCH(V$1,'Justerad allokering'!$B$1:$AF$1,0),FALSE))</f>
        <v>0</v>
      </c>
      <c r="W192">
        <f>IF(ISERROR(1/VLOOKUP($B192,'Justerad allokering'!$B$1:$AG$461,MATCH(W$1,'Justerad allokering'!$B$1:$AF$1,0),FALSE)),VLOOKUP($B192,'Allokerad kvv'!$B$2:$AV$468,MATCH(W$1,'Allokerad kvv'!$B$1:$AV$1,0),FALSE),VLOOKUP($B192,'Justerad allokering'!$B$1:$AG$461,MATCH(W$1,'Justerad allokering'!$B$1:$AF$1,0),FALSE))</f>
        <v>0</v>
      </c>
      <c r="X192">
        <f>IF(ISERROR(1/VLOOKUP($B192,'Justerad allokering'!$B$1:$AG$461,MATCH(X$1,'Justerad allokering'!$B$1:$AF$1,0),FALSE)),VLOOKUP($B192,'Allokerad kvv'!$B$2:$AV$468,MATCH(X$1,'Allokerad kvv'!$B$1:$AV$1,0),FALSE),VLOOKUP($B192,'Justerad allokering'!$B$1:$AG$461,MATCH(X$1,'Justerad allokering'!$B$1:$AF$1,0),FALSE))</f>
        <v>0</v>
      </c>
      <c r="Y192">
        <f>IF(ISERROR(1/VLOOKUP($B192,'Justerad allokering'!$B$1:$AG$461,MATCH(Y$1,'Justerad allokering'!$B$1:$AF$1,0),FALSE)),VLOOKUP($B192,'Allokerad kvv'!$B$2:$AV$468,MATCH(Y$1,'Allokerad kvv'!$B$1:$AV$1,0),FALSE),VLOOKUP($B192,'Justerad allokering'!$B$1:$AG$461,MATCH(Y$1,'Justerad allokering'!$B$1:$AF$1,0),FALSE))</f>
        <v>0</v>
      </c>
      <c r="Z192">
        <f>IF(ISERROR(1/VLOOKUP($B192,'Justerad allokering'!$B$1:$AG$461,MATCH(Z$1,'Justerad allokering'!$B$1:$AF$1,0),FALSE)),VLOOKUP($B192,'Allokerad kvv'!$B$2:$AV$468,MATCH(Z$1,'Allokerad kvv'!$B$1:$AV$1,0),FALSE),VLOOKUP($B192,'Justerad allokering'!$B$1:$AG$461,MATCH(Z$1,'Justerad allokering'!$B$1:$AF$1,0),FALSE))</f>
        <v>0</v>
      </c>
      <c r="AE192" s="89">
        <f t="shared" si="8"/>
        <v>0</v>
      </c>
      <c r="AG192">
        <f t="shared" si="9"/>
        <v>0</v>
      </c>
      <c r="AH192">
        <f t="shared" si="10"/>
        <v>0</v>
      </c>
      <c r="AI192" t="str">
        <f>IF(AH192=0,"",AH192/VLOOKUP(B192,Kraftvärmeprod!$B$1:$BC$480,MATCH("Summa tillförd energi exklusive rökgaskondensering",Kraftvärmeprod!$B$1:$BC$1,0),FALSE))</f>
        <v/>
      </c>
      <c r="AK192">
        <f t="shared" si="11"/>
        <v>0</v>
      </c>
    </row>
    <row r="193" spans="1:37" x14ac:dyDescent="0.25">
      <c r="A193" s="2" t="s">
        <v>277</v>
      </c>
      <c r="B193" s="2" t="s">
        <v>278</v>
      </c>
      <c r="C193">
        <f>IF(ISERROR(1/VLOOKUP($B193,'Justerad allokering'!$B$1:$AG$461,MATCH(C$1,'Justerad allokering'!$B$1:$AF$1,0),FALSE)),VLOOKUP($B193,'Allokerad kvv'!$B$2:$AV$468,MATCH(C$1,'Allokerad kvv'!$B$1:$AV$1,0),FALSE),VLOOKUP($B193,'Justerad allokering'!$B$1:$AG$461,MATCH(C$1,'Justerad allokering'!$B$1:$AF$1,0),FALSE))</f>
        <v>0</v>
      </c>
      <c r="D193">
        <f>IF(ISERROR(1/VLOOKUP($B193,'Justerad allokering'!$B$1:$AG$461,MATCH(D$1,'Justerad allokering'!$B$1:$AF$1,0),FALSE)),VLOOKUP($B193,'Allokerad kvv'!$B$2:$AV$468,MATCH(D$1,'Allokerad kvv'!$B$1:$AV$1,0),FALSE),VLOOKUP($B193,'Justerad allokering'!$B$1:$AG$461,MATCH(D$1,'Justerad allokering'!$B$1:$AF$1,0),FALSE))</f>
        <v>0</v>
      </c>
      <c r="E193">
        <f>IF(ISERROR(1/VLOOKUP($B193,'Justerad allokering'!$B$1:$AG$461,MATCH(E$1,'Justerad allokering'!$B$1:$AF$1,0),FALSE)),VLOOKUP($B193,'Allokerad kvv'!$B$2:$AV$468,MATCH(E$1,'Allokerad kvv'!$B$1:$AV$1,0),FALSE),VLOOKUP($B193,'Justerad allokering'!$B$1:$AG$461,MATCH(E$1,'Justerad allokering'!$B$1:$AF$1,0),FALSE))</f>
        <v>0</v>
      </c>
      <c r="F193">
        <f>IF(ISERROR(1/VLOOKUP($B193,'Justerad allokering'!$B$1:$AG$461,MATCH(F$1,'Justerad allokering'!$B$1:$AF$1,0),FALSE)),VLOOKUP($B193,'Allokerad kvv'!$B$2:$AV$468,MATCH(F$1,'Allokerad kvv'!$B$1:$AV$1,0),FALSE),VLOOKUP($B193,'Justerad allokering'!$B$1:$AG$461,MATCH(F$1,'Justerad allokering'!$B$1:$AF$1,0),FALSE))</f>
        <v>0</v>
      </c>
      <c r="G193">
        <f>IF(ISERROR(1/VLOOKUP($B193,'Justerad allokering'!$B$1:$AG$461,MATCH(G$1,'Justerad allokering'!$B$1:$AF$1,0),FALSE)),VLOOKUP($B193,'Allokerad kvv'!$B$2:$AV$468,MATCH(G$1,'Allokerad kvv'!$B$1:$AV$1,0),FALSE),VLOOKUP($B193,'Justerad allokering'!$B$1:$AG$461,MATCH(G$1,'Justerad allokering'!$B$1:$AF$1,0),FALSE))</f>
        <v>0</v>
      </c>
      <c r="H193">
        <f>IF(ISERROR(1/VLOOKUP($B193,'Justerad allokering'!$B$1:$AG$461,MATCH(H$1,'Justerad allokering'!$B$1:$AF$1,0),FALSE)),VLOOKUP($B193,'Allokerad kvv'!$B$2:$AV$468,MATCH(H$1,'Allokerad kvv'!$B$1:$AV$1,0),FALSE),VLOOKUP($B193,'Justerad allokering'!$B$1:$AG$461,MATCH(H$1,'Justerad allokering'!$B$1:$AF$1,0),FALSE))</f>
        <v>0</v>
      </c>
      <c r="I193">
        <f>IF(ISERROR(1/VLOOKUP($B193,'Justerad allokering'!$B$1:$AG$461,MATCH(I$1,'Justerad allokering'!$B$1:$AF$1,0),FALSE)),VLOOKUP($B193,'Allokerad kvv'!$B$2:$AV$468,MATCH(I$1,'Allokerad kvv'!$B$1:$AV$1,0),FALSE),VLOOKUP($B193,'Justerad allokering'!$B$1:$AG$461,MATCH(I$1,'Justerad allokering'!$B$1:$AF$1,0),FALSE))</f>
        <v>0</v>
      </c>
      <c r="J193">
        <f>IF(ISERROR(1/VLOOKUP($B193,'Justerad allokering'!$B$1:$AG$461,MATCH(J$1,'Justerad allokering'!$B$1:$AF$1,0),FALSE)),VLOOKUP($B193,'Allokerad kvv'!$B$2:$AV$468,MATCH(J$1,'Allokerad kvv'!$B$1:$AV$1,0),FALSE),VLOOKUP($B193,'Justerad allokering'!$B$1:$AG$461,MATCH(J$1,'Justerad allokering'!$B$1:$AF$1,0),FALSE))</f>
        <v>0</v>
      </c>
      <c r="K193">
        <f>IF(ISERROR(1/VLOOKUP($B193,'Justerad allokering'!$B$1:$AG$461,MATCH(K$1,'Justerad allokering'!$B$1:$AF$1,0),FALSE)),VLOOKUP($B193,'Allokerad kvv'!$B$2:$AV$468,MATCH(K$1,'Allokerad kvv'!$B$1:$AV$1,0),FALSE),VLOOKUP($B193,'Justerad allokering'!$B$1:$AG$461,MATCH(K$1,'Justerad allokering'!$B$1:$AF$1,0),FALSE))</f>
        <v>0</v>
      </c>
      <c r="L193">
        <f>IF(ISERROR(1/VLOOKUP($B193,'Justerad allokering'!$B$1:$AG$461,MATCH(L$1,'Justerad allokering'!$B$1:$AF$1,0),FALSE)),VLOOKUP($B193,'Allokerad kvv'!$B$2:$AV$468,MATCH(L$1,'Allokerad kvv'!$B$1:$AV$1,0),FALSE),VLOOKUP($B193,'Justerad allokering'!$B$1:$AG$461,MATCH(L$1,'Justerad allokering'!$B$1:$AF$1,0),FALSE))</f>
        <v>0</v>
      </c>
      <c r="M193">
        <f>IF(ISERROR(1/VLOOKUP($B193,'Justerad allokering'!$B$1:$AG$461,MATCH(M$1,'Justerad allokering'!$B$1:$AF$1,0),FALSE)),VLOOKUP($B193,'Allokerad kvv'!$B$2:$AV$468,MATCH(M$1,'Allokerad kvv'!$B$1:$AV$1,0),FALSE),VLOOKUP($B193,'Justerad allokering'!$B$1:$AG$461,MATCH(M$1,'Justerad allokering'!$B$1:$AF$1,0),FALSE))</f>
        <v>0</v>
      </c>
      <c r="N193">
        <f>IF(ISERROR(1/VLOOKUP($B193,'Justerad allokering'!$B$1:$AG$461,MATCH(N$1,'Justerad allokering'!$B$1:$AF$1,0),FALSE)),VLOOKUP($B193,'Allokerad kvv'!$B$2:$AV$468,MATCH(N$1,'Allokerad kvv'!$B$1:$AV$1,0),FALSE),VLOOKUP($B193,'Justerad allokering'!$B$1:$AG$461,MATCH(N$1,'Justerad allokering'!$B$1:$AF$1,0),FALSE))</f>
        <v>0</v>
      </c>
      <c r="O193">
        <f>IF(ISERROR(1/VLOOKUP($B193,'Justerad allokering'!$B$1:$AG$461,MATCH(O$1,'Justerad allokering'!$B$1:$AF$1,0),FALSE)),VLOOKUP($B193,'Allokerad kvv'!$B$2:$AV$468,MATCH(O$1,'Allokerad kvv'!$B$1:$AV$1,0),FALSE),VLOOKUP($B193,'Justerad allokering'!$B$1:$AG$461,MATCH(O$1,'Justerad allokering'!$B$1:$AF$1,0),FALSE))</f>
        <v>0</v>
      </c>
      <c r="P193">
        <f>IF(ISERROR(1/VLOOKUP($B193,'Justerad allokering'!$B$1:$AG$461,MATCH(P$1,'Justerad allokering'!$B$1:$AF$1,0),FALSE)),VLOOKUP($B193,'Allokerad kvv'!$B$2:$AV$468,MATCH(P$1,'Allokerad kvv'!$B$1:$AV$1,0),FALSE),VLOOKUP($B193,'Justerad allokering'!$B$1:$AG$461,MATCH(P$1,'Justerad allokering'!$B$1:$AF$1,0),FALSE))</f>
        <v>0</v>
      </c>
      <c r="Q193">
        <f>IF(ISERROR(1/VLOOKUP($B193,'Justerad allokering'!$B$1:$AG$461,MATCH(Q$1,'Justerad allokering'!$B$1:$AF$1,0),FALSE)),VLOOKUP($B193,'Allokerad kvv'!$B$2:$AV$468,MATCH(Q$1,'Allokerad kvv'!$B$1:$AV$1,0),FALSE),VLOOKUP($B193,'Justerad allokering'!$B$1:$AG$461,MATCH(Q$1,'Justerad allokering'!$B$1:$AF$1,0),FALSE))</f>
        <v>0</v>
      </c>
      <c r="R193">
        <f>IF(ISERROR(1/VLOOKUP($B193,'Justerad allokering'!$B$1:$AG$461,MATCH(R$1,'Justerad allokering'!$B$1:$AF$1,0),FALSE)),VLOOKUP($B193,'Allokerad kvv'!$B$2:$AV$468,MATCH(R$1,'Allokerad kvv'!$B$1:$AV$1,0),FALSE),VLOOKUP($B193,'Justerad allokering'!$B$1:$AG$461,MATCH(R$1,'Justerad allokering'!$B$1:$AF$1,0),FALSE))</f>
        <v>0</v>
      </c>
      <c r="S193">
        <f>IF(ISERROR(1/VLOOKUP($B193,'Justerad allokering'!$B$1:$AG$461,MATCH(S$1,'Justerad allokering'!$B$1:$AF$1,0),FALSE)),VLOOKUP($B193,'Allokerad kvv'!$B$2:$AV$468,MATCH(S$1,'Allokerad kvv'!$B$1:$AV$1,0),FALSE),VLOOKUP($B193,'Justerad allokering'!$B$1:$AG$461,MATCH(S$1,'Justerad allokering'!$B$1:$AF$1,0),FALSE))</f>
        <v>0</v>
      </c>
      <c r="T193">
        <f>IF(ISERROR(1/VLOOKUP($B193,'Justerad allokering'!$B$1:$AG$461,MATCH(T$1,'Justerad allokering'!$B$1:$AF$1,0),FALSE)),VLOOKUP($B193,'Allokerad kvv'!$B$2:$AV$468,MATCH(T$1,'Allokerad kvv'!$B$1:$AV$1,0),FALSE),VLOOKUP($B193,'Justerad allokering'!$B$1:$AG$461,MATCH(T$1,'Justerad allokering'!$B$1:$AF$1,0),FALSE))</f>
        <v>0</v>
      </c>
      <c r="U193">
        <f>IF(ISERROR(1/VLOOKUP($B193,'Justerad allokering'!$B$1:$AG$461,MATCH(U$1,'Justerad allokering'!$B$1:$AF$1,0),FALSE)),VLOOKUP($B193,'Allokerad kvv'!$B$2:$AV$468,MATCH(U$1,'Allokerad kvv'!$B$1:$AV$1,0),FALSE),VLOOKUP($B193,'Justerad allokering'!$B$1:$AG$461,MATCH(U$1,'Justerad allokering'!$B$1:$AF$1,0),FALSE))</f>
        <v>0</v>
      </c>
      <c r="V193">
        <f>IF(ISERROR(1/VLOOKUP($B193,'Justerad allokering'!$B$1:$AG$461,MATCH(V$1,'Justerad allokering'!$B$1:$AF$1,0),FALSE)),VLOOKUP($B193,'Allokerad kvv'!$B$2:$AV$468,MATCH(V$1,'Allokerad kvv'!$B$1:$AV$1,0),FALSE),VLOOKUP($B193,'Justerad allokering'!$B$1:$AG$461,MATCH(V$1,'Justerad allokering'!$B$1:$AF$1,0),FALSE))</f>
        <v>0</v>
      </c>
      <c r="W193">
        <f>IF(ISERROR(1/VLOOKUP($B193,'Justerad allokering'!$B$1:$AG$461,MATCH(W$1,'Justerad allokering'!$B$1:$AF$1,0),FALSE)),VLOOKUP($B193,'Allokerad kvv'!$B$2:$AV$468,MATCH(W$1,'Allokerad kvv'!$B$1:$AV$1,0),FALSE),VLOOKUP($B193,'Justerad allokering'!$B$1:$AG$461,MATCH(W$1,'Justerad allokering'!$B$1:$AF$1,0),FALSE))</f>
        <v>0</v>
      </c>
      <c r="X193">
        <f>IF(ISERROR(1/VLOOKUP($B193,'Justerad allokering'!$B$1:$AG$461,MATCH(X$1,'Justerad allokering'!$B$1:$AF$1,0),FALSE)),VLOOKUP($B193,'Allokerad kvv'!$B$2:$AV$468,MATCH(X$1,'Allokerad kvv'!$B$1:$AV$1,0),FALSE),VLOOKUP($B193,'Justerad allokering'!$B$1:$AG$461,MATCH(X$1,'Justerad allokering'!$B$1:$AF$1,0),FALSE))</f>
        <v>0</v>
      </c>
      <c r="Y193">
        <f>IF(ISERROR(1/VLOOKUP($B193,'Justerad allokering'!$B$1:$AG$461,MATCH(Y$1,'Justerad allokering'!$B$1:$AF$1,0),FALSE)),VLOOKUP($B193,'Allokerad kvv'!$B$2:$AV$468,MATCH(Y$1,'Allokerad kvv'!$B$1:$AV$1,0),FALSE),VLOOKUP($B193,'Justerad allokering'!$B$1:$AG$461,MATCH(Y$1,'Justerad allokering'!$B$1:$AF$1,0),FALSE))</f>
        <v>0</v>
      </c>
      <c r="Z193">
        <f>IF(ISERROR(1/VLOOKUP($B193,'Justerad allokering'!$B$1:$AG$461,MATCH(Z$1,'Justerad allokering'!$B$1:$AF$1,0),FALSE)),VLOOKUP($B193,'Allokerad kvv'!$B$2:$AV$468,MATCH(Z$1,'Allokerad kvv'!$B$1:$AV$1,0),FALSE),VLOOKUP($B193,'Justerad allokering'!$B$1:$AG$461,MATCH(Z$1,'Justerad allokering'!$B$1:$AF$1,0),FALSE))</f>
        <v>0</v>
      </c>
      <c r="AE193" s="89">
        <f t="shared" si="8"/>
        <v>0</v>
      </c>
      <c r="AG193">
        <f t="shared" si="9"/>
        <v>0</v>
      </c>
      <c r="AH193">
        <f t="shared" si="10"/>
        <v>0</v>
      </c>
      <c r="AI193" t="str">
        <f>IF(AH193=0,"",AH193/VLOOKUP(B193,Kraftvärmeprod!$B$1:$BC$480,MATCH("Summa tillförd energi exklusive rökgaskondensering",Kraftvärmeprod!$B$1:$BC$1,0),FALSE))</f>
        <v/>
      </c>
      <c r="AK193">
        <f t="shared" si="11"/>
        <v>0</v>
      </c>
    </row>
    <row r="194" spans="1:37" x14ac:dyDescent="0.25">
      <c r="A194" s="2" t="s">
        <v>279</v>
      </c>
      <c r="B194" s="2" t="s">
        <v>280</v>
      </c>
      <c r="C194">
        <f>IF(ISERROR(1/VLOOKUP($B194,'Justerad allokering'!$B$1:$AG$461,MATCH(C$1,'Justerad allokering'!$B$1:$AF$1,0),FALSE)),VLOOKUP($B194,'Allokerad kvv'!$B$2:$AV$468,MATCH(C$1,'Allokerad kvv'!$B$1:$AV$1,0),FALSE),VLOOKUP($B194,'Justerad allokering'!$B$1:$AG$461,MATCH(C$1,'Justerad allokering'!$B$1:$AF$1,0),FALSE))</f>
        <v>0</v>
      </c>
      <c r="D194">
        <f>IF(ISERROR(1/VLOOKUP($B194,'Justerad allokering'!$B$1:$AG$461,MATCH(D$1,'Justerad allokering'!$B$1:$AF$1,0),FALSE)),VLOOKUP($B194,'Allokerad kvv'!$B$2:$AV$468,MATCH(D$1,'Allokerad kvv'!$B$1:$AV$1,0),FALSE),VLOOKUP($B194,'Justerad allokering'!$B$1:$AG$461,MATCH(D$1,'Justerad allokering'!$B$1:$AF$1,0),FALSE))</f>
        <v>0</v>
      </c>
      <c r="E194">
        <f>IF(ISERROR(1/VLOOKUP($B194,'Justerad allokering'!$B$1:$AG$461,MATCH(E$1,'Justerad allokering'!$B$1:$AF$1,0),FALSE)),VLOOKUP($B194,'Allokerad kvv'!$B$2:$AV$468,MATCH(E$1,'Allokerad kvv'!$B$1:$AV$1,0),FALSE),VLOOKUP($B194,'Justerad allokering'!$B$1:$AG$461,MATCH(E$1,'Justerad allokering'!$B$1:$AF$1,0),FALSE))</f>
        <v>10.057</v>
      </c>
      <c r="F194">
        <f>IF(ISERROR(1/VLOOKUP($B194,'Justerad allokering'!$B$1:$AG$461,MATCH(F$1,'Justerad allokering'!$B$1:$AF$1,0),FALSE)),VLOOKUP($B194,'Allokerad kvv'!$B$2:$AV$468,MATCH(F$1,'Allokerad kvv'!$B$1:$AV$1,0),FALSE),VLOOKUP($B194,'Justerad allokering'!$B$1:$AG$461,MATCH(F$1,'Justerad allokering'!$B$1:$AF$1,0),FALSE))</f>
        <v>0</v>
      </c>
      <c r="G194">
        <f>IF(ISERROR(1/VLOOKUP($B194,'Justerad allokering'!$B$1:$AG$461,MATCH(G$1,'Justerad allokering'!$B$1:$AF$1,0),FALSE)),VLOOKUP($B194,'Allokerad kvv'!$B$2:$AV$468,MATCH(G$1,'Allokerad kvv'!$B$1:$AV$1,0),FALSE),VLOOKUP($B194,'Justerad allokering'!$B$1:$AG$461,MATCH(G$1,'Justerad allokering'!$B$1:$AF$1,0),FALSE))</f>
        <v>0</v>
      </c>
      <c r="H194">
        <f>IF(ISERROR(1/VLOOKUP($B194,'Justerad allokering'!$B$1:$AG$461,MATCH(H$1,'Justerad allokering'!$B$1:$AF$1,0),FALSE)),VLOOKUP($B194,'Allokerad kvv'!$B$2:$AV$468,MATCH(H$1,'Allokerad kvv'!$B$1:$AV$1,0),FALSE),VLOOKUP($B194,'Justerad allokering'!$B$1:$AG$461,MATCH(H$1,'Justerad allokering'!$B$1:$AF$1,0),FALSE))</f>
        <v>0</v>
      </c>
      <c r="I194">
        <f>IF(ISERROR(1/VLOOKUP($B194,'Justerad allokering'!$B$1:$AG$461,MATCH(I$1,'Justerad allokering'!$B$1:$AF$1,0),FALSE)),VLOOKUP($B194,'Allokerad kvv'!$B$2:$AV$468,MATCH(I$1,'Allokerad kvv'!$B$1:$AV$1,0),FALSE),VLOOKUP($B194,'Justerad allokering'!$B$1:$AG$461,MATCH(I$1,'Justerad allokering'!$B$1:$AF$1,0),FALSE))</f>
        <v>0</v>
      </c>
      <c r="J194">
        <f>IF(ISERROR(1/VLOOKUP($B194,'Justerad allokering'!$B$1:$AG$461,MATCH(J$1,'Justerad allokering'!$B$1:$AF$1,0),FALSE)),VLOOKUP($B194,'Allokerad kvv'!$B$2:$AV$468,MATCH(J$1,'Allokerad kvv'!$B$1:$AV$1,0),FALSE),VLOOKUP($B194,'Justerad allokering'!$B$1:$AG$461,MATCH(J$1,'Justerad allokering'!$B$1:$AF$1,0),FALSE))</f>
        <v>35.917900000000003</v>
      </c>
      <c r="K194">
        <f>IF(ISERROR(1/VLOOKUP($B194,'Justerad allokering'!$B$1:$AG$461,MATCH(K$1,'Justerad allokering'!$B$1:$AF$1,0),FALSE)),VLOOKUP($B194,'Allokerad kvv'!$B$2:$AV$468,MATCH(K$1,'Allokerad kvv'!$B$1:$AV$1,0),FALSE),VLOOKUP($B194,'Justerad allokering'!$B$1:$AG$461,MATCH(K$1,'Justerad allokering'!$B$1:$AF$1,0),FALSE))</f>
        <v>1.93957</v>
      </c>
      <c r="L194">
        <f>IF(ISERROR(1/VLOOKUP($B194,'Justerad allokering'!$B$1:$AG$461,MATCH(L$1,'Justerad allokering'!$B$1:$AF$1,0),FALSE)),VLOOKUP($B194,'Allokerad kvv'!$B$2:$AV$468,MATCH(L$1,'Allokerad kvv'!$B$1:$AV$1,0),FALSE),VLOOKUP($B194,'Justerad allokering'!$B$1:$AG$461,MATCH(L$1,'Justerad allokering'!$B$1:$AF$1,0),FALSE))</f>
        <v>0</v>
      </c>
      <c r="M194">
        <f>IF(ISERROR(1/VLOOKUP($B194,'Justerad allokering'!$B$1:$AG$461,MATCH(M$1,'Justerad allokering'!$B$1:$AF$1,0),FALSE)),VLOOKUP($B194,'Allokerad kvv'!$B$2:$AV$468,MATCH(M$1,'Allokerad kvv'!$B$1:$AV$1,0),FALSE),VLOOKUP($B194,'Justerad allokering'!$B$1:$AG$461,MATCH(M$1,'Justerad allokering'!$B$1:$AF$1,0),FALSE))</f>
        <v>0</v>
      </c>
      <c r="N194">
        <f>IF(ISERROR(1/VLOOKUP($B194,'Justerad allokering'!$B$1:$AG$461,MATCH(N$1,'Justerad allokering'!$B$1:$AF$1,0),FALSE)),VLOOKUP($B194,'Allokerad kvv'!$B$2:$AV$468,MATCH(N$1,'Allokerad kvv'!$B$1:$AV$1,0),FALSE),VLOOKUP($B194,'Justerad allokering'!$B$1:$AG$461,MATCH(N$1,'Justerad allokering'!$B$1:$AF$1,0),FALSE))</f>
        <v>14.8</v>
      </c>
      <c r="O194">
        <f>IF(ISERROR(1/VLOOKUP($B194,'Justerad allokering'!$B$1:$AG$461,MATCH(O$1,'Justerad allokering'!$B$1:$AF$1,0),FALSE)),VLOOKUP($B194,'Allokerad kvv'!$B$2:$AV$468,MATCH(O$1,'Allokerad kvv'!$B$1:$AV$1,0),FALSE),VLOOKUP($B194,'Justerad allokering'!$B$1:$AG$461,MATCH(O$1,'Justerad allokering'!$B$1:$AF$1,0),FALSE))</f>
        <v>0</v>
      </c>
      <c r="P194">
        <f>IF(ISERROR(1/VLOOKUP($B194,'Justerad allokering'!$B$1:$AG$461,MATCH(P$1,'Justerad allokering'!$B$1:$AF$1,0),FALSE)),VLOOKUP($B194,'Allokerad kvv'!$B$2:$AV$468,MATCH(P$1,'Allokerad kvv'!$B$1:$AV$1,0),FALSE),VLOOKUP($B194,'Justerad allokering'!$B$1:$AG$461,MATCH(P$1,'Justerad allokering'!$B$1:$AF$1,0),FALSE))</f>
        <v>18.677299999999999</v>
      </c>
      <c r="Q194">
        <f>IF(ISERROR(1/VLOOKUP($B194,'Justerad allokering'!$B$1:$AG$461,MATCH(Q$1,'Justerad allokering'!$B$1:$AF$1,0),FALSE)),VLOOKUP($B194,'Allokerad kvv'!$B$2:$AV$468,MATCH(Q$1,'Allokerad kvv'!$B$1:$AV$1,0),FALSE),VLOOKUP($B194,'Justerad allokering'!$B$1:$AG$461,MATCH(Q$1,'Justerad allokering'!$B$1:$AF$1,0),FALSE))</f>
        <v>0</v>
      </c>
      <c r="R194">
        <f>IF(ISERROR(1/VLOOKUP($B194,'Justerad allokering'!$B$1:$AG$461,MATCH(R$1,'Justerad allokering'!$B$1:$AF$1,0),FALSE)),VLOOKUP($B194,'Allokerad kvv'!$B$2:$AV$468,MATCH(R$1,'Allokerad kvv'!$B$1:$AV$1,0),FALSE),VLOOKUP($B194,'Justerad allokering'!$B$1:$AG$461,MATCH(R$1,'Justerad allokering'!$B$1:$AF$1,0),FALSE))</f>
        <v>0</v>
      </c>
      <c r="S194">
        <f>IF(ISERROR(1/VLOOKUP($B194,'Justerad allokering'!$B$1:$AG$461,MATCH(S$1,'Justerad allokering'!$B$1:$AF$1,0),FALSE)),VLOOKUP($B194,'Allokerad kvv'!$B$2:$AV$468,MATCH(S$1,'Allokerad kvv'!$B$1:$AV$1,0),FALSE),VLOOKUP($B194,'Justerad allokering'!$B$1:$AG$461,MATCH(S$1,'Justerad allokering'!$B$1:$AF$1,0),FALSE))</f>
        <v>0</v>
      </c>
      <c r="T194">
        <f>IF(ISERROR(1/VLOOKUP($B194,'Justerad allokering'!$B$1:$AG$461,MATCH(T$1,'Justerad allokering'!$B$1:$AF$1,0),FALSE)),VLOOKUP($B194,'Allokerad kvv'!$B$2:$AV$468,MATCH(T$1,'Allokerad kvv'!$B$1:$AV$1,0),FALSE),VLOOKUP($B194,'Justerad allokering'!$B$1:$AG$461,MATCH(T$1,'Justerad allokering'!$B$1:$AF$1,0),FALSE))</f>
        <v>0</v>
      </c>
      <c r="U194">
        <f>IF(ISERROR(1/VLOOKUP($B194,'Justerad allokering'!$B$1:$AG$461,MATCH(U$1,'Justerad allokering'!$B$1:$AF$1,0),FALSE)),VLOOKUP($B194,'Allokerad kvv'!$B$2:$AV$468,MATCH(U$1,'Allokerad kvv'!$B$1:$AV$1,0),FALSE),VLOOKUP($B194,'Justerad allokering'!$B$1:$AG$461,MATCH(U$1,'Justerad allokering'!$B$1:$AF$1,0),FALSE))</f>
        <v>0</v>
      </c>
      <c r="V194">
        <f>IF(ISERROR(1/VLOOKUP($B194,'Justerad allokering'!$B$1:$AG$461,MATCH(V$1,'Justerad allokering'!$B$1:$AF$1,0),FALSE)),VLOOKUP($B194,'Allokerad kvv'!$B$2:$AV$468,MATCH(V$1,'Allokerad kvv'!$B$1:$AV$1,0),FALSE),VLOOKUP($B194,'Justerad allokering'!$B$1:$AG$461,MATCH(V$1,'Justerad allokering'!$B$1:$AF$1,0),FALSE))</f>
        <v>0</v>
      </c>
      <c r="W194">
        <f>IF(ISERROR(1/VLOOKUP($B194,'Justerad allokering'!$B$1:$AG$461,MATCH(W$1,'Justerad allokering'!$B$1:$AF$1,0),FALSE)),VLOOKUP($B194,'Allokerad kvv'!$B$2:$AV$468,MATCH(W$1,'Allokerad kvv'!$B$1:$AV$1,0),FALSE),VLOOKUP($B194,'Justerad allokering'!$B$1:$AG$461,MATCH(W$1,'Justerad allokering'!$B$1:$AF$1,0),FALSE))</f>
        <v>0</v>
      </c>
      <c r="X194">
        <f>IF(ISERROR(1/VLOOKUP($B194,'Justerad allokering'!$B$1:$AG$461,MATCH(X$1,'Justerad allokering'!$B$1:$AF$1,0),FALSE)),VLOOKUP($B194,'Allokerad kvv'!$B$2:$AV$468,MATCH(X$1,'Allokerad kvv'!$B$1:$AV$1,0),FALSE),VLOOKUP($B194,'Justerad allokering'!$B$1:$AG$461,MATCH(X$1,'Justerad allokering'!$B$1:$AF$1,0),FALSE))</f>
        <v>0</v>
      </c>
      <c r="Y194">
        <f>IF(ISERROR(1/VLOOKUP($B194,'Justerad allokering'!$B$1:$AG$461,MATCH(Y$1,'Justerad allokering'!$B$1:$AF$1,0),FALSE)),VLOOKUP($B194,'Allokerad kvv'!$B$2:$AV$468,MATCH(Y$1,'Allokerad kvv'!$B$1:$AV$1,0),FALSE),VLOOKUP($B194,'Justerad allokering'!$B$1:$AG$461,MATCH(Y$1,'Justerad allokering'!$B$1:$AF$1,0),FALSE))</f>
        <v>0</v>
      </c>
      <c r="Z194">
        <f>IF(ISERROR(1/VLOOKUP($B194,'Justerad allokering'!$B$1:$AG$461,MATCH(Z$1,'Justerad allokering'!$B$1:$AF$1,0),FALSE)),VLOOKUP($B194,'Allokerad kvv'!$B$2:$AV$468,MATCH(Z$1,'Allokerad kvv'!$B$1:$AV$1,0),FALSE),VLOOKUP($B194,'Justerad allokering'!$B$1:$AG$461,MATCH(Z$1,'Justerad allokering'!$B$1:$AF$1,0),FALSE))</f>
        <v>0</v>
      </c>
      <c r="AE194" s="89">
        <f t="shared" si="8"/>
        <v>81.391770000000008</v>
      </c>
      <c r="AG194">
        <f t="shared" si="9"/>
        <v>79.452200000000005</v>
      </c>
      <c r="AH194">
        <f t="shared" si="10"/>
        <v>64.652200000000008</v>
      </c>
      <c r="AI194">
        <f>IF(AH194=0,"",AH194/VLOOKUP(B194,Kraftvärmeprod!$B$1:$BC$480,MATCH("Summa tillförd energi exklusive rökgaskondensering",Kraftvärmeprod!$B$1:$BC$1,0),FALSE))</f>
        <v>0.71835777777777787</v>
      </c>
      <c r="AK194">
        <f t="shared" si="11"/>
        <v>64.652200000000008</v>
      </c>
    </row>
    <row r="195" spans="1:37" x14ac:dyDescent="0.25">
      <c r="A195" s="2" t="s">
        <v>279</v>
      </c>
      <c r="B195" s="2" t="s">
        <v>281</v>
      </c>
      <c r="C195">
        <f>IF(ISERROR(1/VLOOKUP($B195,'Justerad allokering'!$B$1:$AG$461,MATCH(C$1,'Justerad allokering'!$B$1:$AF$1,0),FALSE)),VLOOKUP($B195,'Allokerad kvv'!$B$2:$AV$468,MATCH(C$1,'Allokerad kvv'!$B$1:$AV$1,0),FALSE),VLOOKUP($B195,'Justerad allokering'!$B$1:$AG$461,MATCH(C$1,'Justerad allokering'!$B$1:$AF$1,0),FALSE))</f>
        <v>0</v>
      </c>
      <c r="D195">
        <f>IF(ISERROR(1/VLOOKUP($B195,'Justerad allokering'!$B$1:$AG$461,MATCH(D$1,'Justerad allokering'!$B$1:$AF$1,0),FALSE)),VLOOKUP($B195,'Allokerad kvv'!$B$2:$AV$468,MATCH(D$1,'Allokerad kvv'!$B$1:$AV$1,0),FALSE),VLOOKUP($B195,'Justerad allokering'!$B$1:$AG$461,MATCH(D$1,'Justerad allokering'!$B$1:$AF$1,0),FALSE))</f>
        <v>0</v>
      </c>
      <c r="E195">
        <f>IF(ISERROR(1/VLOOKUP($B195,'Justerad allokering'!$B$1:$AG$461,MATCH(E$1,'Justerad allokering'!$B$1:$AF$1,0),FALSE)),VLOOKUP($B195,'Allokerad kvv'!$B$2:$AV$468,MATCH(E$1,'Allokerad kvv'!$B$1:$AV$1,0),FALSE),VLOOKUP($B195,'Justerad allokering'!$B$1:$AG$461,MATCH(E$1,'Justerad allokering'!$B$1:$AF$1,0),FALSE))</f>
        <v>0</v>
      </c>
      <c r="F195">
        <f>IF(ISERROR(1/VLOOKUP($B195,'Justerad allokering'!$B$1:$AG$461,MATCH(F$1,'Justerad allokering'!$B$1:$AF$1,0),FALSE)),VLOOKUP($B195,'Allokerad kvv'!$B$2:$AV$468,MATCH(F$1,'Allokerad kvv'!$B$1:$AV$1,0),FALSE),VLOOKUP($B195,'Justerad allokering'!$B$1:$AG$461,MATCH(F$1,'Justerad allokering'!$B$1:$AF$1,0),FALSE))</f>
        <v>0</v>
      </c>
      <c r="G195">
        <f>IF(ISERROR(1/VLOOKUP($B195,'Justerad allokering'!$B$1:$AG$461,MATCH(G$1,'Justerad allokering'!$B$1:$AF$1,0),FALSE)),VLOOKUP($B195,'Allokerad kvv'!$B$2:$AV$468,MATCH(G$1,'Allokerad kvv'!$B$1:$AV$1,0),FALSE),VLOOKUP($B195,'Justerad allokering'!$B$1:$AG$461,MATCH(G$1,'Justerad allokering'!$B$1:$AF$1,0),FALSE))</f>
        <v>0</v>
      </c>
      <c r="H195">
        <f>IF(ISERROR(1/VLOOKUP($B195,'Justerad allokering'!$B$1:$AG$461,MATCH(H$1,'Justerad allokering'!$B$1:$AF$1,0),FALSE)),VLOOKUP($B195,'Allokerad kvv'!$B$2:$AV$468,MATCH(H$1,'Allokerad kvv'!$B$1:$AV$1,0),FALSE),VLOOKUP($B195,'Justerad allokering'!$B$1:$AG$461,MATCH(H$1,'Justerad allokering'!$B$1:$AF$1,0),FALSE))</f>
        <v>0</v>
      </c>
      <c r="I195">
        <f>IF(ISERROR(1/VLOOKUP($B195,'Justerad allokering'!$B$1:$AG$461,MATCH(I$1,'Justerad allokering'!$B$1:$AF$1,0),FALSE)),VLOOKUP($B195,'Allokerad kvv'!$B$2:$AV$468,MATCH(I$1,'Allokerad kvv'!$B$1:$AV$1,0),FALSE),VLOOKUP($B195,'Justerad allokering'!$B$1:$AG$461,MATCH(I$1,'Justerad allokering'!$B$1:$AF$1,0),FALSE))</f>
        <v>0</v>
      </c>
      <c r="J195">
        <f>IF(ISERROR(1/VLOOKUP($B195,'Justerad allokering'!$B$1:$AG$461,MATCH(J$1,'Justerad allokering'!$B$1:$AF$1,0),FALSE)),VLOOKUP($B195,'Allokerad kvv'!$B$2:$AV$468,MATCH(J$1,'Allokerad kvv'!$B$1:$AV$1,0),FALSE),VLOOKUP($B195,'Justerad allokering'!$B$1:$AG$461,MATCH(J$1,'Justerad allokering'!$B$1:$AF$1,0),FALSE))</f>
        <v>0</v>
      </c>
      <c r="K195">
        <f>IF(ISERROR(1/VLOOKUP($B195,'Justerad allokering'!$B$1:$AG$461,MATCH(K$1,'Justerad allokering'!$B$1:$AF$1,0),FALSE)),VLOOKUP($B195,'Allokerad kvv'!$B$2:$AV$468,MATCH(K$1,'Allokerad kvv'!$B$1:$AV$1,0),FALSE),VLOOKUP($B195,'Justerad allokering'!$B$1:$AG$461,MATCH(K$1,'Justerad allokering'!$B$1:$AF$1,0),FALSE))</f>
        <v>0</v>
      </c>
      <c r="L195">
        <f>IF(ISERROR(1/VLOOKUP($B195,'Justerad allokering'!$B$1:$AG$461,MATCH(L$1,'Justerad allokering'!$B$1:$AF$1,0),FALSE)),VLOOKUP($B195,'Allokerad kvv'!$B$2:$AV$468,MATCH(L$1,'Allokerad kvv'!$B$1:$AV$1,0),FALSE),VLOOKUP($B195,'Justerad allokering'!$B$1:$AG$461,MATCH(L$1,'Justerad allokering'!$B$1:$AF$1,0),FALSE))</f>
        <v>0</v>
      </c>
      <c r="M195">
        <f>IF(ISERROR(1/VLOOKUP($B195,'Justerad allokering'!$B$1:$AG$461,MATCH(M$1,'Justerad allokering'!$B$1:$AF$1,0),FALSE)),VLOOKUP($B195,'Allokerad kvv'!$B$2:$AV$468,MATCH(M$1,'Allokerad kvv'!$B$1:$AV$1,0),FALSE),VLOOKUP($B195,'Justerad allokering'!$B$1:$AG$461,MATCH(M$1,'Justerad allokering'!$B$1:$AF$1,0),FALSE))</f>
        <v>0</v>
      </c>
      <c r="N195">
        <f>IF(ISERROR(1/VLOOKUP($B195,'Justerad allokering'!$B$1:$AG$461,MATCH(N$1,'Justerad allokering'!$B$1:$AF$1,0),FALSE)),VLOOKUP($B195,'Allokerad kvv'!$B$2:$AV$468,MATCH(N$1,'Allokerad kvv'!$B$1:$AV$1,0),FALSE),VLOOKUP($B195,'Justerad allokering'!$B$1:$AG$461,MATCH(N$1,'Justerad allokering'!$B$1:$AF$1,0),FALSE))</f>
        <v>0</v>
      </c>
      <c r="O195">
        <f>IF(ISERROR(1/VLOOKUP($B195,'Justerad allokering'!$B$1:$AG$461,MATCH(O$1,'Justerad allokering'!$B$1:$AF$1,0),FALSE)),VLOOKUP($B195,'Allokerad kvv'!$B$2:$AV$468,MATCH(O$1,'Allokerad kvv'!$B$1:$AV$1,0),FALSE),VLOOKUP($B195,'Justerad allokering'!$B$1:$AG$461,MATCH(O$1,'Justerad allokering'!$B$1:$AF$1,0),FALSE))</f>
        <v>0</v>
      </c>
      <c r="P195">
        <f>IF(ISERROR(1/VLOOKUP($B195,'Justerad allokering'!$B$1:$AG$461,MATCH(P$1,'Justerad allokering'!$B$1:$AF$1,0),FALSE)),VLOOKUP($B195,'Allokerad kvv'!$B$2:$AV$468,MATCH(P$1,'Allokerad kvv'!$B$1:$AV$1,0),FALSE),VLOOKUP($B195,'Justerad allokering'!$B$1:$AG$461,MATCH(P$1,'Justerad allokering'!$B$1:$AF$1,0),FALSE))</f>
        <v>0</v>
      </c>
      <c r="Q195">
        <f>IF(ISERROR(1/VLOOKUP($B195,'Justerad allokering'!$B$1:$AG$461,MATCH(Q$1,'Justerad allokering'!$B$1:$AF$1,0),FALSE)),VLOOKUP($B195,'Allokerad kvv'!$B$2:$AV$468,MATCH(Q$1,'Allokerad kvv'!$B$1:$AV$1,0),FALSE),VLOOKUP($B195,'Justerad allokering'!$B$1:$AG$461,MATCH(Q$1,'Justerad allokering'!$B$1:$AF$1,0),FALSE))</f>
        <v>0</v>
      </c>
      <c r="R195">
        <f>IF(ISERROR(1/VLOOKUP($B195,'Justerad allokering'!$B$1:$AG$461,MATCH(R$1,'Justerad allokering'!$B$1:$AF$1,0),FALSE)),VLOOKUP($B195,'Allokerad kvv'!$B$2:$AV$468,MATCH(R$1,'Allokerad kvv'!$B$1:$AV$1,0),FALSE),VLOOKUP($B195,'Justerad allokering'!$B$1:$AG$461,MATCH(R$1,'Justerad allokering'!$B$1:$AF$1,0),FALSE))</f>
        <v>0</v>
      </c>
      <c r="S195">
        <f>IF(ISERROR(1/VLOOKUP($B195,'Justerad allokering'!$B$1:$AG$461,MATCH(S$1,'Justerad allokering'!$B$1:$AF$1,0),FALSE)),VLOOKUP($B195,'Allokerad kvv'!$B$2:$AV$468,MATCH(S$1,'Allokerad kvv'!$B$1:$AV$1,0),FALSE),VLOOKUP($B195,'Justerad allokering'!$B$1:$AG$461,MATCH(S$1,'Justerad allokering'!$B$1:$AF$1,0),FALSE))</f>
        <v>0</v>
      </c>
      <c r="T195">
        <f>IF(ISERROR(1/VLOOKUP($B195,'Justerad allokering'!$B$1:$AG$461,MATCH(T$1,'Justerad allokering'!$B$1:$AF$1,0),FALSE)),VLOOKUP($B195,'Allokerad kvv'!$B$2:$AV$468,MATCH(T$1,'Allokerad kvv'!$B$1:$AV$1,0),FALSE),VLOOKUP($B195,'Justerad allokering'!$B$1:$AG$461,MATCH(T$1,'Justerad allokering'!$B$1:$AF$1,0),FALSE))</f>
        <v>0</v>
      </c>
      <c r="U195">
        <f>IF(ISERROR(1/VLOOKUP($B195,'Justerad allokering'!$B$1:$AG$461,MATCH(U$1,'Justerad allokering'!$B$1:$AF$1,0),FALSE)),VLOOKUP($B195,'Allokerad kvv'!$B$2:$AV$468,MATCH(U$1,'Allokerad kvv'!$B$1:$AV$1,0),FALSE),VLOOKUP($B195,'Justerad allokering'!$B$1:$AG$461,MATCH(U$1,'Justerad allokering'!$B$1:$AF$1,0),FALSE))</f>
        <v>0</v>
      </c>
      <c r="V195">
        <f>IF(ISERROR(1/VLOOKUP($B195,'Justerad allokering'!$B$1:$AG$461,MATCH(V$1,'Justerad allokering'!$B$1:$AF$1,0),FALSE)),VLOOKUP($B195,'Allokerad kvv'!$B$2:$AV$468,MATCH(V$1,'Allokerad kvv'!$B$1:$AV$1,0),FALSE),VLOOKUP($B195,'Justerad allokering'!$B$1:$AG$461,MATCH(V$1,'Justerad allokering'!$B$1:$AF$1,0),FALSE))</f>
        <v>0</v>
      </c>
      <c r="W195">
        <f>IF(ISERROR(1/VLOOKUP($B195,'Justerad allokering'!$B$1:$AG$461,MATCH(W$1,'Justerad allokering'!$B$1:$AF$1,0),FALSE)),VLOOKUP($B195,'Allokerad kvv'!$B$2:$AV$468,MATCH(W$1,'Allokerad kvv'!$B$1:$AV$1,0),FALSE),VLOOKUP($B195,'Justerad allokering'!$B$1:$AG$461,MATCH(W$1,'Justerad allokering'!$B$1:$AF$1,0),FALSE))</f>
        <v>0</v>
      </c>
      <c r="X195">
        <f>IF(ISERROR(1/VLOOKUP($B195,'Justerad allokering'!$B$1:$AG$461,MATCH(X$1,'Justerad allokering'!$B$1:$AF$1,0),FALSE)),VLOOKUP($B195,'Allokerad kvv'!$B$2:$AV$468,MATCH(X$1,'Allokerad kvv'!$B$1:$AV$1,0),FALSE),VLOOKUP($B195,'Justerad allokering'!$B$1:$AG$461,MATCH(X$1,'Justerad allokering'!$B$1:$AF$1,0),FALSE))</f>
        <v>0</v>
      </c>
      <c r="Y195">
        <f>IF(ISERROR(1/VLOOKUP($B195,'Justerad allokering'!$B$1:$AG$461,MATCH(Y$1,'Justerad allokering'!$B$1:$AF$1,0),FALSE)),VLOOKUP($B195,'Allokerad kvv'!$B$2:$AV$468,MATCH(Y$1,'Allokerad kvv'!$B$1:$AV$1,0),FALSE),VLOOKUP($B195,'Justerad allokering'!$B$1:$AG$461,MATCH(Y$1,'Justerad allokering'!$B$1:$AF$1,0),FALSE))</f>
        <v>0</v>
      </c>
      <c r="Z195">
        <f>IF(ISERROR(1/VLOOKUP($B195,'Justerad allokering'!$B$1:$AG$461,MATCH(Z$1,'Justerad allokering'!$B$1:$AF$1,0),FALSE)),VLOOKUP($B195,'Allokerad kvv'!$B$2:$AV$468,MATCH(Z$1,'Allokerad kvv'!$B$1:$AV$1,0),FALSE),VLOOKUP($B195,'Justerad allokering'!$B$1:$AG$461,MATCH(Z$1,'Justerad allokering'!$B$1:$AF$1,0),FALSE))</f>
        <v>0</v>
      </c>
      <c r="AE195" s="89">
        <f t="shared" ref="AE195:AE258" si="12">SUM(C195:Z195)</f>
        <v>0</v>
      </c>
      <c r="AG195">
        <f t="shared" ref="AG195:AG258" si="13">AE195-K195</f>
        <v>0</v>
      </c>
      <c r="AH195">
        <f t="shared" ref="AH195:AH258" si="14">AG195-N195</f>
        <v>0</v>
      </c>
      <c r="AI195" t="str">
        <f>IF(AH195=0,"",AH195/VLOOKUP(B195,Kraftvärmeprod!$B$1:$BC$480,MATCH("Summa tillförd energi exklusive rökgaskondensering",Kraftvärmeprod!$B$1:$BC$1,0),FALSE))</f>
        <v/>
      </c>
      <c r="AK195">
        <f t="shared" ref="AK195:AK258" si="15">E195+F195+J195+M195+O195+P195+R195+T195+U195+V195+W195+Y195+Z195</f>
        <v>0</v>
      </c>
    </row>
    <row r="196" spans="1:37" x14ac:dyDescent="0.25">
      <c r="A196" s="2" t="s">
        <v>279</v>
      </c>
      <c r="B196" s="2" t="s">
        <v>282</v>
      </c>
      <c r="C196">
        <f>IF(ISERROR(1/VLOOKUP($B196,'Justerad allokering'!$B$1:$AG$461,MATCH(C$1,'Justerad allokering'!$B$1:$AF$1,0),FALSE)),VLOOKUP($B196,'Allokerad kvv'!$B$2:$AV$468,MATCH(C$1,'Allokerad kvv'!$B$1:$AV$1,0),FALSE),VLOOKUP($B196,'Justerad allokering'!$B$1:$AG$461,MATCH(C$1,'Justerad allokering'!$B$1:$AF$1,0),FALSE))</f>
        <v>0</v>
      </c>
      <c r="D196">
        <f>IF(ISERROR(1/VLOOKUP($B196,'Justerad allokering'!$B$1:$AG$461,MATCH(D$1,'Justerad allokering'!$B$1:$AF$1,0),FALSE)),VLOOKUP($B196,'Allokerad kvv'!$B$2:$AV$468,MATCH(D$1,'Allokerad kvv'!$B$1:$AV$1,0),FALSE),VLOOKUP($B196,'Justerad allokering'!$B$1:$AG$461,MATCH(D$1,'Justerad allokering'!$B$1:$AF$1,0),FALSE))</f>
        <v>0</v>
      </c>
      <c r="E196">
        <f>IF(ISERROR(1/VLOOKUP($B196,'Justerad allokering'!$B$1:$AG$461,MATCH(E$1,'Justerad allokering'!$B$1:$AF$1,0),FALSE)),VLOOKUP($B196,'Allokerad kvv'!$B$2:$AV$468,MATCH(E$1,'Allokerad kvv'!$B$1:$AV$1,0),FALSE),VLOOKUP($B196,'Justerad allokering'!$B$1:$AG$461,MATCH(E$1,'Justerad allokering'!$B$1:$AF$1,0),FALSE))</f>
        <v>0</v>
      </c>
      <c r="F196">
        <f>IF(ISERROR(1/VLOOKUP($B196,'Justerad allokering'!$B$1:$AG$461,MATCH(F$1,'Justerad allokering'!$B$1:$AF$1,0),FALSE)),VLOOKUP($B196,'Allokerad kvv'!$B$2:$AV$468,MATCH(F$1,'Allokerad kvv'!$B$1:$AV$1,0),FALSE),VLOOKUP($B196,'Justerad allokering'!$B$1:$AG$461,MATCH(F$1,'Justerad allokering'!$B$1:$AF$1,0),FALSE))</f>
        <v>0</v>
      </c>
      <c r="G196">
        <f>IF(ISERROR(1/VLOOKUP($B196,'Justerad allokering'!$B$1:$AG$461,MATCH(G$1,'Justerad allokering'!$B$1:$AF$1,0),FALSE)),VLOOKUP($B196,'Allokerad kvv'!$B$2:$AV$468,MATCH(G$1,'Allokerad kvv'!$B$1:$AV$1,0),FALSE),VLOOKUP($B196,'Justerad allokering'!$B$1:$AG$461,MATCH(G$1,'Justerad allokering'!$B$1:$AF$1,0),FALSE))</f>
        <v>0</v>
      </c>
      <c r="H196">
        <f>IF(ISERROR(1/VLOOKUP($B196,'Justerad allokering'!$B$1:$AG$461,MATCH(H$1,'Justerad allokering'!$B$1:$AF$1,0),FALSE)),VLOOKUP($B196,'Allokerad kvv'!$B$2:$AV$468,MATCH(H$1,'Allokerad kvv'!$B$1:$AV$1,0),FALSE),VLOOKUP($B196,'Justerad allokering'!$B$1:$AG$461,MATCH(H$1,'Justerad allokering'!$B$1:$AF$1,0),FALSE))</f>
        <v>0</v>
      </c>
      <c r="I196">
        <f>IF(ISERROR(1/VLOOKUP($B196,'Justerad allokering'!$B$1:$AG$461,MATCH(I$1,'Justerad allokering'!$B$1:$AF$1,0),FALSE)),VLOOKUP($B196,'Allokerad kvv'!$B$2:$AV$468,MATCH(I$1,'Allokerad kvv'!$B$1:$AV$1,0),FALSE),VLOOKUP($B196,'Justerad allokering'!$B$1:$AG$461,MATCH(I$1,'Justerad allokering'!$B$1:$AF$1,0),FALSE))</f>
        <v>0</v>
      </c>
      <c r="J196">
        <f>IF(ISERROR(1/VLOOKUP($B196,'Justerad allokering'!$B$1:$AG$461,MATCH(J$1,'Justerad allokering'!$B$1:$AF$1,0),FALSE)),VLOOKUP($B196,'Allokerad kvv'!$B$2:$AV$468,MATCH(J$1,'Allokerad kvv'!$B$1:$AV$1,0),FALSE),VLOOKUP($B196,'Justerad allokering'!$B$1:$AG$461,MATCH(J$1,'Justerad allokering'!$B$1:$AF$1,0),FALSE))</f>
        <v>0</v>
      </c>
      <c r="K196">
        <f>IF(ISERROR(1/VLOOKUP($B196,'Justerad allokering'!$B$1:$AG$461,MATCH(K$1,'Justerad allokering'!$B$1:$AF$1,0),FALSE)),VLOOKUP($B196,'Allokerad kvv'!$B$2:$AV$468,MATCH(K$1,'Allokerad kvv'!$B$1:$AV$1,0),FALSE),VLOOKUP($B196,'Justerad allokering'!$B$1:$AG$461,MATCH(K$1,'Justerad allokering'!$B$1:$AF$1,0),FALSE))</f>
        <v>0</v>
      </c>
      <c r="L196">
        <f>IF(ISERROR(1/VLOOKUP($B196,'Justerad allokering'!$B$1:$AG$461,MATCH(L$1,'Justerad allokering'!$B$1:$AF$1,0),FALSE)),VLOOKUP($B196,'Allokerad kvv'!$B$2:$AV$468,MATCH(L$1,'Allokerad kvv'!$B$1:$AV$1,0),FALSE),VLOOKUP($B196,'Justerad allokering'!$B$1:$AG$461,MATCH(L$1,'Justerad allokering'!$B$1:$AF$1,0),FALSE))</f>
        <v>0</v>
      </c>
      <c r="M196">
        <f>IF(ISERROR(1/VLOOKUP($B196,'Justerad allokering'!$B$1:$AG$461,MATCH(M$1,'Justerad allokering'!$B$1:$AF$1,0),FALSE)),VLOOKUP($B196,'Allokerad kvv'!$B$2:$AV$468,MATCH(M$1,'Allokerad kvv'!$B$1:$AV$1,0),FALSE),VLOOKUP($B196,'Justerad allokering'!$B$1:$AG$461,MATCH(M$1,'Justerad allokering'!$B$1:$AF$1,0),FALSE))</f>
        <v>0</v>
      </c>
      <c r="N196">
        <f>IF(ISERROR(1/VLOOKUP($B196,'Justerad allokering'!$B$1:$AG$461,MATCH(N$1,'Justerad allokering'!$B$1:$AF$1,0),FALSE)),VLOOKUP($B196,'Allokerad kvv'!$B$2:$AV$468,MATCH(N$1,'Allokerad kvv'!$B$1:$AV$1,0),FALSE),VLOOKUP($B196,'Justerad allokering'!$B$1:$AG$461,MATCH(N$1,'Justerad allokering'!$B$1:$AF$1,0),FALSE))</f>
        <v>0</v>
      </c>
      <c r="O196">
        <f>IF(ISERROR(1/VLOOKUP($B196,'Justerad allokering'!$B$1:$AG$461,MATCH(O$1,'Justerad allokering'!$B$1:$AF$1,0),FALSE)),VLOOKUP($B196,'Allokerad kvv'!$B$2:$AV$468,MATCH(O$1,'Allokerad kvv'!$B$1:$AV$1,0),FALSE),VLOOKUP($B196,'Justerad allokering'!$B$1:$AG$461,MATCH(O$1,'Justerad allokering'!$B$1:$AF$1,0),FALSE))</f>
        <v>0</v>
      </c>
      <c r="P196">
        <f>IF(ISERROR(1/VLOOKUP($B196,'Justerad allokering'!$B$1:$AG$461,MATCH(P$1,'Justerad allokering'!$B$1:$AF$1,0),FALSE)),VLOOKUP($B196,'Allokerad kvv'!$B$2:$AV$468,MATCH(P$1,'Allokerad kvv'!$B$1:$AV$1,0),FALSE),VLOOKUP($B196,'Justerad allokering'!$B$1:$AG$461,MATCH(P$1,'Justerad allokering'!$B$1:$AF$1,0),FALSE))</f>
        <v>0</v>
      </c>
      <c r="Q196">
        <f>IF(ISERROR(1/VLOOKUP($B196,'Justerad allokering'!$B$1:$AG$461,MATCH(Q$1,'Justerad allokering'!$B$1:$AF$1,0),FALSE)),VLOOKUP($B196,'Allokerad kvv'!$B$2:$AV$468,MATCH(Q$1,'Allokerad kvv'!$B$1:$AV$1,0),FALSE),VLOOKUP($B196,'Justerad allokering'!$B$1:$AG$461,MATCH(Q$1,'Justerad allokering'!$B$1:$AF$1,0),FALSE))</f>
        <v>0</v>
      </c>
      <c r="R196">
        <f>IF(ISERROR(1/VLOOKUP($B196,'Justerad allokering'!$B$1:$AG$461,MATCH(R$1,'Justerad allokering'!$B$1:$AF$1,0),FALSE)),VLOOKUP($B196,'Allokerad kvv'!$B$2:$AV$468,MATCH(R$1,'Allokerad kvv'!$B$1:$AV$1,0),FALSE),VLOOKUP($B196,'Justerad allokering'!$B$1:$AG$461,MATCH(R$1,'Justerad allokering'!$B$1:$AF$1,0),FALSE))</f>
        <v>0</v>
      </c>
      <c r="S196">
        <f>IF(ISERROR(1/VLOOKUP($B196,'Justerad allokering'!$B$1:$AG$461,MATCH(S$1,'Justerad allokering'!$B$1:$AF$1,0),FALSE)),VLOOKUP($B196,'Allokerad kvv'!$B$2:$AV$468,MATCH(S$1,'Allokerad kvv'!$B$1:$AV$1,0),FALSE),VLOOKUP($B196,'Justerad allokering'!$B$1:$AG$461,MATCH(S$1,'Justerad allokering'!$B$1:$AF$1,0),FALSE))</f>
        <v>0</v>
      </c>
      <c r="T196">
        <f>IF(ISERROR(1/VLOOKUP($B196,'Justerad allokering'!$B$1:$AG$461,MATCH(T$1,'Justerad allokering'!$B$1:$AF$1,0),FALSE)),VLOOKUP($B196,'Allokerad kvv'!$B$2:$AV$468,MATCH(T$1,'Allokerad kvv'!$B$1:$AV$1,0),FALSE),VLOOKUP($B196,'Justerad allokering'!$B$1:$AG$461,MATCH(T$1,'Justerad allokering'!$B$1:$AF$1,0),FALSE))</f>
        <v>0</v>
      </c>
      <c r="U196">
        <f>IF(ISERROR(1/VLOOKUP($B196,'Justerad allokering'!$B$1:$AG$461,MATCH(U$1,'Justerad allokering'!$B$1:$AF$1,0),FALSE)),VLOOKUP($B196,'Allokerad kvv'!$B$2:$AV$468,MATCH(U$1,'Allokerad kvv'!$B$1:$AV$1,0),FALSE),VLOOKUP($B196,'Justerad allokering'!$B$1:$AG$461,MATCH(U$1,'Justerad allokering'!$B$1:$AF$1,0),FALSE))</f>
        <v>0</v>
      </c>
      <c r="V196">
        <f>IF(ISERROR(1/VLOOKUP($B196,'Justerad allokering'!$B$1:$AG$461,MATCH(V$1,'Justerad allokering'!$B$1:$AF$1,0),FALSE)),VLOOKUP($B196,'Allokerad kvv'!$B$2:$AV$468,MATCH(V$1,'Allokerad kvv'!$B$1:$AV$1,0),FALSE),VLOOKUP($B196,'Justerad allokering'!$B$1:$AG$461,MATCH(V$1,'Justerad allokering'!$B$1:$AF$1,0),FALSE))</f>
        <v>0</v>
      </c>
      <c r="W196">
        <f>IF(ISERROR(1/VLOOKUP($B196,'Justerad allokering'!$B$1:$AG$461,MATCH(W$1,'Justerad allokering'!$B$1:$AF$1,0),FALSE)),VLOOKUP($B196,'Allokerad kvv'!$B$2:$AV$468,MATCH(W$1,'Allokerad kvv'!$B$1:$AV$1,0),FALSE),VLOOKUP($B196,'Justerad allokering'!$B$1:$AG$461,MATCH(W$1,'Justerad allokering'!$B$1:$AF$1,0),FALSE))</f>
        <v>0</v>
      </c>
      <c r="X196">
        <f>IF(ISERROR(1/VLOOKUP($B196,'Justerad allokering'!$B$1:$AG$461,MATCH(X$1,'Justerad allokering'!$B$1:$AF$1,0),FALSE)),VLOOKUP($B196,'Allokerad kvv'!$B$2:$AV$468,MATCH(X$1,'Allokerad kvv'!$B$1:$AV$1,0),FALSE),VLOOKUP($B196,'Justerad allokering'!$B$1:$AG$461,MATCH(X$1,'Justerad allokering'!$B$1:$AF$1,0),FALSE))</f>
        <v>0</v>
      </c>
      <c r="Y196">
        <f>IF(ISERROR(1/VLOOKUP($B196,'Justerad allokering'!$B$1:$AG$461,MATCH(Y$1,'Justerad allokering'!$B$1:$AF$1,0),FALSE)),VLOOKUP($B196,'Allokerad kvv'!$B$2:$AV$468,MATCH(Y$1,'Allokerad kvv'!$B$1:$AV$1,0),FALSE),VLOOKUP($B196,'Justerad allokering'!$B$1:$AG$461,MATCH(Y$1,'Justerad allokering'!$B$1:$AF$1,0),FALSE))</f>
        <v>0</v>
      </c>
      <c r="Z196">
        <f>IF(ISERROR(1/VLOOKUP($B196,'Justerad allokering'!$B$1:$AG$461,MATCH(Z$1,'Justerad allokering'!$B$1:$AF$1,0),FALSE)),VLOOKUP($B196,'Allokerad kvv'!$B$2:$AV$468,MATCH(Z$1,'Allokerad kvv'!$B$1:$AV$1,0),FALSE),VLOOKUP($B196,'Justerad allokering'!$B$1:$AG$461,MATCH(Z$1,'Justerad allokering'!$B$1:$AF$1,0),FALSE))</f>
        <v>0</v>
      </c>
      <c r="AE196" s="89">
        <f t="shared" si="12"/>
        <v>0</v>
      </c>
      <c r="AG196">
        <f t="shared" si="13"/>
        <v>0</v>
      </c>
      <c r="AH196">
        <f t="shared" si="14"/>
        <v>0</v>
      </c>
      <c r="AI196" t="str">
        <f>IF(AH196=0,"",AH196/VLOOKUP(B196,Kraftvärmeprod!$B$1:$BC$480,MATCH("Summa tillförd energi exklusive rökgaskondensering",Kraftvärmeprod!$B$1:$BC$1,0),FALSE))</f>
        <v/>
      </c>
      <c r="AK196">
        <f t="shared" si="15"/>
        <v>0</v>
      </c>
    </row>
    <row r="197" spans="1:37" x14ac:dyDescent="0.25">
      <c r="A197" s="2" t="s">
        <v>283</v>
      </c>
      <c r="B197" s="2" t="s">
        <v>284</v>
      </c>
      <c r="C197">
        <f>IF(ISERROR(1/VLOOKUP($B197,'Justerad allokering'!$B$1:$AG$461,MATCH(C$1,'Justerad allokering'!$B$1:$AF$1,0),FALSE)),VLOOKUP($B197,'Allokerad kvv'!$B$2:$AV$468,MATCH(C$1,'Allokerad kvv'!$B$1:$AV$1,0),FALSE),VLOOKUP($B197,'Justerad allokering'!$B$1:$AG$461,MATCH(C$1,'Justerad allokering'!$B$1:$AF$1,0),FALSE))</f>
        <v>0</v>
      </c>
      <c r="D197">
        <f>IF(ISERROR(1/VLOOKUP($B197,'Justerad allokering'!$B$1:$AG$461,MATCH(D$1,'Justerad allokering'!$B$1:$AF$1,0),FALSE)),VLOOKUP($B197,'Allokerad kvv'!$B$2:$AV$468,MATCH(D$1,'Allokerad kvv'!$B$1:$AV$1,0),FALSE),VLOOKUP($B197,'Justerad allokering'!$B$1:$AG$461,MATCH(D$1,'Justerad allokering'!$B$1:$AF$1,0),FALSE))</f>
        <v>0</v>
      </c>
      <c r="E197">
        <f>IF(ISERROR(1/VLOOKUP($B197,'Justerad allokering'!$B$1:$AG$461,MATCH(E$1,'Justerad allokering'!$B$1:$AF$1,0),FALSE)),VLOOKUP($B197,'Allokerad kvv'!$B$2:$AV$468,MATCH(E$1,'Allokerad kvv'!$B$1:$AV$1,0),FALSE),VLOOKUP($B197,'Justerad allokering'!$B$1:$AG$461,MATCH(E$1,'Justerad allokering'!$B$1:$AF$1,0),FALSE))</f>
        <v>0</v>
      </c>
      <c r="F197">
        <f>IF(ISERROR(1/VLOOKUP($B197,'Justerad allokering'!$B$1:$AG$461,MATCH(F$1,'Justerad allokering'!$B$1:$AF$1,0),FALSE)),VLOOKUP($B197,'Allokerad kvv'!$B$2:$AV$468,MATCH(F$1,'Allokerad kvv'!$B$1:$AV$1,0),FALSE),VLOOKUP($B197,'Justerad allokering'!$B$1:$AG$461,MATCH(F$1,'Justerad allokering'!$B$1:$AF$1,0),FALSE))</f>
        <v>0</v>
      </c>
      <c r="G197">
        <f>IF(ISERROR(1/VLOOKUP($B197,'Justerad allokering'!$B$1:$AG$461,MATCH(G$1,'Justerad allokering'!$B$1:$AF$1,0),FALSE)),VLOOKUP($B197,'Allokerad kvv'!$B$2:$AV$468,MATCH(G$1,'Allokerad kvv'!$B$1:$AV$1,0),FALSE),VLOOKUP($B197,'Justerad allokering'!$B$1:$AG$461,MATCH(G$1,'Justerad allokering'!$B$1:$AF$1,0),FALSE))</f>
        <v>0</v>
      </c>
      <c r="H197">
        <f>IF(ISERROR(1/VLOOKUP($B197,'Justerad allokering'!$B$1:$AG$461,MATCH(H$1,'Justerad allokering'!$B$1:$AF$1,0),FALSE)),VLOOKUP($B197,'Allokerad kvv'!$B$2:$AV$468,MATCH(H$1,'Allokerad kvv'!$B$1:$AV$1,0),FALSE),VLOOKUP($B197,'Justerad allokering'!$B$1:$AG$461,MATCH(H$1,'Justerad allokering'!$B$1:$AF$1,0),FALSE))</f>
        <v>0</v>
      </c>
      <c r="I197">
        <f>IF(ISERROR(1/VLOOKUP($B197,'Justerad allokering'!$B$1:$AG$461,MATCH(I$1,'Justerad allokering'!$B$1:$AF$1,0),FALSE)),VLOOKUP($B197,'Allokerad kvv'!$B$2:$AV$468,MATCH(I$1,'Allokerad kvv'!$B$1:$AV$1,0),FALSE),VLOOKUP($B197,'Justerad allokering'!$B$1:$AG$461,MATCH(I$1,'Justerad allokering'!$B$1:$AF$1,0),FALSE))</f>
        <v>0</v>
      </c>
      <c r="J197">
        <f>IF(ISERROR(1/VLOOKUP($B197,'Justerad allokering'!$B$1:$AG$461,MATCH(J$1,'Justerad allokering'!$B$1:$AF$1,0),FALSE)),VLOOKUP($B197,'Allokerad kvv'!$B$2:$AV$468,MATCH(J$1,'Allokerad kvv'!$B$1:$AV$1,0),FALSE),VLOOKUP($B197,'Justerad allokering'!$B$1:$AG$461,MATCH(J$1,'Justerad allokering'!$B$1:$AF$1,0),FALSE))</f>
        <v>0</v>
      </c>
      <c r="K197">
        <f>IF(ISERROR(1/VLOOKUP($B197,'Justerad allokering'!$B$1:$AG$461,MATCH(K$1,'Justerad allokering'!$B$1:$AF$1,0),FALSE)),VLOOKUP($B197,'Allokerad kvv'!$B$2:$AV$468,MATCH(K$1,'Allokerad kvv'!$B$1:$AV$1,0),FALSE),VLOOKUP($B197,'Justerad allokering'!$B$1:$AG$461,MATCH(K$1,'Justerad allokering'!$B$1:$AF$1,0),FALSE))</f>
        <v>0</v>
      </c>
      <c r="L197">
        <f>IF(ISERROR(1/VLOOKUP($B197,'Justerad allokering'!$B$1:$AG$461,MATCH(L$1,'Justerad allokering'!$B$1:$AF$1,0),FALSE)),VLOOKUP($B197,'Allokerad kvv'!$B$2:$AV$468,MATCH(L$1,'Allokerad kvv'!$B$1:$AV$1,0),FALSE),VLOOKUP($B197,'Justerad allokering'!$B$1:$AG$461,MATCH(L$1,'Justerad allokering'!$B$1:$AF$1,0),FALSE))</f>
        <v>0</v>
      </c>
      <c r="M197">
        <f>IF(ISERROR(1/VLOOKUP($B197,'Justerad allokering'!$B$1:$AG$461,MATCH(M$1,'Justerad allokering'!$B$1:$AF$1,0),FALSE)),VLOOKUP($B197,'Allokerad kvv'!$B$2:$AV$468,MATCH(M$1,'Allokerad kvv'!$B$1:$AV$1,0),FALSE),VLOOKUP($B197,'Justerad allokering'!$B$1:$AG$461,MATCH(M$1,'Justerad allokering'!$B$1:$AF$1,0),FALSE))</f>
        <v>0</v>
      </c>
      <c r="N197">
        <f>IF(ISERROR(1/VLOOKUP($B197,'Justerad allokering'!$B$1:$AG$461,MATCH(N$1,'Justerad allokering'!$B$1:$AF$1,0),FALSE)),VLOOKUP($B197,'Allokerad kvv'!$B$2:$AV$468,MATCH(N$1,'Allokerad kvv'!$B$1:$AV$1,0),FALSE),VLOOKUP($B197,'Justerad allokering'!$B$1:$AG$461,MATCH(N$1,'Justerad allokering'!$B$1:$AF$1,0),FALSE))</f>
        <v>0</v>
      </c>
      <c r="O197">
        <f>IF(ISERROR(1/VLOOKUP($B197,'Justerad allokering'!$B$1:$AG$461,MATCH(O$1,'Justerad allokering'!$B$1:$AF$1,0),FALSE)),VLOOKUP($B197,'Allokerad kvv'!$B$2:$AV$468,MATCH(O$1,'Allokerad kvv'!$B$1:$AV$1,0),FALSE),VLOOKUP($B197,'Justerad allokering'!$B$1:$AG$461,MATCH(O$1,'Justerad allokering'!$B$1:$AF$1,0),FALSE))</f>
        <v>0</v>
      </c>
      <c r="P197">
        <f>IF(ISERROR(1/VLOOKUP($B197,'Justerad allokering'!$B$1:$AG$461,MATCH(P$1,'Justerad allokering'!$B$1:$AF$1,0),FALSE)),VLOOKUP($B197,'Allokerad kvv'!$B$2:$AV$468,MATCH(P$1,'Allokerad kvv'!$B$1:$AV$1,0),FALSE),VLOOKUP($B197,'Justerad allokering'!$B$1:$AG$461,MATCH(P$1,'Justerad allokering'!$B$1:$AF$1,0),FALSE))</f>
        <v>0</v>
      </c>
      <c r="Q197">
        <f>IF(ISERROR(1/VLOOKUP($B197,'Justerad allokering'!$B$1:$AG$461,MATCH(Q$1,'Justerad allokering'!$B$1:$AF$1,0),FALSE)),VLOOKUP($B197,'Allokerad kvv'!$B$2:$AV$468,MATCH(Q$1,'Allokerad kvv'!$B$1:$AV$1,0),FALSE),VLOOKUP($B197,'Justerad allokering'!$B$1:$AG$461,MATCH(Q$1,'Justerad allokering'!$B$1:$AF$1,0),FALSE))</f>
        <v>0</v>
      </c>
      <c r="R197">
        <f>IF(ISERROR(1/VLOOKUP($B197,'Justerad allokering'!$B$1:$AG$461,MATCH(R$1,'Justerad allokering'!$B$1:$AF$1,0),FALSE)),VLOOKUP($B197,'Allokerad kvv'!$B$2:$AV$468,MATCH(R$1,'Allokerad kvv'!$B$1:$AV$1,0),FALSE),VLOOKUP($B197,'Justerad allokering'!$B$1:$AG$461,MATCH(R$1,'Justerad allokering'!$B$1:$AF$1,0),FALSE))</f>
        <v>0</v>
      </c>
      <c r="S197">
        <f>IF(ISERROR(1/VLOOKUP($B197,'Justerad allokering'!$B$1:$AG$461,MATCH(S$1,'Justerad allokering'!$B$1:$AF$1,0),FALSE)),VLOOKUP($B197,'Allokerad kvv'!$B$2:$AV$468,MATCH(S$1,'Allokerad kvv'!$B$1:$AV$1,0),FALSE),VLOOKUP($B197,'Justerad allokering'!$B$1:$AG$461,MATCH(S$1,'Justerad allokering'!$B$1:$AF$1,0),FALSE))</f>
        <v>0</v>
      </c>
      <c r="T197">
        <f>IF(ISERROR(1/VLOOKUP($B197,'Justerad allokering'!$B$1:$AG$461,MATCH(T$1,'Justerad allokering'!$B$1:$AF$1,0),FALSE)),VLOOKUP($B197,'Allokerad kvv'!$B$2:$AV$468,MATCH(T$1,'Allokerad kvv'!$B$1:$AV$1,0),FALSE),VLOOKUP($B197,'Justerad allokering'!$B$1:$AG$461,MATCH(T$1,'Justerad allokering'!$B$1:$AF$1,0),FALSE))</f>
        <v>0</v>
      </c>
      <c r="U197">
        <f>IF(ISERROR(1/VLOOKUP($B197,'Justerad allokering'!$B$1:$AG$461,MATCH(U$1,'Justerad allokering'!$B$1:$AF$1,0),FALSE)),VLOOKUP($B197,'Allokerad kvv'!$B$2:$AV$468,MATCH(U$1,'Allokerad kvv'!$B$1:$AV$1,0),FALSE),VLOOKUP($B197,'Justerad allokering'!$B$1:$AG$461,MATCH(U$1,'Justerad allokering'!$B$1:$AF$1,0),FALSE))</f>
        <v>0</v>
      </c>
      <c r="V197">
        <f>IF(ISERROR(1/VLOOKUP($B197,'Justerad allokering'!$B$1:$AG$461,MATCH(V$1,'Justerad allokering'!$B$1:$AF$1,0),FALSE)),VLOOKUP($B197,'Allokerad kvv'!$B$2:$AV$468,MATCH(V$1,'Allokerad kvv'!$B$1:$AV$1,0),FALSE),VLOOKUP($B197,'Justerad allokering'!$B$1:$AG$461,MATCH(V$1,'Justerad allokering'!$B$1:$AF$1,0),FALSE))</f>
        <v>0</v>
      </c>
      <c r="W197">
        <f>IF(ISERROR(1/VLOOKUP($B197,'Justerad allokering'!$B$1:$AG$461,MATCH(W$1,'Justerad allokering'!$B$1:$AF$1,0),FALSE)),VLOOKUP($B197,'Allokerad kvv'!$B$2:$AV$468,MATCH(W$1,'Allokerad kvv'!$B$1:$AV$1,0),FALSE),VLOOKUP($B197,'Justerad allokering'!$B$1:$AG$461,MATCH(W$1,'Justerad allokering'!$B$1:$AF$1,0),FALSE))</f>
        <v>0</v>
      </c>
      <c r="X197">
        <f>IF(ISERROR(1/VLOOKUP($B197,'Justerad allokering'!$B$1:$AG$461,MATCH(X$1,'Justerad allokering'!$B$1:$AF$1,0),FALSE)),VLOOKUP($B197,'Allokerad kvv'!$B$2:$AV$468,MATCH(X$1,'Allokerad kvv'!$B$1:$AV$1,0),FALSE),VLOOKUP($B197,'Justerad allokering'!$B$1:$AG$461,MATCH(X$1,'Justerad allokering'!$B$1:$AF$1,0),FALSE))</f>
        <v>0</v>
      </c>
      <c r="Y197">
        <f>IF(ISERROR(1/VLOOKUP($B197,'Justerad allokering'!$B$1:$AG$461,MATCH(Y$1,'Justerad allokering'!$B$1:$AF$1,0),FALSE)),VLOOKUP($B197,'Allokerad kvv'!$B$2:$AV$468,MATCH(Y$1,'Allokerad kvv'!$B$1:$AV$1,0),FALSE),VLOOKUP($B197,'Justerad allokering'!$B$1:$AG$461,MATCH(Y$1,'Justerad allokering'!$B$1:$AF$1,0),FALSE))</f>
        <v>0</v>
      </c>
      <c r="Z197">
        <f>IF(ISERROR(1/VLOOKUP($B197,'Justerad allokering'!$B$1:$AG$461,MATCH(Z$1,'Justerad allokering'!$B$1:$AF$1,0),FALSE)),VLOOKUP($B197,'Allokerad kvv'!$B$2:$AV$468,MATCH(Z$1,'Allokerad kvv'!$B$1:$AV$1,0),FALSE),VLOOKUP($B197,'Justerad allokering'!$B$1:$AG$461,MATCH(Z$1,'Justerad allokering'!$B$1:$AF$1,0),FALSE))</f>
        <v>0</v>
      </c>
      <c r="AE197" s="89">
        <f t="shared" si="12"/>
        <v>0</v>
      </c>
      <c r="AG197">
        <f t="shared" si="13"/>
        <v>0</v>
      </c>
      <c r="AH197">
        <f t="shared" si="14"/>
        <v>0</v>
      </c>
      <c r="AI197" t="str">
        <f>IF(AH197=0,"",AH197/VLOOKUP(B197,Kraftvärmeprod!$B$1:$BC$480,MATCH("Summa tillförd energi exklusive rökgaskondensering",Kraftvärmeprod!$B$1:$BC$1,0),FALSE))</f>
        <v/>
      </c>
      <c r="AK197">
        <f t="shared" si="15"/>
        <v>0</v>
      </c>
    </row>
    <row r="198" spans="1:37" x14ac:dyDescent="0.25">
      <c r="A198" s="2" t="s">
        <v>285</v>
      </c>
      <c r="B198" s="2" t="s">
        <v>286</v>
      </c>
      <c r="C198">
        <f>IF(ISERROR(1/VLOOKUP($B198,'Justerad allokering'!$B$1:$AG$461,MATCH(C$1,'Justerad allokering'!$B$1:$AF$1,0),FALSE)),VLOOKUP($B198,'Allokerad kvv'!$B$2:$AV$468,MATCH(C$1,'Allokerad kvv'!$B$1:$AV$1,0),FALSE),VLOOKUP($B198,'Justerad allokering'!$B$1:$AG$461,MATCH(C$1,'Justerad allokering'!$B$1:$AF$1,0),FALSE))</f>
        <v>0</v>
      </c>
      <c r="D198">
        <f>IF(ISERROR(1/VLOOKUP($B198,'Justerad allokering'!$B$1:$AG$461,MATCH(D$1,'Justerad allokering'!$B$1:$AF$1,0),FALSE)),VLOOKUP($B198,'Allokerad kvv'!$B$2:$AV$468,MATCH(D$1,'Allokerad kvv'!$B$1:$AV$1,0),FALSE),VLOOKUP($B198,'Justerad allokering'!$B$1:$AG$461,MATCH(D$1,'Justerad allokering'!$B$1:$AF$1,0),FALSE))</f>
        <v>0</v>
      </c>
      <c r="E198">
        <f>IF(ISERROR(1/VLOOKUP($B198,'Justerad allokering'!$B$1:$AG$461,MATCH(E$1,'Justerad allokering'!$B$1:$AF$1,0),FALSE)),VLOOKUP($B198,'Allokerad kvv'!$B$2:$AV$468,MATCH(E$1,'Allokerad kvv'!$B$1:$AV$1,0),FALSE),VLOOKUP($B198,'Justerad allokering'!$B$1:$AG$461,MATCH(E$1,'Justerad allokering'!$B$1:$AF$1,0),FALSE))</f>
        <v>0</v>
      </c>
      <c r="F198">
        <f>IF(ISERROR(1/VLOOKUP($B198,'Justerad allokering'!$B$1:$AG$461,MATCH(F$1,'Justerad allokering'!$B$1:$AF$1,0),FALSE)),VLOOKUP($B198,'Allokerad kvv'!$B$2:$AV$468,MATCH(F$1,'Allokerad kvv'!$B$1:$AV$1,0),FALSE),VLOOKUP($B198,'Justerad allokering'!$B$1:$AG$461,MATCH(F$1,'Justerad allokering'!$B$1:$AF$1,0),FALSE))</f>
        <v>0</v>
      </c>
      <c r="G198">
        <f>IF(ISERROR(1/VLOOKUP($B198,'Justerad allokering'!$B$1:$AG$461,MATCH(G$1,'Justerad allokering'!$B$1:$AF$1,0),FALSE)),VLOOKUP($B198,'Allokerad kvv'!$B$2:$AV$468,MATCH(G$1,'Allokerad kvv'!$B$1:$AV$1,0),FALSE),VLOOKUP($B198,'Justerad allokering'!$B$1:$AG$461,MATCH(G$1,'Justerad allokering'!$B$1:$AF$1,0),FALSE))</f>
        <v>0</v>
      </c>
      <c r="H198">
        <f>IF(ISERROR(1/VLOOKUP($B198,'Justerad allokering'!$B$1:$AG$461,MATCH(H$1,'Justerad allokering'!$B$1:$AF$1,0),FALSE)),VLOOKUP($B198,'Allokerad kvv'!$B$2:$AV$468,MATCH(H$1,'Allokerad kvv'!$B$1:$AV$1,0),FALSE),VLOOKUP($B198,'Justerad allokering'!$B$1:$AG$461,MATCH(H$1,'Justerad allokering'!$B$1:$AF$1,0),FALSE))</f>
        <v>0</v>
      </c>
      <c r="I198">
        <f>IF(ISERROR(1/VLOOKUP($B198,'Justerad allokering'!$B$1:$AG$461,MATCH(I$1,'Justerad allokering'!$B$1:$AF$1,0),FALSE)),VLOOKUP($B198,'Allokerad kvv'!$B$2:$AV$468,MATCH(I$1,'Allokerad kvv'!$B$1:$AV$1,0),FALSE),VLOOKUP($B198,'Justerad allokering'!$B$1:$AG$461,MATCH(I$1,'Justerad allokering'!$B$1:$AF$1,0),FALSE))</f>
        <v>0</v>
      </c>
      <c r="J198">
        <f>IF(ISERROR(1/VLOOKUP($B198,'Justerad allokering'!$B$1:$AG$461,MATCH(J$1,'Justerad allokering'!$B$1:$AF$1,0),FALSE)),VLOOKUP($B198,'Allokerad kvv'!$B$2:$AV$468,MATCH(J$1,'Allokerad kvv'!$B$1:$AV$1,0),FALSE),VLOOKUP($B198,'Justerad allokering'!$B$1:$AG$461,MATCH(J$1,'Justerad allokering'!$B$1:$AF$1,0),FALSE))</f>
        <v>0</v>
      </c>
      <c r="K198">
        <f>IF(ISERROR(1/VLOOKUP($B198,'Justerad allokering'!$B$1:$AG$461,MATCH(K$1,'Justerad allokering'!$B$1:$AF$1,0),FALSE)),VLOOKUP($B198,'Allokerad kvv'!$B$2:$AV$468,MATCH(K$1,'Allokerad kvv'!$B$1:$AV$1,0),FALSE),VLOOKUP($B198,'Justerad allokering'!$B$1:$AG$461,MATCH(K$1,'Justerad allokering'!$B$1:$AF$1,0),FALSE))</f>
        <v>0</v>
      </c>
      <c r="L198">
        <f>IF(ISERROR(1/VLOOKUP($B198,'Justerad allokering'!$B$1:$AG$461,MATCH(L$1,'Justerad allokering'!$B$1:$AF$1,0),FALSE)),VLOOKUP($B198,'Allokerad kvv'!$B$2:$AV$468,MATCH(L$1,'Allokerad kvv'!$B$1:$AV$1,0),FALSE),VLOOKUP($B198,'Justerad allokering'!$B$1:$AG$461,MATCH(L$1,'Justerad allokering'!$B$1:$AF$1,0),FALSE))</f>
        <v>0</v>
      </c>
      <c r="M198">
        <f>IF(ISERROR(1/VLOOKUP($B198,'Justerad allokering'!$B$1:$AG$461,MATCH(M$1,'Justerad allokering'!$B$1:$AF$1,0),FALSE)),VLOOKUP($B198,'Allokerad kvv'!$B$2:$AV$468,MATCH(M$1,'Allokerad kvv'!$B$1:$AV$1,0),FALSE),VLOOKUP($B198,'Justerad allokering'!$B$1:$AG$461,MATCH(M$1,'Justerad allokering'!$B$1:$AF$1,0),FALSE))</f>
        <v>0</v>
      </c>
      <c r="N198">
        <f>IF(ISERROR(1/VLOOKUP($B198,'Justerad allokering'!$B$1:$AG$461,MATCH(N$1,'Justerad allokering'!$B$1:$AF$1,0),FALSE)),VLOOKUP($B198,'Allokerad kvv'!$B$2:$AV$468,MATCH(N$1,'Allokerad kvv'!$B$1:$AV$1,0),FALSE),VLOOKUP($B198,'Justerad allokering'!$B$1:$AG$461,MATCH(N$1,'Justerad allokering'!$B$1:$AF$1,0),FALSE))</f>
        <v>0</v>
      </c>
      <c r="O198">
        <f>IF(ISERROR(1/VLOOKUP($B198,'Justerad allokering'!$B$1:$AG$461,MATCH(O$1,'Justerad allokering'!$B$1:$AF$1,0),FALSE)),VLOOKUP($B198,'Allokerad kvv'!$B$2:$AV$468,MATCH(O$1,'Allokerad kvv'!$B$1:$AV$1,0),FALSE),VLOOKUP($B198,'Justerad allokering'!$B$1:$AG$461,MATCH(O$1,'Justerad allokering'!$B$1:$AF$1,0),FALSE))</f>
        <v>0</v>
      </c>
      <c r="P198">
        <f>IF(ISERROR(1/VLOOKUP($B198,'Justerad allokering'!$B$1:$AG$461,MATCH(P$1,'Justerad allokering'!$B$1:$AF$1,0),FALSE)),VLOOKUP($B198,'Allokerad kvv'!$B$2:$AV$468,MATCH(P$1,'Allokerad kvv'!$B$1:$AV$1,0),FALSE),VLOOKUP($B198,'Justerad allokering'!$B$1:$AG$461,MATCH(P$1,'Justerad allokering'!$B$1:$AF$1,0),FALSE))</f>
        <v>0</v>
      </c>
      <c r="Q198">
        <f>IF(ISERROR(1/VLOOKUP($B198,'Justerad allokering'!$B$1:$AG$461,MATCH(Q$1,'Justerad allokering'!$B$1:$AF$1,0),FALSE)),VLOOKUP($B198,'Allokerad kvv'!$B$2:$AV$468,MATCH(Q$1,'Allokerad kvv'!$B$1:$AV$1,0),FALSE),VLOOKUP($B198,'Justerad allokering'!$B$1:$AG$461,MATCH(Q$1,'Justerad allokering'!$B$1:$AF$1,0),FALSE))</f>
        <v>0</v>
      </c>
      <c r="R198">
        <f>IF(ISERROR(1/VLOOKUP($B198,'Justerad allokering'!$B$1:$AG$461,MATCH(R$1,'Justerad allokering'!$B$1:$AF$1,0),FALSE)),VLOOKUP($B198,'Allokerad kvv'!$B$2:$AV$468,MATCH(R$1,'Allokerad kvv'!$B$1:$AV$1,0),FALSE),VLOOKUP($B198,'Justerad allokering'!$B$1:$AG$461,MATCH(R$1,'Justerad allokering'!$B$1:$AF$1,0),FALSE))</f>
        <v>0</v>
      </c>
      <c r="S198">
        <f>IF(ISERROR(1/VLOOKUP($B198,'Justerad allokering'!$B$1:$AG$461,MATCH(S$1,'Justerad allokering'!$B$1:$AF$1,0),FALSE)),VLOOKUP($B198,'Allokerad kvv'!$B$2:$AV$468,MATCH(S$1,'Allokerad kvv'!$B$1:$AV$1,0),FALSE),VLOOKUP($B198,'Justerad allokering'!$B$1:$AG$461,MATCH(S$1,'Justerad allokering'!$B$1:$AF$1,0),FALSE))</f>
        <v>0</v>
      </c>
      <c r="T198">
        <f>IF(ISERROR(1/VLOOKUP($B198,'Justerad allokering'!$B$1:$AG$461,MATCH(T$1,'Justerad allokering'!$B$1:$AF$1,0),FALSE)),VLOOKUP($B198,'Allokerad kvv'!$B$2:$AV$468,MATCH(T$1,'Allokerad kvv'!$B$1:$AV$1,0),FALSE),VLOOKUP($B198,'Justerad allokering'!$B$1:$AG$461,MATCH(T$1,'Justerad allokering'!$B$1:$AF$1,0),FALSE))</f>
        <v>0</v>
      </c>
      <c r="U198">
        <f>IF(ISERROR(1/VLOOKUP($B198,'Justerad allokering'!$B$1:$AG$461,MATCH(U$1,'Justerad allokering'!$B$1:$AF$1,0),FALSE)),VLOOKUP($B198,'Allokerad kvv'!$B$2:$AV$468,MATCH(U$1,'Allokerad kvv'!$B$1:$AV$1,0),FALSE),VLOOKUP($B198,'Justerad allokering'!$B$1:$AG$461,MATCH(U$1,'Justerad allokering'!$B$1:$AF$1,0),FALSE))</f>
        <v>0</v>
      </c>
      <c r="V198">
        <f>IF(ISERROR(1/VLOOKUP($B198,'Justerad allokering'!$B$1:$AG$461,MATCH(V$1,'Justerad allokering'!$B$1:$AF$1,0),FALSE)),VLOOKUP($B198,'Allokerad kvv'!$B$2:$AV$468,MATCH(V$1,'Allokerad kvv'!$B$1:$AV$1,0),FALSE),VLOOKUP($B198,'Justerad allokering'!$B$1:$AG$461,MATCH(V$1,'Justerad allokering'!$B$1:$AF$1,0),FALSE))</f>
        <v>0</v>
      </c>
      <c r="W198">
        <f>IF(ISERROR(1/VLOOKUP($B198,'Justerad allokering'!$B$1:$AG$461,MATCH(W$1,'Justerad allokering'!$B$1:$AF$1,0),FALSE)),VLOOKUP($B198,'Allokerad kvv'!$B$2:$AV$468,MATCH(W$1,'Allokerad kvv'!$B$1:$AV$1,0),FALSE),VLOOKUP($B198,'Justerad allokering'!$B$1:$AG$461,MATCH(W$1,'Justerad allokering'!$B$1:$AF$1,0),FALSE))</f>
        <v>0</v>
      </c>
      <c r="X198">
        <f>IF(ISERROR(1/VLOOKUP($B198,'Justerad allokering'!$B$1:$AG$461,MATCH(X$1,'Justerad allokering'!$B$1:$AF$1,0),FALSE)),VLOOKUP($B198,'Allokerad kvv'!$B$2:$AV$468,MATCH(X$1,'Allokerad kvv'!$B$1:$AV$1,0),FALSE),VLOOKUP($B198,'Justerad allokering'!$B$1:$AG$461,MATCH(X$1,'Justerad allokering'!$B$1:$AF$1,0),FALSE))</f>
        <v>0</v>
      </c>
      <c r="Y198">
        <f>IF(ISERROR(1/VLOOKUP($B198,'Justerad allokering'!$B$1:$AG$461,MATCH(Y$1,'Justerad allokering'!$B$1:$AF$1,0),FALSE)),VLOOKUP($B198,'Allokerad kvv'!$B$2:$AV$468,MATCH(Y$1,'Allokerad kvv'!$B$1:$AV$1,0),FALSE),VLOOKUP($B198,'Justerad allokering'!$B$1:$AG$461,MATCH(Y$1,'Justerad allokering'!$B$1:$AF$1,0),FALSE))</f>
        <v>0</v>
      </c>
      <c r="Z198">
        <f>IF(ISERROR(1/VLOOKUP($B198,'Justerad allokering'!$B$1:$AG$461,MATCH(Z$1,'Justerad allokering'!$B$1:$AF$1,0),FALSE)),VLOOKUP($B198,'Allokerad kvv'!$B$2:$AV$468,MATCH(Z$1,'Allokerad kvv'!$B$1:$AV$1,0),FALSE),VLOOKUP($B198,'Justerad allokering'!$B$1:$AG$461,MATCH(Z$1,'Justerad allokering'!$B$1:$AF$1,0),FALSE))</f>
        <v>0</v>
      </c>
      <c r="AE198" s="89">
        <f t="shared" si="12"/>
        <v>0</v>
      </c>
      <c r="AG198">
        <f t="shared" si="13"/>
        <v>0</v>
      </c>
      <c r="AH198">
        <f t="shared" si="14"/>
        <v>0</v>
      </c>
      <c r="AI198" t="str">
        <f>IF(AH198=0,"",AH198/VLOOKUP(B198,Kraftvärmeprod!$B$1:$BC$480,MATCH("Summa tillförd energi exklusive rökgaskondensering",Kraftvärmeprod!$B$1:$BC$1,0),FALSE))</f>
        <v/>
      </c>
      <c r="AK198">
        <f t="shared" si="15"/>
        <v>0</v>
      </c>
    </row>
    <row r="199" spans="1:37" x14ac:dyDescent="0.25">
      <c r="A199" s="2" t="s">
        <v>287</v>
      </c>
      <c r="B199" s="2" t="s">
        <v>288</v>
      </c>
      <c r="C199">
        <f>IF(ISERROR(1/VLOOKUP($B199,'Justerad allokering'!$B$1:$AG$461,MATCH(C$1,'Justerad allokering'!$B$1:$AF$1,0),FALSE)),VLOOKUP($B199,'Allokerad kvv'!$B$2:$AV$468,MATCH(C$1,'Allokerad kvv'!$B$1:$AV$1,0),FALSE),VLOOKUP($B199,'Justerad allokering'!$B$1:$AG$461,MATCH(C$1,'Justerad allokering'!$B$1:$AF$1,0),FALSE))</f>
        <v>0</v>
      </c>
      <c r="D199">
        <f>IF(ISERROR(1/VLOOKUP($B199,'Justerad allokering'!$B$1:$AG$461,MATCH(D$1,'Justerad allokering'!$B$1:$AF$1,0),FALSE)),VLOOKUP($B199,'Allokerad kvv'!$B$2:$AV$468,MATCH(D$1,'Allokerad kvv'!$B$1:$AV$1,0),FALSE),VLOOKUP($B199,'Justerad allokering'!$B$1:$AG$461,MATCH(D$1,'Justerad allokering'!$B$1:$AF$1,0),FALSE))</f>
        <v>0</v>
      </c>
      <c r="E199">
        <f>IF(ISERROR(1/VLOOKUP($B199,'Justerad allokering'!$B$1:$AG$461,MATCH(E$1,'Justerad allokering'!$B$1:$AF$1,0),FALSE)),VLOOKUP($B199,'Allokerad kvv'!$B$2:$AV$468,MATCH(E$1,'Allokerad kvv'!$B$1:$AV$1,0),FALSE),VLOOKUP($B199,'Justerad allokering'!$B$1:$AG$461,MATCH(E$1,'Justerad allokering'!$B$1:$AF$1,0),FALSE))</f>
        <v>0</v>
      </c>
      <c r="F199">
        <f>IF(ISERROR(1/VLOOKUP($B199,'Justerad allokering'!$B$1:$AG$461,MATCH(F$1,'Justerad allokering'!$B$1:$AF$1,0),FALSE)),VLOOKUP($B199,'Allokerad kvv'!$B$2:$AV$468,MATCH(F$1,'Allokerad kvv'!$B$1:$AV$1,0),FALSE),VLOOKUP($B199,'Justerad allokering'!$B$1:$AG$461,MATCH(F$1,'Justerad allokering'!$B$1:$AF$1,0),FALSE))</f>
        <v>0</v>
      </c>
      <c r="G199">
        <f>IF(ISERROR(1/VLOOKUP($B199,'Justerad allokering'!$B$1:$AG$461,MATCH(G$1,'Justerad allokering'!$B$1:$AF$1,0),FALSE)),VLOOKUP($B199,'Allokerad kvv'!$B$2:$AV$468,MATCH(G$1,'Allokerad kvv'!$B$1:$AV$1,0),FALSE),VLOOKUP($B199,'Justerad allokering'!$B$1:$AG$461,MATCH(G$1,'Justerad allokering'!$B$1:$AF$1,0),FALSE))</f>
        <v>0</v>
      </c>
      <c r="H199">
        <f>IF(ISERROR(1/VLOOKUP($B199,'Justerad allokering'!$B$1:$AG$461,MATCH(H$1,'Justerad allokering'!$B$1:$AF$1,0),FALSE)),VLOOKUP($B199,'Allokerad kvv'!$B$2:$AV$468,MATCH(H$1,'Allokerad kvv'!$B$1:$AV$1,0),FALSE),VLOOKUP($B199,'Justerad allokering'!$B$1:$AG$461,MATCH(H$1,'Justerad allokering'!$B$1:$AF$1,0),FALSE))</f>
        <v>0</v>
      </c>
      <c r="I199">
        <f>IF(ISERROR(1/VLOOKUP($B199,'Justerad allokering'!$B$1:$AG$461,MATCH(I$1,'Justerad allokering'!$B$1:$AF$1,0),FALSE)),VLOOKUP($B199,'Allokerad kvv'!$B$2:$AV$468,MATCH(I$1,'Allokerad kvv'!$B$1:$AV$1,0),FALSE),VLOOKUP($B199,'Justerad allokering'!$B$1:$AG$461,MATCH(I$1,'Justerad allokering'!$B$1:$AF$1,0),FALSE))</f>
        <v>0</v>
      </c>
      <c r="J199">
        <f>IF(ISERROR(1/VLOOKUP($B199,'Justerad allokering'!$B$1:$AG$461,MATCH(J$1,'Justerad allokering'!$B$1:$AF$1,0),FALSE)),VLOOKUP($B199,'Allokerad kvv'!$B$2:$AV$468,MATCH(J$1,'Allokerad kvv'!$B$1:$AV$1,0),FALSE),VLOOKUP($B199,'Justerad allokering'!$B$1:$AG$461,MATCH(J$1,'Justerad allokering'!$B$1:$AF$1,0),FALSE))</f>
        <v>0</v>
      </c>
      <c r="K199">
        <f>IF(ISERROR(1/VLOOKUP($B199,'Justerad allokering'!$B$1:$AG$461,MATCH(K$1,'Justerad allokering'!$B$1:$AF$1,0),FALSE)),VLOOKUP($B199,'Allokerad kvv'!$B$2:$AV$468,MATCH(K$1,'Allokerad kvv'!$B$1:$AV$1,0),FALSE),VLOOKUP($B199,'Justerad allokering'!$B$1:$AG$461,MATCH(K$1,'Justerad allokering'!$B$1:$AF$1,0),FALSE))</f>
        <v>0</v>
      </c>
      <c r="L199">
        <f>IF(ISERROR(1/VLOOKUP($B199,'Justerad allokering'!$B$1:$AG$461,MATCH(L$1,'Justerad allokering'!$B$1:$AF$1,0),FALSE)),VLOOKUP($B199,'Allokerad kvv'!$B$2:$AV$468,MATCH(L$1,'Allokerad kvv'!$B$1:$AV$1,0),FALSE),VLOOKUP($B199,'Justerad allokering'!$B$1:$AG$461,MATCH(L$1,'Justerad allokering'!$B$1:$AF$1,0),FALSE))</f>
        <v>0</v>
      </c>
      <c r="M199">
        <f>IF(ISERROR(1/VLOOKUP($B199,'Justerad allokering'!$B$1:$AG$461,MATCH(M$1,'Justerad allokering'!$B$1:$AF$1,0),FALSE)),VLOOKUP($B199,'Allokerad kvv'!$B$2:$AV$468,MATCH(M$1,'Allokerad kvv'!$B$1:$AV$1,0),FALSE),VLOOKUP($B199,'Justerad allokering'!$B$1:$AG$461,MATCH(M$1,'Justerad allokering'!$B$1:$AF$1,0),FALSE))</f>
        <v>0</v>
      </c>
      <c r="N199">
        <f>IF(ISERROR(1/VLOOKUP($B199,'Justerad allokering'!$B$1:$AG$461,MATCH(N$1,'Justerad allokering'!$B$1:$AF$1,0),FALSE)),VLOOKUP($B199,'Allokerad kvv'!$B$2:$AV$468,MATCH(N$1,'Allokerad kvv'!$B$1:$AV$1,0),FALSE),VLOOKUP($B199,'Justerad allokering'!$B$1:$AG$461,MATCH(N$1,'Justerad allokering'!$B$1:$AF$1,0),FALSE))</f>
        <v>0</v>
      </c>
      <c r="O199">
        <f>IF(ISERROR(1/VLOOKUP($B199,'Justerad allokering'!$B$1:$AG$461,MATCH(O$1,'Justerad allokering'!$B$1:$AF$1,0),FALSE)),VLOOKUP($B199,'Allokerad kvv'!$B$2:$AV$468,MATCH(O$1,'Allokerad kvv'!$B$1:$AV$1,0),FALSE),VLOOKUP($B199,'Justerad allokering'!$B$1:$AG$461,MATCH(O$1,'Justerad allokering'!$B$1:$AF$1,0),FALSE))</f>
        <v>0</v>
      </c>
      <c r="P199">
        <f>IF(ISERROR(1/VLOOKUP($B199,'Justerad allokering'!$B$1:$AG$461,MATCH(P$1,'Justerad allokering'!$B$1:$AF$1,0),FALSE)),VLOOKUP($B199,'Allokerad kvv'!$B$2:$AV$468,MATCH(P$1,'Allokerad kvv'!$B$1:$AV$1,0),FALSE),VLOOKUP($B199,'Justerad allokering'!$B$1:$AG$461,MATCH(P$1,'Justerad allokering'!$B$1:$AF$1,0),FALSE))</f>
        <v>0</v>
      </c>
      <c r="Q199">
        <f>IF(ISERROR(1/VLOOKUP($B199,'Justerad allokering'!$B$1:$AG$461,MATCH(Q$1,'Justerad allokering'!$B$1:$AF$1,0),FALSE)),VLOOKUP($B199,'Allokerad kvv'!$B$2:$AV$468,MATCH(Q$1,'Allokerad kvv'!$B$1:$AV$1,0),FALSE),VLOOKUP($B199,'Justerad allokering'!$B$1:$AG$461,MATCH(Q$1,'Justerad allokering'!$B$1:$AF$1,0),FALSE))</f>
        <v>0</v>
      </c>
      <c r="R199">
        <f>IF(ISERROR(1/VLOOKUP($B199,'Justerad allokering'!$B$1:$AG$461,MATCH(R$1,'Justerad allokering'!$B$1:$AF$1,0),FALSE)),VLOOKUP($B199,'Allokerad kvv'!$B$2:$AV$468,MATCH(R$1,'Allokerad kvv'!$B$1:$AV$1,0),FALSE),VLOOKUP($B199,'Justerad allokering'!$B$1:$AG$461,MATCH(R$1,'Justerad allokering'!$B$1:$AF$1,0),FALSE))</f>
        <v>0</v>
      </c>
      <c r="S199">
        <f>IF(ISERROR(1/VLOOKUP($B199,'Justerad allokering'!$B$1:$AG$461,MATCH(S$1,'Justerad allokering'!$B$1:$AF$1,0),FALSE)),VLOOKUP($B199,'Allokerad kvv'!$B$2:$AV$468,MATCH(S$1,'Allokerad kvv'!$B$1:$AV$1,0),FALSE),VLOOKUP($B199,'Justerad allokering'!$B$1:$AG$461,MATCH(S$1,'Justerad allokering'!$B$1:$AF$1,0),FALSE))</f>
        <v>0</v>
      </c>
      <c r="T199">
        <f>IF(ISERROR(1/VLOOKUP($B199,'Justerad allokering'!$B$1:$AG$461,MATCH(T$1,'Justerad allokering'!$B$1:$AF$1,0),FALSE)),VLOOKUP($B199,'Allokerad kvv'!$B$2:$AV$468,MATCH(T$1,'Allokerad kvv'!$B$1:$AV$1,0),FALSE),VLOOKUP($B199,'Justerad allokering'!$B$1:$AG$461,MATCH(T$1,'Justerad allokering'!$B$1:$AF$1,0),FALSE))</f>
        <v>0</v>
      </c>
      <c r="U199">
        <f>IF(ISERROR(1/VLOOKUP($B199,'Justerad allokering'!$B$1:$AG$461,MATCH(U$1,'Justerad allokering'!$B$1:$AF$1,0),FALSE)),VLOOKUP($B199,'Allokerad kvv'!$B$2:$AV$468,MATCH(U$1,'Allokerad kvv'!$B$1:$AV$1,0),FALSE),VLOOKUP($B199,'Justerad allokering'!$B$1:$AG$461,MATCH(U$1,'Justerad allokering'!$B$1:$AF$1,0),FALSE))</f>
        <v>0</v>
      </c>
      <c r="V199">
        <f>IF(ISERROR(1/VLOOKUP($B199,'Justerad allokering'!$B$1:$AG$461,MATCH(V$1,'Justerad allokering'!$B$1:$AF$1,0),FALSE)),VLOOKUP($B199,'Allokerad kvv'!$B$2:$AV$468,MATCH(V$1,'Allokerad kvv'!$B$1:$AV$1,0),FALSE),VLOOKUP($B199,'Justerad allokering'!$B$1:$AG$461,MATCH(V$1,'Justerad allokering'!$B$1:$AF$1,0),FALSE))</f>
        <v>0</v>
      </c>
      <c r="W199">
        <f>IF(ISERROR(1/VLOOKUP($B199,'Justerad allokering'!$B$1:$AG$461,MATCH(W$1,'Justerad allokering'!$B$1:$AF$1,0),FALSE)),VLOOKUP($B199,'Allokerad kvv'!$B$2:$AV$468,MATCH(W$1,'Allokerad kvv'!$B$1:$AV$1,0),FALSE),VLOOKUP($B199,'Justerad allokering'!$B$1:$AG$461,MATCH(W$1,'Justerad allokering'!$B$1:$AF$1,0),FALSE))</f>
        <v>0</v>
      </c>
      <c r="X199">
        <f>IF(ISERROR(1/VLOOKUP($B199,'Justerad allokering'!$B$1:$AG$461,MATCH(X$1,'Justerad allokering'!$B$1:$AF$1,0),FALSE)),VLOOKUP($B199,'Allokerad kvv'!$B$2:$AV$468,MATCH(X$1,'Allokerad kvv'!$B$1:$AV$1,0),FALSE),VLOOKUP($B199,'Justerad allokering'!$B$1:$AG$461,MATCH(X$1,'Justerad allokering'!$B$1:$AF$1,0),FALSE))</f>
        <v>0</v>
      </c>
      <c r="Y199">
        <f>IF(ISERROR(1/VLOOKUP($B199,'Justerad allokering'!$B$1:$AG$461,MATCH(Y$1,'Justerad allokering'!$B$1:$AF$1,0),FALSE)),VLOOKUP($B199,'Allokerad kvv'!$B$2:$AV$468,MATCH(Y$1,'Allokerad kvv'!$B$1:$AV$1,0),FALSE),VLOOKUP($B199,'Justerad allokering'!$B$1:$AG$461,MATCH(Y$1,'Justerad allokering'!$B$1:$AF$1,0),FALSE))</f>
        <v>0</v>
      </c>
      <c r="Z199">
        <f>IF(ISERROR(1/VLOOKUP($B199,'Justerad allokering'!$B$1:$AG$461,MATCH(Z$1,'Justerad allokering'!$B$1:$AF$1,0),FALSE)),VLOOKUP($B199,'Allokerad kvv'!$B$2:$AV$468,MATCH(Z$1,'Allokerad kvv'!$B$1:$AV$1,0),FALSE),VLOOKUP($B199,'Justerad allokering'!$B$1:$AG$461,MATCH(Z$1,'Justerad allokering'!$B$1:$AF$1,0),FALSE))</f>
        <v>0</v>
      </c>
      <c r="AE199" s="89">
        <f t="shared" si="12"/>
        <v>0</v>
      </c>
      <c r="AG199">
        <f t="shared" si="13"/>
        <v>0</v>
      </c>
      <c r="AH199">
        <f t="shared" si="14"/>
        <v>0</v>
      </c>
      <c r="AI199" t="str">
        <f>IF(AH199=0,"",AH199/VLOOKUP(B199,Kraftvärmeprod!$B$1:$BC$480,MATCH("Summa tillförd energi exklusive rökgaskondensering",Kraftvärmeprod!$B$1:$BC$1,0),FALSE))</f>
        <v/>
      </c>
      <c r="AK199">
        <f t="shared" si="15"/>
        <v>0</v>
      </c>
    </row>
    <row r="200" spans="1:37" x14ac:dyDescent="0.25">
      <c r="A200" s="2" t="s">
        <v>289</v>
      </c>
      <c r="B200" s="2" t="s">
        <v>290</v>
      </c>
      <c r="C200">
        <f>IF(ISERROR(1/VLOOKUP($B200,'Justerad allokering'!$B$1:$AG$461,MATCH(C$1,'Justerad allokering'!$B$1:$AF$1,0),FALSE)),VLOOKUP($B200,'Allokerad kvv'!$B$2:$AV$468,MATCH(C$1,'Allokerad kvv'!$B$1:$AV$1,0),FALSE),VLOOKUP($B200,'Justerad allokering'!$B$1:$AG$461,MATCH(C$1,'Justerad allokering'!$B$1:$AF$1,0),FALSE))</f>
        <v>0</v>
      </c>
      <c r="D200">
        <f>IF(ISERROR(1/VLOOKUP($B200,'Justerad allokering'!$B$1:$AG$461,MATCH(D$1,'Justerad allokering'!$B$1:$AF$1,0),FALSE)),VLOOKUP($B200,'Allokerad kvv'!$B$2:$AV$468,MATCH(D$1,'Allokerad kvv'!$B$1:$AV$1,0),FALSE),VLOOKUP($B200,'Justerad allokering'!$B$1:$AG$461,MATCH(D$1,'Justerad allokering'!$B$1:$AF$1,0),FALSE))</f>
        <v>0</v>
      </c>
      <c r="E200">
        <f>IF(ISERROR(1/VLOOKUP($B200,'Justerad allokering'!$B$1:$AG$461,MATCH(E$1,'Justerad allokering'!$B$1:$AF$1,0),FALSE)),VLOOKUP($B200,'Allokerad kvv'!$B$2:$AV$468,MATCH(E$1,'Allokerad kvv'!$B$1:$AV$1,0),FALSE),VLOOKUP($B200,'Justerad allokering'!$B$1:$AG$461,MATCH(E$1,'Justerad allokering'!$B$1:$AF$1,0),FALSE))</f>
        <v>0</v>
      </c>
      <c r="F200">
        <f>IF(ISERROR(1/VLOOKUP($B200,'Justerad allokering'!$B$1:$AG$461,MATCH(F$1,'Justerad allokering'!$B$1:$AF$1,0),FALSE)),VLOOKUP($B200,'Allokerad kvv'!$B$2:$AV$468,MATCH(F$1,'Allokerad kvv'!$B$1:$AV$1,0),FALSE),VLOOKUP($B200,'Justerad allokering'!$B$1:$AG$461,MATCH(F$1,'Justerad allokering'!$B$1:$AF$1,0),FALSE))</f>
        <v>0</v>
      </c>
      <c r="G200">
        <f>IF(ISERROR(1/VLOOKUP($B200,'Justerad allokering'!$B$1:$AG$461,MATCH(G$1,'Justerad allokering'!$B$1:$AF$1,0),FALSE)),VLOOKUP($B200,'Allokerad kvv'!$B$2:$AV$468,MATCH(G$1,'Allokerad kvv'!$B$1:$AV$1,0),FALSE),VLOOKUP($B200,'Justerad allokering'!$B$1:$AG$461,MATCH(G$1,'Justerad allokering'!$B$1:$AF$1,0),FALSE))</f>
        <v>0</v>
      </c>
      <c r="H200">
        <f>IF(ISERROR(1/VLOOKUP($B200,'Justerad allokering'!$B$1:$AG$461,MATCH(H$1,'Justerad allokering'!$B$1:$AF$1,0),FALSE)),VLOOKUP($B200,'Allokerad kvv'!$B$2:$AV$468,MATCH(H$1,'Allokerad kvv'!$B$1:$AV$1,0),FALSE),VLOOKUP($B200,'Justerad allokering'!$B$1:$AG$461,MATCH(H$1,'Justerad allokering'!$B$1:$AF$1,0),FALSE))</f>
        <v>0</v>
      </c>
      <c r="I200">
        <f>IF(ISERROR(1/VLOOKUP($B200,'Justerad allokering'!$B$1:$AG$461,MATCH(I$1,'Justerad allokering'!$B$1:$AF$1,0),FALSE)),VLOOKUP($B200,'Allokerad kvv'!$B$2:$AV$468,MATCH(I$1,'Allokerad kvv'!$B$1:$AV$1,0),FALSE),VLOOKUP($B200,'Justerad allokering'!$B$1:$AG$461,MATCH(I$1,'Justerad allokering'!$B$1:$AF$1,0),FALSE))</f>
        <v>0</v>
      </c>
      <c r="J200">
        <f>IF(ISERROR(1/VLOOKUP($B200,'Justerad allokering'!$B$1:$AG$461,MATCH(J$1,'Justerad allokering'!$B$1:$AF$1,0),FALSE)),VLOOKUP($B200,'Allokerad kvv'!$B$2:$AV$468,MATCH(J$1,'Allokerad kvv'!$B$1:$AV$1,0),FALSE),VLOOKUP($B200,'Justerad allokering'!$B$1:$AG$461,MATCH(J$1,'Justerad allokering'!$B$1:$AF$1,0),FALSE))</f>
        <v>0</v>
      </c>
      <c r="K200">
        <f>IF(ISERROR(1/VLOOKUP($B200,'Justerad allokering'!$B$1:$AG$461,MATCH(K$1,'Justerad allokering'!$B$1:$AF$1,0),FALSE)),VLOOKUP($B200,'Allokerad kvv'!$B$2:$AV$468,MATCH(K$1,'Allokerad kvv'!$B$1:$AV$1,0),FALSE),VLOOKUP($B200,'Justerad allokering'!$B$1:$AG$461,MATCH(K$1,'Justerad allokering'!$B$1:$AF$1,0),FALSE))</f>
        <v>0</v>
      </c>
      <c r="L200">
        <f>IF(ISERROR(1/VLOOKUP($B200,'Justerad allokering'!$B$1:$AG$461,MATCH(L$1,'Justerad allokering'!$B$1:$AF$1,0),FALSE)),VLOOKUP($B200,'Allokerad kvv'!$B$2:$AV$468,MATCH(L$1,'Allokerad kvv'!$B$1:$AV$1,0),FALSE),VLOOKUP($B200,'Justerad allokering'!$B$1:$AG$461,MATCH(L$1,'Justerad allokering'!$B$1:$AF$1,0),FALSE))</f>
        <v>0</v>
      </c>
      <c r="M200">
        <f>IF(ISERROR(1/VLOOKUP($B200,'Justerad allokering'!$B$1:$AG$461,MATCH(M$1,'Justerad allokering'!$B$1:$AF$1,0),FALSE)),VLOOKUP($B200,'Allokerad kvv'!$B$2:$AV$468,MATCH(M$1,'Allokerad kvv'!$B$1:$AV$1,0),FALSE),VLOOKUP($B200,'Justerad allokering'!$B$1:$AG$461,MATCH(M$1,'Justerad allokering'!$B$1:$AF$1,0),FALSE))</f>
        <v>0</v>
      </c>
      <c r="N200">
        <f>IF(ISERROR(1/VLOOKUP($B200,'Justerad allokering'!$B$1:$AG$461,MATCH(N$1,'Justerad allokering'!$B$1:$AF$1,0),FALSE)),VLOOKUP($B200,'Allokerad kvv'!$B$2:$AV$468,MATCH(N$1,'Allokerad kvv'!$B$1:$AV$1,0),FALSE),VLOOKUP($B200,'Justerad allokering'!$B$1:$AG$461,MATCH(N$1,'Justerad allokering'!$B$1:$AF$1,0),FALSE))</f>
        <v>0</v>
      </c>
      <c r="O200">
        <f>IF(ISERROR(1/VLOOKUP($B200,'Justerad allokering'!$B$1:$AG$461,MATCH(O$1,'Justerad allokering'!$B$1:$AF$1,0),FALSE)),VLOOKUP($B200,'Allokerad kvv'!$B$2:$AV$468,MATCH(O$1,'Allokerad kvv'!$B$1:$AV$1,0),FALSE),VLOOKUP($B200,'Justerad allokering'!$B$1:$AG$461,MATCH(O$1,'Justerad allokering'!$B$1:$AF$1,0),FALSE))</f>
        <v>0</v>
      </c>
      <c r="P200">
        <f>IF(ISERROR(1/VLOOKUP($B200,'Justerad allokering'!$B$1:$AG$461,MATCH(P$1,'Justerad allokering'!$B$1:$AF$1,0),FALSE)),VLOOKUP($B200,'Allokerad kvv'!$B$2:$AV$468,MATCH(P$1,'Allokerad kvv'!$B$1:$AV$1,0),FALSE),VLOOKUP($B200,'Justerad allokering'!$B$1:$AG$461,MATCH(P$1,'Justerad allokering'!$B$1:$AF$1,0),FALSE))</f>
        <v>0</v>
      </c>
      <c r="Q200">
        <f>IF(ISERROR(1/VLOOKUP($B200,'Justerad allokering'!$B$1:$AG$461,MATCH(Q$1,'Justerad allokering'!$B$1:$AF$1,0),FALSE)),VLOOKUP($B200,'Allokerad kvv'!$B$2:$AV$468,MATCH(Q$1,'Allokerad kvv'!$B$1:$AV$1,0),FALSE),VLOOKUP($B200,'Justerad allokering'!$B$1:$AG$461,MATCH(Q$1,'Justerad allokering'!$B$1:$AF$1,0),FALSE))</f>
        <v>0</v>
      </c>
      <c r="R200">
        <f>IF(ISERROR(1/VLOOKUP($B200,'Justerad allokering'!$B$1:$AG$461,MATCH(R$1,'Justerad allokering'!$B$1:$AF$1,0),FALSE)),VLOOKUP($B200,'Allokerad kvv'!$B$2:$AV$468,MATCH(R$1,'Allokerad kvv'!$B$1:$AV$1,0),FALSE),VLOOKUP($B200,'Justerad allokering'!$B$1:$AG$461,MATCH(R$1,'Justerad allokering'!$B$1:$AF$1,0),FALSE))</f>
        <v>0</v>
      </c>
      <c r="S200">
        <f>IF(ISERROR(1/VLOOKUP($B200,'Justerad allokering'!$B$1:$AG$461,MATCH(S$1,'Justerad allokering'!$B$1:$AF$1,0),FALSE)),VLOOKUP($B200,'Allokerad kvv'!$B$2:$AV$468,MATCH(S$1,'Allokerad kvv'!$B$1:$AV$1,0),FALSE),VLOOKUP($B200,'Justerad allokering'!$B$1:$AG$461,MATCH(S$1,'Justerad allokering'!$B$1:$AF$1,0),FALSE))</f>
        <v>0</v>
      </c>
      <c r="T200">
        <f>IF(ISERROR(1/VLOOKUP($B200,'Justerad allokering'!$B$1:$AG$461,MATCH(T$1,'Justerad allokering'!$B$1:$AF$1,0),FALSE)),VLOOKUP($B200,'Allokerad kvv'!$B$2:$AV$468,MATCH(T$1,'Allokerad kvv'!$B$1:$AV$1,0),FALSE),VLOOKUP($B200,'Justerad allokering'!$B$1:$AG$461,MATCH(T$1,'Justerad allokering'!$B$1:$AF$1,0),FALSE))</f>
        <v>0</v>
      </c>
      <c r="U200">
        <f>IF(ISERROR(1/VLOOKUP($B200,'Justerad allokering'!$B$1:$AG$461,MATCH(U$1,'Justerad allokering'!$B$1:$AF$1,0),FALSE)),VLOOKUP($B200,'Allokerad kvv'!$B$2:$AV$468,MATCH(U$1,'Allokerad kvv'!$B$1:$AV$1,0),FALSE),VLOOKUP($B200,'Justerad allokering'!$B$1:$AG$461,MATCH(U$1,'Justerad allokering'!$B$1:$AF$1,0),FALSE))</f>
        <v>0</v>
      </c>
      <c r="V200">
        <f>IF(ISERROR(1/VLOOKUP($B200,'Justerad allokering'!$B$1:$AG$461,MATCH(V$1,'Justerad allokering'!$B$1:$AF$1,0),FALSE)),VLOOKUP($B200,'Allokerad kvv'!$B$2:$AV$468,MATCH(V$1,'Allokerad kvv'!$B$1:$AV$1,0),FALSE),VLOOKUP($B200,'Justerad allokering'!$B$1:$AG$461,MATCH(V$1,'Justerad allokering'!$B$1:$AF$1,0),FALSE))</f>
        <v>0</v>
      </c>
      <c r="W200">
        <f>IF(ISERROR(1/VLOOKUP($B200,'Justerad allokering'!$B$1:$AG$461,MATCH(W$1,'Justerad allokering'!$B$1:$AF$1,0),FALSE)),VLOOKUP($B200,'Allokerad kvv'!$B$2:$AV$468,MATCH(W$1,'Allokerad kvv'!$B$1:$AV$1,0),FALSE),VLOOKUP($B200,'Justerad allokering'!$B$1:$AG$461,MATCH(W$1,'Justerad allokering'!$B$1:$AF$1,0),FALSE))</f>
        <v>0</v>
      </c>
      <c r="X200">
        <f>IF(ISERROR(1/VLOOKUP($B200,'Justerad allokering'!$B$1:$AG$461,MATCH(X$1,'Justerad allokering'!$B$1:$AF$1,0),FALSE)),VLOOKUP($B200,'Allokerad kvv'!$B$2:$AV$468,MATCH(X$1,'Allokerad kvv'!$B$1:$AV$1,0),FALSE),VLOOKUP($B200,'Justerad allokering'!$B$1:$AG$461,MATCH(X$1,'Justerad allokering'!$B$1:$AF$1,0),FALSE))</f>
        <v>0</v>
      </c>
      <c r="Y200">
        <f>IF(ISERROR(1/VLOOKUP($B200,'Justerad allokering'!$B$1:$AG$461,MATCH(Y$1,'Justerad allokering'!$B$1:$AF$1,0),FALSE)),VLOOKUP($B200,'Allokerad kvv'!$B$2:$AV$468,MATCH(Y$1,'Allokerad kvv'!$B$1:$AV$1,0),FALSE),VLOOKUP($B200,'Justerad allokering'!$B$1:$AG$461,MATCH(Y$1,'Justerad allokering'!$B$1:$AF$1,0),FALSE))</f>
        <v>0</v>
      </c>
      <c r="Z200">
        <f>IF(ISERROR(1/VLOOKUP($B200,'Justerad allokering'!$B$1:$AG$461,MATCH(Z$1,'Justerad allokering'!$B$1:$AF$1,0),FALSE)),VLOOKUP($B200,'Allokerad kvv'!$B$2:$AV$468,MATCH(Z$1,'Allokerad kvv'!$B$1:$AV$1,0),FALSE),VLOOKUP($B200,'Justerad allokering'!$B$1:$AG$461,MATCH(Z$1,'Justerad allokering'!$B$1:$AF$1,0),FALSE))</f>
        <v>0</v>
      </c>
      <c r="AE200" s="89">
        <f t="shared" si="12"/>
        <v>0</v>
      </c>
      <c r="AG200">
        <f t="shared" si="13"/>
        <v>0</v>
      </c>
      <c r="AH200">
        <f t="shared" si="14"/>
        <v>0</v>
      </c>
      <c r="AI200" t="str">
        <f>IF(AH200=0,"",AH200/VLOOKUP(B200,Kraftvärmeprod!$B$1:$BC$480,MATCH("Summa tillförd energi exklusive rökgaskondensering",Kraftvärmeprod!$B$1:$BC$1,0),FALSE))</f>
        <v/>
      </c>
      <c r="AK200">
        <f t="shared" si="15"/>
        <v>0</v>
      </c>
    </row>
    <row r="201" spans="1:37" x14ac:dyDescent="0.25">
      <c r="A201" s="2" t="s">
        <v>291</v>
      </c>
      <c r="B201" s="2" t="s">
        <v>292</v>
      </c>
      <c r="C201">
        <f>IF(ISERROR(1/VLOOKUP($B201,'Justerad allokering'!$B$1:$AG$461,MATCH(C$1,'Justerad allokering'!$B$1:$AF$1,0),FALSE)),VLOOKUP($B201,'Allokerad kvv'!$B$2:$AV$468,MATCH(C$1,'Allokerad kvv'!$B$1:$AV$1,0),FALSE),VLOOKUP($B201,'Justerad allokering'!$B$1:$AG$461,MATCH(C$1,'Justerad allokering'!$B$1:$AF$1,0),FALSE))</f>
        <v>0</v>
      </c>
      <c r="D201">
        <f>IF(ISERROR(1/VLOOKUP($B201,'Justerad allokering'!$B$1:$AG$461,MATCH(D$1,'Justerad allokering'!$B$1:$AF$1,0),FALSE)),VLOOKUP($B201,'Allokerad kvv'!$B$2:$AV$468,MATCH(D$1,'Allokerad kvv'!$B$1:$AV$1,0),FALSE),VLOOKUP($B201,'Justerad allokering'!$B$1:$AG$461,MATCH(D$1,'Justerad allokering'!$B$1:$AF$1,0),FALSE))</f>
        <v>0</v>
      </c>
      <c r="E201">
        <f>IF(ISERROR(1/VLOOKUP($B201,'Justerad allokering'!$B$1:$AG$461,MATCH(E$1,'Justerad allokering'!$B$1:$AF$1,0),FALSE)),VLOOKUP($B201,'Allokerad kvv'!$B$2:$AV$468,MATCH(E$1,'Allokerad kvv'!$B$1:$AV$1,0),FALSE),VLOOKUP($B201,'Justerad allokering'!$B$1:$AG$461,MATCH(E$1,'Justerad allokering'!$B$1:$AF$1,0),FALSE))</f>
        <v>0</v>
      </c>
      <c r="F201">
        <f>IF(ISERROR(1/VLOOKUP($B201,'Justerad allokering'!$B$1:$AG$461,MATCH(F$1,'Justerad allokering'!$B$1:$AF$1,0),FALSE)),VLOOKUP($B201,'Allokerad kvv'!$B$2:$AV$468,MATCH(F$1,'Allokerad kvv'!$B$1:$AV$1,0),FALSE),VLOOKUP($B201,'Justerad allokering'!$B$1:$AG$461,MATCH(F$1,'Justerad allokering'!$B$1:$AF$1,0),FALSE))</f>
        <v>0</v>
      </c>
      <c r="G201">
        <f>IF(ISERROR(1/VLOOKUP($B201,'Justerad allokering'!$B$1:$AG$461,MATCH(G$1,'Justerad allokering'!$B$1:$AF$1,0),FALSE)),VLOOKUP($B201,'Allokerad kvv'!$B$2:$AV$468,MATCH(G$1,'Allokerad kvv'!$B$1:$AV$1,0),FALSE),VLOOKUP($B201,'Justerad allokering'!$B$1:$AG$461,MATCH(G$1,'Justerad allokering'!$B$1:$AF$1,0),FALSE))</f>
        <v>0</v>
      </c>
      <c r="H201">
        <f>IF(ISERROR(1/VLOOKUP($B201,'Justerad allokering'!$B$1:$AG$461,MATCH(H$1,'Justerad allokering'!$B$1:$AF$1,0),FALSE)),VLOOKUP($B201,'Allokerad kvv'!$B$2:$AV$468,MATCH(H$1,'Allokerad kvv'!$B$1:$AV$1,0),FALSE),VLOOKUP($B201,'Justerad allokering'!$B$1:$AG$461,MATCH(H$1,'Justerad allokering'!$B$1:$AF$1,0),FALSE))</f>
        <v>0</v>
      </c>
      <c r="I201">
        <f>IF(ISERROR(1/VLOOKUP($B201,'Justerad allokering'!$B$1:$AG$461,MATCH(I$1,'Justerad allokering'!$B$1:$AF$1,0),FALSE)),VLOOKUP($B201,'Allokerad kvv'!$B$2:$AV$468,MATCH(I$1,'Allokerad kvv'!$B$1:$AV$1,0),FALSE),VLOOKUP($B201,'Justerad allokering'!$B$1:$AG$461,MATCH(I$1,'Justerad allokering'!$B$1:$AF$1,0),FALSE))</f>
        <v>0</v>
      </c>
      <c r="J201">
        <f>IF(ISERROR(1/VLOOKUP($B201,'Justerad allokering'!$B$1:$AG$461,MATCH(J$1,'Justerad allokering'!$B$1:$AF$1,0),FALSE)),VLOOKUP($B201,'Allokerad kvv'!$B$2:$AV$468,MATCH(J$1,'Allokerad kvv'!$B$1:$AV$1,0),FALSE),VLOOKUP($B201,'Justerad allokering'!$B$1:$AG$461,MATCH(J$1,'Justerad allokering'!$B$1:$AF$1,0),FALSE))</f>
        <v>0</v>
      </c>
      <c r="K201">
        <f>IF(ISERROR(1/VLOOKUP($B201,'Justerad allokering'!$B$1:$AG$461,MATCH(K$1,'Justerad allokering'!$B$1:$AF$1,0),FALSE)),VLOOKUP($B201,'Allokerad kvv'!$B$2:$AV$468,MATCH(K$1,'Allokerad kvv'!$B$1:$AV$1,0),FALSE),VLOOKUP($B201,'Justerad allokering'!$B$1:$AG$461,MATCH(K$1,'Justerad allokering'!$B$1:$AF$1,0),FALSE))</f>
        <v>0</v>
      </c>
      <c r="L201">
        <f>IF(ISERROR(1/VLOOKUP($B201,'Justerad allokering'!$B$1:$AG$461,MATCH(L$1,'Justerad allokering'!$B$1:$AF$1,0),FALSE)),VLOOKUP($B201,'Allokerad kvv'!$B$2:$AV$468,MATCH(L$1,'Allokerad kvv'!$B$1:$AV$1,0),FALSE),VLOOKUP($B201,'Justerad allokering'!$B$1:$AG$461,MATCH(L$1,'Justerad allokering'!$B$1:$AF$1,0),FALSE))</f>
        <v>0</v>
      </c>
      <c r="M201">
        <f>IF(ISERROR(1/VLOOKUP($B201,'Justerad allokering'!$B$1:$AG$461,MATCH(M$1,'Justerad allokering'!$B$1:$AF$1,0),FALSE)),VLOOKUP($B201,'Allokerad kvv'!$B$2:$AV$468,MATCH(M$1,'Allokerad kvv'!$B$1:$AV$1,0),FALSE),VLOOKUP($B201,'Justerad allokering'!$B$1:$AG$461,MATCH(M$1,'Justerad allokering'!$B$1:$AF$1,0),FALSE))</f>
        <v>0</v>
      </c>
      <c r="N201">
        <f>IF(ISERROR(1/VLOOKUP($B201,'Justerad allokering'!$B$1:$AG$461,MATCH(N$1,'Justerad allokering'!$B$1:$AF$1,0),FALSE)),VLOOKUP($B201,'Allokerad kvv'!$B$2:$AV$468,MATCH(N$1,'Allokerad kvv'!$B$1:$AV$1,0),FALSE),VLOOKUP($B201,'Justerad allokering'!$B$1:$AG$461,MATCH(N$1,'Justerad allokering'!$B$1:$AF$1,0),FALSE))</f>
        <v>0</v>
      </c>
      <c r="O201">
        <f>IF(ISERROR(1/VLOOKUP($B201,'Justerad allokering'!$B$1:$AG$461,MATCH(O$1,'Justerad allokering'!$B$1:$AF$1,0),FALSE)),VLOOKUP($B201,'Allokerad kvv'!$B$2:$AV$468,MATCH(O$1,'Allokerad kvv'!$B$1:$AV$1,0),FALSE),VLOOKUP($B201,'Justerad allokering'!$B$1:$AG$461,MATCH(O$1,'Justerad allokering'!$B$1:$AF$1,0),FALSE))</f>
        <v>0</v>
      </c>
      <c r="P201">
        <f>IF(ISERROR(1/VLOOKUP($B201,'Justerad allokering'!$B$1:$AG$461,MATCH(P$1,'Justerad allokering'!$B$1:$AF$1,0),FALSE)),VLOOKUP($B201,'Allokerad kvv'!$B$2:$AV$468,MATCH(P$1,'Allokerad kvv'!$B$1:$AV$1,0),FALSE),VLOOKUP($B201,'Justerad allokering'!$B$1:$AG$461,MATCH(P$1,'Justerad allokering'!$B$1:$AF$1,0),FALSE))</f>
        <v>0</v>
      </c>
      <c r="Q201">
        <f>IF(ISERROR(1/VLOOKUP($B201,'Justerad allokering'!$B$1:$AG$461,MATCH(Q$1,'Justerad allokering'!$B$1:$AF$1,0),FALSE)),VLOOKUP($B201,'Allokerad kvv'!$B$2:$AV$468,MATCH(Q$1,'Allokerad kvv'!$B$1:$AV$1,0),FALSE),VLOOKUP($B201,'Justerad allokering'!$B$1:$AG$461,MATCH(Q$1,'Justerad allokering'!$B$1:$AF$1,0),FALSE))</f>
        <v>0</v>
      </c>
      <c r="R201">
        <f>IF(ISERROR(1/VLOOKUP($B201,'Justerad allokering'!$B$1:$AG$461,MATCH(R$1,'Justerad allokering'!$B$1:$AF$1,0),FALSE)),VLOOKUP($B201,'Allokerad kvv'!$B$2:$AV$468,MATCH(R$1,'Allokerad kvv'!$B$1:$AV$1,0),FALSE),VLOOKUP($B201,'Justerad allokering'!$B$1:$AG$461,MATCH(R$1,'Justerad allokering'!$B$1:$AF$1,0),FALSE))</f>
        <v>0</v>
      </c>
      <c r="S201">
        <f>IF(ISERROR(1/VLOOKUP($B201,'Justerad allokering'!$B$1:$AG$461,MATCH(S$1,'Justerad allokering'!$B$1:$AF$1,0),FALSE)),VLOOKUP($B201,'Allokerad kvv'!$B$2:$AV$468,MATCH(S$1,'Allokerad kvv'!$B$1:$AV$1,0),FALSE),VLOOKUP($B201,'Justerad allokering'!$B$1:$AG$461,MATCH(S$1,'Justerad allokering'!$B$1:$AF$1,0),FALSE))</f>
        <v>0</v>
      </c>
      <c r="T201">
        <f>IF(ISERROR(1/VLOOKUP($B201,'Justerad allokering'!$B$1:$AG$461,MATCH(T$1,'Justerad allokering'!$B$1:$AF$1,0),FALSE)),VLOOKUP($B201,'Allokerad kvv'!$B$2:$AV$468,MATCH(T$1,'Allokerad kvv'!$B$1:$AV$1,0),FALSE),VLOOKUP($B201,'Justerad allokering'!$B$1:$AG$461,MATCH(T$1,'Justerad allokering'!$B$1:$AF$1,0),FALSE))</f>
        <v>0</v>
      </c>
      <c r="U201">
        <f>IF(ISERROR(1/VLOOKUP($B201,'Justerad allokering'!$B$1:$AG$461,MATCH(U$1,'Justerad allokering'!$B$1:$AF$1,0),FALSE)),VLOOKUP($B201,'Allokerad kvv'!$B$2:$AV$468,MATCH(U$1,'Allokerad kvv'!$B$1:$AV$1,0),FALSE),VLOOKUP($B201,'Justerad allokering'!$B$1:$AG$461,MATCH(U$1,'Justerad allokering'!$B$1:$AF$1,0),FALSE))</f>
        <v>0</v>
      </c>
      <c r="V201">
        <f>IF(ISERROR(1/VLOOKUP($B201,'Justerad allokering'!$B$1:$AG$461,MATCH(V$1,'Justerad allokering'!$B$1:$AF$1,0),FALSE)),VLOOKUP($B201,'Allokerad kvv'!$B$2:$AV$468,MATCH(V$1,'Allokerad kvv'!$B$1:$AV$1,0),FALSE),VLOOKUP($B201,'Justerad allokering'!$B$1:$AG$461,MATCH(V$1,'Justerad allokering'!$B$1:$AF$1,0),FALSE))</f>
        <v>0</v>
      </c>
      <c r="W201">
        <f>IF(ISERROR(1/VLOOKUP($B201,'Justerad allokering'!$B$1:$AG$461,MATCH(W$1,'Justerad allokering'!$B$1:$AF$1,0),FALSE)),VLOOKUP($B201,'Allokerad kvv'!$B$2:$AV$468,MATCH(W$1,'Allokerad kvv'!$B$1:$AV$1,0),FALSE),VLOOKUP($B201,'Justerad allokering'!$B$1:$AG$461,MATCH(W$1,'Justerad allokering'!$B$1:$AF$1,0),FALSE))</f>
        <v>0</v>
      </c>
      <c r="X201">
        <f>IF(ISERROR(1/VLOOKUP($B201,'Justerad allokering'!$B$1:$AG$461,MATCH(X$1,'Justerad allokering'!$B$1:$AF$1,0),FALSE)),VLOOKUP($B201,'Allokerad kvv'!$B$2:$AV$468,MATCH(X$1,'Allokerad kvv'!$B$1:$AV$1,0),FALSE),VLOOKUP($B201,'Justerad allokering'!$B$1:$AG$461,MATCH(X$1,'Justerad allokering'!$B$1:$AF$1,0),FALSE))</f>
        <v>0</v>
      </c>
      <c r="Y201">
        <f>IF(ISERROR(1/VLOOKUP($B201,'Justerad allokering'!$B$1:$AG$461,MATCH(Y$1,'Justerad allokering'!$B$1:$AF$1,0),FALSE)),VLOOKUP($B201,'Allokerad kvv'!$B$2:$AV$468,MATCH(Y$1,'Allokerad kvv'!$B$1:$AV$1,0),FALSE),VLOOKUP($B201,'Justerad allokering'!$B$1:$AG$461,MATCH(Y$1,'Justerad allokering'!$B$1:$AF$1,0),FALSE))</f>
        <v>0</v>
      </c>
      <c r="Z201">
        <f>IF(ISERROR(1/VLOOKUP($B201,'Justerad allokering'!$B$1:$AG$461,MATCH(Z$1,'Justerad allokering'!$B$1:$AF$1,0),FALSE)),VLOOKUP($B201,'Allokerad kvv'!$B$2:$AV$468,MATCH(Z$1,'Allokerad kvv'!$B$1:$AV$1,0),FALSE),VLOOKUP($B201,'Justerad allokering'!$B$1:$AG$461,MATCH(Z$1,'Justerad allokering'!$B$1:$AF$1,0),FALSE))</f>
        <v>0</v>
      </c>
      <c r="AE201" s="89">
        <f t="shared" si="12"/>
        <v>0</v>
      </c>
      <c r="AG201">
        <f t="shared" si="13"/>
        <v>0</v>
      </c>
      <c r="AH201">
        <f t="shared" si="14"/>
        <v>0</v>
      </c>
      <c r="AI201" t="str">
        <f>IF(AH201=0,"",AH201/VLOOKUP(B201,Kraftvärmeprod!$B$1:$BC$480,MATCH("Summa tillförd energi exklusive rökgaskondensering",Kraftvärmeprod!$B$1:$BC$1,0),FALSE))</f>
        <v/>
      </c>
      <c r="AK201">
        <f t="shared" si="15"/>
        <v>0</v>
      </c>
    </row>
    <row r="202" spans="1:37" x14ac:dyDescent="0.25">
      <c r="A202" s="2" t="s">
        <v>291</v>
      </c>
      <c r="B202" s="2" t="s">
        <v>293</v>
      </c>
      <c r="C202">
        <f>IF(ISERROR(1/VLOOKUP($B202,'Justerad allokering'!$B$1:$AG$461,MATCH(C$1,'Justerad allokering'!$B$1:$AF$1,0),FALSE)),VLOOKUP($B202,'Allokerad kvv'!$B$2:$AV$468,MATCH(C$1,'Allokerad kvv'!$B$1:$AV$1,0),FALSE),VLOOKUP($B202,'Justerad allokering'!$B$1:$AG$461,MATCH(C$1,'Justerad allokering'!$B$1:$AF$1,0),FALSE))</f>
        <v>0</v>
      </c>
      <c r="D202">
        <f>IF(ISERROR(1/VLOOKUP($B202,'Justerad allokering'!$B$1:$AG$461,MATCH(D$1,'Justerad allokering'!$B$1:$AF$1,0),FALSE)),VLOOKUP($B202,'Allokerad kvv'!$B$2:$AV$468,MATCH(D$1,'Allokerad kvv'!$B$1:$AV$1,0),FALSE),VLOOKUP($B202,'Justerad allokering'!$B$1:$AG$461,MATCH(D$1,'Justerad allokering'!$B$1:$AF$1,0),FALSE))</f>
        <v>0</v>
      </c>
      <c r="E202">
        <f>IF(ISERROR(1/VLOOKUP($B202,'Justerad allokering'!$B$1:$AG$461,MATCH(E$1,'Justerad allokering'!$B$1:$AF$1,0),FALSE)),VLOOKUP($B202,'Allokerad kvv'!$B$2:$AV$468,MATCH(E$1,'Allokerad kvv'!$B$1:$AV$1,0),FALSE),VLOOKUP($B202,'Justerad allokering'!$B$1:$AG$461,MATCH(E$1,'Justerad allokering'!$B$1:$AF$1,0),FALSE))</f>
        <v>0</v>
      </c>
      <c r="F202">
        <f>IF(ISERROR(1/VLOOKUP($B202,'Justerad allokering'!$B$1:$AG$461,MATCH(F$1,'Justerad allokering'!$B$1:$AF$1,0),FALSE)),VLOOKUP($B202,'Allokerad kvv'!$B$2:$AV$468,MATCH(F$1,'Allokerad kvv'!$B$1:$AV$1,0),FALSE),VLOOKUP($B202,'Justerad allokering'!$B$1:$AG$461,MATCH(F$1,'Justerad allokering'!$B$1:$AF$1,0),FALSE))</f>
        <v>0</v>
      </c>
      <c r="G202">
        <f>IF(ISERROR(1/VLOOKUP($B202,'Justerad allokering'!$B$1:$AG$461,MATCH(G$1,'Justerad allokering'!$B$1:$AF$1,0),FALSE)),VLOOKUP($B202,'Allokerad kvv'!$B$2:$AV$468,MATCH(G$1,'Allokerad kvv'!$B$1:$AV$1,0),FALSE),VLOOKUP($B202,'Justerad allokering'!$B$1:$AG$461,MATCH(G$1,'Justerad allokering'!$B$1:$AF$1,0),FALSE))</f>
        <v>0</v>
      </c>
      <c r="H202">
        <f>IF(ISERROR(1/VLOOKUP($B202,'Justerad allokering'!$B$1:$AG$461,MATCH(H$1,'Justerad allokering'!$B$1:$AF$1,0),FALSE)),VLOOKUP($B202,'Allokerad kvv'!$B$2:$AV$468,MATCH(H$1,'Allokerad kvv'!$B$1:$AV$1,0),FALSE),VLOOKUP($B202,'Justerad allokering'!$B$1:$AG$461,MATCH(H$1,'Justerad allokering'!$B$1:$AF$1,0),FALSE))</f>
        <v>0</v>
      </c>
      <c r="I202">
        <f>IF(ISERROR(1/VLOOKUP($B202,'Justerad allokering'!$B$1:$AG$461,MATCH(I$1,'Justerad allokering'!$B$1:$AF$1,0),FALSE)),VLOOKUP($B202,'Allokerad kvv'!$B$2:$AV$468,MATCH(I$1,'Allokerad kvv'!$B$1:$AV$1,0),FALSE),VLOOKUP($B202,'Justerad allokering'!$B$1:$AG$461,MATCH(I$1,'Justerad allokering'!$B$1:$AF$1,0),FALSE))</f>
        <v>0</v>
      </c>
      <c r="J202">
        <f>IF(ISERROR(1/VLOOKUP($B202,'Justerad allokering'!$B$1:$AG$461,MATCH(J$1,'Justerad allokering'!$B$1:$AF$1,0),FALSE)),VLOOKUP($B202,'Allokerad kvv'!$B$2:$AV$468,MATCH(J$1,'Allokerad kvv'!$B$1:$AV$1,0),FALSE),VLOOKUP($B202,'Justerad allokering'!$B$1:$AG$461,MATCH(J$1,'Justerad allokering'!$B$1:$AF$1,0),FALSE))</f>
        <v>0</v>
      </c>
      <c r="K202">
        <f>IF(ISERROR(1/VLOOKUP($B202,'Justerad allokering'!$B$1:$AG$461,MATCH(K$1,'Justerad allokering'!$B$1:$AF$1,0),FALSE)),VLOOKUP($B202,'Allokerad kvv'!$B$2:$AV$468,MATCH(K$1,'Allokerad kvv'!$B$1:$AV$1,0),FALSE),VLOOKUP($B202,'Justerad allokering'!$B$1:$AG$461,MATCH(K$1,'Justerad allokering'!$B$1:$AF$1,0),FALSE))</f>
        <v>0</v>
      </c>
      <c r="L202">
        <f>IF(ISERROR(1/VLOOKUP($B202,'Justerad allokering'!$B$1:$AG$461,MATCH(L$1,'Justerad allokering'!$B$1:$AF$1,0),FALSE)),VLOOKUP($B202,'Allokerad kvv'!$B$2:$AV$468,MATCH(L$1,'Allokerad kvv'!$B$1:$AV$1,0),FALSE),VLOOKUP($B202,'Justerad allokering'!$B$1:$AG$461,MATCH(L$1,'Justerad allokering'!$B$1:$AF$1,0),FALSE))</f>
        <v>0</v>
      </c>
      <c r="M202">
        <f>IF(ISERROR(1/VLOOKUP($B202,'Justerad allokering'!$B$1:$AG$461,MATCH(M$1,'Justerad allokering'!$B$1:$AF$1,0),FALSE)),VLOOKUP($B202,'Allokerad kvv'!$B$2:$AV$468,MATCH(M$1,'Allokerad kvv'!$B$1:$AV$1,0),FALSE),VLOOKUP($B202,'Justerad allokering'!$B$1:$AG$461,MATCH(M$1,'Justerad allokering'!$B$1:$AF$1,0),FALSE))</f>
        <v>0</v>
      </c>
      <c r="N202">
        <f>IF(ISERROR(1/VLOOKUP($B202,'Justerad allokering'!$B$1:$AG$461,MATCH(N$1,'Justerad allokering'!$B$1:$AF$1,0),FALSE)),VLOOKUP($B202,'Allokerad kvv'!$B$2:$AV$468,MATCH(N$1,'Allokerad kvv'!$B$1:$AV$1,0),FALSE),VLOOKUP($B202,'Justerad allokering'!$B$1:$AG$461,MATCH(N$1,'Justerad allokering'!$B$1:$AF$1,0),FALSE))</f>
        <v>0</v>
      </c>
      <c r="O202">
        <f>IF(ISERROR(1/VLOOKUP($B202,'Justerad allokering'!$B$1:$AG$461,MATCH(O$1,'Justerad allokering'!$B$1:$AF$1,0),FALSE)),VLOOKUP($B202,'Allokerad kvv'!$B$2:$AV$468,MATCH(O$1,'Allokerad kvv'!$B$1:$AV$1,0),FALSE),VLOOKUP($B202,'Justerad allokering'!$B$1:$AG$461,MATCH(O$1,'Justerad allokering'!$B$1:$AF$1,0),FALSE))</f>
        <v>0</v>
      </c>
      <c r="P202">
        <f>IF(ISERROR(1/VLOOKUP($B202,'Justerad allokering'!$B$1:$AG$461,MATCH(P$1,'Justerad allokering'!$B$1:$AF$1,0),FALSE)),VLOOKUP($B202,'Allokerad kvv'!$B$2:$AV$468,MATCH(P$1,'Allokerad kvv'!$B$1:$AV$1,0),FALSE),VLOOKUP($B202,'Justerad allokering'!$B$1:$AG$461,MATCH(P$1,'Justerad allokering'!$B$1:$AF$1,0),FALSE))</f>
        <v>0</v>
      </c>
      <c r="Q202">
        <f>IF(ISERROR(1/VLOOKUP($B202,'Justerad allokering'!$B$1:$AG$461,MATCH(Q$1,'Justerad allokering'!$B$1:$AF$1,0),FALSE)),VLOOKUP($B202,'Allokerad kvv'!$B$2:$AV$468,MATCH(Q$1,'Allokerad kvv'!$B$1:$AV$1,0),FALSE),VLOOKUP($B202,'Justerad allokering'!$B$1:$AG$461,MATCH(Q$1,'Justerad allokering'!$B$1:$AF$1,0),FALSE))</f>
        <v>0</v>
      </c>
      <c r="R202">
        <f>IF(ISERROR(1/VLOOKUP($B202,'Justerad allokering'!$B$1:$AG$461,MATCH(R$1,'Justerad allokering'!$B$1:$AF$1,0),FALSE)),VLOOKUP($B202,'Allokerad kvv'!$B$2:$AV$468,MATCH(R$1,'Allokerad kvv'!$B$1:$AV$1,0),FALSE),VLOOKUP($B202,'Justerad allokering'!$B$1:$AG$461,MATCH(R$1,'Justerad allokering'!$B$1:$AF$1,0),FALSE))</f>
        <v>0</v>
      </c>
      <c r="S202">
        <f>IF(ISERROR(1/VLOOKUP($B202,'Justerad allokering'!$B$1:$AG$461,MATCH(S$1,'Justerad allokering'!$B$1:$AF$1,0),FALSE)),VLOOKUP($B202,'Allokerad kvv'!$B$2:$AV$468,MATCH(S$1,'Allokerad kvv'!$B$1:$AV$1,0),FALSE),VLOOKUP($B202,'Justerad allokering'!$B$1:$AG$461,MATCH(S$1,'Justerad allokering'!$B$1:$AF$1,0),FALSE))</f>
        <v>0</v>
      </c>
      <c r="T202">
        <f>IF(ISERROR(1/VLOOKUP($B202,'Justerad allokering'!$B$1:$AG$461,MATCH(T$1,'Justerad allokering'!$B$1:$AF$1,0),FALSE)),VLOOKUP($B202,'Allokerad kvv'!$B$2:$AV$468,MATCH(T$1,'Allokerad kvv'!$B$1:$AV$1,0),FALSE),VLOOKUP($B202,'Justerad allokering'!$B$1:$AG$461,MATCH(T$1,'Justerad allokering'!$B$1:$AF$1,0),FALSE))</f>
        <v>0</v>
      </c>
      <c r="U202">
        <f>IF(ISERROR(1/VLOOKUP($B202,'Justerad allokering'!$B$1:$AG$461,MATCH(U$1,'Justerad allokering'!$B$1:$AF$1,0),FALSE)),VLOOKUP($B202,'Allokerad kvv'!$B$2:$AV$468,MATCH(U$1,'Allokerad kvv'!$B$1:$AV$1,0),FALSE),VLOOKUP($B202,'Justerad allokering'!$B$1:$AG$461,MATCH(U$1,'Justerad allokering'!$B$1:$AF$1,0),FALSE))</f>
        <v>0</v>
      </c>
      <c r="V202">
        <f>IF(ISERROR(1/VLOOKUP($B202,'Justerad allokering'!$B$1:$AG$461,MATCH(V$1,'Justerad allokering'!$B$1:$AF$1,0),FALSE)),VLOOKUP($B202,'Allokerad kvv'!$B$2:$AV$468,MATCH(V$1,'Allokerad kvv'!$B$1:$AV$1,0),FALSE),VLOOKUP($B202,'Justerad allokering'!$B$1:$AG$461,MATCH(V$1,'Justerad allokering'!$B$1:$AF$1,0),FALSE))</f>
        <v>0</v>
      </c>
      <c r="W202">
        <f>IF(ISERROR(1/VLOOKUP($B202,'Justerad allokering'!$B$1:$AG$461,MATCH(W$1,'Justerad allokering'!$B$1:$AF$1,0),FALSE)),VLOOKUP($B202,'Allokerad kvv'!$B$2:$AV$468,MATCH(W$1,'Allokerad kvv'!$B$1:$AV$1,0),FALSE),VLOOKUP($B202,'Justerad allokering'!$B$1:$AG$461,MATCH(W$1,'Justerad allokering'!$B$1:$AF$1,0),FALSE))</f>
        <v>0</v>
      </c>
      <c r="X202">
        <f>IF(ISERROR(1/VLOOKUP($B202,'Justerad allokering'!$B$1:$AG$461,MATCH(X$1,'Justerad allokering'!$B$1:$AF$1,0),FALSE)),VLOOKUP($B202,'Allokerad kvv'!$B$2:$AV$468,MATCH(X$1,'Allokerad kvv'!$B$1:$AV$1,0),FALSE),VLOOKUP($B202,'Justerad allokering'!$B$1:$AG$461,MATCH(X$1,'Justerad allokering'!$B$1:$AF$1,0),FALSE))</f>
        <v>0</v>
      </c>
      <c r="Y202">
        <f>IF(ISERROR(1/VLOOKUP($B202,'Justerad allokering'!$B$1:$AG$461,MATCH(Y$1,'Justerad allokering'!$B$1:$AF$1,0),FALSE)),VLOOKUP($B202,'Allokerad kvv'!$B$2:$AV$468,MATCH(Y$1,'Allokerad kvv'!$B$1:$AV$1,0),FALSE),VLOOKUP($B202,'Justerad allokering'!$B$1:$AG$461,MATCH(Y$1,'Justerad allokering'!$B$1:$AF$1,0),FALSE))</f>
        <v>0</v>
      </c>
      <c r="Z202">
        <f>IF(ISERROR(1/VLOOKUP($B202,'Justerad allokering'!$B$1:$AG$461,MATCH(Z$1,'Justerad allokering'!$B$1:$AF$1,0),FALSE)),VLOOKUP($B202,'Allokerad kvv'!$B$2:$AV$468,MATCH(Z$1,'Allokerad kvv'!$B$1:$AV$1,0),FALSE),VLOOKUP($B202,'Justerad allokering'!$B$1:$AG$461,MATCH(Z$1,'Justerad allokering'!$B$1:$AF$1,0),FALSE))</f>
        <v>0</v>
      </c>
      <c r="AE202" s="89">
        <f t="shared" si="12"/>
        <v>0</v>
      </c>
      <c r="AG202">
        <f t="shared" si="13"/>
        <v>0</v>
      </c>
      <c r="AH202">
        <f t="shared" si="14"/>
        <v>0</v>
      </c>
      <c r="AI202" t="str">
        <f>IF(AH202=0,"",AH202/VLOOKUP(B202,Kraftvärmeprod!$B$1:$BC$480,MATCH("Summa tillförd energi exklusive rökgaskondensering",Kraftvärmeprod!$B$1:$BC$1,0),FALSE))</f>
        <v/>
      </c>
      <c r="AK202">
        <f t="shared" si="15"/>
        <v>0</v>
      </c>
    </row>
    <row r="203" spans="1:37" x14ac:dyDescent="0.25">
      <c r="A203" s="2" t="s">
        <v>291</v>
      </c>
      <c r="B203" s="2" t="s">
        <v>294</v>
      </c>
      <c r="C203">
        <f>IF(ISERROR(1/VLOOKUP($B203,'Justerad allokering'!$B$1:$AG$461,MATCH(C$1,'Justerad allokering'!$B$1:$AF$1,0),FALSE)),VLOOKUP($B203,'Allokerad kvv'!$B$2:$AV$468,MATCH(C$1,'Allokerad kvv'!$B$1:$AV$1,0),FALSE),VLOOKUP($B203,'Justerad allokering'!$B$1:$AG$461,MATCH(C$1,'Justerad allokering'!$B$1:$AF$1,0),FALSE))</f>
        <v>0</v>
      </c>
      <c r="D203">
        <f>IF(ISERROR(1/VLOOKUP($B203,'Justerad allokering'!$B$1:$AG$461,MATCH(D$1,'Justerad allokering'!$B$1:$AF$1,0),FALSE)),VLOOKUP($B203,'Allokerad kvv'!$B$2:$AV$468,MATCH(D$1,'Allokerad kvv'!$B$1:$AV$1,0),FALSE),VLOOKUP($B203,'Justerad allokering'!$B$1:$AG$461,MATCH(D$1,'Justerad allokering'!$B$1:$AF$1,0),FALSE))</f>
        <v>0</v>
      </c>
      <c r="E203">
        <f>IF(ISERROR(1/VLOOKUP($B203,'Justerad allokering'!$B$1:$AG$461,MATCH(E$1,'Justerad allokering'!$B$1:$AF$1,0),FALSE)),VLOOKUP($B203,'Allokerad kvv'!$B$2:$AV$468,MATCH(E$1,'Allokerad kvv'!$B$1:$AV$1,0),FALSE),VLOOKUP($B203,'Justerad allokering'!$B$1:$AG$461,MATCH(E$1,'Justerad allokering'!$B$1:$AF$1,0),FALSE))</f>
        <v>0</v>
      </c>
      <c r="F203">
        <f>IF(ISERROR(1/VLOOKUP($B203,'Justerad allokering'!$B$1:$AG$461,MATCH(F$1,'Justerad allokering'!$B$1:$AF$1,0),FALSE)),VLOOKUP($B203,'Allokerad kvv'!$B$2:$AV$468,MATCH(F$1,'Allokerad kvv'!$B$1:$AV$1,0),FALSE),VLOOKUP($B203,'Justerad allokering'!$B$1:$AG$461,MATCH(F$1,'Justerad allokering'!$B$1:$AF$1,0),FALSE))</f>
        <v>0</v>
      </c>
      <c r="G203">
        <f>IF(ISERROR(1/VLOOKUP($B203,'Justerad allokering'!$B$1:$AG$461,MATCH(G$1,'Justerad allokering'!$B$1:$AF$1,0),FALSE)),VLOOKUP($B203,'Allokerad kvv'!$B$2:$AV$468,MATCH(G$1,'Allokerad kvv'!$B$1:$AV$1,0),FALSE),VLOOKUP($B203,'Justerad allokering'!$B$1:$AG$461,MATCH(G$1,'Justerad allokering'!$B$1:$AF$1,0),FALSE))</f>
        <v>0</v>
      </c>
      <c r="H203">
        <f>IF(ISERROR(1/VLOOKUP($B203,'Justerad allokering'!$B$1:$AG$461,MATCH(H$1,'Justerad allokering'!$B$1:$AF$1,0),FALSE)),VLOOKUP($B203,'Allokerad kvv'!$B$2:$AV$468,MATCH(H$1,'Allokerad kvv'!$B$1:$AV$1,0),FALSE),VLOOKUP($B203,'Justerad allokering'!$B$1:$AG$461,MATCH(H$1,'Justerad allokering'!$B$1:$AF$1,0),FALSE))</f>
        <v>0</v>
      </c>
      <c r="I203">
        <f>IF(ISERROR(1/VLOOKUP($B203,'Justerad allokering'!$B$1:$AG$461,MATCH(I$1,'Justerad allokering'!$B$1:$AF$1,0),FALSE)),VLOOKUP($B203,'Allokerad kvv'!$B$2:$AV$468,MATCH(I$1,'Allokerad kvv'!$B$1:$AV$1,0),FALSE),VLOOKUP($B203,'Justerad allokering'!$B$1:$AG$461,MATCH(I$1,'Justerad allokering'!$B$1:$AF$1,0),FALSE))</f>
        <v>0</v>
      </c>
      <c r="J203">
        <f>IF(ISERROR(1/VLOOKUP($B203,'Justerad allokering'!$B$1:$AG$461,MATCH(J$1,'Justerad allokering'!$B$1:$AF$1,0),FALSE)),VLOOKUP($B203,'Allokerad kvv'!$B$2:$AV$468,MATCH(J$1,'Allokerad kvv'!$B$1:$AV$1,0),FALSE),VLOOKUP($B203,'Justerad allokering'!$B$1:$AG$461,MATCH(J$1,'Justerad allokering'!$B$1:$AF$1,0),FALSE))</f>
        <v>0</v>
      </c>
      <c r="K203">
        <f>IF(ISERROR(1/VLOOKUP($B203,'Justerad allokering'!$B$1:$AG$461,MATCH(K$1,'Justerad allokering'!$B$1:$AF$1,0),FALSE)),VLOOKUP($B203,'Allokerad kvv'!$B$2:$AV$468,MATCH(K$1,'Allokerad kvv'!$B$1:$AV$1,0),FALSE),VLOOKUP($B203,'Justerad allokering'!$B$1:$AG$461,MATCH(K$1,'Justerad allokering'!$B$1:$AF$1,0),FALSE))</f>
        <v>0</v>
      </c>
      <c r="L203">
        <f>IF(ISERROR(1/VLOOKUP($B203,'Justerad allokering'!$B$1:$AG$461,MATCH(L$1,'Justerad allokering'!$B$1:$AF$1,0),FALSE)),VLOOKUP($B203,'Allokerad kvv'!$B$2:$AV$468,MATCH(L$1,'Allokerad kvv'!$B$1:$AV$1,0),FALSE),VLOOKUP($B203,'Justerad allokering'!$B$1:$AG$461,MATCH(L$1,'Justerad allokering'!$B$1:$AF$1,0),FALSE))</f>
        <v>0</v>
      </c>
      <c r="M203">
        <f>IF(ISERROR(1/VLOOKUP($B203,'Justerad allokering'!$B$1:$AG$461,MATCH(M$1,'Justerad allokering'!$B$1:$AF$1,0),FALSE)),VLOOKUP($B203,'Allokerad kvv'!$B$2:$AV$468,MATCH(M$1,'Allokerad kvv'!$B$1:$AV$1,0),FALSE),VLOOKUP($B203,'Justerad allokering'!$B$1:$AG$461,MATCH(M$1,'Justerad allokering'!$B$1:$AF$1,0),FALSE))</f>
        <v>0</v>
      </c>
      <c r="N203">
        <f>IF(ISERROR(1/VLOOKUP($B203,'Justerad allokering'!$B$1:$AG$461,MATCH(N$1,'Justerad allokering'!$B$1:$AF$1,0),FALSE)),VLOOKUP($B203,'Allokerad kvv'!$B$2:$AV$468,MATCH(N$1,'Allokerad kvv'!$B$1:$AV$1,0),FALSE),VLOOKUP($B203,'Justerad allokering'!$B$1:$AG$461,MATCH(N$1,'Justerad allokering'!$B$1:$AF$1,0),FALSE))</f>
        <v>0</v>
      </c>
      <c r="O203">
        <f>IF(ISERROR(1/VLOOKUP($B203,'Justerad allokering'!$B$1:$AG$461,MATCH(O$1,'Justerad allokering'!$B$1:$AF$1,0),FALSE)),VLOOKUP($B203,'Allokerad kvv'!$B$2:$AV$468,MATCH(O$1,'Allokerad kvv'!$B$1:$AV$1,0),FALSE),VLOOKUP($B203,'Justerad allokering'!$B$1:$AG$461,MATCH(O$1,'Justerad allokering'!$B$1:$AF$1,0),FALSE))</f>
        <v>0</v>
      </c>
      <c r="P203">
        <f>IF(ISERROR(1/VLOOKUP($B203,'Justerad allokering'!$B$1:$AG$461,MATCH(P$1,'Justerad allokering'!$B$1:$AF$1,0),FALSE)),VLOOKUP($B203,'Allokerad kvv'!$B$2:$AV$468,MATCH(P$1,'Allokerad kvv'!$B$1:$AV$1,0),FALSE),VLOOKUP($B203,'Justerad allokering'!$B$1:$AG$461,MATCH(P$1,'Justerad allokering'!$B$1:$AF$1,0),FALSE))</f>
        <v>0</v>
      </c>
      <c r="Q203">
        <f>IF(ISERROR(1/VLOOKUP($B203,'Justerad allokering'!$B$1:$AG$461,MATCH(Q$1,'Justerad allokering'!$B$1:$AF$1,0),FALSE)),VLOOKUP($B203,'Allokerad kvv'!$B$2:$AV$468,MATCH(Q$1,'Allokerad kvv'!$B$1:$AV$1,0),FALSE),VLOOKUP($B203,'Justerad allokering'!$B$1:$AG$461,MATCH(Q$1,'Justerad allokering'!$B$1:$AF$1,0),FALSE))</f>
        <v>0</v>
      </c>
      <c r="R203">
        <f>IF(ISERROR(1/VLOOKUP($B203,'Justerad allokering'!$B$1:$AG$461,MATCH(R$1,'Justerad allokering'!$B$1:$AF$1,0),FALSE)),VLOOKUP($B203,'Allokerad kvv'!$B$2:$AV$468,MATCH(R$1,'Allokerad kvv'!$B$1:$AV$1,0),FALSE),VLOOKUP($B203,'Justerad allokering'!$B$1:$AG$461,MATCH(R$1,'Justerad allokering'!$B$1:$AF$1,0),FALSE))</f>
        <v>0</v>
      </c>
      <c r="S203">
        <f>IF(ISERROR(1/VLOOKUP($B203,'Justerad allokering'!$B$1:$AG$461,MATCH(S$1,'Justerad allokering'!$B$1:$AF$1,0),FALSE)),VLOOKUP($B203,'Allokerad kvv'!$B$2:$AV$468,MATCH(S$1,'Allokerad kvv'!$B$1:$AV$1,0),FALSE),VLOOKUP($B203,'Justerad allokering'!$B$1:$AG$461,MATCH(S$1,'Justerad allokering'!$B$1:$AF$1,0),FALSE))</f>
        <v>0</v>
      </c>
      <c r="T203">
        <f>IF(ISERROR(1/VLOOKUP($B203,'Justerad allokering'!$B$1:$AG$461,MATCH(T$1,'Justerad allokering'!$B$1:$AF$1,0),FALSE)),VLOOKUP($B203,'Allokerad kvv'!$B$2:$AV$468,MATCH(T$1,'Allokerad kvv'!$B$1:$AV$1,0),FALSE),VLOOKUP($B203,'Justerad allokering'!$B$1:$AG$461,MATCH(T$1,'Justerad allokering'!$B$1:$AF$1,0),FALSE))</f>
        <v>0</v>
      </c>
      <c r="U203">
        <f>IF(ISERROR(1/VLOOKUP($B203,'Justerad allokering'!$B$1:$AG$461,MATCH(U$1,'Justerad allokering'!$B$1:$AF$1,0),FALSE)),VLOOKUP($B203,'Allokerad kvv'!$B$2:$AV$468,MATCH(U$1,'Allokerad kvv'!$B$1:$AV$1,0),FALSE),VLOOKUP($B203,'Justerad allokering'!$B$1:$AG$461,MATCH(U$1,'Justerad allokering'!$B$1:$AF$1,0),FALSE))</f>
        <v>0</v>
      </c>
      <c r="V203">
        <f>IF(ISERROR(1/VLOOKUP($B203,'Justerad allokering'!$B$1:$AG$461,MATCH(V$1,'Justerad allokering'!$B$1:$AF$1,0),FALSE)),VLOOKUP($B203,'Allokerad kvv'!$B$2:$AV$468,MATCH(V$1,'Allokerad kvv'!$B$1:$AV$1,0),FALSE),VLOOKUP($B203,'Justerad allokering'!$B$1:$AG$461,MATCH(V$1,'Justerad allokering'!$B$1:$AF$1,0),FALSE))</f>
        <v>0</v>
      </c>
      <c r="W203">
        <f>IF(ISERROR(1/VLOOKUP($B203,'Justerad allokering'!$B$1:$AG$461,MATCH(W$1,'Justerad allokering'!$B$1:$AF$1,0),FALSE)),VLOOKUP($B203,'Allokerad kvv'!$B$2:$AV$468,MATCH(W$1,'Allokerad kvv'!$B$1:$AV$1,0),FALSE),VLOOKUP($B203,'Justerad allokering'!$B$1:$AG$461,MATCH(W$1,'Justerad allokering'!$B$1:$AF$1,0),FALSE))</f>
        <v>0</v>
      </c>
      <c r="X203">
        <f>IF(ISERROR(1/VLOOKUP($B203,'Justerad allokering'!$B$1:$AG$461,MATCH(X$1,'Justerad allokering'!$B$1:$AF$1,0),FALSE)),VLOOKUP($B203,'Allokerad kvv'!$B$2:$AV$468,MATCH(X$1,'Allokerad kvv'!$B$1:$AV$1,0),FALSE),VLOOKUP($B203,'Justerad allokering'!$B$1:$AG$461,MATCH(X$1,'Justerad allokering'!$B$1:$AF$1,0),FALSE))</f>
        <v>0</v>
      </c>
      <c r="Y203">
        <f>IF(ISERROR(1/VLOOKUP($B203,'Justerad allokering'!$B$1:$AG$461,MATCH(Y$1,'Justerad allokering'!$B$1:$AF$1,0),FALSE)),VLOOKUP($B203,'Allokerad kvv'!$B$2:$AV$468,MATCH(Y$1,'Allokerad kvv'!$B$1:$AV$1,0),FALSE),VLOOKUP($B203,'Justerad allokering'!$B$1:$AG$461,MATCH(Y$1,'Justerad allokering'!$B$1:$AF$1,0),FALSE))</f>
        <v>0</v>
      </c>
      <c r="Z203">
        <f>IF(ISERROR(1/VLOOKUP($B203,'Justerad allokering'!$B$1:$AG$461,MATCH(Z$1,'Justerad allokering'!$B$1:$AF$1,0),FALSE)),VLOOKUP($B203,'Allokerad kvv'!$B$2:$AV$468,MATCH(Z$1,'Allokerad kvv'!$B$1:$AV$1,0),FALSE),VLOOKUP($B203,'Justerad allokering'!$B$1:$AG$461,MATCH(Z$1,'Justerad allokering'!$B$1:$AF$1,0),FALSE))</f>
        <v>0</v>
      </c>
      <c r="AE203" s="89">
        <f t="shared" si="12"/>
        <v>0</v>
      </c>
      <c r="AG203">
        <f t="shared" si="13"/>
        <v>0</v>
      </c>
      <c r="AH203">
        <f t="shared" si="14"/>
        <v>0</v>
      </c>
      <c r="AI203" t="str">
        <f>IF(AH203=0,"",AH203/VLOOKUP(B203,Kraftvärmeprod!$B$1:$BC$480,MATCH("Summa tillförd energi exklusive rökgaskondensering",Kraftvärmeprod!$B$1:$BC$1,0),FALSE))</f>
        <v/>
      </c>
      <c r="AK203">
        <f t="shared" si="15"/>
        <v>0</v>
      </c>
    </row>
    <row r="204" spans="1:37" x14ac:dyDescent="0.25">
      <c r="A204" s="2" t="s">
        <v>291</v>
      </c>
      <c r="B204" s="2" t="s">
        <v>295</v>
      </c>
      <c r="C204">
        <f>IF(ISERROR(1/VLOOKUP($B204,'Justerad allokering'!$B$1:$AG$461,MATCH(C$1,'Justerad allokering'!$B$1:$AF$1,0),FALSE)),VLOOKUP($B204,'Allokerad kvv'!$B$2:$AV$468,MATCH(C$1,'Allokerad kvv'!$B$1:$AV$1,0),FALSE),VLOOKUP($B204,'Justerad allokering'!$B$1:$AG$461,MATCH(C$1,'Justerad allokering'!$B$1:$AF$1,0),FALSE))</f>
        <v>103.646</v>
      </c>
      <c r="D204">
        <f>IF(ISERROR(1/VLOOKUP($B204,'Justerad allokering'!$B$1:$AG$461,MATCH(D$1,'Justerad allokering'!$B$1:$AF$1,0),FALSE)),VLOOKUP($B204,'Allokerad kvv'!$B$2:$AV$468,MATCH(D$1,'Allokerad kvv'!$B$1:$AV$1,0),FALSE),VLOOKUP($B204,'Justerad allokering'!$B$1:$AG$461,MATCH(D$1,'Justerad allokering'!$B$1:$AF$1,0),FALSE))</f>
        <v>0</v>
      </c>
      <c r="E204">
        <f>IF(ISERROR(1/VLOOKUP($B204,'Justerad allokering'!$B$1:$AG$461,MATCH(E$1,'Justerad allokering'!$B$1:$AF$1,0),FALSE)),VLOOKUP($B204,'Allokerad kvv'!$B$2:$AV$468,MATCH(E$1,'Allokerad kvv'!$B$1:$AV$1,0),FALSE),VLOOKUP($B204,'Justerad allokering'!$B$1:$AG$461,MATCH(E$1,'Justerad allokering'!$B$1:$AF$1,0),FALSE))</f>
        <v>8.2147799999999993</v>
      </c>
      <c r="F204">
        <f>IF(ISERROR(1/VLOOKUP($B204,'Justerad allokering'!$B$1:$AG$461,MATCH(F$1,'Justerad allokering'!$B$1:$AF$1,0),FALSE)),VLOOKUP($B204,'Allokerad kvv'!$B$2:$AV$468,MATCH(F$1,'Allokerad kvv'!$B$1:$AV$1,0),FALSE),VLOOKUP($B204,'Justerad allokering'!$B$1:$AG$461,MATCH(F$1,'Justerad allokering'!$B$1:$AF$1,0),FALSE))</f>
        <v>0</v>
      </c>
      <c r="G204">
        <f>IF(ISERROR(1/VLOOKUP($B204,'Justerad allokering'!$B$1:$AG$461,MATCH(G$1,'Justerad allokering'!$B$1:$AF$1,0),FALSE)),VLOOKUP($B204,'Allokerad kvv'!$B$2:$AV$468,MATCH(G$1,'Allokerad kvv'!$B$1:$AV$1,0),FALSE),VLOOKUP($B204,'Justerad allokering'!$B$1:$AG$461,MATCH(G$1,'Justerad allokering'!$B$1:$AF$1,0),FALSE))</f>
        <v>1.4114100000000001</v>
      </c>
      <c r="H204">
        <f>IF(ISERROR(1/VLOOKUP($B204,'Justerad allokering'!$B$1:$AG$461,MATCH(H$1,'Justerad allokering'!$B$1:$AF$1,0),FALSE)),VLOOKUP($B204,'Allokerad kvv'!$B$2:$AV$468,MATCH(H$1,'Allokerad kvv'!$B$1:$AV$1,0),FALSE),VLOOKUP($B204,'Justerad allokering'!$B$1:$AG$461,MATCH(H$1,'Justerad allokering'!$B$1:$AF$1,0),FALSE))</f>
        <v>0</v>
      </c>
      <c r="I204">
        <f>IF(ISERROR(1/VLOOKUP($B204,'Justerad allokering'!$B$1:$AG$461,MATCH(I$1,'Justerad allokering'!$B$1:$AF$1,0),FALSE)),VLOOKUP($B204,'Allokerad kvv'!$B$2:$AV$468,MATCH(I$1,'Allokerad kvv'!$B$1:$AV$1,0),FALSE),VLOOKUP($B204,'Justerad allokering'!$B$1:$AG$461,MATCH(I$1,'Justerad allokering'!$B$1:$AF$1,0),FALSE))</f>
        <v>0</v>
      </c>
      <c r="J204">
        <f>IF(ISERROR(1/VLOOKUP($B204,'Justerad allokering'!$B$1:$AG$461,MATCH(J$1,'Justerad allokering'!$B$1:$AF$1,0),FALSE)),VLOOKUP($B204,'Allokerad kvv'!$B$2:$AV$468,MATCH(J$1,'Allokerad kvv'!$B$1:$AV$1,0),FALSE),VLOOKUP($B204,'Justerad allokering'!$B$1:$AG$461,MATCH(J$1,'Justerad allokering'!$B$1:$AF$1,0),FALSE))</f>
        <v>24.512699999999999</v>
      </c>
      <c r="K204">
        <f>IF(ISERROR(1/VLOOKUP($B204,'Justerad allokering'!$B$1:$AG$461,MATCH(K$1,'Justerad allokering'!$B$1:$AF$1,0),FALSE)),VLOOKUP($B204,'Allokerad kvv'!$B$2:$AV$468,MATCH(K$1,'Allokerad kvv'!$B$1:$AV$1,0),FALSE),VLOOKUP($B204,'Justerad allokering'!$B$1:$AG$461,MATCH(K$1,'Justerad allokering'!$B$1:$AF$1,0),FALSE))</f>
        <v>46.880600000000001</v>
      </c>
      <c r="L204">
        <f>IF(ISERROR(1/VLOOKUP($B204,'Justerad allokering'!$B$1:$AG$461,MATCH(L$1,'Justerad allokering'!$B$1:$AF$1,0),FALSE)),VLOOKUP($B204,'Allokerad kvv'!$B$2:$AV$468,MATCH(L$1,'Allokerad kvv'!$B$1:$AV$1,0),FALSE),VLOOKUP($B204,'Justerad allokering'!$B$1:$AG$461,MATCH(L$1,'Justerad allokering'!$B$1:$AF$1,0),FALSE))</f>
        <v>0</v>
      </c>
      <c r="M204">
        <f>IF(ISERROR(1/VLOOKUP($B204,'Justerad allokering'!$B$1:$AG$461,MATCH(M$1,'Justerad allokering'!$B$1:$AF$1,0),FALSE)),VLOOKUP($B204,'Allokerad kvv'!$B$2:$AV$468,MATCH(M$1,'Allokerad kvv'!$B$1:$AV$1,0),FALSE),VLOOKUP($B204,'Justerad allokering'!$B$1:$AG$461,MATCH(M$1,'Justerad allokering'!$B$1:$AF$1,0),FALSE))</f>
        <v>19.822800000000001</v>
      </c>
      <c r="N204">
        <f>IF(ISERROR(1/VLOOKUP($B204,'Justerad allokering'!$B$1:$AG$461,MATCH(N$1,'Justerad allokering'!$B$1:$AF$1,0),FALSE)),VLOOKUP($B204,'Allokerad kvv'!$B$2:$AV$468,MATCH(N$1,'Allokerad kvv'!$B$1:$AV$1,0),FALSE),VLOOKUP($B204,'Justerad allokering'!$B$1:$AG$461,MATCH(N$1,'Justerad allokering'!$B$1:$AF$1,0),FALSE))</f>
        <v>0</v>
      </c>
      <c r="O204">
        <f>IF(ISERROR(1/VLOOKUP($B204,'Justerad allokering'!$B$1:$AG$461,MATCH(O$1,'Justerad allokering'!$B$1:$AF$1,0),FALSE)),VLOOKUP($B204,'Allokerad kvv'!$B$2:$AV$468,MATCH(O$1,'Allokerad kvv'!$B$1:$AV$1,0),FALSE),VLOOKUP($B204,'Justerad allokering'!$B$1:$AG$461,MATCH(O$1,'Justerad allokering'!$B$1:$AF$1,0),FALSE))</f>
        <v>23.8749</v>
      </c>
      <c r="P204">
        <f>IF(ISERROR(1/VLOOKUP($B204,'Justerad allokering'!$B$1:$AG$461,MATCH(P$1,'Justerad allokering'!$B$1:$AF$1,0),FALSE)),VLOOKUP($B204,'Allokerad kvv'!$B$2:$AV$468,MATCH(P$1,'Allokerad kvv'!$B$1:$AV$1,0),FALSE),VLOOKUP($B204,'Justerad allokering'!$B$1:$AG$461,MATCH(P$1,'Justerad allokering'!$B$1:$AF$1,0),FALSE))</f>
        <v>5.1975600000000002</v>
      </c>
      <c r="Q204">
        <f>IF(ISERROR(1/VLOOKUP($B204,'Justerad allokering'!$B$1:$AG$461,MATCH(Q$1,'Justerad allokering'!$B$1:$AF$1,0),FALSE)),VLOOKUP($B204,'Allokerad kvv'!$B$2:$AV$468,MATCH(Q$1,'Allokerad kvv'!$B$1:$AV$1,0),FALSE),VLOOKUP($B204,'Justerad allokering'!$B$1:$AG$461,MATCH(Q$1,'Justerad allokering'!$B$1:$AF$1,0),FALSE))</f>
        <v>257.06200000000001</v>
      </c>
      <c r="R204">
        <f>IF(ISERROR(1/VLOOKUP($B204,'Justerad allokering'!$B$1:$AG$461,MATCH(R$1,'Justerad allokering'!$B$1:$AF$1,0),FALSE)),VLOOKUP($B204,'Allokerad kvv'!$B$2:$AV$468,MATCH(R$1,'Allokerad kvv'!$B$1:$AV$1,0),FALSE),VLOOKUP($B204,'Justerad allokering'!$B$1:$AG$461,MATCH(R$1,'Justerad allokering'!$B$1:$AF$1,0),FALSE))</f>
        <v>10.6427</v>
      </c>
      <c r="S204">
        <f>IF(ISERROR(1/VLOOKUP($B204,'Justerad allokering'!$B$1:$AG$461,MATCH(S$1,'Justerad allokering'!$B$1:$AF$1,0),FALSE)),VLOOKUP($B204,'Allokerad kvv'!$B$2:$AV$468,MATCH(S$1,'Allokerad kvv'!$B$1:$AV$1,0),FALSE),VLOOKUP($B204,'Justerad allokering'!$B$1:$AG$461,MATCH(S$1,'Justerad allokering'!$B$1:$AF$1,0),FALSE))</f>
        <v>5.1144499999999997</v>
      </c>
      <c r="T204">
        <f>IF(ISERROR(1/VLOOKUP($B204,'Justerad allokering'!$B$1:$AG$461,MATCH(T$1,'Justerad allokering'!$B$1:$AF$1,0),FALSE)),VLOOKUP($B204,'Allokerad kvv'!$B$2:$AV$468,MATCH(T$1,'Allokerad kvv'!$B$1:$AV$1,0),FALSE),VLOOKUP($B204,'Justerad allokering'!$B$1:$AG$461,MATCH(T$1,'Justerad allokering'!$B$1:$AF$1,0),FALSE))</f>
        <v>0</v>
      </c>
      <c r="U204">
        <f>IF(ISERROR(1/VLOOKUP($B204,'Justerad allokering'!$B$1:$AG$461,MATCH(U$1,'Justerad allokering'!$B$1:$AF$1,0),FALSE)),VLOOKUP($B204,'Allokerad kvv'!$B$2:$AV$468,MATCH(U$1,'Allokerad kvv'!$B$1:$AV$1,0),FALSE),VLOOKUP($B204,'Justerad allokering'!$B$1:$AG$461,MATCH(U$1,'Justerad allokering'!$B$1:$AF$1,0),FALSE))</f>
        <v>0</v>
      </c>
      <c r="V204">
        <f>IF(ISERROR(1/VLOOKUP($B204,'Justerad allokering'!$B$1:$AG$461,MATCH(V$1,'Justerad allokering'!$B$1:$AF$1,0),FALSE)),VLOOKUP($B204,'Allokerad kvv'!$B$2:$AV$468,MATCH(V$1,'Allokerad kvv'!$B$1:$AV$1,0),FALSE),VLOOKUP($B204,'Justerad allokering'!$B$1:$AG$461,MATCH(V$1,'Justerad allokering'!$B$1:$AF$1,0),FALSE))</f>
        <v>0</v>
      </c>
      <c r="W204">
        <f>IF(ISERROR(1/VLOOKUP($B204,'Justerad allokering'!$B$1:$AG$461,MATCH(W$1,'Justerad allokering'!$B$1:$AF$1,0),FALSE)),VLOOKUP($B204,'Allokerad kvv'!$B$2:$AV$468,MATCH(W$1,'Allokerad kvv'!$B$1:$AV$1,0),FALSE),VLOOKUP($B204,'Justerad allokering'!$B$1:$AG$461,MATCH(W$1,'Justerad allokering'!$B$1:$AF$1,0),FALSE))</f>
        <v>0.92269900000000005</v>
      </c>
      <c r="X204">
        <f>IF(ISERROR(1/VLOOKUP($B204,'Justerad allokering'!$B$1:$AG$461,MATCH(X$1,'Justerad allokering'!$B$1:$AF$1,0),FALSE)),VLOOKUP($B204,'Allokerad kvv'!$B$2:$AV$468,MATCH(X$1,'Allokerad kvv'!$B$1:$AV$1,0),FALSE),VLOOKUP($B204,'Justerad allokering'!$B$1:$AG$461,MATCH(X$1,'Justerad allokering'!$B$1:$AF$1,0),FALSE))</f>
        <v>0</v>
      </c>
      <c r="Y204">
        <f>IF(ISERROR(1/VLOOKUP($B204,'Justerad allokering'!$B$1:$AG$461,MATCH(Y$1,'Justerad allokering'!$B$1:$AF$1,0),FALSE)),VLOOKUP($B204,'Allokerad kvv'!$B$2:$AV$468,MATCH(Y$1,'Allokerad kvv'!$B$1:$AV$1,0),FALSE),VLOOKUP($B204,'Justerad allokering'!$B$1:$AG$461,MATCH(Y$1,'Justerad allokering'!$B$1:$AF$1,0),FALSE))</f>
        <v>0</v>
      </c>
      <c r="Z204">
        <f>IF(ISERROR(1/VLOOKUP($B204,'Justerad allokering'!$B$1:$AG$461,MATCH(Z$1,'Justerad allokering'!$B$1:$AF$1,0),FALSE)),VLOOKUP($B204,'Allokerad kvv'!$B$2:$AV$468,MATCH(Z$1,'Allokerad kvv'!$B$1:$AV$1,0),FALSE),VLOOKUP($B204,'Justerad allokering'!$B$1:$AG$461,MATCH(Z$1,'Justerad allokering'!$B$1:$AF$1,0),FALSE))</f>
        <v>5.5767600000000002</v>
      </c>
      <c r="AE204" s="89">
        <f t="shared" si="12"/>
        <v>512.87935900000002</v>
      </c>
      <c r="AG204">
        <f t="shared" si="13"/>
        <v>465.99875900000001</v>
      </c>
      <c r="AH204">
        <f t="shared" si="14"/>
        <v>465.99875900000001</v>
      </c>
      <c r="AI204">
        <f>IF(AH204=0,"",AH204/VLOOKUP(B204,Kraftvärmeprod!$B$1:$BC$480,MATCH("Summa tillförd energi exklusive rökgaskondensering",Kraftvärmeprod!$B$1:$BC$1,0),FALSE))</f>
        <v>0.54863143054260499</v>
      </c>
      <c r="AK204">
        <f t="shared" si="15"/>
        <v>98.764898999999986</v>
      </c>
    </row>
    <row r="205" spans="1:37" x14ac:dyDescent="0.25">
      <c r="A205" s="2" t="s">
        <v>291</v>
      </c>
      <c r="B205" s="2" t="s">
        <v>296</v>
      </c>
      <c r="C205">
        <f>IF(ISERROR(1/VLOOKUP($B205,'Justerad allokering'!$B$1:$AG$461,MATCH(C$1,'Justerad allokering'!$B$1:$AF$1,0),FALSE)),VLOOKUP($B205,'Allokerad kvv'!$B$2:$AV$468,MATCH(C$1,'Allokerad kvv'!$B$1:$AV$1,0),FALSE),VLOOKUP($B205,'Justerad allokering'!$B$1:$AG$461,MATCH(C$1,'Justerad allokering'!$B$1:$AF$1,0),FALSE))</f>
        <v>2.8923999999999998E-2</v>
      </c>
      <c r="D205">
        <f>IF(ISERROR(1/VLOOKUP($B205,'Justerad allokering'!$B$1:$AG$461,MATCH(D$1,'Justerad allokering'!$B$1:$AF$1,0),FALSE)),VLOOKUP($B205,'Allokerad kvv'!$B$2:$AV$468,MATCH(D$1,'Allokerad kvv'!$B$1:$AV$1,0),FALSE),VLOOKUP($B205,'Justerad allokering'!$B$1:$AG$461,MATCH(D$1,'Justerad allokering'!$B$1:$AF$1,0),FALSE))</f>
        <v>0</v>
      </c>
      <c r="E205">
        <f>IF(ISERROR(1/VLOOKUP($B205,'Justerad allokering'!$B$1:$AG$461,MATCH(E$1,'Justerad allokering'!$B$1:$AF$1,0),FALSE)),VLOOKUP($B205,'Allokerad kvv'!$B$2:$AV$468,MATCH(E$1,'Allokerad kvv'!$B$1:$AV$1,0),FALSE),VLOOKUP($B205,'Justerad allokering'!$B$1:$AG$461,MATCH(E$1,'Justerad allokering'!$B$1:$AF$1,0),FALSE))</f>
        <v>5.3161199999999997E-3</v>
      </c>
      <c r="F205">
        <f>IF(ISERROR(1/VLOOKUP($B205,'Justerad allokering'!$B$1:$AG$461,MATCH(F$1,'Justerad allokering'!$B$1:$AF$1,0),FALSE)),VLOOKUP($B205,'Allokerad kvv'!$B$2:$AV$468,MATCH(F$1,'Allokerad kvv'!$B$1:$AV$1,0),FALSE),VLOOKUP($B205,'Justerad allokering'!$B$1:$AG$461,MATCH(F$1,'Justerad allokering'!$B$1:$AF$1,0),FALSE))</f>
        <v>0</v>
      </c>
      <c r="G205">
        <f>IF(ISERROR(1/VLOOKUP($B205,'Justerad allokering'!$B$1:$AG$461,MATCH(G$1,'Justerad allokering'!$B$1:$AF$1,0),FALSE)),VLOOKUP($B205,'Allokerad kvv'!$B$2:$AV$468,MATCH(G$1,'Allokerad kvv'!$B$1:$AV$1,0),FALSE),VLOOKUP($B205,'Justerad allokering'!$B$1:$AG$461,MATCH(G$1,'Justerad allokering'!$B$1:$AF$1,0),FALSE))</f>
        <v>8.6990199999999998E-4</v>
      </c>
      <c r="H205">
        <f>IF(ISERROR(1/VLOOKUP($B205,'Justerad allokering'!$B$1:$AG$461,MATCH(H$1,'Justerad allokering'!$B$1:$AF$1,0),FALSE)),VLOOKUP($B205,'Allokerad kvv'!$B$2:$AV$468,MATCH(H$1,'Allokerad kvv'!$B$1:$AV$1,0),FALSE),VLOOKUP($B205,'Justerad allokering'!$B$1:$AG$461,MATCH(H$1,'Justerad allokering'!$B$1:$AF$1,0),FALSE))</f>
        <v>0</v>
      </c>
      <c r="I205">
        <f>IF(ISERROR(1/VLOOKUP($B205,'Justerad allokering'!$B$1:$AG$461,MATCH(I$1,'Justerad allokering'!$B$1:$AF$1,0),FALSE)),VLOOKUP($B205,'Allokerad kvv'!$B$2:$AV$468,MATCH(I$1,'Allokerad kvv'!$B$1:$AV$1,0),FALSE),VLOOKUP($B205,'Justerad allokering'!$B$1:$AG$461,MATCH(I$1,'Justerad allokering'!$B$1:$AF$1,0),FALSE))</f>
        <v>0</v>
      </c>
      <c r="J205">
        <f>IF(ISERROR(1/VLOOKUP($B205,'Justerad allokering'!$B$1:$AG$461,MATCH(J$1,'Justerad allokering'!$B$1:$AF$1,0),FALSE)),VLOOKUP($B205,'Allokerad kvv'!$B$2:$AV$468,MATCH(J$1,'Allokerad kvv'!$B$1:$AV$1,0),FALSE),VLOOKUP($B205,'Justerad allokering'!$B$1:$AG$461,MATCH(J$1,'Justerad allokering'!$B$1:$AF$1,0),FALSE))</f>
        <v>1.5840400000000001E-2</v>
      </c>
      <c r="K205">
        <f>IF(ISERROR(1/VLOOKUP($B205,'Justerad allokering'!$B$1:$AG$461,MATCH(K$1,'Justerad allokering'!$B$1:$AF$1,0),FALSE)),VLOOKUP($B205,'Allokerad kvv'!$B$2:$AV$468,MATCH(K$1,'Allokerad kvv'!$B$1:$AV$1,0),FALSE),VLOOKUP($B205,'Justerad allokering'!$B$1:$AG$461,MATCH(K$1,'Justerad allokering'!$B$1:$AF$1,0),FALSE))</f>
        <v>4.3358900000000002E-3</v>
      </c>
      <c r="L205">
        <f>IF(ISERROR(1/VLOOKUP($B205,'Justerad allokering'!$B$1:$AG$461,MATCH(L$1,'Justerad allokering'!$B$1:$AF$1,0),FALSE)),VLOOKUP($B205,'Allokerad kvv'!$B$2:$AV$468,MATCH(L$1,'Allokerad kvv'!$B$1:$AV$1,0),FALSE),VLOOKUP($B205,'Justerad allokering'!$B$1:$AG$461,MATCH(L$1,'Justerad allokering'!$B$1:$AF$1,0),FALSE))</f>
        <v>0</v>
      </c>
      <c r="M205">
        <f>IF(ISERROR(1/VLOOKUP($B205,'Justerad allokering'!$B$1:$AG$461,MATCH(M$1,'Justerad allokering'!$B$1:$AF$1,0),FALSE)),VLOOKUP($B205,'Allokerad kvv'!$B$2:$AV$468,MATCH(M$1,'Allokerad kvv'!$B$1:$AV$1,0),FALSE),VLOOKUP($B205,'Justerad allokering'!$B$1:$AG$461,MATCH(M$1,'Justerad allokering'!$B$1:$AF$1,0),FALSE))</f>
        <v>1.2216299999999999E-2</v>
      </c>
      <c r="N205">
        <f>IF(ISERROR(1/VLOOKUP($B205,'Justerad allokering'!$B$1:$AG$461,MATCH(N$1,'Justerad allokering'!$B$1:$AF$1,0),FALSE)),VLOOKUP($B205,'Allokerad kvv'!$B$2:$AV$468,MATCH(N$1,'Allokerad kvv'!$B$1:$AV$1,0),FALSE),VLOOKUP($B205,'Justerad allokering'!$B$1:$AG$461,MATCH(N$1,'Justerad allokering'!$B$1:$AF$1,0),FALSE))</f>
        <v>0</v>
      </c>
      <c r="O205">
        <f>IF(ISERROR(1/VLOOKUP($B205,'Justerad allokering'!$B$1:$AG$461,MATCH(O$1,'Justerad allokering'!$B$1:$AF$1,0),FALSE)),VLOOKUP($B205,'Allokerad kvv'!$B$2:$AV$468,MATCH(O$1,'Allokerad kvv'!$B$1:$AV$1,0),FALSE),VLOOKUP($B205,'Justerad allokering'!$B$1:$AG$461,MATCH(O$1,'Justerad allokering'!$B$1:$AF$1,0),FALSE))</f>
        <v>1.54444E-2</v>
      </c>
      <c r="P205">
        <f>IF(ISERROR(1/VLOOKUP($B205,'Justerad allokering'!$B$1:$AG$461,MATCH(P$1,'Justerad allokering'!$B$1:$AF$1,0),FALSE)),VLOOKUP($B205,'Allokerad kvv'!$B$2:$AV$468,MATCH(P$1,'Allokerad kvv'!$B$1:$AV$1,0),FALSE),VLOOKUP($B205,'Justerad allokering'!$B$1:$AG$461,MATCH(P$1,'Justerad allokering'!$B$1:$AF$1,0),FALSE))</f>
        <v>1.5858400000000002E-2</v>
      </c>
      <c r="Q205">
        <f>IF(ISERROR(1/VLOOKUP($B205,'Justerad allokering'!$B$1:$AG$461,MATCH(Q$1,'Justerad allokering'!$B$1:$AF$1,0),FALSE)),VLOOKUP($B205,'Allokerad kvv'!$B$2:$AV$468,MATCH(Q$1,'Allokerad kvv'!$B$1:$AV$1,0),FALSE),VLOOKUP($B205,'Justerad allokering'!$B$1:$AG$461,MATCH(Q$1,'Justerad allokering'!$B$1:$AF$1,0),FALSE))</f>
        <v>1.6009499999999999E-2</v>
      </c>
      <c r="R205">
        <f>IF(ISERROR(1/VLOOKUP($B205,'Justerad allokering'!$B$1:$AG$461,MATCH(R$1,'Justerad allokering'!$B$1:$AF$1,0),FALSE)),VLOOKUP($B205,'Allokerad kvv'!$B$2:$AV$468,MATCH(R$1,'Allokerad kvv'!$B$1:$AV$1,0),FALSE),VLOOKUP($B205,'Justerad allokering'!$B$1:$AG$461,MATCH(R$1,'Justerad allokering'!$B$1:$AF$1,0),FALSE))</f>
        <v>2.74151E-3</v>
      </c>
      <c r="S205">
        <f>IF(ISERROR(1/VLOOKUP($B205,'Justerad allokering'!$B$1:$AG$461,MATCH(S$1,'Justerad allokering'!$B$1:$AF$1,0),FALSE)),VLOOKUP($B205,'Allokerad kvv'!$B$2:$AV$468,MATCH(S$1,'Allokerad kvv'!$B$1:$AV$1,0),FALSE),VLOOKUP($B205,'Justerad allokering'!$B$1:$AG$461,MATCH(S$1,'Justerad allokering'!$B$1:$AF$1,0),FALSE))</f>
        <v>2.5062800000000001E-3</v>
      </c>
      <c r="T205">
        <f>IF(ISERROR(1/VLOOKUP($B205,'Justerad allokering'!$B$1:$AG$461,MATCH(T$1,'Justerad allokering'!$B$1:$AF$1,0),FALSE)),VLOOKUP($B205,'Allokerad kvv'!$B$2:$AV$468,MATCH(T$1,'Allokerad kvv'!$B$1:$AV$1,0),FALSE),VLOOKUP($B205,'Justerad allokering'!$B$1:$AG$461,MATCH(T$1,'Justerad allokering'!$B$1:$AF$1,0),FALSE))</f>
        <v>0</v>
      </c>
      <c r="U205">
        <f>IF(ISERROR(1/VLOOKUP($B205,'Justerad allokering'!$B$1:$AG$461,MATCH(U$1,'Justerad allokering'!$B$1:$AF$1,0),FALSE)),VLOOKUP($B205,'Allokerad kvv'!$B$2:$AV$468,MATCH(U$1,'Allokerad kvv'!$B$1:$AV$1,0),FALSE),VLOOKUP($B205,'Justerad allokering'!$B$1:$AG$461,MATCH(U$1,'Justerad allokering'!$B$1:$AF$1,0),FALSE))</f>
        <v>0</v>
      </c>
      <c r="V205">
        <f>IF(ISERROR(1/VLOOKUP($B205,'Justerad allokering'!$B$1:$AG$461,MATCH(V$1,'Justerad allokering'!$B$1:$AF$1,0),FALSE)),VLOOKUP($B205,'Allokerad kvv'!$B$2:$AV$468,MATCH(V$1,'Allokerad kvv'!$B$1:$AV$1,0),FALSE),VLOOKUP($B205,'Justerad allokering'!$B$1:$AG$461,MATCH(V$1,'Justerad allokering'!$B$1:$AF$1,0),FALSE))</f>
        <v>0</v>
      </c>
      <c r="W205">
        <f>IF(ISERROR(1/VLOOKUP($B205,'Justerad allokering'!$B$1:$AG$461,MATCH(W$1,'Justerad allokering'!$B$1:$AF$1,0),FALSE)),VLOOKUP($B205,'Allokerad kvv'!$B$2:$AV$468,MATCH(W$1,'Allokerad kvv'!$B$1:$AV$1,0),FALSE),VLOOKUP($B205,'Justerad allokering'!$B$1:$AG$461,MATCH(W$1,'Justerad allokering'!$B$1:$AF$1,0),FALSE))</f>
        <v>6.0487500000000005E-4</v>
      </c>
      <c r="X205">
        <f>IF(ISERROR(1/VLOOKUP($B205,'Justerad allokering'!$B$1:$AG$461,MATCH(X$1,'Justerad allokering'!$B$1:$AF$1,0),FALSE)),VLOOKUP($B205,'Allokerad kvv'!$B$2:$AV$468,MATCH(X$1,'Allokerad kvv'!$B$1:$AV$1,0),FALSE),VLOOKUP($B205,'Justerad allokering'!$B$1:$AG$461,MATCH(X$1,'Justerad allokering'!$B$1:$AF$1,0),FALSE))</f>
        <v>0</v>
      </c>
      <c r="Y205">
        <f>IF(ISERROR(1/VLOOKUP($B205,'Justerad allokering'!$B$1:$AG$461,MATCH(Y$1,'Justerad allokering'!$B$1:$AF$1,0),FALSE)),VLOOKUP($B205,'Allokerad kvv'!$B$2:$AV$468,MATCH(Y$1,'Allokerad kvv'!$B$1:$AV$1,0),FALSE),VLOOKUP($B205,'Justerad allokering'!$B$1:$AG$461,MATCH(Y$1,'Justerad allokering'!$B$1:$AF$1,0),FALSE))</f>
        <v>0</v>
      </c>
      <c r="Z205">
        <f>IF(ISERROR(1/VLOOKUP($B205,'Justerad allokering'!$B$1:$AG$461,MATCH(Z$1,'Justerad allokering'!$B$1:$AF$1,0),FALSE)),VLOOKUP($B205,'Allokerad kvv'!$B$2:$AV$468,MATCH(Z$1,'Allokerad kvv'!$B$1:$AV$1,0),FALSE),VLOOKUP($B205,'Justerad allokering'!$B$1:$AG$461,MATCH(Z$1,'Justerad allokering'!$B$1:$AF$1,0),FALSE))</f>
        <v>3.6060799999999998E-3</v>
      </c>
      <c r="AE205" s="89">
        <f t="shared" si="12"/>
        <v>0.12427365699999998</v>
      </c>
      <c r="AG205">
        <f t="shared" si="13"/>
        <v>0.11993776699999999</v>
      </c>
      <c r="AH205">
        <f t="shared" si="14"/>
        <v>0.11993776699999999</v>
      </c>
      <c r="AI205">
        <f>IF(AH205=0,"",AH205/VLOOKUP(B205,Kraftvärmeprod!$B$1:$BC$480,MATCH("Summa tillförd energi exklusive rökgaskondensering",Kraftvärmeprod!$B$1:$BC$1,0),FALSE))</f>
        <v>0.5964085877672799</v>
      </c>
      <c r="AK205">
        <f t="shared" si="15"/>
        <v>7.1628084999999994E-2</v>
      </c>
    </row>
    <row r="206" spans="1:37" x14ac:dyDescent="0.25">
      <c r="A206" s="2" t="s">
        <v>297</v>
      </c>
      <c r="B206" s="2" t="s">
        <v>298</v>
      </c>
      <c r="C206">
        <f>IF(ISERROR(1/VLOOKUP($B206,'Justerad allokering'!$B$1:$AG$461,MATCH(C$1,'Justerad allokering'!$B$1:$AF$1,0),FALSE)),VLOOKUP($B206,'Allokerad kvv'!$B$2:$AV$468,MATCH(C$1,'Allokerad kvv'!$B$1:$AV$1,0),FALSE),VLOOKUP($B206,'Justerad allokering'!$B$1:$AG$461,MATCH(C$1,'Justerad allokering'!$B$1:$AF$1,0),FALSE))</f>
        <v>0</v>
      </c>
      <c r="D206">
        <f>IF(ISERROR(1/VLOOKUP($B206,'Justerad allokering'!$B$1:$AG$461,MATCH(D$1,'Justerad allokering'!$B$1:$AF$1,0),FALSE)),VLOOKUP($B206,'Allokerad kvv'!$B$2:$AV$468,MATCH(D$1,'Allokerad kvv'!$B$1:$AV$1,0),FALSE),VLOOKUP($B206,'Justerad allokering'!$B$1:$AG$461,MATCH(D$1,'Justerad allokering'!$B$1:$AF$1,0),FALSE))</f>
        <v>0</v>
      </c>
      <c r="E206">
        <f>IF(ISERROR(1/VLOOKUP($B206,'Justerad allokering'!$B$1:$AG$461,MATCH(E$1,'Justerad allokering'!$B$1:$AF$1,0),FALSE)),VLOOKUP($B206,'Allokerad kvv'!$B$2:$AV$468,MATCH(E$1,'Allokerad kvv'!$B$1:$AV$1,0),FALSE),VLOOKUP($B206,'Justerad allokering'!$B$1:$AG$461,MATCH(E$1,'Justerad allokering'!$B$1:$AF$1,0),FALSE))</f>
        <v>74.888599999999997</v>
      </c>
      <c r="F206">
        <f>IF(ISERROR(1/VLOOKUP($B206,'Justerad allokering'!$B$1:$AG$461,MATCH(F$1,'Justerad allokering'!$B$1:$AF$1,0),FALSE)),VLOOKUP($B206,'Allokerad kvv'!$B$2:$AV$468,MATCH(F$1,'Allokerad kvv'!$B$1:$AV$1,0),FALSE),VLOOKUP($B206,'Justerad allokering'!$B$1:$AG$461,MATCH(F$1,'Justerad allokering'!$B$1:$AF$1,0),FALSE))</f>
        <v>0</v>
      </c>
      <c r="G206">
        <f>IF(ISERROR(1/VLOOKUP($B206,'Justerad allokering'!$B$1:$AG$461,MATCH(G$1,'Justerad allokering'!$B$1:$AF$1,0),FALSE)),VLOOKUP($B206,'Allokerad kvv'!$B$2:$AV$468,MATCH(G$1,'Allokerad kvv'!$B$1:$AV$1,0),FALSE),VLOOKUP($B206,'Justerad allokering'!$B$1:$AG$461,MATCH(G$1,'Justerad allokering'!$B$1:$AF$1,0),FALSE))</f>
        <v>0.25970399999999999</v>
      </c>
      <c r="H206">
        <f>IF(ISERROR(1/VLOOKUP($B206,'Justerad allokering'!$B$1:$AG$461,MATCH(H$1,'Justerad allokering'!$B$1:$AF$1,0),FALSE)),VLOOKUP($B206,'Allokerad kvv'!$B$2:$AV$468,MATCH(H$1,'Allokerad kvv'!$B$1:$AV$1,0),FALSE),VLOOKUP($B206,'Justerad allokering'!$B$1:$AG$461,MATCH(H$1,'Justerad allokering'!$B$1:$AF$1,0),FALSE))</f>
        <v>0</v>
      </c>
      <c r="I206">
        <f>IF(ISERROR(1/VLOOKUP($B206,'Justerad allokering'!$B$1:$AG$461,MATCH(I$1,'Justerad allokering'!$B$1:$AF$1,0),FALSE)),VLOOKUP($B206,'Allokerad kvv'!$B$2:$AV$468,MATCH(I$1,'Allokerad kvv'!$B$1:$AV$1,0),FALSE),VLOOKUP($B206,'Justerad allokering'!$B$1:$AG$461,MATCH(I$1,'Justerad allokering'!$B$1:$AF$1,0),FALSE))</f>
        <v>0</v>
      </c>
      <c r="J206">
        <f>IF(ISERROR(1/VLOOKUP($B206,'Justerad allokering'!$B$1:$AG$461,MATCH(J$1,'Justerad allokering'!$B$1:$AF$1,0),FALSE)),VLOOKUP($B206,'Allokerad kvv'!$B$2:$AV$468,MATCH(J$1,'Allokerad kvv'!$B$1:$AV$1,0),FALSE),VLOOKUP($B206,'Justerad allokering'!$B$1:$AG$461,MATCH(J$1,'Justerad allokering'!$B$1:$AF$1,0),FALSE))</f>
        <v>60.6297</v>
      </c>
      <c r="K206">
        <f>IF(ISERROR(1/VLOOKUP($B206,'Justerad allokering'!$B$1:$AG$461,MATCH(K$1,'Justerad allokering'!$B$1:$AF$1,0),FALSE)),VLOOKUP($B206,'Allokerad kvv'!$B$2:$AV$468,MATCH(K$1,'Allokerad kvv'!$B$1:$AV$1,0),FALSE),VLOOKUP($B206,'Justerad allokering'!$B$1:$AG$461,MATCH(K$1,'Justerad allokering'!$B$1:$AF$1,0),FALSE))</f>
        <v>7.9588599999999996</v>
      </c>
      <c r="L206">
        <f>IF(ISERROR(1/VLOOKUP($B206,'Justerad allokering'!$B$1:$AG$461,MATCH(L$1,'Justerad allokering'!$B$1:$AF$1,0),FALSE)),VLOOKUP($B206,'Allokerad kvv'!$B$2:$AV$468,MATCH(L$1,'Allokerad kvv'!$B$1:$AV$1,0),FALSE),VLOOKUP($B206,'Justerad allokering'!$B$1:$AG$461,MATCH(L$1,'Justerad allokering'!$B$1:$AF$1,0),FALSE))</f>
        <v>0</v>
      </c>
      <c r="M206">
        <f>IF(ISERROR(1/VLOOKUP($B206,'Justerad allokering'!$B$1:$AG$461,MATCH(M$1,'Justerad allokering'!$B$1:$AF$1,0),FALSE)),VLOOKUP($B206,'Allokerad kvv'!$B$2:$AV$468,MATCH(M$1,'Allokerad kvv'!$B$1:$AV$1,0),FALSE),VLOOKUP($B206,'Justerad allokering'!$B$1:$AG$461,MATCH(M$1,'Justerad allokering'!$B$1:$AF$1,0),FALSE))</f>
        <v>33.7072</v>
      </c>
      <c r="N206">
        <f>IF(ISERROR(1/VLOOKUP($B206,'Justerad allokering'!$B$1:$AG$461,MATCH(N$1,'Justerad allokering'!$B$1:$AF$1,0),FALSE)),VLOOKUP($B206,'Allokerad kvv'!$B$2:$AV$468,MATCH(N$1,'Allokerad kvv'!$B$1:$AV$1,0),FALSE),VLOOKUP($B206,'Justerad allokering'!$B$1:$AG$461,MATCH(N$1,'Justerad allokering'!$B$1:$AF$1,0),FALSE))</f>
        <v>111.148</v>
      </c>
      <c r="O206">
        <f>IF(ISERROR(1/VLOOKUP($B206,'Justerad allokering'!$B$1:$AG$461,MATCH(O$1,'Justerad allokering'!$B$1:$AF$1,0),FALSE)),VLOOKUP($B206,'Allokerad kvv'!$B$2:$AV$468,MATCH(O$1,'Allokerad kvv'!$B$1:$AV$1,0),FALSE),VLOOKUP($B206,'Justerad allokering'!$B$1:$AG$461,MATCH(O$1,'Justerad allokering'!$B$1:$AF$1,0),FALSE))</f>
        <v>0</v>
      </c>
      <c r="P206">
        <f>IF(ISERROR(1/VLOOKUP($B206,'Justerad allokering'!$B$1:$AG$461,MATCH(P$1,'Justerad allokering'!$B$1:$AF$1,0),FALSE)),VLOOKUP($B206,'Allokerad kvv'!$B$2:$AV$468,MATCH(P$1,'Allokerad kvv'!$B$1:$AV$1,0),FALSE),VLOOKUP($B206,'Justerad allokering'!$B$1:$AG$461,MATCH(P$1,'Justerad allokering'!$B$1:$AF$1,0),FALSE))</f>
        <v>9.7212300000000003</v>
      </c>
      <c r="Q206">
        <f>IF(ISERROR(1/VLOOKUP($B206,'Justerad allokering'!$B$1:$AG$461,MATCH(Q$1,'Justerad allokering'!$B$1:$AF$1,0),FALSE)),VLOOKUP($B206,'Allokerad kvv'!$B$2:$AV$468,MATCH(Q$1,'Allokerad kvv'!$B$1:$AV$1,0),FALSE),VLOOKUP($B206,'Justerad allokering'!$B$1:$AG$461,MATCH(Q$1,'Justerad allokering'!$B$1:$AF$1,0),FALSE))</f>
        <v>0</v>
      </c>
      <c r="R206">
        <f>IF(ISERROR(1/VLOOKUP($B206,'Justerad allokering'!$B$1:$AG$461,MATCH(R$1,'Justerad allokering'!$B$1:$AF$1,0),FALSE)),VLOOKUP($B206,'Allokerad kvv'!$B$2:$AV$468,MATCH(R$1,'Allokerad kvv'!$B$1:$AV$1,0),FALSE),VLOOKUP($B206,'Justerad allokering'!$B$1:$AG$461,MATCH(R$1,'Justerad allokering'!$B$1:$AF$1,0),FALSE))</f>
        <v>0</v>
      </c>
      <c r="S206">
        <f>IF(ISERROR(1/VLOOKUP($B206,'Justerad allokering'!$B$1:$AG$461,MATCH(S$1,'Justerad allokering'!$B$1:$AF$1,0),FALSE)),VLOOKUP($B206,'Allokerad kvv'!$B$2:$AV$468,MATCH(S$1,'Allokerad kvv'!$B$1:$AV$1,0),FALSE),VLOOKUP($B206,'Justerad allokering'!$B$1:$AG$461,MATCH(S$1,'Justerad allokering'!$B$1:$AF$1,0),FALSE))</f>
        <v>0</v>
      </c>
      <c r="T206">
        <f>IF(ISERROR(1/VLOOKUP($B206,'Justerad allokering'!$B$1:$AG$461,MATCH(T$1,'Justerad allokering'!$B$1:$AF$1,0),FALSE)),VLOOKUP($B206,'Allokerad kvv'!$B$2:$AV$468,MATCH(T$1,'Allokerad kvv'!$B$1:$AV$1,0),FALSE),VLOOKUP($B206,'Justerad allokering'!$B$1:$AG$461,MATCH(T$1,'Justerad allokering'!$B$1:$AF$1,0),FALSE))</f>
        <v>24.989599999999999</v>
      </c>
      <c r="U206">
        <f>IF(ISERROR(1/VLOOKUP($B206,'Justerad allokering'!$B$1:$AG$461,MATCH(U$1,'Justerad allokering'!$B$1:$AF$1,0),FALSE)),VLOOKUP($B206,'Allokerad kvv'!$B$2:$AV$468,MATCH(U$1,'Allokerad kvv'!$B$1:$AV$1,0),FALSE),VLOOKUP($B206,'Justerad allokering'!$B$1:$AG$461,MATCH(U$1,'Justerad allokering'!$B$1:$AF$1,0),FALSE))</f>
        <v>0</v>
      </c>
      <c r="V206">
        <f>IF(ISERROR(1/VLOOKUP($B206,'Justerad allokering'!$B$1:$AG$461,MATCH(V$1,'Justerad allokering'!$B$1:$AF$1,0),FALSE)),VLOOKUP($B206,'Allokerad kvv'!$B$2:$AV$468,MATCH(V$1,'Allokerad kvv'!$B$1:$AV$1,0),FALSE),VLOOKUP($B206,'Justerad allokering'!$B$1:$AG$461,MATCH(V$1,'Justerad allokering'!$B$1:$AF$1,0),FALSE))</f>
        <v>0</v>
      </c>
      <c r="W206">
        <f>IF(ISERROR(1/VLOOKUP($B206,'Justerad allokering'!$B$1:$AG$461,MATCH(W$1,'Justerad allokering'!$B$1:$AF$1,0),FALSE)),VLOOKUP($B206,'Allokerad kvv'!$B$2:$AV$468,MATCH(W$1,'Allokerad kvv'!$B$1:$AV$1,0),FALSE),VLOOKUP($B206,'Justerad allokering'!$B$1:$AG$461,MATCH(W$1,'Justerad allokering'!$B$1:$AF$1,0),FALSE))</f>
        <v>0</v>
      </c>
      <c r="X206">
        <f>IF(ISERROR(1/VLOOKUP($B206,'Justerad allokering'!$B$1:$AG$461,MATCH(X$1,'Justerad allokering'!$B$1:$AF$1,0),FALSE)),VLOOKUP($B206,'Allokerad kvv'!$B$2:$AV$468,MATCH(X$1,'Allokerad kvv'!$B$1:$AV$1,0),FALSE),VLOOKUP($B206,'Justerad allokering'!$B$1:$AG$461,MATCH(X$1,'Justerad allokering'!$B$1:$AF$1,0),FALSE))</f>
        <v>0</v>
      </c>
      <c r="Y206">
        <f>IF(ISERROR(1/VLOOKUP($B206,'Justerad allokering'!$B$1:$AG$461,MATCH(Y$1,'Justerad allokering'!$B$1:$AF$1,0),FALSE)),VLOOKUP($B206,'Allokerad kvv'!$B$2:$AV$468,MATCH(Y$1,'Allokerad kvv'!$B$1:$AV$1,0),FALSE),VLOOKUP($B206,'Justerad allokering'!$B$1:$AG$461,MATCH(Y$1,'Justerad allokering'!$B$1:$AF$1,0),FALSE))</f>
        <v>0</v>
      </c>
      <c r="Z206">
        <f>IF(ISERROR(1/VLOOKUP($B206,'Justerad allokering'!$B$1:$AG$461,MATCH(Z$1,'Justerad allokering'!$B$1:$AF$1,0),FALSE)),VLOOKUP($B206,'Allokerad kvv'!$B$2:$AV$468,MATCH(Z$1,'Allokerad kvv'!$B$1:$AV$1,0),FALSE),VLOOKUP($B206,'Justerad allokering'!$B$1:$AG$461,MATCH(Z$1,'Justerad allokering'!$B$1:$AF$1,0),FALSE))</f>
        <v>0</v>
      </c>
      <c r="AE206" s="89">
        <f t="shared" si="12"/>
        <v>323.30289399999998</v>
      </c>
      <c r="AG206">
        <f t="shared" si="13"/>
        <v>315.34403399999997</v>
      </c>
      <c r="AH206">
        <f t="shared" si="14"/>
        <v>204.19603399999997</v>
      </c>
      <c r="AI206">
        <f>IF(AH206=0,"",AH206/VLOOKUP(B206,Kraftvärmeprod!$B$1:$BC$480,MATCH("Summa tillförd energi exklusive rökgaskondensering",Kraftvärmeprod!$B$1:$BC$1,0),FALSE))</f>
        <v>0.45625198915877729</v>
      </c>
      <c r="AK206">
        <f t="shared" si="15"/>
        <v>203.93633</v>
      </c>
    </row>
    <row r="207" spans="1:37" x14ac:dyDescent="0.25">
      <c r="A207" s="2" t="s">
        <v>297</v>
      </c>
      <c r="B207" s="2" t="s">
        <v>299</v>
      </c>
      <c r="C207">
        <f>IF(ISERROR(1/VLOOKUP($B207,'Justerad allokering'!$B$1:$AG$461,MATCH(C$1,'Justerad allokering'!$B$1:$AF$1,0),FALSE)),VLOOKUP($B207,'Allokerad kvv'!$B$2:$AV$468,MATCH(C$1,'Allokerad kvv'!$B$1:$AV$1,0),FALSE),VLOOKUP($B207,'Justerad allokering'!$B$1:$AG$461,MATCH(C$1,'Justerad allokering'!$B$1:$AF$1,0),FALSE))</f>
        <v>0</v>
      </c>
      <c r="D207">
        <f>IF(ISERROR(1/VLOOKUP($B207,'Justerad allokering'!$B$1:$AG$461,MATCH(D$1,'Justerad allokering'!$B$1:$AF$1,0),FALSE)),VLOOKUP($B207,'Allokerad kvv'!$B$2:$AV$468,MATCH(D$1,'Allokerad kvv'!$B$1:$AV$1,0),FALSE),VLOOKUP($B207,'Justerad allokering'!$B$1:$AG$461,MATCH(D$1,'Justerad allokering'!$B$1:$AF$1,0),FALSE))</f>
        <v>0</v>
      </c>
      <c r="E207">
        <f>IF(ISERROR(1/VLOOKUP($B207,'Justerad allokering'!$B$1:$AG$461,MATCH(E$1,'Justerad allokering'!$B$1:$AF$1,0),FALSE)),VLOOKUP($B207,'Allokerad kvv'!$B$2:$AV$468,MATCH(E$1,'Allokerad kvv'!$B$1:$AV$1,0),FALSE),VLOOKUP($B207,'Justerad allokering'!$B$1:$AG$461,MATCH(E$1,'Justerad allokering'!$B$1:$AF$1,0),FALSE))</f>
        <v>0.78164100000000003</v>
      </c>
      <c r="F207">
        <f>IF(ISERROR(1/VLOOKUP($B207,'Justerad allokering'!$B$1:$AG$461,MATCH(F$1,'Justerad allokering'!$B$1:$AF$1,0),FALSE)),VLOOKUP($B207,'Allokerad kvv'!$B$2:$AV$468,MATCH(F$1,'Allokerad kvv'!$B$1:$AV$1,0),FALSE),VLOOKUP($B207,'Justerad allokering'!$B$1:$AG$461,MATCH(F$1,'Justerad allokering'!$B$1:$AF$1,0),FALSE))</f>
        <v>0</v>
      </c>
      <c r="G207">
        <f>IF(ISERROR(1/VLOOKUP($B207,'Justerad allokering'!$B$1:$AG$461,MATCH(G$1,'Justerad allokering'!$B$1:$AF$1,0),FALSE)),VLOOKUP($B207,'Allokerad kvv'!$B$2:$AV$468,MATCH(G$1,'Allokerad kvv'!$B$1:$AV$1,0),FALSE),VLOOKUP($B207,'Justerad allokering'!$B$1:$AG$461,MATCH(G$1,'Justerad allokering'!$B$1:$AF$1,0),FALSE))</f>
        <v>0</v>
      </c>
      <c r="H207">
        <f>IF(ISERROR(1/VLOOKUP($B207,'Justerad allokering'!$B$1:$AG$461,MATCH(H$1,'Justerad allokering'!$B$1:$AF$1,0),FALSE)),VLOOKUP($B207,'Allokerad kvv'!$B$2:$AV$468,MATCH(H$1,'Allokerad kvv'!$B$1:$AV$1,0),FALSE),VLOOKUP($B207,'Justerad allokering'!$B$1:$AG$461,MATCH(H$1,'Justerad allokering'!$B$1:$AF$1,0),FALSE))</f>
        <v>0</v>
      </c>
      <c r="I207">
        <f>IF(ISERROR(1/VLOOKUP($B207,'Justerad allokering'!$B$1:$AG$461,MATCH(I$1,'Justerad allokering'!$B$1:$AF$1,0),FALSE)),VLOOKUP($B207,'Allokerad kvv'!$B$2:$AV$468,MATCH(I$1,'Allokerad kvv'!$B$1:$AV$1,0),FALSE),VLOOKUP($B207,'Justerad allokering'!$B$1:$AG$461,MATCH(I$1,'Justerad allokering'!$B$1:$AF$1,0),FALSE))</f>
        <v>0</v>
      </c>
      <c r="J207">
        <f>IF(ISERROR(1/VLOOKUP($B207,'Justerad allokering'!$B$1:$AG$461,MATCH(J$1,'Justerad allokering'!$B$1:$AF$1,0),FALSE)),VLOOKUP($B207,'Allokerad kvv'!$B$2:$AV$468,MATCH(J$1,'Allokerad kvv'!$B$1:$AV$1,0),FALSE),VLOOKUP($B207,'Justerad allokering'!$B$1:$AG$461,MATCH(J$1,'Justerad allokering'!$B$1:$AF$1,0),FALSE))</f>
        <v>7.0484299999999998</v>
      </c>
      <c r="K207">
        <f>IF(ISERROR(1/VLOOKUP($B207,'Justerad allokering'!$B$1:$AG$461,MATCH(K$1,'Justerad allokering'!$B$1:$AF$1,0),FALSE)),VLOOKUP($B207,'Allokerad kvv'!$B$2:$AV$468,MATCH(K$1,'Allokerad kvv'!$B$1:$AV$1,0),FALSE),VLOOKUP($B207,'Justerad allokering'!$B$1:$AG$461,MATCH(K$1,'Justerad allokering'!$B$1:$AF$1,0),FALSE))</f>
        <v>0.77390199999999998</v>
      </c>
      <c r="L207">
        <f>IF(ISERROR(1/VLOOKUP($B207,'Justerad allokering'!$B$1:$AG$461,MATCH(L$1,'Justerad allokering'!$B$1:$AF$1,0),FALSE)),VLOOKUP($B207,'Allokerad kvv'!$B$2:$AV$468,MATCH(L$1,'Allokerad kvv'!$B$1:$AV$1,0),FALSE),VLOOKUP($B207,'Justerad allokering'!$B$1:$AG$461,MATCH(L$1,'Justerad allokering'!$B$1:$AF$1,0),FALSE))</f>
        <v>0</v>
      </c>
      <c r="M207">
        <f>IF(ISERROR(1/VLOOKUP($B207,'Justerad allokering'!$B$1:$AG$461,MATCH(M$1,'Justerad allokering'!$B$1:$AF$1,0),FALSE)),VLOOKUP($B207,'Allokerad kvv'!$B$2:$AV$468,MATCH(M$1,'Allokerad kvv'!$B$1:$AV$1,0),FALSE),VLOOKUP($B207,'Justerad allokering'!$B$1:$AG$461,MATCH(M$1,'Justerad allokering'!$B$1:$AF$1,0),FALSE))</f>
        <v>0</v>
      </c>
      <c r="N207">
        <f>IF(ISERROR(1/VLOOKUP($B207,'Justerad allokering'!$B$1:$AG$461,MATCH(N$1,'Justerad allokering'!$B$1:$AF$1,0),FALSE)),VLOOKUP($B207,'Allokerad kvv'!$B$2:$AV$468,MATCH(N$1,'Allokerad kvv'!$B$1:$AV$1,0),FALSE),VLOOKUP($B207,'Justerad allokering'!$B$1:$AG$461,MATCH(N$1,'Justerad allokering'!$B$1:$AF$1,0),FALSE))</f>
        <v>4.28</v>
      </c>
      <c r="O207">
        <f>IF(ISERROR(1/VLOOKUP($B207,'Justerad allokering'!$B$1:$AG$461,MATCH(O$1,'Justerad allokering'!$B$1:$AF$1,0),FALSE)),VLOOKUP($B207,'Allokerad kvv'!$B$2:$AV$468,MATCH(O$1,'Allokerad kvv'!$B$1:$AV$1,0),FALSE),VLOOKUP($B207,'Justerad allokering'!$B$1:$AG$461,MATCH(O$1,'Justerad allokering'!$B$1:$AF$1,0),FALSE))</f>
        <v>0</v>
      </c>
      <c r="P207">
        <f>IF(ISERROR(1/VLOOKUP($B207,'Justerad allokering'!$B$1:$AG$461,MATCH(P$1,'Justerad allokering'!$B$1:$AF$1,0),FALSE)),VLOOKUP($B207,'Allokerad kvv'!$B$2:$AV$468,MATCH(P$1,'Allokerad kvv'!$B$1:$AV$1,0),FALSE),VLOOKUP($B207,'Justerad allokering'!$B$1:$AG$461,MATCH(P$1,'Justerad allokering'!$B$1:$AF$1,0),FALSE))</f>
        <v>0</v>
      </c>
      <c r="Q207">
        <f>IF(ISERROR(1/VLOOKUP($B207,'Justerad allokering'!$B$1:$AG$461,MATCH(Q$1,'Justerad allokering'!$B$1:$AF$1,0),FALSE)),VLOOKUP($B207,'Allokerad kvv'!$B$2:$AV$468,MATCH(Q$1,'Allokerad kvv'!$B$1:$AV$1,0),FALSE),VLOOKUP($B207,'Justerad allokering'!$B$1:$AG$461,MATCH(Q$1,'Justerad allokering'!$B$1:$AF$1,0),FALSE))</f>
        <v>0</v>
      </c>
      <c r="R207">
        <f>IF(ISERROR(1/VLOOKUP($B207,'Justerad allokering'!$B$1:$AG$461,MATCH(R$1,'Justerad allokering'!$B$1:$AF$1,0),FALSE)),VLOOKUP($B207,'Allokerad kvv'!$B$2:$AV$468,MATCH(R$1,'Allokerad kvv'!$B$1:$AV$1,0),FALSE),VLOOKUP($B207,'Justerad allokering'!$B$1:$AG$461,MATCH(R$1,'Justerad allokering'!$B$1:$AF$1,0),FALSE))</f>
        <v>0</v>
      </c>
      <c r="S207">
        <f>IF(ISERROR(1/VLOOKUP($B207,'Justerad allokering'!$B$1:$AG$461,MATCH(S$1,'Justerad allokering'!$B$1:$AF$1,0),FALSE)),VLOOKUP($B207,'Allokerad kvv'!$B$2:$AV$468,MATCH(S$1,'Allokerad kvv'!$B$1:$AV$1,0),FALSE),VLOOKUP($B207,'Justerad allokering'!$B$1:$AG$461,MATCH(S$1,'Justerad allokering'!$B$1:$AF$1,0),FALSE))</f>
        <v>0</v>
      </c>
      <c r="T207">
        <f>IF(ISERROR(1/VLOOKUP($B207,'Justerad allokering'!$B$1:$AG$461,MATCH(T$1,'Justerad allokering'!$B$1:$AF$1,0),FALSE)),VLOOKUP($B207,'Allokerad kvv'!$B$2:$AV$468,MATCH(T$1,'Allokerad kvv'!$B$1:$AV$1,0),FALSE),VLOOKUP($B207,'Justerad allokering'!$B$1:$AG$461,MATCH(T$1,'Justerad allokering'!$B$1:$AF$1,0),FALSE))</f>
        <v>0</v>
      </c>
      <c r="U207">
        <f>IF(ISERROR(1/VLOOKUP($B207,'Justerad allokering'!$B$1:$AG$461,MATCH(U$1,'Justerad allokering'!$B$1:$AF$1,0),FALSE)),VLOOKUP($B207,'Allokerad kvv'!$B$2:$AV$468,MATCH(U$1,'Allokerad kvv'!$B$1:$AV$1,0),FALSE),VLOOKUP($B207,'Justerad allokering'!$B$1:$AG$461,MATCH(U$1,'Justerad allokering'!$B$1:$AF$1,0),FALSE))</f>
        <v>0</v>
      </c>
      <c r="V207">
        <f>IF(ISERROR(1/VLOOKUP($B207,'Justerad allokering'!$B$1:$AG$461,MATCH(V$1,'Justerad allokering'!$B$1:$AF$1,0),FALSE)),VLOOKUP($B207,'Allokerad kvv'!$B$2:$AV$468,MATCH(V$1,'Allokerad kvv'!$B$1:$AV$1,0),FALSE),VLOOKUP($B207,'Justerad allokering'!$B$1:$AG$461,MATCH(V$1,'Justerad allokering'!$B$1:$AF$1,0),FALSE))</f>
        <v>0</v>
      </c>
      <c r="W207">
        <f>IF(ISERROR(1/VLOOKUP($B207,'Justerad allokering'!$B$1:$AG$461,MATCH(W$1,'Justerad allokering'!$B$1:$AF$1,0),FALSE)),VLOOKUP($B207,'Allokerad kvv'!$B$2:$AV$468,MATCH(W$1,'Allokerad kvv'!$B$1:$AV$1,0),FALSE),VLOOKUP($B207,'Justerad allokering'!$B$1:$AG$461,MATCH(W$1,'Justerad allokering'!$B$1:$AF$1,0),FALSE))</f>
        <v>0</v>
      </c>
      <c r="X207">
        <f>IF(ISERROR(1/VLOOKUP($B207,'Justerad allokering'!$B$1:$AG$461,MATCH(X$1,'Justerad allokering'!$B$1:$AF$1,0),FALSE)),VLOOKUP($B207,'Allokerad kvv'!$B$2:$AV$468,MATCH(X$1,'Allokerad kvv'!$B$1:$AV$1,0),FALSE),VLOOKUP($B207,'Justerad allokering'!$B$1:$AG$461,MATCH(X$1,'Justerad allokering'!$B$1:$AF$1,0),FALSE))</f>
        <v>0</v>
      </c>
      <c r="Y207">
        <f>IF(ISERROR(1/VLOOKUP($B207,'Justerad allokering'!$B$1:$AG$461,MATCH(Y$1,'Justerad allokering'!$B$1:$AF$1,0),FALSE)),VLOOKUP($B207,'Allokerad kvv'!$B$2:$AV$468,MATCH(Y$1,'Allokerad kvv'!$B$1:$AV$1,0),FALSE),VLOOKUP($B207,'Justerad allokering'!$B$1:$AG$461,MATCH(Y$1,'Justerad allokering'!$B$1:$AF$1,0),FALSE))</f>
        <v>0</v>
      </c>
      <c r="Z207">
        <f>IF(ISERROR(1/VLOOKUP($B207,'Justerad allokering'!$B$1:$AG$461,MATCH(Z$1,'Justerad allokering'!$B$1:$AF$1,0),FALSE)),VLOOKUP($B207,'Allokerad kvv'!$B$2:$AV$468,MATCH(Z$1,'Allokerad kvv'!$B$1:$AV$1,0),FALSE),VLOOKUP($B207,'Justerad allokering'!$B$1:$AG$461,MATCH(Z$1,'Justerad allokering'!$B$1:$AF$1,0),FALSE))</f>
        <v>0</v>
      </c>
      <c r="AE207" s="89">
        <f t="shared" si="12"/>
        <v>12.883973000000001</v>
      </c>
      <c r="AG207">
        <f t="shared" si="13"/>
        <v>12.110071000000001</v>
      </c>
      <c r="AH207">
        <f t="shared" si="14"/>
        <v>7.8300710000000011</v>
      </c>
      <c r="AI207">
        <f>IF(AH207=0,"",AH207/VLOOKUP(B207,Kraftvärmeprod!$B$1:$BC$480,MATCH("Summa tillförd energi exklusive rökgaskondensering",Kraftvärmeprod!$B$1:$BC$1,0),FALSE))</f>
        <v>0.45523668604651168</v>
      </c>
      <c r="AK207">
        <f t="shared" si="15"/>
        <v>7.8300710000000002</v>
      </c>
    </row>
    <row r="208" spans="1:37" x14ac:dyDescent="0.25">
      <c r="A208" s="2" t="s">
        <v>300</v>
      </c>
      <c r="B208" s="2" t="s">
        <v>301</v>
      </c>
      <c r="C208">
        <f>IF(ISERROR(1/VLOOKUP($B208,'Justerad allokering'!$B$1:$AG$461,MATCH(C$1,'Justerad allokering'!$B$1:$AF$1,0),FALSE)),VLOOKUP($B208,'Allokerad kvv'!$B$2:$AV$468,MATCH(C$1,'Allokerad kvv'!$B$1:$AV$1,0),FALSE),VLOOKUP($B208,'Justerad allokering'!$B$1:$AG$461,MATCH(C$1,'Justerad allokering'!$B$1:$AF$1,0),FALSE))</f>
        <v>0</v>
      </c>
      <c r="D208">
        <f>IF(ISERROR(1/VLOOKUP($B208,'Justerad allokering'!$B$1:$AG$461,MATCH(D$1,'Justerad allokering'!$B$1:$AF$1,0),FALSE)),VLOOKUP($B208,'Allokerad kvv'!$B$2:$AV$468,MATCH(D$1,'Allokerad kvv'!$B$1:$AV$1,0),FALSE),VLOOKUP($B208,'Justerad allokering'!$B$1:$AG$461,MATCH(D$1,'Justerad allokering'!$B$1:$AF$1,0),FALSE))</f>
        <v>0</v>
      </c>
      <c r="E208">
        <f>IF(ISERROR(1/VLOOKUP($B208,'Justerad allokering'!$B$1:$AG$461,MATCH(E$1,'Justerad allokering'!$B$1:$AF$1,0),FALSE)),VLOOKUP($B208,'Allokerad kvv'!$B$2:$AV$468,MATCH(E$1,'Allokerad kvv'!$B$1:$AV$1,0),FALSE),VLOOKUP($B208,'Justerad allokering'!$B$1:$AG$461,MATCH(E$1,'Justerad allokering'!$B$1:$AF$1,0),FALSE))</f>
        <v>0</v>
      </c>
      <c r="F208">
        <f>IF(ISERROR(1/VLOOKUP($B208,'Justerad allokering'!$B$1:$AG$461,MATCH(F$1,'Justerad allokering'!$B$1:$AF$1,0),FALSE)),VLOOKUP($B208,'Allokerad kvv'!$B$2:$AV$468,MATCH(F$1,'Allokerad kvv'!$B$1:$AV$1,0),FALSE),VLOOKUP($B208,'Justerad allokering'!$B$1:$AG$461,MATCH(F$1,'Justerad allokering'!$B$1:$AF$1,0),FALSE))</f>
        <v>0</v>
      </c>
      <c r="G208">
        <f>IF(ISERROR(1/VLOOKUP($B208,'Justerad allokering'!$B$1:$AG$461,MATCH(G$1,'Justerad allokering'!$B$1:$AF$1,0),FALSE)),VLOOKUP($B208,'Allokerad kvv'!$B$2:$AV$468,MATCH(G$1,'Allokerad kvv'!$B$1:$AV$1,0),FALSE),VLOOKUP($B208,'Justerad allokering'!$B$1:$AG$461,MATCH(G$1,'Justerad allokering'!$B$1:$AF$1,0),FALSE))</f>
        <v>0</v>
      </c>
      <c r="H208">
        <f>IF(ISERROR(1/VLOOKUP($B208,'Justerad allokering'!$B$1:$AG$461,MATCH(H$1,'Justerad allokering'!$B$1:$AF$1,0),FALSE)),VLOOKUP($B208,'Allokerad kvv'!$B$2:$AV$468,MATCH(H$1,'Allokerad kvv'!$B$1:$AV$1,0),FALSE),VLOOKUP($B208,'Justerad allokering'!$B$1:$AG$461,MATCH(H$1,'Justerad allokering'!$B$1:$AF$1,0),FALSE))</f>
        <v>0</v>
      </c>
      <c r="I208">
        <f>IF(ISERROR(1/VLOOKUP($B208,'Justerad allokering'!$B$1:$AG$461,MATCH(I$1,'Justerad allokering'!$B$1:$AF$1,0),FALSE)),VLOOKUP($B208,'Allokerad kvv'!$B$2:$AV$468,MATCH(I$1,'Allokerad kvv'!$B$1:$AV$1,0),FALSE),VLOOKUP($B208,'Justerad allokering'!$B$1:$AG$461,MATCH(I$1,'Justerad allokering'!$B$1:$AF$1,0),FALSE))</f>
        <v>0</v>
      </c>
      <c r="J208">
        <f>IF(ISERROR(1/VLOOKUP($B208,'Justerad allokering'!$B$1:$AG$461,MATCH(J$1,'Justerad allokering'!$B$1:$AF$1,0),FALSE)),VLOOKUP($B208,'Allokerad kvv'!$B$2:$AV$468,MATCH(J$1,'Allokerad kvv'!$B$1:$AV$1,0),FALSE),VLOOKUP($B208,'Justerad allokering'!$B$1:$AG$461,MATCH(J$1,'Justerad allokering'!$B$1:$AF$1,0),FALSE))</f>
        <v>0</v>
      </c>
      <c r="K208">
        <f>IF(ISERROR(1/VLOOKUP($B208,'Justerad allokering'!$B$1:$AG$461,MATCH(K$1,'Justerad allokering'!$B$1:$AF$1,0),FALSE)),VLOOKUP($B208,'Allokerad kvv'!$B$2:$AV$468,MATCH(K$1,'Allokerad kvv'!$B$1:$AV$1,0),FALSE),VLOOKUP($B208,'Justerad allokering'!$B$1:$AG$461,MATCH(K$1,'Justerad allokering'!$B$1:$AF$1,0),FALSE))</f>
        <v>0</v>
      </c>
      <c r="L208">
        <f>IF(ISERROR(1/VLOOKUP($B208,'Justerad allokering'!$B$1:$AG$461,MATCH(L$1,'Justerad allokering'!$B$1:$AF$1,0),FALSE)),VLOOKUP($B208,'Allokerad kvv'!$B$2:$AV$468,MATCH(L$1,'Allokerad kvv'!$B$1:$AV$1,0),FALSE),VLOOKUP($B208,'Justerad allokering'!$B$1:$AG$461,MATCH(L$1,'Justerad allokering'!$B$1:$AF$1,0),FALSE))</f>
        <v>0</v>
      </c>
      <c r="M208">
        <f>IF(ISERROR(1/VLOOKUP($B208,'Justerad allokering'!$B$1:$AG$461,MATCH(M$1,'Justerad allokering'!$B$1:$AF$1,0),FALSE)),VLOOKUP($B208,'Allokerad kvv'!$B$2:$AV$468,MATCH(M$1,'Allokerad kvv'!$B$1:$AV$1,0),FALSE),VLOOKUP($B208,'Justerad allokering'!$B$1:$AG$461,MATCH(M$1,'Justerad allokering'!$B$1:$AF$1,0),FALSE))</f>
        <v>0</v>
      </c>
      <c r="N208">
        <f>IF(ISERROR(1/VLOOKUP($B208,'Justerad allokering'!$B$1:$AG$461,MATCH(N$1,'Justerad allokering'!$B$1:$AF$1,0),FALSE)),VLOOKUP($B208,'Allokerad kvv'!$B$2:$AV$468,MATCH(N$1,'Allokerad kvv'!$B$1:$AV$1,0),FALSE),VLOOKUP($B208,'Justerad allokering'!$B$1:$AG$461,MATCH(N$1,'Justerad allokering'!$B$1:$AF$1,0),FALSE))</f>
        <v>0</v>
      </c>
      <c r="O208">
        <f>IF(ISERROR(1/VLOOKUP($B208,'Justerad allokering'!$B$1:$AG$461,MATCH(O$1,'Justerad allokering'!$B$1:$AF$1,0),FALSE)),VLOOKUP($B208,'Allokerad kvv'!$B$2:$AV$468,MATCH(O$1,'Allokerad kvv'!$B$1:$AV$1,0),FALSE),VLOOKUP($B208,'Justerad allokering'!$B$1:$AG$461,MATCH(O$1,'Justerad allokering'!$B$1:$AF$1,0),FALSE))</f>
        <v>0</v>
      </c>
      <c r="P208">
        <f>IF(ISERROR(1/VLOOKUP($B208,'Justerad allokering'!$B$1:$AG$461,MATCH(P$1,'Justerad allokering'!$B$1:$AF$1,0),FALSE)),VLOOKUP($B208,'Allokerad kvv'!$B$2:$AV$468,MATCH(P$1,'Allokerad kvv'!$B$1:$AV$1,0),FALSE),VLOOKUP($B208,'Justerad allokering'!$B$1:$AG$461,MATCH(P$1,'Justerad allokering'!$B$1:$AF$1,0),FALSE))</f>
        <v>0</v>
      </c>
      <c r="Q208">
        <f>IF(ISERROR(1/VLOOKUP($B208,'Justerad allokering'!$B$1:$AG$461,MATCH(Q$1,'Justerad allokering'!$B$1:$AF$1,0),FALSE)),VLOOKUP($B208,'Allokerad kvv'!$B$2:$AV$468,MATCH(Q$1,'Allokerad kvv'!$B$1:$AV$1,0),FALSE),VLOOKUP($B208,'Justerad allokering'!$B$1:$AG$461,MATCH(Q$1,'Justerad allokering'!$B$1:$AF$1,0),FALSE))</f>
        <v>0</v>
      </c>
      <c r="R208">
        <f>IF(ISERROR(1/VLOOKUP($B208,'Justerad allokering'!$B$1:$AG$461,MATCH(R$1,'Justerad allokering'!$B$1:$AF$1,0),FALSE)),VLOOKUP($B208,'Allokerad kvv'!$B$2:$AV$468,MATCH(R$1,'Allokerad kvv'!$B$1:$AV$1,0),FALSE),VLOOKUP($B208,'Justerad allokering'!$B$1:$AG$461,MATCH(R$1,'Justerad allokering'!$B$1:$AF$1,0),FALSE))</f>
        <v>0</v>
      </c>
      <c r="S208">
        <f>IF(ISERROR(1/VLOOKUP($B208,'Justerad allokering'!$B$1:$AG$461,MATCH(S$1,'Justerad allokering'!$B$1:$AF$1,0),FALSE)),VLOOKUP($B208,'Allokerad kvv'!$B$2:$AV$468,MATCH(S$1,'Allokerad kvv'!$B$1:$AV$1,0),FALSE),VLOOKUP($B208,'Justerad allokering'!$B$1:$AG$461,MATCH(S$1,'Justerad allokering'!$B$1:$AF$1,0),FALSE))</f>
        <v>0</v>
      </c>
      <c r="T208">
        <f>IF(ISERROR(1/VLOOKUP($B208,'Justerad allokering'!$B$1:$AG$461,MATCH(T$1,'Justerad allokering'!$B$1:$AF$1,0),FALSE)),VLOOKUP($B208,'Allokerad kvv'!$B$2:$AV$468,MATCH(T$1,'Allokerad kvv'!$B$1:$AV$1,0),FALSE),VLOOKUP($B208,'Justerad allokering'!$B$1:$AG$461,MATCH(T$1,'Justerad allokering'!$B$1:$AF$1,0),FALSE))</f>
        <v>0</v>
      </c>
      <c r="U208">
        <f>IF(ISERROR(1/VLOOKUP($B208,'Justerad allokering'!$B$1:$AG$461,MATCH(U$1,'Justerad allokering'!$B$1:$AF$1,0),FALSE)),VLOOKUP($B208,'Allokerad kvv'!$B$2:$AV$468,MATCH(U$1,'Allokerad kvv'!$B$1:$AV$1,0),FALSE),VLOOKUP($B208,'Justerad allokering'!$B$1:$AG$461,MATCH(U$1,'Justerad allokering'!$B$1:$AF$1,0),FALSE))</f>
        <v>0</v>
      </c>
      <c r="V208">
        <f>IF(ISERROR(1/VLOOKUP($B208,'Justerad allokering'!$B$1:$AG$461,MATCH(V$1,'Justerad allokering'!$B$1:$AF$1,0),FALSE)),VLOOKUP($B208,'Allokerad kvv'!$B$2:$AV$468,MATCH(V$1,'Allokerad kvv'!$B$1:$AV$1,0),FALSE),VLOOKUP($B208,'Justerad allokering'!$B$1:$AG$461,MATCH(V$1,'Justerad allokering'!$B$1:$AF$1,0),FALSE))</f>
        <v>0</v>
      </c>
      <c r="W208">
        <f>IF(ISERROR(1/VLOOKUP($B208,'Justerad allokering'!$B$1:$AG$461,MATCH(W$1,'Justerad allokering'!$B$1:$AF$1,0),FALSE)),VLOOKUP($B208,'Allokerad kvv'!$B$2:$AV$468,MATCH(W$1,'Allokerad kvv'!$B$1:$AV$1,0),FALSE),VLOOKUP($B208,'Justerad allokering'!$B$1:$AG$461,MATCH(W$1,'Justerad allokering'!$B$1:$AF$1,0),FALSE))</f>
        <v>0</v>
      </c>
      <c r="X208">
        <f>IF(ISERROR(1/VLOOKUP($B208,'Justerad allokering'!$B$1:$AG$461,MATCH(X$1,'Justerad allokering'!$B$1:$AF$1,0),FALSE)),VLOOKUP($B208,'Allokerad kvv'!$B$2:$AV$468,MATCH(X$1,'Allokerad kvv'!$B$1:$AV$1,0),FALSE),VLOOKUP($B208,'Justerad allokering'!$B$1:$AG$461,MATCH(X$1,'Justerad allokering'!$B$1:$AF$1,0),FALSE))</f>
        <v>0</v>
      </c>
      <c r="Y208">
        <f>IF(ISERROR(1/VLOOKUP($B208,'Justerad allokering'!$B$1:$AG$461,MATCH(Y$1,'Justerad allokering'!$B$1:$AF$1,0),FALSE)),VLOOKUP($B208,'Allokerad kvv'!$B$2:$AV$468,MATCH(Y$1,'Allokerad kvv'!$B$1:$AV$1,0),FALSE),VLOOKUP($B208,'Justerad allokering'!$B$1:$AG$461,MATCH(Y$1,'Justerad allokering'!$B$1:$AF$1,0),FALSE))</f>
        <v>0</v>
      </c>
      <c r="Z208">
        <f>IF(ISERROR(1/VLOOKUP($B208,'Justerad allokering'!$B$1:$AG$461,MATCH(Z$1,'Justerad allokering'!$B$1:$AF$1,0),FALSE)),VLOOKUP($B208,'Allokerad kvv'!$B$2:$AV$468,MATCH(Z$1,'Allokerad kvv'!$B$1:$AV$1,0),FALSE),VLOOKUP($B208,'Justerad allokering'!$B$1:$AG$461,MATCH(Z$1,'Justerad allokering'!$B$1:$AF$1,0),FALSE))</f>
        <v>0</v>
      </c>
      <c r="AE208" s="89">
        <f t="shared" si="12"/>
        <v>0</v>
      </c>
      <c r="AG208">
        <f t="shared" si="13"/>
        <v>0</v>
      </c>
      <c r="AH208">
        <f t="shared" si="14"/>
        <v>0</v>
      </c>
      <c r="AI208" t="str">
        <f>IF(AH208=0,"",AH208/VLOOKUP(B208,Kraftvärmeprod!$B$1:$BC$480,MATCH("Summa tillförd energi exklusive rökgaskondensering",Kraftvärmeprod!$B$1:$BC$1,0),FALSE))</f>
        <v/>
      </c>
      <c r="AK208">
        <f t="shared" si="15"/>
        <v>0</v>
      </c>
    </row>
    <row r="209" spans="1:37" x14ac:dyDescent="0.25">
      <c r="A209" s="2" t="s">
        <v>302</v>
      </c>
      <c r="B209" s="2" t="s">
        <v>303</v>
      </c>
      <c r="C209">
        <f>IF(ISERROR(1/VLOOKUP($B209,'Justerad allokering'!$B$1:$AG$461,MATCH(C$1,'Justerad allokering'!$B$1:$AF$1,0),FALSE)),VLOOKUP($B209,'Allokerad kvv'!$B$2:$AV$468,MATCH(C$1,'Allokerad kvv'!$B$1:$AV$1,0),FALSE),VLOOKUP($B209,'Justerad allokering'!$B$1:$AG$461,MATCH(C$1,'Justerad allokering'!$B$1:$AF$1,0),FALSE))</f>
        <v>0</v>
      </c>
      <c r="D209">
        <f>IF(ISERROR(1/VLOOKUP($B209,'Justerad allokering'!$B$1:$AG$461,MATCH(D$1,'Justerad allokering'!$B$1:$AF$1,0),FALSE)),VLOOKUP($B209,'Allokerad kvv'!$B$2:$AV$468,MATCH(D$1,'Allokerad kvv'!$B$1:$AV$1,0),FALSE),VLOOKUP($B209,'Justerad allokering'!$B$1:$AG$461,MATCH(D$1,'Justerad allokering'!$B$1:$AF$1,0),FALSE))</f>
        <v>0</v>
      </c>
      <c r="E209">
        <f>IF(ISERROR(1/VLOOKUP($B209,'Justerad allokering'!$B$1:$AG$461,MATCH(E$1,'Justerad allokering'!$B$1:$AF$1,0),FALSE)),VLOOKUP($B209,'Allokerad kvv'!$B$2:$AV$468,MATCH(E$1,'Allokerad kvv'!$B$1:$AV$1,0),FALSE),VLOOKUP($B209,'Justerad allokering'!$B$1:$AG$461,MATCH(E$1,'Justerad allokering'!$B$1:$AF$1,0),FALSE))</f>
        <v>0</v>
      </c>
      <c r="F209">
        <f>IF(ISERROR(1/VLOOKUP($B209,'Justerad allokering'!$B$1:$AG$461,MATCH(F$1,'Justerad allokering'!$B$1:$AF$1,0),FALSE)),VLOOKUP($B209,'Allokerad kvv'!$B$2:$AV$468,MATCH(F$1,'Allokerad kvv'!$B$1:$AV$1,0),FALSE),VLOOKUP($B209,'Justerad allokering'!$B$1:$AG$461,MATCH(F$1,'Justerad allokering'!$B$1:$AF$1,0),FALSE))</f>
        <v>0</v>
      </c>
      <c r="G209">
        <f>IF(ISERROR(1/VLOOKUP($B209,'Justerad allokering'!$B$1:$AG$461,MATCH(G$1,'Justerad allokering'!$B$1:$AF$1,0),FALSE)),VLOOKUP($B209,'Allokerad kvv'!$B$2:$AV$468,MATCH(G$1,'Allokerad kvv'!$B$1:$AV$1,0),FALSE),VLOOKUP($B209,'Justerad allokering'!$B$1:$AG$461,MATCH(G$1,'Justerad allokering'!$B$1:$AF$1,0),FALSE))</f>
        <v>0</v>
      </c>
      <c r="H209">
        <f>IF(ISERROR(1/VLOOKUP($B209,'Justerad allokering'!$B$1:$AG$461,MATCH(H$1,'Justerad allokering'!$B$1:$AF$1,0),FALSE)),VLOOKUP($B209,'Allokerad kvv'!$B$2:$AV$468,MATCH(H$1,'Allokerad kvv'!$B$1:$AV$1,0),FALSE),VLOOKUP($B209,'Justerad allokering'!$B$1:$AG$461,MATCH(H$1,'Justerad allokering'!$B$1:$AF$1,0),FALSE))</f>
        <v>0</v>
      </c>
      <c r="I209">
        <f>IF(ISERROR(1/VLOOKUP($B209,'Justerad allokering'!$B$1:$AG$461,MATCH(I$1,'Justerad allokering'!$B$1:$AF$1,0),FALSE)),VLOOKUP($B209,'Allokerad kvv'!$B$2:$AV$468,MATCH(I$1,'Allokerad kvv'!$B$1:$AV$1,0),FALSE),VLOOKUP($B209,'Justerad allokering'!$B$1:$AG$461,MATCH(I$1,'Justerad allokering'!$B$1:$AF$1,0),FALSE))</f>
        <v>0</v>
      </c>
      <c r="J209">
        <f>IF(ISERROR(1/VLOOKUP($B209,'Justerad allokering'!$B$1:$AG$461,MATCH(J$1,'Justerad allokering'!$B$1:$AF$1,0),FALSE)),VLOOKUP($B209,'Allokerad kvv'!$B$2:$AV$468,MATCH(J$1,'Allokerad kvv'!$B$1:$AV$1,0),FALSE),VLOOKUP($B209,'Justerad allokering'!$B$1:$AG$461,MATCH(J$1,'Justerad allokering'!$B$1:$AF$1,0),FALSE))</f>
        <v>0</v>
      </c>
      <c r="K209">
        <f>IF(ISERROR(1/VLOOKUP($B209,'Justerad allokering'!$B$1:$AG$461,MATCH(K$1,'Justerad allokering'!$B$1:$AF$1,0),FALSE)),VLOOKUP($B209,'Allokerad kvv'!$B$2:$AV$468,MATCH(K$1,'Allokerad kvv'!$B$1:$AV$1,0),FALSE),VLOOKUP($B209,'Justerad allokering'!$B$1:$AG$461,MATCH(K$1,'Justerad allokering'!$B$1:$AF$1,0),FALSE))</f>
        <v>0</v>
      </c>
      <c r="L209">
        <f>IF(ISERROR(1/VLOOKUP($B209,'Justerad allokering'!$B$1:$AG$461,MATCH(L$1,'Justerad allokering'!$B$1:$AF$1,0),FALSE)),VLOOKUP($B209,'Allokerad kvv'!$B$2:$AV$468,MATCH(L$1,'Allokerad kvv'!$B$1:$AV$1,0),FALSE),VLOOKUP($B209,'Justerad allokering'!$B$1:$AG$461,MATCH(L$1,'Justerad allokering'!$B$1:$AF$1,0),FALSE))</f>
        <v>0</v>
      </c>
      <c r="M209">
        <f>IF(ISERROR(1/VLOOKUP($B209,'Justerad allokering'!$B$1:$AG$461,MATCH(M$1,'Justerad allokering'!$B$1:$AF$1,0),FALSE)),VLOOKUP($B209,'Allokerad kvv'!$B$2:$AV$468,MATCH(M$1,'Allokerad kvv'!$B$1:$AV$1,0),FALSE),VLOOKUP($B209,'Justerad allokering'!$B$1:$AG$461,MATCH(M$1,'Justerad allokering'!$B$1:$AF$1,0),FALSE))</f>
        <v>0</v>
      </c>
      <c r="N209">
        <f>IF(ISERROR(1/VLOOKUP($B209,'Justerad allokering'!$B$1:$AG$461,MATCH(N$1,'Justerad allokering'!$B$1:$AF$1,0),FALSE)),VLOOKUP($B209,'Allokerad kvv'!$B$2:$AV$468,MATCH(N$1,'Allokerad kvv'!$B$1:$AV$1,0),FALSE),VLOOKUP($B209,'Justerad allokering'!$B$1:$AG$461,MATCH(N$1,'Justerad allokering'!$B$1:$AF$1,0),FALSE))</f>
        <v>0</v>
      </c>
      <c r="O209">
        <f>IF(ISERROR(1/VLOOKUP($B209,'Justerad allokering'!$B$1:$AG$461,MATCH(O$1,'Justerad allokering'!$B$1:$AF$1,0),FALSE)),VLOOKUP($B209,'Allokerad kvv'!$B$2:$AV$468,MATCH(O$1,'Allokerad kvv'!$B$1:$AV$1,0),FALSE),VLOOKUP($B209,'Justerad allokering'!$B$1:$AG$461,MATCH(O$1,'Justerad allokering'!$B$1:$AF$1,0),FALSE))</f>
        <v>0</v>
      </c>
      <c r="P209">
        <f>IF(ISERROR(1/VLOOKUP($B209,'Justerad allokering'!$B$1:$AG$461,MATCH(P$1,'Justerad allokering'!$B$1:$AF$1,0),FALSE)),VLOOKUP($B209,'Allokerad kvv'!$B$2:$AV$468,MATCH(P$1,'Allokerad kvv'!$B$1:$AV$1,0),FALSE),VLOOKUP($B209,'Justerad allokering'!$B$1:$AG$461,MATCH(P$1,'Justerad allokering'!$B$1:$AF$1,0),FALSE))</f>
        <v>0</v>
      </c>
      <c r="Q209">
        <f>IF(ISERROR(1/VLOOKUP($B209,'Justerad allokering'!$B$1:$AG$461,MATCH(Q$1,'Justerad allokering'!$B$1:$AF$1,0),FALSE)),VLOOKUP($B209,'Allokerad kvv'!$B$2:$AV$468,MATCH(Q$1,'Allokerad kvv'!$B$1:$AV$1,0),FALSE),VLOOKUP($B209,'Justerad allokering'!$B$1:$AG$461,MATCH(Q$1,'Justerad allokering'!$B$1:$AF$1,0),FALSE))</f>
        <v>0</v>
      </c>
      <c r="R209">
        <f>IF(ISERROR(1/VLOOKUP($B209,'Justerad allokering'!$B$1:$AG$461,MATCH(R$1,'Justerad allokering'!$B$1:$AF$1,0),FALSE)),VLOOKUP($B209,'Allokerad kvv'!$B$2:$AV$468,MATCH(R$1,'Allokerad kvv'!$B$1:$AV$1,0),FALSE),VLOOKUP($B209,'Justerad allokering'!$B$1:$AG$461,MATCH(R$1,'Justerad allokering'!$B$1:$AF$1,0),FALSE))</f>
        <v>0</v>
      </c>
      <c r="S209">
        <f>IF(ISERROR(1/VLOOKUP($B209,'Justerad allokering'!$B$1:$AG$461,MATCH(S$1,'Justerad allokering'!$B$1:$AF$1,0),FALSE)),VLOOKUP($B209,'Allokerad kvv'!$B$2:$AV$468,MATCH(S$1,'Allokerad kvv'!$B$1:$AV$1,0),FALSE),VLOOKUP($B209,'Justerad allokering'!$B$1:$AG$461,MATCH(S$1,'Justerad allokering'!$B$1:$AF$1,0),FALSE))</f>
        <v>0</v>
      </c>
      <c r="T209">
        <f>IF(ISERROR(1/VLOOKUP($B209,'Justerad allokering'!$B$1:$AG$461,MATCH(T$1,'Justerad allokering'!$B$1:$AF$1,0),FALSE)),VLOOKUP($B209,'Allokerad kvv'!$B$2:$AV$468,MATCH(T$1,'Allokerad kvv'!$B$1:$AV$1,0),FALSE),VLOOKUP($B209,'Justerad allokering'!$B$1:$AG$461,MATCH(T$1,'Justerad allokering'!$B$1:$AF$1,0),FALSE))</f>
        <v>0</v>
      </c>
      <c r="U209">
        <f>IF(ISERROR(1/VLOOKUP($B209,'Justerad allokering'!$B$1:$AG$461,MATCH(U$1,'Justerad allokering'!$B$1:$AF$1,0),FALSE)),VLOOKUP($B209,'Allokerad kvv'!$B$2:$AV$468,MATCH(U$1,'Allokerad kvv'!$B$1:$AV$1,0),FALSE),VLOOKUP($B209,'Justerad allokering'!$B$1:$AG$461,MATCH(U$1,'Justerad allokering'!$B$1:$AF$1,0),FALSE))</f>
        <v>0</v>
      </c>
      <c r="V209">
        <f>IF(ISERROR(1/VLOOKUP($B209,'Justerad allokering'!$B$1:$AG$461,MATCH(V$1,'Justerad allokering'!$B$1:$AF$1,0),FALSE)),VLOOKUP($B209,'Allokerad kvv'!$B$2:$AV$468,MATCH(V$1,'Allokerad kvv'!$B$1:$AV$1,0),FALSE),VLOOKUP($B209,'Justerad allokering'!$B$1:$AG$461,MATCH(V$1,'Justerad allokering'!$B$1:$AF$1,0),FALSE))</f>
        <v>0</v>
      </c>
      <c r="W209">
        <f>IF(ISERROR(1/VLOOKUP($B209,'Justerad allokering'!$B$1:$AG$461,MATCH(W$1,'Justerad allokering'!$B$1:$AF$1,0),FALSE)),VLOOKUP($B209,'Allokerad kvv'!$B$2:$AV$468,MATCH(W$1,'Allokerad kvv'!$B$1:$AV$1,0),FALSE),VLOOKUP($B209,'Justerad allokering'!$B$1:$AG$461,MATCH(W$1,'Justerad allokering'!$B$1:$AF$1,0),FALSE))</f>
        <v>0</v>
      </c>
      <c r="X209">
        <f>IF(ISERROR(1/VLOOKUP($B209,'Justerad allokering'!$B$1:$AG$461,MATCH(X$1,'Justerad allokering'!$B$1:$AF$1,0),FALSE)),VLOOKUP($B209,'Allokerad kvv'!$B$2:$AV$468,MATCH(X$1,'Allokerad kvv'!$B$1:$AV$1,0),FALSE),VLOOKUP($B209,'Justerad allokering'!$B$1:$AG$461,MATCH(X$1,'Justerad allokering'!$B$1:$AF$1,0),FALSE))</f>
        <v>0</v>
      </c>
      <c r="Y209">
        <f>IF(ISERROR(1/VLOOKUP($B209,'Justerad allokering'!$B$1:$AG$461,MATCH(Y$1,'Justerad allokering'!$B$1:$AF$1,0),FALSE)),VLOOKUP($B209,'Allokerad kvv'!$B$2:$AV$468,MATCH(Y$1,'Allokerad kvv'!$B$1:$AV$1,0),FALSE),VLOOKUP($B209,'Justerad allokering'!$B$1:$AG$461,MATCH(Y$1,'Justerad allokering'!$B$1:$AF$1,0),FALSE))</f>
        <v>0</v>
      </c>
      <c r="Z209">
        <f>IF(ISERROR(1/VLOOKUP($B209,'Justerad allokering'!$B$1:$AG$461,MATCH(Z$1,'Justerad allokering'!$B$1:$AF$1,0),FALSE)),VLOOKUP($B209,'Allokerad kvv'!$B$2:$AV$468,MATCH(Z$1,'Allokerad kvv'!$B$1:$AV$1,0),FALSE),VLOOKUP($B209,'Justerad allokering'!$B$1:$AG$461,MATCH(Z$1,'Justerad allokering'!$B$1:$AF$1,0),FALSE))</f>
        <v>0</v>
      </c>
      <c r="AE209" s="89">
        <f t="shared" si="12"/>
        <v>0</v>
      </c>
      <c r="AG209">
        <f t="shared" si="13"/>
        <v>0</v>
      </c>
      <c r="AH209">
        <f t="shared" si="14"/>
        <v>0</v>
      </c>
      <c r="AI209" t="str">
        <f>IF(AH209=0,"",AH209/VLOOKUP(B209,Kraftvärmeprod!$B$1:$BC$480,MATCH("Summa tillförd energi exklusive rökgaskondensering",Kraftvärmeprod!$B$1:$BC$1,0),FALSE))</f>
        <v/>
      </c>
      <c r="AK209">
        <f t="shared" si="15"/>
        <v>0</v>
      </c>
    </row>
    <row r="210" spans="1:37" x14ac:dyDescent="0.25">
      <c r="A210" s="2" t="s">
        <v>302</v>
      </c>
      <c r="B210" s="2" t="s">
        <v>304</v>
      </c>
      <c r="C210">
        <f>IF(ISERROR(1/VLOOKUP($B210,'Justerad allokering'!$B$1:$AG$461,MATCH(C$1,'Justerad allokering'!$B$1:$AF$1,0),FALSE)),VLOOKUP($B210,'Allokerad kvv'!$B$2:$AV$468,MATCH(C$1,'Allokerad kvv'!$B$1:$AV$1,0),FALSE),VLOOKUP($B210,'Justerad allokering'!$B$1:$AG$461,MATCH(C$1,'Justerad allokering'!$B$1:$AF$1,0),FALSE))</f>
        <v>0</v>
      </c>
      <c r="D210">
        <f>IF(ISERROR(1/VLOOKUP($B210,'Justerad allokering'!$B$1:$AG$461,MATCH(D$1,'Justerad allokering'!$B$1:$AF$1,0),FALSE)),VLOOKUP($B210,'Allokerad kvv'!$B$2:$AV$468,MATCH(D$1,'Allokerad kvv'!$B$1:$AV$1,0),FALSE),VLOOKUP($B210,'Justerad allokering'!$B$1:$AG$461,MATCH(D$1,'Justerad allokering'!$B$1:$AF$1,0),FALSE))</f>
        <v>0</v>
      </c>
      <c r="E210">
        <f>IF(ISERROR(1/VLOOKUP($B210,'Justerad allokering'!$B$1:$AG$461,MATCH(E$1,'Justerad allokering'!$B$1:$AF$1,0),FALSE)),VLOOKUP($B210,'Allokerad kvv'!$B$2:$AV$468,MATCH(E$1,'Allokerad kvv'!$B$1:$AV$1,0),FALSE),VLOOKUP($B210,'Justerad allokering'!$B$1:$AG$461,MATCH(E$1,'Justerad allokering'!$B$1:$AF$1,0),FALSE))</f>
        <v>3.5161899999999999</v>
      </c>
      <c r="F210">
        <f>IF(ISERROR(1/VLOOKUP($B210,'Justerad allokering'!$B$1:$AG$461,MATCH(F$1,'Justerad allokering'!$B$1:$AF$1,0),FALSE)),VLOOKUP($B210,'Allokerad kvv'!$B$2:$AV$468,MATCH(F$1,'Allokerad kvv'!$B$1:$AV$1,0),FALSE),VLOOKUP($B210,'Justerad allokering'!$B$1:$AG$461,MATCH(F$1,'Justerad allokering'!$B$1:$AF$1,0),FALSE))</f>
        <v>0</v>
      </c>
      <c r="G210">
        <f>IF(ISERROR(1/VLOOKUP($B210,'Justerad allokering'!$B$1:$AG$461,MATCH(G$1,'Justerad allokering'!$B$1:$AF$1,0),FALSE)),VLOOKUP($B210,'Allokerad kvv'!$B$2:$AV$468,MATCH(G$1,'Allokerad kvv'!$B$1:$AV$1,0),FALSE),VLOOKUP($B210,'Justerad allokering'!$B$1:$AG$461,MATCH(G$1,'Justerad allokering'!$B$1:$AF$1,0),FALSE))</f>
        <v>0</v>
      </c>
      <c r="H210">
        <f>IF(ISERROR(1/VLOOKUP($B210,'Justerad allokering'!$B$1:$AG$461,MATCH(H$1,'Justerad allokering'!$B$1:$AF$1,0),FALSE)),VLOOKUP($B210,'Allokerad kvv'!$B$2:$AV$468,MATCH(H$1,'Allokerad kvv'!$B$1:$AV$1,0),FALSE),VLOOKUP($B210,'Justerad allokering'!$B$1:$AG$461,MATCH(H$1,'Justerad allokering'!$B$1:$AF$1,0),FALSE))</f>
        <v>0</v>
      </c>
      <c r="I210">
        <f>IF(ISERROR(1/VLOOKUP($B210,'Justerad allokering'!$B$1:$AG$461,MATCH(I$1,'Justerad allokering'!$B$1:$AF$1,0),FALSE)),VLOOKUP($B210,'Allokerad kvv'!$B$2:$AV$468,MATCH(I$1,'Allokerad kvv'!$B$1:$AV$1,0),FALSE),VLOOKUP($B210,'Justerad allokering'!$B$1:$AG$461,MATCH(I$1,'Justerad allokering'!$B$1:$AF$1,0),FALSE))</f>
        <v>0</v>
      </c>
      <c r="J210">
        <f>IF(ISERROR(1/VLOOKUP($B210,'Justerad allokering'!$B$1:$AG$461,MATCH(J$1,'Justerad allokering'!$B$1:$AF$1,0),FALSE)),VLOOKUP($B210,'Allokerad kvv'!$B$2:$AV$468,MATCH(J$1,'Allokerad kvv'!$B$1:$AV$1,0),FALSE),VLOOKUP($B210,'Justerad allokering'!$B$1:$AG$461,MATCH(J$1,'Justerad allokering'!$B$1:$AF$1,0),FALSE))</f>
        <v>51.528599999999997</v>
      </c>
      <c r="K210">
        <f>IF(ISERROR(1/VLOOKUP($B210,'Justerad allokering'!$B$1:$AG$461,MATCH(K$1,'Justerad allokering'!$B$1:$AF$1,0),FALSE)),VLOOKUP($B210,'Allokerad kvv'!$B$2:$AV$468,MATCH(K$1,'Allokerad kvv'!$B$1:$AV$1,0),FALSE),VLOOKUP($B210,'Justerad allokering'!$B$1:$AG$461,MATCH(K$1,'Justerad allokering'!$B$1:$AF$1,0),FALSE))</f>
        <v>0.97313400000000005</v>
      </c>
      <c r="L210">
        <f>IF(ISERROR(1/VLOOKUP($B210,'Justerad allokering'!$B$1:$AG$461,MATCH(L$1,'Justerad allokering'!$B$1:$AF$1,0),FALSE)),VLOOKUP($B210,'Allokerad kvv'!$B$2:$AV$468,MATCH(L$1,'Allokerad kvv'!$B$1:$AV$1,0),FALSE),VLOOKUP($B210,'Justerad allokering'!$B$1:$AG$461,MATCH(L$1,'Justerad allokering'!$B$1:$AF$1,0),FALSE))</f>
        <v>0</v>
      </c>
      <c r="M210">
        <f>IF(ISERROR(1/VLOOKUP($B210,'Justerad allokering'!$B$1:$AG$461,MATCH(M$1,'Justerad allokering'!$B$1:$AF$1,0),FALSE)),VLOOKUP($B210,'Allokerad kvv'!$B$2:$AV$468,MATCH(M$1,'Allokerad kvv'!$B$1:$AV$1,0),FALSE),VLOOKUP($B210,'Justerad allokering'!$B$1:$AG$461,MATCH(M$1,'Justerad allokering'!$B$1:$AF$1,0),FALSE))</f>
        <v>0</v>
      </c>
      <c r="N210">
        <f>IF(ISERROR(1/VLOOKUP($B210,'Justerad allokering'!$B$1:$AG$461,MATCH(N$1,'Justerad allokering'!$B$1:$AF$1,0),FALSE)),VLOOKUP($B210,'Allokerad kvv'!$B$2:$AV$468,MATCH(N$1,'Allokerad kvv'!$B$1:$AV$1,0),FALSE),VLOOKUP($B210,'Justerad allokering'!$B$1:$AG$461,MATCH(N$1,'Justerad allokering'!$B$1:$AF$1,0),FALSE))</f>
        <v>20.745000000000001</v>
      </c>
      <c r="O210">
        <f>IF(ISERROR(1/VLOOKUP($B210,'Justerad allokering'!$B$1:$AG$461,MATCH(O$1,'Justerad allokering'!$B$1:$AF$1,0),FALSE)),VLOOKUP($B210,'Allokerad kvv'!$B$2:$AV$468,MATCH(O$1,'Allokerad kvv'!$B$1:$AV$1,0),FALSE),VLOOKUP($B210,'Justerad allokering'!$B$1:$AG$461,MATCH(O$1,'Justerad allokering'!$B$1:$AF$1,0),FALSE))</f>
        <v>0</v>
      </c>
      <c r="P210">
        <f>IF(ISERROR(1/VLOOKUP($B210,'Justerad allokering'!$B$1:$AG$461,MATCH(P$1,'Justerad allokering'!$B$1:$AF$1,0),FALSE)),VLOOKUP($B210,'Allokerad kvv'!$B$2:$AV$468,MATCH(P$1,'Allokerad kvv'!$B$1:$AV$1,0),FALSE),VLOOKUP($B210,'Justerad allokering'!$B$1:$AG$461,MATCH(P$1,'Justerad allokering'!$B$1:$AF$1,0),FALSE))</f>
        <v>27.323899999999998</v>
      </c>
      <c r="Q210">
        <f>IF(ISERROR(1/VLOOKUP($B210,'Justerad allokering'!$B$1:$AG$461,MATCH(Q$1,'Justerad allokering'!$B$1:$AF$1,0),FALSE)),VLOOKUP($B210,'Allokerad kvv'!$B$2:$AV$468,MATCH(Q$1,'Allokerad kvv'!$B$1:$AV$1,0),FALSE),VLOOKUP($B210,'Justerad allokering'!$B$1:$AG$461,MATCH(Q$1,'Justerad allokering'!$B$1:$AF$1,0),FALSE))</f>
        <v>0</v>
      </c>
      <c r="R210">
        <f>IF(ISERROR(1/VLOOKUP($B210,'Justerad allokering'!$B$1:$AG$461,MATCH(R$1,'Justerad allokering'!$B$1:$AF$1,0),FALSE)),VLOOKUP($B210,'Allokerad kvv'!$B$2:$AV$468,MATCH(R$1,'Allokerad kvv'!$B$1:$AV$1,0),FALSE),VLOOKUP($B210,'Justerad allokering'!$B$1:$AG$461,MATCH(R$1,'Justerad allokering'!$B$1:$AF$1,0),FALSE))</f>
        <v>0</v>
      </c>
      <c r="S210">
        <f>IF(ISERROR(1/VLOOKUP($B210,'Justerad allokering'!$B$1:$AG$461,MATCH(S$1,'Justerad allokering'!$B$1:$AF$1,0),FALSE)),VLOOKUP($B210,'Allokerad kvv'!$B$2:$AV$468,MATCH(S$1,'Allokerad kvv'!$B$1:$AV$1,0),FALSE),VLOOKUP($B210,'Justerad allokering'!$B$1:$AG$461,MATCH(S$1,'Justerad allokering'!$B$1:$AF$1,0),FALSE))</f>
        <v>0</v>
      </c>
      <c r="T210">
        <f>IF(ISERROR(1/VLOOKUP($B210,'Justerad allokering'!$B$1:$AG$461,MATCH(T$1,'Justerad allokering'!$B$1:$AF$1,0),FALSE)),VLOOKUP($B210,'Allokerad kvv'!$B$2:$AV$468,MATCH(T$1,'Allokerad kvv'!$B$1:$AV$1,0),FALSE),VLOOKUP($B210,'Justerad allokering'!$B$1:$AG$461,MATCH(T$1,'Justerad allokering'!$B$1:$AF$1,0),FALSE))</f>
        <v>0</v>
      </c>
      <c r="U210">
        <f>IF(ISERROR(1/VLOOKUP($B210,'Justerad allokering'!$B$1:$AG$461,MATCH(U$1,'Justerad allokering'!$B$1:$AF$1,0),FALSE)),VLOOKUP($B210,'Allokerad kvv'!$B$2:$AV$468,MATCH(U$1,'Allokerad kvv'!$B$1:$AV$1,0),FALSE),VLOOKUP($B210,'Justerad allokering'!$B$1:$AG$461,MATCH(U$1,'Justerad allokering'!$B$1:$AF$1,0),FALSE))</f>
        <v>0</v>
      </c>
      <c r="V210">
        <f>IF(ISERROR(1/VLOOKUP($B210,'Justerad allokering'!$B$1:$AG$461,MATCH(V$1,'Justerad allokering'!$B$1:$AF$1,0),FALSE)),VLOOKUP($B210,'Allokerad kvv'!$B$2:$AV$468,MATCH(V$1,'Allokerad kvv'!$B$1:$AV$1,0),FALSE),VLOOKUP($B210,'Justerad allokering'!$B$1:$AG$461,MATCH(V$1,'Justerad allokering'!$B$1:$AF$1,0),FALSE))</f>
        <v>0</v>
      </c>
      <c r="W210">
        <f>IF(ISERROR(1/VLOOKUP($B210,'Justerad allokering'!$B$1:$AG$461,MATCH(W$1,'Justerad allokering'!$B$1:$AF$1,0),FALSE)),VLOOKUP($B210,'Allokerad kvv'!$B$2:$AV$468,MATCH(W$1,'Allokerad kvv'!$B$1:$AV$1,0),FALSE),VLOOKUP($B210,'Justerad allokering'!$B$1:$AG$461,MATCH(W$1,'Justerad allokering'!$B$1:$AF$1,0),FALSE))</f>
        <v>0</v>
      </c>
      <c r="X210">
        <f>IF(ISERROR(1/VLOOKUP($B210,'Justerad allokering'!$B$1:$AG$461,MATCH(X$1,'Justerad allokering'!$B$1:$AF$1,0),FALSE)),VLOOKUP($B210,'Allokerad kvv'!$B$2:$AV$468,MATCH(X$1,'Allokerad kvv'!$B$1:$AV$1,0),FALSE),VLOOKUP($B210,'Justerad allokering'!$B$1:$AG$461,MATCH(X$1,'Justerad allokering'!$B$1:$AF$1,0),FALSE))</f>
        <v>0</v>
      </c>
      <c r="Y210">
        <f>IF(ISERROR(1/VLOOKUP($B210,'Justerad allokering'!$B$1:$AG$461,MATCH(Y$1,'Justerad allokering'!$B$1:$AF$1,0),FALSE)),VLOOKUP($B210,'Allokerad kvv'!$B$2:$AV$468,MATCH(Y$1,'Allokerad kvv'!$B$1:$AV$1,0),FALSE),VLOOKUP($B210,'Justerad allokering'!$B$1:$AG$461,MATCH(Y$1,'Justerad allokering'!$B$1:$AF$1,0),FALSE))</f>
        <v>0</v>
      </c>
      <c r="Z210">
        <f>IF(ISERROR(1/VLOOKUP($B210,'Justerad allokering'!$B$1:$AG$461,MATCH(Z$1,'Justerad allokering'!$B$1:$AF$1,0),FALSE)),VLOOKUP($B210,'Allokerad kvv'!$B$2:$AV$468,MATCH(Z$1,'Allokerad kvv'!$B$1:$AV$1,0),FALSE),VLOOKUP($B210,'Justerad allokering'!$B$1:$AG$461,MATCH(Z$1,'Justerad allokering'!$B$1:$AF$1,0),FALSE))</f>
        <v>0</v>
      </c>
      <c r="AE210" s="89">
        <f t="shared" si="12"/>
        <v>104.08682399999999</v>
      </c>
      <c r="AG210">
        <f t="shared" si="13"/>
        <v>103.11368999999999</v>
      </c>
      <c r="AH210">
        <f t="shared" si="14"/>
        <v>82.368689999999987</v>
      </c>
      <c r="AI210">
        <f>IF(AH210=0,"",AH210/VLOOKUP(B210,Kraftvärmeprod!$B$1:$BC$480,MATCH("Summa tillförd energi exklusive rökgaskondensering",Kraftvärmeprod!$B$1:$BC$1,0),FALSE))</f>
        <v>0.60897012398435579</v>
      </c>
      <c r="AK210">
        <f t="shared" si="15"/>
        <v>82.368690000000001</v>
      </c>
    </row>
    <row r="211" spans="1:37" x14ac:dyDescent="0.25">
      <c r="A211" s="2" t="s">
        <v>302</v>
      </c>
      <c r="B211" s="2" t="s">
        <v>305</v>
      </c>
      <c r="C211">
        <f>IF(ISERROR(1/VLOOKUP($B211,'Justerad allokering'!$B$1:$AG$461,MATCH(C$1,'Justerad allokering'!$B$1:$AF$1,0),FALSE)),VLOOKUP($B211,'Allokerad kvv'!$B$2:$AV$468,MATCH(C$1,'Allokerad kvv'!$B$1:$AV$1,0),FALSE),VLOOKUP($B211,'Justerad allokering'!$B$1:$AG$461,MATCH(C$1,'Justerad allokering'!$B$1:$AF$1,0),FALSE))</f>
        <v>0</v>
      </c>
      <c r="D211">
        <f>IF(ISERROR(1/VLOOKUP($B211,'Justerad allokering'!$B$1:$AG$461,MATCH(D$1,'Justerad allokering'!$B$1:$AF$1,0),FALSE)),VLOOKUP($B211,'Allokerad kvv'!$B$2:$AV$468,MATCH(D$1,'Allokerad kvv'!$B$1:$AV$1,0),FALSE),VLOOKUP($B211,'Justerad allokering'!$B$1:$AG$461,MATCH(D$1,'Justerad allokering'!$B$1:$AF$1,0),FALSE))</f>
        <v>0</v>
      </c>
      <c r="E211">
        <f>IF(ISERROR(1/VLOOKUP($B211,'Justerad allokering'!$B$1:$AG$461,MATCH(E$1,'Justerad allokering'!$B$1:$AF$1,0),FALSE)),VLOOKUP($B211,'Allokerad kvv'!$B$2:$AV$468,MATCH(E$1,'Allokerad kvv'!$B$1:$AV$1,0),FALSE),VLOOKUP($B211,'Justerad allokering'!$B$1:$AG$461,MATCH(E$1,'Justerad allokering'!$B$1:$AF$1,0),FALSE))</f>
        <v>0</v>
      </c>
      <c r="F211">
        <f>IF(ISERROR(1/VLOOKUP($B211,'Justerad allokering'!$B$1:$AG$461,MATCH(F$1,'Justerad allokering'!$B$1:$AF$1,0),FALSE)),VLOOKUP($B211,'Allokerad kvv'!$B$2:$AV$468,MATCH(F$1,'Allokerad kvv'!$B$1:$AV$1,0),FALSE),VLOOKUP($B211,'Justerad allokering'!$B$1:$AG$461,MATCH(F$1,'Justerad allokering'!$B$1:$AF$1,0),FALSE))</f>
        <v>0</v>
      </c>
      <c r="G211">
        <f>IF(ISERROR(1/VLOOKUP($B211,'Justerad allokering'!$B$1:$AG$461,MATCH(G$1,'Justerad allokering'!$B$1:$AF$1,0),FALSE)),VLOOKUP($B211,'Allokerad kvv'!$B$2:$AV$468,MATCH(G$1,'Allokerad kvv'!$B$1:$AV$1,0),FALSE),VLOOKUP($B211,'Justerad allokering'!$B$1:$AG$461,MATCH(G$1,'Justerad allokering'!$B$1:$AF$1,0),FALSE))</f>
        <v>0</v>
      </c>
      <c r="H211">
        <f>IF(ISERROR(1/VLOOKUP($B211,'Justerad allokering'!$B$1:$AG$461,MATCH(H$1,'Justerad allokering'!$B$1:$AF$1,0),FALSE)),VLOOKUP($B211,'Allokerad kvv'!$B$2:$AV$468,MATCH(H$1,'Allokerad kvv'!$B$1:$AV$1,0),FALSE),VLOOKUP($B211,'Justerad allokering'!$B$1:$AG$461,MATCH(H$1,'Justerad allokering'!$B$1:$AF$1,0),FALSE))</f>
        <v>0</v>
      </c>
      <c r="I211">
        <f>IF(ISERROR(1/VLOOKUP($B211,'Justerad allokering'!$B$1:$AG$461,MATCH(I$1,'Justerad allokering'!$B$1:$AF$1,0),FALSE)),VLOOKUP($B211,'Allokerad kvv'!$B$2:$AV$468,MATCH(I$1,'Allokerad kvv'!$B$1:$AV$1,0),FALSE),VLOOKUP($B211,'Justerad allokering'!$B$1:$AG$461,MATCH(I$1,'Justerad allokering'!$B$1:$AF$1,0),FALSE))</f>
        <v>0</v>
      </c>
      <c r="J211">
        <f>IF(ISERROR(1/VLOOKUP($B211,'Justerad allokering'!$B$1:$AG$461,MATCH(J$1,'Justerad allokering'!$B$1:$AF$1,0),FALSE)),VLOOKUP($B211,'Allokerad kvv'!$B$2:$AV$468,MATCH(J$1,'Allokerad kvv'!$B$1:$AV$1,0),FALSE),VLOOKUP($B211,'Justerad allokering'!$B$1:$AG$461,MATCH(J$1,'Justerad allokering'!$B$1:$AF$1,0),FALSE))</f>
        <v>0</v>
      </c>
      <c r="K211">
        <f>IF(ISERROR(1/VLOOKUP($B211,'Justerad allokering'!$B$1:$AG$461,MATCH(K$1,'Justerad allokering'!$B$1:$AF$1,0),FALSE)),VLOOKUP($B211,'Allokerad kvv'!$B$2:$AV$468,MATCH(K$1,'Allokerad kvv'!$B$1:$AV$1,0),FALSE),VLOOKUP($B211,'Justerad allokering'!$B$1:$AG$461,MATCH(K$1,'Justerad allokering'!$B$1:$AF$1,0),FALSE))</f>
        <v>0</v>
      </c>
      <c r="L211">
        <f>IF(ISERROR(1/VLOOKUP($B211,'Justerad allokering'!$B$1:$AG$461,MATCH(L$1,'Justerad allokering'!$B$1:$AF$1,0),FALSE)),VLOOKUP($B211,'Allokerad kvv'!$B$2:$AV$468,MATCH(L$1,'Allokerad kvv'!$B$1:$AV$1,0),FALSE),VLOOKUP($B211,'Justerad allokering'!$B$1:$AG$461,MATCH(L$1,'Justerad allokering'!$B$1:$AF$1,0),FALSE))</f>
        <v>0</v>
      </c>
      <c r="M211">
        <f>IF(ISERROR(1/VLOOKUP($B211,'Justerad allokering'!$B$1:$AG$461,MATCH(M$1,'Justerad allokering'!$B$1:$AF$1,0),FALSE)),VLOOKUP($B211,'Allokerad kvv'!$B$2:$AV$468,MATCH(M$1,'Allokerad kvv'!$B$1:$AV$1,0),FALSE),VLOOKUP($B211,'Justerad allokering'!$B$1:$AG$461,MATCH(M$1,'Justerad allokering'!$B$1:$AF$1,0),FALSE))</f>
        <v>0</v>
      </c>
      <c r="N211">
        <f>IF(ISERROR(1/VLOOKUP($B211,'Justerad allokering'!$B$1:$AG$461,MATCH(N$1,'Justerad allokering'!$B$1:$AF$1,0),FALSE)),VLOOKUP($B211,'Allokerad kvv'!$B$2:$AV$468,MATCH(N$1,'Allokerad kvv'!$B$1:$AV$1,0),FALSE),VLOOKUP($B211,'Justerad allokering'!$B$1:$AG$461,MATCH(N$1,'Justerad allokering'!$B$1:$AF$1,0),FALSE))</f>
        <v>0</v>
      </c>
      <c r="O211">
        <f>IF(ISERROR(1/VLOOKUP($B211,'Justerad allokering'!$B$1:$AG$461,MATCH(O$1,'Justerad allokering'!$B$1:$AF$1,0),FALSE)),VLOOKUP($B211,'Allokerad kvv'!$B$2:$AV$468,MATCH(O$1,'Allokerad kvv'!$B$1:$AV$1,0),FALSE),VLOOKUP($B211,'Justerad allokering'!$B$1:$AG$461,MATCH(O$1,'Justerad allokering'!$B$1:$AF$1,0),FALSE))</f>
        <v>0</v>
      </c>
      <c r="P211">
        <f>IF(ISERROR(1/VLOOKUP($B211,'Justerad allokering'!$B$1:$AG$461,MATCH(P$1,'Justerad allokering'!$B$1:$AF$1,0),FALSE)),VLOOKUP($B211,'Allokerad kvv'!$B$2:$AV$468,MATCH(P$1,'Allokerad kvv'!$B$1:$AV$1,0),FALSE),VLOOKUP($B211,'Justerad allokering'!$B$1:$AG$461,MATCH(P$1,'Justerad allokering'!$B$1:$AF$1,0),FALSE))</f>
        <v>0</v>
      </c>
      <c r="Q211">
        <f>IF(ISERROR(1/VLOOKUP($B211,'Justerad allokering'!$B$1:$AG$461,MATCH(Q$1,'Justerad allokering'!$B$1:$AF$1,0),FALSE)),VLOOKUP($B211,'Allokerad kvv'!$B$2:$AV$468,MATCH(Q$1,'Allokerad kvv'!$B$1:$AV$1,0),FALSE),VLOOKUP($B211,'Justerad allokering'!$B$1:$AG$461,MATCH(Q$1,'Justerad allokering'!$B$1:$AF$1,0),FALSE))</f>
        <v>0</v>
      </c>
      <c r="R211">
        <f>IF(ISERROR(1/VLOOKUP($B211,'Justerad allokering'!$B$1:$AG$461,MATCH(R$1,'Justerad allokering'!$B$1:$AF$1,0),FALSE)),VLOOKUP($B211,'Allokerad kvv'!$B$2:$AV$468,MATCH(R$1,'Allokerad kvv'!$B$1:$AV$1,0),FALSE),VLOOKUP($B211,'Justerad allokering'!$B$1:$AG$461,MATCH(R$1,'Justerad allokering'!$B$1:$AF$1,0),FALSE))</f>
        <v>0</v>
      </c>
      <c r="S211">
        <f>IF(ISERROR(1/VLOOKUP($B211,'Justerad allokering'!$B$1:$AG$461,MATCH(S$1,'Justerad allokering'!$B$1:$AF$1,0),FALSE)),VLOOKUP($B211,'Allokerad kvv'!$B$2:$AV$468,MATCH(S$1,'Allokerad kvv'!$B$1:$AV$1,0),FALSE),VLOOKUP($B211,'Justerad allokering'!$B$1:$AG$461,MATCH(S$1,'Justerad allokering'!$B$1:$AF$1,0),FALSE))</f>
        <v>0</v>
      </c>
      <c r="T211">
        <f>IF(ISERROR(1/VLOOKUP($B211,'Justerad allokering'!$B$1:$AG$461,MATCH(T$1,'Justerad allokering'!$B$1:$AF$1,0),FALSE)),VLOOKUP($B211,'Allokerad kvv'!$B$2:$AV$468,MATCH(T$1,'Allokerad kvv'!$B$1:$AV$1,0),FALSE),VLOOKUP($B211,'Justerad allokering'!$B$1:$AG$461,MATCH(T$1,'Justerad allokering'!$B$1:$AF$1,0),FALSE))</f>
        <v>0</v>
      </c>
      <c r="U211">
        <f>IF(ISERROR(1/VLOOKUP($B211,'Justerad allokering'!$B$1:$AG$461,MATCH(U$1,'Justerad allokering'!$B$1:$AF$1,0),FALSE)),VLOOKUP($B211,'Allokerad kvv'!$B$2:$AV$468,MATCH(U$1,'Allokerad kvv'!$B$1:$AV$1,0),FALSE),VLOOKUP($B211,'Justerad allokering'!$B$1:$AG$461,MATCH(U$1,'Justerad allokering'!$B$1:$AF$1,0),FALSE))</f>
        <v>0</v>
      </c>
      <c r="V211">
        <f>IF(ISERROR(1/VLOOKUP($B211,'Justerad allokering'!$B$1:$AG$461,MATCH(V$1,'Justerad allokering'!$B$1:$AF$1,0),FALSE)),VLOOKUP($B211,'Allokerad kvv'!$B$2:$AV$468,MATCH(V$1,'Allokerad kvv'!$B$1:$AV$1,0),FALSE),VLOOKUP($B211,'Justerad allokering'!$B$1:$AG$461,MATCH(V$1,'Justerad allokering'!$B$1:$AF$1,0),FALSE))</f>
        <v>0</v>
      </c>
      <c r="W211">
        <f>IF(ISERROR(1/VLOOKUP($B211,'Justerad allokering'!$B$1:$AG$461,MATCH(W$1,'Justerad allokering'!$B$1:$AF$1,0),FALSE)),VLOOKUP($B211,'Allokerad kvv'!$B$2:$AV$468,MATCH(W$1,'Allokerad kvv'!$B$1:$AV$1,0),FALSE),VLOOKUP($B211,'Justerad allokering'!$B$1:$AG$461,MATCH(W$1,'Justerad allokering'!$B$1:$AF$1,0),FALSE))</f>
        <v>0</v>
      </c>
      <c r="X211">
        <f>IF(ISERROR(1/VLOOKUP($B211,'Justerad allokering'!$B$1:$AG$461,MATCH(X$1,'Justerad allokering'!$B$1:$AF$1,0),FALSE)),VLOOKUP($B211,'Allokerad kvv'!$B$2:$AV$468,MATCH(X$1,'Allokerad kvv'!$B$1:$AV$1,0),FALSE),VLOOKUP($B211,'Justerad allokering'!$B$1:$AG$461,MATCH(X$1,'Justerad allokering'!$B$1:$AF$1,0),FALSE))</f>
        <v>0</v>
      </c>
      <c r="Y211">
        <f>IF(ISERROR(1/VLOOKUP($B211,'Justerad allokering'!$B$1:$AG$461,MATCH(Y$1,'Justerad allokering'!$B$1:$AF$1,0),FALSE)),VLOOKUP($B211,'Allokerad kvv'!$B$2:$AV$468,MATCH(Y$1,'Allokerad kvv'!$B$1:$AV$1,0),FALSE),VLOOKUP($B211,'Justerad allokering'!$B$1:$AG$461,MATCH(Y$1,'Justerad allokering'!$B$1:$AF$1,0),FALSE))</f>
        <v>0</v>
      </c>
      <c r="Z211">
        <f>IF(ISERROR(1/VLOOKUP($B211,'Justerad allokering'!$B$1:$AG$461,MATCH(Z$1,'Justerad allokering'!$B$1:$AF$1,0),FALSE)),VLOOKUP($B211,'Allokerad kvv'!$B$2:$AV$468,MATCH(Z$1,'Allokerad kvv'!$B$1:$AV$1,0),FALSE),VLOOKUP($B211,'Justerad allokering'!$B$1:$AG$461,MATCH(Z$1,'Justerad allokering'!$B$1:$AF$1,0),FALSE))</f>
        <v>0</v>
      </c>
      <c r="AE211" s="89">
        <f t="shared" si="12"/>
        <v>0</v>
      </c>
      <c r="AG211">
        <f t="shared" si="13"/>
        <v>0</v>
      </c>
      <c r="AH211">
        <f t="shared" si="14"/>
        <v>0</v>
      </c>
      <c r="AI211" t="str">
        <f>IF(AH211=0,"",AH211/VLOOKUP(B211,Kraftvärmeprod!$B$1:$BC$480,MATCH("Summa tillförd energi exklusive rökgaskondensering",Kraftvärmeprod!$B$1:$BC$1,0),FALSE))</f>
        <v/>
      </c>
      <c r="AK211">
        <f t="shared" si="15"/>
        <v>0</v>
      </c>
    </row>
    <row r="212" spans="1:37" x14ac:dyDescent="0.25">
      <c r="A212" s="2" t="s">
        <v>306</v>
      </c>
      <c r="B212" s="2" t="s">
        <v>307</v>
      </c>
      <c r="C212">
        <f>IF(ISERROR(1/VLOOKUP($B212,'Justerad allokering'!$B$1:$AG$461,MATCH(C$1,'Justerad allokering'!$B$1:$AF$1,0),FALSE)),VLOOKUP($B212,'Allokerad kvv'!$B$2:$AV$468,MATCH(C$1,'Allokerad kvv'!$B$1:$AV$1,0),FALSE),VLOOKUP($B212,'Justerad allokering'!$B$1:$AG$461,MATCH(C$1,'Justerad allokering'!$B$1:$AF$1,0),FALSE))</f>
        <v>0</v>
      </c>
      <c r="D212">
        <f>IF(ISERROR(1/VLOOKUP($B212,'Justerad allokering'!$B$1:$AG$461,MATCH(D$1,'Justerad allokering'!$B$1:$AF$1,0),FALSE)),VLOOKUP($B212,'Allokerad kvv'!$B$2:$AV$468,MATCH(D$1,'Allokerad kvv'!$B$1:$AV$1,0),FALSE),VLOOKUP($B212,'Justerad allokering'!$B$1:$AG$461,MATCH(D$1,'Justerad allokering'!$B$1:$AF$1,0),FALSE))</f>
        <v>0</v>
      </c>
      <c r="E212">
        <f>IF(ISERROR(1/VLOOKUP($B212,'Justerad allokering'!$B$1:$AG$461,MATCH(E$1,'Justerad allokering'!$B$1:$AF$1,0),FALSE)),VLOOKUP($B212,'Allokerad kvv'!$B$2:$AV$468,MATCH(E$1,'Allokerad kvv'!$B$1:$AV$1,0),FALSE),VLOOKUP($B212,'Justerad allokering'!$B$1:$AG$461,MATCH(E$1,'Justerad allokering'!$B$1:$AF$1,0),FALSE))</f>
        <v>2.29704</v>
      </c>
      <c r="F212">
        <f>IF(ISERROR(1/VLOOKUP($B212,'Justerad allokering'!$B$1:$AG$461,MATCH(F$1,'Justerad allokering'!$B$1:$AF$1,0),FALSE)),VLOOKUP($B212,'Allokerad kvv'!$B$2:$AV$468,MATCH(F$1,'Allokerad kvv'!$B$1:$AV$1,0),FALSE),VLOOKUP($B212,'Justerad allokering'!$B$1:$AG$461,MATCH(F$1,'Justerad allokering'!$B$1:$AF$1,0),FALSE))</f>
        <v>0</v>
      </c>
      <c r="G212">
        <f>IF(ISERROR(1/VLOOKUP($B212,'Justerad allokering'!$B$1:$AG$461,MATCH(G$1,'Justerad allokering'!$B$1:$AF$1,0),FALSE)),VLOOKUP($B212,'Allokerad kvv'!$B$2:$AV$468,MATCH(G$1,'Allokerad kvv'!$B$1:$AV$1,0),FALSE),VLOOKUP($B212,'Justerad allokering'!$B$1:$AG$461,MATCH(G$1,'Justerad allokering'!$B$1:$AF$1,0),FALSE))</f>
        <v>1.12087</v>
      </c>
      <c r="H212">
        <f>IF(ISERROR(1/VLOOKUP($B212,'Justerad allokering'!$B$1:$AG$461,MATCH(H$1,'Justerad allokering'!$B$1:$AF$1,0),FALSE)),VLOOKUP($B212,'Allokerad kvv'!$B$2:$AV$468,MATCH(H$1,'Allokerad kvv'!$B$1:$AV$1,0),FALSE),VLOOKUP($B212,'Justerad allokering'!$B$1:$AG$461,MATCH(H$1,'Justerad allokering'!$B$1:$AF$1,0),FALSE))</f>
        <v>0</v>
      </c>
      <c r="I212">
        <f>IF(ISERROR(1/VLOOKUP($B212,'Justerad allokering'!$B$1:$AG$461,MATCH(I$1,'Justerad allokering'!$B$1:$AF$1,0),FALSE)),VLOOKUP($B212,'Allokerad kvv'!$B$2:$AV$468,MATCH(I$1,'Allokerad kvv'!$B$1:$AV$1,0),FALSE),VLOOKUP($B212,'Justerad allokering'!$B$1:$AG$461,MATCH(I$1,'Justerad allokering'!$B$1:$AF$1,0),FALSE))</f>
        <v>0</v>
      </c>
      <c r="J212">
        <f>IF(ISERROR(1/VLOOKUP($B212,'Justerad allokering'!$B$1:$AG$461,MATCH(J$1,'Justerad allokering'!$B$1:$AF$1,0),FALSE)),VLOOKUP($B212,'Allokerad kvv'!$B$2:$AV$468,MATCH(J$1,'Allokerad kvv'!$B$1:$AV$1,0),FALSE),VLOOKUP($B212,'Justerad allokering'!$B$1:$AG$461,MATCH(J$1,'Justerad allokering'!$B$1:$AF$1,0),FALSE))</f>
        <v>50.5182</v>
      </c>
      <c r="K212">
        <f>IF(ISERROR(1/VLOOKUP($B212,'Justerad allokering'!$B$1:$AG$461,MATCH(K$1,'Justerad allokering'!$B$1:$AF$1,0),FALSE)),VLOOKUP($B212,'Allokerad kvv'!$B$2:$AV$468,MATCH(K$1,'Allokerad kvv'!$B$1:$AV$1,0),FALSE),VLOOKUP($B212,'Justerad allokering'!$B$1:$AG$461,MATCH(K$1,'Justerad allokering'!$B$1:$AF$1,0),FALSE))</f>
        <v>3.3180100000000001</v>
      </c>
      <c r="L212">
        <f>IF(ISERROR(1/VLOOKUP($B212,'Justerad allokering'!$B$1:$AG$461,MATCH(L$1,'Justerad allokering'!$B$1:$AF$1,0),FALSE)),VLOOKUP($B212,'Allokerad kvv'!$B$2:$AV$468,MATCH(L$1,'Allokerad kvv'!$B$1:$AV$1,0),FALSE),VLOOKUP($B212,'Justerad allokering'!$B$1:$AG$461,MATCH(L$1,'Justerad allokering'!$B$1:$AF$1,0),FALSE))</f>
        <v>0</v>
      </c>
      <c r="M212">
        <f>IF(ISERROR(1/VLOOKUP($B212,'Justerad allokering'!$B$1:$AG$461,MATCH(M$1,'Justerad allokering'!$B$1:$AF$1,0),FALSE)),VLOOKUP($B212,'Allokerad kvv'!$B$2:$AV$468,MATCH(M$1,'Allokerad kvv'!$B$1:$AV$1,0),FALSE),VLOOKUP($B212,'Justerad allokering'!$B$1:$AG$461,MATCH(M$1,'Justerad allokering'!$B$1:$AF$1,0),FALSE))</f>
        <v>0</v>
      </c>
      <c r="N212">
        <f>IF(ISERROR(1/VLOOKUP($B212,'Justerad allokering'!$B$1:$AG$461,MATCH(N$1,'Justerad allokering'!$B$1:$AF$1,0),FALSE)),VLOOKUP($B212,'Allokerad kvv'!$B$2:$AV$468,MATCH(N$1,'Allokerad kvv'!$B$1:$AV$1,0),FALSE),VLOOKUP($B212,'Justerad allokering'!$B$1:$AG$461,MATCH(N$1,'Justerad allokering'!$B$1:$AF$1,0),FALSE))</f>
        <v>0</v>
      </c>
      <c r="O212">
        <f>IF(ISERROR(1/VLOOKUP($B212,'Justerad allokering'!$B$1:$AG$461,MATCH(O$1,'Justerad allokering'!$B$1:$AF$1,0),FALSE)),VLOOKUP($B212,'Allokerad kvv'!$B$2:$AV$468,MATCH(O$1,'Allokerad kvv'!$B$1:$AV$1,0),FALSE),VLOOKUP($B212,'Justerad allokering'!$B$1:$AG$461,MATCH(O$1,'Justerad allokering'!$B$1:$AF$1,0),FALSE))</f>
        <v>79.509</v>
      </c>
      <c r="P212">
        <f>IF(ISERROR(1/VLOOKUP($B212,'Justerad allokering'!$B$1:$AG$461,MATCH(P$1,'Justerad allokering'!$B$1:$AF$1,0),FALSE)),VLOOKUP($B212,'Allokerad kvv'!$B$2:$AV$468,MATCH(P$1,'Allokerad kvv'!$B$1:$AV$1,0),FALSE),VLOOKUP($B212,'Justerad allokering'!$B$1:$AG$461,MATCH(P$1,'Justerad allokering'!$B$1:$AF$1,0),FALSE))</f>
        <v>10.573</v>
      </c>
      <c r="Q212">
        <f>IF(ISERROR(1/VLOOKUP($B212,'Justerad allokering'!$B$1:$AG$461,MATCH(Q$1,'Justerad allokering'!$B$1:$AF$1,0),FALSE)),VLOOKUP($B212,'Allokerad kvv'!$B$2:$AV$468,MATCH(Q$1,'Allokerad kvv'!$B$1:$AV$1,0),FALSE),VLOOKUP($B212,'Justerad allokering'!$B$1:$AG$461,MATCH(Q$1,'Justerad allokering'!$B$1:$AF$1,0),FALSE))</f>
        <v>0</v>
      </c>
      <c r="R212">
        <f>IF(ISERROR(1/VLOOKUP($B212,'Justerad allokering'!$B$1:$AG$461,MATCH(R$1,'Justerad allokering'!$B$1:$AF$1,0),FALSE)),VLOOKUP($B212,'Allokerad kvv'!$B$2:$AV$468,MATCH(R$1,'Allokerad kvv'!$B$1:$AV$1,0),FALSE),VLOOKUP($B212,'Justerad allokering'!$B$1:$AG$461,MATCH(R$1,'Justerad allokering'!$B$1:$AF$1,0),FALSE))</f>
        <v>0</v>
      </c>
      <c r="S212">
        <f>IF(ISERROR(1/VLOOKUP($B212,'Justerad allokering'!$B$1:$AG$461,MATCH(S$1,'Justerad allokering'!$B$1:$AF$1,0),FALSE)),VLOOKUP($B212,'Allokerad kvv'!$B$2:$AV$468,MATCH(S$1,'Allokerad kvv'!$B$1:$AV$1,0),FALSE),VLOOKUP($B212,'Justerad allokering'!$B$1:$AG$461,MATCH(S$1,'Justerad allokering'!$B$1:$AF$1,0),FALSE))</f>
        <v>0</v>
      </c>
      <c r="T212">
        <f>IF(ISERROR(1/VLOOKUP($B212,'Justerad allokering'!$B$1:$AG$461,MATCH(T$1,'Justerad allokering'!$B$1:$AF$1,0),FALSE)),VLOOKUP($B212,'Allokerad kvv'!$B$2:$AV$468,MATCH(T$1,'Allokerad kvv'!$B$1:$AV$1,0),FALSE),VLOOKUP($B212,'Justerad allokering'!$B$1:$AG$461,MATCH(T$1,'Justerad allokering'!$B$1:$AF$1,0),FALSE))</f>
        <v>0</v>
      </c>
      <c r="U212">
        <f>IF(ISERROR(1/VLOOKUP($B212,'Justerad allokering'!$B$1:$AG$461,MATCH(U$1,'Justerad allokering'!$B$1:$AF$1,0),FALSE)),VLOOKUP($B212,'Allokerad kvv'!$B$2:$AV$468,MATCH(U$1,'Allokerad kvv'!$B$1:$AV$1,0),FALSE),VLOOKUP($B212,'Justerad allokering'!$B$1:$AG$461,MATCH(U$1,'Justerad allokering'!$B$1:$AF$1,0),FALSE))</f>
        <v>0</v>
      </c>
      <c r="V212">
        <f>IF(ISERROR(1/VLOOKUP($B212,'Justerad allokering'!$B$1:$AG$461,MATCH(V$1,'Justerad allokering'!$B$1:$AF$1,0),FALSE)),VLOOKUP($B212,'Allokerad kvv'!$B$2:$AV$468,MATCH(V$1,'Allokerad kvv'!$B$1:$AV$1,0),FALSE),VLOOKUP($B212,'Justerad allokering'!$B$1:$AG$461,MATCH(V$1,'Justerad allokering'!$B$1:$AF$1,0),FALSE))</f>
        <v>0</v>
      </c>
      <c r="W212">
        <f>IF(ISERROR(1/VLOOKUP($B212,'Justerad allokering'!$B$1:$AG$461,MATCH(W$1,'Justerad allokering'!$B$1:$AF$1,0),FALSE)),VLOOKUP($B212,'Allokerad kvv'!$B$2:$AV$468,MATCH(W$1,'Allokerad kvv'!$B$1:$AV$1,0),FALSE),VLOOKUP($B212,'Justerad allokering'!$B$1:$AG$461,MATCH(W$1,'Justerad allokering'!$B$1:$AF$1,0),FALSE))</f>
        <v>0</v>
      </c>
      <c r="X212">
        <f>IF(ISERROR(1/VLOOKUP($B212,'Justerad allokering'!$B$1:$AG$461,MATCH(X$1,'Justerad allokering'!$B$1:$AF$1,0),FALSE)),VLOOKUP($B212,'Allokerad kvv'!$B$2:$AV$468,MATCH(X$1,'Allokerad kvv'!$B$1:$AV$1,0),FALSE),VLOOKUP($B212,'Justerad allokering'!$B$1:$AG$461,MATCH(X$1,'Justerad allokering'!$B$1:$AF$1,0),FALSE))</f>
        <v>0</v>
      </c>
      <c r="Y212">
        <f>IF(ISERROR(1/VLOOKUP($B212,'Justerad allokering'!$B$1:$AG$461,MATCH(Y$1,'Justerad allokering'!$B$1:$AF$1,0),FALSE)),VLOOKUP($B212,'Allokerad kvv'!$B$2:$AV$468,MATCH(Y$1,'Allokerad kvv'!$B$1:$AV$1,0),FALSE),VLOOKUP($B212,'Justerad allokering'!$B$1:$AG$461,MATCH(Y$1,'Justerad allokering'!$B$1:$AF$1,0),FALSE))</f>
        <v>0</v>
      </c>
      <c r="Z212">
        <f>IF(ISERROR(1/VLOOKUP($B212,'Justerad allokering'!$B$1:$AG$461,MATCH(Z$1,'Justerad allokering'!$B$1:$AF$1,0),FALSE)),VLOOKUP($B212,'Allokerad kvv'!$B$2:$AV$468,MATCH(Z$1,'Allokerad kvv'!$B$1:$AV$1,0),FALSE),VLOOKUP($B212,'Justerad allokering'!$B$1:$AG$461,MATCH(Z$1,'Justerad allokering'!$B$1:$AF$1,0),FALSE))</f>
        <v>0</v>
      </c>
      <c r="AE212" s="89">
        <f t="shared" si="12"/>
        <v>147.33612000000002</v>
      </c>
      <c r="AG212">
        <f t="shared" si="13"/>
        <v>144.01811000000004</v>
      </c>
      <c r="AH212">
        <f t="shared" si="14"/>
        <v>144.01811000000004</v>
      </c>
      <c r="AI212">
        <f>IF(AH212=0,"",AH212/VLOOKUP(B212,Kraftvärmeprod!$B$1:$BC$480,MATCH("Summa tillförd energi exklusive rökgaskondensering",Kraftvärmeprod!$B$1:$BC$1,0),FALSE))</f>
        <v>0.82950184310563313</v>
      </c>
      <c r="AK212">
        <f t="shared" si="15"/>
        <v>142.89724000000001</v>
      </c>
    </row>
    <row r="213" spans="1:37" x14ac:dyDescent="0.25">
      <c r="A213" s="2" t="s">
        <v>308</v>
      </c>
      <c r="B213" s="2" t="s">
        <v>309</v>
      </c>
      <c r="C213">
        <f>IF(ISERROR(1/VLOOKUP($B213,'Justerad allokering'!$B$1:$AG$461,MATCH(C$1,'Justerad allokering'!$B$1:$AF$1,0),FALSE)),VLOOKUP($B213,'Allokerad kvv'!$B$2:$AV$468,MATCH(C$1,'Allokerad kvv'!$B$1:$AV$1,0),FALSE),VLOOKUP($B213,'Justerad allokering'!$B$1:$AG$461,MATCH(C$1,'Justerad allokering'!$B$1:$AF$1,0),FALSE))</f>
        <v>0</v>
      </c>
      <c r="D213">
        <f>IF(ISERROR(1/VLOOKUP($B213,'Justerad allokering'!$B$1:$AG$461,MATCH(D$1,'Justerad allokering'!$B$1:$AF$1,0),FALSE)),VLOOKUP($B213,'Allokerad kvv'!$B$2:$AV$468,MATCH(D$1,'Allokerad kvv'!$B$1:$AV$1,0),FALSE),VLOOKUP($B213,'Justerad allokering'!$B$1:$AG$461,MATCH(D$1,'Justerad allokering'!$B$1:$AF$1,0),FALSE))</f>
        <v>0</v>
      </c>
      <c r="E213">
        <f>IF(ISERROR(1/VLOOKUP($B213,'Justerad allokering'!$B$1:$AG$461,MATCH(E$1,'Justerad allokering'!$B$1:$AF$1,0),FALSE)),VLOOKUP($B213,'Allokerad kvv'!$B$2:$AV$468,MATCH(E$1,'Allokerad kvv'!$B$1:$AV$1,0),FALSE),VLOOKUP($B213,'Justerad allokering'!$B$1:$AG$461,MATCH(E$1,'Justerad allokering'!$B$1:$AF$1,0),FALSE))</f>
        <v>0</v>
      </c>
      <c r="F213">
        <f>IF(ISERROR(1/VLOOKUP($B213,'Justerad allokering'!$B$1:$AG$461,MATCH(F$1,'Justerad allokering'!$B$1:$AF$1,0),FALSE)),VLOOKUP($B213,'Allokerad kvv'!$B$2:$AV$468,MATCH(F$1,'Allokerad kvv'!$B$1:$AV$1,0),FALSE),VLOOKUP($B213,'Justerad allokering'!$B$1:$AG$461,MATCH(F$1,'Justerad allokering'!$B$1:$AF$1,0),FALSE))</f>
        <v>0</v>
      </c>
      <c r="G213">
        <f>IF(ISERROR(1/VLOOKUP($B213,'Justerad allokering'!$B$1:$AG$461,MATCH(G$1,'Justerad allokering'!$B$1:$AF$1,0),FALSE)),VLOOKUP($B213,'Allokerad kvv'!$B$2:$AV$468,MATCH(G$1,'Allokerad kvv'!$B$1:$AV$1,0),FALSE),VLOOKUP($B213,'Justerad allokering'!$B$1:$AG$461,MATCH(G$1,'Justerad allokering'!$B$1:$AF$1,0),FALSE))</f>
        <v>0</v>
      </c>
      <c r="H213">
        <f>IF(ISERROR(1/VLOOKUP($B213,'Justerad allokering'!$B$1:$AG$461,MATCH(H$1,'Justerad allokering'!$B$1:$AF$1,0),FALSE)),VLOOKUP($B213,'Allokerad kvv'!$B$2:$AV$468,MATCH(H$1,'Allokerad kvv'!$B$1:$AV$1,0),FALSE),VLOOKUP($B213,'Justerad allokering'!$B$1:$AG$461,MATCH(H$1,'Justerad allokering'!$B$1:$AF$1,0),FALSE))</f>
        <v>0</v>
      </c>
      <c r="I213">
        <f>IF(ISERROR(1/VLOOKUP($B213,'Justerad allokering'!$B$1:$AG$461,MATCH(I$1,'Justerad allokering'!$B$1:$AF$1,0),FALSE)),VLOOKUP($B213,'Allokerad kvv'!$B$2:$AV$468,MATCH(I$1,'Allokerad kvv'!$B$1:$AV$1,0),FALSE),VLOOKUP($B213,'Justerad allokering'!$B$1:$AG$461,MATCH(I$1,'Justerad allokering'!$B$1:$AF$1,0),FALSE))</f>
        <v>0</v>
      </c>
      <c r="J213">
        <f>IF(ISERROR(1/VLOOKUP($B213,'Justerad allokering'!$B$1:$AG$461,MATCH(J$1,'Justerad allokering'!$B$1:$AF$1,0),FALSE)),VLOOKUP($B213,'Allokerad kvv'!$B$2:$AV$468,MATCH(J$1,'Allokerad kvv'!$B$1:$AV$1,0),FALSE),VLOOKUP($B213,'Justerad allokering'!$B$1:$AG$461,MATCH(J$1,'Justerad allokering'!$B$1:$AF$1,0),FALSE))</f>
        <v>0</v>
      </c>
      <c r="K213">
        <f>IF(ISERROR(1/VLOOKUP($B213,'Justerad allokering'!$B$1:$AG$461,MATCH(K$1,'Justerad allokering'!$B$1:$AF$1,0),FALSE)),VLOOKUP($B213,'Allokerad kvv'!$B$2:$AV$468,MATCH(K$1,'Allokerad kvv'!$B$1:$AV$1,0),FALSE),VLOOKUP($B213,'Justerad allokering'!$B$1:$AG$461,MATCH(K$1,'Justerad allokering'!$B$1:$AF$1,0),FALSE))</f>
        <v>0</v>
      </c>
      <c r="L213">
        <f>IF(ISERROR(1/VLOOKUP($B213,'Justerad allokering'!$B$1:$AG$461,MATCH(L$1,'Justerad allokering'!$B$1:$AF$1,0),FALSE)),VLOOKUP($B213,'Allokerad kvv'!$B$2:$AV$468,MATCH(L$1,'Allokerad kvv'!$B$1:$AV$1,0),FALSE),VLOOKUP($B213,'Justerad allokering'!$B$1:$AG$461,MATCH(L$1,'Justerad allokering'!$B$1:$AF$1,0),FALSE))</f>
        <v>0</v>
      </c>
      <c r="M213">
        <f>IF(ISERROR(1/VLOOKUP($B213,'Justerad allokering'!$B$1:$AG$461,MATCH(M$1,'Justerad allokering'!$B$1:$AF$1,0),FALSE)),VLOOKUP($B213,'Allokerad kvv'!$B$2:$AV$468,MATCH(M$1,'Allokerad kvv'!$B$1:$AV$1,0),FALSE),VLOOKUP($B213,'Justerad allokering'!$B$1:$AG$461,MATCH(M$1,'Justerad allokering'!$B$1:$AF$1,0),FALSE))</f>
        <v>0</v>
      </c>
      <c r="N213">
        <f>IF(ISERROR(1/VLOOKUP($B213,'Justerad allokering'!$B$1:$AG$461,MATCH(N$1,'Justerad allokering'!$B$1:$AF$1,0),FALSE)),VLOOKUP($B213,'Allokerad kvv'!$B$2:$AV$468,MATCH(N$1,'Allokerad kvv'!$B$1:$AV$1,0),FALSE),VLOOKUP($B213,'Justerad allokering'!$B$1:$AG$461,MATCH(N$1,'Justerad allokering'!$B$1:$AF$1,0),FALSE))</f>
        <v>0</v>
      </c>
      <c r="O213">
        <f>IF(ISERROR(1/VLOOKUP($B213,'Justerad allokering'!$B$1:$AG$461,MATCH(O$1,'Justerad allokering'!$B$1:$AF$1,0),FALSE)),VLOOKUP($B213,'Allokerad kvv'!$B$2:$AV$468,MATCH(O$1,'Allokerad kvv'!$B$1:$AV$1,0),FALSE),VLOOKUP($B213,'Justerad allokering'!$B$1:$AG$461,MATCH(O$1,'Justerad allokering'!$B$1:$AF$1,0),FALSE))</f>
        <v>0</v>
      </c>
      <c r="P213">
        <f>IF(ISERROR(1/VLOOKUP($B213,'Justerad allokering'!$B$1:$AG$461,MATCH(P$1,'Justerad allokering'!$B$1:$AF$1,0),FALSE)),VLOOKUP($B213,'Allokerad kvv'!$B$2:$AV$468,MATCH(P$1,'Allokerad kvv'!$B$1:$AV$1,0),FALSE),VLOOKUP($B213,'Justerad allokering'!$B$1:$AG$461,MATCH(P$1,'Justerad allokering'!$B$1:$AF$1,0),FALSE))</f>
        <v>0</v>
      </c>
      <c r="Q213">
        <f>IF(ISERROR(1/VLOOKUP($B213,'Justerad allokering'!$B$1:$AG$461,MATCH(Q$1,'Justerad allokering'!$B$1:$AF$1,0),FALSE)),VLOOKUP($B213,'Allokerad kvv'!$B$2:$AV$468,MATCH(Q$1,'Allokerad kvv'!$B$1:$AV$1,0),FALSE),VLOOKUP($B213,'Justerad allokering'!$B$1:$AG$461,MATCH(Q$1,'Justerad allokering'!$B$1:$AF$1,0),FALSE))</f>
        <v>0</v>
      </c>
      <c r="R213">
        <f>IF(ISERROR(1/VLOOKUP($B213,'Justerad allokering'!$B$1:$AG$461,MATCH(R$1,'Justerad allokering'!$B$1:$AF$1,0),FALSE)),VLOOKUP($B213,'Allokerad kvv'!$B$2:$AV$468,MATCH(R$1,'Allokerad kvv'!$B$1:$AV$1,0),FALSE),VLOOKUP($B213,'Justerad allokering'!$B$1:$AG$461,MATCH(R$1,'Justerad allokering'!$B$1:$AF$1,0),FALSE))</f>
        <v>0</v>
      </c>
      <c r="S213">
        <f>IF(ISERROR(1/VLOOKUP($B213,'Justerad allokering'!$B$1:$AG$461,MATCH(S$1,'Justerad allokering'!$B$1:$AF$1,0),FALSE)),VLOOKUP($B213,'Allokerad kvv'!$B$2:$AV$468,MATCH(S$1,'Allokerad kvv'!$B$1:$AV$1,0),FALSE),VLOOKUP($B213,'Justerad allokering'!$B$1:$AG$461,MATCH(S$1,'Justerad allokering'!$B$1:$AF$1,0),FALSE))</f>
        <v>0</v>
      </c>
      <c r="T213">
        <f>IF(ISERROR(1/VLOOKUP($B213,'Justerad allokering'!$B$1:$AG$461,MATCH(T$1,'Justerad allokering'!$B$1:$AF$1,0),FALSE)),VLOOKUP($B213,'Allokerad kvv'!$B$2:$AV$468,MATCH(T$1,'Allokerad kvv'!$B$1:$AV$1,0),FALSE),VLOOKUP($B213,'Justerad allokering'!$B$1:$AG$461,MATCH(T$1,'Justerad allokering'!$B$1:$AF$1,0),FALSE))</f>
        <v>0</v>
      </c>
      <c r="U213">
        <f>IF(ISERROR(1/VLOOKUP($B213,'Justerad allokering'!$B$1:$AG$461,MATCH(U$1,'Justerad allokering'!$B$1:$AF$1,0),FALSE)),VLOOKUP($B213,'Allokerad kvv'!$B$2:$AV$468,MATCH(U$1,'Allokerad kvv'!$B$1:$AV$1,0),FALSE),VLOOKUP($B213,'Justerad allokering'!$B$1:$AG$461,MATCH(U$1,'Justerad allokering'!$B$1:$AF$1,0),FALSE))</f>
        <v>0</v>
      </c>
      <c r="V213">
        <f>IF(ISERROR(1/VLOOKUP($B213,'Justerad allokering'!$B$1:$AG$461,MATCH(V$1,'Justerad allokering'!$B$1:$AF$1,0),FALSE)),VLOOKUP($B213,'Allokerad kvv'!$B$2:$AV$468,MATCH(V$1,'Allokerad kvv'!$B$1:$AV$1,0),FALSE),VLOOKUP($B213,'Justerad allokering'!$B$1:$AG$461,MATCH(V$1,'Justerad allokering'!$B$1:$AF$1,0),FALSE))</f>
        <v>0</v>
      </c>
      <c r="W213">
        <f>IF(ISERROR(1/VLOOKUP($B213,'Justerad allokering'!$B$1:$AG$461,MATCH(W$1,'Justerad allokering'!$B$1:$AF$1,0),FALSE)),VLOOKUP($B213,'Allokerad kvv'!$B$2:$AV$468,MATCH(W$1,'Allokerad kvv'!$B$1:$AV$1,0),FALSE),VLOOKUP($B213,'Justerad allokering'!$B$1:$AG$461,MATCH(W$1,'Justerad allokering'!$B$1:$AF$1,0),FALSE))</f>
        <v>0</v>
      </c>
      <c r="X213">
        <f>IF(ISERROR(1/VLOOKUP($B213,'Justerad allokering'!$B$1:$AG$461,MATCH(X$1,'Justerad allokering'!$B$1:$AF$1,0),FALSE)),VLOOKUP($B213,'Allokerad kvv'!$B$2:$AV$468,MATCH(X$1,'Allokerad kvv'!$B$1:$AV$1,0),FALSE),VLOOKUP($B213,'Justerad allokering'!$B$1:$AG$461,MATCH(X$1,'Justerad allokering'!$B$1:$AF$1,0),FALSE))</f>
        <v>0</v>
      </c>
      <c r="Y213">
        <f>IF(ISERROR(1/VLOOKUP($B213,'Justerad allokering'!$B$1:$AG$461,MATCH(Y$1,'Justerad allokering'!$B$1:$AF$1,0),FALSE)),VLOOKUP($B213,'Allokerad kvv'!$B$2:$AV$468,MATCH(Y$1,'Allokerad kvv'!$B$1:$AV$1,0),FALSE),VLOOKUP($B213,'Justerad allokering'!$B$1:$AG$461,MATCH(Y$1,'Justerad allokering'!$B$1:$AF$1,0),FALSE))</f>
        <v>0</v>
      </c>
      <c r="Z213">
        <f>IF(ISERROR(1/VLOOKUP($B213,'Justerad allokering'!$B$1:$AG$461,MATCH(Z$1,'Justerad allokering'!$B$1:$AF$1,0),FALSE)),VLOOKUP($B213,'Allokerad kvv'!$B$2:$AV$468,MATCH(Z$1,'Allokerad kvv'!$B$1:$AV$1,0),FALSE),VLOOKUP($B213,'Justerad allokering'!$B$1:$AG$461,MATCH(Z$1,'Justerad allokering'!$B$1:$AF$1,0),FALSE))</f>
        <v>0</v>
      </c>
      <c r="AE213" s="89">
        <f t="shared" si="12"/>
        <v>0</v>
      </c>
      <c r="AG213">
        <f t="shared" si="13"/>
        <v>0</v>
      </c>
      <c r="AH213">
        <f t="shared" si="14"/>
        <v>0</v>
      </c>
      <c r="AI213" t="str">
        <f>IF(AH213=0,"",AH213/VLOOKUP(B213,Kraftvärmeprod!$B$1:$BC$480,MATCH("Summa tillförd energi exklusive rökgaskondensering",Kraftvärmeprod!$B$1:$BC$1,0),FALSE))</f>
        <v/>
      </c>
      <c r="AK213">
        <f t="shared" si="15"/>
        <v>0</v>
      </c>
    </row>
    <row r="214" spans="1:37" x14ac:dyDescent="0.25">
      <c r="A214" s="2" t="s">
        <v>308</v>
      </c>
      <c r="B214" s="2" t="s">
        <v>310</v>
      </c>
      <c r="C214">
        <f>IF(ISERROR(1/VLOOKUP($B214,'Justerad allokering'!$B$1:$AG$461,MATCH(C$1,'Justerad allokering'!$B$1:$AF$1,0),FALSE)),VLOOKUP($B214,'Allokerad kvv'!$B$2:$AV$468,MATCH(C$1,'Allokerad kvv'!$B$1:$AV$1,0),FALSE),VLOOKUP($B214,'Justerad allokering'!$B$1:$AG$461,MATCH(C$1,'Justerad allokering'!$B$1:$AF$1,0),FALSE))</f>
        <v>0</v>
      </c>
      <c r="D214">
        <f>IF(ISERROR(1/VLOOKUP($B214,'Justerad allokering'!$B$1:$AG$461,MATCH(D$1,'Justerad allokering'!$B$1:$AF$1,0),FALSE)),VLOOKUP($B214,'Allokerad kvv'!$B$2:$AV$468,MATCH(D$1,'Allokerad kvv'!$B$1:$AV$1,0),FALSE),VLOOKUP($B214,'Justerad allokering'!$B$1:$AG$461,MATCH(D$1,'Justerad allokering'!$B$1:$AF$1,0),FALSE))</f>
        <v>0</v>
      </c>
      <c r="E214">
        <f>IF(ISERROR(1/VLOOKUP($B214,'Justerad allokering'!$B$1:$AG$461,MATCH(E$1,'Justerad allokering'!$B$1:$AF$1,0),FALSE)),VLOOKUP($B214,'Allokerad kvv'!$B$2:$AV$468,MATCH(E$1,'Allokerad kvv'!$B$1:$AV$1,0),FALSE),VLOOKUP($B214,'Justerad allokering'!$B$1:$AG$461,MATCH(E$1,'Justerad allokering'!$B$1:$AF$1,0),FALSE))</f>
        <v>0</v>
      </c>
      <c r="F214">
        <f>IF(ISERROR(1/VLOOKUP($B214,'Justerad allokering'!$B$1:$AG$461,MATCH(F$1,'Justerad allokering'!$B$1:$AF$1,0),FALSE)),VLOOKUP($B214,'Allokerad kvv'!$B$2:$AV$468,MATCH(F$1,'Allokerad kvv'!$B$1:$AV$1,0),FALSE),VLOOKUP($B214,'Justerad allokering'!$B$1:$AG$461,MATCH(F$1,'Justerad allokering'!$B$1:$AF$1,0),FALSE))</f>
        <v>0</v>
      </c>
      <c r="G214">
        <f>IF(ISERROR(1/VLOOKUP($B214,'Justerad allokering'!$B$1:$AG$461,MATCH(G$1,'Justerad allokering'!$B$1:$AF$1,0),FALSE)),VLOOKUP($B214,'Allokerad kvv'!$B$2:$AV$468,MATCH(G$1,'Allokerad kvv'!$B$1:$AV$1,0),FALSE),VLOOKUP($B214,'Justerad allokering'!$B$1:$AG$461,MATCH(G$1,'Justerad allokering'!$B$1:$AF$1,0),FALSE))</f>
        <v>0</v>
      </c>
      <c r="H214">
        <f>IF(ISERROR(1/VLOOKUP($B214,'Justerad allokering'!$B$1:$AG$461,MATCH(H$1,'Justerad allokering'!$B$1:$AF$1,0),FALSE)),VLOOKUP($B214,'Allokerad kvv'!$B$2:$AV$468,MATCH(H$1,'Allokerad kvv'!$B$1:$AV$1,0),FALSE),VLOOKUP($B214,'Justerad allokering'!$B$1:$AG$461,MATCH(H$1,'Justerad allokering'!$B$1:$AF$1,0),FALSE))</f>
        <v>0</v>
      </c>
      <c r="I214">
        <f>IF(ISERROR(1/VLOOKUP($B214,'Justerad allokering'!$B$1:$AG$461,MATCH(I$1,'Justerad allokering'!$B$1:$AF$1,0),FALSE)),VLOOKUP($B214,'Allokerad kvv'!$B$2:$AV$468,MATCH(I$1,'Allokerad kvv'!$B$1:$AV$1,0),FALSE),VLOOKUP($B214,'Justerad allokering'!$B$1:$AG$461,MATCH(I$1,'Justerad allokering'!$B$1:$AF$1,0),FALSE))</f>
        <v>0</v>
      </c>
      <c r="J214">
        <f>IF(ISERROR(1/VLOOKUP($B214,'Justerad allokering'!$B$1:$AG$461,MATCH(J$1,'Justerad allokering'!$B$1:$AF$1,0),FALSE)),VLOOKUP($B214,'Allokerad kvv'!$B$2:$AV$468,MATCH(J$1,'Allokerad kvv'!$B$1:$AV$1,0),FALSE),VLOOKUP($B214,'Justerad allokering'!$B$1:$AG$461,MATCH(J$1,'Justerad allokering'!$B$1:$AF$1,0),FALSE))</f>
        <v>0</v>
      </c>
      <c r="K214">
        <f>IF(ISERROR(1/VLOOKUP($B214,'Justerad allokering'!$B$1:$AG$461,MATCH(K$1,'Justerad allokering'!$B$1:$AF$1,0),FALSE)),VLOOKUP($B214,'Allokerad kvv'!$B$2:$AV$468,MATCH(K$1,'Allokerad kvv'!$B$1:$AV$1,0),FALSE),VLOOKUP($B214,'Justerad allokering'!$B$1:$AG$461,MATCH(K$1,'Justerad allokering'!$B$1:$AF$1,0),FALSE))</f>
        <v>0</v>
      </c>
      <c r="L214">
        <f>IF(ISERROR(1/VLOOKUP($B214,'Justerad allokering'!$B$1:$AG$461,MATCH(L$1,'Justerad allokering'!$B$1:$AF$1,0),FALSE)),VLOOKUP($B214,'Allokerad kvv'!$B$2:$AV$468,MATCH(L$1,'Allokerad kvv'!$B$1:$AV$1,0),FALSE),VLOOKUP($B214,'Justerad allokering'!$B$1:$AG$461,MATCH(L$1,'Justerad allokering'!$B$1:$AF$1,0),FALSE))</f>
        <v>0</v>
      </c>
      <c r="M214">
        <f>IF(ISERROR(1/VLOOKUP($B214,'Justerad allokering'!$B$1:$AG$461,MATCH(M$1,'Justerad allokering'!$B$1:$AF$1,0),FALSE)),VLOOKUP($B214,'Allokerad kvv'!$B$2:$AV$468,MATCH(M$1,'Allokerad kvv'!$B$1:$AV$1,0),FALSE),VLOOKUP($B214,'Justerad allokering'!$B$1:$AG$461,MATCH(M$1,'Justerad allokering'!$B$1:$AF$1,0),FALSE))</f>
        <v>0</v>
      </c>
      <c r="N214">
        <f>IF(ISERROR(1/VLOOKUP($B214,'Justerad allokering'!$B$1:$AG$461,MATCH(N$1,'Justerad allokering'!$B$1:$AF$1,0),FALSE)),VLOOKUP($B214,'Allokerad kvv'!$B$2:$AV$468,MATCH(N$1,'Allokerad kvv'!$B$1:$AV$1,0),FALSE),VLOOKUP($B214,'Justerad allokering'!$B$1:$AG$461,MATCH(N$1,'Justerad allokering'!$B$1:$AF$1,0),FALSE))</f>
        <v>0</v>
      </c>
      <c r="O214">
        <f>IF(ISERROR(1/VLOOKUP($B214,'Justerad allokering'!$B$1:$AG$461,MATCH(O$1,'Justerad allokering'!$B$1:$AF$1,0),FALSE)),VLOOKUP($B214,'Allokerad kvv'!$B$2:$AV$468,MATCH(O$1,'Allokerad kvv'!$B$1:$AV$1,0),FALSE),VLOOKUP($B214,'Justerad allokering'!$B$1:$AG$461,MATCH(O$1,'Justerad allokering'!$B$1:$AF$1,0),FALSE))</f>
        <v>0</v>
      </c>
      <c r="P214">
        <f>IF(ISERROR(1/VLOOKUP($B214,'Justerad allokering'!$B$1:$AG$461,MATCH(P$1,'Justerad allokering'!$B$1:$AF$1,0),FALSE)),VLOOKUP($B214,'Allokerad kvv'!$B$2:$AV$468,MATCH(P$1,'Allokerad kvv'!$B$1:$AV$1,0),FALSE),VLOOKUP($B214,'Justerad allokering'!$B$1:$AG$461,MATCH(P$1,'Justerad allokering'!$B$1:$AF$1,0),FALSE))</f>
        <v>0</v>
      </c>
      <c r="Q214">
        <f>IF(ISERROR(1/VLOOKUP($B214,'Justerad allokering'!$B$1:$AG$461,MATCH(Q$1,'Justerad allokering'!$B$1:$AF$1,0),FALSE)),VLOOKUP($B214,'Allokerad kvv'!$B$2:$AV$468,MATCH(Q$1,'Allokerad kvv'!$B$1:$AV$1,0),FALSE),VLOOKUP($B214,'Justerad allokering'!$B$1:$AG$461,MATCH(Q$1,'Justerad allokering'!$B$1:$AF$1,0),FALSE))</f>
        <v>0</v>
      </c>
      <c r="R214">
        <f>IF(ISERROR(1/VLOOKUP($B214,'Justerad allokering'!$B$1:$AG$461,MATCH(R$1,'Justerad allokering'!$B$1:$AF$1,0),FALSE)),VLOOKUP($B214,'Allokerad kvv'!$B$2:$AV$468,MATCH(R$1,'Allokerad kvv'!$B$1:$AV$1,0),FALSE),VLOOKUP($B214,'Justerad allokering'!$B$1:$AG$461,MATCH(R$1,'Justerad allokering'!$B$1:$AF$1,0),FALSE))</f>
        <v>0</v>
      </c>
      <c r="S214">
        <f>IF(ISERROR(1/VLOOKUP($B214,'Justerad allokering'!$B$1:$AG$461,MATCH(S$1,'Justerad allokering'!$B$1:$AF$1,0),FALSE)),VLOOKUP($B214,'Allokerad kvv'!$B$2:$AV$468,MATCH(S$1,'Allokerad kvv'!$B$1:$AV$1,0),FALSE),VLOOKUP($B214,'Justerad allokering'!$B$1:$AG$461,MATCH(S$1,'Justerad allokering'!$B$1:$AF$1,0),FALSE))</f>
        <v>0</v>
      </c>
      <c r="T214">
        <f>IF(ISERROR(1/VLOOKUP($B214,'Justerad allokering'!$B$1:$AG$461,MATCH(T$1,'Justerad allokering'!$B$1:$AF$1,0),FALSE)),VLOOKUP($B214,'Allokerad kvv'!$B$2:$AV$468,MATCH(T$1,'Allokerad kvv'!$B$1:$AV$1,0),FALSE),VLOOKUP($B214,'Justerad allokering'!$B$1:$AG$461,MATCH(T$1,'Justerad allokering'!$B$1:$AF$1,0),FALSE))</f>
        <v>0</v>
      </c>
      <c r="U214">
        <f>IF(ISERROR(1/VLOOKUP($B214,'Justerad allokering'!$B$1:$AG$461,MATCH(U$1,'Justerad allokering'!$B$1:$AF$1,0),FALSE)),VLOOKUP($B214,'Allokerad kvv'!$B$2:$AV$468,MATCH(U$1,'Allokerad kvv'!$B$1:$AV$1,0),FALSE),VLOOKUP($B214,'Justerad allokering'!$B$1:$AG$461,MATCH(U$1,'Justerad allokering'!$B$1:$AF$1,0),FALSE))</f>
        <v>0</v>
      </c>
      <c r="V214">
        <f>IF(ISERROR(1/VLOOKUP($B214,'Justerad allokering'!$B$1:$AG$461,MATCH(V$1,'Justerad allokering'!$B$1:$AF$1,0),FALSE)),VLOOKUP($B214,'Allokerad kvv'!$B$2:$AV$468,MATCH(V$1,'Allokerad kvv'!$B$1:$AV$1,0),FALSE),VLOOKUP($B214,'Justerad allokering'!$B$1:$AG$461,MATCH(V$1,'Justerad allokering'!$B$1:$AF$1,0),FALSE))</f>
        <v>0</v>
      </c>
      <c r="W214">
        <f>IF(ISERROR(1/VLOOKUP($B214,'Justerad allokering'!$B$1:$AG$461,MATCH(W$1,'Justerad allokering'!$B$1:$AF$1,0),FALSE)),VLOOKUP($B214,'Allokerad kvv'!$B$2:$AV$468,MATCH(W$1,'Allokerad kvv'!$B$1:$AV$1,0),FALSE),VLOOKUP($B214,'Justerad allokering'!$B$1:$AG$461,MATCH(W$1,'Justerad allokering'!$B$1:$AF$1,0),FALSE))</f>
        <v>0</v>
      </c>
      <c r="X214">
        <f>IF(ISERROR(1/VLOOKUP($B214,'Justerad allokering'!$B$1:$AG$461,MATCH(X$1,'Justerad allokering'!$B$1:$AF$1,0),FALSE)),VLOOKUP($B214,'Allokerad kvv'!$B$2:$AV$468,MATCH(X$1,'Allokerad kvv'!$B$1:$AV$1,0),FALSE),VLOOKUP($B214,'Justerad allokering'!$B$1:$AG$461,MATCH(X$1,'Justerad allokering'!$B$1:$AF$1,0),FALSE))</f>
        <v>0</v>
      </c>
      <c r="Y214">
        <f>IF(ISERROR(1/VLOOKUP($B214,'Justerad allokering'!$B$1:$AG$461,MATCH(Y$1,'Justerad allokering'!$B$1:$AF$1,0),FALSE)),VLOOKUP($B214,'Allokerad kvv'!$B$2:$AV$468,MATCH(Y$1,'Allokerad kvv'!$B$1:$AV$1,0),FALSE),VLOOKUP($B214,'Justerad allokering'!$B$1:$AG$461,MATCH(Y$1,'Justerad allokering'!$B$1:$AF$1,0),FALSE))</f>
        <v>0</v>
      </c>
      <c r="Z214">
        <f>IF(ISERROR(1/VLOOKUP($B214,'Justerad allokering'!$B$1:$AG$461,MATCH(Z$1,'Justerad allokering'!$B$1:$AF$1,0),FALSE)),VLOOKUP($B214,'Allokerad kvv'!$B$2:$AV$468,MATCH(Z$1,'Allokerad kvv'!$B$1:$AV$1,0),FALSE),VLOOKUP($B214,'Justerad allokering'!$B$1:$AG$461,MATCH(Z$1,'Justerad allokering'!$B$1:$AF$1,0),FALSE))</f>
        <v>0</v>
      </c>
      <c r="AE214" s="89">
        <f t="shared" si="12"/>
        <v>0</v>
      </c>
      <c r="AG214">
        <f t="shared" si="13"/>
        <v>0</v>
      </c>
      <c r="AH214">
        <f t="shared" si="14"/>
        <v>0</v>
      </c>
      <c r="AI214" t="str">
        <f>IF(AH214=0,"",AH214/VLOOKUP(B214,Kraftvärmeprod!$B$1:$BC$480,MATCH("Summa tillförd energi exklusive rökgaskondensering",Kraftvärmeprod!$B$1:$BC$1,0),FALSE))</f>
        <v/>
      </c>
      <c r="AK214">
        <f t="shared" si="15"/>
        <v>0</v>
      </c>
    </row>
    <row r="215" spans="1:37" x14ac:dyDescent="0.25">
      <c r="A215" s="2" t="s">
        <v>308</v>
      </c>
      <c r="B215" s="2" t="s">
        <v>311</v>
      </c>
      <c r="C215">
        <f>IF(ISERROR(1/VLOOKUP($B215,'Justerad allokering'!$B$1:$AG$461,MATCH(C$1,'Justerad allokering'!$B$1:$AF$1,0),FALSE)),VLOOKUP($B215,'Allokerad kvv'!$B$2:$AV$468,MATCH(C$1,'Allokerad kvv'!$B$1:$AV$1,0),FALSE),VLOOKUP($B215,'Justerad allokering'!$B$1:$AG$461,MATCH(C$1,'Justerad allokering'!$B$1:$AF$1,0),FALSE))</f>
        <v>0</v>
      </c>
      <c r="D215">
        <f>IF(ISERROR(1/VLOOKUP($B215,'Justerad allokering'!$B$1:$AG$461,MATCH(D$1,'Justerad allokering'!$B$1:$AF$1,0),FALSE)),VLOOKUP($B215,'Allokerad kvv'!$B$2:$AV$468,MATCH(D$1,'Allokerad kvv'!$B$1:$AV$1,0),FALSE),VLOOKUP($B215,'Justerad allokering'!$B$1:$AG$461,MATCH(D$1,'Justerad allokering'!$B$1:$AF$1,0),FALSE))</f>
        <v>0</v>
      </c>
      <c r="E215">
        <f>IF(ISERROR(1/VLOOKUP($B215,'Justerad allokering'!$B$1:$AG$461,MATCH(E$1,'Justerad allokering'!$B$1:$AF$1,0),FALSE)),VLOOKUP($B215,'Allokerad kvv'!$B$2:$AV$468,MATCH(E$1,'Allokerad kvv'!$B$1:$AV$1,0),FALSE),VLOOKUP($B215,'Justerad allokering'!$B$1:$AG$461,MATCH(E$1,'Justerad allokering'!$B$1:$AF$1,0),FALSE))</f>
        <v>0</v>
      </c>
      <c r="F215">
        <f>IF(ISERROR(1/VLOOKUP($B215,'Justerad allokering'!$B$1:$AG$461,MATCH(F$1,'Justerad allokering'!$B$1:$AF$1,0),FALSE)),VLOOKUP($B215,'Allokerad kvv'!$B$2:$AV$468,MATCH(F$1,'Allokerad kvv'!$B$1:$AV$1,0),FALSE),VLOOKUP($B215,'Justerad allokering'!$B$1:$AG$461,MATCH(F$1,'Justerad allokering'!$B$1:$AF$1,0),FALSE))</f>
        <v>0</v>
      </c>
      <c r="G215">
        <f>IF(ISERROR(1/VLOOKUP($B215,'Justerad allokering'!$B$1:$AG$461,MATCH(G$1,'Justerad allokering'!$B$1:$AF$1,0),FALSE)),VLOOKUP($B215,'Allokerad kvv'!$B$2:$AV$468,MATCH(G$1,'Allokerad kvv'!$B$1:$AV$1,0),FALSE),VLOOKUP($B215,'Justerad allokering'!$B$1:$AG$461,MATCH(G$1,'Justerad allokering'!$B$1:$AF$1,0),FALSE))</f>
        <v>0</v>
      </c>
      <c r="H215">
        <f>IF(ISERROR(1/VLOOKUP($B215,'Justerad allokering'!$B$1:$AG$461,MATCH(H$1,'Justerad allokering'!$B$1:$AF$1,0),FALSE)),VLOOKUP($B215,'Allokerad kvv'!$B$2:$AV$468,MATCH(H$1,'Allokerad kvv'!$B$1:$AV$1,0),FALSE),VLOOKUP($B215,'Justerad allokering'!$B$1:$AG$461,MATCH(H$1,'Justerad allokering'!$B$1:$AF$1,0),FALSE))</f>
        <v>0</v>
      </c>
      <c r="I215">
        <f>IF(ISERROR(1/VLOOKUP($B215,'Justerad allokering'!$B$1:$AG$461,MATCH(I$1,'Justerad allokering'!$B$1:$AF$1,0),FALSE)),VLOOKUP($B215,'Allokerad kvv'!$B$2:$AV$468,MATCH(I$1,'Allokerad kvv'!$B$1:$AV$1,0),FALSE),VLOOKUP($B215,'Justerad allokering'!$B$1:$AG$461,MATCH(I$1,'Justerad allokering'!$B$1:$AF$1,0),FALSE))</f>
        <v>0</v>
      </c>
      <c r="J215">
        <f>IF(ISERROR(1/VLOOKUP($B215,'Justerad allokering'!$B$1:$AG$461,MATCH(J$1,'Justerad allokering'!$B$1:$AF$1,0),FALSE)),VLOOKUP($B215,'Allokerad kvv'!$B$2:$AV$468,MATCH(J$1,'Allokerad kvv'!$B$1:$AV$1,0),FALSE),VLOOKUP($B215,'Justerad allokering'!$B$1:$AG$461,MATCH(J$1,'Justerad allokering'!$B$1:$AF$1,0),FALSE))</f>
        <v>80.499899999999997</v>
      </c>
      <c r="K215">
        <f>IF(ISERROR(1/VLOOKUP($B215,'Justerad allokering'!$B$1:$AG$461,MATCH(K$1,'Justerad allokering'!$B$1:$AF$1,0),FALSE)),VLOOKUP($B215,'Allokerad kvv'!$B$2:$AV$468,MATCH(K$1,'Allokerad kvv'!$B$1:$AV$1,0),FALSE),VLOOKUP($B215,'Justerad allokering'!$B$1:$AG$461,MATCH(K$1,'Justerad allokering'!$B$1:$AF$1,0),FALSE))</f>
        <v>3.1986300000000001</v>
      </c>
      <c r="L215">
        <f>IF(ISERROR(1/VLOOKUP($B215,'Justerad allokering'!$B$1:$AG$461,MATCH(L$1,'Justerad allokering'!$B$1:$AF$1,0),FALSE)),VLOOKUP($B215,'Allokerad kvv'!$B$2:$AV$468,MATCH(L$1,'Allokerad kvv'!$B$1:$AV$1,0),FALSE),VLOOKUP($B215,'Justerad allokering'!$B$1:$AG$461,MATCH(L$1,'Justerad allokering'!$B$1:$AF$1,0),FALSE))</f>
        <v>0</v>
      </c>
      <c r="M215">
        <f>IF(ISERROR(1/VLOOKUP($B215,'Justerad allokering'!$B$1:$AG$461,MATCH(M$1,'Justerad allokering'!$B$1:$AF$1,0),FALSE)),VLOOKUP($B215,'Allokerad kvv'!$B$2:$AV$468,MATCH(M$1,'Allokerad kvv'!$B$1:$AV$1,0),FALSE),VLOOKUP($B215,'Justerad allokering'!$B$1:$AG$461,MATCH(M$1,'Justerad allokering'!$B$1:$AF$1,0),FALSE))</f>
        <v>0</v>
      </c>
      <c r="N215">
        <f>IF(ISERROR(1/VLOOKUP($B215,'Justerad allokering'!$B$1:$AG$461,MATCH(N$1,'Justerad allokering'!$B$1:$AF$1,0),FALSE)),VLOOKUP($B215,'Allokerad kvv'!$B$2:$AV$468,MATCH(N$1,'Allokerad kvv'!$B$1:$AV$1,0),FALSE),VLOOKUP($B215,'Justerad allokering'!$B$1:$AG$461,MATCH(N$1,'Justerad allokering'!$B$1:$AF$1,0),FALSE))</f>
        <v>18.57</v>
      </c>
      <c r="O215">
        <f>IF(ISERROR(1/VLOOKUP($B215,'Justerad allokering'!$B$1:$AG$461,MATCH(O$1,'Justerad allokering'!$B$1:$AF$1,0),FALSE)),VLOOKUP($B215,'Allokerad kvv'!$B$2:$AV$468,MATCH(O$1,'Allokerad kvv'!$B$1:$AV$1,0),FALSE),VLOOKUP($B215,'Justerad allokering'!$B$1:$AG$461,MATCH(O$1,'Justerad allokering'!$B$1:$AF$1,0),FALSE))</f>
        <v>0</v>
      </c>
      <c r="P215">
        <f>IF(ISERROR(1/VLOOKUP($B215,'Justerad allokering'!$B$1:$AG$461,MATCH(P$1,'Justerad allokering'!$B$1:$AF$1,0),FALSE)),VLOOKUP($B215,'Allokerad kvv'!$B$2:$AV$468,MATCH(P$1,'Allokerad kvv'!$B$1:$AV$1,0),FALSE),VLOOKUP($B215,'Justerad allokering'!$B$1:$AG$461,MATCH(P$1,'Justerad allokering'!$B$1:$AF$1,0),FALSE))</f>
        <v>0</v>
      </c>
      <c r="Q215">
        <f>IF(ISERROR(1/VLOOKUP($B215,'Justerad allokering'!$B$1:$AG$461,MATCH(Q$1,'Justerad allokering'!$B$1:$AF$1,0),FALSE)),VLOOKUP($B215,'Allokerad kvv'!$B$2:$AV$468,MATCH(Q$1,'Allokerad kvv'!$B$1:$AV$1,0),FALSE),VLOOKUP($B215,'Justerad allokering'!$B$1:$AG$461,MATCH(Q$1,'Justerad allokering'!$B$1:$AF$1,0),FALSE))</f>
        <v>0</v>
      </c>
      <c r="R215">
        <f>IF(ISERROR(1/VLOOKUP($B215,'Justerad allokering'!$B$1:$AG$461,MATCH(R$1,'Justerad allokering'!$B$1:$AF$1,0),FALSE)),VLOOKUP($B215,'Allokerad kvv'!$B$2:$AV$468,MATCH(R$1,'Allokerad kvv'!$B$1:$AV$1,0),FALSE),VLOOKUP($B215,'Justerad allokering'!$B$1:$AG$461,MATCH(R$1,'Justerad allokering'!$B$1:$AF$1,0),FALSE))</f>
        <v>0</v>
      </c>
      <c r="S215">
        <f>IF(ISERROR(1/VLOOKUP($B215,'Justerad allokering'!$B$1:$AG$461,MATCH(S$1,'Justerad allokering'!$B$1:$AF$1,0),FALSE)),VLOOKUP($B215,'Allokerad kvv'!$B$2:$AV$468,MATCH(S$1,'Allokerad kvv'!$B$1:$AV$1,0),FALSE),VLOOKUP($B215,'Justerad allokering'!$B$1:$AG$461,MATCH(S$1,'Justerad allokering'!$B$1:$AF$1,0),FALSE))</f>
        <v>0</v>
      </c>
      <c r="T215">
        <f>IF(ISERROR(1/VLOOKUP($B215,'Justerad allokering'!$B$1:$AG$461,MATCH(T$1,'Justerad allokering'!$B$1:$AF$1,0),FALSE)),VLOOKUP($B215,'Allokerad kvv'!$B$2:$AV$468,MATCH(T$1,'Allokerad kvv'!$B$1:$AV$1,0),FALSE),VLOOKUP($B215,'Justerad allokering'!$B$1:$AG$461,MATCH(T$1,'Justerad allokering'!$B$1:$AF$1,0),FALSE))</f>
        <v>0</v>
      </c>
      <c r="U215">
        <f>IF(ISERROR(1/VLOOKUP($B215,'Justerad allokering'!$B$1:$AG$461,MATCH(U$1,'Justerad allokering'!$B$1:$AF$1,0),FALSE)),VLOOKUP($B215,'Allokerad kvv'!$B$2:$AV$468,MATCH(U$1,'Allokerad kvv'!$B$1:$AV$1,0),FALSE),VLOOKUP($B215,'Justerad allokering'!$B$1:$AG$461,MATCH(U$1,'Justerad allokering'!$B$1:$AF$1,0),FALSE))</f>
        <v>0</v>
      </c>
      <c r="V215">
        <f>IF(ISERROR(1/VLOOKUP($B215,'Justerad allokering'!$B$1:$AG$461,MATCH(V$1,'Justerad allokering'!$B$1:$AF$1,0),FALSE)),VLOOKUP($B215,'Allokerad kvv'!$B$2:$AV$468,MATCH(V$1,'Allokerad kvv'!$B$1:$AV$1,0),FALSE),VLOOKUP($B215,'Justerad allokering'!$B$1:$AG$461,MATCH(V$1,'Justerad allokering'!$B$1:$AF$1,0),FALSE))</f>
        <v>0</v>
      </c>
      <c r="W215">
        <f>IF(ISERROR(1/VLOOKUP($B215,'Justerad allokering'!$B$1:$AG$461,MATCH(W$1,'Justerad allokering'!$B$1:$AF$1,0),FALSE)),VLOOKUP($B215,'Allokerad kvv'!$B$2:$AV$468,MATCH(W$1,'Allokerad kvv'!$B$1:$AV$1,0),FALSE),VLOOKUP($B215,'Justerad allokering'!$B$1:$AG$461,MATCH(W$1,'Justerad allokering'!$B$1:$AF$1,0),FALSE))</f>
        <v>0</v>
      </c>
      <c r="X215">
        <f>IF(ISERROR(1/VLOOKUP($B215,'Justerad allokering'!$B$1:$AG$461,MATCH(X$1,'Justerad allokering'!$B$1:$AF$1,0),FALSE)),VLOOKUP($B215,'Allokerad kvv'!$B$2:$AV$468,MATCH(X$1,'Allokerad kvv'!$B$1:$AV$1,0),FALSE),VLOOKUP($B215,'Justerad allokering'!$B$1:$AG$461,MATCH(X$1,'Justerad allokering'!$B$1:$AF$1,0),FALSE))</f>
        <v>0</v>
      </c>
      <c r="Y215">
        <f>IF(ISERROR(1/VLOOKUP($B215,'Justerad allokering'!$B$1:$AG$461,MATCH(Y$1,'Justerad allokering'!$B$1:$AF$1,0),FALSE)),VLOOKUP($B215,'Allokerad kvv'!$B$2:$AV$468,MATCH(Y$1,'Allokerad kvv'!$B$1:$AV$1,0),FALSE),VLOOKUP($B215,'Justerad allokering'!$B$1:$AG$461,MATCH(Y$1,'Justerad allokering'!$B$1:$AF$1,0),FALSE))</f>
        <v>0</v>
      </c>
      <c r="Z215">
        <f>IF(ISERROR(1/VLOOKUP($B215,'Justerad allokering'!$B$1:$AG$461,MATCH(Z$1,'Justerad allokering'!$B$1:$AF$1,0),FALSE)),VLOOKUP($B215,'Allokerad kvv'!$B$2:$AV$468,MATCH(Z$1,'Allokerad kvv'!$B$1:$AV$1,0),FALSE),VLOOKUP($B215,'Justerad allokering'!$B$1:$AG$461,MATCH(Z$1,'Justerad allokering'!$B$1:$AF$1,0),FALSE))</f>
        <v>0</v>
      </c>
      <c r="AE215" s="89">
        <f t="shared" si="12"/>
        <v>102.26853</v>
      </c>
      <c r="AG215">
        <f t="shared" si="13"/>
        <v>99.069900000000004</v>
      </c>
      <c r="AH215">
        <f t="shared" si="14"/>
        <v>80.499899999999997</v>
      </c>
      <c r="AI215">
        <f>IF(AH215=0,"",AH215/VLOOKUP(B215,Kraftvärmeprod!$B$1:$BC$480,MATCH("Summa tillförd energi exklusive rökgaskondensering",Kraftvärmeprod!$B$1:$BC$1,0),FALSE))</f>
        <v>0.56215013966480454</v>
      </c>
      <c r="AK215">
        <f t="shared" si="15"/>
        <v>80.499899999999997</v>
      </c>
    </row>
    <row r="216" spans="1:37" x14ac:dyDescent="0.25">
      <c r="A216" s="2" t="s">
        <v>312</v>
      </c>
      <c r="B216" s="2" t="s">
        <v>313</v>
      </c>
      <c r="C216">
        <f>IF(ISERROR(1/VLOOKUP($B216,'Justerad allokering'!$B$1:$AG$461,MATCH(C$1,'Justerad allokering'!$B$1:$AF$1,0),FALSE)),VLOOKUP($B216,'Allokerad kvv'!$B$2:$AV$468,MATCH(C$1,'Allokerad kvv'!$B$1:$AV$1,0),FALSE),VLOOKUP($B216,'Justerad allokering'!$B$1:$AG$461,MATCH(C$1,'Justerad allokering'!$B$1:$AF$1,0),FALSE))</f>
        <v>0</v>
      </c>
      <c r="D216">
        <f>IF(ISERROR(1/VLOOKUP($B216,'Justerad allokering'!$B$1:$AG$461,MATCH(D$1,'Justerad allokering'!$B$1:$AF$1,0),FALSE)),VLOOKUP($B216,'Allokerad kvv'!$B$2:$AV$468,MATCH(D$1,'Allokerad kvv'!$B$1:$AV$1,0),FALSE),VLOOKUP($B216,'Justerad allokering'!$B$1:$AG$461,MATCH(D$1,'Justerad allokering'!$B$1:$AF$1,0),FALSE))</f>
        <v>0</v>
      </c>
      <c r="E216">
        <f>IF(ISERROR(1/VLOOKUP($B216,'Justerad allokering'!$B$1:$AG$461,MATCH(E$1,'Justerad allokering'!$B$1:$AF$1,0),FALSE)),VLOOKUP($B216,'Allokerad kvv'!$B$2:$AV$468,MATCH(E$1,'Allokerad kvv'!$B$1:$AV$1,0),FALSE),VLOOKUP($B216,'Justerad allokering'!$B$1:$AG$461,MATCH(E$1,'Justerad allokering'!$B$1:$AF$1,0),FALSE))</f>
        <v>0</v>
      </c>
      <c r="F216">
        <f>IF(ISERROR(1/VLOOKUP($B216,'Justerad allokering'!$B$1:$AG$461,MATCH(F$1,'Justerad allokering'!$B$1:$AF$1,0),FALSE)),VLOOKUP($B216,'Allokerad kvv'!$B$2:$AV$468,MATCH(F$1,'Allokerad kvv'!$B$1:$AV$1,0),FALSE),VLOOKUP($B216,'Justerad allokering'!$B$1:$AG$461,MATCH(F$1,'Justerad allokering'!$B$1:$AF$1,0),FALSE))</f>
        <v>0</v>
      </c>
      <c r="G216">
        <f>IF(ISERROR(1/VLOOKUP($B216,'Justerad allokering'!$B$1:$AG$461,MATCH(G$1,'Justerad allokering'!$B$1:$AF$1,0),FALSE)),VLOOKUP($B216,'Allokerad kvv'!$B$2:$AV$468,MATCH(G$1,'Allokerad kvv'!$B$1:$AV$1,0),FALSE),VLOOKUP($B216,'Justerad allokering'!$B$1:$AG$461,MATCH(G$1,'Justerad allokering'!$B$1:$AF$1,0),FALSE))</f>
        <v>0</v>
      </c>
      <c r="H216">
        <f>IF(ISERROR(1/VLOOKUP($B216,'Justerad allokering'!$B$1:$AG$461,MATCH(H$1,'Justerad allokering'!$B$1:$AF$1,0),FALSE)),VLOOKUP($B216,'Allokerad kvv'!$B$2:$AV$468,MATCH(H$1,'Allokerad kvv'!$B$1:$AV$1,0),FALSE),VLOOKUP($B216,'Justerad allokering'!$B$1:$AG$461,MATCH(H$1,'Justerad allokering'!$B$1:$AF$1,0),FALSE))</f>
        <v>0</v>
      </c>
      <c r="I216">
        <f>IF(ISERROR(1/VLOOKUP($B216,'Justerad allokering'!$B$1:$AG$461,MATCH(I$1,'Justerad allokering'!$B$1:$AF$1,0),FALSE)),VLOOKUP($B216,'Allokerad kvv'!$B$2:$AV$468,MATCH(I$1,'Allokerad kvv'!$B$1:$AV$1,0),FALSE),VLOOKUP($B216,'Justerad allokering'!$B$1:$AG$461,MATCH(I$1,'Justerad allokering'!$B$1:$AF$1,0),FALSE))</f>
        <v>0</v>
      </c>
      <c r="J216">
        <f>IF(ISERROR(1/VLOOKUP($B216,'Justerad allokering'!$B$1:$AG$461,MATCH(J$1,'Justerad allokering'!$B$1:$AF$1,0),FALSE)),VLOOKUP($B216,'Allokerad kvv'!$B$2:$AV$468,MATCH(J$1,'Allokerad kvv'!$B$1:$AV$1,0),FALSE),VLOOKUP($B216,'Justerad allokering'!$B$1:$AG$461,MATCH(J$1,'Justerad allokering'!$B$1:$AF$1,0),FALSE))</f>
        <v>0</v>
      </c>
      <c r="K216">
        <f>IF(ISERROR(1/VLOOKUP($B216,'Justerad allokering'!$B$1:$AG$461,MATCH(K$1,'Justerad allokering'!$B$1:$AF$1,0),FALSE)),VLOOKUP($B216,'Allokerad kvv'!$B$2:$AV$468,MATCH(K$1,'Allokerad kvv'!$B$1:$AV$1,0),FALSE),VLOOKUP($B216,'Justerad allokering'!$B$1:$AG$461,MATCH(K$1,'Justerad allokering'!$B$1:$AF$1,0),FALSE))</f>
        <v>0</v>
      </c>
      <c r="L216">
        <f>IF(ISERROR(1/VLOOKUP($B216,'Justerad allokering'!$B$1:$AG$461,MATCH(L$1,'Justerad allokering'!$B$1:$AF$1,0),FALSE)),VLOOKUP($B216,'Allokerad kvv'!$B$2:$AV$468,MATCH(L$1,'Allokerad kvv'!$B$1:$AV$1,0),FALSE),VLOOKUP($B216,'Justerad allokering'!$B$1:$AG$461,MATCH(L$1,'Justerad allokering'!$B$1:$AF$1,0),FALSE))</f>
        <v>0</v>
      </c>
      <c r="M216">
        <f>IF(ISERROR(1/VLOOKUP($B216,'Justerad allokering'!$B$1:$AG$461,MATCH(M$1,'Justerad allokering'!$B$1:$AF$1,0),FALSE)),VLOOKUP($B216,'Allokerad kvv'!$B$2:$AV$468,MATCH(M$1,'Allokerad kvv'!$B$1:$AV$1,0),FALSE),VLOOKUP($B216,'Justerad allokering'!$B$1:$AG$461,MATCH(M$1,'Justerad allokering'!$B$1:$AF$1,0),FALSE))</f>
        <v>0</v>
      </c>
      <c r="N216">
        <f>IF(ISERROR(1/VLOOKUP($B216,'Justerad allokering'!$B$1:$AG$461,MATCH(N$1,'Justerad allokering'!$B$1:$AF$1,0),FALSE)),VLOOKUP($B216,'Allokerad kvv'!$B$2:$AV$468,MATCH(N$1,'Allokerad kvv'!$B$1:$AV$1,0),FALSE),VLOOKUP($B216,'Justerad allokering'!$B$1:$AG$461,MATCH(N$1,'Justerad allokering'!$B$1:$AF$1,0),FALSE))</f>
        <v>0</v>
      </c>
      <c r="O216">
        <f>IF(ISERROR(1/VLOOKUP($B216,'Justerad allokering'!$B$1:$AG$461,MATCH(O$1,'Justerad allokering'!$B$1:$AF$1,0),FALSE)),VLOOKUP($B216,'Allokerad kvv'!$B$2:$AV$468,MATCH(O$1,'Allokerad kvv'!$B$1:$AV$1,0),FALSE),VLOOKUP($B216,'Justerad allokering'!$B$1:$AG$461,MATCH(O$1,'Justerad allokering'!$B$1:$AF$1,0),FALSE))</f>
        <v>0</v>
      </c>
      <c r="P216">
        <f>IF(ISERROR(1/VLOOKUP($B216,'Justerad allokering'!$B$1:$AG$461,MATCH(P$1,'Justerad allokering'!$B$1:$AF$1,0),FALSE)),VLOOKUP($B216,'Allokerad kvv'!$B$2:$AV$468,MATCH(P$1,'Allokerad kvv'!$B$1:$AV$1,0),FALSE),VLOOKUP($B216,'Justerad allokering'!$B$1:$AG$461,MATCH(P$1,'Justerad allokering'!$B$1:$AF$1,0),FALSE))</f>
        <v>0</v>
      </c>
      <c r="Q216">
        <f>IF(ISERROR(1/VLOOKUP($B216,'Justerad allokering'!$B$1:$AG$461,MATCH(Q$1,'Justerad allokering'!$B$1:$AF$1,0),FALSE)),VLOOKUP($B216,'Allokerad kvv'!$B$2:$AV$468,MATCH(Q$1,'Allokerad kvv'!$B$1:$AV$1,0),FALSE),VLOOKUP($B216,'Justerad allokering'!$B$1:$AG$461,MATCH(Q$1,'Justerad allokering'!$B$1:$AF$1,0),FALSE))</f>
        <v>0</v>
      </c>
      <c r="R216">
        <f>IF(ISERROR(1/VLOOKUP($B216,'Justerad allokering'!$B$1:$AG$461,MATCH(R$1,'Justerad allokering'!$B$1:$AF$1,0),FALSE)),VLOOKUP($B216,'Allokerad kvv'!$B$2:$AV$468,MATCH(R$1,'Allokerad kvv'!$B$1:$AV$1,0),FALSE),VLOOKUP($B216,'Justerad allokering'!$B$1:$AG$461,MATCH(R$1,'Justerad allokering'!$B$1:$AF$1,0),FALSE))</f>
        <v>0</v>
      </c>
      <c r="S216">
        <f>IF(ISERROR(1/VLOOKUP($B216,'Justerad allokering'!$B$1:$AG$461,MATCH(S$1,'Justerad allokering'!$B$1:$AF$1,0),FALSE)),VLOOKUP($B216,'Allokerad kvv'!$B$2:$AV$468,MATCH(S$1,'Allokerad kvv'!$B$1:$AV$1,0),FALSE),VLOOKUP($B216,'Justerad allokering'!$B$1:$AG$461,MATCH(S$1,'Justerad allokering'!$B$1:$AF$1,0),FALSE))</f>
        <v>0</v>
      </c>
      <c r="T216">
        <f>IF(ISERROR(1/VLOOKUP($B216,'Justerad allokering'!$B$1:$AG$461,MATCH(T$1,'Justerad allokering'!$B$1:$AF$1,0),FALSE)),VLOOKUP($B216,'Allokerad kvv'!$B$2:$AV$468,MATCH(T$1,'Allokerad kvv'!$B$1:$AV$1,0),FALSE),VLOOKUP($B216,'Justerad allokering'!$B$1:$AG$461,MATCH(T$1,'Justerad allokering'!$B$1:$AF$1,0),FALSE))</f>
        <v>0</v>
      </c>
      <c r="U216">
        <f>IF(ISERROR(1/VLOOKUP($B216,'Justerad allokering'!$B$1:$AG$461,MATCH(U$1,'Justerad allokering'!$B$1:$AF$1,0),FALSE)),VLOOKUP($B216,'Allokerad kvv'!$B$2:$AV$468,MATCH(U$1,'Allokerad kvv'!$B$1:$AV$1,0),FALSE),VLOOKUP($B216,'Justerad allokering'!$B$1:$AG$461,MATCH(U$1,'Justerad allokering'!$B$1:$AF$1,0),FALSE))</f>
        <v>0</v>
      </c>
      <c r="V216">
        <f>IF(ISERROR(1/VLOOKUP($B216,'Justerad allokering'!$B$1:$AG$461,MATCH(V$1,'Justerad allokering'!$B$1:$AF$1,0),FALSE)),VLOOKUP($B216,'Allokerad kvv'!$B$2:$AV$468,MATCH(V$1,'Allokerad kvv'!$B$1:$AV$1,0),FALSE),VLOOKUP($B216,'Justerad allokering'!$B$1:$AG$461,MATCH(V$1,'Justerad allokering'!$B$1:$AF$1,0),FALSE))</f>
        <v>0</v>
      </c>
      <c r="W216">
        <f>IF(ISERROR(1/VLOOKUP($B216,'Justerad allokering'!$B$1:$AG$461,MATCH(W$1,'Justerad allokering'!$B$1:$AF$1,0),FALSE)),VLOOKUP($B216,'Allokerad kvv'!$B$2:$AV$468,MATCH(W$1,'Allokerad kvv'!$B$1:$AV$1,0),FALSE),VLOOKUP($B216,'Justerad allokering'!$B$1:$AG$461,MATCH(W$1,'Justerad allokering'!$B$1:$AF$1,0),FALSE))</f>
        <v>0</v>
      </c>
      <c r="X216">
        <f>IF(ISERROR(1/VLOOKUP($B216,'Justerad allokering'!$B$1:$AG$461,MATCH(X$1,'Justerad allokering'!$B$1:$AF$1,0),FALSE)),VLOOKUP($B216,'Allokerad kvv'!$B$2:$AV$468,MATCH(X$1,'Allokerad kvv'!$B$1:$AV$1,0),FALSE),VLOOKUP($B216,'Justerad allokering'!$B$1:$AG$461,MATCH(X$1,'Justerad allokering'!$B$1:$AF$1,0),FALSE))</f>
        <v>0</v>
      </c>
      <c r="Y216">
        <f>IF(ISERROR(1/VLOOKUP($B216,'Justerad allokering'!$B$1:$AG$461,MATCH(Y$1,'Justerad allokering'!$B$1:$AF$1,0),FALSE)),VLOOKUP($B216,'Allokerad kvv'!$B$2:$AV$468,MATCH(Y$1,'Allokerad kvv'!$B$1:$AV$1,0),FALSE),VLOOKUP($B216,'Justerad allokering'!$B$1:$AG$461,MATCH(Y$1,'Justerad allokering'!$B$1:$AF$1,0),FALSE))</f>
        <v>0</v>
      </c>
      <c r="Z216">
        <f>IF(ISERROR(1/VLOOKUP($B216,'Justerad allokering'!$B$1:$AG$461,MATCH(Z$1,'Justerad allokering'!$B$1:$AF$1,0),FALSE)),VLOOKUP($B216,'Allokerad kvv'!$B$2:$AV$468,MATCH(Z$1,'Allokerad kvv'!$B$1:$AV$1,0),FALSE),VLOOKUP($B216,'Justerad allokering'!$B$1:$AG$461,MATCH(Z$1,'Justerad allokering'!$B$1:$AF$1,0),FALSE))</f>
        <v>0</v>
      </c>
      <c r="AE216" s="89">
        <f t="shared" si="12"/>
        <v>0</v>
      </c>
      <c r="AG216">
        <f t="shared" si="13"/>
        <v>0</v>
      </c>
      <c r="AH216">
        <f t="shared" si="14"/>
        <v>0</v>
      </c>
      <c r="AI216" t="str">
        <f>IF(AH216=0,"",AH216/VLOOKUP(B216,Kraftvärmeprod!$B$1:$BC$480,MATCH("Summa tillförd energi exklusive rökgaskondensering",Kraftvärmeprod!$B$1:$BC$1,0),FALSE))</f>
        <v/>
      </c>
      <c r="AK216">
        <f t="shared" si="15"/>
        <v>0</v>
      </c>
    </row>
    <row r="217" spans="1:37" x14ac:dyDescent="0.25">
      <c r="A217" s="2" t="s">
        <v>314</v>
      </c>
      <c r="B217" s="2" t="s">
        <v>315</v>
      </c>
      <c r="C217">
        <f>IF(ISERROR(1/VLOOKUP($B217,'Justerad allokering'!$B$1:$AG$461,MATCH(C$1,'Justerad allokering'!$B$1:$AF$1,0),FALSE)),VLOOKUP($B217,'Allokerad kvv'!$B$2:$AV$468,MATCH(C$1,'Allokerad kvv'!$B$1:$AV$1,0),FALSE),VLOOKUP($B217,'Justerad allokering'!$B$1:$AG$461,MATCH(C$1,'Justerad allokering'!$B$1:$AF$1,0),FALSE))</f>
        <v>0</v>
      </c>
      <c r="D217">
        <f>IF(ISERROR(1/VLOOKUP($B217,'Justerad allokering'!$B$1:$AG$461,MATCH(D$1,'Justerad allokering'!$B$1:$AF$1,0),FALSE)),VLOOKUP($B217,'Allokerad kvv'!$B$2:$AV$468,MATCH(D$1,'Allokerad kvv'!$B$1:$AV$1,0),FALSE),VLOOKUP($B217,'Justerad allokering'!$B$1:$AG$461,MATCH(D$1,'Justerad allokering'!$B$1:$AF$1,0),FALSE))</f>
        <v>0</v>
      </c>
      <c r="E217">
        <f>IF(ISERROR(1/VLOOKUP($B217,'Justerad allokering'!$B$1:$AG$461,MATCH(E$1,'Justerad allokering'!$B$1:$AF$1,0),FALSE)),VLOOKUP($B217,'Allokerad kvv'!$B$2:$AV$468,MATCH(E$1,'Allokerad kvv'!$B$1:$AV$1,0),FALSE),VLOOKUP($B217,'Justerad allokering'!$B$1:$AG$461,MATCH(E$1,'Justerad allokering'!$B$1:$AF$1,0),FALSE))</f>
        <v>0</v>
      </c>
      <c r="F217">
        <f>IF(ISERROR(1/VLOOKUP($B217,'Justerad allokering'!$B$1:$AG$461,MATCH(F$1,'Justerad allokering'!$B$1:$AF$1,0),FALSE)),VLOOKUP($B217,'Allokerad kvv'!$B$2:$AV$468,MATCH(F$1,'Allokerad kvv'!$B$1:$AV$1,0),FALSE),VLOOKUP($B217,'Justerad allokering'!$B$1:$AG$461,MATCH(F$1,'Justerad allokering'!$B$1:$AF$1,0),FALSE))</f>
        <v>0</v>
      </c>
      <c r="G217">
        <f>IF(ISERROR(1/VLOOKUP($B217,'Justerad allokering'!$B$1:$AG$461,MATCH(G$1,'Justerad allokering'!$B$1:$AF$1,0),FALSE)),VLOOKUP($B217,'Allokerad kvv'!$B$2:$AV$468,MATCH(G$1,'Allokerad kvv'!$B$1:$AV$1,0),FALSE),VLOOKUP($B217,'Justerad allokering'!$B$1:$AG$461,MATCH(G$1,'Justerad allokering'!$B$1:$AF$1,0),FALSE))</f>
        <v>0</v>
      </c>
      <c r="H217">
        <f>IF(ISERROR(1/VLOOKUP($B217,'Justerad allokering'!$B$1:$AG$461,MATCH(H$1,'Justerad allokering'!$B$1:$AF$1,0),FALSE)),VLOOKUP($B217,'Allokerad kvv'!$B$2:$AV$468,MATCH(H$1,'Allokerad kvv'!$B$1:$AV$1,0),FALSE),VLOOKUP($B217,'Justerad allokering'!$B$1:$AG$461,MATCH(H$1,'Justerad allokering'!$B$1:$AF$1,0),FALSE))</f>
        <v>0</v>
      </c>
      <c r="I217">
        <f>IF(ISERROR(1/VLOOKUP($B217,'Justerad allokering'!$B$1:$AG$461,MATCH(I$1,'Justerad allokering'!$B$1:$AF$1,0),FALSE)),VLOOKUP($B217,'Allokerad kvv'!$B$2:$AV$468,MATCH(I$1,'Allokerad kvv'!$B$1:$AV$1,0),FALSE),VLOOKUP($B217,'Justerad allokering'!$B$1:$AG$461,MATCH(I$1,'Justerad allokering'!$B$1:$AF$1,0),FALSE))</f>
        <v>0</v>
      </c>
      <c r="J217">
        <f>IF(ISERROR(1/VLOOKUP($B217,'Justerad allokering'!$B$1:$AG$461,MATCH(J$1,'Justerad allokering'!$B$1:$AF$1,0),FALSE)),VLOOKUP($B217,'Allokerad kvv'!$B$2:$AV$468,MATCH(J$1,'Allokerad kvv'!$B$1:$AV$1,0),FALSE),VLOOKUP($B217,'Justerad allokering'!$B$1:$AG$461,MATCH(J$1,'Justerad allokering'!$B$1:$AF$1,0),FALSE))</f>
        <v>0</v>
      </c>
      <c r="K217">
        <f>IF(ISERROR(1/VLOOKUP($B217,'Justerad allokering'!$B$1:$AG$461,MATCH(K$1,'Justerad allokering'!$B$1:$AF$1,0),FALSE)),VLOOKUP($B217,'Allokerad kvv'!$B$2:$AV$468,MATCH(K$1,'Allokerad kvv'!$B$1:$AV$1,0),FALSE),VLOOKUP($B217,'Justerad allokering'!$B$1:$AG$461,MATCH(K$1,'Justerad allokering'!$B$1:$AF$1,0),FALSE))</f>
        <v>0</v>
      </c>
      <c r="L217">
        <f>IF(ISERROR(1/VLOOKUP($B217,'Justerad allokering'!$B$1:$AG$461,MATCH(L$1,'Justerad allokering'!$B$1:$AF$1,0),FALSE)),VLOOKUP($B217,'Allokerad kvv'!$B$2:$AV$468,MATCH(L$1,'Allokerad kvv'!$B$1:$AV$1,0),FALSE),VLOOKUP($B217,'Justerad allokering'!$B$1:$AG$461,MATCH(L$1,'Justerad allokering'!$B$1:$AF$1,0),FALSE))</f>
        <v>0</v>
      </c>
      <c r="M217">
        <f>IF(ISERROR(1/VLOOKUP($B217,'Justerad allokering'!$B$1:$AG$461,MATCH(M$1,'Justerad allokering'!$B$1:$AF$1,0),FALSE)),VLOOKUP($B217,'Allokerad kvv'!$B$2:$AV$468,MATCH(M$1,'Allokerad kvv'!$B$1:$AV$1,0),FALSE),VLOOKUP($B217,'Justerad allokering'!$B$1:$AG$461,MATCH(M$1,'Justerad allokering'!$B$1:$AF$1,0),FALSE))</f>
        <v>0</v>
      </c>
      <c r="N217">
        <f>IF(ISERROR(1/VLOOKUP($B217,'Justerad allokering'!$B$1:$AG$461,MATCH(N$1,'Justerad allokering'!$B$1:$AF$1,0),FALSE)),VLOOKUP($B217,'Allokerad kvv'!$B$2:$AV$468,MATCH(N$1,'Allokerad kvv'!$B$1:$AV$1,0),FALSE),VLOOKUP($B217,'Justerad allokering'!$B$1:$AG$461,MATCH(N$1,'Justerad allokering'!$B$1:$AF$1,0),FALSE))</f>
        <v>0</v>
      </c>
      <c r="O217">
        <f>IF(ISERROR(1/VLOOKUP($B217,'Justerad allokering'!$B$1:$AG$461,MATCH(O$1,'Justerad allokering'!$B$1:$AF$1,0),FALSE)),VLOOKUP($B217,'Allokerad kvv'!$B$2:$AV$468,MATCH(O$1,'Allokerad kvv'!$B$1:$AV$1,0),FALSE),VLOOKUP($B217,'Justerad allokering'!$B$1:$AG$461,MATCH(O$1,'Justerad allokering'!$B$1:$AF$1,0),FALSE))</f>
        <v>0</v>
      </c>
      <c r="P217">
        <f>IF(ISERROR(1/VLOOKUP($B217,'Justerad allokering'!$B$1:$AG$461,MATCH(P$1,'Justerad allokering'!$B$1:$AF$1,0),FALSE)),VLOOKUP($B217,'Allokerad kvv'!$B$2:$AV$468,MATCH(P$1,'Allokerad kvv'!$B$1:$AV$1,0),FALSE),VLOOKUP($B217,'Justerad allokering'!$B$1:$AG$461,MATCH(P$1,'Justerad allokering'!$B$1:$AF$1,0),FALSE))</f>
        <v>0</v>
      </c>
      <c r="Q217">
        <f>IF(ISERROR(1/VLOOKUP($B217,'Justerad allokering'!$B$1:$AG$461,MATCH(Q$1,'Justerad allokering'!$B$1:$AF$1,0),FALSE)),VLOOKUP($B217,'Allokerad kvv'!$B$2:$AV$468,MATCH(Q$1,'Allokerad kvv'!$B$1:$AV$1,0),FALSE),VLOOKUP($B217,'Justerad allokering'!$B$1:$AG$461,MATCH(Q$1,'Justerad allokering'!$B$1:$AF$1,0),FALSE))</f>
        <v>0</v>
      </c>
      <c r="R217">
        <f>IF(ISERROR(1/VLOOKUP($B217,'Justerad allokering'!$B$1:$AG$461,MATCH(R$1,'Justerad allokering'!$B$1:$AF$1,0),FALSE)),VLOOKUP($B217,'Allokerad kvv'!$B$2:$AV$468,MATCH(R$1,'Allokerad kvv'!$B$1:$AV$1,0),FALSE),VLOOKUP($B217,'Justerad allokering'!$B$1:$AG$461,MATCH(R$1,'Justerad allokering'!$B$1:$AF$1,0),FALSE))</f>
        <v>0</v>
      </c>
      <c r="S217">
        <f>IF(ISERROR(1/VLOOKUP($B217,'Justerad allokering'!$B$1:$AG$461,MATCH(S$1,'Justerad allokering'!$B$1:$AF$1,0),FALSE)),VLOOKUP($B217,'Allokerad kvv'!$B$2:$AV$468,MATCH(S$1,'Allokerad kvv'!$B$1:$AV$1,0),FALSE),VLOOKUP($B217,'Justerad allokering'!$B$1:$AG$461,MATCH(S$1,'Justerad allokering'!$B$1:$AF$1,0),FALSE))</f>
        <v>0</v>
      </c>
      <c r="T217">
        <f>IF(ISERROR(1/VLOOKUP($B217,'Justerad allokering'!$B$1:$AG$461,MATCH(T$1,'Justerad allokering'!$B$1:$AF$1,0),FALSE)),VLOOKUP($B217,'Allokerad kvv'!$B$2:$AV$468,MATCH(T$1,'Allokerad kvv'!$B$1:$AV$1,0),FALSE),VLOOKUP($B217,'Justerad allokering'!$B$1:$AG$461,MATCH(T$1,'Justerad allokering'!$B$1:$AF$1,0),FALSE))</f>
        <v>0</v>
      </c>
      <c r="U217">
        <f>IF(ISERROR(1/VLOOKUP($B217,'Justerad allokering'!$B$1:$AG$461,MATCH(U$1,'Justerad allokering'!$B$1:$AF$1,0),FALSE)),VLOOKUP($B217,'Allokerad kvv'!$B$2:$AV$468,MATCH(U$1,'Allokerad kvv'!$B$1:$AV$1,0),FALSE),VLOOKUP($B217,'Justerad allokering'!$B$1:$AG$461,MATCH(U$1,'Justerad allokering'!$B$1:$AF$1,0),FALSE))</f>
        <v>0</v>
      </c>
      <c r="V217">
        <f>IF(ISERROR(1/VLOOKUP($B217,'Justerad allokering'!$B$1:$AG$461,MATCH(V$1,'Justerad allokering'!$B$1:$AF$1,0),FALSE)),VLOOKUP($B217,'Allokerad kvv'!$B$2:$AV$468,MATCH(V$1,'Allokerad kvv'!$B$1:$AV$1,0),FALSE),VLOOKUP($B217,'Justerad allokering'!$B$1:$AG$461,MATCH(V$1,'Justerad allokering'!$B$1:$AF$1,0),FALSE))</f>
        <v>0</v>
      </c>
      <c r="W217">
        <f>IF(ISERROR(1/VLOOKUP($B217,'Justerad allokering'!$B$1:$AG$461,MATCH(W$1,'Justerad allokering'!$B$1:$AF$1,0),FALSE)),VLOOKUP($B217,'Allokerad kvv'!$B$2:$AV$468,MATCH(W$1,'Allokerad kvv'!$B$1:$AV$1,0),FALSE),VLOOKUP($B217,'Justerad allokering'!$B$1:$AG$461,MATCH(W$1,'Justerad allokering'!$B$1:$AF$1,0),FALSE))</f>
        <v>0</v>
      </c>
      <c r="X217">
        <f>IF(ISERROR(1/VLOOKUP($B217,'Justerad allokering'!$B$1:$AG$461,MATCH(X$1,'Justerad allokering'!$B$1:$AF$1,0),FALSE)),VLOOKUP($B217,'Allokerad kvv'!$B$2:$AV$468,MATCH(X$1,'Allokerad kvv'!$B$1:$AV$1,0),FALSE),VLOOKUP($B217,'Justerad allokering'!$B$1:$AG$461,MATCH(X$1,'Justerad allokering'!$B$1:$AF$1,0),FALSE))</f>
        <v>0</v>
      </c>
      <c r="Y217">
        <f>IF(ISERROR(1/VLOOKUP($B217,'Justerad allokering'!$B$1:$AG$461,MATCH(Y$1,'Justerad allokering'!$B$1:$AF$1,0),FALSE)),VLOOKUP($B217,'Allokerad kvv'!$B$2:$AV$468,MATCH(Y$1,'Allokerad kvv'!$B$1:$AV$1,0),FALSE),VLOOKUP($B217,'Justerad allokering'!$B$1:$AG$461,MATCH(Y$1,'Justerad allokering'!$B$1:$AF$1,0),FALSE))</f>
        <v>0</v>
      </c>
      <c r="Z217">
        <f>IF(ISERROR(1/VLOOKUP($B217,'Justerad allokering'!$B$1:$AG$461,MATCH(Z$1,'Justerad allokering'!$B$1:$AF$1,0),FALSE)),VLOOKUP($B217,'Allokerad kvv'!$B$2:$AV$468,MATCH(Z$1,'Allokerad kvv'!$B$1:$AV$1,0),FALSE),VLOOKUP($B217,'Justerad allokering'!$B$1:$AG$461,MATCH(Z$1,'Justerad allokering'!$B$1:$AF$1,0),FALSE))</f>
        <v>0</v>
      </c>
      <c r="AE217" s="89">
        <f t="shared" si="12"/>
        <v>0</v>
      </c>
      <c r="AG217">
        <f t="shared" si="13"/>
        <v>0</v>
      </c>
      <c r="AH217">
        <f t="shared" si="14"/>
        <v>0</v>
      </c>
      <c r="AI217" t="str">
        <f>IF(AH217=0,"",AH217/VLOOKUP(B217,Kraftvärmeprod!$B$1:$BC$480,MATCH("Summa tillförd energi exklusive rökgaskondensering",Kraftvärmeprod!$B$1:$BC$1,0),FALSE))</f>
        <v/>
      </c>
      <c r="AK217">
        <f t="shared" si="15"/>
        <v>0</v>
      </c>
    </row>
    <row r="218" spans="1:37" x14ac:dyDescent="0.25">
      <c r="A218" s="2" t="s">
        <v>316</v>
      </c>
      <c r="B218" s="2" t="s">
        <v>317</v>
      </c>
      <c r="C218">
        <f>IF(ISERROR(1/VLOOKUP($B218,'Justerad allokering'!$B$1:$AG$461,MATCH(C$1,'Justerad allokering'!$B$1:$AF$1,0),FALSE)),VLOOKUP($B218,'Allokerad kvv'!$B$2:$AV$468,MATCH(C$1,'Allokerad kvv'!$B$1:$AV$1,0),FALSE),VLOOKUP($B218,'Justerad allokering'!$B$1:$AG$461,MATCH(C$1,'Justerad allokering'!$B$1:$AF$1,0),FALSE))</f>
        <v>0</v>
      </c>
      <c r="D218">
        <f>IF(ISERROR(1/VLOOKUP($B218,'Justerad allokering'!$B$1:$AG$461,MATCH(D$1,'Justerad allokering'!$B$1:$AF$1,0),FALSE)),VLOOKUP($B218,'Allokerad kvv'!$B$2:$AV$468,MATCH(D$1,'Allokerad kvv'!$B$1:$AV$1,0),FALSE),VLOOKUP($B218,'Justerad allokering'!$B$1:$AG$461,MATCH(D$1,'Justerad allokering'!$B$1:$AF$1,0),FALSE))</f>
        <v>0</v>
      </c>
      <c r="E218">
        <f>IF(ISERROR(1/VLOOKUP($B218,'Justerad allokering'!$B$1:$AG$461,MATCH(E$1,'Justerad allokering'!$B$1:$AF$1,0),FALSE)),VLOOKUP($B218,'Allokerad kvv'!$B$2:$AV$468,MATCH(E$1,'Allokerad kvv'!$B$1:$AV$1,0),FALSE),VLOOKUP($B218,'Justerad allokering'!$B$1:$AG$461,MATCH(E$1,'Justerad allokering'!$B$1:$AF$1,0),FALSE))</f>
        <v>0</v>
      </c>
      <c r="F218">
        <f>IF(ISERROR(1/VLOOKUP($B218,'Justerad allokering'!$B$1:$AG$461,MATCH(F$1,'Justerad allokering'!$B$1:$AF$1,0),FALSE)),VLOOKUP($B218,'Allokerad kvv'!$B$2:$AV$468,MATCH(F$1,'Allokerad kvv'!$B$1:$AV$1,0),FALSE),VLOOKUP($B218,'Justerad allokering'!$B$1:$AG$461,MATCH(F$1,'Justerad allokering'!$B$1:$AF$1,0),FALSE))</f>
        <v>0</v>
      </c>
      <c r="G218">
        <f>IF(ISERROR(1/VLOOKUP($B218,'Justerad allokering'!$B$1:$AG$461,MATCH(G$1,'Justerad allokering'!$B$1:$AF$1,0),FALSE)),VLOOKUP($B218,'Allokerad kvv'!$B$2:$AV$468,MATCH(G$1,'Allokerad kvv'!$B$1:$AV$1,0),FALSE),VLOOKUP($B218,'Justerad allokering'!$B$1:$AG$461,MATCH(G$1,'Justerad allokering'!$B$1:$AF$1,0),FALSE))</f>
        <v>0</v>
      </c>
      <c r="H218">
        <f>IF(ISERROR(1/VLOOKUP($B218,'Justerad allokering'!$B$1:$AG$461,MATCH(H$1,'Justerad allokering'!$B$1:$AF$1,0),FALSE)),VLOOKUP($B218,'Allokerad kvv'!$B$2:$AV$468,MATCH(H$1,'Allokerad kvv'!$B$1:$AV$1,0),FALSE),VLOOKUP($B218,'Justerad allokering'!$B$1:$AG$461,MATCH(H$1,'Justerad allokering'!$B$1:$AF$1,0),FALSE))</f>
        <v>0</v>
      </c>
      <c r="I218">
        <f>IF(ISERROR(1/VLOOKUP($B218,'Justerad allokering'!$B$1:$AG$461,MATCH(I$1,'Justerad allokering'!$B$1:$AF$1,0),FALSE)),VLOOKUP($B218,'Allokerad kvv'!$B$2:$AV$468,MATCH(I$1,'Allokerad kvv'!$B$1:$AV$1,0),FALSE),VLOOKUP($B218,'Justerad allokering'!$B$1:$AG$461,MATCH(I$1,'Justerad allokering'!$B$1:$AF$1,0),FALSE))</f>
        <v>0</v>
      </c>
      <c r="J218">
        <f>IF(ISERROR(1/VLOOKUP($B218,'Justerad allokering'!$B$1:$AG$461,MATCH(J$1,'Justerad allokering'!$B$1:$AF$1,0),FALSE)),VLOOKUP($B218,'Allokerad kvv'!$B$2:$AV$468,MATCH(J$1,'Allokerad kvv'!$B$1:$AV$1,0),FALSE),VLOOKUP($B218,'Justerad allokering'!$B$1:$AG$461,MATCH(J$1,'Justerad allokering'!$B$1:$AF$1,0),FALSE))</f>
        <v>0</v>
      </c>
      <c r="K218">
        <f>IF(ISERROR(1/VLOOKUP($B218,'Justerad allokering'!$B$1:$AG$461,MATCH(K$1,'Justerad allokering'!$B$1:$AF$1,0),FALSE)),VLOOKUP($B218,'Allokerad kvv'!$B$2:$AV$468,MATCH(K$1,'Allokerad kvv'!$B$1:$AV$1,0),FALSE),VLOOKUP($B218,'Justerad allokering'!$B$1:$AG$461,MATCH(K$1,'Justerad allokering'!$B$1:$AF$1,0),FALSE))</f>
        <v>0</v>
      </c>
      <c r="L218">
        <f>IF(ISERROR(1/VLOOKUP($B218,'Justerad allokering'!$B$1:$AG$461,MATCH(L$1,'Justerad allokering'!$B$1:$AF$1,0),FALSE)),VLOOKUP($B218,'Allokerad kvv'!$B$2:$AV$468,MATCH(L$1,'Allokerad kvv'!$B$1:$AV$1,0),FALSE),VLOOKUP($B218,'Justerad allokering'!$B$1:$AG$461,MATCH(L$1,'Justerad allokering'!$B$1:$AF$1,0),FALSE))</f>
        <v>0</v>
      </c>
      <c r="M218">
        <f>IF(ISERROR(1/VLOOKUP($B218,'Justerad allokering'!$B$1:$AG$461,MATCH(M$1,'Justerad allokering'!$B$1:$AF$1,0),FALSE)),VLOOKUP($B218,'Allokerad kvv'!$B$2:$AV$468,MATCH(M$1,'Allokerad kvv'!$B$1:$AV$1,0),FALSE),VLOOKUP($B218,'Justerad allokering'!$B$1:$AG$461,MATCH(M$1,'Justerad allokering'!$B$1:$AF$1,0),FALSE))</f>
        <v>0</v>
      </c>
      <c r="N218">
        <f>IF(ISERROR(1/VLOOKUP($B218,'Justerad allokering'!$B$1:$AG$461,MATCH(N$1,'Justerad allokering'!$B$1:$AF$1,0),FALSE)),VLOOKUP($B218,'Allokerad kvv'!$B$2:$AV$468,MATCH(N$1,'Allokerad kvv'!$B$1:$AV$1,0),FALSE),VLOOKUP($B218,'Justerad allokering'!$B$1:$AG$461,MATCH(N$1,'Justerad allokering'!$B$1:$AF$1,0),FALSE))</f>
        <v>0</v>
      </c>
      <c r="O218">
        <f>IF(ISERROR(1/VLOOKUP($B218,'Justerad allokering'!$B$1:$AG$461,MATCH(O$1,'Justerad allokering'!$B$1:$AF$1,0),FALSE)),VLOOKUP($B218,'Allokerad kvv'!$B$2:$AV$468,MATCH(O$1,'Allokerad kvv'!$B$1:$AV$1,0),FALSE),VLOOKUP($B218,'Justerad allokering'!$B$1:$AG$461,MATCH(O$1,'Justerad allokering'!$B$1:$AF$1,0),FALSE))</f>
        <v>0</v>
      </c>
      <c r="P218">
        <f>IF(ISERROR(1/VLOOKUP($B218,'Justerad allokering'!$B$1:$AG$461,MATCH(P$1,'Justerad allokering'!$B$1:$AF$1,0),FALSE)),VLOOKUP($B218,'Allokerad kvv'!$B$2:$AV$468,MATCH(P$1,'Allokerad kvv'!$B$1:$AV$1,0),FALSE),VLOOKUP($B218,'Justerad allokering'!$B$1:$AG$461,MATCH(P$1,'Justerad allokering'!$B$1:$AF$1,0),FALSE))</f>
        <v>0</v>
      </c>
      <c r="Q218">
        <f>IF(ISERROR(1/VLOOKUP($B218,'Justerad allokering'!$B$1:$AG$461,MATCH(Q$1,'Justerad allokering'!$B$1:$AF$1,0),FALSE)),VLOOKUP($B218,'Allokerad kvv'!$B$2:$AV$468,MATCH(Q$1,'Allokerad kvv'!$B$1:$AV$1,0),FALSE),VLOOKUP($B218,'Justerad allokering'!$B$1:$AG$461,MATCH(Q$1,'Justerad allokering'!$B$1:$AF$1,0),FALSE))</f>
        <v>0</v>
      </c>
      <c r="R218">
        <f>IF(ISERROR(1/VLOOKUP($B218,'Justerad allokering'!$B$1:$AG$461,MATCH(R$1,'Justerad allokering'!$B$1:$AF$1,0),FALSE)),VLOOKUP($B218,'Allokerad kvv'!$B$2:$AV$468,MATCH(R$1,'Allokerad kvv'!$B$1:$AV$1,0),FALSE),VLOOKUP($B218,'Justerad allokering'!$B$1:$AG$461,MATCH(R$1,'Justerad allokering'!$B$1:$AF$1,0),FALSE))</f>
        <v>0</v>
      </c>
      <c r="S218">
        <f>IF(ISERROR(1/VLOOKUP($B218,'Justerad allokering'!$B$1:$AG$461,MATCH(S$1,'Justerad allokering'!$B$1:$AF$1,0),FALSE)),VLOOKUP($B218,'Allokerad kvv'!$B$2:$AV$468,MATCH(S$1,'Allokerad kvv'!$B$1:$AV$1,0),FALSE),VLOOKUP($B218,'Justerad allokering'!$B$1:$AG$461,MATCH(S$1,'Justerad allokering'!$B$1:$AF$1,0),FALSE))</f>
        <v>0</v>
      </c>
      <c r="T218">
        <f>IF(ISERROR(1/VLOOKUP($B218,'Justerad allokering'!$B$1:$AG$461,MATCH(T$1,'Justerad allokering'!$B$1:$AF$1,0),FALSE)),VLOOKUP($B218,'Allokerad kvv'!$B$2:$AV$468,MATCH(T$1,'Allokerad kvv'!$B$1:$AV$1,0),FALSE),VLOOKUP($B218,'Justerad allokering'!$B$1:$AG$461,MATCH(T$1,'Justerad allokering'!$B$1:$AF$1,0),FALSE))</f>
        <v>0</v>
      </c>
      <c r="U218">
        <f>IF(ISERROR(1/VLOOKUP($B218,'Justerad allokering'!$B$1:$AG$461,MATCH(U$1,'Justerad allokering'!$B$1:$AF$1,0),FALSE)),VLOOKUP($B218,'Allokerad kvv'!$B$2:$AV$468,MATCH(U$1,'Allokerad kvv'!$B$1:$AV$1,0),FALSE),VLOOKUP($B218,'Justerad allokering'!$B$1:$AG$461,MATCH(U$1,'Justerad allokering'!$B$1:$AF$1,0),FALSE))</f>
        <v>0</v>
      </c>
      <c r="V218">
        <f>IF(ISERROR(1/VLOOKUP($B218,'Justerad allokering'!$B$1:$AG$461,MATCH(V$1,'Justerad allokering'!$B$1:$AF$1,0),FALSE)),VLOOKUP($B218,'Allokerad kvv'!$B$2:$AV$468,MATCH(V$1,'Allokerad kvv'!$B$1:$AV$1,0),FALSE),VLOOKUP($B218,'Justerad allokering'!$B$1:$AG$461,MATCH(V$1,'Justerad allokering'!$B$1:$AF$1,0),FALSE))</f>
        <v>0</v>
      </c>
      <c r="W218">
        <f>IF(ISERROR(1/VLOOKUP($B218,'Justerad allokering'!$B$1:$AG$461,MATCH(W$1,'Justerad allokering'!$B$1:$AF$1,0),FALSE)),VLOOKUP($B218,'Allokerad kvv'!$B$2:$AV$468,MATCH(W$1,'Allokerad kvv'!$B$1:$AV$1,0),FALSE),VLOOKUP($B218,'Justerad allokering'!$B$1:$AG$461,MATCH(W$1,'Justerad allokering'!$B$1:$AF$1,0),FALSE))</f>
        <v>0</v>
      </c>
      <c r="X218">
        <f>IF(ISERROR(1/VLOOKUP($B218,'Justerad allokering'!$B$1:$AG$461,MATCH(X$1,'Justerad allokering'!$B$1:$AF$1,0),FALSE)),VLOOKUP($B218,'Allokerad kvv'!$B$2:$AV$468,MATCH(X$1,'Allokerad kvv'!$B$1:$AV$1,0),FALSE),VLOOKUP($B218,'Justerad allokering'!$B$1:$AG$461,MATCH(X$1,'Justerad allokering'!$B$1:$AF$1,0),FALSE))</f>
        <v>0</v>
      </c>
      <c r="Y218">
        <f>IF(ISERROR(1/VLOOKUP($B218,'Justerad allokering'!$B$1:$AG$461,MATCH(Y$1,'Justerad allokering'!$B$1:$AF$1,0),FALSE)),VLOOKUP($B218,'Allokerad kvv'!$B$2:$AV$468,MATCH(Y$1,'Allokerad kvv'!$B$1:$AV$1,0),FALSE),VLOOKUP($B218,'Justerad allokering'!$B$1:$AG$461,MATCH(Y$1,'Justerad allokering'!$B$1:$AF$1,0),FALSE))</f>
        <v>0</v>
      </c>
      <c r="Z218">
        <f>IF(ISERROR(1/VLOOKUP($B218,'Justerad allokering'!$B$1:$AG$461,MATCH(Z$1,'Justerad allokering'!$B$1:$AF$1,0),FALSE)),VLOOKUP($B218,'Allokerad kvv'!$B$2:$AV$468,MATCH(Z$1,'Allokerad kvv'!$B$1:$AV$1,0),FALSE),VLOOKUP($B218,'Justerad allokering'!$B$1:$AG$461,MATCH(Z$1,'Justerad allokering'!$B$1:$AF$1,0),FALSE))</f>
        <v>0</v>
      </c>
      <c r="AE218" s="89">
        <f t="shared" si="12"/>
        <v>0</v>
      </c>
      <c r="AG218">
        <f t="shared" si="13"/>
        <v>0</v>
      </c>
      <c r="AH218">
        <f t="shared" si="14"/>
        <v>0</v>
      </c>
      <c r="AI218" t="str">
        <f>IF(AH218=0,"",AH218/VLOOKUP(B218,Kraftvärmeprod!$B$1:$BC$480,MATCH("Summa tillförd energi exklusive rökgaskondensering",Kraftvärmeprod!$B$1:$BC$1,0),FALSE))</f>
        <v/>
      </c>
      <c r="AK218">
        <f t="shared" si="15"/>
        <v>0</v>
      </c>
    </row>
    <row r="219" spans="1:37" x14ac:dyDescent="0.25">
      <c r="A219" s="2" t="s">
        <v>318</v>
      </c>
      <c r="B219" s="2" t="s">
        <v>319</v>
      </c>
      <c r="C219">
        <f>IF(ISERROR(1/VLOOKUP($B219,'Justerad allokering'!$B$1:$AG$461,MATCH(C$1,'Justerad allokering'!$B$1:$AF$1,0),FALSE)),VLOOKUP($B219,'Allokerad kvv'!$B$2:$AV$468,MATCH(C$1,'Allokerad kvv'!$B$1:$AV$1,0),FALSE),VLOOKUP($B219,'Justerad allokering'!$B$1:$AG$461,MATCH(C$1,'Justerad allokering'!$B$1:$AF$1,0),FALSE))</f>
        <v>0</v>
      </c>
      <c r="D219">
        <f>IF(ISERROR(1/VLOOKUP($B219,'Justerad allokering'!$B$1:$AG$461,MATCH(D$1,'Justerad allokering'!$B$1:$AF$1,0),FALSE)),VLOOKUP($B219,'Allokerad kvv'!$B$2:$AV$468,MATCH(D$1,'Allokerad kvv'!$B$1:$AV$1,0),FALSE),VLOOKUP($B219,'Justerad allokering'!$B$1:$AG$461,MATCH(D$1,'Justerad allokering'!$B$1:$AF$1,0),FALSE))</f>
        <v>0</v>
      </c>
      <c r="E219">
        <f>IF(ISERROR(1/VLOOKUP($B219,'Justerad allokering'!$B$1:$AG$461,MATCH(E$1,'Justerad allokering'!$B$1:$AF$1,0),FALSE)),VLOOKUP($B219,'Allokerad kvv'!$B$2:$AV$468,MATCH(E$1,'Allokerad kvv'!$B$1:$AV$1,0),FALSE),VLOOKUP($B219,'Justerad allokering'!$B$1:$AG$461,MATCH(E$1,'Justerad allokering'!$B$1:$AF$1,0),FALSE))</f>
        <v>0</v>
      </c>
      <c r="F219">
        <f>IF(ISERROR(1/VLOOKUP($B219,'Justerad allokering'!$B$1:$AG$461,MATCH(F$1,'Justerad allokering'!$B$1:$AF$1,0),FALSE)),VLOOKUP($B219,'Allokerad kvv'!$B$2:$AV$468,MATCH(F$1,'Allokerad kvv'!$B$1:$AV$1,0),FALSE),VLOOKUP($B219,'Justerad allokering'!$B$1:$AG$461,MATCH(F$1,'Justerad allokering'!$B$1:$AF$1,0),FALSE))</f>
        <v>0</v>
      </c>
      <c r="G219">
        <f>IF(ISERROR(1/VLOOKUP($B219,'Justerad allokering'!$B$1:$AG$461,MATCH(G$1,'Justerad allokering'!$B$1:$AF$1,0),FALSE)),VLOOKUP($B219,'Allokerad kvv'!$B$2:$AV$468,MATCH(G$1,'Allokerad kvv'!$B$1:$AV$1,0),FALSE),VLOOKUP($B219,'Justerad allokering'!$B$1:$AG$461,MATCH(G$1,'Justerad allokering'!$B$1:$AF$1,0),FALSE))</f>
        <v>0</v>
      </c>
      <c r="H219">
        <f>IF(ISERROR(1/VLOOKUP($B219,'Justerad allokering'!$B$1:$AG$461,MATCH(H$1,'Justerad allokering'!$B$1:$AF$1,0),FALSE)),VLOOKUP($B219,'Allokerad kvv'!$B$2:$AV$468,MATCH(H$1,'Allokerad kvv'!$B$1:$AV$1,0),FALSE),VLOOKUP($B219,'Justerad allokering'!$B$1:$AG$461,MATCH(H$1,'Justerad allokering'!$B$1:$AF$1,0),FALSE))</f>
        <v>0</v>
      </c>
      <c r="I219">
        <f>IF(ISERROR(1/VLOOKUP($B219,'Justerad allokering'!$B$1:$AG$461,MATCH(I$1,'Justerad allokering'!$B$1:$AF$1,0),FALSE)),VLOOKUP($B219,'Allokerad kvv'!$B$2:$AV$468,MATCH(I$1,'Allokerad kvv'!$B$1:$AV$1,0),FALSE),VLOOKUP($B219,'Justerad allokering'!$B$1:$AG$461,MATCH(I$1,'Justerad allokering'!$B$1:$AF$1,0),FALSE))</f>
        <v>0</v>
      </c>
      <c r="J219">
        <f>IF(ISERROR(1/VLOOKUP($B219,'Justerad allokering'!$B$1:$AG$461,MATCH(J$1,'Justerad allokering'!$B$1:$AF$1,0),FALSE)),VLOOKUP($B219,'Allokerad kvv'!$B$2:$AV$468,MATCH(J$1,'Allokerad kvv'!$B$1:$AV$1,0),FALSE),VLOOKUP($B219,'Justerad allokering'!$B$1:$AG$461,MATCH(J$1,'Justerad allokering'!$B$1:$AF$1,0),FALSE))</f>
        <v>0</v>
      </c>
      <c r="K219">
        <f>IF(ISERROR(1/VLOOKUP($B219,'Justerad allokering'!$B$1:$AG$461,MATCH(K$1,'Justerad allokering'!$B$1:$AF$1,0),FALSE)),VLOOKUP($B219,'Allokerad kvv'!$B$2:$AV$468,MATCH(K$1,'Allokerad kvv'!$B$1:$AV$1,0),FALSE),VLOOKUP($B219,'Justerad allokering'!$B$1:$AG$461,MATCH(K$1,'Justerad allokering'!$B$1:$AF$1,0),FALSE))</f>
        <v>0</v>
      </c>
      <c r="L219">
        <f>IF(ISERROR(1/VLOOKUP($B219,'Justerad allokering'!$B$1:$AG$461,MATCH(L$1,'Justerad allokering'!$B$1:$AF$1,0),FALSE)),VLOOKUP($B219,'Allokerad kvv'!$B$2:$AV$468,MATCH(L$1,'Allokerad kvv'!$B$1:$AV$1,0),FALSE),VLOOKUP($B219,'Justerad allokering'!$B$1:$AG$461,MATCH(L$1,'Justerad allokering'!$B$1:$AF$1,0),FALSE))</f>
        <v>0</v>
      </c>
      <c r="M219">
        <f>IF(ISERROR(1/VLOOKUP($B219,'Justerad allokering'!$B$1:$AG$461,MATCH(M$1,'Justerad allokering'!$B$1:$AF$1,0),FALSE)),VLOOKUP($B219,'Allokerad kvv'!$B$2:$AV$468,MATCH(M$1,'Allokerad kvv'!$B$1:$AV$1,0),FALSE),VLOOKUP($B219,'Justerad allokering'!$B$1:$AG$461,MATCH(M$1,'Justerad allokering'!$B$1:$AF$1,0),FALSE))</f>
        <v>0</v>
      </c>
      <c r="N219">
        <f>IF(ISERROR(1/VLOOKUP($B219,'Justerad allokering'!$B$1:$AG$461,MATCH(N$1,'Justerad allokering'!$B$1:$AF$1,0),FALSE)),VLOOKUP($B219,'Allokerad kvv'!$B$2:$AV$468,MATCH(N$1,'Allokerad kvv'!$B$1:$AV$1,0),FALSE),VLOOKUP($B219,'Justerad allokering'!$B$1:$AG$461,MATCH(N$1,'Justerad allokering'!$B$1:$AF$1,0),FALSE))</f>
        <v>0</v>
      </c>
      <c r="O219">
        <f>IF(ISERROR(1/VLOOKUP($B219,'Justerad allokering'!$B$1:$AG$461,MATCH(O$1,'Justerad allokering'!$B$1:$AF$1,0),FALSE)),VLOOKUP($B219,'Allokerad kvv'!$B$2:$AV$468,MATCH(O$1,'Allokerad kvv'!$B$1:$AV$1,0),FALSE),VLOOKUP($B219,'Justerad allokering'!$B$1:$AG$461,MATCH(O$1,'Justerad allokering'!$B$1:$AF$1,0),FALSE))</f>
        <v>0</v>
      </c>
      <c r="P219">
        <f>IF(ISERROR(1/VLOOKUP($B219,'Justerad allokering'!$B$1:$AG$461,MATCH(P$1,'Justerad allokering'!$B$1:$AF$1,0),FALSE)),VLOOKUP($B219,'Allokerad kvv'!$B$2:$AV$468,MATCH(P$1,'Allokerad kvv'!$B$1:$AV$1,0),FALSE),VLOOKUP($B219,'Justerad allokering'!$B$1:$AG$461,MATCH(P$1,'Justerad allokering'!$B$1:$AF$1,0),FALSE))</f>
        <v>0</v>
      </c>
      <c r="Q219">
        <f>IF(ISERROR(1/VLOOKUP($B219,'Justerad allokering'!$B$1:$AG$461,MATCH(Q$1,'Justerad allokering'!$B$1:$AF$1,0),FALSE)),VLOOKUP($B219,'Allokerad kvv'!$B$2:$AV$468,MATCH(Q$1,'Allokerad kvv'!$B$1:$AV$1,0),FALSE),VLOOKUP($B219,'Justerad allokering'!$B$1:$AG$461,MATCH(Q$1,'Justerad allokering'!$B$1:$AF$1,0),FALSE))</f>
        <v>0</v>
      </c>
      <c r="R219">
        <f>IF(ISERROR(1/VLOOKUP($B219,'Justerad allokering'!$B$1:$AG$461,MATCH(R$1,'Justerad allokering'!$B$1:$AF$1,0),FALSE)),VLOOKUP($B219,'Allokerad kvv'!$B$2:$AV$468,MATCH(R$1,'Allokerad kvv'!$B$1:$AV$1,0),FALSE),VLOOKUP($B219,'Justerad allokering'!$B$1:$AG$461,MATCH(R$1,'Justerad allokering'!$B$1:$AF$1,0),FALSE))</f>
        <v>0</v>
      </c>
      <c r="S219">
        <f>IF(ISERROR(1/VLOOKUP($B219,'Justerad allokering'!$B$1:$AG$461,MATCH(S$1,'Justerad allokering'!$B$1:$AF$1,0),FALSE)),VLOOKUP($B219,'Allokerad kvv'!$B$2:$AV$468,MATCH(S$1,'Allokerad kvv'!$B$1:$AV$1,0),FALSE),VLOOKUP($B219,'Justerad allokering'!$B$1:$AG$461,MATCH(S$1,'Justerad allokering'!$B$1:$AF$1,0),FALSE))</f>
        <v>0</v>
      </c>
      <c r="T219">
        <f>IF(ISERROR(1/VLOOKUP($B219,'Justerad allokering'!$B$1:$AG$461,MATCH(T$1,'Justerad allokering'!$B$1:$AF$1,0),FALSE)),VLOOKUP($B219,'Allokerad kvv'!$B$2:$AV$468,MATCH(T$1,'Allokerad kvv'!$B$1:$AV$1,0),FALSE),VLOOKUP($B219,'Justerad allokering'!$B$1:$AG$461,MATCH(T$1,'Justerad allokering'!$B$1:$AF$1,0),FALSE))</f>
        <v>0</v>
      </c>
      <c r="U219">
        <f>IF(ISERROR(1/VLOOKUP($B219,'Justerad allokering'!$B$1:$AG$461,MATCH(U$1,'Justerad allokering'!$B$1:$AF$1,0),FALSE)),VLOOKUP($B219,'Allokerad kvv'!$B$2:$AV$468,MATCH(U$1,'Allokerad kvv'!$B$1:$AV$1,0),FALSE),VLOOKUP($B219,'Justerad allokering'!$B$1:$AG$461,MATCH(U$1,'Justerad allokering'!$B$1:$AF$1,0),FALSE))</f>
        <v>0</v>
      </c>
      <c r="V219">
        <f>IF(ISERROR(1/VLOOKUP($B219,'Justerad allokering'!$B$1:$AG$461,MATCH(V$1,'Justerad allokering'!$B$1:$AF$1,0),FALSE)),VLOOKUP($B219,'Allokerad kvv'!$B$2:$AV$468,MATCH(V$1,'Allokerad kvv'!$B$1:$AV$1,0),FALSE),VLOOKUP($B219,'Justerad allokering'!$B$1:$AG$461,MATCH(V$1,'Justerad allokering'!$B$1:$AF$1,0),FALSE))</f>
        <v>0</v>
      </c>
      <c r="W219">
        <f>IF(ISERROR(1/VLOOKUP($B219,'Justerad allokering'!$B$1:$AG$461,MATCH(W$1,'Justerad allokering'!$B$1:$AF$1,0),FALSE)),VLOOKUP($B219,'Allokerad kvv'!$B$2:$AV$468,MATCH(W$1,'Allokerad kvv'!$B$1:$AV$1,0),FALSE),VLOOKUP($B219,'Justerad allokering'!$B$1:$AG$461,MATCH(W$1,'Justerad allokering'!$B$1:$AF$1,0),FALSE))</f>
        <v>0</v>
      </c>
      <c r="X219">
        <f>IF(ISERROR(1/VLOOKUP($B219,'Justerad allokering'!$B$1:$AG$461,MATCH(X$1,'Justerad allokering'!$B$1:$AF$1,0),FALSE)),VLOOKUP($B219,'Allokerad kvv'!$B$2:$AV$468,MATCH(X$1,'Allokerad kvv'!$B$1:$AV$1,0),FALSE),VLOOKUP($B219,'Justerad allokering'!$B$1:$AG$461,MATCH(X$1,'Justerad allokering'!$B$1:$AF$1,0),FALSE))</f>
        <v>0</v>
      </c>
      <c r="Y219">
        <f>IF(ISERROR(1/VLOOKUP($B219,'Justerad allokering'!$B$1:$AG$461,MATCH(Y$1,'Justerad allokering'!$B$1:$AF$1,0),FALSE)),VLOOKUP($B219,'Allokerad kvv'!$B$2:$AV$468,MATCH(Y$1,'Allokerad kvv'!$B$1:$AV$1,0),FALSE),VLOOKUP($B219,'Justerad allokering'!$B$1:$AG$461,MATCH(Y$1,'Justerad allokering'!$B$1:$AF$1,0),FALSE))</f>
        <v>0</v>
      </c>
      <c r="Z219">
        <f>IF(ISERROR(1/VLOOKUP($B219,'Justerad allokering'!$B$1:$AG$461,MATCH(Z$1,'Justerad allokering'!$B$1:$AF$1,0),FALSE)),VLOOKUP($B219,'Allokerad kvv'!$B$2:$AV$468,MATCH(Z$1,'Allokerad kvv'!$B$1:$AV$1,0),FALSE),VLOOKUP($B219,'Justerad allokering'!$B$1:$AG$461,MATCH(Z$1,'Justerad allokering'!$B$1:$AF$1,0),FALSE))</f>
        <v>0</v>
      </c>
      <c r="AE219" s="89">
        <f t="shared" si="12"/>
        <v>0</v>
      </c>
      <c r="AG219">
        <f t="shared" si="13"/>
        <v>0</v>
      </c>
      <c r="AH219">
        <f t="shared" si="14"/>
        <v>0</v>
      </c>
      <c r="AI219" t="str">
        <f>IF(AH219=0,"",AH219/VLOOKUP(B219,Kraftvärmeprod!$B$1:$BC$480,MATCH("Summa tillförd energi exklusive rökgaskondensering",Kraftvärmeprod!$B$1:$BC$1,0),FALSE))</f>
        <v/>
      </c>
      <c r="AK219">
        <f t="shared" si="15"/>
        <v>0</v>
      </c>
    </row>
    <row r="220" spans="1:37" x14ac:dyDescent="0.25">
      <c r="A220" s="2" t="s">
        <v>320</v>
      </c>
      <c r="B220" s="2" t="s">
        <v>321</v>
      </c>
      <c r="C220">
        <f>IF(ISERROR(1/VLOOKUP($B220,'Justerad allokering'!$B$1:$AG$461,MATCH(C$1,'Justerad allokering'!$B$1:$AF$1,0),FALSE)),VLOOKUP($B220,'Allokerad kvv'!$B$2:$AV$468,MATCH(C$1,'Allokerad kvv'!$B$1:$AV$1,0),FALSE),VLOOKUP($B220,'Justerad allokering'!$B$1:$AG$461,MATCH(C$1,'Justerad allokering'!$B$1:$AF$1,0),FALSE))</f>
        <v>0</v>
      </c>
      <c r="D220">
        <f>IF(ISERROR(1/VLOOKUP($B220,'Justerad allokering'!$B$1:$AG$461,MATCH(D$1,'Justerad allokering'!$B$1:$AF$1,0),FALSE)),VLOOKUP($B220,'Allokerad kvv'!$B$2:$AV$468,MATCH(D$1,'Allokerad kvv'!$B$1:$AV$1,0),FALSE),VLOOKUP($B220,'Justerad allokering'!$B$1:$AG$461,MATCH(D$1,'Justerad allokering'!$B$1:$AF$1,0),FALSE))</f>
        <v>0</v>
      </c>
      <c r="E220">
        <f>IF(ISERROR(1/VLOOKUP($B220,'Justerad allokering'!$B$1:$AG$461,MATCH(E$1,'Justerad allokering'!$B$1:$AF$1,0),FALSE)),VLOOKUP($B220,'Allokerad kvv'!$B$2:$AV$468,MATCH(E$1,'Allokerad kvv'!$B$1:$AV$1,0),FALSE),VLOOKUP($B220,'Justerad allokering'!$B$1:$AG$461,MATCH(E$1,'Justerad allokering'!$B$1:$AF$1,0),FALSE))</f>
        <v>0</v>
      </c>
      <c r="F220">
        <f>IF(ISERROR(1/VLOOKUP($B220,'Justerad allokering'!$B$1:$AG$461,MATCH(F$1,'Justerad allokering'!$B$1:$AF$1,0),FALSE)),VLOOKUP($B220,'Allokerad kvv'!$B$2:$AV$468,MATCH(F$1,'Allokerad kvv'!$B$1:$AV$1,0),FALSE),VLOOKUP($B220,'Justerad allokering'!$B$1:$AG$461,MATCH(F$1,'Justerad allokering'!$B$1:$AF$1,0),FALSE))</f>
        <v>0</v>
      </c>
      <c r="G220">
        <f>IF(ISERROR(1/VLOOKUP($B220,'Justerad allokering'!$B$1:$AG$461,MATCH(G$1,'Justerad allokering'!$B$1:$AF$1,0),FALSE)),VLOOKUP($B220,'Allokerad kvv'!$B$2:$AV$468,MATCH(G$1,'Allokerad kvv'!$B$1:$AV$1,0),FALSE),VLOOKUP($B220,'Justerad allokering'!$B$1:$AG$461,MATCH(G$1,'Justerad allokering'!$B$1:$AF$1,0),FALSE))</f>
        <v>0</v>
      </c>
      <c r="H220">
        <f>IF(ISERROR(1/VLOOKUP($B220,'Justerad allokering'!$B$1:$AG$461,MATCH(H$1,'Justerad allokering'!$B$1:$AF$1,0),FALSE)),VLOOKUP($B220,'Allokerad kvv'!$B$2:$AV$468,MATCH(H$1,'Allokerad kvv'!$B$1:$AV$1,0),FALSE),VLOOKUP($B220,'Justerad allokering'!$B$1:$AG$461,MATCH(H$1,'Justerad allokering'!$B$1:$AF$1,0),FALSE))</f>
        <v>0</v>
      </c>
      <c r="I220">
        <f>IF(ISERROR(1/VLOOKUP($B220,'Justerad allokering'!$B$1:$AG$461,MATCH(I$1,'Justerad allokering'!$B$1:$AF$1,0),FALSE)),VLOOKUP($B220,'Allokerad kvv'!$B$2:$AV$468,MATCH(I$1,'Allokerad kvv'!$B$1:$AV$1,0),FALSE),VLOOKUP($B220,'Justerad allokering'!$B$1:$AG$461,MATCH(I$1,'Justerad allokering'!$B$1:$AF$1,0),FALSE))</f>
        <v>0</v>
      </c>
      <c r="J220">
        <f>IF(ISERROR(1/VLOOKUP($B220,'Justerad allokering'!$B$1:$AG$461,MATCH(J$1,'Justerad allokering'!$B$1:$AF$1,0),FALSE)),VLOOKUP($B220,'Allokerad kvv'!$B$2:$AV$468,MATCH(J$1,'Allokerad kvv'!$B$1:$AV$1,0),FALSE),VLOOKUP($B220,'Justerad allokering'!$B$1:$AG$461,MATCH(J$1,'Justerad allokering'!$B$1:$AF$1,0),FALSE))</f>
        <v>0</v>
      </c>
      <c r="K220">
        <f>IF(ISERROR(1/VLOOKUP($B220,'Justerad allokering'!$B$1:$AG$461,MATCH(K$1,'Justerad allokering'!$B$1:$AF$1,0),FALSE)),VLOOKUP($B220,'Allokerad kvv'!$B$2:$AV$468,MATCH(K$1,'Allokerad kvv'!$B$1:$AV$1,0),FALSE),VLOOKUP($B220,'Justerad allokering'!$B$1:$AG$461,MATCH(K$1,'Justerad allokering'!$B$1:$AF$1,0),FALSE))</f>
        <v>0</v>
      </c>
      <c r="L220">
        <f>IF(ISERROR(1/VLOOKUP($B220,'Justerad allokering'!$B$1:$AG$461,MATCH(L$1,'Justerad allokering'!$B$1:$AF$1,0),FALSE)),VLOOKUP($B220,'Allokerad kvv'!$B$2:$AV$468,MATCH(L$1,'Allokerad kvv'!$B$1:$AV$1,0),FALSE),VLOOKUP($B220,'Justerad allokering'!$B$1:$AG$461,MATCH(L$1,'Justerad allokering'!$B$1:$AF$1,0),FALSE))</f>
        <v>0</v>
      </c>
      <c r="M220">
        <f>IF(ISERROR(1/VLOOKUP($B220,'Justerad allokering'!$B$1:$AG$461,MATCH(M$1,'Justerad allokering'!$B$1:$AF$1,0),FALSE)),VLOOKUP($B220,'Allokerad kvv'!$B$2:$AV$468,MATCH(M$1,'Allokerad kvv'!$B$1:$AV$1,0),FALSE),VLOOKUP($B220,'Justerad allokering'!$B$1:$AG$461,MATCH(M$1,'Justerad allokering'!$B$1:$AF$1,0),FALSE))</f>
        <v>0</v>
      </c>
      <c r="N220">
        <f>IF(ISERROR(1/VLOOKUP($B220,'Justerad allokering'!$B$1:$AG$461,MATCH(N$1,'Justerad allokering'!$B$1:$AF$1,0),FALSE)),VLOOKUP($B220,'Allokerad kvv'!$B$2:$AV$468,MATCH(N$1,'Allokerad kvv'!$B$1:$AV$1,0),FALSE),VLOOKUP($B220,'Justerad allokering'!$B$1:$AG$461,MATCH(N$1,'Justerad allokering'!$B$1:$AF$1,0),FALSE))</f>
        <v>0</v>
      </c>
      <c r="O220">
        <f>IF(ISERROR(1/VLOOKUP($B220,'Justerad allokering'!$B$1:$AG$461,MATCH(O$1,'Justerad allokering'!$B$1:$AF$1,0),FALSE)),VLOOKUP($B220,'Allokerad kvv'!$B$2:$AV$468,MATCH(O$1,'Allokerad kvv'!$B$1:$AV$1,0),FALSE),VLOOKUP($B220,'Justerad allokering'!$B$1:$AG$461,MATCH(O$1,'Justerad allokering'!$B$1:$AF$1,0),FALSE))</f>
        <v>0</v>
      </c>
      <c r="P220">
        <f>IF(ISERROR(1/VLOOKUP($B220,'Justerad allokering'!$B$1:$AG$461,MATCH(P$1,'Justerad allokering'!$B$1:$AF$1,0),FALSE)),VLOOKUP($B220,'Allokerad kvv'!$B$2:$AV$468,MATCH(P$1,'Allokerad kvv'!$B$1:$AV$1,0),FALSE),VLOOKUP($B220,'Justerad allokering'!$B$1:$AG$461,MATCH(P$1,'Justerad allokering'!$B$1:$AF$1,0),FALSE))</f>
        <v>0</v>
      </c>
      <c r="Q220">
        <f>IF(ISERROR(1/VLOOKUP($B220,'Justerad allokering'!$B$1:$AG$461,MATCH(Q$1,'Justerad allokering'!$B$1:$AF$1,0),FALSE)),VLOOKUP($B220,'Allokerad kvv'!$B$2:$AV$468,MATCH(Q$1,'Allokerad kvv'!$B$1:$AV$1,0),FALSE),VLOOKUP($B220,'Justerad allokering'!$B$1:$AG$461,MATCH(Q$1,'Justerad allokering'!$B$1:$AF$1,0),FALSE))</f>
        <v>0</v>
      </c>
      <c r="R220">
        <f>IF(ISERROR(1/VLOOKUP($B220,'Justerad allokering'!$B$1:$AG$461,MATCH(R$1,'Justerad allokering'!$B$1:$AF$1,0),FALSE)),VLOOKUP($B220,'Allokerad kvv'!$B$2:$AV$468,MATCH(R$1,'Allokerad kvv'!$B$1:$AV$1,0),FALSE),VLOOKUP($B220,'Justerad allokering'!$B$1:$AG$461,MATCH(R$1,'Justerad allokering'!$B$1:$AF$1,0),FALSE))</f>
        <v>0</v>
      </c>
      <c r="S220">
        <f>IF(ISERROR(1/VLOOKUP($B220,'Justerad allokering'!$B$1:$AG$461,MATCH(S$1,'Justerad allokering'!$B$1:$AF$1,0),FALSE)),VLOOKUP($B220,'Allokerad kvv'!$B$2:$AV$468,MATCH(S$1,'Allokerad kvv'!$B$1:$AV$1,0),FALSE),VLOOKUP($B220,'Justerad allokering'!$B$1:$AG$461,MATCH(S$1,'Justerad allokering'!$B$1:$AF$1,0),FALSE))</f>
        <v>0</v>
      </c>
      <c r="T220">
        <f>IF(ISERROR(1/VLOOKUP($B220,'Justerad allokering'!$B$1:$AG$461,MATCH(T$1,'Justerad allokering'!$B$1:$AF$1,0),FALSE)),VLOOKUP($B220,'Allokerad kvv'!$B$2:$AV$468,MATCH(T$1,'Allokerad kvv'!$B$1:$AV$1,0),FALSE),VLOOKUP($B220,'Justerad allokering'!$B$1:$AG$461,MATCH(T$1,'Justerad allokering'!$B$1:$AF$1,0),FALSE))</f>
        <v>0</v>
      </c>
      <c r="U220">
        <f>IF(ISERROR(1/VLOOKUP($B220,'Justerad allokering'!$B$1:$AG$461,MATCH(U$1,'Justerad allokering'!$B$1:$AF$1,0),FALSE)),VLOOKUP($B220,'Allokerad kvv'!$B$2:$AV$468,MATCH(U$1,'Allokerad kvv'!$B$1:$AV$1,0),FALSE),VLOOKUP($B220,'Justerad allokering'!$B$1:$AG$461,MATCH(U$1,'Justerad allokering'!$B$1:$AF$1,0),FALSE))</f>
        <v>0</v>
      </c>
      <c r="V220">
        <f>IF(ISERROR(1/VLOOKUP($B220,'Justerad allokering'!$B$1:$AG$461,MATCH(V$1,'Justerad allokering'!$B$1:$AF$1,0),FALSE)),VLOOKUP($B220,'Allokerad kvv'!$B$2:$AV$468,MATCH(V$1,'Allokerad kvv'!$B$1:$AV$1,0),FALSE),VLOOKUP($B220,'Justerad allokering'!$B$1:$AG$461,MATCH(V$1,'Justerad allokering'!$B$1:$AF$1,0),FALSE))</f>
        <v>0</v>
      </c>
      <c r="W220">
        <f>IF(ISERROR(1/VLOOKUP($B220,'Justerad allokering'!$B$1:$AG$461,MATCH(W$1,'Justerad allokering'!$B$1:$AF$1,0),FALSE)),VLOOKUP($B220,'Allokerad kvv'!$B$2:$AV$468,MATCH(W$1,'Allokerad kvv'!$B$1:$AV$1,0),FALSE),VLOOKUP($B220,'Justerad allokering'!$B$1:$AG$461,MATCH(W$1,'Justerad allokering'!$B$1:$AF$1,0),FALSE))</f>
        <v>0</v>
      </c>
      <c r="X220">
        <f>IF(ISERROR(1/VLOOKUP($B220,'Justerad allokering'!$B$1:$AG$461,MATCH(X$1,'Justerad allokering'!$B$1:$AF$1,0),FALSE)),VLOOKUP($B220,'Allokerad kvv'!$B$2:$AV$468,MATCH(X$1,'Allokerad kvv'!$B$1:$AV$1,0),FALSE),VLOOKUP($B220,'Justerad allokering'!$B$1:$AG$461,MATCH(X$1,'Justerad allokering'!$B$1:$AF$1,0),FALSE))</f>
        <v>0</v>
      </c>
      <c r="Y220">
        <f>IF(ISERROR(1/VLOOKUP($B220,'Justerad allokering'!$B$1:$AG$461,MATCH(Y$1,'Justerad allokering'!$B$1:$AF$1,0),FALSE)),VLOOKUP($B220,'Allokerad kvv'!$B$2:$AV$468,MATCH(Y$1,'Allokerad kvv'!$B$1:$AV$1,0),FALSE),VLOOKUP($B220,'Justerad allokering'!$B$1:$AG$461,MATCH(Y$1,'Justerad allokering'!$B$1:$AF$1,0),FALSE))</f>
        <v>0</v>
      </c>
      <c r="Z220">
        <f>IF(ISERROR(1/VLOOKUP($B220,'Justerad allokering'!$B$1:$AG$461,MATCH(Z$1,'Justerad allokering'!$B$1:$AF$1,0),FALSE)),VLOOKUP($B220,'Allokerad kvv'!$B$2:$AV$468,MATCH(Z$1,'Allokerad kvv'!$B$1:$AV$1,0),FALSE),VLOOKUP($B220,'Justerad allokering'!$B$1:$AG$461,MATCH(Z$1,'Justerad allokering'!$B$1:$AF$1,0),FALSE))</f>
        <v>0</v>
      </c>
      <c r="AE220" s="89">
        <f t="shared" si="12"/>
        <v>0</v>
      </c>
      <c r="AG220">
        <f t="shared" si="13"/>
        <v>0</v>
      </c>
      <c r="AH220">
        <f t="shared" si="14"/>
        <v>0</v>
      </c>
      <c r="AI220" t="str">
        <f>IF(AH220=0,"",AH220/VLOOKUP(B220,Kraftvärmeprod!$B$1:$BC$480,MATCH("Summa tillförd energi exklusive rökgaskondensering",Kraftvärmeprod!$B$1:$BC$1,0),FALSE))</f>
        <v/>
      </c>
      <c r="AK220">
        <f t="shared" si="15"/>
        <v>0</v>
      </c>
    </row>
    <row r="221" spans="1:37" x14ac:dyDescent="0.25">
      <c r="A221" s="2" t="s">
        <v>322</v>
      </c>
      <c r="B221" s="2" t="s">
        <v>323</v>
      </c>
      <c r="C221">
        <f>IF(ISERROR(1/VLOOKUP($B221,'Justerad allokering'!$B$1:$AG$461,MATCH(C$1,'Justerad allokering'!$B$1:$AF$1,0),FALSE)),VLOOKUP($B221,'Allokerad kvv'!$B$2:$AV$468,MATCH(C$1,'Allokerad kvv'!$B$1:$AV$1,0),FALSE),VLOOKUP($B221,'Justerad allokering'!$B$1:$AG$461,MATCH(C$1,'Justerad allokering'!$B$1:$AF$1,0),FALSE))</f>
        <v>0</v>
      </c>
      <c r="D221">
        <f>IF(ISERROR(1/VLOOKUP($B221,'Justerad allokering'!$B$1:$AG$461,MATCH(D$1,'Justerad allokering'!$B$1:$AF$1,0),FALSE)),VLOOKUP($B221,'Allokerad kvv'!$B$2:$AV$468,MATCH(D$1,'Allokerad kvv'!$B$1:$AV$1,0),FALSE),VLOOKUP($B221,'Justerad allokering'!$B$1:$AG$461,MATCH(D$1,'Justerad allokering'!$B$1:$AF$1,0),FALSE))</f>
        <v>0</v>
      </c>
      <c r="E221">
        <f>IF(ISERROR(1/VLOOKUP($B221,'Justerad allokering'!$B$1:$AG$461,MATCH(E$1,'Justerad allokering'!$B$1:$AF$1,0),FALSE)),VLOOKUP($B221,'Allokerad kvv'!$B$2:$AV$468,MATCH(E$1,'Allokerad kvv'!$B$1:$AV$1,0),FALSE),VLOOKUP($B221,'Justerad allokering'!$B$1:$AG$461,MATCH(E$1,'Justerad allokering'!$B$1:$AF$1,0),FALSE))</f>
        <v>0</v>
      </c>
      <c r="F221">
        <f>IF(ISERROR(1/VLOOKUP($B221,'Justerad allokering'!$B$1:$AG$461,MATCH(F$1,'Justerad allokering'!$B$1:$AF$1,0),FALSE)),VLOOKUP($B221,'Allokerad kvv'!$B$2:$AV$468,MATCH(F$1,'Allokerad kvv'!$B$1:$AV$1,0),FALSE),VLOOKUP($B221,'Justerad allokering'!$B$1:$AG$461,MATCH(F$1,'Justerad allokering'!$B$1:$AF$1,0),FALSE))</f>
        <v>0</v>
      </c>
      <c r="G221">
        <f>IF(ISERROR(1/VLOOKUP($B221,'Justerad allokering'!$B$1:$AG$461,MATCH(G$1,'Justerad allokering'!$B$1:$AF$1,0),FALSE)),VLOOKUP($B221,'Allokerad kvv'!$B$2:$AV$468,MATCH(G$1,'Allokerad kvv'!$B$1:$AV$1,0),FALSE),VLOOKUP($B221,'Justerad allokering'!$B$1:$AG$461,MATCH(G$1,'Justerad allokering'!$B$1:$AF$1,0),FALSE))</f>
        <v>0</v>
      </c>
      <c r="H221">
        <f>IF(ISERROR(1/VLOOKUP($B221,'Justerad allokering'!$B$1:$AG$461,MATCH(H$1,'Justerad allokering'!$B$1:$AF$1,0),FALSE)),VLOOKUP($B221,'Allokerad kvv'!$B$2:$AV$468,MATCH(H$1,'Allokerad kvv'!$B$1:$AV$1,0),FALSE),VLOOKUP($B221,'Justerad allokering'!$B$1:$AG$461,MATCH(H$1,'Justerad allokering'!$B$1:$AF$1,0),FALSE))</f>
        <v>0</v>
      </c>
      <c r="I221">
        <f>IF(ISERROR(1/VLOOKUP($B221,'Justerad allokering'!$B$1:$AG$461,MATCH(I$1,'Justerad allokering'!$B$1:$AF$1,0),FALSE)),VLOOKUP($B221,'Allokerad kvv'!$B$2:$AV$468,MATCH(I$1,'Allokerad kvv'!$B$1:$AV$1,0),FALSE),VLOOKUP($B221,'Justerad allokering'!$B$1:$AG$461,MATCH(I$1,'Justerad allokering'!$B$1:$AF$1,0),FALSE))</f>
        <v>0</v>
      </c>
      <c r="J221">
        <f>IF(ISERROR(1/VLOOKUP($B221,'Justerad allokering'!$B$1:$AG$461,MATCH(J$1,'Justerad allokering'!$B$1:$AF$1,0),FALSE)),VLOOKUP($B221,'Allokerad kvv'!$B$2:$AV$468,MATCH(J$1,'Allokerad kvv'!$B$1:$AV$1,0),FALSE),VLOOKUP($B221,'Justerad allokering'!$B$1:$AG$461,MATCH(J$1,'Justerad allokering'!$B$1:$AF$1,0),FALSE))</f>
        <v>0</v>
      </c>
      <c r="K221">
        <f>IF(ISERROR(1/VLOOKUP($B221,'Justerad allokering'!$B$1:$AG$461,MATCH(K$1,'Justerad allokering'!$B$1:$AF$1,0),FALSE)),VLOOKUP($B221,'Allokerad kvv'!$B$2:$AV$468,MATCH(K$1,'Allokerad kvv'!$B$1:$AV$1,0),FALSE),VLOOKUP($B221,'Justerad allokering'!$B$1:$AG$461,MATCH(K$1,'Justerad allokering'!$B$1:$AF$1,0),FALSE))</f>
        <v>0</v>
      </c>
      <c r="L221">
        <f>IF(ISERROR(1/VLOOKUP($B221,'Justerad allokering'!$B$1:$AG$461,MATCH(L$1,'Justerad allokering'!$B$1:$AF$1,0),FALSE)),VLOOKUP($B221,'Allokerad kvv'!$B$2:$AV$468,MATCH(L$1,'Allokerad kvv'!$B$1:$AV$1,0),FALSE),VLOOKUP($B221,'Justerad allokering'!$B$1:$AG$461,MATCH(L$1,'Justerad allokering'!$B$1:$AF$1,0),FALSE))</f>
        <v>0</v>
      </c>
      <c r="M221">
        <f>IF(ISERROR(1/VLOOKUP($B221,'Justerad allokering'!$B$1:$AG$461,MATCH(M$1,'Justerad allokering'!$B$1:$AF$1,0),FALSE)),VLOOKUP($B221,'Allokerad kvv'!$B$2:$AV$468,MATCH(M$1,'Allokerad kvv'!$B$1:$AV$1,0),FALSE),VLOOKUP($B221,'Justerad allokering'!$B$1:$AG$461,MATCH(M$1,'Justerad allokering'!$B$1:$AF$1,0),FALSE))</f>
        <v>0</v>
      </c>
      <c r="N221">
        <f>IF(ISERROR(1/VLOOKUP($B221,'Justerad allokering'!$B$1:$AG$461,MATCH(N$1,'Justerad allokering'!$B$1:$AF$1,0),FALSE)),VLOOKUP($B221,'Allokerad kvv'!$B$2:$AV$468,MATCH(N$1,'Allokerad kvv'!$B$1:$AV$1,0),FALSE),VLOOKUP($B221,'Justerad allokering'!$B$1:$AG$461,MATCH(N$1,'Justerad allokering'!$B$1:$AF$1,0),FALSE))</f>
        <v>0</v>
      </c>
      <c r="O221">
        <f>IF(ISERROR(1/VLOOKUP($B221,'Justerad allokering'!$B$1:$AG$461,MATCH(O$1,'Justerad allokering'!$B$1:$AF$1,0),FALSE)),VLOOKUP($B221,'Allokerad kvv'!$B$2:$AV$468,MATCH(O$1,'Allokerad kvv'!$B$1:$AV$1,0),FALSE),VLOOKUP($B221,'Justerad allokering'!$B$1:$AG$461,MATCH(O$1,'Justerad allokering'!$B$1:$AF$1,0),FALSE))</f>
        <v>0</v>
      </c>
      <c r="P221">
        <f>IF(ISERROR(1/VLOOKUP($B221,'Justerad allokering'!$B$1:$AG$461,MATCH(P$1,'Justerad allokering'!$B$1:$AF$1,0),FALSE)),VLOOKUP($B221,'Allokerad kvv'!$B$2:$AV$468,MATCH(P$1,'Allokerad kvv'!$B$1:$AV$1,0),FALSE),VLOOKUP($B221,'Justerad allokering'!$B$1:$AG$461,MATCH(P$1,'Justerad allokering'!$B$1:$AF$1,0),FALSE))</f>
        <v>0</v>
      </c>
      <c r="Q221">
        <f>IF(ISERROR(1/VLOOKUP($B221,'Justerad allokering'!$B$1:$AG$461,MATCH(Q$1,'Justerad allokering'!$B$1:$AF$1,0),FALSE)),VLOOKUP($B221,'Allokerad kvv'!$B$2:$AV$468,MATCH(Q$1,'Allokerad kvv'!$B$1:$AV$1,0),FALSE),VLOOKUP($B221,'Justerad allokering'!$B$1:$AG$461,MATCH(Q$1,'Justerad allokering'!$B$1:$AF$1,0),FALSE))</f>
        <v>0</v>
      </c>
      <c r="R221">
        <f>IF(ISERROR(1/VLOOKUP($B221,'Justerad allokering'!$B$1:$AG$461,MATCH(R$1,'Justerad allokering'!$B$1:$AF$1,0),FALSE)),VLOOKUP($B221,'Allokerad kvv'!$B$2:$AV$468,MATCH(R$1,'Allokerad kvv'!$B$1:$AV$1,0),FALSE),VLOOKUP($B221,'Justerad allokering'!$B$1:$AG$461,MATCH(R$1,'Justerad allokering'!$B$1:$AF$1,0),FALSE))</f>
        <v>0</v>
      </c>
      <c r="S221">
        <f>IF(ISERROR(1/VLOOKUP($B221,'Justerad allokering'!$B$1:$AG$461,MATCH(S$1,'Justerad allokering'!$B$1:$AF$1,0),FALSE)),VLOOKUP($B221,'Allokerad kvv'!$B$2:$AV$468,MATCH(S$1,'Allokerad kvv'!$B$1:$AV$1,0),FALSE),VLOOKUP($B221,'Justerad allokering'!$B$1:$AG$461,MATCH(S$1,'Justerad allokering'!$B$1:$AF$1,0),FALSE))</f>
        <v>0</v>
      </c>
      <c r="T221">
        <f>IF(ISERROR(1/VLOOKUP($B221,'Justerad allokering'!$B$1:$AG$461,MATCH(T$1,'Justerad allokering'!$B$1:$AF$1,0),FALSE)),VLOOKUP($B221,'Allokerad kvv'!$B$2:$AV$468,MATCH(T$1,'Allokerad kvv'!$B$1:$AV$1,0),FALSE),VLOOKUP($B221,'Justerad allokering'!$B$1:$AG$461,MATCH(T$1,'Justerad allokering'!$B$1:$AF$1,0),FALSE))</f>
        <v>0</v>
      </c>
      <c r="U221">
        <f>IF(ISERROR(1/VLOOKUP($B221,'Justerad allokering'!$B$1:$AG$461,MATCH(U$1,'Justerad allokering'!$B$1:$AF$1,0),FALSE)),VLOOKUP($B221,'Allokerad kvv'!$B$2:$AV$468,MATCH(U$1,'Allokerad kvv'!$B$1:$AV$1,0),FALSE),VLOOKUP($B221,'Justerad allokering'!$B$1:$AG$461,MATCH(U$1,'Justerad allokering'!$B$1:$AF$1,0),FALSE))</f>
        <v>0</v>
      </c>
      <c r="V221">
        <f>IF(ISERROR(1/VLOOKUP($B221,'Justerad allokering'!$B$1:$AG$461,MATCH(V$1,'Justerad allokering'!$B$1:$AF$1,0),FALSE)),VLOOKUP($B221,'Allokerad kvv'!$B$2:$AV$468,MATCH(V$1,'Allokerad kvv'!$B$1:$AV$1,0),FALSE),VLOOKUP($B221,'Justerad allokering'!$B$1:$AG$461,MATCH(V$1,'Justerad allokering'!$B$1:$AF$1,0),FALSE))</f>
        <v>0</v>
      </c>
      <c r="W221">
        <f>IF(ISERROR(1/VLOOKUP($B221,'Justerad allokering'!$B$1:$AG$461,MATCH(W$1,'Justerad allokering'!$B$1:$AF$1,0),FALSE)),VLOOKUP($B221,'Allokerad kvv'!$B$2:$AV$468,MATCH(W$1,'Allokerad kvv'!$B$1:$AV$1,0),FALSE),VLOOKUP($B221,'Justerad allokering'!$B$1:$AG$461,MATCH(W$1,'Justerad allokering'!$B$1:$AF$1,0),FALSE))</f>
        <v>0</v>
      </c>
      <c r="X221">
        <f>IF(ISERROR(1/VLOOKUP($B221,'Justerad allokering'!$B$1:$AG$461,MATCH(X$1,'Justerad allokering'!$B$1:$AF$1,0),FALSE)),VLOOKUP($B221,'Allokerad kvv'!$B$2:$AV$468,MATCH(X$1,'Allokerad kvv'!$B$1:$AV$1,0),FALSE),VLOOKUP($B221,'Justerad allokering'!$B$1:$AG$461,MATCH(X$1,'Justerad allokering'!$B$1:$AF$1,0),FALSE))</f>
        <v>0</v>
      </c>
      <c r="Y221">
        <f>IF(ISERROR(1/VLOOKUP($B221,'Justerad allokering'!$B$1:$AG$461,MATCH(Y$1,'Justerad allokering'!$B$1:$AF$1,0),FALSE)),VLOOKUP($B221,'Allokerad kvv'!$B$2:$AV$468,MATCH(Y$1,'Allokerad kvv'!$B$1:$AV$1,0),FALSE),VLOOKUP($B221,'Justerad allokering'!$B$1:$AG$461,MATCH(Y$1,'Justerad allokering'!$B$1:$AF$1,0),FALSE))</f>
        <v>0</v>
      </c>
      <c r="Z221">
        <f>IF(ISERROR(1/VLOOKUP($B221,'Justerad allokering'!$B$1:$AG$461,MATCH(Z$1,'Justerad allokering'!$B$1:$AF$1,0),FALSE)),VLOOKUP($B221,'Allokerad kvv'!$B$2:$AV$468,MATCH(Z$1,'Allokerad kvv'!$B$1:$AV$1,0),FALSE),VLOOKUP($B221,'Justerad allokering'!$B$1:$AG$461,MATCH(Z$1,'Justerad allokering'!$B$1:$AF$1,0),FALSE))</f>
        <v>0</v>
      </c>
      <c r="AE221" s="89">
        <f t="shared" si="12"/>
        <v>0</v>
      </c>
      <c r="AG221">
        <f t="shared" si="13"/>
        <v>0</v>
      </c>
      <c r="AH221">
        <f t="shared" si="14"/>
        <v>0</v>
      </c>
      <c r="AI221" t="str">
        <f>IF(AH221=0,"",AH221/VLOOKUP(B221,Kraftvärmeprod!$B$1:$BC$480,MATCH("Summa tillförd energi exklusive rökgaskondensering",Kraftvärmeprod!$B$1:$BC$1,0),FALSE))</f>
        <v/>
      </c>
      <c r="AK221">
        <f t="shared" si="15"/>
        <v>0</v>
      </c>
    </row>
    <row r="222" spans="1:37" x14ac:dyDescent="0.25">
      <c r="A222" s="2" t="s">
        <v>322</v>
      </c>
      <c r="B222" s="2" t="s">
        <v>324</v>
      </c>
      <c r="C222">
        <f>IF(ISERROR(1/VLOOKUP($B222,'Justerad allokering'!$B$1:$AG$461,MATCH(C$1,'Justerad allokering'!$B$1:$AF$1,0),FALSE)),VLOOKUP($B222,'Allokerad kvv'!$B$2:$AV$468,MATCH(C$1,'Allokerad kvv'!$B$1:$AV$1,0),FALSE),VLOOKUP($B222,'Justerad allokering'!$B$1:$AG$461,MATCH(C$1,'Justerad allokering'!$B$1:$AF$1,0),FALSE))</f>
        <v>0</v>
      </c>
      <c r="D222">
        <f>IF(ISERROR(1/VLOOKUP($B222,'Justerad allokering'!$B$1:$AG$461,MATCH(D$1,'Justerad allokering'!$B$1:$AF$1,0),FALSE)),VLOOKUP($B222,'Allokerad kvv'!$B$2:$AV$468,MATCH(D$1,'Allokerad kvv'!$B$1:$AV$1,0),FALSE),VLOOKUP($B222,'Justerad allokering'!$B$1:$AG$461,MATCH(D$1,'Justerad allokering'!$B$1:$AF$1,0),FALSE))</f>
        <v>0</v>
      </c>
      <c r="E222">
        <f>IF(ISERROR(1/VLOOKUP($B222,'Justerad allokering'!$B$1:$AG$461,MATCH(E$1,'Justerad allokering'!$B$1:$AF$1,0),FALSE)),VLOOKUP($B222,'Allokerad kvv'!$B$2:$AV$468,MATCH(E$1,'Allokerad kvv'!$B$1:$AV$1,0),FALSE),VLOOKUP($B222,'Justerad allokering'!$B$1:$AG$461,MATCH(E$1,'Justerad allokering'!$B$1:$AF$1,0),FALSE))</f>
        <v>0</v>
      </c>
      <c r="F222">
        <f>IF(ISERROR(1/VLOOKUP($B222,'Justerad allokering'!$B$1:$AG$461,MATCH(F$1,'Justerad allokering'!$B$1:$AF$1,0),FALSE)),VLOOKUP($B222,'Allokerad kvv'!$B$2:$AV$468,MATCH(F$1,'Allokerad kvv'!$B$1:$AV$1,0),FALSE),VLOOKUP($B222,'Justerad allokering'!$B$1:$AG$461,MATCH(F$1,'Justerad allokering'!$B$1:$AF$1,0),FALSE))</f>
        <v>0</v>
      </c>
      <c r="G222">
        <f>IF(ISERROR(1/VLOOKUP($B222,'Justerad allokering'!$B$1:$AG$461,MATCH(G$1,'Justerad allokering'!$B$1:$AF$1,0),FALSE)),VLOOKUP($B222,'Allokerad kvv'!$B$2:$AV$468,MATCH(G$1,'Allokerad kvv'!$B$1:$AV$1,0),FALSE),VLOOKUP($B222,'Justerad allokering'!$B$1:$AG$461,MATCH(G$1,'Justerad allokering'!$B$1:$AF$1,0),FALSE))</f>
        <v>0</v>
      </c>
      <c r="H222">
        <f>IF(ISERROR(1/VLOOKUP($B222,'Justerad allokering'!$B$1:$AG$461,MATCH(H$1,'Justerad allokering'!$B$1:$AF$1,0),FALSE)),VLOOKUP($B222,'Allokerad kvv'!$B$2:$AV$468,MATCH(H$1,'Allokerad kvv'!$B$1:$AV$1,0),FALSE),VLOOKUP($B222,'Justerad allokering'!$B$1:$AG$461,MATCH(H$1,'Justerad allokering'!$B$1:$AF$1,0),FALSE))</f>
        <v>0</v>
      </c>
      <c r="I222">
        <f>IF(ISERROR(1/VLOOKUP($B222,'Justerad allokering'!$B$1:$AG$461,MATCH(I$1,'Justerad allokering'!$B$1:$AF$1,0),FALSE)),VLOOKUP($B222,'Allokerad kvv'!$B$2:$AV$468,MATCH(I$1,'Allokerad kvv'!$B$1:$AV$1,0),FALSE),VLOOKUP($B222,'Justerad allokering'!$B$1:$AG$461,MATCH(I$1,'Justerad allokering'!$B$1:$AF$1,0),FALSE))</f>
        <v>0</v>
      </c>
      <c r="J222">
        <f>IF(ISERROR(1/VLOOKUP($B222,'Justerad allokering'!$B$1:$AG$461,MATCH(J$1,'Justerad allokering'!$B$1:$AF$1,0),FALSE)),VLOOKUP($B222,'Allokerad kvv'!$B$2:$AV$468,MATCH(J$1,'Allokerad kvv'!$B$1:$AV$1,0),FALSE),VLOOKUP($B222,'Justerad allokering'!$B$1:$AG$461,MATCH(J$1,'Justerad allokering'!$B$1:$AF$1,0),FALSE))</f>
        <v>0</v>
      </c>
      <c r="K222">
        <f>IF(ISERROR(1/VLOOKUP($B222,'Justerad allokering'!$B$1:$AG$461,MATCH(K$1,'Justerad allokering'!$B$1:$AF$1,0),FALSE)),VLOOKUP($B222,'Allokerad kvv'!$B$2:$AV$468,MATCH(K$1,'Allokerad kvv'!$B$1:$AV$1,0),FALSE),VLOOKUP($B222,'Justerad allokering'!$B$1:$AG$461,MATCH(K$1,'Justerad allokering'!$B$1:$AF$1,0),FALSE))</f>
        <v>0</v>
      </c>
      <c r="L222">
        <f>IF(ISERROR(1/VLOOKUP($B222,'Justerad allokering'!$B$1:$AG$461,MATCH(L$1,'Justerad allokering'!$B$1:$AF$1,0),FALSE)),VLOOKUP($B222,'Allokerad kvv'!$B$2:$AV$468,MATCH(L$1,'Allokerad kvv'!$B$1:$AV$1,0),FALSE),VLOOKUP($B222,'Justerad allokering'!$B$1:$AG$461,MATCH(L$1,'Justerad allokering'!$B$1:$AF$1,0),FALSE))</f>
        <v>0</v>
      </c>
      <c r="M222">
        <f>IF(ISERROR(1/VLOOKUP($B222,'Justerad allokering'!$B$1:$AG$461,MATCH(M$1,'Justerad allokering'!$B$1:$AF$1,0),FALSE)),VLOOKUP($B222,'Allokerad kvv'!$B$2:$AV$468,MATCH(M$1,'Allokerad kvv'!$B$1:$AV$1,0),FALSE),VLOOKUP($B222,'Justerad allokering'!$B$1:$AG$461,MATCH(M$1,'Justerad allokering'!$B$1:$AF$1,0),FALSE))</f>
        <v>0</v>
      </c>
      <c r="N222">
        <f>IF(ISERROR(1/VLOOKUP($B222,'Justerad allokering'!$B$1:$AG$461,MATCH(N$1,'Justerad allokering'!$B$1:$AF$1,0),FALSE)),VLOOKUP($B222,'Allokerad kvv'!$B$2:$AV$468,MATCH(N$1,'Allokerad kvv'!$B$1:$AV$1,0),FALSE),VLOOKUP($B222,'Justerad allokering'!$B$1:$AG$461,MATCH(N$1,'Justerad allokering'!$B$1:$AF$1,0),FALSE))</f>
        <v>0</v>
      </c>
      <c r="O222">
        <f>IF(ISERROR(1/VLOOKUP($B222,'Justerad allokering'!$B$1:$AG$461,MATCH(O$1,'Justerad allokering'!$B$1:$AF$1,0),FALSE)),VLOOKUP($B222,'Allokerad kvv'!$B$2:$AV$468,MATCH(O$1,'Allokerad kvv'!$B$1:$AV$1,0),FALSE),VLOOKUP($B222,'Justerad allokering'!$B$1:$AG$461,MATCH(O$1,'Justerad allokering'!$B$1:$AF$1,0),FALSE))</f>
        <v>0</v>
      </c>
      <c r="P222">
        <f>IF(ISERROR(1/VLOOKUP($B222,'Justerad allokering'!$B$1:$AG$461,MATCH(P$1,'Justerad allokering'!$B$1:$AF$1,0),FALSE)),VLOOKUP($B222,'Allokerad kvv'!$B$2:$AV$468,MATCH(P$1,'Allokerad kvv'!$B$1:$AV$1,0),FALSE),VLOOKUP($B222,'Justerad allokering'!$B$1:$AG$461,MATCH(P$1,'Justerad allokering'!$B$1:$AF$1,0),FALSE))</f>
        <v>0</v>
      </c>
      <c r="Q222">
        <f>IF(ISERROR(1/VLOOKUP($B222,'Justerad allokering'!$B$1:$AG$461,MATCH(Q$1,'Justerad allokering'!$B$1:$AF$1,0),FALSE)),VLOOKUP($B222,'Allokerad kvv'!$B$2:$AV$468,MATCH(Q$1,'Allokerad kvv'!$B$1:$AV$1,0),FALSE),VLOOKUP($B222,'Justerad allokering'!$B$1:$AG$461,MATCH(Q$1,'Justerad allokering'!$B$1:$AF$1,0),FALSE))</f>
        <v>0</v>
      </c>
      <c r="R222">
        <f>IF(ISERROR(1/VLOOKUP($B222,'Justerad allokering'!$B$1:$AG$461,MATCH(R$1,'Justerad allokering'!$B$1:$AF$1,0),FALSE)),VLOOKUP($B222,'Allokerad kvv'!$B$2:$AV$468,MATCH(R$1,'Allokerad kvv'!$B$1:$AV$1,0),FALSE),VLOOKUP($B222,'Justerad allokering'!$B$1:$AG$461,MATCH(R$1,'Justerad allokering'!$B$1:$AF$1,0),FALSE))</f>
        <v>0</v>
      </c>
      <c r="S222">
        <f>IF(ISERROR(1/VLOOKUP($B222,'Justerad allokering'!$B$1:$AG$461,MATCH(S$1,'Justerad allokering'!$B$1:$AF$1,0),FALSE)),VLOOKUP($B222,'Allokerad kvv'!$B$2:$AV$468,MATCH(S$1,'Allokerad kvv'!$B$1:$AV$1,0),FALSE),VLOOKUP($B222,'Justerad allokering'!$B$1:$AG$461,MATCH(S$1,'Justerad allokering'!$B$1:$AF$1,0),FALSE))</f>
        <v>0</v>
      </c>
      <c r="T222">
        <f>IF(ISERROR(1/VLOOKUP($B222,'Justerad allokering'!$B$1:$AG$461,MATCH(T$1,'Justerad allokering'!$B$1:$AF$1,0),FALSE)),VLOOKUP($B222,'Allokerad kvv'!$B$2:$AV$468,MATCH(T$1,'Allokerad kvv'!$B$1:$AV$1,0),FALSE),VLOOKUP($B222,'Justerad allokering'!$B$1:$AG$461,MATCH(T$1,'Justerad allokering'!$B$1:$AF$1,0),FALSE))</f>
        <v>0</v>
      </c>
      <c r="U222">
        <f>IF(ISERROR(1/VLOOKUP($B222,'Justerad allokering'!$B$1:$AG$461,MATCH(U$1,'Justerad allokering'!$B$1:$AF$1,0),FALSE)),VLOOKUP($B222,'Allokerad kvv'!$B$2:$AV$468,MATCH(U$1,'Allokerad kvv'!$B$1:$AV$1,0),FALSE),VLOOKUP($B222,'Justerad allokering'!$B$1:$AG$461,MATCH(U$1,'Justerad allokering'!$B$1:$AF$1,0),FALSE))</f>
        <v>0</v>
      </c>
      <c r="V222">
        <f>IF(ISERROR(1/VLOOKUP($B222,'Justerad allokering'!$B$1:$AG$461,MATCH(V$1,'Justerad allokering'!$B$1:$AF$1,0),FALSE)),VLOOKUP($B222,'Allokerad kvv'!$B$2:$AV$468,MATCH(V$1,'Allokerad kvv'!$B$1:$AV$1,0),FALSE),VLOOKUP($B222,'Justerad allokering'!$B$1:$AG$461,MATCH(V$1,'Justerad allokering'!$B$1:$AF$1,0),FALSE))</f>
        <v>0</v>
      </c>
      <c r="W222">
        <f>IF(ISERROR(1/VLOOKUP($B222,'Justerad allokering'!$B$1:$AG$461,MATCH(W$1,'Justerad allokering'!$B$1:$AF$1,0),FALSE)),VLOOKUP($B222,'Allokerad kvv'!$B$2:$AV$468,MATCH(W$1,'Allokerad kvv'!$B$1:$AV$1,0),FALSE),VLOOKUP($B222,'Justerad allokering'!$B$1:$AG$461,MATCH(W$1,'Justerad allokering'!$B$1:$AF$1,0),FALSE))</f>
        <v>0</v>
      </c>
      <c r="X222">
        <f>IF(ISERROR(1/VLOOKUP($B222,'Justerad allokering'!$B$1:$AG$461,MATCH(X$1,'Justerad allokering'!$B$1:$AF$1,0),FALSE)),VLOOKUP($B222,'Allokerad kvv'!$B$2:$AV$468,MATCH(X$1,'Allokerad kvv'!$B$1:$AV$1,0),FALSE),VLOOKUP($B222,'Justerad allokering'!$B$1:$AG$461,MATCH(X$1,'Justerad allokering'!$B$1:$AF$1,0),FALSE))</f>
        <v>0</v>
      </c>
      <c r="Y222">
        <f>IF(ISERROR(1/VLOOKUP($B222,'Justerad allokering'!$B$1:$AG$461,MATCH(Y$1,'Justerad allokering'!$B$1:$AF$1,0),FALSE)),VLOOKUP($B222,'Allokerad kvv'!$B$2:$AV$468,MATCH(Y$1,'Allokerad kvv'!$B$1:$AV$1,0),FALSE),VLOOKUP($B222,'Justerad allokering'!$B$1:$AG$461,MATCH(Y$1,'Justerad allokering'!$B$1:$AF$1,0),FALSE))</f>
        <v>0</v>
      </c>
      <c r="Z222">
        <f>IF(ISERROR(1/VLOOKUP($B222,'Justerad allokering'!$B$1:$AG$461,MATCH(Z$1,'Justerad allokering'!$B$1:$AF$1,0),FALSE)),VLOOKUP($B222,'Allokerad kvv'!$B$2:$AV$468,MATCH(Z$1,'Allokerad kvv'!$B$1:$AV$1,0),FALSE),VLOOKUP($B222,'Justerad allokering'!$B$1:$AG$461,MATCH(Z$1,'Justerad allokering'!$B$1:$AF$1,0),FALSE))</f>
        <v>0</v>
      </c>
      <c r="AE222" s="89">
        <f t="shared" si="12"/>
        <v>0</v>
      </c>
      <c r="AG222">
        <f t="shared" si="13"/>
        <v>0</v>
      </c>
      <c r="AH222">
        <f t="shared" si="14"/>
        <v>0</v>
      </c>
      <c r="AI222" t="str">
        <f>IF(AH222=0,"",AH222/VLOOKUP(B222,Kraftvärmeprod!$B$1:$BC$480,MATCH("Summa tillförd energi exklusive rökgaskondensering",Kraftvärmeprod!$B$1:$BC$1,0),FALSE))</f>
        <v/>
      </c>
      <c r="AK222">
        <f t="shared" si="15"/>
        <v>0</v>
      </c>
    </row>
    <row r="223" spans="1:37" x14ac:dyDescent="0.25">
      <c r="A223" s="2" t="s">
        <v>322</v>
      </c>
      <c r="B223" s="2" t="s">
        <v>325</v>
      </c>
      <c r="C223">
        <f>IF(ISERROR(1/VLOOKUP($B223,'Justerad allokering'!$B$1:$AG$461,MATCH(C$1,'Justerad allokering'!$B$1:$AF$1,0),FALSE)),VLOOKUP($B223,'Allokerad kvv'!$B$2:$AV$468,MATCH(C$1,'Allokerad kvv'!$B$1:$AV$1,0),FALSE),VLOOKUP($B223,'Justerad allokering'!$B$1:$AG$461,MATCH(C$1,'Justerad allokering'!$B$1:$AF$1,0),FALSE))</f>
        <v>0</v>
      </c>
      <c r="D223">
        <f>IF(ISERROR(1/VLOOKUP($B223,'Justerad allokering'!$B$1:$AG$461,MATCH(D$1,'Justerad allokering'!$B$1:$AF$1,0),FALSE)),VLOOKUP($B223,'Allokerad kvv'!$B$2:$AV$468,MATCH(D$1,'Allokerad kvv'!$B$1:$AV$1,0),FALSE),VLOOKUP($B223,'Justerad allokering'!$B$1:$AG$461,MATCH(D$1,'Justerad allokering'!$B$1:$AF$1,0),FALSE))</f>
        <v>0</v>
      </c>
      <c r="E223">
        <f>IF(ISERROR(1/VLOOKUP($B223,'Justerad allokering'!$B$1:$AG$461,MATCH(E$1,'Justerad allokering'!$B$1:$AF$1,0),FALSE)),VLOOKUP($B223,'Allokerad kvv'!$B$2:$AV$468,MATCH(E$1,'Allokerad kvv'!$B$1:$AV$1,0),FALSE),VLOOKUP($B223,'Justerad allokering'!$B$1:$AG$461,MATCH(E$1,'Justerad allokering'!$B$1:$AF$1,0),FALSE))</f>
        <v>0</v>
      </c>
      <c r="F223">
        <f>IF(ISERROR(1/VLOOKUP($B223,'Justerad allokering'!$B$1:$AG$461,MATCH(F$1,'Justerad allokering'!$B$1:$AF$1,0),FALSE)),VLOOKUP($B223,'Allokerad kvv'!$B$2:$AV$468,MATCH(F$1,'Allokerad kvv'!$B$1:$AV$1,0),FALSE),VLOOKUP($B223,'Justerad allokering'!$B$1:$AG$461,MATCH(F$1,'Justerad allokering'!$B$1:$AF$1,0),FALSE))</f>
        <v>0</v>
      </c>
      <c r="G223">
        <f>IF(ISERROR(1/VLOOKUP($B223,'Justerad allokering'!$B$1:$AG$461,MATCH(G$1,'Justerad allokering'!$B$1:$AF$1,0),FALSE)),VLOOKUP($B223,'Allokerad kvv'!$B$2:$AV$468,MATCH(G$1,'Allokerad kvv'!$B$1:$AV$1,0),FALSE),VLOOKUP($B223,'Justerad allokering'!$B$1:$AG$461,MATCH(G$1,'Justerad allokering'!$B$1:$AF$1,0),FALSE))</f>
        <v>0</v>
      </c>
      <c r="H223">
        <f>IF(ISERROR(1/VLOOKUP($B223,'Justerad allokering'!$B$1:$AG$461,MATCH(H$1,'Justerad allokering'!$B$1:$AF$1,0),FALSE)),VLOOKUP($B223,'Allokerad kvv'!$B$2:$AV$468,MATCH(H$1,'Allokerad kvv'!$B$1:$AV$1,0),FALSE),VLOOKUP($B223,'Justerad allokering'!$B$1:$AG$461,MATCH(H$1,'Justerad allokering'!$B$1:$AF$1,0),FALSE))</f>
        <v>0</v>
      </c>
      <c r="I223">
        <f>IF(ISERROR(1/VLOOKUP($B223,'Justerad allokering'!$B$1:$AG$461,MATCH(I$1,'Justerad allokering'!$B$1:$AF$1,0),FALSE)),VLOOKUP($B223,'Allokerad kvv'!$B$2:$AV$468,MATCH(I$1,'Allokerad kvv'!$B$1:$AV$1,0),FALSE),VLOOKUP($B223,'Justerad allokering'!$B$1:$AG$461,MATCH(I$1,'Justerad allokering'!$B$1:$AF$1,0),FALSE))</f>
        <v>0</v>
      </c>
      <c r="J223">
        <f>IF(ISERROR(1/VLOOKUP($B223,'Justerad allokering'!$B$1:$AG$461,MATCH(J$1,'Justerad allokering'!$B$1:$AF$1,0),FALSE)),VLOOKUP($B223,'Allokerad kvv'!$B$2:$AV$468,MATCH(J$1,'Allokerad kvv'!$B$1:$AV$1,0),FALSE),VLOOKUP($B223,'Justerad allokering'!$B$1:$AG$461,MATCH(J$1,'Justerad allokering'!$B$1:$AF$1,0),FALSE))</f>
        <v>0</v>
      </c>
      <c r="K223">
        <f>IF(ISERROR(1/VLOOKUP($B223,'Justerad allokering'!$B$1:$AG$461,MATCH(K$1,'Justerad allokering'!$B$1:$AF$1,0),FALSE)),VLOOKUP($B223,'Allokerad kvv'!$B$2:$AV$468,MATCH(K$1,'Allokerad kvv'!$B$1:$AV$1,0),FALSE),VLOOKUP($B223,'Justerad allokering'!$B$1:$AG$461,MATCH(K$1,'Justerad allokering'!$B$1:$AF$1,0),FALSE))</f>
        <v>0</v>
      </c>
      <c r="L223">
        <f>IF(ISERROR(1/VLOOKUP($B223,'Justerad allokering'!$B$1:$AG$461,MATCH(L$1,'Justerad allokering'!$B$1:$AF$1,0),FALSE)),VLOOKUP($B223,'Allokerad kvv'!$B$2:$AV$468,MATCH(L$1,'Allokerad kvv'!$B$1:$AV$1,0),FALSE),VLOOKUP($B223,'Justerad allokering'!$B$1:$AG$461,MATCH(L$1,'Justerad allokering'!$B$1:$AF$1,0),FALSE))</f>
        <v>0</v>
      </c>
      <c r="M223">
        <f>IF(ISERROR(1/VLOOKUP($B223,'Justerad allokering'!$B$1:$AG$461,MATCH(M$1,'Justerad allokering'!$B$1:$AF$1,0),FALSE)),VLOOKUP($B223,'Allokerad kvv'!$B$2:$AV$468,MATCH(M$1,'Allokerad kvv'!$B$1:$AV$1,0),FALSE),VLOOKUP($B223,'Justerad allokering'!$B$1:$AG$461,MATCH(M$1,'Justerad allokering'!$B$1:$AF$1,0),FALSE))</f>
        <v>0</v>
      </c>
      <c r="N223">
        <f>IF(ISERROR(1/VLOOKUP($B223,'Justerad allokering'!$B$1:$AG$461,MATCH(N$1,'Justerad allokering'!$B$1:$AF$1,0),FALSE)),VLOOKUP($B223,'Allokerad kvv'!$B$2:$AV$468,MATCH(N$1,'Allokerad kvv'!$B$1:$AV$1,0),FALSE),VLOOKUP($B223,'Justerad allokering'!$B$1:$AG$461,MATCH(N$1,'Justerad allokering'!$B$1:$AF$1,0),FALSE))</f>
        <v>0</v>
      </c>
      <c r="O223">
        <f>IF(ISERROR(1/VLOOKUP($B223,'Justerad allokering'!$B$1:$AG$461,MATCH(O$1,'Justerad allokering'!$B$1:$AF$1,0),FALSE)),VLOOKUP($B223,'Allokerad kvv'!$B$2:$AV$468,MATCH(O$1,'Allokerad kvv'!$B$1:$AV$1,0),FALSE),VLOOKUP($B223,'Justerad allokering'!$B$1:$AG$461,MATCH(O$1,'Justerad allokering'!$B$1:$AF$1,0),FALSE))</f>
        <v>0</v>
      </c>
      <c r="P223">
        <f>IF(ISERROR(1/VLOOKUP($B223,'Justerad allokering'!$B$1:$AG$461,MATCH(P$1,'Justerad allokering'!$B$1:$AF$1,0),FALSE)),VLOOKUP($B223,'Allokerad kvv'!$B$2:$AV$468,MATCH(P$1,'Allokerad kvv'!$B$1:$AV$1,0),FALSE),VLOOKUP($B223,'Justerad allokering'!$B$1:$AG$461,MATCH(P$1,'Justerad allokering'!$B$1:$AF$1,0),FALSE))</f>
        <v>0</v>
      </c>
      <c r="Q223">
        <f>IF(ISERROR(1/VLOOKUP($B223,'Justerad allokering'!$B$1:$AG$461,MATCH(Q$1,'Justerad allokering'!$B$1:$AF$1,0),FALSE)),VLOOKUP($B223,'Allokerad kvv'!$B$2:$AV$468,MATCH(Q$1,'Allokerad kvv'!$B$1:$AV$1,0),FALSE),VLOOKUP($B223,'Justerad allokering'!$B$1:$AG$461,MATCH(Q$1,'Justerad allokering'!$B$1:$AF$1,0),FALSE))</f>
        <v>0</v>
      </c>
      <c r="R223">
        <f>IF(ISERROR(1/VLOOKUP($B223,'Justerad allokering'!$B$1:$AG$461,MATCH(R$1,'Justerad allokering'!$B$1:$AF$1,0),FALSE)),VLOOKUP($B223,'Allokerad kvv'!$B$2:$AV$468,MATCH(R$1,'Allokerad kvv'!$B$1:$AV$1,0),FALSE),VLOOKUP($B223,'Justerad allokering'!$B$1:$AG$461,MATCH(R$1,'Justerad allokering'!$B$1:$AF$1,0),FALSE))</f>
        <v>0</v>
      </c>
      <c r="S223">
        <f>IF(ISERROR(1/VLOOKUP($B223,'Justerad allokering'!$B$1:$AG$461,MATCH(S$1,'Justerad allokering'!$B$1:$AF$1,0),FALSE)),VLOOKUP($B223,'Allokerad kvv'!$B$2:$AV$468,MATCH(S$1,'Allokerad kvv'!$B$1:$AV$1,0),FALSE),VLOOKUP($B223,'Justerad allokering'!$B$1:$AG$461,MATCH(S$1,'Justerad allokering'!$B$1:$AF$1,0),FALSE))</f>
        <v>0</v>
      </c>
      <c r="T223">
        <f>IF(ISERROR(1/VLOOKUP($B223,'Justerad allokering'!$B$1:$AG$461,MATCH(T$1,'Justerad allokering'!$B$1:$AF$1,0),FALSE)),VLOOKUP($B223,'Allokerad kvv'!$B$2:$AV$468,MATCH(T$1,'Allokerad kvv'!$B$1:$AV$1,0),FALSE),VLOOKUP($B223,'Justerad allokering'!$B$1:$AG$461,MATCH(T$1,'Justerad allokering'!$B$1:$AF$1,0),FALSE))</f>
        <v>0</v>
      </c>
      <c r="U223">
        <f>IF(ISERROR(1/VLOOKUP($B223,'Justerad allokering'!$B$1:$AG$461,MATCH(U$1,'Justerad allokering'!$B$1:$AF$1,0),FALSE)),VLOOKUP($B223,'Allokerad kvv'!$B$2:$AV$468,MATCH(U$1,'Allokerad kvv'!$B$1:$AV$1,0),FALSE),VLOOKUP($B223,'Justerad allokering'!$B$1:$AG$461,MATCH(U$1,'Justerad allokering'!$B$1:$AF$1,0),FALSE))</f>
        <v>0</v>
      </c>
      <c r="V223">
        <f>IF(ISERROR(1/VLOOKUP($B223,'Justerad allokering'!$B$1:$AG$461,MATCH(V$1,'Justerad allokering'!$B$1:$AF$1,0),FALSE)),VLOOKUP($B223,'Allokerad kvv'!$B$2:$AV$468,MATCH(V$1,'Allokerad kvv'!$B$1:$AV$1,0),FALSE),VLOOKUP($B223,'Justerad allokering'!$B$1:$AG$461,MATCH(V$1,'Justerad allokering'!$B$1:$AF$1,0),FALSE))</f>
        <v>0</v>
      </c>
      <c r="W223">
        <f>IF(ISERROR(1/VLOOKUP($B223,'Justerad allokering'!$B$1:$AG$461,MATCH(W$1,'Justerad allokering'!$B$1:$AF$1,0),FALSE)),VLOOKUP($B223,'Allokerad kvv'!$B$2:$AV$468,MATCH(W$1,'Allokerad kvv'!$B$1:$AV$1,0),FALSE),VLOOKUP($B223,'Justerad allokering'!$B$1:$AG$461,MATCH(W$1,'Justerad allokering'!$B$1:$AF$1,0),FALSE))</f>
        <v>0</v>
      </c>
      <c r="X223">
        <f>IF(ISERROR(1/VLOOKUP($B223,'Justerad allokering'!$B$1:$AG$461,MATCH(X$1,'Justerad allokering'!$B$1:$AF$1,0),FALSE)),VLOOKUP($B223,'Allokerad kvv'!$B$2:$AV$468,MATCH(X$1,'Allokerad kvv'!$B$1:$AV$1,0),FALSE),VLOOKUP($B223,'Justerad allokering'!$B$1:$AG$461,MATCH(X$1,'Justerad allokering'!$B$1:$AF$1,0),FALSE))</f>
        <v>0</v>
      </c>
      <c r="Y223">
        <f>IF(ISERROR(1/VLOOKUP($B223,'Justerad allokering'!$B$1:$AG$461,MATCH(Y$1,'Justerad allokering'!$B$1:$AF$1,0),FALSE)),VLOOKUP($B223,'Allokerad kvv'!$B$2:$AV$468,MATCH(Y$1,'Allokerad kvv'!$B$1:$AV$1,0),FALSE),VLOOKUP($B223,'Justerad allokering'!$B$1:$AG$461,MATCH(Y$1,'Justerad allokering'!$B$1:$AF$1,0),FALSE))</f>
        <v>0</v>
      </c>
      <c r="Z223">
        <f>IF(ISERROR(1/VLOOKUP($B223,'Justerad allokering'!$B$1:$AG$461,MATCH(Z$1,'Justerad allokering'!$B$1:$AF$1,0),FALSE)),VLOOKUP($B223,'Allokerad kvv'!$B$2:$AV$468,MATCH(Z$1,'Allokerad kvv'!$B$1:$AV$1,0),FALSE),VLOOKUP($B223,'Justerad allokering'!$B$1:$AG$461,MATCH(Z$1,'Justerad allokering'!$B$1:$AF$1,0),FALSE))</f>
        <v>0</v>
      </c>
      <c r="AE223" s="89">
        <f t="shared" si="12"/>
        <v>0</v>
      </c>
      <c r="AG223">
        <f t="shared" si="13"/>
        <v>0</v>
      </c>
      <c r="AH223">
        <f t="shared" si="14"/>
        <v>0</v>
      </c>
      <c r="AI223" t="str">
        <f>IF(AH223=0,"",AH223/VLOOKUP(B223,Kraftvärmeprod!$B$1:$BC$480,MATCH("Summa tillförd energi exklusive rökgaskondensering",Kraftvärmeprod!$B$1:$BC$1,0),FALSE))</f>
        <v/>
      </c>
      <c r="AK223">
        <f t="shared" si="15"/>
        <v>0</v>
      </c>
    </row>
    <row r="224" spans="1:37" x14ac:dyDescent="0.25">
      <c r="A224" s="2" t="s">
        <v>322</v>
      </c>
      <c r="B224" s="2" t="s">
        <v>326</v>
      </c>
      <c r="C224">
        <f>IF(ISERROR(1/VLOOKUP($B224,'Justerad allokering'!$B$1:$AG$461,MATCH(C$1,'Justerad allokering'!$B$1:$AF$1,0),FALSE)),VLOOKUP($B224,'Allokerad kvv'!$B$2:$AV$468,MATCH(C$1,'Allokerad kvv'!$B$1:$AV$1,0),FALSE),VLOOKUP($B224,'Justerad allokering'!$B$1:$AG$461,MATCH(C$1,'Justerad allokering'!$B$1:$AF$1,0),FALSE))</f>
        <v>0</v>
      </c>
      <c r="D224">
        <f>IF(ISERROR(1/VLOOKUP($B224,'Justerad allokering'!$B$1:$AG$461,MATCH(D$1,'Justerad allokering'!$B$1:$AF$1,0),FALSE)),VLOOKUP($B224,'Allokerad kvv'!$B$2:$AV$468,MATCH(D$1,'Allokerad kvv'!$B$1:$AV$1,0),FALSE),VLOOKUP($B224,'Justerad allokering'!$B$1:$AG$461,MATCH(D$1,'Justerad allokering'!$B$1:$AF$1,0),FALSE))</f>
        <v>0</v>
      </c>
      <c r="E224">
        <f>IF(ISERROR(1/VLOOKUP($B224,'Justerad allokering'!$B$1:$AG$461,MATCH(E$1,'Justerad allokering'!$B$1:$AF$1,0),FALSE)),VLOOKUP($B224,'Allokerad kvv'!$B$2:$AV$468,MATCH(E$1,'Allokerad kvv'!$B$1:$AV$1,0),FALSE),VLOOKUP($B224,'Justerad allokering'!$B$1:$AG$461,MATCH(E$1,'Justerad allokering'!$B$1:$AF$1,0),FALSE))</f>
        <v>0</v>
      </c>
      <c r="F224">
        <f>IF(ISERROR(1/VLOOKUP($B224,'Justerad allokering'!$B$1:$AG$461,MATCH(F$1,'Justerad allokering'!$B$1:$AF$1,0),FALSE)),VLOOKUP($B224,'Allokerad kvv'!$B$2:$AV$468,MATCH(F$1,'Allokerad kvv'!$B$1:$AV$1,0),FALSE),VLOOKUP($B224,'Justerad allokering'!$B$1:$AG$461,MATCH(F$1,'Justerad allokering'!$B$1:$AF$1,0),FALSE))</f>
        <v>0</v>
      </c>
      <c r="G224">
        <f>IF(ISERROR(1/VLOOKUP($B224,'Justerad allokering'!$B$1:$AG$461,MATCH(G$1,'Justerad allokering'!$B$1:$AF$1,0),FALSE)),VLOOKUP($B224,'Allokerad kvv'!$B$2:$AV$468,MATCH(G$1,'Allokerad kvv'!$B$1:$AV$1,0),FALSE),VLOOKUP($B224,'Justerad allokering'!$B$1:$AG$461,MATCH(G$1,'Justerad allokering'!$B$1:$AF$1,0),FALSE))</f>
        <v>0</v>
      </c>
      <c r="H224">
        <f>IF(ISERROR(1/VLOOKUP($B224,'Justerad allokering'!$B$1:$AG$461,MATCH(H$1,'Justerad allokering'!$B$1:$AF$1,0),FALSE)),VLOOKUP($B224,'Allokerad kvv'!$B$2:$AV$468,MATCH(H$1,'Allokerad kvv'!$B$1:$AV$1,0),FALSE),VLOOKUP($B224,'Justerad allokering'!$B$1:$AG$461,MATCH(H$1,'Justerad allokering'!$B$1:$AF$1,0),FALSE))</f>
        <v>0</v>
      </c>
      <c r="I224">
        <f>IF(ISERROR(1/VLOOKUP($B224,'Justerad allokering'!$B$1:$AG$461,MATCH(I$1,'Justerad allokering'!$B$1:$AF$1,0),FALSE)),VLOOKUP($B224,'Allokerad kvv'!$B$2:$AV$468,MATCH(I$1,'Allokerad kvv'!$B$1:$AV$1,0),FALSE),VLOOKUP($B224,'Justerad allokering'!$B$1:$AG$461,MATCH(I$1,'Justerad allokering'!$B$1:$AF$1,0),FALSE))</f>
        <v>0</v>
      </c>
      <c r="J224">
        <f>IF(ISERROR(1/VLOOKUP($B224,'Justerad allokering'!$B$1:$AG$461,MATCH(J$1,'Justerad allokering'!$B$1:$AF$1,0),FALSE)),VLOOKUP($B224,'Allokerad kvv'!$B$2:$AV$468,MATCH(J$1,'Allokerad kvv'!$B$1:$AV$1,0),FALSE),VLOOKUP($B224,'Justerad allokering'!$B$1:$AG$461,MATCH(J$1,'Justerad allokering'!$B$1:$AF$1,0),FALSE))</f>
        <v>0</v>
      </c>
      <c r="K224">
        <f>IF(ISERROR(1/VLOOKUP($B224,'Justerad allokering'!$B$1:$AG$461,MATCH(K$1,'Justerad allokering'!$B$1:$AF$1,0),FALSE)),VLOOKUP($B224,'Allokerad kvv'!$B$2:$AV$468,MATCH(K$1,'Allokerad kvv'!$B$1:$AV$1,0),FALSE),VLOOKUP($B224,'Justerad allokering'!$B$1:$AG$461,MATCH(K$1,'Justerad allokering'!$B$1:$AF$1,0),FALSE))</f>
        <v>0</v>
      </c>
      <c r="L224">
        <f>IF(ISERROR(1/VLOOKUP($B224,'Justerad allokering'!$B$1:$AG$461,MATCH(L$1,'Justerad allokering'!$B$1:$AF$1,0),FALSE)),VLOOKUP($B224,'Allokerad kvv'!$B$2:$AV$468,MATCH(L$1,'Allokerad kvv'!$B$1:$AV$1,0),FALSE),VLOOKUP($B224,'Justerad allokering'!$B$1:$AG$461,MATCH(L$1,'Justerad allokering'!$B$1:$AF$1,0),FALSE))</f>
        <v>0</v>
      </c>
      <c r="M224">
        <f>IF(ISERROR(1/VLOOKUP($B224,'Justerad allokering'!$B$1:$AG$461,MATCH(M$1,'Justerad allokering'!$B$1:$AF$1,0),FALSE)),VLOOKUP($B224,'Allokerad kvv'!$B$2:$AV$468,MATCH(M$1,'Allokerad kvv'!$B$1:$AV$1,0),FALSE),VLOOKUP($B224,'Justerad allokering'!$B$1:$AG$461,MATCH(M$1,'Justerad allokering'!$B$1:$AF$1,0),FALSE))</f>
        <v>0</v>
      </c>
      <c r="N224">
        <f>IF(ISERROR(1/VLOOKUP($B224,'Justerad allokering'!$B$1:$AG$461,MATCH(N$1,'Justerad allokering'!$B$1:$AF$1,0),FALSE)),VLOOKUP($B224,'Allokerad kvv'!$B$2:$AV$468,MATCH(N$1,'Allokerad kvv'!$B$1:$AV$1,0),FALSE),VLOOKUP($B224,'Justerad allokering'!$B$1:$AG$461,MATCH(N$1,'Justerad allokering'!$B$1:$AF$1,0),FALSE))</f>
        <v>0</v>
      </c>
      <c r="O224">
        <f>IF(ISERROR(1/VLOOKUP($B224,'Justerad allokering'!$B$1:$AG$461,MATCH(O$1,'Justerad allokering'!$B$1:$AF$1,0),FALSE)),VLOOKUP($B224,'Allokerad kvv'!$B$2:$AV$468,MATCH(O$1,'Allokerad kvv'!$B$1:$AV$1,0),FALSE),VLOOKUP($B224,'Justerad allokering'!$B$1:$AG$461,MATCH(O$1,'Justerad allokering'!$B$1:$AF$1,0),FALSE))</f>
        <v>0</v>
      </c>
      <c r="P224">
        <f>IF(ISERROR(1/VLOOKUP($B224,'Justerad allokering'!$B$1:$AG$461,MATCH(P$1,'Justerad allokering'!$B$1:$AF$1,0),FALSE)),VLOOKUP($B224,'Allokerad kvv'!$B$2:$AV$468,MATCH(P$1,'Allokerad kvv'!$B$1:$AV$1,0),FALSE),VLOOKUP($B224,'Justerad allokering'!$B$1:$AG$461,MATCH(P$1,'Justerad allokering'!$B$1:$AF$1,0),FALSE))</f>
        <v>0</v>
      </c>
      <c r="Q224">
        <f>IF(ISERROR(1/VLOOKUP($B224,'Justerad allokering'!$B$1:$AG$461,MATCH(Q$1,'Justerad allokering'!$B$1:$AF$1,0),FALSE)),VLOOKUP($B224,'Allokerad kvv'!$B$2:$AV$468,MATCH(Q$1,'Allokerad kvv'!$B$1:$AV$1,0),FALSE),VLOOKUP($B224,'Justerad allokering'!$B$1:$AG$461,MATCH(Q$1,'Justerad allokering'!$B$1:$AF$1,0),FALSE))</f>
        <v>0</v>
      </c>
      <c r="R224">
        <f>IF(ISERROR(1/VLOOKUP($B224,'Justerad allokering'!$B$1:$AG$461,MATCH(R$1,'Justerad allokering'!$B$1:$AF$1,0),FALSE)),VLOOKUP($B224,'Allokerad kvv'!$B$2:$AV$468,MATCH(R$1,'Allokerad kvv'!$B$1:$AV$1,0),FALSE),VLOOKUP($B224,'Justerad allokering'!$B$1:$AG$461,MATCH(R$1,'Justerad allokering'!$B$1:$AF$1,0),FALSE))</f>
        <v>0</v>
      </c>
      <c r="S224">
        <f>IF(ISERROR(1/VLOOKUP($B224,'Justerad allokering'!$B$1:$AG$461,MATCH(S$1,'Justerad allokering'!$B$1:$AF$1,0),FALSE)),VLOOKUP($B224,'Allokerad kvv'!$B$2:$AV$468,MATCH(S$1,'Allokerad kvv'!$B$1:$AV$1,0),FALSE),VLOOKUP($B224,'Justerad allokering'!$B$1:$AG$461,MATCH(S$1,'Justerad allokering'!$B$1:$AF$1,0),FALSE))</f>
        <v>0</v>
      </c>
      <c r="T224">
        <f>IF(ISERROR(1/VLOOKUP($B224,'Justerad allokering'!$B$1:$AG$461,MATCH(T$1,'Justerad allokering'!$B$1:$AF$1,0),FALSE)),VLOOKUP($B224,'Allokerad kvv'!$B$2:$AV$468,MATCH(T$1,'Allokerad kvv'!$B$1:$AV$1,0),FALSE),VLOOKUP($B224,'Justerad allokering'!$B$1:$AG$461,MATCH(T$1,'Justerad allokering'!$B$1:$AF$1,0),FALSE))</f>
        <v>0</v>
      </c>
      <c r="U224">
        <f>IF(ISERROR(1/VLOOKUP($B224,'Justerad allokering'!$B$1:$AG$461,MATCH(U$1,'Justerad allokering'!$B$1:$AF$1,0),FALSE)),VLOOKUP($B224,'Allokerad kvv'!$B$2:$AV$468,MATCH(U$1,'Allokerad kvv'!$B$1:$AV$1,0),FALSE),VLOOKUP($B224,'Justerad allokering'!$B$1:$AG$461,MATCH(U$1,'Justerad allokering'!$B$1:$AF$1,0),FALSE))</f>
        <v>0</v>
      </c>
      <c r="V224">
        <f>IF(ISERROR(1/VLOOKUP($B224,'Justerad allokering'!$B$1:$AG$461,MATCH(V$1,'Justerad allokering'!$B$1:$AF$1,0),FALSE)),VLOOKUP($B224,'Allokerad kvv'!$B$2:$AV$468,MATCH(V$1,'Allokerad kvv'!$B$1:$AV$1,0),FALSE),VLOOKUP($B224,'Justerad allokering'!$B$1:$AG$461,MATCH(V$1,'Justerad allokering'!$B$1:$AF$1,0),FALSE))</f>
        <v>0</v>
      </c>
      <c r="W224">
        <f>IF(ISERROR(1/VLOOKUP($B224,'Justerad allokering'!$B$1:$AG$461,MATCH(W$1,'Justerad allokering'!$B$1:$AF$1,0),FALSE)),VLOOKUP($B224,'Allokerad kvv'!$B$2:$AV$468,MATCH(W$1,'Allokerad kvv'!$B$1:$AV$1,0),FALSE),VLOOKUP($B224,'Justerad allokering'!$B$1:$AG$461,MATCH(W$1,'Justerad allokering'!$B$1:$AF$1,0),FALSE))</f>
        <v>0</v>
      </c>
      <c r="X224">
        <f>IF(ISERROR(1/VLOOKUP($B224,'Justerad allokering'!$B$1:$AG$461,MATCH(X$1,'Justerad allokering'!$B$1:$AF$1,0),FALSE)),VLOOKUP($B224,'Allokerad kvv'!$B$2:$AV$468,MATCH(X$1,'Allokerad kvv'!$B$1:$AV$1,0),FALSE),VLOOKUP($B224,'Justerad allokering'!$B$1:$AG$461,MATCH(X$1,'Justerad allokering'!$B$1:$AF$1,0),FALSE))</f>
        <v>0</v>
      </c>
      <c r="Y224">
        <f>IF(ISERROR(1/VLOOKUP($B224,'Justerad allokering'!$B$1:$AG$461,MATCH(Y$1,'Justerad allokering'!$B$1:$AF$1,0),FALSE)),VLOOKUP($B224,'Allokerad kvv'!$B$2:$AV$468,MATCH(Y$1,'Allokerad kvv'!$B$1:$AV$1,0),FALSE),VLOOKUP($B224,'Justerad allokering'!$B$1:$AG$461,MATCH(Y$1,'Justerad allokering'!$B$1:$AF$1,0),FALSE))</f>
        <v>0</v>
      </c>
      <c r="Z224">
        <f>IF(ISERROR(1/VLOOKUP($B224,'Justerad allokering'!$B$1:$AG$461,MATCH(Z$1,'Justerad allokering'!$B$1:$AF$1,0),FALSE)),VLOOKUP($B224,'Allokerad kvv'!$B$2:$AV$468,MATCH(Z$1,'Allokerad kvv'!$B$1:$AV$1,0),FALSE),VLOOKUP($B224,'Justerad allokering'!$B$1:$AG$461,MATCH(Z$1,'Justerad allokering'!$B$1:$AF$1,0),FALSE))</f>
        <v>0</v>
      </c>
      <c r="AE224" s="89">
        <f t="shared" si="12"/>
        <v>0</v>
      </c>
      <c r="AG224">
        <f t="shared" si="13"/>
        <v>0</v>
      </c>
      <c r="AH224">
        <f t="shared" si="14"/>
        <v>0</v>
      </c>
      <c r="AI224" t="str">
        <f>IF(AH224=0,"",AH224/VLOOKUP(B224,Kraftvärmeprod!$B$1:$BC$480,MATCH("Summa tillförd energi exklusive rökgaskondensering",Kraftvärmeprod!$B$1:$BC$1,0),FALSE))</f>
        <v/>
      </c>
      <c r="AK224">
        <f t="shared" si="15"/>
        <v>0</v>
      </c>
    </row>
    <row r="225" spans="1:37" x14ac:dyDescent="0.25">
      <c r="A225" s="2" t="s">
        <v>327</v>
      </c>
      <c r="B225" s="11" t="s">
        <v>992</v>
      </c>
      <c r="C225">
        <f>IF(ISERROR(1/VLOOKUP($B225,'Justerad allokering'!$B$1:$AG$461,MATCH(C$1,'Justerad allokering'!$B$1:$AF$1,0),FALSE)),VLOOKUP($B225,'Allokerad kvv'!$B$2:$AV$468,MATCH(C$1,'Allokerad kvv'!$B$1:$AV$1,0),FALSE),VLOOKUP($B225,'Justerad allokering'!$B$1:$AG$461,MATCH(C$1,'Justerad allokering'!$B$1:$AF$1,0),FALSE))</f>
        <v>0</v>
      </c>
      <c r="D225">
        <f>IF(ISERROR(1/VLOOKUP($B225,'Justerad allokering'!$B$1:$AG$461,MATCH(D$1,'Justerad allokering'!$B$1:$AF$1,0),FALSE)),VLOOKUP($B225,'Allokerad kvv'!$B$2:$AV$468,MATCH(D$1,'Allokerad kvv'!$B$1:$AV$1,0),FALSE),VLOOKUP($B225,'Justerad allokering'!$B$1:$AG$461,MATCH(D$1,'Justerad allokering'!$B$1:$AF$1,0),FALSE))</f>
        <v>0</v>
      </c>
      <c r="E225">
        <f>IF(ISERROR(1/VLOOKUP($B225,'Justerad allokering'!$B$1:$AG$461,MATCH(E$1,'Justerad allokering'!$B$1:$AF$1,0),FALSE)),VLOOKUP($B225,'Allokerad kvv'!$B$2:$AV$468,MATCH(E$1,'Allokerad kvv'!$B$1:$AV$1,0),FALSE),VLOOKUP($B225,'Justerad allokering'!$B$1:$AG$461,MATCH(E$1,'Justerad allokering'!$B$1:$AF$1,0),FALSE))</f>
        <v>0</v>
      </c>
      <c r="F225">
        <f>IF(ISERROR(1/VLOOKUP($B225,'Justerad allokering'!$B$1:$AG$461,MATCH(F$1,'Justerad allokering'!$B$1:$AF$1,0),FALSE)),VLOOKUP($B225,'Allokerad kvv'!$B$2:$AV$468,MATCH(F$1,'Allokerad kvv'!$B$1:$AV$1,0),FALSE),VLOOKUP($B225,'Justerad allokering'!$B$1:$AG$461,MATCH(F$1,'Justerad allokering'!$B$1:$AF$1,0),FALSE))</f>
        <v>0</v>
      </c>
      <c r="G225">
        <f>IF(ISERROR(1/VLOOKUP($B225,'Justerad allokering'!$B$1:$AG$461,MATCH(G$1,'Justerad allokering'!$B$1:$AF$1,0),FALSE)),VLOOKUP($B225,'Allokerad kvv'!$B$2:$AV$468,MATCH(G$1,'Allokerad kvv'!$B$1:$AV$1,0),FALSE),VLOOKUP($B225,'Justerad allokering'!$B$1:$AG$461,MATCH(G$1,'Justerad allokering'!$B$1:$AF$1,0),FALSE))</f>
        <v>0</v>
      </c>
      <c r="H225">
        <f>IF(ISERROR(1/VLOOKUP($B225,'Justerad allokering'!$B$1:$AG$461,MATCH(H$1,'Justerad allokering'!$B$1:$AF$1,0),FALSE)),VLOOKUP($B225,'Allokerad kvv'!$B$2:$AV$468,MATCH(H$1,'Allokerad kvv'!$B$1:$AV$1,0),FALSE),VLOOKUP($B225,'Justerad allokering'!$B$1:$AG$461,MATCH(H$1,'Justerad allokering'!$B$1:$AF$1,0),FALSE))</f>
        <v>0</v>
      </c>
      <c r="I225">
        <f>IF(ISERROR(1/VLOOKUP($B225,'Justerad allokering'!$B$1:$AG$461,MATCH(I$1,'Justerad allokering'!$B$1:$AF$1,0),FALSE)),VLOOKUP($B225,'Allokerad kvv'!$B$2:$AV$468,MATCH(I$1,'Allokerad kvv'!$B$1:$AV$1,0),FALSE),VLOOKUP($B225,'Justerad allokering'!$B$1:$AG$461,MATCH(I$1,'Justerad allokering'!$B$1:$AF$1,0),FALSE))</f>
        <v>0</v>
      </c>
      <c r="J225">
        <f>IF(ISERROR(1/VLOOKUP($B225,'Justerad allokering'!$B$1:$AG$461,MATCH(J$1,'Justerad allokering'!$B$1:$AF$1,0),FALSE)),VLOOKUP($B225,'Allokerad kvv'!$B$2:$AV$468,MATCH(J$1,'Allokerad kvv'!$B$1:$AV$1,0),FALSE),VLOOKUP($B225,'Justerad allokering'!$B$1:$AG$461,MATCH(J$1,'Justerad allokering'!$B$1:$AF$1,0),FALSE))</f>
        <v>0</v>
      </c>
      <c r="K225">
        <f>IF(ISERROR(1/VLOOKUP($B225,'Justerad allokering'!$B$1:$AG$461,MATCH(K$1,'Justerad allokering'!$B$1:$AF$1,0),FALSE)),VLOOKUP($B225,'Allokerad kvv'!$B$2:$AV$468,MATCH(K$1,'Allokerad kvv'!$B$1:$AV$1,0),FALSE),VLOOKUP($B225,'Justerad allokering'!$B$1:$AG$461,MATCH(K$1,'Justerad allokering'!$B$1:$AF$1,0),FALSE))</f>
        <v>0</v>
      </c>
      <c r="L225">
        <f>IF(ISERROR(1/VLOOKUP($B225,'Justerad allokering'!$B$1:$AG$461,MATCH(L$1,'Justerad allokering'!$B$1:$AF$1,0),FALSE)),VLOOKUP($B225,'Allokerad kvv'!$B$2:$AV$468,MATCH(L$1,'Allokerad kvv'!$B$1:$AV$1,0),FALSE),VLOOKUP($B225,'Justerad allokering'!$B$1:$AG$461,MATCH(L$1,'Justerad allokering'!$B$1:$AF$1,0),FALSE))</f>
        <v>0</v>
      </c>
      <c r="M225">
        <f>IF(ISERROR(1/VLOOKUP($B225,'Justerad allokering'!$B$1:$AG$461,MATCH(M$1,'Justerad allokering'!$B$1:$AF$1,0),FALSE)),VLOOKUP($B225,'Allokerad kvv'!$B$2:$AV$468,MATCH(M$1,'Allokerad kvv'!$B$1:$AV$1,0),FALSE),VLOOKUP($B225,'Justerad allokering'!$B$1:$AG$461,MATCH(M$1,'Justerad allokering'!$B$1:$AF$1,0),FALSE))</f>
        <v>0</v>
      </c>
      <c r="N225">
        <f>IF(ISERROR(1/VLOOKUP($B225,'Justerad allokering'!$B$1:$AG$461,MATCH(N$1,'Justerad allokering'!$B$1:$AF$1,0),FALSE)),VLOOKUP($B225,'Allokerad kvv'!$B$2:$AV$468,MATCH(N$1,'Allokerad kvv'!$B$1:$AV$1,0),FALSE),VLOOKUP($B225,'Justerad allokering'!$B$1:$AG$461,MATCH(N$1,'Justerad allokering'!$B$1:$AF$1,0),FALSE))</f>
        <v>0</v>
      </c>
      <c r="O225">
        <f>IF(ISERROR(1/VLOOKUP($B225,'Justerad allokering'!$B$1:$AG$461,MATCH(O$1,'Justerad allokering'!$B$1:$AF$1,0),FALSE)),VLOOKUP($B225,'Allokerad kvv'!$B$2:$AV$468,MATCH(O$1,'Allokerad kvv'!$B$1:$AV$1,0),FALSE),VLOOKUP($B225,'Justerad allokering'!$B$1:$AG$461,MATCH(O$1,'Justerad allokering'!$B$1:$AF$1,0),FALSE))</f>
        <v>0</v>
      </c>
      <c r="P225">
        <f>IF(ISERROR(1/VLOOKUP($B225,'Justerad allokering'!$B$1:$AG$461,MATCH(P$1,'Justerad allokering'!$B$1:$AF$1,0),FALSE)),VLOOKUP($B225,'Allokerad kvv'!$B$2:$AV$468,MATCH(P$1,'Allokerad kvv'!$B$1:$AV$1,0),FALSE),VLOOKUP($B225,'Justerad allokering'!$B$1:$AG$461,MATCH(P$1,'Justerad allokering'!$B$1:$AF$1,0),FALSE))</f>
        <v>0</v>
      </c>
      <c r="Q225">
        <f>IF(ISERROR(1/VLOOKUP($B225,'Justerad allokering'!$B$1:$AG$461,MATCH(Q$1,'Justerad allokering'!$B$1:$AF$1,0),FALSE)),VLOOKUP($B225,'Allokerad kvv'!$B$2:$AV$468,MATCH(Q$1,'Allokerad kvv'!$B$1:$AV$1,0),FALSE),VLOOKUP($B225,'Justerad allokering'!$B$1:$AG$461,MATCH(Q$1,'Justerad allokering'!$B$1:$AF$1,0),FALSE))</f>
        <v>0</v>
      </c>
      <c r="R225">
        <f>IF(ISERROR(1/VLOOKUP($B225,'Justerad allokering'!$B$1:$AG$461,MATCH(R$1,'Justerad allokering'!$B$1:$AF$1,0),FALSE)),VLOOKUP($B225,'Allokerad kvv'!$B$2:$AV$468,MATCH(R$1,'Allokerad kvv'!$B$1:$AV$1,0),FALSE),VLOOKUP($B225,'Justerad allokering'!$B$1:$AG$461,MATCH(R$1,'Justerad allokering'!$B$1:$AF$1,0),FALSE))</f>
        <v>0</v>
      </c>
      <c r="S225">
        <f>IF(ISERROR(1/VLOOKUP($B225,'Justerad allokering'!$B$1:$AG$461,MATCH(S$1,'Justerad allokering'!$B$1:$AF$1,0),FALSE)),VLOOKUP($B225,'Allokerad kvv'!$B$2:$AV$468,MATCH(S$1,'Allokerad kvv'!$B$1:$AV$1,0),FALSE),VLOOKUP($B225,'Justerad allokering'!$B$1:$AG$461,MATCH(S$1,'Justerad allokering'!$B$1:$AF$1,0),FALSE))</f>
        <v>0</v>
      </c>
      <c r="T225">
        <f>IF(ISERROR(1/VLOOKUP($B225,'Justerad allokering'!$B$1:$AG$461,MATCH(T$1,'Justerad allokering'!$B$1:$AF$1,0),FALSE)),VLOOKUP($B225,'Allokerad kvv'!$B$2:$AV$468,MATCH(T$1,'Allokerad kvv'!$B$1:$AV$1,0),FALSE),VLOOKUP($B225,'Justerad allokering'!$B$1:$AG$461,MATCH(T$1,'Justerad allokering'!$B$1:$AF$1,0),FALSE))</f>
        <v>0</v>
      </c>
      <c r="U225">
        <f>IF(ISERROR(1/VLOOKUP($B225,'Justerad allokering'!$B$1:$AG$461,MATCH(U$1,'Justerad allokering'!$B$1:$AF$1,0),FALSE)),VLOOKUP($B225,'Allokerad kvv'!$B$2:$AV$468,MATCH(U$1,'Allokerad kvv'!$B$1:$AV$1,0),FALSE),VLOOKUP($B225,'Justerad allokering'!$B$1:$AG$461,MATCH(U$1,'Justerad allokering'!$B$1:$AF$1,0),FALSE))</f>
        <v>0</v>
      </c>
      <c r="V225">
        <f>IF(ISERROR(1/VLOOKUP($B225,'Justerad allokering'!$B$1:$AG$461,MATCH(V$1,'Justerad allokering'!$B$1:$AF$1,0),FALSE)),VLOOKUP($B225,'Allokerad kvv'!$B$2:$AV$468,MATCH(V$1,'Allokerad kvv'!$B$1:$AV$1,0),FALSE),VLOOKUP($B225,'Justerad allokering'!$B$1:$AG$461,MATCH(V$1,'Justerad allokering'!$B$1:$AF$1,0),FALSE))</f>
        <v>0</v>
      </c>
      <c r="W225">
        <f>IF(ISERROR(1/VLOOKUP($B225,'Justerad allokering'!$B$1:$AG$461,MATCH(W$1,'Justerad allokering'!$B$1:$AF$1,0),FALSE)),VLOOKUP($B225,'Allokerad kvv'!$B$2:$AV$468,MATCH(W$1,'Allokerad kvv'!$B$1:$AV$1,0),FALSE),VLOOKUP($B225,'Justerad allokering'!$B$1:$AG$461,MATCH(W$1,'Justerad allokering'!$B$1:$AF$1,0),FALSE))</f>
        <v>0</v>
      </c>
      <c r="X225">
        <f>IF(ISERROR(1/VLOOKUP($B225,'Justerad allokering'!$B$1:$AG$461,MATCH(X$1,'Justerad allokering'!$B$1:$AF$1,0),FALSE)),VLOOKUP($B225,'Allokerad kvv'!$B$2:$AV$468,MATCH(X$1,'Allokerad kvv'!$B$1:$AV$1,0),FALSE),VLOOKUP($B225,'Justerad allokering'!$B$1:$AG$461,MATCH(X$1,'Justerad allokering'!$B$1:$AF$1,0),FALSE))</f>
        <v>0</v>
      </c>
      <c r="Y225">
        <f>IF(ISERROR(1/VLOOKUP($B225,'Justerad allokering'!$B$1:$AG$461,MATCH(Y$1,'Justerad allokering'!$B$1:$AF$1,0),FALSE)),VLOOKUP($B225,'Allokerad kvv'!$B$2:$AV$468,MATCH(Y$1,'Allokerad kvv'!$B$1:$AV$1,0),FALSE),VLOOKUP($B225,'Justerad allokering'!$B$1:$AG$461,MATCH(Y$1,'Justerad allokering'!$B$1:$AF$1,0),FALSE))</f>
        <v>0</v>
      </c>
      <c r="Z225">
        <f>IF(ISERROR(1/VLOOKUP($B225,'Justerad allokering'!$B$1:$AG$461,MATCH(Z$1,'Justerad allokering'!$B$1:$AF$1,0),FALSE)),VLOOKUP($B225,'Allokerad kvv'!$B$2:$AV$468,MATCH(Z$1,'Allokerad kvv'!$B$1:$AV$1,0),FALSE),VLOOKUP($B225,'Justerad allokering'!$B$1:$AG$461,MATCH(Z$1,'Justerad allokering'!$B$1:$AF$1,0),FALSE))</f>
        <v>0</v>
      </c>
      <c r="AE225" s="89">
        <f t="shared" si="12"/>
        <v>0</v>
      </c>
      <c r="AG225">
        <f t="shared" si="13"/>
        <v>0</v>
      </c>
      <c r="AH225">
        <f t="shared" si="14"/>
        <v>0</v>
      </c>
      <c r="AI225" t="str">
        <f>IF(AH225=0,"",AH225/VLOOKUP(B225,Kraftvärmeprod!$B$1:$BC$480,MATCH("Summa tillförd energi exklusive rökgaskondensering",Kraftvärmeprod!$B$1:$BC$1,0),FALSE))</f>
        <v/>
      </c>
      <c r="AK225">
        <f t="shared" si="15"/>
        <v>0</v>
      </c>
    </row>
    <row r="226" spans="1:37" x14ac:dyDescent="0.25">
      <c r="A226" s="2" t="s">
        <v>329</v>
      </c>
      <c r="B226" s="2" t="s">
        <v>330</v>
      </c>
      <c r="C226">
        <f>IF(ISERROR(1/VLOOKUP($B226,'Justerad allokering'!$B$1:$AG$461,MATCH(C$1,'Justerad allokering'!$B$1:$AF$1,0),FALSE)),VLOOKUP($B226,'Allokerad kvv'!$B$2:$AV$468,MATCH(C$1,'Allokerad kvv'!$B$1:$AV$1,0),FALSE),VLOOKUP($B226,'Justerad allokering'!$B$1:$AG$461,MATCH(C$1,'Justerad allokering'!$B$1:$AF$1,0),FALSE))</f>
        <v>0</v>
      </c>
      <c r="D226">
        <f>IF(ISERROR(1/VLOOKUP($B226,'Justerad allokering'!$B$1:$AG$461,MATCH(D$1,'Justerad allokering'!$B$1:$AF$1,0),FALSE)),VLOOKUP($B226,'Allokerad kvv'!$B$2:$AV$468,MATCH(D$1,'Allokerad kvv'!$B$1:$AV$1,0),FALSE),VLOOKUP($B226,'Justerad allokering'!$B$1:$AG$461,MATCH(D$1,'Justerad allokering'!$B$1:$AF$1,0),FALSE))</f>
        <v>0</v>
      </c>
      <c r="E226">
        <f>IF(ISERROR(1/VLOOKUP($B226,'Justerad allokering'!$B$1:$AG$461,MATCH(E$1,'Justerad allokering'!$B$1:$AF$1,0),FALSE)),VLOOKUP($B226,'Allokerad kvv'!$B$2:$AV$468,MATCH(E$1,'Allokerad kvv'!$B$1:$AV$1,0),FALSE),VLOOKUP($B226,'Justerad allokering'!$B$1:$AG$461,MATCH(E$1,'Justerad allokering'!$B$1:$AF$1,0),FALSE))</f>
        <v>0</v>
      </c>
      <c r="F226">
        <f>IF(ISERROR(1/VLOOKUP($B226,'Justerad allokering'!$B$1:$AG$461,MATCH(F$1,'Justerad allokering'!$B$1:$AF$1,0),FALSE)),VLOOKUP($B226,'Allokerad kvv'!$B$2:$AV$468,MATCH(F$1,'Allokerad kvv'!$B$1:$AV$1,0),FALSE),VLOOKUP($B226,'Justerad allokering'!$B$1:$AG$461,MATCH(F$1,'Justerad allokering'!$B$1:$AF$1,0),FALSE))</f>
        <v>0</v>
      </c>
      <c r="G226">
        <f>IF(ISERROR(1/VLOOKUP($B226,'Justerad allokering'!$B$1:$AG$461,MATCH(G$1,'Justerad allokering'!$B$1:$AF$1,0),FALSE)),VLOOKUP($B226,'Allokerad kvv'!$B$2:$AV$468,MATCH(G$1,'Allokerad kvv'!$B$1:$AV$1,0),FALSE),VLOOKUP($B226,'Justerad allokering'!$B$1:$AG$461,MATCH(G$1,'Justerad allokering'!$B$1:$AF$1,0),FALSE))</f>
        <v>0</v>
      </c>
      <c r="H226">
        <f>IF(ISERROR(1/VLOOKUP($B226,'Justerad allokering'!$B$1:$AG$461,MATCH(H$1,'Justerad allokering'!$B$1:$AF$1,0),FALSE)),VLOOKUP($B226,'Allokerad kvv'!$B$2:$AV$468,MATCH(H$1,'Allokerad kvv'!$B$1:$AV$1,0),FALSE),VLOOKUP($B226,'Justerad allokering'!$B$1:$AG$461,MATCH(H$1,'Justerad allokering'!$B$1:$AF$1,0),FALSE))</f>
        <v>0</v>
      </c>
      <c r="I226">
        <f>IF(ISERROR(1/VLOOKUP($B226,'Justerad allokering'!$B$1:$AG$461,MATCH(I$1,'Justerad allokering'!$B$1:$AF$1,0),FALSE)),VLOOKUP($B226,'Allokerad kvv'!$B$2:$AV$468,MATCH(I$1,'Allokerad kvv'!$B$1:$AV$1,0),FALSE),VLOOKUP($B226,'Justerad allokering'!$B$1:$AG$461,MATCH(I$1,'Justerad allokering'!$B$1:$AF$1,0),FALSE))</f>
        <v>0</v>
      </c>
      <c r="J226">
        <f>IF(ISERROR(1/VLOOKUP($B226,'Justerad allokering'!$B$1:$AG$461,MATCH(J$1,'Justerad allokering'!$B$1:$AF$1,0),FALSE)),VLOOKUP($B226,'Allokerad kvv'!$B$2:$AV$468,MATCH(J$1,'Allokerad kvv'!$B$1:$AV$1,0),FALSE),VLOOKUP($B226,'Justerad allokering'!$B$1:$AG$461,MATCH(J$1,'Justerad allokering'!$B$1:$AF$1,0),FALSE))</f>
        <v>0</v>
      </c>
      <c r="K226">
        <f>IF(ISERROR(1/VLOOKUP($B226,'Justerad allokering'!$B$1:$AG$461,MATCH(K$1,'Justerad allokering'!$B$1:$AF$1,0),FALSE)),VLOOKUP($B226,'Allokerad kvv'!$B$2:$AV$468,MATCH(K$1,'Allokerad kvv'!$B$1:$AV$1,0),FALSE),VLOOKUP($B226,'Justerad allokering'!$B$1:$AG$461,MATCH(K$1,'Justerad allokering'!$B$1:$AF$1,0),FALSE))</f>
        <v>0</v>
      </c>
      <c r="L226">
        <f>IF(ISERROR(1/VLOOKUP($B226,'Justerad allokering'!$B$1:$AG$461,MATCH(L$1,'Justerad allokering'!$B$1:$AF$1,0),FALSE)),VLOOKUP($B226,'Allokerad kvv'!$B$2:$AV$468,MATCH(L$1,'Allokerad kvv'!$B$1:$AV$1,0),FALSE),VLOOKUP($B226,'Justerad allokering'!$B$1:$AG$461,MATCH(L$1,'Justerad allokering'!$B$1:$AF$1,0),FALSE))</f>
        <v>0</v>
      </c>
      <c r="M226">
        <f>IF(ISERROR(1/VLOOKUP($B226,'Justerad allokering'!$B$1:$AG$461,MATCH(M$1,'Justerad allokering'!$B$1:$AF$1,0),FALSE)),VLOOKUP($B226,'Allokerad kvv'!$B$2:$AV$468,MATCH(M$1,'Allokerad kvv'!$B$1:$AV$1,0),FALSE),VLOOKUP($B226,'Justerad allokering'!$B$1:$AG$461,MATCH(M$1,'Justerad allokering'!$B$1:$AF$1,0),FALSE))</f>
        <v>0</v>
      </c>
      <c r="N226">
        <f>IF(ISERROR(1/VLOOKUP($B226,'Justerad allokering'!$B$1:$AG$461,MATCH(N$1,'Justerad allokering'!$B$1:$AF$1,0),FALSE)),VLOOKUP($B226,'Allokerad kvv'!$B$2:$AV$468,MATCH(N$1,'Allokerad kvv'!$B$1:$AV$1,0),FALSE),VLOOKUP($B226,'Justerad allokering'!$B$1:$AG$461,MATCH(N$1,'Justerad allokering'!$B$1:$AF$1,0),FALSE))</f>
        <v>0</v>
      </c>
      <c r="O226">
        <f>IF(ISERROR(1/VLOOKUP($B226,'Justerad allokering'!$B$1:$AG$461,MATCH(O$1,'Justerad allokering'!$B$1:$AF$1,0),FALSE)),VLOOKUP($B226,'Allokerad kvv'!$B$2:$AV$468,MATCH(O$1,'Allokerad kvv'!$B$1:$AV$1,0),FALSE),VLOOKUP($B226,'Justerad allokering'!$B$1:$AG$461,MATCH(O$1,'Justerad allokering'!$B$1:$AF$1,0),FALSE))</f>
        <v>0</v>
      </c>
      <c r="P226">
        <f>IF(ISERROR(1/VLOOKUP($B226,'Justerad allokering'!$B$1:$AG$461,MATCH(P$1,'Justerad allokering'!$B$1:$AF$1,0),FALSE)),VLOOKUP($B226,'Allokerad kvv'!$B$2:$AV$468,MATCH(P$1,'Allokerad kvv'!$B$1:$AV$1,0),FALSE),VLOOKUP($B226,'Justerad allokering'!$B$1:$AG$461,MATCH(P$1,'Justerad allokering'!$B$1:$AF$1,0),FALSE))</f>
        <v>0</v>
      </c>
      <c r="Q226">
        <f>IF(ISERROR(1/VLOOKUP($B226,'Justerad allokering'!$B$1:$AG$461,MATCH(Q$1,'Justerad allokering'!$B$1:$AF$1,0),FALSE)),VLOOKUP($B226,'Allokerad kvv'!$B$2:$AV$468,MATCH(Q$1,'Allokerad kvv'!$B$1:$AV$1,0),FALSE),VLOOKUP($B226,'Justerad allokering'!$B$1:$AG$461,MATCH(Q$1,'Justerad allokering'!$B$1:$AF$1,0),FALSE))</f>
        <v>0</v>
      </c>
      <c r="R226">
        <f>IF(ISERROR(1/VLOOKUP($B226,'Justerad allokering'!$B$1:$AG$461,MATCH(R$1,'Justerad allokering'!$B$1:$AF$1,0),FALSE)),VLOOKUP($B226,'Allokerad kvv'!$B$2:$AV$468,MATCH(R$1,'Allokerad kvv'!$B$1:$AV$1,0),FALSE),VLOOKUP($B226,'Justerad allokering'!$B$1:$AG$461,MATCH(R$1,'Justerad allokering'!$B$1:$AF$1,0),FALSE))</f>
        <v>0</v>
      </c>
      <c r="S226">
        <f>IF(ISERROR(1/VLOOKUP($B226,'Justerad allokering'!$B$1:$AG$461,MATCH(S$1,'Justerad allokering'!$B$1:$AF$1,0),FALSE)),VLOOKUP($B226,'Allokerad kvv'!$B$2:$AV$468,MATCH(S$1,'Allokerad kvv'!$B$1:$AV$1,0),FALSE),VLOOKUP($B226,'Justerad allokering'!$B$1:$AG$461,MATCH(S$1,'Justerad allokering'!$B$1:$AF$1,0),FALSE))</f>
        <v>0</v>
      </c>
      <c r="T226">
        <f>IF(ISERROR(1/VLOOKUP($B226,'Justerad allokering'!$B$1:$AG$461,MATCH(T$1,'Justerad allokering'!$B$1:$AF$1,0),FALSE)),VLOOKUP($B226,'Allokerad kvv'!$B$2:$AV$468,MATCH(T$1,'Allokerad kvv'!$B$1:$AV$1,0),FALSE),VLOOKUP($B226,'Justerad allokering'!$B$1:$AG$461,MATCH(T$1,'Justerad allokering'!$B$1:$AF$1,0),FALSE))</f>
        <v>0</v>
      </c>
      <c r="U226">
        <f>IF(ISERROR(1/VLOOKUP($B226,'Justerad allokering'!$B$1:$AG$461,MATCH(U$1,'Justerad allokering'!$B$1:$AF$1,0),FALSE)),VLOOKUP($B226,'Allokerad kvv'!$B$2:$AV$468,MATCH(U$1,'Allokerad kvv'!$B$1:$AV$1,0),FALSE),VLOOKUP($B226,'Justerad allokering'!$B$1:$AG$461,MATCH(U$1,'Justerad allokering'!$B$1:$AF$1,0),FALSE))</f>
        <v>0</v>
      </c>
      <c r="V226">
        <f>IF(ISERROR(1/VLOOKUP($B226,'Justerad allokering'!$B$1:$AG$461,MATCH(V$1,'Justerad allokering'!$B$1:$AF$1,0),FALSE)),VLOOKUP($B226,'Allokerad kvv'!$B$2:$AV$468,MATCH(V$1,'Allokerad kvv'!$B$1:$AV$1,0),FALSE),VLOOKUP($B226,'Justerad allokering'!$B$1:$AG$461,MATCH(V$1,'Justerad allokering'!$B$1:$AF$1,0),FALSE))</f>
        <v>0</v>
      </c>
      <c r="W226">
        <f>IF(ISERROR(1/VLOOKUP($B226,'Justerad allokering'!$B$1:$AG$461,MATCH(W$1,'Justerad allokering'!$B$1:$AF$1,0),FALSE)),VLOOKUP($B226,'Allokerad kvv'!$B$2:$AV$468,MATCH(W$1,'Allokerad kvv'!$B$1:$AV$1,0),FALSE),VLOOKUP($B226,'Justerad allokering'!$B$1:$AG$461,MATCH(W$1,'Justerad allokering'!$B$1:$AF$1,0),FALSE))</f>
        <v>0</v>
      </c>
      <c r="X226">
        <f>IF(ISERROR(1/VLOOKUP($B226,'Justerad allokering'!$B$1:$AG$461,MATCH(X$1,'Justerad allokering'!$B$1:$AF$1,0),FALSE)),VLOOKUP($B226,'Allokerad kvv'!$B$2:$AV$468,MATCH(X$1,'Allokerad kvv'!$B$1:$AV$1,0),FALSE),VLOOKUP($B226,'Justerad allokering'!$B$1:$AG$461,MATCH(X$1,'Justerad allokering'!$B$1:$AF$1,0),FALSE))</f>
        <v>0</v>
      </c>
      <c r="Y226">
        <f>IF(ISERROR(1/VLOOKUP($B226,'Justerad allokering'!$B$1:$AG$461,MATCH(Y$1,'Justerad allokering'!$B$1:$AF$1,0),FALSE)),VLOOKUP($B226,'Allokerad kvv'!$B$2:$AV$468,MATCH(Y$1,'Allokerad kvv'!$B$1:$AV$1,0),FALSE),VLOOKUP($B226,'Justerad allokering'!$B$1:$AG$461,MATCH(Y$1,'Justerad allokering'!$B$1:$AF$1,0),FALSE))</f>
        <v>0</v>
      </c>
      <c r="Z226">
        <f>IF(ISERROR(1/VLOOKUP($B226,'Justerad allokering'!$B$1:$AG$461,MATCH(Z$1,'Justerad allokering'!$B$1:$AF$1,0),FALSE)),VLOOKUP($B226,'Allokerad kvv'!$B$2:$AV$468,MATCH(Z$1,'Allokerad kvv'!$B$1:$AV$1,0),FALSE),VLOOKUP($B226,'Justerad allokering'!$B$1:$AG$461,MATCH(Z$1,'Justerad allokering'!$B$1:$AF$1,0),FALSE))</f>
        <v>0</v>
      </c>
      <c r="AE226" s="89">
        <f t="shared" si="12"/>
        <v>0</v>
      </c>
      <c r="AG226">
        <f t="shared" si="13"/>
        <v>0</v>
      </c>
      <c r="AH226">
        <f t="shared" si="14"/>
        <v>0</v>
      </c>
      <c r="AI226" t="str">
        <f>IF(AH226=0,"",AH226/VLOOKUP(B226,Kraftvärmeprod!$B$1:$BC$480,MATCH("Summa tillförd energi exklusive rökgaskondensering",Kraftvärmeprod!$B$1:$BC$1,0),FALSE))</f>
        <v/>
      </c>
      <c r="AK226">
        <f t="shared" si="15"/>
        <v>0</v>
      </c>
    </row>
    <row r="227" spans="1:37" x14ac:dyDescent="0.25">
      <c r="A227" s="2" t="s">
        <v>331</v>
      </c>
      <c r="B227" s="2" t="s">
        <v>332</v>
      </c>
      <c r="C227">
        <f>IF(ISERROR(1/VLOOKUP($B227,'Justerad allokering'!$B$1:$AG$461,MATCH(C$1,'Justerad allokering'!$B$1:$AF$1,0),FALSE)),VLOOKUP($B227,'Allokerad kvv'!$B$2:$AV$468,MATCH(C$1,'Allokerad kvv'!$B$1:$AV$1,0),FALSE),VLOOKUP($B227,'Justerad allokering'!$B$1:$AG$461,MATCH(C$1,'Justerad allokering'!$B$1:$AF$1,0),FALSE))</f>
        <v>0</v>
      </c>
      <c r="D227">
        <f>IF(ISERROR(1/VLOOKUP($B227,'Justerad allokering'!$B$1:$AG$461,MATCH(D$1,'Justerad allokering'!$B$1:$AF$1,0),FALSE)),VLOOKUP($B227,'Allokerad kvv'!$B$2:$AV$468,MATCH(D$1,'Allokerad kvv'!$B$1:$AV$1,0),FALSE),VLOOKUP($B227,'Justerad allokering'!$B$1:$AG$461,MATCH(D$1,'Justerad allokering'!$B$1:$AF$1,0),FALSE))</f>
        <v>0</v>
      </c>
      <c r="E227">
        <f>IF(ISERROR(1/VLOOKUP($B227,'Justerad allokering'!$B$1:$AG$461,MATCH(E$1,'Justerad allokering'!$B$1:$AF$1,0),FALSE)),VLOOKUP($B227,'Allokerad kvv'!$B$2:$AV$468,MATCH(E$1,'Allokerad kvv'!$B$1:$AV$1,0),FALSE),VLOOKUP($B227,'Justerad allokering'!$B$1:$AG$461,MATCH(E$1,'Justerad allokering'!$B$1:$AF$1,0),FALSE))</f>
        <v>0</v>
      </c>
      <c r="F227">
        <f>IF(ISERROR(1/VLOOKUP($B227,'Justerad allokering'!$B$1:$AG$461,MATCH(F$1,'Justerad allokering'!$B$1:$AF$1,0),FALSE)),VLOOKUP($B227,'Allokerad kvv'!$B$2:$AV$468,MATCH(F$1,'Allokerad kvv'!$B$1:$AV$1,0),FALSE),VLOOKUP($B227,'Justerad allokering'!$B$1:$AG$461,MATCH(F$1,'Justerad allokering'!$B$1:$AF$1,0),FALSE))</f>
        <v>0</v>
      </c>
      <c r="G227">
        <f>IF(ISERROR(1/VLOOKUP($B227,'Justerad allokering'!$B$1:$AG$461,MATCH(G$1,'Justerad allokering'!$B$1:$AF$1,0),FALSE)),VLOOKUP($B227,'Allokerad kvv'!$B$2:$AV$468,MATCH(G$1,'Allokerad kvv'!$B$1:$AV$1,0),FALSE),VLOOKUP($B227,'Justerad allokering'!$B$1:$AG$461,MATCH(G$1,'Justerad allokering'!$B$1:$AF$1,0),FALSE))</f>
        <v>0</v>
      </c>
      <c r="H227">
        <f>IF(ISERROR(1/VLOOKUP($B227,'Justerad allokering'!$B$1:$AG$461,MATCH(H$1,'Justerad allokering'!$B$1:$AF$1,0),FALSE)),VLOOKUP($B227,'Allokerad kvv'!$B$2:$AV$468,MATCH(H$1,'Allokerad kvv'!$B$1:$AV$1,0),FALSE),VLOOKUP($B227,'Justerad allokering'!$B$1:$AG$461,MATCH(H$1,'Justerad allokering'!$B$1:$AF$1,0),FALSE))</f>
        <v>0</v>
      </c>
      <c r="I227">
        <f>IF(ISERROR(1/VLOOKUP($B227,'Justerad allokering'!$B$1:$AG$461,MATCH(I$1,'Justerad allokering'!$B$1:$AF$1,0),FALSE)),VLOOKUP($B227,'Allokerad kvv'!$B$2:$AV$468,MATCH(I$1,'Allokerad kvv'!$B$1:$AV$1,0),FALSE),VLOOKUP($B227,'Justerad allokering'!$B$1:$AG$461,MATCH(I$1,'Justerad allokering'!$B$1:$AF$1,0),FALSE))</f>
        <v>0</v>
      </c>
      <c r="J227">
        <f>IF(ISERROR(1/VLOOKUP($B227,'Justerad allokering'!$B$1:$AG$461,MATCH(J$1,'Justerad allokering'!$B$1:$AF$1,0),FALSE)),VLOOKUP($B227,'Allokerad kvv'!$B$2:$AV$468,MATCH(J$1,'Allokerad kvv'!$B$1:$AV$1,0),FALSE),VLOOKUP($B227,'Justerad allokering'!$B$1:$AG$461,MATCH(J$1,'Justerad allokering'!$B$1:$AF$1,0),FALSE))</f>
        <v>0</v>
      </c>
      <c r="K227">
        <f>IF(ISERROR(1/VLOOKUP($B227,'Justerad allokering'!$B$1:$AG$461,MATCH(K$1,'Justerad allokering'!$B$1:$AF$1,0),FALSE)),VLOOKUP($B227,'Allokerad kvv'!$B$2:$AV$468,MATCH(K$1,'Allokerad kvv'!$B$1:$AV$1,0),FALSE),VLOOKUP($B227,'Justerad allokering'!$B$1:$AG$461,MATCH(K$1,'Justerad allokering'!$B$1:$AF$1,0),FALSE))</f>
        <v>0</v>
      </c>
      <c r="L227">
        <f>IF(ISERROR(1/VLOOKUP($B227,'Justerad allokering'!$B$1:$AG$461,MATCH(L$1,'Justerad allokering'!$B$1:$AF$1,0),FALSE)),VLOOKUP($B227,'Allokerad kvv'!$B$2:$AV$468,MATCH(L$1,'Allokerad kvv'!$B$1:$AV$1,0),FALSE),VLOOKUP($B227,'Justerad allokering'!$B$1:$AG$461,MATCH(L$1,'Justerad allokering'!$B$1:$AF$1,0),FALSE))</f>
        <v>0</v>
      </c>
      <c r="M227">
        <f>IF(ISERROR(1/VLOOKUP($B227,'Justerad allokering'!$B$1:$AG$461,MATCH(M$1,'Justerad allokering'!$B$1:$AF$1,0),FALSE)),VLOOKUP($B227,'Allokerad kvv'!$B$2:$AV$468,MATCH(M$1,'Allokerad kvv'!$B$1:$AV$1,0),FALSE),VLOOKUP($B227,'Justerad allokering'!$B$1:$AG$461,MATCH(M$1,'Justerad allokering'!$B$1:$AF$1,0),FALSE))</f>
        <v>0</v>
      </c>
      <c r="N227">
        <f>IF(ISERROR(1/VLOOKUP($B227,'Justerad allokering'!$B$1:$AG$461,MATCH(N$1,'Justerad allokering'!$B$1:$AF$1,0),FALSE)),VLOOKUP($B227,'Allokerad kvv'!$B$2:$AV$468,MATCH(N$1,'Allokerad kvv'!$B$1:$AV$1,0),FALSE),VLOOKUP($B227,'Justerad allokering'!$B$1:$AG$461,MATCH(N$1,'Justerad allokering'!$B$1:$AF$1,0),FALSE))</f>
        <v>0</v>
      </c>
      <c r="O227">
        <f>IF(ISERROR(1/VLOOKUP($B227,'Justerad allokering'!$B$1:$AG$461,MATCH(O$1,'Justerad allokering'!$B$1:$AF$1,0),FALSE)),VLOOKUP($B227,'Allokerad kvv'!$B$2:$AV$468,MATCH(O$1,'Allokerad kvv'!$B$1:$AV$1,0),FALSE),VLOOKUP($B227,'Justerad allokering'!$B$1:$AG$461,MATCH(O$1,'Justerad allokering'!$B$1:$AF$1,0),FALSE))</f>
        <v>0</v>
      </c>
      <c r="P227">
        <f>IF(ISERROR(1/VLOOKUP($B227,'Justerad allokering'!$B$1:$AG$461,MATCH(P$1,'Justerad allokering'!$B$1:$AF$1,0),FALSE)),VLOOKUP($B227,'Allokerad kvv'!$B$2:$AV$468,MATCH(P$1,'Allokerad kvv'!$B$1:$AV$1,0),FALSE),VLOOKUP($B227,'Justerad allokering'!$B$1:$AG$461,MATCH(P$1,'Justerad allokering'!$B$1:$AF$1,0),FALSE))</f>
        <v>0</v>
      </c>
      <c r="Q227">
        <f>IF(ISERROR(1/VLOOKUP($B227,'Justerad allokering'!$B$1:$AG$461,MATCH(Q$1,'Justerad allokering'!$B$1:$AF$1,0),FALSE)),VLOOKUP($B227,'Allokerad kvv'!$B$2:$AV$468,MATCH(Q$1,'Allokerad kvv'!$B$1:$AV$1,0),FALSE),VLOOKUP($B227,'Justerad allokering'!$B$1:$AG$461,MATCH(Q$1,'Justerad allokering'!$B$1:$AF$1,0),FALSE))</f>
        <v>0</v>
      </c>
      <c r="R227">
        <f>IF(ISERROR(1/VLOOKUP($B227,'Justerad allokering'!$B$1:$AG$461,MATCH(R$1,'Justerad allokering'!$B$1:$AF$1,0),FALSE)),VLOOKUP($B227,'Allokerad kvv'!$B$2:$AV$468,MATCH(R$1,'Allokerad kvv'!$B$1:$AV$1,0),FALSE),VLOOKUP($B227,'Justerad allokering'!$B$1:$AG$461,MATCH(R$1,'Justerad allokering'!$B$1:$AF$1,0),FALSE))</f>
        <v>0</v>
      </c>
      <c r="S227">
        <f>IF(ISERROR(1/VLOOKUP($B227,'Justerad allokering'!$B$1:$AG$461,MATCH(S$1,'Justerad allokering'!$B$1:$AF$1,0),FALSE)),VLOOKUP($B227,'Allokerad kvv'!$B$2:$AV$468,MATCH(S$1,'Allokerad kvv'!$B$1:$AV$1,0),FALSE),VLOOKUP($B227,'Justerad allokering'!$B$1:$AG$461,MATCH(S$1,'Justerad allokering'!$B$1:$AF$1,0),FALSE))</f>
        <v>0</v>
      </c>
      <c r="T227">
        <f>IF(ISERROR(1/VLOOKUP($B227,'Justerad allokering'!$B$1:$AG$461,MATCH(T$1,'Justerad allokering'!$B$1:$AF$1,0),FALSE)),VLOOKUP($B227,'Allokerad kvv'!$B$2:$AV$468,MATCH(T$1,'Allokerad kvv'!$B$1:$AV$1,0),FALSE),VLOOKUP($B227,'Justerad allokering'!$B$1:$AG$461,MATCH(T$1,'Justerad allokering'!$B$1:$AF$1,0),FALSE))</f>
        <v>0</v>
      </c>
      <c r="U227">
        <f>IF(ISERROR(1/VLOOKUP($B227,'Justerad allokering'!$B$1:$AG$461,MATCH(U$1,'Justerad allokering'!$B$1:$AF$1,0),FALSE)),VLOOKUP($B227,'Allokerad kvv'!$B$2:$AV$468,MATCH(U$1,'Allokerad kvv'!$B$1:$AV$1,0),FALSE),VLOOKUP($B227,'Justerad allokering'!$B$1:$AG$461,MATCH(U$1,'Justerad allokering'!$B$1:$AF$1,0),FALSE))</f>
        <v>0</v>
      </c>
      <c r="V227">
        <f>IF(ISERROR(1/VLOOKUP($B227,'Justerad allokering'!$B$1:$AG$461,MATCH(V$1,'Justerad allokering'!$B$1:$AF$1,0),FALSE)),VLOOKUP($B227,'Allokerad kvv'!$B$2:$AV$468,MATCH(V$1,'Allokerad kvv'!$B$1:$AV$1,0),FALSE),VLOOKUP($B227,'Justerad allokering'!$B$1:$AG$461,MATCH(V$1,'Justerad allokering'!$B$1:$AF$1,0),FALSE))</f>
        <v>0</v>
      </c>
      <c r="W227">
        <f>IF(ISERROR(1/VLOOKUP($B227,'Justerad allokering'!$B$1:$AG$461,MATCH(W$1,'Justerad allokering'!$B$1:$AF$1,0),FALSE)),VLOOKUP($B227,'Allokerad kvv'!$B$2:$AV$468,MATCH(W$1,'Allokerad kvv'!$B$1:$AV$1,0),FALSE),VLOOKUP($B227,'Justerad allokering'!$B$1:$AG$461,MATCH(W$1,'Justerad allokering'!$B$1:$AF$1,0),FALSE))</f>
        <v>0</v>
      </c>
      <c r="X227">
        <f>IF(ISERROR(1/VLOOKUP($B227,'Justerad allokering'!$B$1:$AG$461,MATCH(X$1,'Justerad allokering'!$B$1:$AF$1,0),FALSE)),VLOOKUP($B227,'Allokerad kvv'!$B$2:$AV$468,MATCH(X$1,'Allokerad kvv'!$B$1:$AV$1,0),FALSE),VLOOKUP($B227,'Justerad allokering'!$B$1:$AG$461,MATCH(X$1,'Justerad allokering'!$B$1:$AF$1,0),FALSE))</f>
        <v>0</v>
      </c>
      <c r="Y227">
        <f>IF(ISERROR(1/VLOOKUP($B227,'Justerad allokering'!$B$1:$AG$461,MATCH(Y$1,'Justerad allokering'!$B$1:$AF$1,0),FALSE)),VLOOKUP($B227,'Allokerad kvv'!$B$2:$AV$468,MATCH(Y$1,'Allokerad kvv'!$B$1:$AV$1,0),FALSE),VLOOKUP($B227,'Justerad allokering'!$B$1:$AG$461,MATCH(Y$1,'Justerad allokering'!$B$1:$AF$1,0),FALSE))</f>
        <v>0</v>
      </c>
      <c r="Z227">
        <f>IF(ISERROR(1/VLOOKUP($B227,'Justerad allokering'!$B$1:$AG$461,MATCH(Z$1,'Justerad allokering'!$B$1:$AF$1,0),FALSE)),VLOOKUP($B227,'Allokerad kvv'!$B$2:$AV$468,MATCH(Z$1,'Allokerad kvv'!$B$1:$AV$1,0),FALSE),VLOOKUP($B227,'Justerad allokering'!$B$1:$AG$461,MATCH(Z$1,'Justerad allokering'!$B$1:$AF$1,0),FALSE))</f>
        <v>0</v>
      </c>
      <c r="AE227" s="89">
        <f t="shared" si="12"/>
        <v>0</v>
      </c>
      <c r="AG227">
        <f t="shared" si="13"/>
        <v>0</v>
      </c>
      <c r="AH227">
        <f t="shared" si="14"/>
        <v>0</v>
      </c>
      <c r="AI227" t="str">
        <f>IF(AH227=0,"",AH227/VLOOKUP(B227,Kraftvärmeprod!$B$1:$BC$480,MATCH("Summa tillförd energi exklusive rökgaskondensering",Kraftvärmeprod!$B$1:$BC$1,0),FALSE))</f>
        <v/>
      </c>
      <c r="AK227">
        <f t="shared" si="15"/>
        <v>0</v>
      </c>
    </row>
    <row r="228" spans="1:37" x14ac:dyDescent="0.25">
      <c r="A228" s="2" t="s">
        <v>331</v>
      </c>
      <c r="B228" s="2" t="s">
        <v>333</v>
      </c>
      <c r="C228">
        <f>IF(ISERROR(1/VLOOKUP($B228,'Justerad allokering'!$B$1:$AG$461,MATCH(C$1,'Justerad allokering'!$B$1:$AF$1,0),FALSE)),VLOOKUP($B228,'Allokerad kvv'!$B$2:$AV$468,MATCH(C$1,'Allokerad kvv'!$B$1:$AV$1,0),FALSE),VLOOKUP($B228,'Justerad allokering'!$B$1:$AG$461,MATCH(C$1,'Justerad allokering'!$B$1:$AF$1,0),FALSE))</f>
        <v>0</v>
      </c>
      <c r="D228">
        <f>IF(ISERROR(1/VLOOKUP($B228,'Justerad allokering'!$B$1:$AG$461,MATCH(D$1,'Justerad allokering'!$B$1:$AF$1,0),FALSE)),VLOOKUP($B228,'Allokerad kvv'!$B$2:$AV$468,MATCH(D$1,'Allokerad kvv'!$B$1:$AV$1,0),FALSE),VLOOKUP($B228,'Justerad allokering'!$B$1:$AG$461,MATCH(D$1,'Justerad allokering'!$B$1:$AF$1,0),FALSE))</f>
        <v>0</v>
      </c>
      <c r="E228">
        <f>IF(ISERROR(1/VLOOKUP($B228,'Justerad allokering'!$B$1:$AG$461,MATCH(E$1,'Justerad allokering'!$B$1:$AF$1,0),FALSE)),VLOOKUP($B228,'Allokerad kvv'!$B$2:$AV$468,MATCH(E$1,'Allokerad kvv'!$B$1:$AV$1,0),FALSE),VLOOKUP($B228,'Justerad allokering'!$B$1:$AG$461,MATCH(E$1,'Justerad allokering'!$B$1:$AF$1,0),FALSE))</f>
        <v>0</v>
      </c>
      <c r="F228">
        <f>IF(ISERROR(1/VLOOKUP($B228,'Justerad allokering'!$B$1:$AG$461,MATCH(F$1,'Justerad allokering'!$B$1:$AF$1,0),FALSE)),VLOOKUP($B228,'Allokerad kvv'!$B$2:$AV$468,MATCH(F$1,'Allokerad kvv'!$B$1:$AV$1,0),FALSE),VLOOKUP($B228,'Justerad allokering'!$B$1:$AG$461,MATCH(F$1,'Justerad allokering'!$B$1:$AF$1,0),FALSE))</f>
        <v>0</v>
      </c>
      <c r="G228">
        <f>IF(ISERROR(1/VLOOKUP($B228,'Justerad allokering'!$B$1:$AG$461,MATCH(G$1,'Justerad allokering'!$B$1:$AF$1,0),FALSE)),VLOOKUP($B228,'Allokerad kvv'!$B$2:$AV$468,MATCH(G$1,'Allokerad kvv'!$B$1:$AV$1,0),FALSE),VLOOKUP($B228,'Justerad allokering'!$B$1:$AG$461,MATCH(G$1,'Justerad allokering'!$B$1:$AF$1,0),FALSE))</f>
        <v>0</v>
      </c>
      <c r="H228">
        <f>IF(ISERROR(1/VLOOKUP($B228,'Justerad allokering'!$B$1:$AG$461,MATCH(H$1,'Justerad allokering'!$B$1:$AF$1,0),FALSE)),VLOOKUP($B228,'Allokerad kvv'!$B$2:$AV$468,MATCH(H$1,'Allokerad kvv'!$B$1:$AV$1,0),FALSE),VLOOKUP($B228,'Justerad allokering'!$B$1:$AG$461,MATCH(H$1,'Justerad allokering'!$B$1:$AF$1,0),FALSE))</f>
        <v>0</v>
      </c>
      <c r="I228">
        <f>IF(ISERROR(1/VLOOKUP($B228,'Justerad allokering'!$B$1:$AG$461,MATCH(I$1,'Justerad allokering'!$B$1:$AF$1,0),FALSE)),VLOOKUP($B228,'Allokerad kvv'!$B$2:$AV$468,MATCH(I$1,'Allokerad kvv'!$B$1:$AV$1,0),FALSE),VLOOKUP($B228,'Justerad allokering'!$B$1:$AG$461,MATCH(I$1,'Justerad allokering'!$B$1:$AF$1,0),FALSE))</f>
        <v>0</v>
      </c>
      <c r="J228">
        <f>IF(ISERROR(1/VLOOKUP($B228,'Justerad allokering'!$B$1:$AG$461,MATCH(J$1,'Justerad allokering'!$B$1:$AF$1,0),FALSE)),VLOOKUP($B228,'Allokerad kvv'!$B$2:$AV$468,MATCH(J$1,'Allokerad kvv'!$B$1:$AV$1,0),FALSE),VLOOKUP($B228,'Justerad allokering'!$B$1:$AG$461,MATCH(J$1,'Justerad allokering'!$B$1:$AF$1,0),FALSE))</f>
        <v>0</v>
      </c>
      <c r="K228">
        <f>IF(ISERROR(1/VLOOKUP($B228,'Justerad allokering'!$B$1:$AG$461,MATCH(K$1,'Justerad allokering'!$B$1:$AF$1,0),FALSE)),VLOOKUP($B228,'Allokerad kvv'!$B$2:$AV$468,MATCH(K$1,'Allokerad kvv'!$B$1:$AV$1,0),FALSE),VLOOKUP($B228,'Justerad allokering'!$B$1:$AG$461,MATCH(K$1,'Justerad allokering'!$B$1:$AF$1,0),FALSE))</f>
        <v>0</v>
      </c>
      <c r="L228">
        <f>IF(ISERROR(1/VLOOKUP($B228,'Justerad allokering'!$B$1:$AG$461,MATCH(L$1,'Justerad allokering'!$B$1:$AF$1,0),FALSE)),VLOOKUP($B228,'Allokerad kvv'!$B$2:$AV$468,MATCH(L$1,'Allokerad kvv'!$B$1:$AV$1,0),FALSE),VLOOKUP($B228,'Justerad allokering'!$B$1:$AG$461,MATCH(L$1,'Justerad allokering'!$B$1:$AF$1,0),FALSE))</f>
        <v>0</v>
      </c>
      <c r="M228">
        <f>IF(ISERROR(1/VLOOKUP($B228,'Justerad allokering'!$B$1:$AG$461,MATCH(M$1,'Justerad allokering'!$B$1:$AF$1,0),FALSE)),VLOOKUP($B228,'Allokerad kvv'!$B$2:$AV$468,MATCH(M$1,'Allokerad kvv'!$B$1:$AV$1,0),FALSE),VLOOKUP($B228,'Justerad allokering'!$B$1:$AG$461,MATCH(M$1,'Justerad allokering'!$B$1:$AF$1,0),FALSE))</f>
        <v>0</v>
      </c>
      <c r="N228">
        <f>IF(ISERROR(1/VLOOKUP($B228,'Justerad allokering'!$B$1:$AG$461,MATCH(N$1,'Justerad allokering'!$B$1:$AF$1,0),FALSE)),VLOOKUP($B228,'Allokerad kvv'!$B$2:$AV$468,MATCH(N$1,'Allokerad kvv'!$B$1:$AV$1,0),FALSE),VLOOKUP($B228,'Justerad allokering'!$B$1:$AG$461,MATCH(N$1,'Justerad allokering'!$B$1:$AF$1,0),FALSE))</f>
        <v>0</v>
      </c>
      <c r="O228">
        <f>IF(ISERROR(1/VLOOKUP($B228,'Justerad allokering'!$B$1:$AG$461,MATCH(O$1,'Justerad allokering'!$B$1:$AF$1,0),FALSE)),VLOOKUP($B228,'Allokerad kvv'!$B$2:$AV$468,MATCH(O$1,'Allokerad kvv'!$B$1:$AV$1,0),FALSE),VLOOKUP($B228,'Justerad allokering'!$B$1:$AG$461,MATCH(O$1,'Justerad allokering'!$B$1:$AF$1,0),FALSE))</f>
        <v>0</v>
      </c>
      <c r="P228">
        <f>IF(ISERROR(1/VLOOKUP($B228,'Justerad allokering'!$B$1:$AG$461,MATCH(P$1,'Justerad allokering'!$B$1:$AF$1,0),FALSE)),VLOOKUP($B228,'Allokerad kvv'!$B$2:$AV$468,MATCH(P$1,'Allokerad kvv'!$B$1:$AV$1,0),FALSE),VLOOKUP($B228,'Justerad allokering'!$B$1:$AG$461,MATCH(P$1,'Justerad allokering'!$B$1:$AF$1,0),FALSE))</f>
        <v>0</v>
      </c>
      <c r="Q228">
        <f>IF(ISERROR(1/VLOOKUP($B228,'Justerad allokering'!$B$1:$AG$461,MATCH(Q$1,'Justerad allokering'!$B$1:$AF$1,0),FALSE)),VLOOKUP($B228,'Allokerad kvv'!$B$2:$AV$468,MATCH(Q$1,'Allokerad kvv'!$B$1:$AV$1,0),FALSE),VLOOKUP($B228,'Justerad allokering'!$B$1:$AG$461,MATCH(Q$1,'Justerad allokering'!$B$1:$AF$1,0),FALSE))</f>
        <v>0</v>
      </c>
      <c r="R228">
        <f>IF(ISERROR(1/VLOOKUP($B228,'Justerad allokering'!$B$1:$AG$461,MATCH(R$1,'Justerad allokering'!$B$1:$AF$1,0),FALSE)),VLOOKUP($B228,'Allokerad kvv'!$B$2:$AV$468,MATCH(R$1,'Allokerad kvv'!$B$1:$AV$1,0),FALSE),VLOOKUP($B228,'Justerad allokering'!$B$1:$AG$461,MATCH(R$1,'Justerad allokering'!$B$1:$AF$1,0),FALSE))</f>
        <v>0</v>
      </c>
      <c r="S228">
        <f>IF(ISERROR(1/VLOOKUP($B228,'Justerad allokering'!$B$1:$AG$461,MATCH(S$1,'Justerad allokering'!$B$1:$AF$1,0),FALSE)),VLOOKUP($B228,'Allokerad kvv'!$B$2:$AV$468,MATCH(S$1,'Allokerad kvv'!$B$1:$AV$1,0),FALSE),VLOOKUP($B228,'Justerad allokering'!$B$1:$AG$461,MATCH(S$1,'Justerad allokering'!$B$1:$AF$1,0),FALSE))</f>
        <v>0</v>
      </c>
      <c r="T228">
        <f>IF(ISERROR(1/VLOOKUP($B228,'Justerad allokering'!$B$1:$AG$461,MATCH(T$1,'Justerad allokering'!$B$1:$AF$1,0),FALSE)),VLOOKUP($B228,'Allokerad kvv'!$B$2:$AV$468,MATCH(T$1,'Allokerad kvv'!$B$1:$AV$1,0),FALSE),VLOOKUP($B228,'Justerad allokering'!$B$1:$AG$461,MATCH(T$1,'Justerad allokering'!$B$1:$AF$1,0),FALSE))</f>
        <v>0</v>
      </c>
      <c r="U228">
        <f>IF(ISERROR(1/VLOOKUP($B228,'Justerad allokering'!$B$1:$AG$461,MATCH(U$1,'Justerad allokering'!$B$1:$AF$1,0),FALSE)),VLOOKUP($B228,'Allokerad kvv'!$B$2:$AV$468,MATCH(U$1,'Allokerad kvv'!$B$1:$AV$1,0),FALSE),VLOOKUP($B228,'Justerad allokering'!$B$1:$AG$461,MATCH(U$1,'Justerad allokering'!$B$1:$AF$1,0),FALSE))</f>
        <v>0</v>
      </c>
      <c r="V228">
        <f>IF(ISERROR(1/VLOOKUP($B228,'Justerad allokering'!$B$1:$AG$461,MATCH(V$1,'Justerad allokering'!$B$1:$AF$1,0),FALSE)),VLOOKUP($B228,'Allokerad kvv'!$B$2:$AV$468,MATCH(V$1,'Allokerad kvv'!$B$1:$AV$1,0),FALSE),VLOOKUP($B228,'Justerad allokering'!$B$1:$AG$461,MATCH(V$1,'Justerad allokering'!$B$1:$AF$1,0),FALSE))</f>
        <v>0</v>
      </c>
      <c r="W228">
        <f>IF(ISERROR(1/VLOOKUP($B228,'Justerad allokering'!$B$1:$AG$461,MATCH(W$1,'Justerad allokering'!$B$1:$AF$1,0),FALSE)),VLOOKUP($B228,'Allokerad kvv'!$B$2:$AV$468,MATCH(W$1,'Allokerad kvv'!$B$1:$AV$1,0),FALSE),VLOOKUP($B228,'Justerad allokering'!$B$1:$AG$461,MATCH(W$1,'Justerad allokering'!$B$1:$AF$1,0),FALSE))</f>
        <v>0</v>
      </c>
      <c r="X228">
        <f>IF(ISERROR(1/VLOOKUP($B228,'Justerad allokering'!$B$1:$AG$461,MATCH(X$1,'Justerad allokering'!$B$1:$AF$1,0),FALSE)),VLOOKUP($B228,'Allokerad kvv'!$B$2:$AV$468,MATCH(X$1,'Allokerad kvv'!$B$1:$AV$1,0),FALSE),VLOOKUP($B228,'Justerad allokering'!$B$1:$AG$461,MATCH(X$1,'Justerad allokering'!$B$1:$AF$1,0),FALSE))</f>
        <v>0</v>
      </c>
      <c r="Y228">
        <f>IF(ISERROR(1/VLOOKUP($B228,'Justerad allokering'!$B$1:$AG$461,MATCH(Y$1,'Justerad allokering'!$B$1:$AF$1,0),FALSE)),VLOOKUP($B228,'Allokerad kvv'!$B$2:$AV$468,MATCH(Y$1,'Allokerad kvv'!$B$1:$AV$1,0),FALSE),VLOOKUP($B228,'Justerad allokering'!$B$1:$AG$461,MATCH(Y$1,'Justerad allokering'!$B$1:$AF$1,0),FALSE))</f>
        <v>0</v>
      </c>
      <c r="Z228">
        <f>IF(ISERROR(1/VLOOKUP($B228,'Justerad allokering'!$B$1:$AG$461,MATCH(Z$1,'Justerad allokering'!$B$1:$AF$1,0),FALSE)),VLOOKUP($B228,'Allokerad kvv'!$B$2:$AV$468,MATCH(Z$1,'Allokerad kvv'!$B$1:$AV$1,0),FALSE),VLOOKUP($B228,'Justerad allokering'!$B$1:$AG$461,MATCH(Z$1,'Justerad allokering'!$B$1:$AF$1,0),FALSE))</f>
        <v>0</v>
      </c>
      <c r="AE228" s="89">
        <f t="shared" si="12"/>
        <v>0</v>
      </c>
      <c r="AG228">
        <f t="shared" si="13"/>
        <v>0</v>
      </c>
      <c r="AH228">
        <f t="shared" si="14"/>
        <v>0</v>
      </c>
      <c r="AI228" t="str">
        <f>IF(AH228=0,"",AH228/VLOOKUP(B228,Kraftvärmeprod!$B$1:$BC$480,MATCH("Summa tillförd energi exklusive rökgaskondensering",Kraftvärmeprod!$B$1:$BC$1,0),FALSE))</f>
        <v/>
      </c>
      <c r="AK228">
        <f t="shared" si="15"/>
        <v>0</v>
      </c>
    </row>
    <row r="229" spans="1:37" x14ac:dyDescent="0.25">
      <c r="A229" s="2" t="s">
        <v>331</v>
      </c>
      <c r="B229" s="2" t="s">
        <v>334</v>
      </c>
      <c r="C229">
        <f>IF(ISERROR(1/VLOOKUP($B229,'Justerad allokering'!$B$1:$AG$461,MATCH(C$1,'Justerad allokering'!$B$1:$AF$1,0),FALSE)),VLOOKUP($B229,'Allokerad kvv'!$B$2:$AV$468,MATCH(C$1,'Allokerad kvv'!$B$1:$AV$1,0),FALSE),VLOOKUP($B229,'Justerad allokering'!$B$1:$AG$461,MATCH(C$1,'Justerad allokering'!$B$1:$AF$1,0),FALSE))</f>
        <v>0</v>
      </c>
      <c r="D229">
        <f>IF(ISERROR(1/VLOOKUP($B229,'Justerad allokering'!$B$1:$AG$461,MATCH(D$1,'Justerad allokering'!$B$1:$AF$1,0),FALSE)),VLOOKUP($B229,'Allokerad kvv'!$B$2:$AV$468,MATCH(D$1,'Allokerad kvv'!$B$1:$AV$1,0),FALSE),VLOOKUP($B229,'Justerad allokering'!$B$1:$AG$461,MATCH(D$1,'Justerad allokering'!$B$1:$AF$1,0),FALSE))</f>
        <v>0</v>
      </c>
      <c r="E229">
        <f>IF(ISERROR(1/VLOOKUP($B229,'Justerad allokering'!$B$1:$AG$461,MATCH(E$1,'Justerad allokering'!$B$1:$AF$1,0),FALSE)),VLOOKUP($B229,'Allokerad kvv'!$B$2:$AV$468,MATCH(E$1,'Allokerad kvv'!$B$1:$AV$1,0),FALSE),VLOOKUP($B229,'Justerad allokering'!$B$1:$AG$461,MATCH(E$1,'Justerad allokering'!$B$1:$AF$1,0),FALSE))</f>
        <v>0</v>
      </c>
      <c r="F229">
        <f>IF(ISERROR(1/VLOOKUP($B229,'Justerad allokering'!$B$1:$AG$461,MATCH(F$1,'Justerad allokering'!$B$1:$AF$1,0),FALSE)),VLOOKUP($B229,'Allokerad kvv'!$B$2:$AV$468,MATCH(F$1,'Allokerad kvv'!$B$1:$AV$1,0),FALSE),VLOOKUP($B229,'Justerad allokering'!$B$1:$AG$461,MATCH(F$1,'Justerad allokering'!$B$1:$AF$1,0),FALSE))</f>
        <v>0</v>
      </c>
      <c r="G229">
        <f>IF(ISERROR(1/VLOOKUP($B229,'Justerad allokering'!$B$1:$AG$461,MATCH(G$1,'Justerad allokering'!$B$1:$AF$1,0),FALSE)),VLOOKUP($B229,'Allokerad kvv'!$B$2:$AV$468,MATCH(G$1,'Allokerad kvv'!$B$1:$AV$1,0),FALSE),VLOOKUP($B229,'Justerad allokering'!$B$1:$AG$461,MATCH(G$1,'Justerad allokering'!$B$1:$AF$1,0),FALSE))</f>
        <v>0</v>
      </c>
      <c r="H229">
        <f>IF(ISERROR(1/VLOOKUP($B229,'Justerad allokering'!$B$1:$AG$461,MATCH(H$1,'Justerad allokering'!$B$1:$AF$1,0),FALSE)),VLOOKUP($B229,'Allokerad kvv'!$B$2:$AV$468,MATCH(H$1,'Allokerad kvv'!$B$1:$AV$1,0),FALSE),VLOOKUP($B229,'Justerad allokering'!$B$1:$AG$461,MATCH(H$1,'Justerad allokering'!$B$1:$AF$1,0),FALSE))</f>
        <v>0</v>
      </c>
      <c r="I229">
        <f>IF(ISERROR(1/VLOOKUP($B229,'Justerad allokering'!$B$1:$AG$461,MATCH(I$1,'Justerad allokering'!$B$1:$AF$1,0),FALSE)),VLOOKUP($B229,'Allokerad kvv'!$B$2:$AV$468,MATCH(I$1,'Allokerad kvv'!$B$1:$AV$1,0),FALSE),VLOOKUP($B229,'Justerad allokering'!$B$1:$AG$461,MATCH(I$1,'Justerad allokering'!$B$1:$AF$1,0),FALSE))</f>
        <v>0</v>
      </c>
      <c r="J229">
        <f>IF(ISERROR(1/VLOOKUP($B229,'Justerad allokering'!$B$1:$AG$461,MATCH(J$1,'Justerad allokering'!$B$1:$AF$1,0),FALSE)),VLOOKUP($B229,'Allokerad kvv'!$B$2:$AV$468,MATCH(J$1,'Allokerad kvv'!$B$1:$AV$1,0),FALSE),VLOOKUP($B229,'Justerad allokering'!$B$1:$AG$461,MATCH(J$1,'Justerad allokering'!$B$1:$AF$1,0),FALSE))</f>
        <v>0</v>
      </c>
      <c r="K229">
        <f>IF(ISERROR(1/VLOOKUP($B229,'Justerad allokering'!$B$1:$AG$461,MATCH(K$1,'Justerad allokering'!$B$1:$AF$1,0),FALSE)),VLOOKUP($B229,'Allokerad kvv'!$B$2:$AV$468,MATCH(K$1,'Allokerad kvv'!$B$1:$AV$1,0),FALSE),VLOOKUP($B229,'Justerad allokering'!$B$1:$AG$461,MATCH(K$1,'Justerad allokering'!$B$1:$AF$1,0),FALSE))</f>
        <v>0</v>
      </c>
      <c r="L229">
        <f>IF(ISERROR(1/VLOOKUP($B229,'Justerad allokering'!$B$1:$AG$461,MATCH(L$1,'Justerad allokering'!$B$1:$AF$1,0),FALSE)),VLOOKUP($B229,'Allokerad kvv'!$B$2:$AV$468,MATCH(L$1,'Allokerad kvv'!$B$1:$AV$1,0),FALSE),VLOOKUP($B229,'Justerad allokering'!$B$1:$AG$461,MATCH(L$1,'Justerad allokering'!$B$1:$AF$1,0),FALSE))</f>
        <v>0</v>
      </c>
      <c r="M229">
        <f>IF(ISERROR(1/VLOOKUP($B229,'Justerad allokering'!$B$1:$AG$461,MATCH(M$1,'Justerad allokering'!$B$1:$AF$1,0),FALSE)),VLOOKUP($B229,'Allokerad kvv'!$B$2:$AV$468,MATCH(M$1,'Allokerad kvv'!$B$1:$AV$1,0),FALSE),VLOOKUP($B229,'Justerad allokering'!$B$1:$AG$461,MATCH(M$1,'Justerad allokering'!$B$1:$AF$1,0),FALSE))</f>
        <v>0</v>
      </c>
      <c r="N229">
        <f>IF(ISERROR(1/VLOOKUP($B229,'Justerad allokering'!$B$1:$AG$461,MATCH(N$1,'Justerad allokering'!$B$1:$AF$1,0),FALSE)),VLOOKUP($B229,'Allokerad kvv'!$B$2:$AV$468,MATCH(N$1,'Allokerad kvv'!$B$1:$AV$1,0),FALSE),VLOOKUP($B229,'Justerad allokering'!$B$1:$AG$461,MATCH(N$1,'Justerad allokering'!$B$1:$AF$1,0),FALSE))</f>
        <v>0</v>
      </c>
      <c r="O229">
        <f>IF(ISERROR(1/VLOOKUP($B229,'Justerad allokering'!$B$1:$AG$461,MATCH(O$1,'Justerad allokering'!$B$1:$AF$1,0),FALSE)),VLOOKUP($B229,'Allokerad kvv'!$B$2:$AV$468,MATCH(O$1,'Allokerad kvv'!$B$1:$AV$1,0),FALSE),VLOOKUP($B229,'Justerad allokering'!$B$1:$AG$461,MATCH(O$1,'Justerad allokering'!$B$1:$AF$1,0),FALSE))</f>
        <v>0</v>
      </c>
      <c r="P229">
        <f>IF(ISERROR(1/VLOOKUP($B229,'Justerad allokering'!$B$1:$AG$461,MATCH(P$1,'Justerad allokering'!$B$1:$AF$1,0),FALSE)),VLOOKUP($B229,'Allokerad kvv'!$B$2:$AV$468,MATCH(P$1,'Allokerad kvv'!$B$1:$AV$1,0),FALSE),VLOOKUP($B229,'Justerad allokering'!$B$1:$AG$461,MATCH(P$1,'Justerad allokering'!$B$1:$AF$1,0),FALSE))</f>
        <v>0</v>
      </c>
      <c r="Q229">
        <f>IF(ISERROR(1/VLOOKUP($B229,'Justerad allokering'!$B$1:$AG$461,MATCH(Q$1,'Justerad allokering'!$B$1:$AF$1,0),FALSE)),VLOOKUP($B229,'Allokerad kvv'!$B$2:$AV$468,MATCH(Q$1,'Allokerad kvv'!$B$1:$AV$1,0),FALSE),VLOOKUP($B229,'Justerad allokering'!$B$1:$AG$461,MATCH(Q$1,'Justerad allokering'!$B$1:$AF$1,0),FALSE))</f>
        <v>0</v>
      </c>
      <c r="R229">
        <f>IF(ISERROR(1/VLOOKUP($B229,'Justerad allokering'!$B$1:$AG$461,MATCH(R$1,'Justerad allokering'!$B$1:$AF$1,0),FALSE)),VLOOKUP($B229,'Allokerad kvv'!$B$2:$AV$468,MATCH(R$1,'Allokerad kvv'!$B$1:$AV$1,0),FALSE),VLOOKUP($B229,'Justerad allokering'!$B$1:$AG$461,MATCH(R$1,'Justerad allokering'!$B$1:$AF$1,0),FALSE))</f>
        <v>0</v>
      </c>
      <c r="S229">
        <f>IF(ISERROR(1/VLOOKUP($B229,'Justerad allokering'!$B$1:$AG$461,MATCH(S$1,'Justerad allokering'!$B$1:$AF$1,0),FALSE)),VLOOKUP($B229,'Allokerad kvv'!$B$2:$AV$468,MATCH(S$1,'Allokerad kvv'!$B$1:$AV$1,0),FALSE),VLOOKUP($B229,'Justerad allokering'!$B$1:$AG$461,MATCH(S$1,'Justerad allokering'!$B$1:$AF$1,0),FALSE))</f>
        <v>0</v>
      </c>
      <c r="T229">
        <f>IF(ISERROR(1/VLOOKUP($B229,'Justerad allokering'!$B$1:$AG$461,MATCH(T$1,'Justerad allokering'!$B$1:$AF$1,0),FALSE)),VLOOKUP($B229,'Allokerad kvv'!$B$2:$AV$468,MATCH(T$1,'Allokerad kvv'!$B$1:$AV$1,0),FALSE),VLOOKUP($B229,'Justerad allokering'!$B$1:$AG$461,MATCH(T$1,'Justerad allokering'!$B$1:$AF$1,0),FALSE))</f>
        <v>0</v>
      </c>
      <c r="U229">
        <f>IF(ISERROR(1/VLOOKUP($B229,'Justerad allokering'!$B$1:$AG$461,MATCH(U$1,'Justerad allokering'!$B$1:$AF$1,0),FALSE)),VLOOKUP($B229,'Allokerad kvv'!$B$2:$AV$468,MATCH(U$1,'Allokerad kvv'!$B$1:$AV$1,0),FALSE),VLOOKUP($B229,'Justerad allokering'!$B$1:$AG$461,MATCH(U$1,'Justerad allokering'!$B$1:$AF$1,0),FALSE))</f>
        <v>0</v>
      </c>
      <c r="V229">
        <f>IF(ISERROR(1/VLOOKUP($B229,'Justerad allokering'!$B$1:$AG$461,MATCH(V$1,'Justerad allokering'!$B$1:$AF$1,0),FALSE)),VLOOKUP($B229,'Allokerad kvv'!$B$2:$AV$468,MATCH(V$1,'Allokerad kvv'!$B$1:$AV$1,0),FALSE),VLOOKUP($B229,'Justerad allokering'!$B$1:$AG$461,MATCH(V$1,'Justerad allokering'!$B$1:$AF$1,0),FALSE))</f>
        <v>0</v>
      </c>
      <c r="W229">
        <f>IF(ISERROR(1/VLOOKUP($B229,'Justerad allokering'!$B$1:$AG$461,MATCH(W$1,'Justerad allokering'!$B$1:$AF$1,0),FALSE)),VLOOKUP($B229,'Allokerad kvv'!$B$2:$AV$468,MATCH(W$1,'Allokerad kvv'!$B$1:$AV$1,0),FALSE),VLOOKUP($B229,'Justerad allokering'!$B$1:$AG$461,MATCH(W$1,'Justerad allokering'!$B$1:$AF$1,0),FALSE))</f>
        <v>0</v>
      </c>
      <c r="X229">
        <f>IF(ISERROR(1/VLOOKUP($B229,'Justerad allokering'!$B$1:$AG$461,MATCH(X$1,'Justerad allokering'!$B$1:$AF$1,0),FALSE)),VLOOKUP($B229,'Allokerad kvv'!$B$2:$AV$468,MATCH(X$1,'Allokerad kvv'!$B$1:$AV$1,0),FALSE),VLOOKUP($B229,'Justerad allokering'!$B$1:$AG$461,MATCH(X$1,'Justerad allokering'!$B$1:$AF$1,0),FALSE))</f>
        <v>0</v>
      </c>
      <c r="Y229">
        <f>IF(ISERROR(1/VLOOKUP($B229,'Justerad allokering'!$B$1:$AG$461,MATCH(Y$1,'Justerad allokering'!$B$1:$AF$1,0),FALSE)),VLOOKUP($B229,'Allokerad kvv'!$B$2:$AV$468,MATCH(Y$1,'Allokerad kvv'!$B$1:$AV$1,0),FALSE),VLOOKUP($B229,'Justerad allokering'!$B$1:$AG$461,MATCH(Y$1,'Justerad allokering'!$B$1:$AF$1,0),FALSE))</f>
        <v>0</v>
      </c>
      <c r="Z229">
        <f>IF(ISERROR(1/VLOOKUP($B229,'Justerad allokering'!$B$1:$AG$461,MATCH(Z$1,'Justerad allokering'!$B$1:$AF$1,0),FALSE)),VLOOKUP($B229,'Allokerad kvv'!$B$2:$AV$468,MATCH(Z$1,'Allokerad kvv'!$B$1:$AV$1,0),FALSE),VLOOKUP($B229,'Justerad allokering'!$B$1:$AG$461,MATCH(Z$1,'Justerad allokering'!$B$1:$AF$1,0),FALSE))</f>
        <v>0</v>
      </c>
      <c r="AE229" s="89">
        <f t="shared" si="12"/>
        <v>0</v>
      </c>
      <c r="AG229">
        <f t="shared" si="13"/>
        <v>0</v>
      </c>
      <c r="AH229">
        <f t="shared" si="14"/>
        <v>0</v>
      </c>
      <c r="AI229" t="str">
        <f>IF(AH229=0,"",AH229/VLOOKUP(B229,Kraftvärmeprod!$B$1:$BC$480,MATCH("Summa tillförd energi exklusive rökgaskondensering",Kraftvärmeprod!$B$1:$BC$1,0),FALSE))</f>
        <v/>
      </c>
      <c r="AK229">
        <f t="shared" si="15"/>
        <v>0</v>
      </c>
    </row>
    <row r="230" spans="1:37" x14ac:dyDescent="0.25">
      <c r="A230" s="2" t="s">
        <v>331</v>
      </c>
      <c r="B230" s="2" t="s">
        <v>335</v>
      </c>
      <c r="C230">
        <f>IF(ISERROR(1/VLOOKUP($B230,'Justerad allokering'!$B$1:$AG$461,MATCH(C$1,'Justerad allokering'!$B$1:$AF$1,0),FALSE)),VLOOKUP($B230,'Allokerad kvv'!$B$2:$AV$468,MATCH(C$1,'Allokerad kvv'!$B$1:$AV$1,0),FALSE),VLOOKUP($B230,'Justerad allokering'!$B$1:$AG$461,MATCH(C$1,'Justerad allokering'!$B$1:$AF$1,0),FALSE))</f>
        <v>0</v>
      </c>
      <c r="D230">
        <f>IF(ISERROR(1/VLOOKUP($B230,'Justerad allokering'!$B$1:$AG$461,MATCH(D$1,'Justerad allokering'!$B$1:$AF$1,0),FALSE)),VLOOKUP($B230,'Allokerad kvv'!$B$2:$AV$468,MATCH(D$1,'Allokerad kvv'!$B$1:$AV$1,0),FALSE),VLOOKUP($B230,'Justerad allokering'!$B$1:$AG$461,MATCH(D$1,'Justerad allokering'!$B$1:$AF$1,0),FALSE))</f>
        <v>0</v>
      </c>
      <c r="E230">
        <f>IF(ISERROR(1/VLOOKUP($B230,'Justerad allokering'!$B$1:$AG$461,MATCH(E$1,'Justerad allokering'!$B$1:$AF$1,0),FALSE)),VLOOKUP($B230,'Allokerad kvv'!$B$2:$AV$468,MATCH(E$1,'Allokerad kvv'!$B$1:$AV$1,0),FALSE),VLOOKUP($B230,'Justerad allokering'!$B$1:$AG$461,MATCH(E$1,'Justerad allokering'!$B$1:$AF$1,0),FALSE))</f>
        <v>0</v>
      </c>
      <c r="F230">
        <f>IF(ISERROR(1/VLOOKUP($B230,'Justerad allokering'!$B$1:$AG$461,MATCH(F$1,'Justerad allokering'!$B$1:$AF$1,0),FALSE)),VLOOKUP($B230,'Allokerad kvv'!$B$2:$AV$468,MATCH(F$1,'Allokerad kvv'!$B$1:$AV$1,0),FALSE),VLOOKUP($B230,'Justerad allokering'!$B$1:$AG$461,MATCH(F$1,'Justerad allokering'!$B$1:$AF$1,0),FALSE))</f>
        <v>0</v>
      </c>
      <c r="G230">
        <f>IF(ISERROR(1/VLOOKUP($B230,'Justerad allokering'!$B$1:$AG$461,MATCH(G$1,'Justerad allokering'!$B$1:$AF$1,0),FALSE)),VLOOKUP($B230,'Allokerad kvv'!$B$2:$AV$468,MATCH(G$1,'Allokerad kvv'!$B$1:$AV$1,0),FALSE),VLOOKUP($B230,'Justerad allokering'!$B$1:$AG$461,MATCH(G$1,'Justerad allokering'!$B$1:$AF$1,0),FALSE))</f>
        <v>0</v>
      </c>
      <c r="H230">
        <f>IF(ISERROR(1/VLOOKUP($B230,'Justerad allokering'!$B$1:$AG$461,MATCH(H$1,'Justerad allokering'!$B$1:$AF$1,0),FALSE)),VLOOKUP($B230,'Allokerad kvv'!$B$2:$AV$468,MATCH(H$1,'Allokerad kvv'!$B$1:$AV$1,0),FALSE),VLOOKUP($B230,'Justerad allokering'!$B$1:$AG$461,MATCH(H$1,'Justerad allokering'!$B$1:$AF$1,0),FALSE))</f>
        <v>0</v>
      </c>
      <c r="I230">
        <f>IF(ISERROR(1/VLOOKUP($B230,'Justerad allokering'!$B$1:$AG$461,MATCH(I$1,'Justerad allokering'!$B$1:$AF$1,0),FALSE)),VLOOKUP($B230,'Allokerad kvv'!$B$2:$AV$468,MATCH(I$1,'Allokerad kvv'!$B$1:$AV$1,0),FALSE),VLOOKUP($B230,'Justerad allokering'!$B$1:$AG$461,MATCH(I$1,'Justerad allokering'!$B$1:$AF$1,0),FALSE))</f>
        <v>0</v>
      </c>
      <c r="J230">
        <f>IF(ISERROR(1/VLOOKUP($B230,'Justerad allokering'!$B$1:$AG$461,MATCH(J$1,'Justerad allokering'!$B$1:$AF$1,0),FALSE)),VLOOKUP($B230,'Allokerad kvv'!$B$2:$AV$468,MATCH(J$1,'Allokerad kvv'!$B$1:$AV$1,0),FALSE),VLOOKUP($B230,'Justerad allokering'!$B$1:$AG$461,MATCH(J$1,'Justerad allokering'!$B$1:$AF$1,0),FALSE))</f>
        <v>0</v>
      </c>
      <c r="K230">
        <f>IF(ISERROR(1/VLOOKUP($B230,'Justerad allokering'!$B$1:$AG$461,MATCH(K$1,'Justerad allokering'!$B$1:$AF$1,0),FALSE)),VLOOKUP($B230,'Allokerad kvv'!$B$2:$AV$468,MATCH(K$1,'Allokerad kvv'!$B$1:$AV$1,0),FALSE),VLOOKUP($B230,'Justerad allokering'!$B$1:$AG$461,MATCH(K$1,'Justerad allokering'!$B$1:$AF$1,0),FALSE))</f>
        <v>0</v>
      </c>
      <c r="L230">
        <f>IF(ISERROR(1/VLOOKUP($B230,'Justerad allokering'!$B$1:$AG$461,MATCH(L$1,'Justerad allokering'!$B$1:$AF$1,0),FALSE)),VLOOKUP($B230,'Allokerad kvv'!$B$2:$AV$468,MATCH(L$1,'Allokerad kvv'!$B$1:$AV$1,0),FALSE),VLOOKUP($B230,'Justerad allokering'!$B$1:$AG$461,MATCH(L$1,'Justerad allokering'!$B$1:$AF$1,0),FALSE))</f>
        <v>0</v>
      </c>
      <c r="M230">
        <f>IF(ISERROR(1/VLOOKUP($B230,'Justerad allokering'!$B$1:$AG$461,MATCH(M$1,'Justerad allokering'!$B$1:$AF$1,0),FALSE)),VLOOKUP($B230,'Allokerad kvv'!$B$2:$AV$468,MATCH(M$1,'Allokerad kvv'!$B$1:$AV$1,0),FALSE),VLOOKUP($B230,'Justerad allokering'!$B$1:$AG$461,MATCH(M$1,'Justerad allokering'!$B$1:$AF$1,0),FALSE))</f>
        <v>0</v>
      </c>
      <c r="N230">
        <f>IF(ISERROR(1/VLOOKUP($B230,'Justerad allokering'!$B$1:$AG$461,MATCH(N$1,'Justerad allokering'!$B$1:$AF$1,0),FALSE)),VLOOKUP($B230,'Allokerad kvv'!$B$2:$AV$468,MATCH(N$1,'Allokerad kvv'!$B$1:$AV$1,0),FALSE),VLOOKUP($B230,'Justerad allokering'!$B$1:$AG$461,MATCH(N$1,'Justerad allokering'!$B$1:$AF$1,0),FALSE))</f>
        <v>0</v>
      </c>
      <c r="O230">
        <f>IF(ISERROR(1/VLOOKUP($B230,'Justerad allokering'!$B$1:$AG$461,MATCH(O$1,'Justerad allokering'!$B$1:$AF$1,0),FALSE)),VLOOKUP($B230,'Allokerad kvv'!$B$2:$AV$468,MATCH(O$1,'Allokerad kvv'!$B$1:$AV$1,0),FALSE),VLOOKUP($B230,'Justerad allokering'!$B$1:$AG$461,MATCH(O$1,'Justerad allokering'!$B$1:$AF$1,0),FALSE))</f>
        <v>0</v>
      </c>
      <c r="P230">
        <f>IF(ISERROR(1/VLOOKUP($B230,'Justerad allokering'!$B$1:$AG$461,MATCH(P$1,'Justerad allokering'!$B$1:$AF$1,0),FALSE)),VLOOKUP($B230,'Allokerad kvv'!$B$2:$AV$468,MATCH(P$1,'Allokerad kvv'!$B$1:$AV$1,0),FALSE),VLOOKUP($B230,'Justerad allokering'!$B$1:$AG$461,MATCH(P$1,'Justerad allokering'!$B$1:$AF$1,0),FALSE))</f>
        <v>0</v>
      </c>
      <c r="Q230">
        <f>IF(ISERROR(1/VLOOKUP($B230,'Justerad allokering'!$B$1:$AG$461,MATCH(Q$1,'Justerad allokering'!$B$1:$AF$1,0),FALSE)),VLOOKUP($B230,'Allokerad kvv'!$B$2:$AV$468,MATCH(Q$1,'Allokerad kvv'!$B$1:$AV$1,0),FALSE),VLOOKUP($B230,'Justerad allokering'!$B$1:$AG$461,MATCH(Q$1,'Justerad allokering'!$B$1:$AF$1,0),FALSE))</f>
        <v>0</v>
      </c>
      <c r="R230">
        <f>IF(ISERROR(1/VLOOKUP($B230,'Justerad allokering'!$B$1:$AG$461,MATCH(R$1,'Justerad allokering'!$B$1:$AF$1,0),FALSE)),VLOOKUP($B230,'Allokerad kvv'!$B$2:$AV$468,MATCH(R$1,'Allokerad kvv'!$B$1:$AV$1,0),FALSE),VLOOKUP($B230,'Justerad allokering'!$B$1:$AG$461,MATCH(R$1,'Justerad allokering'!$B$1:$AF$1,0),FALSE))</f>
        <v>0</v>
      </c>
      <c r="S230">
        <f>IF(ISERROR(1/VLOOKUP($B230,'Justerad allokering'!$B$1:$AG$461,MATCH(S$1,'Justerad allokering'!$B$1:$AF$1,0),FALSE)),VLOOKUP($B230,'Allokerad kvv'!$B$2:$AV$468,MATCH(S$1,'Allokerad kvv'!$B$1:$AV$1,0),FALSE),VLOOKUP($B230,'Justerad allokering'!$B$1:$AG$461,MATCH(S$1,'Justerad allokering'!$B$1:$AF$1,0),FALSE))</f>
        <v>0</v>
      </c>
      <c r="T230">
        <f>IF(ISERROR(1/VLOOKUP($B230,'Justerad allokering'!$B$1:$AG$461,MATCH(T$1,'Justerad allokering'!$B$1:$AF$1,0),FALSE)),VLOOKUP($B230,'Allokerad kvv'!$B$2:$AV$468,MATCH(T$1,'Allokerad kvv'!$B$1:$AV$1,0),FALSE),VLOOKUP($B230,'Justerad allokering'!$B$1:$AG$461,MATCH(T$1,'Justerad allokering'!$B$1:$AF$1,0),FALSE))</f>
        <v>0</v>
      </c>
      <c r="U230">
        <f>IF(ISERROR(1/VLOOKUP($B230,'Justerad allokering'!$B$1:$AG$461,MATCH(U$1,'Justerad allokering'!$B$1:$AF$1,0),FALSE)),VLOOKUP($B230,'Allokerad kvv'!$B$2:$AV$468,MATCH(U$1,'Allokerad kvv'!$B$1:$AV$1,0),FALSE),VLOOKUP($B230,'Justerad allokering'!$B$1:$AG$461,MATCH(U$1,'Justerad allokering'!$B$1:$AF$1,0),FALSE))</f>
        <v>0</v>
      </c>
      <c r="V230">
        <f>IF(ISERROR(1/VLOOKUP($B230,'Justerad allokering'!$B$1:$AG$461,MATCH(V$1,'Justerad allokering'!$B$1:$AF$1,0),FALSE)),VLOOKUP($B230,'Allokerad kvv'!$B$2:$AV$468,MATCH(V$1,'Allokerad kvv'!$B$1:$AV$1,0),FALSE),VLOOKUP($B230,'Justerad allokering'!$B$1:$AG$461,MATCH(V$1,'Justerad allokering'!$B$1:$AF$1,0),FALSE))</f>
        <v>0</v>
      </c>
      <c r="W230">
        <f>IF(ISERROR(1/VLOOKUP($B230,'Justerad allokering'!$B$1:$AG$461,MATCH(W$1,'Justerad allokering'!$B$1:$AF$1,0),FALSE)),VLOOKUP($B230,'Allokerad kvv'!$B$2:$AV$468,MATCH(W$1,'Allokerad kvv'!$B$1:$AV$1,0),FALSE),VLOOKUP($B230,'Justerad allokering'!$B$1:$AG$461,MATCH(W$1,'Justerad allokering'!$B$1:$AF$1,0),FALSE))</f>
        <v>0</v>
      </c>
      <c r="X230">
        <f>IF(ISERROR(1/VLOOKUP($B230,'Justerad allokering'!$B$1:$AG$461,MATCH(X$1,'Justerad allokering'!$B$1:$AF$1,0),FALSE)),VLOOKUP($B230,'Allokerad kvv'!$B$2:$AV$468,MATCH(X$1,'Allokerad kvv'!$B$1:$AV$1,0),FALSE),VLOOKUP($B230,'Justerad allokering'!$B$1:$AG$461,MATCH(X$1,'Justerad allokering'!$B$1:$AF$1,0),FALSE))</f>
        <v>0</v>
      </c>
      <c r="Y230">
        <f>IF(ISERROR(1/VLOOKUP($B230,'Justerad allokering'!$B$1:$AG$461,MATCH(Y$1,'Justerad allokering'!$B$1:$AF$1,0),FALSE)),VLOOKUP($B230,'Allokerad kvv'!$B$2:$AV$468,MATCH(Y$1,'Allokerad kvv'!$B$1:$AV$1,0),FALSE),VLOOKUP($B230,'Justerad allokering'!$B$1:$AG$461,MATCH(Y$1,'Justerad allokering'!$B$1:$AF$1,0),FALSE))</f>
        <v>0</v>
      </c>
      <c r="Z230">
        <f>IF(ISERROR(1/VLOOKUP($B230,'Justerad allokering'!$B$1:$AG$461,MATCH(Z$1,'Justerad allokering'!$B$1:$AF$1,0),FALSE)),VLOOKUP($B230,'Allokerad kvv'!$B$2:$AV$468,MATCH(Z$1,'Allokerad kvv'!$B$1:$AV$1,0),FALSE),VLOOKUP($B230,'Justerad allokering'!$B$1:$AG$461,MATCH(Z$1,'Justerad allokering'!$B$1:$AF$1,0),FALSE))</f>
        <v>0</v>
      </c>
      <c r="AE230" s="89">
        <f t="shared" si="12"/>
        <v>0</v>
      </c>
      <c r="AG230">
        <f t="shared" si="13"/>
        <v>0</v>
      </c>
      <c r="AH230">
        <f t="shared" si="14"/>
        <v>0</v>
      </c>
      <c r="AI230" t="str">
        <f>IF(AH230=0,"",AH230/VLOOKUP(B230,Kraftvärmeprod!$B$1:$BC$480,MATCH("Summa tillförd energi exklusive rökgaskondensering",Kraftvärmeprod!$B$1:$BC$1,0),FALSE))</f>
        <v/>
      </c>
      <c r="AK230">
        <f t="shared" si="15"/>
        <v>0</v>
      </c>
    </row>
    <row r="231" spans="1:37" x14ac:dyDescent="0.25">
      <c r="A231" s="2" t="s">
        <v>331</v>
      </c>
      <c r="B231" s="2" t="s">
        <v>336</v>
      </c>
      <c r="C231">
        <f>IF(ISERROR(1/VLOOKUP($B231,'Justerad allokering'!$B$1:$AG$461,MATCH(C$1,'Justerad allokering'!$B$1:$AF$1,0),FALSE)),VLOOKUP($B231,'Allokerad kvv'!$B$2:$AV$468,MATCH(C$1,'Allokerad kvv'!$B$1:$AV$1,0),FALSE),VLOOKUP($B231,'Justerad allokering'!$B$1:$AG$461,MATCH(C$1,'Justerad allokering'!$B$1:$AF$1,0),FALSE))</f>
        <v>0</v>
      </c>
      <c r="D231">
        <f>IF(ISERROR(1/VLOOKUP($B231,'Justerad allokering'!$B$1:$AG$461,MATCH(D$1,'Justerad allokering'!$B$1:$AF$1,0),FALSE)),VLOOKUP($B231,'Allokerad kvv'!$B$2:$AV$468,MATCH(D$1,'Allokerad kvv'!$B$1:$AV$1,0),FALSE),VLOOKUP($B231,'Justerad allokering'!$B$1:$AG$461,MATCH(D$1,'Justerad allokering'!$B$1:$AF$1,0),FALSE))</f>
        <v>0</v>
      </c>
      <c r="E231">
        <f>IF(ISERROR(1/VLOOKUP($B231,'Justerad allokering'!$B$1:$AG$461,MATCH(E$1,'Justerad allokering'!$B$1:$AF$1,0),FALSE)),VLOOKUP($B231,'Allokerad kvv'!$B$2:$AV$468,MATCH(E$1,'Allokerad kvv'!$B$1:$AV$1,0),FALSE),VLOOKUP($B231,'Justerad allokering'!$B$1:$AG$461,MATCH(E$1,'Justerad allokering'!$B$1:$AF$1,0),FALSE))</f>
        <v>0</v>
      </c>
      <c r="F231">
        <f>IF(ISERROR(1/VLOOKUP($B231,'Justerad allokering'!$B$1:$AG$461,MATCH(F$1,'Justerad allokering'!$B$1:$AF$1,0),FALSE)),VLOOKUP($B231,'Allokerad kvv'!$B$2:$AV$468,MATCH(F$1,'Allokerad kvv'!$B$1:$AV$1,0),FALSE),VLOOKUP($B231,'Justerad allokering'!$B$1:$AG$461,MATCH(F$1,'Justerad allokering'!$B$1:$AF$1,0),FALSE))</f>
        <v>0</v>
      </c>
      <c r="G231">
        <f>IF(ISERROR(1/VLOOKUP($B231,'Justerad allokering'!$B$1:$AG$461,MATCH(G$1,'Justerad allokering'!$B$1:$AF$1,0),FALSE)),VLOOKUP($B231,'Allokerad kvv'!$B$2:$AV$468,MATCH(G$1,'Allokerad kvv'!$B$1:$AV$1,0),FALSE),VLOOKUP($B231,'Justerad allokering'!$B$1:$AG$461,MATCH(G$1,'Justerad allokering'!$B$1:$AF$1,0),FALSE))</f>
        <v>0</v>
      </c>
      <c r="H231">
        <f>IF(ISERROR(1/VLOOKUP($B231,'Justerad allokering'!$B$1:$AG$461,MATCH(H$1,'Justerad allokering'!$B$1:$AF$1,0),FALSE)),VLOOKUP($B231,'Allokerad kvv'!$B$2:$AV$468,MATCH(H$1,'Allokerad kvv'!$B$1:$AV$1,0),FALSE),VLOOKUP($B231,'Justerad allokering'!$B$1:$AG$461,MATCH(H$1,'Justerad allokering'!$B$1:$AF$1,0),FALSE))</f>
        <v>0</v>
      </c>
      <c r="I231">
        <f>IF(ISERROR(1/VLOOKUP($B231,'Justerad allokering'!$B$1:$AG$461,MATCH(I$1,'Justerad allokering'!$B$1:$AF$1,0),FALSE)),VLOOKUP($B231,'Allokerad kvv'!$B$2:$AV$468,MATCH(I$1,'Allokerad kvv'!$B$1:$AV$1,0),FALSE),VLOOKUP($B231,'Justerad allokering'!$B$1:$AG$461,MATCH(I$1,'Justerad allokering'!$B$1:$AF$1,0),FALSE))</f>
        <v>0</v>
      </c>
      <c r="J231">
        <f>IF(ISERROR(1/VLOOKUP($B231,'Justerad allokering'!$B$1:$AG$461,MATCH(J$1,'Justerad allokering'!$B$1:$AF$1,0),FALSE)),VLOOKUP($B231,'Allokerad kvv'!$B$2:$AV$468,MATCH(J$1,'Allokerad kvv'!$B$1:$AV$1,0),FALSE),VLOOKUP($B231,'Justerad allokering'!$B$1:$AG$461,MATCH(J$1,'Justerad allokering'!$B$1:$AF$1,0),FALSE))</f>
        <v>0</v>
      </c>
      <c r="K231">
        <f>IF(ISERROR(1/VLOOKUP($B231,'Justerad allokering'!$B$1:$AG$461,MATCH(K$1,'Justerad allokering'!$B$1:$AF$1,0),FALSE)),VLOOKUP($B231,'Allokerad kvv'!$B$2:$AV$468,MATCH(K$1,'Allokerad kvv'!$B$1:$AV$1,0),FALSE),VLOOKUP($B231,'Justerad allokering'!$B$1:$AG$461,MATCH(K$1,'Justerad allokering'!$B$1:$AF$1,0),FALSE))</f>
        <v>0</v>
      </c>
      <c r="L231">
        <f>IF(ISERROR(1/VLOOKUP($B231,'Justerad allokering'!$B$1:$AG$461,MATCH(L$1,'Justerad allokering'!$B$1:$AF$1,0),FALSE)),VLOOKUP($B231,'Allokerad kvv'!$B$2:$AV$468,MATCH(L$1,'Allokerad kvv'!$B$1:$AV$1,0),FALSE),VLOOKUP($B231,'Justerad allokering'!$B$1:$AG$461,MATCH(L$1,'Justerad allokering'!$B$1:$AF$1,0),FALSE))</f>
        <v>0</v>
      </c>
      <c r="M231">
        <f>IF(ISERROR(1/VLOOKUP($B231,'Justerad allokering'!$B$1:$AG$461,MATCH(M$1,'Justerad allokering'!$B$1:$AF$1,0),FALSE)),VLOOKUP($B231,'Allokerad kvv'!$B$2:$AV$468,MATCH(M$1,'Allokerad kvv'!$B$1:$AV$1,0),FALSE),VLOOKUP($B231,'Justerad allokering'!$B$1:$AG$461,MATCH(M$1,'Justerad allokering'!$B$1:$AF$1,0),FALSE))</f>
        <v>0</v>
      </c>
      <c r="N231">
        <f>IF(ISERROR(1/VLOOKUP($B231,'Justerad allokering'!$B$1:$AG$461,MATCH(N$1,'Justerad allokering'!$B$1:$AF$1,0),FALSE)),VLOOKUP($B231,'Allokerad kvv'!$B$2:$AV$468,MATCH(N$1,'Allokerad kvv'!$B$1:$AV$1,0),FALSE),VLOOKUP($B231,'Justerad allokering'!$B$1:$AG$461,MATCH(N$1,'Justerad allokering'!$B$1:$AF$1,0),FALSE))</f>
        <v>0</v>
      </c>
      <c r="O231">
        <f>IF(ISERROR(1/VLOOKUP($B231,'Justerad allokering'!$B$1:$AG$461,MATCH(O$1,'Justerad allokering'!$B$1:$AF$1,0),FALSE)),VLOOKUP($B231,'Allokerad kvv'!$B$2:$AV$468,MATCH(O$1,'Allokerad kvv'!$B$1:$AV$1,0),FALSE),VLOOKUP($B231,'Justerad allokering'!$B$1:$AG$461,MATCH(O$1,'Justerad allokering'!$B$1:$AF$1,0),FALSE))</f>
        <v>0</v>
      </c>
      <c r="P231">
        <f>IF(ISERROR(1/VLOOKUP($B231,'Justerad allokering'!$B$1:$AG$461,MATCH(P$1,'Justerad allokering'!$B$1:$AF$1,0),FALSE)),VLOOKUP($B231,'Allokerad kvv'!$B$2:$AV$468,MATCH(P$1,'Allokerad kvv'!$B$1:$AV$1,0),FALSE),VLOOKUP($B231,'Justerad allokering'!$B$1:$AG$461,MATCH(P$1,'Justerad allokering'!$B$1:$AF$1,0),FALSE))</f>
        <v>0</v>
      </c>
      <c r="Q231">
        <f>IF(ISERROR(1/VLOOKUP($B231,'Justerad allokering'!$B$1:$AG$461,MATCH(Q$1,'Justerad allokering'!$B$1:$AF$1,0),FALSE)),VLOOKUP($B231,'Allokerad kvv'!$B$2:$AV$468,MATCH(Q$1,'Allokerad kvv'!$B$1:$AV$1,0),FALSE),VLOOKUP($B231,'Justerad allokering'!$B$1:$AG$461,MATCH(Q$1,'Justerad allokering'!$B$1:$AF$1,0),FALSE))</f>
        <v>0</v>
      </c>
      <c r="R231">
        <f>IF(ISERROR(1/VLOOKUP($B231,'Justerad allokering'!$B$1:$AG$461,MATCH(R$1,'Justerad allokering'!$B$1:$AF$1,0),FALSE)),VLOOKUP($B231,'Allokerad kvv'!$B$2:$AV$468,MATCH(R$1,'Allokerad kvv'!$B$1:$AV$1,0),FALSE),VLOOKUP($B231,'Justerad allokering'!$B$1:$AG$461,MATCH(R$1,'Justerad allokering'!$B$1:$AF$1,0),FALSE))</f>
        <v>0</v>
      </c>
      <c r="S231">
        <f>IF(ISERROR(1/VLOOKUP($B231,'Justerad allokering'!$B$1:$AG$461,MATCH(S$1,'Justerad allokering'!$B$1:$AF$1,0),FALSE)),VLOOKUP($B231,'Allokerad kvv'!$B$2:$AV$468,MATCH(S$1,'Allokerad kvv'!$B$1:$AV$1,0),FALSE),VLOOKUP($B231,'Justerad allokering'!$B$1:$AG$461,MATCH(S$1,'Justerad allokering'!$B$1:$AF$1,0),FALSE))</f>
        <v>0</v>
      </c>
      <c r="T231">
        <f>IF(ISERROR(1/VLOOKUP($B231,'Justerad allokering'!$B$1:$AG$461,MATCH(T$1,'Justerad allokering'!$B$1:$AF$1,0),FALSE)),VLOOKUP($B231,'Allokerad kvv'!$B$2:$AV$468,MATCH(T$1,'Allokerad kvv'!$B$1:$AV$1,0),FALSE),VLOOKUP($B231,'Justerad allokering'!$B$1:$AG$461,MATCH(T$1,'Justerad allokering'!$B$1:$AF$1,0),FALSE))</f>
        <v>0</v>
      </c>
      <c r="U231">
        <f>IF(ISERROR(1/VLOOKUP($B231,'Justerad allokering'!$B$1:$AG$461,MATCH(U$1,'Justerad allokering'!$B$1:$AF$1,0),FALSE)),VLOOKUP($B231,'Allokerad kvv'!$B$2:$AV$468,MATCH(U$1,'Allokerad kvv'!$B$1:$AV$1,0),FALSE),VLOOKUP($B231,'Justerad allokering'!$B$1:$AG$461,MATCH(U$1,'Justerad allokering'!$B$1:$AF$1,0),FALSE))</f>
        <v>0</v>
      </c>
      <c r="V231">
        <f>IF(ISERROR(1/VLOOKUP($B231,'Justerad allokering'!$B$1:$AG$461,MATCH(V$1,'Justerad allokering'!$B$1:$AF$1,0),FALSE)),VLOOKUP($B231,'Allokerad kvv'!$B$2:$AV$468,MATCH(V$1,'Allokerad kvv'!$B$1:$AV$1,0),FALSE),VLOOKUP($B231,'Justerad allokering'!$B$1:$AG$461,MATCH(V$1,'Justerad allokering'!$B$1:$AF$1,0),FALSE))</f>
        <v>0</v>
      </c>
      <c r="W231">
        <f>IF(ISERROR(1/VLOOKUP($B231,'Justerad allokering'!$B$1:$AG$461,MATCH(W$1,'Justerad allokering'!$B$1:$AF$1,0),FALSE)),VLOOKUP($B231,'Allokerad kvv'!$B$2:$AV$468,MATCH(W$1,'Allokerad kvv'!$B$1:$AV$1,0),FALSE),VLOOKUP($B231,'Justerad allokering'!$B$1:$AG$461,MATCH(W$1,'Justerad allokering'!$B$1:$AF$1,0),FALSE))</f>
        <v>0</v>
      </c>
      <c r="X231">
        <f>IF(ISERROR(1/VLOOKUP($B231,'Justerad allokering'!$B$1:$AG$461,MATCH(X$1,'Justerad allokering'!$B$1:$AF$1,0),FALSE)),VLOOKUP($B231,'Allokerad kvv'!$B$2:$AV$468,MATCH(X$1,'Allokerad kvv'!$B$1:$AV$1,0),FALSE),VLOOKUP($B231,'Justerad allokering'!$B$1:$AG$461,MATCH(X$1,'Justerad allokering'!$B$1:$AF$1,0),FALSE))</f>
        <v>0</v>
      </c>
      <c r="Y231">
        <f>IF(ISERROR(1/VLOOKUP($B231,'Justerad allokering'!$B$1:$AG$461,MATCH(Y$1,'Justerad allokering'!$B$1:$AF$1,0),FALSE)),VLOOKUP($B231,'Allokerad kvv'!$B$2:$AV$468,MATCH(Y$1,'Allokerad kvv'!$B$1:$AV$1,0),FALSE),VLOOKUP($B231,'Justerad allokering'!$B$1:$AG$461,MATCH(Y$1,'Justerad allokering'!$B$1:$AF$1,0),FALSE))</f>
        <v>0</v>
      </c>
      <c r="Z231">
        <f>IF(ISERROR(1/VLOOKUP($B231,'Justerad allokering'!$B$1:$AG$461,MATCH(Z$1,'Justerad allokering'!$B$1:$AF$1,0),FALSE)),VLOOKUP($B231,'Allokerad kvv'!$B$2:$AV$468,MATCH(Z$1,'Allokerad kvv'!$B$1:$AV$1,0),FALSE),VLOOKUP($B231,'Justerad allokering'!$B$1:$AG$461,MATCH(Z$1,'Justerad allokering'!$B$1:$AF$1,0),FALSE))</f>
        <v>0</v>
      </c>
      <c r="AE231" s="89">
        <f t="shared" si="12"/>
        <v>0</v>
      </c>
      <c r="AG231">
        <f t="shared" si="13"/>
        <v>0</v>
      </c>
      <c r="AH231">
        <f t="shared" si="14"/>
        <v>0</v>
      </c>
      <c r="AI231" t="str">
        <f>IF(AH231=0,"",AH231/VLOOKUP(B231,Kraftvärmeprod!$B$1:$BC$480,MATCH("Summa tillförd energi exklusive rökgaskondensering",Kraftvärmeprod!$B$1:$BC$1,0),FALSE))</f>
        <v/>
      </c>
      <c r="AK231">
        <f t="shared" si="15"/>
        <v>0</v>
      </c>
    </row>
    <row r="232" spans="1:37" x14ac:dyDescent="0.25">
      <c r="A232" s="2" t="s">
        <v>331</v>
      </c>
      <c r="B232" s="2" t="s">
        <v>337</v>
      </c>
      <c r="C232">
        <f>IF(ISERROR(1/VLOOKUP($B232,'Justerad allokering'!$B$1:$AG$461,MATCH(C$1,'Justerad allokering'!$B$1:$AF$1,0),FALSE)),VLOOKUP($B232,'Allokerad kvv'!$B$2:$AV$468,MATCH(C$1,'Allokerad kvv'!$B$1:$AV$1,0),FALSE),VLOOKUP($B232,'Justerad allokering'!$B$1:$AG$461,MATCH(C$1,'Justerad allokering'!$B$1:$AF$1,0),FALSE))</f>
        <v>0</v>
      </c>
      <c r="D232">
        <f>IF(ISERROR(1/VLOOKUP($B232,'Justerad allokering'!$B$1:$AG$461,MATCH(D$1,'Justerad allokering'!$B$1:$AF$1,0),FALSE)),VLOOKUP($B232,'Allokerad kvv'!$B$2:$AV$468,MATCH(D$1,'Allokerad kvv'!$B$1:$AV$1,0),FALSE),VLOOKUP($B232,'Justerad allokering'!$B$1:$AG$461,MATCH(D$1,'Justerad allokering'!$B$1:$AF$1,0),FALSE))</f>
        <v>0</v>
      </c>
      <c r="E232">
        <f>IF(ISERROR(1/VLOOKUP($B232,'Justerad allokering'!$B$1:$AG$461,MATCH(E$1,'Justerad allokering'!$B$1:$AF$1,0),FALSE)),VLOOKUP($B232,'Allokerad kvv'!$B$2:$AV$468,MATCH(E$1,'Allokerad kvv'!$B$1:$AV$1,0),FALSE),VLOOKUP($B232,'Justerad allokering'!$B$1:$AG$461,MATCH(E$1,'Justerad allokering'!$B$1:$AF$1,0),FALSE))</f>
        <v>0</v>
      </c>
      <c r="F232">
        <f>IF(ISERROR(1/VLOOKUP($B232,'Justerad allokering'!$B$1:$AG$461,MATCH(F$1,'Justerad allokering'!$B$1:$AF$1,0),FALSE)),VLOOKUP($B232,'Allokerad kvv'!$B$2:$AV$468,MATCH(F$1,'Allokerad kvv'!$B$1:$AV$1,0),FALSE),VLOOKUP($B232,'Justerad allokering'!$B$1:$AG$461,MATCH(F$1,'Justerad allokering'!$B$1:$AF$1,0),FALSE))</f>
        <v>0</v>
      </c>
      <c r="G232">
        <f>IF(ISERROR(1/VLOOKUP($B232,'Justerad allokering'!$B$1:$AG$461,MATCH(G$1,'Justerad allokering'!$B$1:$AF$1,0),FALSE)),VLOOKUP($B232,'Allokerad kvv'!$B$2:$AV$468,MATCH(G$1,'Allokerad kvv'!$B$1:$AV$1,0),FALSE),VLOOKUP($B232,'Justerad allokering'!$B$1:$AG$461,MATCH(G$1,'Justerad allokering'!$B$1:$AF$1,0),FALSE))</f>
        <v>0</v>
      </c>
      <c r="H232">
        <f>IF(ISERROR(1/VLOOKUP($B232,'Justerad allokering'!$B$1:$AG$461,MATCH(H$1,'Justerad allokering'!$B$1:$AF$1,0),FALSE)),VLOOKUP($B232,'Allokerad kvv'!$B$2:$AV$468,MATCH(H$1,'Allokerad kvv'!$B$1:$AV$1,0),FALSE),VLOOKUP($B232,'Justerad allokering'!$B$1:$AG$461,MATCH(H$1,'Justerad allokering'!$B$1:$AF$1,0),FALSE))</f>
        <v>0</v>
      </c>
      <c r="I232">
        <f>IF(ISERROR(1/VLOOKUP($B232,'Justerad allokering'!$B$1:$AG$461,MATCH(I$1,'Justerad allokering'!$B$1:$AF$1,0),FALSE)),VLOOKUP($B232,'Allokerad kvv'!$B$2:$AV$468,MATCH(I$1,'Allokerad kvv'!$B$1:$AV$1,0),FALSE),VLOOKUP($B232,'Justerad allokering'!$B$1:$AG$461,MATCH(I$1,'Justerad allokering'!$B$1:$AF$1,0),FALSE))</f>
        <v>0</v>
      </c>
      <c r="J232">
        <f>IF(ISERROR(1/VLOOKUP($B232,'Justerad allokering'!$B$1:$AG$461,MATCH(J$1,'Justerad allokering'!$B$1:$AF$1,0),FALSE)),VLOOKUP($B232,'Allokerad kvv'!$B$2:$AV$468,MATCH(J$1,'Allokerad kvv'!$B$1:$AV$1,0),FALSE),VLOOKUP($B232,'Justerad allokering'!$B$1:$AG$461,MATCH(J$1,'Justerad allokering'!$B$1:$AF$1,0),FALSE))</f>
        <v>0</v>
      </c>
      <c r="K232">
        <f>IF(ISERROR(1/VLOOKUP($B232,'Justerad allokering'!$B$1:$AG$461,MATCH(K$1,'Justerad allokering'!$B$1:$AF$1,0),FALSE)),VLOOKUP($B232,'Allokerad kvv'!$B$2:$AV$468,MATCH(K$1,'Allokerad kvv'!$B$1:$AV$1,0),FALSE),VLOOKUP($B232,'Justerad allokering'!$B$1:$AG$461,MATCH(K$1,'Justerad allokering'!$B$1:$AF$1,0),FALSE))</f>
        <v>0</v>
      </c>
      <c r="L232">
        <f>IF(ISERROR(1/VLOOKUP($B232,'Justerad allokering'!$B$1:$AG$461,MATCH(L$1,'Justerad allokering'!$B$1:$AF$1,0),FALSE)),VLOOKUP($B232,'Allokerad kvv'!$B$2:$AV$468,MATCH(L$1,'Allokerad kvv'!$B$1:$AV$1,0),FALSE),VLOOKUP($B232,'Justerad allokering'!$B$1:$AG$461,MATCH(L$1,'Justerad allokering'!$B$1:$AF$1,0),FALSE))</f>
        <v>0</v>
      </c>
      <c r="M232">
        <f>IF(ISERROR(1/VLOOKUP($B232,'Justerad allokering'!$B$1:$AG$461,MATCH(M$1,'Justerad allokering'!$B$1:$AF$1,0),FALSE)),VLOOKUP($B232,'Allokerad kvv'!$B$2:$AV$468,MATCH(M$1,'Allokerad kvv'!$B$1:$AV$1,0),FALSE),VLOOKUP($B232,'Justerad allokering'!$B$1:$AG$461,MATCH(M$1,'Justerad allokering'!$B$1:$AF$1,0),FALSE))</f>
        <v>0</v>
      </c>
      <c r="N232">
        <f>IF(ISERROR(1/VLOOKUP($B232,'Justerad allokering'!$B$1:$AG$461,MATCH(N$1,'Justerad allokering'!$B$1:$AF$1,0),FALSE)),VLOOKUP($B232,'Allokerad kvv'!$B$2:$AV$468,MATCH(N$1,'Allokerad kvv'!$B$1:$AV$1,0),FALSE),VLOOKUP($B232,'Justerad allokering'!$B$1:$AG$461,MATCH(N$1,'Justerad allokering'!$B$1:$AF$1,0),FALSE))</f>
        <v>0</v>
      </c>
      <c r="O232">
        <f>IF(ISERROR(1/VLOOKUP($B232,'Justerad allokering'!$B$1:$AG$461,MATCH(O$1,'Justerad allokering'!$B$1:$AF$1,0),FALSE)),VLOOKUP($B232,'Allokerad kvv'!$B$2:$AV$468,MATCH(O$1,'Allokerad kvv'!$B$1:$AV$1,0),FALSE),VLOOKUP($B232,'Justerad allokering'!$B$1:$AG$461,MATCH(O$1,'Justerad allokering'!$B$1:$AF$1,0),FALSE))</f>
        <v>0</v>
      </c>
      <c r="P232">
        <f>IF(ISERROR(1/VLOOKUP($B232,'Justerad allokering'!$B$1:$AG$461,MATCH(P$1,'Justerad allokering'!$B$1:$AF$1,0),FALSE)),VLOOKUP($B232,'Allokerad kvv'!$B$2:$AV$468,MATCH(P$1,'Allokerad kvv'!$B$1:$AV$1,0),FALSE),VLOOKUP($B232,'Justerad allokering'!$B$1:$AG$461,MATCH(P$1,'Justerad allokering'!$B$1:$AF$1,0),FALSE))</f>
        <v>0</v>
      </c>
      <c r="Q232">
        <f>IF(ISERROR(1/VLOOKUP($B232,'Justerad allokering'!$B$1:$AG$461,MATCH(Q$1,'Justerad allokering'!$B$1:$AF$1,0),FALSE)),VLOOKUP($B232,'Allokerad kvv'!$B$2:$AV$468,MATCH(Q$1,'Allokerad kvv'!$B$1:$AV$1,0),FALSE),VLOOKUP($B232,'Justerad allokering'!$B$1:$AG$461,MATCH(Q$1,'Justerad allokering'!$B$1:$AF$1,0),FALSE))</f>
        <v>0</v>
      </c>
      <c r="R232">
        <f>IF(ISERROR(1/VLOOKUP($B232,'Justerad allokering'!$B$1:$AG$461,MATCH(R$1,'Justerad allokering'!$B$1:$AF$1,0),FALSE)),VLOOKUP($B232,'Allokerad kvv'!$B$2:$AV$468,MATCH(R$1,'Allokerad kvv'!$B$1:$AV$1,0),FALSE),VLOOKUP($B232,'Justerad allokering'!$B$1:$AG$461,MATCH(R$1,'Justerad allokering'!$B$1:$AF$1,0),FALSE))</f>
        <v>0</v>
      </c>
      <c r="S232">
        <f>IF(ISERROR(1/VLOOKUP($B232,'Justerad allokering'!$B$1:$AG$461,MATCH(S$1,'Justerad allokering'!$B$1:$AF$1,0),FALSE)),VLOOKUP($B232,'Allokerad kvv'!$B$2:$AV$468,MATCH(S$1,'Allokerad kvv'!$B$1:$AV$1,0),FALSE),VLOOKUP($B232,'Justerad allokering'!$B$1:$AG$461,MATCH(S$1,'Justerad allokering'!$B$1:$AF$1,0),FALSE))</f>
        <v>0</v>
      </c>
      <c r="T232">
        <f>IF(ISERROR(1/VLOOKUP($B232,'Justerad allokering'!$B$1:$AG$461,MATCH(T$1,'Justerad allokering'!$B$1:$AF$1,0),FALSE)),VLOOKUP($B232,'Allokerad kvv'!$B$2:$AV$468,MATCH(T$1,'Allokerad kvv'!$B$1:$AV$1,0),FALSE),VLOOKUP($B232,'Justerad allokering'!$B$1:$AG$461,MATCH(T$1,'Justerad allokering'!$B$1:$AF$1,0),FALSE))</f>
        <v>0</v>
      </c>
      <c r="U232">
        <f>IF(ISERROR(1/VLOOKUP($B232,'Justerad allokering'!$B$1:$AG$461,MATCH(U$1,'Justerad allokering'!$B$1:$AF$1,0),FALSE)),VLOOKUP($B232,'Allokerad kvv'!$B$2:$AV$468,MATCH(U$1,'Allokerad kvv'!$B$1:$AV$1,0),FALSE),VLOOKUP($B232,'Justerad allokering'!$B$1:$AG$461,MATCH(U$1,'Justerad allokering'!$B$1:$AF$1,0),FALSE))</f>
        <v>0</v>
      </c>
      <c r="V232">
        <f>IF(ISERROR(1/VLOOKUP($B232,'Justerad allokering'!$B$1:$AG$461,MATCH(V$1,'Justerad allokering'!$B$1:$AF$1,0),FALSE)),VLOOKUP($B232,'Allokerad kvv'!$B$2:$AV$468,MATCH(V$1,'Allokerad kvv'!$B$1:$AV$1,0),FALSE),VLOOKUP($B232,'Justerad allokering'!$B$1:$AG$461,MATCH(V$1,'Justerad allokering'!$B$1:$AF$1,0),FALSE))</f>
        <v>0</v>
      </c>
      <c r="W232">
        <f>IF(ISERROR(1/VLOOKUP($B232,'Justerad allokering'!$B$1:$AG$461,MATCH(W$1,'Justerad allokering'!$B$1:$AF$1,0),FALSE)),VLOOKUP($B232,'Allokerad kvv'!$B$2:$AV$468,MATCH(W$1,'Allokerad kvv'!$B$1:$AV$1,0),FALSE),VLOOKUP($B232,'Justerad allokering'!$B$1:$AG$461,MATCH(W$1,'Justerad allokering'!$B$1:$AF$1,0),FALSE))</f>
        <v>0</v>
      </c>
      <c r="X232">
        <f>IF(ISERROR(1/VLOOKUP($B232,'Justerad allokering'!$B$1:$AG$461,MATCH(X$1,'Justerad allokering'!$B$1:$AF$1,0),FALSE)),VLOOKUP($B232,'Allokerad kvv'!$B$2:$AV$468,MATCH(X$1,'Allokerad kvv'!$B$1:$AV$1,0),FALSE),VLOOKUP($B232,'Justerad allokering'!$B$1:$AG$461,MATCH(X$1,'Justerad allokering'!$B$1:$AF$1,0),FALSE))</f>
        <v>0</v>
      </c>
      <c r="Y232">
        <f>IF(ISERROR(1/VLOOKUP($B232,'Justerad allokering'!$B$1:$AG$461,MATCH(Y$1,'Justerad allokering'!$B$1:$AF$1,0),FALSE)),VLOOKUP($B232,'Allokerad kvv'!$B$2:$AV$468,MATCH(Y$1,'Allokerad kvv'!$B$1:$AV$1,0),FALSE),VLOOKUP($B232,'Justerad allokering'!$B$1:$AG$461,MATCH(Y$1,'Justerad allokering'!$B$1:$AF$1,0),FALSE))</f>
        <v>0</v>
      </c>
      <c r="Z232">
        <f>IF(ISERROR(1/VLOOKUP($B232,'Justerad allokering'!$B$1:$AG$461,MATCH(Z$1,'Justerad allokering'!$B$1:$AF$1,0),FALSE)),VLOOKUP($B232,'Allokerad kvv'!$B$2:$AV$468,MATCH(Z$1,'Allokerad kvv'!$B$1:$AV$1,0),FALSE),VLOOKUP($B232,'Justerad allokering'!$B$1:$AG$461,MATCH(Z$1,'Justerad allokering'!$B$1:$AF$1,0),FALSE))</f>
        <v>0</v>
      </c>
      <c r="AE232" s="89">
        <f t="shared" si="12"/>
        <v>0</v>
      </c>
      <c r="AG232">
        <f t="shared" si="13"/>
        <v>0</v>
      </c>
      <c r="AH232">
        <f t="shared" si="14"/>
        <v>0</v>
      </c>
      <c r="AI232" t="str">
        <f>IF(AH232=0,"",AH232/VLOOKUP(B232,Kraftvärmeprod!$B$1:$BC$480,MATCH("Summa tillförd energi exklusive rökgaskondensering",Kraftvärmeprod!$B$1:$BC$1,0),FALSE))</f>
        <v/>
      </c>
      <c r="AK232">
        <f t="shared" si="15"/>
        <v>0</v>
      </c>
    </row>
    <row r="233" spans="1:37" x14ac:dyDescent="0.25">
      <c r="A233" s="2" t="s">
        <v>331</v>
      </c>
      <c r="B233" s="2" t="s">
        <v>338</v>
      </c>
      <c r="C233">
        <f>IF(ISERROR(1/VLOOKUP($B233,'Justerad allokering'!$B$1:$AG$461,MATCH(C$1,'Justerad allokering'!$B$1:$AF$1,0),FALSE)),VLOOKUP($B233,'Allokerad kvv'!$B$2:$AV$468,MATCH(C$1,'Allokerad kvv'!$B$1:$AV$1,0),FALSE),VLOOKUP($B233,'Justerad allokering'!$B$1:$AG$461,MATCH(C$1,'Justerad allokering'!$B$1:$AF$1,0),FALSE))</f>
        <v>0</v>
      </c>
      <c r="D233">
        <f>IF(ISERROR(1/VLOOKUP($B233,'Justerad allokering'!$B$1:$AG$461,MATCH(D$1,'Justerad allokering'!$B$1:$AF$1,0),FALSE)),VLOOKUP($B233,'Allokerad kvv'!$B$2:$AV$468,MATCH(D$1,'Allokerad kvv'!$B$1:$AV$1,0),FALSE),VLOOKUP($B233,'Justerad allokering'!$B$1:$AG$461,MATCH(D$1,'Justerad allokering'!$B$1:$AF$1,0),FALSE))</f>
        <v>0</v>
      </c>
      <c r="E233">
        <f>IF(ISERROR(1/VLOOKUP($B233,'Justerad allokering'!$B$1:$AG$461,MATCH(E$1,'Justerad allokering'!$B$1:$AF$1,0),FALSE)),VLOOKUP($B233,'Allokerad kvv'!$B$2:$AV$468,MATCH(E$1,'Allokerad kvv'!$B$1:$AV$1,0),FALSE),VLOOKUP($B233,'Justerad allokering'!$B$1:$AG$461,MATCH(E$1,'Justerad allokering'!$B$1:$AF$1,0),FALSE))</f>
        <v>0</v>
      </c>
      <c r="F233">
        <f>IF(ISERROR(1/VLOOKUP($B233,'Justerad allokering'!$B$1:$AG$461,MATCH(F$1,'Justerad allokering'!$B$1:$AF$1,0),FALSE)),VLOOKUP($B233,'Allokerad kvv'!$B$2:$AV$468,MATCH(F$1,'Allokerad kvv'!$B$1:$AV$1,0),FALSE),VLOOKUP($B233,'Justerad allokering'!$B$1:$AG$461,MATCH(F$1,'Justerad allokering'!$B$1:$AF$1,0),FALSE))</f>
        <v>0</v>
      </c>
      <c r="G233">
        <f>IF(ISERROR(1/VLOOKUP($B233,'Justerad allokering'!$B$1:$AG$461,MATCH(G$1,'Justerad allokering'!$B$1:$AF$1,0),FALSE)),VLOOKUP($B233,'Allokerad kvv'!$B$2:$AV$468,MATCH(G$1,'Allokerad kvv'!$B$1:$AV$1,0),FALSE),VLOOKUP($B233,'Justerad allokering'!$B$1:$AG$461,MATCH(G$1,'Justerad allokering'!$B$1:$AF$1,0),FALSE))</f>
        <v>0</v>
      </c>
      <c r="H233">
        <f>IF(ISERROR(1/VLOOKUP($B233,'Justerad allokering'!$B$1:$AG$461,MATCH(H$1,'Justerad allokering'!$B$1:$AF$1,0),FALSE)),VLOOKUP($B233,'Allokerad kvv'!$B$2:$AV$468,MATCH(H$1,'Allokerad kvv'!$B$1:$AV$1,0),FALSE),VLOOKUP($B233,'Justerad allokering'!$B$1:$AG$461,MATCH(H$1,'Justerad allokering'!$B$1:$AF$1,0),FALSE))</f>
        <v>0</v>
      </c>
      <c r="I233">
        <f>IF(ISERROR(1/VLOOKUP($B233,'Justerad allokering'!$B$1:$AG$461,MATCH(I$1,'Justerad allokering'!$B$1:$AF$1,0),FALSE)),VLOOKUP($B233,'Allokerad kvv'!$B$2:$AV$468,MATCH(I$1,'Allokerad kvv'!$B$1:$AV$1,0),FALSE),VLOOKUP($B233,'Justerad allokering'!$B$1:$AG$461,MATCH(I$1,'Justerad allokering'!$B$1:$AF$1,0),FALSE))</f>
        <v>0</v>
      </c>
      <c r="J233">
        <f>IF(ISERROR(1/VLOOKUP($B233,'Justerad allokering'!$B$1:$AG$461,MATCH(J$1,'Justerad allokering'!$B$1:$AF$1,0),FALSE)),VLOOKUP($B233,'Allokerad kvv'!$B$2:$AV$468,MATCH(J$1,'Allokerad kvv'!$B$1:$AV$1,0),FALSE),VLOOKUP($B233,'Justerad allokering'!$B$1:$AG$461,MATCH(J$1,'Justerad allokering'!$B$1:$AF$1,0),FALSE))</f>
        <v>0</v>
      </c>
      <c r="K233">
        <f>IF(ISERROR(1/VLOOKUP($B233,'Justerad allokering'!$B$1:$AG$461,MATCH(K$1,'Justerad allokering'!$B$1:$AF$1,0),FALSE)),VLOOKUP($B233,'Allokerad kvv'!$B$2:$AV$468,MATCH(K$1,'Allokerad kvv'!$B$1:$AV$1,0),FALSE),VLOOKUP($B233,'Justerad allokering'!$B$1:$AG$461,MATCH(K$1,'Justerad allokering'!$B$1:$AF$1,0),FALSE))</f>
        <v>0</v>
      </c>
      <c r="L233">
        <f>IF(ISERROR(1/VLOOKUP($B233,'Justerad allokering'!$B$1:$AG$461,MATCH(L$1,'Justerad allokering'!$B$1:$AF$1,0),FALSE)),VLOOKUP($B233,'Allokerad kvv'!$B$2:$AV$468,MATCH(L$1,'Allokerad kvv'!$B$1:$AV$1,0),FALSE),VLOOKUP($B233,'Justerad allokering'!$B$1:$AG$461,MATCH(L$1,'Justerad allokering'!$B$1:$AF$1,0),FALSE))</f>
        <v>0</v>
      </c>
      <c r="M233">
        <f>IF(ISERROR(1/VLOOKUP($B233,'Justerad allokering'!$B$1:$AG$461,MATCH(M$1,'Justerad allokering'!$B$1:$AF$1,0),FALSE)),VLOOKUP($B233,'Allokerad kvv'!$B$2:$AV$468,MATCH(M$1,'Allokerad kvv'!$B$1:$AV$1,0),FALSE),VLOOKUP($B233,'Justerad allokering'!$B$1:$AG$461,MATCH(M$1,'Justerad allokering'!$B$1:$AF$1,0),FALSE))</f>
        <v>0</v>
      </c>
      <c r="N233">
        <f>IF(ISERROR(1/VLOOKUP($B233,'Justerad allokering'!$B$1:$AG$461,MATCH(N$1,'Justerad allokering'!$B$1:$AF$1,0),FALSE)),VLOOKUP($B233,'Allokerad kvv'!$B$2:$AV$468,MATCH(N$1,'Allokerad kvv'!$B$1:$AV$1,0),FALSE),VLOOKUP($B233,'Justerad allokering'!$B$1:$AG$461,MATCH(N$1,'Justerad allokering'!$B$1:$AF$1,0),FALSE))</f>
        <v>0</v>
      </c>
      <c r="O233">
        <f>IF(ISERROR(1/VLOOKUP($B233,'Justerad allokering'!$B$1:$AG$461,MATCH(O$1,'Justerad allokering'!$B$1:$AF$1,0),FALSE)),VLOOKUP($B233,'Allokerad kvv'!$B$2:$AV$468,MATCH(O$1,'Allokerad kvv'!$B$1:$AV$1,0),FALSE),VLOOKUP($B233,'Justerad allokering'!$B$1:$AG$461,MATCH(O$1,'Justerad allokering'!$B$1:$AF$1,0),FALSE))</f>
        <v>0</v>
      </c>
      <c r="P233">
        <f>IF(ISERROR(1/VLOOKUP($B233,'Justerad allokering'!$B$1:$AG$461,MATCH(P$1,'Justerad allokering'!$B$1:$AF$1,0),FALSE)),VLOOKUP($B233,'Allokerad kvv'!$B$2:$AV$468,MATCH(P$1,'Allokerad kvv'!$B$1:$AV$1,0),FALSE),VLOOKUP($B233,'Justerad allokering'!$B$1:$AG$461,MATCH(P$1,'Justerad allokering'!$B$1:$AF$1,0),FALSE))</f>
        <v>0</v>
      </c>
      <c r="Q233">
        <f>IF(ISERROR(1/VLOOKUP($B233,'Justerad allokering'!$B$1:$AG$461,MATCH(Q$1,'Justerad allokering'!$B$1:$AF$1,0),FALSE)),VLOOKUP($B233,'Allokerad kvv'!$B$2:$AV$468,MATCH(Q$1,'Allokerad kvv'!$B$1:$AV$1,0),FALSE),VLOOKUP($B233,'Justerad allokering'!$B$1:$AG$461,MATCH(Q$1,'Justerad allokering'!$B$1:$AF$1,0),FALSE))</f>
        <v>0</v>
      </c>
      <c r="R233">
        <f>IF(ISERROR(1/VLOOKUP($B233,'Justerad allokering'!$B$1:$AG$461,MATCH(R$1,'Justerad allokering'!$B$1:$AF$1,0),FALSE)),VLOOKUP($B233,'Allokerad kvv'!$B$2:$AV$468,MATCH(R$1,'Allokerad kvv'!$B$1:$AV$1,0),FALSE),VLOOKUP($B233,'Justerad allokering'!$B$1:$AG$461,MATCH(R$1,'Justerad allokering'!$B$1:$AF$1,0),FALSE))</f>
        <v>0</v>
      </c>
      <c r="S233">
        <f>IF(ISERROR(1/VLOOKUP($B233,'Justerad allokering'!$B$1:$AG$461,MATCH(S$1,'Justerad allokering'!$B$1:$AF$1,0),FALSE)),VLOOKUP($B233,'Allokerad kvv'!$B$2:$AV$468,MATCH(S$1,'Allokerad kvv'!$B$1:$AV$1,0),FALSE),VLOOKUP($B233,'Justerad allokering'!$B$1:$AG$461,MATCH(S$1,'Justerad allokering'!$B$1:$AF$1,0),FALSE))</f>
        <v>0</v>
      </c>
      <c r="T233">
        <f>IF(ISERROR(1/VLOOKUP($B233,'Justerad allokering'!$B$1:$AG$461,MATCH(T$1,'Justerad allokering'!$B$1:$AF$1,0),FALSE)),VLOOKUP($B233,'Allokerad kvv'!$B$2:$AV$468,MATCH(T$1,'Allokerad kvv'!$B$1:$AV$1,0),FALSE),VLOOKUP($B233,'Justerad allokering'!$B$1:$AG$461,MATCH(T$1,'Justerad allokering'!$B$1:$AF$1,0),FALSE))</f>
        <v>0</v>
      </c>
      <c r="U233">
        <f>IF(ISERROR(1/VLOOKUP($B233,'Justerad allokering'!$B$1:$AG$461,MATCH(U$1,'Justerad allokering'!$B$1:$AF$1,0),FALSE)),VLOOKUP($B233,'Allokerad kvv'!$B$2:$AV$468,MATCH(U$1,'Allokerad kvv'!$B$1:$AV$1,0),FALSE),VLOOKUP($B233,'Justerad allokering'!$B$1:$AG$461,MATCH(U$1,'Justerad allokering'!$B$1:$AF$1,0),FALSE))</f>
        <v>0</v>
      </c>
      <c r="V233">
        <f>IF(ISERROR(1/VLOOKUP($B233,'Justerad allokering'!$B$1:$AG$461,MATCH(V$1,'Justerad allokering'!$B$1:$AF$1,0),FALSE)),VLOOKUP($B233,'Allokerad kvv'!$B$2:$AV$468,MATCH(V$1,'Allokerad kvv'!$B$1:$AV$1,0),FALSE),VLOOKUP($B233,'Justerad allokering'!$B$1:$AG$461,MATCH(V$1,'Justerad allokering'!$B$1:$AF$1,0),FALSE))</f>
        <v>0</v>
      </c>
      <c r="W233">
        <f>IF(ISERROR(1/VLOOKUP($B233,'Justerad allokering'!$B$1:$AG$461,MATCH(W$1,'Justerad allokering'!$B$1:$AF$1,0),FALSE)),VLOOKUP($B233,'Allokerad kvv'!$B$2:$AV$468,MATCH(W$1,'Allokerad kvv'!$B$1:$AV$1,0),FALSE),VLOOKUP($B233,'Justerad allokering'!$B$1:$AG$461,MATCH(W$1,'Justerad allokering'!$B$1:$AF$1,0),FALSE))</f>
        <v>0</v>
      </c>
      <c r="X233">
        <f>IF(ISERROR(1/VLOOKUP($B233,'Justerad allokering'!$B$1:$AG$461,MATCH(X$1,'Justerad allokering'!$B$1:$AF$1,0),FALSE)),VLOOKUP($B233,'Allokerad kvv'!$B$2:$AV$468,MATCH(X$1,'Allokerad kvv'!$B$1:$AV$1,0),FALSE),VLOOKUP($B233,'Justerad allokering'!$B$1:$AG$461,MATCH(X$1,'Justerad allokering'!$B$1:$AF$1,0),FALSE))</f>
        <v>0</v>
      </c>
      <c r="Y233">
        <f>IF(ISERROR(1/VLOOKUP($B233,'Justerad allokering'!$B$1:$AG$461,MATCH(Y$1,'Justerad allokering'!$B$1:$AF$1,0),FALSE)),VLOOKUP($B233,'Allokerad kvv'!$B$2:$AV$468,MATCH(Y$1,'Allokerad kvv'!$B$1:$AV$1,0),FALSE),VLOOKUP($B233,'Justerad allokering'!$B$1:$AG$461,MATCH(Y$1,'Justerad allokering'!$B$1:$AF$1,0),FALSE))</f>
        <v>0</v>
      </c>
      <c r="Z233">
        <f>IF(ISERROR(1/VLOOKUP($B233,'Justerad allokering'!$B$1:$AG$461,MATCH(Z$1,'Justerad allokering'!$B$1:$AF$1,0),FALSE)),VLOOKUP($B233,'Allokerad kvv'!$B$2:$AV$468,MATCH(Z$1,'Allokerad kvv'!$B$1:$AV$1,0),FALSE),VLOOKUP($B233,'Justerad allokering'!$B$1:$AG$461,MATCH(Z$1,'Justerad allokering'!$B$1:$AF$1,0),FALSE))</f>
        <v>0</v>
      </c>
      <c r="AE233" s="89">
        <f t="shared" si="12"/>
        <v>0</v>
      </c>
      <c r="AG233">
        <f t="shared" si="13"/>
        <v>0</v>
      </c>
      <c r="AH233">
        <f t="shared" si="14"/>
        <v>0</v>
      </c>
      <c r="AI233" t="str">
        <f>IF(AH233=0,"",AH233/VLOOKUP(B233,Kraftvärmeprod!$B$1:$BC$480,MATCH("Summa tillförd energi exklusive rökgaskondensering",Kraftvärmeprod!$B$1:$BC$1,0),FALSE))</f>
        <v/>
      </c>
      <c r="AK233">
        <f t="shared" si="15"/>
        <v>0</v>
      </c>
    </row>
    <row r="234" spans="1:37" x14ac:dyDescent="0.25">
      <c r="A234" s="2" t="s">
        <v>331</v>
      </c>
      <c r="B234" s="2" t="s">
        <v>339</v>
      </c>
      <c r="C234">
        <f>IF(ISERROR(1/VLOOKUP($B234,'Justerad allokering'!$B$1:$AG$461,MATCH(C$1,'Justerad allokering'!$B$1:$AF$1,0),FALSE)),VLOOKUP($B234,'Allokerad kvv'!$B$2:$AV$468,MATCH(C$1,'Allokerad kvv'!$B$1:$AV$1,0),FALSE),VLOOKUP($B234,'Justerad allokering'!$B$1:$AG$461,MATCH(C$1,'Justerad allokering'!$B$1:$AF$1,0),FALSE))</f>
        <v>0</v>
      </c>
      <c r="D234">
        <f>IF(ISERROR(1/VLOOKUP($B234,'Justerad allokering'!$B$1:$AG$461,MATCH(D$1,'Justerad allokering'!$B$1:$AF$1,0),FALSE)),VLOOKUP($B234,'Allokerad kvv'!$B$2:$AV$468,MATCH(D$1,'Allokerad kvv'!$B$1:$AV$1,0),FALSE),VLOOKUP($B234,'Justerad allokering'!$B$1:$AG$461,MATCH(D$1,'Justerad allokering'!$B$1:$AF$1,0),FALSE))</f>
        <v>0</v>
      </c>
      <c r="E234">
        <f>IF(ISERROR(1/VLOOKUP($B234,'Justerad allokering'!$B$1:$AG$461,MATCH(E$1,'Justerad allokering'!$B$1:$AF$1,0),FALSE)),VLOOKUP($B234,'Allokerad kvv'!$B$2:$AV$468,MATCH(E$1,'Allokerad kvv'!$B$1:$AV$1,0),FALSE),VLOOKUP($B234,'Justerad allokering'!$B$1:$AG$461,MATCH(E$1,'Justerad allokering'!$B$1:$AF$1,0),FALSE))</f>
        <v>0</v>
      </c>
      <c r="F234">
        <f>IF(ISERROR(1/VLOOKUP($B234,'Justerad allokering'!$B$1:$AG$461,MATCH(F$1,'Justerad allokering'!$B$1:$AF$1,0),FALSE)),VLOOKUP($B234,'Allokerad kvv'!$B$2:$AV$468,MATCH(F$1,'Allokerad kvv'!$B$1:$AV$1,0),FALSE),VLOOKUP($B234,'Justerad allokering'!$B$1:$AG$461,MATCH(F$1,'Justerad allokering'!$B$1:$AF$1,0),FALSE))</f>
        <v>0</v>
      </c>
      <c r="G234">
        <f>IF(ISERROR(1/VLOOKUP($B234,'Justerad allokering'!$B$1:$AG$461,MATCH(G$1,'Justerad allokering'!$B$1:$AF$1,0),FALSE)),VLOOKUP($B234,'Allokerad kvv'!$B$2:$AV$468,MATCH(G$1,'Allokerad kvv'!$B$1:$AV$1,0),FALSE),VLOOKUP($B234,'Justerad allokering'!$B$1:$AG$461,MATCH(G$1,'Justerad allokering'!$B$1:$AF$1,0),FALSE))</f>
        <v>0</v>
      </c>
      <c r="H234">
        <f>IF(ISERROR(1/VLOOKUP($B234,'Justerad allokering'!$B$1:$AG$461,MATCH(H$1,'Justerad allokering'!$B$1:$AF$1,0),FALSE)),VLOOKUP($B234,'Allokerad kvv'!$B$2:$AV$468,MATCH(H$1,'Allokerad kvv'!$B$1:$AV$1,0),FALSE),VLOOKUP($B234,'Justerad allokering'!$B$1:$AG$461,MATCH(H$1,'Justerad allokering'!$B$1:$AF$1,0),FALSE))</f>
        <v>0</v>
      </c>
      <c r="I234">
        <f>IF(ISERROR(1/VLOOKUP($B234,'Justerad allokering'!$B$1:$AG$461,MATCH(I$1,'Justerad allokering'!$B$1:$AF$1,0),FALSE)),VLOOKUP($B234,'Allokerad kvv'!$B$2:$AV$468,MATCH(I$1,'Allokerad kvv'!$B$1:$AV$1,0),FALSE),VLOOKUP($B234,'Justerad allokering'!$B$1:$AG$461,MATCH(I$1,'Justerad allokering'!$B$1:$AF$1,0),FALSE))</f>
        <v>0</v>
      </c>
      <c r="J234">
        <f>IF(ISERROR(1/VLOOKUP($B234,'Justerad allokering'!$B$1:$AG$461,MATCH(J$1,'Justerad allokering'!$B$1:$AF$1,0),FALSE)),VLOOKUP($B234,'Allokerad kvv'!$B$2:$AV$468,MATCH(J$1,'Allokerad kvv'!$B$1:$AV$1,0),FALSE),VLOOKUP($B234,'Justerad allokering'!$B$1:$AG$461,MATCH(J$1,'Justerad allokering'!$B$1:$AF$1,0),FALSE))</f>
        <v>0</v>
      </c>
      <c r="K234">
        <f>IF(ISERROR(1/VLOOKUP($B234,'Justerad allokering'!$B$1:$AG$461,MATCH(K$1,'Justerad allokering'!$B$1:$AF$1,0),FALSE)),VLOOKUP($B234,'Allokerad kvv'!$B$2:$AV$468,MATCH(K$1,'Allokerad kvv'!$B$1:$AV$1,0),FALSE),VLOOKUP($B234,'Justerad allokering'!$B$1:$AG$461,MATCH(K$1,'Justerad allokering'!$B$1:$AF$1,0),FALSE))</f>
        <v>0</v>
      </c>
      <c r="L234">
        <f>IF(ISERROR(1/VLOOKUP($B234,'Justerad allokering'!$B$1:$AG$461,MATCH(L$1,'Justerad allokering'!$B$1:$AF$1,0),FALSE)),VLOOKUP($B234,'Allokerad kvv'!$B$2:$AV$468,MATCH(L$1,'Allokerad kvv'!$B$1:$AV$1,0),FALSE),VLOOKUP($B234,'Justerad allokering'!$B$1:$AG$461,MATCH(L$1,'Justerad allokering'!$B$1:$AF$1,0),FALSE))</f>
        <v>0</v>
      </c>
      <c r="M234">
        <f>IF(ISERROR(1/VLOOKUP($B234,'Justerad allokering'!$B$1:$AG$461,MATCH(M$1,'Justerad allokering'!$B$1:$AF$1,0),FALSE)),VLOOKUP($B234,'Allokerad kvv'!$B$2:$AV$468,MATCH(M$1,'Allokerad kvv'!$B$1:$AV$1,0),FALSE),VLOOKUP($B234,'Justerad allokering'!$B$1:$AG$461,MATCH(M$1,'Justerad allokering'!$B$1:$AF$1,0),FALSE))</f>
        <v>0</v>
      </c>
      <c r="N234">
        <f>IF(ISERROR(1/VLOOKUP($B234,'Justerad allokering'!$B$1:$AG$461,MATCH(N$1,'Justerad allokering'!$B$1:$AF$1,0),FALSE)),VLOOKUP($B234,'Allokerad kvv'!$B$2:$AV$468,MATCH(N$1,'Allokerad kvv'!$B$1:$AV$1,0),FALSE),VLOOKUP($B234,'Justerad allokering'!$B$1:$AG$461,MATCH(N$1,'Justerad allokering'!$B$1:$AF$1,0),FALSE))</f>
        <v>0</v>
      </c>
      <c r="O234">
        <f>IF(ISERROR(1/VLOOKUP($B234,'Justerad allokering'!$B$1:$AG$461,MATCH(O$1,'Justerad allokering'!$B$1:$AF$1,0),FALSE)),VLOOKUP($B234,'Allokerad kvv'!$B$2:$AV$468,MATCH(O$1,'Allokerad kvv'!$B$1:$AV$1,0),FALSE),VLOOKUP($B234,'Justerad allokering'!$B$1:$AG$461,MATCH(O$1,'Justerad allokering'!$B$1:$AF$1,0),FALSE))</f>
        <v>0</v>
      </c>
      <c r="P234">
        <f>IF(ISERROR(1/VLOOKUP($B234,'Justerad allokering'!$B$1:$AG$461,MATCH(P$1,'Justerad allokering'!$B$1:$AF$1,0),FALSE)),VLOOKUP($B234,'Allokerad kvv'!$B$2:$AV$468,MATCH(P$1,'Allokerad kvv'!$B$1:$AV$1,0),FALSE),VLOOKUP($B234,'Justerad allokering'!$B$1:$AG$461,MATCH(P$1,'Justerad allokering'!$B$1:$AF$1,0),FALSE))</f>
        <v>0</v>
      </c>
      <c r="Q234">
        <f>IF(ISERROR(1/VLOOKUP($B234,'Justerad allokering'!$B$1:$AG$461,MATCH(Q$1,'Justerad allokering'!$B$1:$AF$1,0),FALSE)),VLOOKUP($B234,'Allokerad kvv'!$B$2:$AV$468,MATCH(Q$1,'Allokerad kvv'!$B$1:$AV$1,0),FALSE),VLOOKUP($B234,'Justerad allokering'!$B$1:$AG$461,MATCH(Q$1,'Justerad allokering'!$B$1:$AF$1,0),FALSE))</f>
        <v>0</v>
      </c>
      <c r="R234">
        <f>IF(ISERROR(1/VLOOKUP($B234,'Justerad allokering'!$B$1:$AG$461,MATCH(R$1,'Justerad allokering'!$B$1:$AF$1,0),FALSE)),VLOOKUP($B234,'Allokerad kvv'!$B$2:$AV$468,MATCH(R$1,'Allokerad kvv'!$B$1:$AV$1,0),FALSE),VLOOKUP($B234,'Justerad allokering'!$B$1:$AG$461,MATCH(R$1,'Justerad allokering'!$B$1:$AF$1,0),FALSE))</f>
        <v>0</v>
      </c>
      <c r="S234">
        <f>IF(ISERROR(1/VLOOKUP($B234,'Justerad allokering'!$B$1:$AG$461,MATCH(S$1,'Justerad allokering'!$B$1:$AF$1,0),FALSE)),VLOOKUP($B234,'Allokerad kvv'!$B$2:$AV$468,MATCH(S$1,'Allokerad kvv'!$B$1:$AV$1,0),FALSE),VLOOKUP($B234,'Justerad allokering'!$B$1:$AG$461,MATCH(S$1,'Justerad allokering'!$B$1:$AF$1,0),FALSE))</f>
        <v>0</v>
      </c>
      <c r="T234">
        <f>IF(ISERROR(1/VLOOKUP($B234,'Justerad allokering'!$B$1:$AG$461,MATCH(T$1,'Justerad allokering'!$B$1:$AF$1,0),FALSE)),VLOOKUP($B234,'Allokerad kvv'!$B$2:$AV$468,MATCH(T$1,'Allokerad kvv'!$B$1:$AV$1,0),FALSE),VLOOKUP($B234,'Justerad allokering'!$B$1:$AG$461,MATCH(T$1,'Justerad allokering'!$B$1:$AF$1,0),FALSE))</f>
        <v>0</v>
      </c>
      <c r="U234">
        <f>IF(ISERROR(1/VLOOKUP($B234,'Justerad allokering'!$B$1:$AG$461,MATCH(U$1,'Justerad allokering'!$B$1:$AF$1,0),FALSE)),VLOOKUP($B234,'Allokerad kvv'!$B$2:$AV$468,MATCH(U$1,'Allokerad kvv'!$B$1:$AV$1,0),FALSE),VLOOKUP($B234,'Justerad allokering'!$B$1:$AG$461,MATCH(U$1,'Justerad allokering'!$B$1:$AF$1,0),FALSE))</f>
        <v>0</v>
      </c>
      <c r="V234">
        <f>IF(ISERROR(1/VLOOKUP($B234,'Justerad allokering'!$B$1:$AG$461,MATCH(V$1,'Justerad allokering'!$B$1:$AF$1,0),FALSE)),VLOOKUP($B234,'Allokerad kvv'!$B$2:$AV$468,MATCH(V$1,'Allokerad kvv'!$B$1:$AV$1,0),FALSE),VLOOKUP($B234,'Justerad allokering'!$B$1:$AG$461,MATCH(V$1,'Justerad allokering'!$B$1:$AF$1,0),FALSE))</f>
        <v>0</v>
      </c>
      <c r="W234">
        <f>IF(ISERROR(1/VLOOKUP($B234,'Justerad allokering'!$B$1:$AG$461,MATCH(W$1,'Justerad allokering'!$B$1:$AF$1,0),FALSE)),VLOOKUP($B234,'Allokerad kvv'!$B$2:$AV$468,MATCH(W$1,'Allokerad kvv'!$B$1:$AV$1,0),FALSE),VLOOKUP($B234,'Justerad allokering'!$B$1:$AG$461,MATCH(W$1,'Justerad allokering'!$B$1:$AF$1,0),FALSE))</f>
        <v>0</v>
      </c>
      <c r="X234">
        <f>IF(ISERROR(1/VLOOKUP($B234,'Justerad allokering'!$B$1:$AG$461,MATCH(X$1,'Justerad allokering'!$B$1:$AF$1,0),FALSE)),VLOOKUP($B234,'Allokerad kvv'!$B$2:$AV$468,MATCH(X$1,'Allokerad kvv'!$B$1:$AV$1,0),FALSE),VLOOKUP($B234,'Justerad allokering'!$B$1:$AG$461,MATCH(X$1,'Justerad allokering'!$B$1:$AF$1,0),FALSE))</f>
        <v>0</v>
      </c>
      <c r="Y234">
        <f>IF(ISERROR(1/VLOOKUP($B234,'Justerad allokering'!$B$1:$AG$461,MATCH(Y$1,'Justerad allokering'!$B$1:$AF$1,0),FALSE)),VLOOKUP($B234,'Allokerad kvv'!$B$2:$AV$468,MATCH(Y$1,'Allokerad kvv'!$B$1:$AV$1,0),FALSE),VLOOKUP($B234,'Justerad allokering'!$B$1:$AG$461,MATCH(Y$1,'Justerad allokering'!$B$1:$AF$1,0),FALSE))</f>
        <v>0</v>
      </c>
      <c r="Z234">
        <f>IF(ISERROR(1/VLOOKUP($B234,'Justerad allokering'!$B$1:$AG$461,MATCH(Z$1,'Justerad allokering'!$B$1:$AF$1,0),FALSE)),VLOOKUP($B234,'Allokerad kvv'!$B$2:$AV$468,MATCH(Z$1,'Allokerad kvv'!$B$1:$AV$1,0),FALSE),VLOOKUP($B234,'Justerad allokering'!$B$1:$AG$461,MATCH(Z$1,'Justerad allokering'!$B$1:$AF$1,0),FALSE))</f>
        <v>0</v>
      </c>
      <c r="AE234" s="89">
        <f t="shared" si="12"/>
        <v>0</v>
      </c>
      <c r="AG234">
        <f t="shared" si="13"/>
        <v>0</v>
      </c>
      <c r="AH234">
        <f t="shared" si="14"/>
        <v>0</v>
      </c>
      <c r="AI234" t="str">
        <f>IF(AH234=0,"",AH234/VLOOKUP(B234,Kraftvärmeprod!$B$1:$BC$480,MATCH("Summa tillförd energi exklusive rökgaskondensering",Kraftvärmeprod!$B$1:$BC$1,0),FALSE))</f>
        <v/>
      </c>
      <c r="AK234">
        <f t="shared" si="15"/>
        <v>0</v>
      </c>
    </row>
    <row r="235" spans="1:37" x14ac:dyDescent="0.25">
      <c r="A235" s="2" t="s">
        <v>331</v>
      </c>
      <c r="B235" s="2" t="s">
        <v>340</v>
      </c>
      <c r="C235">
        <f>IF(ISERROR(1/VLOOKUP($B235,'Justerad allokering'!$B$1:$AG$461,MATCH(C$1,'Justerad allokering'!$B$1:$AF$1,0),FALSE)),VLOOKUP($B235,'Allokerad kvv'!$B$2:$AV$468,MATCH(C$1,'Allokerad kvv'!$B$1:$AV$1,0),FALSE),VLOOKUP($B235,'Justerad allokering'!$B$1:$AG$461,MATCH(C$1,'Justerad allokering'!$B$1:$AF$1,0),FALSE))</f>
        <v>0</v>
      </c>
      <c r="D235">
        <f>IF(ISERROR(1/VLOOKUP($B235,'Justerad allokering'!$B$1:$AG$461,MATCH(D$1,'Justerad allokering'!$B$1:$AF$1,0),FALSE)),VLOOKUP($B235,'Allokerad kvv'!$B$2:$AV$468,MATCH(D$1,'Allokerad kvv'!$B$1:$AV$1,0),FALSE),VLOOKUP($B235,'Justerad allokering'!$B$1:$AG$461,MATCH(D$1,'Justerad allokering'!$B$1:$AF$1,0),FALSE))</f>
        <v>0</v>
      </c>
      <c r="E235">
        <f>IF(ISERROR(1/VLOOKUP($B235,'Justerad allokering'!$B$1:$AG$461,MATCH(E$1,'Justerad allokering'!$B$1:$AF$1,0),FALSE)),VLOOKUP($B235,'Allokerad kvv'!$B$2:$AV$468,MATCH(E$1,'Allokerad kvv'!$B$1:$AV$1,0),FALSE),VLOOKUP($B235,'Justerad allokering'!$B$1:$AG$461,MATCH(E$1,'Justerad allokering'!$B$1:$AF$1,0),FALSE))</f>
        <v>0</v>
      </c>
      <c r="F235">
        <f>IF(ISERROR(1/VLOOKUP($B235,'Justerad allokering'!$B$1:$AG$461,MATCH(F$1,'Justerad allokering'!$B$1:$AF$1,0),FALSE)),VLOOKUP($B235,'Allokerad kvv'!$B$2:$AV$468,MATCH(F$1,'Allokerad kvv'!$B$1:$AV$1,0),FALSE),VLOOKUP($B235,'Justerad allokering'!$B$1:$AG$461,MATCH(F$1,'Justerad allokering'!$B$1:$AF$1,0),FALSE))</f>
        <v>0</v>
      </c>
      <c r="G235">
        <f>IF(ISERROR(1/VLOOKUP($B235,'Justerad allokering'!$B$1:$AG$461,MATCH(G$1,'Justerad allokering'!$B$1:$AF$1,0),FALSE)),VLOOKUP($B235,'Allokerad kvv'!$B$2:$AV$468,MATCH(G$1,'Allokerad kvv'!$B$1:$AV$1,0),FALSE),VLOOKUP($B235,'Justerad allokering'!$B$1:$AG$461,MATCH(G$1,'Justerad allokering'!$B$1:$AF$1,0),FALSE))</f>
        <v>0</v>
      </c>
      <c r="H235">
        <f>IF(ISERROR(1/VLOOKUP($B235,'Justerad allokering'!$B$1:$AG$461,MATCH(H$1,'Justerad allokering'!$B$1:$AF$1,0),FALSE)),VLOOKUP($B235,'Allokerad kvv'!$B$2:$AV$468,MATCH(H$1,'Allokerad kvv'!$B$1:$AV$1,0),FALSE),VLOOKUP($B235,'Justerad allokering'!$B$1:$AG$461,MATCH(H$1,'Justerad allokering'!$B$1:$AF$1,0),FALSE))</f>
        <v>0</v>
      </c>
      <c r="I235">
        <f>IF(ISERROR(1/VLOOKUP($B235,'Justerad allokering'!$B$1:$AG$461,MATCH(I$1,'Justerad allokering'!$B$1:$AF$1,0),FALSE)),VLOOKUP($B235,'Allokerad kvv'!$B$2:$AV$468,MATCH(I$1,'Allokerad kvv'!$B$1:$AV$1,0),FALSE),VLOOKUP($B235,'Justerad allokering'!$B$1:$AG$461,MATCH(I$1,'Justerad allokering'!$B$1:$AF$1,0),FALSE))</f>
        <v>0</v>
      </c>
      <c r="J235">
        <f>IF(ISERROR(1/VLOOKUP($B235,'Justerad allokering'!$B$1:$AG$461,MATCH(J$1,'Justerad allokering'!$B$1:$AF$1,0),FALSE)),VLOOKUP($B235,'Allokerad kvv'!$B$2:$AV$468,MATCH(J$1,'Allokerad kvv'!$B$1:$AV$1,0),FALSE),VLOOKUP($B235,'Justerad allokering'!$B$1:$AG$461,MATCH(J$1,'Justerad allokering'!$B$1:$AF$1,0),FALSE))</f>
        <v>0</v>
      </c>
      <c r="K235">
        <f>IF(ISERROR(1/VLOOKUP($B235,'Justerad allokering'!$B$1:$AG$461,MATCH(K$1,'Justerad allokering'!$B$1:$AF$1,0),FALSE)),VLOOKUP($B235,'Allokerad kvv'!$B$2:$AV$468,MATCH(K$1,'Allokerad kvv'!$B$1:$AV$1,0),FALSE),VLOOKUP($B235,'Justerad allokering'!$B$1:$AG$461,MATCH(K$1,'Justerad allokering'!$B$1:$AF$1,0),FALSE))</f>
        <v>0</v>
      </c>
      <c r="L235">
        <f>IF(ISERROR(1/VLOOKUP($B235,'Justerad allokering'!$B$1:$AG$461,MATCH(L$1,'Justerad allokering'!$B$1:$AF$1,0),FALSE)),VLOOKUP($B235,'Allokerad kvv'!$B$2:$AV$468,MATCH(L$1,'Allokerad kvv'!$B$1:$AV$1,0),FALSE),VLOOKUP($B235,'Justerad allokering'!$B$1:$AG$461,MATCH(L$1,'Justerad allokering'!$B$1:$AF$1,0),FALSE))</f>
        <v>0</v>
      </c>
      <c r="M235">
        <f>IF(ISERROR(1/VLOOKUP($B235,'Justerad allokering'!$B$1:$AG$461,MATCH(M$1,'Justerad allokering'!$B$1:$AF$1,0),FALSE)),VLOOKUP($B235,'Allokerad kvv'!$B$2:$AV$468,MATCH(M$1,'Allokerad kvv'!$B$1:$AV$1,0),FALSE),VLOOKUP($B235,'Justerad allokering'!$B$1:$AG$461,MATCH(M$1,'Justerad allokering'!$B$1:$AF$1,0),FALSE))</f>
        <v>0</v>
      </c>
      <c r="N235">
        <f>IF(ISERROR(1/VLOOKUP($B235,'Justerad allokering'!$B$1:$AG$461,MATCH(N$1,'Justerad allokering'!$B$1:$AF$1,0),FALSE)),VLOOKUP($B235,'Allokerad kvv'!$B$2:$AV$468,MATCH(N$1,'Allokerad kvv'!$B$1:$AV$1,0),FALSE),VLOOKUP($B235,'Justerad allokering'!$B$1:$AG$461,MATCH(N$1,'Justerad allokering'!$B$1:$AF$1,0),FALSE))</f>
        <v>0</v>
      </c>
      <c r="O235">
        <f>IF(ISERROR(1/VLOOKUP($B235,'Justerad allokering'!$B$1:$AG$461,MATCH(O$1,'Justerad allokering'!$B$1:$AF$1,0),FALSE)),VLOOKUP($B235,'Allokerad kvv'!$B$2:$AV$468,MATCH(O$1,'Allokerad kvv'!$B$1:$AV$1,0),FALSE),VLOOKUP($B235,'Justerad allokering'!$B$1:$AG$461,MATCH(O$1,'Justerad allokering'!$B$1:$AF$1,0),FALSE))</f>
        <v>0</v>
      </c>
      <c r="P235">
        <f>IF(ISERROR(1/VLOOKUP($B235,'Justerad allokering'!$B$1:$AG$461,MATCH(P$1,'Justerad allokering'!$B$1:$AF$1,0),FALSE)),VLOOKUP($B235,'Allokerad kvv'!$B$2:$AV$468,MATCH(P$1,'Allokerad kvv'!$B$1:$AV$1,0),FALSE),VLOOKUP($B235,'Justerad allokering'!$B$1:$AG$461,MATCH(P$1,'Justerad allokering'!$B$1:$AF$1,0),FALSE))</f>
        <v>0</v>
      </c>
      <c r="Q235">
        <f>IF(ISERROR(1/VLOOKUP($B235,'Justerad allokering'!$B$1:$AG$461,MATCH(Q$1,'Justerad allokering'!$B$1:$AF$1,0),FALSE)),VLOOKUP($B235,'Allokerad kvv'!$B$2:$AV$468,MATCH(Q$1,'Allokerad kvv'!$B$1:$AV$1,0),FALSE),VLOOKUP($B235,'Justerad allokering'!$B$1:$AG$461,MATCH(Q$1,'Justerad allokering'!$B$1:$AF$1,0),FALSE))</f>
        <v>0</v>
      </c>
      <c r="R235">
        <f>IF(ISERROR(1/VLOOKUP($B235,'Justerad allokering'!$B$1:$AG$461,MATCH(R$1,'Justerad allokering'!$B$1:$AF$1,0),FALSE)),VLOOKUP($B235,'Allokerad kvv'!$B$2:$AV$468,MATCH(R$1,'Allokerad kvv'!$B$1:$AV$1,0),FALSE),VLOOKUP($B235,'Justerad allokering'!$B$1:$AG$461,MATCH(R$1,'Justerad allokering'!$B$1:$AF$1,0),FALSE))</f>
        <v>0</v>
      </c>
      <c r="S235">
        <f>IF(ISERROR(1/VLOOKUP($B235,'Justerad allokering'!$B$1:$AG$461,MATCH(S$1,'Justerad allokering'!$B$1:$AF$1,0),FALSE)),VLOOKUP($B235,'Allokerad kvv'!$B$2:$AV$468,MATCH(S$1,'Allokerad kvv'!$B$1:$AV$1,0),FALSE),VLOOKUP($B235,'Justerad allokering'!$B$1:$AG$461,MATCH(S$1,'Justerad allokering'!$B$1:$AF$1,0),FALSE))</f>
        <v>0</v>
      </c>
      <c r="T235">
        <f>IF(ISERROR(1/VLOOKUP($B235,'Justerad allokering'!$B$1:$AG$461,MATCH(T$1,'Justerad allokering'!$B$1:$AF$1,0),FALSE)),VLOOKUP($B235,'Allokerad kvv'!$B$2:$AV$468,MATCH(T$1,'Allokerad kvv'!$B$1:$AV$1,0),FALSE),VLOOKUP($B235,'Justerad allokering'!$B$1:$AG$461,MATCH(T$1,'Justerad allokering'!$B$1:$AF$1,0),FALSE))</f>
        <v>0</v>
      </c>
      <c r="U235">
        <f>IF(ISERROR(1/VLOOKUP($B235,'Justerad allokering'!$B$1:$AG$461,MATCH(U$1,'Justerad allokering'!$B$1:$AF$1,0),FALSE)),VLOOKUP($B235,'Allokerad kvv'!$B$2:$AV$468,MATCH(U$1,'Allokerad kvv'!$B$1:$AV$1,0),FALSE),VLOOKUP($B235,'Justerad allokering'!$B$1:$AG$461,MATCH(U$1,'Justerad allokering'!$B$1:$AF$1,0),FALSE))</f>
        <v>0</v>
      </c>
      <c r="V235">
        <f>IF(ISERROR(1/VLOOKUP($B235,'Justerad allokering'!$B$1:$AG$461,MATCH(V$1,'Justerad allokering'!$B$1:$AF$1,0),FALSE)),VLOOKUP($B235,'Allokerad kvv'!$B$2:$AV$468,MATCH(V$1,'Allokerad kvv'!$B$1:$AV$1,0),FALSE),VLOOKUP($B235,'Justerad allokering'!$B$1:$AG$461,MATCH(V$1,'Justerad allokering'!$B$1:$AF$1,0),FALSE))</f>
        <v>0</v>
      </c>
      <c r="W235">
        <f>IF(ISERROR(1/VLOOKUP($B235,'Justerad allokering'!$B$1:$AG$461,MATCH(W$1,'Justerad allokering'!$B$1:$AF$1,0),FALSE)),VLOOKUP($B235,'Allokerad kvv'!$B$2:$AV$468,MATCH(W$1,'Allokerad kvv'!$B$1:$AV$1,0),FALSE),VLOOKUP($B235,'Justerad allokering'!$B$1:$AG$461,MATCH(W$1,'Justerad allokering'!$B$1:$AF$1,0),FALSE))</f>
        <v>0</v>
      </c>
      <c r="X235">
        <f>IF(ISERROR(1/VLOOKUP($B235,'Justerad allokering'!$B$1:$AG$461,MATCH(X$1,'Justerad allokering'!$B$1:$AF$1,0),FALSE)),VLOOKUP($B235,'Allokerad kvv'!$B$2:$AV$468,MATCH(X$1,'Allokerad kvv'!$B$1:$AV$1,0),FALSE),VLOOKUP($B235,'Justerad allokering'!$B$1:$AG$461,MATCH(X$1,'Justerad allokering'!$B$1:$AF$1,0),FALSE))</f>
        <v>0</v>
      </c>
      <c r="Y235">
        <f>IF(ISERROR(1/VLOOKUP($B235,'Justerad allokering'!$B$1:$AG$461,MATCH(Y$1,'Justerad allokering'!$B$1:$AF$1,0),FALSE)),VLOOKUP($B235,'Allokerad kvv'!$B$2:$AV$468,MATCH(Y$1,'Allokerad kvv'!$B$1:$AV$1,0),FALSE),VLOOKUP($B235,'Justerad allokering'!$B$1:$AG$461,MATCH(Y$1,'Justerad allokering'!$B$1:$AF$1,0),FALSE))</f>
        <v>0</v>
      </c>
      <c r="Z235">
        <f>IF(ISERROR(1/VLOOKUP($B235,'Justerad allokering'!$B$1:$AG$461,MATCH(Z$1,'Justerad allokering'!$B$1:$AF$1,0),FALSE)),VLOOKUP($B235,'Allokerad kvv'!$B$2:$AV$468,MATCH(Z$1,'Allokerad kvv'!$B$1:$AV$1,0),FALSE),VLOOKUP($B235,'Justerad allokering'!$B$1:$AG$461,MATCH(Z$1,'Justerad allokering'!$B$1:$AF$1,0),FALSE))</f>
        <v>0</v>
      </c>
      <c r="AE235" s="89">
        <f t="shared" si="12"/>
        <v>0</v>
      </c>
      <c r="AG235">
        <f t="shared" si="13"/>
        <v>0</v>
      </c>
      <c r="AH235">
        <f t="shared" si="14"/>
        <v>0</v>
      </c>
      <c r="AI235" t="str">
        <f>IF(AH235=0,"",AH235/VLOOKUP(B235,Kraftvärmeprod!$B$1:$BC$480,MATCH("Summa tillförd energi exklusive rökgaskondensering",Kraftvärmeprod!$B$1:$BC$1,0),FALSE))</f>
        <v/>
      </c>
      <c r="AK235">
        <f t="shared" si="15"/>
        <v>0</v>
      </c>
    </row>
    <row r="236" spans="1:37" x14ac:dyDescent="0.25">
      <c r="A236" s="2" t="s">
        <v>331</v>
      </c>
      <c r="B236" s="2" t="s">
        <v>341</v>
      </c>
      <c r="C236">
        <f>IF(ISERROR(1/VLOOKUP($B236,'Justerad allokering'!$B$1:$AG$461,MATCH(C$1,'Justerad allokering'!$B$1:$AF$1,0),FALSE)),VLOOKUP($B236,'Allokerad kvv'!$B$2:$AV$468,MATCH(C$1,'Allokerad kvv'!$B$1:$AV$1,0),FALSE),VLOOKUP($B236,'Justerad allokering'!$B$1:$AG$461,MATCH(C$1,'Justerad allokering'!$B$1:$AF$1,0),FALSE))</f>
        <v>0</v>
      </c>
      <c r="D236">
        <f>IF(ISERROR(1/VLOOKUP($B236,'Justerad allokering'!$B$1:$AG$461,MATCH(D$1,'Justerad allokering'!$B$1:$AF$1,0),FALSE)),VLOOKUP($B236,'Allokerad kvv'!$B$2:$AV$468,MATCH(D$1,'Allokerad kvv'!$B$1:$AV$1,0),FALSE),VLOOKUP($B236,'Justerad allokering'!$B$1:$AG$461,MATCH(D$1,'Justerad allokering'!$B$1:$AF$1,0),FALSE))</f>
        <v>0</v>
      </c>
      <c r="E236">
        <f>IF(ISERROR(1/VLOOKUP($B236,'Justerad allokering'!$B$1:$AG$461,MATCH(E$1,'Justerad allokering'!$B$1:$AF$1,0),FALSE)),VLOOKUP($B236,'Allokerad kvv'!$B$2:$AV$468,MATCH(E$1,'Allokerad kvv'!$B$1:$AV$1,0),FALSE),VLOOKUP($B236,'Justerad allokering'!$B$1:$AG$461,MATCH(E$1,'Justerad allokering'!$B$1:$AF$1,0),FALSE))</f>
        <v>0</v>
      </c>
      <c r="F236">
        <f>IF(ISERROR(1/VLOOKUP($B236,'Justerad allokering'!$B$1:$AG$461,MATCH(F$1,'Justerad allokering'!$B$1:$AF$1,0),FALSE)),VLOOKUP($B236,'Allokerad kvv'!$B$2:$AV$468,MATCH(F$1,'Allokerad kvv'!$B$1:$AV$1,0),FALSE),VLOOKUP($B236,'Justerad allokering'!$B$1:$AG$461,MATCH(F$1,'Justerad allokering'!$B$1:$AF$1,0),FALSE))</f>
        <v>0</v>
      </c>
      <c r="G236">
        <f>IF(ISERROR(1/VLOOKUP($B236,'Justerad allokering'!$B$1:$AG$461,MATCH(G$1,'Justerad allokering'!$B$1:$AF$1,0),FALSE)),VLOOKUP($B236,'Allokerad kvv'!$B$2:$AV$468,MATCH(G$1,'Allokerad kvv'!$B$1:$AV$1,0),FALSE),VLOOKUP($B236,'Justerad allokering'!$B$1:$AG$461,MATCH(G$1,'Justerad allokering'!$B$1:$AF$1,0),FALSE))</f>
        <v>0</v>
      </c>
      <c r="H236">
        <f>IF(ISERROR(1/VLOOKUP($B236,'Justerad allokering'!$B$1:$AG$461,MATCH(H$1,'Justerad allokering'!$B$1:$AF$1,0),FALSE)),VLOOKUP($B236,'Allokerad kvv'!$B$2:$AV$468,MATCH(H$1,'Allokerad kvv'!$B$1:$AV$1,0),FALSE),VLOOKUP($B236,'Justerad allokering'!$B$1:$AG$461,MATCH(H$1,'Justerad allokering'!$B$1:$AF$1,0),FALSE))</f>
        <v>0</v>
      </c>
      <c r="I236">
        <f>IF(ISERROR(1/VLOOKUP($B236,'Justerad allokering'!$B$1:$AG$461,MATCH(I$1,'Justerad allokering'!$B$1:$AF$1,0),FALSE)),VLOOKUP($B236,'Allokerad kvv'!$B$2:$AV$468,MATCH(I$1,'Allokerad kvv'!$B$1:$AV$1,0),FALSE),VLOOKUP($B236,'Justerad allokering'!$B$1:$AG$461,MATCH(I$1,'Justerad allokering'!$B$1:$AF$1,0),FALSE))</f>
        <v>0</v>
      </c>
      <c r="J236">
        <f>IF(ISERROR(1/VLOOKUP($B236,'Justerad allokering'!$B$1:$AG$461,MATCH(J$1,'Justerad allokering'!$B$1:$AF$1,0),FALSE)),VLOOKUP($B236,'Allokerad kvv'!$B$2:$AV$468,MATCH(J$1,'Allokerad kvv'!$B$1:$AV$1,0),FALSE),VLOOKUP($B236,'Justerad allokering'!$B$1:$AG$461,MATCH(J$1,'Justerad allokering'!$B$1:$AF$1,0),FALSE))</f>
        <v>0</v>
      </c>
      <c r="K236">
        <f>IF(ISERROR(1/VLOOKUP($B236,'Justerad allokering'!$B$1:$AG$461,MATCH(K$1,'Justerad allokering'!$B$1:$AF$1,0),FALSE)),VLOOKUP($B236,'Allokerad kvv'!$B$2:$AV$468,MATCH(K$1,'Allokerad kvv'!$B$1:$AV$1,0),FALSE),VLOOKUP($B236,'Justerad allokering'!$B$1:$AG$461,MATCH(K$1,'Justerad allokering'!$B$1:$AF$1,0),FALSE))</f>
        <v>0</v>
      </c>
      <c r="L236">
        <f>IF(ISERROR(1/VLOOKUP($B236,'Justerad allokering'!$B$1:$AG$461,MATCH(L$1,'Justerad allokering'!$B$1:$AF$1,0),FALSE)),VLOOKUP($B236,'Allokerad kvv'!$B$2:$AV$468,MATCH(L$1,'Allokerad kvv'!$B$1:$AV$1,0),FALSE),VLOOKUP($B236,'Justerad allokering'!$B$1:$AG$461,MATCH(L$1,'Justerad allokering'!$B$1:$AF$1,0),FALSE))</f>
        <v>0</v>
      </c>
      <c r="M236">
        <f>IF(ISERROR(1/VLOOKUP($B236,'Justerad allokering'!$B$1:$AG$461,MATCH(M$1,'Justerad allokering'!$B$1:$AF$1,0),FALSE)),VLOOKUP($B236,'Allokerad kvv'!$B$2:$AV$468,MATCH(M$1,'Allokerad kvv'!$B$1:$AV$1,0),FALSE),VLOOKUP($B236,'Justerad allokering'!$B$1:$AG$461,MATCH(M$1,'Justerad allokering'!$B$1:$AF$1,0),FALSE))</f>
        <v>0</v>
      </c>
      <c r="N236">
        <f>IF(ISERROR(1/VLOOKUP($B236,'Justerad allokering'!$B$1:$AG$461,MATCH(N$1,'Justerad allokering'!$B$1:$AF$1,0),FALSE)),VLOOKUP($B236,'Allokerad kvv'!$B$2:$AV$468,MATCH(N$1,'Allokerad kvv'!$B$1:$AV$1,0),FALSE),VLOOKUP($B236,'Justerad allokering'!$B$1:$AG$461,MATCH(N$1,'Justerad allokering'!$B$1:$AF$1,0),FALSE))</f>
        <v>0</v>
      </c>
      <c r="O236">
        <f>IF(ISERROR(1/VLOOKUP($B236,'Justerad allokering'!$B$1:$AG$461,MATCH(O$1,'Justerad allokering'!$B$1:$AF$1,0),FALSE)),VLOOKUP($B236,'Allokerad kvv'!$B$2:$AV$468,MATCH(O$1,'Allokerad kvv'!$B$1:$AV$1,0),FALSE),VLOOKUP($B236,'Justerad allokering'!$B$1:$AG$461,MATCH(O$1,'Justerad allokering'!$B$1:$AF$1,0),FALSE))</f>
        <v>0</v>
      </c>
      <c r="P236">
        <f>IF(ISERROR(1/VLOOKUP($B236,'Justerad allokering'!$B$1:$AG$461,MATCH(P$1,'Justerad allokering'!$B$1:$AF$1,0),FALSE)),VLOOKUP($B236,'Allokerad kvv'!$B$2:$AV$468,MATCH(P$1,'Allokerad kvv'!$B$1:$AV$1,0),FALSE),VLOOKUP($B236,'Justerad allokering'!$B$1:$AG$461,MATCH(P$1,'Justerad allokering'!$B$1:$AF$1,0),FALSE))</f>
        <v>0</v>
      </c>
      <c r="Q236">
        <f>IF(ISERROR(1/VLOOKUP($B236,'Justerad allokering'!$B$1:$AG$461,MATCH(Q$1,'Justerad allokering'!$B$1:$AF$1,0),FALSE)),VLOOKUP($B236,'Allokerad kvv'!$B$2:$AV$468,MATCH(Q$1,'Allokerad kvv'!$B$1:$AV$1,0),FALSE),VLOOKUP($B236,'Justerad allokering'!$B$1:$AG$461,MATCH(Q$1,'Justerad allokering'!$B$1:$AF$1,0),FALSE))</f>
        <v>0</v>
      </c>
      <c r="R236">
        <f>IF(ISERROR(1/VLOOKUP($B236,'Justerad allokering'!$B$1:$AG$461,MATCH(R$1,'Justerad allokering'!$B$1:$AF$1,0),FALSE)),VLOOKUP($B236,'Allokerad kvv'!$B$2:$AV$468,MATCH(R$1,'Allokerad kvv'!$B$1:$AV$1,0),FALSE),VLOOKUP($B236,'Justerad allokering'!$B$1:$AG$461,MATCH(R$1,'Justerad allokering'!$B$1:$AF$1,0),FALSE))</f>
        <v>0</v>
      </c>
      <c r="S236">
        <f>IF(ISERROR(1/VLOOKUP($B236,'Justerad allokering'!$B$1:$AG$461,MATCH(S$1,'Justerad allokering'!$B$1:$AF$1,0),FALSE)),VLOOKUP($B236,'Allokerad kvv'!$B$2:$AV$468,MATCH(S$1,'Allokerad kvv'!$B$1:$AV$1,0),FALSE),VLOOKUP($B236,'Justerad allokering'!$B$1:$AG$461,MATCH(S$1,'Justerad allokering'!$B$1:$AF$1,0),FALSE))</f>
        <v>0</v>
      </c>
      <c r="T236">
        <f>IF(ISERROR(1/VLOOKUP($B236,'Justerad allokering'!$B$1:$AG$461,MATCH(T$1,'Justerad allokering'!$B$1:$AF$1,0),FALSE)),VLOOKUP($B236,'Allokerad kvv'!$B$2:$AV$468,MATCH(T$1,'Allokerad kvv'!$B$1:$AV$1,0),FALSE),VLOOKUP($B236,'Justerad allokering'!$B$1:$AG$461,MATCH(T$1,'Justerad allokering'!$B$1:$AF$1,0),FALSE))</f>
        <v>0</v>
      </c>
      <c r="U236">
        <f>IF(ISERROR(1/VLOOKUP($B236,'Justerad allokering'!$B$1:$AG$461,MATCH(U$1,'Justerad allokering'!$B$1:$AF$1,0),FALSE)),VLOOKUP($B236,'Allokerad kvv'!$B$2:$AV$468,MATCH(U$1,'Allokerad kvv'!$B$1:$AV$1,0),FALSE),VLOOKUP($B236,'Justerad allokering'!$B$1:$AG$461,MATCH(U$1,'Justerad allokering'!$B$1:$AF$1,0),FALSE))</f>
        <v>0</v>
      </c>
      <c r="V236">
        <f>IF(ISERROR(1/VLOOKUP($B236,'Justerad allokering'!$B$1:$AG$461,MATCH(V$1,'Justerad allokering'!$B$1:$AF$1,0),FALSE)),VLOOKUP($B236,'Allokerad kvv'!$B$2:$AV$468,MATCH(V$1,'Allokerad kvv'!$B$1:$AV$1,0),FALSE),VLOOKUP($B236,'Justerad allokering'!$B$1:$AG$461,MATCH(V$1,'Justerad allokering'!$B$1:$AF$1,0),FALSE))</f>
        <v>0</v>
      </c>
      <c r="W236">
        <f>IF(ISERROR(1/VLOOKUP($B236,'Justerad allokering'!$B$1:$AG$461,MATCH(W$1,'Justerad allokering'!$B$1:$AF$1,0),FALSE)),VLOOKUP($B236,'Allokerad kvv'!$B$2:$AV$468,MATCH(W$1,'Allokerad kvv'!$B$1:$AV$1,0),FALSE),VLOOKUP($B236,'Justerad allokering'!$B$1:$AG$461,MATCH(W$1,'Justerad allokering'!$B$1:$AF$1,0),FALSE))</f>
        <v>0</v>
      </c>
      <c r="X236">
        <f>IF(ISERROR(1/VLOOKUP($B236,'Justerad allokering'!$B$1:$AG$461,MATCH(X$1,'Justerad allokering'!$B$1:$AF$1,0),FALSE)),VLOOKUP($B236,'Allokerad kvv'!$B$2:$AV$468,MATCH(X$1,'Allokerad kvv'!$B$1:$AV$1,0),FALSE),VLOOKUP($B236,'Justerad allokering'!$B$1:$AG$461,MATCH(X$1,'Justerad allokering'!$B$1:$AF$1,0),FALSE))</f>
        <v>0</v>
      </c>
      <c r="Y236">
        <f>IF(ISERROR(1/VLOOKUP($B236,'Justerad allokering'!$B$1:$AG$461,MATCH(Y$1,'Justerad allokering'!$B$1:$AF$1,0),FALSE)),VLOOKUP($B236,'Allokerad kvv'!$B$2:$AV$468,MATCH(Y$1,'Allokerad kvv'!$B$1:$AV$1,0),FALSE),VLOOKUP($B236,'Justerad allokering'!$B$1:$AG$461,MATCH(Y$1,'Justerad allokering'!$B$1:$AF$1,0),FALSE))</f>
        <v>0</v>
      </c>
      <c r="Z236">
        <f>IF(ISERROR(1/VLOOKUP($B236,'Justerad allokering'!$B$1:$AG$461,MATCH(Z$1,'Justerad allokering'!$B$1:$AF$1,0),FALSE)),VLOOKUP($B236,'Allokerad kvv'!$B$2:$AV$468,MATCH(Z$1,'Allokerad kvv'!$B$1:$AV$1,0),FALSE),VLOOKUP($B236,'Justerad allokering'!$B$1:$AG$461,MATCH(Z$1,'Justerad allokering'!$B$1:$AF$1,0),FALSE))</f>
        <v>0</v>
      </c>
      <c r="AE236" s="89">
        <f t="shared" si="12"/>
        <v>0</v>
      </c>
      <c r="AG236">
        <f t="shared" si="13"/>
        <v>0</v>
      </c>
      <c r="AH236">
        <f t="shared" si="14"/>
        <v>0</v>
      </c>
      <c r="AI236" t="str">
        <f>IF(AH236=0,"",AH236/VLOOKUP(B236,Kraftvärmeprod!$B$1:$BC$480,MATCH("Summa tillförd energi exklusive rökgaskondensering",Kraftvärmeprod!$B$1:$BC$1,0),FALSE))</f>
        <v/>
      </c>
      <c r="AK236">
        <f t="shared" si="15"/>
        <v>0</v>
      </c>
    </row>
    <row r="237" spans="1:37" x14ac:dyDescent="0.25">
      <c r="A237" s="2" t="s">
        <v>331</v>
      </c>
      <c r="B237" s="2" t="s">
        <v>342</v>
      </c>
      <c r="C237">
        <f>IF(ISERROR(1/VLOOKUP($B237,'Justerad allokering'!$B$1:$AG$461,MATCH(C$1,'Justerad allokering'!$B$1:$AF$1,0),FALSE)),VLOOKUP($B237,'Allokerad kvv'!$B$2:$AV$468,MATCH(C$1,'Allokerad kvv'!$B$1:$AV$1,0),FALSE),VLOOKUP($B237,'Justerad allokering'!$B$1:$AG$461,MATCH(C$1,'Justerad allokering'!$B$1:$AF$1,0),FALSE))</f>
        <v>0</v>
      </c>
      <c r="D237">
        <f>IF(ISERROR(1/VLOOKUP($B237,'Justerad allokering'!$B$1:$AG$461,MATCH(D$1,'Justerad allokering'!$B$1:$AF$1,0),FALSE)),VLOOKUP($B237,'Allokerad kvv'!$B$2:$AV$468,MATCH(D$1,'Allokerad kvv'!$B$1:$AV$1,0),FALSE),VLOOKUP($B237,'Justerad allokering'!$B$1:$AG$461,MATCH(D$1,'Justerad allokering'!$B$1:$AF$1,0),FALSE))</f>
        <v>0</v>
      </c>
      <c r="E237">
        <f>IF(ISERROR(1/VLOOKUP($B237,'Justerad allokering'!$B$1:$AG$461,MATCH(E$1,'Justerad allokering'!$B$1:$AF$1,0),FALSE)),VLOOKUP($B237,'Allokerad kvv'!$B$2:$AV$468,MATCH(E$1,'Allokerad kvv'!$B$1:$AV$1,0),FALSE),VLOOKUP($B237,'Justerad allokering'!$B$1:$AG$461,MATCH(E$1,'Justerad allokering'!$B$1:$AF$1,0),FALSE))</f>
        <v>0</v>
      </c>
      <c r="F237">
        <f>IF(ISERROR(1/VLOOKUP($B237,'Justerad allokering'!$B$1:$AG$461,MATCH(F$1,'Justerad allokering'!$B$1:$AF$1,0),FALSE)),VLOOKUP($B237,'Allokerad kvv'!$B$2:$AV$468,MATCH(F$1,'Allokerad kvv'!$B$1:$AV$1,0),FALSE),VLOOKUP($B237,'Justerad allokering'!$B$1:$AG$461,MATCH(F$1,'Justerad allokering'!$B$1:$AF$1,0),FALSE))</f>
        <v>0</v>
      </c>
      <c r="G237">
        <f>IF(ISERROR(1/VLOOKUP($B237,'Justerad allokering'!$B$1:$AG$461,MATCH(G$1,'Justerad allokering'!$B$1:$AF$1,0),FALSE)),VLOOKUP($B237,'Allokerad kvv'!$B$2:$AV$468,MATCH(G$1,'Allokerad kvv'!$B$1:$AV$1,0),FALSE),VLOOKUP($B237,'Justerad allokering'!$B$1:$AG$461,MATCH(G$1,'Justerad allokering'!$B$1:$AF$1,0),FALSE))</f>
        <v>0</v>
      </c>
      <c r="H237">
        <f>IF(ISERROR(1/VLOOKUP($B237,'Justerad allokering'!$B$1:$AG$461,MATCH(H$1,'Justerad allokering'!$B$1:$AF$1,0),FALSE)),VLOOKUP($B237,'Allokerad kvv'!$B$2:$AV$468,MATCH(H$1,'Allokerad kvv'!$B$1:$AV$1,0),FALSE),VLOOKUP($B237,'Justerad allokering'!$B$1:$AG$461,MATCH(H$1,'Justerad allokering'!$B$1:$AF$1,0),FALSE))</f>
        <v>0</v>
      </c>
      <c r="I237">
        <f>IF(ISERROR(1/VLOOKUP($B237,'Justerad allokering'!$B$1:$AG$461,MATCH(I$1,'Justerad allokering'!$B$1:$AF$1,0),FALSE)),VLOOKUP($B237,'Allokerad kvv'!$B$2:$AV$468,MATCH(I$1,'Allokerad kvv'!$B$1:$AV$1,0),FALSE),VLOOKUP($B237,'Justerad allokering'!$B$1:$AG$461,MATCH(I$1,'Justerad allokering'!$B$1:$AF$1,0),FALSE))</f>
        <v>0</v>
      </c>
      <c r="J237">
        <f>IF(ISERROR(1/VLOOKUP($B237,'Justerad allokering'!$B$1:$AG$461,MATCH(J$1,'Justerad allokering'!$B$1:$AF$1,0),FALSE)),VLOOKUP($B237,'Allokerad kvv'!$B$2:$AV$468,MATCH(J$1,'Allokerad kvv'!$B$1:$AV$1,0),FALSE),VLOOKUP($B237,'Justerad allokering'!$B$1:$AG$461,MATCH(J$1,'Justerad allokering'!$B$1:$AF$1,0),FALSE))</f>
        <v>0</v>
      </c>
      <c r="K237">
        <f>IF(ISERROR(1/VLOOKUP($B237,'Justerad allokering'!$B$1:$AG$461,MATCH(K$1,'Justerad allokering'!$B$1:$AF$1,0),FALSE)),VLOOKUP($B237,'Allokerad kvv'!$B$2:$AV$468,MATCH(K$1,'Allokerad kvv'!$B$1:$AV$1,0),FALSE),VLOOKUP($B237,'Justerad allokering'!$B$1:$AG$461,MATCH(K$1,'Justerad allokering'!$B$1:$AF$1,0),FALSE))</f>
        <v>0</v>
      </c>
      <c r="L237">
        <f>IF(ISERROR(1/VLOOKUP($B237,'Justerad allokering'!$B$1:$AG$461,MATCH(L$1,'Justerad allokering'!$B$1:$AF$1,0),FALSE)),VLOOKUP($B237,'Allokerad kvv'!$B$2:$AV$468,MATCH(L$1,'Allokerad kvv'!$B$1:$AV$1,0),FALSE),VLOOKUP($B237,'Justerad allokering'!$B$1:$AG$461,MATCH(L$1,'Justerad allokering'!$B$1:$AF$1,0),FALSE))</f>
        <v>0</v>
      </c>
      <c r="M237">
        <f>IF(ISERROR(1/VLOOKUP($B237,'Justerad allokering'!$B$1:$AG$461,MATCH(M$1,'Justerad allokering'!$B$1:$AF$1,0),FALSE)),VLOOKUP($B237,'Allokerad kvv'!$B$2:$AV$468,MATCH(M$1,'Allokerad kvv'!$B$1:$AV$1,0),FALSE),VLOOKUP($B237,'Justerad allokering'!$B$1:$AG$461,MATCH(M$1,'Justerad allokering'!$B$1:$AF$1,0),FALSE))</f>
        <v>0</v>
      </c>
      <c r="N237">
        <f>IF(ISERROR(1/VLOOKUP($B237,'Justerad allokering'!$B$1:$AG$461,MATCH(N$1,'Justerad allokering'!$B$1:$AF$1,0),FALSE)),VLOOKUP($B237,'Allokerad kvv'!$B$2:$AV$468,MATCH(N$1,'Allokerad kvv'!$B$1:$AV$1,0),FALSE),VLOOKUP($B237,'Justerad allokering'!$B$1:$AG$461,MATCH(N$1,'Justerad allokering'!$B$1:$AF$1,0),FALSE))</f>
        <v>0</v>
      </c>
      <c r="O237">
        <f>IF(ISERROR(1/VLOOKUP($B237,'Justerad allokering'!$B$1:$AG$461,MATCH(O$1,'Justerad allokering'!$B$1:$AF$1,0),FALSE)),VLOOKUP($B237,'Allokerad kvv'!$B$2:$AV$468,MATCH(O$1,'Allokerad kvv'!$B$1:$AV$1,0),FALSE),VLOOKUP($B237,'Justerad allokering'!$B$1:$AG$461,MATCH(O$1,'Justerad allokering'!$B$1:$AF$1,0),FALSE))</f>
        <v>0</v>
      </c>
      <c r="P237">
        <f>IF(ISERROR(1/VLOOKUP($B237,'Justerad allokering'!$B$1:$AG$461,MATCH(P$1,'Justerad allokering'!$B$1:$AF$1,0),FALSE)),VLOOKUP($B237,'Allokerad kvv'!$B$2:$AV$468,MATCH(P$1,'Allokerad kvv'!$B$1:$AV$1,0),FALSE),VLOOKUP($B237,'Justerad allokering'!$B$1:$AG$461,MATCH(P$1,'Justerad allokering'!$B$1:$AF$1,0),FALSE))</f>
        <v>0</v>
      </c>
      <c r="Q237">
        <f>IF(ISERROR(1/VLOOKUP($B237,'Justerad allokering'!$B$1:$AG$461,MATCH(Q$1,'Justerad allokering'!$B$1:$AF$1,0),FALSE)),VLOOKUP($B237,'Allokerad kvv'!$B$2:$AV$468,MATCH(Q$1,'Allokerad kvv'!$B$1:$AV$1,0),FALSE),VLOOKUP($B237,'Justerad allokering'!$B$1:$AG$461,MATCH(Q$1,'Justerad allokering'!$B$1:$AF$1,0),FALSE))</f>
        <v>0</v>
      </c>
      <c r="R237">
        <f>IF(ISERROR(1/VLOOKUP($B237,'Justerad allokering'!$B$1:$AG$461,MATCH(R$1,'Justerad allokering'!$B$1:$AF$1,0),FALSE)),VLOOKUP($B237,'Allokerad kvv'!$B$2:$AV$468,MATCH(R$1,'Allokerad kvv'!$B$1:$AV$1,0),FALSE),VLOOKUP($B237,'Justerad allokering'!$B$1:$AG$461,MATCH(R$1,'Justerad allokering'!$B$1:$AF$1,0),FALSE))</f>
        <v>0</v>
      </c>
      <c r="S237">
        <f>IF(ISERROR(1/VLOOKUP($B237,'Justerad allokering'!$B$1:$AG$461,MATCH(S$1,'Justerad allokering'!$B$1:$AF$1,0),FALSE)),VLOOKUP($B237,'Allokerad kvv'!$B$2:$AV$468,MATCH(S$1,'Allokerad kvv'!$B$1:$AV$1,0),FALSE),VLOOKUP($B237,'Justerad allokering'!$B$1:$AG$461,MATCH(S$1,'Justerad allokering'!$B$1:$AF$1,0),FALSE))</f>
        <v>0</v>
      </c>
      <c r="T237">
        <f>IF(ISERROR(1/VLOOKUP($B237,'Justerad allokering'!$B$1:$AG$461,MATCH(T$1,'Justerad allokering'!$B$1:$AF$1,0),FALSE)),VLOOKUP($B237,'Allokerad kvv'!$B$2:$AV$468,MATCH(T$1,'Allokerad kvv'!$B$1:$AV$1,0),FALSE),VLOOKUP($B237,'Justerad allokering'!$B$1:$AG$461,MATCH(T$1,'Justerad allokering'!$B$1:$AF$1,0),FALSE))</f>
        <v>0</v>
      </c>
      <c r="U237">
        <f>IF(ISERROR(1/VLOOKUP($B237,'Justerad allokering'!$B$1:$AG$461,MATCH(U$1,'Justerad allokering'!$B$1:$AF$1,0),FALSE)),VLOOKUP($B237,'Allokerad kvv'!$B$2:$AV$468,MATCH(U$1,'Allokerad kvv'!$B$1:$AV$1,0),FALSE),VLOOKUP($B237,'Justerad allokering'!$B$1:$AG$461,MATCH(U$1,'Justerad allokering'!$B$1:$AF$1,0),FALSE))</f>
        <v>0</v>
      </c>
      <c r="V237">
        <f>IF(ISERROR(1/VLOOKUP($B237,'Justerad allokering'!$B$1:$AG$461,MATCH(V$1,'Justerad allokering'!$B$1:$AF$1,0),FALSE)),VLOOKUP($B237,'Allokerad kvv'!$B$2:$AV$468,MATCH(V$1,'Allokerad kvv'!$B$1:$AV$1,0),FALSE),VLOOKUP($B237,'Justerad allokering'!$B$1:$AG$461,MATCH(V$1,'Justerad allokering'!$B$1:$AF$1,0),FALSE))</f>
        <v>0</v>
      </c>
      <c r="W237">
        <f>IF(ISERROR(1/VLOOKUP($B237,'Justerad allokering'!$B$1:$AG$461,MATCH(W$1,'Justerad allokering'!$B$1:$AF$1,0),FALSE)),VLOOKUP($B237,'Allokerad kvv'!$B$2:$AV$468,MATCH(W$1,'Allokerad kvv'!$B$1:$AV$1,0),FALSE),VLOOKUP($B237,'Justerad allokering'!$B$1:$AG$461,MATCH(W$1,'Justerad allokering'!$B$1:$AF$1,0),FALSE))</f>
        <v>0</v>
      </c>
      <c r="X237">
        <f>IF(ISERROR(1/VLOOKUP($B237,'Justerad allokering'!$B$1:$AG$461,MATCH(X$1,'Justerad allokering'!$B$1:$AF$1,0),FALSE)),VLOOKUP($B237,'Allokerad kvv'!$B$2:$AV$468,MATCH(X$1,'Allokerad kvv'!$B$1:$AV$1,0),FALSE),VLOOKUP($B237,'Justerad allokering'!$B$1:$AG$461,MATCH(X$1,'Justerad allokering'!$B$1:$AF$1,0),FALSE))</f>
        <v>0</v>
      </c>
      <c r="Y237">
        <f>IF(ISERROR(1/VLOOKUP($B237,'Justerad allokering'!$B$1:$AG$461,MATCH(Y$1,'Justerad allokering'!$B$1:$AF$1,0),FALSE)),VLOOKUP($B237,'Allokerad kvv'!$B$2:$AV$468,MATCH(Y$1,'Allokerad kvv'!$B$1:$AV$1,0),FALSE),VLOOKUP($B237,'Justerad allokering'!$B$1:$AG$461,MATCH(Y$1,'Justerad allokering'!$B$1:$AF$1,0),FALSE))</f>
        <v>0</v>
      </c>
      <c r="Z237">
        <f>IF(ISERROR(1/VLOOKUP($B237,'Justerad allokering'!$B$1:$AG$461,MATCH(Z$1,'Justerad allokering'!$B$1:$AF$1,0),FALSE)),VLOOKUP($B237,'Allokerad kvv'!$B$2:$AV$468,MATCH(Z$1,'Allokerad kvv'!$B$1:$AV$1,0),FALSE),VLOOKUP($B237,'Justerad allokering'!$B$1:$AG$461,MATCH(Z$1,'Justerad allokering'!$B$1:$AF$1,0),FALSE))</f>
        <v>0</v>
      </c>
      <c r="AE237" s="89">
        <f t="shared" si="12"/>
        <v>0</v>
      </c>
      <c r="AG237">
        <f t="shared" si="13"/>
        <v>0</v>
      </c>
      <c r="AH237">
        <f t="shared" si="14"/>
        <v>0</v>
      </c>
      <c r="AI237" t="str">
        <f>IF(AH237=0,"",AH237/VLOOKUP(B237,Kraftvärmeprod!$B$1:$BC$480,MATCH("Summa tillförd energi exklusive rökgaskondensering",Kraftvärmeprod!$B$1:$BC$1,0),FALSE))</f>
        <v/>
      </c>
      <c r="AK237">
        <f t="shared" si="15"/>
        <v>0</v>
      </c>
    </row>
    <row r="238" spans="1:37" x14ac:dyDescent="0.25">
      <c r="A238" s="2" t="s">
        <v>331</v>
      </c>
      <c r="B238" s="2" t="s">
        <v>343</v>
      </c>
      <c r="C238">
        <f>IF(ISERROR(1/VLOOKUP($B238,'Justerad allokering'!$B$1:$AG$461,MATCH(C$1,'Justerad allokering'!$B$1:$AF$1,0),FALSE)),VLOOKUP($B238,'Allokerad kvv'!$B$2:$AV$468,MATCH(C$1,'Allokerad kvv'!$B$1:$AV$1,0),FALSE),VLOOKUP($B238,'Justerad allokering'!$B$1:$AG$461,MATCH(C$1,'Justerad allokering'!$B$1:$AF$1,0),FALSE))</f>
        <v>0</v>
      </c>
      <c r="D238">
        <f>IF(ISERROR(1/VLOOKUP($B238,'Justerad allokering'!$B$1:$AG$461,MATCH(D$1,'Justerad allokering'!$B$1:$AF$1,0),FALSE)),VLOOKUP($B238,'Allokerad kvv'!$B$2:$AV$468,MATCH(D$1,'Allokerad kvv'!$B$1:$AV$1,0),FALSE),VLOOKUP($B238,'Justerad allokering'!$B$1:$AG$461,MATCH(D$1,'Justerad allokering'!$B$1:$AF$1,0),FALSE))</f>
        <v>0</v>
      </c>
      <c r="E238">
        <f>IF(ISERROR(1/VLOOKUP($B238,'Justerad allokering'!$B$1:$AG$461,MATCH(E$1,'Justerad allokering'!$B$1:$AF$1,0),FALSE)),VLOOKUP($B238,'Allokerad kvv'!$B$2:$AV$468,MATCH(E$1,'Allokerad kvv'!$B$1:$AV$1,0),FALSE),VLOOKUP($B238,'Justerad allokering'!$B$1:$AG$461,MATCH(E$1,'Justerad allokering'!$B$1:$AF$1,0),FALSE))</f>
        <v>0</v>
      </c>
      <c r="F238">
        <f>IF(ISERROR(1/VLOOKUP($B238,'Justerad allokering'!$B$1:$AG$461,MATCH(F$1,'Justerad allokering'!$B$1:$AF$1,0),FALSE)),VLOOKUP($B238,'Allokerad kvv'!$B$2:$AV$468,MATCH(F$1,'Allokerad kvv'!$B$1:$AV$1,0),FALSE),VLOOKUP($B238,'Justerad allokering'!$B$1:$AG$461,MATCH(F$1,'Justerad allokering'!$B$1:$AF$1,0),FALSE))</f>
        <v>0</v>
      </c>
      <c r="G238">
        <f>IF(ISERROR(1/VLOOKUP($B238,'Justerad allokering'!$B$1:$AG$461,MATCH(G$1,'Justerad allokering'!$B$1:$AF$1,0),FALSE)),VLOOKUP($B238,'Allokerad kvv'!$B$2:$AV$468,MATCH(G$1,'Allokerad kvv'!$B$1:$AV$1,0),FALSE),VLOOKUP($B238,'Justerad allokering'!$B$1:$AG$461,MATCH(G$1,'Justerad allokering'!$B$1:$AF$1,0),FALSE))</f>
        <v>0</v>
      </c>
      <c r="H238">
        <f>IF(ISERROR(1/VLOOKUP($B238,'Justerad allokering'!$B$1:$AG$461,MATCH(H$1,'Justerad allokering'!$B$1:$AF$1,0),FALSE)),VLOOKUP($B238,'Allokerad kvv'!$B$2:$AV$468,MATCH(H$1,'Allokerad kvv'!$B$1:$AV$1,0),FALSE),VLOOKUP($B238,'Justerad allokering'!$B$1:$AG$461,MATCH(H$1,'Justerad allokering'!$B$1:$AF$1,0),FALSE))</f>
        <v>0</v>
      </c>
      <c r="I238">
        <f>IF(ISERROR(1/VLOOKUP($B238,'Justerad allokering'!$B$1:$AG$461,MATCH(I$1,'Justerad allokering'!$B$1:$AF$1,0),FALSE)),VLOOKUP($B238,'Allokerad kvv'!$B$2:$AV$468,MATCH(I$1,'Allokerad kvv'!$B$1:$AV$1,0),FALSE),VLOOKUP($B238,'Justerad allokering'!$B$1:$AG$461,MATCH(I$1,'Justerad allokering'!$B$1:$AF$1,0),FALSE))</f>
        <v>0</v>
      </c>
      <c r="J238">
        <f>IF(ISERROR(1/VLOOKUP($B238,'Justerad allokering'!$B$1:$AG$461,MATCH(J$1,'Justerad allokering'!$B$1:$AF$1,0),FALSE)),VLOOKUP($B238,'Allokerad kvv'!$B$2:$AV$468,MATCH(J$1,'Allokerad kvv'!$B$1:$AV$1,0),FALSE),VLOOKUP($B238,'Justerad allokering'!$B$1:$AG$461,MATCH(J$1,'Justerad allokering'!$B$1:$AF$1,0),FALSE))</f>
        <v>0</v>
      </c>
      <c r="K238">
        <f>IF(ISERROR(1/VLOOKUP($B238,'Justerad allokering'!$B$1:$AG$461,MATCH(K$1,'Justerad allokering'!$B$1:$AF$1,0),FALSE)),VLOOKUP($B238,'Allokerad kvv'!$B$2:$AV$468,MATCH(K$1,'Allokerad kvv'!$B$1:$AV$1,0),FALSE),VLOOKUP($B238,'Justerad allokering'!$B$1:$AG$461,MATCH(K$1,'Justerad allokering'!$B$1:$AF$1,0),FALSE))</f>
        <v>0</v>
      </c>
      <c r="L238">
        <f>IF(ISERROR(1/VLOOKUP($B238,'Justerad allokering'!$B$1:$AG$461,MATCH(L$1,'Justerad allokering'!$B$1:$AF$1,0),FALSE)),VLOOKUP($B238,'Allokerad kvv'!$B$2:$AV$468,MATCH(L$1,'Allokerad kvv'!$B$1:$AV$1,0),FALSE),VLOOKUP($B238,'Justerad allokering'!$B$1:$AG$461,MATCH(L$1,'Justerad allokering'!$B$1:$AF$1,0),FALSE))</f>
        <v>0</v>
      </c>
      <c r="M238">
        <f>IF(ISERROR(1/VLOOKUP($B238,'Justerad allokering'!$B$1:$AG$461,MATCH(M$1,'Justerad allokering'!$B$1:$AF$1,0),FALSE)),VLOOKUP($B238,'Allokerad kvv'!$B$2:$AV$468,MATCH(M$1,'Allokerad kvv'!$B$1:$AV$1,0),FALSE),VLOOKUP($B238,'Justerad allokering'!$B$1:$AG$461,MATCH(M$1,'Justerad allokering'!$B$1:$AF$1,0),FALSE))</f>
        <v>0</v>
      </c>
      <c r="N238">
        <f>IF(ISERROR(1/VLOOKUP($B238,'Justerad allokering'!$B$1:$AG$461,MATCH(N$1,'Justerad allokering'!$B$1:$AF$1,0),FALSE)),VLOOKUP($B238,'Allokerad kvv'!$B$2:$AV$468,MATCH(N$1,'Allokerad kvv'!$B$1:$AV$1,0),FALSE),VLOOKUP($B238,'Justerad allokering'!$B$1:$AG$461,MATCH(N$1,'Justerad allokering'!$B$1:$AF$1,0),FALSE))</f>
        <v>0</v>
      </c>
      <c r="O238">
        <f>IF(ISERROR(1/VLOOKUP($B238,'Justerad allokering'!$B$1:$AG$461,MATCH(O$1,'Justerad allokering'!$B$1:$AF$1,0),FALSE)),VLOOKUP($B238,'Allokerad kvv'!$B$2:$AV$468,MATCH(O$1,'Allokerad kvv'!$B$1:$AV$1,0),FALSE),VLOOKUP($B238,'Justerad allokering'!$B$1:$AG$461,MATCH(O$1,'Justerad allokering'!$B$1:$AF$1,0),FALSE))</f>
        <v>0</v>
      </c>
      <c r="P238">
        <f>IF(ISERROR(1/VLOOKUP($B238,'Justerad allokering'!$B$1:$AG$461,MATCH(P$1,'Justerad allokering'!$B$1:$AF$1,0),FALSE)),VLOOKUP($B238,'Allokerad kvv'!$B$2:$AV$468,MATCH(P$1,'Allokerad kvv'!$B$1:$AV$1,0),FALSE),VLOOKUP($B238,'Justerad allokering'!$B$1:$AG$461,MATCH(P$1,'Justerad allokering'!$B$1:$AF$1,0),FALSE))</f>
        <v>0</v>
      </c>
      <c r="Q238">
        <f>IF(ISERROR(1/VLOOKUP($B238,'Justerad allokering'!$B$1:$AG$461,MATCH(Q$1,'Justerad allokering'!$B$1:$AF$1,0),FALSE)),VLOOKUP($B238,'Allokerad kvv'!$B$2:$AV$468,MATCH(Q$1,'Allokerad kvv'!$B$1:$AV$1,0),FALSE),VLOOKUP($B238,'Justerad allokering'!$B$1:$AG$461,MATCH(Q$1,'Justerad allokering'!$B$1:$AF$1,0),FALSE))</f>
        <v>0</v>
      </c>
      <c r="R238">
        <f>IF(ISERROR(1/VLOOKUP($B238,'Justerad allokering'!$B$1:$AG$461,MATCH(R$1,'Justerad allokering'!$B$1:$AF$1,0),FALSE)),VLOOKUP($B238,'Allokerad kvv'!$B$2:$AV$468,MATCH(R$1,'Allokerad kvv'!$B$1:$AV$1,0),FALSE),VLOOKUP($B238,'Justerad allokering'!$B$1:$AG$461,MATCH(R$1,'Justerad allokering'!$B$1:$AF$1,0),FALSE))</f>
        <v>0</v>
      </c>
      <c r="S238">
        <f>IF(ISERROR(1/VLOOKUP($B238,'Justerad allokering'!$B$1:$AG$461,MATCH(S$1,'Justerad allokering'!$B$1:$AF$1,0),FALSE)),VLOOKUP($B238,'Allokerad kvv'!$B$2:$AV$468,MATCH(S$1,'Allokerad kvv'!$B$1:$AV$1,0),FALSE),VLOOKUP($B238,'Justerad allokering'!$B$1:$AG$461,MATCH(S$1,'Justerad allokering'!$B$1:$AF$1,0),FALSE))</f>
        <v>0</v>
      </c>
      <c r="T238">
        <f>IF(ISERROR(1/VLOOKUP($B238,'Justerad allokering'!$B$1:$AG$461,MATCH(T$1,'Justerad allokering'!$B$1:$AF$1,0),FALSE)),VLOOKUP($B238,'Allokerad kvv'!$B$2:$AV$468,MATCH(T$1,'Allokerad kvv'!$B$1:$AV$1,0),FALSE),VLOOKUP($B238,'Justerad allokering'!$B$1:$AG$461,MATCH(T$1,'Justerad allokering'!$B$1:$AF$1,0),FALSE))</f>
        <v>0</v>
      </c>
      <c r="U238">
        <f>IF(ISERROR(1/VLOOKUP($B238,'Justerad allokering'!$B$1:$AG$461,MATCH(U$1,'Justerad allokering'!$B$1:$AF$1,0),FALSE)),VLOOKUP($B238,'Allokerad kvv'!$B$2:$AV$468,MATCH(U$1,'Allokerad kvv'!$B$1:$AV$1,0),FALSE),VLOOKUP($B238,'Justerad allokering'!$B$1:$AG$461,MATCH(U$1,'Justerad allokering'!$B$1:$AF$1,0),FALSE))</f>
        <v>0</v>
      </c>
      <c r="V238">
        <f>IF(ISERROR(1/VLOOKUP($B238,'Justerad allokering'!$B$1:$AG$461,MATCH(V$1,'Justerad allokering'!$B$1:$AF$1,0),FALSE)),VLOOKUP($B238,'Allokerad kvv'!$B$2:$AV$468,MATCH(V$1,'Allokerad kvv'!$B$1:$AV$1,0),FALSE),VLOOKUP($B238,'Justerad allokering'!$B$1:$AG$461,MATCH(V$1,'Justerad allokering'!$B$1:$AF$1,0),FALSE))</f>
        <v>0</v>
      </c>
      <c r="W238">
        <f>IF(ISERROR(1/VLOOKUP($B238,'Justerad allokering'!$B$1:$AG$461,MATCH(W$1,'Justerad allokering'!$B$1:$AF$1,0),FALSE)),VLOOKUP($B238,'Allokerad kvv'!$B$2:$AV$468,MATCH(W$1,'Allokerad kvv'!$B$1:$AV$1,0),FALSE),VLOOKUP($B238,'Justerad allokering'!$B$1:$AG$461,MATCH(W$1,'Justerad allokering'!$B$1:$AF$1,0),FALSE))</f>
        <v>0</v>
      </c>
      <c r="X238">
        <f>IF(ISERROR(1/VLOOKUP($B238,'Justerad allokering'!$B$1:$AG$461,MATCH(X$1,'Justerad allokering'!$B$1:$AF$1,0),FALSE)),VLOOKUP($B238,'Allokerad kvv'!$B$2:$AV$468,MATCH(X$1,'Allokerad kvv'!$B$1:$AV$1,0),FALSE),VLOOKUP($B238,'Justerad allokering'!$B$1:$AG$461,MATCH(X$1,'Justerad allokering'!$B$1:$AF$1,0),FALSE))</f>
        <v>0</v>
      </c>
      <c r="Y238">
        <f>IF(ISERROR(1/VLOOKUP($B238,'Justerad allokering'!$B$1:$AG$461,MATCH(Y$1,'Justerad allokering'!$B$1:$AF$1,0),FALSE)),VLOOKUP($B238,'Allokerad kvv'!$B$2:$AV$468,MATCH(Y$1,'Allokerad kvv'!$B$1:$AV$1,0),FALSE),VLOOKUP($B238,'Justerad allokering'!$B$1:$AG$461,MATCH(Y$1,'Justerad allokering'!$B$1:$AF$1,0),FALSE))</f>
        <v>0</v>
      </c>
      <c r="Z238">
        <f>IF(ISERROR(1/VLOOKUP($B238,'Justerad allokering'!$B$1:$AG$461,MATCH(Z$1,'Justerad allokering'!$B$1:$AF$1,0),FALSE)),VLOOKUP($B238,'Allokerad kvv'!$B$2:$AV$468,MATCH(Z$1,'Allokerad kvv'!$B$1:$AV$1,0),FALSE),VLOOKUP($B238,'Justerad allokering'!$B$1:$AG$461,MATCH(Z$1,'Justerad allokering'!$B$1:$AF$1,0),FALSE))</f>
        <v>0</v>
      </c>
      <c r="AE238" s="89">
        <f t="shared" si="12"/>
        <v>0</v>
      </c>
      <c r="AG238">
        <f t="shared" si="13"/>
        <v>0</v>
      </c>
      <c r="AH238">
        <f t="shared" si="14"/>
        <v>0</v>
      </c>
      <c r="AI238" t="str">
        <f>IF(AH238=0,"",AH238/VLOOKUP(B238,Kraftvärmeprod!$B$1:$BC$480,MATCH("Summa tillförd energi exklusive rökgaskondensering",Kraftvärmeprod!$B$1:$BC$1,0),FALSE))</f>
        <v/>
      </c>
      <c r="AK238">
        <f t="shared" si="15"/>
        <v>0</v>
      </c>
    </row>
    <row r="239" spans="1:37" x14ac:dyDescent="0.25">
      <c r="A239" s="2" t="s">
        <v>331</v>
      </c>
      <c r="B239" s="2" t="s">
        <v>344</v>
      </c>
      <c r="C239">
        <f>IF(ISERROR(1/VLOOKUP($B239,'Justerad allokering'!$B$1:$AG$461,MATCH(C$1,'Justerad allokering'!$B$1:$AF$1,0),FALSE)),VLOOKUP($B239,'Allokerad kvv'!$B$2:$AV$468,MATCH(C$1,'Allokerad kvv'!$B$1:$AV$1,0),FALSE),VLOOKUP($B239,'Justerad allokering'!$B$1:$AG$461,MATCH(C$1,'Justerad allokering'!$B$1:$AF$1,0),FALSE))</f>
        <v>0</v>
      </c>
      <c r="D239">
        <f>IF(ISERROR(1/VLOOKUP($B239,'Justerad allokering'!$B$1:$AG$461,MATCH(D$1,'Justerad allokering'!$B$1:$AF$1,0),FALSE)),VLOOKUP($B239,'Allokerad kvv'!$B$2:$AV$468,MATCH(D$1,'Allokerad kvv'!$B$1:$AV$1,0),FALSE),VLOOKUP($B239,'Justerad allokering'!$B$1:$AG$461,MATCH(D$1,'Justerad allokering'!$B$1:$AF$1,0),FALSE))</f>
        <v>0</v>
      </c>
      <c r="E239">
        <f>IF(ISERROR(1/VLOOKUP($B239,'Justerad allokering'!$B$1:$AG$461,MATCH(E$1,'Justerad allokering'!$B$1:$AF$1,0),FALSE)),VLOOKUP($B239,'Allokerad kvv'!$B$2:$AV$468,MATCH(E$1,'Allokerad kvv'!$B$1:$AV$1,0),FALSE),VLOOKUP($B239,'Justerad allokering'!$B$1:$AG$461,MATCH(E$1,'Justerad allokering'!$B$1:$AF$1,0),FALSE))</f>
        <v>0</v>
      </c>
      <c r="F239">
        <f>IF(ISERROR(1/VLOOKUP($B239,'Justerad allokering'!$B$1:$AG$461,MATCH(F$1,'Justerad allokering'!$B$1:$AF$1,0),FALSE)),VLOOKUP($B239,'Allokerad kvv'!$B$2:$AV$468,MATCH(F$1,'Allokerad kvv'!$B$1:$AV$1,0),FALSE),VLOOKUP($B239,'Justerad allokering'!$B$1:$AG$461,MATCH(F$1,'Justerad allokering'!$B$1:$AF$1,0),FALSE))</f>
        <v>0</v>
      </c>
      <c r="G239">
        <f>IF(ISERROR(1/VLOOKUP($B239,'Justerad allokering'!$B$1:$AG$461,MATCH(G$1,'Justerad allokering'!$B$1:$AF$1,0),FALSE)),VLOOKUP($B239,'Allokerad kvv'!$B$2:$AV$468,MATCH(G$1,'Allokerad kvv'!$B$1:$AV$1,0),FALSE),VLOOKUP($B239,'Justerad allokering'!$B$1:$AG$461,MATCH(G$1,'Justerad allokering'!$B$1:$AF$1,0),FALSE))</f>
        <v>0</v>
      </c>
      <c r="H239">
        <f>IF(ISERROR(1/VLOOKUP($B239,'Justerad allokering'!$B$1:$AG$461,MATCH(H$1,'Justerad allokering'!$B$1:$AF$1,0),FALSE)),VLOOKUP($B239,'Allokerad kvv'!$B$2:$AV$468,MATCH(H$1,'Allokerad kvv'!$B$1:$AV$1,0),FALSE),VLOOKUP($B239,'Justerad allokering'!$B$1:$AG$461,MATCH(H$1,'Justerad allokering'!$B$1:$AF$1,0),FALSE))</f>
        <v>0</v>
      </c>
      <c r="I239">
        <f>IF(ISERROR(1/VLOOKUP($B239,'Justerad allokering'!$B$1:$AG$461,MATCH(I$1,'Justerad allokering'!$B$1:$AF$1,0),FALSE)),VLOOKUP($B239,'Allokerad kvv'!$B$2:$AV$468,MATCH(I$1,'Allokerad kvv'!$B$1:$AV$1,0),FALSE),VLOOKUP($B239,'Justerad allokering'!$B$1:$AG$461,MATCH(I$1,'Justerad allokering'!$B$1:$AF$1,0),FALSE))</f>
        <v>0</v>
      </c>
      <c r="J239">
        <f>IF(ISERROR(1/VLOOKUP($B239,'Justerad allokering'!$B$1:$AG$461,MATCH(J$1,'Justerad allokering'!$B$1:$AF$1,0),FALSE)),VLOOKUP($B239,'Allokerad kvv'!$B$2:$AV$468,MATCH(J$1,'Allokerad kvv'!$B$1:$AV$1,0),FALSE),VLOOKUP($B239,'Justerad allokering'!$B$1:$AG$461,MATCH(J$1,'Justerad allokering'!$B$1:$AF$1,0),FALSE))</f>
        <v>0</v>
      </c>
      <c r="K239">
        <f>IF(ISERROR(1/VLOOKUP($B239,'Justerad allokering'!$B$1:$AG$461,MATCH(K$1,'Justerad allokering'!$B$1:$AF$1,0),FALSE)),VLOOKUP($B239,'Allokerad kvv'!$B$2:$AV$468,MATCH(K$1,'Allokerad kvv'!$B$1:$AV$1,0),FALSE),VLOOKUP($B239,'Justerad allokering'!$B$1:$AG$461,MATCH(K$1,'Justerad allokering'!$B$1:$AF$1,0),FALSE))</f>
        <v>0</v>
      </c>
      <c r="L239">
        <f>IF(ISERROR(1/VLOOKUP($B239,'Justerad allokering'!$B$1:$AG$461,MATCH(L$1,'Justerad allokering'!$B$1:$AF$1,0),FALSE)),VLOOKUP($B239,'Allokerad kvv'!$B$2:$AV$468,MATCH(L$1,'Allokerad kvv'!$B$1:$AV$1,0),FALSE),VLOOKUP($B239,'Justerad allokering'!$B$1:$AG$461,MATCH(L$1,'Justerad allokering'!$B$1:$AF$1,0),FALSE))</f>
        <v>0</v>
      </c>
      <c r="M239">
        <f>IF(ISERROR(1/VLOOKUP($B239,'Justerad allokering'!$B$1:$AG$461,MATCH(M$1,'Justerad allokering'!$B$1:$AF$1,0),FALSE)),VLOOKUP($B239,'Allokerad kvv'!$B$2:$AV$468,MATCH(M$1,'Allokerad kvv'!$B$1:$AV$1,0),FALSE),VLOOKUP($B239,'Justerad allokering'!$B$1:$AG$461,MATCH(M$1,'Justerad allokering'!$B$1:$AF$1,0),FALSE))</f>
        <v>0</v>
      </c>
      <c r="N239">
        <f>IF(ISERROR(1/VLOOKUP($B239,'Justerad allokering'!$B$1:$AG$461,MATCH(N$1,'Justerad allokering'!$B$1:$AF$1,0),FALSE)),VLOOKUP($B239,'Allokerad kvv'!$B$2:$AV$468,MATCH(N$1,'Allokerad kvv'!$B$1:$AV$1,0),FALSE),VLOOKUP($B239,'Justerad allokering'!$B$1:$AG$461,MATCH(N$1,'Justerad allokering'!$B$1:$AF$1,0),FALSE))</f>
        <v>0</v>
      </c>
      <c r="O239">
        <f>IF(ISERROR(1/VLOOKUP($B239,'Justerad allokering'!$B$1:$AG$461,MATCH(O$1,'Justerad allokering'!$B$1:$AF$1,0),FALSE)),VLOOKUP($B239,'Allokerad kvv'!$B$2:$AV$468,MATCH(O$1,'Allokerad kvv'!$B$1:$AV$1,0),FALSE),VLOOKUP($B239,'Justerad allokering'!$B$1:$AG$461,MATCH(O$1,'Justerad allokering'!$B$1:$AF$1,0),FALSE))</f>
        <v>0</v>
      </c>
      <c r="P239">
        <f>IF(ISERROR(1/VLOOKUP($B239,'Justerad allokering'!$B$1:$AG$461,MATCH(P$1,'Justerad allokering'!$B$1:$AF$1,0),FALSE)),VLOOKUP($B239,'Allokerad kvv'!$B$2:$AV$468,MATCH(P$1,'Allokerad kvv'!$B$1:$AV$1,0),FALSE),VLOOKUP($B239,'Justerad allokering'!$B$1:$AG$461,MATCH(P$1,'Justerad allokering'!$B$1:$AF$1,0),FALSE))</f>
        <v>0</v>
      </c>
      <c r="Q239">
        <f>IF(ISERROR(1/VLOOKUP($B239,'Justerad allokering'!$B$1:$AG$461,MATCH(Q$1,'Justerad allokering'!$B$1:$AF$1,0),FALSE)),VLOOKUP($B239,'Allokerad kvv'!$B$2:$AV$468,MATCH(Q$1,'Allokerad kvv'!$B$1:$AV$1,0),FALSE),VLOOKUP($B239,'Justerad allokering'!$B$1:$AG$461,MATCH(Q$1,'Justerad allokering'!$B$1:$AF$1,0),FALSE))</f>
        <v>0</v>
      </c>
      <c r="R239">
        <f>IF(ISERROR(1/VLOOKUP($B239,'Justerad allokering'!$B$1:$AG$461,MATCH(R$1,'Justerad allokering'!$B$1:$AF$1,0),FALSE)),VLOOKUP($B239,'Allokerad kvv'!$B$2:$AV$468,MATCH(R$1,'Allokerad kvv'!$B$1:$AV$1,0),FALSE),VLOOKUP($B239,'Justerad allokering'!$B$1:$AG$461,MATCH(R$1,'Justerad allokering'!$B$1:$AF$1,0),FALSE))</f>
        <v>0</v>
      </c>
      <c r="S239">
        <f>IF(ISERROR(1/VLOOKUP($B239,'Justerad allokering'!$B$1:$AG$461,MATCH(S$1,'Justerad allokering'!$B$1:$AF$1,0),FALSE)),VLOOKUP($B239,'Allokerad kvv'!$B$2:$AV$468,MATCH(S$1,'Allokerad kvv'!$B$1:$AV$1,0),FALSE),VLOOKUP($B239,'Justerad allokering'!$B$1:$AG$461,MATCH(S$1,'Justerad allokering'!$B$1:$AF$1,0),FALSE))</f>
        <v>0</v>
      </c>
      <c r="T239">
        <f>IF(ISERROR(1/VLOOKUP($B239,'Justerad allokering'!$B$1:$AG$461,MATCH(T$1,'Justerad allokering'!$B$1:$AF$1,0),FALSE)),VLOOKUP($B239,'Allokerad kvv'!$B$2:$AV$468,MATCH(T$1,'Allokerad kvv'!$B$1:$AV$1,0),FALSE),VLOOKUP($B239,'Justerad allokering'!$B$1:$AG$461,MATCH(T$1,'Justerad allokering'!$B$1:$AF$1,0),FALSE))</f>
        <v>0</v>
      </c>
      <c r="U239">
        <f>IF(ISERROR(1/VLOOKUP($B239,'Justerad allokering'!$B$1:$AG$461,MATCH(U$1,'Justerad allokering'!$B$1:$AF$1,0),FALSE)),VLOOKUP($B239,'Allokerad kvv'!$B$2:$AV$468,MATCH(U$1,'Allokerad kvv'!$B$1:$AV$1,0),FALSE),VLOOKUP($B239,'Justerad allokering'!$B$1:$AG$461,MATCH(U$1,'Justerad allokering'!$B$1:$AF$1,0),FALSE))</f>
        <v>0</v>
      </c>
      <c r="V239">
        <f>IF(ISERROR(1/VLOOKUP($B239,'Justerad allokering'!$B$1:$AG$461,MATCH(V$1,'Justerad allokering'!$B$1:$AF$1,0),FALSE)),VLOOKUP($B239,'Allokerad kvv'!$B$2:$AV$468,MATCH(V$1,'Allokerad kvv'!$B$1:$AV$1,0),FALSE),VLOOKUP($B239,'Justerad allokering'!$B$1:$AG$461,MATCH(V$1,'Justerad allokering'!$B$1:$AF$1,0),FALSE))</f>
        <v>0</v>
      </c>
      <c r="W239">
        <f>IF(ISERROR(1/VLOOKUP($B239,'Justerad allokering'!$B$1:$AG$461,MATCH(W$1,'Justerad allokering'!$B$1:$AF$1,0),FALSE)),VLOOKUP($B239,'Allokerad kvv'!$B$2:$AV$468,MATCH(W$1,'Allokerad kvv'!$B$1:$AV$1,0),FALSE),VLOOKUP($B239,'Justerad allokering'!$B$1:$AG$461,MATCH(W$1,'Justerad allokering'!$B$1:$AF$1,0),FALSE))</f>
        <v>0</v>
      </c>
      <c r="X239">
        <f>IF(ISERROR(1/VLOOKUP($B239,'Justerad allokering'!$B$1:$AG$461,MATCH(X$1,'Justerad allokering'!$B$1:$AF$1,0),FALSE)),VLOOKUP($B239,'Allokerad kvv'!$B$2:$AV$468,MATCH(X$1,'Allokerad kvv'!$B$1:$AV$1,0),FALSE),VLOOKUP($B239,'Justerad allokering'!$B$1:$AG$461,MATCH(X$1,'Justerad allokering'!$B$1:$AF$1,0),FALSE))</f>
        <v>0</v>
      </c>
      <c r="Y239">
        <f>IF(ISERROR(1/VLOOKUP($B239,'Justerad allokering'!$B$1:$AG$461,MATCH(Y$1,'Justerad allokering'!$B$1:$AF$1,0),FALSE)),VLOOKUP($B239,'Allokerad kvv'!$B$2:$AV$468,MATCH(Y$1,'Allokerad kvv'!$B$1:$AV$1,0),FALSE),VLOOKUP($B239,'Justerad allokering'!$B$1:$AG$461,MATCH(Y$1,'Justerad allokering'!$B$1:$AF$1,0),FALSE))</f>
        <v>0</v>
      </c>
      <c r="Z239">
        <f>IF(ISERROR(1/VLOOKUP($B239,'Justerad allokering'!$B$1:$AG$461,MATCH(Z$1,'Justerad allokering'!$B$1:$AF$1,0),FALSE)),VLOOKUP($B239,'Allokerad kvv'!$B$2:$AV$468,MATCH(Z$1,'Allokerad kvv'!$B$1:$AV$1,0),FALSE),VLOOKUP($B239,'Justerad allokering'!$B$1:$AG$461,MATCH(Z$1,'Justerad allokering'!$B$1:$AF$1,0),FALSE))</f>
        <v>0</v>
      </c>
      <c r="AE239" s="89">
        <f t="shared" si="12"/>
        <v>0</v>
      </c>
      <c r="AG239">
        <f t="shared" si="13"/>
        <v>0</v>
      </c>
      <c r="AH239">
        <f t="shared" si="14"/>
        <v>0</v>
      </c>
      <c r="AI239" t="str">
        <f>IF(AH239=0,"",AH239/VLOOKUP(B239,Kraftvärmeprod!$B$1:$BC$480,MATCH("Summa tillförd energi exklusive rökgaskondensering",Kraftvärmeprod!$B$1:$BC$1,0),FALSE))</f>
        <v/>
      </c>
      <c r="AK239">
        <f t="shared" si="15"/>
        <v>0</v>
      </c>
    </row>
    <row r="240" spans="1:37" x14ac:dyDescent="0.25">
      <c r="A240" s="2" t="s">
        <v>331</v>
      </c>
      <c r="B240" s="2" t="s">
        <v>345</v>
      </c>
      <c r="C240">
        <f>IF(ISERROR(1/VLOOKUP($B240,'Justerad allokering'!$B$1:$AG$461,MATCH(C$1,'Justerad allokering'!$B$1:$AF$1,0),FALSE)),VLOOKUP($B240,'Allokerad kvv'!$B$2:$AV$468,MATCH(C$1,'Allokerad kvv'!$B$1:$AV$1,0),FALSE),VLOOKUP($B240,'Justerad allokering'!$B$1:$AG$461,MATCH(C$1,'Justerad allokering'!$B$1:$AF$1,0),FALSE))</f>
        <v>0</v>
      </c>
      <c r="D240">
        <f>IF(ISERROR(1/VLOOKUP($B240,'Justerad allokering'!$B$1:$AG$461,MATCH(D$1,'Justerad allokering'!$B$1:$AF$1,0),FALSE)),VLOOKUP($B240,'Allokerad kvv'!$B$2:$AV$468,MATCH(D$1,'Allokerad kvv'!$B$1:$AV$1,0),FALSE),VLOOKUP($B240,'Justerad allokering'!$B$1:$AG$461,MATCH(D$1,'Justerad allokering'!$B$1:$AF$1,0),FALSE))</f>
        <v>0</v>
      </c>
      <c r="E240">
        <f>IF(ISERROR(1/VLOOKUP($B240,'Justerad allokering'!$B$1:$AG$461,MATCH(E$1,'Justerad allokering'!$B$1:$AF$1,0),FALSE)),VLOOKUP($B240,'Allokerad kvv'!$B$2:$AV$468,MATCH(E$1,'Allokerad kvv'!$B$1:$AV$1,0),FALSE),VLOOKUP($B240,'Justerad allokering'!$B$1:$AG$461,MATCH(E$1,'Justerad allokering'!$B$1:$AF$1,0),FALSE))</f>
        <v>0</v>
      </c>
      <c r="F240">
        <f>IF(ISERROR(1/VLOOKUP($B240,'Justerad allokering'!$B$1:$AG$461,MATCH(F$1,'Justerad allokering'!$B$1:$AF$1,0),FALSE)),VLOOKUP($B240,'Allokerad kvv'!$B$2:$AV$468,MATCH(F$1,'Allokerad kvv'!$B$1:$AV$1,0),FALSE),VLOOKUP($B240,'Justerad allokering'!$B$1:$AG$461,MATCH(F$1,'Justerad allokering'!$B$1:$AF$1,0),FALSE))</f>
        <v>0</v>
      </c>
      <c r="G240">
        <f>IF(ISERROR(1/VLOOKUP($B240,'Justerad allokering'!$B$1:$AG$461,MATCH(G$1,'Justerad allokering'!$B$1:$AF$1,0),FALSE)),VLOOKUP($B240,'Allokerad kvv'!$B$2:$AV$468,MATCH(G$1,'Allokerad kvv'!$B$1:$AV$1,0),FALSE),VLOOKUP($B240,'Justerad allokering'!$B$1:$AG$461,MATCH(G$1,'Justerad allokering'!$B$1:$AF$1,0),FALSE))</f>
        <v>0</v>
      </c>
      <c r="H240">
        <f>IF(ISERROR(1/VLOOKUP($B240,'Justerad allokering'!$B$1:$AG$461,MATCH(H$1,'Justerad allokering'!$B$1:$AF$1,0),FALSE)),VLOOKUP($B240,'Allokerad kvv'!$B$2:$AV$468,MATCH(H$1,'Allokerad kvv'!$B$1:$AV$1,0),FALSE),VLOOKUP($B240,'Justerad allokering'!$B$1:$AG$461,MATCH(H$1,'Justerad allokering'!$B$1:$AF$1,0),FALSE))</f>
        <v>0</v>
      </c>
      <c r="I240">
        <f>IF(ISERROR(1/VLOOKUP($B240,'Justerad allokering'!$B$1:$AG$461,MATCH(I$1,'Justerad allokering'!$B$1:$AF$1,0),FALSE)),VLOOKUP($B240,'Allokerad kvv'!$B$2:$AV$468,MATCH(I$1,'Allokerad kvv'!$B$1:$AV$1,0),FALSE),VLOOKUP($B240,'Justerad allokering'!$B$1:$AG$461,MATCH(I$1,'Justerad allokering'!$B$1:$AF$1,0),FALSE))</f>
        <v>0</v>
      </c>
      <c r="J240">
        <f>IF(ISERROR(1/VLOOKUP($B240,'Justerad allokering'!$B$1:$AG$461,MATCH(J$1,'Justerad allokering'!$B$1:$AF$1,0),FALSE)),VLOOKUP($B240,'Allokerad kvv'!$B$2:$AV$468,MATCH(J$1,'Allokerad kvv'!$B$1:$AV$1,0),FALSE),VLOOKUP($B240,'Justerad allokering'!$B$1:$AG$461,MATCH(J$1,'Justerad allokering'!$B$1:$AF$1,0),FALSE))</f>
        <v>0</v>
      </c>
      <c r="K240">
        <f>IF(ISERROR(1/VLOOKUP($B240,'Justerad allokering'!$B$1:$AG$461,MATCH(K$1,'Justerad allokering'!$B$1:$AF$1,0),FALSE)),VLOOKUP($B240,'Allokerad kvv'!$B$2:$AV$468,MATCH(K$1,'Allokerad kvv'!$B$1:$AV$1,0),FALSE),VLOOKUP($B240,'Justerad allokering'!$B$1:$AG$461,MATCH(K$1,'Justerad allokering'!$B$1:$AF$1,0),FALSE))</f>
        <v>0</v>
      </c>
      <c r="L240">
        <f>IF(ISERROR(1/VLOOKUP($B240,'Justerad allokering'!$B$1:$AG$461,MATCH(L$1,'Justerad allokering'!$B$1:$AF$1,0),FALSE)),VLOOKUP($B240,'Allokerad kvv'!$B$2:$AV$468,MATCH(L$1,'Allokerad kvv'!$B$1:$AV$1,0),FALSE),VLOOKUP($B240,'Justerad allokering'!$B$1:$AG$461,MATCH(L$1,'Justerad allokering'!$B$1:$AF$1,0),FALSE))</f>
        <v>0</v>
      </c>
      <c r="M240">
        <f>IF(ISERROR(1/VLOOKUP($B240,'Justerad allokering'!$B$1:$AG$461,MATCH(M$1,'Justerad allokering'!$B$1:$AF$1,0),FALSE)),VLOOKUP($B240,'Allokerad kvv'!$B$2:$AV$468,MATCH(M$1,'Allokerad kvv'!$B$1:$AV$1,0),FALSE),VLOOKUP($B240,'Justerad allokering'!$B$1:$AG$461,MATCH(M$1,'Justerad allokering'!$B$1:$AF$1,0),FALSE))</f>
        <v>0</v>
      </c>
      <c r="N240">
        <f>IF(ISERROR(1/VLOOKUP($B240,'Justerad allokering'!$B$1:$AG$461,MATCH(N$1,'Justerad allokering'!$B$1:$AF$1,0),FALSE)),VLOOKUP($B240,'Allokerad kvv'!$B$2:$AV$468,MATCH(N$1,'Allokerad kvv'!$B$1:$AV$1,0),FALSE),VLOOKUP($B240,'Justerad allokering'!$B$1:$AG$461,MATCH(N$1,'Justerad allokering'!$B$1:$AF$1,0),FALSE))</f>
        <v>0</v>
      </c>
      <c r="O240">
        <f>IF(ISERROR(1/VLOOKUP($B240,'Justerad allokering'!$B$1:$AG$461,MATCH(O$1,'Justerad allokering'!$B$1:$AF$1,0),FALSE)),VLOOKUP($B240,'Allokerad kvv'!$B$2:$AV$468,MATCH(O$1,'Allokerad kvv'!$B$1:$AV$1,0),FALSE),VLOOKUP($B240,'Justerad allokering'!$B$1:$AG$461,MATCH(O$1,'Justerad allokering'!$B$1:$AF$1,0),FALSE))</f>
        <v>0</v>
      </c>
      <c r="P240">
        <f>IF(ISERROR(1/VLOOKUP($B240,'Justerad allokering'!$B$1:$AG$461,MATCH(P$1,'Justerad allokering'!$B$1:$AF$1,0),FALSE)),VLOOKUP($B240,'Allokerad kvv'!$B$2:$AV$468,MATCH(P$1,'Allokerad kvv'!$B$1:$AV$1,0),FALSE),VLOOKUP($B240,'Justerad allokering'!$B$1:$AG$461,MATCH(P$1,'Justerad allokering'!$B$1:$AF$1,0),FALSE))</f>
        <v>0</v>
      </c>
      <c r="Q240">
        <f>IF(ISERROR(1/VLOOKUP($B240,'Justerad allokering'!$B$1:$AG$461,MATCH(Q$1,'Justerad allokering'!$B$1:$AF$1,0),FALSE)),VLOOKUP($B240,'Allokerad kvv'!$B$2:$AV$468,MATCH(Q$1,'Allokerad kvv'!$B$1:$AV$1,0),FALSE),VLOOKUP($B240,'Justerad allokering'!$B$1:$AG$461,MATCH(Q$1,'Justerad allokering'!$B$1:$AF$1,0),FALSE))</f>
        <v>0</v>
      </c>
      <c r="R240">
        <f>IF(ISERROR(1/VLOOKUP($B240,'Justerad allokering'!$B$1:$AG$461,MATCH(R$1,'Justerad allokering'!$B$1:$AF$1,0),FALSE)),VLOOKUP($B240,'Allokerad kvv'!$B$2:$AV$468,MATCH(R$1,'Allokerad kvv'!$B$1:$AV$1,0),FALSE),VLOOKUP($B240,'Justerad allokering'!$B$1:$AG$461,MATCH(R$1,'Justerad allokering'!$B$1:$AF$1,0),FALSE))</f>
        <v>0</v>
      </c>
      <c r="S240">
        <f>IF(ISERROR(1/VLOOKUP($B240,'Justerad allokering'!$B$1:$AG$461,MATCH(S$1,'Justerad allokering'!$B$1:$AF$1,0),FALSE)),VLOOKUP($B240,'Allokerad kvv'!$B$2:$AV$468,MATCH(S$1,'Allokerad kvv'!$B$1:$AV$1,0),FALSE),VLOOKUP($B240,'Justerad allokering'!$B$1:$AG$461,MATCH(S$1,'Justerad allokering'!$B$1:$AF$1,0),FALSE))</f>
        <v>0</v>
      </c>
      <c r="T240">
        <f>IF(ISERROR(1/VLOOKUP($B240,'Justerad allokering'!$B$1:$AG$461,MATCH(T$1,'Justerad allokering'!$B$1:$AF$1,0),FALSE)),VLOOKUP($B240,'Allokerad kvv'!$B$2:$AV$468,MATCH(T$1,'Allokerad kvv'!$B$1:$AV$1,0),FALSE),VLOOKUP($B240,'Justerad allokering'!$B$1:$AG$461,MATCH(T$1,'Justerad allokering'!$B$1:$AF$1,0),FALSE))</f>
        <v>0</v>
      </c>
      <c r="U240">
        <f>IF(ISERROR(1/VLOOKUP($B240,'Justerad allokering'!$B$1:$AG$461,MATCH(U$1,'Justerad allokering'!$B$1:$AF$1,0),FALSE)),VLOOKUP($B240,'Allokerad kvv'!$B$2:$AV$468,MATCH(U$1,'Allokerad kvv'!$B$1:$AV$1,0),FALSE),VLOOKUP($B240,'Justerad allokering'!$B$1:$AG$461,MATCH(U$1,'Justerad allokering'!$B$1:$AF$1,0),FALSE))</f>
        <v>0</v>
      </c>
      <c r="V240">
        <f>IF(ISERROR(1/VLOOKUP($B240,'Justerad allokering'!$B$1:$AG$461,MATCH(V$1,'Justerad allokering'!$B$1:$AF$1,0),FALSE)),VLOOKUP($B240,'Allokerad kvv'!$B$2:$AV$468,MATCH(V$1,'Allokerad kvv'!$B$1:$AV$1,0),FALSE),VLOOKUP($B240,'Justerad allokering'!$B$1:$AG$461,MATCH(V$1,'Justerad allokering'!$B$1:$AF$1,0),FALSE))</f>
        <v>0</v>
      </c>
      <c r="W240">
        <f>IF(ISERROR(1/VLOOKUP($B240,'Justerad allokering'!$B$1:$AG$461,MATCH(W$1,'Justerad allokering'!$B$1:$AF$1,0),FALSE)),VLOOKUP($B240,'Allokerad kvv'!$B$2:$AV$468,MATCH(W$1,'Allokerad kvv'!$B$1:$AV$1,0),FALSE),VLOOKUP($B240,'Justerad allokering'!$B$1:$AG$461,MATCH(W$1,'Justerad allokering'!$B$1:$AF$1,0),FALSE))</f>
        <v>0</v>
      </c>
      <c r="X240">
        <f>IF(ISERROR(1/VLOOKUP($B240,'Justerad allokering'!$B$1:$AG$461,MATCH(X$1,'Justerad allokering'!$B$1:$AF$1,0),FALSE)),VLOOKUP($B240,'Allokerad kvv'!$B$2:$AV$468,MATCH(X$1,'Allokerad kvv'!$B$1:$AV$1,0),FALSE),VLOOKUP($B240,'Justerad allokering'!$B$1:$AG$461,MATCH(X$1,'Justerad allokering'!$B$1:$AF$1,0),FALSE))</f>
        <v>0</v>
      </c>
      <c r="Y240">
        <f>IF(ISERROR(1/VLOOKUP($B240,'Justerad allokering'!$B$1:$AG$461,MATCH(Y$1,'Justerad allokering'!$B$1:$AF$1,0),FALSE)),VLOOKUP($B240,'Allokerad kvv'!$B$2:$AV$468,MATCH(Y$1,'Allokerad kvv'!$B$1:$AV$1,0),FALSE),VLOOKUP($B240,'Justerad allokering'!$B$1:$AG$461,MATCH(Y$1,'Justerad allokering'!$B$1:$AF$1,0),FALSE))</f>
        <v>0</v>
      </c>
      <c r="Z240">
        <f>IF(ISERROR(1/VLOOKUP($B240,'Justerad allokering'!$B$1:$AG$461,MATCH(Z$1,'Justerad allokering'!$B$1:$AF$1,0),FALSE)),VLOOKUP($B240,'Allokerad kvv'!$B$2:$AV$468,MATCH(Z$1,'Allokerad kvv'!$B$1:$AV$1,0),FALSE),VLOOKUP($B240,'Justerad allokering'!$B$1:$AG$461,MATCH(Z$1,'Justerad allokering'!$B$1:$AF$1,0),FALSE))</f>
        <v>0</v>
      </c>
      <c r="AE240" s="89">
        <f t="shared" si="12"/>
        <v>0</v>
      </c>
      <c r="AG240">
        <f t="shared" si="13"/>
        <v>0</v>
      </c>
      <c r="AH240">
        <f t="shared" si="14"/>
        <v>0</v>
      </c>
      <c r="AI240" t="str">
        <f>IF(AH240=0,"",AH240/VLOOKUP(B240,Kraftvärmeprod!$B$1:$BC$480,MATCH("Summa tillförd energi exklusive rökgaskondensering",Kraftvärmeprod!$B$1:$BC$1,0),FALSE))</f>
        <v/>
      </c>
      <c r="AK240">
        <f t="shared" si="15"/>
        <v>0</v>
      </c>
    </row>
    <row r="241" spans="1:37" x14ac:dyDescent="0.25">
      <c r="A241" s="2" t="s">
        <v>346</v>
      </c>
      <c r="B241" s="2" t="s">
        <v>347</v>
      </c>
      <c r="C241">
        <f>IF(ISERROR(1/VLOOKUP($B241,'Justerad allokering'!$B$1:$AG$461,MATCH(C$1,'Justerad allokering'!$B$1:$AF$1,0),FALSE)),VLOOKUP($B241,'Allokerad kvv'!$B$2:$AV$468,MATCH(C$1,'Allokerad kvv'!$B$1:$AV$1,0),FALSE),VLOOKUP($B241,'Justerad allokering'!$B$1:$AG$461,MATCH(C$1,'Justerad allokering'!$B$1:$AF$1,0),FALSE))</f>
        <v>0</v>
      </c>
      <c r="D241">
        <f>IF(ISERROR(1/VLOOKUP($B241,'Justerad allokering'!$B$1:$AG$461,MATCH(D$1,'Justerad allokering'!$B$1:$AF$1,0),FALSE)),VLOOKUP($B241,'Allokerad kvv'!$B$2:$AV$468,MATCH(D$1,'Allokerad kvv'!$B$1:$AV$1,0),FALSE),VLOOKUP($B241,'Justerad allokering'!$B$1:$AG$461,MATCH(D$1,'Justerad allokering'!$B$1:$AF$1,0),FALSE))</f>
        <v>0</v>
      </c>
      <c r="E241">
        <f>IF(ISERROR(1/VLOOKUP($B241,'Justerad allokering'!$B$1:$AG$461,MATCH(E$1,'Justerad allokering'!$B$1:$AF$1,0),FALSE)),VLOOKUP($B241,'Allokerad kvv'!$B$2:$AV$468,MATCH(E$1,'Allokerad kvv'!$B$1:$AV$1,0),FALSE),VLOOKUP($B241,'Justerad allokering'!$B$1:$AG$461,MATCH(E$1,'Justerad allokering'!$B$1:$AF$1,0),FALSE))</f>
        <v>0</v>
      </c>
      <c r="F241">
        <f>IF(ISERROR(1/VLOOKUP($B241,'Justerad allokering'!$B$1:$AG$461,MATCH(F$1,'Justerad allokering'!$B$1:$AF$1,0),FALSE)),VLOOKUP($B241,'Allokerad kvv'!$B$2:$AV$468,MATCH(F$1,'Allokerad kvv'!$B$1:$AV$1,0),FALSE),VLOOKUP($B241,'Justerad allokering'!$B$1:$AG$461,MATCH(F$1,'Justerad allokering'!$B$1:$AF$1,0),FALSE))</f>
        <v>0</v>
      </c>
      <c r="G241">
        <f>IF(ISERROR(1/VLOOKUP($B241,'Justerad allokering'!$B$1:$AG$461,MATCH(G$1,'Justerad allokering'!$B$1:$AF$1,0),FALSE)),VLOOKUP($B241,'Allokerad kvv'!$B$2:$AV$468,MATCH(G$1,'Allokerad kvv'!$B$1:$AV$1,0),FALSE),VLOOKUP($B241,'Justerad allokering'!$B$1:$AG$461,MATCH(G$1,'Justerad allokering'!$B$1:$AF$1,0),FALSE))</f>
        <v>0</v>
      </c>
      <c r="H241">
        <f>IF(ISERROR(1/VLOOKUP($B241,'Justerad allokering'!$B$1:$AG$461,MATCH(H$1,'Justerad allokering'!$B$1:$AF$1,0),FALSE)),VLOOKUP($B241,'Allokerad kvv'!$B$2:$AV$468,MATCH(H$1,'Allokerad kvv'!$B$1:$AV$1,0),FALSE),VLOOKUP($B241,'Justerad allokering'!$B$1:$AG$461,MATCH(H$1,'Justerad allokering'!$B$1:$AF$1,0),FALSE))</f>
        <v>0</v>
      </c>
      <c r="I241">
        <f>IF(ISERROR(1/VLOOKUP($B241,'Justerad allokering'!$B$1:$AG$461,MATCH(I$1,'Justerad allokering'!$B$1:$AF$1,0),FALSE)),VLOOKUP($B241,'Allokerad kvv'!$B$2:$AV$468,MATCH(I$1,'Allokerad kvv'!$B$1:$AV$1,0),FALSE),VLOOKUP($B241,'Justerad allokering'!$B$1:$AG$461,MATCH(I$1,'Justerad allokering'!$B$1:$AF$1,0),FALSE))</f>
        <v>0</v>
      </c>
      <c r="J241">
        <f>IF(ISERROR(1/VLOOKUP($B241,'Justerad allokering'!$B$1:$AG$461,MATCH(J$1,'Justerad allokering'!$B$1:$AF$1,0),FALSE)),VLOOKUP($B241,'Allokerad kvv'!$B$2:$AV$468,MATCH(J$1,'Allokerad kvv'!$B$1:$AV$1,0),FALSE),VLOOKUP($B241,'Justerad allokering'!$B$1:$AG$461,MATCH(J$1,'Justerad allokering'!$B$1:$AF$1,0),FALSE))</f>
        <v>0</v>
      </c>
      <c r="K241">
        <f>IF(ISERROR(1/VLOOKUP($B241,'Justerad allokering'!$B$1:$AG$461,MATCH(K$1,'Justerad allokering'!$B$1:$AF$1,0),FALSE)),VLOOKUP($B241,'Allokerad kvv'!$B$2:$AV$468,MATCH(K$1,'Allokerad kvv'!$B$1:$AV$1,0),FALSE),VLOOKUP($B241,'Justerad allokering'!$B$1:$AG$461,MATCH(K$1,'Justerad allokering'!$B$1:$AF$1,0),FALSE))</f>
        <v>0</v>
      </c>
      <c r="L241">
        <f>IF(ISERROR(1/VLOOKUP($B241,'Justerad allokering'!$B$1:$AG$461,MATCH(L$1,'Justerad allokering'!$B$1:$AF$1,0),FALSE)),VLOOKUP($B241,'Allokerad kvv'!$B$2:$AV$468,MATCH(L$1,'Allokerad kvv'!$B$1:$AV$1,0),FALSE),VLOOKUP($B241,'Justerad allokering'!$B$1:$AG$461,MATCH(L$1,'Justerad allokering'!$B$1:$AF$1,0),FALSE))</f>
        <v>0</v>
      </c>
      <c r="M241">
        <f>IF(ISERROR(1/VLOOKUP($B241,'Justerad allokering'!$B$1:$AG$461,MATCH(M$1,'Justerad allokering'!$B$1:$AF$1,0),FALSE)),VLOOKUP($B241,'Allokerad kvv'!$B$2:$AV$468,MATCH(M$1,'Allokerad kvv'!$B$1:$AV$1,0),FALSE),VLOOKUP($B241,'Justerad allokering'!$B$1:$AG$461,MATCH(M$1,'Justerad allokering'!$B$1:$AF$1,0),FALSE))</f>
        <v>0</v>
      </c>
      <c r="N241">
        <f>IF(ISERROR(1/VLOOKUP($B241,'Justerad allokering'!$B$1:$AG$461,MATCH(N$1,'Justerad allokering'!$B$1:$AF$1,0),FALSE)),VLOOKUP($B241,'Allokerad kvv'!$B$2:$AV$468,MATCH(N$1,'Allokerad kvv'!$B$1:$AV$1,0),FALSE),VLOOKUP($B241,'Justerad allokering'!$B$1:$AG$461,MATCH(N$1,'Justerad allokering'!$B$1:$AF$1,0),FALSE))</f>
        <v>0</v>
      </c>
      <c r="O241">
        <f>IF(ISERROR(1/VLOOKUP($B241,'Justerad allokering'!$B$1:$AG$461,MATCH(O$1,'Justerad allokering'!$B$1:$AF$1,0),FALSE)),VLOOKUP($B241,'Allokerad kvv'!$B$2:$AV$468,MATCH(O$1,'Allokerad kvv'!$B$1:$AV$1,0),FALSE),VLOOKUP($B241,'Justerad allokering'!$B$1:$AG$461,MATCH(O$1,'Justerad allokering'!$B$1:$AF$1,0),FALSE))</f>
        <v>0</v>
      </c>
      <c r="P241">
        <f>IF(ISERROR(1/VLOOKUP($B241,'Justerad allokering'!$B$1:$AG$461,MATCH(P$1,'Justerad allokering'!$B$1:$AF$1,0),FALSE)),VLOOKUP($B241,'Allokerad kvv'!$B$2:$AV$468,MATCH(P$1,'Allokerad kvv'!$B$1:$AV$1,0),FALSE),VLOOKUP($B241,'Justerad allokering'!$B$1:$AG$461,MATCH(P$1,'Justerad allokering'!$B$1:$AF$1,0),FALSE))</f>
        <v>0</v>
      </c>
      <c r="Q241">
        <f>IF(ISERROR(1/VLOOKUP($B241,'Justerad allokering'!$B$1:$AG$461,MATCH(Q$1,'Justerad allokering'!$B$1:$AF$1,0),FALSE)),VLOOKUP($B241,'Allokerad kvv'!$B$2:$AV$468,MATCH(Q$1,'Allokerad kvv'!$B$1:$AV$1,0),FALSE),VLOOKUP($B241,'Justerad allokering'!$B$1:$AG$461,MATCH(Q$1,'Justerad allokering'!$B$1:$AF$1,0),FALSE))</f>
        <v>0</v>
      </c>
      <c r="R241">
        <f>IF(ISERROR(1/VLOOKUP($B241,'Justerad allokering'!$B$1:$AG$461,MATCH(R$1,'Justerad allokering'!$B$1:$AF$1,0),FALSE)),VLOOKUP($B241,'Allokerad kvv'!$B$2:$AV$468,MATCH(R$1,'Allokerad kvv'!$B$1:$AV$1,0),FALSE),VLOOKUP($B241,'Justerad allokering'!$B$1:$AG$461,MATCH(R$1,'Justerad allokering'!$B$1:$AF$1,0),FALSE))</f>
        <v>0</v>
      </c>
      <c r="S241">
        <f>IF(ISERROR(1/VLOOKUP($B241,'Justerad allokering'!$B$1:$AG$461,MATCH(S$1,'Justerad allokering'!$B$1:$AF$1,0),FALSE)),VLOOKUP($B241,'Allokerad kvv'!$B$2:$AV$468,MATCH(S$1,'Allokerad kvv'!$B$1:$AV$1,0),FALSE),VLOOKUP($B241,'Justerad allokering'!$B$1:$AG$461,MATCH(S$1,'Justerad allokering'!$B$1:$AF$1,0),FALSE))</f>
        <v>0</v>
      </c>
      <c r="T241">
        <f>IF(ISERROR(1/VLOOKUP($B241,'Justerad allokering'!$B$1:$AG$461,MATCH(T$1,'Justerad allokering'!$B$1:$AF$1,0),FALSE)),VLOOKUP($B241,'Allokerad kvv'!$B$2:$AV$468,MATCH(T$1,'Allokerad kvv'!$B$1:$AV$1,0),FALSE),VLOOKUP($B241,'Justerad allokering'!$B$1:$AG$461,MATCH(T$1,'Justerad allokering'!$B$1:$AF$1,0),FALSE))</f>
        <v>0</v>
      </c>
      <c r="U241">
        <f>IF(ISERROR(1/VLOOKUP($B241,'Justerad allokering'!$B$1:$AG$461,MATCH(U$1,'Justerad allokering'!$B$1:$AF$1,0),FALSE)),VLOOKUP($B241,'Allokerad kvv'!$B$2:$AV$468,MATCH(U$1,'Allokerad kvv'!$B$1:$AV$1,0),FALSE),VLOOKUP($B241,'Justerad allokering'!$B$1:$AG$461,MATCH(U$1,'Justerad allokering'!$B$1:$AF$1,0),FALSE))</f>
        <v>0</v>
      </c>
      <c r="V241">
        <f>IF(ISERROR(1/VLOOKUP($B241,'Justerad allokering'!$B$1:$AG$461,MATCH(V$1,'Justerad allokering'!$B$1:$AF$1,0),FALSE)),VLOOKUP($B241,'Allokerad kvv'!$B$2:$AV$468,MATCH(V$1,'Allokerad kvv'!$B$1:$AV$1,0),FALSE),VLOOKUP($B241,'Justerad allokering'!$B$1:$AG$461,MATCH(V$1,'Justerad allokering'!$B$1:$AF$1,0),FALSE))</f>
        <v>0</v>
      </c>
      <c r="W241">
        <f>IF(ISERROR(1/VLOOKUP($B241,'Justerad allokering'!$B$1:$AG$461,MATCH(W$1,'Justerad allokering'!$B$1:$AF$1,0),FALSE)),VLOOKUP($B241,'Allokerad kvv'!$B$2:$AV$468,MATCH(W$1,'Allokerad kvv'!$B$1:$AV$1,0),FALSE),VLOOKUP($B241,'Justerad allokering'!$B$1:$AG$461,MATCH(W$1,'Justerad allokering'!$B$1:$AF$1,0),FALSE))</f>
        <v>0</v>
      </c>
      <c r="X241">
        <f>IF(ISERROR(1/VLOOKUP($B241,'Justerad allokering'!$B$1:$AG$461,MATCH(X$1,'Justerad allokering'!$B$1:$AF$1,0),FALSE)),VLOOKUP($B241,'Allokerad kvv'!$B$2:$AV$468,MATCH(X$1,'Allokerad kvv'!$B$1:$AV$1,0),FALSE),VLOOKUP($B241,'Justerad allokering'!$B$1:$AG$461,MATCH(X$1,'Justerad allokering'!$B$1:$AF$1,0),FALSE))</f>
        <v>0</v>
      </c>
      <c r="Y241">
        <f>IF(ISERROR(1/VLOOKUP($B241,'Justerad allokering'!$B$1:$AG$461,MATCH(Y$1,'Justerad allokering'!$B$1:$AF$1,0),FALSE)),VLOOKUP($B241,'Allokerad kvv'!$B$2:$AV$468,MATCH(Y$1,'Allokerad kvv'!$B$1:$AV$1,0),FALSE),VLOOKUP($B241,'Justerad allokering'!$B$1:$AG$461,MATCH(Y$1,'Justerad allokering'!$B$1:$AF$1,0),FALSE))</f>
        <v>0</v>
      </c>
      <c r="Z241">
        <f>IF(ISERROR(1/VLOOKUP($B241,'Justerad allokering'!$B$1:$AG$461,MATCH(Z$1,'Justerad allokering'!$B$1:$AF$1,0),FALSE)),VLOOKUP($B241,'Allokerad kvv'!$B$2:$AV$468,MATCH(Z$1,'Allokerad kvv'!$B$1:$AV$1,0),FALSE),VLOOKUP($B241,'Justerad allokering'!$B$1:$AG$461,MATCH(Z$1,'Justerad allokering'!$B$1:$AF$1,0),FALSE))</f>
        <v>0</v>
      </c>
      <c r="AE241" s="89">
        <f t="shared" si="12"/>
        <v>0</v>
      </c>
      <c r="AG241">
        <f t="shared" si="13"/>
        <v>0</v>
      </c>
      <c r="AH241">
        <f t="shared" si="14"/>
        <v>0</v>
      </c>
      <c r="AI241" t="str">
        <f>IF(AH241=0,"",AH241/VLOOKUP(B241,Kraftvärmeprod!$B$1:$BC$480,MATCH("Summa tillförd energi exklusive rökgaskondensering",Kraftvärmeprod!$B$1:$BC$1,0),FALSE))</f>
        <v/>
      </c>
      <c r="AK241">
        <f t="shared" si="15"/>
        <v>0</v>
      </c>
    </row>
    <row r="242" spans="1:37" x14ac:dyDescent="0.25">
      <c r="A242" s="2" t="s">
        <v>346</v>
      </c>
      <c r="B242" s="2" t="s">
        <v>348</v>
      </c>
      <c r="C242">
        <f>IF(ISERROR(1/VLOOKUP($B242,'Justerad allokering'!$B$1:$AG$461,MATCH(C$1,'Justerad allokering'!$B$1:$AF$1,0),FALSE)),VLOOKUP($B242,'Allokerad kvv'!$B$2:$AV$468,MATCH(C$1,'Allokerad kvv'!$B$1:$AV$1,0),FALSE),VLOOKUP($B242,'Justerad allokering'!$B$1:$AG$461,MATCH(C$1,'Justerad allokering'!$B$1:$AF$1,0),FALSE))</f>
        <v>0</v>
      </c>
      <c r="D242">
        <f>IF(ISERROR(1/VLOOKUP($B242,'Justerad allokering'!$B$1:$AG$461,MATCH(D$1,'Justerad allokering'!$B$1:$AF$1,0),FALSE)),VLOOKUP($B242,'Allokerad kvv'!$B$2:$AV$468,MATCH(D$1,'Allokerad kvv'!$B$1:$AV$1,0),FALSE),VLOOKUP($B242,'Justerad allokering'!$B$1:$AG$461,MATCH(D$1,'Justerad allokering'!$B$1:$AF$1,0),FALSE))</f>
        <v>0</v>
      </c>
      <c r="E242">
        <f>IF(ISERROR(1/VLOOKUP($B242,'Justerad allokering'!$B$1:$AG$461,MATCH(E$1,'Justerad allokering'!$B$1:$AF$1,0),FALSE)),VLOOKUP($B242,'Allokerad kvv'!$B$2:$AV$468,MATCH(E$1,'Allokerad kvv'!$B$1:$AV$1,0),FALSE),VLOOKUP($B242,'Justerad allokering'!$B$1:$AG$461,MATCH(E$1,'Justerad allokering'!$B$1:$AF$1,0),FALSE))</f>
        <v>0</v>
      </c>
      <c r="F242">
        <f>IF(ISERROR(1/VLOOKUP($B242,'Justerad allokering'!$B$1:$AG$461,MATCH(F$1,'Justerad allokering'!$B$1:$AF$1,0),FALSE)),VLOOKUP($B242,'Allokerad kvv'!$B$2:$AV$468,MATCH(F$1,'Allokerad kvv'!$B$1:$AV$1,0),FALSE),VLOOKUP($B242,'Justerad allokering'!$B$1:$AG$461,MATCH(F$1,'Justerad allokering'!$B$1:$AF$1,0),FALSE))</f>
        <v>0</v>
      </c>
      <c r="G242">
        <f>IF(ISERROR(1/VLOOKUP($B242,'Justerad allokering'!$B$1:$AG$461,MATCH(G$1,'Justerad allokering'!$B$1:$AF$1,0),FALSE)),VLOOKUP($B242,'Allokerad kvv'!$B$2:$AV$468,MATCH(G$1,'Allokerad kvv'!$B$1:$AV$1,0),FALSE),VLOOKUP($B242,'Justerad allokering'!$B$1:$AG$461,MATCH(G$1,'Justerad allokering'!$B$1:$AF$1,0),FALSE))</f>
        <v>0</v>
      </c>
      <c r="H242">
        <f>IF(ISERROR(1/VLOOKUP($B242,'Justerad allokering'!$B$1:$AG$461,MATCH(H$1,'Justerad allokering'!$B$1:$AF$1,0),FALSE)),VLOOKUP($B242,'Allokerad kvv'!$B$2:$AV$468,MATCH(H$1,'Allokerad kvv'!$B$1:$AV$1,0),FALSE),VLOOKUP($B242,'Justerad allokering'!$B$1:$AG$461,MATCH(H$1,'Justerad allokering'!$B$1:$AF$1,0),FALSE))</f>
        <v>0</v>
      </c>
      <c r="I242">
        <f>IF(ISERROR(1/VLOOKUP($B242,'Justerad allokering'!$B$1:$AG$461,MATCH(I$1,'Justerad allokering'!$B$1:$AF$1,0),FALSE)),VLOOKUP($B242,'Allokerad kvv'!$B$2:$AV$468,MATCH(I$1,'Allokerad kvv'!$B$1:$AV$1,0),FALSE),VLOOKUP($B242,'Justerad allokering'!$B$1:$AG$461,MATCH(I$1,'Justerad allokering'!$B$1:$AF$1,0),FALSE))</f>
        <v>0</v>
      </c>
      <c r="J242">
        <f>IF(ISERROR(1/VLOOKUP($B242,'Justerad allokering'!$B$1:$AG$461,MATCH(J$1,'Justerad allokering'!$B$1:$AF$1,0),FALSE)),VLOOKUP($B242,'Allokerad kvv'!$B$2:$AV$468,MATCH(J$1,'Allokerad kvv'!$B$1:$AV$1,0),FALSE),VLOOKUP($B242,'Justerad allokering'!$B$1:$AG$461,MATCH(J$1,'Justerad allokering'!$B$1:$AF$1,0),FALSE))</f>
        <v>0</v>
      </c>
      <c r="K242">
        <f>IF(ISERROR(1/VLOOKUP($B242,'Justerad allokering'!$B$1:$AG$461,MATCH(K$1,'Justerad allokering'!$B$1:$AF$1,0),FALSE)),VLOOKUP($B242,'Allokerad kvv'!$B$2:$AV$468,MATCH(K$1,'Allokerad kvv'!$B$1:$AV$1,0),FALSE),VLOOKUP($B242,'Justerad allokering'!$B$1:$AG$461,MATCH(K$1,'Justerad allokering'!$B$1:$AF$1,0),FALSE))</f>
        <v>0</v>
      </c>
      <c r="L242">
        <f>IF(ISERROR(1/VLOOKUP($B242,'Justerad allokering'!$B$1:$AG$461,MATCH(L$1,'Justerad allokering'!$B$1:$AF$1,0),FALSE)),VLOOKUP($B242,'Allokerad kvv'!$B$2:$AV$468,MATCH(L$1,'Allokerad kvv'!$B$1:$AV$1,0),FALSE),VLOOKUP($B242,'Justerad allokering'!$B$1:$AG$461,MATCH(L$1,'Justerad allokering'!$B$1:$AF$1,0),FALSE))</f>
        <v>0</v>
      </c>
      <c r="M242">
        <f>IF(ISERROR(1/VLOOKUP($B242,'Justerad allokering'!$B$1:$AG$461,MATCH(M$1,'Justerad allokering'!$B$1:$AF$1,0),FALSE)),VLOOKUP($B242,'Allokerad kvv'!$B$2:$AV$468,MATCH(M$1,'Allokerad kvv'!$B$1:$AV$1,0),FALSE),VLOOKUP($B242,'Justerad allokering'!$B$1:$AG$461,MATCH(M$1,'Justerad allokering'!$B$1:$AF$1,0),FALSE))</f>
        <v>0</v>
      </c>
      <c r="N242">
        <f>IF(ISERROR(1/VLOOKUP($B242,'Justerad allokering'!$B$1:$AG$461,MATCH(N$1,'Justerad allokering'!$B$1:$AF$1,0),FALSE)),VLOOKUP($B242,'Allokerad kvv'!$B$2:$AV$468,MATCH(N$1,'Allokerad kvv'!$B$1:$AV$1,0),FALSE),VLOOKUP($B242,'Justerad allokering'!$B$1:$AG$461,MATCH(N$1,'Justerad allokering'!$B$1:$AF$1,0),FALSE))</f>
        <v>0</v>
      </c>
      <c r="O242">
        <f>IF(ISERROR(1/VLOOKUP($B242,'Justerad allokering'!$B$1:$AG$461,MATCH(O$1,'Justerad allokering'!$B$1:$AF$1,0),FALSE)),VLOOKUP($B242,'Allokerad kvv'!$B$2:$AV$468,MATCH(O$1,'Allokerad kvv'!$B$1:$AV$1,0),FALSE),VLOOKUP($B242,'Justerad allokering'!$B$1:$AG$461,MATCH(O$1,'Justerad allokering'!$B$1:$AF$1,0),FALSE))</f>
        <v>0</v>
      </c>
      <c r="P242">
        <f>IF(ISERROR(1/VLOOKUP($B242,'Justerad allokering'!$B$1:$AG$461,MATCH(P$1,'Justerad allokering'!$B$1:$AF$1,0),FALSE)),VLOOKUP($B242,'Allokerad kvv'!$B$2:$AV$468,MATCH(P$1,'Allokerad kvv'!$B$1:$AV$1,0),FALSE),VLOOKUP($B242,'Justerad allokering'!$B$1:$AG$461,MATCH(P$1,'Justerad allokering'!$B$1:$AF$1,0),FALSE))</f>
        <v>0</v>
      </c>
      <c r="Q242">
        <f>IF(ISERROR(1/VLOOKUP($B242,'Justerad allokering'!$B$1:$AG$461,MATCH(Q$1,'Justerad allokering'!$B$1:$AF$1,0),FALSE)),VLOOKUP($B242,'Allokerad kvv'!$B$2:$AV$468,MATCH(Q$1,'Allokerad kvv'!$B$1:$AV$1,0),FALSE),VLOOKUP($B242,'Justerad allokering'!$B$1:$AG$461,MATCH(Q$1,'Justerad allokering'!$B$1:$AF$1,0),FALSE))</f>
        <v>0</v>
      </c>
      <c r="R242">
        <f>IF(ISERROR(1/VLOOKUP($B242,'Justerad allokering'!$B$1:$AG$461,MATCH(R$1,'Justerad allokering'!$B$1:$AF$1,0),FALSE)),VLOOKUP($B242,'Allokerad kvv'!$B$2:$AV$468,MATCH(R$1,'Allokerad kvv'!$B$1:$AV$1,0),FALSE),VLOOKUP($B242,'Justerad allokering'!$B$1:$AG$461,MATCH(R$1,'Justerad allokering'!$B$1:$AF$1,0),FALSE))</f>
        <v>0</v>
      </c>
      <c r="S242">
        <f>IF(ISERROR(1/VLOOKUP($B242,'Justerad allokering'!$B$1:$AG$461,MATCH(S$1,'Justerad allokering'!$B$1:$AF$1,0),FALSE)),VLOOKUP($B242,'Allokerad kvv'!$B$2:$AV$468,MATCH(S$1,'Allokerad kvv'!$B$1:$AV$1,0),FALSE),VLOOKUP($B242,'Justerad allokering'!$B$1:$AG$461,MATCH(S$1,'Justerad allokering'!$B$1:$AF$1,0),FALSE))</f>
        <v>0</v>
      </c>
      <c r="T242">
        <f>IF(ISERROR(1/VLOOKUP($B242,'Justerad allokering'!$B$1:$AG$461,MATCH(T$1,'Justerad allokering'!$B$1:$AF$1,0),FALSE)),VLOOKUP($B242,'Allokerad kvv'!$B$2:$AV$468,MATCH(T$1,'Allokerad kvv'!$B$1:$AV$1,0),FALSE),VLOOKUP($B242,'Justerad allokering'!$B$1:$AG$461,MATCH(T$1,'Justerad allokering'!$B$1:$AF$1,0),FALSE))</f>
        <v>0</v>
      </c>
      <c r="U242">
        <f>IF(ISERROR(1/VLOOKUP($B242,'Justerad allokering'!$B$1:$AG$461,MATCH(U$1,'Justerad allokering'!$B$1:$AF$1,0),FALSE)),VLOOKUP($B242,'Allokerad kvv'!$B$2:$AV$468,MATCH(U$1,'Allokerad kvv'!$B$1:$AV$1,0),FALSE),VLOOKUP($B242,'Justerad allokering'!$B$1:$AG$461,MATCH(U$1,'Justerad allokering'!$B$1:$AF$1,0),FALSE))</f>
        <v>0</v>
      </c>
      <c r="V242">
        <f>IF(ISERROR(1/VLOOKUP($B242,'Justerad allokering'!$B$1:$AG$461,MATCH(V$1,'Justerad allokering'!$B$1:$AF$1,0),FALSE)),VLOOKUP($B242,'Allokerad kvv'!$B$2:$AV$468,MATCH(V$1,'Allokerad kvv'!$B$1:$AV$1,0),FALSE),VLOOKUP($B242,'Justerad allokering'!$B$1:$AG$461,MATCH(V$1,'Justerad allokering'!$B$1:$AF$1,0),FALSE))</f>
        <v>0</v>
      </c>
      <c r="W242">
        <f>IF(ISERROR(1/VLOOKUP($B242,'Justerad allokering'!$B$1:$AG$461,MATCH(W$1,'Justerad allokering'!$B$1:$AF$1,0),FALSE)),VLOOKUP($B242,'Allokerad kvv'!$B$2:$AV$468,MATCH(W$1,'Allokerad kvv'!$B$1:$AV$1,0),FALSE),VLOOKUP($B242,'Justerad allokering'!$B$1:$AG$461,MATCH(W$1,'Justerad allokering'!$B$1:$AF$1,0),FALSE))</f>
        <v>0</v>
      </c>
      <c r="X242">
        <f>IF(ISERROR(1/VLOOKUP($B242,'Justerad allokering'!$B$1:$AG$461,MATCH(X$1,'Justerad allokering'!$B$1:$AF$1,0),FALSE)),VLOOKUP($B242,'Allokerad kvv'!$B$2:$AV$468,MATCH(X$1,'Allokerad kvv'!$B$1:$AV$1,0),FALSE),VLOOKUP($B242,'Justerad allokering'!$B$1:$AG$461,MATCH(X$1,'Justerad allokering'!$B$1:$AF$1,0),FALSE))</f>
        <v>0</v>
      </c>
      <c r="Y242">
        <f>IF(ISERROR(1/VLOOKUP($B242,'Justerad allokering'!$B$1:$AG$461,MATCH(Y$1,'Justerad allokering'!$B$1:$AF$1,0),FALSE)),VLOOKUP($B242,'Allokerad kvv'!$B$2:$AV$468,MATCH(Y$1,'Allokerad kvv'!$B$1:$AV$1,0),FALSE),VLOOKUP($B242,'Justerad allokering'!$B$1:$AG$461,MATCH(Y$1,'Justerad allokering'!$B$1:$AF$1,0),FALSE))</f>
        <v>0</v>
      </c>
      <c r="Z242">
        <f>IF(ISERROR(1/VLOOKUP($B242,'Justerad allokering'!$B$1:$AG$461,MATCH(Z$1,'Justerad allokering'!$B$1:$AF$1,0),FALSE)),VLOOKUP($B242,'Allokerad kvv'!$B$2:$AV$468,MATCH(Z$1,'Allokerad kvv'!$B$1:$AV$1,0),FALSE),VLOOKUP($B242,'Justerad allokering'!$B$1:$AG$461,MATCH(Z$1,'Justerad allokering'!$B$1:$AF$1,0),FALSE))</f>
        <v>0</v>
      </c>
      <c r="AE242" s="89">
        <f t="shared" si="12"/>
        <v>0</v>
      </c>
      <c r="AG242">
        <f t="shared" si="13"/>
        <v>0</v>
      </c>
      <c r="AH242">
        <f t="shared" si="14"/>
        <v>0</v>
      </c>
      <c r="AI242" t="str">
        <f>IF(AH242=0,"",AH242/VLOOKUP(B242,Kraftvärmeprod!$B$1:$BC$480,MATCH("Summa tillförd energi exklusive rökgaskondensering",Kraftvärmeprod!$B$1:$BC$1,0),FALSE))</f>
        <v/>
      </c>
      <c r="AK242">
        <f t="shared" si="15"/>
        <v>0</v>
      </c>
    </row>
    <row r="243" spans="1:37" x14ac:dyDescent="0.25">
      <c r="A243" s="2" t="s">
        <v>349</v>
      </c>
      <c r="B243" s="2" t="s">
        <v>350</v>
      </c>
      <c r="C243">
        <f>IF(ISERROR(1/VLOOKUP($B243,'Justerad allokering'!$B$1:$AG$461,MATCH(C$1,'Justerad allokering'!$B$1:$AF$1,0),FALSE)),VLOOKUP($B243,'Allokerad kvv'!$B$2:$AV$468,MATCH(C$1,'Allokerad kvv'!$B$1:$AV$1,0),FALSE),VLOOKUP($B243,'Justerad allokering'!$B$1:$AG$461,MATCH(C$1,'Justerad allokering'!$B$1:$AF$1,0),FALSE))</f>
        <v>0</v>
      </c>
      <c r="D243">
        <f>IF(ISERROR(1/VLOOKUP($B243,'Justerad allokering'!$B$1:$AG$461,MATCH(D$1,'Justerad allokering'!$B$1:$AF$1,0),FALSE)),VLOOKUP($B243,'Allokerad kvv'!$B$2:$AV$468,MATCH(D$1,'Allokerad kvv'!$B$1:$AV$1,0),FALSE),VLOOKUP($B243,'Justerad allokering'!$B$1:$AG$461,MATCH(D$1,'Justerad allokering'!$B$1:$AF$1,0),FALSE))</f>
        <v>0</v>
      </c>
      <c r="E243">
        <f>IF(ISERROR(1/VLOOKUP($B243,'Justerad allokering'!$B$1:$AG$461,MATCH(E$1,'Justerad allokering'!$B$1:$AF$1,0),FALSE)),VLOOKUP($B243,'Allokerad kvv'!$B$2:$AV$468,MATCH(E$1,'Allokerad kvv'!$B$1:$AV$1,0),FALSE),VLOOKUP($B243,'Justerad allokering'!$B$1:$AG$461,MATCH(E$1,'Justerad allokering'!$B$1:$AF$1,0),FALSE))</f>
        <v>0</v>
      </c>
      <c r="F243">
        <f>IF(ISERROR(1/VLOOKUP($B243,'Justerad allokering'!$B$1:$AG$461,MATCH(F$1,'Justerad allokering'!$B$1:$AF$1,0),FALSE)),VLOOKUP($B243,'Allokerad kvv'!$B$2:$AV$468,MATCH(F$1,'Allokerad kvv'!$B$1:$AV$1,0),FALSE),VLOOKUP($B243,'Justerad allokering'!$B$1:$AG$461,MATCH(F$1,'Justerad allokering'!$B$1:$AF$1,0),FALSE))</f>
        <v>0</v>
      </c>
      <c r="G243">
        <f>IF(ISERROR(1/VLOOKUP($B243,'Justerad allokering'!$B$1:$AG$461,MATCH(G$1,'Justerad allokering'!$B$1:$AF$1,0),FALSE)),VLOOKUP($B243,'Allokerad kvv'!$B$2:$AV$468,MATCH(G$1,'Allokerad kvv'!$B$1:$AV$1,0),FALSE),VLOOKUP($B243,'Justerad allokering'!$B$1:$AG$461,MATCH(G$1,'Justerad allokering'!$B$1:$AF$1,0),FALSE))</f>
        <v>0</v>
      </c>
      <c r="H243">
        <f>IF(ISERROR(1/VLOOKUP($B243,'Justerad allokering'!$B$1:$AG$461,MATCH(H$1,'Justerad allokering'!$B$1:$AF$1,0),FALSE)),VLOOKUP($B243,'Allokerad kvv'!$B$2:$AV$468,MATCH(H$1,'Allokerad kvv'!$B$1:$AV$1,0),FALSE),VLOOKUP($B243,'Justerad allokering'!$B$1:$AG$461,MATCH(H$1,'Justerad allokering'!$B$1:$AF$1,0),FALSE))</f>
        <v>0</v>
      </c>
      <c r="I243">
        <f>IF(ISERROR(1/VLOOKUP($B243,'Justerad allokering'!$B$1:$AG$461,MATCH(I$1,'Justerad allokering'!$B$1:$AF$1,0),FALSE)),VLOOKUP($B243,'Allokerad kvv'!$B$2:$AV$468,MATCH(I$1,'Allokerad kvv'!$B$1:$AV$1,0),FALSE),VLOOKUP($B243,'Justerad allokering'!$B$1:$AG$461,MATCH(I$1,'Justerad allokering'!$B$1:$AF$1,0),FALSE))</f>
        <v>0</v>
      </c>
      <c r="J243">
        <f>IF(ISERROR(1/VLOOKUP($B243,'Justerad allokering'!$B$1:$AG$461,MATCH(J$1,'Justerad allokering'!$B$1:$AF$1,0),FALSE)),VLOOKUP($B243,'Allokerad kvv'!$B$2:$AV$468,MATCH(J$1,'Allokerad kvv'!$B$1:$AV$1,0),FALSE),VLOOKUP($B243,'Justerad allokering'!$B$1:$AG$461,MATCH(J$1,'Justerad allokering'!$B$1:$AF$1,0),FALSE))</f>
        <v>0</v>
      </c>
      <c r="K243">
        <f>IF(ISERROR(1/VLOOKUP($B243,'Justerad allokering'!$B$1:$AG$461,MATCH(K$1,'Justerad allokering'!$B$1:$AF$1,0),FALSE)),VLOOKUP($B243,'Allokerad kvv'!$B$2:$AV$468,MATCH(K$1,'Allokerad kvv'!$B$1:$AV$1,0),FALSE),VLOOKUP($B243,'Justerad allokering'!$B$1:$AG$461,MATCH(K$1,'Justerad allokering'!$B$1:$AF$1,0),FALSE))</f>
        <v>0</v>
      </c>
      <c r="L243">
        <f>IF(ISERROR(1/VLOOKUP($B243,'Justerad allokering'!$B$1:$AG$461,MATCH(L$1,'Justerad allokering'!$B$1:$AF$1,0),FALSE)),VLOOKUP($B243,'Allokerad kvv'!$B$2:$AV$468,MATCH(L$1,'Allokerad kvv'!$B$1:$AV$1,0),FALSE),VLOOKUP($B243,'Justerad allokering'!$B$1:$AG$461,MATCH(L$1,'Justerad allokering'!$B$1:$AF$1,0),FALSE))</f>
        <v>0</v>
      </c>
      <c r="M243">
        <f>IF(ISERROR(1/VLOOKUP($B243,'Justerad allokering'!$B$1:$AG$461,MATCH(M$1,'Justerad allokering'!$B$1:$AF$1,0),FALSE)),VLOOKUP($B243,'Allokerad kvv'!$B$2:$AV$468,MATCH(M$1,'Allokerad kvv'!$B$1:$AV$1,0),FALSE),VLOOKUP($B243,'Justerad allokering'!$B$1:$AG$461,MATCH(M$1,'Justerad allokering'!$B$1:$AF$1,0),FALSE))</f>
        <v>0</v>
      </c>
      <c r="N243">
        <f>IF(ISERROR(1/VLOOKUP($B243,'Justerad allokering'!$B$1:$AG$461,MATCH(N$1,'Justerad allokering'!$B$1:$AF$1,0),FALSE)),VLOOKUP($B243,'Allokerad kvv'!$B$2:$AV$468,MATCH(N$1,'Allokerad kvv'!$B$1:$AV$1,0),FALSE),VLOOKUP($B243,'Justerad allokering'!$B$1:$AG$461,MATCH(N$1,'Justerad allokering'!$B$1:$AF$1,0),FALSE))</f>
        <v>0</v>
      </c>
      <c r="O243">
        <f>IF(ISERROR(1/VLOOKUP($B243,'Justerad allokering'!$B$1:$AG$461,MATCH(O$1,'Justerad allokering'!$B$1:$AF$1,0),FALSE)),VLOOKUP($B243,'Allokerad kvv'!$B$2:$AV$468,MATCH(O$1,'Allokerad kvv'!$B$1:$AV$1,0),FALSE),VLOOKUP($B243,'Justerad allokering'!$B$1:$AG$461,MATCH(O$1,'Justerad allokering'!$B$1:$AF$1,0),FALSE))</f>
        <v>0</v>
      </c>
      <c r="P243">
        <f>IF(ISERROR(1/VLOOKUP($B243,'Justerad allokering'!$B$1:$AG$461,MATCH(P$1,'Justerad allokering'!$B$1:$AF$1,0),FALSE)),VLOOKUP($B243,'Allokerad kvv'!$B$2:$AV$468,MATCH(P$1,'Allokerad kvv'!$B$1:$AV$1,0),FALSE),VLOOKUP($B243,'Justerad allokering'!$B$1:$AG$461,MATCH(P$1,'Justerad allokering'!$B$1:$AF$1,0),FALSE))</f>
        <v>0</v>
      </c>
      <c r="Q243">
        <f>IF(ISERROR(1/VLOOKUP($B243,'Justerad allokering'!$B$1:$AG$461,MATCH(Q$1,'Justerad allokering'!$B$1:$AF$1,0),FALSE)),VLOOKUP($B243,'Allokerad kvv'!$B$2:$AV$468,MATCH(Q$1,'Allokerad kvv'!$B$1:$AV$1,0),FALSE),VLOOKUP($B243,'Justerad allokering'!$B$1:$AG$461,MATCH(Q$1,'Justerad allokering'!$B$1:$AF$1,0),FALSE))</f>
        <v>0</v>
      </c>
      <c r="R243">
        <f>IF(ISERROR(1/VLOOKUP($B243,'Justerad allokering'!$B$1:$AG$461,MATCH(R$1,'Justerad allokering'!$B$1:$AF$1,0),FALSE)),VLOOKUP($B243,'Allokerad kvv'!$B$2:$AV$468,MATCH(R$1,'Allokerad kvv'!$B$1:$AV$1,0),FALSE),VLOOKUP($B243,'Justerad allokering'!$B$1:$AG$461,MATCH(R$1,'Justerad allokering'!$B$1:$AF$1,0),FALSE))</f>
        <v>0</v>
      </c>
      <c r="S243">
        <f>IF(ISERROR(1/VLOOKUP($B243,'Justerad allokering'!$B$1:$AG$461,MATCH(S$1,'Justerad allokering'!$B$1:$AF$1,0),FALSE)),VLOOKUP($B243,'Allokerad kvv'!$B$2:$AV$468,MATCH(S$1,'Allokerad kvv'!$B$1:$AV$1,0),FALSE),VLOOKUP($B243,'Justerad allokering'!$B$1:$AG$461,MATCH(S$1,'Justerad allokering'!$B$1:$AF$1,0),FALSE))</f>
        <v>0</v>
      </c>
      <c r="T243">
        <f>IF(ISERROR(1/VLOOKUP($B243,'Justerad allokering'!$B$1:$AG$461,MATCH(T$1,'Justerad allokering'!$B$1:$AF$1,0),FALSE)),VLOOKUP($B243,'Allokerad kvv'!$B$2:$AV$468,MATCH(T$1,'Allokerad kvv'!$B$1:$AV$1,0),FALSE),VLOOKUP($B243,'Justerad allokering'!$B$1:$AG$461,MATCH(T$1,'Justerad allokering'!$B$1:$AF$1,0),FALSE))</f>
        <v>0</v>
      </c>
      <c r="U243">
        <f>IF(ISERROR(1/VLOOKUP($B243,'Justerad allokering'!$B$1:$AG$461,MATCH(U$1,'Justerad allokering'!$B$1:$AF$1,0),FALSE)),VLOOKUP($B243,'Allokerad kvv'!$B$2:$AV$468,MATCH(U$1,'Allokerad kvv'!$B$1:$AV$1,0),FALSE),VLOOKUP($B243,'Justerad allokering'!$B$1:$AG$461,MATCH(U$1,'Justerad allokering'!$B$1:$AF$1,0),FALSE))</f>
        <v>0</v>
      </c>
      <c r="V243">
        <f>IF(ISERROR(1/VLOOKUP($B243,'Justerad allokering'!$B$1:$AG$461,MATCH(V$1,'Justerad allokering'!$B$1:$AF$1,0),FALSE)),VLOOKUP($B243,'Allokerad kvv'!$B$2:$AV$468,MATCH(V$1,'Allokerad kvv'!$B$1:$AV$1,0),FALSE),VLOOKUP($B243,'Justerad allokering'!$B$1:$AG$461,MATCH(V$1,'Justerad allokering'!$B$1:$AF$1,0),FALSE))</f>
        <v>0</v>
      </c>
      <c r="W243">
        <f>IF(ISERROR(1/VLOOKUP($B243,'Justerad allokering'!$B$1:$AG$461,MATCH(W$1,'Justerad allokering'!$B$1:$AF$1,0),FALSE)),VLOOKUP($B243,'Allokerad kvv'!$B$2:$AV$468,MATCH(W$1,'Allokerad kvv'!$B$1:$AV$1,0),FALSE),VLOOKUP($B243,'Justerad allokering'!$B$1:$AG$461,MATCH(W$1,'Justerad allokering'!$B$1:$AF$1,0),FALSE))</f>
        <v>0</v>
      </c>
      <c r="X243">
        <f>IF(ISERROR(1/VLOOKUP($B243,'Justerad allokering'!$B$1:$AG$461,MATCH(X$1,'Justerad allokering'!$B$1:$AF$1,0),FALSE)),VLOOKUP($B243,'Allokerad kvv'!$B$2:$AV$468,MATCH(X$1,'Allokerad kvv'!$B$1:$AV$1,0),FALSE),VLOOKUP($B243,'Justerad allokering'!$B$1:$AG$461,MATCH(X$1,'Justerad allokering'!$B$1:$AF$1,0),FALSE))</f>
        <v>0</v>
      </c>
      <c r="Y243">
        <f>IF(ISERROR(1/VLOOKUP($B243,'Justerad allokering'!$B$1:$AG$461,MATCH(Y$1,'Justerad allokering'!$B$1:$AF$1,0),FALSE)),VLOOKUP($B243,'Allokerad kvv'!$B$2:$AV$468,MATCH(Y$1,'Allokerad kvv'!$B$1:$AV$1,0),FALSE),VLOOKUP($B243,'Justerad allokering'!$B$1:$AG$461,MATCH(Y$1,'Justerad allokering'!$B$1:$AF$1,0),FALSE))</f>
        <v>0</v>
      </c>
      <c r="Z243">
        <f>IF(ISERROR(1/VLOOKUP($B243,'Justerad allokering'!$B$1:$AG$461,MATCH(Z$1,'Justerad allokering'!$B$1:$AF$1,0),FALSE)),VLOOKUP($B243,'Allokerad kvv'!$B$2:$AV$468,MATCH(Z$1,'Allokerad kvv'!$B$1:$AV$1,0),FALSE),VLOOKUP($B243,'Justerad allokering'!$B$1:$AG$461,MATCH(Z$1,'Justerad allokering'!$B$1:$AF$1,0),FALSE))</f>
        <v>0</v>
      </c>
      <c r="AE243" s="89">
        <f t="shared" si="12"/>
        <v>0</v>
      </c>
      <c r="AG243">
        <f t="shared" si="13"/>
        <v>0</v>
      </c>
      <c r="AH243">
        <f t="shared" si="14"/>
        <v>0</v>
      </c>
      <c r="AI243" t="str">
        <f>IF(AH243=0,"",AH243/VLOOKUP(B243,Kraftvärmeprod!$B$1:$BC$480,MATCH("Summa tillförd energi exklusive rökgaskondensering",Kraftvärmeprod!$B$1:$BC$1,0),FALSE))</f>
        <v/>
      </c>
      <c r="AK243">
        <f t="shared" si="15"/>
        <v>0</v>
      </c>
    </row>
    <row r="244" spans="1:37" x14ac:dyDescent="0.25">
      <c r="A244" s="2" t="s">
        <v>351</v>
      </c>
      <c r="B244" s="2" t="s">
        <v>352</v>
      </c>
      <c r="C244">
        <f>IF(ISERROR(1/VLOOKUP($B244,'Justerad allokering'!$B$1:$AG$461,MATCH(C$1,'Justerad allokering'!$B$1:$AF$1,0),FALSE)),VLOOKUP($B244,'Allokerad kvv'!$B$2:$AV$468,MATCH(C$1,'Allokerad kvv'!$B$1:$AV$1,0),FALSE),VLOOKUP($B244,'Justerad allokering'!$B$1:$AG$461,MATCH(C$1,'Justerad allokering'!$B$1:$AF$1,0),FALSE))</f>
        <v>0</v>
      </c>
      <c r="D244">
        <f>IF(ISERROR(1/VLOOKUP($B244,'Justerad allokering'!$B$1:$AG$461,MATCH(D$1,'Justerad allokering'!$B$1:$AF$1,0),FALSE)),VLOOKUP($B244,'Allokerad kvv'!$B$2:$AV$468,MATCH(D$1,'Allokerad kvv'!$B$1:$AV$1,0),FALSE),VLOOKUP($B244,'Justerad allokering'!$B$1:$AG$461,MATCH(D$1,'Justerad allokering'!$B$1:$AF$1,0),FALSE))</f>
        <v>0</v>
      </c>
      <c r="E244">
        <f>IF(ISERROR(1/VLOOKUP($B244,'Justerad allokering'!$B$1:$AG$461,MATCH(E$1,'Justerad allokering'!$B$1:$AF$1,0),FALSE)),VLOOKUP($B244,'Allokerad kvv'!$B$2:$AV$468,MATCH(E$1,'Allokerad kvv'!$B$1:$AV$1,0),FALSE),VLOOKUP($B244,'Justerad allokering'!$B$1:$AG$461,MATCH(E$1,'Justerad allokering'!$B$1:$AF$1,0),FALSE))</f>
        <v>3.44</v>
      </c>
      <c r="F244">
        <f>IF(ISERROR(1/VLOOKUP($B244,'Justerad allokering'!$B$1:$AG$461,MATCH(F$1,'Justerad allokering'!$B$1:$AF$1,0),FALSE)),VLOOKUP($B244,'Allokerad kvv'!$B$2:$AV$468,MATCH(F$1,'Allokerad kvv'!$B$1:$AV$1,0),FALSE),VLOOKUP($B244,'Justerad allokering'!$B$1:$AG$461,MATCH(F$1,'Justerad allokering'!$B$1:$AF$1,0),FALSE))</f>
        <v>0.1</v>
      </c>
      <c r="G244">
        <f>IF(ISERROR(1/VLOOKUP($B244,'Justerad allokering'!$B$1:$AG$461,MATCH(G$1,'Justerad allokering'!$B$1:$AF$1,0),FALSE)),VLOOKUP($B244,'Allokerad kvv'!$B$2:$AV$468,MATCH(G$1,'Allokerad kvv'!$B$1:$AV$1,0),FALSE),VLOOKUP($B244,'Justerad allokering'!$B$1:$AG$461,MATCH(G$1,'Justerad allokering'!$B$1:$AF$1,0),FALSE))</f>
        <v>0</v>
      </c>
      <c r="H244">
        <f>IF(ISERROR(1/VLOOKUP($B244,'Justerad allokering'!$B$1:$AG$461,MATCH(H$1,'Justerad allokering'!$B$1:$AF$1,0),FALSE)),VLOOKUP($B244,'Allokerad kvv'!$B$2:$AV$468,MATCH(H$1,'Allokerad kvv'!$B$1:$AV$1,0),FALSE),VLOOKUP($B244,'Justerad allokering'!$B$1:$AG$461,MATCH(H$1,'Justerad allokering'!$B$1:$AF$1,0),FALSE))</f>
        <v>0</v>
      </c>
      <c r="I244">
        <f>IF(ISERROR(1/VLOOKUP($B244,'Justerad allokering'!$B$1:$AG$461,MATCH(I$1,'Justerad allokering'!$B$1:$AF$1,0),FALSE)),VLOOKUP($B244,'Allokerad kvv'!$B$2:$AV$468,MATCH(I$1,'Allokerad kvv'!$B$1:$AV$1,0),FALSE),VLOOKUP($B244,'Justerad allokering'!$B$1:$AG$461,MATCH(I$1,'Justerad allokering'!$B$1:$AF$1,0),FALSE))</f>
        <v>0</v>
      </c>
      <c r="J244">
        <f>IF(ISERROR(1/VLOOKUP($B244,'Justerad allokering'!$B$1:$AG$461,MATCH(J$1,'Justerad allokering'!$B$1:$AF$1,0),FALSE)),VLOOKUP($B244,'Allokerad kvv'!$B$2:$AV$468,MATCH(J$1,'Allokerad kvv'!$B$1:$AV$1,0),FALSE),VLOOKUP($B244,'Justerad allokering'!$B$1:$AG$461,MATCH(J$1,'Justerad allokering'!$B$1:$AF$1,0),FALSE))</f>
        <v>61.92</v>
      </c>
      <c r="K244">
        <f>IF(ISERROR(1/VLOOKUP($B244,'Justerad allokering'!$B$1:$AG$461,MATCH(K$1,'Justerad allokering'!$B$1:$AF$1,0),FALSE)),VLOOKUP($B244,'Allokerad kvv'!$B$2:$AV$468,MATCH(K$1,'Allokerad kvv'!$B$1:$AV$1,0),FALSE),VLOOKUP($B244,'Justerad allokering'!$B$1:$AG$461,MATCH(K$1,'Justerad allokering'!$B$1:$AF$1,0),FALSE))</f>
        <v>2.5993200000000001</v>
      </c>
      <c r="L244">
        <f>IF(ISERROR(1/VLOOKUP($B244,'Justerad allokering'!$B$1:$AG$461,MATCH(L$1,'Justerad allokering'!$B$1:$AF$1,0),FALSE)),VLOOKUP($B244,'Allokerad kvv'!$B$2:$AV$468,MATCH(L$1,'Allokerad kvv'!$B$1:$AV$1,0),FALSE),VLOOKUP($B244,'Justerad allokering'!$B$1:$AG$461,MATCH(L$1,'Justerad allokering'!$B$1:$AF$1,0),FALSE))</f>
        <v>0</v>
      </c>
      <c r="M244">
        <f>IF(ISERROR(1/VLOOKUP($B244,'Justerad allokering'!$B$1:$AG$461,MATCH(M$1,'Justerad allokering'!$B$1:$AF$1,0),FALSE)),VLOOKUP($B244,'Allokerad kvv'!$B$2:$AV$468,MATCH(M$1,'Allokerad kvv'!$B$1:$AV$1,0),FALSE),VLOOKUP($B244,'Justerad allokering'!$B$1:$AG$461,MATCH(M$1,'Justerad allokering'!$B$1:$AF$1,0),FALSE))</f>
        <v>0</v>
      </c>
      <c r="N244">
        <f>IF(ISERROR(1/VLOOKUP($B244,'Justerad allokering'!$B$1:$AG$461,MATCH(N$1,'Justerad allokering'!$B$1:$AF$1,0),FALSE)),VLOOKUP($B244,'Allokerad kvv'!$B$2:$AV$468,MATCH(N$1,'Allokerad kvv'!$B$1:$AV$1,0),FALSE),VLOOKUP($B244,'Justerad allokering'!$B$1:$AG$461,MATCH(N$1,'Justerad allokering'!$B$1:$AF$1,0),FALSE))</f>
        <v>0</v>
      </c>
      <c r="O244">
        <f>IF(ISERROR(1/VLOOKUP($B244,'Justerad allokering'!$B$1:$AG$461,MATCH(O$1,'Justerad allokering'!$B$1:$AF$1,0),FALSE)),VLOOKUP($B244,'Allokerad kvv'!$B$2:$AV$468,MATCH(O$1,'Allokerad kvv'!$B$1:$AV$1,0),FALSE),VLOOKUP($B244,'Justerad allokering'!$B$1:$AG$461,MATCH(O$1,'Justerad allokering'!$B$1:$AF$1,0),FALSE))</f>
        <v>8.7200000000000006</v>
      </c>
      <c r="P244">
        <f>IF(ISERROR(1/VLOOKUP($B244,'Justerad allokering'!$B$1:$AG$461,MATCH(P$1,'Justerad allokering'!$B$1:$AF$1,0),FALSE)),VLOOKUP($B244,'Allokerad kvv'!$B$2:$AV$468,MATCH(P$1,'Allokerad kvv'!$B$1:$AV$1,0),FALSE),VLOOKUP($B244,'Justerad allokering'!$B$1:$AG$461,MATCH(P$1,'Justerad allokering'!$B$1:$AF$1,0),FALSE))</f>
        <v>29.51</v>
      </c>
      <c r="Q244">
        <f>IF(ISERROR(1/VLOOKUP($B244,'Justerad allokering'!$B$1:$AG$461,MATCH(Q$1,'Justerad allokering'!$B$1:$AF$1,0),FALSE)),VLOOKUP($B244,'Allokerad kvv'!$B$2:$AV$468,MATCH(Q$1,'Allokerad kvv'!$B$1:$AV$1,0),FALSE),VLOOKUP($B244,'Justerad allokering'!$B$1:$AG$461,MATCH(Q$1,'Justerad allokering'!$B$1:$AF$1,0),FALSE))</f>
        <v>0</v>
      </c>
      <c r="R244">
        <f>IF(ISERROR(1/VLOOKUP($B244,'Justerad allokering'!$B$1:$AG$461,MATCH(R$1,'Justerad allokering'!$B$1:$AF$1,0),FALSE)),VLOOKUP($B244,'Allokerad kvv'!$B$2:$AV$468,MATCH(R$1,'Allokerad kvv'!$B$1:$AV$1,0),FALSE),VLOOKUP($B244,'Justerad allokering'!$B$1:$AG$461,MATCH(R$1,'Justerad allokering'!$B$1:$AF$1,0),FALSE))</f>
        <v>0</v>
      </c>
      <c r="S244">
        <f>IF(ISERROR(1/VLOOKUP($B244,'Justerad allokering'!$B$1:$AG$461,MATCH(S$1,'Justerad allokering'!$B$1:$AF$1,0),FALSE)),VLOOKUP($B244,'Allokerad kvv'!$B$2:$AV$468,MATCH(S$1,'Allokerad kvv'!$B$1:$AV$1,0),FALSE),VLOOKUP($B244,'Justerad allokering'!$B$1:$AG$461,MATCH(S$1,'Justerad allokering'!$B$1:$AF$1,0),FALSE))</f>
        <v>0</v>
      </c>
      <c r="T244">
        <f>IF(ISERROR(1/VLOOKUP($B244,'Justerad allokering'!$B$1:$AG$461,MATCH(T$1,'Justerad allokering'!$B$1:$AF$1,0),FALSE)),VLOOKUP($B244,'Allokerad kvv'!$B$2:$AV$468,MATCH(T$1,'Allokerad kvv'!$B$1:$AV$1,0),FALSE),VLOOKUP($B244,'Justerad allokering'!$B$1:$AG$461,MATCH(T$1,'Justerad allokering'!$B$1:$AF$1,0),FALSE))</f>
        <v>0</v>
      </c>
      <c r="U244">
        <f>IF(ISERROR(1/VLOOKUP($B244,'Justerad allokering'!$B$1:$AG$461,MATCH(U$1,'Justerad allokering'!$B$1:$AF$1,0),FALSE)),VLOOKUP($B244,'Allokerad kvv'!$B$2:$AV$468,MATCH(U$1,'Allokerad kvv'!$B$1:$AV$1,0),FALSE),VLOOKUP($B244,'Justerad allokering'!$B$1:$AG$461,MATCH(U$1,'Justerad allokering'!$B$1:$AF$1,0),FALSE))</f>
        <v>0</v>
      </c>
      <c r="V244">
        <f>IF(ISERROR(1/VLOOKUP($B244,'Justerad allokering'!$B$1:$AG$461,MATCH(V$1,'Justerad allokering'!$B$1:$AF$1,0),FALSE)),VLOOKUP($B244,'Allokerad kvv'!$B$2:$AV$468,MATCH(V$1,'Allokerad kvv'!$B$1:$AV$1,0),FALSE),VLOOKUP($B244,'Justerad allokering'!$B$1:$AG$461,MATCH(V$1,'Justerad allokering'!$B$1:$AF$1,0),FALSE))</f>
        <v>0</v>
      </c>
      <c r="W244">
        <f>IF(ISERROR(1/VLOOKUP($B244,'Justerad allokering'!$B$1:$AG$461,MATCH(W$1,'Justerad allokering'!$B$1:$AF$1,0),FALSE)),VLOOKUP($B244,'Allokerad kvv'!$B$2:$AV$468,MATCH(W$1,'Allokerad kvv'!$B$1:$AV$1,0),FALSE),VLOOKUP($B244,'Justerad allokering'!$B$1:$AG$461,MATCH(W$1,'Justerad allokering'!$B$1:$AF$1,0),FALSE))</f>
        <v>0</v>
      </c>
      <c r="X244">
        <f>IF(ISERROR(1/VLOOKUP($B244,'Justerad allokering'!$B$1:$AG$461,MATCH(X$1,'Justerad allokering'!$B$1:$AF$1,0),FALSE)),VLOOKUP($B244,'Allokerad kvv'!$B$2:$AV$468,MATCH(X$1,'Allokerad kvv'!$B$1:$AV$1,0),FALSE),VLOOKUP($B244,'Justerad allokering'!$B$1:$AG$461,MATCH(X$1,'Justerad allokering'!$B$1:$AF$1,0),FALSE))</f>
        <v>0</v>
      </c>
      <c r="Y244">
        <f>IF(ISERROR(1/VLOOKUP($B244,'Justerad allokering'!$B$1:$AG$461,MATCH(Y$1,'Justerad allokering'!$B$1:$AF$1,0),FALSE)),VLOOKUP($B244,'Allokerad kvv'!$B$2:$AV$468,MATCH(Y$1,'Allokerad kvv'!$B$1:$AV$1,0),FALSE),VLOOKUP($B244,'Justerad allokering'!$B$1:$AG$461,MATCH(Y$1,'Justerad allokering'!$B$1:$AF$1,0),FALSE))</f>
        <v>0</v>
      </c>
      <c r="Z244">
        <f>IF(ISERROR(1/VLOOKUP($B244,'Justerad allokering'!$B$1:$AG$461,MATCH(Z$1,'Justerad allokering'!$B$1:$AF$1,0),FALSE)),VLOOKUP($B244,'Allokerad kvv'!$B$2:$AV$468,MATCH(Z$1,'Allokerad kvv'!$B$1:$AV$1,0),FALSE),VLOOKUP($B244,'Justerad allokering'!$B$1:$AG$461,MATCH(Z$1,'Justerad allokering'!$B$1:$AF$1,0),FALSE))</f>
        <v>0</v>
      </c>
      <c r="AE244" s="89">
        <f t="shared" si="12"/>
        <v>106.28932000000002</v>
      </c>
      <c r="AG244">
        <f t="shared" si="13"/>
        <v>103.69000000000001</v>
      </c>
      <c r="AH244">
        <f t="shared" si="14"/>
        <v>103.69000000000001</v>
      </c>
      <c r="AI244">
        <f>IF(AH244=0,"",AH244/VLOOKUP(B244,Kraftvärmeprod!$B$1:$BC$480,MATCH("Summa tillförd energi exklusive rökgaskondensering",Kraftvärmeprod!$B$1:$BC$1,0),FALSE))</f>
        <v>0.76450637764506391</v>
      </c>
      <c r="AK244">
        <f t="shared" si="15"/>
        <v>103.69000000000001</v>
      </c>
    </row>
    <row r="245" spans="1:37" x14ac:dyDescent="0.25">
      <c r="A245" s="2" t="s">
        <v>353</v>
      </c>
      <c r="B245" s="2" t="s">
        <v>354</v>
      </c>
      <c r="C245">
        <f>IF(ISERROR(1/VLOOKUP($B245,'Justerad allokering'!$B$1:$AG$461,MATCH(C$1,'Justerad allokering'!$B$1:$AF$1,0),FALSE)),VLOOKUP($B245,'Allokerad kvv'!$B$2:$AV$468,MATCH(C$1,'Allokerad kvv'!$B$1:$AV$1,0),FALSE),VLOOKUP($B245,'Justerad allokering'!$B$1:$AG$461,MATCH(C$1,'Justerad allokering'!$B$1:$AF$1,0),FALSE))</f>
        <v>0</v>
      </c>
      <c r="D245">
        <f>IF(ISERROR(1/VLOOKUP($B245,'Justerad allokering'!$B$1:$AG$461,MATCH(D$1,'Justerad allokering'!$B$1:$AF$1,0),FALSE)),VLOOKUP($B245,'Allokerad kvv'!$B$2:$AV$468,MATCH(D$1,'Allokerad kvv'!$B$1:$AV$1,0),FALSE),VLOOKUP($B245,'Justerad allokering'!$B$1:$AG$461,MATCH(D$1,'Justerad allokering'!$B$1:$AF$1,0),FALSE))</f>
        <v>0</v>
      </c>
      <c r="E245">
        <f>IF(ISERROR(1/VLOOKUP($B245,'Justerad allokering'!$B$1:$AG$461,MATCH(E$1,'Justerad allokering'!$B$1:$AF$1,0),FALSE)),VLOOKUP($B245,'Allokerad kvv'!$B$2:$AV$468,MATCH(E$1,'Allokerad kvv'!$B$1:$AV$1,0),FALSE),VLOOKUP($B245,'Justerad allokering'!$B$1:$AG$461,MATCH(E$1,'Justerad allokering'!$B$1:$AF$1,0),FALSE))</f>
        <v>2.3456000000000001</v>
      </c>
      <c r="F245">
        <f>IF(ISERROR(1/VLOOKUP($B245,'Justerad allokering'!$B$1:$AG$461,MATCH(F$1,'Justerad allokering'!$B$1:$AF$1,0),FALSE)),VLOOKUP($B245,'Allokerad kvv'!$B$2:$AV$468,MATCH(F$1,'Allokerad kvv'!$B$1:$AV$1,0),FALSE),VLOOKUP($B245,'Justerad allokering'!$B$1:$AG$461,MATCH(F$1,'Justerad allokering'!$B$1:$AF$1,0),FALSE))</f>
        <v>0</v>
      </c>
      <c r="G245">
        <f>IF(ISERROR(1/VLOOKUP($B245,'Justerad allokering'!$B$1:$AG$461,MATCH(G$1,'Justerad allokering'!$B$1:$AF$1,0),FALSE)),VLOOKUP($B245,'Allokerad kvv'!$B$2:$AV$468,MATCH(G$1,'Allokerad kvv'!$B$1:$AV$1,0),FALSE),VLOOKUP($B245,'Justerad allokering'!$B$1:$AG$461,MATCH(G$1,'Justerad allokering'!$B$1:$AF$1,0),FALSE))</f>
        <v>0</v>
      </c>
      <c r="H245">
        <f>IF(ISERROR(1/VLOOKUP($B245,'Justerad allokering'!$B$1:$AG$461,MATCH(H$1,'Justerad allokering'!$B$1:$AF$1,0),FALSE)),VLOOKUP($B245,'Allokerad kvv'!$B$2:$AV$468,MATCH(H$1,'Allokerad kvv'!$B$1:$AV$1,0),FALSE),VLOOKUP($B245,'Justerad allokering'!$B$1:$AG$461,MATCH(H$1,'Justerad allokering'!$B$1:$AF$1,0),FALSE))</f>
        <v>0</v>
      </c>
      <c r="I245">
        <f>IF(ISERROR(1/VLOOKUP($B245,'Justerad allokering'!$B$1:$AG$461,MATCH(I$1,'Justerad allokering'!$B$1:$AF$1,0),FALSE)),VLOOKUP($B245,'Allokerad kvv'!$B$2:$AV$468,MATCH(I$1,'Allokerad kvv'!$B$1:$AV$1,0),FALSE),VLOOKUP($B245,'Justerad allokering'!$B$1:$AG$461,MATCH(I$1,'Justerad allokering'!$B$1:$AF$1,0),FALSE))</f>
        <v>0</v>
      </c>
      <c r="J245">
        <f>IF(ISERROR(1/VLOOKUP($B245,'Justerad allokering'!$B$1:$AG$461,MATCH(J$1,'Justerad allokering'!$B$1:$AF$1,0),FALSE)),VLOOKUP($B245,'Allokerad kvv'!$B$2:$AV$468,MATCH(J$1,'Allokerad kvv'!$B$1:$AV$1,0),FALSE),VLOOKUP($B245,'Justerad allokering'!$B$1:$AG$461,MATCH(J$1,'Justerad allokering'!$B$1:$AF$1,0),FALSE))</f>
        <v>15.132899999999999</v>
      </c>
      <c r="K245">
        <f>IF(ISERROR(1/VLOOKUP($B245,'Justerad allokering'!$B$1:$AG$461,MATCH(K$1,'Justerad allokering'!$B$1:$AF$1,0),FALSE)),VLOOKUP($B245,'Allokerad kvv'!$B$2:$AV$468,MATCH(K$1,'Allokerad kvv'!$B$1:$AV$1,0),FALSE),VLOOKUP($B245,'Justerad allokering'!$B$1:$AG$461,MATCH(K$1,'Justerad allokering'!$B$1:$AF$1,0),FALSE))</f>
        <v>1.7704800000000001</v>
      </c>
      <c r="L245">
        <f>IF(ISERROR(1/VLOOKUP($B245,'Justerad allokering'!$B$1:$AG$461,MATCH(L$1,'Justerad allokering'!$B$1:$AF$1,0),FALSE)),VLOOKUP($B245,'Allokerad kvv'!$B$2:$AV$468,MATCH(L$1,'Allokerad kvv'!$B$1:$AV$1,0),FALSE),VLOOKUP($B245,'Justerad allokering'!$B$1:$AG$461,MATCH(L$1,'Justerad allokering'!$B$1:$AF$1,0),FALSE))</f>
        <v>0</v>
      </c>
      <c r="M245">
        <f>IF(ISERROR(1/VLOOKUP($B245,'Justerad allokering'!$B$1:$AG$461,MATCH(M$1,'Justerad allokering'!$B$1:$AF$1,0),FALSE)),VLOOKUP($B245,'Allokerad kvv'!$B$2:$AV$468,MATCH(M$1,'Allokerad kvv'!$B$1:$AV$1,0),FALSE),VLOOKUP($B245,'Justerad allokering'!$B$1:$AG$461,MATCH(M$1,'Justerad allokering'!$B$1:$AF$1,0),FALSE))</f>
        <v>10.214700000000001</v>
      </c>
      <c r="N245">
        <f>IF(ISERROR(1/VLOOKUP($B245,'Justerad allokering'!$B$1:$AG$461,MATCH(N$1,'Justerad allokering'!$B$1:$AF$1,0),FALSE)),VLOOKUP($B245,'Allokerad kvv'!$B$2:$AV$468,MATCH(N$1,'Allokerad kvv'!$B$1:$AV$1,0),FALSE),VLOOKUP($B245,'Justerad allokering'!$B$1:$AG$461,MATCH(N$1,'Justerad allokering'!$B$1:$AF$1,0),FALSE))</f>
        <v>0</v>
      </c>
      <c r="O245">
        <f>IF(ISERROR(1/VLOOKUP($B245,'Justerad allokering'!$B$1:$AG$461,MATCH(O$1,'Justerad allokering'!$B$1:$AF$1,0),FALSE)),VLOOKUP($B245,'Allokerad kvv'!$B$2:$AV$468,MATCH(O$1,'Allokerad kvv'!$B$1:$AV$1,0),FALSE),VLOOKUP($B245,'Justerad allokering'!$B$1:$AG$461,MATCH(O$1,'Justerad allokering'!$B$1:$AF$1,0),FALSE))</f>
        <v>36.243299999999998</v>
      </c>
      <c r="P245">
        <f>IF(ISERROR(1/VLOOKUP($B245,'Justerad allokering'!$B$1:$AG$461,MATCH(P$1,'Justerad allokering'!$B$1:$AF$1,0),FALSE)),VLOOKUP($B245,'Allokerad kvv'!$B$2:$AV$468,MATCH(P$1,'Allokerad kvv'!$B$1:$AV$1,0),FALSE),VLOOKUP($B245,'Justerad allokering'!$B$1:$AG$461,MATCH(P$1,'Justerad allokering'!$B$1:$AF$1,0),FALSE))</f>
        <v>0</v>
      </c>
      <c r="Q245">
        <f>IF(ISERROR(1/VLOOKUP($B245,'Justerad allokering'!$B$1:$AG$461,MATCH(Q$1,'Justerad allokering'!$B$1:$AF$1,0),FALSE)),VLOOKUP($B245,'Allokerad kvv'!$B$2:$AV$468,MATCH(Q$1,'Allokerad kvv'!$B$1:$AV$1,0),FALSE),VLOOKUP($B245,'Justerad allokering'!$B$1:$AG$461,MATCH(Q$1,'Justerad allokering'!$B$1:$AF$1,0),FALSE))</f>
        <v>0</v>
      </c>
      <c r="R245">
        <f>IF(ISERROR(1/VLOOKUP($B245,'Justerad allokering'!$B$1:$AG$461,MATCH(R$1,'Justerad allokering'!$B$1:$AF$1,0),FALSE)),VLOOKUP($B245,'Allokerad kvv'!$B$2:$AV$468,MATCH(R$1,'Allokerad kvv'!$B$1:$AV$1,0),FALSE),VLOOKUP($B245,'Justerad allokering'!$B$1:$AG$461,MATCH(R$1,'Justerad allokering'!$B$1:$AF$1,0),FALSE))</f>
        <v>0</v>
      </c>
      <c r="S245">
        <f>IF(ISERROR(1/VLOOKUP($B245,'Justerad allokering'!$B$1:$AG$461,MATCH(S$1,'Justerad allokering'!$B$1:$AF$1,0),FALSE)),VLOOKUP($B245,'Allokerad kvv'!$B$2:$AV$468,MATCH(S$1,'Allokerad kvv'!$B$1:$AV$1,0),FALSE),VLOOKUP($B245,'Justerad allokering'!$B$1:$AG$461,MATCH(S$1,'Justerad allokering'!$B$1:$AF$1,0),FALSE))</f>
        <v>55.89</v>
      </c>
      <c r="T245">
        <f>IF(ISERROR(1/VLOOKUP($B245,'Justerad allokering'!$B$1:$AG$461,MATCH(T$1,'Justerad allokering'!$B$1:$AF$1,0),FALSE)),VLOOKUP($B245,'Allokerad kvv'!$B$2:$AV$468,MATCH(T$1,'Allokerad kvv'!$B$1:$AV$1,0),FALSE),VLOOKUP($B245,'Justerad allokering'!$B$1:$AG$461,MATCH(T$1,'Justerad allokering'!$B$1:$AF$1,0),FALSE))</f>
        <v>1.81595</v>
      </c>
      <c r="U245">
        <f>IF(ISERROR(1/VLOOKUP($B245,'Justerad allokering'!$B$1:$AG$461,MATCH(U$1,'Justerad allokering'!$B$1:$AF$1,0),FALSE)),VLOOKUP($B245,'Allokerad kvv'!$B$2:$AV$468,MATCH(U$1,'Allokerad kvv'!$B$1:$AV$1,0),FALSE),VLOOKUP($B245,'Justerad allokering'!$B$1:$AG$461,MATCH(U$1,'Justerad allokering'!$B$1:$AF$1,0),FALSE))</f>
        <v>0</v>
      </c>
      <c r="V245">
        <f>IF(ISERROR(1/VLOOKUP($B245,'Justerad allokering'!$B$1:$AG$461,MATCH(V$1,'Justerad allokering'!$B$1:$AF$1,0),FALSE)),VLOOKUP($B245,'Allokerad kvv'!$B$2:$AV$468,MATCH(V$1,'Allokerad kvv'!$B$1:$AV$1,0),FALSE),VLOOKUP($B245,'Justerad allokering'!$B$1:$AG$461,MATCH(V$1,'Justerad allokering'!$B$1:$AF$1,0),FALSE))</f>
        <v>0</v>
      </c>
      <c r="W245">
        <f>IF(ISERROR(1/VLOOKUP($B245,'Justerad allokering'!$B$1:$AG$461,MATCH(W$1,'Justerad allokering'!$B$1:$AF$1,0),FALSE)),VLOOKUP($B245,'Allokerad kvv'!$B$2:$AV$468,MATCH(W$1,'Allokerad kvv'!$B$1:$AV$1,0),FALSE),VLOOKUP($B245,'Justerad allokering'!$B$1:$AG$461,MATCH(W$1,'Justerad allokering'!$B$1:$AF$1,0),FALSE))</f>
        <v>0</v>
      </c>
      <c r="X245">
        <f>IF(ISERROR(1/VLOOKUP($B245,'Justerad allokering'!$B$1:$AG$461,MATCH(X$1,'Justerad allokering'!$B$1:$AF$1,0),FALSE)),VLOOKUP($B245,'Allokerad kvv'!$B$2:$AV$468,MATCH(X$1,'Allokerad kvv'!$B$1:$AV$1,0),FALSE),VLOOKUP($B245,'Justerad allokering'!$B$1:$AG$461,MATCH(X$1,'Justerad allokering'!$B$1:$AF$1,0),FALSE))</f>
        <v>0</v>
      </c>
      <c r="Y245">
        <f>IF(ISERROR(1/VLOOKUP($B245,'Justerad allokering'!$B$1:$AG$461,MATCH(Y$1,'Justerad allokering'!$B$1:$AF$1,0),FALSE)),VLOOKUP($B245,'Allokerad kvv'!$B$2:$AV$468,MATCH(Y$1,'Allokerad kvv'!$B$1:$AV$1,0),FALSE),VLOOKUP($B245,'Justerad allokering'!$B$1:$AG$461,MATCH(Y$1,'Justerad allokering'!$B$1:$AF$1,0),FALSE))</f>
        <v>1.0592999999999999</v>
      </c>
      <c r="Z245">
        <f>IF(ISERROR(1/VLOOKUP($B245,'Justerad allokering'!$B$1:$AG$461,MATCH(Z$1,'Justerad allokering'!$B$1:$AF$1,0),FALSE)),VLOOKUP($B245,'Allokerad kvv'!$B$2:$AV$468,MATCH(Z$1,'Allokerad kvv'!$B$1:$AV$1,0),FALSE),VLOOKUP($B245,'Justerad allokering'!$B$1:$AG$461,MATCH(Z$1,'Justerad allokering'!$B$1:$AF$1,0),FALSE))</f>
        <v>0</v>
      </c>
      <c r="AE245" s="89">
        <f t="shared" si="12"/>
        <v>124.47223</v>
      </c>
      <c r="AG245">
        <f t="shared" si="13"/>
        <v>122.70174999999999</v>
      </c>
      <c r="AH245">
        <f t="shared" si="14"/>
        <v>122.70174999999999</v>
      </c>
      <c r="AI245">
        <f>IF(AH245=0,"",AH245/VLOOKUP(B245,Kraftvärmeprod!$B$1:$BC$480,MATCH("Summa tillförd energi exklusive rökgaskondensering",Kraftvärmeprod!$B$1:$BC$1,0),FALSE))</f>
        <v>0.76977258469259713</v>
      </c>
      <c r="AK245">
        <f t="shared" si="15"/>
        <v>66.811749999999989</v>
      </c>
    </row>
    <row r="246" spans="1:37" x14ac:dyDescent="0.25">
      <c r="A246" s="2" t="s">
        <v>355</v>
      </c>
      <c r="B246" s="2" t="s">
        <v>356</v>
      </c>
      <c r="C246">
        <f>IF(ISERROR(1/VLOOKUP($B246,'Justerad allokering'!$B$1:$AG$461,MATCH(C$1,'Justerad allokering'!$B$1:$AF$1,0),FALSE)),VLOOKUP($B246,'Allokerad kvv'!$B$2:$AV$468,MATCH(C$1,'Allokerad kvv'!$B$1:$AV$1,0),FALSE),VLOOKUP($B246,'Justerad allokering'!$B$1:$AG$461,MATCH(C$1,'Justerad allokering'!$B$1:$AF$1,0),FALSE))</f>
        <v>0</v>
      </c>
      <c r="D246">
        <f>IF(ISERROR(1/VLOOKUP($B246,'Justerad allokering'!$B$1:$AG$461,MATCH(D$1,'Justerad allokering'!$B$1:$AF$1,0),FALSE)),VLOOKUP($B246,'Allokerad kvv'!$B$2:$AV$468,MATCH(D$1,'Allokerad kvv'!$B$1:$AV$1,0),FALSE),VLOOKUP($B246,'Justerad allokering'!$B$1:$AG$461,MATCH(D$1,'Justerad allokering'!$B$1:$AF$1,0),FALSE))</f>
        <v>0</v>
      </c>
      <c r="E246">
        <f>IF(ISERROR(1/VLOOKUP($B246,'Justerad allokering'!$B$1:$AG$461,MATCH(E$1,'Justerad allokering'!$B$1:$AF$1,0),FALSE)),VLOOKUP($B246,'Allokerad kvv'!$B$2:$AV$468,MATCH(E$1,'Allokerad kvv'!$B$1:$AV$1,0),FALSE),VLOOKUP($B246,'Justerad allokering'!$B$1:$AG$461,MATCH(E$1,'Justerad allokering'!$B$1:$AF$1,0),FALSE))</f>
        <v>0</v>
      </c>
      <c r="F246">
        <f>IF(ISERROR(1/VLOOKUP($B246,'Justerad allokering'!$B$1:$AG$461,MATCH(F$1,'Justerad allokering'!$B$1:$AF$1,0),FALSE)),VLOOKUP($B246,'Allokerad kvv'!$B$2:$AV$468,MATCH(F$1,'Allokerad kvv'!$B$1:$AV$1,0),FALSE),VLOOKUP($B246,'Justerad allokering'!$B$1:$AG$461,MATCH(F$1,'Justerad allokering'!$B$1:$AF$1,0),FALSE))</f>
        <v>0</v>
      </c>
      <c r="G246">
        <f>IF(ISERROR(1/VLOOKUP($B246,'Justerad allokering'!$B$1:$AG$461,MATCH(G$1,'Justerad allokering'!$B$1:$AF$1,0),FALSE)),VLOOKUP($B246,'Allokerad kvv'!$B$2:$AV$468,MATCH(G$1,'Allokerad kvv'!$B$1:$AV$1,0),FALSE),VLOOKUP($B246,'Justerad allokering'!$B$1:$AG$461,MATCH(G$1,'Justerad allokering'!$B$1:$AF$1,0),FALSE))</f>
        <v>0</v>
      </c>
      <c r="H246">
        <f>IF(ISERROR(1/VLOOKUP($B246,'Justerad allokering'!$B$1:$AG$461,MATCH(H$1,'Justerad allokering'!$B$1:$AF$1,0),FALSE)),VLOOKUP($B246,'Allokerad kvv'!$B$2:$AV$468,MATCH(H$1,'Allokerad kvv'!$B$1:$AV$1,0),FALSE),VLOOKUP($B246,'Justerad allokering'!$B$1:$AG$461,MATCH(H$1,'Justerad allokering'!$B$1:$AF$1,0),FALSE))</f>
        <v>0</v>
      </c>
      <c r="I246">
        <f>IF(ISERROR(1/VLOOKUP($B246,'Justerad allokering'!$B$1:$AG$461,MATCH(I$1,'Justerad allokering'!$B$1:$AF$1,0),FALSE)),VLOOKUP($B246,'Allokerad kvv'!$B$2:$AV$468,MATCH(I$1,'Allokerad kvv'!$B$1:$AV$1,0),FALSE),VLOOKUP($B246,'Justerad allokering'!$B$1:$AG$461,MATCH(I$1,'Justerad allokering'!$B$1:$AF$1,0),FALSE))</f>
        <v>0</v>
      </c>
      <c r="J246">
        <f>IF(ISERROR(1/VLOOKUP($B246,'Justerad allokering'!$B$1:$AG$461,MATCH(J$1,'Justerad allokering'!$B$1:$AF$1,0),FALSE)),VLOOKUP($B246,'Allokerad kvv'!$B$2:$AV$468,MATCH(J$1,'Allokerad kvv'!$B$1:$AV$1,0),FALSE),VLOOKUP($B246,'Justerad allokering'!$B$1:$AG$461,MATCH(J$1,'Justerad allokering'!$B$1:$AF$1,0),FALSE))</f>
        <v>0</v>
      </c>
      <c r="K246">
        <f>IF(ISERROR(1/VLOOKUP($B246,'Justerad allokering'!$B$1:$AG$461,MATCH(K$1,'Justerad allokering'!$B$1:$AF$1,0),FALSE)),VLOOKUP($B246,'Allokerad kvv'!$B$2:$AV$468,MATCH(K$1,'Allokerad kvv'!$B$1:$AV$1,0),FALSE),VLOOKUP($B246,'Justerad allokering'!$B$1:$AG$461,MATCH(K$1,'Justerad allokering'!$B$1:$AF$1,0),FALSE))</f>
        <v>0</v>
      </c>
      <c r="L246">
        <f>IF(ISERROR(1/VLOOKUP($B246,'Justerad allokering'!$B$1:$AG$461,MATCH(L$1,'Justerad allokering'!$B$1:$AF$1,0),FALSE)),VLOOKUP($B246,'Allokerad kvv'!$B$2:$AV$468,MATCH(L$1,'Allokerad kvv'!$B$1:$AV$1,0),FALSE),VLOOKUP($B246,'Justerad allokering'!$B$1:$AG$461,MATCH(L$1,'Justerad allokering'!$B$1:$AF$1,0),FALSE))</f>
        <v>0</v>
      </c>
      <c r="M246">
        <f>IF(ISERROR(1/VLOOKUP($B246,'Justerad allokering'!$B$1:$AG$461,MATCH(M$1,'Justerad allokering'!$B$1:$AF$1,0),FALSE)),VLOOKUP($B246,'Allokerad kvv'!$B$2:$AV$468,MATCH(M$1,'Allokerad kvv'!$B$1:$AV$1,0),FALSE),VLOOKUP($B246,'Justerad allokering'!$B$1:$AG$461,MATCH(M$1,'Justerad allokering'!$B$1:$AF$1,0),FALSE))</f>
        <v>0</v>
      </c>
      <c r="N246">
        <f>IF(ISERROR(1/VLOOKUP($B246,'Justerad allokering'!$B$1:$AG$461,MATCH(N$1,'Justerad allokering'!$B$1:$AF$1,0),FALSE)),VLOOKUP($B246,'Allokerad kvv'!$B$2:$AV$468,MATCH(N$1,'Allokerad kvv'!$B$1:$AV$1,0),FALSE),VLOOKUP($B246,'Justerad allokering'!$B$1:$AG$461,MATCH(N$1,'Justerad allokering'!$B$1:$AF$1,0),FALSE))</f>
        <v>0</v>
      </c>
      <c r="O246">
        <f>IF(ISERROR(1/VLOOKUP($B246,'Justerad allokering'!$B$1:$AG$461,MATCH(O$1,'Justerad allokering'!$B$1:$AF$1,0),FALSE)),VLOOKUP($B246,'Allokerad kvv'!$B$2:$AV$468,MATCH(O$1,'Allokerad kvv'!$B$1:$AV$1,0),FALSE),VLOOKUP($B246,'Justerad allokering'!$B$1:$AG$461,MATCH(O$1,'Justerad allokering'!$B$1:$AF$1,0),FALSE))</f>
        <v>0</v>
      </c>
      <c r="P246">
        <f>IF(ISERROR(1/VLOOKUP($B246,'Justerad allokering'!$B$1:$AG$461,MATCH(P$1,'Justerad allokering'!$B$1:$AF$1,0),FALSE)),VLOOKUP($B246,'Allokerad kvv'!$B$2:$AV$468,MATCH(P$1,'Allokerad kvv'!$B$1:$AV$1,0),FALSE),VLOOKUP($B246,'Justerad allokering'!$B$1:$AG$461,MATCH(P$1,'Justerad allokering'!$B$1:$AF$1,0),FALSE))</f>
        <v>0</v>
      </c>
      <c r="Q246">
        <f>IF(ISERROR(1/VLOOKUP($B246,'Justerad allokering'!$B$1:$AG$461,MATCH(Q$1,'Justerad allokering'!$B$1:$AF$1,0),FALSE)),VLOOKUP($B246,'Allokerad kvv'!$B$2:$AV$468,MATCH(Q$1,'Allokerad kvv'!$B$1:$AV$1,0),FALSE),VLOOKUP($B246,'Justerad allokering'!$B$1:$AG$461,MATCH(Q$1,'Justerad allokering'!$B$1:$AF$1,0),FALSE))</f>
        <v>0</v>
      </c>
      <c r="R246">
        <f>IF(ISERROR(1/VLOOKUP($B246,'Justerad allokering'!$B$1:$AG$461,MATCH(R$1,'Justerad allokering'!$B$1:$AF$1,0),FALSE)),VLOOKUP($B246,'Allokerad kvv'!$B$2:$AV$468,MATCH(R$1,'Allokerad kvv'!$B$1:$AV$1,0),FALSE),VLOOKUP($B246,'Justerad allokering'!$B$1:$AG$461,MATCH(R$1,'Justerad allokering'!$B$1:$AF$1,0),FALSE))</f>
        <v>0</v>
      </c>
      <c r="S246">
        <f>IF(ISERROR(1/VLOOKUP($B246,'Justerad allokering'!$B$1:$AG$461,MATCH(S$1,'Justerad allokering'!$B$1:$AF$1,0),FALSE)),VLOOKUP($B246,'Allokerad kvv'!$B$2:$AV$468,MATCH(S$1,'Allokerad kvv'!$B$1:$AV$1,0),FALSE),VLOOKUP($B246,'Justerad allokering'!$B$1:$AG$461,MATCH(S$1,'Justerad allokering'!$B$1:$AF$1,0),FALSE))</f>
        <v>0</v>
      </c>
      <c r="T246">
        <f>IF(ISERROR(1/VLOOKUP($B246,'Justerad allokering'!$B$1:$AG$461,MATCH(T$1,'Justerad allokering'!$B$1:$AF$1,0),FALSE)),VLOOKUP($B246,'Allokerad kvv'!$B$2:$AV$468,MATCH(T$1,'Allokerad kvv'!$B$1:$AV$1,0),FALSE),VLOOKUP($B246,'Justerad allokering'!$B$1:$AG$461,MATCH(T$1,'Justerad allokering'!$B$1:$AF$1,0),FALSE))</f>
        <v>0</v>
      </c>
      <c r="U246">
        <f>IF(ISERROR(1/VLOOKUP($B246,'Justerad allokering'!$B$1:$AG$461,MATCH(U$1,'Justerad allokering'!$B$1:$AF$1,0),FALSE)),VLOOKUP($B246,'Allokerad kvv'!$B$2:$AV$468,MATCH(U$1,'Allokerad kvv'!$B$1:$AV$1,0),FALSE),VLOOKUP($B246,'Justerad allokering'!$B$1:$AG$461,MATCH(U$1,'Justerad allokering'!$B$1:$AF$1,0),FALSE))</f>
        <v>0</v>
      </c>
      <c r="V246">
        <f>IF(ISERROR(1/VLOOKUP($B246,'Justerad allokering'!$B$1:$AG$461,MATCH(V$1,'Justerad allokering'!$B$1:$AF$1,0),FALSE)),VLOOKUP($B246,'Allokerad kvv'!$B$2:$AV$468,MATCH(V$1,'Allokerad kvv'!$B$1:$AV$1,0),FALSE),VLOOKUP($B246,'Justerad allokering'!$B$1:$AG$461,MATCH(V$1,'Justerad allokering'!$B$1:$AF$1,0),FALSE))</f>
        <v>0</v>
      </c>
      <c r="W246">
        <f>IF(ISERROR(1/VLOOKUP($B246,'Justerad allokering'!$B$1:$AG$461,MATCH(W$1,'Justerad allokering'!$B$1:$AF$1,0),FALSE)),VLOOKUP($B246,'Allokerad kvv'!$B$2:$AV$468,MATCH(W$1,'Allokerad kvv'!$B$1:$AV$1,0),FALSE),VLOOKUP($B246,'Justerad allokering'!$B$1:$AG$461,MATCH(W$1,'Justerad allokering'!$B$1:$AF$1,0),FALSE))</f>
        <v>0</v>
      </c>
      <c r="X246">
        <f>IF(ISERROR(1/VLOOKUP($B246,'Justerad allokering'!$B$1:$AG$461,MATCH(X$1,'Justerad allokering'!$B$1:$AF$1,0),FALSE)),VLOOKUP($B246,'Allokerad kvv'!$B$2:$AV$468,MATCH(X$1,'Allokerad kvv'!$B$1:$AV$1,0),FALSE),VLOOKUP($B246,'Justerad allokering'!$B$1:$AG$461,MATCH(X$1,'Justerad allokering'!$B$1:$AF$1,0),FALSE))</f>
        <v>0</v>
      </c>
      <c r="Y246">
        <f>IF(ISERROR(1/VLOOKUP($B246,'Justerad allokering'!$B$1:$AG$461,MATCH(Y$1,'Justerad allokering'!$B$1:$AF$1,0),FALSE)),VLOOKUP($B246,'Allokerad kvv'!$B$2:$AV$468,MATCH(Y$1,'Allokerad kvv'!$B$1:$AV$1,0),FALSE),VLOOKUP($B246,'Justerad allokering'!$B$1:$AG$461,MATCH(Y$1,'Justerad allokering'!$B$1:$AF$1,0),FALSE))</f>
        <v>0</v>
      </c>
      <c r="Z246">
        <f>IF(ISERROR(1/VLOOKUP($B246,'Justerad allokering'!$B$1:$AG$461,MATCH(Z$1,'Justerad allokering'!$B$1:$AF$1,0),FALSE)),VLOOKUP($B246,'Allokerad kvv'!$B$2:$AV$468,MATCH(Z$1,'Allokerad kvv'!$B$1:$AV$1,0),FALSE),VLOOKUP($B246,'Justerad allokering'!$B$1:$AG$461,MATCH(Z$1,'Justerad allokering'!$B$1:$AF$1,0),FALSE))</f>
        <v>0</v>
      </c>
      <c r="AE246" s="89">
        <f t="shared" si="12"/>
        <v>0</v>
      </c>
      <c r="AG246">
        <f t="shared" si="13"/>
        <v>0</v>
      </c>
      <c r="AH246">
        <f t="shared" si="14"/>
        <v>0</v>
      </c>
      <c r="AI246" t="str">
        <f>IF(AH246=0,"",AH246/VLOOKUP(B246,Kraftvärmeprod!$B$1:$BC$480,MATCH("Summa tillförd energi exklusive rökgaskondensering",Kraftvärmeprod!$B$1:$BC$1,0),FALSE))</f>
        <v/>
      </c>
      <c r="AK246">
        <f t="shared" si="15"/>
        <v>0</v>
      </c>
    </row>
    <row r="247" spans="1:37" x14ac:dyDescent="0.25">
      <c r="A247" s="2" t="s">
        <v>357</v>
      </c>
      <c r="B247" s="2" t="s">
        <v>358</v>
      </c>
      <c r="C247">
        <f>IF(ISERROR(1/VLOOKUP($B247,'Justerad allokering'!$B$1:$AG$461,MATCH(C$1,'Justerad allokering'!$B$1:$AF$1,0),FALSE)),VLOOKUP($B247,'Allokerad kvv'!$B$2:$AV$468,MATCH(C$1,'Allokerad kvv'!$B$1:$AV$1,0),FALSE),VLOOKUP($B247,'Justerad allokering'!$B$1:$AG$461,MATCH(C$1,'Justerad allokering'!$B$1:$AF$1,0),FALSE))</f>
        <v>0</v>
      </c>
      <c r="D247">
        <f>IF(ISERROR(1/VLOOKUP($B247,'Justerad allokering'!$B$1:$AG$461,MATCH(D$1,'Justerad allokering'!$B$1:$AF$1,0),FALSE)),VLOOKUP($B247,'Allokerad kvv'!$B$2:$AV$468,MATCH(D$1,'Allokerad kvv'!$B$1:$AV$1,0),FALSE),VLOOKUP($B247,'Justerad allokering'!$B$1:$AG$461,MATCH(D$1,'Justerad allokering'!$B$1:$AF$1,0),FALSE))</f>
        <v>0</v>
      </c>
      <c r="E247">
        <f>IF(ISERROR(1/VLOOKUP($B247,'Justerad allokering'!$B$1:$AG$461,MATCH(E$1,'Justerad allokering'!$B$1:$AF$1,0),FALSE)),VLOOKUP($B247,'Allokerad kvv'!$B$2:$AV$468,MATCH(E$1,'Allokerad kvv'!$B$1:$AV$1,0),FALSE),VLOOKUP($B247,'Justerad allokering'!$B$1:$AG$461,MATCH(E$1,'Justerad allokering'!$B$1:$AF$1,0),FALSE))</f>
        <v>0</v>
      </c>
      <c r="F247">
        <f>IF(ISERROR(1/VLOOKUP($B247,'Justerad allokering'!$B$1:$AG$461,MATCH(F$1,'Justerad allokering'!$B$1:$AF$1,0),FALSE)),VLOOKUP($B247,'Allokerad kvv'!$B$2:$AV$468,MATCH(F$1,'Allokerad kvv'!$B$1:$AV$1,0),FALSE),VLOOKUP($B247,'Justerad allokering'!$B$1:$AG$461,MATCH(F$1,'Justerad allokering'!$B$1:$AF$1,0),FALSE))</f>
        <v>0</v>
      </c>
      <c r="G247">
        <f>IF(ISERROR(1/VLOOKUP($B247,'Justerad allokering'!$B$1:$AG$461,MATCH(G$1,'Justerad allokering'!$B$1:$AF$1,0),FALSE)),VLOOKUP($B247,'Allokerad kvv'!$B$2:$AV$468,MATCH(G$1,'Allokerad kvv'!$B$1:$AV$1,0),FALSE),VLOOKUP($B247,'Justerad allokering'!$B$1:$AG$461,MATCH(G$1,'Justerad allokering'!$B$1:$AF$1,0),FALSE))</f>
        <v>0</v>
      </c>
      <c r="H247">
        <f>IF(ISERROR(1/VLOOKUP($B247,'Justerad allokering'!$B$1:$AG$461,MATCH(H$1,'Justerad allokering'!$B$1:$AF$1,0),FALSE)),VLOOKUP($B247,'Allokerad kvv'!$B$2:$AV$468,MATCH(H$1,'Allokerad kvv'!$B$1:$AV$1,0),FALSE),VLOOKUP($B247,'Justerad allokering'!$B$1:$AG$461,MATCH(H$1,'Justerad allokering'!$B$1:$AF$1,0),FALSE))</f>
        <v>0</v>
      </c>
      <c r="I247">
        <f>IF(ISERROR(1/VLOOKUP($B247,'Justerad allokering'!$B$1:$AG$461,MATCH(I$1,'Justerad allokering'!$B$1:$AF$1,0),FALSE)),VLOOKUP($B247,'Allokerad kvv'!$B$2:$AV$468,MATCH(I$1,'Allokerad kvv'!$B$1:$AV$1,0),FALSE),VLOOKUP($B247,'Justerad allokering'!$B$1:$AG$461,MATCH(I$1,'Justerad allokering'!$B$1:$AF$1,0),FALSE))</f>
        <v>0</v>
      </c>
      <c r="J247">
        <f>IF(ISERROR(1/VLOOKUP($B247,'Justerad allokering'!$B$1:$AG$461,MATCH(J$1,'Justerad allokering'!$B$1:$AF$1,0),FALSE)),VLOOKUP($B247,'Allokerad kvv'!$B$2:$AV$468,MATCH(J$1,'Allokerad kvv'!$B$1:$AV$1,0),FALSE),VLOOKUP($B247,'Justerad allokering'!$B$1:$AG$461,MATCH(J$1,'Justerad allokering'!$B$1:$AF$1,0),FALSE))</f>
        <v>0</v>
      </c>
      <c r="K247">
        <f>IF(ISERROR(1/VLOOKUP($B247,'Justerad allokering'!$B$1:$AG$461,MATCH(K$1,'Justerad allokering'!$B$1:$AF$1,0),FALSE)),VLOOKUP($B247,'Allokerad kvv'!$B$2:$AV$468,MATCH(K$1,'Allokerad kvv'!$B$1:$AV$1,0),FALSE),VLOOKUP($B247,'Justerad allokering'!$B$1:$AG$461,MATCH(K$1,'Justerad allokering'!$B$1:$AF$1,0),FALSE))</f>
        <v>0</v>
      </c>
      <c r="L247">
        <f>IF(ISERROR(1/VLOOKUP($B247,'Justerad allokering'!$B$1:$AG$461,MATCH(L$1,'Justerad allokering'!$B$1:$AF$1,0),FALSE)),VLOOKUP($B247,'Allokerad kvv'!$B$2:$AV$468,MATCH(L$1,'Allokerad kvv'!$B$1:$AV$1,0),FALSE),VLOOKUP($B247,'Justerad allokering'!$B$1:$AG$461,MATCH(L$1,'Justerad allokering'!$B$1:$AF$1,0),FALSE))</f>
        <v>0</v>
      </c>
      <c r="M247">
        <f>IF(ISERROR(1/VLOOKUP($B247,'Justerad allokering'!$B$1:$AG$461,MATCH(M$1,'Justerad allokering'!$B$1:$AF$1,0),FALSE)),VLOOKUP($B247,'Allokerad kvv'!$B$2:$AV$468,MATCH(M$1,'Allokerad kvv'!$B$1:$AV$1,0),FALSE),VLOOKUP($B247,'Justerad allokering'!$B$1:$AG$461,MATCH(M$1,'Justerad allokering'!$B$1:$AF$1,0),FALSE))</f>
        <v>0</v>
      </c>
      <c r="N247">
        <f>IF(ISERROR(1/VLOOKUP($B247,'Justerad allokering'!$B$1:$AG$461,MATCH(N$1,'Justerad allokering'!$B$1:$AF$1,0),FALSE)),VLOOKUP($B247,'Allokerad kvv'!$B$2:$AV$468,MATCH(N$1,'Allokerad kvv'!$B$1:$AV$1,0),FALSE),VLOOKUP($B247,'Justerad allokering'!$B$1:$AG$461,MATCH(N$1,'Justerad allokering'!$B$1:$AF$1,0),FALSE))</f>
        <v>0</v>
      </c>
      <c r="O247">
        <f>IF(ISERROR(1/VLOOKUP($B247,'Justerad allokering'!$B$1:$AG$461,MATCH(O$1,'Justerad allokering'!$B$1:$AF$1,0),FALSE)),VLOOKUP($B247,'Allokerad kvv'!$B$2:$AV$468,MATCH(O$1,'Allokerad kvv'!$B$1:$AV$1,0),FALSE),VLOOKUP($B247,'Justerad allokering'!$B$1:$AG$461,MATCH(O$1,'Justerad allokering'!$B$1:$AF$1,0),FALSE))</f>
        <v>0</v>
      </c>
      <c r="P247">
        <f>IF(ISERROR(1/VLOOKUP($B247,'Justerad allokering'!$B$1:$AG$461,MATCH(P$1,'Justerad allokering'!$B$1:$AF$1,0),FALSE)),VLOOKUP($B247,'Allokerad kvv'!$B$2:$AV$468,MATCH(P$1,'Allokerad kvv'!$B$1:$AV$1,0),FALSE),VLOOKUP($B247,'Justerad allokering'!$B$1:$AG$461,MATCH(P$1,'Justerad allokering'!$B$1:$AF$1,0),FALSE))</f>
        <v>0</v>
      </c>
      <c r="Q247">
        <f>IF(ISERROR(1/VLOOKUP($B247,'Justerad allokering'!$B$1:$AG$461,MATCH(Q$1,'Justerad allokering'!$B$1:$AF$1,0),FALSE)),VLOOKUP($B247,'Allokerad kvv'!$B$2:$AV$468,MATCH(Q$1,'Allokerad kvv'!$B$1:$AV$1,0),FALSE),VLOOKUP($B247,'Justerad allokering'!$B$1:$AG$461,MATCH(Q$1,'Justerad allokering'!$B$1:$AF$1,0),FALSE))</f>
        <v>0</v>
      </c>
      <c r="R247">
        <f>IF(ISERROR(1/VLOOKUP($B247,'Justerad allokering'!$B$1:$AG$461,MATCH(R$1,'Justerad allokering'!$B$1:$AF$1,0),FALSE)),VLOOKUP($B247,'Allokerad kvv'!$B$2:$AV$468,MATCH(R$1,'Allokerad kvv'!$B$1:$AV$1,0),FALSE),VLOOKUP($B247,'Justerad allokering'!$B$1:$AG$461,MATCH(R$1,'Justerad allokering'!$B$1:$AF$1,0),FALSE))</f>
        <v>0</v>
      </c>
      <c r="S247">
        <f>IF(ISERROR(1/VLOOKUP($B247,'Justerad allokering'!$B$1:$AG$461,MATCH(S$1,'Justerad allokering'!$B$1:$AF$1,0),FALSE)),VLOOKUP($B247,'Allokerad kvv'!$B$2:$AV$468,MATCH(S$1,'Allokerad kvv'!$B$1:$AV$1,0),FALSE),VLOOKUP($B247,'Justerad allokering'!$B$1:$AG$461,MATCH(S$1,'Justerad allokering'!$B$1:$AF$1,0),FALSE))</f>
        <v>0</v>
      </c>
      <c r="T247">
        <f>IF(ISERROR(1/VLOOKUP($B247,'Justerad allokering'!$B$1:$AG$461,MATCH(T$1,'Justerad allokering'!$B$1:$AF$1,0),FALSE)),VLOOKUP($B247,'Allokerad kvv'!$B$2:$AV$468,MATCH(T$1,'Allokerad kvv'!$B$1:$AV$1,0),FALSE),VLOOKUP($B247,'Justerad allokering'!$B$1:$AG$461,MATCH(T$1,'Justerad allokering'!$B$1:$AF$1,0),FALSE))</f>
        <v>0</v>
      </c>
      <c r="U247">
        <f>IF(ISERROR(1/VLOOKUP($B247,'Justerad allokering'!$B$1:$AG$461,MATCH(U$1,'Justerad allokering'!$B$1:$AF$1,0),FALSE)),VLOOKUP($B247,'Allokerad kvv'!$B$2:$AV$468,MATCH(U$1,'Allokerad kvv'!$B$1:$AV$1,0),FALSE),VLOOKUP($B247,'Justerad allokering'!$B$1:$AG$461,MATCH(U$1,'Justerad allokering'!$B$1:$AF$1,0),FALSE))</f>
        <v>0</v>
      </c>
      <c r="V247">
        <f>IF(ISERROR(1/VLOOKUP($B247,'Justerad allokering'!$B$1:$AG$461,MATCH(V$1,'Justerad allokering'!$B$1:$AF$1,0),FALSE)),VLOOKUP($B247,'Allokerad kvv'!$B$2:$AV$468,MATCH(V$1,'Allokerad kvv'!$B$1:$AV$1,0),FALSE),VLOOKUP($B247,'Justerad allokering'!$B$1:$AG$461,MATCH(V$1,'Justerad allokering'!$B$1:$AF$1,0),FALSE))</f>
        <v>0</v>
      </c>
      <c r="W247">
        <f>IF(ISERROR(1/VLOOKUP($B247,'Justerad allokering'!$B$1:$AG$461,MATCH(W$1,'Justerad allokering'!$B$1:$AF$1,0),FALSE)),VLOOKUP($B247,'Allokerad kvv'!$B$2:$AV$468,MATCH(W$1,'Allokerad kvv'!$B$1:$AV$1,0),FALSE),VLOOKUP($B247,'Justerad allokering'!$B$1:$AG$461,MATCH(W$1,'Justerad allokering'!$B$1:$AF$1,0),FALSE))</f>
        <v>0</v>
      </c>
      <c r="X247">
        <f>IF(ISERROR(1/VLOOKUP($B247,'Justerad allokering'!$B$1:$AG$461,MATCH(X$1,'Justerad allokering'!$B$1:$AF$1,0),FALSE)),VLOOKUP($B247,'Allokerad kvv'!$B$2:$AV$468,MATCH(X$1,'Allokerad kvv'!$B$1:$AV$1,0),FALSE),VLOOKUP($B247,'Justerad allokering'!$B$1:$AG$461,MATCH(X$1,'Justerad allokering'!$B$1:$AF$1,0),FALSE))</f>
        <v>0</v>
      </c>
      <c r="Y247">
        <f>IF(ISERROR(1/VLOOKUP($B247,'Justerad allokering'!$B$1:$AG$461,MATCH(Y$1,'Justerad allokering'!$B$1:$AF$1,0),FALSE)),VLOOKUP($B247,'Allokerad kvv'!$B$2:$AV$468,MATCH(Y$1,'Allokerad kvv'!$B$1:$AV$1,0),FALSE),VLOOKUP($B247,'Justerad allokering'!$B$1:$AG$461,MATCH(Y$1,'Justerad allokering'!$B$1:$AF$1,0),FALSE))</f>
        <v>0</v>
      </c>
      <c r="Z247">
        <f>IF(ISERROR(1/VLOOKUP($B247,'Justerad allokering'!$B$1:$AG$461,MATCH(Z$1,'Justerad allokering'!$B$1:$AF$1,0),FALSE)),VLOOKUP($B247,'Allokerad kvv'!$B$2:$AV$468,MATCH(Z$1,'Allokerad kvv'!$B$1:$AV$1,0),FALSE),VLOOKUP($B247,'Justerad allokering'!$B$1:$AG$461,MATCH(Z$1,'Justerad allokering'!$B$1:$AF$1,0),FALSE))</f>
        <v>0</v>
      </c>
      <c r="AE247" s="89">
        <f t="shared" si="12"/>
        <v>0</v>
      </c>
      <c r="AG247">
        <f t="shared" si="13"/>
        <v>0</v>
      </c>
      <c r="AH247">
        <f t="shared" si="14"/>
        <v>0</v>
      </c>
      <c r="AI247" t="str">
        <f>IF(AH247=0,"",AH247/VLOOKUP(B247,Kraftvärmeprod!$B$1:$BC$480,MATCH("Summa tillförd energi exklusive rökgaskondensering",Kraftvärmeprod!$B$1:$BC$1,0),FALSE))</f>
        <v/>
      </c>
      <c r="AK247">
        <f t="shared" si="15"/>
        <v>0</v>
      </c>
    </row>
    <row r="248" spans="1:37" x14ac:dyDescent="0.25">
      <c r="A248" s="2" t="s">
        <v>357</v>
      </c>
      <c r="B248" s="2" t="s">
        <v>359</v>
      </c>
      <c r="C248">
        <f>IF(ISERROR(1/VLOOKUP($B248,'Justerad allokering'!$B$1:$AG$461,MATCH(C$1,'Justerad allokering'!$B$1:$AF$1,0),FALSE)),VLOOKUP($B248,'Allokerad kvv'!$B$2:$AV$468,MATCH(C$1,'Allokerad kvv'!$B$1:$AV$1,0),FALSE),VLOOKUP($B248,'Justerad allokering'!$B$1:$AG$461,MATCH(C$1,'Justerad allokering'!$B$1:$AF$1,0),FALSE))</f>
        <v>0</v>
      </c>
      <c r="D248">
        <f>IF(ISERROR(1/VLOOKUP($B248,'Justerad allokering'!$B$1:$AG$461,MATCH(D$1,'Justerad allokering'!$B$1:$AF$1,0),FALSE)),VLOOKUP($B248,'Allokerad kvv'!$B$2:$AV$468,MATCH(D$1,'Allokerad kvv'!$B$1:$AV$1,0),FALSE),VLOOKUP($B248,'Justerad allokering'!$B$1:$AG$461,MATCH(D$1,'Justerad allokering'!$B$1:$AF$1,0),FALSE))</f>
        <v>0</v>
      </c>
      <c r="E248">
        <f>IF(ISERROR(1/VLOOKUP($B248,'Justerad allokering'!$B$1:$AG$461,MATCH(E$1,'Justerad allokering'!$B$1:$AF$1,0),FALSE)),VLOOKUP($B248,'Allokerad kvv'!$B$2:$AV$468,MATCH(E$1,'Allokerad kvv'!$B$1:$AV$1,0),FALSE),VLOOKUP($B248,'Justerad allokering'!$B$1:$AG$461,MATCH(E$1,'Justerad allokering'!$B$1:$AF$1,0),FALSE))</f>
        <v>0</v>
      </c>
      <c r="F248">
        <f>IF(ISERROR(1/VLOOKUP($B248,'Justerad allokering'!$B$1:$AG$461,MATCH(F$1,'Justerad allokering'!$B$1:$AF$1,0),FALSE)),VLOOKUP($B248,'Allokerad kvv'!$B$2:$AV$468,MATCH(F$1,'Allokerad kvv'!$B$1:$AV$1,0),FALSE),VLOOKUP($B248,'Justerad allokering'!$B$1:$AG$461,MATCH(F$1,'Justerad allokering'!$B$1:$AF$1,0),FALSE))</f>
        <v>0</v>
      </c>
      <c r="G248">
        <f>IF(ISERROR(1/VLOOKUP($B248,'Justerad allokering'!$B$1:$AG$461,MATCH(G$1,'Justerad allokering'!$B$1:$AF$1,0),FALSE)),VLOOKUP($B248,'Allokerad kvv'!$B$2:$AV$468,MATCH(G$1,'Allokerad kvv'!$B$1:$AV$1,0),FALSE),VLOOKUP($B248,'Justerad allokering'!$B$1:$AG$461,MATCH(G$1,'Justerad allokering'!$B$1:$AF$1,0),FALSE))</f>
        <v>0</v>
      </c>
      <c r="H248">
        <f>IF(ISERROR(1/VLOOKUP($B248,'Justerad allokering'!$B$1:$AG$461,MATCH(H$1,'Justerad allokering'!$B$1:$AF$1,0),FALSE)),VLOOKUP($B248,'Allokerad kvv'!$B$2:$AV$468,MATCH(H$1,'Allokerad kvv'!$B$1:$AV$1,0),FALSE),VLOOKUP($B248,'Justerad allokering'!$B$1:$AG$461,MATCH(H$1,'Justerad allokering'!$B$1:$AF$1,0),FALSE))</f>
        <v>0</v>
      </c>
      <c r="I248">
        <f>IF(ISERROR(1/VLOOKUP($B248,'Justerad allokering'!$B$1:$AG$461,MATCH(I$1,'Justerad allokering'!$B$1:$AF$1,0),FALSE)),VLOOKUP($B248,'Allokerad kvv'!$B$2:$AV$468,MATCH(I$1,'Allokerad kvv'!$B$1:$AV$1,0),FALSE),VLOOKUP($B248,'Justerad allokering'!$B$1:$AG$461,MATCH(I$1,'Justerad allokering'!$B$1:$AF$1,0),FALSE))</f>
        <v>0</v>
      </c>
      <c r="J248">
        <f>IF(ISERROR(1/VLOOKUP($B248,'Justerad allokering'!$B$1:$AG$461,MATCH(J$1,'Justerad allokering'!$B$1:$AF$1,0),FALSE)),VLOOKUP($B248,'Allokerad kvv'!$B$2:$AV$468,MATCH(J$1,'Allokerad kvv'!$B$1:$AV$1,0),FALSE),VLOOKUP($B248,'Justerad allokering'!$B$1:$AG$461,MATCH(J$1,'Justerad allokering'!$B$1:$AF$1,0),FALSE))</f>
        <v>0</v>
      </c>
      <c r="K248">
        <f>IF(ISERROR(1/VLOOKUP($B248,'Justerad allokering'!$B$1:$AG$461,MATCH(K$1,'Justerad allokering'!$B$1:$AF$1,0),FALSE)),VLOOKUP($B248,'Allokerad kvv'!$B$2:$AV$468,MATCH(K$1,'Allokerad kvv'!$B$1:$AV$1,0),FALSE),VLOOKUP($B248,'Justerad allokering'!$B$1:$AG$461,MATCH(K$1,'Justerad allokering'!$B$1:$AF$1,0),FALSE))</f>
        <v>0</v>
      </c>
      <c r="L248">
        <f>IF(ISERROR(1/VLOOKUP($B248,'Justerad allokering'!$B$1:$AG$461,MATCH(L$1,'Justerad allokering'!$B$1:$AF$1,0),FALSE)),VLOOKUP($B248,'Allokerad kvv'!$B$2:$AV$468,MATCH(L$1,'Allokerad kvv'!$B$1:$AV$1,0),FALSE),VLOOKUP($B248,'Justerad allokering'!$B$1:$AG$461,MATCH(L$1,'Justerad allokering'!$B$1:$AF$1,0),FALSE))</f>
        <v>0</v>
      </c>
      <c r="M248">
        <f>IF(ISERROR(1/VLOOKUP($B248,'Justerad allokering'!$B$1:$AG$461,MATCH(M$1,'Justerad allokering'!$B$1:$AF$1,0),FALSE)),VLOOKUP($B248,'Allokerad kvv'!$B$2:$AV$468,MATCH(M$1,'Allokerad kvv'!$B$1:$AV$1,0),FALSE),VLOOKUP($B248,'Justerad allokering'!$B$1:$AG$461,MATCH(M$1,'Justerad allokering'!$B$1:$AF$1,0),FALSE))</f>
        <v>0</v>
      </c>
      <c r="N248">
        <f>IF(ISERROR(1/VLOOKUP($B248,'Justerad allokering'!$B$1:$AG$461,MATCH(N$1,'Justerad allokering'!$B$1:$AF$1,0),FALSE)),VLOOKUP($B248,'Allokerad kvv'!$B$2:$AV$468,MATCH(N$1,'Allokerad kvv'!$B$1:$AV$1,0),FALSE),VLOOKUP($B248,'Justerad allokering'!$B$1:$AG$461,MATCH(N$1,'Justerad allokering'!$B$1:$AF$1,0),FALSE))</f>
        <v>0</v>
      </c>
      <c r="O248">
        <f>IF(ISERROR(1/VLOOKUP($B248,'Justerad allokering'!$B$1:$AG$461,MATCH(O$1,'Justerad allokering'!$B$1:$AF$1,0),FALSE)),VLOOKUP($B248,'Allokerad kvv'!$B$2:$AV$468,MATCH(O$1,'Allokerad kvv'!$B$1:$AV$1,0),FALSE),VLOOKUP($B248,'Justerad allokering'!$B$1:$AG$461,MATCH(O$1,'Justerad allokering'!$B$1:$AF$1,0),FALSE))</f>
        <v>0</v>
      </c>
      <c r="P248">
        <f>IF(ISERROR(1/VLOOKUP($B248,'Justerad allokering'!$B$1:$AG$461,MATCH(P$1,'Justerad allokering'!$B$1:$AF$1,0),FALSE)),VLOOKUP($B248,'Allokerad kvv'!$B$2:$AV$468,MATCH(P$1,'Allokerad kvv'!$B$1:$AV$1,0),FALSE),VLOOKUP($B248,'Justerad allokering'!$B$1:$AG$461,MATCH(P$1,'Justerad allokering'!$B$1:$AF$1,0),FALSE))</f>
        <v>0</v>
      </c>
      <c r="Q248">
        <f>IF(ISERROR(1/VLOOKUP($B248,'Justerad allokering'!$B$1:$AG$461,MATCH(Q$1,'Justerad allokering'!$B$1:$AF$1,0),FALSE)),VLOOKUP($B248,'Allokerad kvv'!$B$2:$AV$468,MATCH(Q$1,'Allokerad kvv'!$B$1:$AV$1,0),FALSE),VLOOKUP($B248,'Justerad allokering'!$B$1:$AG$461,MATCH(Q$1,'Justerad allokering'!$B$1:$AF$1,0),FALSE))</f>
        <v>0</v>
      </c>
      <c r="R248">
        <f>IF(ISERROR(1/VLOOKUP($B248,'Justerad allokering'!$B$1:$AG$461,MATCH(R$1,'Justerad allokering'!$B$1:$AF$1,0),FALSE)),VLOOKUP($B248,'Allokerad kvv'!$B$2:$AV$468,MATCH(R$1,'Allokerad kvv'!$B$1:$AV$1,0),FALSE),VLOOKUP($B248,'Justerad allokering'!$B$1:$AG$461,MATCH(R$1,'Justerad allokering'!$B$1:$AF$1,0),FALSE))</f>
        <v>0</v>
      </c>
      <c r="S248">
        <f>IF(ISERROR(1/VLOOKUP($B248,'Justerad allokering'!$B$1:$AG$461,MATCH(S$1,'Justerad allokering'!$B$1:$AF$1,0),FALSE)),VLOOKUP($B248,'Allokerad kvv'!$B$2:$AV$468,MATCH(S$1,'Allokerad kvv'!$B$1:$AV$1,0),FALSE),VLOOKUP($B248,'Justerad allokering'!$B$1:$AG$461,MATCH(S$1,'Justerad allokering'!$B$1:$AF$1,0),FALSE))</f>
        <v>0</v>
      </c>
      <c r="T248">
        <f>IF(ISERROR(1/VLOOKUP($B248,'Justerad allokering'!$B$1:$AG$461,MATCH(T$1,'Justerad allokering'!$B$1:$AF$1,0),FALSE)),VLOOKUP($B248,'Allokerad kvv'!$B$2:$AV$468,MATCH(T$1,'Allokerad kvv'!$B$1:$AV$1,0),FALSE),VLOOKUP($B248,'Justerad allokering'!$B$1:$AG$461,MATCH(T$1,'Justerad allokering'!$B$1:$AF$1,0),FALSE))</f>
        <v>0</v>
      </c>
      <c r="U248">
        <f>IF(ISERROR(1/VLOOKUP($B248,'Justerad allokering'!$B$1:$AG$461,MATCH(U$1,'Justerad allokering'!$B$1:$AF$1,0),FALSE)),VLOOKUP($B248,'Allokerad kvv'!$B$2:$AV$468,MATCH(U$1,'Allokerad kvv'!$B$1:$AV$1,0),FALSE),VLOOKUP($B248,'Justerad allokering'!$B$1:$AG$461,MATCH(U$1,'Justerad allokering'!$B$1:$AF$1,0),FALSE))</f>
        <v>0</v>
      </c>
      <c r="V248">
        <f>IF(ISERROR(1/VLOOKUP($B248,'Justerad allokering'!$B$1:$AG$461,MATCH(V$1,'Justerad allokering'!$B$1:$AF$1,0),FALSE)),VLOOKUP($B248,'Allokerad kvv'!$B$2:$AV$468,MATCH(V$1,'Allokerad kvv'!$B$1:$AV$1,0),FALSE),VLOOKUP($B248,'Justerad allokering'!$B$1:$AG$461,MATCH(V$1,'Justerad allokering'!$B$1:$AF$1,0),FALSE))</f>
        <v>0</v>
      </c>
      <c r="W248">
        <f>IF(ISERROR(1/VLOOKUP($B248,'Justerad allokering'!$B$1:$AG$461,MATCH(W$1,'Justerad allokering'!$B$1:$AF$1,0),FALSE)),VLOOKUP($B248,'Allokerad kvv'!$B$2:$AV$468,MATCH(W$1,'Allokerad kvv'!$B$1:$AV$1,0),FALSE),VLOOKUP($B248,'Justerad allokering'!$B$1:$AG$461,MATCH(W$1,'Justerad allokering'!$B$1:$AF$1,0),FALSE))</f>
        <v>0</v>
      </c>
      <c r="X248">
        <f>IF(ISERROR(1/VLOOKUP($B248,'Justerad allokering'!$B$1:$AG$461,MATCH(X$1,'Justerad allokering'!$B$1:$AF$1,0),FALSE)),VLOOKUP($B248,'Allokerad kvv'!$B$2:$AV$468,MATCH(X$1,'Allokerad kvv'!$B$1:$AV$1,0),FALSE),VLOOKUP($B248,'Justerad allokering'!$B$1:$AG$461,MATCH(X$1,'Justerad allokering'!$B$1:$AF$1,0),FALSE))</f>
        <v>0</v>
      </c>
      <c r="Y248">
        <f>IF(ISERROR(1/VLOOKUP($B248,'Justerad allokering'!$B$1:$AG$461,MATCH(Y$1,'Justerad allokering'!$B$1:$AF$1,0),FALSE)),VLOOKUP($B248,'Allokerad kvv'!$B$2:$AV$468,MATCH(Y$1,'Allokerad kvv'!$B$1:$AV$1,0),FALSE),VLOOKUP($B248,'Justerad allokering'!$B$1:$AG$461,MATCH(Y$1,'Justerad allokering'!$B$1:$AF$1,0),FALSE))</f>
        <v>0</v>
      </c>
      <c r="Z248">
        <f>IF(ISERROR(1/VLOOKUP($B248,'Justerad allokering'!$B$1:$AG$461,MATCH(Z$1,'Justerad allokering'!$B$1:$AF$1,0),FALSE)),VLOOKUP($B248,'Allokerad kvv'!$B$2:$AV$468,MATCH(Z$1,'Allokerad kvv'!$B$1:$AV$1,0),FALSE),VLOOKUP($B248,'Justerad allokering'!$B$1:$AG$461,MATCH(Z$1,'Justerad allokering'!$B$1:$AF$1,0),FALSE))</f>
        <v>0</v>
      </c>
      <c r="AE248" s="89">
        <f t="shared" si="12"/>
        <v>0</v>
      </c>
      <c r="AG248">
        <f t="shared" si="13"/>
        <v>0</v>
      </c>
      <c r="AH248">
        <f t="shared" si="14"/>
        <v>0</v>
      </c>
      <c r="AI248" t="str">
        <f>IF(AH248=0,"",AH248/VLOOKUP(B248,Kraftvärmeprod!$B$1:$BC$480,MATCH("Summa tillförd energi exklusive rökgaskondensering",Kraftvärmeprod!$B$1:$BC$1,0),FALSE))</f>
        <v/>
      </c>
      <c r="AK248">
        <f t="shared" si="15"/>
        <v>0</v>
      </c>
    </row>
    <row r="249" spans="1:37" x14ac:dyDescent="0.25">
      <c r="A249" s="2" t="s">
        <v>357</v>
      </c>
      <c r="B249" s="2" t="s">
        <v>360</v>
      </c>
      <c r="C249">
        <f>IF(ISERROR(1/VLOOKUP($B249,'Justerad allokering'!$B$1:$AG$461,MATCH(C$1,'Justerad allokering'!$B$1:$AF$1,0),FALSE)),VLOOKUP($B249,'Allokerad kvv'!$B$2:$AV$468,MATCH(C$1,'Allokerad kvv'!$B$1:$AV$1,0),FALSE),VLOOKUP($B249,'Justerad allokering'!$B$1:$AG$461,MATCH(C$1,'Justerad allokering'!$B$1:$AF$1,0),FALSE))</f>
        <v>0</v>
      </c>
      <c r="D249">
        <f>IF(ISERROR(1/VLOOKUP($B249,'Justerad allokering'!$B$1:$AG$461,MATCH(D$1,'Justerad allokering'!$B$1:$AF$1,0),FALSE)),VLOOKUP($B249,'Allokerad kvv'!$B$2:$AV$468,MATCH(D$1,'Allokerad kvv'!$B$1:$AV$1,0),FALSE),VLOOKUP($B249,'Justerad allokering'!$B$1:$AG$461,MATCH(D$1,'Justerad allokering'!$B$1:$AF$1,0),FALSE))</f>
        <v>0</v>
      </c>
      <c r="E249">
        <f>IF(ISERROR(1/VLOOKUP($B249,'Justerad allokering'!$B$1:$AG$461,MATCH(E$1,'Justerad allokering'!$B$1:$AF$1,0),FALSE)),VLOOKUP($B249,'Allokerad kvv'!$B$2:$AV$468,MATCH(E$1,'Allokerad kvv'!$B$1:$AV$1,0),FALSE),VLOOKUP($B249,'Justerad allokering'!$B$1:$AG$461,MATCH(E$1,'Justerad allokering'!$B$1:$AF$1,0),FALSE))</f>
        <v>0</v>
      </c>
      <c r="F249">
        <f>IF(ISERROR(1/VLOOKUP($B249,'Justerad allokering'!$B$1:$AG$461,MATCH(F$1,'Justerad allokering'!$B$1:$AF$1,0),FALSE)),VLOOKUP($B249,'Allokerad kvv'!$B$2:$AV$468,MATCH(F$1,'Allokerad kvv'!$B$1:$AV$1,0),FALSE),VLOOKUP($B249,'Justerad allokering'!$B$1:$AG$461,MATCH(F$1,'Justerad allokering'!$B$1:$AF$1,0),FALSE))</f>
        <v>0</v>
      </c>
      <c r="G249">
        <f>IF(ISERROR(1/VLOOKUP($B249,'Justerad allokering'!$B$1:$AG$461,MATCH(G$1,'Justerad allokering'!$B$1:$AF$1,0),FALSE)),VLOOKUP($B249,'Allokerad kvv'!$B$2:$AV$468,MATCH(G$1,'Allokerad kvv'!$B$1:$AV$1,0),FALSE),VLOOKUP($B249,'Justerad allokering'!$B$1:$AG$461,MATCH(G$1,'Justerad allokering'!$B$1:$AF$1,0),FALSE))</f>
        <v>0</v>
      </c>
      <c r="H249">
        <f>IF(ISERROR(1/VLOOKUP($B249,'Justerad allokering'!$B$1:$AG$461,MATCH(H$1,'Justerad allokering'!$B$1:$AF$1,0),FALSE)),VLOOKUP($B249,'Allokerad kvv'!$B$2:$AV$468,MATCH(H$1,'Allokerad kvv'!$B$1:$AV$1,0),FALSE),VLOOKUP($B249,'Justerad allokering'!$B$1:$AG$461,MATCH(H$1,'Justerad allokering'!$B$1:$AF$1,0),FALSE))</f>
        <v>0</v>
      </c>
      <c r="I249">
        <f>IF(ISERROR(1/VLOOKUP($B249,'Justerad allokering'!$B$1:$AG$461,MATCH(I$1,'Justerad allokering'!$B$1:$AF$1,0),FALSE)),VLOOKUP($B249,'Allokerad kvv'!$B$2:$AV$468,MATCH(I$1,'Allokerad kvv'!$B$1:$AV$1,0),FALSE),VLOOKUP($B249,'Justerad allokering'!$B$1:$AG$461,MATCH(I$1,'Justerad allokering'!$B$1:$AF$1,0),FALSE))</f>
        <v>0</v>
      </c>
      <c r="J249">
        <f>IF(ISERROR(1/VLOOKUP($B249,'Justerad allokering'!$B$1:$AG$461,MATCH(J$1,'Justerad allokering'!$B$1:$AF$1,0),FALSE)),VLOOKUP($B249,'Allokerad kvv'!$B$2:$AV$468,MATCH(J$1,'Allokerad kvv'!$B$1:$AV$1,0),FALSE),VLOOKUP($B249,'Justerad allokering'!$B$1:$AG$461,MATCH(J$1,'Justerad allokering'!$B$1:$AF$1,0),FALSE))</f>
        <v>0</v>
      </c>
      <c r="K249">
        <f>IF(ISERROR(1/VLOOKUP($B249,'Justerad allokering'!$B$1:$AG$461,MATCH(K$1,'Justerad allokering'!$B$1:$AF$1,0),FALSE)),VLOOKUP($B249,'Allokerad kvv'!$B$2:$AV$468,MATCH(K$1,'Allokerad kvv'!$B$1:$AV$1,0),FALSE),VLOOKUP($B249,'Justerad allokering'!$B$1:$AG$461,MATCH(K$1,'Justerad allokering'!$B$1:$AF$1,0),FALSE))</f>
        <v>0</v>
      </c>
      <c r="L249">
        <f>IF(ISERROR(1/VLOOKUP($B249,'Justerad allokering'!$B$1:$AG$461,MATCH(L$1,'Justerad allokering'!$B$1:$AF$1,0),FALSE)),VLOOKUP($B249,'Allokerad kvv'!$B$2:$AV$468,MATCH(L$1,'Allokerad kvv'!$B$1:$AV$1,0),FALSE),VLOOKUP($B249,'Justerad allokering'!$B$1:$AG$461,MATCH(L$1,'Justerad allokering'!$B$1:$AF$1,0),FALSE))</f>
        <v>0</v>
      </c>
      <c r="M249">
        <f>IF(ISERROR(1/VLOOKUP($B249,'Justerad allokering'!$B$1:$AG$461,MATCH(M$1,'Justerad allokering'!$B$1:$AF$1,0),FALSE)),VLOOKUP($B249,'Allokerad kvv'!$B$2:$AV$468,MATCH(M$1,'Allokerad kvv'!$B$1:$AV$1,0),FALSE),VLOOKUP($B249,'Justerad allokering'!$B$1:$AG$461,MATCH(M$1,'Justerad allokering'!$B$1:$AF$1,0),FALSE))</f>
        <v>0</v>
      </c>
      <c r="N249">
        <f>IF(ISERROR(1/VLOOKUP($B249,'Justerad allokering'!$B$1:$AG$461,MATCH(N$1,'Justerad allokering'!$B$1:$AF$1,0),FALSE)),VLOOKUP($B249,'Allokerad kvv'!$B$2:$AV$468,MATCH(N$1,'Allokerad kvv'!$B$1:$AV$1,0),FALSE),VLOOKUP($B249,'Justerad allokering'!$B$1:$AG$461,MATCH(N$1,'Justerad allokering'!$B$1:$AF$1,0),FALSE))</f>
        <v>0</v>
      </c>
      <c r="O249">
        <f>IF(ISERROR(1/VLOOKUP($B249,'Justerad allokering'!$B$1:$AG$461,MATCH(O$1,'Justerad allokering'!$B$1:$AF$1,0),FALSE)),VLOOKUP($B249,'Allokerad kvv'!$B$2:$AV$468,MATCH(O$1,'Allokerad kvv'!$B$1:$AV$1,0),FALSE),VLOOKUP($B249,'Justerad allokering'!$B$1:$AG$461,MATCH(O$1,'Justerad allokering'!$B$1:$AF$1,0),FALSE))</f>
        <v>0</v>
      </c>
      <c r="P249">
        <f>IF(ISERROR(1/VLOOKUP($B249,'Justerad allokering'!$B$1:$AG$461,MATCH(P$1,'Justerad allokering'!$B$1:$AF$1,0),FALSE)),VLOOKUP($B249,'Allokerad kvv'!$B$2:$AV$468,MATCH(P$1,'Allokerad kvv'!$B$1:$AV$1,0),FALSE),VLOOKUP($B249,'Justerad allokering'!$B$1:$AG$461,MATCH(P$1,'Justerad allokering'!$B$1:$AF$1,0),FALSE))</f>
        <v>0</v>
      </c>
      <c r="Q249">
        <f>IF(ISERROR(1/VLOOKUP($B249,'Justerad allokering'!$B$1:$AG$461,MATCH(Q$1,'Justerad allokering'!$B$1:$AF$1,0),FALSE)),VLOOKUP($B249,'Allokerad kvv'!$B$2:$AV$468,MATCH(Q$1,'Allokerad kvv'!$B$1:$AV$1,0),FALSE),VLOOKUP($B249,'Justerad allokering'!$B$1:$AG$461,MATCH(Q$1,'Justerad allokering'!$B$1:$AF$1,0),FALSE))</f>
        <v>0</v>
      </c>
      <c r="R249">
        <f>IF(ISERROR(1/VLOOKUP($B249,'Justerad allokering'!$B$1:$AG$461,MATCH(R$1,'Justerad allokering'!$B$1:$AF$1,0),FALSE)),VLOOKUP($B249,'Allokerad kvv'!$B$2:$AV$468,MATCH(R$1,'Allokerad kvv'!$B$1:$AV$1,0),FALSE),VLOOKUP($B249,'Justerad allokering'!$B$1:$AG$461,MATCH(R$1,'Justerad allokering'!$B$1:$AF$1,0),FALSE))</f>
        <v>0</v>
      </c>
      <c r="S249">
        <f>IF(ISERROR(1/VLOOKUP($B249,'Justerad allokering'!$B$1:$AG$461,MATCH(S$1,'Justerad allokering'!$B$1:$AF$1,0),FALSE)),VLOOKUP($B249,'Allokerad kvv'!$B$2:$AV$468,MATCH(S$1,'Allokerad kvv'!$B$1:$AV$1,0),FALSE),VLOOKUP($B249,'Justerad allokering'!$B$1:$AG$461,MATCH(S$1,'Justerad allokering'!$B$1:$AF$1,0),FALSE))</f>
        <v>0</v>
      </c>
      <c r="T249">
        <f>IF(ISERROR(1/VLOOKUP($B249,'Justerad allokering'!$B$1:$AG$461,MATCH(T$1,'Justerad allokering'!$B$1:$AF$1,0),FALSE)),VLOOKUP($B249,'Allokerad kvv'!$B$2:$AV$468,MATCH(T$1,'Allokerad kvv'!$B$1:$AV$1,0),FALSE),VLOOKUP($B249,'Justerad allokering'!$B$1:$AG$461,MATCH(T$1,'Justerad allokering'!$B$1:$AF$1,0),FALSE))</f>
        <v>0</v>
      </c>
      <c r="U249">
        <f>IF(ISERROR(1/VLOOKUP($B249,'Justerad allokering'!$B$1:$AG$461,MATCH(U$1,'Justerad allokering'!$B$1:$AF$1,0),FALSE)),VLOOKUP($B249,'Allokerad kvv'!$B$2:$AV$468,MATCH(U$1,'Allokerad kvv'!$B$1:$AV$1,0),FALSE),VLOOKUP($B249,'Justerad allokering'!$B$1:$AG$461,MATCH(U$1,'Justerad allokering'!$B$1:$AF$1,0),FALSE))</f>
        <v>0</v>
      </c>
      <c r="V249">
        <f>IF(ISERROR(1/VLOOKUP($B249,'Justerad allokering'!$B$1:$AG$461,MATCH(V$1,'Justerad allokering'!$B$1:$AF$1,0),FALSE)),VLOOKUP($B249,'Allokerad kvv'!$B$2:$AV$468,MATCH(V$1,'Allokerad kvv'!$B$1:$AV$1,0),FALSE),VLOOKUP($B249,'Justerad allokering'!$B$1:$AG$461,MATCH(V$1,'Justerad allokering'!$B$1:$AF$1,0),FALSE))</f>
        <v>0</v>
      </c>
      <c r="W249">
        <f>IF(ISERROR(1/VLOOKUP($B249,'Justerad allokering'!$B$1:$AG$461,MATCH(W$1,'Justerad allokering'!$B$1:$AF$1,0),FALSE)),VLOOKUP($B249,'Allokerad kvv'!$B$2:$AV$468,MATCH(W$1,'Allokerad kvv'!$B$1:$AV$1,0),FALSE),VLOOKUP($B249,'Justerad allokering'!$B$1:$AG$461,MATCH(W$1,'Justerad allokering'!$B$1:$AF$1,0),FALSE))</f>
        <v>0</v>
      </c>
      <c r="X249">
        <f>IF(ISERROR(1/VLOOKUP($B249,'Justerad allokering'!$B$1:$AG$461,MATCH(X$1,'Justerad allokering'!$B$1:$AF$1,0),FALSE)),VLOOKUP($B249,'Allokerad kvv'!$B$2:$AV$468,MATCH(X$1,'Allokerad kvv'!$B$1:$AV$1,0),FALSE),VLOOKUP($B249,'Justerad allokering'!$B$1:$AG$461,MATCH(X$1,'Justerad allokering'!$B$1:$AF$1,0),FALSE))</f>
        <v>0</v>
      </c>
      <c r="Y249">
        <f>IF(ISERROR(1/VLOOKUP($B249,'Justerad allokering'!$B$1:$AG$461,MATCH(Y$1,'Justerad allokering'!$B$1:$AF$1,0),FALSE)),VLOOKUP($B249,'Allokerad kvv'!$B$2:$AV$468,MATCH(Y$1,'Allokerad kvv'!$B$1:$AV$1,0),FALSE),VLOOKUP($B249,'Justerad allokering'!$B$1:$AG$461,MATCH(Y$1,'Justerad allokering'!$B$1:$AF$1,0),FALSE))</f>
        <v>0</v>
      </c>
      <c r="Z249">
        <f>IF(ISERROR(1/VLOOKUP($B249,'Justerad allokering'!$B$1:$AG$461,MATCH(Z$1,'Justerad allokering'!$B$1:$AF$1,0),FALSE)),VLOOKUP($B249,'Allokerad kvv'!$B$2:$AV$468,MATCH(Z$1,'Allokerad kvv'!$B$1:$AV$1,0),FALSE),VLOOKUP($B249,'Justerad allokering'!$B$1:$AG$461,MATCH(Z$1,'Justerad allokering'!$B$1:$AF$1,0),FALSE))</f>
        <v>0</v>
      </c>
      <c r="AE249" s="89">
        <f t="shared" si="12"/>
        <v>0</v>
      </c>
      <c r="AG249">
        <f t="shared" si="13"/>
        <v>0</v>
      </c>
      <c r="AH249">
        <f t="shared" si="14"/>
        <v>0</v>
      </c>
      <c r="AI249" t="str">
        <f>IF(AH249=0,"",AH249/VLOOKUP(B249,Kraftvärmeprod!$B$1:$BC$480,MATCH("Summa tillförd energi exklusive rökgaskondensering",Kraftvärmeprod!$B$1:$BC$1,0),FALSE))</f>
        <v/>
      </c>
      <c r="AK249">
        <f t="shared" si="15"/>
        <v>0</v>
      </c>
    </row>
    <row r="250" spans="1:37" x14ac:dyDescent="0.25">
      <c r="A250" s="2" t="s">
        <v>357</v>
      </c>
      <c r="B250" s="2" t="s">
        <v>361</v>
      </c>
      <c r="C250">
        <f>IF(ISERROR(1/VLOOKUP($B250,'Justerad allokering'!$B$1:$AG$461,MATCH(C$1,'Justerad allokering'!$B$1:$AF$1,0),FALSE)),VLOOKUP($B250,'Allokerad kvv'!$B$2:$AV$468,MATCH(C$1,'Allokerad kvv'!$B$1:$AV$1,0),FALSE),VLOOKUP($B250,'Justerad allokering'!$B$1:$AG$461,MATCH(C$1,'Justerad allokering'!$B$1:$AF$1,0),FALSE))</f>
        <v>0</v>
      </c>
      <c r="D250">
        <f>IF(ISERROR(1/VLOOKUP($B250,'Justerad allokering'!$B$1:$AG$461,MATCH(D$1,'Justerad allokering'!$B$1:$AF$1,0),FALSE)),VLOOKUP($B250,'Allokerad kvv'!$B$2:$AV$468,MATCH(D$1,'Allokerad kvv'!$B$1:$AV$1,0),FALSE),VLOOKUP($B250,'Justerad allokering'!$B$1:$AG$461,MATCH(D$1,'Justerad allokering'!$B$1:$AF$1,0),FALSE))</f>
        <v>0</v>
      </c>
      <c r="E250">
        <f>IF(ISERROR(1/VLOOKUP($B250,'Justerad allokering'!$B$1:$AG$461,MATCH(E$1,'Justerad allokering'!$B$1:$AF$1,0),FALSE)),VLOOKUP($B250,'Allokerad kvv'!$B$2:$AV$468,MATCH(E$1,'Allokerad kvv'!$B$1:$AV$1,0),FALSE),VLOOKUP($B250,'Justerad allokering'!$B$1:$AG$461,MATCH(E$1,'Justerad allokering'!$B$1:$AF$1,0),FALSE))</f>
        <v>0</v>
      </c>
      <c r="F250">
        <f>IF(ISERROR(1/VLOOKUP($B250,'Justerad allokering'!$B$1:$AG$461,MATCH(F$1,'Justerad allokering'!$B$1:$AF$1,0),FALSE)),VLOOKUP($B250,'Allokerad kvv'!$B$2:$AV$468,MATCH(F$1,'Allokerad kvv'!$B$1:$AV$1,0),FALSE),VLOOKUP($B250,'Justerad allokering'!$B$1:$AG$461,MATCH(F$1,'Justerad allokering'!$B$1:$AF$1,0),FALSE))</f>
        <v>0</v>
      </c>
      <c r="G250">
        <f>IF(ISERROR(1/VLOOKUP($B250,'Justerad allokering'!$B$1:$AG$461,MATCH(G$1,'Justerad allokering'!$B$1:$AF$1,0),FALSE)),VLOOKUP($B250,'Allokerad kvv'!$B$2:$AV$468,MATCH(G$1,'Allokerad kvv'!$B$1:$AV$1,0),FALSE),VLOOKUP($B250,'Justerad allokering'!$B$1:$AG$461,MATCH(G$1,'Justerad allokering'!$B$1:$AF$1,0),FALSE))</f>
        <v>0</v>
      </c>
      <c r="H250">
        <f>IF(ISERROR(1/VLOOKUP($B250,'Justerad allokering'!$B$1:$AG$461,MATCH(H$1,'Justerad allokering'!$B$1:$AF$1,0),FALSE)),VLOOKUP($B250,'Allokerad kvv'!$B$2:$AV$468,MATCH(H$1,'Allokerad kvv'!$B$1:$AV$1,0),FALSE),VLOOKUP($B250,'Justerad allokering'!$B$1:$AG$461,MATCH(H$1,'Justerad allokering'!$B$1:$AF$1,0),FALSE))</f>
        <v>0</v>
      </c>
      <c r="I250">
        <f>IF(ISERROR(1/VLOOKUP($B250,'Justerad allokering'!$B$1:$AG$461,MATCH(I$1,'Justerad allokering'!$B$1:$AF$1,0),FALSE)),VLOOKUP($B250,'Allokerad kvv'!$B$2:$AV$468,MATCH(I$1,'Allokerad kvv'!$B$1:$AV$1,0),FALSE),VLOOKUP($B250,'Justerad allokering'!$B$1:$AG$461,MATCH(I$1,'Justerad allokering'!$B$1:$AF$1,0),FALSE))</f>
        <v>0</v>
      </c>
      <c r="J250">
        <f>IF(ISERROR(1/VLOOKUP($B250,'Justerad allokering'!$B$1:$AG$461,MATCH(J$1,'Justerad allokering'!$B$1:$AF$1,0),FALSE)),VLOOKUP($B250,'Allokerad kvv'!$B$2:$AV$468,MATCH(J$1,'Allokerad kvv'!$B$1:$AV$1,0),FALSE),VLOOKUP($B250,'Justerad allokering'!$B$1:$AG$461,MATCH(J$1,'Justerad allokering'!$B$1:$AF$1,0),FALSE))</f>
        <v>0</v>
      </c>
      <c r="K250">
        <f>IF(ISERROR(1/VLOOKUP($B250,'Justerad allokering'!$B$1:$AG$461,MATCH(K$1,'Justerad allokering'!$B$1:$AF$1,0),FALSE)),VLOOKUP($B250,'Allokerad kvv'!$B$2:$AV$468,MATCH(K$1,'Allokerad kvv'!$B$1:$AV$1,0),FALSE),VLOOKUP($B250,'Justerad allokering'!$B$1:$AG$461,MATCH(K$1,'Justerad allokering'!$B$1:$AF$1,0),FALSE))</f>
        <v>0</v>
      </c>
      <c r="L250">
        <f>IF(ISERROR(1/VLOOKUP($B250,'Justerad allokering'!$B$1:$AG$461,MATCH(L$1,'Justerad allokering'!$B$1:$AF$1,0),FALSE)),VLOOKUP($B250,'Allokerad kvv'!$B$2:$AV$468,MATCH(L$1,'Allokerad kvv'!$B$1:$AV$1,0),FALSE),VLOOKUP($B250,'Justerad allokering'!$B$1:$AG$461,MATCH(L$1,'Justerad allokering'!$B$1:$AF$1,0),FALSE))</f>
        <v>0</v>
      </c>
      <c r="M250">
        <f>IF(ISERROR(1/VLOOKUP($B250,'Justerad allokering'!$B$1:$AG$461,MATCH(M$1,'Justerad allokering'!$B$1:$AF$1,0),FALSE)),VLOOKUP($B250,'Allokerad kvv'!$B$2:$AV$468,MATCH(M$1,'Allokerad kvv'!$B$1:$AV$1,0),FALSE),VLOOKUP($B250,'Justerad allokering'!$B$1:$AG$461,MATCH(M$1,'Justerad allokering'!$B$1:$AF$1,0),FALSE))</f>
        <v>0</v>
      </c>
      <c r="N250">
        <f>IF(ISERROR(1/VLOOKUP($B250,'Justerad allokering'!$B$1:$AG$461,MATCH(N$1,'Justerad allokering'!$B$1:$AF$1,0),FALSE)),VLOOKUP($B250,'Allokerad kvv'!$B$2:$AV$468,MATCH(N$1,'Allokerad kvv'!$B$1:$AV$1,0),FALSE),VLOOKUP($B250,'Justerad allokering'!$B$1:$AG$461,MATCH(N$1,'Justerad allokering'!$B$1:$AF$1,0),FALSE))</f>
        <v>0</v>
      </c>
      <c r="O250">
        <f>IF(ISERROR(1/VLOOKUP($B250,'Justerad allokering'!$B$1:$AG$461,MATCH(O$1,'Justerad allokering'!$B$1:$AF$1,0),FALSE)),VLOOKUP($B250,'Allokerad kvv'!$B$2:$AV$468,MATCH(O$1,'Allokerad kvv'!$B$1:$AV$1,0),FALSE),VLOOKUP($B250,'Justerad allokering'!$B$1:$AG$461,MATCH(O$1,'Justerad allokering'!$B$1:$AF$1,0),FALSE))</f>
        <v>0</v>
      </c>
      <c r="P250">
        <f>IF(ISERROR(1/VLOOKUP($B250,'Justerad allokering'!$B$1:$AG$461,MATCH(P$1,'Justerad allokering'!$B$1:$AF$1,0),FALSE)),VLOOKUP($B250,'Allokerad kvv'!$B$2:$AV$468,MATCH(P$1,'Allokerad kvv'!$B$1:$AV$1,0),FALSE),VLOOKUP($B250,'Justerad allokering'!$B$1:$AG$461,MATCH(P$1,'Justerad allokering'!$B$1:$AF$1,0),FALSE))</f>
        <v>0</v>
      </c>
      <c r="Q250">
        <f>IF(ISERROR(1/VLOOKUP($B250,'Justerad allokering'!$B$1:$AG$461,MATCH(Q$1,'Justerad allokering'!$B$1:$AF$1,0),FALSE)),VLOOKUP($B250,'Allokerad kvv'!$B$2:$AV$468,MATCH(Q$1,'Allokerad kvv'!$B$1:$AV$1,0),FALSE),VLOOKUP($B250,'Justerad allokering'!$B$1:$AG$461,MATCH(Q$1,'Justerad allokering'!$B$1:$AF$1,0),FALSE))</f>
        <v>0</v>
      </c>
      <c r="R250">
        <f>IF(ISERROR(1/VLOOKUP($B250,'Justerad allokering'!$B$1:$AG$461,MATCH(R$1,'Justerad allokering'!$B$1:$AF$1,0),FALSE)),VLOOKUP($B250,'Allokerad kvv'!$B$2:$AV$468,MATCH(R$1,'Allokerad kvv'!$B$1:$AV$1,0),FALSE),VLOOKUP($B250,'Justerad allokering'!$B$1:$AG$461,MATCH(R$1,'Justerad allokering'!$B$1:$AF$1,0),FALSE))</f>
        <v>0</v>
      </c>
      <c r="S250">
        <f>IF(ISERROR(1/VLOOKUP($B250,'Justerad allokering'!$B$1:$AG$461,MATCH(S$1,'Justerad allokering'!$B$1:$AF$1,0),FALSE)),VLOOKUP($B250,'Allokerad kvv'!$B$2:$AV$468,MATCH(S$1,'Allokerad kvv'!$B$1:$AV$1,0),FALSE),VLOOKUP($B250,'Justerad allokering'!$B$1:$AG$461,MATCH(S$1,'Justerad allokering'!$B$1:$AF$1,0),FALSE))</f>
        <v>0</v>
      </c>
      <c r="T250">
        <f>IF(ISERROR(1/VLOOKUP($B250,'Justerad allokering'!$B$1:$AG$461,MATCH(T$1,'Justerad allokering'!$B$1:$AF$1,0),FALSE)),VLOOKUP($B250,'Allokerad kvv'!$B$2:$AV$468,MATCH(T$1,'Allokerad kvv'!$B$1:$AV$1,0),FALSE),VLOOKUP($B250,'Justerad allokering'!$B$1:$AG$461,MATCH(T$1,'Justerad allokering'!$B$1:$AF$1,0),FALSE))</f>
        <v>0</v>
      </c>
      <c r="U250">
        <f>IF(ISERROR(1/VLOOKUP($B250,'Justerad allokering'!$B$1:$AG$461,MATCH(U$1,'Justerad allokering'!$B$1:$AF$1,0),FALSE)),VLOOKUP($B250,'Allokerad kvv'!$B$2:$AV$468,MATCH(U$1,'Allokerad kvv'!$B$1:$AV$1,0),FALSE),VLOOKUP($B250,'Justerad allokering'!$B$1:$AG$461,MATCH(U$1,'Justerad allokering'!$B$1:$AF$1,0),FALSE))</f>
        <v>0</v>
      </c>
      <c r="V250">
        <f>IF(ISERROR(1/VLOOKUP($B250,'Justerad allokering'!$B$1:$AG$461,MATCH(V$1,'Justerad allokering'!$B$1:$AF$1,0),FALSE)),VLOOKUP($B250,'Allokerad kvv'!$B$2:$AV$468,MATCH(V$1,'Allokerad kvv'!$B$1:$AV$1,0),FALSE),VLOOKUP($B250,'Justerad allokering'!$B$1:$AG$461,MATCH(V$1,'Justerad allokering'!$B$1:$AF$1,0),FALSE))</f>
        <v>0</v>
      </c>
      <c r="W250">
        <f>IF(ISERROR(1/VLOOKUP($B250,'Justerad allokering'!$B$1:$AG$461,MATCH(W$1,'Justerad allokering'!$B$1:$AF$1,0),FALSE)),VLOOKUP($B250,'Allokerad kvv'!$B$2:$AV$468,MATCH(W$1,'Allokerad kvv'!$B$1:$AV$1,0),FALSE),VLOOKUP($B250,'Justerad allokering'!$B$1:$AG$461,MATCH(W$1,'Justerad allokering'!$B$1:$AF$1,0),FALSE))</f>
        <v>0</v>
      </c>
      <c r="X250">
        <f>IF(ISERROR(1/VLOOKUP($B250,'Justerad allokering'!$B$1:$AG$461,MATCH(X$1,'Justerad allokering'!$B$1:$AF$1,0),FALSE)),VLOOKUP($B250,'Allokerad kvv'!$B$2:$AV$468,MATCH(X$1,'Allokerad kvv'!$B$1:$AV$1,0),FALSE),VLOOKUP($B250,'Justerad allokering'!$B$1:$AG$461,MATCH(X$1,'Justerad allokering'!$B$1:$AF$1,0),FALSE))</f>
        <v>0</v>
      </c>
      <c r="Y250">
        <f>IF(ISERROR(1/VLOOKUP($B250,'Justerad allokering'!$B$1:$AG$461,MATCH(Y$1,'Justerad allokering'!$B$1:$AF$1,0),FALSE)),VLOOKUP($B250,'Allokerad kvv'!$B$2:$AV$468,MATCH(Y$1,'Allokerad kvv'!$B$1:$AV$1,0),FALSE),VLOOKUP($B250,'Justerad allokering'!$B$1:$AG$461,MATCH(Y$1,'Justerad allokering'!$B$1:$AF$1,0),FALSE))</f>
        <v>0</v>
      </c>
      <c r="Z250">
        <f>IF(ISERROR(1/VLOOKUP($B250,'Justerad allokering'!$B$1:$AG$461,MATCH(Z$1,'Justerad allokering'!$B$1:$AF$1,0),FALSE)),VLOOKUP($B250,'Allokerad kvv'!$B$2:$AV$468,MATCH(Z$1,'Allokerad kvv'!$B$1:$AV$1,0),FALSE),VLOOKUP($B250,'Justerad allokering'!$B$1:$AG$461,MATCH(Z$1,'Justerad allokering'!$B$1:$AF$1,0),FALSE))</f>
        <v>0</v>
      </c>
      <c r="AE250" s="89">
        <f t="shared" si="12"/>
        <v>0</v>
      </c>
      <c r="AG250">
        <f t="shared" si="13"/>
        <v>0</v>
      </c>
      <c r="AH250">
        <f t="shared" si="14"/>
        <v>0</v>
      </c>
      <c r="AI250" t="str">
        <f>IF(AH250=0,"",AH250/VLOOKUP(B250,Kraftvärmeprod!$B$1:$BC$480,MATCH("Summa tillförd energi exklusive rökgaskondensering",Kraftvärmeprod!$B$1:$BC$1,0),FALSE))</f>
        <v/>
      </c>
      <c r="AK250">
        <f t="shared" si="15"/>
        <v>0</v>
      </c>
    </row>
    <row r="251" spans="1:37" x14ac:dyDescent="0.25">
      <c r="A251" s="2" t="s">
        <v>357</v>
      </c>
      <c r="B251" s="2" t="s">
        <v>362</v>
      </c>
      <c r="C251">
        <f>IF(ISERROR(1/VLOOKUP($B251,'Justerad allokering'!$B$1:$AG$461,MATCH(C$1,'Justerad allokering'!$B$1:$AF$1,0),FALSE)),VLOOKUP($B251,'Allokerad kvv'!$B$2:$AV$468,MATCH(C$1,'Allokerad kvv'!$B$1:$AV$1,0),FALSE),VLOOKUP($B251,'Justerad allokering'!$B$1:$AG$461,MATCH(C$1,'Justerad allokering'!$B$1:$AF$1,0),FALSE))</f>
        <v>0</v>
      </c>
      <c r="D251">
        <f>IF(ISERROR(1/VLOOKUP($B251,'Justerad allokering'!$B$1:$AG$461,MATCH(D$1,'Justerad allokering'!$B$1:$AF$1,0),FALSE)),VLOOKUP($B251,'Allokerad kvv'!$B$2:$AV$468,MATCH(D$1,'Allokerad kvv'!$B$1:$AV$1,0),FALSE),VLOOKUP($B251,'Justerad allokering'!$B$1:$AG$461,MATCH(D$1,'Justerad allokering'!$B$1:$AF$1,0),FALSE))</f>
        <v>0</v>
      </c>
      <c r="E251">
        <f>IF(ISERROR(1/VLOOKUP($B251,'Justerad allokering'!$B$1:$AG$461,MATCH(E$1,'Justerad allokering'!$B$1:$AF$1,0),FALSE)),VLOOKUP($B251,'Allokerad kvv'!$B$2:$AV$468,MATCH(E$1,'Allokerad kvv'!$B$1:$AV$1,0),FALSE),VLOOKUP($B251,'Justerad allokering'!$B$1:$AG$461,MATCH(E$1,'Justerad allokering'!$B$1:$AF$1,0),FALSE))</f>
        <v>0</v>
      </c>
      <c r="F251">
        <f>IF(ISERROR(1/VLOOKUP($B251,'Justerad allokering'!$B$1:$AG$461,MATCH(F$1,'Justerad allokering'!$B$1:$AF$1,0),FALSE)),VLOOKUP($B251,'Allokerad kvv'!$B$2:$AV$468,MATCH(F$1,'Allokerad kvv'!$B$1:$AV$1,0),FALSE),VLOOKUP($B251,'Justerad allokering'!$B$1:$AG$461,MATCH(F$1,'Justerad allokering'!$B$1:$AF$1,0),FALSE))</f>
        <v>0</v>
      </c>
      <c r="G251">
        <f>IF(ISERROR(1/VLOOKUP($B251,'Justerad allokering'!$B$1:$AG$461,MATCH(G$1,'Justerad allokering'!$B$1:$AF$1,0),FALSE)),VLOOKUP($B251,'Allokerad kvv'!$B$2:$AV$468,MATCH(G$1,'Allokerad kvv'!$B$1:$AV$1,0),FALSE),VLOOKUP($B251,'Justerad allokering'!$B$1:$AG$461,MATCH(G$1,'Justerad allokering'!$B$1:$AF$1,0),FALSE))</f>
        <v>0</v>
      </c>
      <c r="H251">
        <f>IF(ISERROR(1/VLOOKUP($B251,'Justerad allokering'!$B$1:$AG$461,MATCH(H$1,'Justerad allokering'!$B$1:$AF$1,0),FALSE)),VLOOKUP($B251,'Allokerad kvv'!$B$2:$AV$468,MATCH(H$1,'Allokerad kvv'!$B$1:$AV$1,0),FALSE),VLOOKUP($B251,'Justerad allokering'!$B$1:$AG$461,MATCH(H$1,'Justerad allokering'!$B$1:$AF$1,0),FALSE))</f>
        <v>0</v>
      </c>
      <c r="I251">
        <f>IF(ISERROR(1/VLOOKUP($B251,'Justerad allokering'!$B$1:$AG$461,MATCH(I$1,'Justerad allokering'!$B$1:$AF$1,0),FALSE)),VLOOKUP($B251,'Allokerad kvv'!$B$2:$AV$468,MATCH(I$1,'Allokerad kvv'!$B$1:$AV$1,0),FALSE),VLOOKUP($B251,'Justerad allokering'!$B$1:$AG$461,MATCH(I$1,'Justerad allokering'!$B$1:$AF$1,0),FALSE))</f>
        <v>0</v>
      </c>
      <c r="J251">
        <f>IF(ISERROR(1/VLOOKUP($B251,'Justerad allokering'!$B$1:$AG$461,MATCH(J$1,'Justerad allokering'!$B$1:$AF$1,0),FALSE)),VLOOKUP($B251,'Allokerad kvv'!$B$2:$AV$468,MATCH(J$1,'Allokerad kvv'!$B$1:$AV$1,0),FALSE),VLOOKUP($B251,'Justerad allokering'!$B$1:$AG$461,MATCH(J$1,'Justerad allokering'!$B$1:$AF$1,0),FALSE))</f>
        <v>0</v>
      </c>
      <c r="K251">
        <f>IF(ISERROR(1/VLOOKUP($B251,'Justerad allokering'!$B$1:$AG$461,MATCH(K$1,'Justerad allokering'!$B$1:$AF$1,0),FALSE)),VLOOKUP($B251,'Allokerad kvv'!$B$2:$AV$468,MATCH(K$1,'Allokerad kvv'!$B$1:$AV$1,0),FALSE),VLOOKUP($B251,'Justerad allokering'!$B$1:$AG$461,MATCH(K$1,'Justerad allokering'!$B$1:$AF$1,0),FALSE))</f>
        <v>0</v>
      </c>
      <c r="L251">
        <f>IF(ISERROR(1/VLOOKUP($B251,'Justerad allokering'!$B$1:$AG$461,MATCH(L$1,'Justerad allokering'!$B$1:$AF$1,0),FALSE)),VLOOKUP($B251,'Allokerad kvv'!$B$2:$AV$468,MATCH(L$1,'Allokerad kvv'!$B$1:$AV$1,0),FALSE),VLOOKUP($B251,'Justerad allokering'!$B$1:$AG$461,MATCH(L$1,'Justerad allokering'!$B$1:$AF$1,0),FALSE))</f>
        <v>0</v>
      </c>
      <c r="M251">
        <f>IF(ISERROR(1/VLOOKUP($B251,'Justerad allokering'!$B$1:$AG$461,MATCH(M$1,'Justerad allokering'!$B$1:$AF$1,0),FALSE)),VLOOKUP($B251,'Allokerad kvv'!$B$2:$AV$468,MATCH(M$1,'Allokerad kvv'!$B$1:$AV$1,0),FALSE),VLOOKUP($B251,'Justerad allokering'!$B$1:$AG$461,MATCH(M$1,'Justerad allokering'!$B$1:$AF$1,0),FALSE))</f>
        <v>0</v>
      </c>
      <c r="N251">
        <f>IF(ISERROR(1/VLOOKUP($B251,'Justerad allokering'!$B$1:$AG$461,MATCH(N$1,'Justerad allokering'!$B$1:$AF$1,0),FALSE)),VLOOKUP($B251,'Allokerad kvv'!$B$2:$AV$468,MATCH(N$1,'Allokerad kvv'!$B$1:$AV$1,0),FALSE),VLOOKUP($B251,'Justerad allokering'!$B$1:$AG$461,MATCH(N$1,'Justerad allokering'!$B$1:$AF$1,0),FALSE))</f>
        <v>0</v>
      </c>
      <c r="O251">
        <f>IF(ISERROR(1/VLOOKUP($B251,'Justerad allokering'!$B$1:$AG$461,MATCH(O$1,'Justerad allokering'!$B$1:$AF$1,0),FALSE)),VLOOKUP($B251,'Allokerad kvv'!$B$2:$AV$468,MATCH(O$1,'Allokerad kvv'!$B$1:$AV$1,0),FALSE),VLOOKUP($B251,'Justerad allokering'!$B$1:$AG$461,MATCH(O$1,'Justerad allokering'!$B$1:$AF$1,0),FALSE))</f>
        <v>0</v>
      </c>
      <c r="P251">
        <f>IF(ISERROR(1/VLOOKUP($B251,'Justerad allokering'!$B$1:$AG$461,MATCH(P$1,'Justerad allokering'!$B$1:$AF$1,0),FALSE)),VLOOKUP($B251,'Allokerad kvv'!$B$2:$AV$468,MATCH(P$1,'Allokerad kvv'!$B$1:$AV$1,0),FALSE),VLOOKUP($B251,'Justerad allokering'!$B$1:$AG$461,MATCH(P$1,'Justerad allokering'!$B$1:$AF$1,0),FALSE))</f>
        <v>0</v>
      </c>
      <c r="Q251">
        <f>IF(ISERROR(1/VLOOKUP($B251,'Justerad allokering'!$B$1:$AG$461,MATCH(Q$1,'Justerad allokering'!$B$1:$AF$1,0),FALSE)),VLOOKUP($B251,'Allokerad kvv'!$B$2:$AV$468,MATCH(Q$1,'Allokerad kvv'!$B$1:$AV$1,0),FALSE),VLOOKUP($B251,'Justerad allokering'!$B$1:$AG$461,MATCH(Q$1,'Justerad allokering'!$B$1:$AF$1,0),FALSE))</f>
        <v>0</v>
      </c>
      <c r="R251">
        <f>IF(ISERROR(1/VLOOKUP($B251,'Justerad allokering'!$B$1:$AG$461,MATCH(R$1,'Justerad allokering'!$B$1:$AF$1,0),FALSE)),VLOOKUP($B251,'Allokerad kvv'!$B$2:$AV$468,MATCH(R$1,'Allokerad kvv'!$B$1:$AV$1,0),FALSE),VLOOKUP($B251,'Justerad allokering'!$B$1:$AG$461,MATCH(R$1,'Justerad allokering'!$B$1:$AF$1,0),FALSE))</f>
        <v>0</v>
      </c>
      <c r="S251">
        <f>IF(ISERROR(1/VLOOKUP($B251,'Justerad allokering'!$B$1:$AG$461,MATCH(S$1,'Justerad allokering'!$B$1:$AF$1,0),FALSE)),VLOOKUP($B251,'Allokerad kvv'!$B$2:$AV$468,MATCH(S$1,'Allokerad kvv'!$B$1:$AV$1,0),FALSE),VLOOKUP($B251,'Justerad allokering'!$B$1:$AG$461,MATCH(S$1,'Justerad allokering'!$B$1:$AF$1,0),FALSE))</f>
        <v>0</v>
      </c>
      <c r="T251">
        <f>IF(ISERROR(1/VLOOKUP($B251,'Justerad allokering'!$B$1:$AG$461,MATCH(T$1,'Justerad allokering'!$B$1:$AF$1,0),FALSE)),VLOOKUP($B251,'Allokerad kvv'!$B$2:$AV$468,MATCH(T$1,'Allokerad kvv'!$B$1:$AV$1,0),FALSE),VLOOKUP($B251,'Justerad allokering'!$B$1:$AG$461,MATCH(T$1,'Justerad allokering'!$B$1:$AF$1,0),FALSE))</f>
        <v>0</v>
      </c>
      <c r="U251">
        <f>IF(ISERROR(1/VLOOKUP($B251,'Justerad allokering'!$B$1:$AG$461,MATCH(U$1,'Justerad allokering'!$B$1:$AF$1,0),FALSE)),VLOOKUP($B251,'Allokerad kvv'!$B$2:$AV$468,MATCH(U$1,'Allokerad kvv'!$B$1:$AV$1,0),FALSE),VLOOKUP($B251,'Justerad allokering'!$B$1:$AG$461,MATCH(U$1,'Justerad allokering'!$B$1:$AF$1,0),FALSE))</f>
        <v>0</v>
      </c>
      <c r="V251">
        <f>IF(ISERROR(1/VLOOKUP($B251,'Justerad allokering'!$B$1:$AG$461,MATCH(V$1,'Justerad allokering'!$B$1:$AF$1,0),FALSE)),VLOOKUP($B251,'Allokerad kvv'!$B$2:$AV$468,MATCH(V$1,'Allokerad kvv'!$B$1:$AV$1,0),FALSE),VLOOKUP($B251,'Justerad allokering'!$B$1:$AG$461,MATCH(V$1,'Justerad allokering'!$B$1:$AF$1,0),FALSE))</f>
        <v>0</v>
      </c>
      <c r="W251">
        <f>IF(ISERROR(1/VLOOKUP($B251,'Justerad allokering'!$B$1:$AG$461,MATCH(W$1,'Justerad allokering'!$B$1:$AF$1,0),FALSE)),VLOOKUP($B251,'Allokerad kvv'!$B$2:$AV$468,MATCH(W$1,'Allokerad kvv'!$B$1:$AV$1,0),FALSE),VLOOKUP($B251,'Justerad allokering'!$B$1:$AG$461,MATCH(W$1,'Justerad allokering'!$B$1:$AF$1,0),FALSE))</f>
        <v>0</v>
      </c>
      <c r="X251">
        <f>IF(ISERROR(1/VLOOKUP($B251,'Justerad allokering'!$B$1:$AG$461,MATCH(X$1,'Justerad allokering'!$B$1:$AF$1,0),FALSE)),VLOOKUP($B251,'Allokerad kvv'!$B$2:$AV$468,MATCH(X$1,'Allokerad kvv'!$B$1:$AV$1,0),FALSE),VLOOKUP($B251,'Justerad allokering'!$B$1:$AG$461,MATCH(X$1,'Justerad allokering'!$B$1:$AF$1,0),FALSE))</f>
        <v>0</v>
      </c>
      <c r="Y251">
        <f>IF(ISERROR(1/VLOOKUP($B251,'Justerad allokering'!$B$1:$AG$461,MATCH(Y$1,'Justerad allokering'!$B$1:$AF$1,0),FALSE)),VLOOKUP($B251,'Allokerad kvv'!$B$2:$AV$468,MATCH(Y$1,'Allokerad kvv'!$B$1:$AV$1,0),FALSE),VLOOKUP($B251,'Justerad allokering'!$B$1:$AG$461,MATCH(Y$1,'Justerad allokering'!$B$1:$AF$1,0),FALSE))</f>
        <v>0</v>
      </c>
      <c r="Z251">
        <f>IF(ISERROR(1/VLOOKUP($B251,'Justerad allokering'!$B$1:$AG$461,MATCH(Z$1,'Justerad allokering'!$B$1:$AF$1,0),FALSE)),VLOOKUP($B251,'Allokerad kvv'!$B$2:$AV$468,MATCH(Z$1,'Allokerad kvv'!$B$1:$AV$1,0),FALSE),VLOOKUP($B251,'Justerad allokering'!$B$1:$AG$461,MATCH(Z$1,'Justerad allokering'!$B$1:$AF$1,0),FALSE))</f>
        <v>0</v>
      </c>
      <c r="AE251" s="89">
        <f t="shared" si="12"/>
        <v>0</v>
      </c>
      <c r="AG251">
        <f t="shared" si="13"/>
        <v>0</v>
      </c>
      <c r="AH251">
        <f t="shared" si="14"/>
        <v>0</v>
      </c>
      <c r="AI251" t="str">
        <f>IF(AH251=0,"",AH251/VLOOKUP(B251,Kraftvärmeprod!$B$1:$BC$480,MATCH("Summa tillförd energi exklusive rökgaskondensering",Kraftvärmeprod!$B$1:$BC$1,0),FALSE))</f>
        <v/>
      </c>
      <c r="AK251">
        <f t="shared" si="15"/>
        <v>0</v>
      </c>
    </row>
    <row r="252" spans="1:37" x14ac:dyDescent="0.25">
      <c r="A252" s="2" t="s">
        <v>357</v>
      </c>
      <c r="B252" s="2" t="s">
        <v>363</v>
      </c>
      <c r="C252">
        <f>IF(ISERROR(1/VLOOKUP($B252,'Justerad allokering'!$B$1:$AG$461,MATCH(C$1,'Justerad allokering'!$B$1:$AF$1,0),FALSE)),VLOOKUP($B252,'Allokerad kvv'!$B$2:$AV$468,MATCH(C$1,'Allokerad kvv'!$B$1:$AV$1,0),FALSE),VLOOKUP($B252,'Justerad allokering'!$B$1:$AG$461,MATCH(C$1,'Justerad allokering'!$B$1:$AF$1,0),FALSE))</f>
        <v>0</v>
      </c>
      <c r="D252">
        <f>IF(ISERROR(1/VLOOKUP($B252,'Justerad allokering'!$B$1:$AG$461,MATCH(D$1,'Justerad allokering'!$B$1:$AF$1,0),FALSE)),VLOOKUP($B252,'Allokerad kvv'!$B$2:$AV$468,MATCH(D$1,'Allokerad kvv'!$B$1:$AV$1,0),FALSE),VLOOKUP($B252,'Justerad allokering'!$B$1:$AG$461,MATCH(D$1,'Justerad allokering'!$B$1:$AF$1,0),FALSE))</f>
        <v>0</v>
      </c>
      <c r="E252">
        <f>IF(ISERROR(1/VLOOKUP($B252,'Justerad allokering'!$B$1:$AG$461,MATCH(E$1,'Justerad allokering'!$B$1:$AF$1,0),FALSE)),VLOOKUP($B252,'Allokerad kvv'!$B$2:$AV$468,MATCH(E$1,'Allokerad kvv'!$B$1:$AV$1,0),FALSE),VLOOKUP($B252,'Justerad allokering'!$B$1:$AG$461,MATCH(E$1,'Justerad allokering'!$B$1:$AF$1,0),FALSE))</f>
        <v>0</v>
      </c>
      <c r="F252">
        <f>IF(ISERROR(1/VLOOKUP($B252,'Justerad allokering'!$B$1:$AG$461,MATCH(F$1,'Justerad allokering'!$B$1:$AF$1,0),FALSE)),VLOOKUP($B252,'Allokerad kvv'!$B$2:$AV$468,MATCH(F$1,'Allokerad kvv'!$B$1:$AV$1,0),FALSE),VLOOKUP($B252,'Justerad allokering'!$B$1:$AG$461,MATCH(F$1,'Justerad allokering'!$B$1:$AF$1,0),FALSE))</f>
        <v>0</v>
      </c>
      <c r="G252">
        <f>IF(ISERROR(1/VLOOKUP($B252,'Justerad allokering'!$B$1:$AG$461,MATCH(G$1,'Justerad allokering'!$B$1:$AF$1,0),FALSE)),VLOOKUP($B252,'Allokerad kvv'!$B$2:$AV$468,MATCH(G$1,'Allokerad kvv'!$B$1:$AV$1,0),FALSE),VLOOKUP($B252,'Justerad allokering'!$B$1:$AG$461,MATCH(G$1,'Justerad allokering'!$B$1:$AF$1,0),FALSE))</f>
        <v>0</v>
      </c>
      <c r="H252">
        <f>IF(ISERROR(1/VLOOKUP($B252,'Justerad allokering'!$B$1:$AG$461,MATCH(H$1,'Justerad allokering'!$B$1:$AF$1,0),FALSE)),VLOOKUP($B252,'Allokerad kvv'!$B$2:$AV$468,MATCH(H$1,'Allokerad kvv'!$B$1:$AV$1,0),FALSE),VLOOKUP($B252,'Justerad allokering'!$B$1:$AG$461,MATCH(H$1,'Justerad allokering'!$B$1:$AF$1,0),FALSE))</f>
        <v>0</v>
      </c>
      <c r="I252">
        <f>IF(ISERROR(1/VLOOKUP($B252,'Justerad allokering'!$B$1:$AG$461,MATCH(I$1,'Justerad allokering'!$B$1:$AF$1,0),FALSE)),VLOOKUP($B252,'Allokerad kvv'!$B$2:$AV$468,MATCH(I$1,'Allokerad kvv'!$B$1:$AV$1,0),FALSE),VLOOKUP($B252,'Justerad allokering'!$B$1:$AG$461,MATCH(I$1,'Justerad allokering'!$B$1:$AF$1,0),FALSE))</f>
        <v>0</v>
      </c>
      <c r="J252">
        <f>IF(ISERROR(1/VLOOKUP($B252,'Justerad allokering'!$B$1:$AG$461,MATCH(J$1,'Justerad allokering'!$B$1:$AF$1,0),FALSE)),VLOOKUP($B252,'Allokerad kvv'!$B$2:$AV$468,MATCH(J$1,'Allokerad kvv'!$B$1:$AV$1,0),FALSE),VLOOKUP($B252,'Justerad allokering'!$B$1:$AG$461,MATCH(J$1,'Justerad allokering'!$B$1:$AF$1,0),FALSE))</f>
        <v>0</v>
      </c>
      <c r="K252">
        <f>IF(ISERROR(1/VLOOKUP($B252,'Justerad allokering'!$B$1:$AG$461,MATCH(K$1,'Justerad allokering'!$B$1:$AF$1,0),FALSE)),VLOOKUP($B252,'Allokerad kvv'!$B$2:$AV$468,MATCH(K$1,'Allokerad kvv'!$B$1:$AV$1,0),FALSE),VLOOKUP($B252,'Justerad allokering'!$B$1:$AG$461,MATCH(K$1,'Justerad allokering'!$B$1:$AF$1,0),FALSE))</f>
        <v>0</v>
      </c>
      <c r="L252">
        <f>IF(ISERROR(1/VLOOKUP($B252,'Justerad allokering'!$B$1:$AG$461,MATCH(L$1,'Justerad allokering'!$B$1:$AF$1,0),FALSE)),VLOOKUP($B252,'Allokerad kvv'!$B$2:$AV$468,MATCH(L$1,'Allokerad kvv'!$B$1:$AV$1,0),FALSE),VLOOKUP($B252,'Justerad allokering'!$B$1:$AG$461,MATCH(L$1,'Justerad allokering'!$B$1:$AF$1,0),FALSE))</f>
        <v>0</v>
      </c>
      <c r="M252">
        <f>IF(ISERROR(1/VLOOKUP($B252,'Justerad allokering'!$B$1:$AG$461,MATCH(M$1,'Justerad allokering'!$B$1:$AF$1,0),FALSE)),VLOOKUP($B252,'Allokerad kvv'!$B$2:$AV$468,MATCH(M$1,'Allokerad kvv'!$B$1:$AV$1,0),FALSE),VLOOKUP($B252,'Justerad allokering'!$B$1:$AG$461,MATCH(M$1,'Justerad allokering'!$B$1:$AF$1,0),FALSE))</f>
        <v>0</v>
      </c>
      <c r="N252">
        <f>IF(ISERROR(1/VLOOKUP($B252,'Justerad allokering'!$B$1:$AG$461,MATCH(N$1,'Justerad allokering'!$B$1:$AF$1,0),FALSE)),VLOOKUP($B252,'Allokerad kvv'!$B$2:$AV$468,MATCH(N$1,'Allokerad kvv'!$B$1:$AV$1,0),FALSE),VLOOKUP($B252,'Justerad allokering'!$B$1:$AG$461,MATCH(N$1,'Justerad allokering'!$B$1:$AF$1,0),FALSE))</f>
        <v>0</v>
      </c>
      <c r="O252">
        <f>IF(ISERROR(1/VLOOKUP($B252,'Justerad allokering'!$B$1:$AG$461,MATCH(O$1,'Justerad allokering'!$B$1:$AF$1,0),FALSE)),VLOOKUP($B252,'Allokerad kvv'!$B$2:$AV$468,MATCH(O$1,'Allokerad kvv'!$B$1:$AV$1,0),FALSE),VLOOKUP($B252,'Justerad allokering'!$B$1:$AG$461,MATCH(O$1,'Justerad allokering'!$B$1:$AF$1,0),FALSE))</f>
        <v>0</v>
      </c>
      <c r="P252">
        <f>IF(ISERROR(1/VLOOKUP($B252,'Justerad allokering'!$B$1:$AG$461,MATCH(P$1,'Justerad allokering'!$B$1:$AF$1,0),FALSE)),VLOOKUP($B252,'Allokerad kvv'!$B$2:$AV$468,MATCH(P$1,'Allokerad kvv'!$B$1:$AV$1,0),FALSE),VLOOKUP($B252,'Justerad allokering'!$B$1:$AG$461,MATCH(P$1,'Justerad allokering'!$B$1:$AF$1,0),FALSE))</f>
        <v>0</v>
      </c>
      <c r="Q252">
        <f>IF(ISERROR(1/VLOOKUP($B252,'Justerad allokering'!$B$1:$AG$461,MATCH(Q$1,'Justerad allokering'!$B$1:$AF$1,0),FALSE)),VLOOKUP($B252,'Allokerad kvv'!$B$2:$AV$468,MATCH(Q$1,'Allokerad kvv'!$B$1:$AV$1,0),FALSE),VLOOKUP($B252,'Justerad allokering'!$B$1:$AG$461,MATCH(Q$1,'Justerad allokering'!$B$1:$AF$1,0),FALSE))</f>
        <v>0</v>
      </c>
      <c r="R252">
        <f>IF(ISERROR(1/VLOOKUP($B252,'Justerad allokering'!$B$1:$AG$461,MATCH(R$1,'Justerad allokering'!$B$1:$AF$1,0),FALSE)),VLOOKUP($B252,'Allokerad kvv'!$B$2:$AV$468,MATCH(R$1,'Allokerad kvv'!$B$1:$AV$1,0),FALSE),VLOOKUP($B252,'Justerad allokering'!$B$1:$AG$461,MATCH(R$1,'Justerad allokering'!$B$1:$AF$1,0),FALSE))</f>
        <v>0</v>
      </c>
      <c r="S252">
        <f>IF(ISERROR(1/VLOOKUP($B252,'Justerad allokering'!$B$1:$AG$461,MATCH(S$1,'Justerad allokering'!$B$1:$AF$1,0),FALSE)),VLOOKUP($B252,'Allokerad kvv'!$B$2:$AV$468,MATCH(S$1,'Allokerad kvv'!$B$1:$AV$1,0),FALSE),VLOOKUP($B252,'Justerad allokering'!$B$1:$AG$461,MATCH(S$1,'Justerad allokering'!$B$1:$AF$1,0),FALSE))</f>
        <v>0</v>
      </c>
      <c r="T252">
        <f>IF(ISERROR(1/VLOOKUP($B252,'Justerad allokering'!$B$1:$AG$461,MATCH(T$1,'Justerad allokering'!$B$1:$AF$1,0),FALSE)),VLOOKUP($B252,'Allokerad kvv'!$B$2:$AV$468,MATCH(T$1,'Allokerad kvv'!$B$1:$AV$1,0),FALSE),VLOOKUP($B252,'Justerad allokering'!$B$1:$AG$461,MATCH(T$1,'Justerad allokering'!$B$1:$AF$1,0),FALSE))</f>
        <v>0</v>
      </c>
      <c r="U252">
        <f>IF(ISERROR(1/VLOOKUP($B252,'Justerad allokering'!$B$1:$AG$461,MATCH(U$1,'Justerad allokering'!$B$1:$AF$1,0),FALSE)),VLOOKUP($B252,'Allokerad kvv'!$B$2:$AV$468,MATCH(U$1,'Allokerad kvv'!$B$1:$AV$1,0),FALSE),VLOOKUP($B252,'Justerad allokering'!$B$1:$AG$461,MATCH(U$1,'Justerad allokering'!$B$1:$AF$1,0),FALSE))</f>
        <v>0</v>
      </c>
      <c r="V252">
        <f>IF(ISERROR(1/VLOOKUP($B252,'Justerad allokering'!$B$1:$AG$461,MATCH(V$1,'Justerad allokering'!$B$1:$AF$1,0),FALSE)),VLOOKUP($B252,'Allokerad kvv'!$B$2:$AV$468,MATCH(V$1,'Allokerad kvv'!$B$1:$AV$1,0),FALSE),VLOOKUP($B252,'Justerad allokering'!$B$1:$AG$461,MATCH(V$1,'Justerad allokering'!$B$1:$AF$1,0),FALSE))</f>
        <v>0</v>
      </c>
      <c r="W252">
        <f>IF(ISERROR(1/VLOOKUP($B252,'Justerad allokering'!$B$1:$AG$461,MATCH(W$1,'Justerad allokering'!$B$1:$AF$1,0),FALSE)),VLOOKUP($B252,'Allokerad kvv'!$B$2:$AV$468,MATCH(W$1,'Allokerad kvv'!$B$1:$AV$1,0),FALSE),VLOOKUP($B252,'Justerad allokering'!$B$1:$AG$461,MATCH(W$1,'Justerad allokering'!$B$1:$AF$1,0),FALSE))</f>
        <v>0</v>
      </c>
      <c r="X252">
        <f>IF(ISERROR(1/VLOOKUP($B252,'Justerad allokering'!$B$1:$AG$461,MATCH(X$1,'Justerad allokering'!$B$1:$AF$1,0),FALSE)),VLOOKUP($B252,'Allokerad kvv'!$B$2:$AV$468,MATCH(X$1,'Allokerad kvv'!$B$1:$AV$1,0),FALSE),VLOOKUP($B252,'Justerad allokering'!$B$1:$AG$461,MATCH(X$1,'Justerad allokering'!$B$1:$AF$1,0),FALSE))</f>
        <v>0</v>
      </c>
      <c r="Y252">
        <f>IF(ISERROR(1/VLOOKUP($B252,'Justerad allokering'!$B$1:$AG$461,MATCH(Y$1,'Justerad allokering'!$B$1:$AF$1,0),FALSE)),VLOOKUP($B252,'Allokerad kvv'!$B$2:$AV$468,MATCH(Y$1,'Allokerad kvv'!$B$1:$AV$1,0),FALSE),VLOOKUP($B252,'Justerad allokering'!$B$1:$AG$461,MATCH(Y$1,'Justerad allokering'!$B$1:$AF$1,0),FALSE))</f>
        <v>0</v>
      </c>
      <c r="Z252">
        <f>IF(ISERROR(1/VLOOKUP($B252,'Justerad allokering'!$B$1:$AG$461,MATCH(Z$1,'Justerad allokering'!$B$1:$AF$1,0),FALSE)),VLOOKUP($B252,'Allokerad kvv'!$B$2:$AV$468,MATCH(Z$1,'Allokerad kvv'!$B$1:$AV$1,0),FALSE),VLOOKUP($B252,'Justerad allokering'!$B$1:$AG$461,MATCH(Z$1,'Justerad allokering'!$B$1:$AF$1,0),FALSE))</f>
        <v>0</v>
      </c>
      <c r="AE252" s="89">
        <f t="shared" si="12"/>
        <v>0</v>
      </c>
      <c r="AG252">
        <f t="shared" si="13"/>
        <v>0</v>
      </c>
      <c r="AH252">
        <f t="shared" si="14"/>
        <v>0</v>
      </c>
      <c r="AI252" t="str">
        <f>IF(AH252=0,"",AH252/VLOOKUP(B252,Kraftvärmeprod!$B$1:$BC$480,MATCH("Summa tillförd energi exklusive rökgaskondensering",Kraftvärmeprod!$B$1:$BC$1,0),FALSE))</f>
        <v/>
      </c>
      <c r="AK252">
        <f t="shared" si="15"/>
        <v>0</v>
      </c>
    </row>
    <row r="253" spans="1:37" x14ac:dyDescent="0.25">
      <c r="A253" s="2" t="s">
        <v>357</v>
      </c>
      <c r="B253" s="2" t="s">
        <v>364</v>
      </c>
      <c r="C253">
        <f>IF(ISERROR(1/VLOOKUP($B253,'Justerad allokering'!$B$1:$AG$461,MATCH(C$1,'Justerad allokering'!$B$1:$AF$1,0),FALSE)),VLOOKUP($B253,'Allokerad kvv'!$B$2:$AV$468,MATCH(C$1,'Allokerad kvv'!$B$1:$AV$1,0),FALSE),VLOOKUP($B253,'Justerad allokering'!$B$1:$AG$461,MATCH(C$1,'Justerad allokering'!$B$1:$AF$1,0),FALSE))</f>
        <v>0</v>
      </c>
      <c r="D253">
        <f>IF(ISERROR(1/VLOOKUP($B253,'Justerad allokering'!$B$1:$AG$461,MATCH(D$1,'Justerad allokering'!$B$1:$AF$1,0),FALSE)),VLOOKUP($B253,'Allokerad kvv'!$B$2:$AV$468,MATCH(D$1,'Allokerad kvv'!$B$1:$AV$1,0),FALSE),VLOOKUP($B253,'Justerad allokering'!$B$1:$AG$461,MATCH(D$1,'Justerad allokering'!$B$1:$AF$1,0),FALSE))</f>
        <v>0</v>
      </c>
      <c r="E253">
        <f>IF(ISERROR(1/VLOOKUP($B253,'Justerad allokering'!$B$1:$AG$461,MATCH(E$1,'Justerad allokering'!$B$1:$AF$1,0),FALSE)),VLOOKUP($B253,'Allokerad kvv'!$B$2:$AV$468,MATCH(E$1,'Allokerad kvv'!$B$1:$AV$1,0),FALSE),VLOOKUP($B253,'Justerad allokering'!$B$1:$AG$461,MATCH(E$1,'Justerad allokering'!$B$1:$AF$1,0),FALSE))</f>
        <v>0</v>
      </c>
      <c r="F253">
        <f>IF(ISERROR(1/VLOOKUP($B253,'Justerad allokering'!$B$1:$AG$461,MATCH(F$1,'Justerad allokering'!$B$1:$AF$1,0),FALSE)),VLOOKUP($B253,'Allokerad kvv'!$B$2:$AV$468,MATCH(F$1,'Allokerad kvv'!$B$1:$AV$1,0),FALSE),VLOOKUP($B253,'Justerad allokering'!$B$1:$AG$461,MATCH(F$1,'Justerad allokering'!$B$1:$AF$1,0),FALSE))</f>
        <v>0</v>
      </c>
      <c r="G253">
        <f>IF(ISERROR(1/VLOOKUP($B253,'Justerad allokering'!$B$1:$AG$461,MATCH(G$1,'Justerad allokering'!$B$1:$AF$1,0),FALSE)),VLOOKUP($B253,'Allokerad kvv'!$B$2:$AV$468,MATCH(G$1,'Allokerad kvv'!$B$1:$AV$1,0),FALSE),VLOOKUP($B253,'Justerad allokering'!$B$1:$AG$461,MATCH(G$1,'Justerad allokering'!$B$1:$AF$1,0),FALSE))</f>
        <v>0</v>
      </c>
      <c r="H253">
        <f>IF(ISERROR(1/VLOOKUP($B253,'Justerad allokering'!$B$1:$AG$461,MATCH(H$1,'Justerad allokering'!$B$1:$AF$1,0),FALSE)),VLOOKUP($B253,'Allokerad kvv'!$B$2:$AV$468,MATCH(H$1,'Allokerad kvv'!$B$1:$AV$1,0),FALSE),VLOOKUP($B253,'Justerad allokering'!$B$1:$AG$461,MATCH(H$1,'Justerad allokering'!$B$1:$AF$1,0),FALSE))</f>
        <v>0</v>
      </c>
      <c r="I253">
        <f>IF(ISERROR(1/VLOOKUP($B253,'Justerad allokering'!$B$1:$AG$461,MATCH(I$1,'Justerad allokering'!$B$1:$AF$1,0),FALSE)),VLOOKUP($B253,'Allokerad kvv'!$B$2:$AV$468,MATCH(I$1,'Allokerad kvv'!$B$1:$AV$1,0),FALSE),VLOOKUP($B253,'Justerad allokering'!$B$1:$AG$461,MATCH(I$1,'Justerad allokering'!$B$1:$AF$1,0),FALSE))</f>
        <v>0</v>
      </c>
      <c r="J253">
        <f>IF(ISERROR(1/VLOOKUP($B253,'Justerad allokering'!$B$1:$AG$461,MATCH(J$1,'Justerad allokering'!$B$1:$AF$1,0),FALSE)),VLOOKUP($B253,'Allokerad kvv'!$B$2:$AV$468,MATCH(J$1,'Allokerad kvv'!$B$1:$AV$1,0),FALSE),VLOOKUP($B253,'Justerad allokering'!$B$1:$AG$461,MATCH(J$1,'Justerad allokering'!$B$1:$AF$1,0),FALSE))</f>
        <v>0</v>
      </c>
      <c r="K253">
        <f>IF(ISERROR(1/VLOOKUP($B253,'Justerad allokering'!$B$1:$AG$461,MATCH(K$1,'Justerad allokering'!$B$1:$AF$1,0),FALSE)),VLOOKUP($B253,'Allokerad kvv'!$B$2:$AV$468,MATCH(K$1,'Allokerad kvv'!$B$1:$AV$1,0),FALSE),VLOOKUP($B253,'Justerad allokering'!$B$1:$AG$461,MATCH(K$1,'Justerad allokering'!$B$1:$AF$1,0),FALSE))</f>
        <v>0</v>
      </c>
      <c r="L253">
        <f>IF(ISERROR(1/VLOOKUP($B253,'Justerad allokering'!$B$1:$AG$461,MATCH(L$1,'Justerad allokering'!$B$1:$AF$1,0),FALSE)),VLOOKUP($B253,'Allokerad kvv'!$B$2:$AV$468,MATCH(L$1,'Allokerad kvv'!$B$1:$AV$1,0),FALSE),VLOOKUP($B253,'Justerad allokering'!$B$1:$AG$461,MATCH(L$1,'Justerad allokering'!$B$1:$AF$1,0),FALSE))</f>
        <v>0</v>
      </c>
      <c r="M253">
        <f>IF(ISERROR(1/VLOOKUP($B253,'Justerad allokering'!$B$1:$AG$461,MATCH(M$1,'Justerad allokering'!$B$1:$AF$1,0),FALSE)),VLOOKUP($B253,'Allokerad kvv'!$B$2:$AV$468,MATCH(M$1,'Allokerad kvv'!$B$1:$AV$1,0),FALSE),VLOOKUP($B253,'Justerad allokering'!$B$1:$AG$461,MATCH(M$1,'Justerad allokering'!$B$1:$AF$1,0),FALSE))</f>
        <v>0</v>
      </c>
      <c r="N253">
        <f>IF(ISERROR(1/VLOOKUP($B253,'Justerad allokering'!$B$1:$AG$461,MATCH(N$1,'Justerad allokering'!$B$1:$AF$1,0),FALSE)),VLOOKUP($B253,'Allokerad kvv'!$B$2:$AV$468,MATCH(N$1,'Allokerad kvv'!$B$1:$AV$1,0),FALSE),VLOOKUP($B253,'Justerad allokering'!$B$1:$AG$461,MATCH(N$1,'Justerad allokering'!$B$1:$AF$1,0),FALSE))</f>
        <v>0</v>
      </c>
      <c r="O253">
        <f>IF(ISERROR(1/VLOOKUP($B253,'Justerad allokering'!$B$1:$AG$461,MATCH(O$1,'Justerad allokering'!$B$1:$AF$1,0),FALSE)),VLOOKUP($B253,'Allokerad kvv'!$B$2:$AV$468,MATCH(O$1,'Allokerad kvv'!$B$1:$AV$1,0),FALSE),VLOOKUP($B253,'Justerad allokering'!$B$1:$AG$461,MATCH(O$1,'Justerad allokering'!$B$1:$AF$1,0),FALSE))</f>
        <v>0</v>
      </c>
      <c r="P253">
        <f>IF(ISERROR(1/VLOOKUP($B253,'Justerad allokering'!$B$1:$AG$461,MATCH(P$1,'Justerad allokering'!$B$1:$AF$1,0),FALSE)),VLOOKUP($B253,'Allokerad kvv'!$B$2:$AV$468,MATCH(P$1,'Allokerad kvv'!$B$1:$AV$1,0),FALSE),VLOOKUP($B253,'Justerad allokering'!$B$1:$AG$461,MATCH(P$1,'Justerad allokering'!$B$1:$AF$1,0),FALSE))</f>
        <v>0</v>
      </c>
      <c r="Q253">
        <f>IF(ISERROR(1/VLOOKUP($B253,'Justerad allokering'!$B$1:$AG$461,MATCH(Q$1,'Justerad allokering'!$B$1:$AF$1,0),FALSE)),VLOOKUP($B253,'Allokerad kvv'!$B$2:$AV$468,MATCH(Q$1,'Allokerad kvv'!$B$1:$AV$1,0),FALSE),VLOOKUP($B253,'Justerad allokering'!$B$1:$AG$461,MATCH(Q$1,'Justerad allokering'!$B$1:$AF$1,0),FALSE))</f>
        <v>0</v>
      </c>
      <c r="R253">
        <f>IF(ISERROR(1/VLOOKUP($B253,'Justerad allokering'!$B$1:$AG$461,MATCH(R$1,'Justerad allokering'!$B$1:$AF$1,0),FALSE)),VLOOKUP($B253,'Allokerad kvv'!$B$2:$AV$468,MATCH(R$1,'Allokerad kvv'!$B$1:$AV$1,0),FALSE),VLOOKUP($B253,'Justerad allokering'!$B$1:$AG$461,MATCH(R$1,'Justerad allokering'!$B$1:$AF$1,0),FALSE))</f>
        <v>0</v>
      </c>
      <c r="S253">
        <f>IF(ISERROR(1/VLOOKUP($B253,'Justerad allokering'!$B$1:$AG$461,MATCH(S$1,'Justerad allokering'!$B$1:$AF$1,0),FALSE)),VLOOKUP($B253,'Allokerad kvv'!$B$2:$AV$468,MATCH(S$1,'Allokerad kvv'!$B$1:$AV$1,0),FALSE),VLOOKUP($B253,'Justerad allokering'!$B$1:$AG$461,MATCH(S$1,'Justerad allokering'!$B$1:$AF$1,0),FALSE))</f>
        <v>0</v>
      </c>
      <c r="T253">
        <f>IF(ISERROR(1/VLOOKUP($B253,'Justerad allokering'!$B$1:$AG$461,MATCH(T$1,'Justerad allokering'!$B$1:$AF$1,0),FALSE)),VLOOKUP($B253,'Allokerad kvv'!$B$2:$AV$468,MATCH(T$1,'Allokerad kvv'!$B$1:$AV$1,0),FALSE),VLOOKUP($B253,'Justerad allokering'!$B$1:$AG$461,MATCH(T$1,'Justerad allokering'!$B$1:$AF$1,0),FALSE))</f>
        <v>0</v>
      </c>
      <c r="U253">
        <f>IF(ISERROR(1/VLOOKUP($B253,'Justerad allokering'!$B$1:$AG$461,MATCH(U$1,'Justerad allokering'!$B$1:$AF$1,0),FALSE)),VLOOKUP($B253,'Allokerad kvv'!$B$2:$AV$468,MATCH(U$1,'Allokerad kvv'!$B$1:$AV$1,0),FALSE),VLOOKUP($B253,'Justerad allokering'!$B$1:$AG$461,MATCH(U$1,'Justerad allokering'!$B$1:$AF$1,0),FALSE))</f>
        <v>0</v>
      </c>
      <c r="V253">
        <f>IF(ISERROR(1/VLOOKUP($B253,'Justerad allokering'!$B$1:$AG$461,MATCH(V$1,'Justerad allokering'!$B$1:$AF$1,0),FALSE)),VLOOKUP($B253,'Allokerad kvv'!$B$2:$AV$468,MATCH(V$1,'Allokerad kvv'!$B$1:$AV$1,0),FALSE),VLOOKUP($B253,'Justerad allokering'!$B$1:$AG$461,MATCH(V$1,'Justerad allokering'!$B$1:$AF$1,0),FALSE))</f>
        <v>0</v>
      </c>
      <c r="W253">
        <f>IF(ISERROR(1/VLOOKUP($B253,'Justerad allokering'!$B$1:$AG$461,MATCH(W$1,'Justerad allokering'!$B$1:$AF$1,0),FALSE)),VLOOKUP($B253,'Allokerad kvv'!$B$2:$AV$468,MATCH(W$1,'Allokerad kvv'!$B$1:$AV$1,0),FALSE),VLOOKUP($B253,'Justerad allokering'!$B$1:$AG$461,MATCH(W$1,'Justerad allokering'!$B$1:$AF$1,0),FALSE))</f>
        <v>0</v>
      </c>
      <c r="X253">
        <f>IF(ISERROR(1/VLOOKUP($B253,'Justerad allokering'!$B$1:$AG$461,MATCH(X$1,'Justerad allokering'!$B$1:$AF$1,0),FALSE)),VLOOKUP($B253,'Allokerad kvv'!$B$2:$AV$468,MATCH(X$1,'Allokerad kvv'!$B$1:$AV$1,0),FALSE),VLOOKUP($B253,'Justerad allokering'!$B$1:$AG$461,MATCH(X$1,'Justerad allokering'!$B$1:$AF$1,0),FALSE))</f>
        <v>0</v>
      </c>
      <c r="Y253">
        <f>IF(ISERROR(1/VLOOKUP($B253,'Justerad allokering'!$B$1:$AG$461,MATCH(Y$1,'Justerad allokering'!$B$1:$AF$1,0),FALSE)),VLOOKUP($B253,'Allokerad kvv'!$B$2:$AV$468,MATCH(Y$1,'Allokerad kvv'!$B$1:$AV$1,0),FALSE),VLOOKUP($B253,'Justerad allokering'!$B$1:$AG$461,MATCH(Y$1,'Justerad allokering'!$B$1:$AF$1,0),FALSE))</f>
        <v>0</v>
      </c>
      <c r="Z253">
        <f>IF(ISERROR(1/VLOOKUP($B253,'Justerad allokering'!$B$1:$AG$461,MATCH(Z$1,'Justerad allokering'!$B$1:$AF$1,0),FALSE)),VLOOKUP($B253,'Allokerad kvv'!$B$2:$AV$468,MATCH(Z$1,'Allokerad kvv'!$B$1:$AV$1,0),FALSE),VLOOKUP($B253,'Justerad allokering'!$B$1:$AG$461,MATCH(Z$1,'Justerad allokering'!$B$1:$AF$1,0),FALSE))</f>
        <v>0</v>
      </c>
      <c r="AE253" s="89">
        <f t="shared" si="12"/>
        <v>0</v>
      </c>
      <c r="AG253">
        <f t="shared" si="13"/>
        <v>0</v>
      </c>
      <c r="AH253">
        <f t="shared" si="14"/>
        <v>0</v>
      </c>
      <c r="AI253" t="str">
        <f>IF(AH253=0,"",AH253/VLOOKUP(B253,Kraftvärmeprod!$B$1:$BC$480,MATCH("Summa tillförd energi exklusive rökgaskondensering",Kraftvärmeprod!$B$1:$BC$1,0),FALSE))</f>
        <v/>
      </c>
      <c r="AK253">
        <f t="shared" si="15"/>
        <v>0</v>
      </c>
    </row>
    <row r="254" spans="1:37" x14ac:dyDescent="0.25">
      <c r="A254" s="2" t="s">
        <v>357</v>
      </c>
      <c r="B254" s="2" t="s">
        <v>365</v>
      </c>
      <c r="C254">
        <f>IF(ISERROR(1/VLOOKUP($B254,'Justerad allokering'!$B$1:$AG$461,MATCH(C$1,'Justerad allokering'!$B$1:$AF$1,0),FALSE)),VLOOKUP($B254,'Allokerad kvv'!$B$2:$AV$468,MATCH(C$1,'Allokerad kvv'!$B$1:$AV$1,0),FALSE),VLOOKUP($B254,'Justerad allokering'!$B$1:$AG$461,MATCH(C$1,'Justerad allokering'!$B$1:$AF$1,0),FALSE))</f>
        <v>0</v>
      </c>
      <c r="D254">
        <f>IF(ISERROR(1/VLOOKUP($B254,'Justerad allokering'!$B$1:$AG$461,MATCH(D$1,'Justerad allokering'!$B$1:$AF$1,0),FALSE)),VLOOKUP($B254,'Allokerad kvv'!$B$2:$AV$468,MATCH(D$1,'Allokerad kvv'!$B$1:$AV$1,0),FALSE),VLOOKUP($B254,'Justerad allokering'!$B$1:$AG$461,MATCH(D$1,'Justerad allokering'!$B$1:$AF$1,0),FALSE))</f>
        <v>0</v>
      </c>
      <c r="E254">
        <f>IF(ISERROR(1/VLOOKUP($B254,'Justerad allokering'!$B$1:$AG$461,MATCH(E$1,'Justerad allokering'!$B$1:$AF$1,0),FALSE)),VLOOKUP($B254,'Allokerad kvv'!$B$2:$AV$468,MATCH(E$1,'Allokerad kvv'!$B$1:$AV$1,0),FALSE),VLOOKUP($B254,'Justerad allokering'!$B$1:$AG$461,MATCH(E$1,'Justerad allokering'!$B$1:$AF$1,0),FALSE))</f>
        <v>0</v>
      </c>
      <c r="F254">
        <f>IF(ISERROR(1/VLOOKUP($B254,'Justerad allokering'!$B$1:$AG$461,MATCH(F$1,'Justerad allokering'!$B$1:$AF$1,0),FALSE)),VLOOKUP($B254,'Allokerad kvv'!$B$2:$AV$468,MATCH(F$1,'Allokerad kvv'!$B$1:$AV$1,0),FALSE),VLOOKUP($B254,'Justerad allokering'!$B$1:$AG$461,MATCH(F$1,'Justerad allokering'!$B$1:$AF$1,0),FALSE))</f>
        <v>0</v>
      </c>
      <c r="G254">
        <f>IF(ISERROR(1/VLOOKUP($B254,'Justerad allokering'!$B$1:$AG$461,MATCH(G$1,'Justerad allokering'!$B$1:$AF$1,0),FALSE)),VLOOKUP($B254,'Allokerad kvv'!$B$2:$AV$468,MATCH(G$1,'Allokerad kvv'!$B$1:$AV$1,0),FALSE),VLOOKUP($B254,'Justerad allokering'!$B$1:$AG$461,MATCH(G$1,'Justerad allokering'!$B$1:$AF$1,0),FALSE))</f>
        <v>0</v>
      </c>
      <c r="H254">
        <f>IF(ISERROR(1/VLOOKUP($B254,'Justerad allokering'!$B$1:$AG$461,MATCH(H$1,'Justerad allokering'!$B$1:$AF$1,0),FALSE)),VLOOKUP($B254,'Allokerad kvv'!$B$2:$AV$468,MATCH(H$1,'Allokerad kvv'!$B$1:$AV$1,0),FALSE),VLOOKUP($B254,'Justerad allokering'!$B$1:$AG$461,MATCH(H$1,'Justerad allokering'!$B$1:$AF$1,0),FALSE))</f>
        <v>0</v>
      </c>
      <c r="I254">
        <f>IF(ISERROR(1/VLOOKUP($B254,'Justerad allokering'!$B$1:$AG$461,MATCH(I$1,'Justerad allokering'!$B$1:$AF$1,0),FALSE)),VLOOKUP($B254,'Allokerad kvv'!$B$2:$AV$468,MATCH(I$1,'Allokerad kvv'!$B$1:$AV$1,0),FALSE),VLOOKUP($B254,'Justerad allokering'!$B$1:$AG$461,MATCH(I$1,'Justerad allokering'!$B$1:$AF$1,0),FALSE))</f>
        <v>0</v>
      </c>
      <c r="J254">
        <f>IF(ISERROR(1/VLOOKUP($B254,'Justerad allokering'!$B$1:$AG$461,MATCH(J$1,'Justerad allokering'!$B$1:$AF$1,0),FALSE)),VLOOKUP($B254,'Allokerad kvv'!$B$2:$AV$468,MATCH(J$1,'Allokerad kvv'!$B$1:$AV$1,0),FALSE),VLOOKUP($B254,'Justerad allokering'!$B$1:$AG$461,MATCH(J$1,'Justerad allokering'!$B$1:$AF$1,0),FALSE))</f>
        <v>0</v>
      </c>
      <c r="K254">
        <f>IF(ISERROR(1/VLOOKUP($B254,'Justerad allokering'!$B$1:$AG$461,MATCH(K$1,'Justerad allokering'!$B$1:$AF$1,0),FALSE)),VLOOKUP($B254,'Allokerad kvv'!$B$2:$AV$468,MATCH(K$1,'Allokerad kvv'!$B$1:$AV$1,0),FALSE),VLOOKUP($B254,'Justerad allokering'!$B$1:$AG$461,MATCH(K$1,'Justerad allokering'!$B$1:$AF$1,0),FALSE))</f>
        <v>0</v>
      </c>
      <c r="L254">
        <f>IF(ISERROR(1/VLOOKUP($B254,'Justerad allokering'!$B$1:$AG$461,MATCH(L$1,'Justerad allokering'!$B$1:$AF$1,0),FALSE)),VLOOKUP($B254,'Allokerad kvv'!$B$2:$AV$468,MATCH(L$1,'Allokerad kvv'!$B$1:$AV$1,0),FALSE),VLOOKUP($B254,'Justerad allokering'!$B$1:$AG$461,MATCH(L$1,'Justerad allokering'!$B$1:$AF$1,0),FALSE))</f>
        <v>0</v>
      </c>
      <c r="M254">
        <f>IF(ISERROR(1/VLOOKUP($B254,'Justerad allokering'!$B$1:$AG$461,MATCH(M$1,'Justerad allokering'!$B$1:$AF$1,0),FALSE)),VLOOKUP($B254,'Allokerad kvv'!$B$2:$AV$468,MATCH(M$1,'Allokerad kvv'!$B$1:$AV$1,0),FALSE),VLOOKUP($B254,'Justerad allokering'!$B$1:$AG$461,MATCH(M$1,'Justerad allokering'!$B$1:$AF$1,0),FALSE))</f>
        <v>0</v>
      </c>
      <c r="N254">
        <f>IF(ISERROR(1/VLOOKUP($B254,'Justerad allokering'!$B$1:$AG$461,MATCH(N$1,'Justerad allokering'!$B$1:$AF$1,0),FALSE)),VLOOKUP($B254,'Allokerad kvv'!$B$2:$AV$468,MATCH(N$1,'Allokerad kvv'!$B$1:$AV$1,0),FALSE),VLOOKUP($B254,'Justerad allokering'!$B$1:$AG$461,MATCH(N$1,'Justerad allokering'!$B$1:$AF$1,0),FALSE))</f>
        <v>0</v>
      </c>
      <c r="O254">
        <f>IF(ISERROR(1/VLOOKUP($B254,'Justerad allokering'!$B$1:$AG$461,MATCH(O$1,'Justerad allokering'!$B$1:$AF$1,0),FALSE)),VLOOKUP($B254,'Allokerad kvv'!$B$2:$AV$468,MATCH(O$1,'Allokerad kvv'!$B$1:$AV$1,0),FALSE),VLOOKUP($B254,'Justerad allokering'!$B$1:$AG$461,MATCH(O$1,'Justerad allokering'!$B$1:$AF$1,0),FALSE))</f>
        <v>0</v>
      </c>
      <c r="P254">
        <f>IF(ISERROR(1/VLOOKUP($B254,'Justerad allokering'!$B$1:$AG$461,MATCH(P$1,'Justerad allokering'!$B$1:$AF$1,0),FALSE)),VLOOKUP($B254,'Allokerad kvv'!$B$2:$AV$468,MATCH(P$1,'Allokerad kvv'!$B$1:$AV$1,0),FALSE),VLOOKUP($B254,'Justerad allokering'!$B$1:$AG$461,MATCH(P$1,'Justerad allokering'!$B$1:$AF$1,0),FALSE))</f>
        <v>0</v>
      </c>
      <c r="Q254">
        <f>IF(ISERROR(1/VLOOKUP($B254,'Justerad allokering'!$B$1:$AG$461,MATCH(Q$1,'Justerad allokering'!$B$1:$AF$1,0),FALSE)),VLOOKUP($B254,'Allokerad kvv'!$B$2:$AV$468,MATCH(Q$1,'Allokerad kvv'!$B$1:$AV$1,0),FALSE),VLOOKUP($B254,'Justerad allokering'!$B$1:$AG$461,MATCH(Q$1,'Justerad allokering'!$B$1:$AF$1,0),FALSE))</f>
        <v>0</v>
      </c>
      <c r="R254">
        <f>IF(ISERROR(1/VLOOKUP($B254,'Justerad allokering'!$B$1:$AG$461,MATCH(R$1,'Justerad allokering'!$B$1:$AF$1,0),FALSE)),VLOOKUP($B254,'Allokerad kvv'!$B$2:$AV$468,MATCH(R$1,'Allokerad kvv'!$B$1:$AV$1,0),FALSE),VLOOKUP($B254,'Justerad allokering'!$B$1:$AG$461,MATCH(R$1,'Justerad allokering'!$B$1:$AF$1,0),FALSE))</f>
        <v>0</v>
      </c>
      <c r="S254">
        <f>IF(ISERROR(1/VLOOKUP($B254,'Justerad allokering'!$B$1:$AG$461,MATCH(S$1,'Justerad allokering'!$B$1:$AF$1,0),FALSE)),VLOOKUP($B254,'Allokerad kvv'!$B$2:$AV$468,MATCH(S$1,'Allokerad kvv'!$B$1:$AV$1,0),FALSE),VLOOKUP($B254,'Justerad allokering'!$B$1:$AG$461,MATCH(S$1,'Justerad allokering'!$B$1:$AF$1,0),FALSE))</f>
        <v>0</v>
      </c>
      <c r="T254">
        <f>IF(ISERROR(1/VLOOKUP($B254,'Justerad allokering'!$B$1:$AG$461,MATCH(T$1,'Justerad allokering'!$B$1:$AF$1,0),FALSE)),VLOOKUP($B254,'Allokerad kvv'!$B$2:$AV$468,MATCH(T$1,'Allokerad kvv'!$B$1:$AV$1,0),FALSE),VLOOKUP($B254,'Justerad allokering'!$B$1:$AG$461,MATCH(T$1,'Justerad allokering'!$B$1:$AF$1,0),FALSE))</f>
        <v>0</v>
      </c>
      <c r="U254">
        <f>IF(ISERROR(1/VLOOKUP($B254,'Justerad allokering'!$B$1:$AG$461,MATCH(U$1,'Justerad allokering'!$B$1:$AF$1,0),FALSE)),VLOOKUP($B254,'Allokerad kvv'!$B$2:$AV$468,MATCH(U$1,'Allokerad kvv'!$B$1:$AV$1,0),FALSE),VLOOKUP($B254,'Justerad allokering'!$B$1:$AG$461,MATCH(U$1,'Justerad allokering'!$B$1:$AF$1,0),FALSE))</f>
        <v>0</v>
      </c>
      <c r="V254">
        <f>IF(ISERROR(1/VLOOKUP($B254,'Justerad allokering'!$B$1:$AG$461,MATCH(V$1,'Justerad allokering'!$B$1:$AF$1,0),FALSE)),VLOOKUP($B254,'Allokerad kvv'!$B$2:$AV$468,MATCH(V$1,'Allokerad kvv'!$B$1:$AV$1,0),FALSE),VLOOKUP($B254,'Justerad allokering'!$B$1:$AG$461,MATCH(V$1,'Justerad allokering'!$B$1:$AF$1,0),FALSE))</f>
        <v>0</v>
      </c>
      <c r="W254">
        <f>IF(ISERROR(1/VLOOKUP($B254,'Justerad allokering'!$B$1:$AG$461,MATCH(W$1,'Justerad allokering'!$B$1:$AF$1,0),FALSE)),VLOOKUP($B254,'Allokerad kvv'!$B$2:$AV$468,MATCH(W$1,'Allokerad kvv'!$B$1:$AV$1,0),FALSE),VLOOKUP($B254,'Justerad allokering'!$B$1:$AG$461,MATCH(W$1,'Justerad allokering'!$B$1:$AF$1,0),FALSE))</f>
        <v>0</v>
      </c>
      <c r="X254">
        <f>IF(ISERROR(1/VLOOKUP($B254,'Justerad allokering'!$B$1:$AG$461,MATCH(X$1,'Justerad allokering'!$B$1:$AF$1,0),FALSE)),VLOOKUP($B254,'Allokerad kvv'!$B$2:$AV$468,MATCH(X$1,'Allokerad kvv'!$B$1:$AV$1,0),FALSE),VLOOKUP($B254,'Justerad allokering'!$B$1:$AG$461,MATCH(X$1,'Justerad allokering'!$B$1:$AF$1,0),FALSE))</f>
        <v>0</v>
      </c>
      <c r="Y254">
        <f>IF(ISERROR(1/VLOOKUP($B254,'Justerad allokering'!$B$1:$AG$461,MATCH(Y$1,'Justerad allokering'!$B$1:$AF$1,0),FALSE)),VLOOKUP($B254,'Allokerad kvv'!$B$2:$AV$468,MATCH(Y$1,'Allokerad kvv'!$B$1:$AV$1,0),FALSE),VLOOKUP($B254,'Justerad allokering'!$B$1:$AG$461,MATCH(Y$1,'Justerad allokering'!$B$1:$AF$1,0),FALSE))</f>
        <v>0</v>
      </c>
      <c r="Z254">
        <f>IF(ISERROR(1/VLOOKUP($B254,'Justerad allokering'!$B$1:$AG$461,MATCH(Z$1,'Justerad allokering'!$B$1:$AF$1,0),FALSE)),VLOOKUP($B254,'Allokerad kvv'!$B$2:$AV$468,MATCH(Z$1,'Allokerad kvv'!$B$1:$AV$1,0),FALSE),VLOOKUP($B254,'Justerad allokering'!$B$1:$AG$461,MATCH(Z$1,'Justerad allokering'!$B$1:$AF$1,0),FALSE))</f>
        <v>0</v>
      </c>
      <c r="AE254" s="89">
        <f t="shared" si="12"/>
        <v>0</v>
      </c>
      <c r="AG254">
        <f t="shared" si="13"/>
        <v>0</v>
      </c>
      <c r="AH254">
        <f t="shared" si="14"/>
        <v>0</v>
      </c>
      <c r="AI254" t="str">
        <f>IF(AH254=0,"",AH254/VLOOKUP(B254,Kraftvärmeprod!$B$1:$BC$480,MATCH("Summa tillförd energi exklusive rökgaskondensering",Kraftvärmeprod!$B$1:$BC$1,0),FALSE))</f>
        <v/>
      </c>
      <c r="AK254">
        <f t="shared" si="15"/>
        <v>0</v>
      </c>
    </row>
    <row r="255" spans="1:37" x14ac:dyDescent="0.25">
      <c r="A255" s="2" t="s">
        <v>357</v>
      </c>
      <c r="B255" s="2" t="s">
        <v>366</v>
      </c>
      <c r="C255">
        <f>IF(ISERROR(1/VLOOKUP($B255,'Justerad allokering'!$B$1:$AG$461,MATCH(C$1,'Justerad allokering'!$B$1:$AF$1,0),FALSE)),VLOOKUP($B255,'Allokerad kvv'!$B$2:$AV$468,MATCH(C$1,'Allokerad kvv'!$B$1:$AV$1,0),FALSE),VLOOKUP($B255,'Justerad allokering'!$B$1:$AG$461,MATCH(C$1,'Justerad allokering'!$B$1:$AF$1,0),FALSE))</f>
        <v>0</v>
      </c>
      <c r="D255">
        <f>IF(ISERROR(1/VLOOKUP($B255,'Justerad allokering'!$B$1:$AG$461,MATCH(D$1,'Justerad allokering'!$B$1:$AF$1,0),FALSE)),VLOOKUP($B255,'Allokerad kvv'!$B$2:$AV$468,MATCH(D$1,'Allokerad kvv'!$B$1:$AV$1,0),FALSE),VLOOKUP($B255,'Justerad allokering'!$B$1:$AG$461,MATCH(D$1,'Justerad allokering'!$B$1:$AF$1,0),FALSE))</f>
        <v>0</v>
      </c>
      <c r="E255">
        <f>IF(ISERROR(1/VLOOKUP($B255,'Justerad allokering'!$B$1:$AG$461,MATCH(E$1,'Justerad allokering'!$B$1:$AF$1,0),FALSE)),VLOOKUP($B255,'Allokerad kvv'!$B$2:$AV$468,MATCH(E$1,'Allokerad kvv'!$B$1:$AV$1,0),FALSE),VLOOKUP($B255,'Justerad allokering'!$B$1:$AG$461,MATCH(E$1,'Justerad allokering'!$B$1:$AF$1,0),FALSE))</f>
        <v>11.090400000000001</v>
      </c>
      <c r="F255">
        <f>IF(ISERROR(1/VLOOKUP($B255,'Justerad allokering'!$B$1:$AG$461,MATCH(F$1,'Justerad allokering'!$B$1:$AF$1,0),FALSE)),VLOOKUP($B255,'Allokerad kvv'!$B$2:$AV$468,MATCH(F$1,'Allokerad kvv'!$B$1:$AV$1,0),FALSE),VLOOKUP($B255,'Justerad allokering'!$B$1:$AG$461,MATCH(F$1,'Justerad allokering'!$B$1:$AF$1,0),FALSE))</f>
        <v>0</v>
      </c>
      <c r="G255">
        <f>IF(ISERROR(1/VLOOKUP($B255,'Justerad allokering'!$B$1:$AG$461,MATCH(G$1,'Justerad allokering'!$B$1:$AF$1,0),FALSE)),VLOOKUP($B255,'Allokerad kvv'!$B$2:$AV$468,MATCH(G$1,'Allokerad kvv'!$B$1:$AV$1,0),FALSE),VLOOKUP($B255,'Justerad allokering'!$B$1:$AG$461,MATCH(G$1,'Justerad allokering'!$B$1:$AF$1,0),FALSE))</f>
        <v>9.4455700000000004E-2</v>
      </c>
      <c r="H255">
        <f>IF(ISERROR(1/VLOOKUP($B255,'Justerad allokering'!$B$1:$AG$461,MATCH(H$1,'Justerad allokering'!$B$1:$AF$1,0),FALSE)),VLOOKUP($B255,'Allokerad kvv'!$B$2:$AV$468,MATCH(H$1,'Allokerad kvv'!$B$1:$AV$1,0),FALSE),VLOOKUP($B255,'Justerad allokering'!$B$1:$AG$461,MATCH(H$1,'Justerad allokering'!$B$1:$AF$1,0),FALSE))</f>
        <v>0</v>
      </c>
      <c r="I255">
        <f>IF(ISERROR(1/VLOOKUP($B255,'Justerad allokering'!$B$1:$AG$461,MATCH(I$1,'Justerad allokering'!$B$1:$AF$1,0),FALSE)),VLOOKUP($B255,'Allokerad kvv'!$B$2:$AV$468,MATCH(I$1,'Allokerad kvv'!$B$1:$AV$1,0),FALSE),VLOOKUP($B255,'Justerad allokering'!$B$1:$AG$461,MATCH(I$1,'Justerad allokering'!$B$1:$AF$1,0),FALSE))</f>
        <v>0</v>
      </c>
      <c r="J255">
        <f>IF(ISERROR(1/VLOOKUP($B255,'Justerad allokering'!$B$1:$AG$461,MATCH(J$1,'Justerad allokering'!$B$1:$AF$1,0),FALSE)),VLOOKUP($B255,'Allokerad kvv'!$B$2:$AV$468,MATCH(J$1,'Allokerad kvv'!$B$1:$AV$1,0),FALSE),VLOOKUP($B255,'Justerad allokering'!$B$1:$AG$461,MATCH(J$1,'Justerad allokering'!$B$1:$AF$1,0),FALSE))</f>
        <v>29.909300000000002</v>
      </c>
      <c r="K255">
        <f>IF(ISERROR(1/VLOOKUP($B255,'Justerad allokering'!$B$1:$AG$461,MATCH(K$1,'Justerad allokering'!$B$1:$AF$1,0),FALSE)),VLOOKUP($B255,'Allokerad kvv'!$B$2:$AV$468,MATCH(K$1,'Allokerad kvv'!$B$1:$AV$1,0),FALSE),VLOOKUP($B255,'Justerad allokering'!$B$1:$AG$461,MATCH(K$1,'Justerad allokering'!$B$1:$AF$1,0),FALSE))</f>
        <v>2.8673700000000002</v>
      </c>
      <c r="L255">
        <f>IF(ISERROR(1/VLOOKUP($B255,'Justerad allokering'!$B$1:$AG$461,MATCH(L$1,'Justerad allokering'!$B$1:$AF$1,0),FALSE)),VLOOKUP($B255,'Allokerad kvv'!$B$2:$AV$468,MATCH(L$1,'Allokerad kvv'!$B$1:$AV$1,0),FALSE),VLOOKUP($B255,'Justerad allokering'!$B$1:$AG$461,MATCH(L$1,'Justerad allokering'!$B$1:$AF$1,0),FALSE))</f>
        <v>0</v>
      </c>
      <c r="M255">
        <f>IF(ISERROR(1/VLOOKUP($B255,'Justerad allokering'!$B$1:$AG$461,MATCH(M$1,'Justerad allokering'!$B$1:$AF$1,0),FALSE)),VLOOKUP($B255,'Allokerad kvv'!$B$2:$AV$468,MATCH(M$1,'Allokerad kvv'!$B$1:$AV$1,0),FALSE),VLOOKUP($B255,'Justerad allokering'!$B$1:$AG$461,MATCH(M$1,'Justerad allokering'!$B$1:$AF$1,0),FALSE))</f>
        <v>0</v>
      </c>
      <c r="N255">
        <f>IF(ISERROR(1/VLOOKUP($B255,'Justerad allokering'!$B$1:$AG$461,MATCH(N$1,'Justerad allokering'!$B$1:$AF$1,0),FALSE)),VLOOKUP($B255,'Allokerad kvv'!$B$2:$AV$468,MATCH(N$1,'Allokerad kvv'!$B$1:$AV$1,0),FALSE),VLOOKUP($B255,'Justerad allokering'!$B$1:$AG$461,MATCH(N$1,'Justerad allokering'!$B$1:$AF$1,0),FALSE))</f>
        <v>0</v>
      </c>
      <c r="O255">
        <f>IF(ISERROR(1/VLOOKUP($B255,'Justerad allokering'!$B$1:$AG$461,MATCH(O$1,'Justerad allokering'!$B$1:$AF$1,0),FALSE)),VLOOKUP($B255,'Allokerad kvv'!$B$2:$AV$468,MATCH(O$1,'Allokerad kvv'!$B$1:$AV$1,0),FALSE),VLOOKUP($B255,'Justerad allokering'!$B$1:$AG$461,MATCH(O$1,'Justerad allokering'!$B$1:$AF$1,0),FALSE))</f>
        <v>11.2203</v>
      </c>
      <c r="P255">
        <f>IF(ISERROR(1/VLOOKUP($B255,'Justerad allokering'!$B$1:$AG$461,MATCH(P$1,'Justerad allokering'!$B$1:$AF$1,0),FALSE)),VLOOKUP($B255,'Allokerad kvv'!$B$2:$AV$468,MATCH(P$1,'Allokerad kvv'!$B$1:$AV$1,0),FALSE),VLOOKUP($B255,'Justerad allokering'!$B$1:$AG$461,MATCH(P$1,'Justerad allokering'!$B$1:$AF$1,0),FALSE))</f>
        <v>6.4964399999999998</v>
      </c>
      <c r="Q255">
        <f>IF(ISERROR(1/VLOOKUP($B255,'Justerad allokering'!$B$1:$AG$461,MATCH(Q$1,'Justerad allokering'!$B$1:$AF$1,0),FALSE)),VLOOKUP($B255,'Allokerad kvv'!$B$2:$AV$468,MATCH(Q$1,'Allokerad kvv'!$B$1:$AV$1,0),FALSE),VLOOKUP($B255,'Justerad allokering'!$B$1:$AG$461,MATCH(Q$1,'Justerad allokering'!$B$1:$AF$1,0),FALSE))</f>
        <v>0</v>
      </c>
      <c r="R255">
        <f>IF(ISERROR(1/VLOOKUP($B255,'Justerad allokering'!$B$1:$AG$461,MATCH(R$1,'Justerad allokering'!$B$1:$AF$1,0),FALSE)),VLOOKUP($B255,'Allokerad kvv'!$B$2:$AV$468,MATCH(R$1,'Allokerad kvv'!$B$1:$AV$1,0),FALSE),VLOOKUP($B255,'Justerad allokering'!$B$1:$AG$461,MATCH(R$1,'Justerad allokering'!$B$1:$AF$1,0),FALSE))</f>
        <v>0</v>
      </c>
      <c r="S255">
        <f>IF(ISERROR(1/VLOOKUP($B255,'Justerad allokering'!$B$1:$AG$461,MATCH(S$1,'Justerad allokering'!$B$1:$AF$1,0),FALSE)),VLOOKUP($B255,'Allokerad kvv'!$B$2:$AV$468,MATCH(S$1,'Allokerad kvv'!$B$1:$AV$1,0),FALSE),VLOOKUP($B255,'Justerad allokering'!$B$1:$AG$461,MATCH(S$1,'Justerad allokering'!$B$1:$AF$1,0),FALSE))</f>
        <v>20.809899999999999</v>
      </c>
      <c r="T255">
        <f>IF(ISERROR(1/VLOOKUP($B255,'Justerad allokering'!$B$1:$AG$461,MATCH(T$1,'Justerad allokering'!$B$1:$AF$1,0),FALSE)),VLOOKUP($B255,'Allokerad kvv'!$B$2:$AV$468,MATCH(T$1,'Allokerad kvv'!$B$1:$AV$1,0),FALSE),VLOOKUP($B255,'Justerad allokering'!$B$1:$AG$461,MATCH(T$1,'Justerad allokering'!$B$1:$AF$1,0),FALSE))</f>
        <v>0</v>
      </c>
      <c r="U255">
        <f>IF(ISERROR(1/VLOOKUP($B255,'Justerad allokering'!$B$1:$AG$461,MATCH(U$1,'Justerad allokering'!$B$1:$AF$1,0),FALSE)),VLOOKUP($B255,'Allokerad kvv'!$B$2:$AV$468,MATCH(U$1,'Allokerad kvv'!$B$1:$AV$1,0),FALSE),VLOOKUP($B255,'Justerad allokering'!$B$1:$AG$461,MATCH(U$1,'Justerad allokering'!$B$1:$AF$1,0),FALSE))</f>
        <v>7.1400400000000003E-2</v>
      </c>
      <c r="V255">
        <f>IF(ISERROR(1/VLOOKUP($B255,'Justerad allokering'!$B$1:$AG$461,MATCH(V$1,'Justerad allokering'!$B$1:$AF$1,0),FALSE)),VLOOKUP($B255,'Allokerad kvv'!$B$2:$AV$468,MATCH(V$1,'Allokerad kvv'!$B$1:$AV$1,0),FALSE),VLOOKUP($B255,'Justerad allokering'!$B$1:$AG$461,MATCH(V$1,'Justerad allokering'!$B$1:$AF$1,0),FALSE))</f>
        <v>0</v>
      </c>
      <c r="W255">
        <f>IF(ISERROR(1/VLOOKUP($B255,'Justerad allokering'!$B$1:$AG$461,MATCH(W$1,'Justerad allokering'!$B$1:$AF$1,0),FALSE)),VLOOKUP($B255,'Allokerad kvv'!$B$2:$AV$468,MATCH(W$1,'Allokerad kvv'!$B$1:$AV$1,0),FALSE),VLOOKUP($B255,'Justerad allokering'!$B$1:$AG$461,MATCH(W$1,'Justerad allokering'!$B$1:$AF$1,0),FALSE))</f>
        <v>0</v>
      </c>
      <c r="X255">
        <f>IF(ISERROR(1/VLOOKUP($B255,'Justerad allokering'!$B$1:$AG$461,MATCH(X$1,'Justerad allokering'!$B$1:$AF$1,0),FALSE)),VLOOKUP($B255,'Allokerad kvv'!$B$2:$AV$468,MATCH(X$1,'Allokerad kvv'!$B$1:$AV$1,0),FALSE),VLOOKUP($B255,'Justerad allokering'!$B$1:$AG$461,MATCH(X$1,'Justerad allokering'!$B$1:$AF$1,0),FALSE))</f>
        <v>0</v>
      </c>
      <c r="Y255">
        <f>IF(ISERROR(1/VLOOKUP($B255,'Justerad allokering'!$B$1:$AG$461,MATCH(Y$1,'Justerad allokering'!$B$1:$AF$1,0),FALSE)),VLOOKUP($B255,'Allokerad kvv'!$B$2:$AV$468,MATCH(Y$1,'Allokerad kvv'!$B$1:$AV$1,0),FALSE),VLOOKUP($B255,'Justerad allokering'!$B$1:$AG$461,MATCH(Y$1,'Justerad allokering'!$B$1:$AF$1,0),FALSE))</f>
        <v>0</v>
      </c>
      <c r="Z255">
        <f>IF(ISERROR(1/VLOOKUP($B255,'Justerad allokering'!$B$1:$AG$461,MATCH(Z$1,'Justerad allokering'!$B$1:$AF$1,0),FALSE)),VLOOKUP($B255,'Allokerad kvv'!$B$2:$AV$468,MATCH(Z$1,'Allokerad kvv'!$B$1:$AV$1,0),FALSE),VLOOKUP($B255,'Justerad allokering'!$B$1:$AG$461,MATCH(Z$1,'Justerad allokering'!$B$1:$AF$1,0),FALSE))</f>
        <v>0</v>
      </c>
      <c r="AE255" s="89">
        <f t="shared" si="12"/>
        <v>82.559566099999998</v>
      </c>
      <c r="AG255">
        <f t="shared" si="13"/>
        <v>79.692196100000004</v>
      </c>
      <c r="AH255">
        <f t="shared" si="14"/>
        <v>79.692196100000004</v>
      </c>
      <c r="AI255">
        <f>IF(AH255=0,"",AH255/VLOOKUP(B255,Kraftvärmeprod!$B$1:$BC$480,MATCH("Summa tillförd energi exklusive rökgaskondensering",Kraftvärmeprod!$B$1:$BC$1,0),FALSE))</f>
        <v>0.50615573656999857</v>
      </c>
      <c r="AK255">
        <f t="shared" si="15"/>
        <v>58.787840400000007</v>
      </c>
    </row>
    <row r="256" spans="1:37" x14ac:dyDescent="0.25">
      <c r="A256" s="2" t="s">
        <v>357</v>
      </c>
      <c r="B256" s="2" t="s">
        <v>367</v>
      </c>
      <c r="C256">
        <f>IF(ISERROR(1/VLOOKUP($B256,'Justerad allokering'!$B$1:$AG$461,MATCH(C$1,'Justerad allokering'!$B$1:$AF$1,0),FALSE)),VLOOKUP($B256,'Allokerad kvv'!$B$2:$AV$468,MATCH(C$1,'Allokerad kvv'!$B$1:$AV$1,0),FALSE),VLOOKUP($B256,'Justerad allokering'!$B$1:$AG$461,MATCH(C$1,'Justerad allokering'!$B$1:$AF$1,0),FALSE))</f>
        <v>0</v>
      </c>
      <c r="D256">
        <f>IF(ISERROR(1/VLOOKUP($B256,'Justerad allokering'!$B$1:$AG$461,MATCH(D$1,'Justerad allokering'!$B$1:$AF$1,0),FALSE)),VLOOKUP($B256,'Allokerad kvv'!$B$2:$AV$468,MATCH(D$1,'Allokerad kvv'!$B$1:$AV$1,0),FALSE),VLOOKUP($B256,'Justerad allokering'!$B$1:$AG$461,MATCH(D$1,'Justerad allokering'!$B$1:$AF$1,0),FALSE))</f>
        <v>0</v>
      </c>
      <c r="E256">
        <f>IF(ISERROR(1/VLOOKUP($B256,'Justerad allokering'!$B$1:$AG$461,MATCH(E$1,'Justerad allokering'!$B$1:$AF$1,0),FALSE)),VLOOKUP($B256,'Allokerad kvv'!$B$2:$AV$468,MATCH(E$1,'Allokerad kvv'!$B$1:$AV$1,0),FALSE),VLOOKUP($B256,'Justerad allokering'!$B$1:$AG$461,MATCH(E$1,'Justerad allokering'!$B$1:$AF$1,0),FALSE))</f>
        <v>0</v>
      </c>
      <c r="F256">
        <f>IF(ISERROR(1/VLOOKUP($B256,'Justerad allokering'!$B$1:$AG$461,MATCH(F$1,'Justerad allokering'!$B$1:$AF$1,0),FALSE)),VLOOKUP($B256,'Allokerad kvv'!$B$2:$AV$468,MATCH(F$1,'Allokerad kvv'!$B$1:$AV$1,0),FALSE),VLOOKUP($B256,'Justerad allokering'!$B$1:$AG$461,MATCH(F$1,'Justerad allokering'!$B$1:$AF$1,0),FALSE))</f>
        <v>0</v>
      </c>
      <c r="G256">
        <f>IF(ISERROR(1/VLOOKUP($B256,'Justerad allokering'!$B$1:$AG$461,MATCH(G$1,'Justerad allokering'!$B$1:$AF$1,0),FALSE)),VLOOKUP($B256,'Allokerad kvv'!$B$2:$AV$468,MATCH(G$1,'Allokerad kvv'!$B$1:$AV$1,0),FALSE),VLOOKUP($B256,'Justerad allokering'!$B$1:$AG$461,MATCH(G$1,'Justerad allokering'!$B$1:$AF$1,0),FALSE))</f>
        <v>0</v>
      </c>
      <c r="H256">
        <f>IF(ISERROR(1/VLOOKUP($B256,'Justerad allokering'!$B$1:$AG$461,MATCH(H$1,'Justerad allokering'!$B$1:$AF$1,0),FALSE)),VLOOKUP($B256,'Allokerad kvv'!$B$2:$AV$468,MATCH(H$1,'Allokerad kvv'!$B$1:$AV$1,0),FALSE),VLOOKUP($B256,'Justerad allokering'!$B$1:$AG$461,MATCH(H$1,'Justerad allokering'!$B$1:$AF$1,0),FALSE))</f>
        <v>0</v>
      </c>
      <c r="I256">
        <f>IF(ISERROR(1/VLOOKUP($B256,'Justerad allokering'!$B$1:$AG$461,MATCH(I$1,'Justerad allokering'!$B$1:$AF$1,0),FALSE)),VLOOKUP($B256,'Allokerad kvv'!$B$2:$AV$468,MATCH(I$1,'Allokerad kvv'!$B$1:$AV$1,0),FALSE),VLOOKUP($B256,'Justerad allokering'!$B$1:$AG$461,MATCH(I$1,'Justerad allokering'!$B$1:$AF$1,0),FALSE))</f>
        <v>0</v>
      </c>
      <c r="J256">
        <f>IF(ISERROR(1/VLOOKUP($B256,'Justerad allokering'!$B$1:$AG$461,MATCH(J$1,'Justerad allokering'!$B$1:$AF$1,0),FALSE)),VLOOKUP($B256,'Allokerad kvv'!$B$2:$AV$468,MATCH(J$1,'Allokerad kvv'!$B$1:$AV$1,0),FALSE),VLOOKUP($B256,'Justerad allokering'!$B$1:$AG$461,MATCH(J$1,'Justerad allokering'!$B$1:$AF$1,0),FALSE))</f>
        <v>0</v>
      </c>
      <c r="K256">
        <f>IF(ISERROR(1/VLOOKUP($B256,'Justerad allokering'!$B$1:$AG$461,MATCH(K$1,'Justerad allokering'!$B$1:$AF$1,0),FALSE)),VLOOKUP($B256,'Allokerad kvv'!$B$2:$AV$468,MATCH(K$1,'Allokerad kvv'!$B$1:$AV$1,0),FALSE),VLOOKUP($B256,'Justerad allokering'!$B$1:$AG$461,MATCH(K$1,'Justerad allokering'!$B$1:$AF$1,0),FALSE))</f>
        <v>0</v>
      </c>
      <c r="L256">
        <f>IF(ISERROR(1/VLOOKUP($B256,'Justerad allokering'!$B$1:$AG$461,MATCH(L$1,'Justerad allokering'!$B$1:$AF$1,0),FALSE)),VLOOKUP($B256,'Allokerad kvv'!$B$2:$AV$468,MATCH(L$1,'Allokerad kvv'!$B$1:$AV$1,0),FALSE),VLOOKUP($B256,'Justerad allokering'!$B$1:$AG$461,MATCH(L$1,'Justerad allokering'!$B$1:$AF$1,0),FALSE))</f>
        <v>0</v>
      </c>
      <c r="M256">
        <f>IF(ISERROR(1/VLOOKUP($B256,'Justerad allokering'!$B$1:$AG$461,MATCH(M$1,'Justerad allokering'!$B$1:$AF$1,0),FALSE)),VLOOKUP($B256,'Allokerad kvv'!$B$2:$AV$468,MATCH(M$1,'Allokerad kvv'!$B$1:$AV$1,0),FALSE),VLOOKUP($B256,'Justerad allokering'!$B$1:$AG$461,MATCH(M$1,'Justerad allokering'!$B$1:$AF$1,0),FALSE))</f>
        <v>0</v>
      </c>
      <c r="N256">
        <f>IF(ISERROR(1/VLOOKUP($B256,'Justerad allokering'!$B$1:$AG$461,MATCH(N$1,'Justerad allokering'!$B$1:$AF$1,0),FALSE)),VLOOKUP($B256,'Allokerad kvv'!$B$2:$AV$468,MATCH(N$1,'Allokerad kvv'!$B$1:$AV$1,0),FALSE),VLOOKUP($B256,'Justerad allokering'!$B$1:$AG$461,MATCH(N$1,'Justerad allokering'!$B$1:$AF$1,0),FALSE))</f>
        <v>0</v>
      </c>
      <c r="O256">
        <f>IF(ISERROR(1/VLOOKUP($B256,'Justerad allokering'!$B$1:$AG$461,MATCH(O$1,'Justerad allokering'!$B$1:$AF$1,0),FALSE)),VLOOKUP($B256,'Allokerad kvv'!$B$2:$AV$468,MATCH(O$1,'Allokerad kvv'!$B$1:$AV$1,0),FALSE),VLOOKUP($B256,'Justerad allokering'!$B$1:$AG$461,MATCH(O$1,'Justerad allokering'!$B$1:$AF$1,0),FALSE))</f>
        <v>0</v>
      </c>
      <c r="P256">
        <f>IF(ISERROR(1/VLOOKUP($B256,'Justerad allokering'!$B$1:$AG$461,MATCH(P$1,'Justerad allokering'!$B$1:$AF$1,0),FALSE)),VLOOKUP($B256,'Allokerad kvv'!$B$2:$AV$468,MATCH(P$1,'Allokerad kvv'!$B$1:$AV$1,0),FALSE),VLOOKUP($B256,'Justerad allokering'!$B$1:$AG$461,MATCH(P$1,'Justerad allokering'!$B$1:$AF$1,0),FALSE))</f>
        <v>0</v>
      </c>
      <c r="Q256">
        <f>IF(ISERROR(1/VLOOKUP($B256,'Justerad allokering'!$B$1:$AG$461,MATCH(Q$1,'Justerad allokering'!$B$1:$AF$1,0),FALSE)),VLOOKUP($B256,'Allokerad kvv'!$B$2:$AV$468,MATCH(Q$1,'Allokerad kvv'!$B$1:$AV$1,0),FALSE),VLOOKUP($B256,'Justerad allokering'!$B$1:$AG$461,MATCH(Q$1,'Justerad allokering'!$B$1:$AF$1,0),FALSE))</f>
        <v>0</v>
      </c>
      <c r="R256">
        <f>IF(ISERROR(1/VLOOKUP($B256,'Justerad allokering'!$B$1:$AG$461,MATCH(R$1,'Justerad allokering'!$B$1:$AF$1,0),FALSE)),VLOOKUP($B256,'Allokerad kvv'!$B$2:$AV$468,MATCH(R$1,'Allokerad kvv'!$B$1:$AV$1,0),FALSE),VLOOKUP($B256,'Justerad allokering'!$B$1:$AG$461,MATCH(R$1,'Justerad allokering'!$B$1:$AF$1,0),FALSE))</f>
        <v>0</v>
      </c>
      <c r="S256">
        <f>IF(ISERROR(1/VLOOKUP($B256,'Justerad allokering'!$B$1:$AG$461,MATCH(S$1,'Justerad allokering'!$B$1:$AF$1,0),FALSE)),VLOOKUP($B256,'Allokerad kvv'!$B$2:$AV$468,MATCH(S$1,'Allokerad kvv'!$B$1:$AV$1,0),FALSE),VLOOKUP($B256,'Justerad allokering'!$B$1:$AG$461,MATCH(S$1,'Justerad allokering'!$B$1:$AF$1,0),FALSE))</f>
        <v>0</v>
      </c>
      <c r="T256">
        <f>IF(ISERROR(1/VLOOKUP($B256,'Justerad allokering'!$B$1:$AG$461,MATCH(T$1,'Justerad allokering'!$B$1:$AF$1,0),FALSE)),VLOOKUP($B256,'Allokerad kvv'!$B$2:$AV$468,MATCH(T$1,'Allokerad kvv'!$B$1:$AV$1,0),FALSE),VLOOKUP($B256,'Justerad allokering'!$B$1:$AG$461,MATCH(T$1,'Justerad allokering'!$B$1:$AF$1,0),FALSE))</f>
        <v>0</v>
      </c>
      <c r="U256">
        <f>IF(ISERROR(1/VLOOKUP($B256,'Justerad allokering'!$B$1:$AG$461,MATCH(U$1,'Justerad allokering'!$B$1:$AF$1,0),FALSE)),VLOOKUP($B256,'Allokerad kvv'!$B$2:$AV$468,MATCH(U$1,'Allokerad kvv'!$B$1:$AV$1,0),FALSE),VLOOKUP($B256,'Justerad allokering'!$B$1:$AG$461,MATCH(U$1,'Justerad allokering'!$B$1:$AF$1,0),FALSE))</f>
        <v>0</v>
      </c>
      <c r="V256">
        <f>IF(ISERROR(1/VLOOKUP($B256,'Justerad allokering'!$B$1:$AG$461,MATCH(V$1,'Justerad allokering'!$B$1:$AF$1,0),FALSE)),VLOOKUP($B256,'Allokerad kvv'!$B$2:$AV$468,MATCH(V$1,'Allokerad kvv'!$B$1:$AV$1,0),FALSE),VLOOKUP($B256,'Justerad allokering'!$B$1:$AG$461,MATCH(V$1,'Justerad allokering'!$B$1:$AF$1,0),FALSE))</f>
        <v>0</v>
      </c>
      <c r="W256">
        <f>IF(ISERROR(1/VLOOKUP($B256,'Justerad allokering'!$B$1:$AG$461,MATCH(W$1,'Justerad allokering'!$B$1:$AF$1,0),FALSE)),VLOOKUP($B256,'Allokerad kvv'!$B$2:$AV$468,MATCH(W$1,'Allokerad kvv'!$B$1:$AV$1,0),FALSE),VLOOKUP($B256,'Justerad allokering'!$B$1:$AG$461,MATCH(W$1,'Justerad allokering'!$B$1:$AF$1,0),FALSE))</f>
        <v>0</v>
      </c>
      <c r="X256">
        <f>IF(ISERROR(1/VLOOKUP($B256,'Justerad allokering'!$B$1:$AG$461,MATCH(X$1,'Justerad allokering'!$B$1:$AF$1,0),FALSE)),VLOOKUP($B256,'Allokerad kvv'!$B$2:$AV$468,MATCH(X$1,'Allokerad kvv'!$B$1:$AV$1,0),FALSE),VLOOKUP($B256,'Justerad allokering'!$B$1:$AG$461,MATCH(X$1,'Justerad allokering'!$B$1:$AF$1,0),FALSE))</f>
        <v>0</v>
      </c>
      <c r="Y256">
        <f>IF(ISERROR(1/VLOOKUP($B256,'Justerad allokering'!$B$1:$AG$461,MATCH(Y$1,'Justerad allokering'!$B$1:$AF$1,0),FALSE)),VLOOKUP($B256,'Allokerad kvv'!$B$2:$AV$468,MATCH(Y$1,'Allokerad kvv'!$B$1:$AV$1,0),FALSE),VLOOKUP($B256,'Justerad allokering'!$B$1:$AG$461,MATCH(Y$1,'Justerad allokering'!$B$1:$AF$1,0),FALSE))</f>
        <v>0</v>
      </c>
      <c r="Z256">
        <f>IF(ISERROR(1/VLOOKUP($B256,'Justerad allokering'!$B$1:$AG$461,MATCH(Z$1,'Justerad allokering'!$B$1:$AF$1,0),FALSE)),VLOOKUP($B256,'Allokerad kvv'!$B$2:$AV$468,MATCH(Z$1,'Allokerad kvv'!$B$1:$AV$1,0),FALSE),VLOOKUP($B256,'Justerad allokering'!$B$1:$AG$461,MATCH(Z$1,'Justerad allokering'!$B$1:$AF$1,0),FALSE))</f>
        <v>0</v>
      </c>
      <c r="AE256" s="89">
        <f t="shared" si="12"/>
        <v>0</v>
      </c>
      <c r="AG256">
        <f t="shared" si="13"/>
        <v>0</v>
      </c>
      <c r="AH256">
        <f t="shared" si="14"/>
        <v>0</v>
      </c>
      <c r="AI256" t="str">
        <f>IF(AH256=0,"",AH256/VLOOKUP(B256,Kraftvärmeprod!$B$1:$BC$480,MATCH("Summa tillförd energi exklusive rökgaskondensering",Kraftvärmeprod!$B$1:$BC$1,0),FALSE))</f>
        <v/>
      </c>
      <c r="AK256">
        <f t="shared" si="15"/>
        <v>0</v>
      </c>
    </row>
    <row r="257" spans="1:37" x14ac:dyDescent="0.25">
      <c r="A257" s="2" t="s">
        <v>357</v>
      </c>
      <c r="B257" s="2" t="s">
        <v>368</v>
      </c>
      <c r="C257">
        <f>IF(ISERROR(1/VLOOKUP($B257,'Justerad allokering'!$B$1:$AG$461,MATCH(C$1,'Justerad allokering'!$B$1:$AF$1,0),FALSE)),VLOOKUP($B257,'Allokerad kvv'!$B$2:$AV$468,MATCH(C$1,'Allokerad kvv'!$B$1:$AV$1,0),FALSE),VLOOKUP($B257,'Justerad allokering'!$B$1:$AG$461,MATCH(C$1,'Justerad allokering'!$B$1:$AF$1,0),FALSE))</f>
        <v>0</v>
      </c>
      <c r="D257">
        <f>IF(ISERROR(1/VLOOKUP($B257,'Justerad allokering'!$B$1:$AG$461,MATCH(D$1,'Justerad allokering'!$B$1:$AF$1,0),FALSE)),VLOOKUP($B257,'Allokerad kvv'!$B$2:$AV$468,MATCH(D$1,'Allokerad kvv'!$B$1:$AV$1,0),FALSE),VLOOKUP($B257,'Justerad allokering'!$B$1:$AG$461,MATCH(D$1,'Justerad allokering'!$B$1:$AF$1,0),FALSE))</f>
        <v>0</v>
      </c>
      <c r="E257">
        <f>IF(ISERROR(1/VLOOKUP($B257,'Justerad allokering'!$B$1:$AG$461,MATCH(E$1,'Justerad allokering'!$B$1:$AF$1,0),FALSE)),VLOOKUP($B257,'Allokerad kvv'!$B$2:$AV$468,MATCH(E$1,'Allokerad kvv'!$B$1:$AV$1,0),FALSE),VLOOKUP($B257,'Justerad allokering'!$B$1:$AG$461,MATCH(E$1,'Justerad allokering'!$B$1:$AF$1,0),FALSE))</f>
        <v>37.9086</v>
      </c>
      <c r="F257">
        <f>IF(ISERROR(1/VLOOKUP($B257,'Justerad allokering'!$B$1:$AG$461,MATCH(F$1,'Justerad allokering'!$B$1:$AF$1,0),FALSE)),VLOOKUP($B257,'Allokerad kvv'!$B$2:$AV$468,MATCH(F$1,'Allokerad kvv'!$B$1:$AV$1,0),FALSE),VLOOKUP($B257,'Justerad allokering'!$B$1:$AG$461,MATCH(F$1,'Justerad allokering'!$B$1:$AF$1,0),FALSE))</f>
        <v>0</v>
      </c>
      <c r="G257">
        <f>IF(ISERROR(1/VLOOKUP($B257,'Justerad allokering'!$B$1:$AG$461,MATCH(G$1,'Justerad allokering'!$B$1:$AF$1,0),FALSE)),VLOOKUP($B257,'Allokerad kvv'!$B$2:$AV$468,MATCH(G$1,'Allokerad kvv'!$B$1:$AV$1,0),FALSE),VLOOKUP($B257,'Justerad allokering'!$B$1:$AG$461,MATCH(G$1,'Justerad allokering'!$B$1:$AF$1,0),FALSE))</f>
        <v>0.35250799999999999</v>
      </c>
      <c r="H257">
        <f>IF(ISERROR(1/VLOOKUP($B257,'Justerad allokering'!$B$1:$AG$461,MATCH(H$1,'Justerad allokering'!$B$1:$AF$1,0),FALSE)),VLOOKUP($B257,'Allokerad kvv'!$B$2:$AV$468,MATCH(H$1,'Allokerad kvv'!$B$1:$AV$1,0),FALSE),VLOOKUP($B257,'Justerad allokering'!$B$1:$AG$461,MATCH(H$1,'Justerad allokering'!$B$1:$AF$1,0),FALSE))</f>
        <v>0</v>
      </c>
      <c r="I257">
        <f>IF(ISERROR(1/VLOOKUP($B257,'Justerad allokering'!$B$1:$AG$461,MATCH(I$1,'Justerad allokering'!$B$1:$AF$1,0),FALSE)),VLOOKUP($B257,'Allokerad kvv'!$B$2:$AV$468,MATCH(I$1,'Allokerad kvv'!$B$1:$AV$1,0),FALSE),VLOOKUP($B257,'Justerad allokering'!$B$1:$AG$461,MATCH(I$1,'Justerad allokering'!$B$1:$AF$1,0),FALSE))</f>
        <v>0</v>
      </c>
      <c r="J257">
        <f>IF(ISERROR(1/VLOOKUP($B257,'Justerad allokering'!$B$1:$AG$461,MATCH(J$1,'Justerad allokering'!$B$1:$AF$1,0),FALSE)),VLOOKUP($B257,'Allokerad kvv'!$B$2:$AV$468,MATCH(J$1,'Allokerad kvv'!$B$1:$AV$1,0),FALSE),VLOOKUP($B257,'Justerad allokering'!$B$1:$AG$461,MATCH(J$1,'Justerad allokering'!$B$1:$AF$1,0),FALSE))</f>
        <v>0</v>
      </c>
      <c r="K257">
        <f>IF(ISERROR(1/VLOOKUP($B257,'Justerad allokering'!$B$1:$AG$461,MATCH(K$1,'Justerad allokering'!$B$1:$AF$1,0),FALSE)),VLOOKUP($B257,'Allokerad kvv'!$B$2:$AV$468,MATCH(K$1,'Allokerad kvv'!$B$1:$AV$1,0),FALSE),VLOOKUP($B257,'Justerad allokering'!$B$1:$AG$461,MATCH(K$1,'Justerad allokering'!$B$1:$AF$1,0),FALSE))</f>
        <v>1.9678899999999999</v>
      </c>
      <c r="L257">
        <f>IF(ISERROR(1/VLOOKUP($B257,'Justerad allokering'!$B$1:$AG$461,MATCH(L$1,'Justerad allokering'!$B$1:$AF$1,0),FALSE)),VLOOKUP($B257,'Allokerad kvv'!$B$2:$AV$468,MATCH(L$1,'Allokerad kvv'!$B$1:$AV$1,0),FALSE),VLOOKUP($B257,'Justerad allokering'!$B$1:$AG$461,MATCH(L$1,'Justerad allokering'!$B$1:$AF$1,0),FALSE))</f>
        <v>0</v>
      </c>
      <c r="M257">
        <f>IF(ISERROR(1/VLOOKUP($B257,'Justerad allokering'!$B$1:$AG$461,MATCH(M$1,'Justerad allokering'!$B$1:$AF$1,0),FALSE)),VLOOKUP($B257,'Allokerad kvv'!$B$2:$AV$468,MATCH(M$1,'Allokerad kvv'!$B$1:$AV$1,0),FALSE),VLOOKUP($B257,'Justerad allokering'!$B$1:$AG$461,MATCH(M$1,'Justerad allokering'!$B$1:$AF$1,0),FALSE))</f>
        <v>0</v>
      </c>
      <c r="N257">
        <f>IF(ISERROR(1/VLOOKUP($B257,'Justerad allokering'!$B$1:$AG$461,MATCH(N$1,'Justerad allokering'!$B$1:$AF$1,0),FALSE)),VLOOKUP($B257,'Allokerad kvv'!$B$2:$AV$468,MATCH(N$1,'Allokerad kvv'!$B$1:$AV$1,0),FALSE),VLOOKUP($B257,'Justerad allokering'!$B$1:$AG$461,MATCH(N$1,'Justerad allokering'!$B$1:$AF$1,0),FALSE))</f>
        <v>0</v>
      </c>
      <c r="O257">
        <f>IF(ISERROR(1/VLOOKUP($B257,'Justerad allokering'!$B$1:$AG$461,MATCH(O$1,'Justerad allokering'!$B$1:$AF$1,0),FALSE)),VLOOKUP($B257,'Allokerad kvv'!$B$2:$AV$468,MATCH(O$1,'Allokerad kvv'!$B$1:$AV$1,0),FALSE),VLOOKUP($B257,'Justerad allokering'!$B$1:$AG$461,MATCH(O$1,'Justerad allokering'!$B$1:$AF$1,0),FALSE))</f>
        <v>20.412400000000002</v>
      </c>
      <c r="P257">
        <f>IF(ISERROR(1/VLOOKUP($B257,'Justerad allokering'!$B$1:$AG$461,MATCH(P$1,'Justerad allokering'!$B$1:$AF$1,0),FALSE)),VLOOKUP($B257,'Allokerad kvv'!$B$2:$AV$468,MATCH(P$1,'Allokerad kvv'!$B$1:$AV$1,0),FALSE),VLOOKUP($B257,'Justerad allokering'!$B$1:$AG$461,MATCH(P$1,'Justerad allokering'!$B$1:$AF$1,0),FALSE))</f>
        <v>0</v>
      </c>
      <c r="Q257">
        <f>IF(ISERROR(1/VLOOKUP($B257,'Justerad allokering'!$B$1:$AG$461,MATCH(Q$1,'Justerad allokering'!$B$1:$AF$1,0),FALSE)),VLOOKUP($B257,'Allokerad kvv'!$B$2:$AV$468,MATCH(Q$1,'Allokerad kvv'!$B$1:$AV$1,0),FALSE),VLOOKUP($B257,'Justerad allokering'!$B$1:$AG$461,MATCH(Q$1,'Justerad allokering'!$B$1:$AF$1,0),FALSE))</f>
        <v>0</v>
      </c>
      <c r="R257">
        <f>IF(ISERROR(1/VLOOKUP($B257,'Justerad allokering'!$B$1:$AG$461,MATCH(R$1,'Justerad allokering'!$B$1:$AF$1,0),FALSE)),VLOOKUP($B257,'Allokerad kvv'!$B$2:$AV$468,MATCH(R$1,'Allokerad kvv'!$B$1:$AV$1,0),FALSE),VLOOKUP($B257,'Justerad allokering'!$B$1:$AG$461,MATCH(R$1,'Justerad allokering'!$B$1:$AF$1,0),FALSE))</f>
        <v>0</v>
      </c>
      <c r="S257">
        <f>IF(ISERROR(1/VLOOKUP($B257,'Justerad allokering'!$B$1:$AG$461,MATCH(S$1,'Justerad allokering'!$B$1:$AF$1,0),FALSE)),VLOOKUP($B257,'Allokerad kvv'!$B$2:$AV$468,MATCH(S$1,'Allokerad kvv'!$B$1:$AV$1,0),FALSE),VLOOKUP($B257,'Justerad allokering'!$B$1:$AG$461,MATCH(S$1,'Justerad allokering'!$B$1:$AF$1,0),FALSE))</f>
        <v>0</v>
      </c>
      <c r="T257">
        <f>IF(ISERROR(1/VLOOKUP($B257,'Justerad allokering'!$B$1:$AG$461,MATCH(T$1,'Justerad allokering'!$B$1:$AF$1,0),FALSE)),VLOOKUP($B257,'Allokerad kvv'!$B$2:$AV$468,MATCH(T$1,'Allokerad kvv'!$B$1:$AV$1,0),FALSE),VLOOKUP($B257,'Justerad allokering'!$B$1:$AG$461,MATCH(T$1,'Justerad allokering'!$B$1:$AF$1,0),FALSE))</f>
        <v>0</v>
      </c>
      <c r="U257">
        <f>IF(ISERROR(1/VLOOKUP($B257,'Justerad allokering'!$B$1:$AG$461,MATCH(U$1,'Justerad allokering'!$B$1:$AF$1,0),FALSE)),VLOOKUP($B257,'Allokerad kvv'!$B$2:$AV$468,MATCH(U$1,'Allokerad kvv'!$B$1:$AV$1,0),FALSE),VLOOKUP($B257,'Justerad allokering'!$B$1:$AG$461,MATCH(U$1,'Justerad allokering'!$B$1:$AF$1,0),FALSE))</f>
        <v>2.8437899999999998</v>
      </c>
      <c r="V257">
        <f>IF(ISERROR(1/VLOOKUP($B257,'Justerad allokering'!$B$1:$AG$461,MATCH(V$1,'Justerad allokering'!$B$1:$AF$1,0),FALSE)),VLOOKUP($B257,'Allokerad kvv'!$B$2:$AV$468,MATCH(V$1,'Allokerad kvv'!$B$1:$AV$1,0),FALSE),VLOOKUP($B257,'Justerad allokering'!$B$1:$AG$461,MATCH(V$1,'Justerad allokering'!$B$1:$AF$1,0),FALSE))</f>
        <v>0</v>
      </c>
      <c r="W257">
        <f>IF(ISERROR(1/VLOOKUP($B257,'Justerad allokering'!$B$1:$AG$461,MATCH(W$1,'Justerad allokering'!$B$1:$AF$1,0),FALSE)),VLOOKUP($B257,'Allokerad kvv'!$B$2:$AV$468,MATCH(W$1,'Allokerad kvv'!$B$1:$AV$1,0),FALSE),VLOOKUP($B257,'Justerad allokering'!$B$1:$AG$461,MATCH(W$1,'Justerad allokering'!$B$1:$AF$1,0),FALSE))</f>
        <v>0</v>
      </c>
      <c r="X257">
        <f>IF(ISERROR(1/VLOOKUP($B257,'Justerad allokering'!$B$1:$AG$461,MATCH(X$1,'Justerad allokering'!$B$1:$AF$1,0),FALSE)),VLOOKUP($B257,'Allokerad kvv'!$B$2:$AV$468,MATCH(X$1,'Allokerad kvv'!$B$1:$AV$1,0),FALSE),VLOOKUP($B257,'Justerad allokering'!$B$1:$AG$461,MATCH(X$1,'Justerad allokering'!$B$1:$AF$1,0),FALSE))</f>
        <v>0</v>
      </c>
      <c r="Y257">
        <f>IF(ISERROR(1/VLOOKUP($B257,'Justerad allokering'!$B$1:$AG$461,MATCH(Y$1,'Justerad allokering'!$B$1:$AF$1,0),FALSE)),VLOOKUP($B257,'Allokerad kvv'!$B$2:$AV$468,MATCH(Y$1,'Allokerad kvv'!$B$1:$AV$1,0),FALSE),VLOOKUP($B257,'Justerad allokering'!$B$1:$AG$461,MATCH(Y$1,'Justerad allokering'!$B$1:$AF$1,0),FALSE))</f>
        <v>0</v>
      </c>
      <c r="Z257">
        <f>IF(ISERROR(1/VLOOKUP($B257,'Justerad allokering'!$B$1:$AG$461,MATCH(Z$1,'Justerad allokering'!$B$1:$AF$1,0),FALSE)),VLOOKUP($B257,'Allokerad kvv'!$B$2:$AV$468,MATCH(Z$1,'Allokerad kvv'!$B$1:$AV$1,0),FALSE),VLOOKUP($B257,'Justerad allokering'!$B$1:$AG$461,MATCH(Z$1,'Justerad allokering'!$B$1:$AF$1,0),FALSE))</f>
        <v>0</v>
      </c>
      <c r="AE257" s="89">
        <f t="shared" si="12"/>
        <v>63.485187999999994</v>
      </c>
      <c r="AG257">
        <f t="shared" si="13"/>
        <v>61.517297999999997</v>
      </c>
      <c r="AH257">
        <f t="shared" si="14"/>
        <v>61.517297999999997</v>
      </c>
      <c r="AI257">
        <f>IF(AH257=0,"",AH257/VLOOKUP(B257,Kraftvärmeprod!$B$1:$BC$480,MATCH("Summa tillförd energi exklusive rökgaskondensering",Kraftvärmeprod!$B$1:$BC$1,0),FALSE))</f>
        <v>0.65313307427697798</v>
      </c>
      <c r="AK257">
        <f t="shared" si="15"/>
        <v>61.164789999999996</v>
      </c>
    </row>
    <row r="258" spans="1:37" x14ac:dyDescent="0.25">
      <c r="A258" s="2" t="s">
        <v>357</v>
      </c>
      <c r="B258" s="2" t="s">
        <v>369</v>
      </c>
      <c r="C258">
        <f>IF(ISERROR(1/VLOOKUP($B258,'Justerad allokering'!$B$1:$AG$461,MATCH(C$1,'Justerad allokering'!$B$1:$AF$1,0),FALSE)),VLOOKUP($B258,'Allokerad kvv'!$B$2:$AV$468,MATCH(C$1,'Allokerad kvv'!$B$1:$AV$1,0),FALSE),VLOOKUP($B258,'Justerad allokering'!$B$1:$AG$461,MATCH(C$1,'Justerad allokering'!$B$1:$AF$1,0),FALSE))</f>
        <v>0</v>
      </c>
      <c r="D258">
        <f>IF(ISERROR(1/VLOOKUP($B258,'Justerad allokering'!$B$1:$AG$461,MATCH(D$1,'Justerad allokering'!$B$1:$AF$1,0),FALSE)),VLOOKUP($B258,'Allokerad kvv'!$B$2:$AV$468,MATCH(D$1,'Allokerad kvv'!$B$1:$AV$1,0),FALSE),VLOOKUP($B258,'Justerad allokering'!$B$1:$AG$461,MATCH(D$1,'Justerad allokering'!$B$1:$AF$1,0),FALSE))</f>
        <v>0</v>
      </c>
      <c r="E258">
        <f>IF(ISERROR(1/VLOOKUP($B258,'Justerad allokering'!$B$1:$AG$461,MATCH(E$1,'Justerad allokering'!$B$1:$AF$1,0),FALSE)),VLOOKUP($B258,'Allokerad kvv'!$B$2:$AV$468,MATCH(E$1,'Allokerad kvv'!$B$1:$AV$1,0),FALSE),VLOOKUP($B258,'Justerad allokering'!$B$1:$AG$461,MATCH(E$1,'Justerad allokering'!$B$1:$AF$1,0),FALSE))</f>
        <v>0</v>
      </c>
      <c r="F258">
        <f>IF(ISERROR(1/VLOOKUP($B258,'Justerad allokering'!$B$1:$AG$461,MATCH(F$1,'Justerad allokering'!$B$1:$AF$1,0),FALSE)),VLOOKUP($B258,'Allokerad kvv'!$B$2:$AV$468,MATCH(F$1,'Allokerad kvv'!$B$1:$AV$1,0),FALSE),VLOOKUP($B258,'Justerad allokering'!$B$1:$AG$461,MATCH(F$1,'Justerad allokering'!$B$1:$AF$1,0),FALSE))</f>
        <v>0</v>
      </c>
      <c r="G258">
        <f>IF(ISERROR(1/VLOOKUP($B258,'Justerad allokering'!$B$1:$AG$461,MATCH(G$1,'Justerad allokering'!$B$1:$AF$1,0),FALSE)),VLOOKUP($B258,'Allokerad kvv'!$B$2:$AV$468,MATCH(G$1,'Allokerad kvv'!$B$1:$AV$1,0),FALSE),VLOOKUP($B258,'Justerad allokering'!$B$1:$AG$461,MATCH(G$1,'Justerad allokering'!$B$1:$AF$1,0),FALSE))</f>
        <v>0</v>
      </c>
      <c r="H258">
        <f>IF(ISERROR(1/VLOOKUP($B258,'Justerad allokering'!$B$1:$AG$461,MATCH(H$1,'Justerad allokering'!$B$1:$AF$1,0),FALSE)),VLOOKUP($B258,'Allokerad kvv'!$B$2:$AV$468,MATCH(H$1,'Allokerad kvv'!$B$1:$AV$1,0),FALSE),VLOOKUP($B258,'Justerad allokering'!$B$1:$AG$461,MATCH(H$1,'Justerad allokering'!$B$1:$AF$1,0),FALSE))</f>
        <v>0</v>
      </c>
      <c r="I258">
        <f>IF(ISERROR(1/VLOOKUP($B258,'Justerad allokering'!$B$1:$AG$461,MATCH(I$1,'Justerad allokering'!$B$1:$AF$1,0),FALSE)),VLOOKUP($B258,'Allokerad kvv'!$B$2:$AV$468,MATCH(I$1,'Allokerad kvv'!$B$1:$AV$1,0),FALSE),VLOOKUP($B258,'Justerad allokering'!$B$1:$AG$461,MATCH(I$1,'Justerad allokering'!$B$1:$AF$1,0),FALSE))</f>
        <v>0</v>
      </c>
      <c r="J258">
        <f>IF(ISERROR(1/VLOOKUP($B258,'Justerad allokering'!$B$1:$AG$461,MATCH(J$1,'Justerad allokering'!$B$1:$AF$1,0),FALSE)),VLOOKUP($B258,'Allokerad kvv'!$B$2:$AV$468,MATCH(J$1,'Allokerad kvv'!$B$1:$AV$1,0),FALSE),VLOOKUP($B258,'Justerad allokering'!$B$1:$AG$461,MATCH(J$1,'Justerad allokering'!$B$1:$AF$1,0),FALSE))</f>
        <v>0</v>
      </c>
      <c r="K258">
        <f>IF(ISERROR(1/VLOOKUP($B258,'Justerad allokering'!$B$1:$AG$461,MATCH(K$1,'Justerad allokering'!$B$1:$AF$1,0),FALSE)),VLOOKUP($B258,'Allokerad kvv'!$B$2:$AV$468,MATCH(K$1,'Allokerad kvv'!$B$1:$AV$1,0),FALSE),VLOOKUP($B258,'Justerad allokering'!$B$1:$AG$461,MATCH(K$1,'Justerad allokering'!$B$1:$AF$1,0),FALSE))</f>
        <v>0</v>
      </c>
      <c r="L258">
        <f>IF(ISERROR(1/VLOOKUP($B258,'Justerad allokering'!$B$1:$AG$461,MATCH(L$1,'Justerad allokering'!$B$1:$AF$1,0),FALSE)),VLOOKUP($B258,'Allokerad kvv'!$B$2:$AV$468,MATCH(L$1,'Allokerad kvv'!$B$1:$AV$1,0),FALSE),VLOOKUP($B258,'Justerad allokering'!$B$1:$AG$461,MATCH(L$1,'Justerad allokering'!$B$1:$AF$1,0),FALSE))</f>
        <v>0</v>
      </c>
      <c r="M258">
        <f>IF(ISERROR(1/VLOOKUP($B258,'Justerad allokering'!$B$1:$AG$461,MATCH(M$1,'Justerad allokering'!$B$1:$AF$1,0),FALSE)),VLOOKUP($B258,'Allokerad kvv'!$B$2:$AV$468,MATCH(M$1,'Allokerad kvv'!$B$1:$AV$1,0),FALSE),VLOOKUP($B258,'Justerad allokering'!$B$1:$AG$461,MATCH(M$1,'Justerad allokering'!$B$1:$AF$1,0),FALSE))</f>
        <v>0</v>
      </c>
      <c r="N258">
        <f>IF(ISERROR(1/VLOOKUP($B258,'Justerad allokering'!$B$1:$AG$461,MATCH(N$1,'Justerad allokering'!$B$1:$AF$1,0),FALSE)),VLOOKUP($B258,'Allokerad kvv'!$B$2:$AV$468,MATCH(N$1,'Allokerad kvv'!$B$1:$AV$1,0),FALSE),VLOOKUP($B258,'Justerad allokering'!$B$1:$AG$461,MATCH(N$1,'Justerad allokering'!$B$1:$AF$1,0),FALSE))</f>
        <v>0</v>
      </c>
      <c r="O258">
        <f>IF(ISERROR(1/VLOOKUP($B258,'Justerad allokering'!$B$1:$AG$461,MATCH(O$1,'Justerad allokering'!$B$1:$AF$1,0),FALSE)),VLOOKUP($B258,'Allokerad kvv'!$B$2:$AV$468,MATCH(O$1,'Allokerad kvv'!$B$1:$AV$1,0),FALSE),VLOOKUP($B258,'Justerad allokering'!$B$1:$AG$461,MATCH(O$1,'Justerad allokering'!$B$1:$AF$1,0),FALSE))</f>
        <v>0</v>
      </c>
      <c r="P258">
        <f>IF(ISERROR(1/VLOOKUP($B258,'Justerad allokering'!$B$1:$AG$461,MATCH(P$1,'Justerad allokering'!$B$1:$AF$1,0),FALSE)),VLOOKUP($B258,'Allokerad kvv'!$B$2:$AV$468,MATCH(P$1,'Allokerad kvv'!$B$1:$AV$1,0),FALSE),VLOOKUP($B258,'Justerad allokering'!$B$1:$AG$461,MATCH(P$1,'Justerad allokering'!$B$1:$AF$1,0),FALSE))</f>
        <v>0</v>
      </c>
      <c r="Q258">
        <f>IF(ISERROR(1/VLOOKUP($B258,'Justerad allokering'!$B$1:$AG$461,MATCH(Q$1,'Justerad allokering'!$B$1:$AF$1,0),FALSE)),VLOOKUP($B258,'Allokerad kvv'!$B$2:$AV$468,MATCH(Q$1,'Allokerad kvv'!$B$1:$AV$1,0),FALSE),VLOOKUP($B258,'Justerad allokering'!$B$1:$AG$461,MATCH(Q$1,'Justerad allokering'!$B$1:$AF$1,0),FALSE))</f>
        <v>0</v>
      </c>
      <c r="R258">
        <f>IF(ISERROR(1/VLOOKUP($B258,'Justerad allokering'!$B$1:$AG$461,MATCH(R$1,'Justerad allokering'!$B$1:$AF$1,0),FALSE)),VLOOKUP($B258,'Allokerad kvv'!$B$2:$AV$468,MATCH(R$1,'Allokerad kvv'!$B$1:$AV$1,0),FALSE),VLOOKUP($B258,'Justerad allokering'!$B$1:$AG$461,MATCH(R$1,'Justerad allokering'!$B$1:$AF$1,0),FALSE))</f>
        <v>0</v>
      </c>
      <c r="S258">
        <f>IF(ISERROR(1/VLOOKUP($B258,'Justerad allokering'!$B$1:$AG$461,MATCH(S$1,'Justerad allokering'!$B$1:$AF$1,0),FALSE)),VLOOKUP($B258,'Allokerad kvv'!$B$2:$AV$468,MATCH(S$1,'Allokerad kvv'!$B$1:$AV$1,0),FALSE),VLOOKUP($B258,'Justerad allokering'!$B$1:$AG$461,MATCH(S$1,'Justerad allokering'!$B$1:$AF$1,0),FALSE))</f>
        <v>0</v>
      </c>
      <c r="T258">
        <f>IF(ISERROR(1/VLOOKUP($B258,'Justerad allokering'!$B$1:$AG$461,MATCH(T$1,'Justerad allokering'!$B$1:$AF$1,0),FALSE)),VLOOKUP($B258,'Allokerad kvv'!$B$2:$AV$468,MATCH(T$1,'Allokerad kvv'!$B$1:$AV$1,0),FALSE),VLOOKUP($B258,'Justerad allokering'!$B$1:$AG$461,MATCH(T$1,'Justerad allokering'!$B$1:$AF$1,0),FALSE))</f>
        <v>0</v>
      </c>
      <c r="U258">
        <f>IF(ISERROR(1/VLOOKUP($B258,'Justerad allokering'!$B$1:$AG$461,MATCH(U$1,'Justerad allokering'!$B$1:$AF$1,0),FALSE)),VLOOKUP($B258,'Allokerad kvv'!$B$2:$AV$468,MATCH(U$1,'Allokerad kvv'!$B$1:$AV$1,0),FALSE),VLOOKUP($B258,'Justerad allokering'!$B$1:$AG$461,MATCH(U$1,'Justerad allokering'!$B$1:$AF$1,0),FALSE))</f>
        <v>0</v>
      </c>
      <c r="V258">
        <f>IF(ISERROR(1/VLOOKUP($B258,'Justerad allokering'!$B$1:$AG$461,MATCH(V$1,'Justerad allokering'!$B$1:$AF$1,0),FALSE)),VLOOKUP($B258,'Allokerad kvv'!$B$2:$AV$468,MATCH(V$1,'Allokerad kvv'!$B$1:$AV$1,0),FALSE),VLOOKUP($B258,'Justerad allokering'!$B$1:$AG$461,MATCH(V$1,'Justerad allokering'!$B$1:$AF$1,0),FALSE))</f>
        <v>0</v>
      </c>
      <c r="W258">
        <f>IF(ISERROR(1/VLOOKUP($B258,'Justerad allokering'!$B$1:$AG$461,MATCH(W$1,'Justerad allokering'!$B$1:$AF$1,0),FALSE)),VLOOKUP($B258,'Allokerad kvv'!$B$2:$AV$468,MATCH(W$1,'Allokerad kvv'!$B$1:$AV$1,0),FALSE),VLOOKUP($B258,'Justerad allokering'!$B$1:$AG$461,MATCH(W$1,'Justerad allokering'!$B$1:$AF$1,0),FALSE))</f>
        <v>0</v>
      </c>
      <c r="X258">
        <f>IF(ISERROR(1/VLOOKUP($B258,'Justerad allokering'!$B$1:$AG$461,MATCH(X$1,'Justerad allokering'!$B$1:$AF$1,0),FALSE)),VLOOKUP($B258,'Allokerad kvv'!$B$2:$AV$468,MATCH(X$1,'Allokerad kvv'!$B$1:$AV$1,0),FALSE),VLOOKUP($B258,'Justerad allokering'!$B$1:$AG$461,MATCH(X$1,'Justerad allokering'!$B$1:$AF$1,0),FALSE))</f>
        <v>0</v>
      </c>
      <c r="Y258">
        <f>IF(ISERROR(1/VLOOKUP($B258,'Justerad allokering'!$B$1:$AG$461,MATCH(Y$1,'Justerad allokering'!$B$1:$AF$1,0),FALSE)),VLOOKUP($B258,'Allokerad kvv'!$B$2:$AV$468,MATCH(Y$1,'Allokerad kvv'!$B$1:$AV$1,0),FALSE),VLOOKUP($B258,'Justerad allokering'!$B$1:$AG$461,MATCH(Y$1,'Justerad allokering'!$B$1:$AF$1,0),FALSE))</f>
        <v>0</v>
      </c>
      <c r="Z258">
        <f>IF(ISERROR(1/VLOOKUP($B258,'Justerad allokering'!$B$1:$AG$461,MATCH(Z$1,'Justerad allokering'!$B$1:$AF$1,0),FALSE)),VLOOKUP($B258,'Allokerad kvv'!$B$2:$AV$468,MATCH(Z$1,'Allokerad kvv'!$B$1:$AV$1,0),FALSE),VLOOKUP($B258,'Justerad allokering'!$B$1:$AG$461,MATCH(Z$1,'Justerad allokering'!$B$1:$AF$1,0),FALSE))</f>
        <v>0</v>
      </c>
      <c r="AE258" s="89">
        <f t="shared" si="12"/>
        <v>0</v>
      </c>
      <c r="AG258">
        <f t="shared" si="13"/>
        <v>0</v>
      </c>
      <c r="AH258">
        <f t="shared" si="14"/>
        <v>0</v>
      </c>
      <c r="AI258" t="str">
        <f>IF(AH258=0,"",AH258/VLOOKUP(B258,Kraftvärmeprod!$B$1:$BC$480,MATCH("Summa tillförd energi exklusive rökgaskondensering",Kraftvärmeprod!$B$1:$BC$1,0),FALSE))</f>
        <v/>
      </c>
      <c r="AK258">
        <f t="shared" si="15"/>
        <v>0</v>
      </c>
    </row>
    <row r="259" spans="1:37" x14ac:dyDescent="0.25">
      <c r="A259" s="2" t="s">
        <v>357</v>
      </c>
      <c r="B259" s="2" t="s">
        <v>370</v>
      </c>
      <c r="C259">
        <f>IF(ISERROR(1/VLOOKUP($B259,'Justerad allokering'!$B$1:$AG$461,MATCH(C$1,'Justerad allokering'!$B$1:$AF$1,0),FALSE)),VLOOKUP($B259,'Allokerad kvv'!$B$2:$AV$468,MATCH(C$1,'Allokerad kvv'!$B$1:$AV$1,0),FALSE),VLOOKUP($B259,'Justerad allokering'!$B$1:$AG$461,MATCH(C$1,'Justerad allokering'!$B$1:$AF$1,0),FALSE))</f>
        <v>0</v>
      </c>
      <c r="D259">
        <f>IF(ISERROR(1/VLOOKUP($B259,'Justerad allokering'!$B$1:$AG$461,MATCH(D$1,'Justerad allokering'!$B$1:$AF$1,0),FALSE)),VLOOKUP($B259,'Allokerad kvv'!$B$2:$AV$468,MATCH(D$1,'Allokerad kvv'!$B$1:$AV$1,0),FALSE),VLOOKUP($B259,'Justerad allokering'!$B$1:$AG$461,MATCH(D$1,'Justerad allokering'!$B$1:$AF$1,0),FALSE))</f>
        <v>0</v>
      </c>
      <c r="E259">
        <f>IF(ISERROR(1/VLOOKUP($B259,'Justerad allokering'!$B$1:$AG$461,MATCH(E$1,'Justerad allokering'!$B$1:$AF$1,0),FALSE)),VLOOKUP($B259,'Allokerad kvv'!$B$2:$AV$468,MATCH(E$1,'Allokerad kvv'!$B$1:$AV$1,0),FALSE),VLOOKUP($B259,'Justerad allokering'!$B$1:$AG$461,MATCH(E$1,'Justerad allokering'!$B$1:$AF$1,0),FALSE))</f>
        <v>0</v>
      </c>
      <c r="F259">
        <f>IF(ISERROR(1/VLOOKUP($B259,'Justerad allokering'!$B$1:$AG$461,MATCH(F$1,'Justerad allokering'!$B$1:$AF$1,0),FALSE)),VLOOKUP($B259,'Allokerad kvv'!$B$2:$AV$468,MATCH(F$1,'Allokerad kvv'!$B$1:$AV$1,0),FALSE),VLOOKUP($B259,'Justerad allokering'!$B$1:$AG$461,MATCH(F$1,'Justerad allokering'!$B$1:$AF$1,0),FALSE))</f>
        <v>0</v>
      </c>
      <c r="G259">
        <f>IF(ISERROR(1/VLOOKUP($B259,'Justerad allokering'!$B$1:$AG$461,MATCH(G$1,'Justerad allokering'!$B$1:$AF$1,0),FALSE)),VLOOKUP($B259,'Allokerad kvv'!$B$2:$AV$468,MATCH(G$1,'Allokerad kvv'!$B$1:$AV$1,0),FALSE),VLOOKUP($B259,'Justerad allokering'!$B$1:$AG$461,MATCH(G$1,'Justerad allokering'!$B$1:$AF$1,0),FALSE))</f>
        <v>0</v>
      </c>
      <c r="H259">
        <f>IF(ISERROR(1/VLOOKUP($B259,'Justerad allokering'!$B$1:$AG$461,MATCH(H$1,'Justerad allokering'!$B$1:$AF$1,0),FALSE)),VLOOKUP($B259,'Allokerad kvv'!$B$2:$AV$468,MATCH(H$1,'Allokerad kvv'!$B$1:$AV$1,0),FALSE),VLOOKUP($B259,'Justerad allokering'!$B$1:$AG$461,MATCH(H$1,'Justerad allokering'!$B$1:$AF$1,0),FALSE))</f>
        <v>0</v>
      </c>
      <c r="I259">
        <f>IF(ISERROR(1/VLOOKUP($B259,'Justerad allokering'!$B$1:$AG$461,MATCH(I$1,'Justerad allokering'!$B$1:$AF$1,0),FALSE)),VLOOKUP($B259,'Allokerad kvv'!$B$2:$AV$468,MATCH(I$1,'Allokerad kvv'!$B$1:$AV$1,0),FALSE),VLOOKUP($B259,'Justerad allokering'!$B$1:$AG$461,MATCH(I$1,'Justerad allokering'!$B$1:$AF$1,0),FALSE))</f>
        <v>0</v>
      </c>
      <c r="J259">
        <f>IF(ISERROR(1/VLOOKUP($B259,'Justerad allokering'!$B$1:$AG$461,MATCH(J$1,'Justerad allokering'!$B$1:$AF$1,0),FALSE)),VLOOKUP($B259,'Allokerad kvv'!$B$2:$AV$468,MATCH(J$1,'Allokerad kvv'!$B$1:$AV$1,0),FALSE),VLOOKUP($B259,'Justerad allokering'!$B$1:$AG$461,MATCH(J$1,'Justerad allokering'!$B$1:$AF$1,0),FALSE))</f>
        <v>0</v>
      </c>
      <c r="K259">
        <f>IF(ISERROR(1/VLOOKUP($B259,'Justerad allokering'!$B$1:$AG$461,MATCH(K$1,'Justerad allokering'!$B$1:$AF$1,0),FALSE)),VLOOKUP($B259,'Allokerad kvv'!$B$2:$AV$468,MATCH(K$1,'Allokerad kvv'!$B$1:$AV$1,0),FALSE),VLOOKUP($B259,'Justerad allokering'!$B$1:$AG$461,MATCH(K$1,'Justerad allokering'!$B$1:$AF$1,0),FALSE))</f>
        <v>0</v>
      </c>
      <c r="L259">
        <f>IF(ISERROR(1/VLOOKUP($B259,'Justerad allokering'!$B$1:$AG$461,MATCH(L$1,'Justerad allokering'!$B$1:$AF$1,0),FALSE)),VLOOKUP($B259,'Allokerad kvv'!$B$2:$AV$468,MATCH(L$1,'Allokerad kvv'!$B$1:$AV$1,0),FALSE),VLOOKUP($B259,'Justerad allokering'!$B$1:$AG$461,MATCH(L$1,'Justerad allokering'!$B$1:$AF$1,0),FALSE))</f>
        <v>0</v>
      </c>
      <c r="M259">
        <f>IF(ISERROR(1/VLOOKUP($B259,'Justerad allokering'!$B$1:$AG$461,MATCH(M$1,'Justerad allokering'!$B$1:$AF$1,0),FALSE)),VLOOKUP($B259,'Allokerad kvv'!$B$2:$AV$468,MATCH(M$1,'Allokerad kvv'!$B$1:$AV$1,0),FALSE),VLOOKUP($B259,'Justerad allokering'!$B$1:$AG$461,MATCH(M$1,'Justerad allokering'!$B$1:$AF$1,0),FALSE))</f>
        <v>0</v>
      </c>
      <c r="N259">
        <f>IF(ISERROR(1/VLOOKUP($B259,'Justerad allokering'!$B$1:$AG$461,MATCH(N$1,'Justerad allokering'!$B$1:$AF$1,0),FALSE)),VLOOKUP($B259,'Allokerad kvv'!$B$2:$AV$468,MATCH(N$1,'Allokerad kvv'!$B$1:$AV$1,0),FALSE),VLOOKUP($B259,'Justerad allokering'!$B$1:$AG$461,MATCH(N$1,'Justerad allokering'!$B$1:$AF$1,0),FALSE))</f>
        <v>0</v>
      </c>
      <c r="O259">
        <f>IF(ISERROR(1/VLOOKUP($B259,'Justerad allokering'!$B$1:$AG$461,MATCH(O$1,'Justerad allokering'!$B$1:$AF$1,0),FALSE)),VLOOKUP($B259,'Allokerad kvv'!$B$2:$AV$468,MATCH(O$1,'Allokerad kvv'!$B$1:$AV$1,0),FALSE),VLOOKUP($B259,'Justerad allokering'!$B$1:$AG$461,MATCH(O$1,'Justerad allokering'!$B$1:$AF$1,0),FALSE))</f>
        <v>0</v>
      </c>
      <c r="P259">
        <f>IF(ISERROR(1/VLOOKUP($B259,'Justerad allokering'!$B$1:$AG$461,MATCH(P$1,'Justerad allokering'!$B$1:$AF$1,0),FALSE)),VLOOKUP($B259,'Allokerad kvv'!$B$2:$AV$468,MATCH(P$1,'Allokerad kvv'!$B$1:$AV$1,0),FALSE),VLOOKUP($B259,'Justerad allokering'!$B$1:$AG$461,MATCH(P$1,'Justerad allokering'!$B$1:$AF$1,0),FALSE))</f>
        <v>0</v>
      </c>
      <c r="Q259">
        <f>IF(ISERROR(1/VLOOKUP($B259,'Justerad allokering'!$B$1:$AG$461,MATCH(Q$1,'Justerad allokering'!$B$1:$AF$1,0),FALSE)),VLOOKUP($B259,'Allokerad kvv'!$B$2:$AV$468,MATCH(Q$1,'Allokerad kvv'!$B$1:$AV$1,0),FALSE),VLOOKUP($B259,'Justerad allokering'!$B$1:$AG$461,MATCH(Q$1,'Justerad allokering'!$B$1:$AF$1,0),FALSE))</f>
        <v>0</v>
      </c>
      <c r="R259">
        <f>IF(ISERROR(1/VLOOKUP($B259,'Justerad allokering'!$B$1:$AG$461,MATCH(R$1,'Justerad allokering'!$B$1:$AF$1,0),FALSE)),VLOOKUP($B259,'Allokerad kvv'!$B$2:$AV$468,MATCH(R$1,'Allokerad kvv'!$B$1:$AV$1,0),FALSE),VLOOKUP($B259,'Justerad allokering'!$B$1:$AG$461,MATCH(R$1,'Justerad allokering'!$B$1:$AF$1,0),FALSE))</f>
        <v>0</v>
      </c>
      <c r="S259">
        <f>IF(ISERROR(1/VLOOKUP($B259,'Justerad allokering'!$B$1:$AG$461,MATCH(S$1,'Justerad allokering'!$B$1:$AF$1,0),FALSE)),VLOOKUP($B259,'Allokerad kvv'!$B$2:$AV$468,MATCH(S$1,'Allokerad kvv'!$B$1:$AV$1,0),FALSE),VLOOKUP($B259,'Justerad allokering'!$B$1:$AG$461,MATCH(S$1,'Justerad allokering'!$B$1:$AF$1,0),FALSE))</f>
        <v>0</v>
      </c>
      <c r="T259">
        <f>IF(ISERROR(1/VLOOKUP($B259,'Justerad allokering'!$B$1:$AG$461,MATCH(T$1,'Justerad allokering'!$B$1:$AF$1,0),FALSE)),VLOOKUP($B259,'Allokerad kvv'!$B$2:$AV$468,MATCH(T$1,'Allokerad kvv'!$B$1:$AV$1,0),FALSE),VLOOKUP($B259,'Justerad allokering'!$B$1:$AG$461,MATCH(T$1,'Justerad allokering'!$B$1:$AF$1,0),FALSE))</f>
        <v>0</v>
      </c>
      <c r="U259">
        <f>IF(ISERROR(1/VLOOKUP($B259,'Justerad allokering'!$B$1:$AG$461,MATCH(U$1,'Justerad allokering'!$B$1:$AF$1,0),FALSE)),VLOOKUP($B259,'Allokerad kvv'!$B$2:$AV$468,MATCH(U$1,'Allokerad kvv'!$B$1:$AV$1,0),FALSE),VLOOKUP($B259,'Justerad allokering'!$B$1:$AG$461,MATCH(U$1,'Justerad allokering'!$B$1:$AF$1,0),FALSE))</f>
        <v>0</v>
      </c>
      <c r="V259">
        <f>IF(ISERROR(1/VLOOKUP($B259,'Justerad allokering'!$B$1:$AG$461,MATCH(V$1,'Justerad allokering'!$B$1:$AF$1,0),FALSE)),VLOOKUP($B259,'Allokerad kvv'!$B$2:$AV$468,MATCH(V$1,'Allokerad kvv'!$B$1:$AV$1,0),FALSE),VLOOKUP($B259,'Justerad allokering'!$B$1:$AG$461,MATCH(V$1,'Justerad allokering'!$B$1:$AF$1,0),FALSE))</f>
        <v>0</v>
      </c>
      <c r="W259">
        <f>IF(ISERROR(1/VLOOKUP($B259,'Justerad allokering'!$B$1:$AG$461,MATCH(W$1,'Justerad allokering'!$B$1:$AF$1,0),FALSE)),VLOOKUP($B259,'Allokerad kvv'!$B$2:$AV$468,MATCH(W$1,'Allokerad kvv'!$B$1:$AV$1,0),FALSE),VLOOKUP($B259,'Justerad allokering'!$B$1:$AG$461,MATCH(W$1,'Justerad allokering'!$B$1:$AF$1,0),FALSE))</f>
        <v>0</v>
      </c>
      <c r="X259">
        <f>IF(ISERROR(1/VLOOKUP($B259,'Justerad allokering'!$B$1:$AG$461,MATCH(X$1,'Justerad allokering'!$B$1:$AF$1,0),FALSE)),VLOOKUP($B259,'Allokerad kvv'!$B$2:$AV$468,MATCH(X$1,'Allokerad kvv'!$B$1:$AV$1,0),FALSE),VLOOKUP($B259,'Justerad allokering'!$B$1:$AG$461,MATCH(X$1,'Justerad allokering'!$B$1:$AF$1,0),FALSE))</f>
        <v>0</v>
      </c>
      <c r="Y259">
        <f>IF(ISERROR(1/VLOOKUP($B259,'Justerad allokering'!$B$1:$AG$461,MATCH(Y$1,'Justerad allokering'!$B$1:$AF$1,0),FALSE)),VLOOKUP($B259,'Allokerad kvv'!$B$2:$AV$468,MATCH(Y$1,'Allokerad kvv'!$B$1:$AV$1,0),FALSE),VLOOKUP($B259,'Justerad allokering'!$B$1:$AG$461,MATCH(Y$1,'Justerad allokering'!$B$1:$AF$1,0),FALSE))</f>
        <v>0</v>
      </c>
      <c r="Z259">
        <f>IF(ISERROR(1/VLOOKUP($B259,'Justerad allokering'!$B$1:$AG$461,MATCH(Z$1,'Justerad allokering'!$B$1:$AF$1,0),FALSE)),VLOOKUP($B259,'Allokerad kvv'!$B$2:$AV$468,MATCH(Z$1,'Allokerad kvv'!$B$1:$AV$1,0),FALSE),VLOOKUP($B259,'Justerad allokering'!$B$1:$AG$461,MATCH(Z$1,'Justerad allokering'!$B$1:$AF$1,0),FALSE))</f>
        <v>0</v>
      </c>
      <c r="AE259" s="89">
        <f t="shared" ref="AE259:AE322" si="16">SUM(C259:Z259)</f>
        <v>0</v>
      </c>
      <c r="AG259">
        <f t="shared" ref="AG259:AG322" si="17">AE259-K259</f>
        <v>0</v>
      </c>
      <c r="AH259">
        <f t="shared" ref="AH259:AH322" si="18">AG259-N259</f>
        <v>0</v>
      </c>
      <c r="AI259" t="str">
        <f>IF(AH259=0,"",AH259/VLOOKUP(B259,Kraftvärmeprod!$B$1:$BC$480,MATCH("Summa tillförd energi exklusive rökgaskondensering",Kraftvärmeprod!$B$1:$BC$1,0),FALSE))</f>
        <v/>
      </c>
      <c r="AK259">
        <f t="shared" ref="AK259:AK322" si="19">E259+F259+J259+M259+O259+P259+R259+T259+U259+V259+W259+Y259+Z259</f>
        <v>0</v>
      </c>
    </row>
    <row r="260" spans="1:37" x14ac:dyDescent="0.25">
      <c r="A260" s="2" t="s">
        <v>357</v>
      </c>
      <c r="B260" s="2" t="s">
        <v>371</v>
      </c>
      <c r="C260">
        <f>IF(ISERROR(1/VLOOKUP($B260,'Justerad allokering'!$B$1:$AG$461,MATCH(C$1,'Justerad allokering'!$B$1:$AF$1,0),FALSE)),VLOOKUP($B260,'Allokerad kvv'!$B$2:$AV$468,MATCH(C$1,'Allokerad kvv'!$B$1:$AV$1,0),FALSE),VLOOKUP($B260,'Justerad allokering'!$B$1:$AG$461,MATCH(C$1,'Justerad allokering'!$B$1:$AF$1,0),FALSE))</f>
        <v>0</v>
      </c>
      <c r="D260">
        <f>IF(ISERROR(1/VLOOKUP($B260,'Justerad allokering'!$B$1:$AG$461,MATCH(D$1,'Justerad allokering'!$B$1:$AF$1,0),FALSE)),VLOOKUP($B260,'Allokerad kvv'!$B$2:$AV$468,MATCH(D$1,'Allokerad kvv'!$B$1:$AV$1,0),FALSE),VLOOKUP($B260,'Justerad allokering'!$B$1:$AG$461,MATCH(D$1,'Justerad allokering'!$B$1:$AF$1,0),FALSE))</f>
        <v>0</v>
      </c>
      <c r="E260">
        <f>IF(ISERROR(1/VLOOKUP($B260,'Justerad allokering'!$B$1:$AG$461,MATCH(E$1,'Justerad allokering'!$B$1:$AF$1,0),FALSE)),VLOOKUP($B260,'Allokerad kvv'!$B$2:$AV$468,MATCH(E$1,'Allokerad kvv'!$B$1:$AV$1,0),FALSE),VLOOKUP($B260,'Justerad allokering'!$B$1:$AG$461,MATCH(E$1,'Justerad allokering'!$B$1:$AF$1,0),FALSE))</f>
        <v>48.3</v>
      </c>
      <c r="F260">
        <f>IF(ISERROR(1/VLOOKUP($B260,'Justerad allokering'!$B$1:$AG$461,MATCH(F$1,'Justerad allokering'!$B$1:$AF$1,0),FALSE)),VLOOKUP($B260,'Allokerad kvv'!$B$2:$AV$468,MATCH(F$1,'Allokerad kvv'!$B$1:$AV$1,0),FALSE),VLOOKUP($B260,'Justerad allokering'!$B$1:$AG$461,MATCH(F$1,'Justerad allokering'!$B$1:$AF$1,0),FALSE))</f>
        <v>0</v>
      </c>
      <c r="G260">
        <f>IF(ISERROR(1/VLOOKUP($B260,'Justerad allokering'!$B$1:$AG$461,MATCH(G$1,'Justerad allokering'!$B$1:$AF$1,0),FALSE)),VLOOKUP($B260,'Allokerad kvv'!$B$2:$AV$468,MATCH(G$1,'Allokerad kvv'!$B$1:$AV$1,0),FALSE),VLOOKUP($B260,'Justerad allokering'!$B$1:$AG$461,MATCH(G$1,'Justerad allokering'!$B$1:$AF$1,0),FALSE))</f>
        <v>0</v>
      </c>
      <c r="H260">
        <f>IF(ISERROR(1/VLOOKUP($B260,'Justerad allokering'!$B$1:$AG$461,MATCH(H$1,'Justerad allokering'!$B$1:$AF$1,0),FALSE)),VLOOKUP($B260,'Allokerad kvv'!$B$2:$AV$468,MATCH(H$1,'Allokerad kvv'!$B$1:$AV$1,0),FALSE),VLOOKUP($B260,'Justerad allokering'!$B$1:$AG$461,MATCH(H$1,'Justerad allokering'!$B$1:$AF$1,0),FALSE))</f>
        <v>0.248365</v>
      </c>
      <c r="I260">
        <f>IF(ISERROR(1/VLOOKUP($B260,'Justerad allokering'!$B$1:$AG$461,MATCH(I$1,'Justerad allokering'!$B$1:$AF$1,0),FALSE)),VLOOKUP($B260,'Allokerad kvv'!$B$2:$AV$468,MATCH(I$1,'Allokerad kvv'!$B$1:$AV$1,0),FALSE),VLOOKUP($B260,'Justerad allokering'!$B$1:$AG$461,MATCH(I$1,'Justerad allokering'!$B$1:$AF$1,0),FALSE))</f>
        <v>0</v>
      </c>
      <c r="J260">
        <f>IF(ISERROR(1/VLOOKUP($B260,'Justerad allokering'!$B$1:$AG$461,MATCH(J$1,'Justerad allokering'!$B$1:$AF$1,0),FALSE)),VLOOKUP($B260,'Allokerad kvv'!$B$2:$AV$468,MATCH(J$1,'Allokerad kvv'!$B$1:$AV$1,0),FALSE),VLOOKUP($B260,'Justerad allokering'!$B$1:$AG$461,MATCH(J$1,'Justerad allokering'!$B$1:$AF$1,0),FALSE))</f>
        <v>36.974499999999999</v>
      </c>
      <c r="K260">
        <f>IF(ISERROR(1/VLOOKUP($B260,'Justerad allokering'!$B$1:$AG$461,MATCH(K$1,'Justerad allokering'!$B$1:$AF$1,0),FALSE)),VLOOKUP($B260,'Allokerad kvv'!$B$2:$AV$468,MATCH(K$1,'Allokerad kvv'!$B$1:$AV$1,0),FALSE),VLOOKUP($B260,'Justerad allokering'!$B$1:$AG$461,MATCH(K$1,'Justerad allokering'!$B$1:$AF$1,0),FALSE))</f>
        <v>8.5028199999999998</v>
      </c>
      <c r="L260">
        <f>IF(ISERROR(1/VLOOKUP($B260,'Justerad allokering'!$B$1:$AG$461,MATCH(L$1,'Justerad allokering'!$B$1:$AF$1,0),FALSE)),VLOOKUP($B260,'Allokerad kvv'!$B$2:$AV$468,MATCH(L$1,'Allokerad kvv'!$B$1:$AV$1,0),FALSE),VLOOKUP($B260,'Justerad allokering'!$B$1:$AG$461,MATCH(L$1,'Justerad allokering'!$B$1:$AF$1,0),FALSE))</f>
        <v>0</v>
      </c>
      <c r="M260">
        <f>IF(ISERROR(1/VLOOKUP($B260,'Justerad allokering'!$B$1:$AG$461,MATCH(M$1,'Justerad allokering'!$B$1:$AF$1,0),FALSE)),VLOOKUP($B260,'Allokerad kvv'!$B$2:$AV$468,MATCH(M$1,'Allokerad kvv'!$B$1:$AV$1,0),FALSE),VLOOKUP($B260,'Justerad allokering'!$B$1:$AG$461,MATCH(M$1,'Justerad allokering'!$B$1:$AF$1,0),FALSE))</f>
        <v>0</v>
      </c>
      <c r="N260">
        <f>IF(ISERROR(1/VLOOKUP($B260,'Justerad allokering'!$B$1:$AG$461,MATCH(N$1,'Justerad allokering'!$B$1:$AF$1,0),FALSE)),VLOOKUP($B260,'Allokerad kvv'!$B$2:$AV$468,MATCH(N$1,'Allokerad kvv'!$B$1:$AV$1,0),FALSE),VLOOKUP($B260,'Justerad allokering'!$B$1:$AG$461,MATCH(N$1,'Justerad allokering'!$B$1:$AF$1,0),FALSE))</f>
        <v>0</v>
      </c>
      <c r="O260">
        <f>IF(ISERROR(1/VLOOKUP($B260,'Justerad allokering'!$B$1:$AG$461,MATCH(O$1,'Justerad allokering'!$B$1:$AF$1,0),FALSE)),VLOOKUP($B260,'Allokerad kvv'!$B$2:$AV$468,MATCH(O$1,'Allokerad kvv'!$B$1:$AV$1,0),FALSE),VLOOKUP($B260,'Justerad allokering'!$B$1:$AG$461,MATCH(O$1,'Justerad allokering'!$B$1:$AF$1,0),FALSE))</f>
        <v>30.231999999999999</v>
      </c>
      <c r="P260">
        <f>IF(ISERROR(1/VLOOKUP($B260,'Justerad allokering'!$B$1:$AG$461,MATCH(P$1,'Justerad allokering'!$B$1:$AF$1,0),FALSE)),VLOOKUP($B260,'Allokerad kvv'!$B$2:$AV$468,MATCH(P$1,'Allokerad kvv'!$B$1:$AV$1,0),FALSE),VLOOKUP($B260,'Justerad allokering'!$B$1:$AG$461,MATCH(P$1,'Justerad allokering'!$B$1:$AF$1,0),FALSE))</f>
        <v>10.6416</v>
      </c>
      <c r="Q260">
        <f>IF(ISERROR(1/VLOOKUP($B260,'Justerad allokering'!$B$1:$AG$461,MATCH(Q$1,'Justerad allokering'!$B$1:$AF$1,0),FALSE)),VLOOKUP($B260,'Allokerad kvv'!$B$2:$AV$468,MATCH(Q$1,'Allokerad kvv'!$B$1:$AV$1,0),FALSE),VLOOKUP($B260,'Justerad allokering'!$B$1:$AG$461,MATCH(Q$1,'Justerad allokering'!$B$1:$AF$1,0),FALSE))</f>
        <v>0</v>
      </c>
      <c r="R260">
        <f>IF(ISERROR(1/VLOOKUP($B260,'Justerad allokering'!$B$1:$AG$461,MATCH(R$1,'Justerad allokering'!$B$1:$AF$1,0),FALSE)),VLOOKUP($B260,'Allokerad kvv'!$B$2:$AV$468,MATCH(R$1,'Allokerad kvv'!$B$1:$AV$1,0),FALSE),VLOOKUP($B260,'Justerad allokering'!$B$1:$AG$461,MATCH(R$1,'Justerad allokering'!$B$1:$AF$1,0),FALSE))</f>
        <v>0</v>
      </c>
      <c r="S260">
        <f>IF(ISERROR(1/VLOOKUP($B260,'Justerad allokering'!$B$1:$AG$461,MATCH(S$1,'Justerad allokering'!$B$1:$AF$1,0),FALSE)),VLOOKUP($B260,'Allokerad kvv'!$B$2:$AV$468,MATCH(S$1,'Allokerad kvv'!$B$1:$AV$1,0),FALSE),VLOOKUP($B260,'Justerad allokering'!$B$1:$AG$461,MATCH(S$1,'Justerad allokering'!$B$1:$AF$1,0),FALSE))</f>
        <v>48.157600000000002</v>
      </c>
      <c r="T260">
        <f>IF(ISERROR(1/VLOOKUP($B260,'Justerad allokering'!$B$1:$AG$461,MATCH(T$1,'Justerad allokering'!$B$1:$AF$1,0),FALSE)),VLOOKUP($B260,'Allokerad kvv'!$B$2:$AV$468,MATCH(T$1,'Allokerad kvv'!$B$1:$AV$1,0),FALSE),VLOOKUP($B260,'Justerad allokering'!$B$1:$AG$461,MATCH(T$1,'Justerad allokering'!$B$1:$AF$1,0),FALSE))</f>
        <v>0</v>
      </c>
      <c r="U260">
        <f>IF(ISERROR(1/VLOOKUP($B260,'Justerad allokering'!$B$1:$AG$461,MATCH(U$1,'Justerad allokering'!$B$1:$AF$1,0),FALSE)),VLOOKUP($B260,'Allokerad kvv'!$B$2:$AV$468,MATCH(U$1,'Allokerad kvv'!$B$1:$AV$1,0),FALSE),VLOOKUP($B260,'Justerad allokering'!$B$1:$AG$461,MATCH(U$1,'Justerad allokering'!$B$1:$AF$1,0),FALSE))</f>
        <v>0</v>
      </c>
      <c r="V260">
        <f>IF(ISERROR(1/VLOOKUP($B260,'Justerad allokering'!$B$1:$AG$461,MATCH(V$1,'Justerad allokering'!$B$1:$AF$1,0),FALSE)),VLOOKUP($B260,'Allokerad kvv'!$B$2:$AV$468,MATCH(V$1,'Allokerad kvv'!$B$1:$AV$1,0),FALSE),VLOOKUP($B260,'Justerad allokering'!$B$1:$AG$461,MATCH(V$1,'Justerad allokering'!$B$1:$AF$1,0),FALSE))</f>
        <v>2.0587</v>
      </c>
      <c r="W260">
        <f>IF(ISERROR(1/VLOOKUP($B260,'Justerad allokering'!$B$1:$AG$461,MATCH(W$1,'Justerad allokering'!$B$1:$AF$1,0),FALSE)),VLOOKUP($B260,'Allokerad kvv'!$B$2:$AV$468,MATCH(W$1,'Allokerad kvv'!$B$1:$AV$1,0),FALSE),VLOOKUP($B260,'Justerad allokering'!$B$1:$AG$461,MATCH(W$1,'Justerad allokering'!$B$1:$AF$1,0),FALSE))</f>
        <v>0</v>
      </c>
      <c r="X260">
        <f>IF(ISERROR(1/VLOOKUP($B260,'Justerad allokering'!$B$1:$AG$461,MATCH(X$1,'Justerad allokering'!$B$1:$AF$1,0),FALSE)),VLOOKUP($B260,'Allokerad kvv'!$B$2:$AV$468,MATCH(X$1,'Allokerad kvv'!$B$1:$AV$1,0),FALSE),VLOOKUP($B260,'Justerad allokering'!$B$1:$AG$461,MATCH(X$1,'Justerad allokering'!$B$1:$AF$1,0),FALSE))</f>
        <v>0</v>
      </c>
      <c r="Y260">
        <f>IF(ISERROR(1/VLOOKUP($B260,'Justerad allokering'!$B$1:$AG$461,MATCH(Y$1,'Justerad allokering'!$B$1:$AF$1,0),FALSE)),VLOOKUP($B260,'Allokerad kvv'!$B$2:$AV$468,MATCH(Y$1,'Allokerad kvv'!$B$1:$AV$1,0),FALSE),VLOOKUP($B260,'Justerad allokering'!$B$1:$AG$461,MATCH(Y$1,'Justerad allokering'!$B$1:$AF$1,0),FALSE))</f>
        <v>0</v>
      </c>
      <c r="Z260">
        <f>IF(ISERROR(1/VLOOKUP($B260,'Justerad allokering'!$B$1:$AG$461,MATCH(Z$1,'Justerad allokering'!$B$1:$AF$1,0),FALSE)),VLOOKUP($B260,'Allokerad kvv'!$B$2:$AV$468,MATCH(Z$1,'Allokerad kvv'!$B$1:$AV$1,0),FALSE),VLOOKUP($B260,'Justerad allokering'!$B$1:$AG$461,MATCH(Z$1,'Justerad allokering'!$B$1:$AF$1,0),FALSE))</f>
        <v>50.971499999999999</v>
      </c>
      <c r="AE260" s="89">
        <f t="shared" si="16"/>
        <v>236.08708499999997</v>
      </c>
      <c r="AG260">
        <f t="shared" si="17"/>
        <v>227.58426499999996</v>
      </c>
      <c r="AH260">
        <f t="shared" si="18"/>
        <v>227.58426499999996</v>
      </c>
      <c r="AI260">
        <f>IF(AH260=0,"",AH260/VLOOKUP(B260,Kraftvärmeprod!$B$1:$BC$480,MATCH("Summa tillförd energi exklusive rökgaskondensering",Kraftvärmeprod!$B$1:$BC$1,0),FALSE))</f>
        <v>0.44494111356362648</v>
      </c>
      <c r="AK260">
        <f t="shared" si="19"/>
        <v>179.17829999999998</v>
      </c>
    </row>
    <row r="261" spans="1:37" x14ac:dyDescent="0.25">
      <c r="A261" s="2" t="s">
        <v>357</v>
      </c>
      <c r="B261" s="2" t="s">
        <v>372</v>
      </c>
      <c r="C261">
        <f>IF(ISERROR(1/VLOOKUP($B261,'Justerad allokering'!$B$1:$AG$461,MATCH(C$1,'Justerad allokering'!$B$1:$AF$1,0),FALSE)),VLOOKUP($B261,'Allokerad kvv'!$B$2:$AV$468,MATCH(C$1,'Allokerad kvv'!$B$1:$AV$1,0),FALSE),VLOOKUP($B261,'Justerad allokering'!$B$1:$AG$461,MATCH(C$1,'Justerad allokering'!$B$1:$AF$1,0),FALSE))</f>
        <v>0</v>
      </c>
      <c r="D261">
        <f>IF(ISERROR(1/VLOOKUP($B261,'Justerad allokering'!$B$1:$AG$461,MATCH(D$1,'Justerad allokering'!$B$1:$AF$1,0),FALSE)),VLOOKUP($B261,'Allokerad kvv'!$B$2:$AV$468,MATCH(D$1,'Allokerad kvv'!$B$1:$AV$1,0),FALSE),VLOOKUP($B261,'Justerad allokering'!$B$1:$AG$461,MATCH(D$1,'Justerad allokering'!$B$1:$AF$1,0),FALSE))</f>
        <v>0</v>
      </c>
      <c r="E261">
        <f>IF(ISERROR(1/VLOOKUP($B261,'Justerad allokering'!$B$1:$AG$461,MATCH(E$1,'Justerad allokering'!$B$1:$AF$1,0),FALSE)),VLOOKUP($B261,'Allokerad kvv'!$B$2:$AV$468,MATCH(E$1,'Allokerad kvv'!$B$1:$AV$1,0),FALSE),VLOOKUP($B261,'Justerad allokering'!$B$1:$AG$461,MATCH(E$1,'Justerad allokering'!$B$1:$AF$1,0),FALSE))</f>
        <v>0</v>
      </c>
      <c r="F261">
        <f>IF(ISERROR(1/VLOOKUP($B261,'Justerad allokering'!$B$1:$AG$461,MATCH(F$1,'Justerad allokering'!$B$1:$AF$1,0),FALSE)),VLOOKUP($B261,'Allokerad kvv'!$B$2:$AV$468,MATCH(F$1,'Allokerad kvv'!$B$1:$AV$1,0),FALSE),VLOOKUP($B261,'Justerad allokering'!$B$1:$AG$461,MATCH(F$1,'Justerad allokering'!$B$1:$AF$1,0),FALSE))</f>
        <v>0</v>
      </c>
      <c r="G261">
        <f>IF(ISERROR(1/VLOOKUP($B261,'Justerad allokering'!$B$1:$AG$461,MATCH(G$1,'Justerad allokering'!$B$1:$AF$1,0),FALSE)),VLOOKUP($B261,'Allokerad kvv'!$B$2:$AV$468,MATCH(G$1,'Allokerad kvv'!$B$1:$AV$1,0),FALSE),VLOOKUP($B261,'Justerad allokering'!$B$1:$AG$461,MATCH(G$1,'Justerad allokering'!$B$1:$AF$1,0),FALSE))</f>
        <v>0.91500000000000004</v>
      </c>
      <c r="H261">
        <f>IF(ISERROR(1/VLOOKUP($B261,'Justerad allokering'!$B$1:$AG$461,MATCH(H$1,'Justerad allokering'!$B$1:$AF$1,0),FALSE)),VLOOKUP($B261,'Allokerad kvv'!$B$2:$AV$468,MATCH(H$1,'Allokerad kvv'!$B$1:$AV$1,0),FALSE),VLOOKUP($B261,'Justerad allokering'!$B$1:$AG$461,MATCH(H$1,'Justerad allokering'!$B$1:$AF$1,0),FALSE))</f>
        <v>0</v>
      </c>
      <c r="I261">
        <f>IF(ISERROR(1/VLOOKUP($B261,'Justerad allokering'!$B$1:$AG$461,MATCH(I$1,'Justerad allokering'!$B$1:$AF$1,0),FALSE)),VLOOKUP($B261,'Allokerad kvv'!$B$2:$AV$468,MATCH(I$1,'Allokerad kvv'!$B$1:$AV$1,0),FALSE),VLOOKUP($B261,'Justerad allokering'!$B$1:$AG$461,MATCH(I$1,'Justerad allokering'!$B$1:$AF$1,0),FALSE))</f>
        <v>0</v>
      </c>
      <c r="J261">
        <f>IF(ISERROR(1/VLOOKUP($B261,'Justerad allokering'!$B$1:$AG$461,MATCH(J$1,'Justerad allokering'!$B$1:$AF$1,0),FALSE)),VLOOKUP($B261,'Allokerad kvv'!$B$2:$AV$468,MATCH(J$1,'Allokerad kvv'!$B$1:$AV$1,0),FALSE),VLOOKUP($B261,'Justerad allokering'!$B$1:$AG$461,MATCH(J$1,'Justerad allokering'!$B$1:$AF$1,0),FALSE))</f>
        <v>0</v>
      </c>
      <c r="K261">
        <f>IF(ISERROR(1/VLOOKUP($B261,'Justerad allokering'!$B$1:$AG$461,MATCH(K$1,'Justerad allokering'!$B$1:$AF$1,0),FALSE)),VLOOKUP($B261,'Allokerad kvv'!$B$2:$AV$468,MATCH(K$1,'Allokerad kvv'!$B$1:$AV$1,0),FALSE),VLOOKUP($B261,'Justerad allokering'!$B$1:$AG$461,MATCH(K$1,'Justerad allokering'!$B$1:$AF$1,0),FALSE))</f>
        <v>1.1950000000000001</v>
      </c>
      <c r="L261">
        <f>IF(ISERROR(1/VLOOKUP($B261,'Justerad allokering'!$B$1:$AG$461,MATCH(L$1,'Justerad allokering'!$B$1:$AF$1,0),FALSE)),VLOOKUP($B261,'Allokerad kvv'!$B$2:$AV$468,MATCH(L$1,'Allokerad kvv'!$B$1:$AV$1,0),FALSE),VLOOKUP($B261,'Justerad allokering'!$B$1:$AG$461,MATCH(L$1,'Justerad allokering'!$B$1:$AF$1,0),FALSE))</f>
        <v>0</v>
      </c>
      <c r="M261">
        <f>IF(ISERROR(1/VLOOKUP($B261,'Justerad allokering'!$B$1:$AG$461,MATCH(M$1,'Justerad allokering'!$B$1:$AF$1,0),FALSE)),VLOOKUP($B261,'Allokerad kvv'!$B$2:$AV$468,MATCH(M$1,'Allokerad kvv'!$B$1:$AV$1,0),FALSE),VLOOKUP($B261,'Justerad allokering'!$B$1:$AG$461,MATCH(M$1,'Justerad allokering'!$B$1:$AF$1,0),FALSE))</f>
        <v>0</v>
      </c>
      <c r="N261">
        <f>IF(ISERROR(1/VLOOKUP($B261,'Justerad allokering'!$B$1:$AG$461,MATCH(N$1,'Justerad allokering'!$B$1:$AF$1,0),FALSE)),VLOOKUP($B261,'Allokerad kvv'!$B$2:$AV$468,MATCH(N$1,'Allokerad kvv'!$B$1:$AV$1,0),FALSE),VLOOKUP($B261,'Justerad allokering'!$B$1:$AG$461,MATCH(N$1,'Justerad allokering'!$B$1:$AF$1,0),FALSE))</f>
        <v>0</v>
      </c>
      <c r="O261">
        <f>IF(ISERROR(1/VLOOKUP($B261,'Justerad allokering'!$B$1:$AG$461,MATCH(O$1,'Justerad allokering'!$B$1:$AF$1,0),FALSE)),VLOOKUP($B261,'Allokerad kvv'!$B$2:$AV$468,MATCH(O$1,'Allokerad kvv'!$B$1:$AV$1,0),FALSE),VLOOKUP($B261,'Justerad allokering'!$B$1:$AG$461,MATCH(O$1,'Justerad allokering'!$B$1:$AF$1,0),FALSE))</f>
        <v>7.7160000000000002</v>
      </c>
      <c r="P261">
        <f>IF(ISERROR(1/VLOOKUP($B261,'Justerad allokering'!$B$1:$AG$461,MATCH(P$1,'Justerad allokering'!$B$1:$AF$1,0),FALSE)),VLOOKUP($B261,'Allokerad kvv'!$B$2:$AV$468,MATCH(P$1,'Allokerad kvv'!$B$1:$AV$1,0),FALSE),VLOOKUP($B261,'Justerad allokering'!$B$1:$AG$461,MATCH(P$1,'Justerad allokering'!$B$1:$AF$1,0),FALSE))</f>
        <v>3.3069999999999999</v>
      </c>
      <c r="Q261">
        <f>IF(ISERROR(1/VLOOKUP($B261,'Justerad allokering'!$B$1:$AG$461,MATCH(Q$1,'Justerad allokering'!$B$1:$AF$1,0),FALSE)),VLOOKUP($B261,'Allokerad kvv'!$B$2:$AV$468,MATCH(Q$1,'Allokerad kvv'!$B$1:$AV$1,0),FALSE),VLOOKUP($B261,'Justerad allokering'!$B$1:$AG$461,MATCH(Q$1,'Justerad allokering'!$B$1:$AF$1,0),FALSE))</f>
        <v>0</v>
      </c>
      <c r="R261">
        <f>IF(ISERROR(1/VLOOKUP($B261,'Justerad allokering'!$B$1:$AG$461,MATCH(R$1,'Justerad allokering'!$B$1:$AF$1,0),FALSE)),VLOOKUP($B261,'Allokerad kvv'!$B$2:$AV$468,MATCH(R$1,'Allokerad kvv'!$B$1:$AV$1,0),FALSE),VLOOKUP($B261,'Justerad allokering'!$B$1:$AG$461,MATCH(R$1,'Justerad allokering'!$B$1:$AF$1,0),FALSE))</f>
        <v>0</v>
      </c>
      <c r="S261">
        <f>IF(ISERROR(1/VLOOKUP($B261,'Justerad allokering'!$B$1:$AG$461,MATCH(S$1,'Justerad allokering'!$B$1:$AF$1,0),FALSE)),VLOOKUP($B261,'Allokerad kvv'!$B$2:$AV$468,MATCH(S$1,'Allokerad kvv'!$B$1:$AV$1,0),FALSE),VLOOKUP($B261,'Justerad allokering'!$B$1:$AG$461,MATCH(S$1,'Justerad allokering'!$B$1:$AF$1,0),FALSE))</f>
        <v>0</v>
      </c>
      <c r="T261">
        <f>IF(ISERROR(1/VLOOKUP($B261,'Justerad allokering'!$B$1:$AG$461,MATCH(T$1,'Justerad allokering'!$B$1:$AF$1,0),FALSE)),VLOOKUP($B261,'Allokerad kvv'!$B$2:$AV$468,MATCH(T$1,'Allokerad kvv'!$B$1:$AV$1,0),FALSE),VLOOKUP($B261,'Justerad allokering'!$B$1:$AG$461,MATCH(T$1,'Justerad allokering'!$B$1:$AF$1,0),FALSE))</f>
        <v>0</v>
      </c>
      <c r="U261">
        <f>IF(ISERROR(1/VLOOKUP($B261,'Justerad allokering'!$B$1:$AG$461,MATCH(U$1,'Justerad allokering'!$B$1:$AF$1,0),FALSE)),VLOOKUP($B261,'Allokerad kvv'!$B$2:$AV$468,MATCH(U$1,'Allokerad kvv'!$B$1:$AV$1,0),FALSE),VLOOKUP($B261,'Justerad allokering'!$B$1:$AG$461,MATCH(U$1,'Justerad allokering'!$B$1:$AF$1,0),FALSE))</f>
        <v>0</v>
      </c>
      <c r="V261">
        <f>IF(ISERROR(1/VLOOKUP($B261,'Justerad allokering'!$B$1:$AG$461,MATCH(V$1,'Justerad allokering'!$B$1:$AF$1,0),FALSE)),VLOOKUP($B261,'Allokerad kvv'!$B$2:$AV$468,MATCH(V$1,'Allokerad kvv'!$B$1:$AV$1,0),FALSE),VLOOKUP($B261,'Justerad allokering'!$B$1:$AG$461,MATCH(V$1,'Justerad allokering'!$B$1:$AF$1,0),FALSE))</f>
        <v>0</v>
      </c>
      <c r="W261">
        <f>IF(ISERROR(1/VLOOKUP($B261,'Justerad allokering'!$B$1:$AG$461,MATCH(W$1,'Justerad allokering'!$B$1:$AF$1,0),FALSE)),VLOOKUP($B261,'Allokerad kvv'!$B$2:$AV$468,MATCH(W$1,'Allokerad kvv'!$B$1:$AV$1,0),FALSE),VLOOKUP($B261,'Justerad allokering'!$B$1:$AG$461,MATCH(W$1,'Justerad allokering'!$B$1:$AF$1,0),FALSE))</f>
        <v>0</v>
      </c>
      <c r="X261">
        <f>IF(ISERROR(1/VLOOKUP($B261,'Justerad allokering'!$B$1:$AG$461,MATCH(X$1,'Justerad allokering'!$B$1:$AF$1,0),FALSE)),VLOOKUP($B261,'Allokerad kvv'!$B$2:$AV$468,MATCH(X$1,'Allokerad kvv'!$B$1:$AV$1,0),FALSE),VLOOKUP($B261,'Justerad allokering'!$B$1:$AG$461,MATCH(X$1,'Justerad allokering'!$B$1:$AF$1,0),FALSE))</f>
        <v>0</v>
      </c>
      <c r="Y261">
        <f>IF(ISERROR(1/VLOOKUP($B261,'Justerad allokering'!$B$1:$AG$461,MATCH(Y$1,'Justerad allokering'!$B$1:$AF$1,0),FALSE)),VLOOKUP($B261,'Allokerad kvv'!$B$2:$AV$468,MATCH(Y$1,'Allokerad kvv'!$B$1:$AV$1,0),FALSE),VLOOKUP($B261,'Justerad allokering'!$B$1:$AG$461,MATCH(Y$1,'Justerad allokering'!$B$1:$AF$1,0),FALSE))</f>
        <v>0</v>
      </c>
      <c r="Z261">
        <f>IF(ISERROR(1/VLOOKUP($B261,'Justerad allokering'!$B$1:$AG$461,MATCH(Z$1,'Justerad allokering'!$B$1:$AF$1,0),FALSE)),VLOOKUP($B261,'Allokerad kvv'!$B$2:$AV$468,MATCH(Z$1,'Allokerad kvv'!$B$1:$AV$1,0),FALSE),VLOOKUP($B261,'Justerad allokering'!$B$1:$AG$461,MATCH(Z$1,'Justerad allokering'!$B$1:$AF$1,0),FALSE))</f>
        <v>0</v>
      </c>
      <c r="AE261" s="89">
        <f t="shared" si="16"/>
        <v>13.133000000000001</v>
      </c>
      <c r="AG261">
        <f t="shared" si="17"/>
        <v>11.938000000000001</v>
      </c>
      <c r="AH261">
        <f t="shared" si="18"/>
        <v>11.938000000000001</v>
      </c>
      <c r="AI261">
        <f>IF(AH261=0,"",AH261/VLOOKUP(B261,Kraftvärmeprod!$B$1:$BC$480,MATCH("Summa tillförd energi exklusive rökgaskondensering",Kraftvärmeprod!$B$1:$BC$1,0),FALSE))</f>
        <v>1.0000000000000002</v>
      </c>
      <c r="AK261">
        <f t="shared" si="19"/>
        <v>11.023</v>
      </c>
    </row>
    <row r="262" spans="1:37" x14ac:dyDescent="0.25">
      <c r="A262" s="2" t="s">
        <v>357</v>
      </c>
      <c r="B262" s="2" t="s">
        <v>373</v>
      </c>
      <c r="C262">
        <f>IF(ISERROR(1/VLOOKUP($B262,'Justerad allokering'!$B$1:$AG$461,MATCH(C$1,'Justerad allokering'!$B$1:$AF$1,0),FALSE)),VLOOKUP($B262,'Allokerad kvv'!$B$2:$AV$468,MATCH(C$1,'Allokerad kvv'!$B$1:$AV$1,0),FALSE),VLOOKUP($B262,'Justerad allokering'!$B$1:$AG$461,MATCH(C$1,'Justerad allokering'!$B$1:$AF$1,0),FALSE))</f>
        <v>0</v>
      </c>
      <c r="D262">
        <f>IF(ISERROR(1/VLOOKUP($B262,'Justerad allokering'!$B$1:$AG$461,MATCH(D$1,'Justerad allokering'!$B$1:$AF$1,0),FALSE)),VLOOKUP($B262,'Allokerad kvv'!$B$2:$AV$468,MATCH(D$1,'Allokerad kvv'!$B$1:$AV$1,0),FALSE),VLOOKUP($B262,'Justerad allokering'!$B$1:$AG$461,MATCH(D$1,'Justerad allokering'!$B$1:$AF$1,0),FALSE))</f>
        <v>0</v>
      </c>
      <c r="E262">
        <f>IF(ISERROR(1/VLOOKUP($B262,'Justerad allokering'!$B$1:$AG$461,MATCH(E$1,'Justerad allokering'!$B$1:$AF$1,0),FALSE)),VLOOKUP($B262,'Allokerad kvv'!$B$2:$AV$468,MATCH(E$1,'Allokerad kvv'!$B$1:$AV$1,0),FALSE),VLOOKUP($B262,'Justerad allokering'!$B$1:$AG$461,MATCH(E$1,'Justerad allokering'!$B$1:$AF$1,0),FALSE))</f>
        <v>0</v>
      </c>
      <c r="F262">
        <f>IF(ISERROR(1/VLOOKUP($B262,'Justerad allokering'!$B$1:$AG$461,MATCH(F$1,'Justerad allokering'!$B$1:$AF$1,0),FALSE)),VLOOKUP($B262,'Allokerad kvv'!$B$2:$AV$468,MATCH(F$1,'Allokerad kvv'!$B$1:$AV$1,0),FALSE),VLOOKUP($B262,'Justerad allokering'!$B$1:$AG$461,MATCH(F$1,'Justerad allokering'!$B$1:$AF$1,0),FALSE))</f>
        <v>0</v>
      </c>
      <c r="G262">
        <f>IF(ISERROR(1/VLOOKUP($B262,'Justerad allokering'!$B$1:$AG$461,MATCH(G$1,'Justerad allokering'!$B$1:$AF$1,0),FALSE)),VLOOKUP($B262,'Allokerad kvv'!$B$2:$AV$468,MATCH(G$1,'Allokerad kvv'!$B$1:$AV$1,0),FALSE),VLOOKUP($B262,'Justerad allokering'!$B$1:$AG$461,MATCH(G$1,'Justerad allokering'!$B$1:$AF$1,0),FALSE))</f>
        <v>0</v>
      </c>
      <c r="H262">
        <f>IF(ISERROR(1/VLOOKUP($B262,'Justerad allokering'!$B$1:$AG$461,MATCH(H$1,'Justerad allokering'!$B$1:$AF$1,0),FALSE)),VLOOKUP($B262,'Allokerad kvv'!$B$2:$AV$468,MATCH(H$1,'Allokerad kvv'!$B$1:$AV$1,0),FALSE),VLOOKUP($B262,'Justerad allokering'!$B$1:$AG$461,MATCH(H$1,'Justerad allokering'!$B$1:$AF$1,0),FALSE))</f>
        <v>0</v>
      </c>
      <c r="I262">
        <f>IF(ISERROR(1/VLOOKUP($B262,'Justerad allokering'!$B$1:$AG$461,MATCH(I$1,'Justerad allokering'!$B$1:$AF$1,0),FALSE)),VLOOKUP($B262,'Allokerad kvv'!$B$2:$AV$468,MATCH(I$1,'Allokerad kvv'!$B$1:$AV$1,0),FALSE),VLOOKUP($B262,'Justerad allokering'!$B$1:$AG$461,MATCH(I$1,'Justerad allokering'!$B$1:$AF$1,0),FALSE))</f>
        <v>0</v>
      </c>
      <c r="J262">
        <f>IF(ISERROR(1/VLOOKUP($B262,'Justerad allokering'!$B$1:$AG$461,MATCH(J$1,'Justerad allokering'!$B$1:$AF$1,0),FALSE)),VLOOKUP($B262,'Allokerad kvv'!$B$2:$AV$468,MATCH(J$1,'Allokerad kvv'!$B$1:$AV$1,0),FALSE),VLOOKUP($B262,'Justerad allokering'!$B$1:$AG$461,MATCH(J$1,'Justerad allokering'!$B$1:$AF$1,0),FALSE))</f>
        <v>0</v>
      </c>
      <c r="K262">
        <f>IF(ISERROR(1/VLOOKUP($B262,'Justerad allokering'!$B$1:$AG$461,MATCH(K$1,'Justerad allokering'!$B$1:$AF$1,0),FALSE)),VLOOKUP($B262,'Allokerad kvv'!$B$2:$AV$468,MATCH(K$1,'Allokerad kvv'!$B$1:$AV$1,0),FALSE),VLOOKUP($B262,'Justerad allokering'!$B$1:$AG$461,MATCH(K$1,'Justerad allokering'!$B$1:$AF$1,0),FALSE))</f>
        <v>0</v>
      </c>
      <c r="L262">
        <f>IF(ISERROR(1/VLOOKUP($B262,'Justerad allokering'!$B$1:$AG$461,MATCH(L$1,'Justerad allokering'!$B$1:$AF$1,0),FALSE)),VLOOKUP($B262,'Allokerad kvv'!$B$2:$AV$468,MATCH(L$1,'Allokerad kvv'!$B$1:$AV$1,0),FALSE),VLOOKUP($B262,'Justerad allokering'!$B$1:$AG$461,MATCH(L$1,'Justerad allokering'!$B$1:$AF$1,0),FALSE))</f>
        <v>0</v>
      </c>
      <c r="M262">
        <f>IF(ISERROR(1/VLOOKUP($B262,'Justerad allokering'!$B$1:$AG$461,MATCH(M$1,'Justerad allokering'!$B$1:$AF$1,0),FALSE)),VLOOKUP($B262,'Allokerad kvv'!$B$2:$AV$468,MATCH(M$1,'Allokerad kvv'!$B$1:$AV$1,0),FALSE),VLOOKUP($B262,'Justerad allokering'!$B$1:$AG$461,MATCH(M$1,'Justerad allokering'!$B$1:$AF$1,0),FALSE))</f>
        <v>0</v>
      </c>
      <c r="N262">
        <f>IF(ISERROR(1/VLOOKUP($B262,'Justerad allokering'!$B$1:$AG$461,MATCH(N$1,'Justerad allokering'!$B$1:$AF$1,0),FALSE)),VLOOKUP($B262,'Allokerad kvv'!$B$2:$AV$468,MATCH(N$1,'Allokerad kvv'!$B$1:$AV$1,0),FALSE),VLOOKUP($B262,'Justerad allokering'!$B$1:$AG$461,MATCH(N$1,'Justerad allokering'!$B$1:$AF$1,0),FALSE))</f>
        <v>0</v>
      </c>
      <c r="O262">
        <f>IF(ISERROR(1/VLOOKUP($B262,'Justerad allokering'!$B$1:$AG$461,MATCH(O$1,'Justerad allokering'!$B$1:$AF$1,0),FALSE)),VLOOKUP($B262,'Allokerad kvv'!$B$2:$AV$468,MATCH(O$1,'Allokerad kvv'!$B$1:$AV$1,0),FALSE),VLOOKUP($B262,'Justerad allokering'!$B$1:$AG$461,MATCH(O$1,'Justerad allokering'!$B$1:$AF$1,0),FALSE))</f>
        <v>0</v>
      </c>
      <c r="P262">
        <f>IF(ISERROR(1/VLOOKUP($B262,'Justerad allokering'!$B$1:$AG$461,MATCH(P$1,'Justerad allokering'!$B$1:$AF$1,0),FALSE)),VLOOKUP($B262,'Allokerad kvv'!$B$2:$AV$468,MATCH(P$1,'Allokerad kvv'!$B$1:$AV$1,0),FALSE),VLOOKUP($B262,'Justerad allokering'!$B$1:$AG$461,MATCH(P$1,'Justerad allokering'!$B$1:$AF$1,0),FALSE))</f>
        <v>0</v>
      </c>
      <c r="Q262">
        <f>IF(ISERROR(1/VLOOKUP($B262,'Justerad allokering'!$B$1:$AG$461,MATCH(Q$1,'Justerad allokering'!$B$1:$AF$1,0),FALSE)),VLOOKUP($B262,'Allokerad kvv'!$B$2:$AV$468,MATCH(Q$1,'Allokerad kvv'!$B$1:$AV$1,0),FALSE),VLOOKUP($B262,'Justerad allokering'!$B$1:$AG$461,MATCH(Q$1,'Justerad allokering'!$B$1:$AF$1,0),FALSE))</f>
        <v>0</v>
      </c>
      <c r="R262">
        <f>IF(ISERROR(1/VLOOKUP($B262,'Justerad allokering'!$B$1:$AG$461,MATCH(R$1,'Justerad allokering'!$B$1:$AF$1,0),FALSE)),VLOOKUP($B262,'Allokerad kvv'!$B$2:$AV$468,MATCH(R$1,'Allokerad kvv'!$B$1:$AV$1,0),FALSE),VLOOKUP($B262,'Justerad allokering'!$B$1:$AG$461,MATCH(R$1,'Justerad allokering'!$B$1:$AF$1,0),FALSE))</f>
        <v>0</v>
      </c>
      <c r="S262">
        <f>IF(ISERROR(1/VLOOKUP($B262,'Justerad allokering'!$B$1:$AG$461,MATCH(S$1,'Justerad allokering'!$B$1:$AF$1,0),FALSE)),VLOOKUP($B262,'Allokerad kvv'!$B$2:$AV$468,MATCH(S$1,'Allokerad kvv'!$B$1:$AV$1,0),FALSE),VLOOKUP($B262,'Justerad allokering'!$B$1:$AG$461,MATCH(S$1,'Justerad allokering'!$B$1:$AF$1,0),FALSE))</f>
        <v>0</v>
      </c>
      <c r="T262">
        <f>IF(ISERROR(1/VLOOKUP($B262,'Justerad allokering'!$B$1:$AG$461,MATCH(T$1,'Justerad allokering'!$B$1:$AF$1,0),FALSE)),VLOOKUP($B262,'Allokerad kvv'!$B$2:$AV$468,MATCH(T$1,'Allokerad kvv'!$B$1:$AV$1,0),FALSE),VLOOKUP($B262,'Justerad allokering'!$B$1:$AG$461,MATCH(T$1,'Justerad allokering'!$B$1:$AF$1,0),FALSE))</f>
        <v>0</v>
      </c>
      <c r="U262">
        <f>IF(ISERROR(1/VLOOKUP($B262,'Justerad allokering'!$B$1:$AG$461,MATCH(U$1,'Justerad allokering'!$B$1:$AF$1,0),FALSE)),VLOOKUP($B262,'Allokerad kvv'!$B$2:$AV$468,MATCH(U$1,'Allokerad kvv'!$B$1:$AV$1,0),FALSE),VLOOKUP($B262,'Justerad allokering'!$B$1:$AG$461,MATCH(U$1,'Justerad allokering'!$B$1:$AF$1,0),FALSE))</f>
        <v>0</v>
      </c>
      <c r="V262">
        <f>IF(ISERROR(1/VLOOKUP($B262,'Justerad allokering'!$B$1:$AG$461,MATCH(V$1,'Justerad allokering'!$B$1:$AF$1,0),FALSE)),VLOOKUP($B262,'Allokerad kvv'!$B$2:$AV$468,MATCH(V$1,'Allokerad kvv'!$B$1:$AV$1,0),FALSE),VLOOKUP($B262,'Justerad allokering'!$B$1:$AG$461,MATCH(V$1,'Justerad allokering'!$B$1:$AF$1,0),FALSE))</f>
        <v>0</v>
      </c>
      <c r="W262">
        <f>IF(ISERROR(1/VLOOKUP($B262,'Justerad allokering'!$B$1:$AG$461,MATCH(W$1,'Justerad allokering'!$B$1:$AF$1,0),FALSE)),VLOOKUP($B262,'Allokerad kvv'!$B$2:$AV$468,MATCH(W$1,'Allokerad kvv'!$B$1:$AV$1,0),FALSE),VLOOKUP($B262,'Justerad allokering'!$B$1:$AG$461,MATCH(W$1,'Justerad allokering'!$B$1:$AF$1,0),FALSE))</f>
        <v>0</v>
      </c>
      <c r="X262">
        <f>IF(ISERROR(1/VLOOKUP($B262,'Justerad allokering'!$B$1:$AG$461,MATCH(X$1,'Justerad allokering'!$B$1:$AF$1,0),FALSE)),VLOOKUP($B262,'Allokerad kvv'!$B$2:$AV$468,MATCH(X$1,'Allokerad kvv'!$B$1:$AV$1,0),FALSE),VLOOKUP($B262,'Justerad allokering'!$B$1:$AG$461,MATCH(X$1,'Justerad allokering'!$B$1:$AF$1,0),FALSE))</f>
        <v>0</v>
      </c>
      <c r="Y262">
        <f>IF(ISERROR(1/VLOOKUP($B262,'Justerad allokering'!$B$1:$AG$461,MATCH(Y$1,'Justerad allokering'!$B$1:$AF$1,0),FALSE)),VLOOKUP($B262,'Allokerad kvv'!$B$2:$AV$468,MATCH(Y$1,'Allokerad kvv'!$B$1:$AV$1,0),FALSE),VLOOKUP($B262,'Justerad allokering'!$B$1:$AG$461,MATCH(Y$1,'Justerad allokering'!$B$1:$AF$1,0),FALSE))</f>
        <v>0</v>
      </c>
      <c r="Z262">
        <f>IF(ISERROR(1/VLOOKUP($B262,'Justerad allokering'!$B$1:$AG$461,MATCH(Z$1,'Justerad allokering'!$B$1:$AF$1,0),FALSE)),VLOOKUP($B262,'Allokerad kvv'!$B$2:$AV$468,MATCH(Z$1,'Allokerad kvv'!$B$1:$AV$1,0),FALSE),VLOOKUP($B262,'Justerad allokering'!$B$1:$AG$461,MATCH(Z$1,'Justerad allokering'!$B$1:$AF$1,0),FALSE))</f>
        <v>0</v>
      </c>
      <c r="AE262" s="89">
        <f t="shared" si="16"/>
        <v>0</v>
      </c>
      <c r="AG262">
        <f t="shared" si="17"/>
        <v>0</v>
      </c>
      <c r="AH262">
        <f t="shared" si="18"/>
        <v>0</v>
      </c>
      <c r="AI262" t="str">
        <f>IF(AH262=0,"",AH262/VLOOKUP(B262,Kraftvärmeprod!$B$1:$BC$480,MATCH("Summa tillförd energi exklusive rökgaskondensering",Kraftvärmeprod!$B$1:$BC$1,0),FALSE))</f>
        <v/>
      </c>
      <c r="AK262">
        <f t="shared" si="19"/>
        <v>0</v>
      </c>
    </row>
    <row r="263" spans="1:37" x14ac:dyDescent="0.25">
      <c r="A263" s="2" t="s">
        <v>357</v>
      </c>
      <c r="B263" s="2" t="s">
        <v>374</v>
      </c>
      <c r="C263">
        <f>IF(ISERROR(1/VLOOKUP($B263,'Justerad allokering'!$B$1:$AG$461,MATCH(C$1,'Justerad allokering'!$B$1:$AF$1,0),FALSE)),VLOOKUP($B263,'Allokerad kvv'!$B$2:$AV$468,MATCH(C$1,'Allokerad kvv'!$B$1:$AV$1,0),FALSE),VLOOKUP($B263,'Justerad allokering'!$B$1:$AG$461,MATCH(C$1,'Justerad allokering'!$B$1:$AF$1,0),FALSE))</f>
        <v>0</v>
      </c>
      <c r="D263">
        <f>IF(ISERROR(1/VLOOKUP($B263,'Justerad allokering'!$B$1:$AG$461,MATCH(D$1,'Justerad allokering'!$B$1:$AF$1,0),FALSE)),VLOOKUP($B263,'Allokerad kvv'!$B$2:$AV$468,MATCH(D$1,'Allokerad kvv'!$B$1:$AV$1,0),FALSE),VLOOKUP($B263,'Justerad allokering'!$B$1:$AG$461,MATCH(D$1,'Justerad allokering'!$B$1:$AF$1,0),FALSE))</f>
        <v>0</v>
      </c>
      <c r="E263">
        <f>IF(ISERROR(1/VLOOKUP($B263,'Justerad allokering'!$B$1:$AG$461,MATCH(E$1,'Justerad allokering'!$B$1:$AF$1,0),FALSE)),VLOOKUP($B263,'Allokerad kvv'!$B$2:$AV$468,MATCH(E$1,'Allokerad kvv'!$B$1:$AV$1,0),FALSE),VLOOKUP($B263,'Justerad allokering'!$B$1:$AG$461,MATCH(E$1,'Justerad allokering'!$B$1:$AF$1,0),FALSE))</f>
        <v>0</v>
      </c>
      <c r="F263">
        <f>IF(ISERROR(1/VLOOKUP($B263,'Justerad allokering'!$B$1:$AG$461,MATCH(F$1,'Justerad allokering'!$B$1:$AF$1,0),FALSE)),VLOOKUP($B263,'Allokerad kvv'!$B$2:$AV$468,MATCH(F$1,'Allokerad kvv'!$B$1:$AV$1,0),FALSE),VLOOKUP($B263,'Justerad allokering'!$B$1:$AG$461,MATCH(F$1,'Justerad allokering'!$B$1:$AF$1,0),FALSE))</f>
        <v>0</v>
      </c>
      <c r="G263">
        <f>IF(ISERROR(1/VLOOKUP($B263,'Justerad allokering'!$B$1:$AG$461,MATCH(G$1,'Justerad allokering'!$B$1:$AF$1,0),FALSE)),VLOOKUP($B263,'Allokerad kvv'!$B$2:$AV$468,MATCH(G$1,'Allokerad kvv'!$B$1:$AV$1,0),FALSE),VLOOKUP($B263,'Justerad allokering'!$B$1:$AG$461,MATCH(G$1,'Justerad allokering'!$B$1:$AF$1,0),FALSE))</f>
        <v>0</v>
      </c>
      <c r="H263">
        <f>IF(ISERROR(1/VLOOKUP($B263,'Justerad allokering'!$B$1:$AG$461,MATCH(H$1,'Justerad allokering'!$B$1:$AF$1,0),FALSE)),VLOOKUP($B263,'Allokerad kvv'!$B$2:$AV$468,MATCH(H$1,'Allokerad kvv'!$B$1:$AV$1,0),FALSE),VLOOKUP($B263,'Justerad allokering'!$B$1:$AG$461,MATCH(H$1,'Justerad allokering'!$B$1:$AF$1,0),FALSE))</f>
        <v>0</v>
      </c>
      <c r="I263">
        <f>IF(ISERROR(1/VLOOKUP($B263,'Justerad allokering'!$B$1:$AG$461,MATCH(I$1,'Justerad allokering'!$B$1:$AF$1,0),FALSE)),VLOOKUP($B263,'Allokerad kvv'!$B$2:$AV$468,MATCH(I$1,'Allokerad kvv'!$B$1:$AV$1,0),FALSE),VLOOKUP($B263,'Justerad allokering'!$B$1:$AG$461,MATCH(I$1,'Justerad allokering'!$B$1:$AF$1,0),FALSE))</f>
        <v>0</v>
      </c>
      <c r="J263">
        <f>IF(ISERROR(1/VLOOKUP($B263,'Justerad allokering'!$B$1:$AG$461,MATCH(J$1,'Justerad allokering'!$B$1:$AF$1,0),FALSE)),VLOOKUP($B263,'Allokerad kvv'!$B$2:$AV$468,MATCH(J$1,'Allokerad kvv'!$B$1:$AV$1,0),FALSE),VLOOKUP($B263,'Justerad allokering'!$B$1:$AG$461,MATCH(J$1,'Justerad allokering'!$B$1:$AF$1,0),FALSE))</f>
        <v>0</v>
      </c>
      <c r="K263">
        <f>IF(ISERROR(1/VLOOKUP($B263,'Justerad allokering'!$B$1:$AG$461,MATCH(K$1,'Justerad allokering'!$B$1:$AF$1,0),FALSE)),VLOOKUP($B263,'Allokerad kvv'!$B$2:$AV$468,MATCH(K$1,'Allokerad kvv'!$B$1:$AV$1,0),FALSE),VLOOKUP($B263,'Justerad allokering'!$B$1:$AG$461,MATCH(K$1,'Justerad allokering'!$B$1:$AF$1,0),FALSE))</f>
        <v>0</v>
      </c>
      <c r="L263">
        <f>IF(ISERROR(1/VLOOKUP($B263,'Justerad allokering'!$B$1:$AG$461,MATCH(L$1,'Justerad allokering'!$B$1:$AF$1,0),FALSE)),VLOOKUP($B263,'Allokerad kvv'!$B$2:$AV$468,MATCH(L$1,'Allokerad kvv'!$B$1:$AV$1,0),FALSE),VLOOKUP($B263,'Justerad allokering'!$B$1:$AG$461,MATCH(L$1,'Justerad allokering'!$B$1:$AF$1,0),FALSE))</f>
        <v>0</v>
      </c>
      <c r="M263">
        <f>IF(ISERROR(1/VLOOKUP($B263,'Justerad allokering'!$B$1:$AG$461,MATCH(M$1,'Justerad allokering'!$B$1:$AF$1,0),FALSE)),VLOOKUP($B263,'Allokerad kvv'!$B$2:$AV$468,MATCH(M$1,'Allokerad kvv'!$B$1:$AV$1,0),FALSE),VLOOKUP($B263,'Justerad allokering'!$B$1:$AG$461,MATCH(M$1,'Justerad allokering'!$B$1:$AF$1,0),FALSE))</f>
        <v>0</v>
      </c>
      <c r="N263">
        <f>IF(ISERROR(1/VLOOKUP($B263,'Justerad allokering'!$B$1:$AG$461,MATCH(N$1,'Justerad allokering'!$B$1:$AF$1,0),FALSE)),VLOOKUP($B263,'Allokerad kvv'!$B$2:$AV$468,MATCH(N$1,'Allokerad kvv'!$B$1:$AV$1,0),FALSE),VLOOKUP($B263,'Justerad allokering'!$B$1:$AG$461,MATCH(N$1,'Justerad allokering'!$B$1:$AF$1,0),FALSE))</f>
        <v>0</v>
      </c>
      <c r="O263">
        <f>IF(ISERROR(1/VLOOKUP($B263,'Justerad allokering'!$B$1:$AG$461,MATCH(O$1,'Justerad allokering'!$B$1:$AF$1,0),FALSE)),VLOOKUP($B263,'Allokerad kvv'!$B$2:$AV$468,MATCH(O$1,'Allokerad kvv'!$B$1:$AV$1,0),FALSE),VLOOKUP($B263,'Justerad allokering'!$B$1:$AG$461,MATCH(O$1,'Justerad allokering'!$B$1:$AF$1,0),FALSE))</f>
        <v>0</v>
      </c>
      <c r="P263">
        <f>IF(ISERROR(1/VLOOKUP($B263,'Justerad allokering'!$B$1:$AG$461,MATCH(P$1,'Justerad allokering'!$B$1:$AF$1,0),FALSE)),VLOOKUP($B263,'Allokerad kvv'!$B$2:$AV$468,MATCH(P$1,'Allokerad kvv'!$B$1:$AV$1,0),FALSE),VLOOKUP($B263,'Justerad allokering'!$B$1:$AG$461,MATCH(P$1,'Justerad allokering'!$B$1:$AF$1,0),FALSE))</f>
        <v>0</v>
      </c>
      <c r="Q263">
        <f>IF(ISERROR(1/VLOOKUP($B263,'Justerad allokering'!$B$1:$AG$461,MATCH(Q$1,'Justerad allokering'!$B$1:$AF$1,0),FALSE)),VLOOKUP($B263,'Allokerad kvv'!$B$2:$AV$468,MATCH(Q$1,'Allokerad kvv'!$B$1:$AV$1,0),FALSE),VLOOKUP($B263,'Justerad allokering'!$B$1:$AG$461,MATCH(Q$1,'Justerad allokering'!$B$1:$AF$1,0),FALSE))</f>
        <v>0</v>
      </c>
      <c r="R263">
        <f>IF(ISERROR(1/VLOOKUP($B263,'Justerad allokering'!$B$1:$AG$461,MATCH(R$1,'Justerad allokering'!$B$1:$AF$1,0),FALSE)),VLOOKUP($B263,'Allokerad kvv'!$B$2:$AV$468,MATCH(R$1,'Allokerad kvv'!$B$1:$AV$1,0),FALSE),VLOOKUP($B263,'Justerad allokering'!$B$1:$AG$461,MATCH(R$1,'Justerad allokering'!$B$1:$AF$1,0),FALSE))</f>
        <v>0</v>
      </c>
      <c r="S263">
        <f>IF(ISERROR(1/VLOOKUP($B263,'Justerad allokering'!$B$1:$AG$461,MATCH(S$1,'Justerad allokering'!$B$1:$AF$1,0),FALSE)),VLOOKUP($B263,'Allokerad kvv'!$B$2:$AV$468,MATCH(S$1,'Allokerad kvv'!$B$1:$AV$1,0),FALSE),VLOOKUP($B263,'Justerad allokering'!$B$1:$AG$461,MATCH(S$1,'Justerad allokering'!$B$1:$AF$1,0),FALSE))</f>
        <v>0</v>
      </c>
      <c r="T263">
        <f>IF(ISERROR(1/VLOOKUP($B263,'Justerad allokering'!$B$1:$AG$461,MATCH(T$1,'Justerad allokering'!$B$1:$AF$1,0),FALSE)),VLOOKUP($B263,'Allokerad kvv'!$B$2:$AV$468,MATCH(T$1,'Allokerad kvv'!$B$1:$AV$1,0),FALSE),VLOOKUP($B263,'Justerad allokering'!$B$1:$AG$461,MATCH(T$1,'Justerad allokering'!$B$1:$AF$1,0),FALSE))</f>
        <v>0</v>
      </c>
      <c r="U263">
        <f>IF(ISERROR(1/VLOOKUP($B263,'Justerad allokering'!$B$1:$AG$461,MATCH(U$1,'Justerad allokering'!$B$1:$AF$1,0),FALSE)),VLOOKUP($B263,'Allokerad kvv'!$B$2:$AV$468,MATCH(U$1,'Allokerad kvv'!$B$1:$AV$1,0),FALSE),VLOOKUP($B263,'Justerad allokering'!$B$1:$AG$461,MATCH(U$1,'Justerad allokering'!$B$1:$AF$1,0),FALSE))</f>
        <v>0</v>
      </c>
      <c r="V263">
        <f>IF(ISERROR(1/VLOOKUP($B263,'Justerad allokering'!$B$1:$AG$461,MATCH(V$1,'Justerad allokering'!$B$1:$AF$1,0),FALSE)),VLOOKUP($B263,'Allokerad kvv'!$B$2:$AV$468,MATCH(V$1,'Allokerad kvv'!$B$1:$AV$1,0),FALSE),VLOOKUP($B263,'Justerad allokering'!$B$1:$AG$461,MATCH(V$1,'Justerad allokering'!$B$1:$AF$1,0),FALSE))</f>
        <v>0</v>
      </c>
      <c r="W263">
        <f>IF(ISERROR(1/VLOOKUP($B263,'Justerad allokering'!$B$1:$AG$461,MATCH(W$1,'Justerad allokering'!$B$1:$AF$1,0),FALSE)),VLOOKUP($B263,'Allokerad kvv'!$B$2:$AV$468,MATCH(W$1,'Allokerad kvv'!$B$1:$AV$1,0),FALSE),VLOOKUP($B263,'Justerad allokering'!$B$1:$AG$461,MATCH(W$1,'Justerad allokering'!$B$1:$AF$1,0),FALSE))</f>
        <v>0</v>
      </c>
      <c r="X263">
        <f>IF(ISERROR(1/VLOOKUP($B263,'Justerad allokering'!$B$1:$AG$461,MATCH(X$1,'Justerad allokering'!$B$1:$AF$1,0),FALSE)),VLOOKUP($B263,'Allokerad kvv'!$B$2:$AV$468,MATCH(X$1,'Allokerad kvv'!$B$1:$AV$1,0),FALSE),VLOOKUP($B263,'Justerad allokering'!$B$1:$AG$461,MATCH(X$1,'Justerad allokering'!$B$1:$AF$1,0),FALSE))</f>
        <v>0</v>
      </c>
      <c r="Y263">
        <f>IF(ISERROR(1/VLOOKUP($B263,'Justerad allokering'!$B$1:$AG$461,MATCH(Y$1,'Justerad allokering'!$B$1:$AF$1,0),FALSE)),VLOOKUP($B263,'Allokerad kvv'!$B$2:$AV$468,MATCH(Y$1,'Allokerad kvv'!$B$1:$AV$1,0),FALSE),VLOOKUP($B263,'Justerad allokering'!$B$1:$AG$461,MATCH(Y$1,'Justerad allokering'!$B$1:$AF$1,0),FALSE))</f>
        <v>0</v>
      </c>
      <c r="Z263">
        <f>IF(ISERROR(1/VLOOKUP($B263,'Justerad allokering'!$B$1:$AG$461,MATCH(Z$1,'Justerad allokering'!$B$1:$AF$1,0),FALSE)),VLOOKUP($B263,'Allokerad kvv'!$B$2:$AV$468,MATCH(Z$1,'Allokerad kvv'!$B$1:$AV$1,0),FALSE),VLOOKUP($B263,'Justerad allokering'!$B$1:$AG$461,MATCH(Z$1,'Justerad allokering'!$B$1:$AF$1,0),FALSE))</f>
        <v>0</v>
      </c>
      <c r="AE263" s="89">
        <f t="shared" si="16"/>
        <v>0</v>
      </c>
      <c r="AG263">
        <f t="shared" si="17"/>
        <v>0</v>
      </c>
      <c r="AH263">
        <f t="shared" si="18"/>
        <v>0</v>
      </c>
      <c r="AI263" t="str">
        <f>IF(AH263=0,"",AH263/VLOOKUP(B263,Kraftvärmeprod!$B$1:$BC$480,MATCH("Summa tillförd energi exklusive rökgaskondensering",Kraftvärmeprod!$B$1:$BC$1,0),FALSE))</f>
        <v/>
      </c>
      <c r="AK263">
        <f t="shared" si="19"/>
        <v>0</v>
      </c>
    </row>
    <row r="264" spans="1:37" x14ac:dyDescent="0.25">
      <c r="A264" s="2" t="s">
        <v>357</v>
      </c>
      <c r="B264" s="2" t="s">
        <v>375</v>
      </c>
      <c r="C264">
        <f>IF(ISERROR(1/VLOOKUP($B264,'Justerad allokering'!$B$1:$AG$461,MATCH(C$1,'Justerad allokering'!$B$1:$AF$1,0),FALSE)),VLOOKUP($B264,'Allokerad kvv'!$B$2:$AV$468,MATCH(C$1,'Allokerad kvv'!$B$1:$AV$1,0),FALSE),VLOOKUP($B264,'Justerad allokering'!$B$1:$AG$461,MATCH(C$1,'Justerad allokering'!$B$1:$AF$1,0),FALSE))</f>
        <v>0</v>
      </c>
      <c r="D264">
        <f>IF(ISERROR(1/VLOOKUP($B264,'Justerad allokering'!$B$1:$AG$461,MATCH(D$1,'Justerad allokering'!$B$1:$AF$1,0),FALSE)),VLOOKUP($B264,'Allokerad kvv'!$B$2:$AV$468,MATCH(D$1,'Allokerad kvv'!$B$1:$AV$1,0),FALSE),VLOOKUP($B264,'Justerad allokering'!$B$1:$AG$461,MATCH(D$1,'Justerad allokering'!$B$1:$AF$1,0),FALSE))</f>
        <v>0</v>
      </c>
      <c r="E264">
        <f>IF(ISERROR(1/VLOOKUP($B264,'Justerad allokering'!$B$1:$AG$461,MATCH(E$1,'Justerad allokering'!$B$1:$AF$1,0),FALSE)),VLOOKUP($B264,'Allokerad kvv'!$B$2:$AV$468,MATCH(E$1,'Allokerad kvv'!$B$1:$AV$1,0),FALSE),VLOOKUP($B264,'Justerad allokering'!$B$1:$AG$461,MATCH(E$1,'Justerad allokering'!$B$1:$AF$1,0),FALSE))</f>
        <v>0</v>
      </c>
      <c r="F264">
        <f>IF(ISERROR(1/VLOOKUP($B264,'Justerad allokering'!$B$1:$AG$461,MATCH(F$1,'Justerad allokering'!$B$1:$AF$1,0),FALSE)),VLOOKUP($B264,'Allokerad kvv'!$B$2:$AV$468,MATCH(F$1,'Allokerad kvv'!$B$1:$AV$1,0),FALSE),VLOOKUP($B264,'Justerad allokering'!$B$1:$AG$461,MATCH(F$1,'Justerad allokering'!$B$1:$AF$1,0),FALSE))</f>
        <v>0</v>
      </c>
      <c r="G264">
        <f>IF(ISERROR(1/VLOOKUP($B264,'Justerad allokering'!$B$1:$AG$461,MATCH(G$1,'Justerad allokering'!$B$1:$AF$1,0),FALSE)),VLOOKUP($B264,'Allokerad kvv'!$B$2:$AV$468,MATCH(G$1,'Allokerad kvv'!$B$1:$AV$1,0),FALSE),VLOOKUP($B264,'Justerad allokering'!$B$1:$AG$461,MATCH(G$1,'Justerad allokering'!$B$1:$AF$1,0),FALSE))</f>
        <v>0</v>
      </c>
      <c r="H264">
        <f>IF(ISERROR(1/VLOOKUP($B264,'Justerad allokering'!$B$1:$AG$461,MATCH(H$1,'Justerad allokering'!$B$1:$AF$1,0),FALSE)),VLOOKUP($B264,'Allokerad kvv'!$B$2:$AV$468,MATCH(H$1,'Allokerad kvv'!$B$1:$AV$1,0),FALSE),VLOOKUP($B264,'Justerad allokering'!$B$1:$AG$461,MATCH(H$1,'Justerad allokering'!$B$1:$AF$1,0),FALSE))</f>
        <v>0</v>
      </c>
      <c r="I264">
        <f>IF(ISERROR(1/VLOOKUP($B264,'Justerad allokering'!$B$1:$AG$461,MATCH(I$1,'Justerad allokering'!$B$1:$AF$1,0),FALSE)),VLOOKUP($B264,'Allokerad kvv'!$B$2:$AV$468,MATCH(I$1,'Allokerad kvv'!$B$1:$AV$1,0),FALSE),VLOOKUP($B264,'Justerad allokering'!$B$1:$AG$461,MATCH(I$1,'Justerad allokering'!$B$1:$AF$1,0),FALSE))</f>
        <v>0</v>
      </c>
      <c r="J264">
        <f>IF(ISERROR(1/VLOOKUP($B264,'Justerad allokering'!$B$1:$AG$461,MATCH(J$1,'Justerad allokering'!$B$1:$AF$1,0),FALSE)),VLOOKUP($B264,'Allokerad kvv'!$B$2:$AV$468,MATCH(J$1,'Allokerad kvv'!$B$1:$AV$1,0),FALSE),VLOOKUP($B264,'Justerad allokering'!$B$1:$AG$461,MATCH(J$1,'Justerad allokering'!$B$1:$AF$1,0),FALSE))</f>
        <v>0</v>
      </c>
      <c r="K264">
        <f>IF(ISERROR(1/VLOOKUP($B264,'Justerad allokering'!$B$1:$AG$461,MATCH(K$1,'Justerad allokering'!$B$1:$AF$1,0),FALSE)),VLOOKUP($B264,'Allokerad kvv'!$B$2:$AV$468,MATCH(K$1,'Allokerad kvv'!$B$1:$AV$1,0),FALSE),VLOOKUP($B264,'Justerad allokering'!$B$1:$AG$461,MATCH(K$1,'Justerad allokering'!$B$1:$AF$1,0),FALSE))</f>
        <v>0</v>
      </c>
      <c r="L264">
        <f>IF(ISERROR(1/VLOOKUP($B264,'Justerad allokering'!$B$1:$AG$461,MATCH(L$1,'Justerad allokering'!$B$1:$AF$1,0),FALSE)),VLOOKUP($B264,'Allokerad kvv'!$B$2:$AV$468,MATCH(L$1,'Allokerad kvv'!$B$1:$AV$1,0),FALSE),VLOOKUP($B264,'Justerad allokering'!$B$1:$AG$461,MATCH(L$1,'Justerad allokering'!$B$1:$AF$1,0),FALSE))</f>
        <v>0</v>
      </c>
      <c r="M264">
        <f>IF(ISERROR(1/VLOOKUP($B264,'Justerad allokering'!$B$1:$AG$461,MATCH(M$1,'Justerad allokering'!$B$1:$AF$1,0),FALSE)),VLOOKUP($B264,'Allokerad kvv'!$B$2:$AV$468,MATCH(M$1,'Allokerad kvv'!$B$1:$AV$1,0),FALSE),VLOOKUP($B264,'Justerad allokering'!$B$1:$AG$461,MATCH(M$1,'Justerad allokering'!$B$1:$AF$1,0),FALSE))</f>
        <v>0</v>
      </c>
      <c r="N264">
        <f>IF(ISERROR(1/VLOOKUP($B264,'Justerad allokering'!$B$1:$AG$461,MATCH(N$1,'Justerad allokering'!$B$1:$AF$1,0),FALSE)),VLOOKUP($B264,'Allokerad kvv'!$B$2:$AV$468,MATCH(N$1,'Allokerad kvv'!$B$1:$AV$1,0),FALSE),VLOOKUP($B264,'Justerad allokering'!$B$1:$AG$461,MATCH(N$1,'Justerad allokering'!$B$1:$AF$1,0),FALSE))</f>
        <v>0</v>
      </c>
      <c r="O264">
        <f>IF(ISERROR(1/VLOOKUP($B264,'Justerad allokering'!$B$1:$AG$461,MATCH(O$1,'Justerad allokering'!$B$1:$AF$1,0),FALSE)),VLOOKUP($B264,'Allokerad kvv'!$B$2:$AV$468,MATCH(O$1,'Allokerad kvv'!$B$1:$AV$1,0),FALSE),VLOOKUP($B264,'Justerad allokering'!$B$1:$AG$461,MATCH(O$1,'Justerad allokering'!$B$1:$AF$1,0),FALSE))</f>
        <v>0</v>
      </c>
      <c r="P264">
        <f>IF(ISERROR(1/VLOOKUP($B264,'Justerad allokering'!$B$1:$AG$461,MATCH(P$1,'Justerad allokering'!$B$1:$AF$1,0),FALSE)),VLOOKUP($B264,'Allokerad kvv'!$B$2:$AV$468,MATCH(P$1,'Allokerad kvv'!$B$1:$AV$1,0),FALSE),VLOOKUP($B264,'Justerad allokering'!$B$1:$AG$461,MATCH(P$1,'Justerad allokering'!$B$1:$AF$1,0),FALSE))</f>
        <v>0</v>
      </c>
      <c r="Q264">
        <f>IF(ISERROR(1/VLOOKUP($B264,'Justerad allokering'!$B$1:$AG$461,MATCH(Q$1,'Justerad allokering'!$B$1:$AF$1,0),FALSE)),VLOOKUP($B264,'Allokerad kvv'!$B$2:$AV$468,MATCH(Q$1,'Allokerad kvv'!$B$1:$AV$1,0),FALSE),VLOOKUP($B264,'Justerad allokering'!$B$1:$AG$461,MATCH(Q$1,'Justerad allokering'!$B$1:$AF$1,0),FALSE))</f>
        <v>0</v>
      </c>
      <c r="R264">
        <f>IF(ISERROR(1/VLOOKUP($B264,'Justerad allokering'!$B$1:$AG$461,MATCH(R$1,'Justerad allokering'!$B$1:$AF$1,0),FALSE)),VLOOKUP($B264,'Allokerad kvv'!$B$2:$AV$468,MATCH(R$1,'Allokerad kvv'!$B$1:$AV$1,0),FALSE),VLOOKUP($B264,'Justerad allokering'!$B$1:$AG$461,MATCH(R$1,'Justerad allokering'!$B$1:$AF$1,0),FALSE))</f>
        <v>0</v>
      </c>
      <c r="S264">
        <f>IF(ISERROR(1/VLOOKUP($B264,'Justerad allokering'!$B$1:$AG$461,MATCH(S$1,'Justerad allokering'!$B$1:$AF$1,0),FALSE)),VLOOKUP($B264,'Allokerad kvv'!$B$2:$AV$468,MATCH(S$1,'Allokerad kvv'!$B$1:$AV$1,0),FALSE),VLOOKUP($B264,'Justerad allokering'!$B$1:$AG$461,MATCH(S$1,'Justerad allokering'!$B$1:$AF$1,0),FALSE))</f>
        <v>0</v>
      </c>
      <c r="T264">
        <f>IF(ISERROR(1/VLOOKUP($B264,'Justerad allokering'!$B$1:$AG$461,MATCH(T$1,'Justerad allokering'!$B$1:$AF$1,0),FALSE)),VLOOKUP($B264,'Allokerad kvv'!$B$2:$AV$468,MATCH(T$1,'Allokerad kvv'!$B$1:$AV$1,0),FALSE),VLOOKUP($B264,'Justerad allokering'!$B$1:$AG$461,MATCH(T$1,'Justerad allokering'!$B$1:$AF$1,0),FALSE))</f>
        <v>0</v>
      </c>
      <c r="U264">
        <f>IF(ISERROR(1/VLOOKUP($B264,'Justerad allokering'!$B$1:$AG$461,MATCH(U$1,'Justerad allokering'!$B$1:$AF$1,0),FALSE)),VLOOKUP($B264,'Allokerad kvv'!$B$2:$AV$468,MATCH(U$1,'Allokerad kvv'!$B$1:$AV$1,0),FALSE),VLOOKUP($B264,'Justerad allokering'!$B$1:$AG$461,MATCH(U$1,'Justerad allokering'!$B$1:$AF$1,0),FALSE))</f>
        <v>0</v>
      </c>
      <c r="V264">
        <f>IF(ISERROR(1/VLOOKUP($B264,'Justerad allokering'!$B$1:$AG$461,MATCH(V$1,'Justerad allokering'!$B$1:$AF$1,0),FALSE)),VLOOKUP($B264,'Allokerad kvv'!$B$2:$AV$468,MATCH(V$1,'Allokerad kvv'!$B$1:$AV$1,0),FALSE),VLOOKUP($B264,'Justerad allokering'!$B$1:$AG$461,MATCH(V$1,'Justerad allokering'!$B$1:$AF$1,0),FALSE))</f>
        <v>0</v>
      </c>
      <c r="W264">
        <f>IF(ISERROR(1/VLOOKUP($B264,'Justerad allokering'!$B$1:$AG$461,MATCH(W$1,'Justerad allokering'!$B$1:$AF$1,0),FALSE)),VLOOKUP($B264,'Allokerad kvv'!$B$2:$AV$468,MATCH(W$1,'Allokerad kvv'!$B$1:$AV$1,0),FALSE),VLOOKUP($B264,'Justerad allokering'!$B$1:$AG$461,MATCH(W$1,'Justerad allokering'!$B$1:$AF$1,0),FALSE))</f>
        <v>0</v>
      </c>
      <c r="X264">
        <f>IF(ISERROR(1/VLOOKUP($B264,'Justerad allokering'!$B$1:$AG$461,MATCH(X$1,'Justerad allokering'!$B$1:$AF$1,0),FALSE)),VLOOKUP($B264,'Allokerad kvv'!$B$2:$AV$468,MATCH(X$1,'Allokerad kvv'!$B$1:$AV$1,0),FALSE),VLOOKUP($B264,'Justerad allokering'!$B$1:$AG$461,MATCH(X$1,'Justerad allokering'!$B$1:$AF$1,0),FALSE))</f>
        <v>0</v>
      </c>
      <c r="Y264">
        <f>IF(ISERROR(1/VLOOKUP($B264,'Justerad allokering'!$B$1:$AG$461,MATCH(Y$1,'Justerad allokering'!$B$1:$AF$1,0),FALSE)),VLOOKUP($B264,'Allokerad kvv'!$B$2:$AV$468,MATCH(Y$1,'Allokerad kvv'!$B$1:$AV$1,0),FALSE),VLOOKUP($B264,'Justerad allokering'!$B$1:$AG$461,MATCH(Y$1,'Justerad allokering'!$B$1:$AF$1,0),FALSE))</f>
        <v>0</v>
      </c>
      <c r="Z264">
        <f>IF(ISERROR(1/VLOOKUP($B264,'Justerad allokering'!$B$1:$AG$461,MATCH(Z$1,'Justerad allokering'!$B$1:$AF$1,0),FALSE)),VLOOKUP($B264,'Allokerad kvv'!$B$2:$AV$468,MATCH(Z$1,'Allokerad kvv'!$B$1:$AV$1,0),FALSE),VLOOKUP($B264,'Justerad allokering'!$B$1:$AG$461,MATCH(Z$1,'Justerad allokering'!$B$1:$AF$1,0),FALSE))</f>
        <v>0</v>
      </c>
      <c r="AE264" s="89">
        <f t="shared" si="16"/>
        <v>0</v>
      </c>
      <c r="AG264">
        <f t="shared" si="17"/>
        <v>0</v>
      </c>
      <c r="AH264">
        <f t="shared" si="18"/>
        <v>0</v>
      </c>
      <c r="AI264" t="str">
        <f>IF(AH264=0,"",AH264/VLOOKUP(B264,Kraftvärmeprod!$B$1:$BC$480,MATCH("Summa tillförd energi exklusive rökgaskondensering",Kraftvärmeprod!$B$1:$BC$1,0),FALSE))</f>
        <v/>
      </c>
      <c r="AK264">
        <f t="shared" si="19"/>
        <v>0</v>
      </c>
    </row>
    <row r="265" spans="1:37" x14ac:dyDescent="0.25">
      <c r="A265" s="2" t="s">
        <v>376</v>
      </c>
      <c r="B265" s="2" t="s">
        <v>377</v>
      </c>
      <c r="C265">
        <f>IF(ISERROR(1/VLOOKUP($B265,'Justerad allokering'!$B$1:$AG$461,MATCH(C$1,'Justerad allokering'!$B$1:$AF$1,0),FALSE)),VLOOKUP($B265,'Allokerad kvv'!$B$2:$AV$468,MATCH(C$1,'Allokerad kvv'!$B$1:$AV$1,0),FALSE),VLOOKUP($B265,'Justerad allokering'!$B$1:$AG$461,MATCH(C$1,'Justerad allokering'!$B$1:$AF$1,0),FALSE))</f>
        <v>0</v>
      </c>
      <c r="D265">
        <f>IF(ISERROR(1/VLOOKUP($B265,'Justerad allokering'!$B$1:$AG$461,MATCH(D$1,'Justerad allokering'!$B$1:$AF$1,0),FALSE)),VLOOKUP($B265,'Allokerad kvv'!$B$2:$AV$468,MATCH(D$1,'Allokerad kvv'!$B$1:$AV$1,0),FALSE),VLOOKUP($B265,'Justerad allokering'!$B$1:$AG$461,MATCH(D$1,'Justerad allokering'!$B$1:$AF$1,0),FALSE))</f>
        <v>0</v>
      </c>
      <c r="E265">
        <f>IF(ISERROR(1/VLOOKUP($B265,'Justerad allokering'!$B$1:$AG$461,MATCH(E$1,'Justerad allokering'!$B$1:$AF$1,0),FALSE)),VLOOKUP($B265,'Allokerad kvv'!$B$2:$AV$468,MATCH(E$1,'Allokerad kvv'!$B$1:$AV$1,0),FALSE),VLOOKUP($B265,'Justerad allokering'!$B$1:$AG$461,MATCH(E$1,'Justerad allokering'!$B$1:$AF$1,0),FALSE))</f>
        <v>0</v>
      </c>
      <c r="F265">
        <f>IF(ISERROR(1/VLOOKUP($B265,'Justerad allokering'!$B$1:$AG$461,MATCH(F$1,'Justerad allokering'!$B$1:$AF$1,0),FALSE)),VLOOKUP($B265,'Allokerad kvv'!$B$2:$AV$468,MATCH(F$1,'Allokerad kvv'!$B$1:$AV$1,0),FALSE),VLOOKUP($B265,'Justerad allokering'!$B$1:$AG$461,MATCH(F$1,'Justerad allokering'!$B$1:$AF$1,0),FALSE))</f>
        <v>0</v>
      </c>
      <c r="G265">
        <f>IF(ISERROR(1/VLOOKUP($B265,'Justerad allokering'!$B$1:$AG$461,MATCH(G$1,'Justerad allokering'!$B$1:$AF$1,0),FALSE)),VLOOKUP($B265,'Allokerad kvv'!$B$2:$AV$468,MATCH(G$1,'Allokerad kvv'!$B$1:$AV$1,0),FALSE),VLOOKUP($B265,'Justerad allokering'!$B$1:$AG$461,MATCH(G$1,'Justerad allokering'!$B$1:$AF$1,0),FALSE))</f>
        <v>0</v>
      </c>
      <c r="H265">
        <f>IF(ISERROR(1/VLOOKUP($B265,'Justerad allokering'!$B$1:$AG$461,MATCH(H$1,'Justerad allokering'!$B$1:$AF$1,0),FALSE)),VLOOKUP($B265,'Allokerad kvv'!$B$2:$AV$468,MATCH(H$1,'Allokerad kvv'!$B$1:$AV$1,0),FALSE),VLOOKUP($B265,'Justerad allokering'!$B$1:$AG$461,MATCH(H$1,'Justerad allokering'!$B$1:$AF$1,0),FALSE))</f>
        <v>0</v>
      </c>
      <c r="I265">
        <f>IF(ISERROR(1/VLOOKUP($B265,'Justerad allokering'!$B$1:$AG$461,MATCH(I$1,'Justerad allokering'!$B$1:$AF$1,0),FALSE)),VLOOKUP($B265,'Allokerad kvv'!$B$2:$AV$468,MATCH(I$1,'Allokerad kvv'!$B$1:$AV$1,0),FALSE),VLOOKUP($B265,'Justerad allokering'!$B$1:$AG$461,MATCH(I$1,'Justerad allokering'!$B$1:$AF$1,0),FALSE))</f>
        <v>0</v>
      </c>
      <c r="J265">
        <f>IF(ISERROR(1/VLOOKUP($B265,'Justerad allokering'!$B$1:$AG$461,MATCH(J$1,'Justerad allokering'!$B$1:$AF$1,0),FALSE)),VLOOKUP($B265,'Allokerad kvv'!$B$2:$AV$468,MATCH(J$1,'Allokerad kvv'!$B$1:$AV$1,0),FALSE),VLOOKUP($B265,'Justerad allokering'!$B$1:$AG$461,MATCH(J$1,'Justerad allokering'!$B$1:$AF$1,0),FALSE))</f>
        <v>0</v>
      </c>
      <c r="K265">
        <f>IF(ISERROR(1/VLOOKUP($B265,'Justerad allokering'!$B$1:$AG$461,MATCH(K$1,'Justerad allokering'!$B$1:$AF$1,0),FALSE)),VLOOKUP($B265,'Allokerad kvv'!$B$2:$AV$468,MATCH(K$1,'Allokerad kvv'!$B$1:$AV$1,0),FALSE),VLOOKUP($B265,'Justerad allokering'!$B$1:$AG$461,MATCH(K$1,'Justerad allokering'!$B$1:$AF$1,0),FALSE))</f>
        <v>0</v>
      </c>
      <c r="L265">
        <f>IF(ISERROR(1/VLOOKUP($B265,'Justerad allokering'!$B$1:$AG$461,MATCH(L$1,'Justerad allokering'!$B$1:$AF$1,0),FALSE)),VLOOKUP($B265,'Allokerad kvv'!$B$2:$AV$468,MATCH(L$1,'Allokerad kvv'!$B$1:$AV$1,0),FALSE),VLOOKUP($B265,'Justerad allokering'!$B$1:$AG$461,MATCH(L$1,'Justerad allokering'!$B$1:$AF$1,0),FALSE))</f>
        <v>0</v>
      </c>
      <c r="M265">
        <f>IF(ISERROR(1/VLOOKUP($B265,'Justerad allokering'!$B$1:$AG$461,MATCH(M$1,'Justerad allokering'!$B$1:$AF$1,0),FALSE)),VLOOKUP($B265,'Allokerad kvv'!$B$2:$AV$468,MATCH(M$1,'Allokerad kvv'!$B$1:$AV$1,0),FALSE),VLOOKUP($B265,'Justerad allokering'!$B$1:$AG$461,MATCH(M$1,'Justerad allokering'!$B$1:$AF$1,0),FALSE))</f>
        <v>0</v>
      </c>
      <c r="N265">
        <f>IF(ISERROR(1/VLOOKUP($B265,'Justerad allokering'!$B$1:$AG$461,MATCH(N$1,'Justerad allokering'!$B$1:$AF$1,0),FALSE)),VLOOKUP($B265,'Allokerad kvv'!$B$2:$AV$468,MATCH(N$1,'Allokerad kvv'!$B$1:$AV$1,0),FALSE),VLOOKUP($B265,'Justerad allokering'!$B$1:$AG$461,MATCH(N$1,'Justerad allokering'!$B$1:$AF$1,0),FALSE))</f>
        <v>0</v>
      </c>
      <c r="O265">
        <f>IF(ISERROR(1/VLOOKUP($B265,'Justerad allokering'!$B$1:$AG$461,MATCH(O$1,'Justerad allokering'!$B$1:$AF$1,0),FALSE)),VLOOKUP($B265,'Allokerad kvv'!$B$2:$AV$468,MATCH(O$1,'Allokerad kvv'!$B$1:$AV$1,0),FALSE),VLOOKUP($B265,'Justerad allokering'!$B$1:$AG$461,MATCH(O$1,'Justerad allokering'!$B$1:$AF$1,0),FALSE))</f>
        <v>0</v>
      </c>
      <c r="P265">
        <f>IF(ISERROR(1/VLOOKUP($B265,'Justerad allokering'!$B$1:$AG$461,MATCH(P$1,'Justerad allokering'!$B$1:$AF$1,0),FALSE)),VLOOKUP($B265,'Allokerad kvv'!$B$2:$AV$468,MATCH(P$1,'Allokerad kvv'!$B$1:$AV$1,0),FALSE),VLOOKUP($B265,'Justerad allokering'!$B$1:$AG$461,MATCH(P$1,'Justerad allokering'!$B$1:$AF$1,0),FALSE))</f>
        <v>0</v>
      </c>
      <c r="Q265">
        <f>IF(ISERROR(1/VLOOKUP($B265,'Justerad allokering'!$B$1:$AG$461,MATCH(Q$1,'Justerad allokering'!$B$1:$AF$1,0),FALSE)),VLOOKUP($B265,'Allokerad kvv'!$B$2:$AV$468,MATCH(Q$1,'Allokerad kvv'!$B$1:$AV$1,0),FALSE),VLOOKUP($B265,'Justerad allokering'!$B$1:$AG$461,MATCH(Q$1,'Justerad allokering'!$B$1:$AF$1,0),FALSE))</f>
        <v>0</v>
      </c>
      <c r="R265">
        <f>IF(ISERROR(1/VLOOKUP($B265,'Justerad allokering'!$B$1:$AG$461,MATCH(R$1,'Justerad allokering'!$B$1:$AF$1,0),FALSE)),VLOOKUP($B265,'Allokerad kvv'!$B$2:$AV$468,MATCH(R$1,'Allokerad kvv'!$B$1:$AV$1,0),FALSE),VLOOKUP($B265,'Justerad allokering'!$B$1:$AG$461,MATCH(R$1,'Justerad allokering'!$B$1:$AF$1,0),FALSE))</f>
        <v>0</v>
      </c>
      <c r="S265">
        <f>IF(ISERROR(1/VLOOKUP($B265,'Justerad allokering'!$B$1:$AG$461,MATCH(S$1,'Justerad allokering'!$B$1:$AF$1,0),FALSE)),VLOOKUP($B265,'Allokerad kvv'!$B$2:$AV$468,MATCH(S$1,'Allokerad kvv'!$B$1:$AV$1,0),FALSE),VLOOKUP($B265,'Justerad allokering'!$B$1:$AG$461,MATCH(S$1,'Justerad allokering'!$B$1:$AF$1,0),FALSE))</f>
        <v>0</v>
      </c>
      <c r="T265">
        <f>IF(ISERROR(1/VLOOKUP($B265,'Justerad allokering'!$B$1:$AG$461,MATCH(T$1,'Justerad allokering'!$B$1:$AF$1,0),FALSE)),VLOOKUP($B265,'Allokerad kvv'!$B$2:$AV$468,MATCH(T$1,'Allokerad kvv'!$B$1:$AV$1,0),FALSE),VLOOKUP($B265,'Justerad allokering'!$B$1:$AG$461,MATCH(T$1,'Justerad allokering'!$B$1:$AF$1,0),FALSE))</f>
        <v>0</v>
      </c>
      <c r="U265">
        <f>IF(ISERROR(1/VLOOKUP($B265,'Justerad allokering'!$B$1:$AG$461,MATCH(U$1,'Justerad allokering'!$B$1:$AF$1,0),FALSE)),VLOOKUP($B265,'Allokerad kvv'!$B$2:$AV$468,MATCH(U$1,'Allokerad kvv'!$B$1:$AV$1,0),FALSE),VLOOKUP($B265,'Justerad allokering'!$B$1:$AG$461,MATCH(U$1,'Justerad allokering'!$B$1:$AF$1,0),FALSE))</f>
        <v>0</v>
      </c>
      <c r="V265">
        <f>IF(ISERROR(1/VLOOKUP($B265,'Justerad allokering'!$B$1:$AG$461,MATCH(V$1,'Justerad allokering'!$B$1:$AF$1,0),FALSE)),VLOOKUP($B265,'Allokerad kvv'!$B$2:$AV$468,MATCH(V$1,'Allokerad kvv'!$B$1:$AV$1,0),FALSE),VLOOKUP($B265,'Justerad allokering'!$B$1:$AG$461,MATCH(V$1,'Justerad allokering'!$B$1:$AF$1,0),FALSE))</f>
        <v>0</v>
      </c>
      <c r="W265">
        <f>IF(ISERROR(1/VLOOKUP($B265,'Justerad allokering'!$B$1:$AG$461,MATCH(W$1,'Justerad allokering'!$B$1:$AF$1,0),FALSE)),VLOOKUP($B265,'Allokerad kvv'!$B$2:$AV$468,MATCH(W$1,'Allokerad kvv'!$B$1:$AV$1,0),FALSE),VLOOKUP($B265,'Justerad allokering'!$B$1:$AG$461,MATCH(W$1,'Justerad allokering'!$B$1:$AF$1,0),FALSE))</f>
        <v>0</v>
      </c>
      <c r="X265">
        <f>IF(ISERROR(1/VLOOKUP($B265,'Justerad allokering'!$B$1:$AG$461,MATCH(X$1,'Justerad allokering'!$B$1:$AF$1,0),FALSE)),VLOOKUP($B265,'Allokerad kvv'!$B$2:$AV$468,MATCH(X$1,'Allokerad kvv'!$B$1:$AV$1,0),FALSE),VLOOKUP($B265,'Justerad allokering'!$B$1:$AG$461,MATCH(X$1,'Justerad allokering'!$B$1:$AF$1,0),FALSE))</f>
        <v>0</v>
      </c>
      <c r="Y265">
        <f>IF(ISERROR(1/VLOOKUP($B265,'Justerad allokering'!$B$1:$AG$461,MATCH(Y$1,'Justerad allokering'!$B$1:$AF$1,0),FALSE)),VLOOKUP($B265,'Allokerad kvv'!$B$2:$AV$468,MATCH(Y$1,'Allokerad kvv'!$B$1:$AV$1,0),FALSE),VLOOKUP($B265,'Justerad allokering'!$B$1:$AG$461,MATCH(Y$1,'Justerad allokering'!$B$1:$AF$1,0),FALSE))</f>
        <v>0</v>
      </c>
      <c r="Z265">
        <f>IF(ISERROR(1/VLOOKUP($B265,'Justerad allokering'!$B$1:$AG$461,MATCH(Z$1,'Justerad allokering'!$B$1:$AF$1,0),FALSE)),VLOOKUP($B265,'Allokerad kvv'!$B$2:$AV$468,MATCH(Z$1,'Allokerad kvv'!$B$1:$AV$1,0),FALSE),VLOOKUP($B265,'Justerad allokering'!$B$1:$AG$461,MATCH(Z$1,'Justerad allokering'!$B$1:$AF$1,0),FALSE))</f>
        <v>0</v>
      </c>
      <c r="AE265" s="89">
        <f t="shared" si="16"/>
        <v>0</v>
      </c>
      <c r="AG265">
        <f t="shared" si="17"/>
        <v>0</v>
      </c>
      <c r="AH265">
        <f t="shared" si="18"/>
        <v>0</v>
      </c>
      <c r="AI265" t="str">
        <f>IF(AH265=0,"",AH265/VLOOKUP(B265,Kraftvärmeprod!$B$1:$BC$480,MATCH("Summa tillförd energi exklusive rökgaskondensering",Kraftvärmeprod!$B$1:$BC$1,0),FALSE))</f>
        <v/>
      </c>
      <c r="AK265">
        <f t="shared" si="19"/>
        <v>0</v>
      </c>
    </row>
    <row r="266" spans="1:37" x14ac:dyDescent="0.25">
      <c r="A266" s="2" t="s">
        <v>376</v>
      </c>
      <c r="B266" s="2" t="s">
        <v>378</v>
      </c>
      <c r="C266">
        <f>IF(ISERROR(1/VLOOKUP($B266,'Justerad allokering'!$B$1:$AG$461,MATCH(C$1,'Justerad allokering'!$B$1:$AF$1,0),FALSE)),VLOOKUP($B266,'Allokerad kvv'!$B$2:$AV$468,MATCH(C$1,'Allokerad kvv'!$B$1:$AV$1,0),FALSE),VLOOKUP($B266,'Justerad allokering'!$B$1:$AG$461,MATCH(C$1,'Justerad allokering'!$B$1:$AF$1,0),FALSE))</f>
        <v>144.62799999999999</v>
      </c>
      <c r="D266">
        <f>IF(ISERROR(1/VLOOKUP($B266,'Justerad allokering'!$B$1:$AG$461,MATCH(D$1,'Justerad allokering'!$B$1:$AF$1,0),FALSE)),VLOOKUP($B266,'Allokerad kvv'!$B$2:$AV$468,MATCH(D$1,'Allokerad kvv'!$B$1:$AV$1,0),FALSE),VLOOKUP($B266,'Justerad allokering'!$B$1:$AG$461,MATCH(D$1,'Justerad allokering'!$B$1:$AF$1,0),FALSE))</f>
        <v>0</v>
      </c>
      <c r="E266">
        <f>IF(ISERROR(1/VLOOKUP($B266,'Justerad allokering'!$B$1:$AG$461,MATCH(E$1,'Justerad allokering'!$B$1:$AF$1,0),FALSE)),VLOOKUP($B266,'Allokerad kvv'!$B$2:$AV$468,MATCH(E$1,'Allokerad kvv'!$B$1:$AV$1,0),FALSE),VLOOKUP($B266,'Justerad allokering'!$B$1:$AG$461,MATCH(E$1,'Justerad allokering'!$B$1:$AF$1,0),FALSE))</f>
        <v>0</v>
      </c>
      <c r="F266">
        <f>IF(ISERROR(1/VLOOKUP($B266,'Justerad allokering'!$B$1:$AG$461,MATCH(F$1,'Justerad allokering'!$B$1:$AF$1,0),FALSE)),VLOOKUP($B266,'Allokerad kvv'!$B$2:$AV$468,MATCH(F$1,'Allokerad kvv'!$B$1:$AV$1,0),FALSE),VLOOKUP($B266,'Justerad allokering'!$B$1:$AG$461,MATCH(F$1,'Justerad allokering'!$B$1:$AF$1,0),FALSE))</f>
        <v>0</v>
      </c>
      <c r="G266">
        <f>IF(ISERROR(1/VLOOKUP($B266,'Justerad allokering'!$B$1:$AG$461,MATCH(G$1,'Justerad allokering'!$B$1:$AF$1,0),FALSE)),VLOOKUP($B266,'Allokerad kvv'!$B$2:$AV$468,MATCH(G$1,'Allokerad kvv'!$B$1:$AV$1,0),FALSE),VLOOKUP($B266,'Justerad allokering'!$B$1:$AG$461,MATCH(G$1,'Justerad allokering'!$B$1:$AF$1,0),FALSE))</f>
        <v>1.13453</v>
      </c>
      <c r="H266">
        <f>IF(ISERROR(1/VLOOKUP($B266,'Justerad allokering'!$B$1:$AG$461,MATCH(H$1,'Justerad allokering'!$B$1:$AF$1,0),FALSE)),VLOOKUP($B266,'Allokerad kvv'!$B$2:$AV$468,MATCH(H$1,'Allokerad kvv'!$B$1:$AV$1,0),FALSE),VLOOKUP($B266,'Justerad allokering'!$B$1:$AG$461,MATCH(H$1,'Justerad allokering'!$B$1:$AF$1,0),FALSE))</f>
        <v>0</v>
      </c>
      <c r="I266">
        <f>IF(ISERROR(1/VLOOKUP($B266,'Justerad allokering'!$B$1:$AG$461,MATCH(I$1,'Justerad allokering'!$B$1:$AF$1,0),FALSE)),VLOOKUP($B266,'Allokerad kvv'!$B$2:$AV$468,MATCH(I$1,'Allokerad kvv'!$B$1:$AV$1,0),FALSE),VLOOKUP($B266,'Justerad allokering'!$B$1:$AG$461,MATCH(I$1,'Justerad allokering'!$B$1:$AF$1,0),FALSE))</f>
        <v>0</v>
      </c>
      <c r="J266">
        <f>IF(ISERROR(1/VLOOKUP($B266,'Justerad allokering'!$B$1:$AG$461,MATCH(J$1,'Justerad allokering'!$B$1:$AF$1,0),FALSE)),VLOOKUP($B266,'Allokerad kvv'!$B$2:$AV$468,MATCH(J$1,'Allokerad kvv'!$B$1:$AV$1,0),FALSE),VLOOKUP($B266,'Justerad allokering'!$B$1:$AG$461,MATCH(J$1,'Justerad allokering'!$B$1:$AF$1,0),FALSE))</f>
        <v>0</v>
      </c>
      <c r="K266">
        <f>IF(ISERROR(1/VLOOKUP($B266,'Justerad allokering'!$B$1:$AG$461,MATCH(K$1,'Justerad allokering'!$B$1:$AF$1,0),FALSE)),VLOOKUP($B266,'Allokerad kvv'!$B$2:$AV$468,MATCH(K$1,'Allokerad kvv'!$B$1:$AV$1,0),FALSE),VLOOKUP($B266,'Justerad allokering'!$B$1:$AG$461,MATCH(K$1,'Justerad allokering'!$B$1:$AF$1,0),FALSE))</f>
        <v>4.6338299999999997</v>
      </c>
      <c r="L266">
        <f>IF(ISERROR(1/VLOOKUP($B266,'Justerad allokering'!$B$1:$AG$461,MATCH(L$1,'Justerad allokering'!$B$1:$AF$1,0),FALSE)),VLOOKUP($B266,'Allokerad kvv'!$B$2:$AV$468,MATCH(L$1,'Allokerad kvv'!$B$1:$AV$1,0),FALSE),VLOOKUP($B266,'Justerad allokering'!$B$1:$AG$461,MATCH(L$1,'Justerad allokering'!$B$1:$AF$1,0),FALSE))</f>
        <v>0</v>
      </c>
      <c r="M266">
        <f>IF(ISERROR(1/VLOOKUP($B266,'Justerad allokering'!$B$1:$AG$461,MATCH(M$1,'Justerad allokering'!$B$1:$AF$1,0),FALSE)),VLOOKUP($B266,'Allokerad kvv'!$B$2:$AV$468,MATCH(M$1,'Allokerad kvv'!$B$1:$AV$1,0),FALSE),VLOOKUP($B266,'Justerad allokering'!$B$1:$AG$461,MATCH(M$1,'Justerad allokering'!$B$1:$AF$1,0),FALSE))</f>
        <v>0</v>
      </c>
      <c r="N266">
        <f>IF(ISERROR(1/VLOOKUP($B266,'Justerad allokering'!$B$1:$AG$461,MATCH(N$1,'Justerad allokering'!$B$1:$AF$1,0),FALSE)),VLOOKUP($B266,'Allokerad kvv'!$B$2:$AV$468,MATCH(N$1,'Allokerad kvv'!$B$1:$AV$1,0),FALSE),VLOOKUP($B266,'Justerad allokering'!$B$1:$AG$461,MATCH(N$1,'Justerad allokering'!$B$1:$AF$1,0),FALSE))</f>
        <v>20.3</v>
      </c>
      <c r="O266">
        <f>IF(ISERROR(1/VLOOKUP($B266,'Justerad allokering'!$B$1:$AG$461,MATCH(O$1,'Justerad allokering'!$B$1:$AF$1,0),FALSE)),VLOOKUP($B266,'Allokerad kvv'!$B$2:$AV$468,MATCH(O$1,'Allokerad kvv'!$B$1:$AV$1,0),FALSE),VLOOKUP($B266,'Justerad allokering'!$B$1:$AG$461,MATCH(O$1,'Justerad allokering'!$B$1:$AF$1,0),FALSE))</f>
        <v>0</v>
      </c>
      <c r="P266">
        <f>IF(ISERROR(1/VLOOKUP($B266,'Justerad allokering'!$B$1:$AG$461,MATCH(P$1,'Justerad allokering'!$B$1:$AF$1,0),FALSE)),VLOOKUP($B266,'Allokerad kvv'!$B$2:$AV$468,MATCH(P$1,'Allokerad kvv'!$B$1:$AV$1,0),FALSE),VLOOKUP($B266,'Justerad allokering'!$B$1:$AG$461,MATCH(P$1,'Justerad allokering'!$B$1:$AF$1,0),FALSE))</f>
        <v>0</v>
      </c>
      <c r="Q266">
        <f>IF(ISERROR(1/VLOOKUP($B266,'Justerad allokering'!$B$1:$AG$461,MATCH(Q$1,'Justerad allokering'!$B$1:$AF$1,0),FALSE)),VLOOKUP($B266,'Allokerad kvv'!$B$2:$AV$468,MATCH(Q$1,'Allokerad kvv'!$B$1:$AV$1,0),FALSE),VLOOKUP($B266,'Justerad allokering'!$B$1:$AG$461,MATCH(Q$1,'Justerad allokering'!$B$1:$AF$1,0),FALSE))</f>
        <v>0</v>
      </c>
      <c r="R266">
        <f>IF(ISERROR(1/VLOOKUP($B266,'Justerad allokering'!$B$1:$AG$461,MATCH(R$1,'Justerad allokering'!$B$1:$AF$1,0),FALSE)),VLOOKUP($B266,'Allokerad kvv'!$B$2:$AV$468,MATCH(R$1,'Allokerad kvv'!$B$1:$AV$1,0),FALSE),VLOOKUP($B266,'Justerad allokering'!$B$1:$AG$461,MATCH(R$1,'Justerad allokering'!$B$1:$AF$1,0),FALSE))</f>
        <v>0</v>
      </c>
      <c r="S266">
        <f>IF(ISERROR(1/VLOOKUP($B266,'Justerad allokering'!$B$1:$AG$461,MATCH(S$1,'Justerad allokering'!$B$1:$AF$1,0),FALSE)),VLOOKUP($B266,'Allokerad kvv'!$B$2:$AV$468,MATCH(S$1,'Allokerad kvv'!$B$1:$AV$1,0),FALSE),VLOOKUP($B266,'Justerad allokering'!$B$1:$AG$461,MATCH(S$1,'Justerad allokering'!$B$1:$AF$1,0),FALSE))</f>
        <v>0</v>
      </c>
      <c r="T266">
        <f>IF(ISERROR(1/VLOOKUP($B266,'Justerad allokering'!$B$1:$AG$461,MATCH(T$1,'Justerad allokering'!$B$1:$AF$1,0),FALSE)),VLOOKUP($B266,'Allokerad kvv'!$B$2:$AV$468,MATCH(T$1,'Allokerad kvv'!$B$1:$AV$1,0),FALSE),VLOOKUP($B266,'Justerad allokering'!$B$1:$AG$461,MATCH(T$1,'Justerad allokering'!$B$1:$AF$1,0),FALSE))</f>
        <v>0</v>
      </c>
      <c r="U266">
        <f>IF(ISERROR(1/VLOOKUP($B266,'Justerad allokering'!$B$1:$AG$461,MATCH(U$1,'Justerad allokering'!$B$1:$AF$1,0),FALSE)),VLOOKUP($B266,'Allokerad kvv'!$B$2:$AV$468,MATCH(U$1,'Allokerad kvv'!$B$1:$AV$1,0),FALSE),VLOOKUP($B266,'Justerad allokering'!$B$1:$AG$461,MATCH(U$1,'Justerad allokering'!$B$1:$AF$1,0),FALSE))</f>
        <v>0</v>
      </c>
      <c r="V266">
        <f>IF(ISERROR(1/VLOOKUP($B266,'Justerad allokering'!$B$1:$AG$461,MATCH(V$1,'Justerad allokering'!$B$1:$AF$1,0),FALSE)),VLOOKUP($B266,'Allokerad kvv'!$B$2:$AV$468,MATCH(V$1,'Allokerad kvv'!$B$1:$AV$1,0),FALSE),VLOOKUP($B266,'Justerad allokering'!$B$1:$AG$461,MATCH(V$1,'Justerad allokering'!$B$1:$AF$1,0),FALSE))</f>
        <v>0</v>
      </c>
      <c r="W266">
        <f>IF(ISERROR(1/VLOOKUP($B266,'Justerad allokering'!$B$1:$AG$461,MATCH(W$1,'Justerad allokering'!$B$1:$AF$1,0),FALSE)),VLOOKUP($B266,'Allokerad kvv'!$B$2:$AV$468,MATCH(W$1,'Allokerad kvv'!$B$1:$AV$1,0),FALSE),VLOOKUP($B266,'Justerad allokering'!$B$1:$AG$461,MATCH(W$1,'Justerad allokering'!$B$1:$AF$1,0),FALSE))</f>
        <v>0</v>
      </c>
      <c r="X266">
        <f>IF(ISERROR(1/VLOOKUP($B266,'Justerad allokering'!$B$1:$AG$461,MATCH(X$1,'Justerad allokering'!$B$1:$AF$1,0),FALSE)),VLOOKUP($B266,'Allokerad kvv'!$B$2:$AV$468,MATCH(X$1,'Allokerad kvv'!$B$1:$AV$1,0),FALSE),VLOOKUP($B266,'Justerad allokering'!$B$1:$AG$461,MATCH(X$1,'Justerad allokering'!$B$1:$AF$1,0),FALSE))</f>
        <v>0</v>
      </c>
      <c r="Y266">
        <f>IF(ISERROR(1/VLOOKUP($B266,'Justerad allokering'!$B$1:$AG$461,MATCH(Y$1,'Justerad allokering'!$B$1:$AF$1,0),FALSE)),VLOOKUP($B266,'Allokerad kvv'!$B$2:$AV$468,MATCH(Y$1,'Allokerad kvv'!$B$1:$AV$1,0),FALSE),VLOOKUP($B266,'Justerad allokering'!$B$1:$AG$461,MATCH(Y$1,'Justerad allokering'!$B$1:$AF$1,0),FALSE))</f>
        <v>0</v>
      </c>
      <c r="Z266">
        <f>IF(ISERROR(1/VLOOKUP($B266,'Justerad allokering'!$B$1:$AG$461,MATCH(Z$1,'Justerad allokering'!$B$1:$AF$1,0),FALSE)),VLOOKUP($B266,'Allokerad kvv'!$B$2:$AV$468,MATCH(Z$1,'Allokerad kvv'!$B$1:$AV$1,0),FALSE),VLOOKUP($B266,'Justerad allokering'!$B$1:$AG$461,MATCH(Z$1,'Justerad allokering'!$B$1:$AF$1,0),FALSE))</f>
        <v>0</v>
      </c>
      <c r="AE266" s="89">
        <f t="shared" si="16"/>
        <v>170.69636</v>
      </c>
      <c r="AG266">
        <f t="shared" si="17"/>
        <v>166.06253000000001</v>
      </c>
      <c r="AH266">
        <f t="shared" si="18"/>
        <v>145.76253</v>
      </c>
      <c r="AI266">
        <f>IF(AH266=0,"",AH266/VLOOKUP(B266,Kraftvärmeprod!$B$1:$BC$480,MATCH("Summa tillförd energi exklusive rökgaskondensering",Kraftvärmeprod!$B$1:$BC$1,0),FALSE))</f>
        <v>0.81295331846068031</v>
      </c>
      <c r="AK266">
        <f t="shared" si="19"/>
        <v>0</v>
      </c>
    </row>
    <row r="267" spans="1:37" x14ac:dyDescent="0.25">
      <c r="A267" s="2" t="s">
        <v>376</v>
      </c>
      <c r="B267" s="2" t="s">
        <v>379</v>
      </c>
      <c r="C267">
        <f>IF(ISERROR(1/VLOOKUP($B267,'Justerad allokering'!$B$1:$AG$461,MATCH(C$1,'Justerad allokering'!$B$1:$AF$1,0),FALSE)),VLOOKUP($B267,'Allokerad kvv'!$B$2:$AV$468,MATCH(C$1,'Allokerad kvv'!$B$1:$AV$1,0),FALSE),VLOOKUP($B267,'Justerad allokering'!$B$1:$AG$461,MATCH(C$1,'Justerad allokering'!$B$1:$AF$1,0),FALSE))</f>
        <v>0</v>
      </c>
      <c r="D267">
        <f>IF(ISERROR(1/VLOOKUP($B267,'Justerad allokering'!$B$1:$AG$461,MATCH(D$1,'Justerad allokering'!$B$1:$AF$1,0),FALSE)),VLOOKUP($B267,'Allokerad kvv'!$B$2:$AV$468,MATCH(D$1,'Allokerad kvv'!$B$1:$AV$1,0),FALSE),VLOOKUP($B267,'Justerad allokering'!$B$1:$AG$461,MATCH(D$1,'Justerad allokering'!$B$1:$AF$1,0),FALSE))</f>
        <v>0</v>
      </c>
      <c r="E267">
        <f>IF(ISERROR(1/VLOOKUP($B267,'Justerad allokering'!$B$1:$AG$461,MATCH(E$1,'Justerad allokering'!$B$1:$AF$1,0),FALSE)),VLOOKUP($B267,'Allokerad kvv'!$B$2:$AV$468,MATCH(E$1,'Allokerad kvv'!$B$1:$AV$1,0),FALSE),VLOOKUP($B267,'Justerad allokering'!$B$1:$AG$461,MATCH(E$1,'Justerad allokering'!$B$1:$AF$1,0),FALSE))</f>
        <v>0</v>
      </c>
      <c r="F267">
        <f>IF(ISERROR(1/VLOOKUP($B267,'Justerad allokering'!$B$1:$AG$461,MATCH(F$1,'Justerad allokering'!$B$1:$AF$1,0),FALSE)),VLOOKUP($B267,'Allokerad kvv'!$B$2:$AV$468,MATCH(F$1,'Allokerad kvv'!$B$1:$AV$1,0),FALSE),VLOOKUP($B267,'Justerad allokering'!$B$1:$AG$461,MATCH(F$1,'Justerad allokering'!$B$1:$AF$1,0),FALSE))</f>
        <v>0</v>
      </c>
      <c r="G267">
        <f>IF(ISERROR(1/VLOOKUP($B267,'Justerad allokering'!$B$1:$AG$461,MATCH(G$1,'Justerad allokering'!$B$1:$AF$1,0),FALSE)),VLOOKUP($B267,'Allokerad kvv'!$B$2:$AV$468,MATCH(G$1,'Allokerad kvv'!$B$1:$AV$1,0),FALSE),VLOOKUP($B267,'Justerad allokering'!$B$1:$AG$461,MATCH(G$1,'Justerad allokering'!$B$1:$AF$1,0),FALSE))</f>
        <v>0</v>
      </c>
      <c r="H267">
        <f>IF(ISERROR(1/VLOOKUP($B267,'Justerad allokering'!$B$1:$AG$461,MATCH(H$1,'Justerad allokering'!$B$1:$AF$1,0),FALSE)),VLOOKUP($B267,'Allokerad kvv'!$B$2:$AV$468,MATCH(H$1,'Allokerad kvv'!$B$1:$AV$1,0),FALSE),VLOOKUP($B267,'Justerad allokering'!$B$1:$AG$461,MATCH(H$1,'Justerad allokering'!$B$1:$AF$1,0),FALSE))</f>
        <v>0</v>
      </c>
      <c r="I267">
        <f>IF(ISERROR(1/VLOOKUP($B267,'Justerad allokering'!$B$1:$AG$461,MATCH(I$1,'Justerad allokering'!$B$1:$AF$1,0),FALSE)),VLOOKUP($B267,'Allokerad kvv'!$B$2:$AV$468,MATCH(I$1,'Allokerad kvv'!$B$1:$AV$1,0),FALSE),VLOOKUP($B267,'Justerad allokering'!$B$1:$AG$461,MATCH(I$1,'Justerad allokering'!$B$1:$AF$1,0),FALSE))</f>
        <v>0</v>
      </c>
      <c r="J267">
        <f>IF(ISERROR(1/VLOOKUP($B267,'Justerad allokering'!$B$1:$AG$461,MATCH(J$1,'Justerad allokering'!$B$1:$AF$1,0),FALSE)),VLOOKUP($B267,'Allokerad kvv'!$B$2:$AV$468,MATCH(J$1,'Allokerad kvv'!$B$1:$AV$1,0),FALSE),VLOOKUP($B267,'Justerad allokering'!$B$1:$AG$461,MATCH(J$1,'Justerad allokering'!$B$1:$AF$1,0),FALSE))</f>
        <v>0</v>
      </c>
      <c r="K267">
        <f>IF(ISERROR(1/VLOOKUP($B267,'Justerad allokering'!$B$1:$AG$461,MATCH(K$1,'Justerad allokering'!$B$1:$AF$1,0),FALSE)),VLOOKUP($B267,'Allokerad kvv'!$B$2:$AV$468,MATCH(K$1,'Allokerad kvv'!$B$1:$AV$1,0),FALSE),VLOOKUP($B267,'Justerad allokering'!$B$1:$AG$461,MATCH(K$1,'Justerad allokering'!$B$1:$AF$1,0),FALSE))</f>
        <v>0</v>
      </c>
      <c r="L267">
        <f>IF(ISERROR(1/VLOOKUP($B267,'Justerad allokering'!$B$1:$AG$461,MATCH(L$1,'Justerad allokering'!$B$1:$AF$1,0),FALSE)),VLOOKUP($B267,'Allokerad kvv'!$B$2:$AV$468,MATCH(L$1,'Allokerad kvv'!$B$1:$AV$1,0),FALSE),VLOOKUP($B267,'Justerad allokering'!$B$1:$AG$461,MATCH(L$1,'Justerad allokering'!$B$1:$AF$1,0),FALSE))</f>
        <v>0</v>
      </c>
      <c r="M267">
        <f>IF(ISERROR(1/VLOOKUP($B267,'Justerad allokering'!$B$1:$AG$461,MATCH(M$1,'Justerad allokering'!$B$1:$AF$1,0),FALSE)),VLOOKUP($B267,'Allokerad kvv'!$B$2:$AV$468,MATCH(M$1,'Allokerad kvv'!$B$1:$AV$1,0),FALSE),VLOOKUP($B267,'Justerad allokering'!$B$1:$AG$461,MATCH(M$1,'Justerad allokering'!$B$1:$AF$1,0),FALSE))</f>
        <v>0</v>
      </c>
      <c r="N267">
        <f>IF(ISERROR(1/VLOOKUP($B267,'Justerad allokering'!$B$1:$AG$461,MATCH(N$1,'Justerad allokering'!$B$1:$AF$1,0),FALSE)),VLOOKUP($B267,'Allokerad kvv'!$B$2:$AV$468,MATCH(N$1,'Allokerad kvv'!$B$1:$AV$1,0),FALSE),VLOOKUP($B267,'Justerad allokering'!$B$1:$AG$461,MATCH(N$1,'Justerad allokering'!$B$1:$AF$1,0),FALSE))</f>
        <v>0</v>
      </c>
      <c r="O267">
        <f>IF(ISERROR(1/VLOOKUP($B267,'Justerad allokering'!$B$1:$AG$461,MATCH(O$1,'Justerad allokering'!$B$1:$AF$1,0),FALSE)),VLOOKUP($B267,'Allokerad kvv'!$B$2:$AV$468,MATCH(O$1,'Allokerad kvv'!$B$1:$AV$1,0),FALSE),VLOOKUP($B267,'Justerad allokering'!$B$1:$AG$461,MATCH(O$1,'Justerad allokering'!$B$1:$AF$1,0),FALSE))</f>
        <v>0</v>
      </c>
      <c r="P267">
        <f>IF(ISERROR(1/VLOOKUP($B267,'Justerad allokering'!$B$1:$AG$461,MATCH(P$1,'Justerad allokering'!$B$1:$AF$1,0),FALSE)),VLOOKUP($B267,'Allokerad kvv'!$B$2:$AV$468,MATCH(P$1,'Allokerad kvv'!$B$1:$AV$1,0),FALSE),VLOOKUP($B267,'Justerad allokering'!$B$1:$AG$461,MATCH(P$1,'Justerad allokering'!$B$1:$AF$1,0),FALSE))</f>
        <v>0</v>
      </c>
      <c r="Q267">
        <f>IF(ISERROR(1/VLOOKUP($B267,'Justerad allokering'!$B$1:$AG$461,MATCH(Q$1,'Justerad allokering'!$B$1:$AF$1,0),FALSE)),VLOOKUP($B267,'Allokerad kvv'!$B$2:$AV$468,MATCH(Q$1,'Allokerad kvv'!$B$1:$AV$1,0),FALSE),VLOOKUP($B267,'Justerad allokering'!$B$1:$AG$461,MATCH(Q$1,'Justerad allokering'!$B$1:$AF$1,0),FALSE))</f>
        <v>0</v>
      </c>
      <c r="R267">
        <f>IF(ISERROR(1/VLOOKUP($B267,'Justerad allokering'!$B$1:$AG$461,MATCH(R$1,'Justerad allokering'!$B$1:$AF$1,0),FALSE)),VLOOKUP($B267,'Allokerad kvv'!$B$2:$AV$468,MATCH(R$1,'Allokerad kvv'!$B$1:$AV$1,0),FALSE),VLOOKUP($B267,'Justerad allokering'!$B$1:$AG$461,MATCH(R$1,'Justerad allokering'!$B$1:$AF$1,0),FALSE))</f>
        <v>0</v>
      </c>
      <c r="S267">
        <f>IF(ISERROR(1/VLOOKUP($B267,'Justerad allokering'!$B$1:$AG$461,MATCH(S$1,'Justerad allokering'!$B$1:$AF$1,0),FALSE)),VLOOKUP($B267,'Allokerad kvv'!$B$2:$AV$468,MATCH(S$1,'Allokerad kvv'!$B$1:$AV$1,0),FALSE),VLOOKUP($B267,'Justerad allokering'!$B$1:$AG$461,MATCH(S$1,'Justerad allokering'!$B$1:$AF$1,0),FALSE))</f>
        <v>0</v>
      </c>
      <c r="T267">
        <f>IF(ISERROR(1/VLOOKUP($B267,'Justerad allokering'!$B$1:$AG$461,MATCH(T$1,'Justerad allokering'!$B$1:$AF$1,0),FALSE)),VLOOKUP($B267,'Allokerad kvv'!$B$2:$AV$468,MATCH(T$1,'Allokerad kvv'!$B$1:$AV$1,0),FALSE),VLOOKUP($B267,'Justerad allokering'!$B$1:$AG$461,MATCH(T$1,'Justerad allokering'!$B$1:$AF$1,0),FALSE))</f>
        <v>0</v>
      </c>
      <c r="U267">
        <f>IF(ISERROR(1/VLOOKUP($B267,'Justerad allokering'!$B$1:$AG$461,MATCH(U$1,'Justerad allokering'!$B$1:$AF$1,0),FALSE)),VLOOKUP($B267,'Allokerad kvv'!$B$2:$AV$468,MATCH(U$1,'Allokerad kvv'!$B$1:$AV$1,0),FALSE),VLOOKUP($B267,'Justerad allokering'!$B$1:$AG$461,MATCH(U$1,'Justerad allokering'!$B$1:$AF$1,0),FALSE))</f>
        <v>0</v>
      </c>
      <c r="V267">
        <f>IF(ISERROR(1/VLOOKUP($B267,'Justerad allokering'!$B$1:$AG$461,MATCH(V$1,'Justerad allokering'!$B$1:$AF$1,0),FALSE)),VLOOKUP($B267,'Allokerad kvv'!$B$2:$AV$468,MATCH(V$1,'Allokerad kvv'!$B$1:$AV$1,0),FALSE),VLOOKUP($B267,'Justerad allokering'!$B$1:$AG$461,MATCH(V$1,'Justerad allokering'!$B$1:$AF$1,0),FALSE))</f>
        <v>0</v>
      </c>
      <c r="W267">
        <f>IF(ISERROR(1/VLOOKUP($B267,'Justerad allokering'!$B$1:$AG$461,MATCH(W$1,'Justerad allokering'!$B$1:$AF$1,0),FALSE)),VLOOKUP($B267,'Allokerad kvv'!$B$2:$AV$468,MATCH(W$1,'Allokerad kvv'!$B$1:$AV$1,0),FALSE),VLOOKUP($B267,'Justerad allokering'!$B$1:$AG$461,MATCH(W$1,'Justerad allokering'!$B$1:$AF$1,0),FALSE))</f>
        <v>0</v>
      </c>
      <c r="X267">
        <f>IF(ISERROR(1/VLOOKUP($B267,'Justerad allokering'!$B$1:$AG$461,MATCH(X$1,'Justerad allokering'!$B$1:$AF$1,0),FALSE)),VLOOKUP($B267,'Allokerad kvv'!$B$2:$AV$468,MATCH(X$1,'Allokerad kvv'!$B$1:$AV$1,0),FALSE),VLOOKUP($B267,'Justerad allokering'!$B$1:$AG$461,MATCH(X$1,'Justerad allokering'!$B$1:$AF$1,0),FALSE))</f>
        <v>0</v>
      </c>
      <c r="Y267">
        <f>IF(ISERROR(1/VLOOKUP($B267,'Justerad allokering'!$B$1:$AG$461,MATCH(Y$1,'Justerad allokering'!$B$1:$AF$1,0),FALSE)),VLOOKUP($B267,'Allokerad kvv'!$B$2:$AV$468,MATCH(Y$1,'Allokerad kvv'!$B$1:$AV$1,0),FALSE),VLOOKUP($B267,'Justerad allokering'!$B$1:$AG$461,MATCH(Y$1,'Justerad allokering'!$B$1:$AF$1,0),FALSE))</f>
        <v>0</v>
      </c>
      <c r="Z267">
        <f>IF(ISERROR(1/VLOOKUP($B267,'Justerad allokering'!$B$1:$AG$461,MATCH(Z$1,'Justerad allokering'!$B$1:$AF$1,0),FALSE)),VLOOKUP($B267,'Allokerad kvv'!$B$2:$AV$468,MATCH(Z$1,'Allokerad kvv'!$B$1:$AV$1,0),FALSE),VLOOKUP($B267,'Justerad allokering'!$B$1:$AG$461,MATCH(Z$1,'Justerad allokering'!$B$1:$AF$1,0),FALSE))</f>
        <v>0</v>
      </c>
      <c r="AE267" s="89">
        <f t="shared" si="16"/>
        <v>0</v>
      </c>
      <c r="AG267">
        <f t="shared" si="17"/>
        <v>0</v>
      </c>
      <c r="AH267">
        <f t="shared" si="18"/>
        <v>0</v>
      </c>
      <c r="AI267" t="str">
        <f>IF(AH267=0,"",AH267/VLOOKUP(B267,Kraftvärmeprod!$B$1:$BC$480,MATCH("Summa tillförd energi exklusive rökgaskondensering",Kraftvärmeprod!$B$1:$BC$1,0),FALSE))</f>
        <v/>
      </c>
      <c r="AK267">
        <f t="shared" si="19"/>
        <v>0</v>
      </c>
    </row>
    <row r="268" spans="1:37" x14ac:dyDescent="0.25">
      <c r="A268" s="2" t="s">
        <v>376</v>
      </c>
      <c r="B268" s="2" t="s">
        <v>380</v>
      </c>
      <c r="C268">
        <f>IF(ISERROR(1/VLOOKUP($B268,'Justerad allokering'!$B$1:$AG$461,MATCH(C$1,'Justerad allokering'!$B$1:$AF$1,0),FALSE)),VLOOKUP($B268,'Allokerad kvv'!$B$2:$AV$468,MATCH(C$1,'Allokerad kvv'!$B$1:$AV$1,0),FALSE),VLOOKUP($B268,'Justerad allokering'!$B$1:$AG$461,MATCH(C$1,'Justerad allokering'!$B$1:$AF$1,0),FALSE))</f>
        <v>0</v>
      </c>
      <c r="D268">
        <f>IF(ISERROR(1/VLOOKUP($B268,'Justerad allokering'!$B$1:$AG$461,MATCH(D$1,'Justerad allokering'!$B$1:$AF$1,0),FALSE)),VLOOKUP($B268,'Allokerad kvv'!$B$2:$AV$468,MATCH(D$1,'Allokerad kvv'!$B$1:$AV$1,0),FALSE),VLOOKUP($B268,'Justerad allokering'!$B$1:$AG$461,MATCH(D$1,'Justerad allokering'!$B$1:$AF$1,0),FALSE))</f>
        <v>0</v>
      </c>
      <c r="E268">
        <f>IF(ISERROR(1/VLOOKUP($B268,'Justerad allokering'!$B$1:$AG$461,MATCH(E$1,'Justerad allokering'!$B$1:$AF$1,0),FALSE)),VLOOKUP($B268,'Allokerad kvv'!$B$2:$AV$468,MATCH(E$1,'Allokerad kvv'!$B$1:$AV$1,0),FALSE),VLOOKUP($B268,'Justerad allokering'!$B$1:$AG$461,MATCH(E$1,'Justerad allokering'!$B$1:$AF$1,0),FALSE))</f>
        <v>0</v>
      </c>
      <c r="F268">
        <f>IF(ISERROR(1/VLOOKUP($B268,'Justerad allokering'!$B$1:$AG$461,MATCH(F$1,'Justerad allokering'!$B$1:$AF$1,0),FALSE)),VLOOKUP($B268,'Allokerad kvv'!$B$2:$AV$468,MATCH(F$1,'Allokerad kvv'!$B$1:$AV$1,0),FALSE),VLOOKUP($B268,'Justerad allokering'!$B$1:$AG$461,MATCH(F$1,'Justerad allokering'!$B$1:$AF$1,0),FALSE))</f>
        <v>0</v>
      </c>
      <c r="G268">
        <f>IF(ISERROR(1/VLOOKUP($B268,'Justerad allokering'!$B$1:$AG$461,MATCH(G$1,'Justerad allokering'!$B$1:$AF$1,0),FALSE)),VLOOKUP($B268,'Allokerad kvv'!$B$2:$AV$468,MATCH(G$1,'Allokerad kvv'!$B$1:$AV$1,0),FALSE),VLOOKUP($B268,'Justerad allokering'!$B$1:$AG$461,MATCH(G$1,'Justerad allokering'!$B$1:$AF$1,0),FALSE))</f>
        <v>0</v>
      </c>
      <c r="H268">
        <f>IF(ISERROR(1/VLOOKUP($B268,'Justerad allokering'!$B$1:$AG$461,MATCH(H$1,'Justerad allokering'!$B$1:$AF$1,0),FALSE)),VLOOKUP($B268,'Allokerad kvv'!$B$2:$AV$468,MATCH(H$1,'Allokerad kvv'!$B$1:$AV$1,0),FALSE),VLOOKUP($B268,'Justerad allokering'!$B$1:$AG$461,MATCH(H$1,'Justerad allokering'!$B$1:$AF$1,0),FALSE))</f>
        <v>0</v>
      </c>
      <c r="I268">
        <f>IF(ISERROR(1/VLOOKUP($B268,'Justerad allokering'!$B$1:$AG$461,MATCH(I$1,'Justerad allokering'!$B$1:$AF$1,0),FALSE)),VLOOKUP($B268,'Allokerad kvv'!$B$2:$AV$468,MATCH(I$1,'Allokerad kvv'!$B$1:$AV$1,0),FALSE),VLOOKUP($B268,'Justerad allokering'!$B$1:$AG$461,MATCH(I$1,'Justerad allokering'!$B$1:$AF$1,0),FALSE))</f>
        <v>0</v>
      </c>
      <c r="J268">
        <f>IF(ISERROR(1/VLOOKUP($B268,'Justerad allokering'!$B$1:$AG$461,MATCH(J$1,'Justerad allokering'!$B$1:$AF$1,0),FALSE)),VLOOKUP($B268,'Allokerad kvv'!$B$2:$AV$468,MATCH(J$1,'Allokerad kvv'!$B$1:$AV$1,0),FALSE),VLOOKUP($B268,'Justerad allokering'!$B$1:$AG$461,MATCH(J$1,'Justerad allokering'!$B$1:$AF$1,0),FALSE))</f>
        <v>0</v>
      </c>
      <c r="K268">
        <f>IF(ISERROR(1/VLOOKUP($B268,'Justerad allokering'!$B$1:$AG$461,MATCH(K$1,'Justerad allokering'!$B$1:$AF$1,0),FALSE)),VLOOKUP($B268,'Allokerad kvv'!$B$2:$AV$468,MATCH(K$1,'Allokerad kvv'!$B$1:$AV$1,0),FALSE),VLOOKUP($B268,'Justerad allokering'!$B$1:$AG$461,MATCH(K$1,'Justerad allokering'!$B$1:$AF$1,0),FALSE))</f>
        <v>0</v>
      </c>
      <c r="L268">
        <f>IF(ISERROR(1/VLOOKUP($B268,'Justerad allokering'!$B$1:$AG$461,MATCH(L$1,'Justerad allokering'!$B$1:$AF$1,0),FALSE)),VLOOKUP($B268,'Allokerad kvv'!$B$2:$AV$468,MATCH(L$1,'Allokerad kvv'!$B$1:$AV$1,0),FALSE),VLOOKUP($B268,'Justerad allokering'!$B$1:$AG$461,MATCH(L$1,'Justerad allokering'!$B$1:$AF$1,0),FALSE))</f>
        <v>0</v>
      </c>
      <c r="M268">
        <f>IF(ISERROR(1/VLOOKUP($B268,'Justerad allokering'!$B$1:$AG$461,MATCH(M$1,'Justerad allokering'!$B$1:$AF$1,0),FALSE)),VLOOKUP($B268,'Allokerad kvv'!$B$2:$AV$468,MATCH(M$1,'Allokerad kvv'!$B$1:$AV$1,0),FALSE),VLOOKUP($B268,'Justerad allokering'!$B$1:$AG$461,MATCH(M$1,'Justerad allokering'!$B$1:$AF$1,0),FALSE))</f>
        <v>0</v>
      </c>
      <c r="N268">
        <f>IF(ISERROR(1/VLOOKUP($B268,'Justerad allokering'!$B$1:$AG$461,MATCH(N$1,'Justerad allokering'!$B$1:$AF$1,0),FALSE)),VLOOKUP($B268,'Allokerad kvv'!$B$2:$AV$468,MATCH(N$1,'Allokerad kvv'!$B$1:$AV$1,0),FALSE),VLOOKUP($B268,'Justerad allokering'!$B$1:$AG$461,MATCH(N$1,'Justerad allokering'!$B$1:$AF$1,0),FALSE))</f>
        <v>0</v>
      </c>
      <c r="O268">
        <f>IF(ISERROR(1/VLOOKUP($B268,'Justerad allokering'!$B$1:$AG$461,MATCH(O$1,'Justerad allokering'!$B$1:$AF$1,0),FALSE)),VLOOKUP($B268,'Allokerad kvv'!$B$2:$AV$468,MATCH(O$1,'Allokerad kvv'!$B$1:$AV$1,0),FALSE),VLOOKUP($B268,'Justerad allokering'!$B$1:$AG$461,MATCH(O$1,'Justerad allokering'!$B$1:$AF$1,0),FALSE))</f>
        <v>0</v>
      </c>
      <c r="P268">
        <f>IF(ISERROR(1/VLOOKUP($B268,'Justerad allokering'!$B$1:$AG$461,MATCH(P$1,'Justerad allokering'!$B$1:$AF$1,0),FALSE)),VLOOKUP($B268,'Allokerad kvv'!$B$2:$AV$468,MATCH(P$1,'Allokerad kvv'!$B$1:$AV$1,0),FALSE),VLOOKUP($B268,'Justerad allokering'!$B$1:$AG$461,MATCH(P$1,'Justerad allokering'!$B$1:$AF$1,0),FALSE))</f>
        <v>0</v>
      </c>
      <c r="Q268">
        <f>IF(ISERROR(1/VLOOKUP($B268,'Justerad allokering'!$B$1:$AG$461,MATCH(Q$1,'Justerad allokering'!$B$1:$AF$1,0),FALSE)),VLOOKUP($B268,'Allokerad kvv'!$B$2:$AV$468,MATCH(Q$1,'Allokerad kvv'!$B$1:$AV$1,0),FALSE),VLOOKUP($B268,'Justerad allokering'!$B$1:$AG$461,MATCH(Q$1,'Justerad allokering'!$B$1:$AF$1,0),FALSE))</f>
        <v>0</v>
      </c>
      <c r="R268">
        <f>IF(ISERROR(1/VLOOKUP($B268,'Justerad allokering'!$B$1:$AG$461,MATCH(R$1,'Justerad allokering'!$B$1:$AF$1,0),FALSE)),VLOOKUP($B268,'Allokerad kvv'!$B$2:$AV$468,MATCH(R$1,'Allokerad kvv'!$B$1:$AV$1,0),FALSE),VLOOKUP($B268,'Justerad allokering'!$B$1:$AG$461,MATCH(R$1,'Justerad allokering'!$B$1:$AF$1,0),FALSE))</f>
        <v>0</v>
      </c>
      <c r="S268">
        <f>IF(ISERROR(1/VLOOKUP($B268,'Justerad allokering'!$B$1:$AG$461,MATCH(S$1,'Justerad allokering'!$B$1:$AF$1,0),FALSE)),VLOOKUP($B268,'Allokerad kvv'!$B$2:$AV$468,MATCH(S$1,'Allokerad kvv'!$B$1:$AV$1,0),FALSE),VLOOKUP($B268,'Justerad allokering'!$B$1:$AG$461,MATCH(S$1,'Justerad allokering'!$B$1:$AF$1,0),FALSE))</f>
        <v>0</v>
      </c>
      <c r="T268">
        <f>IF(ISERROR(1/VLOOKUP($B268,'Justerad allokering'!$B$1:$AG$461,MATCH(T$1,'Justerad allokering'!$B$1:$AF$1,0),FALSE)),VLOOKUP($B268,'Allokerad kvv'!$B$2:$AV$468,MATCH(T$1,'Allokerad kvv'!$B$1:$AV$1,0),FALSE),VLOOKUP($B268,'Justerad allokering'!$B$1:$AG$461,MATCH(T$1,'Justerad allokering'!$B$1:$AF$1,0),FALSE))</f>
        <v>0</v>
      </c>
      <c r="U268">
        <f>IF(ISERROR(1/VLOOKUP($B268,'Justerad allokering'!$B$1:$AG$461,MATCH(U$1,'Justerad allokering'!$B$1:$AF$1,0),FALSE)),VLOOKUP($B268,'Allokerad kvv'!$B$2:$AV$468,MATCH(U$1,'Allokerad kvv'!$B$1:$AV$1,0),FALSE),VLOOKUP($B268,'Justerad allokering'!$B$1:$AG$461,MATCH(U$1,'Justerad allokering'!$B$1:$AF$1,0),FALSE))</f>
        <v>0</v>
      </c>
      <c r="V268">
        <f>IF(ISERROR(1/VLOOKUP($B268,'Justerad allokering'!$B$1:$AG$461,MATCH(V$1,'Justerad allokering'!$B$1:$AF$1,0),FALSE)),VLOOKUP($B268,'Allokerad kvv'!$B$2:$AV$468,MATCH(V$1,'Allokerad kvv'!$B$1:$AV$1,0),FALSE),VLOOKUP($B268,'Justerad allokering'!$B$1:$AG$461,MATCH(V$1,'Justerad allokering'!$B$1:$AF$1,0),FALSE))</f>
        <v>0</v>
      </c>
      <c r="W268">
        <f>IF(ISERROR(1/VLOOKUP($B268,'Justerad allokering'!$B$1:$AG$461,MATCH(W$1,'Justerad allokering'!$B$1:$AF$1,0),FALSE)),VLOOKUP($B268,'Allokerad kvv'!$B$2:$AV$468,MATCH(W$1,'Allokerad kvv'!$B$1:$AV$1,0),FALSE),VLOOKUP($B268,'Justerad allokering'!$B$1:$AG$461,MATCH(W$1,'Justerad allokering'!$B$1:$AF$1,0),FALSE))</f>
        <v>0</v>
      </c>
      <c r="X268">
        <f>IF(ISERROR(1/VLOOKUP($B268,'Justerad allokering'!$B$1:$AG$461,MATCH(X$1,'Justerad allokering'!$B$1:$AF$1,0),FALSE)),VLOOKUP($B268,'Allokerad kvv'!$B$2:$AV$468,MATCH(X$1,'Allokerad kvv'!$B$1:$AV$1,0),FALSE),VLOOKUP($B268,'Justerad allokering'!$B$1:$AG$461,MATCH(X$1,'Justerad allokering'!$B$1:$AF$1,0),FALSE))</f>
        <v>0</v>
      </c>
      <c r="Y268">
        <f>IF(ISERROR(1/VLOOKUP($B268,'Justerad allokering'!$B$1:$AG$461,MATCH(Y$1,'Justerad allokering'!$B$1:$AF$1,0),FALSE)),VLOOKUP($B268,'Allokerad kvv'!$B$2:$AV$468,MATCH(Y$1,'Allokerad kvv'!$B$1:$AV$1,0),FALSE),VLOOKUP($B268,'Justerad allokering'!$B$1:$AG$461,MATCH(Y$1,'Justerad allokering'!$B$1:$AF$1,0),FALSE))</f>
        <v>0</v>
      </c>
      <c r="Z268">
        <f>IF(ISERROR(1/VLOOKUP($B268,'Justerad allokering'!$B$1:$AG$461,MATCH(Z$1,'Justerad allokering'!$B$1:$AF$1,0),FALSE)),VLOOKUP($B268,'Allokerad kvv'!$B$2:$AV$468,MATCH(Z$1,'Allokerad kvv'!$B$1:$AV$1,0),FALSE),VLOOKUP($B268,'Justerad allokering'!$B$1:$AG$461,MATCH(Z$1,'Justerad allokering'!$B$1:$AF$1,0),FALSE))</f>
        <v>0</v>
      </c>
      <c r="AE268" s="89">
        <f t="shared" si="16"/>
        <v>0</v>
      </c>
      <c r="AG268">
        <f t="shared" si="17"/>
        <v>0</v>
      </c>
      <c r="AH268">
        <f t="shared" si="18"/>
        <v>0</v>
      </c>
      <c r="AI268" t="str">
        <f>IF(AH268=0,"",AH268/VLOOKUP(B268,Kraftvärmeprod!$B$1:$BC$480,MATCH("Summa tillförd energi exklusive rökgaskondensering",Kraftvärmeprod!$B$1:$BC$1,0),FALSE))</f>
        <v/>
      </c>
      <c r="AK268">
        <f t="shared" si="19"/>
        <v>0</v>
      </c>
    </row>
    <row r="269" spans="1:37" x14ac:dyDescent="0.25">
      <c r="A269" s="2" t="s">
        <v>376</v>
      </c>
      <c r="B269" s="2" t="s">
        <v>381</v>
      </c>
      <c r="C269">
        <f>IF(ISERROR(1/VLOOKUP($B269,'Justerad allokering'!$B$1:$AG$461,MATCH(C$1,'Justerad allokering'!$B$1:$AF$1,0),FALSE)),VLOOKUP($B269,'Allokerad kvv'!$B$2:$AV$468,MATCH(C$1,'Allokerad kvv'!$B$1:$AV$1,0),FALSE),VLOOKUP($B269,'Justerad allokering'!$B$1:$AG$461,MATCH(C$1,'Justerad allokering'!$B$1:$AF$1,0),FALSE))</f>
        <v>0</v>
      </c>
      <c r="D269">
        <f>IF(ISERROR(1/VLOOKUP($B269,'Justerad allokering'!$B$1:$AG$461,MATCH(D$1,'Justerad allokering'!$B$1:$AF$1,0),FALSE)),VLOOKUP($B269,'Allokerad kvv'!$B$2:$AV$468,MATCH(D$1,'Allokerad kvv'!$B$1:$AV$1,0),FALSE),VLOOKUP($B269,'Justerad allokering'!$B$1:$AG$461,MATCH(D$1,'Justerad allokering'!$B$1:$AF$1,0),FALSE))</f>
        <v>0</v>
      </c>
      <c r="E269">
        <f>IF(ISERROR(1/VLOOKUP($B269,'Justerad allokering'!$B$1:$AG$461,MATCH(E$1,'Justerad allokering'!$B$1:$AF$1,0),FALSE)),VLOOKUP($B269,'Allokerad kvv'!$B$2:$AV$468,MATCH(E$1,'Allokerad kvv'!$B$1:$AV$1,0),FALSE),VLOOKUP($B269,'Justerad allokering'!$B$1:$AG$461,MATCH(E$1,'Justerad allokering'!$B$1:$AF$1,0),FALSE))</f>
        <v>0</v>
      </c>
      <c r="F269">
        <f>IF(ISERROR(1/VLOOKUP($B269,'Justerad allokering'!$B$1:$AG$461,MATCH(F$1,'Justerad allokering'!$B$1:$AF$1,0),FALSE)),VLOOKUP($B269,'Allokerad kvv'!$B$2:$AV$468,MATCH(F$1,'Allokerad kvv'!$B$1:$AV$1,0),FALSE),VLOOKUP($B269,'Justerad allokering'!$B$1:$AG$461,MATCH(F$1,'Justerad allokering'!$B$1:$AF$1,0),FALSE))</f>
        <v>0</v>
      </c>
      <c r="G269">
        <f>IF(ISERROR(1/VLOOKUP($B269,'Justerad allokering'!$B$1:$AG$461,MATCH(G$1,'Justerad allokering'!$B$1:$AF$1,0),FALSE)),VLOOKUP($B269,'Allokerad kvv'!$B$2:$AV$468,MATCH(G$1,'Allokerad kvv'!$B$1:$AV$1,0),FALSE),VLOOKUP($B269,'Justerad allokering'!$B$1:$AG$461,MATCH(G$1,'Justerad allokering'!$B$1:$AF$1,0),FALSE))</f>
        <v>0</v>
      </c>
      <c r="H269">
        <f>IF(ISERROR(1/VLOOKUP($B269,'Justerad allokering'!$B$1:$AG$461,MATCH(H$1,'Justerad allokering'!$B$1:$AF$1,0),FALSE)),VLOOKUP($B269,'Allokerad kvv'!$B$2:$AV$468,MATCH(H$1,'Allokerad kvv'!$B$1:$AV$1,0),FALSE),VLOOKUP($B269,'Justerad allokering'!$B$1:$AG$461,MATCH(H$1,'Justerad allokering'!$B$1:$AF$1,0),FALSE))</f>
        <v>0</v>
      </c>
      <c r="I269">
        <f>IF(ISERROR(1/VLOOKUP($B269,'Justerad allokering'!$B$1:$AG$461,MATCH(I$1,'Justerad allokering'!$B$1:$AF$1,0),FALSE)),VLOOKUP($B269,'Allokerad kvv'!$B$2:$AV$468,MATCH(I$1,'Allokerad kvv'!$B$1:$AV$1,0),FALSE),VLOOKUP($B269,'Justerad allokering'!$B$1:$AG$461,MATCH(I$1,'Justerad allokering'!$B$1:$AF$1,0),FALSE))</f>
        <v>0</v>
      </c>
      <c r="J269">
        <f>IF(ISERROR(1/VLOOKUP($B269,'Justerad allokering'!$B$1:$AG$461,MATCH(J$1,'Justerad allokering'!$B$1:$AF$1,0),FALSE)),VLOOKUP($B269,'Allokerad kvv'!$B$2:$AV$468,MATCH(J$1,'Allokerad kvv'!$B$1:$AV$1,0),FALSE),VLOOKUP($B269,'Justerad allokering'!$B$1:$AG$461,MATCH(J$1,'Justerad allokering'!$B$1:$AF$1,0),FALSE))</f>
        <v>0</v>
      </c>
      <c r="K269">
        <f>IF(ISERROR(1/VLOOKUP($B269,'Justerad allokering'!$B$1:$AG$461,MATCH(K$1,'Justerad allokering'!$B$1:$AF$1,0),FALSE)),VLOOKUP($B269,'Allokerad kvv'!$B$2:$AV$468,MATCH(K$1,'Allokerad kvv'!$B$1:$AV$1,0),FALSE),VLOOKUP($B269,'Justerad allokering'!$B$1:$AG$461,MATCH(K$1,'Justerad allokering'!$B$1:$AF$1,0),FALSE))</f>
        <v>0</v>
      </c>
      <c r="L269">
        <f>IF(ISERROR(1/VLOOKUP($B269,'Justerad allokering'!$B$1:$AG$461,MATCH(L$1,'Justerad allokering'!$B$1:$AF$1,0),FALSE)),VLOOKUP($B269,'Allokerad kvv'!$B$2:$AV$468,MATCH(L$1,'Allokerad kvv'!$B$1:$AV$1,0),FALSE),VLOOKUP($B269,'Justerad allokering'!$B$1:$AG$461,MATCH(L$1,'Justerad allokering'!$B$1:$AF$1,0),FALSE))</f>
        <v>0</v>
      </c>
      <c r="M269">
        <f>IF(ISERROR(1/VLOOKUP($B269,'Justerad allokering'!$B$1:$AG$461,MATCH(M$1,'Justerad allokering'!$B$1:$AF$1,0),FALSE)),VLOOKUP($B269,'Allokerad kvv'!$B$2:$AV$468,MATCH(M$1,'Allokerad kvv'!$B$1:$AV$1,0),FALSE),VLOOKUP($B269,'Justerad allokering'!$B$1:$AG$461,MATCH(M$1,'Justerad allokering'!$B$1:$AF$1,0),FALSE))</f>
        <v>0</v>
      </c>
      <c r="N269">
        <f>IF(ISERROR(1/VLOOKUP($B269,'Justerad allokering'!$B$1:$AG$461,MATCH(N$1,'Justerad allokering'!$B$1:$AF$1,0),FALSE)),VLOOKUP($B269,'Allokerad kvv'!$B$2:$AV$468,MATCH(N$1,'Allokerad kvv'!$B$1:$AV$1,0),FALSE),VLOOKUP($B269,'Justerad allokering'!$B$1:$AG$461,MATCH(N$1,'Justerad allokering'!$B$1:$AF$1,0),FALSE))</f>
        <v>0</v>
      </c>
      <c r="O269">
        <f>IF(ISERROR(1/VLOOKUP($B269,'Justerad allokering'!$B$1:$AG$461,MATCH(O$1,'Justerad allokering'!$B$1:$AF$1,0),FALSE)),VLOOKUP($B269,'Allokerad kvv'!$B$2:$AV$468,MATCH(O$1,'Allokerad kvv'!$B$1:$AV$1,0),FALSE),VLOOKUP($B269,'Justerad allokering'!$B$1:$AG$461,MATCH(O$1,'Justerad allokering'!$B$1:$AF$1,0),FALSE))</f>
        <v>0</v>
      </c>
      <c r="P269">
        <f>IF(ISERROR(1/VLOOKUP($B269,'Justerad allokering'!$B$1:$AG$461,MATCH(P$1,'Justerad allokering'!$B$1:$AF$1,0),FALSE)),VLOOKUP($B269,'Allokerad kvv'!$B$2:$AV$468,MATCH(P$1,'Allokerad kvv'!$B$1:$AV$1,0),FALSE),VLOOKUP($B269,'Justerad allokering'!$B$1:$AG$461,MATCH(P$1,'Justerad allokering'!$B$1:$AF$1,0),FALSE))</f>
        <v>0</v>
      </c>
      <c r="Q269">
        <f>IF(ISERROR(1/VLOOKUP($B269,'Justerad allokering'!$B$1:$AG$461,MATCH(Q$1,'Justerad allokering'!$B$1:$AF$1,0),FALSE)),VLOOKUP($B269,'Allokerad kvv'!$B$2:$AV$468,MATCH(Q$1,'Allokerad kvv'!$B$1:$AV$1,0),FALSE),VLOOKUP($B269,'Justerad allokering'!$B$1:$AG$461,MATCH(Q$1,'Justerad allokering'!$B$1:$AF$1,0),FALSE))</f>
        <v>0</v>
      </c>
      <c r="R269">
        <f>IF(ISERROR(1/VLOOKUP($B269,'Justerad allokering'!$B$1:$AG$461,MATCH(R$1,'Justerad allokering'!$B$1:$AF$1,0),FALSE)),VLOOKUP($B269,'Allokerad kvv'!$B$2:$AV$468,MATCH(R$1,'Allokerad kvv'!$B$1:$AV$1,0),FALSE),VLOOKUP($B269,'Justerad allokering'!$B$1:$AG$461,MATCH(R$1,'Justerad allokering'!$B$1:$AF$1,0),FALSE))</f>
        <v>0</v>
      </c>
      <c r="S269">
        <f>IF(ISERROR(1/VLOOKUP($B269,'Justerad allokering'!$B$1:$AG$461,MATCH(S$1,'Justerad allokering'!$B$1:$AF$1,0),FALSE)),VLOOKUP($B269,'Allokerad kvv'!$B$2:$AV$468,MATCH(S$1,'Allokerad kvv'!$B$1:$AV$1,0),FALSE),VLOOKUP($B269,'Justerad allokering'!$B$1:$AG$461,MATCH(S$1,'Justerad allokering'!$B$1:$AF$1,0),FALSE))</f>
        <v>0</v>
      </c>
      <c r="T269">
        <f>IF(ISERROR(1/VLOOKUP($B269,'Justerad allokering'!$B$1:$AG$461,MATCH(T$1,'Justerad allokering'!$B$1:$AF$1,0),FALSE)),VLOOKUP($B269,'Allokerad kvv'!$B$2:$AV$468,MATCH(T$1,'Allokerad kvv'!$B$1:$AV$1,0),FALSE),VLOOKUP($B269,'Justerad allokering'!$B$1:$AG$461,MATCH(T$1,'Justerad allokering'!$B$1:$AF$1,0),FALSE))</f>
        <v>0</v>
      </c>
      <c r="U269">
        <f>IF(ISERROR(1/VLOOKUP($B269,'Justerad allokering'!$B$1:$AG$461,MATCH(U$1,'Justerad allokering'!$B$1:$AF$1,0),FALSE)),VLOOKUP($B269,'Allokerad kvv'!$B$2:$AV$468,MATCH(U$1,'Allokerad kvv'!$B$1:$AV$1,0),FALSE),VLOOKUP($B269,'Justerad allokering'!$B$1:$AG$461,MATCH(U$1,'Justerad allokering'!$B$1:$AF$1,0),FALSE))</f>
        <v>0</v>
      </c>
      <c r="V269">
        <f>IF(ISERROR(1/VLOOKUP($B269,'Justerad allokering'!$B$1:$AG$461,MATCH(V$1,'Justerad allokering'!$B$1:$AF$1,0),FALSE)),VLOOKUP($B269,'Allokerad kvv'!$B$2:$AV$468,MATCH(V$1,'Allokerad kvv'!$B$1:$AV$1,0),FALSE),VLOOKUP($B269,'Justerad allokering'!$B$1:$AG$461,MATCH(V$1,'Justerad allokering'!$B$1:$AF$1,0),FALSE))</f>
        <v>0</v>
      </c>
      <c r="W269">
        <f>IF(ISERROR(1/VLOOKUP($B269,'Justerad allokering'!$B$1:$AG$461,MATCH(W$1,'Justerad allokering'!$B$1:$AF$1,0),FALSE)),VLOOKUP($B269,'Allokerad kvv'!$B$2:$AV$468,MATCH(W$1,'Allokerad kvv'!$B$1:$AV$1,0),FALSE),VLOOKUP($B269,'Justerad allokering'!$B$1:$AG$461,MATCH(W$1,'Justerad allokering'!$B$1:$AF$1,0),FALSE))</f>
        <v>0</v>
      </c>
      <c r="X269">
        <f>IF(ISERROR(1/VLOOKUP($B269,'Justerad allokering'!$B$1:$AG$461,MATCH(X$1,'Justerad allokering'!$B$1:$AF$1,0),FALSE)),VLOOKUP($B269,'Allokerad kvv'!$B$2:$AV$468,MATCH(X$1,'Allokerad kvv'!$B$1:$AV$1,0),FALSE),VLOOKUP($B269,'Justerad allokering'!$B$1:$AG$461,MATCH(X$1,'Justerad allokering'!$B$1:$AF$1,0),FALSE))</f>
        <v>0</v>
      </c>
      <c r="Y269">
        <f>IF(ISERROR(1/VLOOKUP($B269,'Justerad allokering'!$B$1:$AG$461,MATCH(Y$1,'Justerad allokering'!$B$1:$AF$1,0),FALSE)),VLOOKUP($B269,'Allokerad kvv'!$B$2:$AV$468,MATCH(Y$1,'Allokerad kvv'!$B$1:$AV$1,0),FALSE),VLOOKUP($B269,'Justerad allokering'!$B$1:$AG$461,MATCH(Y$1,'Justerad allokering'!$B$1:$AF$1,0),FALSE))</f>
        <v>0</v>
      </c>
      <c r="Z269">
        <f>IF(ISERROR(1/VLOOKUP($B269,'Justerad allokering'!$B$1:$AG$461,MATCH(Z$1,'Justerad allokering'!$B$1:$AF$1,0),FALSE)),VLOOKUP($B269,'Allokerad kvv'!$B$2:$AV$468,MATCH(Z$1,'Allokerad kvv'!$B$1:$AV$1,0),FALSE),VLOOKUP($B269,'Justerad allokering'!$B$1:$AG$461,MATCH(Z$1,'Justerad allokering'!$B$1:$AF$1,0),FALSE))</f>
        <v>0</v>
      </c>
      <c r="AE269" s="89">
        <f t="shared" si="16"/>
        <v>0</v>
      </c>
      <c r="AG269">
        <f t="shared" si="17"/>
        <v>0</v>
      </c>
      <c r="AH269">
        <f t="shared" si="18"/>
        <v>0</v>
      </c>
      <c r="AI269" t="str">
        <f>IF(AH269=0,"",AH269/VLOOKUP(B269,Kraftvärmeprod!$B$1:$BC$480,MATCH("Summa tillförd energi exklusive rökgaskondensering",Kraftvärmeprod!$B$1:$BC$1,0),FALSE))</f>
        <v/>
      </c>
      <c r="AK269">
        <f t="shared" si="19"/>
        <v>0</v>
      </c>
    </row>
    <row r="270" spans="1:37" x14ac:dyDescent="0.25">
      <c r="A270" s="2" t="s">
        <v>382</v>
      </c>
      <c r="B270" s="2" t="s">
        <v>383</v>
      </c>
      <c r="C270">
        <f>IF(ISERROR(1/VLOOKUP($B270,'Justerad allokering'!$B$1:$AG$461,MATCH(C$1,'Justerad allokering'!$B$1:$AF$1,0),FALSE)),VLOOKUP($B270,'Allokerad kvv'!$B$2:$AV$468,MATCH(C$1,'Allokerad kvv'!$B$1:$AV$1,0),FALSE),VLOOKUP($B270,'Justerad allokering'!$B$1:$AG$461,MATCH(C$1,'Justerad allokering'!$B$1:$AF$1,0),FALSE))</f>
        <v>0</v>
      </c>
      <c r="D270">
        <f>IF(ISERROR(1/VLOOKUP($B270,'Justerad allokering'!$B$1:$AG$461,MATCH(D$1,'Justerad allokering'!$B$1:$AF$1,0),FALSE)),VLOOKUP($B270,'Allokerad kvv'!$B$2:$AV$468,MATCH(D$1,'Allokerad kvv'!$B$1:$AV$1,0),FALSE),VLOOKUP($B270,'Justerad allokering'!$B$1:$AG$461,MATCH(D$1,'Justerad allokering'!$B$1:$AF$1,0),FALSE))</f>
        <v>0</v>
      </c>
      <c r="E270">
        <f>IF(ISERROR(1/VLOOKUP($B270,'Justerad allokering'!$B$1:$AG$461,MATCH(E$1,'Justerad allokering'!$B$1:$AF$1,0),FALSE)),VLOOKUP($B270,'Allokerad kvv'!$B$2:$AV$468,MATCH(E$1,'Allokerad kvv'!$B$1:$AV$1,0),FALSE),VLOOKUP($B270,'Justerad allokering'!$B$1:$AG$461,MATCH(E$1,'Justerad allokering'!$B$1:$AF$1,0),FALSE))</f>
        <v>0</v>
      </c>
      <c r="F270">
        <f>IF(ISERROR(1/VLOOKUP($B270,'Justerad allokering'!$B$1:$AG$461,MATCH(F$1,'Justerad allokering'!$B$1:$AF$1,0),FALSE)),VLOOKUP($B270,'Allokerad kvv'!$B$2:$AV$468,MATCH(F$1,'Allokerad kvv'!$B$1:$AV$1,0),FALSE),VLOOKUP($B270,'Justerad allokering'!$B$1:$AG$461,MATCH(F$1,'Justerad allokering'!$B$1:$AF$1,0),FALSE))</f>
        <v>0</v>
      </c>
      <c r="G270">
        <f>IF(ISERROR(1/VLOOKUP($B270,'Justerad allokering'!$B$1:$AG$461,MATCH(G$1,'Justerad allokering'!$B$1:$AF$1,0),FALSE)),VLOOKUP($B270,'Allokerad kvv'!$B$2:$AV$468,MATCH(G$1,'Allokerad kvv'!$B$1:$AV$1,0),FALSE),VLOOKUP($B270,'Justerad allokering'!$B$1:$AG$461,MATCH(G$1,'Justerad allokering'!$B$1:$AF$1,0),FALSE))</f>
        <v>0</v>
      </c>
      <c r="H270">
        <f>IF(ISERROR(1/VLOOKUP($B270,'Justerad allokering'!$B$1:$AG$461,MATCH(H$1,'Justerad allokering'!$B$1:$AF$1,0),FALSE)),VLOOKUP($B270,'Allokerad kvv'!$B$2:$AV$468,MATCH(H$1,'Allokerad kvv'!$B$1:$AV$1,0),FALSE),VLOOKUP($B270,'Justerad allokering'!$B$1:$AG$461,MATCH(H$1,'Justerad allokering'!$B$1:$AF$1,0),FALSE))</f>
        <v>0</v>
      </c>
      <c r="I270">
        <f>IF(ISERROR(1/VLOOKUP($B270,'Justerad allokering'!$B$1:$AG$461,MATCH(I$1,'Justerad allokering'!$B$1:$AF$1,0),FALSE)),VLOOKUP($B270,'Allokerad kvv'!$B$2:$AV$468,MATCH(I$1,'Allokerad kvv'!$B$1:$AV$1,0),FALSE),VLOOKUP($B270,'Justerad allokering'!$B$1:$AG$461,MATCH(I$1,'Justerad allokering'!$B$1:$AF$1,0),FALSE))</f>
        <v>0</v>
      </c>
      <c r="J270">
        <f>IF(ISERROR(1/VLOOKUP($B270,'Justerad allokering'!$B$1:$AG$461,MATCH(J$1,'Justerad allokering'!$B$1:$AF$1,0),FALSE)),VLOOKUP($B270,'Allokerad kvv'!$B$2:$AV$468,MATCH(J$1,'Allokerad kvv'!$B$1:$AV$1,0),FALSE),VLOOKUP($B270,'Justerad allokering'!$B$1:$AG$461,MATCH(J$1,'Justerad allokering'!$B$1:$AF$1,0),FALSE))</f>
        <v>0</v>
      </c>
      <c r="K270">
        <f>IF(ISERROR(1/VLOOKUP($B270,'Justerad allokering'!$B$1:$AG$461,MATCH(K$1,'Justerad allokering'!$B$1:$AF$1,0),FALSE)),VLOOKUP($B270,'Allokerad kvv'!$B$2:$AV$468,MATCH(K$1,'Allokerad kvv'!$B$1:$AV$1,0),FALSE),VLOOKUP($B270,'Justerad allokering'!$B$1:$AG$461,MATCH(K$1,'Justerad allokering'!$B$1:$AF$1,0),FALSE))</f>
        <v>0</v>
      </c>
      <c r="L270">
        <f>IF(ISERROR(1/VLOOKUP($B270,'Justerad allokering'!$B$1:$AG$461,MATCH(L$1,'Justerad allokering'!$B$1:$AF$1,0),FALSE)),VLOOKUP($B270,'Allokerad kvv'!$B$2:$AV$468,MATCH(L$1,'Allokerad kvv'!$B$1:$AV$1,0),FALSE),VLOOKUP($B270,'Justerad allokering'!$B$1:$AG$461,MATCH(L$1,'Justerad allokering'!$B$1:$AF$1,0),FALSE))</f>
        <v>0</v>
      </c>
      <c r="M270">
        <f>IF(ISERROR(1/VLOOKUP($B270,'Justerad allokering'!$B$1:$AG$461,MATCH(M$1,'Justerad allokering'!$B$1:$AF$1,0),FALSE)),VLOOKUP($B270,'Allokerad kvv'!$B$2:$AV$468,MATCH(M$1,'Allokerad kvv'!$B$1:$AV$1,0),FALSE),VLOOKUP($B270,'Justerad allokering'!$B$1:$AG$461,MATCH(M$1,'Justerad allokering'!$B$1:$AF$1,0),FALSE))</f>
        <v>0</v>
      </c>
      <c r="N270">
        <f>IF(ISERROR(1/VLOOKUP($B270,'Justerad allokering'!$B$1:$AG$461,MATCH(N$1,'Justerad allokering'!$B$1:$AF$1,0),FALSE)),VLOOKUP($B270,'Allokerad kvv'!$B$2:$AV$468,MATCH(N$1,'Allokerad kvv'!$B$1:$AV$1,0),FALSE),VLOOKUP($B270,'Justerad allokering'!$B$1:$AG$461,MATCH(N$1,'Justerad allokering'!$B$1:$AF$1,0),FALSE))</f>
        <v>0</v>
      </c>
      <c r="O270">
        <f>IF(ISERROR(1/VLOOKUP($B270,'Justerad allokering'!$B$1:$AG$461,MATCH(O$1,'Justerad allokering'!$B$1:$AF$1,0),FALSE)),VLOOKUP($B270,'Allokerad kvv'!$B$2:$AV$468,MATCH(O$1,'Allokerad kvv'!$B$1:$AV$1,0),FALSE),VLOOKUP($B270,'Justerad allokering'!$B$1:$AG$461,MATCH(O$1,'Justerad allokering'!$B$1:$AF$1,0),FALSE))</f>
        <v>0</v>
      </c>
      <c r="P270">
        <f>IF(ISERROR(1/VLOOKUP($B270,'Justerad allokering'!$B$1:$AG$461,MATCH(P$1,'Justerad allokering'!$B$1:$AF$1,0),FALSE)),VLOOKUP($B270,'Allokerad kvv'!$B$2:$AV$468,MATCH(P$1,'Allokerad kvv'!$B$1:$AV$1,0),FALSE),VLOOKUP($B270,'Justerad allokering'!$B$1:$AG$461,MATCH(P$1,'Justerad allokering'!$B$1:$AF$1,0),FALSE))</f>
        <v>0</v>
      </c>
      <c r="Q270">
        <f>IF(ISERROR(1/VLOOKUP($B270,'Justerad allokering'!$B$1:$AG$461,MATCH(Q$1,'Justerad allokering'!$B$1:$AF$1,0),FALSE)),VLOOKUP($B270,'Allokerad kvv'!$B$2:$AV$468,MATCH(Q$1,'Allokerad kvv'!$B$1:$AV$1,0),FALSE),VLOOKUP($B270,'Justerad allokering'!$B$1:$AG$461,MATCH(Q$1,'Justerad allokering'!$B$1:$AF$1,0),FALSE))</f>
        <v>0</v>
      </c>
      <c r="R270">
        <f>IF(ISERROR(1/VLOOKUP($B270,'Justerad allokering'!$B$1:$AG$461,MATCH(R$1,'Justerad allokering'!$B$1:$AF$1,0),FALSE)),VLOOKUP($B270,'Allokerad kvv'!$B$2:$AV$468,MATCH(R$1,'Allokerad kvv'!$B$1:$AV$1,0),FALSE),VLOOKUP($B270,'Justerad allokering'!$B$1:$AG$461,MATCH(R$1,'Justerad allokering'!$B$1:$AF$1,0),FALSE))</f>
        <v>0</v>
      </c>
      <c r="S270">
        <f>IF(ISERROR(1/VLOOKUP($B270,'Justerad allokering'!$B$1:$AG$461,MATCH(S$1,'Justerad allokering'!$B$1:$AF$1,0),FALSE)),VLOOKUP($B270,'Allokerad kvv'!$B$2:$AV$468,MATCH(S$1,'Allokerad kvv'!$B$1:$AV$1,0),FALSE),VLOOKUP($B270,'Justerad allokering'!$B$1:$AG$461,MATCH(S$1,'Justerad allokering'!$B$1:$AF$1,0),FALSE))</f>
        <v>0</v>
      </c>
      <c r="T270">
        <f>IF(ISERROR(1/VLOOKUP($B270,'Justerad allokering'!$B$1:$AG$461,MATCH(T$1,'Justerad allokering'!$B$1:$AF$1,0),FALSE)),VLOOKUP($B270,'Allokerad kvv'!$B$2:$AV$468,MATCH(T$1,'Allokerad kvv'!$B$1:$AV$1,0),FALSE),VLOOKUP($B270,'Justerad allokering'!$B$1:$AG$461,MATCH(T$1,'Justerad allokering'!$B$1:$AF$1,0),FALSE))</f>
        <v>0</v>
      </c>
      <c r="U270">
        <f>IF(ISERROR(1/VLOOKUP($B270,'Justerad allokering'!$B$1:$AG$461,MATCH(U$1,'Justerad allokering'!$B$1:$AF$1,0),FALSE)),VLOOKUP($B270,'Allokerad kvv'!$B$2:$AV$468,MATCH(U$1,'Allokerad kvv'!$B$1:$AV$1,0),FALSE),VLOOKUP($B270,'Justerad allokering'!$B$1:$AG$461,MATCH(U$1,'Justerad allokering'!$B$1:$AF$1,0),FALSE))</f>
        <v>0</v>
      </c>
      <c r="V270">
        <f>IF(ISERROR(1/VLOOKUP($B270,'Justerad allokering'!$B$1:$AG$461,MATCH(V$1,'Justerad allokering'!$B$1:$AF$1,0),FALSE)),VLOOKUP($B270,'Allokerad kvv'!$B$2:$AV$468,MATCH(V$1,'Allokerad kvv'!$B$1:$AV$1,0),FALSE),VLOOKUP($B270,'Justerad allokering'!$B$1:$AG$461,MATCH(V$1,'Justerad allokering'!$B$1:$AF$1,0),FALSE))</f>
        <v>0</v>
      </c>
      <c r="W270">
        <f>IF(ISERROR(1/VLOOKUP($B270,'Justerad allokering'!$B$1:$AG$461,MATCH(W$1,'Justerad allokering'!$B$1:$AF$1,0),FALSE)),VLOOKUP($B270,'Allokerad kvv'!$B$2:$AV$468,MATCH(W$1,'Allokerad kvv'!$B$1:$AV$1,0),FALSE),VLOOKUP($B270,'Justerad allokering'!$B$1:$AG$461,MATCH(W$1,'Justerad allokering'!$B$1:$AF$1,0),FALSE))</f>
        <v>0</v>
      </c>
      <c r="X270">
        <f>IF(ISERROR(1/VLOOKUP($B270,'Justerad allokering'!$B$1:$AG$461,MATCH(X$1,'Justerad allokering'!$B$1:$AF$1,0),FALSE)),VLOOKUP($B270,'Allokerad kvv'!$B$2:$AV$468,MATCH(X$1,'Allokerad kvv'!$B$1:$AV$1,0),FALSE),VLOOKUP($B270,'Justerad allokering'!$B$1:$AG$461,MATCH(X$1,'Justerad allokering'!$B$1:$AF$1,0),FALSE))</f>
        <v>0</v>
      </c>
      <c r="Y270">
        <f>IF(ISERROR(1/VLOOKUP($B270,'Justerad allokering'!$B$1:$AG$461,MATCH(Y$1,'Justerad allokering'!$B$1:$AF$1,0),FALSE)),VLOOKUP($B270,'Allokerad kvv'!$B$2:$AV$468,MATCH(Y$1,'Allokerad kvv'!$B$1:$AV$1,0),FALSE),VLOOKUP($B270,'Justerad allokering'!$B$1:$AG$461,MATCH(Y$1,'Justerad allokering'!$B$1:$AF$1,0),FALSE))</f>
        <v>0</v>
      </c>
      <c r="Z270">
        <f>IF(ISERROR(1/VLOOKUP($B270,'Justerad allokering'!$B$1:$AG$461,MATCH(Z$1,'Justerad allokering'!$B$1:$AF$1,0),FALSE)),VLOOKUP($B270,'Allokerad kvv'!$B$2:$AV$468,MATCH(Z$1,'Allokerad kvv'!$B$1:$AV$1,0),FALSE),VLOOKUP($B270,'Justerad allokering'!$B$1:$AG$461,MATCH(Z$1,'Justerad allokering'!$B$1:$AF$1,0),FALSE))</f>
        <v>0</v>
      </c>
      <c r="AE270" s="89">
        <f t="shared" si="16"/>
        <v>0</v>
      </c>
      <c r="AG270">
        <f t="shared" si="17"/>
        <v>0</v>
      </c>
      <c r="AH270">
        <f t="shared" si="18"/>
        <v>0</v>
      </c>
      <c r="AI270" t="str">
        <f>IF(AH270=0,"",AH270/VLOOKUP(B270,Kraftvärmeprod!$B$1:$BC$480,MATCH("Summa tillförd energi exklusive rökgaskondensering",Kraftvärmeprod!$B$1:$BC$1,0),FALSE))</f>
        <v/>
      </c>
      <c r="AK270">
        <f t="shared" si="19"/>
        <v>0</v>
      </c>
    </row>
    <row r="271" spans="1:37" x14ac:dyDescent="0.25">
      <c r="A271" s="2" t="s">
        <v>382</v>
      </c>
      <c r="B271" s="2" t="s">
        <v>384</v>
      </c>
      <c r="C271">
        <f>IF(ISERROR(1/VLOOKUP($B271,'Justerad allokering'!$B$1:$AG$461,MATCH(C$1,'Justerad allokering'!$B$1:$AF$1,0),FALSE)),VLOOKUP($B271,'Allokerad kvv'!$B$2:$AV$468,MATCH(C$1,'Allokerad kvv'!$B$1:$AV$1,0),FALSE),VLOOKUP($B271,'Justerad allokering'!$B$1:$AG$461,MATCH(C$1,'Justerad allokering'!$B$1:$AF$1,0),FALSE))</f>
        <v>0</v>
      </c>
      <c r="D271">
        <f>IF(ISERROR(1/VLOOKUP($B271,'Justerad allokering'!$B$1:$AG$461,MATCH(D$1,'Justerad allokering'!$B$1:$AF$1,0),FALSE)),VLOOKUP($B271,'Allokerad kvv'!$B$2:$AV$468,MATCH(D$1,'Allokerad kvv'!$B$1:$AV$1,0),FALSE),VLOOKUP($B271,'Justerad allokering'!$B$1:$AG$461,MATCH(D$1,'Justerad allokering'!$B$1:$AF$1,0),FALSE))</f>
        <v>0</v>
      </c>
      <c r="E271">
        <f>IF(ISERROR(1/VLOOKUP($B271,'Justerad allokering'!$B$1:$AG$461,MATCH(E$1,'Justerad allokering'!$B$1:$AF$1,0),FALSE)),VLOOKUP($B271,'Allokerad kvv'!$B$2:$AV$468,MATCH(E$1,'Allokerad kvv'!$B$1:$AV$1,0),FALSE),VLOOKUP($B271,'Justerad allokering'!$B$1:$AG$461,MATCH(E$1,'Justerad allokering'!$B$1:$AF$1,0),FALSE))</f>
        <v>0</v>
      </c>
      <c r="F271">
        <f>IF(ISERROR(1/VLOOKUP($B271,'Justerad allokering'!$B$1:$AG$461,MATCH(F$1,'Justerad allokering'!$B$1:$AF$1,0),FALSE)),VLOOKUP($B271,'Allokerad kvv'!$B$2:$AV$468,MATCH(F$1,'Allokerad kvv'!$B$1:$AV$1,0),FALSE),VLOOKUP($B271,'Justerad allokering'!$B$1:$AG$461,MATCH(F$1,'Justerad allokering'!$B$1:$AF$1,0),FALSE))</f>
        <v>0</v>
      </c>
      <c r="G271">
        <f>IF(ISERROR(1/VLOOKUP($B271,'Justerad allokering'!$B$1:$AG$461,MATCH(G$1,'Justerad allokering'!$B$1:$AF$1,0),FALSE)),VLOOKUP($B271,'Allokerad kvv'!$B$2:$AV$468,MATCH(G$1,'Allokerad kvv'!$B$1:$AV$1,0),FALSE),VLOOKUP($B271,'Justerad allokering'!$B$1:$AG$461,MATCH(G$1,'Justerad allokering'!$B$1:$AF$1,0),FALSE))</f>
        <v>0</v>
      </c>
      <c r="H271">
        <f>IF(ISERROR(1/VLOOKUP($B271,'Justerad allokering'!$B$1:$AG$461,MATCH(H$1,'Justerad allokering'!$B$1:$AF$1,0),FALSE)),VLOOKUP($B271,'Allokerad kvv'!$B$2:$AV$468,MATCH(H$1,'Allokerad kvv'!$B$1:$AV$1,0),FALSE),VLOOKUP($B271,'Justerad allokering'!$B$1:$AG$461,MATCH(H$1,'Justerad allokering'!$B$1:$AF$1,0),FALSE))</f>
        <v>0</v>
      </c>
      <c r="I271">
        <f>IF(ISERROR(1/VLOOKUP($B271,'Justerad allokering'!$B$1:$AG$461,MATCH(I$1,'Justerad allokering'!$B$1:$AF$1,0),FALSE)),VLOOKUP($B271,'Allokerad kvv'!$B$2:$AV$468,MATCH(I$1,'Allokerad kvv'!$B$1:$AV$1,0),FALSE),VLOOKUP($B271,'Justerad allokering'!$B$1:$AG$461,MATCH(I$1,'Justerad allokering'!$B$1:$AF$1,0),FALSE))</f>
        <v>0</v>
      </c>
      <c r="J271">
        <f>IF(ISERROR(1/VLOOKUP($B271,'Justerad allokering'!$B$1:$AG$461,MATCH(J$1,'Justerad allokering'!$B$1:$AF$1,0),FALSE)),VLOOKUP($B271,'Allokerad kvv'!$B$2:$AV$468,MATCH(J$1,'Allokerad kvv'!$B$1:$AV$1,0),FALSE),VLOOKUP($B271,'Justerad allokering'!$B$1:$AG$461,MATCH(J$1,'Justerad allokering'!$B$1:$AF$1,0),FALSE))</f>
        <v>0</v>
      </c>
      <c r="K271">
        <f>IF(ISERROR(1/VLOOKUP($B271,'Justerad allokering'!$B$1:$AG$461,MATCH(K$1,'Justerad allokering'!$B$1:$AF$1,0),FALSE)),VLOOKUP($B271,'Allokerad kvv'!$B$2:$AV$468,MATCH(K$1,'Allokerad kvv'!$B$1:$AV$1,0),FALSE),VLOOKUP($B271,'Justerad allokering'!$B$1:$AG$461,MATCH(K$1,'Justerad allokering'!$B$1:$AF$1,0),FALSE))</f>
        <v>0</v>
      </c>
      <c r="L271">
        <f>IF(ISERROR(1/VLOOKUP($B271,'Justerad allokering'!$B$1:$AG$461,MATCH(L$1,'Justerad allokering'!$B$1:$AF$1,0),FALSE)),VLOOKUP($B271,'Allokerad kvv'!$B$2:$AV$468,MATCH(L$1,'Allokerad kvv'!$B$1:$AV$1,0),FALSE),VLOOKUP($B271,'Justerad allokering'!$B$1:$AG$461,MATCH(L$1,'Justerad allokering'!$B$1:$AF$1,0),FALSE))</f>
        <v>0</v>
      </c>
      <c r="M271">
        <f>IF(ISERROR(1/VLOOKUP($B271,'Justerad allokering'!$B$1:$AG$461,MATCH(M$1,'Justerad allokering'!$B$1:$AF$1,0),FALSE)),VLOOKUP($B271,'Allokerad kvv'!$B$2:$AV$468,MATCH(M$1,'Allokerad kvv'!$B$1:$AV$1,0),FALSE),VLOOKUP($B271,'Justerad allokering'!$B$1:$AG$461,MATCH(M$1,'Justerad allokering'!$B$1:$AF$1,0),FALSE))</f>
        <v>0</v>
      </c>
      <c r="N271">
        <f>IF(ISERROR(1/VLOOKUP($B271,'Justerad allokering'!$B$1:$AG$461,MATCH(N$1,'Justerad allokering'!$B$1:$AF$1,0),FALSE)),VLOOKUP($B271,'Allokerad kvv'!$B$2:$AV$468,MATCH(N$1,'Allokerad kvv'!$B$1:$AV$1,0),FALSE),VLOOKUP($B271,'Justerad allokering'!$B$1:$AG$461,MATCH(N$1,'Justerad allokering'!$B$1:$AF$1,0),FALSE))</f>
        <v>0</v>
      </c>
      <c r="O271">
        <f>IF(ISERROR(1/VLOOKUP($B271,'Justerad allokering'!$B$1:$AG$461,MATCH(O$1,'Justerad allokering'!$B$1:$AF$1,0),FALSE)),VLOOKUP($B271,'Allokerad kvv'!$B$2:$AV$468,MATCH(O$1,'Allokerad kvv'!$B$1:$AV$1,0),FALSE),VLOOKUP($B271,'Justerad allokering'!$B$1:$AG$461,MATCH(O$1,'Justerad allokering'!$B$1:$AF$1,0),FALSE))</f>
        <v>0</v>
      </c>
      <c r="P271">
        <f>IF(ISERROR(1/VLOOKUP($B271,'Justerad allokering'!$B$1:$AG$461,MATCH(P$1,'Justerad allokering'!$B$1:$AF$1,0),FALSE)),VLOOKUP($B271,'Allokerad kvv'!$B$2:$AV$468,MATCH(P$1,'Allokerad kvv'!$B$1:$AV$1,0),FALSE),VLOOKUP($B271,'Justerad allokering'!$B$1:$AG$461,MATCH(P$1,'Justerad allokering'!$B$1:$AF$1,0),FALSE))</f>
        <v>0</v>
      </c>
      <c r="Q271">
        <f>IF(ISERROR(1/VLOOKUP($B271,'Justerad allokering'!$B$1:$AG$461,MATCH(Q$1,'Justerad allokering'!$B$1:$AF$1,0),FALSE)),VLOOKUP($B271,'Allokerad kvv'!$B$2:$AV$468,MATCH(Q$1,'Allokerad kvv'!$B$1:$AV$1,0),FALSE),VLOOKUP($B271,'Justerad allokering'!$B$1:$AG$461,MATCH(Q$1,'Justerad allokering'!$B$1:$AF$1,0),FALSE))</f>
        <v>0</v>
      </c>
      <c r="R271">
        <f>IF(ISERROR(1/VLOOKUP($B271,'Justerad allokering'!$B$1:$AG$461,MATCH(R$1,'Justerad allokering'!$B$1:$AF$1,0),FALSE)),VLOOKUP($B271,'Allokerad kvv'!$B$2:$AV$468,MATCH(R$1,'Allokerad kvv'!$B$1:$AV$1,0),FALSE),VLOOKUP($B271,'Justerad allokering'!$B$1:$AG$461,MATCH(R$1,'Justerad allokering'!$B$1:$AF$1,0),FALSE))</f>
        <v>0</v>
      </c>
      <c r="S271">
        <f>IF(ISERROR(1/VLOOKUP($B271,'Justerad allokering'!$B$1:$AG$461,MATCH(S$1,'Justerad allokering'!$B$1:$AF$1,0),FALSE)),VLOOKUP($B271,'Allokerad kvv'!$B$2:$AV$468,MATCH(S$1,'Allokerad kvv'!$B$1:$AV$1,0),FALSE),VLOOKUP($B271,'Justerad allokering'!$B$1:$AG$461,MATCH(S$1,'Justerad allokering'!$B$1:$AF$1,0),FALSE))</f>
        <v>0</v>
      </c>
      <c r="T271">
        <f>IF(ISERROR(1/VLOOKUP($B271,'Justerad allokering'!$B$1:$AG$461,MATCH(T$1,'Justerad allokering'!$B$1:$AF$1,0),FALSE)),VLOOKUP($B271,'Allokerad kvv'!$B$2:$AV$468,MATCH(T$1,'Allokerad kvv'!$B$1:$AV$1,0),FALSE),VLOOKUP($B271,'Justerad allokering'!$B$1:$AG$461,MATCH(T$1,'Justerad allokering'!$B$1:$AF$1,0),FALSE))</f>
        <v>0</v>
      </c>
      <c r="U271">
        <f>IF(ISERROR(1/VLOOKUP($B271,'Justerad allokering'!$B$1:$AG$461,MATCH(U$1,'Justerad allokering'!$B$1:$AF$1,0),FALSE)),VLOOKUP($B271,'Allokerad kvv'!$B$2:$AV$468,MATCH(U$1,'Allokerad kvv'!$B$1:$AV$1,0),FALSE),VLOOKUP($B271,'Justerad allokering'!$B$1:$AG$461,MATCH(U$1,'Justerad allokering'!$B$1:$AF$1,0),FALSE))</f>
        <v>0</v>
      </c>
      <c r="V271">
        <f>IF(ISERROR(1/VLOOKUP($B271,'Justerad allokering'!$B$1:$AG$461,MATCH(V$1,'Justerad allokering'!$B$1:$AF$1,0),FALSE)),VLOOKUP($B271,'Allokerad kvv'!$B$2:$AV$468,MATCH(V$1,'Allokerad kvv'!$B$1:$AV$1,0),FALSE),VLOOKUP($B271,'Justerad allokering'!$B$1:$AG$461,MATCH(V$1,'Justerad allokering'!$B$1:$AF$1,0),FALSE))</f>
        <v>0</v>
      </c>
      <c r="W271">
        <f>IF(ISERROR(1/VLOOKUP($B271,'Justerad allokering'!$B$1:$AG$461,MATCH(W$1,'Justerad allokering'!$B$1:$AF$1,0),FALSE)),VLOOKUP($B271,'Allokerad kvv'!$B$2:$AV$468,MATCH(W$1,'Allokerad kvv'!$B$1:$AV$1,0),FALSE),VLOOKUP($B271,'Justerad allokering'!$B$1:$AG$461,MATCH(W$1,'Justerad allokering'!$B$1:$AF$1,0),FALSE))</f>
        <v>0</v>
      </c>
      <c r="X271">
        <f>IF(ISERROR(1/VLOOKUP($B271,'Justerad allokering'!$B$1:$AG$461,MATCH(X$1,'Justerad allokering'!$B$1:$AF$1,0),FALSE)),VLOOKUP($B271,'Allokerad kvv'!$B$2:$AV$468,MATCH(X$1,'Allokerad kvv'!$B$1:$AV$1,0),FALSE),VLOOKUP($B271,'Justerad allokering'!$B$1:$AG$461,MATCH(X$1,'Justerad allokering'!$B$1:$AF$1,0),FALSE))</f>
        <v>0</v>
      </c>
      <c r="Y271">
        <f>IF(ISERROR(1/VLOOKUP($B271,'Justerad allokering'!$B$1:$AG$461,MATCH(Y$1,'Justerad allokering'!$B$1:$AF$1,0),FALSE)),VLOOKUP($B271,'Allokerad kvv'!$B$2:$AV$468,MATCH(Y$1,'Allokerad kvv'!$B$1:$AV$1,0),FALSE),VLOOKUP($B271,'Justerad allokering'!$B$1:$AG$461,MATCH(Y$1,'Justerad allokering'!$B$1:$AF$1,0),FALSE))</f>
        <v>0</v>
      </c>
      <c r="Z271">
        <f>IF(ISERROR(1/VLOOKUP($B271,'Justerad allokering'!$B$1:$AG$461,MATCH(Z$1,'Justerad allokering'!$B$1:$AF$1,0),FALSE)),VLOOKUP($B271,'Allokerad kvv'!$B$2:$AV$468,MATCH(Z$1,'Allokerad kvv'!$B$1:$AV$1,0),FALSE),VLOOKUP($B271,'Justerad allokering'!$B$1:$AG$461,MATCH(Z$1,'Justerad allokering'!$B$1:$AF$1,0),FALSE))</f>
        <v>0</v>
      </c>
      <c r="AE271" s="89">
        <f t="shared" si="16"/>
        <v>0</v>
      </c>
      <c r="AG271">
        <f t="shared" si="17"/>
        <v>0</v>
      </c>
      <c r="AH271">
        <f t="shared" si="18"/>
        <v>0</v>
      </c>
      <c r="AI271" t="str">
        <f>IF(AH271=0,"",AH271/VLOOKUP(B271,Kraftvärmeprod!$B$1:$BC$480,MATCH("Summa tillförd energi exklusive rökgaskondensering",Kraftvärmeprod!$B$1:$BC$1,0),FALSE))</f>
        <v/>
      </c>
      <c r="AK271">
        <f t="shared" si="19"/>
        <v>0</v>
      </c>
    </row>
    <row r="272" spans="1:37" x14ac:dyDescent="0.25">
      <c r="A272" s="2" t="s">
        <v>385</v>
      </c>
      <c r="B272" s="2" t="s">
        <v>386</v>
      </c>
      <c r="C272">
        <f>IF(ISERROR(1/VLOOKUP($B272,'Justerad allokering'!$B$1:$AG$461,MATCH(C$1,'Justerad allokering'!$B$1:$AF$1,0),FALSE)),VLOOKUP($B272,'Allokerad kvv'!$B$2:$AV$468,MATCH(C$1,'Allokerad kvv'!$B$1:$AV$1,0),FALSE),VLOOKUP($B272,'Justerad allokering'!$B$1:$AG$461,MATCH(C$1,'Justerad allokering'!$B$1:$AF$1,0),FALSE))</f>
        <v>0</v>
      </c>
      <c r="D272">
        <f>IF(ISERROR(1/VLOOKUP($B272,'Justerad allokering'!$B$1:$AG$461,MATCH(D$1,'Justerad allokering'!$B$1:$AF$1,0),FALSE)),VLOOKUP($B272,'Allokerad kvv'!$B$2:$AV$468,MATCH(D$1,'Allokerad kvv'!$B$1:$AV$1,0),FALSE),VLOOKUP($B272,'Justerad allokering'!$B$1:$AG$461,MATCH(D$1,'Justerad allokering'!$B$1:$AF$1,0),FALSE))</f>
        <v>0</v>
      </c>
      <c r="E272">
        <f>IF(ISERROR(1/VLOOKUP($B272,'Justerad allokering'!$B$1:$AG$461,MATCH(E$1,'Justerad allokering'!$B$1:$AF$1,0),FALSE)),VLOOKUP($B272,'Allokerad kvv'!$B$2:$AV$468,MATCH(E$1,'Allokerad kvv'!$B$1:$AV$1,0),FALSE),VLOOKUP($B272,'Justerad allokering'!$B$1:$AG$461,MATCH(E$1,'Justerad allokering'!$B$1:$AF$1,0),FALSE))</f>
        <v>0</v>
      </c>
      <c r="F272">
        <f>IF(ISERROR(1/VLOOKUP($B272,'Justerad allokering'!$B$1:$AG$461,MATCH(F$1,'Justerad allokering'!$B$1:$AF$1,0),FALSE)),VLOOKUP($B272,'Allokerad kvv'!$B$2:$AV$468,MATCH(F$1,'Allokerad kvv'!$B$1:$AV$1,0),FALSE),VLOOKUP($B272,'Justerad allokering'!$B$1:$AG$461,MATCH(F$1,'Justerad allokering'!$B$1:$AF$1,0),FALSE))</f>
        <v>0</v>
      </c>
      <c r="G272">
        <f>IF(ISERROR(1/VLOOKUP($B272,'Justerad allokering'!$B$1:$AG$461,MATCH(G$1,'Justerad allokering'!$B$1:$AF$1,0),FALSE)),VLOOKUP($B272,'Allokerad kvv'!$B$2:$AV$468,MATCH(G$1,'Allokerad kvv'!$B$1:$AV$1,0),FALSE),VLOOKUP($B272,'Justerad allokering'!$B$1:$AG$461,MATCH(G$1,'Justerad allokering'!$B$1:$AF$1,0),FALSE))</f>
        <v>0</v>
      </c>
      <c r="H272">
        <f>IF(ISERROR(1/VLOOKUP($B272,'Justerad allokering'!$B$1:$AG$461,MATCH(H$1,'Justerad allokering'!$B$1:$AF$1,0),FALSE)),VLOOKUP($B272,'Allokerad kvv'!$B$2:$AV$468,MATCH(H$1,'Allokerad kvv'!$B$1:$AV$1,0),FALSE),VLOOKUP($B272,'Justerad allokering'!$B$1:$AG$461,MATCH(H$1,'Justerad allokering'!$B$1:$AF$1,0),FALSE))</f>
        <v>0</v>
      </c>
      <c r="I272">
        <f>IF(ISERROR(1/VLOOKUP($B272,'Justerad allokering'!$B$1:$AG$461,MATCH(I$1,'Justerad allokering'!$B$1:$AF$1,0),FALSE)),VLOOKUP($B272,'Allokerad kvv'!$B$2:$AV$468,MATCH(I$1,'Allokerad kvv'!$B$1:$AV$1,0),FALSE),VLOOKUP($B272,'Justerad allokering'!$B$1:$AG$461,MATCH(I$1,'Justerad allokering'!$B$1:$AF$1,0),FALSE))</f>
        <v>0</v>
      </c>
      <c r="J272">
        <f>IF(ISERROR(1/VLOOKUP($B272,'Justerad allokering'!$B$1:$AG$461,MATCH(J$1,'Justerad allokering'!$B$1:$AF$1,0),FALSE)),VLOOKUP($B272,'Allokerad kvv'!$B$2:$AV$468,MATCH(J$1,'Allokerad kvv'!$B$1:$AV$1,0),FALSE),VLOOKUP($B272,'Justerad allokering'!$B$1:$AG$461,MATCH(J$1,'Justerad allokering'!$B$1:$AF$1,0),FALSE))</f>
        <v>0</v>
      </c>
      <c r="K272">
        <f>IF(ISERROR(1/VLOOKUP($B272,'Justerad allokering'!$B$1:$AG$461,MATCH(K$1,'Justerad allokering'!$B$1:$AF$1,0),FALSE)),VLOOKUP($B272,'Allokerad kvv'!$B$2:$AV$468,MATCH(K$1,'Allokerad kvv'!$B$1:$AV$1,0),FALSE),VLOOKUP($B272,'Justerad allokering'!$B$1:$AG$461,MATCH(K$1,'Justerad allokering'!$B$1:$AF$1,0),FALSE))</f>
        <v>0</v>
      </c>
      <c r="L272">
        <f>IF(ISERROR(1/VLOOKUP($B272,'Justerad allokering'!$B$1:$AG$461,MATCH(L$1,'Justerad allokering'!$B$1:$AF$1,0),FALSE)),VLOOKUP($B272,'Allokerad kvv'!$B$2:$AV$468,MATCH(L$1,'Allokerad kvv'!$B$1:$AV$1,0),FALSE),VLOOKUP($B272,'Justerad allokering'!$B$1:$AG$461,MATCH(L$1,'Justerad allokering'!$B$1:$AF$1,0),FALSE))</f>
        <v>0</v>
      </c>
      <c r="M272">
        <f>IF(ISERROR(1/VLOOKUP($B272,'Justerad allokering'!$B$1:$AG$461,MATCH(M$1,'Justerad allokering'!$B$1:$AF$1,0),FALSE)),VLOOKUP($B272,'Allokerad kvv'!$B$2:$AV$468,MATCH(M$1,'Allokerad kvv'!$B$1:$AV$1,0),FALSE),VLOOKUP($B272,'Justerad allokering'!$B$1:$AG$461,MATCH(M$1,'Justerad allokering'!$B$1:$AF$1,0),FALSE))</f>
        <v>0</v>
      </c>
      <c r="N272">
        <f>IF(ISERROR(1/VLOOKUP($B272,'Justerad allokering'!$B$1:$AG$461,MATCH(N$1,'Justerad allokering'!$B$1:$AF$1,0),FALSE)),VLOOKUP($B272,'Allokerad kvv'!$B$2:$AV$468,MATCH(N$1,'Allokerad kvv'!$B$1:$AV$1,0),FALSE),VLOOKUP($B272,'Justerad allokering'!$B$1:$AG$461,MATCH(N$1,'Justerad allokering'!$B$1:$AF$1,0),FALSE))</f>
        <v>0</v>
      </c>
      <c r="O272">
        <f>IF(ISERROR(1/VLOOKUP($B272,'Justerad allokering'!$B$1:$AG$461,MATCH(O$1,'Justerad allokering'!$B$1:$AF$1,0),FALSE)),VLOOKUP($B272,'Allokerad kvv'!$B$2:$AV$468,MATCH(O$1,'Allokerad kvv'!$B$1:$AV$1,0),FALSE),VLOOKUP($B272,'Justerad allokering'!$B$1:$AG$461,MATCH(O$1,'Justerad allokering'!$B$1:$AF$1,0),FALSE))</f>
        <v>0</v>
      </c>
      <c r="P272">
        <f>IF(ISERROR(1/VLOOKUP($B272,'Justerad allokering'!$B$1:$AG$461,MATCH(P$1,'Justerad allokering'!$B$1:$AF$1,0),FALSE)),VLOOKUP($B272,'Allokerad kvv'!$B$2:$AV$468,MATCH(P$1,'Allokerad kvv'!$B$1:$AV$1,0),FALSE),VLOOKUP($B272,'Justerad allokering'!$B$1:$AG$461,MATCH(P$1,'Justerad allokering'!$B$1:$AF$1,0),FALSE))</f>
        <v>0</v>
      </c>
      <c r="Q272">
        <f>IF(ISERROR(1/VLOOKUP($B272,'Justerad allokering'!$B$1:$AG$461,MATCH(Q$1,'Justerad allokering'!$B$1:$AF$1,0),FALSE)),VLOOKUP($B272,'Allokerad kvv'!$B$2:$AV$468,MATCH(Q$1,'Allokerad kvv'!$B$1:$AV$1,0),FALSE),VLOOKUP($B272,'Justerad allokering'!$B$1:$AG$461,MATCH(Q$1,'Justerad allokering'!$B$1:$AF$1,0),FALSE))</f>
        <v>0</v>
      </c>
      <c r="R272">
        <f>IF(ISERROR(1/VLOOKUP($B272,'Justerad allokering'!$B$1:$AG$461,MATCH(R$1,'Justerad allokering'!$B$1:$AF$1,0),FALSE)),VLOOKUP($B272,'Allokerad kvv'!$B$2:$AV$468,MATCH(R$1,'Allokerad kvv'!$B$1:$AV$1,0),FALSE),VLOOKUP($B272,'Justerad allokering'!$B$1:$AG$461,MATCH(R$1,'Justerad allokering'!$B$1:$AF$1,0),FALSE))</f>
        <v>0</v>
      </c>
      <c r="S272">
        <f>IF(ISERROR(1/VLOOKUP($B272,'Justerad allokering'!$B$1:$AG$461,MATCH(S$1,'Justerad allokering'!$B$1:$AF$1,0),FALSE)),VLOOKUP($B272,'Allokerad kvv'!$B$2:$AV$468,MATCH(S$1,'Allokerad kvv'!$B$1:$AV$1,0),FALSE),VLOOKUP($B272,'Justerad allokering'!$B$1:$AG$461,MATCH(S$1,'Justerad allokering'!$B$1:$AF$1,0),FALSE))</f>
        <v>0</v>
      </c>
      <c r="T272">
        <f>IF(ISERROR(1/VLOOKUP($B272,'Justerad allokering'!$B$1:$AG$461,MATCH(T$1,'Justerad allokering'!$B$1:$AF$1,0),FALSE)),VLOOKUP($B272,'Allokerad kvv'!$B$2:$AV$468,MATCH(T$1,'Allokerad kvv'!$B$1:$AV$1,0),FALSE),VLOOKUP($B272,'Justerad allokering'!$B$1:$AG$461,MATCH(T$1,'Justerad allokering'!$B$1:$AF$1,0),FALSE))</f>
        <v>0</v>
      </c>
      <c r="U272">
        <f>IF(ISERROR(1/VLOOKUP($B272,'Justerad allokering'!$B$1:$AG$461,MATCH(U$1,'Justerad allokering'!$B$1:$AF$1,0),FALSE)),VLOOKUP($B272,'Allokerad kvv'!$B$2:$AV$468,MATCH(U$1,'Allokerad kvv'!$B$1:$AV$1,0),FALSE),VLOOKUP($B272,'Justerad allokering'!$B$1:$AG$461,MATCH(U$1,'Justerad allokering'!$B$1:$AF$1,0),FALSE))</f>
        <v>0</v>
      </c>
      <c r="V272">
        <f>IF(ISERROR(1/VLOOKUP($B272,'Justerad allokering'!$B$1:$AG$461,MATCH(V$1,'Justerad allokering'!$B$1:$AF$1,0),FALSE)),VLOOKUP($B272,'Allokerad kvv'!$B$2:$AV$468,MATCH(V$1,'Allokerad kvv'!$B$1:$AV$1,0),FALSE),VLOOKUP($B272,'Justerad allokering'!$B$1:$AG$461,MATCH(V$1,'Justerad allokering'!$B$1:$AF$1,0),FALSE))</f>
        <v>0</v>
      </c>
      <c r="W272">
        <f>IF(ISERROR(1/VLOOKUP($B272,'Justerad allokering'!$B$1:$AG$461,MATCH(W$1,'Justerad allokering'!$B$1:$AF$1,0),FALSE)),VLOOKUP($B272,'Allokerad kvv'!$B$2:$AV$468,MATCH(W$1,'Allokerad kvv'!$B$1:$AV$1,0),FALSE),VLOOKUP($B272,'Justerad allokering'!$B$1:$AG$461,MATCH(W$1,'Justerad allokering'!$B$1:$AF$1,0),FALSE))</f>
        <v>0</v>
      </c>
      <c r="X272">
        <f>IF(ISERROR(1/VLOOKUP($B272,'Justerad allokering'!$B$1:$AG$461,MATCH(X$1,'Justerad allokering'!$B$1:$AF$1,0),FALSE)),VLOOKUP($B272,'Allokerad kvv'!$B$2:$AV$468,MATCH(X$1,'Allokerad kvv'!$B$1:$AV$1,0),FALSE),VLOOKUP($B272,'Justerad allokering'!$B$1:$AG$461,MATCH(X$1,'Justerad allokering'!$B$1:$AF$1,0),FALSE))</f>
        <v>0</v>
      </c>
      <c r="Y272">
        <f>IF(ISERROR(1/VLOOKUP($B272,'Justerad allokering'!$B$1:$AG$461,MATCH(Y$1,'Justerad allokering'!$B$1:$AF$1,0),FALSE)),VLOOKUP($B272,'Allokerad kvv'!$B$2:$AV$468,MATCH(Y$1,'Allokerad kvv'!$B$1:$AV$1,0),FALSE),VLOOKUP($B272,'Justerad allokering'!$B$1:$AG$461,MATCH(Y$1,'Justerad allokering'!$B$1:$AF$1,0),FALSE))</f>
        <v>0</v>
      </c>
      <c r="Z272">
        <f>IF(ISERROR(1/VLOOKUP($B272,'Justerad allokering'!$B$1:$AG$461,MATCH(Z$1,'Justerad allokering'!$B$1:$AF$1,0),FALSE)),VLOOKUP($B272,'Allokerad kvv'!$B$2:$AV$468,MATCH(Z$1,'Allokerad kvv'!$B$1:$AV$1,0),FALSE),VLOOKUP($B272,'Justerad allokering'!$B$1:$AG$461,MATCH(Z$1,'Justerad allokering'!$B$1:$AF$1,0),FALSE))</f>
        <v>0</v>
      </c>
      <c r="AE272" s="89">
        <f t="shared" si="16"/>
        <v>0</v>
      </c>
      <c r="AG272">
        <f t="shared" si="17"/>
        <v>0</v>
      </c>
      <c r="AH272">
        <f t="shared" si="18"/>
        <v>0</v>
      </c>
      <c r="AI272" t="str">
        <f>IF(AH272=0,"",AH272/VLOOKUP(B272,Kraftvärmeprod!$B$1:$BC$480,MATCH("Summa tillförd energi exklusive rökgaskondensering",Kraftvärmeprod!$B$1:$BC$1,0),FALSE))</f>
        <v/>
      </c>
      <c r="AK272">
        <f t="shared" si="19"/>
        <v>0</v>
      </c>
    </row>
    <row r="273" spans="1:37" x14ac:dyDescent="0.25">
      <c r="A273" s="2" t="s">
        <v>387</v>
      </c>
      <c r="B273" s="2" t="s">
        <v>388</v>
      </c>
      <c r="C273">
        <f>IF(ISERROR(1/VLOOKUP($B273,'Justerad allokering'!$B$1:$AG$461,MATCH(C$1,'Justerad allokering'!$B$1:$AF$1,0),FALSE)),VLOOKUP($B273,'Allokerad kvv'!$B$2:$AV$468,MATCH(C$1,'Allokerad kvv'!$B$1:$AV$1,0),FALSE),VLOOKUP($B273,'Justerad allokering'!$B$1:$AG$461,MATCH(C$1,'Justerad allokering'!$B$1:$AF$1,0),FALSE))</f>
        <v>0</v>
      </c>
      <c r="D273">
        <f>IF(ISERROR(1/VLOOKUP($B273,'Justerad allokering'!$B$1:$AG$461,MATCH(D$1,'Justerad allokering'!$B$1:$AF$1,0),FALSE)),VLOOKUP($B273,'Allokerad kvv'!$B$2:$AV$468,MATCH(D$1,'Allokerad kvv'!$B$1:$AV$1,0),FALSE),VLOOKUP($B273,'Justerad allokering'!$B$1:$AG$461,MATCH(D$1,'Justerad allokering'!$B$1:$AF$1,0),FALSE))</f>
        <v>0</v>
      </c>
      <c r="E273">
        <f>IF(ISERROR(1/VLOOKUP($B273,'Justerad allokering'!$B$1:$AG$461,MATCH(E$1,'Justerad allokering'!$B$1:$AF$1,0),FALSE)),VLOOKUP($B273,'Allokerad kvv'!$B$2:$AV$468,MATCH(E$1,'Allokerad kvv'!$B$1:$AV$1,0),FALSE),VLOOKUP($B273,'Justerad allokering'!$B$1:$AG$461,MATCH(E$1,'Justerad allokering'!$B$1:$AF$1,0),FALSE))</f>
        <v>0</v>
      </c>
      <c r="F273">
        <f>IF(ISERROR(1/VLOOKUP($B273,'Justerad allokering'!$B$1:$AG$461,MATCH(F$1,'Justerad allokering'!$B$1:$AF$1,0),FALSE)),VLOOKUP($B273,'Allokerad kvv'!$B$2:$AV$468,MATCH(F$1,'Allokerad kvv'!$B$1:$AV$1,0),FALSE),VLOOKUP($B273,'Justerad allokering'!$B$1:$AG$461,MATCH(F$1,'Justerad allokering'!$B$1:$AF$1,0),FALSE))</f>
        <v>0</v>
      </c>
      <c r="G273">
        <f>IF(ISERROR(1/VLOOKUP($B273,'Justerad allokering'!$B$1:$AG$461,MATCH(G$1,'Justerad allokering'!$B$1:$AF$1,0),FALSE)),VLOOKUP($B273,'Allokerad kvv'!$B$2:$AV$468,MATCH(G$1,'Allokerad kvv'!$B$1:$AV$1,0),FALSE),VLOOKUP($B273,'Justerad allokering'!$B$1:$AG$461,MATCH(G$1,'Justerad allokering'!$B$1:$AF$1,0),FALSE))</f>
        <v>0</v>
      </c>
      <c r="H273">
        <f>IF(ISERROR(1/VLOOKUP($B273,'Justerad allokering'!$B$1:$AG$461,MATCH(H$1,'Justerad allokering'!$B$1:$AF$1,0),FALSE)),VLOOKUP($B273,'Allokerad kvv'!$B$2:$AV$468,MATCH(H$1,'Allokerad kvv'!$B$1:$AV$1,0),FALSE),VLOOKUP($B273,'Justerad allokering'!$B$1:$AG$461,MATCH(H$1,'Justerad allokering'!$B$1:$AF$1,0),FALSE))</f>
        <v>0</v>
      </c>
      <c r="I273">
        <f>IF(ISERROR(1/VLOOKUP($B273,'Justerad allokering'!$B$1:$AG$461,MATCH(I$1,'Justerad allokering'!$B$1:$AF$1,0),FALSE)),VLOOKUP($B273,'Allokerad kvv'!$B$2:$AV$468,MATCH(I$1,'Allokerad kvv'!$B$1:$AV$1,0),FALSE),VLOOKUP($B273,'Justerad allokering'!$B$1:$AG$461,MATCH(I$1,'Justerad allokering'!$B$1:$AF$1,0),FALSE))</f>
        <v>0</v>
      </c>
      <c r="J273">
        <f>IF(ISERROR(1/VLOOKUP($B273,'Justerad allokering'!$B$1:$AG$461,MATCH(J$1,'Justerad allokering'!$B$1:$AF$1,0),FALSE)),VLOOKUP($B273,'Allokerad kvv'!$B$2:$AV$468,MATCH(J$1,'Allokerad kvv'!$B$1:$AV$1,0),FALSE),VLOOKUP($B273,'Justerad allokering'!$B$1:$AG$461,MATCH(J$1,'Justerad allokering'!$B$1:$AF$1,0),FALSE))</f>
        <v>0</v>
      </c>
      <c r="K273">
        <f>IF(ISERROR(1/VLOOKUP($B273,'Justerad allokering'!$B$1:$AG$461,MATCH(K$1,'Justerad allokering'!$B$1:$AF$1,0),FALSE)),VLOOKUP($B273,'Allokerad kvv'!$B$2:$AV$468,MATCH(K$1,'Allokerad kvv'!$B$1:$AV$1,0),FALSE),VLOOKUP($B273,'Justerad allokering'!$B$1:$AG$461,MATCH(K$1,'Justerad allokering'!$B$1:$AF$1,0),FALSE))</f>
        <v>0</v>
      </c>
      <c r="L273">
        <f>IF(ISERROR(1/VLOOKUP($B273,'Justerad allokering'!$B$1:$AG$461,MATCH(L$1,'Justerad allokering'!$B$1:$AF$1,0),FALSE)),VLOOKUP($B273,'Allokerad kvv'!$B$2:$AV$468,MATCH(L$1,'Allokerad kvv'!$B$1:$AV$1,0),FALSE),VLOOKUP($B273,'Justerad allokering'!$B$1:$AG$461,MATCH(L$1,'Justerad allokering'!$B$1:$AF$1,0),FALSE))</f>
        <v>0</v>
      </c>
      <c r="M273">
        <f>IF(ISERROR(1/VLOOKUP($B273,'Justerad allokering'!$B$1:$AG$461,MATCH(M$1,'Justerad allokering'!$B$1:$AF$1,0),FALSE)),VLOOKUP($B273,'Allokerad kvv'!$B$2:$AV$468,MATCH(M$1,'Allokerad kvv'!$B$1:$AV$1,0),FALSE),VLOOKUP($B273,'Justerad allokering'!$B$1:$AG$461,MATCH(M$1,'Justerad allokering'!$B$1:$AF$1,0),FALSE))</f>
        <v>0</v>
      </c>
      <c r="N273">
        <f>IF(ISERROR(1/VLOOKUP($B273,'Justerad allokering'!$B$1:$AG$461,MATCH(N$1,'Justerad allokering'!$B$1:$AF$1,0),FALSE)),VLOOKUP($B273,'Allokerad kvv'!$B$2:$AV$468,MATCH(N$1,'Allokerad kvv'!$B$1:$AV$1,0),FALSE),VLOOKUP($B273,'Justerad allokering'!$B$1:$AG$461,MATCH(N$1,'Justerad allokering'!$B$1:$AF$1,0),FALSE))</f>
        <v>0</v>
      </c>
      <c r="O273">
        <f>IF(ISERROR(1/VLOOKUP($B273,'Justerad allokering'!$B$1:$AG$461,MATCH(O$1,'Justerad allokering'!$B$1:$AF$1,0),FALSE)),VLOOKUP($B273,'Allokerad kvv'!$B$2:$AV$468,MATCH(O$1,'Allokerad kvv'!$B$1:$AV$1,0),FALSE),VLOOKUP($B273,'Justerad allokering'!$B$1:$AG$461,MATCH(O$1,'Justerad allokering'!$B$1:$AF$1,0),FALSE))</f>
        <v>0</v>
      </c>
      <c r="P273">
        <f>IF(ISERROR(1/VLOOKUP($B273,'Justerad allokering'!$B$1:$AG$461,MATCH(P$1,'Justerad allokering'!$B$1:$AF$1,0),FALSE)),VLOOKUP($B273,'Allokerad kvv'!$B$2:$AV$468,MATCH(P$1,'Allokerad kvv'!$B$1:$AV$1,0),FALSE),VLOOKUP($B273,'Justerad allokering'!$B$1:$AG$461,MATCH(P$1,'Justerad allokering'!$B$1:$AF$1,0),FALSE))</f>
        <v>0</v>
      </c>
      <c r="Q273">
        <f>IF(ISERROR(1/VLOOKUP($B273,'Justerad allokering'!$B$1:$AG$461,MATCH(Q$1,'Justerad allokering'!$B$1:$AF$1,0),FALSE)),VLOOKUP($B273,'Allokerad kvv'!$B$2:$AV$468,MATCH(Q$1,'Allokerad kvv'!$B$1:$AV$1,0),FALSE),VLOOKUP($B273,'Justerad allokering'!$B$1:$AG$461,MATCH(Q$1,'Justerad allokering'!$B$1:$AF$1,0),FALSE))</f>
        <v>0</v>
      </c>
      <c r="R273">
        <f>IF(ISERROR(1/VLOOKUP($B273,'Justerad allokering'!$B$1:$AG$461,MATCH(R$1,'Justerad allokering'!$B$1:$AF$1,0),FALSE)),VLOOKUP($B273,'Allokerad kvv'!$B$2:$AV$468,MATCH(R$1,'Allokerad kvv'!$B$1:$AV$1,0),FALSE),VLOOKUP($B273,'Justerad allokering'!$B$1:$AG$461,MATCH(R$1,'Justerad allokering'!$B$1:$AF$1,0),FALSE))</f>
        <v>0</v>
      </c>
      <c r="S273">
        <f>IF(ISERROR(1/VLOOKUP($B273,'Justerad allokering'!$B$1:$AG$461,MATCH(S$1,'Justerad allokering'!$B$1:$AF$1,0),FALSE)),VLOOKUP($B273,'Allokerad kvv'!$B$2:$AV$468,MATCH(S$1,'Allokerad kvv'!$B$1:$AV$1,0),FALSE),VLOOKUP($B273,'Justerad allokering'!$B$1:$AG$461,MATCH(S$1,'Justerad allokering'!$B$1:$AF$1,0),FALSE))</f>
        <v>0</v>
      </c>
      <c r="T273">
        <f>IF(ISERROR(1/VLOOKUP($B273,'Justerad allokering'!$B$1:$AG$461,MATCH(T$1,'Justerad allokering'!$B$1:$AF$1,0),FALSE)),VLOOKUP($B273,'Allokerad kvv'!$B$2:$AV$468,MATCH(T$1,'Allokerad kvv'!$B$1:$AV$1,0),FALSE),VLOOKUP($B273,'Justerad allokering'!$B$1:$AG$461,MATCH(T$1,'Justerad allokering'!$B$1:$AF$1,0),FALSE))</f>
        <v>0</v>
      </c>
      <c r="U273">
        <f>IF(ISERROR(1/VLOOKUP($B273,'Justerad allokering'!$B$1:$AG$461,MATCH(U$1,'Justerad allokering'!$B$1:$AF$1,0),FALSE)),VLOOKUP($B273,'Allokerad kvv'!$B$2:$AV$468,MATCH(U$1,'Allokerad kvv'!$B$1:$AV$1,0),FALSE),VLOOKUP($B273,'Justerad allokering'!$B$1:$AG$461,MATCH(U$1,'Justerad allokering'!$B$1:$AF$1,0),FALSE))</f>
        <v>0</v>
      </c>
      <c r="V273">
        <f>IF(ISERROR(1/VLOOKUP($B273,'Justerad allokering'!$B$1:$AG$461,MATCH(V$1,'Justerad allokering'!$B$1:$AF$1,0),FALSE)),VLOOKUP($B273,'Allokerad kvv'!$B$2:$AV$468,MATCH(V$1,'Allokerad kvv'!$B$1:$AV$1,0),FALSE),VLOOKUP($B273,'Justerad allokering'!$B$1:$AG$461,MATCH(V$1,'Justerad allokering'!$B$1:$AF$1,0),FALSE))</f>
        <v>0</v>
      </c>
      <c r="W273">
        <f>IF(ISERROR(1/VLOOKUP($B273,'Justerad allokering'!$B$1:$AG$461,MATCH(W$1,'Justerad allokering'!$B$1:$AF$1,0),FALSE)),VLOOKUP($B273,'Allokerad kvv'!$B$2:$AV$468,MATCH(W$1,'Allokerad kvv'!$B$1:$AV$1,0),FALSE),VLOOKUP($B273,'Justerad allokering'!$B$1:$AG$461,MATCH(W$1,'Justerad allokering'!$B$1:$AF$1,0),FALSE))</f>
        <v>0</v>
      </c>
      <c r="X273">
        <f>IF(ISERROR(1/VLOOKUP($B273,'Justerad allokering'!$B$1:$AG$461,MATCH(X$1,'Justerad allokering'!$B$1:$AF$1,0),FALSE)),VLOOKUP($B273,'Allokerad kvv'!$B$2:$AV$468,MATCH(X$1,'Allokerad kvv'!$B$1:$AV$1,0),FALSE),VLOOKUP($B273,'Justerad allokering'!$B$1:$AG$461,MATCH(X$1,'Justerad allokering'!$B$1:$AF$1,0),FALSE))</f>
        <v>0</v>
      </c>
      <c r="Y273">
        <f>IF(ISERROR(1/VLOOKUP($B273,'Justerad allokering'!$B$1:$AG$461,MATCH(Y$1,'Justerad allokering'!$B$1:$AF$1,0),FALSE)),VLOOKUP($B273,'Allokerad kvv'!$B$2:$AV$468,MATCH(Y$1,'Allokerad kvv'!$B$1:$AV$1,0),FALSE),VLOOKUP($B273,'Justerad allokering'!$B$1:$AG$461,MATCH(Y$1,'Justerad allokering'!$B$1:$AF$1,0),FALSE))</f>
        <v>0</v>
      </c>
      <c r="Z273">
        <f>IF(ISERROR(1/VLOOKUP($B273,'Justerad allokering'!$B$1:$AG$461,MATCH(Z$1,'Justerad allokering'!$B$1:$AF$1,0),FALSE)),VLOOKUP($B273,'Allokerad kvv'!$B$2:$AV$468,MATCH(Z$1,'Allokerad kvv'!$B$1:$AV$1,0),FALSE),VLOOKUP($B273,'Justerad allokering'!$B$1:$AG$461,MATCH(Z$1,'Justerad allokering'!$B$1:$AF$1,0),FALSE))</f>
        <v>0</v>
      </c>
      <c r="AE273" s="89">
        <f t="shared" si="16"/>
        <v>0</v>
      </c>
      <c r="AG273">
        <f t="shared" si="17"/>
        <v>0</v>
      </c>
      <c r="AH273">
        <f t="shared" si="18"/>
        <v>0</v>
      </c>
      <c r="AI273" t="str">
        <f>IF(AH273=0,"",AH273/VLOOKUP(B273,Kraftvärmeprod!$B$1:$BC$480,MATCH("Summa tillförd energi exklusive rökgaskondensering",Kraftvärmeprod!$B$1:$BC$1,0),FALSE))</f>
        <v/>
      </c>
      <c r="AK273">
        <f t="shared" si="19"/>
        <v>0</v>
      </c>
    </row>
    <row r="274" spans="1:37" x14ac:dyDescent="0.25">
      <c r="A274" s="2" t="s">
        <v>389</v>
      </c>
      <c r="B274" s="2" t="s">
        <v>390</v>
      </c>
      <c r="C274">
        <f>IF(ISERROR(1/VLOOKUP($B274,'Justerad allokering'!$B$1:$AG$461,MATCH(C$1,'Justerad allokering'!$B$1:$AF$1,0),FALSE)),VLOOKUP($B274,'Allokerad kvv'!$B$2:$AV$468,MATCH(C$1,'Allokerad kvv'!$B$1:$AV$1,0),FALSE),VLOOKUP($B274,'Justerad allokering'!$B$1:$AG$461,MATCH(C$1,'Justerad allokering'!$B$1:$AF$1,0),FALSE))</f>
        <v>0</v>
      </c>
      <c r="D274">
        <f>IF(ISERROR(1/VLOOKUP($B274,'Justerad allokering'!$B$1:$AG$461,MATCH(D$1,'Justerad allokering'!$B$1:$AF$1,0),FALSE)),VLOOKUP($B274,'Allokerad kvv'!$B$2:$AV$468,MATCH(D$1,'Allokerad kvv'!$B$1:$AV$1,0),FALSE),VLOOKUP($B274,'Justerad allokering'!$B$1:$AG$461,MATCH(D$1,'Justerad allokering'!$B$1:$AF$1,0),FALSE))</f>
        <v>0</v>
      </c>
      <c r="E274">
        <f>IF(ISERROR(1/VLOOKUP($B274,'Justerad allokering'!$B$1:$AG$461,MATCH(E$1,'Justerad allokering'!$B$1:$AF$1,0),FALSE)),VLOOKUP($B274,'Allokerad kvv'!$B$2:$AV$468,MATCH(E$1,'Allokerad kvv'!$B$1:$AV$1,0),FALSE),VLOOKUP($B274,'Justerad allokering'!$B$1:$AG$461,MATCH(E$1,'Justerad allokering'!$B$1:$AF$1,0),FALSE))</f>
        <v>0</v>
      </c>
      <c r="F274">
        <f>IF(ISERROR(1/VLOOKUP($B274,'Justerad allokering'!$B$1:$AG$461,MATCH(F$1,'Justerad allokering'!$B$1:$AF$1,0),FALSE)),VLOOKUP($B274,'Allokerad kvv'!$B$2:$AV$468,MATCH(F$1,'Allokerad kvv'!$B$1:$AV$1,0),FALSE),VLOOKUP($B274,'Justerad allokering'!$B$1:$AG$461,MATCH(F$1,'Justerad allokering'!$B$1:$AF$1,0),FALSE))</f>
        <v>0</v>
      </c>
      <c r="G274">
        <f>IF(ISERROR(1/VLOOKUP($B274,'Justerad allokering'!$B$1:$AG$461,MATCH(G$1,'Justerad allokering'!$B$1:$AF$1,0),FALSE)),VLOOKUP($B274,'Allokerad kvv'!$B$2:$AV$468,MATCH(G$1,'Allokerad kvv'!$B$1:$AV$1,0),FALSE),VLOOKUP($B274,'Justerad allokering'!$B$1:$AG$461,MATCH(G$1,'Justerad allokering'!$B$1:$AF$1,0),FALSE))</f>
        <v>0</v>
      </c>
      <c r="H274">
        <f>IF(ISERROR(1/VLOOKUP($B274,'Justerad allokering'!$B$1:$AG$461,MATCH(H$1,'Justerad allokering'!$B$1:$AF$1,0),FALSE)),VLOOKUP($B274,'Allokerad kvv'!$B$2:$AV$468,MATCH(H$1,'Allokerad kvv'!$B$1:$AV$1,0),FALSE),VLOOKUP($B274,'Justerad allokering'!$B$1:$AG$461,MATCH(H$1,'Justerad allokering'!$B$1:$AF$1,0),FALSE))</f>
        <v>0</v>
      </c>
      <c r="I274">
        <f>IF(ISERROR(1/VLOOKUP($B274,'Justerad allokering'!$B$1:$AG$461,MATCH(I$1,'Justerad allokering'!$B$1:$AF$1,0),FALSE)),VLOOKUP($B274,'Allokerad kvv'!$B$2:$AV$468,MATCH(I$1,'Allokerad kvv'!$B$1:$AV$1,0),FALSE),VLOOKUP($B274,'Justerad allokering'!$B$1:$AG$461,MATCH(I$1,'Justerad allokering'!$B$1:$AF$1,0),FALSE))</f>
        <v>0</v>
      </c>
      <c r="J274">
        <f>IF(ISERROR(1/VLOOKUP($B274,'Justerad allokering'!$B$1:$AG$461,MATCH(J$1,'Justerad allokering'!$B$1:$AF$1,0),FALSE)),VLOOKUP($B274,'Allokerad kvv'!$B$2:$AV$468,MATCH(J$1,'Allokerad kvv'!$B$1:$AV$1,0),FALSE),VLOOKUP($B274,'Justerad allokering'!$B$1:$AG$461,MATCH(J$1,'Justerad allokering'!$B$1:$AF$1,0),FALSE))</f>
        <v>0</v>
      </c>
      <c r="K274">
        <f>IF(ISERROR(1/VLOOKUP($B274,'Justerad allokering'!$B$1:$AG$461,MATCH(K$1,'Justerad allokering'!$B$1:$AF$1,0),FALSE)),VLOOKUP($B274,'Allokerad kvv'!$B$2:$AV$468,MATCH(K$1,'Allokerad kvv'!$B$1:$AV$1,0),FALSE),VLOOKUP($B274,'Justerad allokering'!$B$1:$AG$461,MATCH(K$1,'Justerad allokering'!$B$1:$AF$1,0),FALSE))</f>
        <v>0.13369900000000001</v>
      </c>
      <c r="L274">
        <f>IF(ISERROR(1/VLOOKUP($B274,'Justerad allokering'!$B$1:$AG$461,MATCH(L$1,'Justerad allokering'!$B$1:$AF$1,0),FALSE)),VLOOKUP($B274,'Allokerad kvv'!$B$2:$AV$468,MATCH(L$1,'Allokerad kvv'!$B$1:$AV$1,0),FALSE),VLOOKUP($B274,'Justerad allokering'!$B$1:$AG$461,MATCH(L$1,'Justerad allokering'!$B$1:$AF$1,0),FALSE))</f>
        <v>0</v>
      </c>
      <c r="M274">
        <f>IF(ISERROR(1/VLOOKUP($B274,'Justerad allokering'!$B$1:$AG$461,MATCH(M$1,'Justerad allokering'!$B$1:$AF$1,0),FALSE)),VLOOKUP($B274,'Allokerad kvv'!$B$2:$AV$468,MATCH(M$1,'Allokerad kvv'!$B$1:$AV$1,0),FALSE),VLOOKUP($B274,'Justerad allokering'!$B$1:$AG$461,MATCH(M$1,'Justerad allokering'!$B$1:$AF$1,0),FALSE))</f>
        <v>0</v>
      </c>
      <c r="N274">
        <f>IF(ISERROR(1/VLOOKUP($B274,'Justerad allokering'!$B$1:$AG$461,MATCH(N$1,'Justerad allokering'!$B$1:$AF$1,0),FALSE)),VLOOKUP($B274,'Allokerad kvv'!$B$2:$AV$468,MATCH(N$1,'Allokerad kvv'!$B$1:$AV$1,0),FALSE),VLOOKUP($B274,'Justerad allokering'!$B$1:$AG$461,MATCH(N$1,'Justerad allokering'!$B$1:$AF$1,0),FALSE))</f>
        <v>0.59</v>
      </c>
      <c r="O274">
        <f>IF(ISERROR(1/VLOOKUP($B274,'Justerad allokering'!$B$1:$AG$461,MATCH(O$1,'Justerad allokering'!$B$1:$AF$1,0),FALSE)),VLOOKUP($B274,'Allokerad kvv'!$B$2:$AV$468,MATCH(O$1,'Allokerad kvv'!$B$1:$AV$1,0),FALSE),VLOOKUP($B274,'Justerad allokering'!$B$1:$AG$461,MATCH(O$1,'Justerad allokering'!$B$1:$AF$1,0),FALSE))</f>
        <v>0</v>
      </c>
      <c r="P274">
        <f>IF(ISERROR(1/VLOOKUP($B274,'Justerad allokering'!$B$1:$AG$461,MATCH(P$1,'Justerad allokering'!$B$1:$AF$1,0),FALSE)),VLOOKUP($B274,'Allokerad kvv'!$B$2:$AV$468,MATCH(P$1,'Allokerad kvv'!$B$1:$AV$1,0),FALSE),VLOOKUP($B274,'Justerad allokering'!$B$1:$AG$461,MATCH(P$1,'Justerad allokering'!$B$1:$AF$1,0),FALSE))</f>
        <v>3.5831400000000002</v>
      </c>
      <c r="Q274">
        <f>IF(ISERROR(1/VLOOKUP($B274,'Justerad allokering'!$B$1:$AG$461,MATCH(Q$1,'Justerad allokering'!$B$1:$AF$1,0),FALSE)),VLOOKUP($B274,'Allokerad kvv'!$B$2:$AV$468,MATCH(Q$1,'Allokerad kvv'!$B$1:$AV$1,0),FALSE),VLOOKUP($B274,'Justerad allokering'!$B$1:$AG$461,MATCH(Q$1,'Justerad allokering'!$B$1:$AF$1,0),FALSE))</f>
        <v>0</v>
      </c>
      <c r="R274">
        <f>IF(ISERROR(1/VLOOKUP($B274,'Justerad allokering'!$B$1:$AG$461,MATCH(R$1,'Justerad allokering'!$B$1:$AF$1,0),FALSE)),VLOOKUP($B274,'Allokerad kvv'!$B$2:$AV$468,MATCH(R$1,'Allokerad kvv'!$B$1:$AV$1,0),FALSE),VLOOKUP($B274,'Justerad allokering'!$B$1:$AG$461,MATCH(R$1,'Justerad allokering'!$B$1:$AF$1,0),FALSE))</f>
        <v>0</v>
      </c>
      <c r="S274">
        <f>IF(ISERROR(1/VLOOKUP($B274,'Justerad allokering'!$B$1:$AG$461,MATCH(S$1,'Justerad allokering'!$B$1:$AF$1,0),FALSE)),VLOOKUP($B274,'Allokerad kvv'!$B$2:$AV$468,MATCH(S$1,'Allokerad kvv'!$B$1:$AV$1,0),FALSE),VLOOKUP($B274,'Justerad allokering'!$B$1:$AG$461,MATCH(S$1,'Justerad allokering'!$B$1:$AF$1,0),FALSE))</f>
        <v>0</v>
      </c>
      <c r="T274">
        <f>IF(ISERROR(1/VLOOKUP($B274,'Justerad allokering'!$B$1:$AG$461,MATCH(T$1,'Justerad allokering'!$B$1:$AF$1,0),FALSE)),VLOOKUP($B274,'Allokerad kvv'!$B$2:$AV$468,MATCH(T$1,'Allokerad kvv'!$B$1:$AV$1,0),FALSE),VLOOKUP($B274,'Justerad allokering'!$B$1:$AG$461,MATCH(T$1,'Justerad allokering'!$B$1:$AF$1,0),FALSE))</f>
        <v>0</v>
      </c>
      <c r="U274">
        <f>IF(ISERROR(1/VLOOKUP($B274,'Justerad allokering'!$B$1:$AG$461,MATCH(U$1,'Justerad allokering'!$B$1:$AF$1,0),FALSE)),VLOOKUP($B274,'Allokerad kvv'!$B$2:$AV$468,MATCH(U$1,'Allokerad kvv'!$B$1:$AV$1,0),FALSE),VLOOKUP($B274,'Justerad allokering'!$B$1:$AG$461,MATCH(U$1,'Justerad allokering'!$B$1:$AF$1,0),FALSE))</f>
        <v>0</v>
      </c>
      <c r="V274">
        <f>IF(ISERROR(1/VLOOKUP($B274,'Justerad allokering'!$B$1:$AG$461,MATCH(V$1,'Justerad allokering'!$B$1:$AF$1,0),FALSE)),VLOOKUP($B274,'Allokerad kvv'!$B$2:$AV$468,MATCH(V$1,'Allokerad kvv'!$B$1:$AV$1,0),FALSE),VLOOKUP($B274,'Justerad allokering'!$B$1:$AG$461,MATCH(V$1,'Justerad allokering'!$B$1:$AF$1,0),FALSE))</f>
        <v>0</v>
      </c>
      <c r="W274">
        <f>IF(ISERROR(1/VLOOKUP($B274,'Justerad allokering'!$B$1:$AG$461,MATCH(W$1,'Justerad allokering'!$B$1:$AF$1,0),FALSE)),VLOOKUP($B274,'Allokerad kvv'!$B$2:$AV$468,MATCH(W$1,'Allokerad kvv'!$B$1:$AV$1,0),FALSE),VLOOKUP($B274,'Justerad allokering'!$B$1:$AG$461,MATCH(W$1,'Justerad allokering'!$B$1:$AF$1,0),FALSE))</f>
        <v>0</v>
      </c>
      <c r="X274">
        <f>IF(ISERROR(1/VLOOKUP($B274,'Justerad allokering'!$B$1:$AG$461,MATCH(X$1,'Justerad allokering'!$B$1:$AF$1,0),FALSE)),VLOOKUP($B274,'Allokerad kvv'!$B$2:$AV$468,MATCH(X$1,'Allokerad kvv'!$B$1:$AV$1,0),FALSE),VLOOKUP($B274,'Justerad allokering'!$B$1:$AG$461,MATCH(X$1,'Justerad allokering'!$B$1:$AF$1,0),FALSE))</f>
        <v>0</v>
      </c>
      <c r="Y274">
        <f>IF(ISERROR(1/VLOOKUP($B274,'Justerad allokering'!$B$1:$AG$461,MATCH(Y$1,'Justerad allokering'!$B$1:$AF$1,0),FALSE)),VLOOKUP($B274,'Allokerad kvv'!$B$2:$AV$468,MATCH(Y$1,'Allokerad kvv'!$B$1:$AV$1,0),FALSE),VLOOKUP($B274,'Justerad allokering'!$B$1:$AG$461,MATCH(Y$1,'Justerad allokering'!$B$1:$AF$1,0),FALSE))</f>
        <v>0</v>
      </c>
      <c r="Z274">
        <f>IF(ISERROR(1/VLOOKUP($B274,'Justerad allokering'!$B$1:$AG$461,MATCH(Z$1,'Justerad allokering'!$B$1:$AF$1,0),FALSE)),VLOOKUP($B274,'Allokerad kvv'!$B$2:$AV$468,MATCH(Z$1,'Allokerad kvv'!$B$1:$AV$1,0),FALSE),VLOOKUP($B274,'Justerad allokering'!$B$1:$AG$461,MATCH(Z$1,'Justerad allokering'!$B$1:$AF$1,0),FALSE))</f>
        <v>0</v>
      </c>
      <c r="AE274" s="89">
        <f t="shared" si="16"/>
        <v>4.3068390000000001</v>
      </c>
      <c r="AG274">
        <f t="shared" si="17"/>
        <v>4.1731400000000001</v>
      </c>
      <c r="AH274">
        <f t="shared" si="18"/>
        <v>3.5831400000000002</v>
      </c>
      <c r="AI274">
        <f>IF(AH274=0,"",AH274/VLOOKUP(B274,Kraftvärmeprod!$B$1:$BC$480,MATCH("Summa tillförd energi exklusive rökgaskondensering",Kraftvärmeprod!$B$1:$BC$1,0),FALSE))</f>
        <v>0.8913283582089554</v>
      </c>
      <c r="AK274">
        <f t="shared" si="19"/>
        <v>3.5831400000000002</v>
      </c>
    </row>
    <row r="275" spans="1:37" x14ac:dyDescent="0.25">
      <c r="A275" s="2" t="s">
        <v>389</v>
      </c>
      <c r="B275" s="2" t="s">
        <v>391</v>
      </c>
      <c r="C275">
        <f>IF(ISERROR(1/VLOOKUP($B275,'Justerad allokering'!$B$1:$AG$461,MATCH(C$1,'Justerad allokering'!$B$1:$AF$1,0),FALSE)),VLOOKUP($B275,'Allokerad kvv'!$B$2:$AV$468,MATCH(C$1,'Allokerad kvv'!$B$1:$AV$1,0),FALSE),VLOOKUP($B275,'Justerad allokering'!$B$1:$AG$461,MATCH(C$1,'Justerad allokering'!$B$1:$AF$1,0),FALSE))</f>
        <v>0</v>
      </c>
      <c r="D275">
        <f>IF(ISERROR(1/VLOOKUP($B275,'Justerad allokering'!$B$1:$AG$461,MATCH(D$1,'Justerad allokering'!$B$1:$AF$1,0),FALSE)),VLOOKUP($B275,'Allokerad kvv'!$B$2:$AV$468,MATCH(D$1,'Allokerad kvv'!$B$1:$AV$1,0),FALSE),VLOOKUP($B275,'Justerad allokering'!$B$1:$AG$461,MATCH(D$1,'Justerad allokering'!$B$1:$AF$1,0),FALSE))</f>
        <v>0</v>
      </c>
      <c r="E275">
        <f>IF(ISERROR(1/VLOOKUP($B275,'Justerad allokering'!$B$1:$AG$461,MATCH(E$1,'Justerad allokering'!$B$1:$AF$1,0),FALSE)),VLOOKUP($B275,'Allokerad kvv'!$B$2:$AV$468,MATCH(E$1,'Allokerad kvv'!$B$1:$AV$1,0),FALSE),VLOOKUP($B275,'Justerad allokering'!$B$1:$AG$461,MATCH(E$1,'Justerad allokering'!$B$1:$AF$1,0),FALSE))</f>
        <v>0</v>
      </c>
      <c r="F275">
        <f>IF(ISERROR(1/VLOOKUP($B275,'Justerad allokering'!$B$1:$AG$461,MATCH(F$1,'Justerad allokering'!$B$1:$AF$1,0),FALSE)),VLOOKUP($B275,'Allokerad kvv'!$B$2:$AV$468,MATCH(F$1,'Allokerad kvv'!$B$1:$AV$1,0),FALSE),VLOOKUP($B275,'Justerad allokering'!$B$1:$AG$461,MATCH(F$1,'Justerad allokering'!$B$1:$AF$1,0),FALSE))</f>
        <v>0</v>
      </c>
      <c r="G275">
        <f>IF(ISERROR(1/VLOOKUP($B275,'Justerad allokering'!$B$1:$AG$461,MATCH(G$1,'Justerad allokering'!$B$1:$AF$1,0),FALSE)),VLOOKUP($B275,'Allokerad kvv'!$B$2:$AV$468,MATCH(G$1,'Allokerad kvv'!$B$1:$AV$1,0),FALSE),VLOOKUP($B275,'Justerad allokering'!$B$1:$AG$461,MATCH(G$1,'Justerad allokering'!$B$1:$AF$1,0),FALSE))</f>
        <v>0</v>
      </c>
      <c r="H275">
        <f>IF(ISERROR(1/VLOOKUP($B275,'Justerad allokering'!$B$1:$AG$461,MATCH(H$1,'Justerad allokering'!$B$1:$AF$1,0),FALSE)),VLOOKUP($B275,'Allokerad kvv'!$B$2:$AV$468,MATCH(H$1,'Allokerad kvv'!$B$1:$AV$1,0),FALSE),VLOOKUP($B275,'Justerad allokering'!$B$1:$AG$461,MATCH(H$1,'Justerad allokering'!$B$1:$AF$1,0),FALSE))</f>
        <v>0</v>
      </c>
      <c r="I275">
        <f>IF(ISERROR(1/VLOOKUP($B275,'Justerad allokering'!$B$1:$AG$461,MATCH(I$1,'Justerad allokering'!$B$1:$AF$1,0),FALSE)),VLOOKUP($B275,'Allokerad kvv'!$B$2:$AV$468,MATCH(I$1,'Allokerad kvv'!$B$1:$AV$1,0),FALSE),VLOOKUP($B275,'Justerad allokering'!$B$1:$AG$461,MATCH(I$1,'Justerad allokering'!$B$1:$AF$1,0),FALSE))</f>
        <v>0</v>
      </c>
      <c r="J275">
        <f>IF(ISERROR(1/VLOOKUP($B275,'Justerad allokering'!$B$1:$AG$461,MATCH(J$1,'Justerad allokering'!$B$1:$AF$1,0),FALSE)),VLOOKUP($B275,'Allokerad kvv'!$B$2:$AV$468,MATCH(J$1,'Allokerad kvv'!$B$1:$AV$1,0),FALSE),VLOOKUP($B275,'Justerad allokering'!$B$1:$AG$461,MATCH(J$1,'Justerad allokering'!$B$1:$AF$1,0),FALSE))</f>
        <v>0</v>
      </c>
      <c r="K275">
        <f>IF(ISERROR(1/VLOOKUP($B275,'Justerad allokering'!$B$1:$AG$461,MATCH(K$1,'Justerad allokering'!$B$1:$AF$1,0),FALSE)),VLOOKUP($B275,'Allokerad kvv'!$B$2:$AV$468,MATCH(K$1,'Allokerad kvv'!$B$1:$AV$1,0),FALSE),VLOOKUP($B275,'Justerad allokering'!$B$1:$AG$461,MATCH(K$1,'Justerad allokering'!$B$1:$AF$1,0),FALSE))</f>
        <v>0</v>
      </c>
      <c r="L275">
        <f>IF(ISERROR(1/VLOOKUP($B275,'Justerad allokering'!$B$1:$AG$461,MATCH(L$1,'Justerad allokering'!$B$1:$AF$1,0),FALSE)),VLOOKUP($B275,'Allokerad kvv'!$B$2:$AV$468,MATCH(L$1,'Allokerad kvv'!$B$1:$AV$1,0),FALSE),VLOOKUP($B275,'Justerad allokering'!$B$1:$AG$461,MATCH(L$1,'Justerad allokering'!$B$1:$AF$1,0),FALSE))</f>
        <v>0</v>
      </c>
      <c r="M275">
        <f>IF(ISERROR(1/VLOOKUP($B275,'Justerad allokering'!$B$1:$AG$461,MATCH(M$1,'Justerad allokering'!$B$1:$AF$1,0),FALSE)),VLOOKUP($B275,'Allokerad kvv'!$B$2:$AV$468,MATCH(M$1,'Allokerad kvv'!$B$1:$AV$1,0),FALSE),VLOOKUP($B275,'Justerad allokering'!$B$1:$AG$461,MATCH(M$1,'Justerad allokering'!$B$1:$AF$1,0),FALSE))</f>
        <v>0</v>
      </c>
      <c r="N275">
        <f>IF(ISERROR(1/VLOOKUP($B275,'Justerad allokering'!$B$1:$AG$461,MATCH(N$1,'Justerad allokering'!$B$1:$AF$1,0),FALSE)),VLOOKUP($B275,'Allokerad kvv'!$B$2:$AV$468,MATCH(N$1,'Allokerad kvv'!$B$1:$AV$1,0),FALSE),VLOOKUP($B275,'Justerad allokering'!$B$1:$AG$461,MATCH(N$1,'Justerad allokering'!$B$1:$AF$1,0),FALSE))</f>
        <v>0</v>
      </c>
      <c r="O275">
        <f>IF(ISERROR(1/VLOOKUP($B275,'Justerad allokering'!$B$1:$AG$461,MATCH(O$1,'Justerad allokering'!$B$1:$AF$1,0),FALSE)),VLOOKUP($B275,'Allokerad kvv'!$B$2:$AV$468,MATCH(O$1,'Allokerad kvv'!$B$1:$AV$1,0),FALSE),VLOOKUP($B275,'Justerad allokering'!$B$1:$AG$461,MATCH(O$1,'Justerad allokering'!$B$1:$AF$1,0),FALSE))</f>
        <v>0</v>
      </c>
      <c r="P275">
        <f>IF(ISERROR(1/VLOOKUP($B275,'Justerad allokering'!$B$1:$AG$461,MATCH(P$1,'Justerad allokering'!$B$1:$AF$1,0),FALSE)),VLOOKUP($B275,'Allokerad kvv'!$B$2:$AV$468,MATCH(P$1,'Allokerad kvv'!$B$1:$AV$1,0),FALSE),VLOOKUP($B275,'Justerad allokering'!$B$1:$AG$461,MATCH(P$1,'Justerad allokering'!$B$1:$AF$1,0),FALSE))</f>
        <v>0</v>
      </c>
      <c r="Q275">
        <f>IF(ISERROR(1/VLOOKUP($B275,'Justerad allokering'!$B$1:$AG$461,MATCH(Q$1,'Justerad allokering'!$B$1:$AF$1,0),FALSE)),VLOOKUP($B275,'Allokerad kvv'!$B$2:$AV$468,MATCH(Q$1,'Allokerad kvv'!$B$1:$AV$1,0),FALSE),VLOOKUP($B275,'Justerad allokering'!$B$1:$AG$461,MATCH(Q$1,'Justerad allokering'!$B$1:$AF$1,0),FALSE))</f>
        <v>0</v>
      </c>
      <c r="R275">
        <f>IF(ISERROR(1/VLOOKUP($B275,'Justerad allokering'!$B$1:$AG$461,MATCH(R$1,'Justerad allokering'!$B$1:$AF$1,0),FALSE)),VLOOKUP($B275,'Allokerad kvv'!$B$2:$AV$468,MATCH(R$1,'Allokerad kvv'!$B$1:$AV$1,0),FALSE),VLOOKUP($B275,'Justerad allokering'!$B$1:$AG$461,MATCH(R$1,'Justerad allokering'!$B$1:$AF$1,0),FALSE))</f>
        <v>0</v>
      </c>
      <c r="S275">
        <f>IF(ISERROR(1/VLOOKUP($B275,'Justerad allokering'!$B$1:$AG$461,MATCH(S$1,'Justerad allokering'!$B$1:$AF$1,0),FALSE)),VLOOKUP($B275,'Allokerad kvv'!$B$2:$AV$468,MATCH(S$1,'Allokerad kvv'!$B$1:$AV$1,0),FALSE),VLOOKUP($B275,'Justerad allokering'!$B$1:$AG$461,MATCH(S$1,'Justerad allokering'!$B$1:$AF$1,0),FALSE))</f>
        <v>0</v>
      </c>
      <c r="T275">
        <f>IF(ISERROR(1/VLOOKUP($B275,'Justerad allokering'!$B$1:$AG$461,MATCH(T$1,'Justerad allokering'!$B$1:$AF$1,0),FALSE)),VLOOKUP($B275,'Allokerad kvv'!$B$2:$AV$468,MATCH(T$1,'Allokerad kvv'!$B$1:$AV$1,0),FALSE),VLOOKUP($B275,'Justerad allokering'!$B$1:$AG$461,MATCH(T$1,'Justerad allokering'!$B$1:$AF$1,0),FALSE))</f>
        <v>0</v>
      </c>
      <c r="U275">
        <f>IF(ISERROR(1/VLOOKUP($B275,'Justerad allokering'!$B$1:$AG$461,MATCH(U$1,'Justerad allokering'!$B$1:$AF$1,0),FALSE)),VLOOKUP($B275,'Allokerad kvv'!$B$2:$AV$468,MATCH(U$1,'Allokerad kvv'!$B$1:$AV$1,0),FALSE),VLOOKUP($B275,'Justerad allokering'!$B$1:$AG$461,MATCH(U$1,'Justerad allokering'!$B$1:$AF$1,0),FALSE))</f>
        <v>0</v>
      </c>
      <c r="V275">
        <f>IF(ISERROR(1/VLOOKUP($B275,'Justerad allokering'!$B$1:$AG$461,MATCH(V$1,'Justerad allokering'!$B$1:$AF$1,0),FALSE)),VLOOKUP($B275,'Allokerad kvv'!$B$2:$AV$468,MATCH(V$1,'Allokerad kvv'!$B$1:$AV$1,0),FALSE),VLOOKUP($B275,'Justerad allokering'!$B$1:$AG$461,MATCH(V$1,'Justerad allokering'!$B$1:$AF$1,0),FALSE))</f>
        <v>0</v>
      </c>
      <c r="W275">
        <f>IF(ISERROR(1/VLOOKUP($B275,'Justerad allokering'!$B$1:$AG$461,MATCH(W$1,'Justerad allokering'!$B$1:$AF$1,0),FALSE)),VLOOKUP($B275,'Allokerad kvv'!$B$2:$AV$468,MATCH(W$1,'Allokerad kvv'!$B$1:$AV$1,0),FALSE),VLOOKUP($B275,'Justerad allokering'!$B$1:$AG$461,MATCH(W$1,'Justerad allokering'!$B$1:$AF$1,0),FALSE))</f>
        <v>0</v>
      </c>
      <c r="X275">
        <f>IF(ISERROR(1/VLOOKUP($B275,'Justerad allokering'!$B$1:$AG$461,MATCH(X$1,'Justerad allokering'!$B$1:$AF$1,0),FALSE)),VLOOKUP($B275,'Allokerad kvv'!$B$2:$AV$468,MATCH(X$1,'Allokerad kvv'!$B$1:$AV$1,0),FALSE),VLOOKUP($B275,'Justerad allokering'!$B$1:$AG$461,MATCH(X$1,'Justerad allokering'!$B$1:$AF$1,0),FALSE))</f>
        <v>0</v>
      </c>
      <c r="Y275">
        <f>IF(ISERROR(1/VLOOKUP($B275,'Justerad allokering'!$B$1:$AG$461,MATCH(Y$1,'Justerad allokering'!$B$1:$AF$1,0),FALSE)),VLOOKUP($B275,'Allokerad kvv'!$B$2:$AV$468,MATCH(Y$1,'Allokerad kvv'!$B$1:$AV$1,0),FALSE),VLOOKUP($B275,'Justerad allokering'!$B$1:$AG$461,MATCH(Y$1,'Justerad allokering'!$B$1:$AF$1,0),FALSE))</f>
        <v>0</v>
      </c>
      <c r="Z275">
        <f>IF(ISERROR(1/VLOOKUP($B275,'Justerad allokering'!$B$1:$AG$461,MATCH(Z$1,'Justerad allokering'!$B$1:$AF$1,0),FALSE)),VLOOKUP($B275,'Allokerad kvv'!$B$2:$AV$468,MATCH(Z$1,'Allokerad kvv'!$B$1:$AV$1,0),FALSE),VLOOKUP($B275,'Justerad allokering'!$B$1:$AG$461,MATCH(Z$1,'Justerad allokering'!$B$1:$AF$1,0),FALSE))</f>
        <v>0</v>
      </c>
      <c r="AE275" s="89">
        <f t="shared" si="16"/>
        <v>0</v>
      </c>
      <c r="AG275">
        <f t="shared" si="17"/>
        <v>0</v>
      </c>
      <c r="AH275">
        <f t="shared" si="18"/>
        <v>0</v>
      </c>
      <c r="AI275" t="str">
        <f>IF(AH275=0,"",AH275/VLOOKUP(B275,Kraftvärmeprod!$B$1:$BC$480,MATCH("Summa tillförd energi exklusive rökgaskondensering",Kraftvärmeprod!$B$1:$BC$1,0),FALSE))</f>
        <v/>
      </c>
      <c r="AK275">
        <f t="shared" si="19"/>
        <v>0</v>
      </c>
    </row>
    <row r="276" spans="1:37" x14ac:dyDescent="0.25">
      <c r="A276" s="2" t="s">
        <v>389</v>
      </c>
      <c r="B276" s="2" t="s">
        <v>392</v>
      </c>
      <c r="C276">
        <f>IF(ISERROR(1/VLOOKUP($B276,'Justerad allokering'!$B$1:$AG$461,MATCH(C$1,'Justerad allokering'!$B$1:$AF$1,0),FALSE)),VLOOKUP($B276,'Allokerad kvv'!$B$2:$AV$468,MATCH(C$1,'Allokerad kvv'!$B$1:$AV$1,0),FALSE),VLOOKUP($B276,'Justerad allokering'!$B$1:$AG$461,MATCH(C$1,'Justerad allokering'!$B$1:$AF$1,0),FALSE))</f>
        <v>0</v>
      </c>
      <c r="D276">
        <f>IF(ISERROR(1/VLOOKUP($B276,'Justerad allokering'!$B$1:$AG$461,MATCH(D$1,'Justerad allokering'!$B$1:$AF$1,0),FALSE)),VLOOKUP($B276,'Allokerad kvv'!$B$2:$AV$468,MATCH(D$1,'Allokerad kvv'!$B$1:$AV$1,0),FALSE),VLOOKUP($B276,'Justerad allokering'!$B$1:$AG$461,MATCH(D$1,'Justerad allokering'!$B$1:$AF$1,0),FALSE))</f>
        <v>0</v>
      </c>
      <c r="E276">
        <f>IF(ISERROR(1/VLOOKUP($B276,'Justerad allokering'!$B$1:$AG$461,MATCH(E$1,'Justerad allokering'!$B$1:$AF$1,0),FALSE)),VLOOKUP($B276,'Allokerad kvv'!$B$2:$AV$468,MATCH(E$1,'Allokerad kvv'!$B$1:$AV$1,0),FALSE),VLOOKUP($B276,'Justerad allokering'!$B$1:$AG$461,MATCH(E$1,'Justerad allokering'!$B$1:$AF$1,0),FALSE))</f>
        <v>0</v>
      </c>
      <c r="F276">
        <f>IF(ISERROR(1/VLOOKUP($B276,'Justerad allokering'!$B$1:$AG$461,MATCH(F$1,'Justerad allokering'!$B$1:$AF$1,0),FALSE)),VLOOKUP($B276,'Allokerad kvv'!$B$2:$AV$468,MATCH(F$1,'Allokerad kvv'!$B$1:$AV$1,0),FALSE),VLOOKUP($B276,'Justerad allokering'!$B$1:$AG$461,MATCH(F$1,'Justerad allokering'!$B$1:$AF$1,0),FALSE))</f>
        <v>0</v>
      </c>
      <c r="G276">
        <f>IF(ISERROR(1/VLOOKUP($B276,'Justerad allokering'!$B$1:$AG$461,MATCH(G$1,'Justerad allokering'!$B$1:$AF$1,0),FALSE)),VLOOKUP($B276,'Allokerad kvv'!$B$2:$AV$468,MATCH(G$1,'Allokerad kvv'!$B$1:$AV$1,0),FALSE),VLOOKUP($B276,'Justerad allokering'!$B$1:$AG$461,MATCH(G$1,'Justerad allokering'!$B$1:$AF$1,0),FALSE))</f>
        <v>0</v>
      </c>
      <c r="H276">
        <f>IF(ISERROR(1/VLOOKUP($B276,'Justerad allokering'!$B$1:$AG$461,MATCH(H$1,'Justerad allokering'!$B$1:$AF$1,0),FALSE)),VLOOKUP($B276,'Allokerad kvv'!$B$2:$AV$468,MATCH(H$1,'Allokerad kvv'!$B$1:$AV$1,0),FALSE),VLOOKUP($B276,'Justerad allokering'!$B$1:$AG$461,MATCH(H$1,'Justerad allokering'!$B$1:$AF$1,0),FALSE))</f>
        <v>0</v>
      </c>
      <c r="I276">
        <f>IF(ISERROR(1/VLOOKUP($B276,'Justerad allokering'!$B$1:$AG$461,MATCH(I$1,'Justerad allokering'!$B$1:$AF$1,0),FALSE)),VLOOKUP($B276,'Allokerad kvv'!$B$2:$AV$468,MATCH(I$1,'Allokerad kvv'!$B$1:$AV$1,0),FALSE),VLOOKUP($B276,'Justerad allokering'!$B$1:$AG$461,MATCH(I$1,'Justerad allokering'!$B$1:$AF$1,0),FALSE))</f>
        <v>0</v>
      </c>
      <c r="J276">
        <f>IF(ISERROR(1/VLOOKUP($B276,'Justerad allokering'!$B$1:$AG$461,MATCH(J$1,'Justerad allokering'!$B$1:$AF$1,0),FALSE)),VLOOKUP($B276,'Allokerad kvv'!$B$2:$AV$468,MATCH(J$1,'Allokerad kvv'!$B$1:$AV$1,0),FALSE),VLOOKUP($B276,'Justerad allokering'!$B$1:$AG$461,MATCH(J$1,'Justerad allokering'!$B$1:$AF$1,0),FALSE))</f>
        <v>0</v>
      </c>
      <c r="K276">
        <f>IF(ISERROR(1/VLOOKUP($B276,'Justerad allokering'!$B$1:$AG$461,MATCH(K$1,'Justerad allokering'!$B$1:$AF$1,0),FALSE)),VLOOKUP($B276,'Allokerad kvv'!$B$2:$AV$468,MATCH(K$1,'Allokerad kvv'!$B$1:$AV$1,0),FALSE),VLOOKUP($B276,'Justerad allokering'!$B$1:$AG$461,MATCH(K$1,'Justerad allokering'!$B$1:$AF$1,0),FALSE))</f>
        <v>0</v>
      </c>
      <c r="L276">
        <f>IF(ISERROR(1/VLOOKUP($B276,'Justerad allokering'!$B$1:$AG$461,MATCH(L$1,'Justerad allokering'!$B$1:$AF$1,0),FALSE)),VLOOKUP($B276,'Allokerad kvv'!$B$2:$AV$468,MATCH(L$1,'Allokerad kvv'!$B$1:$AV$1,0),FALSE),VLOOKUP($B276,'Justerad allokering'!$B$1:$AG$461,MATCH(L$1,'Justerad allokering'!$B$1:$AF$1,0),FALSE))</f>
        <v>0</v>
      </c>
      <c r="M276">
        <f>IF(ISERROR(1/VLOOKUP($B276,'Justerad allokering'!$B$1:$AG$461,MATCH(M$1,'Justerad allokering'!$B$1:$AF$1,0),FALSE)),VLOOKUP($B276,'Allokerad kvv'!$B$2:$AV$468,MATCH(M$1,'Allokerad kvv'!$B$1:$AV$1,0),FALSE),VLOOKUP($B276,'Justerad allokering'!$B$1:$AG$461,MATCH(M$1,'Justerad allokering'!$B$1:$AF$1,0),FALSE))</f>
        <v>0</v>
      </c>
      <c r="N276">
        <f>IF(ISERROR(1/VLOOKUP($B276,'Justerad allokering'!$B$1:$AG$461,MATCH(N$1,'Justerad allokering'!$B$1:$AF$1,0),FALSE)),VLOOKUP($B276,'Allokerad kvv'!$B$2:$AV$468,MATCH(N$1,'Allokerad kvv'!$B$1:$AV$1,0),FALSE),VLOOKUP($B276,'Justerad allokering'!$B$1:$AG$461,MATCH(N$1,'Justerad allokering'!$B$1:$AF$1,0),FALSE))</f>
        <v>0</v>
      </c>
      <c r="O276">
        <f>IF(ISERROR(1/VLOOKUP($B276,'Justerad allokering'!$B$1:$AG$461,MATCH(O$1,'Justerad allokering'!$B$1:$AF$1,0),FALSE)),VLOOKUP($B276,'Allokerad kvv'!$B$2:$AV$468,MATCH(O$1,'Allokerad kvv'!$B$1:$AV$1,0),FALSE),VLOOKUP($B276,'Justerad allokering'!$B$1:$AG$461,MATCH(O$1,'Justerad allokering'!$B$1:$AF$1,0),FALSE))</f>
        <v>0</v>
      </c>
      <c r="P276">
        <f>IF(ISERROR(1/VLOOKUP($B276,'Justerad allokering'!$B$1:$AG$461,MATCH(P$1,'Justerad allokering'!$B$1:$AF$1,0),FALSE)),VLOOKUP($B276,'Allokerad kvv'!$B$2:$AV$468,MATCH(P$1,'Allokerad kvv'!$B$1:$AV$1,0),FALSE),VLOOKUP($B276,'Justerad allokering'!$B$1:$AG$461,MATCH(P$1,'Justerad allokering'!$B$1:$AF$1,0),FALSE))</f>
        <v>0</v>
      </c>
      <c r="Q276">
        <f>IF(ISERROR(1/VLOOKUP($B276,'Justerad allokering'!$B$1:$AG$461,MATCH(Q$1,'Justerad allokering'!$B$1:$AF$1,0),FALSE)),VLOOKUP($B276,'Allokerad kvv'!$B$2:$AV$468,MATCH(Q$1,'Allokerad kvv'!$B$1:$AV$1,0),FALSE),VLOOKUP($B276,'Justerad allokering'!$B$1:$AG$461,MATCH(Q$1,'Justerad allokering'!$B$1:$AF$1,0),FALSE))</f>
        <v>0</v>
      </c>
      <c r="R276">
        <f>IF(ISERROR(1/VLOOKUP($B276,'Justerad allokering'!$B$1:$AG$461,MATCH(R$1,'Justerad allokering'!$B$1:$AF$1,0),FALSE)),VLOOKUP($B276,'Allokerad kvv'!$B$2:$AV$468,MATCH(R$1,'Allokerad kvv'!$B$1:$AV$1,0),FALSE),VLOOKUP($B276,'Justerad allokering'!$B$1:$AG$461,MATCH(R$1,'Justerad allokering'!$B$1:$AF$1,0),FALSE))</f>
        <v>0</v>
      </c>
      <c r="S276">
        <f>IF(ISERROR(1/VLOOKUP($B276,'Justerad allokering'!$B$1:$AG$461,MATCH(S$1,'Justerad allokering'!$B$1:$AF$1,0),FALSE)),VLOOKUP($B276,'Allokerad kvv'!$B$2:$AV$468,MATCH(S$1,'Allokerad kvv'!$B$1:$AV$1,0),FALSE),VLOOKUP($B276,'Justerad allokering'!$B$1:$AG$461,MATCH(S$1,'Justerad allokering'!$B$1:$AF$1,0),FALSE))</f>
        <v>0</v>
      </c>
      <c r="T276">
        <f>IF(ISERROR(1/VLOOKUP($B276,'Justerad allokering'!$B$1:$AG$461,MATCH(T$1,'Justerad allokering'!$B$1:$AF$1,0),FALSE)),VLOOKUP($B276,'Allokerad kvv'!$B$2:$AV$468,MATCH(T$1,'Allokerad kvv'!$B$1:$AV$1,0),FALSE),VLOOKUP($B276,'Justerad allokering'!$B$1:$AG$461,MATCH(T$1,'Justerad allokering'!$B$1:$AF$1,0),FALSE))</f>
        <v>0</v>
      </c>
      <c r="U276">
        <f>IF(ISERROR(1/VLOOKUP($B276,'Justerad allokering'!$B$1:$AG$461,MATCH(U$1,'Justerad allokering'!$B$1:$AF$1,0),FALSE)),VLOOKUP($B276,'Allokerad kvv'!$B$2:$AV$468,MATCH(U$1,'Allokerad kvv'!$B$1:$AV$1,0),FALSE),VLOOKUP($B276,'Justerad allokering'!$B$1:$AG$461,MATCH(U$1,'Justerad allokering'!$B$1:$AF$1,0),FALSE))</f>
        <v>0</v>
      </c>
      <c r="V276">
        <f>IF(ISERROR(1/VLOOKUP($B276,'Justerad allokering'!$B$1:$AG$461,MATCH(V$1,'Justerad allokering'!$B$1:$AF$1,0),FALSE)),VLOOKUP($B276,'Allokerad kvv'!$B$2:$AV$468,MATCH(V$1,'Allokerad kvv'!$B$1:$AV$1,0),FALSE),VLOOKUP($B276,'Justerad allokering'!$B$1:$AG$461,MATCH(V$1,'Justerad allokering'!$B$1:$AF$1,0),FALSE))</f>
        <v>0</v>
      </c>
      <c r="W276">
        <f>IF(ISERROR(1/VLOOKUP($B276,'Justerad allokering'!$B$1:$AG$461,MATCH(W$1,'Justerad allokering'!$B$1:$AF$1,0),FALSE)),VLOOKUP($B276,'Allokerad kvv'!$B$2:$AV$468,MATCH(W$1,'Allokerad kvv'!$B$1:$AV$1,0),FALSE),VLOOKUP($B276,'Justerad allokering'!$B$1:$AG$461,MATCH(W$1,'Justerad allokering'!$B$1:$AF$1,0),FALSE))</f>
        <v>0</v>
      </c>
      <c r="X276">
        <f>IF(ISERROR(1/VLOOKUP($B276,'Justerad allokering'!$B$1:$AG$461,MATCH(X$1,'Justerad allokering'!$B$1:$AF$1,0),FALSE)),VLOOKUP($B276,'Allokerad kvv'!$B$2:$AV$468,MATCH(X$1,'Allokerad kvv'!$B$1:$AV$1,0),FALSE),VLOOKUP($B276,'Justerad allokering'!$B$1:$AG$461,MATCH(X$1,'Justerad allokering'!$B$1:$AF$1,0),FALSE))</f>
        <v>0</v>
      </c>
      <c r="Y276">
        <f>IF(ISERROR(1/VLOOKUP($B276,'Justerad allokering'!$B$1:$AG$461,MATCH(Y$1,'Justerad allokering'!$B$1:$AF$1,0),FALSE)),VLOOKUP($B276,'Allokerad kvv'!$B$2:$AV$468,MATCH(Y$1,'Allokerad kvv'!$B$1:$AV$1,0),FALSE),VLOOKUP($B276,'Justerad allokering'!$B$1:$AG$461,MATCH(Y$1,'Justerad allokering'!$B$1:$AF$1,0),FALSE))</f>
        <v>0</v>
      </c>
      <c r="Z276">
        <f>IF(ISERROR(1/VLOOKUP($B276,'Justerad allokering'!$B$1:$AG$461,MATCH(Z$1,'Justerad allokering'!$B$1:$AF$1,0),FALSE)),VLOOKUP($B276,'Allokerad kvv'!$B$2:$AV$468,MATCH(Z$1,'Allokerad kvv'!$B$1:$AV$1,0),FALSE),VLOOKUP($B276,'Justerad allokering'!$B$1:$AG$461,MATCH(Z$1,'Justerad allokering'!$B$1:$AF$1,0),FALSE))</f>
        <v>0</v>
      </c>
      <c r="AE276" s="89">
        <f t="shared" si="16"/>
        <v>0</v>
      </c>
      <c r="AG276">
        <f t="shared" si="17"/>
        <v>0</v>
      </c>
      <c r="AH276">
        <f t="shared" si="18"/>
        <v>0</v>
      </c>
      <c r="AI276" t="str">
        <f>IF(AH276=0,"",AH276/VLOOKUP(B276,Kraftvärmeprod!$B$1:$BC$480,MATCH("Summa tillförd energi exklusive rökgaskondensering",Kraftvärmeprod!$B$1:$BC$1,0),FALSE))</f>
        <v/>
      </c>
      <c r="AK276">
        <f t="shared" si="19"/>
        <v>0</v>
      </c>
    </row>
    <row r="277" spans="1:37" x14ac:dyDescent="0.25">
      <c r="A277" s="2" t="s">
        <v>389</v>
      </c>
      <c r="B277" s="2" t="s">
        <v>393</v>
      </c>
      <c r="C277">
        <f>IF(ISERROR(1/VLOOKUP($B277,'Justerad allokering'!$B$1:$AG$461,MATCH(C$1,'Justerad allokering'!$B$1:$AF$1,0),FALSE)),VLOOKUP($B277,'Allokerad kvv'!$B$2:$AV$468,MATCH(C$1,'Allokerad kvv'!$B$1:$AV$1,0),FALSE),VLOOKUP($B277,'Justerad allokering'!$B$1:$AG$461,MATCH(C$1,'Justerad allokering'!$B$1:$AF$1,0),FALSE))</f>
        <v>0</v>
      </c>
      <c r="D277">
        <f>IF(ISERROR(1/VLOOKUP($B277,'Justerad allokering'!$B$1:$AG$461,MATCH(D$1,'Justerad allokering'!$B$1:$AF$1,0),FALSE)),VLOOKUP($B277,'Allokerad kvv'!$B$2:$AV$468,MATCH(D$1,'Allokerad kvv'!$B$1:$AV$1,0),FALSE),VLOOKUP($B277,'Justerad allokering'!$B$1:$AG$461,MATCH(D$1,'Justerad allokering'!$B$1:$AF$1,0),FALSE))</f>
        <v>0</v>
      </c>
      <c r="E277">
        <f>IF(ISERROR(1/VLOOKUP($B277,'Justerad allokering'!$B$1:$AG$461,MATCH(E$1,'Justerad allokering'!$B$1:$AF$1,0),FALSE)),VLOOKUP($B277,'Allokerad kvv'!$B$2:$AV$468,MATCH(E$1,'Allokerad kvv'!$B$1:$AV$1,0),FALSE),VLOOKUP($B277,'Justerad allokering'!$B$1:$AG$461,MATCH(E$1,'Justerad allokering'!$B$1:$AF$1,0),FALSE))</f>
        <v>0</v>
      </c>
      <c r="F277">
        <f>IF(ISERROR(1/VLOOKUP($B277,'Justerad allokering'!$B$1:$AG$461,MATCH(F$1,'Justerad allokering'!$B$1:$AF$1,0),FALSE)),VLOOKUP($B277,'Allokerad kvv'!$B$2:$AV$468,MATCH(F$1,'Allokerad kvv'!$B$1:$AV$1,0),FALSE),VLOOKUP($B277,'Justerad allokering'!$B$1:$AG$461,MATCH(F$1,'Justerad allokering'!$B$1:$AF$1,0),FALSE))</f>
        <v>0</v>
      </c>
      <c r="G277">
        <f>IF(ISERROR(1/VLOOKUP($B277,'Justerad allokering'!$B$1:$AG$461,MATCH(G$1,'Justerad allokering'!$B$1:$AF$1,0),FALSE)),VLOOKUP($B277,'Allokerad kvv'!$B$2:$AV$468,MATCH(G$1,'Allokerad kvv'!$B$1:$AV$1,0),FALSE),VLOOKUP($B277,'Justerad allokering'!$B$1:$AG$461,MATCH(G$1,'Justerad allokering'!$B$1:$AF$1,0),FALSE))</f>
        <v>0</v>
      </c>
      <c r="H277">
        <f>IF(ISERROR(1/VLOOKUP($B277,'Justerad allokering'!$B$1:$AG$461,MATCH(H$1,'Justerad allokering'!$B$1:$AF$1,0),FALSE)),VLOOKUP($B277,'Allokerad kvv'!$B$2:$AV$468,MATCH(H$1,'Allokerad kvv'!$B$1:$AV$1,0),FALSE),VLOOKUP($B277,'Justerad allokering'!$B$1:$AG$461,MATCH(H$1,'Justerad allokering'!$B$1:$AF$1,0),FALSE))</f>
        <v>0</v>
      </c>
      <c r="I277">
        <f>IF(ISERROR(1/VLOOKUP($B277,'Justerad allokering'!$B$1:$AG$461,MATCH(I$1,'Justerad allokering'!$B$1:$AF$1,0),FALSE)),VLOOKUP($B277,'Allokerad kvv'!$B$2:$AV$468,MATCH(I$1,'Allokerad kvv'!$B$1:$AV$1,0),FALSE),VLOOKUP($B277,'Justerad allokering'!$B$1:$AG$461,MATCH(I$1,'Justerad allokering'!$B$1:$AF$1,0),FALSE))</f>
        <v>0</v>
      </c>
      <c r="J277">
        <f>IF(ISERROR(1/VLOOKUP($B277,'Justerad allokering'!$B$1:$AG$461,MATCH(J$1,'Justerad allokering'!$B$1:$AF$1,0),FALSE)),VLOOKUP($B277,'Allokerad kvv'!$B$2:$AV$468,MATCH(J$1,'Allokerad kvv'!$B$1:$AV$1,0),FALSE),VLOOKUP($B277,'Justerad allokering'!$B$1:$AG$461,MATCH(J$1,'Justerad allokering'!$B$1:$AF$1,0),FALSE))</f>
        <v>0</v>
      </c>
      <c r="K277">
        <f>IF(ISERROR(1/VLOOKUP($B277,'Justerad allokering'!$B$1:$AG$461,MATCH(K$1,'Justerad allokering'!$B$1:$AF$1,0),FALSE)),VLOOKUP($B277,'Allokerad kvv'!$B$2:$AV$468,MATCH(K$1,'Allokerad kvv'!$B$1:$AV$1,0),FALSE),VLOOKUP($B277,'Justerad allokering'!$B$1:$AG$461,MATCH(K$1,'Justerad allokering'!$B$1:$AF$1,0),FALSE))</f>
        <v>0</v>
      </c>
      <c r="L277">
        <f>IF(ISERROR(1/VLOOKUP($B277,'Justerad allokering'!$B$1:$AG$461,MATCH(L$1,'Justerad allokering'!$B$1:$AF$1,0),FALSE)),VLOOKUP($B277,'Allokerad kvv'!$B$2:$AV$468,MATCH(L$1,'Allokerad kvv'!$B$1:$AV$1,0),FALSE),VLOOKUP($B277,'Justerad allokering'!$B$1:$AG$461,MATCH(L$1,'Justerad allokering'!$B$1:$AF$1,0),FALSE))</f>
        <v>0</v>
      </c>
      <c r="M277">
        <f>IF(ISERROR(1/VLOOKUP($B277,'Justerad allokering'!$B$1:$AG$461,MATCH(M$1,'Justerad allokering'!$B$1:$AF$1,0),FALSE)),VLOOKUP($B277,'Allokerad kvv'!$B$2:$AV$468,MATCH(M$1,'Allokerad kvv'!$B$1:$AV$1,0),FALSE),VLOOKUP($B277,'Justerad allokering'!$B$1:$AG$461,MATCH(M$1,'Justerad allokering'!$B$1:$AF$1,0),FALSE))</f>
        <v>0</v>
      </c>
      <c r="N277">
        <f>IF(ISERROR(1/VLOOKUP($B277,'Justerad allokering'!$B$1:$AG$461,MATCH(N$1,'Justerad allokering'!$B$1:$AF$1,0),FALSE)),VLOOKUP($B277,'Allokerad kvv'!$B$2:$AV$468,MATCH(N$1,'Allokerad kvv'!$B$1:$AV$1,0),FALSE),VLOOKUP($B277,'Justerad allokering'!$B$1:$AG$461,MATCH(N$1,'Justerad allokering'!$B$1:$AF$1,0),FALSE))</f>
        <v>0</v>
      </c>
      <c r="O277">
        <f>IF(ISERROR(1/VLOOKUP($B277,'Justerad allokering'!$B$1:$AG$461,MATCH(O$1,'Justerad allokering'!$B$1:$AF$1,0),FALSE)),VLOOKUP($B277,'Allokerad kvv'!$B$2:$AV$468,MATCH(O$1,'Allokerad kvv'!$B$1:$AV$1,0),FALSE),VLOOKUP($B277,'Justerad allokering'!$B$1:$AG$461,MATCH(O$1,'Justerad allokering'!$B$1:$AF$1,0),FALSE))</f>
        <v>0</v>
      </c>
      <c r="P277">
        <f>IF(ISERROR(1/VLOOKUP($B277,'Justerad allokering'!$B$1:$AG$461,MATCH(P$1,'Justerad allokering'!$B$1:$AF$1,0),FALSE)),VLOOKUP($B277,'Allokerad kvv'!$B$2:$AV$468,MATCH(P$1,'Allokerad kvv'!$B$1:$AV$1,0),FALSE),VLOOKUP($B277,'Justerad allokering'!$B$1:$AG$461,MATCH(P$1,'Justerad allokering'!$B$1:$AF$1,0),FALSE))</f>
        <v>0</v>
      </c>
      <c r="Q277">
        <f>IF(ISERROR(1/VLOOKUP($B277,'Justerad allokering'!$B$1:$AG$461,MATCH(Q$1,'Justerad allokering'!$B$1:$AF$1,0),FALSE)),VLOOKUP($B277,'Allokerad kvv'!$B$2:$AV$468,MATCH(Q$1,'Allokerad kvv'!$B$1:$AV$1,0),FALSE),VLOOKUP($B277,'Justerad allokering'!$B$1:$AG$461,MATCH(Q$1,'Justerad allokering'!$B$1:$AF$1,0),FALSE))</f>
        <v>0</v>
      </c>
      <c r="R277">
        <f>IF(ISERROR(1/VLOOKUP($B277,'Justerad allokering'!$B$1:$AG$461,MATCH(R$1,'Justerad allokering'!$B$1:$AF$1,0),FALSE)),VLOOKUP($B277,'Allokerad kvv'!$B$2:$AV$468,MATCH(R$1,'Allokerad kvv'!$B$1:$AV$1,0),FALSE),VLOOKUP($B277,'Justerad allokering'!$B$1:$AG$461,MATCH(R$1,'Justerad allokering'!$B$1:$AF$1,0),FALSE))</f>
        <v>0</v>
      </c>
      <c r="S277">
        <f>IF(ISERROR(1/VLOOKUP($B277,'Justerad allokering'!$B$1:$AG$461,MATCH(S$1,'Justerad allokering'!$B$1:$AF$1,0),FALSE)),VLOOKUP($B277,'Allokerad kvv'!$B$2:$AV$468,MATCH(S$1,'Allokerad kvv'!$B$1:$AV$1,0),FALSE),VLOOKUP($B277,'Justerad allokering'!$B$1:$AG$461,MATCH(S$1,'Justerad allokering'!$B$1:$AF$1,0),FALSE))</f>
        <v>0</v>
      </c>
      <c r="T277">
        <f>IF(ISERROR(1/VLOOKUP($B277,'Justerad allokering'!$B$1:$AG$461,MATCH(T$1,'Justerad allokering'!$B$1:$AF$1,0),FALSE)),VLOOKUP($B277,'Allokerad kvv'!$B$2:$AV$468,MATCH(T$1,'Allokerad kvv'!$B$1:$AV$1,0),FALSE),VLOOKUP($B277,'Justerad allokering'!$B$1:$AG$461,MATCH(T$1,'Justerad allokering'!$B$1:$AF$1,0),FALSE))</f>
        <v>0</v>
      </c>
      <c r="U277">
        <f>IF(ISERROR(1/VLOOKUP($B277,'Justerad allokering'!$B$1:$AG$461,MATCH(U$1,'Justerad allokering'!$B$1:$AF$1,0),FALSE)),VLOOKUP($B277,'Allokerad kvv'!$B$2:$AV$468,MATCH(U$1,'Allokerad kvv'!$B$1:$AV$1,0),FALSE),VLOOKUP($B277,'Justerad allokering'!$B$1:$AG$461,MATCH(U$1,'Justerad allokering'!$B$1:$AF$1,0),FALSE))</f>
        <v>0</v>
      </c>
      <c r="V277">
        <f>IF(ISERROR(1/VLOOKUP($B277,'Justerad allokering'!$B$1:$AG$461,MATCH(V$1,'Justerad allokering'!$B$1:$AF$1,0),FALSE)),VLOOKUP($B277,'Allokerad kvv'!$B$2:$AV$468,MATCH(V$1,'Allokerad kvv'!$B$1:$AV$1,0),FALSE),VLOOKUP($B277,'Justerad allokering'!$B$1:$AG$461,MATCH(V$1,'Justerad allokering'!$B$1:$AF$1,0),FALSE))</f>
        <v>0</v>
      </c>
      <c r="W277">
        <f>IF(ISERROR(1/VLOOKUP($B277,'Justerad allokering'!$B$1:$AG$461,MATCH(W$1,'Justerad allokering'!$B$1:$AF$1,0),FALSE)),VLOOKUP($B277,'Allokerad kvv'!$B$2:$AV$468,MATCH(W$1,'Allokerad kvv'!$B$1:$AV$1,0),FALSE),VLOOKUP($B277,'Justerad allokering'!$B$1:$AG$461,MATCH(W$1,'Justerad allokering'!$B$1:$AF$1,0),FALSE))</f>
        <v>0</v>
      </c>
      <c r="X277">
        <f>IF(ISERROR(1/VLOOKUP($B277,'Justerad allokering'!$B$1:$AG$461,MATCH(X$1,'Justerad allokering'!$B$1:$AF$1,0),FALSE)),VLOOKUP($B277,'Allokerad kvv'!$B$2:$AV$468,MATCH(X$1,'Allokerad kvv'!$B$1:$AV$1,0),FALSE),VLOOKUP($B277,'Justerad allokering'!$B$1:$AG$461,MATCH(X$1,'Justerad allokering'!$B$1:$AF$1,0),FALSE))</f>
        <v>0</v>
      </c>
      <c r="Y277">
        <f>IF(ISERROR(1/VLOOKUP($B277,'Justerad allokering'!$B$1:$AG$461,MATCH(Y$1,'Justerad allokering'!$B$1:$AF$1,0),FALSE)),VLOOKUP($B277,'Allokerad kvv'!$B$2:$AV$468,MATCH(Y$1,'Allokerad kvv'!$B$1:$AV$1,0),FALSE),VLOOKUP($B277,'Justerad allokering'!$B$1:$AG$461,MATCH(Y$1,'Justerad allokering'!$B$1:$AF$1,0),FALSE))</f>
        <v>0</v>
      </c>
      <c r="Z277">
        <f>IF(ISERROR(1/VLOOKUP($B277,'Justerad allokering'!$B$1:$AG$461,MATCH(Z$1,'Justerad allokering'!$B$1:$AF$1,0),FALSE)),VLOOKUP($B277,'Allokerad kvv'!$B$2:$AV$468,MATCH(Z$1,'Allokerad kvv'!$B$1:$AV$1,0),FALSE),VLOOKUP($B277,'Justerad allokering'!$B$1:$AG$461,MATCH(Z$1,'Justerad allokering'!$B$1:$AF$1,0),FALSE))</f>
        <v>0</v>
      </c>
      <c r="AE277" s="89">
        <f t="shared" si="16"/>
        <v>0</v>
      </c>
      <c r="AG277">
        <f t="shared" si="17"/>
        <v>0</v>
      </c>
      <c r="AH277">
        <f t="shared" si="18"/>
        <v>0</v>
      </c>
      <c r="AI277" t="str">
        <f>IF(AH277=0,"",AH277/VLOOKUP(B277,Kraftvärmeprod!$B$1:$BC$480,MATCH("Summa tillförd energi exklusive rökgaskondensering",Kraftvärmeprod!$B$1:$BC$1,0),FALSE))</f>
        <v/>
      </c>
      <c r="AK277">
        <f t="shared" si="19"/>
        <v>0</v>
      </c>
    </row>
    <row r="278" spans="1:37" x14ac:dyDescent="0.25">
      <c r="A278" s="2" t="s">
        <v>394</v>
      </c>
      <c r="B278" s="2" t="s">
        <v>395</v>
      </c>
      <c r="C278">
        <f>IF(ISERROR(1/VLOOKUP($B278,'Justerad allokering'!$B$1:$AG$461,MATCH(C$1,'Justerad allokering'!$B$1:$AF$1,0),FALSE)),VLOOKUP($B278,'Allokerad kvv'!$B$2:$AV$468,MATCH(C$1,'Allokerad kvv'!$B$1:$AV$1,0),FALSE),VLOOKUP($B278,'Justerad allokering'!$B$1:$AG$461,MATCH(C$1,'Justerad allokering'!$B$1:$AF$1,0),FALSE))</f>
        <v>0</v>
      </c>
      <c r="D278">
        <f>IF(ISERROR(1/VLOOKUP($B278,'Justerad allokering'!$B$1:$AG$461,MATCH(D$1,'Justerad allokering'!$B$1:$AF$1,0),FALSE)),VLOOKUP($B278,'Allokerad kvv'!$B$2:$AV$468,MATCH(D$1,'Allokerad kvv'!$B$1:$AV$1,0),FALSE),VLOOKUP($B278,'Justerad allokering'!$B$1:$AG$461,MATCH(D$1,'Justerad allokering'!$B$1:$AF$1,0),FALSE))</f>
        <v>0</v>
      </c>
      <c r="E278">
        <f>IF(ISERROR(1/VLOOKUP($B278,'Justerad allokering'!$B$1:$AG$461,MATCH(E$1,'Justerad allokering'!$B$1:$AF$1,0),FALSE)),VLOOKUP($B278,'Allokerad kvv'!$B$2:$AV$468,MATCH(E$1,'Allokerad kvv'!$B$1:$AV$1,0),FALSE),VLOOKUP($B278,'Justerad allokering'!$B$1:$AG$461,MATCH(E$1,'Justerad allokering'!$B$1:$AF$1,0),FALSE))</f>
        <v>0</v>
      </c>
      <c r="F278">
        <f>IF(ISERROR(1/VLOOKUP($B278,'Justerad allokering'!$B$1:$AG$461,MATCH(F$1,'Justerad allokering'!$B$1:$AF$1,0),FALSE)),VLOOKUP($B278,'Allokerad kvv'!$B$2:$AV$468,MATCH(F$1,'Allokerad kvv'!$B$1:$AV$1,0),FALSE),VLOOKUP($B278,'Justerad allokering'!$B$1:$AG$461,MATCH(F$1,'Justerad allokering'!$B$1:$AF$1,0),FALSE))</f>
        <v>0</v>
      </c>
      <c r="G278">
        <f>IF(ISERROR(1/VLOOKUP($B278,'Justerad allokering'!$B$1:$AG$461,MATCH(G$1,'Justerad allokering'!$B$1:$AF$1,0),FALSE)),VLOOKUP($B278,'Allokerad kvv'!$B$2:$AV$468,MATCH(G$1,'Allokerad kvv'!$B$1:$AV$1,0),FALSE),VLOOKUP($B278,'Justerad allokering'!$B$1:$AG$461,MATCH(G$1,'Justerad allokering'!$B$1:$AF$1,0),FALSE))</f>
        <v>0</v>
      </c>
      <c r="H278">
        <f>IF(ISERROR(1/VLOOKUP($B278,'Justerad allokering'!$B$1:$AG$461,MATCH(H$1,'Justerad allokering'!$B$1:$AF$1,0),FALSE)),VLOOKUP($B278,'Allokerad kvv'!$B$2:$AV$468,MATCH(H$1,'Allokerad kvv'!$B$1:$AV$1,0),FALSE),VLOOKUP($B278,'Justerad allokering'!$B$1:$AG$461,MATCH(H$1,'Justerad allokering'!$B$1:$AF$1,0),FALSE))</f>
        <v>0</v>
      </c>
      <c r="I278">
        <f>IF(ISERROR(1/VLOOKUP($B278,'Justerad allokering'!$B$1:$AG$461,MATCH(I$1,'Justerad allokering'!$B$1:$AF$1,0),FALSE)),VLOOKUP($B278,'Allokerad kvv'!$B$2:$AV$468,MATCH(I$1,'Allokerad kvv'!$B$1:$AV$1,0),FALSE),VLOOKUP($B278,'Justerad allokering'!$B$1:$AG$461,MATCH(I$1,'Justerad allokering'!$B$1:$AF$1,0),FALSE))</f>
        <v>0</v>
      </c>
      <c r="J278">
        <f>IF(ISERROR(1/VLOOKUP($B278,'Justerad allokering'!$B$1:$AG$461,MATCH(J$1,'Justerad allokering'!$B$1:$AF$1,0),FALSE)),VLOOKUP($B278,'Allokerad kvv'!$B$2:$AV$468,MATCH(J$1,'Allokerad kvv'!$B$1:$AV$1,0),FALSE),VLOOKUP($B278,'Justerad allokering'!$B$1:$AG$461,MATCH(J$1,'Justerad allokering'!$B$1:$AF$1,0),FALSE))</f>
        <v>0</v>
      </c>
      <c r="K278">
        <f>IF(ISERROR(1/VLOOKUP($B278,'Justerad allokering'!$B$1:$AG$461,MATCH(K$1,'Justerad allokering'!$B$1:$AF$1,0),FALSE)),VLOOKUP($B278,'Allokerad kvv'!$B$2:$AV$468,MATCH(K$1,'Allokerad kvv'!$B$1:$AV$1,0),FALSE),VLOOKUP($B278,'Justerad allokering'!$B$1:$AG$461,MATCH(K$1,'Justerad allokering'!$B$1:$AF$1,0),FALSE))</f>
        <v>0</v>
      </c>
      <c r="L278">
        <f>IF(ISERROR(1/VLOOKUP($B278,'Justerad allokering'!$B$1:$AG$461,MATCH(L$1,'Justerad allokering'!$B$1:$AF$1,0),FALSE)),VLOOKUP($B278,'Allokerad kvv'!$B$2:$AV$468,MATCH(L$1,'Allokerad kvv'!$B$1:$AV$1,0),FALSE),VLOOKUP($B278,'Justerad allokering'!$B$1:$AG$461,MATCH(L$1,'Justerad allokering'!$B$1:$AF$1,0),FALSE))</f>
        <v>0</v>
      </c>
      <c r="M278">
        <f>IF(ISERROR(1/VLOOKUP($B278,'Justerad allokering'!$B$1:$AG$461,MATCH(M$1,'Justerad allokering'!$B$1:$AF$1,0),FALSE)),VLOOKUP($B278,'Allokerad kvv'!$B$2:$AV$468,MATCH(M$1,'Allokerad kvv'!$B$1:$AV$1,0),FALSE),VLOOKUP($B278,'Justerad allokering'!$B$1:$AG$461,MATCH(M$1,'Justerad allokering'!$B$1:$AF$1,0),FALSE))</f>
        <v>0</v>
      </c>
      <c r="N278">
        <f>IF(ISERROR(1/VLOOKUP($B278,'Justerad allokering'!$B$1:$AG$461,MATCH(N$1,'Justerad allokering'!$B$1:$AF$1,0),FALSE)),VLOOKUP($B278,'Allokerad kvv'!$B$2:$AV$468,MATCH(N$1,'Allokerad kvv'!$B$1:$AV$1,0),FALSE),VLOOKUP($B278,'Justerad allokering'!$B$1:$AG$461,MATCH(N$1,'Justerad allokering'!$B$1:$AF$1,0),FALSE))</f>
        <v>0</v>
      </c>
      <c r="O278">
        <f>IF(ISERROR(1/VLOOKUP($B278,'Justerad allokering'!$B$1:$AG$461,MATCH(O$1,'Justerad allokering'!$B$1:$AF$1,0),FALSE)),VLOOKUP($B278,'Allokerad kvv'!$B$2:$AV$468,MATCH(O$1,'Allokerad kvv'!$B$1:$AV$1,0),FALSE),VLOOKUP($B278,'Justerad allokering'!$B$1:$AG$461,MATCH(O$1,'Justerad allokering'!$B$1:$AF$1,0),FALSE))</f>
        <v>0</v>
      </c>
      <c r="P278">
        <f>IF(ISERROR(1/VLOOKUP($B278,'Justerad allokering'!$B$1:$AG$461,MATCH(P$1,'Justerad allokering'!$B$1:$AF$1,0),FALSE)),VLOOKUP($B278,'Allokerad kvv'!$B$2:$AV$468,MATCH(P$1,'Allokerad kvv'!$B$1:$AV$1,0),FALSE),VLOOKUP($B278,'Justerad allokering'!$B$1:$AG$461,MATCH(P$1,'Justerad allokering'!$B$1:$AF$1,0),FALSE))</f>
        <v>0</v>
      </c>
      <c r="Q278">
        <f>IF(ISERROR(1/VLOOKUP($B278,'Justerad allokering'!$B$1:$AG$461,MATCH(Q$1,'Justerad allokering'!$B$1:$AF$1,0),FALSE)),VLOOKUP($B278,'Allokerad kvv'!$B$2:$AV$468,MATCH(Q$1,'Allokerad kvv'!$B$1:$AV$1,0),FALSE),VLOOKUP($B278,'Justerad allokering'!$B$1:$AG$461,MATCH(Q$1,'Justerad allokering'!$B$1:$AF$1,0),FALSE))</f>
        <v>0</v>
      </c>
      <c r="R278">
        <f>IF(ISERROR(1/VLOOKUP($B278,'Justerad allokering'!$B$1:$AG$461,MATCH(R$1,'Justerad allokering'!$B$1:$AF$1,0),FALSE)),VLOOKUP($B278,'Allokerad kvv'!$B$2:$AV$468,MATCH(R$1,'Allokerad kvv'!$B$1:$AV$1,0),FALSE),VLOOKUP($B278,'Justerad allokering'!$B$1:$AG$461,MATCH(R$1,'Justerad allokering'!$B$1:$AF$1,0),FALSE))</f>
        <v>0</v>
      </c>
      <c r="S278">
        <f>IF(ISERROR(1/VLOOKUP($B278,'Justerad allokering'!$B$1:$AG$461,MATCH(S$1,'Justerad allokering'!$B$1:$AF$1,0),FALSE)),VLOOKUP($B278,'Allokerad kvv'!$B$2:$AV$468,MATCH(S$1,'Allokerad kvv'!$B$1:$AV$1,0),FALSE),VLOOKUP($B278,'Justerad allokering'!$B$1:$AG$461,MATCH(S$1,'Justerad allokering'!$B$1:$AF$1,0),FALSE))</f>
        <v>0</v>
      </c>
      <c r="T278">
        <f>IF(ISERROR(1/VLOOKUP($B278,'Justerad allokering'!$B$1:$AG$461,MATCH(T$1,'Justerad allokering'!$B$1:$AF$1,0),FALSE)),VLOOKUP($B278,'Allokerad kvv'!$B$2:$AV$468,MATCH(T$1,'Allokerad kvv'!$B$1:$AV$1,0),FALSE),VLOOKUP($B278,'Justerad allokering'!$B$1:$AG$461,MATCH(T$1,'Justerad allokering'!$B$1:$AF$1,0),FALSE))</f>
        <v>0</v>
      </c>
      <c r="U278">
        <f>IF(ISERROR(1/VLOOKUP($B278,'Justerad allokering'!$B$1:$AG$461,MATCH(U$1,'Justerad allokering'!$B$1:$AF$1,0),FALSE)),VLOOKUP($B278,'Allokerad kvv'!$B$2:$AV$468,MATCH(U$1,'Allokerad kvv'!$B$1:$AV$1,0),FALSE),VLOOKUP($B278,'Justerad allokering'!$B$1:$AG$461,MATCH(U$1,'Justerad allokering'!$B$1:$AF$1,0),FALSE))</f>
        <v>0</v>
      </c>
      <c r="V278">
        <f>IF(ISERROR(1/VLOOKUP($B278,'Justerad allokering'!$B$1:$AG$461,MATCH(V$1,'Justerad allokering'!$B$1:$AF$1,0),FALSE)),VLOOKUP($B278,'Allokerad kvv'!$B$2:$AV$468,MATCH(V$1,'Allokerad kvv'!$B$1:$AV$1,0),FALSE),VLOOKUP($B278,'Justerad allokering'!$B$1:$AG$461,MATCH(V$1,'Justerad allokering'!$B$1:$AF$1,0),FALSE))</f>
        <v>0</v>
      </c>
      <c r="W278">
        <f>IF(ISERROR(1/VLOOKUP($B278,'Justerad allokering'!$B$1:$AG$461,MATCH(W$1,'Justerad allokering'!$B$1:$AF$1,0),FALSE)),VLOOKUP($B278,'Allokerad kvv'!$B$2:$AV$468,MATCH(W$1,'Allokerad kvv'!$B$1:$AV$1,0),FALSE),VLOOKUP($B278,'Justerad allokering'!$B$1:$AG$461,MATCH(W$1,'Justerad allokering'!$B$1:$AF$1,0),FALSE))</f>
        <v>0</v>
      </c>
      <c r="X278">
        <f>IF(ISERROR(1/VLOOKUP($B278,'Justerad allokering'!$B$1:$AG$461,MATCH(X$1,'Justerad allokering'!$B$1:$AF$1,0),FALSE)),VLOOKUP($B278,'Allokerad kvv'!$B$2:$AV$468,MATCH(X$1,'Allokerad kvv'!$B$1:$AV$1,0),FALSE),VLOOKUP($B278,'Justerad allokering'!$B$1:$AG$461,MATCH(X$1,'Justerad allokering'!$B$1:$AF$1,0),FALSE))</f>
        <v>0</v>
      </c>
      <c r="Y278">
        <f>IF(ISERROR(1/VLOOKUP($B278,'Justerad allokering'!$B$1:$AG$461,MATCH(Y$1,'Justerad allokering'!$B$1:$AF$1,0),FALSE)),VLOOKUP($B278,'Allokerad kvv'!$B$2:$AV$468,MATCH(Y$1,'Allokerad kvv'!$B$1:$AV$1,0),FALSE),VLOOKUP($B278,'Justerad allokering'!$B$1:$AG$461,MATCH(Y$1,'Justerad allokering'!$B$1:$AF$1,0),FALSE))</f>
        <v>0</v>
      </c>
      <c r="Z278">
        <f>IF(ISERROR(1/VLOOKUP($B278,'Justerad allokering'!$B$1:$AG$461,MATCH(Z$1,'Justerad allokering'!$B$1:$AF$1,0),FALSE)),VLOOKUP($B278,'Allokerad kvv'!$B$2:$AV$468,MATCH(Z$1,'Allokerad kvv'!$B$1:$AV$1,0),FALSE),VLOOKUP($B278,'Justerad allokering'!$B$1:$AG$461,MATCH(Z$1,'Justerad allokering'!$B$1:$AF$1,0),FALSE))</f>
        <v>0</v>
      </c>
      <c r="AE278" s="89">
        <f t="shared" si="16"/>
        <v>0</v>
      </c>
      <c r="AG278">
        <f t="shared" si="17"/>
        <v>0</v>
      </c>
      <c r="AH278">
        <f t="shared" si="18"/>
        <v>0</v>
      </c>
      <c r="AI278" t="str">
        <f>IF(AH278=0,"",AH278/VLOOKUP(B278,Kraftvärmeprod!$B$1:$BC$480,MATCH("Summa tillförd energi exklusive rökgaskondensering",Kraftvärmeprod!$B$1:$BC$1,0),FALSE))</f>
        <v/>
      </c>
      <c r="AK278">
        <f t="shared" si="19"/>
        <v>0</v>
      </c>
    </row>
    <row r="279" spans="1:37" x14ac:dyDescent="0.25">
      <c r="A279" s="2" t="s">
        <v>394</v>
      </c>
      <c r="B279" s="2" t="s">
        <v>396</v>
      </c>
      <c r="C279">
        <f>IF(ISERROR(1/VLOOKUP($B279,'Justerad allokering'!$B$1:$AG$461,MATCH(C$1,'Justerad allokering'!$B$1:$AF$1,0),FALSE)),VLOOKUP($B279,'Allokerad kvv'!$B$2:$AV$468,MATCH(C$1,'Allokerad kvv'!$B$1:$AV$1,0),FALSE),VLOOKUP($B279,'Justerad allokering'!$B$1:$AG$461,MATCH(C$1,'Justerad allokering'!$B$1:$AF$1,0),FALSE))</f>
        <v>0</v>
      </c>
      <c r="D279">
        <f>IF(ISERROR(1/VLOOKUP($B279,'Justerad allokering'!$B$1:$AG$461,MATCH(D$1,'Justerad allokering'!$B$1:$AF$1,0),FALSE)),VLOOKUP($B279,'Allokerad kvv'!$B$2:$AV$468,MATCH(D$1,'Allokerad kvv'!$B$1:$AV$1,0),FALSE),VLOOKUP($B279,'Justerad allokering'!$B$1:$AG$461,MATCH(D$1,'Justerad allokering'!$B$1:$AF$1,0),FALSE))</f>
        <v>0</v>
      </c>
      <c r="E279">
        <f>IF(ISERROR(1/VLOOKUP($B279,'Justerad allokering'!$B$1:$AG$461,MATCH(E$1,'Justerad allokering'!$B$1:$AF$1,0),FALSE)),VLOOKUP($B279,'Allokerad kvv'!$B$2:$AV$468,MATCH(E$1,'Allokerad kvv'!$B$1:$AV$1,0),FALSE),VLOOKUP($B279,'Justerad allokering'!$B$1:$AG$461,MATCH(E$1,'Justerad allokering'!$B$1:$AF$1,0),FALSE))</f>
        <v>0</v>
      </c>
      <c r="F279">
        <f>IF(ISERROR(1/VLOOKUP($B279,'Justerad allokering'!$B$1:$AG$461,MATCH(F$1,'Justerad allokering'!$B$1:$AF$1,0),FALSE)),VLOOKUP($B279,'Allokerad kvv'!$B$2:$AV$468,MATCH(F$1,'Allokerad kvv'!$B$1:$AV$1,0),FALSE),VLOOKUP($B279,'Justerad allokering'!$B$1:$AG$461,MATCH(F$1,'Justerad allokering'!$B$1:$AF$1,0),FALSE))</f>
        <v>0</v>
      </c>
      <c r="G279">
        <f>IF(ISERROR(1/VLOOKUP($B279,'Justerad allokering'!$B$1:$AG$461,MATCH(G$1,'Justerad allokering'!$B$1:$AF$1,0),FALSE)),VLOOKUP($B279,'Allokerad kvv'!$B$2:$AV$468,MATCH(G$1,'Allokerad kvv'!$B$1:$AV$1,0),FALSE),VLOOKUP($B279,'Justerad allokering'!$B$1:$AG$461,MATCH(G$1,'Justerad allokering'!$B$1:$AF$1,0),FALSE))</f>
        <v>0</v>
      </c>
      <c r="H279">
        <f>IF(ISERROR(1/VLOOKUP($B279,'Justerad allokering'!$B$1:$AG$461,MATCH(H$1,'Justerad allokering'!$B$1:$AF$1,0),FALSE)),VLOOKUP($B279,'Allokerad kvv'!$B$2:$AV$468,MATCH(H$1,'Allokerad kvv'!$B$1:$AV$1,0),FALSE),VLOOKUP($B279,'Justerad allokering'!$B$1:$AG$461,MATCH(H$1,'Justerad allokering'!$B$1:$AF$1,0),FALSE))</f>
        <v>0</v>
      </c>
      <c r="I279">
        <f>IF(ISERROR(1/VLOOKUP($B279,'Justerad allokering'!$B$1:$AG$461,MATCH(I$1,'Justerad allokering'!$B$1:$AF$1,0),FALSE)),VLOOKUP($B279,'Allokerad kvv'!$B$2:$AV$468,MATCH(I$1,'Allokerad kvv'!$B$1:$AV$1,0),FALSE),VLOOKUP($B279,'Justerad allokering'!$B$1:$AG$461,MATCH(I$1,'Justerad allokering'!$B$1:$AF$1,0),FALSE))</f>
        <v>0</v>
      </c>
      <c r="J279">
        <f>IF(ISERROR(1/VLOOKUP($B279,'Justerad allokering'!$B$1:$AG$461,MATCH(J$1,'Justerad allokering'!$B$1:$AF$1,0),FALSE)),VLOOKUP($B279,'Allokerad kvv'!$B$2:$AV$468,MATCH(J$1,'Allokerad kvv'!$B$1:$AV$1,0),FALSE),VLOOKUP($B279,'Justerad allokering'!$B$1:$AG$461,MATCH(J$1,'Justerad allokering'!$B$1:$AF$1,0),FALSE))</f>
        <v>0</v>
      </c>
      <c r="K279">
        <f>IF(ISERROR(1/VLOOKUP($B279,'Justerad allokering'!$B$1:$AG$461,MATCH(K$1,'Justerad allokering'!$B$1:$AF$1,0),FALSE)),VLOOKUP($B279,'Allokerad kvv'!$B$2:$AV$468,MATCH(K$1,'Allokerad kvv'!$B$1:$AV$1,0),FALSE),VLOOKUP($B279,'Justerad allokering'!$B$1:$AG$461,MATCH(K$1,'Justerad allokering'!$B$1:$AF$1,0),FALSE))</f>
        <v>0</v>
      </c>
      <c r="L279">
        <f>IF(ISERROR(1/VLOOKUP($B279,'Justerad allokering'!$B$1:$AG$461,MATCH(L$1,'Justerad allokering'!$B$1:$AF$1,0),FALSE)),VLOOKUP($B279,'Allokerad kvv'!$B$2:$AV$468,MATCH(L$1,'Allokerad kvv'!$B$1:$AV$1,0),FALSE),VLOOKUP($B279,'Justerad allokering'!$B$1:$AG$461,MATCH(L$1,'Justerad allokering'!$B$1:$AF$1,0),FALSE))</f>
        <v>0</v>
      </c>
      <c r="M279">
        <f>IF(ISERROR(1/VLOOKUP($B279,'Justerad allokering'!$B$1:$AG$461,MATCH(M$1,'Justerad allokering'!$B$1:$AF$1,0),FALSE)),VLOOKUP($B279,'Allokerad kvv'!$B$2:$AV$468,MATCH(M$1,'Allokerad kvv'!$B$1:$AV$1,0),FALSE),VLOOKUP($B279,'Justerad allokering'!$B$1:$AG$461,MATCH(M$1,'Justerad allokering'!$B$1:$AF$1,0),FALSE))</f>
        <v>0</v>
      </c>
      <c r="N279">
        <f>IF(ISERROR(1/VLOOKUP($B279,'Justerad allokering'!$B$1:$AG$461,MATCH(N$1,'Justerad allokering'!$B$1:$AF$1,0),FALSE)),VLOOKUP($B279,'Allokerad kvv'!$B$2:$AV$468,MATCH(N$1,'Allokerad kvv'!$B$1:$AV$1,0),FALSE),VLOOKUP($B279,'Justerad allokering'!$B$1:$AG$461,MATCH(N$1,'Justerad allokering'!$B$1:$AF$1,0),FALSE))</f>
        <v>0</v>
      </c>
      <c r="O279">
        <f>IF(ISERROR(1/VLOOKUP($B279,'Justerad allokering'!$B$1:$AG$461,MATCH(O$1,'Justerad allokering'!$B$1:$AF$1,0),FALSE)),VLOOKUP($B279,'Allokerad kvv'!$B$2:$AV$468,MATCH(O$1,'Allokerad kvv'!$B$1:$AV$1,0),FALSE),VLOOKUP($B279,'Justerad allokering'!$B$1:$AG$461,MATCH(O$1,'Justerad allokering'!$B$1:$AF$1,0),FALSE))</f>
        <v>0</v>
      </c>
      <c r="P279">
        <f>IF(ISERROR(1/VLOOKUP($B279,'Justerad allokering'!$B$1:$AG$461,MATCH(P$1,'Justerad allokering'!$B$1:$AF$1,0),FALSE)),VLOOKUP($B279,'Allokerad kvv'!$B$2:$AV$468,MATCH(P$1,'Allokerad kvv'!$B$1:$AV$1,0),FALSE),VLOOKUP($B279,'Justerad allokering'!$B$1:$AG$461,MATCH(P$1,'Justerad allokering'!$B$1:$AF$1,0),FALSE))</f>
        <v>0</v>
      </c>
      <c r="Q279">
        <f>IF(ISERROR(1/VLOOKUP($B279,'Justerad allokering'!$B$1:$AG$461,MATCH(Q$1,'Justerad allokering'!$B$1:$AF$1,0),FALSE)),VLOOKUP($B279,'Allokerad kvv'!$B$2:$AV$468,MATCH(Q$1,'Allokerad kvv'!$B$1:$AV$1,0),FALSE),VLOOKUP($B279,'Justerad allokering'!$B$1:$AG$461,MATCH(Q$1,'Justerad allokering'!$B$1:$AF$1,0),FALSE))</f>
        <v>0</v>
      </c>
      <c r="R279">
        <f>IF(ISERROR(1/VLOOKUP($B279,'Justerad allokering'!$B$1:$AG$461,MATCH(R$1,'Justerad allokering'!$B$1:$AF$1,0),FALSE)),VLOOKUP($B279,'Allokerad kvv'!$B$2:$AV$468,MATCH(R$1,'Allokerad kvv'!$B$1:$AV$1,0),FALSE),VLOOKUP($B279,'Justerad allokering'!$B$1:$AG$461,MATCH(R$1,'Justerad allokering'!$B$1:$AF$1,0),FALSE))</f>
        <v>0</v>
      </c>
      <c r="S279">
        <f>IF(ISERROR(1/VLOOKUP($B279,'Justerad allokering'!$B$1:$AG$461,MATCH(S$1,'Justerad allokering'!$B$1:$AF$1,0),FALSE)),VLOOKUP($B279,'Allokerad kvv'!$B$2:$AV$468,MATCH(S$1,'Allokerad kvv'!$B$1:$AV$1,0),FALSE),VLOOKUP($B279,'Justerad allokering'!$B$1:$AG$461,MATCH(S$1,'Justerad allokering'!$B$1:$AF$1,0),FALSE))</f>
        <v>0</v>
      </c>
      <c r="T279">
        <f>IF(ISERROR(1/VLOOKUP($B279,'Justerad allokering'!$B$1:$AG$461,MATCH(T$1,'Justerad allokering'!$B$1:$AF$1,0),FALSE)),VLOOKUP($B279,'Allokerad kvv'!$B$2:$AV$468,MATCH(T$1,'Allokerad kvv'!$B$1:$AV$1,0),FALSE),VLOOKUP($B279,'Justerad allokering'!$B$1:$AG$461,MATCH(T$1,'Justerad allokering'!$B$1:$AF$1,0),FALSE))</f>
        <v>0</v>
      </c>
      <c r="U279">
        <f>IF(ISERROR(1/VLOOKUP($B279,'Justerad allokering'!$B$1:$AG$461,MATCH(U$1,'Justerad allokering'!$B$1:$AF$1,0),FALSE)),VLOOKUP($B279,'Allokerad kvv'!$B$2:$AV$468,MATCH(U$1,'Allokerad kvv'!$B$1:$AV$1,0),FALSE),VLOOKUP($B279,'Justerad allokering'!$B$1:$AG$461,MATCH(U$1,'Justerad allokering'!$B$1:$AF$1,0),FALSE))</f>
        <v>0</v>
      </c>
      <c r="V279">
        <f>IF(ISERROR(1/VLOOKUP($B279,'Justerad allokering'!$B$1:$AG$461,MATCH(V$1,'Justerad allokering'!$B$1:$AF$1,0),FALSE)),VLOOKUP($B279,'Allokerad kvv'!$B$2:$AV$468,MATCH(V$1,'Allokerad kvv'!$B$1:$AV$1,0),FALSE),VLOOKUP($B279,'Justerad allokering'!$B$1:$AG$461,MATCH(V$1,'Justerad allokering'!$B$1:$AF$1,0),FALSE))</f>
        <v>0</v>
      </c>
      <c r="W279">
        <f>IF(ISERROR(1/VLOOKUP($B279,'Justerad allokering'!$B$1:$AG$461,MATCH(W$1,'Justerad allokering'!$B$1:$AF$1,0),FALSE)),VLOOKUP($B279,'Allokerad kvv'!$B$2:$AV$468,MATCH(W$1,'Allokerad kvv'!$B$1:$AV$1,0),FALSE),VLOOKUP($B279,'Justerad allokering'!$B$1:$AG$461,MATCH(W$1,'Justerad allokering'!$B$1:$AF$1,0),FALSE))</f>
        <v>0</v>
      </c>
      <c r="X279">
        <f>IF(ISERROR(1/VLOOKUP($B279,'Justerad allokering'!$B$1:$AG$461,MATCH(X$1,'Justerad allokering'!$B$1:$AF$1,0),FALSE)),VLOOKUP($B279,'Allokerad kvv'!$B$2:$AV$468,MATCH(X$1,'Allokerad kvv'!$B$1:$AV$1,0),FALSE),VLOOKUP($B279,'Justerad allokering'!$B$1:$AG$461,MATCH(X$1,'Justerad allokering'!$B$1:$AF$1,0),FALSE))</f>
        <v>0</v>
      </c>
      <c r="Y279">
        <f>IF(ISERROR(1/VLOOKUP($B279,'Justerad allokering'!$B$1:$AG$461,MATCH(Y$1,'Justerad allokering'!$B$1:$AF$1,0),FALSE)),VLOOKUP($B279,'Allokerad kvv'!$B$2:$AV$468,MATCH(Y$1,'Allokerad kvv'!$B$1:$AV$1,0),FALSE),VLOOKUP($B279,'Justerad allokering'!$B$1:$AG$461,MATCH(Y$1,'Justerad allokering'!$B$1:$AF$1,0),FALSE))</f>
        <v>0</v>
      </c>
      <c r="Z279">
        <f>IF(ISERROR(1/VLOOKUP($B279,'Justerad allokering'!$B$1:$AG$461,MATCH(Z$1,'Justerad allokering'!$B$1:$AF$1,0),FALSE)),VLOOKUP($B279,'Allokerad kvv'!$B$2:$AV$468,MATCH(Z$1,'Allokerad kvv'!$B$1:$AV$1,0),FALSE),VLOOKUP($B279,'Justerad allokering'!$B$1:$AG$461,MATCH(Z$1,'Justerad allokering'!$B$1:$AF$1,0),FALSE))</f>
        <v>0</v>
      </c>
      <c r="AE279" s="89">
        <f t="shared" si="16"/>
        <v>0</v>
      </c>
      <c r="AG279">
        <f t="shared" si="17"/>
        <v>0</v>
      </c>
      <c r="AH279">
        <f t="shared" si="18"/>
        <v>0</v>
      </c>
      <c r="AI279" t="str">
        <f>IF(AH279=0,"",AH279/VLOOKUP(B279,Kraftvärmeprod!$B$1:$BC$480,MATCH("Summa tillförd energi exklusive rökgaskondensering",Kraftvärmeprod!$B$1:$BC$1,0),FALSE))</f>
        <v/>
      </c>
      <c r="AK279">
        <f t="shared" si="19"/>
        <v>0</v>
      </c>
    </row>
    <row r="280" spans="1:37" x14ac:dyDescent="0.25">
      <c r="A280" s="2" t="s">
        <v>397</v>
      </c>
      <c r="B280" s="2" t="s">
        <v>398</v>
      </c>
      <c r="C280">
        <f>IF(ISERROR(1/VLOOKUP($B280,'Justerad allokering'!$B$1:$AG$461,MATCH(C$1,'Justerad allokering'!$B$1:$AF$1,0),FALSE)),VLOOKUP($B280,'Allokerad kvv'!$B$2:$AV$468,MATCH(C$1,'Allokerad kvv'!$B$1:$AV$1,0),FALSE),VLOOKUP($B280,'Justerad allokering'!$B$1:$AG$461,MATCH(C$1,'Justerad allokering'!$B$1:$AF$1,0),FALSE))</f>
        <v>25.369800000000001</v>
      </c>
      <c r="D280">
        <f>IF(ISERROR(1/VLOOKUP($B280,'Justerad allokering'!$B$1:$AG$461,MATCH(D$1,'Justerad allokering'!$B$1:$AF$1,0),FALSE)),VLOOKUP($B280,'Allokerad kvv'!$B$2:$AV$468,MATCH(D$1,'Allokerad kvv'!$B$1:$AV$1,0),FALSE),VLOOKUP($B280,'Justerad allokering'!$B$1:$AG$461,MATCH(D$1,'Justerad allokering'!$B$1:$AF$1,0),FALSE))</f>
        <v>0</v>
      </c>
      <c r="E280">
        <f>IF(ISERROR(1/VLOOKUP($B280,'Justerad allokering'!$B$1:$AG$461,MATCH(E$1,'Justerad allokering'!$B$1:$AF$1,0),FALSE)),VLOOKUP($B280,'Allokerad kvv'!$B$2:$AV$468,MATCH(E$1,'Allokerad kvv'!$B$1:$AV$1,0),FALSE),VLOOKUP($B280,'Justerad allokering'!$B$1:$AG$461,MATCH(E$1,'Justerad allokering'!$B$1:$AF$1,0),FALSE))</f>
        <v>0</v>
      </c>
      <c r="F280">
        <f>IF(ISERROR(1/VLOOKUP($B280,'Justerad allokering'!$B$1:$AG$461,MATCH(F$1,'Justerad allokering'!$B$1:$AF$1,0),FALSE)),VLOOKUP($B280,'Allokerad kvv'!$B$2:$AV$468,MATCH(F$1,'Allokerad kvv'!$B$1:$AV$1,0),FALSE),VLOOKUP($B280,'Justerad allokering'!$B$1:$AG$461,MATCH(F$1,'Justerad allokering'!$B$1:$AF$1,0),FALSE))</f>
        <v>0</v>
      </c>
      <c r="G280">
        <f>IF(ISERROR(1/VLOOKUP($B280,'Justerad allokering'!$B$1:$AG$461,MATCH(G$1,'Justerad allokering'!$B$1:$AF$1,0),FALSE)),VLOOKUP($B280,'Allokerad kvv'!$B$2:$AV$468,MATCH(G$1,'Allokerad kvv'!$B$1:$AV$1,0),FALSE),VLOOKUP($B280,'Justerad allokering'!$B$1:$AG$461,MATCH(G$1,'Justerad allokering'!$B$1:$AF$1,0),FALSE))</f>
        <v>0</v>
      </c>
      <c r="H280">
        <f>IF(ISERROR(1/VLOOKUP($B280,'Justerad allokering'!$B$1:$AG$461,MATCH(H$1,'Justerad allokering'!$B$1:$AF$1,0),FALSE)),VLOOKUP($B280,'Allokerad kvv'!$B$2:$AV$468,MATCH(H$1,'Allokerad kvv'!$B$1:$AV$1,0),FALSE),VLOOKUP($B280,'Justerad allokering'!$B$1:$AG$461,MATCH(H$1,'Justerad allokering'!$B$1:$AF$1,0),FALSE))</f>
        <v>0</v>
      </c>
      <c r="I280">
        <f>IF(ISERROR(1/VLOOKUP($B280,'Justerad allokering'!$B$1:$AG$461,MATCH(I$1,'Justerad allokering'!$B$1:$AF$1,0),FALSE)),VLOOKUP($B280,'Allokerad kvv'!$B$2:$AV$468,MATCH(I$1,'Allokerad kvv'!$B$1:$AV$1,0),FALSE),VLOOKUP($B280,'Justerad allokering'!$B$1:$AG$461,MATCH(I$1,'Justerad allokering'!$B$1:$AF$1,0),FALSE))</f>
        <v>0</v>
      </c>
      <c r="J280">
        <f>IF(ISERROR(1/VLOOKUP($B280,'Justerad allokering'!$B$1:$AG$461,MATCH(J$1,'Justerad allokering'!$B$1:$AF$1,0),FALSE)),VLOOKUP($B280,'Allokerad kvv'!$B$2:$AV$468,MATCH(J$1,'Allokerad kvv'!$B$1:$AV$1,0),FALSE),VLOOKUP($B280,'Justerad allokering'!$B$1:$AG$461,MATCH(J$1,'Justerad allokering'!$B$1:$AF$1,0),FALSE))</f>
        <v>10.1716</v>
      </c>
      <c r="K280">
        <f>IF(ISERROR(1/VLOOKUP($B280,'Justerad allokering'!$B$1:$AG$461,MATCH(K$1,'Justerad allokering'!$B$1:$AF$1,0),FALSE)),VLOOKUP($B280,'Allokerad kvv'!$B$2:$AV$468,MATCH(K$1,'Allokerad kvv'!$B$1:$AV$1,0),FALSE),VLOOKUP($B280,'Justerad allokering'!$B$1:$AG$461,MATCH(K$1,'Justerad allokering'!$B$1:$AF$1,0),FALSE))</f>
        <v>3.0031500000000002</v>
      </c>
      <c r="L280">
        <f>IF(ISERROR(1/VLOOKUP($B280,'Justerad allokering'!$B$1:$AG$461,MATCH(L$1,'Justerad allokering'!$B$1:$AF$1,0),FALSE)),VLOOKUP($B280,'Allokerad kvv'!$B$2:$AV$468,MATCH(L$1,'Allokerad kvv'!$B$1:$AV$1,0),FALSE),VLOOKUP($B280,'Justerad allokering'!$B$1:$AG$461,MATCH(L$1,'Justerad allokering'!$B$1:$AF$1,0),FALSE))</f>
        <v>0</v>
      </c>
      <c r="M280">
        <f>IF(ISERROR(1/VLOOKUP($B280,'Justerad allokering'!$B$1:$AG$461,MATCH(M$1,'Justerad allokering'!$B$1:$AF$1,0),FALSE)),VLOOKUP($B280,'Allokerad kvv'!$B$2:$AV$468,MATCH(M$1,'Allokerad kvv'!$B$1:$AV$1,0),FALSE),VLOOKUP($B280,'Justerad allokering'!$B$1:$AG$461,MATCH(M$1,'Justerad allokering'!$B$1:$AF$1,0),FALSE))</f>
        <v>92.4345</v>
      </c>
      <c r="N280">
        <f>IF(ISERROR(1/VLOOKUP($B280,'Justerad allokering'!$B$1:$AG$461,MATCH(N$1,'Justerad allokering'!$B$1:$AF$1,0),FALSE)),VLOOKUP($B280,'Allokerad kvv'!$B$2:$AV$468,MATCH(N$1,'Allokerad kvv'!$B$1:$AV$1,0),FALSE),VLOOKUP($B280,'Justerad allokering'!$B$1:$AG$461,MATCH(N$1,'Justerad allokering'!$B$1:$AF$1,0),FALSE))</f>
        <v>16.399999999999999</v>
      </c>
      <c r="O280">
        <f>IF(ISERROR(1/VLOOKUP($B280,'Justerad allokering'!$B$1:$AG$461,MATCH(O$1,'Justerad allokering'!$B$1:$AF$1,0),FALSE)),VLOOKUP($B280,'Allokerad kvv'!$B$2:$AV$468,MATCH(O$1,'Allokerad kvv'!$B$1:$AV$1,0),FALSE),VLOOKUP($B280,'Justerad allokering'!$B$1:$AG$461,MATCH(O$1,'Justerad allokering'!$B$1:$AF$1,0),FALSE))</f>
        <v>0</v>
      </c>
      <c r="P280">
        <f>IF(ISERROR(1/VLOOKUP($B280,'Justerad allokering'!$B$1:$AG$461,MATCH(P$1,'Justerad allokering'!$B$1:$AF$1,0),FALSE)),VLOOKUP($B280,'Allokerad kvv'!$B$2:$AV$468,MATCH(P$1,'Allokerad kvv'!$B$1:$AV$1,0),FALSE),VLOOKUP($B280,'Justerad allokering'!$B$1:$AG$461,MATCH(P$1,'Justerad allokering'!$B$1:$AF$1,0),FALSE))</f>
        <v>0</v>
      </c>
      <c r="Q280">
        <f>IF(ISERROR(1/VLOOKUP($B280,'Justerad allokering'!$B$1:$AG$461,MATCH(Q$1,'Justerad allokering'!$B$1:$AF$1,0),FALSE)),VLOOKUP($B280,'Allokerad kvv'!$B$2:$AV$468,MATCH(Q$1,'Allokerad kvv'!$B$1:$AV$1,0),FALSE),VLOOKUP($B280,'Justerad allokering'!$B$1:$AG$461,MATCH(Q$1,'Justerad allokering'!$B$1:$AF$1,0),FALSE))</f>
        <v>0</v>
      </c>
      <c r="R280">
        <f>IF(ISERROR(1/VLOOKUP($B280,'Justerad allokering'!$B$1:$AG$461,MATCH(R$1,'Justerad allokering'!$B$1:$AF$1,0),FALSE)),VLOOKUP($B280,'Allokerad kvv'!$B$2:$AV$468,MATCH(R$1,'Allokerad kvv'!$B$1:$AV$1,0),FALSE),VLOOKUP($B280,'Justerad allokering'!$B$1:$AG$461,MATCH(R$1,'Justerad allokering'!$B$1:$AF$1,0),FALSE))</f>
        <v>0</v>
      </c>
      <c r="S280">
        <f>IF(ISERROR(1/VLOOKUP($B280,'Justerad allokering'!$B$1:$AG$461,MATCH(S$1,'Justerad allokering'!$B$1:$AF$1,0),FALSE)),VLOOKUP($B280,'Allokerad kvv'!$B$2:$AV$468,MATCH(S$1,'Allokerad kvv'!$B$1:$AV$1,0),FALSE),VLOOKUP($B280,'Justerad allokering'!$B$1:$AG$461,MATCH(S$1,'Justerad allokering'!$B$1:$AF$1,0),FALSE))</f>
        <v>0.40408100000000002</v>
      </c>
      <c r="T280">
        <f>IF(ISERROR(1/VLOOKUP($B280,'Justerad allokering'!$B$1:$AG$461,MATCH(T$1,'Justerad allokering'!$B$1:$AF$1,0),FALSE)),VLOOKUP($B280,'Allokerad kvv'!$B$2:$AV$468,MATCH(T$1,'Allokerad kvv'!$B$1:$AV$1,0),FALSE),VLOOKUP($B280,'Justerad allokering'!$B$1:$AG$461,MATCH(T$1,'Justerad allokering'!$B$1:$AF$1,0),FALSE))</f>
        <v>0</v>
      </c>
      <c r="U280">
        <f>IF(ISERROR(1/VLOOKUP($B280,'Justerad allokering'!$B$1:$AG$461,MATCH(U$1,'Justerad allokering'!$B$1:$AF$1,0),FALSE)),VLOOKUP($B280,'Allokerad kvv'!$B$2:$AV$468,MATCH(U$1,'Allokerad kvv'!$B$1:$AV$1,0),FALSE),VLOOKUP($B280,'Justerad allokering'!$B$1:$AG$461,MATCH(U$1,'Justerad allokering'!$B$1:$AF$1,0),FALSE))</f>
        <v>0</v>
      </c>
      <c r="V280">
        <f>IF(ISERROR(1/VLOOKUP($B280,'Justerad allokering'!$B$1:$AG$461,MATCH(V$1,'Justerad allokering'!$B$1:$AF$1,0),FALSE)),VLOOKUP($B280,'Allokerad kvv'!$B$2:$AV$468,MATCH(V$1,'Allokerad kvv'!$B$1:$AV$1,0),FALSE),VLOOKUP($B280,'Justerad allokering'!$B$1:$AG$461,MATCH(V$1,'Justerad allokering'!$B$1:$AF$1,0),FALSE))</f>
        <v>0</v>
      </c>
      <c r="W280">
        <f>IF(ISERROR(1/VLOOKUP($B280,'Justerad allokering'!$B$1:$AG$461,MATCH(W$1,'Justerad allokering'!$B$1:$AF$1,0),FALSE)),VLOOKUP($B280,'Allokerad kvv'!$B$2:$AV$468,MATCH(W$1,'Allokerad kvv'!$B$1:$AV$1,0),FALSE),VLOOKUP($B280,'Justerad allokering'!$B$1:$AG$461,MATCH(W$1,'Justerad allokering'!$B$1:$AF$1,0),FALSE))</f>
        <v>0</v>
      </c>
      <c r="X280">
        <f>IF(ISERROR(1/VLOOKUP($B280,'Justerad allokering'!$B$1:$AG$461,MATCH(X$1,'Justerad allokering'!$B$1:$AF$1,0),FALSE)),VLOOKUP($B280,'Allokerad kvv'!$B$2:$AV$468,MATCH(X$1,'Allokerad kvv'!$B$1:$AV$1,0),FALSE),VLOOKUP($B280,'Justerad allokering'!$B$1:$AG$461,MATCH(X$1,'Justerad allokering'!$B$1:$AF$1,0),FALSE))</f>
        <v>0</v>
      </c>
      <c r="Y280">
        <f>IF(ISERROR(1/VLOOKUP($B280,'Justerad allokering'!$B$1:$AG$461,MATCH(Y$1,'Justerad allokering'!$B$1:$AF$1,0),FALSE)),VLOOKUP($B280,'Allokerad kvv'!$B$2:$AV$468,MATCH(Y$1,'Allokerad kvv'!$B$1:$AV$1,0),FALSE),VLOOKUP($B280,'Justerad allokering'!$B$1:$AG$461,MATCH(Y$1,'Justerad allokering'!$B$1:$AF$1,0),FALSE))</f>
        <v>0</v>
      </c>
      <c r="Z280">
        <f>IF(ISERROR(1/VLOOKUP($B280,'Justerad allokering'!$B$1:$AG$461,MATCH(Z$1,'Justerad allokering'!$B$1:$AF$1,0),FALSE)),VLOOKUP($B280,'Allokerad kvv'!$B$2:$AV$468,MATCH(Z$1,'Allokerad kvv'!$B$1:$AV$1,0),FALSE),VLOOKUP($B280,'Justerad allokering'!$B$1:$AG$461,MATCH(Z$1,'Justerad allokering'!$B$1:$AF$1,0),FALSE))</f>
        <v>1.08073</v>
      </c>
      <c r="AE280" s="89">
        <f t="shared" si="16"/>
        <v>148.86386099999999</v>
      </c>
      <c r="AG280">
        <f t="shared" si="17"/>
        <v>145.86071099999998</v>
      </c>
      <c r="AH280">
        <f t="shared" si="18"/>
        <v>129.46071099999998</v>
      </c>
      <c r="AI280">
        <f>IF(AH280=0,"",AH280/VLOOKUP(B280,Kraftvärmeprod!$B$1:$BC$480,MATCH("Summa tillförd energi exklusive rökgaskondensering",Kraftvärmeprod!$B$1:$BC$1,0),FALSE))</f>
        <v>0.62565586216895408</v>
      </c>
      <c r="AK280">
        <f t="shared" si="19"/>
        <v>103.68683</v>
      </c>
    </row>
    <row r="281" spans="1:37" x14ac:dyDescent="0.25">
      <c r="A281" s="2" t="s">
        <v>399</v>
      </c>
      <c r="B281" s="2" t="s">
        <v>400</v>
      </c>
      <c r="C281">
        <f>IF(ISERROR(1/VLOOKUP($B281,'Justerad allokering'!$B$1:$AG$461,MATCH(C$1,'Justerad allokering'!$B$1:$AF$1,0),FALSE)),VLOOKUP($B281,'Allokerad kvv'!$B$2:$AV$468,MATCH(C$1,'Allokerad kvv'!$B$1:$AV$1,0),FALSE),VLOOKUP($B281,'Justerad allokering'!$B$1:$AG$461,MATCH(C$1,'Justerad allokering'!$B$1:$AF$1,0),FALSE))</f>
        <v>0</v>
      </c>
      <c r="D281">
        <f>IF(ISERROR(1/VLOOKUP($B281,'Justerad allokering'!$B$1:$AG$461,MATCH(D$1,'Justerad allokering'!$B$1:$AF$1,0),FALSE)),VLOOKUP($B281,'Allokerad kvv'!$B$2:$AV$468,MATCH(D$1,'Allokerad kvv'!$B$1:$AV$1,0),FALSE),VLOOKUP($B281,'Justerad allokering'!$B$1:$AG$461,MATCH(D$1,'Justerad allokering'!$B$1:$AF$1,0),FALSE))</f>
        <v>0</v>
      </c>
      <c r="E281">
        <f>IF(ISERROR(1/VLOOKUP($B281,'Justerad allokering'!$B$1:$AG$461,MATCH(E$1,'Justerad allokering'!$B$1:$AF$1,0),FALSE)),VLOOKUP($B281,'Allokerad kvv'!$B$2:$AV$468,MATCH(E$1,'Allokerad kvv'!$B$1:$AV$1,0),FALSE),VLOOKUP($B281,'Justerad allokering'!$B$1:$AG$461,MATCH(E$1,'Justerad allokering'!$B$1:$AF$1,0),FALSE))</f>
        <v>0</v>
      </c>
      <c r="F281">
        <f>IF(ISERROR(1/VLOOKUP($B281,'Justerad allokering'!$B$1:$AG$461,MATCH(F$1,'Justerad allokering'!$B$1:$AF$1,0),FALSE)),VLOOKUP($B281,'Allokerad kvv'!$B$2:$AV$468,MATCH(F$1,'Allokerad kvv'!$B$1:$AV$1,0),FALSE),VLOOKUP($B281,'Justerad allokering'!$B$1:$AG$461,MATCH(F$1,'Justerad allokering'!$B$1:$AF$1,0),FALSE))</f>
        <v>0</v>
      </c>
      <c r="G281">
        <f>IF(ISERROR(1/VLOOKUP($B281,'Justerad allokering'!$B$1:$AG$461,MATCH(G$1,'Justerad allokering'!$B$1:$AF$1,0),FALSE)),VLOOKUP($B281,'Allokerad kvv'!$B$2:$AV$468,MATCH(G$1,'Allokerad kvv'!$B$1:$AV$1,0),FALSE),VLOOKUP($B281,'Justerad allokering'!$B$1:$AG$461,MATCH(G$1,'Justerad allokering'!$B$1:$AF$1,0),FALSE))</f>
        <v>0</v>
      </c>
      <c r="H281">
        <f>IF(ISERROR(1/VLOOKUP($B281,'Justerad allokering'!$B$1:$AG$461,MATCH(H$1,'Justerad allokering'!$B$1:$AF$1,0),FALSE)),VLOOKUP($B281,'Allokerad kvv'!$B$2:$AV$468,MATCH(H$1,'Allokerad kvv'!$B$1:$AV$1,0),FALSE),VLOOKUP($B281,'Justerad allokering'!$B$1:$AG$461,MATCH(H$1,'Justerad allokering'!$B$1:$AF$1,0),FALSE))</f>
        <v>0</v>
      </c>
      <c r="I281">
        <f>IF(ISERROR(1/VLOOKUP($B281,'Justerad allokering'!$B$1:$AG$461,MATCH(I$1,'Justerad allokering'!$B$1:$AF$1,0),FALSE)),VLOOKUP($B281,'Allokerad kvv'!$B$2:$AV$468,MATCH(I$1,'Allokerad kvv'!$B$1:$AV$1,0),FALSE),VLOOKUP($B281,'Justerad allokering'!$B$1:$AG$461,MATCH(I$1,'Justerad allokering'!$B$1:$AF$1,0),FALSE))</f>
        <v>0</v>
      </c>
      <c r="J281">
        <f>IF(ISERROR(1/VLOOKUP($B281,'Justerad allokering'!$B$1:$AG$461,MATCH(J$1,'Justerad allokering'!$B$1:$AF$1,0),FALSE)),VLOOKUP($B281,'Allokerad kvv'!$B$2:$AV$468,MATCH(J$1,'Allokerad kvv'!$B$1:$AV$1,0),FALSE),VLOOKUP($B281,'Justerad allokering'!$B$1:$AG$461,MATCH(J$1,'Justerad allokering'!$B$1:$AF$1,0),FALSE))</f>
        <v>0</v>
      </c>
      <c r="K281">
        <f>IF(ISERROR(1/VLOOKUP($B281,'Justerad allokering'!$B$1:$AG$461,MATCH(K$1,'Justerad allokering'!$B$1:$AF$1,0),FALSE)),VLOOKUP($B281,'Allokerad kvv'!$B$2:$AV$468,MATCH(K$1,'Allokerad kvv'!$B$1:$AV$1,0),FALSE),VLOOKUP($B281,'Justerad allokering'!$B$1:$AG$461,MATCH(K$1,'Justerad allokering'!$B$1:$AF$1,0),FALSE))</f>
        <v>0</v>
      </c>
      <c r="L281">
        <f>IF(ISERROR(1/VLOOKUP($B281,'Justerad allokering'!$B$1:$AG$461,MATCH(L$1,'Justerad allokering'!$B$1:$AF$1,0),FALSE)),VLOOKUP($B281,'Allokerad kvv'!$B$2:$AV$468,MATCH(L$1,'Allokerad kvv'!$B$1:$AV$1,0),FALSE),VLOOKUP($B281,'Justerad allokering'!$B$1:$AG$461,MATCH(L$1,'Justerad allokering'!$B$1:$AF$1,0),FALSE))</f>
        <v>0</v>
      </c>
      <c r="M281">
        <f>IF(ISERROR(1/VLOOKUP($B281,'Justerad allokering'!$B$1:$AG$461,MATCH(M$1,'Justerad allokering'!$B$1:$AF$1,0),FALSE)),VLOOKUP($B281,'Allokerad kvv'!$B$2:$AV$468,MATCH(M$1,'Allokerad kvv'!$B$1:$AV$1,0),FALSE),VLOOKUP($B281,'Justerad allokering'!$B$1:$AG$461,MATCH(M$1,'Justerad allokering'!$B$1:$AF$1,0),FALSE))</f>
        <v>0</v>
      </c>
      <c r="N281">
        <f>IF(ISERROR(1/VLOOKUP($B281,'Justerad allokering'!$B$1:$AG$461,MATCH(N$1,'Justerad allokering'!$B$1:$AF$1,0),FALSE)),VLOOKUP($B281,'Allokerad kvv'!$B$2:$AV$468,MATCH(N$1,'Allokerad kvv'!$B$1:$AV$1,0),FALSE),VLOOKUP($B281,'Justerad allokering'!$B$1:$AG$461,MATCH(N$1,'Justerad allokering'!$B$1:$AF$1,0),FALSE))</f>
        <v>0</v>
      </c>
      <c r="O281">
        <f>IF(ISERROR(1/VLOOKUP($B281,'Justerad allokering'!$B$1:$AG$461,MATCH(O$1,'Justerad allokering'!$B$1:$AF$1,0),FALSE)),VLOOKUP($B281,'Allokerad kvv'!$B$2:$AV$468,MATCH(O$1,'Allokerad kvv'!$B$1:$AV$1,0),FALSE),VLOOKUP($B281,'Justerad allokering'!$B$1:$AG$461,MATCH(O$1,'Justerad allokering'!$B$1:$AF$1,0),FALSE))</f>
        <v>0</v>
      </c>
      <c r="P281">
        <f>IF(ISERROR(1/VLOOKUP($B281,'Justerad allokering'!$B$1:$AG$461,MATCH(P$1,'Justerad allokering'!$B$1:$AF$1,0),FALSE)),VLOOKUP($B281,'Allokerad kvv'!$B$2:$AV$468,MATCH(P$1,'Allokerad kvv'!$B$1:$AV$1,0),FALSE),VLOOKUP($B281,'Justerad allokering'!$B$1:$AG$461,MATCH(P$1,'Justerad allokering'!$B$1:$AF$1,0),FALSE))</f>
        <v>0</v>
      </c>
      <c r="Q281">
        <f>IF(ISERROR(1/VLOOKUP($B281,'Justerad allokering'!$B$1:$AG$461,MATCH(Q$1,'Justerad allokering'!$B$1:$AF$1,0),FALSE)),VLOOKUP($B281,'Allokerad kvv'!$B$2:$AV$468,MATCH(Q$1,'Allokerad kvv'!$B$1:$AV$1,0),FALSE),VLOOKUP($B281,'Justerad allokering'!$B$1:$AG$461,MATCH(Q$1,'Justerad allokering'!$B$1:$AF$1,0),FALSE))</f>
        <v>0</v>
      </c>
      <c r="R281">
        <f>IF(ISERROR(1/VLOOKUP($B281,'Justerad allokering'!$B$1:$AG$461,MATCH(R$1,'Justerad allokering'!$B$1:$AF$1,0),FALSE)),VLOOKUP($B281,'Allokerad kvv'!$B$2:$AV$468,MATCH(R$1,'Allokerad kvv'!$B$1:$AV$1,0),FALSE),VLOOKUP($B281,'Justerad allokering'!$B$1:$AG$461,MATCH(R$1,'Justerad allokering'!$B$1:$AF$1,0),FALSE))</f>
        <v>0</v>
      </c>
      <c r="S281">
        <f>IF(ISERROR(1/VLOOKUP($B281,'Justerad allokering'!$B$1:$AG$461,MATCH(S$1,'Justerad allokering'!$B$1:$AF$1,0),FALSE)),VLOOKUP($B281,'Allokerad kvv'!$B$2:$AV$468,MATCH(S$1,'Allokerad kvv'!$B$1:$AV$1,0),FALSE),VLOOKUP($B281,'Justerad allokering'!$B$1:$AG$461,MATCH(S$1,'Justerad allokering'!$B$1:$AF$1,0),FALSE))</f>
        <v>0</v>
      </c>
      <c r="T281">
        <f>IF(ISERROR(1/VLOOKUP($B281,'Justerad allokering'!$B$1:$AG$461,MATCH(T$1,'Justerad allokering'!$B$1:$AF$1,0),FALSE)),VLOOKUP($B281,'Allokerad kvv'!$B$2:$AV$468,MATCH(T$1,'Allokerad kvv'!$B$1:$AV$1,0),FALSE),VLOOKUP($B281,'Justerad allokering'!$B$1:$AG$461,MATCH(T$1,'Justerad allokering'!$B$1:$AF$1,0),FALSE))</f>
        <v>0</v>
      </c>
      <c r="U281">
        <f>IF(ISERROR(1/VLOOKUP($B281,'Justerad allokering'!$B$1:$AG$461,MATCH(U$1,'Justerad allokering'!$B$1:$AF$1,0),FALSE)),VLOOKUP($B281,'Allokerad kvv'!$B$2:$AV$468,MATCH(U$1,'Allokerad kvv'!$B$1:$AV$1,0),FALSE),VLOOKUP($B281,'Justerad allokering'!$B$1:$AG$461,MATCH(U$1,'Justerad allokering'!$B$1:$AF$1,0),FALSE))</f>
        <v>0</v>
      </c>
      <c r="V281">
        <f>IF(ISERROR(1/VLOOKUP($B281,'Justerad allokering'!$B$1:$AG$461,MATCH(V$1,'Justerad allokering'!$B$1:$AF$1,0),FALSE)),VLOOKUP($B281,'Allokerad kvv'!$B$2:$AV$468,MATCH(V$1,'Allokerad kvv'!$B$1:$AV$1,0),FALSE),VLOOKUP($B281,'Justerad allokering'!$B$1:$AG$461,MATCH(V$1,'Justerad allokering'!$B$1:$AF$1,0),FALSE))</f>
        <v>0</v>
      </c>
      <c r="W281">
        <f>IF(ISERROR(1/VLOOKUP($B281,'Justerad allokering'!$B$1:$AG$461,MATCH(W$1,'Justerad allokering'!$B$1:$AF$1,0),FALSE)),VLOOKUP($B281,'Allokerad kvv'!$B$2:$AV$468,MATCH(W$1,'Allokerad kvv'!$B$1:$AV$1,0),FALSE),VLOOKUP($B281,'Justerad allokering'!$B$1:$AG$461,MATCH(W$1,'Justerad allokering'!$B$1:$AF$1,0),FALSE))</f>
        <v>0</v>
      </c>
      <c r="X281">
        <f>IF(ISERROR(1/VLOOKUP($B281,'Justerad allokering'!$B$1:$AG$461,MATCH(X$1,'Justerad allokering'!$B$1:$AF$1,0),FALSE)),VLOOKUP($B281,'Allokerad kvv'!$B$2:$AV$468,MATCH(X$1,'Allokerad kvv'!$B$1:$AV$1,0),FALSE),VLOOKUP($B281,'Justerad allokering'!$B$1:$AG$461,MATCH(X$1,'Justerad allokering'!$B$1:$AF$1,0),FALSE))</f>
        <v>0</v>
      </c>
      <c r="Y281">
        <f>IF(ISERROR(1/VLOOKUP($B281,'Justerad allokering'!$B$1:$AG$461,MATCH(Y$1,'Justerad allokering'!$B$1:$AF$1,0),FALSE)),VLOOKUP($B281,'Allokerad kvv'!$B$2:$AV$468,MATCH(Y$1,'Allokerad kvv'!$B$1:$AV$1,0),FALSE),VLOOKUP($B281,'Justerad allokering'!$B$1:$AG$461,MATCH(Y$1,'Justerad allokering'!$B$1:$AF$1,0),FALSE))</f>
        <v>0</v>
      </c>
      <c r="Z281">
        <f>IF(ISERROR(1/VLOOKUP($B281,'Justerad allokering'!$B$1:$AG$461,MATCH(Z$1,'Justerad allokering'!$B$1:$AF$1,0),FALSE)),VLOOKUP($B281,'Allokerad kvv'!$B$2:$AV$468,MATCH(Z$1,'Allokerad kvv'!$B$1:$AV$1,0),FALSE),VLOOKUP($B281,'Justerad allokering'!$B$1:$AG$461,MATCH(Z$1,'Justerad allokering'!$B$1:$AF$1,0),FALSE))</f>
        <v>0</v>
      </c>
      <c r="AE281" s="89">
        <f t="shared" si="16"/>
        <v>0</v>
      </c>
      <c r="AG281">
        <f t="shared" si="17"/>
        <v>0</v>
      </c>
      <c r="AH281">
        <f t="shared" si="18"/>
        <v>0</v>
      </c>
      <c r="AI281" t="str">
        <f>IF(AH281=0,"",AH281/VLOOKUP(B281,Kraftvärmeprod!$B$1:$BC$480,MATCH("Summa tillförd energi exklusive rökgaskondensering",Kraftvärmeprod!$B$1:$BC$1,0),FALSE))</f>
        <v/>
      </c>
      <c r="AK281">
        <f t="shared" si="19"/>
        <v>0</v>
      </c>
    </row>
    <row r="282" spans="1:37" x14ac:dyDescent="0.25">
      <c r="A282" s="2" t="s">
        <v>399</v>
      </c>
      <c r="B282" s="2" t="s">
        <v>401</v>
      </c>
      <c r="C282">
        <f>IF(ISERROR(1/VLOOKUP($B282,'Justerad allokering'!$B$1:$AG$461,MATCH(C$1,'Justerad allokering'!$B$1:$AF$1,0),FALSE)),VLOOKUP($B282,'Allokerad kvv'!$B$2:$AV$468,MATCH(C$1,'Allokerad kvv'!$B$1:$AV$1,0),FALSE),VLOOKUP($B282,'Justerad allokering'!$B$1:$AG$461,MATCH(C$1,'Justerad allokering'!$B$1:$AF$1,0),FALSE))</f>
        <v>0</v>
      </c>
      <c r="D282">
        <f>IF(ISERROR(1/VLOOKUP($B282,'Justerad allokering'!$B$1:$AG$461,MATCH(D$1,'Justerad allokering'!$B$1:$AF$1,0),FALSE)),VLOOKUP($B282,'Allokerad kvv'!$B$2:$AV$468,MATCH(D$1,'Allokerad kvv'!$B$1:$AV$1,0),FALSE),VLOOKUP($B282,'Justerad allokering'!$B$1:$AG$461,MATCH(D$1,'Justerad allokering'!$B$1:$AF$1,0),FALSE))</f>
        <v>0</v>
      </c>
      <c r="E282">
        <f>IF(ISERROR(1/VLOOKUP($B282,'Justerad allokering'!$B$1:$AG$461,MATCH(E$1,'Justerad allokering'!$B$1:$AF$1,0),FALSE)),VLOOKUP($B282,'Allokerad kvv'!$B$2:$AV$468,MATCH(E$1,'Allokerad kvv'!$B$1:$AV$1,0),FALSE),VLOOKUP($B282,'Justerad allokering'!$B$1:$AG$461,MATCH(E$1,'Justerad allokering'!$B$1:$AF$1,0),FALSE))</f>
        <v>0</v>
      </c>
      <c r="F282">
        <f>IF(ISERROR(1/VLOOKUP($B282,'Justerad allokering'!$B$1:$AG$461,MATCH(F$1,'Justerad allokering'!$B$1:$AF$1,0),FALSE)),VLOOKUP($B282,'Allokerad kvv'!$B$2:$AV$468,MATCH(F$1,'Allokerad kvv'!$B$1:$AV$1,0),FALSE),VLOOKUP($B282,'Justerad allokering'!$B$1:$AG$461,MATCH(F$1,'Justerad allokering'!$B$1:$AF$1,0),FALSE))</f>
        <v>0</v>
      </c>
      <c r="G282">
        <f>IF(ISERROR(1/VLOOKUP($B282,'Justerad allokering'!$B$1:$AG$461,MATCH(G$1,'Justerad allokering'!$B$1:$AF$1,0),FALSE)),VLOOKUP($B282,'Allokerad kvv'!$B$2:$AV$468,MATCH(G$1,'Allokerad kvv'!$B$1:$AV$1,0),FALSE),VLOOKUP($B282,'Justerad allokering'!$B$1:$AG$461,MATCH(G$1,'Justerad allokering'!$B$1:$AF$1,0),FALSE))</f>
        <v>0</v>
      </c>
      <c r="H282">
        <f>IF(ISERROR(1/VLOOKUP($B282,'Justerad allokering'!$B$1:$AG$461,MATCH(H$1,'Justerad allokering'!$B$1:$AF$1,0),FALSE)),VLOOKUP($B282,'Allokerad kvv'!$B$2:$AV$468,MATCH(H$1,'Allokerad kvv'!$B$1:$AV$1,0),FALSE),VLOOKUP($B282,'Justerad allokering'!$B$1:$AG$461,MATCH(H$1,'Justerad allokering'!$B$1:$AF$1,0),FALSE))</f>
        <v>0</v>
      </c>
      <c r="I282">
        <f>IF(ISERROR(1/VLOOKUP($B282,'Justerad allokering'!$B$1:$AG$461,MATCH(I$1,'Justerad allokering'!$B$1:$AF$1,0),FALSE)),VLOOKUP($B282,'Allokerad kvv'!$B$2:$AV$468,MATCH(I$1,'Allokerad kvv'!$B$1:$AV$1,0),FALSE),VLOOKUP($B282,'Justerad allokering'!$B$1:$AG$461,MATCH(I$1,'Justerad allokering'!$B$1:$AF$1,0),FALSE))</f>
        <v>0</v>
      </c>
      <c r="J282">
        <f>IF(ISERROR(1/VLOOKUP($B282,'Justerad allokering'!$B$1:$AG$461,MATCH(J$1,'Justerad allokering'!$B$1:$AF$1,0),FALSE)),VLOOKUP($B282,'Allokerad kvv'!$B$2:$AV$468,MATCH(J$1,'Allokerad kvv'!$B$1:$AV$1,0),FALSE),VLOOKUP($B282,'Justerad allokering'!$B$1:$AG$461,MATCH(J$1,'Justerad allokering'!$B$1:$AF$1,0),FALSE))</f>
        <v>0</v>
      </c>
      <c r="K282">
        <f>IF(ISERROR(1/VLOOKUP($B282,'Justerad allokering'!$B$1:$AG$461,MATCH(K$1,'Justerad allokering'!$B$1:$AF$1,0),FALSE)),VLOOKUP($B282,'Allokerad kvv'!$B$2:$AV$468,MATCH(K$1,'Allokerad kvv'!$B$1:$AV$1,0),FALSE),VLOOKUP($B282,'Justerad allokering'!$B$1:$AG$461,MATCH(K$1,'Justerad allokering'!$B$1:$AF$1,0),FALSE))</f>
        <v>0</v>
      </c>
      <c r="L282">
        <f>IF(ISERROR(1/VLOOKUP($B282,'Justerad allokering'!$B$1:$AG$461,MATCH(L$1,'Justerad allokering'!$B$1:$AF$1,0),FALSE)),VLOOKUP($B282,'Allokerad kvv'!$B$2:$AV$468,MATCH(L$1,'Allokerad kvv'!$B$1:$AV$1,0),FALSE),VLOOKUP($B282,'Justerad allokering'!$B$1:$AG$461,MATCH(L$1,'Justerad allokering'!$B$1:$AF$1,0),FALSE))</f>
        <v>0</v>
      </c>
      <c r="M282">
        <f>IF(ISERROR(1/VLOOKUP($B282,'Justerad allokering'!$B$1:$AG$461,MATCH(M$1,'Justerad allokering'!$B$1:$AF$1,0),FALSE)),VLOOKUP($B282,'Allokerad kvv'!$B$2:$AV$468,MATCH(M$1,'Allokerad kvv'!$B$1:$AV$1,0),FALSE),VLOOKUP($B282,'Justerad allokering'!$B$1:$AG$461,MATCH(M$1,'Justerad allokering'!$B$1:$AF$1,0),FALSE))</f>
        <v>0</v>
      </c>
      <c r="N282">
        <f>IF(ISERROR(1/VLOOKUP($B282,'Justerad allokering'!$B$1:$AG$461,MATCH(N$1,'Justerad allokering'!$B$1:$AF$1,0),FALSE)),VLOOKUP($B282,'Allokerad kvv'!$B$2:$AV$468,MATCH(N$1,'Allokerad kvv'!$B$1:$AV$1,0),FALSE),VLOOKUP($B282,'Justerad allokering'!$B$1:$AG$461,MATCH(N$1,'Justerad allokering'!$B$1:$AF$1,0),FALSE))</f>
        <v>0</v>
      </c>
      <c r="O282">
        <f>IF(ISERROR(1/VLOOKUP($B282,'Justerad allokering'!$B$1:$AG$461,MATCH(O$1,'Justerad allokering'!$B$1:$AF$1,0),FALSE)),VLOOKUP($B282,'Allokerad kvv'!$B$2:$AV$468,MATCH(O$1,'Allokerad kvv'!$B$1:$AV$1,0),FALSE),VLOOKUP($B282,'Justerad allokering'!$B$1:$AG$461,MATCH(O$1,'Justerad allokering'!$B$1:$AF$1,0),FALSE))</f>
        <v>0</v>
      </c>
      <c r="P282">
        <f>IF(ISERROR(1/VLOOKUP($B282,'Justerad allokering'!$B$1:$AG$461,MATCH(P$1,'Justerad allokering'!$B$1:$AF$1,0),FALSE)),VLOOKUP($B282,'Allokerad kvv'!$B$2:$AV$468,MATCH(P$1,'Allokerad kvv'!$B$1:$AV$1,0),FALSE),VLOOKUP($B282,'Justerad allokering'!$B$1:$AG$461,MATCH(P$1,'Justerad allokering'!$B$1:$AF$1,0),FALSE))</f>
        <v>0</v>
      </c>
      <c r="Q282">
        <f>IF(ISERROR(1/VLOOKUP($B282,'Justerad allokering'!$B$1:$AG$461,MATCH(Q$1,'Justerad allokering'!$B$1:$AF$1,0),FALSE)),VLOOKUP($B282,'Allokerad kvv'!$B$2:$AV$468,MATCH(Q$1,'Allokerad kvv'!$B$1:$AV$1,0),FALSE),VLOOKUP($B282,'Justerad allokering'!$B$1:$AG$461,MATCH(Q$1,'Justerad allokering'!$B$1:$AF$1,0),FALSE))</f>
        <v>0</v>
      </c>
      <c r="R282">
        <f>IF(ISERROR(1/VLOOKUP($B282,'Justerad allokering'!$B$1:$AG$461,MATCH(R$1,'Justerad allokering'!$B$1:$AF$1,0),FALSE)),VLOOKUP($B282,'Allokerad kvv'!$B$2:$AV$468,MATCH(R$1,'Allokerad kvv'!$B$1:$AV$1,0),FALSE),VLOOKUP($B282,'Justerad allokering'!$B$1:$AG$461,MATCH(R$1,'Justerad allokering'!$B$1:$AF$1,0),FALSE))</f>
        <v>0</v>
      </c>
      <c r="S282">
        <f>IF(ISERROR(1/VLOOKUP($B282,'Justerad allokering'!$B$1:$AG$461,MATCH(S$1,'Justerad allokering'!$B$1:$AF$1,0),FALSE)),VLOOKUP($B282,'Allokerad kvv'!$B$2:$AV$468,MATCH(S$1,'Allokerad kvv'!$B$1:$AV$1,0),FALSE),VLOOKUP($B282,'Justerad allokering'!$B$1:$AG$461,MATCH(S$1,'Justerad allokering'!$B$1:$AF$1,0),FALSE))</f>
        <v>0</v>
      </c>
      <c r="T282">
        <f>IF(ISERROR(1/VLOOKUP($B282,'Justerad allokering'!$B$1:$AG$461,MATCH(T$1,'Justerad allokering'!$B$1:$AF$1,0),FALSE)),VLOOKUP($B282,'Allokerad kvv'!$B$2:$AV$468,MATCH(T$1,'Allokerad kvv'!$B$1:$AV$1,0),FALSE),VLOOKUP($B282,'Justerad allokering'!$B$1:$AG$461,MATCH(T$1,'Justerad allokering'!$B$1:$AF$1,0),FALSE))</f>
        <v>0</v>
      </c>
      <c r="U282">
        <f>IF(ISERROR(1/VLOOKUP($B282,'Justerad allokering'!$B$1:$AG$461,MATCH(U$1,'Justerad allokering'!$B$1:$AF$1,0),FALSE)),VLOOKUP($B282,'Allokerad kvv'!$B$2:$AV$468,MATCH(U$1,'Allokerad kvv'!$B$1:$AV$1,0),FALSE),VLOOKUP($B282,'Justerad allokering'!$B$1:$AG$461,MATCH(U$1,'Justerad allokering'!$B$1:$AF$1,0),FALSE))</f>
        <v>0</v>
      </c>
      <c r="V282">
        <f>IF(ISERROR(1/VLOOKUP($B282,'Justerad allokering'!$B$1:$AG$461,MATCH(V$1,'Justerad allokering'!$B$1:$AF$1,0),FALSE)),VLOOKUP($B282,'Allokerad kvv'!$B$2:$AV$468,MATCH(V$1,'Allokerad kvv'!$B$1:$AV$1,0),FALSE),VLOOKUP($B282,'Justerad allokering'!$B$1:$AG$461,MATCH(V$1,'Justerad allokering'!$B$1:$AF$1,0),FALSE))</f>
        <v>0</v>
      </c>
      <c r="W282">
        <f>IF(ISERROR(1/VLOOKUP($B282,'Justerad allokering'!$B$1:$AG$461,MATCH(W$1,'Justerad allokering'!$B$1:$AF$1,0),FALSE)),VLOOKUP($B282,'Allokerad kvv'!$B$2:$AV$468,MATCH(W$1,'Allokerad kvv'!$B$1:$AV$1,0),FALSE),VLOOKUP($B282,'Justerad allokering'!$B$1:$AG$461,MATCH(W$1,'Justerad allokering'!$B$1:$AF$1,0),FALSE))</f>
        <v>0</v>
      </c>
      <c r="X282">
        <f>IF(ISERROR(1/VLOOKUP($B282,'Justerad allokering'!$B$1:$AG$461,MATCH(X$1,'Justerad allokering'!$B$1:$AF$1,0),FALSE)),VLOOKUP($B282,'Allokerad kvv'!$B$2:$AV$468,MATCH(X$1,'Allokerad kvv'!$B$1:$AV$1,0),FALSE),VLOOKUP($B282,'Justerad allokering'!$B$1:$AG$461,MATCH(X$1,'Justerad allokering'!$B$1:$AF$1,0),FALSE))</f>
        <v>0</v>
      </c>
      <c r="Y282">
        <f>IF(ISERROR(1/VLOOKUP($B282,'Justerad allokering'!$B$1:$AG$461,MATCH(Y$1,'Justerad allokering'!$B$1:$AF$1,0),FALSE)),VLOOKUP($B282,'Allokerad kvv'!$B$2:$AV$468,MATCH(Y$1,'Allokerad kvv'!$B$1:$AV$1,0),FALSE),VLOOKUP($B282,'Justerad allokering'!$B$1:$AG$461,MATCH(Y$1,'Justerad allokering'!$B$1:$AF$1,0),FALSE))</f>
        <v>0</v>
      </c>
      <c r="Z282">
        <f>IF(ISERROR(1/VLOOKUP($B282,'Justerad allokering'!$B$1:$AG$461,MATCH(Z$1,'Justerad allokering'!$B$1:$AF$1,0),FALSE)),VLOOKUP($B282,'Allokerad kvv'!$B$2:$AV$468,MATCH(Z$1,'Allokerad kvv'!$B$1:$AV$1,0),FALSE),VLOOKUP($B282,'Justerad allokering'!$B$1:$AG$461,MATCH(Z$1,'Justerad allokering'!$B$1:$AF$1,0),FALSE))</f>
        <v>0</v>
      </c>
      <c r="AE282" s="89">
        <f t="shared" si="16"/>
        <v>0</v>
      </c>
      <c r="AG282">
        <f t="shared" si="17"/>
        <v>0</v>
      </c>
      <c r="AH282">
        <f t="shared" si="18"/>
        <v>0</v>
      </c>
      <c r="AI282" t="str">
        <f>IF(AH282=0,"",AH282/VLOOKUP(B282,Kraftvärmeprod!$B$1:$BC$480,MATCH("Summa tillförd energi exklusive rökgaskondensering",Kraftvärmeprod!$B$1:$BC$1,0),FALSE))</f>
        <v/>
      </c>
      <c r="AK282">
        <f t="shared" si="19"/>
        <v>0</v>
      </c>
    </row>
    <row r="283" spans="1:37" x14ac:dyDescent="0.25">
      <c r="A283" s="2" t="s">
        <v>399</v>
      </c>
      <c r="B283" s="2" t="s">
        <v>402</v>
      </c>
      <c r="C283">
        <f>IF(ISERROR(1/VLOOKUP($B283,'Justerad allokering'!$B$1:$AG$461,MATCH(C$1,'Justerad allokering'!$B$1:$AF$1,0),FALSE)),VLOOKUP($B283,'Allokerad kvv'!$B$2:$AV$468,MATCH(C$1,'Allokerad kvv'!$B$1:$AV$1,0),FALSE),VLOOKUP($B283,'Justerad allokering'!$B$1:$AG$461,MATCH(C$1,'Justerad allokering'!$B$1:$AF$1,0),FALSE))</f>
        <v>146.6</v>
      </c>
      <c r="D283">
        <f>IF(ISERROR(1/VLOOKUP($B283,'Justerad allokering'!$B$1:$AG$461,MATCH(D$1,'Justerad allokering'!$B$1:$AF$1,0),FALSE)),VLOOKUP($B283,'Allokerad kvv'!$B$2:$AV$468,MATCH(D$1,'Allokerad kvv'!$B$1:$AV$1,0),FALSE),VLOOKUP($B283,'Justerad allokering'!$B$1:$AG$461,MATCH(D$1,'Justerad allokering'!$B$1:$AF$1,0),FALSE))</f>
        <v>0</v>
      </c>
      <c r="E283">
        <f>IF(ISERROR(1/VLOOKUP($B283,'Justerad allokering'!$B$1:$AG$461,MATCH(E$1,'Justerad allokering'!$B$1:$AF$1,0),FALSE)),VLOOKUP($B283,'Allokerad kvv'!$B$2:$AV$468,MATCH(E$1,'Allokerad kvv'!$B$1:$AV$1,0),FALSE),VLOOKUP($B283,'Justerad allokering'!$B$1:$AG$461,MATCH(E$1,'Justerad allokering'!$B$1:$AF$1,0),FALSE))</f>
        <v>0</v>
      </c>
      <c r="F283">
        <f>IF(ISERROR(1/VLOOKUP($B283,'Justerad allokering'!$B$1:$AG$461,MATCH(F$1,'Justerad allokering'!$B$1:$AF$1,0),FALSE)),VLOOKUP($B283,'Allokerad kvv'!$B$2:$AV$468,MATCH(F$1,'Allokerad kvv'!$B$1:$AV$1,0),FALSE),VLOOKUP($B283,'Justerad allokering'!$B$1:$AG$461,MATCH(F$1,'Justerad allokering'!$B$1:$AF$1,0),FALSE))</f>
        <v>0</v>
      </c>
      <c r="G283">
        <f>IF(ISERROR(1/VLOOKUP($B283,'Justerad allokering'!$B$1:$AG$461,MATCH(G$1,'Justerad allokering'!$B$1:$AF$1,0),FALSE)),VLOOKUP($B283,'Allokerad kvv'!$B$2:$AV$468,MATCH(G$1,'Allokerad kvv'!$B$1:$AV$1,0),FALSE),VLOOKUP($B283,'Justerad allokering'!$B$1:$AG$461,MATCH(G$1,'Justerad allokering'!$B$1:$AF$1,0),FALSE))</f>
        <v>0.6</v>
      </c>
      <c r="H283">
        <f>IF(ISERROR(1/VLOOKUP($B283,'Justerad allokering'!$B$1:$AG$461,MATCH(H$1,'Justerad allokering'!$B$1:$AF$1,0),FALSE)),VLOOKUP($B283,'Allokerad kvv'!$B$2:$AV$468,MATCH(H$1,'Allokerad kvv'!$B$1:$AV$1,0),FALSE),VLOOKUP($B283,'Justerad allokering'!$B$1:$AG$461,MATCH(H$1,'Justerad allokering'!$B$1:$AF$1,0),FALSE))</f>
        <v>0</v>
      </c>
      <c r="I283">
        <f>IF(ISERROR(1/VLOOKUP($B283,'Justerad allokering'!$B$1:$AG$461,MATCH(I$1,'Justerad allokering'!$B$1:$AF$1,0),FALSE)),VLOOKUP($B283,'Allokerad kvv'!$B$2:$AV$468,MATCH(I$1,'Allokerad kvv'!$B$1:$AV$1,0),FALSE),VLOOKUP($B283,'Justerad allokering'!$B$1:$AG$461,MATCH(I$1,'Justerad allokering'!$B$1:$AF$1,0),FALSE))</f>
        <v>7.5</v>
      </c>
      <c r="J283">
        <f>IF(ISERROR(1/VLOOKUP($B283,'Justerad allokering'!$B$1:$AG$461,MATCH(J$1,'Justerad allokering'!$B$1:$AF$1,0),FALSE)),VLOOKUP($B283,'Allokerad kvv'!$B$2:$AV$468,MATCH(J$1,'Allokerad kvv'!$B$1:$AV$1,0),FALSE),VLOOKUP($B283,'Justerad allokering'!$B$1:$AG$461,MATCH(J$1,'Justerad allokering'!$B$1:$AF$1,0),FALSE))</f>
        <v>0</v>
      </c>
      <c r="K283">
        <f>IF(ISERROR(1/VLOOKUP($B283,'Justerad allokering'!$B$1:$AG$461,MATCH(K$1,'Justerad allokering'!$B$1:$AF$1,0),FALSE)),VLOOKUP($B283,'Allokerad kvv'!$B$2:$AV$468,MATCH(K$1,'Allokerad kvv'!$B$1:$AV$1,0),FALSE),VLOOKUP($B283,'Justerad allokering'!$B$1:$AG$461,MATCH(K$1,'Justerad allokering'!$B$1:$AF$1,0),FALSE))</f>
        <v>7.5355699999999999</v>
      </c>
      <c r="L283">
        <f>IF(ISERROR(1/VLOOKUP($B283,'Justerad allokering'!$B$1:$AG$461,MATCH(L$1,'Justerad allokering'!$B$1:$AF$1,0),FALSE)),VLOOKUP($B283,'Allokerad kvv'!$B$2:$AV$468,MATCH(L$1,'Allokerad kvv'!$B$1:$AV$1,0),FALSE),VLOOKUP($B283,'Justerad allokering'!$B$1:$AG$461,MATCH(L$1,'Justerad allokering'!$B$1:$AF$1,0),FALSE))</f>
        <v>0</v>
      </c>
      <c r="M283">
        <f>IF(ISERROR(1/VLOOKUP($B283,'Justerad allokering'!$B$1:$AG$461,MATCH(M$1,'Justerad allokering'!$B$1:$AF$1,0),FALSE)),VLOOKUP($B283,'Allokerad kvv'!$B$2:$AV$468,MATCH(M$1,'Allokerad kvv'!$B$1:$AV$1,0),FALSE),VLOOKUP($B283,'Justerad allokering'!$B$1:$AG$461,MATCH(M$1,'Justerad allokering'!$B$1:$AF$1,0),FALSE))</f>
        <v>0</v>
      </c>
      <c r="N283">
        <f>IF(ISERROR(1/VLOOKUP($B283,'Justerad allokering'!$B$1:$AG$461,MATCH(N$1,'Justerad allokering'!$B$1:$AF$1,0),FALSE)),VLOOKUP($B283,'Allokerad kvv'!$B$2:$AV$468,MATCH(N$1,'Allokerad kvv'!$B$1:$AV$1,0),FALSE),VLOOKUP($B283,'Justerad allokering'!$B$1:$AG$461,MATCH(N$1,'Justerad allokering'!$B$1:$AF$1,0),FALSE))</f>
        <v>49.45</v>
      </c>
      <c r="O283">
        <f>IF(ISERROR(1/VLOOKUP($B283,'Justerad allokering'!$B$1:$AG$461,MATCH(O$1,'Justerad allokering'!$B$1:$AF$1,0),FALSE)),VLOOKUP($B283,'Allokerad kvv'!$B$2:$AV$468,MATCH(O$1,'Allokerad kvv'!$B$1:$AV$1,0),FALSE),VLOOKUP($B283,'Justerad allokering'!$B$1:$AG$461,MATCH(O$1,'Justerad allokering'!$B$1:$AF$1,0),FALSE))</f>
        <v>0</v>
      </c>
      <c r="P283">
        <f>IF(ISERROR(1/VLOOKUP($B283,'Justerad allokering'!$B$1:$AG$461,MATCH(P$1,'Justerad allokering'!$B$1:$AF$1,0),FALSE)),VLOOKUP($B283,'Allokerad kvv'!$B$2:$AV$468,MATCH(P$1,'Allokerad kvv'!$B$1:$AV$1,0),FALSE),VLOOKUP($B283,'Justerad allokering'!$B$1:$AG$461,MATCH(P$1,'Justerad allokering'!$B$1:$AF$1,0),FALSE))</f>
        <v>0</v>
      </c>
      <c r="Q283">
        <f>IF(ISERROR(1/VLOOKUP($B283,'Justerad allokering'!$B$1:$AG$461,MATCH(Q$1,'Justerad allokering'!$B$1:$AF$1,0),FALSE)),VLOOKUP($B283,'Allokerad kvv'!$B$2:$AV$468,MATCH(Q$1,'Allokerad kvv'!$B$1:$AV$1,0),FALSE),VLOOKUP($B283,'Justerad allokering'!$B$1:$AG$461,MATCH(Q$1,'Justerad allokering'!$B$1:$AF$1,0),FALSE))</f>
        <v>0</v>
      </c>
      <c r="R283">
        <f>IF(ISERROR(1/VLOOKUP($B283,'Justerad allokering'!$B$1:$AG$461,MATCH(R$1,'Justerad allokering'!$B$1:$AF$1,0),FALSE)),VLOOKUP($B283,'Allokerad kvv'!$B$2:$AV$468,MATCH(R$1,'Allokerad kvv'!$B$1:$AV$1,0),FALSE),VLOOKUP($B283,'Justerad allokering'!$B$1:$AG$461,MATCH(R$1,'Justerad allokering'!$B$1:$AF$1,0),FALSE))</f>
        <v>0</v>
      </c>
      <c r="S283">
        <f>IF(ISERROR(1/VLOOKUP($B283,'Justerad allokering'!$B$1:$AG$461,MATCH(S$1,'Justerad allokering'!$B$1:$AF$1,0),FALSE)),VLOOKUP($B283,'Allokerad kvv'!$B$2:$AV$468,MATCH(S$1,'Allokerad kvv'!$B$1:$AV$1,0),FALSE),VLOOKUP($B283,'Justerad allokering'!$B$1:$AG$461,MATCH(S$1,'Justerad allokering'!$B$1:$AF$1,0),FALSE))</f>
        <v>0</v>
      </c>
      <c r="T283">
        <f>IF(ISERROR(1/VLOOKUP($B283,'Justerad allokering'!$B$1:$AG$461,MATCH(T$1,'Justerad allokering'!$B$1:$AF$1,0),FALSE)),VLOOKUP($B283,'Allokerad kvv'!$B$2:$AV$468,MATCH(T$1,'Allokerad kvv'!$B$1:$AV$1,0),FALSE),VLOOKUP($B283,'Justerad allokering'!$B$1:$AG$461,MATCH(T$1,'Justerad allokering'!$B$1:$AF$1,0),FALSE))</f>
        <v>0</v>
      </c>
      <c r="U283">
        <f>IF(ISERROR(1/VLOOKUP($B283,'Justerad allokering'!$B$1:$AG$461,MATCH(U$1,'Justerad allokering'!$B$1:$AF$1,0),FALSE)),VLOOKUP($B283,'Allokerad kvv'!$B$2:$AV$468,MATCH(U$1,'Allokerad kvv'!$B$1:$AV$1,0),FALSE),VLOOKUP($B283,'Justerad allokering'!$B$1:$AG$461,MATCH(U$1,'Justerad allokering'!$B$1:$AF$1,0),FALSE))</f>
        <v>0</v>
      </c>
      <c r="V283">
        <f>IF(ISERROR(1/VLOOKUP($B283,'Justerad allokering'!$B$1:$AG$461,MATCH(V$1,'Justerad allokering'!$B$1:$AF$1,0),FALSE)),VLOOKUP($B283,'Allokerad kvv'!$B$2:$AV$468,MATCH(V$1,'Allokerad kvv'!$B$1:$AV$1,0),FALSE),VLOOKUP($B283,'Justerad allokering'!$B$1:$AG$461,MATCH(V$1,'Justerad allokering'!$B$1:$AF$1,0),FALSE))</f>
        <v>0</v>
      </c>
      <c r="W283">
        <f>IF(ISERROR(1/VLOOKUP($B283,'Justerad allokering'!$B$1:$AG$461,MATCH(W$1,'Justerad allokering'!$B$1:$AF$1,0),FALSE)),VLOOKUP($B283,'Allokerad kvv'!$B$2:$AV$468,MATCH(W$1,'Allokerad kvv'!$B$1:$AV$1,0),FALSE),VLOOKUP($B283,'Justerad allokering'!$B$1:$AG$461,MATCH(W$1,'Justerad allokering'!$B$1:$AF$1,0),FALSE))</f>
        <v>0</v>
      </c>
      <c r="X283">
        <f>IF(ISERROR(1/VLOOKUP($B283,'Justerad allokering'!$B$1:$AG$461,MATCH(X$1,'Justerad allokering'!$B$1:$AF$1,0),FALSE)),VLOOKUP($B283,'Allokerad kvv'!$B$2:$AV$468,MATCH(X$1,'Allokerad kvv'!$B$1:$AV$1,0),FALSE),VLOOKUP($B283,'Justerad allokering'!$B$1:$AG$461,MATCH(X$1,'Justerad allokering'!$B$1:$AF$1,0),FALSE))</f>
        <v>0</v>
      </c>
      <c r="Y283">
        <f>IF(ISERROR(1/VLOOKUP($B283,'Justerad allokering'!$B$1:$AG$461,MATCH(Y$1,'Justerad allokering'!$B$1:$AF$1,0),FALSE)),VLOOKUP($B283,'Allokerad kvv'!$B$2:$AV$468,MATCH(Y$1,'Allokerad kvv'!$B$1:$AV$1,0),FALSE),VLOOKUP($B283,'Justerad allokering'!$B$1:$AG$461,MATCH(Y$1,'Justerad allokering'!$B$1:$AF$1,0),FALSE))</f>
        <v>0</v>
      </c>
      <c r="Z283">
        <f>IF(ISERROR(1/VLOOKUP($B283,'Justerad allokering'!$B$1:$AG$461,MATCH(Z$1,'Justerad allokering'!$B$1:$AF$1,0),FALSE)),VLOOKUP($B283,'Allokerad kvv'!$B$2:$AV$468,MATCH(Z$1,'Allokerad kvv'!$B$1:$AV$1,0),FALSE),VLOOKUP($B283,'Justerad allokering'!$B$1:$AG$461,MATCH(Z$1,'Justerad allokering'!$B$1:$AF$1,0),FALSE))</f>
        <v>4.9000000000000004</v>
      </c>
      <c r="AE283" s="89">
        <f t="shared" si="16"/>
        <v>216.58556999999999</v>
      </c>
      <c r="AG283">
        <f t="shared" si="17"/>
        <v>209.04999999999998</v>
      </c>
      <c r="AH283">
        <f t="shared" si="18"/>
        <v>159.59999999999997</v>
      </c>
      <c r="AI283">
        <f>IF(AH283=0,"",AH283/VLOOKUP(B283,Kraftvärmeprod!$B$1:$BC$480,MATCH("Summa tillförd energi exklusive rökgaskondensering",Kraftvärmeprod!$B$1:$BC$1,0),FALSE))</f>
        <v>0.53187235063584726</v>
      </c>
      <c r="AK283">
        <f t="shared" si="19"/>
        <v>4.9000000000000004</v>
      </c>
    </row>
    <row r="284" spans="1:37" x14ac:dyDescent="0.25">
      <c r="A284" s="2" t="s">
        <v>399</v>
      </c>
      <c r="B284" s="2" t="s">
        <v>403</v>
      </c>
      <c r="C284">
        <f>IF(ISERROR(1/VLOOKUP($B284,'Justerad allokering'!$B$1:$AG$461,MATCH(C$1,'Justerad allokering'!$B$1:$AF$1,0),FALSE)),VLOOKUP($B284,'Allokerad kvv'!$B$2:$AV$468,MATCH(C$1,'Allokerad kvv'!$B$1:$AV$1,0),FALSE),VLOOKUP($B284,'Justerad allokering'!$B$1:$AG$461,MATCH(C$1,'Justerad allokering'!$B$1:$AF$1,0),FALSE))</f>
        <v>0</v>
      </c>
      <c r="D284">
        <f>IF(ISERROR(1/VLOOKUP($B284,'Justerad allokering'!$B$1:$AG$461,MATCH(D$1,'Justerad allokering'!$B$1:$AF$1,0),FALSE)),VLOOKUP($B284,'Allokerad kvv'!$B$2:$AV$468,MATCH(D$1,'Allokerad kvv'!$B$1:$AV$1,0),FALSE),VLOOKUP($B284,'Justerad allokering'!$B$1:$AG$461,MATCH(D$1,'Justerad allokering'!$B$1:$AF$1,0),FALSE))</f>
        <v>0</v>
      </c>
      <c r="E284">
        <f>IF(ISERROR(1/VLOOKUP($B284,'Justerad allokering'!$B$1:$AG$461,MATCH(E$1,'Justerad allokering'!$B$1:$AF$1,0),FALSE)),VLOOKUP($B284,'Allokerad kvv'!$B$2:$AV$468,MATCH(E$1,'Allokerad kvv'!$B$1:$AV$1,0),FALSE),VLOOKUP($B284,'Justerad allokering'!$B$1:$AG$461,MATCH(E$1,'Justerad allokering'!$B$1:$AF$1,0),FALSE))</f>
        <v>0</v>
      </c>
      <c r="F284">
        <f>IF(ISERROR(1/VLOOKUP($B284,'Justerad allokering'!$B$1:$AG$461,MATCH(F$1,'Justerad allokering'!$B$1:$AF$1,0),FALSE)),VLOOKUP($B284,'Allokerad kvv'!$B$2:$AV$468,MATCH(F$1,'Allokerad kvv'!$B$1:$AV$1,0),FALSE),VLOOKUP($B284,'Justerad allokering'!$B$1:$AG$461,MATCH(F$1,'Justerad allokering'!$B$1:$AF$1,0),FALSE))</f>
        <v>0</v>
      </c>
      <c r="G284">
        <f>IF(ISERROR(1/VLOOKUP($B284,'Justerad allokering'!$B$1:$AG$461,MATCH(G$1,'Justerad allokering'!$B$1:$AF$1,0),FALSE)),VLOOKUP($B284,'Allokerad kvv'!$B$2:$AV$468,MATCH(G$1,'Allokerad kvv'!$B$1:$AV$1,0),FALSE),VLOOKUP($B284,'Justerad allokering'!$B$1:$AG$461,MATCH(G$1,'Justerad allokering'!$B$1:$AF$1,0),FALSE))</f>
        <v>0</v>
      </c>
      <c r="H284">
        <f>IF(ISERROR(1/VLOOKUP($B284,'Justerad allokering'!$B$1:$AG$461,MATCH(H$1,'Justerad allokering'!$B$1:$AF$1,0),FALSE)),VLOOKUP($B284,'Allokerad kvv'!$B$2:$AV$468,MATCH(H$1,'Allokerad kvv'!$B$1:$AV$1,0),FALSE),VLOOKUP($B284,'Justerad allokering'!$B$1:$AG$461,MATCH(H$1,'Justerad allokering'!$B$1:$AF$1,0),FALSE))</f>
        <v>0</v>
      </c>
      <c r="I284">
        <f>IF(ISERROR(1/VLOOKUP($B284,'Justerad allokering'!$B$1:$AG$461,MATCH(I$1,'Justerad allokering'!$B$1:$AF$1,0),FALSE)),VLOOKUP($B284,'Allokerad kvv'!$B$2:$AV$468,MATCH(I$1,'Allokerad kvv'!$B$1:$AV$1,0),FALSE),VLOOKUP($B284,'Justerad allokering'!$B$1:$AG$461,MATCH(I$1,'Justerad allokering'!$B$1:$AF$1,0),FALSE))</f>
        <v>0</v>
      </c>
      <c r="J284">
        <f>IF(ISERROR(1/VLOOKUP($B284,'Justerad allokering'!$B$1:$AG$461,MATCH(J$1,'Justerad allokering'!$B$1:$AF$1,0),FALSE)),VLOOKUP($B284,'Allokerad kvv'!$B$2:$AV$468,MATCH(J$1,'Allokerad kvv'!$B$1:$AV$1,0),FALSE),VLOOKUP($B284,'Justerad allokering'!$B$1:$AG$461,MATCH(J$1,'Justerad allokering'!$B$1:$AF$1,0),FALSE))</f>
        <v>0</v>
      </c>
      <c r="K284">
        <f>IF(ISERROR(1/VLOOKUP($B284,'Justerad allokering'!$B$1:$AG$461,MATCH(K$1,'Justerad allokering'!$B$1:$AF$1,0),FALSE)),VLOOKUP($B284,'Allokerad kvv'!$B$2:$AV$468,MATCH(K$1,'Allokerad kvv'!$B$1:$AV$1,0),FALSE),VLOOKUP($B284,'Justerad allokering'!$B$1:$AG$461,MATCH(K$1,'Justerad allokering'!$B$1:$AF$1,0),FALSE))</f>
        <v>0</v>
      </c>
      <c r="L284">
        <f>IF(ISERROR(1/VLOOKUP($B284,'Justerad allokering'!$B$1:$AG$461,MATCH(L$1,'Justerad allokering'!$B$1:$AF$1,0),FALSE)),VLOOKUP($B284,'Allokerad kvv'!$B$2:$AV$468,MATCH(L$1,'Allokerad kvv'!$B$1:$AV$1,0),FALSE),VLOOKUP($B284,'Justerad allokering'!$B$1:$AG$461,MATCH(L$1,'Justerad allokering'!$B$1:$AF$1,0),FALSE))</f>
        <v>0</v>
      </c>
      <c r="M284">
        <f>IF(ISERROR(1/VLOOKUP($B284,'Justerad allokering'!$B$1:$AG$461,MATCH(M$1,'Justerad allokering'!$B$1:$AF$1,0),FALSE)),VLOOKUP($B284,'Allokerad kvv'!$B$2:$AV$468,MATCH(M$1,'Allokerad kvv'!$B$1:$AV$1,0),FALSE),VLOOKUP($B284,'Justerad allokering'!$B$1:$AG$461,MATCH(M$1,'Justerad allokering'!$B$1:$AF$1,0),FALSE))</f>
        <v>0</v>
      </c>
      <c r="N284">
        <f>IF(ISERROR(1/VLOOKUP($B284,'Justerad allokering'!$B$1:$AG$461,MATCH(N$1,'Justerad allokering'!$B$1:$AF$1,0),FALSE)),VLOOKUP($B284,'Allokerad kvv'!$B$2:$AV$468,MATCH(N$1,'Allokerad kvv'!$B$1:$AV$1,0),FALSE),VLOOKUP($B284,'Justerad allokering'!$B$1:$AG$461,MATCH(N$1,'Justerad allokering'!$B$1:$AF$1,0),FALSE))</f>
        <v>0</v>
      </c>
      <c r="O284">
        <f>IF(ISERROR(1/VLOOKUP($B284,'Justerad allokering'!$B$1:$AG$461,MATCH(O$1,'Justerad allokering'!$B$1:$AF$1,0),FALSE)),VLOOKUP($B284,'Allokerad kvv'!$B$2:$AV$468,MATCH(O$1,'Allokerad kvv'!$B$1:$AV$1,0),FALSE),VLOOKUP($B284,'Justerad allokering'!$B$1:$AG$461,MATCH(O$1,'Justerad allokering'!$B$1:$AF$1,0),FALSE))</f>
        <v>0</v>
      </c>
      <c r="P284">
        <f>IF(ISERROR(1/VLOOKUP($B284,'Justerad allokering'!$B$1:$AG$461,MATCH(P$1,'Justerad allokering'!$B$1:$AF$1,0),FALSE)),VLOOKUP($B284,'Allokerad kvv'!$B$2:$AV$468,MATCH(P$1,'Allokerad kvv'!$B$1:$AV$1,0),FALSE),VLOOKUP($B284,'Justerad allokering'!$B$1:$AG$461,MATCH(P$1,'Justerad allokering'!$B$1:$AF$1,0),FALSE))</f>
        <v>0</v>
      </c>
      <c r="Q284">
        <f>IF(ISERROR(1/VLOOKUP($B284,'Justerad allokering'!$B$1:$AG$461,MATCH(Q$1,'Justerad allokering'!$B$1:$AF$1,0),FALSE)),VLOOKUP($B284,'Allokerad kvv'!$B$2:$AV$468,MATCH(Q$1,'Allokerad kvv'!$B$1:$AV$1,0),FALSE),VLOOKUP($B284,'Justerad allokering'!$B$1:$AG$461,MATCH(Q$1,'Justerad allokering'!$B$1:$AF$1,0),FALSE))</f>
        <v>0</v>
      </c>
      <c r="R284">
        <f>IF(ISERROR(1/VLOOKUP($B284,'Justerad allokering'!$B$1:$AG$461,MATCH(R$1,'Justerad allokering'!$B$1:$AF$1,0),FALSE)),VLOOKUP($B284,'Allokerad kvv'!$B$2:$AV$468,MATCH(R$1,'Allokerad kvv'!$B$1:$AV$1,0),FALSE),VLOOKUP($B284,'Justerad allokering'!$B$1:$AG$461,MATCH(R$1,'Justerad allokering'!$B$1:$AF$1,0),FALSE))</f>
        <v>0</v>
      </c>
      <c r="S284">
        <f>IF(ISERROR(1/VLOOKUP($B284,'Justerad allokering'!$B$1:$AG$461,MATCH(S$1,'Justerad allokering'!$B$1:$AF$1,0),FALSE)),VLOOKUP($B284,'Allokerad kvv'!$B$2:$AV$468,MATCH(S$1,'Allokerad kvv'!$B$1:$AV$1,0),FALSE),VLOOKUP($B284,'Justerad allokering'!$B$1:$AG$461,MATCH(S$1,'Justerad allokering'!$B$1:$AF$1,0),FALSE))</f>
        <v>0</v>
      </c>
      <c r="T284">
        <f>IF(ISERROR(1/VLOOKUP($B284,'Justerad allokering'!$B$1:$AG$461,MATCH(T$1,'Justerad allokering'!$B$1:$AF$1,0),FALSE)),VLOOKUP($B284,'Allokerad kvv'!$B$2:$AV$468,MATCH(T$1,'Allokerad kvv'!$B$1:$AV$1,0),FALSE),VLOOKUP($B284,'Justerad allokering'!$B$1:$AG$461,MATCH(T$1,'Justerad allokering'!$B$1:$AF$1,0),FALSE))</f>
        <v>0</v>
      </c>
      <c r="U284">
        <f>IF(ISERROR(1/VLOOKUP($B284,'Justerad allokering'!$B$1:$AG$461,MATCH(U$1,'Justerad allokering'!$B$1:$AF$1,0),FALSE)),VLOOKUP($B284,'Allokerad kvv'!$B$2:$AV$468,MATCH(U$1,'Allokerad kvv'!$B$1:$AV$1,0),FALSE),VLOOKUP($B284,'Justerad allokering'!$B$1:$AG$461,MATCH(U$1,'Justerad allokering'!$B$1:$AF$1,0),FALSE))</f>
        <v>0</v>
      </c>
      <c r="V284">
        <f>IF(ISERROR(1/VLOOKUP($B284,'Justerad allokering'!$B$1:$AG$461,MATCH(V$1,'Justerad allokering'!$B$1:$AF$1,0),FALSE)),VLOOKUP($B284,'Allokerad kvv'!$B$2:$AV$468,MATCH(V$1,'Allokerad kvv'!$B$1:$AV$1,0),FALSE),VLOOKUP($B284,'Justerad allokering'!$B$1:$AG$461,MATCH(V$1,'Justerad allokering'!$B$1:$AF$1,0),FALSE))</f>
        <v>0</v>
      </c>
      <c r="W284">
        <f>IF(ISERROR(1/VLOOKUP($B284,'Justerad allokering'!$B$1:$AG$461,MATCH(W$1,'Justerad allokering'!$B$1:$AF$1,0),FALSE)),VLOOKUP($B284,'Allokerad kvv'!$B$2:$AV$468,MATCH(W$1,'Allokerad kvv'!$B$1:$AV$1,0),FALSE),VLOOKUP($B284,'Justerad allokering'!$B$1:$AG$461,MATCH(W$1,'Justerad allokering'!$B$1:$AF$1,0),FALSE))</f>
        <v>0</v>
      </c>
      <c r="X284">
        <f>IF(ISERROR(1/VLOOKUP($B284,'Justerad allokering'!$B$1:$AG$461,MATCH(X$1,'Justerad allokering'!$B$1:$AF$1,0),FALSE)),VLOOKUP($B284,'Allokerad kvv'!$B$2:$AV$468,MATCH(X$1,'Allokerad kvv'!$B$1:$AV$1,0),FALSE),VLOOKUP($B284,'Justerad allokering'!$B$1:$AG$461,MATCH(X$1,'Justerad allokering'!$B$1:$AF$1,0),FALSE))</f>
        <v>0</v>
      </c>
      <c r="Y284">
        <f>IF(ISERROR(1/VLOOKUP($B284,'Justerad allokering'!$B$1:$AG$461,MATCH(Y$1,'Justerad allokering'!$B$1:$AF$1,0),FALSE)),VLOOKUP($B284,'Allokerad kvv'!$B$2:$AV$468,MATCH(Y$1,'Allokerad kvv'!$B$1:$AV$1,0),FALSE),VLOOKUP($B284,'Justerad allokering'!$B$1:$AG$461,MATCH(Y$1,'Justerad allokering'!$B$1:$AF$1,0),FALSE))</f>
        <v>0</v>
      </c>
      <c r="Z284">
        <f>IF(ISERROR(1/VLOOKUP($B284,'Justerad allokering'!$B$1:$AG$461,MATCH(Z$1,'Justerad allokering'!$B$1:$AF$1,0),FALSE)),VLOOKUP($B284,'Allokerad kvv'!$B$2:$AV$468,MATCH(Z$1,'Allokerad kvv'!$B$1:$AV$1,0),FALSE),VLOOKUP($B284,'Justerad allokering'!$B$1:$AG$461,MATCH(Z$1,'Justerad allokering'!$B$1:$AF$1,0),FALSE))</f>
        <v>0</v>
      </c>
      <c r="AE284" s="89">
        <f t="shared" si="16"/>
        <v>0</v>
      </c>
      <c r="AG284">
        <f t="shared" si="17"/>
        <v>0</v>
      </c>
      <c r="AH284">
        <f t="shared" si="18"/>
        <v>0</v>
      </c>
      <c r="AI284" t="str">
        <f>IF(AH284=0,"",AH284/VLOOKUP(B284,Kraftvärmeprod!$B$1:$BC$480,MATCH("Summa tillförd energi exklusive rökgaskondensering",Kraftvärmeprod!$B$1:$BC$1,0),FALSE))</f>
        <v/>
      </c>
      <c r="AK284">
        <f t="shared" si="19"/>
        <v>0</v>
      </c>
    </row>
    <row r="285" spans="1:37" x14ac:dyDescent="0.25">
      <c r="A285" s="2" t="s">
        <v>399</v>
      </c>
      <c r="B285" s="2" t="s">
        <v>404</v>
      </c>
      <c r="C285">
        <f>IF(ISERROR(1/VLOOKUP($B285,'Justerad allokering'!$B$1:$AG$461,MATCH(C$1,'Justerad allokering'!$B$1:$AF$1,0),FALSE)),VLOOKUP($B285,'Allokerad kvv'!$B$2:$AV$468,MATCH(C$1,'Allokerad kvv'!$B$1:$AV$1,0),FALSE),VLOOKUP($B285,'Justerad allokering'!$B$1:$AG$461,MATCH(C$1,'Justerad allokering'!$B$1:$AF$1,0),FALSE))</f>
        <v>0</v>
      </c>
      <c r="D285">
        <f>IF(ISERROR(1/VLOOKUP($B285,'Justerad allokering'!$B$1:$AG$461,MATCH(D$1,'Justerad allokering'!$B$1:$AF$1,0),FALSE)),VLOOKUP($B285,'Allokerad kvv'!$B$2:$AV$468,MATCH(D$1,'Allokerad kvv'!$B$1:$AV$1,0),FALSE),VLOOKUP($B285,'Justerad allokering'!$B$1:$AG$461,MATCH(D$1,'Justerad allokering'!$B$1:$AF$1,0),FALSE))</f>
        <v>0</v>
      </c>
      <c r="E285">
        <f>IF(ISERROR(1/VLOOKUP($B285,'Justerad allokering'!$B$1:$AG$461,MATCH(E$1,'Justerad allokering'!$B$1:$AF$1,0),FALSE)),VLOOKUP($B285,'Allokerad kvv'!$B$2:$AV$468,MATCH(E$1,'Allokerad kvv'!$B$1:$AV$1,0),FALSE),VLOOKUP($B285,'Justerad allokering'!$B$1:$AG$461,MATCH(E$1,'Justerad allokering'!$B$1:$AF$1,0),FALSE))</f>
        <v>0</v>
      </c>
      <c r="F285">
        <f>IF(ISERROR(1/VLOOKUP($B285,'Justerad allokering'!$B$1:$AG$461,MATCH(F$1,'Justerad allokering'!$B$1:$AF$1,0),FALSE)),VLOOKUP($B285,'Allokerad kvv'!$B$2:$AV$468,MATCH(F$1,'Allokerad kvv'!$B$1:$AV$1,0),FALSE),VLOOKUP($B285,'Justerad allokering'!$B$1:$AG$461,MATCH(F$1,'Justerad allokering'!$B$1:$AF$1,0),FALSE))</f>
        <v>0</v>
      </c>
      <c r="G285">
        <f>IF(ISERROR(1/VLOOKUP($B285,'Justerad allokering'!$B$1:$AG$461,MATCH(G$1,'Justerad allokering'!$B$1:$AF$1,0),FALSE)),VLOOKUP($B285,'Allokerad kvv'!$B$2:$AV$468,MATCH(G$1,'Allokerad kvv'!$B$1:$AV$1,0),FALSE),VLOOKUP($B285,'Justerad allokering'!$B$1:$AG$461,MATCH(G$1,'Justerad allokering'!$B$1:$AF$1,0),FALSE))</f>
        <v>0</v>
      </c>
      <c r="H285">
        <f>IF(ISERROR(1/VLOOKUP($B285,'Justerad allokering'!$B$1:$AG$461,MATCH(H$1,'Justerad allokering'!$B$1:$AF$1,0),FALSE)),VLOOKUP($B285,'Allokerad kvv'!$B$2:$AV$468,MATCH(H$1,'Allokerad kvv'!$B$1:$AV$1,0),FALSE),VLOOKUP($B285,'Justerad allokering'!$B$1:$AG$461,MATCH(H$1,'Justerad allokering'!$B$1:$AF$1,0),FALSE))</f>
        <v>0</v>
      </c>
      <c r="I285">
        <f>IF(ISERROR(1/VLOOKUP($B285,'Justerad allokering'!$B$1:$AG$461,MATCH(I$1,'Justerad allokering'!$B$1:$AF$1,0),FALSE)),VLOOKUP($B285,'Allokerad kvv'!$B$2:$AV$468,MATCH(I$1,'Allokerad kvv'!$B$1:$AV$1,0),FALSE),VLOOKUP($B285,'Justerad allokering'!$B$1:$AG$461,MATCH(I$1,'Justerad allokering'!$B$1:$AF$1,0),FALSE))</f>
        <v>0</v>
      </c>
      <c r="J285">
        <f>IF(ISERROR(1/VLOOKUP($B285,'Justerad allokering'!$B$1:$AG$461,MATCH(J$1,'Justerad allokering'!$B$1:$AF$1,0),FALSE)),VLOOKUP($B285,'Allokerad kvv'!$B$2:$AV$468,MATCH(J$1,'Allokerad kvv'!$B$1:$AV$1,0),FALSE),VLOOKUP($B285,'Justerad allokering'!$B$1:$AG$461,MATCH(J$1,'Justerad allokering'!$B$1:$AF$1,0),FALSE))</f>
        <v>0</v>
      </c>
      <c r="K285">
        <f>IF(ISERROR(1/VLOOKUP($B285,'Justerad allokering'!$B$1:$AG$461,MATCH(K$1,'Justerad allokering'!$B$1:$AF$1,0),FALSE)),VLOOKUP($B285,'Allokerad kvv'!$B$2:$AV$468,MATCH(K$1,'Allokerad kvv'!$B$1:$AV$1,0),FALSE),VLOOKUP($B285,'Justerad allokering'!$B$1:$AG$461,MATCH(K$1,'Justerad allokering'!$B$1:$AF$1,0),FALSE))</f>
        <v>0</v>
      </c>
      <c r="L285">
        <f>IF(ISERROR(1/VLOOKUP($B285,'Justerad allokering'!$B$1:$AG$461,MATCH(L$1,'Justerad allokering'!$B$1:$AF$1,0),FALSE)),VLOOKUP($B285,'Allokerad kvv'!$B$2:$AV$468,MATCH(L$1,'Allokerad kvv'!$B$1:$AV$1,0),FALSE),VLOOKUP($B285,'Justerad allokering'!$B$1:$AG$461,MATCH(L$1,'Justerad allokering'!$B$1:$AF$1,0),FALSE))</f>
        <v>0</v>
      </c>
      <c r="M285">
        <f>IF(ISERROR(1/VLOOKUP($B285,'Justerad allokering'!$B$1:$AG$461,MATCH(M$1,'Justerad allokering'!$B$1:$AF$1,0),FALSE)),VLOOKUP($B285,'Allokerad kvv'!$B$2:$AV$468,MATCH(M$1,'Allokerad kvv'!$B$1:$AV$1,0),FALSE),VLOOKUP($B285,'Justerad allokering'!$B$1:$AG$461,MATCH(M$1,'Justerad allokering'!$B$1:$AF$1,0),FALSE))</f>
        <v>0</v>
      </c>
      <c r="N285">
        <f>IF(ISERROR(1/VLOOKUP($B285,'Justerad allokering'!$B$1:$AG$461,MATCH(N$1,'Justerad allokering'!$B$1:$AF$1,0),FALSE)),VLOOKUP($B285,'Allokerad kvv'!$B$2:$AV$468,MATCH(N$1,'Allokerad kvv'!$B$1:$AV$1,0),FALSE),VLOOKUP($B285,'Justerad allokering'!$B$1:$AG$461,MATCH(N$1,'Justerad allokering'!$B$1:$AF$1,0),FALSE))</f>
        <v>0</v>
      </c>
      <c r="O285">
        <f>IF(ISERROR(1/VLOOKUP($B285,'Justerad allokering'!$B$1:$AG$461,MATCH(O$1,'Justerad allokering'!$B$1:$AF$1,0),FALSE)),VLOOKUP($B285,'Allokerad kvv'!$B$2:$AV$468,MATCH(O$1,'Allokerad kvv'!$B$1:$AV$1,0),FALSE),VLOOKUP($B285,'Justerad allokering'!$B$1:$AG$461,MATCH(O$1,'Justerad allokering'!$B$1:$AF$1,0),FALSE))</f>
        <v>0</v>
      </c>
      <c r="P285">
        <f>IF(ISERROR(1/VLOOKUP($B285,'Justerad allokering'!$B$1:$AG$461,MATCH(P$1,'Justerad allokering'!$B$1:$AF$1,0),FALSE)),VLOOKUP($B285,'Allokerad kvv'!$B$2:$AV$468,MATCH(P$1,'Allokerad kvv'!$B$1:$AV$1,0),FALSE),VLOOKUP($B285,'Justerad allokering'!$B$1:$AG$461,MATCH(P$1,'Justerad allokering'!$B$1:$AF$1,0),FALSE))</f>
        <v>0</v>
      </c>
      <c r="Q285">
        <f>IF(ISERROR(1/VLOOKUP($B285,'Justerad allokering'!$B$1:$AG$461,MATCH(Q$1,'Justerad allokering'!$B$1:$AF$1,0),FALSE)),VLOOKUP($B285,'Allokerad kvv'!$B$2:$AV$468,MATCH(Q$1,'Allokerad kvv'!$B$1:$AV$1,0),FALSE),VLOOKUP($B285,'Justerad allokering'!$B$1:$AG$461,MATCH(Q$1,'Justerad allokering'!$B$1:$AF$1,0),FALSE))</f>
        <v>0</v>
      </c>
      <c r="R285">
        <f>IF(ISERROR(1/VLOOKUP($B285,'Justerad allokering'!$B$1:$AG$461,MATCH(R$1,'Justerad allokering'!$B$1:$AF$1,0),FALSE)),VLOOKUP($B285,'Allokerad kvv'!$B$2:$AV$468,MATCH(R$1,'Allokerad kvv'!$B$1:$AV$1,0),FALSE),VLOOKUP($B285,'Justerad allokering'!$B$1:$AG$461,MATCH(R$1,'Justerad allokering'!$B$1:$AF$1,0),FALSE))</f>
        <v>0</v>
      </c>
      <c r="S285">
        <f>IF(ISERROR(1/VLOOKUP($B285,'Justerad allokering'!$B$1:$AG$461,MATCH(S$1,'Justerad allokering'!$B$1:$AF$1,0),FALSE)),VLOOKUP($B285,'Allokerad kvv'!$B$2:$AV$468,MATCH(S$1,'Allokerad kvv'!$B$1:$AV$1,0),FALSE),VLOOKUP($B285,'Justerad allokering'!$B$1:$AG$461,MATCH(S$1,'Justerad allokering'!$B$1:$AF$1,0),FALSE))</f>
        <v>0</v>
      </c>
      <c r="T285">
        <f>IF(ISERROR(1/VLOOKUP($B285,'Justerad allokering'!$B$1:$AG$461,MATCH(T$1,'Justerad allokering'!$B$1:$AF$1,0),FALSE)),VLOOKUP($B285,'Allokerad kvv'!$B$2:$AV$468,MATCH(T$1,'Allokerad kvv'!$B$1:$AV$1,0),FALSE),VLOOKUP($B285,'Justerad allokering'!$B$1:$AG$461,MATCH(T$1,'Justerad allokering'!$B$1:$AF$1,0),FALSE))</f>
        <v>0</v>
      </c>
      <c r="U285">
        <f>IF(ISERROR(1/VLOOKUP($B285,'Justerad allokering'!$B$1:$AG$461,MATCH(U$1,'Justerad allokering'!$B$1:$AF$1,0),FALSE)),VLOOKUP($B285,'Allokerad kvv'!$B$2:$AV$468,MATCH(U$1,'Allokerad kvv'!$B$1:$AV$1,0),FALSE),VLOOKUP($B285,'Justerad allokering'!$B$1:$AG$461,MATCH(U$1,'Justerad allokering'!$B$1:$AF$1,0),FALSE))</f>
        <v>0</v>
      </c>
      <c r="V285">
        <f>IF(ISERROR(1/VLOOKUP($B285,'Justerad allokering'!$B$1:$AG$461,MATCH(V$1,'Justerad allokering'!$B$1:$AF$1,0),FALSE)),VLOOKUP($B285,'Allokerad kvv'!$B$2:$AV$468,MATCH(V$1,'Allokerad kvv'!$B$1:$AV$1,0),FALSE),VLOOKUP($B285,'Justerad allokering'!$B$1:$AG$461,MATCH(V$1,'Justerad allokering'!$B$1:$AF$1,0),FALSE))</f>
        <v>0</v>
      </c>
      <c r="W285">
        <f>IF(ISERROR(1/VLOOKUP($B285,'Justerad allokering'!$B$1:$AG$461,MATCH(W$1,'Justerad allokering'!$B$1:$AF$1,0),FALSE)),VLOOKUP($B285,'Allokerad kvv'!$B$2:$AV$468,MATCH(W$1,'Allokerad kvv'!$B$1:$AV$1,0),FALSE),VLOOKUP($B285,'Justerad allokering'!$B$1:$AG$461,MATCH(W$1,'Justerad allokering'!$B$1:$AF$1,0),FALSE))</f>
        <v>0</v>
      </c>
      <c r="X285">
        <f>IF(ISERROR(1/VLOOKUP($B285,'Justerad allokering'!$B$1:$AG$461,MATCH(X$1,'Justerad allokering'!$B$1:$AF$1,0),FALSE)),VLOOKUP($B285,'Allokerad kvv'!$B$2:$AV$468,MATCH(X$1,'Allokerad kvv'!$B$1:$AV$1,0),FALSE),VLOOKUP($B285,'Justerad allokering'!$B$1:$AG$461,MATCH(X$1,'Justerad allokering'!$B$1:$AF$1,0),FALSE))</f>
        <v>0</v>
      </c>
      <c r="Y285">
        <f>IF(ISERROR(1/VLOOKUP($B285,'Justerad allokering'!$B$1:$AG$461,MATCH(Y$1,'Justerad allokering'!$B$1:$AF$1,0),FALSE)),VLOOKUP($B285,'Allokerad kvv'!$B$2:$AV$468,MATCH(Y$1,'Allokerad kvv'!$B$1:$AV$1,0),FALSE),VLOOKUP($B285,'Justerad allokering'!$B$1:$AG$461,MATCH(Y$1,'Justerad allokering'!$B$1:$AF$1,0),FALSE))</f>
        <v>0</v>
      </c>
      <c r="Z285">
        <f>IF(ISERROR(1/VLOOKUP($B285,'Justerad allokering'!$B$1:$AG$461,MATCH(Z$1,'Justerad allokering'!$B$1:$AF$1,0),FALSE)),VLOOKUP($B285,'Allokerad kvv'!$B$2:$AV$468,MATCH(Z$1,'Allokerad kvv'!$B$1:$AV$1,0),FALSE),VLOOKUP($B285,'Justerad allokering'!$B$1:$AG$461,MATCH(Z$1,'Justerad allokering'!$B$1:$AF$1,0),FALSE))</f>
        <v>0</v>
      </c>
      <c r="AE285" s="89">
        <f t="shared" si="16"/>
        <v>0</v>
      </c>
      <c r="AG285">
        <f t="shared" si="17"/>
        <v>0</v>
      </c>
      <c r="AH285">
        <f t="shared" si="18"/>
        <v>0</v>
      </c>
      <c r="AI285" t="str">
        <f>IF(AH285=0,"",AH285/VLOOKUP(B285,Kraftvärmeprod!$B$1:$BC$480,MATCH("Summa tillförd energi exklusive rökgaskondensering",Kraftvärmeprod!$B$1:$BC$1,0),FALSE))</f>
        <v/>
      </c>
      <c r="AK285">
        <f t="shared" si="19"/>
        <v>0</v>
      </c>
    </row>
    <row r="286" spans="1:37" x14ac:dyDescent="0.25">
      <c r="A286" s="2" t="s">
        <v>405</v>
      </c>
      <c r="B286" s="2" t="s">
        <v>406</v>
      </c>
      <c r="C286">
        <f>IF(ISERROR(1/VLOOKUP($B286,'Justerad allokering'!$B$1:$AG$461,MATCH(C$1,'Justerad allokering'!$B$1:$AF$1,0),FALSE)),VLOOKUP($B286,'Allokerad kvv'!$B$2:$AV$468,MATCH(C$1,'Allokerad kvv'!$B$1:$AV$1,0),FALSE),VLOOKUP($B286,'Justerad allokering'!$B$1:$AG$461,MATCH(C$1,'Justerad allokering'!$B$1:$AF$1,0),FALSE))</f>
        <v>0</v>
      </c>
      <c r="D286">
        <f>IF(ISERROR(1/VLOOKUP($B286,'Justerad allokering'!$B$1:$AG$461,MATCH(D$1,'Justerad allokering'!$B$1:$AF$1,0),FALSE)),VLOOKUP($B286,'Allokerad kvv'!$B$2:$AV$468,MATCH(D$1,'Allokerad kvv'!$B$1:$AV$1,0),FALSE),VLOOKUP($B286,'Justerad allokering'!$B$1:$AG$461,MATCH(D$1,'Justerad allokering'!$B$1:$AF$1,0),FALSE))</f>
        <v>0</v>
      </c>
      <c r="E286">
        <f>IF(ISERROR(1/VLOOKUP($B286,'Justerad allokering'!$B$1:$AG$461,MATCH(E$1,'Justerad allokering'!$B$1:$AF$1,0),FALSE)),VLOOKUP($B286,'Allokerad kvv'!$B$2:$AV$468,MATCH(E$1,'Allokerad kvv'!$B$1:$AV$1,0),FALSE),VLOOKUP($B286,'Justerad allokering'!$B$1:$AG$461,MATCH(E$1,'Justerad allokering'!$B$1:$AF$1,0),FALSE))</f>
        <v>0</v>
      </c>
      <c r="F286">
        <f>IF(ISERROR(1/VLOOKUP($B286,'Justerad allokering'!$B$1:$AG$461,MATCH(F$1,'Justerad allokering'!$B$1:$AF$1,0),FALSE)),VLOOKUP($B286,'Allokerad kvv'!$B$2:$AV$468,MATCH(F$1,'Allokerad kvv'!$B$1:$AV$1,0),FALSE),VLOOKUP($B286,'Justerad allokering'!$B$1:$AG$461,MATCH(F$1,'Justerad allokering'!$B$1:$AF$1,0),FALSE))</f>
        <v>0</v>
      </c>
      <c r="G286">
        <f>IF(ISERROR(1/VLOOKUP($B286,'Justerad allokering'!$B$1:$AG$461,MATCH(G$1,'Justerad allokering'!$B$1:$AF$1,0),FALSE)),VLOOKUP($B286,'Allokerad kvv'!$B$2:$AV$468,MATCH(G$1,'Allokerad kvv'!$B$1:$AV$1,0),FALSE),VLOOKUP($B286,'Justerad allokering'!$B$1:$AG$461,MATCH(G$1,'Justerad allokering'!$B$1:$AF$1,0),FALSE))</f>
        <v>0</v>
      </c>
      <c r="H286">
        <f>IF(ISERROR(1/VLOOKUP($B286,'Justerad allokering'!$B$1:$AG$461,MATCH(H$1,'Justerad allokering'!$B$1:$AF$1,0),FALSE)),VLOOKUP($B286,'Allokerad kvv'!$B$2:$AV$468,MATCH(H$1,'Allokerad kvv'!$B$1:$AV$1,0),FALSE),VLOOKUP($B286,'Justerad allokering'!$B$1:$AG$461,MATCH(H$1,'Justerad allokering'!$B$1:$AF$1,0),FALSE))</f>
        <v>0</v>
      </c>
      <c r="I286">
        <f>IF(ISERROR(1/VLOOKUP($B286,'Justerad allokering'!$B$1:$AG$461,MATCH(I$1,'Justerad allokering'!$B$1:$AF$1,0),FALSE)),VLOOKUP($B286,'Allokerad kvv'!$B$2:$AV$468,MATCH(I$1,'Allokerad kvv'!$B$1:$AV$1,0),FALSE),VLOOKUP($B286,'Justerad allokering'!$B$1:$AG$461,MATCH(I$1,'Justerad allokering'!$B$1:$AF$1,0),FALSE))</f>
        <v>0</v>
      </c>
      <c r="J286">
        <f>IF(ISERROR(1/VLOOKUP($B286,'Justerad allokering'!$B$1:$AG$461,MATCH(J$1,'Justerad allokering'!$B$1:$AF$1,0),FALSE)),VLOOKUP($B286,'Allokerad kvv'!$B$2:$AV$468,MATCH(J$1,'Allokerad kvv'!$B$1:$AV$1,0),FALSE),VLOOKUP($B286,'Justerad allokering'!$B$1:$AG$461,MATCH(J$1,'Justerad allokering'!$B$1:$AF$1,0),FALSE))</f>
        <v>0</v>
      </c>
      <c r="K286">
        <f>IF(ISERROR(1/VLOOKUP($B286,'Justerad allokering'!$B$1:$AG$461,MATCH(K$1,'Justerad allokering'!$B$1:$AF$1,0),FALSE)),VLOOKUP($B286,'Allokerad kvv'!$B$2:$AV$468,MATCH(K$1,'Allokerad kvv'!$B$1:$AV$1,0),FALSE),VLOOKUP($B286,'Justerad allokering'!$B$1:$AG$461,MATCH(K$1,'Justerad allokering'!$B$1:$AF$1,0),FALSE))</f>
        <v>0</v>
      </c>
      <c r="L286">
        <f>IF(ISERROR(1/VLOOKUP($B286,'Justerad allokering'!$B$1:$AG$461,MATCH(L$1,'Justerad allokering'!$B$1:$AF$1,0),FALSE)),VLOOKUP($B286,'Allokerad kvv'!$B$2:$AV$468,MATCH(L$1,'Allokerad kvv'!$B$1:$AV$1,0),FALSE),VLOOKUP($B286,'Justerad allokering'!$B$1:$AG$461,MATCH(L$1,'Justerad allokering'!$B$1:$AF$1,0),FALSE))</f>
        <v>0</v>
      </c>
      <c r="M286">
        <f>IF(ISERROR(1/VLOOKUP($B286,'Justerad allokering'!$B$1:$AG$461,MATCH(M$1,'Justerad allokering'!$B$1:$AF$1,0),FALSE)),VLOOKUP($B286,'Allokerad kvv'!$B$2:$AV$468,MATCH(M$1,'Allokerad kvv'!$B$1:$AV$1,0),FALSE),VLOOKUP($B286,'Justerad allokering'!$B$1:$AG$461,MATCH(M$1,'Justerad allokering'!$B$1:$AF$1,0),FALSE))</f>
        <v>0</v>
      </c>
      <c r="N286">
        <f>IF(ISERROR(1/VLOOKUP($B286,'Justerad allokering'!$B$1:$AG$461,MATCH(N$1,'Justerad allokering'!$B$1:$AF$1,0),FALSE)),VLOOKUP($B286,'Allokerad kvv'!$B$2:$AV$468,MATCH(N$1,'Allokerad kvv'!$B$1:$AV$1,0),FALSE),VLOOKUP($B286,'Justerad allokering'!$B$1:$AG$461,MATCH(N$1,'Justerad allokering'!$B$1:$AF$1,0),FALSE))</f>
        <v>0</v>
      </c>
      <c r="O286">
        <f>IF(ISERROR(1/VLOOKUP($B286,'Justerad allokering'!$B$1:$AG$461,MATCH(O$1,'Justerad allokering'!$B$1:$AF$1,0),FALSE)),VLOOKUP($B286,'Allokerad kvv'!$B$2:$AV$468,MATCH(O$1,'Allokerad kvv'!$B$1:$AV$1,0),FALSE),VLOOKUP($B286,'Justerad allokering'!$B$1:$AG$461,MATCH(O$1,'Justerad allokering'!$B$1:$AF$1,0),FALSE))</f>
        <v>0</v>
      </c>
      <c r="P286">
        <f>IF(ISERROR(1/VLOOKUP($B286,'Justerad allokering'!$B$1:$AG$461,MATCH(P$1,'Justerad allokering'!$B$1:$AF$1,0),FALSE)),VLOOKUP($B286,'Allokerad kvv'!$B$2:$AV$468,MATCH(P$1,'Allokerad kvv'!$B$1:$AV$1,0),FALSE),VLOOKUP($B286,'Justerad allokering'!$B$1:$AG$461,MATCH(P$1,'Justerad allokering'!$B$1:$AF$1,0),FALSE))</f>
        <v>0</v>
      </c>
      <c r="Q286">
        <f>IF(ISERROR(1/VLOOKUP($B286,'Justerad allokering'!$B$1:$AG$461,MATCH(Q$1,'Justerad allokering'!$B$1:$AF$1,0),FALSE)),VLOOKUP($B286,'Allokerad kvv'!$B$2:$AV$468,MATCH(Q$1,'Allokerad kvv'!$B$1:$AV$1,0),FALSE),VLOOKUP($B286,'Justerad allokering'!$B$1:$AG$461,MATCH(Q$1,'Justerad allokering'!$B$1:$AF$1,0),FALSE))</f>
        <v>0</v>
      </c>
      <c r="R286">
        <f>IF(ISERROR(1/VLOOKUP($B286,'Justerad allokering'!$B$1:$AG$461,MATCH(R$1,'Justerad allokering'!$B$1:$AF$1,0),FALSE)),VLOOKUP($B286,'Allokerad kvv'!$B$2:$AV$468,MATCH(R$1,'Allokerad kvv'!$B$1:$AV$1,0),FALSE),VLOOKUP($B286,'Justerad allokering'!$B$1:$AG$461,MATCH(R$1,'Justerad allokering'!$B$1:$AF$1,0),FALSE))</f>
        <v>0</v>
      </c>
      <c r="S286">
        <f>IF(ISERROR(1/VLOOKUP($B286,'Justerad allokering'!$B$1:$AG$461,MATCH(S$1,'Justerad allokering'!$B$1:$AF$1,0),FALSE)),VLOOKUP($B286,'Allokerad kvv'!$B$2:$AV$468,MATCH(S$1,'Allokerad kvv'!$B$1:$AV$1,0),FALSE),VLOOKUP($B286,'Justerad allokering'!$B$1:$AG$461,MATCH(S$1,'Justerad allokering'!$B$1:$AF$1,0),FALSE))</f>
        <v>0</v>
      </c>
      <c r="T286">
        <f>IF(ISERROR(1/VLOOKUP($B286,'Justerad allokering'!$B$1:$AG$461,MATCH(T$1,'Justerad allokering'!$B$1:$AF$1,0),FALSE)),VLOOKUP($B286,'Allokerad kvv'!$B$2:$AV$468,MATCH(T$1,'Allokerad kvv'!$B$1:$AV$1,0),FALSE),VLOOKUP($B286,'Justerad allokering'!$B$1:$AG$461,MATCH(T$1,'Justerad allokering'!$B$1:$AF$1,0),FALSE))</f>
        <v>0</v>
      </c>
      <c r="U286">
        <f>IF(ISERROR(1/VLOOKUP($B286,'Justerad allokering'!$B$1:$AG$461,MATCH(U$1,'Justerad allokering'!$B$1:$AF$1,0),FALSE)),VLOOKUP($B286,'Allokerad kvv'!$B$2:$AV$468,MATCH(U$1,'Allokerad kvv'!$B$1:$AV$1,0),FALSE),VLOOKUP($B286,'Justerad allokering'!$B$1:$AG$461,MATCH(U$1,'Justerad allokering'!$B$1:$AF$1,0),FALSE))</f>
        <v>0</v>
      </c>
      <c r="V286">
        <f>IF(ISERROR(1/VLOOKUP($B286,'Justerad allokering'!$B$1:$AG$461,MATCH(V$1,'Justerad allokering'!$B$1:$AF$1,0),FALSE)),VLOOKUP($B286,'Allokerad kvv'!$B$2:$AV$468,MATCH(V$1,'Allokerad kvv'!$B$1:$AV$1,0),FALSE),VLOOKUP($B286,'Justerad allokering'!$B$1:$AG$461,MATCH(V$1,'Justerad allokering'!$B$1:$AF$1,0),FALSE))</f>
        <v>0</v>
      </c>
      <c r="W286">
        <f>IF(ISERROR(1/VLOOKUP($B286,'Justerad allokering'!$B$1:$AG$461,MATCH(W$1,'Justerad allokering'!$B$1:$AF$1,0),FALSE)),VLOOKUP($B286,'Allokerad kvv'!$B$2:$AV$468,MATCH(W$1,'Allokerad kvv'!$B$1:$AV$1,0),FALSE),VLOOKUP($B286,'Justerad allokering'!$B$1:$AG$461,MATCH(W$1,'Justerad allokering'!$B$1:$AF$1,0),FALSE))</f>
        <v>0</v>
      </c>
      <c r="X286">
        <f>IF(ISERROR(1/VLOOKUP($B286,'Justerad allokering'!$B$1:$AG$461,MATCH(X$1,'Justerad allokering'!$B$1:$AF$1,0),FALSE)),VLOOKUP($B286,'Allokerad kvv'!$B$2:$AV$468,MATCH(X$1,'Allokerad kvv'!$B$1:$AV$1,0),FALSE),VLOOKUP($B286,'Justerad allokering'!$B$1:$AG$461,MATCH(X$1,'Justerad allokering'!$B$1:$AF$1,0),FALSE))</f>
        <v>0</v>
      </c>
      <c r="Y286">
        <f>IF(ISERROR(1/VLOOKUP($B286,'Justerad allokering'!$B$1:$AG$461,MATCH(Y$1,'Justerad allokering'!$B$1:$AF$1,0),FALSE)),VLOOKUP($B286,'Allokerad kvv'!$B$2:$AV$468,MATCH(Y$1,'Allokerad kvv'!$B$1:$AV$1,0),FALSE),VLOOKUP($B286,'Justerad allokering'!$B$1:$AG$461,MATCH(Y$1,'Justerad allokering'!$B$1:$AF$1,0),FALSE))</f>
        <v>0</v>
      </c>
      <c r="Z286">
        <f>IF(ISERROR(1/VLOOKUP($B286,'Justerad allokering'!$B$1:$AG$461,MATCH(Z$1,'Justerad allokering'!$B$1:$AF$1,0),FALSE)),VLOOKUP($B286,'Allokerad kvv'!$B$2:$AV$468,MATCH(Z$1,'Allokerad kvv'!$B$1:$AV$1,0),FALSE),VLOOKUP($B286,'Justerad allokering'!$B$1:$AG$461,MATCH(Z$1,'Justerad allokering'!$B$1:$AF$1,0),FALSE))</f>
        <v>0</v>
      </c>
      <c r="AE286" s="89">
        <f t="shared" si="16"/>
        <v>0</v>
      </c>
      <c r="AG286">
        <f t="shared" si="17"/>
        <v>0</v>
      </c>
      <c r="AH286">
        <f t="shared" si="18"/>
        <v>0</v>
      </c>
      <c r="AI286" t="str">
        <f>IF(AH286=0,"",AH286/VLOOKUP(B286,Kraftvärmeprod!$B$1:$BC$480,MATCH("Summa tillförd energi exklusive rökgaskondensering",Kraftvärmeprod!$B$1:$BC$1,0),FALSE))</f>
        <v/>
      </c>
      <c r="AK286">
        <f t="shared" si="19"/>
        <v>0</v>
      </c>
    </row>
    <row r="287" spans="1:37" x14ac:dyDescent="0.25">
      <c r="A287" s="2" t="s">
        <v>405</v>
      </c>
      <c r="B287" s="2" t="s">
        <v>407</v>
      </c>
      <c r="C287">
        <f>IF(ISERROR(1/VLOOKUP($B287,'Justerad allokering'!$B$1:$AG$461,MATCH(C$1,'Justerad allokering'!$B$1:$AF$1,0),FALSE)),VLOOKUP($B287,'Allokerad kvv'!$B$2:$AV$468,MATCH(C$1,'Allokerad kvv'!$B$1:$AV$1,0),FALSE),VLOOKUP($B287,'Justerad allokering'!$B$1:$AG$461,MATCH(C$1,'Justerad allokering'!$B$1:$AF$1,0),FALSE))</f>
        <v>0</v>
      </c>
      <c r="D287">
        <f>IF(ISERROR(1/VLOOKUP($B287,'Justerad allokering'!$B$1:$AG$461,MATCH(D$1,'Justerad allokering'!$B$1:$AF$1,0),FALSE)),VLOOKUP($B287,'Allokerad kvv'!$B$2:$AV$468,MATCH(D$1,'Allokerad kvv'!$B$1:$AV$1,0),FALSE),VLOOKUP($B287,'Justerad allokering'!$B$1:$AG$461,MATCH(D$1,'Justerad allokering'!$B$1:$AF$1,0),FALSE))</f>
        <v>0</v>
      </c>
      <c r="E287">
        <f>IF(ISERROR(1/VLOOKUP($B287,'Justerad allokering'!$B$1:$AG$461,MATCH(E$1,'Justerad allokering'!$B$1:$AF$1,0),FALSE)),VLOOKUP($B287,'Allokerad kvv'!$B$2:$AV$468,MATCH(E$1,'Allokerad kvv'!$B$1:$AV$1,0),FALSE),VLOOKUP($B287,'Justerad allokering'!$B$1:$AG$461,MATCH(E$1,'Justerad allokering'!$B$1:$AF$1,0),FALSE))</f>
        <v>0</v>
      </c>
      <c r="F287">
        <f>IF(ISERROR(1/VLOOKUP($B287,'Justerad allokering'!$B$1:$AG$461,MATCH(F$1,'Justerad allokering'!$B$1:$AF$1,0),FALSE)),VLOOKUP($B287,'Allokerad kvv'!$B$2:$AV$468,MATCH(F$1,'Allokerad kvv'!$B$1:$AV$1,0),FALSE),VLOOKUP($B287,'Justerad allokering'!$B$1:$AG$461,MATCH(F$1,'Justerad allokering'!$B$1:$AF$1,0),FALSE))</f>
        <v>0</v>
      </c>
      <c r="G287">
        <f>IF(ISERROR(1/VLOOKUP($B287,'Justerad allokering'!$B$1:$AG$461,MATCH(G$1,'Justerad allokering'!$B$1:$AF$1,0),FALSE)),VLOOKUP($B287,'Allokerad kvv'!$B$2:$AV$468,MATCH(G$1,'Allokerad kvv'!$B$1:$AV$1,0),FALSE),VLOOKUP($B287,'Justerad allokering'!$B$1:$AG$461,MATCH(G$1,'Justerad allokering'!$B$1:$AF$1,0),FALSE))</f>
        <v>0</v>
      </c>
      <c r="H287">
        <f>IF(ISERROR(1/VLOOKUP($B287,'Justerad allokering'!$B$1:$AG$461,MATCH(H$1,'Justerad allokering'!$B$1:$AF$1,0),FALSE)),VLOOKUP($B287,'Allokerad kvv'!$B$2:$AV$468,MATCH(H$1,'Allokerad kvv'!$B$1:$AV$1,0),FALSE),VLOOKUP($B287,'Justerad allokering'!$B$1:$AG$461,MATCH(H$1,'Justerad allokering'!$B$1:$AF$1,0),FALSE))</f>
        <v>0</v>
      </c>
      <c r="I287">
        <f>IF(ISERROR(1/VLOOKUP($B287,'Justerad allokering'!$B$1:$AG$461,MATCH(I$1,'Justerad allokering'!$B$1:$AF$1,0),FALSE)),VLOOKUP($B287,'Allokerad kvv'!$B$2:$AV$468,MATCH(I$1,'Allokerad kvv'!$B$1:$AV$1,0),FALSE),VLOOKUP($B287,'Justerad allokering'!$B$1:$AG$461,MATCH(I$1,'Justerad allokering'!$B$1:$AF$1,0),FALSE))</f>
        <v>0</v>
      </c>
      <c r="J287">
        <f>IF(ISERROR(1/VLOOKUP($B287,'Justerad allokering'!$B$1:$AG$461,MATCH(J$1,'Justerad allokering'!$B$1:$AF$1,0),FALSE)),VLOOKUP($B287,'Allokerad kvv'!$B$2:$AV$468,MATCH(J$1,'Allokerad kvv'!$B$1:$AV$1,0),FALSE),VLOOKUP($B287,'Justerad allokering'!$B$1:$AG$461,MATCH(J$1,'Justerad allokering'!$B$1:$AF$1,0),FALSE))</f>
        <v>0</v>
      </c>
      <c r="K287">
        <f>IF(ISERROR(1/VLOOKUP($B287,'Justerad allokering'!$B$1:$AG$461,MATCH(K$1,'Justerad allokering'!$B$1:$AF$1,0),FALSE)),VLOOKUP($B287,'Allokerad kvv'!$B$2:$AV$468,MATCH(K$1,'Allokerad kvv'!$B$1:$AV$1,0),FALSE),VLOOKUP($B287,'Justerad allokering'!$B$1:$AG$461,MATCH(K$1,'Justerad allokering'!$B$1:$AF$1,0),FALSE))</f>
        <v>0</v>
      </c>
      <c r="L287">
        <f>IF(ISERROR(1/VLOOKUP($B287,'Justerad allokering'!$B$1:$AG$461,MATCH(L$1,'Justerad allokering'!$B$1:$AF$1,0),FALSE)),VLOOKUP($B287,'Allokerad kvv'!$B$2:$AV$468,MATCH(L$1,'Allokerad kvv'!$B$1:$AV$1,0),FALSE),VLOOKUP($B287,'Justerad allokering'!$B$1:$AG$461,MATCH(L$1,'Justerad allokering'!$B$1:$AF$1,0),FALSE))</f>
        <v>0</v>
      </c>
      <c r="M287">
        <f>IF(ISERROR(1/VLOOKUP($B287,'Justerad allokering'!$B$1:$AG$461,MATCH(M$1,'Justerad allokering'!$B$1:$AF$1,0),FALSE)),VLOOKUP($B287,'Allokerad kvv'!$B$2:$AV$468,MATCH(M$1,'Allokerad kvv'!$B$1:$AV$1,0),FALSE),VLOOKUP($B287,'Justerad allokering'!$B$1:$AG$461,MATCH(M$1,'Justerad allokering'!$B$1:$AF$1,0),FALSE))</f>
        <v>0</v>
      </c>
      <c r="N287">
        <f>IF(ISERROR(1/VLOOKUP($B287,'Justerad allokering'!$B$1:$AG$461,MATCH(N$1,'Justerad allokering'!$B$1:$AF$1,0),FALSE)),VLOOKUP($B287,'Allokerad kvv'!$B$2:$AV$468,MATCH(N$1,'Allokerad kvv'!$B$1:$AV$1,0),FALSE),VLOOKUP($B287,'Justerad allokering'!$B$1:$AG$461,MATCH(N$1,'Justerad allokering'!$B$1:$AF$1,0),FALSE))</f>
        <v>0</v>
      </c>
      <c r="O287">
        <f>IF(ISERROR(1/VLOOKUP($B287,'Justerad allokering'!$B$1:$AG$461,MATCH(O$1,'Justerad allokering'!$B$1:$AF$1,0),FALSE)),VLOOKUP($B287,'Allokerad kvv'!$B$2:$AV$468,MATCH(O$1,'Allokerad kvv'!$B$1:$AV$1,0),FALSE),VLOOKUP($B287,'Justerad allokering'!$B$1:$AG$461,MATCH(O$1,'Justerad allokering'!$B$1:$AF$1,0),FALSE))</f>
        <v>0</v>
      </c>
      <c r="P287">
        <f>IF(ISERROR(1/VLOOKUP($B287,'Justerad allokering'!$B$1:$AG$461,MATCH(P$1,'Justerad allokering'!$B$1:$AF$1,0),FALSE)),VLOOKUP($B287,'Allokerad kvv'!$B$2:$AV$468,MATCH(P$1,'Allokerad kvv'!$B$1:$AV$1,0),FALSE),VLOOKUP($B287,'Justerad allokering'!$B$1:$AG$461,MATCH(P$1,'Justerad allokering'!$B$1:$AF$1,0),FALSE))</f>
        <v>0</v>
      </c>
      <c r="Q287">
        <f>IF(ISERROR(1/VLOOKUP($B287,'Justerad allokering'!$B$1:$AG$461,MATCH(Q$1,'Justerad allokering'!$B$1:$AF$1,0),FALSE)),VLOOKUP($B287,'Allokerad kvv'!$B$2:$AV$468,MATCH(Q$1,'Allokerad kvv'!$B$1:$AV$1,0),FALSE),VLOOKUP($B287,'Justerad allokering'!$B$1:$AG$461,MATCH(Q$1,'Justerad allokering'!$B$1:$AF$1,0),FALSE))</f>
        <v>0</v>
      </c>
      <c r="R287">
        <f>IF(ISERROR(1/VLOOKUP($B287,'Justerad allokering'!$B$1:$AG$461,MATCH(R$1,'Justerad allokering'!$B$1:$AF$1,0),FALSE)),VLOOKUP($B287,'Allokerad kvv'!$B$2:$AV$468,MATCH(R$1,'Allokerad kvv'!$B$1:$AV$1,0),FALSE),VLOOKUP($B287,'Justerad allokering'!$B$1:$AG$461,MATCH(R$1,'Justerad allokering'!$B$1:$AF$1,0),FALSE))</f>
        <v>0</v>
      </c>
      <c r="S287">
        <f>IF(ISERROR(1/VLOOKUP($B287,'Justerad allokering'!$B$1:$AG$461,MATCH(S$1,'Justerad allokering'!$B$1:$AF$1,0),FALSE)),VLOOKUP($B287,'Allokerad kvv'!$B$2:$AV$468,MATCH(S$1,'Allokerad kvv'!$B$1:$AV$1,0),FALSE),VLOOKUP($B287,'Justerad allokering'!$B$1:$AG$461,MATCH(S$1,'Justerad allokering'!$B$1:$AF$1,0),FALSE))</f>
        <v>0</v>
      </c>
      <c r="T287">
        <f>IF(ISERROR(1/VLOOKUP($B287,'Justerad allokering'!$B$1:$AG$461,MATCH(T$1,'Justerad allokering'!$B$1:$AF$1,0),FALSE)),VLOOKUP($B287,'Allokerad kvv'!$B$2:$AV$468,MATCH(T$1,'Allokerad kvv'!$B$1:$AV$1,0),FALSE),VLOOKUP($B287,'Justerad allokering'!$B$1:$AG$461,MATCH(T$1,'Justerad allokering'!$B$1:$AF$1,0),FALSE))</f>
        <v>0</v>
      </c>
      <c r="U287">
        <f>IF(ISERROR(1/VLOOKUP($B287,'Justerad allokering'!$B$1:$AG$461,MATCH(U$1,'Justerad allokering'!$B$1:$AF$1,0),FALSE)),VLOOKUP($B287,'Allokerad kvv'!$B$2:$AV$468,MATCH(U$1,'Allokerad kvv'!$B$1:$AV$1,0),FALSE),VLOOKUP($B287,'Justerad allokering'!$B$1:$AG$461,MATCH(U$1,'Justerad allokering'!$B$1:$AF$1,0),FALSE))</f>
        <v>0</v>
      </c>
      <c r="V287">
        <f>IF(ISERROR(1/VLOOKUP($B287,'Justerad allokering'!$B$1:$AG$461,MATCH(V$1,'Justerad allokering'!$B$1:$AF$1,0),FALSE)),VLOOKUP($B287,'Allokerad kvv'!$B$2:$AV$468,MATCH(V$1,'Allokerad kvv'!$B$1:$AV$1,0),FALSE),VLOOKUP($B287,'Justerad allokering'!$B$1:$AG$461,MATCH(V$1,'Justerad allokering'!$B$1:$AF$1,0),FALSE))</f>
        <v>0</v>
      </c>
      <c r="W287">
        <f>IF(ISERROR(1/VLOOKUP($B287,'Justerad allokering'!$B$1:$AG$461,MATCH(W$1,'Justerad allokering'!$B$1:$AF$1,0),FALSE)),VLOOKUP($B287,'Allokerad kvv'!$B$2:$AV$468,MATCH(W$1,'Allokerad kvv'!$B$1:$AV$1,0),FALSE),VLOOKUP($B287,'Justerad allokering'!$B$1:$AG$461,MATCH(W$1,'Justerad allokering'!$B$1:$AF$1,0),FALSE))</f>
        <v>0</v>
      </c>
      <c r="X287">
        <f>IF(ISERROR(1/VLOOKUP($B287,'Justerad allokering'!$B$1:$AG$461,MATCH(X$1,'Justerad allokering'!$B$1:$AF$1,0),FALSE)),VLOOKUP($B287,'Allokerad kvv'!$B$2:$AV$468,MATCH(X$1,'Allokerad kvv'!$B$1:$AV$1,0),FALSE),VLOOKUP($B287,'Justerad allokering'!$B$1:$AG$461,MATCH(X$1,'Justerad allokering'!$B$1:$AF$1,0),FALSE))</f>
        <v>0</v>
      </c>
      <c r="Y287">
        <f>IF(ISERROR(1/VLOOKUP($B287,'Justerad allokering'!$B$1:$AG$461,MATCH(Y$1,'Justerad allokering'!$B$1:$AF$1,0),FALSE)),VLOOKUP($B287,'Allokerad kvv'!$B$2:$AV$468,MATCH(Y$1,'Allokerad kvv'!$B$1:$AV$1,0),FALSE),VLOOKUP($B287,'Justerad allokering'!$B$1:$AG$461,MATCH(Y$1,'Justerad allokering'!$B$1:$AF$1,0),FALSE))</f>
        <v>0</v>
      </c>
      <c r="Z287">
        <f>IF(ISERROR(1/VLOOKUP($B287,'Justerad allokering'!$B$1:$AG$461,MATCH(Z$1,'Justerad allokering'!$B$1:$AF$1,0),FALSE)),VLOOKUP($B287,'Allokerad kvv'!$B$2:$AV$468,MATCH(Z$1,'Allokerad kvv'!$B$1:$AV$1,0),FALSE),VLOOKUP($B287,'Justerad allokering'!$B$1:$AG$461,MATCH(Z$1,'Justerad allokering'!$B$1:$AF$1,0),FALSE))</f>
        <v>0</v>
      </c>
      <c r="AE287" s="89">
        <f t="shared" si="16"/>
        <v>0</v>
      </c>
      <c r="AG287">
        <f t="shared" si="17"/>
        <v>0</v>
      </c>
      <c r="AH287">
        <f t="shared" si="18"/>
        <v>0</v>
      </c>
      <c r="AI287" t="str">
        <f>IF(AH287=0,"",AH287/VLOOKUP(B287,Kraftvärmeprod!$B$1:$BC$480,MATCH("Summa tillförd energi exklusive rökgaskondensering",Kraftvärmeprod!$B$1:$BC$1,0),FALSE))</f>
        <v/>
      </c>
      <c r="AK287">
        <f t="shared" si="19"/>
        <v>0</v>
      </c>
    </row>
    <row r="288" spans="1:37" x14ac:dyDescent="0.25">
      <c r="A288" s="2" t="s">
        <v>405</v>
      </c>
      <c r="B288" s="2" t="s">
        <v>408</v>
      </c>
      <c r="C288">
        <f>IF(ISERROR(1/VLOOKUP($B288,'Justerad allokering'!$B$1:$AG$461,MATCH(C$1,'Justerad allokering'!$B$1:$AF$1,0),FALSE)),VLOOKUP($B288,'Allokerad kvv'!$B$2:$AV$468,MATCH(C$1,'Allokerad kvv'!$B$1:$AV$1,0),FALSE),VLOOKUP($B288,'Justerad allokering'!$B$1:$AG$461,MATCH(C$1,'Justerad allokering'!$B$1:$AF$1,0),FALSE))</f>
        <v>0</v>
      </c>
      <c r="D288">
        <f>IF(ISERROR(1/VLOOKUP($B288,'Justerad allokering'!$B$1:$AG$461,MATCH(D$1,'Justerad allokering'!$B$1:$AF$1,0),FALSE)),VLOOKUP($B288,'Allokerad kvv'!$B$2:$AV$468,MATCH(D$1,'Allokerad kvv'!$B$1:$AV$1,0),FALSE),VLOOKUP($B288,'Justerad allokering'!$B$1:$AG$461,MATCH(D$1,'Justerad allokering'!$B$1:$AF$1,0),FALSE))</f>
        <v>0</v>
      </c>
      <c r="E288">
        <f>IF(ISERROR(1/VLOOKUP($B288,'Justerad allokering'!$B$1:$AG$461,MATCH(E$1,'Justerad allokering'!$B$1:$AF$1,0),FALSE)),VLOOKUP($B288,'Allokerad kvv'!$B$2:$AV$468,MATCH(E$1,'Allokerad kvv'!$B$1:$AV$1,0),FALSE),VLOOKUP($B288,'Justerad allokering'!$B$1:$AG$461,MATCH(E$1,'Justerad allokering'!$B$1:$AF$1,0),FALSE))</f>
        <v>0</v>
      </c>
      <c r="F288">
        <f>IF(ISERROR(1/VLOOKUP($B288,'Justerad allokering'!$B$1:$AG$461,MATCH(F$1,'Justerad allokering'!$B$1:$AF$1,0),FALSE)),VLOOKUP($B288,'Allokerad kvv'!$B$2:$AV$468,MATCH(F$1,'Allokerad kvv'!$B$1:$AV$1,0),FALSE),VLOOKUP($B288,'Justerad allokering'!$B$1:$AG$461,MATCH(F$1,'Justerad allokering'!$B$1:$AF$1,0),FALSE))</f>
        <v>0</v>
      </c>
      <c r="G288">
        <f>IF(ISERROR(1/VLOOKUP($B288,'Justerad allokering'!$B$1:$AG$461,MATCH(G$1,'Justerad allokering'!$B$1:$AF$1,0),FALSE)),VLOOKUP($B288,'Allokerad kvv'!$B$2:$AV$468,MATCH(G$1,'Allokerad kvv'!$B$1:$AV$1,0),FALSE),VLOOKUP($B288,'Justerad allokering'!$B$1:$AG$461,MATCH(G$1,'Justerad allokering'!$B$1:$AF$1,0),FALSE))</f>
        <v>0</v>
      </c>
      <c r="H288">
        <f>IF(ISERROR(1/VLOOKUP($B288,'Justerad allokering'!$B$1:$AG$461,MATCH(H$1,'Justerad allokering'!$B$1:$AF$1,0),FALSE)),VLOOKUP($B288,'Allokerad kvv'!$B$2:$AV$468,MATCH(H$1,'Allokerad kvv'!$B$1:$AV$1,0),FALSE),VLOOKUP($B288,'Justerad allokering'!$B$1:$AG$461,MATCH(H$1,'Justerad allokering'!$B$1:$AF$1,0),FALSE))</f>
        <v>0</v>
      </c>
      <c r="I288">
        <f>IF(ISERROR(1/VLOOKUP($B288,'Justerad allokering'!$B$1:$AG$461,MATCH(I$1,'Justerad allokering'!$B$1:$AF$1,0),FALSE)),VLOOKUP($B288,'Allokerad kvv'!$B$2:$AV$468,MATCH(I$1,'Allokerad kvv'!$B$1:$AV$1,0),FALSE),VLOOKUP($B288,'Justerad allokering'!$B$1:$AG$461,MATCH(I$1,'Justerad allokering'!$B$1:$AF$1,0),FALSE))</f>
        <v>0</v>
      </c>
      <c r="J288">
        <f>IF(ISERROR(1/VLOOKUP($B288,'Justerad allokering'!$B$1:$AG$461,MATCH(J$1,'Justerad allokering'!$B$1:$AF$1,0),FALSE)),VLOOKUP($B288,'Allokerad kvv'!$B$2:$AV$468,MATCH(J$1,'Allokerad kvv'!$B$1:$AV$1,0),FALSE),VLOOKUP($B288,'Justerad allokering'!$B$1:$AG$461,MATCH(J$1,'Justerad allokering'!$B$1:$AF$1,0),FALSE))</f>
        <v>0</v>
      </c>
      <c r="K288">
        <f>IF(ISERROR(1/VLOOKUP($B288,'Justerad allokering'!$B$1:$AG$461,MATCH(K$1,'Justerad allokering'!$B$1:$AF$1,0),FALSE)),VLOOKUP($B288,'Allokerad kvv'!$B$2:$AV$468,MATCH(K$1,'Allokerad kvv'!$B$1:$AV$1,0),FALSE),VLOOKUP($B288,'Justerad allokering'!$B$1:$AG$461,MATCH(K$1,'Justerad allokering'!$B$1:$AF$1,0),FALSE))</f>
        <v>0</v>
      </c>
      <c r="L288">
        <f>IF(ISERROR(1/VLOOKUP($B288,'Justerad allokering'!$B$1:$AG$461,MATCH(L$1,'Justerad allokering'!$B$1:$AF$1,0),FALSE)),VLOOKUP($B288,'Allokerad kvv'!$B$2:$AV$468,MATCH(L$1,'Allokerad kvv'!$B$1:$AV$1,0),FALSE),VLOOKUP($B288,'Justerad allokering'!$B$1:$AG$461,MATCH(L$1,'Justerad allokering'!$B$1:$AF$1,0),FALSE))</f>
        <v>0</v>
      </c>
      <c r="M288">
        <f>IF(ISERROR(1/VLOOKUP($B288,'Justerad allokering'!$B$1:$AG$461,MATCH(M$1,'Justerad allokering'!$B$1:$AF$1,0),FALSE)),VLOOKUP($B288,'Allokerad kvv'!$B$2:$AV$468,MATCH(M$1,'Allokerad kvv'!$B$1:$AV$1,0),FALSE),VLOOKUP($B288,'Justerad allokering'!$B$1:$AG$461,MATCH(M$1,'Justerad allokering'!$B$1:$AF$1,0),FALSE))</f>
        <v>0</v>
      </c>
      <c r="N288">
        <f>IF(ISERROR(1/VLOOKUP($B288,'Justerad allokering'!$B$1:$AG$461,MATCH(N$1,'Justerad allokering'!$B$1:$AF$1,0),FALSE)),VLOOKUP($B288,'Allokerad kvv'!$B$2:$AV$468,MATCH(N$1,'Allokerad kvv'!$B$1:$AV$1,0),FALSE),VLOOKUP($B288,'Justerad allokering'!$B$1:$AG$461,MATCH(N$1,'Justerad allokering'!$B$1:$AF$1,0),FALSE))</f>
        <v>0</v>
      </c>
      <c r="O288">
        <f>IF(ISERROR(1/VLOOKUP($B288,'Justerad allokering'!$B$1:$AG$461,MATCH(O$1,'Justerad allokering'!$B$1:$AF$1,0),FALSE)),VLOOKUP($B288,'Allokerad kvv'!$B$2:$AV$468,MATCH(O$1,'Allokerad kvv'!$B$1:$AV$1,0),FALSE),VLOOKUP($B288,'Justerad allokering'!$B$1:$AG$461,MATCH(O$1,'Justerad allokering'!$B$1:$AF$1,0),FALSE))</f>
        <v>0</v>
      </c>
      <c r="P288">
        <f>IF(ISERROR(1/VLOOKUP($B288,'Justerad allokering'!$B$1:$AG$461,MATCH(P$1,'Justerad allokering'!$B$1:$AF$1,0),FALSE)),VLOOKUP($B288,'Allokerad kvv'!$B$2:$AV$468,MATCH(P$1,'Allokerad kvv'!$B$1:$AV$1,0),FALSE),VLOOKUP($B288,'Justerad allokering'!$B$1:$AG$461,MATCH(P$1,'Justerad allokering'!$B$1:$AF$1,0),FALSE))</f>
        <v>0</v>
      </c>
      <c r="Q288">
        <f>IF(ISERROR(1/VLOOKUP($B288,'Justerad allokering'!$B$1:$AG$461,MATCH(Q$1,'Justerad allokering'!$B$1:$AF$1,0),FALSE)),VLOOKUP($B288,'Allokerad kvv'!$B$2:$AV$468,MATCH(Q$1,'Allokerad kvv'!$B$1:$AV$1,0),FALSE),VLOOKUP($B288,'Justerad allokering'!$B$1:$AG$461,MATCH(Q$1,'Justerad allokering'!$B$1:$AF$1,0),FALSE))</f>
        <v>0</v>
      </c>
      <c r="R288">
        <f>IF(ISERROR(1/VLOOKUP($B288,'Justerad allokering'!$B$1:$AG$461,MATCH(R$1,'Justerad allokering'!$B$1:$AF$1,0),FALSE)),VLOOKUP($B288,'Allokerad kvv'!$B$2:$AV$468,MATCH(R$1,'Allokerad kvv'!$B$1:$AV$1,0),FALSE),VLOOKUP($B288,'Justerad allokering'!$B$1:$AG$461,MATCH(R$1,'Justerad allokering'!$B$1:$AF$1,0),FALSE))</f>
        <v>0</v>
      </c>
      <c r="S288">
        <f>IF(ISERROR(1/VLOOKUP($B288,'Justerad allokering'!$B$1:$AG$461,MATCH(S$1,'Justerad allokering'!$B$1:$AF$1,0),FALSE)),VLOOKUP($B288,'Allokerad kvv'!$B$2:$AV$468,MATCH(S$1,'Allokerad kvv'!$B$1:$AV$1,0),FALSE),VLOOKUP($B288,'Justerad allokering'!$B$1:$AG$461,MATCH(S$1,'Justerad allokering'!$B$1:$AF$1,0),FALSE))</f>
        <v>0</v>
      </c>
      <c r="T288">
        <f>IF(ISERROR(1/VLOOKUP($B288,'Justerad allokering'!$B$1:$AG$461,MATCH(T$1,'Justerad allokering'!$B$1:$AF$1,0),FALSE)),VLOOKUP($B288,'Allokerad kvv'!$B$2:$AV$468,MATCH(T$1,'Allokerad kvv'!$B$1:$AV$1,0),FALSE),VLOOKUP($B288,'Justerad allokering'!$B$1:$AG$461,MATCH(T$1,'Justerad allokering'!$B$1:$AF$1,0),FALSE))</f>
        <v>0</v>
      </c>
      <c r="U288">
        <f>IF(ISERROR(1/VLOOKUP($B288,'Justerad allokering'!$B$1:$AG$461,MATCH(U$1,'Justerad allokering'!$B$1:$AF$1,0),FALSE)),VLOOKUP($B288,'Allokerad kvv'!$B$2:$AV$468,MATCH(U$1,'Allokerad kvv'!$B$1:$AV$1,0),FALSE),VLOOKUP($B288,'Justerad allokering'!$B$1:$AG$461,MATCH(U$1,'Justerad allokering'!$B$1:$AF$1,0),FALSE))</f>
        <v>0</v>
      </c>
      <c r="V288">
        <f>IF(ISERROR(1/VLOOKUP($B288,'Justerad allokering'!$B$1:$AG$461,MATCH(V$1,'Justerad allokering'!$B$1:$AF$1,0),FALSE)),VLOOKUP($B288,'Allokerad kvv'!$B$2:$AV$468,MATCH(V$1,'Allokerad kvv'!$B$1:$AV$1,0),FALSE),VLOOKUP($B288,'Justerad allokering'!$B$1:$AG$461,MATCH(V$1,'Justerad allokering'!$B$1:$AF$1,0),FALSE))</f>
        <v>0</v>
      </c>
      <c r="W288">
        <f>IF(ISERROR(1/VLOOKUP($B288,'Justerad allokering'!$B$1:$AG$461,MATCH(W$1,'Justerad allokering'!$B$1:$AF$1,0),FALSE)),VLOOKUP($B288,'Allokerad kvv'!$B$2:$AV$468,MATCH(W$1,'Allokerad kvv'!$B$1:$AV$1,0),FALSE),VLOOKUP($B288,'Justerad allokering'!$B$1:$AG$461,MATCH(W$1,'Justerad allokering'!$B$1:$AF$1,0),FALSE))</f>
        <v>0</v>
      </c>
      <c r="X288">
        <f>IF(ISERROR(1/VLOOKUP($B288,'Justerad allokering'!$B$1:$AG$461,MATCH(X$1,'Justerad allokering'!$B$1:$AF$1,0),FALSE)),VLOOKUP($B288,'Allokerad kvv'!$B$2:$AV$468,MATCH(X$1,'Allokerad kvv'!$B$1:$AV$1,0),FALSE),VLOOKUP($B288,'Justerad allokering'!$B$1:$AG$461,MATCH(X$1,'Justerad allokering'!$B$1:$AF$1,0),FALSE))</f>
        <v>0</v>
      </c>
      <c r="Y288">
        <f>IF(ISERROR(1/VLOOKUP($B288,'Justerad allokering'!$B$1:$AG$461,MATCH(Y$1,'Justerad allokering'!$B$1:$AF$1,0),FALSE)),VLOOKUP($B288,'Allokerad kvv'!$B$2:$AV$468,MATCH(Y$1,'Allokerad kvv'!$B$1:$AV$1,0),FALSE),VLOOKUP($B288,'Justerad allokering'!$B$1:$AG$461,MATCH(Y$1,'Justerad allokering'!$B$1:$AF$1,0),FALSE))</f>
        <v>0</v>
      </c>
      <c r="Z288">
        <f>IF(ISERROR(1/VLOOKUP($B288,'Justerad allokering'!$B$1:$AG$461,MATCH(Z$1,'Justerad allokering'!$B$1:$AF$1,0),FALSE)),VLOOKUP($B288,'Allokerad kvv'!$B$2:$AV$468,MATCH(Z$1,'Allokerad kvv'!$B$1:$AV$1,0),FALSE),VLOOKUP($B288,'Justerad allokering'!$B$1:$AG$461,MATCH(Z$1,'Justerad allokering'!$B$1:$AF$1,0),FALSE))</f>
        <v>0</v>
      </c>
      <c r="AE288" s="89">
        <f t="shared" si="16"/>
        <v>0</v>
      </c>
      <c r="AG288">
        <f t="shared" si="17"/>
        <v>0</v>
      </c>
      <c r="AH288">
        <f t="shared" si="18"/>
        <v>0</v>
      </c>
      <c r="AI288" t="str">
        <f>IF(AH288=0,"",AH288/VLOOKUP(B288,Kraftvärmeprod!$B$1:$BC$480,MATCH("Summa tillförd energi exklusive rökgaskondensering",Kraftvärmeprod!$B$1:$BC$1,0),FALSE))</f>
        <v/>
      </c>
      <c r="AK288">
        <f t="shared" si="19"/>
        <v>0</v>
      </c>
    </row>
    <row r="289" spans="1:37" x14ac:dyDescent="0.25">
      <c r="A289" s="2" t="s">
        <v>405</v>
      </c>
      <c r="B289" s="2" t="s">
        <v>409</v>
      </c>
      <c r="C289">
        <f>IF(ISERROR(1/VLOOKUP($B289,'Justerad allokering'!$B$1:$AG$461,MATCH(C$1,'Justerad allokering'!$B$1:$AF$1,0),FALSE)),VLOOKUP($B289,'Allokerad kvv'!$B$2:$AV$468,MATCH(C$1,'Allokerad kvv'!$B$1:$AV$1,0),FALSE),VLOOKUP($B289,'Justerad allokering'!$B$1:$AG$461,MATCH(C$1,'Justerad allokering'!$B$1:$AF$1,0),FALSE))</f>
        <v>0</v>
      </c>
      <c r="D289">
        <f>IF(ISERROR(1/VLOOKUP($B289,'Justerad allokering'!$B$1:$AG$461,MATCH(D$1,'Justerad allokering'!$B$1:$AF$1,0),FALSE)),VLOOKUP($B289,'Allokerad kvv'!$B$2:$AV$468,MATCH(D$1,'Allokerad kvv'!$B$1:$AV$1,0),FALSE),VLOOKUP($B289,'Justerad allokering'!$B$1:$AG$461,MATCH(D$1,'Justerad allokering'!$B$1:$AF$1,0),FALSE))</f>
        <v>0</v>
      </c>
      <c r="E289">
        <f>IF(ISERROR(1/VLOOKUP($B289,'Justerad allokering'!$B$1:$AG$461,MATCH(E$1,'Justerad allokering'!$B$1:$AF$1,0),FALSE)),VLOOKUP($B289,'Allokerad kvv'!$B$2:$AV$468,MATCH(E$1,'Allokerad kvv'!$B$1:$AV$1,0),FALSE),VLOOKUP($B289,'Justerad allokering'!$B$1:$AG$461,MATCH(E$1,'Justerad allokering'!$B$1:$AF$1,0),FALSE))</f>
        <v>0</v>
      </c>
      <c r="F289">
        <f>IF(ISERROR(1/VLOOKUP($B289,'Justerad allokering'!$B$1:$AG$461,MATCH(F$1,'Justerad allokering'!$B$1:$AF$1,0),FALSE)),VLOOKUP($B289,'Allokerad kvv'!$B$2:$AV$468,MATCH(F$1,'Allokerad kvv'!$B$1:$AV$1,0),FALSE),VLOOKUP($B289,'Justerad allokering'!$B$1:$AG$461,MATCH(F$1,'Justerad allokering'!$B$1:$AF$1,0),FALSE))</f>
        <v>0</v>
      </c>
      <c r="G289">
        <f>IF(ISERROR(1/VLOOKUP($B289,'Justerad allokering'!$B$1:$AG$461,MATCH(G$1,'Justerad allokering'!$B$1:$AF$1,0),FALSE)),VLOOKUP($B289,'Allokerad kvv'!$B$2:$AV$468,MATCH(G$1,'Allokerad kvv'!$B$1:$AV$1,0),FALSE),VLOOKUP($B289,'Justerad allokering'!$B$1:$AG$461,MATCH(G$1,'Justerad allokering'!$B$1:$AF$1,0),FALSE))</f>
        <v>0</v>
      </c>
      <c r="H289">
        <f>IF(ISERROR(1/VLOOKUP($B289,'Justerad allokering'!$B$1:$AG$461,MATCH(H$1,'Justerad allokering'!$B$1:$AF$1,0),FALSE)),VLOOKUP($B289,'Allokerad kvv'!$B$2:$AV$468,MATCH(H$1,'Allokerad kvv'!$B$1:$AV$1,0),FALSE),VLOOKUP($B289,'Justerad allokering'!$B$1:$AG$461,MATCH(H$1,'Justerad allokering'!$B$1:$AF$1,0),FALSE))</f>
        <v>0</v>
      </c>
      <c r="I289">
        <f>IF(ISERROR(1/VLOOKUP($B289,'Justerad allokering'!$B$1:$AG$461,MATCH(I$1,'Justerad allokering'!$B$1:$AF$1,0),FALSE)),VLOOKUP($B289,'Allokerad kvv'!$B$2:$AV$468,MATCH(I$1,'Allokerad kvv'!$B$1:$AV$1,0),FALSE),VLOOKUP($B289,'Justerad allokering'!$B$1:$AG$461,MATCH(I$1,'Justerad allokering'!$B$1:$AF$1,0),FALSE))</f>
        <v>0</v>
      </c>
      <c r="J289">
        <f>IF(ISERROR(1/VLOOKUP($B289,'Justerad allokering'!$B$1:$AG$461,MATCH(J$1,'Justerad allokering'!$B$1:$AF$1,0),FALSE)),VLOOKUP($B289,'Allokerad kvv'!$B$2:$AV$468,MATCH(J$1,'Allokerad kvv'!$B$1:$AV$1,0),FALSE),VLOOKUP($B289,'Justerad allokering'!$B$1:$AG$461,MATCH(J$1,'Justerad allokering'!$B$1:$AF$1,0),FALSE))</f>
        <v>0</v>
      </c>
      <c r="K289">
        <f>IF(ISERROR(1/VLOOKUP($B289,'Justerad allokering'!$B$1:$AG$461,MATCH(K$1,'Justerad allokering'!$B$1:$AF$1,0),FALSE)),VLOOKUP($B289,'Allokerad kvv'!$B$2:$AV$468,MATCH(K$1,'Allokerad kvv'!$B$1:$AV$1,0),FALSE),VLOOKUP($B289,'Justerad allokering'!$B$1:$AG$461,MATCH(K$1,'Justerad allokering'!$B$1:$AF$1,0),FALSE))</f>
        <v>0</v>
      </c>
      <c r="L289">
        <f>IF(ISERROR(1/VLOOKUP($B289,'Justerad allokering'!$B$1:$AG$461,MATCH(L$1,'Justerad allokering'!$B$1:$AF$1,0),FALSE)),VLOOKUP($B289,'Allokerad kvv'!$B$2:$AV$468,MATCH(L$1,'Allokerad kvv'!$B$1:$AV$1,0),FALSE),VLOOKUP($B289,'Justerad allokering'!$B$1:$AG$461,MATCH(L$1,'Justerad allokering'!$B$1:$AF$1,0),FALSE))</f>
        <v>0</v>
      </c>
      <c r="M289">
        <f>IF(ISERROR(1/VLOOKUP($B289,'Justerad allokering'!$B$1:$AG$461,MATCH(M$1,'Justerad allokering'!$B$1:$AF$1,0),FALSE)),VLOOKUP($B289,'Allokerad kvv'!$B$2:$AV$468,MATCH(M$1,'Allokerad kvv'!$B$1:$AV$1,0),FALSE),VLOOKUP($B289,'Justerad allokering'!$B$1:$AG$461,MATCH(M$1,'Justerad allokering'!$B$1:$AF$1,0),FALSE))</f>
        <v>0</v>
      </c>
      <c r="N289">
        <f>IF(ISERROR(1/VLOOKUP($B289,'Justerad allokering'!$B$1:$AG$461,MATCH(N$1,'Justerad allokering'!$B$1:$AF$1,0),FALSE)),VLOOKUP($B289,'Allokerad kvv'!$B$2:$AV$468,MATCH(N$1,'Allokerad kvv'!$B$1:$AV$1,0),FALSE),VLOOKUP($B289,'Justerad allokering'!$B$1:$AG$461,MATCH(N$1,'Justerad allokering'!$B$1:$AF$1,0),FALSE))</f>
        <v>0</v>
      </c>
      <c r="O289">
        <f>IF(ISERROR(1/VLOOKUP($B289,'Justerad allokering'!$B$1:$AG$461,MATCH(O$1,'Justerad allokering'!$B$1:$AF$1,0),FALSE)),VLOOKUP($B289,'Allokerad kvv'!$B$2:$AV$468,MATCH(O$1,'Allokerad kvv'!$B$1:$AV$1,0),FALSE),VLOOKUP($B289,'Justerad allokering'!$B$1:$AG$461,MATCH(O$1,'Justerad allokering'!$B$1:$AF$1,0),FALSE))</f>
        <v>0</v>
      </c>
      <c r="P289">
        <f>IF(ISERROR(1/VLOOKUP($B289,'Justerad allokering'!$B$1:$AG$461,MATCH(P$1,'Justerad allokering'!$B$1:$AF$1,0),FALSE)),VLOOKUP($B289,'Allokerad kvv'!$B$2:$AV$468,MATCH(P$1,'Allokerad kvv'!$B$1:$AV$1,0),FALSE),VLOOKUP($B289,'Justerad allokering'!$B$1:$AG$461,MATCH(P$1,'Justerad allokering'!$B$1:$AF$1,0),FALSE))</f>
        <v>0</v>
      </c>
      <c r="Q289">
        <f>IF(ISERROR(1/VLOOKUP($B289,'Justerad allokering'!$B$1:$AG$461,MATCH(Q$1,'Justerad allokering'!$B$1:$AF$1,0),FALSE)),VLOOKUP($B289,'Allokerad kvv'!$B$2:$AV$468,MATCH(Q$1,'Allokerad kvv'!$B$1:$AV$1,0),FALSE),VLOOKUP($B289,'Justerad allokering'!$B$1:$AG$461,MATCH(Q$1,'Justerad allokering'!$B$1:$AF$1,0),FALSE))</f>
        <v>0</v>
      </c>
      <c r="R289">
        <f>IF(ISERROR(1/VLOOKUP($B289,'Justerad allokering'!$B$1:$AG$461,MATCH(R$1,'Justerad allokering'!$B$1:$AF$1,0),FALSE)),VLOOKUP($B289,'Allokerad kvv'!$B$2:$AV$468,MATCH(R$1,'Allokerad kvv'!$B$1:$AV$1,0),FALSE),VLOOKUP($B289,'Justerad allokering'!$B$1:$AG$461,MATCH(R$1,'Justerad allokering'!$B$1:$AF$1,0),FALSE))</f>
        <v>0</v>
      </c>
      <c r="S289">
        <f>IF(ISERROR(1/VLOOKUP($B289,'Justerad allokering'!$B$1:$AG$461,MATCH(S$1,'Justerad allokering'!$B$1:$AF$1,0),FALSE)),VLOOKUP($B289,'Allokerad kvv'!$B$2:$AV$468,MATCH(S$1,'Allokerad kvv'!$B$1:$AV$1,0),FALSE),VLOOKUP($B289,'Justerad allokering'!$B$1:$AG$461,MATCH(S$1,'Justerad allokering'!$B$1:$AF$1,0),FALSE))</f>
        <v>0</v>
      </c>
      <c r="T289">
        <f>IF(ISERROR(1/VLOOKUP($B289,'Justerad allokering'!$B$1:$AG$461,MATCH(T$1,'Justerad allokering'!$B$1:$AF$1,0),FALSE)),VLOOKUP($B289,'Allokerad kvv'!$B$2:$AV$468,MATCH(T$1,'Allokerad kvv'!$B$1:$AV$1,0),FALSE),VLOOKUP($B289,'Justerad allokering'!$B$1:$AG$461,MATCH(T$1,'Justerad allokering'!$B$1:$AF$1,0),FALSE))</f>
        <v>0</v>
      </c>
      <c r="U289">
        <f>IF(ISERROR(1/VLOOKUP($B289,'Justerad allokering'!$B$1:$AG$461,MATCH(U$1,'Justerad allokering'!$B$1:$AF$1,0),FALSE)),VLOOKUP($B289,'Allokerad kvv'!$B$2:$AV$468,MATCH(U$1,'Allokerad kvv'!$B$1:$AV$1,0),FALSE),VLOOKUP($B289,'Justerad allokering'!$B$1:$AG$461,MATCH(U$1,'Justerad allokering'!$B$1:$AF$1,0),FALSE))</f>
        <v>0</v>
      </c>
      <c r="V289">
        <f>IF(ISERROR(1/VLOOKUP($B289,'Justerad allokering'!$B$1:$AG$461,MATCH(V$1,'Justerad allokering'!$B$1:$AF$1,0),FALSE)),VLOOKUP($B289,'Allokerad kvv'!$B$2:$AV$468,MATCH(V$1,'Allokerad kvv'!$B$1:$AV$1,0),FALSE),VLOOKUP($B289,'Justerad allokering'!$B$1:$AG$461,MATCH(V$1,'Justerad allokering'!$B$1:$AF$1,0),FALSE))</f>
        <v>0</v>
      </c>
      <c r="W289">
        <f>IF(ISERROR(1/VLOOKUP($B289,'Justerad allokering'!$B$1:$AG$461,MATCH(W$1,'Justerad allokering'!$B$1:$AF$1,0),FALSE)),VLOOKUP($B289,'Allokerad kvv'!$B$2:$AV$468,MATCH(W$1,'Allokerad kvv'!$B$1:$AV$1,0),FALSE),VLOOKUP($B289,'Justerad allokering'!$B$1:$AG$461,MATCH(W$1,'Justerad allokering'!$B$1:$AF$1,0),FALSE))</f>
        <v>0</v>
      </c>
      <c r="X289">
        <f>IF(ISERROR(1/VLOOKUP($B289,'Justerad allokering'!$B$1:$AG$461,MATCH(X$1,'Justerad allokering'!$B$1:$AF$1,0),FALSE)),VLOOKUP($B289,'Allokerad kvv'!$B$2:$AV$468,MATCH(X$1,'Allokerad kvv'!$B$1:$AV$1,0),FALSE),VLOOKUP($B289,'Justerad allokering'!$B$1:$AG$461,MATCH(X$1,'Justerad allokering'!$B$1:$AF$1,0),FALSE))</f>
        <v>0</v>
      </c>
      <c r="Y289">
        <f>IF(ISERROR(1/VLOOKUP($B289,'Justerad allokering'!$B$1:$AG$461,MATCH(Y$1,'Justerad allokering'!$B$1:$AF$1,0),FALSE)),VLOOKUP($B289,'Allokerad kvv'!$B$2:$AV$468,MATCH(Y$1,'Allokerad kvv'!$B$1:$AV$1,0),FALSE),VLOOKUP($B289,'Justerad allokering'!$B$1:$AG$461,MATCH(Y$1,'Justerad allokering'!$B$1:$AF$1,0),FALSE))</f>
        <v>0</v>
      </c>
      <c r="Z289">
        <f>IF(ISERROR(1/VLOOKUP($B289,'Justerad allokering'!$B$1:$AG$461,MATCH(Z$1,'Justerad allokering'!$B$1:$AF$1,0),FALSE)),VLOOKUP($B289,'Allokerad kvv'!$B$2:$AV$468,MATCH(Z$1,'Allokerad kvv'!$B$1:$AV$1,0),FALSE),VLOOKUP($B289,'Justerad allokering'!$B$1:$AG$461,MATCH(Z$1,'Justerad allokering'!$B$1:$AF$1,0),FALSE))</f>
        <v>0</v>
      </c>
      <c r="AE289" s="89">
        <f t="shared" si="16"/>
        <v>0</v>
      </c>
      <c r="AG289">
        <f t="shared" si="17"/>
        <v>0</v>
      </c>
      <c r="AH289">
        <f t="shared" si="18"/>
        <v>0</v>
      </c>
      <c r="AI289" t="str">
        <f>IF(AH289=0,"",AH289/VLOOKUP(B289,Kraftvärmeprod!$B$1:$BC$480,MATCH("Summa tillförd energi exklusive rökgaskondensering",Kraftvärmeprod!$B$1:$BC$1,0),FALSE))</f>
        <v/>
      </c>
      <c r="AK289">
        <f t="shared" si="19"/>
        <v>0</v>
      </c>
    </row>
    <row r="290" spans="1:37" x14ac:dyDescent="0.25">
      <c r="A290" s="2" t="s">
        <v>410</v>
      </c>
      <c r="B290" s="2" t="s">
        <v>411</v>
      </c>
      <c r="C290">
        <f>IF(ISERROR(1/VLOOKUP($B290,'Justerad allokering'!$B$1:$AG$461,MATCH(C$1,'Justerad allokering'!$B$1:$AF$1,0),FALSE)),VLOOKUP($B290,'Allokerad kvv'!$B$2:$AV$468,MATCH(C$1,'Allokerad kvv'!$B$1:$AV$1,0),FALSE),VLOOKUP($B290,'Justerad allokering'!$B$1:$AG$461,MATCH(C$1,'Justerad allokering'!$B$1:$AF$1,0),FALSE))</f>
        <v>0</v>
      </c>
      <c r="D290">
        <f>IF(ISERROR(1/VLOOKUP($B290,'Justerad allokering'!$B$1:$AG$461,MATCH(D$1,'Justerad allokering'!$B$1:$AF$1,0),FALSE)),VLOOKUP($B290,'Allokerad kvv'!$B$2:$AV$468,MATCH(D$1,'Allokerad kvv'!$B$1:$AV$1,0),FALSE),VLOOKUP($B290,'Justerad allokering'!$B$1:$AG$461,MATCH(D$1,'Justerad allokering'!$B$1:$AF$1,0),FALSE))</f>
        <v>0</v>
      </c>
      <c r="E290">
        <f>IF(ISERROR(1/VLOOKUP($B290,'Justerad allokering'!$B$1:$AG$461,MATCH(E$1,'Justerad allokering'!$B$1:$AF$1,0),FALSE)),VLOOKUP($B290,'Allokerad kvv'!$B$2:$AV$468,MATCH(E$1,'Allokerad kvv'!$B$1:$AV$1,0),FALSE),VLOOKUP($B290,'Justerad allokering'!$B$1:$AG$461,MATCH(E$1,'Justerad allokering'!$B$1:$AF$1,0),FALSE))</f>
        <v>0</v>
      </c>
      <c r="F290">
        <f>IF(ISERROR(1/VLOOKUP($B290,'Justerad allokering'!$B$1:$AG$461,MATCH(F$1,'Justerad allokering'!$B$1:$AF$1,0),FALSE)),VLOOKUP($B290,'Allokerad kvv'!$B$2:$AV$468,MATCH(F$1,'Allokerad kvv'!$B$1:$AV$1,0),FALSE),VLOOKUP($B290,'Justerad allokering'!$B$1:$AG$461,MATCH(F$1,'Justerad allokering'!$B$1:$AF$1,0),FALSE))</f>
        <v>0</v>
      </c>
      <c r="G290">
        <f>IF(ISERROR(1/VLOOKUP($B290,'Justerad allokering'!$B$1:$AG$461,MATCH(G$1,'Justerad allokering'!$B$1:$AF$1,0),FALSE)),VLOOKUP($B290,'Allokerad kvv'!$B$2:$AV$468,MATCH(G$1,'Allokerad kvv'!$B$1:$AV$1,0),FALSE),VLOOKUP($B290,'Justerad allokering'!$B$1:$AG$461,MATCH(G$1,'Justerad allokering'!$B$1:$AF$1,0),FALSE))</f>
        <v>0</v>
      </c>
      <c r="H290">
        <f>IF(ISERROR(1/VLOOKUP($B290,'Justerad allokering'!$B$1:$AG$461,MATCH(H$1,'Justerad allokering'!$B$1:$AF$1,0),FALSE)),VLOOKUP($B290,'Allokerad kvv'!$B$2:$AV$468,MATCH(H$1,'Allokerad kvv'!$B$1:$AV$1,0),FALSE),VLOOKUP($B290,'Justerad allokering'!$B$1:$AG$461,MATCH(H$1,'Justerad allokering'!$B$1:$AF$1,0),FALSE))</f>
        <v>0</v>
      </c>
      <c r="I290">
        <f>IF(ISERROR(1/VLOOKUP($B290,'Justerad allokering'!$B$1:$AG$461,MATCH(I$1,'Justerad allokering'!$B$1:$AF$1,0),FALSE)),VLOOKUP($B290,'Allokerad kvv'!$B$2:$AV$468,MATCH(I$1,'Allokerad kvv'!$B$1:$AV$1,0),FALSE),VLOOKUP($B290,'Justerad allokering'!$B$1:$AG$461,MATCH(I$1,'Justerad allokering'!$B$1:$AF$1,0),FALSE))</f>
        <v>0</v>
      </c>
      <c r="J290">
        <f>IF(ISERROR(1/VLOOKUP($B290,'Justerad allokering'!$B$1:$AG$461,MATCH(J$1,'Justerad allokering'!$B$1:$AF$1,0),FALSE)),VLOOKUP($B290,'Allokerad kvv'!$B$2:$AV$468,MATCH(J$1,'Allokerad kvv'!$B$1:$AV$1,0),FALSE),VLOOKUP($B290,'Justerad allokering'!$B$1:$AG$461,MATCH(J$1,'Justerad allokering'!$B$1:$AF$1,0),FALSE))</f>
        <v>0</v>
      </c>
      <c r="K290">
        <f>IF(ISERROR(1/VLOOKUP($B290,'Justerad allokering'!$B$1:$AG$461,MATCH(K$1,'Justerad allokering'!$B$1:$AF$1,0),FALSE)),VLOOKUP($B290,'Allokerad kvv'!$B$2:$AV$468,MATCH(K$1,'Allokerad kvv'!$B$1:$AV$1,0),FALSE),VLOOKUP($B290,'Justerad allokering'!$B$1:$AG$461,MATCH(K$1,'Justerad allokering'!$B$1:$AF$1,0),FALSE))</f>
        <v>0</v>
      </c>
      <c r="L290">
        <f>IF(ISERROR(1/VLOOKUP($B290,'Justerad allokering'!$B$1:$AG$461,MATCH(L$1,'Justerad allokering'!$B$1:$AF$1,0),FALSE)),VLOOKUP($B290,'Allokerad kvv'!$B$2:$AV$468,MATCH(L$1,'Allokerad kvv'!$B$1:$AV$1,0),FALSE),VLOOKUP($B290,'Justerad allokering'!$B$1:$AG$461,MATCH(L$1,'Justerad allokering'!$B$1:$AF$1,0),FALSE))</f>
        <v>0</v>
      </c>
      <c r="M290">
        <f>IF(ISERROR(1/VLOOKUP($B290,'Justerad allokering'!$B$1:$AG$461,MATCH(M$1,'Justerad allokering'!$B$1:$AF$1,0),FALSE)),VLOOKUP($B290,'Allokerad kvv'!$B$2:$AV$468,MATCH(M$1,'Allokerad kvv'!$B$1:$AV$1,0),FALSE),VLOOKUP($B290,'Justerad allokering'!$B$1:$AG$461,MATCH(M$1,'Justerad allokering'!$B$1:$AF$1,0),FALSE))</f>
        <v>0</v>
      </c>
      <c r="N290">
        <f>IF(ISERROR(1/VLOOKUP($B290,'Justerad allokering'!$B$1:$AG$461,MATCH(N$1,'Justerad allokering'!$B$1:$AF$1,0),FALSE)),VLOOKUP($B290,'Allokerad kvv'!$B$2:$AV$468,MATCH(N$1,'Allokerad kvv'!$B$1:$AV$1,0),FALSE),VLOOKUP($B290,'Justerad allokering'!$B$1:$AG$461,MATCH(N$1,'Justerad allokering'!$B$1:$AF$1,0),FALSE))</f>
        <v>0</v>
      </c>
      <c r="O290">
        <f>IF(ISERROR(1/VLOOKUP($B290,'Justerad allokering'!$B$1:$AG$461,MATCH(O$1,'Justerad allokering'!$B$1:$AF$1,0),FALSE)),VLOOKUP($B290,'Allokerad kvv'!$B$2:$AV$468,MATCH(O$1,'Allokerad kvv'!$B$1:$AV$1,0),FALSE),VLOOKUP($B290,'Justerad allokering'!$B$1:$AG$461,MATCH(O$1,'Justerad allokering'!$B$1:$AF$1,0),FALSE))</f>
        <v>0</v>
      </c>
      <c r="P290">
        <f>IF(ISERROR(1/VLOOKUP($B290,'Justerad allokering'!$B$1:$AG$461,MATCH(P$1,'Justerad allokering'!$B$1:$AF$1,0),FALSE)),VLOOKUP($B290,'Allokerad kvv'!$B$2:$AV$468,MATCH(P$1,'Allokerad kvv'!$B$1:$AV$1,0),FALSE),VLOOKUP($B290,'Justerad allokering'!$B$1:$AG$461,MATCH(P$1,'Justerad allokering'!$B$1:$AF$1,0),FALSE))</f>
        <v>0</v>
      </c>
      <c r="Q290">
        <f>IF(ISERROR(1/VLOOKUP($B290,'Justerad allokering'!$B$1:$AG$461,MATCH(Q$1,'Justerad allokering'!$B$1:$AF$1,0),FALSE)),VLOOKUP($B290,'Allokerad kvv'!$B$2:$AV$468,MATCH(Q$1,'Allokerad kvv'!$B$1:$AV$1,0),FALSE),VLOOKUP($B290,'Justerad allokering'!$B$1:$AG$461,MATCH(Q$1,'Justerad allokering'!$B$1:$AF$1,0),FALSE))</f>
        <v>0</v>
      </c>
      <c r="R290">
        <f>IF(ISERROR(1/VLOOKUP($B290,'Justerad allokering'!$B$1:$AG$461,MATCH(R$1,'Justerad allokering'!$B$1:$AF$1,0),FALSE)),VLOOKUP($B290,'Allokerad kvv'!$B$2:$AV$468,MATCH(R$1,'Allokerad kvv'!$B$1:$AV$1,0),FALSE),VLOOKUP($B290,'Justerad allokering'!$B$1:$AG$461,MATCH(R$1,'Justerad allokering'!$B$1:$AF$1,0),FALSE))</f>
        <v>0</v>
      </c>
      <c r="S290">
        <f>IF(ISERROR(1/VLOOKUP($B290,'Justerad allokering'!$B$1:$AG$461,MATCH(S$1,'Justerad allokering'!$B$1:$AF$1,0),FALSE)),VLOOKUP($B290,'Allokerad kvv'!$B$2:$AV$468,MATCH(S$1,'Allokerad kvv'!$B$1:$AV$1,0),FALSE),VLOOKUP($B290,'Justerad allokering'!$B$1:$AG$461,MATCH(S$1,'Justerad allokering'!$B$1:$AF$1,0),FALSE))</f>
        <v>0</v>
      </c>
      <c r="T290">
        <f>IF(ISERROR(1/VLOOKUP($B290,'Justerad allokering'!$B$1:$AG$461,MATCH(T$1,'Justerad allokering'!$B$1:$AF$1,0),FALSE)),VLOOKUP($B290,'Allokerad kvv'!$B$2:$AV$468,MATCH(T$1,'Allokerad kvv'!$B$1:$AV$1,0),FALSE),VLOOKUP($B290,'Justerad allokering'!$B$1:$AG$461,MATCH(T$1,'Justerad allokering'!$B$1:$AF$1,0),FALSE))</f>
        <v>0</v>
      </c>
      <c r="U290">
        <f>IF(ISERROR(1/VLOOKUP($B290,'Justerad allokering'!$B$1:$AG$461,MATCH(U$1,'Justerad allokering'!$B$1:$AF$1,0),FALSE)),VLOOKUP($B290,'Allokerad kvv'!$B$2:$AV$468,MATCH(U$1,'Allokerad kvv'!$B$1:$AV$1,0),FALSE),VLOOKUP($B290,'Justerad allokering'!$B$1:$AG$461,MATCH(U$1,'Justerad allokering'!$B$1:$AF$1,0),FALSE))</f>
        <v>0</v>
      </c>
      <c r="V290">
        <f>IF(ISERROR(1/VLOOKUP($B290,'Justerad allokering'!$B$1:$AG$461,MATCH(V$1,'Justerad allokering'!$B$1:$AF$1,0),FALSE)),VLOOKUP($B290,'Allokerad kvv'!$B$2:$AV$468,MATCH(V$1,'Allokerad kvv'!$B$1:$AV$1,0),FALSE),VLOOKUP($B290,'Justerad allokering'!$B$1:$AG$461,MATCH(V$1,'Justerad allokering'!$B$1:$AF$1,0),FALSE))</f>
        <v>0</v>
      </c>
      <c r="W290">
        <f>IF(ISERROR(1/VLOOKUP($B290,'Justerad allokering'!$B$1:$AG$461,MATCH(W$1,'Justerad allokering'!$B$1:$AF$1,0),FALSE)),VLOOKUP($B290,'Allokerad kvv'!$B$2:$AV$468,MATCH(W$1,'Allokerad kvv'!$B$1:$AV$1,0),FALSE),VLOOKUP($B290,'Justerad allokering'!$B$1:$AG$461,MATCH(W$1,'Justerad allokering'!$B$1:$AF$1,0),FALSE))</f>
        <v>0</v>
      </c>
      <c r="X290">
        <f>IF(ISERROR(1/VLOOKUP($B290,'Justerad allokering'!$B$1:$AG$461,MATCH(X$1,'Justerad allokering'!$B$1:$AF$1,0),FALSE)),VLOOKUP($B290,'Allokerad kvv'!$B$2:$AV$468,MATCH(X$1,'Allokerad kvv'!$B$1:$AV$1,0),FALSE),VLOOKUP($B290,'Justerad allokering'!$B$1:$AG$461,MATCH(X$1,'Justerad allokering'!$B$1:$AF$1,0),FALSE))</f>
        <v>0</v>
      </c>
      <c r="Y290">
        <f>IF(ISERROR(1/VLOOKUP($B290,'Justerad allokering'!$B$1:$AG$461,MATCH(Y$1,'Justerad allokering'!$B$1:$AF$1,0),FALSE)),VLOOKUP($B290,'Allokerad kvv'!$B$2:$AV$468,MATCH(Y$1,'Allokerad kvv'!$B$1:$AV$1,0),FALSE),VLOOKUP($B290,'Justerad allokering'!$B$1:$AG$461,MATCH(Y$1,'Justerad allokering'!$B$1:$AF$1,0),FALSE))</f>
        <v>0</v>
      </c>
      <c r="Z290">
        <f>IF(ISERROR(1/VLOOKUP($B290,'Justerad allokering'!$B$1:$AG$461,MATCH(Z$1,'Justerad allokering'!$B$1:$AF$1,0),FALSE)),VLOOKUP($B290,'Allokerad kvv'!$B$2:$AV$468,MATCH(Z$1,'Allokerad kvv'!$B$1:$AV$1,0),FALSE),VLOOKUP($B290,'Justerad allokering'!$B$1:$AG$461,MATCH(Z$1,'Justerad allokering'!$B$1:$AF$1,0),FALSE))</f>
        <v>0</v>
      </c>
      <c r="AE290" s="89">
        <f t="shared" si="16"/>
        <v>0</v>
      </c>
      <c r="AG290">
        <f t="shared" si="17"/>
        <v>0</v>
      </c>
      <c r="AH290">
        <f t="shared" si="18"/>
        <v>0</v>
      </c>
      <c r="AI290" t="str">
        <f>IF(AH290=0,"",AH290/VLOOKUP(B290,Kraftvärmeprod!$B$1:$BC$480,MATCH("Summa tillförd energi exklusive rökgaskondensering",Kraftvärmeprod!$B$1:$BC$1,0),FALSE))</f>
        <v/>
      </c>
      <c r="AK290">
        <f t="shared" si="19"/>
        <v>0</v>
      </c>
    </row>
    <row r="291" spans="1:37" x14ac:dyDescent="0.25">
      <c r="A291" s="2" t="s">
        <v>410</v>
      </c>
      <c r="B291" s="2" t="s">
        <v>412</v>
      </c>
      <c r="C291">
        <f>IF(ISERROR(1/VLOOKUP($B291,'Justerad allokering'!$B$1:$AG$461,MATCH(C$1,'Justerad allokering'!$B$1:$AF$1,0),FALSE)),VLOOKUP($B291,'Allokerad kvv'!$B$2:$AV$468,MATCH(C$1,'Allokerad kvv'!$B$1:$AV$1,0),FALSE),VLOOKUP($B291,'Justerad allokering'!$B$1:$AG$461,MATCH(C$1,'Justerad allokering'!$B$1:$AF$1,0),FALSE))</f>
        <v>0</v>
      </c>
      <c r="D291">
        <f>IF(ISERROR(1/VLOOKUP($B291,'Justerad allokering'!$B$1:$AG$461,MATCH(D$1,'Justerad allokering'!$B$1:$AF$1,0),FALSE)),VLOOKUP($B291,'Allokerad kvv'!$B$2:$AV$468,MATCH(D$1,'Allokerad kvv'!$B$1:$AV$1,0),FALSE),VLOOKUP($B291,'Justerad allokering'!$B$1:$AG$461,MATCH(D$1,'Justerad allokering'!$B$1:$AF$1,0),FALSE))</f>
        <v>0</v>
      </c>
      <c r="E291">
        <f>IF(ISERROR(1/VLOOKUP($B291,'Justerad allokering'!$B$1:$AG$461,MATCH(E$1,'Justerad allokering'!$B$1:$AF$1,0),FALSE)),VLOOKUP($B291,'Allokerad kvv'!$B$2:$AV$468,MATCH(E$1,'Allokerad kvv'!$B$1:$AV$1,0),FALSE),VLOOKUP($B291,'Justerad allokering'!$B$1:$AG$461,MATCH(E$1,'Justerad allokering'!$B$1:$AF$1,0),FALSE))</f>
        <v>0</v>
      </c>
      <c r="F291">
        <f>IF(ISERROR(1/VLOOKUP($B291,'Justerad allokering'!$B$1:$AG$461,MATCH(F$1,'Justerad allokering'!$B$1:$AF$1,0),FALSE)),VLOOKUP($B291,'Allokerad kvv'!$B$2:$AV$468,MATCH(F$1,'Allokerad kvv'!$B$1:$AV$1,0),FALSE),VLOOKUP($B291,'Justerad allokering'!$B$1:$AG$461,MATCH(F$1,'Justerad allokering'!$B$1:$AF$1,0),FALSE))</f>
        <v>0</v>
      </c>
      <c r="G291">
        <f>IF(ISERROR(1/VLOOKUP($B291,'Justerad allokering'!$B$1:$AG$461,MATCH(G$1,'Justerad allokering'!$B$1:$AF$1,0),FALSE)),VLOOKUP($B291,'Allokerad kvv'!$B$2:$AV$468,MATCH(G$1,'Allokerad kvv'!$B$1:$AV$1,0),FALSE),VLOOKUP($B291,'Justerad allokering'!$B$1:$AG$461,MATCH(G$1,'Justerad allokering'!$B$1:$AF$1,0),FALSE))</f>
        <v>0</v>
      </c>
      <c r="H291">
        <f>IF(ISERROR(1/VLOOKUP($B291,'Justerad allokering'!$B$1:$AG$461,MATCH(H$1,'Justerad allokering'!$B$1:$AF$1,0),FALSE)),VLOOKUP($B291,'Allokerad kvv'!$B$2:$AV$468,MATCH(H$1,'Allokerad kvv'!$B$1:$AV$1,0),FALSE),VLOOKUP($B291,'Justerad allokering'!$B$1:$AG$461,MATCH(H$1,'Justerad allokering'!$B$1:$AF$1,0),FALSE))</f>
        <v>0</v>
      </c>
      <c r="I291">
        <f>IF(ISERROR(1/VLOOKUP($B291,'Justerad allokering'!$B$1:$AG$461,MATCH(I$1,'Justerad allokering'!$B$1:$AF$1,0),FALSE)),VLOOKUP($B291,'Allokerad kvv'!$B$2:$AV$468,MATCH(I$1,'Allokerad kvv'!$B$1:$AV$1,0),FALSE),VLOOKUP($B291,'Justerad allokering'!$B$1:$AG$461,MATCH(I$1,'Justerad allokering'!$B$1:$AF$1,0),FALSE))</f>
        <v>0</v>
      </c>
      <c r="J291">
        <f>IF(ISERROR(1/VLOOKUP($B291,'Justerad allokering'!$B$1:$AG$461,MATCH(J$1,'Justerad allokering'!$B$1:$AF$1,0),FALSE)),VLOOKUP($B291,'Allokerad kvv'!$B$2:$AV$468,MATCH(J$1,'Allokerad kvv'!$B$1:$AV$1,0),FALSE),VLOOKUP($B291,'Justerad allokering'!$B$1:$AG$461,MATCH(J$1,'Justerad allokering'!$B$1:$AF$1,0),FALSE))</f>
        <v>0</v>
      </c>
      <c r="K291">
        <f>IF(ISERROR(1/VLOOKUP($B291,'Justerad allokering'!$B$1:$AG$461,MATCH(K$1,'Justerad allokering'!$B$1:$AF$1,0),FALSE)),VLOOKUP($B291,'Allokerad kvv'!$B$2:$AV$468,MATCH(K$1,'Allokerad kvv'!$B$1:$AV$1,0),FALSE),VLOOKUP($B291,'Justerad allokering'!$B$1:$AG$461,MATCH(K$1,'Justerad allokering'!$B$1:$AF$1,0),FALSE))</f>
        <v>0</v>
      </c>
      <c r="L291">
        <f>IF(ISERROR(1/VLOOKUP($B291,'Justerad allokering'!$B$1:$AG$461,MATCH(L$1,'Justerad allokering'!$B$1:$AF$1,0),FALSE)),VLOOKUP($B291,'Allokerad kvv'!$B$2:$AV$468,MATCH(L$1,'Allokerad kvv'!$B$1:$AV$1,0),FALSE),VLOOKUP($B291,'Justerad allokering'!$B$1:$AG$461,MATCH(L$1,'Justerad allokering'!$B$1:$AF$1,0),FALSE))</f>
        <v>0</v>
      </c>
      <c r="M291">
        <f>IF(ISERROR(1/VLOOKUP($B291,'Justerad allokering'!$B$1:$AG$461,MATCH(M$1,'Justerad allokering'!$B$1:$AF$1,0),FALSE)),VLOOKUP($B291,'Allokerad kvv'!$B$2:$AV$468,MATCH(M$1,'Allokerad kvv'!$B$1:$AV$1,0),FALSE),VLOOKUP($B291,'Justerad allokering'!$B$1:$AG$461,MATCH(M$1,'Justerad allokering'!$B$1:$AF$1,0),FALSE))</f>
        <v>0</v>
      </c>
      <c r="N291">
        <f>IF(ISERROR(1/VLOOKUP($B291,'Justerad allokering'!$B$1:$AG$461,MATCH(N$1,'Justerad allokering'!$B$1:$AF$1,0),FALSE)),VLOOKUP($B291,'Allokerad kvv'!$B$2:$AV$468,MATCH(N$1,'Allokerad kvv'!$B$1:$AV$1,0),FALSE),VLOOKUP($B291,'Justerad allokering'!$B$1:$AG$461,MATCH(N$1,'Justerad allokering'!$B$1:$AF$1,0),FALSE))</f>
        <v>0</v>
      </c>
      <c r="O291">
        <f>IF(ISERROR(1/VLOOKUP($B291,'Justerad allokering'!$B$1:$AG$461,MATCH(O$1,'Justerad allokering'!$B$1:$AF$1,0),FALSE)),VLOOKUP($B291,'Allokerad kvv'!$B$2:$AV$468,MATCH(O$1,'Allokerad kvv'!$B$1:$AV$1,0),FALSE),VLOOKUP($B291,'Justerad allokering'!$B$1:$AG$461,MATCH(O$1,'Justerad allokering'!$B$1:$AF$1,0),FALSE))</f>
        <v>0</v>
      </c>
      <c r="P291">
        <f>IF(ISERROR(1/VLOOKUP($B291,'Justerad allokering'!$B$1:$AG$461,MATCH(P$1,'Justerad allokering'!$B$1:$AF$1,0),FALSE)),VLOOKUP($B291,'Allokerad kvv'!$B$2:$AV$468,MATCH(P$1,'Allokerad kvv'!$B$1:$AV$1,0),FALSE),VLOOKUP($B291,'Justerad allokering'!$B$1:$AG$461,MATCH(P$1,'Justerad allokering'!$B$1:$AF$1,0),FALSE))</f>
        <v>0</v>
      </c>
      <c r="Q291">
        <f>IF(ISERROR(1/VLOOKUP($B291,'Justerad allokering'!$B$1:$AG$461,MATCH(Q$1,'Justerad allokering'!$B$1:$AF$1,0),FALSE)),VLOOKUP($B291,'Allokerad kvv'!$B$2:$AV$468,MATCH(Q$1,'Allokerad kvv'!$B$1:$AV$1,0),FALSE),VLOOKUP($B291,'Justerad allokering'!$B$1:$AG$461,MATCH(Q$1,'Justerad allokering'!$B$1:$AF$1,0),FALSE))</f>
        <v>0</v>
      </c>
      <c r="R291">
        <f>IF(ISERROR(1/VLOOKUP($B291,'Justerad allokering'!$B$1:$AG$461,MATCH(R$1,'Justerad allokering'!$B$1:$AF$1,0),FALSE)),VLOOKUP($B291,'Allokerad kvv'!$B$2:$AV$468,MATCH(R$1,'Allokerad kvv'!$B$1:$AV$1,0),FALSE),VLOOKUP($B291,'Justerad allokering'!$B$1:$AG$461,MATCH(R$1,'Justerad allokering'!$B$1:$AF$1,0),FALSE))</f>
        <v>0</v>
      </c>
      <c r="S291">
        <f>IF(ISERROR(1/VLOOKUP($B291,'Justerad allokering'!$B$1:$AG$461,MATCH(S$1,'Justerad allokering'!$B$1:$AF$1,0),FALSE)),VLOOKUP($B291,'Allokerad kvv'!$B$2:$AV$468,MATCH(S$1,'Allokerad kvv'!$B$1:$AV$1,0),FALSE),VLOOKUP($B291,'Justerad allokering'!$B$1:$AG$461,MATCH(S$1,'Justerad allokering'!$B$1:$AF$1,0),FALSE))</f>
        <v>0</v>
      </c>
      <c r="T291">
        <f>IF(ISERROR(1/VLOOKUP($B291,'Justerad allokering'!$B$1:$AG$461,MATCH(T$1,'Justerad allokering'!$B$1:$AF$1,0),FALSE)),VLOOKUP($B291,'Allokerad kvv'!$B$2:$AV$468,MATCH(T$1,'Allokerad kvv'!$B$1:$AV$1,0),FALSE),VLOOKUP($B291,'Justerad allokering'!$B$1:$AG$461,MATCH(T$1,'Justerad allokering'!$B$1:$AF$1,0),FALSE))</f>
        <v>0</v>
      </c>
      <c r="U291">
        <f>IF(ISERROR(1/VLOOKUP($B291,'Justerad allokering'!$B$1:$AG$461,MATCH(U$1,'Justerad allokering'!$B$1:$AF$1,0),FALSE)),VLOOKUP($B291,'Allokerad kvv'!$B$2:$AV$468,MATCH(U$1,'Allokerad kvv'!$B$1:$AV$1,0),FALSE),VLOOKUP($B291,'Justerad allokering'!$B$1:$AG$461,MATCH(U$1,'Justerad allokering'!$B$1:$AF$1,0),FALSE))</f>
        <v>0</v>
      </c>
      <c r="V291">
        <f>IF(ISERROR(1/VLOOKUP($B291,'Justerad allokering'!$B$1:$AG$461,MATCH(V$1,'Justerad allokering'!$B$1:$AF$1,0),FALSE)),VLOOKUP($B291,'Allokerad kvv'!$B$2:$AV$468,MATCH(V$1,'Allokerad kvv'!$B$1:$AV$1,0),FALSE),VLOOKUP($B291,'Justerad allokering'!$B$1:$AG$461,MATCH(V$1,'Justerad allokering'!$B$1:$AF$1,0),FALSE))</f>
        <v>0</v>
      </c>
      <c r="W291">
        <f>IF(ISERROR(1/VLOOKUP($B291,'Justerad allokering'!$B$1:$AG$461,MATCH(W$1,'Justerad allokering'!$B$1:$AF$1,0),FALSE)),VLOOKUP($B291,'Allokerad kvv'!$B$2:$AV$468,MATCH(W$1,'Allokerad kvv'!$B$1:$AV$1,0),FALSE),VLOOKUP($B291,'Justerad allokering'!$B$1:$AG$461,MATCH(W$1,'Justerad allokering'!$B$1:$AF$1,0),FALSE))</f>
        <v>0</v>
      </c>
      <c r="X291">
        <f>IF(ISERROR(1/VLOOKUP($B291,'Justerad allokering'!$B$1:$AG$461,MATCH(X$1,'Justerad allokering'!$B$1:$AF$1,0),FALSE)),VLOOKUP($B291,'Allokerad kvv'!$B$2:$AV$468,MATCH(X$1,'Allokerad kvv'!$B$1:$AV$1,0),FALSE),VLOOKUP($B291,'Justerad allokering'!$B$1:$AG$461,MATCH(X$1,'Justerad allokering'!$B$1:$AF$1,0),FALSE))</f>
        <v>0</v>
      </c>
      <c r="Y291">
        <f>IF(ISERROR(1/VLOOKUP($B291,'Justerad allokering'!$B$1:$AG$461,MATCH(Y$1,'Justerad allokering'!$B$1:$AF$1,0),FALSE)),VLOOKUP($B291,'Allokerad kvv'!$B$2:$AV$468,MATCH(Y$1,'Allokerad kvv'!$B$1:$AV$1,0),FALSE),VLOOKUP($B291,'Justerad allokering'!$B$1:$AG$461,MATCH(Y$1,'Justerad allokering'!$B$1:$AF$1,0),FALSE))</f>
        <v>0</v>
      </c>
      <c r="Z291">
        <f>IF(ISERROR(1/VLOOKUP($B291,'Justerad allokering'!$B$1:$AG$461,MATCH(Z$1,'Justerad allokering'!$B$1:$AF$1,0),FALSE)),VLOOKUP($B291,'Allokerad kvv'!$B$2:$AV$468,MATCH(Z$1,'Allokerad kvv'!$B$1:$AV$1,0),FALSE),VLOOKUP($B291,'Justerad allokering'!$B$1:$AG$461,MATCH(Z$1,'Justerad allokering'!$B$1:$AF$1,0),FALSE))</f>
        <v>0</v>
      </c>
      <c r="AE291" s="89">
        <f t="shared" si="16"/>
        <v>0</v>
      </c>
      <c r="AG291">
        <f t="shared" si="17"/>
        <v>0</v>
      </c>
      <c r="AH291">
        <f t="shared" si="18"/>
        <v>0</v>
      </c>
      <c r="AI291" t="str">
        <f>IF(AH291=0,"",AH291/VLOOKUP(B291,Kraftvärmeprod!$B$1:$BC$480,MATCH("Summa tillförd energi exklusive rökgaskondensering",Kraftvärmeprod!$B$1:$BC$1,0),FALSE))</f>
        <v/>
      </c>
      <c r="AK291">
        <f t="shared" si="19"/>
        <v>0</v>
      </c>
    </row>
    <row r="292" spans="1:37" x14ac:dyDescent="0.25">
      <c r="A292" s="2" t="s">
        <v>413</v>
      </c>
      <c r="B292" s="2" t="s">
        <v>414</v>
      </c>
      <c r="C292">
        <f>IF(ISERROR(1/VLOOKUP($B292,'Justerad allokering'!$B$1:$AG$461,MATCH(C$1,'Justerad allokering'!$B$1:$AF$1,0),FALSE)),VLOOKUP($B292,'Allokerad kvv'!$B$2:$AV$468,MATCH(C$1,'Allokerad kvv'!$B$1:$AV$1,0),FALSE),VLOOKUP($B292,'Justerad allokering'!$B$1:$AG$461,MATCH(C$1,'Justerad allokering'!$B$1:$AF$1,0),FALSE))</f>
        <v>0</v>
      </c>
      <c r="D292">
        <f>IF(ISERROR(1/VLOOKUP($B292,'Justerad allokering'!$B$1:$AG$461,MATCH(D$1,'Justerad allokering'!$B$1:$AF$1,0),FALSE)),VLOOKUP($B292,'Allokerad kvv'!$B$2:$AV$468,MATCH(D$1,'Allokerad kvv'!$B$1:$AV$1,0),FALSE),VLOOKUP($B292,'Justerad allokering'!$B$1:$AG$461,MATCH(D$1,'Justerad allokering'!$B$1:$AF$1,0),FALSE))</f>
        <v>0</v>
      </c>
      <c r="E292">
        <f>IF(ISERROR(1/VLOOKUP($B292,'Justerad allokering'!$B$1:$AG$461,MATCH(E$1,'Justerad allokering'!$B$1:$AF$1,0),FALSE)),VLOOKUP($B292,'Allokerad kvv'!$B$2:$AV$468,MATCH(E$1,'Allokerad kvv'!$B$1:$AV$1,0),FALSE),VLOOKUP($B292,'Justerad allokering'!$B$1:$AG$461,MATCH(E$1,'Justerad allokering'!$B$1:$AF$1,0),FALSE))</f>
        <v>93.434899999999999</v>
      </c>
      <c r="F292">
        <f>IF(ISERROR(1/VLOOKUP($B292,'Justerad allokering'!$B$1:$AG$461,MATCH(F$1,'Justerad allokering'!$B$1:$AF$1,0),FALSE)),VLOOKUP($B292,'Allokerad kvv'!$B$2:$AV$468,MATCH(F$1,'Allokerad kvv'!$B$1:$AV$1,0),FALSE),VLOOKUP($B292,'Justerad allokering'!$B$1:$AG$461,MATCH(F$1,'Justerad allokering'!$B$1:$AF$1,0),FALSE))</f>
        <v>0</v>
      </c>
      <c r="G292">
        <f>IF(ISERROR(1/VLOOKUP($B292,'Justerad allokering'!$B$1:$AG$461,MATCH(G$1,'Justerad allokering'!$B$1:$AF$1,0),FALSE)),VLOOKUP($B292,'Allokerad kvv'!$B$2:$AV$468,MATCH(G$1,'Allokerad kvv'!$B$1:$AV$1,0),FALSE),VLOOKUP($B292,'Justerad allokering'!$B$1:$AG$461,MATCH(G$1,'Justerad allokering'!$B$1:$AF$1,0),FALSE))</f>
        <v>1.8591</v>
      </c>
      <c r="H292">
        <f>IF(ISERROR(1/VLOOKUP($B292,'Justerad allokering'!$B$1:$AG$461,MATCH(H$1,'Justerad allokering'!$B$1:$AF$1,0),FALSE)),VLOOKUP($B292,'Allokerad kvv'!$B$2:$AV$468,MATCH(H$1,'Allokerad kvv'!$B$1:$AV$1,0),FALSE),VLOOKUP($B292,'Justerad allokering'!$B$1:$AG$461,MATCH(H$1,'Justerad allokering'!$B$1:$AF$1,0),FALSE))</f>
        <v>0</v>
      </c>
      <c r="I292">
        <f>IF(ISERROR(1/VLOOKUP($B292,'Justerad allokering'!$B$1:$AG$461,MATCH(I$1,'Justerad allokering'!$B$1:$AF$1,0),FALSE)),VLOOKUP($B292,'Allokerad kvv'!$B$2:$AV$468,MATCH(I$1,'Allokerad kvv'!$B$1:$AV$1,0),FALSE),VLOOKUP($B292,'Justerad allokering'!$B$1:$AG$461,MATCH(I$1,'Justerad allokering'!$B$1:$AF$1,0),FALSE))</f>
        <v>0</v>
      </c>
      <c r="J292">
        <f>IF(ISERROR(1/VLOOKUP($B292,'Justerad allokering'!$B$1:$AG$461,MATCH(J$1,'Justerad allokering'!$B$1:$AF$1,0),FALSE)),VLOOKUP($B292,'Allokerad kvv'!$B$2:$AV$468,MATCH(J$1,'Allokerad kvv'!$B$1:$AV$1,0),FALSE),VLOOKUP($B292,'Justerad allokering'!$B$1:$AG$461,MATCH(J$1,'Justerad allokering'!$B$1:$AF$1,0),FALSE))</f>
        <v>123.53700000000001</v>
      </c>
      <c r="K292">
        <f>IF(ISERROR(1/VLOOKUP($B292,'Justerad allokering'!$B$1:$AG$461,MATCH(K$1,'Justerad allokering'!$B$1:$AF$1,0),FALSE)),VLOOKUP($B292,'Allokerad kvv'!$B$2:$AV$468,MATCH(K$1,'Allokerad kvv'!$B$1:$AV$1,0),FALSE),VLOOKUP($B292,'Justerad allokering'!$B$1:$AG$461,MATCH(K$1,'Justerad allokering'!$B$1:$AF$1,0),FALSE))</f>
        <v>26.241900000000001</v>
      </c>
      <c r="L292">
        <f>IF(ISERROR(1/VLOOKUP($B292,'Justerad allokering'!$B$1:$AG$461,MATCH(L$1,'Justerad allokering'!$B$1:$AF$1,0),FALSE)),VLOOKUP($B292,'Allokerad kvv'!$B$2:$AV$468,MATCH(L$1,'Allokerad kvv'!$B$1:$AV$1,0),FALSE),VLOOKUP($B292,'Justerad allokering'!$B$1:$AG$461,MATCH(L$1,'Justerad allokering'!$B$1:$AF$1,0),FALSE))</f>
        <v>0</v>
      </c>
      <c r="M292">
        <f>IF(ISERROR(1/VLOOKUP($B292,'Justerad allokering'!$B$1:$AG$461,MATCH(M$1,'Justerad allokering'!$B$1:$AF$1,0),FALSE)),VLOOKUP($B292,'Allokerad kvv'!$B$2:$AV$468,MATCH(M$1,'Allokerad kvv'!$B$1:$AV$1,0),FALSE),VLOOKUP($B292,'Justerad allokering'!$B$1:$AG$461,MATCH(M$1,'Justerad allokering'!$B$1:$AF$1,0),FALSE))</f>
        <v>355.34300000000002</v>
      </c>
      <c r="N292">
        <f>IF(ISERROR(1/VLOOKUP($B292,'Justerad allokering'!$B$1:$AG$461,MATCH(N$1,'Justerad allokering'!$B$1:$AF$1,0),FALSE)),VLOOKUP($B292,'Allokerad kvv'!$B$2:$AV$468,MATCH(N$1,'Allokerad kvv'!$B$1:$AV$1,0),FALSE),VLOOKUP($B292,'Justerad allokering'!$B$1:$AG$461,MATCH(N$1,'Justerad allokering'!$B$1:$AF$1,0),FALSE))</f>
        <v>371.15</v>
      </c>
      <c r="O292">
        <f>IF(ISERROR(1/VLOOKUP($B292,'Justerad allokering'!$B$1:$AG$461,MATCH(O$1,'Justerad allokering'!$B$1:$AF$1,0),FALSE)),VLOOKUP($B292,'Allokerad kvv'!$B$2:$AV$468,MATCH(O$1,'Allokerad kvv'!$B$1:$AV$1,0),FALSE),VLOOKUP($B292,'Justerad allokering'!$B$1:$AG$461,MATCH(O$1,'Justerad allokering'!$B$1:$AF$1,0),FALSE))</f>
        <v>157.55500000000001</v>
      </c>
      <c r="P292">
        <f>IF(ISERROR(1/VLOOKUP($B292,'Justerad allokering'!$B$1:$AG$461,MATCH(P$1,'Justerad allokering'!$B$1:$AF$1,0),FALSE)),VLOOKUP($B292,'Allokerad kvv'!$B$2:$AV$468,MATCH(P$1,'Allokerad kvv'!$B$1:$AV$1,0),FALSE),VLOOKUP($B292,'Justerad allokering'!$B$1:$AG$461,MATCH(P$1,'Justerad allokering'!$B$1:$AF$1,0),FALSE))</f>
        <v>63.822000000000003</v>
      </c>
      <c r="Q292">
        <f>IF(ISERROR(1/VLOOKUP($B292,'Justerad allokering'!$B$1:$AG$461,MATCH(Q$1,'Justerad allokering'!$B$1:$AF$1,0),FALSE)),VLOOKUP($B292,'Allokerad kvv'!$B$2:$AV$468,MATCH(Q$1,'Allokerad kvv'!$B$1:$AV$1,0),FALSE),VLOOKUP($B292,'Justerad allokering'!$B$1:$AG$461,MATCH(Q$1,'Justerad allokering'!$B$1:$AF$1,0),FALSE))</f>
        <v>0</v>
      </c>
      <c r="R292">
        <f>IF(ISERROR(1/VLOOKUP($B292,'Justerad allokering'!$B$1:$AG$461,MATCH(R$1,'Justerad allokering'!$B$1:$AF$1,0),FALSE)),VLOOKUP($B292,'Allokerad kvv'!$B$2:$AV$468,MATCH(R$1,'Allokerad kvv'!$B$1:$AV$1,0),FALSE),VLOOKUP($B292,'Justerad allokering'!$B$1:$AG$461,MATCH(R$1,'Justerad allokering'!$B$1:$AF$1,0),FALSE))</f>
        <v>0</v>
      </c>
      <c r="S292">
        <f>IF(ISERROR(1/VLOOKUP($B292,'Justerad allokering'!$B$1:$AG$461,MATCH(S$1,'Justerad allokering'!$B$1:$AF$1,0),FALSE)),VLOOKUP($B292,'Allokerad kvv'!$B$2:$AV$468,MATCH(S$1,'Allokerad kvv'!$B$1:$AV$1,0),FALSE),VLOOKUP($B292,'Justerad allokering'!$B$1:$AG$461,MATCH(S$1,'Justerad allokering'!$B$1:$AF$1,0),FALSE))</f>
        <v>30.7834</v>
      </c>
      <c r="T292">
        <f>IF(ISERROR(1/VLOOKUP($B292,'Justerad allokering'!$B$1:$AG$461,MATCH(T$1,'Justerad allokering'!$B$1:$AF$1,0),FALSE)),VLOOKUP($B292,'Allokerad kvv'!$B$2:$AV$468,MATCH(T$1,'Allokerad kvv'!$B$1:$AV$1,0),FALSE),VLOOKUP($B292,'Justerad allokering'!$B$1:$AG$461,MATCH(T$1,'Justerad allokering'!$B$1:$AF$1,0),FALSE))</f>
        <v>2.5510100000000001E-2</v>
      </c>
      <c r="U292">
        <f>IF(ISERROR(1/VLOOKUP($B292,'Justerad allokering'!$B$1:$AG$461,MATCH(U$1,'Justerad allokering'!$B$1:$AF$1,0),FALSE)),VLOOKUP($B292,'Allokerad kvv'!$B$2:$AV$468,MATCH(U$1,'Allokerad kvv'!$B$1:$AV$1,0),FALSE),VLOOKUP($B292,'Justerad allokering'!$B$1:$AG$461,MATCH(U$1,'Justerad allokering'!$B$1:$AF$1,0),FALSE))</f>
        <v>0</v>
      </c>
      <c r="V292">
        <f>IF(ISERROR(1/VLOOKUP($B292,'Justerad allokering'!$B$1:$AG$461,MATCH(V$1,'Justerad allokering'!$B$1:$AF$1,0),FALSE)),VLOOKUP($B292,'Allokerad kvv'!$B$2:$AV$468,MATCH(V$1,'Allokerad kvv'!$B$1:$AV$1,0),FALSE),VLOOKUP($B292,'Justerad allokering'!$B$1:$AG$461,MATCH(V$1,'Justerad allokering'!$B$1:$AF$1,0),FALSE))</f>
        <v>0</v>
      </c>
      <c r="W292">
        <f>IF(ISERROR(1/VLOOKUP($B292,'Justerad allokering'!$B$1:$AG$461,MATCH(W$1,'Justerad allokering'!$B$1:$AF$1,0),FALSE)),VLOOKUP($B292,'Allokerad kvv'!$B$2:$AV$468,MATCH(W$1,'Allokerad kvv'!$B$1:$AV$1,0),FALSE),VLOOKUP($B292,'Justerad allokering'!$B$1:$AG$461,MATCH(W$1,'Justerad allokering'!$B$1:$AF$1,0),FALSE))</f>
        <v>0</v>
      </c>
      <c r="X292">
        <f>IF(ISERROR(1/VLOOKUP($B292,'Justerad allokering'!$B$1:$AG$461,MATCH(X$1,'Justerad allokering'!$B$1:$AF$1,0),FALSE)),VLOOKUP($B292,'Allokerad kvv'!$B$2:$AV$468,MATCH(X$1,'Allokerad kvv'!$B$1:$AV$1,0),FALSE),VLOOKUP($B292,'Justerad allokering'!$B$1:$AG$461,MATCH(X$1,'Justerad allokering'!$B$1:$AF$1,0),FALSE))</f>
        <v>0</v>
      </c>
      <c r="Y292">
        <f>IF(ISERROR(1/VLOOKUP($B292,'Justerad allokering'!$B$1:$AG$461,MATCH(Y$1,'Justerad allokering'!$B$1:$AF$1,0),FALSE)),VLOOKUP($B292,'Allokerad kvv'!$B$2:$AV$468,MATCH(Y$1,'Allokerad kvv'!$B$1:$AV$1,0),FALSE),VLOOKUP($B292,'Justerad allokering'!$B$1:$AG$461,MATCH(Y$1,'Justerad allokering'!$B$1:$AF$1,0),FALSE))</f>
        <v>0</v>
      </c>
      <c r="Z292">
        <f>IF(ISERROR(1/VLOOKUP($B292,'Justerad allokering'!$B$1:$AG$461,MATCH(Z$1,'Justerad allokering'!$B$1:$AF$1,0),FALSE)),VLOOKUP($B292,'Allokerad kvv'!$B$2:$AV$468,MATCH(Z$1,'Allokerad kvv'!$B$1:$AV$1,0),FALSE),VLOOKUP($B292,'Justerad allokering'!$B$1:$AG$461,MATCH(Z$1,'Justerad allokering'!$B$1:$AF$1,0),FALSE))</f>
        <v>0</v>
      </c>
      <c r="AE292" s="89">
        <f t="shared" si="16"/>
        <v>1223.7518101000001</v>
      </c>
      <c r="AG292">
        <f t="shared" si="17"/>
        <v>1197.5099101000001</v>
      </c>
      <c r="AH292">
        <f t="shared" si="18"/>
        <v>826.35991010000009</v>
      </c>
      <c r="AI292">
        <f>IF(AH292=0,"",AH292/VLOOKUP(B292,Kraftvärmeprod!$B$1:$BC$480,MATCH("Summa tillförd energi exklusive rökgaskondensering",Kraftvärmeprod!$B$1:$BC$1,0),FALSE))</f>
        <v>0.4266977394353107</v>
      </c>
      <c r="AK292">
        <f t="shared" si="19"/>
        <v>793.71741010000017</v>
      </c>
    </row>
    <row r="293" spans="1:37" x14ac:dyDescent="0.25">
      <c r="A293" s="2" t="s">
        <v>415</v>
      </c>
      <c r="B293" s="2" t="s">
        <v>416</v>
      </c>
      <c r="C293">
        <f>IF(ISERROR(1/VLOOKUP($B293,'Justerad allokering'!$B$1:$AG$461,MATCH(C$1,'Justerad allokering'!$B$1:$AF$1,0),FALSE)),VLOOKUP($B293,'Allokerad kvv'!$B$2:$AV$468,MATCH(C$1,'Allokerad kvv'!$B$1:$AV$1,0),FALSE),VLOOKUP($B293,'Justerad allokering'!$B$1:$AG$461,MATCH(C$1,'Justerad allokering'!$B$1:$AF$1,0),FALSE))</f>
        <v>0</v>
      </c>
      <c r="D293">
        <f>IF(ISERROR(1/VLOOKUP($B293,'Justerad allokering'!$B$1:$AG$461,MATCH(D$1,'Justerad allokering'!$B$1:$AF$1,0),FALSE)),VLOOKUP($B293,'Allokerad kvv'!$B$2:$AV$468,MATCH(D$1,'Allokerad kvv'!$B$1:$AV$1,0),FALSE),VLOOKUP($B293,'Justerad allokering'!$B$1:$AG$461,MATCH(D$1,'Justerad allokering'!$B$1:$AF$1,0),FALSE))</f>
        <v>0</v>
      </c>
      <c r="E293">
        <f>IF(ISERROR(1/VLOOKUP($B293,'Justerad allokering'!$B$1:$AG$461,MATCH(E$1,'Justerad allokering'!$B$1:$AF$1,0),FALSE)),VLOOKUP($B293,'Allokerad kvv'!$B$2:$AV$468,MATCH(E$1,'Allokerad kvv'!$B$1:$AV$1,0),FALSE),VLOOKUP($B293,'Justerad allokering'!$B$1:$AG$461,MATCH(E$1,'Justerad allokering'!$B$1:$AF$1,0),FALSE))</f>
        <v>0</v>
      </c>
      <c r="F293">
        <f>IF(ISERROR(1/VLOOKUP($B293,'Justerad allokering'!$B$1:$AG$461,MATCH(F$1,'Justerad allokering'!$B$1:$AF$1,0),FALSE)),VLOOKUP($B293,'Allokerad kvv'!$B$2:$AV$468,MATCH(F$1,'Allokerad kvv'!$B$1:$AV$1,0),FALSE),VLOOKUP($B293,'Justerad allokering'!$B$1:$AG$461,MATCH(F$1,'Justerad allokering'!$B$1:$AF$1,0),FALSE))</f>
        <v>0</v>
      </c>
      <c r="G293">
        <f>IF(ISERROR(1/VLOOKUP($B293,'Justerad allokering'!$B$1:$AG$461,MATCH(G$1,'Justerad allokering'!$B$1:$AF$1,0),FALSE)),VLOOKUP($B293,'Allokerad kvv'!$B$2:$AV$468,MATCH(G$1,'Allokerad kvv'!$B$1:$AV$1,0),FALSE),VLOOKUP($B293,'Justerad allokering'!$B$1:$AG$461,MATCH(G$1,'Justerad allokering'!$B$1:$AF$1,0),FALSE))</f>
        <v>0</v>
      </c>
      <c r="H293">
        <f>IF(ISERROR(1/VLOOKUP($B293,'Justerad allokering'!$B$1:$AG$461,MATCH(H$1,'Justerad allokering'!$B$1:$AF$1,0),FALSE)),VLOOKUP($B293,'Allokerad kvv'!$B$2:$AV$468,MATCH(H$1,'Allokerad kvv'!$B$1:$AV$1,0),FALSE),VLOOKUP($B293,'Justerad allokering'!$B$1:$AG$461,MATCH(H$1,'Justerad allokering'!$B$1:$AF$1,0),FALSE))</f>
        <v>0</v>
      </c>
      <c r="I293">
        <f>IF(ISERROR(1/VLOOKUP($B293,'Justerad allokering'!$B$1:$AG$461,MATCH(I$1,'Justerad allokering'!$B$1:$AF$1,0),FALSE)),VLOOKUP($B293,'Allokerad kvv'!$B$2:$AV$468,MATCH(I$1,'Allokerad kvv'!$B$1:$AV$1,0),FALSE),VLOOKUP($B293,'Justerad allokering'!$B$1:$AG$461,MATCH(I$1,'Justerad allokering'!$B$1:$AF$1,0),FALSE))</f>
        <v>0</v>
      </c>
      <c r="J293">
        <f>IF(ISERROR(1/VLOOKUP($B293,'Justerad allokering'!$B$1:$AG$461,MATCH(J$1,'Justerad allokering'!$B$1:$AF$1,0),FALSE)),VLOOKUP($B293,'Allokerad kvv'!$B$2:$AV$468,MATCH(J$1,'Allokerad kvv'!$B$1:$AV$1,0),FALSE),VLOOKUP($B293,'Justerad allokering'!$B$1:$AG$461,MATCH(J$1,'Justerad allokering'!$B$1:$AF$1,0),FALSE))</f>
        <v>0</v>
      </c>
      <c r="K293">
        <f>IF(ISERROR(1/VLOOKUP($B293,'Justerad allokering'!$B$1:$AG$461,MATCH(K$1,'Justerad allokering'!$B$1:$AF$1,0),FALSE)),VLOOKUP($B293,'Allokerad kvv'!$B$2:$AV$468,MATCH(K$1,'Allokerad kvv'!$B$1:$AV$1,0),FALSE),VLOOKUP($B293,'Justerad allokering'!$B$1:$AG$461,MATCH(K$1,'Justerad allokering'!$B$1:$AF$1,0),FALSE))</f>
        <v>0</v>
      </c>
      <c r="L293">
        <f>IF(ISERROR(1/VLOOKUP($B293,'Justerad allokering'!$B$1:$AG$461,MATCH(L$1,'Justerad allokering'!$B$1:$AF$1,0),FALSE)),VLOOKUP($B293,'Allokerad kvv'!$B$2:$AV$468,MATCH(L$1,'Allokerad kvv'!$B$1:$AV$1,0),FALSE),VLOOKUP($B293,'Justerad allokering'!$B$1:$AG$461,MATCH(L$1,'Justerad allokering'!$B$1:$AF$1,0),FALSE))</f>
        <v>0</v>
      </c>
      <c r="M293">
        <f>IF(ISERROR(1/VLOOKUP($B293,'Justerad allokering'!$B$1:$AG$461,MATCH(M$1,'Justerad allokering'!$B$1:$AF$1,0),FALSE)),VLOOKUP($B293,'Allokerad kvv'!$B$2:$AV$468,MATCH(M$1,'Allokerad kvv'!$B$1:$AV$1,0),FALSE),VLOOKUP($B293,'Justerad allokering'!$B$1:$AG$461,MATCH(M$1,'Justerad allokering'!$B$1:$AF$1,0),FALSE))</f>
        <v>0</v>
      </c>
      <c r="N293">
        <f>IF(ISERROR(1/VLOOKUP($B293,'Justerad allokering'!$B$1:$AG$461,MATCH(N$1,'Justerad allokering'!$B$1:$AF$1,0),FALSE)),VLOOKUP($B293,'Allokerad kvv'!$B$2:$AV$468,MATCH(N$1,'Allokerad kvv'!$B$1:$AV$1,0),FALSE),VLOOKUP($B293,'Justerad allokering'!$B$1:$AG$461,MATCH(N$1,'Justerad allokering'!$B$1:$AF$1,0),FALSE))</f>
        <v>0</v>
      </c>
      <c r="O293">
        <f>IF(ISERROR(1/VLOOKUP($B293,'Justerad allokering'!$B$1:$AG$461,MATCH(O$1,'Justerad allokering'!$B$1:$AF$1,0),FALSE)),VLOOKUP($B293,'Allokerad kvv'!$B$2:$AV$468,MATCH(O$1,'Allokerad kvv'!$B$1:$AV$1,0),FALSE),VLOOKUP($B293,'Justerad allokering'!$B$1:$AG$461,MATCH(O$1,'Justerad allokering'!$B$1:$AF$1,0),FALSE))</f>
        <v>0</v>
      </c>
      <c r="P293">
        <f>IF(ISERROR(1/VLOOKUP($B293,'Justerad allokering'!$B$1:$AG$461,MATCH(P$1,'Justerad allokering'!$B$1:$AF$1,0),FALSE)),VLOOKUP($B293,'Allokerad kvv'!$B$2:$AV$468,MATCH(P$1,'Allokerad kvv'!$B$1:$AV$1,0),FALSE),VLOOKUP($B293,'Justerad allokering'!$B$1:$AG$461,MATCH(P$1,'Justerad allokering'!$B$1:$AF$1,0),FALSE))</f>
        <v>0</v>
      </c>
      <c r="Q293">
        <f>IF(ISERROR(1/VLOOKUP($B293,'Justerad allokering'!$B$1:$AG$461,MATCH(Q$1,'Justerad allokering'!$B$1:$AF$1,0),FALSE)),VLOOKUP($B293,'Allokerad kvv'!$B$2:$AV$468,MATCH(Q$1,'Allokerad kvv'!$B$1:$AV$1,0),FALSE),VLOOKUP($B293,'Justerad allokering'!$B$1:$AG$461,MATCH(Q$1,'Justerad allokering'!$B$1:$AF$1,0),FALSE))</f>
        <v>0</v>
      </c>
      <c r="R293">
        <f>IF(ISERROR(1/VLOOKUP($B293,'Justerad allokering'!$B$1:$AG$461,MATCH(R$1,'Justerad allokering'!$B$1:$AF$1,0),FALSE)),VLOOKUP($B293,'Allokerad kvv'!$B$2:$AV$468,MATCH(R$1,'Allokerad kvv'!$B$1:$AV$1,0),FALSE),VLOOKUP($B293,'Justerad allokering'!$B$1:$AG$461,MATCH(R$1,'Justerad allokering'!$B$1:$AF$1,0),FALSE))</f>
        <v>0</v>
      </c>
      <c r="S293">
        <f>IF(ISERROR(1/VLOOKUP($B293,'Justerad allokering'!$B$1:$AG$461,MATCH(S$1,'Justerad allokering'!$B$1:$AF$1,0),FALSE)),VLOOKUP($B293,'Allokerad kvv'!$B$2:$AV$468,MATCH(S$1,'Allokerad kvv'!$B$1:$AV$1,0),FALSE),VLOOKUP($B293,'Justerad allokering'!$B$1:$AG$461,MATCH(S$1,'Justerad allokering'!$B$1:$AF$1,0),FALSE))</f>
        <v>0</v>
      </c>
      <c r="T293">
        <f>IF(ISERROR(1/VLOOKUP($B293,'Justerad allokering'!$B$1:$AG$461,MATCH(T$1,'Justerad allokering'!$B$1:$AF$1,0),FALSE)),VLOOKUP($B293,'Allokerad kvv'!$B$2:$AV$468,MATCH(T$1,'Allokerad kvv'!$B$1:$AV$1,0),FALSE),VLOOKUP($B293,'Justerad allokering'!$B$1:$AG$461,MATCH(T$1,'Justerad allokering'!$B$1:$AF$1,0),FALSE))</f>
        <v>0</v>
      </c>
      <c r="U293">
        <f>IF(ISERROR(1/VLOOKUP($B293,'Justerad allokering'!$B$1:$AG$461,MATCH(U$1,'Justerad allokering'!$B$1:$AF$1,0),FALSE)),VLOOKUP($B293,'Allokerad kvv'!$B$2:$AV$468,MATCH(U$1,'Allokerad kvv'!$B$1:$AV$1,0),FALSE),VLOOKUP($B293,'Justerad allokering'!$B$1:$AG$461,MATCH(U$1,'Justerad allokering'!$B$1:$AF$1,0),FALSE))</f>
        <v>0</v>
      </c>
      <c r="V293">
        <f>IF(ISERROR(1/VLOOKUP($B293,'Justerad allokering'!$B$1:$AG$461,MATCH(V$1,'Justerad allokering'!$B$1:$AF$1,0),FALSE)),VLOOKUP($B293,'Allokerad kvv'!$B$2:$AV$468,MATCH(V$1,'Allokerad kvv'!$B$1:$AV$1,0),FALSE),VLOOKUP($B293,'Justerad allokering'!$B$1:$AG$461,MATCH(V$1,'Justerad allokering'!$B$1:$AF$1,0),FALSE))</f>
        <v>0</v>
      </c>
      <c r="W293">
        <f>IF(ISERROR(1/VLOOKUP($B293,'Justerad allokering'!$B$1:$AG$461,MATCH(W$1,'Justerad allokering'!$B$1:$AF$1,0),FALSE)),VLOOKUP($B293,'Allokerad kvv'!$B$2:$AV$468,MATCH(W$1,'Allokerad kvv'!$B$1:$AV$1,0),FALSE),VLOOKUP($B293,'Justerad allokering'!$B$1:$AG$461,MATCH(W$1,'Justerad allokering'!$B$1:$AF$1,0),FALSE))</f>
        <v>0</v>
      </c>
      <c r="X293">
        <f>IF(ISERROR(1/VLOOKUP($B293,'Justerad allokering'!$B$1:$AG$461,MATCH(X$1,'Justerad allokering'!$B$1:$AF$1,0),FALSE)),VLOOKUP($B293,'Allokerad kvv'!$B$2:$AV$468,MATCH(X$1,'Allokerad kvv'!$B$1:$AV$1,0),FALSE),VLOOKUP($B293,'Justerad allokering'!$B$1:$AG$461,MATCH(X$1,'Justerad allokering'!$B$1:$AF$1,0),FALSE))</f>
        <v>0</v>
      </c>
      <c r="Y293">
        <f>IF(ISERROR(1/VLOOKUP($B293,'Justerad allokering'!$B$1:$AG$461,MATCH(Y$1,'Justerad allokering'!$B$1:$AF$1,0),FALSE)),VLOOKUP($B293,'Allokerad kvv'!$B$2:$AV$468,MATCH(Y$1,'Allokerad kvv'!$B$1:$AV$1,0),FALSE),VLOOKUP($B293,'Justerad allokering'!$B$1:$AG$461,MATCH(Y$1,'Justerad allokering'!$B$1:$AF$1,0),FALSE))</f>
        <v>0</v>
      </c>
      <c r="Z293">
        <f>IF(ISERROR(1/VLOOKUP($B293,'Justerad allokering'!$B$1:$AG$461,MATCH(Z$1,'Justerad allokering'!$B$1:$AF$1,0),FALSE)),VLOOKUP($B293,'Allokerad kvv'!$B$2:$AV$468,MATCH(Z$1,'Allokerad kvv'!$B$1:$AV$1,0),FALSE),VLOOKUP($B293,'Justerad allokering'!$B$1:$AG$461,MATCH(Z$1,'Justerad allokering'!$B$1:$AF$1,0),FALSE))</f>
        <v>0</v>
      </c>
      <c r="AE293" s="89">
        <f t="shared" si="16"/>
        <v>0</v>
      </c>
      <c r="AG293">
        <f t="shared" si="17"/>
        <v>0</v>
      </c>
      <c r="AH293">
        <f t="shared" si="18"/>
        <v>0</v>
      </c>
      <c r="AI293" t="str">
        <f>IF(AH293=0,"",AH293/VLOOKUP(B293,Kraftvärmeprod!$B$1:$BC$480,MATCH("Summa tillförd energi exklusive rökgaskondensering",Kraftvärmeprod!$B$1:$BC$1,0),FALSE))</f>
        <v/>
      </c>
      <c r="AK293">
        <f t="shared" si="19"/>
        <v>0</v>
      </c>
    </row>
    <row r="294" spans="1:37" x14ac:dyDescent="0.25">
      <c r="A294" s="2" t="s">
        <v>415</v>
      </c>
      <c r="B294" s="2" t="s">
        <v>417</v>
      </c>
      <c r="C294">
        <f>IF(ISERROR(1/VLOOKUP($B294,'Justerad allokering'!$B$1:$AG$461,MATCH(C$1,'Justerad allokering'!$B$1:$AF$1,0),FALSE)),VLOOKUP($B294,'Allokerad kvv'!$B$2:$AV$468,MATCH(C$1,'Allokerad kvv'!$B$1:$AV$1,0),FALSE),VLOOKUP($B294,'Justerad allokering'!$B$1:$AG$461,MATCH(C$1,'Justerad allokering'!$B$1:$AF$1,0),FALSE))</f>
        <v>0</v>
      </c>
      <c r="D294">
        <f>IF(ISERROR(1/VLOOKUP($B294,'Justerad allokering'!$B$1:$AG$461,MATCH(D$1,'Justerad allokering'!$B$1:$AF$1,0),FALSE)),VLOOKUP($B294,'Allokerad kvv'!$B$2:$AV$468,MATCH(D$1,'Allokerad kvv'!$B$1:$AV$1,0),FALSE),VLOOKUP($B294,'Justerad allokering'!$B$1:$AG$461,MATCH(D$1,'Justerad allokering'!$B$1:$AF$1,0),FALSE))</f>
        <v>0</v>
      </c>
      <c r="E294">
        <f>IF(ISERROR(1/VLOOKUP($B294,'Justerad allokering'!$B$1:$AG$461,MATCH(E$1,'Justerad allokering'!$B$1:$AF$1,0),FALSE)),VLOOKUP($B294,'Allokerad kvv'!$B$2:$AV$468,MATCH(E$1,'Allokerad kvv'!$B$1:$AV$1,0),FALSE),VLOOKUP($B294,'Justerad allokering'!$B$1:$AG$461,MATCH(E$1,'Justerad allokering'!$B$1:$AF$1,0),FALSE))</f>
        <v>0</v>
      </c>
      <c r="F294">
        <f>IF(ISERROR(1/VLOOKUP($B294,'Justerad allokering'!$B$1:$AG$461,MATCH(F$1,'Justerad allokering'!$B$1:$AF$1,0),FALSE)),VLOOKUP($B294,'Allokerad kvv'!$B$2:$AV$468,MATCH(F$1,'Allokerad kvv'!$B$1:$AV$1,0),FALSE),VLOOKUP($B294,'Justerad allokering'!$B$1:$AG$461,MATCH(F$1,'Justerad allokering'!$B$1:$AF$1,0),FALSE))</f>
        <v>0</v>
      </c>
      <c r="G294">
        <f>IF(ISERROR(1/VLOOKUP($B294,'Justerad allokering'!$B$1:$AG$461,MATCH(G$1,'Justerad allokering'!$B$1:$AF$1,0),FALSE)),VLOOKUP($B294,'Allokerad kvv'!$B$2:$AV$468,MATCH(G$1,'Allokerad kvv'!$B$1:$AV$1,0),FALSE),VLOOKUP($B294,'Justerad allokering'!$B$1:$AG$461,MATCH(G$1,'Justerad allokering'!$B$1:$AF$1,0),FALSE))</f>
        <v>0</v>
      </c>
      <c r="H294">
        <f>IF(ISERROR(1/VLOOKUP($B294,'Justerad allokering'!$B$1:$AG$461,MATCH(H$1,'Justerad allokering'!$B$1:$AF$1,0),FALSE)),VLOOKUP($B294,'Allokerad kvv'!$B$2:$AV$468,MATCH(H$1,'Allokerad kvv'!$B$1:$AV$1,0),FALSE),VLOOKUP($B294,'Justerad allokering'!$B$1:$AG$461,MATCH(H$1,'Justerad allokering'!$B$1:$AF$1,0),FALSE))</f>
        <v>0</v>
      </c>
      <c r="I294">
        <f>IF(ISERROR(1/VLOOKUP($B294,'Justerad allokering'!$B$1:$AG$461,MATCH(I$1,'Justerad allokering'!$B$1:$AF$1,0),FALSE)),VLOOKUP($B294,'Allokerad kvv'!$B$2:$AV$468,MATCH(I$1,'Allokerad kvv'!$B$1:$AV$1,0),FALSE),VLOOKUP($B294,'Justerad allokering'!$B$1:$AG$461,MATCH(I$1,'Justerad allokering'!$B$1:$AF$1,0),FALSE))</f>
        <v>0</v>
      </c>
      <c r="J294">
        <f>IF(ISERROR(1/VLOOKUP($B294,'Justerad allokering'!$B$1:$AG$461,MATCH(J$1,'Justerad allokering'!$B$1:$AF$1,0),FALSE)),VLOOKUP($B294,'Allokerad kvv'!$B$2:$AV$468,MATCH(J$1,'Allokerad kvv'!$B$1:$AV$1,0),FALSE),VLOOKUP($B294,'Justerad allokering'!$B$1:$AG$461,MATCH(J$1,'Justerad allokering'!$B$1:$AF$1,0),FALSE))</f>
        <v>0</v>
      </c>
      <c r="K294">
        <f>IF(ISERROR(1/VLOOKUP($B294,'Justerad allokering'!$B$1:$AG$461,MATCH(K$1,'Justerad allokering'!$B$1:$AF$1,0),FALSE)),VLOOKUP($B294,'Allokerad kvv'!$B$2:$AV$468,MATCH(K$1,'Allokerad kvv'!$B$1:$AV$1,0),FALSE),VLOOKUP($B294,'Justerad allokering'!$B$1:$AG$461,MATCH(K$1,'Justerad allokering'!$B$1:$AF$1,0),FALSE))</f>
        <v>0</v>
      </c>
      <c r="L294">
        <f>IF(ISERROR(1/VLOOKUP($B294,'Justerad allokering'!$B$1:$AG$461,MATCH(L$1,'Justerad allokering'!$B$1:$AF$1,0),FALSE)),VLOOKUP($B294,'Allokerad kvv'!$B$2:$AV$468,MATCH(L$1,'Allokerad kvv'!$B$1:$AV$1,0),FALSE),VLOOKUP($B294,'Justerad allokering'!$B$1:$AG$461,MATCH(L$1,'Justerad allokering'!$B$1:$AF$1,0),FALSE))</f>
        <v>0</v>
      </c>
      <c r="M294">
        <f>IF(ISERROR(1/VLOOKUP($B294,'Justerad allokering'!$B$1:$AG$461,MATCH(M$1,'Justerad allokering'!$B$1:$AF$1,0),FALSE)),VLOOKUP($B294,'Allokerad kvv'!$B$2:$AV$468,MATCH(M$1,'Allokerad kvv'!$B$1:$AV$1,0),FALSE),VLOOKUP($B294,'Justerad allokering'!$B$1:$AG$461,MATCH(M$1,'Justerad allokering'!$B$1:$AF$1,0),FALSE))</f>
        <v>0</v>
      </c>
      <c r="N294">
        <f>IF(ISERROR(1/VLOOKUP($B294,'Justerad allokering'!$B$1:$AG$461,MATCH(N$1,'Justerad allokering'!$B$1:$AF$1,0),FALSE)),VLOOKUP($B294,'Allokerad kvv'!$B$2:$AV$468,MATCH(N$1,'Allokerad kvv'!$B$1:$AV$1,0),FALSE),VLOOKUP($B294,'Justerad allokering'!$B$1:$AG$461,MATCH(N$1,'Justerad allokering'!$B$1:$AF$1,0),FALSE))</f>
        <v>0</v>
      </c>
      <c r="O294">
        <f>IF(ISERROR(1/VLOOKUP($B294,'Justerad allokering'!$B$1:$AG$461,MATCH(O$1,'Justerad allokering'!$B$1:$AF$1,0),FALSE)),VLOOKUP($B294,'Allokerad kvv'!$B$2:$AV$468,MATCH(O$1,'Allokerad kvv'!$B$1:$AV$1,0),FALSE),VLOOKUP($B294,'Justerad allokering'!$B$1:$AG$461,MATCH(O$1,'Justerad allokering'!$B$1:$AF$1,0),FALSE))</f>
        <v>0</v>
      </c>
      <c r="P294">
        <f>IF(ISERROR(1/VLOOKUP($B294,'Justerad allokering'!$B$1:$AG$461,MATCH(P$1,'Justerad allokering'!$B$1:$AF$1,0),FALSE)),VLOOKUP($B294,'Allokerad kvv'!$B$2:$AV$468,MATCH(P$1,'Allokerad kvv'!$B$1:$AV$1,0),FALSE),VLOOKUP($B294,'Justerad allokering'!$B$1:$AG$461,MATCH(P$1,'Justerad allokering'!$B$1:$AF$1,0),FALSE))</f>
        <v>0</v>
      </c>
      <c r="Q294">
        <f>IF(ISERROR(1/VLOOKUP($B294,'Justerad allokering'!$B$1:$AG$461,MATCH(Q$1,'Justerad allokering'!$B$1:$AF$1,0),FALSE)),VLOOKUP($B294,'Allokerad kvv'!$B$2:$AV$468,MATCH(Q$1,'Allokerad kvv'!$B$1:$AV$1,0),FALSE),VLOOKUP($B294,'Justerad allokering'!$B$1:$AG$461,MATCH(Q$1,'Justerad allokering'!$B$1:$AF$1,0),FALSE))</f>
        <v>0</v>
      </c>
      <c r="R294">
        <f>IF(ISERROR(1/VLOOKUP($B294,'Justerad allokering'!$B$1:$AG$461,MATCH(R$1,'Justerad allokering'!$B$1:$AF$1,0),FALSE)),VLOOKUP($B294,'Allokerad kvv'!$B$2:$AV$468,MATCH(R$1,'Allokerad kvv'!$B$1:$AV$1,0),FALSE),VLOOKUP($B294,'Justerad allokering'!$B$1:$AG$461,MATCH(R$1,'Justerad allokering'!$B$1:$AF$1,0),FALSE))</f>
        <v>0</v>
      </c>
      <c r="S294">
        <f>IF(ISERROR(1/VLOOKUP($B294,'Justerad allokering'!$B$1:$AG$461,MATCH(S$1,'Justerad allokering'!$B$1:$AF$1,0),FALSE)),VLOOKUP($B294,'Allokerad kvv'!$B$2:$AV$468,MATCH(S$1,'Allokerad kvv'!$B$1:$AV$1,0),FALSE),VLOOKUP($B294,'Justerad allokering'!$B$1:$AG$461,MATCH(S$1,'Justerad allokering'!$B$1:$AF$1,0),FALSE))</f>
        <v>0</v>
      </c>
      <c r="T294">
        <f>IF(ISERROR(1/VLOOKUP($B294,'Justerad allokering'!$B$1:$AG$461,MATCH(T$1,'Justerad allokering'!$B$1:$AF$1,0),FALSE)),VLOOKUP($B294,'Allokerad kvv'!$B$2:$AV$468,MATCH(T$1,'Allokerad kvv'!$B$1:$AV$1,0),FALSE),VLOOKUP($B294,'Justerad allokering'!$B$1:$AG$461,MATCH(T$1,'Justerad allokering'!$B$1:$AF$1,0),FALSE))</f>
        <v>0</v>
      </c>
      <c r="U294">
        <f>IF(ISERROR(1/VLOOKUP($B294,'Justerad allokering'!$B$1:$AG$461,MATCH(U$1,'Justerad allokering'!$B$1:$AF$1,0),FALSE)),VLOOKUP($B294,'Allokerad kvv'!$B$2:$AV$468,MATCH(U$1,'Allokerad kvv'!$B$1:$AV$1,0),FALSE),VLOOKUP($B294,'Justerad allokering'!$B$1:$AG$461,MATCH(U$1,'Justerad allokering'!$B$1:$AF$1,0),FALSE))</f>
        <v>0</v>
      </c>
      <c r="V294">
        <f>IF(ISERROR(1/VLOOKUP($B294,'Justerad allokering'!$B$1:$AG$461,MATCH(V$1,'Justerad allokering'!$B$1:$AF$1,0),FALSE)),VLOOKUP($B294,'Allokerad kvv'!$B$2:$AV$468,MATCH(V$1,'Allokerad kvv'!$B$1:$AV$1,0),FALSE),VLOOKUP($B294,'Justerad allokering'!$B$1:$AG$461,MATCH(V$1,'Justerad allokering'!$B$1:$AF$1,0),FALSE))</f>
        <v>0</v>
      </c>
      <c r="W294">
        <f>IF(ISERROR(1/VLOOKUP($B294,'Justerad allokering'!$B$1:$AG$461,MATCH(W$1,'Justerad allokering'!$B$1:$AF$1,0),FALSE)),VLOOKUP($B294,'Allokerad kvv'!$B$2:$AV$468,MATCH(W$1,'Allokerad kvv'!$B$1:$AV$1,0),FALSE),VLOOKUP($B294,'Justerad allokering'!$B$1:$AG$461,MATCH(W$1,'Justerad allokering'!$B$1:$AF$1,0),FALSE))</f>
        <v>0</v>
      </c>
      <c r="X294">
        <f>IF(ISERROR(1/VLOOKUP($B294,'Justerad allokering'!$B$1:$AG$461,MATCH(X$1,'Justerad allokering'!$B$1:$AF$1,0),FALSE)),VLOOKUP($B294,'Allokerad kvv'!$B$2:$AV$468,MATCH(X$1,'Allokerad kvv'!$B$1:$AV$1,0),FALSE),VLOOKUP($B294,'Justerad allokering'!$B$1:$AG$461,MATCH(X$1,'Justerad allokering'!$B$1:$AF$1,0),FALSE))</f>
        <v>0</v>
      </c>
      <c r="Y294">
        <f>IF(ISERROR(1/VLOOKUP($B294,'Justerad allokering'!$B$1:$AG$461,MATCH(Y$1,'Justerad allokering'!$B$1:$AF$1,0),FALSE)),VLOOKUP($B294,'Allokerad kvv'!$B$2:$AV$468,MATCH(Y$1,'Allokerad kvv'!$B$1:$AV$1,0),FALSE),VLOOKUP($B294,'Justerad allokering'!$B$1:$AG$461,MATCH(Y$1,'Justerad allokering'!$B$1:$AF$1,0),FALSE))</f>
        <v>0</v>
      </c>
      <c r="Z294">
        <f>IF(ISERROR(1/VLOOKUP($B294,'Justerad allokering'!$B$1:$AG$461,MATCH(Z$1,'Justerad allokering'!$B$1:$AF$1,0),FALSE)),VLOOKUP($B294,'Allokerad kvv'!$B$2:$AV$468,MATCH(Z$1,'Allokerad kvv'!$B$1:$AV$1,0),FALSE),VLOOKUP($B294,'Justerad allokering'!$B$1:$AG$461,MATCH(Z$1,'Justerad allokering'!$B$1:$AF$1,0),FALSE))</f>
        <v>0</v>
      </c>
      <c r="AE294" s="89">
        <f t="shared" si="16"/>
        <v>0</v>
      </c>
      <c r="AG294">
        <f t="shared" si="17"/>
        <v>0</v>
      </c>
      <c r="AH294">
        <f t="shared" si="18"/>
        <v>0</v>
      </c>
      <c r="AI294" t="str">
        <f>IF(AH294=0,"",AH294/VLOOKUP(B294,Kraftvärmeprod!$B$1:$BC$480,MATCH("Summa tillförd energi exklusive rökgaskondensering",Kraftvärmeprod!$B$1:$BC$1,0),FALSE))</f>
        <v/>
      </c>
      <c r="AK294">
        <f t="shared" si="19"/>
        <v>0</v>
      </c>
    </row>
    <row r="295" spans="1:37" x14ac:dyDescent="0.25">
      <c r="A295" s="2" t="s">
        <v>415</v>
      </c>
      <c r="B295" s="2" t="s">
        <v>418</v>
      </c>
      <c r="C295">
        <f>IF(ISERROR(1/VLOOKUP($B295,'Justerad allokering'!$B$1:$AG$461,MATCH(C$1,'Justerad allokering'!$B$1:$AF$1,0),FALSE)),VLOOKUP($B295,'Allokerad kvv'!$B$2:$AV$468,MATCH(C$1,'Allokerad kvv'!$B$1:$AV$1,0),FALSE),VLOOKUP($B295,'Justerad allokering'!$B$1:$AG$461,MATCH(C$1,'Justerad allokering'!$B$1:$AF$1,0),FALSE))</f>
        <v>0</v>
      </c>
      <c r="D295">
        <f>IF(ISERROR(1/VLOOKUP($B295,'Justerad allokering'!$B$1:$AG$461,MATCH(D$1,'Justerad allokering'!$B$1:$AF$1,0),FALSE)),VLOOKUP($B295,'Allokerad kvv'!$B$2:$AV$468,MATCH(D$1,'Allokerad kvv'!$B$1:$AV$1,0),FALSE),VLOOKUP($B295,'Justerad allokering'!$B$1:$AG$461,MATCH(D$1,'Justerad allokering'!$B$1:$AF$1,0),FALSE))</f>
        <v>0</v>
      </c>
      <c r="E295">
        <f>IF(ISERROR(1/VLOOKUP($B295,'Justerad allokering'!$B$1:$AG$461,MATCH(E$1,'Justerad allokering'!$B$1:$AF$1,0),FALSE)),VLOOKUP($B295,'Allokerad kvv'!$B$2:$AV$468,MATCH(E$1,'Allokerad kvv'!$B$1:$AV$1,0),FALSE),VLOOKUP($B295,'Justerad allokering'!$B$1:$AG$461,MATCH(E$1,'Justerad allokering'!$B$1:$AF$1,0),FALSE))</f>
        <v>0</v>
      </c>
      <c r="F295">
        <f>IF(ISERROR(1/VLOOKUP($B295,'Justerad allokering'!$B$1:$AG$461,MATCH(F$1,'Justerad allokering'!$B$1:$AF$1,0),FALSE)),VLOOKUP($B295,'Allokerad kvv'!$B$2:$AV$468,MATCH(F$1,'Allokerad kvv'!$B$1:$AV$1,0),FALSE),VLOOKUP($B295,'Justerad allokering'!$B$1:$AG$461,MATCH(F$1,'Justerad allokering'!$B$1:$AF$1,0),FALSE))</f>
        <v>0</v>
      </c>
      <c r="G295">
        <f>IF(ISERROR(1/VLOOKUP($B295,'Justerad allokering'!$B$1:$AG$461,MATCH(G$1,'Justerad allokering'!$B$1:$AF$1,0),FALSE)),VLOOKUP($B295,'Allokerad kvv'!$B$2:$AV$468,MATCH(G$1,'Allokerad kvv'!$B$1:$AV$1,0),FALSE),VLOOKUP($B295,'Justerad allokering'!$B$1:$AG$461,MATCH(G$1,'Justerad allokering'!$B$1:$AF$1,0),FALSE))</f>
        <v>0</v>
      </c>
      <c r="H295">
        <f>IF(ISERROR(1/VLOOKUP($B295,'Justerad allokering'!$B$1:$AG$461,MATCH(H$1,'Justerad allokering'!$B$1:$AF$1,0),FALSE)),VLOOKUP($B295,'Allokerad kvv'!$B$2:$AV$468,MATCH(H$1,'Allokerad kvv'!$B$1:$AV$1,0),FALSE),VLOOKUP($B295,'Justerad allokering'!$B$1:$AG$461,MATCH(H$1,'Justerad allokering'!$B$1:$AF$1,0),FALSE))</f>
        <v>0</v>
      </c>
      <c r="I295">
        <f>IF(ISERROR(1/VLOOKUP($B295,'Justerad allokering'!$B$1:$AG$461,MATCH(I$1,'Justerad allokering'!$B$1:$AF$1,0),FALSE)),VLOOKUP($B295,'Allokerad kvv'!$B$2:$AV$468,MATCH(I$1,'Allokerad kvv'!$B$1:$AV$1,0),FALSE),VLOOKUP($B295,'Justerad allokering'!$B$1:$AG$461,MATCH(I$1,'Justerad allokering'!$B$1:$AF$1,0),FALSE))</f>
        <v>0</v>
      </c>
      <c r="J295">
        <f>IF(ISERROR(1/VLOOKUP($B295,'Justerad allokering'!$B$1:$AG$461,MATCH(J$1,'Justerad allokering'!$B$1:$AF$1,0),FALSE)),VLOOKUP($B295,'Allokerad kvv'!$B$2:$AV$468,MATCH(J$1,'Allokerad kvv'!$B$1:$AV$1,0),FALSE),VLOOKUP($B295,'Justerad allokering'!$B$1:$AG$461,MATCH(J$1,'Justerad allokering'!$B$1:$AF$1,0),FALSE))</f>
        <v>0</v>
      </c>
      <c r="K295">
        <f>IF(ISERROR(1/VLOOKUP($B295,'Justerad allokering'!$B$1:$AG$461,MATCH(K$1,'Justerad allokering'!$B$1:$AF$1,0),FALSE)),VLOOKUP($B295,'Allokerad kvv'!$B$2:$AV$468,MATCH(K$1,'Allokerad kvv'!$B$1:$AV$1,0),FALSE),VLOOKUP($B295,'Justerad allokering'!$B$1:$AG$461,MATCH(K$1,'Justerad allokering'!$B$1:$AF$1,0),FALSE))</f>
        <v>0</v>
      </c>
      <c r="L295">
        <f>IF(ISERROR(1/VLOOKUP($B295,'Justerad allokering'!$B$1:$AG$461,MATCH(L$1,'Justerad allokering'!$B$1:$AF$1,0),FALSE)),VLOOKUP($B295,'Allokerad kvv'!$B$2:$AV$468,MATCH(L$1,'Allokerad kvv'!$B$1:$AV$1,0),FALSE),VLOOKUP($B295,'Justerad allokering'!$B$1:$AG$461,MATCH(L$1,'Justerad allokering'!$B$1:$AF$1,0),FALSE))</f>
        <v>0</v>
      </c>
      <c r="M295">
        <f>IF(ISERROR(1/VLOOKUP($B295,'Justerad allokering'!$B$1:$AG$461,MATCH(M$1,'Justerad allokering'!$B$1:$AF$1,0),FALSE)),VLOOKUP($B295,'Allokerad kvv'!$B$2:$AV$468,MATCH(M$1,'Allokerad kvv'!$B$1:$AV$1,0),FALSE),VLOOKUP($B295,'Justerad allokering'!$B$1:$AG$461,MATCH(M$1,'Justerad allokering'!$B$1:$AF$1,0),FALSE))</f>
        <v>0</v>
      </c>
      <c r="N295">
        <f>IF(ISERROR(1/VLOOKUP($B295,'Justerad allokering'!$B$1:$AG$461,MATCH(N$1,'Justerad allokering'!$B$1:$AF$1,0),FALSE)),VLOOKUP($B295,'Allokerad kvv'!$B$2:$AV$468,MATCH(N$1,'Allokerad kvv'!$B$1:$AV$1,0),FALSE),VLOOKUP($B295,'Justerad allokering'!$B$1:$AG$461,MATCH(N$1,'Justerad allokering'!$B$1:$AF$1,0),FALSE))</f>
        <v>0</v>
      </c>
      <c r="O295">
        <f>IF(ISERROR(1/VLOOKUP($B295,'Justerad allokering'!$B$1:$AG$461,MATCH(O$1,'Justerad allokering'!$B$1:$AF$1,0),FALSE)),VLOOKUP($B295,'Allokerad kvv'!$B$2:$AV$468,MATCH(O$1,'Allokerad kvv'!$B$1:$AV$1,0),FALSE),VLOOKUP($B295,'Justerad allokering'!$B$1:$AG$461,MATCH(O$1,'Justerad allokering'!$B$1:$AF$1,0),FALSE))</f>
        <v>0</v>
      </c>
      <c r="P295">
        <f>IF(ISERROR(1/VLOOKUP($B295,'Justerad allokering'!$B$1:$AG$461,MATCH(P$1,'Justerad allokering'!$B$1:$AF$1,0),FALSE)),VLOOKUP($B295,'Allokerad kvv'!$B$2:$AV$468,MATCH(P$1,'Allokerad kvv'!$B$1:$AV$1,0),FALSE),VLOOKUP($B295,'Justerad allokering'!$B$1:$AG$461,MATCH(P$1,'Justerad allokering'!$B$1:$AF$1,0),FALSE))</f>
        <v>0</v>
      </c>
      <c r="Q295">
        <f>IF(ISERROR(1/VLOOKUP($B295,'Justerad allokering'!$B$1:$AG$461,MATCH(Q$1,'Justerad allokering'!$B$1:$AF$1,0),FALSE)),VLOOKUP($B295,'Allokerad kvv'!$B$2:$AV$468,MATCH(Q$1,'Allokerad kvv'!$B$1:$AV$1,0),FALSE),VLOOKUP($B295,'Justerad allokering'!$B$1:$AG$461,MATCH(Q$1,'Justerad allokering'!$B$1:$AF$1,0),FALSE))</f>
        <v>0</v>
      </c>
      <c r="R295">
        <f>IF(ISERROR(1/VLOOKUP($B295,'Justerad allokering'!$B$1:$AG$461,MATCH(R$1,'Justerad allokering'!$B$1:$AF$1,0),FALSE)),VLOOKUP($B295,'Allokerad kvv'!$B$2:$AV$468,MATCH(R$1,'Allokerad kvv'!$B$1:$AV$1,0),FALSE),VLOOKUP($B295,'Justerad allokering'!$B$1:$AG$461,MATCH(R$1,'Justerad allokering'!$B$1:$AF$1,0),FALSE))</f>
        <v>0</v>
      </c>
      <c r="S295">
        <f>IF(ISERROR(1/VLOOKUP($B295,'Justerad allokering'!$B$1:$AG$461,MATCH(S$1,'Justerad allokering'!$B$1:$AF$1,0),FALSE)),VLOOKUP($B295,'Allokerad kvv'!$B$2:$AV$468,MATCH(S$1,'Allokerad kvv'!$B$1:$AV$1,0),FALSE),VLOOKUP($B295,'Justerad allokering'!$B$1:$AG$461,MATCH(S$1,'Justerad allokering'!$B$1:$AF$1,0),FALSE))</f>
        <v>0</v>
      </c>
      <c r="T295">
        <f>IF(ISERROR(1/VLOOKUP($B295,'Justerad allokering'!$B$1:$AG$461,MATCH(T$1,'Justerad allokering'!$B$1:$AF$1,0),FALSE)),VLOOKUP($B295,'Allokerad kvv'!$B$2:$AV$468,MATCH(T$1,'Allokerad kvv'!$B$1:$AV$1,0),FALSE),VLOOKUP($B295,'Justerad allokering'!$B$1:$AG$461,MATCH(T$1,'Justerad allokering'!$B$1:$AF$1,0),FALSE))</f>
        <v>0</v>
      </c>
      <c r="U295">
        <f>IF(ISERROR(1/VLOOKUP($B295,'Justerad allokering'!$B$1:$AG$461,MATCH(U$1,'Justerad allokering'!$B$1:$AF$1,0),FALSE)),VLOOKUP($B295,'Allokerad kvv'!$B$2:$AV$468,MATCH(U$1,'Allokerad kvv'!$B$1:$AV$1,0),FALSE),VLOOKUP($B295,'Justerad allokering'!$B$1:$AG$461,MATCH(U$1,'Justerad allokering'!$B$1:$AF$1,0),FALSE))</f>
        <v>0</v>
      </c>
      <c r="V295">
        <f>IF(ISERROR(1/VLOOKUP($B295,'Justerad allokering'!$B$1:$AG$461,MATCH(V$1,'Justerad allokering'!$B$1:$AF$1,0),FALSE)),VLOOKUP($B295,'Allokerad kvv'!$B$2:$AV$468,MATCH(V$1,'Allokerad kvv'!$B$1:$AV$1,0),FALSE),VLOOKUP($B295,'Justerad allokering'!$B$1:$AG$461,MATCH(V$1,'Justerad allokering'!$B$1:$AF$1,0),FALSE))</f>
        <v>0</v>
      </c>
      <c r="W295">
        <f>IF(ISERROR(1/VLOOKUP($B295,'Justerad allokering'!$B$1:$AG$461,MATCH(W$1,'Justerad allokering'!$B$1:$AF$1,0),FALSE)),VLOOKUP($B295,'Allokerad kvv'!$B$2:$AV$468,MATCH(W$1,'Allokerad kvv'!$B$1:$AV$1,0),FALSE),VLOOKUP($B295,'Justerad allokering'!$B$1:$AG$461,MATCH(W$1,'Justerad allokering'!$B$1:$AF$1,0),FALSE))</f>
        <v>0</v>
      </c>
      <c r="X295">
        <f>IF(ISERROR(1/VLOOKUP($B295,'Justerad allokering'!$B$1:$AG$461,MATCH(X$1,'Justerad allokering'!$B$1:$AF$1,0),FALSE)),VLOOKUP($B295,'Allokerad kvv'!$B$2:$AV$468,MATCH(X$1,'Allokerad kvv'!$B$1:$AV$1,0),FALSE),VLOOKUP($B295,'Justerad allokering'!$B$1:$AG$461,MATCH(X$1,'Justerad allokering'!$B$1:$AF$1,0),FALSE))</f>
        <v>0</v>
      </c>
      <c r="Y295">
        <f>IF(ISERROR(1/VLOOKUP($B295,'Justerad allokering'!$B$1:$AG$461,MATCH(Y$1,'Justerad allokering'!$B$1:$AF$1,0),FALSE)),VLOOKUP($B295,'Allokerad kvv'!$B$2:$AV$468,MATCH(Y$1,'Allokerad kvv'!$B$1:$AV$1,0),FALSE),VLOOKUP($B295,'Justerad allokering'!$B$1:$AG$461,MATCH(Y$1,'Justerad allokering'!$B$1:$AF$1,0),FALSE))</f>
        <v>0</v>
      </c>
      <c r="Z295">
        <f>IF(ISERROR(1/VLOOKUP($B295,'Justerad allokering'!$B$1:$AG$461,MATCH(Z$1,'Justerad allokering'!$B$1:$AF$1,0),FALSE)),VLOOKUP($B295,'Allokerad kvv'!$B$2:$AV$468,MATCH(Z$1,'Allokerad kvv'!$B$1:$AV$1,0),FALSE),VLOOKUP($B295,'Justerad allokering'!$B$1:$AG$461,MATCH(Z$1,'Justerad allokering'!$B$1:$AF$1,0),FALSE))</f>
        <v>0</v>
      </c>
      <c r="AE295" s="89">
        <f t="shared" si="16"/>
        <v>0</v>
      </c>
      <c r="AG295">
        <f t="shared" si="17"/>
        <v>0</v>
      </c>
      <c r="AH295">
        <f t="shared" si="18"/>
        <v>0</v>
      </c>
      <c r="AI295" t="str">
        <f>IF(AH295=0,"",AH295/VLOOKUP(B295,Kraftvärmeprod!$B$1:$BC$480,MATCH("Summa tillförd energi exklusive rökgaskondensering",Kraftvärmeprod!$B$1:$BC$1,0),FALSE))</f>
        <v/>
      </c>
      <c r="AK295">
        <f t="shared" si="19"/>
        <v>0</v>
      </c>
    </row>
    <row r="296" spans="1:37" x14ac:dyDescent="0.25">
      <c r="A296" s="2" t="s">
        <v>415</v>
      </c>
      <c r="B296" s="2" t="s">
        <v>419</v>
      </c>
      <c r="C296">
        <f>IF(ISERROR(1/VLOOKUP($B296,'Justerad allokering'!$B$1:$AG$461,MATCH(C$1,'Justerad allokering'!$B$1:$AF$1,0),FALSE)),VLOOKUP($B296,'Allokerad kvv'!$B$2:$AV$468,MATCH(C$1,'Allokerad kvv'!$B$1:$AV$1,0),FALSE),VLOOKUP($B296,'Justerad allokering'!$B$1:$AG$461,MATCH(C$1,'Justerad allokering'!$B$1:$AF$1,0),FALSE))</f>
        <v>0</v>
      </c>
      <c r="D296">
        <f>IF(ISERROR(1/VLOOKUP($B296,'Justerad allokering'!$B$1:$AG$461,MATCH(D$1,'Justerad allokering'!$B$1:$AF$1,0),FALSE)),VLOOKUP($B296,'Allokerad kvv'!$B$2:$AV$468,MATCH(D$1,'Allokerad kvv'!$B$1:$AV$1,0),FALSE),VLOOKUP($B296,'Justerad allokering'!$B$1:$AG$461,MATCH(D$1,'Justerad allokering'!$B$1:$AF$1,0),FALSE))</f>
        <v>0</v>
      </c>
      <c r="E296">
        <f>IF(ISERROR(1/VLOOKUP($B296,'Justerad allokering'!$B$1:$AG$461,MATCH(E$1,'Justerad allokering'!$B$1:$AF$1,0),FALSE)),VLOOKUP($B296,'Allokerad kvv'!$B$2:$AV$468,MATCH(E$1,'Allokerad kvv'!$B$1:$AV$1,0),FALSE),VLOOKUP($B296,'Justerad allokering'!$B$1:$AG$461,MATCH(E$1,'Justerad allokering'!$B$1:$AF$1,0),FALSE))</f>
        <v>0</v>
      </c>
      <c r="F296">
        <f>IF(ISERROR(1/VLOOKUP($B296,'Justerad allokering'!$B$1:$AG$461,MATCH(F$1,'Justerad allokering'!$B$1:$AF$1,0),FALSE)),VLOOKUP($B296,'Allokerad kvv'!$B$2:$AV$468,MATCH(F$1,'Allokerad kvv'!$B$1:$AV$1,0),FALSE),VLOOKUP($B296,'Justerad allokering'!$B$1:$AG$461,MATCH(F$1,'Justerad allokering'!$B$1:$AF$1,0),FALSE))</f>
        <v>0</v>
      </c>
      <c r="G296">
        <f>IF(ISERROR(1/VLOOKUP($B296,'Justerad allokering'!$B$1:$AG$461,MATCH(G$1,'Justerad allokering'!$B$1:$AF$1,0),FALSE)),VLOOKUP($B296,'Allokerad kvv'!$B$2:$AV$468,MATCH(G$1,'Allokerad kvv'!$B$1:$AV$1,0),FALSE),VLOOKUP($B296,'Justerad allokering'!$B$1:$AG$461,MATCH(G$1,'Justerad allokering'!$B$1:$AF$1,0),FALSE))</f>
        <v>0.16424800000000001</v>
      </c>
      <c r="H296">
        <f>IF(ISERROR(1/VLOOKUP($B296,'Justerad allokering'!$B$1:$AG$461,MATCH(H$1,'Justerad allokering'!$B$1:$AF$1,0),FALSE)),VLOOKUP($B296,'Allokerad kvv'!$B$2:$AV$468,MATCH(H$1,'Allokerad kvv'!$B$1:$AV$1,0),FALSE),VLOOKUP($B296,'Justerad allokering'!$B$1:$AG$461,MATCH(H$1,'Justerad allokering'!$B$1:$AF$1,0),FALSE))</f>
        <v>0</v>
      </c>
      <c r="I296">
        <f>IF(ISERROR(1/VLOOKUP($B296,'Justerad allokering'!$B$1:$AG$461,MATCH(I$1,'Justerad allokering'!$B$1:$AF$1,0),FALSE)),VLOOKUP($B296,'Allokerad kvv'!$B$2:$AV$468,MATCH(I$1,'Allokerad kvv'!$B$1:$AV$1,0),FALSE),VLOOKUP($B296,'Justerad allokering'!$B$1:$AG$461,MATCH(I$1,'Justerad allokering'!$B$1:$AF$1,0),FALSE))</f>
        <v>0</v>
      </c>
      <c r="J296">
        <f>IF(ISERROR(1/VLOOKUP($B296,'Justerad allokering'!$B$1:$AG$461,MATCH(J$1,'Justerad allokering'!$B$1:$AF$1,0),FALSE)),VLOOKUP($B296,'Allokerad kvv'!$B$2:$AV$468,MATCH(J$1,'Allokerad kvv'!$B$1:$AV$1,0),FALSE),VLOOKUP($B296,'Justerad allokering'!$B$1:$AG$461,MATCH(J$1,'Justerad allokering'!$B$1:$AF$1,0),FALSE))</f>
        <v>0</v>
      </c>
      <c r="K296">
        <f>IF(ISERROR(1/VLOOKUP($B296,'Justerad allokering'!$B$1:$AG$461,MATCH(K$1,'Justerad allokering'!$B$1:$AF$1,0),FALSE)),VLOOKUP($B296,'Allokerad kvv'!$B$2:$AV$468,MATCH(K$1,'Allokerad kvv'!$B$1:$AV$1,0),FALSE),VLOOKUP($B296,'Justerad allokering'!$B$1:$AG$461,MATCH(K$1,'Justerad allokering'!$B$1:$AF$1,0),FALSE))</f>
        <v>3.1659299999999999</v>
      </c>
      <c r="L296">
        <f>IF(ISERROR(1/VLOOKUP($B296,'Justerad allokering'!$B$1:$AG$461,MATCH(L$1,'Justerad allokering'!$B$1:$AF$1,0),FALSE)),VLOOKUP($B296,'Allokerad kvv'!$B$2:$AV$468,MATCH(L$1,'Allokerad kvv'!$B$1:$AV$1,0),FALSE),VLOOKUP($B296,'Justerad allokering'!$B$1:$AG$461,MATCH(L$1,'Justerad allokering'!$B$1:$AF$1,0),FALSE))</f>
        <v>0</v>
      </c>
      <c r="M296">
        <f>IF(ISERROR(1/VLOOKUP($B296,'Justerad allokering'!$B$1:$AG$461,MATCH(M$1,'Justerad allokering'!$B$1:$AF$1,0),FALSE)),VLOOKUP($B296,'Allokerad kvv'!$B$2:$AV$468,MATCH(M$1,'Allokerad kvv'!$B$1:$AV$1,0),FALSE),VLOOKUP($B296,'Justerad allokering'!$B$1:$AG$461,MATCH(M$1,'Justerad allokering'!$B$1:$AF$1,0),FALSE))</f>
        <v>0</v>
      </c>
      <c r="N296">
        <f>IF(ISERROR(1/VLOOKUP($B296,'Justerad allokering'!$B$1:$AG$461,MATCH(N$1,'Justerad allokering'!$B$1:$AF$1,0),FALSE)),VLOOKUP($B296,'Allokerad kvv'!$B$2:$AV$468,MATCH(N$1,'Allokerad kvv'!$B$1:$AV$1,0),FALSE),VLOOKUP($B296,'Justerad allokering'!$B$1:$AG$461,MATCH(N$1,'Justerad allokering'!$B$1:$AF$1,0),FALSE))</f>
        <v>20.751000000000001</v>
      </c>
      <c r="O296">
        <f>IF(ISERROR(1/VLOOKUP($B296,'Justerad allokering'!$B$1:$AG$461,MATCH(O$1,'Justerad allokering'!$B$1:$AF$1,0),FALSE)),VLOOKUP($B296,'Allokerad kvv'!$B$2:$AV$468,MATCH(O$1,'Allokerad kvv'!$B$1:$AV$1,0),FALSE),VLOOKUP($B296,'Justerad allokering'!$B$1:$AG$461,MATCH(O$1,'Justerad allokering'!$B$1:$AF$1,0),FALSE))</f>
        <v>0</v>
      </c>
      <c r="P296">
        <f>IF(ISERROR(1/VLOOKUP($B296,'Justerad allokering'!$B$1:$AG$461,MATCH(P$1,'Justerad allokering'!$B$1:$AF$1,0),FALSE)),VLOOKUP($B296,'Allokerad kvv'!$B$2:$AV$468,MATCH(P$1,'Allokerad kvv'!$B$1:$AV$1,0),FALSE),VLOOKUP($B296,'Justerad allokering'!$B$1:$AG$461,MATCH(P$1,'Justerad allokering'!$B$1:$AF$1,0),FALSE))</f>
        <v>0</v>
      </c>
      <c r="Q296">
        <f>IF(ISERROR(1/VLOOKUP($B296,'Justerad allokering'!$B$1:$AG$461,MATCH(Q$1,'Justerad allokering'!$B$1:$AF$1,0),FALSE)),VLOOKUP($B296,'Allokerad kvv'!$B$2:$AV$468,MATCH(Q$1,'Allokerad kvv'!$B$1:$AV$1,0),FALSE),VLOOKUP($B296,'Justerad allokering'!$B$1:$AG$461,MATCH(Q$1,'Justerad allokering'!$B$1:$AF$1,0),FALSE))</f>
        <v>0</v>
      </c>
      <c r="R296">
        <f>IF(ISERROR(1/VLOOKUP($B296,'Justerad allokering'!$B$1:$AG$461,MATCH(R$1,'Justerad allokering'!$B$1:$AF$1,0),FALSE)),VLOOKUP($B296,'Allokerad kvv'!$B$2:$AV$468,MATCH(R$1,'Allokerad kvv'!$B$1:$AV$1,0),FALSE),VLOOKUP($B296,'Justerad allokering'!$B$1:$AG$461,MATCH(R$1,'Justerad allokering'!$B$1:$AF$1,0),FALSE))</f>
        <v>0</v>
      </c>
      <c r="S296">
        <f>IF(ISERROR(1/VLOOKUP($B296,'Justerad allokering'!$B$1:$AG$461,MATCH(S$1,'Justerad allokering'!$B$1:$AF$1,0),FALSE)),VLOOKUP($B296,'Allokerad kvv'!$B$2:$AV$468,MATCH(S$1,'Allokerad kvv'!$B$1:$AV$1,0),FALSE),VLOOKUP($B296,'Justerad allokering'!$B$1:$AG$461,MATCH(S$1,'Justerad allokering'!$B$1:$AF$1,0),FALSE))</f>
        <v>0</v>
      </c>
      <c r="T296">
        <f>IF(ISERROR(1/VLOOKUP($B296,'Justerad allokering'!$B$1:$AG$461,MATCH(T$1,'Justerad allokering'!$B$1:$AF$1,0),FALSE)),VLOOKUP($B296,'Allokerad kvv'!$B$2:$AV$468,MATCH(T$1,'Allokerad kvv'!$B$1:$AV$1,0),FALSE),VLOOKUP($B296,'Justerad allokering'!$B$1:$AG$461,MATCH(T$1,'Justerad allokering'!$B$1:$AF$1,0),FALSE))</f>
        <v>0</v>
      </c>
      <c r="U296">
        <f>IF(ISERROR(1/VLOOKUP($B296,'Justerad allokering'!$B$1:$AG$461,MATCH(U$1,'Justerad allokering'!$B$1:$AF$1,0),FALSE)),VLOOKUP($B296,'Allokerad kvv'!$B$2:$AV$468,MATCH(U$1,'Allokerad kvv'!$B$1:$AV$1,0),FALSE),VLOOKUP($B296,'Justerad allokering'!$B$1:$AG$461,MATCH(U$1,'Justerad allokering'!$B$1:$AF$1,0),FALSE))</f>
        <v>0</v>
      </c>
      <c r="V296">
        <f>IF(ISERROR(1/VLOOKUP($B296,'Justerad allokering'!$B$1:$AG$461,MATCH(V$1,'Justerad allokering'!$B$1:$AF$1,0),FALSE)),VLOOKUP($B296,'Allokerad kvv'!$B$2:$AV$468,MATCH(V$1,'Allokerad kvv'!$B$1:$AV$1,0),FALSE),VLOOKUP($B296,'Justerad allokering'!$B$1:$AG$461,MATCH(V$1,'Justerad allokering'!$B$1:$AF$1,0),FALSE))</f>
        <v>0</v>
      </c>
      <c r="W296">
        <f>IF(ISERROR(1/VLOOKUP($B296,'Justerad allokering'!$B$1:$AG$461,MATCH(W$1,'Justerad allokering'!$B$1:$AF$1,0),FALSE)),VLOOKUP($B296,'Allokerad kvv'!$B$2:$AV$468,MATCH(W$1,'Allokerad kvv'!$B$1:$AV$1,0),FALSE),VLOOKUP($B296,'Justerad allokering'!$B$1:$AG$461,MATCH(W$1,'Justerad allokering'!$B$1:$AF$1,0),FALSE))</f>
        <v>0</v>
      </c>
      <c r="X296">
        <f>IF(ISERROR(1/VLOOKUP($B296,'Justerad allokering'!$B$1:$AG$461,MATCH(X$1,'Justerad allokering'!$B$1:$AF$1,0),FALSE)),VLOOKUP($B296,'Allokerad kvv'!$B$2:$AV$468,MATCH(X$1,'Allokerad kvv'!$B$1:$AV$1,0),FALSE),VLOOKUP($B296,'Justerad allokering'!$B$1:$AG$461,MATCH(X$1,'Justerad allokering'!$B$1:$AF$1,0),FALSE))</f>
        <v>0</v>
      </c>
      <c r="Y296">
        <f>IF(ISERROR(1/VLOOKUP($B296,'Justerad allokering'!$B$1:$AG$461,MATCH(Y$1,'Justerad allokering'!$B$1:$AF$1,0),FALSE)),VLOOKUP($B296,'Allokerad kvv'!$B$2:$AV$468,MATCH(Y$1,'Allokerad kvv'!$B$1:$AV$1,0),FALSE),VLOOKUP($B296,'Justerad allokering'!$B$1:$AG$461,MATCH(Y$1,'Justerad allokering'!$B$1:$AF$1,0),FALSE))</f>
        <v>0</v>
      </c>
      <c r="Z296">
        <f>IF(ISERROR(1/VLOOKUP($B296,'Justerad allokering'!$B$1:$AG$461,MATCH(Z$1,'Justerad allokering'!$B$1:$AF$1,0),FALSE)),VLOOKUP($B296,'Allokerad kvv'!$B$2:$AV$468,MATCH(Z$1,'Allokerad kvv'!$B$1:$AV$1,0),FALSE),VLOOKUP($B296,'Justerad allokering'!$B$1:$AG$461,MATCH(Z$1,'Justerad allokering'!$B$1:$AF$1,0),FALSE))</f>
        <v>98.924899999999994</v>
      </c>
      <c r="AE296" s="89">
        <f t="shared" si="16"/>
        <v>123.006078</v>
      </c>
      <c r="AG296">
        <f t="shared" si="17"/>
        <v>119.840148</v>
      </c>
      <c r="AH296">
        <f t="shared" si="18"/>
        <v>99.089147999999994</v>
      </c>
      <c r="AI296">
        <f>IF(AH296=0,"",AH296/VLOOKUP(B296,Kraftvärmeprod!$B$1:$BC$480,MATCH("Summa tillförd energi exklusive rökgaskondensering",Kraftvärmeprod!$B$1:$BC$1,0),FALSE))</f>
        <v>0.57373138787562972</v>
      </c>
      <c r="AK296">
        <f t="shared" si="19"/>
        <v>98.924899999999994</v>
      </c>
    </row>
    <row r="297" spans="1:37" x14ac:dyDescent="0.25">
      <c r="A297" s="2" t="s">
        <v>420</v>
      </c>
      <c r="B297" s="2" t="s">
        <v>421</v>
      </c>
      <c r="C297">
        <f>IF(ISERROR(1/VLOOKUP($B297,'Justerad allokering'!$B$1:$AG$461,MATCH(C$1,'Justerad allokering'!$B$1:$AF$1,0),FALSE)),VLOOKUP($B297,'Allokerad kvv'!$B$2:$AV$468,MATCH(C$1,'Allokerad kvv'!$B$1:$AV$1,0),FALSE),VLOOKUP($B297,'Justerad allokering'!$B$1:$AG$461,MATCH(C$1,'Justerad allokering'!$B$1:$AF$1,0),FALSE))</f>
        <v>0</v>
      </c>
      <c r="D297">
        <f>IF(ISERROR(1/VLOOKUP($B297,'Justerad allokering'!$B$1:$AG$461,MATCH(D$1,'Justerad allokering'!$B$1:$AF$1,0),FALSE)),VLOOKUP($B297,'Allokerad kvv'!$B$2:$AV$468,MATCH(D$1,'Allokerad kvv'!$B$1:$AV$1,0),FALSE),VLOOKUP($B297,'Justerad allokering'!$B$1:$AG$461,MATCH(D$1,'Justerad allokering'!$B$1:$AF$1,0),FALSE))</f>
        <v>0</v>
      </c>
      <c r="E297">
        <f>IF(ISERROR(1/VLOOKUP($B297,'Justerad allokering'!$B$1:$AG$461,MATCH(E$1,'Justerad allokering'!$B$1:$AF$1,0),FALSE)),VLOOKUP($B297,'Allokerad kvv'!$B$2:$AV$468,MATCH(E$1,'Allokerad kvv'!$B$1:$AV$1,0),FALSE),VLOOKUP($B297,'Justerad allokering'!$B$1:$AG$461,MATCH(E$1,'Justerad allokering'!$B$1:$AF$1,0),FALSE))</f>
        <v>0</v>
      </c>
      <c r="F297">
        <f>IF(ISERROR(1/VLOOKUP($B297,'Justerad allokering'!$B$1:$AG$461,MATCH(F$1,'Justerad allokering'!$B$1:$AF$1,0),FALSE)),VLOOKUP($B297,'Allokerad kvv'!$B$2:$AV$468,MATCH(F$1,'Allokerad kvv'!$B$1:$AV$1,0),FALSE),VLOOKUP($B297,'Justerad allokering'!$B$1:$AG$461,MATCH(F$1,'Justerad allokering'!$B$1:$AF$1,0),FALSE))</f>
        <v>0</v>
      </c>
      <c r="G297">
        <f>IF(ISERROR(1/VLOOKUP($B297,'Justerad allokering'!$B$1:$AG$461,MATCH(G$1,'Justerad allokering'!$B$1:$AF$1,0),FALSE)),VLOOKUP($B297,'Allokerad kvv'!$B$2:$AV$468,MATCH(G$1,'Allokerad kvv'!$B$1:$AV$1,0),FALSE),VLOOKUP($B297,'Justerad allokering'!$B$1:$AG$461,MATCH(G$1,'Justerad allokering'!$B$1:$AF$1,0),FALSE))</f>
        <v>0</v>
      </c>
      <c r="H297">
        <f>IF(ISERROR(1/VLOOKUP($B297,'Justerad allokering'!$B$1:$AG$461,MATCH(H$1,'Justerad allokering'!$B$1:$AF$1,0),FALSE)),VLOOKUP($B297,'Allokerad kvv'!$B$2:$AV$468,MATCH(H$1,'Allokerad kvv'!$B$1:$AV$1,0),FALSE),VLOOKUP($B297,'Justerad allokering'!$B$1:$AG$461,MATCH(H$1,'Justerad allokering'!$B$1:$AF$1,0),FALSE))</f>
        <v>0</v>
      </c>
      <c r="I297">
        <f>IF(ISERROR(1/VLOOKUP($B297,'Justerad allokering'!$B$1:$AG$461,MATCH(I$1,'Justerad allokering'!$B$1:$AF$1,0),FALSE)),VLOOKUP($B297,'Allokerad kvv'!$B$2:$AV$468,MATCH(I$1,'Allokerad kvv'!$B$1:$AV$1,0),FALSE),VLOOKUP($B297,'Justerad allokering'!$B$1:$AG$461,MATCH(I$1,'Justerad allokering'!$B$1:$AF$1,0),FALSE))</f>
        <v>0</v>
      </c>
      <c r="J297">
        <f>IF(ISERROR(1/VLOOKUP($B297,'Justerad allokering'!$B$1:$AG$461,MATCH(J$1,'Justerad allokering'!$B$1:$AF$1,0),FALSE)),VLOOKUP($B297,'Allokerad kvv'!$B$2:$AV$468,MATCH(J$1,'Allokerad kvv'!$B$1:$AV$1,0),FALSE),VLOOKUP($B297,'Justerad allokering'!$B$1:$AG$461,MATCH(J$1,'Justerad allokering'!$B$1:$AF$1,0),FALSE))</f>
        <v>0</v>
      </c>
      <c r="K297">
        <f>IF(ISERROR(1/VLOOKUP($B297,'Justerad allokering'!$B$1:$AG$461,MATCH(K$1,'Justerad allokering'!$B$1:$AF$1,0),FALSE)),VLOOKUP($B297,'Allokerad kvv'!$B$2:$AV$468,MATCH(K$1,'Allokerad kvv'!$B$1:$AV$1,0),FALSE),VLOOKUP($B297,'Justerad allokering'!$B$1:$AG$461,MATCH(K$1,'Justerad allokering'!$B$1:$AF$1,0),FALSE))</f>
        <v>0</v>
      </c>
      <c r="L297">
        <f>IF(ISERROR(1/VLOOKUP($B297,'Justerad allokering'!$B$1:$AG$461,MATCH(L$1,'Justerad allokering'!$B$1:$AF$1,0),FALSE)),VLOOKUP($B297,'Allokerad kvv'!$B$2:$AV$468,MATCH(L$1,'Allokerad kvv'!$B$1:$AV$1,0),FALSE),VLOOKUP($B297,'Justerad allokering'!$B$1:$AG$461,MATCH(L$1,'Justerad allokering'!$B$1:$AF$1,0),FALSE))</f>
        <v>0</v>
      </c>
      <c r="M297">
        <f>IF(ISERROR(1/VLOOKUP($B297,'Justerad allokering'!$B$1:$AG$461,MATCH(M$1,'Justerad allokering'!$B$1:$AF$1,0),FALSE)),VLOOKUP($B297,'Allokerad kvv'!$B$2:$AV$468,MATCH(M$1,'Allokerad kvv'!$B$1:$AV$1,0),FALSE),VLOOKUP($B297,'Justerad allokering'!$B$1:$AG$461,MATCH(M$1,'Justerad allokering'!$B$1:$AF$1,0),FALSE))</f>
        <v>0</v>
      </c>
      <c r="N297">
        <f>IF(ISERROR(1/VLOOKUP($B297,'Justerad allokering'!$B$1:$AG$461,MATCH(N$1,'Justerad allokering'!$B$1:$AF$1,0),FALSE)),VLOOKUP($B297,'Allokerad kvv'!$B$2:$AV$468,MATCH(N$1,'Allokerad kvv'!$B$1:$AV$1,0),FALSE),VLOOKUP($B297,'Justerad allokering'!$B$1:$AG$461,MATCH(N$1,'Justerad allokering'!$B$1:$AF$1,0),FALSE))</f>
        <v>0</v>
      </c>
      <c r="O297">
        <f>IF(ISERROR(1/VLOOKUP($B297,'Justerad allokering'!$B$1:$AG$461,MATCH(O$1,'Justerad allokering'!$B$1:$AF$1,0),FALSE)),VLOOKUP($B297,'Allokerad kvv'!$B$2:$AV$468,MATCH(O$1,'Allokerad kvv'!$B$1:$AV$1,0),FALSE),VLOOKUP($B297,'Justerad allokering'!$B$1:$AG$461,MATCH(O$1,'Justerad allokering'!$B$1:$AF$1,0),FALSE))</f>
        <v>0</v>
      </c>
      <c r="P297">
        <f>IF(ISERROR(1/VLOOKUP($B297,'Justerad allokering'!$B$1:$AG$461,MATCH(P$1,'Justerad allokering'!$B$1:$AF$1,0),FALSE)),VLOOKUP($B297,'Allokerad kvv'!$B$2:$AV$468,MATCH(P$1,'Allokerad kvv'!$B$1:$AV$1,0),FALSE),VLOOKUP($B297,'Justerad allokering'!$B$1:$AG$461,MATCH(P$1,'Justerad allokering'!$B$1:$AF$1,0),FALSE))</f>
        <v>0</v>
      </c>
      <c r="Q297">
        <f>IF(ISERROR(1/VLOOKUP($B297,'Justerad allokering'!$B$1:$AG$461,MATCH(Q$1,'Justerad allokering'!$B$1:$AF$1,0),FALSE)),VLOOKUP($B297,'Allokerad kvv'!$B$2:$AV$468,MATCH(Q$1,'Allokerad kvv'!$B$1:$AV$1,0),FALSE),VLOOKUP($B297,'Justerad allokering'!$B$1:$AG$461,MATCH(Q$1,'Justerad allokering'!$B$1:$AF$1,0),FALSE))</f>
        <v>0</v>
      </c>
      <c r="R297">
        <f>IF(ISERROR(1/VLOOKUP($B297,'Justerad allokering'!$B$1:$AG$461,MATCH(R$1,'Justerad allokering'!$B$1:$AF$1,0),FALSE)),VLOOKUP($B297,'Allokerad kvv'!$B$2:$AV$468,MATCH(R$1,'Allokerad kvv'!$B$1:$AV$1,0),FALSE),VLOOKUP($B297,'Justerad allokering'!$B$1:$AG$461,MATCH(R$1,'Justerad allokering'!$B$1:$AF$1,0),FALSE))</f>
        <v>0</v>
      </c>
      <c r="S297">
        <f>IF(ISERROR(1/VLOOKUP($B297,'Justerad allokering'!$B$1:$AG$461,MATCH(S$1,'Justerad allokering'!$B$1:$AF$1,0),FALSE)),VLOOKUP($B297,'Allokerad kvv'!$B$2:$AV$468,MATCH(S$1,'Allokerad kvv'!$B$1:$AV$1,0),FALSE),VLOOKUP($B297,'Justerad allokering'!$B$1:$AG$461,MATCH(S$1,'Justerad allokering'!$B$1:$AF$1,0),FALSE))</f>
        <v>0</v>
      </c>
      <c r="T297">
        <f>IF(ISERROR(1/VLOOKUP($B297,'Justerad allokering'!$B$1:$AG$461,MATCH(T$1,'Justerad allokering'!$B$1:$AF$1,0),FALSE)),VLOOKUP($B297,'Allokerad kvv'!$B$2:$AV$468,MATCH(T$1,'Allokerad kvv'!$B$1:$AV$1,0),FALSE),VLOOKUP($B297,'Justerad allokering'!$B$1:$AG$461,MATCH(T$1,'Justerad allokering'!$B$1:$AF$1,0),FALSE))</f>
        <v>0</v>
      </c>
      <c r="U297">
        <f>IF(ISERROR(1/VLOOKUP($B297,'Justerad allokering'!$B$1:$AG$461,MATCH(U$1,'Justerad allokering'!$B$1:$AF$1,0),FALSE)),VLOOKUP($B297,'Allokerad kvv'!$B$2:$AV$468,MATCH(U$1,'Allokerad kvv'!$B$1:$AV$1,0),FALSE),VLOOKUP($B297,'Justerad allokering'!$B$1:$AG$461,MATCH(U$1,'Justerad allokering'!$B$1:$AF$1,0),FALSE))</f>
        <v>0</v>
      </c>
      <c r="V297">
        <f>IF(ISERROR(1/VLOOKUP($B297,'Justerad allokering'!$B$1:$AG$461,MATCH(V$1,'Justerad allokering'!$B$1:$AF$1,0),FALSE)),VLOOKUP($B297,'Allokerad kvv'!$B$2:$AV$468,MATCH(V$1,'Allokerad kvv'!$B$1:$AV$1,0),FALSE),VLOOKUP($B297,'Justerad allokering'!$B$1:$AG$461,MATCH(V$1,'Justerad allokering'!$B$1:$AF$1,0),FALSE))</f>
        <v>0</v>
      </c>
      <c r="W297">
        <f>IF(ISERROR(1/VLOOKUP($B297,'Justerad allokering'!$B$1:$AG$461,MATCH(W$1,'Justerad allokering'!$B$1:$AF$1,0),FALSE)),VLOOKUP($B297,'Allokerad kvv'!$B$2:$AV$468,MATCH(W$1,'Allokerad kvv'!$B$1:$AV$1,0),FALSE),VLOOKUP($B297,'Justerad allokering'!$B$1:$AG$461,MATCH(W$1,'Justerad allokering'!$B$1:$AF$1,0),FALSE))</f>
        <v>0</v>
      </c>
      <c r="X297">
        <f>IF(ISERROR(1/VLOOKUP($B297,'Justerad allokering'!$B$1:$AG$461,MATCH(X$1,'Justerad allokering'!$B$1:$AF$1,0),FALSE)),VLOOKUP($B297,'Allokerad kvv'!$B$2:$AV$468,MATCH(X$1,'Allokerad kvv'!$B$1:$AV$1,0),FALSE),VLOOKUP($B297,'Justerad allokering'!$B$1:$AG$461,MATCH(X$1,'Justerad allokering'!$B$1:$AF$1,0),FALSE))</f>
        <v>0</v>
      </c>
      <c r="Y297">
        <f>IF(ISERROR(1/VLOOKUP($B297,'Justerad allokering'!$B$1:$AG$461,MATCH(Y$1,'Justerad allokering'!$B$1:$AF$1,0),FALSE)),VLOOKUP($B297,'Allokerad kvv'!$B$2:$AV$468,MATCH(Y$1,'Allokerad kvv'!$B$1:$AV$1,0),FALSE),VLOOKUP($B297,'Justerad allokering'!$B$1:$AG$461,MATCH(Y$1,'Justerad allokering'!$B$1:$AF$1,0),FALSE))</f>
        <v>0</v>
      </c>
      <c r="Z297">
        <f>IF(ISERROR(1/VLOOKUP($B297,'Justerad allokering'!$B$1:$AG$461,MATCH(Z$1,'Justerad allokering'!$B$1:$AF$1,0),FALSE)),VLOOKUP($B297,'Allokerad kvv'!$B$2:$AV$468,MATCH(Z$1,'Allokerad kvv'!$B$1:$AV$1,0),FALSE),VLOOKUP($B297,'Justerad allokering'!$B$1:$AG$461,MATCH(Z$1,'Justerad allokering'!$B$1:$AF$1,0),FALSE))</f>
        <v>0</v>
      </c>
      <c r="AE297" s="89">
        <f t="shared" si="16"/>
        <v>0</v>
      </c>
      <c r="AG297">
        <f t="shared" si="17"/>
        <v>0</v>
      </c>
      <c r="AH297">
        <f t="shared" si="18"/>
        <v>0</v>
      </c>
      <c r="AI297" t="str">
        <f>IF(AH297=0,"",AH297/VLOOKUP(B297,Kraftvärmeprod!$B$1:$BC$480,MATCH("Summa tillförd energi exklusive rökgaskondensering",Kraftvärmeprod!$B$1:$BC$1,0),FALSE))</f>
        <v/>
      </c>
      <c r="AK297">
        <f t="shared" si="19"/>
        <v>0</v>
      </c>
    </row>
    <row r="298" spans="1:37" x14ac:dyDescent="0.25">
      <c r="A298" s="2" t="s">
        <v>422</v>
      </c>
      <c r="B298" s="2" t="s">
        <v>423</v>
      </c>
      <c r="C298">
        <f>IF(ISERROR(1/VLOOKUP($B298,'Justerad allokering'!$B$1:$AG$461,MATCH(C$1,'Justerad allokering'!$B$1:$AF$1,0),FALSE)),VLOOKUP($B298,'Allokerad kvv'!$B$2:$AV$468,MATCH(C$1,'Allokerad kvv'!$B$1:$AV$1,0),FALSE),VLOOKUP($B298,'Justerad allokering'!$B$1:$AG$461,MATCH(C$1,'Justerad allokering'!$B$1:$AF$1,0),FALSE))</f>
        <v>121.023</v>
      </c>
      <c r="D298">
        <f>IF(ISERROR(1/VLOOKUP($B298,'Justerad allokering'!$B$1:$AG$461,MATCH(D$1,'Justerad allokering'!$B$1:$AF$1,0),FALSE)),VLOOKUP($B298,'Allokerad kvv'!$B$2:$AV$468,MATCH(D$1,'Allokerad kvv'!$B$1:$AV$1,0),FALSE),VLOOKUP($B298,'Justerad allokering'!$B$1:$AG$461,MATCH(D$1,'Justerad allokering'!$B$1:$AF$1,0),FALSE))</f>
        <v>0</v>
      </c>
      <c r="E298">
        <f>IF(ISERROR(1/VLOOKUP($B298,'Justerad allokering'!$B$1:$AG$461,MATCH(E$1,'Justerad allokering'!$B$1:$AF$1,0),FALSE)),VLOOKUP($B298,'Allokerad kvv'!$B$2:$AV$468,MATCH(E$1,'Allokerad kvv'!$B$1:$AV$1,0),FALSE),VLOOKUP($B298,'Justerad allokering'!$B$1:$AG$461,MATCH(E$1,'Justerad allokering'!$B$1:$AF$1,0),FALSE))</f>
        <v>0</v>
      </c>
      <c r="F298">
        <f>IF(ISERROR(1/VLOOKUP($B298,'Justerad allokering'!$B$1:$AG$461,MATCH(F$1,'Justerad allokering'!$B$1:$AF$1,0),FALSE)),VLOOKUP($B298,'Allokerad kvv'!$B$2:$AV$468,MATCH(F$1,'Allokerad kvv'!$B$1:$AV$1,0),FALSE),VLOOKUP($B298,'Justerad allokering'!$B$1:$AG$461,MATCH(F$1,'Justerad allokering'!$B$1:$AF$1,0),FALSE))</f>
        <v>0</v>
      </c>
      <c r="G298">
        <f>IF(ISERROR(1/VLOOKUP($B298,'Justerad allokering'!$B$1:$AG$461,MATCH(G$1,'Justerad allokering'!$B$1:$AF$1,0),FALSE)),VLOOKUP($B298,'Allokerad kvv'!$B$2:$AV$468,MATCH(G$1,'Allokerad kvv'!$B$1:$AV$1,0),FALSE),VLOOKUP($B298,'Justerad allokering'!$B$1:$AG$461,MATCH(G$1,'Justerad allokering'!$B$1:$AF$1,0),FALSE))</f>
        <v>0</v>
      </c>
      <c r="H298">
        <f>IF(ISERROR(1/VLOOKUP($B298,'Justerad allokering'!$B$1:$AG$461,MATCH(H$1,'Justerad allokering'!$B$1:$AF$1,0),FALSE)),VLOOKUP($B298,'Allokerad kvv'!$B$2:$AV$468,MATCH(H$1,'Allokerad kvv'!$B$1:$AV$1,0),FALSE),VLOOKUP($B298,'Justerad allokering'!$B$1:$AG$461,MATCH(H$1,'Justerad allokering'!$B$1:$AF$1,0),FALSE))</f>
        <v>0</v>
      </c>
      <c r="I298">
        <f>IF(ISERROR(1/VLOOKUP($B298,'Justerad allokering'!$B$1:$AG$461,MATCH(I$1,'Justerad allokering'!$B$1:$AF$1,0),FALSE)),VLOOKUP($B298,'Allokerad kvv'!$B$2:$AV$468,MATCH(I$1,'Allokerad kvv'!$B$1:$AV$1,0),FALSE),VLOOKUP($B298,'Justerad allokering'!$B$1:$AG$461,MATCH(I$1,'Justerad allokering'!$B$1:$AF$1,0),FALSE))</f>
        <v>0</v>
      </c>
      <c r="J298">
        <f>IF(ISERROR(1/VLOOKUP($B298,'Justerad allokering'!$B$1:$AG$461,MATCH(J$1,'Justerad allokering'!$B$1:$AF$1,0),FALSE)),VLOOKUP($B298,'Allokerad kvv'!$B$2:$AV$468,MATCH(J$1,'Allokerad kvv'!$B$1:$AV$1,0),FALSE),VLOOKUP($B298,'Justerad allokering'!$B$1:$AG$461,MATCH(J$1,'Justerad allokering'!$B$1:$AF$1,0),FALSE))</f>
        <v>0</v>
      </c>
      <c r="K298">
        <f>IF(ISERROR(1/VLOOKUP($B298,'Justerad allokering'!$B$1:$AG$461,MATCH(K$1,'Justerad allokering'!$B$1:$AF$1,0),FALSE)),VLOOKUP($B298,'Allokerad kvv'!$B$2:$AV$468,MATCH(K$1,'Allokerad kvv'!$B$1:$AV$1,0),FALSE),VLOOKUP($B298,'Justerad allokering'!$B$1:$AG$461,MATCH(K$1,'Justerad allokering'!$B$1:$AF$1,0),FALSE))</f>
        <v>3.5924800000000001</v>
      </c>
      <c r="L298">
        <f>IF(ISERROR(1/VLOOKUP($B298,'Justerad allokering'!$B$1:$AG$461,MATCH(L$1,'Justerad allokering'!$B$1:$AF$1,0),FALSE)),VLOOKUP($B298,'Allokerad kvv'!$B$2:$AV$468,MATCH(L$1,'Allokerad kvv'!$B$1:$AV$1,0),FALSE),VLOOKUP($B298,'Justerad allokering'!$B$1:$AG$461,MATCH(L$1,'Justerad allokering'!$B$1:$AF$1,0),FALSE))</f>
        <v>0</v>
      </c>
      <c r="M298">
        <f>IF(ISERROR(1/VLOOKUP($B298,'Justerad allokering'!$B$1:$AG$461,MATCH(M$1,'Justerad allokering'!$B$1:$AF$1,0),FALSE)),VLOOKUP($B298,'Allokerad kvv'!$B$2:$AV$468,MATCH(M$1,'Allokerad kvv'!$B$1:$AV$1,0),FALSE),VLOOKUP($B298,'Justerad allokering'!$B$1:$AG$461,MATCH(M$1,'Justerad allokering'!$B$1:$AF$1,0),FALSE))</f>
        <v>6.8678600000000003</v>
      </c>
      <c r="N298">
        <f>IF(ISERROR(1/VLOOKUP($B298,'Justerad allokering'!$B$1:$AG$461,MATCH(N$1,'Justerad allokering'!$B$1:$AF$1,0),FALSE)),VLOOKUP($B298,'Allokerad kvv'!$B$2:$AV$468,MATCH(N$1,'Allokerad kvv'!$B$1:$AV$1,0),FALSE),VLOOKUP($B298,'Justerad allokering'!$B$1:$AG$461,MATCH(N$1,'Justerad allokering'!$B$1:$AF$1,0),FALSE))</f>
        <v>21.419</v>
      </c>
      <c r="O298">
        <f>IF(ISERROR(1/VLOOKUP($B298,'Justerad allokering'!$B$1:$AG$461,MATCH(O$1,'Justerad allokering'!$B$1:$AF$1,0),FALSE)),VLOOKUP($B298,'Allokerad kvv'!$B$2:$AV$468,MATCH(O$1,'Allokerad kvv'!$B$1:$AV$1,0),FALSE),VLOOKUP($B298,'Justerad allokering'!$B$1:$AG$461,MATCH(O$1,'Justerad allokering'!$B$1:$AF$1,0),FALSE))</f>
        <v>0</v>
      </c>
      <c r="P298">
        <f>IF(ISERROR(1/VLOOKUP($B298,'Justerad allokering'!$B$1:$AG$461,MATCH(P$1,'Justerad allokering'!$B$1:$AF$1,0),FALSE)),VLOOKUP($B298,'Allokerad kvv'!$B$2:$AV$468,MATCH(P$1,'Allokerad kvv'!$B$1:$AV$1,0),FALSE),VLOOKUP($B298,'Justerad allokering'!$B$1:$AG$461,MATCH(P$1,'Justerad allokering'!$B$1:$AF$1,0),FALSE))</f>
        <v>0</v>
      </c>
      <c r="Q298">
        <f>IF(ISERROR(1/VLOOKUP($B298,'Justerad allokering'!$B$1:$AG$461,MATCH(Q$1,'Justerad allokering'!$B$1:$AF$1,0),FALSE)),VLOOKUP($B298,'Allokerad kvv'!$B$2:$AV$468,MATCH(Q$1,'Allokerad kvv'!$B$1:$AV$1,0),FALSE),VLOOKUP($B298,'Justerad allokering'!$B$1:$AG$461,MATCH(Q$1,'Justerad allokering'!$B$1:$AF$1,0),FALSE))</f>
        <v>0</v>
      </c>
      <c r="R298">
        <f>IF(ISERROR(1/VLOOKUP($B298,'Justerad allokering'!$B$1:$AG$461,MATCH(R$1,'Justerad allokering'!$B$1:$AF$1,0),FALSE)),VLOOKUP($B298,'Allokerad kvv'!$B$2:$AV$468,MATCH(R$1,'Allokerad kvv'!$B$1:$AV$1,0),FALSE),VLOOKUP($B298,'Justerad allokering'!$B$1:$AG$461,MATCH(R$1,'Justerad allokering'!$B$1:$AF$1,0),FALSE))</f>
        <v>0</v>
      </c>
      <c r="S298">
        <f>IF(ISERROR(1/VLOOKUP($B298,'Justerad allokering'!$B$1:$AG$461,MATCH(S$1,'Justerad allokering'!$B$1:$AF$1,0),FALSE)),VLOOKUP($B298,'Allokerad kvv'!$B$2:$AV$468,MATCH(S$1,'Allokerad kvv'!$B$1:$AV$1,0),FALSE),VLOOKUP($B298,'Justerad allokering'!$B$1:$AG$461,MATCH(S$1,'Justerad allokering'!$B$1:$AF$1,0),FALSE))</f>
        <v>0.105765</v>
      </c>
      <c r="T298">
        <f>IF(ISERROR(1/VLOOKUP($B298,'Justerad allokering'!$B$1:$AG$461,MATCH(T$1,'Justerad allokering'!$B$1:$AF$1,0),FALSE)),VLOOKUP($B298,'Allokerad kvv'!$B$2:$AV$468,MATCH(T$1,'Allokerad kvv'!$B$1:$AV$1,0),FALSE),VLOOKUP($B298,'Justerad allokering'!$B$1:$AG$461,MATCH(T$1,'Justerad allokering'!$B$1:$AF$1,0),FALSE))</f>
        <v>0</v>
      </c>
      <c r="U298">
        <f>IF(ISERROR(1/VLOOKUP($B298,'Justerad allokering'!$B$1:$AG$461,MATCH(U$1,'Justerad allokering'!$B$1:$AF$1,0),FALSE)),VLOOKUP($B298,'Allokerad kvv'!$B$2:$AV$468,MATCH(U$1,'Allokerad kvv'!$B$1:$AV$1,0),FALSE),VLOOKUP($B298,'Justerad allokering'!$B$1:$AG$461,MATCH(U$1,'Justerad allokering'!$B$1:$AF$1,0),FALSE))</f>
        <v>0</v>
      </c>
      <c r="V298">
        <f>IF(ISERROR(1/VLOOKUP($B298,'Justerad allokering'!$B$1:$AG$461,MATCH(V$1,'Justerad allokering'!$B$1:$AF$1,0),FALSE)),VLOOKUP($B298,'Allokerad kvv'!$B$2:$AV$468,MATCH(V$1,'Allokerad kvv'!$B$1:$AV$1,0),FALSE),VLOOKUP($B298,'Justerad allokering'!$B$1:$AG$461,MATCH(V$1,'Justerad allokering'!$B$1:$AF$1,0),FALSE))</f>
        <v>0</v>
      </c>
      <c r="W298">
        <f>IF(ISERROR(1/VLOOKUP($B298,'Justerad allokering'!$B$1:$AG$461,MATCH(W$1,'Justerad allokering'!$B$1:$AF$1,0),FALSE)),VLOOKUP($B298,'Allokerad kvv'!$B$2:$AV$468,MATCH(W$1,'Allokerad kvv'!$B$1:$AV$1,0),FALSE),VLOOKUP($B298,'Justerad allokering'!$B$1:$AG$461,MATCH(W$1,'Justerad allokering'!$B$1:$AF$1,0),FALSE))</f>
        <v>0</v>
      </c>
      <c r="X298">
        <f>IF(ISERROR(1/VLOOKUP($B298,'Justerad allokering'!$B$1:$AG$461,MATCH(X$1,'Justerad allokering'!$B$1:$AF$1,0),FALSE)),VLOOKUP($B298,'Allokerad kvv'!$B$2:$AV$468,MATCH(X$1,'Allokerad kvv'!$B$1:$AV$1,0),FALSE),VLOOKUP($B298,'Justerad allokering'!$B$1:$AG$461,MATCH(X$1,'Justerad allokering'!$B$1:$AF$1,0),FALSE))</f>
        <v>0</v>
      </c>
      <c r="Y298">
        <f>IF(ISERROR(1/VLOOKUP($B298,'Justerad allokering'!$B$1:$AG$461,MATCH(Y$1,'Justerad allokering'!$B$1:$AF$1,0),FALSE)),VLOOKUP($B298,'Allokerad kvv'!$B$2:$AV$468,MATCH(Y$1,'Allokerad kvv'!$B$1:$AV$1,0),FALSE),VLOOKUP($B298,'Justerad allokering'!$B$1:$AG$461,MATCH(Y$1,'Justerad allokering'!$B$1:$AF$1,0),FALSE))</f>
        <v>0</v>
      </c>
      <c r="Z298">
        <f>IF(ISERROR(1/VLOOKUP($B298,'Justerad allokering'!$B$1:$AG$461,MATCH(Z$1,'Justerad allokering'!$B$1:$AF$1,0),FALSE)),VLOOKUP($B298,'Allokerad kvv'!$B$2:$AV$468,MATCH(Z$1,'Allokerad kvv'!$B$1:$AV$1,0),FALSE),VLOOKUP($B298,'Justerad allokering'!$B$1:$AG$461,MATCH(Z$1,'Justerad allokering'!$B$1:$AF$1,0),FALSE))</f>
        <v>0</v>
      </c>
      <c r="AE298" s="89">
        <f t="shared" si="16"/>
        <v>153.008105</v>
      </c>
      <c r="AG298">
        <f t="shared" si="17"/>
        <v>149.41562500000001</v>
      </c>
      <c r="AH298">
        <f t="shared" si="18"/>
        <v>127.99662500000001</v>
      </c>
      <c r="AI298">
        <f>IF(AH298=0,"",AH298/VLOOKUP(B298,Kraftvärmeprod!$B$1:$BC$480,MATCH("Summa tillförd energi exklusive rökgaskondensering",Kraftvärmeprod!$B$1:$BC$1,0),FALSE))</f>
        <v>0.63549967479432612</v>
      </c>
      <c r="AK298">
        <f t="shared" si="19"/>
        <v>6.8678600000000003</v>
      </c>
    </row>
    <row r="299" spans="1:37" x14ac:dyDescent="0.25">
      <c r="A299" s="2" t="s">
        <v>422</v>
      </c>
      <c r="B299" s="2" t="s">
        <v>424</v>
      </c>
      <c r="C299">
        <f>IF(ISERROR(1/VLOOKUP($B299,'Justerad allokering'!$B$1:$AG$461,MATCH(C$1,'Justerad allokering'!$B$1:$AF$1,0),FALSE)),VLOOKUP($B299,'Allokerad kvv'!$B$2:$AV$468,MATCH(C$1,'Allokerad kvv'!$B$1:$AV$1,0),FALSE),VLOOKUP($B299,'Justerad allokering'!$B$1:$AG$461,MATCH(C$1,'Justerad allokering'!$B$1:$AF$1,0),FALSE))</f>
        <v>0</v>
      </c>
      <c r="D299">
        <f>IF(ISERROR(1/VLOOKUP($B299,'Justerad allokering'!$B$1:$AG$461,MATCH(D$1,'Justerad allokering'!$B$1:$AF$1,0),FALSE)),VLOOKUP($B299,'Allokerad kvv'!$B$2:$AV$468,MATCH(D$1,'Allokerad kvv'!$B$1:$AV$1,0),FALSE),VLOOKUP($B299,'Justerad allokering'!$B$1:$AG$461,MATCH(D$1,'Justerad allokering'!$B$1:$AF$1,0),FALSE))</f>
        <v>0</v>
      </c>
      <c r="E299">
        <f>IF(ISERROR(1/VLOOKUP($B299,'Justerad allokering'!$B$1:$AG$461,MATCH(E$1,'Justerad allokering'!$B$1:$AF$1,0),FALSE)),VLOOKUP($B299,'Allokerad kvv'!$B$2:$AV$468,MATCH(E$1,'Allokerad kvv'!$B$1:$AV$1,0),FALSE),VLOOKUP($B299,'Justerad allokering'!$B$1:$AG$461,MATCH(E$1,'Justerad allokering'!$B$1:$AF$1,0),FALSE))</f>
        <v>0</v>
      </c>
      <c r="F299">
        <f>IF(ISERROR(1/VLOOKUP($B299,'Justerad allokering'!$B$1:$AG$461,MATCH(F$1,'Justerad allokering'!$B$1:$AF$1,0),FALSE)),VLOOKUP($B299,'Allokerad kvv'!$B$2:$AV$468,MATCH(F$1,'Allokerad kvv'!$B$1:$AV$1,0),FALSE),VLOOKUP($B299,'Justerad allokering'!$B$1:$AG$461,MATCH(F$1,'Justerad allokering'!$B$1:$AF$1,0),FALSE))</f>
        <v>0</v>
      </c>
      <c r="G299">
        <f>IF(ISERROR(1/VLOOKUP($B299,'Justerad allokering'!$B$1:$AG$461,MATCH(G$1,'Justerad allokering'!$B$1:$AF$1,0),FALSE)),VLOOKUP($B299,'Allokerad kvv'!$B$2:$AV$468,MATCH(G$1,'Allokerad kvv'!$B$1:$AV$1,0),FALSE),VLOOKUP($B299,'Justerad allokering'!$B$1:$AG$461,MATCH(G$1,'Justerad allokering'!$B$1:$AF$1,0),FALSE))</f>
        <v>0</v>
      </c>
      <c r="H299">
        <f>IF(ISERROR(1/VLOOKUP($B299,'Justerad allokering'!$B$1:$AG$461,MATCH(H$1,'Justerad allokering'!$B$1:$AF$1,0),FALSE)),VLOOKUP($B299,'Allokerad kvv'!$B$2:$AV$468,MATCH(H$1,'Allokerad kvv'!$B$1:$AV$1,0),FALSE),VLOOKUP($B299,'Justerad allokering'!$B$1:$AG$461,MATCH(H$1,'Justerad allokering'!$B$1:$AF$1,0),FALSE))</f>
        <v>0</v>
      </c>
      <c r="I299">
        <f>IF(ISERROR(1/VLOOKUP($B299,'Justerad allokering'!$B$1:$AG$461,MATCH(I$1,'Justerad allokering'!$B$1:$AF$1,0),FALSE)),VLOOKUP($B299,'Allokerad kvv'!$B$2:$AV$468,MATCH(I$1,'Allokerad kvv'!$B$1:$AV$1,0),FALSE),VLOOKUP($B299,'Justerad allokering'!$B$1:$AG$461,MATCH(I$1,'Justerad allokering'!$B$1:$AF$1,0),FALSE))</f>
        <v>0</v>
      </c>
      <c r="J299">
        <f>IF(ISERROR(1/VLOOKUP($B299,'Justerad allokering'!$B$1:$AG$461,MATCH(J$1,'Justerad allokering'!$B$1:$AF$1,0),FALSE)),VLOOKUP($B299,'Allokerad kvv'!$B$2:$AV$468,MATCH(J$1,'Allokerad kvv'!$B$1:$AV$1,0),FALSE),VLOOKUP($B299,'Justerad allokering'!$B$1:$AG$461,MATCH(J$1,'Justerad allokering'!$B$1:$AF$1,0),FALSE))</f>
        <v>0</v>
      </c>
      <c r="K299">
        <f>IF(ISERROR(1/VLOOKUP($B299,'Justerad allokering'!$B$1:$AG$461,MATCH(K$1,'Justerad allokering'!$B$1:$AF$1,0),FALSE)),VLOOKUP($B299,'Allokerad kvv'!$B$2:$AV$468,MATCH(K$1,'Allokerad kvv'!$B$1:$AV$1,0),FALSE),VLOOKUP($B299,'Justerad allokering'!$B$1:$AG$461,MATCH(K$1,'Justerad allokering'!$B$1:$AF$1,0),FALSE))</f>
        <v>0</v>
      </c>
      <c r="L299">
        <f>IF(ISERROR(1/VLOOKUP($B299,'Justerad allokering'!$B$1:$AG$461,MATCH(L$1,'Justerad allokering'!$B$1:$AF$1,0),FALSE)),VLOOKUP($B299,'Allokerad kvv'!$B$2:$AV$468,MATCH(L$1,'Allokerad kvv'!$B$1:$AV$1,0),FALSE),VLOOKUP($B299,'Justerad allokering'!$B$1:$AG$461,MATCH(L$1,'Justerad allokering'!$B$1:$AF$1,0),FALSE))</f>
        <v>0</v>
      </c>
      <c r="M299">
        <f>IF(ISERROR(1/VLOOKUP($B299,'Justerad allokering'!$B$1:$AG$461,MATCH(M$1,'Justerad allokering'!$B$1:$AF$1,0),FALSE)),VLOOKUP($B299,'Allokerad kvv'!$B$2:$AV$468,MATCH(M$1,'Allokerad kvv'!$B$1:$AV$1,0),FALSE),VLOOKUP($B299,'Justerad allokering'!$B$1:$AG$461,MATCH(M$1,'Justerad allokering'!$B$1:$AF$1,0),FALSE))</f>
        <v>0</v>
      </c>
      <c r="N299">
        <f>IF(ISERROR(1/VLOOKUP($B299,'Justerad allokering'!$B$1:$AG$461,MATCH(N$1,'Justerad allokering'!$B$1:$AF$1,0),FALSE)),VLOOKUP($B299,'Allokerad kvv'!$B$2:$AV$468,MATCH(N$1,'Allokerad kvv'!$B$1:$AV$1,0),FALSE),VLOOKUP($B299,'Justerad allokering'!$B$1:$AG$461,MATCH(N$1,'Justerad allokering'!$B$1:$AF$1,0),FALSE))</f>
        <v>0</v>
      </c>
      <c r="O299">
        <f>IF(ISERROR(1/VLOOKUP($B299,'Justerad allokering'!$B$1:$AG$461,MATCH(O$1,'Justerad allokering'!$B$1:$AF$1,0),FALSE)),VLOOKUP($B299,'Allokerad kvv'!$B$2:$AV$468,MATCH(O$1,'Allokerad kvv'!$B$1:$AV$1,0),FALSE),VLOOKUP($B299,'Justerad allokering'!$B$1:$AG$461,MATCH(O$1,'Justerad allokering'!$B$1:$AF$1,0),FALSE))</f>
        <v>0</v>
      </c>
      <c r="P299">
        <f>IF(ISERROR(1/VLOOKUP($B299,'Justerad allokering'!$B$1:$AG$461,MATCH(P$1,'Justerad allokering'!$B$1:$AF$1,0),FALSE)),VLOOKUP($B299,'Allokerad kvv'!$B$2:$AV$468,MATCH(P$1,'Allokerad kvv'!$B$1:$AV$1,0),FALSE),VLOOKUP($B299,'Justerad allokering'!$B$1:$AG$461,MATCH(P$1,'Justerad allokering'!$B$1:$AF$1,0),FALSE))</f>
        <v>0</v>
      </c>
      <c r="Q299">
        <f>IF(ISERROR(1/VLOOKUP($B299,'Justerad allokering'!$B$1:$AG$461,MATCH(Q$1,'Justerad allokering'!$B$1:$AF$1,0),FALSE)),VLOOKUP($B299,'Allokerad kvv'!$B$2:$AV$468,MATCH(Q$1,'Allokerad kvv'!$B$1:$AV$1,0),FALSE),VLOOKUP($B299,'Justerad allokering'!$B$1:$AG$461,MATCH(Q$1,'Justerad allokering'!$B$1:$AF$1,0),FALSE))</f>
        <v>0</v>
      </c>
      <c r="R299">
        <f>IF(ISERROR(1/VLOOKUP($B299,'Justerad allokering'!$B$1:$AG$461,MATCH(R$1,'Justerad allokering'!$B$1:$AF$1,0),FALSE)),VLOOKUP($B299,'Allokerad kvv'!$B$2:$AV$468,MATCH(R$1,'Allokerad kvv'!$B$1:$AV$1,0),FALSE),VLOOKUP($B299,'Justerad allokering'!$B$1:$AG$461,MATCH(R$1,'Justerad allokering'!$B$1:$AF$1,0),FALSE))</f>
        <v>0</v>
      </c>
      <c r="S299">
        <f>IF(ISERROR(1/VLOOKUP($B299,'Justerad allokering'!$B$1:$AG$461,MATCH(S$1,'Justerad allokering'!$B$1:$AF$1,0),FALSE)),VLOOKUP($B299,'Allokerad kvv'!$B$2:$AV$468,MATCH(S$1,'Allokerad kvv'!$B$1:$AV$1,0),FALSE),VLOOKUP($B299,'Justerad allokering'!$B$1:$AG$461,MATCH(S$1,'Justerad allokering'!$B$1:$AF$1,0),FALSE))</f>
        <v>0</v>
      </c>
      <c r="T299">
        <f>IF(ISERROR(1/VLOOKUP($B299,'Justerad allokering'!$B$1:$AG$461,MATCH(T$1,'Justerad allokering'!$B$1:$AF$1,0),FALSE)),VLOOKUP($B299,'Allokerad kvv'!$B$2:$AV$468,MATCH(T$1,'Allokerad kvv'!$B$1:$AV$1,0),FALSE),VLOOKUP($B299,'Justerad allokering'!$B$1:$AG$461,MATCH(T$1,'Justerad allokering'!$B$1:$AF$1,0),FALSE))</f>
        <v>0</v>
      </c>
      <c r="U299">
        <f>IF(ISERROR(1/VLOOKUP($B299,'Justerad allokering'!$B$1:$AG$461,MATCH(U$1,'Justerad allokering'!$B$1:$AF$1,0),FALSE)),VLOOKUP($B299,'Allokerad kvv'!$B$2:$AV$468,MATCH(U$1,'Allokerad kvv'!$B$1:$AV$1,0),FALSE),VLOOKUP($B299,'Justerad allokering'!$B$1:$AG$461,MATCH(U$1,'Justerad allokering'!$B$1:$AF$1,0),FALSE))</f>
        <v>0</v>
      </c>
      <c r="V299">
        <f>IF(ISERROR(1/VLOOKUP($B299,'Justerad allokering'!$B$1:$AG$461,MATCH(V$1,'Justerad allokering'!$B$1:$AF$1,0),FALSE)),VLOOKUP($B299,'Allokerad kvv'!$B$2:$AV$468,MATCH(V$1,'Allokerad kvv'!$B$1:$AV$1,0),FALSE),VLOOKUP($B299,'Justerad allokering'!$B$1:$AG$461,MATCH(V$1,'Justerad allokering'!$B$1:$AF$1,0),FALSE))</f>
        <v>0</v>
      </c>
      <c r="W299">
        <f>IF(ISERROR(1/VLOOKUP($B299,'Justerad allokering'!$B$1:$AG$461,MATCH(W$1,'Justerad allokering'!$B$1:$AF$1,0),FALSE)),VLOOKUP($B299,'Allokerad kvv'!$B$2:$AV$468,MATCH(W$1,'Allokerad kvv'!$B$1:$AV$1,0),FALSE),VLOOKUP($B299,'Justerad allokering'!$B$1:$AG$461,MATCH(W$1,'Justerad allokering'!$B$1:$AF$1,0),FALSE))</f>
        <v>0</v>
      </c>
      <c r="X299">
        <f>IF(ISERROR(1/VLOOKUP($B299,'Justerad allokering'!$B$1:$AG$461,MATCH(X$1,'Justerad allokering'!$B$1:$AF$1,0),FALSE)),VLOOKUP($B299,'Allokerad kvv'!$B$2:$AV$468,MATCH(X$1,'Allokerad kvv'!$B$1:$AV$1,0),FALSE),VLOOKUP($B299,'Justerad allokering'!$B$1:$AG$461,MATCH(X$1,'Justerad allokering'!$B$1:$AF$1,0),FALSE))</f>
        <v>0</v>
      </c>
      <c r="Y299">
        <f>IF(ISERROR(1/VLOOKUP($B299,'Justerad allokering'!$B$1:$AG$461,MATCH(Y$1,'Justerad allokering'!$B$1:$AF$1,0),FALSE)),VLOOKUP($B299,'Allokerad kvv'!$B$2:$AV$468,MATCH(Y$1,'Allokerad kvv'!$B$1:$AV$1,0),FALSE),VLOOKUP($B299,'Justerad allokering'!$B$1:$AG$461,MATCH(Y$1,'Justerad allokering'!$B$1:$AF$1,0),FALSE))</f>
        <v>0</v>
      </c>
      <c r="Z299">
        <f>IF(ISERROR(1/VLOOKUP($B299,'Justerad allokering'!$B$1:$AG$461,MATCH(Z$1,'Justerad allokering'!$B$1:$AF$1,0),FALSE)),VLOOKUP($B299,'Allokerad kvv'!$B$2:$AV$468,MATCH(Z$1,'Allokerad kvv'!$B$1:$AV$1,0),FALSE),VLOOKUP($B299,'Justerad allokering'!$B$1:$AG$461,MATCH(Z$1,'Justerad allokering'!$B$1:$AF$1,0),FALSE))</f>
        <v>0</v>
      </c>
      <c r="AE299" s="89">
        <f t="shared" si="16"/>
        <v>0</v>
      </c>
      <c r="AG299">
        <f t="shared" si="17"/>
        <v>0</v>
      </c>
      <c r="AH299">
        <f t="shared" si="18"/>
        <v>0</v>
      </c>
      <c r="AI299" t="str">
        <f>IF(AH299=0,"",AH299/VLOOKUP(B299,Kraftvärmeprod!$B$1:$BC$480,MATCH("Summa tillförd energi exklusive rökgaskondensering",Kraftvärmeprod!$B$1:$BC$1,0),FALSE))</f>
        <v/>
      </c>
      <c r="AK299">
        <f t="shared" si="19"/>
        <v>0</v>
      </c>
    </row>
    <row r="300" spans="1:37" x14ac:dyDescent="0.25">
      <c r="A300" s="2" t="s">
        <v>425</v>
      </c>
      <c r="B300" s="2" t="s">
        <v>426</v>
      </c>
      <c r="C300">
        <f>IF(ISERROR(1/VLOOKUP($B300,'Justerad allokering'!$B$1:$AG$461,MATCH(C$1,'Justerad allokering'!$B$1:$AF$1,0),FALSE)),VLOOKUP($B300,'Allokerad kvv'!$B$2:$AV$468,MATCH(C$1,'Allokerad kvv'!$B$1:$AV$1,0),FALSE),VLOOKUP($B300,'Justerad allokering'!$B$1:$AG$461,MATCH(C$1,'Justerad allokering'!$B$1:$AF$1,0),FALSE))</f>
        <v>0</v>
      </c>
      <c r="D300">
        <f>IF(ISERROR(1/VLOOKUP($B300,'Justerad allokering'!$B$1:$AG$461,MATCH(D$1,'Justerad allokering'!$B$1:$AF$1,0),FALSE)),VLOOKUP($B300,'Allokerad kvv'!$B$2:$AV$468,MATCH(D$1,'Allokerad kvv'!$B$1:$AV$1,0),FALSE),VLOOKUP($B300,'Justerad allokering'!$B$1:$AG$461,MATCH(D$1,'Justerad allokering'!$B$1:$AF$1,0),FALSE))</f>
        <v>0</v>
      </c>
      <c r="E300">
        <f>IF(ISERROR(1/VLOOKUP($B300,'Justerad allokering'!$B$1:$AG$461,MATCH(E$1,'Justerad allokering'!$B$1:$AF$1,0),FALSE)),VLOOKUP($B300,'Allokerad kvv'!$B$2:$AV$468,MATCH(E$1,'Allokerad kvv'!$B$1:$AV$1,0),FALSE),VLOOKUP($B300,'Justerad allokering'!$B$1:$AG$461,MATCH(E$1,'Justerad allokering'!$B$1:$AF$1,0),FALSE))</f>
        <v>0</v>
      </c>
      <c r="F300">
        <f>IF(ISERROR(1/VLOOKUP($B300,'Justerad allokering'!$B$1:$AG$461,MATCH(F$1,'Justerad allokering'!$B$1:$AF$1,0),FALSE)),VLOOKUP($B300,'Allokerad kvv'!$B$2:$AV$468,MATCH(F$1,'Allokerad kvv'!$B$1:$AV$1,0),FALSE),VLOOKUP($B300,'Justerad allokering'!$B$1:$AG$461,MATCH(F$1,'Justerad allokering'!$B$1:$AF$1,0),FALSE))</f>
        <v>0</v>
      </c>
      <c r="G300">
        <f>IF(ISERROR(1/VLOOKUP($B300,'Justerad allokering'!$B$1:$AG$461,MATCH(G$1,'Justerad allokering'!$B$1:$AF$1,0),FALSE)),VLOOKUP($B300,'Allokerad kvv'!$B$2:$AV$468,MATCH(G$1,'Allokerad kvv'!$B$1:$AV$1,0),FALSE),VLOOKUP($B300,'Justerad allokering'!$B$1:$AG$461,MATCH(G$1,'Justerad allokering'!$B$1:$AF$1,0),FALSE))</f>
        <v>0</v>
      </c>
      <c r="H300">
        <f>IF(ISERROR(1/VLOOKUP($B300,'Justerad allokering'!$B$1:$AG$461,MATCH(H$1,'Justerad allokering'!$B$1:$AF$1,0),FALSE)),VLOOKUP($B300,'Allokerad kvv'!$B$2:$AV$468,MATCH(H$1,'Allokerad kvv'!$B$1:$AV$1,0),FALSE),VLOOKUP($B300,'Justerad allokering'!$B$1:$AG$461,MATCH(H$1,'Justerad allokering'!$B$1:$AF$1,0),FALSE))</f>
        <v>0</v>
      </c>
      <c r="I300">
        <f>IF(ISERROR(1/VLOOKUP($B300,'Justerad allokering'!$B$1:$AG$461,MATCH(I$1,'Justerad allokering'!$B$1:$AF$1,0),FALSE)),VLOOKUP($B300,'Allokerad kvv'!$B$2:$AV$468,MATCH(I$1,'Allokerad kvv'!$B$1:$AV$1,0),FALSE),VLOOKUP($B300,'Justerad allokering'!$B$1:$AG$461,MATCH(I$1,'Justerad allokering'!$B$1:$AF$1,0),FALSE))</f>
        <v>0</v>
      </c>
      <c r="J300">
        <f>IF(ISERROR(1/VLOOKUP($B300,'Justerad allokering'!$B$1:$AG$461,MATCH(J$1,'Justerad allokering'!$B$1:$AF$1,0),FALSE)),VLOOKUP($B300,'Allokerad kvv'!$B$2:$AV$468,MATCH(J$1,'Allokerad kvv'!$B$1:$AV$1,0),FALSE),VLOOKUP($B300,'Justerad allokering'!$B$1:$AG$461,MATCH(J$1,'Justerad allokering'!$B$1:$AF$1,0),FALSE))</f>
        <v>0</v>
      </c>
      <c r="K300">
        <f>IF(ISERROR(1/VLOOKUP($B300,'Justerad allokering'!$B$1:$AG$461,MATCH(K$1,'Justerad allokering'!$B$1:$AF$1,0),FALSE)),VLOOKUP($B300,'Allokerad kvv'!$B$2:$AV$468,MATCH(K$1,'Allokerad kvv'!$B$1:$AV$1,0),FALSE),VLOOKUP($B300,'Justerad allokering'!$B$1:$AG$461,MATCH(K$1,'Justerad allokering'!$B$1:$AF$1,0),FALSE))</f>
        <v>0</v>
      </c>
      <c r="L300">
        <f>IF(ISERROR(1/VLOOKUP($B300,'Justerad allokering'!$B$1:$AG$461,MATCH(L$1,'Justerad allokering'!$B$1:$AF$1,0),FALSE)),VLOOKUP($B300,'Allokerad kvv'!$B$2:$AV$468,MATCH(L$1,'Allokerad kvv'!$B$1:$AV$1,0),FALSE),VLOOKUP($B300,'Justerad allokering'!$B$1:$AG$461,MATCH(L$1,'Justerad allokering'!$B$1:$AF$1,0),FALSE))</f>
        <v>0</v>
      </c>
      <c r="M300">
        <f>IF(ISERROR(1/VLOOKUP($B300,'Justerad allokering'!$B$1:$AG$461,MATCH(M$1,'Justerad allokering'!$B$1:$AF$1,0),FALSE)),VLOOKUP($B300,'Allokerad kvv'!$B$2:$AV$468,MATCH(M$1,'Allokerad kvv'!$B$1:$AV$1,0),FALSE),VLOOKUP($B300,'Justerad allokering'!$B$1:$AG$461,MATCH(M$1,'Justerad allokering'!$B$1:$AF$1,0),FALSE))</f>
        <v>0</v>
      </c>
      <c r="N300">
        <f>IF(ISERROR(1/VLOOKUP($B300,'Justerad allokering'!$B$1:$AG$461,MATCH(N$1,'Justerad allokering'!$B$1:$AF$1,0),FALSE)),VLOOKUP($B300,'Allokerad kvv'!$B$2:$AV$468,MATCH(N$1,'Allokerad kvv'!$B$1:$AV$1,0),FALSE),VLOOKUP($B300,'Justerad allokering'!$B$1:$AG$461,MATCH(N$1,'Justerad allokering'!$B$1:$AF$1,0),FALSE))</f>
        <v>0</v>
      </c>
      <c r="O300">
        <f>IF(ISERROR(1/VLOOKUP($B300,'Justerad allokering'!$B$1:$AG$461,MATCH(O$1,'Justerad allokering'!$B$1:$AF$1,0),FALSE)),VLOOKUP($B300,'Allokerad kvv'!$B$2:$AV$468,MATCH(O$1,'Allokerad kvv'!$B$1:$AV$1,0),FALSE),VLOOKUP($B300,'Justerad allokering'!$B$1:$AG$461,MATCH(O$1,'Justerad allokering'!$B$1:$AF$1,0),FALSE))</f>
        <v>0</v>
      </c>
      <c r="P300">
        <f>IF(ISERROR(1/VLOOKUP($B300,'Justerad allokering'!$B$1:$AG$461,MATCH(P$1,'Justerad allokering'!$B$1:$AF$1,0),FALSE)),VLOOKUP($B300,'Allokerad kvv'!$B$2:$AV$468,MATCH(P$1,'Allokerad kvv'!$B$1:$AV$1,0),FALSE),VLOOKUP($B300,'Justerad allokering'!$B$1:$AG$461,MATCH(P$1,'Justerad allokering'!$B$1:$AF$1,0),FALSE))</f>
        <v>0</v>
      </c>
      <c r="Q300">
        <f>IF(ISERROR(1/VLOOKUP($B300,'Justerad allokering'!$B$1:$AG$461,MATCH(Q$1,'Justerad allokering'!$B$1:$AF$1,0),FALSE)),VLOOKUP($B300,'Allokerad kvv'!$B$2:$AV$468,MATCH(Q$1,'Allokerad kvv'!$B$1:$AV$1,0),FALSE),VLOOKUP($B300,'Justerad allokering'!$B$1:$AG$461,MATCH(Q$1,'Justerad allokering'!$B$1:$AF$1,0),FALSE))</f>
        <v>0</v>
      </c>
      <c r="R300">
        <f>IF(ISERROR(1/VLOOKUP($B300,'Justerad allokering'!$B$1:$AG$461,MATCH(R$1,'Justerad allokering'!$B$1:$AF$1,0),FALSE)),VLOOKUP($B300,'Allokerad kvv'!$B$2:$AV$468,MATCH(R$1,'Allokerad kvv'!$B$1:$AV$1,0),FALSE),VLOOKUP($B300,'Justerad allokering'!$B$1:$AG$461,MATCH(R$1,'Justerad allokering'!$B$1:$AF$1,0),FALSE))</f>
        <v>0</v>
      </c>
      <c r="S300">
        <f>IF(ISERROR(1/VLOOKUP($B300,'Justerad allokering'!$B$1:$AG$461,MATCH(S$1,'Justerad allokering'!$B$1:$AF$1,0),FALSE)),VLOOKUP($B300,'Allokerad kvv'!$B$2:$AV$468,MATCH(S$1,'Allokerad kvv'!$B$1:$AV$1,0),FALSE),VLOOKUP($B300,'Justerad allokering'!$B$1:$AG$461,MATCH(S$1,'Justerad allokering'!$B$1:$AF$1,0),FALSE))</f>
        <v>0</v>
      </c>
      <c r="T300">
        <f>IF(ISERROR(1/VLOOKUP($B300,'Justerad allokering'!$B$1:$AG$461,MATCH(T$1,'Justerad allokering'!$B$1:$AF$1,0),FALSE)),VLOOKUP($B300,'Allokerad kvv'!$B$2:$AV$468,MATCH(T$1,'Allokerad kvv'!$B$1:$AV$1,0),FALSE),VLOOKUP($B300,'Justerad allokering'!$B$1:$AG$461,MATCH(T$1,'Justerad allokering'!$B$1:$AF$1,0),FALSE))</f>
        <v>0</v>
      </c>
      <c r="U300">
        <f>IF(ISERROR(1/VLOOKUP($B300,'Justerad allokering'!$B$1:$AG$461,MATCH(U$1,'Justerad allokering'!$B$1:$AF$1,0),FALSE)),VLOOKUP($B300,'Allokerad kvv'!$B$2:$AV$468,MATCH(U$1,'Allokerad kvv'!$B$1:$AV$1,0),FALSE),VLOOKUP($B300,'Justerad allokering'!$B$1:$AG$461,MATCH(U$1,'Justerad allokering'!$B$1:$AF$1,0),FALSE))</f>
        <v>0</v>
      </c>
      <c r="V300">
        <f>IF(ISERROR(1/VLOOKUP($B300,'Justerad allokering'!$B$1:$AG$461,MATCH(V$1,'Justerad allokering'!$B$1:$AF$1,0),FALSE)),VLOOKUP($B300,'Allokerad kvv'!$B$2:$AV$468,MATCH(V$1,'Allokerad kvv'!$B$1:$AV$1,0),FALSE),VLOOKUP($B300,'Justerad allokering'!$B$1:$AG$461,MATCH(V$1,'Justerad allokering'!$B$1:$AF$1,0),FALSE))</f>
        <v>0</v>
      </c>
      <c r="W300">
        <f>IF(ISERROR(1/VLOOKUP($B300,'Justerad allokering'!$B$1:$AG$461,MATCH(W$1,'Justerad allokering'!$B$1:$AF$1,0),FALSE)),VLOOKUP($B300,'Allokerad kvv'!$B$2:$AV$468,MATCH(W$1,'Allokerad kvv'!$B$1:$AV$1,0),FALSE),VLOOKUP($B300,'Justerad allokering'!$B$1:$AG$461,MATCH(W$1,'Justerad allokering'!$B$1:$AF$1,0),FALSE))</f>
        <v>0</v>
      </c>
      <c r="X300">
        <f>IF(ISERROR(1/VLOOKUP($B300,'Justerad allokering'!$B$1:$AG$461,MATCH(X$1,'Justerad allokering'!$B$1:$AF$1,0),FALSE)),VLOOKUP($B300,'Allokerad kvv'!$B$2:$AV$468,MATCH(X$1,'Allokerad kvv'!$B$1:$AV$1,0),FALSE),VLOOKUP($B300,'Justerad allokering'!$B$1:$AG$461,MATCH(X$1,'Justerad allokering'!$B$1:$AF$1,0),FALSE))</f>
        <v>0</v>
      </c>
      <c r="Y300">
        <f>IF(ISERROR(1/VLOOKUP($B300,'Justerad allokering'!$B$1:$AG$461,MATCH(Y$1,'Justerad allokering'!$B$1:$AF$1,0),FALSE)),VLOOKUP($B300,'Allokerad kvv'!$B$2:$AV$468,MATCH(Y$1,'Allokerad kvv'!$B$1:$AV$1,0),FALSE),VLOOKUP($B300,'Justerad allokering'!$B$1:$AG$461,MATCH(Y$1,'Justerad allokering'!$B$1:$AF$1,0),FALSE))</f>
        <v>0</v>
      </c>
      <c r="Z300">
        <f>IF(ISERROR(1/VLOOKUP($B300,'Justerad allokering'!$B$1:$AG$461,MATCH(Z$1,'Justerad allokering'!$B$1:$AF$1,0),FALSE)),VLOOKUP($B300,'Allokerad kvv'!$B$2:$AV$468,MATCH(Z$1,'Allokerad kvv'!$B$1:$AV$1,0),FALSE),VLOOKUP($B300,'Justerad allokering'!$B$1:$AG$461,MATCH(Z$1,'Justerad allokering'!$B$1:$AF$1,0),FALSE))</f>
        <v>0</v>
      </c>
      <c r="AE300" s="89">
        <f t="shared" si="16"/>
        <v>0</v>
      </c>
      <c r="AG300">
        <f t="shared" si="17"/>
        <v>0</v>
      </c>
      <c r="AH300">
        <f t="shared" si="18"/>
        <v>0</v>
      </c>
      <c r="AI300" t="str">
        <f>IF(AH300=0,"",AH300/VLOOKUP(B300,Kraftvärmeprod!$B$1:$BC$480,MATCH("Summa tillförd energi exklusive rökgaskondensering",Kraftvärmeprod!$B$1:$BC$1,0),FALSE))</f>
        <v/>
      </c>
      <c r="AK300">
        <f t="shared" si="19"/>
        <v>0</v>
      </c>
    </row>
    <row r="301" spans="1:37" x14ac:dyDescent="0.25">
      <c r="A301" s="2" t="s">
        <v>425</v>
      </c>
      <c r="B301" s="2" t="s">
        <v>427</v>
      </c>
      <c r="C301">
        <f>IF(ISERROR(1/VLOOKUP($B301,'Justerad allokering'!$B$1:$AG$461,MATCH(C$1,'Justerad allokering'!$B$1:$AF$1,0),FALSE)),VLOOKUP($B301,'Allokerad kvv'!$B$2:$AV$468,MATCH(C$1,'Allokerad kvv'!$B$1:$AV$1,0),FALSE),VLOOKUP($B301,'Justerad allokering'!$B$1:$AG$461,MATCH(C$1,'Justerad allokering'!$B$1:$AF$1,0),FALSE))</f>
        <v>0</v>
      </c>
      <c r="D301">
        <f>IF(ISERROR(1/VLOOKUP($B301,'Justerad allokering'!$B$1:$AG$461,MATCH(D$1,'Justerad allokering'!$B$1:$AF$1,0),FALSE)),VLOOKUP($B301,'Allokerad kvv'!$B$2:$AV$468,MATCH(D$1,'Allokerad kvv'!$B$1:$AV$1,0),FALSE),VLOOKUP($B301,'Justerad allokering'!$B$1:$AG$461,MATCH(D$1,'Justerad allokering'!$B$1:$AF$1,0),FALSE))</f>
        <v>0</v>
      </c>
      <c r="E301">
        <f>IF(ISERROR(1/VLOOKUP($B301,'Justerad allokering'!$B$1:$AG$461,MATCH(E$1,'Justerad allokering'!$B$1:$AF$1,0),FALSE)),VLOOKUP($B301,'Allokerad kvv'!$B$2:$AV$468,MATCH(E$1,'Allokerad kvv'!$B$1:$AV$1,0),FALSE),VLOOKUP($B301,'Justerad allokering'!$B$1:$AG$461,MATCH(E$1,'Justerad allokering'!$B$1:$AF$1,0),FALSE))</f>
        <v>0</v>
      </c>
      <c r="F301">
        <f>IF(ISERROR(1/VLOOKUP($B301,'Justerad allokering'!$B$1:$AG$461,MATCH(F$1,'Justerad allokering'!$B$1:$AF$1,0),FALSE)),VLOOKUP($B301,'Allokerad kvv'!$B$2:$AV$468,MATCH(F$1,'Allokerad kvv'!$B$1:$AV$1,0),FALSE),VLOOKUP($B301,'Justerad allokering'!$B$1:$AG$461,MATCH(F$1,'Justerad allokering'!$B$1:$AF$1,0),FALSE))</f>
        <v>0</v>
      </c>
      <c r="G301">
        <f>IF(ISERROR(1/VLOOKUP($B301,'Justerad allokering'!$B$1:$AG$461,MATCH(G$1,'Justerad allokering'!$B$1:$AF$1,0),FALSE)),VLOOKUP($B301,'Allokerad kvv'!$B$2:$AV$468,MATCH(G$1,'Allokerad kvv'!$B$1:$AV$1,0),FALSE),VLOOKUP($B301,'Justerad allokering'!$B$1:$AG$461,MATCH(G$1,'Justerad allokering'!$B$1:$AF$1,0),FALSE))</f>
        <v>0.115413</v>
      </c>
      <c r="H301">
        <f>IF(ISERROR(1/VLOOKUP($B301,'Justerad allokering'!$B$1:$AG$461,MATCH(H$1,'Justerad allokering'!$B$1:$AF$1,0),FALSE)),VLOOKUP($B301,'Allokerad kvv'!$B$2:$AV$468,MATCH(H$1,'Allokerad kvv'!$B$1:$AV$1,0),FALSE),VLOOKUP($B301,'Justerad allokering'!$B$1:$AG$461,MATCH(H$1,'Justerad allokering'!$B$1:$AF$1,0),FALSE))</f>
        <v>0</v>
      </c>
      <c r="I301">
        <f>IF(ISERROR(1/VLOOKUP($B301,'Justerad allokering'!$B$1:$AG$461,MATCH(I$1,'Justerad allokering'!$B$1:$AF$1,0),FALSE)),VLOOKUP($B301,'Allokerad kvv'!$B$2:$AV$468,MATCH(I$1,'Allokerad kvv'!$B$1:$AV$1,0),FALSE),VLOOKUP($B301,'Justerad allokering'!$B$1:$AG$461,MATCH(I$1,'Justerad allokering'!$B$1:$AF$1,0),FALSE))</f>
        <v>0</v>
      </c>
      <c r="J301">
        <f>IF(ISERROR(1/VLOOKUP($B301,'Justerad allokering'!$B$1:$AG$461,MATCH(J$1,'Justerad allokering'!$B$1:$AF$1,0),FALSE)),VLOOKUP($B301,'Allokerad kvv'!$B$2:$AV$468,MATCH(J$1,'Allokerad kvv'!$B$1:$AV$1,0),FALSE),VLOOKUP($B301,'Justerad allokering'!$B$1:$AG$461,MATCH(J$1,'Justerad allokering'!$B$1:$AF$1,0),FALSE))</f>
        <v>2.6905000000000001</v>
      </c>
      <c r="K301">
        <f>IF(ISERROR(1/VLOOKUP($B301,'Justerad allokering'!$B$1:$AG$461,MATCH(K$1,'Justerad allokering'!$B$1:$AF$1,0),FALSE)),VLOOKUP($B301,'Allokerad kvv'!$B$2:$AV$468,MATCH(K$1,'Allokerad kvv'!$B$1:$AV$1,0),FALSE),VLOOKUP($B301,'Justerad allokering'!$B$1:$AG$461,MATCH(K$1,'Justerad allokering'!$B$1:$AF$1,0),FALSE))</f>
        <v>1.73291</v>
      </c>
      <c r="L301">
        <f>IF(ISERROR(1/VLOOKUP($B301,'Justerad allokering'!$B$1:$AG$461,MATCH(L$1,'Justerad allokering'!$B$1:$AF$1,0),FALSE)),VLOOKUP($B301,'Allokerad kvv'!$B$2:$AV$468,MATCH(L$1,'Allokerad kvv'!$B$1:$AV$1,0),FALSE),VLOOKUP($B301,'Justerad allokering'!$B$1:$AG$461,MATCH(L$1,'Justerad allokering'!$B$1:$AF$1,0),FALSE))</f>
        <v>0</v>
      </c>
      <c r="M301">
        <f>IF(ISERROR(1/VLOOKUP($B301,'Justerad allokering'!$B$1:$AG$461,MATCH(M$1,'Justerad allokering'!$B$1:$AF$1,0),FALSE)),VLOOKUP($B301,'Allokerad kvv'!$B$2:$AV$468,MATCH(M$1,'Allokerad kvv'!$B$1:$AV$1,0),FALSE),VLOOKUP($B301,'Justerad allokering'!$B$1:$AG$461,MATCH(M$1,'Justerad allokering'!$B$1:$AF$1,0),FALSE))</f>
        <v>98</v>
      </c>
      <c r="N301">
        <f>IF(ISERROR(1/VLOOKUP($B301,'Justerad allokering'!$B$1:$AG$461,MATCH(N$1,'Justerad allokering'!$B$1:$AF$1,0),FALSE)),VLOOKUP($B301,'Allokerad kvv'!$B$2:$AV$468,MATCH(N$1,'Allokerad kvv'!$B$1:$AV$1,0),FALSE),VLOOKUP($B301,'Justerad allokering'!$B$1:$AG$461,MATCH(N$1,'Justerad allokering'!$B$1:$AF$1,0),FALSE))</f>
        <v>0</v>
      </c>
      <c r="O301">
        <f>IF(ISERROR(1/VLOOKUP($B301,'Justerad allokering'!$B$1:$AG$461,MATCH(O$1,'Justerad allokering'!$B$1:$AF$1,0),FALSE)),VLOOKUP($B301,'Allokerad kvv'!$B$2:$AV$468,MATCH(O$1,'Allokerad kvv'!$B$1:$AV$1,0),FALSE),VLOOKUP($B301,'Justerad allokering'!$B$1:$AG$461,MATCH(O$1,'Justerad allokering'!$B$1:$AF$1,0),FALSE))</f>
        <v>0</v>
      </c>
      <c r="P301">
        <f>IF(ISERROR(1/VLOOKUP($B301,'Justerad allokering'!$B$1:$AG$461,MATCH(P$1,'Justerad allokering'!$B$1:$AF$1,0),FALSE)),VLOOKUP($B301,'Allokerad kvv'!$B$2:$AV$468,MATCH(P$1,'Allokerad kvv'!$B$1:$AV$1,0),FALSE),VLOOKUP($B301,'Justerad allokering'!$B$1:$AG$461,MATCH(P$1,'Justerad allokering'!$B$1:$AF$1,0),FALSE))</f>
        <v>0.391459</v>
      </c>
      <c r="Q301">
        <f>IF(ISERROR(1/VLOOKUP($B301,'Justerad allokering'!$B$1:$AG$461,MATCH(Q$1,'Justerad allokering'!$B$1:$AF$1,0),FALSE)),VLOOKUP($B301,'Allokerad kvv'!$B$2:$AV$468,MATCH(Q$1,'Allokerad kvv'!$B$1:$AV$1,0),FALSE),VLOOKUP($B301,'Justerad allokering'!$B$1:$AG$461,MATCH(Q$1,'Justerad allokering'!$B$1:$AF$1,0),FALSE))</f>
        <v>0</v>
      </c>
      <c r="R301">
        <f>IF(ISERROR(1/VLOOKUP($B301,'Justerad allokering'!$B$1:$AG$461,MATCH(R$1,'Justerad allokering'!$B$1:$AF$1,0),FALSE)),VLOOKUP($B301,'Allokerad kvv'!$B$2:$AV$468,MATCH(R$1,'Allokerad kvv'!$B$1:$AV$1,0),FALSE),VLOOKUP($B301,'Justerad allokering'!$B$1:$AG$461,MATCH(R$1,'Justerad allokering'!$B$1:$AF$1,0),FALSE))</f>
        <v>0</v>
      </c>
      <c r="S301">
        <f>IF(ISERROR(1/VLOOKUP($B301,'Justerad allokering'!$B$1:$AG$461,MATCH(S$1,'Justerad allokering'!$B$1:$AF$1,0),FALSE)),VLOOKUP($B301,'Allokerad kvv'!$B$2:$AV$468,MATCH(S$1,'Allokerad kvv'!$B$1:$AV$1,0),FALSE),VLOOKUP($B301,'Justerad allokering'!$B$1:$AG$461,MATCH(S$1,'Justerad allokering'!$B$1:$AF$1,0),FALSE))</f>
        <v>0</v>
      </c>
      <c r="T301">
        <f>IF(ISERROR(1/VLOOKUP($B301,'Justerad allokering'!$B$1:$AG$461,MATCH(T$1,'Justerad allokering'!$B$1:$AF$1,0),FALSE)),VLOOKUP($B301,'Allokerad kvv'!$B$2:$AV$468,MATCH(T$1,'Allokerad kvv'!$B$1:$AV$1,0),FALSE),VLOOKUP($B301,'Justerad allokering'!$B$1:$AG$461,MATCH(T$1,'Justerad allokering'!$B$1:$AF$1,0),FALSE))</f>
        <v>0</v>
      </c>
      <c r="U301">
        <f>IF(ISERROR(1/VLOOKUP($B301,'Justerad allokering'!$B$1:$AG$461,MATCH(U$1,'Justerad allokering'!$B$1:$AF$1,0),FALSE)),VLOOKUP($B301,'Allokerad kvv'!$B$2:$AV$468,MATCH(U$1,'Allokerad kvv'!$B$1:$AV$1,0),FALSE),VLOOKUP($B301,'Justerad allokering'!$B$1:$AG$461,MATCH(U$1,'Justerad allokering'!$B$1:$AF$1,0),FALSE))</f>
        <v>0</v>
      </c>
      <c r="V301">
        <f>IF(ISERROR(1/VLOOKUP($B301,'Justerad allokering'!$B$1:$AG$461,MATCH(V$1,'Justerad allokering'!$B$1:$AF$1,0),FALSE)),VLOOKUP($B301,'Allokerad kvv'!$B$2:$AV$468,MATCH(V$1,'Allokerad kvv'!$B$1:$AV$1,0),FALSE),VLOOKUP($B301,'Justerad allokering'!$B$1:$AG$461,MATCH(V$1,'Justerad allokering'!$B$1:$AF$1,0),FALSE))</f>
        <v>0</v>
      </c>
      <c r="W301">
        <f>IF(ISERROR(1/VLOOKUP($B301,'Justerad allokering'!$B$1:$AG$461,MATCH(W$1,'Justerad allokering'!$B$1:$AF$1,0),FALSE)),VLOOKUP($B301,'Allokerad kvv'!$B$2:$AV$468,MATCH(W$1,'Allokerad kvv'!$B$1:$AV$1,0),FALSE),VLOOKUP($B301,'Justerad allokering'!$B$1:$AG$461,MATCH(W$1,'Justerad allokering'!$B$1:$AF$1,0),FALSE))</f>
        <v>0</v>
      </c>
      <c r="X301">
        <f>IF(ISERROR(1/VLOOKUP($B301,'Justerad allokering'!$B$1:$AG$461,MATCH(X$1,'Justerad allokering'!$B$1:$AF$1,0),FALSE)),VLOOKUP($B301,'Allokerad kvv'!$B$2:$AV$468,MATCH(X$1,'Allokerad kvv'!$B$1:$AV$1,0),FALSE),VLOOKUP($B301,'Justerad allokering'!$B$1:$AG$461,MATCH(X$1,'Justerad allokering'!$B$1:$AF$1,0),FALSE))</f>
        <v>0.271561</v>
      </c>
      <c r="Y301">
        <f>IF(ISERROR(1/VLOOKUP($B301,'Justerad allokering'!$B$1:$AG$461,MATCH(Y$1,'Justerad allokering'!$B$1:$AF$1,0),FALSE)),VLOOKUP($B301,'Allokerad kvv'!$B$2:$AV$468,MATCH(Y$1,'Allokerad kvv'!$B$1:$AV$1,0),FALSE),VLOOKUP($B301,'Justerad allokering'!$B$1:$AG$461,MATCH(Y$1,'Justerad allokering'!$B$1:$AF$1,0),FALSE))</f>
        <v>0</v>
      </c>
      <c r="Z301">
        <f>IF(ISERROR(1/VLOOKUP($B301,'Justerad allokering'!$B$1:$AG$461,MATCH(Z$1,'Justerad allokering'!$B$1:$AF$1,0),FALSE)),VLOOKUP($B301,'Allokerad kvv'!$B$2:$AV$468,MATCH(Z$1,'Allokerad kvv'!$B$1:$AV$1,0),FALSE),VLOOKUP($B301,'Justerad allokering'!$B$1:$AG$461,MATCH(Z$1,'Justerad allokering'!$B$1:$AF$1,0),FALSE))</f>
        <v>9.9418099999999995E-2</v>
      </c>
      <c r="AE301" s="89">
        <f t="shared" si="16"/>
        <v>103.3012611</v>
      </c>
      <c r="AG301">
        <f t="shared" si="17"/>
        <v>101.5683511</v>
      </c>
      <c r="AH301">
        <f t="shared" si="18"/>
        <v>101.5683511</v>
      </c>
      <c r="AI301">
        <f>IF(AH301=0,"",AH301/VLOOKUP(B301,Kraftvärmeprod!$B$1:$BC$480,MATCH("Summa tillförd energi exklusive rökgaskondensering",Kraftvärmeprod!$B$1:$BC$1,0),FALSE))</f>
        <v>0.666502730494127</v>
      </c>
      <c r="AK301">
        <f t="shared" si="19"/>
        <v>101.18137709999999</v>
      </c>
    </row>
    <row r="302" spans="1:37" x14ac:dyDescent="0.25">
      <c r="A302" s="2" t="s">
        <v>425</v>
      </c>
      <c r="B302" s="2" t="s">
        <v>428</v>
      </c>
      <c r="C302">
        <f>IF(ISERROR(1/VLOOKUP($B302,'Justerad allokering'!$B$1:$AG$461,MATCH(C$1,'Justerad allokering'!$B$1:$AF$1,0),FALSE)),VLOOKUP($B302,'Allokerad kvv'!$B$2:$AV$468,MATCH(C$1,'Allokerad kvv'!$B$1:$AV$1,0),FALSE),VLOOKUP($B302,'Justerad allokering'!$B$1:$AG$461,MATCH(C$1,'Justerad allokering'!$B$1:$AF$1,0),FALSE))</f>
        <v>0</v>
      </c>
      <c r="D302">
        <f>IF(ISERROR(1/VLOOKUP($B302,'Justerad allokering'!$B$1:$AG$461,MATCH(D$1,'Justerad allokering'!$B$1:$AF$1,0),FALSE)),VLOOKUP($B302,'Allokerad kvv'!$B$2:$AV$468,MATCH(D$1,'Allokerad kvv'!$B$1:$AV$1,0),FALSE),VLOOKUP($B302,'Justerad allokering'!$B$1:$AG$461,MATCH(D$1,'Justerad allokering'!$B$1:$AF$1,0),FALSE))</f>
        <v>0</v>
      </c>
      <c r="E302">
        <f>IF(ISERROR(1/VLOOKUP($B302,'Justerad allokering'!$B$1:$AG$461,MATCH(E$1,'Justerad allokering'!$B$1:$AF$1,0),FALSE)),VLOOKUP($B302,'Allokerad kvv'!$B$2:$AV$468,MATCH(E$1,'Allokerad kvv'!$B$1:$AV$1,0),FALSE),VLOOKUP($B302,'Justerad allokering'!$B$1:$AG$461,MATCH(E$1,'Justerad allokering'!$B$1:$AF$1,0),FALSE))</f>
        <v>0</v>
      </c>
      <c r="F302">
        <f>IF(ISERROR(1/VLOOKUP($B302,'Justerad allokering'!$B$1:$AG$461,MATCH(F$1,'Justerad allokering'!$B$1:$AF$1,0),FALSE)),VLOOKUP($B302,'Allokerad kvv'!$B$2:$AV$468,MATCH(F$1,'Allokerad kvv'!$B$1:$AV$1,0),FALSE),VLOOKUP($B302,'Justerad allokering'!$B$1:$AG$461,MATCH(F$1,'Justerad allokering'!$B$1:$AF$1,0),FALSE))</f>
        <v>0</v>
      </c>
      <c r="G302">
        <f>IF(ISERROR(1/VLOOKUP($B302,'Justerad allokering'!$B$1:$AG$461,MATCH(G$1,'Justerad allokering'!$B$1:$AF$1,0),FALSE)),VLOOKUP($B302,'Allokerad kvv'!$B$2:$AV$468,MATCH(G$1,'Allokerad kvv'!$B$1:$AV$1,0),FALSE),VLOOKUP($B302,'Justerad allokering'!$B$1:$AG$461,MATCH(G$1,'Justerad allokering'!$B$1:$AF$1,0),FALSE))</f>
        <v>0</v>
      </c>
      <c r="H302">
        <f>IF(ISERROR(1/VLOOKUP($B302,'Justerad allokering'!$B$1:$AG$461,MATCH(H$1,'Justerad allokering'!$B$1:$AF$1,0),FALSE)),VLOOKUP($B302,'Allokerad kvv'!$B$2:$AV$468,MATCH(H$1,'Allokerad kvv'!$B$1:$AV$1,0),FALSE),VLOOKUP($B302,'Justerad allokering'!$B$1:$AG$461,MATCH(H$1,'Justerad allokering'!$B$1:$AF$1,0),FALSE))</f>
        <v>0</v>
      </c>
      <c r="I302">
        <f>IF(ISERROR(1/VLOOKUP($B302,'Justerad allokering'!$B$1:$AG$461,MATCH(I$1,'Justerad allokering'!$B$1:$AF$1,0),FALSE)),VLOOKUP($B302,'Allokerad kvv'!$B$2:$AV$468,MATCH(I$1,'Allokerad kvv'!$B$1:$AV$1,0),FALSE),VLOOKUP($B302,'Justerad allokering'!$B$1:$AG$461,MATCH(I$1,'Justerad allokering'!$B$1:$AF$1,0),FALSE))</f>
        <v>0</v>
      </c>
      <c r="J302">
        <f>IF(ISERROR(1/VLOOKUP($B302,'Justerad allokering'!$B$1:$AG$461,MATCH(J$1,'Justerad allokering'!$B$1:$AF$1,0),FALSE)),VLOOKUP($B302,'Allokerad kvv'!$B$2:$AV$468,MATCH(J$1,'Allokerad kvv'!$B$1:$AV$1,0),FALSE),VLOOKUP($B302,'Justerad allokering'!$B$1:$AG$461,MATCH(J$1,'Justerad allokering'!$B$1:$AF$1,0),FALSE))</f>
        <v>0</v>
      </c>
      <c r="K302">
        <f>IF(ISERROR(1/VLOOKUP($B302,'Justerad allokering'!$B$1:$AG$461,MATCH(K$1,'Justerad allokering'!$B$1:$AF$1,0),FALSE)),VLOOKUP($B302,'Allokerad kvv'!$B$2:$AV$468,MATCH(K$1,'Allokerad kvv'!$B$1:$AV$1,0),FALSE),VLOOKUP($B302,'Justerad allokering'!$B$1:$AG$461,MATCH(K$1,'Justerad allokering'!$B$1:$AF$1,0),FALSE))</f>
        <v>0</v>
      </c>
      <c r="L302">
        <f>IF(ISERROR(1/VLOOKUP($B302,'Justerad allokering'!$B$1:$AG$461,MATCH(L$1,'Justerad allokering'!$B$1:$AF$1,0),FALSE)),VLOOKUP($B302,'Allokerad kvv'!$B$2:$AV$468,MATCH(L$1,'Allokerad kvv'!$B$1:$AV$1,0),FALSE),VLOOKUP($B302,'Justerad allokering'!$B$1:$AG$461,MATCH(L$1,'Justerad allokering'!$B$1:$AF$1,0),FALSE))</f>
        <v>0</v>
      </c>
      <c r="M302">
        <f>IF(ISERROR(1/VLOOKUP($B302,'Justerad allokering'!$B$1:$AG$461,MATCH(M$1,'Justerad allokering'!$B$1:$AF$1,0),FALSE)),VLOOKUP($B302,'Allokerad kvv'!$B$2:$AV$468,MATCH(M$1,'Allokerad kvv'!$B$1:$AV$1,0),FALSE),VLOOKUP($B302,'Justerad allokering'!$B$1:$AG$461,MATCH(M$1,'Justerad allokering'!$B$1:$AF$1,0),FALSE))</f>
        <v>0</v>
      </c>
      <c r="N302">
        <f>IF(ISERROR(1/VLOOKUP($B302,'Justerad allokering'!$B$1:$AG$461,MATCH(N$1,'Justerad allokering'!$B$1:$AF$1,0),FALSE)),VLOOKUP($B302,'Allokerad kvv'!$B$2:$AV$468,MATCH(N$1,'Allokerad kvv'!$B$1:$AV$1,0),FALSE),VLOOKUP($B302,'Justerad allokering'!$B$1:$AG$461,MATCH(N$1,'Justerad allokering'!$B$1:$AF$1,0),FALSE))</f>
        <v>0</v>
      </c>
      <c r="O302">
        <f>IF(ISERROR(1/VLOOKUP($B302,'Justerad allokering'!$B$1:$AG$461,MATCH(O$1,'Justerad allokering'!$B$1:$AF$1,0),FALSE)),VLOOKUP($B302,'Allokerad kvv'!$B$2:$AV$468,MATCH(O$1,'Allokerad kvv'!$B$1:$AV$1,0),FALSE),VLOOKUP($B302,'Justerad allokering'!$B$1:$AG$461,MATCH(O$1,'Justerad allokering'!$B$1:$AF$1,0),FALSE))</f>
        <v>0</v>
      </c>
      <c r="P302">
        <f>IF(ISERROR(1/VLOOKUP($B302,'Justerad allokering'!$B$1:$AG$461,MATCH(P$1,'Justerad allokering'!$B$1:$AF$1,0),FALSE)),VLOOKUP($B302,'Allokerad kvv'!$B$2:$AV$468,MATCH(P$1,'Allokerad kvv'!$B$1:$AV$1,0),FALSE),VLOOKUP($B302,'Justerad allokering'!$B$1:$AG$461,MATCH(P$1,'Justerad allokering'!$B$1:$AF$1,0),FALSE))</f>
        <v>0</v>
      </c>
      <c r="Q302">
        <f>IF(ISERROR(1/VLOOKUP($B302,'Justerad allokering'!$B$1:$AG$461,MATCH(Q$1,'Justerad allokering'!$B$1:$AF$1,0),FALSE)),VLOOKUP($B302,'Allokerad kvv'!$B$2:$AV$468,MATCH(Q$1,'Allokerad kvv'!$B$1:$AV$1,0),FALSE),VLOOKUP($B302,'Justerad allokering'!$B$1:$AG$461,MATCH(Q$1,'Justerad allokering'!$B$1:$AF$1,0),FALSE))</f>
        <v>0</v>
      </c>
      <c r="R302">
        <f>IF(ISERROR(1/VLOOKUP($B302,'Justerad allokering'!$B$1:$AG$461,MATCH(R$1,'Justerad allokering'!$B$1:$AF$1,0),FALSE)),VLOOKUP($B302,'Allokerad kvv'!$B$2:$AV$468,MATCH(R$1,'Allokerad kvv'!$B$1:$AV$1,0),FALSE),VLOOKUP($B302,'Justerad allokering'!$B$1:$AG$461,MATCH(R$1,'Justerad allokering'!$B$1:$AF$1,0),FALSE))</f>
        <v>0</v>
      </c>
      <c r="S302">
        <f>IF(ISERROR(1/VLOOKUP($B302,'Justerad allokering'!$B$1:$AG$461,MATCH(S$1,'Justerad allokering'!$B$1:$AF$1,0),FALSE)),VLOOKUP($B302,'Allokerad kvv'!$B$2:$AV$468,MATCH(S$1,'Allokerad kvv'!$B$1:$AV$1,0),FALSE),VLOOKUP($B302,'Justerad allokering'!$B$1:$AG$461,MATCH(S$1,'Justerad allokering'!$B$1:$AF$1,0),FALSE))</f>
        <v>0</v>
      </c>
      <c r="T302">
        <f>IF(ISERROR(1/VLOOKUP($B302,'Justerad allokering'!$B$1:$AG$461,MATCH(T$1,'Justerad allokering'!$B$1:$AF$1,0),FALSE)),VLOOKUP($B302,'Allokerad kvv'!$B$2:$AV$468,MATCH(T$1,'Allokerad kvv'!$B$1:$AV$1,0),FALSE),VLOOKUP($B302,'Justerad allokering'!$B$1:$AG$461,MATCH(T$1,'Justerad allokering'!$B$1:$AF$1,0),FALSE))</f>
        <v>0</v>
      </c>
      <c r="U302">
        <f>IF(ISERROR(1/VLOOKUP($B302,'Justerad allokering'!$B$1:$AG$461,MATCH(U$1,'Justerad allokering'!$B$1:$AF$1,0),FALSE)),VLOOKUP($B302,'Allokerad kvv'!$B$2:$AV$468,MATCH(U$1,'Allokerad kvv'!$B$1:$AV$1,0),FALSE),VLOOKUP($B302,'Justerad allokering'!$B$1:$AG$461,MATCH(U$1,'Justerad allokering'!$B$1:$AF$1,0),FALSE))</f>
        <v>0</v>
      </c>
      <c r="V302">
        <f>IF(ISERROR(1/VLOOKUP($B302,'Justerad allokering'!$B$1:$AG$461,MATCH(V$1,'Justerad allokering'!$B$1:$AF$1,0),FALSE)),VLOOKUP($B302,'Allokerad kvv'!$B$2:$AV$468,MATCH(V$1,'Allokerad kvv'!$B$1:$AV$1,0),FALSE),VLOOKUP($B302,'Justerad allokering'!$B$1:$AG$461,MATCH(V$1,'Justerad allokering'!$B$1:$AF$1,0),FALSE))</f>
        <v>0</v>
      </c>
      <c r="W302">
        <f>IF(ISERROR(1/VLOOKUP($B302,'Justerad allokering'!$B$1:$AG$461,MATCH(W$1,'Justerad allokering'!$B$1:$AF$1,0),FALSE)),VLOOKUP($B302,'Allokerad kvv'!$B$2:$AV$468,MATCH(W$1,'Allokerad kvv'!$B$1:$AV$1,0),FALSE),VLOOKUP($B302,'Justerad allokering'!$B$1:$AG$461,MATCH(W$1,'Justerad allokering'!$B$1:$AF$1,0),FALSE))</f>
        <v>0</v>
      </c>
      <c r="X302">
        <f>IF(ISERROR(1/VLOOKUP($B302,'Justerad allokering'!$B$1:$AG$461,MATCH(X$1,'Justerad allokering'!$B$1:$AF$1,0),FALSE)),VLOOKUP($B302,'Allokerad kvv'!$B$2:$AV$468,MATCH(X$1,'Allokerad kvv'!$B$1:$AV$1,0),FALSE),VLOOKUP($B302,'Justerad allokering'!$B$1:$AG$461,MATCH(X$1,'Justerad allokering'!$B$1:$AF$1,0),FALSE))</f>
        <v>0</v>
      </c>
      <c r="Y302">
        <f>IF(ISERROR(1/VLOOKUP($B302,'Justerad allokering'!$B$1:$AG$461,MATCH(Y$1,'Justerad allokering'!$B$1:$AF$1,0),FALSE)),VLOOKUP($B302,'Allokerad kvv'!$B$2:$AV$468,MATCH(Y$1,'Allokerad kvv'!$B$1:$AV$1,0),FALSE),VLOOKUP($B302,'Justerad allokering'!$B$1:$AG$461,MATCH(Y$1,'Justerad allokering'!$B$1:$AF$1,0),FALSE))</f>
        <v>0</v>
      </c>
      <c r="Z302">
        <f>IF(ISERROR(1/VLOOKUP($B302,'Justerad allokering'!$B$1:$AG$461,MATCH(Z$1,'Justerad allokering'!$B$1:$AF$1,0),FALSE)),VLOOKUP($B302,'Allokerad kvv'!$B$2:$AV$468,MATCH(Z$1,'Allokerad kvv'!$B$1:$AV$1,0),FALSE),VLOOKUP($B302,'Justerad allokering'!$B$1:$AG$461,MATCH(Z$1,'Justerad allokering'!$B$1:$AF$1,0),FALSE))</f>
        <v>0</v>
      </c>
      <c r="AE302" s="89">
        <f t="shared" si="16"/>
        <v>0</v>
      </c>
      <c r="AG302">
        <f t="shared" si="17"/>
        <v>0</v>
      </c>
      <c r="AH302">
        <f t="shared" si="18"/>
        <v>0</v>
      </c>
      <c r="AI302" t="str">
        <f>IF(AH302=0,"",AH302/VLOOKUP(B302,Kraftvärmeprod!$B$1:$BC$480,MATCH("Summa tillförd energi exklusive rökgaskondensering",Kraftvärmeprod!$B$1:$BC$1,0),FALSE))</f>
        <v/>
      </c>
      <c r="AK302">
        <f t="shared" si="19"/>
        <v>0</v>
      </c>
    </row>
    <row r="303" spans="1:37" x14ac:dyDescent="0.25">
      <c r="A303" s="2" t="s">
        <v>425</v>
      </c>
      <c r="B303" s="2" t="s">
        <v>429</v>
      </c>
      <c r="C303">
        <f>IF(ISERROR(1/VLOOKUP($B303,'Justerad allokering'!$B$1:$AG$461,MATCH(C$1,'Justerad allokering'!$B$1:$AF$1,0),FALSE)),VLOOKUP($B303,'Allokerad kvv'!$B$2:$AV$468,MATCH(C$1,'Allokerad kvv'!$B$1:$AV$1,0),FALSE),VLOOKUP($B303,'Justerad allokering'!$B$1:$AG$461,MATCH(C$1,'Justerad allokering'!$B$1:$AF$1,0),FALSE))</f>
        <v>315</v>
      </c>
      <c r="D303">
        <f>IF(ISERROR(1/VLOOKUP($B303,'Justerad allokering'!$B$1:$AG$461,MATCH(D$1,'Justerad allokering'!$B$1:$AF$1,0),FALSE)),VLOOKUP($B303,'Allokerad kvv'!$B$2:$AV$468,MATCH(D$1,'Allokerad kvv'!$B$1:$AV$1,0),FALSE),VLOOKUP($B303,'Justerad allokering'!$B$1:$AG$461,MATCH(D$1,'Justerad allokering'!$B$1:$AF$1,0),FALSE))</f>
        <v>0</v>
      </c>
      <c r="E303">
        <f>IF(ISERROR(1/VLOOKUP($B303,'Justerad allokering'!$B$1:$AG$461,MATCH(E$1,'Justerad allokering'!$B$1:$AF$1,0),FALSE)),VLOOKUP($B303,'Allokerad kvv'!$B$2:$AV$468,MATCH(E$1,'Allokerad kvv'!$B$1:$AV$1,0),FALSE),VLOOKUP($B303,'Justerad allokering'!$B$1:$AG$461,MATCH(E$1,'Justerad allokering'!$B$1:$AF$1,0),FALSE))</f>
        <v>12.0975</v>
      </c>
      <c r="F303">
        <f>IF(ISERROR(1/VLOOKUP($B303,'Justerad allokering'!$B$1:$AG$461,MATCH(F$1,'Justerad allokering'!$B$1:$AF$1,0),FALSE)),VLOOKUP($B303,'Allokerad kvv'!$B$2:$AV$468,MATCH(F$1,'Allokerad kvv'!$B$1:$AV$1,0),FALSE),VLOOKUP($B303,'Justerad allokering'!$B$1:$AG$461,MATCH(F$1,'Justerad allokering'!$B$1:$AF$1,0),FALSE))</f>
        <v>0</v>
      </c>
      <c r="G303">
        <f>IF(ISERROR(1/VLOOKUP($B303,'Justerad allokering'!$B$1:$AG$461,MATCH(G$1,'Justerad allokering'!$B$1:$AF$1,0),FALSE)),VLOOKUP($B303,'Allokerad kvv'!$B$2:$AV$468,MATCH(G$1,'Allokerad kvv'!$B$1:$AV$1,0),FALSE),VLOOKUP($B303,'Justerad allokering'!$B$1:$AG$461,MATCH(G$1,'Justerad allokering'!$B$1:$AF$1,0),FALSE))</f>
        <v>6.4480199999999996</v>
      </c>
      <c r="H303">
        <f>IF(ISERROR(1/VLOOKUP($B303,'Justerad allokering'!$B$1:$AG$461,MATCH(H$1,'Justerad allokering'!$B$1:$AF$1,0),FALSE)),VLOOKUP($B303,'Allokerad kvv'!$B$2:$AV$468,MATCH(H$1,'Allokerad kvv'!$B$1:$AV$1,0),FALSE),VLOOKUP($B303,'Justerad allokering'!$B$1:$AG$461,MATCH(H$1,'Justerad allokering'!$B$1:$AF$1,0),FALSE))</f>
        <v>0</v>
      </c>
      <c r="I303">
        <f>IF(ISERROR(1/VLOOKUP($B303,'Justerad allokering'!$B$1:$AG$461,MATCH(I$1,'Justerad allokering'!$B$1:$AF$1,0),FALSE)),VLOOKUP($B303,'Allokerad kvv'!$B$2:$AV$468,MATCH(I$1,'Allokerad kvv'!$B$1:$AV$1,0),FALSE),VLOOKUP($B303,'Justerad allokering'!$B$1:$AG$461,MATCH(I$1,'Justerad allokering'!$B$1:$AF$1,0),FALSE))</f>
        <v>20.791599999999999</v>
      </c>
      <c r="J303">
        <f>IF(ISERROR(1/VLOOKUP($B303,'Justerad allokering'!$B$1:$AG$461,MATCH(J$1,'Justerad allokering'!$B$1:$AF$1,0),FALSE)),VLOOKUP($B303,'Allokerad kvv'!$B$2:$AV$468,MATCH(J$1,'Allokerad kvv'!$B$1:$AV$1,0),FALSE),VLOOKUP($B303,'Justerad allokering'!$B$1:$AG$461,MATCH(J$1,'Justerad allokering'!$B$1:$AF$1,0),FALSE))</f>
        <v>26.111499999999999</v>
      </c>
      <c r="K303">
        <f>IF(ISERROR(1/VLOOKUP($B303,'Justerad allokering'!$B$1:$AG$461,MATCH(K$1,'Justerad allokering'!$B$1:$AF$1,0),FALSE)),VLOOKUP($B303,'Allokerad kvv'!$B$2:$AV$468,MATCH(K$1,'Allokerad kvv'!$B$1:$AV$1,0),FALSE),VLOOKUP($B303,'Justerad allokering'!$B$1:$AG$461,MATCH(K$1,'Justerad allokering'!$B$1:$AF$1,0),FALSE))</f>
        <v>36.226700000000001</v>
      </c>
      <c r="L303">
        <f>IF(ISERROR(1/VLOOKUP($B303,'Justerad allokering'!$B$1:$AG$461,MATCH(L$1,'Justerad allokering'!$B$1:$AF$1,0),FALSE)),VLOOKUP($B303,'Allokerad kvv'!$B$2:$AV$468,MATCH(L$1,'Allokerad kvv'!$B$1:$AV$1,0),FALSE),VLOOKUP($B303,'Justerad allokering'!$B$1:$AG$461,MATCH(L$1,'Justerad allokering'!$B$1:$AF$1,0),FALSE))</f>
        <v>0</v>
      </c>
      <c r="M303">
        <f>IF(ISERROR(1/VLOOKUP($B303,'Justerad allokering'!$B$1:$AG$461,MATCH(M$1,'Justerad allokering'!$B$1:$AF$1,0),FALSE)),VLOOKUP($B303,'Allokerad kvv'!$B$2:$AV$468,MATCH(M$1,'Allokerad kvv'!$B$1:$AV$1,0),FALSE),VLOOKUP($B303,'Justerad allokering'!$B$1:$AG$461,MATCH(M$1,'Justerad allokering'!$B$1:$AF$1,0),FALSE))</f>
        <v>170.982</v>
      </c>
      <c r="N303">
        <f>IF(ISERROR(1/VLOOKUP($B303,'Justerad allokering'!$B$1:$AG$461,MATCH(N$1,'Justerad allokering'!$B$1:$AF$1,0),FALSE)),VLOOKUP($B303,'Allokerad kvv'!$B$2:$AV$468,MATCH(N$1,'Allokerad kvv'!$B$1:$AV$1,0),FALSE),VLOOKUP($B303,'Justerad allokering'!$B$1:$AG$461,MATCH(N$1,'Justerad allokering'!$B$1:$AF$1,0),FALSE))</f>
        <v>258.39999999999998</v>
      </c>
      <c r="O303">
        <f>IF(ISERROR(1/VLOOKUP($B303,'Justerad allokering'!$B$1:$AG$461,MATCH(O$1,'Justerad allokering'!$B$1:$AF$1,0),FALSE)),VLOOKUP($B303,'Allokerad kvv'!$B$2:$AV$468,MATCH(O$1,'Allokerad kvv'!$B$1:$AV$1,0),FALSE),VLOOKUP($B303,'Justerad allokering'!$B$1:$AG$461,MATCH(O$1,'Justerad allokering'!$B$1:$AF$1,0),FALSE))</f>
        <v>0</v>
      </c>
      <c r="P303">
        <f>IF(ISERROR(1/VLOOKUP($B303,'Justerad allokering'!$B$1:$AG$461,MATCH(P$1,'Justerad allokering'!$B$1:$AF$1,0),FALSE)),VLOOKUP($B303,'Allokerad kvv'!$B$2:$AV$468,MATCH(P$1,'Allokerad kvv'!$B$1:$AV$1,0),FALSE),VLOOKUP($B303,'Justerad allokering'!$B$1:$AG$461,MATCH(P$1,'Justerad allokering'!$B$1:$AF$1,0),FALSE))</f>
        <v>6.8273100000000003E-2</v>
      </c>
      <c r="Q303">
        <f>IF(ISERROR(1/VLOOKUP($B303,'Justerad allokering'!$B$1:$AG$461,MATCH(Q$1,'Justerad allokering'!$B$1:$AF$1,0),FALSE)),VLOOKUP($B303,'Allokerad kvv'!$B$2:$AV$468,MATCH(Q$1,'Allokerad kvv'!$B$1:$AV$1,0),FALSE),VLOOKUP($B303,'Justerad allokering'!$B$1:$AG$461,MATCH(Q$1,'Justerad allokering'!$B$1:$AF$1,0),FALSE))</f>
        <v>84.015600000000006</v>
      </c>
      <c r="R303">
        <f>IF(ISERROR(1/VLOOKUP($B303,'Justerad allokering'!$B$1:$AG$461,MATCH(R$1,'Justerad allokering'!$B$1:$AF$1,0),FALSE)),VLOOKUP($B303,'Allokerad kvv'!$B$2:$AV$468,MATCH(R$1,'Allokerad kvv'!$B$1:$AV$1,0),FALSE),VLOOKUP($B303,'Justerad allokering'!$B$1:$AG$461,MATCH(R$1,'Justerad allokering'!$B$1:$AF$1,0),FALSE))</f>
        <v>0</v>
      </c>
      <c r="S303">
        <f>IF(ISERROR(1/VLOOKUP($B303,'Justerad allokering'!$B$1:$AG$461,MATCH(S$1,'Justerad allokering'!$B$1:$AF$1,0),FALSE)),VLOOKUP($B303,'Allokerad kvv'!$B$2:$AV$468,MATCH(S$1,'Allokerad kvv'!$B$1:$AV$1,0),FALSE),VLOOKUP($B303,'Justerad allokering'!$B$1:$AG$461,MATCH(S$1,'Justerad allokering'!$B$1:$AF$1,0),FALSE))</f>
        <v>0</v>
      </c>
      <c r="T303">
        <f>IF(ISERROR(1/VLOOKUP($B303,'Justerad allokering'!$B$1:$AG$461,MATCH(T$1,'Justerad allokering'!$B$1:$AF$1,0),FALSE)),VLOOKUP($B303,'Allokerad kvv'!$B$2:$AV$468,MATCH(T$1,'Allokerad kvv'!$B$1:$AV$1,0),FALSE),VLOOKUP($B303,'Justerad allokering'!$B$1:$AG$461,MATCH(T$1,'Justerad allokering'!$B$1:$AF$1,0),FALSE))</f>
        <v>0</v>
      </c>
      <c r="U303">
        <f>IF(ISERROR(1/VLOOKUP($B303,'Justerad allokering'!$B$1:$AG$461,MATCH(U$1,'Justerad allokering'!$B$1:$AF$1,0),FALSE)),VLOOKUP($B303,'Allokerad kvv'!$B$2:$AV$468,MATCH(U$1,'Allokerad kvv'!$B$1:$AV$1,0),FALSE),VLOOKUP($B303,'Justerad allokering'!$B$1:$AG$461,MATCH(U$1,'Justerad allokering'!$B$1:$AF$1,0),FALSE))</f>
        <v>0</v>
      </c>
      <c r="V303">
        <f>IF(ISERROR(1/VLOOKUP($B303,'Justerad allokering'!$B$1:$AG$461,MATCH(V$1,'Justerad allokering'!$B$1:$AF$1,0),FALSE)),VLOOKUP($B303,'Allokerad kvv'!$B$2:$AV$468,MATCH(V$1,'Allokerad kvv'!$B$1:$AV$1,0),FALSE),VLOOKUP($B303,'Justerad allokering'!$B$1:$AG$461,MATCH(V$1,'Justerad allokering'!$B$1:$AF$1,0),FALSE))</f>
        <v>0</v>
      </c>
      <c r="W303">
        <f>IF(ISERROR(1/VLOOKUP($B303,'Justerad allokering'!$B$1:$AG$461,MATCH(W$1,'Justerad allokering'!$B$1:$AF$1,0),FALSE)),VLOOKUP($B303,'Allokerad kvv'!$B$2:$AV$468,MATCH(W$1,'Allokerad kvv'!$B$1:$AV$1,0),FALSE),VLOOKUP($B303,'Justerad allokering'!$B$1:$AG$461,MATCH(W$1,'Justerad allokering'!$B$1:$AF$1,0),FALSE))</f>
        <v>0</v>
      </c>
      <c r="X303">
        <f>IF(ISERROR(1/VLOOKUP($B303,'Justerad allokering'!$B$1:$AG$461,MATCH(X$1,'Justerad allokering'!$B$1:$AF$1,0),FALSE)),VLOOKUP($B303,'Allokerad kvv'!$B$2:$AV$468,MATCH(X$1,'Allokerad kvv'!$B$1:$AV$1,0),FALSE),VLOOKUP($B303,'Justerad allokering'!$B$1:$AG$461,MATCH(X$1,'Justerad allokering'!$B$1:$AF$1,0),FALSE))</f>
        <v>50</v>
      </c>
      <c r="Y303">
        <f>IF(ISERROR(1/VLOOKUP($B303,'Justerad allokering'!$B$1:$AG$461,MATCH(Y$1,'Justerad allokering'!$B$1:$AF$1,0),FALSE)),VLOOKUP($B303,'Allokerad kvv'!$B$2:$AV$468,MATCH(Y$1,'Allokerad kvv'!$B$1:$AV$1,0),FALSE),VLOOKUP($B303,'Justerad allokering'!$B$1:$AG$461,MATCH(Y$1,'Justerad allokering'!$B$1:$AF$1,0),FALSE))</f>
        <v>0</v>
      </c>
      <c r="Z303">
        <f>IF(ISERROR(1/VLOOKUP($B303,'Justerad allokering'!$B$1:$AG$461,MATCH(Z$1,'Justerad allokering'!$B$1:$AF$1,0),FALSE)),VLOOKUP($B303,'Allokerad kvv'!$B$2:$AV$468,MATCH(Z$1,'Allokerad kvv'!$B$1:$AV$1,0),FALSE),VLOOKUP($B303,'Justerad allokering'!$B$1:$AG$461,MATCH(Z$1,'Justerad allokering'!$B$1:$AF$1,0),FALSE))</f>
        <v>26.5307</v>
      </c>
      <c r="AE303" s="89">
        <f t="shared" si="16"/>
        <v>1006.6718931</v>
      </c>
      <c r="AG303">
        <f t="shared" si="17"/>
        <v>970.44519309999998</v>
      </c>
      <c r="AH303">
        <f t="shared" si="18"/>
        <v>712.04519310000001</v>
      </c>
      <c r="AI303">
        <f>IF(AH303=0,"",AH303/VLOOKUP(B303,Kraftvärmeprod!$B$1:$BC$480,MATCH("Summa tillförd energi exklusive rökgaskondensering",Kraftvärmeprod!$B$1:$BC$1,0),FALSE))</f>
        <v>0.58836304413930096</v>
      </c>
      <c r="AK303">
        <f t="shared" si="19"/>
        <v>235.7899731</v>
      </c>
    </row>
    <row r="304" spans="1:37" x14ac:dyDescent="0.25">
      <c r="A304" s="2" t="s">
        <v>425</v>
      </c>
      <c r="B304" s="2" t="s">
        <v>430</v>
      </c>
      <c r="C304">
        <f>IF(ISERROR(1/VLOOKUP($B304,'Justerad allokering'!$B$1:$AG$461,MATCH(C$1,'Justerad allokering'!$B$1:$AF$1,0),FALSE)),VLOOKUP($B304,'Allokerad kvv'!$B$2:$AV$468,MATCH(C$1,'Allokerad kvv'!$B$1:$AV$1,0),FALSE),VLOOKUP($B304,'Justerad allokering'!$B$1:$AG$461,MATCH(C$1,'Justerad allokering'!$B$1:$AF$1,0),FALSE))</f>
        <v>0</v>
      </c>
      <c r="D304">
        <f>IF(ISERROR(1/VLOOKUP($B304,'Justerad allokering'!$B$1:$AG$461,MATCH(D$1,'Justerad allokering'!$B$1:$AF$1,0),FALSE)),VLOOKUP($B304,'Allokerad kvv'!$B$2:$AV$468,MATCH(D$1,'Allokerad kvv'!$B$1:$AV$1,0),FALSE),VLOOKUP($B304,'Justerad allokering'!$B$1:$AG$461,MATCH(D$1,'Justerad allokering'!$B$1:$AF$1,0),FALSE))</f>
        <v>0</v>
      </c>
      <c r="E304">
        <f>IF(ISERROR(1/VLOOKUP($B304,'Justerad allokering'!$B$1:$AG$461,MATCH(E$1,'Justerad allokering'!$B$1:$AF$1,0),FALSE)),VLOOKUP($B304,'Allokerad kvv'!$B$2:$AV$468,MATCH(E$1,'Allokerad kvv'!$B$1:$AV$1,0),FALSE),VLOOKUP($B304,'Justerad allokering'!$B$1:$AG$461,MATCH(E$1,'Justerad allokering'!$B$1:$AF$1,0),FALSE))</f>
        <v>0</v>
      </c>
      <c r="F304">
        <f>IF(ISERROR(1/VLOOKUP($B304,'Justerad allokering'!$B$1:$AG$461,MATCH(F$1,'Justerad allokering'!$B$1:$AF$1,0),FALSE)),VLOOKUP($B304,'Allokerad kvv'!$B$2:$AV$468,MATCH(F$1,'Allokerad kvv'!$B$1:$AV$1,0),FALSE),VLOOKUP($B304,'Justerad allokering'!$B$1:$AG$461,MATCH(F$1,'Justerad allokering'!$B$1:$AF$1,0),FALSE))</f>
        <v>0</v>
      </c>
      <c r="G304">
        <f>IF(ISERROR(1/VLOOKUP($B304,'Justerad allokering'!$B$1:$AG$461,MATCH(G$1,'Justerad allokering'!$B$1:$AF$1,0),FALSE)),VLOOKUP($B304,'Allokerad kvv'!$B$2:$AV$468,MATCH(G$1,'Allokerad kvv'!$B$1:$AV$1,0),FALSE),VLOOKUP($B304,'Justerad allokering'!$B$1:$AG$461,MATCH(G$1,'Justerad allokering'!$B$1:$AF$1,0),FALSE))</f>
        <v>0</v>
      </c>
      <c r="H304">
        <f>IF(ISERROR(1/VLOOKUP($B304,'Justerad allokering'!$B$1:$AG$461,MATCH(H$1,'Justerad allokering'!$B$1:$AF$1,0),FALSE)),VLOOKUP($B304,'Allokerad kvv'!$B$2:$AV$468,MATCH(H$1,'Allokerad kvv'!$B$1:$AV$1,0),FALSE),VLOOKUP($B304,'Justerad allokering'!$B$1:$AG$461,MATCH(H$1,'Justerad allokering'!$B$1:$AF$1,0),FALSE))</f>
        <v>0</v>
      </c>
      <c r="I304">
        <f>IF(ISERROR(1/VLOOKUP($B304,'Justerad allokering'!$B$1:$AG$461,MATCH(I$1,'Justerad allokering'!$B$1:$AF$1,0),FALSE)),VLOOKUP($B304,'Allokerad kvv'!$B$2:$AV$468,MATCH(I$1,'Allokerad kvv'!$B$1:$AV$1,0),FALSE),VLOOKUP($B304,'Justerad allokering'!$B$1:$AG$461,MATCH(I$1,'Justerad allokering'!$B$1:$AF$1,0),FALSE))</f>
        <v>0</v>
      </c>
      <c r="J304">
        <f>IF(ISERROR(1/VLOOKUP($B304,'Justerad allokering'!$B$1:$AG$461,MATCH(J$1,'Justerad allokering'!$B$1:$AF$1,0),FALSE)),VLOOKUP($B304,'Allokerad kvv'!$B$2:$AV$468,MATCH(J$1,'Allokerad kvv'!$B$1:$AV$1,0),FALSE),VLOOKUP($B304,'Justerad allokering'!$B$1:$AG$461,MATCH(J$1,'Justerad allokering'!$B$1:$AF$1,0),FALSE))</f>
        <v>0</v>
      </c>
      <c r="K304">
        <f>IF(ISERROR(1/VLOOKUP($B304,'Justerad allokering'!$B$1:$AG$461,MATCH(K$1,'Justerad allokering'!$B$1:$AF$1,0),FALSE)),VLOOKUP($B304,'Allokerad kvv'!$B$2:$AV$468,MATCH(K$1,'Allokerad kvv'!$B$1:$AV$1,0),FALSE),VLOOKUP($B304,'Justerad allokering'!$B$1:$AG$461,MATCH(K$1,'Justerad allokering'!$B$1:$AF$1,0),FALSE))</f>
        <v>0</v>
      </c>
      <c r="L304">
        <f>IF(ISERROR(1/VLOOKUP($B304,'Justerad allokering'!$B$1:$AG$461,MATCH(L$1,'Justerad allokering'!$B$1:$AF$1,0),FALSE)),VLOOKUP($B304,'Allokerad kvv'!$B$2:$AV$468,MATCH(L$1,'Allokerad kvv'!$B$1:$AV$1,0),FALSE),VLOOKUP($B304,'Justerad allokering'!$B$1:$AG$461,MATCH(L$1,'Justerad allokering'!$B$1:$AF$1,0),FALSE))</f>
        <v>0</v>
      </c>
      <c r="M304">
        <f>IF(ISERROR(1/VLOOKUP($B304,'Justerad allokering'!$B$1:$AG$461,MATCH(M$1,'Justerad allokering'!$B$1:$AF$1,0),FALSE)),VLOOKUP($B304,'Allokerad kvv'!$B$2:$AV$468,MATCH(M$1,'Allokerad kvv'!$B$1:$AV$1,0),FALSE),VLOOKUP($B304,'Justerad allokering'!$B$1:$AG$461,MATCH(M$1,'Justerad allokering'!$B$1:$AF$1,0),FALSE))</f>
        <v>0</v>
      </c>
      <c r="N304">
        <f>IF(ISERROR(1/VLOOKUP($B304,'Justerad allokering'!$B$1:$AG$461,MATCH(N$1,'Justerad allokering'!$B$1:$AF$1,0),FALSE)),VLOOKUP($B304,'Allokerad kvv'!$B$2:$AV$468,MATCH(N$1,'Allokerad kvv'!$B$1:$AV$1,0),FALSE),VLOOKUP($B304,'Justerad allokering'!$B$1:$AG$461,MATCH(N$1,'Justerad allokering'!$B$1:$AF$1,0),FALSE))</f>
        <v>0</v>
      </c>
      <c r="O304">
        <f>IF(ISERROR(1/VLOOKUP($B304,'Justerad allokering'!$B$1:$AG$461,MATCH(O$1,'Justerad allokering'!$B$1:$AF$1,0),FALSE)),VLOOKUP($B304,'Allokerad kvv'!$B$2:$AV$468,MATCH(O$1,'Allokerad kvv'!$B$1:$AV$1,0),FALSE),VLOOKUP($B304,'Justerad allokering'!$B$1:$AG$461,MATCH(O$1,'Justerad allokering'!$B$1:$AF$1,0),FALSE))</f>
        <v>0</v>
      </c>
      <c r="P304">
        <f>IF(ISERROR(1/VLOOKUP($B304,'Justerad allokering'!$B$1:$AG$461,MATCH(P$1,'Justerad allokering'!$B$1:$AF$1,0),FALSE)),VLOOKUP($B304,'Allokerad kvv'!$B$2:$AV$468,MATCH(P$1,'Allokerad kvv'!$B$1:$AV$1,0),FALSE),VLOOKUP($B304,'Justerad allokering'!$B$1:$AG$461,MATCH(P$1,'Justerad allokering'!$B$1:$AF$1,0),FALSE))</f>
        <v>0</v>
      </c>
      <c r="Q304">
        <f>IF(ISERROR(1/VLOOKUP($B304,'Justerad allokering'!$B$1:$AG$461,MATCH(Q$1,'Justerad allokering'!$B$1:$AF$1,0),FALSE)),VLOOKUP($B304,'Allokerad kvv'!$B$2:$AV$468,MATCH(Q$1,'Allokerad kvv'!$B$1:$AV$1,0),FALSE),VLOOKUP($B304,'Justerad allokering'!$B$1:$AG$461,MATCH(Q$1,'Justerad allokering'!$B$1:$AF$1,0),FALSE))</f>
        <v>0</v>
      </c>
      <c r="R304">
        <f>IF(ISERROR(1/VLOOKUP($B304,'Justerad allokering'!$B$1:$AG$461,MATCH(R$1,'Justerad allokering'!$B$1:$AF$1,0),FALSE)),VLOOKUP($B304,'Allokerad kvv'!$B$2:$AV$468,MATCH(R$1,'Allokerad kvv'!$B$1:$AV$1,0),FALSE),VLOOKUP($B304,'Justerad allokering'!$B$1:$AG$461,MATCH(R$1,'Justerad allokering'!$B$1:$AF$1,0),FALSE))</f>
        <v>0</v>
      </c>
      <c r="S304">
        <f>IF(ISERROR(1/VLOOKUP($B304,'Justerad allokering'!$B$1:$AG$461,MATCH(S$1,'Justerad allokering'!$B$1:$AF$1,0),FALSE)),VLOOKUP($B304,'Allokerad kvv'!$B$2:$AV$468,MATCH(S$1,'Allokerad kvv'!$B$1:$AV$1,0),FALSE),VLOOKUP($B304,'Justerad allokering'!$B$1:$AG$461,MATCH(S$1,'Justerad allokering'!$B$1:$AF$1,0),FALSE))</f>
        <v>0</v>
      </c>
      <c r="T304">
        <f>IF(ISERROR(1/VLOOKUP($B304,'Justerad allokering'!$B$1:$AG$461,MATCH(T$1,'Justerad allokering'!$B$1:$AF$1,0),FALSE)),VLOOKUP($B304,'Allokerad kvv'!$B$2:$AV$468,MATCH(T$1,'Allokerad kvv'!$B$1:$AV$1,0),FALSE),VLOOKUP($B304,'Justerad allokering'!$B$1:$AG$461,MATCH(T$1,'Justerad allokering'!$B$1:$AF$1,0),FALSE))</f>
        <v>0</v>
      </c>
      <c r="U304">
        <f>IF(ISERROR(1/VLOOKUP($B304,'Justerad allokering'!$B$1:$AG$461,MATCH(U$1,'Justerad allokering'!$B$1:$AF$1,0),FALSE)),VLOOKUP($B304,'Allokerad kvv'!$B$2:$AV$468,MATCH(U$1,'Allokerad kvv'!$B$1:$AV$1,0),FALSE),VLOOKUP($B304,'Justerad allokering'!$B$1:$AG$461,MATCH(U$1,'Justerad allokering'!$B$1:$AF$1,0),FALSE))</f>
        <v>0</v>
      </c>
      <c r="V304">
        <f>IF(ISERROR(1/VLOOKUP($B304,'Justerad allokering'!$B$1:$AG$461,MATCH(V$1,'Justerad allokering'!$B$1:$AF$1,0),FALSE)),VLOOKUP($B304,'Allokerad kvv'!$B$2:$AV$468,MATCH(V$1,'Allokerad kvv'!$B$1:$AV$1,0),FALSE),VLOOKUP($B304,'Justerad allokering'!$B$1:$AG$461,MATCH(V$1,'Justerad allokering'!$B$1:$AF$1,0),FALSE))</f>
        <v>0</v>
      </c>
      <c r="W304">
        <f>IF(ISERROR(1/VLOOKUP($B304,'Justerad allokering'!$B$1:$AG$461,MATCH(W$1,'Justerad allokering'!$B$1:$AF$1,0),FALSE)),VLOOKUP($B304,'Allokerad kvv'!$B$2:$AV$468,MATCH(W$1,'Allokerad kvv'!$B$1:$AV$1,0),FALSE),VLOOKUP($B304,'Justerad allokering'!$B$1:$AG$461,MATCH(W$1,'Justerad allokering'!$B$1:$AF$1,0),FALSE))</f>
        <v>0</v>
      </c>
      <c r="X304">
        <f>IF(ISERROR(1/VLOOKUP($B304,'Justerad allokering'!$B$1:$AG$461,MATCH(X$1,'Justerad allokering'!$B$1:$AF$1,0),FALSE)),VLOOKUP($B304,'Allokerad kvv'!$B$2:$AV$468,MATCH(X$1,'Allokerad kvv'!$B$1:$AV$1,0),FALSE),VLOOKUP($B304,'Justerad allokering'!$B$1:$AG$461,MATCH(X$1,'Justerad allokering'!$B$1:$AF$1,0),FALSE))</f>
        <v>0</v>
      </c>
      <c r="Y304">
        <f>IF(ISERROR(1/VLOOKUP($B304,'Justerad allokering'!$B$1:$AG$461,MATCH(Y$1,'Justerad allokering'!$B$1:$AF$1,0),FALSE)),VLOOKUP($B304,'Allokerad kvv'!$B$2:$AV$468,MATCH(Y$1,'Allokerad kvv'!$B$1:$AV$1,0),FALSE),VLOOKUP($B304,'Justerad allokering'!$B$1:$AG$461,MATCH(Y$1,'Justerad allokering'!$B$1:$AF$1,0),FALSE))</f>
        <v>0</v>
      </c>
      <c r="Z304">
        <f>IF(ISERROR(1/VLOOKUP($B304,'Justerad allokering'!$B$1:$AG$461,MATCH(Z$1,'Justerad allokering'!$B$1:$AF$1,0),FALSE)),VLOOKUP($B304,'Allokerad kvv'!$B$2:$AV$468,MATCH(Z$1,'Allokerad kvv'!$B$1:$AV$1,0),FALSE),VLOOKUP($B304,'Justerad allokering'!$B$1:$AG$461,MATCH(Z$1,'Justerad allokering'!$B$1:$AF$1,0),FALSE))</f>
        <v>0</v>
      </c>
      <c r="AE304" s="89">
        <f t="shared" si="16"/>
        <v>0</v>
      </c>
      <c r="AG304">
        <f t="shared" si="17"/>
        <v>0</v>
      </c>
      <c r="AH304">
        <f t="shared" si="18"/>
        <v>0</v>
      </c>
      <c r="AI304" t="str">
        <f>IF(AH304=0,"",AH304/VLOOKUP(B304,Kraftvärmeprod!$B$1:$BC$480,MATCH("Summa tillförd energi exklusive rökgaskondensering",Kraftvärmeprod!$B$1:$BC$1,0),FALSE))</f>
        <v/>
      </c>
      <c r="AK304">
        <f t="shared" si="19"/>
        <v>0</v>
      </c>
    </row>
    <row r="305" spans="1:37" x14ac:dyDescent="0.25">
      <c r="A305" s="2" t="s">
        <v>425</v>
      </c>
      <c r="B305" s="2" t="s">
        <v>431</v>
      </c>
      <c r="C305">
        <f>IF(ISERROR(1/VLOOKUP($B305,'Justerad allokering'!$B$1:$AG$461,MATCH(C$1,'Justerad allokering'!$B$1:$AF$1,0),FALSE)),VLOOKUP($B305,'Allokerad kvv'!$B$2:$AV$468,MATCH(C$1,'Allokerad kvv'!$B$1:$AV$1,0),FALSE),VLOOKUP($B305,'Justerad allokering'!$B$1:$AG$461,MATCH(C$1,'Justerad allokering'!$B$1:$AF$1,0),FALSE))</f>
        <v>0</v>
      </c>
      <c r="D305">
        <f>IF(ISERROR(1/VLOOKUP($B305,'Justerad allokering'!$B$1:$AG$461,MATCH(D$1,'Justerad allokering'!$B$1:$AF$1,0),FALSE)),VLOOKUP($B305,'Allokerad kvv'!$B$2:$AV$468,MATCH(D$1,'Allokerad kvv'!$B$1:$AV$1,0),FALSE),VLOOKUP($B305,'Justerad allokering'!$B$1:$AG$461,MATCH(D$1,'Justerad allokering'!$B$1:$AF$1,0),FALSE))</f>
        <v>0</v>
      </c>
      <c r="E305">
        <f>IF(ISERROR(1/VLOOKUP($B305,'Justerad allokering'!$B$1:$AG$461,MATCH(E$1,'Justerad allokering'!$B$1:$AF$1,0),FALSE)),VLOOKUP($B305,'Allokerad kvv'!$B$2:$AV$468,MATCH(E$1,'Allokerad kvv'!$B$1:$AV$1,0),FALSE),VLOOKUP($B305,'Justerad allokering'!$B$1:$AG$461,MATCH(E$1,'Justerad allokering'!$B$1:$AF$1,0),FALSE))</f>
        <v>0</v>
      </c>
      <c r="F305">
        <f>IF(ISERROR(1/VLOOKUP($B305,'Justerad allokering'!$B$1:$AG$461,MATCH(F$1,'Justerad allokering'!$B$1:$AF$1,0),FALSE)),VLOOKUP($B305,'Allokerad kvv'!$B$2:$AV$468,MATCH(F$1,'Allokerad kvv'!$B$1:$AV$1,0),FALSE),VLOOKUP($B305,'Justerad allokering'!$B$1:$AG$461,MATCH(F$1,'Justerad allokering'!$B$1:$AF$1,0),FALSE))</f>
        <v>0</v>
      </c>
      <c r="G305">
        <f>IF(ISERROR(1/VLOOKUP($B305,'Justerad allokering'!$B$1:$AG$461,MATCH(G$1,'Justerad allokering'!$B$1:$AF$1,0),FALSE)),VLOOKUP($B305,'Allokerad kvv'!$B$2:$AV$468,MATCH(G$1,'Allokerad kvv'!$B$1:$AV$1,0),FALSE),VLOOKUP($B305,'Justerad allokering'!$B$1:$AG$461,MATCH(G$1,'Justerad allokering'!$B$1:$AF$1,0),FALSE))</f>
        <v>0</v>
      </c>
      <c r="H305">
        <f>IF(ISERROR(1/VLOOKUP($B305,'Justerad allokering'!$B$1:$AG$461,MATCH(H$1,'Justerad allokering'!$B$1:$AF$1,0),FALSE)),VLOOKUP($B305,'Allokerad kvv'!$B$2:$AV$468,MATCH(H$1,'Allokerad kvv'!$B$1:$AV$1,0),FALSE),VLOOKUP($B305,'Justerad allokering'!$B$1:$AG$461,MATCH(H$1,'Justerad allokering'!$B$1:$AF$1,0),FALSE))</f>
        <v>0</v>
      </c>
      <c r="I305">
        <f>IF(ISERROR(1/VLOOKUP($B305,'Justerad allokering'!$B$1:$AG$461,MATCH(I$1,'Justerad allokering'!$B$1:$AF$1,0),FALSE)),VLOOKUP($B305,'Allokerad kvv'!$B$2:$AV$468,MATCH(I$1,'Allokerad kvv'!$B$1:$AV$1,0),FALSE),VLOOKUP($B305,'Justerad allokering'!$B$1:$AG$461,MATCH(I$1,'Justerad allokering'!$B$1:$AF$1,0),FALSE))</f>
        <v>0</v>
      </c>
      <c r="J305">
        <f>IF(ISERROR(1/VLOOKUP($B305,'Justerad allokering'!$B$1:$AG$461,MATCH(J$1,'Justerad allokering'!$B$1:$AF$1,0),FALSE)),VLOOKUP($B305,'Allokerad kvv'!$B$2:$AV$468,MATCH(J$1,'Allokerad kvv'!$B$1:$AV$1,0),FALSE),VLOOKUP($B305,'Justerad allokering'!$B$1:$AG$461,MATCH(J$1,'Justerad allokering'!$B$1:$AF$1,0),FALSE))</f>
        <v>0</v>
      </c>
      <c r="K305">
        <f>IF(ISERROR(1/VLOOKUP($B305,'Justerad allokering'!$B$1:$AG$461,MATCH(K$1,'Justerad allokering'!$B$1:$AF$1,0),FALSE)),VLOOKUP($B305,'Allokerad kvv'!$B$2:$AV$468,MATCH(K$1,'Allokerad kvv'!$B$1:$AV$1,0),FALSE),VLOOKUP($B305,'Justerad allokering'!$B$1:$AG$461,MATCH(K$1,'Justerad allokering'!$B$1:$AF$1,0),FALSE))</f>
        <v>0</v>
      </c>
      <c r="L305">
        <f>IF(ISERROR(1/VLOOKUP($B305,'Justerad allokering'!$B$1:$AG$461,MATCH(L$1,'Justerad allokering'!$B$1:$AF$1,0),FALSE)),VLOOKUP($B305,'Allokerad kvv'!$B$2:$AV$468,MATCH(L$1,'Allokerad kvv'!$B$1:$AV$1,0),FALSE),VLOOKUP($B305,'Justerad allokering'!$B$1:$AG$461,MATCH(L$1,'Justerad allokering'!$B$1:$AF$1,0),FALSE))</f>
        <v>0</v>
      </c>
      <c r="M305">
        <f>IF(ISERROR(1/VLOOKUP($B305,'Justerad allokering'!$B$1:$AG$461,MATCH(M$1,'Justerad allokering'!$B$1:$AF$1,0),FALSE)),VLOOKUP($B305,'Allokerad kvv'!$B$2:$AV$468,MATCH(M$1,'Allokerad kvv'!$B$1:$AV$1,0),FALSE),VLOOKUP($B305,'Justerad allokering'!$B$1:$AG$461,MATCH(M$1,'Justerad allokering'!$B$1:$AF$1,0),FALSE))</f>
        <v>0</v>
      </c>
      <c r="N305">
        <f>IF(ISERROR(1/VLOOKUP($B305,'Justerad allokering'!$B$1:$AG$461,MATCH(N$1,'Justerad allokering'!$B$1:$AF$1,0),FALSE)),VLOOKUP($B305,'Allokerad kvv'!$B$2:$AV$468,MATCH(N$1,'Allokerad kvv'!$B$1:$AV$1,0),FALSE),VLOOKUP($B305,'Justerad allokering'!$B$1:$AG$461,MATCH(N$1,'Justerad allokering'!$B$1:$AF$1,0),FALSE))</f>
        <v>0</v>
      </c>
      <c r="O305">
        <f>IF(ISERROR(1/VLOOKUP($B305,'Justerad allokering'!$B$1:$AG$461,MATCH(O$1,'Justerad allokering'!$B$1:$AF$1,0),FALSE)),VLOOKUP($B305,'Allokerad kvv'!$B$2:$AV$468,MATCH(O$1,'Allokerad kvv'!$B$1:$AV$1,0),FALSE),VLOOKUP($B305,'Justerad allokering'!$B$1:$AG$461,MATCH(O$1,'Justerad allokering'!$B$1:$AF$1,0),FALSE))</f>
        <v>0</v>
      </c>
      <c r="P305">
        <f>IF(ISERROR(1/VLOOKUP($B305,'Justerad allokering'!$B$1:$AG$461,MATCH(P$1,'Justerad allokering'!$B$1:$AF$1,0),FALSE)),VLOOKUP($B305,'Allokerad kvv'!$B$2:$AV$468,MATCH(P$1,'Allokerad kvv'!$B$1:$AV$1,0),FALSE),VLOOKUP($B305,'Justerad allokering'!$B$1:$AG$461,MATCH(P$1,'Justerad allokering'!$B$1:$AF$1,0),FALSE))</f>
        <v>0</v>
      </c>
      <c r="Q305">
        <f>IF(ISERROR(1/VLOOKUP($B305,'Justerad allokering'!$B$1:$AG$461,MATCH(Q$1,'Justerad allokering'!$B$1:$AF$1,0),FALSE)),VLOOKUP($B305,'Allokerad kvv'!$B$2:$AV$468,MATCH(Q$1,'Allokerad kvv'!$B$1:$AV$1,0),FALSE),VLOOKUP($B305,'Justerad allokering'!$B$1:$AG$461,MATCH(Q$1,'Justerad allokering'!$B$1:$AF$1,0),FALSE))</f>
        <v>0</v>
      </c>
      <c r="R305">
        <f>IF(ISERROR(1/VLOOKUP($B305,'Justerad allokering'!$B$1:$AG$461,MATCH(R$1,'Justerad allokering'!$B$1:$AF$1,0),FALSE)),VLOOKUP($B305,'Allokerad kvv'!$B$2:$AV$468,MATCH(R$1,'Allokerad kvv'!$B$1:$AV$1,0),FALSE),VLOOKUP($B305,'Justerad allokering'!$B$1:$AG$461,MATCH(R$1,'Justerad allokering'!$B$1:$AF$1,0),FALSE))</f>
        <v>0</v>
      </c>
      <c r="S305">
        <f>IF(ISERROR(1/VLOOKUP($B305,'Justerad allokering'!$B$1:$AG$461,MATCH(S$1,'Justerad allokering'!$B$1:$AF$1,0),FALSE)),VLOOKUP($B305,'Allokerad kvv'!$B$2:$AV$468,MATCH(S$1,'Allokerad kvv'!$B$1:$AV$1,0),FALSE),VLOOKUP($B305,'Justerad allokering'!$B$1:$AG$461,MATCH(S$1,'Justerad allokering'!$B$1:$AF$1,0),FALSE))</f>
        <v>0</v>
      </c>
      <c r="T305">
        <f>IF(ISERROR(1/VLOOKUP($B305,'Justerad allokering'!$B$1:$AG$461,MATCH(T$1,'Justerad allokering'!$B$1:$AF$1,0),FALSE)),VLOOKUP($B305,'Allokerad kvv'!$B$2:$AV$468,MATCH(T$1,'Allokerad kvv'!$B$1:$AV$1,0),FALSE),VLOOKUP($B305,'Justerad allokering'!$B$1:$AG$461,MATCH(T$1,'Justerad allokering'!$B$1:$AF$1,0),FALSE))</f>
        <v>0</v>
      </c>
      <c r="U305">
        <f>IF(ISERROR(1/VLOOKUP($B305,'Justerad allokering'!$B$1:$AG$461,MATCH(U$1,'Justerad allokering'!$B$1:$AF$1,0),FALSE)),VLOOKUP($B305,'Allokerad kvv'!$B$2:$AV$468,MATCH(U$1,'Allokerad kvv'!$B$1:$AV$1,0),FALSE),VLOOKUP($B305,'Justerad allokering'!$B$1:$AG$461,MATCH(U$1,'Justerad allokering'!$B$1:$AF$1,0),FALSE))</f>
        <v>0</v>
      </c>
      <c r="V305">
        <f>IF(ISERROR(1/VLOOKUP($B305,'Justerad allokering'!$B$1:$AG$461,MATCH(V$1,'Justerad allokering'!$B$1:$AF$1,0),FALSE)),VLOOKUP($B305,'Allokerad kvv'!$B$2:$AV$468,MATCH(V$1,'Allokerad kvv'!$B$1:$AV$1,0),FALSE),VLOOKUP($B305,'Justerad allokering'!$B$1:$AG$461,MATCH(V$1,'Justerad allokering'!$B$1:$AF$1,0),FALSE))</f>
        <v>0</v>
      </c>
      <c r="W305">
        <f>IF(ISERROR(1/VLOOKUP($B305,'Justerad allokering'!$B$1:$AG$461,MATCH(W$1,'Justerad allokering'!$B$1:$AF$1,0),FALSE)),VLOOKUP($B305,'Allokerad kvv'!$B$2:$AV$468,MATCH(W$1,'Allokerad kvv'!$B$1:$AV$1,0),FALSE),VLOOKUP($B305,'Justerad allokering'!$B$1:$AG$461,MATCH(W$1,'Justerad allokering'!$B$1:$AF$1,0),FALSE))</f>
        <v>0</v>
      </c>
      <c r="X305">
        <f>IF(ISERROR(1/VLOOKUP($B305,'Justerad allokering'!$B$1:$AG$461,MATCH(X$1,'Justerad allokering'!$B$1:$AF$1,0),FALSE)),VLOOKUP($B305,'Allokerad kvv'!$B$2:$AV$468,MATCH(X$1,'Allokerad kvv'!$B$1:$AV$1,0),FALSE),VLOOKUP($B305,'Justerad allokering'!$B$1:$AG$461,MATCH(X$1,'Justerad allokering'!$B$1:$AF$1,0),FALSE))</f>
        <v>0</v>
      </c>
      <c r="Y305">
        <f>IF(ISERROR(1/VLOOKUP($B305,'Justerad allokering'!$B$1:$AG$461,MATCH(Y$1,'Justerad allokering'!$B$1:$AF$1,0),FALSE)),VLOOKUP($B305,'Allokerad kvv'!$B$2:$AV$468,MATCH(Y$1,'Allokerad kvv'!$B$1:$AV$1,0),FALSE),VLOOKUP($B305,'Justerad allokering'!$B$1:$AG$461,MATCH(Y$1,'Justerad allokering'!$B$1:$AF$1,0),FALSE))</f>
        <v>0</v>
      </c>
      <c r="Z305">
        <f>IF(ISERROR(1/VLOOKUP($B305,'Justerad allokering'!$B$1:$AG$461,MATCH(Z$1,'Justerad allokering'!$B$1:$AF$1,0),FALSE)),VLOOKUP($B305,'Allokerad kvv'!$B$2:$AV$468,MATCH(Z$1,'Allokerad kvv'!$B$1:$AV$1,0),FALSE),VLOOKUP($B305,'Justerad allokering'!$B$1:$AG$461,MATCH(Z$1,'Justerad allokering'!$B$1:$AF$1,0),FALSE))</f>
        <v>0</v>
      </c>
      <c r="AE305" s="89">
        <f t="shared" si="16"/>
        <v>0</v>
      </c>
      <c r="AG305">
        <f t="shared" si="17"/>
        <v>0</v>
      </c>
      <c r="AH305">
        <f t="shared" si="18"/>
        <v>0</v>
      </c>
      <c r="AI305" t="str">
        <f>IF(AH305=0,"",AH305/VLOOKUP(B305,Kraftvärmeprod!$B$1:$BC$480,MATCH("Summa tillförd energi exklusive rökgaskondensering",Kraftvärmeprod!$B$1:$BC$1,0),FALSE))</f>
        <v/>
      </c>
      <c r="AK305">
        <f t="shared" si="19"/>
        <v>0</v>
      </c>
    </row>
    <row r="306" spans="1:37" x14ac:dyDescent="0.25">
      <c r="A306" s="2" t="s">
        <v>432</v>
      </c>
      <c r="B306" s="2" t="s">
        <v>433</v>
      </c>
      <c r="C306">
        <f>IF(ISERROR(1/VLOOKUP($B306,'Justerad allokering'!$B$1:$AG$461,MATCH(C$1,'Justerad allokering'!$B$1:$AF$1,0),FALSE)),VLOOKUP($B306,'Allokerad kvv'!$B$2:$AV$468,MATCH(C$1,'Allokerad kvv'!$B$1:$AV$1,0),FALSE),VLOOKUP($B306,'Justerad allokering'!$B$1:$AG$461,MATCH(C$1,'Justerad allokering'!$B$1:$AF$1,0),FALSE))</f>
        <v>0</v>
      </c>
      <c r="D306">
        <f>IF(ISERROR(1/VLOOKUP($B306,'Justerad allokering'!$B$1:$AG$461,MATCH(D$1,'Justerad allokering'!$B$1:$AF$1,0),FALSE)),VLOOKUP($B306,'Allokerad kvv'!$B$2:$AV$468,MATCH(D$1,'Allokerad kvv'!$B$1:$AV$1,0),FALSE),VLOOKUP($B306,'Justerad allokering'!$B$1:$AG$461,MATCH(D$1,'Justerad allokering'!$B$1:$AF$1,0),FALSE))</f>
        <v>0</v>
      </c>
      <c r="E306">
        <f>IF(ISERROR(1/VLOOKUP($B306,'Justerad allokering'!$B$1:$AG$461,MATCH(E$1,'Justerad allokering'!$B$1:$AF$1,0),FALSE)),VLOOKUP($B306,'Allokerad kvv'!$B$2:$AV$468,MATCH(E$1,'Allokerad kvv'!$B$1:$AV$1,0),FALSE),VLOOKUP($B306,'Justerad allokering'!$B$1:$AG$461,MATCH(E$1,'Justerad allokering'!$B$1:$AF$1,0),FALSE))</f>
        <v>0</v>
      </c>
      <c r="F306">
        <f>IF(ISERROR(1/VLOOKUP($B306,'Justerad allokering'!$B$1:$AG$461,MATCH(F$1,'Justerad allokering'!$B$1:$AF$1,0),FALSE)),VLOOKUP($B306,'Allokerad kvv'!$B$2:$AV$468,MATCH(F$1,'Allokerad kvv'!$B$1:$AV$1,0),FALSE),VLOOKUP($B306,'Justerad allokering'!$B$1:$AG$461,MATCH(F$1,'Justerad allokering'!$B$1:$AF$1,0),FALSE))</f>
        <v>0</v>
      </c>
      <c r="G306">
        <f>IF(ISERROR(1/VLOOKUP($B306,'Justerad allokering'!$B$1:$AG$461,MATCH(G$1,'Justerad allokering'!$B$1:$AF$1,0),FALSE)),VLOOKUP($B306,'Allokerad kvv'!$B$2:$AV$468,MATCH(G$1,'Allokerad kvv'!$B$1:$AV$1,0),FALSE),VLOOKUP($B306,'Justerad allokering'!$B$1:$AG$461,MATCH(G$1,'Justerad allokering'!$B$1:$AF$1,0),FALSE))</f>
        <v>0</v>
      </c>
      <c r="H306">
        <f>IF(ISERROR(1/VLOOKUP($B306,'Justerad allokering'!$B$1:$AG$461,MATCH(H$1,'Justerad allokering'!$B$1:$AF$1,0),FALSE)),VLOOKUP($B306,'Allokerad kvv'!$B$2:$AV$468,MATCH(H$1,'Allokerad kvv'!$B$1:$AV$1,0),FALSE),VLOOKUP($B306,'Justerad allokering'!$B$1:$AG$461,MATCH(H$1,'Justerad allokering'!$B$1:$AF$1,0),FALSE))</f>
        <v>0</v>
      </c>
      <c r="I306">
        <f>IF(ISERROR(1/VLOOKUP($B306,'Justerad allokering'!$B$1:$AG$461,MATCH(I$1,'Justerad allokering'!$B$1:$AF$1,0),FALSE)),VLOOKUP($B306,'Allokerad kvv'!$B$2:$AV$468,MATCH(I$1,'Allokerad kvv'!$B$1:$AV$1,0),FALSE),VLOOKUP($B306,'Justerad allokering'!$B$1:$AG$461,MATCH(I$1,'Justerad allokering'!$B$1:$AF$1,0),FALSE))</f>
        <v>0</v>
      </c>
      <c r="J306">
        <f>IF(ISERROR(1/VLOOKUP($B306,'Justerad allokering'!$B$1:$AG$461,MATCH(J$1,'Justerad allokering'!$B$1:$AF$1,0),FALSE)),VLOOKUP($B306,'Allokerad kvv'!$B$2:$AV$468,MATCH(J$1,'Allokerad kvv'!$B$1:$AV$1,0),FALSE),VLOOKUP($B306,'Justerad allokering'!$B$1:$AG$461,MATCH(J$1,'Justerad allokering'!$B$1:$AF$1,0),FALSE))</f>
        <v>0</v>
      </c>
      <c r="K306">
        <f>IF(ISERROR(1/VLOOKUP($B306,'Justerad allokering'!$B$1:$AG$461,MATCH(K$1,'Justerad allokering'!$B$1:$AF$1,0),FALSE)),VLOOKUP($B306,'Allokerad kvv'!$B$2:$AV$468,MATCH(K$1,'Allokerad kvv'!$B$1:$AV$1,0),FALSE),VLOOKUP($B306,'Justerad allokering'!$B$1:$AG$461,MATCH(K$1,'Justerad allokering'!$B$1:$AF$1,0),FALSE))</f>
        <v>0</v>
      </c>
      <c r="L306">
        <f>IF(ISERROR(1/VLOOKUP($B306,'Justerad allokering'!$B$1:$AG$461,MATCH(L$1,'Justerad allokering'!$B$1:$AF$1,0),FALSE)),VLOOKUP($B306,'Allokerad kvv'!$B$2:$AV$468,MATCH(L$1,'Allokerad kvv'!$B$1:$AV$1,0),FALSE),VLOOKUP($B306,'Justerad allokering'!$B$1:$AG$461,MATCH(L$1,'Justerad allokering'!$B$1:$AF$1,0),FALSE))</f>
        <v>0</v>
      </c>
      <c r="M306">
        <f>IF(ISERROR(1/VLOOKUP($B306,'Justerad allokering'!$B$1:$AG$461,MATCH(M$1,'Justerad allokering'!$B$1:$AF$1,0),FALSE)),VLOOKUP($B306,'Allokerad kvv'!$B$2:$AV$468,MATCH(M$1,'Allokerad kvv'!$B$1:$AV$1,0),FALSE),VLOOKUP($B306,'Justerad allokering'!$B$1:$AG$461,MATCH(M$1,'Justerad allokering'!$B$1:$AF$1,0),FALSE))</f>
        <v>0</v>
      </c>
      <c r="N306">
        <f>IF(ISERROR(1/VLOOKUP($B306,'Justerad allokering'!$B$1:$AG$461,MATCH(N$1,'Justerad allokering'!$B$1:$AF$1,0),FALSE)),VLOOKUP($B306,'Allokerad kvv'!$B$2:$AV$468,MATCH(N$1,'Allokerad kvv'!$B$1:$AV$1,0),FALSE),VLOOKUP($B306,'Justerad allokering'!$B$1:$AG$461,MATCH(N$1,'Justerad allokering'!$B$1:$AF$1,0),FALSE))</f>
        <v>0</v>
      </c>
      <c r="O306">
        <f>IF(ISERROR(1/VLOOKUP($B306,'Justerad allokering'!$B$1:$AG$461,MATCH(O$1,'Justerad allokering'!$B$1:$AF$1,0),FALSE)),VLOOKUP($B306,'Allokerad kvv'!$B$2:$AV$468,MATCH(O$1,'Allokerad kvv'!$B$1:$AV$1,0),FALSE),VLOOKUP($B306,'Justerad allokering'!$B$1:$AG$461,MATCH(O$1,'Justerad allokering'!$B$1:$AF$1,0),FALSE))</f>
        <v>0</v>
      </c>
      <c r="P306">
        <f>IF(ISERROR(1/VLOOKUP($B306,'Justerad allokering'!$B$1:$AG$461,MATCH(P$1,'Justerad allokering'!$B$1:$AF$1,0),FALSE)),VLOOKUP($B306,'Allokerad kvv'!$B$2:$AV$468,MATCH(P$1,'Allokerad kvv'!$B$1:$AV$1,0),FALSE),VLOOKUP($B306,'Justerad allokering'!$B$1:$AG$461,MATCH(P$1,'Justerad allokering'!$B$1:$AF$1,0),FALSE))</f>
        <v>0</v>
      </c>
      <c r="Q306">
        <f>IF(ISERROR(1/VLOOKUP($B306,'Justerad allokering'!$B$1:$AG$461,MATCH(Q$1,'Justerad allokering'!$B$1:$AF$1,0),FALSE)),VLOOKUP($B306,'Allokerad kvv'!$B$2:$AV$468,MATCH(Q$1,'Allokerad kvv'!$B$1:$AV$1,0),FALSE),VLOOKUP($B306,'Justerad allokering'!$B$1:$AG$461,MATCH(Q$1,'Justerad allokering'!$B$1:$AF$1,0),FALSE))</f>
        <v>0</v>
      </c>
      <c r="R306">
        <f>IF(ISERROR(1/VLOOKUP($B306,'Justerad allokering'!$B$1:$AG$461,MATCH(R$1,'Justerad allokering'!$B$1:$AF$1,0),FALSE)),VLOOKUP($B306,'Allokerad kvv'!$B$2:$AV$468,MATCH(R$1,'Allokerad kvv'!$B$1:$AV$1,0),FALSE),VLOOKUP($B306,'Justerad allokering'!$B$1:$AG$461,MATCH(R$1,'Justerad allokering'!$B$1:$AF$1,0),FALSE))</f>
        <v>0</v>
      </c>
      <c r="S306">
        <f>IF(ISERROR(1/VLOOKUP($B306,'Justerad allokering'!$B$1:$AG$461,MATCH(S$1,'Justerad allokering'!$B$1:$AF$1,0),FALSE)),VLOOKUP($B306,'Allokerad kvv'!$B$2:$AV$468,MATCH(S$1,'Allokerad kvv'!$B$1:$AV$1,0),FALSE),VLOOKUP($B306,'Justerad allokering'!$B$1:$AG$461,MATCH(S$1,'Justerad allokering'!$B$1:$AF$1,0),FALSE))</f>
        <v>0</v>
      </c>
      <c r="T306">
        <f>IF(ISERROR(1/VLOOKUP($B306,'Justerad allokering'!$B$1:$AG$461,MATCH(T$1,'Justerad allokering'!$B$1:$AF$1,0),FALSE)),VLOOKUP($B306,'Allokerad kvv'!$B$2:$AV$468,MATCH(T$1,'Allokerad kvv'!$B$1:$AV$1,0),FALSE),VLOOKUP($B306,'Justerad allokering'!$B$1:$AG$461,MATCH(T$1,'Justerad allokering'!$B$1:$AF$1,0),FALSE))</f>
        <v>0</v>
      </c>
      <c r="U306">
        <f>IF(ISERROR(1/VLOOKUP($B306,'Justerad allokering'!$B$1:$AG$461,MATCH(U$1,'Justerad allokering'!$B$1:$AF$1,0),FALSE)),VLOOKUP($B306,'Allokerad kvv'!$B$2:$AV$468,MATCH(U$1,'Allokerad kvv'!$B$1:$AV$1,0),FALSE),VLOOKUP($B306,'Justerad allokering'!$B$1:$AG$461,MATCH(U$1,'Justerad allokering'!$B$1:$AF$1,0),FALSE))</f>
        <v>0</v>
      </c>
      <c r="V306">
        <f>IF(ISERROR(1/VLOOKUP($B306,'Justerad allokering'!$B$1:$AG$461,MATCH(V$1,'Justerad allokering'!$B$1:$AF$1,0),FALSE)),VLOOKUP($B306,'Allokerad kvv'!$B$2:$AV$468,MATCH(V$1,'Allokerad kvv'!$B$1:$AV$1,0),FALSE),VLOOKUP($B306,'Justerad allokering'!$B$1:$AG$461,MATCH(V$1,'Justerad allokering'!$B$1:$AF$1,0),FALSE))</f>
        <v>0</v>
      </c>
      <c r="W306">
        <f>IF(ISERROR(1/VLOOKUP($B306,'Justerad allokering'!$B$1:$AG$461,MATCH(W$1,'Justerad allokering'!$B$1:$AF$1,0),FALSE)),VLOOKUP($B306,'Allokerad kvv'!$B$2:$AV$468,MATCH(W$1,'Allokerad kvv'!$B$1:$AV$1,0),FALSE),VLOOKUP($B306,'Justerad allokering'!$B$1:$AG$461,MATCH(W$1,'Justerad allokering'!$B$1:$AF$1,0),FALSE))</f>
        <v>0</v>
      </c>
      <c r="X306">
        <f>IF(ISERROR(1/VLOOKUP($B306,'Justerad allokering'!$B$1:$AG$461,MATCH(X$1,'Justerad allokering'!$B$1:$AF$1,0),FALSE)),VLOOKUP($B306,'Allokerad kvv'!$B$2:$AV$468,MATCH(X$1,'Allokerad kvv'!$B$1:$AV$1,0),FALSE),VLOOKUP($B306,'Justerad allokering'!$B$1:$AG$461,MATCH(X$1,'Justerad allokering'!$B$1:$AF$1,0),FALSE))</f>
        <v>0</v>
      </c>
      <c r="Y306">
        <f>IF(ISERROR(1/VLOOKUP($B306,'Justerad allokering'!$B$1:$AG$461,MATCH(Y$1,'Justerad allokering'!$B$1:$AF$1,0),FALSE)),VLOOKUP($B306,'Allokerad kvv'!$B$2:$AV$468,MATCH(Y$1,'Allokerad kvv'!$B$1:$AV$1,0),FALSE),VLOOKUP($B306,'Justerad allokering'!$B$1:$AG$461,MATCH(Y$1,'Justerad allokering'!$B$1:$AF$1,0),FALSE))</f>
        <v>0</v>
      </c>
      <c r="Z306">
        <f>IF(ISERROR(1/VLOOKUP($B306,'Justerad allokering'!$B$1:$AG$461,MATCH(Z$1,'Justerad allokering'!$B$1:$AF$1,0),FALSE)),VLOOKUP($B306,'Allokerad kvv'!$B$2:$AV$468,MATCH(Z$1,'Allokerad kvv'!$B$1:$AV$1,0),FALSE),VLOOKUP($B306,'Justerad allokering'!$B$1:$AG$461,MATCH(Z$1,'Justerad allokering'!$B$1:$AF$1,0),FALSE))</f>
        <v>0</v>
      </c>
      <c r="AE306" s="89">
        <f t="shared" si="16"/>
        <v>0</v>
      </c>
      <c r="AG306">
        <f t="shared" si="17"/>
        <v>0</v>
      </c>
      <c r="AH306">
        <f t="shared" si="18"/>
        <v>0</v>
      </c>
      <c r="AI306" t="str">
        <f>IF(AH306=0,"",AH306/VLOOKUP(B306,Kraftvärmeprod!$B$1:$BC$480,MATCH("Summa tillförd energi exklusive rökgaskondensering",Kraftvärmeprod!$B$1:$BC$1,0),FALSE))</f>
        <v/>
      </c>
      <c r="AK306">
        <f t="shared" si="19"/>
        <v>0</v>
      </c>
    </row>
    <row r="307" spans="1:37" x14ac:dyDescent="0.25">
      <c r="A307" s="2" t="s">
        <v>432</v>
      </c>
      <c r="B307" s="2" t="s">
        <v>434</v>
      </c>
      <c r="C307">
        <f>IF(ISERROR(1/VLOOKUP($B307,'Justerad allokering'!$B$1:$AG$461,MATCH(C$1,'Justerad allokering'!$B$1:$AF$1,0),FALSE)),VLOOKUP($B307,'Allokerad kvv'!$B$2:$AV$468,MATCH(C$1,'Allokerad kvv'!$B$1:$AV$1,0),FALSE),VLOOKUP($B307,'Justerad allokering'!$B$1:$AG$461,MATCH(C$1,'Justerad allokering'!$B$1:$AF$1,0),FALSE))</f>
        <v>0</v>
      </c>
      <c r="D307">
        <f>IF(ISERROR(1/VLOOKUP($B307,'Justerad allokering'!$B$1:$AG$461,MATCH(D$1,'Justerad allokering'!$B$1:$AF$1,0),FALSE)),VLOOKUP($B307,'Allokerad kvv'!$B$2:$AV$468,MATCH(D$1,'Allokerad kvv'!$B$1:$AV$1,0),FALSE),VLOOKUP($B307,'Justerad allokering'!$B$1:$AG$461,MATCH(D$1,'Justerad allokering'!$B$1:$AF$1,0),FALSE))</f>
        <v>0</v>
      </c>
      <c r="E307">
        <f>IF(ISERROR(1/VLOOKUP($B307,'Justerad allokering'!$B$1:$AG$461,MATCH(E$1,'Justerad allokering'!$B$1:$AF$1,0),FALSE)),VLOOKUP($B307,'Allokerad kvv'!$B$2:$AV$468,MATCH(E$1,'Allokerad kvv'!$B$1:$AV$1,0),FALSE),VLOOKUP($B307,'Justerad allokering'!$B$1:$AG$461,MATCH(E$1,'Justerad allokering'!$B$1:$AF$1,0),FALSE))</f>
        <v>0</v>
      </c>
      <c r="F307">
        <f>IF(ISERROR(1/VLOOKUP($B307,'Justerad allokering'!$B$1:$AG$461,MATCH(F$1,'Justerad allokering'!$B$1:$AF$1,0),FALSE)),VLOOKUP($B307,'Allokerad kvv'!$B$2:$AV$468,MATCH(F$1,'Allokerad kvv'!$B$1:$AV$1,0),FALSE),VLOOKUP($B307,'Justerad allokering'!$B$1:$AG$461,MATCH(F$1,'Justerad allokering'!$B$1:$AF$1,0),FALSE))</f>
        <v>0</v>
      </c>
      <c r="G307">
        <f>IF(ISERROR(1/VLOOKUP($B307,'Justerad allokering'!$B$1:$AG$461,MATCH(G$1,'Justerad allokering'!$B$1:$AF$1,0),FALSE)),VLOOKUP($B307,'Allokerad kvv'!$B$2:$AV$468,MATCH(G$1,'Allokerad kvv'!$B$1:$AV$1,0),FALSE),VLOOKUP($B307,'Justerad allokering'!$B$1:$AG$461,MATCH(G$1,'Justerad allokering'!$B$1:$AF$1,0),FALSE))</f>
        <v>0</v>
      </c>
      <c r="H307">
        <f>IF(ISERROR(1/VLOOKUP($B307,'Justerad allokering'!$B$1:$AG$461,MATCH(H$1,'Justerad allokering'!$B$1:$AF$1,0),FALSE)),VLOOKUP($B307,'Allokerad kvv'!$B$2:$AV$468,MATCH(H$1,'Allokerad kvv'!$B$1:$AV$1,0),FALSE),VLOOKUP($B307,'Justerad allokering'!$B$1:$AG$461,MATCH(H$1,'Justerad allokering'!$B$1:$AF$1,0),FALSE))</f>
        <v>0</v>
      </c>
      <c r="I307">
        <f>IF(ISERROR(1/VLOOKUP($B307,'Justerad allokering'!$B$1:$AG$461,MATCH(I$1,'Justerad allokering'!$B$1:$AF$1,0),FALSE)),VLOOKUP($B307,'Allokerad kvv'!$B$2:$AV$468,MATCH(I$1,'Allokerad kvv'!$B$1:$AV$1,0),FALSE),VLOOKUP($B307,'Justerad allokering'!$B$1:$AG$461,MATCH(I$1,'Justerad allokering'!$B$1:$AF$1,0),FALSE))</f>
        <v>0</v>
      </c>
      <c r="J307">
        <f>IF(ISERROR(1/VLOOKUP($B307,'Justerad allokering'!$B$1:$AG$461,MATCH(J$1,'Justerad allokering'!$B$1:$AF$1,0),FALSE)),VLOOKUP($B307,'Allokerad kvv'!$B$2:$AV$468,MATCH(J$1,'Allokerad kvv'!$B$1:$AV$1,0),FALSE),VLOOKUP($B307,'Justerad allokering'!$B$1:$AG$461,MATCH(J$1,'Justerad allokering'!$B$1:$AF$1,0),FALSE))</f>
        <v>0</v>
      </c>
      <c r="K307">
        <f>IF(ISERROR(1/VLOOKUP($B307,'Justerad allokering'!$B$1:$AG$461,MATCH(K$1,'Justerad allokering'!$B$1:$AF$1,0),FALSE)),VLOOKUP($B307,'Allokerad kvv'!$B$2:$AV$468,MATCH(K$1,'Allokerad kvv'!$B$1:$AV$1,0),FALSE),VLOOKUP($B307,'Justerad allokering'!$B$1:$AG$461,MATCH(K$1,'Justerad allokering'!$B$1:$AF$1,0),FALSE))</f>
        <v>0</v>
      </c>
      <c r="L307">
        <f>IF(ISERROR(1/VLOOKUP($B307,'Justerad allokering'!$B$1:$AG$461,MATCH(L$1,'Justerad allokering'!$B$1:$AF$1,0),FALSE)),VLOOKUP($B307,'Allokerad kvv'!$B$2:$AV$468,MATCH(L$1,'Allokerad kvv'!$B$1:$AV$1,0),FALSE),VLOOKUP($B307,'Justerad allokering'!$B$1:$AG$461,MATCH(L$1,'Justerad allokering'!$B$1:$AF$1,0),FALSE))</f>
        <v>0</v>
      </c>
      <c r="M307">
        <f>IF(ISERROR(1/VLOOKUP($B307,'Justerad allokering'!$B$1:$AG$461,MATCH(M$1,'Justerad allokering'!$B$1:$AF$1,0),FALSE)),VLOOKUP($B307,'Allokerad kvv'!$B$2:$AV$468,MATCH(M$1,'Allokerad kvv'!$B$1:$AV$1,0),FALSE),VLOOKUP($B307,'Justerad allokering'!$B$1:$AG$461,MATCH(M$1,'Justerad allokering'!$B$1:$AF$1,0),FALSE))</f>
        <v>0</v>
      </c>
      <c r="N307">
        <f>IF(ISERROR(1/VLOOKUP($B307,'Justerad allokering'!$B$1:$AG$461,MATCH(N$1,'Justerad allokering'!$B$1:$AF$1,0),FALSE)),VLOOKUP($B307,'Allokerad kvv'!$B$2:$AV$468,MATCH(N$1,'Allokerad kvv'!$B$1:$AV$1,0),FALSE),VLOOKUP($B307,'Justerad allokering'!$B$1:$AG$461,MATCH(N$1,'Justerad allokering'!$B$1:$AF$1,0),FALSE))</f>
        <v>0</v>
      </c>
      <c r="O307">
        <f>IF(ISERROR(1/VLOOKUP($B307,'Justerad allokering'!$B$1:$AG$461,MATCH(O$1,'Justerad allokering'!$B$1:$AF$1,0),FALSE)),VLOOKUP($B307,'Allokerad kvv'!$B$2:$AV$468,MATCH(O$1,'Allokerad kvv'!$B$1:$AV$1,0),FALSE),VLOOKUP($B307,'Justerad allokering'!$B$1:$AG$461,MATCH(O$1,'Justerad allokering'!$B$1:$AF$1,0),FALSE))</f>
        <v>0</v>
      </c>
      <c r="P307">
        <f>IF(ISERROR(1/VLOOKUP($B307,'Justerad allokering'!$B$1:$AG$461,MATCH(P$1,'Justerad allokering'!$B$1:$AF$1,0),FALSE)),VLOOKUP($B307,'Allokerad kvv'!$B$2:$AV$468,MATCH(P$1,'Allokerad kvv'!$B$1:$AV$1,0),FALSE),VLOOKUP($B307,'Justerad allokering'!$B$1:$AG$461,MATCH(P$1,'Justerad allokering'!$B$1:$AF$1,0),FALSE))</f>
        <v>0</v>
      </c>
      <c r="Q307">
        <f>IF(ISERROR(1/VLOOKUP($B307,'Justerad allokering'!$B$1:$AG$461,MATCH(Q$1,'Justerad allokering'!$B$1:$AF$1,0),FALSE)),VLOOKUP($B307,'Allokerad kvv'!$B$2:$AV$468,MATCH(Q$1,'Allokerad kvv'!$B$1:$AV$1,0),FALSE),VLOOKUP($B307,'Justerad allokering'!$B$1:$AG$461,MATCH(Q$1,'Justerad allokering'!$B$1:$AF$1,0),FALSE))</f>
        <v>0</v>
      </c>
      <c r="R307">
        <f>IF(ISERROR(1/VLOOKUP($B307,'Justerad allokering'!$B$1:$AG$461,MATCH(R$1,'Justerad allokering'!$B$1:$AF$1,0),FALSE)),VLOOKUP($B307,'Allokerad kvv'!$B$2:$AV$468,MATCH(R$1,'Allokerad kvv'!$B$1:$AV$1,0),FALSE),VLOOKUP($B307,'Justerad allokering'!$B$1:$AG$461,MATCH(R$1,'Justerad allokering'!$B$1:$AF$1,0),FALSE))</f>
        <v>0</v>
      </c>
      <c r="S307">
        <f>IF(ISERROR(1/VLOOKUP($B307,'Justerad allokering'!$B$1:$AG$461,MATCH(S$1,'Justerad allokering'!$B$1:$AF$1,0),FALSE)),VLOOKUP($B307,'Allokerad kvv'!$B$2:$AV$468,MATCH(S$1,'Allokerad kvv'!$B$1:$AV$1,0),FALSE),VLOOKUP($B307,'Justerad allokering'!$B$1:$AG$461,MATCH(S$1,'Justerad allokering'!$B$1:$AF$1,0),FALSE))</f>
        <v>0</v>
      </c>
      <c r="T307">
        <f>IF(ISERROR(1/VLOOKUP($B307,'Justerad allokering'!$B$1:$AG$461,MATCH(T$1,'Justerad allokering'!$B$1:$AF$1,0),FALSE)),VLOOKUP($B307,'Allokerad kvv'!$B$2:$AV$468,MATCH(T$1,'Allokerad kvv'!$B$1:$AV$1,0),FALSE),VLOOKUP($B307,'Justerad allokering'!$B$1:$AG$461,MATCH(T$1,'Justerad allokering'!$B$1:$AF$1,0),FALSE))</f>
        <v>0</v>
      </c>
      <c r="U307">
        <f>IF(ISERROR(1/VLOOKUP($B307,'Justerad allokering'!$B$1:$AG$461,MATCH(U$1,'Justerad allokering'!$B$1:$AF$1,0),FALSE)),VLOOKUP($B307,'Allokerad kvv'!$B$2:$AV$468,MATCH(U$1,'Allokerad kvv'!$B$1:$AV$1,0),FALSE),VLOOKUP($B307,'Justerad allokering'!$B$1:$AG$461,MATCH(U$1,'Justerad allokering'!$B$1:$AF$1,0),FALSE))</f>
        <v>0</v>
      </c>
      <c r="V307">
        <f>IF(ISERROR(1/VLOOKUP($B307,'Justerad allokering'!$B$1:$AG$461,MATCH(V$1,'Justerad allokering'!$B$1:$AF$1,0),FALSE)),VLOOKUP($B307,'Allokerad kvv'!$B$2:$AV$468,MATCH(V$1,'Allokerad kvv'!$B$1:$AV$1,0),FALSE),VLOOKUP($B307,'Justerad allokering'!$B$1:$AG$461,MATCH(V$1,'Justerad allokering'!$B$1:$AF$1,0),FALSE))</f>
        <v>0</v>
      </c>
      <c r="W307">
        <f>IF(ISERROR(1/VLOOKUP($B307,'Justerad allokering'!$B$1:$AG$461,MATCH(W$1,'Justerad allokering'!$B$1:$AF$1,0),FALSE)),VLOOKUP($B307,'Allokerad kvv'!$B$2:$AV$468,MATCH(W$1,'Allokerad kvv'!$B$1:$AV$1,0),FALSE),VLOOKUP($B307,'Justerad allokering'!$B$1:$AG$461,MATCH(W$1,'Justerad allokering'!$B$1:$AF$1,0),FALSE))</f>
        <v>0</v>
      </c>
      <c r="X307">
        <f>IF(ISERROR(1/VLOOKUP($B307,'Justerad allokering'!$B$1:$AG$461,MATCH(X$1,'Justerad allokering'!$B$1:$AF$1,0),FALSE)),VLOOKUP($B307,'Allokerad kvv'!$B$2:$AV$468,MATCH(X$1,'Allokerad kvv'!$B$1:$AV$1,0),FALSE),VLOOKUP($B307,'Justerad allokering'!$B$1:$AG$461,MATCH(X$1,'Justerad allokering'!$B$1:$AF$1,0),FALSE))</f>
        <v>0</v>
      </c>
      <c r="Y307">
        <f>IF(ISERROR(1/VLOOKUP($B307,'Justerad allokering'!$B$1:$AG$461,MATCH(Y$1,'Justerad allokering'!$B$1:$AF$1,0),FALSE)),VLOOKUP($B307,'Allokerad kvv'!$B$2:$AV$468,MATCH(Y$1,'Allokerad kvv'!$B$1:$AV$1,0),FALSE),VLOOKUP($B307,'Justerad allokering'!$B$1:$AG$461,MATCH(Y$1,'Justerad allokering'!$B$1:$AF$1,0),FALSE))</f>
        <v>0</v>
      </c>
      <c r="Z307">
        <f>IF(ISERROR(1/VLOOKUP($B307,'Justerad allokering'!$B$1:$AG$461,MATCH(Z$1,'Justerad allokering'!$B$1:$AF$1,0),FALSE)),VLOOKUP($B307,'Allokerad kvv'!$B$2:$AV$468,MATCH(Z$1,'Allokerad kvv'!$B$1:$AV$1,0),FALSE),VLOOKUP($B307,'Justerad allokering'!$B$1:$AG$461,MATCH(Z$1,'Justerad allokering'!$B$1:$AF$1,0),FALSE))</f>
        <v>0</v>
      </c>
      <c r="AE307" s="89">
        <f t="shared" si="16"/>
        <v>0</v>
      </c>
      <c r="AG307">
        <f t="shared" si="17"/>
        <v>0</v>
      </c>
      <c r="AH307">
        <f t="shared" si="18"/>
        <v>0</v>
      </c>
      <c r="AI307" t="str">
        <f>IF(AH307=0,"",AH307/VLOOKUP(B307,Kraftvärmeprod!$B$1:$BC$480,MATCH("Summa tillförd energi exklusive rökgaskondensering",Kraftvärmeprod!$B$1:$BC$1,0),FALSE))</f>
        <v/>
      </c>
      <c r="AK307">
        <f t="shared" si="19"/>
        <v>0</v>
      </c>
    </row>
    <row r="308" spans="1:37" x14ac:dyDescent="0.25">
      <c r="A308" s="2" t="s">
        <v>432</v>
      </c>
      <c r="B308" s="2" t="s">
        <v>435</v>
      </c>
      <c r="C308">
        <f>IF(ISERROR(1/VLOOKUP($B308,'Justerad allokering'!$B$1:$AG$461,MATCH(C$1,'Justerad allokering'!$B$1:$AF$1,0),FALSE)),VLOOKUP($B308,'Allokerad kvv'!$B$2:$AV$468,MATCH(C$1,'Allokerad kvv'!$B$1:$AV$1,0),FALSE),VLOOKUP($B308,'Justerad allokering'!$B$1:$AG$461,MATCH(C$1,'Justerad allokering'!$B$1:$AF$1,0),FALSE))</f>
        <v>0</v>
      </c>
      <c r="D308">
        <f>IF(ISERROR(1/VLOOKUP($B308,'Justerad allokering'!$B$1:$AG$461,MATCH(D$1,'Justerad allokering'!$B$1:$AF$1,0),FALSE)),VLOOKUP($B308,'Allokerad kvv'!$B$2:$AV$468,MATCH(D$1,'Allokerad kvv'!$B$1:$AV$1,0),FALSE),VLOOKUP($B308,'Justerad allokering'!$B$1:$AG$461,MATCH(D$1,'Justerad allokering'!$B$1:$AF$1,0),FALSE))</f>
        <v>0</v>
      </c>
      <c r="E308">
        <f>IF(ISERROR(1/VLOOKUP($B308,'Justerad allokering'!$B$1:$AG$461,MATCH(E$1,'Justerad allokering'!$B$1:$AF$1,0),FALSE)),VLOOKUP($B308,'Allokerad kvv'!$B$2:$AV$468,MATCH(E$1,'Allokerad kvv'!$B$1:$AV$1,0),FALSE),VLOOKUP($B308,'Justerad allokering'!$B$1:$AG$461,MATCH(E$1,'Justerad allokering'!$B$1:$AF$1,0),FALSE))</f>
        <v>0</v>
      </c>
      <c r="F308">
        <f>IF(ISERROR(1/VLOOKUP($B308,'Justerad allokering'!$B$1:$AG$461,MATCH(F$1,'Justerad allokering'!$B$1:$AF$1,0),FALSE)),VLOOKUP($B308,'Allokerad kvv'!$B$2:$AV$468,MATCH(F$1,'Allokerad kvv'!$B$1:$AV$1,0),FALSE),VLOOKUP($B308,'Justerad allokering'!$B$1:$AG$461,MATCH(F$1,'Justerad allokering'!$B$1:$AF$1,0),FALSE))</f>
        <v>0</v>
      </c>
      <c r="G308">
        <f>IF(ISERROR(1/VLOOKUP($B308,'Justerad allokering'!$B$1:$AG$461,MATCH(G$1,'Justerad allokering'!$B$1:$AF$1,0),FALSE)),VLOOKUP($B308,'Allokerad kvv'!$B$2:$AV$468,MATCH(G$1,'Allokerad kvv'!$B$1:$AV$1,0),FALSE),VLOOKUP($B308,'Justerad allokering'!$B$1:$AG$461,MATCH(G$1,'Justerad allokering'!$B$1:$AF$1,0),FALSE))</f>
        <v>0</v>
      </c>
      <c r="H308">
        <f>IF(ISERROR(1/VLOOKUP($B308,'Justerad allokering'!$B$1:$AG$461,MATCH(H$1,'Justerad allokering'!$B$1:$AF$1,0),FALSE)),VLOOKUP($B308,'Allokerad kvv'!$B$2:$AV$468,MATCH(H$1,'Allokerad kvv'!$B$1:$AV$1,0),FALSE),VLOOKUP($B308,'Justerad allokering'!$B$1:$AG$461,MATCH(H$1,'Justerad allokering'!$B$1:$AF$1,0),FALSE))</f>
        <v>0</v>
      </c>
      <c r="I308">
        <f>IF(ISERROR(1/VLOOKUP($B308,'Justerad allokering'!$B$1:$AG$461,MATCH(I$1,'Justerad allokering'!$B$1:$AF$1,0),FALSE)),VLOOKUP($B308,'Allokerad kvv'!$B$2:$AV$468,MATCH(I$1,'Allokerad kvv'!$B$1:$AV$1,0),FALSE),VLOOKUP($B308,'Justerad allokering'!$B$1:$AG$461,MATCH(I$1,'Justerad allokering'!$B$1:$AF$1,0),FALSE))</f>
        <v>0</v>
      </c>
      <c r="J308">
        <f>IF(ISERROR(1/VLOOKUP($B308,'Justerad allokering'!$B$1:$AG$461,MATCH(J$1,'Justerad allokering'!$B$1:$AF$1,0),FALSE)),VLOOKUP($B308,'Allokerad kvv'!$B$2:$AV$468,MATCH(J$1,'Allokerad kvv'!$B$1:$AV$1,0),FALSE),VLOOKUP($B308,'Justerad allokering'!$B$1:$AG$461,MATCH(J$1,'Justerad allokering'!$B$1:$AF$1,0),FALSE))</f>
        <v>0</v>
      </c>
      <c r="K308">
        <f>IF(ISERROR(1/VLOOKUP($B308,'Justerad allokering'!$B$1:$AG$461,MATCH(K$1,'Justerad allokering'!$B$1:$AF$1,0),FALSE)),VLOOKUP($B308,'Allokerad kvv'!$B$2:$AV$468,MATCH(K$1,'Allokerad kvv'!$B$1:$AV$1,0),FALSE),VLOOKUP($B308,'Justerad allokering'!$B$1:$AG$461,MATCH(K$1,'Justerad allokering'!$B$1:$AF$1,0),FALSE))</f>
        <v>0</v>
      </c>
      <c r="L308">
        <f>IF(ISERROR(1/VLOOKUP($B308,'Justerad allokering'!$B$1:$AG$461,MATCH(L$1,'Justerad allokering'!$B$1:$AF$1,0),FALSE)),VLOOKUP($B308,'Allokerad kvv'!$B$2:$AV$468,MATCH(L$1,'Allokerad kvv'!$B$1:$AV$1,0),FALSE),VLOOKUP($B308,'Justerad allokering'!$B$1:$AG$461,MATCH(L$1,'Justerad allokering'!$B$1:$AF$1,0),FALSE))</f>
        <v>0</v>
      </c>
      <c r="M308">
        <f>IF(ISERROR(1/VLOOKUP($B308,'Justerad allokering'!$B$1:$AG$461,MATCH(M$1,'Justerad allokering'!$B$1:$AF$1,0),FALSE)),VLOOKUP($B308,'Allokerad kvv'!$B$2:$AV$468,MATCH(M$1,'Allokerad kvv'!$B$1:$AV$1,0),FALSE),VLOOKUP($B308,'Justerad allokering'!$B$1:$AG$461,MATCH(M$1,'Justerad allokering'!$B$1:$AF$1,0),FALSE))</f>
        <v>0</v>
      </c>
      <c r="N308">
        <f>IF(ISERROR(1/VLOOKUP($B308,'Justerad allokering'!$B$1:$AG$461,MATCH(N$1,'Justerad allokering'!$B$1:$AF$1,0),FALSE)),VLOOKUP($B308,'Allokerad kvv'!$B$2:$AV$468,MATCH(N$1,'Allokerad kvv'!$B$1:$AV$1,0),FALSE),VLOOKUP($B308,'Justerad allokering'!$B$1:$AG$461,MATCH(N$1,'Justerad allokering'!$B$1:$AF$1,0),FALSE))</f>
        <v>0</v>
      </c>
      <c r="O308">
        <f>IF(ISERROR(1/VLOOKUP($B308,'Justerad allokering'!$B$1:$AG$461,MATCH(O$1,'Justerad allokering'!$B$1:$AF$1,0),FALSE)),VLOOKUP($B308,'Allokerad kvv'!$B$2:$AV$468,MATCH(O$1,'Allokerad kvv'!$B$1:$AV$1,0),FALSE),VLOOKUP($B308,'Justerad allokering'!$B$1:$AG$461,MATCH(O$1,'Justerad allokering'!$B$1:$AF$1,0),FALSE))</f>
        <v>0</v>
      </c>
      <c r="P308">
        <f>IF(ISERROR(1/VLOOKUP($B308,'Justerad allokering'!$B$1:$AG$461,MATCH(P$1,'Justerad allokering'!$B$1:$AF$1,0),FALSE)),VLOOKUP($B308,'Allokerad kvv'!$B$2:$AV$468,MATCH(P$1,'Allokerad kvv'!$B$1:$AV$1,0),FALSE),VLOOKUP($B308,'Justerad allokering'!$B$1:$AG$461,MATCH(P$1,'Justerad allokering'!$B$1:$AF$1,0),FALSE))</f>
        <v>0</v>
      </c>
      <c r="Q308">
        <f>IF(ISERROR(1/VLOOKUP($B308,'Justerad allokering'!$B$1:$AG$461,MATCH(Q$1,'Justerad allokering'!$B$1:$AF$1,0),FALSE)),VLOOKUP($B308,'Allokerad kvv'!$B$2:$AV$468,MATCH(Q$1,'Allokerad kvv'!$B$1:$AV$1,0),FALSE),VLOOKUP($B308,'Justerad allokering'!$B$1:$AG$461,MATCH(Q$1,'Justerad allokering'!$B$1:$AF$1,0),FALSE))</f>
        <v>0</v>
      </c>
      <c r="R308">
        <f>IF(ISERROR(1/VLOOKUP($B308,'Justerad allokering'!$B$1:$AG$461,MATCH(R$1,'Justerad allokering'!$B$1:$AF$1,0),FALSE)),VLOOKUP($B308,'Allokerad kvv'!$B$2:$AV$468,MATCH(R$1,'Allokerad kvv'!$B$1:$AV$1,0),FALSE),VLOOKUP($B308,'Justerad allokering'!$B$1:$AG$461,MATCH(R$1,'Justerad allokering'!$B$1:$AF$1,0),FALSE))</f>
        <v>0</v>
      </c>
      <c r="S308">
        <f>IF(ISERROR(1/VLOOKUP($B308,'Justerad allokering'!$B$1:$AG$461,MATCH(S$1,'Justerad allokering'!$B$1:$AF$1,0),FALSE)),VLOOKUP($B308,'Allokerad kvv'!$B$2:$AV$468,MATCH(S$1,'Allokerad kvv'!$B$1:$AV$1,0),FALSE),VLOOKUP($B308,'Justerad allokering'!$B$1:$AG$461,MATCH(S$1,'Justerad allokering'!$B$1:$AF$1,0),FALSE))</f>
        <v>0</v>
      </c>
      <c r="T308">
        <f>IF(ISERROR(1/VLOOKUP($B308,'Justerad allokering'!$B$1:$AG$461,MATCH(T$1,'Justerad allokering'!$B$1:$AF$1,0),FALSE)),VLOOKUP($B308,'Allokerad kvv'!$B$2:$AV$468,MATCH(T$1,'Allokerad kvv'!$B$1:$AV$1,0),FALSE),VLOOKUP($B308,'Justerad allokering'!$B$1:$AG$461,MATCH(T$1,'Justerad allokering'!$B$1:$AF$1,0),FALSE))</f>
        <v>0</v>
      </c>
      <c r="U308">
        <f>IF(ISERROR(1/VLOOKUP($B308,'Justerad allokering'!$B$1:$AG$461,MATCH(U$1,'Justerad allokering'!$B$1:$AF$1,0),FALSE)),VLOOKUP($B308,'Allokerad kvv'!$B$2:$AV$468,MATCH(U$1,'Allokerad kvv'!$B$1:$AV$1,0),FALSE),VLOOKUP($B308,'Justerad allokering'!$B$1:$AG$461,MATCH(U$1,'Justerad allokering'!$B$1:$AF$1,0),FALSE))</f>
        <v>0</v>
      </c>
      <c r="V308">
        <f>IF(ISERROR(1/VLOOKUP($B308,'Justerad allokering'!$B$1:$AG$461,MATCH(V$1,'Justerad allokering'!$B$1:$AF$1,0),FALSE)),VLOOKUP($B308,'Allokerad kvv'!$B$2:$AV$468,MATCH(V$1,'Allokerad kvv'!$B$1:$AV$1,0),FALSE),VLOOKUP($B308,'Justerad allokering'!$B$1:$AG$461,MATCH(V$1,'Justerad allokering'!$B$1:$AF$1,0),FALSE))</f>
        <v>0</v>
      </c>
      <c r="W308">
        <f>IF(ISERROR(1/VLOOKUP($B308,'Justerad allokering'!$B$1:$AG$461,MATCH(W$1,'Justerad allokering'!$B$1:$AF$1,0),FALSE)),VLOOKUP($B308,'Allokerad kvv'!$B$2:$AV$468,MATCH(W$1,'Allokerad kvv'!$B$1:$AV$1,0),FALSE),VLOOKUP($B308,'Justerad allokering'!$B$1:$AG$461,MATCH(W$1,'Justerad allokering'!$B$1:$AF$1,0),FALSE))</f>
        <v>0</v>
      </c>
      <c r="X308">
        <f>IF(ISERROR(1/VLOOKUP($B308,'Justerad allokering'!$B$1:$AG$461,MATCH(X$1,'Justerad allokering'!$B$1:$AF$1,0),FALSE)),VLOOKUP($B308,'Allokerad kvv'!$B$2:$AV$468,MATCH(X$1,'Allokerad kvv'!$B$1:$AV$1,0),FALSE),VLOOKUP($B308,'Justerad allokering'!$B$1:$AG$461,MATCH(X$1,'Justerad allokering'!$B$1:$AF$1,0),FALSE))</f>
        <v>0</v>
      </c>
      <c r="Y308">
        <f>IF(ISERROR(1/VLOOKUP($B308,'Justerad allokering'!$B$1:$AG$461,MATCH(Y$1,'Justerad allokering'!$B$1:$AF$1,0),FALSE)),VLOOKUP($B308,'Allokerad kvv'!$B$2:$AV$468,MATCH(Y$1,'Allokerad kvv'!$B$1:$AV$1,0),FALSE),VLOOKUP($B308,'Justerad allokering'!$B$1:$AG$461,MATCH(Y$1,'Justerad allokering'!$B$1:$AF$1,0),FALSE))</f>
        <v>0</v>
      </c>
      <c r="Z308">
        <f>IF(ISERROR(1/VLOOKUP($B308,'Justerad allokering'!$B$1:$AG$461,MATCH(Z$1,'Justerad allokering'!$B$1:$AF$1,0),FALSE)),VLOOKUP($B308,'Allokerad kvv'!$B$2:$AV$468,MATCH(Z$1,'Allokerad kvv'!$B$1:$AV$1,0),FALSE),VLOOKUP($B308,'Justerad allokering'!$B$1:$AG$461,MATCH(Z$1,'Justerad allokering'!$B$1:$AF$1,0),FALSE))</f>
        <v>0</v>
      </c>
      <c r="AE308" s="89">
        <f t="shared" si="16"/>
        <v>0</v>
      </c>
      <c r="AG308">
        <f t="shared" si="17"/>
        <v>0</v>
      </c>
      <c r="AH308">
        <f t="shared" si="18"/>
        <v>0</v>
      </c>
      <c r="AI308" t="str">
        <f>IF(AH308=0,"",AH308/VLOOKUP(B308,Kraftvärmeprod!$B$1:$BC$480,MATCH("Summa tillförd energi exklusive rökgaskondensering",Kraftvärmeprod!$B$1:$BC$1,0),FALSE))</f>
        <v/>
      </c>
      <c r="AK308">
        <f t="shared" si="19"/>
        <v>0</v>
      </c>
    </row>
    <row r="309" spans="1:37" x14ac:dyDescent="0.25">
      <c r="A309" s="2" t="s">
        <v>436</v>
      </c>
      <c r="B309" s="2" t="s">
        <v>437</v>
      </c>
      <c r="C309">
        <f>IF(ISERROR(1/VLOOKUP($B309,'Justerad allokering'!$B$1:$AG$461,MATCH(C$1,'Justerad allokering'!$B$1:$AF$1,0),FALSE)),VLOOKUP($B309,'Allokerad kvv'!$B$2:$AV$468,MATCH(C$1,'Allokerad kvv'!$B$1:$AV$1,0),FALSE),VLOOKUP($B309,'Justerad allokering'!$B$1:$AG$461,MATCH(C$1,'Justerad allokering'!$B$1:$AF$1,0),FALSE))</f>
        <v>21.8765</v>
      </c>
      <c r="D309">
        <f>IF(ISERROR(1/VLOOKUP($B309,'Justerad allokering'!$B$1:$AG$461,MATCH(D$1,'Justerad allokering'!$B$1:$AF$1,0),FALSE)),VLOOKUP($B309,'Allokerad kvv'!$B$2:$AV$468,MATCH(D$1,'Allokerad kvv'!$B$1:$AV$1,0),FALSE),VLOOKUP($B309,'Justerad allokering'!$B$1:$AG$461,MATCH(D$1,'Justerad allokering'!$B$1:$AF$1,0),FALSE))</f>
        <v>0</v>
      </c>
      <c r="E309">
        <f>IF(ISERROR(1/VLOOKUP($B309,'Justerad allokering'!$B$1:$AG$461,MATCH(E$1,'Justerad allokering'!$B$1:$AF$1,0),FALSE)),VLOOKUP($B309,'Allokerad kvv'!$B$2:$AV$468,MATCH(E$1,'Allokerad kvv'!$B$1:$AV$1,0),FALSE),VLOOKUP($B309,'Justerad allokering'!$B$1:$AG$461,MATCH(E$1,'Justerad allokering'!$B$1:$AF$1,0),FALSE))</f>
        <v>0</v>
      </c>
      <c r="F309">
        <f>IF(ISERROR(1/VLOOKUP($B309,'Justerad allokering'!$B$1:$AG$461,MATCH(F$1,'Justerad allokering'!$B$1:$AF$1,0),FALSE)),VLOOKUP($B309,'Allokerad kvv'!$B$2:$AV$468,MATCH(F$1,'Allokerad kvv'!$B$1:$AV$1,0),FALSE),VLOOKUP($B309,'Justerad allokering'!$B$1:$AG$461,MATCH(F$1,'Justerad allokering'!$B$1:$AF$1,0),FALSE))</f>
        <v>0</v>
      </c>
      <c r="G309">
        <f>IF(ISERROR(1/VLOOKUP($B309,'Justerad allokering'!$B$1:$AG$461,MATCH(G$1,'Justerad allokering'!$B$1:$AF$1,0),FALSE)),VLOOKUP($B309,'Allokerad kvv'!$B$2:$AV$468,MATCH(G$1,'Allokerad kvv'!$B$1:$AV$1,0),FALSE),VLOOKUP($B309,'Justerad allokering'!$B$1:$AG$461,MATCH(G$1,'Justerad allokering'!$B$1:$AF$1,0),FALSE))</f>
        <v>0</v>
      </c>
      <c r="H309">
        <f>IF(ISERROR(1/VLOOKUP($B309,'Justerad allokering'!$B$1:$AG$461,MATCH(H$1,'Justerad allokering'!$B$1:$AF$1,0),FALSE)),VLOOKUP($B309,'Allokerad kvv'!$B$2:$AV$468,MATCH(H$1,'Allokerad kvv'!$B$1:$AV$1,0),FALSE),VLOOKUP($B309,'Justerad allokering'!$B$1:$AG$461,MATCH(H$1,'Justerad allokering'!$B$1:$AF$1,0),FALSE))</f>
        <v>0</v>
      </c>
      <c r="I309">
        <f>IF(ISERROR(1/VLOOKUP($B309,'Justerad allokering'!$B$1:$AG$461,MATCH(I$1,'Justerad allokering'!$B$1:$AF$1,0),FALSE)),VLOOKUP($B309,'Allokerad kvv'!$B$2:$AV$468,MATCH(I$1,'Allokerad kvv'!$B$1:$AV$1,0),FALSE),VLOOKUP($B309,'Justerad allokering'!$B$1:$AG$461,MATCH(I$1,'Justerad allokering'!$B$1:$AF$1,0),FALSE))</f>
        <v>0</v>
      </c>
      <c r="J309">
        <f>IF(ISERROR(1/VLOOKUP($B309,'Justerad allokering'!$B$1:$AG$461,MATCH(J$1,'Justerad allokering'!$B$1:$AF$1,0),FALSE)),VLOOKUP($B309,'Allokerad kvv'!$B$2:$AV$468,MATCH(J$1,'Allokerad kvv'!$B$1:$AV$1,0),FALSE),VLOOKUP($B309,'Justerad allokering'!$B$1:$AG$461,MATCH(J$1,'Justerad allokering'!$B$1:$AF$1,0),FALSE))</f>
        <v>1.62866</v>
      </c>
      <c r="K309">
        <f>IF(ISERROR(1/VLOOKUP($B309,'Justerad allokering'!$B$1:$AG$461,MATCH(K$1,'Justerad allokering'!$B$1:$AF$1,0),FALSE)),VLOOKUP($B309,'Allokerad kvv'!$B$2:$AV$468,MATCH(K$1,'Allokerad kvv'!$B$1:$AV$1,0),FALSE),VLOOKUP($B309,'Justerad allokering'!$B$1:$AG$461,MATCH(K$1,'Justerad allokering'!$B$1:$AF$1,0),FALSE))</f>
        <v>1.4436500000000001</v>
      </c>
      <c r="L309">
        <f>IF(ISERROR(1/VLOOKUP($B309,'Justerad allokering'!$B$1:$AG$461,MATCH(L$1,'Justerad allokering'!$B$1:$AF$1,0),FALSE)),VLOOKUP($B309,'Allokerad kvv'!$B$2:$AV$468,MATCH(L$1,'Allokerad kvv'!$B$1:$AV$1,0),FALSE),VLOOKUP($B309,'Justerad allokering'!$B$1:$AG$461,MATCH(L$1,'Justerad allokering'!$B$1:$AF$1,0),FALSE))</f>
        <v>0</v>
      </c>
      <c r="M309">
        <f>IF(ISERROR(1/VLOOKUP($B309,'Justerad allokering'!$B$1:$AG$461,MATCH(M$1,'Justerad allokering'!$B$1:$AF$1,0),FALSE)),VLOOKUP($B309,'Allokerad kvv'!$B$2:$AV$468,MATCH(M$1,'Allokerad kvv'!$B$1:$AV$1,0),FALSE),VLOOKUP($B309,'Justerad allokering'!$B$1:$AG$461,MATCH(M$1,'Justerad allokering'!$B$1:$AF$1,0),FALSE))</f>
        <v>9.1797000000000004</v>
      </c>
      <c r="N309">
        <f>IF(ISERROR(1/VLOOKUP($B309,'Justerad allokering'!$B$1:$AG$461,MATCH(N$1,'Justerad allokering'!$B$1:$AF$1,0),FALSE)),VLOOKUP($B309,'Allokerad kvv'!$B$2:$AV$468,MATCH(N$1,'Allokerad kvv'!$B$1:$AV$1,0),FALSE),VLOOKUP($B309,'Justerad allokering'!$B$1:$AG$461,MATCH(N$1,'Justerad allokering'!$B$1:$AF$1,0),FALSE))</f>
        <v>0</v>
      </c>
      <c r="O309">
        <f>IF(ISERROR(1/VLOOKUP($B309,'Justerad allokering'!$B$1:$AG$461,MATCH(O$1,'Justerad allokering'!$B$1:$AF$1,0),FALSE)),VLOOKUP($B309,'Allokerad kvv'!$B$2:$AV$468,MATCH(O$1,'Allokerad kvv'!$B$1:$AV$1,0),FALSE),VLOOKUP($B309,'Justerad allokering'!$B$1:$AG$461,MATCH(O$1,'Justerad allokering'!$B$1:$AF$1,0),FALSE))</f>
        <v>0</v>
      </c>
      <c r="P309">
        <f>IF(ISERROR(1/VLOOKUP($B309,'Justerad allokering'!$B$1:$AG$461,MATCH(P$1,'Justerad allokering'!$B$1:$AF$1,0),FALSE)),VLOOKUP($B309,'Allokerad kvv'!$B$2:$AV$468,MATCH(P$1,'Allokerad kvv'!$B$1:$AV$1,0),FALSE),VLOOKUP($B309,'Justerad allokering'!$B$1:$AG$461,MATCH(P$1,'Justerad allokering'!$B$1:$AF$1,0),FALSE))</f>
        <v>0</v>
      </c>
      <c r="Q309">
        <f>IF(ISERROR(1/VLOOKUP($B309,'Justerad allokering'!$B$1:$AG$461,MATCH(Q$1,'Justerad allokering'!$B$1:$AF$1,0),FALSE)),VLOOKUP($B309,'Allokerad kvv'!$B$2:$AV$468,MATCH(Q$1,'Allokerad kvv'!$B$1:$AV$1,0),FALSE),VLOOKUP($B309,'Justerad allokering'!$B$1:$AG$461,MATCH(Q$1,'Justerad allokering'!$B$1:$AF$1,0),FALSE))</f>
        <v>0</v>
      </c>
      <c r="R309">
        <f>IF(ISERROR(1/VLOOKUP($B309,'Justerad allokering'!$B$1:$AG$461,MATCH(R$1,'Justerad allokering'!$B$1:$AF$1,0),FALSE)),VLOOKUP($B309,'Allokerad kvv'!$B$2:$AV$468,MATCH(R$1,'Allokerad kvv'!$B$1:$AV$1,0),FALSE),VLOOKUP($B309,'Justerad allokering'!$B$1:$AG$461,MATCH(R$1,'Justerad allokering'!$B$1:$AF$1,0),FALSE))</f>
        <v>0</v>
      </c>
      <c r="S309">
        <f>IF(ISERROR(1/VLOOKUP($B309,'Justerad allokering'!$B$1:$AG$461,MATCH(S$1,'Justerad allokering'!$B$1:$AF$1,0),FALSE)),VLOOKUP($B309,'Allokerad kvv'!$B$2:$AV$468,MATCH(S$1,'Allokerad kvv'!$B$1:$AV$1,0),FALSE),VLOOKUP($B309,'Justerad allokering'!$B$1:$AG$461,MATCH(S$1,'Justerad allokering'!$B$1:$AF$1,0),FALSE))</f>
        <v>0</v>
      </c>
      <c r="T309">
        <f>IF(ISERROR(1/VLOOKUP($B309,'Justerad allokering'!$B$1:$AG$461,MATCH(T$1,'Justerad allokering'!$B$1:$AF$1,0),FALSE)),VLOOKUP($B309,'Allokerad kvv'!$B$2:$AV$468,MATCH(T$1,'Allokerad kvv'!$B$1:$AV$1,0),FALSE),VLOOKUP($B309,'Justerad allokering'!$B$1:$AG$461,MATCH(T$1,'Justerad allokering'!$B$1:$AF$1,0),FALSE))</f>
        <v>0</v>
      </c>
      <c r="U309">
        <f>IF(ISERROR(1/VLOOKUP($B309,'Justerad allokering'!$B$1:$AG$461,MATCH(U$1,'Justerad allokering'!$B$1:$AF$1,0),FALSE)),VLOOKUP($B309,'Allokerad kvv'!$B$2:$AV$468,MATCH(U$1,'Allokerad kvv'!$B$1:$AV$1,0),FALSE),VLOOKUP($B309,'Justerad allokering'!$B$1:$AG$461,MATCH(U$1,'Justerad allokering'!$B$1:$AF$1,0),FALSE))</f>
        <v>0</v>
      </c>
      <c r="V309">
        <f>IF(ISERROR(1/VLOOKUP($B309,'Justerad allokering'!$B$1:$AG$461,MATCH(V$1,'Justerad allokering'!$B$1:$AF$1,0),FALSE)),VLOOKUP($B309,'Allokerad kvv'!$B$2:$AV$468,MATCH(V$1,'Allokerad kvv'!$B$1:$AV$1,0),FALSE),VLOOKUP($B309,'Justerad allokering'!$B$1:$AG$461,MATCH(V$1,'Justerad allokering'!$B$1:$AF$1,0),FALSE))</f>
        <v>0</v>
      </c>
      <c r="W309">
        <f>IF(ISERROR(1/VLOOKUP($B309,'Justerad allokering'!$B$1:$AG$461,MATCH(W$1,'Justerad allokering'!$B$1:$AF$1,0),FALSE)),VLOOKUP($B309,'Allokerad kvv'!$B$2:$AV$468,MATCH(W$1,'Allokerad kvv'!$B$1:$AV$1,0),FALSE),VLOOKUP($B309,'Justerad allokering'!$B$1:$AG$461,MATCH(W$1,'Justerad allokering'!$B$1:$AF$1,0),FALSE))</f>
        <v>0</v>
      </c>
      <c r="X309">
        <f>IF(ISERROR(1/VLOOKUP($B309,'Justerad allokering'!$B$1:$AG$461,MATCH(X$1,'Justerad allokering'!$B$1:$AF$1,0),FALSE)),VLOOKUP($B309,'Allokerad kvv'!$B$2:$AV$468,MATCH(X$1,'Allokerad kvv'!$B$1:$AV$1,0),FALSE),VLOOKUP($B309,'Justerad allokering'!$B$1:$AG$461,MATCH(X$1,'Justerad allokering'!$B$1:$AF$1,0),FALSE))</f>
        <v>0</v>
      </c>
      <c r="Y309">
        <f>IF(ISERROR(1/VLOOKUP($B309,'Justerad allokering'!$B$1:$AG$461,MATCH(Y$1,'Justerad allokering'!$B$1:$AF$1,0),FALSE)),VLOOKUP($B309,'Allokerad kvv'!$B$2:$AV$468,MATCH(Y$1,'Allokerad kvv'!$B$1:$AV$1,0),FALSE),VLOOKUP($B309,'Justerad allokering'!$B$1:$AG$461,MATCH(Y$1,'Justerad allokering'!$B$1:$AF$1,0),FALSE))</f>
        <v>17.915199999999999</v>
      </c>
      <c r="Z309">
        <f>IF(ISERROR(1/VLOOKUP($B309,'Justerad allokering'!$B$1:$AG$461,MATCH(Z$1,'Justerad allokering'!$B$1:$AF$1,0),FALSE)),VLOOKUP($B309,'Allokerad kvv'!$B$2:$AV$468,MATCH(Z$1,'Allokerad kvv'!$B$1:$AV$1,0),FALSE),VLOOKUP($B309,'Justerad allokering'!$B$1:$AG$461,MATCH(Z$1,'Justerad allokering'!$B$1:$AF$1,0),FALSE))</f>
        <v>0</v>
      </c>
      <c r="AE309" s="89">
        <f t="shared" si="16"/>
        <v>52.043710000000004</v>
      </c>
      <c r="AG309">
        <f t="shared" si="17"/>
        <v>50.600060000000006</v>
      </c>
      <c r="AH309">
        <f t="shared" si="18"/>
        <v>50.600060000000006</v>
      </c>
      <c r="AI309">
        <f>IF(AH309=0,"",AH309/VLOOKUP(B309,Kraftvärmeprod!$B$1:$BC$480,MATCH("Summa tillförd energi exklusive rökgaskondensering",Kraftvärmeprod!$B$1:$BC$1,0),FALSE))</f>
        <v>0.72182681883024269</v>
      </c>
      <c r="AK309">
        <f t="shared" si="19"/>
        <v>28.723559999999999</v>
      </c>
    </row>
    <row r="310" spans="1:37" x14ac:dyDescent="0.25">
      <c r="A310" s="2" t="s">
        <v>438</v>
      </c>
      <c r="B310" s="2" t="s">
        <v>439</v>
      </c>
      <c r="C310">
        <f>IF(ISERROR(1/VLOOKUP($B310,'Justerad allokering'!$B$1:$AG$461,MATCH(C$1,'Justerad allokering'!$B$1:$AF$1,0),FALSE)),VLOOKUP($B310,'Allokerad kvv'!$B$2:$AV$468,MATCH(C$1,'Allokerad kvv'!$B$1:$AV$1,0),FALSE),VLOOKUP($B310,'Justerad allokering'!$B$1:$AG$461,MATCH(C$1,'Justerad allokering'!$B$1:$AF$1,0),FALSE))</f>
        <v>0</v>
      </c>
      <c r="D310">
        <f>IF(ISERROR(1/VLOOKUP($B310,'Justerad allokering'!$B$1:$AG$461,MATCH(D$1,'Justerad allokering'!$B$1:$AF$1,0),FALSE)),VLOOKUP($B310,'Allokerad kvv'!$B$2:$AV$468,MATCH(D$1,'Allokerad kvv'!$B$1:$AV$1,0),FALSE),VLOOKUP($B310,'Justerad allokering'!$B$1:$AG$461,MATCH(D$1,'Justerad allokering'!$B$1:$AF$1,0),FALSE))</f>
        <v>0</v>
      </c>
      <c r="E310">
        <f>IF(ISERROR(1/VLOOKUP($B310,'Justerad allokering'!$B$1:$AG$461,MATCH(E$1,'Justerad allokering'!$B$1:$AF$1,0),FALSE)),VLOOKUP($B310,'Allokerad kvv'!$B$2:$AV$468,MATCH(E$1,'Allokerad kvv'!$B$1:$AV$1,0),FALSE),VLOOKUP($B310,'Justerad allokering'!$B$1:$AG$461,MATCH(E$1,'Justerad allokering'!$B$1:$AF$1,0),FALSE))</f>
        <v>0</v>
      </c>
      <c r="F310">
        <f>IF(ISERROR(1/VLOOKUP($B310,'Justerad allokering'!$B$1:$AG$461,MATCH(F$1,'Justerad allokering'!$B$1:$AF$1,0),FALSE)),VLOOKUP($B310,'Allokerad kvv'!$B$2:$AV$468,MATCH(F$1,'Allokerad kvv'!$B$1:$AV$1,0),FALSE),VLOOKUP($B310,'Justerad allokering'!$B$1:$AG$461,MATCH(F$1,'Justerad allokering'!$B$1:$AF$1,0),FALSE))</f>
        <v>0</v>
      </c>
      <c r="G310">
        <f>IF(ISERROR(1/VLOOKUP($B310,'Justerad allokering'!$B$1:$AG$461,MATCH(G$1,'Justerad allokering'!$B$1:$AF$1,0),FALSE)),VLOOKUP($B310,'Allokerad kvv'!$B$2:$AV$468,MATCH(G$1,'Allokerad kvv'!$B$1:$AV$1,0),FALSE),VLOOKUP($B310,'Justerad allokering'!$B$1:$AG$461,MATCH(G$1,'Justerad allokering'!$B$1:$AF$1,0),FALSE))</f>
        <v>0</v>
      </c>
      <c r="H310">
        <f>IF(ISERROR(1/VLOOKUP($B310,'Justerad allokering'!$B$1:$AG$461,MATCH(H$1,'Justerad allokering'!$B$1:$AF$1,0),FALSE)),VLOOKUP($B310,'Allokerad kvv'!$B$2:$AV$468,MATCH(H$1,'Allokerad kvv'!$B$1:$AV$1,0),FALSE),VLOOKUP($B310,'Justerad allokering'!$B$1:$AG$461,MATCH(H$1,'Justerad allokering'!$B$1:$AF$1,0),FALSE))</f>
        <v>0</v>
      </c>
      <c r="I310">
        <f>IF(ISERROR(1/VLOOKUP($B310,'Justerad allokering'!$B$1:$AG$461,MATCH(I$1,'Justerad allokering'!$B$1:$AF$1,0),FALSE)),VLOOKUP($B310,'Allokerad kvv'!$B$2:$AV$468,MATCH(I$1,'Allokerad kvv'!$B$1:$AV$1,0),FALSE),VLOOKUP($B310,'Justerad allokering'!$B$1:$AG$461,MATCH(I$1,'Justerad allokering'!$B$1:$AF$1,0),FALSE))</f>
        <v>0</v>
      </c>
      <c r="J310">
        <f>IF(ISERROR(1/VLOOKUP($B310,'Justerad allokering'!$B$1:$AG$461,MATCH(J$1,'Justerad allokering'!$B$1:$AF$1,0),FALSE)),VLOOKUP($B310,'Allokerad kvv'!$B$2:$AV$468,MATCH(J$1,'Allokerad kvv'!$B$1:$AV$1,0),FALSE),VLOOKUP($B310,'Justerad allokering'!$B$1:$AG$461,MATCH(J$1,'Justerad allokering'!$B$1:$AF$1,0),FALSE))</f>
        <v>0</v>
      </c>
      <c r="K310">
        <f>IF(ISERROR(1/VLOOKUP($B310,'Justerad allokering'!$B$1:$AG$461,MATCH(K$1,'Justerad allokering'!$B$1:$AF$1,0),FALSE)),VLOOKUP($B310,'Allokerad kvv'!$B$2:$AV$468,MATCH(K$1,'Allokerad kvv'!$B$1:$AV$1,0),FALSE),VLOOKUP($B310,'Justerad allokering'!$B$1:$AG$461,MATCH(K$1,'Justerad allokering'!$B$1:$AF$1,0),FALSE))</f>
        <v>0</v>
      </c>
      <c r="L310">
        <f>IF(ISERROR(1/VLOOKUP($B310,'Justerad allokering'!$B$1:$AG$461,MATCH(L$1,'Justerad allokering'!$B$1:$AF$1,0),FALSE)),VLOOKUP($B310,'Allokerad kvv'!$B$2:$AV$468,MATCH(L$1,'Allokerad kvv'!$B$1:$AV$1,0),FALSE),VLOOKUP($B310,'Justerad allokering'!$B$1:$AG$461,MATCH(L$1,'Justerad allokering'!$B$1:$AF$1,0),FALSE))</f>
        <v>0</v>
      </c>
      <c r="M310">
        <f>IF(ISERROR(1/VLOOKUP($B310,'Justerad allokering'!$B$1:$AG$461,MATCH(M$1,'Justerad allokering'!$B$1:$AF$1,0),FALSE)),VLOOKUP($B310,'Allokerad kvv'!$B$2:$AV$468,MATCH(M$1,'Allokerad kvv'!$B$1:$AV$1,0),FALSE),VLOOKUP($B310,'Justerad allokering'!$B$1:$AG$461,MATCH(M$1,'Justerad allokering'!$B$1:$AF$1,0),FALSE))</f>
        <v>0</v>
      </c>
      <c r="N310">
        <f>IF(ISERROR(1/VLOOKUP($B310,'Justerad allokering'!$B$1:$AG$461,MATCH(N$1,'Justerad allokering'!$B$1:$AF$1,0),FALSE)),VLOOKUP($B310,'Allokerad kvv'!$B$2:$AV$468,MATCH(N$1,'Allokerad kvv'!$B$1:$AV$1,0),FALSE),VLOOKUP($B310,'Justerad allokering'!$B$1:$AG$461,MATCH(N$1,'Justerad allokering'!$B$1:$AF$1,0),FALSE))</f>
        <v>0</v>
      </c>
      <c r="O310">
        <f>IF(ISERROR(1/VLOOKUP($B310,'Justerad allokering'!$B$1:$AG$461,MATCH(O$1,'Justerad allokering'!$B$1:$AF$1,0),FALSE)),VLOOKUP($B310,'Allokerad kvv'!$B$2:$AV$468,MATCH(O$1,'Allokerad kvv'!$B$1:$AV$1,0),FALSE),VLOOKUP($B310,'Justerad allokering'!$B$1:$AG$461,MATCH(O$1,'Justerad allokering'!$B$1:$AF$1,0),FALSE))</f>
        <v>0</v>
      </c>
      <c r="P310">
        <f>IF(ISERROR(1/VLOOKUP($B310,'Justerad allokering'!$B$1:$AG$461,MATCH(P$1,'Justerad allokering'!$B$1:$AF$1,0),FALSE)),VLOOKUP($B310,'Allokerad kvv'!$B$2:$AV$468,MATCH(P$1,'Allokerad kvv'!$B$1:$AV$1,0),FALSE),VLOOKUP($B310,'Justerad allokering'!$B$1:$AG$461,MATCH(P$1,'Justerad allokering'!$B$1:$AF$1,0),FALSE))</f>
        <v>0</v>
      </c>
      <c r="Q310">
        <f>IF(ISERROR(1/VLOOKUP($B310,'Justerad allokering'!$B$1:$AG$461,MATCH(Q$1,'Justerad allokering'!$B$1:$AF$1,0),FALSE)),VLOOKUP($B310,'Allokerad kvv'!$B$2:$AV$468,MATCH(Q$1,'Allokerad kvv'!$B$1:$AV$1,0),FALSE),VLOOKUP($B310,'Justerad allokering'!$B$1:$AG$461,MATCH(Q$1,'Justerad allokering'!$B$1:$AF$1,0),FALSE))</f>
        <v>0</v>
      </c>
      <c r="R310">
        <f>IF(ISERROR(1/VLOOKUP($B310,'Justerad allokering'!$B$1:$AG$461,MATCH(R$1,'Justerad allokering'!$B$1:$AF$1,0),FALSE)),VLOOKUP($B310,'Allokerad kvv'!$B$2:$AV$468,MATCH(R$1,'Allokerad kvv'!$B$1:$AV$1,0),FALSE),VLOOKUP($B310,'Justerad allokering'!$B$1:$AG$461,MATCH(R$1,'Justerad allokering'!$B$1:$AF$1,0),FALSE))</f>
        <v>0</v>
      </c>
      <c r="S310">
        <f>IF(ISERROR(1/VLOOKUP($B310,'Justerad allokering'!$B$1:$AG$461,MATCH(S$1,'Justerad allokering'!$B$1:$AF$1,0),FALSE)),VLOOKUP($B310,'Allokerad kvv'!$B$2:$AV$468,MATCH(S$1,'Allokerad kvv'!$B$1:$AV$1,0),FALSE),VLOOKUP($B310,'Justerad allokering'!$B$1:$AG$461,MATCH(S$1,'Justerad allokering'!$B$1:$AF$1,0),FALSE))</f>
        <v>0</v>
      </c>
      <c r="T310">
        <f>IF(ISERROR(1/VLOOKUP($B310,'Justerad allokering'!$B$1:$AG$461,MATCH(T$1,'Justerad allokering'!$B$1:$AF$1,0),FALSE)),VLOOKUP($B310,'Allokerad kvv'!$B$2:$AV$468,MATCH(T$1,'Allokerad kvv'!$B$1:$AV$1,0),FALSE),VLOOKUP($B310,'Justerad allokering'!$B$1:$AG$461,MATCH(T$1,'Justerad allokering'!$B$1:$AF$1,0),FALSE))</f>
        <v>0</v>
      </c>
      <c r="U310">
        <f>IF(ISERROR(1/VLOOKUP($B310,'Justerad allokering'!$B$1:$AG$461,MATCH(U$1,'Justerad allokering'!$B$1:$AF$1,0),FALSE)),VLOOKUP($B310,'Allokerad kvv'!$B$2:$AV$468,MATCH(U$1,'Allokerad kvv'!$B$1:$AV$1,0),FALSE),VLOOKUP($B310,'Justerad allokering'!$B$1:$AG$461,MATCH(U$1,'Justerad allokering'!$B$1:$AF$1,0),FALSE))</f>
        <v>0</v>
      </c>
      <c r="V310">
        <f>IF(ISERROR(1/VLOOKUP($B310,'Justerad allokering'!$B$1:$AG$461,MATCH(V$1,'Justerad allokering'!$B$1:$AF$1,0),FALSE)),VLOOKUP($B310,'Allokerad kvv'!$B$2:$AV$468,MATCH(V$1,'Allokerad kvv'!$B$1:$AV$1,0),FALSE),VLOOKUP($B310,'Justerad allokering'!$B$1:$AG$461,MATCH(V$1,'Justerad allokering'!$B$1:$AF$1,0),FALSE))</f>
        <v>0</v>
      </c>
      <c r="W310">
        <f>IF(ISERROR(1/VLOOKUP($B310,'Justerad allokering'!$B$1:$AG$461,MATCH(W$1,'Justerad allokering'!$B$1:$AF$1,0),FALSE)),VLOOKUP($B310,'Allokerad kvv'!$B$2:$AV$468,MATCH(W$1,'Allokerad kvv'!$B$1:$AV$1,0),FALSE),VLOOKUP($B310,'Justerad allokering'!$B$1:$AG$461,MATCH(W$1,'Justerad allokering'!$B$1:$AF$1,0),FALSE))</f>
        <v>0</v>
      </c>
      <c r="X310">
        <f>IF(ISERROR(1/VLOOKUP($B310,'Justerad allokering'!$B$1:$AG$461,MATCH(X$1,'Justerad allokering'!$B$1:$AF$1,0),FALSE)),VLOOKUP($B310,'Allokerad kvv'!$B$2:$AV$468,MATCH(X$1,'Allokerad kvv'!$B$1:$AV$1,0),FALSE),VLOOKUP($B310,'Justerad allokering'!$B$1:$AG$461,MATCH(X$1,'Justerad allokering'!$B$1:$AF$1,0),FALSE))</f>
        <v>0</v>
      </c>
      <c r="Y310">
        <f>IF(ISERROR(1/VLOOKUP($B310,'Justerad allokering'!$B$1:$AG$461,MATCH(Y$1,'Justerad allokering'!$B$1:$AF$1,0),FALSE)),VLOOKUP($B310,'Allokerad kvv'!$B$2:$AV$468,MATCH(Y$1,'Allokerad kvv'!$B$1:$AV$1,0),FALSE),VLOOKUP($B310,'Justerad allokering'!$B$1:$AG$461,MATCH(Y$1,'Justerad allokering'!$B$1:$AF$1,0),FALSE))</f>
        <v>0</v>
      </c>
      <c r="Z310">
        <f>IF(ISERROR(1/VLOOKUP($B310,'Justerad allokering'!$B$1:$AG$461,MATCH(Z$1,'Justerad allokering'!$B$1:$AF$1,0),FALSE)),VLOOKUP($B310,'Allokerad kvv'!$B$2:$AV$468,MATCH(Z$1,'Allokerad kvv'!$B$1:$AV$1,0),FALSE),VLOOKUP($B310,'Justerad allokering'!$B$1:$AG$461,MATCH(Z$1,'Justerad allokering'!$B$1:$AF$1,0),FALSE))</f>
        <v>0</v>
      </c>
      <c r="AE310" s="89">
        <f t="shared" si="16"/>
        <v>0</v>
      </c>
      <c r="AG310">
        <f t="shared" si="17"/>
        <v>0</v>
      </c>
      <c r="AH310">
        <f t="shared" si="18"/>
        <v>0</v>
      </c>
      <c r="AI310" t="str">
        <f>IF(AH310=0,"",AH310/VLOOKUP(B310,Kraftvärmeprod!$B$1:$BC$480,MATCH("Summa tillförd energi exklusive rökgaskondensering",Kraftvärmeprod!$B$1:$BC$1,0),FALSE))</f>
        <v/>
      </c>
      <c r="AK310">
        <f t="shared" si="19"/>
        <v>0</v>
      </c>
    </row>
    <row r="311" spans="1:37" x14ac:dyDescent="0.25">
      <c r="A311" s="2" t="s">
        <v>438</v>
      </c>
      <c r="B311" s="2" t="s">
        <v>440</v>
      </c>
      <c r="C311">
        <f>IF(ISERROR(1/VLOOKUP($B311,'Justerad allokering'!$B$1:$AG$461,MATCH(C$1,'Justerad allokering'!$B$1:$AF$1,0),FALSE)),VLOOKUP($B311,'Allokerad kvv'!$B$2:$AV$468,MATCH(C$1,'Allokerad kvv'!$B$1:$AV$1,0),FALSE),VLOOKUP($B311,'Justerad allokering'!$B$1:$AG$461,MATCH(C$1,'Justerad allokering'!$B$1:$AF$1,0),FALSE))</f>
        <v>0</v>
      </c>
      <c r="D311">
        <f>IF(ISERROR(1/VLOOKUP($B311,'Justerad allokering'!$B$1:$AG$461,MATCH(D$1,'Justerad allokering'!$B$1:$AF$1,0),FALSE)),VLOOKUP($B311,'Allokerad kvv'!$B$2:$AV$468,MATCH(D$1,'Allokerad kvv'!$B$1:$AV$1,0),FALSE),VLOOKUP($B311,'Justerad allokering'!$B$1:$AG$461,MATCH(D$1,'Justerad allokering'!$B$1:$AF$1,0),FALSE))</f>
        <v>0</v>
      </c>
      <c r="E311">
        <f>IF(ISERROR(1/VLOOKUP($B311,'Justerad allokering'!$B$1:$AG$461,MATCH(E$1,'Justerad allokering'!$B$1:$AF$1,0),FALSE)),VLOOKUP($B311,'Allokerad kvv'!$B$2:$AV$468,MATCH(E$1,'Allokerad kvv'!$B$1:$AV$1,0),FALSE),VLOOKUP($B311,'Justerad allokering'!$B$1:$AG$461,MATCH(E$1,'Justerad allokering'!$B$1:$AF$1,0),FALSE))</f>
        <v>0</v>
      </c>
      <c r="F311">
        <f>IF(ISERROR(1/VLOOKUP($B311,'Justerad allokering'!$B$1:$AG$461,MATCH(F$1,'Justerad allokering'!$B$1:$AF$1,0),FALSE)),VLOOKUP($B311,'Allokerad kvv'!$B$2:$AV$468,MATCH(F$1,'Allokerad kvv'!$B$1:$AV$1,0),FALSE),VLOOKUP($B311,'Justerad allokering'!$B$1:$AG$461,MATCH(F$1,'Justerad allokering'!$B$1:$AF$1,0),FALSE))</f>
        <v>0</v>
      </c>
      <c r="G311">
        <f>IF(ISERROR(1/VLOOKUP($B311,'Justerad allokering'!$B$1:$AG$461,MATCH(G$1,'Justerad allokering'!$B$1:$AF$1,0),FALSE)),VLOOKUP($B311,'Allokerad kvv'!$B$2:$AV$468,MATCH(G$1,'Allokerad kvv'!$B$1:$AV$1,0),FALSE),VLOOKUP($B311,'Justerad allokering'!$B$1:$AG$461,MATCH(G$1,'Justerad allokering'!$B$1:$AF$1,0),FALSE))</f>
        <v>0</v>
      </c>
      <c r="H311">
        <f>IF(ISERROR(1/VLOOKUP($B311,'Justerad allokering'!$B$1:$AG$461,MATCH(H$1,'Justerad allokering'!$B$1:$AF$1,0),FALSE)),VLOOKUP($B311,'Allokerad kvv'!$B$2:$AV$468,MATCH(H$1,'Allokerad kvv'!$B$1:$AV$1,0),FALSE),VLOOKUP($B311,'Justerad allokering'!$B$1:$AG$461,MATCH(H$1,'Justerad allokering'!$B$1:$AF$1,0),FALSE))</f>
        <v>0</v>
      </c>
      <c r="I311">
        <f>IF(ISERROR(1/VLOOKUP($B311,'Justerad allokering'!$B$1:$AG$461,MATCH(I$1,'Justerad allokering'!$B$1:$AF$1,0),FALSE)),VLOOKUP($B311,'Allokerad kvv'!$B$2:$AV$468,MATCH(I$1,'Allokerad kvv'!$B$1:$AV$1,0),FALSE),VLOOKUP($B311,'Justerad allokering'!$B$1:$AG$461,MATCH(I$1,'Justerad allokering'!$B$1:$AF$1,0),FALSE))</f>
        <v>0</v>
      </c>
      <c r="J311">
        <f>IF(ISERROR(1/VLOOKUP($B311,'Justerad allokering'!$B$1:$AG$461,MATCH(J$1,'Justerad allokering'!$B$1:$AF$1,0),FALSE)),VLOOKUP($B311,'Allokerad kvv'!$B$2:$AV$468,MATCH(J$1,'Allokerad kvv'!$B$1:$AV$1,0),FALSE),VLOOKUP($B311,'Justerad allokering'!$B$1:$AG$461,MATCH(J$1,'Justerad allokering'!$B$1:$AF$1,0),FALSE))</f>
        <v>0</v>
      </c>
      <c r="K311">
        <f>IF(ISERROR(1/VLOOKUP($B311,'Justerad allokering'!$B$1:$AG$461,MATCH(K$1,'Justerad allokering'!$B$1:$AF$1,0),FALSE)),VLOOKUP($B311,'Allokerad kvv'!$B$2:$AV$468,MATCH(K$1,'Allokerad kvv'!$B$1:$AV$1,0),FALSE),VLOOKUP($B311,'Justerad allokering'!$B$1:$AG$461,MATCH(K$1,'Justerad allokering'!$B$1:$AF$1,0),FALSE))</f>
        <v>0</v>
      </c>
      <c r="L311">
        <f>IF(ISERROR(1/VLOOKUP($B311,'Justerad allokering'!$B$1:$AG$461,MATCH(L$1,'Justerad allokering'!$B$1:$AF$1,0),FALSE)),VLOOKUP($B311,'Allokerad kvv'!$B$2:$AV$468,MATCH(L$1,'Allokerad kvv'!$B$1:$AV$1,0),FALSE),VLOOKUP($B311,'Justerad allokering'!$B$1:$AG$461,MATCH(L$1,'Justerad allokering'!$B$1:$AF$1,0),FALSE))</f>
        <v>0</v>
      </c>
      <c r="M311">
        <f>IF(ISERROR(1/VLOOKUP($B311,'Justerad allokering'!$B$1:$AG$461,MATCH(M$1,'Justerad allokering'!$B$1:$AF$1,0),FALSE)),VLOOKUP($B311,'Allokerad kvv'!$B$2:$AV$468,MATCH(M$1,'Allokerad kvv'!$B$1:$AV$1,0),FALSE),VLOOKUP($B311,'Justerad allokering'!$B$1:$AG$461,MATCH(M$1,'Justerad allokering'!$B$1:$AF$1,0),FALSE))</f>
        <v>0</v>
      </c>
      <c r="N311">
        <f>IF(ISERROR(1/VLOOKUP($B311,'Justerad allokering'!$B$1:$AG$461,MATCH(N$1,'Justerad allokering'!$B$1:$AF$1,0),FALSE)),VLOOKUP($B311,'Allokerad kvv'!$B$2:$AV$468,MATCH(N$1,'Allokerad kvv'!$B$1:$AV$1,0),FALSE),VLOOKUP($B311,'Justerad allokering'!$B$1:$AG$461,MATCH(N$1,'Justerad allokering'!$B$1:$AF$1,0),FALSE))</f>
        <v>0</v>
      </c>
      <c r="O311">
        <f>IF(ISERROR(1/VLOOKUP($B311,'Justerad allokering'!$B$1:$AG$461,MATCH(O$1,'Justerad allokering'!$B$1:$AF$1,0),FALSE)),VLOOKUP($B311,'Allokerad kvv'!$B$2:$AV$468,MATCH(O$1,'Allokerad kvv'!$B$1:$AV$1,0),FALSE),VLOOKUP($B311,'Justerad allokering'!$B$1:$AG$461,MATCH(O$1,'Justerad allokering'!$B$1:$AF$1,0),FALSE))</f>
        <v>0</v>
      </c>
      <c r="P311">
        <f>IF(ISERROR(1/VLOOKUP($B311,'Justerad allokering'!$B$1:$AG$461,MATCH(P$1,'Justerad allokering'!$B$1:$AF$1,0),FALSE)),VLOOKUP($B311,'Allokerad kvv'!$B$2:$AV$468,MATCH(P$1,'Allokerad kvv'!$B$1:$AV$1,0),FALSE),VLOOKUP($B311,'Justerad allokering'!$B$1:$AG$461,MATCH(P$1,'Justerad allokering'!$B$1:$AF$1,0),FALSE))</f>
        <v>0</v>
      </c>
      <c r="Q311">
        <f>IF(ISERROR(1/VLOOKUP($B311,'Justerad allokering'!$B$1:$AG$461,MATCH(Q$1,'Justerad allokering'!$B$1:$AF$1,0),FALSE)),VLOOKUP($B311,'Allokerad kvv'!$B$2:$AV$468,MATCH(Q$1,'Allokerad kvv'!$B$1:$AV$1,0),FALSE),VLOOKUP($B311,'Justerad allokering'!$B$1:$AG$461,MATCH(Q$1,'Justerad allokering'!$B$1:$AF$1,0),FALSE))</f>
        <v>0</v>
      </c>
      <c r="R311">
        <f>IF(ISERROR(1/VLOOKUP($B311,'Justerad allokering'!$B$1:$AG$461,MATCH(R$1,'Justerad allokering'!$B$1:$AF$1,0),FALSE)),VLOOKUP($B311,'Allokerad kvv'!$B$2:$AV$468,MATCH(R$1,'Allokerad kvv'!$B$1:$AV$1,0),FALSE),VLOOKUP($B311,'Justerad allokering'!$B$1:$AG$461,MATCH(R$1,'Justerad allokering'!$B$1:$AF$1,0),FALSE))</f>
        <v>0</v>
      </c>
      <c r="S311">
        <f>IF(ISERROR(1/VLOOKUP($B311,'Justerad allokering'!$B$1:$AG$461,MATCH(S$1,'Justerad allokering'!$B$1:$AF$1,0),FALSE)),VLOOKUP($B311,'Allokerad kvv'!$B$2:$AV$468,MATCH(S$1,'Allokerad kvv'!$B$1:$AV$1,0),FALSE),VLOOKUP($B311,'Justerad allokering'!$B$1:$AG$461,MATCH(S$1,'Justerad allokering'!$B$1:$AF$1,0),FALSE))</f>
        <v>0</v>
      </c>
      <c r="T311">
        <f>IF(ISERROR(1/VLOOKUP($B311,'Justerad allokering'!$B$1:$AG$461,MATCH(T$1,'Justerad allokering'!$B$1:$AF$1,0),FALSE)),VLOOKUP($B311,'Allokerad kvv'!$B$2:$AV$468,MATCH(T$1,'Allokerad kvv'!$B$1:$AV$1,0),FALSE),VLOOKUP($B311,'Justerad allokering'!$B$1:$AG$461,MATCH(T$1,'Justerad allokering'!$B$1:$AF$1,0),FALSE))</f>
        <v>0</v>
      </c>
      <c r="U311">
        <f>IF(ISERROR(1/VLOOKUP($B311,'Justerad allokering'!$B$1:$AG$461,MATCH(U$1,'Justerad allokering'!$B$1:$AF$1,0),FALSE)),VLOOKUP($B311,'Allokerad kvv'!$B$2:$AV$468,MATCH(U$1,'Allokerad kvv'!$B$1:$AV$1,0),FALSE),VLOOKUP($B311,'Justerad allokering'!$B$1:$AG$461,MATCH(U$1,'Justerad allokering'!$B$1:$AF$1,0),FALSE))</f>
        <v>0</v>
      </c>
      <c r="V311">
        <f>IF(ISERROR(1/VLOOKUP($B311,'Justerad allokering'!$B$1:$AG$461,MATCH(V$1,'Justerad allokering'!$B$1:$AF$1,0),FALSE)),VLOOKUP($B311,'Allokerad kvv'!$B$2:$AV$468,MATCH(V$1,'Allokerad kvv'!$B$1:$AV$1,0),FALSE),VLOOKUP($B311,'Justerad allokering'!$B$1:$AG$461,MATCH(V$1,'Justerad allokering'!$B$1:$AF$1,0),FALSE))</f>
        <v>0</v>
      </c>
      <c r="W311">
        <f>IF(ISERROR(1/VLOOKUP($B311,'Justerad allokering'!$B$1:$AG$461,MATCH(W$1,'Justerad allokering'!$B$1:$AF$1,0),FALSE)),VLOOKUP($B311,'Allokerad kvv'!$B$2:$AV$468,MATCH(W$1,'Allokerad kvv'!$B$1:$AV$1,0),FALSE),VLOOKUP($B311,'Justerad allokering'!$B$1:$AG$461,MATCH(W$1,'Justerad allokering'!$B$1:$AF$1,0),FALSE))</f>
        <v>0</v>
      </c>
      <c r="X311">
        <f>IF(ISERROR(1/VLOOKUP($B311,'Justerad allokering'!$B$1:$AG$461,MATCH(X$1,'Justerad allokering'!$B$1:$AF$1,0),FALSE)),VLOOKUP($B311,'Allokerad kvv'!$B$2:$AV$468,MATCH(X$1,'Allokerad kvv'!$B$1:$AV$1,0),FALSE),VLOOKUP($B311,'Justerad allokering'!$B$1:$AG$461,MATCH(X$1,'Justerad allokering'!$B$1:$AF$1,0),FALSE))</f>
        <v>0</v>
      </c>
      <c r="Y311">
        <f>IF(ISERROR(1/VLOOKUP($B311,'Justerad allokering'!$B$1:$AG$461,MATCH(Y$1,'Justerad allokering'!$B$1:$AF$1,0),FALSE)),VLOOKUP($B311,'Allokerad kvv'!$B$2:$AV$468,MATCH(Y$1,'Allokerad kvv'!$B$1:$AV$1,0),FALSE),VLOOKUP($B311,'Justerad allokering'!$B$1:$AG$461,MATCH(Y$1,'Justerad allokering'!$B$1:$AF$1,0),FALSE))</f>
        <v>0</v>
      </c>
      <c r="Z311">
        <f>IF(ISERROR(1/VLOOKUP($B311,'Justerad allokering'!$B$1:$AG$461,MATCH(Z$1,'Justerad allokering'!$B$1:$AF$1,0),FALSE)),VLOOKUP($B311,'Allokerad kvv'!$B$2:$AV$468,MATCH(Z$1,'Allokerad kvv'!$B$1:$AV$1,0),FALSE),VLOOKUP($B311,'Justerad allokering'!$B$1:$AG$461,MATCH(Z$1,'Justerad allokering'!$B$1:$AF$1,0),FALSE))</f>
        <v>0</v>
      </c>
      <c r="AE311" s="89">
        <f t="shared" si="16"/>
        <v>0</v>
      </c>
      <c r="AG311">
        <f t="shared" si="17"/>
        <v>0</v>
      </c>
      <c r="AH311">
        <f t="shared" si="18"/>
        <v>0</v>
      </c>
      <c r="AI311" t="str">
        <f>IF(AH311=0,"",AH311/VLOOKUP(B311,Kraftvärmeprod!$B$1:$BC$480,MATCH("Summa tillförd energi exklusive rökgaskondensering",Kraftvärmeprod!$B$1:$BC$1,0),FALSE))</f>
        <v/>
      </c>
      <c r="AK311">
        <f t="shared" si="19"/>
        <v>0</v>
      </c>
    </row>
    <row r="312" spans="1:37" x14ac:dyDescent="0.25">
      <c r="A312" s="2" t="s">
        <v>621</v>
      </c>
      <c r="B312" s="2" t="s">
        <v>622</v>
      </c>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E312" s="89">
        <f t="shared" si="16"/>
        <v>0</v>
      </c>
      <c r="AG312">
        <f t="shared" si="17"/>
        <v>0</v>
      </c>
      <c r="AH312">
        <f t="shared" si="18"/>
        <v>0</v>
      </c>
      <c r="AI312" t="str">
        <f>IF(AH312=0,"",AH312/VLOOKUP(B312,Kraftvärmeprod!$B$1:$BC$480,MATCH("Summa tillförd energi exklusive rökgaskondensering",Kraftvärmeprod!$B$1:$BC$1,0),FALSE))</f>
        <v/>
      </c>
      <c r="AK312">
        <f t="shared" si="19"/>
        <v>0</v>
      </c>
    </row>
    <row r="313" spans="1:37" x14ac:dyDescent="0.25">
      <c r="A313" s="2" t="s">
        <v>441</v>
      </c>
      <c r="B313" s="2" t="s">
        <v>442</v>
      </c>
      <c r="C313">
        <f>IF(ISERROR(1/VLOOKUP($B313,'Justerad allokering'!$B$1:$AG$461,MATCH(C$1,'Justerad allokering'!$B$1:$AF$1,0),FALSE)),VLOOKUP($B313,'Allokerad kvv'!$B$2:$AV$468,MATCH(C$1,'Allokerad kvv'!$B$1:$AV$1,0),FALSE),VLOOKUP($B313,'Justerad allokering'!$B$1:$AG$461,MATCH(C$1,'Justerad allokering'!$B$1:$AF$1,0),FALSE))</f>
        <v>0</v>
      </c>
      <c r="D313">
        <f>IF(ISERROR(1/VLOOKUP($B313,'Justerad allokering'!$B$1:$AG$461,MATCH(D$1,'Justerad allokering'!$B$1:$AF$1,0),FALSE)),VLOOKUP($B313,'Allokerad kvv'!$B$2:$AV$468,MATCH(D$1,'Allokerad kvv'!$B$1:$AV$1,0),FALSE),VLOOKUP($B313,'Justerad allokering'!$B$1:$AG$461,MATCH(D$1,'Justerad allokering'!$B$1:$AF$1,0),FALSE))</f>
        <v>0</v>
      </c>
      <c r="E313">
        <f>IF(ISERROR(1/VLOOKUP($B313,'Justerad allokering'!$B$1:$AG$461,MATCH(E$1,'Justerad allokering'!$B$1:$AF$1,0),FALSE)),VLOOKUP($B313,'Allokerad kvv'!$B$2:$AV$468,MATCH(E$1,'Allokerad kvv'!$B$1:$AV$1,0),FALSE),VLOOKUP($B313,'Justerad allokering'!$B$1:$AG$461,MATCH(E$1,'Justerad allokering'!$B$1:$AF$1,0),FALSE))</f>
        <v>0</v>
      </c>
      <c r="F313">
        <f>IF(ISERROR(1/VLOOKUP($B313,'Justerad allokering'!$B$1:$AG$461,MATCH(F$1,'Justerad allokering'!$B$1:$AF$1,0),FALSE)),VLOOKUP($B313,'Allokerad kvv'!$B$2:$AV$468,MATCH(F$1,'Allokerad kvv'!$B$1:$AV$1,0),FALSE),VLOOKUP($B313,'Justerad allokering'!$B$1:$AG$461,MATCH(F$1,'Justerad allokering'!$B$1:$AF$1,0),FALSE))</f>
        <v>0</v>
      </c>
      <c r="G313">
        <f>IF(ISERROR(1/VLOOKUP($B313,'Justerad allokering'!$B$1:$AG$461,MATCH(G$1,'Justerad allokering'!$B$1:$AF$1,0),FALSE)),VLOOKUP($B313,'Allokerad kvv'!$B$2:$AV$468,MATCH(G$1,'Allokerad kvv'!$B$1:$AV$1,0),FALSE),VLOOKUP($B313,'Justerad allokering'!$B$1:$AG$461,MATCH(G$1,'Justerad allokering'!$B$1:$AF$1,0),FALSE))</f>
        <v>0</v>
      </c>
      <c r="H313">
        <f>IF(ISERROR(1/VLOOKUP($B313,'Justerad allokering'!$B$1:$AG$461,MATCH(H$1,'Justerad allokering'!$B$1:$AF$1,0),FALSE)),VLOOKUP($B313,'Allokerad kvv'!$B$2:$AV$468,MATCH(H$1,'Allokerad kvv'!$B$1:$AV$1,0),FALSE),VLOOKUP($B313,'Justerad allokering'!$B$1:$AG$461,MATCH(H$1,'Justerad allokering'!$B$1:$AF$1,0),FALSE))</f>
        <v>0</v>
      </c>
      <c r="I313">
        <f>IF(ISERROR(1/VLOOKUP($B313,'Justerad allokering'!$B$1:$AG$461,MATCH(I$1,'Justerad allokering'!$B$1:$AF$1,0),FALSE)),VLOOKUP($B313,'Allokerad kvv'!$B$2:$AV$468,MATCH(I$1,'Allokerad kvv'!$B$1:$AV$1,0),FALSE),VLOOKUP($B313,'Justerad allokering'!$B$1:$AG$461,MATCH(I$1,'Justerad allokering'!$B$1:$AF$1,0),FALSE))</f>
        <v>0</v>
      </c>
      <c r="J313">
        <f>IF(ISERROR(1/VLOOKUP($B313,'Justerad allokering'!$B$1:$AG$461,MATCH(J$1,'Justerad allokering'!$B$1:$AF$1,0),FALSE)),VLOOKUP($B313,'Allokerad kvv'!$B$2:$AV$468,MATCH(J$1,'Allokerad kvv'!$B$1:$AV$1,0),FALSE),VLOOKUP($B313,'Justerad allokering'!$B$1:$AG$461,MATCH(J$1,'Justerad allokering'!$B$1:$AF$1,0),FALSE))</f>
        <v>0</v>
      </c>
      <c r="K313">
        <f>IF(ISERROR(1/VLOOKUP($B313,'Justerad allokering'!$B$1:$AG$461,MATCH(K$1,'Justerad allokering'!$B$1:$AF$1,0),FALSE)),VLOOKUP($B313,'Allokerad kvv'!$B$2:$AV$468,MATCH(K$1,'Allokerad kvv'!$B$1:$AV$1,0),FALSE),VLOOKUP($B313,'Justerad allokering'!$B$1:$AG$461,MATCH(K$1,'Justerad allokering'!$B$1:$AF$1,0),FALSE))</f>
        <v>0</v>
      </c>
      <c r="L313">
        <f>IF(ISERROR(1/VLOOKUP($B313,'Justerad allokering'!$B$1:$AG$461,MATCH(L$1,'Justerad allokering'!$B$1:$AF$1,0),FALSE)),VLOOKUP($B313,'Allokerad kvv'!$B$2:$AV$468,MATCH(L$1,'Allokerad kvv'!$B$1:$AV$1,0),FALSE),VLOOKUP($B313,'Justerad allokering'!$B$1:$AG$461,MATCH(L$1,'Justerad allokering'!$B$1:$AF$1,0),FALSE))</f>
        <v>0</v>
      </c>
      <c r="M313">
        <f>IF(ISERROR(1/VLOOKUP($B313,'Justerad allokering'!$B$1:$AG$461,MATCH(M$1,'Justerad allokering'!$B$1:$AF$1,0),FALSE)),VLOOKUP($B313,'Allokerad kvv'!$B$2:$AV$468,MATCH(M$1,'Allokerad kvv'!$B$1:$AV$1,0),FALSE),VLOOKUP($B313,'Justerad allokering'!$B$1:$AG$461,MATCH(M$1,'Justerad allokering'!$B$1:$AF$1,0),FALSE))</f>
        <v>0</v>
      </c>
      <c r="N313">
        <f>IF(ISERROR(1/VLOOKUP($B313,'Justerad allokering'!$B$1:$AG$461,MATCH(N$1,'Justerad allokering'!$B$1:$AF$1,0),FALSE)),VLOOKUP($B313,'Allokerad kvv'!$B$2:$AV$468,MATCH(N$1,'Allokerad kvv'!$B$1:$AV$1,0),FALSE),VLOOKUP($B313,'Justerad allokering'!$B$1:$AG$461,MATCH(N$1,'Justerad allokering'!$B$1:$AF$1,0),FALSE))</f>
        <v>0</v>
      </c>
      <c r="O313">
        <f>IF(ISERROR(1/VLOOKUP($B313,'Justerad allokering'!$B$1:$AG$461,MATCH(O$1,'Justerad allokering'!$B$1:$AF$1,0),FALSE)),VLOOKUP($B313,'Allokerad kvv'!$B$2:$AV$468,MATCH(O$1,'Allokerad kvv'!$B$1:$AV$1,0),FALSE),VLOOKUP($B313,'Justerad allokering'!$B$1:$AG$461,MATCH(O$1,'Justerad allokering'!$B$1:$AF$1,0),FALSE))</f>
        <v>0</v>
      </c>
      <c r="P313">
        <f>IF(ISERROR(1/VLOOKUP($B313,'Justerad allokering'!$B$1:$AG$461,MATCH(P$1,'Justerad allokering'!$B$1:$AF$1,0),FALSE)),VLOOKUP($B313,'Allokerad kvv'!$B$2:$AV$468,MATCH(P$1,'Allokerad kvv'!$B$1:$AV$1,0),FALSE),VLOOKUP($B313,'Justerad allokering'!$B$1:$AG$461,MATCH(P$1,'Justerad allokering'!$B$1:$AF$1,0),FALSE))</f>
        <v>0</v>
      </c>
      <c r="Q313">
        <f>IF(ISERROR(1/VLOOKUP($B313,'Justerad allokering'!$B$1:$AG$461,MATCH(Q$1,'Justerad allokering'!$B$1:$AF$1,0),FALSE)),VLOOKUP($B313,'Allokerad kvv'!$B$2:$AV$468,MATCH(Q$1,'Allokerad kvv'!$B$1:$AV$1,0),FALSE),VLOOKUP($B313,'Justerad allokering'!$B$1:$AG$461,MATCH(Q$1,'Justerad allokering'!$B$1:$AF$1,0),FALSE))</f>
        <v>0</v>
      </c>
      <c r="R313">
        <f>IF(ISERROR(1/VLOOKUP($B313,'Justerad allokering'!$B$1:$AG$461,MATCH(R$1,'Justerad allokering'!$B$1:$AF$1,0),FALSE)),VLOOKUP($B313,'Allokerad kvv'!$B$2:$AV$468,MATCH(R$1,'Allokerad kvv'!$B$1:$AV$1,0),FALSE),VLOOKUP($B313,'Justerad allokering'!$B$1:$AG$461,MATCH(R$1,'Justerad allokering'!$B$1:$AF$1,0),FALSE))</f>
        <v>0</v>
      </c>
      <c r="S313">
        <f>IF(ISERROR(1/VLOOKUP($B313,'Justerad allokering'!$B$1:$AG$461,MATCH(S$1,'Justerad allokering'!$B$1:$AF$1,0),FALSE)),VLOOKUP($B313,'Allokerad kvv'!$B$2:$AV$468,MATCH(S$1,'Allokerad kvv'!$B$1:$AV$1,0),FALSE),VLOOKUP($B313,'Justerad allokering'!$B$1:$AG$461,MATCH(S$1,'Justerad allokering'!$B$1:$AF$1,0),FALSE))</f>
        <v>0</v>
      </c>
      <c r="T313">
        <f>IF(ISERROR(1/VLOOKUP($B313,'Justerad allokering'!$B$1:$AG$461,MATCH(T$1,'Justerad allokering'!$B$1:$AF$1,0),FALSE)),VLOOKUP($B313,'Allokerad kvv'!$B$2:$AV$468,MATCH(T$1,'Allokerad kvv'!$B$1:$AV$1,0),FALSE),VLOOKUP($B313,'Justerad allokering'!$B$1:$AG$461,MATCH(T$1,'Justerad allokering'!$B$1:$AF$1,0),FALSE))</f>
        <v>0</v>
      </c>
      <c r="U313">
        <f>IF(ISERROR(1/VLOOKUP($B313,'Justerad allokering'!$B$1:$AG$461,MATCH(U$1,'Justerad allokering'!$B$1:$AF$1,0),FALSE)),VLOOKUP($B313,'Allokerad kvv'!$B$2:$AV$468,MATCH(U$1,'Allokerad kvv'!$B$1:$AV$1,0),FALSE),VLOOKUP($B313,'Justerad allokering'!$B$1:$AG$461,MATCH(U$1,'Justerad allokering'!$B$1:$AF$1,0),FALSE))</f>
        <v>0</v>
      </c>
      <c r="V313">
        <f>IF(ISERROR(1/VLOOKUP($B313,'Justerad allokering'!$B$1:$AG$461,MATCH(V$1,'Justerad allokering'!$B$1:$AF$1,0),FALSE)),VLOOKUP($B313,'Allokerad kvv'!$B$2:$AV$468,MATCH(V$1,'Allokerad kvv'!$B$1:$AV$1,0),FALSE),VLOOKUP($B313,'Justerad allokering'!$B$1:$AG$461,MATCH(V$1,'Justerad allokering'!$B$1:$AF$1,0),FALSE))</f>
        <v>0</v>
      </c>
      <c r="W313">
        <f>IF(ISERROR(1/VLOOKUP($B313,'Justerad allokering'!$B$1:$AG$461,MATCH(W$1,'Justerad allokering'!$B$1:$AF$1,0),FALSE)),VLOOKUP($B313,'Allokerad kvv'!$B$2:$AV$468,MATCH(W$1,'Allokerad kvv'!$B$1:$AV$1,0),FALSE),VLOOKUP($B313,'Justerad allokering'!$B$1:$AG$461,MATCH(W$1,'Justerad allokering'!$B$1:$AF$1,0),FALSE))</f>
        <v>0</v>
      </c>
      <c r="X313">
        <f>IF(ISERROR(1/VLOOKUP($B313,'Justerad allokering'!$B$1:$AG$461,MATCH(X$1,'Justerad allokering'!$B$1:$AF$1,0),FALSE)),VLOOKUP($B313,'Allokerad kvv'!$B$2:$AV$468,MATCH(X$1,'Allokerad kvv'!$B$1:$AV$1,0),FALSE),VLOOKUP($B313,'Justerad allokering'!$B$1:$AG$461,MATCH(X$1,'Justerad allokering'!$B$1:$AF$1,0),FALSE))</f>
        <v>0</v>
      </c>
      <c r="Y313">
        <f>IF(ISERROR(1/VLOOKUP($B313,'Justerad allokering'!$B$1:$AG$461,MATCH(Y$1,'Justerad allokering'!$B$1:$AF$1,0),FALSE)),VLOOKUP($B313,'Allokerad kvv'!$B$2:$AV$468,MATCH(Y$1,'Allokerad kvv'!$B$1:$AV$1,0),FALSE),VLOOKUP($B313,'Justerad allokering'!$B$1:$AG$461,MATCH(Y$1,'Justerad allokering'!$B$1:$AF$1,0),FALSE))</f>
        <v>0</v>
      </c>
      <c r="Z313">
        <f>IF(ISERROR(1/VLOOKUP($B313,'Justerad allokering'!$B$1:$AG$461,MATCH(Z$1,'Justerad allokering'!$B$1:$AF$1,0),FALSE)),VLOOKUP($B313,'Allokerad kvv'!$B$2:$AV$468,MATCH(Z$1,'Allokerad kvv'!$B$1:$AV$1,0),FALSE),VLOOKUP($B313,'Justerad allokering'!$B$1:$AG$461,MATCH(Z$1,'Justerad allokering'!$B$1:$AF$1,0),FALSE))</f>
        <v>0</v>
      </c>
      <c r="AE313" s="89">
        <f t="shared" si="16"/>
        <v>0</v>
      </c>
      <c r="AG313">
        <f t="shared" si="17"/>
        <v>0</v>
      </c>
      <c r="AH313">
        <f t="shared" si="18"/>
        <v>0</v>
      </c>
      <c r="AI313" t="str">
        <f>IF(AH313=0,"",AH313/VLOOKUP(B313,Kraftvärmeprod!$B$1:$BC$480,MATCH("Summa tillförd energi exklusive rökgaskondensering",Kraftvärmeprod!$B$1:$BC$1,0),FALSE))</f>
        <v/>
      </c>
      <c r="AK313">
        <f t="shared" si="19"/>
        <v>0</v>
      </c>
    </row>
    <row r="314" spans="1:37" x14ac:dyDescent="0.25">
      <c r="A314" s="2" t="s">
        <v>443</v>
      </c>
      <c r="B314" s="2" t="s">
        <v>444</v>
      </c>
      <c r="C314">
        <f>IF(ISERROR(1/VLOOKUP($B314,'Justerad allokering'!$B$1:$AG$461,MATCH(C$1,'Justerad allokering'!$B$1:$AF$1,0),FALSE)),VLOOKUP($B314,'Allokerad kvv'!$B$2:$AV$468,MATCH(C$1,'Allokerad kvv'!$B$1:$AV$1,0),FALSE),VLOOKUP($B314,'Justerad allokering'!$B$1:$AG$461,MATCH(C$1,'Justerad allokering'!$B$1:$AF$1,0),FALSE))</f>
        <v>0</v>
      </c>
      <c r="D314">
        <f>IF(ISERROR(1/VLOOKUP($B314,'Justerad allokering'!$B$1:$AG$461,MATCH(D$1,'Justerad allokering'!$B$1:$AF$1,0),FALSE)),VLOOKUP($B314,'Allokerad kvv'!$B$2:$AV$468,MATCH(D$1,'Allokerad kvv'!$B$1:$AV$1,0),FALSE),VLOOKUP($B314,'Justerad allokering'!$B$1:$AG$461,MATCH(D$1,'Justerad allokering'!$B$1:$AF$1,0),FALSE))</f>
        <v>0</v>
      </c>
      <c r="E314">
        <f>IF(ISERROR(1/VLOOKUP($B314,'Justerad allokering'!$B$1:$AG$461,MATCH(E$1,'Justerad allokering'!$B$1:$AF$1,0),FALSE)),VLOOKUP($B314,'Allokerad kvv'!$B$2:$AV$468,MATCH(E$1,'Allokerad kvv'!$B$1:$AV$1,0),FALSE),VLOOKUP($B314,'Justerad allokering'!$B$1:$AG$461,MATCH(E$1,'Justerad allokering'!$B$1:$AF$1,0),FALSE))</f>
        <v>1.5446500000000001</v>
      </c>
      <c r="F314">
        <f>IF(ISERROR(1/VLOOKUP($B314,'Justerad allokering'!$B$1:$AG$461,MATCH(F$1,'Justerad allokering'!$B$1:$AF$1,0),FALSE)),VLOOKUP($B314,'Allokerad kvv'!$B$2:$AV$468,MATCH(F$1,'Allokerad kvv'!$B$1:$AV$1,0),FALSE),VLOOKUP($B314,'Justerad allokering'!$B$1:$AG$461,MATCH(F$1,'Justerad allokering'!$B$1:$AF$1,0),FALSE))</f>
        <v>0</v>
      </c>
      <c r="G314">
        <f>IF(ISERROR(1/VLOOKUP($B314,'Justerad allokering'!$B$1:$AG$461,MATCH(G$1,'Justerad allokering'!$B$1:$AF$1,0),FALSE)),VLOOKUP($B314,'Allokerad kvv'!$B$2:$AV$468,MATCH(G$1,'Allokerad kvv'!$B$1:$AV$1,0),FALSE),VLOOKUP($B314,'Justerad allokering'!$B$1:$AG$461,MATCH(G$1,'Justerad allokering'!$B$1:$AF$1,0),FALSE))</f>
        <v>0</v>
      </c>
      <c r="H314">
        <f>IF(ISERROR(1/VLOOKUP($B314,'Justerad allokering'!$B$1:$AG$461,MATCH(H$1,'Justerad allokering'!$B$1:$AF$1,0),FALSE)),VLOOKUP($B314,'Allokerad kvv'!$B$2:$AV$468,MATCH(H$1,'Allokerad kvv'!$B$1:$AV$1,0),FALSE),VLOOKUP($B314,'Justerad allokering'!$B$1:$AG$461,MATCH(H$1,'Justerad allokering'!$B$1:$AF$1,0),FALSE))</f>
        <v>0</v>
      </c>
      <c r="I314">
        <f>IF(ISERROR(1/VLOOKUP($B314,'Justerad allokering'!$B$1:$AG$461,MATCH(I$1,'Justerad allokering'!$B$1:$AF$1,0),FALSE)),VLOOKUP($B314,'Allokerad kvv'!$B$2:$AV$468,MATCH(I$1,'Allokerad kvv'!$B$1:$AV$1,0),FALSE),VLOOKUP($B314,'Justerad allokering'!$B$1:$AG$461,MATCH(I$1,'Justerad allokering'!$B$1:$AF$1,0),FALSE))</f>
        <v>0</v>
      </c>
      <c r="J314">
        <f>IF(ISERROR(1/VLOOKUP($B314,'Justerad allokering'!$B$1:$AG$461,MATCH(J$1,'Justerad allokering'!$B$1:$AF$1,0),FALSE)),VLOOKUP($B314,'Allokerad kvv'!$B$2:$AV$468,MATCH(J$1,'Allokerad kvv'!$B$1:$AV$1,0),FALSE),VLOOKUP($B314,'Justerad allokering'!$B$1:$AG$461,MATCH(J$1,'Justerad allokering'!$B$1:$AF$1,0),FALSE))</f>
        <v>66.420100000000005</v>
      </c>
      <c r="K314">
        <f>IF(ISERROR(1/VLOOKUP($B314,'Justerad allokering'!$B$1:$AG$461,MATCH(K$1,'Justerad allokering'!$B$1:$AF$1,0),FALSE)),VLOOKUP($B314,'Allokerad kvv'!$B$2:$AV$468,MATCH(K$1,'Allokerad kvv'!$B$1:$AV$1,0),FALSE),VLOOKUP($B314,'Justerad allokering'!$B$1:$AG$461,MATCH(K$1,'Justerad allokering'!$B$1:$AF$1,0),FALSE))</f>
        <v>0.11584899999999999</v>
      </c>
      <c r="L314">
        <f>IF(ISERROR(1/VLOOKUP($B314,'Justerad allokering'!$B$1:$AG$461,MATCH(L$1,'Justerad allokering'!$B$1:$AF$1,0),FALSE)),VLOOKUP($B314,'Allokerad kvv'!$B$2:$AV$468,MATCH(L$1,'Allokerad kvv'!$B$1:$AV$1,0),FALSE),VLOOKUP($B314,'Justerad allokering'!$B$1:$AG$461,MATCH(L$1,'Justerad allokering'!$B$1:$AF$1,0),FALSE))</f>
        <v>0</v>
      </c>
      <c r="M314">
        <f>IF(ISERROR(1/VLOOKUP($B314,'Justerad allokering'!$B$1:$AG$461,MATCH(M$1,'Justerad allokering'!$B$1:$AF$1,0),FALSE)),VLOOKUP($B314,'Allokerad kvv'!$B$2:$AV$468,MATCH(M$1,'Allokerad kvv'!$B$1:$AV$1,0),FALSE),VLOOKUP($B314,'Justerad allokering'!$B$1:$AG$461,MATCH(M$1,'Justerad allokering'!$B$1:$AF$1,0),FALSE))</f>
        <v>0</v>
      </c>
      <c r="N314">
        <f>IF(ISERROR(1/VLOOKUP($B314,'Justerad allokering'!$B$1:$AG$461,MATCH(N$1,'Justerad allokering'!$B$1:$AF$1,0),FALSE)),VLOOKUP($B314,'Allokerad kvv'!$B$2:$AV$468,MATCH(N$1,'Allokerad kvv'!$B$1:$AV$1,0),FALSE),VLOOKUP($B314,'Justerad allokering'!$B$1:$AG$461,MATCH(N$1,'Justerad allokering'!$B$1:$AF$1,0),FALSE))</f>
        <v>15.5</v>
      </c>
      <c r="O314">
        <f>IF(ISERROR(1/VLOOKUP($B314,'Justerad allokering'!$B$1:$AG$461,MATCH(O$1,'Justerad allokering'!$B$1:$AF$1,0),FALSE)),VLOOKUP($B314,'Allokerad kvv'!$B$2:$AV$468,MATCH(O$1,'Allokerad kvv'!$B$1:$AV$1,0),FALSE),VLOOKUP($B314,'Justerad allokering'!$B$1:$AG$461,MATCH(O$1,'Justerad allokering'!$B$1:$AF$1,0),FALSE))</f>
        <v>1.5446500000000001</v>
      </c>
      <c r="P314">
        <f>IF(ISERROR(1/VLOOKUP($B314,'Justerad allokering'!$B$1:$AG$461,MATCH(P$1,'Justerad allokering'!$B$1:$AF$1,0),FALSE)),VLOOKUP($B314,'Allokerad kvv'!$B$2:$AV$468,MATCH(P$1,'Allokerad kvv'!$B$1:$AV$1,0),FALSE),VLOOKUP($B314,'Justerad allokering'!$B$1:$AG$461,MATCH(P$1,'Justerad allokering'!$B$1:$AF$1,0),FALSE))</f>
        <v>7.8777299999999997</v>
      </c>
      <c r="Q314">
        <f>IF(ISERROR(1/VLOOKUP($B314,'Justerad allokering'!$B$1:$AG$461,MATCH(Q$1,'Justerad allokering'!$B$1:$AF$1,0),FALSE)),VLOOKUP($B314,'Allokerad kvv'!$B$2:$AV$468,MATCH(Q$1,'Allokerad kvv'!$B$1:$AV$1,0),FALSE),VLOOKUP($B314,'Justerad allokering'!$B$1:$AG$461,MATCH(Q$1,'Justerad allokering'!$B$1:$AF$1,0),FALSE))</f>
        <v>0</v>
      </c>
      <c r="R314">
        <f>IF(ISERROR(1/VLOOKUP($B314,'Justerad allokering'!$B$1:$AG$461,MATCH(R$1,'Justerad allokering'!$B$1:$AF$1,0),FALSE)),VLOOKUP($B314,'Allokerad kvv'!$B$2:$AV$468,MATCH(R$1,'Allokerad kvv'!$B$1:$AV$1,0),FALSE),VLOOKUP($B314,'Justerad allokering'!$B$1:$AG$461,MATCH(R$1,'Justerad allokering'!$B$1:$AF$1,0),FALSE))</f>
        <v>0</v>
      </c>
      <c r="S314">
        <f>IF(ISERROR(1/VLOOKUP($B314,'Justerad allokering'!$B$1:$AG$461,MATCH(S$1,'Justerad allokering'!$B$1:$AF$1,0),FALSE)),VLOOKUP($B314,'Allokerad kvv'!$B$2:$AV$468,MATCH(S$1,'Allokerad kvv'!$B$1:$AV$1,0),FALSE),VLOOKUP($B314,'Justerad allokering'!$B$1:$AG$461,MATCH(S$1,'Justerad allokering'!$B$1:$AF$1,0),FALSE))</f>
        <v>0</v>
      </c>
      <c r="T314">
        <f>IF(ISERROR(1/VLOOKUP($B314,'Justerad allokering'!$B$1:$AG$461,MATCH(T$1,'Justerad allokering'!$B$1:$AF$1,0),FALSE)),VLOOKUP($B314,'Allokerad kvv'!$B$2:$AV$468,MATCH(T$1,'Allokerad kvv'!$B$1:$AV$1,0),FALSE),VLOOKUP($B314,'Justerad allokering'!$B$1:$AG$461,MATCH(T$1,'Justerad allokering'!$B$1:$AF$1,0),FALSE))</f>
        <v>0</v>
      </c>
      <c r="U314">
        <f>IF(ISERROR(1/VLOOKUP($B314,'Justerad allokering'!$B$1:$AG$461,MATCH(U$1,'Justerad allokering'!$B$1:$AF$1,0),FALSE)),VLOOKUP($B314,'Allokerad kvv'!$B$2:$AV$468,MATCH(U$1,'Allokerad kvv'!$B$1:$AV$1,0),FALSE),VLOOKUP($B314,'Justerad allokering'!$B$1:$AG$461,MATCH(U$1,'Justerad allokering'!$B$1:$AF$1,0),FALSE))</f>
        <v>0</v>
      </c>
      <c r="V314">
        <f>IF(ISERROR(1/VLOOKUP($B314,'Justerad allokering'!$B$1:$AG$461,MATCH(V$1,'Justerad allokering'!$B$1:$AF$1,0),FALSE)),VLOOKUP($B314,'Allokerad kvv'!$B$2:$AV$468,MATCH(V$1,'Allokerad kvv'!$B$1:$AV$1,0),FALSE),VLOOKUP($B314,'Justerad allokering'!$B$1:$AG$461,MATCH(V$1,'Justerad allokering'!$B$1:$AF$1,0),FALSE))</f>
        <v>0</v>
      </c>
      <c r="W314">
        <f>IF(ISERROR(1/VLOOKUP($B314,'Justerad allokering'!$B$1:$AG$461,MATCH(W$1,'Justerad allokering'!$B$1:$AF$1,0),FALSE)),VLOOKUP($B314,'Allokerad kvv'!$B$2:$AV$468,MATCH(W$1,'Allokerad kvv'!$B$1:$AV$1,0),FALSE),VLOOKUP($B314,'Justerad allokering'!$B$1:$AG$461,MATCH(W$1,'Justerad allokering'!$B$1:$AF$1,0),FALSE))</f>
        <v>0</v>
      </c>
      <c r="X314">
        <f>IF(ISERROR(1/VLOOKUP($B314,'Justerad allokering'!$B$1:$AG$461,MATCH(X$1,'Justerad allokering'!$B$1:$AF$1,0),FALSE)),VLOOKUP($B314,'Allokerad kvv'!$B$2:$AV$468,MATCH(X$1,'Allokerad kvv'!$B$1:$AV$1,0),FALSE),VLOOKUP($B314,'Justerad allokering'!$B$1:$AG$461,MATCH(X$1,'Justerad allokering'!$B$1:$AF$1,0),FALSE))</f>
        <v>0</v>
      </c>
      <c r="Y314">
        <f>IF(ISERROR(1/VLOOKUP($B314,'Justerad allokering'!$B$1:$AG$461,MATCH(Y$1,'Justerad allokering'!$B$1:$AF$1,0),FALSE)),VLOOKUP($B314,'Allokerad kvv'!$B$2:$AV$468,MATCH(Y$1,'Allokerad kvv'!$B$1:$AV$1,0),FALSE),VLOOKUP($B314,'Justerad allokering'!$B$1:$AG$461,MATCH(Y$1,'Justerad allokering'!$B$1:$AF$1,0),FALSE))</f>
        <v>0</v>
      </c>
      <c r="Z314">
        <f>IF(ISERROR(1/VLOOKUP($B314,'Justerad allokering'!$B$1:$AG$461,MATCH(Z$1,'Justerad allokering'!$B$1:$AF$1,0),FALSE)),VLOOKUP($B314,'Allokerad kvv'!$B$2:$AV$468,MATCH(Z$1,'Allokerad kvv'!$B$1:$AV$1,0),FALSE),VLOOKUP($B314,'Justerad allokering'!$B$1:$AG$461,MATCH(Z$1,'Justerad allokering'!$B$1:$AF$1,0),FALSE))</f>
        <v>0</v>
      </c>
      <c r="AE314" s="89">
        <f t="shared" si="16"/>
        <v>93.002979000000011</v>
      </c>
      <c r="AG314">
        <f t="shared" si="17"/>
        <v>92.887130000000013</v>
      </c>
      <c r="AH314">
        <f t="shared" si="18"/>
        <v>77.387130000000013</v>
      </c>
      <c r="AI314">
        <f>IF(AH314=0,"",AH314/VLOOKUP(B314,Kraftvärmeprod!$B$1:$BC$480,MATCH("Summa tillförd energi exklusive rökgaskondensering",Kraftvärmeprod!$B$1:$BC$1,0),FALSE))</f>
        <v>0.77232664670658691</v>
      </c>
      <c r="AK314">
        <f t="shared" si="19"/>
        <v>77.387130000000013</v>
      </c>
    </row>
    <row r="315" spans="1:37" x14ac:dyDescent="0.25">
      <c r="A315" s="2" t="s">
        <v>445</v>
      </c>
      <c r="B315" s="2" t="s">
        <v>446</v>
      </c>
      <c r="C315">
        <f>IF(ISERROR(1/VLOOKUP($B315,'Justerad allokering'!$B$1:$AG$461,MATCH(C$1,'Justerad allokering'!$B$1:$AF$1,0),FALSE)),VLOOKUP($B315,'Allokerad kvv'!$B$2:$AV$468,MATCH(C$1,'Allokerad kvv'!$B$1:$AV$1,0),FALSE),VLOOKUP($B315,'Justerad allokering'!$B$1:$AG$461,MATCH(C$1,'Justerad allokering'!$B$1:$AF$1,0),FALSE))</f>
        <v>0</v>
      </c>
      <c r="D315">
        <f>IF(ISERROR(1/VLOOKUP($B315,'Justerad allokering'!$B$1:$AG$461,MATCH(D$1,'Justerad allokering'!$B$1:$AF$1,0),FALSE)),VLOOKUP($B315,'Allokerad kvv'!$B$2:$AV$468,MATCH(D$1,'Allokerad kvv'!$B$1:$AV$1,0),FALSE),VLOOKUP($B315,'Justerad allokering'!$B$1:$AG$461,MATCH(D$1,'Justerad allokering'!$B$1:$AF$1,0),FALSE))</f>
        <v>0</v>
      </c>
      <c r="E315">
        <f>IF(ISERROR(1/VLOOKUP($B315,'Justerad allokering'!$B$1:$AG$461,MATCH(E$1,'Justerad allokering'!$B$1:$AF$1,0),FALSE)),VLOOKUP($B315,'Allokerad kvv'!$B$2:$AV$468,MATCH(E$1,'Allokerad kvv'!$B$1:$AV$1,0),FALSE),VLOOKUP($B315,'Justerad allokering'!$B$1:$AG$461,MATCH(E$1,'Justerad allokering'!$B$1:$AF$1,0),FALSE))</f>
        <v>0</v>
      </c>
      <c r="F315">
        <f>IF(ISERROR(1/VLOOKUP($B315,'Justerad allokering'!$B$1:$AG$461,MATCH(F$1,'Justerad allokering'!$B$1:$AF$1,0),FALSE)),VLOOKUP($B315,'Allokerad kvv'!$B$2:$AV$468,MATCH(F$1,'Allokerad kvv'!$B$1:$AV$1,0),FALSE),VLOOKUP($B315,'Justerad allokering'!$B$1:$AG$461,MATCH(F$1,'Justerad allokering'!$B$1:$AF$1,0),FALSE))</f>
        <v>0</v>
      </c>
      <c r="G315">
        <f>IF(ISERROR(1/VLOOKUP($B315,'Justerad allokering'!$B$1:$AG$461,MATCH(G$1,'Justerad allokering'!$B$1:$AF$1,0),FALSE)),VLOOKUP($B315,'Allokerad kvv'!$B$2:$AV$468,MATCH(G$1,'Allokerad kvv'!$B$1:$AV$1,0),FALSE),VLOOKUP($B315,'Justerad allokering'!$B$1:$AG$461,MATCH(G$1,'Justerad allokering'!$B$1:$AF$1,0),FALSE))</f>
        <v>0</v>
      </c>
      <c r="H315">
        <f>IF(ISERROR(1/VLOOKUP($B315,'Justerad allokering'!$B$1:$AG$461,MATCH(H$1,'Justerad allokering'!$B$1:$AF$1,0),FALSE)),VLOOKUP($B315,'Allokerad kvv'!$B$2:$AV$468,MATCH(H$1,'Allokerad kvv'!$B$1:$AV$1,0),FALSE),VLOOKUP($B315,'Justerad allokering'!$B$1:$AG$461,MATCH(H$1,'Justerad allokering'!$B$1:$AF$1,0),FALSE))</f>
        <v>0</v>
      </c>
      <c r="I315">
        <f>IF(ISERROR(1/VLOOKUP($B315,'Justerad allokering'!$B$1:$AG$461,MATCH(I$1,'Justerad allokering'!$B$1:$AF$1,0),FALSE)),VLOOKUP($B315,'Allokerad kvv'!$B$2:$AV$468,MATCH(I$1,'Allokerad kvv'!$B$1:$AV$1,0),FALSE),VLOOKUP($B315,'Justerad allokering'!$B$1:$AG$461,MATCH(I$1,'Justerad allokering'!$B$1:$AF$1,0),FALSE))</f>
        <v>0</v>
      </c>
      <c r="J315">
        <f>IF(ISERROR(1/VLOOKUP($B315,'Justerad allokering'!$B$1:$AG$461,MATCH(J$1,'Justerad allokering'!$B$1:$AF$1,0),FALSE)),VLOOKUP($B315,'Allokerad kvv'!$B$2:$AV$468,MATCH(J$1,'Allokerad kvv'!$B$1:$AV$1,0),FALSE),VLOOKUP($B315,'Justerad allokering'!$B$1:$AG$461,MATCH(J$1,'Justerad allokering'!$B$1:$AF$1,0),FALSE))</f>
        <v>0</v>
      </c>
      <c r="K315">
        <f>IF(ISERROR(1/VLOOKUP($B315,'Justerad allokering'!$B$1:$AG$461,MATCH(K$1,'Justerad allokering'!$B$1:$AF$1,0),FALSE)),VLOOKUP($B315,'Allokerad kvv'!$B$2:$AV$468,MATCH(K$1,'Allokerad kvv'!$B$1:$AV$1,0),FALSE),VLOOKUP($B315,'Justerad allokering'!$B$1:$AG$461,MATCH(K$1,'Justerad allokering'!$B$1:$AF$1,0),FALSE))</f>
        <v>0</v>
      </c>
      <c r="L315">
        <f>IF(ISERROR(1/VLOOKUP($B315,'Justerad allokering'!$B$1:$AG$461,MATCH(L$1,'Justerad allokering'!$B$1:$AF$1,0),FALSE)),VLOOKUP($B315,'Allokerad kvv'!$B$2:$AV$468,MATCH(L$1,'Allokerad kvv'!$B$1:$AV$1,0),FALSE),VLOOKUP($B315,'Justerad allokering'!$B$1:$AG$461,MATCH(L$1,'Justerad allokering'!$B$1:$AF$1,0),FALSE))</f>
        <v>0</v>
      </c>
      <c r="M315">
        <f>IF(ISERROR(1/VLOOKUP($B315,'Justerad allokering'!$B$1:$AG$461,MATCH(M$1,'Justerad allokering'!$B$1:$AF$1,0),FALSE)),VLOOKUP($B315,'Allokerad kvv'!$B$2:$AV$468,MATCH(M$1,'Allokerad kvv'!$B$1:$AV$1,0),FALSE),VLOOKUP($B315,'Justerad allokering'!$B$1:$AG$461,MATCH(M$1,'Justerad allokering'!$B$1:$AF$1,0),FALSE))</f>
        <v>0</v>
      </c>
      <c r="N315">
        <f>IF(ISERROR(1/VLOOKUP($B315,'Justerad allokering'!$B$1:$AG$461,MATCH(N$1,'Justerad allokering'!$B$1:$AF$1,0),FALSE)),VLOOKUP($B315,'Allokerad kvv'!$B$2:$AV$468,MATCH(N$1,'Allokerad kvv'!$B$1:$AV$1,0),FALSE),VLOOKUP($B315,'Justerad allokering'!$B$1:$AG$461,MATCH(N$1,'Justerad allokering'!$B$1:$AF$1,0),FALSE))</f>
        <v>0</v>
      </c>
      <c r="O315">
        <f>IF(ISERROR(1/VLOOKUP($B315,'Justerad allokering'!$B$1:$AG$461,MATCH(O$1,'Justerad allokering'!$B$1:$AF$1,0),FALSE)),VLOOKUP($B315,'Allokerad kvv'!$B$2:$AV$468,MATCH(O$1,'Allokerad kvv'!$B$1:$AV$1,0),FALSE),VLOOKUP($B315,'Justerad allokering'!$B$1:$AG$461,MATCH(O$1,'Justerad allokering'!$B$1:$AF$1,0),FALSE))</f>
        <v>0</v>
      </c>
      <c r="P315">
        <f>IF(ISERROR(1/VLOOKUP($B315,'Justerad allokering'!$B$1:$AG$461,MATCH(P$1,'Justerad allokering'!$B$1:$AF$1,0),FALSE)),VLOOKUP($B315,'Allokerad kvv'!$B$2:$AV$468,MATCH(P$1,'Allokerad kvv'!$B$1:$AV$1,0),FALSE),VLOOKUP($B315,'Justerad allokering'!$B$1:$AG$461,MATCH(P$1,'Justerad allokering'!$B$1:$AF$1,0),FALSE))</f>
        <v>0</v>
      </c>
      <c r="Q315">
        <f>IF(ISERROR(1/VLOOKUP($B315,'Justerad allokering'!$B$1:$AG$461,MATCH(Q$1,'Justerad allokering'!$B$1:$AF$1,0),FALSE)),VLOOKUP($B315,'Allokerad kvv'!$B$2:$AV$468,MATCH(Q$1,'Allokerad kvv'!$B$1:$AV$1,0),FALSE),VLOOKUP($B315,'Justerad allokering'!$B$1:$AG$461,MATCH(Q$1,'Justerad allokering'!$B$1:$AF$1,0),FALSE))</f>
        <v>0</v>
      </c>
      <c r="R315">
        <f>IF(ISERROR(1/VLOOKUP($B315,'Justerad allokering'!$B$1:$AG$461,MATCH(R$1,'Justerad allokering'!$B$1:$AF$1,0),FALSE)),VLOOKUP($B315,'Allokerad kvv'!$B$2:$AV$468,MATCH(R$1,'Allokerad kvv'!$B$1:$AV$1,0),FALSE),VLOOKUP($B315,'Justerad allokering'!$B$1:$AG$461,MATCH(R$1,'Justerad allokering'!$B$1:$AF$1,0),FALSE))</f>
        <v>0</v>
      </c>
      <c r="S315">
        <f>IF(ISERROR(1/VLOOKUP($B315,'Justerad allokering'!$B$1:$AG$461,MATCH(S$1,'Justerad allokering'!$B$1:$AF$1,0),FALSE)),VLOOKUP($B315,'Allokerad kvv'!$B$2:$AV$468,MATCH(S$1,'Allokerad kvv'!$B$1:$AV$1,0),FALSE),VLOOKUP($B315,'Justerad allokering'!$B$1:$AG$461,MATCH(S$1,'Justerad allokering'!$B$1:$AF$1,0),FALSE))</f>
        <v>0</v>
      </c>
      <c r="T315">
        <f>IF(ISERROR(1/VLOOKUP($B315,'Justerad allokering'!$B$1:$AG$461,MATCH(T$1,'Justerad allokering'!$B$1:$AF$1,0),FALSE)),VLOOKUP($B315,'Allokerad kvv'!$B$2:$AV$468,MATCH(T$1,'Allokerad kvv'!$B$1:$AV$1,0),FALSE),VLOOKUP($B315,'Justerad allokering'!$B$1:$AG$461,MATCH(T$1,'Justerad allokering'!$B$1:$AF$1,0),FALSE))</f>
        <v>0</v>
      </c>
      <c r="U315">
        <f>IF(ISERROR(1/VLOOKUP($B315,'Justerad allokering'!$B$1:$AG$461,MATCH(U$1,'Justerad allokering'!$B$1:$AF$1,0),FALSE)),VLOOKUP($B315,'Allokerad kvv'!$B$2:$AV$468,MATCH(U$1,'Allokerad kvv'!$B$1:$AV$1,0),FALSE),VLOOKUP($B315,'Justerad allokering'!$B$1:$AG$461,MATCH(U$1,'Justerad allokering'!$B$1:$AF$1,0),FALSE))</f>
        <v>0</v>
      </c>
      <c r="V315">
        <f>IF(ISERROR(1/VLOOKUP($B315,'Justerad allokering'!$B$1:$AG$461,MATCH(V$1,'Justerad allokering'!$B$1:$AF$1,0),FALSE)),VLOOKUP($B315,'Allokerad kvv'!$B$2:$AV$468,MATCH(V$1,'Allokerad kvv'!$B$1:$AV$1,0),FALSE),VLOOKUP($B315,'Justerad allokering'!$B$1:$AG$461,MATCH(V$1,'Justerad allokering'!$B$1:$AF$1,0),FALSE))</f>
        <v>0</v>
      </c>
      <c r="W315">
        <f>IF(ISERROR(1/VLOOKUP($B315,'Justerad allokering'!$B$1:$AG$461,MATCH(W$1,'Justerad allokering'!$B$1:$AF$1,0),FALSE)),VLOOKUP($B315,'Allokerad kvv'!$B$2:$AV$468,MATCH(W$1,'Allokerad kvv'!$B$1:$AV$1,0),FALSE),VLOOKUP($B315,'Justerad allokering'!$B$1:$AG$461,MATCH(W$1,'Justerad allokering'!$B$1:$AF$1,0),FALSE))</f>
        <v>0</v>
      </c>
      <c r="X315">
        <f>IF(ISERROR(1/VLOOKUP($B315,'Justerad allokering'!$B$1:$AG$461,MATCH(X$1,'Justerad allokering'!$B$1:$AF$1,0),FALSE)),VLOOKUP($B315,'Allokerad kvv'!$B$2:$AV$468,MATCH(X$1,'Allokerad kvv'!$B$1:$AV$1,0),FALSE),VLOOKUP($B315,'Justerad allokering'!$B$1:$AG$461,MATCH(X$1,'Justerad allokering'!$B$1:$AF$1,0),FALSE))</f>
        <v>0</v>
      </c>
      <c r="Y315">
        <f>IF(ISERROR(1/VLOOKUP($B315,'Justerad allokering'!$B$1:$AG$461,MATCH(Y$1,'Justerad allokering'!$B$1:$AF$1,0),FALSE)),VLOOKUP($B315,'Allokerad kvv'!$B$2:$AV$468,MATCH(Y$1,'Allokerad kvv'!$B$1:$AV$1,0),FALSE),VLOOKUP($B315,'Justerad allokering'!$B$1:$AG$461,MATCH(Y$1,'Justerad allokering'!$B$1:$AF$1,0),FALSE))</f>
        <v>0</v>
      </c>
      <c r="Z315">
        <f>IF(ISERROR(1/VLOOKUP($B315,'Justerad allokering'!$B$1:$AG$461,MATCH(Z$1,'Justerad allokering'!$B$1:$AF$1,0),FALSE)),VLOOKUP($B315,'Allokerad kvv'!$B$2:$AV$468,MATCH(Z$1,'Allokerad kvv'!$B$1:$AV$1,0),FALSE),VLOOKUP($B315,'Justerad allokering'!$B$1:$AG$461,MATCH(Z$1,'Justerad allokering'!$B$1:$AF$1,0),FALSE))</f>
        <v>0</v>
      </c>
      <c r="AE315" s="89">
        <f t="shared" si="16"/>
        <v>0</v>
      </c>
      <c r="AG315">
        <f t="shared" si="17"/>
        <v>0</v>
      </c>
      <c r="AH315">
        <f t="shared" si="18"/>
        <v>0</v>
      </c>
      <c r="AI315" t="str">
        <f>IF(AH315=0,"",AH315/VLOOKUP(B315,Kraftvärmeprod!$B$1:$BC$480,MATCH("Summa tillförd energi exklusive rökgaskondensering",Kraftvärmeprod!$B$1:$BC$1,0),FALSE))</f>
        <v/>
      </c>
      <c r="AK315">
        <f t="shared" si="19"/>
        <v>0</v>
      </c>
    </row>
    <row r="316" spans="1:37" x14ac:dyDescent="0.25">
      <c r="A316" s="2" t="s">
        <v>447</v>
      </c>
      <c r="B316" s="2" t="s">
        <v>448</v>
      </c>
      <c r="C316">
        <f>IF(ISERROR(1/VLOOKUP($B316,'Justerad allokering'!$B$1:$AG$461,MATCH(C$1,'Justerad allokering'!$B$1:$AF$1,0),FALSE)),VLOOKUP($B316,'Allokerad kvv'!$B$2:$AV$468,MATCH(C$1,'Allokerad kvv'!$B$1:$AV$1,0),FALSE),VLOOKUP($B316,'Justerad allokering'!$B$1:$AG$461,MATCH(C$1,'Justerad allokering'!$B$1:$AF$1,0),FALSE))</f>
        <v>0</v>
      </c>
      <c r="D316">
        <f>IF(ISERROR(1/VLOOKUP($B316,'Justerad allokering'!$B$1:$AG$461,MATCH(D$1,'Justerad allokering'!$B$1:$AF$1,0),FALSE)),VLOOKUP($B316,'Allokerad kvv'!$B$2:$AV$468,MATCH(D$1,'Allokerad kvv'!$B$1:$AV$1,0),FALSE),VLOOKUP($B316,'Justerad allokering'!$B$1:$AG$461,MATCH(D$1,'Justerad allokering'!$B$1:$AF$1,0),FALSE))</f>
        <v>0</v>
      </c>
      <c r="E316">
        <f>IF(ISERROR(1/VLOOKUP($B316,'Justerad allokering'!$B$1:$AG$461,MATCH(E$1,'Justerad allokering'!$B$1:$AF$1,0),FALSE)),VLOOKUP($B316,'Allokerad kvv'!$B$2:$AV$468,MATCH(E$1,'Allokerad kvv'!$B$1:$AV$1,0),FALSE),VLOOKUP($B316,'Justerad allokering'!$B$1:$AG$461,MATCH(E$1,'Justerad allokering'!$B$1:$AF$1,0),FALSE))</f>
        <v>0</v>
      </c>
      <c r="F316">
        <f>IF(ISERROR(1/VLOOKUP($B316,'Justerad allokering'!$B$1:$AG$461,MATCH(F$1,'Justerad allokering'!$B$1:$AF$1,0),FALSE)),VLOOKUP($B316,'Allokerad kvv'!$B$2:$AV$468,MATCH(F$1,'Allokerad kvv'!$B$1:$AV$1,0),FALSE),VLOOKUP($B316,'Justerad allokering'!$B$1:$AG$461,MATCH(F$1,'Justerad allokering'!$B$1:$AF$1,0),FALSE))</f>
        <v>0</v>
      </c>
      <c r="G316">
        <f>IF(ISERROR(1/VLOOKUP($B316,'Justerad allokering'!$B$1:$AG$461,MATCH(G$1,'Justerad allokering'!$B$1:$AF$1,0),FALSE)),VLOOKUP($B316,'Allokerad kvv'!$B$2:$AV$468,MATCH(G$1,'Allokerad kvv'!$B$1:$AV$1,0),FALSE),VLOOKUP($B316,'Justerad allokering'!$B$1:$AG$461,MATCH(G$1,'Justerad allokering'!$B$1:$AF$1,0),FALSE))</f>
        <v>0</v>
      </c>
      <c r="H316">
        <f>IF(ISERROR(1/VLOOKUP($B316,'Justerad allokering'!$B$1:$AG$461,MATCH(H$1,'Justerad allokering'!$B$1:$AF$1,0),FALSE)),VLOOKUP($B316,'Allokerad kvv'!$B$2:$AV$468,MATCH(H$1,'Allokerad kvv'!$B$1:$AV$1,0),FALSE),VLOOKUP($B316,'Justerad allokering'!$B$1:$AG$461,MATCH(H$1,'Justerad allokering'!$B$1:$AF$1,0),FALSE))</f>
        <v>0</v>
      </c>
      <c r="I316">
        <f>IF(ISERROR(1/VLOOKUP($B316,'Justerad allokering'!$B$1:$AG$461,MATCH(I$1,'Justerad allokering'!$B$1:$AF$1,0),FALSE)),VLOOKUP($B316,'Allokerad kvv'!$B$2:$AV$468,MATCH(I$1,'Allokerad kvv'!$B$1:$AV$1,0),FALSE),VLOOKUP($B316,'Justerad allokering'!$B$1:$AG$461,MATCH(I$1,'Justerad allokering'!$B$1:$AF$1,0),FALSE))</f>
        <v>0</v>
      </c>
      <c r="J316">
        <f>IF(ISERROR(1/VLOOKUP($B316,'Justerad allokering'!$B$1:$AG$461,MATCH(J$1,'Justerad allokering'!$B$1:$AF$1,0),FALSE)),VLOOKUP($B316,'Allokerad kvv'!$B$2:$AV$468,MATCH(J$1,'Allokerad kvv'!$B$1:$AV$1,0),FALSE),VLOOKUP($B316,'Justerad allokering'!$B$1:$AG$461,MATCH(J$1,'Justerad allokering'!$B$1:$AF$1,0),FALSE))</f>
        <v>94.823099999999997</v>
      </c>
      <c r="K316">
        <f>IF(ISERROR(1/VLOOKUP($B316,'Justerad allokering'!$B$1:$AG$461,MATCH(K$1,'Justerad allokering'!$B$1:$AF$1,0),FALSE)),VLOOKUP($B316,'Allokerad kvv'!$B$2:$AV$468,MATCH(K$1,'Allokerad kvv'!$B$1:$AV$1,0),FALSE),VLOOKUP($B316,'Justerad allokering'!$B$1:$AG$461,MATCH(K$1,'Justerad allokering'!$B$1:$AF$1,0),FALSE))</f>
        <v>2.5996700000000001</v>
      </c>
      <c r="L316">
        <f>IF(ISERROR(1/VLOOKUP($B316,'Justerad allokering'!$B$1:$AG$461,MATCH(L$1,'Justerad allokering'!$B$1:$AF$1,0),FALSE)),VLOOKUP($B316,'Allokerad kvv'!$B$2:$AV$468,MATCH(L$1,'Allokerad kvv'!$B$1:$AV$1,0),FALSE),VLOOKUP($B316,'Justerad allokering'!$B$1:$AG$461,MATCH(L$1,'Justerad allokering'!$B$1:$AF$1,0),FALSE))</f>
        <v>0</v>
      </c>
      <c r="M316">
        <f>IF(ISERROR(1/VLOOKUP($B316,'Justerad allokering'!$B$1:$AG$461,MATCH(M$1,'Justerad allokering'!$B$1:$AF$1,0),FALSE)),VLOOKUP($B316,'Allokerad kvv'!$B$2:$AV$468,MATCH(M$1,'Allokerad kvv'!$B$1:$AV$1,0),FALSE),VLOOKUP($B316,'Justerad allokering'!$B$1:$AG$461,MATCH(M$1,'Justerad allokering'!$B$1:$AF$1,0),FALSE))</f>
        <v>0</v>
      </c>
      <c r="N316">
        <f>IF(ISERROR(1/VLOOKUP($B316,'Justerad allokering'!$B$1:$AG$461,MATCH(N$1,'Justerad allokering'!$B$1:$AF$1,0),FALSE)),VLOOKUP($B316,'Allokerad kvv'!$B$2:$AV$468,MATCH(N$1,'Allokerad kvv'!$B$1:$AV$1,0),FALSE),VLOOKUP($B316,'Justerad allokering'!$B$1:$AG$461,MATCH(N$1,'Justerad allokering'!$B$1:$AF$1,0),FALSE))</f>
        <v>24.8</v>
      </c>
      <c r="O316">
        <f>IF(ISERROR(1/VLOOKUP($B316,'Justerad allokering'!$B$1:$AG$461,MATCH(O$1,'Justerad allokering'!$B$1:$AF$1,0),FALSE)),VLOOKUP($B316,'Allokerad kvv'!$B$2:$AV$468,MATCH(O$1,'Allokerad kvv'!$B$1:$AV$1,0),FALSE),VLOOKUP($B316,'Justerad allokering'!$B$1:$AG$461,MATCH(O$1,'Justerad allokering'!$B$1:$AF$1,0),FALSE))</f>
        <v>0</v>
      </c>
      <c r="P316">
        <f>IF(ISERROR(1/VLOOKUP($B316,'Justerad allokering'!$B$1:$AG$461,MATCH(P$1,'Justerad allokering'!$B$1:$AF$1,0),FALSE)),VLOOKUP($B316,'Allokerad kvv'!$B$2:$AV$468,MATCH(P$1,'Allokerad kvv'!$B$1:$AV$1,0),FALSE),VLOOKUP($B316,'Justerad allokering'!$B$1:$AG$461,MATCH(P$1,'Justerad allokering'!$B$1:$AF$1,0),FALSE))</f>
        <v>0</v>
      </c>
      <c r="Q316">
        <f>IF(ISERROR(1/VLOOKUP($B316,'Justerad allokering'!$B$1:$AG$461,MATCH(Q$1,'Justerad allokering'!$B$1:$AF$1,0),FALSE)),VLOOKUP($B316,'Allokerad kvv'!$B$2:$AV$468,MATCH(Q$1,'Allokerad kvv'!$B$1:$AV$1,0),FALSE),VLOOKUP($B316,'Justerad allokering'!$B$1:$AG$461,MATCH(Q$1,'Justerad allokering'!$B$1:$AF$1,0),FALSE))</f>
        <v>0</v>
      </c>
      <c r="R316">
        <f>IF(ISERROR(1/VLOOKUP($B316,'Justerad allokering'!$B$1:$AG$461,MATCH(R$1,'Justerad allokering'!$B$1:$AF$1,0),FALSE)),VLOOKUP($B316,'Allokerad kvv'!$B$2:$AV$468,MATCH(R$1,'Allokerad kvv'!$B$1:$AV$1,0),FALSE),VLOOKUP($B316,'Justerad allokering'!$B$1:$AG$461,MATCH(R$1,'Justerad allokering'!$B$1:$AF$1,0),FALSE))</f>
        <v>0</v>
      </c>
      <c r="S316">
        <f>IF(ISERROR(1/VLOOKUP($B316,'Justerad allokering'!$B$1:$AG$461,MATCH(S$1,'Justerad allokering'!$B$1:$AF$1,0),FALSE)),VLOOKUP($B316,'Allokerad kvv'!$B$2:$AV$468,MATCH(S$1,'Allokerad kvv'!$B$1:$AV$1,0),FALSE),VLOOKUP($B316,'Justerad allokering'!$B$1:$AG$461,MATCH(S$1,'Justerad allokering'!$B$1:$AF$1,0),FALSE))</f>
        <v>0</v>
      </c>
      <c r="T316">
        <f>IF(ISERROR(1/VLOOKUP($B316,'Justerad allokering'!$B$1:$AG$461,MATCH(T$1,'Justerad allokering'!$B$1:$AF$1,0),FALSE)),VLOOKUP($B316,'Allokerad kvv'!$B$2:$AV$468,MATCH(T$1,'Allokerad kvv'!$B$1:$AV$1,0),FALSE),VLOOKUP($B316,'Justerad allokering'!$B$1:$AG$461,MATCH(T$1,'Justerad allokering'!$B$1:$AF$1,0),FALSE))</f>
        <v>0</v>
      </c>
      <c r="U316">
        <f>IF(ISERROR(1/VLOOKUP($B316,'Justerad allokering'!$B$1:$AG$461,MATCH(U$1,'Justerad allokering'!$B$1:$AF$1,0),FALSE)),VLOOKUP($B316,'Allokerad kvv'!$B$2:$AV$468,MATCH(U$1,'Allokerad kvv'!$B$1:$AV$1,0),FALSE),VLOOKUP($B316,'Justerad allokering'!$B$1:$AG$461,MATCH(U$1,'Justerad allokering'!$B$1:$AF$1,0),FALSE))</f>
        <v>0</v>
      </c>
      <c r="V316">
        <f>IF(ISERROR(1/VLOOKUP($B316,'Justerad allokering'!$B$1:$AG$461,MATCH(V$1,'Justerad allokering'!$B$1:$AF$1,0),FALSE)),VLOOKUP($B316,'Allokerad kvv'!$B$2:$AV$468,MATCH(V$1,'Allokerad kvv'!$B$1:$AV$1,0),FALSE),VLOOKUP($B316,'Justerad allokering'!$B$1:$AG$461,MATCH(V$1,'Justerad allokering'!$B$1:$AF$1,0),FALSE))</f>
        <v>0</v>
      </c>
      <c r="W316">
        <f>IF(ISERROR(1/VLOOKUP($B316,'Justerad allokering'!$B$1:$AG$461,MATCH(W$1,'Justerad allokering'!$B$1:$AF$1,0),FALSE)),VLOOKUP($B316,'Allokerad kvv'!$B$2:$AV$468,MATCH(W$1,'Allokerad kvv'!$B$1:$AV$1,0),FALSE),VLOOKUP($B316,'Justerad allokering'!$B$1:$AG$461,MATCH(W$1,'Justerad allokering'!$B$1:$AF$1,0),FALSE))</f>
        <v>0</v>
      </c>
      <c r="X316">
        <f>IF(ISERROR(1/VLOOKUP($B316,'Justerad allokering'!$B$1:$AG$461,MATCH(X$1,'Justerad allokering'!$B$1:$AF$1,0),FALSE)),VLOOKUP($B316,'Allokerad kvv'!$B$2:$AV$468,MATCH(X$1,'Allokerad kvv'!$B$1:$AV$1,0),FALSE),VLOOKUP($B316,'Justerad allokering'!$B$1:$AG$461,MATCH(X$1,'Justerad allokering'!$B$1:$AF$1,0),FALSE))</f>
        <v>0</v>
      </c>
      <c r="Y316">
        <f>IF(ISERROR(1/VLOOKUP($B316,'Justerad allokering'!$B$1:$AG$461,MATCH(Y$1,'Justerad allokering'!$B$1:$AF$1,0),FALSE)),VLOOKUP($B316,'Allokerad kvv'!$B$2:$AV$468,MATCH(Y$1,'Allokerad kvv'!$B$1:$AV$1,0),FALSE),VLOOKUP($B316,'Justerad allokering'!$B$1:$AG$461,MATCH(Y$1,'Justerad allokering'!$B$1:$AF$1,0),FALSE))</f>
        <v>0</v>
      </c>
      <c r="Z316">
        <f>IF(ISERROR(1/VLOOKUP($B316,'Justerad allokering'!$B$1:$AG$461,MATCH(Z$1,'Justerad allokering'!$B$1:$AF$1,0),FALSE)),VLOOKUP($B316,'Allokerad kvv'!$B$2:$AV$468,MATCH(Z$1,'Allokerad kvv'!$B$1:$AV$1,0),FALSE),VLOOKUP($B316,'Justerad allokering'!$B$1:$AG$461,MATCH(Z$1,'Justerad allokering'!$B$1:$AF$1,0),FALSE))</f>
        <v>0</v>
      </c>
      <c r="AE316" s="89">
        <f t="shared" si="16"/>
        <v>122.22277</v>
      </c>
      <c r="AG316">
        <f t="shared" si="17"/>
        <v>119.62309999999999</v>
      </c>
      <c r="AH316">
        <f t="shared" si="18"/>
        <v>94.823099999999997</v>
      </c>
      <c r="AI316">
        <f>IF(AH316=0,"",AH316/VLOOKUP(B316,Kraftvärmeprod!$B$1:$BC$480,MATCH("Summa tillförd energi exklusive rökgaskondensering",Kraftvärmeprod!$B$1:$BC$1,0),FALSE))</f>
        <v>0.64991843728581211</v>
      </c>
      <c r="AK316">
        <f t="shared" si="19"/>
        <v>94.823099999999997</v>
      </c>
    </row>
    <row r="317" spans="1:37" x14ac:dyDescent="0.25">
      <c r="A317" s="2" t="s">
        <v>624</v>
      </c>
      <c r="B317" s="2" t="s">
        <v>622</v>
      </c>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E317" s="89">
        <f t="shared" si="16"/>
        <v>0</v>
      </c>
      <c r="AG317">
        <f t="shared" si="17"/>
        <v>0</v>
      </c>
      <c r="AH317">
        <f t="shared" si="18"/>
        <v>0</v>
      </c>
      <c r="AI317" t="str">
        <f>IF(AH317=0,"",AH317/VLOOKUP(B317,Kraftvärmeprod!$B$1:$BC$480,MATCH("Summa tillförd energi exklusive rökgaskondensering",Kraftvärmeprod!$B$1:$BC$1,0),FALSE))</f>
        <v/>
      </c>
      <c r="AK317">
        <f t="shared" si="19"/>
        <v>0</v>
      </c>
    </row>
    <row r="318" spans="1:37" x14ac:dyDescent="0.25">
      <c r="A318" s="2" t="s">
        <v>449</v>
      </c>
      <c r="B318" s="2" t="s">
        <v>450</v>
      </c>
      <c r="C318">
        <f>IF(ISERROR(1/VLOOKUP($B318,'Justerad allokering'!$B$1:$AG$461,MATCH(C$1,'Justerad allokering'!$B$1:$AF$1,0),FALSE)),VLOOKUP($B318,'Allokerad kvv'!$B$2:$AV$468,MATCH(C$1,'Allokerad kvv'!$B$1:$AV$1,0),FALSE),VLOOKUP($B318,'Justerad allokering'!$B$1:$AG$461,MATCH(C$1,'Justerad allokering'!$B$1:$AF$1,0),FALSE))</f>
        <v>0</v>
      </c>
      <c r="D318">
        <f>IF(ISERROR(1/VLOOKUP($B318,'Justerad allokering'!$B$1:$AG$461,MATCH(D$1,'Justerad allokering'!$B$1:$AF$1,0),FALSE)),VLOOKUP($B318,'Allokerad kvv'!$B$2:$AV$468,MATCH(D$1,'Allokerad kvv'!$B$1:$AV$1,0),FALSE),VLOOKUP($B318,'Justerad allokering'!$B$1:$AG$461,MATCH(D$1,'Justerad allokering'!$B$1:$AF$1,0),FALSE))</f>
        <v>0</v>
      </c>
      <c r="E318">
        <f>IF(ISERROR(1/VLOOKUP($B318,'Justerad allokering'!$B$1:$AG$461,MATCH(E$1,'Justerad allokering'!$B$1:$AF$1,0),FALSE)),VLOOKUP($B318,'Allokerad kvv'!$B$2:$AV$468,MATCH(E$1,'Allokerad kvv'!$B$1:$AV$1,0),FALSE),VLOOKUP($B318,'Justerad allokering'!$B$1:$AG$461,MATCH(E$1,'Justerad allokering'!$B$1:$AF$1,0),FALSE))</f>
        <v>0</v>
      </c>
      <c r="F318">
        <f>IF(ISERROR(1/VLOOKUP($B318,'Justerad allokering'!$B$1:$AG$461,MATCH(F$1,'Justerad allokering'!$B$1:$AF$1,0),FALSE)),VLOOKUP($B318,'Allokerad kvv'!$B$2:$AV$468,MATCH(F$1,'Allokerad kvv'!$B$1:$AV$1,0),FALSE),VLOOKUP($B318,'Justerad allokering'!$B$1:$AG$461,MATCH(F$1,'Justerad allokering'!$B$1:$AF$1,0),FALSE))</f>
        <v>0</v>
      </c>
      <c r="G318">
        <f>IF(ISERROR(1/VLOOKUP($B318,'Justerad allokering'!$B$1:$AG$461,MATCH(G$1,'Justerad allokering'!$B$1:$AF$1,0),FALSE)),VLOOKUP($B318,'Allokerad kvv'!$B$2:$AV$468,MATCH(G$1,'Allokerad kvv'!$B$1:$AV$1,0),FALSE),VLOOKUP($B318,'Justerad allokering'!$B$1:$AG$461,MATCH(G$1,'Justerad allokering'!$B$1:$AF$1,0),FALSE))</f>
        <v>0</v>
      </c>
      <c r="H318">
        <f>IF(ISERROR(1/VLOOKUP($B318,'Justerad allokering'!$B$1:$AG$461,MATCH(H$1,'Justerad allokering'!$B$1:$AF$1,0),FALSE)),VLOOKUP($B318,'Allokerad kvv'!$B$2:$AV$468,MATCH(H$1,'Allokerad kvv'!$B$1:$AV$1,0),FALSE),VLOOKUP($B318,'Justerad allokering'!$B$1:$AG$461,MATCH(H$1,'Justerad allokering'!$B$1:$AF$1,0),FALSE))</f>
        <v>0</v>
      </c>
      <c r="I318">
        <f>IF(ISERROR(1/VLOOKUP($B318,'Justerad allokering'!$B$1:$AG$461,MATCH(I$1,'Justerad allokering'!$B$1:$AF$1,0),FALSE)),VLOOKUP($B318,'Allokerad kvv'!$B$2:$AV$468,MATCH(I$1,'Allokerad kvv'!$B$1:$AV$1,0),FALSE),VLOOKUP($B318,'Justerad allokering'!$B$1:$AG$461,MATCH(I$1,'Justerad allokering'!$B$1:$AF$1,0),FALSE))</f>
        <v>0</v>
      </c>
      <c r="J318">
        <f>IF(ISERROR(1/VLOOKUP($B318,'Justerad allokering'!$B$1:$AG$461,MATCH(J$1,'Justerad allokering'!$B$1:$AF$1,0),FALSE)),VLOOKUP($B318,'Allokerad kvv'!$B$2:$AV$468,MATCH(J$1,'Allokerad kvv'!$B$1:$AV$1,0),FALSE),VLOOKUP($B318,'Justerad allokering'!$B$1:$AG$461,MATCH(J$1,'Justerad allokering'!$B$1:$AF$1,0),FALSE))</f>
        <v>0</v>
      </c>
      <c r="K318">
        <f>IF(ISERROR(1/VLOOKUP($B318,'Justerad allokering'!$B$1:$AG$461,MATCH(K$1,'Justerad allokering'!$B$1:$AF$1,0),FALSE)),VLOOKUP($B318,'Allokerad kvv'!$B$2:$AV$468,MATCH(K$1,'Allokerad kvv'!$B$1:$AV$1,0),FALSE),VLOOKUP($B318,'Justerad allokering'!$B$1:$AG$461,MATCH(K$1,'Justerad allokering'!$B$1:$AF$1,0),FALSE))</f>
        <v>0</v>
      </c>
      <c r="L318">
        <f>IF(ISERROR(1/VLOOKUP($B318,'Justerad allokering'!$B$1:$AG$461,MATCH(L$1,'Justerad allokering'!$B$1:$AF$1,0),FALSE)),VLOOKUP($B318,'Allokerad kvv'!$B$2:$AV$468,MATCH(L$1,'Allokerad kvv'!$B$1:$AV$1,0),FALSE),VLOOKUP($B318,'Justerad allokering'!$B$1:$AG$461,MATCH(L$1,'Justerad allokering'!$B$1:$AF$1,0),FALSE))</f>
        <v>0</v>
      </c>
      <c r="M318">
        <f>IF(ISERROR(1/VLOOKUP($B318,'Justerad allokering'!$B$1:$AG$461,MATCH(M$1,'Justerad allokering'!$B$1:$AF$1,0),FALSE)),VLOOKUP($B318,'Allokerad kvv'!$B$2:$AV$468,MATCH(M$1,'Allokerad kvv'!$B$1:$AV$1,0),FALSE),VLOOKUP($B318,'Justerad allokering'!$B$1:$AG$461,MATCH(M$1,'Justerad allokering'!$B$1:$AF$1,0),FALSE))</f>
        <v>0</v>
      </c>
      <c r="N318">
        <f>IF(ISERROR(1/VLOOKUP($B318,'Justerad allokering'!$B$1:$AG$461,MATCH(N$1,'Justerad allokering'!$B$1:$AF$1,0),FALSE)),VLOOKUP($B318,'Allokerad kvv'!$B$2:$AV$468,MATCH(N$1,'Allokerad kvv'!$B$1:$AV$1,0),FALSE),VLOOKUP($B318,'Justerad allokering'!$B$1:$AG$461,MATCH(N$1,'Justerad allokering'!$B$1:$AF$1,0),FALSE))</f>
        <v>0</v>
      </c>
      <c r="O318">
        <f>IF(ISERROR(1/VLOOKUP($B318,'Justerad allokering'!$B$1:$AG$461,MATCH(O$1,'Justerad allokering'!$B$1:$AF$1,0),FALSE)),VLOOKUP($B318,'Allokerad kvv'!$B$2:$AV$468,MATCH(O$1,'Allokerad kvv'!$B$1:$AV$1,0),FALSE),VLOOKUP($B318,'Justerad allokering'!$B$1:$AG$461,MATCH(O$1,'Justerad allokering'!$B$1:$AF$1,0),FALSE))</f>
        <v>0</v>
      </c>
      <c r="P318">
        <f>IF(ISERROR(1/VLOOKUP($B318,'Justerad allokering'!$B$1:$AG$461,MATCH(P$1,'Justerad allokering'!$B$1:$AF$1,0),FALSE)),VLOOKUP($B318,'Allokerad kvv'!$B$2:$AV$468,MATCH(P$1,'Allokerad kvv'!$B$1:$AV$1,0),FALSE),VLOOKUP($B318,'Justerad allokering'!$B$1:$AG$461,MATCH(P$1,'Justerad allokering'!$B$1:$AF$1,0),FALSE))</f>
        <v>0</v>
      </c>
      <c r="Q318">
        <f>IF(ISERROR(1/VLOOKUP($B318,'Justerad allokering'!$B$1:$AG$461,MATCH(Q$1,'Justerad allokering'!$B$1:$AF$1,0),FALSE)),VLOOKUP($B318,'Allokerad kvv'!$B$2:$AV$468,MATCH(Q$1,'Allokerad kvv'!$B$1:$AV$1,0),FALSE),VLOOKUP($B318,'Justerad allokering'!$B$1:$AG$461,MATCH(Q$1,'Justerad allokering'!$B$1:$AF$1,0),FALSE))</f>
        <v>0</v>
      </c>
      <c r="R318">
        <f>IF(ISERROR(1/VLOOKUP($B318,'Justerad allokering'!$B$1:$AG$461,MATCH(R$1,'Justerad allokering'!$B$1:$AF$1,0),FALSE)),VLOOKUP($B318,'Allokerad kvv'!$B$2:$AV$468,MATCH(R$1,'Allokerad kvv'!$B$1:$AV$1,0),FALSE),VLOOKUP($B318,'Justerad allokering'!$B$1:$AG$461,MATCH(R$1,'Justerad allokering'!$B$1:$AF$1,0),FALSE))</f>
        <v>0</v>
      </c>
      <c r="S318">
        <f>IF(ISERROR(1/VLOOKUP($B318,'Justerad allokering'!$B$1:$AG$461,MATCH(S$1,'Justerad allokering'!$B$1:$AF$1,0),FALSE)),VLOOKUP($B318,'Allokerad kvv'!$B$2:$AV$468,MATCH(S$1,'Allokerad kvv'!$B$1:$AV$1,0),FALSE),VLOOKUP($B318,'Justerad allokering'!$B$1:$AG$461,MATCH(S$1,'Justerad allokering'!$B$1:$AF$1,0),FALSE))</f>
        <v>0</v>
      </c>
      <c r="T318">
        <f>IF(ISERROR(1/VLOOKUP($B318,'Justerad allokering'!$B$1:$AG$461,MATCH(T$1,'Justerad allokering'!$B$1:$AF$1,0),FALSE)),VLOOKUP($B318,'Allokerad kvv'!$B$2:$AV$468,MATCH(T$1,'Allokerad kvv'!$B$1:$AV$1,0),FALSE),VLOOKUP($B318,'Justerad allokering'!$B$1:$AG$461,MATCH(T$1,'Justerad allokering'!$B$1:$AF$1,0),FALSE))</f>
        <v>0</v>
      </c>
      <c r="U318">
        <f>IF(ISERROR(1/VLOOKUP($B318,'Justerad allokering'!$B$1:$AG$461,MATCH(U$1,'Justerad allokering'!$B$1:$AF$1,0),FALSE)),VLOOKUP($B318,'Allokerad kvv'!$B$2:$AV$468,MATCH(U$1,'Allokerad kvv'!$B$1:$AV$1,0),FALSE),VLOOKUP($B318,'Justerad allokering'!$B$1:$AG$461,MATCH(U$1,'Justerad allokering'!$B$1:$AF$1,0),FALSE))</f>
        <v>0</v>
      </c>
      <c r="V318">
        <f>IF(ISERROR(1/VLOOKUP($B318,'Justerad allokering'!$B$1:$AG$461,MATCH(V$1,'Justerad allokering'!$B$1:$AF$1,0),FALSE)),VLOOKUP($B318,'Allokerad kvv'!$B$2:$AV$468,MATCH(V$1,'Allokerad kvv'!$B$1:$AV$1,0),FALSE),VLOOKUP($B318,'Justerad allokering'!$B$1:$AG$461,MATCH(V$1,'Justerad allokering'!$B$1:$AF$1,0),FALSE))</f>
        <v>0</v>
      </c>
      <c r="W318">
        <f>IF(ISERROR(1/VLOOKUP($B318,'Justerad allokering'!$B$1:$AG$461,MATCH(W$1,'Justerad allokering'!$B$1:$AF$1,0),FALSE)),VLOOKUP($B318,'Allokerad kvv'!$B$2:$AV$468,MATCH(W$1,'Allokerad kvv'!$B$1:$AV$1,0),FALSE),VLOOKUP($B318,'Justerad allokering'!$B$1:$AG$461,MATCH(W$1,'Justerad allokering'!$B$1:$AF$1,0),FALSE))</f>
        <v>0</v>
      </c>
      <c r="X318">
        <f>IF(ISERROR(1/VLOOKUP($B318,'Justerad allokering'!$B$1:$AG$461,MATCH(X$1,'Justerad allokering'!$B$1:$AF$1,0),FALSE)),VLOOKUP($B318,'Allokerad kvv'!$B$2:$AV$468,MATCH(X$1,'Allokerad kvv'!$B$1:$AV$1,0),FALSE),VLOOKUP($B318,'Justerad allokering'!$B$1:$AG$461,MATCH(X$1,'Justerad allokering'!$B$1:$AF$1,0),FALSE))</f>
        <v>0</v>
      </c>
      <c r="Y318">
        <f>IF(ISERROR(1/VLOOKUP($B318,'Justerad allokering'!$B$1:$AG$461,MATCH(Y$1,'Justerad allokering'!$B$1:$AF$1,0),FALSE)),VLOOKUP($B318,'Allokerad kvv'!$B$2:$AV$468,MATCH(Y$1,'Allokerad kvv'!$B$1:$AV$1,0),FALSE),VLOOKUP($B318,'Justerad allokering'!$B$1:$AG$461,MATCH(Y$1,'Justerad allokering'!$B$1:$AF$1,0),FALSE))</f>
        <v>0</v>
      </c>
      <c r="Z318">
        <f>IF(ISERROR(1/VLOOKUP($B318,'Justerad allokering'!$B$1:$AG$461,MATCH(Z$1,'Justerad allokering'!$B$1:$AF$1,0),FALSE)),VLOOKUP($B318,'Allokerad kvv'!$B$2:$AV$468,MATCH(Z$1,'Allokerad kvv'!$B$1:$AV$1,0),FALSE),VLOOKUP($B318,'Justerad allokering'!$B$1:$AG$461,MATCH(Z$1,'Justerad allokering'!$B$1:$AF$1,0),FALSE))</f>
        <v>0</v>
      </c>
      <c r="AE318" s="89">
        <f t="shared" si="16"/>
        <v>0</v>
      </c>
      <c r="AG318">
        <f t="shared" si="17"/>
        <v>0</v>
      </c>
      <c r="AH318">
        <f t="shared" si="18"/>
        <v>0</v>
      </c>
      <c r="AI318" t="str">
        <f>IF(AH318=0,"",AH318/VLOOKUP(B318,Kraftvärmeprod!$B$1:$BC$480,MATCH("Summa tillförd energi exklusive rökgaskondensering",Kraftvärmeprod!$B$1:$BC$1,0),FALSE))</f>
        <v/>
      </c>
      <c r="AK318">
        <f t="shared" si="19"/>
        <v>0</v>
      </c>
    </row>
    <row r="319" spans="1:37" x14ac:dyDescent="0.25">
      <c r="A319" s="2" t="s">
        <v>449</v>
      </c>
      <c r="B319" s="2" t="s">
        <v>451</v>
      </c>
      <c r="C319">
        <f>IF(ISERROR(1/VLOOKUP($B319,'Justerad allokering'!$B$1:$AG$461,MATCH(C$1,'Justerad allokering'!$B$1:$AF$1,0),FALSE)),VLOOKUP($B319,'Allokerad kvv'!$B$2:$AV$468,MATCH(C$1,'Allokerad kvv'!$B$1:$AV$1,0),FALSE),VLOOKUP($B319,'Justerad allokering'!$B$1:$AG$461,MATCH(C$1,'Justerad allokering'!$B$1:$AF$1,0),FALSE))</f>
        <v>0</v>
      </c>
      <c r="D319">
        <f>IF(ISERROR(1/VLOOKUP($B319,'Justerad allokering'!$B$1:$AG$461,MATCH(D$1,'Justerad allokering'!$B$1:$AF$1,0),FALSE)),VLOOKUP($B319,'Allokerad kvv'!$B$2:$AV$468,MATCH(D$1,'Allokerad kvv'!$B$1:$AV$1,0),FALSE),VLOOKUP($B319,'Justerad allokering'!$B$1:$AG$461,MATCH(D$1,'Justerad allokering'!$B$1:$AF$1,0),FALSE))</f>
        <v>0</v>
      </c>
      <c r="E319">
        <f>IF(ISERROR(1/VLOOKUP($B319,'Justerad allokering'!$B$1:$AG$461,MATCH(E$1,'Justerad allokering'!$B$1:$AF$1,0),FALSE)),VLOOKUP($B319,'Allokerad kvv'!$B$2:$AV$468,MATCH(E$1,'Allokerad kvv'!$B$1:$AV$1,0),FALSE),VLOOKUP($B319,'Justerad allokering'!$B$1:$AG$461,MATCH(E$1,'Justerad allokering'!$B$1:$AF$1,0),FALSE))</f>
        <v>0</v>
      </c>
      <c r="F319">
        <f>IF(ISERROR(1/VLOOKUP($B319,'Justerad allokering'!$B$1:$AG$461,MATCH(F$1,'Justerad allokering'!$B$1:$AF$1,0),FALSE)),VLOOKUP($B319,'Allokerad kvv'!$B$2:$AV$468,MATCH(F$1,'Allokerad kvv'!$B$1:$AV$1,0),FALSE),VLOOKUP($B319,'Justerad allokering'!$B$1:$AG$461,MATCH(F$1,'Justerad allokering'!$B$1:$AF$1,0),FALSE))</f>
        <v>0</v>
      </c>
      <c r="G319">
        <f>IF(ISERROR(1/VLOOKUP($B319,'Justerad allokering'!$B$1:$AG$461,MATCH(G$1,'Justerad allokering'!$B$1:$AF$1,0),FALSE)),VLOOKUP($B319,'Allokerad kvv'!$B$2:$AV$468,MATCH(G$1,'Allokerad kvv'!$B$1:$AV$1,0),FALSE),VLOOKUP($B319,'Justerad allokering'!$B$1:$AG$461,MATCH(G$1,'Justerad allokering'!$B$1:$AF$1,0),FALSE))</f>
        <v>0</v>
      </c>
      <c r="H319">
        <f>IF(ISERROR(1/VLOOKUP($B319,'Justerad allokering'!$B$1:$AG$461,MATCH(H$1,'Justerad allokering'!$B$1:$AF$1,0),FALSE)),VLOOKUP($B319,'Allokerad kvv'!$B$2:$AV$468,MATCH(H$1,'Allokerad kvv'!$B$1:$AV$1,0),FALSE),VLOOKUP($B319,'Justerad allokering'!$B$1:$AG$461,MATCH(H$1,'Justerad allokering'!$B$1:$AF$1,0),FALSE))</f>
        <v>0</v>
      </c>
      <c r="I319">
        <f>IF(ISERROR(1/VLOOKUP($B319,'Justerad allokering'!$B$1:$AG$461,MATCH(I$1,'Justerad allokering'!$B$1:$AF$1,0),FALSE)),VLOOKUP($B319,'Allokerad kvv'!$B$2:$AV$468,MATCH(I$1,'Allokerad kvv'!$B$1:$AV$1,0),FALSE),VLOOKUP($B319,'Justerad allokering'!$B$1:$AG$461,MATCH(I$1,'Justerad allokering'!$B$1:$AF$1,0),FALSE))</f>
        <v>0</v>
      </c>
      <c r="J319">
        <f>IF(ISERROR(1/VLOOKUP($B319,'Justerad allokering'!$B$1:$AG$461,MATCH(J$1,'Justerad allokering'!$B$1:$AF$1,0),FALSE)),VLOOKUP($B319,'Allokerad kvv'!$B$2:$AV$468,MATCH(J$1,'Allokerad kvv'!$B$1:$AV$1,0),FALSE),VLOOKUP($B319,'Justerad allokering'!$B$1:$AG$461,MATCH(J$1,'Justerad allokering'!$B$1:$AF$1,0),FALSE))</f>
        <v>0</v>
      </c>
      <c r="K319">
        <f>IF(ISERROR(1/VLOOKUP($B319,'Justerad allokering'!$B$1:$AG$461,MATCH(K$1,'Justerad allokering'!$B$1:$AF$1,0),FALSE)),VLOOKUP($B319,'Allokerad kvv'!$B$2:$AV$468,MATCH(K$1,'Allokerad kvv'!$B$1:$AV$1,0),FALSE),VLOOKUP($B319,'Justerad allokering'!$B$1:$AG$461,MATCH(K$1,'Justerad allokering'!$B$1:$AF$1,0),FALSE))</f>
        <v>0</v>
      </c>
      <c r="L319">
        <f>IF(ISERROR(1/VLOOKUP($B319,'Justerad allokering'!$B$1:$AG$461,MATCH(L$1,'Justerad allokering'!$B$1:$AF$1,0),FALSE)),VLOOKUP($B319,'Allokerad kvv'!$B$2:$AV$468,MATCH(L$1,'Allokerad kvv'!$B$1:$AV$1,0),FALSE),VLOOKUP($B319,'Justerad allokering'!$B$1:$AG$461,MATCH(L$1,'Justerad allokering'!$B$1:$AF$1,0),FALSE))</f>
        <v>0</v>
      </c>
      <c r="M319">
        <f>IF(ISERROR(1/VLOOKUP($B319,'Justerad allokering'!$B$1:$AG$461,MATCH(M$1,'Justerad allokering'!$B$1:$AF$1,0),FALSE)),VLOOKUP($B319,'Allokerad kvv'!$B$2:$AV$468,MATCH(M$1,'Allokerad kvv'!$B$1:$AV$1,0),FALSE),VLOOKUP($B319,'Justerad allokering'!$B$1:$AG$461,MATCH(M$1,'Justerad allokering'!$B$1:$AF$1,0),FALSE))</f>
        <v>0</v>
      </c>
      <c r="N319">
        <f>IF(ISERROR(1/VLOOKUP($B319,'Justerad allokering'!$B$1:$AG$461,MATCH(N$1,'Justerad allokering'!$B$1:$AF$1,0),FALSE)),VLOOKUP($B319,'Allokerad kvv'!$B$2:$AV$468,MATCH(N$1,'Allokerad kvv'!$B$1:$AV$1,0),FALSE),VLOOKUP($B319,'Justerad allokering'!$B$1:$AG$461,MATCH(N$1,'Justerad allokering'!$B$1:$AF$1,0),FALSE))</f>
        <v>0</v>
      </c>
      <c r="O319">
        <f>IF(ISERROR(1/VLOOKUP($B319,'Justerad allokering'!$B$1:$AG$461,MATCH(O$1,'Justerad allokering'!$B$1:$AF$1,0),FALSE)),VLOOKUP($B319,'Allokerad kvv'!$B$2:$AV$468,MATCH(O$1,'Allokerad kvv'!$B$1:$AV$1,0),FALSE),VLOOKUP($B319,'Justerad allokering'!$B$1:$AG$461,MATCH(O$1,'Justerad allokering'!$B$1:$AF$1,0),FALSE))</f>
        <v>0</v>
      </c>
      <c r="P319">
        <f>IF(ISERROR(1/VLOOKUP($B319,'Justerad allokering'!$B$1:$AG$461,MATCH(P$1,'Justerad allokering'!$B$1:$AF$1,0),FALSE)),VLOOKUP($B319,'Allokerad kvv'!$B$2:$AV$468,MATCH(P$1,'Allokerad kvv'!$B$1:$AV$1,0),FALSE),VLOOKUP($B319,'Justerad allokering'!$B$1:$AG$461,MATCH(P$1,'Justerad allokering'!$B$1:$AF$1,0),FALSE))</f>
        <v>0</v>
      </c>
      <c r="Q319">
        <f>IF(ISERROR(1/VLOOKUP($B319,'Justerad allokering'!$B$1:$AG$461,MATCH(Q$1,'Justerad allokering'!$B$1:$AF$1,0),FALSE)),VLOOKUP($B319,'Allokerad kvv'!$B$2:$AV$468,MATCH(Q$1,'Allokerad kvv'!$B$1:$AV$1,0),FALSE),VLOOKUP($B319,'Justerad allokering'!$B$1:$AG$461,MATCH(Q$1,'Justerad allokering'!$B$1:$AF$1,0),FALSE))</f>
        <v>0</v>
      </c>
      <c r="R319">
        <f>IF(ISERROR(1/VLOOKUP($B319,'Justerad allokering'!$B$1:$AG$461,MATCH(R$1,'Justerad allokering'!$B$1:$AF$1,0),FALSE)),VLOOKUP($B319,'Allokerad kvv'!$B$2:$AV$468,MATCH(R$1,'Allokerad kvv'!$B$1:$AV$1,0),FALSE),VLOOKUP($B319,'Justerad allokering'!$B$1:$AG$461,MATCH(R$1,'Justerad allokering'!$B$1:$AF$1,0),FALSE))</f>
        <v>0</v>
      </c>
      <c r="S319">
        <f>IF(ISERROR(1/VLOOKUP($B319,'Justerad allokering'!$B$1:$AG$461,MATCH(S$1,'Justerad allokering'!$B$1:$AF$1,0),FALSE)),VLOOKUP($B319,'Allokerad kvv'!$B$2:$AV$468,MATCH(S$1,'Allokerad kvv'!$B$1:$AV$1,0),FALSE),VLOOKUP($B319,'Justerad allokering'!$B$1:$AG$461,MATCH(S$1,'Justerad allokering'!$B$1:$AF$1,0),FALSE))</f>
        <v>0</v>
      </c>
      <c r="T319">
        <f>IF(ISERROR(1/VLOOKUP($B319,'Justerad allokering'!$B$1:$AG$461,MATCH(T$1,'Justerad allokering'!$B$1:$AF$1,0),FALSE)),VLOOKUP($B319,'Allokerad kvv'!$B$2:$AV$468,MATCH(T$1,'Allokerad kvv'!$B$1:$AV$1,0),FALSE),VLOOKUP($B319,'Justerad allokering'!$B$1:$AG$461,MATCH(T$1,'Justerad allokering'!$B$1:$AF$1,0),FALSE))</f>
        <v>0</v>
      </c>
      <c r="U319">
        <f>IF(ISERROR(1/VLOOKUP($B319,'Justerad allokering'!$B$1:$AG$461,MATCH(U$1,'Justerad allokering'!$B$1:$AF$1,0),FALSE)),VLOOKUP($B319,'Allokerad kvv'!$B$2:$AV$468,MATCH(U$1,'Allokerad kvv'!$B$1:$AV$1,0),FALSE),VLOOKUP($B319,'Justerad allokering'!$B$1:$AG$461,MATCH(U$1,'Justerad allokering'!$B$1:$AF$1,0),FALSE))</f>
        <v>0</v>
      </c>
      <c r="V319">
        <f>IF(ISERROR(1/VLOOKUP($B319,'Justerad allokering'!$B$1:$AG$461,MATCH(V$1,'Justerad allokering'!$B$1:$AF$1,0),FALSE)),VLOOKUP($B319,'Allokerad kvv'!$B$2:$AV$468,MATCH(V$1,'Allokerad kvv'!$B$1:$AV$1,0),FALSE),VLOOKUP($B319,'Justerad allokering'!$B$1:$AG$461,MATCH(V$1,'Justerad allokering'!$B$1:$AF$1,0),FALSE))</f>
        <v>0</v>
      </c>
      <c r="W319">
        <f>IF(ISERROR(1/VLOOKUP($B319,'Justerad allokering'!$B$1:$AG$461,MATCH(W$1,'Justerad allokering'!$B$1:$AF$1,0),FALSE)),VLOOKUP($B319,'Allokerad kvv'!$B$2:$AV$468,MATCH(W$1,'Allokerad kvv'!$B$1:$AV$1,0),FALSE),VLOOKUP($B319,'Justerad allokering'!$B$1:$AG$461,MATCH(W$1,'Justerad allokering'!$B$1:$AF$1,0),FALSE))</f>
        <v>0</v>
      </c>
      <c r="X319">
        <f>IF(ISERROR(1/VLOOKUP($B319,'Justerad allokering'!$B$1:$AG$461,MATCH(X$1,'Justerad allokering'!$B$1:$AF$1,0),FALSE)),VLOOKUP($B319,'Allokerad kvv'!$B$2:$AV$468,MATCH(X$1,'Allokerad kvv'!$B$1:$AV$1,0),FALSE),VLOOKUP($B319,'Justerad allokering'!$B$1:$AG$461,MATCH(X$1,'Justerad allokering'!$B$1:$AF$1,0),FALSE))</f>
        <v>0</v>
      </c>
      <c r="Y319">
        <f>IF(ISERROR(1/VLOOKUP($B319,'Justerad allokering'!$B$1:$AG$461,MATCH(Y$1,'Justerad allokering'!$B$1:$AF$1,0),FALSE)),VLOOKUP($B319,'Allokerad kvv'!$B$2:$AV$468,MATCH(Y$1,'Allokerad kvv'!$B$1:$AV$1,0),FALSE),VLOOKUP($B319,'Justerad allokering'!$B$1:$AG$461,MATCH(Y$1,'Justerad allokering'!$B$1:$AF$1,0),FALSE))</f>
        <v>0</v>
      </c>
      <c r="Z319">
        <f>IF(ISERROR(1/VLOOKUP($B319,'Justerad allokering'!$B$1:$AG$461,MATCH(Z$1,'Justerad allokering'!$B$1:$AF$1,0),FALSE)),VLOOKUP($B319,'Allokerad kvv'!$B$2:$AV$468,MATCH(Z$1,'Allokerad kvv'!$B$1:$AV$1,0),FALSE),VLOOKUP($B319,'Justerad allokering'!$B$1:$AG$461,MATCH(Z$1,'Justerad allokering'!$B$1:$AF$1,0),FALSE))</f>
        <v>0</v>
      </c>
      <c r="AE319" s="89">
        <f t="shared" si="16"/>
        <v>0</v>
      </c>
      <c r="AG319">
        <f t="shared" si="17"/>
        <v>0</v>
      </c>
      <c r="AH319">
        <f t="shared" si="18"/>
        <v>0</v>
      </c>
      <c r="AI319" t="str">
        <f>IF(AH319=0,"",AH319/VLOOKUP(B319,Kraftvärmeprod!$B$1:$BC$480,MATCH("Summa tillförd energi exklusive rökgaskondensering",Kraftvärmeprod!$B$1:$BC$1,0),FALSE))</f>
        <v/>
      </c>
      <c r="AK319">
        <f t="shared" si="19"/>
        <v>0</v>
      </c>
    </row>
    <row r="320" spans="1:37" x14ac:dyDescent="0.25">
      <c r="A320" s="2" t="s">
        <v>449</v>
      </c>
      <c r="B320" s="2" t="s">
        <v>452</v>
      </c>
      <c r="C320">
        <f>IF(ISERROR(1/VLOOKUP($B320,'Justerad allokering'!$B$1:$AG$461,MATCH(C$1,'Justerad allokering'!$B$1:$AF$1,0),FALSE)),VLOOKUP($B320,'Allokerad kvv'!$B$2:$AV$468,MATCH(C$1,'Allokerad kvv'!$B$1:$AV$1,0),FALSE),VLOOKUP($B320,'Justerad allokering'!$B$1:$AG$461,MATCH(C$1,'Justerad allokering'!$B$1:$AF$1,0),FALSE))</f>
        <v>151.25299999999999</v>
      </c>
      <c r="D320">
        <f>IF(ISERROR(1/VLOOKUP($B320,'Justerad allokering'!$B$1:$AG$461,MATCH(D$1,'Justerad allokering'!$B$1:$AF$1,0),FALSE)),VLOOKUP($B320,'Allokerad kvv'!$B$2:$AV$468,MATCH(D$1,'Allokerad kvv'!$B$1:$AV$1,0),FALSE),VLOOKUP($B320,'Justerad allokering'!$B$1:$AG$461,MATCH(D$1,'Justerad allokering'!$B$1:$AF$1,0),FALSE))</f>
        <v>0</v>
      </c>
      <c r="E320">
        <f>IF(ISERROR(1/VLOOKUP($B320,'Justerad allokering'!$B$1:$AG$461,MATCH(E$1,'Justerad allokering'!$B$1:$AF$1,0),FALSE)),VLOOKUP($B320,'Allokerad kvv'!$B$2:$AV$468,MATCH(E$1,'Allokerad kvv'!$B$1:$AV$1,0),FALSE),VLOOKUP($B320,'Justerad allokering'!$B$1:$AG$461,MATCH(E$1,'Justerad allokering'!$B$1:$AF$1,0),FALSE))</f>
        <v>0</v>
      </c>
      <c r="F320">
        <f>IF(ISERROR(1/VLOOKUP($B320,'Justerad allokering'!$B$1:$AG$461,MATCH(F$1,'Justerad allokering'!$B$1:$AF$1,0),FALSE)),VLOOKUP($B320,'Allokerad kvv'!$B$2:$AV$468,MATCH(F$1,'Allokerad kvv'!$B$1:$AV$1,0),FALSE),VLOOKUP($B320,'Justerad allokering'!$B$1:$AG$461,MATCH(F$1,'Justerad allokering'!$B$1:$AF$1,0),FALSE))</f>
        <v>0</v>
      </c>
      <c r="G320">
        <f>IF(ISERROR(1/VLOOKUP($B320,'Justerad allokering'!$B$1:$AG$461,MATCH(G$1,'Justerad allokering'!$B$1:$AF$1,0),FALSE)),VLOOKUP($B320,'Allokerad kvv'!$B$2:$AV$468,MATCH(G$1,'Allokerad kvv'!$B$1:$AV$1,0),FALSE),VLOOKUP($B320,'Justerad allokering'!$B$1:$AG$461,MATCH(G$1,'Justerad allokering'!$B$1:$AF$1,0),FALSE))</f>
        <v>0</v>
      </c>
      <c r="H320">
        <f>IF(ISERROR(1/VLOOKUP($B320,'Justerad allokering'!$B$1:$AG$461,MATCH(H$1,'Justerad allokering'!$B$1:$AF$1,0),FALSE)),VLOOKUP($B320,'Allokerad kvv'!$B$2:$AV$468,MATCH(H$1,'Allokerad kvv'!$B$1:$AV$1,0),FALSE),VLOOKUP($B320,'Justerad allokering'!$B$1:$AG$461,MATCH(H$1,'Justerad allokering'!$B$1:$AF$1,0),FALSE))</f>
        <v>0</v>
      </c>
      <c r="I320">
        <f>IF(ISERROR(1/VLOOKUP($B320,'Justerad allokering'!$B$1:$AG$461,MATCH(I$1,'Justerad allokering'!$B$1:$AF$1,0),FALSE)),VLOOKUP($B320,'Allokerad kvv'!$B$2:$AV$468,MATCH(I$1,'Allokerad kvv'!$B$1:$AV$1,0),FALSE),VLOOKUP($B320,'Justerad allokering'!$B$1:$AG$461,MATCH(I$1,'Justerad allokering'!$B$1:$AF$1,0),FALSE))</f>
        <v>0</v>
      </c>
      <c r="J320">
        <f>IF(ISERROR(1/VLOOKUP($B320,'Justerad allokering'!$B$1:$AG$461,MATCH(J$1,'Justerad allokering'!$B$1:$AF$1,0),FALSE)),VLOOKUP($B320,'Allokerad kvv'!$B$2:$AV$468,MATCH(J$1,'Allokerad kvv'!$B$1:$AV$1,0),FALSE),VLOOKUP($B320,'Justerad allokering'!$B$1:$AG$461,MATCH(J$1,'Justerad allokering'!$B$1:$AF$1,0),FALSE))</f>
        <v>0</v>
      </c>
      <c r="K320">
        <f>IF(ISERROR(1/VLOOKUP($B320,'Justerad allokering'!$B$1:$AG$461,MATCH(K$1,'Justerad allokering'!$B$1:$AF$1,0),FALSE)),VLOOKUP($B320,'Allokerad kvv'!$B$2:$AV$468,MATCH(K$1,'Allokerad kvv'!$B$1:$AV$1,0),FALSE),VLOOKUP($B320,'Justerad allokering'!$B$1:$AG$461,MATCH(K$1,'Justerad allokering'!$B$1:$AF$1,0),FALSE))</f>
        <v>6.5981800000000002</v>
      </c>
      <c r="L320">
        <f>IF(ISERROR(1/VLOOKUP($B320,'Justerad allokering'!$B$1:$AG$461,MATCH(L$1,'Justerad allokering'!$B$1:$AF$1,0),FALSE)),VLOOKUP($B320,'Allokerad kvv'!$B$2:$AV$468,MATCH(L$1,'Allokerad kvv'!$B$1:$AV$1,0),FALSE),VLOOKUP($B320,'Justerad allokering'!$B$1:$AG$461,MATCH(L$1,'Justerad allokering'!$B$1:$AF$1,0),FALSE))</f>
        <v>0</v>
      </c>
      <c r="M320">
        <f>IF(ISERROR(1/VLOOKUP($B320,'Justerad allokering'!$B$1:$AG$461,MATCH(M$1,'Justerad allokering'!$B$1:$AF$1,0),FALSE)),VLOOKUP($B320,'Allokerad kvv'!$B$2:$AV$468,MATCH(M$1,'Allokerad kvv'!$B$1:$AV$1,0),FALSE),VLOOKUP($B320,'Justerad allokering'!$B$1:$AG$461,MATCH(M$1,'Justerad allokering'!$B$1:$AF$1,0),FALSE))</f>
        <v>7.4928499999999998</v>
      </c>
      <c r="N320">
        <f>IF(ISERROR(1/VLOOKUP($B320,'Justerad allokering'!$B$1:$AG$461,MATCH(N$1,'Justerad allokering'!$B$1:$AF$1,0),FALSE)),VLOOKUP($B320,'Allokerad kvv'!$B$2:$AV$468,MATCH(N$1,'Allokerad kvv'!$B$1:$AV$1,0),FALSE),VLOOKUP($B320,'Justerad allokering'!$B$1:$AG$461,MATCH(N$1,'Justerad allokering'!$B$1:$AF$1,0),FALSE))</f>
        <v>32.6</v>
      </c>
      <c r="O320">
        <f>IF(ISERROR(1/VLOOKUP($B320,'Justerad allokering'!$B$1:$AG$461,MATCH(O$1,'Justerad allokering'!$B$1:$AF$1,0),FALSE)),VLOOKUP($B320,'Allokerad kvv'!$B$2:$AV$468,MATCH(O$1,'Allokerad kvv'!$B$1:$AV$1,0),FALSE),VLOOKUP($B320,'Justerad allokering'!$B$1:$AG$461,MATCH(O$1,'Justerad allokering'!$B$1:$AF$1,0),FALSE))</f>
        <v>0</v>
      </c>
      <c r="P320">
        <f>IF(ISERROR(1/VLOOKUP($B320,'Justerad allokering'!$B$1:$AG$461,MATCH(P$1,'Justerad allokering'!$B$1:$AF$1,0),FALSE)),VLOOKUP($B320,'Allokerad kvv'!$B$2:$AV$468,MATCH(P$1,'Allokerad kvv'!$B$1:$AV$1,0),FALSE),VLOOKUP($B320,'Justerad allokering'!$B$1:$AG$461,MATCH(P$1,'Justerad allokering'!$B$1:$AF$1,0),FALSE))</f>
        <v>0</v>
      </c>
      <c r="Q320">
        <f>IF(ISERROR(1/VLOOKUP($B320,'Justerad allokering'!$B$1:$AG$461,MATCH(Q$1,'Justerad allokering'!$B$1:$AF$1,0),FALSE)),VLOOKUP($B320,'Allokerad kvv'!$B$2:$AV$468,MATCH(Q$1,'Allokerad kvv'!$B$1:$AV$1,0),FALSE),VLOOKUP($B320,'Justerad allokering'!$B$1:$AG$461,MATCH(Q$1,'Justerad allokering'!$B$1:$AF$1,0),FALSE))</f>
        <v>0</v>
      </c>
      <c r="R320">
        <f>IF(ISERROR(1/VLOOKUP($B320,'Justerad allokering'!$B$1:$AG$461,MATCH(R$1,'Justerad allokering'!$B$1:$AF$1,0),FALSE)),VLOOKUP($B320,'Allokerad kvv'!$B$2:$AV$468,MATCH(R$1,'Allokerad kvv'!$B$1:$AV$1,0),FALSE),VLOOKUP($B320,'Justerad allokering'!$B$1:$AG$461,MATCH(R$1,'Justerad allokering'!$B$1:$AF$1,0),FALSE))</f>
        <v>0</v>
      </c>
      <c r="S320">
        <f>IF(ISERROR(1/VLOOKUP($B320,'Justerad allokering'!$B$1:$AG$461,MATCH(S$1,'Justerad allokering'!$B$1:$AF$1,0),FALSE)),VLOOKUP($B320,'Allokerad kvv'!$B$2:$AV$468,MATCH(S$1,'Allokerad kvv'!$B$1:$AV$1,0),FALSE),VLOOKUP($B320,'Justerad allokering'!$B$1:$AG$461,MATCH(S$1,'Justerad allokering'!$B$1:$AF$1,0),FALSE))</f>
        <v>0</v>
      </c>
      <c r="T320">
        <f>IF(ISERROR(1/VLOOKUP($B320,'Justerad allokering'!$B$1:$AG$461,MATCH(T$1,'Justerad allokering'!$B$1:$AF$1,0),FALSE)),VLOOKUP($B320,'Allokerad kvv'!$B$2:$AV$468,MATCH(T$1,'Allokerad kvv'!$B$1:$AV$1,0),FALSE),VLOOKUP($B320,'Justerad allokering'!$B$1:$AG$461,MATCH(T$1,'Justerad allokering'!$B$1:$AF$1,0),FALSE))</f>
        <v>0</v>
      </c>
      <c r="U320">
        <f>IF(ISERROR(1/VLOOKUP($B320,'Justerad allokering'!$B$1:$AG$461,MATCH(U$1,'Justerad allokering'!$B$1:$AF$1,0),FALSE)),VLOOKUP($B320,'Allokerad kvv'!$B$2:$AV$468,MATCH(U$1,'Allokerad kvv'!$B$1:$AV$1,0),FALSE),VLOOKUP($B320,'Justerad allokering'!$B$1:$AG$461,MATCH(U$1,'Justerad allokering'!$B$1:$AF$1,0),FALSE))</f>
        <v>0</v>
      </c>
      <c r="V320">
        <f>IF(ISERROR(1/VLOOKUP($B320,'Justerad allokering'!$B$1:$AG$461,MATCH(V$1,'Justerad allokering'!$B$1:$AF$1,0),FALSE)),VLOOKUP($B320,'Allokerad kvv'!$B$2:$AV$468,MATCH(V$1,'Allokerad kvv'!$B$1:$AV$1,0),FALSE),VLOOKUP($B320,'Justerad allokering'!$B$1:$AG$461,MATCH(V$1,'Justerad allokering'!$B$1:$AF$1,0),FALSE))</f>
        <v>0</v>
      </c>
      <c r="W320">
        <f>IF(ISERROR(1/VLOOKUP($B320,'Justerad allokering'!$B$1:$AG$461,MATCH(W$1,'Justerad allokering'!$B$1:$AF$1,0),FALSE)),VLOOKUP($B320,'Allokerad kvv'!$B$2:$AV$468,MATCH(W$1,'Allokerad kvv'!$B$1:$AV$1,0),FALSE),VLOOKUP($B320,'Justerad allokering'!$B$1:$AG$461,MATCH(W$1,'Justerad allokering'!$B$1:$AF$1,0),FALSE))</f>
        <v>0</v>
      </c>
      <c r="X320">
        <f>IF(ISERROR(1/VLOOKUP($B320,'Justerad allokering'!$B$1:$AG$461,MATCH(X$1,'Justerad allokering'!$B$1:$AF$1,0),FALSE)),VLOOKUP($B320,'Allokerad kvv'!$B$2:$AV$468,MATCH(X$1,'Allokerad kvv'!$B$1:$AV$1,0),FALSE),VLOOKUP($B320,'Justerad allokering'!$B$1:$AG$461,MATCH(X$1,'Justerad allokering'!$B$1:$AF$1,0),FALSE))</f>
        <v>0</v>
      </c>
      <c r="Y320">
        <f>IF(ISERROR(1/VLOOKUP($B320,'Justerad allokering'!$B$1:$AG$461,MATCH(Y$1,'Justerad allokering'!$B$1:$AF$1,0),FALSE)),VLOOKUP($B320,'Allokerad kvv'!$B$2:$AV$468,MATCH(Y$1,'Allokerad kvv'!$B$1:$AV$1,0),FALSE),VLOOKUP($B320,'Justerad allokering'!$B$1:$AG$461,MATCH(Y$1,'Justerad allokering'!$B$1:$AF$1,0),FALSE))</f>
        <v>1.01799</v>
      </c>
      <c r="Z320">
        <f>IF(ISERROR(1/VLOOKUP($B320,'Justerad allokering'!$B$1:$AG$461,MATCH(Z$1,'Justerad allokering'!$B$1:$AF$1,0),FALSE)),VLOOKUP($B320,'Allokerad kvv'!$B$2:$AV$468,MATCH(Z$1,'Allokerad kvv'!$B$1:$AV$1,0),FALSE),VLOOKUP($B320,'Justerad allokering'!$B$1:$AG$461,MATCH(Z$1,'Justerad allokering'!$B$1:$AF$1,0),FALSE))</f>
        <v>0</v>
      </c>
      <c r="AE320" s="89">
        <f t="shared" si="16"/>
        <v>198.96202</v>
      </c>
      <c r="AG320">
        <f t="shared" si="17"/>
        <v>192.36383999999998</v>
      </c>
      <c r="AH320">
        <f t="shared" si="18"/>
        <v>159.76383999999999</v>
      </c>
      <c r="AI320">
        <f>IF(AH320=0,"",AH320/VLOOKUP(B320,Kraftvärmeprod!$B$1:$BC$480,MATCH("Summa tillförd energi exklusive rökgaskondensering",Kraftvärmeprod!$B$1:$BC$1,0),FALSE))</f>
        <v>0.46795575967757047</v>
      </c>
      <c r="AK320">
        <f t="shared" si="19"/>
        <v>8.51084</v>
      </c>
    </row>
    <row r="321" spans="1:37" x14ac:dyDescent="0.25">
      <c r="A321" s="2" t="s">
        <v>453</v>
      </c>
      <c r="B321" s="2" t="s">
        <v>454</v>
      </c>
      <c r="C321">
        <f>IF(ISERROR(1/VLOOKUP($B321,'Justerad allokering'!$B$1:$AG$461,MATCH(C$1,'Justerad allokering'!$B$1:$AF$1,0),FALSE)),VLOOKUP($B321,'Allokerad kvv'!$B$2:$AV$468,MATCH(C$1,'Allokerad kvv'!$B$1:$AV$1,0),FALSE),VLOOKUP($B321,'Justerad allokering'!$B$1:$AG$461,MATCH(C$1,'Justerad allokering'!$B$1:$AF$1,0),FALSE))</f>
        <v>0</v>
      </c>
      <c r="D321">
        <f>IF(ISERROR(1/VLOOKUP($B321,'Justerad allokering'!$B$1:$AG$461,MATCH(D$1,'Justerad allokering'!$B$1:$AF$1,0),FALSE)),VLOOKUP($B321,'Allokerad kvv'!$B$2:$AV$468,MATCH(D$1,'Allokerad kvv'!$B$1:$AV$1,0),FALSE),VLOOKUP($B321,'Justerad allokering'!$B$1:$AG$461,MATCH(D$1,'Justerad allokering'!$B$1:$AF$1,0),FALSE))</f>
        <v>0</v>
      </c>
      <c r="E321">
        <f>IF(ISERROR(1/VLOOKUP($B321,'Justerad allokering'!$B$1:$AG$461,MATCH(E$1,'Justerad allokering'!$B$1:$AF$1,0),FALSE)),VLOOKUP($B321,'Allokerad kvv'!$B$2:$AV$468,MATCH(E$1,'Allokerad kvv'!$B$1:$AV$1,0),FALSE),VLOOKUP($B321,'Justerad allokering'!$B$1:$AG$461,MATCH(E$1,'Justerad allokering'!$B$1:$AF$1,0),FALSE))</f>
        <v>0</v>
      </c>
      <c r="F321">
        <f>IF(ISERROR(1/VLOOKUP($B321,'Justerad allokering'!$B$1:$AG$461,MATCH(F$1,'Justerad allokering'!$B$1:$AF$1,0),FALSE)),VLOOKUP($B321,'Allokerad kvv'!$B$2:$AV$468,MATCH(F$1,'Allokerad kvv'!$B$1:$AV$1,0),FALSE),VLOOKUP($B321,'Justerad allokering'!$B$1:$AG$461,MATCH(F$1,'Justerad allokering'!$B$1:$AF$1,0),FALSE))</f>
        <v>0</v>
      </c>
      <c r="G321">
        <f>IF(ISERROR(1/VLOOKUP($B321,'Justerad allokering'!$B$1:$AG$461,MATCH(G$1,'Justerad allokering'!$B$1:$AF$1,0),FALSE)),VLOOKUP($B321,'Allokerad kvv'!$B$2:$AV$468,MATCH(G$1,'Allokerad kvv'!$B$1:$AV$1,0),FALSE),VLOOKUP($B321,'Justerad allokering'!$B$1:$AG$461,MATCH(G$1,'Justerad allokering'!$B$1:$AF$1,0),FALSE))</f>
        <v>0</v>
      </c>
      <c r="H321">
        <f>IF(ISERROR(1/VLOOKUP($B321,'Justerad allokering'!$B$1:$AG$461,MATCH(H$1,'Justerad allokering'!$B$1:$AF$1,0),FALSE)),VLOOKUP($B321,'Allokerad kvv'!$B$2:$AV$468,MATCH(H$1,'Allokerad kvv'!$B$1:$AV$1,0),FALSE),VLOOKUP($B321,'Justerad allokering'!$B$1:$AG$461,MATCH(H$1,'Justerad allokering'!$B$1:$AF$1,0),FALSE))</f>
        <v>0</v>
      </c>
      <c r="I321">
        <f>IF(ISERROR(1/VLOOKUP($B321,'Justerad allokering'!$B$1:$AG$461,MATCH(I$1,'Justerad allokering'!$B$1:$AF$1,0),FALSE)),VLOOKUP($B321,'Allokerad kvv'!$B$2:$AV$468,MATCH(I$1,'Allokerad kvv'!$B$1:$AV$1,0),FALSE),VLOOKUP($B321,'Justerad allokering'!$B$1:$AG$461,MATCH(I$1,'Justerad allokering'!$B$1:$AF$1,0),FALSE))</f>
        <v>0</v>
      </c>
      <c r="J321">
        <f>IF(ISERROR(1/VLOOKUP($B321,'Justerad allokering'!$B$1:$AG$461,MATCH(J$1,'Justerad allokering'!$B$1:$AF$1,0),FALSE)),VLOOKUP($B321,'Allokerad kvv'!$B$2:$AV$468,MATCH(J$1,'Allokerad kvv'!$B$1:$AV$1,0),FALSE),VLOOKUP($B321,'Justerad allokering'!$B$1:$AG$461,MATCH(J$1,'Justerad allokering'!$B$1:$AF$1,0),FALSE))</f>
        <v>0</v>
      </c>
      <c r="K321">
        <f>IF(ISERROR(1/VLOOKUP($B321,'Justerad allokering'!$B$1:$AG$461,MATCH(K$1,'Justerad allokering'!$B$1:$AF$1,0),FALSE)),VLOOKUP($B321,'Allokerad kvv'!$B$2:$AV$468,MATCH(K$1,'Allokerad kvv'!$B$1:$AV$1,0),FALSE),VLOOKUP($B321,'Justerad allokering'!$B$1:$AG$461,MATCH(K$1,'Justerad allokering'!$B$1:$AF$1,0),FALSE))</f>
        <v>0</v>
      </c>
      <c r="L321">
        <f>IF(ISERROR(1/VLOOKUP($B321,'Justerad allokering'!$B$1:$AG$461,MATCH(L$1,'Justerad allokering'!$B$1:$AF$1,0),FALSE)),VLOOKUP($B321,'Allokerad kvv'!$B$2:$AV$468,MATCH(L$1,'Allokerad kvv'!$B$1:$AV$1,0),FALSE),VLOOKUP($B321,'Justerad allokering'!$B$1:$AG$461,MATCH(L$1,'Justerad allokering'!$B$1:$AF$1,0),FALSE))</f>
        <v>0</v>
      </c>
      <c r="M321">
        <f>IF(ISERROR(1/VLOOKUP($B321,'Justerad allokering'!$B$1:$AG$461,MATCH(M$1,'Justerad allokering'!$B$1:$AF$1,0),FALSE)),VLOOKUP($B321,'Allokerad kvv'!$B$2:$AV$468,MATCH(M$1,'Allokerad kvv'!$B$1:$AV$1,0),FALSE),VLOOKUP($B321,'Justerad allokering'!$B$1:$AG$461,MATCH(M$1,'Justerad allokering'!$B$1:$AF$1,0),FALSE))</f>
        <v>0</v>
      </c>
      <c r="N321">
        <f>IF(ISERROR(1/VLOOKUP($B321,'Justerad allokering'!$B$1:$AG$461,MATCH(N$1,'Justerad allokering'!$B$1:$AF$1,0),FALSE)),VLOOKUP($B321,'Allokerad kvv'!$B$2:$AV$468,MATCH(N$1,'Allokerad kvv'!$B$1:$AV$1,0),FALSE),VLOOKUP($B321,'Justerad allokering'!$B$1:$AG$461,MATCH(N$1,'Justerad allokering'!$B$1:$AF$1,0),FALSE))</f>
        <v>0</v>
      </c>
      <c r="O321">
        <f>IF(ISERROR(1/VLOOKUP($B321,'Justerad allokering'!$B$1:$AG$461,MATCH(O$1,'Justerad allokering'!$B$1:$AF$1,0),FALSE)),VLOOKUP($B321,'Allokerad kvv'!$B$2:$AV$468,MATCH(O$1,'Allokerad kvv'!$B$1:$AV$1,0),FALSE),VLOOKUP($B321,'Justerad allokering'!$B$1:$AG$461,MATCH(O$1,'Justerad allokering'!$B$1:$AF$1,0),FALSE))</f>
        <v>0</v>
      </c>
      <c r="P321">
        <f>IF(ISERROR(1/VLOOKUP($B321,'Justerad allokering'!$B$1:$AG$461,MATCH(P$1,'Justerad allokering'!$B$1:$AF$1,0),FALSE)),VLOOKUP($B321,'Allokerad kvv'!$B$2:$AV$468,MATCH(P$1,'Allokerad kvv'!$B$1:$AV$1,0),FALSE),VLOOKUP($B321,'Justerad allokering'!$B$1:$AG$461,MATCH(P$1,'Justerad allokering'!$B$1:$AF$1,0),FALSE))</f>
        <v>0</v>
      </c>
      <c r="Q321">
        <f>IF(ISERROR(1/VLOOKUP($B321,'Justerad allokering'!$B$1:$AG$461,MATCH(Q$1,'Justerad allokering'!$B$1:$AF$1,0),FALSE)),VLOOKUP($B321,'Allokerad kvv'!$B$2:$AV$468,MATCH(Q$1,'Allokerad kvv'!$B$1:$AV$1,0),FALSE),VLOOKUP($B321,'Justerad allokering'!$B$1:$AG$461,MATCH(Q$1,'Justerad allokering'!$B$1:$AF$1,0),FALSE))</f>
        <v>0</v>
      </c>
      <c r="R321">
        <f>IF(ISERROR(1/VLOOKUP($B321,'Justerad allokering'!$B$1:$AG$461,MATCH(R$1,'Justerad allokering'!$B$1:$AF$1,0),FALSE)),VLOOKUP($B321,'Allokerad kvv'!$B$2:$AV$468,MATCH(R$1,'Allokerad kvv'!$B$1:$AV$1,0),FALSE),VLOOKUP($B321,'Justerad allokering'!$B$1:$AG$461,MATCH(R$1,'Justerad allokering'!$B$1:$AF$1,0),FALSE))</f>
        <v>0</v>
      </c>
      <c r="S321">
        <f>IF(ISERROR(1/VLOOKUP($B321,'Justerad allokering'!$B$1:$AG$461,MATCH(S$1,'Justerad allokering'!$B$1:$AF$1,0),FALSE)),VLOOKUP($B321,'Allokerad kvv'!$B$2:$AV$468,MATCH(S$1,'Allokerad kvv'!$B$1:$AV$1,0),FALSE),VLOOKUP($B321,'Justerad allokering'!$B$1:$AG$461,MATCH(S$1,'Justerad allokering'!$B$1:$AF$1,0),FALSE))</f>
        <v>0</v>
      </c>
      <c r="T321">
        <f>IF(ISERROR(1/VLOOKUP($B321,'Justerad allokering'!$B$1:$AG$461,MATCH(T$1,'Justerad allokering'!$B$1:$AF$1,0),FALSE)),VLOOKUP($B321,'Allokerad kvv'!$B$2:$AV$468,MATCH(T$1,'Allokerad kvv'!$B$1:$AV$1,0),FALSE),VLOOKUP($B321,'Justerad allokering'!$B$1:$AG$461,MATCH(T$1,'Justerad allokering'!$B$1:$AF$1,0),FALSE))</f>
        <v>0</v>
      </c>
      <c r="U321">
        <f>IF(ISERROR(1/VLOOKUP($B321,'Justerad allokering'!$B$1:$AG$461,MATCH(U$1,'Justerad allokering'!$B$1:$AF$1,0),FALSE)),VLOOKUP($B321,'Allokerad kvv'!$B$2:$AV$468,MATCH(U$1,'Allokerad kvv'!$B$1:$AV$1,0),FALSE),VLOOKUP($B321,'Justerad allokering'!$B$1:$AG$461,MATCH(U$1,'Justerad allokering'!$B$1:$AF$1,0),FALSE))</f>
        <v>0</v>
      </c>
      <c r="V321">
        <f>IF(ISERROR(1/VLOOKUP($B321,'Justerad allokering'!$B$1:$AG$461,MATCH(V$1,'Justerad allokering'!$B$1:$AF$1,0),FALSE)),VLOOKUP($B321,'Allokerad kvv'!$B$2:$AV$468,MATCH(V$1,'Allokerad kvv'!$B$1:$AV$1,0),FALSE),VLOOKUP($B321,'Justerad allokering'!$B$1:$AG$461,MATCH(V$1,'Justerad allokering'!$B$1:$AF$1,0),FALSE))</f>
        <v>0</v>
      </c>
      <c r="W321">
        <f>IF(ISERROR(1/VLOOKUP($B321,'Justerad allokering'!$B$1:$AG$461,MATCH(W$1,'Justerad allokering'!$B$1:$AF$1,0),FALSE)),VLOOKUP($B321,'Allokerad kvv'!$B$2:$AV$468,MATCH(W$1,'Allokerad kvv'!$B$1:$AV$1,0),FALSE),VLOOKUP($B321,'Justerad allokering'!$B$1:$AG$461,MATCH(W$1,'Justerad allokering'!$B$1:$AF$1,0),FALSE))</f>
        <v>0</v>
      </c>
      <c r="X321">
        <f>IF(ISERROR(1/VLOOKUP($B321,'Justerad allokering'!$B$1:$AG$461,MATCH(X$1,'Justerad allokering'!$B$1:$AF$1,0),FALSE)),VLOOKUP($B321,'Allokerad kvv'!$B$2:$AV$468,MATCH(X$1,'Allokerad kvv'!$B$1:$AV$1,0),FALSE),VLOOKUP($B321,'Justerad allokering'!$B$1:$AG$461,MATCH(X$1,'Justerad allokering'!$B$1:$AF$1,0),FALSE))</f>
        <v>0</v>
      </c>
      <c r="Y321">
        <f>IF(ISERROR(1/VLOOKUP($B321,'Justerad allokering'!$B$1:$AG$461,MATCH(Y$1,'Justerad allokering'!$B$1:$AF$1,0),FALSE)),VLOOKUP($B321,'Allokerad kvv'!$B$2:$AV$468,MATCH(Y$1,'Allokerad kvv'!$B$1:$AV$1,0),FALSE),VLOOKUP($B321,'Justerad allokering'!$B$1:$AG$461,MATCH(Y$1,'Justerad allokering'!$B$1:$AF$1,0),FALSE))</f>
        <v>0</v>
      </c>
      <c r="Z321">
        <f>IF(ISERROR(1/VLOOKUP($B321,'Justerad allokering'!$B$1:$AG$461,MATCH(Z$1,'Justerad allokering'!$B$1:$AF$1,0),FALSE)),VLOOKUP($B321,'Allokerad kvv'!$B$2:$AV$468,MATCH(Z$1,'Allokerad kvv'!$B$1:$AV$1,0),FALSE),VLOOKUP($B321,'Justerad allokering'!$B$1:$AG$461,MATCH(Z$1,'Justerad allokering'!$B$1:$AF$1,0),FALSE))</f>
        <v>0</v>
      </c>
      <c r="AE321" s="89">
        <f t="shared" si="16"/>
        <v>0</v>
      </c>
      <c r="AG321">
        <f t="shared" si="17"/>
        <v>0</v>
      </c>
      <c r="AH321">
        <f t="shared" si="18"/>
        <v>0</v>
      </c>
      <c r="AI321" t="str">
        <f>IF(AH321=0,"",AH321/VLOOKUP(B321,Kraftvärmeprod!$B$1:$BC$480,MATCH("Summa tillförd energi exklusive rökgaskondensering",Kraftvärmeprod!$B$1:$BC$1,0),FALSE))</f>
        <v/>
      </c>
      <c r="AK321">
        <f t="shared" si="19"/>
        <v>0</v>
      </c>
    </row>
    <row r="322" spans="1:37" x14ac:dyDescent="0.25">
      <c r="A322" s="2" t="s">
        <v>453</v>
      </c>
      <c r="B322" s="2" t="s">
        <v>455</v>
      </c>
      <c r="C322">
        <f>IF(ISERROR(1/VLOOKUP($B322,'Justerad allokering'!$B$1:$AG$461,MATCH(C$1,'Justerad allokering'!$B$1:$AF$1,0),FALSE)),VLOOKUP($B322,'Allokerad kvv'!$B$2:$AV$468,MATCH(C$1,'Allokerad kvv'!$B$1:$AV$1,0),FALSE),VLOOKUP($B322,'Justerad allokering'!$B$1:$AG$461,MATCH(C$1,'Justerad allokering'!$B$1:$AF$1,0),FALSE))</f>
        <v>0</v>
      </c>
      <c r="D322">
        <f>IF(ISERROR(1/VLOOKUP($B322,'Justerad allokering'!$B$1:$AG$461,MATCH(D$1,'Justerad allokering'!$B$1:$AF$1,0),FALSE)),VLOOKUP($B322,'Allokerad kvv'!$B$2:$AV$468,MATCH(D$1,'Allokerad kvv'!$B$1:$AV$1,0),FALSE),VLOOKUP($B322,'Justerad allokering'!$B$1:$AG$461,MATCH(D$1,'Justerad allokering'!$B$1:$AF$1,0),FALSE))</f>
        <v>0</v>
      </c>
      <c r="E322">
        <f>IF(ISERROR(1/VLOOKUP($B322,'Justerad allokering'!$B$1:$AG$461,MATCH(E$1,'Justerad allokering'!$B$1:$AF$1,0),FALSE)),VLOOKUP($B322,'Allokerad kvv'!$B$2:$AV$468,MATCH(E$1,'Allokerad kvv'!$B$1:$AV$1,0),FALSE),VLOOKUP($B322,'Justerad allokering'!$B$1:$AG$461,MATCH(E$1,'Justerad allokering'!$B$1:$AF$1,0),FALSE))</f>
        <v>0</v>
      </c>
      <c r="F322">
        <f>IF(ISERROR(1/VLOOKUP($B322,'Justerad allokering'!$B$1:$AG$461,MATCH(F$1,'Justerad allokering'!$B$1:$AF$1,0),FALSE)),VLOOKUP($B322,'Allokerad kvv'!$B$2:$AV$468,MATCH(F$1,'Allokerad kvv'!$B$1:$AV$1,0),FALSE),VLOOKUP($B322,'Justerad allokering'!$B$1:$AG$461,MATCH(F$1,'Justerad allokering'!$B$1:$AF$1,0),FALSE))</f>
        <v>0</v>
      </c>
      <c r="G322">
        <f>IF(ISERROR(1/VLOOKUP($B322,'Justerad allokering'!$B$1:$AG$461,MATCH(G$1,'Justerad allokering'!$B$1:$AF$1,0),FALSE)),VLOOKUP($B322,'Allokerad kvv'!$B$2:$AV$468,MATCH(G$1,'Allokerad kvv'!$B$1:$AV$1,0),FALSE),VLOOKUP($B322,'Justerad allokering'!$B$1:$AG$461,MATCH(G$1,'Justerad allokering'!$B$1:$AF$1,0),FALSE))</f>
        <v>0</v>
      </c>
      <c r="H322">
        <f>IF(ISERROR(1/VLOOKUP($B322,'Justerad allokering'!$B$1:$AG$461,MATCH(H$1,'Justerad allokering'!$B$1:$AF$1,0),FALSE)),VLOOKUP($B322,'Allokerad kvv'!$B$2:$AV$468,MATCH(H$1,'Allokerad kvv'!$B$1:$AV$1,0),FALSE),VLOOKUP($B322,'Justerad allokering'!$B$1:$AG$461,MATCH(H$1,'Justerad allokering'!$B$1:$AF$1,0),FALSE))</f>
        <v>0</v>
      </c>
      <c r="I322">
        <f>IF(ISERROR(1/VLOOKUP($B322,'Justerad allokering'!$B$1:$AG$461,MATCH(I$1,'Justerad allokering'!$B$1:$AF$1,0),FALSE)),VLOOKUP($B322,'Allokerad kvv'!$B$2:$AV$468,MATCH(I$1,'Allokerad kvv'!$B$1:$AV$1,0),FALSE),VLOOKUP($B322,'Justerad allokering'!$B$1:$AG$461,MATCH(I$1,'Justerad allokering'!$B$1:$AF$1,0),FALSE))</f>
        <v>0</v>
      </c>
      <c r="J322">
        <f>IF(ISERROR(1/VLOOKUP($B322,'Justerad allokering'!$B$1:$AG$461,MATCH(J$1,'Justerad allokering'!$B$1:$AF$1,0),FALSE)),VLOOKUP($B322,'Allokerad kvv'!$B$2:$AV$468,MATCH(J$1,'Allokerad kvv'!$B$1:$AV$1,0),FALSE),VLOOKUP($B322,'Justerad allokering'!$B$1:$AG$461,MATCH(J$1,'Justerad allokering'!$B$1:$AF$1,0),FALSE))</f>
        <v>0</v>
      </c>
      <c r="K322">
        <f>IF(ISERROR(1/VLOOKUP($B322,'Justerad allokering'!$B$1:$AG$461,MATCH(K$1,'Justerad allokering'!$B$1:$AF$1,0),FALSE)),VLOOKUP($B322,'Allokerad kvv'!$B$2:$AV$468,MATCH(K$1,'Allokerad kvv'!$B$1:$AV$1,0),FALSE),VLOOKUP($B322,'Justerad allokering'!$B$1:$AG$461,MATCH(K$1,'Justerad allokering'!$B$1:$AF$1,0),FALSE))</f>
        <v>0</v>
      </c>
      <c r="L322">
        <f>IF(ISERROR(1/VLOOKUP($B322,'Justerad allokering'!$B$1:$AG$461,MATCH(L$1,'Justerad allokering'!$B$1:$AF$1,0),FALSE)),VLOOKUP($B322,'Allokerad kvv'!$B$2:$AV$468,MATCH(L$1,'Allokerad kvv'!$B$1:$AV$1,0),FALSE),VLOOKUP($B322,'Justerad allokering'!$B$1:$AG$461,MATCH(L$1,'Justerad allokering'!$B$1:$AF$1,0),FALSE))</f>
        <v>0</v>
      </c>
      <c r="M322">
        <f>IF(ISERROR(1/VLOOKUP($B322,'Justerad allokering'!$B$1:$AG$461,MATCH(M$1,'Justerad allokering'!$B$1:$AF$1,0),FALSE)),VLOOKUP($B322,'Allokerad kvv'!$B$2:$AV$468,MATCH(M$1,'Allokerad kvv'!$B$1:$AV$1,0),FALSE),VLOOKUP($B322,'Justerad allokering'!$B$1:$AG$461,MATCH(M$1,'Justerad allokering'!$B$1:$AF$1,0),FALSE))</f>
        <v>0</v>
      </c>
      <c r="N322">
        <f>IF(ISERROR(1/VLOOKUP($B322,'Justerad allokering'!$B$1:$AG$461,MATCH(N$1,'Justerad allokering'!$B$1:$AF$1,0),FALSE)),VLOOKUP($B322,'Allokerad kvv'!$B$2:$AV$468,MATCH(N$1,'Allokerad kvv'!$B$1:$AV$1,0),FALSE),VLOOKUP($B322,'Justerad allokering'!$B$1:$AG$461,MATCH(N$1,'Justerad allokering'!$B$1:$AF$1,0),FALSE))</f>
        <v>0</v>
      </c>
      <c r="O322">
        <f>IF(ISERROR(1/VLOOKUP($B322,'Justerad allokering'!$B$1:$AG$461,MATCH(O$1,'Justerad allokering'!$B$1:$AF$1,0),FALSE)),VLOOKUP($B322,'Allokerad kvv'!$B$2:$AV$468,MATCH(O$1,'Allokerad kvv'!$B$1:$AV$1,0),FALSE),VLOOKUP($B322,'Justerad allokering'!$B$1:$AG$461,MATCH(O$1,'Justerad allokering'!$B$1:$AF$1,0),FALSE))</f>
        <v>0</v>
      </c>
      <c r="P322">
        <f>IF(ISERROR(1/VLOOKUP($B322,'Justerad allokering'!$B$1:$AG$461,MATCH(P$1,'Justerad allokering'!$B$1:$AF$1,0),FALSE)),VLOOKUP($B322,'Allokerad kvv'!$B$2:$AV$468,MATCH(P$1,'Allokerad kvv'!$B$1:$AV$1,0),FALSE),VLOOKUP($B322,'Justerad allokering'!$B$1:$AG$461,MATCH(P$1,'Justerad allokering'!$B$1:$AF$1,0),FALSE))</f>
        <v>0</v>
      </c>
      <c r="Q322">
        <f>IF(ISERROR(1/VLOOKUP($B322,'Justerad allokering'!$B$1:$AG$461,MATCH(Q$1,'Justerad allokering'!$B$1:$AF$1,0),FALSE)),VLOOKUP($B322,'Allokerad kvv'!$B$2:$AV$468,MATCH(Q$1,'Allokerad kvv'!$B$1:$AV$1,0),FALSE),VLOOKUP($B322,'Justerad allokering'!$B$1:$AG$461,MATCH(Q$1,'Justerad allokering'!$B$1:$AF$1,0),FALSE))</f>
        <v>0</v>
      </c>
      <c r="R322">
        <f>IF(ISERROR(1/VLOOKUP($B322,'Justerad allokering'!$B$1:$AG$461,MATCH(R$1,'Justerad allokering'!$B$1:$AF$1,0),FALSE)),VLOOKUP($B322,'Allokerad kvv'!$B$2:$AV$468,MATCH(R$1,'Allokerad kvv'!$B$1:$AV$1,0),FALSE),VLOOKUP($B322,'Justerad allokering'!$B$1:$AG$461,MATCH(R$1,'Justerad allokering'!$B$1:$AF$1,0),FALSE))</f>
        <v>0</v>
      </c>
      <c r="S322">
        <f>IF(ISERROR(1/VLOOKUP($B322,'Justerad allokering'!$B$1:$AG$461,MATCH(S$1,'Justerad allokering'!$B$1:$AF$1,0),FALSE)),VLOOKUP($B322,'Allokerad kvv'!$B$2:$AV$468,MATCH(S$1,'Allokerad kvv'!$B$1:$AV$1,0),FALSE),VLOOKUP($B322,'Justerad allokering'!$B$1:$AG$461,MATCH(S$1,'Justerad allokering'!$B$1:$AF$1,0),FALSE))</f>
        <v>0</v>
      </c>
      <c r="T322">
        <f>IF(ISERROR(1/VLOOKUP($B322,'Justerad allokering'!$B$1:$AG$461,MATCH(T$1,'Justerad allokering'!$B$1:$AF$1,0),FALSE)),VLOOKUP($B322,'Allokerad kvv'!$B$2:$AV$468,MATCH(T$1,'Allokerad kvv'!$B$1:$AV$1,0),FALSE),VLOOKUP($B322,'Justerad allokering'!$B$1:$AG$461,MATCH(T$1,'Justerad allokering'!$B$1:$AF$1,0),FALSE))</f>
        <v>0</v>
      </c>
      <c r="U322">
        <f>IF(ISERROR(1/VLOOKUP($B322,'Justerad allokering'!$B$1:$AG$461,MATCH(U$1,'Justerad allokering'!$B$1:$AF$1,0),FALSE)),VLOOKUP($B322,'Allokerad kvv'!$B$2:$AV$468,MATCH(U$1,'Allokerad kvv'!$B$1:$AV$1,0),FALSE),VLOOKUP($B322,'Justerad allokering'!$B$1:$AG$461,MATCH(U$1,'Justerad allokering'!$B$1:$AF$1,0),FALSE))</f>
        <v>0</v>
      </c>
      <c r="V322">
        <f>IF(ISERROR(1/VLOOKUP($B322,'Justerad allokering'!$B$1:$AG$461,MATCH(V$1,'Justerad allokering'!$B$1:$AF$1,0),FALSE)),VLOOKUP($B322,'Allokerad kvv'!$B$2:$AV$468,MATCH(V$1,'Allokerad kvv'!$B$1:$AV$1,0),FALSE),VLOOKUP($B322,'Justerad allokering'!$B$1:$AG$461,MATCH(V$1,'Justerad allokering'!$B$1:$AF$1,0),FALSE))</f>
        <v>0</v>
      </c>
      <c r="W322">
        <f>IF(ISERROR(1/VLOOKUP($B322,'Justerad allokering'!$B$1:$AG$461,MATCH(W$1,'Justerad allokering'!$B$1:$AF$1,0),FALSE)),VLOOKUP($B322,'Allokerad kvv'!$B$2:$AV$468,MATCH(W$1,'Allokerad kvv'!$B$1:$AV$1,0),FALSE),VLOOKUP($B322,'Justerad allokering'!$B$1:$AG$461,MATCH(W$1,'Justerad allokering'!$B$1:$AF$1,0),FALSE))</f>
        <v>0</v>
      </c>
      <c r="X322">
        <f>IF(ISERROR(1/VLOOKUP($B322,'Justerad allokering'!$B$1:$AG$461,MATCH(X$1,'Justerad allokering'!$B$1:$AF$1,0),FALSE)),VLOOKUP($B322,'Allokerad kvv'!$B$2:$AV$468,MATCH(X$1,'Allokerad kvv'!$B$1:$AV$1,0),FALSE),VLOOKUP($B322,'Justerad allokering'!$B$1:$AG$461,MATCH(X$1,'Justerad allokering'!$B$1:$AF$1,0),FALSE))</f>
        <v>0</v>
      </c>
      <c r="Y322">
        <f>IF(ISERROR(1/VLOOKUP($B322,'Justerad allokering'!$B$1:$AG$461,MATCH(Y$1,'Justerad allokering'!$B$1:$AF$1,0),FALSE)),VLOOKUP($B322,'Allokerad kvv'!$B$2:$AV$468,MATCH(Y$1,'Allokerad kvv'!$B$1:$AV$1,0),FALSE),VLOOKUP($B322,'Justerad allokering'!$B$1:$AG$461,MATCH(Y$1,'Justerad allokering'!$B$1:$AF$1,0),FALSE))</f>
        <v>0</v>
      </c>
      <c r="Z322">
        <f>IF(ISERROR(1/VLOOKUP($B322,'Justerad allokering'!$B$1:$AG$461,MATCH(Z$1,'Justerad allokering'!$B$1:$AF$1,0),FALSE)),VLOOKUP($B322,'Allokerad kvv'!$B$2:$AV$468,MATCH(Z$1,'Allokerad kvv'!$B$1:$AV$1,0),FALSE),VLOOKUP($B322,'Justerad allokering'!$B$1:$AG$461,MATCH(Z$1,'Justerad allokering'!$B$1:$AF$1,0),FALSE))</f>
        <v>0</v>
      </c>
      <c r="AE322" s="89">
        <f t="shared" si="16"/>
        <v>0</v>
      </c>
      <c r="AG322">
        <f t="shared" si="17"/>
        <v>0</v>
      </c>
      <c r="AH322">
        <f t="shared" si="18"/>
        <v>0</v>
      </c>
      <c r="AI322" t="str">
        <f>IF(AH322=0,"",AH322/VLOOKUP(B322,Kraftvärmeprod!$B$1:$BC$480,MATCH("Summa tillförd energi exklusive rökgaskondensering",Kraftvärmeprod!$B$1:$BC$1,0),FALSE))</f>
        <v/>
      </c>
      <c r="AK322">
        <f t="shared" si="19"/>
        <v>0</v>
      </c>
    </row>
    <row r="323" spans="1:37" x14ac:dyDescent="0.25">
      <c r="A323" s="2" t="s">
        <v>453</v>
      </c>
      <c r="B323" s="2" t="s">
        <v>456</v>
      </c>
      <c r="C323">
        <f>IF(ISERROR(1/VLOOKUP($B323,'Justerad allokering'!$B$1:$AG$461,MATCH(C$1,'Justerad allokering'!$B$1:$AF$1,0),FALSE)),VLOOKUP($B323,'Allokerad kvv'!$B$2:$AV$468,MATCH(C$1,'Allokerad kvv'!$B$1:$AV$1,0),FALSE),VLOOKUP($B323,'Justerad allokering'!$B$1:$AG$461,MATCH(C$1,'Justerad allokering'!$B$1:$AF$1,0),FALSE))</f>
        <v>0</v>
      </c>
      <c r="D323">
        <f>IF(ISERROR(1/VLOOKUP($B323,'Justerad allokering'!$B$1:$AG$461,MATCH(D$1,'Justerad allokering'!$B$1:$AF$1,0),FALSE)),VLOOKUP($B323,'Allokerad kvv'!$B$2:$AV$468,MATCH(D$1,'Allokerad kvv'!$B$1:$AV$1,0),FALSE),VLOOKUP($B323,'Justerad allokering'!$B$1:$AG$461,MATCH(D$1,'Justerad allokering'!$B$1:$AF$1,0),FALSE))</f>
        <v>0</v>
      </c>
      <c r="E323">
        <f>IF(ISERROR(1/VLOOKUP($B323,'Justerad allokering'!$B$1:$AG$461,MATCH(E$1,'Justerad allokering'!$B$1:$AF$1,0),FALSE)),VLOOKUP($B323,'Allokerad kvv'!$B$2:$AV$468,MATCH(E$1,'Allokerad kvv'!$B$1:$AV$1,0),FALSE),VLOOKUP($B323,'Justerad allokering'!$B$1:$AG$461,MATCH(E$1,'Justerad allokering'!$B$1:$AF$1,0),FALSE))</f>
        <v>0</v>
      </c>
      <c r="F323">
        <f>IF(ISERROR(1/VLOOKUP($B323,'Justerad allokering'!$B$1:$AG$461,MATCH(F$1,'Justerad allokering'!$B$1:$AF$1,0),FALSE)),VLOOKUP($B323,'Allokerad kvv'!$B$2:$AV$468,MATCH(F$1,'Allokerad kvv'!$B$1:$AV$1,0),FALSE),VLOOKUP($B323,'Justerad allokering'!$B$1:$AG$461,MATCH(F$1,'Justerad allokering'!$B$1:$AF$1,0),FALSE))</f>
        <v>0</v>
      </c>
      <c r="G323">
        <f>IF(ISERROR(1/VLOOKUP($B323,'Justerad allokering'!$B$1:$AG$461,MATCH(G$1,'Justerad allokering'!$B$1:$AF$1,0),FALSE)),VLOOKUP($B323,'Allokerad kvv'!$B$2:$AV$468,MATCH(G$1,'Allokerad kvv'!$B$1:$AV$1,0),FALSE),VLOOKUP($B323,'Justerad allokering'!$B$1:$AG$461,MATCH(G$1,'Justerad allokering'!$B$1:$AF$1,0),FALSE))</f>
        <v>0</v>
      </c>
      <c r="H323">
        <f>IF(ISERROR(1/VLOOKUP($B323,'Justerad allokering'!$B$1:$AG$461,MATCH(H$1,'Justerad allokering'!$B$1:$AF$1,0),FALSE)),VLOOKUP($B323,'Allokerad kvv'!$B$2:$AV$468,MATCH(H$1,'Allokerad kvv'!$B$1:$AV$1,0),FALSE),VLOOKUP($B323,'Justerad allokering'!$B$1:$AG$461,MATCH(H$1,'Justerad allokering'!$B$1:$AF$1,0),FALSE))</f>
        <v>0</v>
      </c>
      <c r="I323">
        <f>IF(ISERROR(1/VLOOKUP($B323,'Justerad allokering'!$B$1:$AG$461,MATCH(I$1,'Justerad allokering'!$B$1:$AF$1,0),FALSE)),VLOOKUP($B323,'Allokerad kvv'!$B$2:$AV$468,MATCH(I$1,'Allokerad kvv'!$B$1:$AV$1,0),FALSE),VLOOKUP($B323,'Justerad allokering'!$B$1:$AG$461,MATCH(I$1,'Justerad allokering'!$B$1:$AF$1,0),FALSE))</f>
        <v>0</v>
      </c>
      <c r="J323">
        <f>IF(ISERROR(1/VLOOKUP($B323,'Justerad allokering'!$B$1:$AG$461,MATCH(J$1,'Justerad allokering'!$B$1:$AF$1,0),FALSE)),VLOOKUP($B323,'Allokerad kvv'!$B$2:$AV$468,MATCH(J$1,'Allokerad kvv'!$B$1:$AV$1,0),FALSE),VLOOKUP($B323,'Justerad allokering'!$B$1:$AG$461,MATCH(J$1,'Justerad allokering'!$B$1:$AF$1,0),FALSE))</f>
        <v>0</v>
      </c>
      <c r="K323">
        <f>IF(ISERROR(1/VLOOKUP($B323,'Justerad allokering'!$B$1:$AG$461,MATCH(K$1,'Justerad allokering'!$B$1:$AF$1,0),FALSE)),VLOOKUP($B323,'Allokerad kvv'!$B$2:$AV$468,MATCH(K$1,'Allokerad kvv'!$B$1:$AV$1,0),FALSE),VLOOKUP($B323,'Justerad allokering'!$B$1:$AG$461,MATCH(K$1,'Justerad allokering'!$B$1:$AF$1,0),FALSE))</f>
        <v>0</v>
      </c>
      <c r="L323">
        <f>IF(ISERROR(1/VLOOKUP($B323,'Justerad allokering'!$B$1:$AG$461,MATCH(L$1,'Justerad allokering'!$B$1:$AF$1,0),FALSE)),VLOOKUP($B323,'Allokerad kvv'!$B$2:$AV$468,MATCH(L$1,'Allokerad kvv'!$B$1:$AV$1,0),FALSE),VLOOKUP($B323,'Justerad allokering'!$B$1:$AG$461,MATCH(L$1,'Justerad allokering'!$B$1:$AF$1,0),FALSE))</f>
        <v>0</v>
      </c>
      <c r="M323">
        <f>IF(ISERROR(1/VLOOKUP($B323,'Justerad allokering'!$B$1:$AG$461,MATCH(M$1,'Justerad allokering'!$B$1:$AF$1,0),FALSE)),VLOOKUP($B323,'Allokerad kvv'!$B$2:$AV$468,MATCH(M$1,'Allokerad kvv'!$B$1:$AV$1,0),FALSE),VLOOKUP($B323,'Justerad allokering'!$B$1:$AG$461,MATCH(M$1,'Justerad allokering'!$B$1:$AF$1,0),FALSE))</f>
        <v>0</v>
      </c>
      <c r="N323">
        <f>IF(ISERROR(1/VLOOKUP($B323,'Justerad allokering'!$B$1:$AG$461,MATCH(N$1,'Justerad allokering'!$B$1:$AF$1,0),FALSE)),VLOOKUP($B323,'Allokerad kvv'!$B$2:$AV$468,MATCH(N$1,'Allokerad kvv'!$B$1:$AV$1,0),FALSE),VLOOKUP($B323,'Justerad allokering'!$B$1:$AG$461,MATCH(N$1,'Justerad allokering'!$B$1:$AF$1,0),FALSE))</f>
        <v>0</v>
      </c>
      <c r="O323">
        <f>IF(ISERROR(1/VLOOKUP($B323,'Justerad allokering'!$B$1:$AG$461,MATCH(O$1,'Justerad allokering'!$B$1:$AF$1,0),FALSE)),VLOOKUP($B323,'Allokerad kvv'!$B$2:$AV$468,MATCH(O$1,'Allokerad kvv'!$B$1:$AV$1,0),FALSE),VLOOKUP($B323,'Justerad allokering'!$B$1:$AG$461,MATCH(O$1,'Justerad allokering'!$B$1:$AF$1,0),FALSE))</f>
        <v>0</v>
      </c>
      <c r="P323">
        <f>IF(ISERROR(1/VLOOKUP($B323,'Justerad allokering'!$B$1:$AG$461,MATCH(P$1,'Justerad allokering'!$B$1:$AF$1,0),FALSE)),VLOOKUP($B323,'Allokerad kvv'!$B$2:$AV$468,MATCH(P$1,'Allokerad kvv'!$B$1:$AV$1,0),FALSE),VLOOKUP($B323,'Justerad allokering'!$B$1:$AG$461,MATCH(P$1,'Justerad allokering'!$B$1:$AF$1,0),FALSE))</f>
        <v>0</v>
      </c>
      <c r="Q323">
        <f>IF(ISERROR(1/VLOOKUP($B323,'Justerad allokering'!$B$1:$AG$461,MATCH(Q$1,'Justerad allokering'!$B$1:$AF$1,0),FALSE)),VLOOKUP($B323,'Allokerad kvv'!$B$2:$AV$468,MATCH(Q$1,'Allokerad kvv'!$B$1:$AV$1,0),FALSE),VLOOKUP($B323,'Justerad allokering'!$B$1:$AG$461,MATCH(Q$1,'Justerad allokering'!$B$1:$AF$1,0),FALSE))</f>
        <v>0</v>
      </c>
      <c r="R323">
        <f>IF(ISERROR(1/VLOOKUP($B323,'Justerad allokering'!$B$1:$AG$461,MATCH(R$1,'Justerad allokering'!$B$1:$AF$1,0),FALSE)),VLOOKUP($B323,'Allokerad kvv'!$B$2:$AV$468,MATCH(R$1,'Allokerad kvv'!$B$1:$AV$1,0),FALSE),VLOOKUP($B323,'Justerad allokering'!$B$1:$AG$461,MATCH(R$1,'Justerad allokering'!$B$1:$AF$1,0),FALSE))</f>
        <v>0</v>
      </c>
      <c r="S323">
        <f>IF(ISERROR(1/VLOOKUP($B323,'Justerad allokering'!$B$1:$AG$461,MATCH(S$1,'Justerad allokering'!$B$1:$AF$1,0),FALSE)),VLOOKUP($B323,'Allokerad kvv'!$B$2:$AV$468,MATCH(S$1,'Allokerad kvv'!$B$1:$AV$1,0),FALSE),VLOOKUP($B323,'Justerad allokering'!$B$1:$AG$461,MATCH(S$1,'Justerad allokering'!$B$1:$AF$1,0),FALSE))</f>
        <v>0</v>
      </c>
      <c r="T323">
        <f>IF(ISERROR(1/VLOOKUP($B323,'Justerad allokering'!$B$1:$AG$461,MATCH(T$1,'Justerad allokering'!$B$1:$AF$1,0),FALSE)),VLOOKUP($B323,'Allokerad kvv'!$B$2:$AV$468,MATCH(T$1,'Allokerad kvv'!$B$1:$AV$1,0),FALSE),VLOOKUP($B323,'Justerad allokering'!$B$1:$AG$461,MATCH(T$1,'Justerad allokering'!$B$1:$AF$1,0),FALSE))</f>
        <v>0</v>
      </c>
      <c r="U323">
        <f>IF(ISERROR(1/VLOOKUP($B323,'Justerad allokering'!$B$1:$AG$461,MATCH(U$1,'Justerad allokering'!$B$1:$AF$1,0),FALSE)),VLOOKUP($B323,'Allokerad kvv'!$B$2:$AV$468,MATCH(U$1,'Allokerad kvv'!$B$1:$AV$1,0),FALSE),VLOOKUP($B323,'Justerad allokering'!$B$1:$AG$461,MATCH(U$1,'Justerad allokering'!$B$1:$AF$1,0),FALSE))</f>
        <v>0</v>
      </c>
      <c r="V323">
        <f>IF(ISERROR(1/VLOOKUP($B323,'Justerad allokering'!$B$1:$AG$461,MATCH(V$1,'Justerad allokering'!$B$1:$AF$1,0),FALSE)),VLOOKUP($B323,'Allokerad kvv'!$B$2:$AV$468,MATCH(V$1,'Allokerad kvv'!$B$1:$AV$1,0),FALSE),VLOOKUP($B323,'Justerad allokering'!$B$1:$AG$461,MATCH(V$1,'Justerad allokering'!$B$1:$AF$1,0),FALSE))</f>
        <v>0</v>
      </c>
      <c r="W323">
        <f>IF(ISERROR(1/VLOOKUP($B323,'Justerad allokering'!$B$1:$AG$461,MATCH(W$1,'Justerad allokering'!$B$1:$AF$1,0),FALSE)),VLOOKUP($B323,'Allokerad kvv'!$B$2:$AV$468,MATCH(W$1,'Allokerad kvv'!$B$1:$AV$1,0),FALSE),VLOOKUP($B323,'Justerad allokering'!$B$1:$AG$461,MATCH(W$1,'Justerad allokering'!$B$1:$AF$1,0),FALSE))</f>
        <v>0</v>
      </c>
      <c r="X323">
        <f>IF(ISERROR(1/VLOOKUP($B323,'Justerad allokering'!$B$1:$AG$461,MATCH(X$1,'Justerad allokering'!$B$1:$AF$1,0),FALSE)),VLOOKUP($B323,'Allokerad kvv'!$B$2:$AV$468,MATCH(X$1,'Allokerad kvv'!$B$1:$AV$1,0),FALSE),VLOOKUP($B323,'Justerad allokering'!$B$1:$AG$461,MATCH(X$1,'Justerad allokering'!$B$1:$AF$1,0),FALSE))</f>
        <v>0</v>
      </c>
      <c r="Y323">
        <f>IF(ISERROR(1/VLOOKUP($B323,'Justerad allokering'!$B$1:$AG$461,MATCH(Y$1,'Justerad allokering'!$B$1:$AF$1,0),FALSE)),VLOOKUP($B323,'Allokerad kvv'!$B$2:$AV$468,MATCH(Y$1,'Allokerad kvv'!$B$1:$AV$1,0),FALSE),VLOOKUP($B323,'Justerad allokering'!$B$1:$AG$461,MATCH(Y$1,'Justerad allokering'!$B$1:$AF$1,0),FALSE))</f>
        <v>0</v>
      </c>
      <c r="Z323">
        <f>IF(ISERROR(1/VLOOKUP($B323,'Justerad allokering'!$B$1:$AG$461,MATCH(Z$1,'Justerad allokering'!$B$1:$AF$1,0),FALSE)),VLOOKUP($B323,'Allokerad kvv'!$B$2:$AV$468,MATCH(Z$1,'Allokerad kvv'!$B$1:$AV$1,0),FALSE),VLOOKUP($B323,'Justerad allokering'!$B$1:$AG$461,MATCH(Z$1,'Justerad allokering'!$B$1:$AF$1,0),FALSE))</f>
        <v>0</v>
      </c>
      <c r="AE323" s="89">
        <f t="shared" ref="AE323:AE386" si="20">SUM(C323:Z323)</f>
        <v>0</v>
      </c>
      <c r="AG323">
        <f t="shared" ref="AG323:AG386" si="21">AE323-K323</f>
        <v>0</v>
      </c>
      <c r="AH323">
        <f t="shared" ref="AH323:AH386" si="22">AG323-N323</f>
        <v>0</v>
      </c>
      <c r="AI323" t="str">
        <f>IF(AH323=0,"",AH323/VLOOKUP(B323,Kraftvärmeprod!$B$1:$BC$480,MATCH("Summa tillförd energi exklusive rökgaskondensering",Kraftvärmeprod!$B$1:$BC$1,0),FALSE))</f>
        <v/>
      </c>
      <c r="AK323">
        <f t="shared" ref="AK323:AK386" si="23">E323+F323+J323+M323+O323+P323+R323+T323+U323+V323+W323+Y323+Z323</f>
        <v>0</v>
      </c>
    </row>
    <row r="324" spans="1:37" x14ac:dyDescent="0.25">
      <c r="A324" s="2" t="s">
        <v>457</v>
      </c>
      <c r="B324" s="2" t="s">
        <v>458</v>
      </c>
      <c r="C324">
        <f>IF(ISERROR(1/VLOOKUP($B324,'Justerad allokering'!$B$1:$AG$461,MATCH(C$1,'Justerad allokering'!$B$1:$AF$1,0),FALSE)),VLOOKUP($B324,'Allokerad kvv'!$B$2:$AV$468,MATCH(C$1,'Allokerad kvv'!$B$1:$AV$1,0),FALSE),VLOOKUP($B324,'Justerad allokering'!$B$1:$AG$461,MATCH(C$1,'Justerad allokering'!$B$1:$AF$1,0),FALSE))</f>
        <v>0</v>
      </c>
      <c r="D324">
        <f>IF(ISERROR(1/VLOOKUP($B324,'Justerad allokering'!$B$1:$AG$461,MATCH(D$1,'Justerad allokering'!$B$1:$AF$1,0),FALSE)),VLOOKUP($B324,'Allokerad kvv'!$B$2:$AV$468,MATCH(D$1,'Allokerad kvv'!$B$1:$AV$1,0),FALSE),VLOOKUP($B324,'Justerad allokering'!$B$1:$AG$461,MATCH(D$1,'Justerad allokering'!$B$1:$AF$1,0),FALSE))</f>
        <v>0</v>
      </c>
      <c r="E324">
        <f>IF(ISERROR(1/VLOOKUP($B324,'Justerad allokering'!$B$1:$AG$461,MATCH(E$1,'Justerad allokering'!$B$1:$AF$1,0),FALSE)),VLOOKUP($B324,'Allokerad kvv'!$B$2:$AV$468,MATCH(E$1,'Allokerad kvv'!$B$1:$AV$1,0),FALSE),VLOOKUP($B324,'Justerad allokering'!$B$1:$AG$461,MATCH(E$1,'Justerad allokering'!$B$1:$AF$1,0),FALSE))</f>
        <v>0</v>
      </c>
      <c r="F324">
        <f>IF(ISERROR(1/VLOOKUP($B324,'Justerad allokering'!$B$1:$AG$461,MATCH(F$1,'Justerad allokering'!$B$1:$AF$1,0),FALSE)),VLOOKUP($B324,'Allokerad kvv'!$B$2:$AV$468,MATCH(F$1,'Allokerad kvv'!$B$1:$AV$1,0),FALSE),VLOOKUP($B324,'Justerad allokering'!$B$1:$AG$461,MATCH(F$1,'Justerad allokering'!$B$1:$AF$1,0),FALSE))</f>
        <v>0</v>
      </c>
      <c r="G324">
        <f>IF(ISERROR(1/VLOOKUP($B324,'Justerad allokering'!$B$1:$AG$461,MATCH(G$1,'Justerad allokering'!$B$1:$AF$1,0),FALSE)),VLOOKUP($B324,'Allokerad kvv'!$B$2:$AV$468,MATCH(G$1,'Allokerad kvv'!$B$1:$AV$1,0),FALSE),VLOOKUP($B324,'Justerad allokering'!$B$1:$AG$461,MATCH(G$1,'Justerad allokering'!$B$1:$AF$1,0),FALSE))</f>
        <v>0</v>
      </c>
      <c r="H324">
        <f>IF(ISERROR(1/VLOOKUP($B324,'Justerad allokering'!$B$1:$AG$461,MATCH(H$1,'Justerad allokering'!$B$1:$AF$1,0),FALSE)),VLOOKUP($B324,'Allokerad kvv'!$B$2:$AV$468,MATCH(H$1,'Allokerad kvv'!$B$1:$AV$1,0),FALSE),VLOOKUP($B324,'Justerad allokering'!$B$1:$AG$461,MATCH(H$1,'Justerad allokering'!$B$1:$AF$1,0),FALSE))</f>
        <v>0</v>
      </c>
      <c r="I324">
        <f>IF(ISERROR(1/VLOOKUP($B324,'Justerad allokering'!$B$1:$AG$461,MATCH(I$1,'Justerad allokering'!$B$1:$AF$1,0),FALSE)),VLOOKUP($B324,'Allokerad kvv'!$B$2:$AV$468,MATCH(I$1,'Allokerad kvv'!$B$1:$AV$1,0),FALSE),VLOOKUP($B324,'Justerad allokering'!$B$1:$AG$461,MATCH(I$1,'Justerad allokering'!$B$1:$AF$1,0),FALSE))</f>
        <v>0</v>
      </c>
      <c r="J324">
        <f>IF(ISERROR(1/VLOOKUP($B324,'Justerad allokering'!$B$1:$AG$461,MATCH(J$1,'Justerad allokering'!$B$1:$AF$1,0),FALSE)),VLOOKUP($B324,'Allokerad kvv'!$B$2:$AV$468,MATCH(J$1,'Allokerad kvv'!$B$1:$AV$1,0),FALSE),VLOOKUP($B324,'Justerad allokering'!$B$1:$AG$461,MATCH(J$1,'Justerad allokering'!$B$1:$AF$1,0),FALSE))</f>
        <v>0</v>
      </c>
      <c r="K324">
        <f>IF(ISERROR(1/VLOOKUP($B324,'Justerad allokering'!$B$1:$AG$461,MATCH(K$1,'Justerad allokering'!$B$1:$AF$1,0),FALSE)),VLOOKUP($B324,'Allokerad kvv'!$B$2:$AV$468,MATCH(K$1,'Allokerad kvv'!$B$1:$AV$1,0),FALSE),VLOOKUP($B324,'Justerad allokering'!$B$1:$AG$461,MATCH(K$1,'Justerad allokering'!$B$1:$AF$1,0),FALSE))</f>
        <v>0</v>
      </c>
      <c r="L324">
        <f>IF(ISERROR(1/VLOOKUP($B324,'Justerad allokering'!$B$1:$AG$461,MATCH(L$1,'Justerad allokering'!$B$1:$AF$1,0),FALSE)),VLOOKUP($B324,'Allokerad kvv'!$B$2:$AV$468,MATCH(L$1,'Allokerad kvv'!$B$1:$AV$1,0),FALSE),VLOOKUP($B324,'Justerad allokering'!$B$1:$AG$461,MATCH(L$1,'Justerad allokering'!$B$1:$AF$1,0),FALSE))</f>
        <v>0</v>
      </c>
      <c r="M324">
        <f>IF(ISERROR(1/VLOOKUP($B324,'Justerad allokering'!$B$1:$AG$461,MATCH(M$1,'Justerad allokering'!$B$1:$AF$1,0),FALSE)),VLOOKUP($B324,'Allokerad kvv'!$B$2:$AV$468,MATCH(M$1,'Allokerad kvv'!$B$1:$AV$1,0),FALSE),VLOOKUP($B324,'Justerad allokering'!$B$1:$AG$461,MATCH(M$1,'Justerad allokering'!$B$1:$AF$1,0),FALSE))</f>
        <v>0</v>
      </c>
      <c r="N324">
        <f>IF(ISERROR(1/VLOOKUP($B324,'Justerad allokering'!$B$1:$AG$461,MATCH(N$1,'Justerad allokering'!$B$1:$AF$1,0),FALSE)),VLOOKUP($B324,'Allokerad kvv'!$B$2:$AV$468,MATCH(N$1,'Allokerad kvv'!$B$1:$AV$1,0),FALSE),VLOOKUP($B324,'Justerad allokering'!$B$1:$AG$461,MATCH(N$1,'Justerad allokering'!$B$1:$AF$1,0),FALSE))</f>
        <v>0</v>
      </c>
      <c r="O324">
        <f>IF(ISERROR(1/VLOOKUP($B324,'Justerad allokering'!$B$1:$AG$461,MATCH(O$1,'Justerad allokering'!$B$1:$AF$1,0),FALSE)),VLOOKUP($B324,'Allokerad kvv'!$B$2:$AV$468,MATCH(O$1,'Allokerad kvv'!$B$1:$AV$1,0),FALSE),VLOOKUP($B324,'Justerad allokering'!$B$1:$AG$461,MATCH(O$1,'Justerad allokering'!$B$1:$AF$1,0),FALSE))</f>
        <v>0</v>
      </c>
      <c r="P324">
        <f>IF(ISERROR(1/VLOOKUP($B324,'Justerad allokering'!$B$1:$AG$461,MATCH(P$1,'Justerad allokering'!$B$1:$AF$1,0),FALSE)),VLOOKUP($B324,'Allokerad kvv'!$B$2:$AV$468,MATCH(P$1,'Allokerad kvv'!$B$1:$AV$1,0),FALSE),VLOOKUP($B324,'Justerad allokering'!$B$1:$AG$461,MATCH(P$1,'Justerad allokering'!$B$1:$AF$1,0),FALSE))</f>
        <v>0</v>
      </c>
      <c r="Q324">
        <f>IF(ISERROR(1/VLOOKUP($B324,'Justerad allokering'!$B$1:$AG$461,MATCH(Q$1,'Justerad allokering'!$B$1:$AF$1,0),FALSE)),VLOOKUP($B324,'Allokerad kvv'!$B$2:$AV$468,MATCH(Q$1,'Allokerad kvv'!$B$1:$AV$1,0),FALSE),VLOOKUP($B324,'Justerad allokering'!$B$1:$AG$461,MATCH(Q$1,'Justerad allokering'!$B$1:$AF$1,0),FALSE))</f>
        <v>0</v>
      </c>
      <c r="R324">
        <f>IF(ISERROR(1/VLOOKUP($B324,'Justerad allokering'!$B$1:$AG$461,MATCH(R$1,'Justerad allokering'!$B$1:$AF$1,0),FALSE)),VLOOKUP($B324,'Allokerad kvv'!$B$2:$AV$468,MATCH(R$1,'Allokerad kvv'!$B$1:$AV$1,0),FALSE),VLOOKUP($B324,'Justerad allokering'!$B$1:$AG$461,MATCH(R$1,'Justerad allokering'!$B$1:$AF$1,0),FALSE))</f>
        <v>0</v>
      </c>
      <c r="S324">
        <f>IF(ISERROR(1/VLOOKUP($B324,'Justerad allokering'!$B$1:$AG$461,MATCH(S$1,'Justerad allokering'!$B$1:$AF$1,0),FALSE)),VLOOKUP($B324,'Allokerad kvv'!$B$2:$AV$468,MATCH(S$1,'Allokerad kvv'!$B$1:$AV$1,0),FALSE),VLOOKUP($B324,'Justerad allokering'!$B$1:$AG$461,MATCH(S$1,'Justerad allokering'!$B$1:$AF$1,0),FALSE))</f>
        <v>0</v>
      </c>
      <c r="T324">
        <f>IF(ISERROR(1/VLOOKUP($B324,'Justerad allokering'!$B$1:$AG$461,MATCH(T$1,'Justerad allokering'!$B$1:$AF$1,0),FALSE)),VLOOKUP($B324,'Allokerad kvv'!$B$2:$AV$468,MATCH(T$1,'Allokerad kvv'!$B$1:$AV$1,0),FALSE),VLOOKUP($B324,'Justerad allokering'!$B$1:$AG$461,MATCH(T$1,'Justerad allokering'!$B$1:$AF$1,0),FALSE))</f>
        <v>0</v>
      </c>
      <c r="U324">
        <f>IF(ISERROR(1/VLOOKUP($B324,'Justerad allokering'!$B$1:$AG$461,MATCH(U$1,'Justerad allokering'!$B$1:$AF$1,0),FALSE)),VLOOKUP($B324,'Allokerad kvv'!$B$2:$AV$468,MATCH(U$1,'Allokerad kvv'!$B$1:$AV$1,0),FALSE),VLOOKUP($B324,'Justerad allokering'!$B$1:$AG$461,MATCH(U$1,'Justerad allokering'!$B$1:$AF$1,0),FALSE))</f>
        <v>0</v>
      </c>
      <c r="V324">
        <f>IF(ISERROR(1/VLOOKUP($B324,'Justerad allokering'!$B$1:$AG$461,MATCH(V$1,'Justerad allokering'!$B$1:$AF$1,0),FALSE)),VLOOKUP($B324,'Allokerad kvv'!$B$2:$AV$468,MATCH(V$1,'Allokerad kvv'!$B$1:$AV$1,0),FALSE),VLOOKUP($B324,'Justerad allokering'!$B$1:$AG$461,MATCH(V$1,'Justerad allokering'!$B$1:$AF$1,0),FALSE))</f>
        <v>0</v>
      </c>
      <c r="W324">
        <f>IF(ISERROR(1/VLOOKUP($B324,'Justerad allokering'!$B$1:$AG$461,MATCH(W$1,'Justerad allokering'!$B$1:$AF$1,0),FALSE)),VLOOKUP($B324,'Allokerad kvv'!$B$2:$AV$468,MATCH(W$1,'Allokerad kvv'!$B$1:$AV$1,0),FALSE),VLOOKUP($B324,'Justerad allokering'!$B$1:$AG$461,MATCH(W$1,'Justerad allokering'!$B$1:$AF$1,0),FALSE))</f>
        <v>0</v>
      </c>
      <c r="X324">
        <f>IF(ISERROR(1/VLOOKUP($B324,'Justerad allokering'!$B$1:$AG$461,MATCH(X$1,'Justerad allokering'!$B$1:$AF$1,0),FALSE)),VLOOKUP($B324,'Allokerad kvv'!$B$2:$AV$468,MATCH(X$1,'Allokerad kvv'!$B$1:$AV$1,0),FALSE),VLOOKUP($B324,'Justerad allokering'!$B$1:$AG$461,MATCH(X$1,'Justerad allokering'!$B$1:$AF$1,0),FALSE))</f>
        <v>0</v>
      </c>
      <c r="Y324">
        <f>IF(ISERROR(1/VLOOKUP($B324,'Justerad allokering'!$B$1:$AG$461,MATCH(Y$1,'Justerad allokering'!$B$1:$AF$1,0),FALSE)),VLOOKUP($B324,'Allokerad kvv'!$B$2:$AV$468,MATCH(Y$1,'Allokerad kvv'!$B$1:$AV$1,0),FALSE),VLOOKUP($B324,'Justerad allokering'!$B$1:$AG$461,MATCH(Y$1,'Justerad allokering'!$B$1:$AF$1,0),FALSE))</f>
        <v>0</v>
      </c>
      <c r="Z324">
        <f>IF(ISERROR(1/VLOOKUP($B324,'Justerad allokering'!$B$1:$AG$461,MATCH(Z$1,'Justerad allokering'!$B$1:$AF$1,0),FALSE)),VLOOKUP($B324,'Allokerad kvv'!$B$2:$AV$468,MATCH(Z$1,'Allokerad kvv'!$B$1:$AV$1,0),FALSE),VLOOKUP($B324,'Justerad allokering'!$B$1:$AG$461,MATCH(Z$1,'Justerad allokering'!$B$1:$AF$1,0),FALSE))</f>
        <v>0</v>
      </c>
      <c r="AE324" s="89">
        <f t="shared" si="20"/>
        <v>0</v>
      </c>
      <c r="AG324">
        <f t="shared" si="21"/>
        <v>0</v>
      </c>
      <c r="AH324">
        <f t="shared" si="22"/>
        <v>0</v>
      </c>
      <c r="AI324" t="str">
        <f>IF(AH324=0,"",AH324/VLOOKUP(B324,Kraftvärmeprod!$B$1:$BC$480,MATCH("Summa tillförd energi exklusive rökgaskondensering",Kraftvärmeprod!$B$1:$BC$1,0),FALSE))</f>
        <v/>
      </c>
      <c r="AK324">
        <f t="shared" si="23"/>
        <v>0</v>
      </c>
    </row>
    <row r="325" spans="1:37" x14ac:dyDescent="0.25">
      <c r="A325" s="2" t="s">
        <v>457</v>
      </c>
      <c r="B325" s="2" t="s">
        <v>459</v>
      </c>
      <c r="C325">
        <f>IF(ISERROR(1/VLOOKUP($B325,'Justerad allokering'!$B$1:$AG$461,MATCH(C$1,'Justerad allokering'!$B$1:$AF$1,0),FALSE)),VLOOKUP($B325,'Allokerad kvv'!$B$2:$AV$468,MATCH(C$1,'Allokerad kvv'!$B$1:$AV$1,0),FALSE),VLOOKUP($B325,'Justerad allokering'!$B$1:$AG$461,MATCH(C$1,'Justerad allokering'!$B$1:$AF$1,0),FALSE))</f>
        <v>0</v>
      </c>
      <c r="D325">
        <f>IF(ISERROR(1/VLOOKUP($B325,'Justerad allokering'!$B$1:$AG$461,MATCH(D$1,'Justerad allokering'!$B$1:$AF$1,0),FALSE)),VLOOKUP($B325,'Allokerad kvv'!$B$2:$AV$468,MATCH(D$1,'Allokerad kvv'!$B$1:$AV$1,0),FALSE),VLOOKUP($B325,'Justerad allokering'!$B$1:$AG$461,MATCH(D$1,'Justerad allokering'!$B$1:$AF$1,0),FALSE))</f>
        <v>0</v>
      </c>
      <c r="E325">
        <f>IF(ISERROR(1/VLOOKUP($B325,'Justerad allokering'!$B$1:$AG$461,MATCH(E$1,'Justerad allokering'!$B$1:$AF$1,0),FALSE)),VLOOKUP($B325,'Allokerad kvv'!$B$2:$AV$468,MATCH(E$1,'Allokerad kvv'!$B$1:$AV$1,0),FALSE),VLOOKUP($B325,'Justerad allokering'!$B$1:$AG$461,MATCH(E$1,'Justerad allokering'!$B$1:$AF$1,0),FALSE))</f>
        <v>0</v>
      </c>
      <c r="F325">
        <f>IF(ISERROR(1/VLOOKUP($B325,'Justerad allokering'!$B$1:$AG$461,MATCH(F$1,'Justerad allokering'!$B$1:$AF$1,0),FALSE)),VLOOKUP($B325,'Allokerad kvv'!$B$2:$AV$468,MATCH(F$1,'Allokerad kvv'!$B$1:$AV$1,0),FALSE),VLOOKUP($B325,'Justerad allokering'!$B$1:$AG$461,MATCH(F$1,'Justerad allokering'!$B$1:$AF$1,0),FALSE))</f>
        <v>0</v>
      </c>
      <c r="G325">
        <f>IF(ISERROR(1/VLOOKUP($B325,'Justerad allokering'!$B$1:$AG$461,MATCH(G$1,'Justerad allokering'!$B$1:$AF$1,0),FALSE)),VLOOKUP($B325,'Allokerad kvv'!$B$2:$AV$468,MATCH(G$1,'Allokerad kvv'!$B$1:$AV$1,0),FALSE),VLOOKUP($B325,'Justerad allokering'!$B$1:$AG$461,MATCH(G$1,'Justerad allokering'!$B$1:$AF$1,0),FALSE))</f>
        <v>0</v>
      </c>
      <c r="H325">
        <f>IF(ISERROR(1/VLOOKUP($B325,'Justerad allokering'!$B$1:$AG$461,MATCH(H$1,'Justerad allokering'!$B$1:$AF$1,0),FALSE)),VLOOKUP($B325,'Allokerad kvv'!$B$2:$AV$468,MATCH(H$1,'Allokerad kvv'!$B$1:$AV$1,0),FALSE),VLOOKUP($B325,'Justerad allokering'!$B$1:$AG$461,MATCH(H$1,'Justerad allokering'!$B$1:$AF$1,0),FALSE))</f>
        <v>0</v>
      </c>
      <c r="I325">
        <f>IF(ISERROR(1/VLOOKUP($B325,'Justerad allokering'!$B$1:$AG$461,MATCH(I$1,'Justerad allokering'!$B$1:$AF$1,0),FALSE)),VLOOKUP($B325,'Allokerad kvv'!$B$2:$AV$468,MATCH(I$1,'Allokerad kvv'!$B$1:$AV$1,0),FALSE),VLOOKUP($B325,'Justerad allokering'!$B$1:$AG$461,MATCH(I$1,'Justerad allokering'!$B$1:$AF$1,0),FALSE))</f>
        <v>0</v>
      </c>
      <c r="J325">
        <f>IF(ISERROR(1/VLOOKUP($B325,'Justerad allokering'!$B$1:$AG$461,MATCH(J$1,'Justerad allokering'!$B$1:$AF$1,0),FALSE)),VLOOKUP($B325,'Allokerad kvv'!$B$2:$AV$468,MATCH(J$1,'Allokerad kvv'!$B$1:$AV$1,0),FALSE),VLOOKUP($B325,'Justerad allokering'!$B$1:$AG$461,MATCH(J$1,'Justerad allokering'!$B$1:$AF$1,0),FALSE))</f>
        <v>0</v>
      </c>
      <c r="K325">
        <f>IF(ISERROR(1/VLOOKUP($B325,'Justerad allokering'!$B$1:$AG$461,MATCH(K$1,'Justerad allokering'!$B$1:$AF$1,0),FALSE)),VLOOKUP($B325,'Allokerad kvv'!$B$2:$AV$468,MATCH(K$1,'Allokerad kvv'!$B$1:$AV$1,0),FALSE),VLOOKUP($B325,'Justerad allokering'!$B$1:$AG$461,MATCH(K$1,'Justerad allokering'!$B$1:$AF$1,0),FALSE))</f>
        <v>0</v>
      </c>
      <c r="L325">
        <f>IF(ISERROR(1/VLOOKUP($B325,'Justerad allokering'!$B$1:$AG$461,MATCH(L$1,'Justerad allokering'!$B$1:$AF$1,0),FALSE)),VLOOKUP($B325,'Allokerad kvv'!$B$2:$AV$468,MATCH(L$1,'Allokerad kvv'!$B$1:$AV$1,0),FALSE),VLOOKUP($B325,'Justerad allokering'!$B$1:$AG$461,MATCH(L$1,'Justerad allokering'!$B$1:$AF$1,0),FALSE))</f>
        <v>0</v>
      </c>
      <c r="M325">
        <f>IF(ISERROR(1/VLOOKUP($B325,'Justerad allokering'!$B$1:$AG$461,MATCH(M$1,'Justerad allokering'!$B$1:$AF$1,0),FALSE)),VLOOKUP($B325,'Allokerad kvv'!$B$2:$AV$468,MATCH(M$1,'Allokerad kvv'!$B$1:$AV$1,0),FALSE),VLOOKUP($B325,'Justerad allokering'!$B$1:$AG$461,MATCH(M$1,'Justerad allokering'!$B$1:$AF$1,0),FALSE))</f>
        <v>0</v>
      </c>
      <c r="N325">
        <f>IF(ISERROR(1/VLOOKUP($B325,'Justerad allokering'!$B$1:$AG$461,MATCH(N$1,'Justerad allokering'!$B$1:$AF$1,0),FALSE)),VLOOKUP($B325,'Allokerad kvv'!$B$2:$AV$468,MATCH(N$1,'Allokerad kvv'!$B$1:$AV$1,0),FALSE),VLOOKUP($B325,'Justerad allokering'!$B$1:$AG$461,MATCH(N$1,'Justerad allokering'!$B$1:$AF$1,0),FALSE))</f>
        <v>0</v>
      </c>
      <c r="O325">
        <f>IF(ISERROR(1/VLOOKUP($B325,'Justerad allokering'!$B$1:$AG$461,MATCH(O$1,'Justerad allokering'!$B$1:$AF$1,0),FALSE)),VLOOKUP($B325,'Allokerad kvv'!$B$2:$AV$468,MATCH(O$1,'Allokerad kvv'!$B$1:$AV$1,0),FALSE),VLOOKUP($B325,'Justerad allokering'!$B$1:$AG$461,MATCH(O$1,'Justerad allokering'!$B$1:$AF$1,0),FALSE))</f>
        <v>0</v>
      </c>
      <c r="P325">
        <f>IF(ISERROR(1/VLOOKUP($B325,'Justerad allokering'!$B$1:$AG$461,MATCH(P$1,'Justerad allokering'!$B$1:$AF$1,0),FALSE)),VLOOKUP($B325,'Allokerad kvv'!$B$2:$AV$468,MATCH(P$1,'Allokerad kvv'!$B$1:$AV$1,0),FALSE),VLOOKUP($B325,'Justerad allokering'!$B$1:$AG$461,MATCH(P$1,'Justerad allokering'!$B$1:$AF$1,0),FALSE))</f>
        <v>0</v>
      </c>
      <c r="Q325">
        <f>IF(ISERROR(1/VLOOKUP($B325,'Justerad allokering'!$B$1:$AG$461,MATCH(Q$1,'Justerad allokering'!$B$1:$AF$1,0),FALSE)),VLOOKUP($B325,'Allokerad kvv'!$B$2:$AV$468,MATCH(Q$1,'Allokerad kvv'!$B$1:$AV$1,0),FALSE),VLOOKUP($B325,'Justerad allokering'!$B$1:$AG$461,MATCH(Q$1,'Justerad allokering'!$B$1:$AF$1,0),FALSE))</f>
        <v>0</v>
      </c>
      <c r="R325">
        <f>IF(ISERROR(1/VLOOKUP($B325,'Justerad allokering'!$B$1:$AG$461,MATCH(R$1,'Justerad allokering'!$B$1:$AF$1,0),FALSE)),VLOOKUP($B325,'Allokerad kvv'!$B$2:$AV$468,MATCH(R$1,'Allokerad kvv'!$B$1:$AV$1,0),FALSE),VLOOKUP($B325,'Justerad allokering'!$B$1:$AG$461,MATCH(R$1,'Justerad allokering'!$B$1:$AF$1,0),FALSE))</f>
        <v>0</v>
      </c>
      <c r="S325">
        <f>IF(ISERROR(1/VLOOKUP($B325,'Justerad allokering'!$B$1:$AG$461,MATCH(S$1,'Justerad allokering'!$B$1:$AF$1,0),FALSE)),VLOOKUP($B325,'Allokerad kvv'!$B$2:$AV$468,MATCH(S$1,'Allokerad kvv'!$B$1:$AV$1,0),FALSE),VLOOKUP($B325,'Justerad allokering'!$B$1:$AG$461,MATCH(S$1,'Justerad allokering'!$B$1:$AF$1,0),FALSE))</f>
        <v>0</v>
      </c>
      <c r="T325">
        <f>IF(ISERROR(1/VLOOKUP($B325,'Justerad allokering'!$B$1:$AG$461,MATCH(T$1,'Justerad allokering'!$B$1:$AF$1,0),FALSE)),VLOOKUP($B325,'Allokerad kvv'!$B$2:$AV$468,MATCH(T$1,'Allokerad kvv'!$B$1:$AV$1,0),FALSE),VLOOKUP($B325,'Justerad allokering'!$B$1:$AG$461,MATCH(T$1,'Justerad allokering'!$B$1:$AF$1,0),FALSE))</f>
        <v>0</v>
      </c>
      <c r="U325">
        <f>IF(ISERROR(1/VLOOKUP($B325,'Justerad allokering'!$B$1:$AG$461,MATCH(U$1,'Justerad allokering'!$B$1:$AF$1,0),FALSE)),VLOOKUP($B325,'Allokerad kvv'!$B$2:$AV$468,MATCH(U$1,'Allokerad kvv'!$B$1:$AV$1,0),FALSE),VLOOKUP($B325,'Justerad allokering'!$B$1:$AG$461,MATCH(U$1,'Justerad allokering'!$B$1:$AF$1,0),FALSE))</f>
        <v>0</v>
      </c>
      <c r="V325">
        <f>IF(ISERROR(1/VLOOKUP($B325,'Justerad allokering'!$B$1:$AG$461,MATCH(V$1,'Justerad allokering'!$B$1:$AF$1,0),FALSE)),VLOOKUP($B325,'Allokerad kvv'!$B$2:$AV$468,MATCH(V$1,'Allokerad kvv'!$B$1:$AV$1,0),FALSE),VLOOKUP($B325,'Justerad allokering'!$B$1:$AG$461,MATCH(V$1,'Justerad allokering'!$B$1:$AF$1,0),FALSE))</f>
        <v>0</v>
      </c>
      <c r="W325">
        <f>IF(ISERROR(1/VLOOKUP($B325,'Justerad allokering'!$B$1:$AG$461,MATCH(W$1,'Justerad allokering'!$B$1:$AF$1,0),FALSE)),VLOOKUP($B325,'Allokerad kvv'!$B$2:$AV$468,MATCH(W$1,'Allokerad kvv'!$B$1:$AV$1,0),FALSE),VLOOKUP($B325,'Justerad allokering'!$B$1:$AG$461,MATCH(W$1,'Justerad allokering'!$B$1:$AF$1,0),FALSE))</f>
        <v>0</v>
      </c>
      <c r="X325">
        <f>IF(ISERROR(1/VLOOKUP($B325,'Justerad allokering'!$B$1:$AG$461,MATCH(X$1,'Justerad allokering'!$B$1:$AF$1,0),FALSE)),VLOOKUP($B325,'Allokerad kvv'!$B$2:$AV$468,MATCH(X$1,'Allokerad kvv'!$B$1:$AV$1,0),FALSE),VLOOKUP($B325,'Justerad allokering'!$B$1:$AG$461,MATCH(X$1,'Justerad allokering'!$B$1:$AF$1,0),FALSE))</f>
        <v>0</v>
      </c>
      <c r="Y325">
        <f>IF(ISERROR(1/VLOOKUP($B325,'Justerad allokering'!$B$1:$AG$461,MATCH(Y$1,'Justerad allokering'!$B$1:$AF$1,0),FALSE)),VLOOKUP($B325,'Allokerad kvv'!$B$2:$AV$468,MATCH(Y$1,'Allokerad kvv'!$B$1:$AV$1,0),FALSE),VLOOKUP($B325,'Justerad allokering'!$B$1:$AG$461,MATCH(Y$1,'Justerad allokering'!$B$1:$AF$1,0),FALSE))</f>
        <v>0</v>
      </c>
      <c r="Z325">
        <f>IF(ISERROR(1/VLOOKUP($B325,'Justerad allokering'!$B$1:$AG$461,MATCH(Z$1,'Justerad allokering'!$B$1:$AF$1,0),FALSE)),VLOOKUP($B325,'Allokerad kvv'!$B$2:$AV$468,MATCH(Z$1,'Allokerad kvv'!$B$1:$AV$1,0),FALSE),VLOOKUP($B325,'Justerad allokering'!$B$1:$AG$461,MATCH(Z$1,'Justerad allokering'!$B$1:$AF$1,0),FALSE))</f>
        <v>0</v>
      </c>
      <c r="AE325" s="89">
        <f t="shared" si="20"/>
        <v>0</v>
      </c>
      <c r="AG325">
        <f t="shared" si="21"/>
        <v>0</v>
      </c>
      <c r="AH325">
        <f t="shared" si="22"/>
        <v>0</v>
      </c>
      <c r="AI325" t="str">
        <f>IF(AH325=0,"",AH325/VLOOKUP(B325,Kraftvärmeprod!$B$1:$BC$480,MATCH("Summa tillförd energi exklusive rökgaskondensering",Kraftvärmeprod!$B$1:$BC$1,0),FALSE))</f>
        <v/>
      </c>
      <c r="AK325">
        <f t="shared" si="23"/>
        <v>0</v>
      </c>
    </row>
    <row r="326" spans="1:37" x14ac:dyDescent="0.25">
      <c r="A326" s="2" t="s">
        <v>457</v>
      </c>
      <c r="B326" s="2" t="s">
        <v>460</v>
      </c>
      <c r="C326">
        <f>IF(ISERROR(1/VLOOKUP($B326,'Justerad allokering'!$B$1:$AG$461,MATCH(C$1,'Justerad allokering'!$B$1:$AF$1,0),FALSE)),VLOOKUP($B326,'Allokerad kvv'!$B$2:$AV$468,MATCH(C$1,'Allokerad kvv'!$B$1:$AV$1,0),FALSE),VLOOKUP($B326,'Justerad allokering'!$B$1:$AG$461,MATCH(C$1,'Justerad allokering'!$B$1:$AF$1,0),FALSE))</f>
        <v>0</v>
      </c>
      <c r="D326">
        <f>IF(ISERROR(1/VLOOKUP($B326,'Justerad allokering'!$B$1:$AG$461,MATCH(D$1,'Justerad allokering'!$B$1:$AF$1,0),FALSE)),VLOOKUP($B326,'Allokerad kvv'!$B$2:$AV$468,MATCH(D$1,'Allokerad kvv'!$B$1:$AV$1,0),FALSE),VLOOKUP($B326,'Justerad allokering'!$B$1:$AG$461,MATCH(D$1,'Justerad allokering'!$B$1:$AF$1,0),FALSE))</f>
        <v>0</v>
      </c>
      <c r="E326">
        <f>IF(ISERROR(1/VLOOKUP($B326,'Justerad allokering'!$B$1:$AG$461,MATCH(E$1,'Justerad allokering'!$B$1:$AF$1,0),FALSE)),VLOOKUP($B326,'Allokerad kvv'!$B$2:$AV$468,MATCH(E$1,'Allokerad kvv'!$B$1:$AV$1,0),FALSE),VLOOKUP($B326,'Justerad allokering'!$B$1:$AG$461,MATCH(E$1,'Justerad allokering'!$B$1:$AF$1,0),FALSE))</f>
        <v>0</v>
      </c>
      <c r="F326">
        <f>IF(ISERROR(1/VLOOKUP($B326,'Justerad allokering'!$B$1:$AG$461,MATCH(F$1,'Justerad allokering'!$B$1:$AF$1,0),FALSE)),VLOOKUP($B326,'Allokerad kvv'!$B$2:$AV$468,MATCH(F$1,'Allokerad kvv'!$B$1:$AV$1,0),FALSE),VLOOKUP($B326,'Justerad allokering'!$B$1:$AG$461,MATCH(F$1,'Justerad allokering'!$B$1:$AF$1,0),FALSE))</f>
        <v>0</v>
      </c>
      <c r="G326">
        <f>IF(ISERROR(1/VLOOKUP($B326,'Justerad allokering'!$B$1:$AG$461,MATCH(G$1,'Justerad allokering'!$B$1:$AF$1,0),FALSE)),VLOOKUP($B326,'Allokerad kvv'!$B$2:$AV$468,MATCH(G$1,'Allokerad kvv'!$B$1:$AV$1,0),FALSE),VLOOKUP($B326,'Justerad allokering'!$B$1:$AG$461,MATCH(G$1,'Justerad allokering'!$B$1:$AF$1,0),FALSE))</f>
        <v>0</v>
      </c>
      <c r="H326">
        <f>IF(ISERROR(1/VLOOKUP($B326,'Justerad allokering'!$B$1:$AG$461,MATCH(H$1,'Justerad allokering'!$B$1:$AF$1,0),FALSE)),VLOOKUP($B326,'Allokerad kvv'!$B$2:$AV$468,MATCH(H$1,'Allokerad kvv'!$B$1:$AV$1,0),FALSE),VLOOKUP($B326,'Justerad allokering'!$B$1:$AG$461,MATCH(H$1,'Justerad allokering'!$B$1:$AF$1,0),FALSE))</f>
        <v>0</v>
      </c>
      <c r="I326">
        <f>IF(ISERROR(1/VLOOKUP($B326,'Justerad allokering'!$B$1:$AG$461,MATCH(I$1,'Justerad allokering'!$B$1:$AF$1,0),FALSE)),VLOOKUP($B326,'Allokerad kvv'!$B$2:$AV$468,MATCH(I$1,'Allokerad kvv'!$B$1:$AV$1,0),FALSE),VLOOKUP($B326,'Justerad allokering'!$B$1:$AG$461,MATCH(I$1,'Justerad allokering'!$B$1:$AF$1,0),FALSE))</f>
        <v>0</v>
      </c>
      <c r="J326">
        <f>IF(ISERROR(1/VLOOKUP($B326,'Justerad allokering'!$B$1:$AG$461,MATCH(J$1,'Justerad allokering'!$B$1:$AF$1,0),FALSE)),VLOOKUP($B326,'Allokerad kvv'!$B$2:$AV$468,MATCH(J$1,'Allokerad kvv'!$B$1:$AV$1,0),FALSE),VLOOKUP($B326,'Justerad allokering'!$B$1:$AG$461,MATCH(J$1,'Justerad allokering'!$B$1:$AF$1,0),FALSE))</f>
        <v>0</v>
      </c>
      <c r="K326">
        <f>IF(ISERROR(1/VLOOKUP($B326,'Justerad allokering'!$B$1:$AG$461,MATCH(K$1,'Justerad allokering'!$B$1:$AF$1,0),FALSE)),VLOOKUP($B326,'Allokerad kvv'!$B$2:$AV$468,MATCH(K$1,'Allokerad kvv'!$B$1:$AV$1,0),FALSE),VLOOKUP($B326,'Justerad allokering'!$B$1:$AG$461,MATCH(K$1,'Justerad allokering'!$B$1:$AF$1,0),FALSE))</f>
        <v>0</v>
      </c>
      <c r="L326">
        <f>IF(ISERROR(1/VLOOKUP($B326,'Justerad allokering'!$B$1:$AG$461,MATCH(L$1,'Justerad allokering'!$B$1:$AF$1,0),FALSE)),VLOOKUP($B326,'Allokerad kvv'!$B$2:$AV$468,MATCH(L$1,'Allokerad kvv'!$B$1:$AV$1,0),FALSE),VLOOKUP($B326,'Justerad allokering'!$B$1:$AG$461,MATCH(L$1,'Justerad allokering'!$B$1:$AF$1,0),FALSE))</f>
        <v>0</v>
      </c>
      <c r="M326">
        <f>IF(ISERROR(1/VLOOKUP($B326,'Justerad allokering'!$B$1:$AG$461,MATCH(M$1,'Justerad allokering'!$B$1:$AF$1,0),FALSE)),VLOOKUP($B326,'Allokerad kvv'!$B$2:$AV$468,MATCH(M$1,'Allokerad kvv'!$B$1:$AV$1,0),FALSE),VLOOKUP($B326,'Justerad allokering'!$B$1:$AG$461,MATCH(M$1,'Justerad allokering'!$B$1:$AF$1,0),FALSE))</f>
        <v>0</v>
      </c>
      <c r="N326">
        <f>IF(ISERROR(1/VLOOKUP($B326,'Justerad allokering'!$B$1:$AG$461,MATCH(N$1,'Justerad allokering'!$B$1:$AF$1,0),FALSE)),VLOOKUP($B326,'Allokerad kvv'!$B$2:$AV$468,MATCH(N$1,'Allokerad kvv'!$B$1:$AV$1,0),FALSE),VLOOKUP($B326,'Justerad allokering'!$B$1:$AG$461,MATCH(N$1,'Justerad allokering'!$B$1:$AF$1,0),FALSE))</f>
        <v>0</v>
      </c>
      <c r="O326">
        <f>IF(ISERROR(1/VLOOKUP($B326,'Justerad allokering'!$B$1:$AG$461,MATCH(O$1,'Justerad allokering'!$B$1:$AF$1,0),FALSE)),VLOOKUP($B326,'Allokerad kvv'!$B$2:$AV$468,MATCH(O$1,'Allokerad kvv'!$B$1:$AV$1,0),FALSE),VLOOKUP($B326,'Justerad allokering'!$B$1:$AG$461,MATCH(O$1,'Justerad allokering'!$B$1:$AF$1,0),FALSE))</f>
        <v>0</v>
      </c>
      <c r="P326">
        <f>IF(ISERROR(1/VLOOKUP($B326,'Justerad allokering'!$B$1:$AG$461,MATCH(P$1,'Justerad allokering'!$B$1:$AF$1,0),FALSE)),VLOOKUP($B326,'Allokerad kvv'!$B$2:$AV$468,MATCH(P$1,'Allokerad kvv'!$B$1:$AV$1,0),FALSE),VLOOKUP($B326,'Justerad allokering'!$B$1:$AG$461,MATCH(P$1,'Justerad allokering'!$B$1:$AF$1,0),FALSE))</f>
        <v>0</v>
      </c>
      <c r="Q326">
        <f>IF(ISERROR(1/VLOOKUP($B326,'Justerad allokering'!$B$1:$AG$461,MATCH(Q$1,'Justerad allokering'!$B$1:$AF$1,0),FALSE)),VLOOKUP($B326,'Allokerad kvv'!$B$2:$AV$468,MATCH(Q$1,'Allokerad kvv'!$B$1:$AV$1,0),FALSE),VLOOKUP($B326,'Justerad allokering'!$B$1:$AG$461,MATCH(Q$1,'Justerad allokering'!$B$1:$AF$1,0),FALSE))</f>
        <v>0</v>
      </c>
      <c r="R326">
        <f>IF(ISERROR(1/VLOOKUP($B326,'Justerad allokering'!$B$1:$AG$461,MATCH(R$1,'Justerad allokering'!$B$1:$AF$1,0),FALSE)),VLOOKUP($B326,'Allokerad kvv'!$B$2:$AV$468,MATCH(R$1,'Allokerad kvv'!$B$1:$AV$1,0),FALSE),VLOOKUP($B326,'Justerad allokering'!$B$1:$AG$461,MATCH(R$1,'Justerad allokering'!$B$1:$AF$1,0),FALSE))</f>
        <v>0</v>
      </c>
      <c r="S326">
        <f>IF(ISERROR(1/VLOOKUP($B326,'Justerad allokering'!$B$1:$AG$461,MATCH(S$1,'Justerad allokering'!$B$1:$AF$1,0),FALSE)),VLOOKUP($B326,'Allokerad kvv'!$B$2:$AV$468,MATCH(S$1,'Allokerad kvv'!$B$1:$AV$1,0),FALSE),VLOOKUP($B326,'Justerad allokering'!$B$1:$AG$461,MATCH(S$1,'Justerad allokering'!$B$1:$AF$1,0),FALSE))</f>
        <v>0</v>
      </c>
      <c r="T326">
        <f>IF(ISERROR(1/VLOOKUP($B326,'Justerad allokering'!$B$1:$AG$461,MATCH(T$1,'Justerad allokering'!$B$1:$AF$1,0),FALSE)),VLOOKUP($B326,'Allokerad kvv'!$B$2:$AV$468,MATCH(T$1,'Allokerad kvv'!$B$1:$AV$1,0),FALSE),VLOOKUP($B326,'Justerad allokering'!$B$1:$AG$461,MATCH(T$1,'Justerad allokering'!$B$1:$AF$1,0),FALSE))</f>
        <v>0</v>
      </c>
      <c r="U326">
        <f>IF(ISERROR(1/VLOOKUP($B326,'Justerad allokering'!$B$1:$AG$461,MATCH(U$1,'Justerad allokering'!$B$1:$AF$1,0),FALSE)),VLOOKUP($B326,'Allokerad kvv'!$B$2:$AV$468,MATCH(U$1,'Allokerad kvv'!$B$1:$AV$1,0),FALSE),VLOOKUP($B326,'Justerad allokering'!$B$1:$AG$461,MATCH(U$1,'Justerad allokering'!$B$1:$AF$1,0),FALSE))</f>
        <v>0</v>
      </c>
      <c r="V326">
        <f>IF(ISERROR(1/VLOOKUP($B326,'Justerad allokering'!$B$1:$AG$461,MATCH(V$1,'Justerad allokering'!$B$1:$AF$1,0),FALSE)),VLOOKUP($B326,'Allokerad kvv'!$B$2:$AV$468,MATCH(V$1,'Allokerad kvv'!$B$1:$AV$1,0),FALSE),VLOOKUP($B326,'Justerad allokering'!$B$1:$AG$461,MATCH(V$1,'Justerad allokering'!$B$1:$AF$1,0),FALSE))</f>
        <v>0</v>
      </c>
      <c r="W326">
        <f>IF(ISERROR(1/VLOOKUP($B326,'Justerad allokering'!$B$1:$AG$461,MATCH(W$1,'Justerad allokering'!$B$1:$AF$1,0),FALSE)),VLOOKUP($B326,'Allokerad kvv'!$B$2:$AV$468,MATCH(W$1,'Allokerad kvv'!$B$1:$AV$1,0),FALSE),VLOOKUP($B326,'Justerad allokering'!$B$1:$AG$461,MATCH(W$1,'Justerad allokering'!$B$1:$AF$1,0),FALSE))</f>
        <v>0</v>
      </c>
      <c r="X326">
        <f>IF(ISERROR(1/VLOOKUP($B326,'Justerad allokering'!$B$1:$AG$461,MATCH(X$1,'Justerad allokering'!$B$1:$AF$1,0),FALSE)),VLOOKUP($B326,'Allokerad kvv'!$B$2:$AV$468,MATCH(X$1,'Allokerad kvv'!$B$1:$AV$1,0),FALSE),VLOOKUP($B326,'Justerad allokering'!$B$1:$AG$461,MATCH(X$1,'Justerad allokering'!$B$1:$AF$1,0),FALSE))</f>
        <v>0</v>
      </c>
      <c r="Y326">
        <f>IF(ISERROR(1/VLOOKUP($B326,'Justerad allokering'!$B$1:$AG$461,MATCH(Y$1,'Justerad allokering'!$B$1:$AF$1,0),FALSE)),VLOOKUP($B326,'Allokerad kvv'!$B$2:$AV$468,MATCH(Y$1,'Allokerad kvv'!$B$1:$AV$1,0),FALSE),VLOOKUP($B326,'Justerad allokering'!$B$1:$AG$461,MATCH(Y$1,'Justerad allokering'!$B$1:$AF$1,0),FALSE))</f>
        <v>0</v>
      </c>
      <c r="Z326">
        <f>IF(ISERROR(1/VLOOKUP($B326,'Justerad allokering'!$B$1:$AG$461,MATCH(Z$1,'Justerad allokering'!$B$1:$AF$1,0),FALSE)),VLOOKUP($B326,'Allokerad kvv'!$B$2:$AV$468,MATCH(Z$1,'Allokerad kvv'!$B$1:$AV$1,0),FALSE),VLOOKUP($B326,'Justerad allokering'!$B$1:$AG$461,MATCH(Z$1,'Justerad allokering'!$B$1:$AF$1,0),FALSE))</f>
        <v>0</v>
      </c>
      <c r="AE326" s="89">
        <f t="shared" si="20"/>
        <v>0</v>
      </c>
      <c r="AG326">
        <f t="shared" si="21"/>
        <v>0</v>
      </c>
      <c r="AH326">
        <f t="shared" si="22"/>
        <v>0</v>
      </c>
      <c r="AI326" t="str">
        <f>IF(AH326=0,"",AH326/VLOOKUP(B326,Kraftvärmeprod!$B$1:$BC$480,MATCH("Summa tillförd energi exklusive rökgaskondensering",Kraftvärmeprod!$B$1:$BC$1,0),FALSE))</f>
        <v/>
      </c>
      <c r="AK326">
        <f t="shared" si="23"/>
        <v>0</v>
      </c>
    </row>
    <row r="327" spans="1:37" x14ac:dyDescent="0.25">
      <c r="A327" s="2" t="s">
        <v>457</v>
      </c>
      <c r="B327" s="2" t="s">
        <v>461</v>
      </c>
      <c r="C327">
        <f>IF(ISERROR(1/VLOOKUP($B327,'Justerad allokering'!$B$1:$AG$461,MATCH(C$1,'Justerad allokering'!$B$1:$AF$1,0),FALSE)),VLOOKUP($B327,'Allokerad kvv'!$B$2:$AV$468,MATCH(C$1,'Allokerad kvv'!$B$1:$AV$1,0),FALSE),VLOOKUP($B327,'Justerad allokering'!$B$1:$AG$461,MATCH(C$1,'Justerad allokering'!$B$1:$AF$1,0),FALSE))</f>
        <v>263.39999999999998</v>
      </c>
      <c r="D327">
        <f>IF(ISERROR(1/VLOOKUP($B327,'Justerad allokering'!$B$1:$AG$461,MATCH(D$1,'Justerad allokering'!$B$1:$AF$1,0),FALSE)),VLOOKUP($B327,'Allokerad kvv'!$B$2:$AV$468,MATCH(D$1,'Allokerad kvv'!$B$1:$AV$1,0),FALSE),VLOOKUP($B327,'Justerad allokering'!$B$1:$AG$461,MATCH(D$1,'Justerad allokering'!$B$1:$AF$1,0),FALSE))</f>
        <v>0</v>
      </c>
      <c r="E327">
        <f>IF(ISERROR(1/VLOOKUP($B327,'Justerad allokering'!$B$1:$AG$461,MATCH(E$1,'Justerad allokering'!$B$1:$AF$1,0),FALSE)),VLOOKUP($B327,'Allokerad kvv'!$B$2:$AV$468,MATCH(E$1,'Allokerad kvv'!$B$1:$AV$1,0),FALSE),VLOOKUP($B327,'Justerad allokering'!$B$1:$AG$461,MATCH(E$1,'Justerad allokering'!$B$1:$AF$1,0),FALSE))</f>
        <v>76.3</v>
      </c>
      <c r="F327">
        <f>IF(ISERROR(1/VLOOKUP($B327,'Justerad allokering'!$B$1:$AG$461,MATCH(F$1,'Justerad allokering'!$B$1:$AF$1,0),FALSE)),VLOOKUP($B327,'Allokerad kvv'!$B$2:$AV$468,MATCH(F$1,'Allokerad kvv'!$B$1:$AV$1,0),FALSE),VLOOKUP($B327,'Justerad allokering'!$B$1:$AG$461,MATCH(F$1,'Justerad allokering'!$B$1:$AF$1,0),FALSE))</f>
        <v>0</v>
      </c>
      <c r="G327">
        <f>IF(ISERROR(1/VLOOKUP($B327,'Justerad allokering'!$B$1:$AG$461,MATCH(G$1,'Justerad allokering'!$B$1:$AF$1,0),FALSE)),VLOOKUP($B327,'Allokerad kvv'!$B$2:$AV$468,MATCH(G$1,'Allokerad kvv'!$B$1:$AV$1,0),FALSE),VLOOKUP($B327,'Justerad allokering'!$B$1:$AG$461,MATCH(G$1,'Justerad allokering'!$B$1:$AF$1,0),FALSE))</f>
        <v>6.7</v>
      </c>
      <c r="H327">
        <f>IF(ISERROR(1/VLOOKUP($B327,'Justerad allokering'!$B$1:$AG$461,MATCH(H$1,'Justerad allokering'!$B$1:$AF$1,0),FALSE)),VLOOKUP($B327,'Allokerad kvv'!$B$2:$AV$468,MATCH(H$1,'Allokerad kvv'!$B$1:$AV$1,0),FALSE),VLOOKUP($B327,'Justerad allokering'!$B$1:$AG$461,MATCH(H$1,'Justerad allokering'!$B$1:$AF$1,0),FALSE))</f>
        <v>0</v>
      </c>
      <c r="I327">
        <f>IF(ISERROR(1/VLOOKUP($B327,'Justerad allokering'!$B$1:$AG$461,MATCH(I$1,'Justerad allokering'!$B$1:$AF$1,0),FALSE)),VLOOKUP($B327,'Allokerad kvv'!$B$2:$AV$468,MATCH(I$1,'Allokerad kvv'!$B$1:$AV$1,0),FALSE),VLOOKUP($B327,'Justerad allokering'!$B$1:$AG$461,MATCH(I$1,'Justerad allokering'!$B$1:$AF$1,0),FALSE))</f>
        <v>0</v>
      </c>
      <c r="J327">
        <f>IF(ISERROR(1/VLOOKUP($B327,'Justerad allokering'!$B$1:$AG$461,MATCH(J$1,'Justerad allokering'!$B$1:$AF$1,0),FALSE)),VLOOKUP($B327,'Allokerad kvv'!$B$2:$AV$468,MATCH(J$1,'Allokerad kvv'!$B$1:$AV$1,0),FALSE),VLOOKUP($B327,'Justerad allokering'!$B$1:$AG$461,MATCH(J$1,'Justerad allokering'!$B$1:$AF$1,0),FALSE))</f>
        <v>55.9</v>
      </c>
      <c r="K327">
        <f>IF(ISERROR(1/VLOOKUP($B327,'Justerad allokering'!$B$1:$AG$461,MATCH(K$1,'Justerad allokering'!$B$1:$AF$1,0),FALSE)),VLOOKUP($B327,'Allokerad kvv'!$B$2:$AV$468,MATCH(K$1,'Allokerad kvv'!$B$1:$AV$1,0),FALSE),VLOOKUP($B327,'Justerad allokering'!$B$1:$AG$461,MATCH(K$1,'Justerad allokering'!$B$1:$AF$1,0),FALSE))</f>
        <v>22.8</v>
      </c>
      <c r="L327">
        <f>IF(ISERROR(1/VLOOKUP($B327,'Justerad allokering'!$B$1:$AG$461,MATCH(L$1,'Justerad allokering'!$B$1:$AF$1,0),FALSE)),VLOOKUP($B327,'Allokerad kvv'!$B$2:$AV$468,MATCH(L$1,'Allokerad kvv'!$B$1:$AV$1,0),FALSE),VLOOKUP($B327,'Justerad allokering'!$B$1:$AG$461,MATCH(L$1,'Justerad allokering'!$B$1:$AF$1,0),FALSE))</f>
        <v>0</v>
      </c>
      <c r="M327">
        <f>IF(ISERROR(1/VLOOKUP($B327,'Justerad allokering'!$B$1:$AG$461,MATCH(M$1,'Justerad allokering'!$B$1:$AF$1,0),FALSE)),VLOOKUP($B327,'Allokerad kvv'!$B$2:$AV$468,MATCH(M$1,'Allokerad kvv'!$B$1:$AV$1,0),FALSE),VLOOKUP($B327,'Justerad allokering'!$B$1:$AG$461,MATCH(M$1,'Justerad allokering'!$B$1:$AF$1,0),FALSE))</f>
        <v>4.5999999999999996</v>
      </c>
      <c r="N327">
        <f>IF(ISERROR(1/VLOOKUP($B327,'Justerad allokering'!$B$1:$AG$461,MATCH(N$1,'Justerad allokering'!$B$1:$AF$1,0),FALSE)),VLOOKUP($B327,'Allokerad kvv'!$B$2:$AV$468,MATCH(N$1,'Allokerad kvv'!$B$1:$AV$1,0),FALSE),VLOOKUP($B327,'Justerad allokering'!$B$1:$AG$461,MATCH(N$1,'Justerad allokering'!$B$1:$AF$1,0),FALSE))</f>
        <v>194.4</v>
      </c>
      <c r="O327">
        <f>IF(ISERROR(1/VLOOKUP($B327,'Justerad allokering'!$B$1:$AG$461,MATCH(O$1,'Justerad allokering'!$B$1:$AF$1,0),FALSE)),VLOOKUP($B327,'Allokerad kvv'!$B$2:$AV$468,MATCH(O$1,'Allokerad kvv'!$B$1:$AV$1,0),FALSE),VLOOKUP($B327,'Justerad allokering'!$B$1:$AG$461,MATCH(O$1,'Justerad allokering'!$B$1:$AF$1,0),FALSE))</f>
        <v>33.4</v>
      </c>
      <c r="P327">
        <f>IF(ISERROR(1/VLOOKUP($B327,'Justerad allokering'!$B$1:$AG$461,MATCH(P$1,'Justerad allokering'!$B$1:$AF$1,0),FALSE)),VLOOKUP($B327,'Allokerad kvv'!$B$2:$AV$468,MATCH(P$1,'Allokerad kvv'!$B$1:$AV$1,0),FALSE),VLOOKUP($B327,'Justerad allokering'!$B$1:$AG$461,MATCH(P$1,'Justerad allokering'!$B$1:$AF$1,0),FALSE))</f>
        <v>29.4</v>
      </c>
      <c r="Q327">
        <f>IF(ISERROR(1/VLOOKUP($B327,'Justerad allokering'!$B$1:$AG$461,MATCH(Q$1,'Justerad allokering'!$B$1:$AF$1,0),FALSE)),VLOOKUP($B327,'Allokerad kvv'!$B$2:$AV$468,MATCH(Q$1,'Allokerad kvv'!$B$1:$AV$1,0),FALSE),VLOOKUP($B327,'Justerad allokering'!$B$1:$AG$461,MATCH(Q$1,'Justerad allokering'!$B$1:$AF$1,0),FALSE))</f>
        <v>0</v>
      </c>
      <c r="R327">
        <f>IF(ISERROR(1/VLOOKUP($B327,'Justerad allokering'!$B$1:$AG$461,MATCH(R$1,'Justerad allokering'!$B$1:$AF$1,0),FALSE)),VLOOKUP($B327,'Allokerad kvv'!$B$2:$AV$468,MATCH(R$1,'Allokerad kvv'!$B$1:$AV$1,0),FALSE),VLOOKUP($B327,'Justerad allokering'!$B$1:$AG$461,MATCH(R$1,'Justerad allokering'!$B$1:$AF$1,0),FALSE))</f>
        <v>0</v>
      </c>
      <c r="S327">
        <f>IF(ISERROR(1/VLOOKUP($B327,'Justerad allokering'!$B$1:$AG$461,MATCH(S$1,'Justerad allokering'!$B$1:$AF$1,0),FALSE)),VLOOKUP($B327,'Allokerad kvv'!$B$2:$AV$468,MATCH(S$1,'Allokerad kvv'!$B$1:$AV$1,0),FALSE),VLOOKUP($B327,'Justerad allokering'!$B$1:$AG$461,MATCH(S$1,'Justerad allokering'!$B$1:$AF$1,0),FALSE))</f>
        <v>19.5</v>
      </c>
      <c r="T327">
        <f>IF(ISERROR(1/VLOOKUP($B327,'Justerad allokering'!$B$1:$AG$461,MATCH(T$1,'Justerad allokering'!$B$1:$AF$1,0),FALSE)),VLOOKUP($B327,'Allokerad kvv'!$B$2:$AV$468,MATCH(T$1,'Allokerad kvv'!$B$1:$AV$1,0),FALSE),VLOOKUP($B327,'Justerad allokering'!$B$1:$AG$461,MATCH(T$1,'Justerad allokering'!$B$1:$AF$1,0),FALSE))</f>
        <v>0.3</v>
      </c>
      <c r="U327">
        <f>IF(ISERROR(1/VLOOKUP($B327,'Justerad allokering'!$B$1:$AG$461,MATCH(U$1,'Justerad allokering'!$B$1:$AF$1,0),FALSE)),VLOOKUP($B327,'Allokerad kvv'!$B$2:$AV$468,MATCH(U$1,'Allokerad kvv'!$B$1:$AV$1,0),FALSE),VLOOKUP($B327,'Justerad allokering'!$B$1:$AG$461,MATCH(U$1,'Justerad allokering'!$B$1:$AF$1,0),FALSE))</f>
        <v>0</v>
      </c>
      <c r="V327">
        <f>IF(ISERROR(1/VLOOKUP($B327,'Justerad allokering'!$B$1:$AG$461,MATCH(V$1,'Justerad allokering'!$B$1:$AF$1,0),FALSE)),VLOOKUP($B327,'Allokerad kvv'!$B$2:$AV$468,MATCH(V$1,'Allokerad kvv'!$B$1:$AV$1,0),FALSE),VLOOKUP($B327,'Justerad allokering'!$B$1:$AG$461,MATCH(V$1,'Justerad allokering'!$B$1:$AF$1,0),FALSE))</f>
        <v>0</v>
      </c>
      <c r="W327">
        <f>IF(ISERROR(1/VLOOKUP($B327,'Justerad allokering'!$B$1:$AG$461,MATCH(W$1,'Justerad allokering'!$B$1:$AF$1,0),FALSE)),VLOOKUP($B327,'Allokerad kvv'!$B$2:$AV$468,MATCH(W$1,'Allokerad kvv'!$B$1:$AV$1,0),FALSE),VLOOKUP($B327,'Justerad allokering'!$B$1:$AG$461,MATCH(W$1,'Justerad allokering'!$B$1:$AF$1,0),FALSE))</f>
        <v>0</v>
      </c>
      <c r="X327">
        <f>IF(ISERROR(1/VLOOKUP($B327,'Justerad allokering'!$B$1:$AG$461,MATCH(X$1,'Justerad allokering'!$B$1:$AF$1,0),FALSE)),VLOOKUP($B327,'Allokerad kvv'!$B$2:$AV$468,MATCH(X$1,'Allokerad kvv'!$B$1:$AV$1,0),FALSE),VLOOKUP($B327,'Justerad allokering'!$B$1:$AG$461,MATCH(X$1,'Justerad allokering'!$B$1:$AF$1,0),FALSE))</f>
        <v>0</v>
      </c>
      <c r="Y327">
        <f>IF(ISERROR(1/VLOOKUP($B327,'Justerad allokering'!$B$1:$AG$461,MATCH(Y$1,'Justerad allokering'!$B$1:$AF$1,0),FALSE)),VLOOKUP($B327,'Allokerad kvv'!$B$2:$AV$468,MATCH(Y$1,'Allokerad kvv'!$B$1:$AV$1,0),FALSE),VLOOKUP($B327,'Justerad allokering'!$B$1:$AG$461,MATCH(Y$1,'Justerad allokering'!$B$1:$AF$1,0),FALSE))</f>
        <v>0</v>
      </c>
      <c r="Z327">
        <f>IF(ISERROR(1/VLOOKUP($B327,'Justerad allokering'!$B$1:$AG$461,MATCH(Z$1,'Justerad allokering'!$B$1:$AF$1,0),FALSE)),VLOOKUP($B327,'Allokerad kvv'!$B$2:$AV$468,MATCH(Z$1,'Allokerad kvv'!$B$1:$AV$1,0),FALSE),VLOOKUP($B327,'Justerad allokering'!$B$1:$AG$461,MATCH(Z$1,'Justerad allokering'!$B$1:$AF$1,0),FALSE))</f>
        <v>30</v>
      </c>
      <c r="AE327" s="89">
        <f t="shared" si="20"/>
        <v>736.69999999999993</v>
      </c>
      <c r="AG327">
        <f t="shared" si="21"/>
        <v>713.9</v>
      </c>
      <c r="AH327">
        <f t="shared" si="22"/>
        <v>519.5</v>
      </c>
      <c r="AI327">
        <f>IF(AH327=0,"",AH327/VLOOKUP(B327,Kraftvärmeprod!$B$1:$BC$480,MATCH("Summa tillförd energi exklusive rökgaskondensering",Kraftvärmeprod!$B$1:$BC$1,0),FALSE))</f>
        <v>0.50458987381853604</v>
      </c>
      <c r="AK327">
        <f t="shared" si="23"/>
        <v>229.9</v>
      </c>
    </row>
    <row r="328" spans="1:37" x14ac:dyDescent="0.25">
      <c r="A328" s="2" t="s">
        <v>462</v>
      </c>
      <c r="B328" s="2" t="s">
        <v>463</v>
      </c>
      <c r="C328">
        <f>IF(ISERROR(1/VLOOKUP($B328,'Justerad allokering'!$B$1:$AG$461,MATCH(C$1,'Justerad allokering'!$B$1:$AF$1,0),FALSE)),VLOOKUP($B328,'Allokerad kvv'!$B$2:$AV$468,MATCH(C$1,'Allokerad kvv'!$B$1:$AV$1,0),FALSE),VLOOKUP($B328,'Justerad allokering'!$B$1:$AG$461,MATCH(C$1,'Justerad allokering'!$B$1:$AF$1,0),FALSE))</f>
        <v>0</v>
      </c>
      <c r="D328">
        <f>IF(ISERROR(1/VLOOKUP($B328,'Justerad allokering'!$B$1:$AG$461,MATCH(D$1,'Justerad allokering'!$B$1:$AF$1,0),FALSE)),VLOOKUP($B328,'Allokerad kvv'!$B$2:$AV$468,MATCH(D$1,'Allokerad kvv'!$B$1:$AV$1,0),FALSE),VLOOKUP($B328,'Justerad allokering'!$B$1:$AG$461,MATCH(D$1,'Justerad allokering'!$B$1:$AF$1,0),FALSE))</f>
        <v>0</v>
      </c>
      <c r="E328">
        <f>IF(ISERROR(1/VLOOKUP($B328,'Justerad allokering'!$B$1:$AG$461,MATCH(E$1,'Justerad allokering'!$B$1:$AF$1,0),FALSE)),VLOOKUP($B328,'Allokerad kvv'!$B$2:$AV$468,MATCH(E$1,'Allokerad kvv'!$B$1:$AV$1,0),FALSE),VLOOKUP($B328,'Justerad allokering'!$B$1:$AG$461,MATCH(E$1,'Justerad allokering'!$B$1:$AF$1,0),FALSE))</f>
        <v>0</v>
      </c>
      <c r="F328">
        <f>IF(ISERROR(1/VLOOKUP($B328,'Justerad allokering'!$B$1:$AG$461,MATCH(F$1,'Justerad allokering'!$B$1:$AF$1,0),FALSE)),VLOOKUP($B328,'Allokerad kvv'!$B$2:$AV$468,MATCH(F$1,'Allokerad kvv'!$B$1:$AV$1,0),FALSE),VLOOKUP($B328,'Justerad allokering'!$B$1:$AG$461,MATCH(F$1,'Justerad allokering'!$B$1:$AF$1,0),FALSE))</f>
        <v>0</v>
      </c>
      <c r="G328">
        <f>IF(ISERROR(1/VLOOKUP($B328,'Justerad allokering'!$B$1:$AG$461,MATCH(G$1,'Justerad allokering'!$B$1:$AF$1,0),FALSE)),VLOOKUP($B328,'Allokerad kvv'!$B$2:$AV$468,MATCH(G$1,'Allokerad kvv'!$B$1:$AV$1,0),FALSE),VLOOKUP($B328,'Justerad allokering'!$B$1:$AG$461,MATCH(G$1,'Justerad allokering'!$B$1:$AF$1,0),FALSE))</f>
        <v>0</v>
      </c>
      <c r="H328">
        <f>IF(ISERROR(1/VLOOKUP($B328,'Justerad allokering'!$B$1:$AG$461,MATCH(H$1,'Justerad allokering'!$B$1:$AF$1,0),FALSE)),VLOOKUP($B328,'Allokerad kvv'!$B$2:$AV$468,MATCH(H$1,'Allokerad kvv'!$B$1:$AV$1,0),FALSE),VLOOKUP($B328,'Justerad allokering'!$B$1:$AG$461,MATCH(H$1,'Justerad allokering'!$B$1:$AF$1,0),FALSE))</f>
        <v>0</v>
      </c>
      <c r="I328">
        <f>IF(ISERROR(1/VLOOKUP($B328,'Justerad allokering'!$B$1:$AG$461,MATCH(I$1,'Justerad allokering'!$B$1:$AF$1,0),FALSE)),VLOOKUP($B328,'Allokerad kvv'!$B$2:$AV$468,MATCH(I$1,'Allokerad kvv'!$B$1:$AV$1,0),FALSE),VLOOKUP($B328,'Justerad allokering'!$B$1:$AG$461,MATCH(I$1,'Justerad allokering'!$B$1:$AF$1,0),FALSE))</f>
        <v>0</v>
      </c>
      <c r="J328">
        <f>IF(ISERROR(1/VLOOKUP($B328,'Justerad allokering'!$B$1:$AG$461,MATCH(J$1,'Justerad allokering'!$B$1:$AF$1,0),FALSE)),VLOOKUP($B328,'Allokerad kvv'!$B$2:$AV$468,MATCH(J$1,'Allokerad kvv'!$B$1:$AV$1,0),FALSE),VLOOKUP($B328,'Justerad allokering'!$B$1:$AG$461,MATCH(J$1,'Justerad allokering'!$B$1:$AF$1,0),FALSE))</f>
        <v>0</v>
      </c>
      <c r="K328">
        <f>IF(ISERROR(1/VLOOKUP($B328,'Justerad allokering'!$B$1:$AG$461,MATCH(K$1,'Justerad allokering'!$B$1:$AF$1,0),FALSE)),VLOOKUP($B328,'Allokerad kvv'!$B$2:$AV$468,MATCH(K$1,'Allokerad kvv'!$B$1:$AV$1,0),FALSE),VLOOKUP($B328,'Justerad allokering'!$B$1:$AG$461,MATCH(K$1,'Justerad allokering'!$B$1:$AF$1,0),FALSE))</f>
        <v>0</v>
      </c>
      <c r="L328">
        <f>IF(ISERROR(1/VLOOKUP($B328,'Justerad allokering'!$B$1:$AG$461,MATCH(L$1,'Justerad allokering'!$B$1:$AF$1,0),FALSE)),VLOOKUP($B328,'Allokerad kvv'!$B$2:$AV$468,MATCH(L$1,'Allokerad kvv'!$B$1:$AV$1,0),FALSE),VLOOKUP($B328,'Justerad allokering'!$B$1:$AG$461,MATCH(L$1,'Justerad allokering'!$B$1:$AF$1,0),FALSE))</f>
        <v>0</v>
      </c>
      <c r="M328">
        <f>IF(ISERROR(1/VLOOKUP($B328,'Justerad allokering'!$B$1:$AG$461,MATCH(M$1,'Justerad allokering'!$B$1:$AF$1,0),FALSE)),VLOOKUP($B328,'Allokerad kvv'!$B$2:$AV$468,MATCH(M$1,'Allokerad kvv'!$B$1:$AV$1,0),FALSE),VLOOKUP($B328,'Justerad allokering'!$B$1:$AG$461,MATCH(M$1,'Justerad allokering'!$B$1:$AF$1,0),FALSE))</f>
        <v>0</v>
      </c>
      <c r="N328">
        <f>IF(ISERROR(1/VLOOKUP($B328,'Justerad allokering'!$B$1:$AG$461,MATCH(N$1,'Justerad allokering'!$B$1:$AF$1,0),FALSE)),VLOOKUP($B328,'Allokerad kvv'!$B$2:$AV$468,MATCH(N$1,'Allokerad kvv'!$B$1:$AV$1,0),FALSE),VLOOKUP($B328,'Justerad allokering'!$B$1:$AG$461,MATCH(N$1,'Justerad allokering'!$B$1:$AF$1,0),FALSE))</f>
        <v>0</v>
      </c>
      <c r="O328">
        <f>IF(ISERROR(1/VLOOKUP($B328,'Justerad allokering'!$B$1:$AG$461,MATCH(O$1,'Justerad allokering'!$B$1:$AF$1,0),FALSE)),VLOOKUP($B328,'Allokerad kvv'!$B$2:$AV$468,MATCH(O$1,'Allokerad kvv'!$B$1:$AV$1,0),FALSE),VLOOKUP($B328,'Justerad allokering'!$B$1:$AG$461,MATCH(O$1,'Justerad allokering'!$B$1:$AF$1,0),FALSE))</f>
        <v>0</v>
      </c>
      <c r="P328">
        <f>IF(ISERROR(1/VLOOKUP($B328,'Justerad allokering'!$B$1:$AG$461,MATCH(P$1,'Justerad allokering'!$B$1:$AF$1,0),FALSE)),VLOOKUP($B328,'Allokerad kvv'!$B$2:$AV$468,MATCH(P$1,'Allokerad kvv'!$B$1:$AV$1,0),FALSE),VLOOKUP($B328,'Justerad allokering'!$B$1:$AG$461,MATCH(P$1,'Justerad allokering'!$B$1:$AF$1,0),FALSE))</f>
        <v>0</v>
      </c>
      <c r="Q328">
        <f>IF(ISERROR(1/VLOOKUP($B328,'Justerad allokering'!$B$1:$AG$461,MATCH(Q$1,'Justerad allokering'!$B$1:$AF$1,0),FALSE)),VLOOKUP($B328,'Allokerad kvv'!$B$2:$AV$468,MATCH(Q$1,'Allokerad kvv'!$B$1:$AV$1,0),FALSE),VLOOKUP($B328,'Justerad allokering'!$B$1:$AG$461,MATCH(Q$1,'Justerad allokering'!$B$1:$AF$1,0),FALSE))</f>
        <v>0</v>
      </c>
      <c r="R328">
        <f>IF(ISERROR(1/VLOOKUP($B328,'Justerad allokering'!$B$1:$AG$461,MATCH(R$1,'Justerad allokering'!$B$1:$AF$1,0),FALSE)),VLOOKUP($B328,'Allokerad kvv'!$B$2:$AV$468,MATCH(R$1,'Allokerad kvv'!$B$1:$AV$1,0),FALSE),VLOOKUP($B328,'Justerad allokering'!$B$1:$AG$461,MATCH(R$1,'Justerad allokering'!$B$1:$AF$1,0),FALSE))</f>
        <v>0</v>
      </c>
      <c r="S328">
        <f>IF(ISERROR(1/VLOOKUP($B328,'Justerad allokering'!$B$1:$AG$461,MATCH(S$1,'Justerad allokering'!$B$1:$AF$1,0),FALSE)),VLOOKUP($B328,'Allokerad kvv'!$B$2:$AV$468,MATCH(S$1,'Allokerad kvv'!$B$1:$AV$1,0),FALSE),VLOOKUP($B328,'Justerad allokering'!$B$1:$AG$461,MATCH(S$1,'Justerad allokering'!$B$1:$AF$1,0),FALSE))</f>
        <v>0</v>
      </c>
      <c r="T328">
        <f>IF(ISERROR(1/VLOOKUP($B328,'Justerad allokering'!$B$1:$AG$461,MATCH(T$1,'Justerad allokering'!$B$1:$AF$1,0),FALSE)),VLOOKUP($B328,'Allokerad kvv'!$B$2:$AV$468,MATCH(T$1,'Allokerad kvv'!$B$1:$AV$1,0),FALSE),VLOOKUP($B328,'Justerad allokering'!$B$1:$AG$461,MATCH(T$1,'Justerad allokering'!$B$1:$AF$1,0),FALSE))</f>
        <v>0</v>
      </c>
      <c r="U328">
        <f>IF(ISERROR(1/VLOOKUP($B328,'Justerad allokering'!$B$1:$AG$461,MATCH(U$1,'Justerad allokering'!$B$1:$AF$1,0),FALSE)),VLOOKUP($B328,'Allokerad kvv'!$B$2:$AV$468,MATCH(U$1,'Allokerad kvv'!$B$1:$AV$1,0),FALSE),VLOOKUP($B328,'Justerad allokering'!$B$1:$AG$461,MATCH(U$1,'Justerad allokering'!$B$1:$AF$1,0),FALSE))</f>
        <v>0</v>
      </c>
      <c r="V328">
        <f>IF(ISERROR(1/VLOOKUP($B328,'Justerad allokering'!$B$1:$AG$461,MATCH(V$1,'Justerad allokering'!$B$1:$AF$1,0),FALSE)),VLOOKUP($B328,'Allokerad kvv'!$B$2:$AV$468,MATCH(V$1,'Allokerad kvv'!$B$1:$AV$1,0),FALSE),VLOOKUP($B328,'Justerad allokering'!$B$1:$AG$461,MATCH(V$1,'Justerad allokering'!$B$1:$AF$1,0),FALSE))</f>
        <v>0</v>
      </c>
      <c r="W328">
        <f>IF(ISERROR(1/VLOOKUP($B328,'Justerad allokering'!$B$1:$AG$461,MATCH(W$1,'Justerad allokering'!$B$1:$AF$1,0),FALSE)),VLOOKUP($B328,'Allokerad kvv'!$B$2:$AV$468,MATCH(W$1,'Allokerad kvv'!$B$1:$AV$1,0),FALSE),VLOOKUP($B328,'Justerad allokering'!$B$1:$AG$461,MATCH(W$1,'Justerad allokering'!$B$1:$AF$1,0),FALSE))</f>
        <v>0</v>
      </c>
      <c r="X328">
        <f>IF(ISERROR(1/VLOOKUP($B328,'Justerad allokering'!$B$1:$AG$461,MATCH(X$1,'Justerad allokering'!$B$1:$AF$1,0),FALSE)),VLOOKUP($B328,'Allokerad kvv'!$B$2:$AV$468,MATCH(X$1,'Allokerad kvv'!$B$1:$AV$1,0),FALSE),VLOOKUP($B328,'Justerad allokering'!$B$1:$AG$461,MATCH(X$1,'Justerad allokering'!$B$1:$AF$1,0),FALSE))</f>
        <v>0</v>
      </c>
      <c r="Y328">
        <f>IF(ISERROR(1/VLOOKUP($B328,'Justerad allokering'!$B$1:$AG$461,MATCH(Y$1,'Justerad allokering'!$B$1:$AF$1,0),FALSE)),VLOOKUP($B328,'Allokerad kvv'!$B$2:$AV$468,MATCH(Y$1,'Allokerad kvv'!$B$1:$AV$1,0),FALSE),VLOOKUP($B328,'Justerad allokering'!$B$1:$AG$461,MATCH(Y$1,'Justerad allokering'!$B$1:$AF$1,0),FALSE))</f>
        <v>0</v>
      </c>
      <c r="Z328">
        <f>IF(ISERROR(1/VLOOKUP($B328,'Justerad allokering'!$B$1:$AG$461,MATCH(Z$1,'Justerad allokering'!$B$1:$AF$1,0),FALSE)),VLOOKUP($B328,'Allokerad kvv'!$B$2:$AV$468,MATCH(Z$1,'Allokerad kvv'!$B$1:$AV$1,0),FALSE),VLOOKUP($B328,'Justerad allokering'!$B$1:$AG$461,MATCH(Z$1,'Justerad allokering'!$B$1:$AF$1,0),FALSE))</f>
        <v>0</v>
      </c>
      <c r="AE328" s="89">
        <f t="shared" si="20"/>
        <v>0</v>
      </c>
      <c r="AG328">
        <f t="shared" si="21"/>
        <v>0</v>
      </c>
      <c r="AH328">
        <f t="shared" si="22"/>
        <v>0</v>
      </c>
      <c r="AI328" t="str">
        <f>IF(AH328=0,"",AH328/VLOOKUP(B328,Kraftvärmeprod!$B$1:$BC$480,MATCH("Summa tillförd energi exklusive rökgaskondensering",Kraftvärmeprod!$B$1:$BC$1,0),FALSE))</f>
        <v/>
      </c>
      <c r="AK328">
        <f t="shared" si="23"/>
        <v>0</v>
      </c>
    </row>
    <row r="329" spans="1:37" x14ac:dyDescent="0.25">
      <c r="A329" s="2" t="s">
        <v>462</v>
      </c>
      <c r="B329" s="2" t="s">
        <v>464</v>
      </c>
      <c r="C329">
        <f>IF(ISERROR(1/VLOOKUP($B329,'Justerad allokering'!$B$1:$AG$461,MATCH(C$1,'Justerad allokering'!$B$1:$AF$1,0),FALSE)),VLOOKUP($B329,'Allokerad kvv'!$B$2:$AV$468,MATCH(C$1,'Allokerad kvv'!$B$1:$AV$1,0),FALSE),VLOOKUP($B329,'Justerad allokering'!$B$1:$AG$461,MATCH(C$1,'Justerad allokering'!$B$1:$AF$1,0),FALSE))</f>
        <v>0</v>
      </c>
      <c r="D329">
        <f>IF(ISERROR(1/VLOOKUP($B329,'Justerad allokering'!$B$1:$AG$461,MATCH(D$1,'Justerad allokering'!$B$1:$AF$1,0),FALSE)),VLOOKUP($B329,'Allokerad kvv'!$B$2:$AV$468,MATCH(D$1,'Allokerad kvv'!$B$1:$AV$1,0),FALSE),VLOOKUP($B329,'Justerad allokering'!$B$1:$AG$461,MATCH(D$1,'Justerad allokering'!$B$1:$AF$1,0),FALSE))</f>
        <v>0</v>
      </c>
      <c r="E329">
        <f>IF(ISERROR(1/VLOOKUP($B329,'Justerad allokering'!$B$1:$AG$461,MATCH(E$1,'Justerad allokering'!$B$1:$AF$1,0),FALSE)),VLOOKUP($B329,'Allokerad kvv'!$B$2:$AV$468,MATCH(E$1,'Allokerad kvv'!$B$1:$AV$1,0),FALSE),VLOOKUP($B329,'Justerad allokering'!$B$1:$AG$461,MATCH(E$1,'Justerad allokering'!$B$1:$AF$1,0),FALSE))</f>
        <v>0</v>
      </c>
      <c r="F329">
        <f>IF(ISERROR(1/VLOOKUP($B329,'Justerad allokering'!$B$1:$AG$461,MATCH(F$1,'Justerad allokering'!$B$1:$AF$1,0),FALSE)),VLOOKUP($B329,'Allokerad kvv'!$B$2:$AV$468,MATCH(F$1,'Allokerad kvv'!$B$1:$AV$1,0),FALSE),VLOOKUP($B329,'Justerad allokering'!$B$1:$AG$461,MATCH(F$1,'Justerad allokering'!$B$1:$AF$1,0),FALSE))</f>
        <v>0</v>
      </c>
      <c r="G329">
        <f>IF(ISERROR(1/VLOOKUP($B329,'Justerad allokering'!$B$1:$AG$461,MATCH(G$1,'Justerad allokering'!$B$1:$AF$1,0),FALSE)),VLOOKUP($B329,'Allokerad kvv'!$B$2:$AV$468,MATCH(G$1,'Allokerad kvv'!$B$1:$AV$1,0),FALSE),VLOOKUP($B329,'Justerad allokering'!$B$1:$AG$461,MATCH(G$1,'Justerad allokering'!$B$1:$AF$1,0),FALSE))</f>
        <v>0</v>
      </c>
      <c r="H329">
        <f>IF(ISERROR(1/VLOOKUP($B329,'Justerad allokering'!$B$1:$AG$461,MATCH(H$1,'Justerad allokering'!$B$1:$AF$1,0),FALSE)),VLOOKUP($B329,'Allokerad kvv'!$B$2:$AV$468,MATCH(H$1,'Allokerad kvv'!$B$1:$AV$1,0),FALSE),VLOOKUP($B329,'Justerad allokering'!$B$1:$AG$461,MATCH(H$1,'Justerad allokering'!$B$1:$AF$1,0),FALSE))</f>
        <v>0</v>
      </c>
      <c r="I329">
        <f>IF(ISERROR(1/VLOOKUP($B329,'Justerad allokering'!$B$1:$AG$461,MATCH(I$1,'Justerad allokering'!$B$1:$AF$1,0),FALSE)),VLOOKUP($B329,'Allokerad kvv'!$B$2:$AV$468,MATCH(I$1,'Allokerad kvv'!$B$1:$AV$1,0),FALSE),VLOOKUP($B329,'Justerad allokering'!$B$1:$AG$461,MATCH(I$1,'Justerad allokering'!$B$1:$AF$1,0),FALSE))</f>
        <v>0</v>
      </c>
      <c r="J329">
        <f>IF(ISERROR(1/VLOOKUP($B329,'Justerad allokering'!$B$1:$AG$461,MATCH(J$1,'Justerad allokering'!$B$1:$AF$1,0),FALSE)),VLOOKUP($B329,'Allokerad kvv'!$B$2:$AV$468,MATCH(J$1,'Allokerad kvv'!$B$1:$AV$1,0),FALSE),VLOOKUP($B329,'Justerad allokering'!$B$1:$AG$461,MATCH(J$1,'Justerad allokering'!$B$1:$AF$1,0),FALSE))</f>
        <v>0</v>
      </c>
      <c r="K329">
        <f>IF(ISERROR(1/VLOOKUP($B329,'Justerad allokering'!$B$1:$AG$461,MATCH(K$1,'Justerad allokering'!$B$1:$AF$1,0),FALSE)),VLOOKUP($B329,'Allokerad kvv'!$B$2:$AV$468,MATCH(K$1,'Allokerad kvv'!$B$1:$AV$1,0),FALSE),VLOOKUP($B329,'Justerad allokering'!$B$1:$AG$461,MATCH(K$1,'Justerad allokering'!$B$1:$AF$1,0),FALSE))</f>
        <v>0</v>
      </c>
      <c r="L329">
        <f>IF(ISERROR(1/VLOOKUP($B329,'Justerad allokering'!$B$1:$AG$461,MATCH(L$1,'Justerad allokering'!$B$1:$AF$1,0),FALSE)),VLOOKUP($B329,'Allokerad kvv'!$B$2:$AV$468,MATCH(L$1,'Allokerad kvv'!$B$1:$AV$1,0),FALSE),VLOOKUP($B329,'Justerad allokering'!$B$1:$AG$461,MATCH(L$1,'Justerad allokering'!$B$1:$AF$1,0),FALSE))</f>
        <v>0</v>
      </c>
      <c r="M329">
        <f>IF(ISERROR(1/VLOOKUP($B329,'Justerad allokering'!$B$1:$AG$461,MATCH(M$1,'Justerad allokering'!$B$1:$AF$1,0),FALSE)),VLOOKUP($B329,'Allokerad kvv'!$B$2:$AV$468,MATCH(M$1,'Allokerad kvv'!$B$1:$AV$1,0),FALSE),VLOOKUP($B329,'Justerad allokering'!$B$1:$AG$461,MATCH(M$1,'Justerad allokering'!$B$1:$AF$1,0),FALSE))</f>
        <v>0</v>
      </c>
      <c r="N329">
        <f>IF(ISERROR(1/VLOOKUP($B329,'Justerad allokering'!$B$1:$AG$461,MATCH(N$1,'Justerad allokering'!$B$1:$AF$1,0),FALSE)),VLOOKUP($B329,'Allokerad kvv'!$B$2:$AV$468,MATCH(N$1,'Allokerad kvv'!$B$1:$AV$1,0),FALSE),VLOOKUP($B329,'Justerad allokering'!$B$1:$AG$461,MATCH(N$1,'Justerad allokering'!$B$1:$AF$1,0),FALSE))</f>
        <v>0</v>
      </c>
      <c r="O329">
        <f>IF(ISERROR(1/VLOOKUP($B329,'Justerad allokering'!$B$1:$AG$461,MATCH(O$1,'Justerad allokering'!$B$1:$AF$1,0),FALSE)),VLOOKUP($B329,'Allokerad kvv'!$B$2:$AV$468,MATCH(O$1,'Allokerad kvv'!$B$1:$AV$1,0),FALSE),VLOOKUP($B329,'Justerad allokering'!$B$1:$AG$461,MATCH(O$1,'Justerad allokering'!$B$1:$AF$1,0),FALSE))</f>
        <v>0</v>
      </c>
      <c r="P329">
        <f>IF(ISERROR(1/VLOOKUP($B329,'Justerad allokering'!$B$1:$AG$461,MATCH(P$1,'Justerad allokering'!$B$1:$AF$1,0),FALSE)),VLOOKUP($B329,'Allokerad kvv'!$B$2:$AV$468,MATCH(P$1,'Allokerad kvv'!$B$1:$AV$1,0),FALSE),VLOOKUP($B329,'Justerad allokering'!$B$1:$AG$461,MATCH(P$1,'Justerad allokering'!$B$1:$AF$1,0),FALSE))</f>
        <v>0</v>
      </c>
      <c r="Q329">
        <f>IF(ISERROR(1/VLOOKUP($B329,'Justerad allokering'!$B$1:$AG$461,MATCH(Q$1,'Justerad allokering'!$B$1:$AF$1,0),FALSE)),VLOOKUP($B329,'Allokerad kvv'!$B$2:$AV$468,MATCH(Q$1,'Allokerad kvv'!$B$1:$AV$1,0),FALSE),VLOOKUP($B329,'Justerad allokering'!$B$1:$AG$461,MATCH(Q$1,'Justerad allokering'!$B$1:$AF$1,0),FALSE))</f>
        <v>0</v>
      </c>
      <c r="R329">
        <f>IF(ISERROR(1/VLOOKUP($B329,'Justerad allokering'!$B$1:$AG$461,MATCH(R$1,'Justerad allokering'!$B$1:$AF$1,0),FALSE)),VLOOKUP($B329,'Allokerad kvv'!$B$2:$AV$468,MATCH(R$1,'Allokerad kvv'!$B$1:$AV$1,0),FALSE),VLOOKUP($B329,'Justerad allokering'!$B$1:$AG$461,MATCH(R$1,'Justerad allokering'!$B$1:$AF$1,0),FALSE))</f>
        <v>0</v>
      </c>
      <c r="S329">
        <f>IF(ISERROR(1/VLOOKUP($B329,'Justerad allokering'!$B$1:$AG$461,MATCH(S$1,'Justerad allokering'!$B$1:$AF$1,0),FALSE)),VLOOKUP($B329,'Allokerad kvv'!$B$2:$AV$468,MATCH(S$1,'Allokerad kvv'!$B$1:$AV$1,0),FALSE),VLOOKUP($B329,'Justerad allokering'!$B$1:$AG$461,MATCH(S$1,'Justerad allokering'!$B$1:$AF$1,0),FALSE))</f>
        <v>0</v>
      </c>
      <c r="T329">
        <f>IF(ISERROR(1/VLOOKUP($B329,'Justerad allokering'!$B$1:$AG$461,MATCH(T$1,'Justerad allokering'!$B$1:$AF$1,0),FALSE)),VLOOKUP($B329,'Allokerad kvv'!$B$2:$AV$468,MATCH(T$1,'Allokerad kvv'!$B$1:$AV$1,0),FALSE),VLOOKUP($B329,'Justerad allokering'!$B$1:$AG$461,MATCH(T$1,'Justerad allokering'!$B$1:$AF$1,0),FALSE))</f>
        <v>0</v>
      </c>
      <c r="U329">
        <f>IF(ISERROR(1/VLOOKUP($B329,'Justerad allokering'!$B$1:$AG$461,MATCH(U$1,'Justerad allokering'!$B$1:$AF$1,0),FALSE)),VLOOKUP($B329,'Allokerad kvv'!$B$2:$AV$468,MATCH(U$1,'Allokerad kvv'!$B$1:$AV$1,0),FALSE),VLOOKUP($B329,'Justerad allokering'!$B$1:$AG$461,MATCH(U$1,'Justerad allokering'!$B$1:$AF$1,0),FALSE))</f>
        <v>0</v>
      </c>
      <c r="V329">
        <f>IF(ISERROR(1/VLOOKUP($B329,'Justerad allokering'!$B$1:$AG$461,MATCH(V$1,'Justerad allokering'!$B$1:$AF$1,0),FALSE)),VLOOKUP($B329,'Allokerad kvv'!$B$2:$AV$468,MATCH(V$1,'Allokerad kvv'!$B$1:$AV$1,0),FALSE),VLOOKUP($B329,'Justerad allokering'!$B$1:$AG$461,MATCH(V$1,'Justerad allokering'!$B$1:$AF$1,0),FALSE))</f>
        <v>0</v>
      </c>
      <c r="W329">
        <f>IF(ISERROR(1/VLOOKUP($B329,'Justerad allokering'!$B$1:$AG$461,MATCH(W$1,'Justerad allokering'!$B$1:$AF$1,0),FALSE)),VLOOKUP($B329,'Allokerad kvv'!$B$2:$AV$468,MATCH(W$1,'Allokerad kvv'!$B$1:$AV$1,0),FALSE),VLOOKUP($B329,'Justerad allokering'!$B$1:$AG$461,MATCH(W$1,'Justerad allokering'!$B$1:$AF$1,0),FALSE))</f>
        <v>0</v>
      </c>
      <c r="X329">
        <f>IF(ISERROR(1/VLOOKUP($B329,'Justerad allokering'!$B$1:$AG$461,MATCH(X$1,'Justerad allokering'!$B$1:$AF$1,0),FALSE)),VLOOKUP($B329,'Allokerad kvv'!$B$2:$AV$468,MATCH(X$1,'Allokerad kvv'!$B$1:$AV$1,0),FALSE),VLOOKUP($B329,'Justerad allokering'!$B$1:$AG$461,MATCH(X$1,'Justerad allokering'!$B$1:$AF$1,0),FALSE))</f>
        <v>0</v>
      </c>
      <c r="Y329">
        <f>IF(ISERROR(1/VLOOKUP($B329,'Justerad allokering'!$B$1:$AG$461,MATCH(Y$1,'Justerad allokering'!$B$1:$AF$1,0),FALSE)),VLOOKUP($B329,'Allokerad kvv'!$B$2:$AV$468,MATCH(Y$1,'Allokerad kvv'!$B$1:$AV$1,0),FALSE),VLOOKUP($B329,'Justerad allokering'!$B$1:$AG$461,MATCH(Y$1,'Justerad allokering'!$B$1:$AF$1,0),FALSE))</f>
        <v>0</v>
      </c>
      <c r="Z329">
        <f>IF(ISERROR(1/VLOOKUP($B329,'Justerad allokering'!$B$1:$AG$461,MATCH(Z$1,'Justerad allokering'!$B$1:$AF$1,0),FALSE)),VLOOKUP($B329,'Allokerad kvv'!$B$2:$AV$468,MATCH(Z$1,'Allokerad kvv'!$B$1:$AV$1,0),FALSE),VLOOKUP($B329,'Justerad allokering'!$B$1:$AG$461,MATCH(Z$1,'Justerad allokering'!$B$1:$AF$1,0),FALSE))</f>
        <v>0</v>
      </c>
      <c r="AE329" s="89">
        <f t="shared" si="20"/>
        <v>0</v>
      </c>
      <c r="AG329">
        <f t="shared" si="21"/>
        <v>0</v>
      </c>
      <c r="AH329">
        <f t="shared" si="22"/>
        <v>0</v>
      </c>
      <c r="AI329" t="str">
        <f>IF(AH329=0,"",AH329/VLOOKUP(B329,Kraftvärmeprod!$B$1:$BC$480,MATCH("Summa tillförd energi exklusive rökgaskondensering",Kraftvärmeprod!$B$1:$BC$1,0),FALSE))</f>
        <v/>
      </c>
      <c r="AK329">
        <f t="shared" si="23"/>
        <v>0</v>
      </c>
    </row>
    <row r="330" spans="1:37" x14ac:dyDescent="0.25">
      <c r="A330" s="2" t="s">
        <v>465</v>
      </c>
      <c r="B330" s="2" t="s">
        <v>466</v>
      </c>
      <c r="C330">
        <f>IF(ISERROR(1/VLOOKUP($B330,'Justerad allokering'!$B$1:$AG$461,MATCH(C$1,'Justerad allokering'!$B$1:$AF$1,0),FALSE)),VLOOKUP($B330,'Allokerad kvv'!$B$2:$AV$468,MATCH(C$1,'Allokerad kvv'!$B$1:$AV$1,0),FALSE),VLOOKUP($B330,'Justerad allokering'!$B$1:$AG$461,MATCH(C$1,'Justerad allokering'!$B$1:$AF$1,0),FALSE))</f>
        <v>0</v>
      </c>
      <c r="D330">
        <f>IF(ISERROR(1/VLOOKUP($B330,'Justerad allokering'!$B$1:$AG$461,MATCH(D$1,'Justerad allokering'!$B$1:$AF$1,0),FALSE)),VLOOKUP($B330,'Allokerad kvv'!$B$2:$AV$468,MATCH(D$1,'Allokerad kvv'!$B$1:$AV$1,0),FALSE),VLOOKUP($B330,'Justerad allokering'!$B$1:$AG$461,MATCH(D$1,'Justerad allokering'!$B$1:$AF$1,0),FALSE))</f>
        <v>0</v>
      </c>
      <c r="E330">
        <f>IF(ISERROR(1/VLOOKUP($B330,'Justerad allokering'!$B$1:$AG$461,MATCH(E$1,'Justerad allokering'!$B$1:$AF$1,0),FALSE)),VLOOKUP($B330,'Allokerad kvv'!$B$2:$AV$468,MATCH(E$1,'Allokerad kvv'!$B$1:$AV$1,0),FALSE),VLOOKUP($B330,'Justerad allokering'!$B$1:$AG$461,MATCH(E$1,'Justerad allokering'!$B$1:$AF$1,0),FALSE))</f>
        <v>0</v>
      </c>
      <c r="F330">
        <f>IF(ISERROR(1/VLOOKUP($B330,'Justerad allokering'!$B$1:$AG$461,MATCH(F$1,'Justerad allokering'!$B$1:$AF$1,0),FALSE)),VLOOKUP($B330,'Allokerad kvv'!$B$2:$AV$468,MATCH(F$1,'Allokerad kvv'!$B$1:$AV$1,0),FALSE),VLOOKUP($B330,'Justerad allokering'!$B$1:$AG$461,MATCH(F$1,'Justerad allokering'!$B$1:$AF$1,0),FALSE))</f>
        <v>0</v>
      </c>
      <c r="G330">
        <f>IF(ISERROR(1/VLOOKUP($B330,'Justerad allokering'!$B$1:$AG$461,MATCH(G$1,'Justerad allokering'!$B$1:$AF$1,0),FALSE)),VLOOKUP($B330,'Allokerad kvv'!$B$2:$AV$468,MATCH(G$1,'Allokerad kvv'!$B$1:$AV$1,0),FALSE),VLOOKUP($B330,'Justerad allokering'!$B$1:$AG$461,MATCH(G$1,'Justerad allokering'!$B$1:$AF$1,0),FALSE))</f>
        <v>0</v>
      </c>
      <c r="H330">
        <f>IF(ISERROR(1/VLOOKUP($B330,'Justerad allokering'!$B$1:$AG$461,MATCH(H$1,'Justerad allokering'!$B$1:$AF$1,0),FALSE)),VLOOKUP($B330,'Allokerad kvv'!$B$2:$AV$468,MATCH(H$1,'Allokerad kvv'!$B$1:$AV$1,0),FALSE),VLOOKUP($B330,'Justerad allokering'!$B$1:$AG$461,MATCH(H$1,'Justerad allokering'!$B$1:$AF$1,0),FALSE))</f>
        <v>0</v>
      </c>
      <c r="I330">
        <f>IF(ISERROR(1/VLOOKUP($B330,'Justerad allokering'!$B$1:$AG$461,MATCH(I$1,'Justerad allokering'!$B$1:$AF$1,0),FALSE)),VLOOKUP($B330,'Allokerad kvv'!$B$2:$AV$468,MATCH(I$1,'Allokerad kvv'!$B$1:$AV$1,0),FALSE),VLOOKUP($B330,'Justerad allokering'!$B$1:$AG$461,MATCH(I$1,'Justerad allokering'!$B$1:$AF$1,0),FALSE))</f>
        <v>0</v>
      </c>
      <c r="J330">
        <f>IF(ISERROR(1/VLOOKUP($B330,'Justerad allokering'!$B$1:$AG$461,MATCH(J$1,'Justerad allokering'!$B$1:$AF$1,0),FALSE)),VLOOKUP($B330,'Allokerad kvv'!$B$2:$AV$468,MATCH(J$1,'Allokerad kvv'!$B$1:$AV$1,0),FALSE),VLOOKUP($B330,'Justerad allokering'!$B$1:$AG$461,MATCH(J$1,'Justerad allokering'!$B$1:$AF$1,0),FALSE))</f>
        <v>0</v>
      </c>
      <c r="K330">
        <f>IF(ISERROR(1/VLOOKUP($B330,'Justerad allokering'!$B$1:$AG$461,MATCH(K$1,'Justerad allokering'!$B$1:$AF$1,0),FALSE)),VLOOKUP($B330,'Allokerad kvv'!$B$2:$AV$468,MATCH(K$1,'Allokerad kvv'!$B$1:$AV$1,0),FALSE),VLOOKUP($B330,'Justerad allokering'!$B$1:$AG$461,MATCH(K$1,'Justerad allokering'!$B$1:$AF$1,0),FALSE))</f>
        <v>0</v>
      </c>
      <c r="L330">
        <f>IF(ISERROR(1/VLOOKUP($B330,'Justerad allokering'!$B$1:$AG$461,MATCH(L$1,'Justerad allokering'!$B$1:$AF$1,0),FALSE)),VLOOKUP($B330,'Allokerad kvv'!$B$2:$AV$468,MATCH(L$1,'Allokerad kvv'!$B$1:$AV$1,0),FALSE),VLOOKUP($B330,'Justerad allokering'!$B$1:$AG$461,MATCH(L$1,'Justerad allokering'!$B$1:$AF$1,0),FALSE))</f>
        <v>0</v>
      </c>
      <c r="M330">
        <f>IF(ISERROR(1/VLOOKUP($B330,'Justerad allokering'!$B$1:$AG$461,MATCH(M$1,'Justerad allokering'!$B$1:$AF$1,0),FALSE)),VLOOKUP($B330,'Allokerad kvv'!$B$2:$AV$468,MATCH(M$1,'Allokerad kvv'!$B$1:$AV$1,0),FALSE),VLOOKUP($B330,'Justerad allokering'!$B$1:$AG$461,MATCH(M$1,'Justerad allokering'!$B$1:$AF$1,0),FALSE))</f>
        <v>0</v>
      </c>
      <c r="N330">
        <f>IF(ISERROR(1/VLOOKUP($B330,'Justerad allokering'!$B$1:$AG$461,MATCH(N$1,'Justerad allokering'!$B$1:$AF$1,0),FALSE)),VLOOKUP($B330,'Allokerad kvv'!$B$2:$AV$468,MATCH(N$1,'Allokerad kvv'!$B$1:$AV$1,0),FALSE),VLOOKUP($B330,'Justerad allokering'!$B$1:$AG$461,MATCH(N$1,'Justerad allokering'!$B$1:$AF$1,0),FALSE))</f>
        <v>0</v>
      </c>
      <c r="O330">
        <f>IF(ISERROR(1/VLOOKUP($B330,'Justerad allokering'!$B$1:$AG$461,MATCH(O$1,'Justerad allokering'!$B$1:$AF$1,0),FALSE)),VLOOKUP($B330,'Allokerad kvv'!$B$2:$AV$468,MATCH(O$1,'Allokerad kvv'!$B$1:$AV$1,0),FALSE),VLOOKUP($B330,'Justerad allokering'!$B$1:$AG$461,MATCH(O$1,'Justerad allokering'!$B$1:$AF$1,0),FALSE))</f>
        <v>0</v>
      </c>
      <c r="P330">
        <f>IF(ISERROR(1/VLOOKUP($B330,'Justerad allokering'!$B$1:$AG$461,MATCH(P$1,'Justerad allokering'!$B$1:$AF$1,0),FALSE)),VLOOKUP($B330,'Allokerad kvv'!$B$2:$AV$468,MATCH(P$1,'Allokerad kvv'!$B$1:$AV$1,0),FALSE),VLOOKUP($B330,'Justerad allokering'!$B$1:$AG$461,MATCH(P$1,'Justerad allokering'!$B$1:$AF$1,0),FALSE))</f>
        <v>0</v>
      </c>
      <c r="Q330">
        <f>IF(ISERROR(1/VLOOKUP($B330,'Justerad allokering'!$B$1:$AG$461,MATCH(Q$1,'Justerad allokering'!$B$1:$AF$1,0),FALSE)),VLOOKUP($B330,'Allokerad kvv'!$B$2:$AV$468,MATCH(Q$1,'Allokerad kvv'!$B$1:$AV$1,0),FALSE),VLOOKUP($B330,'Justerad allokering'!$B$1:$AG$461,MATCH(Q$1,'Justerad allokering'!$B$1:$AF$1,0),FALSE))</f>
        <v>0</v>
      </c>
      <c r="R330">
        <f>IF(ISERROR(1/VLOOKUP($B330,'Justerad allokering'!$B$1:$AG$461,MATCH(R$1,'Justerad allokering'!$B$1:$AF$1,0),FALSE)),VLOOKUP($B330,'Allokerad kvv'!$B$2:$AV$468,MATCH(R$1,'Allokerad kvv'!$B$1:$AV$1,0),FALSE),VLOOKUP($B330,'Justerad allokering'!$B$1:$AG$461,MATCH(R$1,'Justerad allokering'!$B$1:$AF$1,0),FALSE))</f>
        <v>0</v>
      </c>
      <c r="S330">
        <f>IF(ISERROR(1/VLOOKUP($B330,'Justerad allokering'!$B$1:$AG$461,MATCH(S$1,'Justerad allokering'!$B$1:$AF$1,0),FALSE)),VLOOKUP($B330,'Allokerad kvv'!$B$2:$AV$468,MATCH(S$1,'Allokerad kvv'!$B$1:$AV$1,0),FALSE),VLOOKUP($B330,'Justerad allokering'!$B$1:$AG$461,MATCH(S$1,'Justerad allokering'!$B$1:$AF$1,0),FALSE))</f>
        <v>0</v>
      </c>
      <c r="T330">
        <f>IF(ISERROR(1/VLOOKUP($B330,'Justerad allokering'!$B$1:$AG$461,MATCH(T$1,'Justerad allokering'!$B$1:$AF$1,0),FALSE)),VLOOKUP($B330,'Allokerad kvv'!$B$2:$AV$468,MATCH(T$1,'Allokerad kvv'!$B$1:$AV$1,0),FALSE),VLOOKUP($B330,'Justerad allokering'!$B$1:$AG$461,MATCH(T$1,'Justerad allokering'!$B$1:$AF$1,0),FALSE))</f>
        <v>0</v>
      </c>
      <c r="U330">
        <f>IF(ISERROR(1/VLOOKUP($B330,'Justerad allokering'!$B$1:$AG$461,MATCH(U$1,'Justerad allokering'!$B$1:$AF$1,0),FALSE)),VLOOKUP($B330,'Allokerad kvv'!$B$2:$AV$468,MATCH(U$1,'Allokerad kvv'!$B$1:$AV$1,0),FALSE),VLOOKUP($B330,'Justerad allokering'!$B$1:$AG$461,MATCH(U$1,'Justerad allokering'!$B$1:$AF$1,0),FALSE))</f>
        <v>0</v>
      </c>
      <c r="V330">
        <f>IF(ISERROR(1/VLOOKUP($B330,'Justerad allokering'!$B$1:$AG$461,MATCH(V$1,'Justerad allokering'!$B$1:$AF$1,0),FALSE)),VLOOKUP($B330,'Allokerad kvv'!$B$2:$AV$468,MATCH(V$1,'Allokerad kvv'!$B$1:$AV$1,0),FALSE),VLOOKUP($B330,'Justerad allokering'!$B$1:$AG$461,MATCH(V$1,'Justerad allokering'!$B$1:$AF$1,0),FALSE))</f>
        <v>0</v>
      </c>
      <c r="W330">
        <f>IF(ISERROR(1/VLOOKUP($B330,'Justerad allokering'!$B$1:$AG$461,MATCH(W$1,'Justerad allokering'!$B$1:$AF$1,0),FALSE)),VLOOKUP($B330,'Allokerad kvv'!$B$2:$AV$468,MATCH(W$1,'Allokerad kvv'!$B$1:$AV$1,0),FALSE),VLOOKUP($B330,'Justerad allokering'!$B$1:$AG$461,MATCH(W$1,'Justerad allokering'!$B$1:$AF$1,0),FALSE))</f>
        <v>0</v>
      </c>
      <c r="X330">
        <f>IF(ISERROR(1/VLOOKUP($B330,'Justerad allokering'!$B$1:$AG$461,MATCH(X$1,'Justerad allokering'!$B$1:$AF$1,0),FALSE)),VLOOKUP($B330,'Allokerad kvv'!$B$2:$AV$468,MATCH(X$1,'Allokerad kvv'!$B$1:$AV$1,0),FALSE),VLOOKUP($B330,'Justerad allokering'!$B$1:$AG$461,MATCH(X$1,'Justerad allokering'!$B$1:$AF$1,0),FALSE))</f>
        <v>0</v>
      </c>
      <c r="Y330">
        <f>IF(ISERROR(1/VLOOKUP($B330,'Justerad allokering'!$B$1:$AG$461,MATCH(Y$1,'Justerad allokering'!$B$1:$AF$1,0),FALSE)),VLOOKUP($B330,'Allokerad kvv'!$B$2:$AV$468,MATCH(Y$1,'Allokerad kvv'!$B$1:$AV$1,0),FALSE),VLOOKUP($B330,'Justerad allokering'!$B$1:$AG$461,MATCH(Y$1,'Justerad allokering'!$B$1:$AF$1,0),FALSE))</f>
        <v>0</v>
      </c>
      <c r="Z330">
        <f>IF(ISERROR(1/VLOOKUP($B330,'Justerad allokering'!$B$1:$AG$461,MATCH(Z$1,'Justerad allokering'!$B$1:$AF$1,0),FALSE)),VLOOKUP($B330,'Allokerad kvv'!$B$2:$AV$468,MATCH(Z$1,'Allokerad kvv'!$B$1:$AV$1,0),FALSE),VLOOKUP($B330,'Justerad allokering'!$B$1:$AG$461,MATCH(Z$1,'Justerad allokering'!$B$1:$AF$1,0),FALSE))</f>
        <v>0</v>
      </c>
      <c r="AE330" s="89">
        <f t="shared" si="20"/>
        <v>0</v>
      </c>
      <c r="AG330">
        <f t="shared" si="21"/>
        <v>0</v>
      </c>
      <c r="AH330">
        <f t="shared" si="22"/>
        <v>0</v>
      </c>
      <c r="AI330" t="str">
        <f>IF(AH330=0,"",AH330/VLOOKUP(B330,Kraftvärmeprod!$B$1:$BC$480,MATCH("Summa tillförd energi exklusive rökgaskondensering",Kraftvärmeprod!$B$1:$BC$1,0),FALSE))</f>
        <v/>
      </c>
      <c r="AK330">
        <f t="shared" si="23"/>
        <v>0</v>
      </c>
    </row>
    <row r="331" spans="1:37" x14ac:dyDescent="0.25">
      <c r="A331" s="2" t="s">
        <v>467</v>
      </c>
      <c r="B331" s="2" t="s">
        <v>468</v>
      </c>
      <c r="C331">
        <f>IF(ISERROR(1/VLOOKUP($B331,'Justerad allokering'!$B$1:$AG$461,MATCH(C$1,'Justerad allokering'!$B$1:$AF$1,0),FALSE)),VLOOKUP($B331,'Allokerad kvv'!$B$2:$AV$468,MATCH(C$1,'Allokerad kvv'!$B$1:$AV$1,0),FALSE),VLOOKUP($B331,'Justerad allokering'!$B$1:$AG$461,MATCH(C$1,'Justerad allokering'!$B$1:$AF$1,0),FALSE))</f>
        <v>0</v>
      </c>
      <c r="D331">
        <f>IF(ISERROR(1/VLOOKUP($B331,'Justerad allokering'!$B$1:$AG$461,MATCH(D$1,'Justerad allokering'!$B$1:$AF$1,0),FALSE)),VLOOKUP($B331,'Allokerad kvv'!$B$2:$AV$468,MATCH(D$1,'Allokerad kvv'!$B$1:$AV$1,0),FALSE),VLOOKUP($B331,'Justerad allokering'!$B$1:$AG$461,MATCH(D$1,'Justerad allokering'!$B$1:$AF$1,0),FALSE))</f>
        <v>0</v>
      </c>
      <c r="E331">
        <f>IF(ISERROR(1/VLOOKUP($B331,'Justerad allokering'!$B$1:$AG$461,MATCH(E$1,'Justerad allokering'!$B$1:$AF$1,0),FALSE)),VLOOKUP($B331,'Allokerad kvv'!$B$2:$AV$468,MATCH(E$1,'Allokerad kvv'!$B$1:$AV$1,0),FALSE),VLOOKUP($B331,'Justerad allokering'!$B$1:$AG$461,MATCH(E$1,'Justerad allokering'!$B$1:$AF$1,0),FALSE))</f>
        <v>0</v>
      </c>
      <c r="F331">
        <f>IF(ISERROR(1/VLOOKUP($B331,'Justerad allokering'!$B$1:$AG$461,MATCH(F$1,'Justerad allokering'!$B$1:$AF$1,0),FALSE)),VLOOKUP($B331,'Allokerad kvv'!$B$2:$AV$468,MATCH(F$1,'Allokerad kvv'!$B$1:$AV$1,0),FALSE),VLOOKUP($B331,'Justerad allokering'!$B$1:$AG$461,MATCH(F$1,'Justerad allokering'!$B$1:$AF$1,0),FALSE))</f>
        <v>0</v>
      </c>
      <c r="G331">
        <f>IF(ISERROR(1/VLOOKUP($B331,'Justerad allokering'!$B$1:$AG$461,MATCH(G$1,'Justerad allokering'!$B$1:$AF$1,0),FALSE)),VLOOKUP($B331,'Allokerad kvv'!$B$2:$AV$468,MATCH(G$1,'Allokerad kvv'!$B$1:$AV$1,0),FALSE),VLOOKUP($B331,'Justerad allokering'!$B$1:$AG$461,MATCH(G$1,'Justerad allokering'!$B$1:$AF$1,0),FALSE))</f>
        <v>0</v>
      </c>
      <c r="H331">
        <f>IF(ISERROR(1/VLOOKUP($B331,'Justerad allokering'!$B$1:$AG$461,MATCH(H$1,'Justerad allokering'!$B$1:$AF$1,0),FALSE)),VLOOKUP($B331,'Allokerad kvv'!$B$2:$AV$468,MATCH(H$1,'Allokerad kvv'!$B$1:$AV$1,0),FALSE),VLOOKUP($B331,'Justerad allokering'!$B$1:$AG$461,MATCH(H$1,'Justerad allokering'!$B$1:$AF$1,0),FALSE))</f>
        <v>0</v>
      </c>
      <c r="I331">
        <f>IF(ISERROR(1/VLOOKUP($B331,'Justerad allokering'!$B$1:$AG$461,MATCH(I$1,'Justerad allokering'!$B$1:$AF$1,0),FALSE)),VLOOKUP($B331,'Allokerad kvv'!$B$2:$AV$468,MATCH(I$1,'Allokerad kvv'!$B$1:$AV$1,0),FALSE),VLOOKUP($B331,'Justerad allokering'!$B$1:$AG$461,MATCH(I$1,'Justerad allokering'!$B$1:$AF$1,0),FALSE))</f>
        <v>0</v>
      </c>
      <c r="J331">
        <f>IF(ISERROR(1/VLOOKUP($B331,'Justerad allokering'!$B$1:$AG$461,MATCH(J$1,'Justerad allokering'!$B$1:$AF$1,0),FALSE)),VLOOKUP($B331,'Allokerad kvv'!$B$2:$AV$468,MATCH(J$1,'Allokerad kvv'!$B$1:$AV$1,0),FALSE),VLOOKUP($B331,'Justerad allokering'!$B$1:$AG$461,MATCH(J$1,'Justerad allokering'!$B$1:$AF$1,0),FALSE))</f>
        <v>0</v>
      </c>
      <c r="K331">
        <f>IF(ISERROR(1/VLOOKUP($B331,'Justerad allokering'!$B$1:$AG$461,MATCH(K$1,'Justerad allokering'!$B$1:$AF$1,0),FALSE)),VLOOKUP($B331,'Allokerad kvv'!$B$2:$AV$468,MATCH(K$1,'Allokerad kvv'!$B$1:$AV$1,0),FALSE),VLOOKUP($B331,'Justerad allokering'!$B$1:$AG$461,MATCH(K$1,'Justerad allokering'!$B$1:$AF$1,0),FALSE))</f>
        <v>0</v>
      </c>
      <c r="L331">
        <f>IF(ISERROR(1/VLOOKUP($B331,'Justerad allokering'!$B$1:$AG$461,MATCH(L$1,'Justerad allokering'!$B$1:$AF$1,0),FALSE)),VLOOKUP($B331,'Allokerad kvv'!$B$2:$AV$468,MATCH(L$1,'Allokerad kvv'!$B$1:$AV$1,0),FALSE),VLOOKUP($B331,'Justerad allokering'!$B$1:$AG$461,MATCH(L$1,'Justerad allokering'!$B$1:$AF$1,0),FALSE))</f>
        <v>0</v>
      </c>
      <c r="M331">
        <f>IF(ISERROR(1/VLOOKUP($B331,'Justerad allokering'!$B$1:$AG$461,MATCH(M$1,'Justerad allokering'!$B$1:$AF$1,0),FALSE)),VLOOKUP($B331,'Allokerad kvv'!$B$2:$AV$468,MATCH(M$1,'Allokerad kvv'!$B$1:$AV$1,0),FALSE),VLOOKUP($B331,'Justerad allokering'!$B$1:$AG$461,MATCH(M$1,'Justerad allokering'!$B$1:$AF$1,0),FALSE))</f>
        <v>0</v>
      </c>
      <c r="N331">
        <f>IF(ISERROR(1/VLOOKUP($B331,'Justerad allokering'!$B$1:$AG$461,MATCH(N$1,'Justerad allokering'!$B$1:$AF$1,0),FALSE)),VLOOKUP($B331,'Allokerad kvv'!$B$2:$AV$468,MATCH(N$1,'Allokerad kvv'!$B$1:$AV$1,0),FALSE),VLOOKUP($B331,'Justerad allokering'!$B$1:$AG$461,MATCH(N$1,'Justerad allokering'!$B$1:$AF$1,0),FALSE))</f>
        <v>0</v>
      </c>
      <c r="O331">
        <f>IF(ISERROR(1/VLOOKUP($B331,'Justerad allokering'!$B$1:$AG$461,MATCH(O$1,'Justerad allokering'!$B$1:$AF$1,0),FALSE)),VLOOKUP($B331,'Allokerad kvv'!$B$2:$AV$468,MATCH(O$1,'Allokerad kvv'!$B$1:$AV$1,0),FALSE),VLOOKUP($B331,'Justerad allokering'!$B$1:$AG$461,MATCH(O$1,'Justerad allokering'!$B$1:$AF$1,0),FALSE))</f>
        <v>0</v>
      </c>
      <c r="P331">
        <f>IF(ISERROR(1/VLOOKUP($B331,'Justerad allokering'!$B$1:$AG$461,MATCH(P$1,'Justerad allokering'!$B$1:$AF$1,0),FALSE)),VLOOKUP($B331,'Allokerad kvv'!$B$2:$AV$468,MATCH(P$1,'Allokerad kvv'!$B$1:$AV$1,0),FALSE),VLOOKUP($B331,'Justerad allokering'!$B$1:$AG$461,MATCH(P$1,'Justerad allokering'!$B$1:$AF$1,0),FALSE))</f>
        <v>0</v>
      </c>
      <c r="Q331">
        <f>IF(ISERROR(1/VLOOKUP($B331,'Justerad allokering'!$B$1:$AG$461,MATCH(Q$1,'Justerad allokering'!$B$1:$AF$1,0),FALSE)),VLOOKUP($B331,'Allokerad kvv'!$B$2:$AV$468,MATCH(Q$1,'Allokerad kvv'!$B$1:$AV$1,0),FALSE),VLOOKUP($B331,'Justerad allokering'!$B$1:$AG$461,MATCH(Q$1,'Justerad allokering'!$B$1:$AF$1,0),FALSE))</f>
        <v>0</v>
      </c>
      <c r="R331">
        <f>IF(ISERROR(1/VLOOKUP($B331,'Justerad allokering'!$B$1:$AG$461,MATCH(R$1,'Justerad allokering'!$B$1:$AF$1,0),FALSE)),VLOOKUP($B331,'Allokerad kvv'!$B$2:$AV$468,MATCH(R$1,'Allokerad kvv'!$B$1:$AV$1,0),FALSE),VLOOKUP($B331,'Justerad allokering'!$B$1:$AG$461,MATCH(R$1,'Justerad allokering'!$B$1:$AF$1,0),FALSE))</f>
        <v>0</v>
      </c>
      <c r="S331">
        <f>IF(ISERROR(1/VLOOKUP($B331,'Justerad allokering'!$B$1:$AG$461,MATCH(S$1,'Justerad allokering'!$B$1:$AF$1,0),FALSE)),VLOOKUP($B331,'Allokerad kvv'!$B$2:$AV$468,MATCH(S$1,'Allokerad kvv'!$B$1:$AV$1,0),FALSE),VLOOKUP($B331,'Justerad allokering'!$B$1:$AG$461,MATCH(S$1,'Justerad allokering'!$B$1:$AF$1,0),FALSE))</f>
        <v>0</v>
      </c>
      <c r="T331">
        <f>IF(ISERROR(1/VLOOKUP($B331,'Justerad allokering'!$B$1:$AG$461,MATCH(T$1,'Justerad allokering'!$B$1:$AF$1,0),FALSE)),VLOOKUP($B331,'Allokerad kvv'!$B$2:$AV$468,MATCH(T$1,'Allokerad kvv'!$B$1:$AV$1,0),FALSE),VLOOKUP($B331,'Justerad allokering'!$B$1:$AG$461,MATCH(T$1,'Justerad allokering'!$B$1:$AF$1,0),FALSE))</f>
        <v>0</v>
      </c>
      <c r="U331">
        <f>IF(ISERROR(1/VLOOKUP($B331,'Justerad allokering'!$B$1:$AG$461,MATCH(U$1,'Justerad allokering'!$B$1:$AF$1,0),FALSE)),VLOOKUP($B331,'Allokerad kvv'!$B$2:$AV$468,MATCH(U$1,'Allokerad kvv'!$B$1:$AV$1,0),FALSE),VLOOKUP($B331,'Justerad allokering'!$B$1:$AG$461,MATCH(U$1,'Justerad allokering'!$B$1:$AF$1,0),FALSE))</f>
        <v>0</v>
      </c>
      <c r="V331">
        <f>IF(ISERROR(1/VLOOKUP($B331,'Justerad allokering'!$B$1:$AG$461,MATCH(V$1,'Justerad allokering'!$B$1:$AF$1,0),FALSE)),VLOOKUP($B331,'Allokerad kvv'!$B$2:$AV$468,MATCH(V$1,'Allokerad kvv'!$B$1:$AV$1,0),FALSE),VLOOKUP($B331,'Justerad allokering'!$B$1:$AG$461,MATCH(V$1,'Justerad allokering'!$B$1:$AF$1,0),FALSE))</f>
        <v>0</v>
      </c>
      <c r="W331">
        <f>IF(ISERROR(1/VLOOKUP($B331,'Justerad allokering'!$B$1:$AG$461,MATCH(W$1,'Justerad allokering'!$B$1:$AF$1,0),FALSE)),VLOOKUP($B331,'Allokerad kvv'!$B$2:$AV$468,MATCH(W$1,'Allokerad kvv'!$B$1:$AV$1,0),FALSE),VLOOKUP($B331,'Justerad allokering'!$B$1:$AG$461,MATCH(W$1,'Justerad allokering'!$B$1:$AF$1,0),FALSE))</f>
        <v>0</v>
      </c>
      <c r="X331">
        <f>IF(ISERROR(1/VLOOKUP($B331,'Justerad allokering'!$B$1:$AG$461,MATCH(X$1,'Justerad allokering'!$B$1:$AF$1,0),FALSE)),VLOOKUP($B331,'Allokerad kvv'!$B$2:$AV$468,MATCH(X$1,'Allokerad kvv'!$B$1:$AV$1,0),FALSE),VLOOKUP($B331,'Justerad allokering'!$B$1:$AG$461,MATCH(X$1,'Justerad allokering'!$B$1:$AF$1,0),FALSE))</f>
        <v>0</v>
      </c>
      <c r="Y331">
        <f>IF(ISERROR(1/VLOOKUP($B331,'Justerad allokering'!$B$1:$AG$461,MATCH(Y$1,'Justerad allokering'!$B$1:$AF$1,0),FALSE)),VLOOKUP($B331,'Allokerad kvv'!$B$2:$AV$468,MATCH(Y$1,'Allokerad kvv'!$B$1:$AV$1,0),FALSE),VLOOKUP($B331,'Justerad allokering'!$B$1:$AG$461,MATCH(Y$1,'Justerad allokering'!$B$1:$AF$1,0),FALSE))</f>
        <v>0</v>
      </c>
      <c r="Z331">
        <f>IF(ISERROR(1/VLOOKUP($B331,'Justerad allokering'!$B$1:$AG$461,MATCH(Z$1,'Justerad allokering'!$B$1:$AF$1,0),FALSE)),VLOOKUP($B331,'Allokerad kvv'!$B$2:$AV$468,MATCH(Z$1,'Allokerad kvv'!$B$1:$AV$1,0),FALSE),VLOOKUP($B331,'Justerad allokering'!$B$1:$AG$461,MATCH(Z$1,'Justerad allokering'!$B$1:$AF$1,0),FALSE))</f>
        <v>0</v>
      </c>
      <c r="AE331" s="89">
        <f t="shared" si="20"/>
        <v>0</v>
      </c>
      <c r="AG331">
        <f t="shared" si="21"/>
        <v>0</v>
      </c>
      <c r="AH331">
        <f t="shared" si="22"/>
        <v>0</v>
      </c>
      <c r="AI331" t="str">
        <f>IF(AH331=0,"",AH331/VLOOKUP(B331,Kraftvärmeprod!$B$1:$BC$480,MATCH("Summa tillförd energi exklusive rökgaskondensering",Kraftvärmeprod!$B$1:$BC$1,0),FALSE))</f>
        <v/>
      </c>
      <c r="AK331">
        <f t="shared" si="23"/>
        <v>0</v>
      </c>
    </row>
    <row r="332" spans="1:37" x14ac:dyDescent="0.25">
      <c r="A332" s="2" t="s">
        <v>467</v>
      </c>
      <c r="B332" s="2" t="s">
        <v>469</v>
      </c>
      <c r="C332">
        <f>IF(ISERROR(1/VLOOKUP($B332,'Justerad allokering'!$B$1:$AG$461,MATCH(C$1,'Justerad allokering'!$B$1:$AF$1,0),FALSE)),VLOOKUP($B332,'Allokerad kvv'!$B$2:$AV$468,MATCH(C$1,'Allokerad kvv'!$B$1:$AV$1,0),FALSE),VLOOKUP($B332,'Justerad allokering'!$B$1:$AG$461,MATCH(C$1,'Justerad allokering'!$B$1:$AF$1,0),FALSE))</f>
        <v>0</v>
      </c>
      <c r="D332">
        <f>IF(ISERROR(1/VLOOKUP($B332,'Justerad allokering'!$B$1:$AG$461,MATCH(D$1,'Justerad allokering'!$B$1:$AF$1,0),FALSE)),VLOOKUP($B332,'Allokerad kvv'!$B$2:$AV$468,MATCH(D$1,'Allokerad kvv'!$B$1:$AV$1,0),FALSE),VLOOKUP($B332,'Justerad allokering'!$B$1:$AG$461,MATCH(D$1,'Justerad allokering'!$B$1:$AF$1,0),FALSE))</f>
        <v>0</v>
      </c>
      <c r="E332">
        <f>IF(ISERROR(1/VLOOKUP($B332,'Justerad allokering'!$B$1:$AG$461,MATCH(E$1,'Justerad allokering'!$B$1:$AF$1,0),FALSE)),VLOOKUP($B332,'Allokerad kvv'!$B$2:$AV$468,MATCH(E$1,'Allokerad kvv'!$B$1:$AV$1,0),FALSE),VLOOKUP($B332,'Justerad allokering'!$B$1:$AG$461,MATCH(E$1,'Justerad allokering'!$B$1:$AF$1,0),FALSE))</f>
        <v>0</v>
      </c>
      <c r="F332">
        <f>IF(ISERROR(1/VLOOKUP($B332,'Justerad allokering'!$B$1:$AG$461,MATCH(F$1,'Justerad allokering'!$B$1:$AF$1,0),FALSE)),VLOOKUP($B332,'Allokerad kvv'!$B$2:$AV$468,MATCH(F$1,'Allokerad kvv'!$B$1:$AV$1,0),FALSE),VLOOKUP($B332,'Justerad allokering'!$B$1:$AG$461,MATCH(F$1,'Justerad allokering'!$B$1:$AF$1,0),FALSE))</f>
        <v>0</v>
      </c>
      <c r="G332">
        <f>IF(ISERROR(1/VLOOKUP($B332,'Justerad allokering'!$B$1:$AG$461,MATCH(G$1,'Justerad allokering'!$B$1:$AF$1,0),FALSE)),VLOOKUP($B332,'Allokerad kvv'!$B$2:$AV$468,MATCH(G$1,'Allokerad kvv'!$B$1:$AV$1,0),FALSE),VLOOKUP($B332,'Justerad allokering'!$B$1:$AG$461,MATCH(G$1,'Justerad allokering'!$B$1:$AF$1,0),FALSE))</f>
        <v>0</v>
      </c>
      <c r="H332">
        <f>IF(ISERROR(1/VLOOKUP($B332,'Justerad allokering'!$B$1:$AG$461,MATCH(H$1,'Justerad allokering'!$B$1:$AF$1,0),FALSE)),VLOOKUP($B332,'Allokerad kvv'!$B$2:$AV$468,MATCH(H$1,'Allokerad kvv'!$B$1:$AV$1,0),FALSE),VLOOKUP($B332,'Justerad allokering'!$B$1:$AG$461,MATCH(H$1,'Justerad allokering'!$B$1:$AF$1,0),FALSE))</f>
        <v>0</v>
      </c>
      <c r="I332">
        <f>IF(ISERROR(1/VLOOKUP($B332,'Justerad allokering'!$B$1:$AG$461,MATCH(I$1,'Justerad allokering'!$B$1:$AF$1,0),FALSE)),VLOOKUP($B332,'Allokerad kvv'!$B$2:$AV$468,MATCH(I$1,'Allokerad kvv'!$B$1:$AV$1,0),FALSE),VLOOKUP($B332,'Justerad allokering'!$B$1:$AG$461,MATCH(I$1,'Justerad allokering'!$B$1:$AF$1,0),FALSE))</f>
        <v>0</v>
      </c>
      <c r="J332">
        <f>IF(ISERROR(1/VLOOKUP($B332,'Justerad allokering'!$B$1:$AG$461,MATCH(J$1,'Justerad allokering'!$B$1:$AF$1,0),FALSE)),VLOOKUP($B332,'Allokerad kvv'!$B$2:$AV$468,MATCH(J$1,'Allokerad kvv'!$B$1:$AV$1,0),FALSE),VLOOKUP($B332,'Justerad allokering'!$B$1:$AG$461,MATCH(J$1,'Justerad allokering'!$B$1:$AF$1,0),FALSE))</f>
        <v>0</v>
      </c>
      <c r="K332">
        <f>IF(ISERROR(1/VLOOKUP($B332,'Justerad allokering'!$B$1:$AG$461,MATCH(K$1,'Justerad allokering'!$B$1:$AF$1,0),FALSE)),VLOOKUP($B332,'Allokerad kvv'!$B$2:$AV$468,MATCH(K$1,'Allokerad kvv'!$B$1:$AV$1,0),FALSE),VLOOKUP($B332,'Justerad allokering'!$B$1:$AG$461,MATCH(K$1,'Justerad allokering'!$B$1:$AF$1,0),FALSE))</f>
        <v>0</v>
      </c>
      <c r="L332">
        <f>IF(ISERROR(1/VLOOKUP($B332,'Justerad allokering'!$B$1:$AG$461,MATCH(L$1,'Justerad allokering'!$B$1:$AF$1,0),FALSE)),VLOOKUP($B332,'Allokerad kvv'!$B$2:$AV$468,MATCH(L$1,'Allokerad kvv'!$B$1:$AV$1,0),FALSE),VLOOKUP($B332,'Justerad allokering'!$B$1:$AG$461,MATCH(L$1,'Justerad allokering'!$B$1:$AF$1,0),FALSE))</f>
        <v>0</v>
      </c>
      <c r="M332">
        <f>IF(ISERROR(1/VLOOKUP($B332,'Justerad allokering'!$B$1:$AG$461,MATCH(M$1,'Justerad allokering'!$B$1:$AF$1,0),FALSE)),VLOOKUP($B332,'Allokerad kvv'!$B$2:$AV$468,MATCH(M$1,'Allokerad kvv'!$B$1:$AV$1,0),FALSE),VLOOKUP($B332,'Justerad allokering'!$B$1:$AG$461,MATCH(M$1,'Justerad allokering'!$B$1:$AF$1,0),FALSE))</f>
        <v>0</v>
      </c>
      <c r="N332">
        <f>IF(ISERROR(1/VLOOKUP($B332,'Justerad allokering'!$B$1:$AG$461,MATCH(N$1,'Justerad allokering'!$B$1:$AF$1,0),FALSE)),VLOOKUP($B332,'Allokerad kvv'!$B$2:$AV$468,MATCH(N$1,'Allokerad kvv'!$B$1:$AV$1,0),FALSE),VLOOKUP($B332,'Justerad allokering'!$B$1:$AG$461,MATCH(N$1,'Justerad allokering'!$B$1:$AF$1,0),FALSE))</f>
        <v>0</v>
      </c>
      <c r="O332">
        <f>IF(ISERROR(1/VLOOKUP($B332,'Justerad allokering'!$B$1:$AG$461,MATCH(O$1,'Justerad allokering'!$B$1:$AF$1,0),FALSE)),VLOOKUP($B332,'Allokerad kvv'!$B$2:$AV$468,MATCH(O$1,'Allokerad kvv'!$B$1:$AV$1,0),FALSE),VLOOKUP($B332,'Justerad allokering'!$B$1:$AG$461,MATCH(O$1,'Justerad allokering'!$B$1:$AF$1,0),FALSE))</f>
        <v>0</v>
      </c>
      <c r="P332">
        <f>IF(ISERROR(1/VLOOKUP($B332,'Justerad allokering'!$B$1:$AG$461,MATCH(P$1,'Justerad allokering'!$B$1:$AF$1,0),FALSE)),VLOOKUP($B332,'Allokerad kvv'!$B$2:$AV$468,MATCH(P$1,'Allokerad kvv'!$B$1:$AV$1,0),FALSE),VLOOKUP($B332,'Justerad allokering'!$B$1:$AG$461,MATCH(P$1,'Justerad allokering'!$B$1:$AF$1,0),FALSE))</f>
        <v>0</v>
      </c>
      <c r="Q332">
        <f>IF(ISERROR(1/VLOOKUP($B332,'Justerad allokering'!$B$1:$AG$461,MATCH(Q$1,'Justerad allokering'!$B$1:$AF$1,0),FALSE)),VLOOKUP($B332,'Allokerad kvv'!$B$2:$AV$468,MATCH(Q$1,'Allokerad kvv'!$B$1:$AV$1,0),FALSE),VLOOKUP($B332,'Justerad allokering'!$B$1:$AG$461,MATCH(Q$1,'Justerad allokering'!$B$1:$AF$1,0),FALSE))</f>
        <v>0</v>
      </c>
      <c r="R332">
        <f>IF(ISERROR(1/VLOOKUP($B332,'Justerad allokering'!$B$1:$AG$461,MATCH(R$1,'Justerad allokering'!$B$1:$AF$1,0),FALSE)),VLOOKUP($B332,'Allokerad kvv'!$B$2:$AV$468,MATCH(R$1,'Allokerad kvv'!$B$1:$AV$1,0),FALSE),VLOOKUP($B332,'Justerad allokering'!$B$1:$AG$461,MATCH(R$1,'Justerad allokering'!$B$1:$AF$1,0),FALSE))</f>
        <v>0</v>
      </c>
      <c r="S332">
        <f>IF(ISERROR(1/VLOOKUP($B332,'Justerad allokering'!$B$1:$AG$461,MATCH(S$1,'Justerad allokering'!$B$1:$AF$1,0),FALSE)),VLOOKUP($B332,'Allokerad kvv'!$B$2:$AV$468,MATCH(S$1,'Allokerad kvv'!$B$1:$AV$1,0),FALSE),VLOOKUP($B332,'Justerad allokering'!$B$1:$AG$461,MATCH(S$1,'Justerad allokering'!$B$1:$AF$1,0),FALSE))</f>
        <v>0</v>
      </c>
      <c r="T332">
        <f>IF(ISERROR(1/VLOOKUP($B332,'Justerad allokering'!$B$1:$AG$461,MATCH(T$1,'Justerad allokering'!$B$1:$AF$1,0),FALSE)),VLOOKUP($B332,'Allokerad kvv'!$B$2:$AV$468,MATCH(T$1,'Allokerad kvv'!$B$1:$AV$1,0),FALSE),VLOOKUP($B332,'Justerad allokering'!$B$1:$AG$461,MATCH(T$1,'Justerad allokering'!$B$1:$AF$1,0),FALSE))</f>
        <v>0</v>
      </c>
      <c r="U332">
        <f>IF(ISERROR(1/VLOOKUP($B332,'Justerad allokering'!$B$1:$AG$461,MATCH(U$1,'Justerad allokering'!$B$1:$AF$1,0),FALSE)),VLOOKUP($B332,'Allokerad kvv'!$B$2:$AV$468,MATCH(U$1,'Allokerad kvv'!$B$1:$AV$1,0),FALSE),VLOOKUP($B332,'Justerad allokering'!$B$1:$AG$461,MATCH(U$1,'Justerad allokering'!$B$1:$AF$1,0),FALSE))</f>
        <v>0</v>
      </c>
      <c r="V332">
        <f>IF(ISERROR(1/VLOOKUP($B332,'Justerad allokering'!$B$1:$AG$461,MATCH(V$1,'Justerad allokering'!$B$1:$AF$1,0),FALSE)),VLOOKUP($B332,'Allokerad kvv'!$B$2:$AV$468,MATCH(V$1,'Allokerad kvv'!$B$1:$AV$1,0),FALSE),VLOOKUP($B332,'Justerad allokering'!$B$1:$AG$461,MATCH(V$1,'Justerad allokering'!$B$1:$AF$1,0),FALSE))</f>
        <v>0</v>
      </c>
      <c r="W332">
        <f>IF(ISERROR(1/VLOOKUP($B332,'Justerad allokering'!$B$1:$AG$461,MATCH(W$1,'Justerad allokering'!$B$1:$AF$1,0),FALSE)),VLOOKUP($B332,'Allokerad kvv'!$B$2:$AV$468,MATCH(W$1,'Allokerad kvv'!$B$1:$AV$1,0),FALSE),VLOOKUP($B332,'Justerad allokering'!$B$1:$AG$461,MATCH(W$1,'Justerad allokering'!$B$1:$AF$1,0),FALSE))</f>
        <v>0</v>
      </c>
      <c r="X332">
        <f>IF(ISERROR(1/VLOOKUP($B332,'Justerad allokering'!$B$1:$AG$461,MATCH(X$1,'Justerad allokering'!$B$1:$AF$1,0),FALSE)),VLOOKUP($B332,'Allokerad kvv'!$B$2:$AV$468,MATCH(X$1,'Allokerad kvv'!$B$1:$AV$1,0),FALSE),VLOOKUP($B332,'Justerad allokering'!$B$1:$AG$461,MATCH(X$1,'Justerad allokering'!$B$1:$AF$1,0),FALSE))</f>
        <v>0</v>
      </c>
      <c r="Y332">
        <f>IF(ISERROR(1/VLOOKUP($B332,'Justerad allokering'!$B$1:$AG$461,MATCH(Y$1,'Justerad allokering'!$B$1:$AF$1,0),FALSE)),VLOOKUP($B332,'Allokerad kvv'!$B$2:$AV$468,MATCH(Y$1,'Allokerad kvv'!$B$1:$AV$1,0),FALSE),VLOOKUP($B332,'Justerad allokering'!$B$1:$AG$461,MATCH(Y$1,'Justerad allokering'!$B$1:$AF$1,0),FALSE))</f>
        <v>0</v>
      </c>
      <c r="Z332">
        <f>IF(ISERROR(1/VLOOKUP($B332,'Justerad allokering'!$B$1:$AG$461,MATCH(Z$1,'Justerad allokering'!$B$1:$AF$1,0),FALSE)),VLOOKUP($B332,'Allokerad kvv'!$B$2:$AV$468,MATCH(Z$1,'Allokerad kvv'!$B$1:$AV$1,0),FALSE),VLOOKUP($B332,'Justerad allokering'!$B$1:$AG$461,MATCH(Z$1,'Justerad allokering'!$B$1:$AF$1,0),FALSE))</f>
        <v>0</v>
      </c>
      <c r="AE332" s="89">
        <f t="shared" si="20"/>
        <v>0</v>
      </c>
      <c r="AG332">
        <f t="shared" si="21"/>
        <v>0</v>
      </c>
      <c r="AH332">
        <f t="shared" si="22"/>
        <v>0</v>
      </c>
      <c r="AI332" t="str">
        <f>IF(AH332=0,"",AH332/VLOOKUP(B332,Kraftvärmeprod!$B$1:$BC$480,MATCH("Summa tillförd energi exklusive rökgaskondensering",Kraftvärmeprod!$B$1:$BC$1,0),FALSE))</f>
        <v/>
      </c>
      <c r="AK332">
        <f t="shared" si="23"/>
        <v>0</v>
      </c>
    </row>
    <row r="333" spans="1:37" x14ac:dyDescent="0.25">
      <c r="A333" s="2" t="s">
        <v>467</v>
      </c>
      <c r="B333" s="2" t="s">
        <v>470</v>
      </c>
      <c r="C333">
        <f>IF(ISERROR(1/VLOOKUP($B333,'Justerad allokering'!$B$1:$AG$461,MATCH(C$1,'Justerad allokering'!$B$1:$AF$1,0),FALSE)),VLOOKUP($B333,'Allokerad kvv'!$B$2:$AV$468,MATCH(C$1,'Allokerad kvv'!$B$1:$AV$1,0),FALSE),VLOOKUP($B333,'Justerad allokering'!$B$1:$AG$461,MATCH(C$1,'Justerad allokering'!$B$1:$AF$1,0),FALSE))</f>
        <v>0</v>
      </c>
      <c r="D333">
        <f>IF(ISERROR(1/VLOOKUP($B333,'Justerad allokering'!$B$1:$AG$461,MATCH(D$1,'Justerad allokering'!$B$1:$AF$1,0),FALSE)),VLOOKUP($B333,'Allokerad kvv'!$B$2:$AV$468,MATCH(D$1,'Allokerad kvv'!$B$1:$AV$1,0),FALSE),VLOOKUP($B333,'Justerad allokering'!$B$1:$AG$461,MATCH(D$1,'Justerad allokering'!$B$1:$AF$1,0),FALSE))</f>
        <v>0</v>
      </c>
      <c r="E333">
        <f>IF(ISERROR(1/VLOOKUP($B333,'Justerad allokering'!$B$1:$AG$461,MATCH(E$1,'Justerad allokering'!$B$1:$AF$1,0),FALSE)),VLOOKUP($B333,'Allokerad kvv'!$B$2:$AV$468,MATCH(E$1,'Allokerad kvv'!$B$1:$AV$1,0),FALSE),VLOOKUP($B333,'Justerad allokering'!$B$1:$AG$461,MATCH(E$1,'Justerad allokering'!$B$1:$AF$1,0),FALSE))</f>
        <v>0</v>
      </c>
      <c r="F333">
        <f>IF(ISERROR(1/VLOOKUP($B333,'Justerad allokering'!$B$1:$AG$461,MATCH(F$1,'Justerad allokering'!$B$1:$AF$1,0),FALSE)),VLOOKUP($B333,'Allokerad kvv'!$B$2:$AV$468,MATCH(F$1,'Allokerad kvv'!$B$1:$AV$1,0),FALSE),VLOOKUP($B333,'Justerad allokering'!$B$1:$AG$461,MATCH(F$1,'Justerad allokering'!$B$1:$AF$1,0),FALSE))</f>
        <v>0</v>
      </c>
      <c r="G333">
        <f>IF(ISERROR(1/VLOOKUP($B333,'Justerad allokering'!$B$1:$AG$461,MATCH(G$1,'Justerad allokering'!$B$1:$AF$1,0),FALSE)),VLOOKUP($B333,'Allokerad kvv'!$B$2:$AV$468,MATCH(G$1,'Allokerad kvv'!$B$1:$AV$1,0),FALSE),VLOOKUP($B333,'Justerad allokering'!$B$1:$AG$461,MATCH(G$1,'Justerad allokering'!$B$1:$AF$1,0),FALSE))</f>
        <v>0</v>
      </c>
      <c r="H333">
        <f>IF(ISERROR(1/VLOOKUP($B333,'Justerad allokering'!$B$1:$AG$461,MATCH(H$1,'Justerad allokering'!$B$1:$AF$1,0),FALSE)),VLOOKUP($B333,'Allokerad kvv'!$B$2:$AV$468,MATCH(H$1,'Allokerad kvv'!$B$1:$AV$1,0),FALSE),VLOOKUP($B333,'Justerad allokering'!$B$1:$AG$461,MATCH(H$1,'Justerad allokering'!$B$1:$AF$1,0),FALSE))</f>
        <v>0</v>
      </c>
      <c r="I333">
        <f>IF(ISERROR(1/VLOOKUP($B333,'Justerad allokering'!$B$1:$AG$461,MATCH(I$1,'Justerad allokering'!$B$1:$AF$1,0),FALSE)),VLOOKUP($B333,'Allokerad kvv'!$B$2:$AV$468,MATCH(I$1,'Allokerad kvv'!$B$1:$AV$1,0),FALSE),VLOOKUP($B333,'Justerad allokering'!$B$1:$AG$461,MATCH(I$1,'Justerad allokering'!$B$1:$AF$1,0),FALSE))</f>
        <v>0</v>
      </c>
      <c r="J333">
        <f>IF(ISERROR(1/VLOOKUP($B333,'Justerad allokering'!$B$1:$AG$461,MATCH(J$1,'Justerad allokering'!$B$1:$AF$1,0),FALSE)),VLOOKUP($B333,'Allokerad kvv'!$B$2:$AV$468,MATCH(J$1,'Allokerad kvv'!$B$1:$AV$1,0),FALSE),VLOOKUP($B333,'Justerad allokering'!$B$1:$AG$461,MATCH(J$1,'Justerad allokering'!$B$1:$AF$1,0),FALSE))</f>
        <v>0</v>
      </c>
      <c r="K333">
        <f>IF(ISERROR(1/VLOOKUP($B333,'Justerad allokering'!$B$1:$AG$461,MATCH(K$1,'Justerad allokering'!$B$1:$AF$1,0),FALSE)),VLOOKUP($B333,'Allokerad kvv'!$B$2:$AV$468,MATCH(K$1,'Allokerad kvv'!$B$1:$AV$1,0),FALSE),VLOOKUP($B333,'Justerad allokering'!$B$1:$AG$461,MATCH(K$1,'Justerad allokering'!$B$1:$AF$1,0),FALSE))</f>
        <v>0</v>
      </c>
      <c r="L333">
        <f>IF(ISERROR(1/VLOOKUP($B333,'Justerad allokering'!$B$1:$AG$461,MATCH(L$1,'Justerad allokering'!$B$1:$AF$1,0),FALSE)),VLOOKUP($B333,'Allokerad kvv'!$B$2:$AV$468,MATCH(L$1,'Allokerad kvv'!$B$1:$AV$1,0),FALSE),VLOOKUP($B333,'Justerad allokering'!$B$1:$AG$461,MATCH(L$1,'Justerad allokering'!$B$1:$AF$1,0),FALSE))</f>
        <v>0</v>
      </c>
      <c r="M333">
        <f>IF(ISERROR(1/VLOOKUP($B333,'Justerad allokering'!$B$1:$AG$461,MATCH(M$1,'Justerad allokering'!$B$1:$AF$1,0),FALSE)),VLOOKUP($B333,'Allokerad kvv'!$B$2:$AV$468,MATCH(M$1,'Allokerad kvv'!$B$1:$AV$1,0),FALSE),VLOOKUP($B333,'Justerad allokering'!$B$1:$AG$461,MATCH(M$1,'Justerad allokering'!$B$1:$AF$1,0),FALSE))</f>
        <v>0</v>
      </c>
      <c r="N333">
        <f>IF(ISERROR(1/VLOOKUP($B333,'Justerad allokering'!$B$1:$AG$461,MATCH(N$1,'Justerad allokering'!$B$1:$AF$1,0),FALSE)),VLOOKUP($B333,'Allokerad kvv'!$B$2:$AV$468,MATCH(N$1,'Allokerad kvv'!$B$1:$AV$1,0),FALSE),VLOOKUP($B333,'Justerad allokering'!$B$1:$AG$461,MATCH(N$1,'Justerad allokering'!$B$1:$AF$1,0),FALSE))</f>
        <v>0</v>
      </c>
      <c r="O333">
        <f>IF(ISERROR(1/VLOOKUP($B333,'Justerad allokering'!$B$1:$AG$461,MATCH(O$1,'Justerad allokering'!$B$1:$AF$1,0),FALSE)),VLOOKUP($B333,'Allokerad kvv'!$B$2:$AV$468,MATCH(O$1,'Allokerad kvv'!$B$1:$AV$1,0),FALSE),VLOOKUP($B333,'Justerad allokering'!$B$1:$AG$461,MATCH(O$1,'Justerad allokering'!$B$1:$AF$1,0),FALSE))</f>
        <v>0</v>
      </c>
      <c r="P333">
        <f>IF(ISERROR(1/VLOOKUP($B333,'Justerad allokering'!$B$1:$AG$461,MATCH(P$1,'Justerad allokering'!$B$1:$AF$1,0),FALSE)),VLOOKUP($B333,'Allokerad kvv'!$B$2:$AV$468,MATCH(P$1,'Allokerad kvv'!$B$1:$AV$1,0),FALSE),VLOOKUP($B333,'Justerad allokering'!$B$1:$AG$461,MATCH(P$1,'Justerad allokering'!$B$1:$AF$1,0),FALSE))</f>
        <v>0</v>
      </c>
      <c r="Q333">
        <f>IF(ISERROR(1/VLOOKUP($B333,'Justerad allokering'!$B$1:$AG$461,MATCH(Q$1,'Justerad allokering'!$B$1:$AF$1,0),FALSE)),VLOOKUP($B333,'Allokerad kvv'!$B$2:$AV$468,MATCH(Q$1,'Allokerad kvv'!$B$1:$AV$1,0),FALSE),VLOOKUP($B333,'Justerad allokering'!$B$1:$AG$461,MATCH(Q$1,'Justerad allokering'!$B$1:$AF$1,0),FALSE))</f>
        <v>0</v>
      </c>
      <c r="R333">
        <f>IF(ISERROR(1/VLOOKUP($B333,'Justerad allokering'!$B$1:$AG$461,MATCH(R$1,'Justerad allokering'!$B$1:$AF$1,0),FALSE)),VLOOKUP($B333,'Allokerad kvv'!$B$2:$AV$468,MATCH(R$1,'Allokerad kvv'!$B$1:$AV$1,0),FALSE),VLOOKUP($B333,'Justerad allokering'!$B$1:$AG$461,MATCH(R$1,'Justerad allokering'!$B$1:$AF$1,0),FALSE))</f>
        <v>0</v>
      </c>
      <c r="S333">
        <f>IF(ISERROR(1/VLOOKUP($B333,'Justerad allokering'!$B$1:$AG$461,MATCH(S$1,'Justerad allokering'!$B$1:$AF$1,0),FALSE)),VLOOKUP($B333,'Allokerad kvv'!$B$2:$AV$468,MATCH(S$1,'Allokerad kvv'!$B$1:$AV$1,0),FALSE),VLOOKUP($B333,'Justerad allokering'!$B$1:$AG$461,MATCH(S$1,'Justerad allokering'!$B$1:$AF$1,0),FALSE))</f>
        <v>0</v>
      </c>
      <c r="T333">
        <f>IF(ISERROR(1/VLOOKUP($B333,'Justerad allokering'!$B$1:$AG$461,MATCH(T$1,'Justerad allokering'!$B$1:$AF$1,0),FALSE)),VLOOKUP($B333,'Allokerad kvv'!$B$2:$AV$468,MATCH(T$1,'Allokerad kvv'!$B$1:$AV$1,0),FALSE),VLOOKUP($B333,'Justerad allokering'!$B$1:$AG$461,MATCH(T$1,'Justerad allokering'!$B$1:$AF$1,0),FALSE))</f>
        <v>0</v>
      </c>
      <c r="U333">
        <f>IF(ISERROR(1/VLOOKUP($B333,'Justerad allokering'!$B$1:$AG$461,MATCH(U$1,'Justerad allokering'!$B$1:$AF$1,0),FALSE)),VLOOKUP($B333,'Allokerad kvv'!$B$2:$AV$468,MATCH(U$1,'Allokerad kvv'!$B$1:$AV$1,0),FALSE),VLOOKUP($B333,'Justerad allokering'!$B$1:$AG$461,MATCH(U$1,'Justerad allokering'!$B$1:$AF$1,0),FALSE))</f>
        <v>0</v>
      </c>
      <c r="V333">
        <f>IF(ISERROR(1/VLOOKUP($B333,'Justerad allokering'!$B$1:$AG$461,MATCH(V$1,'Justerad allokering'!$B$1:$AF$1,0),FALSE)),VLOOKUP($B333,'Allokerad kvv'!$B$2:$AV$468,MATCH(V$1,'Allokerad kvv'!$B$1:$AV$1,0),FALSE),VLOOKUP($B333,'Justerad allokering'!$B$1:$AG$461,MATCH(V$1,'Justerad allokering'!$B$1:$AF$1,0),FALSE))</f>
        <v>0</v>
      </c>
      <c r="W333">
        <f>IF(ISERROR(1/VLOOKUP($B333,'Justerad allokering'!$B$1:$AG$461,MATCH(W$1,'Justerad allokering'!$B$1:$AF$1,0),FALSE)),VLOOKUP($B333,'Allokerad kvv'!$B$2:$AV$468,MATCH(W$1,'Allokerad kvv'!$B$1:$AV$1,0),FALSE),VLOOKUP($B333,'Justerad allokering'!$B$1:$AG$461,MATCH(W$1,'Justerad allokering'!$B$1:$AF$1,0),FALSE))</f>
        <v>0</v>
      </c>
      <c r="X333">
        <f>IF(ISERROR(1/VLOOKUP($B333,'Justerad allokering'!$B$1:$AG$461,MATCH(X$1,'Justerad allokering'!$B$1:$AF$1,0),FALSE)),VLOOKUP($B333,'Allokerad kvv'!$B$2:$AV$468,MATCH(X$1,'Allokerad kvv'!$B$1:$AV$1,0),FALSE),VLOOKUP($B333,'Justerad allokering'!$B$1:$AG$461,MATCH(X$1,'Justerad allokering'!$B$1:$AF$1,0),FALSE))</f>
        <v>0</v>
      </c>
      <c r="Y333">
        <f>IF(ISERROR(1/VLOOKUP($B333,'Justerad allokering'!$B$1:$AG$461,MATCH(Y$1,'Justerad allokering'!$B$1:$AF$1,0),FALSE)),VLOOKUP($B333,'Allokerad kvv'!$B$2:$AV$468,MATCH(Y$1,'Allokerad kvv'!$B$1:$AV$1,0),FALSE),VLOOKUP($B333,'Justerad allokering'!$B$1:$AG$461,MATCH(Y$1,'Justerad allokering'!$B$1:$AF$1,0),FALSE))</f>
        <v>0</v>
      </c>
      <c r="Z333">
        <f>IF(ISERROR(1/VLOOKUP($B333,'Justerad allokering'!$B$1:$AG$461,MATCH(Z$1,'Justerad allokering'!$B$1:$AF$1,0),FALSE)),VLOOKUP($B333,'Allokerad kvv'!$B$2:$AV$468,MATCH(Z$1,'Allokerad kvv'!$B$1:$AV$1,0),FALSE),VLOOKUP($B333,'Justerad allokering'!$B$1:$AG$461,MATCH(Z$1,'Justerad allokering'!$B$1:$AF$1,0),FALSE))</f>
        <v>0</v>
      </c>
      <c r="AE333" s="89">
        <f t="shared" si="20"/>
        <v>0</v>
      </c>
      <c r="AG333">
        <f t="shared" si="21"/>
        <v>0</v>
      </c>
      <c r="AH333">
        <f t="shared" si="22"/>
        <v>0</v>
      </c>
      <c r="AI333" t="str">
        <f>IF(AH333=0,"",AH333/VLOOKUP(B333,Kraftvärmeprod!$B$1:$BC$480,MATCH("Summa tillförd energi exklusive rökgaskondensering",Kraftvärmeprod!$B$1:$BC$1,0),FALSE))</f>
        <v/>
      </c>
      <c r="AK333">
        <f t="shared" si="23"/>
        <v>0</v>
      </c>
    </row>
    <row r="334" spans="1:37" x14ac:dyDescent="0.25">
      <c r="A334" s="2" t="s">
        <v>467</v>
      </c>
      <c r="B334" s="2" t="s">
        <v>471</v>
      </c>
      <c r="C334">
        <f>IF(ISERROR(1/VLOOKUP($B334,'Justerad allokering'!$B$1:$AG$461,MATCH(C$1,'Justerad allokering'!$B$1:$AF$1,0),FALSE)),VLOOKUP($B334,'Allokerad kvv'!$B$2:$AV$468,MATCH(C$1,'Allokerad kvv'!$B$1:$AV$1,0),FALSE),VLOOKUP($B334,'Justerad allokering'!$B$1:$AG$461,MATCH(C$1,'Justerad allokering'!$B$1:$AF$1,0),FALSE))</f>
        <v>0</v>
      </c>
      <c r="D334">
        <f>IF(ISERROR(1/VLOOKUP($B334,'Justerad allokering'!$B$1:$AG$461,MATCH(D$1,'Justerad allokering'!$B$1:$AF$1,0),FALSE)),VLOOKUP($B334,'Allokerad kvv'!$B$2:$AV$468,MATCH(D$1,'Allokerad kvv'!$B$1:$AV$1,0),FALSE),VLOOKUP($B334,'Justerad allokering'!$B$1:$AG$461,MATCH(D$1,'Justerad allokering'!$B$1:$AF$1,0),FALSE))</f>
        <v>0</v>
      </c>
      <c r="E334">
        <f>IF(ISERROR(1/VLOOKUP($B334,'Justerad allokering'!$B$1:$AG$461,MATCH(E$1,'Justerad allokering'!$B$1:$AF$1,0),FALSE)),VLOOKUP($B334,'Allokerad kvv'!$B$2:$AV$468,MATCH(E$1,'Allokerad kvv'!$B$1:$AV$1,0),FALSE),VLOOKUP($B334,'Justerad allokering'!$B$1:$AG$461,MATCH(E$1,'Justerad allokering'!$B$1:$AF$1,0),FALSE))</f>
        <v>0</v>
      </c>
      <c r="F334">
        <f>IF(ISERROR(1/VLOOKUP($B334,'Justerad allokering'!$B$1:$AG$461,MATCH(F$1,'Justerad allokering'!$B$1:$AF$1,0),FALSE)),VLOOKUP($B334,'Allokerad kvv'!$B$2:$AV$468,MATCH(F$1,'Allokerad kvv'!$B$1:$AV$1,0),FALSE),VLOOKUP($B334,'Justerad allokering'!$B$1:$AG$461,MATCH(F$1,'Justerad allokering'!$B$1:$AF$1,0),FALSE))</f>
        <v>0</v>
      </c>
      <c r="G334">
        <f>IF(ISERROR(1/VLOOKUP($B334,'Justerad allokering'!$B$1:$AG$461,MATCH(G$1,'Justerad allokering'!$B$1:$AF$1,0),FALSE)),VLOOKUP($B334,'Allokerad kvv'!$B$2:$AV$468,MATCH(G$1,'Allokerad kvv'!$B$1:$AV$1,0),FALSE),VLOOKUP($B334,'Justerad allokering'!$B$1:$AG$461,MATCH(G$1,'Justerad allokering'!$B$1:$AF$1,0),FALSE))</f>
        <v>0</v>
      </c>
      <c r="H334">
        <f>IF(ISERROR(1/VLOOKUP($B334,'Justerad allokering'!$B$1:$AG$461,MATCH(H$1,'Justerad allokering'!$B$1:$AF$1,0),FALSE)),VLOOKUP($B334,'Allokerad kvv'!$B$2:$AV$468,MATCH(H$1,'Allokerad kvv'!$B$1:$AV$1,0),FALSE),VLOOKUP($B334,'Justerad allokering'!$B$1:$AG$461,MATCH(H$1,'Justerad allokering'!$B$1:$AF$1,0),FALSE))</f>
        <v>0</v>
      </c>
      <c r="I334">
        <f>IF(ISERROR(1/VLOOKUP($B334,'Justerad allokering'!$B$1:$AG$461,MATCH(I$1,'Justerad allokering'!$B$1:$AF$1,0),FALSE)),VLOOKUP($B334,'Allokerad kvv'!$B$2:$AV$468,MATCH(I$1,'Allokerad kvv'!$B$1:$AV$1,0),FALSE),VLOOKUP($B334,'Justerad allokering'!$B$1:$AG$461,MATCH(I$1,'Justerad allokering'!$B$1:$AF$1,0),FALSE))</f>
        <v>0</v>
      </c>
      <c r="J334">
        <f>IF(ISERROR(1/VLOOKUP($B334,'Justerad allokering'!$B$1:$AG$461,MATCH(J$1,'Justerad allokering'!$B$1:$AF$1,0),FALSE)),VLOOKUP($B334,'Allokerad kvv'!$B$2:$AV$468,MATCH(J$1,'Allokerad kvv'!$B$1:$AV$1,0),FALSE),VLOOKUP($B334,'Justerad allokering'!$B$1:$AG$461,MATCH(J$1,'Justerad allokering'!$B$1:$AF$1,0),FALSE))</f>
        <v>0</v>
      </c>
      <c r="K334">
        <f>IF(ISERROR(1/VLOOKUP($B334,'Justerad allokering'!$B$1:$AG$461,MATCH(K$1,'Justerad allokering'!$B$1:$AF$1,0),FALSE)),VLOOKUP($B334,'Allokerad kvv'!$B$2:$AV$468,MATCH(K$1,'Allokerad kvv'!$B$1:$AV$1,0),FALSE),VLOOKUP($B334,'Justerad allokering'!$B$1:$AG$461,MATCH(K$1,'Justerad allokering'!$B$1:$AF$1,0),FALSE))</f>
        <v>0</v>
      </c>
      <c r="L334">
        <f>IF(ISERROR(1/VLOOKUP($B334,'Justerad allokering'!$B$1:$AG$461,MATCH(L$1,'Justerad allokering'!$B$1:$AF$1,0),FALSE)),VLOOKUP($B334,'Allokerad kvv'!$B$2:$AV$468,MATCH(L$1,'Allokerad kvv'!$B$1:$AV$1,0),FALSE),VLOOKUP($B334,'Justerad allokering'!$B$1:$AG$461,MATCH(L$1,'Justerad allokering'!$B$1:$AF$1,0),FALSE))</f>
        <v>0</v>
      </c>
      <c r="M334">
        <f>IF(ISERROR(1/VLOOKUP($B334,'Justerad allokering'!$B$1:$AG$461,MATCH(M$1,'Justerad allokering'!$B$1:$AF$1,0),FALSE)),VLOOKUP($B334,'Allokerad kvv'!$B$2:$AV$468,MATCH(M$1,'Allokerad kvv'!$B$1:$AV$1,0),FALSE),VLOOKUP($B334,'Justerad allokering'!$B$1:$AG$461,MATCH(M$1,'Justerad allokering'!$B$1:$AF$1,0),FALSE))</f>
        <v>0</v>
      </c>
      <c r="N334">
        <f>IF(ISERROR(1/VLOOKUP($B334,'Justerad allokering'!$B$1:$AG$461,MATCH(N$1,'Justerad allokering'!$B$1:$AF$1,0),FALSE)),VLOOKUP($B334,'Allokerad kvv'!$B$2:$AV$468,MATCH(N$1,'Allokerad kvv'!$B$1:$AV$1,0),FALSE),VLOOKUP($B334,'Justerad allokering'!$B$1:$AG$461,MATCH(N$1,'Justerad allokering'!$B$1:$AF$1,0),FALSE))</f>
        <v>0</v>
      </c>
      <c r="O334">
        <f>IF(ISERROR(1/VLOOKUP($B334,'Justerad allokering'!$B$1:$AG$461,MATCH(O$1,'Justerad allokering'!$B$1:$AF$1,0),FALSE)),VLOOKUP($B334,'Allokerad kvv'!$B$2:$AV$468,MATCH(O$1,'Allokerad kvv'!$B$1:$AV$1,0),FALSE),VLOOKUP($B334,'Justerad allokering'!$B$1:$AG$461,MATCH(O$1,'Justerad allokering'!$B$1:$AF$1,0),FALSE))</f>
        <v>0</v>
      </c>
      <c r="P334">
        <f>IF(ISERROR(1/VLOOKUP($B334,'Justerad allokering'!$B$1:$AG$461,MATCH(P$1,'Justerad allokering'!$B$1:$AF$1,0),FALSE)),VLOOKUP($B334,'Allokerad kvv'!$B$2:$AV$468,MATCH(P$1,'Allokerad kvv'!$B$1:$AV$1,0),FALSE),VLOOKUP($B334,'Justerad allokering'!$B$1:$AG$461,MATCH(P$1,'Justerad allokering'!$B$1:$AF$1,0),FALSE))</f>
        <v>0</v>
      </c>
      <c r="Q334">
        <f>IF(ISERROR(1/VLOOKUP($B334,'Justerad allokering'!$B$1:$AG$461,MATCH(Q$1,'Justerad allokering'!$B$1:$AF$1,0),FALSE)),VLOOKUP($B334,'Allokerad kvv'!$B$2:$AV$468,MATCH(Q$1,'Allokerad kvv'!$B$1:$AV$1,0),FALSE),VLOOKUP($B334,'Justerad allokering'!$B$1:$AG$461,MATCH(Q$1,'Justerad allokering'!$B$1:$AF$1,0),FALSE))</f>
        <v>0</v>
      </c>
      <c r="R334">
        <f>IF(ISERROR(1/VLOOKUP($B334,'Justerad allokering'!$B$1:$AG$461,MATCH(R$1,'Justerad allokering'!$B$1:$AF$1,0),FALSE)),VLOOKUP($B334,'Allokerad kvv'!$B$2:$AV$468,MATCH(R$1,'Allokerad kvv'!$B$1:$AV$1,0),FALSE),VLOOKUP($B334,'Justerad allokering'!$B$1:$AG$461,MATCH(R$1,'Justerad allokering'!$B$1:$AF$1,0),FALSE))</f>
        <v>0</v>
      </c>
      <c r="S334">
        <f>IF(ISERROR(1/VLOOKUP($B334,'Justerad allokering'!$B$1:$AG$461,MATCH(S$1,'Justerad allokering'!$B$1:$AF$1,0),FALSE)),VLOOKUP($B334,'Allokerad kvv'!$B$2:$AV$468,MATCH(S$1,'Allokerad kvv'!$B$1:$AV$1,0),FALSE),VLOOKUP($B334,'Justerad allokering'!$B$1:$AG$461,MATCH(S$1,'Justerad allokering'!$B$1:$AF$1,0),FALSE))</f>
        <v>0</v>
      </c>
      <c r="T334">
        <f>IF(ISERROR(1/VLOOKUP($B334,'Justerad allokering'!$B$1:$AG$461,MATCH(T$1,'Justerad allokering'!$B$1:$AF$1,0),FALSE)),VLOOKUP($B334,'Allokerad kvv'!$B$2:$AV$468,MATCH(T$1,'Allokerad kvv'!$B$1:$AV$1,0),FALSE),VLOOKUP($B334,'Justerad allokering'!$B$1:$AG$461,MATCH(T$1,'Justerad allokering'!$B$1:$AF$1,0),FALSE))</f>
        <v>0</v>
      </c>
      <c r="U334">
        <f>IF(ISERROR(1/VLOOKUP($B334,'Justerad allokering'!$B$1:$AG$461,MATCH(U$1,'Justerad allokering'!$B$1:$AF$1,0),FALSE)),VLOOKUP($B334,'Allokerad kvv'!$B$2:$AV$468,MATCH(U$1,'Allokerad kvv'!$B$1:$AV$1,0),FALSE),VLOOKUP($B334,'Justerad allokering'!$B$1:$AG$461,MATCH(U$1,'Justerad allokering'!$B$1:$AF$1,0),FALSE))</f>
        <v>0</v>
      </c>
      <c r="V334">
        <f>IF(ISERROR(1/VLOOKUP($B334,'Justerad allokering'!$B$1:$AG$461,MATCH(V$1,'Justerad allokering'!$B$1:$AF$1,0),FALSE)),VLOOKUP($B334,'Allokerad kvv'!$B$2:$AV$468,MATCH(V$1,'Allokerad kvv'!$B$1:$AV$1,0),FALSE),VLOOKUP($B334,'Justerad allokering'!$B$1:$AG$461,MATCH(V$1,'Justerad allokering'!$B$1:$AF$1,0),FALSE))</f>
        <v>0</v>
      </c>
      <c r="W334">
        <f>IF(ISERROR(1/VLOOKUP($B334,'Justerad allokering'!$B$1:$AG$461,MATCH(W$1,'Justerad allokering'!$B$1:$AF$1,0),FALSE)),VLOOKUP($B334,'Allokerad kvv'!$B$2:$AV$468,MATCH(W$1,'Allokerad kvv'!$B$1:$AV$1,0),FALSE),VLOOKUP($B334,'Justerad allokering'!$B$1:$AG$461,MATCH(W$1,'Justerad allokering'!$B$1:$AF$1,0),FALSE))</f>
        <v>0</v>
      </c>
      <c r="X334">
        <f>IF(ISERROR(1/VLOOKUP($B334,'Justerad allokering'!$B$1:$AG$461,MATCH(X$1,'Justerad allokering'!$B$1:$AF$1,0),FALSE)),VLOOKUP($B334,'Allokerad kvv'!$B$2:$AV$468,MATCH(X$1,'Allokerad kvv'!$B$1:$AV$1,0),FALSE),VLOOKUP($B334,'Justerad allokering'!$B$1:$AG$461,MATCH(X$1,'Justerad allokering'!$B$1:$AF$1,0),FALSE))</f>
        <v>0</v>
      </c>
      <c r="Y334">
        <f>IF(ISERROR(1/VLOOKUP($B334,'Justerad allokering'!$B$1:$AG$461,MATCH(Y$1,'Justerad allokering'!$B$1:$AF$1,0),FALSE)),VLOOKUP($B334,'Allokerad kvv'!$B$2:$AV$468,MATCH(Y$1,'Allokerad kvv'!$B$1:$AV$1,0),FALSE),VLOOKUP($B334,'Justerad allokering'!$B$1:$AG$461,MATCH(Y$1,'Justerad allokering'!$B$1:$AF$1,0),FALSE))</f>
        <v>0</v>
      </c>
      <c r="Z334">
        <f>IF(ISERROR(1/VLOOKUP($B334,'Justerad allokering'!$B$1:$AG$461,MATCH(Z$1,'Justerad allokering'!$B$1:$AF$1,0),FALSE)),VLOOKUP($B334,'Allokerad kvv'!$B$2:$AV$468,MATCH(Z$1,'Allokerad kvv'!$B$1:$AV$1,0),FALSE),VLOOKUP($B334,'Justerad allokering'!$B$1:$AG$461,MATCH(Z$1,'Justerad allokering'!$B$1:$AF$1,0),FALSE))</f>
        <v>0</v>
      </c>
      <c r="AE334" s="89">
        <f t="shared" si="20"/>
        <v>0</v>
      </c>
      <c r="AG334">
        <f t="shared" si="21"/>
        <v>0</v>
      </c>
      <c r="AH334">
        <f t="shared" si="22"/>
        <v>0</v>
      </c>
      <c r="AI334" t="str">
        <f>IF(AH334=0,"",AH334/VLOOKUP(B334,Kraftvärmeprod!$B$1:$BC$480,MATCH("Summa tillförd energi exklusive rökgaskondensering",Kraftvärmeprod!$B$1:$BC$1,0),FALSE))</f>
        <v/>
      </c>
      <c r="AK334">
        <f t="shared" si="23"/>
        <v>0</v>
      </c>
    </row>
    <row r="335" spans="1:37" x14ac:dyDescent="0.25">
      <c r="A335" s="2" t="s">
        <v>472</v>
      </c>
      <c r="B335" s="2" t="s">
        <v>11</v>
      </c>
      <c r="C335">
        <f>IF(ISERROR(1/VLOOKUP($B335,'Justerad allokering'!$B$1:$AG$461,MATCH(C$1,'Justerad allokering'!$B$1:$AF$1,0),FALSE)),VLOOKUP($B335,'Allokerad kvv'!$B$2:$AV$468,MATCH(C$1,'Allokerad kvv'!$B$1:$AV$1,0),FALSE),VLOOKUP($B335,'Justerad allokering'!$B$1:$AG$461,MATCH(C$1,'Justerad allokering'!$B$1:$AF$1,0),FALSE))</f>
        <v>0</v>
      </c>
      <c r="D335">
        <f>IF(ISERROR(1/VLOOKUP($B335,'Justerad allokering'!$B$1:$AG$461,MATCH(D$1,'Justerad allokering'!$B$1:$AF$1,0),FALSE)),VLOOKUP($B335,'Allokerad kvv'!$B$2:$AV$468,MATCH(D$1,'Allokerad kvv'!$B$1:$AV$1,0),FALSE),VLOOKUP($B335,'Justerad allokering'!$B$1:$AG$461,MATCH(D$1,'Justerad allokering'!$B$1:$AF$1,0),FALSE))</f>
        <v>0</v>
      </c>
      <c r="E335">
        <f>IF(ISERROR(1/VLOOKUP($B335,'Justerad allokering'!$B$1:$AG$461,MATCH(E$1,'Justerad allokering'!$B$1:$AF$1,0),FALSE)),VLOOKUP($B335,'Allokerad kvv'!$B$2:$AV$468,MATCH(E$1,'Allokerad kvv'!$B$1:$AV$1,0),FALSE),VLOOKUP($B335,'Justerad allokering'!$B$1:$AG$461,MATCH(E$1,'Justerad allokering'!$B$1:$AF$1,0),FALSE))</f>
        <v>0</v>
      </c>
      <c r="F335">
        <f>IF(ISERROR(1/VLOOKUP($B335,'Justerad allokering'!$B$1:$AG$461,MATCH(F$1,'Justerad allokering'!$B$1:$AF$1,0),FALSE)),VLOOKUP($B335,'Allokerad kvv'!$B$2:$AV$468,MATCH(F$1,'Allokerad kvv'!$B$1:$AV$1,0),FALSE),VLOOKUP($B335,'Justerad allokering'!$B$1:$AG$461,MATCH(F$1,'Justerad allokering'!$B$1:$AF$1,0),FALSE))</f>
        <v>0</v>
      </c>
      <c r="G335">
        <f>IF(ISERROR(1/VLOOKUP($B335,'Justerad allokering'!$B$1:$AG$461,MATCH(G$1,'Justerad allokering'!$B$1:$AF$1,0),FALSE)),VLOOKUP($B335,'Allokerad kvv'!$B$2:$AV$468,MATCH(G$1,'Allokerad kvv'!$B$1:$AV$1,0),FALSE),VLOOKUP($B335,'Justerad allokering'!$B$1:$AG$461,MATCH(G$1,'Justerad allokering'!$B$1:$AF$1,0),FALSE))</f>
        <v>0</v>
      </c>
      <c r="H335">
        <f>IF(ISERROR(1/VLOOKUP($B335,'Justerad allokering'!$B$1:$AG$461,MATCH(H$1,'Justerad allokering'!$B$1:$AF$1,0),FALSE)),VLOOKUP($B335,'Allokerad kvv'!$B$2:$AV$468,MATCH(H$1,'Allokerad kvv'!$B$1:$AV$1,0),FALSE),VLOOKUP($B335,'Justerad allokering'!$B$1:$AG$461,MATCH(H$1,'Justerad allokering'!$B$1:$AF$1,0),FALSE))</f>
        <v>0</v>
      </c>
      <c r="I335">
        <f>IF(ISERROR(1/VLOOKUP($B335,'Justerad allokering'!$B$1:$AG$461,MATCH(I$1,'Justerad allokering'!$B$1:$AF$1,0),FALSE)),VLOOKUP($B335,'Allokerad kvv'!$B$2:$AV$468,MATCH(I$1,'Allokerad kvv'!$B$1:$AV$1,0),FALSE),VLOOKUP($B335,'Justerad allokering'!$B$1:$AG$461,MATCH(I$1,'Justerad allokering'!$B$1:$AF$1,0),FALSE))</f>
        <v>0</v>
      </c>
      <c r="J335">
        <f>IF(ISERROR(1/VLOOKUP($B335,'Justerad allokering'!$B$1:$AG$461,MATCH(J$1,'Justerad allokering'!$B$1:$AF$1,0),FALSE)),VLOOKUP($B335,'Allokerad kvv'!$B$2:$AV$468,MATCH(J$1,'Allokerad kvv'!$B$1:$AV$1,0),FALSE),VLOOKUP($B335,'Justerad allokering'!$B$1:$AG$461,MATCH(J$1,'Justerad allokering'!$B$1:$AF$1,0),FALSE))</f>
        <v>0</v>
      </c>
      <c r="K335">
        <f>IF(ISERROR(1/VLOOKUP($B335,'Justerad allokering'!$B$1:$AG$461,MATCH(K$1,'Justerad allokering'!$B$1:$AF$1,0),FALSE)),VLOOKUP($B335,'Allokerad kvv'!$B$2:$AV$468,MATCH(K$1,'Allokerad kvv'!$B$1:$AV$1,0),FALSE),VLOOKUP($B335,'Justerad allokering'!$B$1:$AG$461,MATCH(K$1,'Justerad allokering'!$B$1:$AF$1,0),FALSE))</f>
        <v>0</v>
      </c>
      <c r="L335">
        <f>IF(ISERROR(1/VLOOKUP($B335,'Justerad allokering'!$B$1:$AG$461,MATCH(L$1,'Justerad allokering'!$B$1:$AF$1,0),FALSE)),VLOOKUP($B335,'Allokerad kvv'!$B$2:$AV$468,MATCH(L$1,'Allokerad kvv'!$B$1:$AV$1,0),FALSE),VLOOKUP($B335,'Justerad allokering'!$B$1:$AG$461,MATCH(L$1,'Justerad allokering'!$B$1:$AF$1,0),FALSE))</f>
        <v>0</v>
      </c>
      <c r="M335">
        <f>IF(ISERROR(1/VLOOKUP($B335,'Justerad allokering'!$B$1:$AG$461,MATCH(M$1,'Justerad allokering'!$B$1:$AF$1,0),FALSE)),VLOOKUP($B335,'Allokerad kvv'!$B$2:$AV$468,MATCH(M$1,'Allokerad kvv'!$B$1:$AV$1,0),FALSE),VLOOKUP($B335,'Justerad allokering'!$B$1:$AG$461,MATCH(M$1,'Justerad allokering'!$B$1:$AF$1,0),FALSE))</f>
        <v>0</v>
      </c>
      <c r="N335">
        <f>IF(ISERROR(1/VLOOKUP($B335,'Justerad allokering'!$B$1:$AG$461,MATCH(N$1,'Justerad allokering'!$B$1:$AF$1,0),FALSE)),VLOOKUP($B335,'Allokerad kvv'!$B$2:$AV$468,MATCH(N$1,'Allokerad kvv'!$B$1:$AV$1,0),FALSE),VLOOKUP($B335,'Justerad allokering'!$B$1:$AG$461,MATCH(N$1,'Justerad allokering'!$B$1:$AF$1,0),FALSE))</f>
        <v>0</v>
      </c>
      <c r="O335">
        <f>IF(ISERROR(1/VLOOKUP($B335,'Justerad allokering'!$B$1:$AG$461,MATCH(O$1,'Justerad allokering'!$B$1:$AF$1,0),FALSE)),VLOOKUP($B335,'Allokerad kvv'!$B$2:$AV$468,MATCH(O$1,'Allokerad kvv'!$B$1:$AV$1,0),FALSE),VLOOKUP($B335,'Justerad allokering'!$B$1:$AG$461,MATCH(O$1,'Justerad allokering'!$B$1:$AF$1,0),FALSE))</f>
        <v>0</v>
      </c>
      <c r="P335">
        <f>IF(ISERROR(1/VLOOKUP($B335,'Justerad allokering'!$B$1:$AG$461,MATCH(P$1,'Justerad allokering'!$B$1:$AF$1,0),FALSE)),VLOOKUP($B335,'Allokerad kvv'!$B$2:$AV$468,MATCH(P$1,'Allokerad kvv'!$B$1:$AV$1,0),FALSE),VLOOKUP($B335,'Justerad allokering'!$B$1:$AG$461,MATCH(P$1,'Justerad allokering'!$B$1:$AF$1,0),FALSE))</f>
        <v>0</v>
      </c>
      <c r="Q335">
        <f>IF(ISERROR(1/VLOOKUP($B335,'Justerad allokering'!$B$1:$AG$461,MATCH(Q$1,'Justerad allokering'!$B$1:$AF$1,0),FALSE)),VLOOKUP($B335,'Allokerad kvv'!$B$2:$AV$468,MATCH(Q$1,'Allokerad kvv'!$B$1:$AV$1,0),FALSE),VLOOKUP($B335,'Justerad allokering'!$B$1:$AG$461,MATCH(Q$1,'Justerad allokering'!$B$1:$AF$1,0),FALSE))</f>
        <v>0</v>
      </c>
      <c r="R335">
        <f>IF(ISERROR(1/VLOOKUP($B335,'Justerad allokering'!$B$1:$AG$461,MATCH(R$1,'Justerad allokering'!$B$1:$AF$1,0),FALSE)),VLOOKUP($B335,'Allokerad kvv'!$B$2:$AV$468,MATCH(R$1,'Allokerad kvv'!$B$1:$AV$1,0),FALSE),VLOOKUP($B335,'Justerad allokering'!$B$1:$AG$461,MATCH(R$1,'Justerad allokering'!$B$1:$AF$1,0),FALSE))</f>
        <v>0</v>
      </c>
      <c r="S335">
        <f>IF(ISERROR(1/VLOOKUP($B335,'Justerad allokering'!$B$1:$AG$461,MATCH(S$1,'Justerad allokering'!$B$1:$AF$1,0),FALSE)),VLOOKUP($B335,'Allokerad kvv'!$B$2:$AV$468,MATCH(S$1,'Allokerad kvv'!$B$1:$AV$1,0),FALSE),VLOOKUP($B335,'Justerad allokering'!$B$1:$AG$461,MATCH(S$1,'Justerad allokering'!$B$1:$AF$1,0),FALSE))</f>
        <v>0</v>
      </c>
      <c r="T335">
        <f>IF(ISERROR(1/VLOOKUP($B335,'Justerad allokering'!$B$1:$AG$461,MATCH(T$1,'Justerad allokering'!$B$1:$AF$1,0),FALSE)),VLOOKUP($B335,'Allokerad kvv'!$B$2:$AV$468,MATCH(T$1,'Allokerad kvv'!$B$1:$AV$1,0),FALSE),VLOOKUP($B335,'Justerad allokering'!$B$1:$AG$461,MATCH(T$1,'Justerad allokering'!$B$1:$AF$1,0),FALSE))</f>
        <v>0</v>
      </c>
      <c r="U335">
        <f>IF(ISERROR(1/VLOOKUP($B335,'Justerad allokering'!$B$1:$AG$461,MATCH(U$1,'Justerad allokering'!$B$1:$AF$1,0),FALSE)),VLOOKUP($B335,'Allokerad kvv'!$B$2:$AV$468,MATCH(U$1,'Allokerad kvv'!$B$1:$AV$1,0),FALSE),VLOOKUP($B335,'Justerad allokering'!$B$1:$AG$461,MATCH(U$1,'Justerad allokering'!$B$1:$AF$1,0),FALSE))</f>
        <v>0</v>
      </c>
      <c r="V335">
        <f>IF(ISERROR(1/VLOOKUP($B335,'Justerad allokering'!$B$1:$AG$461,MATCH(V$1,'Justerad allokering'!$B$1:$AF$1,0),FALSE)),VLOOKUP($B335,'Allokerad kvv'!$B$2:$AV$468,MATCH(V$1,'Allokerad kvv'!$B$1:$AV$1,0),FALSE),VLOOKUP($B335,'Justerad allokering'!$B$1:$AG$461,MATCH(V$1,'Justerad allokering'!$B$1:$AF$1,0),FALSE))</f>
        <v>0</v>
      </c>
      <c r="W335">
        <f>IF(ISERROR(1/VLOOKUP($B335,'Justerad allokering'!$B$1:$AG$461,MATCH(W$1,'Justerad allokering'!$B$1:$AF$1,0),FALSE)),VLOOKUP($B335,'Allokerad kvv'!$B$2:$AV$468,MATCH(W$1,'Allokerad kvv'!$B$1:$AV$1,0),FALSE),VLOOKUP($B335,'Justerad allokering'!$B$1:$AG$461,MATCH(W$1,'Justerad allokering'!$B$1:$AF$1,0),FALSE))</f>
        <v>0</v>
      </c>
      <c r="X335">
        <f>IF(ISERROR(1/VLOOKUP($B335,'Justerad allokering'!$B$1:$AG$461,MATCH(X$1,'Justerad allokering'!$B$1:$AF$1,0),FALSE)),VLOOKUP($B335,'Allokerad kvv'!$B$2:$AV$468,MATCH(X$1,'Allokerad kvv'!$B$1:$AV$1,0),FALSE),VLOOKUP($B335,'Justerad allokering'!$B$1:$AG$461,MATCH(X$1,'Justerad allokering'!$B$1:$AF$1,0),FALSE))</f>
        <v>0</v>
      </c>
      <c r="Y335">
        <f>IF(ISERROR(1/VLOOKUP($B335,'Justerad allokering'!$B$1:$AG$461,MATCH(Y$1,'Justerad allokering'!$B$1:$AF$1,0),FALSE)),VLOOKUP($B335,'Allokerad kvv'!$B$2:$AV$468,MATCH(Y$1,'Allokerad kvv'!$B$1:$AV$1,0),FALSE),VLOOKUP($B335,'Justerad allokering'!$B$1:$AG$461,MATCH(Y$1,'Justerad allokering'!$B$1:$AF$1,0),FALSE))</f>
        <v>0</v>
      </c>
      <c r="Z335">
        <f>IF(ISERROR(1/VLOOKUP($B335,'Justerad allokering'!$B$1:$AG$461,MATCH(Z$1,'Justerad allokering'!$B$1:$AF$1,0),FALSE)),VLOOKUP($B335,'Allokerad kvv'!$B$2:$AV$468,MATCH(Z$1,'Allokerad kvv'!$B$1:$AV$1,0),FALSE),VLOOKUP($B335,'Justerad allokering'!$B$1:$AG$461,MATCH(Z$1,'Justerad allokering'!$B$1:$AF$1,0),FALSE))</f>
        <v>0</v>
      </c>
      <c r="AE335" s="89">
        <f t="shared" si="20"/>
        <v>0</v>
      </c>
      <c r="AG335">
        <f t="shared" si="21"/>
        <v>0</v>
      </c>
      <c r="AH335">
        <f t="shared" si="22"/>
        <v>0</v>
      </c>
      <c r="AI335" t="str">
        <f>IF(AH335=0,"",AH335/VLOOKUP(B335,Kraftvärmeprod!$B$1:$BC$480,MATCH("Summa tillförd energi exklusive rökgaskondensering",Kraftvärmeprod!$B$1:$BC$1,0),FALSE))</f>
        <v/>
      </c>
      <c r="AK335">
        <f t="shared" si="23"/>
        <v>0</v>
      </c>
    </row>
    <row r="336" spans="1:37" x14ac:dyDescent="0.25">
      <c r="A336" s="2" t="s">
        <v>472</v>
      </c>
      <c r="B336" s="2" t="s">
        <v>473</v>
      </c>
      <c r="C336">
        <f>IF(ISERROR(1/VLOOKUP($B336,'Justerad allokering'!$B$1:$AG$461,MATCH(C$1,'Justerad allokering'!$B$1:$AF$1,0),FALSE)),VLOOKUP($B336,'Allokerad kvv'!$B$2:$AV$468,MATCH(C$1,'Allokerad kvv'!$B$1:$AV$1,0),FALSE),VLOOKUP($B336,'Justerad allokering'!$B$1:$AG$461,MATCH(C$1,'Justerad allokering'!$B$1:$AF$1,0),FALSE))</f>
        <v>0</v>
      </c>
      <c r="D336">
        <f>IF(ISERROR(1/VLOOKUP($B336,'Justerad allokering'!$B$1:$AG$461,MATCH(D$1,'Justerad allokering'!$B$1:$AF$1,0),FALSE)),VLOOKUP($B336,'Allokerad kvv'!$B$2:$AV$468,MATCH(D$1,'Allokerad kvv'!$B$1:$AV$1,0),FALSE),VLOOKUP($B336,'Justerad allokering'!$B$1:$AG$461,MATCH(D$1,'Justerad allokering'!$B$1:$AF$1,0),FALSE))</f>
        <v>0</v>
      </c>
      <c r="E336">
        <f>IF(ISERROR(1/VLOOKUP($B336,'Justerad allokering'!$B$1:$AG$461,MATCH(E$1,'Justerad allokering'!$B$1:$AF$1,0),FALSE)),VLOOKUP($B336,'Allokerad kvv'!$B$2:$AV$468,MATCH(E$1,'Allokerad kvv'!$B$1:$AV$1,0),FALSE),VLOOKUP($B336,'Justerad allokering'!$B$1:$AG$461,MATCH(E$1,'Justerad allokering'!$B$1:$AF$1,0),FALSE))</f>
        <v>0</v>
      </c>
      <c r="F336">
        <f>IF(ISERROR(1/VLOOKUP($B336,'Justerad allokering'!$B$1:$AG$461,MATCH(F$1,'Justerad allokering'!$B$1:$AF$1,0),FALSE)),VLOOKUP($B336,'Allokerad kvv'!$B$2:$AV$468,MATCH(F$1,'Allokerad kvv'!$B$1:$AV$1,0),FALSE),VLOOKUP($B336,'Justerad allokering'!$B$1:$AG$461,MATCH(F$1,'Justerad allokering'!$B$1:$AF$1,0),FALSE))</f>
        <v>0</v>
      </c>
      <c r="G336">
        <f>IF(ISERROR(1/VLOOKUP($B336,'Justerad allokering'!$B$1:$AG$461,MATCH(G$1,'Justerad allokering'!$B$1:$AF$1,0),FALSE)),VLOOKUP($B336,'Allokerad kvv'!$B$2:$AV$468,MATCH(G$1,'Allokerad kvv'!$B$1:$AV$1,0),FALSE),VLOOKUP($B336,'Justerad allokering'!$B$1:$AG$461,MATCH(G$1,'Justerad allokering'!$B$1:$AF$1,0),FALSE))</f>
        <v>0</v>
      </c>
      <c r="H336">
        <f>IF(ISERROR(1/VLOOKUP($B336,'Justerad allokering'!$B$1:$AG$461,MATCH(H$1,'Justerad allokering'!$B$1:$AF$1,0),FALSE)),VLOOKUP($B336,'Allokerad kvv'!$B$2:$AV$468,MATCH(H$1,'Allokerad kvv'!$B$1:$AV$1,0),FALSE),VLOOKUP($B336,'Justerad allokering'!$B$1:$AG$461,MATCH(H$1,'Justerad allokering'!$B$1:$AF$1,0),FALSE))</f>
        <v>0</v>
      </c>
      <c r="I336">
        <f>IF(ISERROR(1/VLOOKUP($B336,'Justerad allokering'!$B$1:$AG$461,MATCH(I$1,'Justerad allokering'!$B$1:$AF$1,0),FALSE)),VLOOKUP($B336,'Allokerad kvv'!$B$2:$AV$468,MATCH(I$1,'Allokerad kvv'!$B$1:$AV$1,0),FALSE),VLOOKUP($B336,'Justerad allokering'!$B$1:$AG$461,MATCH(I$1,'Justerad allokering'!$B$1:$AF$1,0),FALSE))</f>
        <v>0</v>
      </c>
      <c r="J336">
        <f>IF(ISERROR(1/VLOOKUP($B336,'Justerad allokering'!$B$1:$AG$461,MATCH(J$1,'Justerad allokering'!$B$1:$AF$1,0),FALSE)),VLOOKUP($B336,'Allokerad kvv'!$B$2:$AV$468,MATCH(J$1,'Allokerad kvv'!$B$1:$AV$1,0),FALSE),VLOOKUP($B336,'Justerad allokering'!$B$1:$AG$461,MATCH(J$1,'Justerad allokering'!$B$1:$AF$1,0),FALSE))</f>
        <v>0</v>
      </c>
      <c r="K336">
        <f>IF(ISERROR(1/VLOOKUP($B336,'Justerad allokering'!$B$1:$AG$461,MATCH(K$1,'Justerad allokering'!$B$1:$AF$1,0),FALSE)),VLOOKUP($B336,'Allokerad kvv'!$B$2:$AV$468,MATCH(K$1,'Allokerad kvv'!$B$1:$AV$1,0),FALSE),VLOOKUP($B336,'Justerad allokering'!$B$1:$AG$461,MATCH(K$1,'Justerad allokering'!$B$1:$AF$1,0),FALSE))</f>
        <v>0</v>
      </c>
      <c r="L336">
        <f>IF(ISERROR(1/VLOOKUP($B336,'Justerad allokering'!$B$1:$AG$461,MATCH(L$1,'Justerad allokering'!$B$1:$AF$1,0),FALSE)),VLOOKUP($B336,'Allokerad kvv'!$B$2:$AV$468,MATCH(L$1,'Allokerad kvv'!$B$1:$AV$1,0),FALSE),VLOOKUP($B336,'Justerad allokering'!$B$1:$AG$461,MATCH(L$1,'Justerad allokering'!$B$1:$AF$1,0),FALSE))</f>
        <v>0</v>
      </c>
      <c r="M336">
        <f>IF(ISERROR(1/VLOOKUP($B336,'Justerad allokering'!$B$1:$AG$461,MATCH(M$1,'Justerad allokering'!$B$1:$AF$1,0),FALSE)),VLOOKUP($B336,'Allokerad kvv'!$B$2:$AV$468,MATCH(M$1,'Allokerad kvv'!$B$1:$AV$1,0),FALSE),VLOOKUP($B336,'Justerad allokering'!$B$1:$AG$461,MATCH(M$1,'Justerad allokering'!$B$1:$AF$1,0),FALSE))</f>
        <v>0</v>
      </c>
      <c r="N336">
        <f>IF(ISERROR(1/VLOOKUP($B336,'Justerad allokering'!$B$1:$AG$461,MATCH(N$1,'Justerad allokering'!$B$1:$AF$1,0),FALSE)),VLOOKUP($B336,'Allokerad kvv'!$B$2:$AV$468,MATCH(N$1,'Allokerad kvv'!$B$1:$AV$1,0),FALSE),VLOOKUP($B336,'Justerad allokering'!$B$1:$AG$461,MATCH(N$1,'Justerad allokering'!$B$1:$AF$1,0),FALSE))</f>
        <v>0</v>
      </c>
      <c r="O336">
        <f>IF(ISERROR(1/VLOOKUP($B336,'Justerad allokering'!$B$1:$AG$461,MATCH(O$1,'Justerad allokering'!$B$1:$AF$1,0),FALSE)),VLOOKUP($B336,'Allokerad kvv'!$B$2:$AV$468,MATCH(O$1,'Allokerad kvv'!$B$1:$AV$1,0),FALSE),VLOOKUP($B336,'Justerad allokering'!$B$1:$AG$461,MATCH(O$1,'Justerad allokering'!$B$1:$AF$1,0),FALSE))</f>
        <v>0</v>
      </c>
      <c r="P336">
        <f>IF(ISERROR(1/VLOOKUP($B336,'Justerad allokering'!$B$1:$AG$461,MATCH(P$1,'Justerad allokering'!$B$1:$AF$1,0),FALSE)),VLOOKUP($B336,'Allokerad kvv'!$B$2:$AV$468,MATCH(P$1,'Allokerad kvv'!$B$1:$AV$1,0),FALSE),VLOOKUP($B336,'Justerad allokering'!$B$1:$AG$461,MATCH(P$1,'Justerad allokering'!$B$1:$AF$1,0),FALSE))</f>
        <v>0</v>
      </c>
      <c r="Q336">
        <f>IF(ISERROR(1/VLOOKUP($B336,'Justerad allokering'!$B$1:$AG$461,MATCH(Q$1,'Justerad allokering'!$B$1:$AF$1,0),FALSE)),VLOOKUP($B336,'Allokerad kvv'!$B$2:$AV$468,MATCH(Q$1,'Allokerad kvv'!$B$1:$AV$1,0),FALSE),VLOOKUP($B336,'Justerad allokering'!$B$1:$AG$461,MATCH(Q$1,'Justerad allokering'!$B$1:$AF$1,0),FALSE))</f>
        <v>0</v>
      </c>
      <c r="R336">
        <f>IF(ISERROR(1/VLOOKUP($B336,'Justerad allokering'!$B$1:$AG$461,MATCH(R$1,'Justerad allokering'!$B$1:$AF$1,0),FALSE)),VLOOKUP($B336,'Allokerad kvv'!$B$2:$AV$468,MATCH(R$1,'Allokerad kvv'!$B$1:$AV$1,0),FALSE),VLOOKUP($B336,'Justerad allokering'!$B$1:$AG$461,MATCH(R$1,'Justerad allokering'!$B$1:$AF$1,0),FALSE))</f>
        <v>0</v>
      </c>
      <c r="S336">
        <f>IF(ISERROR(1/VLOOKUP($B336,'Justerad allokering'!$B$1:$AG$461,MATCH(S$1,'Justerad allokering'!$B$1:$AF$1,0),FALSE)),VLOOKUP($B336,'Allokerad kvv'!$B$2:$AV$468,MATCH(S$1,'Allokerad kvv'!$B$1:$AV$1,0),FALSE),VLOOKUP($B336,'Justerad allokering'!$B$1:$AG$461,MATCH(S$1,'Justerad allokering'!$B$1:$AF$1,0),FALSE))</f>
        <v>0</v>
      </c>
      <c r="T336">
        <f>IF(ISERROR(1/VLOOKUP($B336,'Justerad allokering'!$B$1:$AG$461,MATCH(T$1,'Justerad allokering'!$B$1:$AF$1,0),FALSE)),VLOOKUP($B336,'Allokerad kvv'!$B$2:$AV$468,MATCH(T$1,'Allokerad kvv'!$B$1:$AV$1,0),FALSE),VLOOKUP($B336,'Justerad allokering'!$B$1:$AG$461,MATCH(T$1,'Justerad allokering'!$B$1:$AF$1,0),FALSE))</f>
        <v>0</v>
      </c>
      <c r="U336">
        <f>IF(ISERROR(1/VLOOKUP($B336,'Justerad allokering'!$B$1:$AG$461,MATCH(U$1,'Justerad allokering'!$B$1:$AF$1,0),FALSE)),VLOOKUP($B336,'Allokerad kvv'!$B$2:$AV$468,MATCH(U$1,'Allokerad kvv'!$B$1:$AV$1,0),FALSE),VLOOKUP($B336,'Justerad allokering'!$B$1:$AG$461,MATCH(U$1,'Justerad allokering'!$B$1:$AF$1,0),FALSE))</f>
        <v>0</v>
      </c>
      <c r="V336">
        <f>IF(ISERROR(1/VLOOKUP($B336,'Justerad allokering'!$B$1:$AG$461,MATCH(V$1,'Justerad allokering'!$B$1:$AF$1,0),FALSE)),VLOOKUP($B336,'Allokerad kvv'!$B$2:$AV$468,MATCH(V$1,'Allokerad kvv'!$B$1:$AV$1,0),FALSE),VLOOKUP($B336,'Justerad allokering'!$B$1:$AG$461,MATCH(V$1,'Justerad allokering'!$B$1:$AF$1,0),FALSE))</f>
        <v>0</v>
      </c>
      <c r="W336">
        <f>IF(ISERROR(1/VLOOKUP($B336,'Justerad allokering'!$B$1:$AG$461,MATCH(W$1,'Justerad allokering'!$B$1:$AF$1,0),FALSE)),VLOOKUP($B336,'Allokerad kvv'!$B$2:$AV$468,MATCH(W$1,'Allokerad kvv'!$B$1:$AV$1,0),FALSE),VLOOKUP($B336,'Justerad allokering'!$B$1:$AG$461,MATCH(W$1,'Justerad allokering'!$B$1:$AF$1,0),FALSE))</f>
        <v>0</v>
      </c>
      <c r="X336">
        <f>IF(ISERROR(1/VLOOKUP($B336,'Justerad allokering'!$B$1:$AG$461,MATCH(X$1,'Justerad allokering'!$B$1:$AF$1,0),FALSE)),VLOOKUP($B336,'Allokerad kvv'!$B$2:$AV$468,MATCH(X$1,'Allokerad kvv'!$B$1:$AV$1,0),FALSE),VLOOKUP($B336,'Justerad allokering'!$B$1:$AG$461,MATCH(X$1,'Justerad allokering'!$B$1:$AF$1,0),FALSE))</f>
        <v>0</v>
      </c>
      <c r="Y336">
        <f>IF(ISERROR(1/VLOOKUP($B336,'Justerad allokering'!$B$1:$AG$461,MATCH(Y$1,'Justerad allokering'!$B$1:$AF$1,0),FALSE)),VLOOKUP($B336,'Allokerad kvv'!$B$2:$AV$468,MATCH(Y$1,'Allokerad kvv'!$B$1:$AV$1,0),FALSE),VLOOKUP($B336,'Justerad allokering'!$B$1:$AG$461,MATCH(Y$1,'Justerad allokering'!$B$1:$AF$1,0),FALSE))</f>
        <v>0</v>
      </c>
      <c r="Z336">
        <f>IF(ISERROR(1/VLOOKUP($B336,'Justerad allokering'!$B$1:$AG$461,MATCH(Z$1,'Justerad allokering'!$B$1:$AF$1,0),FALSE)),VLOOKUP($B336,'Allokerad kvv'!$B$2:$AV$468,MATCH(Z$1,'Allokerad kvv'!$B$1:$AV$1,0),FALSE),VLOOKUP($B336,'Justerad allokering'!$B$1:$AG$461,MATCH(Z$1,'Justerad allokering'!$B$1:$AF$1,0),FALSE))</f>
        <v>0</v>
      </c>
      <c r="AE336" s="89">
        <f t="shared" si="20"/>
        <v>0</v>
      </c>
      <c r="AG336">
        <f t="shared" si="21"/>
        <v>0</v>
      </c>
      <c r="AH336">
        <f t="shared" si="22"/>
        <v>0</v>
      </c>
      <c r="AI336" t="str">
        <f>IF(AH336=0,"",AH336/VLOOKUP(B336,Kraftvärmeprod!$B$1:$BC$480,MATCH("Summa tillförd energi exklusive rökgaskondensering",Kraftvärmeprod!$B$1:$BC$1,0),FALSE))</f>
        <v/>
      </c>
      <c r="AK336">
        <f t="shared" si="23"/>
        <v>0</v>
      </c>
    </row>
    <row r="337" spans="1:37" x14ac:dyDescent="0.25">
      <c r="A337" s="2" t="s">
        <v>472</v>
      </c>
      <c r="B337" s="2" t="s">
        <v>276</v>
      </c>
      <c r="C337">
        <f>IF(ISERROR(1/VLOOKUP($B337,'Justerad allokering'!$B$1:$AG$461,MATCH(C$1,'Justerad allokering'!$B$1:$AF$1,0),FALSE)),VLOOKUP($B337,'Allokerad kvv'!$B$2:$AV$468,MATCH(C$1,'Allokerad kvv'!$B$1:$AV$1,0),FALSE),VLOOKUP($B337,'Justerad allokering'!$B$1:$AG$461,MATCH(C$1,'Justerad allokering'!$B$1:$AF$1,0),FALSE))</f>
        <v>0</v>
      </c>
      <c r="D337">
        <f>IF(ISERROR(1/VLOOKUP($B337,'Justerad allokering'!$B$1:$AG$461,MATCH(D$1,'Justerad allokering'!$B$1:$AF$1,0),FALSE)),VLOOKUP($B337,'Allokerad kvv'!$B$2:$AV$468,MATCH(D$1,'Allokerad kvv'!$B$1:$AV$1,0),FALSE),VLOOKUP($B337,'Justerad allokering'!$B$1:$AG$461,MATCH(D$1,'Justerad allokering'!$B$1:$AF$1,0),FALSE))</f>
        <v>0</v>
      </c>
      <c r="E337">
        <f>IF(ISERROR(1/VLOOKUP($B337,'Justerad allokering'!$B$1:$AG$461,MATCH(E$1,'Justerad allokering'!$B$1:$AF$1,0),FALSE)),VLOOKUP($B337,'Allokerad kvv'!$B$2:$AV$468,MATCH(E$1,'Allokerad kvv'!$B$1:$AV$1,0),FALSE),VLOOKUP($B337,'Justerad allokering'!$B$1:$AG$461,MATCH(E$1,'Justerad allokering'!$B$1:$AF$1,0),FALSE))</f>
        <v>0</v>
      </c>
      <c r="F337">
        <f>IF(ISERROR(1/VLOOKUP($B337,'Justerad allokering'!$B$1:$AG$461,MATCH(F$1,'Justerad allokering'!$B$1:$AF$1,0),FALSE)),VLOOKUP($B337,'Allokerad kvv'!$B$2:$AV$468,MATCH(F$1,'Allokerad kvv'!$B$1:$AV$1,0),FALSE),VLOOKUP($B337,'Justerad allokering'!$B$1:$AG$461,MATCH(F$1,'Justerad allokering'!$B$1:$AF$1,0),FALSE))</f>
        <v>0</v>
      </c>
      <c r="G337">
        <f>IF(ISERROR(1/VLOOKUP($B337,'Justerad allokering'!$B$1:$AG$461,MATCH(G$1,'Justerad allokering'!$B$1:$AF$1,0),FALSE)),VLOOKUP($B337,'Allokerad kvv'!$B$2:$AV$468,MATCH(G$1,'Allokerad kvv'!$B$1:$AV$1,0),FALSE),VLOOKUP($B337,'Justerad allokering'!$B$1:$AG$461,MATCH(G$1,'Justerad allokering'!$B$1:$AF$1,0),FALSE))</f>
        <v>0</v>
      </c>
      <c r="H337">
        <f>IF(ISERROR(1/VLOOKUP($B337,'Justerad allokering'!$B$1:$AG$461,MATCH(H$1,'Justerad allokering'!$B$1:$AF$1,0),FALSE)),VLOOKUP($B337,'Allokerad kvv'!$B$2:$AV$468,MATCH(H$1,'Allokerad kvv'!$B$1:$AV$1,0),FALSE),VLOOKUP($B337,'Justerad allokering'!$B$1:$AG$461,MATCH(H$1,'Justerad allokering'!$B$1:$AF$1,0),FALSE))</f>
        <v>0</v>
      </c>
      <c r="I337">
        <f>IF(ISERROR(1/VLOOKUP($B337,'Justerad allokering'!$B$1:$AG$461,MATCH(I$1,'Justerad allokering'!$B$1:$AF$1,0),FALSE)),VLOOKUP($B337,'Allokerad kvv'!$B$2:$AV$468,MATCH(I$1,'Allokerad kvv'!$B$1:$AV$1,0),FALSE),VLOOKUP($B337,'Justerad allokering'!$B$1:$AG$461,MATCH(I$1,'Justerad allokering'!$B$1:$AF$1,0),FALSE))</f>
        <v>0</v>
      </c>
      <c r="J337">
        <f>IF(ISERROR(1/VLOOKUP($B337,'Justerad allokering'!$B$1:$AG$461,MATCH(J$1,'Justerad allokering'!$B$1:$AF$1,0),FALSE)),VLOOKUP($B337,'Allokerad kvv'!$B$2:$AV$468,MATCH(J$1,'Allokerad kvv'!$B$1:$AV$1,0),FALSE),VLOOKUP($B337,'Justerad allokering'!$B$1:$AG$461,MATCH(J$1,'Justerad allokering'!$B$1:$AF$1,0),FALSE))</f>
        <v>0</v>
      </c>
      <c r="K337">
        <f>IF(ISERROR(1/VLOOKUP($B337,'Justerad allokering'!$B$1:$AG$461,MATCH(K$1,'Justerad allokering'!$B$1:$AF$1,0),FALSE)),VLOOKUP($B337,'Allokerad kvv'!$B$2:$AV$468,MATCH(K$1,'Allokerad kvv'!$B$1:$AV$1,0),FALSE),VLOOKUP($B337,'Justerad allokering'!$B$1:$AG$461,MATCH(K$1,'Justerad allokering'!$B$1:$AF$1,0),FALSE))</f>
        <v>0</v>
      </c>
      <c r="L337">
        <f>IF(ISERROR(1/VLOOKUP($B337,'Justerad allokering'!$B$1:$AG$461,MATCH(L$1,'Justerad allokering'!$B$1:$AF$1,0),FALSE)),VLOOKUP($B337,'Allokerad kvv'!$B$2:$AV$468,MATCH(L$1,'Allokerad kvv'!$B$1:$AV$1,0),FALSE),VLOOKUP($B337,'Justerad allokering'!$B$1:$AG$461,MATCH(L$1,'Justerad allokering'!$B$1:$AF$1,0),FALSE))</f>
        <v>0</v>
      </c>
      <c r="M337">
        <f>IF(ISERROR(1/VLOOKUP($B337,'Justerad allokering'!$B$1:$AG$461,MATCH(M$1,'Justerad allokering'!$B$1:$AF$1,0),FALSE)),VLOOKUP($B337,'Allokerad kvv'!$B$2:$AV$468,MATCH(M$1,'Allokerad kvv'!$B$1:$AV$1,0),FALSE),VLOOKUP($B337,'Justerad allokering'!$B$1:$AG$461,MATCH(M$1,'Justerad allokering'!$B$1:$AF$1,0),FALSE))</f>
        <v>0</v>
      </c>
      <c r="N337">
        <f>IF(ISERROR(1/VLOOKUP($B337,'Justerad allokering'!$B$1:$AG$461,MATCH(N$1,'Justerad allokering'!$B$1:$AF$1,0),FALSE)),VLOOKUP($B337,'Allokerad kvv'!$B$2:$AV$468,MATCH(N$1,'Allokerad kvv'!$B$1:$AV$1,0),FALSE),VLOOKUP($B337,'Justerad allokering'!$B$1:$AG$461,MATCH(N$1,'Justerad allokering'!$B$1:$AF$1,0),FALSE))</f>
        <v>0</v>
      </c>
      <c r="O337">
        <f>IF(ISERROR(1/VLOOKUP($B337,'Justerad allokering'!$B$1:$AG$461,MATCH(O$1,'Justerad allokering'!$B$1:$AF$1,0),FALSE)),VLOOKUP($B337,'Allokerad kvv'!$B$2:$AV$468,MATCH(O$1,'Allokerad kvv'!$B$1:$AV$1,0),FALSE),VLOOKUP($B337,'Justerad allokering'!$B$1:$AG$461,MATCH(O$1,'Justerad allokering'!$B$1:$AF$1,0),FALSE))</f>
        <v>0</v>
      </c>
      <c r="P337">
        <f>IF(ISERROR(1/VLOOKUP($B337,'Justerad allokering'!$B$1:$AG$461,MATCH(P$1,'Justerad allokering'!$B$1:$AF$1,0),FALSE)),VLOOKUP($B337,'Allokerad kvv'!$B$2:$AV$468,MATCH(P$1,'Allokerad kvv'!$B$1:$AV$1,0),FALSE),VLOOKUP($B337,'Justerad allokering'!$B$1:$AG$461,MATCH(P$1,'Justerad allokering'!$B$1:$AF$1,0),FALSE))</f>
        <v>0</v>
      </c>
      <c r="Q337">
        <f>IF(ISERROR(1/VLOOKUP($B337,'Justerad allokering'!$B$1:$AG$461,MATCH(Q$1,'Justerad allokering'!$B$1:$AF$1,0),FALSE)),VLOOKUP($B337,'Allokerad kvv'!$B$2:$AV$468,MATCH(Q$1,'Allokerad kvv'!$B$1:$AV$1,0),FALSE),VLOOKUP($B337,'Justerad allokering'!$B$1:$AG$461,MATCH(Q$1,'Justerad allokering'!$B$1:$AF$1,0),FALSE))</f>
        <v>0</v>
      </c>
      <c r="R337">
        <f>IF(ISERROR(1/VLOOKUP($B337,'Justerad allokering'!$B$1:$AG$461,MATCH(R$1,'Justerad allokering'!$B$1:$AF$1,0),FALSE)),VLOOKUP($B337,'Allokerad kvv'!$B$2:$AV$468,MATCH(R$1,'Allokerad kvv'!$B$1:$AV$1,0),FALSE),VLOOKUP($B337,'Justerad allokering'!$B$1:$AG$461,MATCH(R$1,'Justerad allokering'!$B$1:$AF$1,0),FALSE))</f>
        <v>0</v>
      </c>
      <c r="S337">
        <f>IF(ISERROR(1/VLOOKUP($B337,'Justerad allokering'!$B$1:$AG$461,MATCH(S$1,'Justerad allokering'!$B$1:$AF$1,0),FALSE)),VLOOKUP($B337,'Allokerad kvv'!$B$2:$AV$468,MATCH(S$1,'Allokerad kvv'!$B$1:$AV$1,0),FALSE),VLOOKUP($B337,'Justerad allokering'!$B$1:$AG$461,MATCH(S$1,'Justerad allokering'!$B$1:$AF$1,0),FALSE))</f>
        <v>0</v>
      </c>
      <c r="T337">
        <f>IF(ISERROR(1/VLOOKUP($B337,'Justerad allokering'!$B$1:$AG$461,MATCH(T$1,'Justerad allokering'!$B$1:$AF$1,0),FALSE)),VLOOKUP($B337,'Allokerad kvv'!$B$2:$AV$468,MATCH(T$1,'Allokerad kvv'!$B$1:$AV$1,0),FALSE),VLOOKUP($B337,'Justerad allokering'!$B$1:$AG$461,MATCH(T$1,'Justerad allokering'!$B$1:$AF$1,0),FALSE))</f>
        <v>0</v>
      </c>
      <c r="U337">
        <f>IF(ISERROR(1/VLOOKUP($B337,'Justerad allokering'!$B$1:$AG$461,MATCH(U$1,'Justerad allokering'!$B$1:$AF$1,0),FALSE)),VLOOKUP($B337,'Allokerad kvv'!$B$2:$AV$468,MATCH(U$1,'Allokerad kvv'!$B$1:$AV$1,0),FALSE),VLOOKUP($B337,'Justerad allokering'!$B$1:$AG$461,MATCH(U$1,'Justerad allokering'!$B$1:$AF$1,0),FALSE))</f>
        <v>0</v>
      </c>
      <c r="V337">
        <f>IF(ISERROR(1/VLOOKUP($B337,'Justerad allokering'!$B$1:$AG$461,MATCH(V$1,'Justerad allokering'!$B$1:$AF$1,0),FALSE)),VLOOKUP($B337,'Allokerad kvv'!$B$2:$AV$468,MATCH(V$1,'Allokerad kvv'!$B$1:$AV$1,0),FALSE),VLOOKUP($B337,'Justerad allokering'!$B$1:$AG$461,MATCH(V$1,'Justerad allokering'!$B$1:$AF$1,0),FALSE))</f>
        <v>0</v>
      </c>
      <c r="W337">
        <f>IF(ISERROR(1/VLOOKUP($B337,'Justerad allokering'!$B$1:$AG$461,MATCH(W$1,'Justerad allokering'!$B$1:$AF$1,0),FALSE)),VLOOKUP($B337,'Allokerad kvv'!$B$2:$AV$468,MATCH(W$1,'Allokerad kvv'!$B$1:$AV$1,0),FALSE),VLOOKUP($B337,'Justerad allokering'!$B$1:$AG$461,MATCH(W$1,'Justerad allokering'!$B$1:$AF$1,0),FALSE))</f>
        <v>0</v>
      </c>
      <c r="X337">
        <f>IF(ISERROR(1/VLOOKUP($B337,'Justerad allokering'!$B$1:$AG$461,MATCH(X$1,'Justerad allokering'!$B$1:$AF$1,0),FALSE)),VLOOKUP($B337,'Allokerad kvv'!$B$2:$AV$468,MATCH(X$1,'Allokerad kvv'!$B$1:$AV$1,0),FALSE),VLOOKUP($B337,'Justerad allokering'!$B$1:$AG$461,MATCH(X$1,'Justerad allokering'!$B$1:$AF$1,0),FALSE))</f>
        <v>0</v>
      </c>
      <c r="Y337">
        <f>IF(ISERROR(1/VLOOKUP($B337,'Justerad allokering'!$B$1:$AG$461,MATCH(Y$1,'Justerad allokering'!$B$1:$AF$1,0),FALSE)),VLOOKUP($B337,'Allokerad kvv'!$B$2:$AV$468,MATCH(Y$1,'Allokerad kvv'!$B$1:$AV$1,0),FALSE),VLOOKUP($B337,'Justerad allokering'!$B$1:$AG$461,MATCH(Y$1,'Justerad allokering'!$B$1:$AF$1,0),FALSE))</f>
        <v>0</v>
      </c>
      <c r="Z337">
        <f>IF(ISERROR(1/VLOOKUP($B337,'Justerad allokering'!$B$1:$AG$461,MATCH(Z$1,'Justerad allokering'!$B$1:$AF$1,0),FALSE)),VLOOKUP($B337,'Allokerad kvv'!$B$2:$AV$468,MATCH(Z$1,'Allokerad kvv'!$B$1:$AV$1,0),FALSE),VLOOKUP($B337,'Justerad allokering'!$B$1:$AG$461,MATCH(Z$1,'Justerad allokering'!$B$1:$AF$1,0),FALSE))</f>
        <v>0</v>
      </c>
      <c r="AE337" s="89">
        <f t="shared" si="20"/>
        <v>0</v>
      </c>
      <c r="AG337">
        <f t="shared" si="21"/>
        <v>0</v>
      </c>
      <c r="AH337">
        <f t="shared" si="22"/>
        <v>0</v>
      </c>
      <c r="AI337" t="str">
        <f>IF(AH337=0,"",AH337/VLOOKUP(B337,Kraftvärmeprod!$B$1:$BC$480,MATCH("Summa tillförd energi exklusive rökgaskondensering",Kraftvärmeprod!$B$1:$BC$1,0),FALSE))</f>
        <v/>
      </c>
      <c r="AK337">
        <f t="shared" si="23"/>
        <v>0</v>
      </c>
    </row>
    <row r="338" spans="1:37" x14ac:dyDescent="0.25">
      <c r="A338" s="2" t="s">
        <v>474</v>
      </c>
      <c r="B338" s="2" t="s">
        <v>475</v>
      </c>
      <c r="C338">
        <f>IF(ISERROR(1/VLOOKUP($B338,'Justerad allokering'!$B$1:$AG$461,MATCH(C$1,'Justerad allokering'!$B$1:$AF$1,0),FALSE)),VLOOKUP($B338,'Allokerad kvv'!$B$2:$AV$468,MATCH(C$1,'Allokerad kvv'!$B$1:$AV$1,0),FALSE),VLOOKUP($B338,'Justerad allokering'!$B$1:$AG$461,MATCH(C$1,'Justerad allokering'!$B$1:$AF$1,0),FALSE))</f>
        <v>0</v>
      </c>
      <c r="D338">
        <f>IF(ISERROR(1/VLOOKUP($B338,'Justerad allokering'!$B$1:$AG$461,MATCH(D$1,'Justerad allokering'!$B$1:$AF$1,0),FALSE)),VLOOKUP($B338,'Allokerad kvv'!$B$2:$AV$468,MATCH(D$1,'Allokerad kvv'!$B$1:$AV$1,0),FALSE),VLOOKUP($B338,'Justerad allokering'!$B$1:$AG$461,MATCH(D$1,'Justerad allokering'!$B$1:$AF$1,0),FALSE))</f>
        <v>0</v>
      </c>
      <c r="E338">
        <f>IF(ISERROR(1/VLOOKUP($B338,'Justerad allokering'!$B$1:$AG$461,MATCH(E$1,'Justerad allokering'!$B$1:$AF$1,0),FALSE)),VLOOKUP($B338,'Allokerad kvv'!$B$2:$AV$468,MATCH(E$1,'Allokerad kvv'!$B$1:$AV$1,0),FALSE),VLOOKUP($B338,'Justerad allokering'!$B$1:$AG$461,MATCH(E$1,'Justerad allokering'!$B$1:$AF$1,0),FALSE))</f>
        <v>0</v>
      </c>
      <c r="F338">
        <f>IF(ISERROR(1/VLOOKUP($B338,'Justerad allokering'!$B$1:$AG$461,MATCH(F$1,'Justerad allokering'!$B$1:$AF$1,0),FALSE)),VLOOKUP($B338,'Allokerad kvv'!$B$2:$AV$468,MATCH(F$1,'Allokerad kvv'!$B$1:$AV$1,0),FALSE),VLOOKUP($B338,'Justerad allokering'!$B$1:$AG$461,MATCH(F$1,'Justerad allokering'!$B$1:$AF$1,0),FALSE))</f>
        <v>0</v>
      </c>
      <c r="G338">
        <f>IF(ISERROR(1/VLOOKUP($B338,'Justerad allokering'!$B$1:$AG$461,MATCH(G$1,'Justerad allokering'!$B$1:$AF$1,0),FALSE)),VLOOKUP($B338,'Allokerad kvv'!$B$2:$AV$468,MATCH(G$1,'Allokerad kvv'!$B$1:$AV$1,0),FALSE),VLOOKUP($B338,'Justerad allokering'!$B$1:$AG$461,MATCH(G$1,'Justerad allokering'!$B$1:$AF$1,0),FALSE))</f>
        <v>0</v>
      </c>
      <c r="H338">
        <f>IF(ISERROR(1/VLOOKUP($B338,'Justerad allokering'!$B$1:$AG$461,MATCH(H$1,'Justerad allokering'!$B$1:$AF$1,0),FALSE)),VLOOKUP($B338,'Allokerad kvv'!$B$2:$AV$468,MATCH(H$1,'Allokerad kvv'!$B$1:$AV$1,0),FALSE),VLOOKUP($B338,'Justerad allokering'!$B$1:$AG$461,MATCH(H$1,'Justerad allokering'!$B$1:$AF$1,0),FALSE))</f>
        <v>0</v>
      </c>
      <c r="I338">
        <f>IF(ISERROR(1/VLOOKUP($B338,'Justerad allokering'!$B$1:$AG$461,MATCH(I$1,'Justerad allokering'!$B$1:$AF$1,0),FALSE)),VLOOKUP($B338,'Allokerad kvv'!$B$2:$AV$468,MATCH(I$1,'Allokerad kvv'!$B$1:$AV$1,0),FALSE),VLOOKUP($B338,'Justerad allokering'!$B$1:$AG$461,MATCH(I$1,'Justerad allokering'!$B$1:$AF$1,0),FALSE))</f>
        <v>0</v>
      </c>
      <c r="J338">
        <f>IF(ISERROR(1/VLOOKUP($B338,'Justerad allokering'!$B$1:$AG$461,MATCH(J$1,'Justerad allokering'!$B$1:$AF$1,0),FALSE)),VLOOKUP($B338,'Allokerad kvv'!$B$2:$AV$468,MATCH(J$1,'Allokerad kvv'!$B$1:$AV$1,0),FALSE),VLOOKUP($B338,'Justerad allokering'!$B$1:$AG$461,MATCH(J$1,'Justerad allokering'!$B$1:$AF$1,0),FALSE))</f>
        <v>0</v>
      </c>
      <c r="K338">
        <f>IF(ISERROR(1/VLOOKUP($B338,'Justerad allokering'!$B$1:$AG$461,MATCH(K$1,'Justerad allokering'!$B$1:$AF$1,0),FALSE)),VLOOKUP($B338,'Allokerad kvv'!$B$2:$AV$468,MATCH(K$1,'Allokerad kvv'!$B$1:$AV$1,0),FALSE),VLOOKUP($B338,'Justerad allokering'!$B$1:$AG$461,MATCH(K$1,'Justerad allokering'!$B$1:$AF$1,0),FALSE))</f>
        <v>0</v>
      </c>
      <c r="L338">
        <f>IF(ISERROR(1/VLOOKUP($B338,'Justerad allokering'!$B$1:$AG$461,MATCH(L$1,'Justerad allokering'!$B$1:$AF$1,0),FALSE)),VLOOKUP($B338,'Allokerad kvv'!$B$2:$AV$468,MATCH(L$1,'Allokerad kvv'!$B$1:$AV$1,0),FALSE),VLOOKUP($B338,'Justerad allokering'!$B$1:$AG$461,MATCH(L$1,'Justerad allokering'!$B$1:$AF$1,0),FALSE))</f>
        <v>0</v>
      </c>
      <c r="M338">
        <f>IF(ISERROR(1/VLOOKUP($B338,'Justerad allokering'!$B$1:$AG$461,MATCH(M$1,'Justerad allokering'!$B$1:$AF$1,0),FALSE)),VLOOKUP($B338,'Allokerad kvv'!$B$2:$AV$468,MATCH(M$1,'Allokerad kvv'!$B$1:$AV$1,0),FALSE),VLOOKUP($B338,'Justerad allokering'!$B$1:$AG$461,MATCH(M$1,'Justerad allokering'!$B$1:$AF$1,0),FALSE))</f>
        <v>0</v>
      </c>
      <c r="N338">
        <f>IF(ISERROR(1/VLOOKUP($B338,'Justerad allokering'!$B$1:$AG$461,MATCH(N$1,'Justerad allokering'!$B$1:$AF$1,0),FALSE)),VLOOKUP($B338,'Allokerad kvv'!$B$2:$AV$468,MATCH(N$1,'Allokerad kvv'!$B$1:$AV$1,0),FALSE),VLOOKUP($B338,'Justerad allokering'!$B$1:$AG$461,MATCH(N$1,'Justerad allokering'!$B$1:$AF$1,0),FALSE))</f>
        <v>0</v>
      </c>
      <c r="O338">
        <f>IF(ISERROR(1/VLOOKUP($B338,'Justerad allokering'!$B$1:$AG$461,MATCH(O$1,'Justerad allokering'!$B$1:$AF$1,0),FALSE)),VLOOKUP($B338,'Allokerad kvv'!$B$2:$AV$468,MATCH(O$1,'Allokerad kvv'!$B$1:$AV$1,0),FALSE),VLOOKUP($B338,'Justerad allokering'!$B$1:$AG$461,MATCH(O$1,'Justerad allokering'!$B$1:$AF$1,0),FALSE))</f>
        <v>0</v>
      </c>
      <c r="P338">
        <f>IF(ISERROR(1/VLOOKUP($B338,'Justerad allokering'!$B$1:$AG$461,MATCH(P$1,'Justerad allokering'!$B$1:$AF$1,0),FALSE)),VLOOKUP($B338,'Allokerad kvv'!$B$2:$AV$468,MATCH(P$1,'Allokerad kvv'!$B$1:$AV$1,0),FALSE),VLOOKUP($B338,'Justerad allokering'!$B$1:$AG$461,MATCH(P$1,'Justerad allokering'!$B$1:$AF$1,0),FALSE))</f>
        <v>0</v>
      </c>
      <c r="Q338">
        <f>IF(ISERROR(1/VLOOKUP($B338,'Justerad allokering'!$B$1:$AG$461,MATCH(Q$1,'Justerad allokering'!$B$1:$AF$1,0),FALSE)),VLOOKUP($B338,'Allokerad kvv'!$B$2:$AV$468,MATCH(Q$1,'Allokerad kvv'!$B$1:$AV$1,0),FALSE),VLOOKUP($B338,'Justerad allokering'!$B$1:$AG$461,MATCH(Q$1,'Justerad allokering'!$B$1:$AF$1,0),FALSE))</f>
        <v>0</v>
      </c>
      <c r="R338">
        <f>IF(ISERROR(1/VLOOKUP($B338,'Justerad allokering'!$B$1:$AG$461,MATCH(R$1,'Justerad allokering'!$B$1:$AF$1,0),FALSE)),VLOOKUP($B338,'Allokerad kvv'!$B$2:$AV$468,MATCH(R$1,'Allokerad kvv'!$B$1:$AV$1,0),FALSE),VLOOKUP($B338,'Justerad allokering'!$B$1:$AG$461,MATCH(R$1,'Justerad allokering'!$B$1:$AF$1,0),FALSE))</f>
        <v>0</v>
      </c>
      <c r="S338">
        <f>IF(ISERROR(1/VLOOKUP($B338,'Justerad allokering'!$B$1:$AG$461,MATCH(S$1,'Justerad allokering'!$B$1:$AF$1,0),FALSE)),VLOOKUP($B338,'Allokerad kvv'!$B$2:$AV$468,MATCH(S$1,'Allokerad kvv'!$B$1:$AV$1,0),FALSE),VLOOKUP($B338,'Justerad allokering'!$B$1:$AG$461,MATCH(S$1,'Justerad allokering'!$B$1:$AF$1,0),FALSE))</f>
        <v>0</v>
      </c>
      <c r="T338">
        <f>IF(ISERROR(1/VLOOKUP($B338,'Justerad allokering'!$B$1:$AG$461,MATCH(T$1,'Justerad allokering'!$B$1:$AF$1,0),FALSE)),VLOOKUP($B338,'Allokerad kvv'!$B$2:$AV$468,MATCH(T$1,'Allokerad kvv'!$B$1:$AV$1,0),FALSE),VLOOKUP($B338,'Justerad allokering'!$B$1:$AG$461,MATCH(T$1,'Justerad allokering'!$B$1:$AF$1,0),FALSE))</f>
        <v>0</v>
      </c>
      <c r="U338">
        <f>IF(ISERROR(1/VLOOKUP($B338,'Justerad allokering'!$B$1:$AG$461,MATCH(U$1,'Justerad allokering'!$B$1:$AF$1,0),FALSE)),VLOOKUP($B338,'Allokerad kvv'!$B$2:$AV$468,MATCH(U$1,'Allokerad kvv'!$B$1:$AV$1,0),FALSE),VLOOKUP($B338,'Justerad allokering'!$B$1:$AG$461,MATCH(U$1,'Justerad allokering'!$B$1:$AF$1,0),FALSE))</f>
        <v>0</v>
      </c>
      <c r="V338">
        <f>IF(ISERROR(1/VLOOKUP($B338,'Justerad allokering'!$B$1:$AG$461,MATCH(V$1,'Justerad allokering'!$B$1:$AF$1,0),FALSE)),VLOOKUP($B338,'Allokerad kvv'!$B$2:$AV$468,MATCH(V$1,'Allokerad kvv'!$B$1:$AV$1,0),FALSE),VLOOKUP($B338,'Justerad allokering'!$B$1:$AG$461,MATCH(V$1,'Justerad allokering'!$B$1:$AF$1,0),FALSE))</f>
        <v>0</v>
      </c>
      <c r="W338">
        <f>IF(ISERROR(1/VLOOKUP($B338,'Justerad allokering'!$B$1:$AG$461,MATCH(W$1,'Justerad allokering'!$B$1:$AF$1,0),FALSE)),VLOOKUP($B338,'Allokerad kvv'!$B$2:$AV$468,MATCH(W$1,'Allokerad kvv'!$B$1:$AV$1,0),FALSE),VLOOKUP($B338,'Justerad allokering'!$B$1:$AG$461,MATCH(W$1,'Justerad allokering'!$B$1:$AF$1,0),FALSE))</f>
        <v>0</v>
      </c>
      <c r="X338">
        <f>IF(ISERROR(1/VLOOKUP($B338,'Justerad allokering'!$B$1:$AG$461,MATCH(X$1,'Justerad allokering'!$B$1:$AF$1,0),FALSE)),VLOOKUP($B338,'Allokerad kvv'!$B$2:$AV$468,MATCH(X$1,'Allokerad kvv'!$B$1:$AV$1,0),FALSE),VLOOKUP($B338,'Justerad allokering'!$B$1:$AG$461,MATCH(X$1,'Justerad allokering'!$B$1:$AF$1,0),FALSE))</f>
        <v>0</v>
      </c>
      <c r="Y338">
        <f>IF(ISERROR(1/VLOOKUP($B338,'Justerad allokering'!$B$1:$AG$461,MATCH(Y$1,'Justerad allokering'!$B$1:$AF$1,0),FALSE)),VLOOKUP($B338,'Allokerad kvv'!$B$2:$AV$468,MATCH(Y$1,'Allokerad kvv'!$B$1:$AV$1,0),FALSE),VLOOKUP($B338,'Justerad allokering'!$B$1:$AG$461,MATCH(Y$1,'Justerad allokering'!$B$1:$AF$1,0),FALSE))</f>
        <v>0</v>
      </c>
      <c r="Z338">
        <f>IF(ISERROR(1/VLOOKUP($B338,'Justerad allokering'!$B$1:$AG$461,MATCH(Z$1,'Justerad allokering'!$B$1:$AF$1,0),FALSE)),VLOOKUP($B338,'Allokerad kvv'!$B$2:$AV$468,MATCH(Z$1,'Allokerad kvv'!$B$1:$AV$1,0),FALSE),VLOOKUP($B338,'Justerad allokering'!$B$1:$AG$461,MATCH(Z$1,'Justerad allokering'!$B$1:$AF$1,0),FALSE))</f>
        <v>0</v>
      </c>
      <c r="AE338" s="89">
        <f t="shared" si="20"/>
        <v>0</v>
      </c>
      <c r="AG338">
        <f t="shared" si="21"/>
        <v>0</v>
      </c>
      <c r="AH338">
        <f t="shared" si="22"/>
        <v>0</v>
      </c>
      <c r="AI338" t="str">
        <f>IF(AH338=0,"",AH338/VLOOKUP(B338,Kraftvärmeprod!$B$1:$BC$480,MATCH("Summa tillförd energi exklusive rökgaskondensering",Kraftvärmeprod!$B$1:$BC$1,0),FALSE))</f>
        <v/>
      </c>
      <c r="AK338">
        <f t="shared" si="23"/>
        <v>0</v>
      </c>
    </row>
    <row r="339" spans="1:37" x14ac:dyDescent="0.25">
      <c r="A339" s="2" t="s">
        <v>474</v>
      </c>
      <c r="B339" s="2" t="s">
        <v>476</v>
      </c>
      <c r="C339">
        <f>IF(ISERROR(1/VLOOKUP($B339,'Justerad allokering'!$B$1:$AG$461,MATCH(C$1,'Justerad allokering'!$B$1:$AF$1,0),FALSE)),VLOOKUP($B339,'Allokerad kvv'!$B$2:$AV$468,MATCH(C$1,'Allokerad kvv'!$B$1:$AV$1,0),FALSE),VLOOKUP($B339,'Justerad allokering'!$B$1:$AG$461,MATCH(C$1,'Justerad allokering'!$B$1:$AF$1,0),FALSE))</f>
        <v>0</v>
      </c>
      <c r="D339">
        <f>IF(ISERROR(1/VLOOKUP($B339,'Justerad allokering'!$B$1:$AG$461,MATCH(D$1,'Justerad allokering'!$B$1:$AF$1,0),FALSE)),VLOOKUP($B339,'Allokerad kvv'!$B$2:$AV$468,MATCH(D$1,'Allokerad kvv'!$B$1:$AV$1,0),FALSE),VLOOKUP($B339,'Justerad allokering'!$B$1:$AG$461,MATCH(D$1,'Justerad allokering'!$B$1:$AF$1,0),FALSE))</f>
        <v>0</v>
      </c>
      <c r="E339">
        <f>IF(ISERROR(1/VLOOKUP($B339,'Justerad allokering'!$B$1:$AG$461,MATCH(E$1,'Justerad allokering'!$B$1:$AF$1,0),FALSE)),VLOOKUP($B339,'Allokerad kvv'!$B$2:$AV$468,MATCH(E$1,'Allokerad kvv'!$B$1:$AV$1,0),FALSE),VLOOKUP($B339,'Justerad allokering'!$B$1:$AG$461,MATCH(E$1,'Justerad allokering'!$B$1:$AF$1,0),FALSE))</f>
        <v>0</v>
      </c>
      <c r="F339">
        <f>IF(ISERROR(1/VLOOKUP($B339,'Justerad allokering'!$B$1:$AG$461,MATCH(F$1,'Justerad allokering'!$B$1:$AF$1,0),FALSE)),VLOOKUP($B339,'Allokerad kvv'!$B$2:$AV$468,MATCH(F$1,'Allokerad kvv'!$B$1:$AV$1,0),FALSE),VLOOKUP($B339,'Justerad allokering'!$B$1:$AG$461,MATCH(F$1,'Justerad allokering'!$B$1:$AF$1,0),FALSE))</f>
        <v>0</v>
      </c>
      <c r="G339">
        <f>IF(ISERROR(1/VLOOKUP($B339,'Justerad allokering'!$B$1:$AG$461,MATCH(G$1,'Justerad allokering'!$B$1:$AF$1,0),FALSE)),VLOOKUP($B339,'Allokerad kvv'!$B$2:$AV$468,MATCH(G$1,'Allokerad kvv'!$B$1:$AV$1,0),FALSE),VLOOKUP($B339,'Justerad allokering'!$B$1:$AG$461,MATCH(G$1,'Justerad allokering'!$B$1:$AF$1,0),FALSE))</f>
        <v>0</v>
      </c>
      <c r="H339">
        <f>IF(ISERROR(1/VLOOKUP($B339,'Justerad allokering'!$B$1:$AG$461,MATCH(H$1,'Justerad allokering'!$B$1:$AF$1,0),FALSE)),VLOOKUP($B339,'Allokerad kvv'!$B$2:$AV$468,MATCH(H$1,'Allokerad kvv'!$B$1:$AV$1,0),FALSE),VLOOKUP($B339,'Justerad allokering'!$B$1:$AG$461,MATCH(H$1,'Justerad allokering'!$B$1:$AF$1,0),FALSE))</f>
        <v>0</v>
      </c>
      <c r="I339">
        <f>IF(ISERROR(1/VLOOKUP($B339,'Justerad allokering'!$B$1:$AG$461,MATCH(I$1,'Justerad allokering'!$B$1:$AF$1,0),FALSE)),VLOOKUP($B339,'Allokerad kvv'!$B$2:$AV$468,MATCH(I$1,'Allokerad kvv'!$B$1:$AV$1,0),FALSE),VLOOKUP($B339,'Justerad allokering'!$B$1:$AG$461,MATCH(I$1,'Justerad allokering'!$B$1:$AF$1,0),FALSE))</f>
        <v>0</v>
      </c>
      <c r="J339">
        <f>IF(ISERROR(1/VLOOKUP($B339,'Justerad allokering'!$B$1:$AG$461,MATCH(J$1,'Justerad allokering'!$B$1:$AF$1,0),FALSE)),VLOOKUP($B339,'Allokerad kvv'!$B$2:$AV$468,MATCH(J$1,'Allokerad kvv'!$B$1:$AV$1,0),FALSE),VLOOKUP($B339,'Justerad allokering'!$B$1:$AG$461,MATCH(J$1,'Justerad allokering'!$B$1:$AF$1,0),FALSE))</f>
        <v>0</v>
      </c>
      <c r="K339">
        <f>IF(ISERROR(1/VLOOKUP($B339,'Justerad allokering'!$B$1:$AG$461,MATCH(K$1,'Justerad allokering'!$B$1:$AF$1,0),FALSE)),VLOOKUP($B339,'Allokerad kvv'!$B$2:$AV$468,MATCH(K$1,'Allokerad kvv'!$B$1:$AV$1,0),FALSE),VLOOKUP($B339,'Justerad allokering'!$B$1:$AG$461,MATCH(K$1,'Justerad allokering'!$B$1:$AF$1,0),FALSE))</f>
        <v>7.5157800000000003</v>
      </c>
      <c r="L339">
        <f>IF(ISERROR(1/VLOOKUP($B339,'Justerad allokering'!$B$1:$AG$461,MATCH(L$1,'Justerad allokering'!$B$1:$AF$1,0),FALSE)),VLOOKUP($B339,'Allokerad kvv'!$B$2:$AV$468,MATCH(L$1,'Allokerad kvv'!$B$1:$AV$1,0),FALSE),VLOOKUP($B339,'Justerad allokering'!$B$1:$AG$461,MATCH(L$1,'Justerad allokering'!$B$1:$AF$1,0),FALSE))</f>
        <v>0</v>
      </c>
      <c r="M339">
        <f>IF(ISERROR(1/VLOOKUP($B339,'Justerad allokering'!$B$1:$AG$461,MATCH(M$1,'Justerad allokering'!$B$1:$AF$1,0),FALSE)),VLOOKUP($B339,'Allokerad kvv'!$B$2:$AV$468,MATCH(M$1,'Allokerad kvv'!$B$1:$AV$1,0),FALSE),VLOOKUP($B339,'Justerad allokering'!$B$1:$AG$461,MATCH(M$1,'Justerad allokering'!$B$1:$AF$1,0),FALSE))</f>
        <v>244.91900000000001</v>
      </c>
      <c r="N339">
        <f>IF(ISERROR(1/VLOOKUP($B339,'Justerad allokering'!$B$1:$AG$461,MATCH(N$1,'Justerad allokering'!$B$1:$AF$1,0),FALSE)),VLOOKUP($B339,'Allokerad kvv'!$B$2:$AV$468,MATCH(N$1,'Allokerad kvv'!$B$1:$AV$1,0),FALSE),VLOOKUP($B339,'Justerad allokering'!$B$1:$AG$461,MATCH(N$1,'Justerad allokering'!$B$1:$AF$1,0),FALSE))</f>
        <v>0</v>
      </c>
      <c r="O339">
        <f>IF(ISERROR(1/VLOOKUP($B339,'Justerad allokering'!$B$1:$AG$461,MATCH(O$1,'Justerad allokering'!$B$1:$AF$1,0),FALSE)),VLOOKUP($B339,'Allokerad kvv'!$B$2:$AV$468,MATCH(O$1,'Allokerad kvv'!$B$1:$AV$1,0),FALSE),VLOOKUP($B339,'Justerad allokering'!$B$1:$AG$461,MATCH(O$1,'Justerad allokering'!$B$1:$AF$1,0),FALSE))</f>
        <v>0</v>
      </c>
      <c r="P339">
        <f>IF(ISERROR(1/VLOOKUP($B339,'Justerad allokering'!$B$1:$AG$461,MATCH(P$1,'Justerad allokering'!$B$1:$AF$1,0),FALSE)),VLOOKUP($B339,'Allokerad kvv'!$B$2:$AV$468,MATCH(P$1,'Allokerad kvv'!$B$1:$AV$1,0),FALSE),VLOOKUP($B339,'Justerad allokering'!$B$1:$AG$461,MATCH(P$1,'Justerad allokering'!$B$1:$AF$1,0),FALSE))</f>
        <v>2.18323</v>
      </c>
      <c r="Q339">
        <f>IF(ISERROR(1/VLOOKUP($B339,'Justerad allokering'!$B$1:$AG$461,MATCH(Q$1,'Justerad allokering'!$B$1:$AF$1,0),FALSE)),VLOOKUP($B339,'Allokerad kvv'!$B$2:$AV$468,MATCH(Q$1,'Allokerad kvv'!$B$1:$AV$1,0),FALSE),VLOOKUP($B339,'Justerad allokering'!$B$1:$AG$461,MATCH(Q$1,'Justerad allokering'!$B$1:$AF$1,0),FALSE))</f>
        <v>0</v>
      </c>
      <c r="R339">
        <f>IF(ISERROR(1/VLOOKUP($B339,'Justerad allokering'!$B$1:$AG$461,MATCH(R$1,'Justerad allokering'!$B$1:$AF$1,0),FALSE)),VLOOKUP($B339,'Allokerad kvv'!$B$2:$AV$468,MATCH(R$1,'Allokerad kvv'!$B$1:$AV$1,0),FALSE),VLOOKUP($B339,'Justerad allokering'!$B$1:$AG$461,MATCH(R$1,'Justerad allokering'!$B$1:$AF$1,0),FALSE))</f>
        <v>0</v>
      </c>
      <c r="S339">
        <f>IF(ISERROR(1/VLOOKUP($B339,'Justerad allokering'!$B$1:$AG$461,MATCH(S$1,'Justerad allokering'!$B$1:$AF$1,0),FALSE)),VLOOKUP($B339,'Allokerad kvv'!$B$2:$AV$468,MATCH(S$1,'Allokerad kvv'!$B$1:$AV$1,0),FALSE),VLOOKUP($B339,'Justerad allokering'!$B$1:$AG$461,MATCH(S$1,'Justerad allokering'!$B$1:$AF$1,0),FALSE))</f>
        <v>0</v>
      </c>
      <c r="T339">
        <f>IF(ISERROR(1/VLOOKUP($B339,'Justerad allokering'!$B$1:$AG$461,MATCH(T$1,'Justerad allokering'!$B$1:$AF$1,0),FALSE)),VLOOKUP($B339,'Allokerad kvv'!$B$2:$AV$468,MATCH(T$1,'Allokerad kvv'!$B$1:$AV$1,0),FALSE),VLOOKUP($B339,'Justerad allokering'!$B$1:$AG$461,MATCH(T$1,'Justerad allokering'!$B$1:$AF$1,0),FALSE))</f>
        <v>0</v>
      </c>
      <c r="U339">
        <f>IF(ISERROR(1/VLOOKUP($B339,'Justerad allokering'!$B$1:$AG$461,MATCH(U$1,'Justerad allokering'!$B$1:$AF$1,0),FALSE)),VLOOKUP($B339,'Allokerad kvv'!$B$2:$AV$468,MATCH(U$1,'Allokerad kvv'!$B$1:$AV$1,0),FALSE),VLOOKUP($B339,'Justerad allokering'!$B$1:$AG$461,MATCH(U$1,'Justerad allokering'!$B$1:$AF$1,0),FALSE))</f>
        <v>0</v>
      </c>
      <c r="V339">
        <f>IF(ISERROR(1/VLOOKUP($B339,'Justerad allokering'!$B$1:$AG$461,MATCH(V$1,'Justerad allokering'!$B$1:$AF$1,0),FALSE)),VLOOKUP($B339,'Allokerad kvv'!$B$2:$AV$468,MATCH(V$1,'Allokerad kvv'!$B$1:$AV$1,0),FALSE),VLOOKUP($B339,'Justerad allokering'!$B$1:$AG$461,MATCH(V$1,'Justerad allokering'!$B$1:$AF$1,0),FALSE))</f>
        <v>0</v>
      </c>
      <c r="W339">
        <f>IF(ISERROR(1/VLOOKUP($B339,'Justerad allokering'!$B$1:$AG$461,MATCH(W$1,'Justerad allokering'!$B$1:$AF$1,0),FALSE)),VLOOKUP($B339,'Allokerad kvv'!$B$2:$AV$468,MATCH(W$1,'Allokerad kvv'!$B$1:$AV$1,0),FALSE),VLOOKUP($B339,'Justerad allokering'!$B$1:$AG$461,MATCH(W$1,'Justerad allokering'!$B$1:$AF$1,0),FALSE))</f>
        <v>0</v>
      </c>
      <c r="X339">
        <f>IF(ISERROR(1/VLOOKUP($B339,'Justerad allokering'!$B$1:$AG$461,MATCH(X$1,'Justerad allokering'!$B$1:$AF$1,0),FALSE)),VLOOKUP($B339,'Allokerad kvv'!$B$2:$AV$468,MATCH(X$1,'Allokerad kvv'!$B$1:$AV$1,0),FALSE),VLOOKUP($B339,'Justerad allokering'!$B$1:$AG$461,MATCH(X$1,'Justerad allokering'!$B$1:$AF$1,0),FALSE))</f>
        <v>0</v>
      </c>
      <c r="Y339">
        <f>IF(ISERROR(1/VLOOKUP($B339,'Justerad allokering'!$B$1:$AG$461,MATCH(Y$1,'Justerad allokering'!$B$1:$AF$1,0),FALSE)),VLOOKUP($B339,'Allokerad kvv'!$B$2:$AV$468,MATCH(Y$1,'Allokerad kvv'!$B$1:$AV$1,0),FALSE),VLOOKUP($B339,'Justerad allokering'!$B$1:$AG$461,MATCH(Y$1,'Justerad allokering'!$B$1:$AF$1,0),FALSE))</f>
        <v>0</v>
      </c>
      <c r="Z339">
        <f>IF(ISERROR(1/VLOOKUP($B339,'Justerad allokering'!$B$1:$AG$461,MATCH(Z$1,'Justerad allokering'!$B$1:$AF$1,0),FALSE)),VLOOKUP($B339,'Allokerad kvv'!$B$2:$AV$468,MATCH(Z$1,'Allokerad kvv'!$B$1:$AV$1,0),FALSE),VLOOKUP($B339,'Justerad allokering'!$B$1:$AG$461,MATCH(Z$1,'Justerad allokering'!$B$1:$AF$1,0),FALSE))</f>
        <v>0</v>
      </c>
      <c r="AE339" s="89">
        <f t="shared" si="20"/>
        <v>254.61801000000003</v>
      </c>
      <c r="AG339">
        <f t="shared" si="21"/>
        <v>247.10223000000002</v>
      </c>
      <c r="AH339">
        <f t="shared" si="22"/>
        <v>247.10223000000002</v>
      </c>
      <c r="AI339">
        <f>IF(AH339=0,"",AH339/VLOOKUP(B339,Kraftvärmeprod!$B$1:$BC$480,MATCH("Summa tillförd energi exklusive rökgaskondensering",Kraftvärmeprod!$B$1:$BC$1,0),FALSE))</f>
        <v>0.49618921686746992</v>
      </c>
      <c r="AK339">
        <f t="shared" si="23"/>
        <v>247.10223000000002</v>
      </c>
    </row>
    <row r="340" spans="1:37" x14ac:dyDescent="0.25">
      <c r="A340" s="2" t="s">
        <v>474</v>
      </c>
      <c r="B340" s="2" t="s">
        <v>477</v>
      </c>
      <c r="C340">
        <f>IF(ISERROR(1/VLOOKUP($B340,'Justerad allokering'!$B$1:$AG$461,MATCH(C$1,'Justerad allokering'!$B$1:$AF$1,0),FALSE)),VLOOKUP($B340,'Allokerad kvv'!$B$2:$AV$468,MATCH(C$1,'Allokerad kvv'!$B$1:$AV$1,0),FALSE),VLOOKUP($B340,'Justerad allokering'!$B$1:$AG$461,MATCH(C$1,'Justerad allokering'!$B$1:$AF$1,0),FALSE))</f>
        <v>0</v>
      </c>
      <c r="D340">
        <f>IF(ISERROR(1/VLOOKUP($B340,'Justerad allokering'!$B$1:$AG$461,MATCH(D$1,'Justerad allokering'!$B$1:$AF$1,0),FALSE)),VLOOKUP($B340,'Allokerad kvv'!$B$2:$AV$468,MATCH(D$1,'Allokerad kvv'!$B$1:$AV$1,0),FALSE),VLOOKUP($B340,'Justerad allokering'!$B$1:$AG$461,MATCH(D$1,'Justerad allokering'!$B$1:$AF$1,0),FALSE))</f>
        <v>0</v>
      </c>
      <c r="E340">
        <f>IF(ISERROR(1/VLOOKUP($B340,'Justerad allokering'!$B$1:$AG$461,MATCH(E$1,'Justerad allokering'!$B$1:$AF$1,0),FALSE)),VLOOKUP($B340,'Allokerad kvv'!$B$2:$AV$468,MATCH(E$1,'Allokerad kvv'!$B$1:$AV$1,0),FALSE),VLOOKUP($B340,'Justerad allokering'!$B$1:$AG$461,MATCH(E$1,'Justerad allokering'!$B$1:$AF$1,0),FALSE))</f>
        <v>0</v>
      </c>
      <c r="F340">
        <f>IF(ISERROR(1/VLOOKUP($B340,'Justerad allokering'!$B$1:$AG$461,MATCH(F$1,'Justerad allokering'!$B$1:$AF$1,0),FALSE)),VLOOKUP($B340,'Allokerad kvv'!$B$2:$AV$468,MATCH(F$1,'Allokerad kvv'!$B$1:$AV$1,0),FALSE),VLOOKUP($B340,'Justerad allokering'!$B$1:$AG$461,MATCH(F$1,'Justerad allokering'!$B$1:$AF$1,0),FALSE))</f>
        <v>0</v>
      </c>
      <c r="G340">
        <f>IF(ISERROR(1/VLOOKUP($B340,'Justerad allokering'!$B$1:$AG$461,MATCH(G$1,'Justerad allokering'!$B$1:$AF$1,0),FALSE)),VLOOKUP($B340,'Allokerad kvv'!$B$2:$AV$468,MATCH(G$1,'Allokerad kvv'!$B$1:$AV$1,0),FALSE),VLOOKUP($B340,'Justerad allokering'!$B$1:$AG$461,MATCH(G$1,'Justerad allokering'!$B$1:$AF$1,0),FALSE))</f>
        <v>0</v>
      </c>
      <c r="H340">
        <f>IF(ISERROR(1/VLOOKUP($B340,'Justerad allokering'!$B$1:$AG$461,MATCH(H$1,'Justerad allokering'!$B$1:$AF$1,0),FALSE)),VLOOKUP($B340,'Allokerad kvv'!$B$2:$AV$468,MATCH(H$1,'Allokerad kvv'!$B$1:$AV$1,0),FALSE),VLOOKUP($B340,'Justerad allokering'!$B$1:$AG$461,MATCH(H$1,'Justerad allokering'!$B$1:$AF$1,0),FALSE))</f>
        <v>0</v>
      </c>
      <c r="I340">
        <f>IF(ISERROR(1/VLOOKUP($B340,'Justerad allokering'!$B$1:$AG$461,MATCH(I$1,'Justerad allokering'!$B$1:$AF$1,0),FALSE)),VLOOKUP($B340,'Allokerad kvv'!$B$2:$AV$468,MATCH(I$1,'Allokerad kvv'!$B$1:$AV$1,0),FALSE),VLOOKUP($B340,'Justerad allokering'!$B$1:$AG$461,MATCH(I$1,'Justerad allokering'!$B$1:$AF$1,0),FALSE))</f>
        <v>0</v>
      </c>
      <c r="J340">
        <f>IF(ISERROR(1/VLOOKUP($B340,'Justerad allokering'!$B$1:$AG$461,MATCH(J$1,'Justerad allokering'!$B$1:$AF$1,0),FALSE)),VLOOKUP($B340,'Allokerad kvv'!$B$2:$AV$468,MATCH(J$1,'Allokerad kvv'!$B$1:$AV$1,0),FALSE),VLOOKUP($B340,'Justerad allokering'!$B$1:$AG$461,MATCH(J$1,'Justerad allokering'!$B$1:$AF$1,0),FALSE))</f>
        <v>0</v>
      </c>
      <c r="K340">
        <f>IF(ISERROR(1/VLOOKUP($B340,'Justerad allokering'!$B$1:$AG$461,MATCH(K$1,'Justerad allokering'!$B$1:$AF$1,0),FALSE)),VLOOKUP($B340,'Allokerad kvv'!$B$2:$AV$468,MATCH(K$1,'Allokerad kvv'!$B$1:$AV$1,0),FALSE),VLOOKUP($B340,'Justerad allokering'!$B$1:$AG$461,MATCH(K$1,'Justerad allokering'!$B$1:$AF$1,0),FALSE))</f>
        <v>0</v>
      </c>
      <c r="L340">
        <f>IF(ISERROR(1/VLOOKUP($B340,'Justerad allokering'!$B$1:$AG$461,MATCH(L$1,'Justerad allokering'!$B$1:$AF$1,0),FALSE)),VLOOKUP($B340,'Allokerad kvv'!$B$2:$AV$468,MATCH(L$1,'Allokerad kvv'!$B$1:$AV$1,0),FALSE),VLOOKUP($B340,'Justerad allokering'!$B$1:$AG$461,MATCH(L$1,'Justerad allokering'!$B$1:$AF$1,0),FALSE))</f>
        <v>0</v>
      </c>
      <c r="M340">
        <f>IF(ISERROR(1/VLOOKUP($B340,'Justerad allokering'!$B$1:$AG$461,MATCH(M$1,'Justerad allokering'!$B$1:$AF$1,0),FALSE)),VLOOKUP($B340,'Allokerad kvv'!$B$2:$AV$468,MATCH(M$1,'Allokerad kvv'!$B$1:$AV$1,0),FALSE),VLOOKUP($B340,'Justerad allokering'!$B$1:$AG$461,MATCH(M$1,'Justerad allokering'!$B$1:$AF$1,0),FALSE))</f>
        <v>0</v>
      </c>
      <c r="N340">
        <f>IF(ISERROR(1/VLOOKUP($B340,'Justerad allokering'!$B$1:$AG$461,MATCH(N$1,'Justerad allokering'!$B$1:$AF$1,0),FALSE)),VLOOKUP($B340,'Allokerad kvv'!$B$2:$AV$468,MATCH(N$1,'Allokerad kvv'!$B$1:$AV$1,0),FALSE),VLOOKUP($B340,'Justerad allokering'!$B$1:$AG$461,MATCH(N$1,'Justerad allokering'!$B$1:$AF$1,0),FALSE))</f>
        <v>0</v>
      </c>
      <c r="O340">
        <f>IF(ISERROR(1/VLOOKUP($B340,'Justerad allokering'!$B$1:$AG$461,MATCH(O$1,'Justerad allokering'!$B$1:$AF$1,0),FALSE)),VLOOKUP($B340,'Allokerad kvv'!$B$2:$AV$468,MATCH(O$1,'Allokerad kvv'!$B$1:$AV$1,0),FALSE),VLOOKUP($B340,'Justerad allokering'!$B$1:$AG$461,MATCH(O$1,'Justerad allokering'!$B$1:$AF$1,0),FALSE))</f>
        <v>0</v>
      </c>
      <c r="P340">
        <f>IF(ISERROR(1/VLOOKUP($B340,'Justerad allokering'!$B$1:$AG$461,MATCH(P$1,'Justerad allokering'!$B$1:$AF$1,0),FALSE)),VLOOKUP($B340,'Allokerad kvv'!$B$2:$AV$468,MATCH(P$1,'Allokerad kvv'!$B$1:$AV$1,0),FALSE),VLOOKUP($B340,'Justerad allokering'!$B$1:$AG$461,MATCH(P$1,'Justerad allokering'!$B$1:$AF$1,0),FALSE))</f>
        <v>0</v>
      </c>
      <c r="Q340">
        <f>IF(ISERROR(1/VLOOKUP($B340,'Justerad allokering'!$B$1:$AG$461,MATCH(Q$1,'Justerad allokering'!$B$1:$AF$1,0),FALSE)),VLOOKUP($B340,'Allokerad kvv'!$B$2:$AV$468,MATCH(Q$1,'Allokerad kvv'!$B$1:$AV$1,0),FALSE),VLOOKUP($B340,'Justerad allokering'!$B$1:$AG$461,MATCH(Q$1,'Justerad allokering'!$B$1:$AF$1,0),FALSE))</f>
        <v>0</v>
      </c>
      <c r="R340">
        <f>IF(ISERROR(1/VLOOKUP($B340,'Justerad allokering'!$B$1:$AG$461,MATCH(R$1,'Justerad allokering'!$B$1:$AF$1,0),FALSE)),VLOOKUP($B340,'Allokerad kvv'!$B$2:$AV$468,MATCH(R$1,'Allokerad kvv'!$B$1:$AV$1,0),FALSE),VLOOKUP($B340,'Justerad allokering'!$B$1:$AG$461,MATCH(R$1,'Justerad allokering'!$B$1:$AF$1,0),FALSE))</f>
        <v>0</v>
      </c>
      <c r="S340">
        <f>IF(ISERROR(1/VLOOKUP($B340,'Justerad allokering'!$B$1:$AG$461,MATCH(S$1,'Justerad allokering'!$B$1:$AF$1,0),FALSE)),VLOOKUP($B340,'Allokerad kvv'!$B$2:$AV$468,MATCH(S$1,'Allokerad kvv'!$B$1:$AV$1,0),FALSE),VLOOKUP($B340,'Justerad allokering'!$B$1:$AG$461,MATCH(S$1,'Justerad allokering'!$B$1:$AF$1,0),FALSE))</f>
        <v>0</v>
      </c>
      <c r="T340">
        <f>IF(ISERROR(1/VLOOKUP($B340,'Justerad allokering'!$B$1:$AG$461,MATCH(T$1,'Justerad allokering'!$B$1:$AF$1,0),FALSE)),VLOOKUP($B340,'Allokerad kvv'!$B$2:$AV$468,MATCH(T$1,'Allokerad kvv'!$B$1:$AV$1,0),FALSE),VLOOKUP($B340,'Justerad allokering'!$B$1:$AG$461,MATCH(T$1,'Justerad allokering'!$B$1:$AF$1,0),FALSE))</f>
        <v>0</v>
      </c>
      <c r="U340">
        <f>IF(ISERROR(1/VLOOKUP($B340,'Justerad allokering'!$B$1:$AG$461,MATCH(U$1,'Justerad allokering'!$B$1:$AF$1,0),FALSE)),VLOOKUP($B340,'Allokerad kvv'!$B$2:$AV$468,MATCH(U$1,'Allokerad kvv'!$B$1:$AV$1,0),FALSE),VLOOKUP($B340,'Justerad allokering'!$B$1:$AG$461,MATCH(U$1,'Justerad allokering'!$B$1:$AF$1,0),FALSE))</f>
        <v>0</v>
      </c>
      <c r="V340">
        <f>IF(ISERROR(1/VLOOKUP($B340,'Justerad allokering'!$B$1:$AG$461,MATCH(V$1,'Justerad allokering'!$B$1:$AF$1,0),FALSE)),VLOOKUP($B340,'Allokerad kvv'!$B$2:$AV$468,MATCH(V$1,'Allokerad kvv'!$B$1:$AV$1,0),FALSE),VLOOKUP($B340,'Justerad allokering'!$B$1:$AG$461,MATCH(V$1,'Justerad allokering'!$B$1:$AF$1,0),FALSE))</f>
        <v>0</v>
      </c>
      <c r="W340">
        <f>IF(ISERROR(1/VLOOKUP($B340,'Justerad allokering'!$B$1:$AG$461,MATCH(W$1,'Justerad allokering'!$B$1:$AF$1,0),FALSE)),VLOOKUP($B340,'Allokerad kvv'!$B$2:$AV$468,MATCH(W$1,'Allokerad kvv'!$B$1:$AV$1,0),FALSE),VLOOKUP($B340,'Justerad allokering'!$B$1:$AG$461,MATCH(W$1,'Justerad allokering'!$B$1:$AF$1,0),FALSE))</f>
        <v>0</v>
      </c>
      <c r="X340">
        <f>IF(ISERROR(1/VLOOKUP($B340,'Justerad allokering'!$B$1:$AG$461,MATCH(X$1,'Justerad allokering'!$B$1:$AF$1,0),FALSE)),VLOOKUP($B340,'Allokerad kvv'!$B$2:$AV$468,MATCH(X$1,'Allokerad kvv'!$B$1:$AV$1,0),FALSE),VLOOKUP($B340,'Justerad allokering'!$B$1:$AG$461,MATCH(X$1,'Justerad allokering'!$B$1:$AF$1,0),FALSE))</f>
        <v>0</v>
      </c>
      <c r="Y340">
        <f>IF(ISERROR(1/VLOOKUP($B340,'Justerad allokering'!$B$1:$AG$461,MATCH(Y$1,'Justerad allokering'!$B$1:$AF$1,0),FALSE)),VLOOKUP($B340,'Allokerad kvv'!$B$2:$AV$468,MATCH(Y$1,'Allokerad kvv'!$B$1:$AV$1,0),FALSE),VLOOKUP($B340,'Justerad allokering'!$B$1:$AG$461,MATCH(Y$1,'Justerad allokering'!$B$1:$AF$1,0),FALSE))</f>
        <v>0</v>
      </c>
      <c r="Z340">
        <f>IF(ISERROR(1/VLOOKUP($B340,'Justerad allokering'!$B$1:$AG$461,MATCH(Z$1,'Justerad allokering'!$B$1:$AF$1,0),FALSE)),VLOOKUP($B340,'Allokerad kvv'!$B$2:$AV$468,MATCH(Z$1,'Allokerad kvv'!$B$1:$AV$1,0),FALSE),VLOOKUP($B340,'Justerad allokering'!$B$1:$AG$461,MATCH(Z$1,'Justerad allokering'!$B$1:$AF$1,0),FALSE))</f>
        <v>0</v>
      </c>
      <c r="AE340" s="89">
        <f t="shared" si="20"/>
        <v>0</v>
      </c>
      <c r="AG340">
        <f t="shared" si="21"/>
        <v>0</v>
      </c>
      <c r="AH340">
        <f t="shared" si="22"/>
        <v>0</v>
      </c>
      <c r="AI340" t="str">
        <f>IF(AH340=0,"",AH340/VLOOKUP(B340,Kraftvärmeprod!$B$1:$BC$480,MATCH("Summa tillförd energi exklusive rökgaskondensering",Kraftvärmeprod!$B$1:$BC$1,0),FALSE))</f>
        <v/>
      </c>
      <c r="AK340">
        <f t="shared" si="23"/>
        <v>0</v>
      </c>
    </row>
    <row r="341" spans="1:37" x14ac:dyDescent="0.25">
      <c r="A341" s="2" t="s">
        <v>474</v>
      </c>
      <c r="B341" s="2" t="s">
        <v>478</v>
      </c>
      <c r="C341">
        <f>IF(ISERROR(1/VLOOKUP($B341,'Justerad allokering'!$B$1:$AG$461,MATCH(C$1,'Justerad allokering'!$B$1:$AF$1,0),FALSE)),VLOOKUP($B341,'Allokerad kvv'!$B$2:$AV$468,MATCH(C$1,'Allokerad kvv'!$B$1:$AV$1,0),FALSE),VLOOKUP($B341,'Justerad allokering'!$B$1:$AG$461,MATCH(C$1,'Justerad allokering'!$B$1:$AF$1,0),FALSE))</f>
        <v>0</v>
      </c>
      <c r="D341">
        <f>IF(ISERROR(1/VLOOKUP($B341,'Justerad allokering'!$B$1:$AG$461,MATCH(D$1,'Justerad allokering'!$B$1:$AF$1,0),FALSE)),VLOOKUP($B341,'Allokerad kvv'!$B$2:$AV$468,MATCH(D$1,'Allokerad kvv'!$B$1:$AV$1,0),FALSE),VLOOKUP($B341,'Justerad allokering'!$B$1:$AG$461,MATCH(D$1,'Justerad allokering'!$B$1:$AF$1,0),FALSE))</f>
        <v>0</v>
      </c>
      <c r="E341">
        <f>IF(ISERROR(1/VLOOKUP($B341,'Justerad allokering'!$B$1:$AG$461,MATCH(E$1,'Justerad allokering'!$B$1:$AF$1,0),FALSE)),VLOOKUP($B341,'Allokerad kvv'!$B$2:$AV$468,MATCH(E$1,'Allokerad kvv'!$B$1:$AV$1,0),FALSE),VLOOKUP($B341,'Justerad allokering'!$B$1:$AG$461,MATCH(E$1,'Justerad allokering'!$B$1:$AF$1,0),FALSE))</f>
        <v>0</v>
      </c>
      <c r="F341">
        <f>IF(ISERROR(1/VLOOKUP($B341,'Justerad allokering'!$B$1:$AG$461,MATCH(F$1,'Justerad allokering'!$B$1:$AF$1,0),FALSE)),VLOOKUP($B341,'Allokerad kvv'!$B$2:$AV$468,MATCH(F$1,'Allokerad kvv'!$B$1:$AV$1,0),FALSE),VLOOKUP($B341,'Justerad allokering'!$B$1:$AG$461,MATCH(F$1,'Justerad allokering'!$B$1:$AF$1,0),FALSE))</f>
        <v>0</v>
      </c>
      <c r="G341">
        <f>IF(ISERROR(1/VLOOKUP($B341,'Justerad allokering'!$B$1:$AG$461,MATCH(G$1,'Justerad allokering'!$B$1:$AF$1,0),FALSE)),VLOOKUP($B341,'Allokerad kvv'!$B$2:$AV$468,MATCH(G$1,'Allokerad kvv'!$B$1:$AV$1,0),FALSE),VLOOKUP($B341,'Justerad allokering'!$B$1:$AG$461,MATCH(G$1,'Justerad allokering'!$B$1:$AF$1,0),FALSE))</f>
        <v>0</v>
      </c>
      <c r="H341">
        <f>IF(ISERROR(1/VLOOKUP($B341,'Justerad allokering'!$B$1:$AG$461,MATCH(H$1,'Justerad allokering'!$B$1:$AF$1,0),FALSE)),VLOOKUP($B341,'Allokerad kvv'!$B$2:$AV$468,MATCH(H$1,'Allokerad kvv'!$B$1:$AV$1,0),FALSE),VLOOKUP($B341,'Justerad allokering'!$B$1:$AG$461,MATCH(H$1,'Justerad allokering'!$B$1:$AF$1,0),FALSE))</f>
        <v>0</v>
      </c>
      <c r="I341">
        <f>IF(ISERROR(1/VLOOKUP($B341,'Justerad allokering'!$B$1:$AG$461,MATCH(I$1,'Justerad allokering'!$B$1:$AF$1,0),FALSE)),VLOOKUP($B341,'Allokerad kvv'!$B$2:$AV$468,MATCH(I$1,'Allokerad kvv'!$B$1:$AV$1,0),FALSE),VLOOKUP($B341,'Justerad allokering'!$B$1:$AG$461,MATCH(I$1,'Justerad allokering'!$B$1:$AF$1,0),FALSE))</f>
        <v>0</v>
      </c>
      <c r="J341">
        <f>IF(ISERROR(1/VLOOKUP($B341,'Justerad allokering'!$B$1:$AG$461,MATCH(J$1,'Justerad allokering'!$B$1:$AF$1,0),FALSE)),VLOOKUP($B341,'Allokerad kvv'!$B$2:$AV$468,MATCH(J$1,'Allokerad kvv'!$B$1:$AV$1,0),FALSE),VLOOKUP($B341,'Justerad allokering'!$B$1:$AG$461,MATCH(J$1,'Justerad allokering'!$B$1:$AF$1,0),FALSE))</f>
        <v>0</v>
      </c>
      <c r="K341">
        <f>IF(ISERROR(1/VLOOKUP($B341,'Justerad allokering'!$B$1:$AG$461,MATCH(K$1,'Justerad allokering'!$B$1:$AF$1,0),FALSE)),VLOOKUP($B341,'Allokerad kvv'!$B$2:$AV$468,MATCH(K$1,'Allokerad kvv'!$B$1:$AV$1,0),FALSE),VLOOKUP($B341,'Justerad allokering'!$B$1:$AG$461,MATCH(K$1,'Justerad allokering'!$B$1:$AF$1,0),FALSE))</f>
        <v>0</v>
      </c>
      <c r="L341">
        <f>IF(ISERROR(1/VLOOKUP($B341,'Justerad allokering'!$B$1:$AG$461,MATCH(L$1,'Justerad allokering'!$B$1:$AF$1,0),FALSE)),VLOOKUP($B341,'Allokerad kvv'!$B$2:$AV$468,MATCH(L$1,'Allokerad kvv'!$B$1:$AV$1,0),FALSE),VLOOKUP($B341,'Justerad allokering'!$B$1:$AG$461,MATCH(L$1,'Justerad allokering'!$B$1:$AF$1,0),FALSE))</f>
        <v>0</v>
      </c>
      <c r="M341">
        <f>IF(ISERROR(1/VLOOKUP($B341,'Justerad allokering'!$B$1:$AG$461,MATCH(M$1,'Justerad allokering'!$B$1:$AF$1,0),FALSE)),VLOOKUP($B341,'Allokerad kvv'!$B$2:$AV$468,MATCH(M$1,'Allokerad kvv'!$B$1:$AV$1,0),FALSE),VLOOKUP($B341,'Justerad allokering'!$B$1:$AG$461,MATCH(M$1,'Justerad allokering'!$B$1:$AF$1,0),FALSE))</f>
        <v>0</v>
      </c>
      <c r="N341">
        <f>IF(ISERROR(1/VLOOKUP($B341,'Justerad allokering'!$B$1:$AG$461,MATCH(N$1,'Justerad allokering'!$B$1:$AF$1,0),FALSE)),VLOOKUP($B341,'Allokerad kvv'!$B$2:$AV$468,MATCH(N$1,'Allokerad kvv'!$B$1:$AV$1,0),FALSE),VLOOKUP($B341,'Justerad allokering'!$B$1:$AG$461,MATCH(N$1,'Justerad allokering'!$B$1:$AF$1,0),FALSE))</f>
        <v>0</v>
      </c>
      <c r="O341">
        <f>IF(ISERROR(1/VLOOKUP($B341,'Justerad allokering'!$B$1:$AG$461,MATCH(O$1,'Justerad allokering'!$B$1:$AF$1,0),FALSE)),VLOOKUP($B341,'Allokerad kvv'!$B$2:$AV$468,MATCH(O$1,'Allokerad kvv'!$B$1:$AV$1,0),FALSE),VLOOKUP($B341,'Justerad allokering'!$B$1:$AG$461,MATCH(O$1,'Justerad allokering'!$B$1:$AF$1,0),FALSE))</f>
        <v>0</v>
      </c>
      <c r="P341">
        <f>IF(ISERROR(1/VLOOKUP($B341,'Justerad allokering'!$B$1:$AG$461,MATCH(P$1,'Justerad allokering'!$B$1:$AF$1,0),FALSE)),VLOOKUP($B341,'Allokerad kvv'!$B$2:$AV$468,MATCH(P$1,'Allokerad kvv'!$B$1:$AV$1,0),FALSE),VLOOKUP($B341,'Justerad allokering'!$B$1:$AG$461,MATCH(P$1,'Justerad allokering'!$B$1:$AF$1,0),FALSE))</f>
        <v>0</v>
      </c>
      <c r="Q341">
        <f>IF(ISERROR(1/VLOOKUP($B341,'Justerad allokering'!$B$1:$AG$461,MATCH(Q$1,'Justerad allokering'!$B$1:$AF$1,0),FALSE)),VLOOKUP($B341,'Allokerad kvv'!$B$2:$AV$468,MATCH(Q$1,'Allokerad kvv'!$B$1:$AV$1,0),FALSE),VLOOKUP($B341,'Justerad allokering'!$B$1:$AG$461,MATCH(Q$1,'Justerad allokering'!$B$1:$AF$1,0),FALSE))</f>
        <v>0</v>
      </c>
      <c r="R341">
        <f>IF(ISERROR(1/VLOOKUP($B341,'Justerad allokering'!$B$1:$AG$461,MATCH(R$1,'Justerad allokering'!$B$1:$AF$1,0),FALSE)),VLOOKUP($B341,'Allokerad kvv'!$B$2:$AV$468,MATCH(R$1,'Allokerad kvv'!$B$1:$AV$1,0),FALSE),VLOOKUP($B341,'Justerad allokering'!$B$1:$AG$461,MATCH(R$1,'Justerad allokering'!$B$1:$AF$1,0),FALSE))</f>
        <v>0</v>
      </c>
      <c r="S341">
        <f>IF(ISERROR(1/VLOOKUP($B341,'Justerad allokering'!$B$1:$AG$461,MATCH(S$1,'Justerad allokering'!$B$1:$AF$1,0),FALSE)),VLOOKUP($B341,'Allokerad kvv'!$B$2:$AV$468,MATCH(S$1,'Allokerad kvv'!$B$1:$AV$1,0),FALSE),VLOOKUP($B341,'Justerad allokering'!$B$1:$AG$461,MATCH(S$1,'Justerad allokering'!$B$1:$AF$1,0),FALSE))</f>
        <v>0</v>
      </c>
      <c r="T341">
        <f>IF(ISERROR(1/VLOOKUP($B341,'Justerad allokering'!$B$1:$AG$461,MATCH(T$1,'Justerad allokering'!$B$1:$AF$1,0),FALSE)),VLOOKUP($B341,'Allokerad kvv'!$B$2:$AV$468,MATCH(T$1,'Allokerad kvv'!$B$1:$AV$1,0),FALSE),VLOOKUP($B341,'Justerad allokering'!$B$1:$AG$461,MATCH(T$1,'Justerad allokering'!$B$1:$AF$1,0),FALSE))</f>
        <v>0</v>
      </c>
      <c r="U341">
        <f>IF(ISERROR(1/VLOOKUP($B341,'Justerad allokering'!$B$1:$AG$461,MATCH(U$1,'Justerad allokering'!$B$1:$AF$1,0),FALSE)),VLOOKUP($B341,'Allokerad kvv'!$B$2:$AV$468,MATCH(U$1,'Allokerad kvv'!$B$1:$AV$1,0),FALSE),VLOOKUP($B341,'Justerad allokering'!$B$1:$AG$461,MATCH(U$1,'Justerad allokering'!$B$1:$AF$1,0),FALSE))</f>
        <v>0</v>
      </c>
      <c r="V341">
        <f>IF(ISERROR(1/VLOOKUP($B341,'Justerad allokering'!$B$1:$AG$461,MATCH(V$1,'Justerad allokering'!$B$1:$AF$1,0),FALSE)),VLOOKUP($B341,'Allokerad kvv'!$B$2:$AV$468,MATCH(V$1,'Allokerad kvv'!$B$1:$AV$1,0),FALSE),VLOOKUP($B341,'Justerad allokering'!$B$1:$AG$461,MATCH(V$1,'Justerad allokering'!$B$1:$AF$1,0),FALSE))</f>
        <v>0</v>
      </c>
      <c r="W341">
        <f>IF(ISERROR(1/VLOOKUP($B341,'Justerad allokering'!$B$1:$AG$461,MATCH(W$1,'Justerad allokering'!$B$1:$AF$1,0),FALSE)),VLOOKUP($B341,'Allokerad kvv'!$B$2:$AV$468,MATCH(W$1,'Allokerad kvv'!$B$1:$AV$1,0),FALSE),VLOOKUP($B341,'Justerad allokering'!$B$1:$AG$461,MATCH(W$1,'Justerad allokering'!$B$1:$AF$1,0),FALSE))</f>
        <v>0</v>
      </c>
      <c r="X341">
        <f>IF(ISERROR(1/VLOOKUP($B341,'Justerad allokering'!$B$1:$AG$461,MATCH(X$1,'Justerad allokering'!$B$1:$AF$1,0),FALSE)),VLOOKUP($B341,'Allokerad kvv'!$B$2:$AV$468,MATCH(X$1,'Allokerad kvv'!$B$1:$AV$1,0),FALSE),VLOOKUP($B341,'Justerad allokering'!$B$1:$AG$461,MATCH(X$1,'Justerad allokering'!$B$1:$AF$1,0),FALSE))</f>
        <v>0</v>
      </c>
      <c r="Y341">
        <f>IF(ISERROR(1/VLOOKUP($B341,'Justerad allokering'!$B$1:$AG$461,MATCH(Y$1,'Justerad allokering'!$B$1:$AF$1,0),FALSE)),VLOOKUP($B341,'Allokerad kvv'!$B$2:$AV$468,MATCH(Y$1,'Allokerad kvv'!$B$1:$AV$1,0),FALSE),VLOOKUP($B341,'Justerad allokering'!$B$1:$AG$461,MATCH(Y$1,'Justerad allokering'!$B$1:$AF$1,0),FALSE))</f>
        <v>0</v>
      </c>
      <c r="Z341">
        <f>IF(ISERROR(1/VLOOKUP($B341,'Justerad allokering'!$B$1:$AG$461,MATCH(Z$1,'Justerad allokering'!$B$1:$AF$1,0),FALSE)),VLOOKUP($B341,'Allokerad kvv'!$B$2:$AV$468,MATCH(Z$1,'Allokerad kvv'!$B$1:$AV$1,0),FALSE),VLOOKUP($B341,'Justerad allokering'!$B$1:$AG$461,MATCH(Z$1,'Justerad allokering'!$B$1:$AF$1,0),FALSE))</f>
        <v>0</v>
      </c>
      <c r="AE341" s="89">
        <f t="shared" si="20"/>
        <v>0</v>
      </c>
      <c r="AG341">
        <f t="shared" si="21"/>
        <v>0</v>
      </c>
      <c r="AH341">
        <f t="shared" si="22"/>
        <v>0</v>
      </c>
      <c r="AI341" t="str">
        <f>IF(AH341=0,"",AH341/VLOOKUP(B341,Kraftvärmeprod!$B$1:$BC$480,MATCH("Summa tillförd energi exklusive rökgaskondensering",Kraftvärmeprod!$B$1:$BC$1,0),FALSE))</f>
        <v/>
      </c>
      <c r="AK341">
        <f t="shared" si="23"/>
        <v>0</v>
      </c>
    </row>
    <row r="342" spans="1:37" x14ac:dyDescent="0.25">
      <c r="A342" s="2" t="s">
        <v>474</v>
      </c>
      <c r="B342" s="2" t="s">
        <v>479</v>
      </c>
      <c r="C342">
        <f>IF(ISERROR(1/VLOOKUP($B342,'Justerad allokering'!$B$1:$AG$461,MATCH(C$1,'Justerad allokering'!$B$1:$AF$1,0),FALSE)),VLOOKUP($B342,'Allokerad kvv'!$B$2:$AV$468,MATCH(C$1,'Allokerad kvv'!$B$1:$AV$1,0),FALSE),VLOOKUP($B342,'Justerad allokering'!$B$1:$AG$461,MATCH(C$1,'Justerad allokering'!$B$1:$AF$1,0),FALSE))</f>
        <v>0</v>
      </c>
      <c r="D342">
        <f>IF(ISERROR(1/VLOOKUP($B342,'Justerad allokering'!$B$1:$AG$461,MATCH(D$1,'Justerad allokering'!$B$1:$AF$1,0),FALSE)),VLOOKUP($B342,'Allokerad kvv'!$B$2:$AV$468,MATCH(D$1,'Allokerad kvv'!$B$1:$AV$1,0),FALSE),VLOOKUP($B342,'Justerad allokering'!$B$1:$AG$461,MATCH(D$1,'Justerad allokering'!$B$1:$AF$1,0),FALSE))</f>
        <v>0</v>
      </c>
      <c r="E342">
        <f>IF(ISERROR(1/VLOOKUP($B342,'Justerad allokering'!$B$1:$AG$461,MATCH(E$1,'Justerad allokering'!$B$1:$AF$1,0),FALSE)),VLOOKUP($B342,'Allokerad kvv'!$B$2:$AV$468,MATCH(E$1,'Allokerad kvv'!$B$1:$AV$1,0),FALSE),VLOOKUP($B342,'Justerad allokering'!$B$1:$AG$461,MATCH(E$1,'Justerad allokering'!$B$1:$AF$1,0),FALSE))</f>
        <v>0</v>
      </c>
      <c r="F342">
        <f>IF(ISERROR(1/VLOOKUP($B342,'Justerad allokering'!$B$1:$AG$461,MATCH(F$1,'Justerad allokering'!$B$1:$AF$1,0),FALSE)),VLOOKUP($B342,'Allokerad kvv'!$B$2:$AV$468,MATCH(F$1,'Allokerad kvv'!$B$1:$AV$1,0),FALSE),VLOOKUP($B342,'Justerad allokering'!$B$1:$AG$461,MATCH(F$1,'Justerad allokering'!$B$1:$AF$1,0),FALSE))</f>
        <v>0</v>
      </c>
      <c r="G342">
        <f>IF(ISERROR(1/VLOOKUP($B342,'Justerad allokering'!$B$1:$AG$461,MATCH(G$1,'Justerad allokering'!$B$1:$AF$1,0),FALSE)),VLOOKUP($B342,'Allokerad kvv'!$B$2:$AV$468,MATCH(G$1,'Allokerad kvv'!$B$1:$AV$1,0),FALSE),VLOOKUP($B342,'Justerad allokering'!$B$1:$AG$461,MATCH(G$1,'Justerad allokering'!$B$1:$AF$1,0),FALSE))</f>
        <v>0</v>
      </c>
      <c r="H342">
        <f>IF(ISERROR(1/VLOOKUP($B342,'Justerad allokering'!$B$1:$AG$461,MATCH(H$1,'Justerad allokering'!$B$1:$AF$1,0),FALSE)),VLOOKUP($B342,'Allokerad kvv'!$B$2:$AV$468,MATCH(H$1,'Allokerad kvv'!$B$1:$AV$1,0),FALSE),VLOOKUP($B342,'Justerad allokering'!$B$1:$AG$461,MATCH(H$1,'Justerad allokering'!$B$1:$AF$1,0),FALSE))</f>
        <v>0</v>
      </c>
      <c r="I342">
        <f>IF(ISERROR(1/VLOOKUP($B342,'Justerad allokering'!$B$1:$AG$461,MATCH(I$1,'Justerad allokering'!$B$1:$AF$1,0),FALSE)),VLOOKUP($B342,'Allokerad kvv'!$B$2:$AV$468,MATCH(I$1,'Allokerad kvv'!$B$1:$AV$1,0),FALSE),VLOOKUP($B342,'Justerad allokering'!$B$1:$AG$461,MATCH(I$1,'Justerad allokering'!$B$1:$AF$1,0),FALSE))</f>
        <v>0</v>
      </c>
      <c r="J342">
        <f>IF(ISERROR(1/VLOOKUP($B342,'Justerad allokering'!$B$1:$AG$461,MATCH(J$1,'Justerad allokering'!$B$1:$AF$1,0),FALSE)),VLOOKUP($B342,'Allokerad kvv'!$B$2:$AV$468,MATCH(J$1,'Allokerad kvv'!$B$1:$AV$1,0),FALSE),VLOOKUP($B342,'Justerad allokering'!$B$1:$AG$461,MATCH(J$1,'Justerad allokering'!$B$1:$AF$1,0),FALSE))</f>
        <v>0</v>
      </c>
      <c r="K342">
        <f>IF(ISERROR(1/VLOOKUP($B342,'Justerad allokering'!$B$1:$AG$461,MATCH(K$1,'Justerad allokering'!$B$1:$AF$1,0),FALSE)),VLOOKUP($B342,'Allokerad kvv'!$B$2:$AV$468,MATCH(K$1,'Allokerad kvv'!$B$1:$AV$1,0),FALSE),VLOOKUP($B342,'Justerad allokering'!$B$1:$AG$461,MATCH(K$1,'Justerad allokering'!$B$1:$AF$1,0),FALSE))</f>
        <v>0</v>
      </c>
      <c r="L342">
        <f>IF(ISERROR(1/VLOOKUP($B342,'Justerad allokering'!$B$1:$AG$461,MATCH(L$1,'Justerad allokering'!$B$1:$AF$1,0),FALSE)),VLOOKUP($B342,'Allokerad kvv'!$B$2:$AV$468,MATCH(L$1,'Allokerad kvv'!$B$1:$AV$1,0),FALSE),VLOOKUP($B342,'Justerad allokering'!$B$1:$AG$461,MATCH(L$1,'Justerad allokering'!$B$1:$AF$1,0),FALSE))</f>
        <v>0</v>
      </c>
      <c r="M342">
        <f>IF(ISERROR(1/VLOOKUP($B342,'Justerad allokering'!$B$1:$AG$461,MATCH(M$1,'Justerad allokering'!$B$1:$AF$1,0),FALSE)),VLOOKUP($B342,'Allokerad kvv'!$B$2:$AV$468,MATCH(M$1,'Allokerad kvv'!$B$1:$AV$1,0),FALSE),VLOOKUP($B342,'Justerad allokering'!$B$1:$AG$461,MATCH(M$1,'Justerad allokering'!$B$1:$AF$1,0),FALSE))</f>
        <v>0</v>
      </c>
      <c r="N342">
        <f>IF(ISERROR(1/VLOOKUP($B342,'Justerad allokering'!$B$1:$AG$461,MATCH(N$1,'Justerad allokering'!$B$1:$AF$1,0),FALSE)),VLOOKUP($B342,'Allokerad kvv'!$B$2:$AV$468,MATCH(N$1,'Allokerad kvv'!$B$1:$AV$1,0),FALSE),VLOOKUP($B342,'Justerad allokering'!$B$1:$AG$461,MATCH(N$1,'Justerad allokering'!$B$1:$AF$1,0),FALSE))</f>
        <v>0</v>
      </c>
      <c r="O342">
        <f>IF(ISERROR(1/VLOOKUP($B342,'Justerad allokering'!$B$1:$AG$461,MATCH(O$1,'Justerad allokering'!$B$1:$AF$1,0),FALSE)),VLOOKUP($B342,'Allokerad kvv'!$B$2:$AV$468,MATCH(O$1,'Allokerad kvv'!$B$1:$AV$1,0),FALSE),VLOOKUP($B342,'Justerad allokering'!$B$1:$AG$461,MATCH(O$1,'Justerad allokering'!$B$1:$AF$1,0),FALSE))</f>
        <v>0</v>
      </c>
      <c r="P342">
        <f>IF(ISERROR(1/VLOOKUP($B342,'Justerad allokering'!$B$1:$AG$461,MATCH(P$1,'Justerad allokering'!$B$1:$AF$1,0),FALSE)),VLOOKUP($B342,'Allokerad kvv'!$B$2:$AV$468,MATCH(P$1,'Allokerad kvv'!$B$1:$AV$1,0),FALSE),VLOOKUP($B342,'Justerad allokering'!$B$1:$AG$461,MATCH(P$1,'Justerad allokering'!$B$1:$AF$1,0),FALSE))</f>
        <v>0</v>
      </c>
      <c r="Q342">
        <f>IF(ISERROR(1/VLOOKUP($B342,'Justerad allokering'!$B$1:$AG$461,MATCH(Q$1,'Justerad allokering'!$B$1:$AF$1,0),FALSE)),VLOOKUP($B342,'Allokerad kvv'!$B$2:$AV$468,MATCH(Q$1,'Allokerad kvv'!$B$1:$AV$1,0),FALSE),VLOOKUP($B342,'Justerad allokering'!$B$1:$AG$461,MATCH(Q$1,'Justerad allokering'!$B$1:$AF$1,0),FALSE))</f>
        <v>0</v>
      </c>
      <c r="R342">
        <f>IF(ISERROR(1/VLOOKUP($B342,'Justerad allokering'!$B$1:$AG$461,MATCH(R$1,'Justerad allokering'!$B$1:$AF$1,0),FALSE)),VLOOKUP($B342,'Allokerad kvv'!$B$2:$AV$468,MATCH(R$1,'Allokerad kvv'!$B$1:$AV$1,0),FALSE),VLOOKUP($B342,'Justerad allokering'!$B$1:$AG$461,MATCH(R$1,'Justerad allokering'!$B$1:$AF$1,0),FALSE))</f>
        <v>0</v>
      </c>
      <c r="S342">
        <f>IF(ISERROR(1/VLOOKUP($B342,'Justerad allokering'!$B$1:$AG$461,MATCH(S$1,'Justerad allokering'!$B$1:$AF$1,0),FALSE)),VLOOKUP($B342,'Allokerad kvv'!$B$2:$AV$468,MATCH(S$1,'Allokerad kvv'!$B$1:$AV$1,0),FALSE),VLOOKUP($B342,'Justerad allokering'!$B$1:$AG$461,MATCH(S$1,'Justerad allokering'!$B$1:$AF$1,0),FALSE))</f>
        <v>0</v>
      </c>
      <c r="T342">
        <f>IF(ISERROR(1/VLOOKUP($B342,'Justerad allokering'!$B$1:$AG$461,MATCH(T$1,'Justerad allokering'!$B$1:$AF$1,0),FALSE)),VLOOKUP($B342,'Allokerad kvv'!$B$2:$AV$468,MATCH(T$1,'Allokerad kvv'!$B$1:$AV$1,0),FALSE),VLOOKUP($B342,'Justerad allokering'!$B$1:$AG$461,MATCH(T$1,'Justerad allokering'!$B$1:$AF$1,0),FALSE))</f>
        <v>0</v>
      </c>
      <c r="U342">
        <f>IF(ISERROR(1/VLOOKUP($B342,'Justerad allokering'!$B$1:$AG$461,MATCH(U$1,'Justerad allokering'!$B$1:$AF$1,0),FALSE)),VLOOKUP($B342,'Allokerad kvv'!$B$2:$AV$468,MATCH(U$1,'Allokerad kvv'!$B$1:$AV$1,0),FALSE),VLOOKUP($B342,'Justerad allokering'!$B$1:$AG$461,MATCH(U$1,'Justerad allokering'!$B$1:$AF$1,0),FALSE))</f>
        <v>0</v>
      </c>
      <c r="V342">
        <f>IF(ISERROR(1/VLOOKUP($B342,'Justerad allokering'!$B$1:$AG$461,MATCH(V$1,'Justerad allokering'!$B$1:$AF$1,0),FALSE)),VLOOKUP($B342,'Allokerad kvv'!$B$2:$AV$468,MATCH(V$1,'Allokerad kvv'!$B$1:$AV$1,0),FALSE),VLOOKUP($B342,'Justerad allokering'!$B$1:$AG$461,MATCH(V$1,'Justerad allokering'!$B$1:$AF$1,0),FALSE))</f>
        <v>0</v>
      </c>
      <c r="W342">
        <f>IF(ISERROR(1/VLOOKUP($B342,'Justerad allokering'!$B$1:$AG$461,MATCH(W$1,'Justerad allokering'!$B$1:$AF$1,0),FALSE)),VLOOKUP($B342,'Allokerad kvv'!$B$2:$AV$468,MATCH(W$1,'Allokerad kvv'!$B$1:$AV$1,0),FALSE),VLOOKUP($B342,'Justerad allokering'!$B$1:$AG$461,MATCH(W$1,'Justerad allokering'!$B$1:$AF$1,0),FALSE))</f>
        <v>0</v>
      </c>
      <c r="X342">
        <f>IF(ISERROR(1/VLOOKUP($B342,'Justerad allokering'!$B$1:$AG$461,MATCH(X$1,'Justerad allokering'!$B$1:$AF$1,0),FALSE)),VLOOKUP($B342,'Allokerad kvv'!$B$2:$AV$468,MATCH(X$1,'Allokerad kvv'!$B$1:$AV$1,0),FALSE),VLOOKUP($B342,'Justerad allokering'!$B$1:$AG$461,MATCH(X$1,'Justerad allokering'!$B$1:$AF$1,0),FALSE))</f>
        <v>0</v>
      </c>
      <c r="Y342">
        <f>IF(ISERROR(1/VLOOKUP($B342,'Justerad allokering'!$B$1:$AG$461,MATCH(Y$1,'Justerad allokering'!$B$1:$AF$1,0),FALSE)),VLOOKUP($B342,'Allokerad kvv'!$B$2:$AV$468,MATCH(Y$1,'Allokerad kvv'!$B$1:$AV$1,0),FALSE),VLOOKUP($B342,'Justerad allokering'!$B$1:$AG$461,MATCH(Y$1,'Justerad allokering'!$B$1:$AF$1,0),FALSE))</f>
        <v>0</v>
      </c>
      <c r="Z342">
        <f>IF(ISERROR(1/VLOOKUP($B342,'Justerad allokering'!$B$1:$AG$461,MATCH(Z$1,'Justerad allokering'!$B$1:$AF$1,0),FALSE)),VLOOKUP($B342,'Allokerad kvv'!$B$2:$AV$468,MATCH(Z$1,'Allokerad kvv'!$B$1:$AV$1,0),FALSE),VLOOKUP($B342,'Justerad allokering'!$B$1:$AG$461,MATCH(Z$1,'Justerad allokering'!$B$1:$AF$1,0),FALSE))</f>
        <v>0</v>
      </c>
      <c r="AE342" s="89">
        <f t="shared" si="20"/>
        <v>0</v>
      </c>
      <c r="AG342">
        <f t="shared" si="21"/>
        <v>0</v>
      </c>
      <c r="AH342">
        <f t="shared" si="22"/>
        <v>0</v>
      </c>
      <c r="AI342" t="str">
        <f>IF(AH342=0,"",AH342/VLOOKUP(B342,Kraftvärmeprod!$B$1:$BC$480,MATCH("Summa tillförd energi exklusive rökgaskondensering",Kraftvärmeprod!$B$1:$BC$1,0),FALSE))</f>
        <v/>
      </c>
      <c r="AK342">
        <f t="shared" si="23"/>
        <v>0</v>
      </c>
    </row>
    <row r="343" spans="1:37" x14ac:dyDescent="0.25">
      <c r="A343" s="2" t="s">
        <v>474</v>
      </c>
      <c r="B343" s="2" t="s">
        <v>480</v>
      </c>
      <c r="C343">
        <f>IF(ISERROR(1/VLOOKUP($B343,'Justerad allokering'!$B$1:$AG$461,MATCH(C$1,'Justerad allokering'!$B$1:$AF$1,0),FALSE)),VLOOKUP($B343,'Allokerad kvv'!$B$2:$AV$468,MATCH(C$1,'Allokerad kvv'!$B$1:$AV$1,0),FALSE),VLOOKUP($B343,'Justerad allokering'!$B$1:$AG$461,MATCH(C$1,'Justerad allokering'!$B$1:$AF$1,0),FALSE))</f>
        <v>0</v>
      </c>
      <c r="D343">
        <f>IF(ISERROR(1/VLOOKUP($B343,'Justerad allokering'!$B$1:$AG$461,MATCH(D$1,'Justerad allokering'!$B$1:$AF$1,0),FALSE)),VLOOKUP($B343,'Allokerad kvv'!$B$2:$AV$468,MATCH(D$1,'Allokerad kvv'!$B$1:$AV$1,0),FALSE),VLOOKUP($B343,'Justerad allokering'!$B$1:$AG$461,MATCH(D$1,'Justerad allokering'!$B$1:$AF$1,0),FALSE))</f>
        <v>0</v>
      </c>
      <c r="E343">
        <f>IF(ISERROR(1/VLOOKUP($B343,'Justerad allokering'!$B$1:$AG$461,MATCH(E$1,'Justerad allokering'!$B$1:$AF$1,0),FALSE)),VLOOKUP($B343,'Allokerad kvv'!$B$2:$AV$468,MATCH(E$1,'Allokerad kvv'!$B$1:$AV$1,0),FALSE),VLOOKUP($B343,'Justerad allokering'!$B$1:$AG$461,MATCH(E$1,'Justerad allokering'!$B$1:$AF$1,0),FALSE))</f>
        <v>20.843399999999999</v>
      </c>
      <c r="F343">
        <f>IF(ISERROR(1/VLOOKUP($B343,'Justerad allokering'!$B$1:$AG$461,MATCH(F$1,'Justerad allokering'!$B$1:$AF$1,0),FALSE)),VLOOKUP($B343,'Allokerad kvv'!$B$2:$AV$468,MATCH(F$1,'Allokerad kvv'!$B$1:$AV$1,0),FALSE),VLOOKUP($B343,'Justerad allokering'!$B$1:$AG$461,MATCH(F$1,'Justerad allokering'!$B$1:$AF$1,0),FALSE))</f>
        <v>0</v>
      </c>
      <c r="G343">
        <f>IF(ISERROR(1/VLOOKUP($B343,'Justerad allokering'!$B$1:$AG$461,MATCH(G$1,'Justerad allokering'!$B$1:$AF$1,0),FALSE)),VLOOKUP($B343,'Allokerad kvv'!$B$2:$AV$468,MATCH(G$1,'Allokerad kvv'!$B$1:$AV$1,0),FALSE),VLOOKUP($B343,'Justerad allokering'!$B$1:$AG$461,MATCH(G$1,'Justerad allokering'!$B$1:$AF$1,0),FALSE))</f>
        <v>0</v>
      </c>
      <c r="H343">
        <f>IF(ISERROR(1/VLOOKUP($B343,'Justerad allokering'!$B$1:$AG$461,MATCH(H$1,'Justerad allokering'!$B$1:$AF$1,0),FALSE)),VLOOKUP($B343,'Allokerad kvv'!$B$2:$AV$468,MATCH(H$1,'Allokerad kvv'!$B$1:$AV$1,0),FALSE),VLOOKUP($B343,'Justerad allokering'!$B$1:$AG$461,MATCH(H$1,'Justerad allokering'!$B$1:$AF$1,0),FALSE))</f>
        <v>0</v>
      </c>
      <c r="I343">
        <f>IF(ISERROR(1/VLOOKUP($B343,'Justerad allokering'!$B$1:$AG$461,MATCH(I$1,'Justerad allokering'!$B$1:$AF$1,0),FALSE)),VLOOKUP($B343,'Allokerad kvv'!$B$2:$AV$468,MATCH(I$1,'Allokerad kvv'!$B$1:$AV$1,0),FALSE),VLOOKUP($B343,'Justerad allokering'!$B$1:$AG$461,MATCH(I$1,'Justerad allokering'!$B$1:$AF$1,0),FALSE))</f>
        <v>0</v>
      </c>
      <c r="J343">
        <f>IF(ISERROR(1/VLOOKUP($B343,'Justerad allokering'!$B$1:$AG$461,MATCH(J$1,'Justerad allokering'!$B$1:$AF$1,0),FALSE)),VLOOKUP($B343,'Allokerad kvv'!$B$2:$AV$468,MATCH(J$1,'Allokerad kvv'!$B$1:$AV$1,0),FALSE),VLOOKUP($B343,'Justerad allokering'!$B$1:$AG$461,MATCH(J$1,'Justerad allokering'!$B$1:$AF$1,0),FALSE))</f>
        <v>43.426499999999997</v>
      </c>
      <c r="K343">
        <f>IF(ISERROR(1/VLOOKUP($B343,'Justerad allokering'!$B$1:$AG$461,MATCH(K$1,'Justerad allokering'!$B$1:$AF$1,0),FALSE)),VLOOKUP($B343,'Allokerad kvv'!$B$2:$AV$468,MATCH(K$1,'Allokerad kvv'!$B$1:$AV$1,0),FALSE),VLOOKUP($B343,'Justerad allokering'!$B$1:$AG$461,MATCH(K$1,'Justerad allokering'!$B$1:$AF$1,0),FALSE))</f>
        <v>1.5947499999999999</v>
      </c>
      <c r="L343">
        <f>IF(ISERROR(1/VLOOKUP($B343,'Justerad allokering'!$B$1:$AG$461,MATCH(L$1,'Justerad allokering'!$B$1:$AF$1,0),FALSE)),VLOOKUP($B343,'Allokerad kvv'!$B$2:$AV$468,MATCH(L$1,'Allokerad kvv'!$B$1:$AV$1,0),FALSE),VLOOKUP($B343,'Justerad allokering'!$B$1:$AG$461,MATCH(L$1,'Justerad allokering'!$B$1:$AF$1,0),FALSE))</f>
        <v>0</v>
      </c>
      <c r="M343">
        <f>IF(ISERROR(1/VLOOKUP($B343,'Justerad allokering'!$B$1:$AG$461,MATCH(M$1,'Justerad allokering'!$B$1:$AF$1,0),FALSE)),VLOOKUP($B343,'Allokerad kvv'!$B$2:$AV$468,MATCH(M$1,'Allokerad kvv'!$B$1:$AV$1,0),FALSE),VLOOKUP($B343,'Justerad allokering'!$B$1:$AG$461,MATCH(M$1,'Justerad allokering'!$B$1:$AF$1,0),FALSE))</f>
        <v>0</v>
      </c>
      <c r="N343">
        <f>IF(ISERROR(1/VLOOKUP($B343,'Justerad allokering'!$B$1:$AG$461,MATCH(N$1,'Justerad allokering'!$B$1:$AF$1,0),FALSE)),VLOOKUP($B343,'Allokerad kvv'!$B$2:$AV$468,MATCH(N$1,'Allokerad kvv'!$B$1:$AV$1,0),FALSE),VLOOKUP($B343,'Justerad allokering'!$B$1:$AG$461,MATCH(N$1,'Justerad allokering'!$B$1:$AF$1,0),FALSE))</f>
        <v>23.928000000000001</v>
      </c>
      <c r="O343">
        <f>IF(ISERROR(1/VLOOKUP($B343,'Justerad allokering'!$B$1:$AG$461,MATCH(O$1,'Justerad allokering'!$B$1:$AF$1,0),FALSE)),VLOOKUP($B343,'Allokerad kvv'!$B$2:$AV$468,MATCH(O$1,'Allokerad kvv'!$B$1:$AV$1,0),FALSE),VLOOKUP($B343,'Justerad allokering'!$B$1:$AG$461,MATCH(O$1,'Justerad allokering'!$B$1:$AF$1,0),FALSE))</f>
        <v>10.884499999999999</v>
      </c>
      <c r="P343">
        <f>IF(ISERROR(1/VLOOKUP($B343,'Justerad allokering'!$B$1:$AG$461,MATCH(P$1,'Justerad allokering'!$B$1:$AF$1,0),FALSE)),VLOOKUP($B343,'Allokerad kvv'!$B$2:$AV$468,MATCH(P$1,'Allokerad kvv'!$B$1:$AV$1,0),FALSE),VLOOKUP($B343,'Justerad allokering'!$B$1:$AG$461,MATCH(P$1,'Justerad allokering'!$B$1:$AF$1,0),FALSE))</f>
        <v>6.6169399999999996</v>
      </c>
      <c r="Q343">
        <f>IF(ISERROR(1/VLOOKUP($B343,'Justerad allokering'!$B$1:$AG$461,MATCH(Q$1,'Justerad allokering'!$B$1:$AF$1,0),FALSE)),VLOOKUP($B343,'Allokerad kvv'!$B$2:$AV$468,MATCH(Q$1,'Allokerad kvv'!$B$1:$AV$1,0),FALSE),VLOOKUP($B343,'Justerad allokering'!$B$1:$AG$461,MATCH(Q$1,'Justerad allokering'!$B$1:$AF$1,0),FALSE))</f>
        <v>0</v>
      </c>
      <c r="R343">
        <f>IF(ISERROR(1/VLOOKUP($B343,'Justerad allokering'!$B$1:$AG$461,MATCH(R$1,'Justerad allokering'!$B$1:$AF$1,0),FALSE)),VLOOKUP($B343,'Allokerad kvv'!$B$2:$AV$468,MATCH(R$1,'Allokerad kvv'!$B$1:$AV$1,0),FALSE),VLOOKUP($B343,'Justerad allokering'!$B$1:$AG$461,MATCH(R$1,'Justerad allokering'!$B$1:$AF$1,0),FALSE))</f>
        <v>0</v>
      </c>
      <c r="S343">
        <f>IF(ISERROR(1/VLOOKUP($B343,'Justerad allokering'!$B$1:$AG$461,MATCH(S$1,'Justerad allokering'!$B$1:$AF$1,0),FALSE)),VLOOKUP($B343,'Allokerad kvv'!$B$2:$AV$468,MATCH(S$1,'Allokerad kvv'!$B$1:$AV$1,0),FALSE),VLOOKUP($B343,'Justerad allokering'!$B$1:$AG$461,MATCH(S$1,'Justerad allokering'!$B$1:$AF$1,0),FALSE))</f>
        <v>0</v>
      </c>
      <c r="T343">
        <f>IF(ISERROR(1/VLOOKUP($B343,'Justerad allokering'!$B$1:$AG$461,MATCH(T$1,'Justerad allokering'!$B$1:$AF$1,0),FALSE)),VLOOKUP($B343,'Allokerad kvv'!$B$2:$AV$468,MATCH(T$1,'Allokerad kvv'!$B$1:$AV$1,0),FALSE),VLOOKUP($B343,'Justerad allokering'!$B$1:$AG$461,MATCH(T$1,'Justerad allokering'!$B$1:$AF$1,0),FALSE))</f>
        <v>0</v>
      </c>
      <c r="U343">
        <f>IF(ISERROR(1/VLOOKUP($B343,'Justerad allokering'!$B$1:$AG$461,MATCH(U$1,'Justerad allokering'!$B$1:$AF$1,0),FALSE)),VLOOKUP($B343,'Allokerad kvv'!$B$2:$AV$468,MATCH(U$1,'Allokerad kvv'!$B$1:$AV$1,0),FALSE),VLOOKUP($B343,'Justerad allokering'!$B$1:$AG$461,MATCH(U$1,'Justerad allokering'!$B$1:$AF$1,0),FALSE))</f>
        <v>0</v>
      </c>
      <c r="V343">
        <f>IF(ISERROR(1/VLOOKUP($B343,'Justerad allokering'!$B$1:$AG$461,MATCH(V$1,'Justerad allokering'!$B$1:$AF$1,0),FALSE)),VLOOKUP($B343,'Allokerad kvv'!$B$2:$AV$468,MATCH(V$1,'Allokerad kvv'!$B$1:$AV$1,0),FALSE),VLOOKUP($B343,'Justerad allokering'!$B$1:$AG$461,MATCH(V$1,'Justerad allokering'!$B$1:$AF$1,0),FALSE))</f>
        <v>0</v>
      </c>
      <c r="W343">
        <f>IF(ISERROR(1/VLOOKUP($B343,'Justerad allokering'!$B$1:$AG$461,MATCH(W$1,'Justerad allokering'!$B$1:$AF$1,0),FALSE)),VLOOKUP($B343,'Allokerad kvv'!$B$2:$AV$468,MATCH(W$1,'Allokerad kvv'!$B$1:$AV$1,0),FALSE),VLOOKUP($B343,'Justerad allokering'!$B$1:$AG$461,MATCH(W$1,'Justerad allokering'!$B$1:$AF$1,0),FALSE))</f>
        <v>0</v>
      </c>
      <c r="X343">
        <f>IF(ISERROR(1/VLOOKUP($B343,'Justerad allokering'!$B$1:$AG$461,MATCH(X$1,'Justerad allokering'!$B$1:$AF$1,0),FALSE)),VLOOKUP($B343,'Allokerad kvv'!$B$2:$AV$468,MATCH(X$1,'Allokerad kvv'!$B$1:$AV$1,0),FALSE),VLOOKUP($B343,'Justerad allokering'!$B$1:$AG$461,MATCH(X$1,'Justerad allokering'!$B$1:$AF$1,0),FALSE))</f>
        <v>0</v>
      </c>
      <c r="Y343">
        <f>IF(ISERROR(1/VLOOKUP($B343,'Justerad allokering'!$B$1:$AG$461,MATCH(Y$1,'Justerad allokering'!$B$1:$AF$1,0),FALSE)),VLOOKUP($B343,'Allokerad kvv'!$B$2:$AV$468,MATCH(Y$1,'Allokerad kvv'!$B$1:$AV$1,0),FALSE),VLOOKUP($B343,'Justerad allokering'!$B$1:$AG$461,MATCH(Y$1,'Justerad allokering'!$B$1:$AF$1,0),FALSE))</f>
        <v>0</v>
      </c>
      <c r="Z343">
        <f>IF(ISERROR(1/VLOOKUP($B343,'Justerad allokering'!$B$1:$AG$461,MATCH(Z$1,'Justerad allokering'!$B$1:$AF$1,0),FALSE)),VLOOKUP($B343,'Allokerad kvv'!$B$2:$AV$468,MATCH(Z$1,'Allokerad kvv'!$B$1:$AV$1,0),FALSE),VLOOKUP($B343,'Justerad allokering'!$B$1:$AG$461,MATCH(Z$1,'Justerad allokering'!$B$1:$AF$1,0),FALSE))</f>
        <v>0</v>
      </c>
      <c r="AE343" s="89">
        <f t="shared" si="20"/>
        <v>107.29409</v>
      </c>
      <c r="AG343">
        <f t="shared" si="21"/>
        <v>105.69933999999999</v>
      </c>
      <c r="AH343">
        <f t="shared" si="22"/>
        <v>81.771339999999995</v>
      </c>
      <c r="AI343">
        <f>IF(AH343=0,"",AH343/VLOOKUP(B343,Kraftvärmeprod!$B$1:$BC$480,MATCH("Summa tillförd energi exklusive rökgaskondensering",Kraftvärmeprod!$B$1:$BC$1,0),FALSE))</f>
        <v>0.66837775761588303</v>
      </c>
      <c r="AK343">
        <f t="shared" si="23"/>
        <v>81.771339999999995</v>
      </c>
    </row>
    <row r="344" spans="1:37" x14ac:dyDescent="0.25">
      <c r="A344" s="2" t="s">
        <v>474</v>
      </c>
      <c r="B344" s="2" t="s">
        <v>481</v>
      </c>
      <c r="C344">
        <f>IF(ISERROR(1/VLOOKUP($B344,'Justerad allokering'!$B$1:$AG$461,MATCH(C$1,'Justerad allokering'!$B$1:$AF$1,0),FALSE)),VLOOKUP($B344,'Allokerad kvv'!$B$2:$AV$468,MATCH(C$1,'Allokerad kvv'!$B$1:$AV$1,0),FALSE),VLOOKUP($B344,'Justerad allokering'!$B$1:$AG$461,MATCH(C$1,'Justerad allokering'!$B$1:$AF$1,0),FALSE))</f>
        <v>0</v>
      </c>
      <c r="D344">
        <f>IF(ISERROR(1/VLOOKUP($B344,'Justerad allokering'!$B$1:$AG$461,MATCH(D$1,'Justerad allokering'!$B$1:$AF$1,0),FALSE)),VLOOKUP($B344,'Allokerad kvv'!$B$2:$AV$468,MATCH(D$1,'Allokerad kvv'!$B$1:$AV$1,0),FALSE),VLOOKUP($B344,'Justerad allokering'!$B$1:$AG$461,MATCH(D$1,'Justerad allokering'!$B$1:$AF$1,0),FALSE))</f>
        <v>0</v>
      </c>
      <c r="E344">
        <f>IF(ISERROR(1/VLOOKUP($B344,'Justerad allokering'!$B$1:$AG$461,MATCH(E$1,'Justerad allokering'!$B$1:$AF$1,0),FALSE)),VLOOKUP($B344,'Allokerad kvv'!$B$2:$AV$468,MATCH(E$1,'Allokerad kvv'!$B$1:$AV$1,0),FALSE),VLOOKUP($B344,'Justerad allokering'!$B$1:$AG$461,MATCH(E$1,'Justerad allokering'!$B$1:$AF$1,0),FALSE))</f>
        <v>0</v>
      </c>
      <c r="F344">
        <f>IF(ISERROR(1/VLOOKUP($B344,'Justerad allokering'!$B$1:$AG$461,MATCH(F$1,'Justerad allokering'!$B$1:$AF$1,0),FALSE)),VLOOKUP($B344,'Allokerad kvv'!$B$2:$AV$468,MATCH(F$1,'Allokerad kvv'!$B$1:$AV$1,0),FALSE),VLOOKUP($B344,'Justerad allokering'!$B$1:$AG$461,MATCH(F$1,'Justerad allokering'!$B$1:$AF$1,0),FALSE))</f>
        <v>0</v>
      </c>
      <c r="G344">
        <f>IF(ISERROR(1/VLOOKUP($B344,'Justerad allokering'!$B$1:$AG$461,MATCH(G$1,'Justerad allokering'!$B$1:$AF$1,0),FALSE)),VLOOKUP($B344,'Allokerad kvv'!$B$2:$AV$468,MATCH(G$1,'Allokerad kvv'!$B$1:$AV$1,0),FALSE),VLOOKUP($B344,'Justerad allokering'!$B$1:$AG$461,MATCH(G$1,'Justerad allokering'!$B$1:$AF$1,0),FALSE))</f>
        <v>0</v>
      </c>
      <c r="H344">
        <f>IF(ISERROR(1/VLOOKUP($B344,'Justerad allokering'!$B$1:$AG$461,MATCH(H$1,'Justerad allokering'!$B$1:$AF$1,0),FALSE)),VLOOKUP($B344,'Allokerad kvv'!$B$2:$AV$468,MATCH(H$1,'Allokerad kvv'!$B$1:$AV$1,0),FALSE),VLOOKUP($B344,'Justerad allokering'!$B$1:$AG$461,MATCH(H$1,'Justerad allokering'!$B$1:$AF$1,0),FALSE))</f>
        <v>0.268231</v>
      </c>
      <c r="I344">
        <f>IF(ISERROR(1/VLOOKUP($B344,'Justerad allokering'!$B$1:$AG$461,MATCH(I$1,'Justerad allokering'!$B$1:$AF$1,0),FALSE)),VLOOKUP($B344,'Allokerad kvv'!$B$2:$AV$468,MATCH(I$1,'Allokerad kvv'!$B$1:$AV$1,0),FALSE),VLOOKUP($B344,'Justerad allokering'!$B$1:$AG$461,MATCH(I$1,'Justerad allokering'!$B$1:$AF$1,0),FALSE))</f>
        <v>0</v>
      </c>
      <c r="J344">
        <f>IF(ISERROR(1/VLOOKUP($B344,'Justerad allokering'!$B$1:$AG$461,MATCH(J$1,'Justerad allokering'!$B$1:$AF$1,0),FALSE)),VLOOKUP($B344,'Allokerad kvv'!$B$2:$AV$468,MATCH(J$1,'Allokerad kvv'!$B$1:$AV$1,0),FALSE),VLOOKUP($B344,'Justerad allokering'!$B$1:$AG$461,MATCH(J$1,'Justerad allokering'!$B$1:$AF$1,0),FALSE))</f>
        <v>4.4042300000000001</v>
      </c>
      <c r="K344">
        <f>IF(ISERROR(1/VLOOKUP($B344,'Justerad allokering'!$B$1:$AG$461,MATCH(K$1,'Justerad allokering'!$B$1:$AF$1,0),FALSE)),VLOOKUP($B344,'Allokerad kvv'!$B$2:$AV$468,MATCH(K$1,'Allokerad kvv'!$B$1:$AV$1,0),FALSE),VLOOKUP($B344,'Justerad allokering'!$B$1:$AG$461,MATCH(K$1,'Justerad allokering'!$B$1:$AF$1,0),FALSE))</f>
        <v>8.4132999999999996</v>
      </c>
      <c r="L344">
        <f>IF(ISERROR(1/VLOOKUP($B344,'Justerad allokering'!$B$1:$AG$461,MATCH(L$1,'Justerad allokering'!$B$1:$AF$1,0),FALSE)),VLOOKUP($B344,'Allokerad kvv'!$B$2:$AV$468,MATCH(L$1,'Allokerad kvv'!$B$1:$AV$1,0),FALSE),VLOOKUP($B344,'Justerad allokering'!$B$1:$AG$461,MATCH(L$1,'Justerad allokering'!$B$1:$AF$1,0),FALSE))</f>
        <v>0</v>
      </c>
      <c r="M344">
        <f>IF(ISERROR(1/VLOOKUP($B344,'Justerad allokering'!$B$1:$AG$461,MATCH(M$1,'Justerad allokering'!$B$1:$AF$1,0),FALSE)),VLOOKUP($B344,'Allokerad kvv'!$B$2:$AV$468,MATCH(M$1,'Allokerad kvv'!$B$1:$AV$1,0),FALSE),VLOOKUP($B344,'Justerad allokering'!$B$1:$AG$461,MATCH(M$1,'Justerad allokering'!$B$1:$AF$1,0),FALSE))</f>
        <v>188.75399999999999</v>
      </c>
      <c r="N344">
        <f>IF(ISERROR(1/VLOOKUP($B344,'Justerad allokering'!$B$1:$AG$461,MATCH(N$1,'Justerad allokering'!$B$1:$AF$1,0),FALSE)),VLOOKUP($B344,'Allokerad kvv'!$B$2:$AV$468,MATCH(N$1,'Allokerad kvv'!$B$1:$AV$1,0),FALSE),VLOOKUP($B344,'Justerad allokering'!$B$1:$AG$461,MATCH(N$1,'Justerad allokering'!$B$1:$AF$1,0),FALSE))</f>
        <v>46.235999999999997</v>
      </c>
      <c r="O344">
        <f>IF(ISERROR(1/VLOOKUP($B344,'Justerad allokering'!$B$1:$AG$461,MATCH(O$1,'Justerad allokering'!$B$1:$AF$1,0),FALSE)),VLOOKUP($B344,'Allokerad kvv'!$B$2:$AV$468,MATCH(O$1,'Allokerad kvv'!$B$1:$AV$1,0),FALSE),VLOOKUP($B344,'Justerad allokering'!$B$1:$AG$461,MATCH(O$1,'Justerad allokering'!$B$1:$AF$1,0),FALSE))</f>
        <v>0</v>
      </c>
      <c r="P344">
        <f>IF(ISERROR(1/VLOOKUP($B344,'Justerad allokering'!$B$1:$AG$461,MATCH(P$1,'Justerad allokering'!$B$1:$AF$1,0),FALSE)),VLOOKUP($B344,'Allokerad kvv'!$B$2:$AV$468,MATCH(P$1,'Allokerad kvv'!$B$1:$AV$1,0),FALSE),VLOOKUP($B344,'Justerad allokering'!$B$1:$AG$461,MATCH(P$1,'Justerad allokering'!$B$1:$AF$1,0),FALSE))</f>
        <v>0</v>
      </c>
      <c r="Q344">
        <f>IF(ISERROR(1/VLOOKUP($B344,'Justerad allokering'!$B$1:$AG$461,MATCH(Q$1,'Justerad allokering'!$B$1:$AF$1,0),FALSE)),VLOOKUP($B344,'Allokerad kvv'!$B$2:$AV$468,MATCH(Q$1,'Allokerad kvv'!$B$1:$AV$1,0),FALSE),VLOOKUP($B344,'Justerad allokering'!$B$1:$AG$461,MATCH(Q$1,'Justerad allokering'!$B$1:$AF$1,0),FALSE))</f>
        <v>0</v>
      </c>
      <c r="R344">
        <f>IF(ISERROR(1/VLOOKUP($B344,'Justerad allokering'!$B$1:$AG$461,MATCH(R$1,'Justerad allokering'!$B$1:$AF$1,0),FALSE)),VLOOKUP($B344,'Allokerad kvv'!$B$2:$AV$468,MATCH(R$1,'Allokerad kvv'!$B$1:$AV$1,0),FALSE),VLOOKUP($B344,'Justerad allokering'!$B$1:$AG$461,MATCH(R$1,'Justerad allokering'!$B$1:$AF$1,0),FALSE))</f>
        <v>0</v>
      </c>
      <c r="S344">
        <f>IF(ISERROR(1/VLOOKUP($B344,'Justerad allokering'!$B$1:$AG$461,MATCH(S$1,'Justerad allokering'!$B$1:$AF$1,0),FALSE)),VLOOKUP($B344,'Allokerad kvv'!$B$2:$AV$468,MATCH(S$1,'Allokerad kvv'!$B$1:$AV$1,0),FALSE),VLOOKUP($B344,'Justerad allokering'!$B$1:$AG$461,MATCH(S$1,'Justerad allokering'!$B$1:$AF$1,0),FALSE))</f>
        <v>0</v>
      </c>
      <c r="T344">
        <f>IF(ISERROR(1/VLOOKUP($B344,'Justerad allokering'!$B$1:$AG$461,MATCH(T$1,'Justerad allokering'!$B$1:$AF$1,0),FALSE)),VLOOKUP($B344,'Allokerad kvv'!$B$2:$AV$468,MATCH(T$1,'Allokerad kvv'!$B$1:$AV$1,0),FALSE),VLOOKUP($B344,'Justerad allokering'!$B$1:$AG$461,MATCH(T$1,'Justerad allokering'!$B$1:$AF$1,0),FALSE))</f>
        <v>0</v>
      </c>
      <c r="U344">
        <f>IF(ISERROR(1/VLOOKUP($B344,'Justerad allokering'!$B$1:$AG$461,MATCH(U$1,'Justerad allokering'!$B$1:$AF$1,0),FALSE)),VLOOKUP($B344,'Allokerad kvv'!$B$2:$AV$468,MATCH(U$1,'Allokerad kvv'!$B$1:$AV$1,0),FALSE),VLOOKUP($B344,'Justerad allokering'!$B$1:$AG$461,MATCH(U$1,'Justerad allokering'!$B$1:$AF$1,0),FALSE))</f>
        <v>0</v>
      </c>
      <c r="V344">
        <f>IF(ISERROR(1/VLOOKUP($B344,'Justerad allokering'!$B$1:$AG$461,MATCH(V$1,'Justerad allokering'!$B$1:$AF$1,0),FALSE)),VLOOKUP($B344,'Allokerad kvv'!$B$2:$AV$468,MATCH(V$1,'Allokerad kvv'!$B$1:$AV$1,0),FALSE),VLOOKUP($B344,'Justerad allokering'!$B$1:$AG$461,MATCH(V$1,'Justerad allokering'!$B$1:$AF$1,0),FALSE))</f>
        <v>0</v>
      </c>
      <c r="W344">
        <f>IF(ISERROR(1/VLOOKUP($B344,'Justerad allokering'!$B$1:$AG$461,MATCH(W$1,'Justerad allokering'!$B$1:$AF$1,0),FALSE)),VLOOKUP($B344,'Allokerad kvv'!$B$2:$AV$468,MATCH(W$1,'Allokerad kvv'!$B$1:$AV$1,0),FALSE),VLOOKUP($B344,'Justerad allokering'!$B$1:$AG$461,MATCH(W$1,'Justerad allokering'!$B$1:$AF$1,0),FALSE))</f>
        <v>0</v>
      </c>
      <c r="X344">
        <f>IF(ISERROR(1/VLOOKUP($B344,'Justerad allokering'!$B$1:$AG$461,MATCH(X$1,'Justerad allokering'!$B$1:$AF$1,0),FALSE)),VLOOKUP($B344,'Allokerad kvv'!$B$2:$AV$468,MATCH(X$1,'Allokerad kvv'!$B$1:$AV$1,0),FALSE),VLOOKUP($B344,'Justerad allokering'!$B$1:$AG$461,MATCH(X$1,'Justerad allokering'!$B$1:$AF$1,0),FALSE))</f>
        <v>0</v>
      </c>
      <c r="Y344">
        <f>IF(ISERROR(1/VLOOKUP($B344,'Justerad allokering'!$B$1:$AG$461,MATCH(Y$1,'Justerad allokering'!$B$1:$AF$1,0),FALSE)),VLOOKUP($B344,'Allokerad kvv'!$B$2:$AV$468,MATCH(Y$1,'Allokerad kvv'!$B$1:$AV$1,0),FALSE),VLOOKUP($B344,'Justerad allokering'!$B$1:$AG$461,MATCH(Y$1,'Justerad allokering'!$B$1:$AF$1,0),FALSE))</f>
        <v>0</v>
      </c>
      <c r="Z344">
        <f>IF(ISERROR(1/VLOOKUP($B344,'Justerad allokering'!$B$1:$AG$461,MATCH(Z$1,'Justerad allokering'!$B$1:$AF$1,0),FALSE)),VLOOKUP($B344,'Allokerad kvv'!$B$2:$AV$468,MATCH(Z$1,'Allokerad kvv'!$B$1:$AV$1,0),FALSE),VLOOKUP($B344,'Justerad allokering'!$B$1:$AG$461,MATCH(Z$1,'Justerad allokering'!$B$1:$AF$1,0),FALSE))</f>
        <v>0</v>
      </c>
      <c r="AE344" s="89">
        <f t="shared" si="20"/>
        <v>248.07576099999997</v>
      </c>
      <c r="AG344">
        <f t="shared" si="21"/>
        <v>239.66246099999998</v>
      </c>
      <c r="AH344">
        <f t="shared" si="22"/>
        <v>193.42646099999999</v>
      </c>
      <c r="AI344">
        <f>IF(AH344=0,"",AH344/VLOOKUP(B344,Kraftvärmeprod!$B$1:$BC$480,MATCH("Summa tillförd energi exklusive rökgaskondensering",Kraftvärmeprod!$B$1:$BC$1,0),FALSE))</f>
        <v>0.51291243761833294</v>
      </c>
      <c r="AK344">
        <f t="shared" si="23"/>
        <v>193.15823</v>
      </c>
    </row>
    <row r="345" spans="1:37" x14ac:dyDescent="0.25">
      <c r="A345" s="2" t="s">
        <v>474</v>
      </c>
      <c r="B345" s="2" t="s">
        <v>482</v>
      </c>
      <c r="C345">
        <f>IF(ISERROR(1/VLOOKUP($B345,'Justerad allokering'!$B$1:$AG$461,MATCH(C$1,'Justerad allokering'!$B$1:$AF$1,0),FALSE)),VLOOKUP($B345,'Allokerad kvv'!$B$2:$AV$468,MATCH(C$1,'Allokerad kvv'!$B$1:$AV$1,0),FALSE),VLOOKUP($B345,'Justerad allokering'!$B$1:$AG$461,MATCH(C$1,'Justerad allokering'!$B$1:$AF$1,0),FALSE))</f>
        <v>0</v>
      </c>
      <c r="D345">
        <f>IF(ISERROR(1/VLOOKUP($B345,'Justerad allokering'!$B$1:$AG$461,MATCH(D$1,'Justerad allokering'!$B$1:$AF$1,0),FALSE)),VLOOKUP($B345,'Allokerad kvv'!$B$2:$AV$468,MATCH(D$1,'Allokerad kvv'!$B$1:$AV$1,0),FALSE),VLOOKUP($B345,'Justerad allokering'!$B$1:$AG$461,MATCH(D$1,'Justerad allokering'!$B$1:$AF$1,0),FALSE))</f>
        <v>0</v>
      </c>
      <c r="E345">
        <f>IF(ISERROR(1/VLOOKUP($B345,'Justerad allokering'!$B$1:$AG$461,MATCH(E$1,'Justerad allokering'!$B$1:$AF$1,0),FALSE)),VLOOKUP($B345,'Allokerad kvv'!$B$2:$AV$468,MATCH(E$1,'Allokerad kvv'!$B$1:$AV$1,0),FALSE),VLOOKUP($B345,'Justerad allokering'!$B$1:$AG$461,MATCH(E$1,'Justerad allokering'!$B$1:$AF$1,0),FALSE))</f>
        <v>0</v>
      </c>
      <c r="F345">
        <f>IF(ISERROR(1/VLOOKUP($B345,'Justerad allokering'!$B$1:$AG$461,MATCH(F$1,'Justerad allokering'!$B$1:$AF$1,0),FALSE)),VLOOKUP($B345,'Allokerad kvv'!$B$2:$AV$468,MATCH(F$1,'Allokerad kvv'!$B$1:$AV$1,0),FALSE),VLOOKUP($B345,'Justerad allokering'!$B$1:$AG$461,MATCH(F$1,'Justerad allokering'!$B$1:$AF$1,0),FALSE))</f>
        <v>0</v>
      </c>
      <c r="G345">
        <f>IF(ISERROR(1/VLOOKUP($B345,'Justerad allokering'!$B$1:$AG$461,MATCH(G$1,'Justerad allokering'!$B$1:$AF$1,0),FALSE)),VLOOKUP($B345,'Allokerad kvv'!$B$2:$AV$468,MATCH(G$1,'Allokerad kvv'!$B$1:$AV$1,0),FALSE),VLOOKUP($B345,'Justerad allokering'!$B$1:$AG$461,MATCH(G$1,'Justerad allokering'!$B$1:$AF$1,0),FALSE))</f>
        <v>0</v>
      </c>
      <c r="H345">
        <f>IF(ISERROR(1/VLOOKUP($B345,'Justerad allokering'!$B$1:$AG$461,MATCH(H$1,'Justerad allokering'!$B$1:$AF$1,0),FALSE)),VLOOKUP($B345,'Allokerad kvv'!$B$2:$AV$468,MATCH(H$1,'Allokerad kvv'!$B$1:$AV$1,0),FALSE),VLOOKUP($B345,'Justerad allokering'!$B$1:$AG$461,MATCH(H$1,'Justerad allokering'!$B$1:$AF$1,0),FALSE))</f>
        <v>0</v>
      </c>
      <c r="I345">
        <f>IF(ISERROR(1/VLOOKUP($B345,'Justerad allokering'!$B$1:$AG$461,MATCH(I$1,'Justerad allokering'!$B$1:$AF$1,0),FALSE)),VLOOKUP($B345,'Allokerad kvv'!$B$2:$AV$468,MATCH(I$1,'Allokerad kvv'!$B$1:$AV$1,0),FALSE),VLOOKUP($B345,'Justerad allokering'!$B$1:$AG$461,MATCH(I$1,'Justerad allokering'!$B$1:$AF$1,0),FALSE))</f>
        <v>0</v>
      </c>
      <c r="J345">
        <f>IF(ISERROR(1/VLOOKUP($B345,'Justerad allokering'!$B$1:$AG$461,MATCH(J$1,'Justerad allokering'!$B$1:$AF$1,0),FALSE)),VLOOKUP($B345,'Allokerad kvv'!$B$2:$AV$468,MATCH(J$1,'Allokerad kvv'!$B$1:$AV$1,0),FALSE),VLOOKUP($B345,'Justerad allokering'!$B$1:$AG$461,MATCH(J$1,'Justerad allokering'!$B$1:$AF$1,0),FALSE))</f>
        <v>0</v>
      </c>
      <c r="K345">
        <f>IF(ISERROR(1/VLOOKUP($B345,'Justerad allokering'!$B$1:$AG$461,MATCH(K$1,'Justerad allokering'!$B$1:$AF$1,0),FALSE)),VLOOKUP($B345,'Allokerad kvv'!$B$2:$AV$468,MATCH(K$1,'Allokerad kvv'!$B$1:$AV$1,0),FALSE),VLOOKUP($B345,'Justerad allokering'!$B$1:$AG$461,MATCH(K$1,'Justerad allokering'!$B$1:$AF$1,0),FALSE))</f>
        <v>0</v>
      </c>
      <c r="L345">
        <f>IF(ISERROR(1/VLOOKUP($B345,'Justerad allokering'!$B$1:$AG$461,MATCH(L$1,'Justerad allokering'!$B$1:$AF$1,0),FALSE)),VLOOKUP($B345,'Allokerad kvv'!$B$2:$AV$468,MATCH(L$1,'Allokerad kvv'!$B$1:$AV$1,0),FALSE),VLOOKUP($B345,'Justerad allokering'!$B$1:$AG$461,MATCH(L$1,'Justerad allokering'!$B$1:$AF$1,0),FALSE))</f>
        <v>0</v>
      </c>
      <c r="M345">
        <f>IF(ISERROR(1/VLOOKUP($B345,'Justerad allokering'!$B$1:$AG$461,MATCH(M$1,'Justerad allokering'!$B$1:$AF$1,0),FALSE)),VLOOKUP($B345,'Allokerad kvv'!$B$2:$AV$468,MATCH(M$1,'Allokerad kvv'!$B$1:$AV$1,0),FALSE),VLOOKUP($B345,'Justerad allokering'!$B$1:$AG$461,MATCH(M$1,'Justerad allokering'!$B$1:$AF$1,0),FALSE))</f>
        <v>0</v>
      </c>
      <c r="N345">
        <f>IF(ISERROR(1/VLOOKUP($B345,'Justerad allokering'!$B$1:$AG$461,MATCH(N$1,'Justerad allokering'!$B$1:$AF$1,0),FALSE)),VLOOKUP($B345,'Allokerad kvv'!$B$2:$AV$468,MATCH(N$1,'Allokerad kvv'!$B$1:$AV$1,0),FALSE),VLOOKUP($B345,'Justerad allokering'!$B$1:$AG$461,MATCH(N$1,'Justerad allokering'!$B$1:$AF$1,0),FALSE))</f>
        <v>0</v>
      </c>
      <c r="O345">
        <f>IF(ISERROR(1/VLOOKUP($B345,'Justerad allokering'!$B$1:$AG$461,MATCH(O$1,'Justerad allokering'!$B$1:$AF$1,0),FALSE)),VLOOKUP($B345,'Allokerad kvv'!$B$2:$AV$468,MATCH(O$1,'Allokerad kvv'!$B$1:$AV$1,0),FALSE),VLOOKUP($B345,'Justerad allokering'!$B$1:$AG$461,MATCH(O$1,'Justerad allokering'!$B$1:$AF$1,0),FALSE))</f>
        <v>0</v>
      </c>
      <c r="P345">
        <f>IF(ISERROR(1/VLOOKUP($B345,'Justerad allokering'!$B$1:$AG$461,MATCH(P$1,'Justerad allokering'!$B$1:$AF$1,0),FALSE)),VLOOKUP($B345,'Allokerad kvv'!$B$2:$AV$468,MATCH(P$1,'Allokerad kvv'!$B$1:$AV$1,0),FALSE),VLOOKUP($B345,'Justerad allokering'!$B$1:$AG$461,MATCH(P$1,'Justerad allokering'!$B$1:$AF$1,0),FALSE))</f>
        <v>0</v>
      </c>
      <c r="Q345">
        <f>IF(ISERROR(1/VLOOKUP($B345,'Justerad allokering'!$B$1:$AG$461,MATCH(Q$1,'Justerad allokering'!$B$1:$AF$1,0),FALSE)),VLOOKUP($B345,'Allokerad kvv'!$B$2:$AV$468,MATCH(Q$1,'Allokerad kvv'!$B$1:$AV$1,0),FALSE),VLOOKUP($B345,'Justerad allokering'!$B$1:$AG$461,MATCH(Q$1,'Justerad allokering'!$B$1:$AF$1,0),FALSE))</f>
        <v>0</v>
      </c>
      <c r="R345">
        <f>IF(ISERROR(1/VLOOKUP($B345,'Justerad allokering'!$B$1:$AG$461,MATCH(R$1,'Justerad allokering'!$B$1:$AF$1,0),FALSE)),VLOOKUP($B345,'Allokerad kvv'!$B$2:$AV$468,MATCH(R$1,'Allokerad kvv'!$B$1:$AV$1,0),FALSE),VLOOKUP($B345,'Justerad allokering'!$B$1:$AG$461,MATCH(R$1,'Justerad allokering'!$B$1:$AF$1,0),FALSE))</f>
        <v>0</v>
      </c>
      <c r="S345">
        <f>IF(ISERROR(1/VLOOKUP($B345,'Justerad allokering'!$B$1:$AG$461,MATCH(S$1,'Justerad allokering'!$B$1:$AF$1,0),FALSE)),VLOOKUP($B345,'Allokerad kvv'!$B$2:$AV$468,MATCH(S$1,'Allokerad kvv'!$B$1:$AV$1,0),FALSE),VLOOKUP($B345,'Justerad allokering'!$B$1:$AG$461,MATCH(S$1,'Justerad allokering'!$B$1:$AF$1,0),FALSE))</f>
        <v>0</v>
      </c>
      <c r="T345">
        <f>IF(ISERROR(1/VLOOKUP($B345,'Justerad allokering'!$B$1:$AG$461,MATCH(T$1,'Justerad allokering'!$B$1:$AF$1,0),FALSE)),VLOOKUP($B345,'Allokerad kvv'!$B$2:$AV$468,MATCH(T$1,'Allokerad kvv'!$B$1:$AV$1,0),FALSE),VLOOKUP($B345,'Justerad allokering'!$B$1:$AG$461,MATCH(T$1,'Justerad allokering'!$B$1:$AF$1,0),FALSE))</f>
        <v>0</v>
      </c>
      <c r="U345">
        <f>IF(ISERROR(1/VLOOKUP($B345,'Justerad allokering'!$B$1:$AG$461,MATCH(U$1,'Justerad allokering'!$B$1:$AF$1,0),FALSE)),VLOOKUP($B345,'Allokerad kvv'!$B$2:$AV$468,MATCH(U$1,'Allokerad kvv'!$B$1:$AV$1,0),FALSE),VLOOKUP($B345,'Justerad allokering'!$B$1:$AG$461,MATCH(U$1,'Justerad allokering'!$B$1:$AF$1,0),FALSE))</f>
        <v>0</v>
      </c>
      <c r="V345">
        <f>IF(ISERROR(1/VLOOKUP($B345,'Justerad allokering'!$B$1:$AG$461,MATCH(V$1,'Justerad allokering'!$B$1:$AF$1,0),FALSE)),VLOOKUP($B345,'Allokerad kvv'!$B$2:$AV$468,MATCH(V$1,'Allokerad kvv'!$B$1:$AV$1,0),FALSE),VLOOKUP($B345,'Justerad allokering'!$B$1:$AG$461,MATCH(V$1,'Justerad allokering'!$B$1:$AF$1,0),FALSE))</f>
        <v>0</v>
      </c>
      <c r="W345">
        <f>IF(ISERROR(1/VLOOKUP($B345,'Justerad allokering'!$B$1:$AG$461,MATCH(W$1,'Justerad allokering'!$B$1:$AF$1,0),FALSE)),VLOOKUP($B345,'Allokerad kvv'!$B$2:$AV$468,MATCH(W$1,'Allokerad kvv'!$B$1:$AV$1,0),FALSE),VLOOKUP($B345,'Justerad allokering'!$B$1:$AG$461,MATCH(W$1,'Justerad allokering'!$B$1:$AF$1,0),FALSE))</f>
        <v>0</v>
      </c>
      <c r="X345">
        <f>IF(ISERROR(1/VLOOKUP($B345,'Justerad allokering'!$B$1:$AG$461,MATCH(X$1,'Justerad allokering'!$B$1:$AF$1,0),FALSE)),VLOOKUP($B345,'Allokerad kvv'!$B$2:$AV$468,MATCH(X$1,'Allokerad kvv'!$B$1:$AV$1,0),FALSE),VLOOKUP($B345,'Justerad allokering'!$B$1:$AG$461,MATCH(X$1,'Justerad allokering'!$B$1:$AF$1,0),FALSE))</f>
        <v>0</v>
      </c>
      <c r="Y345">
        <f>IF(ISERROR(1/VLOOKUP($B345,'Justerad allokering'!$B$1:$AG$461,MATCH(Y$1,'Justerad allokering'!$B$1:$AF$1,0),FALSE)),VLOOKUP($B345,'Allokerad kvv'!$B$2:$AV$468,MATCH(Y$1,'Allokerad kvv'!$B$1:$AV$1,0),FALSE),VLOOKUP($B345,'Justerad allokering'!$B$1:$AG$461,MATCH(Y$1,'Justerad allokering'!$B$1:$AF$1,0),FALSE))</f>
        <v>0</v>
      </c>
      <c r="Z345">
        <f>IF(ISERROR(1/VLOOKUP($B345,'Justerad allokering'!$B$1:$AG$461,MATCH(Z$1,'Justerad allokering'!$B$1:$AF$1,0),FALSE)),VLOOKUP($B345,'Allokerad kvv'!$B$2:$AV$468,MATCH(Z$1,'Allokerad kvv'!$B$1:$AV$1,0),FALSE),VLOOKUP($B345,'Justerad allokering'!$B$1:$AG$461,MATCH(Z$1,'Justerad allokering'!$B$1:$AF$1,0),FALSE))</f>
        <v>0</v>
      </c>
      <c r="AE345" s="89">
        <f t="shared" si="20"/>
        <v>0</v>
      </c>
      <c r="AG345">
        <f t="shared" si="21"/>
        <v>0</v>
      </c>
      <c r="AH345">
        <f t="shared" si="22"/>
        <v>0</v>
      </c>
      <c r="AI345" t="str">
        <f>IF(AH345=0,"",AH345/VLOOKUP(B345,Kraftvärmeprod!$B$1:$BC$480,MATCH("Summa tillförd energi exklusive rökgaskondensering",Kraftvärmeprod!$B$1:$BC$1,0),FALSE))</f>
        <v/>
      </c>
      <c r="AK345">
        <f t="shared" si="23"/>
        <v>0</v>
      </c>
    </row>
    <row r="346" spans="1:37" x14ac:dyDescent="0.25">
      <c r="A346" s="2" t="s">
        <v>474</v>
      </c>
      <c r="B346" s="2" t="s">
        <v>483</v>
      </c>
      <c r="C346">
        <f>IF(ISERROR(1/VLOOKUP($B346,'Justerad allokering'!$B$1:$AG$461,MATCH(C$1,'Justerad allokering'!$B$1:$AF$1,0),FALSE)),VLOOKUP($B346,'Allokerad kvv'!$B$2:$AV$468,MATCH(C$1,'Allokerad kvv'!$B$1:$AV$1,0),FALSE),VLOOKUP($B346,'Justerad allokering'!$B$1:$AG$461,MATCH(C$1,'Justerad allokering'!$B$1:$AF$1,0),FALSE))</f>
        <v>0</v>
      </c>
      <c r="D346">
        <f>IF(ISERROR(1/VLOOKUP($B346,'Justerad allokering'!$B$1:$AG$461,MATCH(D$1,'Justerad allokering'!$B$1:$AF$1,0),FALSE)),VLOOKUP($B346,'Allokerad kvv'!$B$2:$AV$468,MATCH(D$1,'Allokerad kvv'!$B$1:$AV$1,0),FALSE),VLOOKUP($B346,'Justerad allokering'!$B$1:$AG$461,MATCH(D$1,'Justerad allokering'!$B$1:$AF$1,0),FALSE))</f>
        <v>0</v>
      </c>
      <c r="E346">
        <f>IF(ISERROR(1/VLOOKUP($B346,'Justerad allokering'!$B$1:$AG$461,MATCH(E$1,'Justerad allokering'!$B$1:$AF$1,0),FALSE)),VLOOKUP($B346,'Allokerad kvv'!$B$2:$AV$468,MATCH(E$1,'Allokerad kvv'!$B$1:$AV$1,0),FALSE),VLOOKUP($B346,'Justerad allokering'!$B$1:$AG$461,MATCH(E$1,'Justerad allokering'!$B$1:$AF$1,0),FALSE))</f>
        <v>0</v>
      </c>
      <c r="F346">
        <f>IF(ISERROR(1/VLOOKUP($B346,'Justerad allokering'!$B$1:$AG$461,MATCH(F$1,'Justerad allokering'!$B$1:$AF$1,0),FALSE)),VLOOKUP($B346,'Allokerad kvv'!$B$2:$AV$468,MATCH(F$1,'Allokerad kvv'!$B$1:$AV$1,0),FALSE),VLOOKUP($B346,'Justerad allokering'!$B$1:$AG$461,MATCH(F$1,'Justerad allokering'!$B$1:$AF$1,0),FALSE))</f>
        <v>0</v>
      </c>
      <c r="G346">
        <f>IF(ISERROR(1/VLOOKUP($B346,'Justerad allokering'!$B$1:$AG$461,MATCH(G$1,'Justerad allokering'!$B$1:$AF$1,0),FALSE)),VLOOKUP($B346,'Allokerad kvv'!$B$2:$AV$468,MATCH(G$1,'Allokerad kvv'!$B$1:$AV$1,0),FALSE),VLOOKUP($B346,'Justerad allokering'!$B$1:$AG$461,MATCH(G$1,'Justerad allokering'!$B$1:$AF$1,0),FALSE))</f>
        <v>0</v>
      </c>
      <c r="H346">
        <f>IF(ISERROR(1/VLOOKUP($B346,'Justerad allokering'!$B$1:$AG$461,MATCH(H$1,'Justerad allokering'!$B$1:$AF$1,0),FALSE)),VLOOKUP($B346,'Allokerad kvv'!$B$2:$AV$468,MATCH(H$1,'Allokerad kvv'!$B$1:$AV$1,0),FALSE),VLOOKUP($B346,'Justerad allokering'!$B$1:$AG$461,MATCH(H$1,'Justerad allokering'!$B$1:$AF$1,0),FALSE))</f>
        <v>0</v>
      </c>
      <c r="I346">
        <f>IF(ISERROR(1/VLOOKUP($B346,'Justerad allokering'!$B$1:$AG$461,MATCH(I$1,'Justerad allokering'!$B$1:$AF$1,0),FALSE)),VLOOKUP($B346,'Allokerad kvv'!$B$2:$AV$468,MATCH(I$1,'Allokerad kvv'!$B$1:$AV$1,0),FALSE),VLOOKUP($B346,'Justerad allokering'!$B$1:$AG$461,MATCH(I$1,'Justerad allokering'!$B$1:$AF$1,0),FALSE))</f>
        <v>0</v>
      </c>
      <c r="J346">
        <f>IF(ISERROR(1/VLOOKUP($B346,'Justerad allokering'!$B$1:$AG$461,MATCH(J$1,'Justerad allokering'!$B$1:$AF$1,0),FALSE)),VLOOKUP($B346,'Allokerad kvv'!$B$2:$AV$468,MATCH(J$1,'Allokerad kvv'!$B$1:$AV$1,0),FALSE),VLOOKUP($B346,'Justerad allokering'!$B$1:$AG$461,MATCH(J$1,'Justerad allokering'!$B$1:$AF$1,0),FALSE))</f>
        <v>0</v>
      </c>
      <c r="K346">
        <f>IF(ISERROR(1/VLOOKUP($B346,'Justerad allokering'!$B$1:$AG$461,MATCH(K$1,'Justerad allokering'!$B$1:$AF$1,0),FALSE)),VLOOKUP($B346,'Allokerad kvv'!$B$2:$AV$468,MATCH(K$1,'Allokerad kvv'!$B$1:$AV$1,0),FALSE),VLOOKUP($B346,'Justerad allokering'!$B$1:$AG$461,MATCH(K$1,'Justerad allokering'!$B$1:$AF$1,0),FALSE))</f>
        <v>0</v>
      </c>
      <c r="L346">
        <f>IF(ISERROR(1/VLOOKUP($B346,'Justerad allokering'!$B$1:$AG$461,MATCH(L$1,'Justerad allokering'!$B$1:$AF$1,0),FALSE)),VLOOKUP($B346,'Allokerad kvv'!$B$2:$AV$468,MATCH(L$1,'Allokerad kvv'!$B$1:$AV$1,0),FALSE),VLOOKUP($B346,'Justerad allokering'!$B$1:$AG$461,MATCH(L$1,'Justerad allokering'!$B$1:$AF$1,0),FALSE))</f>
        <v>0</v>
      </c>
      <c r="M346">
        <f>IF(ISERROR(1/VLOOKUP($B346,'Justerad allokering'!$B$1:$AG$461,MATCH(M$1,'Justerad allokering'!$B$1:$AF$1,0),FALSE)),VLOOKUP($B346,'Allokerad kvv'!$B$2:$AV$468,MATCH(M$1,'Allokerad kvv'!$B$1:$AV$1,0),FALSE),VLOOKUP($B346,'Justerad allokering'!$B$1:$AG$461,MATCH(M$1,'Justerad allokering'!$B$1:$AF$1,0),FALSE))</f>
        <v>0</v>
      </c>
      <c r="N346">
        <f>IF(ISERROR(1/VLOOKUP($B346,'Justerad allokering'!$B$1:$AG$461,MATCH(N$1,'Justerad allokering'!$B$1:$AF$1,0),FALSE)),VLOOKUP($B346,'Allokerad kvv'!$B$2:$AV$468,MATCH(N$1,'Allokerad kvv'!$B$1:$AV$1,0),FALSE),VLOOKUP($B346,'Justerad allokering'!$B$1:$AG$461,MATCH(N$1,'Justerad allokering'!$B$1:$AF$1,0),FALSE))</f>
        <v>0</v>
      </c>
      <c r="O346">
        <f>IF(ISERROR(1/VLOOKUP($B346,'Justerad allokering'!$B$1:$AG$461,MATCH(O$1,'Justerad allokering'!$B$1:$AF$1,0),FALSE)),VLOOKUP($B346,'Allokerad kvv'!$B$2:$AV$468,MATCH(O$1,'Allokerad kvv'!$B$1:$AV$1,0),FALSE),VLOOKUP($B346,'Justerad allokering'!$B$1:$AG$461,MATCH(O$1,'Justerad allokering'!$B$1:$AF$1,0),FALSE))</f>
        <v>0</v>
      </c>
      <c r="P346">
        <f>IF(ISERROR(1/VLOOKUP($B346,'Justerad allokering'!$B$1:$AG$461,MATCH(P$1,'Justerad allokering'!$B$1:$AF$1,0),FALSE)),VLOOKUP($B346,'Allokerad kvv'!$B$2:$AV$468,MATCH(P$1,'Allokerad kvv'!$B$1:$AV$1,0),FALSE),VLOOKUP($B346,'Justerad allokering'!$B$1:$AG$461,MATCH(P$1,'Justerad allokering'!$B$1:$AF$1,0),FALSE))</f>
        <v>0</v>
      </c>
      <c r="Q346">
        <f>IF(ISERROR(1/VLOOKUP($B346,'Justerad allokering'!$B$1:$AG$461,MATCH(Q$1,'Justerad allokering'!$B$1:$AF$1,0),FALSE)),VLOOKUP($B346,'Allokerad kvv'!$B$2:$AV$468,MATCH(Q$1,'Allokerad kvv'!$B$1:$AV$1,0),FALSE),VLOOKUP($B346,'Justerad allokering'!$B$1:$AG$461,MATCH(Q$1,'Justerad allokering'!$B$1:$AF$1,0),FALSE))</f>
        <v>0</v>
      </c>
      <c r="R346">
        <f>IF(ISERROR(1/VLOOKUP($B346,'Justerad allokering'!$B$1:$AG$461,MATCH(R$1,'Justerad allokering'!$B$1:$AF$1,0),FALSE)),VLOOKUP($B346,'Allokerad kvv'!$B$2:$AV$468,MATCH(R$1,'Allokerad kvv'!$B$1:$AV$1,0),FALSE),VLOOKUP($B346,'Justerad allokering'!$B$1:$AG$461,MATCH(R$1,'Justerad allokering'!$B$1:$AF$1,0),FALSE))</f>
        <v>0</v>
      </c>
      <c r="S346">
        <f>IF(ISERROR(1/VLOOKUP($B346,'Justerad allokering'!$B$1:$AG$461,MATCH(S$1,'Justerad allokering'!$B$1:$AF$1,0),FALSE)),VLOOKUP($B346,'Allokerad kvv'!$B$2:$AV$468,MATCH(S$1,'Allokerad kvv'!$B$1:$AV$1,0),FALSE),VLOOKUP($B346,'Justerad allokering'!$B$1:$AG$461,MATCH(S$1,'Justerad allokering'!$B$1:$AF$1,0),FALSE))</f>
        <v>0</v>
      </c>
      <c r="T346">
        <f>IF(ISERROR(1/VLOOKUP($B346,'Justerad allokering'!$B$1:$AG$461,MATCH(T$1,'Justerad allokering'!$B$1:$AF$1,0),FALSE)),VLOOKUP($B346,'Allokerad kvv'!$B$2:$AV$468,MATCH(T$1,'Allokerad kvv'!$B$1:$AV$1,0),FALSE),VLOOKUP($B346,'Justerad allokering'!$B$1:$AG$461,MATCH(T$1,'Justerad allokering'!$B$1:$AF$1,0),FALSE))</f>
        <v>0</v>
      </c>
      <c r="U346">
        <f>IF(ISERROR(1/VLOOKUP($B346,'Justerad allokering'!$B$1:$AG$461,MATCH(U$1,'Justerad allokering'!$B$1:$AF$1,0),FALSE)),VLOOKUP($B346,'Allokerad kvv'!$B$2:$AV$468,MATCH(U$1,'Allokerad kvv'!$B$1:$AV$1,0),FALSE),VLOOKUP($B346,'Justerad allokering'!$B$1:$AG$461,MATCH(U$1,'Justerad allokering'!$B$1:$AF$1,0),FALSE))</f>
        <v>0</v>
      </c>
      <c r="V346">
        <f>IF(ISERROR(1/VLOOKUP($B346,'Justerad allokering'!$B$1:$AG$461,MATCH(V$1,'Justerad allokering'!$B$1:$AF$1,0),FALSE)),VLOOKUP($B346,'Allokerad kvv'!$B$2:$AV$468,MATCH(V$1,'Allokerad kvv'!$B$1:$AV$1,0),FALSE),VLOOKUP($B346,'Justerad allokering'!$B$1:$AG$461,MATCH(V$1,'Justerad allokering'!$B$1:$AF$1,0),FALSE))</f>
        <v>0</v>
      </c>
      <c r="W346">
        <f>IF(ISERROR(1/VLOOKUP($B346,'Justerad allokering'!$B$1:$AG$461,MATCH(W$1,'Justerad allokering'!$B$1:$AF$1,0),FALSE)),VLOOKUP($B346,'Allokerad kvv'!$B$2:$AV$468,MATCH(W$1,'Allokerad kvv'!$B$1:$AV$1,0),FALSE),VLOOKUP($B346,'Justerad allokering'!$B$1:$AG$461,MATCH(W$1,'Justerad allokering'!$B$1:$AF$1,0),FALSE))</f>
        <v>0</v>
      </c>
      <c r="X346">
        <f>IF(ISERROR(1/VLOOKUP($B346,'Justerad allokering'!$B$1:$AG$461,MATCH(X$1,'Justerad allokering'!$B$1:$AF$1,0),FALSE)),VLOOKUP($B346,'Allokerad kvv'!$B$2:$AV$468,MATCH(X$1,'Allokerad kvv'!$B$1:$AV$1,0),FALSE),VLOOKUP($B346,'Justerad allokering'!$B$1:$AG$461,MATCH(X$1,'Justerad allokering'!$B$1:$AF$1,0),FALSE))</f>
        <v>0</v>
      </c>
      <c r="Y346">
        <f>IF(ISERROR(1/VLOOKUP($B346,'Justerad allokering'!$B$1:$AG$461,MATCH(Y$1,'Justerad allokering'!$B$1:$AF$1,0),FALSE)),VLOOKUP($B346,'Allokerad kvv'!$B$2:$AV$468,MATCH(Y$1,'Allokerad kvv'!$B$1:$AV$1,0),FALSE),VLOOKUP($B346,'Justerad allokering'!$B$1:$AG$461,MATCH(Y$1,'Justerad allokering'!$B$1:$AF$1,0),FALSE))</f>
        <v>0</v>
      </c>
      <c r="Z346">
        <f>IF(ISERROR(1/VLOOKUP($B346,'Justerad allokering'!$B$1:$AG$461,MATCH(Z$1,'Justerad allokering'!$B$1:$AF$1,0),FALSE)),VLOOKUP($B346,'Allokerad kvv'!$B$2:$AV$468,MATCH(Z$1,'Allokerad kvv'!$B$1:$AV$1,0),FALSE),VLOOKUP($B346,'Justerad allokering'!$B$1:$AG$461,MATCH(Z$1,'Justerad allokering'!$B$1:$AF$1,0),FALSE))</f>
        <v>0</v>
      </c>
      <c r="AE346" s="89">
        <f t="shared" si="20"/>
        <v>0</v>
      </c>
      <c r="AG346">
        <f t="shared" si="21"/>
        <v>0</v>
      </c>
      <c r="AH346">
        <f t="shared" si="22"/>
        <v>0</v>
      </c>
      <c r="AI346" t="str">
        <f>IF(AH346=0,"",AH346/VLOOKUP(B346,Kraftvärmeprod!$B$1:$BC$480,MATCH("Summa tillförd energi exklusive rökgaskondensering",Kraftvärmeprod!$B$1:$BC$1,0),FALSE))</f>
        <v/>
      </c>
      <c r="AK346">
        <f t="shared" si="23"/>
        <v>0</v>
      </c>
    </row>
    <row r="347" spans="1:37" x14ac:dyDescent="0.25">
      <c r="A347" s="2" t="s">
        <v>474</v>
      </c>
      <c r="B347" s="2" t="s">
        <v>484</v>
      </c>
      <c r="C347">
        <f>IF(ISERROR(1/VLOOKUP($B347,'Justerad allokering'!$B$1:$AG$461,MATCH(C$1,'Justerad allokering'!$B$1:$AF$1,0),FALSE)),VLOOKUP($B347,'Allokerad kvv'!$B$2:$AV$468,MATCH(C$1,'Allokerad kvv'!$B$1:$AV$1,0),FALSE),VLOOKUP($B347,'Justerad allokering'!$B$1:$AG$461,MATCH(C$1,'Justerad allokering'!$B$1:$AF$1,0),FALSE))</f>
        <v>47.11</v>
      </c>
      <c r="D347">
        <f>IF(ISERROR(1/VLOOKUP($B347,'Justerad allokering'!$B$1:$AG$461,MATCH(D$1,'Justerad allokering'!$B$1:$AF$1,0),FALSE)),VLOOKUP($B347,'Allokerad kvv'!$B$2:$AV$468,MATCH(D$1,'Allokerad kvv'!$B$1:$AV$1,0),FALSE),VLOOKUP($B347,'Justerad allokering'!$B$1:$AG$461,MATCH(D$1,'Justerad allokering'!$B$1:$AF$1,0),FALSE))</f>
        <v>0</v>
      </c>
      <c r="E347">
        <f>IF(ISERROR(1/VLOOKUP($B347,'Justerad allokering'!$B$1:$AG$461,MATCH(E$1,'Justerad allokering'!$B$1:$AF$1,0),FALSE)),VLOOKUP($B347,'Allokerad kvv'!$B$2:$AV$468,MATCH(E$1,'Allokerad kvv'!$B$1:$AV$1,0),FALSE),VLOOKUP($B347,'Justerad allokering'!$B$1:$AG$461,MATCH(E$1,'Justerad allokering'!$B$1:$AF$1,0),FALSE))</f>
        <v>0</v>
      </c>
      <c r="F347">
        <f>IF(ISERROR(1/VLOOKUP($B347,'Justerad allokering'!$B$1:$AG$461,MATCH(F$1,'Justerad allokering'!$B$1:$AF$1,0),FALSE)),VLOOKUP($B347,'Allokerad kvv'!$B$2:$AV$468,MATCH(F$1,'Allokerad kvv'!$B$1:$AV$1,0),FALSE),VLOOKUP($B347,'Justerad allokering'!$B$1:$AG$461,MATCH(F$1,'Justerad allokering'!$B$1:$AF$1,0),FALSE))</f>
        <v>0</v>
      </c>
      <c r="G347">
        <f>IF(ISERROR(1/VLOOKUP($B347,'Justerad allokering'!$B$1:$AG$461,MATCH(G$1,'Justerad allokering'!$B$1:$AF$1,0),FALSE)),VLOOKUP($B347,'Allokerad kvv'!$B$2:$AV$468,MATCH(G$1,'Allokerad kvv'!$B$1:$AV$1,0),FALSE),VLOOKUP($B347,'Justerad allokering'!$B$1:$AG$461,MATCH(G$1,'Justerad allokering'!$B$1:$AF$1,0),FALSE))</f>
        <v>4.3207300000000002</v>
      </c>
      <c r="H347">
        <f>IF(ISERROR(1/VLOOKUP($B347,'Justerad allokering'!$B$1:$AG$461,MATCH(H$1,'Justerad allokering'!$B$1:$AF$1,0),FALSE)),VLOOKUP($B347,'Allokerad kvv'!$B$2:$AV$468,MATCH(H$1,'Allokerad kvv'!$B$1:$AV$1,0),FALSE),VLOOKUP($B347,'Justerad allokering'!$B$1:$AG$461,MATCH(H$1,'Justerad allokering'!$B$1:$AF$1,0),FALSE))</f>
        <v>0</v>
      </c>
      <c r="I347">
        <f>IF(ISERROR(1/VLOOKUP($B347,'Justerad allokering'!$B$1:$AG$461,MATCH(I$1,'Justerad allokering'!$B$1:$AF$1,0),FALSE)),VLOOKUP($B347,'Allokerad kvv'!$B$2:$AV$468,MATCH(I$1,'Allokerad kvv'!$B$1:$AV$1,0),FALSE),VLOOKUP($B347,'Justerad allokering'!$B$1:$AG$461,MATCH(I$1,'Justerad allokering'!$B$1:$AF$1,0),FALSE))</f>
        <v>4.7942299999999998</v>
      </c>
      <c r="J347">
        <f>IF(ISERROR(1/VLOOKUP($B347,'Justerad allokering'!$B$1:$AG$461,MATCH(J$1,'Justerad allokering'!$B$1:$AF$1,0),FALSE)),VLOOKUP($B347,'Allokerad kvv'!$B$2:$AV$468,MATCH(J$1,'Allokerad kvv'!$B$1:$AV$1,0),FALSE),VLOOKUP($B347,'Justerad allokering'!$B$1:$AG$461,MATCH(J$1,'Justerad allokering'!$B$1:$AF$1,0),FALSE))</f>
        <v>0</v>
      </c>
      <c r="K347">
        <f>IF(ISERROR(1/VLOOKUP($B347,'Justerad allokering'!$B$1:$AG$461,MATCH(K$1,'Justerad allokering'!$B$1:$AF$1,0),FALSE)),VLOOKUP($B347,'Allokerad kvv'!$B$2:$AV$468,MATCH(K$1,'Allokerad kvv'!$B$1:$AV$1,0),FALSE),VLOOKUP($B347,'Justerad allokering'!$B$1:$AG$461,MATCH(K$1,'Justerad allokering'!$B$1:$AF$1,0),FALSE))</f>
        <v>4.6132299999999997</v>
      </c>
      <c r="L347">
        <f>IF(ISERROR(1/VLOOKUP($B347,'Justerad allokering'!$B$1:$AG$461,MATCH(L$1,'Justerad allokering'!$B$1:$AF$1,0),FALSE)),VLOOKUP($B347,'Allokerad kvv'!$B$2:$AV$468,MATCH(L$1,'Allokerad kvv'!$B$1:$AV$1,0),FALSE),VLOOKUP($B347,'Justerad allokering'!$B$1:$AG$461,MATCH(L$1,'Justerad allokering'!$B$1:$AF$1,0),FALSE))</f>
        <v>0</v>
      </c>
      <c r="M347">
        <f>IF(ISERROR(1/VLOOKUP($B347,'Justerad allokering'!$B$1:$AG$461,MATCH(M$1,'Justerad allokering'!$B$1:$AF$1,0),FALSE)),VLOOKUP($B347,'Allokerad kvv'!$B$2:$AV$468,MATCH(M$1,'Allokerad kvv'!$B$1:$AV$1,0),FALSE),VLOOKUP($B347,'Justerad allokering'!$B$1:$AG$461,MATCH(M$1,'Justerad allokering'!$B$1:$AF$1,0),FALSE))</f>
        <v>0</v>
      </c>
      <c r="N347">
        <f>IF(ISERROR(1/VLOOKUP($B347,'Justerad allokering'!$B$1:$AG$461,MATCH(N$1,'Justerad allokering'!$B$1:$AF$1,0),FALSE)),VLOOKUP($B347,'Allokerad kvv'!$B$2:$AV$468,MATCH(N$1,'Allokerad kvv'!$B$1:$AV$1,0),FALSE),VLOOKUP($B347,'Justerad allokering'!$B$1:$AG$461,MATCH(N$1,'Justerad allokering'!$B$1:$AF$1,0),FALSE))</f>
        <v>0</v>
      </c>
      <c r="O347">
        <f>IF(ISERROR(1/VLOOKUP($B347,'Justerad allokering'!$B$1:$AG$461,MATCH(O$1,'Justerad allokering'!$B$1:$AF$1,0),FALSE)),VLOOKUP($B347,'Allokerad kvv'!$B$2:$AV$468,MATCH(O$1,'Allokerad kvv'!$B$1:$AV$1,0),FALSE),VLOOKUP($B347,'Justerad allokering'!$B$1:$AG$461,MATCH(O$1,'Justerad allokering'!$B$1:$AF$1,0),FALSE))</f>
        <v>0</v>
      </c>
      <c r="P347">
        <f>IF(ISERROR(1/VLOOKUP($B347,'Justerad allokering'!$B$1:$AG$461,MATCH(P$1,'Justerad allokering'!$B$1:$AF$1,0),FALSE)),VLOOKUP($B347,'Allokerad kvv'!$B$2:$AV$468,MATCH(P$1,'Allokerad kvv'!$B$1:$AV$1,0),FALSE),VLOOKUP($B347,'Justerad allokering'!$B$1:$AG$461,MATCH(P$1,'Justerad allokering'!$B$1:$AF$1,0),FALSE))</f>
        <v>0</v>
      </c>
      <c r="Q347">
        <f>IF(ISERROR(1/VLOOKUP($B347,'Justerad allokering'!$B$1:$AG$461,MATCH(Q$1,'Justerad allokering'!$B$1:$AF$1,0),FALSE)),VLOOKUP($B347,'Allokerad kvv'!$B$2:$AV$468,MATCH(Q$1,'Allokerad kvv'!$B$1:$AV$1,0),FALSE),VLOOKUP($B347,'Justerad allokering'!$B$1:$AG$461,MATCH(Q$1,'Justerad allokering'!$B$1:$AF$1,0),FALSE))</f>
        <v>0</v>
      </c>
      <c r="R347">
        <f>IF(ISERROR(1/VLOOKUP($B347,'Justerad allokering'!$B$1:$AG$461,MATCH(R$1,'Justerad allokering'!$B$1:$AF$1,0),FALSE)),VLOOKUP($B347,'Allokerad kvv'!$B$2:$AV$468,MATCH(R$1,'Allokerad kvv'!$B$1:$AV$1,0),FALSE),VLOOKUP($B347,'Justerad allokering'!$B$1:$AG$461,MATCH(R$1,'Justerad allokering'!$B$1:$AF$1,0),FALSE))</f>
        <v>0</v>
      </c>
      <c r="S347">
        <f>IF(ISERROR(1/VLOOKUP($B347,'Justerad allokering'!$B$1:$AG$461,MATCH(S$1,'Justerad allokering'!$B$1:$AF$1,0),FALSE)),VLOOKUP($B347,'Allokerad kvv'!$B$2:$AV$468,MATCH(S$1,'Allokerad kvv'!$B$1:$AV$1,0),FALSE),VLOOKUP($B347,'Justerad allokering'!$B$1:$AG$461,MATCH(S$1,'Justerad allokering'!$B$1:$AF$1,0),FALSE))</f>
        <v>131.47200000000001</v>
      </c>
      <c r="T347">
        <f>IF(ISERROR(1/VLOOKUP($B347,'Justerad allokering'!$B$1:$AG$461,MATCH(T$1,'Justerad allokering'!$B$1:$AF$1,0),FALSE)),VLOOKUP($B347,'Allokerad kvv'!$B$2:$AV$468,MATCH(T$1,'Allokerad kvv'!$B$1:$AV$1,0),FALSE),VLOOKUP($B347,'Justerad allokering'!$B$1:$AG$461,MATCH(T$1,'Justerad allokering'!$B$1:$AF$1,0),FALSE))</f>
        <v>0</v>
      </c>
      <c r="U347">
        <f>IF(ISERROR(1/VLOOKUP($B347,'Justerad allokering'!$B$1:$AG$461,MATCH(U$1,'Justerad allokering'!$B$1:$AF$1,0),FALSE)),VLOOKUP($B347,'Allokerad kvv'!$B$2:$AV$468,MATCH(U$1,'Allokerad kvv'!$B$1:$AV$1,0),FALSE),VLOOKUP($B347,'Justerad allokering'!$B$1:$AG$461,MATCH(U$1,'Justerad allokering'!$B$1:$AF$1,0),FALSE))</f>
        <v>35.533000000000001</v>
      </c>
      <c r="V347">
        <f>IF(ISERROR(1/VLOOKUP($B347,'Justerad allokering'!$B$1:$AG$461,MATCH(V$1,'Justerad allokering'!$B$1:$AF$1,0),FALSE)),VLOOKUP($B347,'Allokerad kvv'!$B$2:$AV$468,MATCH(V$1,'Allokerad kvv'!$B$1:$AV$1,0),FALSE),VLOOKUP($B347,'Justerad allokering'!$B$1:$AG$461,MATCH(V$1,'Justerad allokering'!$B$1:$AF$1,0),FALSE))</f>
        <v>0</v>
      </c>
      <c r="W347">
        <f>IF(ISERROR(1/VLOOKUP($B347,'Justerad allokering'!$B$1:$AG$461,MATCH(W$1,'Justerad allokering'!$B$1:$AF$1,0),FALSE)),VLOOKUP($B347,'Allokerad kvv'!$B$2:$AV$468,MATCH(W$1,'Allokerad kvv'!$B$1:$AV$1,0),FALSE),VLOOKUP($B347,'Justerad allokering'!$B$1:$AG$461,MATCH(W$1,'Justerad allokering'!$B$1:$AF$1,0),FALSE))</f>
        <v>0</v>
      </c>
      <c r="X347">
        <f>IF(ISERROR(1/VLOOKUP($B347,'Justerad allokering'!$B$1:$AG$461,MATCH(X$1,'Justerad allokering'!$B$1:$AF$1,0),FALSE)),VLOOKUP($B347,'Allokerad kvv'!$B$2:$AV$468,MATCH(X$1,'Allokerad kvv'!$B$1:$AV$1,0),FALSE),VLOOKUP($B347,'Justerad allokering'!$B$1:$AG$461,MATCH(X$1,'Justerad allokering'!$B$1:$AF$1,0),FALSE))</f>
        <v>0</v>
      </c>
      <c r="Y347">
        <f>IF(ISERROR(1/VLOOKUP($B347,'Justerad allokering'!$B$1:$AG$461,MATCH(Y$1,'Justerad allokering'!$B$1:$AF$1,0),FALSE)),VLOOKUP($B347,'Allokerad kvv'!$B$2:$AV$468,MATCH(Y$1,'Allokerad kvv'!$B$1:$AV$1,0),FALSE),VLOOKUP($B347,'Justerad allokering'!$B$1:$AG$461,MATCH(Y$1,'Justerad allokering'!$B$1:$AF$1,0),FALSE))</f>
        <v>0</v>
      </c>
      <c r="Z347">
        <f>IF(ISERROR(1/VLOOKUP($B347,'Justerad allokering'!$B$1:$AG$461,MATCH(Z$1,'Justerad allokering'!$B$1:$AF$1,0),FALSE)),VLOOKUP($B347,'Allokerad kvv'!$B$2:$AV$468,MATCH(Z$1,'Allokerad kvv'!$B$1:$AV$1,0),FALSE),VLOOKUP($B347,'Justerad allokering'!$B$1:$AG$461,MATCH(Z$1,'Justerad allokering'!$B$1:$AF$1,0),FALSE))</f>
        <v>0.15886600000000001</v>
      </c>
      <c r="AE347" s="89">
        <f t="shared" si="20"/>
        <v>228.00205599999998</v>
      </c>
      <c r="AG347">
        <f t="shared" si="21"/>
        <v>223.38882599999999</v>
      </c>
      <c r="AH347">
        <f t="shared" si="22"/>
        <v>223.38882599999999</v>
      </c>
      <c r="AI347">
        <f>IF(AH347=0,"",AH347/VLOOKUP(B347,Kraftvärmeprod!$B$1:$BC$480,MATCH("Summa tillförd energi exklusive rökgaskondensering",Kraftvärmeprod!$B$1:$BC$1,0),FALSE))</f>
        <v>0.54273281341107871</v>
      </c>
      <c r="AK347">
        <f t="shared" si="23"/>
        <v>35.691866000000005</v>
      </c>
    </row>
    <row r="348" spans="1:37" x14ac:dyDescent="0.25">
      <c r="A348" s="2" t="s">
        <v>474</v>
      </c>
      <c r="B348" s="2" t="s">
        <v>485</v>
      </c>
      <c r="C348">
        <f>IF(ISERROR(1/VLOOKUP($B348,'Justerad allokering'!$B$1:$AG$461,MATCH(C$1,'Justerad allokering'!$B$1:$AF$1,0),FALSE)),VLOOKUP($B348,'Allokerad kvv'!$B$2:$AV$468,MATCH(C$1,'Allokerad kvv'!$B$1:$AV$1,0),FALSE),VLOOKUP($B348,'Justerad allokering'!$B$1:$AG$461,MATCH(C$1,'Justerad allokering'!$B$1:$AF$1,0),FALSE))</f>
        <v>0</v>
      </c>
      <c r="D348">
        <f>IF(ISERROR(1/VLOOKUP($B348,'Justerad allokering'!$B$1:$AG$461,MATCH(D$1,'Justerad allokering'!$B$1:$AF$1,0),FALSE)),VLOOKUP($B348,'Allokerad kvv'!$B$2:$AV$468,MATCH(D$1,'Allokerad kvv'!$B$1:$AV$1,0),FALSE),VLOOKUP($B348,'Justerad allokering'!$B$1:$AG$461,MATCH(D$1,'Justerad allokering'!$B$1:$AF$1,0),FALSE))</f>
        <v>0</v>
      </c>
      <c r="E348">
        <f>IF(ISERROR(1/VLOOKUP($B348,'Justerad allokering'!$B$1:$AG$461,MATCH(E$1,'Justerad allokering'!$B$1:$AF$1,0),FALSE)),VLOOKUP($B348,'Allokerad kvv'!$B$2:$AV$468,MATCH(E$1,'Allokerad kvv'!$B$1:$AV$1,0),FALSE),VLOOKUP($B348,'Justerad allokering'!$B$1:$AG$461,MATCH(E$1,'Justerad allokering'!$B$1:$AF$1,0),FALSE))</f>
        <v>0</v>
      </c>
      <c r="F348">
        <f>IF(ISERROR(1/VLOOKUP($B348,'Justerad allokering'!$B$1:$AG$461,MATCH(F$1,'Justerad allokering'!$B$1:$AF$1,0),FALSE)),VLOOKUP($B348,'Allokerad kvv'!$B$2:$AV$468,MATCH(F$1,'Allokerad kvv'!$B$1:$AV$1,0),FALSE),VLOOKUP($B348,'Justerad allokering'!$B$1:$AG$461,MATCH(F$1,'Justerad allokering'!$B$1:$AF$1,0),FALSE))</f>
        <v>0</v>
      </c>
      <c r="G348">
        <f>IF(ISERROR(1/VLOOKUP($B348,'Justerad allokering'!$B$1:$AG$461,MATCH(G$1,'Justerad allokering'!$B$1:$AF$1,0),FALSE)),VLOOKUP($B348,'Allokerad kvv'!$B$2:$AV$468,MATCH(G$1,'Allokerad kvv'!$B$1:$AV$1,0),FALSE),VLOOKUP($B348,'Justerad allokering'!$B$1:$AG$461,MATCH(G$1,'Justerad allokering'!$B$1:$AF$1,0),FALSE))</f>
        <v>0</v>
      </c>
      <c r="H348">
        <f>IF(ISERROR(1/VLOOKUP($B348,'Justerad allokering'!$B$1:$AG$461,MATCH(H$1,'Justerad allokering'!$B$1:$AF$1,0),FALSE)),VLOOKUP($B348,'Allokerad kvv'!$B$2:$AV$468,MATCH(H$1,'Allokerad kvv'!$B$1:$AV$1,0),FALSE),VLOOKUP($B348,'Justerad allokering'!$B$1:$AG$461,MATCH(H$1,'Justerad allokering'!$B$1:$AF$1,0),FALSE))</f>
        <v>0</v>
      </c>
      <c r="I348">
        <f>IF(ISERROR(1/VLOOKUP($B348,'Justerad allokering'!$B$1:$AG$461,MATCH(I$1,'Justerad allokering'!$B$1:$AF$1,0),FALSE)),VLOOKUP($B348,'Allokerad kvv'!$B$2:$AV$468,MATCH(I$1,'Allokerad kvv'!$B$1:$AV$1,0),FALSE),VLOOKUP($B348,'Justerad allokering'!$B$1:$AG$461,MATCH(I$1,'Justerad allokering'!$B$1:$AF$1,0),FALSE))</f>
        <v>0</v>
      </c>
      <c r="J348">
        <f>IF(ISERROR(1/VLOOKUP($B348,'Justerad allokering'!$B$1:$AG$461,MATCH(J$1,'Justerad allokering'!$B$1:$AF$1,0),FALSE)),VLOOKUP($B348,'Allokerad kvv'!$B$2:$AV$468,MATCH(J$1,'Allokerad kvv'!$B$1:$AV$1,0),FALSE),VLOOKUP($B348,'Justerad allokering'!$B$1:$AG$461,MATCH(J$1,'Justerad allokering'!$B$1:$AF$1,0),FALSE))</f>
        <v>0</v>
      </c>
      <c r="K348">
        <f>IF(ISERROR(1/VLOOKUP($B348,'Justerad allokering'!$B$1:$AG$461,MATCH(K$1,'Justerad allokering'!$B$1:$AF$1,0),FALSE)),VLOOKUP($B348,'Allokerad kvv'!$B$2:$AV$468,MATCH(K$1,'Allokerad kvv'!$B$1:$AV$1,0),FALSE),VLOOKUP($B348,'Justerad allokering'!$B$1:$AG$461,MATCH(K$1,'Justerad allokering'!$B$1:$AF$1,0),FALSE))</f>
        <v>0</v>
      </c>
      <c r="L348">
        <f>IF(ISERROR(1/VLOOKUP($B348,'Justerad allokering'!$B$1:$AG$461,MATCH(L$1,'Justerad allokering'!$B$1:$AF$1,0),FALSE)),VLOOKUP($B348,'Allokerad kvv'!$B$2:$AV$468,MATCH(L$1,'Allokerad kvv'!$B$1:$AV$1,0),FALSE),VLOOKUP($B348,'Justerad allokering'!$B$1:$AG$461,MATCH(L$1,'Justerad allokering'!$B$1:$AF$1,0),FALSE))</f>
        <v>0</v>
      </c>
      <c r="M348">
        <f>IF(ISERROR(1/VLOOKUP($B348,'Justerad allokering'!$B$1:$AG$461,MATCH(M$1,'Justerad allokering'!$B$1:$AF$1,0),FALSE)),VLOOKUP($B348,'Allokerad kvv'!$B$2:$AV$468,MATCH(M$1,'Allokerad kvv'!$B$1:$AV$1,0),FALSE),VLOOKUP($B348,'Justerad allokering'!$B$1:$AG$461,MATCH(M$1,'Justerad allokering'!$B$1:$AF$1,0),FALSE))</f>
        <v>0</v>
      </c>
      <c r="N348">
        <f>IF(ISERROR(1/VLOOKUP($B348,'Justerad allokering'!$B$1:$AG$461,MATCH(N$1,'Justerad allokering'!$B$1:$AF$1,0),FALSE)),VLOOKUP($B348,'Allokerad kvv'!$B$2:$AV$468,MATCH(N$1,'Allokerad kvv'!$B$1:$AV$1,0),FALSE),VLOOKUP($B348,'Justerad allokering'!$B$1:$AG$461,MATCH(N$1,'Justerad allokering'!$B$1:$AF$1,0),FALSE))</f>
        <v>0</v>
      </c>
      <c r="O348">
        <f>IF(ISERROR(1/VLOOKUP($B348,'Justerad allokering'!$B$1:$AG$461,MATCH(O$1,'Justerad allokering'!$B$1:$AF$1,0),FALSE)),VLOOKUP($B348,'Allokerad kvv'!$B$2:$AV$468,MATCH(O$1,'Allokerad kvv'!$B$1:$AV$1,0),FALSE),VLOOKUP($B348,'Justerad allokering'!$B$1:$AG$461,MATCH(O$1,'Justerad allokering'!$B$1:$AF$1,0),FALSE))</f>
        <v>0</v>
      </c>
      <c r="P348">
        <f>IF(ISERROR(1/VLOOKUP($B348,'Justerad allokering'!$B$1:$AG$461,MATCH(P$1,'Justerad allokering'!$B$1:$AF$1,0),FALSE)),VLOOKUP($B348,'Allokerad kvv'!$B$2:$AV$468,MATCH(P$1,'Allokerad kvv'!$B$1:$AV$1,0),FALSE),VLOOKUP($B348,'Justerad allokering'!$B$1:$AG$461,MATCH(P$1,'Justerad allokering'!$B$1:$AF$1,0),FALSE))</f>
        <v>0</v>
      </c>
      <c r="Q348">
        <f>IF(ISERROR(1/VLOOKUP($B348,'Justerad allokering'!$B$1:$AG$461,MATCH(Q$1,'Justerad allokering'!$B$1:$AF$1,0),FALSE)),VLOOKUP($B348,'Allokerad kvv'!$B$2:$AV$468,MATCH(Q$1,'Allokerad kvv'!$B$1:$AV$1,0),FALSE),VLOOKUP($B348,'Justerad allokering'!$B$1:$AG$461,MATCH(Q$1,'Justerad allokering'!$B$1:$AF$1,0),FALSE))</f>
        <v>0</v>
      </c>
      <c r="R348">
        <f>IF(ISERROR(1/VLOOKUP($B348,'Justerad allokering'!$B$1:$AG$461,MATCH(R$1,'Justerad allokering'!$B$1:$AF$1,0),FALSE)),VLOOKUP($B348,'Allokerad kvv'!$B$2:$AV$468,MATCH(R$1,'Allokerad kvv'!$B$1:$AV$1,0),FALSE),VLOOKUP($B348,'Justerad allokering'!$B$1:$AG$461,MATCH(R$1,'Justerad allokering'!$B$1:$AF$1,0),FALSE))</f>
        <v>0</v>
      </c>
      <c r="S348">
        <f>IF(ISERROR(1/VLOOKUP($B348,'Justerad allokering'!$B$1:$AG$461,MATCH(S$1,'Justerad allokering'!$B$1:$AF$1,0),FALSE)),VLOOKUP($B348,'Allokerad kvv'!$B$2:$AV$468,MATCH(S$1,'Allokerad kvv'!$B$1:$AV$1,0),FALSE),VLOOKUP($B348,'Justerad allokering'!$B$1:$AG$461,MATCH(S$1,'Justerad allokering'!$B$1:$AF$1,0),FALSE))</f>
        <v>0</v>
      </c>
      <c r="T348">
        <f>IF(ISERROR(1/VLOOKUP($B348,'Justerad allokering'!$B$1:$AG$461,MATCH(T$1,'Justerad allokering'!$B$1:$AF$1,0),FALSE)),VLOOKUP($B348,'Allokerad kvv'!$B$2:$AV$468,MATCH(T$1,'Allokerad kvv'!$B$1:$AV$1,0),FALSE),VLOOKUP($B348,'Justerad allokering'!$B$1:$AG$461,MATCH(T$1,'Justerad allokering'!$B$1:$AF$1,0),FALSE))</f>
        <v>0</v>
      </c>
      <c r="U348">
        <f>IF(ISERROR(1/VLOOKUP($B348,'Justerad allokering'!$B$1:$AG$461,MATCH(U$1,'Justerad allokering'!$B$1:$AF$1,0),FALSE)),VLOOKUP($B348,'Allokerad kvv'!$B$2:$AV$468,MATCH(U$1,'Allokerad kvv'!$B$1:$AV$1,0),FALSE),VLOOKUP($B348,'Justerad allokering'!$B$1:$AG$461,MATCH(U$1,'Justerad allokering'!$B$1:$AF$1,0),FALSE))</f>
        <v>0</v>
      </c>
      <c r="V348">
        <f>IF(ISERROR(1/VLOOKUP($B348,'Justerad allokering'!$B$1:$AG$461,MATCH(V$1,'Justerad allokering'!$B$1:$AF$1,0),FALSE)),VLOOKUP($B348,'Allokerad kvv'!$B$2:$AV$468,MATCH(V$1,'Allokerad kvv'!$B$1:$AV$1,0),FALSE),VLOOKUP($B348,'Justerad allokering'!$B$1:$AG$461,MATCH(V$1,'Justerad allokering'!$B$1:$AF$1,0),FALSE))</f>
        <v>0</v>
      </c>
      <c r="W348">
        <f>IF(ISERROR(1/VLOOKUP($B348,'Justerad allokering'!$B$1:$AG$461,MATCH(W$1,'Justerad allokering'!$B$1:$AF$1,0),FALSE)),VLOOKUP($B348,'Allokerad kvv'!$B$2:$AV$468,MATCH(W$1,'Allokerad kvv'!$B$1:$AV$1,0),FALSE),VLOOKUP($B348,'Justerad allokering'!$B$1:$AG$461,MATCH(W$1,'Justerad allokering'!$B$1:$AF$1,0),FALSE))</f>
        <v>0</v>
      </c>
      <c r="X348">
        <f>IF(ISERROR(1/VLOOKUP($B348,'Justerad allokering'!$B$1:$AG$461,MATCH(X$1,'Justerad allokering'!$B$1:$AF$1,0),FALSE)),VLOOKUP($B348,'Allokerad kvv'!$B$2:$AV$468,MATCH(X$1,'Allokerad kvv'!$B$1:$AV$1,0),FALSE),VLOOKUP($B348,'Justerad allokering'!$B$1:$AG$461,MATCH(X$1,'Justerad allokering'!$B$1:$AF$1,0),FALSE))</f>
        <v>0</v>
      </c>
      <c r="Y348">
        <f>IF(ISERROR(1/VLOOKUP($B348,'Justerad allokering'!$B$1:$AG$461,MATCH(Y$1,'Justerad allokering'!$B$1:$AF$1,0),FALSE)),VLOOKUP($B348,'Allokerad kvv'!$B$2:$AV$468,MATCH(Y$1,'Allokerad kvv'!$B$1:$AV$1,0),FALSE),VLOOKUP($B348,'Justerad allokering'!$B$1:$AG$461,MATCH(Y$1,'Justerad allokering'!$B$1:$AF$1,0),FALSE))</f>
        <v>0</v>
      </c>
      <c r="Z348">
        <f>IF(ISERROR(1/VLOOKUP($B348,'Justerad allokering'!$B$1:$AG$461,MATCH(Z$1,'Justerad allokering'!$B$1:$AF$1,0),FALSE)),VLOOKUP($B348,'Allokerad kvv'!$B$2:$AV$468,MATCH(Z$1,'Allokerad kvv'!$B$1:$AV$1,0),FALSE),VLOOKUP($B348,'Justerad allokering'!$B$1:$AG$461,MATCH(Z$1,'Justerad allokering'!$B$1:$AF$1,0),FALSE))</f>
        <v>0</v>
      </c>
      <c r="AE348" s="89">
        <f t="shared" si="20"/>
        <v>0</v>
      </c>
      <c r="AG348">
        <f t="shared" si="21"/>
        <v>0</v>
      </c>
      <c r="AH348">
        <f t="shared" si="22"/>
        <v>0</v>
      </c>
      <c r="AI348" t="str">
        <f>IF(AH348=0,"",AH348/VLOOKUP(B348,Kraftvärmeprod!$B$1:$BC$480,MATCH("Summa tillförd energi exklusive rökgaskondensering",Kraftvärmeprod!$B$1:$BC$1,0),FALSE))</f>
        <v/>
      </c>
      <c r="AK348">
        <f t="shared" si="23"/>
        <v>0</v>
      </c>
    </row>
    <row r="349" spans="1:37" x14ac:dyDescent="0.25">
      <c r="A349" s="2" t="s">
        <v>474</v>
      </c>
      <c r="B349" s="2" t="s">
        <v>486</v>
      </c>
      <c r="C349">
        <f>IF(ISERROR(1/VLOOKUP($B349,'Justerad allokering'!$B$1:$AG$461,MATCH(C$1,'Justerad allokering'!$B$1:$AF$1,0),FALSE)),VLOOKUP($B349,'Allokerad kvv'!$B$2:$AV$468,MATCH(C$1,'Allokerad kvv'!$B$1:$AV$1,0),FALSE),VLOOKUP($B349,'Justerad allokering'!$B$1:$AG$461,MATCH(C$1,'Justerad allokering'!$B$1:$AF$1,0),FALSE))</f>
        <v>0</v>
      </c>
      <c r="D349">
        <f>IF(ISERROR(1/VLOOKUP($B349,'Justerad allokering'!$B$1:$AG$461,MATCH(D$1,'Justerad allokering'!$B$1:$AF$1,0),FALSE)),VLOOKUP($B349,'Allokerad kvv'!$B$2:$AV$468,MATCH(D$1,'Allokerad kvv'!$B$1:$AV$1,0),FALSE),VLOOKUP($B349,'Justerad allokering'!$B$1:$AG$461,MATCH(D$1,'Justerad allokering'!$B$1:$AF$1,0),FALSE))</f>
        <v>0</v>
      </c>
      <c r="E349">
        <f>IF(ISERROR(1/VLOOKUP($B349,'Justerad allokering'!$B$1:$AG$461,MATCH(E$1,'Justerad allokering'!$B$1:$AF$1,0),FALSE)),VLOOKUP($B349,'Allokerad kvv'!$B$2:$AV$468,MATCH(E$1,'Allokerad kvv'!$B$1:$AV$1,0),FALSE),VLOOKUP($B349,'Justerad allokering'!$B$1:$AG$461,MATCH(E$1,'Justerad allokering'!$B$1:$AF$1,0),FALSE))</f>
        <v>0</v>
      </c>
      <c r="F349">
        <f>IF(ISERROR(1/VLOOKUP($B349,'Justerad allokering'!$B$1:$AG$461,MATCH(F$1,'Justerad allokering'!$B$1:$AF$1,0),FALSE)),VLOOKUP($B349,'Allokerad kvv'!$B$2:$AV$468,MATCH(F$1,'Allokerad kvv'!$B$1:$AV$1,0),FALSE),VLOOKUP($B349,'Justerad allokering'!$B$1:$AG$461,MATCH(F$1,'Justerad allokering'!$B$1:$AF$1,0),FALSE))</f>
        <v>0</v>
      </c>
      <c r="G349">
        <f>IF(ISERROR(1/VLOOKUP($B349,'Justerad allokering'!$B$1:$AG$461,MATCH(G$1,'Justerad allokering'!$B$1:$AF$1,0),FALSE)),VLOOKUP($B349,'Allokerad kvv'!$B$2:$AV$468,MATCH(G$1,'Allokerad kvv'!$B$1:$AV$1,0),FALSE),VLOOKUP($B349,'Justerad allokering'!$B$1:$AG$461,MATCH(G$1,'Justerad allokering'!$B$1:$AF$1,0),FALSE))</f>
        <v>0</v>
      </c>
      <c r="H349">
        <f>IF(ISERROR(1/VLOOKUP($B349,'Justerad allokering'!$B$1:$AG$461,MATCH(H$1,'Justerad allokering'!$B$1:$AF$1,0),FALSE)),VLOOKUP($B349,'Allokerad kvv'!$B$2:$AV$468,MATCH(H$1,'Allokerad kvv'!$B$1:$AV$1,0),FALSE),VLOOKUP($B349,'Justerad allokering'!$B$1:$AG$461,MATCH(H$1,'Justerad allokering'!$B$1:$AF$1,0),FALSE))</f>
        <v>0</v>
      </c>
      <c r="I349">
        <f>IF(ISERROR(1/VLOOKUP($B349,'Justerad allokering'!$B$1:$AG$461,MATCH(I$1,'Justerad allokering'!$B$1:$AF$1,0),FALSE)),VLOOKUP($B349,'Allokerad kvv'!$B$2:$AV$468,MATCH(I$1,'Allokerad kvv'!$B$1:$AV$1,0),FALSE),VLOOKUP($B349,'Justerad allokering'!$B$1:$AG$461,MATCH(I$1,'Justerad allokering'!$B$1:$AF$1,0),FALSE))</f>
        <v>0</v>
      </c>
      <c r="J349">
        <f>IF(ISERROR(1/VLOOKUP($B349,'Justerad allokering'!$B$1:$AG$461,MATCH(J$1,'Justerad allokering'!$B$1:$AF$1,0),FALSE)),VLOOKUP($B349,'Allokerad kvv'!$B$2:$AV$468,MATCH(J$1,'Allokerad kvv'!$B$1:$AV$1,0),FALSE),VLOOKUP($B349,'Justerad allokering'!$B$1:$AG$461,MATCH(J$1,'Justerad allokering'!$B$1:$AF$1,0),FALSE))</f>
        <v>0</v>
      </c>
      <c r="K349">
        <f>IF(ISERROR(1/VLOOKUP($B349,'Justerad allokering'!$B$1:$AG$461,MATCH(K$1,'Justerad allokering'!$B$1:$AF$1,0),FALSE)),VLOOKUP($B349,'Allokerad kvv'!$B$2:$AV$468,MATCH(K$1,'Allokerad kvv'!$B$1:$AV$1,0),FALSE),VLOOKUP($B349,'Justerad allokering'!$B$1:$AG$461,MATCH(K$1,'Justerad allokering'!$B$1:$AF$1,0),FALSE))</f>
        <v>0</v>
      </c>
      <c r="L349">
        <f>IF(ISERROR(1/VLOOKUP($B349,'Justerad allokering'!$B$1:$AG$461,MATCH(L$1,'Justerad allokering'!$B$1:$AF$1,0),FALSE)),VLOOKUP($B349,'Allokerad kvv'!$B$2:$AV$468,MATCH(L$1,'Allokerad kvv'!$B$1:$AV$1,0),FALSE),VLOOKUP($B349,'Justerad allokering'!$B$1:$AG$461,MATCH(L$1,'Justerad allokering'!$B$1:$AF$1,0),FALSE))</f>
        <v>0</v>
      </c>
      <c r="M349">
        <f>IF(ISERROR(1/VLOOKUP($B349,'Justerad allokering'!$B$1:$AG$461,MATCH(M$1,'Justerad allokering'!$B$1:$AF$1,0),FALSE)),VLOOKUP($B349,'Allokerad kvv'!$B$2:$AV$468,MATCH(M$1,'Allokerad kvv'!$B$1:$AV$1,0),FALSE),VLOOKUP($B349,'Justerad allokering'!$B$1:$AG$461,MATCH(M$1,'Justerad allokering'!$B$1:$AF$1,0),FALSE))</f>
        <v>0</v>
      </c>
      <c r="N349">
        <f>IF(ISERROR(1/VLOOKUP($B349,'Justerad allokering'!$B$1:$AG$461,MATCH(N$1,'Justerad allokering'!$B$1:$AF$1,0),FALSE)),VLOOKUP($B349,'Allokerad kvv'!$B$2:$AV$468,MATCH(N$1,'Allokerad kvv'!$B$1:$AV$1,0),FALSE),VLOOKUP($B349,'Justerad allokering'!$B$1:$AG$461,MATCH(N$1,'Justerad allokering'!$B$1:$AF$1,0),FALSE))</f>
        <v>0</v>
      </c>
      <c r="O349">
        <f>IF(ISERROR(1/VLOOKUP($B349,'Justerad allokering'!$B$1:$AG$461,MATCH(O$1,'Justerad allokering'!$B$1:$AF$1,0),FALSE)),VLOOKUP($B349,'Allokerad kvv'!$B$2:$AV$468,MATCH(O$1,'Allokerad kvv'!$B$1:$AV$1,0),FALSE),VLOOKUP($B349,'Justerad allokering'!$B$1:$AG$461,MATCH(O$1,'Justerad allokering'!$B$1:$AF$1,0),FALSE))</f>
        <v>0</v>
      </c>
      <c r="P349">
        <f>IF(ISERROR(1/VLOOKUP($B349,'Justerad allokering'!$B$1:$AG$461,MATCH(P$1,'Justerad allokering'!$B$1:$AF$1,0),FALSE)),VLOOKUP($B349,'Allokerad kvv'!$B$2:$AV$468,MATCH(P$1,'Allokerad kvv'!$B$1:$AV$1,0),FALSE),VLOOKUP($B349,'Justerad allokering'!$B$1:$AG$461,MATCH(P$1,'Justerad allokering'!$B$1:$AF$1,0),FALSE))</f>
        <v>0</v>
      </c>
      <c r="Q349">
        <f>IF(ISERROR(1/VLOOKUP($B349,'Justerad allokering'!$B$1:$AG$461,MATCH(Q$1,'Justerad allokering'!$B$1:$AF$1,0),FALSE)),VLOOKUP($B349,'Allokerad kvv'!$B$2:$AV$468,MATCH(Q$1,'Allokerad kvv'!$B$1:$AV$1,0),FALSE),VLOOKUP($B349,'Justerad allokering'!$B$1:$AG$461,MATCH(Q$1,'Justerad allokering'!$B$1:$AF$1,0),FALSE))</f>
        <v>0</v>
      </c>
      <c r="R349">
        <f>IF(ISERROR(1/VLOOKUP($B349,'Justerad allokering'!$B$1:$AG$461,MATCH(R$1,'Justerad allokering'!$B$1:$AF$1,0),FALSE)),VLOOKUP($B349,'Allokerad kvv'!$B$2:$AV$468,MATCH(R$1,'Allokerad kvv'!$B$1:$AV$1,0),FALSE),VLOOKUP($B349,'Justerad allokering'!$B$1:$AG$461,MATCH(R$1,'Justerad allokering'!$B$1:$AF$1,0),FALSE))</f>
        <v>0</v>
      </c>
      <c r="S349">
        <f>IF(ISERROR(1/VLOOKUP($B349,'Justerad allokering'!$B$1:$AG$461,MATCH(S$1,'Justerad allokering'!$B$1:$AF$1,0),FALSE)),VLOOKUP($B349,'Allokerad kvv'!$B$2:$AV$468,MATCH(S$1,'Allokerad kvv'!$B$1:$AV$1,0),FALSE),VLOOKUP($B349,'Justerad allokering'!$B$1:$AG$461,MATCH(S$1,'Justerad allokering'!$B$1:$AF$1,0),FALSE))</f>
        <v>0</v>
      </c>
      <c r="T349">
        <f>IF(ISERROR(1/VLOOKUP($B349,'Justerad allokering'!$B$1:$AG$461,MATCH(T$1,'Justerad allokering'!$B$1:$AF$1,0),FALSE)),VLOOKUP($B349,'Allokerad kvv'!$B$2:$AV$468,MATCH(T$1,'Allokerad kvv'!$B$1:$AV$1,0),FALSE),VLOOKUP($B349,'Justerad allokering'!$B$1:$AG$461,MATCH(T$1,'Justerad allokering'!$B$1:$AF$1,0),FALSE))</f>
        <v>0</v>
      </c>
      <c r="U349">
        <f>IF(ISERROR(1/VLOOKUP($B349,'Justerad allokering'!$B$1:$AG$461,MATCH(U$1,'Justerad allokering'!$B$1:$AF$1,0),FALSE)),VLOOKUP($B349,'Allokerad kvv'!$B$2:$AV$468,MATCH(U$1,'Allokerad kvv'!$B$1:$AV$1,0),FALSE),VLOOKUP($B349,'Justerad allokering'!$B$1:$AG$461,MATCH(U$1,'Justerad allokering'!$B$1:$AF$1,0),FALSE))</f>
        <v>0</v>
      </c>
      <c r="V349">
        <f>IF(ISERROR(1/VLOOKUP($B349,'Justerad allokering'!$B$1:$AG$461,MATCH(V$1,'Justerad allokering'!$B$1:$AF$1,0),FALSE)),VLOOKUP($B349,'Allokerad kvv'!$B$2:$AV$468,MATCH(V$1,'Allokerad kvv'!$B$1:$AV$1,0),FALSE),VLOOKUP($B349,'Justerad allokering'!$B$1:$AG$461,MATCH(V$1,'Justerad allokering'!$B$1:$AF$1,0),FALSE))</f>
        <v>0</v>
      </c>
      <c r="W349">
        <f>IF(ISERROR(1/VLOOKUP($B349,'Justerad allokering'!$B$1:$AG$461,MATCH(W$1,'Justerad allokering'!$B$1:$AF$1,0),FALSE)),VLOOKUP($B349,'Allokerad kvv'!$B$2:$AV$468,MATCH(W$1,'Allokerad kvv'!$B$1:$AV$1,0),FALSE),VLOOKUP($B349,'Justerad allokering'!$B$1:$AG$461,MATCH(W$1,'Justerad allokering'!$B$1:$AF$1,0),FALSE))</f>
        <v>0</v>
      </c>
      <c r="X349">
        <f>IF(ISERROR(1/VLOOKUP($B349,'Justerad allokering'!$B$1:$AG$461,MATCH(X$1,'Justerad allokering'!$B$1:$AF$1,0),FALSE)),VLOOKUP($B349,'Allokerad kvv'!$B$2:$AV$468,MATCH(X$1,'Allokerad kvv'!$B$1:$AV$1,0),FALSE),VLOOKUP($B349,'Justerad allokering'!$B$1:$AG$461,MATCH(X$1,'Justerad allokering'!$B$1:$AF$1,0),FALSE))</f>
        <v>0</v>
      </c>
      <c r="Y349">
        <f>IF(ISERROR(1/VLOOKUP($B349,'Justerad allokering'!$B$1:$AG$461,MATCH(Y$1,'Justerad allokering'!$B$1:$AF$1,0),FALSE)),VLOOKUP($B349,'Allokerad kvv'!$B$2:$AV$468,MATCH(Y$1,'Allokerad kvv'!$B$1:$AV$1,0),FALSE),VLOOKUP($B349,'Justerad allokering'!$B$1:$AG$461,MATCH(Y$1,'Justerad allokering'!$B$1:$AF$1,0),FALSE))</f>
        <v>0</v>
      </c>
      <c r="Z349">
        <f>IF(ISERROR(1/VLOOKUP($B349,'Justerad allokering'!$B$1:$AG$461,MATCH(Z$1,'Justerad allokering'!$B$1:$AF$1,0),FALSE)),VLOOKUP($B349,'Allokerad kvv'!$B$2:$AV$468,MATCH(Z$1,'Allokerad kvv'!$B$1:$AV$1,0),FALSE),VLOOKUP($B349,'Justerad allokering'!$B$1:$AG$461,MATCH(Z$1,'Justerad allokering'!$B$1:$AF$1,0),FALSE))</f>
        <v>0</v>
      </c>
      <c r="AE349" s="89">
        <f t="shared" si="20"/>
        <v>0</v>
      </c>
      <c r="AG349">
        <f t="shared" si="21"/>
        <v>0</v>
      </c>
      <c r="AH349">
        <f t="shared" si="22"/>
        <v>0</v>
      </c>
      <c r="AI349" t="str">
        <f>IF(AH349=0,"",AH349/VLOOKUP(B349,Kraftvärmeprod!$B$1:$BC$480,MATCH("Summa tillförd energi exklusive rökgaskondensering",Kraftvärmeprod!$B$1:$BC$1,0),FALSE))</f>
        <v/>
      </c>
      <c r="AK349">
        <f t="shared" si="23"/>
        <v>0</v>
      </c>
    </row>
    <row r="350" spans="1:37" x14ac:dyDescent="0.25">
      <c r="A350" s="2" t="s">
        <v>487</v>
      </c>
      <c r="B350" s="2" t="s">
        <v>488</v>
      </c>
      <c r="C350">
        <f>IF(ISERROR(1/VLOOKUP($B350,'Justerad allokering'!$B$1:$AG$461,MATCH(C$1,'Justerad allokering'!$B$1:$AF$1,0),FALSE)),VLOOKUP($B350,'Allokerad kvv'!$B$2:$AV$468,MATCH(C$1,'Allokerad kvv'!$B$1:$AV$1,0),FALSE),VLOOKUP($B350,'Justerad allokering'!$B$1:$AG$461,MATCH(C$1,'Justerad allokering'!$B$1:$AF$1,0),FALSE))</f>
        <v>0</v>
      </c>
      <c r="D350">
        <f>IF(ISERROR(1/VLOOKUP($B350,'Justerad allokering'!$B$1:$AG$461,MATCH(D$1,'Justerad allokering'!$B$1:$AF$1,0),FALSE)),VLOOKUP($B350,'Allokerad kvv'!$B$2:$AV$468,MATCH(D$1,'Allokerad kvv'!$B$1:$AV$1,0),FALSE),VLOOKUP($B350,'Justerad allokering'!$B$1:$AG$461,MATCH(D$1,'Justerad allokering'!$B$1:$AF$1,0),FALSE))</f>
        <v>0</v>
      </c>
      <c r="E350">
        <f>IF(ISERROR(1/VLOOKUP($B350,'Justerad allokering'!$B$1:$AG$461,MATCH(E$1,'Justerad allokering'!$B$1:$AF$1,0),FALSE)),VLOOKUP($B350,'Allokerad kvv'!$B$2:$AV$468,MATCH(E$1,'Allokerad kvv'!$B$1:$AV$1,0),FALSE),VLOOKUP($B350,'Justerad allokering'!$B$1:$AG$461,MATCH(E$1,'Justerad allokering'!$B$1:$AF$1,0),FALSE))</f>
        <v>0</v>
      </c>
      <c r="F350">
        <f>IF(ISERROR(1/VLOOKUP($B350,'Justerad allokering'!$B$1:$AG$461,MATCH(F$1,'Justerad allokering'!$B$1:$AF$1,0),FALSE)),VLOOKUP($B350,'Allokerad kvv'!$B$2:$AV$468,MATCH(F$1,'Allokerad kvv'!$B$1:$AV$1,0),FALSE),VLOOKUP($B350,'Justerad allokering'!$B$1:$AG$461,MATCH(F$1,'Justerad allokering'!$B$1:$AF$1,0),FALSE))</f>
        <v>0</v>
      </c>
      <c r="G350">
        <f>IF(ISERROR(1/VLOOKUP($B350,'Justerad allokering'!$B$1:$AG$461,MATCH(G$1,'Justerad allokering'!$B$1:$AF$1,0),FALSE)),VLOOKUP($B350,'Allokerad kvv'!$B$2:$AV$468,MATCH(G$1,'Allokerad kvv'!$B$1:$AV$1,0),FALSE),VLOOKUP($B350,'Justerad allokering'!$B$1:$AG$461,MATCH(G$1,'Justerad allokering'!$B$1:$AF$1,0),FALSE))</f>
        <v>0</v>
      </c>
      <c r="H350">
        <f>IF(ISERROR(1/VLOOKUP($B350,'Justerad allokering'!$B$1:$AG$461,MATCH(H$1,'Justerad allokering'!$B$1:$AF$1,0),FALSE)),VLOOKUP($B350,'Allokerad kvv'!$B$2:$AV$468,MATCH(H$1,'Allokerad kvv'!$B$1:$AV$1,0),FALSE),VLOOKUP($B350,'Justerad allokering'!$B$1:$AG$461,MATCH(H$1,'Justerad allokering'!$B$1:$AF$1,0),FALSE))</f>
        <v>0</v>
      </c>
      <c r="I350">
        <f>IF(ISERROR(1/VLOOKUP($B350,'Justerad allokering'!$B$1:$AG$461,MATCH(I$1,'Justerad allokering'!$B$1:$AF$1,0),FALSE)),VLOOKUP($B350,'Allokerad kvv'!$B$2:$AV$468,MATCH(I$1,'Allokerad kvv'!$B$1:$AV$1,0),FALSE),VLOOKUP($B350,'Justerad allokering'!$B$1:$AG$461,MATCH(I$1,'Justerad allokering'!$B$1:$AF$1,0),FALSE))</f>
        <v>0</v>
      </c>
      <c r="J350">
        <f>IF(ISERROR(1/VLOOKUP($B350,'Justerad allokering'!$B$1:$AG$461,MATCH(J$1,'Justerad allokering'!$B$1:$AF$1,0),FALSE)),VLOOKUP($B350,'Allokerad kvv'!$B$2:$AV$468,MATCH(J$1,'Allokerad kvv'!$B$1:$AV$1,0),FALSE),VLOOKUP($B350,'Justerad allokering'!$B$1:$AG$461,MATCH(J$1,'Justerad allokering'!$B$1:$AF$1,0),FALSE))</f>
        <v>0</v>
      </c>
      <c r="K350">
        <f>IF(ISERROR(1/VLOOKUP($B350,'Justerad allokering'!$B$1:$AG$461,MATCH(K$1,'Justerad allokering'!$B$1:$AF$1,0),FALSE)),VLOOKUP($B350,'Allokerad kvv'!$B$2:$AV$468,MATCH(K$1,'Allokerad kvv'!$B$1:$AV$1,0),FALSE),VLOOKUP($B350,'Justerad allokering'!$B$1:$AG$461,MATCH(K$1,'Justerad allokering'!$B$1:$AF$1,0),FALSE))</f>
        <v>0</v>
      </c>
      <c r="L350">
        <f>IF(ISERROR(1/VLOOKUP($B350,'Justerad allokering'!$B$1:$AG$461,MATCH(L$1,'Justerad allokering'!$B$1:$AF$1,0),FALSE)),VLOOKUP($B350,'Allokerad kvv'!$B$2:$AV$468,MATCH(L$1,'Allokerad kvv'!$B$1:$AV$1,0),FALSE),VLOOKUP($B350,'Justerad allokering'!$B$1:$AG$461,MATCH(L$1,'Justerad allokering'!$B$1:$AF$1,0),FALSE))</f>
        <v>0</v>
      </c>
      <c r="M350">
        <f>IF(ISERROR(1/VLOOKUP($B350,'Justerad allokering'!$B$1:$AG$461,MATCH(M$1,'Justerad allokering'!$B$1:$AF$1,0),FALSE)),VLOOKUP($B350,'Allokerad kvv'!$B$2:$AV$468,MATCH(M$1,'Allokerad kvv'!$B$1:$AV$1,0),FALSE),VLOOKUP($B350,'Justerad allokering'!$B$1:$AG$461,MATCH(M$1,'Justerad allokering'!$B$1:$AF$1,0),FALSE))</f>
        <v>0</v>
      </c>
      <c r="N350">
        <f>IF(ISERROR(1/VLOOKUP($B350,'Justerad allokering'!$B$1:$AG$461,MATCH(N$1,'Justerad allokering'!$B$1:$AF$1,0),FALSE)),VLOOKUP($B350,'Allokerad kvv'!$B$2:$AV$468,MATCH(N$1,'Allokerad kvv'!$B$1:$AV$1,0),FALSE),VLOOKUP($B350,'Justerad allokering'!$B$1:$AG$461,MATCH(N$1,'Justerad allokering'!$B$1:$AF$1,0),FALSE))</f>
        <v>0</v>
      </c>
      <c r="O350">
        <f>IF(ISERROR(1/VLOOKUP($B350,'Justerad allokering'!$B$1:$AG$461,MATCH(O$1,'Justerad allokering'!$B$1:$AF$1,0),FALSE)),VLOOKUP($B350,'Allokerad kvv'!$B$2:$AV$468,MATCH(O$1,'Allokerad kvv'!$B$1:$AV$1,0),FALSE),VLOOKUP($B350,'Justerad allokering'!$B$1:$AG$461,MATCH(O$1,'Justerad allokering'!$B$1:$AF$1,0),FALSE))</f>
        <v>0</v>
      </c>
      <c r="P350">
        <f>IF(ISERROR(1/VLOOKUP($B350,'Justerad allokering'!$B$1:$AG$461,MATCH(P$1,'Justerad allokering'!$B$1:$AF$1,0),FALSE)),VLOOKUP($B350,'Allokerad kvv'!$B$2:$AV$468,MATCH(P$1,'Allokerad kvv'!$B$1:$AV$1,0),FALSE),VLOOKUP($B350,'Justerad allokering'!$B$1:$AG$461,MATCH(P$1,'Justerad allokering'!$B$1:$AF$1,0),FALSE))</f>
        <v>0</v>
      </c>
      <c r="Q350">
        <f>IF(ISERROR(1/VLOOKUP($B350,'Justerad allokering'!$B$1:$AG$461,MATCH(Q$1,'Justerad allokering'!$B$1:$AF$1,0),FALSE)),VLOOKUP($B350,'Allokerad kvv'!$B$2:$AV$468,MATCH(Q$1,'Allokerad kvv'!$B$1:$AV$1,0),FALSE),VLOOKUP($B350,'Justerad allokering'!$B$1:$AG$461,MATCH(Q$1,'Justerad allokering'!$B$1:$AF$1,0),FALSE))</f>
        <v>0</v>
      </c>
      <c r="R350">
        <f>IF(ISERROR(1/VLOOKUP($B350,'Justerad allokering'!$B$1:$AG$461,MATCH(R$1,'Justerad allokering'!$B$1:$AF$1,0),FALSE)),VLOOKUP($B350,'Allokerad kvv'!$B$2:$AV$468,MATCH(R$1,'Allokerad kvv'!$B$1:$AV$1,0),FALSE),VLOOKUP($B350,'Justerad allokering'!$B$1:$AG$461,MATCH(R$1,'Justerad allokering'!$B$1:$AF$1,0),FALSE))</f>
        <v>0</v>
      </c>
      <c r="S350">
        <f>IF(ISERROR(1/VLOOKUP($B350,'Justerad allokering'!$B$1:$AG$461,MATCH(S$1,'Justerad allokering'!$B$1:$AF$1,0),FALSE)),VLOOKUP($B350,'Allokerad kvv'!$B$2:$AV$468,MATCH(S$1,'Allokerad kvv'!$B$1:$AV$1,0),FALSE),VLOOKUP($B350,'Justerad allokering'!$B$1:$AG$461,MATCH(S$1,'Justerad allokering'!$B$1:$AF$1,0),FALSE))</f>
        <v>0</v>
      </c>
      <c r="T350">
        <f>IF(ISERROR(1/VLOOKUP($B350,'Justerad allokering'!$B$1:$AG$461,MATCH(T$1,'Justerad allokering'!$B$1:$AF$1,0),FALSE)),VLOOKUP($B350,'Allokerad kvv'!$B$2:$AV$468,MATCH(T$1,'Allokerad kvv'!$B$1:$AV$1,0),FALSE),VLOOKUP($B350,'Justerad allokering'!$B$1:$AG$461,MATCH(T$1,'Justerad allokering'!$B$1:$AF$1,0),FALSE))</f>
        <v>0</v>
      </c>
      <c r="U350">
        <f>IF(ISERROR(1/VLOOKUP($B350,'Justerad allokering'!$B$1:$AG$461,MATCH(U$1,'Justerad allokering'!$B$1:$AF$1,0),FALSE)),VLOOKUP($B350,'Allokerad kvv'!$B$2:$AV$468,MATCH(U$1,'Allokerad kvv'!$B$1:$AV$1,0),FALSE),VLOOKUP($B350,'Justerad allokering'!$B$1:$AG$461,MATCH(U$1,'Justerad allokering'!$B$1:$AF$1,0),FALSE))</f>
        <v>0</v>
      </c>
      <c r="V350">
        <f>IF(ISERROR(1/VLOOKUP($B350,'Justerad allokering'!$B$1:$AG$461,MATCH(V$1,'Justerad allokering'!$B$1:$AF$1,0),FALSE)),VLOOKUP($B350,'Allokerad kvv'!$B$2:$AV$468,MATCH(V$1,'Allokerad kvv'!$B$1:$AV$1,0),FALSE),VLOOKUP($B350,'Justerad allokering'!$B$1:$AG$461,MATCH(V$1,'Justerad allokering'!$B$1:$AF$1,0),FALSE))</f>
        <v>0</v>
      </c>
      <c r="W350">
        <f>IF(ISERROR(1/VLOOKUP($B350,'Justerad allokering'!$B$1:$AG$461,MATCH(W$1,'Justerad allokering'!$B$1:$AF$1,0),FALSE)),VLOOKUP($B350,'Allokerad kvv'!$B$2:$AV$468,MATCH(W$1,'Allokerad kvv'!$B$1:$AV$1,0),FALSE),VLOOKUP($B350,'Justerad allokering'!$B$1:$AG$461,MATCH(W$1,'Justerad allokering'!$B$1:$AF$1,0),FALSE))</f>
        <v>0</v>
      </c>
      <c r="X350">
        <f>IF(ISERROR(1/VLOOKUP($B350,'Justerad allokering'!$B$1:$AG$461,MATCH(X$1,'Justerad allokering'!$B$1:$AF$1,0),FALSE)),VLOOKUP($B350,'Allokerad kvv'!$B$2:$AV$468,MATCH(X$1,'Allokerad kvv'!$B$1:$AV$1,0),FALSE),VLOOKUP($B350,'Justerad allokering'!$B$1:$AG$461,MATCH(X$1,'Justerad allokering'!$B$1:$AF$1,0),FALSE))</f>
        <v>0</v>
      </c>
      <c r="Y350">
        <f>IF(ISERROR(1/VLOOKUP($B350,'Justerad allokering'!$B$1:$AG$461,MATCH(Y$1,'Justerad allokering'!$B$1:$AF$1,0),FALSE)),VLOOKUP($B350,'Allokerad kvv'!$B$2:$AV$468,MATCH(Y$1,'Allokerad kvv'!$B$1:$AV$1,0),FALSE),VLOOKUP($B350,'Justerad allokering'!$B$1:$AG$461,MATCH(Y$1,'Justerad allokering'!$B$1:$AF$1,0),FALSE))</f>
        <v>0</v>
      </c>
      <c r="Z350">
        <f>IF(ISERROR(1/VLOOKUP($B350,'Justerad allokering'!$B$1:$AG$461,MATCH(Z$1,'Justerad allokering'!$B$1:$AF$1,0),FALSE)),VLOOKUP($B350,'Allokerad kvv'!$B$2:$AV$468,MATCH(Z$1,'Allokerad kvv'!$B$1:$AV$1,0),FALSE),VLOOKUP($B350,'Justerad allokering'!$B$1:$AG$461,MATCH(Z$1,'Justerad allokering'!$B$1:$AF$1,0),FALSE))</f>
        <v>0</v>
      </c>
      <c r="AE350" s="89">
        <f t="shared" si="20"/>
        <v>0</v>
      </c>
      <c r="AG350">
        <f t="shared" si="21"/>
        <v>0</v>
      </c>
      <c r="AH350">
        <f t="shared" si="22"/>
        <v>0</v>
      </c>
      <c r="AI350" t="str">
        <f>IF(AH350=0,"",AH350/VLOOKUP(B350,Kraftvärmeprod!$B$1:$BC$480,MATCH("Summa tillförd energi exklusive rökgaskondensering",Kraftvärmeprod!$B$1:$BC$1,0),FALSE))</f>
        <v/>
      </c>
      <c r="AK350">
        <f t="shared" si="23"/>
        <v>0</v>
      </c>
    </row>
    <row r="351" spans="1:37" x14ac:dyDescent="0.25">
      <c r="A351" s="2" t="s">
        <v>487</v>
      </c>
      <c r="B351" s="2" t="s">
        <v>489</v>
      </c>
      <c r="C351">
        <f>IF(ISERROR(1/VLOOKUP($B351,'Justerad allokering'!$B$1:$AG$461,MATCH(C$1,'Justerad allokering'!$B$1:$AF$1,0),FALSE)),VLOOKUP($B351,'Allokerad kvv'!$B$2:$AV$468,MATCH(C$1,'Allokerad kvv'!$B$1:$AV$1,0),FALSE),VLOOKUP($B351,'Justerad allokering'!$B$1:$AG$461,MATCH(C$1,'Justerad allokering'!$B$1:$AF$1,0),FALSE))</f>
        <v>0</v>
      </c>
      <c r="D351">
        <f>IF(ISERROR(1/VLOOKUP($B351,'Justerad allokering'!$B$1:$AG$461,MATCH(D$1,'Justerad allokering'!$B$1:$AF$1,0),FALSE)),VLOOKUP($B351,'Allokerad kvv'!$B$2:$AV$468,MATCH(D$1,'Allokerad kvv'!$B$1:$AV$1,0),FALSE),VLOOKUP($B351,'Justerad allokering'!$B$1:$AG$461,MATCH(D$1,'Justerad allokering'!$B$1:$AF$1,0),FALSE))</f>
        <v>0</v>
      </c>
      <c r="E351">
        <f>IF(ISERROR(1/VLOOKUP($B351,'Justerad allokering'!$B$1:$AG$461,MATCH(E$1,'Justerad allokering'!$B$1:$AF$1,0),FALSE)),VLOOKUP($B351,'Allokerad kvv'!$B$2:$AV$468,MATCH(E$1,'Allokerad kvv'!$B$1:$AV$1,0),FALSE),VLOOKUP($B351,'Justerad allokering'!$B$1:$AG$461,MATCH(E$1,'Justerad allokering'!$B$1:$AF$1,0),FALSE))</f>
        <v>0</v>
      </c>
      <c r="F351">
        <f>IF(ISERROR(1/VLOOKUP($B351,'Justerad allokering'!$B$1:$AG$461,MATCH(F$1,'Justerad allokering'!$B$1:$AF$1,0),FALSE)),VLOOKUP($B351,'Allokerad kvv'!$B$2:$AV$468,MATCH(F$1,'Allokerad kvv'!$B$1:$AV$1,0),FALSE),VLOOKUP($B351,'Justerad allokering'!$B$1:$AG$461,MATCH(F$1,'Justerad allokering'!$B$1:$AF$1,0),FALSE))</f>
        <v>0</v>
      </c>
      <c r="G351">
        <f>IF(ISERROR(1/VLOOKUP($B351,'Justerad allokering'!$B$1:$AG$461,MATCH(G$1,'Justerad allokering'!$B$1:$AF$1,0),FALSE)),VLOOKUP($B351,'Allokerad kvv'!$B$2:$AV$468,MATCH(G$1,'Allokerad kvv'!$B$1:$AV$1,0),FALSE),VLOOKUP($B351,'Justerad allokering'!$B$1:$AG$461,MATCH(G$1,'Justerad allokering'!$B$1:$AF$1,0),FALSE))</f>
        <v>0</v>
      </c>
      <c r="H351">
        <f>IF(ISERROR(1/VLOOKUP($B351,'Justerad allokering'!$B$1:$AG$461,MATCH(H$1,'Justerad allokering'!$B$1:$AF$1,0),FALSE)),VLOOKUP($B351,'Allokerad kvv'!$B$2:$AV$468,MATCH(H$1,'Allokerad kvv'!$B$1:$AV$1,0),FALSE),VLOOKUP($B351,'Justerad allokering'!$B$1:$AG$461,MATCH(H$1,'Justerad allokering'!$B$1:$AF$1,0),FALSE))</f>
        <v>0</v>
      </c>
      <c r="I351">
        <f>IF(ISERROR(1/VLOOKUP($B351,'Justerad allokering'!$B$1:$AG$461,MATCH(I$1,'Justerad allokering'!$B$1:$AF$1,0),FALSE)),VLOOKUP($B351,'Allokerad kvv'!$B$2:$AV$468,MATCH(I$1,'Allokerad kvv'!$B$1:$AV$1,0),FALSE),VLOOKUP($B351,'Justerad allokering'!$B$1:$AG$461,MATCH(I$1,'Justerad allokering'!$B$1:$AF$1,0),FALSE))</f>
        <v>0</v>
      </c>
      <c r="J351">
        <f>IF(ISERROR(1/VLOOKUP($B351,'Justerad allokering'!$B$1:$AG$461,MATCH(J$1,'Justerad allokering'!$B$1:$AF$1,0),FALSE)),VLOOKUP($B351,'Allokerad kvv'!$B$2:$AV$468,MATCH(J$1,'Allokerad kvv'!$B$1:$AV$1,0),FALSE),VLOOKUP($B351,'Justerad allokering'!$B$1:$AG$461,MATCH(J$1,'Justerad allokering'!$B$1:$AF$1,0),FALSE))</f>
        <v>0</v>
      </c>
      <c r="K351">
        <f>IF(ISERROR(1/VLOOKUP($B351,'Justerad allokering'!$B$1:$AG$461,MATCH(K$1,'Justerad allokering'!$B$1:$AF$1,0),FALSE)),VLOOKUP($B351,'Allokerad kvv'!$B$2:$AV$468,MATCH(K$1,'Allokerad kvv'!$B$1:$AV$1,0),FALSE),VLOOKUP($B351,'Justerad allokering'!$B$1:$AG$461,MATCH(K$1,'Justerad allokering'!$B$1:$AF$1,0),FALSE))</f>
        <v>0</v>
      </c>
      <c r="L351">
        <f>IF(ISERROR(1/VLOOKUP($B351,'Justerad allokering'!$B$1:$AG$461,MATCH(L$1,'Justerad allokering'!$B$1:$AF$1,0),FALSE)),VLOOKUP($B351,'Allokerad kvv'!$B$2:$AV$468,MATCH(L$1,'Allokerad kvv'!$B$1:$AV$1,0),FALSE),VLOOKUP($B351,'Justerad allokering'!$B$1:$AG$461,MATCH(L$1,'Justerad allokering'!$B$1:$AF$1,0),FALSE))</f>
        <v>0</v>
      </c>
      <c r="M351">
        <f>IF(ISERROR(1/VLOOKUP($B351,'Justerad allokering'!$B$1:$AG$461,MATCH(M$1,'Justerad allokering'!$B$1:$AF$1,0),FALSE)),VLOOKUP($B351,'Allokerad kvv'!$B$2:$AV$468,MATCH(M$1,'Allokerad kvv'!$B$1:$AV$1,0),FALSE),VLOOKUP($B351,'Justerad allokering'!$B$1:$AG$461,MATCH(M$1,'Justerad allokering'!$B$1:$AF$1,0),FALSE))</f>
        <v>0</v>
      </c>
      <c r="N351">
        <f>IF(ISERROR(1/VLOOKUP($B351,'Justerad allokering'!$B$1:$AG$461,MATCH(N$1,'Justerad allokering'!$B$1:$AF$1,0),FALSE)),VLOOKUP($B351,'Allokerad kvv'!$B$2:$AV$468,MATCH(N$1,'Allokerad kvv'!$B$1:$AV$1,0),FALSE),VLOOKUP($B351,'Justerad allokering'!$B$1:$AG$461,MATCH(N$1,'Justerad allokering'!$B$1:$AF$1,0),FALSE))</f>
        <v>0</v>
      </c>
      <c r="O351">
        <f>IF(ISERROR(1/VLOOKUP($B351,'Justerad allokering'!$B$1:$AG$461,MATCH(O$1,'Justerad allokering'!$B$1:$AF$1,0),FALSE)),VLOOKUP($B351,'Allokerad kvv'!$B$2:$AV$468,MATCH(O$1,'Allokerad kvv'!$B$1:$AV$1,0),FALSE),VLOOKUP($B351,'Justerad allokering'!$B$1:$AG$461,MATCH(O$1,'Justerad allokering'!$B$1:$AF$1,0),FALSE))</f>
        <v>0</v>
      </c>
      <c r="P351">
        <f>IF(ISERROR(1/VLOOKUP($B351,'Justerad allokering'!$B$1:$AG$461,MATCH(P$1,'Justerad allokering'!$B$1:$AF$1,0),FALSE)),VLOOKUP($B351,'Allokerad kvv'!$B$2:$AV$468,MATCH(P$1,'Allokerad kvv'!$B$1:$AV$1,0),FALSE),VLOOKUP($B351,'Justerad allokering'!$B$1:$AG$461,MATCH(P$1,'Justerad allokering'!$B$1:$AF$1,0),FALSE))</f>
        <v>0</v>
      </c>
      <c r="Q351">
        <f>IF(ISERROR(1/VLOOKUP($B351,'Justerad allokering'!$B$1:$AG$461,MATCH(Q$1,'Justerad allokering'!$B$1:$AF$1,0),FALSE)),VLOOKUP($B351,'Allokerad kvv'!$B$2:$AV$468,MATCH(Q$1,'Allokerad kvv'!$B$1:$AV$1,0),FALSE),VLOOKUP($B351,'Justerad allokering'!$B$1:$AG$461,MATCH(Q$1,'Justerad allokering'!$B$1:$AF$1,0),FALSE))</f>
        <v>0</v>
      </c>
      <c r="R351">
        <f>IF(ISERROR(1/VLOOKUP($B351,'Justerad allokering'!$B$1:$AG$461,MATCH(R$1,'Justerad allokering'!$B$1:$AF$1,0),FALSE)),VLOOKUP($B351,'Allokerad kvv'!$B$2:$AV$468,MATCH(R$1,'Allokerad kvv'!$B$1:$AV$1,0),FALSE),VLOOKUP($B351,'Justerad allokering'!$B$1:$AG$461,MATCH(R$1,'Justerad allokering'!$B$1:$AF$1,0),FALSE))</f>
        <v>0</v>
      </c>
      <c r="S351">
        <f>IF(ISERROR(1/VLOOKUP($B351,'Justerad allokering'!$B$1:$AG$461,MATCH(S$1,'Justerad allokering'!$B$1:$AF$1,0),FALSE)),VLOOKUP($B351,'Allokerad kvv'!$B$2:$AV$468,MATCH(S$1,'Allokerad kvv'!$B$1:$AV$1,0),FALSE),VLOOKUP($B351,'Justerad allokering'!$B$1:$AG$461,MATCH(S$1,'Justerad allokering'!$B$1:$AF$1,0),FALSE))</f>
        <v>0</v>
      </c>
      <c r="T351">
        <f>IF(ISERROR(1/VLOOKUP($B351,'Justerad allokering'!$B$1:$AG$461,MATCH(T$1,'Justerad allokering'!$B$1:$AF$1,0),FALSE)),VLOOKUP($B351,'Allokerad kvv'!$B$2:$AV$468,MATCH(T$1,'Allokerad kvv'!$B$1:$AV$1,0),FALSE),VLOOKUP($B351,'Justerad allokering'!$B$1:$AG$461,MATCH(T$1,'Justerad allokering'!$B$1:$AF$1,0),FALSE))</f>
        <v>0</v>
      </c>
      <c r="U351">
        <f>IF(ISERROR(1/VLOOKUP($B351,'Justerad allokering'!$B$1:$AG$461,MATCH(U$1,'Justerad allokering'!$B$1:$AF$1,0),FALSE)),VLOOKUP($B351,'Allokerad kvv'!$B$2:$AV$468,MATCH(U$1,'Allokerad kvv'!$B$1:$AV$1,0),FALSE),VLOOKUP($B351,'Justerad allokering'!$B$1:$AG$461,MATCH(U$1,'Justerad allokering'!$B$1:$AF$1,0),FALSE))</f>
        <v>0</v>
      </c>
      <c r="V351">
        <f>IF(ISERROR(1/VLOOKUP($B351,'Justerad allokering'!$B$1:$AG$461,MATCH(V$1,'Justerad allokering'!$B$1:$AF$1,0),FALSE)),VLOOKUP($B351,'Allokerad kvv'!$B$2:$AV$468,MATCH(V$1,'Allokerad kvv'!$B$1:$AV$1,0),FALSE),VLOOKUP($B351,'Justerad allokering'!$B$1:$AG$461,MATCH(V$1,'Justerad allokering'!$B$1:$AF$1,0),FALSE))</f>
        <v>0</v>
      </c>
      <c r="W351">
        <f>IF(ISERROR(1/VLOOKUP($B351,'Justerad allokering'!$B$1:$AG$461,MATCH(W$1,'Justerad allokering'!$B$1:$AF$1,0),FALSE)),VLOOKUP($B351,'Allokerad kvv'!$B$2:$AV$468,MATCH(W$1,'Allokerad kvv'!$B$1:$AV$1,0),FALSE),VLOOKUP($B351,'Justerad allokering'!$B$1:$AG$461,MATCH(W$1,'Justerad allokering'!$B$1:$AF$1,0),FALSE))</f>
        <v>0</v>
      </c>
      <c r="X351">
        <f>IF(ISERROR(1/VLOOKUP($B351,'Justerad allokering'!$B$1:$AG$461,MATCH(X$1,'Justerad allokering'!$B$1:$AF$1,0),FALSE)),VLOOKUP($B351,'Allokerad kvv'!$B$2:$AV$468,MATCH(X$1,'Allokerad kvv'!$B$1:$AV$1,0),FALSE),VLOOKUP($B351,'Justerad allokering'!$B$1:$AG$461,MATCH(X$1,'Justerad allokering'!$B$1:$AF$1,0),FALSE))</f>
        <v>0</v>
      </c>
      <c r="Y351">
        <f>IF(ISERROR(1/VLOOKUP($B351,'Justerad allokering'!$B$1:$AG$461,MATCH(Y$1,'Justerad allokering'!$B$1:$AF$1,0),FALSE)),VLOOKUP($B351,'Allokerad kvv'!$B$2:$AV$468,MATCH(Y$1,'Allokerad kvv'!$B$1:$AV$1,0),FALSE),VLOOKUP($B351,'Justerad allokering'!$B$1:$AG$461,MATCH(Y$1,'Justerad allokering'!$B$1:$AF$1,0),FALSE))</f>
        <v>0</v>
      </c>
      <c r="Z351">
        <f>IF(ISERROR(1/VLOOKUP($B351,'Justerad allokering'!$B$1:$AG$461,MATCH(Z$1,'Justerad allokering'!$B$1:$AF$1,0),FALSE)),VLOOKUP($B351,'Allokerad kvv'!$B$2:$AV$468,MATCH(Z$1,'Allokerad kvv'!$B$1:$AV$1,0),FALSE),VLOOKUP($B351,'Justerad allokering'!$B$1:$AG$461,MATCH(Z$1,'Justerad allokering'!$B$1:$AF$1,0),FALSE))</f>
        <v>0</v>
      </c>
      <c r="AE351" s="89">
        <f t="shared" si="20"/>
        <v>0</v>
      </c>
      <c r="AG351">
        <f t="shared" si="21"/>
        <v>0</v>
      </c>
      <c r="AH351">
        <f t="shared" si="22"/>
        <v>0</v>
      </c>
      <c r="AI351" t="str">
        <f>IF(AH351=0,"",AH351/VLOOKUP(B351,Kraftvärmeprod!$B$1:$BC$480,MATCH("Summa tillförd energi exklusive rökgaskondensering",Kraftvärmeprod!$B$1:$BC$1,0),FALSE))</f>
        <v/>
      </c>
      <c r="AK351">
        <f t="shared" si="23"/>
        <v>0</v>
      </c>
    </row>
    <row r="352" spans="1:37" x14ac:dyDescent="0.25">
      <c r="A352" s="2" t="s">
        <v>487</v>
      </c>
      <c r="B352" s="2" t="s">
        <v>490</v>
      </c>
      <c r="C352">
        <f>IF(ISERROR(1/VLOOKUP($B352,'Justerad allokering'!$B$1:$AG$461,MATCH(C$1,'Justerad allokering'!$B$1:$AF$1,0),FALSE)),VLOOKUP($B352,'Allokerad kvv'!$B$2:$AV$468,MATCH(C$1,'Allokerad kvv'!$B$1:$AV$1,0),FALSE),VLOOKUP($B352,'Justerad allokering'!$B$1:$AG$461,MATCH(C$1,'Justerad allokering'!$B$1:$AF$1,0),FALSE))</f>
        <v>0.60340899999999997</v>
      </c>
      <c r="D352">
        <f>IF(ISERROR(1/VLOOKUP($B352,'Justerad allokering'!$B$1:$AG$461,MATCH(D$1,'Justerad allokering'!$B$1:$AF$1,0),FALSE)),VLOOKUP($B352,'Allokerad kvv'!$B$2:$AV$468,MATCH(D$1,'Allokerad kvv'!$B$1:$AV$1,0),FALSE),VLOOKUP($B352,'Justerad allokering'!$B$1:$AG$461,MATCH(D$1,'Justerad allokering'!$B$1:$AF$1,0),FALSE))</f>
        <v>0</v>
      </c>
      <c r="E352">
        <f>IF(ISERROR(1/VLOOKUP($B352,'Justerad allokering'!$B$1:$AG$461,MATCH(E$1,'Justerad allokering'!$B$1:$AF$1,0),FALSE)),VLOOKUP($B352,'Allokerad kvv'!$B$2:$AV$468,MATCH(E$1,'Allokerad kvv'!$B$1:$AV$1,0),FALSE),VLOOKUP($B352,'Justerad allokering'!$B$1:$AG$461,MATCH(E$1,'Justerad allokering'!$B$1:$AF$1,0),FALSE))</f>
        <v>1.14262</v>
      </c>
      <c r="F352">
        <f>IF(ISERROR(1/VLOOKUP($B352,'Justerad allokering'!$B$1:$AG$461,MATCH(F$1,'Justerad allokering'!$B$1:$AF$1,0),FALSE)),VLOOKUP($B352,'Allokerad kvv'!$B$2:$AV$468,MATCH(F$1,'Allokerad kvv'!$B$1:$AV$1,0),FALSE),VLOOKUP($B352,'Justerad allokering'!$B$1:$AG$461,MATCH(F$1,'Justerad allokering'!$B$1:$AF$1,0),FALSE))</f>
        <v>0</v>
      </c>
      <c r="G352">
        <f>IF(ISERROR(1/VLOOKUP($B352,'Justerad allokering'!$B$1:$AG$461,MATCH(G$1,'Justerad allokering'!$B$1:$AF$1,0),FALSE)),VLOOKUP($B352,'Allokerad kvv'!$B$2:$AV$468,MATCH(G$1,'Allokerad kvv'!$B$1:$AV$1,0),FALSE),VLOOKUP($B352,'Justerad allokering'!$B$1:$AG$461,MATCH(G$1,'Justerad allokering'!$B$1:$AF$1,0),FALSE))</f>
        <v>0.53406799999999999</v>
      </c>
      <c r="H352">
        <f>IF(ISERROR(1/VLOOKUP($B352,'Justerad allokering'!$B$1:$AG$461,MATCH(H$1,'Justerad allokering'!$B$1:$AF$1,0),FALSE)),VLOOKUP($B352,'Allokerad kvv'!$B$2:$AV$468,MATCH(H$1,'Allokerad kvv'!$B$1:$AV$1,0),FALSE),VLOOKUP($B352,'Justerad allokering'!$B$1:$AG$461,MATCH(H$1,'Justerad allokering'!$B$1:$AF$1,0),FALSE))</f>
        <v>0</v>
      </c>
      <c r="I352">
        <f>IF(ISERROR(1/VLOOKUP($B352,'Justerad allokering'!$B$1:$AG$461,MATCH(I$1,'Justerad allokering'!$B$1:$AF$1,0),FALSE)),VLOOKUP($B352,'Allokerad kvv'!$B$2:$AV$468,MATCH(I$1,'Allokerad kvv'!$B$1:$AV$1,0),FALSE),VLOOKUP($B352,'Justerad allokering'!$B$1:$AG$461,MATCH(I$1,'Justerad allokering'!$B$1:$AF$1,0),FALSE))</f>
        <v>0</v>
      </c>
      <c r="J352">
        <f>IF(ISERROR(1/VLOOKUP($B352,'Justerad allokering'!$B$1:$AG$461,MATCH(J$1,'Justerad allokering'!$B$1:$AF$1,0),FALSE)),VLOOKUP($B352,'Allokerad kvv'!$B$2:$AV$468,MATCH(J$1,'Allokerad kvv'!$B$1:$AV$1,0),FALSE),VLOOKUP($B352,'Justerad allokering'!$B$1:$AG$461,MATCH(J$1,'Justerad allokering'!$B$1:$AF$1,0),FALSE))</f>
        <v>1.2854399999999999</v>
      </c>
      <c r="K352">
        <f>IF(ISERROR(1/VLOOKUP($B352,'Justerad allokering'!$B$1:$AG$461,MATCH(K$1,'Justerad allokering'!$B$1:$AF$1,0),FALSE)),VLOOKUP($B352,'Allokerad kvv'!$B$2:$AV$468,MATCH(K$1,'Allokerad kvv'!$B$1:$AV$1,0),FALSE),VLOOKUP($B352,'Justerad allokering'!$B$1:$AG$461,MATCH(K$1,'Justerad allokering'!$B$1:$AF$1,0),FALSE))</f>
        <v>2.8563499999999999</v>
      </c>
      <c r="L352">
        <f>IF(ISERROR(1/VLOOKUP($B352,'Justerad allokering'!$B$1:$AG$461,MATCH(L$1,'Justerad allokering'!$B$1:$AF$1,0),FALSE)),VLOOKUP($B352,'Allokerad kvv'!$B$2:$AV$468,MATCH(L$1,'Allokerad kvv'!$B$1:$AV$1,0),FALSE),VLOOKUP($B352,'Justerad allokering'!$B$1:$AG$461,MATCH(L$1,'Justerad allokering'!$B$1:$AF$1,0),FALSE))</f>
        <v>0</v>
      </c>
      <c r="M352">
        <f>IF(ISERROR(1/VLOOKUP($B352,'Justerad allokering'!$B$1:$AG$461,MATCH(M$1,'Justerad allokering'!$B$1:$AF$1,0),FALSE)),VLOOKUP($B352,'Allokerad kvv'!$B$2:$AV$468,MATCH(M$1,'Allokerad kvv'!$B$1:$AV$1,0),FALSE),VLOOKUP($B352,'Justerad allokering'!$B$1:$AG$461,MATCH(M$1,'Justerad allokering'!$B$1:$AF$1,0),FALSE))</f>
        <v>73.555899999999994</v>
      </c>
      <c r="N352">
        <f>IF(ISERROR(1/VLOOKUP($B352,'Justerad allokering'!$B$1:$AG$461,MATCH(N$1,'Justerad allokering'!$B$1:$AF$1,0),FALSE)),VLOOKUP($B352,'Allokerad kvv'!$B$2:$AV$468,MATCH(N$1,'Allokerad kvv'!$B$1:$AV$1,0),FALSE),VLOOKUP($B352,'Justerad allokering'!$B$1:$AG$461,MATCH(N$1,'Justerad allokering'!$B$1:$AF$1,0),FALSE))</f>
        <v>12.5</v>
      </c>
      <c r="O352">
        <f>IF(ISERROR(1/VLOOKUP($B352,'Justerad allokering'!$B$1:$AG$461,MATCH(O$1,'Justerad allokering'!$B$1:$AF$1,0),FALSE)),VLOOKUP($B352,'Allokerad kvv'!$B$2:$AV$468,MATCH(O$1,'Allokerad kvv'!$B$1:$AV$1,0),FALSE),VLOOKUP($B352,'Justerad allokering'!$B$1:$AG$461,MATCH(O$1,'Justerad allokering'!$B$1:$AF$1,0),FALSE))</f>
        <v>0</v>
      </c>
      <c r="P352">
        <f>IF(ISERROR(1/VLOOKUP($B352,'Justerad allokering'!$B$1:$AG$461,MATCH(P$1,'Justerad allokering'!$B$1:$AF$1,0),FALSE)),VLOOKUP($B352,'Allokerad kvv'!$B$2:$AV$468,MATCH(P$1,'Allokerad kvv'!$B$1:$AV$1,0),FALSE),VLOOKUP($B352,'Justerad allokering'!$B$1:$AG$461,MATCH(P$1,'Justerad allokering'!$B$1:$AF$1,0),FALSE))</f>
        <v>0.14282700000000001</v>
      </c>
      <c r="Q352">
        <f>IF(ISERROR(1/VLOOKUP($B352,'Justerad allokering'!$B$1:$AG$461,MATCH(Q$1,'Justerad allokering'!$B$1:$AF$1,0),FALSE)),VLOOKUP($B352,'Allokerad kvv'!$B$2:$AV$468,MATCH(Q$1,'Allokerad kvv'!$B$1:$AV$1,0),FALSE),VLOOKUP($B352,'Justerad allokering'!$B$1:$AG$461,MATCH(Q$1,'Justerad allokering'!$B$1:$AF$1,0),FALSE))</f>
        <v>0</v>
      </c>
      <c r="R352">
        <f>IF(ISERROR(1/VLOOKUP($B352,'Justerad allokering'!$B$1:$AG$461,MATCH(R$1,'Justerad allokering'!$B$1:$AF$1,0),FALSE)),VLOOKUP($B352,'Allokerad kvv'!$B$2:$AV$468,MATCH(R$1,'Allokerad kvv'!$B$1:$AV$1,0),FALSE),VLOOKUP($B352,'Justerad allokering'!$B$1:$AG$461,MATCH(R$1,'Justerad allokering'!$B$1:$AF$1,0),FALSE))</f>
        <v>0</v>
      </c>
      <c r="S352">
        <f>IF(ISERROR(1/VLOOKUP($B352,'Justerad allokering'!$B$1:$AG$461,MATCH(S$1,'Justerad allokering'!$B$1:$AF$1,0),FALSE)),VLOOKUP($B352,'Allokerad kvv'!$B$2:$AV$468,MATCH(S$1,'Allokerad kvv'!$B$1:$AV$1,0),FALSE),VLOOKUP($B352,'Justerad allokering'!$B$1:$AG$461,MATCH(S$1,'Justerad allokering'!$B$1:$AF$1,0),FALSE))</f>
        <v>0</v>
      </c>
      <c r="T352">
        <f>IF(ISERROR(1/VLOOKUP($B352,'Justerad allokering'!$B$1:$AG$461,MATCH(T$1,'Justerad allokering'!$B$1:$AF$1,0),FALSE)),VLOOKUP($B352,'Allokerad kvv'!$B$2:$AV$468,MATCH(T$1,'Allokerad kvv'!$B$1:$AV$1,0),FALSE),VLOOKUP($B352,'Justerad allokering'!$B$1:$AG$461,MATCH(T$1,'Justerad allokering'!$B$1:$AF$1,0),FALSE))</f>
        <v>0</v>
      </c>
      <c r="U352">
        <f>IF(ISERROR(1/VLOOKUP($B352,'Justerad allokering'!$B$1:$AG$461,MATCH(U$1,'Justerad allokering'!$B$1:$AF$1,0),FALSE)),VLOOKUP($B352,'Allokerad kvv'!$B$2:$AV$468,MATCH(U$1,'Allokerad kvv'!$B$1:$AV$1,0),FALSE),VLOOKUP($B352,'Justerad allokering'!$B$1:$AG$461,MATCH(U$1,'Justerad allokering'!$B$1:$AF$1,0),FALSE))</f>
        <v>0</v>
      </c>
      <c r="V352">
        <f>IF(ISERROR(1/VLOOKUP($B352,'Justerad allokering'!$B$1:$AG$461,MATCH(V$1,'Justerad allokering'!$B$1:$AF$1,0),FALSE)),VLOOKUP($B352,'Allokerad kvv'!$B$2:$AV$468,MATCH(V$1,'Allokerad kvv'!$B$1:$AV$1,0),FALSE),VLOOKUP($B352,'Justerad allokering'!$B$1:$AG$461,MATCH(V$1,'Justerad allokering'!$B$1:$AF$1,0),FALSE))</f>
        <v>0</v>
      </c>
      <c r="W352">
        <f>IF(ISERROR(1/VLOOKUP($B352,'Justerad allokering'!$B$1:$AG$461,MATCH(W$1,'Justerad allokering'!$B$1:$AF$1,0),FALSE)),VLOOKUP($B352,'Allokerad kvv'!$B$2:$AV$468,MATCH(W$1,'Allokerad kvv'!$B$1:$AV$1,0),FALSE),VLOOKUP($B352,'Justerad allokering'!$B$1:$AG$461,MATCH(W$1,'Justerad allokering'!$B$1:$AF$1,0),FALSE))</f>
        <v>0</v>
      </c>
      <c r="X352">
        <f>IF(ISERROR(1/VLOOKUP($B352,'Justerad allokering'!$B$1:$AG$461,MATCH(X$1,'Justerad allokering'!$B$1:$AF$1,0),FALSE)),VLOOKUP($B352,'Allokerad kvv'!$B$2:$AV$468,MATCH(X$1,'Allokerad kvv'!$B$1:$AV$1,0),FALSE),VLOOKUP($B352,'Justerad allokering'!$B$1:$AG$461,MATCH(X$1,'Justerad allokering'!$B$1:$AF$1,0),FALSE))</f>
        <v>0</v>
      </c>
      <c r="Y352">
        <f>IF(ISERROR(1/VLOOKUP($B352,'Justerad allokering'!$B$1:$AG$461,MATCH(Y$1,'Justerad allokering'!$B$1:$AF$1,0),FALSE)),VLOOKUP($B352,'Allokerad kvv'!$B$2:$AV$468,MATCH(Y$1,'Allokerad kvv'!$B$1:$AV$1,0),FALSE),VLOOKUP($B352,'Justerad allokering'!$B$1:$AG$461,MATCH(Y$1,'Justerad allokering'!$B$1:$AF$1,0),FALSE))</f>
        <v>0</v>
      </c>
      <c r="Z352">
        <f>IF(ISERROR(1/VLOOKUP($B352,'Justerad allokering'!$B$1:$AG$461,MATCH(Z$1,'Justerad allokering'!$B$1:$AF$1,0),FALSE)),VLOOKUP($B352,'Allokerad kvv'!$B$2:$AV$468,MATCH(Z$1,'Allokerad kvv'!$B$1:$AV$1,0),FALSE),VLOOKUP($B352,'Justerad allokering'!$B$1:$AG$461,MATCH(Z$1,'Justerad allokering'!$B$1:$AF$1,0),FALSE))</f>
        <v>0</v>
      </c>
      <c r="AE352" s="89">
        <f t="shared" si="20"/>
        <v>92.620613999999989</v>
      </c>
      <c r="AG352">
        <f t="shared" si="21"/>
        <v>89.764263999999983</v>
      </c>
      <c r="AH352">
        <f t="shared" si="22"/>
        <v>77.264263999999983</v>
      </c>
      <c r="AI352">
        <f>IF(AH352=0,"",AH352/VLOOKUP(B352,Kraftvärmeprod!$B$1:$BC$480,MATCH("Summa tillförd energi exklusive rökgaskondensering",Kraftvärmeprod!$B$1:$BC$1,0),FALSE))</f>
        <v>0.7140874676524952</v>
      </c>
      <c r="AK352">
        <f t="shared" si="23"/>
        <v>76.126786999999993</v>
      </c>
    </row>
    <row r="353" spans="1:37" x14ac:dyDescent="0.25">
      <c r="A353" s="2" t="s">
        <v>491</v>
      </c>
      <c r="B353" s="2" t="s">
        <v>492</v>
      </c>
      <c r="C353">
        <f>IF(ISERROR(1/VLOOKUP($B353,'Justerad allokering'!$B$1:$AG$461,MATCH(C$1,'Justerad allokering'!$B$1:$AF$1,0),FALSE)),VLOOKUP($B353,'Allokerad kvv'!$B$2:$AV$468,MATCH(C$1,'Allokerad kvv'!$B$1:$AV$1,0),FALSE),VLOOKUP($B353,'Justerad allokering'!$B$1:$AG$461,MATCH(C$1,'Justerad allokering'!$B$1:$AF$1,0),FALSE))</f>
        <v>0</v>
      </c>
      <c r="D353">
        <f>IF(ISERROR(1/VLOOKUP($B353,'Justerad allokering'!$B$1:$AG$461,MATCH(D$1,'Justerad allokering'!$B$1:$AF$1,0),FALSE)),VLOOKUP($B353,'Allokerad kvv'!$B$2:$AV$468,MATCH(D$1,'Allokerad kvv'!$B$1:$AV$1,0),FALSE),VLOOKUP($B353,'Justerad allokering'!$B$1:$AG$461,MATCH(D$1,'Justerad allokering'!$B$1:$AF$1,0),FALSE))</f>
        <v>0</v>
      </c>
      <c r="E353">
        <f>IF(ISERROR(1/VLOOKUP($B353,'Justerad allokering'!$B$1:$AG$461,MATCH(E$1,'Justerad allokering'!$B$1:$AF$1,0),FALSE)),VLOOKUP($B353,'Allokerad kvv'!$B$2:$AV$468,MATCH(E$1,'Allokerad kvv'!$B$1:$AV$1,0),FALSE),VLOOKUP($B353,'Justerad allokering'!$B$1:$AG$461,MATCH(E$1,'Justerad allokering'!$B$1:$AF$1,0),FALSE))</f>
        <v>0</v>
      </c>
      <c r="F353">
        <f>IF(ISERROR(1/VLOOKUP($B353,'Justerad allokering'!$B$1:$AG$461,MATCH(F$1,'Justerad allokering'!$B$1:$AF$1,0),FALSE)),VLOOKUP($B353,'Allokerad kvv'!$B$2:$AV$468,MATCH(F$1,'Allokerad kvv'!$B$1:$AV$1,0),FALSE),VLOOKUP($B353,'Justerad allokering'!$B$1:$AG$461,MATCH(F$1,'Justerad allokering'!$B$1:$AF$1,0),FALSE))</f>
        <v>0</v>
      </c>
      <c r="G353">
        <f>IF(ISERROR(1/VLOOKUP($B353,'Justerad allokering'!$B$1:$AG$461,MATCH(G$1,'Justerad allokering'!$B$1:$AF$1,0),FALSE)),VLOOKUP($B353,'Allokerad kvv'!$B$2:$AV$468,MATCH(G$1,'Allokerad kvv'!$B$1:$AV$1,0),FALSE),VLOOKUP($B353,'Justerad allokering'!$B$1:$AG$461,MATCH(G$1,'Justerad allokering'!$B$1:$AF$1,0),FALSE))</f>
        <v>0</v>
      </c>
      <c r="H353">
        <f>IF(ISERROR(1/VLOOKUP($B353,'Justerad allokering'!$B$1:$AG$461,MATCH(H$1,'Justerad allokering'!$B$1:$AF$1,0),FALSE)),VLOOKUP($B353,'Allokerad kvv'!$B$2:$AV$468,MATCH(H$1,'Allokerad kvv'!$B$1:$AV$1,0),FALSE),VLOOKUP($B353,'Justerad allokering'!$B$1:$AG$461,MATCH(H$1,'Justerad allokering'!$B$1:$AF$1,0),FALSE))</f>
        <v>0</v>
      </c>
      <c r="I353">
        <f>IF(ISERROR(1/VLOOKUP($B353,'Justerad allokering'!$B$1:$AG$461,MATCH(I$1,'Justerad allokering'!$B$1:$AF$1,0),FALSE)),VLOOKUP($B353,'Allokerad kvv'!$B$2:$AV$468,MATCH(I$1,'Allokerad kvv'!$B$1:$AV$1,0),FALSE),VLOOKUP($B353,'Justerad allokering'!$B$1:$AG$461,MATCH(I$1,'Justerad allokering'!$B$1:$AF$1,0),FALSE))</f>
        <v>0</v>
      </c>
      <c r="J353">
        <f>IF(ISERROR(1/VLOOKUP($B353,'Justerad allokering'!$B$1:$AG$461,MATCH(J$1,'Justerad allokering'!$B$1:$AF$1,0),FALSE)),VLOOKUP($B353,'Allokerad kvv'!$B$2:$AV$468,MATCH(J$1,'Allokerad kvv'!$B$1:$AV$1,0),FALSE),VLOOKUP($B353,'Justerad allokering'!$B$1:$AG$461,MATCH(J$1,'Justerad allokering'!$B$1:$AF$1,0),FALSE))</f>
        <v>0</v>
      </c>
      <c r="K353">
        <f>IF(ISERROR(1/VLOOKUP($B353,'Justerad allokering'!$B$1:$AG$461,MATCH(K$1,'Justerad allokering'!$B$1:$AF$1,0),FALSE)),VLOOKUP($B353,'Allokerad kvv'!$B$2:$AV$468,MATCH(K$1,'Allokerad kvv'!$B$1:$AV$1,0),FALSE),VLOOKUP($B353,'Justerad allokering'!$B$1:$AG$461,MATCH(K$1,'Justerad allokering'!$B$1:$AF$1,0),FALSE))</f>
        <v>0</v>
      </c>
      <c r="L353">
        <f>IF(ISERROR(1/VLOOKUP($B353,'Justerad allokering'!$B$1:$AG$461,MATCH(L$1,'Justerad allokering'!$B$1:$AF$1,0),FALSE)),VLOOKUP($B353,'Allokerad kvv'!$B$2:$AV$468,MATCH(L$1,'Allokerad kvv'!$B$1:$AV$1,0),FALSE),VLOOKUP($B353,'Justerad allokering'!$B$1:$AG$461,MATCH(L$1,'Justerad allokering'!$B$1:$AF$1,0),FALSE))</f>
        <v>0</v>
      </c>
      <c r="M353">
        <f>IF(ISERROR(1/VLOOKUP($B353,'Justerad allokering'!$B$1:$AG$461,MATCH(M$1,'Justerad allokering'!$B$1:$AF$1,0),FALSE)),VLOOKUP($B353,'Allokerad kvv'!$B$2:$AV$468,MATCH(M$1,'Allokerad kvv'!$B$1:$AV$1,0),FALSE),VLOOKUP($B353,'Justerad allokering'!$B$1:$AG$461,MATCH(M$1,'Justerad allokering'!$B$1:$AF$1,0),FALSE))</f>
        <v>0</v>
      </c>
      <c r="N353">
        <f>IF(ISERROR(1/VLOOKUP($B353,'Justerad allokering'!$B$1:$AG$461,MATCH(N$1,'Justerad allokering'!$B$1:$AF$1,0),FALSE)),VLOOKUP($B353,'Allokerad kvv'!$B$2:$AV$468,MATCH(N$1,'Allokerad kvv'!$B$1:$AV$1,0),FALSE),VLOOKUP($B353,'Justerad allokering'!$B$1:$AG$461,MATCH(N$1,'Justerad allokering'!$B$1:$AF$1,0),FALSE))</f>
        <v>0</v>
      </c>
      <c r="O353">
        <f>IF(ISERROR(1/VLOOKUP($B353,'Justerad allokering'!$B$1:$AG$461,MATCH(O$1,'Justerad allokering'!$B$1:$AF$1,0),FALSE)),VLOOKUP($B353,'Allokerad kvv'!$B$2:$AV$468,MATCH(O$1,'Allokerad kvv'!$B$1:$AV$1,0),FALSE),VLOOKUP($B353,'Justerad allokering'!$B$1:$AG$461,MATCH(O$1,'Justerad allokering'!$B$1:$AF$1,0),FALSE))</f>
        <v>0</v>
      </c>
      <c r="P353">
        <f>IF(ISERROR(1/VLOOKUP($B353,'Justerad allokering'!$B$1:$AG$461,MATCH(P$1,'Justerad allokering'!$B$1:$AF$1,0),FALSE)),VLOOKUP($B353,'Allokerad kvv'!$B$2:$AV$468,MATCH(P$1,'Allokerad kvv'!$B$1:$AV$1,0),FALSE),VLOOKUP($B353,'Justerad allokering'!$B$1:$AG$461,MATCH(P$1,'Justerad allokering'!$B$1:$AF$1,0),FALSE))</f>
        <v>0</v>
      </c>
      <c r="Q353">
        <f>IF(ISERROR(1/VLOOKUP($B353,'Justerad allokering'!$B$1:$AG$461,MATCH(Q$1,'Justerad allokering'!$B$1:$AF$1,0),FALSE)),VLOOKUP($B353,'Allokerad kvv'!$B$2:$AV$468,MATCH(Q$1,'Allokerad kvv'!$B$1:$AV$1,0),FALSE),VLOOKUP($B353,'Justerad allokering'!$B$1:$AG$461,MATCH(Q$1,'Justerad allokering'!$B$1:$AF$1,0),FALSE))</f>
        <v>0</v>
      </c>
      <c r="R353">
        <f>IF(ISERROR(1/VLOOKUP($B353,'Justerad allokering'!$B$1:$AG$461,MATCH(R$1,'Justerad allokering'!$B$1:$AF$1,0),FALSE)),VLOOKUP($B353,'Allokerad kvv'!$B$2:$AV$468,MATCH(R$1,'Allokerad kvv'!$B$1:$AV$1,0),FALSE),VLOOKUP($B353,'Justerad allokering'!$B$1:$AG$461,MATCH(R$1,'Justerad allokering'!$B$1:$AF$1,0),FALSE))</f>
        <v>0</v>
      </c>
      <c r="S353">
        <f>IF(ISERROR(1/VLOOKUP($B353,'Justerad allokering'!$B$1:$AG$461,MATCH(S$1,'Justerad allokering'!$B$1:$AF$1,0),FALSE)),VLOOKUP($B353,'Allokerad kvv'!$B$2:$AV$468,MATCH(S$1,'Allokerad kvv'!$B$1:$AV$1,0),FALSE),VLOOKUP($B353,'Justerad allokering'!$B$1:$AG$461,MATCH(S$1,'Justerad allokering'!$B$1:$AF$1,0),FALSE))</f>
        <v>0</v>
      </c>
      <c r="T353">
        <f>IF(ISERROR(1/VLOOKUP($B353,'Justerad allokering'!$B$1:$AG$461,MATCH(T$1,'Justerad allokering'!$B$1:$AF$1,0),FALSE)),VLOOKUP($B353,'Allokerad kvv'!$B$2:$AV$468,MATCH(T$1,'Allokerad kvv'!$B$1:$AV$1,0),FALSE),VLOOKUP($B353,'Justerad allokering'!$B$1:$AG$461,MATCH(T$1,'Justerad allokering'!$B$1:$AF$1,0),FALSE))</f>
        <v>0</v>
      </c>
      <c r="U353">
        <f>IF(ISERROR(1/VLOOKUP($B353,'Justerad allokering'!$B$1:$AG$461,MATCH(U$1,'Justerad allokering'!$B$1:$AF$1,0),FALSE)),VLOOKUP($B353,'Allokerad kvv'!$B$2:$AV$468,MATCH(U$1,'Allokerad kvv'!$B$1:$AV$1,0),FALSE),VLOOKUP($B353,'Justerad allokering'!$B$1:$AG$461,MATCH(U$1,'Justerad allokering'!$B$1:$AF$1,0),FALSE))</f>
        <v>0</v>
      </c>
      <c r="V353">
        <f>IF(ISERROR(1/VLOOKUP($B353,'Justerad allokering'!$B$1:$AG$461,MATCH(V$1,'Justerad allokering'!$B$1:$AF$1,0),FALSE)),VLOOKUP($B353,'Allokerad kvv'!$B$2:$AV$468,MATCH(V$1,'Allokerad kvv'!$B$1:$AV$1,0),FALSE),VLOOKUP($B353,'Justerad allokering'!$B$1:$AG$461,MATCH(V$1,'Justerad allokering'!$B$1:$AF$1,0),FALSE))</f>
        <v>0</v>
      </c>
      <c r="W353">
        <f>IF(ISERROR(1/VLOOKUP($B353,'Justerad allokering'!$B$1:$AG$461,MATCH(W$1,'Justerad allokering'!$B$1:$AF$1,0),FALSE)),VLOOKUP($B353,'Allokerad kvv'!$B$2:$AV$468,MATCH(W$1,'Allokerad kvv'!$B$1:$AV$1,0),FALSE),VLOOKUP($B353,'Justerad allokering'!$B$1:$AG$461,MATCH(W$1,'Justerad allokering'!$B$1:$AF$1,0),FALSE))</f>
        <v>0</v>
      </c>
      <c r="X353">
        <f>IF(ISERROR(1/VLOOKUP($B353,'Justerad allokering'!$B$1:$AG$461,MATCH(X$1,'Justerad allokering'!$B$1:$AF$1,0),FALSE)),VLOOKUP($B353,'Allokerad kvv'!$B$2:$AV$468,MATCH(X$1,'Allokerad kvv'!$B$1:$AV$1,0),FALSE),VLOOKUP($B353,'Justerad allokering'!$B$1:$AG$461,MATCH(X$1,'Justerad allokering'!$B$1:$AF$1,0),FALSE))</f>
        <v>0</v>
      </c>
      <c r="Y353">
        <f>IF(ISERROR(1/VLOOKUP($B353,'Justerad allokering'!$B$1:$AG$461,MATCH(Y$1,'Justerad allokering'!$B$1:$AF$1,0),FALSE)),VLOOKUP($B353,'Allokerad kvv'!$B$2:$AV$468,MATCH(Y$1,'Allokerad kvv'!$B$1:$AV$1,0),FALSE),VLOOKUP($B353,'Justerad allokering'!$B$1:$AG$461,MATCH(Y$1,'Justerad allokering'!$B$1:$AF$1,0),FALSE))</f>
        <v>0</v>
      </c>
      <c r="Z353">
        <f>IF(ISERROR(1/VLOOKUP($B353,'Justerad allokering'!$B$1:$AG$461,MATCH(Z$1,'Justerad allokering'!$B$1:$AF$1,0),FALSE)),VLOOKUP($B353,'Allokerad kvv'!$B$2:$AV$468,MATCH(Z$1,'Allokerad kvv'!$B$1:$AV$1,0),FALSE),VLOOKUP($B353,'Justerad allokering'!$B$1:$AG$461,MATCH(Z$1,'Justerad allokering'!$B$1:$AF$1,0),FALSE))</f>
        <v>0</v>
      </c>
      <c r="AE353" s="89">
        <f t="shared" si="20"/>
        <v>0</v>
      </c>
      <c r="AG353">
        <f t="shared" si="21"/>
        <v>0</v>
      </c>
      <c r="AH353">
        <f t="shared" si="22"/>
        <v>0</v>
      </c>
      <c r="AI353" t="str">
        <f>IF(AH353=0,"",AH353/VLOOKUP(B353,Kraftvärmeprod!$B$1:$BC$480,MATCH("Summa tillförd energi exklusive rökgaskondensering",Kraftvärmeprod!$B$1:$BC$1,0),FALSE))</f>
        <v/>
      </c>
      <c r="AK353">
        <f t="shared" si="23"/>
        <v>0</v>
      </c>
    </row>
    <row r="354" spans="1:37" x14ac:dyDescent="0.25">
      <c r="A354" s="2" t="s">
        <v>491</v>
      </c>
      <c r="B354" s="2" t="s">
        <v>493</v>
      </c>
      <c r="C354">
        <f>IF(ISERROR(1/VLOOKUP($B354,'Justerad allokering'!$B$1:$AG$461,MATCH(C$1,'Justerad allokering'!$B$1:$AF$1,0),FALSE)),VLOOKUP($B354,'Allokerad kvv'!$B$2:$AV$468,MATCH(C$1,'Allokerad kvv'!$B$1:$AV$1,0),FALSE),VLOOKUP($B354,'Justerad allokering'!$B$1:$AG$461,MATCH(C$1,'Justerad allokering'!$B$1:$AF$1,0),FALSE))</f>
        <v>0</v>
      </c>
      <c r="D354">
        <f>IF(ISERROR(1/VLOOKUP($B354,'Justerad allokering'!$B$1:$AG$461,MATCH(D$1,'Justerad allokering'!$B$1:$AF$1,0),FALSE)),VLOOKUP($B354,'Allokerad kvv'!$B$2:$AV$468,MATCH(D$1,'Allokerad kvv'!$B$1:$AV$1,0),FALSE),VLOOKUP($B354,'Justerad allokering'!$B$1:$AG$461,MATCH(D$1,'Justerad allokering'!$B$1:$AF$1,0),FALSE))</f>
        <v>0</v>
      </c>
      <c r="E354">
        <f>IF(ISERROR(1/VLOOKUP($B354,'Justerad allokering'!$B$1:$AG$461,MATCH(E$1,'Justerad allokering'!$B$1:$AF$1,0),FALSE)),VLOOKUP($B354,'Allokerad kvv'!$B$2:$AV$468,MATCH(E$1,'Allokerad kvv'!$B$1:$AV$1,0),FALSE),VLOOKUP($B354,'Justerad allokering'!$B$1:$AG$461,MATCH(E$1,'Justerad allokering'!$B$1:$AF$1,0),FALSE))</f>
        <v>0</v>
      </c>
      <c r="F354">
        <f>IF(ISERROR(1/VLOOKUP($B354,'Justerad allokering'!$B$1:$AG$461,MATCH(F$1,'Justerad allokering'!$B$1:$AF$1,0),FALSE)),VLOOKUP($B354,'Allokerad kvv'!$B$2:$AV$468,MATCH(F$1,'Allokerad kvv'!$B$1:$AV$1,0),FALSE),VLOOKUP($B354,'Justerad allokering'!$B$1:$AG$461,MATCH(F$1,'Justerad allokering'!$B$1:$AF$1,0),FALSE))</f>
        <v>0</v>
      </c>
      <c r="G354">
        <f>IF(ISERROR(1/VLOOKUP($B354,'Justerad allokering'!$B$1:$AG$461,MATCH(G$1,'Justerad allokering'!$B$1:$AF$1,0),FALSE)),VLOOKUP($B354,'Allokerad kvv'!$B$2:$AV$468,MATCH(G$1,'Allokerad kvv'!$B$1:$AV$1,0),FALSE),VLOOKUP($B354,'Justerad allokering'!$B$1:$AG$461,MATCH(G$1,'Justerad allokering'!$B$1:$AF$1,0),FALSE))</f>
        <v>0</v>
      </c>
      <c r="H354">
        <f>IF(ISERROR(1/VLOOKUP($B354,'Justerad allokering'!$B$1:$AG$461,MATCH(H$1,'Justerad allokering'!$B$1:$AF$1,0),FALSE)),VLOOKUP($B354,'Allokerad kvv'!$B$2:$AV$468,MATCH(H$1,'Allokerad kvv'!$B$1:$AV$1,0),FALSE),VLOOKUP($B354,'Justerad allokering'!$B$1:$AG$461,MATCH(H$1,'Justerad allokering'!$B$1:$AF$1,0),FALSE))</f>
        <v>0</v>
      </c>
      <c r="I354">
        <f>IF(ISERROR(1/VLOOKUP($B354,'Justerad allokering'!$B$1:$AG$461,MATCH(I$1,'Justerad allokering'!$B$1:$AF$1,0),FALSE)),VLOOKUP($B354,'Allokerad kvv'!$B$2:$AV$468,MATCH(I$1,'Allokerad kvv'!$B$1:$AV$1,0),FALSE),VLOOKUP($B354,'Justerad allokering'!$B$1:$AG$461,MATCH(I$1,'Justerad allokering'!$B$1:$AF$1,0),FALSE))</f>
        <v>0</v>
      </c>
      <c r="J354">
        <f>IF(ISERROR(1/VLOOKUP($B354,'Justerad allokering'!$B$1:$AG$461,MATCH(J$1,'Justerad allokering'!$B$1:$AF$1,0),FALSE)),VLOOKUP($B354,'Allokerad kvv'!$B$2:$AV$468,MATCH(J$1,'Allokerad kvv'!$B$1:$AV$1,0),FALSE),VLOOKUP($B354,'Justerad allokering'!$B$1:$AG$461,MATCH(J$1,'Justerad allokering'!$B$1:$AF$1,0),FALSE))</f>
        <v>0</v>
      </c>
      <c r="K354">
        <f>IF(ISERROR(1/VLOOKUP($B354,'Justerad allokering'!$B$1:$AG$461,MATCH(K$1,'Justerad allokering'!$B$1:$AF$1,0),FALSE)),VLOOKUP($B354,'Allokerad kvv'!$B$2:$AV$468,MATCH(K$1,'Allokerad kvv'!$B$1:$AV$1,0),FALSE),VLOOKUP($B354,'Justerad allokering'!$B$1:$AG$461,MATCH(K$1,'Justerad allokering'!$B$1:$AF$1,0),FALSE))</f>
        <v>0</v>
      </c>
      <c r="L354">
        <f>IF(ISERROR(1/VLOOKUP($B354,'Justerad allokering'!$B$1:$AG$461,MATCH(L$1,'Justerad allokering'!$B$1:$AF$1,0),FALSE)),VLOOKUP($B354,'Allokerad kvv'!$B$2:$AV$468,MATCH(L$1,'Allokerad kvv'!$B$1:$AV$1,0),FALSE),VLOOKUP($B354,'Justerad allokering'!$B$1:$AG$461,MATCH(L$1,'Justerad allokering'!$B$1:$AF$1,0),FALSE))</f>
        <v>0</v>
      </c>
      <c r="M354">
        <f>IF(ISERROR(1/VLOOKUP($B354,'Justerad allokering'!$B$1:$AG$461,MATCH(M$1,'Justerad allokering'!$B$1:$AF$1,0),FALSE)),VLOOKUP($B354,'Allokerad kvv'!$B$2:$AV$468,MATCH(M$1,'Allokerad kvv'!$B$1:$AV$1,0),FALSE),VLOOKUP($B354,'Justerad allokering'!$B$1:$AG$461,MATCH(M$1,'Justerad allokering'!$B$1:$AF$1,0),FALSE))</f>
        <v>0</v>
      </c>
      <c r="N354">
        <f>IF(ISERROR(1/VLOOKUP($B354,'Justerad allokering'!$B$1:$AG$461,MATCH(N$1,'Justerad allokering'!$B$1:$AF$1,0),FALSE)),VLOOKUP($B354,'Allokerad kvv'!$B$2:$AV$468,MATCH(N$1,'Allokerad kvv'!$B$1:$AV$1,0),FALSE),VLOOKUP($B354,'Justerad allokering'!$B$1:$AG$461,MATCH(N$1,'Justerad allokering'!$B$1:$AF$1,0),FALSE))</f>
        <v>0</v>
      </c>
      <c r="O354">
        <f>IF(ISERROR(1/VLOOKUP($B354,'Justerad allokering'!$B$1:$AG$461,MATCH(O$1,'Justerad allokering'!$B$1:$AF$1,0),FALSE)),VLOOKUP($B354,'Allokerad kvv'!$B$2:$AV$468,MATCH(O$1,'Allokerad kvv'!$B$1:$AV$1,0),FALSE),VLOOKUP($B354,'Justerad allokering'!$B$1:$AG$461,MATCH(O$1,'Justerad allokering'!$B$1:$AF$1,0),FALSE))</f>
        <v>0</v>
      </c>
      <c r="P354">
        <f>IF(ISERROR(1/VLOOKUP($B354,'Justerad allokering'!$B$1:$AG$461,MATCH(P$1,'Justerad allokering'!$B$1:$AF$1,0),FALSE)),VLOOKUP($B354,'Allokerad kvv'!$B$2:$AV$468,MATCH(P$1,'Allokerad kvv'!$B$1:$AV$1,0),FALSE),VLOOKUP($B354,'Justerad allokering'!$B$1:$AG$461,MATCH(P$1,'Justerad allokering'!$B$1:$AF$1,0),FALSE))</f>
        <v>0</v>
      </c>
      <c r="Q354">
        <f>IF(ISERROR(1/VLOOKUP($B354,'Justerad allokering'!$B$1:$AG$461,MATCH(Q$1,'Justerad allokering'!$B$1:$AF$1,0),FALSE)),VLOOKUP($B354,'Allokerad kvv'!$B$2:$AV$468,MATCH(Q$1,'Allokerad kvv'!$B$1:$AV$1,0),FALSE),VLOOKUP($B354,'Justerad allokering'!$B$1:$AG$461,MATCH(Q$1,'Justerad allokering'!$B$1:$AF$1,0),FALSE))</f>
        <v>0</v>
      </c>
      <c r="R354">
        <f>IF(ISERROR(1/VLOOKUP($B354,'Justerad allokering'!$B$1:$AG$461,MATCH(R$1,'Justerad allokering'!$B$1:$AF$1,0),FALSE)),VLOOKUP($B354,'Allokerad kvv'!$B$2:$AV$468,MATCH(R$1,'Allokerad kvv'!$B$1:$AV$1,0),FALSE),VLOOKUP($B354,'Justerad allokering'!$B$1:$AG$461,MATCH(R$1,'Justerad allokering'!$B$1:$AF$1,0),FALSE))</f>
        <v>0</v>
      </c>
      <c r="S354">
        <f>IF(ISERROR(1/VLOOKUP($B354,'Justerad allokering'!$B$1:$AG$461,MATCH(S$1,'Justerad allokering'!$B$1:$AF$1,0),FALSE)),VLOOKUP($B354,'Allokerad kvv'!$B$2:$AV$468,MATCH(S$1,'Allokerad kvv'!$B$1:$AV$1,0),FALSE),VLOOKUP($B354,'Justerad allokering'!$B$1:$AG$461,MATCH(S$1,'Justerad allokering'!$B$1:$AF$1,0),FALSE))</f>
        <v>0</v>
      </c>
      <c r="T354">
        <f>IF(ISERROR(1/VLOOKUP($B354,'Justerad allokering'!$B$1:$AG$461,MATCH(T$1,'Justerad allokering'!$B$1:$AF$1,0),FALSE)),VLOOKUP($B354,'Allokerad kvv'!$B$2:$AV$468,MATCH(T$1,'Allokerad kvv'!$B$1:$AV$1,0),FALSE),VLOOKUP($B354,'Justerad allokering'!$B$1:$AG$461,MATCH(T$1,'Justerad allokering'!$B$1:$AF$1,0),FALSE))</f>
        <v>0</v>
      </c>
      <c r="U354">
        <f>IF(ISERROR(1/VLOOKUP($B354,'Justerad allokering'!$B$1:$AG$461,MATCH(U$1,'Justerad allokering'!$B$1:$AF$1,0),FALSE)),VLOOKUP($B354,'Allokerad kvv'!$B$2:$AV$468,MATCH(U$1,'Allokerad kvv'!$B$1:$AV$1,0),FALSE),VLOOKUP($B354,'Justerad allokering'!$B$1:$AG$461,MATCH(U$1,'Justerad allokering'!$B$1:$AF$1,0),FALSE))</f>
        <v>0</v>
      </c>
      <c r="V354">
        <f>IF(ISERROR(1/VLOOKUP($B354,'Justerad allokering'!$B$1:$AG$461,MATCH(V$1,'Justerad allokering'!$B$1:$AF$1,0),FALSE)),VLOOKUP($B354,'Allokerad kvv'!$B$2:$AV$468,MATCH(V$1,'Allokerad kvv'!$B$1:$AV$1,0),FALSE),VLOOKUP($B354,'Justerad allokering'!$B$1:$AG$461,MATCH(V$1,'Justerad allokering'!$B$1:$AF$1,0),FALSE))</f>
        <v>0</v>
      </c>
      <c r="W354">
        <f>IF(ISERROR(1/VLOOKUP($B354,'Justerad allokering'!$B$1:$AG$461,MATCH(W$1,'Justerad allokering'!$B$1:$AF$1,0),FALSE)),VLOOKUP($B354,'Allokerad kvv'!$B$2:$AV$468,MATCH(W$1,'Allokerad kvv'!$B$1:$AV$1,0),FALSE),VLOOKUP($B354,'Justerad allokering'!$B$1:$AG$461,MATCH(W$1,'Justerad allokering'!$B$1:$AF$1,0),FALSE))</f>
        <v>0</v>
      </c>
      <c r="X354">
        <f>IF(ISERROR(1/VLOOKUP($B354,'Justerad allokering'!$B$1:$AG$461,MATCH(X$1,'Justerad allokering'!$B$1:$AF$1,0),FALSE)),VLOOKUP($B354,'Allokerad kvv'!$B$2:$AV$468,MATCH(X$1,'Allokerad kvv'!$B$1:$AV$1,0),FALSE),VLOOKUP($B354,'Justerad allokering'!$B$1:$AG$461,MATCH(X$1,'Justerad allokering'!$B$1:$AF$1,0),FALSE))</f>
        <v>0</v>
      </c>
      <c r="Y354">
        <f>IF(ISERROR(1/VLOOKUP($B354,'Justerad allokering'!$B$1:$AG$461,MATCH(Y$1,'Justerad allokering'!$B$1:$AF$1,0),FALSE)),VLOOKUP($B354,'Allokerad kvv'!$B$2:$AV$468,MATCH(Y$1,'Allokerad kvv'!$B$1:$AV$1,0),FALSE),VLOOKUP($B354,'Justerad allokering'!$B$1:$AG$461,MATCH(Y$1,'Justerad allokering'!$B$1:$AF$1,0),FALSE))</f>
        <v>0</v>
      </c>
      <c r="Z354">
        <f>IF(ISERROR(1/VLOOKUP($B354,'Justerad allokering'!$B$1:$AG$461,MATCH(Z$1,'Justerad allokering'!$B$1:$AF$1,0),FALSE)),VLOOKUP($B354,'Allokerad kvv'!$B$2:$AV$468,MATCH(Z$1,'Allokerad kvv'!$B$1:$AV$1,0),FALSE),VLOOKUP($B354,'Justerad allokering'!$B$1:$AG$461,MATCH(Z$1,'Justerad allokering'!$B$1:$AF$1,0),FALSE))</f>
        <v>0</v>
      </c>
      <c r="AE354" s="89">
        <f t="shared" si="20"/>
        <v>0</v>
      </c>
      <c r="AG354">
        <f t="shared" si="21"/>
        <v>0</v>
      </c>
      <c r="AH354">
        <f t="shared" si="22"/>
        <v>0</v>
      </c>
      <c r="AI354" t="str">
        <f>IF(AH354=0,"",AH354/VLOOKUP(B354,Kraftvärmeprod!$B$1:$BC$480,MATCH("Summa tillförd energi exklusive rökgaskondensering",Kraftvärmeprod!$B$1:$BC$1,0),FALSE))</f>
        <v/>
      </c>
      <c r="AK354">
        <f t="shared" si="23"/>
        <v>0</v>
      </c>
    </row>
    <row r="355" spans="1:37" x14ac:dyDescent="0.25">
      <c r="A355" s="2" t="s">
        <v>491</v>
      </c>
      <c r="B355" s="2" t="s">
        <v>494</v>
      </c>
      <c r="C355">
        <f>IF(ISERROR(1/VLOOKUP($B355,'Justerad allokering'!$B$1:$AG$461,MATCH(C$1,'Justerad allokering'!$B$1:$AF$1,0),FALSE)),VLOOKUP($B355,'Allokerad kvv'!$B$2:$AV$468,MATCH(C$1,'Allokerad kvv'!$B$1:$AV$1,0),FALSE),VLOOKUP($B355,'Justerad allokering'!$B$1:$AG$461,MATCH(C$1,'Justerad allokering'!$B$1:$AF$1,0),FALSE))</f>
        <v>0</v>
      </c>
      <c r="D355">
        <f>IF(ISERROR(1/VLOOKUP($B355,'Justerad allokering'!$B$1:$AG$461,MATCH(D$1,'Justerad allokering'!$B$1:$AF$1,0),FALSE)),VLOOKUP($B355,'Allokerad kvv'!$B$2:$AV$468,MATCH(D$1,'Allokerad kvv'!$B$1:$AV$1,0),FALSE),VLOOKUP($B355,'Justerad allokering'!$B$1:$AG$461,MATCH(D$1,'Justerad allokering'!$B$1:$AF$1,0),FALSE))</f>
        <v>0</v>
      </c>
      <c r="E355">
        <f>IF(ISERROR(1/VLOOKUP($B355,'Justerad allokering'!$B$1:$AG$461,MATCH(E$1,'Justerad allokering'!$B$1:$AF$1,0),FALSE)),VLOOKUP($B355,'Allokerad kvv'!$B$2:$AV$468,MATCH(E$1,'Allokerad kvv'!$B$1:$AV$1,0),FALSE),VLOOKUP($B355,'Justerad allokering'!$B$1:$AG$461,MATCH(E$1,'Justerad allokering'!$B$1:$AF$1,0),FALSE))</f>
        <v>0</v>
      </c>
      <c r="F355">
        <f>IF(ISERROR(1/VLOOKUP($B355,'Justerad allokering'!$B$1:$AG$461,MATCH(F$1,'Justerad allokering'!$B$1:$AF$1,0),FALSE)),VLOOKUP($B355,'Allokerad kvv'!$B$2:$AV$468,MATCH(F$1,'Allokerad kvv'!$B$1:$AV$1,0),FALSE),VLOOKUP($B355,'Justerad allokering'!$B$1:$AG$461,MATCH(F$1,'Justerad allokering'!$B$1:$AF$1,0),FALSE))</f>
        <v>0</v>
      </c>
      <c r="G355">
        <f>IF(ISERROR(1/VLOOKUP($B355,'Justerad allokering'!$B$1:$AG$461,MATCH(G$1,'Justerad allokering'!$B$1:$AF$1,0),FALSE)),VLOOKUP($B355,'Allokerad kvv'!$B$2:$AV$468,MATCH(G$1,'Allokerad kvv'!$B$1:$AV$1,0),FALSE),VLOOKUP($B355,'Justerad allokering'!$B$1:$AG$461,MATCH(G$1,'Justerad allokering'!$B$1:$AF$1,0),FALSE))</f>
        <v>0</v>
      </c>
      <c r="H355">
        <f>IF(ISERROR(1/VLOOKUP($B355,'Justerad allokering'!$B$1:$AG$461,MATCH(H$1,'Justerad allokering'!$B$1:$AF$1,0),FALSE)),VLOOKUP($B355,'Allokerad kvv'!$B$2:$AV$468,MATCH(H$1,'Allokerad kvv'!$B$1:$AV$1,0),FALSE),VLOOKUP($B355,'Justerad allokering'!$B$1:$AG$461,MATCH(H$1,'Justerad allokering'!$B$1:$AF$1,0),FALSE))</f>
        <v>0</v>
      </c>
      <c r="I355">
        <f>IF(ISERROR(1/VLOOKUP($B355,'Justerad allokering'!$B$1:$AG$461,MATCH(I$1,'Justerad allokering'!$B$1:$AF$1,0),FALSE)),VLOOKUP($B355,'Allokerad kvv'!$B$2:$AV$468,MATCH(I$1,'Allokerad kvv'!$B$1:$AV$1,0),FALSE),VLOOKUP($B355,'Justerad allokering'!$B$1:$AG$461,MATCH(I$1,'Justerad allokering'!$B$1:$AF$1,0),FALSE))</f>
        <v>0</v>
      </c>
      <c r="J355">
        <f>IF(ISERROR(1/VLOOKUP($B355,'Justerad allokering'!$B$1:$AG$461,MATCH(J$1,'Justerad allokering'!$B$1:$AF$1,0),FALSE)),VLOOKUP($B355,'Allokerad kvv'!$B$2:$AV$468,MATCH(J$1,'Allokerad kvv'!$B$1:$AV$1,0),FALSE),VLOOKUP($B355,'Justerad allokering'!$B$1:$AG$461,MATCH(J$1,'Justerad allokering'!$B$1:$AF$1,0),FALSE))</f>
        <v>0</v>
      </c>
      <c r="K355">
        <f>IF(ISERROR(1/VLOOKUP($B355,'Justerad allokering'!$B$1:$AG$461,MATCH(K$1,'Justerad allokering'!$B$1:$AF$1,0),FALSE)),VLOOKUP($B355,'Allokerad kvv'!$B$2:$AV$468,MATCH(K$1,'Allokerad kvv'!$B$1:$AV$1,0),FALSE),VLOOKUP($B355,'Justerad allokering'!$B$1:$AG$461,MATCH(K$1,'Justerad allokering'!$B$1:$AF$1,0),FALSE))</f>
        <v>0</v>
      </c>
      <c r="L355">
        <f>IF(ISERROR(1/VLOOKUP($B355,'Justerad allokering'!$B$1:$AG$461,MATCH(L$1,'Justerad allokering'!$B$1:$AF$1,0),FALSE)),VLOOKUP($B355,'Allokerad kvv'!$B$2:$AV$468,MATCH(L$1,'Allokerad kvv'!$B$1:$AV$1,0),FALSE),VLOOKUP($B355,'Justerad allokering'!$B$1:$AG$461,MATCH(L$1,'Justerad allokering'!$B$1:$AF$1,0),FALSE))</f>
        <v>0</v>
      </c>
      <c r="M355">
        <f>IF(ISERROR(1/VLOOKUP($B355,'Justerad allokering'!$B$1:$AG$461,MATCH(M$1,'Justerad allokering'!$B$1:$AF$1,0),FALSE)),VLOOKUP($B355,'Allokerad kvv'!$B$2:$AV$468,MATCH(M$1,'Allokerad kvv'!$B$1:$AV$1,0),FALSE),VLOOKUP($B355,'Justerad allokering'!$B$1:$AG$461,MATCH(M$1,'Justerad allokering'!$B$1:$AF$1,0),FALSE))</f>
        <v>0</v>
      </c>
      <c r="N355">
        <f>IF(ISERROR(1/VLOOKUP($B355,'Justerad allokering'!$B$1:$AG$461,MATCH(N$1,'Justerad allokering'!$B$1:$AF$1,0),FALSE)),VLOOKUP($B355,'Allokerad kvv'!$B$2:$AV$468,MATCH(N$1,'Allokerad kvv'!$B$1:$AV$1,0),FALSE),VLOOKUP($B355,'Justerad allokering'!$B$1:$AG$461,MATCH(N$1,'Justerad allokering'!$B$1:$AF$1,0),FALSE))</f>
        <v>0</v>
      </c>
      <c r="O355">
        <f>IF(ISERROR(1/VLOOKUP($B355,'Justerad allokering'!$B$1:$AG$461,MATCH(O$1,'Justerad allokering'!$B$1:$AF$1,0),FALSE)),VLOOKUP($B355,'Allokerad kvv'!$B$2:$AV$468,MATCH(O$1,'Allokerad kvv'!$B$1:$AV$1,0),FALSE),VLOOKUP($B355,'Justerad allokering'!$B$1:$AG$461,MATCH(O$1,'Justerad allokering'!$B$1:$AF$1,0),FALSE))</f>
        <v>0</v>
      </c>
      <c r="P355">
        <f>IF(ISERROR(1/VLOOKUP($B355,'Justerad allokering'!$B$1:$AG$461,MATCH(P$1,'Justerad allokering'!$B$1:$AF$1,0),FALSE)),VLOOKUP($B355,'Allokerad kvv'!$B$2:$AV$468,MATCH(P$1,'Allokerad kvv'!$B$1:$AV$1,0),FALSE),VLOOKUP($B355,'Justerad allokering'!$B$1:$AG$461,MATCH(P$1,'Justerad allokering'!$B$1:$AF$1,0),FALSE))</f>
        <v>0</v>
      </c>
      <c r="Q355">
        <f>IF(ISERROR(1/VLOOKUP($B355,'Justerad allokering'!$B$1:$AG$461,MATCH(Q$1,'Justerad allokering'!$B$1:$AF$1,0),FALSE)),VLOOKUP($B355,'Allokerad kvv'!$B$2:$AV$468,MATCH(Q$1,'Allokerad kvv'!$B$1:$AV$1,0),FALSE),VLOOKUP($B355,'Justerad allokering'!$B$1:$AG$461,MATCH(Q$1,'Justerad allokering'!$B$1:$AF$1,0),FALSE))</f>
        <v>0</v>
      </c>
      <c r="R355">
        <f>IF(ISERROR(1/VLOOKUP($B355,'Justerad allokering'!$B$1:$AG$461,MATCH(R$1,'Justerad allokering'!$B$1:$AF$1,0),FALSE)),VLOOKUP($B355,'Allokerad kvv'!$B$2:$AV$468,MATCH(R$1,'Allokerad kvv'!$B$1:$AV$1,0),FALSE),VLOOKUP($B355,'Justerad allokering'!$B$1:$AG$461,MATCH(R$1,'Justerad allokering'!$B$1:$AF$1,0),FALSE))</f>
        <v>0</v>
      </c>
      <c r="S355">
        <f>IF(ISERROR(1/VLOOKUP($B355,'Justerad allokering'!$B$1:$AG$461,MATCH(S$1,'Justerad allokering'!$B$1:$AF$1,0),FALSE)),VLOOKUP($B355,'Allokerad kvv'!$B$2:$AV$468,MATCH(S$1,'Allokerad kvv'!$B$1:$AV$1,0),FALSE),VLOOKUP($B355,'Justerad allokering'!$B$1:$AG$461,MATCH(S$1,'Justerad allokering'!$B$1:$AF$1,0),FALSE))</f>
        <v>0</v>
      </c>
      <c r="T355">
        <f>IF(ISERROR(1/VLOOKUP($B355,'Justerad allokering'!$B$1:$AG$461,MATCH(T$1,'Justerad allokering'!$B$1:$AF$1,0),FALSE)),VLOOKUP($B355,'Allokerad kvv'!$B$2:$AV$468,MATCH(T$1,'Allokerad kvv'!$B$1:$AV$1,0),FALSE),VLOOKUP($B355,'Justerad allokering'!$B$1:$AG$461,MATCH(T$1,'Justerad allokering'!$B$1:$AF$1,0),FALSE))</f>
        <v>0</v>
      </c>
      <c r="U355">
        <f>IF(ISERROR(1/VLOOKUP($B355,'Justerad allokering'!$B$1:$AG$461,MATCH(U$1,'Justerad allokering'!$B$1:$AF$1,0),FALSE)),VLOOKUP($B355,'Allokerad kvv'!$B$2:$AV$468,MATCH(U$1,'Allokerad kvv'!$B$1:$AV$1,0),FALSE),VLOOKUP($B355,'Justerad allokering'!$B$1:$AG$461,MATCH(U$1,'Justerad allokering'!$B$1:$AF$1,0),FALSE))</f>
        <v>0</v>
      </c>
      <c r="V355">
        <f>IF(ISERROR(1/VLOOKUP($B355,'Justerad allokering'!$B$1:$AG$461,MATCH(V$1,'Justerad allokering'!$B$1:$AF$1,0),FALSE)),VLOOKUP($B355,'Allokerad kvv'!$B$2:$AV$468,MATCH(V$1,'Allokerad kvv'!$B$1:$AV$1,0),FALSE),VLOOKUP($B355,'Justerad allokering'!$B$1:$AG$461,MATCH(V$1,'Justerad allokering'!$B$1:$AF$1,0),FALSE))</f>
        <v>0</v>
      </c>
      <c r="W355">
        <f>IF(ISERROR(1/VLOOKUP($B355,'Justerad allokering'!$B$1:$AG$461,MATCH(W$1,'Justerad allokering'!$B$1:$AF$1,0),FALSE)),VLOOKUP($B355,'Allokerad kvv'!$B$2:$AV$468,MATCH(W$1,'Allokerad kvv'!$B$1:$AV$1,0),FALSE),VLOOKUP($B355,'Justerad allokering'!$B$1:$AG$461,MATCH(W$1,'Justerad allokering'!$B$1:$AF$1,0),FALSE))</f>
        <v>0</v>
      </c>
      <c r="X355">
        <f>IF(ISERROR(1/VLOOKUP($B355,'Justerad allokering'!$B$1:$AG$461,MATCH(X$1,'Justerad allokering'!$B$1:$AF$1,0),FALSE)),VLOOKUP($B355,'Allokerad kvv'!$B$2:$AV$468,MATCH(X$1,'Allokerad kvv'!$B$1:$AV$1,0),FALSE),VLOOKUP($B355,'Justerad allokering'!$B$1:$AG$461,MATCH(X$1,'Justerad allokering'!$B$1:$AF$1,0),FALSE))</f>
        <v>0</v>
      </c>
      <c r="Y355">
        <f>IF(ISERROR(1/VLOOKUP($B355,'Justerad allokering'!$B$1:$AG$461,MATCH(Y$1,'Justerad allokering'!$B$1:$AF$1,0),FALSE)),VLOOKUP($B355,'Allokerad kvv'!$B$2:$AV$468,MATCH(Y$1,'Allokerad kvv'!$B$1:$AV$1,0),FALSE),VLOOKUP($B355,'Justerad allokering'!$B$1:$AG$461,MATCH(Y$1,'Justerad allokering'!$B$1:$AF$1,0),FALSE))</f>
        <v>0</v>
      </c>
      <c r="Z355">
        <f>IF(ISERROR(1/VLOOKUP($B355,'Justerad allokering'!$B$1:$AG$461,MATCH(Z$1,'Justerad allokering'!$B$1:$AF$1,0),FALSE)),VLOOKUP($B355,'Allokerad kvv'!$B$2:$AV$468,MATCH(Z$1,'Allokerad kvv'!$B$1:$AV$1,0),FALSE),VLOOKUP($B355,'Justerad allokering'!$B$1:$AG$461,MATCH(Z$1,'Justerad allokering'!$B$1:$AF$1,0),FALSE))</f>
        <v>0</v>
      </c>
      <c r="AE355" s="89">
        <f t="shared" si="20"/>
        <v>0</v>
      </c>
      <c r="AG355">
        <f t="shared" si="21"/>
        <v>0</v>
      </c>
      <c r="AH355">
        <f t="shared" si="22"/>
        <v>0</v>
      </c>
      <c r="AI355" t="str">
        <f>IF(AH355=0,"",AH355/VLOOKUP(B355,Kraftvärmeprod!$B$1:$BC$480,MATCH("Summa tillförd energi exklusive rökgaskondensering",Kraftvärmeprod!$B$1:$BC$1,0),FALSE))</f>
        <v/>
      </c>
      <c r="AK355">
        <f t="shared" si="23"/>
        <v>0</v>
      </c>
    </row>
    <row r="356" spans="1:37" x14ac:dyDescent="0.25">
      <c r="A356" s="2" t="s">
        <v>491</v>
      </c>
      <c r="B356" s="2" t="s">
        <v>495</v>
      </c>
      <c r="C356">
        <f>IF(ISERROR(1/VLOOKUP($B356,'Justerad allokering'!$B$1:$AG$461,MATCH(C$1,'Justerad allokering'!$B$1:$AF$1,0),FALSE)),VLOOKUP($B356,'Allokerad kvv'!$B$2:$AV$468,MATCH(C$1,'Allokerad kvv'!$B$1:$AV$1,0),FALSE),VLOOKUP($B356,'Justerad allokering'!$B$1:$AG$461,MATCH(C$1,'Justerad allokering'!$B$1:$AF$1,0),FALSE))</f>
        <v>0</v>
      </c>
      <c r="D356">
        <f>IF(ISERROR(1/VLOOKUP($B356,'Justerad allokering'!$B$1:$AG$461,MATCH(D$1,'Justerad allokering'!$B$1:$AF$1,0),FALSE)),VLOOKUP($B356,'Allokerad kvv'!$B$2:$AV$468,MATCH(D$1,'Allokerad kvv'!$B$1:$AV$1,0),FALSE),VLOOKUP($B356,'Justerad allokering'!$B$1:$AG$461,MATCH(D$1,'Justerad allokering'!$B$1:$AF$1,0),FALSE))</f>
        <v>0</v>
      </c>
      <c r="E356">
        <f>IF(ISERROR(1/VLOOKUP($B356,'Justerad allokering'!$B$1:$AG$461,MATCH(E$1,'Justerad allokering'!$B$1:$AF$1,0),FALSE)),VLOOKUP($B356,'Allokerad kvv'!$B$2:$AV$468,MATCH(E$1,'Allokerad kvv'!$B$1:$AV$1,0),FALSE),VLOOKUP($B356,'Justerad allokering'!$B$1:$AG$461,MATCH(E$1,'Justerad allokering'!$B$1:$AF$1,0),FALSE))</f>
        <v>0</v>
      </c>
      <c r="F356">
        <f>IF(ISERROR(1/VLOOKUP($B356,'Justerad allokering'!$B$1:$AG$461,MATCH(F$1,'Justerad allokering'!$B$1:$AF$1,0),FALSE)),VLOOKUP($B356,'Allokerad kvv'!$B$2:$AV$468,MATCH(F$1,'Allokerad kvv'!$B$1:$AV$1,0),FALSE),VLOOKUP($B356,'Justerad allokering'!$B$1:$AG$461,MATCH(F$1,'Justerad allokering'!$B$1:$AF$1,0),FALSE))</f>
        <v>0</v>
      </c>
      <c r="G356">
        <f>IF(ISERROR(1/VLOOKUP($B356,'Justerad allokering'!$B$1:$AG$461,MATCH(G$1,'Justerad allokering'!$B$1:$AF$1,0),FALSE)),VLOOKUP($B356,'Allokerad kvv'!$B$2:$AV$468,MATCH(G$1,'Allokerad kvv'!$B$1:$AV$1,0),FALSE),VLOOKUP($B356,'Justerad allokering'!$B$1:$AG$461,MATCH(G$1,'Justerad allokering'!$B$1:$AF$1,0),FALSE))</f>
        <v>0</v>
      </c>
      <c r="H356">
        <f>IF(ISERROR(1/VLOOKUP($B356,'Justerad allokering'!$B$1:$AG$461,MATCH(H$1,'Justerad allokering'!$B$1:$AF$1,0),FALSE)),VLOOKUP($B356,'Allokerad kvv'!$B$2:$AV$468,MATCH(H$1,'Allokerad kvv'!$B$1:$AV$1,0),FALSE),VLOOKUP($B356,'Justerad allokering'!$B$1:$AG$461,MATCH(H$1,'Justerad allokering'!$B$1:$AF$1,0),FALSE))</f>
        <v>0</v>
      </c>
      <c r="I356">
        <f>IF(ISERROR(1/VLOOKUP($B356,'Justerad allokering'!$B$1:$AG$461,MATCH(I$1,'Justerad allokering'!$B$1:$AF$1,0),FALSE)),VLOOKUP($B356,'Allokerad kvv'!$B$2:$AV$468,MATCH(I$1,'Allokerad kvv'!$B$1:$AV$1,0),FALSE),VLOOKUP($B356,'Justerad allokering'!$B$1:$AG$461,MATCH(I$1,'Justerad allokering'!$B$1:$AF$1,0),FALSE))</f>
        <v>0</v>
      </c>
      <c r="J356">
        <f>IF(ISERROR(1/VLOOKUP($B356,'Justerad allokering'!$B$1:$AG$461,MATCH(J$1,'Justerad allokering'!$B$1:$AF$1,0),FALSE)),VLOOKUP($B356,'Allokerad kvv'!$B$2:$AV$468,MATCH(J$1,'Allokerad kvv'!$B$1:$AV$1,0),FALSE),VLOOKUP($B356,'Justerad allokering'!$B$1:$AG$461,MATCH(J$1,'Justerad allokering'!$B$1:$AF$1,0),FALSE))</f>
        <v>0</v>
      </c>
      <c r="K356">
        <f>IF(ISERROR(1/VLOOKUP($B356,'Justerad allokering'!$B$1:$AG$461,MATCH(K$1,'Justerad allokering'!$B$1:$AF$1,0),FALSE)),VLOOKUP($B356,'Allokerad kvv'!$B$2:$AV$468,MATCH(K$1,'Allokerad kvv'!$B$1:$AV$1,0),FALSE),VLOOKUP($B356,'Justerad allokering'!$B$1:$AG$461,MATCH(K$1,'Justerad allokering'!$B$1:$AF$1,0),FALSE))</f>
        <v>0</v>
      </c>
      <c r="L356">
        <f>IF(ISERROR(1/VLOOKUP($B356,'Justerad allokering'!$B$1:$AG$461,MATCH(L$1,'Justerad allokering'!$B$1:$AF$1,0),FALSE)),VLOOKUP($B356,'Allokerad kvv'!$B$2:$AV$468,MATCH(L$1,'Allokerad kvv'!$B$1:$AV$1,0),FALSE),VLOOKUP($B356,'Justerad allokering'!$B$1:$AG$461,MATCH(L$1,'Justerad allokering'!$B$1:$AF$1,0),FALSE))</f>
        <v>0</v>
      </c>
      <c r="M356">
        <f>IF(ISERROR(1/VLOOKUP($B356,'Justerad allokering'!$B$1:$AG$461,MATCH(M$1,'Justerad allokering'!$B$1:$AF$1,0),FALSE)),VLOOKUP($B356,'Allokerad kvv'!$B$2:$AV$468,MATCH(M$1,'Allokerad kvv'!$B$1:$AV$1,0),FALSE),VLOOKUP($B356,'Justerad allokering'!$B$1:$AG$461,MATCH(M$1,'Justerad allokering'!$B$1:$AF$1,0),FALSE))</f>
        <v>0</v>
      </c>
      <c r="N356">
        <f>IF(ISERROR(1/VLOOKUP($B356,'Justerad allokering'!$B$1:$AG$461,MATCH(N$1,'Justerad allokering'!$B$1:$AF$1,0),FALSE)),VLOOKUP($B356,'Allokerad kvv'!$B$2:$AV$468,MATCH(N$1,'Allokerad kvv'!$B$1:$AV$1,0),FALSE),VLOOKUP($B356,'Justerad allokering'!$B$1:$AG$461,MATCH(N$1,'Justerad allokering'!$B$1:$AF$1,0),FALSE))</f>
        <v>0</v>
      </c>
      <c r="O356">
        <f>IF(ISERROR(1/VLOOKUP($B356,'Justerad allokering'!$B$1:$AG$461,MATCH(O$1,'Justerad allokering'!$B$1:$AF$1,0),FALSE)),VLOOKUP($B356,'Allokerad kvv'!$B$2:$AV$468,MATCH(O$1,'Allokerad kvv'!$B$1:$AV$1,0),FALSE),VLOOKUP($B356,'Justerad allokering'!$B$1:$AG$461,MATCH(O$1,'Justerad allokering'!$B$1:$AF$1,0),FALSE))</f>
        <v>0</v>
      </c>
      <c r="P356">
        <f>IF(ISERROR(1/VLOOKUP($B356,'Justerad allokering'!$B$1:$AG$461,MATCH(P$1,'Justerad allokering'!$B$1:$AF$1,0),FALSE)),VLOOKUP($B356,'Allokerad kvv'!$B$2:$AV$468,MATCH(P$1,'Allokerad kvv'!$B$1:$AV$1,0),FALSE),VLOOKUP($B356,'Justerad allokering'!$B$1:$AG$461,MATCH(P$1,'Justerad allokering'!$B$1:$AF$1,0),FALSE))</f>
        <v>0</v>
      </c>
      <c r="Q356">
        <f>IF(ISERROR(1/VLOOKUP($B356,'Justerad allokering'!$B$1:$AG$461,MATCH(Q$1,'Justerad allokering'!$B$1:$AF$1,0),FALSE)),VLOOKUP($B356,'Allokerad kvv'!$B$2:$AV$468,MATCH(Q$1,'Allokerad kvv'!$B$1:$AV$1,0),FALSE),VLOOKUP($B356,'Justerad allokering'!$B$1:$AG$461,MATCH(Q$1,'Justerad allokering'!$B$1:$AF$1,0),FALSE))</f>
        <v>0</v>
      </c>
      <c r="R356">
        <f>IF(ISERROR(1/VLOOKUP($B356,'Justerad allokering'!$B$1:$AG$461,MATCH(R$1,'Justerad allokering'!$B$1:$AF$1,0),FALSE)),VLOOKUP($B356,'Allokerad kvv'!$B$2:$AV$468,MATCH(R$1,'Allokerad kvv'!$B$1:$AV$1,0),FALSE),VLOOKUP($B356,'Justerad allokering'!$B$1:$AG$461,MATCH(R$1,'Justerad allokering'!$B$1:$AF$1,0),FALSE))</f>
        <v>0</v>
      </c>
      <c r="S356">
        <f>IF(ISERROR(1/VLOOKUP($B356,'Justerad allokering'!$B$1:$AG$461,MATCH(S$1,'Justerad allokering'!$B$1:$AF$1,0),FALSE)),VLOOKUP($B356,'Allokerad kvv'!$B$2:$AV$468,MATCH(S$1,'Allokerad kvv'!$B$1:$AV$1,0),FALSE),VLOOKUP($B356,'Justerad allokering'!$B$1:$AG$461,MATCH(S$1,'Justerad allokering'!$B$1:$AF$1,0),FALSE))</f>
        <v>0</v>
      </c>
      <c r="T356">
        <f>IF(ISERROR(1/VLOOKUP($B356,'Justerad allokering'!$B$1:$AG$461,MATCH(T$1,'Justerad allokering'!$B$1:$AF$1,0),FALSE)),VLOOKUP($B356,'Allokerad kvv'!$B$2:$AV$468,MATCH(T$1,'Allokerad kvv'!$B$1:$AV$1,0),FALSE),VLOOKUP($B356,'Justerad allokering'!$B$1:$AG$461,MATCH(T$1,'Justerad allokering'!$B$1:$AF$1,0),FALSE))</f>
        <v>0</v>
      </c>
      <c r="U356">
        <f>IF(ISERROR(1/VLOOKUP($B356,'Justerad allokering'!$B$1:$AG$461,MATCH(U$1,'Justerad allokering'!$B$1:$AF$1,0),FALSE)),VLOOKUP($B356,'Allokerad kvv'!$B$2:$AV$468,MATCH(U$1,'Allokerad kvv'!$B$1:$AV$1,0),FALSE),VLOOKUP($B356,'Justerad allokering'!$B$1:$AG$461,MATCH(U$1,'Justerad allokering'!$B$1:$AF$1,0),FALSE))</f>
        <v>0</v>
      </c>
      <c r="V356">
        <f>IF(ISERROR(1/VLOOKUP($B356,'Justerad allokering'!$B$1:$AG$461,MATCH(V$1,'Justerad allokering'!$B$1:$AF$1,0),FALSE)),VLOOKUP($B356,'Allokerad kvv'!$B$2:$AV$468,MATCH(V$1,'Allokerad kvv'!$B$1:$AV$1,0),FALSE),VLOOKUP($B356,'Justerad allokering'!$B$1:$AG$461,MATCH(V$1,'Justerad allokering'!$B$1:$AF$1,0),FALSE))</f>
        <v>0</v>
      </c>
      <c r="W356">
        <f>IF(ISERROR(1/VLOOKUP($B356,'Justerad allokering'!$B$1:$AG$461,MATCH(W$1,'Justerad allokering'!$B$1:$AF$1,0),FALSE)),VLOOKUP($B356,'Allokerad kvv'!$B$2:$AV$468,MATCH(W$1,'Allokerad kvv'!$B$1:$AV$1,0),FALSE),VLOOKUP($B356,'Justerad allokering'!$B$1:$AG$461,MATCH(W$1,'Justerad allokering'!$B$1:$AF$1,0),FALSE))</f>
        <v>0</v>
      </c>
      <c r="X356">
        <f>IF(ISERROR(1/VLOOKUP($B356,'Justerad allokering'!$B$1:$AG$461,MATCH(X$1,'Justerad allokering'!$B$1:$AF$1,0),FALSE)),VLOOKUP($B356,'Allokerad kvv'!$B$2:$AV$468,MATCH(X$1,'Allokerad kvv'!$B$1:$AV$1,0),FALSE),VLOOKUP($B356,'Justerad allokering'!$B$1:$AG$461,MATCH(X$1,'Justerad allokering'!$B$1:$AF$1,0),FALSE))</f>
        <v>0</v>
      </c>
      <c r="Y356">
        <f>IF(ISERROR(1/VLOOKUP($B356,'Justerad allokering'!$B$1:$AG$461,MATCH(Y$1,'Justerad allokering'!$B$1:$AF$1,0),FALSE)),VLOOKUP($B356,'Allokerad kvv'!$B$2:$AV$468,MATCH(Y$1,'Allokerad kvv'!$B$1:$AV$1,0),FALSE),VLOOKUP($B356,'Justerad allokering'!$B$1:$AG$461,MATCH(Y$1,'Justerad allokering'!$B$1:$AF$1,0),FALSE))</f>
        <v>0</v>
      </c>
      <c r="Z356">
        <f>IF(ISERROR(1/VLOOKUP($B356,'Justerad allokering'!$B$1:$AG$461,MATCH(Z$1,'Justerad allokering'!$B$1:$AF$1,0),FALSE)),VLOOKUP($B356,'Allokerad kvv'!$B$2:$AV$468,MATCH(Z$1,'Allokerad kvv'!$B$1:$AV$1,0),FALSE),VLOOKUP($B356,'Justerad allokering'!$B$1:$AG$461,MATCH(Z$1,'Justerad allokering'!$B$1:$AF$1,0),FALSE))</f>
        <v>0</v>
      </c>
      <c r="AE356" s="89">
        <f t="shared" si="20"/>
        <v>0</v>
      </c>
      <c r="AG356">
        <f t="shared" si="21"/>
        <v>0</v>
      </c>
      <c r="AH356">
        <f t="shared" si="22"/>
        <v>0</v>
      </c>
      <c r="AI356" t="str">
        <f>IF(AH356=0,"",AH356/VLOOKUP(B356,Kraftvärmeprod!$B$1:$BC$480,MATCH("Summa tillförd energi exklusive rökgaskondensering",Kraftvärmeprod!$B$1:$BC$1,0),FALSE))</f>
        <v/>
      </c>
      <c r="AK356">
        <f t="shared" si="23"/>
        <v>0</v>
      </c>
    </row>
    <row r="357" spans="1:37" x14ac:dyDescent="0.25">
      <c r="A357" s="2" t="s">
        <v>491</v>
      </c>
      <c r="B357" s="2" t="s">
        <v>496</v>
      </c>
      <c r="C357">
        <f>IF(ISERROR(1/VLOOKUP($B357,'Justerad allokering'!$B$1:$AG$461,MATCH(C$1,'Justerad allokering'!$B$1:$AF$1,0),FALSE)),VLOOKUP($B357,'Allokerad kvv'!$B$2:$AV$468,MATCH(C$1,'Allokerad kvv'!$B$1:$AV$1,0),FALSE),VLOOKUP($B357,'Justerad allokering'!$B$1:$AG$461,MATCH(C$1,'Justerad allokering'!$B$1:$AF$1,0),FALSE))</f>
        <v>0</v>
      </c>
      <c r="D357">
        <f>IF(ISERROR(1/VLOOKUP($B357,'Justerad allokering'!$B$1:$AG$461,MATCH(D$1,'Justerad allokering'!$B$1:$AF$1,0),FALSE)),VLOOKUP($B357,'Allokerad kvv'!$B$2:$AV$468,MATCH(D$1,'Allokerad kvv'!$B$1:$AV$1,0),FALSE),VLOOKUP($B357,'Justerad allokering'!$B$1:$AG$461,MATCH(D$1,'Justerad allokering'!$B$1:$AF$1,0),FALSE))</f>
        <v>0</v>
      </c>
      <c r="E357">
        <f>IF(ISERROR(1/VLOOKUP($B357,'Justerad allokering'!$B$1:$AG$461,MATCH(E$1,'Justerad allokering'!$B$1:$AF$1,0),FALSE)),VLOOKUP($B357,'Allokerad kvv'!$B$2:$AV$468,MATCH(E$1,'Allokerad kvv'!$B$1:$AV$1,0),FALSE),VLOOKUP($B357,'Justerad allokering'!$B$1:$AG$461,MATCH(E$1,'Justerad allokering'!$B$1:$AF$1,0),FALSE))</f>
        <v>0</v>
      </c>
      <c r="F357">
        <f>IF(ISERROR(1/VLOOKUP($B357,'Justerad allokering'!$B$1:$AG$461,MATCH(F$1,'Justerad allokering'!$B$1:$AF$1,0),FALSE)),VLOOKUP($B357,'Allokerad kvv'!$B$2:$AV$468,MATCH(F$1,'Allokerad kvv'!$B$1:$AV$1,0),FALSE),VLOOKUP($B357,'Justerad allokering'!$B$1:$AG$461,MATCH(F$1,'Justerad allokering'!$B$1:$AF$1,0),FALSE))</f>
        <v>0</v>
      </c>
      <c r="G357">
        <f>IF(ISERROR(1/VLOOKUP($B357,'Justerad allokering'!$B$1:$AG$461,MATCH(G$1,'Justerad allokering'!$B$1:$AF$1,0),FALSE)),VLOOKUP($B357,'Allokerad kvv'!$B$2:$AV$468,MATCH(G$1,'Allokerad kvv'!$B$1:$AV$1,0),FALSE),VLOOKUP($B357,'Justerad allokering'!$B$1:$AG$461,MATCH(G$1,'Justerad allokering'!$B$1:$AF$1,0),FALSE))</f>
        <v>0</v>
      </c>
      <c r="H357">
        <f>IF(ISERROR(1/VLOOKUP($B357,'Justerad allokering'!$B$1:$AG$461,MATCH(H$1,'Justerad allokering'!$B$1:$AF$1,0),FALSE)),VLOOKUP($B357,'Allokerad kvv'!$B$2:$AV$468,MATCH(H$1,'Allokerad kvv'!$B$1:$AV$1,0),FALSE),VLOOKUP($B357,'Justerad allokering'!$B$1:$AG$461,MATCH(H$1,'Justerad allokering'!$B$1:$AF$1,0),FALSE))</f>
        <v>0</v>
      </c>
      <c r="I357">
        <f>IF(ISERROR(1/VLOOKUP($B357,'Justerad allokering'!$B$1:$AG$461,MATCH(I$1,'Justerad allokering'!$B$1:$AF$1,0),FALSE)),VLOOKUP($B357,'Allokerad kvv'!$B$2:$AV$468,MATCH(I$1,'Allokerad kvv'!$B$1:$AV$1,0),FALSE),VLOOKUP($B357,'Justerad allokering'!$B$1:$AG$461,MATCH(I$1,'Justerad allokering'!$B$1:$AF$1,0),FALSE))</f>
        <v>0</v>
      </c>
      <c r="J357">
        <f>IF(ISERROR(1/VLOOKUP($B357,'Justerad allokering'!$B$1:$AG$461,MATCH(J$1,'Justerad allokering'!$B$1:$AF$1,0),FALSE)),VLOOKUP($B357,'Allokerad kvv'!$B$2:$AV$468,MATCH(J$1,'Allokerad kvv'!$B$1:$AV$1,0),FALSE),VLOOKUP($B357,'Justerad allokering'!$B$1:$AG$461,MATCH(J$1,'Justerad allokering'!$B$1:$AF$1,0),FALSE))</f>
        <v>0</v>
      </c>
      <c r="K357">
        <f>IF(ISERROR(1/VLOOKUP($B357,'Justerad allokering'!$B$1:$AG$461,MATCH(K$1,'Justerad allokering'!$B$1:$AF$1,0),FALSE)),VLOOKUP($B357,'Allokerad kvv'!$B$2:$AV$468,MATCH(K$1,'Allokerad kvv'!$B$1:$AV$1,0),FALSE),VLOOKUP($B357,'Justerad allokering'!$B$1:$AG$461,MATCH(K$1,'Justerad allokering'!$B$1:$AF$1,0),FALSE))</f>
        <v>0</v>
      </c>
      <c r="L357">
        <f>IF(ISERROR(1/VLOOKUP($B357,'Justerad allokering'!$B$1:$AG$461,MATCH(L$1,'Justerad allokering'!$B$1:$AF$1,0),FALSE)),VLOOKUP($B357,'Allokerad kvv'!$B$2:$AV$468,MATCH(L$1,'Allokerad kvv'!$B$1:$AV$1,0),FALSE),VLOOKUP($B357,'Justerad allokering'!$B$1:$AG$461,MATCH(L$1,'Justerad allokering'!$B$1:$AF$1,0),FALSE))</f>
        <v>0</v>
      </c>
      <c r="M357">
        <f>IF(ISERROR(1/VLOOKUP($B357,'Justerad allokering'!$B$1:$AG$461,MATCH(M$1,'Justerad allokering'!$B$1:$AF$1,0),FALSE)),VLOOKUP($B357,'Allokerad kvv'!$B$2:$AV$468,MATCH(M$1,'Allokerad kvv'!$B$1:$AV$1,0),FALSE),VLOOKUP($B357,'Justerad allokering'!$B$1:$AG$461,MATCH(M$1,'Justerad allokering'!$B$1:$AF$1,0),FALSE))</f>
        <v>0</v>
      </c>
      <c r="N357">
        <f>IF(ISERROR(1/VLOOKUP($B357,'Justerad allokering'!$B$1:$AG$461,MATCH(N$1,'Justerad allokering'!$B$1:$AF$1,0),FALSE)),VLOOKUP($B357,'Allokerad kvv'!$B$2:$AV$468,MATCH(N$1,'Allokerad kvv'!$B$1:$AV$1,0),FALSE),VLOOKUP($B357,'Justerad allokering'!$B$1:$AG$461,MATCH(N$1,'Justerad allokering'!$B$1:$AF$1,0),FALSE))</f>
        <v>0</v>
      </c>
      <c r="O357">
        <f>IF(ISERROR(1/VLOOKUP($B357,'Justerad allokering'!$B$1:$AG$461,MATCH(O$1,'Justerad allokering'!$B$1:$AF$1,0),FALSE)),VLOOKUP($B357,'Allokerad kvv'!$B$2:$AV$468,MATCH(O$1,'Allokerad kvv'!$B$1:$AV$1,0),FALSE),VLOOKUP($B357,'Justerad allokering'!$B$1:$AG$461,MATCH(O$1,'Justerad allokering'!$B$1:$AF$1,0),FALSE))</f>
        <v>0</v>
      </c>
      <c r="P357">
        <f>IF(ISERROR(1/VLOOKUP($B357,'Justerad allokering'!$B$1:$AG$461,MATCH(P$1,'Justerad allokering'!$B$1:$AF$1,0),FALSE)),VLOOKUP($B357,'Allokerad kvv'!$B$2:$AV$468,MATCH(P$1,'Allokerad kvv'!$B$1:$AV$1,0),FALSE),VLOOKUP($B357,'Justerad allokering'!$B$1:$AG$461,MATCH(P$1,'Justerad allokering'!$B$1:$AF$1,0),FALSE))</f>
        <v>0</v>
      </c>
      <c r="Q357">
        <f>IF(ISERROR(1/VLOOKUP($B357,'Justerad allokering'!$B$1:$AG$461,MATCH(Q$1,'Justerad allokering'!$B$1:$AF$1,0),FALSE)),VLOOKUP($B357,'Allokerad kvv'!$B$2:$AV$468,MATCH(Q$1,'Allokerad kvv'!$B$1:$AV$1,0),FALSE),VLOOKUP($B357,'Justerad allokering'!$B$1:$AG$461,MATCH(Q$1,'Justerad allokering'!$B$1:$AF$1,0),FALSE))</f>
        <v>0</v>
      </c>
      <c r="R357">
        <f>IF(ISERROR(1/VLOOKUP($B357,'Justerad allokering'!$B$1:$AG$461,MATCH(R$1,'Justerad allokering'!$B$1:$AF$1,0),FALSE)),VLOOKUP($B357,'Allokerad kvv'!$B$2:$AV$468,MATCH(R$1,'Allokerad kvv'!$B$1:$AV$1,0),FALSE),VLOOKUP($B357,'Justerad allokering'!$B$1:$AG$461,MATCH(R$1,'Justerad allokering'!$B$1:$AF$1,0),FALSE))</f>
        <v>0</v>
      </c>
      <c r="S357">
        <f>IF(ISERROR(1/VLOOKUP($B357,'Justerad allokering'!$B$1:$AG$461,MATCH(S$1,'Justerad allokering'!$B$1:$AF$1,0),FALSE)),VLOOKUP($B357,'Allokerad kvv'!$B$2:$AV$468,MATCH(S$1,'Allokerad kvv'!$B$1:$AV$1,0),FALSE),VLOOKUP($B357,'Justerad allokering'!$B$1:$AG$461,MATCH(S$1,'Justerad allokering'!$B$1:$AF$1,0),FALSE))</f>
        <v>0</v>
      </c>
      <c r="T357">
        <f>IF(ISERROR(1/VLOOKUP($B357,'Justerad allokering'!$B$1:$AG$461,MATCH(T$1,'Justerad allokering'!$B$1:$AF$1,0),FALSE)),VLOOKUP($B357,'Allokerad kvv'!$B$2:$AV$468,MATCH(T$1,'Allokerad kvv'!$B$1:$AV$1,0),FALSE),VLOOKUP($B357,'Justerad allokering'!$B$1:$AG$461,MATCH(T$1,'Justerad allokering'!$B$1:$AF$1,0),FALSE))</f>
        <v>0</v>
      </c>
      <c r="U357">
        <f>IF(ISERROR(1/VLOOKUP($B357,'Justerad allokering'!$B$1:$AG$461,MATCH(U$1,'Justerad allokering'!$B$1:$AF$1,0),FALSE)),VLOOKUP($B357,'Allokerad kvv'!$B$2:$AV$468,MATCH(U$1,'Allokerad kvv'!$B$1:$AV$1,0),FALSE),VLOOKUP($B357,'Justerad allokering'!$B$1:$AG$461,MATCH(U$1,'Justerad allokering'!$B$1:$AF$1,0),FALSE))</f>
        <v>0</v>
      </c>
      <c r="V357">
        <f>IF(ISERROR(1/VLOOKUP($B357,'Justerad allokering'!$B$1:$AG$461,MATCH(V$1,'Justerad allokering'!$B$1:$AF$1,0),FALSE)),VLOOKUP($B357,'Allokerad kvv'!$B$2:$AV$468,MATCH(V$1,'Allokerad kvv'!$B$1:$AV$1,0),FALSE),VLOOKUP($B357,'Justerad allokering'!$B$1:$AG$461,MATCH(V$1,'Justerad allokering'!$B$1:$AF$1,0),FALSE))</f>
        <v>0</v>
      </c>
      <c r="W357">
        <f>IF(ISERROR(1/VLOOKUP($B357,'Justerad allokering'!$B$1:$AG$461,MATCH(W$1,'Justerad allokering'!$B$1:$AF$1,0),FALSE)),VLOOKUP($B357,'Allokerad kvv'!$B$2:$AV$468,MATCH(W$1,'Allokerad kvv'!$B$1:$AV$1,0),FALSE),VLOOKUP($B357,'Justerad allokering'!$B$1:$AG$461,MATCH(W$1,'Justerad allokering'!$B$1:$AF$1,0),FALSE))</f>
        <v>0</v>
      </c>
      <c r="X357">
        <f>IF(ISERROR(1/VLOOKUP($B357,'Justerad allokering'!$B$1:$AG$461,MATCH(X$1,'Justerad allokering'!$B$1:$AF$1,0),FALSE)),VLOOKUP($B357,'Allokerad kvv'!$B$2:$AV$468,MATCH(X$1,'Allokerad kvv'!$B$1:$AV$1,0),FALSE),VLOOKUP($B357,'Justerad allokering'!$B$1:$AG$461,MATCH(X$1,'Justerad allokering'!$B$1:$AF$1,0),FALSE))</f>
        <v>0</v>
      </c>
      <c r="Y357">
        <f>IF(ISERROR(1/VLOOKUP($B357,'Justerad allokering'!$B$1:$AG$461,MATCH(Y$1,'Justerad allokering'!$B$1:$AF$1,0),FALSE)),VLOOKUP($B357,'Allokerad kvv'!$B$2:$AV$468,MATCH(Y$1,'Allokerad kvv'!$B$1:$AV$1,0),FALSE),VLOOKUP($B357,'Justerad allokering'!$B$1:$AG$461,MATCH(Y$1,'Justerad allokering'!$B$1:$AF$1,0),FALSE))</f>
        <v>0</v>
      </c>
      <c r="Z357">
        <f>IF(ISERROR(1/VLOOKUP($B357,'Justerad allokering'!$B$1:$AG$461,MATCH(Z$1,'Justerad allokering'!$B$1:$AF$1,0),FALSE)),VLOOKUP($B357,'Allokerad kvv'!$B$2:$AV$468,MATCH(Z$1,'Allokerad kvv'!$B$1:$AV$1,0),FALSE),VLOOKUP($B357,'Justerad allokering'!$B$1:$AG$461,MATCH(Z$1,'Justerad allokering'!$B$1:$AF$1,0),FALSE))</f>
        <v>0</v>
      </c>
      <c r="AE357" s="89">
        <f t="shared" si="20"/>
        <v>0</v>
      </c>
      <c r="AG357">
        <f t="shared" si="21"/>
        <v>0</v>
      </c>
      <c r="AH357">
        <f t="shared" si="22"/>
        <v>0</v>
      </c>
      <c r="AI357" t="str">
        <f>IF(AH357=0,"",AH357/VLOOKUP(B357,Kraftvärmeprod!$B$1:$BC$480,MATCH("Summa tillförd energi exklusive rökgaskondensering",Kraftvärmeprod!$B$1:$BC$1,0),FALSE))</f>
        <v/>
      </c>
      <c r="AK357">
        <f t="shared" si="23"/>
        <v>0</v>
      </c>
    </row>
    <row r="358" spans="1:37" x14ac:dyDescent="0.25">
      <c r="A358" s="2" t="s">
        <v>497</v>
      </c>
      <c r="B358" s="2" t="s">
        <v>498</v>
      </c>
      <c r="C358">
        <f>IF(ISERROR(1/VLOOKUP($B358,'Justerad allokering'!$B$1:$AG$461,MATCH(C$1,'Justerad allokering'!$B$1:$AF$1,0),FALSE)),VLOOKUP($B358,'Allokerad kvv'!$B$2:$AV$468,MATCH(C$1,'Allokerad kvv'!$B$1:$AV$1,0),FALSE),VLOOKUP($B358,'Justerad allokering'!$B$1:$AG$461,MATCH(C$1,'Justerad allokering'!$B$1:$AF$1,0),FALSE))</f>
        <v>0</v>
      </c>
      <c r="D358">
        <f>IF(ISERROR(1/VLOOKUP($B358,'Justerad allokering'!$B$1:$AG$461,MATCH(D$1,'Justerad allokering'!$B$1:$AF$1,0),FALSE)),VLOOKUP($B358,'Allokerad kvv'!$B$2:$AV$468,MATCH(D$1,'Allokerad kvv'!$B$1:$AV$1,0),FALSE),VLOOKUP($B358,'Justerad allokering'!$B$1:$AG$461,MATCH(D$1,'Justerad allokering'!$B$1:$AF$1,0),FALSE))</f>
        <v>0</v>
      </c>
      <c r="E358">
        <f>IF(ISERROR(1/VLOOKUP($B358,'Justerad allokering'!$B$1:$AG$461,MATCH(E$1,'Justerad allokering'!$B$1:$AF$1,0),FALSE)),VLOOKUP($B358,'Allokerad kvv'!$B$2:$AV$468,MATCH(E$1,'Allokerad kvv'!$B$1:$AV$1,0),FALSE),VLOOKUP($B358,'Justerad allokering'!$B$1:$AG$461,MATCH(E$1,'Justerad allokering'!$B$1:$AF$1,0),FALSE))</f>
        <v>0</v>
      </c>
      <c r="F358">
        <f>IF(ISERROR(1/VLOOKUP($B358,'Justerad allokering'!$B$1:$AG$461,MATCH(F$1,'Justerad allokering'!$B$1:$AF$1,0),FALSE)),VLOOKUP($B358,'Allokerad kvv'!$B$2:$AV$468,MATCH(F$1,'Allokerad kvv'!$B$1:$AV$1,0),FALSE),VLOOKUP($B358,'Justerad allokering'!$B$1:$AG$461,MATCH(F$1,'Justerad allokering'!$B$1:$AF$1,0),FALSE))</f>
        <v>0</v>
      </c>
      <c r="G358">
        <f>IF(ISERROR(1/VLOOKUP($B358,'Justerad allokering'!$B$1:$AG$461,MATCH(G$1,'Justerad allokering'!$B$1:$AF$1,0),FALSE)),VLOOKUP($B358,'Allokerad kvv'!$B$2:$AV$468,MATCH(G$1,'Allokerad kvv'!$B$1:$AV$1,0),FALSE),VLOOKUP($B358,'Justerad allokering'!$B$1:$AG$461,MATCH(G$1,'Justerad allokering'!$B$1:$AF$1,0),FALSE))</f>
        <v>0</v>
      </c>
      <c r="H358">
        <f>IF(ISERROR(1/VLOOKUP($B358,'Justerad allokering'!$B$1:$AG$461,MATCH(H$1,'Justerad allokering'!$B$1:$AF$1,0),FALSE)),VLOOKUP($B358,'Allokerad kvv'!$B$2:$AV$468,MATCH(H$1,'Allokerad kvv'!$B$1:$AV$1,0),FALSE),VLOOKUP($B358,'Justerad allokering'!$B$1:$AG$461,MATCH(H$1,'Justerad allokering'!$B$1:$AF$1,0),FALSE))</f>
        <v>0</v>
      </c>
      <c r="I358">
        <f>IF(ISERROR(1/VLOOKUP($B358,'Justerad allokering'!$B$1:$AG$461,MATCH(I$1,'Justerad allokering'!$B$1:$AF$1,0),FALSE)),VLOOKUP($B358,'Allokerad kvv'!$B$2:$AV$468,MATCH(I$1,'Allokerad kvv'!$B$1:$AV$1,0),FALSE),VLOOKUP($B358,'Justerad allokering'!$B$1:$AG$461,MATCH(I$1,'Justerad allokering'!$B$1:$AF$1,0),FALSE))</f>
        <v>0</v>
      </c>
      <c r="J358">
        <f>IF(ISERROR(1/VLOOKUP($B358,'Justerad allokering'!$B$1:$AG$461,MATCH(J$1,'Justerad allokering'!$B$1:$AF$1,0),FALSE)),VLOOKUP($B358,'Allokerad kvv'!$B$2:$AV$468,MATCH(J$1,'Allokerad kvv'!$B$1:$AV$1,0),FALSE),VLOOKUP($B358,'Justerad allokering'!$B$1:$AG$461,MATCH(J$1,'Justerad allokering'!$B$1:$AF$1,0),FALSE))</f>
        <v>0</v>
      </c>
      <c r="K358">
        <f>IF(ISERROR(1/VLOOKUP($B358,'Justerad allokering'!$B$1:$AG$461,MATCH(K$1,'Justerad allokering'!$B$1:$AF$1,0),FALSE)),VLOOKUP($B358,'Allokerad kvv'!$B$2:$AV$468,MATCH(K$1,'Allokerad kvv'!$B$1:$AV$1,0),FALSE),VLOOKUP($B358,'Justerad allokering'!$B$1:$AG$461,MATCH(K$1,'Justerad allokering'!$B$1:$AF$1,0),FALSE))</f>
        <v>0</v>
      </c>
      <c r="L358">
        <f>IF(ISERROR(1/VLOOKUP($B358,'Justerad allokering'!$B$1:$AG$461,MATCH(L$1,'Justerad allokering'!$B$1:$AF$1,0),FALSE)),VLOOKUP($B358,'Allokerad kvv'!$B$2:$AV$468,MATCH(L$1,'Allokerad kvv'!$B$1:$AV$1,0),FALSE),VLOOKUP($B358,'Justerad allokering'!$B$1:$AG$461,MATCH(L$1,'Justerad allokering'!$B$1:$AF$1,0),FALSE))</f>
        <v>0</v>
      </c>
      <c r="M358">
        <f>IF(ISERROR(1/VLOOKUP($B358,'Justerad allokering'!$B$1:$AG$461,MATCH(M$1,'Justerad allokering'!$B$1:$AF$1,0),FALSE)),VLOOKUP($B358,'Allokerad kvv'!$B$2:$AV$468,MATCH(M$1,'Allokerad kvv'!$B$1:$AV$1,0),FALSE),VLOOKUP($B358,'Justerad allokering'!$B$1:$AG$461,MATCH(M$1,'Justerad allokering'!$B$1:$AF$1,0),FALSE))</f>
        <v>0</v>
      </c>
      <c r="N358">
        <f>IF(ISERROR(1/VLOOKUP($B358,'Justerad allokering'!$B$1:$AG$461,MATCH(N$1,'Justerad allokering'!$B$1:$AF$1,0),FALSE)),VLOOKUP($B358,'Allokerad kvv'!$B$2:$AV$468,MATCH(N$1,'Allokerad kvv'!$B$1:$AV$1,0),FALSE),VLOOKUP($B358,'Justerad allokering'!$B$1:$AG$461,MATCH(N$1,'Justerad allokering'!$B$1:$AF$1,0),FALSE))</f>
        <v>0</v>
      </c>
      <c r="O358">
        <f>IF(ISERROR(1/VLOOKUP($B358,'Justerad allokering'!$B$1:$AG$461,MATCH(O$1,'Justerad allokering'!$B$1:$AF$1,0),FALSE)),VLOOKUP($B358,'Allokerad kvv'!$B$2:$AV$468,MATCH(O$1,'Allokerad kvv'!$B$1:$AV$1,0),FALSE),VLOOKUP($B358,'Justerad allokering'!$B$1:$AG$461,MATCH(O$1,'Justerad allokering'!$B$1:$AF$1,0),FALSE))</f>
        <v>0</v>
      </c>
      <c r="P358">
        <f>IF(ISERROR(1/VLOOKUP($B358,'Justerad allokering'!$B$1:$AG$461,MATCH(P$1,'Justerad allokering'!$B$1:$AF$1,0),FALSE)),VLOOKUP($B358,'Allokerad kvv'!$B$2:$AV$468,MATCH(P$1,'Allokerad kvv'!$B$1:$AV$1,0),FALSE),VLOOKUP($B358,'Justerad allokering'!$B$1:$AG$461,MATCH(P$1,'Justerad allokering'!$B$1:$AF$1,0),FALSE))</f>
        <v>0</v>
      </c>
      <c r="Q358">
        <f>IF(ISERROR(1/VLOOKUP($B358,'Justerad allokering'!$B$1:$AG$461,MATCH(Q$1,'Justerad allokering'!$B$1:$AF$1,0),FALSE)),VLOOKUP($B358,'Allokerad kvv'!$B$2:$AV$468,MATCH(Q$1,'Allokerad kvv'!$B$1:$AV$1,0),FALSE),VLOOKUP($B358,'Justerad allokering'!$B$1:$AG$461,MATCH(Q$1,'Justerad allokering'!$B$1:$AF$1,0),FALSE))</f>
        <v>0</v>
      </c>
      <c r="R358">
        <f>IF(ISERROR(1/VLOOKUP($B358,'Justerad allokering'!$B$1:$AG$461,MATCH(R$1,'Justerad allokering'!$B$1:$AF$1,0),FALSE)),VLOOKUP($B358,'Allokerad kvv'!$B$2:$AV$468,MATCH(R$1,'Allokerad kvv'!$B$1:$AV$1,0),FALSE),VLOOKUP($B358,'Justerad allokering'!$B$1:$AG$461,MATCH(R$1,'Justerad allokering'!$B$1:$AF$1,0),FALSE))</f>
        <v>0</v>
      </c>
      <c r="S358">
        <f>IF(ISERROR(1/VLOOKUP($B358,'Justerad allokering'!$B$1:$AG$461,MATCH(S$1,'Justerad allokering'!$B$1:$AF$1,0),FALSE)),VLOOKUP($B358,'Allokerad kvv'!$B$2:$AV$468,MATCH(S$1,'Allokerad kvv'!$B$1:$AV$1,0),FALSE),VLOOKUP($B358,'Justerad allokering'!$B$1:$AG$461,MATCH(S$1,'Justerad allokering'!$B$1:$AF$1,0),FALSE))</f>
        <v>0</v>
      </c>
      <c r="T358">
        <f>IF(ISERROR(1/VLOOKUP($B358,'Justerad allokering'!$B$1:$AG$461,MATCH(T$1,'Justerad allokering'!$B$1:$AF$1,0),FALSE)),VLOOKUP($B358,'Allokerad kvv'!$B$2:$AV$468,MATCH(T$1,'Allokerad kvv'!$B$1:$AV$1,0),FALSE),VLOOKUP($B358,'Justerad allokering'!$B$1:$AG$461,MATCH(T$1,'Justerad allokering'!$B$1:$AF$1,0),FALSE))</f>
        <v>0</v>
      </c>
      <c r="U358">
        <f>IF(ISERROR(1/VLOOKUP($B358,'Justerad allokering'!$B$1:$AG$461,MATCH(U$1,'Justerad allokering'!$B$1:$AF$1,0),FALSE)),VLOOKUP($B358,'Allokerad kvv'!$B$2:$AV$468,MATCH(U$1,'Allokerad kvv'!$B$1:$AV$1,0),FALSE),VLOOKUP($B358,'Justerad allokering'!$B$1:$AG$461,MATCH(U$1,'Justerad allokering'!$B$1:$AF$1,0),FALSE))</f>
        <v>0</v>
      </c>
      <c r="V358">
        <f>IF(ISERROR(1/VLOOKUP($B358,'Justerad allokering'!$B$1:$AG$461,MATCH(V$1,'Justerad allokering'!$B$1:$AF$1,0),FALSE)),VLOOKUP($B358,'Allokerad kvv'!$B$2:$AV$468,MATCH(V$1,'Allokerad kvv'!$B$1:$AV$1,0),FALSE),VLOOKUP($B358,'Justerad allokering'!$B$1:$AG$461,MATCH(V$1,'Justerad allokering'!$B$1:$AF$1,0),FALSE))</f>
        <v>0</v>
      </c>
      <c r="W358">
        <f>IF(ISERROR(1/VLOOKUP($B358,'Justerad allokering'!$B$1:$AG$461,MATCH(W$1,'Justerad allokering'!$B$1:$AF$1,0),FALSE)),VLOOKUP($B358,'Allokerad kvv'!$B$2:$AV$468,MATCH(W$1,'Allokerad kvv'!$B$1:$AV$1,0),FALSE),VLOOKUP($B358,'Justerad allokering'!$B$1:$AG$461,MATCH(W$1,'Justerad allokering'!$B$1:$AF$1,0),FALSE))</f>
        <v>0</v>
      </c>
      <c r="X358">
        <f>IF(ISERROR(1/VLOOKUP($B358,'Justerad allokering'!$B$1:$AG$461,MATCH(X$1,'Justerad allokering'!$B$1:$AF$1,0),FALSE)),VLOOKUP($B358,'Allokerad kvv'!$B$2:$AV$468,MATCH(X$1,'Allokerad kvv'!$B$1:$AV$1,0),FALSE),VLOOKUP($B358,'Justerad allokering'!$B$1:$AG$461,MATCH(X$1,'Justerad allokering'!$B$1:$AF$1,0),FALSE))</f>
        <v>0</v>
      </c>
      <c r="Y358">
        <f>IF(ISERROR(1/VLOOKUP($B358,'Justerad allokering'!$B$1:$AG$461,MATCH(Y$1,'Justerad allokering'!$B$1:$AF$1,0),FALSE)),VLOOKUP($B358,'Allokerad kvv'!$B$2:$AV$468,MATCH(Y$1,'Allokerad kvv'!$B$1:$AV$1,0),FALSE),VLOOKUP($B358,'Justerad allokering'!$B$1:$AG$461,MATCH(Y$1,'Justerad allokering'!$B$1:$AF$1,0),FALSE))</f>
        <v>0</v>
      </c>
      <c r="Z358">
        <f>IF(ISERROR(1/VLOOKUP($B358,'Justerad allokering'!$B$1:$AG$461,MATCH(Z$1,'Justerad allokering'!$B$1:$AF$1,0),FALSE)),VLOOKUP($B358,'Allokerad kvv'!$B$2:$AV$468,MATCH(Z$1,'Allokerad kvv'!$B$1:$AV$1,0),FALSE),VLOOKUP($B358,'Justerad allokering'!$B$1:$AG$461,MATCH(Z$1,'Justerad allokering'!$B$1:$AF$1,0),FALSE))</f>
        <v>0</v>
      </c>
      <c r="AE358" s="89">
        <f t="shared" si="20"/>
        <v>0</v>
      </c>
      <c r="AG358">
        <f t="shared" si="21"/>
        <v>0</v>
      </c>
      <c r="AH358">
        <f t="shared" si="22"/>
        <v>0</v>
      </c>
      <c r="AI358" t="str">
        <f>IF(AH358=0,"",AH358/VLOOKUP(B358,Kraftvärmeprod!$B$1:$BC$480,MATCH("Summa tillförd energi exklusive rökgaskondensering",Kraftvärmeprod!$B$1:$BC$1,0),FALSE))</f>
        <v/>
      </c>
      <c r="AK358">
        <f t="shared" si="23"/>
        <v>0</v>
      </c>
    </row>
    <row r="359" spans="1:37" x14ac:dyDescent="0.25">
      <c r="A359" s="2" t="s">
        <v>497</v>
      </c>
      <c r="B359" s="2" t="s">
        <v>499</v>
      </c>
      <c r="C359">
        <f>IF(ISERROR(1/VLOOKUP($B359,'Justerad allokering'!$B$1:$AG$461,MATCH(C$1,'Justerad allokering'!$B$1:$AF$1,0),FALSE)),VLOOKUP($B359,'Allokerad kvv'!$B$2:$AV$468,MATCH(C$1,'Allokerad kvv'!$B$1:$AV$1,0),FALSE),VLOOKUP($B359,'Justerad allokering'!$B$1:$AG$461,MATCH(C$1,'Justerad allokering'!$B$1:$AF$1,0),FALSE))</f>
        <v>0</v>
      </c>
      <c r="D359">
        <f>IF(ISERROR(1/VLOOKUP($B359,'Justerad allokering'!$B$1:$AG$461,MATCH(D$1,'Justerad allokering'!$B$1:$AF$1,0),FALSE)),VLOOKUP($B359,'Allokerad kvv'!$B$2:$AV$468,MATCH(D$1,'Allokerad kvv'!$B$1:$AV$1,0),FALSE),VLOOKUP($B359,'Justerad allokering'!$B$1:$AG$461,MATCH(D$1,'Justerad allokering'!$B$1:$AF$1,0),FALSE))</f>
        <v>0</v>
      </c>
      <c r="E359">
        <f>IF(ISERROR(1/VLOOKUP($B359,'Justerad allokering'!$B$1:$AG$461,MATCH(E$1,'Justerad allokering'!$B$1:$AF$1,0),FALSE)),VLOOKUP($B359,'Allokerad kvv'!$B$2:$AV$468,MATCH(E$1,'Allokerad kvv'!$B$1:$AV$1,0),FALSE),VLOOKUP($B359,'Justerad allokering'!$B$1:$AG$461,MATCH(E$1,'Justerad allokering'!$B$1:$AF$1,0),FALSE))</f>
        <v>0</v>
      </c>
      <c r="F359">
        <f>IF(ISERROR(1/VLOOKUP($B359,'Justerad allokering'!$B$1:$AG$461,MATCH(F$1,'Justerad allokering'!$B$1:$AF$1,0),FALSE)),VLOOKUP($B359,'Allokerad kvv'!$B$2:$AV$468,MATCH(F$1,'Allokerad kvv'!$B$1:$AV$1,0),FALSE),VLOOKUP($B359,'Justerad allokering'!$B$1:$AG$461,MATCH(F$1,'Justerad allokering'!$B$1:$AF$1,0),FALSE))</f>
        <v>0</v>
      </c>
      <c r="G359">
        <f>IF(ISERROR(1/VLOOKUP($B359,'Justerad allokering'!$B$1:$AG$461,MATCH(G$1,'Justerad allokering'!$B$1:$AF$1,0),FALSE)),VLOOKUP($B359,'Allokerad kvv'!$B$2:$AV$468,MATCH(G$1,'Allokerad kvv'!$B$1:$AV$1,0),FALSE),VLOOKUP($B359,'Justerad allokering'!$B$1:$AG$461,MATCH(G$1,'Justerad allokering'!$B$1:$AF$1,0),FALSE))</f>
        <v>0</v>
      </c>
      <c r="H359">
        <f>IF(ISERROR(1/VLOOKUP($B359,'Justerad allokering'!$B$1:$AG$461,MATCH(H$1,'Justerad allokering'!$B$1:$AF$1,0),FALSE)),VLOOKUP($B359,'Allokerad kvv'!$B$2:$AV$468,MATCH(H$1,'Allokerad kvv'!$B$1:$AV$1,0),FALSE),VLOOKUP($B359,'Justerad allokering'!$B$1:$AG$461,MATCH(H$1,'Justerad allokering'!$B$1:$AF$1,0),FALSE))</f>
        <v>0</v>
      </c>
      <c r="I359">
        <f>IF(ISERROR(1/VLOOKUP($B359,'Justerad allokering'!$B$1:$AG$461,MATCH(I$1,'Justerad allokering'!$B$1:$AF$1,0),FALSE)),VLOOKUP($B359,'Allokerad kvv'!$B$2:$AV$468,MATCH(I$1,'Allokerad kvv'!$B$1:$AV$1,0),FALSE),VLOOKUP($B359,'Justerad allokering'!$B$1:$AG$461,MATCH(I$1,'Justerad allokering'!$B$1:$AF$1,0),FALSE))</f>
        <v>0</v>
      </c>
      <c r="J359">
        <f>IF(ISERROR(1/VLOOKUP($B359,'Justerad allokering'!$B$1:$AG$461,MATCH(J$1,'Justerad allokering'!$B$1:$AF$1,0),FALSE)),VLOOKUP($B359,'Allokerad kvv'!$B$2:$AV$468,MATCH(J$1,'Allokerad kvv'!$B$1:$AV$1,0),FALSE),VLOOKUP($B359,'Justerad allokering'!$B$1:$AG$461,MATCH(J$1,'Justerad allokering'!$B$1:$AF$1,0),FALSE))</f>
        <v>0</v>
      </c>
      <c r="K359">
        <f>IF(ISERROR(1/VLOOKUP($B359,'Justerad allokering'!$B$1:$AG$461,MATCH(K$1,'Justerad allokering'!$B$1:$AF$1,0),FALSE)),VLOOKUP($B359,'Allokerad kvv'!$B$2:$AV$468,MATCH(K$1,'Allokerad kvv'!$B$1:$AV$1,0),FALSE),VLOOKUP($B359,'Justerad allokering'!$B$1:$AG$461,MATCH(K$1,'Justerad allokering'!$B$1:$AF$1,0),FALSE))</f>
        <v>0</v>
      </c>
      <c r="L359">
        <f>IF(ISERROR(1/VLOOKUP($B359,'Justerad allokering'!$B$1:$AG$461,MATCH(L$1,'Justerad allokering'!$B$1:$AF$1,0),FALSE)),VLOOKUP($B359,'Allokerad kvv'!$B$2:$AV$468,MATCH(L$1,'Allokerad kvv'!$B$1:$AV$1,0),FALSE),VLOOKUP($B359,'Justerad allokering'!$B$1:$AG$461,MATCH(L$1,'Justerad allokering'!$B$1:$AF$1,0),FALSE))</f>
        <v>0</v>
      </c>
      <c r="M359">
        <f>IF(ISERROR(1/VLOOKUP($B359,'Justerad allokering'!$B$1:$AG$461,MATCH(M$1,'Justerad allokering'!$B$1:$AF$1,0),FALSE)),VLOOKUP($B359,'Allokerad kvv'!$B$2:$AV$468,MATCH(M$1,'Allokerad kvv'!$B$1:$AV$1,0),FALSE),VLOOKUP($B359,'Justerad allokering'!$B$1:$AG$461,MATCH(M$1,'Justerad allokering'!$B$1:$AF$1,0),FALSE))</f>
        <v>0</v>
      </c>
      <c r="N359">
        <f>IF(ISERROR(1/VLOOKUP($B359,'Justerad allokering'!$B$1:$AG$461,MATCH(N$1,'Justerad allokering'!$B$1:$AF$1,0),FALSE)),VLOOKUP($B359,'Allokerad kvv'!$B$2:$AV$468,MATCH(N$1,'Allokerad kvv'!$B$1:$AV$1,0),FALSE),VLOOKUP($B359,'Justerad allokering'!$B$1:$AG$461,MATCH(N$1,'Justerad allokering'!$B$1:$AF$1,0),FALSE))</f>
        <v>0</v>
      </c>
      <c r="O359">
        <f>IF(ISERROR(1/VLOOKUP($B359,'Justerad allokering'!$B$1:$AG$461,MATCH(O$1,'Justerad allokering'!$B$1:$AF$1,0),FALSE)),VLOOKUP($B359,'Allokerad kvv'!$B$2:$AV$468,MATCH(O$1,'Allokerad kvv'!$B$1:$AV$1,0),FALSE),VLOOKUP($B359,'Justerad allokering'!$B$1:$AG$461,MATCH(O$1,'Justerad allokering'!$B$1:$AF$1,0),FALSE))</f>
        <v>0</v>
      </c>
      <c r="P359">
        <f>IF(ISERROR(1/VLOOKUP($B359,'Justerad allokering'!$B$1:$AG$461,MATCH(P$1,'Justerad allokering'!$B$1:$AF$1,0),FALSE)),VLOOKUP($B359,'Allokerad kvv'!$B$2:$AV$468,MATCH(P$1,'Allokerad kvv'!$B$1:$AV$1,0),FALSE),VLOOKUP($B359,'Justerad allokering'!$B$1:$AG$461,MATCH(P$1,'Justerad allokering'!$B$1:$AF$1,0),FALSE))</f>
        <v>0</v>
      </c>
      <c r="Q359">
        <f>IF(ISERROR(1/VLOOKUP($B359,'Justerad allokering'!$B$1:$AG$461,MATCH(Q$1,'Justerad allokering'!$B$1:$AF$1,0),FALSE)),VLOOKUP($B359,'Allokerad kvv'!$B$2:$AV$468,MATCH(Q$1,'Allokerad kvv'!$B$1:$AV$1,0),FALSE),VLOOKUP($B359,'Justerad allokering'!$B$1:$AG$461,MATCH(Q$1,'Justerad allokering'!$B$1:$AF$1,0),FALSE))</f>
        <v>0</v>
      </c>
      <c r="R359">
        <f>IF(ISERROR(1/VLOOKUP($B359,'Justerad allokering'!$B$1:$AG$461,MATCH(R$1,'Justerad allokering'!$B$1:$AF$1,0),FALSE)),VLOOKUP($B359,'Allokerad kvv'!$B$2:$AV$468,MATCH(R$1,'Allokerad kvv'!$B$1:$AV$1,0),FALSE),VLOOKUP($B359,'Justerad allokering'!$B$1:$AG$461,MATCH(R$1,'Justerad allokering'!$B$1:$AF$1,0),FALSE))</f>
        <v>0</v>
      </c>
      <c r="S359">
        <f>IF(ISERROR(1/VLOOKUP($B359,'Justerad allokering'!$B$1:$AG$461,MATCH(S$1,'Justerad allokering'!$B$1:$AF$1,0),FALSE)),VLOOKUP($B359,'Allokerad kvv'!$B$2:$AV$468,MATCH(S$1,'Allokerad kvv'!$B$1:$AV$1,0),FALSE),VLOOKUP($B359,'Justerad allokering'!$B$1:$AG$461,MATCH(S$1,'Justerad allokering'!$B$1:$AF$1,0),FALSE))</f>
        <v>0</v>
      </c>
      <c r="T359">
        <f>IF(ISERROR(1/VLOOKUP($B359,'Justerad allokering'!$B$1:$AG$461,MATCH(T$1,'Justerad allokering'!$B$1:$AF$1,0),FALSE)),VLOOKUP($B359,'Allokerad kvv'!$B$2:$AV$468,MATCH(T$1,'Allokerad kvv'!$B$1:$AV$1,0),FALSE),VLOOKUP($B359,'Justerad allokering'!$B$1:$AG$461,MATCH(T$1,'Justerad allokering'!$B$1:$AF$1,0),FALSE))</f>
        <v>0</v>
      </c>
      <c r="U359">
        <f>IF(ISERROR(1/VLOOKUP($B359,'Justerad allokering'!$B$1:$AG$461,MATCH(U$1,'Justerad allokering'!$B$1:$AF$1,0),FALSE)),VLOOKUP($B359,'Allokerad kvv'!$B$2:$AV$468,MATCH(U$1,'Allokerad kvv'!$B$1:$AV$1,0),FALSE),VLOOKUP($B359,'Justerad allokering'!$B$1:$AG$461,MATCH(U$1,'Justerad allokering'!$B$1:$AF$1,0),FALSE))</f>
        <v>0</v>
      </c>
      <c r="V359">
        <f>IF(ISERROR(1/VLOOKUP($B359,'Justerad allokering'!$B$1:$AG$461,MATCH(V$1,'Justerad allokering'!$B$1:$AF$1,0),FALSE)),VLOOKUP($B359,'Allokerad kvv'!$B$2:$AV$468,MATCH(V$1,'Allokerad kvv'!$B$1:$AV$1,0),FALSE),VLOOKUP($B359,'Justerad allokering'!$B$1:$AG$461,MATCH(V$1,'Justerad allokering'!$B$1:$AF$1,0),FALSE))</f>
        <v>0</v>
      </c>
      <c r="W359">
        <f>IF(ISERROR(1/VLOOKUP($B359,'Justerad allokering'!$B$1:$AG$461,MATCH(W$1,'Justerad allokering'!$B$1:$AF$1,0),FALSE)),VLOOKUP($B359,'Allokerad kvv'!$B$2:$AV$468,MATCH(W$1,'Allokerad kvv'!$B$1:$AV$1,0),FALSE),VLOOKUP($B359,'Justerad allokering'!$B$1:$AG$461,MATCH(W$1,'Justerad allokering'!$B$1:$AF$1,0),FALSE))</f>
        <v>0</v>
      </c>
      <c r="X359">
        <f>IF(ISERROR(1/VLOOKUP($B359,'Justerad allokering'!$B$1:$AG$461,MATCH(X$1,'Justerad allokering'!$B$1:$AF$1,0),FALSE)),VLOOKUP($B359,'Allokerad kvv'!$B$2:$AV$468,MATCH(X$1,'Allokerad kvv'!$B$1:$AV$1,0),FALSE),VLOOKUP($B359,'Justerad allokering'!$B$1:$AG$461,MATCH(X$1,'Justerad allokering'!$B$1:$AF$1,0),FALSE))</f>
        <v>0</v>
      </c>
      <c r="Y359">
        <f>IF(ISERROR(1/VLOOKUP($B359,'Justerad allokering'!$B$1:$AG$461,MATCH(Y$1,'Justerad allokering'!$B$1:$AF$1,0),FALSE)),VLOOKUP($B359,'Allokerad kvv'!$B$2:$AV$468,MATCH(Y$1,'Allokerad kvv'!$B$1:$AV$1,0),FALSE),VLOOKUP($B359,'Justerad allokering'!$B$1:$AG$461,MATCH(Y$1,'Justerad allokering'!$B$1:$AF$1,0),FALSE))</f>
        <v>0</v>
      </c>
      <c r="Z359">
        <f>IF(ISERROR(1/VLOOKUP($B359,'Justerad allokering'!$B$1:$AG$461,MATCH(Z$1,'Justerad allokering'!$B$1:$AF$1,0),FALSE)),VLOOKUP($B359,'Allokerad kvv'!$B$2:$AV$468,MATCH(Z$1,'Allokerad kvv'!$B$1:$AV$1,0),FALSE),VLOOKUP($B359,'Justerad allokering'!$B$1:$AG$461,MATCH(Z$1,'Justerad allokering'!$B$1:$AF$1,0),FALSE))</f>
        <v>0</v>
      </c>
      <c r="AE359" s="89">
        <f t="shared" si="20"/>
        <v>0</v>
      </c>
      <c r="AG359">
        <f t="shared" si="21"/>
        <v>0</v>
      </c>
      <c r="AH359">
        <f t="shared" si="22"/>
        <v>0</v>
      </c>
      <c r="AI359" t="str">
        <f>IF(AH359=0,"",AH359/VLOOKUP(B359,Kraftvärmeprod!$B$1:$BC$480,MATCH("Summa tillförd energi exklusive rökgaskondensering",Kraftvärmeprod!$B$1:$BC$1,0),FALSE))</f>
        <v/>
      </c>
      <c r="AK359">
        <f t="shared" si="23"/>
        <v>0</v>
      </c>
    </row>
    <row r="360" spans="1:37" x14ac:dyDescent="0.25">
      <c r="A360" s="2" t="s">
        <v>497</v>
      </c>
      <c r="B360" s="2" t="s">
        <v>500</v>
      </c>
      <c r="C360">
        <f>IF(ISERROR(1/VLOOKUP($B360,'Justerad allokering'!$B$1:$AG$461,MATCH(C$1,'Justerad allokering'!$B$1:$AF$1,0),FALSE)),VLOOKUP($B360,'Allokerad kvv'!$B$2:$AV$468,MATCH(C$1,'Allokerad kvv'!$B$1:$AV$1,0),FALSE),VLOOKUP($B360,'Justerad allokering'!$B$1:$AG$461,MATCH(C$1,'Justerad allokering'!$B$1:$AF$1,0),FALSE))</f>
        <v>0</v>
      </c>
      <c r="D360">
        <f>IF(ISERROR(1/VLOOKUP($B360,'Justerad allokering'!$B$1:$AG$461,MATCH(D$1,'Justerad allokering'!$B$1:$AF$1,0),FALSE)),VLOOKUP($B360,'Allokerad kvv'!$B$2:$AV$468,MATCH(D$1,'Allokerad kvv'!$B$1:$AV$1,0),FALSE),VLOOKUP($B360,'Justerad allokering'!$B$1:$AG$461,MATCH(D$1,'Justerad allokering'!$B$1:$AF$1,0),FALSE))</f>
        <v>0</v>
      </c>
      <c r="E360">
        <f>IF(ISERROR(1/VLOOKUP($B360,'Justerad allokering'!$B$1:$AG$461,MATCH(E$1,'Justerad allokering'!$B$1:$AF$1,0),FALSE)),VLOOKUP($B360,'Allokerad kvv'!$B$2:$AV$468,MATCH(E$1,'Allokerad kvv'!$B$1:$AV$1,0),FALSE),VLOOKUP($B360,'Justerad allokering'!$B$1:$AG$461,MATCH(E$1,'Justerad allokering'!$B$1:$AF$1,0),FALSE))</f>
        <v>0</v>
      </c>
      <c r="F360">
        <f>IF(ISERROR(1/VLOOKUP($B360,'Justerad allokering'!$B$1:$AG$461,MATCH(F$1,'Justerad allokering'!$B$1:$AF$1,0),FALSE)),VLOOKUP($B360,'Allokerad kvv'!$B$2:$AV$468,MATCH(F$1,'Allokerad kvv'!$B$1:$AV$1,0),FALSE),VLOOKUP($B360,'Justerad allokering'!$B$1:$AG$461,MATCH(F$1,'Justerad allokering'!$B$1:$AF$1,0),FALSE))</f>
        <v>0</v>
      </c>
      <c r="G360">
        <f>IF(ISERROR(1/VLOOKUP($B360,'Justerad allokering'!$B$1:$AG$461,MATCH(G$1,'Justerad allokering'!$B$1:$AF$1,0),FALSE)),VLOOKUP($B360,'Allokerad kvv'!$B$2:$AV$468,MATCH(G$1,'Allokerad kvv'!$B$1:$AV$1,0),FALSE),VLOOKUP($B360,'Justerad allokering'!$B$1:$AG$461,MATCH(G$1,'Justerad allokering'!$B$1:$AF$1,0),FALSE))</f>
        <v>0</v>
      </c>
      <c r="H360">
        <f>IF(ISERROR(1/VLOOKUP($B360,'Justerad allokering'!$B$1:$AG$461,MATCH(H$1,'Justerad allokering'!$B$1:$AF$1,0),FALSE)),VLOOKUP($B360,'Allokerad kvv'!$B$2:$AV$468,MATCH(H$1,'Allokerad kvv'!$B$1:$AV$1,0),FALSE),VLOOKUP($B360,'Justerad allokering'!$B$1:$AG$461,MATCH(H$1,'Justerad allokering'!$B$1:$AF$1,0),FALSE))</f>
        <v>0</v>
      </c>
      <c r="I360">
        <f>IF(ISERROR(1/VLOOKUP($B360,'Justerad allokering'!$B$1:$AG$461,MATCH(I$1,'Justerad allokering'!$B$1:$AF$1,0),FALSE)),VLOOKUP($B360,'Allokerad kvv'!$B$2:$AV$468,MATCH(I$1,'Allokerad kvv'!$B$1:$AV$1,0),FALSE),VLOOKUP($B360,'Justerad allokering'!$B$1:$AG$461,MATCH(I$1,'Justerad allokering'!$B$1:$AF$1,0),FALSE))</f>
        <v>0</v>
      </c>
      <c r="J360">
        <f>IF(ISERROR(1/VLOOKUP($B360,'Justerad allokering'!$B$1:$AG$461,MATCH(J$1,'Justerad allokering'!$B$1:$AF$1,0),FALSE)),VLOOKUP($B360,'Allokerad kvv'!$B$2:$AV$468,MATCH(J$1,'Allokerad kvv'!$B$1:$AV$1,0),FALSE),VLOOKUP($B360,'Justerad allokering'!$B$1:$AG$461,MATCH(J$1,'Justerad allokering'!$B$1:$AF$1,0),FALSE))</f>
        <v>0</v>
      </c>
      <c r="K360">
        <f>IF(ISERROR(1/VLOOKUP($B360,'Justerad allokering'!$B$1:$AG$461,MATCH(K$1,'Justerad allokering'!$B$1:$AF$1,0),FALSE)),VLOOKUP($B360,'Allokerad kvv'!$B$2:$AV$468,MATCH(K$1,'Allokerad kvv'!$B$1:$AV$1,0),FALSE),VLOOKUP($B360,'Justerad allokering'!$B$1:$AG$461,MATCH(K$1,'Justerad allokering'!$B$1:$AF$1,0),FALSE))</f>
        <v>0</v>
      </c>
      <c r="L360">
        <f>IF(ISERROR(1/VLOOKUP($B360,'Justerad allokering'!$B$1:$AG$461,MATCH(L$1,'Justerad allokering'!$B$1:$AF$1,0),FALSE)),VLOOKUP($B360,'Allokerad kvv'!$B$2:$AV$468,MATCH(L$1,'Allokerad kvv'!$B$1:$AV$1,0),FALSE),VLOOKUP($B360,'Justerad allokering'!$B$1:$AG$461,MATCH(L$1,'Justerad allokering'!$B$1:$AF$1,0),FALSE))</f>
        <v>0</v>
      </c>
      <c r="M360">
        <f>IF(ISERROR(1/VLOOKUP($B360,'Justerad allokering'!$B$1:$AG$461,MATCH(M$1,'Justerad allokering'!$B$1:$AF$1,0),FALSE)),VLOOKUP($B360,'Allokerad kvv'!$B$2:$AV$468,MATCH(M$1,'Allokerad kvv'!$B$1:$AV$1,0),FALSE),VLOOKUP($B360,'Justerad allokering'!$B$1:$AG$461,MATCH(M$1,'Justerad allokering'!$B$1:$AF$1,0),FALSE))</f>
        <v>0</v>
      </c>
      <c r="N360">
        <f>IF(ISERROR(1/VLOOKUP($B360,'Justerad allokering'!$B$1:$AG$461,MATCH(N$1,'Justerad allokering'!$B$1:$AF$1,0),FALSE)),VLOOKUP($B360,'Allokerad kvv'!$B$2:$AV$468,MATCH(N$1,'Allokerad kvv'!$B$1:$AV$1,0),FALSE),VLOOKUP($B360,'Justerad allokering'!$B$1:$AG$461,MATCH(N$1,'Justerad allokering'!$B$1:$AF$1,0),FALSE))</f>
        <v>0</v>
      </c>
      <c r="O360">
        <f>IF(ISERROR(1/VLOOKUP($B360,'Justerad allokering'!$B$1:$AG$461,MATCH(O$1,'Justerad allokering'!$B$1:$AF$1,0),FALSE)),VLOOKUP($B360,'Allokerad kvv'!$B$2:$AV$468,MATCH(O$1,'Allokerad kvv'!$B$1:$AV$1,0),FALSE),VLOOKUP($B360,'Justerad allokering'!$B$1:$AG$461,MATCH(O$1,'Justerad allokering'!$B$1:$AF$1,0),FALSE))</f>
        <v>0</v>
      </c>
      <c r="P360">
        <f>IF(ISERROR(1/VLOOKUP($B360,'Justerad allokering'!$B$1:$AG$461,MATCH(P$1,'Justerad allokering'!$B$1:$AF$1,0),FALSE)),VLOOKUP($B360,'Allokerad kvv'!$B$2:$AV$468,MATCH(P$1,'Allokerad kvv'!$B$1:$AV$1,0),FALSE),VLOOKUP($B360,'Justerad allokering'!$B$1:$AG$461,MATCH(P$1,'Justerad allokering'!$B$1:$AF$1,0),FALSE))</f>
        <v>0</v>
      </c>
      <c r="Q360">
        <f>IF(ISERROR(1/VLOOKUP($B360,'Justerad allokering'!$B$1:$AG$461,MATCH(Q$1,'Justerad allokering'!$B$1:$AF$1,0),FALSE)),VLOOKUP($B360,'Allokerad kvv'!$B$2:$AV$468,MATCH(Q$1,'Allokerad kvv'!$B$1:$AV$1,0),FALSE),VLOOKUP($B360,'Justerad allokering'!$B$1:$AG$461,MATCH(Q$1,'Justerad allokering'!$B$1:$AF$1,0),FALSE))</f>
        <v>0</v>
      </c>
      <c r="R360">
        <f>IF(ISERROR(1/VLOOKUP($B360,'Justerad allokering'!$B$1:$AG$461,MATCH(R$1,'Justerad allokering'!$B$1:$AF$1,0),FALSE)),VLOOKUP($B360,'Allokerad kvv'!$B$2:$AV$468,MATCH(R$1,'Allokerad kvv'!$B$1:$AV$1,0),FALSE),VLOOKUP($B360,'Justerad allokering'!$B$1:$AG$461,MATCH(R$1,'Justerad allokering'!$B$1:$AF$1,0),FALSE))</f>
        <v>0</v>
      </c>
      <c r="S360">
        <f>IF(ISERROR(1/VLOOKUP($B360,'Justerad allokering'!$B$1:$AG$461,MATCH(S$1,'Justerad allokering'!$B$1:$AF$1,0),FALSE)),VLOOKUP($B360,'Allokerad kvv'!$B$2:$AV$468,MATCH(S$1,'Allokerad kvv'!$B$1:$AV$1,0),FALSE),VLOOKUP($B360,'Justerad allokering'!$B$1:$AG$461,MATCH(S$1,'Justerad allokering'!$B$1:$AF$1,0),FALSE))</f>
        <v>0</v>
      </c>
      <c r="T360">
        <f>IF(ISERROR(1/VLOOKUP($B360,'Justerad allokering'!$B$1:$AG$461,MATCH(T$1,'Justerad allokering'!$B$1:$AF$1,0),FALSE)),VLOOKUP($B360,'Allokerad kvv'!$B$2:$AV$468,MATCH(T$1,'Allokerad kvv'!$B$1:$AV$1,0),FALSE),VLOOKUP($B360,'Justerad allokering'!$B$1:$AG$461,MATCH(T$1,'Justerad allokering'!$B$1:$AF$1,0),FALSE))</f>
        <v>0</v>
      </c>
      <c r="U360">
        <f>IF(ISERROR(1/VLOOKUP($B360,'Justerad allokering'!$B$1:$AG$461,MATCH(U$1,'Justerad allokering'!$B$1:$AF$1,0),FALSE)),VLOOKUP($B360,'Allokerad kvv'!$B$2:$AV$468,MATCH(U$1,'Allokerad kvv'!$B$1:$AV$1,0),FALSE),VLOOKUP($B360,'Justerad allokering'!$B$1:$AG$461,MATCH(U$1,'Justerad allokering'!$B$1:$AF$1,0),FALSE))</f>
        <v>0</v>
      </c>
      <c r="V360">
        <f>IF(ISERROR(1/VLOOKUP($B360,'Justerad allokering'!$B$1:$AG$461,MATCH(V$1,'Justerad allokering'!$B$1:$AF$1,0),FALSE)),VLOOKUP($B360,'Allokerad kvv'!$B$2:$AV$468,MATCH(V$1,'Allokerad kvv'!$B$1:$AV$1,0),FALSE),VLOOKUP($B360,'Justerad allokering'!$B$1:$AG$461,MATCH(V$1,'Justerad allokering'!$B$1:$AF$1,0),FALSE))</f>
        <v>0</v>
      </c>
      <c r="W360">
        <f>IF(ISERROR(1/VLOOKUP($B360,'Justerad allokering'!$B$1:$AG$461,MATCH(W$1,'Justerad allokering'!$B$1:$AF$1,0),FALSE)),VLOOKUP($B360,'Allokerad kvv'!$B$2:$AV$468,MATCH(W$1,'Allokerad kvv'!$B$1:$AV$1,0),FALSE),VLOOKUP($B360,'Justerad allokering'!$B$1:$AG$461,MATCH(W$1,'Justerad allokering'!$B$1:$AF$1,0),FALSE))</f>
        <v>0</v>
      </c>
      <c r="X360">
        <f>IF(ISERROR(1/VLOOKUP($B360,'Justerad allokering'!$B$1:$AG$461,MATCH(X$1,'Justerad allokering'!$B$1:$AF$1,0),FALSE)),VLOOKUP($B360,'Allokerad kvv'!$B$2:$AV$468,MATCH(X$1,'Allokerad kvv'!$B$1:$AV$1,0),FALSE),VLOOKUP($B360,'Justerad allokering'!$B$1:$AG$461,MATCH(X$1,'Justerad allokering'!$B$1:$AF$1,0),FALSE))</f>
        <v>0</v>
      </c>
      <c r="Y360">
        <f>IF(ISERROR(1/VLOOKUP($B360,'Justerad allokering'!$B$1:$AG$461,MATCH(Y$1,'Justerad allokering'!$B$1:$AF$1,0),FALSE)),VLOOKUP($B360,'Allokerad kvv'!$B$2:$AV$468,MATCH(Y$1,'Allokerad kvv'!$B$1:$AV$1,0),FALSE),VLOOKUP($B360,'Justerad allokering'!$B$1:$AG$461,MATCH(Y$1,'Justerad allokering'!$B$1:$AF$1,0),FALSE))</f>
        <v>0</v>
      </c>
      <c r="Z360">
        <f>IF(ISERROR(1/VLOOKUP($B360,'Justerad allokering'!$B$1:$AG$461,MATCH(Z$1,'Justerad allokering'!$B$1:$AF$1,0),FALSE)),VLOOKUP($B360,'Allokerad kvv'!$B$2:$AV$468,MATCH(Z$1,'Allokerad kvv'!$B$1:$AV$1,0),FALSE),VLOOKUP($B360,'Justerad allokering'!$B$1:$AG$461,MATCH(Z$1,'Justerad allokering'!$B$1:$AF$1,0),FALSE))</f>
        <v>0</v>
      </c>
      <c r="AE360" s="89">
        <f t="shared" si="20"/>
        <v>0</v>
      </c>
      <c r="AG360">
        <f t="shared" si="21"/>
        <v>0</v>
      </c>
      <c r="AH360">
        <f t="shared" si="22"/>
        <v>0</v>
      </c>
      <c r="AI360" t="str">
        <f>IF(AH360=0,"",AH360/VLOOKUP(B360,Kraftvärmeprod!$B$1:$BC$480,MATCH("Summa tillförd energi exklusive rökgaskondensering",Kraftvärmeprod!$B$1:$BC$1,0),FALSE))</f>
        <v/>
      </c>
      <c r="AK360">
        <f t="shared" si="23"/>
        <v>0</v>
      </c>
    </row>
    <row r="361" spans="1:37" x14ac:dyDescent="0.25">
      <c r="A361" s="2" t="s">
        <v>501</v>
      </c>
      <c r="B361" s="2" t="s">
        <v>502</v>
      </c>
      <c r="C361">
        <f>IF(ISERROR(1/VLOOKUP($B361,'Justerad allokering'!$B$1:$AG$461,MATCH(C$1,'Justerad allokering'!$B$1:$AF$1,0),FALSE)),VLOOKUP($B361,'Allokerad kvv'!$B$2:$AV$468,MATCH(C$1,'Allokerad kvv'!$B$1:$AV$1,0),FALSE),VLOOKUP($B361,'Justerad allokering'!$B$1:$AG$461,MATCH(C$1,'Justerad allokering'!$B$1:$AF$1,0),FALSE))</f>
        <v>0</v>
      </c>
      <c r="D361">
        <f>IF(ISERROR(1/VLOOKUP($B361,'Justerad allokering'!$B$1:$AG$461,MATCH(D$1,'Justerad allokering'!$B$1:$AF$1,0),FALSE)),VLOOKUP($B361,'Allokerad kvv'!$B$2:$AV$468,MATCH(D$1,'Allokerad kvv'!$B$1:$AV$1,0),FALSE),VLOOKUP($B361,'Justerad allokering'!$B$1:$AG$461,MATCH(D$1,'Justerad allokering'!$B$1:$AF$1,0),FALSE))</f>
        <v>0</v>
      </c>
      <c r="E361">
        <f>IF(ISERROR(1/VLOOKUP($B361,'Justerad allokering'!$B$1:$AG$461,MATCH(E$1,'Justerad allokering'!$B$1:$AF$1,0),FALSE)),VLOOKUP($B361,'Allokerad kvv'!$B$2:$AV$468,MATCH(E$1,'Allokerad kvv'!$B$1:$AV$1,0),FALSE),VLOOKUP($B361,'Justerad allokering'!$B$1:$AG$461,MATCH(E$1,'Justerad allokering'!$B$1:$AF$1,0),FALSE))</f>
        <v>0</v>
      </c>
      <c r="F361">
        <f>IF(ISERROR(1/VLOOKUP($B361,'Justerad allokering'!$B$1:$AG$461,MATCH(F$1,'Justerad allokering'!$B$1:$AF$1,0),FALSE)),VLOOKUP($B361,'Allokerad kvv'!$B$2:$AV$468,MATCH(F$1,'Allokerad kvv'!$B$1:$AV$1,0),FALSE),VLOOKUP($B361,'Justerad allokering'!$B$1:$AG$461,MATCH(F$1,'Justerad allokering'!$B$1:$AF$1,0),FALSE))</f>
        <v>0</v>
      </c>
      <c r="G361">
        <f>IF(ISERROR(1/VLOOKUP($B361,'Justerad allokering'!$B$1:$AG$461,MATCH(G$1,'Justerad allokering'!$B$1:$AF$1,0),FALSE)),VLOOKUP($B361,'Allokerad kvv'!$B$2:$AV$468,MATCH(G$1,'Allokerad kvv'!$B$1:$AV$1,0),FALSE),VLOOKUP($B361,'Justerad allokering'!$B$1:$AG$461,MATCH(G$1,'Justerad allokering'!$B$1:$AF$1,0),FALSE))</f>
        <v>0</v>
      </c>
      <c r="H361">
        <f>IF(ISERROR(1/VLOOKUP($B361,'Justerad allokering'!$B$1:$AG$461,MATCH(H$1,'Justerad allokering'!$B$1:$AF$1,0),FALSE)),VLOOKUP($B361,'Allokerad kvv'!$B$2:$AV$468,MATCH(H$1,'Allokerad kvv'!$B$1:$AV$1,0),FALSE),VLOOKUP($B361,'Justerad allokering'!$B$1:$AG$461,MATCH(H$1,'Justerad allokering'!$B$1:$AF$1,0),FALSE))</f>
        <v>0</v>
      </c>
      <c r="I361">
        <f>IF(ISERROR(1/VLOOKUP($B361,'Justerad allokering'!$B$1:$AG$461,MATCH(I$1,'Justerad allokering'!$B$1:$AF$1,0),FALSE)),VLOOKUP($B361,'Allokerad kvv'!$B$2:$AV$468,MATCH(I$1,'Allokerad kvv'!$B$1:$AV$1,0),FALSE),VLOOKUP($B361,'Justerad allokering'!$B$1:$AG$461,MATCH(I$1,'Justerad allokering'!$B$1:$AF$1,0),FALSE))</f>
        <v>0</v>
      </c>
      <c r="J361">
        <f>IF(ISERROR(1/VLOOKUP($B361,'Justerad allokering'!$B$1:$AG$461,MATCH(J$1,'Justerad allokering'!$B$1:$AF$1,0),FALSE)),VLOOKUP($B361,'Allokerad kvv'!$B$2:$AV$468,MATCH(J$1,'Allokerad kvv'!$B$1:$AV$1,0),FALSE),VLOOKUP($B361,'Justerad allokering'!$B$1:$AG$461,MATCH(J$1,'Justerad allokering'!$B$1:$AF$1,0),FALSE))</f>
        <v>0</v>
      </c>
      <c r="K361">
        <f>IF(ISERROR(1/VLOOKUP($B361,'Justerad allokering'!$B$1:$AG$461,MATCH(K$1,'Justerad allokering'!$B$1:$AF$1,0),FALSE)),VLOOKUP($B361,'Allokerad kvv'!$B$2:$AV$468,MATCH(K$1,'Allokerad kvv'!$B$1:$AV$1,0),FALSE),VLOOKUP($B361,'Justerad allokering'!$B$1:$AG$461,MATCH(K$1,'Justerad allokering'!$B$1:$AF$1,0),FALSE))</f>
        <v>0</v>
      </c>
      <c r="L361">
        <f>IF(ISERROR(1/VLOOKUP($B361,'Justerad allokering'!$B$1:$AG$461,MATCH(L$1,'Justerad allokering'!$B$1:$AF$1,0),FALSE)),VLOOKUP($B361,'Allokerad kvv'!$B$2:$AV$468,MATCH(L$1,'Allokerad kvv'!$B$1:$AV$1,0),FALSE),VLOOKUP($B361,'Justerad allokering'!$B$1:$AG$461,MATCH(L$1,'Justerad allokering'!$B$1:$AF$1,0),FALSE))</f>
        <v>0</v>
      </c>
      <c r="M361">
        <f>IF(ISERROR(1/VLOOKUP($B361,'Justerad allokering'!$B$1:$AG$461,MATCH(M$1,'Justerad allokering'!$B$1:$AF$1,0),FALSE)),VLOOKUP($B361,'Allokerad kvv'!$B$2:$AV$468,MATCH(M$1,'Allokerad kvv'!$B$1:$AV$1,0),FALSE),VLOOKUP($B361,'Justerad allokering'!$B$1:$AG$461,MATCH(M$1,'Justerad allokering'!$B$1:$AF$1,0),FALSE))</f>
        <v>0</v>
      </c>
      <c r="N361">
        <f>IF(ISERROR(1/VLOOKUP($B361,'Justerad allokering'!$B$1:$AG$461,MATCH(N$1,'Justerad allokering'!$B$1:$AF$1,0),FALSE)),VLOOKUP($B361,'Allokerad kvv'!$B$2:$AV$468,MATCH(N$1,'Allokerad kvv'!$B$1:$AV$1,0),FALSE),VLOOKUP($B361,'Justerad allokering'!$B$1:$AG$461,MATCH(N$1,'Justerad allokering'!$B$1:$AF$1,0),FALSE))</f>
        <v>0</v>
      </c>
      <c r="O361">
        <f>IF(ISERROR(1/VLOOKUP($B361,'Justerad allokering'!$B$1:$AG$461,MATCH(O$1,'Justerad allokering'!$B$1:$AF$1,0),FALSE)),VLOOKUP($B361,'Allokerad kvv'!$B$2:$AV$468,MATCH(O$1,'Allokerad kvv'!$B$1:$AV$1,0),FALSE),VLOOKUP($B361,'Justerad allokering'!$B$1:$AG$461,MATCH(O$1,'Justerad allokering'!$B$1:$AF$1,0),FALSE))</f>
        <v>0</v>
      </c>
      <c r="P361">
        <f>IF(ISERROR(1/VLOOKUP($B361,'Justerad allokering'!$B$1:$AG$461,MATCH(P$1,'Justerad allokering'!$B$1:$AF$1,0),FALSE)),VLOOKUP($B361,'Allokerad kvv'!$B$2:$AV$468,MATCH(P$1,'Allokerad kvv'!$B$1:$AV$1,0),FALSE),VLOOKUP($B361,'Justerad allokering'!$B$1:$AG$461,MATCH(P$1,'Justerad allokering'!$B$1:$AF$1,0),FALSE))</f>
        <v>0</v>
      </c>
      <c r="Q361">
        <f>IF(ISERROR(1/VLOOKUP($B361,'Justerad allokering'!$B$1:$AG$461,MATCH(Q$1,'Justerad allokering'!$B$1:$AF$1,0),FALSE)),VLOOKUP($B361,'Allokerad kvv'!$B$2:$AV$468,MATCH(Q$1,'Allokerad kvv'!$B$1:$AV$1,0),FALSE),VLOOKUP($B361,'Justerad allokering'!$B$1:$AG$461,MATCH(Q$1,'Justerad allokering'!$B$1:$AF$1,0),FALSE))</f>
        <v>0</v>
      </c>
      <c r="R361">
        <f>IF(ISERROR(1/VLOOKUP($B361,'Justerad allokering'!$B$1:$AG$461,MATCH(R$1,'Justerad allokering'!$B$1:$AF$1,0),FALSE)),VLOOKUP($B361,'Allokerad kvv'!$B$2:$AV$468,MATCH(R$1,'Allokerad kvv'!$B$1:$AV$1,0),FALSE),VLOOKUP($B361,'Justerad allokering'!$B$1:$AG$461,MATCH(R$1,'Justerad allokering'!$B$1:$AF$1,0),FALSE))</f>
        <v>0</v>
      </c>
      <c r="S361">
        <f>IF(ISERROR(1/VLOOKUP($B361,'Justerad allokering'!$B$1:$AG$461,MATCH(S$1,'Justerad allokering'!$B$1:$AF$1,0),FALSE)),VLOOKUP($B361,'Allokerad kvv'!$B$2:$AV$468,MATCH(S$1,'Allokerad kvv'!$B$1:$AV$1,0),FALSE),VLOOKUP($B361,'Justerad allokering'!$B$1:$AG$461,MATCH(S$1,'Justerad allokering'!$B$1:$AF$1,0),FALSE))</f>
        <v>0</v>
      </c>
      <c r="T361">
        <f>IF(ISERROR(1/VLOOKUP($B361,'Justerad allokering'!$B$1:$AG$461,MATCH(T$1,'Justerad allokering'!$B$1:$AF$1,0),FALSE)),VLOOKUP($B361,'Allokerad kvv'!$B$2:$AV$468,MATCH(T$1,'Allokerad kvv'!$B$1:$AV$1,0),FALSE),VLOOKUP($B361,'Justerad allokering'!$B$1:$AG$461,MATCH(T$1,'Justerad allokering'!$B$1:$AF$1,0),FALSE))</f>
        <v>0</v>
      </c>
      <c r="U361">
        <f>IF(ISERROR(1/VLOOKUP($B361,'Justerad allokering'!$B$1:$AG$461,MATCH(U$1,'Justerad allokering'!$B$1:$AF$1,0),FALSE)),VLOOKUP($B361,'Allokerad kvv'!$B$2:$AV$468,MATCH(U$1,'Allokerad kvv'!$B$1:$AV$1,0),FALSE),VLOOKUP($B361,'Justerad allokering'!$B$1:$AG$461,MATCH(U$1,'Justerad allokering'!$B$1:$AF$1,0),FALSE))</f>
        <v>0</v>
      </c>
      <c r="V361">
        <f>IF(ISERROR(1/VLOOKUP($B361,'Justerad allokering'!$B$1:$AG$461,MATCH(V$1,'Justerad allokering'!$B$1:$AF$1,0),FALSE)),VLOOKUP($B361,'Allokerad kvv'!$B$2:$AV$468,MATCH(V$1,'Allokerad kvv'!$B$1:$AV$1,0),FALSE),VLOOKUP($B361,'Justerad allokering'!$B$1:$AG$461,MATCH(V$1,'Justerad allokering'!$B$1:$AF$1,0),FALSE))</f>
        <v>0</v>
      </c>
      <c r="W361">
        <f>IF(ISERROR(1/VLOOKUP($B361,'Justerad allokering'!$B$1:$AG$461,MATCH(W$1,'Justerad allokering'!$B$1:$AF$1,0),FALSE)),VLOOKUP($B361,'Allokerad kvv'!$B$2:$AV$468,MATCH(W$1,'Allokerad kvv'!$B$1:$AV$1,0),FALSE),VLOOKUP($B361,'Justerad allokering'!$B$1:$AG$461,MATCH(W$1,'Justerad allokering'!$B$1:$AF$1,0),FALSE))</f>
        <v>0</v>
      </c>
      <c r="X361">
        <f>IF(ISERROR(1/VLOOKUP($B361,'Justerad allokering'!$B$1:$AG$461,MATCH(X$1,'Justerad allokering'!$B$1:$AF$1,0),FALSE)),VLOOKUP($B361,'Allokerad kvv'!$B$2:$AV$468,MATCH(X$1,'Allokerad kvv'!$B$1:$AV$1,0),FALSE),VLOOKUP($B361,'Justerad allokering'!$B$1:$AG$461,MATCH(X$1,'Justerad allokering'!$B$1:$AF$1,0),FALSE))</f>
        <v>0</v>
      </c>
      <c r="Y361">
        <f>IF(ISERROR(1/VLOOKUP($B361,'Justerad allokering'!$B$1:$AG$461,MATCH(Y$1,'Justerad allokering'!$B$1:$AF$1,0),FALSE)),VLOOKUP($B361,'Allokerad kvv'!$B$2:$AV$468,MATCH(Y$1,'Allokerad kvv'!$B$1:$AV$1,0),FALSE),VLOOKUP($B361,'Justerad allokering'!$B$1:$AG$461,MATCH(Y$1,'Justerad allokering'!$B$1:$AF$1,0),FALSE))</f>
        <v>0</v>
      </c>
      <c r="Z361">
        <f>IF(ISERROR(1/VLOOKUP($B361,'Justerad allokering'!$B$1:$AG$461,MATCH(Z$1,'Justerad allokering'!$B$1:$AF$1,0),FALSE)),VLOOKUP($B361,'Allokerad kvv'!$B$2:$AV$468,MATCH(Z$1,'Allokerad kvv'!$B$1:$AV$1,0),FALSE),VLOOKUP($B361,'Justerad allokering'!$B$1:$AG$461,MATCH(Z$1,'Justerad allokering'!$B$1:$AF$1,0),FALSE))</f>
        <v>0</v>
      </c>
      <c r="AE361" s="89">
        <f t="shared" si="20"/>
        <v>0</v>
      </c>
      <c r="AG361">
        <f t="shared" si="21"/>
        <v>0</v>
      </c>
      <c r="AH361">
        <f t="shared" si="22"/>
        <v>0</v>
      </c>
      <c r="AI361" t="str">
        <f>IF(AH361=0,"",AH361/VLOOKUP(B361,Kraftvärmeprod!$B$1:$BC$480,MATCH("Summa tillförd energi exklusive rökgaskondensering",Kraftvärmeprod!$B$1:$BC$1,0),FALSE))</f>
        <v/>
      </c>
      <c r="AK361">
        <f t="shared" si="23"/>
        <v>0</v>
      </c>
    </row>
    <row r="362" spans="1:37" x14ac:dyDescent="0.25">
      <c r="A362" s="2" t="s">
        <v>501</v>
      </c>
      <c r="B362" s="2" t="s">
        <v>503</v>
      </c>
      <c r="C362">
        <f>IF(ISERROR(1/VLOOKUP($B362,'Justerad allokering'!$B$1:$AG$461,MATCH(C$1,'Justerad allokering'!$B$1:$AF$1,0),FALSE)),VLOOKUP($B362,'Allokerad kvv'!$B$2:$AV$468,MATCH(C$1,'Allokerad kvv'!$B$1:$AV$1,0),FALSE),VLOOKUP($B362,'Justerad allokering'!$B$1:$AG$461,MATCH(C$1,'Justerad allokering'!$B$1:$AF$1,0),FALSE))</f>
        <v>0</v>
      </c>
      <c r="D362">
        <f>IF(ISERROR(1/VLOOKUP($B362,'Justerad allokering'!$B$1:$AG$461,MATCH(D$1,'Justerad allokering'!$B$1:$AF$1,0),FALSE)),VLOOKUP($B362,'Allokerad kvv'!$B$2:$AV$468,MATCH(D$1,'Allokerad kvv'!$B$1:$AV$1,0),FALSE),VLOOKUP($B362,'Justerad allokering'!$B$1:$AG$461,MATCH(D$1,'Justerad allokering'!$B$1:$AF$1,0),FALSE))</f>
        <v>0</v>
      </c>
      <c r="E362">
        <f>IF(ISERROR(1/VLOOKUP($B362,'Justerad allokering'!$B$1:$AG$461,MATCH(E$1,'Justerad allokering'!$B$1:$AF$1,0),FALSE)),VLOOKUP($B362,'Allokerad kvv'!$B$2:$AV$468,MATCH(E$1,'Allokerad kvv'!$B$1:$AV$1,0),FALSE),VLOOKUP($B362,'Justerad allokering'!$B$1:$AG$461,MATCH(E$1,'Justerad allokering'!$B$1:$AF$1,0),FALSE))</f>
        <v>0</v>
      </c>
      <c r="F362">
        <f>IF(ISERROR(1/VLOOKUP($B362,'Justerad allokering'!$B$1:$AG$461,MATCH(F$1,'Justerad allokering'!$B$1:$AF$1,0),FALSE)),VLOOKUP($B362,'Allokerad kvv'!$B$2:$AV$468,MATCH(F$1,'Allokerad kvv'!$B$1:$AV$1,0),FALSE),VLOOKUP($B362,'Justerad allokering'!$B$1:$AG$461,MATCH(F$1,'Justerad allokering'!$B$1:$AF$1,0),FALSE))</f>
        <v>0</v>
      </c>
      <c r="G362">
        <f>IF(ISERROR(1/VLOOKUP($B362,'Justerad allokering'!$B$1:$AG$461,MATCH(G$1,'Justerad allokering'!$B$1:$AF$1,0),FALSE)),VLOOKUP($B362,'Allokerad kvv'!$B$2:$AV$468,MATCH(G$1,'Allokerad kvv'!$B$1:$AV$1,0),FALSE),VLOOKUP($B362,'Justerad allokering'!$B$1:$AG$461,MATCH(G$1,'Justerad allokering'!$B$1:$AF$1,0),FALSE))</f>
        <v>0</v>
      </c>
      <c r="H362">
        <f>IF(ISERROR(1/VLOOKUP($B362,'Justerad allokering'!$B$1:$AG$461,MATCH(H$1,'Justerad allokering'!$B$1:$AF$1,0),FALSE)),VLOOKUP($B362,'Allokerad kvv'!$B$2:$AV$468,MATCH(H$1,'Allokerad kvv'!$B$1:$AV$1,0),FALSE),VLOOKUP($B362,'Justerad allokering'!$B$1:$AG$461,MATCH(H$1,'Justerad allokering'!$B$1:$AF$1,0),FALSE))</f>
        <v>0</v>
      </c>
      <c r="I362">
        <f>IF(ISERROR(1/VLOOKUP($B362,'Justerad allokering'!$B$1:$AG$461,MATCH(I$1,'Justerad allokering'!$B$1:$AF$1,0),FALSE)),VLOOKUP($B362,'Allokerad kvv'!$B$2:$AV$468,MATCH(I$1,'Allokerad kvv'!$B$1:$AV$1,0),FALSE),VLOOKUP($B362,'Justerad allokering'!$B$1:$AG$461,MATCH(I$1,'Justerad allokering'!$B$1:$AF$1,0),FALSE))</f>
        <v>0</v>
      </c>
      <c r="J362">
        <f>IF(ISERROR(1/VLOOKUP($B362,'Justerad allokering'!$B$1:$AG$461,MATCH(J$1,'Justerad allokering'!$B$1:$AF$1,0),FALSE)),VLOOKUP($B362,'Allokerad kvv'!$B$2:$AV$468,MATCH(J$1,'Allokerad kvv'!$B$1:$AV$1,0),FALSE),VLOOKUP($B362,'Justerad allokering'!$B$1:$AG$461,MATCH(J$1,'Justerad allokering'!$B$1:$AF$1,0),FALSE))</f>
        <v>0</v>
      </c>
      <c r="K362">
        <f>IF(ISERROR(1/VLOOKUP($B362,'Justerad allokering'!$B$1:$AG$461,MATCH(K$1,'Justerad allokering'!$B$1:$AF$1,0),FALSE)),VLOOKUP($B362,'Allokerad kvv'!$B$2:$AV$468,MATCH(K$1,'Allokerad kvv'!$B$1:$AV$1,0),FALSE),VLOOKUP($B362,'Justerad allokering'!$B$1:$AG$461,MATCH(K$1,'Justerad allokering'!$B$1:$AF$1,0),FALSE))</f>
        <v>0</v>
      </c>
      <c r="L362">
        <f>IF(ISERROR(1/VLOOKUP($B362,'Justerad allokering'!$B$1:$AG$461,MATCH(L$1,'Justerad allokering'!$B$1:$AF$1,0),FALSE)),VLOOKUP($B362,'Allokerad kvv'!$B$2:$AV$468,MATCH(L$1,'Allokerad kvv'!$B$1:$AV$1,0),FALSE),VLOOKUP($B362,'Justerad allokering'!$B$1:$AG$461,MATCH(L$1,'Justerad allokering'!$B$1:$AF$1,0),FALSE))</f>
        <v>0</v>
      </c>
      <c r="M362">
        <f>IF(ISERROR(1/VLOOKUP($B362,'Justerad allokering'!$B$1:$AG$461,MATCH(M$1,'Justerad allokering'!$B$1:$AF$1,0),FALSE)),VLOOKUP($B362,'Allokerad kvv'!$B$2:$AV$468,MATCH(M$1,'Allokerad kvv'!$B$1:$AV$1,0),FALSE),VLOOKUP($B362,'Justerad allokering'!$B$1:$AG$461,MATCH(M$1,'Justerad allokering'!$B$1:$AF$1,0),FALSE))</f>
        <v>0</v>
      </c>
      <c r="N362">
        <f>IF(ISERROR(1/VLOOKUP($B362,'Justerad allokering'!$B$1:$AG$461,MATCH(N$1,'Justerad allokering'!$B$1:$AF$1,0),FALSE)),VLOOKUP($B362,'Allokerad kvv'!$B$2:$AV$468,MATCH(N$1,'Allokerad kvv'!$B$1:$AV$1,0),FALSE),VLOOKUP($B362,'Justerad allokering'!$B$1:$AG$461,MATCH(N$1,'Justerad allokering'!$B$1:$AF$1,0),FALSE))</f>
        <v>0</v>
      </c>
      <c r="O362">
        <f>IF(ISERROR(1/VLOOKUP($B362,'Justerad allokering'!$B$1:$AG$461,MATCH(O$1,'Justerad allokering'!$B$1:$AF$1,0),FALSE)),VLOOKUP($B362,'Allokerad kvv'!$B$2:$AV$468,MATCH(O$1,'Allokerad kvv'!$B$1:$AV$1,0),FALSE),VLOOKUP($B362,'Justerad allokering'!$B$1:$AG$461,MATCH(O$1,'Justerad allokering'!$B$1:$AF$1,0),FALSE))</f>
        <v>0</v>
      </c>
      <c r="P362">
        <f>IF(ISERROR(1/VLOOKUP($B362,'Justerad allokering'!$B$1:$AG$461,MATCH(P$1,'Justerad allokering'!$B$1:$AF$1,0),FALSE)),VLOOKUP($B362,'Allokerad kvv'!$B$2:$AV$468,MATCH(P$1,'Allokerad kvv'!$B$1:$AV$1,0),FALSE),VLOOKUP($B362,'Justerad allokering'!$B$1:$AG$461,MATCH(P$1,'Justerad allokering'!$B$1:$AF$1,0),FALSE))</f>
        <v>0</v>
      </c>
      <c r="Q362">
        <f>IF(ISERROR(1/VLOOKUP($B362,'Justerad allokering'!$B$1:$AG$461,MATCH(Q$1,'Justerad allokering'!$B$1:$AF$1,0),FALSE)),VLOOKUP($B362,'Allokerad kvv'!$B$2:$AV$468,MATCH(Q$1,'Allokerad kvv'!$B$1:$AV$1,0),FALSE),VLOOKUP($B362,'Justerad allokering'!$B$1:$AG$461,MATCH(Q$1,'Justerad allokering'!$B$1:$AF$1,0),FALSE))</f>
        <v>0</v>
      </c>
      <c r="R362">
        <f>IF(ISERROR(1/VLOOKUP($B362,'Justerad allokering'!$B$1:$AG$461,MATCH(R$1,'Justerad allokering'!$B$1:$AF$1,0),FALSE)),VLOOKUP($B362,'Allokerad kvv'!$B$2:$AV$468,MATCH(R$1,'Allokerad kvv'!$B$1:$AV$1,0),FALSE),VLOOKUP($B362,'Justerad allokering'!$B$1:$AG$461,MATCH(R$1,'Justerad allokering'!$B$1:$AF$1,0),FALSE))</f>
        <v>0</v>
      </c>
      <c r="S362">
        <f>IF(ISERROR(1/VLOOKUP($B362,'Justerad allokering'!$B$1:$AG$461,MATCH(S$1,'Justerad allokering'!$B$1:$AF$1,0),FALSE)),VLOOKUP($B362,'Allokerad kvv'!$B$2:$AV$468,MATCH(S$1,'Allokerad kvv'!$B$1:$AV$1,0),FALSE),VLOOKUP($B362,'Justerad allokering'!$B$1:$AG$461,MATCH(S$1,'Justerad allokering'!$B$1:$AF$1,0),FALSE))</f>
        <v>0</v>
      </c>
      <c r="T362">
        <f>IF(ISERROR(1/VLOOKUP($B362,'Justerad allokering'!$B$1:$AG$461,MATCH(T$1,'Justerad allokering'!$B$1:$AF$1,0),FALSE)),VLOOKUP($B362,'Allokerad kvv'!$B$2:$AV$468,MATCH(T$1,'Allokerad kvv'!$B$1:$AV$1,0),FALSE),VLOOKUP($B362,'Justerad allokering'!$B$1:$AG$461,MATCH(T$1,'Justerad allokering'!$B$1:$AF$1,0),FALSE))</f>
        <v>0</v>
      </c>
      <c r="U362">
        <f>IF(ISERROR(1/VLOOKUP($B362,'Justerad allokering'!$B$1:$AG$461,MATCH(U$1,'Justerad allokering'!$B$1:$AF$1,0),FALSE)),VLOOKUP($B362,'Allokerad kvv'!$B$2:$AV$468,MATCH(U$1,'Allokerad kvv'!$B$1:$AV$1,0),FALSE),VLOOKUP($B362,'Justerad allokering'!$B$1:$AG$461,MATCH(U$1,'Justerad allokering'!$B$1:$AF$1,0),FALSE))</f>
        <v>0</v>
      </c>
      <c r="V362">
        <f>IF(ISERROR(1/VLOOKUP($B362,'Justerad allokering'!$B$1:$AG$461,MATCH(V$1,'Justerad allokering'!$B$1:$AF$1,0),FALSE)),VLOOKUP($B362,'Allokerad kvv'!$B$2:$AV$468,MATCH(V$1,'Allokerad kvv'!$B$1:$AV$1,0),FALSE),VLOOKUP($B362,'Justerad allokering'!$B$1:$AG$461,MATCH(V$1,'Justerad allokering'!$B$1:$AF$1,0),FALSE))</f>
        <v>0</v>
      </c>
      <c r="W362">
        <f>IF(ISERROR(1/VLOOKUP($B362,'Justerad allokering'!$B$1:$AG$461,MATCH(W$1,'Justerad allokering'!$B$1:$AF$1,0),FALSE)),VLOOKUP($B362,'Allokerad kvv'!$B$2:$AV$468,MATCH(W$1,'Allokerad kvv'!$B$1:$AV$1,0),FALSE),VLOOKUP($B362,'Justerad allokering'!$B$1:$AG$461,MATCH(W$1,'Justerad allokering'!$B$1:$AF$1,0),FALSE))</f>
        <v>0</v>
      </c>
      <c r="X362">
        <f>IF(ISERROR(1/VLOOKUP($B362,'Justerad allokering'!$B$1:$AG$461,MATCH(X$1,'Justerad allokering'!$B$1:$AF$1,0),FALSE)),VLOOKUP($B362,'Allokerad kvv'!$B$2:$AV$468,MATCH(X$1,'Allokerad kvv'!$B$1:$AV$1,0),FALSE),VLOOKUP($B362,'Justerad allokering'!$B$1:$AG$461,MATCH(X$1,'Justerad allokering'!$B$1:$AF$1,0),FALSE))</f>
        <v>0</v>
      </c>
      <c r="Y362">
        <f>IF(ISERROR(1/VLOOKUP($B362,'Justerad allokering'!$B$1:$AG$461,MATCH(Y$1,'Justerad allokering'!$B$1:$AF$1,0),FALSE)),VLOOKUP($B362,'Allokerad kvv'!$B$2:$AV$468,MATCH(Y$1,'Allokerad kvv'!$B$1:$AV$1,0),FALSE),VLOOKUP($B362,'Justerad allokering'!$B$1:$AG$461,MATCH(Y$1,'Justerad allokering'!$B$1:$AF$1,0),FALSE))</f>
        <v>0</v>
      </c>
      <c r="Z362">
        <f>IF(ISERROR(1/VLOOKUP($B362,'Justerad allokering'!$B$1:$AG$461,MATCH(Z$1,'Justerad allokering'!$B$1:$AF$1,0),FALSE)),VLOOKUP($B362,'Allokerad kvv'!$B$2:$AV$468,MATCH(Z$1,'Allokerad kvv'!$B$1:$AV$1,0),FALSE),VLOOKUP($B362,'Justerad allokering'!$B$1:$AG$461,MATCH(Z$1,'Justerad allokering'!$B$1:$AF$1,0),FALSE))</f>
        <v>0</v>
      </c>
      <c r="AE362" s="89">
        <f t="shared" si="20"/>
        <v>0</v>
      </c>
      <c r="AG362">
        <f t="shared" si="21"/>
        <v>0</v>
      </c>
      <c r="AH362">
        <f t="shared" si="22"/>
        <v>0</v>
      </c>
      <c r="AI362" t="str">
        <f>IF(AH362=0,"",AH362/VLOOKUP(B362,Kraftvärmeprod!$B$1:$BC$480,MATCH("Summa tillförd energi exklusive rökgaskondensering",Kraftvärmeprod!$B$1:$BC$1,0),FALSE))</f>
        <v/>
      </c>
      <c r="AK362">
        <f t="shared" si="23"/>
        <v>0</v>
      </c>
    </row>
    <row r="363" spans="1:37" x14ac:dyDescent="0.25">
      <c r="A363" s="2" t="s">
        <v>501</v>
      </c>
      <c r="B363" s="2" t="s">
        <v>504</v>
      </c>
      <c r="C363">
        <f>IF(ISERROR(1/VLOOKUP($B363,'Justerad allokering'!$B$1:$AG$461,MATCH(C$1,'Justerad allokering'!$B$1:$AF$1,0),FALSE)),VLOOKUP($B363,'Allokerad kvv'!$B$2:$AV$468,MATCH(C$1,'Allokerad kvv'!$B$1:$AV$1,0),FALSE),VLOOKUP($B363,'Justerad allokering'!$B$1:$AG$461,MATCH(C$1,'Justerad allokering'!$B$1:$AF$1,0),FALSE))</f>
        <v>0</v>
      </c>
      <c r="D363">
        <f>IF(ISERROR(1/VLOOKUP($B363,'Justerad allokering'!$B$1:$AG$461,MATCH(D$1,'Justerad allokering'!$B$1:$AF$1,0),FALSE)),VLOOKUP($B363,'Allokerad kvv'!$B$2:$AV$468,MATCH(D$1,'Allokerad kvv'!$B$1:$AV$1,0),FALSE),VLOOKUP($B363,'Justerad allokering'!$B$1:$AG$461,MATCH(D$1,'Justerad allokering'!$B$1:$AF$1,0),FALSE))</f>
        <v>0</v>
      </c>
      <c r="E363">
        <f>IF(ISERROR(1/VLOOKUP($B363,'Justerad allokering'!$B$1:$AG$461,MATCH(E$1,'Justerad allokering'!$B$1:$AF$1,0),FALSE)),VLOOKUP($B363,'Allokerad kvv'!$B$2:$AV$468,MATCH(E$1,'Allokerad kvv'!$B$1:$AV$1,0),FALSE),VLOOKUP($B363,'Justerad allokering'!$B$1:$AG$461,MATCH(E$1,'Justerad allokering'!$B$1:$AF$1,0),FALSE))</f>
        <v>0</v>
      </c>
      <c r="F363">
        <f>IF(ISERROR(1/VLOOKUP($B363,'Justerad allokering'!$B$1:$AG$461,MATCH(F$1,'Justerad allokering'!$B$1:$AF$1,0),FALSE)),VLOOKUP($B363,'Allokerad kvv'!$B$2:$AV$468,MATCH(F$1,'Allokerad kvv'!$B$1:$AV$1,0),FALSE),VLOOKUP($B363,'Justerad allokering'!$B$1:$AG$461,MATCH(F$1,'Justerad allokering'!$B$1:$AF$1,0),FALSE))</f>
        <v>0</v>
      </c>
      <c r="G363">
        <f>IF(ISERROR(1/VLOOKUP($B363,'Justerad allokering'!$B$1:$AG$461,MATCH(G$1,'Justerad allokering'!$B$1:$AF$1,0),FALSE)),VLOOKUP($B363,'Allokerad kvv'!$B$2:$AV$468,MATCH(G$1,'Allokerad kvv'!$B$1:$AV$1,0),FALSE),VLOOKUP($B363,'Justerad allokering'!$B$1:$AG$461,MATCH(G$1,'Justerad allokering'!$B$1:$AF$1,0),FALSE))</f>
        <v>0</v>
      </c>
      <c r="H363">
        <f>IF(ISERROR(1/VLOOKUP($B363,'Justerad allokering'!$B$1:$AG$461,MATCH(H$1,'Justerad allokering'!$B$1:$AF$1,0),FALSE)),VLOOKUP($B363,'Allokerad kvv'!$B$2:$AV$468,MATCH(H$1,'Allokerad kvv'!$B$1:$AV$1,0),FALSE),VLOOKUP($B363,'Justerad allokering'!$B$1:$AG$461,MATCH(H$1,'Justerad allokering'!$B$1:$AF$1,0),FALSE))</f>
        <v>0</v>
      </c>
      <c r="I363">
        <f>IF(ISERROR(1/VLOOKUP($B363,'Justerad allokering'!$B$1:$AG$461,MATCH(I$1,'Justerad allokering'!$B$1:$AF$1,0),FALSE)),VLOOKUP($B363,'Allokerad kvv'!$B$2:$AV$468,MATCH(I$1,'Allokerad kvv'!$B$1:$AV$1,0),FALSE),VLOOKUP($B363,'Justerad allokering'!$B$1:$AG$461,MATCH(I$1,'Justerad allokering'!$B$1:$AF$1,0),FALSE))</f>
        <v>0</v>
      </c>
      <c r="J363">
        <f>IF(ISERROR(1/VLOOKUP($B363,'Justerad allokering'!$B$1:$AG$461,MATCH(J$1,'Justerad allokering'!$B$1:$AF$1,0),FALSE)),VLOOKUP($B363,'Allokerad kvv'!$B$2:$AV$468,MATCH(J$1,'Allokerad kvv'!$B$1:$AV$1,0),FALSE),VLOOKUP($B363,'Justerad allokering'!$B$1:$AG$461,MATCH(J$1,'Justerad allokering'!$B$1:$AF$1,0),FALSE))</f>
        <v>0</v>
      </c>
      <c r="K363">
        <f>IF(ISERROR(1/VLOOKUP($B363,'Justerad allokering'!$B$1:$AG$461,MATCH(K$1,'Justerad allokering'!$B$1:$AF$1,0),FALSE)),VLOOKUP($B363,'Allokerad kvv'!$B$2:$AV$468,MATCH(K$1,'Allokerad kvv'!$B$1:$AV$1,0),FALSE),VLOOKUP($B363,'Justerad allokering'!$B$1:$AG$461,MATCH(K$1,'Justerad allokering'!$B$1:$AF$1,0),FALSE))</f>
        <v>0</v>
      </c>
      <c r="L363">
        <f>IF(ISERROR(1/VLOOKUP($B363,'Justerad allokering'!$B$1:$AG$461,MATCH(L$1,'Justerad allokering'!$B$1:$AF$1,0),FALSE)),VLOOKUP($B363,'Allokerad kvv'!$B$2:$AV$468,MATCH(L$1,'Allokerad kvv'!$B$1:$AV$1,0),FALSE),VLOOKUP($B363,'Justerad allokering'!$B$1:$AG$461,MATCH(L$1,'Justerad allokering'!$B$1:$AF$1,0),FALSE))</f>
        <v>0</v>
      </c>
      <c r="M363">
        <f>IF(ISERROR(1/VLOOKUP($B363,'Justerad allokering'!$B$1:$AG$461,MATCH(M$1,'Justerad allokering'!$B$1:$AF$1,0),FALSE)),VLOOKUP($B363,'Allokerad kvv'!$B$2:$AV$468,MATCH(M$1,'Allokerad kvv'!$B$1:$AV$1,0),FALSE),VLOOKUP($B363,'Justerad allokering'!$B$1:$AG$461,MATCH(M$1,'Justerad allokering'!$B$1:$AF$1,0),FALSE))</f>
        <v>0</v>
      </c>
      <c r="N363">
        <f>IF(ISERROR(1/VLOOKUP($B363,'Justerad allokering'!$B$1:$AG$461,MATCH(N$1,'Justerad allokering'!$B$1:$AF$1,0),FALSE)),VLOOKUP($B363,'Allokerad kvv'!$B$2:$AV$468,MATCH(N$1,'Allokerad kvv'!$B$1:$AV$1,0),FALSE),VLOOKUP($B363,'Justerad allokering'!$B$1:$AG$461,MATCH(N$1,'Justerad allokering'!$B$1:$AF$1,0),FALSE))</f>
        <v>0</v>
      </c>
      <c r="O363">
        <f>IF(ISERROR(1/VLOOKUP($B363,'Justerad allokering'!$B$1:$AG$461,MATCH(O$1,'Justerad allokering'!$B$1:$AF$1,0),FALSE)),VLOOKUP($B363,'Allokerad kvv'!$B$2:$AV$468,MATCH(O$1,'Allokerad kvv'!$B$1:$AV$1,0),FALSE),VLOOKUP($B363,'Justerad allokering'!$B$1:$AG$461,MATCH(O$1,'Justerad allokering'!$B$1:$AF$1,0),FALSE))</f>
        <v>0</v>
      </c>
      <c r="P363">
        <f>IF(ISERROR(1/VLOOKUP($B363,'Justerad allokering'!$B$1:$AG$461,MATCH(P$1,'Justerad allokering'!$B$1:$AF$1,0),FALSE)),VLOOKUP($B363,'Allokerad kvv'!$B$2:$AV$468,MATCH(P$1,'Allokerad kvv'!$B$1:$AV$1,0),FALSE),VLOOKUP($B363,'Justerad allokering'!$B$1:$AG$461,MATCH(P$1,'Justerad allokering'!$B$1:$AF$1,0),FALSE))</f>
        <v>0</v>
      </c>
      <c r="Q363">
        <f>IF(ISERROR(1/VLOOKUP($B363,'Justerad allokering'!$B$1:$AG$461,MATCH(Q$1,'Justerad allokering'!$B$1:$AF$1,0),FALSE)),VLOOKUP($B363,'Allokerad kvv'!$B$2:$AV$468,MATCH(Q$1,'Allokerad kvv'!$B$1:$AV$1,0),FALSE),VLOOKUP($B363,'Justerad allokering'!$B$1:$AG$461,MATCH(Q$1,'Justerad allokering'!$B$1:$AF$1,0),FALSE))</f>
        <v>0</v>
      </c>
      <c r="R363">
        <f>IF(ISERROR(1/VLOOKUP($B363,'Justerad allokering'!$B$1:$AG$461,MATCH(R$1,'Justerad allokering'!$B$1:$AF$1,0),FALSE)),VLOOKUP($B363,'Allokerad kvv'!$B$2:$AV$468,MATCH(R$1,'Allokerad kvv'!$B$1:$AV$1,0),FALSE),VLOOKUP($B363,'Justerad allokering'!$B$1:$AG$461,MATCH(R$1,'Justerad allokering'!$B$1:$AF$1,0),FALSE))</f>
        <v>0</v>
      </c>
      <c r="S363">
        <f>IF(ISERROR(1/VLOOKUP($B363,'Justerad allokering'!$B$1:$AG$461,MATCH(S$1,'Justerad allokering'!$B$1:$AF$1,0),FALSE)),VLOOKUP($B363,'Allokerad kvv'!$B$2:$AV$468,MATCH(S$1,'Allokerad kvv'!$B$1:$AV$1,0),FALSE),VLOOKUP($B363,'Justerad allokering'!$B$1:$AG$461,MATCH(S$1,'Justerad allokering'!$B$1:$AF$1,0),FALSE))</f>
        <v>0</v>
      </c>
      <c r="T363">
        <f>IF(ISERROR(1/VLOOKUP($B363,'Justerad allokering'!$B$1:$AG$461,MATCH(T$1,'Justerad allokering'!$B$1:$AF$1,0),FALSE)),VLOOKUP($B363,'Allokerad kvv'!$B$2:$AV$468,MATCH(T$1,'Allokerad kvv'!$B$1:$AV$1,0),FALSE),VLOOKUP($B363,'Justerad allokering'!$B$1:$AG$461,MATCH(T$1,'Justerad allokering'!$B$1:$AF$1,0),FALSE))</f>
        <v>0</v>
      </c>
      <c r="U363">
        <f>IF(ISERROR(1/VLOOKUP($B363,'Justerad allokering'!$B$1:$AG$461,MATCH(U$1,'Justerad allokering'!$B$1:$AF$1,0),FALSE)),VLOOKUP($B363,'Allokerad kvv'!$B$2:$AV$468,MATCH(U$1,'Allokerad kvv'!$B$1:$AV$1,0),FALSE),VLOOKUP($B363,'Justerad allokering'!$B$1:$AG$461,MATCH(U$1,'Justerad allokering'!$B$1:$AF$1,0),FALSE))</f>
        <v>0</v>
      </c>
      <c r="V363">
        <f>IF(ISERROR(1/VLOOKUP($B363,'Justerad allokering'!$B$1:$AG$461,MATCH(V$1,'Justerad allokering'!$B$1:$AF$1,0),FALSE)),VLOOKUP($B363,'Allokerad kvv'!$B$2:$AV$468,MATCH(V$1,'Allokerad kvv'!$B$1:$AV$1,0),FALSE),VLOOKUP($B363,'Justerad allokering'!$B$1:$AG$461,MATCH(V$1,'Justerad allokering'!$B$1:$AF$1,0),FALSE))</f>
        <v>0</v>
      </c>
      <c r="W363">
        <f>IF(ISERROR(1/VLOOKUP($B363,'Justerad allokering'!$B$1:$AG$461,MATCH(W$1,'Justerad allokering'!$B$1:$AF$1,0),FALSE)),VLOOKUP($B363,'Allokerad kvv'!$B$2:$AV$468,MATCH(W$1,'Allokerad kvv'!$B$1:$AV$1,0),FALSE),VLOOKUP($B363,'Justerad allokering'!$B$1:$AG$461,MATCH(W$1,'Justerad allokering'!$B$1:$AF$1,0),FALSE))</f>
        <v>0</v>
      </c>
      <c r="X363">
        <f>IF(ISERROR(1/VLOOKUP($B363,'Justerad allokering'!$B$1:$AG$461,MATCH(X$1,'Justerad allokering'!$B$1:$AF$1,0),FALSE)),VLOOKUP($B363,'Allokerad kvv'!$B$2:$AV$468,MATCH(X$1,'Allokerad kvv'!$B$1:$AV$1,0),FALSE),VLOOKUP($B363,'Justerad allokering'!$B$1:$AG$461,MATCH(X$1,'Justerad allokering'!$B$1:$AF$1,0),FALSE))</f>
        <v>0</v>
      </c>
      <c r="Y363">
        <f>IF(ISERROR(1/VLOOKUP($B363,'Justerad allokering'!$B$1:$AG$461,MATCH(Y$1,'Justerad allokering'!$B$1:$AF$1,0),FALSE)),VLOOKUP($B363,'Allokerad kvv'!$B$2:$AV$468,MATCH(Y$1,'Allokerad kvv'!$B$1:$AV$1,0),FALSE),VLOOKUP($B363,'Justerad allokering'!$B$1:$AG$461,MATCH(Y$1,'Justerad allokering'!$B$1:$AF$1,0),FALSE))</f>
        <v>0</v>
      </c>
      <c r="Z363">
        <f>IF(ISERROR(1/VLOOKUP($B363,'Justerad allokering'!$B$1:$AG$461,MATCH(Z$1,'Justerad allokering'!$B$1:$AF$1,0),FALSE)),VLOOKUP($B363,'Allokerad kvv'!$B$2:$AV$468,MATCH(Z$1,'Allokerad kvv'!$B$1:$AV$1,0),FALSE),VLOOKUP($B363,'Justerad allokering'!$B$1:$AG$461,MATCH(Z$1,'Justerad allokering'!$B$1:$AF$1,0),FALSE))</f>
        <v>0</v>
      </c>
      <c r="AE363" s="89">
        <f t="shared" si="20"/>
        <v>0</v>
      </c>
      <c r="AG363">
        <f t="shared" si="21"/>
        <v>0</v>
      </c>
      <c r="AH363">
        <f t="shared" si="22"/>
        <v>0</v>
      </c>
      <c r="AI363" t="str">
        <f>IF(AH363=0,"",AH363/VLOOKUP(B363,Kraftvärmeprod!$B$1:$BC$480,MATCH("Summa tillförd energi exklusive rökgaskondensering",Kraftvärmeprod!$B$1:$BC$1,0),FALSE))</f>
        <v/>
      </c>
      <c r="AK363">
        <f t="shared" si="23"/>
        <v>0</v>
      </c>
    </row>
    <row r="364" spans="1:37" x14ac:dyDescent="0.25">
      <c r="A364" s="2" t="s">
        <v>501</v>
      </c>
      <c r="B364" s="2" t="s">
        <v>505</v>
      </c>
      <c r="C364">
        <f>IF(ISERROR(1/VLOOKUP($B364,'Justerad allokering'!$B$1:$AG$461,MATCH(C$1,'Justerad allokering'!$B$1:$AF$1,0),FALSE)),VLOOKUP($B364,'Allokerad kvv'!$B$2:$AV$468,MATCH(C$1,'Allokerad kvv'!$B$1:$AV$1,0),FALSE),VLOOKUP($B364,'Justerad allokering'!$B$1:$AG$461,MATCH(C$1,'Justerad allokering'!$B$1:$AF$1,0),FALSE))</f>
        <v>0</v>
      </c>
      <c r="D364">
        <f>IF(ISERROR(1/VLOOKUP($B364,'Justerad allokering'!$B$1:$AG$461,MATCH(D$1,'Justerad allokering'!$B$1:$AF$1,0),FALSE)),VLOOKUP($B364,'Allokerad kvv'!$B$2:$AV$468,MATCH(D$1,'Allokerad kvv'!$B$1:$AV$1,0),FALSE),VLOOKUP($B364,'Justerad allokering'!$B$1:$AG$461,MATCH(D$1,'Justerad allokering'!$B$1:$AF$1,0),FALSE))</f>
        <v>0</v>
      </c>
      <c r="E364">
        <f>IF(ISERROR(1/VLOOKUP($B364,'Justerad allokering'!$B$1:$AG$461,MATCH(E$1,'Justerad allokering'!$B$1:$AF$1,0),FALSE)),VLOOKUP($B364,'Allokerad kvv'!$B$2:$AV$468,MATCH(E$1,'Allokerad kvv'!$B$1:$AV$1,0),FALSE),VLOOKUP($B364,'Justerad allokering'!$B$1:$AG$461,MATCH(E$1,'Justerad allokering'!$B$1:$AF$1,0),FALSE))</f>
        <v>0</v>
      </c>
      <c r="F364">
        <f>IF(ISERROR(1/VLOOKUP($B364,'Justerad allokering'!$B$1:$AG$461,MATCH(F$1,'Justerad allokering'!$B$1:$AF$1,0),FALSE)),VLOOKUP($B364,'Allokerad kvv'!$B$2:$AV$468,MATCH(F$1,'Allokerad kvv'!$B$1:$AV$1,0),FALSE),VLOOKUP($B364,'Justerad allokering'!$B$1:$AG$461,MATCH(F$1,'Justerad allokering'!$B$1:$AF$1,0),FALSE))</f>
        <v>0</v>
      </c>
      <c r="G364">
        <f>IF(ISERROR(1/VLOOKUP($B364,'Justerad allokering'!$B$1:$AG$461,MATCH(G$1,'Justerad allokering'!$B$1:$AF$1,0),FALSE)),VLOOKUP($B364,'Allokerad kvv'!$B$2:$AV$468,MATCH(G$1,'Allokerad kvv'!$B$1:$AV$1,0),FALSE),VLOOKUP($B364,'Justerad allokering'!$B$1:$AG$461,MATCH(G$1,'Justerad allokering'!$B$1:$AF$1,0),FALSE))</f>
        <v>0</v>
      </c>
      <c r="H364">
        <f>IF(ISERROR(1/VLOOKUP($B364,'Justerad allokering'!$B$1:$AG$461,MATCH(H$1,'Justerad allokering'!$B$1:$AF$1,0),FALSE)),VLOOKUP($B364,'Allokerad kvv'!$B$2:$AV$468,MATCH(H$1,'Allokerad kvv'!$B$1:$AV$1,0),FALSE),VLOOKUP($B364,'Justerad allokering'!$B$1:$AG$461,MATCH(H$1,'Justerad allokering'!$B$1:$AF$1,0),FALSE))</f>
        <v>0</v>
      </c>
      <c r="I364">
        <f>IF(ISERROR(1/VLOOKUP($B364,'Justerad allokering'!$B$1:$AG$461,MATCH(I$1,'Justerad allokering'!$B$1:$AF$1,0),FALSE)),VLOOKUP($B364,'Allokerad kvv'!$B$2:$AV$468,MATCH(I$1,'Allokerad kvv'!$B$1:$AV$1,0),FALSE),VLOOKUP($B364,'Justerad allokering'!$B$1:$AG$461,MATCH(I$1,'Justerad allokering'!$B$1:$AF$1,0),FALSE))</f>
        <v>0</v>
      </c>
      <c r="J364">
        <f>IF(ISERROR(1/VLOOKUP($B364,'Justerad allokering'!$B$1:$AG$461,MATCH(J$1,'Justerad allokering'!$B$1:$AF$1,0),FALSE)),VLOOKUP($B364,'Allokerad kvv'!$B$2:$AV$468,MATCH(J$1,'Allokerad kvv'!$B$1:$AV$1,0),FALSE),VLOOKUP($B364,'Justerad allokering'!$B$1:$AG$461,MATCH(J$1,'Justerad allokering'!$B$1:$AF$1,0),FALSE))</f>
        <v>0</v>
      </c>
      <c r="K364">
        <f>IF(ISERROR(1/VLOOKUP($B364,'Justerad allokering'!$B$1:$AG$461,MATCH(K$1,'Justerad allokering'!$B$1:$AF$1,0),FALSE)),VLOOKUP($B364,'Allokerad kvv'!$B$2:$AV$468,MATCH(K$1,'Allokerad kvv'!$B$1:$AV$1,0),FALSE),VLOOKUP($B364,'Justerad allokering'!$B$1:$AG$461,MATCH(K$1,'Justerad allokering'!$B$1:$AF$1,0),FALSE))</f>
        <v>0</v>
      </c>
      <c r="L364">
        <f>IF(ISERROR(1/VLOOKUP($B364,'Justerad allokering'!$B$1:$AG$461,MATCH(L$1,'Justerad allokering'!$B$1:$AF$1,0),FALSE)),VLOOKUP($B364,'Allokerad kvv'!$B$2:$AV$468,MATCH(L$1,'Allokerad kvv'!$B$1:$AV$1,0),FALSE),VLOOKUP($B364,'Justerad allokering'!$B$1:$AG$461,MATCH(L$1,'Justerad allokering'!$B$1:$AF$1,0),FALSE))</f>
        <v>0</v>
      </c>
      <c r="M364">
        <f>IF(ISERROR(1/VLOOKUP($B364,'Justerad allokering'!$B$1:$AG$461,MATCH(M$1,'Justerad allokering'!$B$1:$AF$1,0),FALSE)),VLOOKUP($B364,'Allokerad kvv'!$B$2:$AV$468,MATCH(M$1,'Allokerad kvv'!$B$1:$AV$1,0),FALSE),VLOOKUP($B364,'Justerad allokering'!$B$1:$AG$461,MATCH(M$1,'Justerad allokering'!$B$1:$AF$1,0),FALSE))</f>
        <v>0</v>
      </c>
      <c r="N364">
        <f>IF(ISERROR(1/VLOOKUP($B364,'Justerad allokering'!$B$1:$AG$461,MATCH(N$1,'Justerad allokering'!$B$1:$AF$1,0),FALSE)),VLOOKUP($B364,'Allokerad kvv'!$B$2:$AV$468,MATCH(N$1,'Allokerad kvv'!$B$1:$AV$1,0),FALSE),VLOOKUP($B364,'Justerad allokering'!$B$1:$AG$461,MATCH(N$1,'Justerad allokering'!$B$1:$AF$1,0),FALSE))</f>
        <v>0</v>
      </c>
      <c r="O364">
        <f>IF(ISERROR(1/VLOOKUP($B364,'Justerad allokering'!$B$1:$AG$461,MATCH(O$1,'Justerad allokering'!$B$1:$AF$1,0),FALSE)),VLOOKUP($B364,'Allokerad kvv'!$B$2:$AV$468,MATCH(O$1,'Allokerad kvv'!$B$1:$AV$1,0),FALSE),VLOOKUP($B364,'Justerad allokering'!$B$1:$AG$461,MATCH(O$1,'Justerad allokering'!$B$1:$AF$1,0),FALSE))</f>
        <v>0</v>
      </c>
      <c r="P364">
        <f>IF(ISERROR(1/VLOOKUP($B364,'Justerad allokering'!$B$1:$AG$461,MATCH(P$1,'Justerad allokering'!$B$1:$AF$1,0),FALSE)),VLOOKUP($B364,'Allokerad kvv'!$B$2:$AV$468,MATCH(P$1,'Allokerad kvv'!$B$1:$AV$1,0),FALSE),VLOOKUP($B364,'Justerad allokering'!$B$1:$AG$461,MATCH(P$1,'Justerad allokering'!$B$1:$AF$1,0),FALSE))</f>
        <v>0</v>
      </c>
      <c r="Q364">
        <f>IF(ISERROR(1/VLOOKUP($B364,'Justerad allokering'!$B$1:$AG$461,MATCH(Q$1,'Justerad allokering'!$B$1:$AF$1,0),FALSE)),VLOOKUP($B364,'Allokerad kvv'!$B$2:$AV$468,MATCH(Q$1,'Allokerad kvv'!$B$1:$AV$1,0),FALSE),VLOOKUP($B364,'Justerad allokering'!$B$1:$AG$461,MATCH(Q$1,'Justerad allokering'!$B$1:$AF$1,0),FALSE))</f>
        <v>0</v>
      </c>
      <c r="R364">
        <f>IF(ISERROR(1/VLOOKUP($B364,'Justerad allokering'!$B$1:$AG$461,MATCH(R$1,'Justerad allokering'!$B$1:$AF$1,0),FALSE)),VLOOKUP($B364,'Allokerad kvv'!$B$2:$AV$468,MATCH(R$1,'Allokerad kvv'!$B$1:$AV$1,0),FALSE),VLOOKUP($B364,'Justerad allokering'!$B$1:$AG$461,MATCH(R$1,'Justerad allokering'!$B$1:$AF$1,0),FALSE))</f>
        <v>0</v>
      </c>
      <c r="S364">
        <f>IF(ISERROR(1/VLOOKUP($B364,'Justerad allokering'!$B$1:$AG$461,MATCH(S$1,'Justerad allokering'!$B$1:$AF$1,0),FALSE)),VLOOKUP($B364,'Allokerad kvv'!$B$2:$AV$468,MATCH(S$1,'Allokerad kvv'!$B$1:$AV$1,0),FALSE),VLOOKUP($B364,'Justerad allokering'!$B$1:$AG$461,MATCH(S$1,'Justerad allokering'!$B$1:$AF$1,0),FALSE))</f>
        <v>0</v>
      </c>
      <c r="T364">
        <f>IF(ISERROR(1/VLOOKUP($B364,'Justerad allokering'!$B$1:$AG$461,MATCH(T$1,'Justerad allokering'!$B$1:$AF$1,0),FALSE)),VLOOKUP($B364,'Allokerad kvv'!$B$2:$AV$468,MATCH(T$1,'Allokerad kvv'!$B$1:$AV$1,0),FALSE),VLOOKUP($B364,'Justerad allokering'!$B$1:$AG$461,MATCH(T$1,'Justerad allokering'!$B$1:$AF$1,0),FALSE))</f>
        <v>0</v>
      </c>
      <c r="U364">
        <f>IF(ISERROR(1/VLOOKUP($B364,'Justerad allokering'!$B$1:$AG$461,MATCH(U$1,'Justerad allokering'!$B$1:$AF$1,0),FALSE)),VLOOKUP($B364,'Allokerad kvv'!$B$2:$AV$468,MATCH(U$1,'Allokerad kvv'!$B$1:$AV$1,0),FALSE),VLOOKUP($B364,'Justerad allokering'!$B$1:$AG$461,MATCH(U$1,'Justerad allokering'!$B$1:$AF$1,0),FALSE))</f>
        <v>0</v>
      </c>
      <c r="V364">
        <f>IF(ISERROR(1/VLOOKUP($B364,'Justerad allokering'!$B$1:$AG$461,MATCH(V$1,'Justerad allokering'!$B$1:$AF$1,0),FALSE)),VLOOKUP($B364,'Allokerad kvv'!$B$2:$AV$468,MATCH(V$1,'Allokerad kvv'!$B$1:$AV$1,0),FALSE),VLOOKUP($B364,'Justerad allokering'!$B$1:$AG$461,MATCH(V$1,'Justerad allokering'!$B$1:$AF$1,0),FALSE))</f>
        <v>0</v>
      </c>
      <c r="W364">
        <f>IF(ISERROR(1/VLOOKUP($B364,'Justerad allokering'!$B$1:$AG$461,MATCH(W$1,'Justerad allokering'!$B$1:$AF$1,0),FALSE)),VLOOKUP($B364,'Allokerad kvv'!$B$2:$AV$468,MATCH(W$1,'Allokerad kvv'!$B$1:$AV$1,0),FALSE),VLOOKUP($B364,'Justerad allokering'!$B$1:$AG$461,MATCH(W$1,'Justerad allokering'!$B$1:$AF$1,0),FALSE))</f>
        <v>0</v>
      </c>
      <c r="X364">
        <f>IF(ISERROR(1/VLOOKUP($B364,'Justerad allokering'!$B$1:$AG$461,MATCH(X$1,'Justerad allokering'!$B$1:$AF$1,0),FALSE)),VLOOKUP($B364,'Allokerad kvv'!$B$2:$AV$468,MATCH(X$1,'Allokerad kvv'!$B$1:$AV$1,0),FALSE),VLOOKUP($B364,'Justerad allokering'!$B$1:$AG$461,MATCH(X$1,'Justerad allokering'!$B$1:$AF$1,0),FALSE))</f>
        <v>0</v>
      </c>
      <c r="Y364">
        <f>IF(ISERROR(1/VLOOKUP($B364,'Justerad allokering'!$B$1:$AG$461,MATCH(Y$1,'Justerad allokering'!$B$1:$AF$1,0),FALSE)),VLOOKUP($B364,'Allokerad kvv'!$B$2:$AV$468,MATCH(Y$1,'Allokerad kvv'!$B$1:$AV$1,0),FALSE),VLOOKUP($B364,'Justerad allokering'!$B$1:$AG$461,MATCH(Y$1,'Justerad allokering'!$B$1:$AF$1,0),FALSE))</f>
        <v>0</v>
      </c>
      <c r="Z364">
        <f>IF(ISERROR(1/VLOOKUP($B364,'Justerad allokering'!$B$1:$AG$461,MATCH(Z$1,'Justerad allokering'!$B$1:$AF$1,0),FALSE)),VLOOKUP($B364,'Allokerad kvv'!$B$2:$AV$468,MATCH(Z$1,'Allokerad kvv'!$B$1:$AV$1,0),FALSE),VLOOKUP($B364,'Justerad allokering'!$B$1:$AG$461,MATCH(Z$1,'Justerad allokering'!$B$1:$AF$1,0),FALSE))</f>
        <v>0</v>
      </c>
      <c r="AE364" s="89">
        <f t="shared" si="20"/>
        <v>0</v>
      </c>
      <c r="AG364">
        <f t="shared" si="21"/>
        <v>0</v>
      </c>
      <c r="AH364">
        <f t="shared" si="22"/>
        <v>0</v>
      </c>
      <c r="AI364" t="str">
        <f>IF(AH364=0,"",AH364/VLOOKUP(B364,Kraftvärmeprod!$B$1:$BC$480,MATCH("Summa tillförd energi exklusive rökgaskondensering",Kraftvärmeprod!$B$1:$BC$1,0),FALSE))</f>
        <v/>
      </c>
      <c r="AK364">
        <f t="shared" si="23"/>
        <v>0</v>
      </c>
    </row>
    <row r="365" spans="1:37" x14ac:dyDescent="0.25">
      <c r="A365" s="2" t="s">
        <v>501</v>
      </c>
      <c r="B365" s="2" t="s">
        <v>506</v>
      </c>
      <c r="C365">
        <f>IF(ISERROR(1/VLOOKUP($B365,'Justerad allokering'!$B$1:$AG$461,MATCH(C$1,'Justerad allokering'!$B$1:$AF$1,0),FALSE)),VLOOKUP($B365,'Allokerad kvv'!$B$2:$AV$468,MATCH(C$1,'Allokerad kvv'!$B$1:$AV$1,0),FALSE),VLOOKUP($B365,'Justerad allokering'!$B$1:$AG$461,MATCH(C$1,'Justerad allokering'!$B$1:$AF$1,0),FALSE))</f>
        <v>0</v>
      </c>
      <c r="D365">
        <f>IF(ISERROR(1/VLOOKUP($B365,'Justerad allokering'!$B$1:$AG$461,MATCH(D$1,'Justerad allokering'!$B$1:$AF$1,0),FALSE)),VLOOKUP($B365,'Allokerad kvv'!$B$2:$AV$468,MATCH(D$1,'Allokerad kvv'!$B$1:$AV$1,0),FALSE),VLOOKUP($B365,'Justerad allokering'!$B$1:$AG$461,MATCH(D$1,'Justerad allokering'!$B$1:$AF$1,0),FALSE))</f>
        <v>0</v>
      </c>
      <c r="E365">
        <f>IF(ISERROR(1/VLOOKUP($B365,'Justerad allokering'!$B$1:$AG$461,MATCH(E$1,'Justerad allokering'!$B$1:$AF$1,0),FALSE)),VLOOKUP($B365,'Allokerad kvv'!$B$2:$AV$468,MATCH(E$1,'Allokerad kvv'!$B$1:$AV$1,0),FALSE),VLOOKUP($B365,'Justerad allokering'!$B$1:$AG$461,MATCH(E$1,'Justerad allokering'!$B$1:$AF$1,0),FALSE))</f>
        <v>0</v>
      </c>
      <c r="F365">
        <f>IF(ISERROR(1/VLOOKUP($B365,'Justerad allokering'!$B$1:$AG$461,MATCH(F$1,'Justerad allokering'!$B$1:$AF$1,0),FALSE)),VLOOKUP($B365,'Allokerad kvv'!$B$2:$AV$468,MATCH(F$1,'Allokerad kvv'!$B$1:$AV$1,0),FALSE),VLOOKUP($B365,'Justerad allokering'!$B$1:$AG$461,MATCH(F$1,'Justerad allokering'!$B$1:$AF$1,0),FALSE))</f>
        <v>0</v>
      </c>
      <c r="G365">
        <f>IF(ISERROR(1/VLOOKUP($B365,'Justerad allokering'!$B$1:$AG$461,MATCH(G$1,'Justerad allokering'!$B$1:$AF$1,0),FALSE)),VLOOKUP($B365,'Allokerad kvv'!$B$2:$AV$468,MATCH(G$1,'Allokerad kvv'!$B$1:$AV$1,0),FALSE),VLOOKUP($B365,'Justerad allokering'!$B$1:$AG$461,MATCH(G$1,'Justerad allokering'!$B$1:$AF$1,0),FALSE))</f>
        <v>0</v>
      </c>
      <c r="H365">
        <f>IF(ISERROR(1/VLOOKUP($B365,'Justerad allokering'!$B$1:$AG$461,MATCH(H$1,'Justerad allokering'!$B$1:$AF$1,0),FALSE)),VLOOKUP($B365,'Allokerad kvv'!$B$2:$AV$468,MATCH(H$1,'Allokerad kvv'!$B$1:$AV$1,0),FALSE),VLOOKUP($B365,'Justerad allokering'!$B$1:$AG$461,MATCH(H$1,'Justerad allokering'!$B$1:$AF$1,0),FALSE))</f>
        <v>0</v>
      </c>
      <c r="I365">
        <f>IF(ISERROR(1/VLOOKUP($B365,'Justerad allokering'!$B$1:$AG$461,MATCH(I$1,'Justerad allokering'!$B$1:$AF$1,0),FALSE)),VLOOKUP($B365,'Allokerad kvv'!$B$2:$AV$468,MATCH(I$1,'Allokerad kvv'!$B$1:$AV$1,0),FALSE),VLOOKUP($B365,'Justerad allokering'!$B$1:$AG$461,MATCH(I$1,'Justerad allokering'!$B$1:$AF$1,0),FALSE))</f>
        <v>0</v>
      </c>
      <c r="J365">
        <f>IF(ISERROR(1/VLOOKUP($B365,'Justerad allokering'!$B$1:$AG$461,MATCH(J$1,'Justerad allokering'!$B$1:$AF$1,0),FALSE)),VLOOKUP($B365,'Allokerad kvv'!$B$2:$AV$468,MATCH(J$1,'Allokerad kvv'!$B$1:$AV$1,0),FALSE),VLOOKUP($B365,'Justerad allokering'!$B$1:$AG$461,MATCH(J$1,'Justerad allokering'!$B$1:$AF$1,0),FALSE))</f>
        <v>0</v>
      </c>
      <c r="K365">
        <f>IF(ISERROR(1/VLOOKUP($B365,'Justerad allokering'!$B$1:$AG$461,MATCH(K$1,'Justerad allokering'!$B$1:$AF$1,0),FALSE)),VLOOKUP($B365,'Allokerad kvv'!$B$2:$AV$468,MATCH(K$1,'Allokerad kvv'!$B$1:$AV$1,0),FALSE),VLOOKUP($B365,'Justerad allokering'!$B$1:$AG$461,MATCH(K$1,'Justerad allokering'!$B$1:$AF$1,0),FALSE))</f>
        <v>0</v>
      </c>
      <c r="L365">
        <f>IF(ISERROR(1/VLOOKUP($B365,'Justerad allokering'!$B$1:$AG$461,MATCH(L$1,'Justerad allokering'!$B$1:$AF$1,0),FALSE)),VLOOKUP($B365,'Allokerad kvv'!$B$2:$AV$468,MATCH(L$1,'Allokerad kvv'!$B$1:$AV$1,0),FALSE),VLOOKUP($B365,'Justerad allokering'!$B$1:$AG$461,MATCH(L$1,'Justerad allokering'!$B$1:$AF$1,0),FALSE))</f>
        <v>0</v>
      </c>
      <c r="M365">
        <f>IF(ISERROR(1/VLOOKUP($B365,'Justerad allokering'!$B$1:$AG$461,MATCH(M$1,'Justerad allokering'!$B$1:$AF$1,0),FALSE)),VLOOKUP($B365,'Allokerad kvv'!$B$2:$AV$468,MATCH(M$1,'Allokerad kvv'!$B$1:$AV$1,0),FALSE),VLOOKUP($B365,'Justerad allokering'!$B$1:$AG$461,MATCH(M$1,'Justerad allokering'!$B$1:$AF$1,0),FALSE))</f>
        <v>0</v>
      </c>
      <c r="N365">
        <f>IF(ISERROR(1/VLOOKUP($B365,'Justerad allokering'!$B$1:$AG$461,MATCH(N$1,'Justerad allokering'!$B$1:$AF$1,0),FALSE)),VLOOKUP($B365,'Allokerad kvv'!$B$2:$AV$468,MATCH(N$1,'Allokerad kvv'!$B$1:$AV$1,0),FALSE),VLOOKUP($B365,'Justerad allokering'!$B$1:$AG$461,MATCH(N$1,'Justerad allokering'!$B$1:$AF$1,0),FALSE))</f>
        <v>0</v>
      </c>
      <c r="O365">
        <f>IF(ISERROR(1/VLOOKUP($B365,'Justerad allokering'!$B$1:$AG$461,MATCH(O$1,'Justerad allokering'!$B$1:$AF$1,0),FALSE)),VLOOKUP($B365,'Allokerad kvv'!$B$2:$AV$468,MATCH(O$1,'Allokerad kvv'!$B$1:$AV$1,0),FALSE),VLOOKUP($B365,'Justerad allokering'!$B$1:$AG$461,MATCH(O$1,'Justerad allokering'!$B$1:$AF$1,0),FALSE))</f>
        <v>0</v>
      </c>
      <c r="P365">
        <f>IF(ISERROR(1/VLOOKUP($B365,'Justerad allokering'!$B$1:$AG$461,MATCH(P$1,'Justerad allokering'!$B$1:$AF$1,0),FALSE)),VLOOKUP($B365,'Allokerad kvv'!$B$2:$AV$468,MATCH(P$1,'Allokerad kvv'!$B$1:$AV$1,0),FALSE),VLOOKUP($B365,'Justerad allokering'!$B$1:$AG$461,MATCH(P$1,'Justerad allokering'!$B$1:$AF$1,0),FALSE))</f>
        <v>0</v>
      </c>
      <c r="Q365">
        <f>IF(ISERROR(1/VLOOKUP($B365,'Justerad allokering'!$B$1:$AG$461,MATCH(Q$1,'Justerad allokering'!$B$1:$AF$1,0),FALSE)),VLOOKUP($B365,'Allokerad kvv'!$B$2:$AV$468,MATCH(Q$1,'Allokerad kvv'!$B$1:$AV$1,0),FALSE),VLOOKUP($B365,'Justerad allokering'!$B$1:$AG$461,MATCH(Q$1,'Justerad allokering'!$B$1:$AF$1,0),FALSE))</f>
        <v>0</v>
      </c>
      <c r="R365">
        <f>IF(ISERROR(1/VLOOKUP($B365,'Justerad allokering'!$B$1:$AG$461,MATCH(R$1,'Justerad allokering'!$B$1:$AF$1,0),FALSE)),VLOOKUP($B365,'Allokerad kvv'!$B$2:$AV$468,MATCH(R$1,'Allokerad kvv'!$B$1:$AV$1,0),FALSE),VLOOKUP($B365,'Justerad allokering'!$B$1:$AG$461,MATCH(R$1,'Justerad allokering'!$B$1:$AF$1,0),FALSE))</f>
        <v>0</v>
      </c>
      <c r="S365">
        <f>IF(ISERROR(1/VLOOKUP($B365,'Justerad allokering'!$B$1:$AG$461,MATCH(S$1,'Justerad allokering'!$B$1:$AF$1,0),FALSE)),VLOOKUP($B365,'Allokerad kvv'!$B$2:$AV$468,MATCH(S$1,'Allokerad kvv'!$B$1:$AV$1,0),FALSE),VLOOKUP($B365,'Justerad allokering'!$B$1:$AG$461,MATCH(S$1,'Justerad allokering'!$B$1:$AF$1,0),FALSE))</f>
        <v>0</v>
      </c>
      <c r="T365">
        <f>IF(ISERROR(1/VLOOKUP($B365,'Justerad allokering'!$B$1:$AG$461,MATCH(T$1,'Justerad allokering'!$B$1:$AF$1,0),FALSE)),VLOOKUP($B365,'Allokerad kvv'!$B$2:$AV$468,MATCH(T$1,'Allokerad kvv'!$B$1:$AV$1,0),FALSE),VLOOKUP($B365,'Justerad allokering'!$B$1:$AG$461,MATCH(T$1,'Justerad allokering'!$B$1:$AF$1,0),FALSE))</f>
        <v>0</v>
      </c>
      <c r="U365">
        <f>IF(ISERROR(1/VLOOKUP($B365,'Justerad allokering'!$B$1:$AG$461,MATCH(U$1,'Justerad allokering'!$B$1:$AF$1,0),FALSE)),VLOOKUP($B365,'Allokerad kvv'!$B$2:$AV$468,MATCH(U$1,'Allokerad kvv'!$B$1:$AV$1,0),FALSE),VLOOKUP($B365,'Justerad allokering'!$B$1:$AG$461,MATCH(U$1,'Justerad allokering'!$B$1:$AF$1,0),FALSE))</f>
        <v>0</v>
      </c>
      <c r="V365">
        <f>IF(ISERROR(1/VLOOKUP($B365,'Justerad allokering'!$B$1:$AG$461,MATCH(V$1,'Justerad allokering'!$B$1:$AF$1,0),FALSE)),VLOOKUP($B365,'Allokerad kvv'!$B$2:$AV$468,MATCH(V$1,'Allokerad kvv'!$B$1:$AV$1,0),FALSE),VLOOKUP($B365,'Justerad allokering'!$B$1:$AG$461,MATCH(V$1,'Justerad allokering'!$B$1:$AF$1,0),FALSE))</f>
        <v>0</v>
      </c>
      <c r="W365">
        <f>IF(ISERROR(1/VLOOKUP($B365,'Justerad allokering'!$B$1:$AG$461,MATCH(W$1,'Justerad allokering'!$B$1:$AF$1,0),FALSE)),VLOOKUP($B365,'Allokerad kvv'!$B$2:$AV$468,MATCH(W$1,'Allokerad kvv'!$B$1:$AV$1,0),FALSE),VLOOKUP($B365,'Justerad allokering'!$B$1:$AG$461,MATCH(W$1,'Justerad allokering'!$B$1:$AF$1,0),FALSE))</f>
        <v>0</v>
      </c>
      <c r="X365">
        <f>IF(ISERROR(1/VLOOKUP($B365,'Justerad allokering'!$B$1:$AG$461,MATCH(X$1,'Justerad allokering'!$B$1:$AF$1,0),FALSE)),VLOOKUP($B365,'Allokerad kvv'!$B$2:$AV$468,MATCH(X$1,'Allokerad kvv'!$B$1:$AV$1,0),FALSE),VLOOKUP($B365,'Justerad allokering'!$B$1:$AG$461,MATCH(X$1,'Justerad allokering'!$B$1:$AF$1,0),FALSE))</f>
        <v>0</v>
      </c>
      <c r="Y365">
        <f>IF(ISERROR(1/VLOOKUP($B365,'Justerad allokering'!$B$1:$AG$461,MATCH(Y$1,'Justerad allokering'!$B$1:$AF$1,0),FALSE)),VLOOKUP($B365,'Allokerad kvv'!$B$2:$AV$468,MATCH(Y$1,'Allokerad kvv'!$B$1:$AV$1,0),FALSE),VLOOKUP($B365,'Justerad allokering'!$B$1:$AG$461,MATCH(Y$1,'Justerad allokering'!$B$1:$AF$1,0),FALSE))</f>
        <v>0</v>
      </c>
      <c r="Z365">
        <f>IF(ISERROR(1/VLOOKUP($B365,'Justerad allokering'!$B$1:$AG$461,MATCH(Z$1,'Justerad allokering'!$B$1:$AF$1,0),FALSE)),VLOOKUP($B365,'Allokerad kvv'!$B$2:$AV$468,MATCH(Z$1,'Allokerad kvv'!$B$1:$AV$1,0),FALSE),VLOOKUP($B365,'Justerad allokering'!$B$1:$AG$461,MATCH(Z$1,'Justerad allokering'!$B$1:$AF$1,0),FALSE))</f>
        <v>0</v>
      </c>
      <c r="AE365" s="89">
        <f t="shared" si="20"/>
        <v>0</v>
      </c>
      <c r="AG365">
        <f t="shared" si="21"/>
        <v>0</v>
      </c>
      <c r="AH365">
        <f t="shared" si="22"/>
        <v>0</v>
      </c>
      <c r="AI365" t="str">
        <f>IF(AH365=0,"",AH365/VLOOKUP(B365,Kraftvärmeprod!$B$1:$BC$480,MATCH("Summa tillförd energi exklusive rökgaskondensering",Kraftvärmeprod!$B$1:$BC$1,0),FALSE))</f>
        <v/>
      </c>
      <c r="AK365">
        <f t="shared" si="23"/>
        <v>0</v>
      </c>
    </row>
    <row r="366" spans="1:37" x14ac:dyDescent="0.25">
      <c r="A366" s="2" t="s">
        <v>501</v>
      </c>
      <c r="B366" s="2" t="s">
        <v>507</v>
      </c>
      <c r="C366">
        <f>IF(ISERROR(1/VLOOKUP($B366,'Justerad allokering'!$B$1:$AG$461,MATCH(C$1,'Justerad allokering'!$B$1:$AF$1,0),FALSE)),VLOOKUP($B366,'Allokerad kvv'!$B$2:$AV$468,MATCH(C$1,'Allokerad kvv'!$B$1:$AV$1,0),FALSE),VLOOKUP($B366,'Justerad allokering'!$B$1:$AG$461,MATCH(C$1,'Justerad allokering'!$B$1:$AF$1,0),FALSE))</f>
        <v>0</v>
      </c>
      <c r="D366">
        <f>IF(ISERROR(1/VLOOKUP($B366,'Justerad allokering'!$B$1:$AG$461,MATCH(D$1,'Justerad allokering'!$B$1:$AF$1,0),FALSE)),VLOOKUP($B366,'Allokerad kvv'!$B$2:$AV$468,MATCH(D$1,'Allokerad kvv'!$B$1:$AV$1,0),FALSE),VLOOKUP($B366,'Justerad allokering'!$B$1:$AG$461,MATCH(D$1,'Justerad allokering'!$B$1:$AF$1,0),FALSE))</f>
        <v>0</v>
      </c>
      <c r="E366">
        <f>IF(ISERROR(1/VLOOKUP($B366,'Justerad allokering'!$B$1:$AG$461,MATCH(E$1,'Justerad allokering'!$B$1:$AF$1,0),FALSE)),VLOOKUP($B366,'Allokerad kvv'!$B$2:$AV$468,MATCH(E$1,'Allokerad kvv'!$B$1:$AV$1,0),FALSE),VLOOKUP($B366,'Justerad allokering'!$B$1:$AG$461,MATCH(E$1,'Justerad allokering'!$B$1:$AF$1,0),FALSE))</f>
        <v>0</v>
      </c>
      <c r="F366">
        <f>IF(ISERROR(1/VLOOKUP($B366,'Justerad allokering'!$B$1:$AG$461,MATCH(F$1,'Justerad allokering'!$B$1:$AF$1,0),FALSE)),VLOOKUP($B366,'Allokerad kvv'!$B$2:$AV$468,MATCH(F$1,'Allokerad kvv'!$B$1:$AV$1,0),FALSE),VLOOKUP($B366,'Justerad allokering'!$B$1:$AG$461,MATCH(F$1,'Justerad allokering'!$B$1:$AF$1,0),FALSE))</f>
        <v>0</v>
      </c>
      <c r="G366">
        <f>IF(ISERROR(1/VLOOKUP($B366,'Justerad allokering'!$B$1:$AG$461,MATCH(G$1,'Justerad allokering'!$B$1:$AF$1,0),FALSE)),VLOOKUP($B366,'Allokerad kvv'!$B$2:$AV$468,MATCH(G$1,'Allokerad kvv'!$B$1:$AV$1,0),FALSE),VLOOKUP($B366,'Justerad allokering'!$B$1:$AG$461,MATCH(G$1,'Justerad allokering'!$B$1:$AF$1,0),FALSE))</f>
        <v>0</v>
      </c>
      <c r="H366">
        <f>IF(ISERROR(1/VLOOKUP($B366,'Justerad allokering'!$B$1:$AG$461,MATCH(H$1,'Justerad allokering'!$B$1:$AF$1,0),FALSE)),VLOOKUP($B366,'Allokerad kvv'!$B$2:$AV$468,MATCH(H$1,'Allokerad kvv'!$B$1:$AV$1,0),FALSE),VLOOKUP($B366,'Justerad allokering'!$B$1:$AG$461,MATCH(H$1,'Justerad allokering'!$B$1:$AF$1,0),FALSE))</f>
        <v>0</v>
      </c>
      <c r="I366">
        <f>IF(ISERROR(1/VLOOKUP($B366,'Justerad allokering'!$B$1:$AG$461,MATCH(I$1,'Justerad allokering'!$B$1:$AF$1,0),FALSE)),VLOOKUP($B366,'Allokerad kvv'!$B$2:$AV$468,MATCH(I$1,'Allokerad kvv'!$B$1:$AV$1,0),FALSE),VLOOKUP($B366,'Justerad allokering'!$B$1:$AG$461,MATCH(I$1,'Justerad allokering'!$B$1:$AF$1,0),FALSE))</f>
        <v>0</v>
      </c>
      <c r="J366">
        <f>IF(ISERROR(1/VLOOKUP($B366,'Justerad allokering'!$B$1:$AG$461,MATCH(J$1,'Justerad allokering'!$B$1:$AF$1,0),FALSE)),VLOOKUP($B366,'Allokerad kvv'!$B$2:$AV$468,MATCH(J$1,'Allokerad kvv'!$B$1:$AV$1,0),FALSE),VLOOKUP($B366,'Justerad allokering'!$B$1:$AG$461,MATCH(J$1,'Justerad allokering'!$B$1:$AF$1,0),FALSE))</f>
        <v>0</v>
      </c>
      <c r="K366">
        <f>IF(ISERROR(1/VLOOKUP($B366,'Justerad allokering'!$B$1:$AG$461,MATCH(K$1,'Justerad allokering'!$B$1:$AF$1,0),FALSE)),VLOOKUP($B366,'Allokerad kvv'!$B$2:$AV$468,MATCH(K$1,'Allokerad kvv'!$B$1:$AV$1,0),FALSE),VLOOKUP($B366,'Justerad allokering'!$B$1:$AG$461,MATCH(K$1,'Justerad allokering'!$B$1:$AF$1,0),FALSE))</f>
        <v>0</v>
      </c>
      <c r="L366">
        <f>IF(ISERROR(1/VLOOKUP($B366,'Justerad allokering'!$B$1:$AG$461,MATCH(L$1,'Justerad allokering'!$B$1:$AF$1,0),FALSE)),VLOOKUP($B366,'Allokerad kvv'!$B$2:$AV$468,MATCH(L$1,'Allokerad kvv'!$B$1:$AV$1,0),FALSE),VLOOKUP($B366,'Justerad allokering'!$B$1:$AG$461,MATCH(L$1,'Justerad allokering'!$B$1:$AF$1,0),FALSE))</f>
        <v>0</v>
      </c>
      <c r="M366">
        <f>IF(ISERROR(1/VLOOKUP($B366,'Justerad allokering'!$B$1:$AG$461,MATCH(M$1,'Justerad allokering'!$B$1:$AF$1,0),FALSE)),VLOOKUP($B366,'Allokerad kvv'!$B$2:$AV$468,MATCH(M$1,'Allokerad kvv'!$B$1:$AV$1,0),FALSE),VLOOKUP($B366,'Justerad allokering'!$B$1:$AG$461,MATCH(M$1,'Justerad allokering'!$B$1:$AF$1,0),FALSE))</f>
        <v>0</v>
      </c>
      <c r="N366">
        <f>IF(ISERROR(1/VLOOKUP($B366,'Justerad allokering'!$B$1:$AG$461,MATCH(N$1,'Justerad allokering'!$B$1:$AF$1,0),FALSE)),VLOOKUP($B366,'Allokerad kvv'!$B$2:$AV$468,MATCH(N$1,'Allokerad kvv'!$B$1:$AV$1,0),FALSE),VLOOKUP($B366,'Justerad allokering'!$B$1:$AG$461,MATCH(N$1,'Justerad allokering'!$B$1:$AF$1,0),FALSE))</f>
        <v>0</v>
      </c>
      <c r="O366">
        <f>IF(ISERROR(1/VLOOKUP($B366,'Justerad allokering'!$B$1:$AG$461,MATCH(O$1,'Justerad allokering'!$B$1:$AF$1,0),FALSE)),VLOOKUP($B366,'Allokerad kvv'!$B$2:$AV$468,MATCH(O$1,'Allokerad kvv'!$B$1:$AV$1,0),FALSE),VLOOKUP($B366,'Justerad allokering'!$B$1:$AG$461,MATCH(O$1,'Justerad allokering'!$B$1:$AF$1,0),FALSE))</f>
        <v>0</v>
      </c>
      <c r="P366">
        <f>IF(ISERROR(1/VLOOKUP($B366,'Justerad allokering'!$B$1:$AG$461,MATCH(P$1,'Justerad allokering'!$B$1:$AF$1,0),FALSE)),VLOOKUP($B366,'Allokerad kvv'!$B$2:$AV$468,MATCH(P$1,'Allokerad kvv'!$B$1:$AV$1,0),FALSE),VLOOKUP($B366,'Justerad allokering'!$B$1:$AG$461,MATCH(P$1,'Justerad allokering'!$B$1:$AF$1,0),FALSE))</f>
        <v>0</v>
      </c>
      <c r="Q366">
        <f>IF(ISERROR(1/VLOOKUP($B366,'Justerad allokering'!$B$1:$AG$461,MATCH(Q$1,'Justerad allokering'!$B$1:$AF$1,0),FALSE)),VLOOKUP($B366,'Allokerad kvv'!$B$2:$AV$468,MATCH(Q$1,'Allokerad kvv'!$B$1:$AV$1,0),FALSE),VLOOKUP($B366,'Justerad allokering'!$B$1:$AG$461,MATCH(Q$1,'Justerad allokering'!$B$1:$AF$1,0),FALSE))</f>
        <v>0</v>
      </c>
      <c r="R366">
        <f>IF(ISERROR(1/VLOOKUP($B366,'Justerad allokering'!$B$1:$AG$461,MATCH(R$1,'Justerad allokering'!$B$1:$AF$1,0),FALSE)),VLOOKUP($B366,'Allokerad kvv'!$B$2:$AV$468,MATCH(R$1,'Allokerad kvv'!$B$1:$AV$1,0),FALSE),VLOOKUP($B366,'Justerad allokering'!$B$1:$AG$461,MATCH(R$1,'Justerad allokering'!$B$1:$AF$1,0),FALSE))</f>
        <v>0</v>
      </c>
      <c r="S366">
        <f>IF(ISERROR(1/VLOOKUP($B366,'Justerad allokering'!$B$1:$AG$461,MATCH(S$1,'Justerad allokering'!$B$1:$AF$1,0),FALSE)),VLOOKUP($B366,'Allokerad kvv'!$B$2:$AV$468,MATCH(S$1,'Allokerad kvv'!$B$1:$AV$1,0),FALSE),VLOOKUP($B366,'Justerad allokering'!$B$1:$AG$461,MATCH(S$1,'Justerad allokering'!$B$1:$AF$1,0),FALSE))</f>
        <v>0</v>
      </c>
      <c r="T366">
        <f>IF(ISERROR(1/VLOOKUP($B366,'Justerad allokering'!$B$1:$AG$461,MATCH(T$1,'Justerad allokering'!$B$1:$AF$1,0),FALSE)),VLOOKUP($B366,'Allokerad kvv'!$B$2:$AV$468,MATCH(T$1,'Allokerad kvv'!$B$1:$AV$1,0),FALSE),VLOOKUP($B366,'Justerad allokering'!$B$1:$AG$461,MATCH(T$1,'Justerad allokering'!$B$1:$AF$1,0),FALSE))</f>
        <v>0</v>
      </c>
      <c r="U366">
        <f>IF(ISERROR(1/VLOOKUP($B366,'Justerad allokering'!$B$1:$AG$461,MATCH(U$1,'Justerad allokering'!$B$1:$AF$1,0),FALSE)),VLOOKUP($B366,'Allokerad kvv'!$B$2:$AV$468,MATCH(U$1,'Allokerad kvv'!$B$1:$AV$1,0),FALSE),VLOOKUP($B366,'Justerad allokering'!$B$1:$AG$461,MATCH(U$1,'Justerad allokering'!$B$1:$AF$1,0),FALSE))</f>
        <v>0</v>
      </c>
      <c r="V366">
        <f>IF(ISERROR(1/VLOOKUP($B366,'Justerad allokering'!$B$1:$AG$461,MATCH(V$1,'Justerad allokering'!$B$1:$AF$1,0),FALSE)),VLOOKUP($B366,'Allokerad kvv'!$B$2:$AV$468,MATCH(V$1,'Allokerad kvv'!$B$1:$AV$1,0),FALSE),VLOOKUP($B366,'Justerad allokering'!$B$1:$AG$461,MATCH(V$1,'Justerad allokering'!$B$1:$AF$1,0),FALSE))</f>
        <v>0</v>
      </c>
      <c r="W366">
        <f>IF(ISERROR(1/VLOOKUP($B366,'Justerad allokering'!$B$1:$AG$461,MATCH(W$1,'Justerad allokering'!$B$1:$AF$1,0),FALSE)),VLOOKUP($B366,'Allokerad kvv'!$B$2:$AV$468,MATCH(W$1,'Allokerad kvv'!$B$1:$AV$1,0),FALSE),VLOOKUP($B366,'Justerad allokering'!$B$1:$AG$461,MATCH(W$1,'Justerad allokering'!$B$1:$AF$1,0),FALSE))</f>
        <v>0</v>
      </c>
      <c r="X366">
        <f>IF(ISERROR(1/VLOOKUP($B366,'Justerad allokering'!$B$1:$AG$461,MATCH(X$1,'Justerad allokering'!$B$1:$AF$1,0),FALSE)),VLOOKUP($B366,'Allokerad kvv'!$B$2:$AV$468,MATCH(X$1,'Allokerad kvv'!$B$1:$AV$1,0),FALSE),VLOOKUP($B366,'Justerad allokering'!$B$1:$AG$461,MATCH(X$1,'Justerad allokering'!$B$1:$AF$1,0),FALSE))</f>
        <v>0</v>
      </c>
      <c r="Y366">
        <f>IF(ISERROR(1/VLOOKUP($B366,'Justerad allokering'!$B$1:$AG$461,MATCH(Y$1,'Justerad allokering'!$B$1:$AF$1,0),FALSE)),VLOOKUP($B366,'Allokerad kvv'!$B$2:$AV$468,MATCH(Y$1,'Allokerad kvv'!$B$1:$AV$1,0),FALSE),VLOOKUP($B366,'Justerad allokering'!$B$1:$AG$461,MATCH(Y$1,'Justerad allokering'!$B$1:$AF$1,0),FALSE))</f>
        <v>0</v>
      </c>
      <c r="Z366">
        <f>IF(ISERROR(1/VLOOKUP($B366,'Justerad allokering'!$B$1:$AG$461,MATCH(Z$1,'Justerad allokering'!$B$1:$AF$1,0),FALSE)),VLOOKUP($B366,'Allokerad kvv'!$B$2:$AV$468,MATCH(Z$1,'Allokerad kvv'!$B$1:$AV$1,0),FALSE),VLOOKUP($B366,'Justerad allokering'!$B$1:$AG$461,MATCH(Z$1,'Justerad allokering'!$B$1:$AF$1,0),FALSE))</f>
        <v>0</v>
      </c>
      <c r="AE366" s="89">
        <f t="shared" si="20"/>
        <v>0</v>
      </c>
      <c r="AG366">
        <f t="shared" si="21"/>
        <v>0</v>
      </c>
      <c r="AH366">
        <f t="shared" si="22"/>
        <v>0</v>
      </c>
      <c r="AI366" t="str">
        <f>IF(AH366=0,"",AH366/VLOOKUP(B366,Kraftvärmeprod!$B$1:$BC$480,MATCH("Summa tillförd energi exklusive rökgaskondensering",Kraftvärmeprod!$B$1:$BC$1,0),FALSE))</f>
        <v/>
      </c>
      <c r="AK366">
        <f t="shared" si="23"/>
        <v>0</v>
      </c>
    </row>
    <row r="367" spans="1:37" x14ac:dyDescent="0.25">
      <c r="A367" s="2" t="s">
        <v>501</v>
      </c>
      <c r="B367" s="2" t="s">
        <v>508</v>
      </c>
      <c r="C367">
        <f>IF(ISERROR(1/VLOOKUP($B367,'Justerad allokering'!$B$1:$AG$461,MATCH(C$1,'Justerad allokering'!$B$1:$AF$1,0),FALSE)),VLOOKUP($B367,'Allokerad kvv'!$B$2:$AV$468,MATCH(C$1,'Allokerad kvv'!$B$1:$AV$1,0),FALSE),VLOOKUP($B367,'Justerad allokering'!$B$1:$AG$461,MATCH(C$1,'Justerad allokering'!$B$1:$AF$1,0),FALSE))</f>
        <v>0</v>
      </c>
      <c r="D367">
        <f>IF(ISERROR(1/VLOOKUP($B367,'Justerad allokering'!$B$1:$AG$461,MATCH(D$1,'Justerad allokering'!$B$1:$AF$1,0),FALSE)),VLOOKUP($B367,'Allokerad kvv'!$B$2:$AV$468,MATCH(D$1,'Allokerad kvv'!$B$1:$AV$1,0),FALSE),VLOOKUP($B367,'Justerad allokering'!$B$1:$AG$461,MATCH(D$1,'Justerad allokering'!$B$1:$AF$1,0),FALSE))</f>
        <v>0</v>
      </c>
      <c r="E367">
        <f>IF(ISERROR(1/VLOOKUP($B367,'Justerad allokering'!$B$1:$AG$461,MATCH(E$1,'Justerad allokering'!$B$1:$AF$1,0),FALSE)),VLOOKUP($B367,'Allokerad kvv'!$B$2:$AV$468,MATCH(E$1,'Allokerad kvv'!$B$1:$AV$1,0),FALSE),VLOOKUP($B367,'Justerad allokering'!$B$1:$AG$461,MATCH(E$1,'Justerad allokering'!$B$1:$AF$1,0),FALSE))</f>
        <v>0</v>
      </c>
      <c r="F367">
        <f>IF(ISERROR(1/VLOOKUP($B367,'Justerad allokering'!$B$1:$AG$461,MATCH(F$1,'Justerad allokering'!$B$1:$AF$1,0),FALSE)),VLOOKUP($B367,'Allokerad kvv'!$B$2:$AV$468,MATCH(F$1,'Allokerad kvv'!$B$1:$AV$1,0),FALSE),VLOOKUP($B367,'Justerad allokering'!$B$1:$AG$461,MATCH(F$1,'Justerad allokering'!$B$1:$AF$1,0),FALSE))</f>
        <v>0</v>
      </c>
      <c r="G367">
        <f>IF(ISERROR(1/VLOOKUP($B367,'Justerad allokering'!$B$1:$AG$461,MATCH(G$1,'Justerad allokering'!$B$1:$AF$1,0),FALSE)),VLOOKUP($B367,'Allokerad kvv'!$B$2:$AV$468,MATCH(G$1,'Allokerad kvv'!$B$1:$AV$1,0),FALSE),VLOOKUP($B367,'Justerad allokering'!$B$1:$AG$461,MATCH(G$1,'Justerad allokering'!$B$1:$AF$1,0),FALSE))</f>
        <v>0</v>
      </c>
      <c r="H367">
        <f>IF(ISERROR(1/VLOOKUP($B367,'Justerad allokering'!$B$1:$AG$461,MATCH(H$1,'Justerad allokering'!$B$1:$AF$1,0),FALSE)),VLOOKUP($B367,'Allokerad kvv'!$B$2:$AV$468,MATCH(H$1,'Allokerad kvv'!$B$1:$AV$1,0),FALSE),VLOOKUP($B367,'Justerad allokering'!$B$1:$AG$461,MATCH(H$1,'Justerad allokering'!$B$1:$AF$1,0),FALSE))</f>
        <v>0</v>
      </c>
      <c r="I367">
        <f>IF(ISERROR(1/VLOOKUP($B367,'Justerad allokering'!$B$1:$AG$461,MATCH(I$1,'Justerad allokering'!$B$1:$AF$1,0),FALSE)),VLOOKUP($B367,'Allokerad kvv'!$B$2:$AV$468,MATCH(I$1,'Allokerad kvv'!$B$1:$AV$1,0),FALSE),VLOOKUP($B367,'Justerad allokering'!$B$1:$AG$461,MATCH(I$1,'Justerad allokering'!$B$1:$AF$1,0),FALSE))</f>
        <v>0</v>
      </c>
      <c r="J367">
        <f>IF(ISERROR(1/VLOOKUP($B367,'Justerad allokering'!$B$1:$AG$461,MATCH(J$1,'Justerad allokering'!$B$1:$AF$1,0),FALSE)),VLOOKUP($B367,'Allokerad kvv'!$B$2:$AV$468,MATCH(J$1,'Allokerad kvv'!$B$1:$AV$1,0),FALSE),VLOOKUP($B367,'Justerad allokering'!$B$1:$AG$461,MATCH(J$1,'Justerad allokering'!$B$1:$AF$1,0),FALSE))</f>
        <v>0</v>
      </c>
      <c r="K367">
        <f>IF(ISERROR(1/VLOOKUP($B367,'Justerad allokering'!$B$1:$AG$461,MATCH(K$1,'Justerad allokering'!$B$1:$AF$1,0),FALSE)),VLOOKUP($B367,'Allokerad kvv'!$B$2:$AV$468,MATCH(K$1,'Allokerad kvv'!$B$1:$AV$1,0),FALSE),VLOOKUP($B367,'Justerad allokering'!$B$1:$AG$461,MATCH(K$1,'Justerad allokering'!$B$1:$AF$1,0),FALSE))</f>
        <v>0</v>
      </c>
      <c r="L367">
        <f>IF(ISERROR(1/VLOOKUP($B367,'Justerad allokering'!$B$1:$AG$461,MATCH(L$1,'Justerad allokering'!$B$1:$AF$1,0),FALSE)),VLOOKUP($B367,'Allokerad kvv'!$B$2:$AV$468,MATCH(L$1,'Allokerad kvv'!$B$1:$AV$1,0),FALSE),VLOOKUP($B367,'Justerad allokering'!$B$1:$AG$461,MATCH(L$1,'Justerad allokering'!$B$1:$AF$1,0),FALSE))</f>
        <v>0</v>
      </c>
      <c r="M367">
        <f>IF(ISERROR(1/VLOOKUP($B367,'Justerad allokering'!$B$1:$AG$461,MATCH(M$1,'Justerad allokering'!$B$1:$AF$1,0),FALSE)),VLOOKUP($B367,'Allokerad kvv'!$B$2:$AV$468,MATCH(M$1,'Allokerad kvv'!$B$1:$AV$1,0),FALSE),VLOOKUP($B367,'Justerad allokering'!$B$1:$AG$461,MATCH(M$1,'Justerad allokering'!$B$1:$AF$1,0),FALSE))</f>
        <v>0</v>
      </c>
      <c r="N367">
        <f>IF(ISERROR(1/VLOOKUP($B367,'Justerad allokering'!$B$1:$AG$461,MATCH(N$1,'Justerad allokering'!$B$1:$AF$1,0),FALSE)),VLOOKUP($B367,'Allokerad kvv'!$B$2:$AV$468,MATCH(N$1,'Allokerad kvv'!$B$1:$AV$1,0),FALSE),VLOOKUP($B367,'Justerad allokering'!$B$1:$AG$461,MATCH(N$1,'Justerad allokering'!$B$1:$AF$1,0),FALSE))</f>
        <v>0</v>
      </c>
      <c r="O367">
        <f>IF(ISERROR(1/VLOOKUP($B367,'Justerad allokering'!$B$1:$AG$461,MATCH(O$1,'Justerad allokering'!$B$1:$AF$1,0),FALSE)),VLOOKUP($B367,'Allokerad kvv'!$B$2:$AV$468,MATCH(O$1,'Allokerad kvv'!$B$1:$AV$1,0),FALSE),VLOOKUP($B367,'Justerad allokering'!$B$1:$AG$461,MATCH(O$1,'Justerad allokering'!$B$1:$AF$1,0),FALSE))</f>
        <v>0</v>
      </c>
      <c r="P367">
        <f>IF(ISERROR(1/VLOOKUP($B367,'Justerad allokering'!$B$1:$AG$461,MATCH(P$1,'Justerad allokering'!$B$1:$AF$1,0),FALSE)),VLOOKUP($B367,'Allokerad kvv'!$B$2:$AV$468,MATCH(P$1,'Allokerad kvv'!$B$1:$AV$1,0),FALSE),VLOOKUP($B367,'Justerad allokering'!$B$1:$AG$461,MATCH(P$1,'Justerad allokering'!$B$1:$AF$1,0),FALSE))</f>
        <v>0</v>
      </c>
      <c r="Q367">
        <f>IF(ISERROR(1/VLOOKUP($B367,'Justerad allokering'!$B$1:$AG$461,MATCH(Q$1,'Justerad allokering'!$B$1:$AF$1,0),FALSE)),VLOOKUP($B367,'Allokerad kvv'!$B$2:$AV$468,MATCH(Q$1,'Allokerad kvv'!$B$1:$AV$1,0),FALSE),VLOOKUP($B367,'Justerad allokering'!$B$1:$AG$461,MATCH(Q$1,'Justerad allokering'!$B$1:$AF$1,0),FALSE))</f>
        <v>0</v>
      </c>
      <c r="R367">
        <f>IF(ISERROR(1/VLOOKUP($B367,'Justerad allokering'!$B$1:$AG$461,MATCH(R$1,'Justerad allokering'!$B$1:$AF$1,0),FALSE)),VLOOKUP($B367,'Allokerad kvv'!$B$2:$AV$468,MATCH(R$1,'Allokerad kvv'!$B$1:$AV$1,0),FALSE),VLOOKUP($B367,'Justerad allokering'!$B$1:$AG$461,MATCH(R$1,'Justerad allokering'!$B$1:$AF$1,0),FALSE))</f>
        <v>0</v>
      </c>
      <c r="S367">
        <f>IF(ISERROR(1/VLOOKUP($B367,'Justerad allokering'!$B$1:$AG$461,MATCH(S$1,'Justerad allokering'!$B$1:$AF$1,0),FALSE)),VLOOKUP($B367,'Allokerad kvv'!$B$2:$AV$468,MATCH(S$1,'Allokerad kvv'!$B$1:$AV$1,0),FALSE),VLOOKUP($B367,'Justerad allokering'!$B$1:$AG$461,MATCH(S$1,'Justerad allokering'!$B$1:$AF$1,0),FALSE))</f>
        <v>0</v>
      </c>
      <c r="T367">
        <f>IF(ISERROR(1/VLOOKUP($B367,'Justerad allokering'!$B$1:$AG$461,MATCH(T$1,'Justerad allokering'!$B$1:$AF$1,0),FALSE)),VLOOKUP($B367,'Allokerad kvv'!$B$2:$AV$468,MATCH(T$1,'Allokerad kvv'!$B$1:$AV$1,0),FALSE),VLOOKUP($B367,'Justerad allokering'!$B$1:$AG$461,MATCH(T$1,'Justerad allokering'!$B$1:$AF$1,0),FALSE))</f>
        <v>0</v>
      </c>
      <c r="U367">
        <f>IF(ISERROR(1/VLOOKUP($B367,'Justerad allokering'!$B$1:$AG$461,MATCH(U$1,'Justerad allokering'!$B$1:$AF$1,0),FALSE)),VLOOKUP($B367,'Allokerad kvv'!$B$2:$AV$468,MATCH(U$1,'Allokerad kvv'!$B$1:$AV$1,0),FALSE),VLOOKUP($B367,'Justerad allokering'!$B$1:$AG$461,MATCH(U$1,'Justerad allokering'!$B$1:$AF$1,0),FALSE))</f>
        <v>0</v>
      </c>
      <c r="V367">
        <f>IF(ISERROR(1/VLOOKUP($B367,'Justerad allokering'!$B$1:$AG$461,MATCH(V$1,'Justerad allokering'!$B$1:$AF$1,0),FALSE)),VLOOKUP($B367,'Allokerad kvv'!$B$2:$AV$468,MATCH(V$1,'Allokerad kvv'!$B$1:$AV$1,0),FALSE),VLOOKUP($B367,'Justerad allokering'!$B$1:$AG$461,MATCH(V$1,'Justerad allokering'!$B$1:$AF$1,0),FALSE))</f>
        <v>0</v>
      </c>
      <c r="W367">
        <f>IF(ISERROR(1/VLOOKUP($B367,'Justerad allokering'!$B$1:$AG$461,MATCH(W$1,'Justerad allokering'!$B$1:$AF$1,0),FALSE)),VLOOKUP($B367,'Allokerad kvv'!$B$2:$AV$468,MATCH(W$1,'Allokerad kvv'!$B$1:$AV$1,0),FALSE),VLOOKUP($B367,'Justerad allokering'!$B$1:$AG$461,MATCH(W$1,'Justerad allokering'!$B$1:$AF$1,0),FALSE))</f>
        <v>0</v>
      </c>
      <c r="X367">
        <f>IF(ISERROR(1/VLOOKUP($B367,'Justerad allokering'!$B$1:$AG$461,MATCH(X$1,'Justerad allokering'!$B$1:$AF$1,0),FALSE)),VLOOKUP($B367,'Allokerad kvv'!$B$2:$AV$468,MATCH(X$1,'Allokerad kvv'!$B$1:$AV$1,0),FALSE),VLOOKUP($B367,'Justerad allokering'!$B$1:$AG$461,MATCH(X$1,'Justerad allokering'!$B$1:$AF$1,0),FALSE))</f>
        <v>0</v>
      </c>
      <c r="Y367">
        <f>IF(ISERROR(1/VLOOKUP($B367,'Justerad allokering'!$B$1:$AG$461,MATCH(Y$1,'Justerad allokering'!$B$1:$AF$1,0),FALSE)),VLOOKUP($B367,'Allokerad kvv'!$B$2:$AV$468,MATCH(Y$1,'Allokerad kvv'!$B$1:$AV$1,0),FALSE),VLOOKUP($B367,'Justerad allokering'!$B$1:$AG$461,MATCH(Y$1,'Justerad allokering'!$B$1:$AF$1,0),FALSE))</f>
        <v>0</v>
      </c>
      <c r="Z367">
        <f>IF(ISERROR(1/VLOOKUP($B367,'Justerad allokering'!$B$1:$AG$461,MATCH(Z$1,'Justerad allokering'!$B$1:$AF$1,0),FALSE)),VLOOKUP($B367,'Allokerad kvv'!$B$2:$AV$468,MATCH(Z$1,'Allokerad kvv'!$B$1:$AV$1,0),FALSE),VLOOKUP($B367,'Justerad allokering'!$B$1:$AG$461,MATCH(Z$1,'Justerad allokering'!$B$1:$AF$1,0),FALSE))</f>
        <v>0</v>
      </c>
      <c r="AE367" s="89">
        <f t="shared" si="20"/>
        <v>0</v>
      </c>
      <c r="AG367">
        <f t="shared" si="21"/>
        <v>0</v>
      </c>
      <c r="AH367">
        <f t="shared" si="22"/>
        <v>0</v>
      </c>
      <c r="AI367" t="str">
        <f>IF(AH367=0,"",AH367/VLOOKUP(B367,Kraftvärmeprod!$B$1:$BC$480,MATCH("Summa tillförd energi exklusive rökgaskondensering",Kraftvärmeprod!$B$1:$BC$1,0),FALSE))</f>
        <v/>
      </c>
      <c r="AK367">
        <f t="shared" si="23"/>
        <v>0</v>
      </c>
    </row>
    <row r="368" spans="1:37" x14ac:dyDescent="0.25">
      <c r="A368" s="2" t="s">
        <v>501</v>
      </c>
      <c r="B368" s="2" t="s">
        <v>509</v>
      </c>
      <c r="C368">
        <f>IF(ISERROR(1/VLOOKUP($B368,'Justerad allokering'!$B$1:$AG$461,MATCH(C$1,'Justerad allokering'!$B$1:$AF$1,0),FALSE)),VLOOKUP($B368,'Allokerad kvv'!$B$2:$AV$468,MATCH(C$1,'Allokerad kvv'!$B$1:$AV$1,0),FALSE),VLOOKUP($B368,'Justerad allokering'!$B$1:$AG$461,MATCH(C$1,'Justerad allokering'!$B$1:$AF$1,0),FALSE))</f>
        <v>0</v>
      </c>
      <c r="D368">
        <f>IF(ISERROR(1/VLOOKUP($B368,'Justerad allokering'!$B$1:$AG$461,MATCH(D$1,'Justerad allokering'!$B$1:$AF$1,0),FALSE)),VLOOKUP($B368,'Allokerad kvv'!$B$2:$AV$468,MATCH(D$1,'Allokerad kvv'!$B$1:$AV$1,0),FALSE),VLOOKUP($B368,'Justerad allokering'!$B$1:$AG$461,MATCH(D$1,'Justerad allokering'!$B$1:$AF$1,0),FALSE))</f>
        <v>2.7337400000000001</v>
      </c>
      <c r="E368">
        <f>IF(ISERROR(1/VLOOKUP($B368,'Justerad allokering'!$B$1:$AG$461,MATCH(E$1,'Justerad allokering'!$B$1:$AF$1,0),FALSE)),VLOOKUP($B368,'Allokerad kvv'!$B$2:$AV$468,MATCH(E$1,'Allokerad kvv'!$B$1:$AV$1,0),FALSE),VLOOKUP($B368,'Justerad allokering'!$B$1:$AG$461,MATCH(E$1,'Justerad allokering'!$B$1:$AF$1,0),FALSE))</f>
        <v>39.9221</v>
      </c>
      <c r="F368">
        <f>IF(ISERROR(1/VLOOKUP($B368,'Justerad allokering'!$B$1:$AG$461,MATCH(F$1,'Justerad allokering'!$B$1:$AF$1,0),FALSE)),VLOOKUP($B368,'Allokerad kvv'!$B$2:$AV$468,MATCH(F$1,'Allokerad kvv'!$B$1:$AV$1,0),FALSE),VLOOKUP($B368,'Justerad allokering'!$B$1:$AG$461,MATCH(F$1,'Justerad allokering'!$B$1:$AF$1,0),FALSE))</f>
        <v>0</v>
      </c>
      <c r="G368">
        <f>IF(ISERROR(1/VLOOKUP($B368,'Justerad allokering'!$B$1:$AG$461,MATCH(G$1,'Justerad allokering'!$B$1:$AF$1,0),FALSE)),VLOOKUP($B368,'Allokerad kvv'!$B$2:$AV$468,MATCH(G$1,'Allokerad kvv'!$B$1:$AV$1,0),FALSE),VLOOKUP($B368,'Justerad allokering'!$B$1:$AG$461,MATCH(G$1,'Justerad allokering'!$B$1:$AF$1,0),FALSE))</f>
        <v>0</v>
      </c>
      <c r="H368">
        <f>IF(ISERROR(1/VLOOKUP($B368,'Justerad allokering'!$B$1:$AG$461,MATCH(H$1,'Justerad allokering'!$B$1:$AF$1,0),FALSE)),VLOOKUP($B368,'Allokerad kvv'!$B$2:$AV$468,MATCH(H$1,'Allokerad kvv'!$B$1:$AV$1,0),FALSE),VLOOKUP($B368,'Justerad allokering'!$B$1:$AG$461,MATCH(H$1,'Justerad allokering'!$B$1:$AF$1,0),FALSE))</f>
        <v>0</v>
      </c>
      <c r="I368">
        <f>IF(ISERROR(1/VLOOKUP($B368,'Justerad allokering'!$B$1:$AG$461,MATCH(I$1,'Justerad allokering'!$B$1:$AF$1,0),FALSE)),VLOOKUP($B368,'Allokerad kvv'!$B$2:$AV$468,MATCH(I$1,'Allokerad kvv'!$B$1:$AV$1,0),FALSE),VLOOKUP($B368,'Justerad allokering'!$B$1:$AG$461,MATCH(I$1,'Justerad allokering'!$B$1:$AF$1,0),FALSE))</f>
        <v>0</v>
      </c>
      <c r="J368">
        <f>IF(ISERROR(1/VLOOKUP($B368,'Justerad allokering'!$B$1:$AG$461,MATCH(J$1,'Justerad allokering'!$B$1:$AF$1,0),FALSE)),VLOOKUP($B368,'Allokerad kvv'!$B$2:$AV$468,MATCH(J$1,'Allokerad kvv'!$B$1:$AV$1,0),FALSE),VLOOKUP($B368,'Justerad allokering'!$B$1:$AG$461,MATCH(J$1,'Justerad allokering'!$B$1:$AF$1,0),FALSE))</f>
        <v>10.7897</v>
      </c>
      <c r="K368">
        <f>IF(ISERROR(1/VLOOKUP($B368,'Justerad allokering'!$B$1:$AG$461,MATCH(K$1,'Justerad allokering'!$B$1:$AF$1,0),FALSE)),VLOOKUP($B368,'Allokerad kvv'!$B$2:$AV$468,MATCH(K$1,'Allokerad kvv'!$B$1:$AV$1,0),FALSE),VLOOKUP($B368,'Justerad allokering'!$B$1:$AG$461,MATCH(K$1,'Justerad allokering'!$B$1:$AF$1,0),FALSE))</f>
        <v>2.88375</v>
      </c>
      <c r="L368">
        <f>IF(ISERROR(1/VLOOKUP($B368,'Justerad allokering'!$B$1:$AG$461,MATCH(L$1,'Justerad allokering'!$B$1:$AF$1,0),FALSE)),VLOOKUP($B368,'Allokerad kvv'!$B$2:$AV$468,MATCH(L$1,'Allokerad kvv'!$B$1:$AV$1,0),FALSE),VLOOKUP($B368,'Justerad allokering'!$B$1:$AG$461,MATCH(L$1,'Justerad allokering'!$B$1:$AF$1,0),FALSE))</f>
        <v>0</v>
      </c>
      <c r="M368">
        <f>IF(ISERROR(1/VLOOKUP($B368,'Justerad allokering'!$B$1:$AG$461,MATCH(M$1,'Justerad allokering'!$B$1:$AF$1,0),FALSE)),VLOOKUP($B368,'Allokerad kvv'!$B$2:$AV$468,MATCH(M$1,'Allokerad kvv'!$B$1:$AV$1,0),FALSE),VLOOKUP($B368,'Justerad allokering'!$B$1:$AG$461,MATCH(M$1,'Justerad allokering'!$B$1:$AF$1,0),FALSE))</f>
        <v>0</v>
      </c>
      <c r="N368">
        <f>IF(ISERROR(1/VLOOKUP($B368,'Justerad allokering'!$B$1:$AG$461,MATCH(N$1,'Justerad allokering'!$B$1:$AF$1,0),FALSE)),VLOOKUP($B368,'Allokerad kvv'!$B$2:$AV$468,MATCH(N$1,'Allokerad kvv'!$B$1:$AV$1,0),FALSE),VLOOKUP($B368,'Justerad allokering'!$B$1:$AG$461,MATCH(N$1,'Justerad allokering'!$B$1:$AF$1,0),FALSE))</f>
        <v>0</v>
      </c>
      <c r="O368">
        <f>IF(ISERROR(1/VLOOKUP($B368,'Justerad allokering'!$B$1:$AG$461,MATCH(O$1,'Justerad allokering'!$B$1:$AF$1,0),FALSE)),VLOOKUP($B368,'Allokerad kvv'!$B$2:$AV$468,MATCH(O$1,'Allokerad kvv'!$B$1:$AV$1,0),FALSE),VLOOKUP($B368,'Justerad allokering'!$B$1:$AG$461,MATCH(O$1,'Justerad allokering'!$B$1:$AF$1,0),FALSE))</f>
        <v>22.4358</v>
      </c>
      <c r="P368">
        <f>IF(ISERROR(1/VLOOKUP($B368,'Justerad allokering'!$B$1:$AG$461,MATCH(P$1,'Justerad allokering'!$B$1:$AF$1,0),FALSE)),VLOOKUP($B368,'Allokerad kvv'!$B$2:$AV$468,MATCH(P$1,'Allokerad kvv'!$B$1:$AV$1,0),FALSE),VLOOKUP($B368,'Justerad allokering'!$B$1:$AG$461,MATCH(P$1,'Justerad allokering'!$B$1:$AF$1,0),FALSE))</f>
        <v>0</v>
      </c>
      <c r="Q368">
        <f>IF(ISERROR(1/VLOOKUP($B368,'Justerad allokering'!$B$1:$AG$461,MATCH(Q$1,'Justerad allokering'!$B$1:$AF$1,0),FALSE)),VLOOKUP($B368,'Allokerad kvv'!$B$2:$AV$468,MATCH(Q$1,'Allokerad kvv'!$B$1:$AV$1,0),FALSE),VLOOKUP($B368,'Justerad allokering'!$B$1:$AG$461,MATCH(Q$1,'Justerad allokering'!$B$1:$AF$1,0),FALSE))</f>
        <v>0</v>
      </c>
      <c r="R368">
        <f>IF(ISERROR(1/VLOOKUP($B368,'Justerad allokering'!$B$1:$AG$461,MATCH(R$1,'Justerad allokering'!$B$1:$AF$1,0),FALSE)),VLOOKUP($B368,'Allokerad kvv'!$B$2:$AV$468,MATCH(R$1,'Allokerad kvv'!$B$1:$AV$1,0),FALSE),VLOOKUP($B368,'Justerad allokering'!$B$1:$AG$461,MATCH(R$1,'Justerad allokering'!$B$1:$AF$1,0),FALSE))</f>
        <v>0</v>
      </c>
      <c r="S368">
        <f>IF(ISERROR(1/VLOOKUP($B368,'Justerad allokering'!$B$1:$AG$461,MATCH(S$1,'Justerad allokering'!$B$1:$AF$1,0),FALSE)),VLOOKUP($B368,'Allokerad kvv'!$B$2:$AV$468,MATCH(S$1,'Allokerad kvv'!$B$1:$AV$1,0),FALSE),VLOOKUP($B368,'Justerad allokering'!$B$1:$AG$461,MATCH(S$1,'Justerad allokering'!$B$1:$AF$1,0),FALSE))</f>
        <v>0</v>
      </c>
      <c r="T368">
        <f>IF(ISERROR(1/VLOOKUP($B368,'Justerad allokering'!$B$1:$AG$461,MATCH(T$1,'Justerad allokering'!$B$1:$AF$1,0),FALSE)),VLOOKUP($B368,'Allokerad kvv'!$B$2:$AV$468,MATCH(T$1,'Allokerad kvv'!$B$1:$AV$1,0),FALSE),VLOOKUP($B368,'Justerad allokering'!$B$1:$AG$461,MATCH(T$1,'Justerad allokering'!$B$1:$AF$1,0),FALSE))</f>
        <v>0</v>
      </c>
      <c r="U368">
        <f>IF(ISERROR(1/VLOOKUP($B368,'Justerad allokering'!$B$1:$AG$461,MATCH(U$1,'Justerad allokering'!$B$1:$AF$1,0),FALSE)),VLOOKUP($B368,'Allokerad kvv'!$B$2:$AV$468,MATCH(U$1,'Allokerad kvv'!$B$1:$AV$1,0),FALSE),VLOOKUP($B368,'Justerad allokering'!$B$1:$AG$461,MATCH(U$1,'Justerad allokering'!$B$1:$AF$1,0),FALSE))</f>
        <v>0</v>
      </c>
      <c r="V368">
        <f>IF(ISERROR(1/VLOOKUP($B368,'Justerad allokering'!$B$1:$AG$461,MATCH(V$1,'Justerad allokering'!$B$1:$AF$1,0),FALSE)),VLOOKUP($B368,'Allokerad kvv'!$B$2:$AV$468,MATCH(V$1,'Allokerad kvv'!$B$1:$AV$1,0),FALSE),VLOOKUP($B368,'Justerad allokering'!$B$1:$AG$461,MATCH(V$1,'Justerad allokering'!$B$1:$AF$1,0),FALSE))</f>
        <v>0</v>
      </c>
      <c r="W368">
        <f>IF(ISERROR(1/VLOOKUP($B368,'Justerad allokering'!$B$1:$AG$461,MATCH(W$1,'Justerad allokering'!$B$1:$AF$1,0),FALSE)),VLOOKUP($B368,'Allokerad kvv'!$B$2:$AV$468,MATCH(W$1,'Allokerad kvv'!$B$1:$AV$1,0),FALSE),VLOOKUP($B368,'Justerad allokering'!$B$1:$AG$461,MATCH(W$1,'Justerad allokering'!$B$1:$AF$1,0),FALSE))</f>
        <v>0</v>
      </c>
      <c r="X368">
        <f>IF(ISERROR(1/VLOOKUP($B368,'Justerad allokering'!$B$1:$AG$461,MATCH(X$1,'Justerad allokering'!$B$1:$AF$1,0),FALSE)),VLOOKUP($B368,'Allokerad kvv'!$B$2:$AV$468,MATCH(X$1,'Allokerad kvv'!$B$1:$AV$1,0),FALSE),VLOOKUP($B368,'Justerad allokering'!$B$1:$AG$461,MATCH(X$1,'Justerad allokering'!$B$1:$AF$1,0),FALSE))</f>
        <v>0</v>
      </c>
      <c r="Y368">
        <f>IF(ISERROR(1/VLOOKUP($B368,'Justerad allokering'!$B$1:$AG$461,MATCH(Y$1,'Justerad allokering'!$B$1:$AF$1,0),FALSE)),VLOOKUP($B368,'Allokerad kvv'!$B$2:$AV$468,MATCH(Y$1,'Allokerad kvv'!$B$1:$AV$1,0),FALSE),VLOOKUP($B368,'Justerad allokering'!$B$1:$AG$461,MATCH(Y$1,'Justerad allokering'!$B$1:$AF$1,0),FALSE))</f>
        <v>0</v>
      </c>
      <c r="Z368">
        <f>IF(ISERROR(1/VLOOKUP($B368,'Justerad allokering'!$B$1:$AG$461,MATCH(Z$1,'Justerad allokering'!$B$1:$AF$1,0),FALSE)),VLOOKUP($B368,'Allokerad kvv'!$B$2:$AV$468,MATCH(Z$1,'Allokerad kvv'!$B$1:$AV$1,0),FALSE),VLOOKUP($B368,'Justerad allokering'!$B$1:$AG$461,MATCH(Z$1,'Justerad allokering'!$B$1:$AF$1,0),FALSE))</f>
        <v>1.88392</v>
      </c>
      <c r="AE368" s="89">
        <f t="shared" si="20"/>
        <v>80.64900999999999</v>
      </c>
      <c r="AG368">
        <f t="shared" si="21"/>
        <v>77.765259999999984</v>
      </c>
      <c r="AH368">
        <f t="shared" si="22"/>
        <v>77.765259999999984</v>
      </c>
      <c r="AI368">
        <f>IF(AH368=0,"",AH368/VLOOKUP(B368,Kraftvärmeprod!$B$1:$BC$480,MATCH("Summa tillförd energi exklusive rökgaskondensering",Kraftvärmeprod!$B$1:$BC$1,0),FALSE))</f>
        <v>0.57194636894517736</v>
      </c>
      <c r="AK368">
        <f t="shared" si="23"/>
        <v>75.03152</v>
      </c>
    </row>
    <row r="369" spans="1:37" x14ac:dyDescent="0.25">
      <c r="A369" s="2" t="s">
        <v>501</v>
      </c>
      <c r="B369" s="2" t="s">
        <v>510</v>
      </c>
      <c r="C369">
        <f>IF(ISERROR(1/VLOOKUP($B369,'Justerad allokering'!$B$1:$AG$461,MATCH(C$1,'Justerad allokering'!$B$1:$AF$1,0),FALSE)),VLOOKUP($B369,'Allokerad kvv'!$B$2:$AV$468,MATCH(C$1,'Allokerad kvv'!$B$1:$AV$1,0),FALSE),VLOOKUP($B369,'Justerad allokering'!$B$1:$AG$461,MATCH(C$1,'Justerad allokering'!$B$1:$AF$1,0),FALSE))</f>
        <v>0</v>
      </c>
      <c r="D369">
        <f>IF(ISERROR(1/VLOOKUP($B369,'Justerad allokering'!$B$1:$AG$461,MATCH(D$1,'Justerad allokering'!$B$1:$AF$1,0),FALSE)),VLOOKUP($B369,'Allokerad kvv'!$B$2:$AV$468,MATCH(D$1,'Allokerad kvv'!$B$1:$AV$1,0),FALSE),VLOOKUP($B369,'Justerad allokering'!$B$1:$AG$461,MATCH(D$1,'Justerad allokering'!$B$1:$AF$1,0),FALSE))</f>
        <v>0</v>
      </c>
      <c r="E369">
        <f>IF(ISERROR(1/VLOOKUP($B369,'Justerad allokering'!$B$1:$AG$461,MATCH(E$1,'Justerad allokering'!$B$1:$AF$1,0),FALSE)),VLOOKUP($B369,'Allokerad kvv'!$B$2:$AV$468,MATCH(E$1,'Allokerad kvv'!$B$1:$AV$1,0),FALSE),VLOOKUP($B369,'Justerad allokering'!$B$1:$AG$461,MATCH(E$1,'Justerad allokering'!$B$1:$AF$1,0),FALSE))</f>
        <v>0</v>
      </c>
      <c r="F369">
        <f>IF(ISERROR(1/VLOOKUP($B369,'Justerad allokering'!$B$1:$AG$461,MATCH(F$1,'Justerad allokering'!$B$1:$AF$1,0),FALSE)),VLOOKUP($B369,'Allokerad kvv'!$B$2:$AV$468,MATCH(F$1,'Allokerad kvv'!$B$1:$AV$1,0),FALSE),VLOOKUP($B369,'Justerad allokering'!$B$1:$AG$461,MATCH(F$1,'Justerad allokering'!$B$1:$AF$1,0),FALSE))</f>
        <v>0</v>
      </c>
      <c r="G369">
        <f>IF(ISERROR(1/VLOOKUP($B369,'Justerad allokering'!$B$1:$AG$461,MATCH(G$1,'Justerad allokering'!$B$1:$AF$1,0),FALSE)),VLOOKUP($B369,'Allokerad kvv'!$B$2:$AV$468,MATCH(G$1,'Allokerad kvv'!$B$1:$AV$1,0),FALSE),VLOOKUP($B369,'Justerad allokering'!$B$1:$AG$461,MATCH(G$1,'Justerad allokering'!$B$1:$AF$1,0),FALSE))</f>
        <v>0</v>
      </c>
      <c r="H369">
        <f>IF(ISERROR(1/VLOOKUP($B369,'Justerad allokering'!$B$1:$AG$461,MATCH(H$1,'Justerad allokering'!$B$1:$AF$1,0),FALSE)),VLOOKUP($B369,'Allokerad kvv'!$B$2:$AV$468,MATCH(H$1,'Allokerad kvv'!$B$1:$AV$1,0),FALSE),VLOOKUP($B369,'Justerad allokering'!$B$1:$AG$461,MATCH(H$1,'Justerad allokering'!$B$1:$AF$1,0),FALSE))</f>
        <v>0</v>
      </c>
      <c r="I369">
        <f>IF(ISERROR(1/VLOOKUP($B369,'Justerad allokering'!$B$1:$AG$461,MATCH(I$1,'Justerad allokering'!$B$1:$AF$1,0),FALSE)),VLOOKUP($B369,'Allokerad kvv'!$B$2:$AV$468,MATCH(I$1,'Allokerad kvv'!$B$1:$AV$1,0),FALSE),VLOOKUP($B369,'Justerad allokering'!$B$1:$AG$461,MATCH(I$1,'Justerad allokering'!$B$1:$AF$1,0),FALSE))</f>
        <v>0</v>
      </c>
      <c r="J369">
        <f>IF(ISERROR(1/VLOOKUP($B369,'Justerad allokering'!$B$1:$AG$461,MATCH(J$1,'Justerad allokering'!$B$1:$AF$1,0),FALSE)),VLOOKUP($B369,'Allokerad kvv'!$B$2:$AV$468,MATCH(J$1,'Allokerad kvv'!$B$1:$AV$1,0),FALSE),VLOOKUP($B369,'Justerad allokering'!$B$1:$AG$461,MATCH(J$1,'Justerad allokering'!$B$1:$AF$1,0),FALSE))</f>
        <v>0</v>
      </c>
      <c r="K369">
        <f>IF(ISERROR(1/VLOOKUP($B369,'Justerad allokering'!$B$1:$AG$461,MATCH(K$1,'Justerad allokering'!$B$1:$AF$1,0),FALSE)),VLOOKUP($B369,'Allokerad kvv'!$B$2:$AV$468,MATCH(K$1,'Allokerad kvv'!$B$1:$AV$1,0),FALSE),VLOOKUP($B369,'Justerad allokering'!$B$1:$AG$461,MATCH(K$1,'Justerad allokering'!$B$1:$AF$1,0),FALSE))</f>
        <v>0</v>
      </c>
      <c r="L369">
        <f>IF(ISERROR(1/VLOOKUP($B369,'Justerad allokering'!$B$1:$AG$461,MATCH(L$1,'Justerad allokering'!$B$1:$AF$1,0),FALSE)),VLOOKUP($B369,'Allokerad kvv'!$B$2:$AV$468,MATCH(L$1,'Allokerad kvv'!$B$1:$AV$1,0),FALSE),VLOOKUP($B369,'Justerad allokering'!$B$1:$AG$461,MATCH(L$1,'Justerad allokering'!$B$1:$AF$1,0),FALSE))</f>
        <v>0</v>
      </c>
      <c r="M369">
        <f>IF(ISERROR(1/VLOOKUP($B369,'Justerad allokering'!$B$1:$AG$461,MATCH(M$1,'Justerad allokering'!$B$1:$AF$1,0),FALSE)),VLOOKUP($B369,'Allokerad kvv'!$B$2:$AV$468,MATCH(M$1,'Allokerad kvv'!$B$1:$AV$1,0),FALSE),VLOOKUP($B369,'Justerad allokering'!$B$1:$AG$461,MATCH(M$1,'Justerad allokering'!$B$1:$AF$1,0),FALSE))</f>
        <v>0</v>
      </c>
      <c r="N369">
        <f>IF(ISERROR(1/VLOOKUP($B369,'Justerad allokering'!$B$1:$AG$461,MATCH(N$1,'Justerad allokering'!$B$1:$AF$1,0),FALSE)),VLOOKUP($B369,'Allokerad kvv'!$B$2:$AV$468,MATCH(N$1,'Allokerad kvv'!$B$1:$AV$1,0),FALSE),VLOOKUP($B369,'Justerad allokering'!$B$1:$AG$461,MATCH(N$1,'Justerad allokering'!$B$1:$AF$1,0),FALSE))</f>
        <v>0</v>
      </c>
      <c r="O369">
        <f>IF(ISERROR(1/VLOOKUP($B369,'Justerad allokering'!$B$1:$AG$461,MATCH(O$1,'Justerad allokering'!$B$1:$AF$1,0),FALSE)),VLOOKUP($B369,'Allokerad kvv'!$B$2:$AV$468,MATCH(O$1,'Allokerad kvv'!$B$1:$AV$1,0),FALSE),VLOOKUP($B369,'Justerad allokering'!$B$1:$AG$461,MATCH(O$1,'Justerad allokering'!$B$1:$AF$1,0),FALSE))</f>
        <v>0</v>
      </c>
      <c r="P369">
        <f>IF(ISERROR(1/VLOOKUP($B369,'Justerad allokering'!$B$1:$AG$461,MATCH(P$1,'Justerad allokering'!$B$1:$AF$1,0),FALSE)),VLOOKUP($B369,'Allokerad kvv'!$B$2:$AV$468,MATCH(P$1,'Allokerad kvv'!$B$1:$AV$1,0),FALSE),VLOOKUP($B369,'Justerad allokering'!$B$1:$AG$461,MATCH(P$1,'Justerad allokering'!$B$1:$AF$1,0),FALSE))</f>
        <v>0</v>
      </c>
      <c r="Q369">
        <f>IF(ISERROR(1/VLOOKUP($B369,'Justerad allokering'!$B$1:$AG$461,MATCH(Q$1,'Justerad allokering'!$B$1:$AF$1,0),FALSE)),VLOOKUP($B369,'Allokerad kvv'!$B$2:$AV$468,MATCH(Q$1,'Allokerad kvv'!$B$1:$AV$1,0),FALSE),VLOOKUP($B369,'Justerad allokering'!$B$1:$AG$461,MATCH(Q$1,'Justerad allokering'!$B$1:$AF$1,0),FALSE))</f>
        <v>0</v>
      </c>
      <c r="R369">
        <f>IF(ISERROR(1/VLOOKUP($B369,'Justerad allokering'!$B$1:$AG$461,MATCH(R$1,'Justerad allokering'!$B$1:$AF$1,0),FALSE)),VLOOKUP($B369,'Allokerad kvv'!$B$2:$AV$468,MATCH(R$1,'Allokerad kvv'!$B$1:$AV$1,0),FALSE),VLOOKUP($B369,'Justerad allokering'!$B$1:$AG$461,MATCH(R$1,'Justerad allokering'!$B$1:$AF$1,0),FALSE))</f>
        <v>0</v>
      </c>
      <c r="S369">
        <f>IF(ISERROR(1/VLOOKUP($B369,'Justerad allokering'!$B$1:$AG$461,MATCH(S$1,'Justerad allokering'!$B$1:$AF$1,0),FALSE)),VLOOKUP($B369,'Allokerad kvv'!$B$2:$AV$468,MATCH(S$1,'Allokerad kvv'!$B$1:$AV$1,0),FALSE),VLOOKUP($B369,'Justerad allokering'!$B$1:$AG$461,MATCH(S$1,'Justerad allokering'!$B$1:$AF$1,0),FALSE))</f>
        <v>0</v>
      </c>
      <c r="T369">
        <f>IF(ISERROR(1/VLOOKUP($B369,'Justerad allokering'!$B$1:$AG$461,MATCH(T$1,'Justerad allokering'!$B$1:$AF$1,0),FALSE)),VLOOKUP($B369,'Allokerad kvv'!$B$2:$AV$468,MATCH(T$1,'Allokerad kvv'!$B$1:$AV$1,0),FALSE),VLOOKUP($B369,'Justerad allokering'!$B$1:$AG$461,MATCH(T$1,'Justerad allokering'!$B$1:$AF$1,0),FALSE))</f>
        <v>0</v>
      </c>
      <c r="U369">
        <f>IF(ISERROR(1/VLOOKUP($B369,'Justerad allokering'!$B$1:$AG$461,MATCH(U$1,'Justerad allokering'!$B$1:$AF$1,0),FALSE)),VLOOKUP($B369,'Allokerad kvv'!$B$2:$AV$468,MATCH(U$1,'Allokerad kvv'!$B$1:$AV$1,0),FALSE),VLOOKUP($B369,'Justerad allokering'!$B$1:$AG$461,MATCH(U$1,'Justerad allokering'!$B$1:$AF$1,0),FALSE))</f>
        <v>0</v>
      </c>
      <c r="V369">
        <f>IF(ISERROR(1/VLOOKUP($B369,'Justerad allokering'!$B$1:$AG$461,MATCH(V$1,'Justerad allokering'!$B$1:$AF$1,0),FALSE)),VLOOKUP($B369,'Allokerad kvv'!$B$2:$AV$468,MATCH(V$1,'Allokerad kvv'!$B$1:$AV$1,0),FALSE),VLOOKUP($B369,'Justerad allokering'!$B$1:$AG$461,MATCH(V$1,'Justerad allokering'!$B$1:$AF$1,0),FALSE))</f>
        <v>0</v>
      </c>
      <c r="W369">
        <f>IF(ISERROR(1/VLOOKUP($B369,'Justerad allokering'!$B$1:$AG$461,MATCH(W$1,'Justerad allokering'!$B$1:$AF$1,0),FALSE)),VLOOKUP($B369,'Allokerad kvv'!$B$2:$AV$468,MATCH(W$1,'Allokerad kvv'!$B$1:$AV$1,0),FALSE),VLOOKUP($B369,'Justerad allokering'!$B$1:$AG$461,MATCH(W$1,'Justerad allokering'!$B$1:$AF$1,0),FALSE))</f>
        <v>0</v>
      </c>
      <c r="X369">
        <f>IF(ISERROR(1/VLOOKUP($B369,'Justerad allokering'!$B$1:$AG$461,MATCH(X$1,'Justerad allokering'!$B$1:$AF$1,0),FALSE)),VLOOKUP($B369,'Allokerad kvv'!$B$2:$AV$468,MATCH(X$1,'Allokerad kvv'!$B$1:$AV$1,0),FALSE),VLOOKUP($B369,'Justerad allokering'!$B$1:$AG$461,MATCH(X$1,'Justerad allokering'!$B$1:$AF$1,0),FALSE))</f>
        <v>0</v>
      </c>
      <c r="Y369">
        <f>IF(ISERROR(1/VLOOKUP($B369,'Justerad allokering'!$B$1:$AG$461,MATCH(Y$1,'Justerad allokering'!$B$1:$AF$1,0),FALSE)),VLOOKUP($B369,'Allokerad kvv'!$B$2:$AV$468,MATCH(Y$1,'Allokerad kvv'!$B$1:$AV$1,0),FALSE),VLOOKUP($B369,'Justerad allokering'!$B$1:$AG$461,MATCH(Y$1,'Justerad allokering'!$B$1:$AF$1,0),FALSE))</f>
        <v>0</v>
      </c>
      <c r="Z369">
        <f>IF(ISERROR(1/VLOOKUP($B369,'Justerad allokering'!$B$1:$AG$461,MATCH(Z$1,'Justerad allokering'!$B$1:$AF$1,0),FALSE)),VLOOKUP($B369,'Allokerad kvv'!$B$2:$AV$468,MATCH(Z$1,'Allokerad kvv'!$B$1:$AV$1,0),FALSE),VLOOKUP($B369,'Justerad allokering'!$B$1:$AG$461,MATCH(Z$1,'Justerad allokering'!$B$1:$AF$1,0),FALSE))</f>
        <v>0</v>
      </c>
      <c r="AE369" s="89">
        <f t="shared" si="20"/>
        <v>0</v>
      </c>
      <c r="AG369">
        <f t="shared" si="21"/>
        <v>0</v>
      </c>
      <c r="AH369">
        <f t="shared" si="22"/>
        <v>0</v>
      </c>
      <c r="AI369" t="str">
        <f>IF(AH369=0,"",AH369/VLOOKUP(B369,Kraftvärmeprod!$B$1:$BC$480,MATCH("Summa tillförd energi exklusive rökgaskondensering",Kraftvärmeprod!$B$1:$BC$1,0),FALSE))</f>
        <v/>
      </c>
      <c r="AK369">
        <f t="shared" si="23"/>
        <v>0</v>
      </c>
    </row>
    <row r="370" spans="1:37" x14ac:dyDescent="0.25">
      <c r="A370" s="2" t="s">
        <v>501</v>
      </c>
      <c r="B370" s="2" t="s">
        <v>511</v>
      </c>
      <c r="C370">
        <f>IF(ISERROR(1/VLOOKUP($B370,'Justerad allokering'!$B$1:$AG$461,MATCH(C$1,'Justerad allokering'!$B$1:$AF$1,0),FALSE)),VLOOKUP($B370,'Allokerad kvv'!$B$2:$AV$468,MATCH(C$1,'Allokerad kvv'!$B$1:$AV$1,0),FALSE),VLOOKUP($B370,'Justerad allokering'!$B$1:$AG$461,MATCH(C$1,'Justerad allokering'!$B$1:$AF$1,0),FALSE))</f>
        <v>0</v>
      </c>
      <c r="D370">
        <f>IF(ISERROR(1/VLOOKUP($B370,'Justerad allokering'!$B$1:$AG$461,MATCH(D$1,'Justerad allokering'!$B$1:$AF$1,0),FALSE)),VLOOKUP($B370,'Allokerad kvv'!$B$2:$AV$468,MATCH(D$1,'Allokerad kvv'!$B$1:$AV$1,0),FALSE),VLOOKUP($B370,'Justerad allokering'!$B$1:$AG$461,MATCH(D$1,'Justerad allokering'!$B$1:$AF$1,0),FALSE))</f>
        <v>0</v>
      </c>
      <c r="E370">
        <f>IF(ISERROR(1/VLOOKUP($B370,'Justerad allokering'!$B$1:$AG$461,MATCH(E$1,'Justerad allokering'!$B$1:$AF$1,0),FALSE)),VLOOKUP($B370,'Allokerad kvv'!$B$2:$AV$468,MATCH(E$1,'Allokerad kvv'!$B$1:$AV$1,0),FALSE),VLOOKUP($B370,'Justerad allokering'!$B$1:$AG$461,MATCH(E$1,'Justerad allokering'!$B$1:$AF$1,0),FALSE))</f>
        <v>0</v>
      </c>
      <c r="F370">
        <f>IF(ISERROR(1/VLOOKUP($B370,'Justerad allokering'!$B$1:$AG$461,MATCH(F$1,'Justerad allokering'!$B$1:$AF$1,0),FALSE)),VLOOKUP($B370,'Allokerad kvv'!$B$2:$AV$468,MATCH(F$1,'Allokerad kvv'!$B$1:$AV$1,0),FALSE),VLOOKUP($B370,'Justerad allokering'!$B$1:$AG$461,MATCH(F$1,'Justerad allokering'!$B$1:$AF$1,0),FALSE))</f>
        <v>0</v>
      </c>
      <c r="G370">
        <f>IF(ISERROR(1/VLOOKUP($B370,'Justerad allokering'!$B$1:$AG$461,MATCH(G$1,'Justerad allokering'!$B$1:$AF$1,0),FALSE)),VLOOKUP($B370,'Allokerad kvv'!$B$2:$AV$468,MATCH(G$1,'Allokerad kvv'!$B$1:$AV$1,0),FALSE),VLOOKUP($B370,'Justerad allokering'!$B$1:$AG$461,MATCH(G$1,'Justerad allokering'!$B$1:$AF$1,0),FALSE))</f>
        <v>0</v>
      </c>
      <c r="H370">
        <f>IF(ISERROR(1/VLOOKUP($B370,'Justerad allokering'!$B$1:$AG$461,MATCH(H$1,'Justerad allokering'!$B$1:$AF$1,0),FALSE)),VLOOKUP($B370,'Allokerad kvv'!$B$2:$AV$468,MATCH(H$1,'Allokerad kvv'!$B$1:$AV$1,0),FALSE),VLOOKUP($B370,'Justerad allokering'!$B$1:$AG$461,MATCH(H$1,'Justerad allokering'!$B$1:$AF$1,0),FALSE))</f>
        <v>0</v>
      </c>
      <c r="I370">
        <f>IF(ISERROR(1/VLOOKUP($B370,'Justerad allokering'!$B$1:$AG$461,MATCH(I$1,'Justerad allokering'!$B$1:$AF$1,0),FALSE)),VLOOKUP($B370,'Allokerad kvv'!$B$2:$AV$468,MATCH(I$1,'Allokerad kvv'!$B$1:$AV$1,0),FALSE),VLOOKUP($B370,'Justerad allokering'!$B$1:$AG$461,MATCH(I$1,'Justerad allokering'!$B$1:$AF$1,0),FALSE))</f>
        <v>0</v>
      </c>
      <c r="J370">
        <f>IF(ISERROR(1/VLOOKUP($B370,'Justerad allokering'!$B$1:$AG$461,MATCH(J$1,'Justerad allokering'!$B$1:$AF$1,0),FALSE)),VLOOKUP($B370,'Allokerad kvv'!$B$2:$AV$468,MATCH(J$1,'Allokerad kvv'!$B$1:$AV$1,0),FALSE),VLOOKUP($B370,'Justerad allokering'!$B$1:$AG$461,MATCH(J$1,'Justerad allokering'!$B$1:$AF$1,0),FALSE))</f>
        <v>0</v>
      </c>
      <c r="K370">
        <f>IF(ISERROR(1/VLOOKUP($B370,'Justerad allokering'!$B$1:$AG$461,MATCH(K$1,'Justerad allokering'!$B$1:$AF$1,0),FALSE)),VLOOKUP($B370,'Allokerad kvv'!$B$2:$AV$468,MATCH(K$1,'Allokerad kvv'!$B$1:$AV$1,0),FALSE),VLOOKUP($B370,'Justerad allokering'!$B$1:$AG$461,MATCH(K$1,'Justerad allokering'!$B$1:$AF$1,0),FALSE))</f>
        <v>0</v>
      </c>
      <c r="L370">
        <f>IF(ISERROR(1/VLOOKUP($B370,'Justerad allokering'!$B$1:$AG$461,MATCH(L$1,'Justerad allokering'!$B$1:$AF$1,0),FALSE)),VLOOKUP($B370,'Allokerad kvv'!$B$2:$AV$468,MATCH(L$1,'Allokerad kvv'!$B$1:$AV$1,0),FALSE),VLOOKUP($B370,'Justerad allokering'!$B$1:$AG$461,MATCH(L$1,'Justerad allokering'!$B$1:$AF$1,0),FALSE))</f>
        <v>0</v>
      </c>
      <c r="M370">
        <f>IF(ISERROR(1/VLOOKUP($B370,'Justerad allokering'!$B$1:$AG$461,MATCH(M$1,'Justerad allokering'!$B$1:$AF$1,0),FALSE)),VLOOKUP($B370,'Allokerad kvv'!$B$2:$AV$468,MATCH(M$1,'Allokerad kvv'!$B$1:$AV$1,0),FALSE),VLOOKUP($B370,'Justerad allokering'!$B$1:$AG$461,MATCH(M$1,'Justerad allokering'!$B$1:$AF$1,0),FALSE))</f>
        <v>0</v>
      </c>
      <c r="N370">
        <f>IF(ISERROR(1/VLOOKUP($B370,'Justerad allokering'!$B$1:$AG$461,MATCH(N$1,'Justerad allokering'!$B$1:$AF$1,0),FALSE)),VLOOKUP($B370,'Allokerad kvv'!$B$2:$AV$468,MATCH(N$1,'Allokerad kvv'!$B$1:$AV$1,0),FALSE),VLOOKUP($B370,'Justerad allokering'!$B$1:$AG$461,MATCH(N$1,'Justerad allokering'!$B$1:$AF$1,0),FALSE))</f>
        <v>0</v>
      </c>
      <c r="O370">
        <f>IF(ISERROR(1/VLOOKUP($B370,'Justerad allokering'!$B$1:$AG$461,MATCH(O$1,'Justerad allokering'!$B$1:$AF$1,0),FALSE)),VLOOKUP($B370,'Allokerad kvv'!$B$2:$AV$468,MATCH(O$1,'Allokerad kvv'!$B$1:$AV$1,0),FALSE),VLOOKUP($B370,'Justerad allokering'!$B$1:$AG$461,MATCH(O$1,'Justerad allokering'!$B$1:$AF$1,0),FALSE))</f>
        <v>0</v>
      </c>
      <c r="P370">
        <f>IF(ISERROR(1/VLOOKUP($B370,'Justerad allokering'!$B$1:$AG$461,MATCH(P$1,'Justerad allokering'!$B$1:$AF$1,0),FALSE)),VLOOKUP($B370,'Allokerad kvv'!$B$2:$AV$468,MATCH(P$1,'Allokerad kvv'!$B$1:$AV$1,0),FALSE),VLOOKUP($B370,'Justerad allokering'!$B$1:$AG$461,MATCH(P$1,'Justerad allokering'!$B$1:$AF$1,0),FALSE))</f>
        <v>0</v>
      </c>
      <c r="Q370">
        <f>IF(ISERROR(1/VLOOKUP($B370,'Justerad allokering'!$B$1:$AG$461,MATCH(Q$1,'Justerad allokering'!$B$1:$AF$1,0),FALSE)),VLOOKUP($B370,'Allokerad kvv'!$B$2:$AV$468,MATCH(Q$1,'Allokerad kvv'!$B$1:$AV$1,0),FALSE),VLOOKUP($B370,'Justerad allokering'!$B$1:$AG$461,MATCH(Q$1,'Justerad allokering'!$B$1:$AF$1,0),FALSE))</f>
        <v>0</v>
      </c>
      <c r="R370">
        <f>IF(ISERROR(1/VLOOKUP($B370,'Justerad allokering'!$B$1:$AG$461,MATCH(R$1,'Justerad allokering'!$B$1:$AF$1,0),FALSE)),VLOOKUP($B370,'Allokerad kvv'!$B$2:$AV$468,MATCH(R$1,'Allokerad kvv'!$B$1:$AV$1,0),FALSE),VLOOKUP($B370,'Justerad allokering'!$B$1:$AG$461,MATCH(R$1,'Justerad allokering'!$B$1:$AF$1,0),FALSE))</f>
        <v>0</v>
      </c>
      <c r="S370">
        <f>IF(ISERROR(1/VLOOKUP($B370,'Justerad allokering'!$B$1:$AG$461,MATCH(S$1,'Justerad allokering'!$B$1:$AF$1,0),FALSE)),VLOOKUP($B370,'Allokerad kvv'!$B$2:$AV$468,MATCH(S$1,'Allokerad kvv'!$B$1:$AV$1,0),FALSE),VLOOKUP($B370,'Justerad allokering'!$B$1:$AG$461,MATCH(S$1,'Justerad allokering'!$B$1:$AF$1,0),FALSE))</f>
        <v>0</v>
      </c>
      <c r="T370">
        <f>IF(ISERROR(1/VLOOKUP($B370,'Justerad allokering'!$B$1:$AG$461,MATCH(T$1,'Justerad allokering'!$B$1:$AF$1,0),FALSE)),VLOOKUP($B370,'Allokerad kvv'!$B$2:$AV$468,MATCH(T$1,'Allokerad kvv'!$B$1:$AV$1,0),FALSE),VLOOKUP($B370,'Justerad allokering'!$B$1:$AG$461,MATCH(T$1,'Justerad allokering'!$B$1:$AF$1,0),FALSE))</f>
        <v>0</v>
      </c>
      <c r="U370">
        <f>IF(ISERROR(1/VLOOKUP($B370,'Justerad allokering'!$B$1:$AG$461,MATCH(U$1,'Justerad allokering'!$B$1:$AF$1,0),FALSE)),VLOOKUP($B370,'Allokerad kvv'!$B$2:$AV$468,MATCH(U$1,'Allokerad kvv'!$B$1:$AV$1,0),FALSE),VLOOKUP($B370,'Justerad allokering'!$B$1:$AG$461,MATCH(U$1,'Justerad allokering'!$B$1:$AF$1,0),FALSE))</f>
        <v>0</v>
      </c>
      <c r="V370">
        <f>IF(ISERROR(1/VLOOKUP($B370,'Justerad allokering'!$B$1:$AG$461,MATCH(V$1,'Justerad allokering'!$B$1:$AF$1,0),FALSE)),VLOOKUP($B370,'Allokerad kvv'!$B$2:$AV$468,MATCH(V$1,'Allokerad kvv'!$B$1:$AV$1,0),FALSE),VLOOKUP($B370,'Justerad allokering'!$B$1:$AG$461,MATCH(V$1,'Justerad allokering'!$B$1:$AF$1,0),FALSE))</f>
        <v>0</v>
      </c>
      <c r="W370">
        <f>IF(ISERROR(1/VLOOKUP($B370,'Justerad allokering'!$B$1:$AG$461,MATCH(W$1,'Justerad allokering'!$B$1:$AF$1,0),FALSE)),VLOOKUP($B370,'Allokerad kvv'!$B$2:$AV$468,MATCH(W$1,'Allokerad kvv'!$B$1:$AV$1,0),FALSE),VLOOKUP($B370,'Justerad allokering'!$B$1:$AG$461,MATCH(W$1,'Justerad allokering'!$B$1:$AF$1,0),FALSE))</f>
        <v>0</v>
      </c>
      <c r="X370">
        <f>IF(ISERROR(1/VLOOKUP($B370,'Justerad allokering'!$B$1:$AG$461,MATCH(X$1,'Justerad allokering'!$B$1:$AF$1,0),FALSE)),VLOOKUP($B370,'Allokerad kvv'!$B$2:$AV$468,MATCH(X$1,'Allokerad kvv'!$B$1:$AV$1,0),FALSE),VLOOKUP($B370,'Justerad allokering'!$B$1:$AG$461,MATCH(X$1,'Justerad allokering'!$B$1:$AF$1,0),FALSE))</f>
        <v>0</v>
      </c>
      <c r="Y370">
        <f>IF(ISERROR(1/VLOOKUP($B370,'Justerad allokering'!$B$1:$AG$461,MATCH(Y$1,'Justerad allokering'!$B$1:$AF$1,0),FALSE)),VLOOKUP($B370,'Allokerad kvv'!$B$2:$AV$468,MATCH(Y$1,'Allokerad kvv'!$B$1:$AV$1,0),FALSE),VLOOKUP($B370,'Justerad allokering'!$B$1:$AG$461,MATCH(Y$1,'Justerad allokering'!$B$1:$AF$1,0),FALSE))</f>
        <v>0</v>
      </c>
      <c r="Z370">
        <f>IF(ISERROR(1/VLOOKUP($B370,'Justerad allokering'!$B$1:$AG$461,MATCH(Z$1,'Justerad allokering'!$B$1:$AF$1,0),FALSE)),VLOOKUP($B370,'Allokerad kvv'!$B$2:$AV$468,MATCH(Z$1,'Allokerad kvv'!$B$1:$AV$1,0),FALSE),VLOOKUP($B370,'Justerad allokering'!$B$1:$AG$461,MATCH(Z$1,'Justerad allokering'!$B$1:$AF$1,0),FALSE))</f>
        <v>0</v>
      </c>
      <c r="AE370" s="89">
        <f t="shared" si="20"/>
        <v>0</v>
      </c>
      <c r="AG370">
        <f t="shared" si="21"/>
        <v>0</v>
      </c>
      <c r="AH370">
        <f t="shared" si="22"/>
        <v>0</v>
      </c>
      <c r="AI370" t="str">
        <f>IF(AH370=0,"",AH370/VLOOKUP(B370,Kraftvärmeprod!$B$1:$BC$480,MATCH("Summa tillförd energi exklusive rökgaskondensering",Kraftvärmeprod!$B$1:$BC$1,0),FALSE))</f>
        <v/>
      </c>
      <c r="AK370">
        <f t="shared" si="23"/>
        <v>0</v>
      </c>
    </row>
    <row r="371" spans="1:37" x14ac:dyDescent="0.25">
      <c r="A371" s="2" t="s">
        <v>501</v>
      </c>
      <c r="B371" s="2" t="s">
        <v>512</v>
      </c>
      <c r="C371">
        <f>IF(ISERROR(1/VLOOKUP($B371,'Justerad allokering'!$B$1:$AG$461,MATCH(C$1,'Justerad allokering'!$B$1:$AF$1,0),FALSE)),VLOOKUP($B371,'Allokerad kvv'!$B$2:$AV$468,MATCH(C$1,'Allokerad kvv'!$B$1:$AV$1,0),FALSE),VLOOKUP($B371,'Justerad allokering'!$B$1:$AG$461,MATCH(C$1,'Justerad allokering'!$B$1:$AF$1,0),FALSE))</f>
        <v>0</v>
      </c>
      <c r="D371">
        <f>IF(ISERROR(1/VLOOKUP($B371,'Justerad allokering'!$B$1:$AG$461,MATCH(D$1,'Justerad allokering'!$B$1:$AF$1,0),FALSE)),VLOOKUP($B371,'Allokerad kvv'!$B$2:$AV$468,MATCH(D$1,'Allokerad kvv'!$B$1:$AV$1,0),FALSE),VLOOKUP($B371,'Justerad allokering'!$B$1:$AG$461,MATCH(D$1,'Justerad allokering'!$B$1:$AF$1,0),FALSE))</f>
        <v>0</v>
      </c>
      <c r="E371">
        <f>IF(ISERROR(1/VLOOKUP($B371,'Justerad allokering'!$B$1:$AG$461,MATCH(E$1,'Justerad allokering'!$B$1:$AF$1,0),FALSE)),VLOOKUP($B371,'Allokerad kvv'!$B$2:$AV$468,MATCH(E$1,'Allokerad kvv'!$B$1:$AV$1,0),FALSE),VLOOKUP($B371,'Justerad allokering'!$B$1:$AG$461,MATCH(E$1,'Justerad allokering'!$B$1:$AF$1,0),FALSE))</f>
        <v>0</v>
      </c>
      <c r="F371">
        <f>IF(ISERROR(1/VLOOKUP($B371,'Justerad allokering'!$B$1:$AG$461,MATCH(F$1,'Justerad allokering'!$B$1:$AF$1,0),FALSE)),VLOOKUP($B371,'Allokerad kvv'!$B$2:$AV$468,MATCH(F$1,'Allokerad kvv'!$B$1:$AV$1,0),FALSE),VLOOKUP($B371,'Justerad allokering'!$B$1:$AG$461,MATCH(F$1,'Justerad allokering'!$B$1:$AF$1,0),FALSE))</f>
        <v>0</v>
      </c>
      <c r="G371">
        <f>IF(ISERROR(1/VLOOKUP($B371,'Justerad allokering'!$B$1:$AG$461,MATCH(G$1,'Justerad allokering'!$B$1:$AF$1,0),FALSE)),VLOOKUP($B371,'Allokerad kvv'!$B$2:$AV$468,MATCH(G$1,'Allokerad kvv'!$B$1:$AV$1,0),FALSE),VLOOKUP($B371,'Justerad allokering'!$B$1:$AG$461,MATCH(G$1,'Justerad allokering'!$B$1:$AF$1,0),FALSE))</f>
        <v>0</v>
      </c>
      <c r="H371">
        <f>IF(ISERROR(1/VLOOKUP($B371,'Justerad allokering'!$B$1:$AG$461,MATCH(H$1,'Justerad allokering'!$B$1:$AF$1,0),FALSE)),VLOOKUP($B371,'Allokerad kvv'!$B$2:$AV$468,MATCH(H$1,'Allokerad kvv'!$B$1:$AV$1,0),FALSE),VLOOKUP($B371,'Justerad allokering'!$B$1:$AG$461,MATCH(H$1,'Justerad allokering'!$B$1:$AF$1,0),FALSE))</f>
        <v>0</v>
      </c>
      <c r="I371">
        <f>IF(ISERROR(1/VLOOKUP($B371,'Justerad allokering'!$B$1:$AG$461,MATCH(I$1,'Justerad allokering'!$B$1:$AF$1,0),FALSE)),VLOOKUP($B371,'Allokerad kvv'!$B$2:$AV$468,MATCH(I$1,'Allokerad kvv'!$B$1:$AV$1,0),FALSE),VLOOKUP($B371,'Justerad allokering'!$B$1:$AG$461,MATCH(I$1,'Justerad allokering'!$B$1:$AF$1,0),FALSE))</f>
        <v>0</v>
      </c>
      <c r="J371">
        <f>IF(ISERROR(1/VLOOKUP($B371,'Justerad allokering'!$B$1:$AG$461,MATCH(J$1,'Justerad allokering'!$B$1:$AF$1,0),FALSE)),VLOOKUP($B371,'Allokerad kvv'!$B$2:$AV$468,MATCH(J$1,'Allokerad kvv'!$B$1:$AV$1,0),FALSE),VLOOKUP($B371,'Justerad allokering'!$B$1:$AG$461,MATCH(J$1,'Justerad allokering'!$B$1:$AF$1,0),FALSE))</f>
        <v>0</v>
      </c>
      <c r="K371">
        <f>IF(ISERROR(1/VLOOKUP($B371,'Justerad allokering'!$B$1:$AG$461,MATCH(K$1,'Justerad allokering'!$B$1:$AF$1,0),FALSE)),VLOOKUP($B371,'Allokerad kvv'!$B$2:$AV$468,MATCH(K$1,'Allokerad kvv'!$B$1:$AV$1,0),FALSE),VLOOKUP($B371,'Justerad allokering'!$B$1:$AG$461,MATCH(K$1,'Justerad allokering'!$B$1:$AF$1,0),FALSE))</f>
        <v>0</v>
      </c>
      <c r="L371">
        <f>IF(ISERROR(1/VLOOKUP($B371,'Justerad allokering'!$B$1:$AG$461,MATCH(L$1,'Justerad allokering'!$B$1:$AF$1,0),FALSE)),VLOOKUP($B371,'Allokerad kvv'!$B$2:$AV$468,MATCH(L$1,'Allokerad kvv'!$B$1:$AV$1,0),FALSE),VLOOKUP($B371,'Justerad allokering'!$B$1:$AG$461,MATCH(L$1,'Justerad allokering'!$B$1:$AF$1,0),FALSE))</f>
        <v>0</v>
      </c>
      <c r="M371">
        <f>IF(ISERROR(1/VLOOKUP($B371,'Justerad allokering'!$B$1:$AG$461,MATCH(M$1,'Justerad allokering'!$B$1:$AF$1,0),FALSE)),VLOOKUP($B371,'Allokerad kvv'!$B$2:$AV$468,MATCH(M$1,'Allokerad kvv'!$B$1:$AV$1,0),FALSE),VLOOKUP($B371,'Justerad allokering'!$B$1:$AG$461,MATCH(M$1,'Justerad allokering'!$B$1:$AF$1,0),FALSE))</f>
        <v>0</v>
      </c>
      <c r="N371">
        <f>IF(ISERROR(1/VLOOKUP($B371,'Justerad allokering'!$B$1:$AG$461,MATCH(N$1,'Justerad allokering'!$B$1:$AF$1,0),FALSE)),VLOOKUP($B371,'Allokerad kvv'!$B$2:$AV$468,MATCH(N$1,'Allokerad kvv'!$B$1:$AV$1,0),FALSE),VLOOKUP($B371,'Justerad allokering'!$B$1:$AG$461,MATCH(N$1,'Justerad allokering'!$B$1:$AF$1,0),FALSE))</f>
        <v>0</v>
      </c>
      <c r="O371">
        <f>IF(ISERROR(1/VLOOKUP($B371,'Justerad allokering'!$B$1:$AG$461,MATCH(O$1,'Justerad allokering'!$B$1:$AF$1,0),FALSE)),VLOOKUP($B371,'Allokerad kvv'!$B$2:$AV$468,MATCH(O$1,'Allokerad kvv'!$B$1:$AV$1,0),FALSE),VLOOKUP($B371,'Justerad allokering'!$B$1:$AG$461,MATCH(O$1,'Justerad allokering'!$B$1:$AF$1,0),FALSE))</f>
        <v>0</v>
      </c>
      <c r="P371">
        <f>IF(ISERROR(1/VLOOKUP($B371,'Justerad allokering'!$B$1:$AG$461,MATCH(P$1,'Justerad allokering'!$B$1:$AF$1,0),FALSE)),VLOOKUP($B371,'Allokerad kvv'!$B$2:$AV$468,MATCH(P$1,'Allokerad kvv'!$B$1:$AV$1,0),FALSE),VLOOKUP($B371,'Justerad allokering'!$B$1:$AG$461,MATCH(P$1,'Justerad allokering'!$B$1:$AF$1,0),FALSE))</f>
        <v>0</v>
      </c>
      <c r="Q371">
        <f>IF(ISERROR(1/VLOOKUP($B371,'Justerad allokering'!$B$1:$AG$461,MATCH(Q$1,'Justerad allokering'!$B$1:$AF$1,0),FALSE)),VLOOKUP($B371,'Allokerad kvv'!$B$2:$AV$468,MATCH(Q$1,'Allokerad kvv'!$B$1:$AV$1,0),FALSE),VLOOKUP($B371,'Justerad allokering'!$B$1:$AG$461,MATCH(Q$1,'Justerad allokering'!$B$1:$AF$1,0),FALSE))</f>
        <v>0</v>
      </c>
      <c r="R371">
        <f>IF(ISERROR(1/VLOOKUP($B371,'Justerad allokering'!$B$1:$AG$461,MATCH(R$1,'Justerad allokering'!$B$1:$AF$1,0),FALSE)),VLOOKUP($B371,'Allokerad kvv'!$B$2:$AV$468,MATCH(R$1,'Allokerad kvv'!$B$1:$AV$1,0),FALSE),VLOOKUP($B371,'Justerad allokering'!$B$1:$AG$461,MATCH(R$1,'Justerad allokering'!$B$1:$AF$1,0),FALSE))</f>
        <v>0</v>
      </c>
      <c r="S371">
        <f>IF(ISERROR(1/VLOOKUP($B371,'Justerad allokering'!$B$1:$AG$461,MATCH(S$1,'Justerad allokering'!$B$1:$AF$1,0),FALSE)),VLOOKUP($B371,'Allokerad kvv'!$B$2:$AV$468,MATCH(S$1,'Allokerad kvv'!$B$1:$AV$1,0),FALSE),VLOOKUP($B371,'Justerad allokering'!$B$1:$AG$461,MATCH(S$1,'Justerad allokering'!$B$1:$AF$1,0),FALSE))</f>
        <v>0</v>
      </c>
      <c r="T371">
        <f>IF(ISERROR(1/VLOOKUP($B371,'Justerad allokering'!$B$1:$AG$461,MATCH(T$1,'Justerad allokering'!$B$1:$AF$1,0),FALSE)),VLOOKUP($B371,'Allokerad kvv'!$B$2:$AV$468,MATCH(T$1,'Allokerad kvv'!$B$1:$AV$1,0),FALSE),VLOOKUP($B371,'Justerad allokering'!$B$1:$AG$461,MATCH(T$1,'Justerad allokering'!$B$1:$AF$1,0),FALSE))</f>
        <v>0</v>
      </c>
      <c r="U371">
        <f>IF(ISERROR(1/VLOOKUP($B371,'Justerad allokering'!$B$1:$AG$461,MATCH(U$1,'Justerad allokering'!$B$1:$AF$1,0),FALSE)),VLOOKUP($B371,'Allokerad kvv'!$B$2:$AV$468,MATCH(U$1,'Allokerad kvv'!$B$1:$AV$1,0),FALSE),VLOOKUP($B371,'Justerad allokering'!$B$1:$AG$461,MATCH(U$1,'Justerad allokering'!$B$1:$AF$1,0),FALSE))</f>
        <v>0</v>
      </c>
      <c r="V371">
        <f>IF(ISERROR(1/VLOOKUP($B371,'Justerad allokering'!$B$1:$AG$461,MATCH(V$1,'Justerad allokering'!$B$1:$AF$1,0),FALSE)),VLOOKUP($B371,'Allokerad kvv'!$B$2:$AV$468,MATCH(V$1,'Allokerad kvv'!$B$1:$AV$1,0),FALSE),VLOOKUP($B371,'Justerad allokering'!$B$1:$AG$461,MATCH(V$1,'Justerad allokering'!$B$1:$AF$1,0),FALSE))</f>
        <v>0</v>
      </c>
      <c r="W371">
        <f>IF(ISERROR(1/VLOOKUP($B371,'Justerad allokering'!$B$1:$AG$461,MATCH(W$1,'Justerad allokering'!$B$1:$AF$1,0),FALSE)),VLOOKUP($B371,'Allokerad kvv'!$B$2:$AV$468,MATCH(W$1,'Allokerad kvv'!$B$1:$AV$1,0),FALSE),VLOOKUP($B371,'Justerad allokering'!$B$1:$AG$461,MATCH(W$1,'Justerad allokering'!$B$1:$AF$1,0),FALSE))</f>
        <v>0</v>
      </c>
      <c r="X371">
        <f>IF(ISERROR(1/VLOOKUP($B371,'Justerad allokering'!$B$1:$AG$461,MATCH(X$1,'Justerad allokering'!$B$1:$AF$1,0),FALSE)),VLOOKUP($B371,'Allokerad kvv'!$B$2:$AV$468,MATCH(X$1,'Allokerad kvv'!$B$1:$AV$1,0),FALSE),VLOOKUP($B371,'Justerad allokering'!$B$1:$AG$461,MATCH(X$1,'Justerad allokering'!$B$1:$AF$1,0),FALSE))</f>
        <v>0</v>
      </c>
      <c r="Y371">
        <f>IF(ISERROR(1/VLOOKUP($B371,'Justerad allokering'!$B$1:$AG$461,MATCH(Y$1,'Justerad allokering'!$B$1:$AF$1,0),FALSE)),VLOOKUP($B371,'Allokerad kvv'!$B$2:$AV$468,MATCH(Y$1,'Allokerad kvv'!$B$1:$AV$1,0),FALSE),VLOOKUP($B371,'Justerad allokering'!$B$1:$AG$461,MATCH(Y$1,'Justerad allokering'!$B$1:$AF$1,0),FALSE))</f>
        <v>0</v>
      </c>
      <c r="Z371">
        <f>IF(ISERROR(1/VLOOKUP($B371,'Justerad allokering'!$B$1:$AG$461,MATCH(Z$1,'Justerad allokering'!$B$1:$AF$1,0),FALSE)),VLOOKUP($B371,'Allokerad kvv'!$B$2:$AV$468,MATCH(Z$1,'Allokerad kvv'!$B$1:$AV$1,0),FALSE),VLOOKUP($B371,'Justerad allokering'!$B$1:$AG$461,MATCH(Z$1,'Justerad allokering'!$B$1:$AF$1,0),FALSE))</f>
        <v>0</v>
      </c>
      <c r="AE371" s="89">
        <f t="shared" si="20"/>
        <v>0</v>
      </c>
      <c r="AG371">
        <f t="shared" si="21"/>
        <v>0</v>
      </c>
      <c r="AH371">
        <f t="shared" si="22"/>
        <v>0</v>
      </c>
      <c r="AI371" t="str">
        <f>IF(AH371=0,"",AH371/VLOOKUP(B371,Kraftvärmeprod!$B$1:$BC$480,MATCH("Summa tillförd energi exklusive rökgaskondensering",Kraftvärmeprod!$B$1:$BC$1,0),FALSE))</f>
        <v/>
      </c>
      <c r="AK371">
        <f t="shared" si="23"/>
        <v>0</v>
      </c>
    </row>
    <row r="372" spans="1:37" x14ac:dyDescent="0.25">
      <c r="A372" s="2" t="s">
        <v>501</v>
      </c>
      <c r="B372" s="2" t="s">
        <v>513</v>
      </c>
      <c r="C372">
        <f>IF(ISERROR(1/VLOOKUP($B372,'Justerad allokering'!$B$1:$AG$461,MATCH(C$1,'Justerad allokering'!$B$1:$AF$1,0),FALSE)),VLOOKUP($B372,'Allokerad kvv'!$B$2:$AV$468,MATCH(C$1,'Allokerad kvv'!$B$1:$AV$1,0),FALSE),VLOOKUP($B372,'Justerad allokering'!$B$1:$AG$461,MATCH(C$1,'Justerad allokering'!$B$1:$AF$1,0),FALSE))</f>
        <v>0</v>
      </c>
      <c r="D372">
        <f>IF(ISERROR(1/VLOOKUP($B372,'Justerad allokering'!$B$1:$AG$461,MATCH(D$1,'Justerad allokering'!$B$1:$AF$1,0),FALSE)),VLOOKUP($B372,'Allokerad kvv'!$B$2:$AV$468,MATCH(D$1,'Allokerad kvv'!$B$1:$AV$1,0),FALSE),VLOOKUP($B372,'Justerad allokering'!$B$1:$AG$461,MATCH(D$1,'Justerad allokering'!$B$1:$AF$1,0),FALSE))</f>
        <v>0</v>
      </c>
      <c r="E372">
        <f>IF(ISERROR(1/VLOOKUP($B372,'Justerad allokering'!$B$1:$AG$461,MATCH(E$1,'Justerad allokering'!$B$1:$AF$1,0),FALSE)),VLOOKUP($B372,'Allokerad kvv'!$B$2:$AV$468,MATCH(E$1,'Allokerad kvv'!$B$1:$AV$1,0),FALSE),VLOOKUP($B372,'Justerad allokering'!$B$1:$AG$461,MATCH(E$1,'Justerad allokering'!$B$1:$AF$1,0),FALSE))</f>
        <v>0</v>
      </c>
      <c r="F372">
        <f>IF(ISERROR(1/VLOOKUP($B372,'Justerad allokering'!$B$1:$AG$461,MATCH(F$1,'Justerad allokering'!$B$1:$AF$1,0),FALSE)),VLOOKUP($B372,'Allokerad kvv'!$B$2:$AV$468,MATCH(F$1,'Allokerad kvv'!$B$1:$AV$1,0),FALSE),VLOOKUP($B372,'Justerad allokering'!$B$1:$AG$461,MATCH(F$1,'Justerad allokering'!$B$1:$AF$1,0),FALSE))</f>
        <v>0</v>
      </c>
      <c r="G372">
        <f>IF(ISERROR(1/VLOOKUP($B372,'Justerad allokering'!$B$1:$AG$461,MATCH(G$1,'Justerad allokering'!$B$1:$AF$1,0),FALSE)),VLOOKUP($B372,'Allokerad kvv'!$B$2:$AV$468,MATCH(G$1,'Allokerad kvv'!$B$1:$AV$1,0),FALSE),VLOOKUP($B372,'Justerad allokering'!$B$1:$AG$461,MATCH(G$1,'Justerad allokering'!$B$1:$AF$1,0),FALSE))</f>
        <v>0</v>
      </c>
      <c r="H372">
        <f>IF(ISERROR(1/VLOOKUP($B372,'Justerad allokering'!$B$1:$AG$461,MATCH(H$1,'Justerad allokering'!$B$1:$AF$1,0),FALSE)),VLOOKUP($B372,'Allokerad kvv'!$B$2:$AV$468,MATCH(H$1,'Allokerad kvv'!$B$1:$AV$1,0),FALSE),VLOOKUP($B372,'Justerad allokering'!$B$1:$AG$461,MATCH(H$1,'Justerad allokering'!$B$1:$AF$1,0),FALSE))</f>
        <v>0</v>
      </c>
      <c r="I372">
        <f>IF(ISERROR(1/VLOOKUP($B372,'Justerad allokering'!$B$1:$AG$461,MATCH(I$1,'Justerad allokering'!$B$1:$AF$1,0),FALSE)),VLOOKUP($B372,'Allokerad kvv'!$B$2:$AV$468,MATCH(I$1,'Allokerad kvv'!$B$1:$AV$1,0),FALSE),VLOOKUP($B372,'Justerad allokering'!$B$1:$AG$461,MATCH(I$1,'Justerad allokering'!$B$1:$AF$1,0),FALSE))</f>
        <v>0</v>
      </c>
      <c r="J372">
        <f>IF(ISERROR(1/VLOOKUP($B372,'Justerad allokering'!$B$1:$AG$461,MATCH(J$1,'Justerad allokering'!$B$1:$AF$1,0),FALSE)),VLOOKUP($B372,'Allokerad kvv'!$B$2:$AV$468,MATCH(J$1,'Allokerad kvv'!$B$1:$AV$1,0),FALSE),VLOOKUP($B372,'Justerad allokering'!$B$1:$AG$461,MATCH(J$1,'Justerad allokering'!$B$1:$AF$1,0),FALSE))</f>
        <v>0</v>
      </c>
      <c r="K372">
        <f>IF(ISERROR(1/VLOOKUP($B372,'Justerad allokering'!$B$1:$AG$461,MATCH(K$1,'Justerad allokering'!$B$1:$AF$1,0),FALSE)),VLOOKUP($B372,'Allokerad kvv'!$B$2:$AV$468,MATCH(K$1,'Allokerad kvv'!$B$1:$AV$1,0),FALSE),VLOOKUP($B372,'Justerad allokering'!$B$1:$AG$461,MATCH(K$1,'Justerad allokering'!$B$1:$AF$1,0),FALSE))</f>
        <v>0</v>
      </c>
      <c r="L372">
        <f>IF(ISERROR(1/VLOOKUP($B372,'Justerad allokering'!$B$1:$AG$461,MATCH(L$1,'Justerad allokering'!$B$1:$AF$1,0),FALSE)),VLOOKUP($B372,'Allokerad kvv'!$B$2:$AV$468,MATCH(L$1,'Allokerad kvv'!$B$1:$AV$1,0),FALSE),VLOOKUP($B372,'Justerad allokering'!$B$1:$AG$461,MATCH(L$1,'Justerad allokering'!$B$1:$AF$1,0),FALSE))</f>
        <v>0</v>
      </c>
      <c r="M372">
        <f>IF(ISERROR(1/VLOOKUP($B372,'Justerad allokering'!$B$1:$AG$461,MATCH(M$1,'Justerad allokering'!$B$1:$AF$1,0),FALSE)),VLOOKUP($B372,'Allokerad kvv'!$B$2:$AV$468,MATCH(M$1,'Allokerad kvv'!$B$1:$AV$1,0),FALSE),VLOOKUP($B372,'Justerad allokering'!$B$1:$AG$461,MATCH(M$1,'Justerad allokering'!$B$1:$AF$1,0),FALSE))</f>
        <v>0</v>
      </c>
      <c r="N372">
        <f>IF(ISERROR(1/VLOOKUP($B372,'Justerad allokering'!$B$1:$AG$461,MATCH(N$1,'Justerad allokering'!$B$1:$AF$1,0),FALSE)),VLOOKUP($B372,'Allokerad kvv'!$B$2:$AV$468,MATCH(N$1,'Allokerad kvv'!$B$1:$AV$1,0),FALSE),VLOOKUP($B372,'Justerad allokering'!$B$1:$AG$461,MATCH(N$1,'Justerad allokering'!$B$1:$AF$1,0),FALSE))</f>
        <v>0</v>
      </c>
      <c r="O372">
        <f>IF(ISERROR(1/VLOOKUP($B372,'Justerad allokering'!$B$1:$AG$461,MATCH(O$1,'Justerad allokering'!$B$1:$AF$1,0),FALSE)),VLOOKUP($B372,'Allokerad kvv'!$B$2:$AV$468,MATCH(O$1,'Allokerad kvv'!$B$1:$AV$1,0),FALSE),VLOOKUP($B372,'Justerad allokering'!$B$1:$AG$461,MATCH(O$1,'Justerad allokering'!$B$1:$AF$1,0),FALSE))</f>
        <v>0</v>
      </c>
      <c r="P372">
        <f>IF(ISERROR(1/VLOOKUP($B372,'Justerad allokering'!$B$1:$AG$461,MATCH(P$1,'Justerad allokering'!$B$1:$AF$1,0),FALSE)),VLOOKUP($B372,'Allokerad kvv'!$B$2:$AV$468,MATCH(P$1,'Allokerad kvv'!$B$1:$AV$1,0),FALSE),VLOOKUP($B372,'Justerad allokering'!$B$1:$AG$461,MATCH(P$1,'Justerad allokering'!$B$1:$AF$1,0),FALSE))</f>
        <v>0</v>
      </c>
      <c r="Q372">
        <f>IF(ISERROR(1/VLOOKUP($B372,'Justerad allokering'!$B$1:$AG$461,MATCH(Q$1,'Justerad allokering'!$B$1:$AF$1,0),FALSE)),VLOOKUP($B372,'Allokerad kvv'!$B$2:$AV$468,MATCH(Q$1,'Allokerad kvv'!$B$1:$AV$1,0),FALSE),VLOOKUP($B372,'Justerad allokering'!$B$1:$AG$461,MATCH(Q$1,'Justerad allokering'!$B$1:$AF$1,0),FALSE))</f>
        <v>0</v>
      </c>
      <c r="R372">
        <f>IF(ISERROR(1/VLOOKUP($B372,'Justerad allokering'!$B$1:$AG$461,MATCH(R$1,'Justerad allokering'!$B$1:$AF$1,0),FALSE)),VLOOKUP($B372,'Allokerad kvv'!$B$2:$AV$468,MATCH(R$1,'Allokerad kvv'!$B$1:$AV$1,0),FALSE),VLOOKUP($B372,'Justerad allokering'!$B$1:$AG$461,MATCH(R$1,'Justerad allokering'!$B$1:$AF$1,0),FALSE))</f>
        <v>0</v>
      </c>
      <c r="S372">
        <f>IF(ISERROR(1/VLOOKUP($B372,'Justerad allokering'!$B$1:$AG$461,MATCH(S$1,'Justerad allokering'!$B$1:$AF$1,0),FALSE)),VLOOKUP($B372,'Allokerad kvv'!$B$2:$AV$468,MATCH(S$1,'Allokerad kvv'!$B$1:$AV$1,0),FALSE),VLOOKUP($B372,'Justerad allokering'!$B$1:$AG$461,MATCH(S$1,'Justerad allokering'!$B$1:$AF$1,0),FALSE))</f>
        <v>0</v>
      </c>
      <c r="T372">
        <f>IF(ISERROR(1/VLOOKUP($B372,'Justerad allokering'!$B$1:$AG$461,MATCH(T$1,'Justerad allokering'!$B$1:$AF$1,0),FALSE)),VLOOKUP($B372,'Allokerad kvv'!$B$2:$AV$468,MATCH(T$1,'Allokerad kvv'!$B$1:$AV$1,0),FALSE),VLOOKUP($B372,'Justerad allokering'!$B$1:$AG$461,MATCH(T$1,'Justerad allokering'!$B$1:$AF$1,0),FALSE))</f>
        <v>0</v>
      </c>
      <c r="U372">
        <f>IF(ISERROR(1/VLOOKUP($B372,'Justerad allokering'!$B$1:$AG$461,MATCH(U$1,'Justerad allokering'!$B$1:$AF$1,0),FALSE)),VLOOKUP($B372,'Allokerad kvv'!$B$2:$AV$468,MATCH(U$1,'Allokerad kvv'!$B$1:$AV$1,0),FALSE),VLOOKUP($B372,'Justerad allokering'!$B$1:$AG$461,MATCH(U$1,'Justerad allokering'!$B$1:$AF$1,0),FALSE))</f>
        <v>0</v>
      </c>
      <c r="V372">
        <f>IF(ISERROR(1/VLOOKUP($B372,'Justerad allokering'!$B$1:$AG$461,MATCH(V$1,'Justerad allokering'!$B$1:$AF$1,0),FALSE)),VLOOKUP($B372,'Allokerad kvv'!$B$2:$AV$468,MATCH(V$1,'Allokerad kvv'!$B$1:$AV$1,0),FALSE),VLOOKUP($B372,'Justerad allokering'!$B$1:$AG$461,MATCH(V$1,'Justerad allokering'!$B$1:$AF$1,0),FALSE))</f>
        <v>0</v>
      </c>
      <c r="W372">
        <f>IF(ISERROR(1/VLOOKUP($B372,'Justerad allokering'!$B$1:$AG$461,MATCH(W$1,'Justerad allokering'!$B$1:$AF$1,0),FALSE)),VLOOKUP($B372,'Allokerad kvv'!$B$2:$AV$468,MATCH(W$1,'Allokerad kvv'!$B$1:$AV$1,0),FALSE),VLOOKUP($B372,'Justerad allokering'!$B$1:$AG$461,MATCH(W$1,'Justerad allokering'!$B$1:$AF$1,0),FALSE))</f>
        <v>0</v>
      </c>
      <c r="X372">
        <f>IF(ISERROR(1/VLOOKUP($B372,'Justerad allokering'!$B$1:$AG$461,MATCH(X$1,'Justerad allokering'!$B$1:$AF$1,0),FALSE)),VLOOKUP($B372,'Allokerad kvv'!$B$2:$AV$468,MATCH(X$1,'Allokerad kvv'!$B$1:$AV$1,0),FALSE),VLOOKUP($B372,'Justerad allokering'!$B$1:$AG$461,MATCH(X$1,'Justerad allokering'!$B$1:$AF$1,0),FALSE))</f>
        <v>0</v>
      </c>
      <c r="Y372">
        <f>IF(ISERROR(1/VLOOKUP($B372,'Justerad allokering'!$B$1:$AG$461,MATCH(Y$1,'Justerad allokering'!$B$1:$AF$1,0),FALSE)),VLOOKUP($B372,'Allokerad kvv'!$B$2:$AV$468,MATCH(Y$1,'Allokerad kvv'!$B$1:$AV$1,0),FALSE),VLOOKUP($B372,'Justerad allokering'!$B$1:$AG$461,MATCH(Y$1,'Justerad allokering'!$B$1:$AF$1,0),FALSE))</f>
        <v>0</v>
      </c>
      <c r="Z372">
        <f>IF(ISERROR(1/VLOOKUP($B372,'Justerad allokering'!$B$1:$AG$461,MATCH(Z$1,'Justerad allokering'!$B$1:$AF$1,0),FALSE)),VLOOKUP($B372,'Allokerad kvv'!$B$2:$AV$468,MATCH(Z$1,'Allokerad kvv'!$B$1:$AV$1,0),FALSE),VLOOKUP($B372,'Justerad allokering'!$B$1:$AG$461,MATCH(Z$1,'Justerad allokering'!$B$1:$AF$1,0),FALSE))</f>
        <v>0</v>
      </c>
      <c r="AE372" s="89">
        <f t="shared" si="20"/>
        <v>0</v>
      </c>
      <c r="AG372">
        <f t="shared" si="21"/>
        <v>0</v>
      </c>
      <c r="AH372">
        <f t="shared" si="22"/>
        <v>0</v>
      </c>
      <c r="AI372" t="str">
        <f>IF(AH372=0,"",AH372/VLOOKUP(B372,Kraftvärmeprod!$B$1:$BC$480,MATCH("Summa tillförd energi exklusive rökgaskondensering",Kraftvärmeprod!$B$1:$BC$1,0),FALSE))</f>
        <v/>
      </c>
      <c r="AK372">
        <f t="shared" si="23"/>
        <v>0</v>
      </c>
    </row>
    <row r="373" spans="1:37" x14ac:dyDescent="0.25">
      <c r="A373" s="2" t="s">
        <v>501</v>
      </c>
      <c r="B373" s="2" t="s">
        <v>514</v>
      </c>
      <c r="C373">
        <f>IF(ISERROR(1/VLOOKUP($B373,'Justerad allokering'!$B$1:$AG$461,MATCH(C$1,'Justerad allokering'!$B$1:$AF$1,0),FALSE)),VLOOKUP($B373,'Allokerad kvv'!$B$2:$AV$468,MATCH(C$1,'Allokerad kvv'!$B$1:$AV$1,0),FALSE),VLOOKUP($B373,'Justerad allokering'!$B$1:$AG$461,MATCH(C$1,'Justerad allokering'!$B$1:$AF$1,0),FALSE))</f>
        <v>0.18834999999999999</v>
      </c>
      <c r="D373">
        <f>IF(ISERROR(1/VLOOKUP($B373,'Justerad allokering'!$B$1:$AG$461,MATCH(D$1,'Justerad allokering'!$B$1:$AF$1,0),FALSE)),VLOOKUP($B373,'Allokerad kvv'!$B$2:$AV$468,MATCH(D$1,'Allokerad kvv'!$B$1:$AV$1,0),FALSE),VLOOKUP($B373,'Justerad allokering'!$B$1:$AG$461,MATCH(D$1,'Justerad allokering'!$B$1:$AF$1,0),FALSE))</f>
        <v>0</v>
      </c>
      <c r="E373">
        <f>IF(ISERROR(1/VLOOKUP($B373,'Justerad allokering'!$B$1:$AG$461,MATCH(E$1,'Justerad allokering'!$B$1:$AF$1,0),FALSE)),VLOOKUP($B373,'Allokerad kvv'!$B$2:$AV$468,MATCH(E$1,'Allokerad kvv'!$B$1:$AV$1,0),FALSE),VLOOKUP($B373,'Justerad allokering'!$B$1:$AG$461,MATCH(E$1,'Justerad allokering'!$B$1:$AF$1,0),FALSE))</f>
        <v>0</v>
      </c>
      <c r="F373">
        <f>IF(ISERROR(1/VLOOKUP($B373,'Justerad allokering'!$B$1:$AG$461,MATCH(F$1,'Justerad allokering'!$B$1:$AF$1,0),FALSE)),VLOOKUP($B373,'Allokerad kvv'!$B$2:$AV$468,MATCH(F$1,'Allokerad kvv'!$B$1:$AV$1,0),FALSE),VLOOKUP($B373,'Justerad allokering'!$B$1:$AG$461,MATCH(F$1,'Justerad allokering'!$B$1:$AF$1,0),FALSE))</f>
        <v>0</v>
      </c>
      <c r="G373">
        <f>IF(ISERROR(1/VLOOKUP($B373,'Justerad allokering'!$B$1:$AG$461,MATCH(G$1,'Justerad allokering'!$B$1:$AF$1,0),FALSE)),VLOOKUP($B373,'Allokerad kvv'!$B$2:$AV$468,MATCH(G$1,'Allokerad kvv'!$B$1:$AV$1,0),FALSE),VLOOKUP($B373,'Justerad allokering'!$B$1:$AG$461,MATCH(G$1,'Justerad allokering'!$B$1:$AF$1,0),FALSE))</f>
        <v>8.0527500000000002E-2</v>
      </c>
      <c r="H373">
        <f>IF(ISERROR(1/VLOOKUP($B373,'Justerad allokering'!$B$1:$AG$461,MATCH(H$1,'Justerad allokering'!$B$1:$AF$1,0),FALSE)),VLOOKUP($B373,'Allokerad kvv'!$B$2:$AV$468,MATCH(H$1,'Allokerad kvv'!$B$1:$AV$1,0),FALSE),VLOOKUP($B373,'Justerad allokering'!$B$1:$AG$461,MATCH(H$1,'Justerad allokering'!$B$1:$AF$1,0),FALSE))</f>
        <v>0</v>
      </c>
      <c r="I373">
        <f>IF(ISERROR(1/VLOOKUP($B373,'Justerad allokering'!$B$1:$AG$461,MATCH(I$1,'Justerad allokering'!$B$1:$AF$1,0),FALSE)),VLOOKUP($B373,'Allokerad kvv'!$B$2:$AV$468,MATCH(I$1,'Allokerad kvv'!$B$1:$AV$1,0),FALSE),VLOOKUP($B373,'Justerad allokering'!$B$1:$AG$461,MATCH(I$1,'Justerad allokering'!$B$1:$AF$1,0),FALSE))</f>
        <v>0.42093900000000001</v>
      </c>
      <c r="J373">
        <f>IF(ISERROR(1/VLOOKUP($B373,'Justerad allokering'!$B$1:$AG$461,MATCH(J$1,'Justerad allokering'!$B$1:$AF$1,0),FALSE)),VLOOKUP($B373,'Allokerad kvv'!$B$2:$AV$468,MATCH(J$1,'Allokerad kvv'!$B$1:$AV$1,0),FALSE),VLOOKUP($B373,'Justerad allokering'!$B$1:$AG$461,MATCH(J$1,'Justerad allokering'!$B$1:$AF$1,0),FALSE))</f>
        <v>1.0048600000000001</v>
      </c>
      <c r="K373">
        <f>IF(ISERROR(1/VLOOKUP($B373,'Justerad allokering'!$B$1:$AG$461,MATCH(K$1,'Justerad allokering'!$B$1:$AF$1,0),FALSE)),VLOOKUP($B373,'Allokerad kvv'!$B$2:$AV$468,MATCH(K$1,'Allokerad kvv'!$B$1:$AV$1,0),FALSE),VLOOKUP($B373,'Justerad allokering'!$B$1:$AG$461,MATCH(K$1,'Justerad allokering'!$B$1:$AF$1,0),FALSE))</f>
        <v>0.40669</v>
      </c>
      <c r="L373">
        <f>IF(ISERROR(1/VLOOKUP($B373,'Justerad allokering'!$B$1:$AG$461,MATCH(L$1,'Justerad allokering'!$B$1:$AF$1,0),FALSE)),VLOOKUP($B373,'Allokerad kvv'!$B$2:$AV$468,MATCH(L$1,'Allokerad kvv'!$B$1:$AV$1,0),FALSE),VLOOKUP($B373,'Justerad allokering'!$B$1:$AG$461,MATCH(L$1,'Justerad allokering'!$B$1:$AF$1,0),FALSE))</f>
        <v>0</v>
      </c>
      <c r="M373">
        <f>IF(ISERROR(1/VLOOKUP($B373,'Justerad allokering'!$B$1:$AG$461,MATCH(M$1,'Justerad allokering'!$B$1:$AF$1,0),FALSE)),VLOOKUP($B373,'Allokerad kvv'!$B$2:$AV$468,MATCH(M$1,'Allokerad kvv'!$B$1:$AV$1,0),FALSE),VLOOKUP($B373,'Justerad allokering'!$B$1:$AG$461,MATCH(M$1,'Justerad allokering'!$B$1:$AF$1,0),FALSE))</f>
        <v>8.5123099999999994</v>
      </c>
      <c r="N373">
        <f>IF(ISERROR(1/VLOOKUP($B373,'Justerad allokering'!$B$1:$AG$461,MATCH(N$1,'Justerad allokering'!$B$1:$AF$1,0),FALSE)),VLOOKUP($B373,'Allokerad kvv'!$B$2:$AV$468,MATCH(N$1,'Allokerad kvv'!$B$1:$AV$1,0),FALSE),VLOOKUP($B373,'Justerad allokering'!$B$1:$AG$461,MATCH(N$1,'Justerad allokering'!$B$1:$AF$1,0),FALSE))</f>
        <v>0</v>
      </c>
      <c r="O373">
        <f>IF(ISERROR(1/VLOOKUP($B373,'Justerad allokering'!$B$1:$AG$461,MATCH(O$1,'Justerad allokering'!$B$1:$AF$1,0),FALSE)),VLOOKUP($B373,'Allokerad kvv'!$B$2:$AV$468,MATCH(O$1,'Allokerad kvv'!$B$1:$AV$1,0),FALSE),VLOOKUP($B373,'Justerad allokering'!$B$1:$AG$461,MATCH(O$1,'Justerad allokering'!$B$1:$AF$1,0),FALSE))</f>
        <v>0</v>
      </c>
      <c r="P373">
        <f>IF(ISERROR(1/VLOOKUP($B373,'Justerad allokering'!$B$1:$AG$461,MATCH(P$1,'Justerad allokering'!$B$1:$AF$1,0),FALSE)),VLOOKUP($B373,'Allokerad kvv'!$B$2:$AV$468,MATCH(P$1,'Allokerad kvv'!$B$1:$AV$1,0),FALSE),VLOOKUP($B373,'Justerad allokering'!$B$1:$AG$461,MATCH(P$1,'Justerad allokering'!$B$1:$AF$1,0),FALSE))</f>
        <v>0</v>
      </c>
      <c r="Q373">
        <f>IF(ISERROR(1/VLOOKUP($B373,'Justerad allokering'!$B$1:$AG$461,MATCH(Q$1,'Justerad allokering'!$B$1:$AF$1,0),FALSE)),VLOOKUP($B373,'Allokerad kvv'!$B$2:$AV$468,MATCH(Q$1,'Allokerad kvv'!$B$1:$AV$1,0),FALSE),VLOOKUP($B373,'Justerad allokering'!$B$1:$AG$461,MATCH(Q$1,'Justerad allokering'!$B$1:$AF$1,0),FALSE))</f>
        <v>0</v>
      </c>
      <c r="R373">
        <f>IF(ISERROR(1/VLOOKUP($B373,'Justerad allokering'!$B$1:$AG$461,MATCH(R$1,'Justerad allokering'!$B$1:$AF$1,0),FALSE)),VLOOKUP($B373,'Allokerad kvv'!$B$2:$AV$468,MATCH(R$1,'Allokerad kvv'!$B$1:$AV$1,0),FALSE),VLOOKUP($B373,'Justerad allokering'!$B$1:$AG$461,MATCH(R$1,'Justerad allokering'!$B$1:$AF$1,0),FALSE))</f>
        <v>0</v>
      </c>
      <c r="S373">
        <f>IF(ISERROR(1/VLOOKUP($B373,'Justerad allokering'!$B$1:$AG$461,MATCH(S$1,'Justerad allokering'!$B$1:$AF$1,0),FALSE)),VLOOKUP($B373,'Allokerad kvv'!$B$2:$AV$468,MATCH(S$1,'Allokerad kvv'!$B$1:$AV$1,0),FALSE),VLOOKUP($B373,'Justerad allokering'!$B$1:$AG$461,MATCH(S$1,'Justerad allokering'!$B$1:$AF$1,0),FALSE))</f>
        <v>0</v>
      </c>
      <c r="T373">
        <f>IF(ISERROR(1/VLOOKUP($B373,'Justerad allokering'!$B$1:$AG$461,MATCH(T$1,'Justerad allokering'!$B$1:$AF$1,0),FALSE)),VLOOKUP($B373,'Allokerad kvv'!$B$2:$AV$468,MATCH(T$1,'Allokerad kvv'!$B$1:$AV$1,0),FALSE),VLOOKUP($B373,'Justerad allokering'!$B$1:$AG$461,MATCH(T$1,'Justerad allokering'!$B$1:$AF$1,0),FALSE))</f>
        <v>0</v>
      </c>
      <c r="U373">
        <f>IF(ISERROR(1/VLOOKUP($B373,'Justerad allokering'!$B$1:$AG$461,MATCH(U$1,'Justerad allokering'!$B$1:$AF$1,0),FALSE)),VLOOKUP($B373,'Allokerad kvv'!$B$2:$AV$468,MATCH(U$1,'Allokerad kvv'!$B$1:$AV$1,0),FALSE),VLOOKUP($B373,'Justerad allokering'!$B$1:$AG$461,MATCH(U$1,'Justerad allokering'!$B$1:$AF$1,0),FALSE))</f>
        <v>0</v>
      </c>
      <c r="V373">
        <f>IF(ISERROR(1/VLOOKUP($B373,'Justerad allokering'!$B$1:$AG$461,MATCH(V$1,'Justerad allokering'!$B$1:$AF$1,0),FALSE)),VLOOKUP($B373,'Allokerad kvv'!$B$2:$AV$468,MATCH(V$1,'Allokerad kvv'!$B$1:$AV$1,0),FALSE),VLOOKUP($B373,'Justerad allokering'!$B$1:$AG$461,MATCH(V$1,'Justerad allokering'!$B$1:$AF$1,0),FALSE))</f>
        <v>0</v>
      </c>
      <c r="W373">
        <f>IF(ISERROR(1/VLOOKUP($B373,'Justerad allokering'!$B$1:$AG$461,MATCH(W$1,'Justerad allokering'!$B$1:$AF$1,0),FALSE)),VLOOKUP($B373,'Allokerad kvv'!$B$2:$AV$468,MATCH(W$1,'Allokerad kvv'!$B$1:$AV$1,0),FALSE),VLOOKUP($B373,'Justerad allokering'!$B$1:$AG$461,MATCH(W$1,'Justerad allokering'!$B$1:$AF$1,0),FALSE))</f>
        <v>0</v>
      </c>
      <c r="X373">
        <f>IF(ISERROR(1/VLOOKUP($B373,'Justerad allokering'!$B$1:$AG$461,MATCH(X$1,'Justerad allokering'!$B$1:$AF$1,0),FALSE)),VLOOKUP($B373,'Allokerad kvv'!$B$2:$AV$468,MATCH(X$1,'Allokerad kvv'!$B$1:$AV$1,0),FALSE),VLOOKUP($B373,'Justerad allokering'!$B$1:$AG$461,MATCH(X$1,'Justerad allokering'!$B$1:$AF$1,0),FALSE))</f>
        <v>0</v>
      </c>
      <c r="Y373">
        <f>IF(ISERROR(1/VLOOKUP($B373,'Justerad allokering'!$B$1:$AG$461,MATCH(Y$1,'Justerad allokering'!$B$1:$AF$1,0),FALSE)),VLOOKUP($B373,'Allokerad kvv'!$B$2:$AV$468,MATCH(Y$1,'Allokerad kvv'!$B$1:$AV$1,0),FALSE),VLOOKUP($B373,'Justerad allokering'!$B$1:$AG$461,MATCH(Y$1,'Justerad allokering'!$B$1:$AF$1,0),FALSE))</f>
        <v>0</v>
      </c>
      <c r="Z373">
        <f>IF(ISERROR(1/VLOOKUP($B373,'Justerad allokering'!$B$1:$AG$461,MATCH(Z$1,'Justerad allokering'!$B$1:$AF$1,0),FALSE)),VLOOKUP($B373,'Allokerad kvv'!$B$2:$AV$468,MATCH(Z$1,'Allokerad kvv'!$B$1:$AV$1,0),FALSE),VLOOKUP($B373,'Justerad allokering'!$B$1:$AG$461,MATCH(Z$1,'Justerad allokering'!$B$1:$AF$1,0),FALSE))</f>
        <v>0.57701499999999994</v>
      </c>
      <c r="AE373" s="89">
        <f t="shared" si="20"/>
        <v>11.1906915</v>
      </c>
      <c r="AG373">
        <f t="shared" si="21"/>
        <v>10.7840015</v>
      </c>
      <c r="AH373">
        <f t="shared" si="22"/>
        <v>10.7840015</v>
      </c>
      <c r="AI373">
        <f>IF(AH373=0,"",AH373/VLOOKUP(B373,Kraftvärmeprod!$B$1:$BC$480,MATCH("Summa tillförd energi exklusive rökgaskondensering",Kraftvärmeprod!$B$1:$BC$1,0),FALSE))</f>
        <v>0.89382523829258187</v>
      </c>
      <c r="AK373">
        <f t="shared" si="23"/>
        <v>10.094185</v>
      </c>
    </row>
    <row r="374" spans="1:37" x14ac:dyDescent="0.25">
      <c r="A374" s="2" t="s">
        <v>501</v>
      </c>
      <c r="B374" s="2" t="s">
        <v>515</v>
      </c>
      <c r="C374">
        <f>IF(ISERROR(1/VLOOKUP($B374,'Justerad allokering'!$B$1:$AG$461,MATCH(C$1,'Justerad allokering'!$B$1:$AF$1,0),FALSE)),VLOOKUP($B374,'Allokerad kvv'!$B$2:$AV$468,MATCH(C$1,'Allokerad kvv'!$B$1:$AV$1,0),FALSE),VLOOKUP($B374,'Justerad allokering'!$B$1:$AG$461,MATCH(C$1,'Justerad allokering'!$B$1:$AF$1,0),FALSE))</f>
        <v>0</v>
      </c>
      <c r="D374">
        <f>IF(ISERROR(1/VLOOKUP($B374,'Justerad allokering'!$B$1:$AG$461,MATCH(D$1,'Justerad allokering'!$B$1:$AF$1,0),FALSE)),VLOOKUP($B374,'Allokerad kvv'!$B$2:$AV$468,MATCH(D$1,'Allokerad kvv'!$B$1:$AV$1,0),FALSE),VLOOKUP($B374,'Justerad allokering'!$B$1:$AG$461,MATCH(D$1,'Justerad allokering'!$B$1:$AF$1,0),FALSE))</f>
        <v>0</v>
      </c>
      <c r="E374">
        <f>IF(ISERROR(1/VLOOKUP($B374,'Justerad allokering'!$B$1:$AG$461,MATCH(E$1,'Justerad allokering'!$B$1:$AF$1,0),FALSE)),VLOOKUP($B374,'Allokerad kvv'!$B$2:$AV$468,MATCH(E$1,'Allokerad kvv'!$B$1:$AV$1,0),FALSE),VLOOKUP($B374,'Justerad allokering'!$B$1:$AG$461,MATCH(E$1,'Justerad allokering'!$B$1:$AF$1,0),FALSE))</f>
        <v>0</v>
      </c>
      <c r="F374">
        <f>IF(ISERROR(1/VLOOKUP($B374,'Justerad allokering'!$B$1:$AG$461,MATCH(F$1,'Justerad allokering'!$B$1:$AF$1,0),FALSE)),VLOOKUP($B374,'Allokerad kvv'!$B$2:$AV$468,MATCH(F$1,'Allokerad kvv'!$B$1:$AV$1,0),FALSE),VLOOKUP($B374,'Justerad allokering'!$B$1:$AG$461,MATCH(F$1,'Justerad allokering'!$B$1:$AF$1,0),FALSE))</f>
        <v>0</v>
      </c>
      <c r="G374">
        <f>IF(ISERROR(1/VLOOKUP($B374,'Justerad allokering'!$B$1:$AG$461,MATCH(G$1,'Justerad allokering'!$B$1:$AF$1,0),FALSE)),VLOOKUP($B374,'Allokerad kvv'!$B$2:$AV$468,MATCH(G$1,'Allokerad kvv'!$B$1:$AV$1,0),FALSE),VLOOKUP($B374,'Justerad allokering'!$B$1:$AG$461,MATCH(G$1,'Justerad allokering'!$B$1:$AF$1,0),FALSE))</f>
        <v>0</v>
      </c>
      <c r="H374">
        <f>IF(ISERROR(1/VLOOKUP($B374,'Justerad allokering'!$B$1:$AG$461,MATCH(H$1,'Justerad allokering'!$B$1:$AF$1,0),FALSE)),VLOOKUP($B374,'Allokerad kvv'!$B$2:$AV$468,MATCH(H$1,'Allokerad kvv'!$B$1:$AV$1,0),FALSE),VLOOKUP($B374,'Justerad allokering'!$B$1:$AG$461,MATCH(H$1,'Justerad allokering'!$B$1:$AF$1,0),FALSE))</f>
        <v>0</v>
      </c>
      <c r="I374">
        <f>IF(ISERROR(1/VLOOKUP($B374,'Justerad allokering'!$B$1:$AG$461,MATCH(I$1,'Justerad allokering'!$B$1:$AF$1,0),FALSE)),VLOOKUP($B374,'Allokerad kvv'!$B$2:$AV$468,MATCH(I$1,'Allokerad kvv'!$B$1:$AV$1,0),FALSE),VLOOKUP($B374,'Justerad allokering'!$B$1:$AG$461,MATCH(I$1,'Justerad allokering'!$B$1:$AF$1,0),FALSE))</f>
        <v>0</v>
      </c>
      <c r="J374">
        <f>IF(ISERROR(1/VLOOKUP($B374,'Justerad allokering'!$B$1:$AG$461,MATCH(J$1,'Justerad allokering'!$B$1:$AF$1,0),FALSE)),VLOOKUP($B374,'Allokerad kvv'!$B$2:$AV$468,MATCH(J$1,'Allokerad kvv'!$B$1:$AV$1,0),FALSE),VLOOKUP($B374,'Justerad allokering'!$B$1:$AG$461,MATCH(J$1,'Justerad allokering'!$B$1:$AF$1,0),FALSE))</f>
        <v>0</v>
      </c>
      <c r="K374">
        <f>IF(ISERROR(1/VLOOKUP($B374,'Justerad allokering'!$B$1:$AG$461,MATCH(K$1,'Justerad allokering'!$B$1:$AF$1,0),FALSE)),VLOOKUP($B374,'Allokerad kvv'!$B$2:$AV$468,MATCH(K$1,'Allokerad kvv'!$B$1:$AV$1,0),FALSE),VLOOKUP($B374,'Justerad allokering'!$B$1:$AG$461,MATCH(K$1,'Justerad allokering'!$B$1:$AF$1,0),FALSE))</f>
        <v>0</v>
      </c>
      <c r="L374">
        <f>IF(ISERROR(1/VLOOKUP($B374,'Justerad allokering'!$B$1:$AG$461,MATCH(L$1,'Justerad allokering'!$B$1:$AF$1,0),FALSE)),VLOOKUP($B374,'Allokerad kvv'!$B$2:$AV$468,MATCH(L$1,'Allokerad kvv'!$B$1:$AV$1,0),FALSE),VLOOKUP($B374,'Justerad allokering'!$B$1:$AG$461,MATCH(L$1,'Justerad allokering'!$B$1:$AF$1,0),FALSE))</f>
        <v>0</v>
      </c>
      <c r="M374">
        <f>IF(ISERROR(1/VLOOKUP($B374,'Justerad allokering'!$B$1:$AG$461,MATCH(M$1,'Justerad allokering'!$B$1:$AF$1,0),FALSE)),VLOOKUP($B374,'Allokerad kvv'!$B$2:$AV$468,MATCH(M$1,'Allokerad kvv'!$B$1:$AV$1,0),FALSE),VLOOKUP($B374,'Justerad allokering'!$B$1:$AG$461,MATCH(M$1,'Justerad allokering'!$B$1:$AF$1,0),FALSE))</f>
        <v>0</v>
      </c>
      <c r="N374">
        <f>IF(ISERROR(1/VLOOKUP($B374,'Justerad allokering'!$B$1:$AG$461,MATCH(N$1,'Justerad allokering'!$B$1:$AF$1,0),FALSE)),VLOOKUP($B374,'Allokerad kvv'!$B$2:$AV$468,MATCH(N$1,'Allokerad kvv'!$B$1:$AV$1,0),FALSE),VLOOKUP($B374,'Justerad allokering'!$B$1:$AG$461,MATCH(N$1,'Justerad allokering'!$B$1:$AF$1,0),FALSE))</f>
        <v>0</v>
      </c>
      <c r="O374">
        <f>IF(ISERROR(1/VLOOKUP($B374,'Justerad allokering'!$B$1:$AG$461,MATCH(O$1,'Justerad allokering'!$B$1:$AF$1,0),FALSE)),VLOOKUP($B374,'Allokerad kvv'!$B$2:$AV$468,MATCH(O$1,'Allokerad kvv'!$B$1:$AV$1,0),FALSE),VLOOKUP($B374,'Justerad allokering'!$B$1:$AG$461,MATCH(O$1,'Justerad allokering'!$B$1:$AF$1,0),FALSE))</f>
        <v>0</v>
      </c>
      <c r="P374">
        <f>IF(ISERROR(1/VLOOKUP($B374,'Justerad allokering'!$B$1:$AG$461,MATCH(P$1,'Justerad allokering'!$B$1:$AF$1,0),FALSE)),VLOOKUP($B374,'Allokerad kvv'!$B$2:$AV$468,MATCH(P$1,'Allokerad kvv'!$B$1:$AV$1,0),FALSE),VLOOKUP($B374,'Justerad allokering'!$B$1:$AG$461,MATCH(P$1,'Justerad allokering'!$B$1:$AF$1,0),FALSE))</f>
        <v>0</v>
      </c>
      <c r="Q374">
        <f>IF(ISERROR(1/VLOOKUP($B374,'Justerad allokering'!$B$1:$AG$461,MATCH(Q$1,'Justerad allokering'!$B$1:$AF$1,0),FALSE)),VLOOKUP($B374,'Allokerad kvv'!$B$2:$AV$468,MATCH(Q$1,'Allokerad kvv'!$B$1:$AV$1,0),FALSE),VLOOKUP($B374,'Justerad allokering'!$B$1:$AG$461,MATCH(Q$1,'Justerad allokering'!$B$1:$AF$1,0),FALSE))</f>
        <v>0</v>
      </c>
      <c r="R374">
        <f>IF(ISERROR(1/VLOOKUP($B374,'Justerad allokering'!$B$1:$AG$461,MATCH(R$1,'Justerad allokering'!$B$1:$AF$1,0),FALSE)),VLOOKUP($B374,'Allokerad kvv'!$B$2:$AV$468,MATCH(R$1,'Allokerad kvv'!$B$1:$AV$1,0),FALSE),VLOOKUP($B374,'Justerad allokering'!$B$1:$AG$461,MATCH(R$1,'Justerad allokering'!$B$1:$AF$1,0),FALSE))</f>
        <v>0</v>
      </c>
      <c r="S374">
        <f>IF(ISERROR(1/VLOOKUP($B374,'Justerad allokering'!$B$1:$AG$461,MATCH(S$1,'Justerad allokering'!$B$1:$AF$1,0),FALSE)),VLOOKUP($B374,'Allokerad kvv'!$B$2:$AV$468,MATCH(S$1,'Allokerad kvv'!$B$1:$AV$1,0),FALSE),VLOOKUP($B374,'Justerad allokering'!$B$1:$AG$461,MATCH(S$1,'Justerad allokering'!$B$1:$AF$1,0),FALSE))</f>
        <v>0</v>
      </c>
      <c r="T374">
        <f>IF(ISERROR(1/VLOOKUP($B374,'Justerad allokering'!$B$1:$AG$461,MATCH(T$1,'Justerad allokering'!$B$1:$AF$1,0),FALSE)),VLOOKUP($B374,'Allokerad kvv'!$B$2:$AV$468,MATCH(T$1,'Allokerad kvv'!$B$1:$AV$1,0),FALSE),VLOOKUP($B374,'Justerad allokering'!$B$1:$AG$461,MATCH(T$1,'Justerad allokering'!$B$1:$AF$1,0),FALSE))</f>
        <v>0</v>
      </c>
      <c r="U374">
        <f>IF(ISERROR(1/VLOOKUP($B374,'Justerad allokering'!$B$1:$AG$461,MATCH(U$1,'Justerad allokering'!$B$1:$AF$1,0),FALSE)),VLOOKUP($B374,'Allokerad kvv'!$B$2:$AV$468,MATCH(U$1,'Allokerad kvv'!$B$1:$AV$1,0),FALSE),VLOOKUP($B374,'Justerad allokering'!$B$1:$AG$461,MATCH(U$1,'Justerad allokering'!$B$1:$AF$1,0),FALSE))</f>
        <v>0</v>
      </c>
      <c r="V374">
        <f>IF(ISERROR(1/VLOOKUP($B374,'Justerad allokering'!$B$1:$AG$461,MATCH(V$1,'Justerad allokering'!$B$1:$AF$1,0),FALSE)),VLOOKUP($B374,'Allokerad kvv'!$B$2:$AV$468,MATCH(V$1,'Allokerad kvv'!$B$1:$AV$1,0),FALSE),VLOOKUP($B374,'Justerad allokering'!$B$1:$AG$461,MATCH(V$1,'Justerad allokering'!$B$1:$AF$1,0),FALSE))</f>
        <v>0</v>
      </c>
      <c r="W374">
        <f>IF(ISERROR(1/VLOOKUP($B374,'Justerad allokering'!$B$1:$AG$461,MATCH(W$1,'Justerad allokering'!$B$1:$AF$1,0),FALSE)),VLOOKUP($B374,'Allokerad kvv'!$B$2:$AV$468,MATCH(W$1,'Allokerad kvv'!$B$1:$AV$1,0),FALSE),VLOOKUP($B374,'Justerad allokering'!$B$1:$AG$461,MATCH(W$1,'Justerad allokering'!$B$1:$AF$1,0),FALSE))</f>
        <v>0</v>
      </c>
      <c r="X374">
        <f>IF(ISERROR(1/VLOOKUP($B374,'Justerad allokering'!$B$1:$AG$461,MATCH(X$1,'Justerad allokering'!$B$1:$AF$1,0),FALSE)),VLOOKUP($B374,'Allokerad kvv'!$B$2:$AV$468,MATCH(X$1,'Allokerad kvv'!$B$1:$AV$1,0),FALSE),VLOOKUP($B374,'Justerad allokering'!$B$1:$AG$461,MATCH(X$1,'Justerad allokering'!$B$1:$AF$1,0),FALSE))</f>
        <v>0</v>
      </c>
      <c r="Y374">
        <f>IF(ISERROR(1/VLOOKUP($B374,'Justerad allokering'!$B$1:$AG$461,MATCH(Y$1,'Justerad allokering'!$B$1:$AF$1,0),FALSE)),VLOOKUP($B374,'Allokerad kvv'!$B$2:$AV$468,MATCH(Y$1,'Allokerad kvv'!$B$1:$AV$1,0),FALSE),VLOOKUP($B374,'Justerad allokering'!$B$1:$AG$461,MATCH(Y$1,'Justerad allokering'!$B$1:$AF$1,0),FALSE))</f>
        <v>0</v>
      </c>
      <c r="Z374">
        <f>IF(ISERROR(1/VLOOKUP($B374,'Justerad allokering'!$B$1:$AG$461,MATCH(Z$1,'Justerad allokering'!$B$1:$AF$1,0),FALSE)),VLOOKUP($B374,'Allokerad kvv'!$B$2:$AV$468,MATCH(Z$1,'Allokerad kvv'!$B$1:$AV$1,0),FALSE),VLOOKUP($B374,'Justerad allokering'!$B$1:$AG$461,MATCH(Z$1,'Justerad allokering'!$B$1:$AF$1,0),FALSE))</f>
        <v>0</v>
      </c>
      <c r="AE374" s="89">
        <f t="shared" si="20"/>
        <v>0</v>
      </c>
      <c r="AG374">
        <f t="shared" si="21"/>
        <v>0</v>
      </c>
      <c r="AH374">
        <f t="shared" si="22"/>
        <v>0</v>
      </c>
      <c r="AI374" t="str">
        <f>IF(AH374=0,"",AH374/VLOOKUP(B374,Kraftvärmeprod!$B$1:$BC$480,MATCH("Summa tillförd energi exklusive rökgaskondensering",Kraftvärmeprod!$B$1:$BC$1,0),FALSE))</f>
        <v/>
      </c>
      <c r="AK374">
        <f t="shared" si="23"/>
        <v>0</v>
      </c>
    </row>
    <row r="375" spans="1:37" x14ac:dyDescent="0.25">
      <c r="A375" s="2" t="s">
        <v>501</v>
      </c>
      <c r="B375" s="2" t="s">
        <v>516</v>
      </c>
      <c r="C375">
        <f>IF(ISERROR(1/VLOOKUP($B375,'Justerad allokering'!$B$1:$AG$461,MATCH(C$1,'Justerad allokering'!$B$1:$AF$1,0),FALSE)),VLOOKUP($B375,'Allokerad kvv'!$B$2:$AV$468,MATCH(C$1,'Allokerad kvv'!$B$1:$AV$1,0),FALSE),VLOOKUP($B375,'Justerad allokering'!$B$1:$AG$461,MATCH(C$1,'Justerad allokering'!$B$1:$AF$1,0),FALSE))</f>
        <v>0</v>
      </c>
      <c r="D375">
        <f>IF(ISERROR(1/VLOOKUP($B375,'Justerad allokering'!$B$1:$AG$461,MATCH(D$1,'Justerad allokering'!$B$1:$AF$1,0),FALSE)),VLOOKUP($B375,'Allokerad kvv'!$B$2:$AV$468,MATCH(D$1,'Allokerad kvv'!$B$1:$AV$1,0),FALSE),VLOOKUP($B375,'Justerad allokering'!$B$1:$AG$461,MATCH(D$1,'Justerad allokering'!$B$1:$AF$1,0),FALSE))</f>
        <v>0</v>
      </c>
      <c r="E375">
        <f>IF(ISERROR(1/VLOOKUP($B375,'Justerad allokering'!$B$1:$AG$461,MATCH(E$1,'Justerad allokering'!$B$1:$AF$1,0),FALSE)),VLOOKUP($B375,'Allokerad kvv'!$B$2:$AV$468,MATCH(E$1,'Allokerad kvv'!$B$1:$AV$1,0),FALSE),VLOOKUP($B375,'Justerad allokering'!$B$1:$AG$461,MATCH(E$1,'Justerad allokering'!$B$1:$AF$1,0),FALSE))</f>
        <v>0</v>
      </c>
      <c r="F375">
        <f>IF(ISERROR(1/VLOOKUP($B375,'Justerad allokering'!$B$1:$AG$461,MATCH(F$1,'Justerad allokering'!$B$1:$AF$1,0),FALSE)),VLOOKUP($B375,'Allokerad kvv'!$B$2:$AV$468,MATCH(F$1,'Allokerad kvv'!$B$1:$AV$1,0),FALSE),VLOOKUP($B375,'Justerad allokering'!$B$1:$AG$461,MATCH(F$1,'Justerad allokering'!$B$1:$AF$1,0),FALSE))</f>
        <v>0</v>
      </c>
      <c r="G375">
        <f>IF(ISERROR(1/VLOOKUP($B375,'Justerad allokering'!$B$1:$AG$461,MATCH(G$1,'Justerad allokering'!$B$1:$AF$1,0),FALSE)),VLOOKUP($B375,'Allokerad kvv'!$B$2:$AV$468,MATCH(G$1,'Allokerad kvv'!$B$1:$AV$1,0),FALSE),VLOOKUP($B375,'Justerad allokering'!$B$1:$AG$461,MATCH(G$1,'Justerad allokering'!$B$1:$AF$1,0),FALSE))</f>
        <v>0</v>
      </c>
      <c r="H375">
        <f>IF(ISERROR(1/VLOOKUP($B375,'Justerad allokering'!$B$1:$AG$461,MATCH(H$1,'Justerad allokering'!$B$1:$AF$1,0),FALSE)),VLOOKUP($B375,'Allokerad kvv'!$B$2:$AV$468,MATCH(H$1,'Allokerad kvv'!$B$1:$AV$1,0),FALSE),VLOOKUP($B375,'Justerad allokering'!$B$1:$AG$461,MATCH(H$1,'Justerad allokering'!$B$1:$AF$1,0),FALSE))</f>
        <v>0</v>
      </c>
      <c r="I375">
        <f>IF(ISERROR(1/VLOOKUP($B375,'Justerad allokering'!$B$1:$AG$461,MATCH(I$1,'Justerad allokering'!$B$1:$AF$1,0),FALSE)),VLOOKUP($B375,'Allokerad kvv'!$B$2:$AV$468,MATCH(I$1,'Allokerad kvv'!$B$1:$AV$1,0),FALSE),VLOOKUP($B375,'Justerad allokering'!$B$1:$AG$461,MATCH(I$1,'Justerad allokering'!$B$1:$AF$1,0),FALSE))</f>
        <v>0</v>
      </c>
      <c r="J375">
        <f>IF(ISERROR(1/VLOOKUP($B375,'Justerad allokering'!$B$1:$AG$461,MATCH(J$1,'Justerad allokering'!$B$1:$AF$1,0),FALSE)),VLOOKUP($B375,'Allokerad kvv'!$B$2:$AV$468,MATCH(J$1,'Allokerad kvv'!$B$1:$AV$1,0),FALSE),VLOOKUP($B375,'Justerad allokering'!$B$1:$AG$461,MATCH(J$1,'Justerad allokering'!$B$1:$AF$1,0),FALSE))</f>
        <v>0</v>
      </c>
      <c r="K375">
        <f>IF(ISERROR(1/VLOOKUP($B375,'Justerad allokering'!$B$1:$AG$461,MATCH(K$1,'Justerad allokering'!$B$1:$AF$1,0),FALSE)),VLOOKUP($B375,'Allokerad kvv'!$B$2:$AV$468,MATCH(K$1,'Allokerad kvv'!$B$1:$AV$1,0),FALSE),VLOOKUP($B375,'Justerad allokering'!$B$1:$AG$461,MATCH(K$1,'Justerad allokering'!$B$1:$AF$1,0),FALSE))</f>
        <v>0</v>
      </c>
      <c r="L375">
        <f>IF(ISERROR(1/VLOOKUP($B375,'Justerad allokering'!$B$1:$AG$461,MATCH(L$1,'Justerad allokering'!$B$1:$AF$1,0),FALSE)),VLOOKUP($B375,'Allokerad kvv'!$B$2:$AV$468,MATCH(L$1,'Allokerad kvv'!$B$1:$AV$1,0),FALSE),VLOOKUP($B375,'Justerad allokering'!$B$1:$AG$461,MATCH(L$1,'Justerad allokering'!$B$1:$AF$1,0),FALSE))</f>
        <v>0</v>
      </c>
      <c r="M375">
        <f>IF(ISERROR(1/VLOOKUP($B375,'Justerad allokering'!$B$1:$AG$461,MATCH(M$1,'Justerad allokering'!$B$1:$AF$1,0),FALSE)),VLOOKUP($B375,'Allokerad kvv'!$B$2:$AV$468,MATCH(M$1,'Allokerad kvv'!$B$1:$AV$1,0),FALSE),VLOOKUP($B375,'Justerad allokering'!$B$1:$AG$461,MATCH(M$1,'Justerad allokering'!$B$1:$AF$1,0),FALSE))</f>
        <v>0</v>
      </c>
      <c r="N375">
        <f>IF(ISERROR(1/VLOOKUP($B375,'Justerad allokering'!$B$1:$AG$461,MATCH(N$1,'Justerad allokering'!$B$1:$AF$1,0),FALSE)),VLOOKUP($B375,'Allokerad kvv'!$B$2:$AV$468,MATCH(N$1,'Allokerad kvv'!$B$1:$AV$1,0),FALSE),VLOOKUP($B375,'Justerad allokering'!$B$1:$AG$461,MATCH(N$1,'Justerad allokering'!$B$1:$AF$1,0),FALSE))</f>
        <v>0</v>
      </c>
      <c r="O375">
        <f>IF(ISERROR(1/VLOOKUP($B375,'Justerad allokering'!$B$1:$AG$461,MATCH(O$1,'Justerad allokering'!$B$1:$AF$1,0),FALSE)),VLOOKUP($B375,'Allokerad kvv'!$B$2:$AV$468,MATCH(O$1,'Allokerad kvv'!$B$1:$AV$1,0),FALSE),VLOOKUP($B375,'Justerad allokering'!$B$1:$AG$461,MATCH(O$1,'Justerad allokering'!$B$1:$AF$1,0),FALSE))</f>
        <v>0</v>
      </c>
      <c r="P375">
        <f>IF(ISERROR(1/VLOOKUP($B375,'Justerad allokering'!$B$1:$AG$461,MATCH(P$1,'Justerad allokering'!$B$1:$AF$1,0),FALSE)),VLOOKUP($B375,'Allokerad kvv'!$B$2:$AV$468,MATCH(P$1,'Allokerad kvv'!$B$1:$AV$1,0),FALSE),VLOOKUP($B375,'Justerad allokering'!$B$1:$AG$461,MATCH(P$1,'Justerad allokering'!$B$1:$AF$1,0),FALSE))</f>
        <v>0</v>
      </c>
      <c r="Q375">
        <f>IF(ISERROR(1/VLOOKUP($B375,'Justerad allokering'!$B$1:$AG$461,MATCH(Q$1,'Justerad allokering'!$B$1:$AF$1,0),FALSE)),VLOOKUP($B375,'Allokerad kvv'!$B$2:$AV$468,MATCH(Q$1,'Allokerad kvv'!$B$1:$AV$1,0),FALSE),VLOOKUP($B375,'Justerad allokering'!$B$1:$AG$461,MATCH(Q$1,'Justerad allokering'!$B$1:$AF$1,0),FALSE))</f>
        <v>0</v>
      </c>
      <c r="R375">
        <f>IF(ISERROR(1/VLOOKUP($B375,'Justerad allokering'!$B$1:$AG$461,MATCH(R$1,'Justerad allokering'!$B$1:$AF$1,0),FALSE)),VLOOKUP($B375,'Allokerad kvv'!$B$2:$AV$468,MATCH(R$1,'Allokerad kvv'!$B$1:$AV$1,0),FALSE),VLOOKUP($B375,'Justerad allokering'!$B$1:$AG$461,MATCH(R$1,'Justerad allokering'!$B$1:$AF$1,0),FALSE))</f>
        <v>0</v>
      </c>
      <c r="S375">
        <f>IF(ISERROR(1/VLOOKUP($B375,'Justerad allokering'!$B$1:$AG$461,MATCH(S$1,'Justerad allokering'!$B$1:$AF$1,0),FALSE)),VLOOKUP($B375,'Allokerad kvv'!$B$2:$AV$468,MATCH(S$1,'Allokerad kvv'!$B$1:$AV$1,0),FALSE),VLOOKUP($B375,'Justerad allokering'!$B$1:$AG$461,MATCH(S$1,'Justerad allokering'!$B$1:$AF$1,0),FALSE))</f>
        <v>0</v>
      </c>
      <c r="T375">
        <f>IF(ISERROR(1/VLOOKUP($B375,'Justerad allokering'!$B$1:$AG$461,MATCH(T$1,'Justerad allokering'!$B$1:$AF$1,0),FALSE)),VLOOKUP($B375,'Allokerad kvv'!$B$2:$AV$468,MATCH(T$1,'Allokerad kvv'!$B$1:$AV$1,0),FALSE),VLOOKUP($B375,'Justerad allokering'!$B$1:$AG$461,MATCH(T$1,'Justerad allokering'!$B$1:$AF$1,0),FALSE))</f>
        <v>0</v>
      </c>
      <c r="U375">
        <f>IF(ISERROR(1/VLOOKUP($B375,'Justerad allokering'!$B$1:$AG$461,MATCH(U$1,'Justerad allokering'!$B$1:$AF$1,0),FALSE)),VLOOKUP($B375,'Allokerad kvv'!$B$2:$AV$468,MATCH(U$1,'Allokerad kvv'!$B$1:$AV$1,0),FALSE),VLOOKUP($B375,'Justerad allokering'!$B$1:$AG$461,MATCH(U$1,'Justerad allokering'!$B$1:$AF$1,0),FALSE))</f>
        <v>0</v>
      </c>
      <c r="V375">
        <f>IF(ISERROR(1/VLOOKUP($B375,'Justerad allokering'!$B$1:$AG$461,MATCH(V$1,'Justerad allokering'!$B$1:$AF$1,0),FALSE)),VLOOKUP($B375,'Allokerad kvv'!$B$2:$AV$468,MATCH(V$1,'Allokerad kvv'!$B$1:$AV$1,0),FALSE),VLOOKUP($B375,'Justerad allokering'!$B$1:$AG$461,MATCH(V$1,'Justerad allokering'!$B$1:$AF$1,0),FALSE))</f>
        <v>0</v>
      </c>
      <c r="W375">
        <f>IF(ISERROR(1/VLOOKUP($B375,'Justerad allokering'!$B$1:$AG$461,MATCH(W$1,'Justerad allokering'!$B$1:$AF$1,0),FALSE)),VLOOKUP($B375,'Allokerad kvv'!$B$2:$AV$468,MATCH(W$1,'Allokerad kvv'!$B$1:$AV$1,0),FALSE),VLOOKUP($B375,'Justerad allokering'!$B$1:$AG$461,MATCH(W$1,'Justerad allokering'!$B$1:$AF$1,0),FALSE))</f>
        <v>0</v>
      </c>
      <c r="X375">
        <f>IF(ISERROR(1/VLOOKUP($B375,'Justerad allokering'!$B$1:$AG$461,MATCH(X$1,'Justerad allokering'!$B$1:$AF$1,0),FALSE)),VLOOKUP($B375,'Allokerad kvv'!$B$2:$AV$468,MATCH(X$1,'Allokerad kvv'!$B$1:$AV$1,0),FALSE),VLOOKUP($B375,'Justerad allokering'!$B$1:$AG$461,MATCH(X$1,'Justerad allokering'!$B$1:$AF$1,0),FALSE))</f>
        <v>0</v>
      </c>
      <c r="Y375">
        <f>IF(ISERROR(1/VLOOKUP($B375,'Justerad allokering'!$B$1:$AG$461,MATCH(Y$1,'Justerad allokering'!$B$1:$AF$1,0),FALSE)),VLOOKUP($B375,'Allokerad kvv'!$B$2:$AV$468,MATCH(Y$1,'Allokerad kvv'!$B$1:$AV$1,0),FALSE),VLOOKUP($B375,'Justerad allokering'!$B$1:$AG$461,MATCH(Y$1,'Justerad allokering'!$B$1:$AF$1,0),FALSE))</f>
        <v>0</v>
      </c>
      <c r="Z375">
        <f>IF(ISERROR(1/VLOOKUP($B375,'Justerad allokering'!$B$1:$AG$461,MATCH(Z$1,'Justerad allokering'!$B$1:$AF$1,0),FALSE)),VLOOKUP($B375,'Allokerad kvv'!$B$2:$AV$468,MATCH(Z$1,'Allokerad kvv'!$B$1:$AV$1,0),FALSE),VLOOKUP($B375,'Justerad allokering'!$B$1:$AG$461,MATCH(Z$1,'Justerad allokering'!$B$1:$AF$1,0),FALSE))</f>
        <v>0</v>
      </c>
      <c r="AE375" s="89">
        <f t="shared" si="20"/>
        <v>0</v>
      </c>
      <c r="AG375">
        <f t="shared" si="21"/>
        <v>0</v>
      </c>
      <c r="AH375">
        <f t="shared" si="22"/>
        <v>0</v>
      </c>
      <c r="AI375" t="str">
        <f>IF(AH375=0,"",AH375/VLOOKUP(B375,Kraftvärmeprod!$B$1:$BC$480,MATCH("Summa tillförd energi exklusive rökgaskondensering",Kraftvärmeprod!$B$1:$BC$1,0),FALSE))</f>
        <v/>
      </c>
      <c r="AK375">
        <f t="shared" si="23"/>
        <v>0</v>
      </c>
    </row>
    <row r="376" spans="1:37" x14ac:dyDescent="0.25">
      <c r="A376" s="2" t="s">
        <v>501</v>
      </c>
      <c r="B376" s="2" t="s">
        <v>517</v>
      </c>
      <c r="C376">
        <f>IF(ISERROR(1/VLOOKUP($B376,'Justerad allokering'!$B$1:$AG$461,MATCH(C$1,'Justerad allokering'!$B$1:$AF$1,0),FALSE)),VLOOKUP($B376,'Allokerad kvv'!$B$2:$AV$468,MATCH(C$1,'Allokerad kvv'!$B$1:$AV$1,0),FALSE),VLOOKUP($B376,'Justerad allokering'!$B$1:$AG$461,MATCH(C$1,'Justerad allokering'!$B$1:$AF$1,0),FALSE))</f>
        <v>0</v>
      </c>
      <c r="D376">
        <f>IF(ISERROR(1/VLOOKUP($B376,'Justerad allokering'!$B$1:$AG$461,MATCH(D$1,'Justerad allokering'!$B$1:$AF$1,0),FALSE)),VLOOKUP($B376,'Allokerad kvv'!$B$2:$AV$468,MATCH(D$1,'Allokerad kvv'!$B$1:$AV$1,0),FALSE),VLOOKUP($B376,'Justerad allokering'!$B$1:$AG$461,MATCH(D$1,'Justerad allokering'!$B$1:$AF$1,0),FALSE))</f>
        <v>0</v>
      </c>
      <c r="E376">
        <f>IF(ISERROR(1/VLOOKUP($B376,'Justerad allokering'!$B$1:$AG$461,MATCH(E$1,'Justerad allokering'!$B$1:$AF$1,0),FALSE)),VLOOKUP($B376,'Allokerad kvv'!$B$2:$AV$468,MATCH(E$1,'Allokerad kvv'!$B$1:$AV$1,0),FALSE),VLOOKUP($B376,'Justerad allokering'!$B$1:$AG$461,MATCH(E$1,'Justerad allokering'!$B$1:$AF$1,0),FALSE))</f>
        <v>0</v>
      </c>
      <c r="F376">
        <f>IF(ISERROR(1/VLOOKUP($B376,'Justerad allokering'!$B$1:$AG$461,MATCH(F$1,'Justerad allokering'!$B$1:$AF$1,0),FALSE)),VLOOKUP($B376,'Allokerad kvv'!$B$2:$AV$468,MATCH(F$1,'Allokerad kvv'!$B$1:$AV$1,0),FALSE),VLOOKUP($B376,'Justerad allokering'!$B$1:$AG$461,MATCH(F$1,'Justerad allokering'!$B$1:$AF$1,0),FALSE))</f>
        <v>0</v>
      </c>
      <c r="G376">
        <f>IF(ISERROR(1/VLOOKUP($B376,'Justerad allokering'!$B$1:$AG$461,MATCH(G$1,'Justerad allokering'!$B$1:$AF$1,0),FALSE)),VLOOKUP($B376,'Allokerad kvv'!$B$2:$AV$468,MATCH(G$1,'Allokerad kvv'!$B$1:$AV$1,0),FALSE),VLOOKUP($B376,'Justerad allokering'!$B$1:$AG$461,MATCH(G$1,'Justerad allokering'!$B$1:$AF$1,0),FALSE))</f>
        <v>0</v>
      </c>
      <c r="H376">
        <f>IF(ISERROR(1/VLOOKUP($B376,'Justerad allokering'!$B$1:$AG$461,MATCH(H$1,'Justerad allokering'!$B$1:$AF$1,0),FALSE)),VLOOKUP($B376,'Allokerad kvv'!$B$2:$AV$468,MATCH(H$1,'Allokerad kvv'!$B$1:$AV$1,0),FALSE),VLOOKUP($B376,'Justerad allokering'!$B$1:$AG$461,MATCH(H$1,'Justerad allokering'!$B$1:$AF$1,0),FALSE))</f>
        <v>0</v>
      </c>
      <c r="I376">
        <f>IF(ISERROR(1/VLOOKUP($B376,'Justerad allokering'!$B$1:$AG$461,MATCH(I$1,'Justerad allokering'!$B$1:$AF$1,0),FALSE)),VLOOKUP($B376,'Allokerad kvv'!$B$2:$AV$468,MATCH(I$1,'Allokerad kvv'!$B$1:$AV$1,0),FALSE),VLOOKUP($B376,'Justerad allokering'!$B$1:$AG$461,MATCH(I$1,'Justerad allokering'!$B$1:$AF$1,0),FALSE))</f>
        <v>0</v>
      </c>
      <c r="J376">
        <f>IF(ISERROR(1/VLOOKUP($B376,'Justerad allokering'!$B$1:$AG$461,MATCH(J$1,'Justerad allokering'!$B$1:$AF$1,0),FALSE)),VLOOKUP($B376,'Allokerad kvv'!$B$2:$AV$468,MATCH(J$1,'Allokerad kvv'!$B$1:$AV$1,0),FALSE),VLOOKUP($B376,'Justerad allokering'!$B$1:$AG$461,MATCH(J$1,'Justerad allokering'!$B$1:$AF$1,0),FALSE))</f>
        <v>0</v>
      </c>
      <c r="K376">
        <f>IF(ISERROR(1/VLOOKUP($B376,'Justerad allokering'!$B$1:$AG$461,MATCH(K$1,'Justerad allokering'!$B$1:$AF$1,0),FALSE)),VLOOKUP($B376,'Allokerad kvv'!$B$2:$AV$468,MATCH(K$1,'Allokerad kvv'!$B$1:$AV$1,0),FALSE),VLOOKUP($B376,'Justerad allokering'!$B$1:$AG$461,MATCH(K$1,'Justerad allokering'!$B$1:$AF$1,0),FALSE))</f>
        <v>0</v>
      </c>
      <c r="L376">
        <f>IF(ISERROR(1/VLOOKUP($B376,'Justerad allokering'!$B$1:$AG$461,MATCH(L$1,'Justerad allokering'!$B$1:$AF$1,0),FALSE)),VLOOKUP($B376,'Allokerad kvv'!$B$2:$AV$468,MATCH(L$1,'Allokerad kvv'!$B$1:$AV$1,0),FALSE),VLOOKUP($B376,'Justerad allokering'!$B$1:$AG$461,MATCH(L$1,'Justerad allokering'!$B$1:$AF$1,0),FALSE))</f>
        <v>0</v>
      </c>
      <c r="M376">
        <f>IF(ISERROR(1/VLOOKUP($B376,'Justerad allokering'!$B$1:$AG$461,MATCH(M$1,'Justerad allokering'!$B$1:$AF$1,0),FALSE)),VLOOKUP($B376,'Allokerad kvv'!$B$2:$AV$468,MATCH(M$1,'Allokerad kvv'!$B$1:$AV$1,0),FALSE),VLOOKUP($B376,'Justerad allokering'!$B$1:$AG$461,MATCH(M$1,'Justerad allokering'!$B$1:$AF$1,0),FALSE))</f>
        <v>0</v>
      </c>
      <c r="N376">
        <f>IF(ISERROR(1/VLOOKUP($B376,'Justerad allokering'!$B$1:$AG$461,MATCH(N$1,'Justerad allokering'!$B$1:$AF$1,0),FALSE)),VLOOKUP($B376,'Allokerad kvv'!$B$2:$AV$468,MATCH(N$1,'Allokerad kvv'!$B$1:$AV$1,0),FALSE),VLOOKUP($B376,'Justerad allokering'!$B$1:$AG$461,MATCH(N$1,'Justerad allokering'!$B$1:$AF$1,0),FALSE))</f>
        <v>0</v>
      </c>
      <c r="O376">
        <f>IF(ISERROR(1/VLOOKUP($B376,'Justerad allokering'!$B$1:$AG$461,MATCH(O$1,'Justerad allokering'!$B$1:$AF$1,0),FALSE)),VLOOKUP($B376,'Allokerad kvv'!$B$2:$AV$468,MATCH(O$1,'Allokerad kvv'!$B$1:$AV$1,0),FALSE),VLOOKUP($B376,'Justerad allokering'!$B$1:$AG$461,MATCH(O$1,'Justerad allokering'!$B$1:$AF$1,0),FALSE))</f>
        <v>0</v>
      </c>
      <c r="P376">
        <f>IF(ISERROR(1/VLOOKUP($B376,'Justerad allokering'!$B$1:$AG$461,MATCH(P$1,'Justerad allokering'!$B$1:$AF$1,0),FALSE)),VLOOKUP($B376,'Allokerad kvv'!$B$2:$AV$468,MATCH(P$1,'Allokerad kvv'!$B$1:$AV$1,0),FALSE),VLOOKUP($B376,'Justerad allokering'!$B$1:$AG$461,MATCH(P$1,'Justerad allokering'!$B$1:$AF$1,0),FALSE))</f>
        <v>0</v>
      </c>
      <c r="Q376">
        <f>IF(ISERROR(1/VLOOKUP($B376,'Justerad allokering'!$B$1:$AG$461,MATCH(Q$1,'Justerad allokering'!$B$1:$AF$1,0),FALSE)),VLOOKUP($B376,'Allokerad kvv'!$B$2:$AV$468,MATCH(Q$1,'Allokerad kvv'!$B$1:$AV$1,0),FALSE),VLOOKUP($B376,'Justerad allokering'!$B$1:$AG$461,MATCH(Q$1,'Justerad allokering'!$B$1:$AF$1,0),FALSE))</f>
        <v>0</v>
      </c>
      <c r="R376">
        <f>IF(ISERROR(1/VLOOKUP($B376,'Justerad allokering'!$B$1:$AG$461,MATCH(R$1,'Justerad allokering'!$B$1:$AF$1,0),FALSE)),VLOOKUP($B376,'Allokerad kvv'!$B$2:$AV$468,MATCH(R$1,'Allokerad kvv'!$B$1:$AV$1,0),FALSE),VLOOKUP($B376,'Justerad allokering'!$B$1:$AG$461,MATCH(R$1,'Justerad allokering'!$B$1:$AF$1,0),FALSE))</f>
        <v>0</v>
      </c>
      <c r="S376">
        <f>IF(ISERROR(1/VLOOKUP($B376,'Justerad allokering'!$B$1:$AG$461,MATCH(S$1,'Justerad allokering'!$B$1:$AF$1,0),FALSE)),VLOOKUP($B376,'Allokerad kvv'!$B$2:$AV$468,MATCH(S$1,'Allokerad kvv'!$B$1:$AV$1,0),FALSE),VLOOKUP($B376,'Justerad allokering'!$B$1:$AG$461,MATCH(S$1,'Justerad allokering'!$B$1:$AF$1,0),FALSE))</f>
        <v>0</v>
      </c>
      <c r="T376">
        <f>IF(ISERROR(1/VLOOKUP($B376,'Justerad allokering'!$B$1:$AG$461,MATCH(T$1,'Justerad allokering'!$B$1:$AF$1,0),FALSE)),VLOOKUP($B376,'Allokerad kvv'!$B$2:$AV$468,MATCH(T$1,'Allokerad kvv'!$B$1:$AV$1,0),FALSE),VLOOKUP($B376,'Justerad allokering'!$B$1:$AG$461,MATCH(T$1,'Justerad allokering'!$B$1:$AF$1,0),FALSE))</f>
        <v>0</v>
      </c>
      <c r="U376">
        <f>IF(ISERROR(1/VLOOKUP($B376,'Justerad allokering'!$B$1:$AG$461,MATCH(U$1,'Justerad allokering'!$B$1:$AF$1,0),FALSE)),VLOOKUP($B376,'Allokerad kvv'!$B$2:$AV$468,MATCH(U$1,'Allokerad kvv'!$B$1:$AV$1,0),FALSE),VLOOKUP($B376,'Justerad allokering'!$B$1:$AG$461,MATCH(U$1,'Justerad allokering'!$B$1:$AF$1,0),FALSE))</f>
        <v>0</v>
      </c>
      <c r="V376">
        <f>IF(ISERROR(1/VLOOKUP($B376,'Justerad allokering'!$B$1:$AG$461,MATCH(V$1,'Justerad allokering'!$B$1:$AF$1,0),FALSE)),VLOOKUP($B376,'Allokerad kvv'!$B$2:$AV$468,MATCH(V$1,'Allokerad kvv'!$B$1:$AV$1,0),FALSE),VLOOKUP($B376,'Justerad allokering'!$B$1:$AG$461,MATCH(V$1,'Justerad allokering'!$B$1:$AF$1,0),FALSE))</f>
        <v>0</v>
      </c>
      <c r="W376">
        <f>IF(ISERROR(1/VLOOKUP($B376,'Justerad allokering'!$B$1:$AG$461,MATCH(W$1,'Justerad allokering'!$B$1:$AF$1,0),FALSE)),VLOOKUP($B376,'Allokerad kvv'!$B$2:$AV$468,MATCH(W$1,'Allokerad kvv'!$B$1:$AV$1,0),FALSE),VLOOKUP($B376,'Justerad allokering'!$B$1:$AG$461,MATCH(W$1,'Justerad allokering'!$B$1:$AF$1,0),FALSE))</f>
        <v>0</v>
      </c>
      <c r="X376">
        <f>IF(ISERROR(1/VLOOKUP($B376,'Justerad allokering'!$B$1:$AG$461,MATCH(X$1,'Justerad allokering'!$B$1:$AF$1,0),FALSE)),VLOOKUP($B376,'Allokerad kvv'!$B$2:$AV$468,MATCH(X$1,'Allokerad kvv'!$B$1:$AV$1,0),FALSE),VLOOKUP($B376,'Justerad allokering'!$B$1:$AG$461,MATCH(X$1,'Justerad allokering'!$B$1:$AF$1,0),FALSE))</f>
        <v>0</v>
      </c>
      <c r="Y376">
        <f>IF(ISERROR(1/VLOOKUP($B376,'Justerad allokering'!$B$1:$AG$461,MATCH(Y$1,'Justerad allokering'!$B$1:$AF$1,0),FALSE)),VLOOKUP($B376,'Allokerad kvv'!$B$2:$AV$468,MATCH(Y$1,'Allokerad kvv'!$B$1:$AV$1,0),FALSE),VLOOKUP($B376,'Justerad allokering'!$B$1:$AG$461,MATCH(Y$1,'Justerad allokering'!$B$1:$AF$1,0),FALSE))</f>
        <v>0</v>
      </c>
      <c r="Z376">
        <f>IF(ISERROR(1/VLOOKUP($B376,'Justerad allokering'!$B$1:$AG$461,MATCH(Z$1,'Justerad allokering'!$B$1:$AF$1,0),FALSE)),VLOOKUP($B376,'Allokerad kvv'!$B$2:$AV$468,MATCH(Z$1,'Allokerad kvv'!$B$1:$AV$1,0),FALSE),VLOOKUP($B376,'Justerad allokering'!$B$1:$AG$461,MATCH(Z$1,'Justerad allokering'!$B$1:$AF$1,0),FALSE))</f>
        <v>0</v>
      </c>
      <c r="AE376" s="89">
        <f t="shared" si="20"/>
        <v>0</v>
      </c>
      <c r="AG376">
        <f t="shared" si="21"/>
        <v>0</v>
      </c>
      <c r="AH376">
        <f t="shared" si="22"/>
        <v>0</v>
      </c>
      <c r="AI376" t="str">
        <f>IF(AH376=0,"",AH376/VLOOKUP(B376,Kraftvärmeprod!$B$1:$BC$480,MATCH("Summa tillförd energi exklusive rökgaskondensering",Kraftvärmeprod!$B$1:$BC$1,0),FALSE))</f>
        <v/>
      </c>
      <c r="AK376">
        <f t="shared" si="23"/>
        <v>0</v>
      </c>
    </row>
    <row r="377" spans="1:37" x14ac:dyDescent="0.25">
      <c r="A377" s="2" t="s">
        <v>501</v>
      </c>
      <c r="B377" s="2" t="s">
        <v>518</v>
      </c>
      <c r="C377">
        <f>IF(ISERROR(1/VLOOKUP($B377,'Justerad allokering'!$B$1:$AG$461,MATCH(C$1,'Justerad allokering'!$B$1:$AF$1,0),FALSE)),VLOOKUP($B377,'Allokerad kvv'!$B$2:$AV$468,MATCH(C$1,'Allokerad kvv'!$B$1:$AV$1,0),FALSE),VLOOKUP($B377,'Justerad allokering'!$B$1:$AG$461,MATCH(C$1,'Justerad allokering'!$B$1:$AF$1,0),FALSE))</f>
        <v>0</v>
      </c>
      <c r="D377">
        <f>IF(ISERROR(1/VLOOKUP($B377,'Justerad allokering'!$B$1:$AG$461,MATCH(D$1,'Justerad allokering'!$B$1:$AF$1,0),FALSE)),VLOOKUP($B377,'Allokerad kvv'!$B$2:$AV$468,MATCH(D$1,'Allokerad kvv'!$B$1:$AV$1,0),FALSE),VLOOKUP($B377,'Justerad allokering'!$B$1:$AG$461,MATCH(D$1,'Justerad allokering'!$B$1:$AF$1,0),FALSE))</f>
        <v>0</v>
      </c>
      <c r="E377">
        <f>IF(ISERROR(1/VLOOKUP($B377,'Justerad allokering'!$B$1:$AG$461,MATCH(E$1,'Justerad allokering'!$B$1:$AF$1,0),FALSE)),VLOOKUP($B377,'Allokerad kvv'!$B$2:$AV$468,MATCH(E$1,'Allokerad kvv'!$B$1:$AV$1,0),FALSE),VLOOKUP($B377,'Justerad allokering'!$B$1:$AG$461,MATCH(E$1,'Justerad allokering'!$B$1:$AF$1,0),FALSE))</f>
        <v>0</v>
      </c>
      <c r="F377">
        <f>IF(ISERROR(1/VLOOKUP($B377,'Justerad allokering'!$B$1:$AG$461,MATCH(F$1,'Justerad allokering'!$B$1:$AF$1,0),FALSE)),VLOOKUP($B377,'Allokerad kvv'!$B$2:$AV$468,MATCH(F$1,'Allokerad kvv'!$B$1:$AV$1,0),FALSE),VLOOKUP($B377,'Justerad allokering'!$B$1:$AG$461,MATCH(F$1,'Justerad allokering'!$B$1:$AF$1,0),FALSE))</f>
        <v>0</v>
      </c>
      <c r="G377">
        <f>IF(ISERROR(1/VLOOKUP($B377,'Justerad allokering'!$B$1:$AG$461,MATCH(G$1,'Justerad allokering'!$B$1:$AF$1,0),FALSE)),VLOOKUP($B377,'Allokerad kvv'!$B$2:$AV$468,MATCH(G$1,'Allokerad kvv'!$B$1:$AV$1,0),FALSE),VLOOKUP($B377,'Justerad allokering'!$B$1:$AG$461,MATCH(G$1,'Justerad allokering'!$B$1:$AF$1,0),FALSE))</f>
        <v>0</v>
      </c>
      <c r="H377">
        <f>IF(ISERROR(1/VLOOKUP($B377,'Justerad allokering'!$B$1:$AG$461,MATCH(H$1,'Justerad allokering'!$B$1:$AF$1,0),FALSE)),VLOOKUP($B377,'Allokerad kvv'!$B$2:$AV$468,MATCH(H$1,'Allokerad kvv'!$B$1:$AV$1,0),FALSE),VLOOKUP($B377,'Justerad allokering'!$B$1:$AG$461,MATCH(H$1,'Justerad allokering'!$B$1:$AF$1,0),FALSE))</f>
        <v>0</v>
      </c>
      <c r="I377">
        <f>IF(ISERROR(1/VLOOKUP($B377,'Justerad allokering'!$B$1:$AG$461,MATCH(I$1,'Justerad allokering'!$B$1:$AF$1,0),FALSE)),VLOOKUP($B377,'Allokerad kvv'!$B$2:$AV$468,MATCH(I$1,'Allokerad kvv'!$B$1:$AV$1,0),FALSE),VLOOKUP($B377,'Justerad allokering'!$B$1:$AG$461,MATCH(I$1,'Justerad allokering'!$B$1:$AF$1,0),FALSE))</f>
        <v>0</v>
      </c>
      <c r="J377">
        <f>IF(ISERROR(1/VLOOKUP($B377,'Justerad allokering'!$B$1:$AG$461,MATCH(J$1,'Justerad allokering'!$B$1:$AF$1,0),FALSE)),VLOOKUP($B377,'Allokerad kvv'!$B$2:$AV$468,MATCH(J$1,'Allokerad kvv'!$B$1:$AV$1,0),FALSE),VLOOKUP($B377,'Justerad allokering'!$B$1:$AG$461,MATCH(J$1,'Justerad allokering'!$B$1:$AF$1,0),FALSE))</f>
        <v>0</v>
      </c>
      <c r="K377">
        <f>IF(ISERROR(1/VLOOKUP($B377,'Justerad allokering'!$B$1:$AG$461,MATCH(K$1,'Justerad allokering'!$B$1:$AF$1,0),FALSE)),VLOOKUP($B377,'Allokerad kvv'!$B$2:$AV$468,MATCH(K$1,'Allokerad kvv'!$B$1:$AV$1,0),FALSE),VLOOKUP($B377,'Justerad allokering'!$B$1:$AG$461,MATCH(K$1,'Justerad allokering'!$B$1:$AF$1,0),FALSE))</f>
        <v>0</v>
      </c>
      <c r="L377">
        <f>IF(ISERROR(1/VLOOKUP($B377,'Justerad allokering'!$B$1:$AG$461,MATCH(L$1,'Justerad allokering'!$B$1:$AF$1,0),FALSE)),VLOOKUP($B377,'Allokerad kvv'!$B$2:$AV$468,MATCH(L$1,'Allokerad kvv'!$B$1:$AV$1,0),FALSE),VLOOKUP($B377,'Justerad allokering'!$B$1:$AG$461,MATCH(L$1,'Justerad allokering'!$B$1:$AF$1,0),FALSE))</f>
        <v>0</v>
      </c>
      <c r="M377">
        <f>IF(ISERROR(1/VLOOKUP($B377,'Justerad allokering'!$B$1:$AG$461,MATCH(M$1,'Justerad allokering'!$B$1:$AF$1,0),FALSE)),VLOOKUP($B377,'Allokerad kvv'!$B$2:$AV$468,MATCH(M$1,'Allokerad kvv'!$B$1:$AV$1,0),FALSE),VLOOKUP($B377,'Justerad allokering'!$B$1:$AG$461,MATCH(M$1,'Justerad allokering'!$B$1:$AF$1,0),FALSE))</f>
        <v>0</v>
      </c>
      <c r="N377">
        <f>IF(ISERROR(1/VLOOKUP($B377,'Justerad allokering'!$B$1:$AG$461,MATCH(N$1,'Justerad allokering'!$B$1:$AF$1,0),FALSE)),VLOOKUP($B377,'Allokerad kvv'!$B$2:$AV$468,MATCH(N$1,'Allokerad kvv'!$B$1:$AV$1,0),FALSE),VLOOKUP($B377,'Justerad allokering'!$B$1:$AG$461,MATCH(N$1,'Justerad allokering'!$B$1:$AF$1,0),FALSE))</f>
        <v>0</v>
      </c>
      <c r="O377">
        <f>IF(ISERROR(1/VLOOKUP($B377,'Justerad allokering'!$B$1:$AG$461,MATCH(O$1,'Justerad allokering'!$B$1:$AF$1,0),FALSE)),VLOOKUP($B377,'Allokerad kvv'!$B$2:$AV$468,MATCH(O$1,'Allokerad kvv'!$B$1:$AV$1,0),FALSE),VLOOKUP($B377,'Justerad allokering'!$B$1:$AG$461,MATCH(O$1,'Justerad allokering'!$B$1:$AF$1,0),FALSE))</f>
        <v>0</v>
      </c>
      <c r="P377">
        <f>IF(ISERROR(1/VLOOKUP($B377,'Justerad allokering'!$B$1:$AG$461,MATCH(P$1,'Justerad allokering'!$B$1:$AF$1,0),FALSE)),VLOOKUP($B377,'Allokerad kvv'!$B$2:$AV$468,MATCH(P$1,'Allokerad kvv'!$B$1:$AV$1,0),FALSE),VLOOKUP($B377,'Justerad allokering'!$B$1:$AG$461,MATCH(P$1,'Justerad allokering'!$B$1:$AF$1,0),FALSE))</f>
        <v>0</v>
      </c>
      <c r="Q377">
        <f>IF(ISERROR(1/VLOOKUP($B377,'Justerad allokering'!$B$1:$AG$461,MATCH(Q$1,'Justerad allokering'!$B$1:$AF$1,0),FALSE)),VLOOKUP($B377,'Allokerad kvv'!$B$2:$AV$468,MATCH(Q$1,'Allokerad kvv'!$B$1:$AV$1,0),FALSE),VLOOKUP($B377,'Justerad allokering'!$B$1:$AG$461,MATCH(Q$1,'Justerad allokering'!$B$1:$AF$1,0),FALSE))</f>
        <v>0</v>
      </c>
      <c r="R377">
        <f>IF(ISERROR(1/VLOOKUP($B377,'Justerad allokering'!$B$1:$AG$461,MATCH(R$1,'Justerad allokering'!$B$1:$AF$1,0),FALSE)),VLOOKUP($B377,'Allokerad kvv'!$B$2:$AV$468,MATCH(R$1,'Allokerad kvv'!$B$1:$AV$1,0),FALSE),VLOOKUP($B377,'Justerad allokering'!$B$1:$AG$461,MATCH(R$1,'Justerad allokering'!$B$1:$AF$1,0),FALSE))</f>
        <v>0</v>
      </c>
      <c r="S377">
        <f>IF(ISERROR(1/VLOOKUP($B377,'Justerad allokering'!$B$1:$AG$461,MATCH(S$1,'Justerad allokering'!$B$1:$AF$1,0),FALSE)),VLOOKUP($B377,'Allokerad kvv'!$B$2:$AV$468,MATCH(S$1,'Allokerad kvv'!$B$1:$AV$1,0),FALSE),VLOOKUP($B377,'Justerad allokering'!$B$1:$AG$461,MATCH(S$1,'Justerad allokering'!$B$1:$AF$1,0),FALSE))</f>
        <v>0</v>
      </c>
      <c r="T377">
        <f>IF(ISERROR(1/VLOOKUP($B377,'Justerad allokering'!$B$1:$AG$461,MATCH(T$1,'Justerad allokering'!$B$1:$AF$1,0),FALSE)),VLOOKUP($B377,'Allokerad kvv'!$B$2:$AV$468,MATCH(T$1,'Allokerad kvv'!$B$1:$AV$1,0),FALSE),VLOOKUP($B377,'Justerad allokering'!$B$1:$AG$461,MATCH(T$1,'Justerad allokering'!$B$1:$AF$1,0),FALSE))</f>
        <v>0</v>
      </c>
      <c r="U377">
        <f>IF(ISERROR(1/VLOOKUP($B377,'Justerad allokering'!$B$1:$AG$461,MATCH(U$1,'Justerad allokering'!$B$1:$AF$1,0),FALSE)),VLOOKUP($B377,'Allokerad kvv'!$B$2:$AV$468,MATCH(U$1,'Allokerad kvv'!$B$1:$AV$1,0),FALSE),VLOOKUP($B377,'Justerad allokering'!$B$1:$AG$461,MATCH(U$1,'Justerad allokering'!$B$1:$AF$1,0),FALSE))</f>
        <v>0</v>
      </c>
      <c r="V377">
        <f>IF(ISERROR(1/VLOOKUP($B377,'Justerad allokering'!$B$1:$AG$461,MATCH(V$1,'Justerad allokering'!$B$1:$AF$1,0),FALSE)),VLOOKUP($B377,'Allokerad kvv'!$B$2:$AV$468,MATCH(V$1,'Allokerad kvv'!$B$1:$AV$1,0),FALSE),VLOOKUP($B377,'Justerad allokering'!$B$1:$AG$461,MATCH(V$1,'Justerad allokering'!$B$1:$AF$1,0),FALSE))</f>
        <v>0</v>
      </c>
      <c r="W377">
        <f>IF(ISERROR(1/VLOOKUP($B377,'Justerad allokering'!$B$1:$AG$461,MATCH(W$1,'Justerad allokering'!$B$1:$AF$1,0),FALSE)),VLOOKUP($B377,'Allokerad kvv'!$B$2:$AV$468,MATCH(W$1,'Allokerad kvv'!$B$1:$AV$1,0),FALSE),VLOOKUP($B377,'Justerad allokering'!$B$1:$AG$461,MATCH(W$1,'Justerad allokering'!$B$1:$AF$1,0),FALSE))</f>
        <v>0</v>
      </c>
      <c r="X377">
        <f>IF(ISERROR(1/VLOOKUP($B377,'Justerad allokering'!$B$1:$AG$461,MATCH(X$1,'Justerad allokering'!$B$1:$AF$1,0),FALSE)),VLOOKUP($B377,'Allokerad kvv'!$B$2:$AV$468,MATCH(X$1,'Allokerad kvv'!$B$1:$AV$1,0),FALSE),VLOOKUP($B377,'Justerad allokering'!$B$1:$AG$461,MATCH(X$1,'Justerad allokering'!$B$1:$AF$1,0),FALSE))</f>
        <v>0</v>
      </c>
      <c r="Y377">
        <f>IF(ISERROR(1/VLOOKUP($B377,'Justerad allokering'!$B$1:$AG$461,MATCH(Y$1,'Justerad allokering'!$B$1:$AF$1,0),FALSE)),VLOOKUP($B377,'Allokerad kvv'!$B$2:$AV$468,MATCH(Y$1,'Allokerad kvv'!$B$1:$AV$1,0),FALSE),VLOOKUP($B377,'Justerad allokering'!$B$1:$AG$461,MATCH(Y$1,'Justerad allokering'!$B$1:$AF$1,0),FALSE))</f>
        <v>0</v>
      </c>
      <c r="Z377">
        <f>IF(ISERROR(1/VLOOKUP($B377,'Justerad allokering'!$B$1:$AG$461,MATCH(Z$1,'Justerad allokering'!$B$1:$AF$1,0),FALSE)),VLOOKUP($B377,'Allokerad kvv'!$B$2:$AV$468,MATCH(Z$1,'Allokerad kvv'!$B$1:$AV$1,0),FALSE),VLOOKUP($B377,'Justerad allokering'!$B$1:$AG$461,MATCH(Z$1,'Justerad allokering'!$B$1:$AF$1,0),FALSE))</f>
        <v>0</v>
      </c>
      <c r="AE377" s="89">
        <f t="shared" si="20"/>
        <v>0</v>
      </c>
      <c r="AG377">
        <f t="shared" si="21"/>
        <v>0</v>
      </c>
      <c r="AH377">
        <f t="shared" si="22"/>
        <v>0</v>
      </c>
      <c r="AI377" t="str">
        <f>IF(AH377=0,"",AH377/VLOOKUP(B377,Kraftvärmeprod!$B$1:$BC$480,MATCH("Summa tillförd energi exklusive rökgaskondensering",Kraftvärmeprod!$B$1:$BC$1,0),FALSE))</f>
        <v/>
      </c>
      <c r="AK377">
        <f t="shared" si="23"/>
        <v>0</v>
      </c>
    </row>
    <row r="378" spans="1:37" x14ac:dyDescent="0.25">
      <c r="A378" s="2" t="s">
        <v>501</v>
      </c>
      <c r="B378" s="2" t="s">
        <v>519</v>
      </c>
      <c r="C378">
        <f>IF(ISERROR(1/VLOOKUP($B378,'Justerad allokering'!$B$1:$AG$461,MATCH(C$1,'Justerad allokering'!$B$1:$AF$1,0),FALSE)),VLOOKUP($B378,'Allokerad kvv'!$B$2:$AV$468,MATCH(C$1,'Allokerad kvv'!$B$1:$AV$1,0),FALSE),VLOOKUP($B378,'Justerad allokering'!$B$1:$AG$461,MATCH(C$1,'Justerad allokering'!$B$1:$AF$1,0),FALSE))</f>
        <v>0</v>
      </c>
      <c r="D378">
        <f>IF(ISERROR(1/VLOOKUP($B378,'Justerad allokering'!$B$1:$AG$461,MATCH(D$1,'Justerad allokering'!$B$1:$AF$1,0),FALSE)),VLOOKUP($B378,'Allokerad kvv'!$B$2:$AV$468,MATCH(D$1,'Allokerad kvv'!$B$1:$AV$1,0),FALSE),VLOOKUP($B378,'Justerad allokering'!$B$1:$AG$461,MATCH(D$1,'Justerad allokering'!$B$1:$AF$1,0),FALSE))</f>
        <v>0</v>
      </c>
      <c r="E378">
        <f>IF(ISERROR(1/VLOOKUP($B378,'Justerad allokering'!$B$1:$AG$461,MATCH(E$1,'Justerad allokering'!$B$1:$AF$1,0),FALSE)),VLOOKUP($B378,'Allokerad kvv'!$B$2:$AV$468,MATCH(E$1,'Allokerad kvv'!$B$1:$AV$1,0),FALSE),VLOOKUP($B378,'Justerad allokering'!$B$1:$AG$461,MATCH(E$1,'Justerad allokering'!$B$1:$AF$1,0),FALSE))</f>
        <v>0</v>
      </c>
      <c r="F378">
        <f>IF(ISERROR(1/VLOOKUP($B378,'Justerad allokering'!$B$1:$AG$461,MATCH(F$1,'Justerad allokering'!$B$1:$AF$1,0),FALSE)),VLOOKUP($B378,'Allokerad kvv'!$B$2:$AV$468,MATCH(F$1,'Allokerad kvv'!$B$1:$AV$1,0),FALSE),VLOOKUP($B378,'Justerad allokering'!$B$1:$AG$461,MATCH(F$1,'Justerad allokering'!$B$1:$AF$1,0),FALSE))</f>
        <v>0</v>
      </c>
      <c r="G378">
        <f>IF(ISERROR(1/VLOOKUP($B378,'Justerad allokering'!$B$1:$AG$461,MATCH(G$1,'Justerad allokering'!$B$1:$AF$1,0),FALSE)),VLOOKUP($B378,'Allokerad kvv'!$B$2:$AV$468,MATCH(G$1,'Allokerad kvv'!$B$1:$AV$1,0),FALSE),VLOOKUP($B378,'Justerad allokering'!$B$1:$AG$461,MATCH(G$1,'Justerad allokering'!$B$1:$AF$1,0),FALSE))</f>
        <v>0</v>
      </c>
      <c r="H378">
        <f>IF(ISERROR(1/VLOOKUP($B378,'Justerad allokering'!$B$1:$AG$461,MATCH(H$1,'Justerad allokering'!$B$1:$AF$1,0),FALSE)),VLOOKUP($B378,'Allokerad kvv'!$B$2:$AV$468,MATCH(H$1,'Allokerad kvv'!$B$1:$AV$1,0),FALSE),VLOOKUP($B378,'Justerad allokering'!$B$1:$AG$461,MATCH(H$1,'Justerad allokering'!$B$1:$AF$1,0),FALSE))</f>
        <v>0</v>
      </c>
      <c r="I378">
        <f>IF(ISERROR(1/VLOOKUP($B378,'Justerad allokering'!$B$1:$AG$461,MATCH(I$1,'Justerad allokering'!$B$1:$AF$1,0),FALSE)),VLOOKUP($B378,'Allokerad kvv'!$B$2:$AV$468,MATCH(I$1,'Allokerad kvv'!$B$1:$AV$1,0),FALSE),VLOOKUP($B378,'Justerad allokering'!$B$1:$AG$461,MATCH(I$1,'Justerad allokering'!$B$1:$AF$1,0),FALSE))</f>
        <v>0</v>
      </c>
      <c r="J378">
        <f>IF(ISERROR(1/VLOOKUP($B378,'Justerad allokering'!$B$1:$AG$461,MATCH(J$1,'Justerad allokering'!$B$1:$AF$1,0),FALSE)),VLOOKUP($B378,'Allokerad kvv'!$B$2:$AV$468,MATCH(J$1,'Allokerad kvv'!$B$1:$AV$1,0),FALSE),VLOOKUP($B378,'Justerad allokering'!$B$1:$AG$461,MATCH(J$1,'Justerad allokering'!$B$1:$AF$1,0),FALSE))</f>
        <v>0</v>
      </c>
      <c r="K378">
        <f>IF(ISERROR(1/VLOOKUP($B378,'Justerad allokering'!$B$1:$AG$461,MATCH(K$1,'Justerad allokering'!$B$1:$AF$1,0),FALSE)),VLOOKUP($B378,'Allokerad kvv'!$B$2:$AV$468,MATCH(K$1,'Allokerad kvv'!$B$1:$AV$1,0),FALSE),VLOOKUP($B378,'Justerad allokering'!$B$1:$AG$461,MATCH(K$1,'Justerad allokering'!$B$1:$AF$1,0),FALSE))</f>
        <v>0</v>
      </c>
      <c r="L378">
        <f>IF(ISERROR(1/VLOOKUP($B378,'Justerad allokering'!$B$1:$AG$461,MATCH(L$1,'Justerad allokering'!$B$1:$AF$1,0),FALSE)),VLOOKUP($B378,'Allokerad kvv'!$B$2:$AV$468,MATCH(L$1,'Allokerad kvv'!$B$1:$AV$1,0),FALSE),VLOOKUP($B378,'Justerad allokering'!$B$1:$AG$461,MATCH(L$1,'Justerad allokering'!$B$1:$AF$1,0),FALSE))</f>
        <v>0</v>
      </c>
      <c r="M378">
        <f>IF(ISERROR(1/VLOOKUP($B378,'Justerad allokering'!$B$1:$AG$461,MATCH(M$1,'Justerad allokering'!$B$1:$AF$1,0),FALSE)),VLOOKUP($B378,'Allokerad kvv'!$B$2:$AV$468,MATCH(M$1,'Allokerad kvv'!$B$1:$AV$1,0),FALSE),VLOOKUP($B378,'Justerad allokering'!$B$1:$AG$461,MATCH(M$1,'Justerad allokering'!$B$1:$AF$1,0),FALSE))</f>
        <v>0</v>
      </c>
      <c r="N378">
        <f>IF(ISERROR(1/VLOOKUP($B378,'Justerad allokering'!$B$1:$AG$461,MATCH(N$1,'Justerad allokering'!$B$1:$AF$1,0),FALSE)),VLOOKUP($B378,'Allokerad kvv'!$B$2:$AV$468,MATCH(N$1,'Allokerad kvv'!$B$1:$AV$1,0),FALSE),VLOOKUP($B378,'Justerad allokering'!$B$1:$AG$461,MATCH(N$1,'Justerad allokering'!$B$1:$AF$1,0),FALSE))</f>
        <v>0</v>
      </c>
      <c r="O378">
        <f>IF(ISERROR(1/VLOOKUP($B378,'Justerad allokering'!$B$1:$AG$461,MATCH(O$1,'Justerad allokering'!$B$1:$AF$1,0),FALSE)),VLOOKUP($B378,'Allokerad kvv'!$B$2:$AV$468,MATCH(O$1,'Allokerad kvv'!$B$1:$AV$1,0),FALSE),VLOOKUP($B378,'Justerad allokering'!$B$1:$AG$461,MATCH(O$1,'Justerad allokering'!$B$1:$AF$1,0),FALSE))</f>
        <v>0</v>
      </c>
      <c r="P378">
        <f>IF(ISERROR(1/VLOOKUP($B378,'Justerad allokering'!$B$1:$AG$461,MATCH(P$1,'Justerad allokering'!$B$1:$AF$1,0),FALSE)),VLOOKUP($B378,'Allokerad kvv'!$B$2:$AV$468,MATCH(P$1,'Allokerad kvv'!$B$1:$AV$1,0),FALSE),VLOOKUP($B378,'Justerad allokering'!$B$1:$AG$461,MATCH(P$1,'Justerad allokering'!$B$1:$AF$1,0),FALSE))</f>
        <v>0</v>
      </c>
      <c r="Q378">
        <f>IF(ISERROR(1/VLOOKUP($B378,'Justerad allokering'!$B$1:$AG$461,MATCH(Q$1,'Justerad allokering'!$B$1:$AF$1,0),FALSE)),VLOOKUP($B378,'Allokerad kvv'!$B$2:$AV$468,MATCH(Q$1,'Allokerad kvv'!$B$1:$AV$1,0),FALSE),VLOOKUP($B378,'Justerad allokering'!$B$1:$AG$461,MATCH(Q$1,'Justerad allokering'!$B$1:$AF$1,0),FALSE))</f>
        <v>0</v>
      </c>
      <c r="R378">
        <f>IF(ISERROR(1/VLOOKUP($B378,'Justerad allokering'!$B$1:$AG$461,MATCH(R$1,'Justerad allokering'!$B$1:$AF$1,0),FALSE)),VLOOKUP($B378,'Allokerad kvv'!$B$2:$AV$468,MATCH(R$1,'Allokerad kvv'!$B$1:$AV$1,0),FALSE),VLOOKUP($B378,'Justerad allokering'!$B$1:$AG$461,MATCH(R$1,'Justerad allokering'!$B$1:$AF$1,0),FALSE))</f>
        <v>0</v>
      </c>
      <c r="S378">
        <f>IF(ISERROR(1/VLOOKUP($B378,'Justerad allokering'!$B$1:$AG$461,MATCH(S$1,'Justerad allokering'!$B$1:$AF$1,0),FALSE)),VLOOKUP($B378,'Allokerad kvv'!$B$2:$AV$468,MATCH(S$1,'Allokerad kvv'!$B$1:$AV$1,0),FALSE),VLOOKUP($B378,'Justerad allokering'!$B$1:$AG$461,MATCH(S$1,'Justerad allokering'!$B$1:$AF$1,0),FALSE))</f>
        <v>0</v>
      </c>
      <c r="T378">
        <f>IF(ISERROR(1/VLOOKUP($B378,'Justerad allokering'!$B$1:$AG$461,MATCH(T$1,'Justerad allokering'!$B$1:$AF$1,0),FALSE)),VLOOKUP($B378,'Allokerad kvv'!$B$2:$AV$468,MATCH(T$1,'Allokerad kvv'!$B$1:$AV$1,0),FALSE),VLOOKUP($B378,'Justerad allokering'!$B$1:$AG$461,MATCH(T$1,'Justerad allokering'!$B$1:$AF$1,0),FALSE))</f>
        <v>0</v>
      </c>
      <c r="U378">
        <f>IF(ISERROR(1/VLOOKUP($B378,'Justerad allokering'!$B$1:$AG$461,MATCH(U$1,'Justerad allokering'!$B$1:$AF$1,0),FALSE)),VLOOKUP($B378,'Allokerad kvv'!$B$2:$AV$468,MATCH(U$1,'Allokerad kvv'!$B$1:$AV$1,0),FALSE),VLOOKUP($B378,'Justerad allokering'!$B$1:$AG$461,MATCH(U$1,'Justerad allokering'!$B$1:$AF$1,0),FALSE))</f>
        <v>0</v>
      </c>
      <c r="V378">
        <f>IF(ISERROR(1/VLOOKUP($B378,'Justerad allokering'!$B$1:$AG$461,MATCH(V$1,'Justerad allokering'!$B$1:$AF$1,0),FALSE)),VLOOKUP($B378,'Allokerad kvv'!$B$2:$AV$468,MATCH(V$1,'Allokerad kvv'!$B$1:$AV$1,0),FALSE),VLOOKUP($B378,'Justerad allokering'!$B$1:$AG$461,MATCH(V$1,'Justerad allokering'!$B$1:$AF$1,0),FALSE))</f>
        <v>0</v>
      </c>
      <c r="W378">
        <f>IF(ISERROR(1/VLOOKUP($B378,'Justerad allokering'!$B$1:$AG$461,MATCH(W$1,'Justerad allokering'!$B$1:$AF$1,0),FALSE)),VLOOKUP($B378,'Allokerad kvv'!$B$2:$AV$468,MATCH(W$1,'Allokerad kvv'!$B$1:$AV$1,0),FALSE),VLOOKUP($B378,'Justerad allokering'!$B$1:$AG$461,MATCH(W$1,'Justerad allokering'!$B$1:$AF$1,0),FALSE))</f>
        <v>0</v>
      </c>
      <c r="X378">
        <f>IF(ISERROR(1/VLOOKUP($B378,'Justerad allokering'!$B$1:$AG$461,MATCH(X$1,'Justerad allokering'!$B$1:$AF$1,0),FALSE)),VLOOKUP($B378,'Allokerad kvv'!$B$2:$AV$468,MATCH(X$1,'Allokerad kvv'!$B$1:$AV$1,0),FALSE),VLOOKUP($B378,'Justerad allokering'!$B$1:$AG$461,MATCH(X$1,'Justerad allokering'!$B$1:$AF$1,0),FALSE))</f>
        <v>0</v>
      </c>
      <c r="Y378">
        <f>IF(ISERROR(1/VLOOKUP($B378,'Justerad allokering'!$B$1:$AG$461,MATCH(Y$1,'Justerad allokering'!$B$1:$AF$1,0),FALSE)),VLOOKUP($B378,'Allokerad kvv'!$B$2:$AV$468,MATCH(Y$1,'Allokerad kvv'!$B$1:$AV$1,0),FALSE),VLOOKUP($B378,'Justerad allokering'!$B$1:$AG$461,MATCH(Y$1,'Justerad allokering'!$B$1:$AF$1,0),FALSE))</f>
        <v>0</v>
      </c>
      <c r="Z378">
        <f>IF(ISERROR(1/VLOOKUP($B378,'Justerad allokering'!$B$1:$AG$461,MATCH(Z$1,'Justerad allokering'!$B$1:$AF$1,0),FALSE)),VLOOKUP($B378,'Allokerad kvv'!$B$2:$AV$468,MATCH(Z$1,'Allokerad kvv'!$B$1:$AV$1,0),FALSE),VLOOKUP($B378,'Justerad allokering'!$B$1:$AG$461,MATCH(Z$1,'Justerad allokering'!$B$1:$AF$1,0),FALSE))</f>
        <v>0</v>
      </c>
      <c r="AE378" s="89">
        <f t="shared" si="20"/>
        <v>0</v>
      </c>
      <c r="AG378">
        <f t="shared" si="21"/>
        <v>0</v>
      </c>
      <c r="AH378">
        <f t="shared" si="22"/>
        <v>0</v>
      </c>
      <c r="AI378" t="str">
        <f>IF(AH378=0,"",AH378/VLOOKUP(B378,Kraftvärmeprod!$B$1:$BC$480,MATCH("Summa tillförd energi exklusive rökgaskondensering",Kraftvärmeprod!$B$1:$BC$1,0),FALSE))</f>
        <v/>
      </c>
      <c r="AK378">
        <f t="shared" si="23"/>
        <v>0</v>
      </c>
    </row>
    <row r="379" spans="1:37" x14ac:dyDescent="0.25">
      <c r="A379" s="2" t="s">
        <v>501</v>
      </c>
      <c r="B379" s="2" t="s">
        <v>520</v>
      </c>
      <c r="C379">
        <f>IF(ISERROR(1/VLOOKUP($B379,'Justerad allokering'!$B$1:$AG$461,MATCH(C$1,'Justerad allokering'!$B$1:$AF$1,0),FALSE)),VLOOKUP($B379,'Allokerad kvv'!$B$2:$AV$468,MATCH(C$1,'Allokerad kvv'!$B$1:$AV$1,0),FALSE),VLOOKUP($B379,'Justerad allokering'!$B$1:$AG$461,MATCH(C$1,'Justerad allokering'!$B$1:$AF$1,0),FALSE))</f>
        <v>0</v>
      </c>
      <c r="D379">
        <f>IF(ISERROR(1/VLOOKUP($B379,'Justerad allokering'!$B$1:$AG$461,MATCH(D$1,'Justerad allokering'!$B$1:$AF$1,0),FALSE)),VLOOKUP($B379,'Allokerad kvv'!$B$2:$AV$468,MATCH(D$1,'Allokerad kvv'!$B$1:$AV$1,0),FALSE),VLOOKUP($B379,'Justerad allokering'!$B$1:$AG$461,MATCH(D$1,'Justerad allokering'!$B$1:$AF$1,0),FALSE))</f>
        <v>0</v>
      </c>
      <c r="E379">
        <f>IF(ISERROR(1/VLOOKUP($B379,'Justerad allokering'!$B$1:$AG$461,MATCH(E$1,'Justerad allokering'!$B$1:$AF$1,0),FALSE)),VLOOKUP($B379,'Allokerad kvv'!$B$2:$AV$468,MATCH(E$1,'Allokerad kvv'!$B$1:$AV$1,0),FALSE),VLOOKUP($B379,'Justerad allokering'!$B$1:$AG$461,MATCH(E$1,'Justerad allokering'!$B$1:$AF$1,0),FALSE))</f>
        <v>0</v>
      </c>
      <c r="F379">
        <f>IF(ISERROR(1/VLOOKUP($B379,'Justerad allokering'!$B$1:$AG$461,MATCH(F$1,'Justerad allokering'!$B$1:$AF$1,0),FALSE)),VLOOKUP($B379,'Allokerad kvv'!$B$2:$AV$468,MATCH(F$1,'Allokerad kvv'!$B$1:$AV$1,0),FALSE),VLOOKUP($B379,'Justerad allokering'!$B$1:$AG$461,MATCH(F$1,'Justerad allokering'!$B$1:$AF$1,0),FALSE))</f>
        <v>0</v>
      </c>
      <c r="G379">
        <f>IF(ISERROR(1/VLOOKUP($B379,'Justerad allokering'!$B$1:$AG$461,MATCH(G$1,'Justerad allokering'!$B$1:$AF$1,0),FALSE)),VLOOKUP($B379,'Allokerad kvv'!$B$2:$AV$468,MATCH(G$1,'Allokerad kvv'!$B$1:$AV$1,0),FALSE),VLOOKUP($B379,'Justerad allokering'!$B$1:$AG$461,MATCH(G$1,'Justerad allokering'!$B$1:$AF$1,0),FALSE))</f>
        <v>0</v>
      </c>
      <c r="H379">
        <f>IF(ISERROR(1/VLOOKUP($B379,'Justerad allokering'!$B$1:$AG$461,MATCH(H$1,'Justerad allokering'!$B$1:$AF$1,0),FALSE)),VLOOKUP($B379,'Allokerad kvv'!$B$2:$AV$468,MATCH(H$1,'Allokerad kvv'!$B$1:$AV$1,0),FALSE),VLOOKUP($B379,'Justerad allokering'!$B$1:$AG$461,MATCH(H$1,'Justerad allokering'!$B$1:$AF$1,0),FALSE))</f>
        <v>0</v>
      </c>
      <c r="I379">
        <f>IF(ISERROR(1/VLOOKUP($B379,'Justerad allokering'!$B$1:$AG$461,MATCH(I$1,'Justerad allokering'!$B$1:$AF$1,0),FALSE)),VLOOKUP($B379,'Allokerad kvv'!$B$2:$AV$468,MATCH(I$1,'Allokerad kvv'!$B$1:$AV$1,0),FALSE),VLOOKUP($B379,'Justerad allokering'!$B$1:$AG$461,MATCH(I$1,'Justerad allokering'!$B$1:$AF$1,0),FALSE))</f>
        <v>0</v>
      </c>
      <c r="J379">
        <f>IF(ISERROR(1/VLOOKUP($B379,'Justerad allokering'!$B$1:$AG$461,MATCH(J$1,'Justerad allokering'!$B$1:$AF$1,0),FALSE)),VLOOKUP($B379,'Allokerad kvv'!$B$2:$AV$468,MATCH(J$1,'Allokerad kvv'!$B$1:$AV$1,0),FALSE),VLOOKUP($B379,'Justerad allokering'!$B$1:$AG$461,MATCH(J$1,'Justerad allokering'!$B$1:$AF$1,0),FALSE))</f>
        <v>0</v>
      </c>
      <c r="K379">
        <f>IF(ISERROR(1/VLOOKUP($B379,'Justerad allokering'!$B$1:$AG$461,MATCH(K$1,'Justerad allokering'!$B$1:$AF$1,0),FALSE)),VLOOKUP($B379,'Allokerad kvv'!$B$2:$AV$468,MATCH(K$1,'Allokerad kvv'!$B$1:$AV$1,0),FALSE),VLOOKUP($B379,'Justerad allokering'!$B$1:$AG$461,MATCH(K$1,'Justerad allokering'!$B$1:$AF$1,0),FALSE))</f>
        <v>0</v>
      </c>
      <c r="L379">
        <f>IF(ISERROR(1/VLOOKUP($B379,'Justerad allokering'!$B$1:$AG$461,MATCH(L$1,'Justerad allokering'!$B$1:$AF$1,0),FALSE)),VLOOKUP($B379,'Allokerad kvv'!$B$2:$AV$468,MATCH(L$1,'Allokerad kvv'!$B$1:$AV$1,0),FALSE),VLOOKUP($B379,'Justerad allokering'!$B$1:$AG$461,MATCH(L$1,'Justerad allokering'!$B$1:$AF$1,0),FALSE))</f>
        <v>0</v>
      </c>
      <c r="M379">
        <f>IF(ISERROR(1/VLOOKUP($B379,'Justerad allokering'!$B$1:$AG$461,MATCH(M$1,'Justerad allokering'!$B$1:$AF$1,0),FALSE)),VLOOKUP($B379,'Allokerad kvv'!$B$2:$AV$468,MATCH(M$1,'Allokerad kvv'!$B$1:$AV$1,0),FALSE),VLOOKUP($B379,'Justerad allokering'!$B$1:$AG$461,MATCH(M$1,'Justerad allokering'!$B$1:$AF$1,0),FALSE))</f>
        <v>0</v>
      </c>
      <c r="N379">
        <f>IF(ISERROR(1/VLOOKUP($B379,'Justerad allokering'!$B$1:$AG$461,MATCH(N$1,'Justerad allokering'!$B$1:$AF$1,0),FALSE)),VLOOKUP($B379,'Allokerad kvv'!$B$2:$AV$468,MATCH(N$1,'Allokerad kvv'!$B$1:$AV$1,0),FALSE),VLOOKUP($B379,'Justerad allokering'!$B$1:$AG$461,MATCH(N$1,'Justerad allokering'!$B$1:$AF$1,0),FALSE))</f>
        <v>0</v>
      </c>
      <c r="O379">
        <f>IF(ISERROR(1/VLOOKUP($B379,'Justerad allokering'!$B$1:$AG$461,MATCH(O$1,'Justerad allokering'!$B$1:$AF$1,0),FALSE)),VLOOKUP($B379,'Allokerad kvv'!$B$2:$AV$468,MATCH(O$1,'Allokerad kvv'!$B$1:$AV$1,0),FALSE),VLOOKUP($B379,'Justerad allokering'!$B$1:$AG$461,MATCH(O$1,'Justerad allokering'!$B$1:$AF$1,0),FALSE))</f>
        <v>0</v>
      </c>
      <c r="P379">
        <f>IF(ISERROR(1/VLOOKUP($B379,'Justerad allokering'!$B$1:$AG$461,MATCH(P$1,'Justerad allokering'!$B$1:$AF$1,0),FALSE)),VLOOKUP($B379,'Allokerad kvv'!$B$2:$AV$468,MATCH(P$1,'Allokerad kvv'!$B$1:$AV$1,0),FALSE),VLOOKUP($B379,'Justerad allokering'!$B$1:$AG$461,MATCH(P$1,'Justerad allokering'!$B$1:$AF$1,0),FALSE))</f>
        <v>0</v>
      </c>
      <c r="Q379">
        <f>IF(ISERROR(1/VLOOKUP($B379,'Justerad allokering'!$B$1:$AG$461,MATCH(Q$1,'Justerad allokering'!$B$1:$AF$1,0),FALSE)),VLOOKUP($B379,'Allokerad kvv'!$B$2:$AV$468,MATCH(Q$1,'Allokerad kvv'!$B$1:$AV$1,0),FALSE),VLOOKUP($B379,'Justerad allokering'!$B$1:$AG$461,MATCH(Q$1,'Justerad allokering'!$B$1:$AF$1,0),FALSE))</f>
        <v>0</v>
      </c>
      <c r="R379">
        <f>IF(ISERROR(1/VLOOKUP($B379,'Justerad allokering'!$B$1:$AG$461,MATCH(R$1,'Justerad allokering'!$B$1:$AF$1,0),FALSE)),VLOOKUP($B379,'Allokerad kvv'!$B$2:$AV$468,MATCH(R$1,'Allokerad kvv'!$B$1:$AV$1,0),FALSE),VLOOKUP($B379,'Justerad allokering'!$B$1:$AG$461,MATCH(R$1,'Justerad allokering'!$B$1:$AF$1,0),FALSE))</f>
        <v>0</v>
      </c>
      <c r="S379">
        <f>IF(ISERROR(1/VLOOKUP($B379,'Justerad allokering'!$B$1:$AG$461,MATCH(S$1,'Justerad allokering'!$B$1:$AF$1,0),FALSE)),VLOOKUP($B379,'Allokerad kvv'!$B$2:$AV$468,MATCH(S$1,'Allokerad kvv'!$B$1:$AV$1,0),FALSE),VLOOKUP($B379,'Justerad allokering'!$B$1:$AG$461,MATCH(S$1,'Justerad allokering'!$B$1:$AF$1,0),FALSE))</f>
        <v>0</v>
      </c>
      <c r="T379">
        <f>IF(ISERROR(1/VLOOKUP($B379,'Justerad allokering'!$B$1:$AG$461,MATCH(T$1,'Justerad allokering'!$B$1:$AF$1,0),FALSE)),VLOOKUP($B379,'Allokerad kvv'!$B$2:$AV$468,MATCH(T$1,'Allokerad kvv'!$B$1:$AV$1,0),FALSE),VLOOKUP($B379,'Justerad allokering'!$B$1:$AG$461,MATCH(T$1,'Justerad allokering'!$B$1:$AF$1,0),FALSE))</f>
        <v>0</v>
      </c>
      <c r="U379">
        <f>IF(ISERROR(1/VLOOKUP($B379,'Justerad allokering'!$B$1:$AG$461,MATCH(U$1,'Justerad allokering'!$B$1:$AF$1,0),FALSE)),VLOOKUP($B379,'Allokerad kvv'!$B$2:$AV$468,MATCH(U$1,'Allokerad kvv'!$B$1:$AV$1,0),FALSE),VLOOKUP($B379,'Justerad allokering'!$B$1:$AG$461,MATCH(U$1,'Justerad allokering'!$B$1:$AF$1,0),FALSE))</f>
        <v>0</v>
      </c>
      <c r="V379">
        <f>IF(ISERROR(1/VLOOKUP($B379,'Justerad allokering'!$B$1:$AG$461,MATCH(V$1,'Justerad allokering'!$B$1:$AF$1,0),FALSE)),VLOOKUP($B379,'Allokerad kvv'!$B$2:$AV$468,MATCH(V$1,'Allokerad kvv'!$B$1:$AV$1,0),FALSE),VLOOKUP($B379,'Justerad allokering'!$B$1:$AG$461,MATCH(V$1,'Justerad allokering'!$B$1:$AF$1,0),FALSE))</f>
        <v>0</v>
      </c>
      <c r="W379">
        <f>IF(ISERROR(1/VLOOKUP($B379,'Justerad allokering'!$B$1:$AG$461,MATCH(W$1,'Justerad allokering'!$B$1:$AF$1,0),FALSE)),VLOOKUP($B379,'Allokerad kvv'!$B$2:$AV$468,MATCH(W$1,'Allokerad kvv'!$B$1:$AV$1,0),FALSE),VLOOKUP($B379,'Justerad allokering'!$B$1:$AG$461,MATCH(W$1,'Justerad allokering'!$B$1:$AF$1,0),FALSE))</f>
        <v>0</v>
      </c>
      <c r="X379">
        <f>IF(ISERROR(1/VLOOKUP($B379,'Justerad allokering'!$B$1:$AG$461,MATCH(X$1,'Justerad allokering'!$B$1:$AF$1,0),FALSE)),VLOOKUP($B379,'Allokerad kvv'!$B$2:$AV$468,MATCH(X$1,'Allokerad kvv'!$B$1:$AV$1,0),FALSE),VLOOKUP($B379,'Justerad allokering'!$B$1:$AG$461,MATCH(X$1,'Justerad allokering'!$B$1:$AF$1,0),FALSE))</f>
        <v>0</v>
      </c>
      <c r="Y379">
        <f>IF(ISERROR(1/VLOOKUP($B379,'Justerad allokering'!$B$1:$AG$461,MATCH(Y$1,'Justerad allokering'!$B$1:$AF$1,0),FALSE)),VLOOKUP($B379,'Allokerad kvv'!$B$2:$AV$468,MATCH(Y$1,'Allokerad kvv'!$B$1:$AV$1,0),FALSE),VLOOKUP($B379,'Justerad allokering'!$B$1:$AG$461,MATCH(Y$1,'Justerad allokering'!$B$1:$AF$1,0),FALSE))</f>
        <v>0</v>
      </c>
      <c r="Z379">
        <f>IF(ISERROR(1/VLOOKUP($B379,'Justerad allokering'!$B$1:$AG$461,MATCH(Z$1,'Justerad allokering'!$B$1:$AF$1,0),FALSE)),VLOOKUP($B379,'Allokerad kvv'!$B$2:$AV$468,MATCH(Z$1,'Allokerad kvv'!$B$1:$AV$1,0),FALSE),VLOOKUP($B379,'Justerad allokering'!$B$1:$AG$461,MATCH(Z$1,'Justerad allokering'!$B$1:$AF$1,0),FALSE))</f>
        <v>0</v>
      </c>
      <c r="AE379" s="89">
        <f t="shared" si="20"/>
        <v>0</v>
      </c>
      <c r="AG379">
        <f t="shared" si="21"/>
        <v>0</v>
      </c>
      <c r="AH379">
        <f t="shared" si="22"/>
        <v>0</v>
      </c>
      <c r="AI379" t="str">
        <f>IF(AH379=0,"",AH379/VLOOKUP(B379,Kraftvärmeprod!$B$1:$BC$480,MATCH("Summa tillförd energi exklusive rökgaskondensering",Kraftvärmeprod!$B$1:$BC$1,0),FALSE))</f>
        <v/>
      </c>
      <c r="AK379">
        <f t="shared" si="23"/>
        <v>0</v>
      </c>
    </row>
    <row r="380" spans="1:37" x14ac:dyDescent="0.25">
      <c r="A380" s="2" t="s">
        <v>501</v>
      </c>
      <c r="B380" s="2" t="s">
        <v>521</v>
      </c>
      <c r="C380">
        <f>IF(ISERROR(1/VLOOKUP($B380,'Justerad allokering'!$B$1:$AG$461,MATCH(C$1,'Justerad allokering'!$B$1:$AF$1,0),FALSE)),VLOOKUP($B380,'Allokerad kvv'!$B$2:$AV$468,MATCH(C$1,'Allokerad kvv'!$B$1:$AV$1,0),FALSE),VLOOKUP($B380,'Justerad allokering'!$B$1:$AG$461,MATCH(C$1,'Justerad allokering'!$B$1:$AF$1,0),FALSE))</f>
        <v>0</v>
      </c>
      <c r="D380">
        <f>IF(ISERROR(1/VLOOKUP($B380,'Justerad allokering'!$B$1:$AG$461,MATCH(D$1,'Justerad allokering'!$B$1:$AF$1,0),FALSE)),VLOOKUP($B380,'Allokerad kvv'!$B$2:$AV$468,MATCH(D$1,'Allokerad kvv'!$B$1:$AV$1,0),FALSE),VLOOKUP($B380,'Justerad allokering'!$B$1:$AG$461,MATCH(D$1,'Justerad allokering'!$B$1:$AF$1,0),FALSE))</f>
        <v>0</v>
      </c>
      <c r="E380">
        <f>IF(ISERROR(1/VLOOKUP($B380,'Justerad allokering'!$B$1:$AG$461,MATCH(E$1,'Justerad allokering'!$B$1:$AF$1,0),FALSE)),VLOOKUP($B380,'Allokerad kvv'!$B$2:$AV$468,MATCH(E$1,'Allokerad kvv'!$B$1:$AV$1,0),FALSE),VLOOKUP($B380,'Justerad allokering'!$B$1:$AG$461,MATCH(E$1,'Justerad allokering'!$B$1:$AF$1,0),FALSE))</f>
        <v>0</v>
      </c>
      <c r="F380">
        <f>IF(ISERROR(1/VLOOKUP($B380,'Justerad allokering'!$B$1:$AG$461,MATCH(F$1,'Justerad allokering'!$B$1:$AF$1,0),FALSE)),VLOOKUP($B380,'Allokerad kvv'!$B$2:$AV$468,MATCH(F$1,'Allokerad kvv'!$B$1:$AV$1,0),FALSE),VLOOKUP($B380,'Justerad allokering'!$B$1:$AG$461,MATCH(F$1,'Justerad allokering'!$B$1:$AF$1,0),FALSE))</f>
        <v>0</v>
      </c>
      <c r="G380">
        <f>IF(ISERROR(1/VLOOKUP($B380,'Justerad allokering'!$B$1:$AG$461,MATCH(G$1,'Justerad allokering'!$B$1:$AF$1,0),FALSE)),VLOOKUP($B380,'Allokerad kvv'!$B$2:$AV$468,MATCH(G$1,'Allokerad kvv'!$B$1:$AV$1,0),FALSE),VLOOKUP($B380,'Justerad allokering'!$B$1:$AG$461,MATCH(G$1,'Justerad allokering'!$B$1:$AF$1,0),FALSE))</f>
        <v>0</v>
      </c>
      <c r="H380">
        <f>IF(ISERROR(1/VLOOKUP($B380,'Justerad allokering'!$B$1:$AG$461,MATCH(H$1,'Justerad allokering'!$B$1:$AF$1,0),FALSE)),VLOOKUP($B380,'Allokerad kvv'!$B$2:$AV$468,MATCH(H$1,'Allokerad kvv'!$B$1:$AV$1,0),FALSE),VLOOKUP($B380,'Justerad allokering'!$B$1:$AG$461,MATCH(H$1,'Justerad allokering'!$B$1:$AF$1,0),FALSE))</f>
        <v>0</v>
      </c>
      <c r="I380">
        <f>IF(ISERROR(1/VLOOKUP($B380,'Justerad allokering'!$B$1:$AG$461,MATCH(I$1,'Justerad allokering'!$B$1:$AF$1,0),FALSE)),VLOOKUP($B380,'Allokerad kvv'!$B$2:$AV$468,MATCH(I$1,'Allokerad kvv'!$B$1:$AV$1,0),FALSE),VLOOKUP($B380,'Justerad allokering'!$B$1:$AG$461,MATCH(I$1,'Justerad allokering'!$B$1:$AF$1,0),FALSE))</f>
        <v>0</v>
      </c>
      <c r="J380">
        <f>IF(ISERROR(1/VLOOKUP($B380,'Justerad allokering'!$B$1:$AG$461,MATCH(J$1,'Justerad allokering'!$B$1:$AF$1,0),FALSE)),VLOOKUP($B380,'Allokerad kvv'!$B$2:$AV$468,MATCH(J$1,'Allokerad kvv'!$B$1:$AV$1,0),FALSE),VLOOKUP($B380,'Justerad allokering'!$B$1:$AG$461,MATCH(J$1,'Justerad allokering'!$B$1:$AF$1,0),FALSE))</f>
        <v>0</v>
      </c>
      <c r="K380">
        <f>IF(ISERROR(1/VLOOKUP($B380,'Justerad allokering'!$B$1:$AG$461,MATCH(K$1,'Justerad allokering'!$B$1:$AF$1,0),FALSE)),VLOOKUP($B380,'Allokerad kvv'!$B$2:$AV$468,MATCH(K$1,'Allokerad kvv'!$B$1:$AV$1,0),FALSE),VLOOKUP($B380,'Justerad allokering'!$B$1:$AG$461,MATCH(K$1,'Justerad allokering'!$B$1:$AF$1,0),FALSE))</f>
        <v>0</v>
      </c>
      <c r="L380">
        <f>IF(ISERROR(1/VLOOKUP($B380,'Justerad allokering'!$B$1:$AG$461,MATCH(L$1,'Justerad allokering'!$B$1:$AF$1,0),FALSE)),VLOOKUP($B380,'Allokerad kvv'!$B$2:$AV$468,MATCH(L$1,'Allokerad kvv'!$B$1:$AV$1,0),FALSE),VLOOKUP($B380,'Justerad allokering'!$B$1:$AG$461,MATCH(L$1,'Justerad allokering'!$B$1:$AF$1,0),FALSE))</f>
        <v>0</v>
      </c>
      <c r="M380">
        <f>IF(ISERROR(1/VLOOKUP($B380,'Justerad allokering'!$B$1:$AG$461,MATCH(M$1,'Justerad allokering'!$B$1:$AF$1,0),FALSE)),VLOOKUP($B380,'Allokerad kvv'!$B$2:$AV$468,MATCH(M$1,'Allokerad kvv'!$B$1:$AV$1,0),FALSE),VLOOKUP($B380,'Justerad allokering'!$B$1:$AG$461,MATCH(M$1,'Justerad allokering'!$B$1:$AF$1,0),FALSE))</f>
        <v>0</v>
      </c>
      <c r="N380">
        <f>IF(ISERROR(1/VLOOKUP($B380,'Justerad allokering'!$B$1:$AG$461,MATCH(N$1,'Justerad allokering'!$B$1:$AF$1,0),FALSE)),VLOOKUP($B380,'Allokerad kvv'!$B$2:$AV$468,MATCH(N$1,'Allokerad kvv'!$B$1:$AV$1,0),FALSE),VLOOKUP($B380,'Justerad allokering'!$B$1:$AG$461,MATCH(N$1,'Justerad allokering'!$B$1:$AF$1,0),FALSE))</f>
        <v>0</v>
      </c>
      <c r="O380">
        <f>IF(ISERROR(1/VLOOKUP($B380,'Justerad allokering'!$B$1:$AG$461,MATCH(O$1,'Justerad allokering'!$B$1:$AF$1,0),FALSE)),VLOOKUP($B380,'Allokerad kvv'!$B$2:$AV$468,MATCH(O$1,'Allokerad kvv'!$B$1:$AV$1,0),FALSE),VLOOKUP($B380,'Justerad allokering'!$B$1:$AG$461,MATCH(O$1,'Justerad allokering'!$B$1:$AF$1,0),FALSE))</f>
        <v>0</v>
      </c>
      <c r="P380">
        <f>IF(ISERROR(1/VLOOKUP($B380,'Justerad allokering'!$B$1:$AG$461,MATCH(P$1,'Justerad allokering'!$B$1:$AF$1,0),FALSE)),VLOOKUP($B380,'Allokerad kvv'!$B$2:$AV$468,MATCH(P$1,'Allokerad kvv'!$B$1:$AV$1,0),FALSE),VLOOKUP($B380,'Justerad allokering'!$B$1:$AG$461,MATCH(P$1,'Justerad allokering'!$B$1:$AF$1,0),FALSE))</f>
        <v>0</v>
      </c>
      <c r="Q380">
        <f>IF(ISERROR(1/VLOOKUP($B380,'Justerad allokering'!$B$1:$AG$461,MATCH(Q$1,'Justerad allokering'!$B$1:$AF$1,0),FALSE)),VLOOKUP($B380,'Allokerad kvv'!$B$2:$AV$468,MATCH(Q$1,'Allokerad kvv'!$B$1:$AV$1,0),FALSE),VLOOKUP($B380,'Justerad allokering'!$B$1:$AG$461,MATCH(Q$1,'Justerad allokering'!$B$1:$AF$1,0),FALSE))</f>
        <v>0</v>
      </c>
      <c r="R380">
        <f>IF(ISERROR(1/VLOOKUP($B380,'Justerad allokering'!$B$1:$AG$461,MATCH(R$1,'Justerad allokering'!$B$1:$AF$1,0),FALSE)),VLOOKUP($B380,'Allokerad kvv'!$B$2:$AV$468,MATCH(R$1,'Allokerad kvv'!$B$1:$AV$1,0),FALSE),VLOOKUP($B380,'Justerad allokering'!$B$1:$AG$461,MATCH(R$1,'Justerad allokering'!$B$1:$AF$1,0),FALSE))</f>
        <v>0</v>
      </c>
      <c r="S380">
        <f>IF(ISERROR(1/VLOOKUP($B380,'Justerad allokering'!$B$1:$AG$461,MATCH(S$1,'Justerad allokering'!$B$1:$AF$1,0),FALSE)),VLOOKUP($B380,'Allokerad kvv'!$B$2:$AV$468,MATCH(S$1,'Allokerad kvv'!$B$1:$AV$1,0),FALSE),VLOOKUP($B380,'Justerad allokering'!$B$1:$AG$461,MATCH(S$1,'Justerad allokering'!$B$1:$AF$1,0),FALSE))</f>
        <v>0</v>
      </c>
      <c r="T380">
        <f>IF(ISERROR(1/VLOOKUP($B380,'Justerad allokering'!$B$1:$AG$461,MATCH(T$1,'Justerad allokering'!$B$1:$AF$1,0),FALSE)),VLOOKUP($B380,'Allokerad kvv'!$B$2:$AV$468,MATCH(T$1,'Allokerad kvv'!$B$1:$AV$1,0),FALSE),VLOOKUP($B380,'Justerad allokering'!$B$1:$AG$461,MATCH(T$1,'Justerad allokering'!$B$1:$AF$1,0),FALSE))</f>
        <v>0</v>
      </c>
      <c r="U380">
        <f>IF(ISERROR(1/VLOOKUP($B380,'Justerad allokering'!$B$1:$AG$461,MATCH(U$1,'Justerad allokering'!$B$1:$AF$1,0),FALSE)),VLOOKUP($B380,'Allokerad kvv'!$B$2:$AV$468,MATCH(U$1,'Allokerad kvv'!$B$1:$AV$1,0),FALSE),VLOOKUP($B380,'Justerad allokering'!$B$1:$AG$461,MATCH(U$1,'Justerad allokering'!$B$1:$AF$1,0),FALSE))</f>
        <v>0</v>
      </c>
      <c r="V380">
        <f>IF(ISERROR(1/VLOOKUP($B380,'Justerad allokering'!$B$1:$AG$461,MATCH(V$1,'Justerad allokering'!$B$1:$AF$1,0),FALSE)),VLOOKUP($B380,'Allokerad kvv'!$B$2:$AV$468,MATCH(V$1,'Allokerad kvv'!$B$1:$AV$1,0),FALSE),VLOOKUP($B380,'Justerad allokering'!$B$1:$AG$461,MATCH(V$1,'Justerad allokering'!$B$1:$AF$1,0),FALSE))</f>
        <v>0</v>
      </c>
      <c r="W380">
        <f>IF(ISERROR(1/VLOOKUP($B380,'Justerad allokering'!$B$1:$AG$461,MATCH(W$1,'Justerad allokering'!$B$1:$AF$1,0),FALSE)),VLOOKUP($B380,'Allokerad kvv'!$B$2:$AV$468,MATCH(W$1,'Allokerad kvv'!$B$1:$AV$1,0),FALSE),VLOOKUP($B380,'Justerad allokering'!$B$1:$AG$461,MATCH(W$1,'Justerad allokering'!$B$1:$AF$1,0),FALSE))</f>
        <v>0</v>
      </c>
      <c r="X380">
        <f>IF(ISERROR(1/VLOOKUP($B380,'Justerad allokering'!$B$1:$AG$461,MATCH(X$1,'Justerad allokering'!$B$1:$AF$1,0),FALSE)),VLOOKUP($B380,'Allokerad kvv'!$B$2:$AV$468,MATCH(X$1,'Allokerad kvv'!$B$1:$AV$1,0),FALSE),VLOOKUP($B380,'Justerad allokering'!$B$1:$AG$461,MATCH(X$1,'Justerad allokering'!$B$1:$AF$1,0),FALSE))</f>
        <v>0</v>
      </c>
      <c r="Y380">
        <f>IF(ISERROR(1/VLOOKUP($B380,'Justerad allokering'!$B$1:$AG$461,MATCH(Y$1,'Justerad allokering'!$B$1:$AF$1,0),FALSE)),VLOOKUP($B380,'Allokerad kvv'!$B$2:$AV$468,MATCH(Y$1,'Allokerad kvv'!$B$1:$AV$1,0),FALSE),VLOOKUP($B380,'Justerad allokering'!$B$1:$AG$461,MATCH(Y$1,'Justerad allokering'!$B$1:$AF$1,0),FALSE))</f>
        <v>0</v>
      </c>
      <c r="Z380">
        <f>IF(ISERROR(1/VLOOKUP($B380,'Justerad allokering'!$B$1:$AG$461,MATCH(Z$1,'Justerad allokering'!$B$1:$AF$1,0),FALSE)),VLOOKUP($B380,'Allokerad kvv'!$B$2:$AV$468,MATCH(Z$1,'Allokerad kvv'!$B$1:$AV$1,0),FALSE),VLOOKUP($B380,'Justerad allokering'!$B$1:$AG$461,MATCH(Z$1,'Justerad allokering'!$B$1:$AF$1,0),FALSE))</f>
        <v>0</v>
      </c>
      <c r="AE380" s="89">
        <f t="shared" si="20"/>
        <v>0</v>
      </c>
      <c r="AG380">
        <f t="shared" si="21"/>
        <v>0</v>
      </c>
      <c r="AH380">
        <f t="shared" si="22"/>
        <v>0</v>
      </c>
      <c r="AI380" t="str">
        <f>IF(AH380=0,"",AH380/VLOOKUP(B380,Kraftvärmeprod!$B$1:$BC$480,MATCH("Summa tillförd energi exklusive rökgaskondensering",Kraftvärmeprod!$B$1:$BC$1,0),FALSE))</f>
        <v/>
      </c>
      <c r="AK380">
        <f t="shared" si="23"/>
        <v>0</v>
      </c>
    </row>
    <row r="381" spans="1:37" x14ac:dyDescent="0.25">
      <c r="A381" s="2" t="s">
        <v>522</v>
      </c>
      <c r="B381" s="2" t="s">
        <v>523</v>
      </c>
      <c r="C381">
        <f>IF(ISERROR(1/VLOOKUP($B381,'Justerad allokering'!$B$1:$AG$461,MATCH(C$1,'Justerad allokering'!$B$1:$AF$1,0),FALSE)),VLOOKUP($B381,'Allokerad kvv'!$B$2:$AV$468,MATCH(C$1,'Allokerad kvv'!$B$1:$AV$1,0),FALSE),VLOOKUP($B381,'Justerad allokering'!$B$1:$AG$461,MATCH(C$1,'Justerad allokering'!$B$1:$AF$1,0),FALSE))</f>
        <v>0</v>
      </c>
      <c r="D381">
        <f>IF(ISERROR(1/VLOOKUP($B381,'Justerad allokering'!$B$1:$AG$461,MATCH(D$1,'Justerad allokering'!$B$1:$AF$1,0),FALSE)),VLOOKUP($B381,'Allokerad kvv'!$B$2:$AV$468,MATCH(D$1,'Allokerad kvv'!$B$1:$AV$1,0),FALSE),VLOOKUP($B381,'Justerad allokering'!$B$1:$AG$461,MATCH(D$1,'Justerad allokering'!$B$1:$AF$1,0),FALSE))</f>
        <v>0</v>
      </c>
      <c r="E381">
        <f>IF(ISERROR(1/VLOOKUP($B381,'Justerad allokering'!$B$1:$AG$461,MATCH(E$1,'Justerad allokering'!$B$1:$AF$1,0),FALSE)),VLOOKUP($B381,'Allokerad kvv'!$B$2:$AV$468,MATCH(E$1,'Allokerad kvv'!$B$1:$AV$1,0),FALSE),VLOOKUP($B381,'Justerad allokering'!$B$1:$AG$461,MATCH(E$1,'Justerad allokering'!$B$1:$AF$1,0),FALSE))</f>
        <v>0</v>
      </c>
      <c r="F381">
        <f>IF(ISERROR(1/VLOOKUP($B381,'Justerad allokering'!$B$1:$AG$461,MATCH(F$1,'Justerad allokering'!$B$1:$AF$1,0),FALSE)),VLOOKUP($B381,'Allokerad kvv'!$B$2:$AV$468,MATCH(F$1,'Allokerad kvv'!$B$1:$AV$1,0),FALSE),VLOOKUP($B381,'Justerad allokering'!$B$1:$AG$461,MATCH(F$1,'Justerad allokering'!$B$1:$AF$1,0),FALSE))</f>
        <v>0</v>
      </c>
      <c r="G381">
        <f>IF(ISERROR(1/VLOOKUP($B381,'Justerad allokering'!$B$1:$AG$461,MATCH(G$1,'Justerad allokering'!$B$1:$AF$1,0),FALSE)),VLOOKUP($B381,'Allokerad kvv'!$B$2:$AV$468,MATCH(G$1,'Allokerad kvv'!$B$1:$AV$1,0),FALSE),VLOOKUP($B381,'Justerad allokering'!$B$1:$AG$461,MATCH(G$1,'Justerad allokering'!$B$1:$AF$1,0),FALSE))</f>
        <v>0</v>
      </c>
      <c r="H381">
        <f>IF(ISERROR(1/VLOOKUP($B381,'Justerad allokering'!$B$1:$AG$461,MATCH(H$1,'Justerad allokering'!$B$1:$AF$1,0),FALSE)),VLOOKUP($B381,'Allokerad kvv'!$B$2:$AV$468,MATCH(H$1,'Allokerad kvv'!$B$1:$AV$1,0),FALSE),VLOOKUP($B381,'Justerad allokering'!$B$1:$AG$461,MATCH(H$1,'Justerad allokering'!$B$1:$AF$1,0),FALSE))</f>
        <v>0</v>
      </c>
      <c r="I381">
        <f>IF(ISERROR(1/VLOOKUP($B381,'Justerad allokering'!$B$1:$AG$461,MATCH(I$1,'Justerad allokering'!$B$1:$AF$1,0),FALSE)),VLOOKUP($B381,'Allokerad kvv'!$B$2:$AV$468,MATCH(I$1,'Allokerad kvv'!$B$1:$AV$1,0),FALSE),VLOOKUP($B381,'Justerad allokering'!$B$1:$AG$461,MATCH(I$1,'Justerad allokering'!$B$1:$AF$1,0),FALSE))</f>
        <v>0</v>
      </c>
      <c r="J381">
        <f>IF(ISERROR(1/VLOOKUP($B381,'Justerad allokering'!$B$1:$AG$461,MATCH(J$1,'Justerad allokering'!$B$1:$AF$1,0),FALSE)),VLOOKUP($B381,'Allokerad kvv'!$B$2:$AV$468,MATCH(J$1,'Allokerad kvv'!$B$1:$AV$1,0),FALSE),VLOOKUP($B381,'Justerad allokering'!$B$1:$AG$461,MATCH(J$1,'Justerad allokering'!$B$1:$AF$1,0),FALSE))</f>
        <v>0</v>
      </c>
      <c r="K381">
        <f>IF(ISERROR(1/VLOOKUP($B381,'Justerad allokering'!$B$1:$AG$461,MATCH(K$1,'Justerad allokering'!$B$1:$AF$1,0),FALSE)),VLOOKUP($B381,'Allokerad kvv'!$B$2:$AV$468,MATCH(K$1,'Allokerad kvv'!$B$1:$AV$1,0),FALSE),VLOOKUP($B381,'Justerad allokering'!$B$1:$AG$461,MATCH(K$1,'Justerad allokering'!$B$1:$AF$1,0),FALSE))</f>
        <v>0</v>
      </c>
      <c r="L381">
        <f>IF(ISERROR(1/VLOOKUP($B381,'Justerad allokering'!$B$1:$AG$461,MATCH(L$1,'Justerad allokering'!$B$1:$AF$1,0),FALSE)),VLOOKUP($B381,'Allokerad kvv'!$B$2:$AV$468,MATCH(L$1,'Allokerad kvv'!$B$1:$AV$1,0),FALSE),VLOOKUP($B381,'Justerad allokering'!$B$1:$AG$461,MATCH(L$1,'Justerad allokering'!$B$1:$AF$1,0),FALSE))</f>
        <v>0</v>
      </c>
      <c r="M381">
        <f>IF(ISERROR(1/VLOOKUP($B381,'Justerad allokering'!$B$1:$AG$461,MATCH(M$1,'Justerad allokering'!$B$1:$AF$1,0),FALSE)),VLOOKUP($B381,'Allokerad kvv'!$B$2:$AV$468,MATCH(M$1,'Allokerad kvv'!$B$1:$AV$1,0),FALSE),VLOOKUP($B381,'Justerad allokering'!$B$1:$AG$461,MATCH(M$1,'Justerad allokering'!$B$1:$AF$1,0),FALSE))</f>
        <v>0</v>
      </c>
      <c r="N381">
        <f>IF(ISERROR(1/VLOOKUP($B381,'Justerad allokering'!$B$1:$AG$461,MATCH(N$1,'Justerad allokering'!$B$1:$AF$1,0),FALSE)),VLOOKUP($B381,'Allokerad kvv'!$B$2:$AV$468,MATCH(N$1,'Allokerad kvv'!$B$1:$AV$1,0),FALSE),VLOOKUP($B381,'Justerad allokering'!$B$1:$AG$461,MATCH(N$1,'Justerad allokering'!$B$1:$AF$1,0),FALSE))</f>
        <v>0</v>
      </c>
      <c r="O381">
        <f>IF(ISERROR(1/VLOOKUP($B381,'Justerad allokering'!$B$1:$AG$461,MATCH(O$1,'Justerad allokering'!$B$1:$AF$1,0),FALSE)),VLOOKUP($B381,'Allokerad kvv'!$B$2:$AV$468,MATCH(O$1,'Allokerad kvv'!$B$1:$AV$1,0),FALSE),VLOOKUP($B381,'Justerad allokering'!$B$1:$AG$461,MATCH(O$1,'Justerad allokering'!$B$1:$AF$1,0),FALSE))</f>
        <v>0</v>
      </c>
      <c r="P381">
        <f>IF(ISERROR(1/VLOOKUP($B381,'Justerad allokering'!$B$1:$AG$461,MATCH(P$1,'Justerad allokering'!$B$1:$AF$1,0),FALSE)),VLOOKUP($B381,'Allokerad kvv'!$B$2:$AV$468,MATCH(P$1,'Allokerad kvv'!$B$1:$AV$1,0),FALSE),VLOOKUP($B381,'Justerad allokering'!$B$1:$AG$461,MATCH(P$1,'Justerad allokering'!$B$1:$AF$1,0),FALSE))</f>
        <v>0</v>
      </c>
      <c r="Q381">
        <f>IF(ISERROR(1/VLOOKUP($B381,'Justerad allokering'!$B$1:$AG$461,MATCH(Q$1,'Justerad allokering'!$B$1:$AF$1,0),FALSE)),VLOOKUP($B381,'Allokerad kvv'!$B$2:$AV$468,MATCH(Q$1,'Allokerad kvv'!$B$1:$AV$1,0),FALSE),VLOOKUP($B381,'Justerad allokering'!$B$1:$AG$461,MATCH(Q$1,'Justerad allokering'!$B$1:$AF$1,0),FALSE))</f>
        <v>0</v>
      </c>
      <c r="R381">
        <f>IF(ISERROR(1/VLOOKUP($B381,'Justerad allokering'!$B$1:$AG$461,MATCH(R$1,'Justerad allokering'!$B$1:$AF$1,0),FALSE)),VLOOKUP($B381,'Allokerad kvv'!$B$2:$AV$468,MATCH(R$1,'Allokerad kvv'!$B$1:$AV$1,0),FALSE),VLOOKUP($B381,'Justerad allokering'!$B$1:$AG$461,MATCH(R$1,'Justerad allokering'!$B$1:$AF$1,0),FALSE))</f>
        <v>0</v>
      </c>
      <c r="S381">
        <f>IF(ISERROR(1/VLOOKUP($B381,'Justerad allokering'!$B$1:$AG$461,MATCH(S$1,'Justerad allokering'!$B$1:$AF$1,0),FALSE)),VLOOKUP($B381,'Allokerad kvv'!$B$2:$AV$468,MATCH(S$1,'Allokerad kvv'!$B$1:$AV$1,0),FALSE),VLOOKUP($B381,'Justerad allokering'!$B$1:$AG$461,MATCH(S$1,'Justerad allokering'!$B$1:$AF$1,0),FALSE))</f>
        <v>0</v>
      </c>
      <c r="T381">
        <f>IF(ISERROR(1/VLOOKUP($B381,'Justerad allokering'!$B$1:$AG$461,MATCH(T$1,'Justerad allokering'!$B$1:$AF$1,0),FALSE)),VLOOKUP($B381,'Allokerad kvv'!$B$2:$AV$468,MATCH(T$1,'Allokerad kvv'!$B$1:$AV$1,0),FALSE),VLOOKUP($B381,'Justerad allokering'!$B$1:$AG$461,MATCH(T$1,'Justerad allokering'!$B$1:$AF$1,0),FALSE))</f>
        <v>0</v>
      </c>
      <c r="U381">
        <f>IF(ISERROR(1/VLOOKUP($B381,'Justerad allokering'!$B$1:$AG$461,MATCH(U$1,'Justerad allokering'!$B$1:$AF$1,0),FALSE)),VLOOKUP($B381,'Allokerad kvv'!$B$2:$AV$468,MATCH(U$1,'Allokerad kvv'!$B$1:$AV$1,0),FALSE),VLOOKUP($B381,'Justerad allokering'!$B$1:$AG$461,MATCH(U$1,'Justerad allokering'!$B$1:$AF$1,0),FALSE))</f>
        <v>0</v>
      </c>
      <c r="V381">
        <f>IF(ISERROR(1/VLOOKUP($B381,'Justerad allokering'!$B$1:$AG$461,MATCH(V$1,'Justerad allokering'!$B$1:$AF$1,0),FALSE)),VLOOKUP($B381,'Allokerad kvv'!$B$2:$AV$468,MATCH(V$1,'Allokerad kvv'!$B$1:$AV$1,0),FALSE),VLOOKUP($B381,'Justerad allokering'!$B$1:$AG$461,MATCH(V$1,'Justerad allokering'!$B$1:$AF$1,0),FALSE))</f>
        <v>0</v>
      </c>
      <c r="W381">
        <f>IF(ISERROR(1/VLOOKUP($B381,'Justerad allokering'!$B$1:$AG$461,MATCH(W$1,'Justerad allokering'!$B$1:$AF$1,0),FALSE)),VLOOKUP($B381,'Allokerad kvv'!$B$2:$AV$468,MATCH(W$1,'Allokerad kvv'!$B$1:$AV$1,0),FALSE),VLOOKUP($B381,'Justerad allokering'!$B$1:$AG$461,MATCH(W$1,'Justerad allokering'!$B$1:$AF$1,0),FALSE))</f>
        <v>0</v>
      </c>
      <c r="X381">
        <f>IF(ISERROR(1/VLOOKUP($B381,'Justerad allokering'!$B$1:$AG$461,MATCH(X$1,'Justerad allokering'!$B$1:$AF$1,0),FALSE)),VLOOKUP($B381,'Allokerad kvv'!$B$2:$AV$468,MATCH(X$1,'Allokerad kvv'!$B$1:$AV$1,0),FALSE),VLOOKUP($B381,'Justerad allokering'!$B$1:$AG$461,MATCH(X$1,'Justerad allokering'!$B$1:$AF$1,0),FALSE))</f>
        <v>0</v>
      </c>
      <c r="Y381">
        <f>IF(ISERROR(1/VLOOKUP($B381,'Justerad allokering'!$B$1:$AG$461,MATCH(Y$1,'Justerad allokering'!$B$1:$AF$1,0),FALSE)),VLOOKUP($B381,'Allokerad kvv'!$B$2:$AV$468,MATCH(Y$1,'Allokerad kvv'!$B$1:$AV$1,0),FALSE),VLOOKUP($B381,'Justerad allokering'!$B$1:$AG$461,MATCH(Y$1,'Justerad allokering'!$B$1:$AF$1,0),FALSE))</f>
        <v>0</v>
      </c>
      <c r="Z381">
        <f>IF(ISERROR(1/VLOOKUP($B381,'Justerad allokering'!$B$1:$AG$461,MATCH(Z$1,'Justerad allokering'!$B$1:$AF$1,0),FALSE)),VLOOKUP($B381,'Allokerad kvv'!$B$2:$AV$468,MATCH(Z$1,'Allokerad kvv'!$B$1:$AV$1,0),FALSE),VLOOKUP($B381,'Justerad allokering'!$B$1:$AG$461,MATCH(Z$1,'Justerad allokering'!$B$1:$AF$1,0),FALSE))</f>
        <v>0</v>
      </c>
      <c r="AE381" s="89">
        <f t="shared" si="20"/>
        <v>0</v>
      </c>
      <c r="AG381">
        <f t="shared" si="21"/>
        <v>0</v>
      </c>
      <c r="AH381">
        <f t="shared" si="22"/>
        <v>0</v>
      </c>
      <c r="AI381" t="str">
        <f>IF(AH381=0,"",AH381/VLOOKUP(B381,Kraftvärmeprod!$B$1:$BC$480,MATCH("Summa tillförd energi exklusive rökgaskondensering",Kraftvärmeprod!$B$1:$BC$1,0),FALSE))</f>
        <v/>
      </c>
      <c r="AK381">
        <f t="shared" si="23"/>
        <v>0</v>
      </c>
    </row>
    <row r="382" spans="1:37" x14ac:dyDescent="0.25">
      <c r="A382" s="2" t="s">
        <v>522</v>
      </c>
      <c r="B382" s="2" t="s">
        <v>524</v>
      </c>
      <c r="C382">
        <f>IF(ISERROR(1/VLOOKUP($B382,'Justerad allokering'!$B$1:$AG$461,MATCH(C$1,'Justerad allokering'!$B$1:$AF$1,0),FALSE)),VLOOKUP($B382,'Allokerad kvv'!$B$2:$AV$468,MATCH(C$1,'Allokerad kvv'!$B$1:$AV$1,0),FALSE),VLOOKUP($B382,'Justerad allokering'!$B$1:$AG$461,MATCH(C$1,'Justerad allokering'!$B$1:$AF$1,0),FALSE))</f>
        <v>0</v>
      </c>
      <c r="D382">
        <f>IF(ISERROR(1/VLOOKUP($B382,'Justerad allokering'!$B$1:$AG$461,MATCH(D$1,'Justerad allokering'!$B$1:$AF$1,0),FALSE)),VLOOKUP($B382,'Allokerad kvv'!$B$2:$AV$468,MATCH(D$1,'Allokerad kvv'!$B$1:$AV$1,0),FALSE),VLOOKUP($B382,'Justerad allokering'!$B$1:$AG$461,MATCH(D$1,'Justerad allokering'!$B$1:$AF$1,0),FALSE))</f>
        <v>0</v>
      </c>
      <c r="E382">
        <f>IF(ISERROR(1/VLOOKUP($B382,'Justerad allokering'!$B$1:$AG$461,MATCH(E$1,'Justerad allokering'!$B$1:$AF$1,0),FALSE)),VLOOKUP($B382,'Allokerad kvv'!$B$2:$AV$468,MATCH(E$1,'Allokerad kvv'!$B$1:$AV$1,0),FALSE),VLOOKUP($B382,'Justerad allokering'!$B$1:$AG$461,MATCH(E$1,'Justerad allokering'!$B$1:$AF$1,0),FALSE))</f>
        <v>6.7543499999999996</v>
      </c>
      <c r="F382">
        <f>IF(ISERROR(1/VLOOKUP($B382,'Justerad allokering'!$B$1:$AG$461,MATCH(F$1,'Justerad allokering'!$B$1:$AF$1,0),FALSE)),VLOOKUP($B382,'Allokerad kvv'!$B$2:$AV$468,MATCH(F$1,'Allokerad kvv'!$B$1:$AV$1,0),FALSE),VLOOKUP($B382,'Justerad allokering'!$B$1:$AG$461,MATCH(F$1,'Justerad allokering'!$B$1:$AF$1,0),FALSE))</f>
        <v>0</v>
      </c>
      <c r="G382">
        <f>IF(ISERROR(1/VLOOKUP($B382,'Justerad allokering'!$B$1:$AG$461,MATCH(G$1,'Justerad allokering'!$B$1:$AF$1,0),FALSE)),VLOOKUP($B382,'Allokerad kvv'!$B$2:$AV$468,MATCH(G$1,'Allokerad kvv'!$B$1:$AV$1,0),FALSE),VLOOKUP($B382,'Justerad allokering'!$B$1:$AG$461,MATCH(G$1,'Justerad allokering'!$B$1:$AF$1,0),FALSE))</f>
        <v>0</v>
      </c>
      <c r="H382">
        <f>IF(ISERROR(1/VLOOKUP($B382,'Justerad allokering'!$B$1:$AG$461,MATCH(H$1,'Justerad allokering'!$B$1:$AF$1,0),FALSE)),VLOOKUP($B382,'Allokerad kvv'!$B$2:$AV$468,MATCH(H$1,'Allokerad kvv'!$B$1:$AV$1,0),FALSE),VLOOKUP($B382,'Justerad allokering'!$B$1:$AG$461,MATCH(H$1,'Justerad allokering'!$B$1:$AF$1,0),FALSE))</f>
        <v>0</v>
      </c>
      <c r="I382">
        <f>IF(ISERROR(1/VLOOKUP($B382,'Justerad allokering'!$B$1:$AG$461,MATCH(I$1,'Justerad allokering'!$B$1:$AF$1,0),FALSE)),VLOOKUP($B382,'Allokerad kvv'!$B$2:$AV$468,MATCH(I$1,'Allokerad kvv'!$B$1:$AV$1,0),FALSE),VLOOKUP($B382,'Justerad allokering'!$B$1:$AG$461,MATCH(I$1,'Justerad allokering'!$B$1:$AF$1,0),FALSE))</f>
        <v>0</v>
      </c>
      <c r="J382">
        <f>IF(ISERROR(1/VLOOKUP($B382,'Justerad allokering'!$B$1:$AG$461,MATCH(J$1,'Justerad allokering'!$B$1:$AF$1,0),FALSE)),VLOOKUP($B382,'Allokerad kvv'!$B$2:$AV$468,MATCH(J$1,'Allokerad kvv'!$B$1:$AV$1,0),FALSE),VLOOKUP($B382,'Justerad allokering'!$B$1:$AG$461,MATCH(J$1,'Justerad allokering'!$B$1:$AF$1,0),FALSE))</f>
        <v>6.9651800000000001</v>
      </c>
      <c r="K382">
        <f>IF(ISERROR(1/VLOOKUP($B382,'Justerad allokering'!$B$1:$AG$461,MATCH(K$1,'Justerad allokering'!$B$1:$AF$1,0),FALSE)),VLOOKUP($B382,'Allokerad kvv'!$B$2:$AV$468,MATCH(K$1,'Allokerad kvv'!$B$1:$AV$1,0),FALSE),VLOOKUP($B382,'Justerad allokering'!$B$1:$AG$461,MATCH(K$1,'Justerad allokering'!$B$1:$AF$1,0),FALSE))</f>
        <v>0</v>
      </c>
      <c r="L382">
        <f>IF(ISERROR(1/VLOOKUP($B382,'Justerad allokering'!$B$1:$AG$461,MATCH(L$1,'Justerad allokering'!$B$1:$AF$1,0),FALSE)),VLOOKUP($B382,'Allokerad kvv'!$B$2:$AV$468,MATCH(L$1,'Allokerad kvv'!$B$1:$AV$1,0),FALSE),VLOOKUP($B382,'Justerad allokering'!$B$1:$AG$461,MATCH(L$1,'Justerad allokering'!$B$1:$AF$1,0),FALSE))</f>
        <v>0</v>
      </c>
      <c r="M382">
        <f>IF(ISERROR(1/VLOOKUP($B382,'Justerad allokering'!$B$1:$AG$461,MATCH(M$1,'Justerad allokering'!$B$1:$AF$1,0),FALSE)),VLOOKUP($B382,'Allokerad kvv'!$B$2:$AV$468,MATCH(M$1,'Allokerad kvv'!$B$1:$AV$1,0),FALSE),VLOOKUP($B382,'Justerad allokering'!$B$1:$AG$461,MATCH(M$1,'Justerad allokering'!$B$1:$AF$1,0),FALSE))</f>
        <v>0</v>
      </c>
      <c r="N382">
        <f>IF(ISERROR(1/VLOOKUP($B382,'Justerad allokering'!$B$1:$AG$461,MATCH(N$1,'Justerad allokering'!$B$1:$AF$1,0),FALSE)),VLOOKUP($B382,'Allokerad kvv'!$B$2:$AV$468,MATCH(N$1,'Allokerad kvv'!$B$1:$AV$1,0),FALSE),VLOOKUP($B382,'Justerad allokering'!$B$1:$AG$461,MATCH(N$1,'Justerad allokering'!$B$1:$AF$1,0),FALSE))</f>
        <v>6.4580000000000002</v>
      </c>
      <c r="O382">
        <f>IF(ISERROR(1/VLOOKUP($B382,'Justerad allokering'!$B$1:$AG$461,MATCH(O$1,'Justerad allokering'!$B$1:$AF$1,0),FALSE)),VLOOKUP($B382,'Allokerad kvv'!$B$2:$AV$468,MATCH(O$1,'Allokerad kvv'!$B$1:$AV$1,0),FALSE),VLOOKUP($B382,'Justerad allokering'!$B$1:$AG$461,MATCH(O$1,'Justerad allokering'!$B$1:$AF$1,0),FALSE))</f>
        <v>0</v>
      </c>
      <c r="P382">
        <f>IF(ISERROR(1/VLOOKUP($B382,'Justerad allokering'!$B$1:$AG$461,MATCH(P$1,'Justerad allokering'!$B$1:$AF$1,0),FALSE)),VLOOKUP($B382,'Allokerad kvv'!$B$2:$AV$468,MATCH(P$1,'Allokerad kvv'!$B$1:$AV$1,0),FALSE),VLOOKUP($B382,'Justerad allokering'!$B$1:$AG$461,MATCH(P$1,'Justerad allokering'!$B$1:$AF$1,0),FALSE))</f>
        <v>7.3875500000000001</v>
      </c>
      <c r="Q382">
        <f>IF(ISERROR(1/VLOOKUP($B382,'Justerad allokering'!$B$1:$AG$461,MATCH(Q$1,'Justerad allokering'!$B$1:$AF$1,0),FALSE)),VLOOKUP($B382,'Allokerad kvv'!$B$2:$AV$468,MATCH(Q$1,'Allokerad kvv'!$B$1:$AV$1,0),FALSE),VLOOKUP($B382,'Justerad allokering'!$B$1:$AG$461,MATCH(Q$1,'Justerad allokering'!$B$1:$AF$1,0),FALSE))</f>
        <v>0</v>
      </c>
      <c r="R382">
        <f>IF(ISERROR(1/VLOOKUP($B382,'Justerad allokering'!$B$1:$AG$461,MATCH(R$1,'Justerad allokering'!$B$1:$AF$1,0),FALSE)),VLOOKUP($B382,'Allokerad kvv'!$B$2:$AV$468,MATCH(R$1,'Allokerad kvv'!$B$1:$AV$1,0),FALSE),VLOOKUP($B382,'Justerad allokering'!$B$1:$AG$461,MATCH(R$1,'Justerad allokering'!$B$1:$AF$1,0),FALSE))</f>
        <v>0</v>
      </c>
      <c r="S382">
        <f>IF(ISERROR(1/VLOOKUP($B382,'Justerad allokering'!$B$1:$AG$461,MATCH(S$1,'Justerad allokering'!$B$1:$AF$1,0),FALSE)),VLOOKUP($B382,'Allokerad kvv'!$B$2:$AV$468,MATCH(S$1,'Allokerad kvv'!$B$1:$AV$1,0),FALSE),VLOOKUP($B382,'Justerad allokering'!$B$1:$AG$461,MATCH(S$1,'Justerad allokering'!$B$1:$AF$1,0),FALSE))</f>
        <v>0</v>
      </c>
      <c r="T382">
        <f>IF(ISERROR(1/VLOOKUP($B382,'Justerad allokering'!$B$1:$AG$461,MATCH(T$1,'Justerad allokering'!$B$1:$AF$1,0),FALSE)),VLOOKUP($B382,'Allokerad kvv'!$B$2:$AV$468,MATCH(T$1,'Allokerad kvv'!$B$1:$AV$1,0),FALSE),VLOOKUP($B382,'Justerad allokering'!$B$1:$AG$461,MATCH(T$1,'Justerad allokering'!$B$1:$AF$1,0),FALSE))</f>
        <v>0</v>
      </c>
      <c r="U382">
        <f>IF(ISERROR(1/VLOOKUP($B382,'Justerad allokering'!$B$1:$AG$461,MATCH(U$1,'Justerad allokering'!$B$1:$AF$1,0),FALSE)),VLOOKUP($B382,'Allokerad kvv'!$B$2:$AV$468,MATCH(U$1,'Allokerad kvv'!$B$1:$AV$1,0),FALSE),VLOOKUP($B382,'Justerad allokering'!$B$1:$AG$461,MATCH(U$1,'Justerad allokering'!$B$1:$AF$1,0),FALSE))</f>
        <v>0</v>
      </c>
      <c r="V382">
        <f>IF(ISERROR(1/VLOOKUP($B382,'Justerad allokering'!$B$1:$AG$461,MATCH(V$1,'Justerad allokering'!$B$1:$AF$1,0),FALSE)),VLOOKUP($B382,'Allokerad kvv'!$B$2:$AV$468,MATCH(V$1,'Allokerad kvv'!$B$1:$AV$1,0),FALSE),VLOOKUP($B382,'Justerad allokering'!$B$1:$AG$461,MATCH(V$1,'Justerad allokering'!$B$1:$AF$1,0),FALSE))</f>
        <v>0</v>
      </c>
      <c r="W382">
        <f>IF(ISERROR(1/VLOOKUP($B382,'Justerad allokering'!$B$1:$AG$461,MATCH(W$1,'Justerad allokering'!$B$1:$AF$1,0),FALSE)),VLOOKUP($B382,'Allokerad kvv'!$B$2:$AV$468,MATCH(W$1,'Allokerad kvv'!$B$1:$AV$1,0),FALSE),VLOOKUP($B382,'Justerad allokering'!$B$1:$AG$461,MATCH(W$1,'Justerad allokering'!$B$1:$AF$1,0),FALSE))</f>
        <v>0</v>
      </c>
      <c r="X382">
        <f>IF(ISERROR(1/VLOOKUP($B382,'Justerad allokering'!$B$1:$AG$461,MATCH(X$1,'Justerad allokering'!$B$1:$AF$1,0),FALSE)),VLOOKUP($B382,'Allokerad kvv'!$B$2:$AV$468,MATCH(X$1,'Allokerad kvv'!$B$1:$AV$1,0),FALSE),VLOOKUP($B382,'Justerad allokering'!$B$1:$AG$461,MATCH(X$1,'Justerad allokering'!$B$1:$AF$1,0),FALSE))</f>
        <v>0</v>
      </c>
      <c r="Y382">
        <f>IF(ISERROR(1/VLOOKUP($B382,'Justerad allokering'!$B$1:$AG$461,MATCH(Y$1,'Justerad allokering'!$B$1:$AF$1,0),FALSE)),VLOOKUP($B382,'Allokerad kvv'!$B$2:$AV$468,MATCH(Y$1,'Allokerad kvv'!$B$1:$AV$1,0),FALSE),VLOOKUP($B382,'Justerad allokering'!$B$1:$AG$461,MATCH(Y$1,'Justerad allokering'!$B$1:$AF$1,0),FALSE))</f>
        <v>0</v>
      </c>
      <c r="Z382">
        <f>IF(ISERROR(1/VLOOKUP($B382,'Justerad allokering'!$B$1:$AG$461,MATCH(Z$1,'Justerad allokering'!$B$1:$AF$1,0),FALSE)),VLOOKUP($B382,'Allokerad kvv'!$B$2:$AV$468,MATCH(Z$1,'Allokerad kvv'!$B$1:$AV$1,0),FALSE),VLOOKUP($B382,'Justerad allokering'!$B$1:$AG$461,MATCH(Z$1,'Justerad allokering'!$B$1:$AF$1,0),FALSE))</f>
        <v>0</v>
      </c>
      <c r="AE382" s="89">
        <f t="shared" si="20"/>
        <v>27.565079999999998</v>
      </c>
      <c r="AG382">
        <f t="shared" si="21"/>
        <v>27.565079999999998</v>
      </c>
      <c r="AH382">
        <f t="shared" si="22"/>
        <v>21.107079999999996</v>
      </c>
      <c r="AI382">
        <f>IF(AH382=0,"",AH382/VLOOKUP(B382,Kraftvärmeprod!$B$1:$BC$480,MATCH("Summa tillförd energi exklusive rökgaskondensering",Kraftvärmeprod!$B$1:$BC$1,0),FALSE))</f>
        <v>0.70044069821464094</v>
      </c>
      <c r="AK382">
        <f t="shared" si="23"/>
        <v>21.10708</v>
      </c>
    </row>
    <row r="383" spans="1:37" x14ac:dyDescent="0.25">
      <c r="A383" s="2" t="s">
        <v>525</v>
      </c>
      <c r="B383" s="2" t="s">
        <v>526</v>
      </c>
      <c r="C383">
        <f>IF(ISERROR(1/VLOOKUP($B383,'Justerad allokering'!$B$1:$AG$461,MATCH(C$1,'Justerad allokering'!$B$1:$AF$1,0),FALSE)),VLOOKUP($B383,'Allokerad kvv'!$B$2:$AV$468,MATCH(C$1,'Allokerad kvv'!$B$1:$AV$1,0),FALSE),VLOOKUP($B383,'Justerad allokering'!$B$1:$AG$461,MATCH(C$1,'Justerad allokering'!$B$1:$AF$1,0),FALSE))</f>
        <v>0</v>
      </c>
      <c r="D383">
        <f>IF(ISERROR(1/VLOOKUP($B383,'Justerad allokering'!$B$1:$AG$461,MATCH(D$1,'Justerad allokering'!$B$1:$AF$1,0),FALSE)),VLOOKUP($B383,'Allokerad kvv'!$B$2:$AV$468,MATCH(D$1,'Allokerad kvv'!$B$1:$AV$1,0),FALSE),VLOOKUP($B383,'Justerad allokering'!$B$1:$AG$461,MATCH(D$1,'Justerad allokering'!$B$1:$AF$1,0),FALSE))</f>
        <v>0</v>
      </c>
      <c r="E383">
        <f>IF(ISERROR(1/VLOOKUP($B383,'Justerad allokering'!$B$1:$AG$461,MATCH(E$1,'Justerad allokering'!$B$1:$AF$1,0),FALSE)),VLOOKUP($B383,'Allokerad kvv'!$B$2:$AV$468,MATCH(E$1,'Allokerad kvv'!$B$1:$AV$1,0),FALSE),VLOOKUP($B383,'Justerad allokering'!$B$1:$AG$461,MATCH(E$1,'Justerad allokering'!$B$1:$AF$1,0),FALSE))</f>
        <v>0</v>
      </c>
      <c r="F383">
        <f>IF(ISERROR(1/VLOOKUP($B383,'Justerad allokering'!$B$1:$AG$461,MATCH(F$1,'Justerad allokering'!$B$1:$AF$1,0),FALSE)),VLOOKUP($B383,'Allokerad kvv'!$B$2:$AV$468,MATCH(F$1,'Allokerad kvv'!$B$1:$AV$1,0),FALSE),VLOOKUP($B383,'Justerad allokering'!$B$1:$AG$461,MATCH(F$1,'Justerad allokering'!$B$1:$AF$1,0),FALSE))</f>
        <v>0</v>
      </c>
      <c r="G383">
        <f>IF(ISERROR(1/VLOOKUP($B383,'Justerad allokering'!$B$1:$AG$461,MATCH(G$1,'Justerad allokering'!$B$1:$AF$1,0),FALSE)),VLOOKUP($B383,'Allokerad kvv'!$B$2:$AV$468,MATCH(G$1,'Allokerad kvv'!$B$1:$AV$1,0),FALSE),VLOOKUP($B383,'Justerad allokering'!$B$1:$AG$461,MATCH(G$1,'Justerad allokering'!$B$1:$AF$1,0),FALSE))</f>
        <v>0</v>
      </c>
      <c r="H383">
        <f>IF(ISERROR(1/VLOOKUP($B383,'Justerad allokering'!$B$1:$AG$461,MATCH(H$1,'Justerad allokering'!$B$1:$AF$1,0),FALSE)),VLOOKUP($B383,'Allokerad kvv'!$B$2:$AV$468,MATCH(H$1,'Allokerad kvv'!$B$1:$AV$1,0),FALSE),VLOOKUP($B383,'Justerad allokering'!$B$1:$AG$461,MATCH(H$1,'Justerad allokering'!$B$1:$AF$1,0),FALSE))</f>
        <v>0</v>
      </c>
      <c r="I383">
        <f>IF(ISERROR(1/VLOOKUP($B383,'Justerad allokering'!$B$1:$AG$461,MATCH(I$1,'Justerad allokering'!$B$1:$AF$1,0),FALSE)),VLOOKUP($B383,'Allokerad kvv'!$B$2:$AV$468,MATCH(I$1,'Allokerad kvv'!$B$1:$AV$1,0),FALSE),VLOOKUP($B383,'Justerad allokering'!$B$1:$AG$461,MATCH(I$1,'Justerad allokering'!$B$1:$AF$1,0),FALSE))</f>
        <v>0</v>
      </c>
      <c r="J383">
        <f>IF(ISERROR(1/VLOOKUP($B383,'Justerad allokering'!$B$1:$AG$461,MATCH(J$1,'Justerad allokering'!$B$1:$AF$1,0),FALSE)),VLOOKUP($B383,'Allokerad kvv'!$B$2:$AV$468,MATCH(J$1,'Allokerad kvv'!$B$1:$AV$1,0),FALSE),VLOOKUP($B383,'Justerad allokering'!$B$1:$AG$461,MATCH(J$1,'Justerad allokering'!$B$1:$AF$1,0),FALSE))</f>
        <v>0</v>
      </c>
      <c r="K383">
        <f>IF(ISERROR(1/VLOOKUP($B383,'Justerad allokering'!$B$1:$AG$461,MATCH(K$1,'Justerad allokering'!$B$1:$AF$1,0),FALSE)),VLOOKUP($B383,'Allokerad kvv'!$B$2:$AV$468,MATCH(K$1,'Allokerad kvv'!$B$1:$AV$1,0),FALSE),VLOOKUP($B383,'Justerad allokering'!$B$1:$AG$461,MATCH(K$1,'Justerad allokering'!$B$1:$AF$1,0),FALSE))</f>
        <v>0</v>
      </c>
      <c r="L383">
        <f>IF(ISERROR(1/VLOOKUP($B383,'Justerad allokering'!$B$1:$AG$461,MATCH(L$1,'Justerad allokering'!$B$1:$AF$1,0),FALSE)),VLOOKUP($B383,'Allokerad kvv'!$B$2:$AV$468,MATCH(L$1,'Allokerad kvv'!$B$1:$AV$1,0),FALSE),VLOOKUP($B383,'Justerad allokering'!$B$1:$AG$461,MATCH(L$1,'Justerad allokering'!$B$1:$AF$1,0),FALSE))</f>
        <v>0</v>
      </c>
      <c r="M383">
        <f>IF(ISERROR(1/VLOOKUP($B383,'Justerad allokering'!$B$1:$AG$461,MATCH(M$1,'Justerad allokering'!$B$1:$AF$1,0),FALSE)),VLOOKUP($B383,'Allokerad kvv'!$B$2:$AV$468,MATCH(M$1,'Allokerad kvv'!$B$1:$AV$1,0),FALSE),VLOOKUP($B383,'Justerad allokering'!$B$1:$AG$461,MATCH(M$1,'Justerad allokering'!$B$1:$AF$1,0),FALSE))</f>
        <v>0</v>
      </c>
      <c r="N383">
        <f>IF(ISERROR(1/VLOOKUP($B383,'Justerad allokering'!$B$1:$AG$461,MATCH(N$1,'Justerad allokering'!$B$1:$AF$1,0),FALSE)),VLOOKUP($B383,'Allokerad kvv'!$B$2:$AV$468,MATCH(N$1,'Allokerad kvv'!$B$1:$AV$1,0),FALSE),VLOOKUP($B383,'Justerad allokering'!$B$1:$AG$461,MATCH(N$1,'Justerad allokering'!$B$1:$AF$1,0),FALSE))</f>
        <v>0</v>
      </c>
      <c r="O383">
        <f>IF(ISERROR(1/VLOOKUP($B383,'Justerad allokering'!$B$1:$AG$461,MATCH(O$1,'Justerad allokering'!$B$1:$AF$1,0),FALSE)),VLOOKUP($B383,'Allokerad kvv'!$B$2:$AV$468,MATCH(O$1,'Allokerad kvv'!$B$1:$AV$1,0),FALSE),VLOOKUP($B383,'Justerad allokering'!$B$1:$AG$461,MATCH(O$1,'Justerad allokering'!$B$1:$AF$1,0),FALSE))</f>
        <v>0</v>
      </c>
      <c r="P383">
        <f>IF(ISERROR(1/VLOOKUP($B383,'Justerad allokering'!$B$1:$AG$461,MATCH(P$1,'Justerad allokering'!$B$1:$AF$1,0),FALSE)),VLOOKUP($B383,'Allokerad kvv'!$B$2:$AV$468,MATCH(P$1,'Allokerad kvv'!$B$1:$AV$1,0),FALSE),VLOOKUP($B383,'Justerad allokering'!$B$1:$AG$461,MATCH(P$1,'Justerad allokering'!$B$1:$AF$1,0),FALSE))</f>
        <v>0</v>
      </c>
      <c r="Q383">
        <f>IF(ISERROR(1/VLOOKUP($B383,'Justerad allokering'!$B$1:$AG$461,MATCH(Q$1,'Justerad allokering'!$B$1:$AF$1,0),FALSE)),VLOOKUP($B383,'Allokerad kvv'!$B$2:$AV$468,MATCH(Q$1,'Allokerad kvv'!$B$1:$AV$1,0),FALSE),VLOOKUP($B383,'Justerad allokering'!$B$1:$AG$461,MATCH(Q$1,'Justerad allokering'!$B$1:$AF$1,0),FALSE))</f>
        <v>0</v>
      </c>
      <c r="R383">
        <f>IF(ISERROR(1/VLOOKUP($B383,'Justerad allokering'!$B$1:$AG$461,MATCH(R$1,'Justerad allokering'!$B$1:$AF$1,0),FALSE)),VLOOKUP($B383,'Allokerad kvv'!$B$2:$AV$468,MATCH(R$1,'Allokerad kvv'!$B$1:$AV$1,0),FALSE),VLOOKUP($B383,'Justerad allokering'!$B$1:$AG$461,MATCH(R$1,'Justerad allokering'!$B$1:$AF$1,0),FALSE))</f>
        <v>0</v>
      </c>
      <c r="S383">
        <f>IF(ISERROR(1/VLOOKUP($B383,'Justerad allokering'!$B$1:$AG$461,MATCH(S$1,'Justerad allokering'!$B$1:$AF$1,0),FALSE)),VLOOKUP($B383,'Allokerad kvv'!$B$2:$AV$468,MATCH(S$1,'Allokerad kvv'!$B$1:$AV$1,0),FALSE),VLOOKUP($B383,'Justerad allokering'!$B$1:$AG$461,MATCH(S$1,'Justerad allokering'!$B$1:$AF$1,0),FALSE))</f>
        <v>0</v>
      </c>
      <c r="T383">
        <f>IF(ISERROR(1/VLOOKUP($B383,'Justerad allokering'!$B$1:$AG$461,MATCH(T$1,'Justerad allokering'!$B$1:$AF$1,0),FALSE)),VLOOKUP($B383,'Allokerad kvv'!$B$2:$AV$468,MATCH(T$1,'Allokerad kvv'!$B$1:$AV$1,0),FALSE),VLOOKUP($B383,'Justerad allokering'!$B$1:$AG$461,MATCH(T$1,'Justerad allokering'!$B$1:$AF$1,0),FALSE))</f>
        <v>0</v>
      </c>
      <c r="U383">
        <f>IF(ISERROR(1/VLOOKUP($B383,'Justerad allokering'!$B$1:$AG$461,MATCH(U$1,'Justerad allokering'!$B$1:$AF$1,0),FALSE)),VLOOKUP($B383,'Allokerad kvv'!$B$2:$AV$468,MATCH(U$1,'Allokerad kvv'!$B$1:$AV$1,0),FALSE),VLOOKUP($B383,'Justerad allokering'!$B$1:$AG$461,MATCH(U$1,'Justerad allokering'!$B$1:$AF$1,0),FALSE))</f>
        <v>0</v>
      </c>
      <c r="V383">
        <f>IF(ISERROR(1/VLOOKUP($B383,'Justerad allokering'!$B$1:$AG$461,MATCH(V$1,'Justerad allokering'!$B$1:$AF$1,0),FALSE)),VLOOKUP($B383,'Allokerad kvv'!$B$2:$AV$468,MATCH(V$1,'Allokerad kvv'!$B$1:$AV$1,0),FALSE),VLOOKUP($B383,'Justerad allokering'!$B$1:$AG$461,MATCH(V$1,'Justerad allokering'!$B$1:$AF$1,0),FALSE))</f>
        <v>0</v>
      </c>
      <c r="W383">
        <f>IF(ISERROR(1/VLOOKUP($B383,'Justerad allokering'!$B$1:$AG$461,MATCH(W$1,'Justerad allokering'!$B$1:$AF$1,0),FALSE)),VLOOKUP($B383,'Allokerad kvv'!$B$2:$AV$468,MATCH(W$1,'Allokerad kvv'!$B$1:$AV$1,0),FALSE),VLOOKUP($B383,'Justerad allokering'!$B$1:$AG$461,MATCH(W$1,'Justerad allokering'!$B$1:$AF$1,0),FALSE))</f>
        <v>0</v>
      </c>
      <c r="X383">
        <f>IF(ISERROR(1/VLOOKUP($B383,'Justerad allokering'!$B$1:$AG$461,MATCH(X$1,'Justerad allokering'!$B$1:$AF$1,0),FALSE)),VLOOKUP($B383,'Allokerad kvv'!$B$2:$AV$468,MATCH(X$1,'Allokerad kvv'!$B$1:$AV$1,0),FALSE),VLOOKUP($B383,'Justerad allokering'!$B$1:$AG$461,MATCH(X$1,'Justerad allokering'!$B$1:$AF$1,0),FALSE))</f>
        <v>0</v>
      </c>
      <c r="Y383">
        <f>IF(ISERROR(1/VLOOKUP($B383,'Justerad allokering'!$B$1:$AG$461,MATCH(Y$1,'Justerad allokering'!$B$1:$AF$1,0),FALSE)),VLOOKUP($B383,'Allokerad kvv'!$B$2:$AV$468,MATCH(Y$1,'Allokerad kvv'!$B$1:$AV$1,0),FALSE),VLOOKUP($B383,'Justerad allokering'!$B$1:$AG$461,MATCH(Y$1,'Justerad allokering'!$B$1:$AF$1,0),FALSE))</f>
        <v>0</v>
      </c>
      <c r="Z383">
        <f>IF(ISERROR(1/VLOOKUP($B383,'Justerad allokering'!$B$1:$AG$461,MATCH(Z$1,'Justerad allokering'!$B$1:$AF$1,0),FALSE)),VLOOKUP($B383,'Allokerad kvv'!$B$2:$AV$468,MATCH(Z$1,'Allokerad kvv'!$B$1:$AV$1,0),FALSE),VLOOKUP($B383,'Justerad allokering'!$B$1:$AG$461,MATCH(Z$1,'Justerad allokering'!$B$1:$AF$1,0),FALSE))</f>
        <v>0</v>
      </c>
      <c r="AE383" s="89">
        <f t="shared" si="20"/>
        <v>0</v>
      </c>
      <c r="AG383">
        <f t="shared" si="21"/>
        <v>0</v>
      </c>
      <c r="AH383">
        <f t="shared" si="22"/>
        <v>0</v>
      </c>
      <c r="AI383" t="str">
        <f>IF(AH383=0,"",AH383/VLOOKUP(B383,Kraftvärmeprod!$B$1:$BC$480,MATCH("Summa tillförd energi exklusive rökgaskondensering",Kraftvärmeprod!$B$1:$BC$1,0),FALSE))</f>
        <v/>
      </c>
      <c r="AK383">
        <f t="shared" si="23"/>
        <v>0</v>
      </c>
    </row>
    <row r="384" spans="1:37" x14ac:dyDescent="0.25">
      <c r="A384" s="2" t="s">
        <v>525</v>
      </c>
      <c r="B384" s="2" t="s">
        <v>527</v>
      </c>
      <c r="C384">
        <f>IF(ISERROR(1/VLOOKUP($B384,'Justerad allokering'!$B$1:$AG$461,MATCH(C$1,'Justerad allokering'!$B$1:$AF$1,0),FALSE)),VLOOKUP($B384,'Allokerad kvv'!$B$2:$AV$468,MATCH(C$1,'Allokerad kvv'!$B$1:$AV$1,0),FALSE),VLOOKUP($B384,'Justerad allokering'!$B$1:$AG$461,MATCH(C$1,'Justerad allokering'!$B$1:$AF$1,0),FALSE))</f>
        <v>0</v>
      </c>
      <c r="D384">
        <f>IF(ISERROR(1/VLOOKUP($B384,'Justerad allokering'!$B$1:$AG$461,MATCH(D$1,'Justerad allokering'!$B$1:$AF$1,0),FALSE)),VLOOKUP($B384,'Allokerad kvv'!$B$2:$AV$468,MATCH(D$1,'Allokerad kvv'!$B$1:$AV$1,0),FALSE),VLOOKUP($B384,'Justerad allokering'!$B$1:$AG$461,MATCH(D$1,'Justerad allokering'!$B$1:$AF$1,0),FALSE))</f>
        <v>0</v>
      </c>
      <c r="E384">
        <f>IF(ISERROR(1/VLOOKUP($B384,'Justerad allokering'!$B$1:$AG$461,MATCH(E$1,'Justerad allokering'!$B$1:$AF$1,0),FALSE)),VLOOKUP($B384,'Allokerad kvv'!$B$2:$AV$468,MATCH(E$1,'Allokerad kvv'!$B$1:$AV$1,0),FALSE),VLOOKUP($B384,'Justerad allokering'!$B$1:$AG$461,MATCH(E$1,'Justerad allokering'!$B$1:$AF$1,0),FALSE))</f>
        <v>0</v>
      </c>
      <c r="F384">
        <f>IF(ISERROR(1/VLOOKUP($B384,'Justerad allokering'!$B$1:$AG$461,MATCH(F$1,'Justerad allokering'!$B$1:$AF$1,0),FALSE)),VLOOKUP($B384,'Allokerad kvv'!$B$2:$AV$468,MATCH(F$1,'Allokerad kvv'!$B$1:$AV$1,0),FALSE),VLOOKUP($B384,'Justerad allokering'!$B$1:$AG$461,MATCH(F$1,'Justerad allokering'!$B$1:$AF$1,0),FALSE))</f>
        <v>0</v>
      </c>
      <c r="G384">
        <f>IF(ISERROR(1/VLOOKUP($B384,'Justerad allokering'!$B$1:$AG$461,MATCH(G$1,'Justerad allokering'!$B$1:$AF$1,0),FALSE)),VLOOKUP($B384,'Allokerad kvv'!$B$2:$AV$468,MATCH(G$1,'Allokerad kvv'!$B$1:$AV$1,0),FALSE),VLOOKUP($B384,'Justerad allokering'!$B$1:$AG$461,MATCH(G$1,'Justerad allokering'!$B$1:$AF$1,0),FALSE))</f>
        <v>0</v>
      </c>
      <c r="H384">
        <f>IF(ISERROR(1/VLOOKUP($B384,'Justerad allokering'!$B$1:$AG$461,MATCH(H$1,'Justerad allokering'!$B$1:$AF$1,0),FALSE)),VLOOKUP($B384,'Allokerad kvv'!$B$2:$AV$468,MATCH(H$1,'Allokerad kvv'!$B$1:$AV$1,0),FALSE),VLOOKUP($B384,'Justerad allokering'!$B$1:$AG$461,MATCH(H$1,'Justerad allokering'!$B$1:$AF$1,0),FALSE))</f>
        <v>0</v>
      </c>
      <c r="I384">
        <f>IF(ISERROR(1/VLOOKUP($B384,'Justerad allokering'!$B$1:$AG$461,MATCH(I$1,'Justerad allokering'!$B$1:$AF$1,0),FALSE)),VLOOKUP($B384,'Allokerad kvv'!$B$2:$AV$468,MATCH(I$1,'Allokerad kvv'!$B$1:$AV$1,0),FALSE),VLOOKUP($B384,'Justerad allokering'!$B$1:$AG$461,MATCH(I$1,'Justerad allokering'!$B$1:$AF$1,0),FALSE))</f>
        <v>0</v>
      </c>
      <c r="J384">
        <f>IF(ISERROR(1/VLOOKUP($B384,'Justerad allokering'!$B$1:$AG$461,MATCH(J$1,'Justerad allokering'!$B$1:$AF$1,0),FALSE)),VLOOKUP($B384,'Allokerad kvv'!$B$2:$AV$468,MATCH(J$1,'Allokerad kvv'!$B$1:$AV$1,0),FALSE),VLOOKUP($B384,'Justerad allokering'!$B$1:$AG$461,MATCH(J$1,'Justerad allokering'!$B$1:$AF$1,0),FALSE))</f>
        <v>0</v>
      </c>
      <c r="K384">
        <f>IF(ISERROR(1/VLOOKUP($B384,'Justerad allokering'!$B$1:$AG$461,MATCH(K$1,'Justerad allokering'!$B$1:$AF$1,0),FALSE)),VLOOKUP($B384,'Allokerad kvv'!$B$2:$AV$468,MATCH(K$1,'Allokerad kvv'!$B$1:$AV$1,0),FALSE),VLOOKUP($B384,'Justerad allokering'!$B$1:$AG$461,MATCH(K$1,'Justerad allokering'!$B$1:$AF$1,0),FALSE))</f>
        <v>0</v>
      </c>
      <c r="L384">
        <f>IF(ISERROR(1/VLOOKUP($B384,'Justerad allokering'!$B$1:$AG$461,MATCH(L$1,'Justerad allokering'!$B$1:$AF$1,0),FALSE)),VLOOKUP($B384,'Allokerad kvv'!$B$2:$AV$468,MATCH(L$1,'Allokerad kvv'!$B$1:$AV$1,0),FALSE),VLOOKUP($B384,'Justerad allokering'!$B$1:$AG$461,MATCH(L$1,'Justerad allokering'!$B$1:$AF$1,0),FALSE))</f>
        <v>0</v>
      </c>
      <c r="M384">
        <f>IF(ISERROR(1/VLOOKUP($B384,'Justerad allokering'!$B$1:$AG$461,MATCH(M$1,'Justerad allokering'!$B$1:$AF$1,0),FALSE)),VLOOKUP($B384,'Allokerad kvv'!$B$2:$AV$468,MATCH(M$1,'Allokerad kvv'!$B$1:$AV$1,0),FALSE),VLOOKUP($B384,'Justerad allokering'!$B$1:$AG$461,MATCH(M$1,'Justerad allokering'!$B$1:$AF$1,0),FALSE))</f>
        <v>0</v>
      </c>
      <c r="N384">
        <f>IF(ISERROR(1/VLOOKUP($B384,'Justerad allokering'!$B$1:$AG$461,MATCH(N$1,'Justerad allokering'!$B$1:$AF$1,0),FALSE)),VLOOKUP($B384,'Allokerad kvv'!$B$2:$AV$468,MATCH(N$1,'Allokerad kvv'!$B$1:$AV$1,0),FALSE),VLOOKUP($B384,'Justerad allokering'!$B$1:$AG$461,MATCH(N$1,'Justerad allokering'!$B$1:$AF$1,0),FALSE))</f>
        <v>0</v>
      </c>
      <c r="O384">
        <f>IF(ISERROR(1/VLOOKUP($B384,'Justerad allokering'!$B$1:$AG$461,MATCH(O$1,'Justerad allokering'!$B$1:$AF$1,0),FALSE)),VLOOKUP($B384,'Allokerad kvv'!$B$2:$AV$468,MATCH(O$1,'Allokerad kvv'!$B$1:$AV$1,0),FALSE),VLOOKUP($B384,'Justerad allokering'!$B$1:$AG$461,MATCH(O$1,'Justerad allokering'!$B$1:$AF$1,0),FALSE))</f>
        <v>0</v>
      </c>
      <c r="P384">
        <f>IF(ISERROR(1/VLOOKUP($B384,'Justerad allokering'!$B$1:$AG$461,MATCH(P$1,'Justerad allokering'!$B$1:$AF$1,0),FALSE)),VLOOKUP($B384,'Allokerad kvv'!$B$2:$AV$468,MATCH(P$1,'Allokerad kvv'!$B$1:$AV$1,0),FALSE),VLOOKUP($B384,'Justerad allokering'!$B$1:$AG$461,MATCH(P$1,'Justerad allokering'!$B$1:$AF$1,0),FALSE))</f>
        <v>0</v>
      </c>
      <c r="Q384">
        <f>IF(ISERROR(1/VLOOKUP($B384,'Justerad allokering'!$B$1:$AG$461,MATCH(Q$1,'Justerad allokering'!$B$1:$AF$1,0),FALSE)),VLOOKUP($B384,'Allokerad kvv'!$B$2:$AV$468,MATCH(Q$1,'Allokerad kvv'!$B$1:$AV$1,0),FALSE),VLOOKUP($B384,'Justerad allokering'!$B$1:$AG$461,MATCH(Q$1,'Justerad allokering'!$B$1:$AF$1,0),FALSE))</f>
        <v>0</v>
      </c>
      <c r="R384">
        <f>IF(ISERROR(1/VLOOKUP($B384,'Justerad allokering'!$B$1:$AG$461,MATCH(R$1,'Justerad allokering'!$B$1:$AF$1,0),FALSE)),VLOOKUP($B384,'Allokerad kvv'!$B$2:$AV$468,MATCH(R$1,'Allokerad kvv'!$B$1:$AV$1,0),FALSE),VLOOKUP($B384,'Justerad allokering'!$B$1:$AG$461,MATCH(R$1,'Justerad allokering'!$B$1:$AF$1,0),FALSE))</f>
        <v>0</v>
      </c>
      <c r="S384">
        <f>IF(ISERROR(1/VLOOKUP($B384,'Justerad allokering'!$B$1:$AG$461,MATCH(S$1,'Justerad allokering'!$B$1:$AF$1,0),FALSE)),VLOOKUP($B384,'Allokerad kvv'!$B$2:$AV$468,MATCH(S$1,'Allokerad kvv'!$B$1:$AV$1,0),FALSE),VLOOKUP($B384,'Justerad allokering'!$B$1:$AG$461,MATCH(S$1,'Justerad allokering'!$B$1:$AF$1,0),FALSE))</f>
        <v>0</v>
      </c>
      <c r="T384">
        <f>IF(ISERROR(1/VLOOKUP($B384,'Justerad allokering'!$B$1:$AG$461,MATCH(T$1,'Justerad allokering'!$B$1:$AF$1,0),FALSE)),VLOOKUP($B384,'Allokerad kvv'!$B$2:$AV$468,MATCH(T$1,'Allokerad kvv'!$B$1:$AV$1,0),FALSE),VLOOKUP($B384,'Justerad allokering'!$B$1:$AG$461,MATCH(T$1,'Justerad allokering'!$B$1:$AF$1,0),FALSE))</f>
        <v>0</v>
      </c>
      <c r="U384">
        <f>IF(ISERROR(1/VLOOKUP($B384,'Justerad allokering'!$B$1:$AG$461,MATCH(U$1,'Justerad allokering'!$B$1:$AF$1,0),FALSE)),VLOOKUP($B384,'Allokerad kvv'!$B$2:$AV$468,MATCH(U$1,'Allokerad kvv'!$B$1:$AV$1,0),FALSE),VLOOKUP($B384,'Justerad allokering'!$B$1:$AG$461,MATCH(U$1,'Justerad allokering'!$B$1:$AF$1,0),FALSE))</f>
        <v>0</v>
      </c>
      <c r="V384">
        <f>IF(ISERROR(1/VLOOKUP($B384,'Justerad allokering'!$B$1:$AG$461,MATCH(V$1,'Justerad allokering'!$B$1:$AF$1,0),FALSE)),VLOOKUP($B384,'Allokerad kvv'!$B$2:$AV$468,MATCH(V$1,'Allokerad kvv'!$B$1:$AV$1,0),FALSE),VLOOKUP($B384,'Justerad allokering'!$B$1:$AG$461,MATCH(V$1,'Justerad allokering'!$B$1:$AF$1,0),FALSE))</f>
        <v>0</v>
      </c>
      <c r="W384">
        <f>IF(ISERROR(1/VLOOKUP($B384,'Justerad allokering'!$B$1:$AG$461,MATCH(W$1,'Justerad allokering'!$B$1:$AF$1,0),FALSE)),VLOOKUP($B384,'Allokerad kvv'!$B$2:$AV$468,MATCH(W$1,'Allokerad kvv'!$B$1:$AV$1,0),FALSE),VLOOKUP($B384,'Justerad allokering'!$B$1:$AG$461,MATCH(W$1,'Justerad allokering'!$B$1:$AF$1,0),FALSE))</f>
        <v>0</v>
      </c>
      <c r="X384">
        <f>IF(ISERROR(1/VLOOKUP($B384,'Justerad allokering'!$B$1:$AG$461,MATCH(X$1,'Justerad allokering'!$B$1:$AF$1,0),FALSE)),VLOOKUP($B384,'Allokerad kvv'!$B$2:$AV$468,MATCH(X$1,'Allokerad kvv'!$B$1:$AV$1,0),FALSE),VLOOKUP($B384,'Justerad allokering'!$B$1:$AG$461,MATCH(X$1,'Justerad allokering'!$B$1:$AF$1,0),FALSE))</f>
        <v>0</v>
      </c>
      <c r="Y384">
        <f>IF(ISERROR(1/VLOOKUP($B384,'Justerad allokering'!$B$1:$AG$461,MATCH(Y$1,'Justerad allokering'!$B$1:$AF$1,0),FALSE)),VLOOKUP($B384,'Allokerad kvv'!$B$2:$AV$468,MATCH(Y$1,'Allokerad kvv'!$B$1:$AV$1,0),FALSE),VLOOKUP($B384,'Justerad allokering'!$B$1:$AG$461,MATCH(Y$1,'Justerad allokering'!$B$1:$AF$1,0),FALSE))</f>
        <v>0</v>
      </c>
      <c r="Z384">
        <f>IF(ISERROR(1/VLOOKUP($B384,'Justerad allokering'!$B$1:$AG$461,MATCH(Z$1,'Justerad allokering'!$B$1:$AF$1,0),FALSE)),VLOOKUP($B384,'Allokerad kvv'!$B$2:$AV$468,MATCH(Z$1,'Allokerad kvv'!$B$1:$AV$1,0),FALSE),VLOOKUP($B384,'Justerad allokering'!$B$1:$AG$461,MATCH(Z$1,'Justerad allokering'!$B$1:$AF$1,0),FALSE))</f>
        <v>0</v>
      </c>
      <c r="AE384" s="89">
        <f t="shared" si="20"/>
        <v>0</v>
      </c>
      <c r="AG384">
        <f t="shared" si="21"/>
        <v>0</v>
      </c>
      <c r="AH384">
        <f t="shared" si="22"/>
        <v>0</v>
      </c>
      <c r="AI384" t="str">
        <f>IF(AH384=0,"",AH384/VLOOKUP(B384,Kraftvärmeprod!$B$1:$BC$480,MATCH("Summa tillförd energi exklusive rökgaskondensering",Kraftvärmeprod!$B$1:$BC$1,0),FALSE))</f>
        <v/>
      </c>
      <c r="AK384">
        <f t="shared" si="23"/>
        <v>0</v>
      </c>
    </row>
    <row r="385" spans="1:37" x14ac:dyDescent="0.25">
      <c r="A385" s="2" t="s">
        <v>525</v>
      </c>
      <c r="B385" s="2" t="s">
        <v>528</v>
      </c>
      <c r="C385">
        <f>IF(ISERROR(1/VLOOKUP($B385,'Justerad allokering'!$B$1:$AG$461,MATCH(C$1,'Justerad allokering'!$B$1:$AF$1,0),FALSE)),VLOOKUP($B385,'Allokerad kvv'!$B$2:$AV$468,MATCH(C$1,'Allokerad kvv'!$B$1:$AV$1,0),FALSE),VLOOKUP($B385,'Justerad allokering'!$B$1:$AG$461,MATCH(C$1,'Justerad allokering'!$B$1:$AF$1,0),FALSE))</f>
        <v>0</v>
      </c>
      <c r="D385">
        <f>IF(ISERROR(1/VLOOKUP($B385,'Justerad allokering'!$B$1:$AG$461,MATCH(D$1,'Justerad allokering'!$B$1:$AF$1,0),FALSE)),VLOOKUP($B385,'Allokerad kvv'!$B$2:$AV$468,MATCH(D$1,'Allokerad kvv'!$B$1:$AV$1,0),FALSE),VLOOKUP($B385,'Justerad allokering'!$B$1:$AG$461,MATCH(D$1,'Justerad allokering'!$B$1:$AF$1,0),FALSE))</f>
        <v>0</v>
      </c>
      <c r="E385">
        <f>IF(ISERROR(1/VLOOKUP($B385,'Justerad allokering'!$B$1:$AG$461,MATCH(E$1,'Justerad allokering'!$B$1:$AF$1,0),FALSE)),VLOOKUP($B385,'Allokerad kvv'!$B$2:$AV$468,MATCH(E$1,'Allokerad kvv'!$B$1:$AV$1,0),FALSE),VLOOKUP($B385,'Justerad allokering'!$B$1:$AG$461,MATCH(E$1,'Justerad allokering'!$B$1:$AF$1,0),FALSE))</f>
        <v>0</v>
      </c>
      <c r="F385">
        <f>IF(ISERROR(1/VLOOKUP($B385,'Justerad allokering'!$B$1:$AG$461,MATCH(F$1,'Justerad allokering'!$B$1:$AF$1,0),FALSE)),VLOOKUP($B385,'Allokerad kvv'!$B$2:$AV$468,MATCH(F$1,'Allokerad kvv'!$B$1:$AV$1,0),FALSE),VLOOKUP($B385,'Justerad allokering'!$B$1:$AG$461,MATCH(F$1,'Justerad allokering'!$B$1:$AF$1,0),FALSE))</f>
        <v>0</v>
      </c>
      <c r="G385">
        <f>IF(ISERROR(1/VLOOKUP($B385,'Justerad allokering'!$B$1:$AG$461,MATCH(G$1,'Justerad allokering'!$B$1:$AF$1,0),FALSE)),VLOOKUP($B385,'Allokerad kvv'!$B$2:$AV$468,MATCH(G$1,'Allokerad kvv'!$B$1:$AV$1,0),FALSE),VLOOKUP($B385,'Justerad allokering'!$B$1:$AG$461,MATCH(G$1,'Justerad allokering'!$B$1:$AF$1,0),FALSE))</f>
        <v>0</v>
      </c>
      <c r="H385">
        <f>IF(ISERROR(1/VLOOKUP($B385,'Justerad allokering'!$B$1:$AG$461,MATCH(H$1,'Justerad allokering'!$B$1:$AF$1,0),FALSE)),VLOOKUP($B385,'Allokerad kvv'!$B$2:$AV$468,MATCH(H$1,'Allokerad kvv'!$B$1:$AV$1,0),FALSE),VLOOKUP($B385,'Justerad allokering'!$B$1:$AG$461,MATCH(H$1,'Justerad allokering'!$B$1:$AF$1,0),FALSE))</f>
        <v>0</v>
      </c>
      <c r="I385">
        <f>IF(ISERROR(1/VLOOKUP($B385,'Justerad allokering'!$B$1:$AG$461,MATCH(I$1,'Justerad allokering'!$B$1:$AF$1,0),FALSE)),VLOOKUP($B385,'Allokerad kvv'!$B$2:$AV$468,MATCH(I$1,'Allokerad kvv'!$B$1:$AV$1,0),FALSE),VLOOKUP($B385,'Justerad allokering'!$B$1:$AG$461,MATCH(I$1,'Justerad allokering'!$B$1:$AF$1,0),FALSE))</f>
        <v>0</v>
      </c>
      <c r="J385">
        <f>IF(ISERROR(1/VLOOKUP($B385,'Justerad allokering'!$B$1:$AG$461,MATCH(J$1,'Justerad allokering'!$B$1:$AF$1,0),FALSE)),VLOOKUP($B385,'Allokerad kvv'!$B$2:$AV$468,MATCH(J$1,'Allokerad kvv'!$B$1:$AV$1,0),FALSE),VLOOKUP($B385,'Justerad allokering'!$B$1:$AG$461,MATCH(J$1,'Justerad allokering'!$B$1:$AF$1,0),FALSE))</f>
        <v>0</v>
      </c>
      <c r="K385">
        <f>IF(ISERROR(1/VLOOKUP($B385,'Justerad allokering'!$B$1:$AG$461,MATCH(K$1,'Justerad allokering'!$B$1:$AF$1,0),FALSE)),VLOOKUP($B385,'Allokerad kvv'!$B$2:$AV$468,MATCH(K$1,'Allokerad kvv'!$B$1:$AV$1,0),FALSE),VLOOKUP($B385,'Justerad allokering'!$B$1:$AG$461,MATCH(K$1,'Justerad allokering'!$B$1:$AF$1,0),FALSE))</f>
        <v>0</v>
      </c>
      <c r="L385">
        <f>IF(ISERROR(1/VLOOKUP($B385,'Justerad allokering'!$B$1:$AG$461,MATCH(L$1,'Justerad allokering'!$B$1:$AF$1,0),FALSE)),VLOOKUP($B385,'Allokerad kvv'!$B$2:$AV$468,MATCH(L$1,'Allokerad kvv'!$B$1:$AV$1,0),FALSE),VLOOKUP($B385,'Justerad allokering'!$B$1:$AG$461,MATCH(L$1,'Justerad allokering'!$B$1:$AF$1,0),FALSE))</f>
        <v>0</v>
      </c>
      <c r="M385">
        <f>IF(ISERROR(1/VLOOKUP($B385,'Justerad allokering'!$B$1:$AG$461,MATCH(M$1,'Justerad allokering'!$B$1:$AF$1,0),FALSE)),VLOOKUP($B385,'Allokerad kvv'!$B$2:$AV$468,MATCH(M$1,'Allokerad kvv'!$B$1:$AV$1,0),FALSE),VLOOKUP($B385,'Justerad allokering'!$B$1:$AG$461,MATCH(M$1,'Justerad allokering'!$B$1:$AF$1,0),FALSE))</f>
        <v>0</v>
      </c>
      <c r="N385">
        <f>IF(ISERROR(1/VLOOKUP($B385,'Justerad allokering'!$B$1:$AG$461,MATCH(N$1,'Justerad allokering'!$B$1:$AF$1,0),FALSE)),VLOOKUP($B385,'Allokerad kvv'!$B$2:$AV$468,MATCH(N$1,'Allokerad kvv'!$B$1:$AV$1,0),FALSE),VLOOKUP($B385,'Justerad allokering'!$B$1:$AG$461,MATCH(N$1,'Justerad allokering'!$B$1:$AF$1,0),FALSE))</f>
        <v>0</v>
      </c>
      <c r="O385">
        <f>IF(ISERROR(1/VLOOKUP($B385,'Justerad allokering'!$B$1:$AG$461,MATCH(O$1,'Justerad allokering'!$B$1:$AF$1,0),FALSE)),VLOOKUP($B385,'Allokerad kvv'!$B$2:$AV$468,MATCH(O$1,'Allokerad kvv'!$B$1:$AV$1,0),FALSE),VLOOKUP($B385,'Justerad allokering'!$B$1:$AG$461,MATCH(O$1,'Justerad allokering'!$B$1:$AF$1,0),FALSE))</f>
        <v>0</v>
      </c>
      <c r="P385">
        <f>IF(ISERROR(1/VLOOKUP($B385,'Justerad allokering'!$B$1:$AG$461,MATCH(P$1,'Justerad allokering'!$B$1:$AF$1,0),FALSE)),VLOOKUP($B385,'Allokerad kvv'!$B$2:$AV$468,MATCH(P$1,'Allokerad kvv'!$B$1:$AV$1,0),FALSE),VLOOKUP($B385,'Justerad allokering'!$B$1:$AG$461,MATCH(P$1,'Justerad allokering'!$B$1:$AF$1,0),FALSE))</f>
        <v>0</v>
      </c>
      <c r="Q385">
        <f>IF(ISERROR(1/VLOOKUP($B385,'Justerad allokering'!$B$1:$AG$461,MATCH(Q$1,'Justerad allokering'!$B$1:$AF$1,0),FALSE)),VLOOKUP($B385,'Allokerad kvv'!$B$2:$AV$468,MATCH(Q$1,'Allokerad kvv'!$B$1:$AV$1,0),FALSE),VLOOKUP($B385,'Justerad allokering'!$B$1:$AG$461,MATCH(Q$1,'Justerad allokering'!$B$1:$AF$1,0),FALSE))</f>
        <v>0</v>
      </c>
      <c r="R385">
        <f>IF(ISERROR(1/VLOOKUP($B385,'Justerad allokering'!$B$1:$AG$461,MATCH(R$1,'Justerad allokering'!$B$1:$AF$1,0),FALSE)),VLOOKUP($B385,'Allokerad kvv'!$B$2:$AV$468,MATCH(R$1,'Allokerad kvv'!$B$1:$AV$1,0),FALSE),VLOOKUP($B385,'Justerad allokering'!$B$1:$AG$461,MATCH(R$1,'Justerad allokering'!$B$1:$AF$1,0),FALSE))</f>
        <v>0</v>
      </c>
      <c r="S385">
        <f>IF(ISERROR(1/VLOOKUP($B385,'Justerad allokering'!$B$1:$AG$461,MATCH(S$1,'Justerad allokering'!$B$1:$AF$1,0),FALSE)),VLOOKUP($B385,'Allokerad kvv'!$B$2:$AV$468,MATCH(S$1,'Allokerad kvv'!$B$1:$AV$1,0),FALSE),VLOOKUP($B385,'Justerad allokering'!$B$1:$AG$461,MATCH(S$1,'Justerad allokering'!$B$1:$AF$1,0),FALSE))</f>
        <v>0</v>
      </c>
      <c r="T385">
        <f>IF(ISERROR(1/VLOOKUP($B385,'Justerad allokering'!$B$1:$AG$461,MATCH(T$1,'Justerad allokering'!$B$1:$AF$1,0),FALSE)),VLOOKUP($B385,'Allokerad kvv'!$B$2:$AV$468,MATCH(T$1,'Allokerad kvv'!$B$1:$AV$1,0),FALSE),VLOOKUP($B385,'Justerad allokering'!$B$1:$AG$461,MATCH(T$1,'Justerad allokering'!$B$1:$AF$1,0),FALSE))</f>
        <v>0</v>
      </c>
      <c r="U385">
        <f>IF(ISERROR(1/VLOOKUP($B385,'Justerad allokering'!$B$1:$AG$461,MATCH(U$1,'Justerad allokering'!$B$1:$AF$1,0),FALSE)),VLOOKUP($B385,'Allokerad kvv'!$B$2:$AV$468,MATCH(U$1,'Allokerad kvv'!$B$1:$AV$1,0),FALSE),VLOOKUP($B385,'Justerad allokering'!$B$1:$AG$461,MATCH(U$1,'Justerad allokering'!$B$1:$AF$1,0),FALSE))</f>
        <v>0</v>
      </c>
      <c r="V385">
        <f>IF(ISERROR(1/VLOOKUP($B385,'Justerad allokering'!$B$1:$AG$461,MATCH(V$1,'Justerad allokering'!$B$1:$AF$1,0),FALSE)),VLOOKUP($B385,'Allokerad kvv'!$B$2:$AV$468,MATCH(V$1,'Allokerad kvv'!$B$1:$AV$1,0),FALSE),VLOOKUP($B385,'Justerad allokering'!$B$1:$AG$461,MATCH(V$1,'Justerad allokering'!$B$1:$AF$1,0),FALSE))</f>
        <v>0</v>
      </c>
      <c r="W385">
        <f>IF(ISERROR(1/VLOOKUP($B385,'Justerad allokering'!$B$1:$AG$461,MATCH(W$1,'Justerad allokering'!$B$1:$AF$1,0),FALSE)),VLOOKUP($B385,'Allokerad kvv'!$B$2:$AV$468,MATCH(W$1,'Allokerad kvv'!$B$1:$AV$1,0),FALSE),VLOOKUP($B385,'Justerad allokering'!$B$1:$AG$461,MATCH(W$1,'Justerad allokering'!$B$1:$AF$1,0),FALSE))</f>
        <v>0</v>
      </c>
      <c r="X385">
        <f>IF(ISERROR(1/VLOOKUP($B385,'Justerad allokering'!$B$1:$AG$461,MATCH(X$1,'Justerad allokering'!$B$1:$AF$1,0),FALSE)),VLOOKUP($B385,'Allokerad kvv'!$B$2:$AV$468,MATCH(X$1,'Allokerad kvv'!$B$1:$AV$1,0),FALSE),VLOOKUP($B385,'Justerad allokering'!$B$1:$AG$461,MATCH(X$1,'Justerad allokering'!$B$1:$AF$1,0),FALSE))</f>
        <v>0</v>
      </c>
      <c r="Y385">
        <f>IF(ISERROR(1/VLOOKUP($B385,'Justerad allokering'!$B$1:$AG$461,MATCH(Y$1,'Justerad allokering'!$B$1:$AF$1,0),FALSE)),VLOOKUP($B385,'Allokerad kvv'!$B$2:$AV$468,MATCH(Y$1,'Allokerad kvv'!$B$1:$AV$1,0),FALSE),VLOOKUP($B385,'Justerad allokering'!$B$1:$AG$461,MATCH(Y$1,'Justerad allokering'!$B$1:$AF$1,0),FALSE))</f>
        <v>0</v>
      </c>
      <c r="Z385">
        <f>IF(ISERROR(1/VLOOKUP($B385,'Justerad allokering'!$B$1:$AG$461,MATCH(Z$1,'Justerad allokering'!$B$1:$AF$1,0),FALSE)),VLOOKUP($B385,'Allokerad kvv'!$B$2:$AV$468,MATCH(Z$1,'Allokerad kvv'!$B$1:$AV$1,0),FALSE),VLOOKUP($B385,'Justerad allokering'!$B$1:$AG$461,MATCH(Z$1,'Justerad allokering'!$B$1:$AF$1,0),FALSE))</f>
        <v>0</v>
      </c>
      <c r="AE385" s="89">
        <f t="shared" si="20"/>
        <v>0</v>
      </c>
      <c r="AG385">
        <f t="shared" si="21"/>
        <v>0</v>
      </c>
      <c r="AH385">
        <f t="shared" si="22"/>
        <v>0</v>
      </c>
      <c r="AI385" t="str">
        <f>IF(AH385=0,"",AH385/VLOOKUP(B385,Kraftvärmeprod!$B$1:$BC$480,MATCH("Summa tillförd energi exklusive rökgaskondensering",Kraftvärmeprod!$B$1:$BC$1,0),FALSE))</f>
        <v/>
      </c>
      <c r="AK385">
        <f t="shared" si="23"/>
        <v>0</v>
      </c>
    </row>
    <row r="386" spans="1:37" x14ac:dyDescent="0.25">
      <c r="A386" s="2" t="s">
        <v>525</v>
      </c>
      <c r="B386" s="2" t="s">
        <v>529</v>
      </c>
      <c r="C386">
        <f>IF(ISERROR(1/VLOOKUP($B386,'Justerad allokering'!$B$1:$AG$461,MATCH(C$1,'Justerad allokering'!$B$1:$AF$1,0),FALSE)),VLOOKUP($B386,'Allokerad kvv'!$B$2:$AV$468,MATCH(C$1,'Allokerad kvv'!$B$1:$AV$1,0),FALSE),VLOOKUP($B386,'Justerad allokering'!$B$1:$AG$461,MATCH(C$1,'Justerad allokering'!$B$1:$AF$1,0),FALSE))</f>
        <v>0</v>
      </c>
      <c r="D386">
        <f>IF(ISERROR(1/VLOOKUP($B386,'Justerad allokering'!$B$1:$AG$461,MATCH(D$1,'Justerad allokering'!$B$1:$AF$1,0),FALSE)),VLOOKUP($B386,'Allokerad kvv'!$B$2:$AV$468,MATCH(D$1,'Allokerad kvv'!$B$1:$AV$1,0),FALSE),VLOOKUP($B386,'Justerad allokering'!$B$1:$AG$461,MATCH(D$1,'Justerad allokering'!$B$1:$AF$1,0),FALSE))</f>
        <v>0</v>
      </c>
      <c r="E386">
        <f>IF(ISERROR(1/VLOOKUP($B386,'Justerad allokering'!$B$1:$AG$461,MATCH(E$1,'Justerad allokering'!$B$1:$AF$1,0),FALSE)),VLOOKUP($B386,'Allokerad kvv'!$B$2:$AV$468,MATCH(E$1,'Allokerad kvv'!$B$1:$AV$1,0),FALSE),VLOOKUP($B386,'Justerad allokering'!$B$1:$AG$461,MATCH(E$1,'Justerad allokering'!$B$1:$AF$1,0),FALSE))</f>
        <v>0</v>
      </c>
      <c r="F386">
        <f>IF(ISERROR(1/VLOOKUP($B386,'Justerad allokering'!$B$1:$AG$461,MATCH(F$1,'Justerad allokering'!$B$1:$AF$1,0),FALSE)),VLOOKUP($B386,'Allokerad kvv'!$B$2:$AV$468,MATCH(F$1,'Allokerad kvv'!$B$1:$AV$1,0),FALSE),VLOOKUP($B386,'Justerad allokering'!$B$1:$AG$461,MATCH(F$1,'Justerad allokering'!$B$1:$AF$1,0),FALSE))</f>
        <v>0</v>
      </c>
      <c r="G386">
        <f>IF(ISERROR(1/VLOOKUP($B386,'Justerad allokering'!$B$1:$AG$461,MATCH(G$1,'Justerad allokering'!$B$1:$AF$1,0),FALSE)),VLOOKUP($B386,'Allokerad kvv'!$B$2:$AV$468,MATCH(G$1,'Allokerad kvv'!$B$1:$AV$1,0),FALSE),VLOOKUP($B386,'Justerad allokering'!$B$1:$AG$461,MATCH(G$1,'Justerad allokering'!$B$1:$AF$1,0),FALSE))</f>
        <v>0</v>
      </c>
      <c r="H386">
        <f>IF(ISERROR(1/VLOOKUP($B386,'Justerad allokering'!$B$1:$AG$461,MATCH(H$1,'Justerad allokering'!$B$1:$AF$1,0),FALSE)),VLOOKUP($B386,'Allokerad kvv'!$B$2:$AV$468,MATCH(H$1,'Allokerad kvv'!$B$1:$AV$1,0),FALSE),VLOOKUP($B386,'Justerad allokering'!$B$1:$AG$461,MATCH(H$1,'Justerad allokering'!$B$1:$AF$1,0),FALSE))</f>
        <v>0</v>
      </c>
      <c r="I386">
        <f>IF(ISERROR(1/VLOOKUP($B386,'Justerad allokering'!$B$1:$AG$461,MATCH(I$1,'Justerad allokering'!$B$1:$AF$1,0),FALSE)),VLOOKUP($B386,'Allokerad kvv'!$B$2:$AV$468,MATCH(I$1,'Allokerad kvv'!$B$1:$AV$1,0),FALSE),VLOOKUP($B386,'Justerad allokering'!$B$1:$AG$461,MATCH(I$1,'Justerad allokering'!$B$1:$AF$1,0),FALSE))</f>
        <v>0</v>
      </c>
      <c r="J386">
        <f>IF(ISERROR(1/VLOOKUP($B386,'Justerad allokering'!$B$1:$AG$461,MATCH(J$1,'Justerad allokering'!$B$1:$AF$1,0),FALSE)),VLOOKUP($B386,'Allokerad kvv'!$B$2:$AV$468,MATCH(J$1,'Allokerad kvv'!$B$1:$AV$1,0),FALSE),VLOOKUP($B386,'Justerad allokering'!$B$1:$AG$461,MATCH(J$1,'Justerad allokering'!$B$1:$AF$1,0),FALSE))</f>
        <v>0</v>
      </c>
      <c r="K386">
        <f>IF(ISERROR(1/VLOOKUP($B386,'Justerad allokering'!$B$1:$AG$461,MATCH(K$1,'Justerad allokering'!$B$1:$AF$1,0),FALSE)),VLOOKUP($B386,'Allokerad kvv'!$B$2:$AV$468,MATCH(K$1,'Allokerad kvv'!$B$1:$AV$1,0),FALSE),VLOOKUP($B386,'Justerad allokering'!$B$1:$AG$461,MATCH(K$1,'Justerad allokering'!$B$1:$AF$1,0),FALSE))</f>
        <v>0</v>
      </c>
      <c r="L386">
        <f>IF(ISERROR(1/VLOOKUP($B386,'Justerad allokering'!$B$1:$AG$461,MATCH(L$1,'Justerad allokering'!$B$1:$AF$1,0),FALSE)),VLOOKUP($B386,'Allokerad kvv'!$B$2:$AV$468,MATCH(L$1,'Allokerad kvv'!$B$1:$AV$1,0),FALSE),VLOOKUP($B386,'Justerad allokering'!$B$1:$AG$461,MATCH(L$1,'Justerad allokering'!$B$1:$AF$1,0),FALSE))</f>
        <v>0</v>
      </c>
      <c r="M386">
        <f>IF(ISERROR(1/VLOOKUP($B386,'Justerad allokering'!$B$1:$AG$461,MATCH(M$1,'Justerad allokering'!$B$1:$AF$1,0),FALSE)),VLOOKUP($B386,'Allokerad kvv'!$B$2:$AV$468,MATCH(M$1,'Allokerad kvv'!$B$1:$AV$1,0),FALSE),VLOOKUP($B386,'Justerad allokering'!$B$1:$AG$461,MATCH(M$1,'Justerad allokering'!$B$1:$AF$1,0),FALSE))</f>
        <v>0</v>
      </c>
      <c r="N386">
        <f>IF(ISERROR(1/VLOOKUP($B386,'Justerad allokering'!$B$1:$AG$461,MATCH(N$1,'Justerad allokering'!$B$1:$AF$1,0),FALSE)),VLOOKUP($B386,'Allokerad kvv'!$B$2:$AV$468,MATCH(N$1,'Allokerad kvv'!$B$1:$AV$1,0),FALSE),VLOOKUP($B386,'Justerad allokering'!$B$1:$AG$461,MATCH(N$1,'Justerad allokering'!$B$1:$AF$1,0),FALSE))</f>
        <v>0</v>
      </c>
      <c r="O386">
        <f>IF(ISERROR(1/VLOOKUP($B386,'Justerad allokering'!$B$1:$AG$461,MATCH(O$1,'Justerad allokering'!$B$1:$AF$1,0),FALSE)),VLOOKUP($B386,'Allokerad kvv'!$B$2:$AV$468,MATCH(O$1,'Allokerad kvv'!$B$1:$AV$1,0),FALSE),VLOOKUP($B386,'Justerad allokering'!$B$1:$AG$461,MATCH(O$1,'Justerad allokering'!$B$1:$AF$1,0),FALSE))</f>
        <v>0</v>
      </c>
      <c r="P386">
        <f>IF(ISERROR(1/VLOOKUP($B386,'Justerad allokering'!$B$1:$AG$461,MATCH(P$1,'Justerad allokering'!$B$1:$AF$1,0),FALSE)),VLOOKUP($B386,'Allokerad kvv'!$B$2:$AV$468,MATCH(P$1,'Allokerad kvv'!$B$1:$AV$1,0),FALSE),VLOOKUP($B386,'Justerad allokering'!$B$1:$AG$461,MATCH(P$1,'Justerad allokering'!$B$1:$AF$1,0),FALSE))</f>
        <v>0</v>
      </c>
      <c r="Q386">
        <f>IF(ISERROR(1/VLOOKUP($B386,'Justerad allokering'!$B$1:$AG$461,MATCH(Q$1,'Justerad allokering'!$B$1:$AF$1,0),FALSE)),VLOOKUP($B386,'Allokerad kvv'!$B$2:$AV$468,MATCH(Q$1,'Allokerad kvv'!$B$1:$AV$1,0),FALSE),VLOOKUP($B386,'Justerad allokering'!$B$1:$AG$461,MATCH(Q$1,'Justerad allokering'!$B$1:$AF$1,0),FALSE))</f>
        <v>0</v>
      </c>
      <c r="R386">
        <f>IF(ISERROR(1/VLOOKUP($B386,'Justerad allokering'!$B$1:$AG$461,MATCH(R$1,'Justerad allokering'!$B$1:$AF$1,0),FALSE)),VLOOKUP($B386,'Allokerad kvv'!$B$2:$AV$468,MATCH(R$1,'Allokerad kvv'!$B$1:$AV$1,0),FALSE),VLOOKUP($B386,'Justerad allokering'!$B$1:$AG$461,MATCH(R$1,'Justerad allokering'!$B$1:$AF$1,0),FALSE))</f>
        <v>0</v>
      </c>
      <c r="S386">
        <f>IF(ISERROR(1/VLOOKUP($B386,'Justerad allokering'!$B$1:$AG$461,MATCH(S$1,'Justerad allokering'!$B$1:$AF$1,0),FALSE)),VLOOKUP($B386,'Allokerad kvv'!$B$2:$AV$468,MATCH(S$1,'Allokerad kvv'!$B$1:$AV$1,0),FALSE),VLOOKUP($B386,'Justerad allokering'!$B$1:$AG$461,MATCH(S$1,'Justerad allokering'!$B$1:$AF$1,0),FALSE))</f>
        <v>0</v>
      </c>
      <c r="T386">
        <f>IF(ISERROR(1/VLOOKUP($B386,'Justerad allokering'!$B$1:$AG$461,MATCH(T$1,'Justerad allokering'!$B$1:$AF$1,0),FALSE)),VLOOKUP($B386,'Allokerad kvv'!$B$2:$AV$468,MATCH(T$1,'Allokerad kvv'!$B$1:$AV$1,0),FALSE),VLOOKUP($B386,'Justerad allokering'!$B$1:$AG$461,MATCH(T$1,'Justerad allokering'!$B$1:$AF$1,0),FALSE))</f>
        <v>0</v>
      </c>
      <c r="U386">
        <f>IF(ISERROR(1/VLOOKUP($B386,'Justerad allokering'!$B$1:$AG$461,MATCH(U$1,'Justerad allokering'!$B$1:$AF$1,0),FALSE)),VLOOKUP($B386,'Allokerad kvv'!$B$2:$AV$468,MATCH(U$1,'Allokerad kvv'!$B$1:$AV$1,0),FALSE),VLOOKUP($B386,'Justerad allokering'!$B$1:$AG$461,MATCH(U$1,'Justerad allokering'!$B$1:$AF$1,0),FALSE))</f>
        <v>0</v>
      </c>
      <c r="V386">
        <f>IF(ISERROR(1/VLOOKUP($B386,'Justerad allokering'!$B$1:$AG$461,MATCH(V$1,'Justerad allokering'!$B$1:$AF$1,0),FALSE)),VLOOKUP($B386,'Allokerad kvv'!$B$2:$AV$468,MATCH(V$1,'Allokerad kvv'!$B$1:$AV$1,0),FALSE),VLOOKUP($B386,'Justerad allokering'!$B$1:$AG$461,MATCH(V$1,'Justerad allokering'!$B$1:$AF$1,0),FALSE))</f>
        <v>0</v>
      </c>
      <c r="W386">
        <f>IF(ISERROR(1/VLOOKUP($B386,'Justerad allokering'!$B$1:$AG$461,MATCH(W$1,'Justerad allokering'!$B$1:$AF$1,0),FALSE)),VLOOKUP($B386,'Allokerad kvv'!$B$2:$AV$468,MATCH(W$1,'Allokerad kvv'!$B$1:$AV$1,0),FALSE),VLOOKUP($B386,'Justerad allokering'!$B$1:$AG$461,MATCH(W$1,'Justerad allokering'!$B$1:$AF$1,0),FALSE))</f>
        <v>0</v>
      </c>
      <c r="X386">
        <f>IF(ISERROR(1/VLOOKUP($B386,'Justerad allokering'!$B$1:$AG$461,MATCH(X$1,'Justerad allokering'!$B$1:$AF$1,0),FALSE)),VLOOKUP($B386,'Allokerad kvv'!$B$2:$AV$468,MATCH(X$1,'Allokerad kvv'!$B$1:$AV$1,0),FALSE),VLOOKUP($B386,'Justerad allokering'!$B$1:$AG$461,MATCH(X$1,'Justerad allokering'!$B$1:$AF$1,0),FALSE))</f>
        <v>0</v>
      </c>
      <c r="Y386">
        <f>IF(ISERROR(1/VLOOKUP($B386,'Justerad allokering'!$B$1:$AG$461,MATCH(Y$1,'Justerad allokering'!$B$1:$AF$1,0),FALSE)),VLOOKUP($B386,'Allokerad kvv'!$B$2:$AV$468,MATCH(Y$1,'Allokerad kvv'!$B$1:$AV$1,0),FALSE),VLOOKUP($B386,'Justerad allokering'!$B$1:$AG$461,MATCH(Y$1,'Justerad allokering'!$B$1:$AF$1,0),FALSE))</f>
        <v>0</v>
      </c>
      <c r="Z386">
        <f>IF(ISERROR(1/VLOOKUP($B386,'Justerad allokering'!$B$1:$AG$461,MATCH(Z$1,'Justerad allokering'!$B$1:$AF$1,0),FALSE)),VLOOKUP($B386,'Allokerad kvv'!$B$2:$AV$468,MATCH(Z$1,'Allokerad kvv'!$B$1:$AV$1,0),FALSE),VLOOKUP($B386,'Justerad allokering'!$B$1:$AG$461,MATCH(Z$1,'Justerad allokering'!$B$1:$AF$1,0),FALSE))</f>
        <v>0</v>
      </c>
      <c r="AE386" s="89">
        <f t="shared" si="20"/>
        <v>0</v>
      </c>
      <c r="AG386">
        <f t="shared" si="21"/>
        <v>0</v>
      </c>
      <c r="AH386">
        <f t="shared" si="22"/>
        <v>0</v>
      </c>
      <c r="AI386" t="str">
        <f>IF(AH386=0,"",AH386/VLOOKUP(B386,Kraftvärmeprod!$B$1:$BC$480,MATCH("Summa tillförd energi exklusive rökgaskondensering",Kraftvärmeprod!$B$1:$BC$1,0),FALSE))</f>
        <v/>
      </c>
      <c r="AK386">
        <f t="shared" si="23"/>
        <v>0</v>
      </c>
    </row>
    <row r="387" spans="1:37" x14ac:dyDescent="0.25">
      <c r="A387" s="2" t="s">
        <v>530</v>
      </c>
      <c r="B387" s="2" t="s">
        <v>531</v>
      </c>
      <c r="C387">
        <f>IF(ISERROR(1/VLOOKUP($B387,'Justerad allokering'!$B$1:$AG$461,MATCH(C$1,'Justerad allokering'!$B$1:$AF$1,0),FALSE)),VLOOKUP($B387,'Allokerad kvv'!$B$2:$AV$468,MATCH(C$1,'Allokerad kvv'!$B$1:$AV$1,0),FALSE),VLOOKUP($B387,'Justerad allokering'!$B$1:$AG$461,MATCH(C$1,'Justerad allokering'!$B$1:$AF$1,0),FALSE))</f>
        <v>0</v>
      </c>
      <c r="D387">
        <f>IF(ISERROR(1/VLOOKUP($B387,'Justerad allokering'!$B$1:$AG$461,MATCH(D$1,'Justerad allokering'!$B$1:$AF$1,0),FALSE)),VLOOKUP($B387,'Allokerad kvv'!$B$2:$AV$468,MATCH(D$1,'Allokerad kvv'!$B$1:$AV$1,0),FALSE),VLOOKUP($B387,'Justerad allokering'!$B$1:$AG$461,MATCH(D$1,'Justerad allokering'!$B$1:$AF$1,0),FALSE))</f>
        <v>0</v>
      </c>
      <c r="E387">
        <f>IF(ISERROR(1/VLOOKUP($B387,'Justerad allokering'!$B$1:$AG$461,MATCH(E$1,'Justerad allokering'!$B$1:$AF$1,0),FALSE)),VLOOKUP($B387,'Allokerad kvv'!$B$2:$AV$468,MATCH(E$1,'Allokerad kvv'!$B$1:$AV$1,0),FALSE),VLOOKUP($B387,'Justerad allokering'!$B$1:$AG$461,MATCH(E$1,'Justerad allokering'!$B$1:$AF$1,0),FALSE))</f>
        <v>0</v>
      </c>
      <c r="F387">
        <f>IF(ISERROR(1/VLOOKUP($B387,'Justerad allokering'!$B$1:$AG$461,MATCH(F$1,'Justerad allokering'!$B$1:$AF$1,0),FALSE)),VLOOKUP($B387,'Allokerad kvv'!$B$2:$AV$468,MATCH(F$1,'Allokerad kvv'!$B$1:$AV$1,0),FALSE),VLOOKUP($B387,'Justerad allokering'!$B$1:$AG$461,MATCH(F$1,'Justerad allokering'!$B$1:$AF$1,0),FALSE))</f>
        <v>0</v>
      </c>
      <c r="G387">
        <f>IF(ISERROR(1/VLOOKUP($B387,'Justerad allokering'!$B$1:$AG$461,MATCH(G$1,'Justerad allokering'!$B$1:$AF$1,0),FALSE)),VLOOKUP($B387,'Allokerad kvv'!$B$2:$AV$468,MATCH(G$1,'Allokerad kvv'!$B$1:$AV$1,0),FALSE),VLOOKUP($B387,'Justerad allokering'!$B$1:$AG$461,MATCH(G$1,'Justerad allokering'!$B$1:$AF$1,0),FALSE))</f>
        <v>0</v>
      </c>
      <c r="H387">
        <f>IF(ISERROR(1/VLOOKUP($B387,'Justerad allokering'!$B$1:$AG$461,MATCH(H$1,'Justerad allokering'!$B$1:$AF$1,0),FALSE)),VLOOKUP($B387,'Allokerad kvv'!$B$2:$AV$468,MATCH(H$1,'Allokerad kvv'!$B$1:$AV$1,0),FALSE),VLOOKUP($B387,'Justerad allokering'!$B$1:$AG$461,MATCH(H$1,'Justerad allokering'!$B$1:$AF$1,0),FALSE))</f>
        <v>0</v>
      </c>
      <c r="I387">
        <f>IF(ISERROR(1/VLOOKUP($B387,'Justerad allokering'!$B$1:$AG$461,MATCH(I$1,'Justerad allokering'!$B$1:$AF$1,0),FALSE)),VLOOKUP($B387,'Allokerad kvv'!$B$2:$AV$468,MATCH(I$1,'Allokerad kvv'!$B$1:$AV$1,0),FALSE),VLOOKUP($B387,'Justerad allokering'!$B$1:$AG$461,MATCH(I$1,'Justerad allokering'!$B$1:$AF$1,0),FALSE))</f>
        <v>0</v>
      </c>
      <c r="J387">
        <f>IF(ISERROR(1/VLOOKUP($B387,'Justerad allokering'!$B$1:$AG$461,MATCH(J$1,'Justerad allokering'!$B$1:$AF$1,0),FALSE)),VLOOKUP($B387,'Allokerad kvv'!$B$2:$AV$468,MATCH(J$1,'Allokerad kvv'!$B$1:$AV$1,0),FALSE),VLOOKUP($B387,'Justerad allokering'!$B$1:$AG$461,MATCH(J$1,'Justerad allokering'!$B$1:$AF$1,0),FALSE))</f>
        <v>0</v>
      </c>
      <c r="K387">
        <f>IF(ISERROR(1/VLOOKUP($B387,'Justerad allokering'!$B$1:$AG$461,MATCH(K$1,'Justerad allokering'!$B$1:$AF$1,0),FALSE)),VLOOKUP($B387,'Allokerad kvv'!$B$2:$AV$468,MATCH(K$1,'Allokerad kvv'!$B$1:$AV$1,0),FALSE),VLOOKUP($B387,'Justerad allokering'!$B$1:$AG$461,MATCH(K$1,'Justerad allokering'!$B$1:$AF$1,0),FALSE))</f>
        <v>0</v>
      </c>
      <c r="L387">
        <f>IF(ISERROR(1/VLOOKUP($B387,'Justerad allokering'!$B$1:$AG$461,MATCH(L$1,'Justerad allokering'!$B$1:$AF$1,0),FALSE)),VLOOKUP($B387,'Allokerad kvv'!$B$2:$AV$468,MATCH(L$1,'Allokerad kvv'!$B$1:$AV$1,0),FALSE),VLOOKUP($B387,'Justerad allokering'!$B$1:$AG$461,MATCH(L$1,'Justerad allokering'!$B$1:$AF$1,0),FALSE))</f>
        <v>0</v>
      </c>
      <c r="M387">
        <f>IF(ISERROR(1/VLOOKUP($B387,'Justerad allokering'!$B$1:$AG$461,MATCH(M$1,'Justerad allokering'!$B$1:$AF$1,0),FALSE)),VLOOKUP($B387,'Allokerad kvv'!$B$2:$AV$468,MATCH(M$1,'Allokerad kvv'!$B$1:$AV$1,0),FALSE),VLOOKUP($B387,'Justerad allokering'!$B$1:$AG$461,MATCH(M$1,'Justerad allokering'!$B$1:$AF$1,0),FALSE))</f>
        <v>0</v>
      </c>
      <c r="N387">
        <f>IF(ISERROR(1/VLOOKUP($B387,'Justerad allokering'!$B$1:$AG$461,MATCH(N$1,'Justerad allokering'!$B$1:$AF$1,0),FALSE)),VLOOKUP($B387,'Allokerad kvv'!$B$2:$AV$468,MATCH(N$1,'Allokerad kvv'!$B$1:$AV$1,0),FALSE),VLOOKUP($B387,'Justerad allokering'!$B$1:$AG$461,MATCH(N$1,'Justerad allokering'!$B$1:$AF$1,0),FALSE))</f>
        <v>0</v>
      </c>
      <c r="O387">
        <f>IF(ISERROR(1/VLOOKUP($B387,'Justerad allokering'!$B$1:$AG$461,MATCH(O$1,'Justerad allokering'!$B$1:$AF$1,0),FALSE)),VLOOKUP($B387,'Allokerad kvv'!$B$2:$AV$468,MATCH(O$1,'Allokerad kvv'!$B$1:$AV$1,0),FALSE),VLOOKUP($B387,'Justerad allokering'!$B$1:$AG$461,MATCH(O$1,'Justerad allokering'!$B$1:$AF$1,0),FALSE))</f>
        <v>0</v>
      </c>
      <c r="P387">
        <f>IF(ISERROR(1/VLOOKUP($B387,'Justerad allokering'!$B$1:$AG$461,MATCH(P$1,'Justerad allokering'!$B$1:$AF$1,0),FALSE)),VLOOKUP($B387,'Allokerad kvv'!$B$2:$AV$468,MATCH(P$1,'Allokerad kvv'!$B$1:$AV$1,0),FALSE),VLOOKUP($B387,'Justerad allokering'!$B$1:$AG$461,MATCH(P$1,'Justerad allokering'!$B$1:$AF$1,0),FALSE))</f>
        <v>0</v>
      </c>
      <c r="Q387">
        <f>IF(ISERROR(1/VLOOKUP($B387,'Justerad allokering'!$B$1:$AG$461,MATCH(Q$1,'Justerad allokering'!$B$1:$AF$1,0),FALSE)),VLOOKUP($B387,'Allokerad kvv'!$B$2:$AV$468,MATCH(Q$1,'Allokerad kvv'!$B$1:$AV$1,0),FALSE),VLOOKUP($B387,'Justerad allokering'!$B$1:$AG$461,MATCH(Q$1,'Justerad allokering'!$B$1:$AF$1,0),FALSE))</f>
        <v>0</v>
      </c>
      <c r="R387">
        <f>IF(ISERROR(1/VLOOKUP($B387,'Justerad allokering'!$B$1:$AG$461,MATCH(R$1,'Justerad allokering'!$B$1:$AF$1,0),FALSE)),VLOOKUP($B387,'Allokerad kvv'!$B$2:$AV$468,MATCH(R$1,'Allokerad kvv'!$B$1:$AV$1,0),FALSE),VLOOKUP($B387,'Justerad allokering'!$B$1:$AG$461,MATCH(R$1,'Justerad allokering'!$B$1:$AF$1,0),FALSE))</f>
        <v>0</v>
      </c>
      <c r="S387">
        <f>IF(ISERROR(1/VLOOKUP($B387,'Justerad allokering'!$B$1:$AG$461,MATCH(S$1,'Justerad allokering'!$B$1:$AF$1,0),FALSE)),VLOOKUP($B387,'Allokerad kvv'!$B$2:$AV$468,MATCH(S$1,'Allokerad kvv'!$B$1:$AV$1,0),FALSE),VLOOKUP($B387,'Justerad allokering'!$B$1:$AG$461,MATCH(S$1,'Justerad allokering'!$B$1:$AF$1,0),FALSE))</f>
        <v>0</v>
      </c>
      <c r="T387">
        <f>IF(ISERROR(1/VLOOKUP($B387,'Justerad allokering'!$B$1:$AG$461,MATCH(T$1,'Justerad allokering'!$B$1:$AF$1,0),FALSE)),VLOOKUP($B387,'Allokerad kvv'!$B$2:$AV$468,MATCH(T$1,'Allokerad kvv'!$B$1:$AV$1,0),FALSE),VLOOKUP($B387,'Justerad allokering'!$B$1:$AG$461,MATCH(T$1,'Justerad allokering'!$B$1:$AF$1,0),FALSE))</f>
        <v>0</v>
      </c>
      <c r="U387">
        <f>IF(ISERROR(1/VLOOKUP($B387,'Justerad allokering'!$B$1:$AG$461,MATCH(U$1,'Justerad allokering'!$B$1:$AF$1,0),FALSE)),VLOOKUP($B387,'Allokerad kvv'!$B$2:$AV$468,MATCH(U$1,'Allokerad kvv'!$B$1:$AV$1,0),FALSE),VLOOKUP($B387,'Justerad allokering'!$B$1:$AG$461,MATCH(U$1,'Justerad allokering'!$B$1:$AF$1,0),FALSE))</f>
        <v>0</v>
      </c>
      <c r="V387">
        <f>IF(ISERROR(1/VLOOKUP($B387,'Justerad allokering'!$B$1:$AG$461,MATCH(V$1,'Justerad allokering'!$B$1:$AF$1,0),FALSE)),VLOOKUP($B387,'Allokerad kvv'!$B$2:$AV$468,MATCH(V$1,'Allokerad kvv'!$B$1:$AV$1,0),FALSE),VLOOKUP($B387,'Justerad allokering'!$B$1:$AG$461,MATCH(V$1,'Justerad allokering'!$B$1:$AF$1,0),FALSE))</f>
        <v>0</v>
      </c>
      <c r="W387">
        <f>IF(ISERROR(1/VLOOKUP($B387,'Justerad allokering'!$B$1:$AG$461,MATCH(W$1,'Justerad allokering'!$B$1:$AF$1,0),FALSE)),VLOOKUP($B387,'Allokerad kvv'!$B$2:$AV$468,MATCH(W$1,'Allokerad kvv'!$B$1:$AV$1,0),FALSE),VLOOKUP($B387,'Justerad allokering'!$B$1:$AG$461,MATCH(W$1,'Justerad allokering'!$B$1:$AF$1,0),FALSE))</f>
        <v>0</v>
      </c>
      <c r="X387">
        <f>IF(ISERROR(1/VLOOKUP($B387,'Justerad allokering'!$B$1:$AG$461,MATCH(X$1,'Justerad allokering'!$B$1:$AF$1,0),FALSE)),VLOOKUP($B387,'Allokerad kvv'!$B$2:$AV$468,MATCH(X$1,'Allokerad kvv'!$B$1:$AV$1,0),FALSE),VLOOKUP($B387,'Justerad allokering'!$B$1:$AG$461,MATCH(X$1,'Justerad allokering'!$B$1:$AF$1,0),FALSE))</f>
        <v>0</v>
      </c>
      <c r="Y387">
        <f>IF(ISERROR(1/VLOOKUP($B387,'Justerad allokering'!$B$1:$AG$461,MATCH(Y$1,'Justerad allokering'!$B$1:$AF$1,0),FALSE)),VLOOKUP($B387,'Allokerad kvv'!$B$2:$AV$468,MATCH(Y$1,'Allokerad kvv'!$B$1:$AV$1,0),FALSE),VLOOKUP($B387,'Justerad allokering'!$B$1:$AG$461,MATCH(Y$1,'Justerad allokering'!$B$1:$AF$1,0),FALSE))</f>
        <v>0</v>
      </c>
      <c r="Z387">
        <f>IF(ISERROR(1/VLOOKUP($B387,'Justerad allokering'!$B$1:$AG$461,MATCH(Z$1,'Justerad allokering'!$B$1:$AF$1,0),FALSE)),VLOOKUP($B387,'Allokerad kvv'!$B$2:$AV$468,MATCH(Z$1,'Allokerad kvv'!$B$1:$AV$1,0),FALSE),VLOOKUP($B387,'Justerad allokering'!$B$1:$AG$461,MATCH(Z$1,'Justerad allokering'!$B$1:$AF$1,0),FALSE))</f>
        <v>0</v>
      </c>
      <c r="AE387" s="89">
        <f t="shared" ref="AE387:AE411" si="24">SUM(C387:Z387)</f>
        <v>0</v>
      </c>
      <c r="AG387">
        <f t="shared" ref="AG387:AG411" si="25">AE387-K387</f>
        <v>0</v>
      </c>
      <c r="AH387">
        <f t="shared" ref="AH387:AH411" si="26">AG387-N387</f>
        <v>0</v>
      </c>
      <c r="AI387" t="str">
        <f>IF(AH387=0,"",AH387/VLOOKUP(B387,Kraftvärmeprod!$B$1:$BC$480,MATCH("Summa tillförd energi exklusive rökgaskondensering",Kraftvärmeprod!$B$1:$BC$1,0),FALSE))</f>
        <v/>
      </c>
      <c r="AK387">
        <f t="shared" ref="AK387:AK411" si="27">E387+F387+J387+M387+O387+P387+R387+T387+U387+V387+W387+Y387+Z387</f>
        <v>0</v>
      </c>
    </row>
    <row r="388" spans="1:37" x14ac:dyDescent="0.25">
      <c r="A388" s="2" t="s">
        <v>530</v>
      </c>
      <c r="B388" s="2" t="s">
        <v>532</v>
      </c>
      <c r="C388">
        <f>IF(ISERROR(1/VLOOKUP($B388,'Justerad allokering'!$B$1:$AG$461,MATCH(C$1,'Justerad allokering'!$B$1:$AF$1,0),FALSE)),VLOOKUP($B388,'Allokerad kvv'!$B$2:$AV$468,MATCH(C$1,'Allokerad kvv'!$B$1:$AV$1,0),FALSE),VLOOKUP($B388,'Justerad allokering'!$B$1:$AG$461,MATCH(C$1,'Justerad allokering'!$B$1:$AF$1,0),FALSE))</f>
        <v>0</v>
      </c>
      <c r="D388">
        <f>IF(ISERROR(1/VLOOKUP($B388,'Justerad allokering'!$B$1:$AG$461,MATCH(D$1,'Justerad allokering'!$B$1:$AF$1,0),FALSE)),VLOOKUP($B388,'Allokerad kvv'!$B$2:$AV$468,MATCH(D$1,'Allokerad kvv'!$B$1:$AV$1,0),FALSE),VLOOKUP($B388,'Justerad allokering'!$B$1:$AG$461,MATCH(D$1,'Justerad allokering'!$B$1:$AF$1,0),FALSE))</f>
        <v>0</v>
      </c>
      <c r="E388">
        <f>IF(ISERROR(1/VLOOKUP($B388,'Justerad allokering'!$B$1:$AG$461,MATCH(E$1,'Justerad allokering'!$B$1:$AF$1,0),FALSE)),VLOOKUP($B388,'Allokerad kvv'!$B$2:$AV$468,MATCH(E$1,'Allokerad kvv'!$B$1:$AV$1,0),FALSE),VLOOKUP($B388,'Justerad allokering'!$B$1:$AG$461,MATCH(E$1,'Justerad allokering'!$B$1:$AF$1,0),FALSE))</f>
        <v>0</v>
      </c>
      <c r="F388">
        <f>IF(ISERROR(1/VLOOKUP($B388,'Justerad allokering'!$B$1:$AG$461,MATCH(F$1,'Justerad allokering'!$B$1:$AF$1,0),FALSE)),VLOOKUP($B388,'Allokerad kvv'!$B$2:$AV$468,MATCH(F$1,'Allokerad kvv'!$B$1:$AV$1,0),FALSE),VLOOKUP($B388,'Justerad allokering'!$B$1:$AG$461,MATCH(F$1,'Justerad allokering'!$B$1:$AF$1,0),FALSE))</f>
        <v>0</v>
      </c>
      <c r="G388">
        <f>IF(ISERROR(1/VLOOKUP($B388,'Justerad allokering'!$B$1:$AG$461,MATCH(G$1,'Justerad allokering'!$B$1:$AF$1,0),FALSE)),VLOOKUP($B388,'Allokerad kvv'!$B$2:$AV$468,MATCH(G$1,'Allokerad kvv'!$B$1:$AV$1,0),FALSE),VLOOKUP($B388,'Justerad allokering'!$B$1:$AG$461,MATCH(G$1,'Justerad allokering'!$B$1:$AF$1,0),FALSE))</f>
        <v>0</v>
      </c>
      <c r="H388">
        <f>IF(ISERROR(1/VLOOKUP($B388,'Justerad allokering'!$B$1:$AG$461,MATCH(H$1,'Justerad allokering'!$B$1:$AF$1,0),FALSE)),VLOOKUP($B388,'Allokerad kvv'!$B$2:$AV$468,MATCH(H$1,'Allokerad kvv'!$B$1:$AV$1,0),FALSE),VLOOKUP($B388,'Justerad allokering'!$B$1:$AG$461,MATCH(H$1,'Justerad allokering'!$B$1:$AF$1,0),FALSE))</f>
        <v>0</v>
      </c>
      <c r="I388">
        <f>IF(ISERROR(1/VLOOKUP($B388,'Justerad allokering'!$B$1:$AG$461,MATCH(I$1,'Justerad allokering'!$B$1:$AF$1,0),FALSE)),VLOOKUP($B388,'Allokerad kvv'!$B$2:$AV$468,MATCH(I$1,'Allokerad kvv'!$B$1:$AV$1,0),FALSE),VLOOKUP($B388,'Justerad allokering'!$B$1:$AG$461,MATCH(I$1,'Justerad allokering'!$B$1:$AF$1,0),FALSE))</f>
        <v>0</v>
      </c>
      <c r="J388">
        <f>IF(ISERROR(1/VLOOKUP($B388,'Justerad allokering'!$B$1:$AG$461,MATCH(J$1,'Justerad allokering'!$B$1:$AF$1,0),FALSE)),VLOOKUP($B388,'Allokerad kvv'!$B$2:$AV$468,MATCH(J$1,'Allokerad kvv'!$B$1:$AV$1,0),FALSE),VLOOKUP($B388,'Justerad allokering'!$B$1:$AG$461,MATCH(J$1,'Justerad allokering'!$B$1:$AF$1,0),FALSE))</f>
        <v>0</v>
      </c>
      <c r="K388">
        <f>IF(ISERROR(1/VLOOKUP($B388,'Justerad allokering'!$B$1:$AG$461,MATCH(K$1,'Justerad allokering'!$B$1:$AF$1,0),FALSE)),VLOOKUP($B388,'Allokerad kvv'!$B$2:$AV$468,MATCH(K$1,'Allokerad kvv'!$B$1:$AV$1,0),FALSE),VLOOKUP($B388,'Justerad allokering'!$B$1:$AG$461,MATCH(K$1,'Justerad allokering'!$B$1:$AF$1,0),FALSE))</f>
        <v>0</v>
      </c>
      <c r="L388">
        <f>IF(ISERROR(1/VLOOKUP($B388,'Justerad allokering'!$B$1:$AG$461,MATCH(L$1,'Justerad allokering'!$B$1:$AF$1,0),FALSE)),VLOOKUP($B388,'Allokerad kvv'!$B$2:$AV$468,MATCH(L$1,'Allokerad kvv'!$B$1:$AV$1,0),FALSE),VLOOKUP($B388,'Justerad allokering'!$B$1:$AG$461,MATCH(L$1,'Justerad allokering'!$B$1:$AF$1,0),FALSE))</f>
        <v>0</v>
      </c>
      <c r="M388">
        <f>IF(ISERROR(1/VLOOKUP($B388,'Justerad allokering'!$B$1:$AG$461,MATCH(M$1,'Justerad allokering'!$B$1:$AF$1,0),FALSE)),VLOOKUP($B388,'Allokerad kvv'!$B$2:$AV$468,MATCH(M$1,'Allokerad kvv'!$B$1:$AV$1,0),FALSE),VLOOKUP($B388,'Justerad allokering'!$B$1:$AG$461,MATCH(M$1,'Justerad allokering'!$B$1:$AF$1,0),FALSE))</f>
        <v>0</v>
      </c>
      <c r="N388">
        <f>IF(ISERROR(1/VLOOKUP($B388,'Justerad allokering'!$B$1:$AG$461,MATCH(N$1,'Justerad allokering'!$B$1:$AF$1,0),FALSE)),VLOOKUP($B388,'Allokerad kvv'!$B$2:$AV$468,MATCH(N$1,'Allokerad kvv'!$B$1:$AV$1,0),FALSE),VLOOKUP($B388,'Justerad allokering'!$B$1:$AG$461,MATCH(N$1,'Justerad allokering'!$B$1:$AF$1,0),FALSE))</f>
        <v>0</v>
      </c>
      <c r="O388">
        <f>IF(ISERROR(1/VLOOKUP($B388,'Justerad allokering'!$B$1:$AG$461,MATCH(O$1,'Justerad allokering'!$B$1:$AF$1,0),FALSE)),VLOOKUP($B388,'Allokerad kvv'!$B$2:$AV$468,MATCH(O$1,'Allokerad kvv'!$B$1:$AV$1,0),FALSE),VLOOKUP($B388,'Justerad allokering'!$B$1:$AG$461,MATCH(O$1,'Justerad allokering'!$B$1:$AF$1,0),FALSE))</f>
        <v>0</v>
      </c>
      <c r="P388">
        <f>IF(ISERROR(1/VLOOKUP($B388,'Justerad allokering'!$B$1:$AG$461,MATCH(P$1,'Justerad allokering'!$B$1:$AF$1,0),FALSE)),VLOOKUP($B388,'Allokerad kvv'!$B$2:$AV$468,MATCH(P$1,'Allokerad kvv'!$B$1:$AV$1,0),FALSE),VLOOKUP($B388,'Justerad allokering'!$B$1:$AG$461,MATCH(P$1,'Justerad allokering'!$B$1:$AF$1,0),FALSE))</f>
        <v>0</v>
      </c>
      <c r="Q388">
        <f>IF(ISERROR(1/VLOOKUP($B388,'Justerad allokering'!$B$1:$AG$461,MATCH(Q$1,'Justerad allokering'!$B$1:$AF$1,0),FALSE)),VLOOKUP($B388,'Allokerad kvv'!$B$2:$AV$468,MATCH(Q$1,'Allokerad kvv'!$B$1:$AV$1,0),FALSE),VLOOKUP($B388,'Justerad allokering'!$B$1:$AG$461,MATCH(Q$1,'Justerad allokering'!$B$1:$AF$1,0),FALSE))</f>
        <v>0</v>
      </c>
      <c r="R388">
        <f>IF(ISERROR(1/VLOOKUP($B388,'Justerad allokering'!$B$1:$AG$461,MATCH(R$1,'Justerad allokering'!$B$1:$AF$1,0),FALSE)),VLOOKUP($B388,'Allokerad kvv'!$B$2:$AV$468,MATCH(R$1,'Allokerad kvv'!$B$1:$AV$1,0),FALSE),VLOOKUP($B388,'Justerad allokering'!$B$1:$AG$461,MATCH(R$1,'Justerad allokering'!$B$1:$AF$1,0),FALSE))</f>
        <v>0</v>
      </c>
      <c r="S388">
        <f>IF(ISERROR(1/VLOOKUP($B388,'Justerad allokering'!$B$1:$AG$461,MATCH(S$1,'Justerad allokering'!$B$1:$AF$1,0),FALSE)),VLOOKUP($B388,'Allokerad kvv'!$B$2:$AV$468,MATCH(S$1,'Allokerad kvv'!$B$1:$AV$1,0),FALSE),VLOOKUP($B388,'Justerad allokering'!$B$1:$AG$461,MATCH(S$1,'Justerad allokering'!$B$1:$AF$1,0),FALSE))</f>
        <v>0</v>
      </c>
      <c r="T388">
        <f>IF(ISERROR(1/VLOOKUP($B388,'Justerad allokering'!$B$1:$AG$461,MATCH(T$1,'Justerad allokering'!$B$1:$AF$1,0),FALSE)),VLOOKUP($B388,'Allokerad kvv'!$B$2:$AV$468,MATCH(T$1,'Allokerad kvv'!$B$1:$AV$1,0),FALSE),VLOOKUP($B388,'Justerad allokering'!$B$1:$AG$461,MATCH(T$1,'Justerad allokering'!$B$1:$AF$1,0),FALSE))</f>
        <v>0</v>
      </c>
      <c r="U388">
        <f>IF(ISERROR(1/VLOOKUP($B388,'Justerad allokering'!$B$1:$AG$461,MATCH(U$1,'Justerad allokering'!$B$1:$AF$1,0),FALSE)),VLOOKUP($B388,'Allokerad kvv'!$B$2:$AV$468,MATCH(U$1,'Allokerad kvv'!$B$1:$AV$1,0),FALSE),VLOOKUP($B388,'Justerad allokering'!$B$1:$AG$461,MATCH(U$1,'Justerad allokering'!$B$1:$AF$1,0),FALSE))</f>
        <v>0</v>
      </c>
      <c r="V388">
        <f>IF(ISERROR(1/VLOOKUP($B388,'Justerad allokering'!$B$1:$AG$461,MATCH(V$1,'Justerad allokering'!$B$1:$AF$1,0),FALSE)),VLOOKUP($B388,'Allokerad kvv'!$B$2:$AV$468,MATCH(V$1,'Allokerad kvv'!$B$1:$AV$1,0),FALSE),VLOOKUP($B388,'Justerad allokering'!$B$1:$AG$461,MATCH(V$1,'Justerad allokering'!$B$1:$AF$1,0),FALSE))</f>
        <v>0</v>
      </c>
      <c r="W388">
        <f>IF(ISERROR(1/VLOOKUP($B388,'Justerad allokering'!$B$1:$AG$461,MATCH(W$1,'Justerad allokering'!$B$1:$AF$1,0),FALSE)),VLOOKUP($B388,'Allokerad kvv'!$B$2:$AV$468,MATCH(W$1,'Allokerad kvv'!$B$1:$AV$1,0),FALSE),VLOOKUP($B388,'Justerad allokering'!$B$1:$AG$461,MATCH(W$1,'Justerad allokering'!$B$1:$AF$1,0),FALSE))</f>
        <v>0</v>
      </c>
      <c r="X388">
        <f>IF(ISERROR(1/VLOOKUP($B388,'Justerad allokering'!$B$1:$AG$461,MATCH(X$1,'Justerad allokering'!$B$1:$AF$1,0),FALSE)),VLOOKUP($B388,'Allokerad kvv'!$B$2:$AV$468,MATCH(X$1,'Allokerad kvv'!$B$1:$AV$1,0),FALSE),VLOOKUP($B388,'Justerad allokering'!$B$1:$AG$461,MATCH(X$1,'Justerad allokering'!$B$1:$AF$1,0),FALSE))</f>
        <v>0</v>
      </c>
      <c r="Y388">
        <f>IF(ISERROR(1/VLOOKUP($B388,'Justerad allokering'!$B$1:$AG$461,MATCH(Y$1,'Justerad allokering'!$B$1:$AF$1,0),FALSE)),VLOOKUP($B388,'Allokerad kvv'!$B$2:$AV$468,MATCH(Y$1,'Allokerad kvv'!$B$1:$AV$1,0),FALSE),VLOOKUP($B388,'Justerad allokering'!$B$1:$AG$461,MATCH(Y$1,'Justerad allokering'!$B$1:$AF$1,0),FALSE))</f>
        <v>0</v>
      </c>
      <c r="Z388">
        <f>IF(ISERROR(1/VLOOKUP($B388,'Justerad allokering'!$B$1:$AG$461,MATCH(Z$1,'Justerad allokering'!$B$1:$AF$1,0),FALSE)),VLOOKUP($B388,'Allokerad kvv'!$B$2:$AV$468,MATCH(Z$1,'Allokerad kvv'!$B$1:$AV$1,0),FALSE),VLOOKUP($B388,'Justerad allokering'!$B$1:$AG$461,MATCH(Z$1,'Justerad allokering'!$B$1:$AF$1,0),FALSE))</f>
        <v>0</v>
      </c>
      <c r="AE388" s="89">
        <f t="shared" si="24"/>
        <v>0</v>
      </c>
      <c r="AG388">
        <f t="shared" si="25"/>
        <v>0</v>
      </c>
      <c r="AH388">
        <f t="shared" si="26"/>
        <v>0</v>
      </c>
      <c r="AI388" t="str">
        <f>IF(AH388=0,"",AH388/VLOOKUP(B388,Kraftvärmeprod!$B$1:$BC$480,MATCH("Summa tillförd energi exklusive rökgaskondensering",Kraftvärmeprod!$B$1:$BC$1,0),FALSE))</f>
        <v/>
      </c>
      <c r="AK388">
        <f t="shared" si="27"/>
        <v>0</v>
      </c>
    </row>
    <row r="389" spans="1:37" x14ac:dyDescent="0.25">
      <c r="A389" s="2" t="s">
        <v>530</v>
      </c>
      <c r="B389" s="2" t="s">
        <v>533</v>
      </c>
      <c r="C389">
        <f>IF(ISERROR(1/VLOOKUP($B389,'Justerad allokering'!$B$1:$AG$461,MATCH(C$1,'Justerad allokering'!$B$1:$AF$1,0),FALSE)),VLOOKUP($B389,'Allokerad kvv'!$B$2:$AV$468,MATCH(C$1,'Allokerad kvv'!$B$1:$AV$1,0),FALSE),VLOOKUP($B389,'Justerad allokering'!$B$1:$AG$461,MATCH(C$1,'Justerad allokering'!$B$1:$AF$1,0),FALSE))</f>
        <v>102.166</v>
      </c>
      <c r="D389">
        <f>IF(ISERROR(1/VLOOKUP($B389,'Justerad allokering'!$B$1:$AG$461,MATCH(D$1,'Justerad allokering'!$B$1:$AF$1,0),FALSE)),VLOOKUP($B389,'Allokerad kvv'!$B$2:$AV$468,MATCH(D$1,'Allokerad kvv'!$B$1:$AV$1,0),FALSE),VLOOKUP($B389,'Justerad allokering'!$B$1:$AG$461,MATCH(D$1,'Justerad allokering'!$B$1:$AF$1,0),FALSE))</f>
        <v>0</v>
      </c>
      <c r="E389">
        <f>IF(ISERROR(1/VLOOKUP($B389,'Justerad allokering'!$B$1:$AG$461,MATCH(E$1,'Justerad allokering'!$B$1:$AF$1,0),FALSE)),VLOOKUP($B389,'Allokerad kvv'!$B$2:$AV$468,MATCH(E$1,'Allokerad kvv'!$B$1:$AV$1,0),FALSE),VLOOKUP($B389,'Justerad allokering'!$B$1:$AG$461,MATCH(E$1,'Justerad allokering'!$B$1:$AF$1,0),FALSE))</f>
        <v>0</v>
      </c>
      <c r="F389">
        <f>IF(ISERROR(1/VLOOKUP($B389,'Justerad allokering'!$B$1:$AG$461,MATCH(F$1,'Justerad allokering'!$B$1:$AF$1,0),FALSE)),VLOOKUP($B389,'Allokerad kvv'!$B$2:$AV$468,MATCH(F$1,'Allokerad kvv'!$B$1:$AV$1,0),FALSE),VLOOKUP($B389,'Justerad allokering'!$B$1:$AG$461,MATCH(F$1,'Justerad allokering'!$B$1:$AF$1,0),FALSE))</f>
        <v>0</v>
      </c>
      <c r="G389">
        <f>IF(ISERROR(1/VLOOKUP($B389,'Justerad allokering'!$B$1:$AG$461,MATCH(G$1,'Justerad allokering'!$B$1:$AF$1,0),FALSE)),VLOOKUP($B389,'Allokerad kvv'!$B$2:$AV$468,MATCH(G$1,'Allokerad kvv'!$B$1:$AV$1,0),FALSE),VLOOKUP($B389,'Justerad allokering'!$B$1:$AG$461,MATCH(G$1,'Justerad allokering'!$B$1:$AF$1,0),FALSE))</f>
        <v>1.5077700000000001</v>
      </c>
      <c r="H389">
        <f>IF(ISERROR(1/VLOOKUP($B389,'Justerad allokering'!$B$1:$AG$461,MATCH(H$1,'Justerad allokering'!$B$1:$AF$1,0),FALSE)),VLOOKUP($B389,'Allokerad kvv'!$B$2:$AV$468,MATCH(H$1,'Allokerad kvv'!$B$1:$AV$1,0),FALSE),VLOOKUP($B389,'Justerad allokering'!$B$1:$AG$461,MATCH(H$1,'Justerad allokering'!$B$1:$AF$1,0),FALSE))</f>
        <v>0</v>
      </c>
      <c r="I389">
        <f>IF(ISERROR(1/VLOOKUP($B389,'Justerad allokering'!$B$1:$AG$461,MATCH(I$1,'Justerad allokering'!$B$1:$AF$1,0),FALSE)),VLOOKUP($B389,'Allokerad kvv'!$B$2:$AV$468,MATCH(I$1,'Allokerad kvv'!$B$1:$AV$1,0),FALSE),VLOOKUP($B389,'Justerad allokering'!$B$1:$AG$461,MATCH(I$1,'Justerad allokering'!$B$1:$AF$1,0),FALSE))</f>
        <v>0</v>
      </c>
      <c r="J389">
        <f>IF(ISERROR(1/VLOOKUP($B389,'Justerad allokering'!$B$1:$AG$461,MATCH(J$1,'Justerad allokering'!$B$1:$AF$1,0),FALSE)),VLOOKUP($B389,'Allokerad kvv'!$B$2:$AV$468,MATCH(J$1,'Allokerad kvv'!$B$1:$AV$1,0),FALSE),VLOOKUP($B389,'Justerad allokering'!$B$1:$AG$461,MATCH(J$1,'Justerad allokering'!$B$1:$AF$1,0),FALSE))</f>
        <v>0</v>
      </c>
      <c r="K389">
        <f>IF(ISERROR(1/VLOOKUP($B389,'Justerad allokering'!$B$1:$AG$461,MATCH(K$1,'Justerad allokering'!$B$1:$AF$1,0),FALSE)),VLOOKUP($B389,'Allokerad kvv'!$B$2:$AV$468,MATCH(K$1,'Allokerad kvv'!$B$1:$AV$1,0),FALSE),VLOOKUP($B389,'Justerad allokering'!$B$1:$AG$461,MATCH(K$1,'Justerad allokering'!$B$1:$AF$1,0),FALSE))</f>
        <v>3.6058599999999998</v>
      </c>
      <c r="L389">
        <f>IF(ISERROR(1/VLOOKUP($B389,'Justerad allokering'!$B$1:$AG$461,MATCH(L$1,'Justerad allokering'!$B$1:$AF$1,0),FALSE)),VLOOKUP($B389,'Allokerad kvv'!$B$2:$AV$468,MATCH(L$1,'Allokerad kvv'!$B$1:$AV$1,0),FALSE),VLOOKUP($B389,'Justerad allokering'!$B$1:$AG$461,MATCH(L$1,'Justerad allokering'!$B$1:$AF$1,0),FALSE))</f>
        <v>0</v>
      </c>
      <c r="M389">
        <f>IF(ISERROR(1/VLOOKUP($B389,'Justerad allokering'!$B$1:$AG$461,MATCH(M$1,'Justerad allokering'!$B$1:$AF$1,0),FALSE)),VLOOKUP($B389,'Allokerad kvv'!$B$2:$AV$468,MATCH(M$1,'Allokerad kvv'!$B$1:$AV$1,0),FALSE),VLOOKUP($B389,'Justerad allokering'!$B$1:$AG$461,MATCH(M$1,'Justerad allokering'!$B$1:$AF$1,0),FALSE))</f>
        <v>2.4580199999999999</v>
      </c>
      <c r="N389">
        <f>IF(ISERROR(1/VLOOKUP($B389,'Justerad allokering'!$B$1:$AG$461,MATCH(N$1,'Justerad allokering'!$B$1:$AF$1,0),FALSE)),VLOOKUP($B389,'Allokerad kvv'!$B$2:$AV$468,MATCH(N$1,'Allokerad kvv'!$B$1:$AV$1,0),FALSE),VLOOKUP($B389,'Justerad allokering'!$B$1:$AG$461,MATCH(N$1,'Justerad allokering'!$B$1:$AF$1,0),FALSE))</f>
        <v>10.641</v>
      </c>
      <c r="O389">
        <f>IF(ISERROR(1/VLOOKUP($B389,'Justerad allokering'!$B$1:$AG$461,MATCH(O$1,'Justerad allokering'!$B$1:$AF$1,0),FALSE)),VLOOKUP($B389,'Allokerad kvv'!$B$2:$AV$468,MATCH(O$1,'Allokerad kvv'!$B$1:$AV$1,0),FALSE),VLOOKUP($B389,'Justerad allokering'!$B$1:$AG$461,MATCH(O$1,'Justerad allokering'!$B$1:$AF$1,0),FALSE))</f>
        <v>0</v>
      </c>
      <c r="P389">
        <f>IF(ISERROR(1/VLOOKUP($B389,'Justerad allokering'!$B$1:$AG$461,MATCH(P$1,'Justerad allokering'!$B$1:$AF$1,0),FALSE)),VLOOKUP($B389,'Allokerad kvv'!$B$2:$AV$468,MATCH(P$1,'Allokerad kvv'!$B$1:$AV$1,0),FALSE),VLOOKUP($B389,'Justerad allokering'!$B$1:$AG$461,MATCH(P$1,'Justerad allokering'!$B$1:$AF$1,0),FALSE))</f>
        <v>0</v>
      </c>
      <c r="Q389">
        <f>IF(ISERROR(1/VLOOKUP($B389,'Justerad allokering'!$B$1:$AG$461,MATCH(Q$1,'Justerad allokering'!$B$1:$AF$1,0),FALSE)),VLOOKUP($B389,'Allokerad kvv'!$B$2:$AV$468,MATCH(Q$1,'Allokerad kvv'!$B$1:$AV$1,0),FALSE),VLOOKUP($B389,'Justerad allokering'!$B$1:$AG$461,MATCH(Q$1,'Justerad allokering'!$B$1:$AF$1,0),FALSE))</f>
        <v>0</v>
      </c>
      <c r="R389">
        <f>IF(ISERROR(1/VLOOKUP($B389,'Justerad allokering'!$B$1:$AG$461,MATCH(R$1,'Justerad allokering'!$B$1:$AF$1,0),FALSE)),VLOOKUP($B389,'Allokerad kvv'!$B$2:$AV$468,MATCH(R$1,'Allokerad kvv'!$B$1:$AV$1,0),FALSE),VLOOKUP($B389,'Justerad allokering'!$B$1:$AG$461,MATCH(R$1,'Justerad allokering'!$B$1:$AF$1,0),FALSE))</f>
        <v>0</v>
      </c>
      <c r="S389">
        <f>IF(ISERROR(1/VLOOKUP($B389,'Justerad allokering'!$B$1:$AG$461,MATCH(S$1,'Justerad allokering'!$B$1:$AF$1,0),FALSE)),VLOOKUP($B389,'Allokerad kvv'!$B$2:$AV$468,MATCH(S$1,'Allokerad kvv'!$B$1:$AV$1,0),FALSE),VLOOKUP($B389,'Justerad allokering'!$B$1:$AG$461,MATCH(S$1,'Justerad allokering'!$B$1:$AF$1,0),FALSE))</f>
        <v>0</v>
      </c>
      <c r="T389">
        <f>IF(ISERROR(1/VLOOKUP($B389,'Justerad allokering'!$B$1:$AG$461,MATCH(T$1,'Justerad allokering'!$B$1:$AF$1,0),FALSE)),VLOOKUP($B389,'Allokerad kvv'!$B$2:$AV$468,MATCH(T$1,'Allokerad kvv'!$B$1:$AV$1,0),FALSE),VLOOKUP($B389,'Justerad allokering'!$B$1:$AG$461,MATCH(T$1,'Justerad allokering'!$B$1:$AF$1,0),FALSE))</f>
        <v>0</v>
      </c>
      <c r="U389">
        <f>IF(ISERROR(1/VLOOKUP($B389,'Justerad allokering'!$B$1:$AG$461,MATCH(U$1,'Justerad allokering'!$B$1:$AF$1,0),FALSE)),VLOOKUP($B389,'Allokerad kvv'!$B$2:$AV$468,MATCH(U$1,'Allokerad kvv'!$B$1:$AV$1,0),FALSE),VLOOKUP($B389,'Justerad allokering'!$B$1:$AG$461,MATCH(U$1,'Justerad allokering'!$B$1:$AF$1,0),FALSE))</f>
        <v>0</v>
      </c>
      <c r="V389">
        <f>IF(ISERROR(1/VLOOKUP($B389,'Justerad allokering'!$B$1:$AG$461,MATCH(V$1,'Justerad allokering'!$B$1:$AF$1,0),FALSE)),VLOOKUP($B389,'Allokerad kvv'!$B$2:$AV$468,MATCH(V$1,'Allokerad kvv'!$B$1:$AV$1,0),FALSE),VLOOKUP($B389,'Justerad allokering'!$B$1:$AG$461,MATCH(V$1,'Justerad allokering'!$B$1:$AF$1,0),FALSE))</f>
        <v>0</v>
      </c>
      <c r="W389">
        <f>IF(ISERROR(1/VLOOKUP($B389,'Justerad allokering'!$B$1:$AG$461,MATCH(W$1,'Justerad allokering'!$B$1:$AF$1,0),FALSE)),VLOOKUP($B389,'Allokerad kvv'!$B$2:$AV$468,MATCH(W$1,'Allokerad kvv'!$B$1:$AV$1,0),FALSE),VLOOKUP($B389,'Justerad allokering'!$B$1:$AG$461,MATCH(W$1,'Justerad allokering'!$B$1:$AF$1,0),FALSE))</f>
        <v>0</v>
      </c>
      <c r="X389">
        <f>IF(ISERROR(1/VLOOKUP($B389,'Justerad allokering'!$B$1:$AG$461,MATCH(X$1,'Justerad allokering'!$B$1:$AF$1,0),FALSE)),VLOOKUP($B389,'Allokerad kvv'!$B$2:$AV$468,MATCH(X$1,'Allokerad kvv'!$B$1:$AV$1,0),FALSE),VLOOKUP($B389,'Justerad allokering'!$B$1:$AG$461,MATCH(X$1,'Justerad allokering'!$B$1:$AF$1,0),FALSE))</f>
        <v>0</v>
      </c>
      <c r="Y389">
        <f>IF(ISERROR(1/VLOOKUP($B389,'Justerad allokering'!$B$1:$AG$461,MATCH(Y$1,'Justerad allokering'!$B$1:$AF$1,0),FALSE)),VLOOKUP($B389,'Allokerad kvv'!$B$2:$AV$468,MATCH(Y$1,'Allokerad kvv'!$B$1:$AV$1,0),FALSE),VLOOKUP($B389,'Justerad allokering'!$B$1:$AG$461,MATCH(Y$1,'Justerad allokering'!$B$1:$AF$1,0),FALSE))</f>
        <v>0</v>
      </c>
      <c r="Z389">
        <f>IF(ISERROR(1/VLOOKUP($B389,'Justerad allokering'!$B$1:$AG$461,MATCH(Z$1,'Justerad allokering'!$B$1:$AF$1,0),FALSE)),VLOOKUP($B389,'Allokerad kvv'!$B$2:$AV$468,MATCH(Z$1,'Allokerad kvv'!$B$1:$AV$1,0),FALSE),VLOOKUP($B389,'Justerad allokering'!$B$1:$AG$461,MATCH(Z$1,'Justerad allokering'!$B$1:$AF$1,0),FALSE))</f>
        <v>0</v>
      </c>
      <c r="AE389" s="89">
        <f t="shared" si="24"/>
        <v>120.37865000000001</v>
      </c>
      <c r="AG389">
        <f t="shared" si="25"/>
        <v>116.77279000000001</v>
      </c>
      <c r="AH389">
        <f t="shared" si="26"/>
        <v>106.13179000000001</v>
      </c>
      <c r="AI389">
        <f>IF(AH389=0,"",AH389/VLOOKUP(B389,Kraftvärmeprod!$B$1:$BC$480,MATCH("Summa tillförd energi exklusive rökgaskondensering",Kraftvärmeprod!$B$1:$BC$1,0),FALSE))</f>
        <v>0.63494558812092061</v>
      </c>
      <c r="AK389">
        <f t="shared" si="27"/>
        <v>2.4580199999999999</v>
      </c>
    </row>
    <row r="390" spans="1:37" x14ac:dyDescent="0.25">
      <c r="A390" s="2" t="s">
        <v>534</v>
      </c>
      <c r="B390" s="2" t="s">
        <v>535</v>
      </c>
      <c r="C390">
        <f>IF(ISERROR(1/VLOOKUP($B390,'Justerad allokering'!$B$1:$AG$461,MATCH(C$1,'Justerad allokering'!$B$1:$AF$1,0),FALSE)),VLOOKUP($B390,'Allokerad kvv'!$B$2:$AV$468,MATCH(C$1,'Allokerad kvv'!$B$1:$AV$1,0),FALSE),VLOOKUP($B390,'Justerad allokering'!$B$1:$AG$461,MATCH(C$1,'Justerad allokering'!$B$1:$AF$1,0),FALSE))</f>
        <v>0</v>
      </c>
      <c r="D390">
        <f>IF(ISERROR(1/VLOOKUP($B390,'Justerad allokering'!$B$1:$AG$461,MATCH(D$1,'Justerad allokering'!$B$1:$AF$1,0),FALSE)),VLOOKUP($B390,'Allokerad kvv'!$B$2:$AV$468,MATCH(D$1,'Allokerad kvv'!$B$1:$AV$1,0),FALSE),VLOOKUP($B390,'Justerad allokering'!$B$1:$AG$461,MATCH(D$1,'Justerad allokering'!$B$1:$AF$1,0),FALSE))</f>
        <v>0</v>
      </c>
      <c r="E390">
        <f>IF(ISERROR(1/VLOOKUP($B390,'Justerad allokering'!$B$1:$AG$461,MATCH(E$1,'Justerad allokering'!$B$1:$AF$1,0),FALSE)),VLOOKUP($B390,'Allokerad kvv'!$B$2:$AV$468,MATCH(E$1,'Allokerad kvv'!$B$1:$AV$1,0),FALSE),VLOOKUP($B390,'Justerad allokering'!$B$1:$AG$461,MATCH(E$1,'Justerad allokering'!$B$1:$AF$1,0),FALSE))</f>
        <v>0</v>
      </c>
      <c r="F390">
        <f>IF(ISERROR(1/VLOOKUP($B390,'Justerad allokering'!$B$1:$AG$461,MATCH(F$1,'Justerad allokering'!$B$1:$AF$1,0),FALSE)),VLOOKUP($B390,'Allokerad kvv'!$B$2:$AV$468,MATCH(F$1,'Allokerad kvv'!$B$1:$AV$1,0),FALSE),VLOOKUP($B390,'Justerad allokering'!$B$1:$AG$461,MATCH(F$1,'Justerad allokering'!$B$1:$AF$1,0),FALSE))</f>
        <v>0</v>
      </c>
      <c r="G390">
        <f>IF(ISERROR(1/VLOOKUP($B390,'Justerad allokering'!$B$1:$AG$461,MATCH(G$1,'Justerad allokering'!$B$1:$AF$1,0),FALSE)),VLOOKUP($B390,'Allokerad kvv'!$B$2:$AV$468,MATCH(G$1,'Allokerad kvv'!$B$1:$AV$1,0),FALSE),VLOOKUP($B390,'Justerad allokering'!$B$1:$AG$461,MATCH(G$1,'Justerad allokering'!$B$1:$AF$1,0),FALSE))</f>
        <v>0</v>
      </c>
      <c r="H390">
        <f>IF(ISERROR(1/VLOOKUP($B390,'Justerad allokering'!$B$1:$AG$461,MATCH(H$1,'Justerad allokering'!$B$1:$AF$1,0),FALSE)),VLOOKUP($B390,'Allokerad kvv'!$B$2:$AV$468,MATCH(H$1,'Allokerad kvv'!$B$1:$AV$1,0),FALSE),VLOOKUP($B390,'Justerad allokering'!$B$1:$AG$461,MATCH(H$1,'Justerad allokering'!$B$1:$AF$1,0),FALSE))</f>
        <v>0</v>
      </c>
      <c r="I390">
        <f>IF(ISERROR(1/VLOOKUP($B390,'Justerad allokering'!$B$1:$AG$461,MATCH(I$1,'Justerad allokering'!$B$1:$AF$1,0),FALSE)),VLOOKUP($B390,'Allokerad kvv'!$B$2:$AV$468,MATCH(I$1,'Allokerad kvv'!$B$1:$AV$1,0),FALSE),VLOOKUP($B390,'Justerad allokering'!$B$1:$AG$461,MATCH(I$1,'Justerad allokering'!$B$1:$AF$1,0),FALSE))</f>
        <v>0</v>
      </c>
      <c r="J390">
        <f>IF(ISERROR(1/VLOOKUP($B390,'Justerad allokering'!$B$1:$AG$461,MATCH(J$1,'Justerad allokering'!$B$1:$AF$1,0),FALSE)),VLOOKUP($B390,'Allokerad kvv'!$B$2:$AV$468,MATCH(J$1,'Allokerad kvv'!$B$1:$AV$1,0),FALSE),VLOOKUP($B390,'Justerad allokering'!$B$1:$AG$461,MATCH(J$1,'Justerad allokering'!$B$1:$AF$1,0),FALSE))</f>
        <v>0</v>
      </c>
      <c r="K390">
        <f>IF(ISERROR(1/VLOOKUP($B390,'Justerad allokering'!$B$1:$AG$461,MATCH(K$1,'Justerad allokering'!$B$1:$AF$1,0),FALSE)),VLOOKUP($B390,'Allokerad kvv'!$B$2:$AV$468,MATCH(K$1,'Allokerad kvv'!$B$1:$AV$1,0),FALSE),VLOOKUP($B390,'Justerad allokering'!$B$1:$AG$461,MATCH(K$1,'Justerad allokering'!$B$1:$AF$1,0),FALSE))</f>
        <v>0</v>
      </c>
      <c r="L390">
        <f>IF(ISERROR(1/VLOOKUP($B390,'Justerad allokering'!$B$1:$AG$461,MATCH(L$1,'Justerad allokering'!$B$1:$AF$1,0),FALSE)),VLOOKUP($B390,'Allokerad kvv'!$B$2:$AV$468,MATCH(L$1,'Allokerad kvv'!$B$1:$AV$1,0),FALSE),VLOOKUP($B390,'Justerad allokering'!$B$1:$AG$461,MATCH(L$1,'Justerad allokering'!$B$1:$AF$1,0),FALSE))</f>
        <v>0</v>
      </c>
      <c r="M390">
        <f>IF(ISERROR(1/VLOOKUP($B390,'Justerad allokering'!$B$1:$AG$461,MATCH(M$1,'Justerad allokering'!$B$1:$AF$1,0),FALSE)),VLOOKUP($B390,'Allokerad kvv'!$B$2:$AV$468,MATCH(M$1,'Allokerad kvv'!$B$1:$AV$1,0),FALSE),VLOOKUP($B390,'Justerad allokering'!$B$1:$AG$461,MATCH(M$1,'Justerad allokering'!$B$1:$AF$1,0),FALSE))</f>
        <v>0</v>
      </c>
      <c r="N390">
        <f>IF(ISERROR(1/VLOOKUP($B390,'Justerad allokering'!$B$1:$AG$461,MATCH(N$1,'Justerad allokering'!$B$1:$AF$1,0),FALSE)),VLOOKUP($B390,'Allokerad kvv'!$B$2:$AV$468,MATCH(N$1,'Allokerad kvv'!$B$1:$AV$1,0),FALSE),VLOOKUP($B390,'Justerad allokering'!$B$1:$AG$461,MATCH(N$1,'Justerad allokering'!$B$1:$AF$1,0),FALSE))</f>
        <v>0</v>
      </c>
      <c r="O390">
        <f>IF(ISERROR(1/VLOOKUP($B390,'Justerad allokering'!$B$1:$AG$461,MATCH(O$1,'Justerad allokering'!$B$1:$AF$1,0),FALSE)),VLOOKUP($B390,'Allokerad kvv'!$B$2:$AV$468,MATCH(O$1,'Allokerad kvv'!$B$1:$AV$1,0),FALSE),VLOOKUP($B390,'Justerad allokering'!$B$1:$AG$461,MATCH(O$1,'Justerad allokering'!$B$1:$AF$1,0),FALSE))</f>
        <v>0</v>
      </c>
      <c r="P390">
        <f>IF(ISERROR(1/VLOOKUP($B390,'Justerad allokering'!$B$1:$AG$461,MATCH(P$1,'Justerad allokering'!$B$1:$AF$1,0),FALSE)),VLOOKUP($B390,'Allokerad kvv'!$B$2:$AV$468,MATCH(P$1,'Allokerad kvv'!$B$1:$AV$1,0),FALSE),VLOOKUP($B390,'Justerad allokering'!$B$1:$AG$461,MATCH(P$1,'Justerad allokering'!$B$1:$AF$1,0),FALSE))</f>
        <v>0</v>
      </c>
      <c r="Q390">
        <f>IF(ISERROR(1/VLOOKUP($B390,'Justerad allokering'!$B$1:$AG$461,MATCH(Q$1,'Justerad allokering'!$B$1:$AF$1,0),FALSE)),VLOOKUP($B390,'Allokerad kvv'!$B$2:$AV$468,MATCH(Q$1,'Allokerad kvv'!$B$1:$AV$1,0),FALSE),VLOOKUP($B390,'Justerad allokering'!$B$1:$AG$461,MATCH(Q$1,'Justerad allokering'!$B$1:$AF$1,0),FALSE))</f>
        <v>0</v>
      </c>
      <c r="R390">
        <f>IF(ISERROR(1/VLOOKUP($B390,'Justerad allokering'!$B$1:$AG$461,MATCH(R$1,'Justerad allokering'!$B$1:$AF$1,0),FALSE)),VLOOKUP($B390,'Allokerad kvv'!$B$2:$AV$468,MATCH(R$1,'Allokerad kvv'!$B$1:$AV$1,0),FALSE),VLOOKUP($B390,'Justerad allokering'!$B$1:$AG$461,MATCH(R$1,'Justerad allokering'!$B$1:$AF$1,0),FALSE))</f>
        <v>0</v>
      </c>
      <c r="S390">
        <f>IF(ISERROR(1/VLOOKUP($B390,'Justerad allokering'!$B$1:$AG$461,MATCH(S$1,'Justerad allokering'!$B$1:$AF$1,0),FALSE)),VLOOKUP($B390,'Allokerad kvv'!$B$2:$AV$468,MATCH(S$1,'Allokerad kvv'!$B$1:$AV$1,0),FALSE),VLOOKUP($B390,'Justerad allokering'!$B$1:$AG$461,MATCH(S$1,'Justerad allokering'!$B$1:$AF$1,0),FALSE))</f>
        <v>0</v>
      </c>
      <c r="T390">
        <f>IF(ISERROR(1/VLOOKUP($B390,'Justerad allokering'!$B$1:$AG$461,MATCH(T$1,'Justerad allokering'!$B$1:$AF$1,0),FALSE)),VLOOKUP($B390,'Allokerad kvv'!$B$2:$AV$468,MATCH(T$1,'Allokerad kvv'!$B$1:$AV$1,0),FALSE),VLOOKUP($B390,'Justerad allokering'!$B$1:$AG$461,MATCH(T$1,'Justerad allokering'!$B$1:$AF$1,0),FALSE))</f>
        <v>0</v>
      </c>
      <c r="U390">
        <f>IF(ISERROR(1/VLOOKUP($B390,'Justerad allokering'!$B$1:$AG$461,MATCH(U$1,'Justerad allokering'!$B$1:$AF$1,0),FALSE)),VLOOKUP($B390,'Allokerad kvv'!$B$2:$AV$468,MATCH(U$1,'Allokerad kvv'!$B$1:$AV$1,0),FALSE),VLOOKUP($B390,'Justerad allokering'!$B$1:$AG$461,MATCH(U$1,'Justerad allokering'!$B$1:$AF$1,0),FALSE))</f>
        <v>0</v>
      </c>
      <c r="V390">
        <f>IF(ISERROR(1/VLOOKUP($B390,'Justerad allokering'!$B$1:$AG$461,MATCH(V$1,'Justerad allokering'!$B$1:$AF$1,0),FALSE)),VLOOKUP($B390,'Allokerad kvv'!$B$2:$AV$468,MATCH(V$1,'Allokerad kvv'!$B$1:$AV$1,0),FALSE),VLOOKUP($B390,'Justerad allokering'!$B$1:$AG$461,MATCH(V$1,'Justerad allokering'!$B$1:$AF$1,0),FALSE))</f>
        <v>0</v>
      </c>
      <c r="W390">
        <f>IF(ISERROR(1/VLOOKUP($B390,'Justerad allokering'!$B$1:$AG$461,MATCH(W$1,'Justerad allokering'!$B$1:$AF$1,0),FALSE)),VLOOKUP($B390,'Allokerad kvv'!$B$2:$AV$468,MATCH(W$1,'Allokerad kvv'!$B$1:$AV$1,0),FALSE),VLOOKUP($B390,'Justerad allokering'!$B$1:$AG$461,MATCH(W$1,'Justerad allokering'!$B$1:$AF$1,0),FALSE))</f>
        <v>0</v>
      </c>
      <c r="X390">
        <f>IF(ISERROR(1/VLOOKUP($B390,'Justerad allokering'!$B$1:$AG$461,MATCH(X$1,'Justerad allokering'!$B$1:$AF$1,0),FALSE)),VLOOKUP($B390,'Allokerad kvv'!$B$2:$AV$468,MATCH(X$1,'Allokerad kvv'!$B$1:$AV$1,0),FALSE),VLOOKUP($B390,'Justerad allokering'!$B$1:$AG$461,MATCH(X$1,'Justerad allokering'!$B$1:$AF$1,0),FALSE))</f>
        <v>0</v>
      </c>
      <c r="Y390">
        <f>IF(ISERROR(1/VLOOKUP($B390,'Justerad allokering'!$B$1:$AG$461,MATCH(Y$1,'Justerad allokering'!$B$1:$AF$1,0),FALSE)),VLOOKUP($B390,'Allokerad kvv'!$B$2:$AV$468,MATCH(Y$1,'Allokerad kvv'!$B$1:$AV$1,0),FALSE),VLOOKUP($B390,'Justerad allokering'!$B$1:$AG$461,MATCH(Y$1,'Justerad allokering'!$B$1:$AF$1,0),FALSE))</f>
        <v>0</v>
      </c>
      <c r="Z390">
        <f>IF(ISERROR(1/VLOOKUP($B390,'Justerad allokering'!$B$1:$AG$461,MATCH(Z$1,'Justerad allokering'!$B$1:$AF$1,0),FALSE)),VLOOKUP($B390,'Allokerad kvv'!$B$2:$AV$468,MATCH(Z$1,'Allokerad kvv'!$B$1:$AV$1,0),FALSE),VLOOKUP($B390,'Justerad allokering'!$B$1:$AG$461,MATCH(Z$1,'Justerad allokering'!$B$1:$AF$1,0),FALSE))</f>
        <v>0</v>
      </c>
      <c r="AE390" s="89">
        <f t="shared" si="24"/>
        <v>0</v>
      </c>
      <c r="AG390">
        <f t="shared" si="25"/>
        <v>0</v>
      </c>
      <c r="AH390">
        <f t="shared" si="26"/>
        <v>0</v>
      </c>
      <c r="AI390" t="str">
        <f>IF(AH390=0,"",AH390/VLOOKUP(B390,Kraftvärmeprod!$B$1:$BC$480,MATCH("Summa tillförd energi exklusive rökgaskondensering",Kraftvärmeprod!$B$1:$BC$1,0),FALSE))</f>
        <v/>
      </c>
      <c r="AK390">
        <f t="shared" si="27"/>
        <v>0</v>
      </c>
    </row>
    <row r="391" spans="1:37" x14ac:dyDescent="0.25">
      <c r="A391" s="2" t="s">
        <v>534</v>
      </c>
      <c r="B391" s="2" t="s">
        <v>536</v>
      </c>
      <c r="C391">
        <f>IF(ISERROR(1/VLOOKUP($B391,'Justerad allokering'!$B$1:$AG$461,MATCH(C$1,'Justerad allokering'!$B$1:$AF$1,0),FALSE)),VLOOKUP($B391,'Allokerad kvv'!$B$2:$AV$468,MATCH(C$1,'Allokerad kvv'!$B$1:$AV$1,0),FALSE),VLOOKUP($B391,'Justerad allokering'!$B$1:$AG$461,MATCH(C$1,'Justerad allokering'!$B$1:$AF$1,0),FALSE))</f>
        <v>0</v>
      </c>
      <c r="D391">
        <f>IF(ISERROR(1/VLOOKUP($B391,'Justerad allokering'!$B$1:$AG$461,MATCH(D$1,'Justerad allokering'!$B$1:$AF$1,0),FALSE)),VLOOKUP($B391,'Allokerad kvv'!$B$2:$AV$468,MATCH(D$1,'Allokerad kvv'!$B$1:$AV$1,0),FALSE),VLOOKUP($B391,'Justerad allokering'!$B$1:$AG$461,MATCH(D$1,'Justerad allokering'!$B$1:$AF$1,0),FALSE))</f>
        <v>0</v>
      </c>
      <c r="E391">
        <f>IF(ISERROR(1/VLOOKUP($B391,'Justerad allokering'!$B$1:$AG$461,MATCH(E$1,'Justerad allokering'!$B$1:$AF$1,0),FALSE)),VLOOKUP($B391,'Allokerad kvv'!$B$2:$AV$468,MATCH(E$1,'Allokerad kvv'!$B$1:$AV$1,0),FALSE),VLOOKUP($B391,'Justerad allokering'!$B$1:$AG$461,MATCH(E$1,'Justerad allokering'!$B$1:$AF$1,0),FALSE))</f>
        <v>0</v>
      </c>
      <c r="F391">
        <f>IF(ISERROR(1/VLOOKUP($B391,'Justerad allokering'!$B$1:$AG$461,MATCH(F$1,'Justerad allokering'!$B$1:$AF$1,0),FALSE)),VLOOKUP($B391,'Allokerad kvv'!$B$2:$AV$468,MATCH(F$1,'Allokerad kvv'!$B$1:$AV$1,0),FALSE),VLOOKUP($B391,'Justerad allokering'!$B$1:$AG$461,MATCH(F$1,'Justerad allokering'!$B$1:$AF$1,0),FALSE))</f>
        <v>0</v>
      </c>
      <c r="G391">
        <f>IF(ISERROR(1/VLOOKUP($B391,'Justerad allokering'!$B$1:$AG$461,MATCH(G$1,'Justerad allokering'!$B$1:$AF$1,0),FALSE)),VLOOKUP($B391,'Allokerad kvv'!$B$2:$AV$468,MATCH(G$1,'Allokerad kvv'!$B$1:$AV$1,0),FALSE),VLOOKUP($B391,'Justerad allokering'!$B$1:$AG$461,MATCH(G$1,'Justerad allokering'!$B$1:$AF$1,0),FALSE))</f>
        <v>0</v>
      </c>
      <c r="H391">
        <f>IF(ISERROR(1/VLOOKUP($B391,'Justerad allokering'!$B$1:$AG$461,MATCH(H$1,'Justerad allokering'!$B$1:$AF$1,0),FALSE)),VLOOKUP($B391,'Allokerad kvv'!$B$2:$AV$468,MATCH(H$1,'Allokerad kvv'!$B$1:$AV$1,0),FALSE),VLOOKUP($B391,'Justerad allokering'!$B$1:$AG$461,MATCH(H$1,'Justerad allokering'!$B$1:$AF$1,0),FALSE))</f>
        <v>0</v>
      </c>
      <c r="I391">
        <f>IF(ISERROR(1/VLOOKUP($B391,'Justerad allokering'!$B$1:$AG$461,MATCH(I$1,'Justerad allokering'!$B$1:$AF$1,0),FALSE)),VLOOKUP($B391,'Allokerad kvv'!$B$2:$AV$468,MATCH(I$1,'Allokerad kvv'!$B$1:$AV$1,0),FALSE),VLOOKUP($B391,'Justerad allokering'!$B$1:$AG$461,MATCH(I$1,'Justerad allokering'!$B$1:$AF$1,0),FALSE))</f>
        <v>0</v>
      </c>
      <c r="J391">
        <f>IF(ISERROR(1/VLOOKUP($B391,'Justerad allokering'!$B$1:$AG$461,MATCH(J$1,'Justerad allokering'!$B$1:$AF$1,0),FALSE)),VLOOKUP($B391,'Allokerad kvv'!$B$2:$AV$468,MATCH(J$1,'Allokerad kvv'!$B$1:$AV$1,0),FALSE),VLOOKUP($B391,'Justerad allokering'!$B$1:$AG$461,MATCH(J$1,'Justerad allokering'!$B$1:$AF$1,0),FALSE))</f>
        <v>0</v>
      </c>
      <c r="K391">
        <f>IF(ISERROR(1/VLOOKUP($B391,'Justerad allokering'!$B$1:$AG$461,MATCH(K$1,'Justerad allokering'!$B$1:$AF$1,0),FALSE)),VLOOKUP($B391,'Allokerad kvv'!$B$2:$AV$468,MATCH(K$1,'Allokerad kvv'!$B$1:$AV$1,0),FALSE),VLOOKUP($B391,'Justerad allokering'!$B$1:$AG$461,MATCH(K$1,'Justerad allokering'!$B$1:$AF$1,0),FALSE))</f>
        <v>0</v>
      </c>
      <c r="L391">
        <f>IF(ISERROR(1/VLOOKUP($B391,'Justerad allokering'!$B$1:$AG$461,MATCH(L$1,'Justerad allokering'!$B$1:$AF$1,0),FALSE)),VLOOKUP($B391,'Allokerad kvv'!$B$2:$AV$468,MATCH(L$1,'Allokerad kvv'!$B$1:$AV$1,0),FALSE),VLOOKUP($B391,'Justerad allokering'!$B$1:$AG$461,MATCH(L$1,'Justerad allokering'!$B$1:$AF$1,0),FALSE))</f>
        <v>0</v>
      </c>
      <c r="M391">
        <f>IF(ISERROR(1/VLOOKUP($B391,'Justerad allokering'!$B$1:$AG$461,MATCH(M$1,'Justerad allokering'!$B$1:$AF$1,0),FALSE)),VLOOKUP($B391,'Allokerad kvv'!$B$2:$AV$468,MATCH(M$1,'Allokerad kvv'!$B$1:$AV$1,0),FALSE),VLOOKUP($B391,'Justerad allokering'!$B$1:$AG$461,MATCH(M$1,'Justerad allokering'!$B$1:$AF$1,0),FALSE))</f>
        <v>0</v>
      </c>
      <c r="N391">
        <f>IF(ISERROR(1/VLOOKUP($B391,'Justerad allokering'!$B$1:$AG$461,MATCH(N$1,'Justerad allokering'!$B$1:$AF$1,0),FALSE)),VLOOKUP($B391,'Allokerad kvv'!$B$2:$AV$468,MATCH(N$1,'Allokerad kvv'!$B$1:$AV$1,0),FALSE),VLOOKUP($B391,'Justerad allokering'!$B$1:$AG$461,MATCH(N$1,'Justerad allokering'!$B$1:$AF$1,0),FALSE))</f>
        <v>0</v>
      </c>
      <c r="O391">
        <f>IF(ISERROR(1/VLOOKUP($B391,'Justerad allokering'!$B$1:$AG$461,MATCH(O$1,'Justerad allokering'!$B$1:$AF$1,0),FALSE)),VLOOKUP($B391,'Allokerad kvv'!$B$2:$AV$468,MATCH(O$1,'Allokerad kvv'!$B$1:$AV$1,0),FALSE),VLOOKUP($B391,'Justerad allokering'!$B$1:$AG$461,MATCH(O$1,'Justerad allokering'!$B$1:$AF$1,0),FALSE))</f>
        <v>0</v>
      </c>
      <c r="P391">
        <f>IF(ISERROR(1/VLOOKUP($B391,'Justerad allokering'!$B$1:$AG$461,MATCH(P$1,'Justerad allokering'!$B$1:$AF$1,0),FALSE)),VLOOKUP($B391,'Allokerad kvv'!$B$2:$AV$468,MATCH(P$1,'Allokerad kvv'!$B$1:$AV$1,0),FALSE),VLOOKUP($B391,'Justerad allokering'!$B$1:$AG$461,MATCH(P$1,'Justerad allokering'!$B$1:$AF$1,0),FALSE))</f>
        <v>0</v>
      </c>
      <c r="Q391">
        <f>IF(ISERROR(1/VLOOKUP($B391,'Justerad allokering'!$B$1:$AG$461,MATCH(Q$1,'Justerad allokering'!$B$1:$AF$1,0),FALSE)),VLOOKUP($B391,'Allokerad kvv'!$B$2:$AV$468,MATCH(Q$1,'Allokerad kvv'!$B$1:$AV$1,0),FALSE),VLOOKUP($B391,'Justerad allokering'!$B$1:$AG$461,MATCH(Q$1,'Justerad allokering'!$B$1:$AF$1,0),FALSE))</f>
        <v>0</v>
      </c>
      <c r="R391">
        <f>IF(ISERROR(1/VLOOKUP($B391,'Justerad allokering'!$B$1:$AG$461,MATCH(R$1,'Justerad allokering'!$B$1:$AF$1,0),FALSE)),VLOOKUP($B391,'Allokerad kvv'!$B$2:$AV$468,MATCH(R$1,'Allokerad kvv'!$B$1:$AV$1,0),FALSE),VLOOKUP($B391,'Justerad allokering'!$B$1:$AG$461,MATCH(R$1,'Justerad allokering'!$B$1:$AF$1,0),FALSE))</f>
        <v>0</v>
      </c>
      <c r="S391">
        <f>IF(ISERROR(1/VLOOKUP($B391,'Justerad allokering'!$B$1:$AG$461,MATCH(S$1,'Justerad allokering'!$B$1:$AF$1,0),FALSE)),VLOOKUP($B391,'Allokerad kvv'!$B$2:$AV$468,MATCH(S$1,'Allokerad kvv'!$B$1:$AV$1,0),FALSE),VLOOKUP($B391,'Justerad allokering'!$B$1:$AG$461,MATCH(S$1,'Justerad allokering'!$B$1:$AF$1,0),FALSE))</f>
        <v>0</v>
      </c>
      <c r="T391">
        <f>IF(ISERROR(1/VLOOKUP($B391,'Justerad allokering'!$B$1:$AG$461,MATCH(T$1,'Justerad allokering'!$B$1:$AF$1,0),FALSE)),VLOOKUP($B391,'Allokerad kvv'!$B$2:$AV$468,MATCH(T$1,'Allokerad kvv'!$B$1:$AV$1,0),FALSE),VLOOKUP($B391,'Justerad allokering'!$B$1:$AG$461,MATCH(T$1,'Justerad allokering'!$B$1:$AF$1,0),FALSE))</f>
        <v>0</v>
      </c>
      <c r="U391">
        <f>IF(ISERROR(1/VLOOKUP($B391,'Justerad allokering'!$B$1:$AG$461,MATCH(U$1,'Justerad allokering'!$B$1:$AF$1,0),FALSE)),VLOOKUP($B391,'Allokerad kvv'!$B$2:$AV$468,MATCH(U$1,'Allokerad kvv'!$B$1:$AV$1,0),FALSE),VLOOKUP($B391,'Justerad allokering'!$B$1:$AG$461,MATCH(U$1,'Justerad allokering'!$B$1:$AF$1,0),FALSE))</f>
        <v>0</v>
      </c>
      <c r="V391">
        <f>IF(ISERROR(1/VLOOKUP($B391,'Justerad allokering'!$B$1:$AG$461,MATCH(V$1,'Justerad allokering'!$B$1:$AF$1,0),FALSE)),VLOOKUP($B391,'Allokerad kvv'!$B$2:$AV$468,MATCH(V$1,'Allokerad kvv'!$B$1:$AV$1,0),FALSE),VLOOKUP($B391,'Justerad allokering'!$B$1:$AG$461,MATCH(V$1,'Justerad allokering'!$B$1:$AF$1,0),FALSE))</f>
        <v>0</v>
      </c>
      <c r="W391">
        <f>IF(ISERROR(1/VLOOKUP($B391,'Justerad allokering'!$B$1:$AG$461,MATCH(W$1,'Justerad allokering'!$B$1:$AF$1,0),FALSE)),VLOOKUP($B391,'Allokerad kvv'!$B$2:$AV$468,MATCH(W$1,'Allokerad kvv'!$B$1:$AV$1,0),FALSE),VLOOKUP($B391,'Justerad allokering'!$B$1:$AG$461,MATCH(W$1,'Justerad allokering'!$B$1:$AF$1,0),FALSE))</f>
        <v>0</v>
      </c>
      <c r="X391">
        <f>IF(ISERROR(1/VLOOKUP($B391,'Justerad allokering'!$B$1:$AG$461,MATCH(X$1,'Justerad allokering'!$B$1:$AF$1,0),FALSE)),VLOOKUP($B391,'Allokerad kvv'!$B$2:$AV$468,MATCH(X$1,'Allokerad kvv'!$B$1:$AV$1,0),FALSE),VLOOKUP($B391,'Justerad allokering'!$B$1:$AG$461,MATCH(X$1,'Justerad allokering'!$B$1:$AF$1,0),FALSE))</f>
        <v>0</v>
      </c>
      <c r="Y391">
        <f>IF(ISERROR(1/VLOOKUP($B391,'Justerad allokering'!$B$1:$AG$461,MATCH(Y$1,'Justerad allokering'!$B$1:$AF$1,0),FALSE)),VLOOKUP($B391,'Allokerad kvv'!$B$2:$AV$468,MATCH(Y$1,'Allokerad kvv'!$B$1:$AV$1,0),FALSE),VLOOKUP($B391,'Justerad allokering'!$B$1:$AG$461,MATCH(Y$1,'Justerad allokering'!$B$1:$AF$1,0),FALSE))</f>
        <v>0</v>
      </c>
      <c r="Z391">
        <f>IF(ISERROR(1/VLOOKUP($B391,'Justerad allokering'!$B$1:$AG$461,MATCH(Z$1,'Justerad allokering'!$B$1:$AF$1,0),FALSE)),VLOOKUP($B391,'Allokerad kvv'!$B$2:$AV$468,MATCH(Z$1,'Allokerad kvv'!$B$1:$AV$1,0),FALSE),VLOOKUP($B391,'Justerad allokering'!$B$1:$AG$461,MATCH(Z$1,'Justerad allokering'!$B$1:$AF$1,0),FALSE))</f>
        <v>0</v>
      </c>
      <c r="AE391" s="89">
        <f t="shared" si="24"/>
        <v>0</v>
      </c>
      <c r="AG391">
        <f t="shared" si="25"/>
        <v>0</v>
      </c>
      <c r="AH391">
        <f t="shared" si="26"/>
        <v>0</v>
      </c>
      <c r="AI391" t="str">
        <f>IF(AH391=0,"",AH391/VLOOKUP(B391,Kraftvärmeprod!$B$1:$BC$480,MATCH("Summa tillförd energi exklusive rökgaskondensering",Kraftvärmeprod!$B$1:$BC$1,0),FALSE))</f>
        <v/>
      </c>
      <c r="AK391">
        <f t="shared" si="27"/>
        <v>0</v>
      </c>
    </row>
    <row r="392" spans="1:37" x14ac:dyDescent="0.25">
      <c r="A392" s="2" t="s">
        <v>534</v>
      </c>
      <c r="B392" s="2" t="s">
        <v>537</v>
      </c>
      <c r="C392">
        <f>IF(ISERROR(1/VLOOKUP($B392,'Justerad allokering'!$B$1:$AG$461,MATCH(C$1,'Justerad allokering'!$B$1:$AF$1,0),FALSE)),VLOOKUP($B392,'Allokerad kvv'!$B$2:$AV$468,MATCH(C$1,'Allokerad kvv'!$B$1:$AV$1,0),FALSE),VLOOKUP($B392,'Justerad allokering'!$B$1:$AG$461,MATCH(C$1,'Justerad allokering'!$B$1:$AF$1,0),FALSE))</f>
        <v>0</v>
      </c>
      <c r="D392">
        <f>IF(ISERROR(1/VLOOKUP($B392,'Justerad allokering'!$B$1:$AG$461,MATCH(D$1,'Justerad allokering'!$B$1:$AF$1,0),FALSE)),VLOOKUP($B392,'Allokerad kvv'!$B$2:$AV$468,MATCH(D$1,'Allokerad kvv'!$B$1:$AV$1,0),FALSE),VLOOKUP($B392,'Justerad allokering'!$B$1:$AG$461,MATCH(D$1,'Justerad allokering'!$B$1:$AF$1,0),FALSE))</f>
        <v>0</v>
      </c>
      <c r="E392">
        <f>IF(ISERROR(1/VLOOKUP($B392,'Justerad allokering'!$B$1:$AG$461,MATCH(E$1,'Justerad allokering'!$B$1:$AF$1,0),FALSE)),VLOOKUP($B392,'Allokerad kvv'!$B$2:$AV$468,MATCH(E$1,'Allokerad kvv'!$B$1:$AV$1,0),FALSE),VLOOKUP($B392,'Justerad allokering'!$B$1:$AG$461,MATCH(E$1,'Justerad allokering'!$B$1:$AF$1,0),FALSE))</f>
        <v>0</v>
      </c>
      <c r="F392">
        <f>IF(ISERROR(1/VLOOKUP($B392,'Justerad allokering'!$B$1:$AG$461,MATCH(F$1,'Justerad allokering'!$B$1:$AF$1,0),FALSE)),VLOOKUP($B392,'Allokerad kvv'!$B$2:$AV$468,MATCH(F$1,'Allokerad kvv'!$B$1:$AV$1,0),FALSE),VLOOKUP($B392,'Justerad allokering'!$B$1:$AG$461,MATCH(F$1,'Justerad allokering'!$B$1:$AF$1,0),FALSE))</f>
        <v>0</v>
      </c>
      <c r="G392">
        <f>IF(ISERROR(1/VLOOKUP($B392,'Justerad allokering'!$B$1:$AG$461,MATCH(G$1,'Justerad allokering'!$B$1:$AF$1,0),FALSE)),VLOOKUP($B392,'Allokerad kvv'!$B$2:$AV$468,MATCH(G$1,'Allokerad kvv'!$B$1:$AV$1,0),FALSE),VLOOKUP($B392,'Justerad allokering'!$B$1:$AG$461,MATCH(G$1,'Justerad allokering'!$B$1:$AF$1,0),FALSE))</f>
        <v>0</v>
      </c>
      <c r="H392">
        <f>IF(ISERROR(1/VLOOKUP($B392,'Justerad allokering'!$B$1:$AG$461,MATCH(H$1,'Justerad allokering'!$B$1:$AF$1,0),FALSE)),VLOOKUP($B392,'Allokerad kvv'!$B$2:$AV$468,MATCH(H$1,'Allokerad kvv'!$B$1:$AV$1,0),FALSE),VLOOKUP($B392,'Justerad allokering'!$B$1:$AG$461,MATCH(H$1,'Justerad allokering'!$B$1:$AF$1,0),FALSE))</f>
        <v>0</v>
      </c>
      <c r="I392">
        <f>IF(ISERROR(1/VLOOKUP($B392,'Justerad allokering'!$B$1:$AG$461,MATCH(I$1,'Justerad allokering'!$B$1:$AF$1,0),FALSE)),VLOOKUP($B392,'Allokerad kvv'!$B$2:$AV$468,MATCH(I$1,'Allokerad kvv'!$B$1:$AV$1,0),FALSE),VLOOKUP($B392,'Justerad allokering'!$B$1:$AG$461,MATCH(I$1,'Justerad allokering'!$B$1:$AF$1,0),FALSE))</f>
        <v>0</v>
      </c>
      <c r="J392">
        <f>IF(ISERROR(1/VLOOKUP($B392,'Justerad allokering'!$B$1:$AG$461,MATCH(J$1,'Justerad allokering'!$B$1:$AF$1,0),FALSE)),VLOOKUP($B392,'Allokerad kvv'!$B$2:$AV$468,MATCH(J$1,'Allokerad kvv'!$B$1:$AV$1,0),FALSE),VLOOKUP($B392,'Justerad allokering'!$B$1:$AG$461,MATCH(J$1,'Justerad allokering'!$B$1:$AF$1,0),FALSE))</f>
        <v>0</v>
      </c>
      <c r="K392">
        <f>IF(ISERROR(1/VLOOKUP($B392,'Justerad allokering'!$B$1:$AG$461,MATCH(K$1,'Justerad allokering'!$B$1:$AF$1,0),FALSE)),VLOOKUP($B392,'Allokerad kvv'!$B$2:$AV$468,MATCH(K$1,'Allokerad kvv'!$B$1:$AV$1,0),FALSE),VLOOKUP($B392,'Justerad allokering'!$B$1:$AG$461,MATCH(K$1,'Justerad allokering'!$B$1:$AF$1,0),FALSE))</f>
        <v>0</v>
      </c>
      <c r="L392">
        <f>IF(ISERROR(1/VLOOKUP($B392,'Justerad allokering'!$B$1:$AG$461,MATCH(L$1,'Justerad allokering'!$B$1:$AF$1,0),FALSE)),VLOOKUP($B392,'Allokerad kvv'!$B$2:$AV$468,MATCH(L$1,'Allokerad kvv'!$B$1:$AV$1,0),FALSE),VLOOKUP($B392,'Justerad allokering'!$B$1:$AG$461,MATCH(L$1,'Justerad allokering'!$B$1:$AF$1,0),FALSE))</f>
        <v>0</v>
      </c>
      <c r="M392">
        <f>IF(ISERROR(1/VLOOKUP($B392,'Justerad allokering'!$B$1:$AG$461,MATCH(M$1,'Justerad allokering'!$B$1:$AF$1,0),FALSE)),VLOOKUP($B392,'Allokerad kvv'!$B$2:$AV$468,MATCH(M$1,'Allokerad kvv'!$B$1:$AV$1,0),FALSE),VLOOKUP($B392,'Justerad allokering'!$B$1:$AG$461,MATCH(M$1,'Justerad allokering'!$B$1:$AF$1,0),FALSE))</f>
        <v>0</v>
      </c>
      <c r="N392">
        <f>IF(ISERROR(1/VLOOKUP($B392,'Justerad allokering'!$B$1:$AG$461,MATCH(N$1,'Justerad allokering'!$B$1:$AF$1,0),FALSE)),VLOOKUP($B392,'Allokerad kvv'!$B$2:$AV$468,MATCH(N$1,'Allokerad kvv'!$B$1:$AV$1,0),FALSE),VLOOKUP($B392,'Justerad allokering'!$B$1:$AG$461,MATCH(N$1,'Justerad allokering'!$B$1:$AF$1,0),FALSE))</f>
        <v>0</v>
      </c>
      <c r="O392">
        <f>IF(ISERROR(1/VLOOKUP($B392,'Justerad allokering'!$B$1:$AG$461,MATCH(O$1,'Justerad allokering'!$B$1:$AF$1,0),FALSE)),VLOOKUP($B392,'Allokerad kvv'!$B$2:$AV$468,MATCH(O$1,'Allokerad kvv'!$B$1:$AV$1,0),FALSE),VLOOKUP($B392,'Justerad allokering'!$B$1:$AG$461,MATCH(O$1,'Justerad allokering'!$B$1:$AF$1,0),FALSE))</f>
        <v>0</v>
      </c>
      <c r="P392">
        <f>IF(ISERROR(1/VLOOKUP($B392,'Justerad allokering'!$B$1:$AG$461,MATCH(P$1,'Justerad allokering'!$B$1:$AF$1,0),FALSE)),VLOOKUP($B392,'Allokerad kvv'!$B$2:$AV$468,MATCH(P$1,'Allokerad kvv'!$B$1:$AV$1,0),FALSE),VLOOKUP($B392,'Justerad allokering'!$B$1:$AG$461,MATCH(P$1,'Justerad allokering'!$B$1:$AF$1,0),FALSE))</f>
        <v>0</v>
      </c>
      <c r="Q392">
        <f>IF(ISERROR(1/VLOOKUP($B392,'Justerad allokering'!$B$1:$AG$461,MATCH(Q$1,'Justerad allokering'!$B$1:$AF$1,0),FALSE)),VLOOKUP($B392,'Allokerad kvv'!$B$2:$AV$468,MATCH(Q$1,'Allokerad kvv'!$B$1:$AV$1,0),FALSE),VLOOKUP($B392,'Justerad allokering'!$B$1:$AG$461,MATCH(Q$1,'Justerad allokering'!$B$1:$AF$1,0),FALSE))</f>
        <v>0</v>
      </c>
      <c r="R392">
        <f>IF(ISERROR(1/VLOOKUP($B392,'Justerad allokering'!$B$1:$AG$461,MATCH(R$1,'Justerad allokering'!$B$1:$AF$1,0),FALSE)),VLOOKUP($B392,'Allokerad kvv'!$B$2:$AV$468,MATCH(R$1,'Allokerad kvv'!$B$1:$AV$1,0),FALSE),VLOOKUP($B392,'Justerad allokering'!$B$1:$AG$461,MATCH(R$1,'Justerad allokering'!$B$1:$AF$1,0),FALSE))</f>
        <v>0</v>
      </c>
      <c r="S392">
        <f>IF(ISERROR(1/VLOOKUP($B392,'Justerad allokering'!$B$1:$AG$461,MATCH(S$1,'Justerad allokering'!$B$1:$AF$1,0),FALSE)),VLOOKUP($B392,'Allokerad kvv'!$B$2:$AV$468,MATCH(S$1,'Allokerad kvv'!$B$1:$AV$1,0),FALSE),VLOOKUP($B392,'Justerad allokering'!$B$1:$AG$461,MATCH(S$1,'Justerad allokering'!$B$1:$AF$1,0),FALSE))</f>
        <v>0</v>
      </c>
      <c r="T392">
        <f>IF(ISERROR(1/VLOOKUP($B392,'Justerad allokering'!$B$1:$AG$461,MATCH(T$1,'Justerad allokering'!$B$1:$AF$1,0),FALSE)),VLOOKUP($B392,'Allokerad kvv'!$B$2:$AV$468,MATCH(T$1,'Allokerad kvv'!$B$1:$AV$1,0),FALSE),VLOOKUP($B392,'Justerad allokering'!$B$1:$AG$461,MATCH(T$1,'Justerad allokering'!$B$1:$AF$1,0),FALSE))</f>
        <v>0</v>
      </c>
      <c r="U392">
        <f>IF(ISERROR(1/VLOOKUP($B392,'Justerad allokering'!$B$1:$AG$461,MATCH(U$1,'Justerad allokering'!$B$1:$AF$1,0),FALSE)),VLOOKUP($B392,'Allokerad kvv'!$B$2:$AV$468,MATCH(U$1,'Allokerad kvv'!$B$1:$AV$1,0),FALSE),VLOOKUP($B392,'Justerad allokering'!$B$1:$AG$461,MATCH(U$1,'Justerad allokering'!$B$1:$AF$1,0),FALSE))</f>
        <v>0</v>
      </c>
      <c r="V392">
        <f>IF(ISERROR(1/VLOOKUP($B392,'Justerad allokering'!$B$1:$AG$461,MATCH(V$1,'Justerad allokering'!$B$1:$AF$1,0),FALSE)),VLOOKUP($B392,'Allokerad kvv'!$B$2:$AV$468,MATCH(V$1,'Allokerad kvv'!$B$1:$AV$1,0),FALSE),VLOOKUP($B392,'Justerad allokering'!$B$1:$AG$461,MATCH(V$1,'Justerad allokering'!$B$1:$AF$1,0),FALSE))</f>
        <v>0</v>
      </c>
      <c r="W392">
        <f>IF(ISERROR(1/VLOOKUP($B392,'Justerad allokering'!$B$1:$AG$461,MATCH(W$1,'Justerad allokering'!$B$1:$AF$1,0),FALSE)),VLOOKUP($B392,'Allokerad kvv'!$B$2:$AV$468,MATCH(W$1,'Allokerad kvv'!$B$1:$AV$1,0),FALSE),VLOOKUP($B392,'Justerad allokering'!$B$1:$AG$461,MATCH(W$1,'Justerad allokering'!$B$1:$AF$1,0),FALSE))</f>
        <v>0</v>
      </c>
      <c r="X392">
        <f>IF(ISERROR(1/VLOOKUP($B392,'Justerad allokering'!$B$1:$AG$461,MATCH(X$1,'Justerad allokering'!$B$1:$AF$1,0),FALSE)),VLOOKUP($B392,'Allokerad kvv'!$B$2:$AV$468,MATCH(X$1,'Allokerad kvv'!$B$1:$AV$1,0),FALSE),VLOOKUP($B392,'Justerad allokering'!$B$1:$AG$461,MATCH(X$1,'Justerad allokering'!$B$1:$AF$1,0),FALSE))</f>
        <v>0</v>
      </c>
      <c r="Y392">
        <f>IF(ISERROR(1/VLOOKUP($B392,'Justerad allokering'!$B$1:$AG$461,MATCH(Y$1,'Justerad allokering'!$B$1:$AF$1,0),FALSE)),VLOOKUP($B392,'Allokerad kvv'!$B$2:$AV$468,MATCH(Y$1,'Allokerad kvv'!$B$1:$AV$1,0),FALSE),VLOOKUP($B392,'Justerad allokering'!$B$1:$AG$461,MATCH(Y$1,'Justerad allokering'!$B$1:$AF$1,0),FALSE))</f>
        <v>0</v>
      </c>
      <c r="Z392">
        <f>IF(ISERROR(1/VLOOKUP($B392,'Justerad allokering'!$B$1:$AG$461,MATCH(Z$1,'Justerad allokering'!$B$1:$AF$1,0),FALSE)),VLOOKUP($B392,'Allokerad kvv'!$B$2:$AV$468,MATCH(Z$1,'Allokerad kvv'!$B$1:$AV$1,0),FALSE),VLOOKUP($B392,'Justerad allokering'!$B$1:$AG$461,MATCH(Z$1,'Justerad allokering'!$B$1:$AF$1,0),FALSE))</f>
        <v>0</v>
      </c>
      <c r="AE392" s="89">
        <f t="shared" si="24"/>
        <v>0</v>
      </c>
      <c r="AG392">
        <f t="shared" si="25"/>
        <v>0</v>
      </c>
      <c r="AH392">
        <f t="shared" si="26"/>
        <v>0</v>
      </c>
      <c r="AI392" t="str">
        <f>IF(AH392=0,"",AH392/VLOOKUP(B392,Kraftvärmeprod!$B$1:$BC$480,MATCH("Summa tillförd energi exklusive rökgaskondensering",Kraftvärmeprod!$B$1:$BC$1,0),FALSE))</f>
        <v/>
      </c>
      <c r="AK392">
        <f t="shared" si="27"/>
        <v>0</v>
      </c>
    </row>
    <row r="393" spans="1:37" x14ac:dyDescent="0.25">
      <c r="A393" s="2" t="s">
        <v>534</v>
      </c>
      <c r="B393" s="2" t="s">
        <v>538</v>
      </c>
      <c r="C393">
        <f>IF(ISERROR(1/VLOOKUP($B393,'Justerad allokering'!$B$1:$AG$461,MATCH(C$1,'Justerad allokering'!$B$1:$AF$1,0),FALSE)),VLOOKUP($B393,'Allokerad kvv'!$B$2:$AV$468,MATCH(C$1,'Allokerad kvv'!$B$1:$AV$1,0),FALSE),VLOOKUP($B393,'Justerad allokering'!$B$1:$AG$461,MATCH(C$1,'Justerad allokering'!$B$1:$AF$1,0),FALSE))</f>
        <v>0</v>
      </c>
      <c r="D393">
        <f>IF(ISERROR(1/VLOOKUP($B393,'Justerad allokering'!$B$1:$AG$461,MATCH(D$1,'Justerad allokering'!$B$1:$AF$1,0),FALSE)),VLOOKUP($B393,'Allokerad kvv'!$B$2:$AV$468,MATCH(D$1,'Allokerad kvv'!$B$1:$AV$1,0),FALSE),VLOOKUP($B393,'Justerad allokering'!$B$1:$AG$461,MATCH(D$1,'Justerad allokering'!$B$1:$AF$1,0),FALSE))</f>
        <v>0</v>
      </c>
      <c r="E393">
        <f>IF(ISERROR(1/VLOOKUP($B393,'Justerad allokering'!$B$1:$AG$461,MATCH(E$1,'Justerad allokering'!$B$1:$AF$1,0),FALSE)),VLOOKUP($B393,'Allokerad kvv'!$B$2:$AV$468,MATCH(E$1,'Allokerad kvv'!$B$1:$AV$1,0),FALSE),VLOOKUP($B393,'Justerad allokering'!$B$1:$AG$461,MATCH(E$1,'Justerad allokering'!$B$1:$AF$1,0),FALSE))</f>
        <v>47.493899999999996</v>
      </c>
      <c r="F393">
        <f>IF(ISERROR(1/VLOOKUP($B393,'Justerad allokering'!$B$1:$AG$461,MATCH(F$1,'Justerad allokering'!$B$1:$AF$1,0),FALSE)),VLOOKUP($B393,'Allokerad kvv'!$B$2:$AV$468,MATCH(F$1,'Allokerad kvv'!$B$1:$AV$1,0),FALSE),VLOOKUP($B393,'Justerad allokering'!$B$1:$AG$461,MATCH(F$1,'Justerad allokering'!$B$1:$AF$1,0),FALSE))</f>
        <v>0</v>
      </c>
      <c r="G393">
        <f>IF(ISERROR(1/VLOOKUP($B393,'Justerad allokering'!$B$1:$AG$461,MATCH(G$1,'Justerad allokering'!$B$1:$AF$1,0),FALSE)),VLOOKUP($B393,'Allokerad kvv'!$B$2:$AV$468,MATCH(G$1,'Allokerad kvv'!$B$1:$AV$1,0),FALSE),VLOOKUP($B393,'Justerad allokering'!$B$1:$AG$461,MATCH(G$1,'Justerad allokering'!$B$1:$AF$1,0),FALSE))</f>
        <v>162.476</v>
      </c>
      <c r="H393">
        <f>IF(ISERROR(1/VLOOKUP($B393,'Justerad allokering'!$B$1:$AG$461,MATCH(H$1,'Justerad allokering'!$B$1:$AF$1,0),FALSE)),VLOOKUP($B393,'Allokerad kvv'!$B$2:$AV$468,MATCH(H$1,'Allokerad kvv'!$B$1:$AV$1,0),FALSE),VLOOKUP($B393,'Justerad allokering'!$B$1:$AG$461,MATCH(H$1,'Justerad allokering'!$B$1:$AF$1,0),FALSE))</f>
        <v>0</v>
      </c>
      <c r="I393">
        <f>IF(ISERROR(1/VLOOKUP($B393,'Justerad allokering'!$B$1:$AG$461,MATCH(I$1,'Justerad allokering'!$B$1:$AF$1,0),FALSE)),VLOOKUP($B393,'Allokerad kvv'!$B$2:$AV$468,MATCH(I$1,'Allokerad kvv'!$B$1:$AV$1,0),FALSE),VLOOKUP($B393,'Justerad allokering'!$B$1:$AG$461,MATCH(I$1,'Justerad allokering'!$B$1:$AF$1,0),FALSE))</f>
        <v>0.67145999999999995</v>
      </c>
      <c r="J393">
        <f>IF(ISERROR(1/VLOOKUP($B393,'Justerad allokering'!$B$1:$AG$461,MATCH(J$1,'Justerad allokering'!$B$1:$AF$1,0),FALSE)),VLOOKUP($B393,'Allokerad kvv'!$B$2:$AV$468,MATCH(J$1,'Allokerad kvv'!$B$1:$AV$1,0),FALSE),VLOOKUP($B393,'Justerad allokering'!$B$1:$AG$461,MATCH(J$1,'Justerad allokering'!$B$1:$AF$1,0),FALSE))</f>
        <v>238.64500000000001</v>
      </c>
      <c r="K393">
        <f>IF(ISERROR(1/VLOOKUP($B393,'Justerad allokering'!$B$1:$AG$461,MATCH(K$1,'Justerad allokering'!$B$1:$AF$1,0),FALSE)),VLOOKUP($B393,'Allokerad kvv'!$B$2:$AV$468,MATCH(K$1,'Allokerad kvv'!$B$1:$AV$1,0),FALSE),VLOOKUP($B393,'Justerad allokering'!$B$1:$AG$461,MATCH(K$1,'Justerad allokering'!$B$1:$AF$1,0),FALSE))</f>
        <v>12.985799999999999</v>
      </c>
      <c r="L393">
        <f>IF(ISERROR(1/VLOOKUP($B393,'Justerad allokering'!$B$1:$AG$461,MATCH(L$1,'Justerad allokering'!$B$1:$AF$1,0),FALSE)),VLOOKUP($B393,'Allokerad kvv'!$B$2:$AV$468,MATCH(L$1,'Allokerad kvv'!$B$1:$AV$1,0),FALSE),VLOOKUP($B393,'Justerad allokering'!$B$1:$AG$461,MATCH(L$1,'Justerad allokering'!$B$1:$AF$1,0),FALSE))</f>
        <v>0</v>
      </c>
      <c r="M393">
        <f>IF(ISERROR(1/VLOOKUP($B393,'Justerad allokering'!$B$1:$AG$461,MATCH(M$1,'Justerad allokering'!$B$1:$AF$1,0),FALSE)),VLOOKUP($B393,'Allokerad kvv'!$B$2:$AV$468,MATCH(M$1,'Allokerad kvv'!$B$1:$AV$1,0),FALSE),VLOOKUP($B393,'Justerad allokering'!$B$1:$AG$461,MATCH(M$1,'Justerad allokering'!$B$1:$AF$1,0),FALSE))</f>
        <v>0</v>
      </c>
      <c r="N393">
        <f>IF(ISERROR(1/VLOOKUP($B393,'Justerad allokering'!$B$1:$AG$461,MATCH(N$1,'Justerad allokering'!$B$1:$AF$1,0),FALSE)),VLOOKUP($B393,'Allokerad kvv'!$B$2:$AV$468,MATCH(N$1,'Allokerad kvv'!$B$1:$AV$1,0),FALSE),VLOOKUP($B393,'Justerad allokering'!$B$1:$AG$461,MATCH(N$1,'Justerad allokering'!$B$1:$AF$1,0),FALSE))</f>
        <v>0</v>
      </c>
      <c r="O393">
        <f>IF(ISERROR(1/VLOOKUP($B393,'Justerad allokering'!$B$1:$AG$461,MATCH(O$1,'Justerad allokering'!$B$1:$AF$1,0),FALSE)),VLOOKUP($B393,'Allokerad kvv'!$B$2:$AV$468,MATCH(O$1,'Allokerad kvv'!$B$1:$AV$1,0),FALSE),VLOOKUP($B393,'Justerad allokering'!$B$1:$AG$461,MATCH(O$1,'Justerad allokering'!$B$1:$AF$1,0),FALSE))</f>
        <v>35.928199999999997</v>
      </c>
      <c r="P393">
        <f>IF(ISERROR(1/VLOOKUP($B393,'Justerad allokering'!$B$1:$AG$461,MATCH(P$1,'Justerad allokering'!$B$1:$AF$1,0),FALSE)),VLOOKUP($B393,'Allokerad kvv'!$B$2:$AV$468,MATCH(P$1,'Allokerad kvv'!$B$1:$AV$1,0),FALSE),VLOOKUP($B393,'Justerad allokering'!$B$1:$AG$461,MATCH(P$1,'Justerad allokering'!$B$1:$AF$1,0),FALSE))</f>
        <v>0</v>
      </c>
      <c r="Q393">
        <f>IF(ISERROR(1/VLOOKUP($B393,'Justerad allokering'!$B$1:$AG$461,MATCH(Q$1,'Justerad allokering'!$B$1:$AF$1,0),FALSE)),VLOOKUP($B393,'Allokerad kvv'!$B$2:$AV$468,MATCH(Q$1,'Allokerad kvv'!$B$1:$AV$1,0),FALSE),VLOOKUP($B393,'Justerad allokering'!$B$1:$AG$461,MATCH(Q$1,'Justerad allokering'!$B$1:$AF$1,0),FALSE))</f>
        <v>0</v>
      </c>
      <c r="R393">
        <f>IF(ISERROR(1/VLOOKUP($B393,'Justerad allokering'!$B$1:$AG$461,MATCH(R$1,'Justerad allokering'!$B$1:$AF$1,0),FALSE)),VLOOKUP($B393,'Allokerad kvv'!$B$2:$AV$468,MATCH(R$1,'Allokerad kvv'!$B$1:$AV$1,0),FALSE),VLOOKUP($B393,'Justerad allokering'!$B$1:$AG$461,MATCH(R$1,'Justerad allokering'!$B$1:$AF$1,0),FALSE))</f>
        <v>0</v>
      </c>
      <c r="S393">
        <f>IF(ISERROR(1/VLOOKUP($B393,'Justerad allokering'!$B$1:$AG$461,MATCH(S$1,'Justerad allokering'!$B$1:$AF$1,0),FALSE)),VLOOKUP($B393,'Allokerad kvv'!$B$2:$AV$468,MATCH(S$1,'Allokerad kvv'!$B$1:$AV$1,0),FALSE),VLOOKUP($B393,'Justerad allokering'!$B$1:$AG$461,MATCH(S$1,'Justerad allokering'!$B$1:$AF$1,0),FALSE))</f>
        <v>41.559100000000001</v>
      </c>
      <c r="T393">
        <f>IF(ISERROR(1/VLOOKUP($B393,'Justerad allokering'!$B$1:$AG$461,MATCH(T$1,'Justerad allokering'!$B$1:$AF$1,0),FALSE)),VLOOKUP($B393,'Allokerad kvv'!$B$2:$AV$468,MATCH(T$1,'Allokerad kvv'!$B$1:$AV$1,0),FALSE),VLOOKUP($B393,'Justerad allokering'!$B$1:$AG$461,MATCH(T$1,'Justerad allokering'!$B$1:$AF$1,0),FALSE))</f>
        <v>0</v>
      </c>
      <c r="U393">
        <f>IF(ISERROR(1/VLOOKUP($B393,'Justerad allokering'!$B$1:$AG$461,MATCH(U$1,'Justerad allokering'!$B$1:$AF$1,0),FALSE)),VLOOKUP($B393,'Allokerad kvv'!$B$2:$AV$468,MATCH(U$1,'Allokerad kvv'!$B$1:$AV$1,0),FALSE),VLOOKUP($B393,'Justerad allokering'!$B$1:$AG$461,MATCH(U$1,'Justerad allokering'!$B$1:$AF$1,0),FALSE))</f>
        <v>0</v>
      </c>
      <c r="V393">
        <f>IF(ISERROR(1/VLOOKUP($B393,'Justerad allokering'!$B$1:$AG$461,MATCH(V$1,'Justerad allokering'!$B$1:$AF$1,0),FALSE)),VLOOKUP($B393,'Allokerad kvv'!$B$2:$AV$468,MATCH(V$1,'Allokerad kvv'!$B$1:$AV$1,0),FALSE),VLOOKUP($B393,'Justerad allokering'!$B$1:$AG$461,MATCH(V$1,'Justerad allokering'!$B$1:$AF$1,0),FALSE))</f>
        <v>0</v>
      </c>
      <c r="W393">
        <f>IF(ISERROR(1/VLOOKUP($B393,'Justerad allokering'!$B$1:$AG$461,MATCH(W$1,'Justerad allokering'!$B$1:$AF$1,0),FALSE)),VLOOKUP($B393,'Allokerad kvv'!$B$2:$AV$468,MATCH(W$1,'Allokerad kvv'!$B$1:$AV$1,0),FALSE),VLOOKUP($B393,'Justerad allokering'!$B$1:$AG$461,MATCH(W$1,'Justerad allokering'!$B$1:$AF$1,0),FALSE))</f>
        <v>0</v>
      </c>
      <c r="X393">
        <f>IF(ISERROR(1/VLOOKUP($B393,'Justerad allokering'!$B$1:$AG$461,MATCH(X$1,'Justerad allokering'!$B$1:$AF$1,0),FALSE)),VLOOKUP($B393,'Allokerad kvv'!$B$2:$AV$468,MATCH(X$1,'Allokerad kvv'!$B$1:$AV$1,0),FALSE),VLOOKUP($B393,'Justerad allokering'!$B$1:$AG$461,MATCH(X$1,'Justerad allokering'!$B$1:$AF$1,0),FALSE))</f>
        <v>0</v>
      </c>
      <c r="Y393">
        <f>IF(ISERROR(1/VLOOKUP($B393,'Justerad allokering'!$B$1:$AG$461,MATCH(Y$1,'Justerad allokering'!$B$1:$AF$1,0),FALSE)),VLOOKUP($B393,'Allokerad kvv'!$B$2:$AV$468,MATCH(Y$1,'Allokerad kvv'!$B$1:$AV$1,0),FALSE),VLOOKUP($B393,'Justerad allokering'!$B$1:$AG$461,MATCH(Y$1,'Justerad allokering'!$B$1:$AF$1,0),FALSE))</f>
        <v>0</v>
      </c>
      <c r="Z393">
        <f>IF(ISERROR(1/VLOOKUP($B393,'Justerad allokering'!$B$1:$AG$461,MATCH(Z$1,'Justerad allokering'!$B$1:$AF$1,0),FALSE)),VLOOKUP($B393,'Allokerad kvv'!$B$2:$AV$468,MATCH(Z$1,'Allokerad kvv'!$B$1:$AV$1,0),FALSE),VLOOKUP($B393,'Justerad allokering'!$B$1:$AG$461,MATCH(Z$1,'Justerad allokering'!$B$1:$AF$1,0),FALSE))</f>
        <v>0</v>
      </c>
      <c r="AE393" s="89">
        <f t="shared" si="24"/>
        <v>539.75945999999999</v>
      </c>
      <c r="AG393">
        <f t="shared" si="25"/>
        <v>526.77365999999995</v>
      </c>
      <c r="AH393">
        <f t="shared" si="26"/>
        <v>526.77365999999995</v>
      </c>
      <c r="AI393">
        <f>IF(AH393=0,"",AH393/VLOOKUP(B393,Kraftvärmeprod!$B$1:$BC$480,MATCH("Summa tillförd energi exklusive rökgaskondensering",Kraftvärmeprod!$B$1:$BC$1,0),FALSE))</f>
        <v>0.59729374306920935</v>
      </c>
      <c r="AK393">
        <f t="shared" si="27"/>
        <v>322.06710000000004</v>
      </c>
    </row>
    <row r="394" spans="1:37" x14ac:dyDescent="0.25">
      <c r="A394" s="2" t="s">
        <v>539</v>
      </c>
      <c r="B394" s="2" t="s">
        <v>540</v>
      </c>
      <c r="C394">
        <f>IF(ISERROR(1/VLOOKUP($B394,'Justerad allokering'!$B$1:$AG$461,MATCH(C$1,'Justerad allokering'!$B$1:$AF$1,0),FALSE)),VLOOKUP($B394,'Allokerad kvv'!$B$2:$AV$468,MATCH(C$1,'Allokerad kvv'!$B$1:$AV$1,0),FALSE),VLOOKUP($B394,'Justerad allokering'!$B$1:$AG$461,MATCH(C$1,'Justerad allokering'!$B$1:$AF$1,0),FALSE))</f>
        <v>0</v>
      </c>
      <c r="D394">
        <f>IF(ISERROR(1/VLOOKUP($B394,'Justerad allokering'!$B$1:$AG$461,MATCH(D$1,'Justerad allokering'!$B$1:$AF$1,0),FALSE)),VLOOKUP($B394,'Allokerad kvv'!$B$2:$AV$468,MATCH(D$1,'Allokerad kvv'!$B$1:$AV$1,0),FALSE),VLOOKUP($B394,'Justerad allokering'!$B$1:$AG$461,MATCH(D$1,'Justerad allokering'!$B$1:$AF$1,0),FALSE))</f>
        <v>0</v>
      </c>
      <c r="E394">
        <f>IF(ISERROR(1/VLOOKUP($B394,'Justerad allokering'!$B$1:$AG$461,MATCH(E$1,'Justerad allokering'!$B$1:$AF$1,0),FALSE)),VLOOKUP($B394,'Allokerad kvv'!$B$2:$AV$468,MATCH(E$1,'Allokerad kvv'!$B$1:$AV$1,0),FALSE),VLOOKUP($B394,'Justerad allokering'!$B$1:$AG$461,MATCH(E$1,'Justerad allokering'!$B$1:$AF$1,0),FALSE))</f>
        <v>0</v>
      </c>
      <c r="F394">
        <f>IF(ISERROR(1/VLOOKUP($B394,'Justerad allokering'!$B$1:$AG$461,MATCH(F$1,'Justerad allokering'!$B$1:$AF$1,0),FALSE)),VLOOKUP($B394,'Allokerad kvv'!$B$2:$AV$468,MATCH(F$1,'Allokerad kvv'!$B$1:$AV$1,0),FALSE),VLOOKUP($B394,'Justerad allokering'!$B$1:$AG$461,MATCH(F$1,'Justerad allokering'!$B$1:$AF$1,0),FALSE))</f>
        <v>0</v>
      </c>
      <c r="G394">
        <f>IF(ISERROR(1/VLOOKUP($B394,'Justerad allokering'!$B$1:$AG$461,MATCH(G$1,'Justerad allokering'!$B$1:$AF$1,0),FALSE)),VLOOKUP($B394,'Allokerad kvv'!$B$2:$AV$468,MATCH(G$1,'Allokerad kvv'!$B$1:$AV$1,0),FALSE),VLOOKUP($B394,'Justerad allokering'!$B$1:$AG$461,MATCH(G$1,'Justerad allokering'!$B$1:$AF$1,0),FALSE))</f>
        <v>0</v>
      </c>
      <c r="H394">
        <f>IF(ISERROR(1/VLOOKUP($B394,'Justerad allokering'!$B$1:$AG$461,MATCH(H$1,'Justerad allokering'!$B$1:$AF$1,0),FALSE)),VLOOKUP($B394,'Allokerad kvv'!$B$2:$AV$468,MATCH(H$1,'Allokerad kvv'!$B$1:$AV$1,0),FALSE),VLOOKUP($B394,'Justerad allokering'!$B$1:$AG$461,MATCH(H$1,'Justerad allokering'!$B$1:$AF$1,0),FALSE))</f>
        <v>0</v>
      </c>
      <c r="I394">
        <f>IF(ISERROR(1/VLOOKUP($B394,'Justerad allokering'!$B$1:$AG$461,MATCH(I$1,'Justerad allokering'!$B$1:$AF$1,0),FALSE)),VLOOKUP($B394,'Allokerad kvv'!$B$2:$AV$468,MATCH(I$1,'Allokerad kvv'!$B$1:$AV$1,0),FALSE),VLOOKUP($B394,'Justerad allokering'!$B$1:$AG$461,MATCH(I$1,'Justerad allokering'!$B$1:$AF$1,0),FALSE))</f>
        <v>0</v>
      </c>
      <c r="J394">
        <f>IF(ISERROR(1/VLOOKUP($B394,'Justerad allokering'!$B$1:$AG$461,MATCH(J$1,'Justerad allokering'!$B$1:$AF$1,0),FALSE)),VLOOKUP($B394,'Allokerad kvv'!$B$2:$AV$468,MATCH(J$1,'Allokerad kvv'!$B$1:$AV$1,0),FALSE),VLOOKUP($B394,'Justerad allokering'!$B$1:$AG$461,MATCH(J$1,'Justerad allokering'!$B$1:$AF$1,0),FALSE))</f>
        <v>0</v>
      </c>
      <c r="K394">
        <f>IF(ISERROR(1/VLOOKUP($B394,'Justerad allokering'!$B$1:$AG$461,MATCH(K$1,'Justerad allokering'!$B$1:$AF$1,0),FALSE)),VLOOKUP($B394,'Allokerad kvv'!$B$2:$AV$468,MATCH(K$1,'Allokerad kvv'!$B$1:$AV$1,0),FALSE),VLOOKUP($B394,'Justerad allokering'!$B$1:$AG$461,MATCH(K$1,'Justerad allokering'!$B$1:$AF$1,0),FALSE))</f>
        <v>0</v>
      </c>
      <c r="L394">
        <f>IF(ISERROR(1/VLOOKUP($B394,'Justerad allokering'!$B$1:$AG$461,MATCH(L$1,'Justerad allokering'!$B$1:$AF$1,0),FALSE)),VLOOKUP($B394,'Allokerad kvv'!$B$2:$AV$468,MATCH(L$1,'Allokerad kvv'!$B$1:$AV$1,0),FALSE),VLOOKUP($B394,'Justerad allokering'!$B$1:$AG$461,MATCH(L$1,'Justerad allokering'!$B$1:$AF$1,0),FALSE))</f>
        <v>0</v>
      </c>
      <c r="M394">
        <f>IF(ISERROR(1/VLOOKUP($B394,'Justerad allokering'!$B$1:$AG$461,MATCH(M$1,'Justerad allokering'!$B$1:$AF$1,0),FALSE)),VLOOKUP($B394,'Allokerad kvv'!$B$2:$AV$468,MATCH(M$1,'Allokerad kvv'!$B$1:$AV$1,0),FALSE),VLOOKUP($B394,'Justerad allokering'!$B$1:$AG$461,MATCH(M$1,'Justerad allokering'!$B$1:$AF$1,0),FALSE))</f>
        <v>0</v>
      </c>
      <c r="N394">
        <f>IF(ISERROR(1/VLOOKUP($B394,'Justerad allokering'!$B$1:$AG$461,MATCH(N$1,'Justerad allokering'!$B$1:$AF$1,0),FALSE)),VLOOKUP($B394,'Allokerad kvv'!$B$2:$AV$468,MATCH(N$1,'Allokerad kvv'!$B$1:$AV$1,0),FALSE),VLOOKUP($B394,'Justerad allokering'!$B$1:$AG$461,MATCH(N$1,'Justerad allokering'!$B$1:$AF$1,0),FALSE))</f>
        <v>0</v>
      </c>
      <c r="O394">
        <f>IF(ISERROR(1/VLOOKUP($B394,'Justerad allokering'!$B$1:$AG$461,MATCH(O$1,'Justerad allokering'!$B$1:$AF$1,0),FALSE)),VLOOKUP($B394,'Allokerad kvv'!$B$2:$AV$468,MATCH(O$1,'Allokerad kvv'!$B$1:$AV$1,0),FALSE),VLOOKUP($B394,'Justerad allokering'!$B$1:$AG$461,MATCH(O$1,'Justerad allokering'!$B$1:$AF$1,0),FALSE))</f>
        <v>0</v>
      </c>
      <c r="P394">
        <f>IF(ISERROR(1/VLOOKUP($B394,'Justerad allokering'!$B$1:$AG$461,MATCH(P$1,'Justerad allokering'!$B$1:$AF$1,0),FALSE)),VLOOKUP($B394,'Allokerad kvv'!$B$2:$AV$468,MATCH(P$1,'Allokerad kvv'!$B$1:$AV$1,0),FALSE),VLOOKUP($B394,'Justerad allokering'!$B$1:$AG$461,MATCH(P$1,'Justerad allokering'!$B$1:$AF$1,0),FALSE))</f>
        <v>0</v>
      </c>
      <c r="Q394">
        <f>IF(ISERROR(1/VLOOKUP($B394,'Justerad allokering'!$B$1:$AG$461,MATCH(Q$1,'Justerad allokering'!$B$1:$AF$1,0),FALSE)),VLOOKUP($B394,'Allokerad kvv'!$B$2:$AV$468,MATCH(Q$1,'Allokerad kvv'!$B$1:$AV$1,0),FALSE),VLOOKUP($B394,'Justerad allokering'!$B$1:$AG$461,MATCH(Q$1,'Justerad allokering'!$B$1:$AF$1,0),FALSE))</f>
        <v>0</v>
      </c>
      <c r="R394">
        <f>IF(ISERROR(1/VLOOKUP($B394,'Justerad allokering'!$B$1:$AG$461,MATCH(R$1,'Justerad allokering'!$B$1:$AF$1,0),FALSE)),VLOOKUP($B394,'Allokerad kvv'!$B$2:$AV$468,MATCH(R$1,'Allokerad kvv'!$B$1:$AV$1,0),FALSE),VLOOKUP($B394,'Justerad allokering'!$B$1:$AG$461,MATCH(R$1,'Justerad allokering'!$B$1:$AF$1,0),FALSE))</f>
        <v>0</v>
      </c>
      <c r="S394">
        <f>IF(ISERROR(1/VLOOKUP($B394,'Justerad allokering'!$B$1:$AG$461,MATCH(S$1,'Justerad allokering'!$B$1:$AF$1,0),FALSE)),VLOOKUP($B394,'Allokerad kvv'!$B$2:$AV$468,MATCH(S$1,'Allokerad kvv'!$B$1:$AV$1,0),FALSE),VLOOKUP($B394,'Justerad allokering'!$B$1:$AG$461,MATCH(S$1,'Justerad allokering'!$B$1:$AF$1,0),FALSE))</f>
        <v>0</v>
      </c>
      <c r="T394">
        <f>IF(ISERROR(1/VLOOKUP($B394,'Justerad allokering'!$B$1:$AG$461,MATCH(T$1,'Justerad allokering'!$B$1:$AF$1,0),FALSE)),VLOOKUP($B394,'Allokerad kvv'!$B$2:$AV$468,MATCH(T$1,'Allokerad kvv'!$B$1:$AV$1,0),FALSE),VLOOKUP($B394,'Justerad allokering'!$B$1:$AG$461,MATCH(T$1,'Justerad allokering'!$B$1:$AF$1,0),FALSE))</f>
        <v>0</v>
      </c>
      <c r="U394">
        <f>IF(ISERROR(1/VLOOKUP($B394,'Justerad allokering'!$B$1:$AG$461,MATCH(U$1,'Justerad allokering'!$B$1:$AF$1,0),FALSE)),VLOOKUP($B394,'Allokerad kvv'!$B$2:$AV$468,MATCH(U$1,'Allokerad kvv'!$B$1:$AV$1,0),FALSE),VLOOKUP($B394,'Justerad allokering'!$B$1:$AG$461,MATCH(U$1,'Justerad allokering'!$B$1:$AF$1,0),FALSE))</f>
        <v>0</v>
      </c>
      <c r="V394">
        <f>IF(ISERROR(1/VLOOKUP($B394,'Justerad allokering'!$B$1:$AG$461,MATCH(V$1,'Justerad allokering'!$B$1:$AF$1,0),FALSE)),VLOOKUP($B394,'Allokerad kvv'!$B$2:$AV$468,MATCH(V$1,'Allokerad kvv'!$B$1:$AV$1,0),FALSE),VLOOKUP($B394,'Justerad allokering'!$B$1:$AG$461,MATCH(V$1,'Justerad allokering'!$B$1:$AF$1,0),FALSE))</f>
        <v>0</v>
      </c>
      <c r="W394">
        <f>IF(ISERROR(1/VLOOKUP($B394,'Justerad allokering'!$B$1:$AG$461,MATCH(W$1,'Justerad allokering'!$B$1:$AF$1,0),FALSE)),VLOOKUP($B394,'Allokerad kvv'!$B$2:$AV$468,MATCH(W$1,'Allokerad kvv'!$B$1:$AV$1,0),FALSE),VLOOKUP($B394,'Justerad allokering'!$B$1:$AG$461,MATCH(W$1,'Justerad allokering'!$B$1:$AF$1,0),FALSE))</f>
        <v>0</v>
      </c>
      <c r="X394">
        <f>IF(ISERROR(1/VLOOKUP($B394,'Justerad allokering'!$B$1:$AG$461,MATCH(X$1,'Justerad allokering'!$B$1:$AF$1,0),FALSE)),VLOOKUP($B394,'Allokerad kvv'!$B$2:$AV$468,MATCH(X$1,'Allokerad kvv'!$B$1:$AV$1,0),FALSE),VLOOKUP($B394,'Justerad allokering'!$B$1:$AG$461,MATCH(X$1,'Justerad allokering'!$B$1:$AF$1,0),FALSE))</f>
        <v>0</v>
      </c>
      <c r="Y394">
        <f>IF(ISERROR(1/VLOOKUP($B394,'Justerad allokering'!$B$1:$AG$461,MATCH(Y$1,'Justerad allokering'!$B$1:$AF$1,0),FALSE)),VLOOKUP($B394,'Allokerad kvv'!$B$2:$AV$468,MATCH(Y$1,'Allokerad kvv'!$B$1:$AV$1,0),FALSE),VLOOKUP($B394,'Justerad allokering'!$B$1:$AG$461,MATCH(Y$1,'Justerad allokering'!$B$1:$AF$1,0),FALSE))</f>
        <v>0</v>
      </c>
      <c r="Z394">
        <f>IF(ISERROR(1/VLOOKUP($B394,'Justerad allokering'!$B$1:$AG$461,MATCH(Z$1,'Justerad allokering'!$B$1:$AF$1,0),FALSE)),VLOOKUP($B394,'Allokerad kvv'!$B$2:$AV$468,MATCH(Z$1,'Allokerad kvv'!$B$1:$AV$1,0),FALSE),VLOOKUP($B394,'Justerad allokering'!$B$1:$AG$461,MATCH(Z$1,'Justerad allokering'!$B$1:$AF$1,0),FALSE))</f>
        <v>0</v>
      </c>
      <c r="AE394" s="89">
        <f t="shared" si="24"/>
        <v>0</v>
      </c>
      <c r="AG394">
        <f t="shared" si="25"/>
        <v>0</v>
      </c>
      <c r="AH394">
        <f t="shared" si="26"/>
        <v>0</v>
      </c>
      <c r="AI394" t="str">
        <f>IF(AH394=0,"",AH394/VLOOKUP(B394,Kraftvärmeprod!$B$1:$BC$480,MATCH("Summa tillförd energi exklusive rökgaskondensering",Kraftvärmeprod!$B$1:$BC$1,0),FALSE))</f>
        <v/>
      </c>
      <c r="AK394">
        <f t="shared" si="27"/>
        <v>0</v>
      </c>
    </row>
    <row r="395" spans="1:37" x14ac:dyDescent="0.25">
      <c r="A395" s="2" t="s">
        <v>541</v>
      </c>
      <c r="B395" s="2" t="s">
        <v>542</v>
      </c>
      <c r="C395">
        <f>IF(ISERROR(1/VLOOKUP($B395,'Justerad allokering'!$B$1:$AG$461,MATCH(C$1,'Justerad allokering'!$B$1:$AF$1,0),FALSE)),VLOOKUP($B395,'Allokerad kvv'!$B$2:$AV$468,MATCH(C$1,'Allokerad kvv'!$B$1:$AV$1,0),FALSE),VLOOKUP($B395,'Justerad allokering'!$B$1:$AG$461,MATCH(C$1,'Justerad allokering'!$B$1:$AF$1,0),FALSE))</f>
        <v>0</v>
      </c>
      <c r="D395">
        <f>IF(ISERROR(1/VLOOKUP($B395,'Justerad allokering'!$B$1:$AG$461,MATCH(D$1,'Justerad allokering'!$B$1:$AF$1,0),FALSE)),VLOOKUP($B395,'Allokerad kvv'!$B$2:$AV$468,MATCH(D$1,'Allokerad kvv'!$B$1:$AV$1,0),FALSE),VLOOKUP($B395,'Justerad allokering'!$B$1:$AG$461,MATCH(D$1,'Justerad allokering'!$B$1:$AF$1,0),FALSE))</f>
        <v>0</v>
      </c>
      <c r="E395">
        <f>IF(ISERROR(1/VLOOKUP($B395,'Justerad allokering'!$B$1:$AG$461,MATCH(E$1,'Justerad allokering'!$B$1:$AF$1,0),FALSE)),VLOOKUP($B395,'Allokerad kvv'!$B$2:$AV$468,MATCH(E$1,'Allokerad kvv'!$B$1:$AV$1,0),FALSE),VLOOKUP($B395,'Justerad allokering'!$B$1:$AG$461,MATCH(E$1,'Justerad allokering'!$B$1:$AF$1,0),FALSE))</f>
        <v>0</v>
      </c>
      <c r="F395">
        <f>IF(ISERROR(1/VLOOKUP($B395,'Justerad allokering'!$B$1:$AG$461,MATCH(F$1,'Justerad allokering'!$B$1:$AF$1,0),FALSE)),VLOOKUP($B395,'Allokerad kvv'!$B$2:$AV$468,MATCH(F$1,'Allokerad kvv'!$B$1:$AV$1,0),FALSE),VLOOKUP($B395,'Justerad allokering'!$B$1:$AG$461,MATCH(F$1,'Justerad allokering'!$B$1:$AF$1,0),FALSE))</f>
        <v>0</v>
      </c>
      <c r="G395">
        <f>IF(ISERROR(1/VLOOKUP($B395,'Justerad allokering'!$B$1:$AG$461,MATCH(G$1,'Justerad allokering'!$B$1:$AF$1,0),FALSE)),VLOOKUP($B395,'Allokerad kvv'!$B$2:$AV$468,MATCH(G$1,'Allokerad kvv'!$B$1:$AV$1,0),FALSE),VLOOKUP($B395,'Justerad allokering'!$B$1:$AG$461,MATCH(G$1,'Justerad allokering'!$B$1:$AF$1,0),FALSE))</f>
        <v>0</v>
      </c>
      <c r="H395">
        <f>IF(ISERROR(1/VLOOKUP($B395,'Justerad allokering'!$B$1:$AG$461,MATCH(H$1,'Justerad allokering'!$B$1:$AF$1,0),FALSE)),VLOOKUP($B395,'Allokerad kvv'!$B$2:$AV$468,MATCH(H$1,'Allokerad kvv'!$B$1:$AV$1,0),FALSE),VLOOKUP($B395,'Justerad allokering'!$B$1:$AG$461,MATCH(H$1,'Justerad allokering'!$B$1:$AF$1,0),FALSE))</f>
        <v>0</v>
      </c>
      <c r="I395">
        <f>IF(ISERROR(1/VLOOKUP($B395,'Justerad allokering'!$B$1:$AG$461,MATCH(I$1,'Justerad allokering'!$B$1:$AF$1,0),FALSE)),VLOOKUP($B395,'Allokerad kvv'!$B$2:$AV$468,MATCH(I$1,'Allokerad kvv'!$B$1:$AV$1,0),FALSE),VLOOKUP($B395,'Justerad allokering'!$B$1:$AG$461,MATCH(I$1,'Justerad allokering'!$B$1:$AF$1,0),FALSE))</f>
        <v>0</v>
      </c>
      <c r="J395">
        <f>IF(ISERROR(1/VLOOKUP($B395,'Justerad allokering'!$B$1:$AG$461,MATCH(J$1,'Justerad allokering'!$B$1:$AF$1,0),FALSE)),VLOOKUP($B395,'Allokerad kvv'!$B$2:$AV$468,MATCH(J$1,'Allokerad kvv'!$B$1:$AV$1,0),FALSE),VLOOKUP($B395,'Justerad allokering'!$B$1:$AG$461,MATCH(J$1,'Justerad allokering'!$B$1:$AF$1,0),FALSE))</f>
        <v>0</v>
      </c>
      <c r="K395">
        <f>IF(ISERROR(1/VLOOKUP($B395,'Justerad allokering'!$B$1:$AG$461,MATCH(K$1,'Justerad allokering'!$B$1:$AF$1,0),FALSE)),VLOOKUP($B395,'Allokerad kvv'!$B$2:$AV$468,MATCH(K$1,'Allokerad kvv'!$B$1:$AV$1,0),FALSE),VLOOKUP($B395,'Justerad allokering'!$B$1:$AG$461,MATCH(K$1,'Justerad allokering'!$B$1:$AF$1,0),FALSE))</f>
        <v>0</v>
      </c>
      <c r="L395">
        <f>IF(ISERROR(1/VLOOKUP($B395,'Justerad allokering'!$B$1:$AG$461,MATCH(L$1,'Justerad allokering'!$B$1:$AF$1,0),FALSE)),VLOOKUP($B395,'Allokerad kvv'!$B$2:$AV$468,MATCH(L$1,'Allokerad kvv'!$B$1:$AV$1,0),FALSE),VLOOKUP($B395,'Justerad allokering'!$B$1:$AG$461,MATCH(L$1,'Justerad allokering'!$B$1:$AF$1,0),FALSE))</f>
        <v>0</v>
      </c>
      <c r="M395">
        <f>IF(ISERROR(1/VLOOKUP($B395,'Justerad allokering'!$B$1:$AG$461,MATCH(M$1,'Justerad allokering'!$B$1:$AF$1,0),FALSE)),VLOOKUP($B395,'Allokerad kvv'!$B$2:$AV$468,MATCH(M$1,'Allokerad kvv'!$B$1:$AV$1,0),FALSE),VLOOKUP($B395,'Justerad allokering'!$B$1:$AG$461,MATCH(M$1,'Justerad allokering'!$B$1:$AF$1,0),FALSE))</f>
        <v>0</v>
      </c>
      <c r="N395">
        <f>IF(ISERROR(1/VLOOKUP($B395,'Justerad allokering'!$B$1:$AG$461,MATCH(N$1,'Justerad allokering'!$B$1:$AF$1,0),FALSE)),VLOOKUP($B395,'Allokerad kvv'!$B$2:$AV$468,MATCH(N$1,'Allokerad kvv'!$B$1:$AV$1,0),FALSE),VLOOKUP($B395,'Justerad allokering'!$B$1:$AG$461,MATCH(N$1,'Justerad allokering'!$B$1:$AF$1,0),FALSE))</f>
        <v>0</v>
      </c>
      <c r="O395">
        <f>IF(ISERROR(1/VLOOKUP($B395,'Justerad allokering'!$B$1:$AG$461,MATCH(O$1,'Justerad allokering'!$B$1:$AF$1,0),FALSE)),VLOOKUP($B395,'Allokerad kvv'!$B$2:$AV$468,MATCH(O$1,'Allokerad kvv'!$B$1:$AV$1,0),FALSE),VLOOKUP($B395,'Justerad allokering'!$B$1:$AG$461,MATCH(O$1,'Justerad allokering'!$B$1:$AF$1,0),FALSE))</f>
        <v>0</v>
      </c>
      <c r="P395">
        <f>IF(ISERROR(1/VLOOKUP($B395,'Justerad allokering'!$B$1:$AG$461,MATCH(P$1,'Justerad allokering'!$B$1:$AF$1,0),FALSE)),VLOOKUP($B395,'Allokerad kvv'!$B$2:$AV$468,MATCH(P$1,'Allokerad kvv'!$B$1:$AV$1,0),FALSE),VLOOKUP($B395,'Justerad allokering'!$B$1:$AG$461,MATCH(P$1,'Justerad allokering'!$B$1:$AF$1,0),FALSE))</f>
        <v>0</v>
      </c>
      <c r="Q395">
        <f>IF(ISERROR(1/VLOOKUP($B395,'Justerad allokering'!$B$1:$AG$461,MATCH(Q$1,'Justerad allokering'!$B$1:$AF$1,0),FALSE)),VLOOKUP($B395,'Allokerad kvv'!$B$2:$AV$468,MATCH(Q$1,'Allokerad kvv'!$B$1:$AV$1,0),FALSE),VLOOKUP($B395,'Justerad allokering'!$B$1:$AG$461,MATCH(Q$1,'Justerad allokering'!$B$1:$AF$1,0),FALSE))</f>
        <v>0</v>
      </c>
      <c r="R395">
        <f>IF(ISERROR(1/VLOOKUP($B395,'Justerad allokering'!$B$1:$AG$461,MATCH(R$1,'Justerad allokering'!$B$1:$AF$1,0),FALSE)),VLOOKUP($B395,'Allokerad kvv'!$B$2:$AV$468,MATCH(R$1,'Allokerad kvv'!$B$1:$AV$1,0),FALSE),VLOOKUP($B395,'Justerad allokering'!$B$1:$AG$461,MATCH(R$1,'Justerad allokering'!$B$1:$AF$1,0),FALSE))</f>
        <v>0</v>
      </c>
      <c r="S395">
        <f>IF(ISERROR(1/VLOOKUP($B395,'Justerad allokering'!$B$1:$AG$461,MATCH(S$1,'Justerad allokering'!$B$1:$AF$1,0),FALSE)),VLOOKUP($B395,'Allokerad kvv'!$B$2:$AV$468,MATCH(S$1,'Allokerad kvv'!$B$1:$AV$1,0),FALSE),VLOOKUP($B395,'Justerad allokering'!$B$1:$AG$461,MATCH(S$1,'Justerad allokering'!$B$1:$AF$1,0),FALSE))</f>
        <v>0</v>
      </c>
      <c r="T395">
        <f>IF(ISERROR(1/VLOOKUP($B395,'Justerad allokering'!$B$1:$AG$461,MATCH(T$1,'Justerad allokering'!$B$1:$AF$1,0),FALSE)),VLOOKUP($B395,'Allokerad kvv'!$B$2:$AV$468,MATCH(T$1,'Allokerad kvv'!$B$1:$AV$1,0),FALSE),VLOOKUP($B395,'Justerad allokering'!$B$1:$AG$461,MATCH(T$1,'Justerad allokering'!$B$1:$AF$1,0),FALSE))</f>
        <v>0</v>
      </c>
      <c r="U395">
        <f>IF(ISERROR(1/VLOOKUP($B395,'Justerad allokering'!$B$1:$AG$461,MATCH(U$1,'Justerad allokering'!$B$1:$AF$1,0),FALSE)),VLOOKUP($B395,'Allokerad kvv'!$B$2:$AV$468,MATCH(U$1,'Allokerad kvv'!$B$1:$AV$1,0),FALSE),VLOOKUP($B395,'Justerad allokering'!$B$1:$AG$461,MATCH(U$1,'Justerad allokering'!$B$1:$AF$1,0),FALSE))</f>
        <v>0</v>
      </c>
      <c r="V395">
        <f>IF(ISERROR(1/VLOOKUP($B395,'Justerad allokering'!$B$1:$AG$461,MATCH(V$1,'Justerad allokering'!$B$1:$AF$1,0),FALSE)),VLOOKUP($B395,'Allokerad kvv'!$B$2:$AV$468,MATCH(V$1,'Allokerad kvv'!$B$1:$AV$1,0),FALSE),VLOOKUP($B395,'Justerad allokering'!$B$1:$AG$461,MATCH(V$1,'Justerad allokering'!$B$1:$AF$1,0),FALSE))</f>
        <v>0</v>
      </c>
      <c r="W395">
        <f>IF(ISERROR(1/VLOOKUP($B395,'Justerad allokering'!$B$1:$AG$461,MATCH(W$1,'Justerad allokering'!$B$1:$AF$1,0),FALSE)),VLOOKUP($B395,'Allokerad kvv'!$B$2:$AV$468,MATCH(W$1,'Allokerad kvv'!$B$1:$AV$1,0),FALSE),VLOOKUP($B395,'Justerad allokering'!$B$1:$AG$461,MATCH(W$1,'Justerad allokering'!$B$1:$AF$1,0),FALSE))</f>
        <v>0</v>
      </c>
      <c r="X395">
        <f>IF(ISERROR(1/VLOOKUP($B395,'Justerad allokering'!$B$1:$AG$461,MATCH(X$1,'Justerad allokering'!$B$1:$AF$1,0),FALSE)),VLOOKUP($B395,'Allokerad kvv'!$B$2:$AV$468,MATCH(X$1,'Allokerad kvv'!$B$1:$AV$1,0),FALSE),VLOOKUP($B395,'Justerad allokering'!$B$1:$AG$461,MATCH(X$1,'Justerad allokering'!$B$1:$AF$1,0),FALSE))</f>
        <v>0</v>
      </c>
      <c r="Y395">
        <f>IF(ISERROR(1/VLOOKUP($B395,'Justerad allokering'!$B$1:$AG$461,MATCH(Y$1,'Justerad allokering'!$B$1:$AF$1,0),FALSE)),VLOOKUP($B395,'Allokerad kvv'!$B$2:$AV$468,MATCH(Y$1,'Allokerad kvv'!$B$1:$AV$1,0),FALSE),VLOOKUP($B395,'Justerad allokering'!$B$1:$AG$461,MATCH(Y$1,'Justerad allokering'!$B$1:$AF$1,0),FALSE))</f>
        <v>0</v>
      </c>
      <c r="Z395">
        <f>IF(ISERROR(1/VLOOKUP($B395,'Justerad allokering'!$B$1:$AG$461,MATCH(Z$1,'Justerad allokering'!$B$1:$AF$1,0),FALSE)),VLOOKUP($B395,'Allokerad kvv'!$B$2:$AV$468,MATCH(Z$1,'Allokerad kvv'!$B$1:$AV$1,0),FALSE),VLOOKUP($B395,'Justerad allokering'!$B$1:$AG$461,MATCH(Z$1,'Justerad allokering'!$B$1:$AF$1,0),FALSE))</f>
        <v>0</v>
      </c>
      <c r="AE395" s="89">
        <f t="shared" si="24"/>
        <v>0</v>
      </c>
      <c r="AG395">
        <f t="shared" si="25"/>
        <v>0</v>
      </c>
      <c r="AH395">
        <f t="shared" si="26"/>
        <v>0</v>
      </c>
      <c r="AI395" t="str">
        <f>IF(AH395=0,"",AH395/VLOOKUP(B395,Kraftvärmeprod!$B$1:$BC$480,MATCH("Summa tillförd energi exklusive rökgaskondensering",Kraftvärmeprod!$B$1:$BC$1,0),FALSE))</f>
        <v/>
      </c>
      <c r="AK395">
        <f t="shared" si="27"/>
        <v>0</v>
      </c>
    </row>
    <row r="396" spans="1:37" x14ac:dyDescent="0.25">
      <c r="A396" s="2" t="s">
        <v>541</v>
      </c>
      <c r="B396" s="2" t="s">
        <v>543</v>
      </c>
      <c r="C396">
        <f>IF(ISERROR(1/VLOOKUP($B396,'Justerad allokering'!$B$1:$AG$461,MATCH(C$1,'Justerad allokering'!$B$1:$AF$1,0),FALSE)),VLOOKUP($B396,'Allokerad kvv'!$B$2:$AV$468,MATCH(C$1,'Allokerad kvv'!$B$1:$AV$1,0),FALSE),VLOOKUP($B396,'Justerad allokering'!$B$1:$AG$461,MATCH(C$1,'Justerad allokering'!$B$1:$AF$1,0),FALSE))</f>
        <v>0</v>
      </c>
      <c r="D396">
        <f>IF(ISERROR(1/VLOOKUP($B396,'Justerad allokering'!$B$1:$AG$461,MATCH(D$1,'Justerad allokering'!$B$1:$AF$1,0),FALSE)),VLOOKUP($B396,'Allokerad kvv'!$B$2:$AV$468,MATCH(D$1,'Allokerad kvv'!$B$1:$AV$1,0),FALSE),VLOOKUP($B396,'Justerad allokering'!$B$1:$AG$461,MATCH(D$1,'Justerad allokering'!$B$1:$AF$1,0),FALSE))</f>
        <v>0</v>
      </c>
      <c r="E396">
        <f>IF(ISERROR(1/VLOOKUP($B396,'Justerad allokering'!$B$1:$AG$461,MATCH(E$1,'Justerad allokering'!$B$1:$AF$1,0),FALSE)),VLOOKUP($B396,'Allokerad kvv'!$B$2:$AV$468,MATCH(E$1,'Allokerad kvv'!$B$1:$AV$1,0),FALSE),VLOOKUP($B396,'Justerad allokering'!$B$1:$AG$461,MATCH(E$1,'Justerad allokering'!$B$1:$AF$1,0),FALSE))</f>
        <v>0</v>
      </c>
      <c r="F396">
        <f>IF(ISERROR(1/VLOOKUP($B396,'Justerad allokering'!$B$1:$AG$461,MATCH(F$1,'Justerad allokering'!$B$1:$AF$1,0),FALSE)),VLOOKUP($B396,'Allokerad kvv'!$B$2:$AV$468,MATCH(F$1,'Allokerad kvv'!$B$1:$AV$1,0),FALSE),VLOOKUP($B396,'Justerad allokering'!$B$1:$AG$461,MATCH(F$1,'Justerad allokering'!$B$1:$AF$1,0),FALSE))</f>
        <v>0</v>
      </c>
      <c r="G396">
        <f>IF(ISERROR(1/VLOOKUP($B396,'Justerad allokering'!$B$1:$AG$461,MATCH(G$1,'Justerad allokering'!$B$1:$AF$1,0),FALSE)),VLOOKUP($B396,'Allokerad kvv'!$B$2:$AV$468,MATCH(G$1,'Allokerad kvv'!$B$1:$AV$1,0),FALSE),VLOOKUP($B396,'Justerad allokering'!$B$1:$AG$461,MATCH(G$1,'Justerad allokering'!$B$1:$AF$1,0),FALSE))</f>
        <v>0</v>
      </c>
      <c r="H396">
        <f>IF(ISERROR(1/VLOOKUP($B396,'Justerad allokering'!$B$1:$AG$461,MATCH(H$1,'Justerad allokering'!$B$1:$AF$1,0),FALSE)),VLOOKUP($B396,'Allokerad kvv'!$B$2:$AV$468,MATCH(H$1,'Allokerad kvv'!$B$1:$AV$1,0),FALSE),VLOOKUP($B396,'Justerad allokering'!$B$1:$AG$461,MATCH(H$1,'Justerad allokering'!$B$1:$AF$1,0),FALSE))</f>
        <v>0</v>
      </c>
      <c r="I396">
        <f>IF(ISERROR(1/VLOOKUP($B396,'Justerad allokering'!$B$1:$AG$461,MATCH(I$1,'Justerad allokering'!$B$1:$AF$1,0),FALSE)),VLOOKUP($B396,'Allokerad kvv'!$B$2:$AV$468,MATCH(I$1,'Allokerad kvv'!$B$1:$AV$1,0),FALSE),VLOOKUP($B396,'Justerad allokering'!$B$1:$AG$461,MATCH(I$1,'Justerad allokering'!$B$1:$AF$1,0),FALSE))</f>
        <v>0</v>
      </c>
      <c r="J396">
        <f>IF(ISERROR(1/VLOOKUP($B396,'Justerad allokering'!$B$1:$AG$461,MATCH(J$1,'Justerad allokering'!$B$1:$AF$1,0),FALSE)),VLOOKUP($B396,'Allokerad kvv'!$B$2:$AV$468,MATCH(J$1,'Allokerad kvv'!$B$1:$AV$1,0),FALSE),VLOOKUP($B396,'Justerad allokering'!$B$1:$AG$461,MATCH(J$1,'Justerad allokering'!$B$1:$AF$1,0),FALSE))</f>
        <v>0</v>
      </c>
      <c r="K396">
        <f>IF(ISERROR(1/VLOOKUP($B396,'Justerad allokering'!$B$1:$AG$461,MATCH(K$1,'Justerad allokering'!$B$1:$AF$1,0),FALSE)),VLOOKUP($B396,'Allokerad kvv'!$B$2:$AV$468,MATCH(K$1,'Allokerad kvv'!$B$1:$AV$1,0),FALSE),VLOOKUP($B396,'Justerad allokering'!$B$1:$AG$461,MATCH(K$1,'Justerad allokering'!$B$1:$AF$1,0),FALSE))</f>
        <v>0</v>
      </c>
      <c r="L396">
        <f>IF(ISERROR(1/VLOOKUP($B396,'Justerad allokering'!$B$1:$AG$461,MATCH(L$1,'Justerad allokering'!$B$1:$AF$1,0),FALSE)),VLOOKUP($B396,'Allokerad kvv'!$B$2:$AV$468,MATCH(L$1,'Allokerad kvv'!$B$1:$AV$1,0),FALSE),VLOOKUP($B396,'Justerad allokering'!$B$1:$AG$461,MATCH(L$1,'Justerad allokering'!$B$1:$AF$1,0),FALSE))</f>
        <v>0</v>
      </c>
      <c r="M396">
        <f>IF(ISERROR(1/VLOOKUP($B396,'Justerad allokering'!$B$1:$AG$461,MATCH(M$1,'Justerad allokering'!$B$1:$AF$1,0),FALSE)),VLOOKUP($B396,'Allokerad kvv'!$B$2:$AV$468,MATCH(M$1,'Allokerad kvv'!$B$1:$AV$1,0),FALSE),VLOOKUP($B396,'Justerad allokering'!$B$1:$AG$461,MATCH(M$1,'Justerad allokering'!$B$1:$AF$1,0),FALSE))</f>
        <v>0</v>
      </c>
      <c r="N396">
        <f>IF(ISERROR(1/VLOOKUP($B396,'Justerad allokering'!$B$1:$AG$461,MATCH(N$1,'Justerad allokering'!$B$1:$AF$1,0),FALSE)),VLOOKUP($B396,'Allokerad kvv'!$B$2:$AV$468,MATCH(N$1,'Allokerad kvv'!$B$1:$AV$1,0),FALSE),VLOOKUP($B396,'Justerad allokering'!$B$1:$AG$461,MATCH(N$1,'Justerad allokering'!$B$1:$AF$1,0),FALSE))</f>
        <v>0</v>
      </c>
      <c r="O396">
        <f>IF(ISERROR(1/VLOOKUP($B396,'Justerad allokering'!$B$1:$AG$461,MATCH(O$1,'Justerad allokering'!$B$1:$AF$1,0),FALSE)),VLOOKUP($B396,'Allokerad kvv'!$B$2:$AV$468,MATCH(O$1,'Allokerad kvv'!$B$1:$AV$1,0),FALSE),VLOOKUP($B396,'Justerad allokering'!$B$1:$AG$461,MATCH(O$1,'Justerad allokering'!$B$1:$AF$1,0),FALSE))</f>
        <v>0</v>
      </c>
      <c r="P396">
        <f>IF(ISERROR(1/VLOOKUP($B396,'Justerad allokering'!$B$1:$AG$461,MATCH(P$1,'Justerad allokering'!$B$1:$AF$1,0),FALSE)),VLOOKUP($B396,'Allokerad kvv'!$B$2:$AV$468,MATCH(P$1,'Allokerad kvv'!$B$1:$AV$1,0),FALSE),VLOOKUP($B396,'Justerad allokering'!$B$1:$AG$461,MATCH(P$1,'Justerad allokering'!$B$1:$AF$1,0),FALSE))</f>
        <v>0</v>
      </c>
      <c r="Q396">
        <f>IF(ISERROR(1/VLOOKUP($B396,'Justerad allokering'!$B$1:$AG$461,MATCH(Q$1,'Justerad allokering'!$B$1:$AF$1,0),FALSE)),VLOOKUP($B396,'Allokerad kvv'!$B$2:$AV$468,MATCH(Q$1,'Allokerad kvv'!$B$1:$AV$1,0),FALSE),VLOOKUP($B396,'Justerad allokering'!$B$1:$AG$461,MATCH(Q$1,'Justerad allokering'!$B$1:$AF$1,0),FALSE))</f>
        <v>0</v>
      </c>
      <c r="R396">
        <f>IF(ISERROR(1/VLOOKUP($B396,'Justerad allokering'!$B$1:$AG$461,MATCH(R$1,'Justerad allokering'!$B$1:$AF$1,0),FALSE)),VLOOKUP($B396,'Allokerad kvv'!$B$2:$AV$468,MATCH(R$1,'Allokerad kvv'!$B$1:$AV$1,0),FALSE),VLOOKUP($B396,'Justerad allokering'!$B$1:$AG$461,MATCH(R$1,'Justerad allokering'!$B$1:$AF$1,0),FALSE))</f>
        <v>0</v>
      </c>
      <c r="S396">
        <f>IF(ISERROR(1/VLOOKUP($B396,'Justerad allokering'!$B$1:$AG$461,MATCH(S$1,'Justerad allokering'!$B$1:$AF$1,0),FALSE)),VLOOKUP($B396,'Allokerad kvv'!$B$2:$AV$468,MATCH(S$1,'Allokerad kvv'!$B$1:$AV$1,0),FALSE),VLOOKUP($B396,'Justerad allokering'!$B$1:$AG$461,MATCH(S$1,'Justerad allokering'!$B$1:$AF$1,0),FALSE))</f>
        <v>0</v>
      </c>
      <c r="T396">
        <f>IF(ISERROR(1/VLOOKUP($B396,'Justerad allokering'!$B$1:$AG$461,MATCH(T$1,'Justerad allokering'!$B$1:$AF$1,0),FALSE)),VLOOKUP($B396,'Allokerad kvv'!$B$2:$AV$468,MATCH(T$1,'Allokerad kvv'!$B$1:$AV$1,0),FALSE),VLOOKUP($B396,'Justerad allokering'!$B$1:$AG$461,MATCH(T$1,'Justerad allokering'!$B$1:$AF$1,0),FALSE))</f>
        <v>0</v>
      </c>
      <c r="U396">
        <f>IF(ISERROR(1/VLOOKUP($B396,'Justerad allokering'!$B$1:$AG$461,MATCH(U$1,'Justerad allokering'!$B$1:$AF$1,0),FALSE)),VLOOKUP($B396,'Allokerad kvv'!$B$2:$AV$468,MATCH(U$1,'Allokerad kvv'!$B$1:$AV$1,0),FALSE),VLOOKUP($B396,'Justerad allokering'!$B$1:$AG$461,MATCH(U$1,'Justerad allokering'!$B$1:$AF$1,0),FALSE))</f>
        <v>0</v>
      </c>
      <c r="V396">
        <f>IF(ISERROR(1/VLOOKUP($B396,'Justerad allokering'!$B$1:$AG$461,MATCH(V$1,'Justerad allokering'!$B$1:$AF$1,0),FALSE)),VLOOKUP($B396,'Allokerad kvv'!$B$2:$AV$468,MATCH(V$1,'Allokerad kvv'!$B$1:$AV$1,0),FALSE),VLOOKUP($B396,'Justerad allokering'!$B$1:$AG$461,MATCH(V$1,'Justerad allokering'!$B$1:$AF$1,0),FALSE))</f>
        <v>0</v>
      </c>
      <c r="W396">
        <f>IF(ISERROR(1/VLOOKUP($B396,'Justerad allokering'!$B$1:$AG$461,MATCH(W$1,'Justerad allokering'!$B$1:$AF$1,0),FALSE)),VLOOKUP($B396,'Allokerad kvv'!$B$2:$AV$468,MATCH(W$1,'Allokerad kvv'!$B$1:$AV$1,0),FALSE),VLOOKUP($B396,'Justerad allokering'!$B$1:$AG$461,MATCH(W$1,'Justerad allokering'!$B$1:$AF$1,0),FALSE))</f>
        <v>0</v>
      </c>
      <c r="X396">
        <f>IF(ISERROR(1/VLOOKUP($B396,'Justerad allokering'!$B$1:$AG$461,MATCH(X$1,'Justerad allokering'!$B$1:$AF$1,0),FALSE)),VLOOKUP($B396,'Allokerad kvv'!$B$2:$AV$468,MATCH(X$1,'Allokerad kvv'!$B$1:$AV$1,0),FALSE),VLOOKUP($B396,'Justerad allokering'!$B$1:$AG$461,MATCH(X$1,'Justerad allokering'!$B$1:$AF$1,0),FALSE))</f>
        <v>0</v>
      </c>
      <c r="Y396">
        <f>IF(ISERROR(1/VLOOKUP($B396,'Justerad allokering'!$B$1:$AG$461,MATCH(Y$1,'Justerad allokering'!$B$1:$AF$1,0),FALSE)),VLOOKUP($B396,'Allokerad kvv'!$B$2:$AV$468,MATCH(Y$1,'Allokerad kvv'!$B$1:$AV$1,0),FALSE),VLOOKUP($B396,'Justerad allokering'!$B$1:$AG$461,MATCH(Y$1,'Justerad allokering'!$B$1:$AF$1,0),FALSE))</f>
        <v>0</v>
      </c>
      <c r="Z396">
        <f>IF(ISERROR(1/VLOOKUP($B396,'Justerad allokering'!$B$1:$AG$461,MATCH(Z$1,'Justerad allokering'!$B$1:$AF$1,0),FALSE)),VLOOKUP($B396,'Allokerad kvv'!$B$2:$AV$468,MATCH(Z$1,'Allokerad kvv'!$B$1:$AV$1,0),FALSE),VLOOKUP($B396,'Justerad allokering'!$B$1:$AG$461,MATCH(Z$1,'Justerad allokering'!$B$1:$AF$1,0),FALSE))</f>
        <v>0</v>
      </c>
      <c r="AE396" s="89">
        <f t="shared" si="24"/>
        <v>0</v>
      </c>
      <c r="AG396">
        <f t="shared" si="25"/>
        <v>0</v>
      </c>
      <c r="AH396">
        <f t="shared" si="26"/>
        <v>0</v>
      </c>
      <c r="AI396" t="str">
        <f>IF(AH396=0,"",AH396/VLOOKUP(B396,Kraftvärmeprod!$B$1:$BC$480,MATCH("Summa tillförd energi exklusive rökgaskondensering",Kraftvärmeprod!$B$1:$BC$1,0),FALSE))</f>
        <v/>
      </c>
      <c r="AK396">
        <f t="shared" si="27"/>
        <v>0</v>
      </c>
    </row>
    <row r="397" spans="1:37" x14ac:dyDescent="0.25">
      <c r="A397" s="2" t="s">
        <v>541</v>
      </c>
      <c r="B397" s="2" t="s">
        <v>544</v>
      </c>
      <c r="C397">
        <f>IF(ISERROR(1/VLOOKUP($B397,'Justerad allokering'!$B$1:$AG$461,MATCH(C$1,'Justerad allokering'!$B$1:$AF$1,0),FALSE)),VLOOKUP($B397,'Allokerad kvv'!$B$2:$AV$468,MATCH(C$1,'Allokerad kvv'!$B$1:$AV$1,0),FALSE),VLOOKUP($B397,'Justerad allokering'!$B$1:$AG$461,MATCH(C$1,'Justerad allokering'!$B$1:$AF$1,0),FALSE))</f>
        <v>0</v>
      </c>
      <c r="D397">
        <f>IF(ISERROR(1/VLOOKUP($B397,'Justerad allokering'!$B$1:$AG$461,MATCH(D$1,'Justerad allokering'!$B$1:$AF$1,0),FALSE)),VLOOKUP($B397,'Allokerad kvv'!$B$2:$AV$468,MATCH(D$1,'Allokerad kvv'!$B$1:$AV$1,0),FALSE),VLOOKUP($B397,'Justerad allokering'!$B$1:$AG$461,MATCH(D$1,'Justerad allokering'!$B$1:$AF$1,0),FALSE))</f>
        <v>0</v>
      </c>
      <c r="E397">
        <f>IF(ISERROR(1/VLOOKUP($B397,'Justerad allokering'!$B$1:$AG$461,MATCH(E$1,'Justerad allokering'!$B$1:$AF$1,0),FALSE)),VLOOKUP($B397,'Allokerad kvv'!$B$2:$AV$468,MATCH(E$1,'Allokerad kvv'!$B$1:$AV$1,0),FALSE),VLOOKUP($B397,'Justerad allokering'!$B$1:$AG$461,MATCH(E$1,'Justerad allokering'!$B$1:$AF$1,0),FALSE))</f>
        <v>0</v>
      </c>
      <c r="F397">
        <f>IF(ISERROR(1/VLOOKUP($B397,'Justerad allokering'!$B$1:$AG$461,MATCH(F$1,'Justerad allokering'!$B$1:$AF$1,0),FALSE)),VLOOKUP($B397,'Allokerad kvv'!$B$2:$AV$468,MATCH(F$1,'Allokerad kvv'!$B$1:$AV$1,0),FALSE),VLOOKUP($B397,'Justerad allokering'!$B$1:$AG$461,MATCH(F$1,'Justerad allokering'!$B$1:$AF$1,0),FALSE))</f>
        <v>0</v>
      </c>
      <c r="G397">
        <f>IF(ISERROR(1/VLOOKUP($B397,'Justerad allokering'!$B$1:$AG$461,MATCH(G$1,'Justerad allokering'!$B$1:$AF$1,0),FALSE)),VLOOKUP($B397,'Allokerad kvv'!$B$2:$AV$468,MATCH(G$1,'Allokerad kvv'!$B$1:$AV$1,0),FALSE),VLOOKUP($B397,'Justerad allokering'!$B$1:$AG$461,MATCH(G$1,'Justerad allokering'!$B$1:$AF$1,0),FALSE))</f>
        <v>0</v>
      </c>
      <c r="H397">
        <f>IF(ISERROR(1/VLOOKUP($B397,'Justerad allokering'!$B$1:$AG$461,MATCH(H$1,'Justerad allokering'!$B$1:$AF$1,0),FALSE)),VLOOKUP($B397,'Allokerad kvv'!$B$2:$AV$468,MATCH(H$1,'Allokerad kvv'!$B$1:$AV$1,0),FALSE),VLOOKUP($B397,'Justerad allokering'!$B$1:$AG$461,MATCH(H$1,'Justerad allokering'!$B$1:$AF$1,0),FALSE))</f>
        <v>0</v>
      </c>
      <c r="I397">
        <f>IF(ISERROR(1/VLOOKUP($B397,'Justerad allokering'!$B$1:$AG$461,MATCH(I$1,'Justerad allokering'!$B$1:$AF$1,0),FALSE)),VLOOKUP($B397,'Allokerad kvv'!$B$2:$AV$468,MATCH(I$1,'Allokerad kvv'!$B$1:$AV$1,0),FALSE),VLOOKUP($B397,'Justerad allokering'!$B$1:$AG$461,MATCH(I$1,'Justerad allokering'!$B$1:$AF$1,0),FALSE))</f>
        <v>0</v>
      </c>
      <c r="J397">
        <f>IF(ISERROR(1/VLOOKUP($B397,'Justerad allokering'!$B$1:$AG$461,MATCH(J$1,'Justerad allokering'!$B$1:$AF$1,0),FALSE)),VLOOKUP($B397,'Allokerad kvv'!$B$2:$AV$468,MATCH(J$1,'Allokerad kvv'!$B$1:$AV$1,0),FALSE),VLOOKUP($B397,'Justerad allokering'!$B$1:$AG$461,MATCH(J$1,'Justerad allokering'!$B$1:$AF$1,0),FALSE))</f>
        <v>0</v>
      </c>
      <c r="K397">
        <f>IF(ISERROR(1/VLOOKUP($B397,'Justerad allokering'!$B$1:$AG$461,MATCH(K$1,'Justerad allokering'!$B$1:$AF$1,0),FALSE)),VLOOKUP($B397,'Allokerad kvv'!$B$2:$AV$468,MATCH(K$1,'Allokerad kvv'!$B$1:$AV$1,0),FALSE),VLOOKUP($B397,'Justerad allokering'!$B$1:$AG$461,MATCH(K$1,'Justerad allokering'!$B$1:$AF$1,0),FALSE))</f>
        <v>0</v>
      </c>
      <c r="L397">
        <f>IF(ISERROR(1/VLOOKUP($B397,'Justerad allokering'!$B$1:$AG$461,MATCH(L$1,'Justerad allokering'!$B$1:$AF$1,0),FALSE)),VLOOKUP($B397,'Allokerad kvv'!$B$2:$AV$468,MATCH(L$1,'Allokerad kvv'!$B$1:$AV$1,0),FALSE),VLOOKUP($B397,'Justerad allokering'!$B$1:$AG$461,MATCH(L$1,'Justerad allokering'!$B$1:$AF$1,0),FALSE))</f>
        <v>0</v>
      </c>
      <c r="M397">
        <f>IF(ISERROR(1/VLOOKUP($B397,'Justerad allokering'!$B$1:$AG$461,MATCH(M$1,'Justerad allokering'!$B$1:$AF$1,0),FALSE)),VLOOKUP($B397,'Allokerad kvv'!$B$2:$AV$468,MATCH(M$1,'Allokerad kvv'!$B$1:$AV$1,0),FALSE),VLOOKUP($B397,'Justerad allokering'!$B$1:$AG$461,MATCH(M$1,'Justerad allokering'!$B$1:$AF$1,0),FALSE))</f>
        <v>0</v>
      </c>
      <c r="N397">
        <f>IF(ISERROR(1/VLOOKUP($B397,'Justerad allokering'!$B$1:$AG$461,MATCH(N$1,'Justerad allokering'!$B$1:$AF$1,0),FALSE)),VLOOKUP($B397,'Allokerad kvv'!$B$2:$AV$468,MATCH(N$1,'Allokerad kvv'!$B$1:$AV$1,0),FALSE),VLOOKUP($B397,'Justerad allokering'!$B$1:$AG$461,MATCH(N$1,'Justerad allokering'!$B$1:$AF$1,0),FALSE))</f>
        <v>0</v>
      </c>
      <c r="O397">
        <f>IF(ISERROR(1/VLOOKUP($B397,'Justerad allokering'!$B$1:$AG$461,MATCH(O$1,'Justerad allokering'!$B$1:$AF$1,0),FALSE)),VLOOKUP($B397,'Allokerad kvv'!$B$2:$AV$468,MATCH(O$1,'Allokerad kvv'!$B$1:$AV$1,0),FALSE),VLOOKUP($B397,'Justerad allokering'!$B$1:$AG$461,MATCH(O$1,'Justerad allokering'!$B$1:$AF$1,0),FALSE))</f>
        <v>0</v>
      </c>
      <c r="P397">
        <f>IF(ISERROR(1/VLOOKUP($B397,'Justerad allokering'!$B$1:$AG$461,MATCH(P$1,'Justerad allokering'!$B$1:$AF$1,0),FALSE)),VLOOKUP($B397,'Allokerad kvv'!$B$2:$AV$468,MATCH(P$1,'Allokerad kvv'!$B$1:$AV$1,0),FALSE),VLOOKUP($B397,'Justerad allokering'!$B$1:$AG$461,MATCH(P$1,'Justerad allokering'!$B$1:$AF$1,0),FALSE))</f>
        <v>0</v>
      </c>
      <c r="Q397">
        <f>IF(ISERROR(1/VLOOKUP($B397,'Justerad allokering'!$B$1:$AG$461,MATCH(Q$1,'Justerad allokering'!$B$1:$AF$1,0),FALSE)),VLOOKUP($B397,'Allokerad kvv'!$B$2:$AV$468,MATCH(Q$1,'Allokerad kvv'!$B$1:$AV$1,0),FALSE),VLOOKUP($B397,'Justerad allokering'!$B$1:$AG$461,MATCH(Q$1,'Justerad allokering'!$B$1:$AF$1,0),FALSE))</f>
        <v>0</v>
      </c>
      <c r="R397">
        <f>IF(ISERROR(1/VLOOKUP($B397,'Justerad allokering'!$B$1:$AG$461,MATCH(R$1,'Justerad allokering'!$B$1:$AF$1,0),FALSE)),VLOOKUP($B397,'Allokerad kvv'!$B$2:$AV$468,MATCH(R$1,'Allokerad kvv'!$B$1:$AV$1,0),FALSE),VLOOKUP($B397,'Justerad allokering'!$B$1:$AG$461,MATCH(R$1,'Justerad allokering'!$B$1:$AF$1,0),FALSE))</f>
        <v>0</v>
      </c>
      <c r="S397">
        <f>IF(ISERROR(1/VLOOKUP($B397,'Justerad allokering'!$B$1:$AG$461,MATCH(S$1,'Justerad allokering'!$B$1:$AF$1,0),FALSE)),VLOOKUP($B397,'Allokerad kvv'!$B$2:$AV$468,MATCH(S$1,'Allokerad kvv'!$B$1:$AV$1,0),FALSE),VLOOKUP($B397,'Justerad allokering'!$B$1:$AG$461,MATCH(S$1,'Justerad allokering'!$B$1:$AF$1,0),FALSE))</f>
        <v>0</v>
      </c>
      <c r="T397">
        <f>IF(ISERROR(1/VLOOKUP($B397,'Justerad allokering'!$B$1:$AG$461,MATCH(T$1,'Justerad allokering'!$B$1:$AF$1,0),FALSE)),VLOOKUP($B397,'Allokerad kvv'!$B$2:$AV$468,MATCH(T$1,'Allokerad kvv'!$B$1:$AV$1,0),FALSE),VLOOKUP($B397,'Justerad allokering'!$B$1:$AG$461,MATCH(T$1,'Justerad allokering'!$B$1:$AF$1,0),FALSE))</f>
        <v>0</v>
      </c>
      <c r="U397">
        <f>IF(ISERROR(1/VLOOKUP($B397,'Justerad allokering'!$B$1:$AG$461,MATCH(U$1,'Justerad allokering'!$B$1:$AF$1,0),FALSE)),VLOOKUP($B397,'Allokerad kvv'!$B$2:$AV$468,MATCH(U$1,'Allokerad kvv'!$B$1:$AV$1,0),FALSE),VLOOKUP($B397,'Justerad allokering'!$B$1:$AG$461,MATCH(U$1,'Justerad allokering'!$B$1:$AF$1,0),FALSE))</f>
        <v>0</v>
      </c>
      <c r="V397">
        <f>IF(ISERROR(1/VLOOKUP($B397,'Justerad allokering'!$B$1:$AG$461,MATCH(V$1,'Justerad allokering'!$B$1:$AF$1,0),FALSE)),VLOOKUP($B397,'Allokerad kvv'!$B$2:$AV$468,MATCH(V$1,'Allokerad kvv'!$B$1:$AV$1,0),FALSE),VLOOKUP($B397,'Justerad allokering'!$B$1:$AG$461,MATCH(V$1,'Justerad allokering'!$B$1:$AF$1,0),FALSE))</f>
        <v>0</v>
      </c>
      <c r="W397">
        <f>IF(ISERROR(1/VLOOKUP($B397,'Justerad allokering'!$B$1:$AG$461,MATCH(W$1,'Justerad allokering'!$B$1:$AF$1,0),FALSE)),VLOOKUP($B397,'Allokerad kvv'!$B$2:$AV$468,MATCH(W$1,'Allokerad kvv'!$B$1:$AV$1,0),FALSE),VLOOKUP($B397,'Justerad allokering'!$B$1:$AG$461,MATCH(W$1,'Justerad allokering'!$B$1:$AF$1,0),FALSE))</f>
        <v>0</v>
      </c>
      <c r="X397">
        <f>IF(ISERROR(1/VLOOKUP($B397,'Justerad allokering'!$B$1:$AG$461,MATCH(X$1,'Justerad allokering'!$B$1:$AF$1,0),FALSE)),VLOOKUP($B397,'Allokerad kvv'!$B$2:$AV$468,MATCH(X$1,'Allokerad kvv'!$B$1:$AV$1,0),FALSE),VLOOKUP($B397,'Justerad allokering'!$B$1:$AG$461,MATCH(X$1,'Justerad allokering'!$B$1:$AF$1,0),FALSE))</f>
        <v>0</v>
      </c>
      <c r="Y397">
        <f>IF(ISERROR(1/VLOOKUP($B397,'Justerad allokering'!$B$1:$AG$461,MATCH(Y$1,'Justerad allokering'!$B$1:$AF$1,0),FALSE)),VLOOKUP($B397,'Allokerad kvv'!$B$2:$AV$468,MATCH(Y$1,'Allokerad kvv'!$B$1:$AV$1,0),FALSE),VLOOKUP($B397,'Justerad allokering'!$B$1:$AG$461,MATCH(Y$1,'Justerad allokering'!$B$1:$AF$1,0),FALSE))</f>
        <v>0</v>
      </c>
      <c r="Z397">
        <f>IF(ISERROR(1/VLOOKUP($B397,'Justerad allokering'!$B$1:$AG$461,MATCH(Z$1,'Justerad allokering'!$B$1:$AF$1,0),FALSE)),VLOOKUP($B397,'Allokerad kvv'!$B$2:$AV$468,MATCH(Z$1,'Allokerad kvv'!$B$1:$AV$1,0),FALSE),VLOOKUP($B397,'Justerad allokering'!$B$1:$AG$461,MATCH(Z$1,'Justerad allokering'!$B$1:$AF$1,0),FALSE))</f>
        <v>0</v>
      </c>
      <c r="AE397" s="89">
        <f t="shared" si="24"/>
        <v>0</v>
      </c>
      <c r="AG397">
        <f t="shared" si="25"/>
        <v>0</v>
      </c>
      <c r="AH397">
        <f t="shared" si="26"/>
        <v>0</v>
      </c>
      <c r="AI397" t="str">
        <f>IF(AH397=0,"",AH397/VLOOKUP(B397,Kraftvärmeprod!$B$1:$BC$480,MATCH("Summa tillförd energi exklusive rökgaskondensering",Kraftvärmeprod!$B$1:$BC$1,0),FALSE))</f>
        <v/>
      </c>
      <c r="AK397">
        <f t="shared" si="27"/>
        <v>0</v>
      </c>
    </row>
    <row r="398" spans="1:37" x14ac:dyDescent="0.25">
      <c r="A398" s="2" t="s">
        <v>545</v>
      </c>
      <c r="B398" s="2" t="s">
        <v>546</v>
      </c>
      <c r="C398">
        <f>IF(ISERROR(1/VLOOKUP($B398,'Justerad allokering'!$B$1:$AG$461,MATCH(C$1,'Justerad allokering'!$B$1:$AF$1,0),FALSE)),VLOOKUP($B398,'Allokerad kvv'!$B$2:$AV$468,MATCH(C$1,'Allokerad kvv'!$B$1:$AV$1,0),FALSE),VLOOKUP($B398,'Justerad allokering'!$B$1:$AG$461,MATCH(C$1,'Justerad allokering'!$B$1:$AF$1,0),FALSE))</f>
        <v>0</v>
      </c>
      <c r="D398">
        <f>IF(ISERROR(1/VLOOKUP($B398,'Justerad allokering'!$B$1:$AG$461,MATCH(D$1,'Justerad allokering'!$B$1:$AF$1,0),FALSE)),VLOOKUP($B398,'Allokerad kvv'!$B$2:$AV$468,MATCH(D$1,'Allokerad kvv'!$B$1:$AV$1,0),FALSE),VLOOKUP($B398,'Justerad allokering'!$B$1:$AG$461,MATCH(D$1,'Justerad allokering'!$B$1:$AF$1,0),FALSE))</f>
        <v>0</v>
      </c>
      <c r="E398">
        <f>IF(ISERROR(1/VLOOKUP($B398,'Justerad allokering'!$B$1:$AG$461,MATCH(E$1,'Justerad allokering'!$B$1:$AF$1,0),FALSE)),VLOOKUP($B398,'Allokerad kvv'!$B$2:$AV$468,MATCH(E$1,'Allokerad kvv'!$B$1:$AV$1,0),FALSE),VLOOKUP($B398,'Justerad allokering'!$B$1:$AG$461,MATCH(E$1,'Justerad allokering'!$B$1:$AF$1,0),FALSE))</f>
        <v>0</v>
      </c>
      <c r="F398">
        <f>IF(ISERROR(1/VLOOKUP($B398,'Justerad allokering'!$B$1:$AG$461,MATCH(F$1,'Justerad allokering'!$B$1:$AF$1,0),FALSE)),VLOOKUP($B398,'Allokerad kvv'!$B$2:$AV$468,MATCH(F$1,'Allokerad kvv'!$B$1:$AV$1,0),FALSE),VLOOKUP($B398,'Justerad allokering'!$B$1:$AG$461,MATCH(F$1,'Justerad allokering'!$B$1:$AF$1,0),FALSE))</f>
        <v>0</v>
      </c>
      <c r="G398">
        <f>IF(ISERROR(1/VLOOKUP($B398,'Justerad allokering'!$B$1:$AG$461,MATCH(G$1,'Justerad allokering'!$B$1:$AF$1,0),FALSE)),VLOOKUP($B398,'Allokerad kvv'!$B$2:$AV$468,MATCH(G$1,'Allokerad kvv'!$B$1:$AV$1,0),FALSE),VLOOKUP($B398,'Justerad allokering'!$B$1:$AG$461,MATCH(G$1,'Justerad allokering'!$B$1:$AF$1,0),FALSE))</f>
        <v>0</v>
      </c>
      <c r="H398">
        <f>IF(ISERROR(1/VLOOKUP($B398,'Justerad allokering'!$B$1:$AG$461,MATCH(H$1,'Justerad allokering'!$B$1:$AF$1,0),FALSE)),VLOOKUP($B398,'Allokerad kvv'!$B$2:$AV$468,MATCH(H$1,'Allokerad kvv'!$B$1:$AV$1,0),FALSE),VLOOKUP($B398,'Justerad allokering'!$B$1:$AG$461,MATCH(H$1,'Justerad allokering'!$B$1:$AF$1,0),FALSE))</f>
        <v>0</v>
      </c>
      <c r="I398">
        <f>IF(ISERROR(1/VLOOKUP($B398,'Justerad allokering'!$B$1:$AG$461,MATCH(I$1,'Justerad allokering'!$B$1:$AF$1,0),FALSE)),VLOOKUP($B398,'Allokerad kvv'!$B$2:$AV$468,MATCH(I$1,'Allokerad kvv'!$B$1:$AV$1,0),FALSE),VLOOKUP($B398,'Justerad allokering'!$B$1:$AG$461,MATCH(I$1,'Justerad allokering'!$B$1:$AF$1,0),FALSE))</f>
        <v>0</v>
      </c>
      <c r="J398">
        <f>IF(ISERROR(1/VLOOKUP($B398,'Justerad allokering'!$B$1:$AG$461,MATCH(J$1,'Justerad allokering'!$B$1:$AF$1,0),FALSE)),VLOOKUP($B398,'Allokerad kvv'!$B$2:$AV$468,MATCH(J$1,'Allokerad kvv'!$B$1:$AV$1,0),FALSE),VLOOKUP($B398,'Justerad allokering'!$B$1:$AG$461,MATCH(J$1,'Justerad allokering'!$B$1:$AF$1,0),FALSE))</f>
        <v>0</v>
      </c>
      <c r="K398">
        <f>IF(ISERROR(1/VLOOKUP($B398,'Justerad allokering'!$B$1:$AG$461,MATCH(K$1,'Justerad allokering'!$B$1:$AF$1,0),FALSE)),VLOOKUP($B398,'Allokerad kvv'!$B$2:$AV$468,MATCH(K$1,'Allokerad kvv'!$B$1:$AV$1,0),FALSE),VLOOKUP($B398,'Justerad allokering'!$B$1:$AG$461,MATCH(K$1,'Justerad allokering'!$B$1:$AF$1,0),FALSE))</f>
        <v>0</v>
      </c>
      <c r="L398">
        <f>IF(ISERROR(1/VLOOKUP($B398,'Justerad allokering'!$B$1:$AG$461,MATCH(L$1,'Justerad allokering'!$B$1:$AF$1,0),FALSE)),VLOOKUP($B398,'Allokerad kvv'!$B$2:$AV$468,MATCH(L$1,'Allokerad kvv'!$B$1:$AV$1,0),FALSE),VLOOKUP($B398,'Justerad allokering'!$B$1:$AG$461,MATCH(L$1,'Justerad allokering'!$B$1:$AF$1,0),FALSE))</f>
        <v>0</v>
      </c>
      <c r="M398">
        <f>IF(ISERROR(1/VLOOKUP($B398,'Justerad allokering'!$B$1:$AG$461,MATCH(M$1,'Justerad allokering'!$B$1:$AF$1,0),FALSE)),VLOOKUP($B398,'Allokerad kvv'!$B$2:$AV$468,MATCH(M$1,'Allokerad kvv'!$B$1:$AV$1,0),FALSE),VLOOKUP($B398,'Justerad allokering'!$B$1:$AG$461,MATCH(M$1,'Justerad allokering'!$B$1:$AF$1,0),FALSE))</f>
        <v>0</v>
      </c>
      <c r="N398">
        <f>IF(ISERROR(1/VLOOKUP($B398,'Justerad allokering'!$B$1:$AG$461,MATCH(N$1,'Justerad allokering'!$B$1:$AF$1,0),FALSE)),VLOOKUP($B398,'Allokerad kvv'!$B$2:$AV$468,MATCH(N$1,'Allokerad kvv'!$B$1:$AV$1,0),FALSE),VLOOKUP($B398,'Justerad allokering'!$B$1:$AG$461,MATCH(N$1,'Justerad allokering'!$B$1:$AF$1,0),FALSE))</f>
        <v>0</v>
      </c>
      <c r="O398">
        <f>IF(ISERROR(1/VLOOKUP($B398,'Justerad allokering'!$B$1:$AG$461,MATCH(O$1,'Justerad allokering'!$B$1:$AF$1,0),FALSE)),VLOOKUP($B398,'Allokerad kvv'!$B$2:$AV$468,MATCH(O$1,'Allokerad kvv'!$B$1:$AV$1,0),FALSE),VLOOKUP($B398,'Justerad allokering'!$B$1:$AG$461,MATCH(O$1,'Justerad allokering'!$B$1:$AF$1,0),FALSE))</f>
        <v>0</v>
      </c>
      <c r="P398">
        <f>IF(ISERROR(1/VLOOKUP($B398,'Justerad allokering'!$B$1:$AG$461,MATCH(P$1,'Justerad allokering'!$B$1:$AF$1,0),FALSE)),VLOOKUP($B398,'Allokerad kvv'!$B$2:$AV$468,MATCH(P$1,'Allokerad kvv'!$B$1:$AV$1,0),FALSE),VLOOKUP($B398,'Justerad allokering'!$B$1:$AG$461,MATCH(P$1,'Justerad allokering'!$B$1:$AF$1,0),FALSE))</f>
        <v>0</v>
      </c>
      <c r="Q398">
        <f>IF(ISERROR(1/VLOOKUP($B398,'Justerad allokering'!$B$1:$AG$461,MATCH(Q$1,'Justerad allokering'!$B$1:$AF$1,0),FALSE)),VLOOKUP($B398,'Allokerad kvv'!$B$2:$AV$468,MATCH(Q$1,'Allokerad kvv'!$B$1:$AV$1,0),FALSE),VLOOKUP($B398,'Justerad allokering'!$B$1:$AG$461,MATCH(Q$1,'Justerad allokering'!$B$1:$AF$1,0),FALSE))</f>
        <v>0</v>
      </c>
      <c r="R398">
        <f>IF(ISERROR(1/VLOOKUP($B398,'Justerad allokering'!$B$1:$AG$461,MATCH(R$1,'Justerad allokering'!$B$1:$AF$1,0),FALSE)),VLOOKUP($B398,'Allokerad kvv'!$B$2:$AV$468,MATCH(R$1,'Allokerad kvv'!$B$1:$AV$1,0),FALSE),VLOOKUP($B398,'Justerad allokering'!$B$1:$AG$461,MATCH(R$1,'Justerad allokering'!$B$1:$AF$1,0),FALSE))</f>
        <v>0</v>
      </c>
      <c r="S398">
        <f>IF(ISERROR(1/VLOOKUP($B398,'Justerad allokering'!$B$1:$AG$461,MATCH(S$1,'Justerad allokering'!$B$1:$AF$1,0),FALSE)),VLOOKUP($B398,'Allokerad kvv'!$B$2:$AV$468,MATCH(S$1,'Allokerad kvv'!$B$1:$AV$1,0),FALSE),VLOOKUP($B398,'Justerad allokering'!$B$1:$AG$461,MATCH(S$1,'Justerad allokering'!$B$1:$AF$1,0),FALSE))</f>
        <v>0</v>
      </c>
      <c r="T398">
        <f>IF(ISERROR(1/VLOOKUP($B398,'Justerad allokering'!$B$1:$AG$461,MATCH(T$1,'Justerad allokering'!$B$1:$AF$1,0),FALSE)),VLOOKUP($B398,'Allokerad kvv'!$B$2:$AV$468,MATCH(T$1,'Allokerad kvv'!$B$1:$AV$1,0),FALSE),VLOOKUP($B398,'Justerad allokering'!$B$1:$AG$461,MATCH(T$1,'Justerad allokering'!$B$1:$AF$1,0),FALSE))</f>
        <v>0</v>
      </c>
      <c r="U398">
        <f>IF(ISERROR(1/VLOOKUP($B398,'Justerad allokering'!$B$1:$AG$461,MATCH(U$1,'Justerad allokering'!$B$1:$AF$1,0),FALSE)),VLOOKUP($B398,'Allokerad kvv'!$B$2:$AV$468,MATCH(U$1,'Allokerad kvv'!$B$1:$AV$1,0),FALSE),VLOOKUP($B398,'Justerad allokering'!$B$1:$AG$461,MATCH(U$1,'Justerad allokering'!$B$1:$AF$1,0),FALSE))</f>
        <v>0</v>
      </c>
      <c r="V398">
        <f>IF(ISERROR(1/VLOOKUP($B398,'Justerad allokering'!$B$1:$AG$461,MATCH(V$1,'Justerad allokering'!$B$1:$AF$1,0),FALSE)),VLOOKUP($B398,'Allokerad kvv'!$B$2:$AV$468,MATCH(V$1,'Allokerad kvv'!$B$1:$AV$1,0),FALSE),VLOOKUP($B398,'Justerad allokering'!$B$1:$AG$461,MATCH(V$1,'Justerad allokering'!$B$1:$AF$1,0),FALSE))</f>
        <v>0</v>
      </c>
      <c r="W398">
        <f>IF(ISERROR(1/VLOOKUP($B398,'Justerad allokering'!$B$1:$AG$461,MATCH(W$1,'Justerad allokering'!$B$1:$AF$1,0),FALSE)),VLOOKUP($B398,'Allokerad kvv'!$B$2:$AV$468,MATCH(W$1,'Allokerad kvv'!$B$1:$AV$1,0),FALSE),VLOOKUP($B398,'Justerad allokering'!$B$1:$AG$461,MATCH(W$1,'Justerad allokering'!$B$1:$AF$1,0),FALSE))</f>
        <v>0</v>
      </c>
      <c r="X398">
        <f>IF(ISERROR(1/VLOOKUP($B398,'Justerad allokering'!$B$1:$AG$461,MATCH(X$1,'Justerad allokering'!$B$1:$AF$1,0),FALSE)),VLOOKUP($B398,'Allokerad kvv'!$B$2:$AV$468,MATCH(X$1,'Allokerad kvv'!$B$1:$AV$1,0),FALSE),VLOOKUP($B398,'Justerad allokering'!$B$1:$AG$461,MATCH(X$1,'Justerad allokering'!$B$1:$AF$1,0),FALSE))</f>
        <v>0</v>
      </c>
      <c r="Y398">
        <f>IF(ISERROR(1/VLOOKUP($B398,'Justerad allokering'!$B$1:$AG$461,MATCH(Y$1,'Justerad allokering'!$B$1:$AF$1,0),FALSE)),VLOOKUP($B398,'Allokerad kvv'!$B$2:$AV$468,MATCH(Y$1,'Allokerad kvv'!$B$1:$AV$1,0),FALSE),VLOOKUP($B398,'Justerad allokering'!$B$1:$AG$461,MATCH(Y$1,'Justerad allokering'!$B$1:$AF$1,0),FALSE))</f>
        <v>0</v>
      </c>
      <c r="Z398">
        <f>IF(ISERROR(1/VLOOKUP($B398,'Justerad allokering'!$B$1:$AG$461,MATCH(Z$1,'Justerad allokering'!$B$1:$AF$1,0),FALSE)),VLOOKUP($B398,'Allokerad kvv'!$B$2:$AV$468,MATCH(Z$1,'Allokerad kvv'!$B$1:$AV$1,0),FALSE),VLOOKUP($B398,'Justerad allokering'!$B$1:$AG$461,MATCH(Z$1,'Justerad allokering'!$B$1:$AF$1,0),FALSE))</f>
        <v>0</v>
      </c>
      <c r="AE398" s="89">
        <f t="shared" si="24"/>
        <v>0</v>
      </c>
      <c r="AG398">
        <f t="shared" si="25"/>
        <v>0</v>
      </c>
      <c r="AH398">
        <f t="shared" si="26"/>
        <v>0</v>
      </c>
      <c r="AI398" t="str">
        <f>IF(AH398=0,"",AH398/VLOOKUP(B398,Kraftvärmeprod!$B$1:$BC$480,MATCH("Summa tillförd energi exklusive rökgaskondensering",Kraftvärmeprod!$B$1:$BC$1,0),FALSE))</f>
        <v/>
      </c>
      <c r="AK398">
        <f t="shared" si="27"/>
        <v>0</v>
      </c>
    </row>
    <row r="399" spans="1:37" x14ac:dyDescent="0.25">
      <c r="A399" s="2" t="s">
        <v>547</v>
      </c>
      <c r="B399" s="2" t="s">
        <v>548</v>
      </c>
      <c r="C399">
        <f>IF(ISERROR(1/VLOOKUP($B399,'Justerad allokering'!$B$1:$AG$461,MATCH(C$1,'Justerad allokering'!$B$1:$AF$1,0),FALSE)),VLOOKUP($B399,'Allokerad kvv'!$B$2:$AV$468,MATCH(C$1,'Allokerad kvv'!$B$1:$AV$1,0),FALSE),VLOOKUP($B399,'Justerad allokering'!$B$1:$AG$461,MATCH(C$1,'Justerad allokering'!$B$1:$AF$1,0),FALSE))</f>
        <v>192.9</v>
      </c>
      <c r="D399">
        <f>IF(ISERROR(1/VLOOKUP($B399,'Justerad allokering'!$B$1:$AG$461,MATCH(D$1,'Justerad allokering'!$B$1:$AF$1,0),FALSE)),VLOOKUP($B399,'Allokerad kvv'!$B$2:$AV$468,MATCH(D$1,'Allokerad kvv'!$B$1:$AV$1,0),FALSE),VLOOKUP($B399,'Justerad allokering'!$B$1:$AG$461,MATCH(D$1,'Justerad allokering'!$B$1:$AF$1,0),FALSE))</f>
        <v>0</v>
      </c>
      <c r="E399">
        <f>IF(ISERROR(1/VLOOKUP($B399,'Justerad allokering'!$B$1:$AG$461,MATCH(E$1,'Justerad allokering'!$B$1:$AF$1,0),FALSE)),VLOOKUP($B399,'Allokerad kvv'!$B$2:$AV$468,MATCH(E$1,'Allokerad kvv'!$B$1:$AV$1,0),FALSE),VLOOKUP($B399,'Justerad allokering'!$B$1:$AG$461,MATCH(E$1,'Justerad allokering'!$B$1:$AF$1,0),FALSE))</f>
        <v>0</v>
      </c>
      <c r="F399">
        <f>IF(ISERROR(1/VLOOKUP($B399,'Justerad allokering'!$B$1:$AG$461,MATCH(F$1,'Justerad allokering'!$B$1:$AF$1,0),FALSE)),VLOOKUP($B399,'Allokerad kvv'!$B$2:$AV$468,MATCH(F$1,'Allokerad kvv'!$B$1:$AV$1,0),FALSE),VLOOKUP($B399,'Justerad allokering'!$B$1:$AG$461,MATCH(F$1,'Justerad allokering'!$B$1:$AF$1,0),FALSE))</f>
        <v>0</v>
      </c>
      <c r="G399">
        <f>IF(ISERROR(1/VLOOKUP($B399,'Justerad allokering'!$B$1:$AG$461,MATCH(G$1,'Justerad allokering'!$B$1:$AF$1,0),FALSE)),VLOOKUP($B399,'Allokerad kvv'!$B$2:$AV$468,MATCH(G$1,'Allokerad kvv'!$B$1:$AV$1,0),FALSE),VLOOKUP($B399,'Justerad allokering'!$B$1:$AG$461,MATCH(G$1,'Justerad allokering'!$B$1:$AF$1,0),FALSE))</f>
        <v>1.25</v>
      </c>
      <c r="H399">
        <f>IF(ISERROR(1/VLOOKUP($B399,'Justerad allokering'!$B$1:$AG$461,MATCH(H$1,'Justerad allokering'!$B$1:$AF$1,0),FALSE)),VLOOKUP($B399,'Allokerad kvv'!$B$2:$AV$468,MATCH(H$1,'Allokerad kvv'!$B$1:$AV$1,0),FALSE),VLOOKUP($B399,'Justerad allokering'!$B$1:$AG$461,MATCH(H$1,'Justerad allokering'!$B$1:$AF$1,0),FALSE))</f>
        <v>0</v>
      </c>
      <c r="I399">
        <f>IF(ISERROR(1/VLOOKUP($B399,'Justerad allokering'!$B$1:$AG$461,MATCH(I$1,'Justerad allokering'!$B$1:$AF$1,0),FALSE)),VLOOKUP($B399,'Allokerad kvv'!$B$2:$AV$468,MATCH(I$1,'Allokerad kvv'!$B$1:$AV$1,0),FALSE),VLOOKUP($B399,'Justerad allokering'!$B$1:$AG$461,MATCH(I$1,'Justerad allokering'!$B$1:$AF$1,0),FALSE))</f>
        <v>0.95499999999999996</v>
      </c>
      <c r="J399">
        <f>IF(ISERROR(1/VLOOKUP($B399,'Justerad allokering'!$B$1:$AG$461,MATCH(J$1,'Justerad allokering'!$B$1:$AF$1,0),FALSE)),VLOOKUP($B399,'Allokerad kvv'!$B$2:$AV$468,MATCH(J$1,'Allokerad kvv'!$B$1:$AV$1,0),FALSE),VLOOKUP($B399,'Justerad allokering'!$B$1:$AG$461,MATCH(J$1,'Justerad allokering'!$B$1:$AF$1,0),FALSE))</f>
        <v>20.3</v>
      </c>
      <c r="K399">
        <f>IF(ISERROR(1/VLOOKUP($B399,'Justerad allokering'!$B$1:$AG$461,MATCH(K$1,'Justerad allokering'!$B$1:$AF$1,0),FALSE)),VLOOKUP($B399,'Allokerad kvv'!$B$2:$AV$468,MATCH(K$1,'Allokerad kvv'!$B$1:$AV$1,0),FALSE),VLOOKUP($B399,'Justerad allokering'!$B$1:$AG$461,MATCH(K$1,'Justerad allokering'!$B$1:$AF$1,0),FALSE))</f>
        <v>15.7</v>
      </c>
      <c r="L399">
        <f>IF(ISERROR(1/VLOOKUP($B399,'Justerad allokering'!$B$1:$AG$461,MATCH(L$1,'Justerad allokering'!$B$1:$AF$1,0),FALSE)),VLOOKUP($B399,'Allokerad kvv'!$B$2:$AV$468,MATCH(L$1,'Allokerad kvv'!$B$1:$AV$1,0),FALSE),VLOOKUP($B399,'Justerad allokering'!$B$1:$AG$461,MATCH(L$1,'Justerad allokering'!$B$1:$AF$1,0),FALSE))</f>
        <v>0</v>
      </c>
      <c r="M399">
        <f>IF(ISERROR(1/VLOOKUP($B399,'Justerad allokering'!$B$1:$AG$461,MATCH(M$1,'Justerad allokering'!$B$1:$AF$1,0),FALSE)),VLOOKUP($B399,'Allokerad kvv'!$B$2:$AV$468,MATCH(M$1,'Allokerad kvv'!$B$1:$AV$1,0),FALSE),VLOOKUP($B399,'Justerad allokering'!$B$1:$AG$461,MATCH(M$1,'Justerad allokering'!$B$1:$AF$1,0),FALSE))</f>
        <v>0</v>
      </c>
      <c r="N399">
        <f>IF(ISERROR(1/VLOOKUP($B399,'Justerad allokering'!$B$1:$AG$461,MATCH(N$1,'Justerad allokering'!$B$1:$AF$1,0),FALSE)),VLOOKUP($B399,'Allokerad kvv'!$B$2:$AV$468,MATCH(N$1,'Allokerad kvv'!$B$1:$AV$1,0),FALSE),VLOOKUP($B399,'Justerad allokering'!$B$1:$AG$461,MATCH(N$1,'Justerad allokering'!$B$1:$AF$1,0),FALSE))</f>
        <v>107.6</v>
      </c>
      <c r="O399">
        <f>IF(ISERROR(1/VLOOKUP($B399,'Justerad allokering'!$B$1:$AG$461,MATCH(O$1,'Justerad allokering'!$B$1:$AF$1,0),FALSE)),VLOOKUP($B399,'Allokerad kvv'!$B$2:$AV$468,MATCH(O$1,'Allokerad kvv'!$B$1:$AV$1,0),FALSE),VLOOKUP($B399,'Justerad allokering'!$B$1:$AG$461,MATCH(O$1,'Justerad allokering'!$B$1:$AF$1,0),FALSE))</f>
        <v>0</v>
      </c>
      <c r="P399">
        <f>IF(ISERROR(1/VLOOKUP($B399,'Justerad allokering'!$B$1:$AG$461,MATCH(P$1,'Justerad allokering'!$B$1:$AF$1,0),FALSE)),VLOOKUP($B399,'Allokerad kvv'!$B$2:$AV$468,MATCH(P$1,'Allokerad kvv'!$B$1:$AV$1,0),FALSE),VLOOKUP($B399,'Justerad allokering'!$B$1:$AG$461,MATCH(P$1,'Justerad allokering'!$B$1:$AF$1,0),FALSE))</f>
        <v>0</v>
      </c>
      <c r="Q399">
        <f>IF(ISERROR(1/VLOOKUP($B399,'Justerad allokering'!$B$1:$AG$461,MATCH(Q$1,'Justerad allokering'!$B$1:$AF$1,0),FALSE)),VLOOKUP($B399,'Allokerad kvv'!$B$2:$AV$468,MATCH(Q$1,'Allokerad kvv'!$B$1:$AV$1,0),FALSE),VLOOKUP($B399,'Justerad allokering'!$B$1:$AG$461,MATCH(Q$1,'Justerad allokering'!$B$1:$AF$1,0),FALSE))</f>
        <v>0</v>
      </c>
      <c r="R399">
        <f>IF(ISERROR(1/VLOOKUP($B399,'Justerad allokering'!$B$1:$AG$461,MATCH(R$1,'Justerad allokering'!$B$1:$AF$1,0),FALSE)),VLOOKUP($B399,'Allokerad kvv'!$B$2:$AV$468,MATCH(R$1,'Allokerad kvv'!$B$1:$AV$1,0),FALSE),VLOOKUP($B399,'Justerad allokering'!$B$1:$AG$461,MATCH(R$1,'Justerad allokering'!$B$1:$AF$1,0),FALSE))</f>
        <v>0</v>
      </c>
      <c r="S399">
        <f>IF(ISERROR(1/VLOOKUP($B399,'Justerad allokering'!$B$1:$AG$461,MATCH(S$1,'Justerad allokering'!$B$1:$AF$1,0),FALSE)),VLOOKUP($B399,'Allokerad kvv'!$B$2:$AV$468,MATCH(S$1,'Allokerad kvv'!$B$1:$AV$1,0),FALSE),VLOOKUP($B399,'Justerad allokering'!$B$1:$AG$461,MATCH(S$1,'Justerad allokering'!$B$1:$AF$1,0),FALSE))</f>
        <v>0</v>
      </c>
      <c r="T399">
        <f>IF(ISERROR(1/VLOOKUP($B399,'Justerad allokering'!$B$1:$AG$461,MATCH(T$1,'Justerad allokering'!$B$1:$AF$1,0),FALSE)),VLOOKUP($B399,'Allokerad kvv'!$B$2:$AV$468,MATCH(T$1,'Allokerad kvv'!$B$1:$AV$1,0),FALSE),VLOOKUP($B399,'Justerad allokering'!$B$1:$AG$461,MATCH(T$1,'Justerad allokering'!$B$1:$AF$1,0),FALSE))</f>
        <v>0</v>
      </c>
      <c r="U399">
        <f>IF(ISERROR(1/VLOOKUP($B399,'Justerad allokering'!$B$1:$AG$461,MATCH(U$1,'Justerad allokering'!$B$1:$AF$1,0),FALSE)),VLOOKUP($B399,'Allokerad kvv'!$B$2:$AV$468,MATCH(U$1,'Allokerad kvv'!$B$1:$AV$1,0),FALSE),VLOOKUP($B399,'Justerad allokering'!$B$1:$AG$461,MATCH(U$1,'Justerad allokering'!$B$1:$AF$1,0),FALSE))</f>
        <v>165</v>
      </c>
      <c r="V399">
        <f>IF(ISERROR(1/VLOOKUP($B399,'Justerad allokering'!$B$1:$AG$461,MATCH(V$1,'Justerad allokering'!$B$1:$AF$1,0),FALSE)),VLOOKUP($B399,'Allokerad kvv'!$B$2:$AV$468,MATCH(V$1,'Allokerad kvv'!$B$1:$AV$1,0),FALSE),VLOOKUP($B399,'Justerad allokering'!$B$1:$AG$461,MATCH(V$1,'Justerad allokering'!$B$1:$AF$1,0),FALSE))</f>
        <v>5.08</v>
      </c>
      <c r="W399">
        <f>IF(ISERROR(1/VLOOKUP($B399,'Justerad allokering'!$B$1:$AG$461,MATCH(W$1,'Justerad allokering'!$B$1:$AF$1,0),FALSE)),VLOOKUP($B399,'Allokerad kvv'!$B$2:$AV$468,MATCH(W$1,'Allokerad kvv'!$B$1:$AV$1,0),FALSE),VLOOKUP($B399,'Justerad allokering'!$B$1:$AG$461,MATCH(W$1,'Justerad allokering'!$B$1:$AF$1,0),FALSE))</f>
        <v>0</v>
      </c>
      <c r="X399">
        <f>IF(ISERROR(1/VLOOKUP($B399,'Justerad allokering'!$B$1:$AG$461,MATCH(X$1,'Justerad allokering'!$B$1:$AF$1,0),FALSE)),VLOOKUP($B399,'Allokerad kvv'!$B$2:$AV$468,MATCH(X$1,'Allokerad kvv'!$B$1:$AV$1,0),FALSE),VLOOKUP($B399,'Justerad allokering'!$B$1:$AG$461,MATCH(X$1,'Justerad allokering'!$B$1:$AF$1,0),FALSE))</f>
        <v>0</v>
      </c>
      <c r="Y399">
        <f>IF(ISERROR(1/VLOOKUP($B399,'Justerad allokering'!$B$1:$AG$461,MATCH(Y$1,'Justerad allokering'!$B$1:$AF$1,0),FALSE)),VLOOKUP($B399,'Allokerad kvv'!$B$2:$AV$468,MATCH(Y$1,'Allokerad kvv'!$B$1:$AV$1,0),FALSE),VLOOKUP($B399,'Justerad allokering'!$B$1:$AG$461,MATCH(Y$1,'Justerad allokering'!$B$1:$AF$1,0),FALSE))</f>
        <v>0</v>
      </c>
      <c r="Z399">
        <f>IF(ISERROR(1/VLOOKUP($B399,'Justerad allokering'!$B$1:$AG$461,MATCH(Z$1,'Justerad allokering'!$B$1:$AF$1,0),FALSE)),VLOOKUP($B399,'Allokerad kvv'!$B$2:$AV$468,MATCH(Z$1,'Allokerad kvv'!$B$1:$AV$1,0),FALSE),VLOOKUP($B399,'Justerad allokering'!$B$1:$AG$461,MATCH(Z$1,'Justerad allokering'!$B$1:$AF$1,0),FALSE))</f>
        <v>0</v>
      </c>
      <c r="AE399" s="89">
        <f t="shared" si="24"/>
        <v>508.78500000000003</v>
      </c>
      <c r="AG399">
        <f t="shared" si="25"/>
        <v>493.08500000000004</v>
      </c>
      <c r="AH399">
        <f t="shared" si="26"/>
        <v>385.48500000000001</v>
      </c>
      <c r="AI399">
        <f>IF(AH399=0,"",AH399/VLOOKUP(B399,Kraftvärmeprod!$B$1:$BC$480,MATCH("Summa tillförd energi exklusive rökgaskondensering",Kraftvärmeprod!$B$1:$BC$1,0),FALSE))</f>
        <v>0.43894898656342518</v>
      </c>
      <c r="AK399">
        <f t="shared" si="27"/>
        <v>190.38000000000002</v>
      </c>
    </row>
    <row r="400" spans="1:37" x14ac:dyDescent="0.25">
      <c r="A400" s="2" t="s">
        <v>547</v>
      </c>
      <c r="B400" s="2" t="s">
        <v>549</v>
      </c>
      <c r="C400">
        <f>IF(ISERROR(1/VLOOKUP($B400,'Justerad allokering'!$B$1:$AG$461,MATCH(C$1,'Justerad allokering'!$B$1:$AF$1,0),FALSE)),VLOOKUP($B400,'Allokerad kvv'!$B$2:$AV$468,MATCH(C$1,'Allokerad kvv'!$B$1:$AV$1,0),FALSE),VLOOKUP($B400,'Justerad allokering'!$B$1:$AG$461,MATCH(C$1,'Justerad allokering'!$B$1:$AF$1,0),FALSE))</f>
        <v>0</v>
      </c>
      <c r="D400">
        <f>IF(ISERROR(1/VLOOKUP($B400,'Justerad allokering'!$B$1:$AG$461,MATCH(D$1,'Justerad allokering'!$B$1:$AF$1,0),FALSE)),VLOOKUP($B400,'Allokerad kvv'!$B$2:$AV$468,MATCH(D$1,'Allokerad kvv'!$B$1:$AV$1,0),FALSE),VLOOKUP($B400,'Justerad allokering'!$B$1:$AG$461,MATCH(D$1,'Justerad allokering'!$B$1:$AF$1,0),FALSE))</f>
        <v>0</v>
      </c>
      <c r="E400">
        <f>IF(ISERROR(1/VLOOKUP($B400,'Justerad allokering'!$B$1:$AG$461,MATCH(E$1,'Justerad allokering'!$B$1:$AF$1,0),FALSE)),VLOOKUP($B400,'Allokerad kvv'!$B$2:$AV$468,MATCH(E$1,'Allokerad kvv'!$B$1:$AV$1,0),FALSE),VLOOKUP($B400,'Justerad allokering'!$B$1:$AG$461,MATCH(E$1,'Justerad allokering'!$B$1:$AF$1,0),FALSE))</f>
        <v>0</v>
      </c>
      <c r="F400">
        <f>IF(ISERROR(1/VLOOKUP($B400,'Justerad allokering'!$B$1:$AG$461,MATCH(F$1,'Justerad allokering'!$B$1:$AF$1,0),FALSE)),VLOOKUP($B400,'Allokerad kvv'!$B$2:$AV$468,MATCH(F$1,'Allokerad kvv'!$B$1:$AV$1,0),FALSE),VLOOKUP($B400,'Justerad allokering'!$B$1:$AG$461,MATCH(F$1,'Justerad allokering'!$B$1:$AF$1,0),FALSE))</f>
        <v>0</v>
      </c>
      <c r="G400">
        <f>IF(ISERROR(1/VLOOKUP($B400,'Justerad allokering'!$B$1:$AG$461,MATCH(G$1,'Justerad allokering'!$B$1:$AF$1,0),FALSE)),VLOOKUP($B400,'Allokerad kvv'!$B$2:$AV$468,MATCH(G$1,'Allokerad kvv'!$B$1:$AV$1,0),FALSE),VLOOKUP($B400,'Justerad allokering'!$B$1:$AG$461,MATCH(G$1,'Justerad allokering'!$B$1:$AF$1,0),FALSE))</f>
        <v>0</v>
      </c>
      <c r="H400">
        <f>IF(ISERROR(1/VLOOKUP($B400,'Justerad allokering'!$B$1:$AG$461,MATCH(H$1,'Justerad allokering'!$B$1:$AF$1,0),FALSE)),VLOOKUP($B400,'Allokerad kvv'!$B$2:$AV$468,MATCH(H$1,'Allokerad kvv'!$B$1:$AV$1,0),FALSE),VLOOKUP($B400,'Justerad allokering'!$B$1:$AG$461,MATCH(H$1,'Justerad allokering'!$B$1:$AF$1,0),FALSE))</f>
        <v>0</v>
      </c>
      <c r="I400">
        <f>IF(ISERROR(1/VLOOKUP($B400,'Justerad allokering'!$B$1:$AG$461,MATCH(I$1,'Justerad allokering'!$B$1:$AF$1,0),FALSE)),VLOOKUP($B400,'Allokerad kvv'!$B$2:$AV$468,MATCH(I$1,'Allokerad kvv'!$B$1:$AV$1,0),FALSE),VLOOKUP($B400,'Justerad allokering'!$B$1:$AG$461,MATCH(I$1,'Justerad allokering'!$B$1:$AF$1,0),FALSE))</f>
        <v>0</v>
      </c>
      <c r="J400">
        <f>IF(ISERROR(1/VLOOKUP($B400,'Justerad allokering'!$B$1:$AG$461,MATCH(J$1,'Justerad allokering'!$B$1:$AF$1,0),FALSE)),VLOOKUP($B400,'Allokerad kvv'!$B$2:$AV$468,MATCH(J$1,'Allokerad kvv'!$B$1:$AV$1,0),FALSE),VLOOKUP($B400,'Justerad allokering'!$B$1:$AG$461,MATCH(J$1,'Justerad allokering'!$B$1:$AF$1,0),FALSE))</f>
        <v>0</v>
      </c>
      <c r="K400">
        <f>IF(ISERROR(1/VLOOKUP($B400,'Justerad allokering'!$B$1:$AG$461,MATCH(K$1,'Justerad allokering'!$B$1:$AF$1,0),FALSE)),VLOOKUP($B400,'Allokerad kvv'!$B$2:$AV$468,MATCH(K$1,'Allokerad kvv'!$B$1:$AV$1,0),FALSE),VLOOKUP($B400,'Justerad allokering'!$B$1:$AG$461,MATCH(K$1,'Justerad allokering'!$B$1:$AF$1,0),FALSE))</f>
        <v>0</v>
      </c>
      <c r="L400">
        <f>IF(ISERROR(1/VLOOKUP($B400,'Justerad allokering'!$B$1:$AG$461,MATCH(L$1,'Justerad allokering'!$B$1:$AF$1,0),FALSE)),VLOOKUP($B400,'Allokerad kvv'!$B$2:$AV$468,MATCH(L$1,'Allokerad kvv'!$B$1:$AV$1,0),FALSE),VLOOKUP($B400,'Justerad allokering'!$B$1:$AG$461,MATCH(L$1,'Justerad allokering'!$B$1:$AF$1,0),FALSE))</f>
        <v>0</v>
      </c>
      <c r="M400">
        <f>IF(ISERROR(1/VLOOKUP($B400,'Justerad allokering'!$B$1:$AG$461,MATCH(M$1,'Justerad allokering'!$B$1:$AF$1,0),FALSE)),VLOOKUP($B400,'Allokerad kvv'!$B$2:$AV$468,MATCH(M$1,'Allokerad kvv'!$B$1:$AV$1,0),FALSE),VLOOKUP($B400,'Justerad allokering'!$B$1:$AG$461,MATCH(M$1,'Justerad allokering'!$B$1:$AF$1,0),FALSE))</f>
        <v>0</v>
      </c>
      <c r="N400">
        <f>IF(ISERROR(1/VLOOKUP($B400,'Justerad allokering'!$B$1:$AG$461,MATCH(N$1,'Justerad allokering'!$B$1:$AF$1,0),FALSE)),VLOOKUP($B400,'Allokerad kvv'!$B$2:$AV$468,MATCH(N$1,'Allokerad kvv'!$B$1:$AV$1,0),FALSE),VLOOKUP($B400,'Justerad allokering'!$B$1:$AG$461,MATCH(N$1,'Justerad allokering'!$B$1:$AF$1,0),FALSE))</f>
        <v>0</v>
      </c>
      <c r="O400">
        <f>IF(ISERROR(1/VLOOKUP($B400,'Justerad allokering'!$B$1:$AG$461,MATCH(O$1,'Justerad allokering'!$B$1:$AF$1,0),FALSE)),VLOOKUP($B400,'Allokerad kvv'!$B$2:$AV$468,MATCH(O$1,'Allokerad kvv'!$B$1:$AV$1,0),FALSE),VLOOKUP($B400,'Justerad allokering'!$B$1:$AG$461,MATCH(O$1,'Justerad allokering'!$B$1:$AF$1,0),FALSE))</f>
        <v>0</v>
      </c>
      <c r="P400">
        <f>IF(ISERROR(1/VLOOKUP($B400,'Justerad allokering'!$B$1:$AG$461,MATCH(P$1,'Justerad allokering'!$B$1:$AF$1,0),FALSE)),VLOOKUP($B400,'Allokerad kvv'!$B$2:$AV$468,MATCH(P$1,'Allokerad kvv'!$B$1:$AV$1,0),FALSE),VLOOKUP($B400,'Justerad allokering'!$B$1:$AG$461,MATCH(P$1,'Justerad allokering'!$B$1:$AF$1,0),FALSE))</f>
        <v>0</v>
      </c>
      <c r="Q400">
        <f>IF(ISERROR(1/VLOOKUP($B400,'Justerad allokering'!$B$1:$AG$461,MATCH(Q$1,'Justerad allokering'!$B$1:$AF$1,0),FALSE)),VLOOKUP($B400,'Allokerad kvv'!$B$2:$AV$468,MATCH(Q$1,'Allokerad kvv'!$B$1:$AV$1,0),FALSE),VLOOKUP($B400,'Justerad allokering'!$B$1:$AG$461,MATCH(Q$1,'Justerad allokering'!$B$1:$AF$1,0),FALSE))</f>
        <v>0</v>
      </c>
      <c r="R400">
        <f>IF(ISERROR(1/VLOOKUP($B400,'Justerad allokering'!$B$1:$AG$461,MATCH(R$1,'Justerad allokering'!$B$1:$AF$1,0),FALSE)),VLOOKUP($B400,'Allokerad kvv'!$B$2:$AV$468,MATCH(R$1,'Allokerad kvv'!$B$1:$AV$1,0),FALSE),VLOOKUP($B400,'Justerad allokering'!$B$1:$AG$461,MATCH(R$1,'Justerad allokering'!$B$1:$AF$1,0),FALSE))</f>
        <v>0</v>
      </c>
      <c r="S400">
        <f>IF(ISERROR(1/VLOOKUP($B400,'Justerad allokering'!$B$1:$AG$461,MATCH(S$1,'Justerad allokering'!$B$1:$AF$1,0),FALSE)),VLOOKUP($B400,'Allokerad kvv'!$B$2:$AV$468,MATCH(S$1,'Allokerad kvv'!$B$1:$AV$1,0),FALSE),VLOOKUP($B400,'Justerad allokering'!$B$1:$AG$461,MATCH(S$1,'Justerad allokering'!$B$1:$AF$1,0),FALSE))</f>
        <v>0</v>
      </c>
      <c r="T400">
        <f>IF(ISERROR(1/VLOOKUP($B400,'Justerad allokering'!$B$1:$AG$461,MATCH(T$1,'Justerad allokering'!$B$1:$AF$1,0),FALSE)),VLOOKUP($B400,'Allokerad kvv'!$B$2:$AV$468,MATCH(T$1,'Allokerad kvv'!$B$1:$AV$1,0),FALSE),VLOOKUP($B400,'Justerad allokering'!$B$1:$AG$461,MATCH(T$1,'Justerad allokering'!$B$1:$AF$1,0),FALSE))</f>
        <v>0</v>
      </c>
      <c r="U400">
        <f>IF(ISERROR(1/VLOOKUP($B400,'Justerad allokering'!$B$1:$AG$461,MATCH(U$1,'Justerad allokering'!$B$1:$AF$1,0),FALSE)),VLOOKUP($B400,'Allokerad kvv'!$B$2:$AV$468,MATCH(U$1,'Allokerad kvv'!$B$1:$AV$1,0),FALSE),VLOOKUP($B400,'Justerad allokering'!$B$1:$AG$461,MATCH(U$1,'Justerad allokering'!$B$1:$AF$1,0),FALSE))</f>
        <v>0</v>
      </c>
      <c r="V400">
        <f>IF(ISERROR(1/VLOOKUP($B400,'Justerad allokering'!$B$1:$AG$461,MATCH(V$1,'Justerad allokering'!$B$1:$AF$1,0),FALSE)),VLOOKUP($B400,'Allokerad kvv'!$B$2:$AV$468,MATCH(V$1,'Allokerad kvv'!$B$1:$AV$1,0),FALSE),VLOOKUP($B400,'Justerad allokering'!$B$1:$AG$461,MATCH(V$1,'Justerad allokering'!$B$1:$AF$1,0),FALSE))</f>
        <v>0</v>
      </c>
      <c r="W400">
        <f>IF(ISERROR(1/VLOOKUP($B400,'Justerad allokering'!$B$1:$AG$461,MATCH(W$1,'Justerad allokering'!$B$1:$AF$1,0),FALSE)),VLOOKUP($B400,'Allokerad kvv'!$B$2:$AV$468,MATCH(W$1,'Allokerad kvv'!$B$1:$AV$1,0),FALSE),VLOOKUP($B400,'Justerad allokering'!$B$1:$AG$461,MATCH(W$1,'Justerad allokering'!$B$1:$AF$1,0),FALSE))</f>
        <v>0</v>
      </c>
      <c r="X400">
        <f>IF(ISERROR(1/VLOOKUP($B400,'Justerad allokering'!$B$1:$AG$461,MATCH(X$1,'Justerad allokering'!$B$1:$AF$1,0),FALSE)),VLOOKUP($B400,'Allokerad kvv'!$B$2:$AV$468,MATCH(X$1,'Allokerad kvv'!$B$1:$AV$1,0),FALSE),VLOOKUP($B400,'Justerad allokering'!$B$1:$AG$461,MATCH(X$1,'Justerad allokering'!$B$1:$AF$1,0),FALSE))</f>
        <v>0</v>
      </c>
      <c r="Y400">
        <f>IF(ISERROR(1/VLOOKUP($B400,'Justerad allokering'!$B$1:$AG$461,MATCH(Y$1,'Justerad allokering'!$B$1:$AF$1,0),FALSE)),VLOOKUP($B400,'Allokerad kvv'!$B$2:$AV$468,MATCH(Y$1,'Allokerad kvv'!$B$1:$AV$1,0),FALSE),VLOOKUP($B400,'Justerad allokering'!$B$1:$AG$461,MATCH(Y$1,'Justerad allokering'!$B$1:$AF$1,0),FALSE))</f>
        <v>0</v>
      </c>
      <c r="Z400">
        <f>IF(ISERROR(1/VLOOKUP($B400,'Justerad allokering'!$B$1:$AG$461,MATCH(Z$1,'Justerad allokering'!$B$1:$AF$1,0),FALSE)),VLOOKUP($B400,'Allokerad kvv'!$B$2:$AV$468,MATCH(Z$1,'Allokerad kvv'!$B$1:$AV$1,0),FALSE),VLOOKUP($B400,'Justerad allokering'!$B$1:$AG$461,MATCH(Z$1,'Justerad allokering'!$B$1:$AF$1,0),FALSE))</f>
        <v>0</v>
      </c>
      <c r="AE400" s="89">
        <f t="shared" si="24"/>
        <v>0</v>
      </c>
      <c r="AG400">
        <f t="shared" si="25"/>
        <v>0</v>
      </c>
      <c r="AH400">
        <f t="shared" si="26"/>
        <v>0</v>
      </c>
      <c r="AI400" t="str">
        <f>IF(AH400=0,"",AH400/VLOOKUP(B400,Kraftvärmeprod!$B$1:$BC$480,MATCH("Summa tillförd energi exklusive rökgaskondensering",Kraftvärmeprod!$B$1:$BC$1,0),FALSE))</f>
        <v/>
      </c>
      <c r="AK400">
        <f t="shared" si="27"/>
        <v>0</v>
      </c>
    </row>
    <row r="401" spans="1:37" x14ac:dyDescent="0.25">
      <c r="A401" s="2" t="s">
        <v>547</v>
      </c>
      <c r="B401" s="2" t="s">
        <v>550</v>
      </c>
      <c r="C401">
        <f>IF(ISERROR(1/VLOOKUP($B401,'Justerad allokering'!$B$1:$AG$461,MATCH(C$1,'Justerad allokering'!$B$1:$AF$1,0),FALSE)),VLOOKUP($B401,'Allokerad kvv'!$B$2:$AV$468,MATCH(C$1,'Allokerad kvv'!$B$1:$AV$1,0),FALSE),VLOOKUP($B401,'Justerad allokering'!$B$1:$AG$461,MATCH(C$1,'Justerad allokering'!$B$1:$AF$1,0),FALSE))</f>
        <v>0</v>
      </c>
      <c r="D401">
        <f>IF(ISERROR(1/VLOOKUP($B401,'Justerad allokering'!$B$1:$AG$461,MATCH(D$1,'Justerad allokering'!$B$1:$AF$1,0),FALSE)),VLOOKUP($B401,'Allokerad kvv'!$B$2:$AV$468,MATCH(D$1,'Allokerad kvv'!$B$1:$AV$1,0),FALSE),VLOOKUP($B401,'Justerad allokering'!$B$1:$AG$461,MATCH(D$1,'Justerad allokering'!$B$1:$AF$1,0),FALSE))</f>
        <v>0</v>
      </c>
      <c r="E401">
        <f>IF(ISERROR(1/VLOOKUP($B401,'Justerad allokering'!$B$1:$AG$461,MATCH(E$1,'Justerad allokering'!$B$1:$AF$1,0),FALSE)),VLOOKUP($B401,'Allokerad kvv'!$B$2:$AV$468,MATCH(E$1,'Allokerad kvv'!$B$1:$AV$1,0),FALSE),VLOOKUP($B401,'Justerad allokering'!$B$1:$AG$461,MATCH(E$1,'Justerad allokering'!$B$1:$AF$1,0),FALSE))</f>
        <v>0</v>
      </c>
      <c r="F401">
        <f>IF(ISERROR(1/VLOOKUP($B401,'Justerad allokering'!$B$1:$AG$461,MATCH(F$1,'Justerad allokering'!$B$1:$AF$1,0),FALSE)),VLOOKUP($B401,'Allokerad kvv'!$B$2:$AV$468,MATCH(F$1,'Allokerad kvv'!$B$1:$AV$1,0),FALSE),VLOOKUP($B401,'Justerad allokering'!$B$1:$AG$461,MATCH(F$1,'Justerad allokering'!$B$1:$AF$1,0),FALSE))</f>
        <v>0</v>
      </c>
      <c r="G401">
        <f>IF(ISERROR(1/VLOOKUP($B401,'Justerad allokering'!$B$1:$AG$461,MATCH(G$1,'Justerad allokering'!$B$1:$AF$1,0),FALSE)),VLOOKUP($B401,'Allokerad kvv'!$B$2:$AV$468,MATCH(G$1,'Allokerad kvv'!$B$1:$AV$1,0),FALSE),VLOOKUP($B401,'Justerad allokering'!$B$1:$AG$461,MATCH(G$1,'Justerad allokering'!$B$1:$AF$1,0),FALSE))</f>
        <v>0</v>
      </c>
      <c r="H401">
        <f>IF(ISERROR(1/VLOOKUP($B401,'Justerad allokering'!$B$1:$AG$461,MATCH(H$1,'Justerad allokering'!$B$1:$AF$1,0),FALSE)),VLOOKUP($B401,'Allokerad kvv'!$B$2:$AV$468,MATCH(H$1,'Allokerad kvv'!$B$1:$AV$1,0),FALSE),VLOOKUP($B401,'Justerad allokering'!$B$1:$AG$461,MATCH(H$1,'Justerad allokering'!$B$1:$AF$1,0),FALSE))</f>
        <v>0</v>
      </c>
      <c r="I401">
        <f>IF(ISERROR(1/VLOOKUP($B401,'Justerad allokering'!$B$1:$AG$461,MATCH(I$1,'Justerad allokering'!$B$1:$AF$1,0),FALSE)),VLOOKUP($B401,'Allokerad kvv'!$B$2:$AV$468,MATCH(I$1,'Allokerad kvv'!$B$1:$AV$1,0),FALSE),VLOOKUP($B401,'Justerad allokering'!$B$1:$AG$461,MATCH(I$1,'Justerad allokering'!$B$1:$AF$1,0),FALSE))</f>
        <v>0</v>
      </c>
      <c r="J401">
        <f>IF(ISERROR(1/VLOOKUP($B401,'Justerad allokering'!$B$1:$AG$461,MATCH(J$1,'Justerad allokering'!$B$1:$AF$1,0),FALSE)),VLOOKUP($B401,'Allokerad kvv'!$B$2:$AV$468,MATCH(J$1,'Allokerad kvv'!$B$1:$AV$1,0),FALSE),VLOOKUP($B401,'Justerad allokering'!$B$1:$AG$461,MATCH(J$1,'Justerad allokering'!$B$1:$AF$1,0),FALSE))</f>
        <v>0</v>
      </c>
      <c r="K401">
        <f>IF(ISERROR(1/VLOOKUP($B401,'Justerad allokering'!$B$1:$AG$461,MATCH(K$1,'Justerad allokering'!$B$1:$AF$1,0),FALSE)),VLOOKUP($B401,'Allokerad kvv'!$B$2:$AV$468,MATCH(K$1,'Allokerad kvv'!$B$1:$AV$1,0),FALSE),VLOOKUP($B401,'Justerad allokering'!$B$1:$AG$461,MATCH(K$1,'Justerad allokering'!$B$1:$AF$1,0),FALSE))</f>
        <v>0</v>
      </c>
      <c r="L401">
        <f>IF(ISERROR(1/VLOOKUP($B401,'Justerad allokering'!$B$1:$AG$461,MATCH(L$1,'Justerad allokering'!$B$1:$AF$1,0),FALSE)),VLOOKUP($B401,'Allokerad kvv'!$B$2:$AV$468,MATCH(L$1,'Allokerad kvv'!$B$1:$AV$1,0),FALSE),VLOOKUP($B401,'Justerad allokering'!$B$1:$AG$461,MATCH(L$1,'Justerad allokering'!$B$1:$AF$1,0),FALSE))</f>
        <v>0</v>
      </c>
      <c r="M401">
        <f>IF(ISERROR(1/VLOOKUP($B401,'Justerad allokering'!$B$1:$AG$461,MATCH(M$1,'Justerad allokering'!$B$1:$AF$1,0),FALSE)),VLOOKUP($B401,'Allokerad kvv'!$B$2:$AV$468,MATCH(M$1,'Allokerad kvv'!$B$1:$AV$1,0),FALSE),VLOOKUP($B401,'Justerad allokering'!$B$1:$AG$461,MATCH(M$1,'Justerad allokering'!$B$1:$AF$1,0),FALSE))</f>
        <v>0</v>
      </c>
      <c r="N401">
        <f>IF(ISERROR(1/VLOOKUP($B401,'Justerad allokering'!$B$1:$AG$461,MATCH(N$1,'Justerad allokering'!$B$1:$AF$1,0),FALSE)),VLOOKUP($B401,'Allokerad kvv'!$B$2:$AV$468,MATCH(N$1,'Allokerad kvv'!$B$1:$AV$1,0),FALSE),VLOOKUP($B401,'Justerad allokering'!$B$1:$AG$461,MATCH(N$1,'Justerad allokering'!$B$1:$AF$1,0),FALSE))</f>
        <v>0</v>
      </c>
      <c r="O401">
        <f>IF(ISERROR(1/VLOOKUP($B401,'Justerad allokering'!$B$1:$AG$461,MATCH(O$1,'Justerad allokering'!$B$1:$AF$1,0),FALSE)),VLOOKUP($B401,'Allokerad kvv'!$B$2:$AV$468,MATCH(O$1,'Allokerad kvv'!$B$1:$AV$1,0),FALSE),VLOOKUP($B401,'Justerad allokering'!$B$1:$AG$461,MATCH(O$1,'Justerad allokering'!$B$1:$AF$1,0),FALSE))</f>
        <v>0</v>
      </c>
      <c r="P401">
        <f>IF(ISERROR(1/VLOOKUP($B401,'Justerad allokering'!$B$1:$AG$461,MATCH(P$1,'Justerad allokering'!$B$1:$AF$1,0),FALSE)),VLOOKUP($B401,'Allokerad kvv'!$B$2:$AV$468,MATCH(P$1,'Allokerad kvv'!$B$1:$AV$1,0),FALSE),VLOOKUP($B401,'Justerad allokering'!$B$1:$AG$461,MATCH(P$1,'Justerad allokering'!$B$1:$AF$1,0),FALSE))</f>
        <v>0</v>
      </c>
      <c r="Q401">
        <f>IF(ISERROR(1/VLOOKUP($B401,'Justerad allokering'!$B$1:$AG$461,MATCH(Q$1,'Justerad allokering'!$B$1:$AF$1,0),FALSE)),VLOOKUP($B401,'Allokerad kvv'!$B$2:$AV$468,MATCH(Q$1,'Allokerad kvv'!$B$1:$AV$1,0),FALSE),VLOOKUP($B401,'Justerad allokering'!$B$1:$AG$461,MATCH(Q$1,'Justerad allokering'!$B$1:$AF$1,0),FALSE))</f>
        <v>0</v>
      </c>
      <c r="R401">
        <f>IF(ISERROR(1/VLOOKUP($B401,'Justerad allokering'!$B$1:$AG$461,MATCH(R$1,'Justerad allokering'!$B$1:$AF$1,0),FALSE)),VLOOKUP($B401,'Allokerad kvv'!$B$2:$AV$468,MATCH(R$1,'Allokerad kvv'!$B$1:$AV$1,0),FALSE),VLOOKUP($B401,'Justerad allokering'!$B$1:$AG$461,MATCH(R$1,'Justerad allokering'!$B$1:$AF$1,0),FALSE))</f>
        <v>0</v>
      </c>
      <c r="S401">
        <f>IF(ISERROR(1/VLOOKUP($B401,'Justerad allokering'!$B$1:$AG$461,MATCH(S$1,'Justerad allokering'!$B$1:$AF$1,0),FALSE)),VLOOKUP($B401,'Allokerad kvv'!$B$2:$AV$468,MATCH(S$1,'Allokerad kvv'!$B$1:$AV$1,0),FALSE),VLOOKUP($B401,'Justerad allokering'!$B$1:$AG$461,MATCH(S$1,'Justerad allokering'!$B$1:$AF$1,0),FALSE))</f>
        <v>0</v>
      </c>
      <c r="T401">
        <f>IF(ISERROR(1/VLOOKUP($B401,'Justerad allokering'!$B$1:$AG$461,MATCH(T$1,'Justerad allokering'!$B$1:$AF$1,0),FALSE)),VLOOKUP($B401,'Allokerad kvv'!$B$2:$AV$468,MATCH(T$1,'Allokerad kvv'!$B$1:$AV$1,0),FALSE),VLOOKUP($B401,'Justerad allokering'!$B$1:$AG$461,MATCH(T$1,'Justerad allokering'!$B$1:$AF$1,0),FALSE))</f>
        <v>0</v>
      </c>
      <c r="U401">
        <f>IF(ISERROR(1/VLOOKUP($B401,'Justerad allokering'!$B$1:$AG$461,MATCH(U$1,'Justerad allokering'!$B$1:$AF$1,0),FALSE)),VLOOKUP($B401,'Allokerad kvv'!$B$2:$AV$468,MATCH(U$1,'Allokerad kvv'!$B$1:$AV$1,0),FALSE),VLOOKUP($B401,'Justerad allokering'!$B$1:$AG$461,MATCH(U$1,'Justerad allokering'!$B$1:$AF$1,0),FALSE))</f>
        <v>0</v>
      </c>
      <c r="V401">
        <f>IF(ISERROR(1/VLOOKUP($B401,'Justerad allokering'!$B$1:$AG$461,MATCH(V$1,'Justerad allokering'!$B$1:$AF$1,0),FALSE)),VLOOKUP($B401,'Allokerad kvv'!$B$2:$AV$468,MATCH(V$1,'Allokerad kvv'!$B$1:$AV$1,0),FALSE),VLOOKUP($B401,'Justerad allokering'!$B$1:$AG$461,MATCH(V$1,'Justerad allokering'!$B$1:$AF$1,0),FALSE))</f>
        <v>0</v>
      </c>
      <c r="W401">
        <f>IF(ISERROR(1/VLOOKUP($B401,'Justerad allokering'!$B$1:$AG$461,MATCH(W$1,'Justerad allokering'!$B$1:$AF$1,0),FALSE)),VLOOKUP($B401,'Allokerad kvv'!$B$2:$AV$468,MATCH(W$1,'Allokerad kvv'!$B$1:$AV$1,0),FALSE),VLOOKUP($B401,'Justerad allokering'!$B$1:$AG$461,MATCH(W$1,'Justerad allokering'!$B$1:$AF$1,0),FALSE))</f>
        <v>0</v>
      </c>
      <c r="X401">
        <f>IF(ISERROR(1/VLOOKUP($B401,'Justerad allokering'!$B$1:$AG$461,MATCH(X$1,'Justerad allokering'!$B$1:$AF$1,0),FALSE)),VLOOKUP($B401,'Allokerad kvv'!$B$2:$AV$468,MATCH(X$1,'Allokerad kvv'!$B$1:$AV$1,0),FALSE),VLOOKUP($B401,'Justerad allokering'!$B$1:$AG$461,MATCH(X$1,'Justerad allokering'!$B$1:$AF$1,0),FALSE))</f>
        <v>0</v>
      </c>
      <c r="Y401">
        <f>IF(ISERROR(1/VLOOKUP($B401,'Justerad allokering'!$B$1:$AG$461,MATCH(Y$1,'Justerad allokering'!$B$1:$AF$1,0),FALSE)),VLOOKUP($B401,'Allokerad kvv'!$B$2:$AV$468,MATCH(Y$1,'Allokerad kvv'!$B$1:$AV$1,0),FALSE),VLOOKUP($B401,'Justerad allokering'!$B$1:$AG$461,MATCH(Y$1,'Justerad allokering'!$B$1:$AF$1,0),FALSE))</f>
        <v>0</v>
      </c>
      <c r="Z401">
        <f>IF(ISERROR(1/VLOOKUP($B401,'Justerad allokering'!$B$1:$AG$461,MATCH(Z$1,'Justerad allokering'!$B$1:$AF$1,0),FALSE)),VLOOKUP($B401,'Allokerad kvv'!$B$2:$AV$468,MATCH(Z$1,'Allokerad kvv'!$B$1:$AV$1,0),FALSE),VLOOKUP($B401,'Justerad allokering'!$B$1:$AG$461,MATCH(Z$1,'Justerad allokering'!$B$1:$AF$1,0),FALSE))</f>
        <v>0</v>
      </c>
      <c r="AE401" s="89">
        <f t="shared" si="24"/>
        <v>0</v>
      </c>
      <c r="AG401">
        <f t="shared" si="25"/>
        <v>0</v>
      </c>
      <c r="AH401">
        <f t="shared" si="26"/>
        <v>0</v>
      </c>
      <c r="AI401" t="str">
        <f>IF(AH401=0,"",AH401/VLOOKUP(B401,Kraftvärmeprod!$B$1:$BC$480,MATCH("Summa tillförd energi exklusive rökgaskondensering",Kraftvärmeprod!$B$1:$BC$1,0),FALSE))</f>
        <v/>
      </c>
      <c r="AK401">
        <f t="shared" si="27"/>
        <v>0</v>
      </c>
    </row>
    <row r="402" spans="1:37" x14ac:dyDescent="0.25">
      <c r="A402" s="2" t="s">
        <v>547</v>
      </c>
      <c r="B402" s="2" t="s">
        <v>551</v>
      </c>
      <c r="C402">
        <f>IF(ISERROR(1/VLOOKUP($B402,'Justerad allokering'!$B$1:$AG$461,MATCH(C$1,'Justerad allokering'!$B$1:$AF$1,0),FALSE)),VLOOKUP($B402,'Allokerad kvv'!$B$2:$AV$468,MATCH(C$1,'Allokerad kvv'!$B$1:$AV$1,0),FALSE),VLOOKUP($B402,'Justerad allokering'!$B$1:$AG$461,MATCH(C$1,'Justerad allokering'!$B$1:$AF$1,0),FALSE))</f>
        <v>0</v>
      </c>
      <c r="D402">
        <f>IF(ISERROR(1/VLOOKUP($B402,'Justerad allokering'!$B$1:$AG$461,MATCH(D$1,'Justerad allokering'!$B$1:$AF$1,0),FALSE)),VLOOKUP($B402,'Allokerad kvv'!$B$2:$AV$468,MATCH(D$1,'Allokerad kvv'!$B$1:$AV$1,0),FALSE),VLOOKUP($B402,'Justerad allokering'!$B$1:$AG$461,MATCH(D$1,'Justerad allokering'!$B$1:$AF$1,0),FALSE))</f>
        <v>0</v>
      </c>
      <c r="E402">
        <f>IF(ISERROR(1/VLOOKUP($B402,'Justerad allokering'!$B$1:$AG$461,MATCH(E$1,'Justerad allokering'!$B$1:$AF$1,0),FALSE)),VLOOKUP($B402,'Allokerad kvv'!$B$2:$AV$468,MATCH(E$1,'Allokerad kvv'!$B$1:$AV$1,0),FALSE),VLOOKUP($B402,'Justerad allokering'!$B$1:$AG$461,MATCH(E$1,'Justerad allokering'!$B$1:$AF$1,0),FALSE))</f>
        <v>0</v>
      </c>
      <c r="F402">
        <f>IF(ISERROR(1/VLOOKUP($B402,'Justerad allokering'!$B$1:$AG$461,MATCH(F$1,'Justerad allokering'!$B$1:$AF$1,0),FALSE)),VLOOKUP($B402,'Allokerad kvv'!$B$2:$AV$468,MATCH(F$1,'Allokerad kvv'!$B$1:$AV$1,0),FALSE),VLOOKUP($B402,'Justerad allokering'!$B$1:$AG$461,MATCH(F$1,'Justerad allokering'!$B$1:$AF$1,0),FALSE))</f>
        <v>0</v>
      </c>
      <c r="G402">
        <f>IF(ISERROR(1/VLOOKUP($B402,'Justerad allokering'!$B$1:$AG$461,MATCH(G$1,'Justerad allokering'!$B$1:$AF$1,0),FALSE)),VLOOKUP($B402,'Allokerad kvv'!$B$2:$AV$468,MATCH(G$1,'Allokerad kvv'!$B$1:$AV$1,0),FALSE),VLOOKUP($B402,'Justerad allokering'!$B$1:$AG$461,MATCH(G$1,'Justerad allokering'!$B$1:$AF$1,0),FALSE))</f>
        <v>0</v>
      </c>
      <c r="H402">
        <f>IF(ISERROR(1/VLOOKUP($B402,'Justerad allokering'!$B$1:$AG$461,MATCH(H$1,'Justerad allokering'!$B$1:$AF$1,0),FALSE)),VLOOKUP($B402,'Allokerad kvv'!$B$2:$AV$468,MATCH(H$1,'Allokerad kvv'!$B$1:$AV$1,0),FALSE),VLOOKUP($B402,'Justerad allokering'!$B$1:$AG$461,MATCH(H$1,'Justerad allokering'!$B$1:$AF$1,0),FALSE))</f>
        <v>0</v>
      </c>
      <c r="I402">
        <f>IF(ISERROR(1/VLOOKUP($B402,'Justerad allokering'!$B$1:$AG$461,MATCH(I$1,'Justerad allokering'!$B$1:$AF$1,0),FALSE)),VLOOKUP($B402,'Allokerad kvv'!$B$2:$AV$468,MATCH(I$1,'Allokerad kvv'!$B$1:$AV$1,0),FALSE),VLOOKUP($B402,'Justerad allokering'!$B$1:$AG$461,MATCH(I$1,'Justerad allokering'!$B$1:$AF$1,0),FALSE))</f>
        <v>0</v>
      </c>
      <c r="J402">
        <f>IF(ISERROR(1/VLOOKUP($B402,'Justerad allokering'!$B$1:$AG$461,MATCH(J$1,'Justerad allokering'!$B$1:$AF$1,0),FALSE)),VLOOKUP($B402,'Allokerad kvv'!$B$2:$AV$468,MATCH(J$1,'Allokerad kvv'!$B$1:$AV$1,0),FALSE),VLOOKUP($B402,'Justerad allokering'!$B$1:$AG$461,MATCH(J$1,'Justerad allokering'!$B$1:$AF$1,0),FALSE))</f>
        <v>0</v>
      </c>
      <c r="K402">
        <f>IF(ISERROR(1/VLOOKUP($B402,'Justerad allokering'!$B$1:$AG$461,MATCH(K$1,'Justerad allokering'!$B$1:$AF$1,0),FALSE)),VLOOKUP($B402,'Allokerad kvv'!$B$2:$AV$468,MATCH(K$1,'Allokerad kvv'!$B$1:$AV$1,0),FALSE),VLOOKUP($B402,'Justerad allokering'!$B$1:$AG$461,MATCH(K$1,'Justerad allokering'!$B$1:$AF$1,0),FALSE))</f>
        <v>0</v>
      </c>
      <c r="L402">
        <f>IF(ISERROR(1/VLOOKUP($B402,'Justerad allokering'!$B$1:$AG$461,MATCH(L$1,'Justerad allokering'!$B$1:$AF$1,0),FALSE)),VLOOKUP($B402,'Allokerad kvv'!$B$2:$AV$468,MATCH(L$1,'Allokerad kvv'!$B$1:$AV$1,0),FALSE),VLOOKUP($B402,'Justerad allokering'!$B$1:$AG$461,MATCH(L$1,'Justerad allokering'!$B$1:$AF$1,0),FALSE))</f>
        <v>0</v>
      </c>
      <c r="M402">
        <f>IF(ISERROR(1/VLOOKUP($B402,'Justerad allokering'!$B$1:$AG$461,MATCH(M$1,'Justerad allokering'!$B$1:$AF$1,0),FALSE)),VLOOKUP($B402,'Allokerad kvv'!$B$2:$AV$468,MATCH(M$1,'Allokerad kvv'!$B$1:$AV$1,0),FALSE),VLOOKUP($B402,'Justerad allokering'!$B$1:$AG$461,MATCH(M$1,'Justerad allokering'!$B$1:$AF$1,0),FALSE))</f>
        <v>0</v>
      </c>
      <c r="N402">
        <f>IF(ISERROR(1/VLOOKUP($B402,'Justerad allokering'!$B$1:$AG$461,MATCH(N$1,'Justerad allokering'!$B$1:$AF$1,0),FALSE)),VLOOKUP($B402,'Allokerad kvv'!$B$2:$AV$468,MATCH(N$1,'Allokerad kvv'!$B$1:$AV$1,0),FALSE),VLOOKUP($B402,'Justerad allokering'!$B$1:$AG$461,MATCH(N$1,'Justerad allokering'!$B$1:$AF$1,0),FALSE))</f>
        <v>0</v>
      </c>
      <c r="O402">
        <f>IF(ISERROR(1/VLOOKUP($B402,'Justerad allokering'!$B$1:$AG$461,MATCH(O$1,'Justerad allokering'!$B$1:$AF$1,0),FALSE)),VLOOKUP($B402,'Allokerad kvv'!$B$2:$AV$468,MATCH(O$1,'Allokerad kvv'!$B$1:$AV$1,0),FALSE),VLOOKUP($B402,'Justerad allokering'!$B$1:$AG$461,MATCH(O$1,'Justerad allokering'!$B$1:$AF$1,0),FALSE))</f>
        <v>0</v>
      </c>
      <c r="P402">
        <f>IF(ISERROR(1/VLOOKUP($B402,'Justerad allokering'!$B$1:$AG$461,MATCH(P$1,'Justerad allokering'!$B$1:$AF$1,0),FALSE)),VLOOKUP($B402,'Allokerad kvv'!$B$2:$AV$468,MATCH(P$1,'Allokerad kvv'!$B$1:$AV$1,0),FALSE),VLOOKUP($B402,'Justerad allokering'!$B$1:$AG$461,MATCH(P$1,'Justerad allokering'!$B$1:$AF$1,0),FALSE))</f>
        <v>0</v>
      </c>
      <c r="Q402">
        <f>IF(ISERROR(1/VLOOKUP($B402,'Justerad allokering'!$B$1:$AG$461,MATCH(Q$1,'Justerad allokering'!$B$1:$AF$1,0),FALSE)),VLOOKUP($B402,'Allokerad kvv'!$B$2:$AV$468,MATCH(Q$1,'Allokerad kvv'!$B$1:$AV$1,0),FALSE),VLOOKUP($B402,'Justerad allokering'!$B$1:$AG$461,MATCH(Q$1,'Justerad allokering'!$B$1:$AF$1,0),FALSE))</f>
        <v>0</v>
      </c>
      <c r="R402">
        <f>IF(ISERROR(1/VLOOKUP($B402,'Justerad allokering'!$B$1:$AG$461,MATCH(R$1,'Justerad allokering'!$B$1:$AF$1,0),FALSE)),VLOOKUP($B402,'Allokerad kvv'!$B$2:$AV$468,MATCH(R$1,'Allokerad kvv'!$B$1:$AV$1,0),FALSE),VLOOKUP($B402,'Justerad allokering'!$B$1:$AG$461,MATCH(R$1,'Justerad allokering'!$B$1:$AF$1,0),FALSE))</f>
        <v>0</v>
      </c>
      <c r="S402">
        <f>IF(ISERROR(1/VLOOKUP($B402,'Justerad allokering'!$B$1:$AG$461,MATCH(S$1,'Justerad allokering'!$B$1:$AF$1,0),FALSE)),VLOOKUP($B402,'Allokerad kvv'!$B$2:$AV$468,MATCH(S$1,'Allokerad kvv'!$B$1:$AV$1,0),FALSE),VLOOKUP($B402,'Justerad allokering'!$B$1:$AG$461,MATCH(S$1,'Justerad allokering'!$B$1:$AF$1,0),FALSE))</f>
        <v>0</v>
      </c>
      <c r="T402">
        <f>IF(ISERROR(1/VLOOKUP($B402,'Justerad allokering'!$B$1:$AG$461,MATCH(T$1,'Justerad allokering'!$B$1:$AF$1,0),FALSE)),VLOOKUP($B402,'Allokerad kvv'!$B$2:$AV$468,MATCH(T$1,'Allokerad kvv'!$B$1:$AV$1,0),FALSE),VLOOKUP($B402,'Justerad allokering'!$B$1:$AG$461,MATCH(T$1,'Justerad allokering'!$B$1:$AF$1,0),FALSE))</f>
        <v>0</v>
      </c>
      <c r="U402">
        <f>IF(ISERROR(1/VLOOKUP($B402,'Justerad allokering'!$B$1:$AG$461,MATCH(U$1,'Justerad allokering'!$B$1:$AF$1,0),FALSE)),VLOOKUP($B402,'Allokerad kvv'!$B$2:$AV$468,MATCH(U$1,'Allokerad kvv'!$B$1:$AV$1,0),FALSE),VLOOKUP($B402,'Justerad allokering'!$B$1:$AG$461,MATCH(U$1,'Justerad allokering'!$B$1:$AF$1,0),FALSE))</f>
        <v>0</v>
      </c>
      <c r="V402">
        <f>IF(ISERROR(1/VLOOKUP($B402,'Justerad allokering'!$B$1:$AG$461,MATCH(V$1,'Justerad allokering'!$B$1:$AF$1,0),FALSE)),VLOOKUP($B402,'Allokerad kvv'!$B$2:$AV$468,MATCH(V$1,'Allokerad kvv'!$B$1:$AV$1,0),FALSE),VLOOKUP($B402,'Justerad allokering'!$B$1:$AG$461,MATCH(V$1,'Justerad allokering'!$B$1:$AF$1,0),FALSE))</f>
        <v>0</v>
      </c>
      <c r="W402">
        <f>IF(ISERROR(1/VLOOKUP($B402,'Justerad allokering'!$B$1:$AG$461,MATCH(W$1,'Justerad allokering'!$B$1:$AF$1,0),FALSE)),VLOOKUP($B402,'Allokerad kvv'!$B$2:$AV$468,MATCH(W$1,'Allokerad kvv'!$B$1:$AV$1,0),FALSE),VLOOKUP($B402,'Justerad allokering'!$B$1:$AG$461,MATCH(W$1,'Justerad allokering'!$B$1:$AF$1,0),FALSE))</f>
        <v>0</v>
      </c>
      <c r="X402">
        <f>IF(ISERROR(1/VLOOKUP($B402,'Justerad allokering'!$B$1:$AG$461,MATCH(X$1,'Justerad allokering'!$B$1:$AF$1,0),FALSE)),VLOOKUP($B402,'Allokerad kvv'!$B$2:$AV$468,MATCH(X$1,'Allokerad kvv'!$B$1:$AV$1,0),FALSE),VLOOKUP($B402,'Justerad allokering'!$B$1:$AG$461,MATCH(X$1,'Justerad allokering'!$B$1:$AF$1,0),FALSE))</f>
        <v>0</v>
      </c>
      <c r="Y402">
        <f>IF(ISERROR(1/VLOOKUP($B402,'Justerad allokering'!$B$1:$AG$461,MATCH(Y$1,'Justerad allokering'!$B$1:$AF$1,0),FALSE)),VLOOKUP($B402,'Allokerad kvv'!$B$2:$AV$468,MATCH(Y$1,'Allokerad kvv'!$B$1:$AV$1,0),FALSE),VLOOKUP($B402,'Justerad allokering'!$B$1:$AG$461,MATCH(Y$1,'Justerad allokering'!$B$1:$AF$1,0),FALSE))</f>
        <v>0</v>
      </c>
      <c r="Z402">
        <f>IF(ISERROR(1/VLOOKUP($B402,'Justerad allokering'!$B$1:$AG$461,MATCH(Z$1,'Justerad allokering'!$B$1:$AF$1,0),FALSE)),VLOOKUP($B402,'Allokerad kvv'!$B$2:$AV$468,MATCH(Z$1,'Allokerad kvv'!$B$1:$AV$1,0),FALSE),VLOOKUP($B402,'Justerad allokering'!$B$1:$AG$461,MATCH(Z$1,'Justerad allokering'!$B$1:$AF$1,0),FALSE))</f>
        <v>0</v>
      </c>
      <c r="AE402" s="89">
        <f t="shared" si="24"/>
        <v>0</v>
      </c>
      <c r="AG402">
        <f t="shared" si="25"/>
        <v>0</v>
      </c>
      <c r="AH402">
        <f t="shared" si="26"/>
        <v>0</v>
      </c>
      <c r="AI402" t="str">
        <f>IF(AH402=0,"",AH402/VLOOKUP(B402,Kraftvärmeprod!$B$1:$BC$480,MATCH("Summa tillförd energi exklusive rökgaskondensering",Kraftvärmeprod!$B$1:$BC$1,0),FALSE))</f>
        <v/>
      </c>
      <c r="AK402">
        <f t="shared" si="27"/>
        <v>0</v>
      </c>
    </row>
    <row r="403" spans="1:37" x14ac:dyDescent="0.25">
      <c r="A403" s="2" t="s">
        <v>552</v>
      </c>
      <c r="B403" s="2" t="s">
        <v>553</v>
      </c>
      <c r="C403">
        <f>IF(ISERROR(1/VLOOKUP($B403,'Justerad allokering'!$B$1:$AG$461,MATCH(C$1,'Justerad allokering'!$B$1:$AF$1,0),FALSE)),VLOOKUP($B403,'Allokerad kvv'!$B$2:$AV$468,MATCH(C$1,'Allokerad kvv'!$B$1:$AV$1,0),FALSE),VLOOKUP($B403,'Justerad allokering'!$B$1:$AG$461,MATCH(C$1,'Justerad allokering'!$B$1:$AF$1,0),FALSE))</f>
        <v>0</v>
      </c>
      <c r="D403">
        <f>IF(ISERROR(1/VLOOKUP($B403,'Justerad allokering'!$B$1:$AG$461,MATCH(D$1,'Justerad allokering'!$B$1:$AF$1,0),FALSE)),VLOOKUP($B403,'Allokerad kvv'!$B$2:$AV$468,MATCH(D$1,'Allokerad kvv'!$B$1:$AV$1,0),FALSE),VLOOKUP($B403,'Justerad allokering'!$B$1:$AG$461,MATCH(D$1,'Justerad allokering'!$B$1:$AF$1,0),FALSE))</f>
        <v>0</v>
      </c>
      <c r="E403">
        <f>IF(ISERROR(1/VLOOKUP($B403,'Justerad allokering'!$B$1:$AG$461,MATCH(E$1,'Justerad allokering'!$B$1:$AF$1,0),FALSE)),VLOOKUP($B403,'Allokerad kvv'!$B$2:$AV$468,MATCH(E$1,'Allokerad kvv'!$B$1:$AV$1,0),FALSE),VLOOKUP($B403,'Justerad allokering'!$B$1:$AG$461,MATCH(E$1,'Justerad allokering'!$B$1:$AF$1,0),FALSE))</f>
        <v>0</v>
      </c>
      <c r="F403">
        <f>IF(ISERROR(1/VLOOKUP($B403,'Justerad allokering'!$B$1:$AG$461,MATCH(F$1,'Justerad allokering'!$B$1:$AF$1,0),FALSE)),VLOOKUP($B403,'Allokerad kvv'!$B$2:$AV$468,MATCH(F$1,'Allokerad kvv'!$B$1:$AV$1,0),FALSE),VLOOKUP($B403,'Justerad allokering'!$B$1:$AG$461,MATCH(F$1,'Justerad allokering'!$B$1:$AF$1,0),FALSE))</f>
        <v>0</v>
      </c>
      <c r="G403">
        <f>IF(ISERROR(1/VLOOKUP($B403,'Justerad allokering'!$B$1:$AG$461,MATCH(G$1,'Justerad allokering'!$B$1:$AF$1,0),FALSE)),VLOOKUP($B403,'Allokerad kvv'!$B$2:$AV$468,MATCH(G$1,'Allokerad kvv'!$B$1:$AV$1,0),FALSE),VLOOKUP($B403,'Justerad allokering'!$B$1:$AG$461,MATCH(G$1,'Justerad allokering'!$B$1:$AF$1,0),FALSE))</f>
        <v>0</v>
      </c>
      <c r="H403">
        <f>IF(ISERROR(1/VLOOKUP($B403,'Justerad allokering'!$B$1:$AG$461,MATCH(H$1,'Justerad allokering'!$B$1:$AF$1,0),FALSE)),VLOOKUP($B403,'Allokerad kvv'!$B$2:$AV$468,MATCH(H$1,'Allokerad kvv'!$B$1:$AV$1,0),FALSE),VLOOKUP($B403,'Justerad allokering'!$B$1:$AG$461,MATCH(H$1,'Justerad allokering'!$B$1:$AF$1,0),FALSE))</f>
        <v>0</v>
      </c>
      <c r="I403">
        <f>IF(ISERROR(1/VLOOKUP($B403,'Justerad allokering'!$B$1:$AG$461,MATCH(I$1,'Justerad allokering'!$B$1:$AF$1,0),FALSE)),VLOOKUP($B403,'Allokerad kvv'!$B$2:$AV$468,MATCH(I$1,'Allokerad kvv'!$B$1:$AV$1,0),FALSE),VLOOKUP($B403,'Justerad allokering'!$B$1:$AG$461,MATCH(I$1,'Justerad allokering'!$B$1:$AF$1,0),FALSE))</f>
        <v>0</v>
      </c>
      <c r="J403">
        <f>IF(ISERROR(1/VLOOKUP($B403,'Justerad allokering'!$B$1:$AG$461,MATCH(J$1,'Justerad allokering'!$B$1:$AF$1,0),FALSE)),VLOOKUP($B403,'Allokerad kvv'!$B$2:$AV$468,MATCH(J$1,'Allokerad kvv'!$B$1:$AV$1,0),FALSE),VLOOKUP($B403,'Justerad allokering'!$B$1:$AG$461,MATCH(J$1,'Justerad allokering'!$B$1:$AF$1,0),FALSE))</f>
        <v>0</v>
      </c>
      <c r="K403">
        <f>IF(ISERROR(1/VLOOKUP($B403,'Justerad allokering'!$B$1:$AG$461,MATCH(K$1,'Justerad allokering'!$B$1:$AF$1,0),FALSE)),VLOOKUP($B403,'Allokerad kvv'!$B$2:$AV$468,MATCH(K$1,'Allokerad kvv'!$B$1:$AV$1,0),FALSE),VLOOKUP($B403,'Justerad allokering'!$B$1:$AG$461,MATCH(K$1,'Justerad allokering'!$B$1:$AF$1,0),FALSE))</f>
        <v>0</v>
      </c>
      <c r="L403">
        <f>IF(ISERROR(1/VLOOKUP($B403,'Justerad allokering'!$B$1:$AG$461,MATCH(L$1,'Justerad allokering'!$B$1:$AF$1,0),FALSE)),VLOOKUP($B403,'Allokerad kvv'!$B$2:$AV$468,MATCH(L$1,'Allokerad kvv'!$B$1:$AV$1,0),FALSE),VLOOKUP($B403,'Justerad allokering'!$B$1:$AG$461,MATCH(L$1,'Justerad allokering'!$B$1:$AF$1,0),FALSE))</f>
        <v>0</v>
      </c>
      <c r="M403">
        <f>IF(ISERROR(1/VLOOKUP($B403,'Justerad allokering'!$B$1:$AG$461,MATCH(M$1,'Justerad allokering'!$B$1:$AF$1,0),FALSE)),VLOOKUP($B403,'Allokerad kvv'!$B$2:$AV$468,MATCH(M$1,'Allokerad kvv'!$B$1:$AV$1,0),FALSE),VLOOKUP($B403,'Justerad allokering'!$B$1:$AG$461,MATCH(M$1,'Justerad allokering'!$B$1:$AF$1,0),FALSE))</f>
        <v>0</v>
      </c>
      <c r="N403">
        <f>IF(ISERROR(1/VLOOKUP($B403,'Justerad allokering'!$B$1:$AG$461,MATCH(N$1,'Justerad allokering'!$B$1:$AF$1,0),FALSE)),VLOOKUP($B403,'Allokerad kvv'!$B$2:$AV$468,MATCH(N$1,'Allokerad kvv'!$B$1:$AV$1,0),FALSE),VLOOKUP($B403,'Justerad allokering'!$B$1:$AG$461,MATCH(N$1,'Justerad allokering'!$B$1:$AF$1,0),FALSE))</f>
        <v>0</v>
      </c>
      <c r="O403">
        <f>IF(ISERROR(1/VLOOKUP($B403,'Justerad allokering'!$B$1:$AG$461,MATCH(O$1,'Justerad allokering'!$B$1:$AF$1,0),FALSE)),VLOOKUP($B403,'Allokerad kvv'!$B$2:$AV$468,MATCH(O$1,'Allokerad kvv'!$B$1:$AV$1,0),FALSE),VLOOKUP($B403,'Justerad allokering'!$B$1:$AG$461,MATCH(O$1,'Justerad allokering'!$B$1:$AF$1,0),FALSE))</f>
        <v>0</v>
      </c>
      <c r="P403">
        <f>IF(ISERROR(1/VLOOKUP($B403,'Justerad allokering'!$B$1:$AG$461,MATCH(P$1,'Justerad allokering'!$B$1:$AF$1,0),FALSE)),VLOOKUP($B403,'Allokerad kvv'!$B$2:$AV$468,MATCH(P$1,'Allokerad kvv'!$B$1:$AV$1,0),FALSE),VLOOKUP($B403,'Justerad allokering'!$B$1:$AG$461,MATCH(P$1,'Justerad allokering'!$B$1:$AF$1,0),FALSE))</f>
        <v>0</v>
      </c>
      <c r="Q403">
        <f>IF(ISERROR(1/VLOOKUP($B403,'Justerad allokering'!$B$1:$AG$461,MATCH(Q$1,'Justerad allokering'!$B$1:$AF$1,0),FALSE)),VLOOKUP($B403,'Allokerad kvv'!$B$2:$AV$468,MATCH(Q$1,'Allokerad kvv'!$B$1:$AV$1,0),FALSE),VLOOKUP($B403,'Justerad allokering'!$B$1:$AG$461,MATCH(Q$1,'Justerad allokering'!$B$1:$AF$1,0),FALSE))</f>
        <v>0</v>
      </c>
      <c r="R403">
        <f>IF(ISERROR(1/VLOOKUP($B403,'Justerad allokering'!$B$1:$AG$461,MATCH(R$1,'Justerad allokering'!$B$1:$AF$1,0),FALSE)),VLOOKUP($B403,'Allokerad kvv'!$B$2:$AV$468,MATCH(R$1,'Allokerad kvv'!$B$1:$AV$1,0),FALSE),VLOOKUP($B403,'Justerad allokering'!$B$1:$AG$461,MATCH(R$1,'Justerad allokering'!$B$1:$AF$1,0),FALSE))</f>
        <v>0</v>
      </c>
      <c r="S403">
        <f>IF(ISERROR(1/VLOOKUP($B403,'Justerad allokering'!$B$1:$AG$461,MATCH(S$1,'Justerad allokering'!$B$1:$AF$1,0),FALSE)),VLOOKUP($B403,'Allokerad kvv'!$B$2:$AV$468,MATCH(S$1,'Allokerad kvv'!$B$1:$AV$1,0),FALSE),VLOOKUP($B403,'Justerad allokering'!$B$1:$AG$461,MATCH(S$1,'Justerad allokering'!$B$1:$AF$1,0),FALSE))</f>
        <v>0</v>
      </c>
      <c r="T403">
        <f>IF(ISERROR(1/VLOOKUP($B403,'Justerad allokering'!$B$1:$AG$461,MATCH(T$1,'Justerad allokering'!$B$1:$AF$1,0),FALSE)),VLOOKUP($B403,'Allokerad kvv'!$B$2:$AV$468,MATCH(T$1,'Allokerad kvv'!$B$1:$AV$1,0),FALSE),VLOOKUP($B403,'Justerad allokering'!$B$1:$AG$461,MATCH(T$1,'Justerad allokering'!$B$1:$AF$1,0),FALSE))</f>
        <v>0</v>
      </c>
      <c r="U403">
        <f>IF(ISERROR(1/VLOOKUP($B403,'Justerad allokering'!$B$1:$AG$461,MATCH(U$1,'Justerad allokering'!$B$1:$AF$1,0),FALSE)),VLOOKUP($B403,'Allokerad kvv'!$B$2:$AV$468,MATCH(U$1,'Allokerad kvv'!$B$1:$AV$1,0),FALSE),VLOOKUP($B403,'Justerad allokering'!$B$1:$AG$461,MATCH(U$1,'Justerad allokering'!$B$1:$AF$1,0),FALSE))</f>
        <v>0</v>
      </c>
      <c r="V403">
        <f>IF(ISERROR(1/VLOOKUP($B403,'Justerad allokering'!$B$1:$AG$461,MATCH(V$1,'Justerad allokering'!$B$1:$AF$1,0),FALSE)),VLOOKUP($B403,'Allokerad kvv'!$B$2:$AV$468,MATCH(V$1,'Allokerad kvv'!$B$1:$AV$1,0),FALSE),VLOOKUP($B403,'Justerad allokering'!$B$1:$AG$461,MATCH(V$1,'Justerad allokering'!$B$1:$AF$1,0),FALSE))</f>
        <v>0</v>
      </c>
      <c r="W403">
        <f>IF(ISERROR(1/VLOOKUP($B403,'Justerad allokering'!$B$1:$AG$461,MATCH(W$1,'Justerad allokering'!$B$1:$AF$1,0),FALSE)),VLOOKUP($B403,'Allokerad kvv'!$B$2:$AV$468,MATCH(W$1,'Allokerad kvv'!$B$1:$AV$1,0),FALSE),VLOOKUP($B403,'Justerad allokering'!$B$1:$AG$461,MATCH(W$1,'Justerad allokering'!$B$1:$AF$1,0),FALSE))</f>
        <v>0</v>
      </c>
      <c r="X403">
        <f>IF(ISERROR(1/VLOOKUP($B403,'Justerad allokering'!$B$1:$AG$461,MATCH(X$1,'Justerad allokering'!$B$1:$AF$1,0),FALSE)),VLOOKUP($B403,'Allokerad kvv'!$B$2:$AV$468,MATCH(X$1,'Allokerad kvv'!$B$1:$AV$1,0),FALSE),VLOOKUP($B403,'Justerad allokering'!$B$1:$AG$461,MATCH(X$1,'Justerad allokering'!$B$1:$AF$1,0),FALSE))</f>
        <v>0</v>
      </c>
      <c r="Y403">
        <f>IF(ISERROR(1/VLOOKUP($B403,'Justerad allokering'!$B$1:$AG$461,MATCH(Y$1,'Justerad allokering'!$B$1:$AF$1,0),FALSE)),VLOOKUP($B403,'Allokerad kvv'!$B$2:$AV$468,MATCH(Y$1,'Allokerad kvv'!$B$1:$AV$1,0),FALSE),VLOOKUP($B403,'Justerad allokering'!$B$1:$AG$461,MATCH(Y$1,'Justerad allokering'!$B$1:$AF$1,0),FALSE))</f>
        <v>0</v>
      </c>
      <c r="Z403">
        <f>IF(ISERROR(1/VLOOKUP($B403,'Justerad allokering'!$B$1:$AG$461,MATCH(Z$1,'Justerad allokering'!$B$1:$AF$1,0),FALSE)),VLOOKUP($B403,'Allokerad kvv'!$B$2:$AV$468,MATCH(Z$1,'Allokerad kvv'!$B$1:$AV$1,0),FALSE),VLOOKUP($B403,'Justerad allokering'!$B$1:$AG$461,MATCH(Z$1,'Justerad allokering'!$B$1:$AF$1,0),FALSE))</f>
        <v>0</v>
      </c>
      <c r="AE403" s="89">
        <f t="shared" si="24"/>
        <v>0</v>
      </c>
      <c r="AG403">
        <f t="shared" si="25"/>
        <v>0</v>
      </c>
      <c r="AH403">
        <f t="shared" si="26"/>
        <v>0</v>
      </c>
      <c r="AI403" t="str">
        <f>IF(AH403=0,"",AH403/VLOOKUP(B403,Kraftvärmeprod!$B$1:$BC$480,MATCH("Summa tillförd energi exklusive rökgaskondensering",Kraftvärmeprod!$B$1:$BC$1,0),FALSE))</f>
        <v/>
      </c>
      <c r="AK403">
        <f t="shared" si="27"/>
        <v>0</v>
      </c>
    </row>
    <row r="404" spans="1:37" x14ac:dyDescent="0.25">
      <c r="A404" s="2" t="s">
        <v>554</v>
      </c>
      <c r="B404" s="2" t="s">
        <v>555</v>
      </c>
      <c r="C404">
        <f>IF(ISERROR(1/VLOOKUP($B404,'Justerad allokering'!$B$1:$AG$461,MATCH(C$1,'Justerad allokering'!$B$1:$AF$1,0),FALSE)),VLOOKUP($B404,'Allokerad kvv'!$B$2:$AV$468,MATCH(C$1,'Allokerad kvv'!$B$1:$AV$1,0),FALSE),VLOOKUP($B404,'Justerad allokering'!$B$1:$AG$461,MATCH(C$1,'Justerad allokering'!$B$1:$AF$1,0),FALSE))</f>
        <v>0</v>
      </c>
      <c r="D404">
        <f>IF(ISERROR(1/VLOOKUP($B404,'Justerad allokering'!$B$1:$AG$461,MATCH(D$1,'Justerad allokering'!$B$1:$AF$1,0),FALSE)),VLOOKUP($B404,'Allokerad kvv'!$B$2:$AV$468,MATCH(D$1,'Allokerad kvv'!$B$1:$AV$1,0),FALSE),VLOOKUP($B404,'Justerad allokering'!$B$1:$AG$461,MATCH(D$1,'Justerad allokering'!$B$1:$AF$1,0),FALSE))</f>
        <v>0</v>
      </c>
      <c r="E404">
        <f>IF(ISERROR(1/VLOOKUP($B404,'Justerad allokering'!$B$1:$AG$461,MATCH(E$1,'Justerad allokering'!$B$1:$AF$1,0),FALSE)),VLOOKUP($B404,'Allokerad kvv'!$B$2:$AV$468,MATCH(E$1,'Allokerad kvv'!$B$1:$AV$1,0),FALSE),VLOOKUP($B404,'Justerad allokering'!$B$1:$AG$461,MATCH(E$1,'Justerad allokering'!$B$1:$AF$1,0),FALSE))</f>
        <v>0</v>
      </c>
      <c r="F404">
        <f>IF(ISERROR(1/VLOOKUP($B404,'Justerad allokering'!$B$1:$AG$461,MATCH(F$1,'Justerad allokering'!$B$1:$AF$1,0),FALSE)),VLOOKUP($B404,'Allokerad kvv'!$B$2:$AV$468,MATCH(F$1,'Allokerad kvv'!$B$1:$AV$1,0),FALSE),VLOOKUP($B404,'Justerad allokering'!$B$1:$AG$461,MATCH(F$1,'Justerad allokering'!$B$1:$AF$1,0),FALSE))</f>
        <v>0</v>
      </c>
      <c r="G404">
        <f>IF(ISERROR(1/VLOOKUP($B404,'Justerad allokering'!$B$1:$AG$461,MATCH(G$1,'Justerad allokering'!$B$1:$AF$1,0),FALSE)),VLOOKUP($B404,'Allokerad kvv'!$B$2:$AV$468,MATCH(G$1,'Allokerad kvv'!$B$1:$AV$1,0),FALSE),VLOOKUP($B404,'Justerad allokering'!$B$1:$AG$461,MATCH(G$1,'Justerad allokering'!$B$1:$AF$1,0),FALSE))</f>
        <v>0</v>
      </c>
      <c r="H404">
        <f>IF(ISERROR(1/VLOOKUP($B404,'Justerad allokering'!$B$1:$AG$461,MATCH(H$1,'Justerad allokering'!$B$1:$AF$1,0),FALSE)),VLOOKUP($B404,'Allokerad kvv'!$B$2:$AV$468,MATCH(H$1,'Allokerad kvv'!$B$1:$AV$1,0),FALSE),VLOOKUP($B404,'Justerad allokering'!$B$1:$AG$461,MATCH(H$1,'Justerad allokering'!$B$1:$AF$1,0),FALSE))</f>
        <v>0</v>
      </c>
      <c r="I404">
        <f>IF(ISERROR(1/VLOOKUP($B404,'Justerad allokering'!$B$1:$AG$461,MATCH(I$1,'Justerad allokering'!$B$1:$AF$1,0),FALSE)),VLOOKUP($B404,'Allokerad kvv'!$B$2:$AV$468,MATCH(I$1,'Allokerad kvv'!$B$1:$AV$1,0),FALSE),VLOOKUP($B404,'Justerad allokering'!$B$1:$AG$461,MATCH(I$1,'Justerad allokering'!$B$1:$AF$1,0),FALSE))</f>
        <v>0</v>
      </c>
      <c r="J404">
        <f>IF(ISERROR(1/VLOOKUP($B404,'Justerad allokering'!$B$1:$AG$461,MATCH(J$1,'Justerad allokering'!$B$1:$AF$1,0),FALSE)),VLOOKUP($B404,'Allokerad kvv'!$B$2:$AV$468,MATCH(J$1,'Allokerad kvv'!$B$1:$AV$1,0),FALSE),VLOOKUP($B404,'Justerad allokering'!$B$1:$AG$461,MATCH(J$1,'Justerad allokering'!$B$1:$AF$1,0),FALSE))</f>
        <v>0</v>
      </c>
      <c r="K404">
        <f>IF(ISERROR(1/VLOOKUP($B404,'Justerad allokering'!$B$1:$AG$461,MATCH(K$1,'Justerad allokering'!$B$1:$AF$1,0),FALSE)),VLOOKUP($B404,'Allokerad kvv'!$B$2:$AV$468,MATCH(K$1,'Allokerad kvv'!$B$1:$AV$1,0),FALSE),VLOOKUP($B404,'Justerad allokering'!$B$1:$AG$461,MATCH(K$1,'Justerad allokering'!$B$1:$AF$1,0),FALSE))</f>
        <v>0</v>
      </c>
      <c r="L404">
        <f>IF(ISERROR(1/VLOOKUP($B404,'Justerad allokering'!$B$1:$AG$461,MATCH(L$1,'Justerad allokering'!$B$1:$AF$1,0),FALSE)),VLOOKUP($B404,'Allokerad kvv'!$B$2:$AV$468,MATCH(L$1,'Allokerad kvv'!$B$1:$AV$1,0),FALSE),VLOOKUP($B404,'Justerad allokering'!$B$1:$AG$461,MATCH(L$1,'Justerad allokering'!$B$1:$AF$1,0),FALSE))</f>
        <v>0</v>
      </c>
      <c r="M404">
        <f>IF(ISERROR(1/VLOOKUP($B404,'Justerad allokering'!$B$1:$AG$461,MATCH(M$1,'Justerad allokering'!$B$1:$AF$1,0),FALSE)),VLOOKUP($B404,'Allokerad kvv'!$B$2:$AV$468,MATCH(M$1,'Allokerad kvv'!$B$1:$AV$1,0),FALSE),VLOOKUP($B404,'Justerad allokering'!$B$1:$AG$461,MATCH(M$1,'Justerad allokering'!$B$1:$AF$1,0),FALSE))</f>
        <v>0</v>
      </c>
      <c r="N404">
        <f>IF(ISERROR(1/VLOOKUP($B404,'Justerad allokering'!$B$1:$AG$461,MATCH(N$1,'Justerad allokering'!$B$1:$AF$1,0),FALSE)),VLOOKUP($B404,'Allokerad kvv'!$B$2:$AV$468,MATCH(N$1,'Allokerad kvv'!$B$1:$AV$1,0),FALSE),VLOOKUP($B404,'Justerad allokering'!$B$1:$AG$461,MATCH(N$1,'Justerad allokering'!$B$1:$AF$1,0),FALSE))</f>
        <v>0</v>
      </c>
      <c r="O404">
        <f>IF(ISERROR(1/VLOOKUP($B404,'Justerad allokering'!$B$1:$AG$461,MATCH(O$1,'Justerad allokering'!$B$1:$AF$1,0),FALSE)),VLOOKUP($B404,'Allokerad kvv'!$B$2:$AV$468,MATCH(O$1,'Allokerad kvv'!$B$1:$AV$1,0),FALSE),VLOOKUP($B404,'Justerad allokering'!$B$1:$AG$461,MATCH(O$1,'Justerad allokering'!$B$1:$AF$1,0),FALSE))</f>
        <v>0</v>
      </c>
      <c r="P404">
        <f>IF(ISERROR(1/VLOOKUP($B404,'Justerad allokering'!$B$1:$AG$461,MATCH(P$1,'Justerad allokering'!$B$1:$AF$1,0),FALSE)),VLOOKUP($B404,'Allokerad kvv'!$B$2:$AV$468,MATCH(P$1,'Allokerad kvv'!$B$1:$AV$1,0),FALSE),VLOOKUP($B404,'Justerad allokering'!$B$1:$AG$461,MATCH(P$1,'Justerad allokering'!$B$1:$AF$1,0),FALSE))</f>
        <v>0</v>
      </c>
      <c r="Q404">
        <f>IF(ISERROR(1/VLOOKUP($B404,'Justerad allokering'!$B$1:$AG$461,MATCH(Q$1,'Justerad allokering'!$B$1:$AF$1,0),FALSE)),VLOOKUP($B404,'Allokerad kvv'!$B$2:$AV$468,MATCH(Q$1,'Allokerad kvv'!$B$1:$AV$1,0),FALSE),VLOOKUP($B404,'Justerad allokering'!$B$1:$AG$461,MATCH(Q$1,'Justerad allokering'!$B$1:$AF$1,0),FALSE))</f>
        <v>0</v>
      </c>
      <c r="R404">
        <f>IF(ISERROR(1/VLOOKUP($B404,'Justerad allokering'!$B$1:$AG$461,MATCH(R$1,'Justerad allokering'!$B$1:$AF$1,0),FALSE)),VLOOKUP($B404,'Allokerad kvv'!$B$2:$AV$468,MATCH(R$1,'Allokerad kvv'!$B$1:$AV$1,0),FALSE),VLOOKUP($B404,'Justerad allokering'!$B$1:$AG$461,MATCH(R$1,'Justerad allokering'!$B$1:$AF$1,0),FALSE))</f>
        <v>0</v>
      </c>
      <c r="S404">
        <f>IF(ISERROR(1/VLOOKUP($B404,'Justerad allokering'!$B$1:$AG$461,MATCH(S$1,'Justerad allokering'!$B$1:$AF$1,0),FALSE)),VLOOKUP($B404,'Allokerad kvv'!$B$2:$AV$468,MATCH(S$1,'Allokerad kvv'!$B$1:$AV$1,0),FALSE),VLOOKUP($B404,'Justerad allokering'!$B$1:$AG$461,MATCH(S$1,'Justerad allokering'!$B$1:$AF$1,0),FALSE))</f>
        <v>0</v>
      </c>
      <c r="T404">
        <f>IF(ISERROR(1/VLOOKUP($B404,'Justerad allokering'!$B$1:$AG$461,MATCH(T$1,'Justerad allokering'!$B$1:$AF$1,0),FALSE)),VLOOKUP($B404,'Allokerad kvv'!$B$2:$AV$468,MATCH(T$1,'Allokerad kvv'!$B$1:$AV$1,0),FALSE),VLOOKUP($B404,'Justerad allokering'!$B$1:$AG$461,MATCH(T$1,'Justerad allokering'!$B$1:$AF$1,0),FALSE))</f>
        <v>0</v>
      </c>
      <c r="U404">
        <f>IF(ISERROR(1/VLOOKUP($B404,'Justerad allokering'!$B$1:$AG$461,MATCH(U$1,'Justerad allokering'!$B$1:$AF$1,0),FALSE)),VLOOKUP($B404,'Allokerad kvv'!$B$2:$AV$468,MATCH(U$1,'Allokerad kvv'!$B$1:$AV$1,0),FALSE),VLOOKUP($B404,'Justerad allokering'!$B$1:$AG$461,MATCH(U$1,'Justerad allokering'!$B$1:$AF$1,0),FALSE))</f>
        <v>0</v>
      </c>
      <c r="V404">
        <f>IF(ISERROR(1/VLOOKUP($B404,'Justerad allokering'!$B$1:$AG$461,MATCH(V$1,'Justerad allokering'!$B$1:$AF$1,0),FALSE)),VLOOKUP($B404,'Allokerad kvv'!$B$2:$AV$468,MATCH(V$1,'Allokerad kvv'!$B$1:$AV$1,0),FALSE),VLOOKUP($B404,'Justerad allokering'!$B$1:$AG$461,MATCH(V$1,'Justerad allokering'!$B$1:$AF$1,0),FALSE))</f>
        <v>0</v>
      </c>
      <c r="W404">
        <f>IF(ISERROR(1/VLOOKUP($B404,'Justerad allokering'!$B$1:$AG$461,MATCH(W$1,'Justerad allokering'!$B$1:$AF$1,0),FALSE)),VLOOKUP($B404,'Allokerad kvv'!$B$2:$AV$468,MATCH(W$1,'Allokerad kvv'!$B$1:$AV$1,0),FALSE),VLOOKUP($B404,'Justerad allokering'!$B$1:$AG$461,MATCH(W$1,'Justerad allokering'!$B$1:$AF$1,0),FALSE))</f>
        <v>0</v>
      </c>
      <c r="X404">
        <f>IF(ISERROR(1/VLOOKUP($B404,'Justerad allokering'!$B$1:$AG$461,MATCH(X$1,'Justerad allokering'!$B$1:$AF$1,0),FALSE)),VLOOKUP($B404,'Allokerad kvv'!$B$2:$AV$468,MATCH(X$1,'Allokerad kvv'!$B$1:$AV$1,0),FALSE),VLOOKUP($B404,'Justerad allokering'!$B$1:$AG$461,MATCH(X$1,'Justerad allokering'!$B$1:$AF$1,0),FALSE))</f>
        <v>0</v>
      </c>
      <c r="Y404">
        <f>IF(ISERROR(1/VLOOKUP($B404,'Justerad allokering'!$B$1:$AG$461,MATCH(Y$1,'Justerad allokering'!$B$1:$AF$1,0),FALSE)),VLOOKUP($B404,'Allokerad kvv'!$B$2:$AV$468,MATCH(Y$1,'Allokerad kvv'!$B$1:$AV$1,0),FALSE),VLOOKUP($B404,'Justerad allokering'!$B$1:$AG$461,MATCH(Y$1,'Justerad allokering'!$B$1:$AF$1,0),FALSE))</f>
        <v>0</v>
      </c>
      <c r="Z404">
        <f>IF(ISERROR(1/VLOOKUP($B404,'Justerad allokering'!$B$1:$AG$461,MATCH(Z$1,'Justerad allokering'!$B$1:$AF$1,0),FALSE)),VLOOKUP($B404,'Allokerad kvv'!$B$2:$AV$468,MATCH(Z$1,'Allokerad kvv'!$B$1:$AV$1,0),FALSE),VLOOKUP($B404,'Justerad allokering'!$B$1:$AG$461,MATCH(Z$1,'Justerad allokering'!$B$1:$AF$1,0),FALSE))</f>
        <v>0</v>
      </c>
      <c r="AE404" s="89">
        <f t="shared" si="24"/>
        <v>0</v>
      </c>
      <c r="AG404">
        <f t="shared" si="25"/>
        <v>0</v>
      </c>
      <c r="AH404">
        <f t="shared" si="26"/>
        <v>0</v>
      </c>
      <c r="AI404" t="str">
        <f>IF(AH404=0,"",AH404/VLOOKUP(B404,Kraftvärmeprod!$B$1:$BC$480,MATCH("Summa tillförd energi exklusive rökgaskondensering",Kraftvärmeprod!$B$1:$BC$1,0),FALSE))</f>
        <v/>
      </c>
      <c r="AK404">
        <f t="shared" si="27"/>
        <v>0</v>
      </c>
    </row>
    <row r="405" spans="1:37" x14ac:dyDescent="0.25">
      <c r="A405" s="2" t="s">
        <v>556</v>
      </c>
      <c r="B405" s="2" t="s">
        <v>557</v>
      </c>
      <c r="C405">
        <f>IF(ISERROR(1/VLOOKUP($B405,'Justerad allokering'!$B$1:$AG$461,MATCH(C$1,'Justerad allokering'!$B$1:$AF$1,0),FALSE)),VLOOKUP($B405,'Allokerad kvv'!$B$2:$AV$468,MATCH(C$1,'Allokerad kvv'!$B$1:$AV$1,0),FALSE),VLOOKUP($B405,'Justerad allokering'!$B$1:$AG$461,MATCH(C$1,'Justerad allokering'!$B$1:$AF$1,0),FALSE))</f>
        <v>0</v>
      </c>
      <c r="D405">
        <f>IF(ISERROR(1/VLOOKUP($B405,'Justerad allokering'!$B$1:$AG$461,MATCH(D$1,'Justerad allokering'!$B$1:$AF$1,0),FALSE)),VLOOKUP($B405,'Allokerad kvv'!$B$2:$AV$468,MATCH(D$1,'Allokerad kvv'!$B$1:$AV$1,0),FALSE),VLOOKUP($B405,'Justerad allokering'!$B$1:$AG$461,MATCH(D$1,'Justerad allokering'!$B$1:$AF$1,0),FALSE))</f>
        <v>0</v>
      </c>
      <c r="E405">
        <f>IF(ISERROR(1/VLOOKUP($B405,'Justerad allokering'!$B$1:$AG$461,MATCH(E$1,'Justerad allokering'!$B$1:$AF$1,0),FALSE)),VLOOKUP($B405,'Allokerad kvv'!$B$2:$AV$468,MATCH(E$1,'Allokerad kvv'!$B$1:$AV$1,0),FALSE),VLOOKUP($B405,'Justerad allokering'!$B$1:$AG$461,MATCH(E$1,'Justerad allokering'!$B$1:$AF$1,0),FALSE))</f>
        <v>0</v>
      </c>
      <c r="F405">
        <f>IF(ISERROR(1/VLOOKUP($B405,'Justerad allokering'!$B$1:$AG$461,MATCH(F$1,'Justerad allokering'!$B$1:$AF$1,0),FALSE)),VLOOKUP($B405,'Allokerad kvv'!$B$2:$AV$468,MATCH(F$1,'Allokerad kvv'!$B$1:$AV$1,0),FALSE),VLOOKUP($B405,'Justerad allokering'!$B$1:$AG$461,MATCH(F$1,'Justerad allokering'!$B$1:$AF$1,0),FALSE))</f>
        <v>0</v>
      </c>
      <c r="G405">
        <f>IF(ISERROR(1/VLOOKUP($B405,'Justerad allokering'!$B$1:$AG$461,MATCH(G$1,'Justerad allokering'!$B$1:$AF$1,0),FALSE)),VLOOKUP($B405,'Allokerad kvv'!$B$2:$AV$468,MATCH(G$1,'Allokerad kvv'!$B$1:$AV$1,0),FALSE),VLOOKUP($B405,'Justerad allokering'!$B$1:$AG$461,MATCH(G$1,'Justerad allokering'!$B$1:$AF$1,0),FALSE))</f>
        <v>0</v>
      </c>
      <c r="H405">
        <f>IF(ISERROR(1/VLOOKUP($B405,'Justerad allokering'!$B$1:$AG$461,MATCH(H$1,'Justerad allokering'!$B$1:$AF$1,0),FALSE)),VLOOKUP($B405,'Allokerad kvv'!$B$2:$AV$468,MATCH(H$1,'Allokerad kvv'!$B$1:$AV$1,0),FALSE),VLOOKUP($B405,'Justerad allokering'!$B$1:$AG$461,MATCH(H$1,'Justerad allokering'!$B$1:$AF$1,0),FALSE))</f>
        <v>0</v>
      </c>
      <c r="I405">
        <f>IF(ISERROR(1/VLOOKUP($B405,'Justerad allokering'!$B$1:$AG$461,MATCH(I$1,'Justerad allokering'!$B$1:$AF$1,0),FALSE)),VLOOKUP($B405,'Allokerad kvv'!$B$2:$AV$468,MATCH(I$1,'Allokerad kvv'!$B$1:$AV$1,0),FALSE),VLOOKUP($B405,'Justerad allokering'!$B$1:$AG$461,MATCH(I$1,'Justerad allokering'!$B$1:$AF$1,0),FALSE))</f>
        <v>0</v>
      </c>
      <c r="J405">
        <f>IF(ISERROR(1/VLOOKUP($B405,'Justerad allokering'!$B$1:$AG$461,MATCH(J$1,'Justerad allokering'!$B$1:$AF$1,0),FALSE)),VLOOKUP($B405,'Allokerad kvv'!$B$2:$AV$468,MATCH(J$1,'Allokerad kvv'!$B$1:$AV$1,0),FALSE),VLOOKUP($B405,'Justerad allokering'!$B$1:$AG$461,MATCH(J$1,'Justerad allokering'!$B$1:$AF$1,0),FALSE))</f>
        <v>0</v>
      </c>
      <c r="K405">
        <f>IF(ISERROR(1/VLOOKUP($B405,'Justerad allokering'!$B$1:$AG$461,MATCH(K$1,'Justerad allokering'!$B$1:$AF$1,0),FALSE)),VLOOKUP($B405,'Allokerad kvv'!$B$2:$AV$468,MATCH(K$1,'Allokerad kvv'!$B$1:$AV$1,0),FALSE),VLOOKUP($B405,'Justerad allokering'!$B$1:$AG$461,MATCH(K$1,'Justerad allokering'!$B$1:$AF$1,0),FALSE))</f>
        <v>0</v>
      </c>
      <c r="L405">
        <f>IF(ISERROR(1/VLOOKUP($B405,'Justerad allokering'!$B$1:$AG$461,MATCH(L$1,'Justerad allokering'!$B$1:$AF$1,0),FALSE)),VLOOKUP($B405,'Allokerad kvv'!$B$2:$AV$468,MATCH(L$1,'Allokerad kvv'!$B$1:$AV$1,0),FALSE),VLOOKUP($B405,'Justerad allokering'!$B$1:$AG$461,MATCH(L$1,'Justerad allokering'!$B$1:$AF$1,0),FALSE))</f>
        <v>0</v>
      </c>
      <c r="M405">
        <f>IF(ISERROR(1/VLOOKUP($B405,'Justerad allokering'!$B$1:$AG$461,MATCH(M$1,'Justerad allokering'!$B$1:$AF$1,0),FALSE)),VLOOKUP($B405,'Allokerad kvv'!$B$2:$AV$468,MATCH(M$1,'Allokerad kvv'!$B$1:$AV$1,0),FALSE),VLOOKUP($B405,'Justerad allokering'!$B$1:$AG$461,MATCH(M$1,'Justerad allokering'!$B$1:$AF$1,0),FALSE))</f>
        <v>0</v>
      </c>
      <c r="N405">
        <f>IF(ISERROR(1/VLOOKUP($B405,'Justerad allokering'!$B$1:$AG$461,MATCH(N$1,'Justerad allokering'!$B$1:$AF$1,0),FALSE)),VLOOKUP($B405,'Allokerad kvv'!$B$2:$AV$468,MATCH(N$1,'Allokerad kvv'!$B$1:$AV$1,0),FALSE),VLOOKUP($B405,'Justerad allokering'!$B$1:$AG$461,MATCH(N$1,'Justerad allokering'!$B$1:$AF$1,0),FALSE))</f>
        <v>0</v>
      </c>
      <c r="O405">
        <f>IF(ISERROR(1/VLOOKUP($B405,'Justerad allokering'!$B$1:$AG$461,MATCH(O$1,'Justerad allokering'!$B$1:$AF$1,0),FALSE)),VLOOKUP($B405,'Allokerad kvv'!$B$2:$AV$468,MATCH(O$1,'Allokerad kvv'!$B$1:$AV$1,0),FALSE),VLOOKUP($B405,'Justerad allokering'!$B$1:$AG$461,MATCH(O$1,'Justerad allokering'!$B$1:$AF$1,0),FALSE))</f>
        <v>0</v>
      </c>
      <c r="P405">
        <f>IF(ISERROR(1/VLOOKUP($B405,'Justerad allokering'!$B$1:$AG$461,MATCH(P$1,'Justerad allokering'!$B$1:$AF$1,0),FALSE)),VLOOKUP($B405,'Allokerad kvv'!$B$2:$AV$468,MATCH(P$1,'Allokerad kvv'!$B$1:$AV$1,0),FALSE),VLOOKUP($B405,'Justerad allokering'!$B$1:$AG$461,MATCH(P$1,'Justerad allokering'!$B$1:$AF$1,0),FALSE))</f>
        <v>0</v>
      </c>
      <c r="Q405">
        <f>IF(ISERROR(1/VLOOKUP($B405,'Justerad allokering'!$B$1:$AG$461,MATCH(Q$1,'Justerad allokering'!$B$1:$AF$1,0),FALSE)),VLOOKUP($B405,'Allokerad kvv'!$B$2:$AV$468,MATCH(Q$1,'Allokerad kvv'!$B$1:$AV$1,0),FALSE),VLOOKUP($B405,'Justerad allokering'!$B$1:$AG$461,MATCH(Q$1,'Justerad allokering'!$B$1:$AF$1,0),FALSE))</f>
        <v>0</v>
      </c>
      <c r="R405">
        <f>IF(ISERROR(1/VLOOKUP($B405,'Justerad allokering'!$B$1:$AG$461,MATCH(R$1,'Justerad allokering'!$B$1:$AF$1,0),FALSE)),VLOOKUP($B405,'Allokerad kvv'!$B$2:$AV$468,MATCH(R$1,'Allokerad kvv'!$B$1:$AV$1,0),FALSE),VLOOKUP($B405,'Justerad allokering'!$B$1:$AG$461,MATCH(R$1,'Justerad allokering'!$B$1:$AF$1,0),FALSE))</f>
        <v>0</v>
      </c>
      <c r="S405">
        <f>IF(ISERROR(1/VLOOKUP($B405,'Justerad allokering'!$B$1:$AG$461,MATCH(S$1,'Justerad allokering'!$B$1:$AF$1,0),FALSE)),VLOOKUP($B405,'Allokerad kvv'!$B$2:$AV$468,MATCH(S$1,'Allokerad kvv'!$B$1:$AV$1,0),FALSE),VLOOKUP($B405,'Justerad allokering'!$B$1:$AG$461,MATCH(S$1,'Justerad allokering'!$B$1:$AF$1,0),FALSE))</f>
        <v>0</v>
      </c>
      <c r="T405">
        <f>IF(ISERROR(1/VLOOKUP($B405,'Justerad allokering'!$B$1:$AG$461,MATCH(T$1,'Justerad allokering'!$B$1:$AF$1,0),FALSE)),VLOOKUP($B405,'Allokerad kvv'!$B$2:$AV$468,MATCH(T$1,'Allokerad kvv'!$B$1:$AV$1,0),FALSE),VLOOKUP($B405,'Justerad allokering'!$B$1:$AG$461,MATCH(T$1,'Justerad allokering'!$B$1:$AF$1,0),FALSE))</f>
        <v>0</v>
      </c>
      <c r="U405">
        <f>IF(ISERROR(1/VLOOKUP($B405,'Justerad allokering'!$B$1:$AG$461,MATCH(U$1,'Justerad allokering'!$B$1:$AF$1,0),FALSE)),VLOOKUP($B405,'Allokerad kvv'!$B$2:$AV$468,MATCH(U$1,'Allokerad kvv'!$B$1:$AV$1,0),FALSE),VLOOKUP($B405,'Justerad allokering'!$B$1:$AG$461,MATCH(U$1,'Justerad allokering'!$B$1:$AF$1,0),FALSE))</f>
        <v>0</v>
      </c>
      <c r="V405">
        <f>IF(ISERROR(1/VLOOKUP($B405,'Justerad allokering'!$B$1:$AG$461,MATCH(V$1,'Justerad allokering'!$B$1:$AF$1,0),FALSE)),VLOOKUP($B405,'Allokerad kvv'!$B$2:$AV$468,MATCH(V$1,'Allokerad kvv'!$B$1:$AV$1,0),FALSE),VLOOKUP($B405,'Justerad allokering'!$B$1:$AG$461,MATCH(V$1,'Justerad allokering'!$B$1:$AF$1,0),FALSE))</f>
        <v>0</v>
      </c>
      <c r="W405">
        <f>IF(ISERROR(1/VLOOKUP($B405,'Justerad allokering'!$B$1:$AG$461,MATCH(W$1,'Justerad allokering'!$B$1:$AF$1,0),FALSE)),VLOOKUP($B405,'Allokerad kvv'!$B$2:$AV$468,MATCH(W$1,'Allokerad kvv'!$B$1:$AV$1,0),FALSE),VLOOKUP($B405,'Justerad allokering'!$B$1:$AG$461,MATCH(W$1,'Justerad allokering'!$B$1:$AF$1,0),FALSE))</f>
        <v>0</v>
      </c>
      <c r="X405">
        <f>IF(ISERROR(1/VLOOKUP($B405,'Justerad allokering'!$B$1:$AG$461,MATCH(X$1,'Justerad allokering'!$B$1:$AF$1,0),FALSE)),VLOOKUP($B405,'Allokerad kvv'!$B$2:$AV$468,MATCH(X$1,'Allokerad kvv'!$B$1:$AV$1,0),FALSE),VLOOKUP($B405,'Justerad allokering'!$B$1:$AG$461,MATCH(X$1,'Justerad allokering'!$B$1:$AF$1,0),FALSE))</f>
        <v>0</v>
      </c>
      <c r="Y405">
        <f>IF(ISERROR(1/VLOOKUP($B405,'Justerad allokering'!$B$1:$AG$461,MATCH(Y$1,'Justerad allokering'!$B$1:$AF$1,0),FALSE)),VLOOKUP($B405,'Allokerad kvv'!$B$2:$AV$468,MATCH(Y$1,'Allokerad kvv'!$B$1:$AV$1,0),FALSE),VLOOKUP($B405,'Justerad allokering'!$B$1:$AG$461,MATCH(Y$1,'Justerad allokering'!$B$1:$AF$1,0),FALSE))</f>
        <v>0</v>
      </c>
      <c r="Z405">
        <f>IF(ISERROR(1/VLOOKUP($B405,'Justerad allokering'!$B$1:$AG$461,MATCH(Z$1,'Justerad allokering'!$B$1:$AF$1,0),FALSE)),VLOOKUP($B405,'Allokerad kvv'!$B$2:$AV$468,MATCH(Z$1,'Allokerad kvv'!$B$1:$AV$1,0),FALSE),VLOOKUP($B405,'Justerad allokering'!$B$1:$AG$461,MATCH(Z$1,'Justerad allokering'!$B$1:$AF$1,0),FALSE))</f>
        <v>0</v>
      </c>
      <c r="AE405" s="89">
        <f t="shared" si="24"/>
        <v>0</v>
      </c>
      <c r="AG405">
        <f t="shared" si="25"/>
        <v>0</v>
      </c>
      <c r="AH405">
        <f t="shared" si="26"/>
        <v>0</v>
      </c>
      <c r="AI405" t="str">
        <f>IF(AH405=0,"",AH405/VLOOKUP(B405,Kraftvärmeprod!$B$1:$BC$480,MATCH("Summa tillförd energi exklusive rökgaskondensering",Kraftvärmeprod!$B$1:$BC$1,0),FALSE))</f>
        <v/>
      </c>
      <c r="AK405">
        <f t="shared" si="27"/>
        <v>0</v>
      </c>
    </row>
    <row r="406" spans="1:37" x14ac:dyDescent="0.25">
      <c r="A406" s="2" t="s">
        <v>556</v>
      </c>
      <c r="B406" s="2" t="s">
        <v>558</v>
      </c>
      <c r="C406">
        <f>IF(ISERROR(1/VLOOKUP($B406,'Justerad allokering'!$B$1:$AG$461,MATCH(C$1,'Justerad allokering'!$B$1:$AF$1,0),FALSE)),VLOOKUP($B406,'Allokerad kvv'!$B$2:$AV$468,MATCH(C$1,'Allokerad kvv'!$B$1:$AV$1,0),FALSE),VLOOKUP($B406,'Justerad allokering'!$B$1:$AG$461,MATCH(C$1,'Justerad allokering'!$B$1:$AF$1,0),FALSE))</f>
        <v>0</v>
      </c>
      <c r="D406">
        <f>IF(ISERROR(1/VLOOKUP($B406,'Justerad allokering'!$B$1:$AG$461,MATCH(D$1,'Justerad allokering'!$B$1:$AF$1,0),FALSE)),VLOOKUP($B406,'Allokerad kvv'!$B$2:$AV$468,MATCH(D$1,'Allokerad kvv'!$B$1:$AV$1,0),FALSE),VLOOKUP($B406,'Justerad allokering'!$B$1:$AG$461,MATCH(D$1,'Justerad allokering'!$B$1:$AF$1,0),FALSE))</f>
        <v>0</v>
      </c>
      <c r="E406">
        <f>IF(ISERROR(1/VLOOKUP($B406,'Justerad allokering'!$B$1:$AG$461,MATCH(E$1,'Justerad allokering'!$B$1:$AF$1,0),FALSE)),VLOOKUP($B406,'Allokerad kvv'!$B$2:$AV$468,MATCH(E$1,'Allokerad kvv'!$B$1:$AV$1,0),FALSE),VLOOKUP($B406,'Justerad allokering'!$B$1:$AG$461,MATCH(E$1,'Justerad allokering'!$B$1:$AF$1,0),FALSE))</f>
        <v>0</v>
      </c>
      <c r="F406">
        <f>IF(ISERROR(1/VLOOKUP($B406,'Justerad allokering'!$B$1:$AG$461,MATCH(F$1,'Justerad allokering'!$B$1:$AF$1,0),FALSE)),VLOOKUP($B406,'Allokerad kvv'!$B$2:$AV$468,MATCH(F$1,'Allokerad kvv'!$B$1:$AV$1,0),FALSE),VLOOKUP($B406,'Justerad allokering'!$B$1:$AG$461,MATCH(F$1,'Justerad allokering'!$B$1:$AF$1,0),FALSE))</f>
        <v>0</v>
      </c>
      <c r="G406">
        <f>IF(ISERROR(1/VLOOKUP($B406,'Justerad allokering'!$B$1:$AG$461,MATCH(G$1,'Justerad allokering'!$B$1:$AF$1,0),FALSE)),VLOOKUP($B406,'Allokerad kvv'!$B$2:$AV$468,MATCH(G$1,'Allokerad kvv'!$B$1:$AV$1,0),FALSE),VLOOKUP($B406,'Justerad allokering'!$B$1:$AG$461,MATCH(G$1,'Justerad allokering'!$B$1:$AF$1,0),FALSE))</f>
        <v>0</v>
      </c>
      <c r="H406">
        <f>IF(ISERROR(1/VLOOKUP($B406,'Justerad allokering'!$B$1:$AG$461,MATCH(H$1,'Justerad allokering'!$B$1:$AF$1,0),FALSE)),VLOOKUP($B406,'Allokerad kvv'!$B$2:$AV$468,MATCH(H$1,'Allokerad kvv'!$B$1:$AV$1,0),FALSE),VLOOKUP($B406,'Justerad allokering'!$B$1:$AG$461,MATCH(H$1,'Justerad allokering'!$B$1:$AF$1,0),FALSE))</f>
        <v>0</v>
      </c>
      <c r="I406">
        <f>IF(ISERROR(1/VLOOKUP($B406,'Justerad allokering'!$B$1:$AG$461,MATCH(I$1,'Justerad allokering'!$B$1:$AF$1,0),FALSE)),VLOOKUP($B406,'Allokerad kvv'!$B$2:$AV$468,MATCH(I$1,'Allokerad kvv'!$B$1:$AV$1,0),FALSE),VLOOKUP($B406,'Justerad allokering'!$B$1:$AG$461,MATCH(I$1,'Justerad allokering'!$B$1:$AF$1,0),FALSE))</f>
        <v>0</v>
      </c>
      <c r="J406">
        <f>IF(ISERROR(1/VLOOKUP($B406,'Justerad allokering'!$B$1:$AG$461,MATCH(J$1,'Justerad allokering'!$B$1:$AF$1,0),FALSE)),VLOOKUP($B406,'Allokerad kvv'!$B$2:$AV$468,MATCH(J$1,'Allokerad kvv'!$B$1:$AV$1,0),FALSE),VLOOKUP($B406,'Justerad allokering'!$B$1:$AG$461,MATCH(J$1,'Justerad allokering'!$B$1:$AF$1,0),FALSE))</f>
        <v>0</v>
      </c>
      <c r="K406">
        <f>IF(ISERROR(1/VLOOKUP($B406,'Justerad allokering'!$B$1:$AG$461,MATCH(K$1,'Justerad allokering'!$B$1:$AF$1,0),FALSE)),VLOOKUP($B406,'Allokerad kvv'!$B$2:$AV$468,MATCH(K$1,'Allokerad kvv'!$B$1:$AV$1,0),FALSE),VLOOKUP($B406,'Justerad allokering'!$B$1:$AG$461,MATCH(K$1,'Justerad allokering'!$B$1:$AF$1,0),FALSE))</f>
        <v>0</v>
      </c>
      <c r="L406">
        <f>IF(ISERROR(1/VLOOKUP($B406,'Justerad allokering'!$B$1:$AG$461,MATCH(L$1,'Justerad allokering'!$B$1:$AF$1,0),FALSE)),VLOOKUP($B406,'Allokerad kvv'!$B$2:$AV$468,MATCH(L$1,'Allokerad kvv'!$B$1:$AV$1,0),FALSE),VLOOKUP($B406,'Justerad allokering'!$B$1:$AG$461,MATCH(L$1,'Justerad allokering'!$B$1:$AF$1,0),FALSE))</f>
        <v>0</v>
      </c>
      <c r="M406">
        <f>IF(ISERROR(1/VLOOKUP($B406,'Justerad allokering'!$B$1:$AG$461,MATCH(M$1,'Justerad allokering'!$B$1:$AF$1,0),FALSE)),VLOOKUP($B406,'Allokerad kvv'!$B$2:$AV$468,MATCH(M$1,'Allokerad kvv'!$B$1:$AV$1,0),FALSE),VLOOKUP($B406,'Justerad allokering'!$B$1:$AG$461,MATCH(M$1,'Justerad allokering'!$B$1:$AF$1,0),FALSE))</f>
        <v>0</v>
      </c>
      <c r="N406">
        <f>IF(ISERROR(1/VLOOKUP($B406,'Justerad allokering'!$B$1:$AG$461,MATCH(N$1,'Justerad allokering'!$B$1:$AF$1,0),FALSE)),VLOOKUP($B406,'Allokerad kvv'!$B$2:$AV$468,MATCH(N$1,'Allokerad kvv'!$B$1:$AV$1,0),FALSE),VLOOKUP($B406,'Justerad allokering'!$B$1:$AG$461,MATCH(N$1,'Justerad allokering'!$B$1:$AF$1,0),FALSE))</f>
        <v>0</v>
      </c>
      <c r="O406">
        <f>IF(ISERROR(1/VLOOKUP($B406,'Justerad allokering'!$B$1:$AG$461,MATCH(O$1,'Justerad allokering'!$B$1:$AF$1,0),FALSE)),VLOOKUP($B406,'Allokerad kvv'!$B$2:$AV$468,MATCH(O$1,'Allokerad kvv'!$B$1:$AV$1,0),FALSE),VLOOKUP($B406,'Justerad allokering'!$B$1:$AG$461,MATCH(O$1,'Justerad allokering'!$B$1:$AF$1,0),FALSE))</f>
        <v>0</v>
      </c>
      <c r="P406">
        <f>IF(ISERROR(1/VLOOKUP($B406,'Justerad allokering'!$B$1:$AG$461,MATCH(P$1,'Justerad allokering'!$B$1:$AF$1,0),FALSE)),VLOOKUP($B406,'Allokerad kvv'!$B$2:$AV$468,MATCH(P$1,'Allokerad kvv'!$B$1:$AV$1,0),FALSE),VLOOKUP($B406,'Justerad allokering'!$B$1:$AG$461,MATCH(P$1,'Justerad allokering'!$B$1:$AF$1,0),FALSE))</f>
        <v>0</v>
      </c>
      <c r="Q406">
        <f>IF(ISERROR(1/VLOOKUP($B406,'Justerad allokering'!$B$1:$AG$461,MATCH(Q$1,'Justerad allokering'!$B$1:$AF$1,0),FALSE)),VLOOKUP($B406,'Allokerad kvv'!$B$2:$AV$468,MATCH(Q$1,'Allokerad kvv'!$B$1:$AV$1,0),FALSE),VLOOKUP($B406,'Justerad allokering'!$B$1:$AG$461,MATCH(Q$1,'Justerad allokering'!$B$1:$AF$1,0),FALSE))</f>
        <v>0</v>
      </c>
      <c r="R406">
        <f>IF(ISERROR(1/VLOOKUP($B406,'Justerad allokering'!$B$1:$AG$461,MATCH(R$1,'Justerad allokering'!$B$1:$AF$1,0),FALSE)),VLOOKUP($B406,'Allokerad kvv'!$B$2:$AV$468,MATCH(R$1,'Allokerad kvv'!$B$1:$AV$1,0),FALSE),VLOOKUP($B406,'Justerad allokering'!$B$1:$AG$461,MATCH(R$1,'Justerad allokering'!$B$1:$AF$1,0),FALSE))</f>
        <v>0</v>
      </c>
      <c r="S406">
        <f>IF(ISERROR(1/VLOOKUP($B406,'Justerad allokering'!$B$1:$AG$461,MATCH(S$1,'Justerad allokering'!$B$1:$AF$1,0),FALSE)),VLOOKUP($B406,'Allokerad kvv'!$B$2:$AV$468,MATCH(S$1,'Allokerad kvv'!$B$1:$AV$1,0),FALSE),VLOOKUP($B406,'Justerad allokering'!$B$1:$AG$461,MATCH(S$1,'Justerad allokering'!$B$1:$AF$1,0),FALSE))</f>
        <v>0</v>
      </c>
      <c r="T406">
        <f>IF(ISERROR(1/VLOOKUP($B406,'Justerad allokering'!$B$1:$AG$461,MATCH(T$1,'Justerad allokering'!$B$1:$AF$1,0),FALSE)),VLOOKUP($B406,'Allokerad kvv'!$B$2:$AV$468,MATCH(T$1,'Allokerad kvv'!$B$1:$AV$1,0),FALSE),VLOOKUP($B406,'Justerad allokering'!$B$1:$AG$461,MATCH(T$1,'Justerad allokering'!$B$1:$AF$1,0),FALSE))</f>
        <v>0</v>
      </c>
      <c r="U406">
        <f>IF(ISERROR(1/VLOOKUP($B406,'Justerad allokering'!$B$1:$AG$461,MATCH(U$1,'Justerad allokering'!$B$1:$AF$1,0),FALSE)),VLOOKUP($B406,'Allokerad kvv'!$B$2:$AV$468,MATCH(U$1,'Allokerad kvv'!$B$1:$AV$1,0),FALSE),VLOOKUP($B406,'Justerad allokering'!$B$1:$AG$461,MATCH(U$1,'Justerad allokering'!$B$1:$AF$1,0),FALSE))</f>
        <v>0</v>
      </c>
      <c r="V406">
        <f>IF(ISERROR(1/VLOOKUP($B406,'Justerad allokering'!$B$1:$AG$461,MATCH(V$1,'Justerad allokering'!$B$1:$AF$1,0),FALSE)),VLOOKUP($B406,'Allokerad kvv'!$B$2:$AV$468,MATCH(V$1,'Allokerad kvv'!$B$1:$AV$1,0),FALSE),VLOOKUP($B406,'Justerad allokering'!$B$1:$AG$461,MATCH(V$1,'Justerad allokering'!$B$1:$AF$1,0),FALSE))</f>
        <v>0</v>
      </c>
      <c r="W406">
        <f>IF(ISERROR(1/VLOOKUP($B406,'Justerad allokering'!$B$1:$AG$461,MATCH(W$1,'Justerad allokering'!$B$1:$AF$1,0),FALSE)),VLOOKUP($B406,'Allokerad kvv'!$B$2:$AV$468,MATCH(W$1,'Allokerad kvv'!$B$1:$AV$1,0),FALSE),VLOOKUP($B406,'Justerad allokering'!$B$1:$AG$461,MATCH(W$1,'Justerad allokering'!$B$1:$AF$1,0),FALSE))</f>
        <v>0</v>
      </c>
      <c r="X406">
        <f>IF(ISERROR(1/VLOOKUP($B406,'Justerad allokering'!$B$1:$AG$461,MATCH(X$1,'Justerad allokering'!$B$1:$AF$1,0),FALSE)),VLOOKUP($B406,'Allokerad kvv'!$B$2:$AV$468,MATCH(X$1,'Allokerad kvv'!$B$1:$AV$1,0),FALSE),VLOOKUP($B406,'Justerad allokering'!$B$1:$AG$461,MATCH(X$1,'Justerad allokering'!$B$1:$AF$1,0),FALSE))</f>
        <v>0</v>
      </c>
      <c r="Y406">
        <f>IF(ISERROR(1/VLOOKUP($B406,'Justerad allokering'!$B$1:$AG$461,MATCH(Y$1,'Justerad allokering'!$B$1:$AF$1,0),FALSE)),VLOOKUP($B406,'Allokerad kvv'!$B$2:$AV$468,MATCH(Y$1,'Allokerad kvv'!$B$1:$AV$1,0),FALSE),VLOOKUP($B406,'Justerad allokering'!$B$1:$AG$461,MATCH(Y$1,'Justerad allokering'!$B$1:$AF$1,0),FALSE))</f>
        <v>0</v>
      </c>
      <c r="Z406">
        <f>IF(ISERROR(1/VLOOKUP($B406,'Justerad allokering'!$B$1:$AG$461,MATCH(Z$1,'Justerad allokering'!$B$1:$AF$1,0),FALSE)),VLOOKUP($B406,'Allokerad kvv'!$B$2:$AV$468,MATCH(Z$1,'Allokerad kvv'!$B$1:$AV$1,0),FALSE),VLOOKUP($B406,'Justerad allokering'!$B$1:$AG$461,MATCH(Z$1,'Justerad allokering'!$B$1:$AF$1,0),FALSE))</f>
        <v>0</v>
      </c>
      <c r="AE406" s="89">
        <f t="shared" si="24"/>
        <v>0</v>
      </c>
      <c r="AG406">
        <f t="shared" si="25"/>
        <v>0</v>
      </c>
      <c r="AH406">
        <f t="shared" si="26"/>
        <v>0</v>
      </c>
      <c r="AI406" t="str">
        <f>IF(AH406=0,"",AH406/VLOOKUP(B406,Kraftvärmeprod!$B$1:$BC$480,MATCH("Summa tillförd energi exklusive rökgaskondensering",Kraftvärmeprod!$B$1:$BC$1,0),FALSE))</f>
        <v/>
      </c>
      <c r="AK406">
        <f t="shared" si="27"/>
        <v>0</v>
      </c>
    </row>
    <row r="407" spans="1:37" x14ac:dyDescent="0.25">
      <c r="A407" s="2" t="s">
        <v>556</v>
      </c>
      <c r="B407" s="2" t="s">
        <v>559</v>
      </c>
      <c r="C407">
        <f>IF(ISERROR(1/VLOOKUP($B407,'Justerad allokering'!$B$1:$AG$461,MATCH(C$1,'Justerad allokering'!$B$1:$AF$1,0),FALSE)),VLOOKUP($B407,'Allokerad kvv'!$B$2:$AV$468,MATCH(C$1,'Allokerad kvv'!$B$1:$AV$1,0),FALSE),VLOOKUP($B407,'Justerad allokering'!$B$1:$AG$461,MATCH(C$1,'Justerad allokering'!$B$1:$AF$1,0),FALSE))</f>
        <v>0</v>
      </c>
      <c r="D407">
        <f>IF(ISERROR(1/VLOOKUP($B407,'Justerad allokering'!$B$1:$AG$461,MATCH(D$1,'Justerad allokering'!$B$1:$AF$1,0),FALSE)),VLOOKUP($B407,'Allokerad kvv'!$B$2:$AV$468,MATCH(D$1,'Allokerad kvv'!$B$1:$AV$1,0),FALSE),VLOOKUP($B407,'Justerad allokering'!$B$1:$AG$461,MATCH(D$1,'Justerad allokering'!$B$1:$AF$1,0),FALSE))</f>
        <v>0</v>
      </c>
      <c r="E407">
        <f>IF(ISERROR(1/VLOOKUP($B407,'Justerad allokering'!$B$1:$AG$461,MATCH(E$1,'Justerad allokering'!$B$1:$AF$1,0),FALSE)),VLOOKUP($B407,'Allokerad kvv'!$B$2:$AV$468,MATCH(E$1,'Allokerad kvv'!$B$1:$AV$1,0),FALSE),VLOOKUP($B407,'Justerad allokering'!$B$1:$AG$461,MATCH(E$1,'Justerad allokering'!$B$1:$AF$1,0),FALSE))</f>
        <v>0</v>
      </c>
      <c r="F407">
        <f>IF(ISERROR(1/VLOOKUP($B407,'Justerad allokering'!$B$1:$AG$461,MATCH(F$1,'Justerad allokering'!$B$1:$AF$1,0),FALSE)),VLOOKUP($B407,'Allokerad kvv'!$B$2:$AV$468,MATCH(F$1,'Allokerad kvv'!$B$1:$AV$1,0),FALSE),VLOOKUP($B407,'Justerad allokering'!$B$1:$AG$461,MATCH(F$1,'Justerad allokering'!$B$1:$AF$1,0),FALSE))</f>
        <v>0</v>
      </c>
      <c r="G407">
        <f>IF(ISERROR(1/VLOOKUP($B407,'Justerad allokering'!$B$1:$AG$461,MATCH(G$1,'Justerad allokering'!$B$1:$AF$1,0),FALSE)),VLOOKUP($B407,'Allokerad kvv'!$B$2:$AV$468,MATCH(G$1,'Allokerad kvv'!$B$1:$AV$1,0),FALSE),VLOOKUP($B407,'Justerad allokering'!$B$1:$AG$461,MATCH(G$1,'Justerad allokering'!$B$1:$AF$1,0),FALSE))</f>
        <v>0</v>
      </c>
      <c r="H407">
        <f>IF(ISERROR(1/VLOOKUP($B407,'Justerad allokering'!$B$1:$AG$461,MATCH(H$1,'Justerad allokering'!$B$1:$AF$1,0),FALSE)),VLOOKUP($B407,'Allokerad kvv'!$B$2:$AV$468,MATCH(H$1,'Allokerad kvv'!$B$1:$AV$1,0),FALSE),VLOOKUP($B407,'Justerad allokering'!$B$1:$AG$461,MATCH(H$1,'Justerad allokering'!$B$1:$AF$1,0),FALSE))</f>
        <v>0</v>
      </c>
      <c r="I407">
        <f>IF(ISERROR(1/VLOOKUP($B407,'Justerad allokering'!$B$1:$AG$461,MATCH(I$1,'Justerad allokering'!$B$1:$AF$1,0),FALSE)),VLOOKUP($B407,'Allokerad kvv'!$B$2:$AV$468,MATCH(I$1,'Allokerad kvv'!$B$1:$AV$1,0),FALSE),VLOOKUP($B407,'Justerad allokering'!$B$1:$AG$461,MATCH(I$1,'Justerad allokering'!$B$1:$AF$1,0),FALSE))</f>
        <v>0</v>
      </c>
      <c r="J407">
        <f>IF(ISERROR(1/VLOOKUP($B407,'Justerad allokering'!$B$1:$AG$461,MATCH(J$1,'Justerad allokering'!$B$1:$AF$1,0),FALSE)),VLOOKUP($B407,'Allokerad kvv'!$B$2:$AV$468,MATCH(J$1,'Allokerad kvv'!$B$1:$AV$1,0),FALSE),VLOOKUP($B407,'Justerad allokering'!$B$1:$AG$461,MATCH(J$1,'Justerad allokering'!$B$1:$AF$1,0),FALSE))</f>
        <v>0</v>
      </c>
      <c r="K407">
        <f>IF(ISERROR(1/VLOOKUP($B407,'Justerad allokering'!$B$1:$AG$461,MATCH(K$1,'Justerad allokering'!$B$1:$AF$1,0),FALSE)),VLOOKUP($B407,'Allokerad kvv'!$B$2:$AV$468,MATCH(K$1,'Allokerad kvv'!$B$1:$AV$1,0),FALSE),VLOOKUP($B407,'Justerad allokering'!$B$1:$AG$461,MATCH(K$1,'Justerad allokering'!$B$1:$AF$1,0),FALSE))</f>
        <v>0</v>
      </c>
      <c r="L407">
        <f>IF(ISERROR(1/VLOOKUP($B407,'Justerad allokering'!$B$1:$AG$461,MATCH(L$1,'Justerad allokering'!$B$1:$AF$1,0),FALSE)),VLOOKUP($B407,'Allokerad kvv'!$B$2:$AV$468,MATCH(L$1,'Allokerad kvv'!$B$1:$AV$1,0),FALSE),VLOOKUP($B407,'Justerad allokering'!$B$1:$AG$461,MATCH(L$1,'Justerad allokering'!$B$1:$AF$1,0),FALSE))</f>
        <v>0</v>
      </c>
      <c r="M407">
        <f>IF(ISERROR(1/VLOOKUP($B407,'Justerad allokering'!$B$1:$AG$461,MATCH(M$1,'Justerad allokering'!$B$1:$AF$1,0),FALSE)),VLOOKUP($B407,'Allokerad kvv'!$B$2:$AV$468,MATCH(M$1,'Allokerad kvv'!$B$1:$AV$1,0),FALSE),VLOOKUP($B407,'Justerad allokering'!$B$1:$AG$461,MATCH(M$1,'Justerad allokering'!$B$1:$AF$1,0),FALSE))</f>
        <v>0</v>
      </c>
      <c r="N407">
        <f>IF(ISERROR(1/VLOOKUP($B407,'Justerad allokering'!$B$1:$AG$461,MATCH(N$1,'Justerad allokering'!$B$1:$AF$1,0),FALSE)),VLOOKUP($B407,'Allokerad kvv'!$B$2:$AV$468,MATCH(N$1,'Allokerad kvv'!$B$1:$AV$1,0),FALSE),VLOOKUP($B407,'Justerad allokering'!$B$1:$AG$461,MATCH(N$1,'Justerad allokering'!$B$1:$AF$1,0),FALSE))</f>
        <v>0</v>
      </c>
      <c r="O407">
        <f>IF(ISERROR(1/VLOOKUP($B407,'Justerad allokering'!$B$1:$AG$461,MATCH(O$1,'Justerad allokering'!$B$1:$AF$1,0),FALSE)),VLOOKUP($B407,'Allokerad kvv'!$B$2:$AV$468,MATCH(O$1,'Allokerad kvv'!$B$1:$AV$1,0),FALSE),VLOOKUP($B407,'Justerad allokering'!$B$1:$AG$461,MATCH(O$1,'Justerad allokering'!$B$1:$AF$1,0),FALSE))</f>
        <v>0</v>
      </c>
      <c r="P407">
        <f>IF(ISERROR(1/VLOOKUP($B407,'Justerad allokering'!$B$1:$AG$461,MATCH(P$1,'Justerad allokering'!$B$1:$AF$1,0),FALSE)),VLOOKUP($B407,'Allokerad kvv'!$B$2:$AV$468,MATCH(P$1,'Allokerad kvv'!$B$1:$AV$1,0),FALSE),VLOOKUP($B407,'Justerad allokering'!$B$1:$AG$461,MATCH(P$1,'Justerad allokering'!$B$1:$AF$1,0),FALSE))</f>
        <v>0</v>
      </c>
      <c r="Q407">
        <f>IF(ISERROR(1/VLOOKUP($B407,'Justerad allokering'!$B$1:$AG$461,MATCH(Q$1,'Justerad allokering'!$B$1:$AF$1,0),FALSE)),VLOOKUP($B407,'Allokerad kvv'!$B$2:$AV$468,MATCH(Q$1,'Allokerad kvv'!$B$1:$AV$1,0),FALSE),VLOOKUP($B407,'Justerad allokering'!$B$1:$AG$461,MATCH(Q$1,'Justerad allokering'!$B$1:$AF$1,0),FALSE))</f>
        <v>0</v>
      </c>
      <c r="R407">
        <f>IF(ISERROR(1/VLOOKUP($B407,'Justerad allokering'!$B$1:$AG$461,MATCH(R$1,'Justerad allokering'!$B$1:$AF$1,0),FALSE)),VLOOKUP($B407,'Allokerad kvv'!$B$2:$AV$468,MATCH(R$1,'Allokerad kvv'!$B$1:$AV$1,0),FALSE),VLOOKUP($B407,'Justerad allokering'!$B$1:$AG$461,MATCH(R$1,'Justerad allokering'!$B$1:$AF$1,0),FALSE))</f>
        <v>0</v>
      </c>
      <c r="S407">
        <f>IF(ISERROR(1/VLOOKUP($B407,'Justerad allokering'!$B$1:$AG$461,MATCH(S$1,'Justerad allokering'!$B$1:$AF$1,0),FALSE)),VLOOKUP($B407,'Allokerad kvv'!$B$2:$AV$468,MATCH(S$1,'Allokerad kvv'!$B$1:$AV$1,0),FALSE),VLOOKUP($B407,'Justerad allokering'!$B$1:$AG$461,MATCH(S$1,'Justerad allokering'!$B$1:$AF$1,0),FALSE))</f>
        <v>0</v>
      </c>
      <c r="T407">
        <f>IF(ISERROR(1/VLOOKUP($B407,'Justerad allokering'!$B$1:$AG$461,MATCH(T$1,'Justerad allokering'!$B$1:$AF$1,0),FALSE)),VLOOKUP($B407,'Allokerad kvv'!$B$2:$AV$468,MATCH(T$1,'Allokerad kvv'!$B$1:$AV$1,0),FALSE),VLOOKUP($B407,'Justerad allokering'!$B$1:$AG$461,MATCH(T$1,'Justerad allokering'!$B$1:$AF$1,0),FALSE))</f>
        <v>0</v>
      </c>
      <c r="U407">
        <f>IF(ISERROR(1/VLOOKUP($B407,'Justerad allokering'!$B$1:$AG$461,MATCH(U$1,'Justerad allokering'!$B$1:$AF$1,0),FALSE)),VLOOKUP($B407,'Allokerad kvv'!$B$2:$AV$468,MATCH(U$1,'Allokerad kvv'!$B$1:$AV$1,0),FALSE),VLOOKUP($B407,'Justerad allokering'!$B$1:$AG$461,MATCH(U$1,'Justerad allokering'!$B$1:$AF$1,0),FALSE))</f>
        <v>0</v>
      </c>
      <c r="V407">
        <f>IF(ISERROR(1/VLOOKUP($B407,'Justerad allokering'!$B$1:$AG$461,MATCH(V$1,'Justerad allokering'!$B$1:$AF$1,0),FALSE)),VLOOKUP($B407,'Allokerad kvv'!$B$2:$AV$468,MATCH(V$1,'Allokerad kvv'!$B$1:$AV$1,0),FALSE),VLOOKUP($B407,'Justerad allokering'!$B$1:$AG$461,MATCH(V$1,'Justerad allokering'!$B$1:$AF$1,0),FALSE))</f>
        <v>0</v>
      </c>
      <c r="W407">
        <f>IF(ISERROR(1/VLOOKUP($B407,'Justerad allokering'!$B$1:$AG$461,MATCH(W$1,'Justerad allokering'!$B$1:$AF$1,0),FALSE)),VLOOKUP($B407,'Allokerad kvv'!$B$2:$AV$468,MATCH(W$1,'Allokerad kvv'!$B$1:$AV$1,0),FALSE),VLOOKUP($B407,'Justerad allokering'!$B$1:$AG$461,MATCH(W$1,'Justerad allokering'!$B$1:$AF$1,0),FALSE))</f>
        <v>0</v>
      </c>
      <c r="X407">
        <f>IF(ISERROR(1/VLOOKUP($B407,'Justerad allokering'!$B$1:$AG$461,MATCH(X$1,'Justerad allokering'!$B$1:$AF$1,0),FALSE)),VLOOKUP($B407,'Allokerad kvv'!$B$2:$AV$468,MATCH(X$1,'Allokerad kvv'!$B$1:$AV$1,0),FALSE),VLOOKUP($B407,'Justerad allokering'!$B$1:$AG$461,MATCH(X$1,'Justerad allokering'!$B$1:$AF$1,0),FALSE))</f>
        <v>0</v>
      </c>
      <c r="Y407">
        <f>IF(ISERROR(1/VLOOKUP($B407,'Justerad allokering'!$B$1:$AG$461,MATCH(Y$1,'Justerad allokering'!$B$1:$AF$1,0),FALSE)),VLOOKUP($B407,'Allokerad kvv'!$B$2:$AV$468,MATCH(Y$1,'Allokerad kvv'!$B$1:$AV$1,0),FALSE),VLOOKUP($B407,'Justerad allokering'!$B$1:$AG$461,MATCH(Y$1,'Justerad allokering'!$B$1:$AF$1,0),FALSE))</f>
        <v>0</v>
      </c>
      <c r="Z407">
        <f>IF(ISERROR(1/VLOOKUP($B407,'Justerad allokering'!$B$1:$AG$461,MATCH(Z$1,'Justerad allokering'!$B$1:$AF$1,0),FALSE)),VLOOKUP($B407,'Allokerad kvv'!$B$2:$AV$468,MATCH(Z$1,'Allokerad kvv'!$B$1:$AV$1,0),FALSE),VLOOKUP($B407,'Justerad allokering'!$B$1:$AG$461,MATCH(Z$1,'Justerad allokering'!$B$1:$AF$1,0),FALSE))</f>
        <v>0</v>
      </c>
      <c r="AE407" s="89">
        <f t="shared" si="24"/>
        <v>0</v>
      </c>
      <c r="AG407">
        <f t="shared" si="25"/>
        <v>0</v>
      </c>
      <c r="AH407">
        <f t="shared" si="26"/>
        <v>0</v>
      </c>
      <c r="AI407" t="str">
        <f>IF(AH407=0,"",AH407/VLOOKUP(B407,Kraftvärmeprod!$B$1:$BC$480,MATCH("Summa tillförd energi exklusive rökgaskondensering",Kraftvärmeprod!$B$1:$BC$1,0),FALSE))</f>
        <v/>
      </c>
      <c r="AK407">
        <f t="shared" si="27"/>
        <v>0</v>
      </c>
    </row>
    <row r="408" spans="1:37" x14ac:dyDescent="0.25">
      <c r="A408" s="2" t="s">
        <v>556</v>
      </c>
      <c r="B408" s="2" t="s">
        <v>560</v>
      </c>
      <c r="C408">
        <f>IF(ISERROR(1/VLOOKUP($B408,'Justerad allokering'!$B$1:$AG$461,MATCH(C$1,'Justerad allokering'!$B$1:$AF$1,0),FALSE)),VLOOKUP($B408,'Allokerad kvv'!$B$2:$AV$468,MATCH(C$1,'Allokerad kvv'!$B$1:$AV$1,0),FALSE),VLOOKUP($B408,'Justerad allokering'!$B$1:$AG$461,MATCH(C$1,'Justerad allokering'!$B$1:$AF$1,0),FALSE))</f>
        <v>0</v>
      </c>
      <c r="D408">
        <f>IF(ISERROR(1/VLOOKUP($B408,'Justerad allokering'!$B$1:$AG$461,MATCH(D$1,'Justerad allokering'!$B$1:$AF$1,0),FALSE)),VLOOKUP($B408,'Allokerad kvv'!$B$2:$AV$468,MATCH(D$1,'Allokerad kvv'!$B$1:$AV$1,0),FALSE),VLOOKUP($B408,'Justerad allokering'!$B$1:$AG$461,MATCH(D$1,'Justerad allokering'!$B$1:$AF$1,0),FALSE))</f>
        <v>0</v>
      </c>
      <c r="E408">
        <f>IF(ISERROR(1/VLOOKUP($B408,'Justerad allokering'!$B$1:$AG$461,MATCH(E$1,'Justerad allokering'!$B$1:$AF$1,0),FALSE)),VLOOKUP($B408,'Allokerad kvv'!$B$2:$AV$468,MATCH(E$1,'Allokerad kvv'!$B$1:$AV$1,0),FALSE),VLOOKUP($B408,'Justerad allokering'!$B$1:$AG$461,MATCH(E$1,'Justerad allokering'!$B$1:$AF$1,0),FALSE))</f>
        <v>0</v>
      </c>
      <c r="F408">
        <f>IF(ISERROR(1/VLOOKUP($B408,'Justerad allokering'!$B$1:$AG$461,MATCH(F$1,'Justerad allokering'!$B$1:$AF$1,0),FALSE)),VLOOKUP($B408,'Allokerad kvv'!$B$2:$AV$468,MATCH(F$1,'Allokerad kvv'!$B$1:$AV$1,0),FALSE),VLOOKUP($B408,'Justerad allokering'!$B$1:$AG$461,MATCH(F$1,'Justerad allokering'!$B$1:$AF$1,0),FALSE))</f>
        <v>0</v>
      </c>
      <c r="G408">
        <f>IF(ISERROR(1/VLOOKUP($B408,'Justerad allokering'!$B$1:$AG$461,MATCH(G$1,'Justerad allokering'!$B$1:$AF$1,0),FALSE)),VLOOKUP($B408,'Allokerad kvv'!$B$2:$AV$468,MATCH(G$1,'Allokerad kvv'!$B$1:$AV$1,0),FALSE),VLOOKUP($B408,'Justerad allokering'!$B$1:$AG$461,MATCH(G$1,'Justerad allokering'!$B$1:$AF$1,0),FALSE))</f>
        <v>0</v>
      </c>
      <c r="H408">
        <f>IF(ISERROR(1/VLOOKUP($B408,'Justerad allokering'!$B$1:$AG$461,MATCH(H$1,'Justerad allokering'!$B$1:$AF$1,0),FALSE)),VLOOKUP($B408,'Allokerad kvv'!$B$2:$AV$468,MATCH(H$1,'Allokerad kvv'!$B$1:$AV$1,0),FALSE),VLOOKUP($B408,'Justerad allokering'!$B$1:$AG$461,MATCH(H$1,'Justerad allokering'!$B$1:$AF$1,0),FALSE))</f>
        <v>0</v>
      </c>
      <c r="I408">
        <f>IF(ISERROR(1/VLOOKUP($B408,'Justerad allokering'!$B$1:$AG$461,MATCH(I$1,'Justerad allokering'!$B$1:$AF$1,0),FALSE)),VLOOKUP($B408,'Allokerad kvv'!$B$2:$AV$468,MATCH(I$1,'Allokerad kvv'!$B$1:$AV$1,0),FALSE),VLOOKUP($B408,'Justerad allokering'!$B$1:$AG$461,MATCH(I$1,'Justerad allokering'!$B$1:$AF$1,0),FALSE))</f>
        <v>0</v>
      </c>
      <c r="J408">
        <f>IF(ISERROR(1/VLOOKUP($B408,'Justerad allokering'!$B$1:$AG$461,MATCH(J$1,'Justerad allokering'!$B$1:$AF$1,0),FALSE)),VLOOKUP($B408,'Allokerad kvv'!$B$2:$AV$468,MATCH(J$1,'Allokerad kvv'!$B$1:$AV$1,0),FALSE),VLOOKUP($B408,'Justerad allokering'!$B$1:$AG$461,MATCH(J$1,'Justerad allokering'!$B$1:$AF$1,0),FALSE))</f>
        <v>0</v>
      </c>
      <c r="K408">
        <f>IF(ISERROR(1/VLOOKUP($B408,'Justerad allokering'!$B$1:$AG$461,MATCH(K$1,'Justerad allokering'!$B$1:$AF$1,0),FALSE)),VLOOKUP($B408,'Allokerad kvv'!$B$2:$AV$468,MATCH(K$1,'Allokerad kvv'!$B$1:$AV$1,0),FALSE),VLOOKUP($B408,'Justerad allokering'!$B$1:$AG$461,MATCH(K$1,'Justerad allokering'!$B$1:$AF$1,0),FALSE))</f>
        <v>0</v>
      </c>
      <c r="L408">
        <f>IF(ISERROR(1/VLOOKUP($B408,'Justerad allokering'!$B$1:$AG$461,MATCH(L$1,'Justerad allokering'!$B$1:$AF$1,0),FALSE)),VLOOKUP($B408,'Allokerad kvv'!$B$2:$AV$468,MATCH(L$1,'Allokerad kvv'!$B$1:$AV$1,0),FALSE),VLOOKUP($B408,'Justerad allokering'!$B$1:$AG$461,MATCH(L$1,'Justerad allokering'!$B$1:$AF$1,0),FALSE))</f>
        <v>0</v>
      </c>
      <c r="M408">
        <f>IF(ISERROR(1/VLOOKUP($B408,'Justerad allokering'!$B$1:$AG$461,MATCH(M$1,'Justerad allokering'!$B$1:$AF$1,0),FALSE)),VLOOKUP($B408,'Allokerad kvv'!$B$2:$AV$468,MATCH(M$1,'Allokerad kvv'!$B$1:$AV$1,0),FALSE),VLOOKUP($B408,'Justerad allokering'!$B$1:$AG$461,MATCH(M$1,'Justerad allokering'!$B$1:$AF$1,0),FALSE))</f>
        <v>0</v>
      </c>
      <c r="N408">
        <f>IF(ISERROR(1/VLOOKUP($B408,'Justerad allokering'!$B$1:$AG$461,MATCH(N$1,'Justerad allokering'!$B$1:$AF$1,0),FALSE)),VLOOKUP($B408,'Allokerad kvv'!$B$2:$AV$468,MATCH(N$1,'Allokerad kvv'!$B$1:$AV$1,0),FALSE),VLOOKUP($B408,'Justerad allokering'!$B$1:$AG$461,MATCH(N$1,'Justerad allokering'!$B$1:$AF$1,0),FALSE))</f>
        <v>0</v>
      </c>
      <c r="O408">
        <f>IF(ISERROR(1/VLOOKUP($B408,'Justerad allokering'!$B$1:$AG$461,MATCH(O$1,'Justerad allokering'!$B$1:$AF$1,0),FALSE)),VLOOKUP($B408,'Allokerad kvv'!$B$2:$AV$468,MATCH(O$1,'Allokerad kvv'!$B$1:$AV$1,0),FALSE),VLOOKUP($B408,'Justerad allokering'!$B$1:$AG$461,MATCH(O$1,'Justerad allokering'!$B$1:$AF$1,0),FALSE))</f>
        <v>0</v>
      </c>
      <c r="P408">
        <f>IF(ISERROR(1/VLOOKUP($B408,'Justerad allokering'!$B$1:$AG$461,MATCH(P$1,'Justerad allokering'!$B$1:$AF$1,0),FALSE)),VLOOKUP($B408,'Allokerad kvv'!$B$2:$AV$468,MATCH(P$1,'Allokerad kvv'!$B$1:$AV$1,0),FALSE),VLOOKUP($B408,'Justerad allokering'!$B$1:$AG$461,MATCH(P$1,'Justerad allokering'!$B$1:$AF$1,0),FALSE))</f>
        <v>0</v>
      </c>
      <c r="Q408">
        <f>IF(ISERROR(1/VLOOKUP($B408,'Justerad allokering'!$B$1:$AG$461,MATCH(Q$1,'Justerad allokering'!$B$1:$AF$1,0),FALSE)),VLOOKUP($B408,'Allokerad kvv'!$B$2:$AV$468,MATCH(Q$1,'Allokerad kvv'!$B$1:$AV$1,0),FALSE),VLOOKUP($B408,'Justerad allokering'!$B$1:$AG$461,MATCH(Q$1,'Justerad allokering'!$B$1:$AF$1,0),FALSE))</f>
        <v>0</v>
      </c>
      <c r="R408">
        <f>IF(ISERROR(1/VLOOKUP($B408,'Justerad allokering'!$B$1:$AG$461,MATCH(R$1,'Justerad allokering'!$B$1:$AF$1,0),FALSE)),VLOOKUP($B408,'Allokerad kvv'!$B$2:$AV$468,MATCH(R$1,'Allokerad kvv'!$B$1:$AV$1,0),FALSE),VLOOKUP($B408,'Justerad allokering'!$B$1:$AG$461,MATCH(R$1,'Justerad allokering'!$B$1:$AF$1,0),FALSE))</f>
        <v>0</v>
      </c>
      <c r="S408">
        <f>IF(ISERROR(1/VLOOKUP($B408,'Justerad allokering'!$B$1:$AG$461,MATCH(S$1,'Justerad allokering'!$B$1:$AF$1,0),FALSE)),VLOOKUP($B408,'Allokerad kvv'!$B$2:$AV$468,MATCH(S$1,'Allokerad kvv'!$B$1:$AV$1,0),FALSE),VLOOKUP($B408,'Justerad allokering'!$B$1:$AG$461,MATCH(S$1,'Justerad allokering'!$B$1:$AF$1,0),FALSE))</f>
        <v>0</v>
      </c>
      <c r="T408">
        <f>IF(ISERROR(1/VLOOKUP($B408,'Justerad allokering'!$B$1:$AG$461,MATCH(T$1,'Justerad allokering'!$B$1:$AF$1,0),FALSE)),VLOOKUP($B408,'Allokerad kvv'!$B$2:$AV$468,MATCH(T$1,'Allokerad kvv'!$B$1:$AV$1,0),FALSE),VLOOKUP($B408,'Justerad allokering'!$B$1:$AG$461,MATCH(T$1,'Justerad allokering'!$B$1:$AF$1,0),FALSE))</f>
        <v>0</v>
      </c>
      <c r="U408">
        <f>IF(ISERROR(1/VLOOKUP($B408,'Justerad allokering'!$B$1:$AG$461,MATCH(U$1,'Justerad allokering'!$B$1:$AF$1,0),FALSE)),VLOOKUP($B408,'Allokerad kvv'!$B$2:$AV$468,MATCH(U$1,'Allokerad kvv'!$B$1:$AV$1,0),FALSE),VLOOKUP($B408,'Justerad allokering'!$B$1:$AG$461,MATCH(U$1,'Justerad allokering'!$B$1:$AF$1,0),FALSE))</f>
        <v>0</v>
      </c>
      <c r="V408">
        <f>IF(ISERROR(1/VLOOKUP($B408,'Justerad allokering'!$B$1:$AG$461,MATCH(V$1,'Justerad allokering'!$B$1:$AF$1,0),FALSE)),VLOOKUP($B408,'Allokerad kvv'!$B$2:$AV$468,MATCH(V$1,'Allokerad kvv'!$B$1:$AV$1,0),FALSE),VLOOKUP($B408,'Justerad allokering'!$B$1:$AG$461,MATCH(V$1,'Justerad allokering'!$B$1:$AF$1,0),FALSE))</f>
        <v>0</v>
      </c>
      <c r="W408">
        <f>IF(ISERROR(1/VLOOKUP($B408,'Justerad allokering'!$B$1:$AG$461,MATCH(W$1,'Justerad allokering'!$B$1:$AF$1,0),FALSE)),VLOOKUP($B408,'Allokerad kvv'!$B$2:$AV$468,MATCH(W$1,'Allokerad kvv'!$B$1:$AV$1,0),FALSE),VLOOKUP($B408,'Justerad allokering'!$B$1:$AG$461,MATCH(W$1,'Justerad allokering'!$B$1:$AF$1,0),FALSE))</f>
        <v>0</v>
      </c>
      <c r="X408">
        <f>IF(ISERROR(1/VLOOKUP($B408,'Justerad allokering'!$B$1:$AG$461,MATCH(X$1,'Justerad allokering'!$B$1:$AF$1,0),FALSE)),VLOOKUP($B408,'Allokerad kvv'!$B$2:$AV$468,MATCH(X$1,'Allokerad kvv'!$B$1:$AV$1,0),FALSE),VLOOKUP($B408,'Justerad allokering'!$B$1:$AG$461,MATCH(X$1,'Justerad allokering'!$B$1:$AF$1,0),FALSE))</f>
        <v>0</v>
      </c>
      <c r="Y408">
        <f>IF(ISERROR(1/VLOOKUP($B408,'Justerad allokering'!$B$1:$AG$461,MATCH(Y$1,'Justerad allokering'!$B$1:$AF$1,0),FALSE)),VLOOKUP($B408,'Allokerad kvv'!$B$2:$AV$468,MATCH(Y$1,'Allokerad kvv'!$B$1:$AV$1,0),FALSE),VLOOKUP($B408,'Justerad allokering'!$B$1:$AG$461,MATCH(Y$1,'Justerad allokering'!$B$1:$AF$1,0),FALSE))</f>
        <v>0</v>
      </c>
      <c r="Z408">
        <f>IF(ISERROR(1/VLOOKUP($B408,'Justerad allokering'!$B$1:$AG$461,MATCH(Z$1,'Justerad allokering'!$B$1:$AF$1,0),FALSE)),VLOOKUP($B408,'Allokerad kvv'!$B$2:$AV$468,MATCH(Z$1,'Allokerad kvv'!$B$1:$AV$1,0),FALSE),VLOOKUP($B408,'Justerad allokering'!$B$1:$AG$461,MATCH(Z$1,'Justerad allokering'!$B$1:$AF$1,0),FALSE))</f>
        <v>0</v>
      </c>
      <c r="AE408" s="89">
        <f t="shared" si="24"/>
        <v>0</v>
      </c>
      <c r="AG408">
        <f t="shared" si="25"/>
        <v>0</v>
      </c>
      <c r="AH408">
        <f t="shared" si="26"/>
        <v>0</v>
      </c>
      <c r="AI408" t="str">
        <f>IF(AH408=0,"",AH408/VLOOKUP(B408,Kraftvärmeprod!$B$1:$BC$480,MATCH("Summa tillförd energi exklusive rökgaskondensering",Kraftvärmeprod!$B$1:$BC$1,0),FALSE))</f>
        <v/>
      </c>
      <c r="AK408">
        <f t="shared" si="27"/>
        <v>0</v>
      </c>
    </row>
    <row r="409" spans="1:37" x14ac:dyDescent="0.25">
      <c r="A409" s="2" t="s">
        <v>556</v>
      </c>
      <c r="B409" s="2" t="s">
        <v>561</v>
      </c>
      <c r="C409">
        <f>IF(ISERROR(1/VLOOKUP($B409,'Justerad allokering'!$B$1:$AG$461,MATCH(C$1,'Justerad allokering'!$B$1:$AF$1,0),FALSE)),VLOOKUP($B409,'Allokerad kvv'!$B$2:$AV$468,MATCH(C$1,'Allokerad kvv'!$B$1:$AV$1,0),FALSE),VLOOKUP($B409,'Justerad allokering'!$B$1:$AG$461,MATCH(C$1,'Justerad allokering'!$B$1:$AF$1,0),FALSE))</f>
        <v>0</v>
      </c>
      <c r="D409">
        <f>IF(ISERROR(1/VLOOKUP($B409,'Justerad allokering'!$B$1:$AG$461,MATCH(D$1,'Justerad allokering'!$B$1:$AF$1,0),FALSE)),VLOOKUP($B409,'Allokerad kvv'!$B$2:$AV$468,MATCH(D$1,'Allokerad kvv'!$B$1:$AV$1,0),FALSE),VLOOKUP($B409,'Justerad allokering'!$B$1:$AG$461,MATCH(D$1,'Justerad allokering'!$B$1:$AF$1,0),FALSE))</f>
        <v>0</v>
      </c>
      <c r="E409">
        <f>IF(ISERROR(1/VLOOKUP($B409,'Justerad allokering'!$B$1:$AG$461,MATCH(E$1,'Justerad allokering'!$B$1:$AF$1,0),FALSE)),VLOOKUP($B409,'Allokerad kvv'!$B$2:$AV$468,MATCH(E$1,'Allokerad kvv'!$B$1:$AV$1,0),FALSE),VLOOKUP($B409,'Justerad allokering'!$B$1:$AG$461,MATCH(E$1,'Justerad allokering'!$B$1:$AF$1,0),FALSE))</f>
        <v>0</v>
      </c>
      <c r="F409">
        <f>IF(ISERROR(1/VLOOKUP($B409,'Justerad allokering'!$B$1:$AG$461,MATCH(F$1,'Justerad allokering'!$B$1:$AF$1,0),FALSE)),VLOOKUP($B409,'Allokerad kvv'!$B$2:$AV$468,MATCH(F$1,'Allokerad kvv'!$B$1:$AV$1,0),FALSE),VLOOKUP($B409,'Justerad allokering'!$B$1:$AG$461,MATCH(F$1,'Justerad allokering'!$B$1:$AF$1,0),FALSE))</f>
        <v>0</v>
      </c>
      <c r="G409">
        <f>IF(ISERROR(1/VLOOKUP($B409,'Justerad allokering'!$B$1:$AG$461,MATCH(G$1,'Justerad allokering'!$B$1:$AF$1,0),FALSE)),VLOOKUP($B409,'Allokerad kvv'!$B$2:$AV$468,MATCH(G$1,'Allokerad kvv'!$B$1:$AV$1,0),FALSE),VLOOKUP($B409,'Justerad allokering'!$B$1:$AG$461,MATCH(G$1,'Justerad allokering'!$B$1:$AF$1,0),FALSE))</f>
        <v>0</v>
      </c>
      <c r="H409">
        <f>IF(ISERROR(1/VLOOKUP($B409,'Justerad allokering'!$B$1:$AG$461,MATCH(H$1,'Justerad allokering'!$B$1:$AF$1,0),FALSE)),VLOOKUP($B409,'Allokerad kvv'!$B$2:$AV$468,MATCH(H$1,'Allokerad kvv'!$B$1:$AV$1,0),FALSE),VLOOKUP($B409,'Justerad allokering'!$B$1:$AG$461,MATCH(H$1,'Justerad allokering'!$B$1:$AF$1,0),FALSE))</f>
        <v>0</v>
      </c>
      <c r="I409">
        <f>IF(ISERROR(1/VLOOKUP($B409,'Justerad allokering'!$B$1:$AG$461,MATCH(I$1,'Justerad allokering'!$B$1:$AF$1,0),FALSE)),VLOOKUP($B409,'Allokerad kvv'!$B$2:$AV$468,MATCH(I$1,'Allokerad kvv'!$B$1:$AV$1,0),FALSE),VLOOKUP($B409,'Justerad allokering'!$B$1:$AG$461,MATCH(I$1,'Justerad allokering'!$B$1:$AF$1,0),FALSE))</f>
        <v>0</v>
      </c>
      <c r="J409">
        <f>IF(ISERROR(1/VLOOKUP($B409,'Justerad allokering'!$B$1:$AG$461,MATCH(J$1,'Justerad allokering'!$B$1:$AF$1,0),FALSE)),VLOOKUP($B409,'Allokerad kvv'!$B$2:$AV$468,MATCH(J$1,'Allokerad kvv'!$B$1:$AV$1,0),FALSE),VLOOKUP($B409,'Justerad allokering'!$B$1:$AG$461,MATCH(J$1,'Justerad allokering'!$B$1:$AF$1,0),FALSE))</f>
        <v>0</v>
      </c>
      <c r="K409">
        <f>IF(ISERROR(1/VLOOKUP($B409,'Justerad allokering'!$B$1:$AG$461,MATCH(K$1,'Justerad allokering'!$B$1:$AF$1,0),FALSE)),VLOOKUP($B409,'Allokerad kvv'!$B$2:$AV$468,MATCH(K$1,'Allokerad kvv'!$B$1:$AV$1,0),FALSE),VLOOKUP($B409,'Justerad allokering'!$B$1:$AG$461,MATCH(K$1,'Justerad allokering'!$B$1:$AF$1,0),FALSE))</f>
        <v>0</v>
      </c>
      <c r="L409">
        <f>IF(ISERROR(1/VLOOKUP($B409,'Justerad allokering'!$B$1:$AG$461,MATCH(L$1,'Justerad allokering'!$B$1:$AF$1,0),FALSE)),VLOOKUP($B409,'Allokerad kvv'!$B$2:$AV$468,MATCH(L$1,'Allokerad kvv'!$B$1:$AV$1,0),FALSE),VLOOKUP($B409,'Justerad allokering'!$B$1:$AG$461,MATCH(L$1,'Justerad allokering'!$B$1:$AF$1,0),FALSE))</f>
        <v>0</v>
      </c>
      <c r="M409">
        <f>IF(ISERROR(1/VLOOKUP($B409,'Justerad allokering'!$B$1:$AG$461,MATCH(M$1,'Justerad allokering'!$B$1:$AF$1,0),FALSE)),VLOOKUP($B409,'Allokerad kvv'!$B$2:$AV$468,MATCH(M$1,'Allokerad kvv'!$B$1:$AV$1,0),FALSE),VLOOKUP($B409,'Justerad allokering'!$B$1:$AG$461,MATCH(M$1,'Justerad allokering'!$B$1:$AF$1,0),FALSE))</f>
        <v>0</v>
      </c>
      <c r="N409">
        <f>IF(ISERROR(1/VLOOKUP($B409,'Justerad allokering'!$B$1:$AG$461,MATCH(N$1,'Justerad allokering'!$B$1:$AF$1,0),FALSE)),VLOOKUP($B409,'Allokerad kvv'!$B$2:$AV$468,MATCH(N$1,'Allokerad kvv'!$B$1:$AV$1,0),FALSE),VLOOKUP($B409,'Justerad allokering'!$B$1:$AG$461,MATCH(N$1,'Justerad allokering'!$B$1:$AF$1,0),FALSE))</f>
        <v>0</v>
      </c>
      <c r="O409">
        <f>IF(ISERROR(1/VLOOKUP($B409,'Justerad allokering'!$B$1:$AG$461,MATCH(O$1,'Justerad allokering'!$B$1:$AF$1,0),FALSE)),VLOOKUP($B409,'Allokerad kvv'!$B$2:$AV$468,MATCH(O$1,'Allokerad kvv'!$B$1:$AV$1,0),FALSE),VLOOKUP($B409,'Justerad allokering'!$B$1:$AG$461,MATCH(O$1,'Justerad allokering'!$B$1:$AF$1,0),FALSE))</f>
        <v>0</v>
      </c>
      <c r="P409">
        <f>IF(ISERROR(1/VLOOKUP($B409,'Justerad allokering'!$B$1:$AG$461,MATCH(P$1,'Justerad allokering'!$B$1:$AF$1,0),FALSE)),VLOOKUP($B409,'Allokerad kvv'!$B$2:$AV$468,MATCH(P$1,'Allokerad kvv'!$B$1:$AV$1,0),FALSE),VLOOKUP($B409,'Justerad allokering'!$B$1:$AG$461,MATCH(P$1,'Justerad allokering'!$B$1:$AF$1,0),FALSE))</f>
        <v>0</v>
      </c>
      <c r="Q409">
        <f>IF(ISERROR(1/VLOOKUP($B409,'Justerad allokering'!$B$1:$AG$461,MATCH(Q$1,'Justerad allokering'!$B$1:$AF$1,0),FALSE)),VLOOKUP($B409,'Allokerad kvv'!$B$2:$AV$468,MATCH(Q$1,'Allokerad kvv'!$B$1:$AV$1,0),FALSE),VLOOKUP($B409,'Justerad allokering'!$B$1:$AG$461,MATCH(Q$1,'Justerad allokering'!$B$1:$AF$1,0),FALSE))</f>
        <v>0</v>
      </c>
      <c r="R409">
        <f>IF(ISERROR(1/VLOOKUP($B409,'Justerad allokering'!$B$1:$AG$461,MATCH(R$1,'Justerad allokering'!$B$1:$AF$1,0),FALSE)),VLOOKUP($B409,'Allokerad kvv'!$B$2:$AV$468,MATCH(R$1,'Allokerad kvv'!$B$1:$AV$1,0),FALSE),VLOOKUP($B409,'Justerad allokering'!$B$1:$AG$461,MATCH(R$1,'Justerad allokering'!$B$1:$AF$1,0),FALSE))</f>
        <v>0</v>
      </c>
      <c r="S409">
        <f>IF(ISERROR(1/VLOOKUP($B409,'Justerad allokering'!$B$1:$AG$461,MATCH(S$1,'Justerad allokering'!$B$1:$AF$1,0),FALSE)),VLOOKUP($B409,'Allokerad kvv'!$B$2:$AV$468,MATCH(S$1,'Allokerad kvv'!$B$1:$AV$1,0),FALSE),VLOOKUP($B409,'Justerad allokering'!$B$1:$AG$461,MATCH(S$1,'Justerad allokering'!$B$1:$AF$1,0),FALSE))</f>
        <v>0</v>
      </c>
      <c r="T409">
        <f>IF(ISERROR(1/VLOOKUP($B409,'Justerad allokering'!$B$1:$AG$461,MATCH(T$1,'Justerad allokering'!$B$1:$AF$1,0),FALSE)),VLOOKUP($B409,'Allokerad kvv'!$B$2:$AV$468,MATCH(T$1,'Allokerad kvv'!$B$1:$AV$1,0),FALSE),VLOOKUP($B409,'Justerad allokering'!$B$1:$AG$461,MATCH(T$1,'Justerad allokering'!$B$1:$AF$1,0),FALSE))</f>
        <v>0</v>
      </c>
      <c r="U409">
        <f>IF(ISERROR(1/VLOOKUP($B409,'Justerad allokering'!$B$1:$AG$461,MATCH(U$1,'Justerad allokering'!$B$1:$AF$1,0),FALSE)),VLOOKUP($B409,'Allokerad kvv'!$B$2:$AV$468,MATCH(U$1,'Allokerad kvv'!$B$1:$AV$1,0),FALSE),VLOOKUP($B409,'Justerad allokering'!$B$1:$AG$461,MATCH(U$1,'Justerad allokering'!$B$1:$AF$1,0),FALSE))</f>
        <v>0</v>
      </c>
      <c r="V409">
        <f>IF(ISERROR(1/VLOOKUP($B409,'Justerad allokering'!$B$1:$AG$461,MATCH(V$1,'Justerad allokering'!$B$1:$AF$1,0),FALSE)),VLOOKUP($B409,'Allokerad kvv'!$B$2:$AV$468,MATCH(V$1,'Allokerad kvv'!$B$1:$AV$1,0),FALSE),VLOOKUP($B409,'Justerad allokering'!$B$1:$AG$461,MATCH(V$1,'Justerad allokering'!$B$1:$AF$1,0),FALSE))</f>
        <v>0</v>
      </c>
      <c r="W409">
        <f>IF(ISERROR(1/VLOOKUP($B409,'Justerad allokering'!$B$1:$AG$461,MATCH(W$1,'Justerad allokering'!$B$1:$AF$1,0),FALSE)),VLOOKUP($B409,'Allokerad kvv'!$B$2:$AV$468,MATCH(W$1,'Allokerad kvv'!$B$1:$AV$1,0),FALSE),VLOOKUP($B409,'Justerad allokering'!$B$1:$AG$461,MATCH(W$1,'Justerad allokering'!$B$1:$AF$1,0),FALSE))</f>
        <v>0</v>
      </c>
      <c r="X409">
        <f>IF(ISERROR(1/VLOOKUP($B409,'Justerad allokering'!$B$1:$AG$461,MATCH(X$1,'Justerad allokering'!$B$1:$AF$1,0),FALSE)),VLOOKUP($B409,'Allokerad kvv'!$B$2:$AV$468,MATCH(X$1,'Allokerad kvv'!$B$1:$AV$1,0),FALSE),VLOOKUP($B409,'Justerad allokering'!$B$1:$AG$461,MATCH(X$1,'Justerad allokering'!$B$1:$AF$1,0),FALSE))</f>
        <v>0</v>
      </c>
      <c r="Y409">
        <f>IF(ISERROR(1/VLOOKUP($B409,'Justerad allokering'!$B$1:$AG$461,MATCH(Y$1,'Justerad allokering'!$B$1:$AF$1,0),FALSE)),VLOOKUP($B409,'Allokerad kvv'!$B$2:$AV$468,MATCH(Y$1,'Allokerad kvv'!$B$1:$AV$1,0),FALSE),VLOOKUP($B409,'Justerad allokering'!$B$1:$AG$461,MATCH(Y$1,'Justerad allokering'!$B$1:$AF$1,0),FALSE))</f>
        <v>0</v>
      </c>
      <c r="Z409">
        <f>IF(ISERROR(1/VLOOKUP($B409,'Justerad allokering'!$B$1:$AG$461,MATCH(Z$1,'Justerad allokering'!$B$1:$AF$1,0),FALSE)),VLOOKUP($B409,'Allokerad kvv'!$B$2:$AV$468,MATCH(Z$1,'Allokerad kvv'!$B$1:$AV$1,0),FALSE),VLOOKUP($B409,'Justerad allokering'!$B$1:$AG$461,MATCH(Z$1,'Justerad allokering'!$B$1:$AF$1,0),FALSE))</f>
        <v>0</v>
      </c>
      <c r="AE409" s="89">
        <f t="shared" si="24"/>
        <v>0</v>
      </c>
      <c r="AG409">
        <f t="shared" si="25"/>
        <v>0</v>
      </c>
      <c r="AH409">
        <f t="shared" si="26"/>
        <v>0</v>
      </c>
      <c r="AI409" t="str">
        <f>IF(AH409=0,"",AH409/VLOOKUP(B409,Kraftvärmeprod!$B$1:$BC$480,MATCH("Summa tillförd energi exklusive rökgaskondensering",Kraftvärmeprod!$B$1:$BC$1,0),FALSE))</f>
        <v/>
      </c>
      <c r="AK409">
        <f t="shared" si="27"/>
        <v>0</v>
      </c>
    </row>
    <row r="410" spans="1:37" x14ac:dyDescent="0.25">
      <c r="A410" s="2" t="s">
        <v>556</v>
      </c>
      <c r="B410" s="2" t="s">
        <v>562</v>
      </c>
      <c r="C410">
        <f>IF(ISERROR(1/VLOOKUP($B410,'Justerad allokering'!$B$1:$AG$461,MATCH(C$1,'Justerad allokering'!$B$1:$AF$1,0),FALSE)),VLOOKUP($B410,'Allokerad kvv'!$B$2:$AV$468,MATCH(C$1,'Allokerad kvv'!$B$1:$AV$1,0),FALSE),VLOOKUP($B410,'Justerad allokering'!$B$1:$AG$461,MATCH(C$1,'Justerad allokering'!$B$1:$AF$1,0),FALSE))</f>
        <v>0</v>
      </c>
      <c r="D410">
        <f>IF(ISERROR(1/VLOOKUP($B410,'Justerad allokering'!$B$1:$AG$461,MATCH(D$1,'Justerad allokering'!$B$1:$AF$1,0),FALSE)),VLOOKUP($B410,'Allokerad kvv'!$B$2:$AV$468,MATCH(D$1,'Allokerad kvv'!$B$1:$AV$1,0),FALSE),VLOOKUP($B410,'Justerad allokering'!$B$1:$AG$461,MATCH(D$1,'Justerad allokering'!$B$1:$AF$1,0),FALSE))</f>
        <v>10.275600000000001</v>
      </c>
      <c r="E410">
        <f>IF(ISERROR(1/VLOOKUP($B410,'Justerad allokering'!$B$1:$AG$461,MATCH(E$1,'Justerad allokering'!$B$1:$AF$1,0),FALSE)),VLOOKUP($B410,'Allokerad kvv'!$B$2:$AV$468,MATCH(E$1,'Allokerad kvv'!$B$1:$AV$1,0),FALSE),VLOOKUP($B410,'Justerad allokering'!$B$1:$AG$461,MATCH(E$1,'Justerad allokering'!$B$1:$AF$1,0),FALSE))</f>
        <v>94.465500000000006</v>
      </c>
      <c r="F410">
        <f>IF(ISERROR(1/VLOOKUP($B410,'Justerad allokering'!$B$1:$AG$461,MATCH(F$1,'Justerad allokering'!$B$1:$AF$1,0),FALSE)),VLOOKUP($B410,'Allokerad kvv'!$B$2:$AV$468,MATCH(F$1,'Allokerad kvv'!$B$1:$AV$1,0),FALSE),VLOOKUP($B410,'Justerad allokering'!$B$1:$AG$461,MATCH(F$1,'Justerad allokering'!$B$1:$AF$1,0),FALSE))</f>
        <v>3.4111799999999998E-2</v>
      </c>
      <c r="G410">
        <f>IF(ISERROR(1/VLOOKUP($B410,'Justerad allokering'!$B$1:$AG$461,MATCH(G$1,'Justerad allokering'!$B$1:$AF$1,0),FALSE)),VLOOKUP($B410,'Allokerad kvv'!$B$2:$AV$468,MATCH(G$1,'Allokerad kvv'!$B$1:$AV$1,0),FALSE),VLOOKUP($B410,'Justerad allokering'!$B$1:$AG$461,MATCH(G$1,'Justerad allokering'!$B$1:$AF$1,0),FALSE))</f>
        <v>0</v>
      </c>
      <c r="H410">
        <f>IF(ISERROR(1/VLOOKUP($B410,'Justerad allokering'!$B$1:$AG$461,MATCH(H$1,'Justerad allokering'!$B$1:$AF$1,0),FALSE)),VLOOKUP($B410,'Allokerad kvv'!$B$2:$AV$468,MATCH(H$1,'Allokerad kvv'!$B$1:$AV$1,0),FALSE),VLOOKUP($B410,'Justerad allokering'!$B$1:$AG$461,MATCH(H$1,'Justerad allokering'!$B$1:$AF$1,0),FALSE))</f>
        <v>0</v>
      </c>
      <c r="I410">
        <f>IF(ISERROR(1/VLOOKUP($B410,'Justerad allokering'!$B$1:$AG$461,MATCH(I$1,'Justerad allokering'!$B$1:$AF$1,0),FALSE)),VLOOKUP($B410,'Allokerad kvv'!$B$2:$AV$468,MATCH(I$1,'Allokerad kvv'!$B$1:$AV$1,0),FALSE),VLOOKUP($B410,'Justerad allokering'!$B$1:$AG$461,MATCH(I$1,'Justerad allokering'!$B$1:$AF$1,0),FALSE))</f>
        <v>6.1890099999999997</v>
      </c>
      <c r="J410">
        <f>IF(ISERROR(1/VLOOKUP($B410,'Justerad allokering'!$B$1:$AG$461,MATCH(J$1,'Justerad allokering'!$B$1:$AF$1,0),FALSE)),VLOOKUP($B410,'Allokerad kvv'!$B$2:$AV$468,MATCH(J$1,'Allokerad kvv'!$B$1:$AV$1,0),FALSE),VLOOKUP($B410,'Justerad allokering'!$B$1:$AG$461,MATCH(J$1,'Justerad allokering'!$B$1:$AF$1,0),FALSE))</f>
        <v>25.276700000000002</v>
      </c>
      <c r="K410">
        <f>IF(ISERROR(1/VLOOKUP($B410,'Justerad allokering'!$B$1:$AG$461,MATCH(K$1,'Justerad allokering'!$B$1:$AF$1,0),FALSE)),VLOOKUP($B410,'Allokerad kvv'!$B$2:$AV$468,MATCH(K$1,'Allokerad kvv'!$B$1:$AV$1,0),FALSE),VLOOKUP($B410,'Justerad allokering'!$B$1:$AG$461,MATCH(K$1,'Justerad allokering'!$B$1:$AF$1,0),FALSE))</f>
        <v>8.9852900000000009</v>
      </c>
      <c r="L410">
        <f>IF(ISERROR(1/VLOOKUP($B410,'Justerad allokering'!$B$1:$AG$461,MATCH(L$1,'Justerad allokering'!$B$1:$AF$1,0),FALSE)),VLOOKUP($B410,'Allokerad kvv'!$B$2:$AV$468,MATCH(L$1,'Allokerad kvv'!$B$1:$AV$1,0),FALSE),VLOOKUP($B410,'Justerad allokering'!$B$1:$AG$461,MATCH(L$1,'Justerad allokering'!$B$1:$AF$1,0),FALSE))</f>
        <v>0</v>
      </c>
      <c r="M410">
        <f>IF(ISERROR(1/VLOOKUP($B410,'Justerad allokering'!$B$1:$AG$461,MATCH(M$1,'Justerad allokering'!$B$1:$AF$1,0),FALSE)),VLOOKUP($B410,'Allokerad kvv'!$B$2:$AV$468,MATCH(M$1,'Allokerad kvv'!$B$1:$AV$1,0),FALSE),VLOOKUP($B410,'Justerad allokering'!$B$1:$AG$461,MATCH(M$1,'Justerad allokering'!$B$1:$AF$1,0),FALSE))</f>
        <v>0</v>
      </c>
      <c r="N410">
        <f>IF(ISERROR(1/VLOOKUP($B410,'Justerad allokering'!$B$1:$AG$461,MATCH(N$1,'Justerad allokering'!$B$1:$AF$1,0),FALSE)),VLOOKUP($B410,'Allokerad kvv'!$B$2:$AV$468,MATCH(N$1,'Allokerad kvv'!$B$1:$AV$1,0),FALSE),VLOOKUP($B410,'Justerad allokering'!$B$1:$AG$461,MATCH(N$1,'Justerad allokering'!$B$1:$AF$1,0),FALSE))</f>
        <v>0</v>
      </c>
      <c r="O410">
        <f>IF(ISERROR(1/VLOOKUP($B410,'Justerad allokering'!$B$1:$AG$461,MATCH(O$1,'Justerad allokering'!$B$1:$AF$1,0),FALSE)),VLOOKUP($B410,'Allokerad kvv'!$B$2:$AV$468,MATCH(O$1,'Allokerad kvv'!$B$1:$AV$1,0),FALSE),VLOOKUP($B410,'Justerad allokering'!$B$1:$AG$461,MATCH(O$1,'Justerad allokering'!$B$1:$AF$1,0),FALSE))</f>
        <v>43.313000000000002</v>
      </c>
      <c r="P410">
        <f>IF(ISERROR(1/VLOOKUP($B410,'Justerad allokering'!$B$1:$AG$461,MATCH(P$1,'Justerad allokering'!$B$1:$AF$1,0),FALSE)),VLOOKUP($B410,'Allokerad kvv'!$B$2:$AV$468,MATCH(P$1,'Allokerad kvv'!$B$1:$AV$1,0),FALSE),VLOOKUP($B410,'Justerad allokering'!$B$1:$AG$461,MATCH(P$1,'Justerad allokering'!$B$1:$AF$1,0),FALSE))</f>
        <v>16.050699999999999</v>
      </c>
      <c r="Q410">
        <f>IF(ISERROR(1/VLOOKUP($B410,'Justerad allokering'!$B$1:$AG$461,MATCH(Q$1,'Justerad allokering'!$B$1:$AF$1,0),FALSE)),VLOOKUP($B410,'Allokerad kvv'!$B$2:$AV$468,MATCH(Q$1,'Allokerad kvv'!$B$1:$AV$1,0),FALSE),VLOOKUP($B410,'Justerad allokering'!$B$1:$AG$461,MATCH(Q$1,'Justerad allokering'!$B$1:$AF$1,0),FALSE))</f>
        <v>0</v>
      </c>
      <c r="R410">
        <f>IF(ISERROR(1/VLOOKUP($B410,'Justerad allokering'!$B$1:$AG$461,MATCH(R$1,'Justerad allokering'!$B$1:$AF$1,0),FALSE)),VLOOKUP($B410,'Allokerad kvv'!$B$2:$AV$468,MATCH(R$1,'Allokerad kvv'!$B$1:$AV$1,0),FALSE),VLOOKUP($B410,'Justerad allokering'!$B$1:$AG$461,MATCH(R$1,'Justerad allokering'!$B$1:$AF$1,0),FALSE))</f>
        <v>0</v>
      </c>
      <c r="S410">
        <f>IF(ISERROR(1/VLOOKUP($B410,'Justerad allokering'!$B$1:$AG$461,MATCH(S$1,'Justerad allokering'!$B$1:$AF$1,0),FALSE)),VLOOKUP($B410,'Allokerad kvv'!$B$2:$AV$468,MATCH(S$1,'Allokerad kvv'!$B$1:$AV$1,0),FALSE),VLOOKUP($B410,'Justerad allokering'!$B$1:$AG$461,MATCH(S$1,'Justerad allokering'!$B$1:$AF$1,0),FALSE))</f>
        <v>21.832000000000001</v>
      </c>
      <c r="T410">
        <f>IF(ISERROR(1/VLOOKUP($B410,'Justerad allokering'!$B$1:$AG$461,MATCH(T$1,'Justerad allokering'!$B$1:$AF$1,0),FALSE)),VLOOKUP($B410,'Allokerad kvv'!$B$2:$AV$468,MATCH(T$1,'Allokerad kvv'!$B$1:$AV$1,0),FALSE),VLOOKUP($B410,'Justerad allokering'!$B$1:$AG$461,MATCH(T$1,'Justerad allokering'!$B$1:$AF$1,0),FALSE))</f>
        <v>0</v>
      </c>
      <c r="U410">
        <f>IF(ISERROR(1/VLOOKUP($B410,'Justerad allokering'!$B$1:$AG$461,MATCH(U$1,'Justerad allokering'!$B$1:$AF$1,0),FALSE)),VLOOKUP($B410,'Allokerad kvv'!$B$2:$AV$468,MATCH(U$1,'Allokerad kvv'!$B$1:$AV$1,0),FALSE),VLOOKUP($B410,'Justerad allokering'!$B$1:$AG$461,MATCH(U$1,'Justerad allokering'!$B$1:$AF$1,0),FALSE))</f>
        <v>0</v>
      </c>
      <c r="V410">
        <f>IF(ISERROR(1/VLOOKUP($B410,'Justerad allokering'!$B$1:$AG$461,MATCH(V$1,'Justerad allokering'!$B$1:$AF$1,0),FALSE)),VLOOKUP($B410,'Allokerad kvv'!$B$2:$AV$468,MATCH(V$1,'Allokerad kvv'!$B$1:$AV$1,0),FALSE),VLOOKUP($B410,'Justerad allokering'!$B$1:$AG$461,MATCH(V$1,'Justerad allokering'!$B$1:$AF$1,0),FALSE))</f>
        <v>0</v>
      </c>
      <c r="W410">
        <f>IF(ISERROR(1/VLOOKUP($B410,'Justerad allokering'!$B$1:$AG$461,MATCH(W$1,'Justerad allokering'!$B$1:$AF$1,0),FALSE)),VLOOKUP($B410,'Allokerad kvv'!$B$2:$AV$468,MATCH(W$1,'Allokerad kvv'!$B$1:$AV$1,0),FALSE),VLOOKUP($B410,'Justerad allokering'!$B$1:$AG$461,MATCH(W$1,'Justerad allokering'!$B$1:$AF$1,0),FALSE))</f>
        <v>0</v>
      </c>
      <c r="X410">
        <f>IF(ISERROR(1/VLOOKUP($B410,'Justerad allokering'!$B$1:$AG$461,MATCH(X$1,'Justerad allokering'!$B$1:$AF$1,0),FALSE)),VLOOKUP($B410,'Allokerad kvv'!$B$2:$AV$468,MATCH(X$1,'Allokerad kvv'!$B$1:$AV$1,0),FALSE),VLOOKUP($B410,'Justerad allokering'!$B$1:$AG$461,MATCH(X$1,'Justerad allokering'!$B$1:$AF$1,0),FALSE))</f>
        <v>0</v>
      </c>
      <c r="Y410">
        <f>IF(ISERROR(1/VLOOKUP($B410,'Justerad allokering'!$B$1:$AG$461,MATCH(Y$1,'Justerad allokering'!$B$1:$AF$1,0),FALSE)),VLOOKUP($B410,'Allokerad kvv'!$B$2:$AV$468,MATCH(Y$1,'Allokerad kvv'!$B$1:$AV$1,0),FALSE),VLOOKUP($B410,'Justerad allokering'!$B$1:$AG$461,MATCH(Y$1,'Justerad allokering'!$B$1:$AF$1,0),FALSE))</f>
        <v>0</v>
      </c>
      <c r="Z410">
        <f>IF(ISERROR(1/VLOOKUP($B410,'Justerad allokering'!$B$1:$AG$461,MATCH(Z$1,'Justerad allokering'!$B$1:$AF$1,0),FALSE)),VLOOKUP($B410,'Allokerad kvv'!$B$2:$AV$468,MATCH(Z$1,'Allokerad kvv'!$B$1:$AV$1,0),FALSE),VLOOKUP($B410,'Justerad allokering'!$B$1:$AG$461,MATCH(Z$1,'Justerad allokering'!$B$1:$AF$1,0),FALSE))</f>
        <v>0</v>
      </c>
      <c r="AE410" s="89">
        <f t="shared" si="24"/>
        <v>226.42191179999998</v>
      </c>
      <c r="AG410">
        <f t="shared" si="25"/>
        <v>217.43662179999998</v>
      </c>
      <c r="AH410">
        <f t="shared" si="26"/>
        <v>217.43662179999998</v>
      </c>
      <c r="AI410">
        <f>IF(AH410=0,"",AH410/VLOOKUP(B410,Kraftvärmeprod!$B$1:$BC$480,MATCH("Summa tillförd energi exklusive rökgaskondensering",Kraftvärmeprod!$B$1:$BC$1,0),FALSE))</f>
        <v>0.51262515070857184</v>
      </c>
      <c r="AK410">
        <f t="shared" si="27"/>
        <v>179.14001180000002</v>
      </c>
    </row>
    <row r="411" spans="1:37" x14ac:dyDescent="0.25">
      <c r="A411" s="2" t="s">
        <v>556</v>
      </c>
      <c r="B411" s="2" t="s">
        <v>563</v>
      </c>
      <c r="C411">
        <f>IF(ISERROR(1/VLOOKUP($B411,'Justerad allokering'!$B$1:$AG$461,MATCH(C$1,'Justerad allokering'!$B$1:$AF$1,0),FALSE)),VLOOKUP($B411,'Allokerad kvv'!$B$2:$AV$468,MATCH(C$1,'Allokerad kvv'!$B$1:$AV$1,0),FALSE),VLOOKUP($B411,'Justerad allokering'!$B$1:$AG$461,MATCH(C$1,'Justerad allokering'!$B$1:$AF$1,0),FALSE))</f>
        <v>0</v>
      </c>
      <c r="D411">
        <f>IF(ISERROR(1/VLOOKUP($B411,'Justerad allokering'!$B$1:$AG$461,MATCH(D$1,'Justerad allokering'!$B$1:$AF$1,0),FALSE)),VLOOKUP($B411,'Allokerad kvv'!$B$2:$AV$468,MATCH(D$1,'Allokerad kvv'!$B$1:$AV$1,0),FALSE),VLOOKUP($B411,'Justerad allokering'!$B$1:$AG$461,MATCH(D$1,'Justerad allokering'!$B$1:$AF$1,0),FALSE))</f>
        <v>4.9913100000000004</v>
      </c>
      <c r="E411">
        <f>IF(ISERROR(1/VLOOKUP($B411,'Justerad allokering'!$B$1:$AG$461,MATCH(E$1,'Justerad allokering'!$B$1:$AF$1,0),FALSE)),VLOOKUP($B411,'Allokerad kvv'!$B$2:$AV$468,MATCH(E$1,'Allokerad kvv'!$B$1:$AV$1,0),FALSE),VLOOKUP($B411,'Justerad allokering'!$B$1:$AG$461,MATCH(E$1,'Justerad allokering'!$B$1:$AF$1,0),FALSE))</f>
        <v>61.906599999999997</v>
      </c>
      <c r="F411">
        <f>IF(ISERROR(1/VLOOKUP($B411,'Justerad allokering'!$B$1:$AG$461,MATCH(F$1,'Justerad allokering'!$B$1:$AF$1,0),FALSE)),VLOOKUP($B411,'Allokerad kvv'!$B$2:$AV$468,MATCH(F$1,'Allokerad kvv'!$B$1:$AV$1,0),FALSE),VLOOKUP($B411,'Justerad allokering'!$B$1:$AG$461,MATCH(F$1,'Justerad allokering'!$B$1:$AF$1,0),FALSE))</f>
        <v>4.0903299999999997E-2</v>
      </c>
      <c r="G411">
        <f>IF(ISERROR(1/VLOOKUP($B411,'Justerad allokering'!$B$1:$AG$461,MATCH(G$1,'Justerad allokering'!$B$1:$AF$1,0),FALSE)),VLOOKUP($B411,'Allokerad kvv'!$B$2:$AV$468,MATCH(G$1,'Allokerad kvv'!$B$1:$AV$1,0),FALSE),VLOOKUP($B411,'Justerad allokering'!$B$1:$AG$461,MATCH(G$1,'Justerad allokering'!$B$1:$AF$1,0),FALSE))</f>
        <v>0</v>
      </c>
      <c r="H411">
        <f>IF(ISERROR(1/VLOOKUP($B411,'Justerad allokering'!$B$1:$AG$461,MATCH(H$1,'Justerad allokering'!$B$1:$AF$1,0),FALSE)),VLOOKUP($B411,'Allokerad kvv'!$B$2:$AV$468,MATCH(H$1,'Allokerad kvv'!$B$1:$AV$1,0),FALSE),VLOOKUP($B411,'Justerad allokering'!$B$1:$AG$461,MATCH(H$1,'Justerad allokering'!$B$1:$AF$1,0),FALSE))</f>
        <v>0</v>
      </c>
      <c r="I411">
        <f>IF(ISERROR(1/VLOOKUP($B411,'Justerad allokering'!$B$1:$AG$461,MATCH(I$1,'Justerad allokering'!$B$1:$AF$1,0),FALSE)),VLOOKUP($B411,'Allokerad kvv'!$B$2:$AV$468,MATCH(I$1,'Allokerad kvv'!$B$1:$AV$1,0),FALSE),VLOOKUP($B411,'Justerad allokering'!$B$1:$AG$461,MATCH(I$1,'Justerad allokering'!$B$1:$AF$1,0),FALSE))</f>
        <v>1.3258099999999999</v>
      </c>
      <c r="J411">
        <f>IF(ISERROR(1/VLOOKUP($B411,'Justerad allokering'!$B$1:$AG$461,MATCH(J$1,'Justerad allokering'!$B$1:$AF$1,0),FALSE)),VLOOKUP($B411,'Allokerad kvv'!$B$2:$AV$468,MATCH(J$1,'Allokerad kvv'!$B$1:$AV$1,0),FALSE),VLOOKUP($B411,'Justerad allokering'!$B$1:$AG$461,MATCH(J$1,'Justerad allokering'!$B$1:$AF$1,0),FALSE))</f>
        <v>16.822600000000001</v>
      </c>
      <c r="K411">
        <f>IF(ISERROR(1/VLOOKUP($B411,'Justerad allokering'!$B$1:$AG$461,MATCH(K$1,'Justerad allokering'!$B$1:$AF$1,0),FALSE)),VLOOKUP($B411,'Allokerad kvv'!$B$2:$AV$468,MATCH(K$1,'Allokerad kvv'!$B$1:$AV$1,0),FALSE),VLOOKUP($B411,'Justerad allokering'!$B$1:$AG$461,MATCH(K$1,'Justerad allokering'!$B$1:$AF$1,0),FALSE))</f>
        <v>5.8192399999999997</v>
      </c>
      <c r="L411">
        <f>IF(ISERROR(1/VLOOKUP($B411,'Justerad allokering'!$B$1:$AG$461,MATCH(L$1,'Justerad allokering'!$B$1:$AF$1,0),FALSE)),VLOOKUP($B411,'Allokerad kvv'!$B$2:$AV$468,MATCH(L$1,'Allokerad kvv'!$B$1:$AV$1,0),FALSE),VLOOKUP($B411,'Justerad allokering'!$B$1:$AG$461,MATCH(L$1,'Justerad allokering'!$B$1:$AF$1,0),FALSE))</f>
        <v>0</v>
      </c>
      <c r="M411">
        <f>IF(ISERROR(1/VLOOKUP($B411,'Justerad allokering'!$B$1:$AG$461,MATCH(M$1,'Justerad allokering'!$B$1:$AF$1,0),FALSE)),VLOOKUP($B411,'Allokerad kvv'!$B$2:$AV$468,MATCH(M$1,'Allokerad kvv'!$B$1:$AV$1,0),FALSE),VLOOKUP($B411,'Justerad allokering'!$B$1:$AG$461,MATCH(M$1,'Justerad allokering'!$B$1:$AF$1,0),FALSE))</f>
        <v>0</v>
      </c>
      <c r="N411">
        <f>IF(ISERROR(1/VLOOKUP($B411,'Justerad allokering'!$B$1:$AG$461,MATCH(N$1,'Justerad allokering'!$B$1:$AF$1,0),FALSE)),VLOOKUP($B411,'Allokerad kvv'!$B$2:$AV$468,MATCH(N$1,'Allokerad kvv'!$B$1:$AV$1,0),FALSE),VLOOKUP($B411,'Justerad allokering'!$B$1:$AG$461,MATCH(N$1,'Justerad allokering'!$B$1:$AF$1,0),FALSE))</f>
        <v>67.768000000000001</v>
      </c>
      <c r="O411">
        <f>IF(ISERROR(1/VLOOKUP($B411,'Justerad allokering'!$B$1:$AG$461,MATCH(O$1,'Justerad allokering'!$B$1:$AF$1,0),FALSE)),VLOOKUP($B411,'Allokerad kvv'!$B$2:$AV$468,MATCH(O$1,'Allokerad kvv'!$B$1:$AV$1,0),FALSE),VLOOKUP($B411,'Justerad allokering'!$B$1:$AG$461,MATCH(O$1,'Justerad allokering'!$B$1:$AF$1,0),FALSE))</f>
        <v>28.371300000000002</v>
      </c>
      <c r="P411">
        <f>IF(ISERROR(1/VLOOKUP($B411,'Justerad allokering'!$B$1:$AG$461,MATCH(P$1,'Justerad allokering'!$B$1:$AF$1,0),FALSE)),VLOOKUP($B411,'Allokerad kvv'!$B$2:$AV$468,MATCH(P$1,'Allokerad kvv'!$B$1:$AV$1,0),FALSE),VLOOKUP($B411,'Justerad allokering'!$B$1:$AG$461,MATCH(P$1,'Justerad allokering'!$B$1:$AF$1,0),FALSE))</f>
        <v>11.1114</v>
      </c>
      <c r="Q411">
        <f>IF(ISERROR(1/VLOOKUP($B411,'Justerad allokering'!$B$1:$AG$461,MATCH(Q$1,'Justerad allokering'!$B$1:$AF$1,0),FALSE)),VLOOKUP($B411,'Allokerad kvv'!$B$2:$AV$468,MATCH(Q$1,'Allokerad kvv'!$B$1:$AV$1,0),FALSE),VLOOKUP($B411,'Justerad allokering'!$B$1:$AG$461,MATCH(Q$1,'Justerad allokering'!$B$1:$AF$1,0),FALSE))</f>
        <v>0</v>
      </c>
      <c r="R411">
        <f>IF(ISERROR(1/VLOOKUP($B411,'Justerad allokering'!$B$1:$AG$461,MATCH(R$1,'Justerad allokering'!$B$1:$AF$1,0),FALSE)),VLOOKUP($B411,'Allokerad kvv'!$B$2:$AV$468,MATCH(R$1,'Allokerad kvv'!$B$1:$AV$1,0),FALSE),VLOOKUP($B411,'Justerad allokering'!$B$1:$AG$461,MATCH(R$1,'Justerad allokering'!$B$1:$AF$1,0),FALSE))</f>
        <v>0</v>
      </c>
      <c r="S411">
        <f>IF(ISERROR(1/VLOOKUP($B411,'Justerad allokering'!$B$1:$AG$461,MATCH(S$1,'Justerad allokering'!$B$1:$AF$1,0),FALSE)),VLOOKUP($B411,'Allokerad kvv'!$B$2:$AV$468,MATCH(S$1,'Allokerad kvv'!$B$1:$AV$1,0),FALSE),VLOOKUP($B411,'Justerad allokering'!$B$1:$AG$461,MATCH(S$1,'Justerad allokering'!$B$1:$AF$1,0),FALSE))</f>
        <v>17.534400000000002</v>
      </c>
      <c r="T411">
        <f>IF(ISERROR(1/VLOOKUP($B411,'Justerad allokering'!$B$1:$AG$461,MATCH(T$1,'Justerad allokering'!$B$1:$AF$1,0),FALSE)),VLOOKUP($B411,'Allokerad kvv'!$B$2:$AV$468,MATCH(T$1,'Allokerad kvv'!$B$1:$AV$1,0),FALSE),VLOOKUP($B411,'Justerad allokering'!$B$1:$AG$461,MATCH(T$1,'Justerad allokering'!$B$1:$AF$1,0),FALSE))</f>
        <v>0</v>
      </c>
      <c r="U411">
        <f>IF(ISERROR(1/VLOOKUP($B411,'Justerad allokering'!$B$1:$AG$461,MATCH(U$1,'Justerad allokering'!$B$1:$AF$1,0),FALSE)),VLOOKUP($B411,'Allokerad kvv'!$B$2:$AV$468,MATCH(U$1,'Allokerad kvv'!$B$1:$AV$1,0),FALSE),VLOOKUP($B411,'Justerad allokering'!$B$1:$AG$461,MATCH(U$1,'Justerad allokering'!$B$1:$AF$1,0),FALSE))</f>
        <v>0</v>
      </c>
      <c r="V411">
        <f>IF(ISERROR(1/VLOOKUP($B411,'Justerad allokering'!$B$1:$AG$461,MATCH(V$1,'Justerad allokering'!$B$1:$AF$1,0),FALSE)),VLOOKUP($B411,'Allokerad kvv'!$B$2:$AV$468,MATCH(V$1,'Allokerad kvv'!$B$1:$AV$1,0),FALSE),VLOOKUP($B411,'Justerad allokering'!$B$1:$AG$461,MATCH(V$1,'Justerad allokering'!$B$1:$AF$1,0),FALSE))</f>
        <v>0</v>
      </c>
      <c r="W411">
        <f>IF(ISERROR(1/VLOOKUP($B411,'Justerad allokering'!$B$1:$AG$461,MATCH(W$1,'Justerad allokering'!$B$1:$AF$1,0),FALSE)),VLOOKUP($B411,'Allokerad kvv'!$B$2:$AV$468,MATCH(W$1,'Allokerad kvv'!$B$1:$AV$1,0),FALSE),VLOOKUP($B411,'Justerad allokering'!$B$1:$AG$461,MATCH(W$1,'Justerad allokering'!$B$1:$AF$1,0),FALSE))</f>
        <v>0</v>
      </c>
      <c r="X411">
        <f>IF(ISERROR(1/VLOOKUP($B411,'Justerad allokering'!$B$1:$AG$461,MATCH(X$1,'Justerad allokering'!$B$1:$AF$1,0),FALSE)),VLOOKUP($B411,'Allokerad kvv'!$B$2:$AV$468,MATCH(X$1,'Allokerad kvv'!$B$1:$AV$1,0),FALSE),VLOOKUP($B411,'Justerad allokering'!$B$1:$AG$461,MATCH(X$1,'Justerad allokering'!$B$1:$AF$1,0),FALSE))</f>
        <v>0</v>
      </c>
      <c r="Y411">
        <f>IF(ISERROR(1/VLOOKUP($B411,'Justerad allokering'!$B$1:$AG$461,MATCH(Y$1,'Justerad allokering'!$B$1:$AF$1,0),FALSE)),VLOOKUP($B411,'Allokerad kvv'!$B$2:$AV$468,MATCH(Y$1,'Allokerad kvv'!$B$1:$AV$1,0),FALSE),VLOOKUP($B411,'Justerad allokering'!$B$1:$AG$461,MATCH(Y$1,'Justerad allokering'!$B$1:$AF$1,0),FALSE))</f>
        <v>0</v>
      </c>
      <c r="Z411">
        <f>IF(ISERROR(1/VLOOKUP($B411,'Justerad allokering'!$B$1:$AG$461,MATCH(Z$1,'Justerad allokering'!$B$1:$AF$1,0),FALSE)),VLOOKUP($B411,'Allokerad kvv'!$B$2:$AV$468,MATCH(Z$1,'Allokerad kvv'!$B$1:$AV$1,0),FALSE),VLOOKUP($B411,'Justerad allokering'!$B$1:$AG$461,MATCH(Z$1,'Justerad allokering'!$B$1:$AF$1,0),FALSE))</f>
        <v>0</v>
      </c>
      <c r="AE411" s="89">
        <f t="shared" si="24"/>
        <v>215.69156330000001</v>
      </c>
      <c r="AG411">
        <f t="shared" si="25"/>
        <v>209.87232330000001</v>
      </c>
      <c r="AH411">
        <f t="shared" si="26"/>
        <v>142.1043233</v>
      </c>
      <c r="AI411">
        <f>IF(AH411=0,"",AH411/VLOOKUP(B411,Kraftvärmeprod!$B$1:$BC$480,MATCH("Summa tillförd energi exklusive rökgaskondensering",Kraftvärmeprod!$B$1:$BC$1,0),FALSE))</f>
        <v>0.48860133372759512</v>
      </c>
      <c r="AK411">
        <f t="shared" si="27"/>
        <v>118.2528033</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M413"/>
  <sheetViews>
    <sheetView topLeftCell="A3" workbookViewId="0">
      <pane xSplit="2" ySplit="1" topLeftCell="C4" activePane="bottomRight" state="frozen"/>
      <selection activeCell="Z26" sqref="Z26:AA26"/>
      <selection pane="topRight" activeCell="Z26" sqref="Z26:AA26"/>
      <selection pane="bottomLeft" activeCell="Z26" sqref="Z26:AA26"/>
      <selection pane="bottomRight" activeCell="Z26" sqref="Z26:AA26"/>
    </sheetView>
  </sheetViews>
  <sheetFormatPr defaultRowHeight="15" x14ac:dyDescent="0.25"/>
  <cols>
    <col min="1" max="1" width="27.7109375" customWidth="1"/>
    <col min="2" max="4" width="16.7109375" customWidth="1"/>
    <col min="13" max="13" width="9.140625" style="40"/>
  </cols>
  <sheetData>
    <row r="1" spans="1:39" ht="23.25" hidden="1" x14ac:dyDescent="0.35">
      <c r="E1" s="81" t="s">
        <v>1045</v>
      </c>
    </row>
    <row r="2" spans="1:39" ht="105" hidden="1" x14ac:dyDescent="0.25">
      <c r="E2" s="82" t="s">
        <v>590</v>
      </c>
      <c r="F2" s="82" t="s">
        <v>591</v>
      </c>
      <c r="G2" s="82" t="s">
        <v>576</v>
      </c>
      <c r="H2" s="82" t="s">
        <v>587</v>
      </c>
      <c r="I2" s="82" t="s">
        <v>569</v>
      </c>
      <c r="J2" s="82" t="s">
        <v>570</v>
      </c>
      <c r="K2" s="82" t="s">
        <v>571</v>
      </c>
      <c r="L2" s="82" t="s">
        <v>575</v>
      </c>
      <c r="M2" s="83" t="s">
        <v>776</v>
      </c>
      <c r="N2" s="82" t="s">
        <v>572</v>
      </c>
      <c r="O2" s="82" t="s">
        <v>585</v>
      </c>
      <c r="P2" s="82" t="s">
        <v>632</v>
      </c>
      <c r="Q2" s="82" t="s">
        <v>578</v>
      </c>
      <c r="R2" s="82" t="s">
        <v>577</v>
      </c>
      <c r="S2" s="82" t="s">
        <v>568</v>
      </c>
      <c r="T2" s="82" t="s">
        <v>586</v>
      </c>
      <c r="U2" s="82" t="s">
        <v>589</v>
      </c>
      <c r="V2" s="82" t="s">
        <v>583</v>
      </c>
      <c r="W2" s="82" t="s">
        <v>582</v>
      </c>
      <c r="X2" s="82" t="s">
        <v>584</v>
      </c>
      <c r="Y2" s="82" t="s">
        <v>579</v>
      </c>
      <c r="Z2" s="82" t="s">
        <v>573</v>
      </c>
      <c r="AA2" s="82" t="s">
        <v>588</v>
      </c>
      <c r="AB2" s="82" t="s">
        <v>580</v>
      </c>
      <c r="AI2" s="84"/>
    </row>
    <row r="3" spans="1:39" ht="165" x14ac:dyDescent="0.25">
      <c r="C3" s="4" t="s">
        <v>626</v>
      </c>
      <c r="D3" s="4" t="s">
        <v>627</v>
      </c>
      <c r="E3" s="79" t="s">
        <v>634</v>
      </c>
      <c r="F3" s="79" t="s">
        <v>947</v>
      </c>
      <c r="G3" s="79" t="s">
        <v>948</v>
      </c>
      <c r="H3" s="79" t="s">
        <v>949</v>
      </c>
      <c r="I3" s="79" t="s">
        <v>666</v>
      </c>
      <c r="J3" s="79" t="s">
        <v>951</v>
      </c>
      <c r="K3" s="79" t="s">
        <v>678</v>
      </c>
      <c r="L3" s="79" t="s">
        <v>952</v>
      </c>
      <c r="M3" s="85" t="s">
        <v>953</v>
      </c>
      <c r="N3" s="79" t="s">
        <v>954</v>
      </c>
      <c r="O3" s="79" t="s">
        <v>635</v>
      </c>
      <c r="P3" s="79" t="s">
        <v>956</v>
      </c>
      <c r="Q3" s="79" t="s">
        <v>957</v>
      </c>
      <c r="R3" s="79" t="s">
        <v>958</v>
      </c>
      <c r="S3" s="79" t="s">
        <v>959</v>
      </c>
      <c r="T3" s="79" t="s">
        <v>960</v>
      </c>
      <c r="U3" s="79" t="s">
        <v>961</v>
      </c>
      <c r="V3" s="79" t="s">
        <v>963</v>
      </c>
      <c r="W3" s="79" t="s">
        <v>964</v>
      </c>
      <c r="X3" s="79" t="s">
        <v>965</v>
      </c>
      <c r="Y3" s="79" t="s">
        <v>968</v>
      </c>
      <c r="Z3" s="79" t="s">
        <v>969</v>
      </c>
      <c r="AA3" s="79" t="s">
        <v>970</v>
      </c>
      <c r="AB3" s="79" t="s">
        <v>971</v>
      </c>
      <c r="AE3" s="86" t="s">
        <v>1046</v>
      </c>
      <c r="AF3" s="86"/>
      <c r="AG3" s="87" t="s">
        <v>1047</v>
      </c>
      <c r="AH3" s="86"/>
      <c r="AI3" s="88" t="s">
        <v>1048</v>
      </c>
      <c r="AK3" t="s">
        <v>1049</v>
      </c>
      <c r="AM3" t="s">
        <v>1067</v>
      </c>
    </row>
    <row r="4" spans="1:39" x14ac:dyDescent="0.25">
      <c r="A4" s="2" t="s">
        <v>12</v>
      </c>
      <c r="B4" s="2" t="s">
        <v>13</v>
      </c>
      <c r="C4" s="2" t="str">
        <f>IFERROR(VLOOKUP($B4,Kraftvärmeprod!$B$1:$AH$479,MATCH(C$3,Kraftvärmeprod!$B$1:$AG$1,0),FALSE)/1,"")</f>
        <v/>
      </c>
      <c r="D4" s="2" t="str">
        <f>IFERROR(VLOOKUP($B4,Kraftvärmeprod!$B$1:$AH$479,MATCH(D$3,Kraftvärmeprod!$B$1:$AG$1,0),FALSE)/1,"")</f>
        <v/>
      </c>
      <c r="E4">
        <f>IFERROR(VLOOKUP($B4,Kraftvärmeprod!$B$1:$AH$479,MATCH(E$2,Kraftvärmeprod!$B$1:$AG$1,0),FALSE)/1,0)-IFERROR(VLOOKUP($B4,'Slutlig allokering kvv'!$B$2:$AC$462,MATCH(E$3,'Slutlig allokering kvv'!$B$1:$AJ$1,0),FALSE)/1,0)</f>
        <v>0</v>
      </c>
      <c r="F4">
        <f>IFERROR(VLOOKUP($B4,Kraftvärmeprod!$B$1:$AH$479,MATCH(F$2,Kraftvärmeprod!$B$1:$AG$1,0),FALSE)/1,0)-IFERROR(VLOOKUP($B4,'Slutlig allokering kvv'!$B$2:$AC$462,MATCH(F$3,'Slutlig allokering kvv'!$B$1:$AJ$1,0),FALSE)/1,0)</f>
        <v>0</v>
      </c>
      <c r="G4">
        <f>IFERROR(VLOOKUP($B4,Kraftvärmeprod!$B$1:$AH$479,MATCH(G$2,Kraftvärmeprod!$B$1:$AG$1,0),FALSE)/1,0)-IFERROR(VLOOKUP($B4,'Slutlig allokering kvv'!$B$2:$AC$462,MATCH(G$3,'Slutlig allokering kvv'!$B$1:$AJ$1,0),FALSE)/1,0)</f>
        <v>0</v>
      </c>
      <c r="H4">
        <f>IFERROR(VLOOKUP($B4,Kraftvärmeprod!$B$1:$AH$479,MATCH(H$2,Kraftvärmeprod!$B$1:$AG$1,0),FALSE)/1,0)-IFERROR(VLOOKUP($B4,'Slutlig allokering kvv'!$B$2:$AC$462,MATCH(H$3,'Slutlig allokering kvv'!$B$1:$AJ$1,0),FALSE)/1,0)</f>
        <v>0</v>
      </c>
      <c r="I4">
        <f>IFERROR(VLOOKUP($B4,Kraftvärmeprod!$B$1:$AH$479,MATCH(I$2,Kraftvärmeprod!$B$1:$AG$1,0),FALSE)/1,0)-IFERROR(VLOOKUP($B4,'Slutlig allokering kvv'!$B$2:$AC$462,MATCH(I$3,'Slutlig allokering kvv'!$B$1:$AJ$1,0),FALSE)/1,0)</f>
        <v>0</v>
      </c>
      <c r="J4">
        <f>IFERROR(VLOOKUP($B4,Kraftvärmeprod!$B$1:$AH$479,MATCH(J$2,Kraftvärmeprod!$B$1:$AG$1,0),FALSE)/1,0)-IFERROR(VLOOKUP($B4,'Slutlig allokering kvv'!$B$2:$AC$462,MATCH(J$3,'Slutlig allokering kvv'!$B$1:$AJ$1,0),FALSE)/1,0)</f>
        <v>0</v>
      </c>
      <c r="K4">
        <f>IFERROR(VLOOKUP($B4,Kraftvärmeprod!$B$1:$AH$479,MATCH(K$2,Kraftvärmeprod!$B$1:$AG$1,0),FALSE)/1,0)-IFERROR(VLOOKUP($B4,'Slutlig allokering kvv'!$B$2:$AC$462,MATCH(K$3,'Slutlig allokering kvv'!$B$1:$AJ$1,0),FALSE)/1,0)</f>
        <v>0</v>
      </c>
      <c r="L4">
        <f>IFERROR(VLOOKUP($B4,Kraftvärmeprod!$B$1:$AH$479,MATCH(L$2,Kraftvärmeprod!$B$1:$AG$1,0),FALSE)/1,0)-IFERROR(VLOOKUP($B4,'Slutlig allokering kvv'!$B$2:$AC$462,MATCH(L$3,'Slutlig allokering kvv'!$B$1:$AJ$1,0),FALSE)/1,0)</f>
        <v>0</v>
      </c>
      <c r="M4" s="40">
        <f>IFERROR(VLOOKUP($B4,Miljö!$B$1:$S$477,MATCH(M$2,Miljö!$B$1:$X$1,0),FALSE)/1,0)-IFERROR(VLOOKUP($B4,'Slutlig allokering kvv'!$B$2:$AC$462,MATCH(M$3,'Slutlig allokering kvv'!$B$1:$AJ$1,0),FALSE)/1,0)</f>
        <v>0</v>
      </c>
      <c r="N4">
        <f>IFERROR(VLOOKUP($B4,Kraftvärmeprod!$B$1:$AH$479,MATCH(N$2,Kraftvärmeprod!$B$1:$AG$1,0),FALSE)/1,0)-IFERROR(VLOOKUP($B4,'Slutlig allokering kvv'!$B$2:$AC$462,MATCH(N$3,'Slutlig allokering kvv'!$B$1:$AJ$1,0),FALSE)/1,0)</f>
        <v>0</v>
      </c>
      <c r="O4">
        <f>IFERROR(VLOOKUP($B4,Kraftvärmeprod!$B$1:$AH$479,MATCH(O$2,Kraftvärmeprod!$B$1:$AG$1,0),FALSE)/1,0)-IFERROR(VLOOKUP($B4,'Slutlig allokering kvv'!$B$2:$AC$462,MATCH(O$3,'Slutlig allokering kvv'!$B$1:$AJ$1,0),FALSE)/1,0)</f>
        <v>0</v>
      </c>
      <c r="P4">
        <f>IFERROR(VLOOKUP($B4,Kraftvärmeprod!$B$1:$AH$479,MATCH(P$2,Kraftvärmeprod!$B$1:$AG$1,0),FALSE)/1,0)-IFERROR(VLOOKUP($B4,'Slutlig allokering kvv'!$B$2:$AC$462,MATCH(P$3,'Slutlig allokering kvv'!$B$1:$AJ$1,0),FALSE)/1,0)</f>
        <v>0</v>
      </c>
      <c r="Q4">
        <f>IFERROR(VLOOKUP($B4,Kraftvärmeprod!$B$1:$AH$479,MATCH(Q$2,Kraftvärmeprod!$B$1:$AG$1,0),FALSE)/1,0)-IFERROR(VLOOKUP($B4,'Slutlig allokering kvv'!$B$2:$AC$462,MATCH(Q$3,'Slutlig allokering kvv'!$B$1:$AJ$1,0),FALSE)/1,0)</f>
        <v>0</v>
      </c>
      <c r="R4">
        <f>IFERROR(VLOOKUP($B4,Kraftvärmeprod!$B$1:$AH$479,MATCH(R$2,Kraftvärmeprod!$B$1:$AG$1,0),FALSE)/1,0)-IFERROR(VLOOKUP($B4,'Slutlig allokering kvv'!$B$2:$AC$462,MATCH(R$3,'Slutlig allokering kvv'!$B$1:$AJ$1,0),FALSE)/1,0)</f>
        <v>0</v>
      </c>
      <c r="S4">
        <f>IFERROR(VLOOKUP($B4,Kraftvärmeprod!$B$1:$AH$479,MATCH(S$2,Kraftvärmeprod!$B$1:$AG$1,0),FALSE)/1,0)-IFERROR(VLOOKUP($B4,'Slutlig allokering kvv'!$B$2:$AC$462,MATCH(S$3,'Slutlig allokering kvv'!$B$1:$AJ$1,0),FALSE)/1,0)</f>
        <v>0</v>
      </c>
      <c r="T4">
        <f>IFERROR(VLOOKUP($B4,Kraftvärmeprod!$B$1:$AH$479,MATCH(T$2,Kraftvärmeprod!$B$1:$AG$1,0),FALSE)/1,0)-IFERROR(VLOOKUP($B4,'Slutlig allokering kvv'!$B$2:$AC$462,MATCH(T$3,'Slutlig allokering kvv'!$B$1:$AJ$1,0),FALSE)/1,0)</f>
        <v>0</v>
      </c>
      <c r="U4">
        <f>IFERROR(VLOOKUP($B4,Kraftvärmeprod!$B$1:$AH$479,MATCH(U$2,Kraftvärmeprod!$B$1:$AG$1,0),FALSE)/1,0)-IFERROR(VLOOKUP($B4,'Slutlig allokering kvv'!$B$2:$AC$462,MATCH(U$3,'Slutlig allokering kvv'!$B$1:$AJ$1,0),FALSE)/1,0)</f>
        <v>0</v>
      </c>
      <c r="V4">
        <f>IFERROR(VLOOKUP($B4,Kraftvärmeprod!$B$1:$AH$479,MATCH(V$2,Kraftvärmeprod!$B$1:$AG$1,0),FALSE)/1,0)-IFERROR(VLOOKUP($B4,'Slutlig allokering kvv'!$B$2:$AC$462,MATCH(V$3,'Slutlig allokering kvv'!$B$1:$AJ$1,0),FALSE)/1,0)</f>
        <v>0</v>
      </c>
      <c r="W4">
        <f>IFERROR(VLOOKUP($B4,Kraftvärmeprod!$B$1:$AH$479,MATCH(W$2,Kraftvärmeprod!$B$1:$AG$1,0),FALSE)/1,0)-IFERROR(VLOOKUP($B4,'Slutlig allokering kvv'!$B$2:$AC$462,MATCH(W$3,'Slutlig allokering kvv'!$B$1:$AJ$1,0),FALSE)/1,0)</f>
        <v>0</v>
      </c>
      <c r="X4">
        <f>IFERROR(VLOOKUP($B4,Kraftvärmeprod!$B$1:$AH$479,MATCH(X$2,Kraftvärmeprod!$B$1:$AG$1,0),FALSE)/1,0)-IFERROR(VLOOKUP($B4,'Slutlig allokering kvv'!$B$2:$AC$462,MATCH(X$3,'Slutlig allokering kvv'!$B$1:$AJ$1,0),FALSE)/1,0)</f>
        <v>0</v>
      </c>
      <c r="Y4">
        <f>IFERROR(VLOOKUP($B4,Kraftvärmeprod!$B$1:$AH$479,MATCH(Y$2,Kraftvärmeprod!$B$1:$AG$1,0),FALSE)/1,0)-IFERROR(VLOOKUP($B4,'Slutlig allokering kvv'!$B$2:$AC$462,MATCH(Y$3,'Slutlig allokering kvv'!$B$1:$AJ$1,0),FALSE)/1,0)</f>
        <v>0</v>
      </c>
      <c r="Z4">
        <f>IFERROR(VLOOKUP($B4,Kraftvärmeprod!$B$1:$AH$479,MATCH(Z$2,Kraftvärmeprod!$B$1:$AG$1,0),FALSE)/1,0)-IFERROR(VLOOKUP($B4,'Slutlig allokering kvv'!$B$2:$AC$462,MATCH(Z$3,'Slutlig allokering kvv'!$B$1:$AJ$1,0),FALSE)/1,0)</f>
        <v>0</v>
      </c>
      <c r="AA4">
        <f>IFERROR(VLOOKUP($B4,Kraftvärmeprod!$B$1:$AH$479,MATCH(AA$2,Kraftvärmeprod!$B$1:$AG$1,0),FALSE)/1,0)-IFERROR(VLOOKUP($B4,'Slutlig allokering kvv'!$B$2:$AC$462,MATCH(AA$3,'Slutlig allokering kvv'!$B$1:$AJ$1,0),FALSE)/1,0)</f>
        <v>0</v>
      </c>
      <c r="AB4">
        <f>IFERROR(VLOOKUP($B4,Kraftvärmeprod!$B$1:$AH$479,MATCH(AB$2,Kraftvärmeprod!$B$1:$AG$1,0),FALSE)/1,0)-IFERROR(VLOOKUP($B4,'Slutlig allokering kvv'!$B$2:$AC$462,MATCH(AB$3,'Slutlig allokering kvv'!$B$1:$AJ$1,0),FALSE)/1,0)</f>
        <v>0</v>
      </c>
      <c r="AE4">
        <f>SUM(E4:AB4)-M4</f>
        <v>0</v>
      </c>
      <c r="AG4">
        <f>IFERROR(VLOOKUP(B4,'Slutlig allokering kvv'!$B$2:$AJ$462,MATCH("Summa justerad allokerad tillförd energi (utan hjälpel och rökgaskondensering):",'Slutlig allokering kvv'!$B$1:$AK$1,0),FALSE)/1,"")</f>
        <v>0</v>
      </c>
      <c r="AI4" s="23" t="str">
        <f>IFERROR(1-VLOOKUP(B4,'Slutlig allokering kvv'!$B$2:$AJ$462,MATCH("Andel av bränsle i kvv som allokerats till värme, exklusive rökgaskondensering och hjälpel",'Slutlig allokering kvv'!$B$1:$AK$1,0),FALSE),"")</f>
        <v/>
      </c>
      <c r="AK4" s="23" t="str">
        <f>IFERROR(AE4/(AE4+AG4),"")</f>
        <v/>
      </c>
    </row>
    <row r="5" spans="1:39" x14ac:dyDescent="0.25">
      <c r="A5" s="2" t="s">
        <v>12</v>
      </c>
      <c r="B5" s="2" t="s">
        <v>14</v>
      </c>
      <c r="C5" s="2">
        <f>IFERROR(VLOOKUP($B5,Kraftvärmeprod!$B$1:$AH$479,MATCH(C$3,Kraftvärmeprod!$B$1:$AG$1,0),FALSE)/1,"")</f>
        <v>223.316</v>
      </c>
      <c r="D5" s="2">
        <f>IFERROR(VLOOKUP($B5,Kraftvärmeprod!$B$1:$AH$479,MATCH(D$3,Kraftvärmeprod!$B$1:$AG$1,0),FALSE)/1,"")</f>
        <v>61.59</v>
      </c>
      <c r="E5">
        <f>IFERROR(VLOOKUP($B5,Kraftvärmeprod!$B$1:$AH$479,MATCH(E$2,Kraftvärmeprod!$B$1:$AG$1,0),FALSE)/1,0)-IFERROR(VLOOKUP($B5,'Slutlig allokering kvv'!$B$2:$AC$462,MATCH(E$3,'Slutlig allokering kvv'!$B$1:$AJ$1,0),FALSE)/1,0)</f>
        <v>0</v>
      </c>
      <c r="F5">
        <f>IFERROR(VLOOKUP($B5,Kraftvärmeprod!$B$1:$AH$479,MATCH(F$2,Kraftvärmeprod!$B$1:$AG$1,0),FALSE)/1,0)-IFERROR(VLOOKUP($B5,'Slutlig allokering kvv'!$B$2:$AC$462,MATCH(F$3,'Slutlig allokering kvv'!$B$1:$AJ$1,0),FALSE)/1,0)</f>
        <v>0</v>
      </c>
      <c r="G5">
        <f>IFERROR(VLOOKUP($B5,Kraftvärmeprod!$B$1:$AH$479,MATCH(G$2,Kraftvärmeprod!$B$1:$AG$1,0),FALSE)/1,0)-IFERROR(VLOOKUP($B5,'Slutlig allokering kvv'!$B$2:$AC$462,MATCH(G$3,'Slutlig allokering kvv'!$B$1:$AJ$1,0),FALSE)/1,0)</f>
        <v>0</v>
      </c>
      <c r="H5">
        <f>IFERROR(VLOOKUP($B5,Kraftvärmeprod!$B$1:$AH$479,MATCH(H$2,Kraftvärmeprod!$B$1:$AG$1,0),FALSE)/1,0)-IFERROR(VLOOKUP($B5,'Slutlig allokering kvv'!$B$2:$AC$462,MATCH(H$3,'Slutlig allokering kvv'!$B$1:$AJ$1,0),FALSE)/1,0)</f>
        <v>0</v>
      </c>
      <c r="I5">
        <f>IFERROR(VLOOKUP($B5,Kraftvärmeprod!$B$1:$AH$479,MATCH(I$2,Kraftvärmeprod!$B$1:$AG$1,0),FALSE)/1,0)-IFERROR(VLOOKUP($B5,'Slutlig allokering kvv'!$B$2:$AC$462,MATCH(I$3,'Slutlig allokering kvv'!$B$1:$AJ$1,0),FALSE)/1,0)</f>
        <v>7.7349000000000001E-2</v>
      </c>
      <c r="J5">
        <f>IFERROR(VLOOKUP($B5,Kraftvärmeprod!$B$1:$AH$479,MATCH(J$2,Kraftvärmeprod!$B$1:$AG$1,0),FALSE)/1,0)-IFERROR(VLOOKUP($B5,'Slutlig allokering kvv'!$B$2:$AC$462,MATCH(J$3,'Slutlig allokering kvv'!$B$1:$AJ$1,0),FALSE)/1,0)</f>
        <v>0</v>
      </c>
      <c r="K5">
        <f>IFERROR(VLOOKUP($B5,Kraftvärmeprod!$B$1:$AH$479,MATCH(K$2,Kraftvärmeprod!$B$1:$AG$1,0),FALSE)/1,0)-IFERROR(VLOOKUP($B5,'Slutlig allokering kvv'!$B$2:$AC$462,MATCH(K$3,'Slutlig allokering kvv'!$B$1:$AJ$1,0),FALSE)/1,0)</f>
        <v>0</v>
      </c>
      <c r="L5">
        <f>IFERROR(VLOOKUP($B5,Kraftvärmeprod!$B$1:$AH$479,MATCH(L$2,Kraftvärmeprod!$B$1:$AG$1,0),FALSE)/1,0)-IFERROR(VLOOKUP($B5,'Slutlig allokering kvv'!$B$2:$AC$462,MATCH(L$3,'Slutlig allokering kvv'!$B$1:$AJ$1,0),FALSE)/1,0)</f>
        <v>101.262</v>
      </c>
      <c r="M5" s="40">
        <f>IFERROR(VLOOKUP($B5,Miljö!$B$1:$S$477,MATCH(M$2,Miljö!$B$1:$X$1,0),FALSE)/1,0)-IFERROR(VLOOKUP($B5,'Slutlig allokering kvv'!$B$2:$AC$462,MATCH(M$3,'Slutlig allokering kvv'!$B$1:$AJ$1,0),FALSE)/1,0)</f>
        <v>4.3899200000000009</v>
      </c>
      <c r="N5">
        <f>IFERROR(VLOOKUP($B5,Kraftvärmeprod!$B$1:$AH$479,MATCH(N$2,Kraftvärmeprod!$B$1:$AG$1,0),FALSE)/1,0)-IFERROR(VLOOKUP($B5,'Slutlig allokering kvv'!$B$2:$AC$462,MATCH(N$3,'Slutlig allokering kvv'!$B$1:$AJ$1,0),FALSE)/1,0)</f>
        <v>0</v>
      </c>
      <c r="O5">
        <f>IFERROR(VLOOKUP($B5,Kraftvärmeprod!$B$1:$AH$479,MATCH(O$2,Kraftvärmeprod!$B$1:$AG$1,0),FALSE)/1,0)-IFERROR(VLOOKUP($B5,'Slutlig allokering kvv'!$B$2:$AC$462,MATCH(O$3,'Slutlig allokering kvv'!$B$1:$AJ$1,0),FALSE)/1,0)</f>
        <v>0</v>
      </c>
      <c r="P5">
        <f>IFERROR(VLOOKUP($B5,Kraftvärmeprod!$B$1:$AH$479,MATCH(P$2,Kraftvärmeprod!$B$1:$AG$1,0),FALSE)/1,0)-IFERROR(VLOOKUP($B5,'Slutlig allokering kvv'!$B$2:$AC$462,MATCH(P$3,'Slutlig allokering kvv'!$B$1:$AJ$1,0),FALSE)/1,0)</f>
        <v>0</v>
      </c>
      <c r="Q5">
        <f>IFERROR(VLOOKUP($B5,Kraftvärmeprod!$B$1:$AH$479,MATCH(Q$2,Kraftvärmeprod!$B$1:$AG$1,0),FALSE)/1,0)-IFERROR(VLOOKUP($B5,'Slutlig allokering kvv'!$B$2:$AC$462,MATCH(Q$3,'Slutlig allokering kvv'!$B$1:$AJ$1,0),FALSE)/1,0)</f>
        <v>0</v>
      </c>
      <c r="R5">
        <f>IFERROR(VLOOKUP($B5,Kraftvärmeprod!$B$1:$AH$479,MATCH(R$2,Kraftvärmeprod!$B$1:$AG$1,0),FALSE)/1,0)-IFERROR(VLOOKUP($B5,'Slutlig allokering kvv'!$B$2:$AC$462,MATCH(R$3,'Slutlig allokering kvv'!$B$1:$AJ$1,0),FALSE)/1,0)</f>
        <v>0</v>
      </c>
      <c r="S5">
        <f>IFERROR(VLOOKUP($B5,Kraftvärmeprod!$B$1:$AH$479,MATCH(S$2,Kraftvärmeprod!$B$1:$AG$1,0),FALSE)/1,0)-IFERROR(VLOOKUP($B5,'Slutlig allokering kvv'!$B$2:$AC$462,MATCH(S$3,'Slutlig allokering kvv'!$B$1:$AJ$1,0),FALSE)/1,0)</f>
        <v>0</v>
      </c>
      <c r="T5">
        <f>IFERROR(VLOOKUP($B5,Kraftvärmeprod!$B$1:$AH$479,MATCH(T$2,Kraftvärmeprod!$B$1:$AG$1,0),FALSE)/1,0)-IFERROR(VLOOKUP($B5,'Slutlig allokering kvv'!$B$2:$AC$462,MATCH(T$3,'Slutlig allokering kvv'!$B$1:$AJ$1,0),FALSE)/1,0)</f>
        <v>0</v>
      </c>
      <c r="U5">
        <f>IFERROR(VLOOKUP($B5,Kraftvärmeprod!$B$1:$AH$479,MATCH(U$2,Kraftvärmeprod!$B$1:$AG$1,0),FALSE)/1,0)-IFERROR(VLOOKUP($B5,'Slutlig allokering kvv'!$B$2:$AC$462,MATCH(U$3,'Slutlig allokering kvv'!$B$1:$AJ$1,0),FALSE)/1,0)</f>
        <v>0</v>
      </c>
      <c r="V5">
        <f>IFERROR(VLOOKUP($B5,Kraftvärmeprod!$B$1:$AH$479,MATCH(V$2,Kraftvärmeprod!$B$1:$AG$1,0),FALSE)/1,0)-IFERROR(VLOOKUP($B5,'Slutlig allokering kvv'!$B$2:$AC$462,MATCH(V$3,'Slutlig allokering kvv'!$B$1:$AJ$1,0),FALSE)/1,0)</f>
        <v>0</v>
      </c>
      <c r="W5">
        <f>IFERROR(VLOOKUP($B5,Kraftvärmeprod!$B$1:$AH$479,MATCH(W$2,Kraftvärmeprod!$B$1:$AG$1,0),FALSE)/1,0)-IFERROR(VLOOKUP($B5,'Slutlig allokering kvv'!$B$2:$AC$462,MATCH(W$3,'Slutlig allokering kvv'!$B$1:$AJ$1,0),FALSE)/1,0)</f>
        <v>0</v>
      </c>
      <c r="X5">
        <f>IFERROR(VLOOKUP($B5,Kraftvärmeprod!$B$1:$AH$479,MATCH(X$2,Kraftvärmeprod!$B$1:$AG$1,0),FALSE)/1,0)-IFERROR(VLOOKUP($B5,'Slutlig allokering kvv'!$B$2:$AC$462,MATCH(X$3,'Slutlig allokering kvv'!$B$1:$AJ$1,0),FALSE)/1,0)</f>
        <v>0</v>
      </c>
      <c r="Y5">
        <f>IFERROR(VLOOKUP($B5,Kraftvärmeprod!$B$1:$AH$479,MATCH(Y$2,Kraftvärmeprod!$B$1:$AG$1,0),FALSE)/1,0)-IFERROR(VLOOKUP($B5,'Slutlig allokering kvv'!$B$2:$AC$462,MATCH(Y$3,'Slutlig allokering kvv'!$B$1:$AJ$1,0),FALSE)/1,0)</f>
        <v>0</v>
      </c>
      <c r="Z5">
        <f>IFERROR(VLOOKUP($B5,Kraftvärmeprod!$B$1:$AH$479,MATCH(Z$2,Kraftvärmeprod!$B$1:$AG$1,0),FALSE)/1,0)-IFERROR(VLOOKUP($B5,'Slutlig allokering kvv'!$B$2:$AC$462,MATCH(Z$3,'Slutlig allokering kvv'!$B$1:$AJ$1,0),FALSE)/1,0)</f>
        <v>0</v>
      </c>
      <c r="AA5">
        <f>IFERROR(VLOOKUP($B5,Kraftvärmeprod!$B$1:$AH$479,MATCH(AA$2,Kraftvärmeprod!$B$1:$AG$1,0),FALSE)/1,0)-IFERROR(VLOOKUP($B5,'Slutlig allokering kvv'!$B$2:$AC$462,MATCH(AA$3,'Slutlig allokering kvv'!$B$1:$AJ$1,0),FALSE)/1,0)</f>
        <v>0</v>
      </c>
      <c r="AB5">
        <f>IFERROR(VLOOKUP($B5,Kraftvärmeprod!$B$1:$AH$479,MATCH(AB$2,Kraftvärmeprod!$B$1:$AG$1,0),FALSE)/1,0)-IFERROR(VLOOKUP($B5,'Slutlig allokering kvv'!$B$2:$AC$462,MATCH(AB$3,'Slutlig allokering kvv'!$B$1:$AJ$1,0),FALSE)/1,0)</f>
        <v>0</v>
      </c>
      <c r="AE5">
        <f>SUM(E5:AB5)-M5</f>
        <v>101.339349</v>
      </c>
      <c r="AG5">
        <f>IFERROR(VLOOKUP(B5,'Slutlig allokering kvv'!$B$2:$AJ$462,MATCH("Summa justerad allokerad tillförd energi (utan hjälpel och rökgaskondensering):",'Slutlig allokering kvv'!$B$1:$AK$1,0),FALSE)/1,"")</f>
        <v>141.02565100000001</v>
      </c>
      <c r="AI5" s="23">
        <f>IFERROR(1-VLOOKUP(B5,'Slutlig allokering kvv'!$B$2:$AJ$462,MATCH("Andel av bränsle i kvv som allokerats till värme, exklusive rökgaskondensering och hjälpel",'Slutlig allokering kvv'!$B$1:$AK$1,0),FALSE),"")</f>
        <v>0.41812699440925871</v>
      </c>
      <c r="AK5" s="23">
        <f>IFERROR(AE5/(AE5+AG5),"")</f>
        <v>0.41812699440925877</v>
      </c>
    </row>
    <row r="6" spans="1:39" x14ac:dyDescent="0.25">
      <c r="A6" s="2" t="s">
        <v>12</v>
      </c>
      <c r="B6" s="2" t="s">
        <v>15</v>
      </c>
      <c r="C6" s="2" t="str">
        <f>IFERROR(VLOOKUP($B6,Kraftvärmeprod!$B$1:$AH$479,MATCH(C$3,Kraftvärmeprod!$B$1:$AG$1,0),FALSE)/1,"")</f>
        <v/>
      </c>
      <c r="D6" s="2" t="str">
        <f>IFERROR(VLOOKUP($B6,Kraftvärmeprod!$B$1:$AH$479,MATCH(D$3,Kraftvärmeprod!$B$1:$AG$1,0),FALSE)/1,"")</f>
        <v/>
      </c>
      <c r="E6">
        <f>IFERROR(VLOOKUP($B6,Kraftvärmeprod!$B$1:$AH$479,MATCH(E$2,Kraftvärmeprod!$B$1:$AG$1,0),FALSE)/1,0)-IFERROR(VLOOKUP($B6,'Slutlig allokering kvv'!$B$2:$AC$462,MATCH(E$3,'Slutlig allokering kvv'!$B$1:$AJ$1,0),FALSE)/1,0)</f>
        <v>0</v>
      </c>
      <c r="F6">
        <f>IFERROR(VLOOKUP($B6,Kraftvärmeprod!$B$1:$AH$479,MATCH(F$2,Kraftvärmeprod!$B$1:$AG$1,0),FALSE)/1,0)-IFERROR(VLOOKUP($B6,'Slutlig allokering kvv'!$B$2:$AC$462,MATCH(F$3,'Slutlig allokering kvv'!$B$1:$AJ$1,0),FALSE)/1,0)</f>
        <v>0</v>
      </c>
      <c r="G6">
        <f>IFERROR(VLOOKUP($B6,Kraftvärmeprod!$B$1:$AH$479,MATCH(G$2,Kraftvärmeprod!$B$1:$AG$1,0),FALSE)/1,0)-IFERROR(VLOOKUP($B6,'Slutlig allokering kvv'!$B$2:$AC$462,MATCH(G$3,'Slutlig allokering kvv'!$B$1:$AJ$1,0),FALSE)/1,0)</f>
        <v>0</v>
      </c>
      <c r="H6">
        <f>IFERROR(VLOOKUP($B6,Kraftvärmeprod!$B$1:$AH$479,MATCH(H$2,Kraftvärmeprod!$B$1:$AG$1,0),FALSE)/1,0)-IFERROR(VLOOKUP($B6,'Slutlig allokering kvv'!$B$2:$AC$462,MATCH(H$3,'Slutlig allokering kvv'!$B$1:$AJ$1,0),FALSE)/1,0)</f>
        <v>0</v>
      </c>
      <c r="I6">
        <f>IFERROR(VLOOKUP($B6,Kraftvärmeprod!$B$1:$AH$479,MATCH(I$2,Kraftvärmeprod!$B$1:$AG$1,0),FALSE)/1,0)-IFERROR(VLOOKUP($B6,'Slutlig allokering kvv'!$B$2:$AC$462,MATCH(I$3,'Slutlig allokering kvv'!$B$1:$AJ$1,0),FALSE)/1,0)</f>
        <v>0</v>
      </c>
      <c r="J6">
        <f>IFERROR(VLOOKUP($B6,Kraftvärmeprod!$B$1:$AH$479,MATCH(J$2,Kraftvärmeprod!$B$1:$AG$1,0),FALSE)/1,0)-IFERROR(VLOOKUP($B6,'Slutlig allokering kvv'!$B$2:$AC$462,MATCH(J$3,'Slutlig allokering kvv'!$B$1:$AJ$1,0),FALSE)/1,0)</f>
        <v>0</v>
      </c>
      <c r="K6">
        <f>IFERROR(VLOOKUP($B6,Kraftvärmeprod!$B$1:$AH$479,MATCH(K$2,Kraftvärmeprod!$B$1:$AG$1,0),FALSE)/1,0)-IFERROR(VLOOKUP($B6,'Slutlig allokering kvv'!$B$2:$AC$462,MATCH(K$3,'Slutlig allokering kvv'!$B$1:$AJ$1,0),FALSE)/1,0)</f>
        <v>0</v>
      </c>
      <c r="L6">
        <f>IFERROR(VLOOKUP($B6,Kraftvärmeprod!$B$1:$AH$479,MATCH(L$2,Kraftvärmeprod!$B$1:$AG$1,0),FALSE)/1,0)-IFERROR(VLOOKUP($B6,'Slutlig allokering kvv'!$B$2:$AC$462,MATCH(L$3,'Slutlig allokering kvv'!$B$1:$AJ$1,0),FALSE)/1,0)</f>
        <v>0</v>
      </c>
      <c r="M6" s="40">
        <f>IFERROR(VLOOKUP($B6,Miljö!$B$1:$S$477,MATCH(M$2,Miljö!$B$1:$X$1,0),FALSE)/1,0)-IFERROR(VLOOKUP($B6,'Slutlig allokering kvv'!$B$2:$AC$462,MATCH(M$3,'Slutlig allokering kvv'!$B$1:$AJ$1,0),FALSE)/1,0)</f>
        <v>0</v>
      </c>
      <c r="N6">
        <f>IFERROR(VLOOKUP($B6,Kraftvärmeprod!$B$1:$AH$479,MATCH(N$2,Kraftvärmeprod!$B$1:$AG$1,0),FALSE)/1,0)-IFERROR(VLOOKUP($B6,'Slutlig allokering kvv'!$B$2:$AC$462,MATCH(N$3,'Slutlig allokering kvv'!$B$1:$AJ$1,0),FALSE)/1,0)</f>
        <v>0</v>
      </c>
      <c r="O6">
        <f>IFERROR(VLOOKUP($B6,Kraftvärmeprod!$B$1:$AH$479,MATCH(O$2,Kraftvärmeprod!$B$1:$AG$1,0),FALSE)/1,0)-IFERROR(VLOOKUP($B6,'Slutlig allokering kvv'!$B$2:$AC$462,MATCH(O$3,'Slutlig allokering kvv'!$B$1:$AJ$1,0),FALSE)/1,0)</f>
        <v>0</v>
      </c>
      <c r="P6">
        <f>IFERROR(VLOOKUP($B6,Kraftvärmeprod!$B$1:$AH$479,MATCH(P$2,Kraftvärmeprod!$B$1:$AG$1,0),FALSE)/1,0)-IFERROR(VLOOKUP($B6,'Slutlig allokering kvv'!$B$2:$AC$462,MATCH(P$3,'Slutlig allokering kvv'!$B$1:$AJ$1,0),FALSE)/1,0)</f>
        <v>0</v>
      </c>
      <c r="Q6">
        <f>IFERROR(VLOOKUP($B6,Kraftvärmeprod!$B$1:$AH$479,MATCH(Q$2,Kraftvärmeprod!$B$1:$AG$1,0),FALSE)/1,0)-IFERROR(VLOOKUP($B6,'Slutlig allokering kvv'!$B$2:$AC$462,MATCH(Q$3,'Slutlig allokering kvv'!$B$1:$AJ$1,0),FALSE)/1,0)</f>
        <v>0</v>
      </c>
      <c r="R6">
        <f>IFERROR(VLOOKUP($B6,Kraftvärmeprod!$B$1:$AH$479,MATCH(R$2,Kraftvärmeprod!$B$1:$AG$1,0),FALSE)/1,0)-IFERROR(VLOOKUP($B6,'Slutlig allokering kvv'!$B$2:$AC$462,MATCH(R$3,'Slutlig allokering kvv'!$B$1:$AJ$1,0),FALSE)/1,0)</f>
        <v>0</v>
      </c>
      <c r="S6">
        <f>IFERROR(VLOOKUP($B6,Kraftvärmeprod!$B$1:$AH$479,MATCH(S$2,Kraftvärmeprod!$B$1:$AG$1,0),FALSE)/1,0)-IFERROR(VLOOKUP($B6,'Slutlig allokering kvv'!$B$2:$AC$462,MATCH(S$3,'Slutlig allokering kvv'!$B$1:$AJ$1,0),FALSE)/1,0)</f>
        <v>0</v>
      </c>
      <c r="T6">
        <f>IFERROR(VLOOKUP($B6,Kraftvärmeprod!$B$1:$AH$479,MATCH(T$2,Kraftvärmeprod!$B$1:$AG$1,0),FALSE)/1,0)-IFERROR(VLOOKUP($B6,'Slutlig allokering kvv'!$B$2:$AC$462,MATCH(T$3,'Slutlig allokering kvv'!$B$1:$AJ$1,0),FALSE)/1,0)</f>
        <v>0</v>
      </c>
      <c r="U6">
        <f>IFERROR(VLOOKUP($B6,Kraftvärmeprod!$B$1:$AH$479,MATCH(U$2,Kraftvärmeprod!$B$1:$AG$1,0),FALSE)/1,0)-IFERROR(VLOOKUP($B6,'Slutlig allokering kvv'!$B$2:$AC$462,MATCH(U$3,'Slutlig allokering kvv'!$B$1:$AJ$1,0),FALSE)/1,0)</f>
        <v>0</v>
      </c>
      <c r="V6">
        <f>IFERROR(VLOOKUP($B6,Kraftvärmeprod!$B$1:$AH$479,MATCH(V$2,Kraftvärmeprod!$B$1:$AG$1,0),FALSE)/1,0)-IFERROR(VLOOKUP($B6,'Slutlig allokering kvv'!$B$2:$AC$462,MATCH(V$3,'Slutlig allokering kvv'!$B$1:$AJ$1,0),FALSE)/1,0)</f>
        <v>0</v>
      </c>
      <c r="W6">
        <f>IFERROR(VLOOKUP($B6,Kraftvärmeprod!$B$1:$AH$479,MATCH(W$2,Kraftvärmeprod!$B$1:$AG$1,0),FALSE)/1,0)-IFERROR(VLOOKUP($B6,'Slutlig allokering kvv'!$B$2:$AC$462,MATCH(W$3,'Slutlig allokering kvv'!$B$1:$AJ$1,0),FALSE)/1,0)</f>
        <v>0</v>
      </c>
      <c r="X6">
        <f>IFERROR(VLOOKUP($B6,Kraftvärmeprod!$B$1:$AH$479,MATCH(X$2,Kraftvärmeprod!$B$1:$AG$1,0),FALSE)/1,0)-IFERROR(VLOOKUP($B6,'Slutlig allokering kvv'!$B$2:$AC$462,MATCH(X$3,'Slutlig allokering kvv'!$B$1:$AJ$1,0),FALSE)/1,0)</f>
        <v>0</v>
      </c>
      <c r="Y6">
        <f>IFERROR(VLOOKUP($B6,Kraftvärmeprod!$B$1:$AH$479,MATCH(Y$2,Kraftvärmeprod!$B$1:$AG$1,0),FALSE)/1,0)-IFERROR(VLOOKUP($B6,'Slutlig allokering kvv'!$B$2:$AC$462,MATCH(Y$3,'Slutlig allokering kvv'!$B$1:$AJ$1,0),FALSE)/1,0)</f>
        <v>0</v>
      </c>
      <c r="Z6">
        <f>IFERROR(VLOOKUP($B6,Kraftvärmeprod!$B$1:$AH$479,MATCH(Z$2,Kraftvärmeprod!$B$1:$AG$1,0),FALSE)/1,0)-IFERROR(VLOOKUP($B6,'Slutlig allokering kvv'!$B$2:$AC$462,MATCH(Z$3,'Slutlig allokering kvv'!$B$1:$AJ$1,0),FALSE)/1,0)</f>
        <v>0</v>
      </c>
      <c r="AA6">
        <f>IFERROR(VLOOKUP($B6,Kraftvärmeprod!$B$1:$AH$479,MATCH(AA$2,Kraftvärmeprod!$B$1:$AG$1,0),FALSE)/1,0)-IFERROR(VLOOKUP($B6,'Slutlig allokering kvv'!$B$2:$AC$462,MATCH(AA$3,'Slutlig allokering kvv'!$B$1:$AJ$1,0),FALSE)/1,0)</f>
        <v>0</v>
      </c>
      <c r="AB6">
        <f>IFERROR(VLOOKUP($B6,Kraftvärmeprod!$B$1:$AH$479,MATCH(AB$2,Kraftvärmeprod!$B$1:$AG$1,0),FALSE)/1,0)-IFERROR(VLOOKUP($B6,'Slutlig allokering kvv'!$B$2:$AC$462,MATCH(AB$3,'Slutlig allokering kvv'!$B$1:$AJ$1,0),FALSE)/1,0)</f>
        <v>0</v>
      </c>
      <c r="AE6">
        <f t="shared" ref="AE6:AE69" si="0">SUM(E6:AB6)-M6</f>
        <v>0</v>
      </c>
      <c r="AG6">
        <f>IFERROR(VLOOKUP(B6,'Slutlig allokering kvv'!$B$2:$AJ$462,MATCH("Summa justerad allokerad tillförd energi (utan hjälpel och rökgaskondensering):",'Slutlig allokering kvv'!$B$1:$AK$1,0),FALSE)/1,"")</f>
        <v>0</v>
      </c>
      <c r="AI6" s="23" t="str">
        <f>IFERROR(1-VLOOKUP(B6,'Slutlig allokering kvv'!$B$2:$AJ$462,MATCH("Andel av bränsle i kvv som allokerats till värme, exklusive rökgaskondensering och hjälpel",'Slutlig allokering kvv'!$B$1:$AK$1,0),FALSE),"")</f>
        <v/>
      </c>
      <c r="AK6" s="23" t="str">
        <f t="shared" ref="AK6:AK69" si="1">IFERROR(AE6/(AE6+AG6),"")</f>
        <v/>
      </c>
    </row>
    <row r="7" spans="1:39" x14ac:dyDescent="0.25">
      <c r="A7" s="2" t="s">
        <v>12</v>
      </c>
      <c r="B7" s="2" t="s">
        <v>16</v>
      </c>
      <c r="C7" s="2" t="str">
        <f>IFERROR(VLOOKUP($B7,Kraftvärmeprod!$B$1:$AH$479,MATCH(C$3,Kraftvärmeprod!$B$1:$AG$1,0),FALSE)/1,"")</f>
        <v/>
      </c>
      <c r="D7" s="2" t="str">
        <f>IFERROR(VLOOKUP($B7,Kraftvärmeprod!$B$1:$AH$479,MATCH(D$3,Kraftvärmeprod!$B$1:$AG$1,0),FALSE)/1,"")</f>
        <v/>
      </c>
      <c r="E7">
        <f>IFERROR(VLOOKUP($B7,Kraftvärmeprod!$B$1:$AH$479,MATCH(E$2,Kraftvärmeprod!$B$1:$AG$1,0),FALSE)/1,0)-IFERROR(VLOOKUP($B7,'Slutlig allokering kvv'!$B$2:$AC$462,MATCH(E$3,'Slutlig allokering kvv'!$B$1:$AJ$1,0),FALSE)/1,0)</f>
        <v>0</v>
      </c>
      <c r="F7">
        <f>IFERROR(VLOOKUP($B7,Kraftvärmeprod!$B$1:$AH$479,MATCH(F$2,Kraftvärmeprod!$B$1:$AG$1,0),FALSE)/1,0)-IFERROR(VLOOKUP($B7,'Slutlig allokering kvv'!$B$2:$AC$462,MATCH(F$3,'Slutlig allokering kvv'!$B$1:$AJ$1,0),FALSE)/1,0)</f>
        <v>0</v>
      </c>
      <c r="G7">
        <f>IFERROR(VLOOKUP($B7,Kraftvärmeprod!$B$1:$AH$479,MATCH(G$2,Kraftvärmeprod!$B$1:$AG$1,0),FALSE)/1,0)-IFERROR(VLOOKUP($B7,'Slutlig allokering kvv'!$B$2:$AC$462,MATCH(G$3,'Slutlig allokering kvv'!$B$1:$AJ$1,0),FALSE)/1,0)</f>
        <v>0</v>
      </c>
      <c r="H7">
        <f>IFERROR(VLOOKUP($B7,Kraftvärmeprod!$B$1:$AH$479,MATCH(H$2,Kraftvärmeprod!$B$1:$AG$1,0),FALSE)/1,0)-IFERROR(VLOOKUP($B7,'Slutlig allokering kvv'!$B$2:$AC$462,MATCH(H$3,'Slutlig allokering kvv'!$B$1:$AJ$1,0),FALSE)/1,0)</f>
        <v>0</v>
      </c>
      <c r="I7">
        <f>IFERROR(VLOOKUP($B7,Kraftvärmeprod!$B$1:$AH$479,MATCH(I$2,Kraftvärmeprod!$B$1:$AG$1,0),FALSE)/1,0)-IFERROR(VLOOKUP($B7,'Slutlig allokering kvv'!$B$2:$AC$462,MATCH(I$3,'Slutlig allokering kvv'!$B$1:$AJ$1,0),FALSE)/1,0)</f>
        <v>0</v>
      </c>
      <c r="J7">
        <f>IFERROR(VLOOKUP($B7,Kraftvärmeprod!$B$1:$AH$479,MATCH(J$2,Kraftvärmeprod!$B$1:$AG$1,0),FALSE)/1,0)-IFERROR(VLOOKUP($B7,'Slutlig allokering kvv'!$B$2:$AC$462,MATCH(J$3,'Slutlig allokering kvv'!$B$1:$AJ$1,0),FALSE)/1,0)</f>
        <v>0</v>
      </c>
      <c r="K7">
        <f>IFERROR(VLOOKUP($B7,Kraftvärmeprod!$B$1:$AH$479,MATCH(K$2,Kraftvärmeprod!$B$1:$AG$1,0),FALSE)/1,0)-IFERROR(VLOOKUP($B7,'Slutlig allokering kvv'!$B$2:$AC$462,MATCH(K$3,'Slutlig allokering kvv'!$B$1:$AJ$1,0),FALSE)/1,0)</f>
        <v>0</v>
      </c>
      <c r="L7">
        <f>IFERROR(VLOOKUP($B7,Kraftvärmeprod!$B$1:$AH$479,MATCH(L$2,Kraftvärmeprod!$B$1:$AG$1,0),FALSE)/1,0)-IFERROR(VLOOKUP($B7,'Slutlig allokering kvv'!$B$2:$AC$462,MATCH(L$3,'Slutlig allokering kvv'!$B$1:$AJ$1,0),FALSE)/1,0)</f>
        <v>0</v>
      </c>
      <c r="M7" s="40">
        <f>IFERROR(VLOOKUP($B7,Miljö!$B$1:$S$477,MATCH(M$2,Miljö!$B$1:$X$1,0),FALSE)/1,0)-IFERROR(VLOOKUP($B7,'Slutlig allokering kvv'!$B$2:$AC$462,MATCH(M$3,'Slutlig allokering kvv'!$B$1:$AJ$1,0),FALSE)/1,0)</f>
        <v>0</v>
      </c>
      <c r="N7">
        <f>IFERROR(VLOOKUP($B7,Kraftvärmeprod!$B$1:$AH$479,MATCH(N$2,Kraftvärmeprod!$B$1:$AG$1,0),FALSE)/1,0)-IFERROR(VLOOKUP($B7,'Slutlig allokering kvv'!$B$2:$AC$462,MATCH(N$3,'Slutlig allokering kvv'!$B$1:$AJ$1,0),FALSE)/1,0)</f>
        <v>0</v>
      </c>
      <c r="O7">
        <f>IFERROR(VLOOKUP($B7,Kraftvärmeprod!$B$1:$AH$479,MATCH(O$2,Kraftvärmeprod!$B$1:$AG$1,0),FALSE)/1,0)-IFERROR(VLOOKUP($B7,'Slutlig allokering kvv'!$B$2:$AC$462,MATCH(O$3,'Slutlig allokering kvv'!$B$1:$AJ$1,0),FALSE)/1,0)</f>
        <v>0</v>
      </c>
      <c r="P7">
        <f>IFERROR(VLOOKUP($B7,Kraftvärmeprod!$B$1:$AH$479,MATCH(P$2,Kraftvärmeprod!$B$1:$AG$1,0),FALSE)/1,0)-IFERROR(VLOOKUP($B7,'Slutlig allokering kvv'!$B$2:$AC$462,MATCH(P$3,'Slutlig allokering kvv'!$B$1:$AJ$1,0),FALSE)/1,0)</f>
        <v>0</v>
      </c>
      <c r="Q7">
        <f>IFERROR(VLOOKUP($B7,Kraftvärmeprod!$B$1:$AH$479,MATCH(Q$2,Kraftvärmeprod!$B$1:$AG$1,0),FALSE)/1,0)-IFERROR(VLOOKUP($B7,'Slutlig allokering kvv'!$B$2:$AC$462,MATCH(Q$3,'Slutlig allokering kvv'!$B$1:$AJ$1,0),FALSE)/1,0)</f>
        <v>0</v>
      </c>
      <c r="R7">
        <f>IFERROR(VLOOKUP($B7,Kraftvärmeprod!$B$1:$AH$479,MATCH(R$2,Kraftvärmeprod!$B$1:$AG$1,0),FALSE)/1,0)-IFERROR(VLOOKUP($B7,'Slutlig allokering kvv'!$B$2:$AC$462,MATCH(R$3,'Slutlig allokering kvv'!$B$1:$AJ$1,0),FALSE)/1,0)</f>
        <v>0</v>
      </c>
      <c r="S7">
        <f>IFERROR(VLOOKUP($B7,Kraftvärmeprod!$B$1:$AH$479,MATCH(S$2,Kraftvärmeprod!$B$1:$AG$1,0),FALSE)/1,0)-IFERROR(VLOOKUP($B7,'Slutlig allokering kvv'!$B$2:$AC$462,MATCH(S$3,'Slutlig allokering kvv'!$B$1:$AJ$1,0),FALSE)/1,0)</f>
        <v>0</v>
      </c>
      <c r="T7">
        <f>IFERROR(VLOOKUP($B7,Kraftvärmeprod!$B$1:$AH$479,MATCH(T$2,Kraftvärmeprod!$B$1:$AG$1,0),FALSE)/1,0)-IFERROR(VLOOKUP($B7,'Slutlig allokering kvv'!$B$2:$AC$462,MATCH(T$3,'Slutlig allokering kvv'!$B$1:$AJ$1,0),FALSE)/1,0)</f>
        <v>0</v>
      </c>
      <c r="U7">
        <f>IFERROR(VLOOKUP($B7,Kraftvärmeprod!$B$1:$AH$479,MATCH(U$2,Kraftvärmeprod!$B$1:$AG$1,0),FALSE)/1,0)-IFERROR(VLOOKUP($B7,'Slutlig allokering kvv'!$B$2:$AC$462,MATCH(U$3,'Slutlig allokering kvv'!$B$1:$AJ$1,0),FALSE)/1,0)</f>
        <v>0</v>
      </c>
      <c r="V7">
        <f>IFERROR(VLOOKUP($B7,Kraftvärmeprod!$B$1:$AH$479,MATCH(V$2,Kraftvärmeprod!$B$1:$AG$1,0),FALSE)/1,0)-IFERROR(VLOOKUP($B7,'Slutlig allokering kvv'!$B$2:$AC$462,MATCH(V$3,'Slutlig allokering kvv'!$B$1:$AJ$1,0),FALSE)/1,0)</f>
        <v>0</v>
      </c>
      <c r="W7">
        <f>IFERROR(VLOOKUP($B7,Kraftvärmeprod!$B$1:$AH$479,MATCH(W$2,Kraftvärmeprod!$B$1:$AG$1,0),FALSE)/1,0)-IFERROR(VLOOKUP($B7,'Slutlig allokering kvv'!$B$2:$AC$462,MATCH(W$3,'Slutlig allokering kvv'!$B$1:$AJ$1,0),FALSE)/1,0)</f>
        <v>0</v>
      </c>
      <c r="X7">
        <f>IFERROR(VLOOKUP($B7,Kraftvärmeprod!$B$1:$AH$479,MATCH(X$2,Kraftvärmeprod!$B$1:$AG$1,0),FALSE)/1,0)-IFERROR(VLOOKUP($B7,'Slutlig allokering kvv'!$B$2:$AC$462,MATCH(X$3,'Slutlig allokering kvv'!$B$1:$AJ$1,0),FALSE)/1,0)</f>
        <v>0</v>
      </c>
      <c r="Y7">
        <f>IFERROR(VLOOKUP($B7,Kraftvärmeprod!$B$1:$AH$479,MATCH(Y$2,Kraftvärmeprod!$B$1:$AG$1,0),FALSE)/1,0)-IFERROR(VLOOKUP($B7,'Slutlig allokering kvv'!$B$2:$AC$462,MATCH(Y$3,'Slutlig allokering kvv'!$B$1:$AJ$1,0),FALSE)/1,0)</f>
        <v>0</v>
      </c>
      <c r="Z7">
        <f>IFERROR(VLOOKUP($B7,Kraftvärmeprod!$B$1:$AH$479,MATCH(Z$2,Kraftvärmeprod!$B$1:$AG$1,0),FALSE)/1,0)-IFERROR(VLOOKUP($B7,'Slutlig allokering kvv'!$B$2:$AC$462,MATCH(Z$3,'Slutlig allokering kvv'!$B$1:$AJ$1,0),FALSE)/1,0)</f>
        <v>0</v>
      </c>
      <c r="AA7">
        <f>IFERROR(VLOOKUP($B7,Kraftvärmeprod!$B$1:$AH$479,MATCH(AA$2,Kraftvärmeprod!$B$1:$AG$1,0),FALSE)/1,0)-IFERROR(VLOOKUP($B7,'Slutlig allokering kvv'!$B$2:$AC$462,MATCH(AA$3,'Slutlig allokering kvv'!$B$1:$AJ$1,0),FALSE)/1,0)</f>
        <v>0</v>
      </c>
      <c r="AB7">
        <f>IFERROR(VLOOKUP($B7,Kraftvärmeprod!$B$1:$AH$479,MATCH(AB$2,Kraftvärmeprod!$B$1:$AG$1,0),FALSE)/1,0)-IFERROR(VLOOKUP($B7,'Slutlig allokering kvv'!$B$2:$AC$462,MATCH(AB$3,'Slutlig allokering kvv'!$B$1:$AJ$1,0),FALSE)/1,0)</f>
        <v>0</v>
      </c>
      <c r="AE7">
        <f t="shared" si="0"/>
        <v>0</v>
      </c>
      <c r="AG7">
        <f>IFERROR(VLOOKUP(B7,'Slutlig allokering kvv'!$B$2:$AJ$462,MATCH("Summa justerad allokerad tillförd energi (utan hjälpel och rökgaskondensering):",'Slutlig allokering kvv'!$B$1:$AK$1,0),FALSE)/1,"")</f>
        <v>0</v>
      </c>
      <c r="AI7" s="23" t="str">
        <f>IFERROR(1-VLOOKUP(B7,'Slutlig allokering kvv'!$B$2:$AJ$462,MATCH("Andel av bränsle i kvv som allokerats till värme, exklusive rökgaskondensering och hjälpel",'Slutlig allokering kvv'!$B$1:$AK$1,0),FALSE),"")</f>
        <v/>
      </c>
      <c r="AK7" s="23" t="str">
        <f t="shared" si="1"/>
        <v/>
      </c>
    </row>
    <row r="8" spans="1:39" x14ac:dyDescent="0.25">
      <c r="A8" s="2" t="s">
        <v>17</v>
      </c>
      <c r="B8" s="2" t="s">
        <v>18</v>
      </c>
      <c r="C8" s="2" t="str">
        <f>IFERROR(VLOOKUP($B8,Kraftvärmeprod!$B$1:$AH$479,MATCH(C$3,Kraftvärmeprod!$B$1:$AG$1,0),FALSE)/1,"")</f>
        <v/>
      </c>
      <c r="D8" s="2" t="str">
        <f>IFERROR(VLOOKUP($B8,Kraftvärmeprod!$B$1:$AH$479,MATCH(D$3,Kraftvärmeprod!$B$1:$AG$1,0),FALSE)/1,"")</f>
        <v/>
      </c>
      <c r="E8">
        <f>IFERROR(VLOOKUP($B8,Kraftvärmeprod!$B$1:$AH$479,MATCH(E$2,Kraftvärmeprod!$B$1:$AG$1,0),FALSE)/1,0)-IFERROR(VLOOKUP($B8,'Slutlig allokering kvv'!$B$2:$AC$462,MATCH(E$3,'Slutlig allokering kvv'!$B$1:$AJ$1,0),FALSE)/1,0)</f>
        <v>0</v>
      </c>
      <c r="F8">
        <f>IFERROR(VLOOKUP($B8,Kraftvärmeprod!$B$1:$AH$479,MATCH(F$2,Kraftvärmeprod!$B$1:$AG$1,0),FALSE)/1,0)-IFERROR(VLOOKUP($B8,'Slutlig allokering kvv'!$B$2:$AC$462,MATCH(F$3,'Slutlig allokering kvv'!$B$1:$AJ$1,0),FALSE)/1,0)</f>
        <v>0</v>
      </c>
      <c r="G8">
        <f>IFERROR(VLOOKUP($B8,Kraftvärmeprod!$B$1:$AH$479,MATCH(G$2,Kraftvärmeprod!$B$1:$AG$1,0),FALSE)/1,0)-IFERROR(VLOOKUP($B8,'Slutlig allokering kvv'!$B$2:$AC$462,MATCH(G$3,'Slutlig allokering kvv'!$B$1:$AJ$1,0),FALSE)/1,0)</f>
        <v>0</v>
      </c>
      <c r="H8">
        <f>IFERROR(VLOOKUP($B8,Kraftvärmeprod!$B$1:$AH$479,MATCH(H$2,Kraftvärmeprod!$B$1:$AG$1,0),FALSE)/1,0)-IFERROR(VLOOKUP($B8,'Slutlig allokering kvv'!$B$2:$AC$462,MATCH(H$3,'Slutlig allokering kvv'!$B$1:$AJ$1,0),FALSE)/1,0)</f>
        <v>0</v>
      </c>
      <c r="I8">
        <f>IFERROR(VLOOKUP($B8,Kraftvärmeprod!$B$1:$AH$479,MATCH(I$2,Kraftvärmeprod!$B$1:$AG$1,0),FALSE)/1,0)-IFERROR(VLOOKUP($B8,'Slutlig allokering kvv'!$B$2:$AC$462,MATCH(I$3,'Slutlig allokering kvv'!$B$1:$AJ$1,0),FALSE)/1,0)</f>
        <v>0</v>
      </c>
      <c r="J8">
        <f>IFERROR(VLOOKUP($B8,Kraftvärmeprod!$B$1:$AH$479,MATCH(J$2,Kraftvärmeprod!$B$1:$AG$1,0),FALSE)/1,0)-IFERROR(VLOOKUP($B8,'Slutlig allokering kvv'!$B$2:$AC$462,MATCH(J$3,'Slutlig allokering kvv'!$B$1:$AJ$1,0),FALSE)/1,0)</f>
        <v>0</v>
      </c>
      <c r="K8">
        <f>IFERROR(VLOOKUP($B8,Kraftvärmeprod!$B$1:$AH$479,MATCH(K$2,Kraftvärmeprod!$B$1:$AG$1,0),FALSE)/1,0)-IFERROR(VLOOKUP($B8,'Slutlig allokering kvv'!$B$2:$AC$462,MATCH(K$3,'Slutlig allokering kvv'!$B$1:$AJ$1,0),FALSE)/1,0)</f>
        <v>0</v>
      </c>
      <c r="L8">
        <f>IFERROR(VLOOKUP($B8,Kraftvärmeprod!$B$1:$AH$479,MATCH(L$2,Kraftvärmeprod!$B$1:$AG$1,0),FALSE)/1,0)-IFERROR(VLOOKUP($B8,'Slutlig allokering kvv'!$B$2:$AC$462,MATCH(L$3,'Slutlig allokering kvv'!$B$1:$AJ$1,0),FALSE)/1,0)</f>
        <v>0</v>
      </c>
      <c r="M8" s="40">
        <f>IFERROR(VLOOKUP($B8,Miljö!$B$1:$S$477,MATCH(M$2,Miljö!$B$1:$X$1,0),FALSE)/1,0)-IFERROR(VLOOKUP($B8,'Slutlig allokering kvv'!$B$2:$AC$462,MATCH(M$3,'Slutlig allokering kvv'!$B$1:$AJ$1,0),FALSE)/1,0)</f>
        <v>0</v>
      </c>
      <c r="N8">
        <f>IFERROR(VLOOKUP($B8,Kraftvärmeprod!$B$1:$AH$479,MATCH(N$2,Kraftvärmeprod!$B$1:$AG$1,0),FALSE)/1,0)-IFERROR(VLOOKUP($B8,'Slutlig allokering kvv'!$B$2:$AC$462,MATCH(N$3,'Slutlig allokering kvv'!$B$1:$AJ$1,0),FALSE)/1,0)</f>
        <v>0</v>
      </c>
      <c r="O8">
        <f>IFERROR(VLOOKUP($B8,Kraftvärmeprod!$B$1:$AH$479,MATCH(O$2,Kraftvärmeprod!$B$1:$AG$1,0),FALSE)/1,0)-IFERROR(VLOOKUP($B8,'Slutlig allokering kvv'!$B$2:$AC$462,MATCH(O$3,'Slutlig allokering kvv'!$B$1:$AJ$1,0),FALSE)/1,0)</f>
        <v>0</v>
      </c>
      <c r="P8">
        <f>IFERROR(VLOOKUP($B8,Kraftvärmeprod!$B$1:$AH$479,MATCH(P$2,Kraftvärmeprod!$B$1:$AG$1,0),FALSE)/1,0)-IFERROR(VLOOKUP($B8,'Slutlig allokering kvv'!$B$2:$AC$462,MATCH(P$3,'Slutlig allokering kvv'!$B$1:$AJ$1,0),FALSE)/1,0)</f>
        <v>0</v>
      </c>
      <c r="Q8">
        <f>IFERROR(VLOOKUP($B8,Kraftvärmeprod!$B$1:$AH$479,MATCH(Q$2,Kraftvärmeprod!$B$1:$AG$1,0),FALSE)/1,0)-IFERROR(VLOOKUP($B8,'Slutlig allokering kvv'!$B$2:$AC$462,MATCH(Q$3,'Slutlig allokering kvv'!$B$1:$AJ$1,0),FALSE)/1,0)</f>
        <v>0</v>
      </c>
      <c r="R8">
        <f>IFERROR(VLOOKUP($B8,Kraftvärmeprod!$B$1:$AH$479,MATCH(R$2,Kraftvärmeprod!$B$1:$AG$1,0),FALSE)/1,0)-IFERROR(VLOOKUP($B8,'Slutlig allokering kvv'!$B$2:$AC$462,MATCH(R$3,'Slutlig allokering kvv'!$B$1:$AJ$1,0),FALSE)/1,0)</f>
        <v>0</v>
      </c>
      <c r="S8">
        <f>IFERROR(VLOOKUP($B8,Kraftvärmeprod!$B$1:$AH$479,MATCH(S$2,Kraftvärmeprod!$B$1:$AG$1,0),FALSE)/1,0)-IFERROR(VLOOKUP($B8,'Slutlig allokering kvv'!$B$2:$AC$462,MATCH(S$3,'Slutlig allokering kvv'!$B$1:$AJ$1,0),FALSE)/1,0)</f>
        <v>0</v>
      </c>
      <c r="T8">
        <f>IFERROR(VLOOKUP($B8,Kraftvärmeprod!$B$1:$AH$479,MATCH(T$2,Kraftvärmeprod!$B$1:$AG$1,0),FALSE)/1,0)-IFERROR(VLOOKUP($B8,'Slutlig allokering kvv'!$B$2:$AC$462,MATCH(T$3,'Slutlig allokering kvv'!$B$1:$AJ$1,0),FALSE)/1,0)</f>
        <v>0</v>
      </c>
      <c r="U8">
        <f>IFERROR(VLOOKUP($B8,Kraftvärmeprod!$B$1:$AH$479,MATCH(U$2,Kraftvärmeprod!$B$1:$AG$1,0),FALSE)/1,0)-IFERROR(VLOOKUP($B8,'Slutlig allokering kvv'!$B$2:$AC$462,MATCH(U$3,'Slutlig allokering kvv'!$B$1:$AJ$1,0),FALSE)/1,0)</f>
        <v>0</v>
      </c>
      <c r="V8">
        <f>IFERROR(VLOOKUP($B8,Kraftvärmeprod!$B$1:$AH$479,MATCH(V$2,Kraftvärmeprod!$B$1:$AG$1,0),FALSE)/1,0)-IFERROR(VLOOKUP($B8,'Slutlig allokering kvv'!$B$2:$AC$462,MATCH(V$3,'Slutlig allokering kvv'!$B$1:$AJ$1,0),FALSE)/1,0)</f>
        <v>0</v>
      </c>
      <c r="W8">
        <f>IFERROR(VLOOKUP($B8,Kraftvärmeprod!$B$1:$AH$479,MATCH(W$2,Kraftvärmeprod!$B$1:$AG$1,0),FALSE)/1,0)-IFERROR(VLOOKUP($B8,'Slutlig allokering kvv'!$B$2:$AC$462,MATCH(W$3,'Slutlig allokering kvv'!$B$1:$AJ$1,0),FALSE)/1,0)</f>
        <v>0</v>
      </c>
      <c r="X8">
        <f>IFERROR(VLOOKUP($B8,Kraftvärmeprod!$B$1:$AH$479,MATCH(X$2,Kraftvärmeprod!$B$1:$AG$1,0),FALSE)/1,0)-IFERROR(VLOOKUP($B8,'Slutlig allokering kvv'!$B$2:$AC$462,MATCH(X$3,'Slutlig allokering kvv'!$B$1:$AJ$1,0),FALSE)/1,0)</f>
        <v>0</v>
      </c>
      <c r="Y8">
        <f>IFERROR(VLOOKUP($B8,Kraftvärmeprod!$B$1:$AH$479,MATCH(Y$2,Kraftvärmeprod!$B$1:$AG$1,0),FALSE)/1,0)-IFERROR(VLOOKUP($B8,'Slutlig allokering kvv'!$B$2:$AC$462,MATCH(Y$3,'Slutlig allokering kvv'!$B$1:$AJ$1,0),FALSE)/1,0)</f>
        <v>0</v>
      </c>
      <c r="Z8">
        <f>IFERROR(VLOOKUP($B8,Kraftvärmeprod!$B$1:$AH$479,MATCH(Z$2,Kraftvärmeprod!$B$1:$AG$1,0),FALSE)/1,0)-IFERROR(VLOOKUP($B8,'Slutlig allokering kvv'!$B$2:$AC$462,MATCH(Z$3,'Slutlig allokering kvv'!$B$1:$AJ$1,0),FALSE)/1,0)</f>
        <v>0</v>
      </c>
      <c r="AA8">
        <f>IFERROR(VLOOKUP($B8,Kraftvärmeprod!$B$1:$AH$479,MATCH(AA$2,Kraftvärmeprod!$B$1:$AG$1,0),FALSE)/1,0)-IFERROR(VLOOKUP($B8,'Slutlig allokering kvv'!$B$2:$AC$462,MATCH(AA$3,'Slutlig allokering kvv'!$B$1:$AJ$1,0),FALSE)/1,0)</f>
        <v>0</v>
      </c>
      <c r="AB8">
        <f>IFERROR(VLOOKUP($B8,Kraftvärmeprod!$B$1:$AH$479,MATCH(AB$2,Kraftvärmeprod!$B$1:$AG$1,0),FALSE)/1,0)-IFERROR(VLOOKUP($B8,'Slutlig allokering kvv'!$B$2:$AC$462,MATCH(AB$3,'Slutlig allokering kvv'!$B$1:$AJ$1,0),FALSE)/1,0)</f>
        <v>0</v>
      </c>
      <c r="AE8">
        <f t="shared" si="0"/>
        <v>0</v>
      </c>
      <c r="AG8">
        <f>IFERROR(VLOOKUP(B8,'Slutlig allokering kvv'!$B$2:$AJ$462,MATCH("Summa justerad allokerad tillförd energi (utan hjälpel och rökgaskondensering):",'Slutlig allokering kvv'!$B$1:$AK$1,0),FALSE)/1,"")</f>
        <v>0</v>
      </c>
      <c r="AI8" s="23" t="str">
        <f>IFERROR(1-VLOOKUP(B8,'Slutlig allokering kvv'!$B$2:$AJ$462,MATCH("Andel av bränsle i kvv som allokerats till värme, exklusive rökgaskondensering och hjälpel",'Slutlig allokering kvv'!$B$1:$AK$1,0),FALSE),"")</f>
        <v/>
      </c>
      <c r="AK8" s="23" t="str">
        <f t="shared" si="1"/>
        <v/>
      </c>
    </row>
    <row r="9" spans="1:39" x14ac:dyDescent="0.25">
      <c r="A9" s="2" t="s">
        <v>19</v>
      </c>
      <c r="B9" s="2" t="s">
        <v>20</v>
      </c>
      <c r="C9" s="2" t="str">
        <f>IFERROR(VLOOKUP($B9,Kraftvärmeprod!$B$1:$AH$479,MATCH(C$3,Kraftvärmeprod!$B$1:$AG$1,0),FALSE)/1,"")</f>
        <v/>
      </c>
      <c r="D9" s="2" t="str">
        <f>IFERROR(VLOOKUP($B9,Kraftvärmeprod!$B$1:$AH$479,MATCH(D$3,Kraftvärmeprod!$B$1:$AG$1,0),FALSE)/1,"")</f>
        <v/>
      </c>
      <c r="E9">
        <f>IFERROR(VLOOKUP($B9,Kraftvärmeprod!$B$1:$AH$479,MATCH(E$2,Kraftvärmeprod!$B$1:$AG$1,0),FALSE)/1,0)-IFERROR(VLOOKUP($B9,'Slutlig allokering kvv'!$B$2:$AC$462,MATCH(E$3,'Slutlig allokering kvv'!$B$1:$AJ$1,0),FALSE)/1,0)</f>
        <v>0</v>
      </c>
      <c r="F9">
        <f>IFERROR(VLOOKUP($B9,Kraftvärmeprod!$B$1:$AH$479,MATCH(F$2,Kraftvärmeprod!$B$1:$AG$1,0),FALSE)/1,0)-IFERROR(VLOOKUP($B9,'Slutlig allokering kvv'!$B$2:$AC$462,MATCH(F$3,'Slutlig allokering kvv'!$B$1:$AJ$1,0),FALSE)/1,0)</f>
        <v>0</v>
      </c>
      <c r="G9">
        <f>IFERROR(VLOOKUP($B9,Kraftvärmeprod!$B$1:$AH$479,MATCH(G$2,Kraftvärmeprod!$B$1:$AG$1,0),FALSE)/1,0)-IFERROR(VLOOKUP($B9,'Slutlig allokering kvv'!$B$2:$AC$462,MATCH(G$3,'Slutlig allokering kvv'!$B$1:$AJ$1,0),FALSE)/1,0)</f>
        <v>0</v>
      </c>
      <c r="H9">
        <f>IFERROR(VLOOKUP($B9,Kraftvärmeprod!$B$1:$AH$479,MATCH(H$2,Kraftvärmeprod!$B$1:$AG$1,0),FALSE)/1,0)-IFERROR(VLOOKUP($B9,'Slutlig allokering kvv'!$B$2:$AC$462,MATCH(H$3,'Slutlig allokering kvv'!$B$1:$AJ$1,0),FALSE)/1,0)</f>
        <v>0</v>
      </c>
      <c r="I9">
        <f>IFERROR(VLOOKUP($B9,Kraftvärmeprod!$B$1:$AH$479,MATCH(I$2,Kraftvärmeprod!$B$1:$AG$1,0),FALSE)/1,0)-IFERROR(VLOOKUP($B9,'Slutlig allokering kvv'!$B$2:$AC$462,MATCH(I$3,'Slutlig allokering kvv'!$B$1:$AJ$1,0),FALSE)/1,0)</f>
        <v>0</v>
      </c>
      <c r="J9">
        <f>IFERROR(VLOOKUP($B9,Kraftvärmeprod!$B$1:$AH$479,MATCH(J$2,Kraftvärmeprod!$B$1:$AG$1,0),FALSE)/1,0)-IFERROR(VLOOKUP($B9,'Slutlig allokering kvv'!$B$2:$AC$462,MATCH(J$3,'Slutlig allokering kvv'!$B$1:$AJ$1,0),FALSE)/1,0)</f>
        <v>0</v>
      </c>
      <c r="K9">
        <f>IFERROR(VLOOKUP($B9,Kraftvärmeprod!$B$1:$AH$479,MATCH(K$2,Kraftvärmeprod!$B$1:$AG$1,0),FALSE)/1,0)-IFERROR(VLOOKUP($B9,'Slutlig allokering kvv'!$B$2:$AC$462,MATCH(K$3,'Slutlig allokering kvv'!$B$1:$AJ$1,0),FALSE)/1,0)</f>
        <v>0</v>
      </c>
      <c r="L9">
        <f>IFERROR(VLOOKUP($B9,Kraftvärmeprod!$B$1:$AH$479,MATCH(L$2,Kraftvärmeprod!$B$1:$AG$1,0),FALSE)/1,0)-IFERROR(VLOOKUP($B9,'Slutlig allokering kvv'!$B$2:$AC$462,MATCH(L$3,'Slutlig allokering kvv'!$B$1:$AJ$1,0),FALSE)/1,0)</f>
        <v>0</v>
      </c>
      <c r="M9" s="40">
        <f>IFERROR(VLOOKUP($B9,Miljö!$B$1:$S$477,MATCH(M$2,Miljö!$B$1:$X$1,0),FALSE)/1,0)-IFERROR(VLOOKUP($B9,'Slutlig allokering kvv'!$B$2:$AC$462,MATCH(M$3,'Slutlig allokering kvv'!$B$1:$AJ$1,0),FALSE)/1,0)</f>
        <v>0</v>
      </c>
      <c r="N9">
        <f>IFERROR(VLOOKUP($B9,Kraftvärmeprod!$B$1:$AH$479,MATCH(N$2,Kraftvärmeprod!$B$1:$AG$1,0),FALSE)/1,0)-IFERROR(VLOOKUP($B9,'Slutlig allokering kvv'!$B$2:$AC$462,MATCH(N$3,'Slutlig allokering kvv'!$B$1:$AJ$1,0),FALSE)/1,0)</f>
        <v>0</v>
      </c>
      <c r="O9">
        <f>IFERROR(VLOOKUP($B9,Kraftvärmeprod!$B$1:$AH$479,MATCH(O$2,Kraftvärmeprod!$B$1:$AG$1,0),FALSE)/1,0)-IFERROR(VLOOKUP($B9,'Slutlig allokering kvv'!$B$2:$AC$462,MATCH(O$3,'Slutlig allokering kvv'!$B$1:$AJ$1,0),FALSE)/1,0)</f>
        <v>0</v>
      </c>
      <c r="P9">
        <f>IFERROR(VLOOKUP($B9,Kraftvärmeprod!$B$1:$AH$479,MATCH(P$2,Kraftvärmeprod!$B$1:$AG$1,0),FALSE)/1,0)-IFERROR(VLOOKUP($B9,'Slutlig allokering kvv'!$B$2:$AC$462,MATCH(P$3,'Slutlig allokering kvv'!$B$1:$AJ$1,0),FALSE)/1,0)</f>
        <v>0</v>
      </c>
      <c r="Q9">
        <f>IFERROR(VLOOKUP($B9,Kraftvärmeprod!$B$1:$AH$479,MATCH(Q$2,Kraftvärmeprod!$B$1:$AG$1,0),FALSE)/1,0)-IFERROR(VLOOKUP($B9,'Slutlig allokering kvv'!$B$2:$AC$462,MATCH(Q$3,'Slutlig allokering kvv'!$B$1:$AJ$1,0),FALSE)/1,0)</f>
        <v>0</v>
      </c>
      <c r="R9">
        <f>IFERROR(VLOOKUP($B9,Kraftvärmeprod!$B$1:$AH$479,MATCH(R$2,Kraftvärmeprod!$B$1:$AG$1,0),FALSE)/1,0)-IFERROR(VLOOKUP($B9,'Slutlig allokering kvv'!$B$2:$AC$462,MATCH(R$3,'Slutlig allokering kvv'!$B$1:$AJ$1,0),FALSE)/1,0)</f>
        <v>0</v>
      </c>
      <c r="S9">
        <f>IFERROR(VLOOKUP($B9,Kraftvärmeprod!$B$1:$AH$479,MATCH(S$2,Kraftvärmeprod!$B$1:$AG$1,0),FALSE)/1,0)-IFERROR(VLOOKUP($B9,'Slutlig allokering kvv'!$B$2:$AC$462,MATCH(S$3,'Slutlig allokering kvv'!$B$1:$AJ$1,0),FALSE)/1,0)</f>
        <v>0</v>
      </c>
      <c r="T9">
        <f>IFERROR(VLOOKUP($B9,Kraftvärmeprod!$B$1:$AH$479,MATCH(T$2,Kraftvärmeprod!$B$1:$AG$1,0),FALSE)/1,0)-IFERROR(VLOOKUP($B9,'Slutlig allokering kvv'!$B$2:$AC$462,MATCH(T$3,'Slutlig allokering kvv'!$B$1:$AJ$1,0),FALSE)/1,0)</f>
        <v>0</v>
      </c>
      <c r="U9">
        <f>IFERROR(VLOOKUP($B9,Kraftvärmeprod!$B$1:$AH$479,MATCH(U$2,Kraftvärmeprod!$B$1:$AG$1,0),FALSE)/1,0)-IFERROR(VLOOKUP($B9,'Slutlig allokering kvv'!$B$2:$AC$462,MATCH(U$3,'Slutlig allokering kvv'!$B$1:$AJ$1,0),FALSE)/1,0)</f>
        <v>0</v>
      </c>
      <c r="V9">
        <f>IFERROR(VLOOKUP($B9,Kraftvärmeprod!$B$1:$AH$479,MATCH(V$2,Kraftvärmeprod!$B$1:$AG$1,0),FALSE)/1,0)-IFERROR(VLOOKUP($B9,'Slutlig allokering kvv'!$B$2:$AC$462,MATCH(V$3,'Slutlig allokering kvv'!$B$1:$AJ$1,0),FALSE)/1,0)</f>
        <v>0</v>
      </c>
      <c r="W9">
        <f>IFERROR(VLOOKUP($B9,Kraftvärmeprod!$B$1:$AH$479,MATCH(W$2,Kraftvärmeprod!$B$1:$AG$1,0),FALSE)/1,0)-IFERROR(VLOOKUP($B9,'Slutlig allokering kvv'!$B$2:$AC$462,MATCH(W$3,'Slutlig allokering kvv'!$B$1:$AJ$1,0),FALSE)/1,0)</f>
        <v>0</v>
      </c>
      <c r="X9">
        <f>IFERROR(VLOOKUP($B9,Kraftvärmeprod!$B$1:$AH$479,MATCH(X$2,Kraftvärmeprod!$B$1:$AG$1,0),FALSE)/1,0)-IFERROR(VLOOKUP($B9,'Slutlig allokering kvv'!$B$2:$AC$462,MATCH(X$3,'Slutlig allokering kvv'!$B$1:$AJ$1,0),FALSE)/1,0)</f>
        <v>0</v>
      </c>
      <c r="Y9">
        <f>IFERROR(VLOOKUP($B9,Kraftvärmeprod!$B$1:$AH$479,MATCH(Y$2,Kraftvärmeprod!$B$1:$AG$1,0),FALSE)/1,0)-IFERROR(VLOOKUP($B9,'Slutlig allokering kvv'!$B$2:$AC$462,MATCH(Y$3,'Slutlig allokering kvv'!$B$1:$AJ$1,0),FALSE)/1,0)</f>
        <v>0</v>
      </c>
      <c r="Z9">
        <f>IFERROR(VLOOKUP($B9,Kraftvärmeprod!$B$1:$AH$479,MATCH(Z$2,Kraftvärmeprod!$B$1:$AG$1,0),FALSE)/1,0)-IFERROR(VLOOKUP($B9,'Slutlig allokering kvv'!$B$2:$AC$462,MATCH(Z$3,'Slutlig allokering kvv'!$B$1:$AJ$1,0),FALSE)/1,0)</f>
        <v>0</v>
      </c>
      <c r="AA9">
        <f>IFERROR(VLOOKUP($B9,Kraftvärmeprod!$B$1:$AH$479,MATCH(AA$2,Kraftvärmeprod!$B$1:$AG$1,0),FALSE)/1,0)-IFERROR(VLOOKUP($B9,'Slutlig allokering kvv'!$B$2:$AC$462,MATCH(AA$3,'Slutlig allokering kvv'!$B$1:$AJ$1,0),FALSE)/1,0)</f>
        <v>0</v>
      </c>
      <c r="AB9">
        <f>IFERROR(VLOOKUP($B9,Kraftvärmeprod!$B$1:$AH$479,MATCH(AB$2,Kraftvärmeprod!$B$1:$AG$1,0),FALSE)/1,0)-IFERROR(VLOOKUP($B9,'Slutlig allokering kvv'!$B$2:$AC$462,MATCH(AB$3,'Slutlig allokering kvv'!$B$1:$AJ$1,0),FALSE)/1,0)</f>
        <v>0</v>
      </c>
      <c r="AE9">
        <f t="shared" si="0"/>
        <v>0</v>
      </c>
      <c r="AG9">
        <f>IFERROR(VLOOKUP(B9,'Slutlig allokering kvv'!$B$2:$AJ$462,MATCH("Summa justerad allokerad tillförd energi (utan hjälpel och rökgaskondensering):",'Slutlig allokering kvv'!$B$1:$AK$1,0),FALSE)/1,"")</f>
        <v>0</v>
      </c>
      <c r="AI9" s="23" t="str">
        <f>IFERROR(1-VLOOKUP(B9,'Slutlig allokering kvv'!$B$2:$AJ$462,MATCH("Andel av bränsle i kvv som allokerats till värme, exklusive rökgaskondensering och hjälpel",'Slutlig allokering kvv'!$B$1:$AK$1,0),FALSE),"")</f>
        <v/>
      </c>
      <c r="AK9" s="23" t="str">
        <f t="shared" si="1"/>
        <v/>
      </c>
    </row>
    <row r="10" spans="1:39" x14ac:dyDescent="0.25">
      <c r="A10" s="2" t="s">
        <v>19</v>
      </c>
      <c r="B10" s="2" t="s">
        <v>21</v>
      </c>
      <c r="C10" s="2" t="str">
        <f>IFERROR(VLOOKUP($B10,Kraftvärmeprod!$B$1:$AH$479,MATCH(C$3,Kraftvärmeprod!$B$1:$AG$1,0),FALSE)/1,"")</f>
        <v/>
      </c>
      <c r="D10" s="2" t="str">
        <f>IFERROR(VLOOKUP($B10,Kraftvärmeprod!$B$1:$AH$479,MATCH(D$3,Kraftvärmeprod!$B$1:$AG$1,0),FALSE)/1,"")</f>
        <v/>
      </c>
      <c r="E10">
        <f>IFERROR(VLOOKUP($B10,Kraftvärmeprod!$B$1:$AH$479,MATCH(E$2,Kraftvärmeprod!$B$1:$AG$1,0),FALSE)/1,0)-IFERROR(VLOOKUP($B10,'Slutlig allokering kvv'!$B$2:$AC$462,MATCH(E$3,'Slutlig allokering kvv'!$B$1:$AJ$1,0),FALSE)/1,0)</f>
        <v>0</v>
      </c>
      <c r="F10">
        <f>IFERROR(VLOOKUP($B10,Kraftvärmeprod!$B$1:$AH$479,MATCH(F$2,Kraftvärmeprod!$B$1:$AG$1,0),FALSE)/1,0)-IFERROR(VLOOKUP($B10,'Slutlig allokering kvv'!$B$2:$AC$462,MATCH(F$3,'Slutlig allokering kvv'!$B$1:$AJ$1,0),FALSE)/1,0)</f>
        <v>0</v>
      </c>
      <c r="G10">
        <f>IFERROR(VLOOKUP($B10,Kraftvärmeprod!$B$1:$AH$479,MATCH(G$2,Kraftvärmeprod!$B$1:$AG$1,0),FALSE)/1,0)-IFERROR(VLOOKUP($B10,'Slutlig allokering kvv'!$B$2:$AC$462,MATCH(G$3,'Slutlig allokering kvv'!$B$1:$AJ$1,0),FALSE)/1,0)</f>
        <v>0</v>
      </c>
      <c r="H10">
        <f>IFERROR(VLOOKUP($B10,Kraftvärmeprod!$B$1:$AH$479,MATCH(H$2,Kraftvärmeprod!$B$1:$AG$1,0),FALSE)/1,0)-IFERROR(VLOOKUP($B10,'Slutlig allokering kvv'!$B$2:$AC$462,MATCH(H$3,'Slutlig allokering kvv'!$B$1:$AJ$1,0),FALSE)/1,0)</f>
        <v>0</v>
      </c>
      <c r="I10">
        <f>IFERROR(VLOOKUP($B10,Kraftvärmeprod!$B$1:$AH$479,MATCH(I$2,Kraftvärmeprod!$B$1:$AG$1,0),FALSE)/1,0)-IFERROR(VLOOKUP($B10,'Slutlig allokering kvv'!$B$2:$AC$462,MATCH(I$3,'Slutlig allokering kvv'!$B$1:$AJ$1,0),FALSE)/1,0)</f>
        <v>0</v>
      </c>
      <c r="J10">
        <f>IFERROR(VLOOKUP($B10,Kraftvärmeprod!$B$1:$AH$479,MATCH(J$2,Kraftvärmeprod!$B$1:$AG$1,0),FALSE)/1,0)-IFERROR(VLOOKUP($B10,'Slutlig allokering kvv'!$B$2:$AC$462,MATCH(J$3,'Slutlig allokering kvv'!$B$1:$AJ$1,0),FALSE)/1,0)</f>
        <v>0</v>
      </c>
      <c r="K10">
        <f>IFERROR(VLOOKUP($B10,Kraftvärmeprod!$B$1:$AH$479,MATCH(K$2,Kraftvärmeprod!$B$1:$AG$1,0),FALSE)/1,0)-IFERROR(VLOOKUP($B10,'Slutlig allokering kvv'!$B$2:$AC$462,MATCH(K$3,'Slutlig allokering kvv'!$B$1:$AJ$1,0),FALSE)/1,0)</f>
        <v>0</v>
      </c>
      <c r="L10">
        <f>IFERROR(VLOOKUP($B10,Kraftvärmeprod!$B$1:$AH$479,MATCH(L$2,Kraftvärmeprod!$B$1:$AG$1,0),FALSE)/1,0)-IFERROR(VLOOKUP($B10,'Slutlig allokering kvv'!$B$2:$AC$462,MATCH(L$3,'Slutlig allokering kvv'!$B$1:$AJ$1,0),FALSE)/1,0)</f>
        <v>0</v>
      </c>
      <c r="M10" s="40">
        <f>IFERROR(VLOOKUP($B10,Miljö!$B$1:$S$477,MATCH(M$2,Miljö!$B$1:$X$1,0),FALSE)/1,0)-IFERROR(VLOOKUP($B10,'Slutlig allokering kvv'!$B$2:$AC$462,MATCH(M$3,'Slutlig allokering kvv'!$B$1:$AJ$1,0),FALSE)/1,0)</f>
        <v>0</v>
      </c>
      <c r="N10">
        <f>IFERROR(VLOOKUP($B10,Kraftvärmeprod!$B$1:$AH$479,MATCH(N$2,Kraftvärmeprod!$B$1:$AG$1,0),FALSE)/1,0)-IFERROR(VLOOKUP($B10,'Slutlig allokering kvv'!$B$2:$AC$462,MATCH(N$3,'Slutlig allokering kvv'!$B$1:$AJ$1,0),FALSE)/1,0)</f>
        <v>0</v>
      </c>
      <c r="O10">
        <f>IFERROR(VLOOKUP($B10,Kraftvärmeprod!$B$1:$AH$479,MATCH(O$2,Kraftvärmeprod!$B$1:$AG$1,0),FALSE)/1,0)-IFERROR(VLOOKUP($B10,'Slutlig allokering kvv'!$B$2:$AC$462,MATCH(O$3,'Slutlig allokering kvv'!$B$1:$AJ$1,0),FALSE)/1,0)</f>
        <v>0</v>
      </c>
      <c r="P10">
        <f>IFERROR(VLOOKUP($B10,Kraftvärmeprod!$B$1:$AH$479,MATCH(P$2,Kraftvärmeprod!$B$1:$AG$1,0),FALSE)/1,0)-IFERROR(VLOOKUP($B10,'Slutlig allokering kvv'!$B$2:$AC$462,MATCH(P$3,'Slutlig allokering kvv'!$B$1:$AJ$1,0),FALSE)/1,0)</f>
        <v>0</v>
      </c>
      <c r="Q10">
        <f>IFERROR(VLOOKUP($B10,Kraftvärmeprod!$B$1:$AH$479,MATCH(Q$2,Kraftvärmeprod!$B$1:$AG$1,0),FALSE)/1,0)-IFERROR(VLOOKUP($B10,'Slutlig allokering kvv'!$B$2:$AC$462,MATCH(Q$3,'Slutlig allokering kvv'!$B$1:$AJ$1,0),FALSE)/1,0)</f>
        <v>0</v>
      </c>
      <c r="R10">
        <f>IFERROR(VLOOKUP($B10,Kraftvärmeprod!$B$1:$AH$479,MATCH(R$2,Kraftvärmeprod!$B$1:$AG$1,0),FALSE)/1,0)-IFERROR(VLOOKUP($B10,'Slutlig allokering kvv'!$B$2:$AC$462,MATCH(R$3,'Slutlig allokering kvv'!$B$1:$AJ$1,0),FALSE)/1,0)</f>
        <v>0</v>
      </c>
      <c r="S10">
        <f>IFERROR(VLOOKUP($B10,Kraftvärmeprod!$B$1:$AH$479,MATCH(S$2,Kraftvärmeprod!$B$1:$AG$1,0),FALSE)/1,0)-IFERROR(VLOOKUP($B10,'Slutlig allokering kvv'!$B$2:$AC$462,MATCH(S$3,'Slutlig allokering kvv'!$B$1:$AJ$1,0),FALSE)/1,0)</f>
        <v>0</v>
      </c>
      <c r="T10">
        <f>IFERROR(VLOOKUP($B10,Kraftvärmeprod!$B$1:$AH$479,MATCH(T$2,Kraftvärmeprod!$B$1:$AG$1,0),FALSE)/1,0)-IFERROR(VLOOKUP($B10,'Slutlig allokering kvv'!$B$2:$AC$462,MATCH(T$3,'Slutlig allokering kvv'!$B$1:$AJ$1,0),FALSE)/1,0)</f>
        <v>0</v>
      </c>
      <c r="U10">
        <f>IFERROR(VLOOKUP($B10,Kraftvärmeprod!$B$1:$AH$479,MATCH(U$2,Kraftvärmeprod!$B$1:$AG$1,0),FALSE)/1,0)-IFERROR(VLOOKUP($B10,'Slutlig allokering kvv'!$B$2:$AC$462,MATCH(U$3,'Slutlig allokering kvv'!$B$1:$AJ$1,0),FALSE)/1,0)</f>
        <v>0</v>
      </c>
      <c r="V10">
        <f>IFERROR(VLOOKUP($B10,Kraftvärmeprod!$B$1:$AH$479,MATCH(V$2,Kraftvärmeprod!$B$1:$AG$1,0),FALSE)/1,0)-IFERROR(VLOOKUP($B10,'Slutlig allokering kvv'!$B$2:$AC$462,MATCH(V$3,'Slutlig allokering kvv'!$B$1:$AJ$1,0),FALSE)/1,0)</f>
        <v>0</v>
      </c>
      <c r="W10">
        <f>IFERROR(VLOOKUP($B10,Kraftvärmeprod!$B$1:$AH$479,MATCH(W$2,Kraftvärmeprod!$B$1:$AG$1,0),FALSE)/1,0)-IFERROR(VLOOKUP($B10,'Slutlig allokering kvv'!$B$2:$AC$462,MATCH(W$3,'Slutlig allokering kvv'!$B$1:$AJ$1,0),FALSE)/1,0)</f>
        <v>0</v>
      </c>
      <c r="X10">
        <f>IFERROR(VLOOKUP($B10,Kraftvärmeprod!$B$1:$AH$479,MATCH(X$2,Kraftvärmeprod!$B$1:$AG$1,0),FALSE)/1,0)-IFERROR(VLOOKUP($B10,'Slutlig allokering kvv'!$B$2:$AC$462,MATCH(X$3,'Slutlig allokering kvv'!$B$1:$AJ$1,0),FALSE)/1,0)</f>
        <v>0</v>
      </c>
      <c r="Y10">
        <f>IFERROR(VLOOKUP($B10,Kraftvärmeprod!$B$1:$AH$479,MATCH(Y$2,Kraftvärmeprod!$B$1:$AG$1,0),FALSE)/1,0)-IFERROR(VLOOKUP($B10,'Slutlig allokering kvv'!$B$2:$AC$462,MATCH(Y$3,'Slutlig allokering kvv'!$B$1:$AJ$1,0),FALSE)/1,0)</f>
        <v>0</v>
      </c>
      <c r="Z10">
        <f>IFERROR(VLOOKUP($B10,Kraftvärmeprod!$B$1:$AH$479,MATCH(Z$2,Kraftvärmeprod!$B$1:$AG$1,0),FALSE)/1,0)-IFERROR(VLOOKUP($B10,'Slutlig allokering kvv'!$B$2:$AC$462,MATCH(Z$3,'Slutlig allokering kvv'!$B$1:$AJ$1,0),FALSE)/1,0)</f>
        <v>0</v>
      </c>
      <c r="AA10">
        <f>IFERROR(VLOOKUP($B10,Kraftvärmeprod!$B$1:$AH$479,MATCH(AA$2,Kraftvärmeprod!$B$1:$AG$1,0),FALSE)/1,0)-IFERROR(VLOOKUP($B10,'Slutlig allokering kvv'!$B$2:$AC$462,MATCH(AA$3,'Slutlig allokering kvv'!$B$1:$AJ$1,0),FALSE)/1,0)</f>
        <v>0</v>
      </c>
      <c r="AB10">
        <f>IFERROR(VLOOKUP($B10,Kraftvärmeprod!$B$1:$AH$479,MATCH(AB$2,Kraftvärmeprod!$B$1:$AG$1,0),FALSE)/1,0)-IFERROR(VLOOKUP($B10,'Slutlig allokering kvv'!$B$2:$AC$462,MATCH(AB$3,'Slutlig allokering kvv'!$B$1:$AJ$1,0),FALSE)/1,0)</f>
        <v>0</v>
      </c>
      <c r="AE10">
        <f t="shared" si="0"/>
        <v>0</v>
      </c>
      <c r="AG10">
        <f>IFERROR(VLOOKUP(B10,'Slutlig allokering kvv'!$B$2:$AJ$462,MATCH("Summa justerad allokerad tillförd energi (utan hjälpel och rökgaskondensering):",'Slutlig allokering kvv'!$B$1:$AK$1,0),FALSE)/1,"")</f>
        <v>0</v>
      </c>
      <c r="AI10" s="23" t="str">
        <f>IFERROR(1-VLOOKUP(B10,'Slutlig allokering kvv'!$B$2:$AJ$462,MATCH("Andel av bränsle i kvv som allokerats till värme, exklusive rökgaskondensering och hjälpel",'Slutlig allokering kvv'!$B$1:$AK$1,0),FALSE),"")</f>
        <v/>
      </c>
      <c r="AK10" s="23" t="str">
        <f t="shared" si="1"/>
        <v/>
      </c>
    </row>
    <row r="11" spans="1:39" x14ac:dyDescent="0.25">
      <c r="A11" s="2" t="s">
        <v>19</v>
      </c>
      <c r="B11" s="2" t="s">
        <v>22</v>
      </c>
      <c r="C11" s="2" t="str">
        <f>IFERROR(VLOOKUP($B11,Kraftvärmeprod!$B$1:$AH$479,MATCH(C$3,Kraftvärmeprod!$B$1:$AG$1,0),FALSE)/1,"")</f>
        <v/>
      </c>
      <c r="D11" s="2" t="str">
        <f>IFERROR(VLOOKUP($B11,Kraftvärmeprod!$B$1:$AH$479,MATCH(D$3,Kraftvärmeprod!$B$1:$AG$1,0),FALSE)/1,"")</f>
        <v/>
      </c>
      <c r="E11">
        <f>IFERROR(VLOOKUP($B11,Kraftvärmeprod!$B$1:$AH$479,MATCH(E$2,Kraftvärmeprod!$B$1:$AG$1,0),FALSE)/1,0)-IFERROR(VLOOKUP($B11,'Slutlig allokering kvv'!$B$2:$AC$462,MATCH(E$3,'Slutlig allokering kvv'!$B$1:$AJ$1,0),FALSE)/1,0)</f>
        <v>0</v>
      </c>
      <c r="F11">
        <f>IFERROR(VLOOKUP($B11,Kraftvärmeprod!$B$1:$AH$479,MATCH(F$2,Kraftvärmeprod!$B$1:$AG$1,0),FALSE)/1,0)-IFERROR(VLOOKUP($B11,'Slutlig allokering kvv'!$B$2:$AC$462,MATCH(F$3,'Slutlig allokering kvv'!$B$1:$AJ$1,0),FALSE)/1,0)</f>
        <v>0</v>
      </c>
      <c r="G11">
        <f>IFERROR(VLOOKUP($B11,Kraftvärmeprod!$B$1:$AH$479,MATCH(G$2,Kraftvärmeprod!$B$1:$AG$1,0),FALSE)/1,0)-IFERROR(VLOOKUP($B11,'Slutlig allokering kvv'!$B$2:$AC$462,MATCH(G$3,'Slutlig allokering kvv'!$B$1:$AJ$1,0),FALSE)/1,0)</f>
        <v>0</v>
      </c>
      <c r="H11">
        <f>IFERROR(VLOOKUP($B11,Kraftvärmeprod!$B$1:$AH$479,MATCH(H$2,Kraftvärmeprod!$B$1:$AG$1,0),FALSE)/1,0)-IFERROR(VLOOKUP($B11,'Slutlig allokering kvv'!$B$2:$AC$462,MATCH(H$3,'Slutlig allokering kvv'!$B$1:$AJ$1,0),FALSE)/1,0)</f>
        <v>0</v>
      </c>
      <c r="I11">
        <f>IFERROR(VLOOKUP($B11,Kraftvärmeprod!$B$1:$AH$479,MATCH(I$2,Kraftvärmeprod!$B$1:$AG$1,0),FALSE)/1,0)-IFERROR(VLOOKUP($B11,'Slutlig allokering kvv'!$B$2:$AC$462,MATCH(I$3,'Slutlig allokering kvv'!$B$1:$AJ$1,0),FALSE)/1,0)</f>
        <v>0</v>
      </c>
      <c r="J11">
        <f>IFERROR(VLOOKUP($B11,Kraftvärmeprod!$B$1:$AH$479,MATCH(J$2,Kraftvärmeprod!$B$1:$AG$1,0),FALSE)/1,0)-IFERROR(VLOOKUP($B11,'Slutlig allokering kvv'!$B$2:$AC$462,MATCH(J$3,'Slutlig allokering kvv'!$B$1:$AJ$1,0),FALSE)/1,0)</f>
        <v>0</v>
      </c>
      <c r="K11">
        <f>IFERROR(VLOOKUP($B11,Kraftvärmeprod!$B$1:$AH$479,MATCH(K$2,Kraftvärmeprod!$B$1:$AG$1,0),FALSE)/1,0)-IFERROR(VLOOKUP($B11,'Slutlig allokering kvv'!$B$2:$AC$462,MATCH(K$3,'Slutlig allokering kvv'!$B$1:$AJ$1,0),FALSE)/1,0)</f>
        <v>0</v>
      </c>
      <c r="L11">
        <f>IFERROR(VLOOKUP($B11,Kraftvärmeprod!$B$1:$AH$479,MATCH(L$2,Kraftvärmeprod!$B$1:$AG$1,0),FALSE)/1,0)-IFERROR(VLOOKUP($B11,'Slutlig allokering kvv'!$B$2:$AC$462,MATCH(L$3,'Slutlig allokering kvv'!$B$1:$AJ$1,0),FALSE)/1,0)</f>
        <v>0</v>
      </c>
      <c r="M11" s="40">
        <f>IFERROR(VLOOKUP($B11,Miljö!$B$1:$S$477,MATCH(M$2,Miljö!$B$1:$X$1,0),FALSE)/1,0)-IFERROR(VLOOKUP($B11,'Slutlig allokering kvv'!$B$2:$AC$462,MATCH(M$3,'Slutlig allokering kvv'!$B$1:$AJ$1,0),FALSE)/1,0)</f>
        <v>0</v>
      </c>
      <c r="N11">
        <f>IFERROR(VLOOKUP($B11,Kraftvärmeprod!$B$1:$AH$479,MATCH(N$2,Kraftvärmeprod!$B$1:$AG$1,0),FALSE)/1,0)-IFERROR(VLOOKUP($B11,'Slutlig allokering kvv'!$B$2:$AC$462,MATCH(N$3,'Slutlig allokering kvv'!$B$1:$AJ$1,0),FALSE)/1,0)</f>
        <v>0</v>
      </c>
      <c r="O11">
        <f>IFERROR(VLOOKUP($B11,Kraftvärmeprod!$B$1:$AH$479,MATCH(O$2,Kraftvärmeprod!$B$1:$AG$1,0),FALSE)/1,0)-IFERROR(VLOOKUP($B11,'Slutlig allokering kvv'!$B$2:$AC$462,MATCH(O$3,'Slutlig allokering kvv'!$B$1:$AJ$1,0),FALSE)/1,0)</f>
        <v>0</v>
      </c>
      <c r="P11">
        <f>IFERROR(VLOOKUP($B11,Kraftvärmeprod!$B$1:$AH$479,MATCH(P$2,Kraftvärmeprod!$B$1:$AG$1,0),FALSE)/1,0)-IFERROR(VLOOKUP($B11,'Slutlig allokering kvv'!$B$2:$AC$462,MATCH(P$3,'Slutlig allokering kvv'!$B$1:$AJ$1,0),FALSE)/1,0)</f>
        <v>0</v>
      </c>
      <c r="Q11">
        <f>IFERROR(VLOOKUP($B11,Kraftvärmeprod!$B$1:$AH$479,MATCH(Q$2,Kraftvärmeprod!$B$1:$AG$1,0),FALSE)/1,0)-IFERROR(VLOOKUP($B11,'Slutlig allokering kvv'!$B$2:$AC$462,MATCH(Q$3,'Slutlig allokering kvv'!$B$1:$AJ$1,0),FALSE)/1,0)</f>
        <v>0</v>
      </c>
      <c r="R11">
        <f>IFERROR(VLOOKUP($B11,Kraftvärmeprod!$B$1:$AH$479,MATCH(R$2,Kraftvärmeprod!$B$1:$AG$1,0),FALSE)/1,0)-IFERROR(VLOOKUP($B11,'Slutlig allokering kvv'!$B$2:$AC$462,MATCH(R$3,'Slutlig allokering kvv'!$B$1:$AJ$1,0),FALSE)/1,0)</f>
        <v>0</v>
      </c>
      <c r="S11">
        <f>IFERROR(VLOOKUP($B11,Kraftvärmeprod!$B$1:$AH$479,MATCH(S$2,Kraftvärmeprod!$B$1:$AG$1,0),FALSE)/1,0)-IFERROR(VLOOKUP($B11,'Slutlig allokering kvv'!$B$2:$AC$462,MATCH(S$3,'Slutlig allokering kvv'!$B$1:$AJ$1,0),FALSE)/1,0)</f>
        <v>0</v>
      </c>
      <c r="T11">
        <f>IFERROR(VLOOKUP($B11,Kraftvärmeprod!$B$1:$AH$479,MATCH(T$2,Kraftvärmeprod!$B$1:$AG$1,0),FALSE)/1,0)-IFERROR(VLOOKUP($B11,'Slutlig allokering kvv'!$B$2:$AC$462,MATCH(T$3,'Slutlig allokering kvv'!$B$1:$AJ$1,0),FALSE)/1,0)</f>
        <v>0</v>
      </c>
      <c r="U11">
        <f>IFERROR(VLOOKUP($B11,Kraftvärmeprod!$B$1:$AH$479,MATCH(U$2,Kraftvärmeprod!$B$1:$AG$1,0),FALSE)/1,0)-IFERROR(VLOOKUP($B11,'Slutlig allokering kvv'!$B$2:$AC$462,MATCH(U$3,'Slutlig allokering kvv'!$B$1:$AJ$1,0),FALSE)/1,0)</f>
        <v>0</v>
      </c>
      <c r="V11">
        <f>IFERROR(VLOOKUP($B11,Kraftvärmeprod!$B$1:$AH$479,MATCH(V$2,Kraftvärmeprod!$B$1:$AG$1,0),FALSE)/1,0)-IFERROR(VLOOKUP($B11,'Slutlig allokering kvv'!$B$2:$AC$462,MATCH(V$3,'Slutlig allokering kvv'!$B$1:$AJ$1,0),FALSE)/1,0)</f>
        <v>0</v>
      </c>
      <c r="W11">
        <f>IFERROR(VLOOKUP($B11,Kraftvärmeprod!$B$1:$AH$479,MATCH(W$2,Kraftvärmeprod!$B$1:$AG$1,0),FALSE)/1,0)-IFERROR(VLOOKUP($B11,'Slutlig allokering kvv'!$B$2:$AC$462,MATCH(W$3,'Slutlig allokering kvv'!$B$1:$AJ$1,0),FALSE)/1,0)</f>
        <v>0</v>
      </c>
      <c r="X11">
        <f>IFERROR(VLOOKUP($B11,Kraftvärmeprod!$B$1:$AH$479,MATCH(X$2,Kraftvärmeprod!$B$1:$AG$1,0),FALSE)/1,0)-IFERROR(VLOOKUP($B11,'Slutlig allokering kvv'!$B$2:$AC$462,MATCH(X$3,'Slutlig allokering kvv'!$B$1:$AJ$1,0),FALSE)/1,0)</f>
        <v>0</v>
      </c>
      <c r="Y11">
        <f>IFERROR(VLOOKUP($B11,Kraftvärmeprod!$B$1:$AH$479,MATCH(Y$2,Kraftvärmeprod!$B$1:$AG$1,0),FALSE)/1,0)-IFERROR(VLOOKUP($B11,'Slutlig allokering kvv'!$B$2:$AC$462,MATCH(Y$3,'Slutlig allokering kvv'!$B$1:$AJ$1,0),FALSE)/1,0)</f>
        <v>0</v>
      </c>
      <c r="Z11">
        <f>IFERROR(VLOOKUP($B11,Kraftvärmeprod!$B$1:$AH$479,MATCH(Z$2,Kraftvärmeprod!$B$1:$AG$1,0),FALSE)/1,0)-IFERROR(VLOOKUP($B11,'Slutlig allokering kvv'!$B$2:$AC$462,MATCH(Z$3,'Slutlig allokering kvv'!$B$1:$AJ$1,0),FALSE)/1,0)</f>
        <v>0</v>
      </c>
      <c r="AA11">
        <f>IFERROR(VLOOKUP($B11,Kraftvärmeprod!$B$1:$AH$479,MATCH(AA$2,Kraftvärmeprod!$B$1:$AG$1,0),FALSE)/1,0)-IFERROR(VLOOKUP($B11,'Slutlig allokering kvv'!$B$2:$AC$462,MATCH(AA$3,'Slutlig allokering kvv'!$B$1:$AJ$1,0),FALSE)/1,0)</f>
        <v>0</v>
      </c>
      <c r="AB11">
        <f>IFERROR(VLOOKUP($B11,Kraftvärmeprod!$B$1:$AH$479,MATCH(AB$2,Kraftvärmeprod!$B$1:$AG$1,0),FALSE)/1,0)-IFERROR(VLOOKUP($B11,'Slutlig allokering kvv'!$B$2:$AC$462,MATCH(AB$3,'Slutlig allokering kvv'!$B$1:$AJ$1,0),FALSE)/1,0)</f>
        <v>0</v>
      </c>
      <c r="AE11">
        <f t="shared" si="0"/>
        <v>0</v>
      </c>
      <c r="AG11">
        <f>IFERROR(VLOOKUP(B11,'Slutlig allokering kvv'!$B$2:$AJ$462,MATCH("Summa justerad allokerad tillförd energi (utan hjälpel och rökgaskondensering):",'Slutlig allokering kvv'!$B$1:$AK$1,0),FALSE)/1,"")</f>
        <v>0</v>
      </c>
      <c r="AI11" s="23" t="str">
        <f>IFERROR(1-VLOOKUP(B11,'Slutlig allokering kvv'!$B$2:$AJ$462,MATCH("Andel av bränsle i kvv som allokerats till värme, exklusive rökgaskondensering och hjälpel",'Slutlig allokering kvv'!$B$1:$AK$1,0),FALSE),"")</f>
        <v/>
      </c>
      <c r="AK11" s="23" t="str">
        <f t="shared" si="1"/>
        <v/>
      </c>
    </row>
    <row r="12" spans="1:39" x14ac:dyDescent="0.25">
      <c r="A12" s="2" t="s">
        <v>23</v>
      </c>
      <c r="B12" s="2" t="s">
        <v>24</v>
      </c>
      <c r="C12" s="2" t="str">
        <f>IFERROR(VLOOKUP($B12,Kraftvärmeprod!$B$1:$AH$479,MATCH(C$3,Kraftvärmeprod!$B$1:$AG$1,0),FALSE)/1,"")</f>
        <v/>
      </c>
      <c r="D12" s="2" t="str">
        <f>IFERROR(VLOOKUP($B12,Kraftvärmeprod!$B$1:$AH$479,MATCH(D$3,Kraftvärmeprod!$B$1:$AG$1,0),FALSE)/1,"")</f>
        <v/>
      </c>
      <c r="E12">
        <f>IFERROR(VLOOKUP($B12,Kraftvärmeprod!$B$1:$AH$479,MATCH(E$2,Kraftvärmeprod!$B$1:$AG$1,0),FALSE)/1,0)-IFERROR(VLOOKUP($B12,'Slutlig allokering kvv'!$B$2:$AC$462,MATCH(E$3,'Slutlig allokering kvv'!$B$1:$AJ$1,0),FALSE)/1,0)</f>
        <v>0</v>
      </c>
      <c r="F12">
        <f>IFERROR(VLOOKUP($B12,Kraftvärmeprod!$B$1:$AH$479,MATCH(F$2,Kraftvärmeprod!$B$1:$AG$1,0),FALSE)/1,0)-IFERROR(VLOOKUP($B12,'Slutlig allokering kvv'!$B$2:$AC$462,MATCH(F$3,'Slutlig allokering kvv'!$B$1:$AJ$1,0),FALSE)/1,0)</f>
        <v>0</v>
      </c>
      <c r="G12">
        <f>IFERROR(VLOOKUP($B12,Kraftvärmeprod!$B$1:$AH$479,MATCH(G$2,Kraftvärmeprod!$B$1:$AG$1,0),FALSE)/1,0)-IFERROR(VLOOKUP($B12,'Slutlig allokering kvv'!$B$2:$AC$462,MATCH(G$3,'Slutlig allokering kvv'!$B$1:$AJ$1,0),FALSE)/1,0)</f>
        <v>0</v>
      </c>
      <c r="H12">
        <f>IFERROR(VLOOKUP($B12,Kraftvärmeprod!$B$1:$AH$479,MATCH(H$2,Kraftvärmeprod!$B$1:$AG$1,0),FALSE)/1,0)-IFERROR(VLOOKUP($B12,'Slutlig allokering kvv'!$B$2:$AC$462,MATCH(H$3,'Slutlig allokering kvv'!$B$1:$AJ$1,0),FALSE)/1,0)</f>
        <v>0</v>
      </c>
      <c r="I12">
        <f>IFERROR(VLOOKUP($B12,Kraftvärmeprod!$B$1:$AH$479,MATCH(I$2,Kraftvärmeprod!$B$1:$AG$1,0),FALSE)/1,0)-IFERROR(VLOOKUP($B12,'Slutlig allokering kvv'!$B$2:$AC$462,MATCH(I$3,'Slutlig allokering kvv'!$B$1:$AJ$1,0),FALSE)/1,0)</f>
        <v>0</v>
      </c>
      <c r="J12">
        <f>IFERROR(VLOOKUP($B12,Kraftvärmeprod!$B$1:$AH$479,MATCH(J$2,Kraftvärmeprod!$B$1:$AG$1,0),FALSE)/1,0)-IFERROR(VLOOKUP($B12,'Slutlig allokering kvv'!$B$2:$AC$462,MATCH(J$3,'Slutlig allokering kvv'!$B$1:$AJ$1,0),FALSE)/1,0)</f>
        <v>0</v>
      </c>
      <c r="K12">
        <f>IFERROR(VLOOKUP($B12,Kraftvärmeprod!$B$1:$AH$479,MATCH(K$2,Kraftvärmeprod!$B$1:$AG$1,0),FALSE)/1,0)-IFERROR(VLOOKUP($B12,'Slutlig allokering kvv'!$B$2:$AC$462,MATCH(K$3,'Slutlig allokering kvv'!$B$1:$AJ$1,0),FALSE)/1,0)</f>
        <v>0</v>
      </c>
      <c r="L12">
        <f>IFERROR(VLOOKUP($B12,Kraftvärmeprod!$B$1:$AH$479,MATCH(L$2,Kraftvärmeprod!$B$1:$AG$1,0),FALSE)/1,0)-IFERROR(VLOOKUP($B12,'Slutlig allokering kvv'!$B$2:$AC$462,MATCH(L$3,'Slutlig allokering kvv'!$B$1:$AJ$1,0),FALSE)/1,0)</f>
        <v>0</v>
      </c>
      <c r="M12" s="40">
        <f>IFERROR(VLOOKUP($B12,Miljö!$B$1:$S$477,MATCH(M$2,Miljö!$B$1:$X$1,0),FALSE)/1,0)-IFERROR(VLOOKUP($B12,'Slutlig allokering kvv'!$B$2:$AC$462,MATCH(M$3,'Slutlig allokering kvv'!$B$1:$AJ$1,0),FALSE)/1,0)</f>
        <v>0</v>
      </c>
      <c r="N12">
        <f>IFERROR(VLOOKUP($B12,Kraftvärmeprod!$B$1:$AH$479,MATCH(N$2,Kraftvärmeprod!$B$1:$AG$1,0),FALSE)/1,0)-IFERROR(VLOOKUP($B12,'Slutlig allokering kvv'!$B$2:$AC$462,MATCH(N$3,'Slutlig allokering kvv'!$B$1:$AJ$1,0),FALSE)/1,0)</f>
        <v>0</v>
      </c>
      <c r="O12">
        <f>IFERROR(VLOOKUP($B12,Kraftvärmeprod!$B$1:$AH$479,MATCH(O$2,Kraftvärmeprod!$B$1:$AG$1,0),FALSE)/1,0)-IFERROR(VLOOKUP($B12,'Slutlig allokering kvv'!$B$2:$AC$462,MATCH(O$3,'Slutlig allokering kvv'!$B$1:$AJ$1,0),FALSE)/1,0)</f>
        <v>0</v>
      </c>
      <c r="P12">
        <f>IFERROR(VLOOKUP($B12,Kraftvärmeprod!$B$1:$AH$479,MATCH(P$2,Kraftvärmeprod!$B$1:$AG$1,0),FALSE)/1,0)-IFERROR(VLOOKUP($B12,'Slutlig allokering kvv'!$B$2:$AC$462,MATCH(P$3,'Slutlig allokering kvv'!$B$1:$AJ$1,0),FALSE)/1,0)</f>
        <v>0</v>
      </c>
      <c r="Q12">
        <f>IFERROR(VLOOKUP($B12,Kraftvärmeprod!$B$1:$AH$479,MATCH(Q$2,Kraftvärmeprod!$B$1:$AG$1,0),FALSE)/1,0)-IFERROR(VLOOKUP($B12,'Slutlig allokering kvv'!$B$2:$AC$462,MATCH(Q$3,'Slutlig allokering kvv'!$B$1:$AJ$1,0),FALSE)/1,0)</f>
        <v>0</v>
      </c>
      <c r="R12">
        <f>IFERROR(VLOOKUP($B12,Kraftvärmeprod!$B$1:$AH$479,MATCH(R$2,Kraftvärmeprod!$B$1:$AG$1,0),FALSE)/1,0)-IFERROR(VLOOKUP($B12,'Slutlig allokering kvv'!$B$2:$AC$462,MATCH(R$3,'Slutlig allokering kvv'!$B$1:$AJ$1,0),FALSE)/1,0)</f>
        <v>0</v>
      </c>
      <c r="S12">
        <f>IFERROR(VLOOKUP($B12,Kraftvärmeprod!$B$1:$AH$479,MATCH(S$2,Kraftvärmeprod!$B$1:$AG$1,0),FALSE)/1,0)-IFERROR(VLOOKUP($B12,'Slutlig allokering kvv'!$B$2:$AC$462,MATCH(S$3,'Slutlig allokering kvv'!$B$1:$AJ$1,0),FALSE)/1,0)</f>
        <v>0</v>
      </c>
      <c r="T12">
        <f>IFERROR(VLOOKUP($B12,Kraftvärmeprod!$B$1:$AH$479,MATCH(T$2,Kraftvärmeprod!$B$1:$AG$1,0),FALSE)/1,0)-IFERROR(VLOOKUP($B12,'Slutlig allokering kvv'!$B$2:$AC$462,MATCH(T$3,'Slutlig allokering kvv'!$B$1:$AJ$1,0),FALSE)/1,0)</f>
        <v>0</v>
      </c>
      <c r="U12">
        <f>IFERROR(VLOOKUP($B12,Kraftvärmeprod!$B$1:$AH$479,MATCH(U$2,Kraftvärmeprod!$B$1:$AG$1,0),FALSE)/1,0)-IFERROR(VLOOKUP($B12,'Slutlig allokering kvv'!$B$2:$AC$462,MATCH(U$3,'Slutlig allokering kvv'!$B$1:$AJ$1,0),FALSE)/1,0)</f>
        <v>0</v>
      </c>
      <c r="V12">
        <f>IFERROR(VLOOKUP($B12,Kraftvärmeprod!$B$1:$AH$479,MATCH(V$2,Kraftvärmeprod!$B$1:$AG$1,0),FALSE)/1,0)-IFERROR(VLOOKUP($B12,'Slutlig allokering kvv'!$B$2:$AC$462,MATCH(V$3,'Slutlig allokering kvv'!$B$1:$AJ$1,0),FALSE)/1,0)</f>
        <v>0</v>
      </c>
      <c r="W12">
        <f>IFERROR(VLOOKUP($B12,Kraftvärmeprod!$B$1:$AH$479,MATCH(W$2,Kraftvärmeprod!$B$1:$AG$1,0),FALSE)/1,0)-IFERROR(VLOOKUP($B12,'Slutlig allokering kvv'!$B$2:$AC$462,MATCH(W$3,'Slutlig allokering kvv'!$B$1:$AJ$1,0),FALSE)/1,0)</f>
        <v>0</v>
      </c>
      <c r="X12">
        <f>IFERROR(VLOOKUP($B12,Kraftvärmeprod!$B$1:$AH$479,MATCH(X$2,Kraftvärmeprod!$B$1:$AG$1,0),FALSE)/1,0)-IFERROR(VLOOKUP($B12,'Slutlig allokering kvv'!$B$2:$AC$462,MATCH(X$3,'Slutlig allokering kvv'!$B$1:$AJ$1,0),FALSE)/1,0)</f>
        <v>0</v>
      </c>
      <c r="Y12">
        <f>IFERROR(VLOOKUP($B12,Kraftvärmeprod!$B$1:$AH$479,MATCH(Y$2,Kraftvärmeprod!$B$1:$AG$1,0),FALSE)/1,0)-IFERROR(VLOOKUP($B12,'Slutlig allokering kvv'!$B$2:$AC$462,MATCH(Y$3,'Slutlig allokering kvv'!$B$1:$AJ$1,0),FALSE)/1,0)</f>
        <v>0</v>
      </c>
      <c r="Z12">
        <f>IFERROR(VLOOKUP($B12,Kraftvärmeprod!$B$1:$AH$479,MATCH(Z$2,Kraftvärmeprod!$B$1:$AG$1,0),FALSE)/1,0)-IFERROR(VLOOKUP($B12,'Slutlig allokering kvv'!$B$2:$AC$462,MATCH(Z$3,'Slutlig allokering kvv'!$B$1:$AJ$1,0),FALSE)/1,0)</f>
        <v>0</v>
      </c>
      <c r="AA12">
        <f>IFERROR(VLOOKUP($B12,Kraftvärmeprod!$B$1:$AH$479,MATCH(AA$2,Kraftvärmeprod!$B$1:$AG$1,0),FALSE)/1,0)-IFERROR(VLOOKUP($B12,'Slutlig allokering kvv'!$B$2:$AC$462,MATCH(AA$3,'Slutlig allokering kvv'!$B$1:$AJ$1,0),FALSE)/1,0)</f>
        <v>0</v>
      </c>
      <c r="AB12">
        <f>IFERROR(VLOOKUP($B12,Kraftvärmeprod!$B$1:$AH$479,MATCH(AB$2,Kraftvärmeprod!$B$1:$AG$1,0),FALSE)/1,0)-IFERROR(VLOOKUP($B12,'Slutlig allokering kvv'!$B$2:$AC$462,MATCH(AB$3,'Slutlig allokering kvv'!$B$1:$AJ$1,0),FALSE)/1,0)</f>
        <v>0</v>
      </c>
      <c r="AE12">
        <f t="shared" si="0"/>
        <v>0</v>
      </c>
      <c r="AG12">
        <f>IFERROR(VLOOKUP(B12,'Slutlig allokering kvv'!$B$2:$AJ$462,MATCH("Summa justerad allokerad tillförd energi (utan hjälpel och rökgaskondensering):",'Slutlig allokering kvv'!$B$1:$AK$1,0),FALSE)/1,"")</f>
        <v>0</v>
      </c>
      <c r="AI12" s="23" t="str">
        <f>IFERROR(1-VLOOKUP(B12,'Slutlig allokering kvv'!$B$2:$AJ$462,MATCH("Andel av bränsle i kvv som allokerats till värme, exklusive rökgaskondensering och hjälpel",'Slutlig allokering kvv'!$B$1:$AK$1,0),FALSE),"")</f>
        <v/>
      </c>
      <c r="AK12" s="23" t="str">
        <f t="shared" si="1"/>
        <v/>
      </c>
    </row>
    <row r="13" spans="1:39" x14ac:dyDescent="0.25">
      <c r="A13" s="2" t="s">
        <v>25</v>
      </c>
      <c r="B13" s="2" t="s">
        <v>26</v>
      </c>
      <c r="C13" s="2" t="str">
        <f>IFERROR(VLOOKUP($B13,Kraftvärmeprod!$B$1:$AH$479,MATCH(C$3,Kraftvärmeprod!$B$1:$AG$1,0),FALSE)/1,"")</f>
        <v/>
      </c>
      <c r="D13" s="2" t="str">
        <f>IFERROR(VLOOKUP($B13,Kraftvärmeprod!$B$1:$AH$479,MATCH(D$3,Kraftvärmeprod!$B$1:$AG$1,0),FALSE)/1,"")</f>
        <v/>
      </c>
      <c r="E13">
        <f>IFERROR(VLOOKUP($B13,Kraftvärmeprod!$B$1:$AH$479,MATCH(E$2,Kraftvärmeprod!$B$1:$AG$1,0),FALSE)/1,0)-IFERROR(VLOOKUP($B13,'Slutlig allokering kvv'!$B$2:$AC$462,MATCH(E$3,'Slutlig allokering kvv'!$B$1:$AJ$1,0),FALSE)/1,0)</f>
        <v>0</v>
      </c>
      <c r="F13">
        <f>IFERROR(VLOOKUP($B13,Kraftvärmeprod!$B$1:$AH$479,MATCH(F$2,Kraftvärmeprod!$B$1:$AG$1,0),FALSE)/1,0)-IFERROR(VLOOKUP($B13,'Slutlig allokering kvv'!$B$2:$AC$462,MATCH(F$3,'Slutlig allokering kvv'!$B$1:$AJ$1,0),FALSE)/1,0)</f>
        <v>0</v>
      </c>
      <c r="G13">
        <f>IFERROR(VLOOKUP($B13,Kraftvärmeprod!$B$1:$AH$479,MATCH(G$2,Kraftvärmeprod!$B$1:$AG$1,0),FALSE)/1,0)-IFERROR(VLOOKUP($B13,'Slutlig allokering kvv'!$B$2:$AC$462,MATCH(G$3,'Slutlig allokering kvv'!$B$1:$AJ$1,0),FALSE)/1,0)</f>
        <v>0</v>
      </c>
      <c r="H13">
        <f>IFERROR(VLOOKUP($B13,Kraftvärmeprod!$B$1:$AH$479,MATCH(H$2,Kraftvärmeprod!$B$1:$AG$1,0),FALSE)/1,0)-IFERROR(VLOOKUP($B13,'Slutlig allokering kvv'!$B$2:$AC$462,MATCH(H$3,'Slutlig allokering kvv'!$B$1:$AJ$1,0),FALSE)/1,0)</f>
        <v>0</v>
      </c>
      <c r="I13">
        <f>IFERROR(VLOOKUP($B13,Kraftvärmeprod!$B$1:$AH$479,MATCH(I$2,Kraftvärmeprod!$B$1:$AG$1,0),FALSE)/1,0)-IFERROR(VLOOKUP($B13,'Slutlig allokering kvv'!$B$2:$AC$462,MATCH(I$3,'Slutlig allokering kvv'!$B$1:$AJ$1,0),FALSE)/1,0)</f>
        <v>0</v>
      </c>
      <c r="J13">
        <f>IFERROR(VLOOKUP($B13,Kraftvärmeprod!$B$1:$AH$479,MATCH(J$2,Kraftvärmeprod!$B$1:$AG$1,0),FALSE)/1,0)-IFERROR(VLOOKUP($B13,'Slutlig allokering kvv'!$B$2:$AC$462,MATCH(J$3,'Slutlig allokering kvv'!$B$1:$AJ$1,0),FALSE)/1,0)</f>
        <v>0</v>
      </c>
      <c r="K13">
        <f>IFERROR(VLOOKUP($B13,Kraftvärmeprod!$B$1:$AH$479,MATCH(K$2,Kraftvärmeprod!$B$1:$AG$1,0),FALSE)/1,0)-IFERROR(VLOOKUP($B13,'Slutlig allokering kvv'!$B$2:$AC$462,MATCH(K$3,'Slutlig allokering kvv'!$B$1:$AJ$1,0),FALSE)/1,0)</f>
        <v>0</v>
      </c>
      <c r="L13">
        <f>IFERROR(VLOOKUP($B13,Kraftvärmeprod!$B$1:$AH$479,MATCH(L$2,Kraftvärmeprod!$B$1:$AG$1,0),FALSE)/1,0)-IFERROR(VLOOKUP($B13,'Slutlig allokering kvv'!$B$2:$AC$462,MATCH(L$3,'Slutlig allokering kvv'!$B$1:$AJ$1,0),FALSE)/1,0)</f>
        <v>0</v>
      </c>
      <c r="M13" s="40">
        <f>IFERROR(VLOOKUP($B13,Miljö!$B$1:$S$477,MATCH(M$2,Miljö!$B$1:$X$1,0),FALSE)/1,0)-IFERROR(VLOOKUP($B13,'Slutlig allokering kvv'!$B$2:$AC$462,MATCH(M$3,'Slutlig allokering kvv'!$B$1:$AJ$1,0),FALSE)/1,0)</f>
        <v>0</v>
      </c>
      <c r="N13">
        <f>IFERROR(VLOOKUP($B13,Kraftvärmeprod!$B$1:$AH$479,MATCH(N$2,Kraftvärmeprod!$B$1:$AG$1,0),FALSE)/1,0)-IFERROR(VLOOKUP($B13,'Slutlig allokering kvv'!$B$2:$AC$462,MATCH(N$3,'Slutlig allokering kvv'!$B$1:$AJ$1,0),FALSE)/1,0)</f>
        <v>0</v>
      </c>
      <c r="O13">
        <f>IFERROR(VLOOKUP($B13,Kraftvärmeprod!$B$1:$AH$479,MATCH(O$2,Kraftvärmeprod!$B$1:$AG$1,0),FALSE)/1,0)-IFERROR(VLOOKUP($B13,'Slutlig allokering kvv'!$B$2:$AC$462,MATCH(O$3,'Slutlig allokering kvv'!$B$1:$AJ$1,0),FALSE)/1,0)</f>
        <v>0</v>
      </c>
      <c r="P13">
        <f>IFERROR(VLOOKUP($B13,Kraftvärmeprod!$B$1:$AH$479,MATCH(P$2,Kraftvärmeprod!$B$1:$AG$1,0),FALSE)/1,0)-IFERROR(VLOOKUP($B13,'Slutlig allokering kvv'!$B$2:$AC$462,MATCH(P$3,'Slutlig allokering kvv'!$B$1:$AJ$1,0),FALSE)/1,0)</f>
        <v>0</v>
      </c>
      <c r="Q13">
        <f>IFERROR(VLOOKUP($B13,Kraftvärmeprod!$B$1:$AH$479,MATCH(Q$2,Kraftvärmeprod!$B$1:$AG$1,0),FALSE)/1,0)-IFERROR(VLOOKUP($B13,'Slutlig allokering kvv'!$B$2:$AC$462,MATCH(Q$3,'Slutlig allokering kvv'!$B$1:$AJ$1,0),FALSE)/1,0)</f>
        <v>0</v>
      </c>
      <c r="R13">
        <f>IFERROR(VLOOKUP($B13,Kraftvärmeprod!$B$1:$AH$479,MATCH(R$2,Kraftvärmeprod!$B$1:$AG$1,0),FALSE)/1,0)-IFERROR(VLOOKUP($B13,'Slutlig allokering kvv'!$B$2:$AC$462,MATCH(R$3,'Slutlig allokering kvv'!$B$1:$AJ$1,0),FALSE)/1,0)</f>
        <v>0</v>
      </c>
      <c r="S13">
        <f>IFERROR(VLOOKUP($B13,Kraftvärmeprod!$B$1:$AH$479,MATCH(S$2,Kraftvärmeprod!$B$1:$AG$1,0),FALSE)/1,0)-IFERROR(VLOOKUP($B13,'Slutlig allokering kvv'!$B$2:$AC$462,MATCH(S$3,'Slutlig allokering kvv'!$B$1:$AJ$1,0),FALSE)/1,0)</f>
        <v>0</v>
      </c>
      <c r="T13">
        <f>IFERROR(VLOOKUP($B13,Kraftvärmeprod!$B$1:$AH$479,MATCH(T$2,Kraftvärmeprod!$B$1:$AG$1,0),FALSE)/1,0)-IFERROR(VLOOKUP($B13,'Slutlig allokering kvv'!$B$2:$AC$462,MATCH(T$3,'Slutlig allokering kvv'!$B$1:$AJ$1,0),FALSE)/1,0)</f>
        <v>0</v>
      </c>
      <c r="U13">
        <f>IFERROR(VLOOKUP($B13,Kraftvärmeprod!$B$1:$AH$479,MATCH(U$2,Kraftvärmeprod!$B$1:$AG$1,0),FALSE)/1,0)-IFERROR(VLOOKUP($B13,'Slutlig allokering kvv'!$B$2:$AC$462,MATCH(U$3,'Slutlig allokering kvv'!$B$1:$AJ$1,0),FALSE)/1,0)</f>
        <v>0</v>
      </c>
      <c r="V13">
        <f>IFERROR(VLOOKUP($B13,Kraftvärmeprod!$B$1:$AH$479,MATCH(V$2,Kraftvärmeprod!$B$1:$AG$1,0),FALSE)/1,0)-IFERROR(VLOOKUP($B13,'Slutlig allokering kvv'!$B$2:$AC$462,MATCH(V$3,'Slutlig allokering kvv'!$B$1:$AJ$1,0),FALSE)/1,0)</f>
        <v>0</v>
      </c>
      <c r="W13">
        <f>IFERROR(VLOOKUP($B13,Kraftvärmeprod!$B$1:$AH$479,MATCH(W$2,Kraftvärmeprod!$B$1:$AG$1,0),FALSE)/1,0)-IFERROR(VLOOKUP($B13,'Slutlig allokering kvv'!$B$2:$AC$462,MATCH(W$3,'Slutlig allokering kvv'!$B$1:$AJ$1,0),FALSE)/1,0)</f>
        <v>0</v>
      </c>
      <c r="X13">
        <f>IFERROR(VLOOKUP($B13,Kraftvärmeprod!$B$1:$AH$479,MATCH(X$2,Kraftvärmeprod!$B$1:$AG$1,0),FALSE)/1,0)-IFERROR(VLOOKUP($B13,'Slutlig allokering kvv'!$B$2:$AC$462,MATCH(X$3,'Slutlig allokering kvv'!$B$1:$AJ$1,0),FALSE)/1,0)</f>
        <v>0</v>
      </c>
      <c r="Y13">
        <f>IFERROR(VLOOKUP($B13,Kraftvärmeprod!$B$1:$AH$479,MATCH(Y$2,Kraftvärmeprod!$B$1:$AG$1,0),FALSE)/1,0)-IFERROR(VLOOKUP($B13,'Slutlig allokering kvv'!$B$2:$AC$462,MATCH(Y$3,'Slutlig allokering kvv'!$B$1:$AJ$1,0),FALSE)/1,0)</f>
        <v>0</v>
      </c>
      <c r="Z13">
        <f>IFERROR(VLOOKUP($B13,Kraftvärmeprod!$B$1:$AH$479,MATCH(Z$2,Kraftvärmeprod!$B$1:$AG$1,0),FALSE)/1,0)-IFERROR(VLOOKUP($B13,'Slutlig allokering kvv'!$B$2:$AC$462,MATCH(Z$3,'Slutlig allokering kvv'!$B$1:$AJ$1,0),FALSE)/1,0)</f>
        <v>0</v>
      </c>
      <c r="AA13">
        <f>IFERROR(VLOOKUP($B13,Kraftvärmeprod!$B$1:$AH$479,MATCH(AA$2,Kraftvärmeprod!$B$1:$AG$1,0),FALSE)/1,0)-IFERROR(VLOOKUP($B13,'Slutlig allokering kvv'!$B$2:$AC$462,MATCH(AA$3,'Slutlig allokering kvv'!$B$1:$AJ$1,0),FALSE)/1,0)</f>
        <v>0</v>
      </c>
      <c r="AB13">
        <f>IFERROR(VLOOKUP($B13,Kraftvärmeprod!$B$1:$AH$479,MATCH(AB$2,Kraftvärmeprod!$B$1:$AG$1,0),FALSE)/1,0)-IFERROR(VLOOKUP($B13,'Slutlig allokering kvv'!$B$2:$AC$462,MATCH(AB$3,'Slutlig allokering kvv'!$B$1:$AJ$1,0),FALSE)/1,0)</f>
        <v>0</v>
      </c>
      <c r="AE13">
        <f t="shared" si="0"/>
        <v>0</v>
      </c>
      <c r="AG13">
        <f>IFERROR(VLOOKUP(B13,'Slutlig allokering kvv'!$B$2:$AJ$462,MATCH("Summa justerad allokerad tillförd energi (utan hjälpel och rökgaskondensering):",'Slutlig allokering kvv'!$B$1:$AK$1,0),FALSE)/1,"")</f>
        <v>0</v>
      </c>
      <c r="AI13" s="23" t="str">
        <f>IFERROR(1-VLOOKUP(B13,'Slutlig allokering kvv'!$B$2:$AJ$462,MATCH("Andel av bränsle i kvv som allokerats till värme, exklusive rökgaskondensering och hjälpel",'Slutlig allokering kvv'!$B$1:$AK$1,0),FALSE),"")</f>
        <v/>
      </c>
      <c r="AK13" s="23" t="str">
        <f t="shared" si="1"/>
        <v/>
      </c>
    </row>
    <row r="14" spans="1:39" x14ac:dyDescent="0.25">
      <c r="A14" s="2" t="s">
        <v>27</v>
      </c>
      <c r="B14" s="2" t="s">
        <v>28</v>
      </c>
      <c r="C14" s="2" t="str">
        <f>IFERROR(VLOOKUP($B14,Kraftvärmeprod!$B$1:$AH$479,MATCH(C$3,Kraftvärmeprod!$B$1:$AG$1,0),FALSE)/1,"")</f>
        <v/>
      </c>
      <c r="D14" s="2" t="str">
        <f>IFERROR(VLOOKUP($B14,Kraftvärmeprod!$B$1:$AH$479,MATCH(D$3,Kraftvärmeprod!$B$1:$AG$1,0),FALSE)/1,"")</f>
        <v/>
      </c>
      <c r="E14">
        <f>IFERROR(VLOOKUP($B14,Kraftvärmeprod!$B$1:$AH$479,MATCH(E$2,Kraftvärmeprod!$B$1:$AG$1,0),FALSE)/1,0)-IFERROR(VLOOKUP($B14,'Slutlig allokering kvv'!$B$2:$AC$462,MATCH(E$3,'Slutlig allokering kvv'!$B$1:$AJ$1,0),FALSE)/1,0)</f>
        <v>0</v>
      </c>
      <c r="F14">
        <f>IFERROR(VLOOKUP($B14,Kraftvärmeprod!$B$1:$AH$479,MATCH(F$2,Kraftvärmeprod!$B$1:$AG$1,0),FALSE)/1,0)-IFERROR(VLOOKUP($B14,'Slutlig allokering kvv'!$B$2:$AC$462,MATCH(F$3,'Slutlig allokering kvv'!$B$1:$AJ$1,0),FALSE)/1,0)</f>
        <v>0</v>
      </c>
      <c r="G14">
        <f>IFERROR(VLOOKUP($B14,Kraftvärmeprod!$B$1:$AH$479,MATCH(G$2,Kraftvärmeprod!$B$1:$AG$1,0),FALSE)/1,0)-IFERROR(VLOOKUP($B14,'Slutlig allokering kvv'!$B$2:$AC$462,MATCH(G$3,'Slutlig allokering kvv'!$B$1:$AJ$1,0),FALSE)/1,0)</f>
        <v>0</v>
      </c>
      <c r="H14">
        <f>IFERROR(VLOOKUP($B14,Kraftvärmeprod!$B$1:$AH$479,MATCH(H$2,Kraftvärmeprod!$B$1:$AG$1,0),FALSE)/1,0)-IFERROR(VLOOKUP($B14,'Slutlig allokering kvv'!$B$2:$AC$462,MATCH(H$3,'Slutlig allokering kvv'!$B$1:$AJ$1,0),FALSE)/1,0)</f>
        <v>0</v>
      </c>
      <c r="I14">
        <f>IFERROR(VLOOKUP($B14,Kraftvärmeprod!$B$1:$AH$479,MATCH(I$2,Kraftvärmeprod!$B$1:$AG$1,0),FALSE)/1,0)-IFERROR(VLOOKUP($B14,'Slutlig allokering kvv'!$B$2:$AC$462,MATCH(I$3,'Slutlig allokering kvv'!$B$1:$AJ$1,0),FALSE)/1,0)</f>
        <v>0</v>
      </c>
      <c r="J14">
        <f>IFERROR(VLOOKUP($B14,Kraftvärmeprod!$B$1:$AH$479,MATCH(J$2,Kraftvärmeprod!$B$1:$AG$1,0),FALSE)/1,0)-IFERROR(VLOOKUP($B14,'Slutlig allokering kvv'!$B$2:$AC$462,MATCH(J$3,'Slutlig allokering kvv'!$B$1:$AJ$1,0),FALSE)/1,0)</f>
        <v>0</v>
      </c>
      <c r="K14">
        <f>IFERROR(VLOOKUP($B14,Kraftvärmeprod!$B$1:$AH$479,MATCH(K$2,Kraftvärmeprod!$B$1:$AG$1,0),FALSE)/1,0)-IFERROR(VLOOKUP($B14,'Slutlig allokering kvv'!$B$2:$AC$462,MATCH(K$3,'Slutlig allokering kvv'!$B$1:$AJ$1,0),FALSE)/1,0)</f>
        <v>0</v>
      </c>
      <c r="L14">
        <f>IFERROR(VLOOKUP($B14,Kraftvärmeprod!$B$1:$AH$479,MATCH(L$2,Kraftvärmeprod!$B$1:$AG$1,0),FALSE)/1,0)-IFERROR(VLOOKUP($B14,'Slutlig allokering kvv'!$B$2:$AC$462,MATCH(L$3,'Slutlig allokering kvv'!$B$1:$AJ$1,0),FALSE)/1,0)</f>
        <v>0</v>
      </c>
      <c r="M14" s="40">
        <f>IFERROR(VLOOKUP($B14,Miljö!$B$1:$S$477,MATCH(M$2,Miljö!$B$1:$X$1,0),FALSE)/1,0)-IFERROR(VLOOKUP($B14,'Slutlig allokering kvv'!$B$2:$AC$462,MATCH(M$3,'Slutlig allokering kvv'!$B$1:$AJ$1,0),FALSE)/1,0)</f>
        <v>0</v>
      </c>
      <c r="N14">
        <f>IFERROR(VLOOKUP($B14,Kraftvärmeprod!$B$1:$AH$479,MATCH(N$2,Kraftvärmeprod!$B$1:$AG$1,0),FALSE)/1,0)-IFERROR(VLOOKUP($B14,'Slutlig allokering kvv'!$B$2:$AC$462,MATCH(N$3,'Slutlig allokering kvv'!$B$1:$AJ$1,0),FALSE)/1,0)</f>
        <v>0</v>
      </c>
      <c r="O14">
        <f>IFERROR(VLOOKUP($B14,Kraftvärmeprod!$B$1:$AH$479,MATCH(O$2,Kraftvärmeprod!$B$1:$AG$1,0),FALSE)/1,0)-IFERROR(VLOOKUP($B14,'Slutlig allokering kvv'!$B$2:$AC$462,MATCH(O$3,'Slutlig allokering kvv'!$B$1:$AJ$1,0),FALSE)/1,0)</f>
        <v>0</v>
      </c>
      <c r="P14">
        <f>IFERROR(VLOOKUP($B14,Kraftvärmeprod!$B$1:$AH$479,MATCH(P$2,Kraftvärmeprod!$B$1:$AG$1,0),FALSE)/1,0)-IFERROR(VLOOKUP($B14,'Slutlig allokering kvv'!$B$2:$AC$462,MATCH(P$3,'Slutlig allokering kvv'!$B$1:$AJ$1,0),FALSE)/1,0)</f>
        <v>0</v>
      </c>
      <c r="Q14">
        <f>IFERROR(VLOOKUP($B14,Kraftvärmeprod!$B$1:$AH$479,MATCH(Q$2,Kraftvärmeprod!$B$1:$AG$1,0),FALSE)/1,0)-IFERROR(VLOOKUP($B14,'Slutlig allokering kvv'!$B$2:$AC$462,MATCH(Q$3,'Slutlig allokering kvv'!$B$1:$AJ$1,0),FALSE)/1,0)</f>
        <v>0</v>
      </c>
      <c r="R14">
        <f>IFERROR(VLOOKUP($B14,Kraftvärmeprod!$B$1:$AH$479,MATCH(R$2,Kraftvärmeprod!$B$1:$AG$1,0),FALSE)/1,0)-IFERROR(VLOOKUP($B14,'Slutlig allokering kvv'!$B$2:$AC$462,MATCH(R$3,'Slutlig allokering kvv'!$B$1:$AJ$1,0),FALSE)/1,0)</f>
        <v>0</v>
      </c>
      <c r="S14">
        <f>IFERROR(VLOOKUP($B14,Kraftvärmeprod!$B$1:$AH$479,MATCH(S$2,Kraftvärmeprod!$B$1:$AG$1,0),FALSE)/1,0)-IFERROR(VLOOKUP($B14,'Slutlig allokering kvv'!$B$2:$AC$462,MATCH(S$3,'Slutlig allokering kvv'!$B$1:$AJ$1,0),FALSE)/1,0)</f>
        <v>0</v>
      </c>
      <c r="T14">
        <f>IFERROR(VLOOKUP($B14,Kraftvärmeprod!$B$1:$AH$479,MATCH(T$2,Kraftvärmeprod!$B$1:$AG$1,0),FALSE)/1,0)-IFERROR(VLOOKUP($B14,'Slutlig allokering kvv'!$B$2:$AC$462,MATCH(T$3,'Slutlig allokering kvv'!$B$1:$AJ$1,0),FALSE)/1,0)</f>
        <v>0</v>
      </c>
      <c r="U14">
        <f>IFERROR(VLOOKUP($B14,Kraftvärmeprod!$B$1:$AH$479,MATCH(U$2,Kraftvärmeprod!$B$1:$AG$1,0),FALSE)/1,0)-IFERROR(VLOOKUP($B14,'Slutlig allokering kvv'!$B$2:$AC$462,MATCH(U$3,'Slutlig allokering kvv'!$B$1:$AJ$1,0),FALSE)/1,0)</f>
        <v>0</v>
      </c>
      <c r="V14">
        <f>IFERROR(VLOOKUP($B14,Kraftvärmeprod!$B$1:$AH$479,MATCH(V$2,Kraftvärmeprod!$B$1:$AG$1,0),FALSE)/1,0)-IFERROR(VLOOKUP($B14,'Slutlig allokering kvv'!$B$2:$AC$462,MATCH(V$3,'Slutlig allokering kvv'!$B$1:$AJ$1,0),FALSE)/1,0)</f>
        <v>0</v>
      </c>
      <c r="W14">
        <f>IFERROR(VLOOKUP($B14,Kraftvärmeprod!$B$1:$AH$479,MATCH(W$2,Kraftvärmeprod!$B$1:$AG$1,0),FALSE)/1,0)-IFERROR(VLOOKUP($B14,'Slutlig allokering kvv'!$B$2:$AC$462,MATCH(W$3,'Slutlig allokering kvv'!$B$1:$AJ$1,0),FALSE)/1,0)</f>
        <v>0</v>
      </c>
      <c r="X14">
        <f>IFERROR(VLOOKUP($B14,Kraftvärmeprod!$B$1:$AH$479,MATCH(X$2,Kraftvärmeprod!$B$1:$AG$1,0),FALSE)/1,0)-IFERROR(VLOOKUP($B14,'Slutlig allokering kvv'!$B$2:$AC$462,MATCH(X$3,'Slutlig allokering kvv'!$B$1:$AJ$1,0),FALSE)/1,0)</f>
        <v>0</v>
      </c>
      <c r="Y14">
        <f>IFERROR(VLOOKUP($B14,Kraftvärmeprod!$B$1:$AH$479,MATCH(Y$2,Kraftvärmeprod!$B$1:$AG$1,0),FALSE)/1,0)-IFERROR(VLOOKUP($B14,'Slutlig allokering kvv'!$B$2:$AC$462,MATCH(Y$3,'Slutlig allokering kvv'!$B$1:$AJ$1,0),FALSE)/1,0)</f>
        <v>0</v>
      </c>
      <c r="Z14">
        <f>IFERROR(VLOOKUP($B14,Kraftvärmeprod!$B$1:$AH$479,MATCH(Z$2,Kraftvärmeprod!$B$1:$AG$1,0),FALSE)/1,0)-IFERROR(VLOOKUP($B14,'Slutlig allokering kvv'!$B$2:$AC$462,MATCH(Z$3,'Slutlig allokering kvv'!$B$1:$AJ$1,0),FALSE)/1,0)</f>
        <v>0</v>
      </c>
      <c r="AA14">
        <f>IFERROR(VLOOKUP($B14,Kraftvärmeprod!$B$1:$AH$479,MATCH(AA$2,Kraftvärmeprod!$B$1:$AG$1,0),FALSE)/1,0)-IFERROR(VLOOKUP($B14,'Slutlig allokering kvv'!$B$2:$AC$462,MATCH(AA$3,'Slutlig allokering kvv'!$B$1:$AJ$1,0),FALSE)/1,0)</f>
        <v>0</v>
      </c>
      <c r="AB14">
        <f>IFERROR(VLOOKUP($B14,Kraftvärmeprod!$B$1:$AH$479,MATCH(AB$2,Kraftvärmeprod!$B$1:$AG$1,0),FALSE)/1,0)-IFERROR(VLOOKUP($B14,'Slutlig allokering kvv'!$B$2:$AC$462,MATCH(AB$3,'Slutlig allokering kvv'!$B$1:$AJ$1,0),FALSE)/1,0)</f>
        <v>0</v>
      </c>
      <c r="AE14">
        <f t="shared" si="0"/>
        <v>0</v>
      </c>
      <c r="AG14">
        <f>IFERROR(VLOOKUP(B14,'Slutlig allokering kvv'!$B$2:$AJ$462,MATCH("Summa justerad allokerad tillförd energi (utan hjälpel och rökgaskondensering):",'Slutlig allokering kvv'!$B$1:$AK$1,0),FALSE)/1,"")</f>
        <v>0</v>
      </c>
      <c r="AI14" s="23" t="str">
        <f>IFERROR(1-VLOOKUP(B14,'Slutlig allokering kvv'!$B$2:$AJ$462,MATCH("Andel av bränsle i kvv som allokerats till värme, exklusive rökgaskondensering och hjälpel",'Slutlig allokering kvv'!$B$1:$AK$1,0),FALSE),"")</f>
        <v/>
      </c>
      <c r="AK14" s="23" t="str">
        <f t="shared" si="1"/>
        <v/>
      </c>
    </row>
    <row r="15" spans="1:39" x14ac:dyDescent="0.25">
      <c r="A15" s="2" t="s">
        <v>29</v>
      </c>
      <c r="B15" s="2" t="s">
        <v>30</v>
      </c>
      <c r="C15" s="2" t="str">
        <f>IFERROR(VLOOKUP($B15,Kraftvärmeprod!$B$1:$AH$479,MATCH(C$3,Kraftvärmeprod!$B$1:$AG$1,0),FALSE)/1,"")</f>
        <v/>
      </c>
      <c r="D15" s="2" t="str">
        <f>IFERROR(VLOOKUP($B15,Kraftvärmeprod!$B$1:$AH$479,MATCH(D$3,Kraftvärmeprod!$B$1:$AG$1,0),FALSE)/1,"")</f>
        <v/>
      </c>
      <c r="E15">
        <f>IFERROR(VLOOKUP($B15,Kraftvärmeprod!$B$1:$AH$479,MATCH(E$2,Kraftvärmeprod!$B$1:$AG$1,0),FALSE)/1,0)-IFERROR(VLOOKUP($B15,'Slutlig allokering kvv'!$B$2:$AC$462,MATCH(E$3,'Slutlig allokering kvv'!$B$1:$AJ$1,0),FALSE)/1,0)</f>
        <v>0</v>
      </c>
      <c r="F15">
        <f>IFERROR(VLOOKUP($B15,Kraftvärmeprod!$B$1:$AH$479,MATCH(F$2,Kraftvärmeprod!$B$1:$AG$1,0),FALSE)/1,0)-IFERROR(VLOOKUP($B15,'Slutlig allokering kvv'!$B$2:$AC$462,MATCH(F$3,'Slutlig allokering kvv'!$B$1:$AJ$1,0),FALSE)/1,0)</f>
        <v>0</v>
      </c>
      <c r="G15">
        <f>IFERROR(VLOOKUP($B15,Kraftvärmeprod!$B$1:$AH$479,MATCH(G$2,Kraftvärmeprod!$B$1:$AG$1,0),FALSE)/1,0)-IFERROR(VLOOKUP($B15,'Slutlig allokering kvv'!$B$2:$AC$462,MATCH(G$3,'Slutlig allokering kvv'!$B$1:$AJ$1,0),FALSE)/1,0)</f>
        <v>0</v>
      </c>
      <c r="H15">
        <f>IFERROR(VLOOKUP($B15,Kraftvärmeprod!$B$1:$AH$479,MATCH(H$2,Kraftvärmeprod!$B$1:$AG$1,0),FALSE)/1,0)-IFERROR(VLOOKUP($B15,'Slutlig allokering kvv'!$B$2:$AC$462,MATCH(H$3,'Slutlig allokering kvv'!$B$1:$AJ$1,0),FALSE)/1,0)</f>
        <v>0</v>
      </c>
      <c r="I15">
        <f>IFERROR(VLOOKUP($B15,Kraftvärmeprod!$B$1:$AH$479,MATCH(I$2,Kraftvärmeprod!$B$1:$AG$1,0),FALSE)/1,0)-IFERROR(VLOOKUP($B15,'Slutlig allokering kvv'!$B$2:$AC$462,MATCH(I$3,'Slutlig allokering kvv'!$B$1:$AJ$1,0),FALSE)/1,0)</f>
        <v>0</v>
      </c>
      <c r="J15">
        <f>IFERROR(VLOOKUP($B15,Kraftvärmeprod!$B$1:$AH$479,MATCH(J$2,Kraftvärmeprod!$B$1:$AG$1,0),FALSE)/1,0)-IFERROR(VLOOKUP($B15,'Slutlig allokering kvv'!$B$2:$AC$462,MATCH(J$3,'Slutlig allokering kvv'!$B$1:$AJ$1,0),FALSE)/1,0)</f>
        <v>0</v>
      </c>
      <c r="K15">
        <f>IFERROR(VLOOKUP($B15,Kraftvärmeprod!$B$1:$AH$479,MATCH(K$2,Kraftvärmeprod!$B$1:$AG$1,0),FALSE)/1,0)-IFERROR(VLOOKUP($B15,'Slutlig allokering kvv'!$B$2:$AC$462,MATCH(K$3,'Slutlig allokering kvv'!$B$1:$AJ$1,0),FALSE)/1,0)</f>
        <v>0</v>
      </c>
      <c r="L15">
        <f>IFERROR(VLOOKUP($B15,Kraftvärmeprod!$B$1:$AH$479,MATCH(L$2,Kraftvärmeprod!$B$1:$AG$1,0),FALSE)/1,0)-IFERROR(VLOOKUP($B15,'Slutlig allokering kvv'!$B$2:$AC$462,MATCH(L$3,'Slutlig allokering kvv'!$B$1:$AJ$1,0),FALSE)/1,0)</f>
        <v>0</v>
      </c>
      <c r="M15" s="40">
        <f>IFERROR(VLOOKUP($B15,Miljö!$B$1:$S$477,MATCH(M$2,Miljö!$B$1:$X$1,0),FALSE)/1,0)-IFERROR(VLOOKUP($B15,'Slutlig allokering kvv'!$B$2:$AC$462,MATCH(M$3,'Slutlig allokering kvv'!$B$1:$AJ$1,0),FALSE)/1,0)</f>
        <v>0</v>
      </c>
      <c r="N15">
        <f>IFERROR(VLOOKUP($B15,Kraftvärmeprod!$B$1:$AH$479,MATCH(N$2,Kraftvärmeprod!$B$1:$AG$1,0),FALSE)/1,0)-IFERROR(VLOOKUP($B15,'Slutlig allokering kvv'!$B$2:$AC$462,MATCH(N$3,'Slutlig allokering kvv'!$B$1:$AJ$1,0),FALSE)/1,0)</f>
        <v>0</v>
      </c>
      <c r="O15">
        <f>IFERROR(VLOOKUP($B15,Kraftvärmeprod!$B$1:$AH$479,MATCH(O$2,Kraftvärmeprod!$B$1:$AG$1,0),FALSE)/1,0)-IFERROR(VLOOKUP($B15,'Slutlig allokering kvv'!$B$2:$AC$462,MATCH(O$3,'Slutlig allokering kvv'!$B$1:$AJ$1,0),FALSE)/1,0)</f>
        <v>0</v>
      </c>
      <c r="P15">
        <f>IFERROR(VLOOKUP($B15,Kraftvärmeprod!$B$1:$AH$479,MATCH(P$2,Kraftvärmeprod!$B$1:$AG$1,0),FALSE)/1,0)-IFERROR(VLOOKUP($B15,'Slutlig allokering kvv'!$B$2:$AC$462,MATCH(P$3,'Slutlig allokering kvv'!$B$1:$AJ$1,0),FALSE)/1,0)</f>
        <v>0</v>
      </c>
      <c r="Q15">
        <f>IFERROR(VLOOKUP($B15,Kraftvärmeprod!$B$1:$AH$479,MATCH(Q$2,Kraftvärmeprod!$B$1:$AG$1,0),FALSE)/1,0)-IFERROR(VLOOKUP($B15,'Slutlig allokering kvv'!$B$2:$AC$462,MATCH(Q$3,'Slutlig allokering kvv'!$B$1:$AJ$1,0),FALSE)/1,0)</f>
        <v>0</v>
      </c>
      <c r="R15">
        <f>IFERROR(VLOOKUP($B15,Kraftvärmeprod!$B$1:$AH$479,MATCH(R$2,Kraftvärmeprod!$B$1:$AG$1,0),FALSE)/1,0)-IFERROR(VLOOKUP($B15,'Slutlig allokering kvv'!$B$2:$AC$462,MATCH(R$3,'Slutlig allokering kvv'!$B$1:$AJ$1,0),FALSE)/1,0)</f>
        <v>0</v>
      </c>
      <c r="S15">
        <f>IFERROR(VLOOKUP($B15,Kraftvärmeprod!$B$1:$AH$479,MATCH(S$2,Kraftvärmeprod!$B$1:$AG$1,0),FALSE)/1,0)-IFERROR(VLOOKUP($B15,'Slutlig allokering kvv'!$B$2:$AC$462,MATCH(S$3,'Slutlig allokering kvv'!$B$1:$AJ$1,0),FALSE)/1,0)</f>
        <v>0</v>
      </c>
      <c r="T15">
        <f>IFERROR(VLOOKUP($B15,Kraftvärmeprod!$B$1:$AH$479,MATCH(T$2,Kraftvärmeprod!$B$1:$AG$1,0),FALSE)/1,0)-IFERROR(VLOOKUP($B15,'Slutlig allokering kvv'!$B$2:$AC$462,MATCH(T$3,'Slutlig allokering kvv'!$B$1:$AJ$1,0),FALSE)/1,0)</f>
        <v>0</v>
      </c>
      <c r="U15">
        <f>IFERROR(VLOOKUP($B15,Kraftvärmeprod!$B$1:$AH$479,MATCH(U$2,Kraftvärmeprod!$B$1:$AG$1,0),FALSE)/1,0)-IFERROR(VLOOKUP($B15,'Slutlig allokering kvv'!$B$2:$AC$462,MATCH(U$3,'Slutlig allokering kvv'!$B$1:$AJ$1,0),FALSE)/1,0)</f>
        <v>0</v>
      </c>
      <c r="V15">
        <f>IFERROR(VLOOKUP($B15,Kraftvärmeprod!$B$1:$AH$479,MATCH(V$2,Kraftvärmeprod!$B$1:$AG$1,0),FALSE)/1,0)-IFERROR(VLOOKUP($B15,'Slutlig allokering kvv'!$B$2:$AC$462,MATCH(V$3,'Slutlig allokering kvv'!$B$1:$AJ$1,0),FALSE)/1,0)</f>
        <v>0</v>
      </c>
      <c r="W15">
        <f>IFERROR(VLOOKUP($B15,Kraftvärmeprod!$B$1:$AH$479,MATCH(W$2,Kraftvärmeprod!$B$1:$AG$1,0),FALSE)/1,0)-IFERROR(VLOOKUP($B15,'Slutlig allokering kvv'!$B$2:$AC$462,MATCH(W$3,'Slutlig allokering kvv'!$B$1:$AJ$1,0),FALSE)/1,0)</f>
        <v>0</v>
      </c>
      <c r="X15">
        <f>IFERROR(VLOOKUP($B15,Kraftvärmeprod!$B$1:$AH$479,MATCH(X$2,Kraftvärmeprod!$B$1:$AG$1,0),FALSE)/1,0)-IFERROR(VLOOKUP($B15,'Slutlig allokering kvv'!$B$2:$AC$462,MATCH(X$3,'Slutlig allokering kvv'!$B$1:$AJ$1,0),FALSE)/1,0)</f>
        <v>0</v>
      </c>
      <c r="Y15">
        <f>IFERROR(VLOOKUP($B15,Kraftvärmeprod!$B$1:$AH$479,MATCH(Y$2,Kraftvärmeprod!$B$1:$AG$1,0),FALSE)/1,0)-IFERROR(VLOOKUP($B15,'Slutlig allokering kvv'!$B$2:$AC$462,MATCH(Y$3,'Slutlig allokering kvv'!$B$1:$AJ$1,0),FALSE)/1,0)</f>
        <v>0</v>
      </c>
      <c r="Z15">
        <f>IFERROR(VLOOKUP($B15,Kraftvärmeprod!$B$1:$AH$479,MATCH(Z$2,Kraftvärmeprod!$B$1:$AG$1,0),FALSE)/1,0)-IFERROR(VLOOKUP($B15,'Slutlig allokering kvv'!$B$2:$AC$462,MATCH(Z$3,'Slutlig allokering kvv'!$B$1:$AJ$1,0),FALSE)/1,0)</f>
        <v>0</v>
      </c>
      <c r="AA15">
        <f>IFERROR(VLOOKUP($B15,Kraftvärmeprod!$B$1:$AH$479,MATCH(AA$2,Kraftvärmeprod!$B$1:$AG$1,0),FALSE)/1,0)-IFERROR(VLOOKUP($B15,'Slutlig allokering kvv'!$B$2:$AC$462,MATCH(AA$3,'Slutlig allokering kvv'!$B$1:$AJ$1,0),FALSE)/1,0)</f>
        <v>0</v>
      </c>
      <c r="AB15">
        <f>IFERROR(VLOOKUP($B15,Kraftvärmeprod!$B$1:$AH$479,MATCH(AB$2,Kraftvärmeprod!$B$1:$AG$1,0),FALSE)/1,0)-IFERROR(VLOOKUP($B15,'Slutlig allokering kvv'!$B$2:$AC$462,MATCH(AB$3,'Slutlig allokering kvv'!$B$1:$AJ$1,0),FALSE)/1,0)</f>
        <v>0</v>
      </c>
      <c r="AE15">
        <f t="shared" si="0"/>
        <v>0</v>
      </c>
      <c r="AG15">
        <f>IFERROR(VLOOKUP(B15,'Slutlig allokering kvv'!$B$2:$AJ$462,MATCH("Summa justerad allokerad tillförd energi (utan hjälpel och rökgaskondensering):",'Slutlig allokering kvv'!$B$1:$AK$1,0),FALSE)/1,"")</f>
        <v>0</v>
      </c>
      <c r="AI15" s="23" t="str">
        <f>IFERROR(1-VLOOKUP(B15,'Slutlig allokering kvv'!$B$2:$AJ$462,MATCH("Andel av bränsle i kvv som allokerats till värme, exklusive rökgaskondensering och hjälpel",'Slutlig allokering kvv'!$B$1:$AK$1,0),FALSE),"")</f>
        <v/>
      </c>
      <c r="AK15" s="23" t="str">
        <f t="shared" si="1"/>
        <v/>
      </c>
    </row>
    <row r="16" spans="1:39" x14ac:dyDescent="0.25">
      <c r="A16" s="2" t="s">
        <v>31</v>
      </c>
      <c r="B16" s="2" t="s">
        <v>32</v>
      </c>
      <c r="C16" s="2" t="str">
        <f>IFERROR(VLOOKUP($B16,Kraftvärmeprod!$B$1:$AH$479,MATCH(C$3,Kraftvärmeprod!$B$1:$AG$1,0),FALSE)/1,"")</f>
        <v/>
      </c>
      <c r="D16" s="2" t="str">
        <f>IFERROR(VLOOKUP($B16,Kraftvärmeprod!$B$1:$AH$479,MATCH(D$3,Kraftvärmeprod!$B$1:$AG$1,0),FALSE)/1,"")</f>
        <v/>
      </c>
      <c r="E16">
        <f>IFERROR(VLOOKUP($B16,Kraftvärmeprod!$B$1:$AH$479,MATCH(E$2,Kraftvärmeprod!$B$1:$AG$1,0),FALSE)/1,0)-IFERROR(VLOOKUP($B16,'Slutlig allokering kvv'!$B$2:$AC$462,MATCH(E$3,'Slutlig allokering kvv'!$B$1:$AJ$1,0),FALSE)/1,0)</f>
        <v>0</v>
      </c>
      <c r="F16">
        <f>IFERROR(VLOOKUP($B16,Kraftvärmeprod!$B$1:$AH$479,MATCH(F$2,Kraftvärmeprod!$B$1:$AG$1,0),FALSE)/1,0)-IFERROR(VLOOKUP($B16,'Slutlig allokering kvv'!$B$2:$AC$462,MATCH(F$3,'Slutlig allokering kvv'!$B$1:$AJ$1,0),FALSE)/1,0)</f>
        <v>0</v>
      </c>
      <c r="G16">
        <f>IFERROR(VLOOKUP($B16,Kraftvärmeprod!$B$1:$AH$479,MATCH(G$2,Kraftvärmeprod!$B$1:$AG$1,0),FALSE)/1,0)-IFERROR(VLOOKUP($B16,'Slutlig allokering kvv'!$B$2:$AC$462,MATCH(G$3,'Slutlig allokering kvv'!$B$1:$AJ$1,0),FALSE)/1,0)</f>
        <v>0</v>
      </c>
      <c r="H16">
        <f>IFERROR(VLOOKUP($B16,Kraftvärmeprod!$B$1:$AH$479,MATCH(H$2,Kraftvärmeprod!$B$1:$AG$1,0),FALSE)/1,0)-IFERROR(VLOOKUP($B16,'Slutlig allokering kvv'!$B$2:$AC$462,MATCH(H$3,'Slutlig allokering kvv'!$B$1:$AJ$1,0),FALSE)/1,0)</f>
        <v>0</v>
      </c>
      <c r="I16">
        <f>IFERROR(VLOOKUP($B16,Kraftvärmeprod!$B$1:$AH$479,MATCH(I$2,Kraftvärmeprod!$B$1:$AG$1,0),FALSE)/1,0)-IFERROR(VLOOKUP($B16,'Slutlig allokering kvv'!$B$2:$AC$462,MATCH(I$3,'Slutlig allokering kvv'!$B$1:$AJ$1,0),FALSE)/1,0)</f>
        <v>0</v>
      </c>
      <c r="J16">
        <f>IFERROR(VLOOKUP($B16,Kraftvärmeprod!$B$1:$AH$479,MATCH(J$2,Kraftvärmeprod!$B$1:$AG$1,0),FALSE)/1,0)-IFERROR(VLOOKUP($B16,'Slutlig allokering kvv'!$B$2:$AC$462,MATCH(J$3,'Slutlig allokering kvv'!$B$1:$AJ$1,0),FALSE)/1,0)</f>
        <v>0</v>
      </c>
      <c r="K16">
        <f>IFERROR(VLOOKUP($B16,Kraftvärmeprod!$B$1:$AH$479,MATCH(K$2,Kraftvärmeprod!$B$1:$AG$1,0),FALSE)/1,0)-IFERROR(VLOOKUP($B16,'Slutlig allokering kvv'!$B$2:$AC$462,MATCH(K$3,'Slutlig allokering kvv'!$B$1:$AJ$1,0),FALSE)/1,0)</f>
        <v>0</v>
      </c>
      <c r="L16">
        <f>IFERROR(VLOOKUP($B16,Kraftvärmeprod!$B$1:$AH$479,MATCH(L$2,Kraftvärmeprod!$B$1:$AG$1,0),FALSE)/1,0)-IFERROR(VLOOKUP($B16,'Slutlig allokering kvv'!$B$2:$AC$462,MATCH(L$3,'Slutlig allokering kvv'!$B$1:$AJ$1,0),FALSE)/1,0)</f>
        <v>0</v>
      </c>
      <c r="M16" s="40">
        <f>IFERROR(VLOOKUP($B16,Miljö!$B$1:$S$477,MATCH(M$2,Miljö!$B$1:$X$1,0),FALSE)/1,0)-IFERROR(VLOOKUP($B16,'Slutlig allokering kvv'!$B$2:$AC$462,MATCH(M$3,'Slutlig allokering kvv'!$B$1:$AJ$1,0),FALSE)/1,0)</f>
        <v>0</v>
      </c>
      <c r="N16">
        <f>IFERROR(VLOOKUP($B16,Kraftvärmeprod!$B$1:$AH$479,MATCH(N$2,Kraftvärmeprod!$B$1:$AG$1,0),FALSE)/1,0)-IFERROR(VLOOKUP($B16,'Slutlig allokering kvv'!$B$2:$AC$462,MATCH(N$3,'Slutlig allokering kvv'!$B$1:$AJ$1,0),FALSE)/1,0)</f>
        <v>0</v>
      </c>
      <c r="O16">
        <f>IFERROR(VLOOKUP($B16,Kraftvärmeprod!$B$1:$AH$479,MATCH(O$2,Kraftvärmeprod!$B$1:$AG$1,0),FALSE)/1,0)-IFERROR(VLOOKUP($B16,'Slutlig allokering kvv'!$B$2:$AC$462,MATCH(O$3,'Slutlig allokering kvv'!$B$1:$AJ$1,0),FALSE)/1,0)</f>
        <v>0</v>
      </c>
      <c r="P16">
        <f>IFERROR(VLOOKUP($B16,Kraftvärmeprod!$B$1:$AH$479,MATCH(P$2,Kraftvärmeprod!$B$1:$AG$1,0),FALSE)/1,0)-IFERROR(VLOOKUP($B16,'Slutlig allokering kvv'!$B$2:$AC$462,MATCH(P$3,'Slutlig allokering kvv'!$B$1:$AJ$1,0),FALSE)/1,0)</f>
        <v>0</v>
      </c>
      <c r="Q16">
        <f>IFERROR(VLOOKUP($B16,Kraftvärmeprod!$B$1:$AH$479,MATCH(Q$2,Kraftvärmeprod!$B$1:$AG$1,0),FALSE)/1,0)-IFERROR(VLOOKUP($B16,'Slutlig allokering kvv'!$B$2:$AC$462,MATCH(Q$3,'Slutlig allokering kvv'!$B$1:$AJ$1,0),FALSE)/1,0)</f>
        <v>0</v>
      </c>
      <c r="R16">
        <f>IFERROR(VLOOKUP($B16,Kraftvärmeprod!$B$1:$AH$479,MATCH(R$2,Kraftvärmeprod!$B$1:$AG$1,0),FALSE)/1,0)-IFERROR(VLOOKUP($B16,'Slutlig allokering kvv'!$B$2:$AC$462,MATCH(R$3,'Slutlig allokering kvv'!$B$1:$AJ$1,0),FALSE)/1,0)</f>
        <v>0</v>
      </c>
      <c r="S16">
        <f>IFERROR(VLOOKUP($B16,Kraftvärmeprod!$B$1:$AH$479,MATCH(S$2,Kraftvärmeprod!$B$1:$AG$1,0),FALSE)/1,0)-IFERROR(VLOOKUP($B16,'Slutlig allokering kvv'!$B$2:$AC$462,MATCH(S$3,'Slutlig allokering kvv'!$B$1:$AJ$1,0),FALSE)/1,0)</f>
        <v>0</v>
      </c>
      <c r="T16">
        <f>IFERROR(VLOOKUP($B16,Kraftvärmeprod!$B$1:$AH$479,MATCH(T$2,Kraftvärmeprod!$B$1:$AG$1,0),FALSE)/1,0)-IFERROR(VLOOKUP($B16,'Slutlig allokering kvv'!$B$2:$AC$462,MATCH(T$3,'Slutlig allokering kvv'!$B$1:$AJ$1,0),FALSE)/1,0)</f>
        <v>0</v>
      </c>
      <c r="U16">
        <f>IFERROR(VLOOKUP($B16,Kraftvärmeprod!$B$1:$AH$479,MATCH(U$2,Kraftvärmeprod!$B$1:$AG$1,0),FALSE)/1,0)-IFERROR(VLOOKUP($B16,'Slutlig allokering kvv'!$B$2:$AC$462,MATCH(U$3,'Slutlig allokering kvv'!$B$1:$AJ$1,0),FALSE)/1,0)</f>
        <v>0</v>
      </c>
      <c r="V16">
        <f>IFERROR(VLOOKUP($B16,Kraftvärmeprod!$B$1:$AH$479,MATCH(V$2,Kraftvärmeprod!$B$1:$AG$1,0),FALSE)/1,0)-IFERROR(VLOOKUP($B16,'Slutlig allokering kvv'!$B$2:$AC$462,MATCH(V$3,'Slutlig allokering kvv'!$B$1:$AJ$1,0),FALSE)/1,0)</f>
        <v>0</v>
      </c>
      <c r="W16">
        <f>IFERROR(VLOOKUP($B16,Kraftvärmeprod!$B$1:$AH$479,MATCH(W$2,Kraftvärmeprod!$B$1:$AG$1,0),FALSE)/1,0)-IFERROR(VLOOKUP($B16,'Slutlig allokering kvv'!$B$2:$AC$462,MATCH(W$3,'Slutlig allokering kvv'!$B$1:$AJ$1,0),FALSE)/1,0)</f>
        <v>0</v>
      </c>
      <c r="X16">
        <f>IFERROR(VLOOKUP($B16,Kraftvärmeprod!$B$1:$AH$479,MATCH(X$2,Kraftvärmeprod!$B$1:$AG$1,0),FALSE)/1,0)-IFERROR(VLOOKUP($B16,'Slutlig allokering kvv'!$B$2:$AC$462,MATCH(X$3,'Slutlig allokering kvv'!$B$1:$AJ$1,0),FALSE)/1,0)</f>
        <v>0</v>
      </c>
      <c r="Y16">
        <f>IFERROR(VLOOKUP($B16,Kraftvärmeprod!$B$1:$AH$479,MATCH(Y$2,Kraftvärmeprod!$B$1:$AG$1,0),FALSE)/1,0)-IFERROR(VLOOKUP($B16,'Slutlig allokering kvv'!$B$2:$AC$462,MATCH(Y$3,'Slutlig allokering kvv'!$B$1:$AJ$1,0),FALSE)/1,0)</f>
        <v>0</v>
      </c>
      <c r="Z16">
        <f>IFERROR(VLOOKUP($B16,Kraftvärmeprod!$B$1:$AH$479,MATCH(Z$2,Kraftvärmeprod!$B$1:$AG$1,0),FALSE)/1,0)-IFERROR(VLOOKUP($B16,'Slutlig allokering kvv'!$B$2:$AC$462,MATCH(Z$3,'Slutlig allokering kvv'!$B$1:$AJ$1,0),FALSE)/1,0)</f>
        <v>0</v>
      </c>
      <c r="AA16">
        <f>IFERROR(VLOOKUP($B16,Kraftvärmeprod!$B$1:$AH$479,MATCH(AA$2,Kraftvärmeprod!$B$1:$AG$1,0),FALSE)/1,0)-IFERROR(VLOOKUP($B16,'Slutlig allokering kvv'!$B$2:$AC$462,MATCH(AA$3,'Slutlig allokering kvv'!$B$1:$AJ$1,0),FALSE)/1,0)</f>
        <v>0</v>
      </c>
      <c r="AB16">
        <f>IFERROR(VLOOKUP($B16,Kraftvärmeprod!$B$1:$AH$479,MATCH(AB$2,Kraftvärmeprod!$B$1:$AG$1,0),FALSE)/1,0)-IFERROR(VLOOKUP($B16,'Slutlig allokering kvv'!$B$2:$AC$462,MATCH(AB$3,'Slutlig allokering kvv'!$B$1:$AJ$1,0),FALSE)/1,0)</f>
        <v>0</v>
      </c>
      <c r="AE16">
        <f t="shared" si="0"/>
        <v>0</v>
      </c>
      <c r="AG16">
        <f>IFERROR(VLOOKUP(B16,'Slutlig allokering kvv'!$B$2:$AJ$462,MATCH("Summa justerad allokerad tillförd energi (utan hjälpel och rökgaskondensering):",'Slutlig allokering kvv'!$B$1:$AK$1,0),FALSE)/1,"")</f>
        <v>0</v>
      </c>
      <c r="AI16" s="23" t="str">
        <f>IFERROR(1-VLOOKUP(B16,'Slutlig allokering kvv'!$B$2:$AJ$462,MATCH("Andel av bränsle i kvv som allokerats till värme, exklusive rökgaskondensering och hjälpel",'Slutlig allokering kvv'!$B$1:$AK$1,0),FALSE),"")</f>
        <v/>
      </c>
      <c r="AK16" s="23" t="str">
        <f t="shared" si="1"/>
        <v/>
      </c>
    </row>
    <row r="17" spans="1:37" x14ac:dyDescent="0.25">
      <c r="A17" s="2" t="s">
        <v>33</v>
      </c>
      <c r="B17" s="2" t="s">
        <v>34</v>
      </c>
      <c r="C17" s="2" t="str">
        <f>IFERROR(VLOOKUP($B17,Kraftvärmeprod!$B$1:$AH$479,MATCH(C$3,Kraftvärmeprod!$B$1:$AG$1,0),FALSE)/1,"")</f>
        <v/>
      </c>
      <c r="D17" s="2" t="str">
        <f>IFERROR(VLOOKUP($B17,Kraftvärmeprod!$B$1:$AH$479,MATCH(D$3,Kraftvärmeprod!$B$1:$AG$1,0),FALSE)/1,"")</f>
        <v/>
      </c>
      <c r="E17">
        <f>IFERROR(VLOOKUP($B17,Kraftvärmeprod!$B$1:$AH$479,MATCH(E$2,Kraftvärmeprod!$B$1:$AG$1,0),FALSE)/1,0)-IFERROR(VLOOKUP($B17,'Slutlig allokering kvv'!$B$2:$AC$462,MATCH(E$3,'Slutlig allokering kvv'!$B$1:$AJ$1,0),FALSE)/1,0)</f>
        <v>0</v>
      </c>
      <c r="F17">
        <f>IFERROR(VLOOKUP($B17,Kraftvärmeprod!$B$1:$AH$479,MATCH(F$2,Kraftvärmeprod!$B$1:$AG$1,0),FALSE)/1,0)-IFERROR(VLOOKUP($B17,'Slutlig allokering kvv'!$B$2:$AC$462,MATCH(F$3,'Slutlig allokering kvv'!$B$1:$AJ$1,0),FALSE)/1,0)</f>
        <v>0</v>
      </c>
      <c r="G17">
        <f>IFERROR(VLOOKUP($B17,Kraftvärmeprod!$B$1:$AH$479,MATCH(G$2,Kraftvärmeprod!$B$1:$AG$1,0),FALSE)/1,0)-IFERROR(VLOOKUP($B17,'Slutlig allokering kvv'!$B$2:$AC$462,MATCH(G$3,'Slutlig allokering kvv'!$B$1:$AJ$1,0),FALSE)/1,0)</f>
        <v>0</v>
      </c>
      <c r="H17">
        <f>IFERROR(VLOOKUP($B17,Kraftvärmeprod!$B$1:$AH$479,MATCH(H$2,Kraftvärmeprod!$B$1:$AG$1,0),FALSE)/1,0)-IFERROR(VLOOKUP($B17,'Slutlig allokering kvv'!$B$2:$AC$462,MATCH(H$3,'Slutlig allokering kvv'!$B$1:$AJ$1,0),FALSE)/1,0)</f>
        <v>0</v>
      </c>
      <c r="I17">
        <f>IFERROR(VLOOKUP($B17,Kraftvärmeprod!$B$1:$AH$479,MATCH(I$2,Kraftvärmeprod!$B$1:$AG$1,0),FALSE)/1,0)-IFERROR(VLOOKUP($B17,'Slutlig allokering kvv'!$B$2:$AC$462,MATCH(I$3,'Slutlig allokering kvv'!$B$1:$AJ$1,0),FALSE)/1,0)</f>
        <v>0</v>
      </c>
      <c r="J17">
        <f>IFERROR(VLOOKUP($B17,Kraftvärmeprod!$B$1:$AH$479,MATCH(J$2,Kraftvärmeprod!$B$1:$AG$1,0),FALSE)/1,0)-IFERROR(VLOOKUP($B17,'Slutlig allokering kvv'!$B$2:$AC$462,MATCH(J$3,'Slutlig allokering kvv'!$B$1:$AJ$1,0),FALSE)/1,0)</f>
        <v>0</v>
      </c>
      <c r="K17">
        <f>IFERROR(VLOOKUP($B17,Kraftvärmeprod!$B$1:$AH$479,MATCH(K$2,Kraftvärmeprod!$B$1:$AG$1,0),FALSE)/1,0)-IFERROR(VLOOKUP($B17,'Slutlig allokering kvv'!$B$2:$AC$462,MATCH(K$3,'Slutlig allokering kvv'!$B$1:$AJ$1,0),FALSE)/1,0)</f>
        <v>0</v>
      </c>
      <c r="L17">
        <f>IFERROR(VLOOKUP($B17,Kraftvärmeprod!$B$1:$AH$479,MATCH(L$2,Kraftvärmeprod!$B$1:$AG$1,0),FALSE)/1,0)-IFERROR(VLOOKUP($B17,'Slutlig allokering kvv'!$B$2:$AC$462,MATCH(L$3,'Slutlig allokering kvv'!$B$1:$AJ$1,0),FALSE)/1,0)</f>
        <v>0</v>
      </c>
      <c r="M17" s="40">
        <f>IFERROR(VLOOKUP($B17,Miljö!$B$1:$S$477,MATCH(M$2,Miljö!$B$1:$X$1,0),FALSE)/1,0)-IFERROR(VLOOKUP($B17,'Slutlig allokering kvv'!$B$2:$AC$462,MATCH(M$3,'Slutlig allokering kvv'!$B$1:$AJ$1,0),FALSE)/1,0)</f>
        <v>0</v>
      </c>
      <c r="N17">
        <f>IFERROR(VLOOKUP($B17,Kraftvärmeprod!$B$1:$AH$479,MATCH(N$2,Kraftvärmeprod!$B$1:$AG$1,0),FALSE)/1,0)-IFERROR(VLOOKUP($B17,'Slutlig allokering kvv'!$B$2:$AC$462,MATCH(N$3,'Slutlig allokering kvv'!$B$1:$AJ$1,0),FALSE)/1,0)</f>
        <v>0</v>
      </c>
      <c r="O17">
        <f>IFERROR(VLOOKUP($B17,Kraftvärmeprod!$B$1:$AH$479,MATCH(O$2,Kraftvärmeprod!$B$1:$AG$1,0),FALSE)/1,0)-IFERROR(VLOOKUP($B17,'Slutlig allokering kvv'!$B$2:$AC$462,MATCH(O$3,'Slutlig allokering kvv'!$B$1:$AJ$1,0),FALSE)/1,0)</f>
        <v>0</v>
      </c>
      <c r="P17">
        <f>IFERROR(VLOOKUP($B17,Kraftvärmeprod!$B$1:$AH$479,MATCH(P$2,Kraftvärmeprod!$B$1:$AG$1,0),FALSE)/1,0)-IFERROR(VLOOKUP($B17,'Slutlig allokering kvv'!$B$2:$AC$462,MATCH(P$3,'Slutlig allokering kvv'!$B$1:$AJ$1,0),FALSE)/1,0)</f>
        <v>0</v>
      </c>
      <c r="Q17">
        <f>IFERROR(VLOOKUP($B17,Kraftvärmeprod!$B$1:$AH$479,MATCH(Q$2,Kraftvärmeprod!$B$1:$AG$1,0),FALSE)/1,0)-IFERROR(VLOOKUP($B17,'Slutlig allokering kvv'!$B$2:$AC$462,MATCH(Q$3,'Slutlig allokering kvv'!$B$1:$AJ$1,0),FALSE)/1,0)</f>
        <v>0</v>
      </c>
      <c r="R17">
        <f>IFERROR(VLOOKUP($B17,Kraftvärmeprod!$B$1:$AH$479,MATCH(R$2,Kraftvärmeprod!$B$1:$AG$1,0),FALSE)/1,0)-IFERROR(VLOOKUP($B17,'Slutlig allokering kvv'!$B$2:$AC$462,MATCH(R$3,'Slutlig allokering kvv'!$B$1:$AJ$1,0),FALSE)/1,0)</f>
        <v>0</v>
      </c>
      <c r="S17">
        <f>IFERROR(VLOOKUP($B17,Kraftvärmeprod!$B$1:$AH$479,MATCH(S$2,Kraftvärmeprod!$B$1:$AG$1,0),FALSE)/1,0)-IFERROR(VLOOKUP($B17,'Slutlig allokering kvv'!$B$2:$AC$462,MATCH(S$3,'Slutlig allokering kvv'!$B$1:$AJ$1,0),FALSE)/1,0)</f>
        <v>0</v>
      </c>
      <c r="T17">
        <f>IFERROR(VLOOKUP($B17,Kraftvärmeprod!$B$1:$AH$479,MATCH(T$2,Kraftvärmeprod!$B$1:$AG$1,0),FALSE)/1,0)-IFERROR(VLOOKUP($B17,'Slutlig allokering kvv'!$B$2:$AC$462,MATCH(T$3,'Slutlig allokering kvv'!$B$1:$AJ$1,0),FALSE)/1,0)</f>
        <v>0</v>
      </c>
      <c r="U17">
        <f>IFERROR(VLOOKUP($B17,Kraftvärmeprod!$B$1:$AH$479,MATCH(U$2,Kraftvärmeprod!$B$1:$AG$1,0),FALSE)/1,0)-IFERROR(VLOOKUP($B17,'Slutlig allokering kvv'!$B$2:$AC$462,MATCH(U$3,'Slutlig allokering kvv'!$B$1:$AJ$1,0),FALSE)/1,0)</f>
        <v>0</v>
      </c>
      <c r="V17">
        <f>IFERROR(VLOOKUP($B17,Kraftvärmeprod!$B$1:$AH$479,MATCH(V$2,Kraftvärmeprod!$B$1:$AG$1,0),FALSE)/1,0)-IFERROR(VLOOKUP($B17,'Slutlig allokering kvv'!$B$2:$AC$462,MATCH(V$3,'Slutlig allokering kvv'!$B$1:$AJ$1,0),FALSE)/1,0)</f>
        <v>0</v>
      </c>
      <c r="W17">
        <f>IFERROR(VLOOKUP($B17,Kraftvärmeprod!$B$1:$AH$479,MATCH(W$2,Kraftvärmeprod!$B$1:$AG$1,0),FALSE)/1,0)-IFERROR(VLOOKUP($B17,'Slutlig allokering kvv'!$B$2:$AC$462,MATCH(W$3,'Slutlig allokering kvv'!$B$1:$AJ$1,0),FALSE)/1,0)</f>
        <v>0</v>
      </c>
      <c r="X17">
        <f>IFERROR(VLOOKUP($B17,Kraftvärmeprod!$B$1:$AH$479,MATCH(X$2,Kraftvärmeprod!$B$1:$AG$1,0),FALSE)/1,0)-IFERROR(VLOOKUP($B17,'Slutlig allokering kvv'!$B$2:$AC$462,MATCH(X$3,'Slutlig allokering kvv'!$B$1:$AJ$1,0),FALSE)/1,0)</f>
        <v>0</v>
      </c>
      <c r="Y17">
        <f>IFERROR(VLOOKUP($B17,Kraftvärmeprod!$B$1:$AH$479,MATCH(Y$2,Kraftvärmeprod!$B$1:$AG$1,0),FALSE)/1,0)-IFERROR(VLOOKUP($B17,'Slutlig allokering kvv'!$B$2:$AC$462,MATCH(Y$3,'Slutlig allokering kvv'!$B$1:$AJ$1,0),FALSE)/1,0)</f>
        <v>0</v>
      </c>
      <c r="Z17">
        <f>IFERROR(VLOOKUP($B17,Kraftvärmeprod!$B$1:$AH$479,MATCH(Z$2,Kraftvärmeprod!$B$1:$AG$1,0),FALSE)/1,0)-IFERROR(VLOOKUP($B17,'Slutlig allokering kvv'!$B$2:$AC$462,MATCH(Z$3,'Slutlig allokering kvv'!$B$1:$AJ$1,0),FALSE)/1,0)</f>
        <v>0</v>
      </c>
      <c r="AA17">
        <f>IFERROR(VLOOKUP($B17,Kraftvärmeprod!$B$1:$AH$479,MATCH(AA$2,Kraftvärmeprod!$B$1:$AG$1,0),FALSE)/1,0)-IFERROR(VLOOKUP($B17,'Slutlig allokering kvv'!$B$2:$AC$462,MATCH(AA$3,'Slutlig allokering kvv'!$B$1:$AJ$1,0),FALSE)/1,0)</f>
        <v>0</v>
      </c>
      <c r="AB17">
        <f>IFERROR(VLOOKUP($B17,Kraftvärmeprod!$B$1:$AH$479,MATCH(AB$2,Kraftvärmeprod!$B$1:$AG$1,0),FALSE)/1,0)-IFERROR(VLOOKUP($B17,'Slutlig allokering kvv'!$B$2:$AC$462,MATCH(AB$3,'Slutlig allokering kvv'!$B$1:$AJ$1,0),FALSE)/1,0)</f>
        <v>0</v>
      </c>
      <c r="AE17">
        <f t="shared" si="0"/>
        <v>0</v>
      </c>
      <c r="AG17">
        <f>IFERROR(VLOOKUP(B17,'Slutlig allokering kvv'!$B$2:$AJ$462,MATCH("Summa justerad allokerad tillförd energi (utan hjälpel och rökgaskondensering):",'Slutlig allokering kvv'!$B$1:$AK$1,0),FALSE)/1,"")</f>
        <v>0</v>
      </c>
      <c r="AI17" s="23" t="str">
        <f>IFERROR(1-VLOOKUP(B17,'Slutlig allokering kvv'!$B$2:$AJ$462,MATCH("Andel av bränsle i kvv som allokerats till värme, exklusive rökgaskondensering och hjälpel",'Slutlig allokering kvv'!$B$1:$AK$1,0),FALSE),"")</f>
        <v/>
      </c>
      <c r="AK17" s="23" t="str">
        <f t="shared" si="1"/>
        <v/>
      </c>
    </row>
    <row r="18" spans="1:37" x14ac:dyDescent="0.25">
      <c r="A18" s="2" t="s">
        <v>33</v>
      </c>
      <c r="B18" s="2" t="s">
        <v>35</v>
      </c>
      <c r="C18" s="2" t="str">
        <f>IFERROR(VLOOKUP($B18,Kraftvärmeprod!$B$1:$AH$479,MATCH(C$3,Kraftvärmeprod!$B$1:$AG$1,0),FALSE)/1,"")</f>
        <v/>
      </c>
      <c r="D18" s="2" t="str">
        <f>IFERROR(VLOOKUP($B18,Kraftvärmeprod!$B$1:$AH$479,MATCH(D$3,Kraftvärmeprod!$B$1:$AG$1,0),FALSE)/1,"")</f>
        <v/>
      </c>
      <c r="E18">
        <f>IFERROR(VLOOKUP($B18,Kraftvärmeprod!$B$1:$AH$479,MATCH(E$2,Kraftvärmeprod!$B$1:$AG$1,0),FALSE)/1,0)-IFERROR(VLOOKUP($B18,'Slutlig allokering kvv'!$B$2:$AC$462,MATCH(E$3,'Slutlig allokering kvv'!$B$1:$AJ$1,0),FALSE)/1,0)</f>
        <v>0</v>
      </c>
      <c r="F18">
        <f>IFERROR(VLOOKUP($B18,Kraftvärmeprod!$B$1:$AH$479,MATCH(F$2,Kraftvärmeprod!$B$1:$AG$1,0),FALSE)/1,0)-IFERROR(VLOOKUP($B18,'Slutlig allokering kvv'!$B$2:$AC$462,MATCH(F$3,'Slutlig allokering kvv'!$B$1:$AJ$1,0),FALSE)/1,0)</f>
        <v>0</v>
      </c>
      <c r="G18">
        <f>IFERROR(VLOOKUP($B18,Kraftvärmeprod!$B$1:$AH$479,MATCH(G$2,Kraftvärmeprod!$B$1:$AG$1,0),FALSE)/1,0)-IFERROR(VLOOKUP($B18,'Slutlig allokering kvv'!$B$2:$AC$462,MATCH(G$3,'Slutlig allokering kvv'!$B$1:$AJ$1,0),FALSE)/1,0)</f>
        <v>0</v>
      </c>
      <c r="H18">
        <f>IFERROR(VLOOKUP($B18,Kraftvärmeprod!$B$1:$AH$479,MATCH(H$2,Kraftvärmeprod!$B$1:$AG$1,0),FALSE)/1,0)-IFERROR(VLOOKUP($B18,'Slutlig allokering kvv'!$B$2:$AC$462,MATCH(H$3,'Slutlig allokering kvv'!$B$1:$AJ$1,0),FALSE)/1,0)</f>
        <v>0</v>
      </c>
      <c r="I18">
        <f>IFERROR(VLOOKUP($B18,Kraftvärmeprod!$B$1:$AH$479,MATCH(I$2,Kraftvärmeprod!$B$1:$AG$1,0),FALSE)/1,0)-IFERROR(VLOOKUP($B18,'Slutlig allokering kvv'!$B$2:$AC$462,MATCH(I$3,'Slutlig allokering kvv'!$B$1:$AJ$1,0),FALSE)/1,0)</f>
        <v>0</v>
      </c>
      <c r="J18">
        <f>IFERROR(VLOOKUP($B18,Kraftvärmeprod!$B$1:$AH$479,MATCH(J$2,Kraftvärmeprod!$B$1:$AG$1,0),FALSE)/1,0)-IFERROR(VLOOKUP($B18,'Slutlig allokering kvv'!$B$2:$AC$462,MATCH(J$3,'Slutlig allokering kvv'!$B$1:$AJ$1,0),FALSE)/1,0)</f>
        <v>0</v>
      </c>
      <c r="K18">
        <f>IFERROR(VLOOKUP($B18,Kraftvärmeprod!$B$1:$AH$479,MATCH(K$2,Kraftvärmeprod!$B$1:$AG$1,0),FALSE)/1,0)-IFERROR(VLOOKUP($B18,'Slutlig allokering kvv'!$B$2:$AC$462,MATCH(K$3,'Slutlig allokering kvv'!$B$1:$AJ$1,0),FALSE)/1,0)</f>
        <v>0</v>
      </c>
      <c r="L18">
        <f>IFERROR(VLOOKUP($B18,Kraftvärmeprod!$B$1:$AH$479,MATCH(L$2,Kraftvärmeprod!$B$1:$AG$1,0),FALSE)/1,0)-IFERROR(VLOOKUP($B18,'Slutlig allokering kvv'!$B$2:$AC$462,MATCH(L$3,'Slutlig allokering kvv'!$B$1:$AJ$1,0),FALSE)/1,0)</f>
        <v>0</v>
      </c>
      <c r="M18" s="40">
        <f>IFERROR(VLOOKUP($B18,Miljö!$B$1:$S$477,MATCH(M$2,Miljö!$B$1:$X$1,0),FALSE)/1,0)-IFERROR(VLOOKUP($B18,'Slutlig allokering kvv'!$B$2:$AC$462,MATCH(M$3,'Slutlig allokering kvv'!$B$1:$AJ$1,0),FALSE)/1,0)</f>
        <v>0</v>
      </c>
      <c r="N18">
        <f>IFERROR(VLOOKUP($B18,Kraftvärmeprod!$B$1:$AH$479,MATCH(N$2,Kraftvärmeprod!$B$1:$AG$1,0),FALSE)/1,0)-IFERROR(VLOOKUP($B18,'Slutlig allokering kvv'!$B$2:$AC$462,MATCH(N$3,'Slutlig allokering kvv'!$B$1:$AJ$1,0),FALSE)/1,0)</f>
        <v>0</v>
      </c>
      <c r="O18">
        <f>IFERROR(VLOOKUP($B18,Kraftvärmeprod!$B$1:$AH$479,MATCH(O$2,Kraftvärmeprod!$B$1:$AG$1,0),FALSE)/1,0)-IFERROR(VLOOKUP($B18,'Slutlig allokering kvv'!$B$2:$AC$462,MATCH(O$3,'Slutlig allokering kvv'!$B$1:$AJ$1,0),FALSE)/1,0)</f>
        <v>0</v>
      </c>
      <c r="P18">
        <f>IFERROR(VLOOKUP($B18,Kraftvärmeprod!$B$1:$AH$479,MATCH(P$2,Kraftvärmeprod!$B$1:$AG$1,0),FALSE)/1,0)-IFERROR(VLOOKUP($B18,'Slutlig allokering kvv'!$B$2:$AC$462,MATCH(P$3,'Slutlig allokering kvv'!$B$1:$AJ$1,0),FALSE)/1,0)</f>
        <v>0</v>
      </c>
      <c r="Q18">
        <f>IFERROR(VLOOKUP($B18,Kraftvärmeprod!$B$1:$AH$479,MATCH(Q$2,Kraftvärmeprod!$B$1:$AG$1,0),FALSE)/1,0)-IFERROR(VLOOKUP($B18,'Slutlig allokering kvv'!$B$2:$AC$462,MATCH(Q$3,'Slutlig allokering kvv'!$B$1:$AJ$1,0),FALSE)/1,0)</f>
        <v>0</v>
      </c>
      <c r="R18">
        <f>IFERROR(VLOOKUP($B18,Kraftvärmeprod!$B$1:$AH$479,MATCH(R$2,Kraftvärmeprod!$B$1:$AG$1,0),FALSE)/1,0)-IFERROR(VLOOKUP($B18,'Slutlig allokering kvv'!$B$2:$AC$462,MATCH(R$3,'Slutlig allokering kvv'!$B$1:$AJ$1,0),FALSE)/1,0)</f>
        <v>0</v>
      </c>
      <c r="S18">
        <f>IFERROR(VLOOKUP($B18,Kraftvärmeprod!$B$1:$AH$479,MATCH(S$2,Kraftvärmeprod!$B$1:$AG$1,0),FALSE)/1,0)-IFERROR(VLOOKUP($B18,'Slutlig allokering kvv'!$B$2:$AC$462,MATCH(S$3,'Slutlig allokering kvv'!$B$1:$AJ$1,0),FALSE)/1,0)</f>
        <v>0</v>
      </c>
      <c r="T18">
        <f>IFERROR(VLOOKUP($B18,Kraftvärmeprod!$B$1:$AH$479,MATCH(T$2,Kraftvärmeprod!$B$1:$AG$1,0),FALSE)/1,0)-IFERROR(VLOOKUP($B18,'Slutlig allokering kvv'!$B$2:$AC$462,MATCH(T$3,'Slutlig allokering kvv'!$B$1:$AJ$1,0),FALSE)/1,0)</f>
        <v>0</v>
      </c>
      <c r="U18">
        <f>IFERROR(VLOOKUP($B18,Kraftvärmeprod!$B$1:$AH$479,MATCH(U$2,Kraftvärmeprod!$B$1:$AG$1,0),FALSE)/1,0)-IFERROR(VLOOKUP($B18,'Slutlig allokering kvv'!$B$2:$AC$462,MATCH(U$3,'Slutlig allokering kvv'!$B$1:$AJ$1,0),FALSE)/1,0)</f>
        <v>0</v>
      </c>
      <c r="V18">
        <f>IFERROR(VLOOKUP($B18,Kraftvärmeprod!$B$1:$AH$479,MATCH(V$2,Kraftvärmeprod!$B$1:$AG$1,0),FALSE)/1,0)-IFERROR(VLOOKUP($B18,'Slutlig allokering kvv'!$B$2:$AC$462,MATCH(V$3,'Slutlig allokering kvv'!$B$1:$AJ$1,0),FALSE)/1,0)</f>
        <v>0</v>
      </c>
      <c r="W18">
        <f>IFERROR(VLOOKUP($B18,Kraftvärmeprod!$B$1:$AH$479,MATCH(W$2,Kraftvärmeprod!$B$1:$AG$1,0),FALSE)/1,0)-IFERROR(VLOOKUP($B18,'Slutlig allokering kvv'!$B$2:$AC$462,MATCH(W$3,'Slutlig allokering kvv'!$B$1:$AJ$1,0),FALSE)/1,0)</f>
        <v>0</v>
      </c>
      <c r="X18">
        <f>IFERROR(VLOOKUP($B18,Kraftvärmeprod!$B$1:$AH$479,MATCH(X$2,Kraftvärmeprod!$B$1:$AG$1,0),FALSE)/1,0)-IFERROR(VLOOKUP($B18,'Slutlig allokering kvv'!$B$2:$AC$462,MATCH(X$3,'Slutlig allokering kvv'!$B$1:$AJ$1,0),FALSE)/1,0)</f>
        <v>0</v>
      </c>
      <c r="Y18">
        <f>IFERROR(VLOOKUP($B18,Kraftvärmeprod!$B$1:$AH$479,MATCH(Y$2,Kraftvärmeprod!$B$1:$AG$1,0),FALSE)/1,0)-IFERROR(VLOOKUP($B18,'Slutlig allokering kvv'!$B$2:$AC$462,MATCH(Y$3,'Slutlig allokering kvv'!$B$1:$AJ$1,0),FALSE)/1,0)</f>
        <v>0</v>
      </c>
      <c r="Z18">
        <f>IFERROR(VLOOKUP($B18,Kraftvärmeprod!$B$1:$AH$479,MATCH(Z$2,Kraftvärmeprod!$B$1:$AG$1,0),FALSE)/1,0)-IFERROR(VLOOKUP($B18,'Slutlig allokering kvv'!$B$2:$AC$462,MATCH(Z$3,'Slutlig allokering kvv'!$B$1:$AJ$1,0),FALSE)/1,0)</f>
        <v>0</v>
      </c>
      <c r="AA18">
        <f>IFERROR(VLOOKUP($B18,Kraftvärmeprod!$B$1:$AH$479,MATCH(AA$2,Kraftvärmeprod!$B$1:$AG$1,0),FALSE)/1,0)-IFERROR(VLOOKUP($B18,'Slutlig allokering kvv'!$B$2:$AC$462,MATCH(AA$3,'Slutlig allokering kvv'!$B$1:$AJ$1,0),FALSE)/1,0)</f>
        <v>0</v>
      </c>
      <c r="AB18">
        <f>IFERROR(VLOOKUP($B18,Kraftvärmeprod!$B$1:$AH$479,MATCH(AB$2,Kraftvärmeprod!$B$1:$AG$1,0),FALSE)/1,0)-IFERROR(VLOOKUP($B18,'Slutlig allokering kvv'!$B$2:$AC$462,MATCH(AB$3,'Slutlig allokering kvv'!$B$1:$AJ$1,0),FALSE)/1,0)</f>
        <v>0</v>
      </c>
      <c r="AE18">
        <f t="shared" si="0"/>
        <v>0</v>
      </c>
      <c r="AG18">
        <f>IFERROR(VLOOKUP(B18,'Slutlig allokering kvv'!$B$2:$AJ$462,MATCH("Summa justerad allokerad tillförd energi (utan hjälpel och rökgaskondensering):",'Slutlig allokering kvv'!$B$1:$AK$1,0),FALSE)/1,"")</f>
        <v>0</v>
      </c>
      <c r="AI18" s="23" t="str">
        <f>IFERROR(1-VLOOKUP(B18,'Slutlig allokering kvv'!$B$2:$AJ$462,MATCH("Andel av bränsle i kvv som allokerats till värme, exklusive rökgaskondensering och hjälpel",'Slutlig allokering kvv'!$B$1:$AK$1,0),FALSE),"")</f>
        <v/>
      </c>
      <c r="AK18" s="23" t="str">
        <f t="shared" si="1"/>
        <v/>
      </c>
    </row>
    <row r="19" spans="1:37" x14ac:dyDescent="0.25">
      <c r="A19" s="2" t="s">
        <v>33</v>
      </c>
      <c r="B19" s="2" t="s">
        <v>36</v>
      </c>
      <c r="C19" s="2" t="str">
        <f>IFERROR(VLOOKUP($B19,Kraftvärmeprod!$B$1:$AH$479,MATCH(C$3,Kraftvärmeprod!$B$1:$AG$1,0),FALSE)/1,"")</f>
        <v/>
      </c>
      <c r="D19" s="2" t="str">
        <f>IFERROR(VLOOKUP($B19,Kraftvärmeprod!$B$1:$AH$479,MATCH(D$3,Kraftvärmeprod!$B$1:$AG$1,0),FALSE)/1,"")</f>
        <v/>
      </c>
      <c r="E19">
        <f>IFERROR(VLOOKUP($B19,Kraftvärmeprod!$B$1:$AH$479,MATCH(E$2,Kraftvärmeprod!$B$1:$AG$1,0),FALSE)/1,0)-IFERROR(VLOOKUP($B19,'Slutlig allokering kvv'!$B$2:$AC$462,MATCH(E$3,'Slutlig allokering kvv'!$B$1:$AJ$1,0),FALSE)/1,0)</f>
        <v>0</v>
      </c>
      <c r="F19">
        <f>IFERROR(VLOOKUP($B19,Kraftvärmeprod!$B$1:$AH$479,MATCH(F$2,Kraftvärmeprod!$B$1:$AG$1,0),FALSE)/1,0)-IFERROR(VLOOKUP($B19,'Slutlig allokering kvv'!$B$2:$AC$462,MATCH(F$3,'Slutlig allokering kvv'!$B$1:$AJ$1,0),FALSE)/1,0)</f>
        <v>0</v>
      </c>
      <c r="G19">
        <f>IFERROR(VLOOKUP($B19,Kraftvärmeprod!$B$1:$AH$479,MATCH(G$2,Kraftvärmeprod!$B$1:$AG$1,0),FALSE)/1,0)-IFERROR(VLOOKUP($B19,'Slutlig allokering kvv'!$B$2:$AC$462,MATCH(G$3,'Slutlig allokering kvv'!$B$1:$AJ$1,0),FALSE)/1,0)</f>
        <v>0</v>
      </c>
      <c r="H19">
        <f>IFERROR(VLOOKUP($B19,Kraftvärmeprod!$B$1:$AH$479,MATCH(H$2,Kraftvärmeprod!$B$1:$AG$1,0),FALSE)/1,0)-IFERROR(VLOOKUP($B19,'Slutlig allokering kvv'!$B$2:$AC$462,MATCH(H$3,'Slutlig allokering kvv'!$B$1:$AJ$1,0),FALSE)/1,0)</f>
        <v>0</v>
      </c>
      <c r="I19">
        <f>IFERROR(VLOOKUP($B19,Kraftvärmeprod!$B$1:$AH$479,MATCH(I$2,Kraftvärmeprod!$B$1:$AG$1,0),FALSE)/1,0)-IFERROR(VLOOKUP($B19,'Slutlig allokering kvv'!$B$2:$AC$462,MATCH(I$3,'Slutlig allokering kvv'!$B$1:$AJ$1,0),FALSE)/1,0)</f>
        <v>0</v>
      </c>
      <c r="J19">
        <f>IFERROR(VLOOKUP($B19,Kraftvärmeprod!$B$1:$AH$479,MATCH(J$2,Kraftvärmeprod!$B$1:$AG$1,0),FALSE)/1,0)-IFERROR(VLOOKUP($B19,'Slutlig allokering kvv'!$B$2:$AC$462,MATCH(J$3,'Slutlig allokering kvv'!$B$1:$AJ$1,0),FALSE)/1,0)</f>
        <v>0</v>
      </c>
      <c r="K19">
        <f>IFERROR(VLOOKUP($B19,Kraftvärmeprod!$B$1:$AH$479,MATCH(K$2,Kraftvärmeprod!$B$1:$AG$1,0),FALSE)/1,0)-IFERROR(VLOOKUP($B19,'Slutlig allokering kvv'!$B$2:$AC$462,MATCH(K$3,'Slutlig allokering kvv'!$B$1:$AJ$1,0),FALSE)/1,0)</f>
        <v>0</v>
      </c>
      <c r="L19">
        <f>IFERROR(VLOOKUP($B19,Kraftvärmeprod!$B$1:$AH$479,MATCH(L$2,Kraftvärmeprod!$B$1:$AG$1,0),FALSE)/1,0)-IFERROR(VLOOKUP($B19,'Slutlig allokering kvv'!$B$2:$AC$462,MATCH(L$3,'Slutlig allokering kvv'!$B$1:$AJ$1,0),FALSE)/1,0)</f>
        <v>0</v>
      </c>
      <c r="M19" s="40">
        <f>IFERROR(VLOOKUP($B19,Miljö!$B$1:$S$477,MATCH(M$2,Miljö!$B$1:$X$1,0),FALSE)/1,0)-IFERROR(VLOOKUP($B19,'Slutlig allokering kvv'!$B$2:$AC$462,MATCH(M$3,'Slutlig allokering kvv'!$B$1:$AJ$1,0),FALSE)/1,0)</f>
        <v>0</v>
      </c>
      <c r="N19">
        <f>IFERROR(VLOOKUP($B19,Kraftvärmeprod!$B$1:$AH$479,MATCH(N$2,Kraftvärmeprod!$B$1:$AG$1,0),FALSE)/1,0)-IFERROR(VLOOKUP($B19,'Slutlig allokering kvv'!$B$2:$AC$462,MATCH(N$3,'Slutlig allokering kvv'!$B$1:$AJ$1,0),FALSE)/1,0)</f>
        <v>0</v>
      </c>
      <c r="O19">
        <f>IFERROR(VLOOKUP($B19,Kraftvärmeprod!$B$1:$AH$479,MATCH(O$2,Kraftvärmeprod!$B$1:$AG$1,0),FALSE)/1,0)-IFERROR(VLOOKUP($B19,'Slutlig allokering kvv'!$B$2:$AC$462,MATCH(O$3,'Slutlig allokering kvv'!$B$1:$AJ$1,0),FALSE)/1,0)</f>
        <v>0</v>
      </c>
      <c r="P19">
        <f>IFERROR(VLOOKUP($B19,Kraftvärmeprod!$B$1:$AH$479,MATCH(P$2,Kraftvärmeprod!$B$1:$AG$1,0),FALSE)/1,0)-IFERROR(VLOOKUP($B19,'Slutlig allokering kvv'!$B$2:$AC$462,MATCH(P$3,'Slutlig allokering kvv'!$B$1:$AJ$1,0),FALSE)/1,0)</f>
        <v>0</v>
      </c>
      <c r="Q19">
        <f>IFERROR(VLOOKUP($B19,Kraftvärmeprod!$B$1:$AH$479,MATCH(Q$2,Kraftvärmeprod!$B$1:$AG$1,0),FALSE)/1,0)-IFERROR(VLOOKUP($B19,'Slutlig allokering kvv'!$B$2:$AC$462,MATCH(Q$3,'Slutlig allokering kvv'!$B$1:$AJ$1,0),FALSE)/1,0)</f>
        <v>0</v>
      </c>
      <c r="R19">
        <f>IFERROR(VLOOKUP($B19,Kraftvärmeprod!$B$1:$AH$479,MATCH(R$2,Kraftvärmeprod!$B$1:$AG$1,0),FALSE)/1,0)-IFERROR(VLOOKUP($B19,'Slutlig allokering kvv'!$B$2:$AC$462,MATCH(R$3,'Slutlig allokering kvv'!$B$1:$AJ$1,0),FALSE)/1,0)</f>
        <v>0</v>
      </c>
      <c r="S19">
        <f>IFERROR(VLOOKUP($B19,Kraftvärmeprod!$B$1:$AH$479,MATCH(S$2,Kraftvärmeprod!$B$1:$AG$1,0),FALSE)/1,0)-IFERROR(VLOOKUP($B19,'Slutlig allokering kvv'!$B$2:$AC$462,MATCH(S$3,'Slutlig allokering kvv'!$B$1:$AJ$1,0),FALSE)/1,0)</f>
        <v>0</v>
      </c>
      <c r="T19">
        <f>IFERROR(VLOOKUP($B19,Kraftvärmeprod!$B$1:$AH$479,MATCH(T$2,Kraftvärmeprod!$B$1:$AG$1,0),FALSE)/1,0)-IFERROR(VLOOKUP($B19,'Slutlig allokering kvv'!$B$2:$AC$462,MATCH(T$3,'Slutlig allokering kvv'!$B$1:$AJ$1,0),FALSE)/1,0)</f>
        <v>0</v>
      </c>
      <c r="U19">
        <f>IFERROR(VLOOKUP($B19,Kraftvärmeprod!$B$1:$AH$479,MATCH(U$2,Kraftvärmeprod!$B$1:$AG$1,0),FALSE)/1,0)-IFERROR(VLOOKUP($B19,'Slutlig allokering kvv'!$B$2:$AC$462,MATCH(U$3,'Slutlig allokering kvv'!$B$1:$AJ$1,0),FALSE)/1,0)</f>
        <v>0</v>
      </c>
      <c r="V19">
        <f>IFERROR(VLOOKUP($B19,Kraftvärmeprod!$B$1:$AH$479,MATCH(V$2,Kraftvärmeprod!$B$1:$AG$1,0),FALSE)/1,0)-IFERROR(VLOOKUP($B19,'Slutlig allokering kvv'!$B$2:$AC$462,MATCH(V$3,'Slutlig allokering kvv'!$B$1:$AJ$1,0),FALSE)/1,0)</f>
        <v>0</v>
      </c>
      <c r="W19">
        <f>IFERROR(VLOOKUP($B19,Kraftvärmeprod!$B$1:$AH$479,MATCH(W$2,Kraftvärmeprod!$B$1:$AG$1,0),FALSE)/1,0)-IFERROR(VLOOKUP($B19,'Slutlig allokering kvv'!$B$2:$AC$462,MATCH(W$3,'Slutlig allokering kvv'!$B$1:$AJ$1,0),FALSE)/1,0)</f>
        <v>0</v>
      </c>
      <c r="X19">
        <f>IFERROR(VLOOKUP($B19,Kraftvärmeprod!$B$1:$AH$479,MATCH(X$2,Kraftvärmeprod!$B$1:$AG$1,0),FALSE)/1,0)-IFERROR(VLOOKUP($B19,'Slutlig allokering kvv'!$B$2:$AC$462,MATCH(X$3,'Slutlig allokering kvv'!$B$1:$AJ$1,0),FALSE)/1,0)</f>
        <v>0</v>
      </c>
      <c r="Y19">
        <f>IFERROR(VLOOKUP($B19,Kraftvärmeprod!$B$1:$AH$479,MATCH(Y$2,Kraftvärmeprod!$B$1:$AG$1,0),FALSE)/1,0)-IFERROR(VLOOKUP($B19,'Slutlig allokering kvv'!$B$2:$AC$462,MATCH(Y$3,'Slutlig allokering kvv'!$B$1:$AJ$1,0),FALSE)/1,0)</f>
        <v>0</v>
      </c>
      <c r="Z19">
        <f>IFERROR(VLOOKUP($B19,Kraftvärmeprod!$B$1:$AH$479,MATCH(Z$2,Kraftvärmeprod!$B$1:$AG$1,0),FALSE)/1,0)-IFERROR(VLOOKUP($B19,'Slutlig allokering kvv'!$B$2:$AC$462,MATCH(Z$3,'Slutlig allokering kvv'!$B$1:$AJ$1,0),FALSE)/1,0)</f>
        <v>0</v>
      </c>
      <c r="AA19">
        <f>IFERROR(VLOOKUP($B19,Kraftvärmeprod!$B$1:$AH$479,MATCH(AA$2,Kraftvärmeprod!$B$1:$AG$1,0),FALSE)/1,0)-IFERROR(VLOOKUP($B19,'Slutlig allokering kvv'!$B$2:$AC$462,MATCH(AA$3,'Slutlig allokering kvv'!$B$1:$AJ$1,0),FALSE)/1,0)</f>
        <v>0</v>
      </c>
      <c r="AB19">
        <f>IFERROR(VLOOKUP($B19,Kraftvärmeprod!$B$1:$AH$479,MATCH(AB$2,Kraftvärmeprod!$B$1:$AG$1,0),FALSE)/1,0)-IFERROR(VLOOKUP($B19,'Slutlig allokering kvv'!$B$2:$AC$462,MATCH(AB$3,'Slutlig allokering kvv'!$B$1:$AJ$1,0),FALSE)/1,0)</f>
        <v>0</v>
      </c>
      <c r="AE19">
        <f t="shared" si="0"/>
        <v>0</v>
      </c>
      <c r="AG19">
        <f>IFERROR(VLOOKUP(B19,'Slutlig allokering kvv'!$B$2:$AJ$462,MATCH("Summa justerad allokerad tillförd energi (utan hjälpel och rökgaskondensering):",'Slutlig allokering kvv'!$B$1:$AK$1,0),FALSE)/1,"")</f>
        <v>0</v>
      </c>
      <c r="AI19" s="23" t="str">
        <f>IFERROR(1-VLOOKUP(B19,'Slutlig allokering kvv'!$B$2:$AJ$462,MATCH("Andel av bränsle i kvv som allokerats till värme, exklusive rökgaskondensering och hjälpel",'Slutlig allokering kvv'!$B$1:$AK$1,0),FALSE),"")</f>
        <v/>
      </c>
      <c r="AK19" s="23" t="str">
        <f t="shared" si="1"/>
        <v/>
      </c>
    </row>
    <row r="20" spans="1:37" x14ac:dyDescent="0.25">
      <c r="A20" s="2" t="s">
        <v>33</v>
      </c>
      <c r="B20" s="2" t="s">
        <v>37</v>
      </c>
      <c r="C20" s="2" t="str">
        <f>IFERROR(VLOOKUP($B20,Kraftvärmeprod!$B$1:$AH$479,MATCH(C$3,Kraftvärmeprod!$B$1:$AG$1,0),FALSE)/1,"")</f>
        <v/>
      </c>
      <c r="D20" s="2" t="str">
        <f>IFERROR(VLOOKUP($B20,Kraftvärmeprod!$B$1:$AH$479,MATCH(D$3,Kraftvärmeprod!$B$1:$AG$1,0),FALSE)/1,"")</f>
        <v/>
      </c>
      <c r="E20">
        <f>IFERROR(VLOOKUP($B20,Kraftvärmeprod!$B$1:$AH$479,MATCH(E$2,Kraftvärmeprod!$B$1:$AG$1,0),FALSE)/1,0)-IFERROR(VLOOKUP($B20,'Slutlig allokering kvv'!$B$2:$AC$462,MATCH(E$3,'Slutlig allokering kvv'!$B$1:$AJ$1,0),FALSE)/1,0)</f>
        <v>0</v>
      </c>
      <c r="F20">
        <f>IFERROR(VLOOKUP($B20,Kraftvärmeprod!$B$1:$AH$479,MATCH(F$2,Kraftvärmeprod!$B$1:$AG$1,0),FALSE)/1,0)-IFERROR(VLOOKUP($B20,'Slutlig allokering kvv'!$B$2:$AC$462,MATCH(F$3,'Slutlig allokering kvv'!$B$1:$AJ$1,0),FALSE)/1,0)</f>
        <v>0</v>
      </c>
      <c r="G20">
        <f>IFERROR(VLOOKUP($B20,Kraftvärmeprod!$B$1:$AH$479,MATCH(G$2,Kraftvärmeprod!$B$1:$AG$1,0),FALSE)/1,0)-IFERROR(VLOOKUP($B20,'Slutlig allokering kvv'!$B$2:$AC$462,MATCH(G$3,'Slutlig allokering kvv'!$B$1:$AJ$1,0),FALSE)/1,0)</f>
        <v>0</v>
      </c>
      <c r="H20">
        <f>IFERROR(VLOOKUP($B20,Kraftvärmeprod!$B$1:$AH$479,MATCH(H$2,Kraftvärmeprod!$B$1:$AG$1,0),FALSE)/1,0)-IFERROR(VLOOKUP($B20,'Slutlig allokering kvv'!$B$2:$AC$462,MATCH(H$3,'Slutlig allokering kvv'!$B$1:$AJ$1,0),FALSE)/1,0)</f>
        <v>0</v>
      </c>
      <c r="I20">
        <f>IFERROR(VLOOKUP($B20,Kraftvärmeprod!$B$1:$AH$479,MATCH(I$2,Kraftvärmeprod!$B$1:$AG$1,0),FALSE)/1,0)-IFERROR(VLOOKUP($B20,'Slutlig allokering kvv'!$B$2:$AC$462,MATCH(I$3,'Slutlig allokering kvv'!$B$1:$AJ$1,0),FALSE)/1,0)</f>
        <v>0</v>
      </c>
      <c r="J20">
        <f>IFERROR(VLOOKUP($B20,Kraftvärmeprod!$B$1:$AH$479,MATCH(J$2,Kraftvärmeprod!$B$1:$AG$1,0),FALSE)/1,0)-IFERROR(VLOOKUP($B20,'Slutlig allokering kvv'!$B$2:$AC$462,MATCH(J$3,'Slutlig allokering kvv'!$B$1:$AJ$1,0),FALSE)/1,0)</f>
        <v>0</v>
      </c>
      <c r="K20">
        <f>IFERROR(VLOOKUP($B20,Kraftvärmeprod!$B$1:$AH$479,MATCH(K$2,Kraftvärmeprod!$B$1:$AG$1,0),FALSE)/1,0)-IFERROR(VLOOKUP($B20,'Slutlig allokering kvv'!$B$2:$AC$462,MATCH(K$3,'Slutlig allokering kvv'!$B$1:$AJ$1,0),FALSE)/1,0)</f>
        <v>0</v>
      </c>
      <c r="L20">
        <f>IFERROR(VLOOKUP($B20,Kraftvärmeprod!$B$1:$AH$479,MATCH(L$2,Kraftvärmeprod!$B$1:$AG$1,0),FALSE)/1,0)-IFERROR(VLOOKUP($B20,'Slutlig allokering kvv'!$B$2:$AC$462,MATCH(L$3,'Slutlig allokering kvv'!$B$1:$AJ$1,0),FALSE)/1,0)</f>
        <v>0</v>
      </c>
      <c r="M20" s="40">
        <f>IFERROR(VLOOKUP($B20,Miljö!$B$1:$S$477,MATCH(M$2,Miljö!$B$1:$X$1,0),FALSE)/1,0)-IFERROR(VLOOKUP($B20,'Slutlig allokering kvv'!$B$2:$AC$462,MATCH(M$3,'Slutlig allokering kvv'!$B$1:$AJ$1,0),FALSE)/1,0)</f>
        <v>0</v>
      </c>
      <c r="N20">
        <f>IFERROR(VLOOKUP($B20,Kraftvärmeprod!$B$1:$AH$479,MATCH(N$2,Kraftvärmeprod!$B$1:$AG$1,0),FALSE)/1,0)-IFERROR(VLOOKUP($B20,'Slutlig allokering kvv'!$B$2:$AC$462,MATCH(N$3,'Slutlig allokering kvv'!$B$1:$AJ$1,0),FALSE)/1,0)</f>
        <v>0</v>
      </c>
      <c r="O20">
        <f>IFERROR(VLOOKUP($B20,Kraftvärmeprod!$B$1:$AH$479,MATCH(O$2,Kraftvärmeprod!$B$1:$AG$1,0),FALSE)/1,0)-IFERROR(VLOOKUP($B20,'Slutlig allokering kvv'!$B$2:$AC$462,MATCH(O$3,'Slutlig allokering kvv'!$B$1:$AJ$1,0),FALSE)/1,0)</f>
        <v>0</v>
      </c>
      <c r="P20">
        <f>IFERROR(VLOOKUP($B20,Kraftvärmeprod!$B$1:$AH$479,MATCH(P$2,Kraftvärmeprod!$B$1:$AG$1,0),FALSE)/1,0)-IFERROR(VLOOKUP($B20,'Slutlig allokering kvv'!$B$2:$AC$462,MATCH(P$3,'Slutlig allokering kvv'!$B$1:$AJ$1,0),FALSE)/1,0)</f>
        <v>0</v>
      </c>
      <c r="Q20">
        <f>IFERROR(VLOOKUP($B20,Kraftvärmeprod!$B$1:$AH$479,MATCH(Q$2,Kraftvärmeprod!$B$1:$AG$1,0),FALSE)/1,0)-IFERROR(VLOOKUP($B20,'Slutlig allokering kvv'!$B$2:$AC$462,MATCH(Q$3,'Slutlig allokering kvv'!$B$1:$AJ$1,0),FALSE)/1,0)</f>
        <v>0</v>
      </c>
      <c r="R20">
        <f>IFERROR(VLOOKUP($B20,Kraftvärmeprod!$B$1:$AH$479,MATCH(R$2,Kraftvärmeprod!$B$1:$AG$1,0),FALSE)/1,0)-IFERROR(VLOOKUP($B20,'Slutlig allokering kvv'!$B$2:$AC$462,MATCH(R$3,'Slutlig allokering kvv'!$B$1:$AJ$1,0),FALSE)/1,0)</f>
        <v>0</v>
      </c>
      <c r="S20">
        <f>IFERROR(VLOOKUP($B20,Kraftvärmeprod!$B$1:$AH$479,MATCH(S$2,Kraftvärmeprod!$B$1:$AG$1,0),FALSE)/1,0)-IFERROR(VLOOKUP($B20,'Slutlig allokering kvv'!$B$2:$AC$462,MATCH(S$3,'Slutlig allokering kvv'!$B$1:$AJ$1,0),FALSE)/1,0)</f>
        <v>0</v>
      </c>
      <c r="T20">
        <f>IFERROR(VLOOKUP($B20,Kraftvärmeprod!$B$1:$AH$479,MATCH(T$2,Kraftvärmeprod!$B$1:$AG$1,0),FALSE)/1,0)-IFERROR(VLOOKUP($B20,'Slutlig allokering kvv'!$B$2:$AC$462,MATCH(T$3,'Slutlig allokering kvv'!$B$1:$AJ$1,0),FALSE)/1,0)</f>
        <v>0</v>
      </c>
      <c r="U20">
        <f>IFERROR(VLOOKUP($B20,Kraftvärmeprod!$B$1:$AH$479,MATCH(U$2,Kraftvärmeprod!$B$1:$AG$1,0),FALSE)/1,0)-IFERROR(VLOOKUP($B20,'Slutlig allokering kvv'!$B$2:$AC$462,MATCH(U$3,'Slutlig allokering kvv'!$B$1:$AJ$1,0),FALSE)/1,0)</f>
        <v>0</v>
      </c>
      <c r="V20">
        <f>IFERROR(VLOOKUP($B20,Kraftvärmeprod!$B$1:$AH$479,MATCH(V$2,Kraftvärmeprod!$B$1:$AG$1,0),FALSE)/1,0)-IFERROR(VLOOKUP($B20,'Slutlig allokering kvv'!$B$2:$AC$462,MATCH(V$3,'Slutlig allokering kvv'!$B$1:$AJ$1,0),FALSE)/1,0)</f>
        <v>0</v>
      </c>
      <c r="W20">
        <f>IFERROR(VLOOKUP($B20,Kraftvärmeprod!$B$1:$AH$479,MATCH(W$2,Kraftvärmeprod!$B$1:$AG$1,0),FALSE)/1,0)-IFERROR(VLOOKUP($B20,'Slutlig allokering kvv'!$B$2:$AC$462,MATCH(W$3,'Slutlig allokering kvv'!$B$1:$AJ$1,0),FALSE)/1,0)</f>
        <v>0</v>
      </c>
      <c r="X20">
        <f>IFERROR(VLOOKUP($B20,Kraftvärmeprod!$B$1:$AH$479,MATCH(X$2,Kraftvärmeprod!$B$1:$AG$1,0),FALSE)/1,0)-IFERROR(VLOOKUP($B20,'Slutlig allokering kvv'!$B$2:$AC$462,MATCH(X$3,'Slutlig allokering kvv'!$B$1:$AJ$1,0),FALSE)/1,0)</f>
        <v>0</v>
      </c>
      <c r="Y20">
        <f>IFERROR(VLOOKUP($B20,Kraftvärmeprod!$B$1:$AH$479,MATCH(Y$2,Kraftvärmeprod!$B$1:$AG$1,0),FALSE)/1,0)-IFERROR(VLOOKUP($B20,'Slutlig allokering kvv'!$B$2:$AC$462,MATCH(Y$3,'Slutlig allokering kvv'!$B$1:$AJ$1,0),FALSE)/1,0)</f>
        <v>0</v>
      </c>
      <c r="Z20">
        <f>IFERROR(VLOOKUP($B20,Kraftvärmeprod!$B$1:$AH$479,MATCH(Z$2,Kraftvärmeprod!$B$1:$AG$1,0),FALSE)/1,0)-IFERROR(VLOOKUP($B20,'Slutlig allokering kvv'!$B$2:$AC$462,MATCH(Z$3,'Slutlig allokering kvv'!$B$1:$AJ$1,0),FALSE)/1,0)</f>
        <v>0</v>
      </c>
      <c r="AA20">
        <f>IFERROR(VLOOKUP($B20,Kraftvärmeprod!$B$1:$AH$479,MATCH(AA$2,Kraftvärmeprod!$B$1:$AG$1,0),FALSE)/1,0)-IFERROR(VLOOKUP($B20,'Slutlig allokering kvv'!$B$2:$AC$462,MATCH(AA$3,'Slutlig allokering kvv'!$B$1:$AJ$1,0),FALSE)/1,0)</f>
        <v>0</v>
      </c>
      <c r="AB20">
        <f>IFERROR(VLOOKUP($B20,Kraftvärmeprod!$B$1:$AH$479,MATCH(AB$2,Kraftvärmeprod!$B$1:$AG$1,0),FALSE)/1,0)-IFERROR(VLOOKUP($B20,'Slutlig allokering kvv'!$B$2:$AC$462,MATCH(AB$3,'Slutlig allokering kvv'!$B$1:$AJ$1,0),FALSE)/1,0)</f>
        <v>0</v>
      </c>
      <c r="AE20">
        <f t="shared" si="0"/>
        <v>0</v>
      </c>
      <c r="AG20">
        <f>IFERROR(VLOOKUP(B20,'Slutlig allokering kvv'!$B$2:$AJ$462,MATCH("Summa justerad allokerad tillförd energi (utan hjälpel och rökgaskondensering):",'Slutlig allokering kvv'!$B$1:$AK$1,0),FALSE)/1,"")</f>
        <v>0</v>
      </c>
      <c r="AI20" s="23" t="str">
        <f>IFERROR(1-VLOOKUP(B20,'Slutlig allokering kvv'!$B$2:$AJ$462,MATCH("Andel av bränsle i kvv som allokerats till värme, exklusive rökgaskondensering och hjälpel",'Slutlig allokering kvv'!$B$1:$AK$1,0),FALSE),"")</f>
        <v/>
      </c>
      <c r="AK20" s="23" t="str">
        <f t="shared" si="1"/>
        <v/>
      </c>
    </row>
    <row r="21" spans="1:37" x14ac:dyDescent="0.25">
      <c r="A21" s="2" t="s">
        <v>33</v>
      </c>
      <c r="B21" s="2" t="s">
        <v>38</v>
      </c>
      <c r="C21" s="2" t="str">
        <f>IFERROR(VLOOKUP($B21,Kraftvärmeprod!$B$1:$AH$479,MATCH(C$3,Kraftvärmeprod!$B$1:$AG$1,0),FALSE)/1,"")</f>
        <v/>
      </c>
      <c r="D21" s="2" t="str">
        <f>IFERROR(VLOOKUP($B21,Kraftvärmeprod!$B$1:$AH$479,MATCH(D$3,Kraftvärmeprod!$B$1:$AG$1,0),FALSE)/1,"")</f>
        <v/>
      </c>
      <c r="E21">
        <f>IFERROR(VLOOKUP($B21,Kraftvärmeprod!$B$1:$AH$479,MATCH(E$2,Kraftvärmeprod!$B$1:$AG$1,0),FALSE)/1,0)-IFERROR(VLOOKUP($B21,'Slutlig allokering kvv'!$B$2:$AC$462,MATCH(E$3,'Slutlig allokering kvv'!$B$1:$AJ$1,0),FALSE)/1,0)</f>
        <v>0</v>
      </c>
      <c r="F21">
        <f>IFERROR(VLOOKUP($B21,Kraftvärmeprod!$B$1:$AH$479,MATCH(F$2,Kraftvärmeprod!$B$1:$AG$1,0),FALSE)/1,0)-IFERROR(VLOOKUP($B21,'Slutlig allokering kvv'!$B$2:$AC$462,MATCH(F$3,'Slutlig allokering kvv'!$B$1:$AJ$1,0),FALSE)/1,0)</f>
        <v>0</v>
      </c>
      <c r="G21">
        <f>IFERROR(VLOOKUP($B21,Kraftvärmeprod!$B$1:$AH$479,MATCH(G$2,Kraftvärmeprod!$B$1:$AG$1,0),FALSE)/1,0)-IFERROR(VLOOKUP($B21,'Slutlig allokering kvv'!$B$2:$AC$462,MATCH(G$3,'Slutlig allokering kvv'!$B$1:$AJ$1,0),FALSE)/1,0)</f>
        <v>0</v>
      </c>
      <c r="H21">
        <f>IFERROR(VLOOKUP($B21,Kraftvärmeprod!$B$1:$AH$479,MATCH(H$2,Kraftvärmeprod!$B$1:$AG$1,0),FALSE)/1,0)-IFERROR(VLOOKUP($B21,'Slutlig allokering kvv'!$B$2:$AC$462,MATCH(H$3,'Slutlig allokering kvv'!$B$1:$AJ$1,0),FALSE)/1,0)</f>
        <v>0</v>
      </c>
      <c r="I21">
        <f>IFERROR(VLOOKUP($B21,Kraftvärmeprod!$B$1:$AH$479,MATCH(I$2,Kraftvärmeprod!$B$1:$AG$1,0),FALSE)/1,0)-IFERROR(VLOOKUP($B21,'Slutlig allokering kvv'!$B$2:$AC$462,MATCH(I$3,'Slutlig allokering kvv'!$B$1:$AJ$1,0),FALSE)/1,0)</f>
        <v>0</v>
      </c>
      <c r="J21">
        <f>IFERROR(VLOOKUP($B21,Kraftvärmeprod!$B$1:$AH$479,MATCH(J$2,Kraftvärmeprod!$B$1:$AG$1,0),FALSE)/1,0)-IFERROR(VLOOKUP($B21,'Slutlig allokering kvv'!$B$2:$AC$462,MATCH(J$3,'Slutlig allokering kvv'!$B$1:$AJ$1,0),FALSE)/1,0)</f>
        <v>0</v>
      </c>
      <c r="K21">
        <f>IFERROR(VLOOKUP($B21,Kraftvärmeprod!$B$1:$AH$479,MATCH(K$2,Kraftvärmeprod!$B$1:$AG$1,0),FALSE)/1,0)-IFERROR(VLOOKUP($B21,'Slutlig allokering kvv'!$B$2:$AC$462,MATCH(K$3,'Slutlig allokering kvv'!$B$1:$AJ$1,0),FALSE)/1,0)</f>
        <v>0</v>
      </c>
      <c r="L21">
        <f>IFERROR(VLOOKUP($B21,Kraftvärmeprod!$B$1:$AH$479,MATCH(L$2,Kraftvärmeprod!$B$1:$AG$1,0),FALSE)/1,0)-IFERROR(VLOOKUP($B21,'Slutlig allokering kvv'!$B$2:$AC$462,MATCH(L$3,'Slutlig allokering kvv'!$B$1:$AJ$1,0),FALSE)/1,0)</f>
        <v>0</v>
      </c>
      <c r="M21" s="40">
        <f>IFERROR(VLOOKUP($B21,Miljö!$B$1:$S$477,MATCH(M$2,Miljö!$B$1:$X$1,0),FALSE)/1,0)-IFERROR(VLOOKUP($B21,'Slutlig allokering kvv'!$B$2:$AC$462,MATCH(M$3,'Slutlig allokering kvv'!$B$1:$AJ$1,0),FALSE)/1,0)</f>
        <v>0</v>
      </c>
      <c r="N21">
        <f>IFERROR(VLOOKUP($B21,Kraftvärmeprod!$B$1:$AH$479,MATCH(N$2,Kraftvärmeprod!$B$1:$AG$1,0),FALSE)/1,0)-IFERROR(VLOOKUP($B21,'Slutlig allokering kvv'!$B$2:$AC$462,MATCH(N$3,'Slutlig allokering kvv'!$B$1:$AJ$1,0),FALSE)/1,0)</f>
        <v>0</v>
      </c>
      <c r="O21">
        <f>IFERROR(VLOOKUP($B21,Kraftvärmeprod!$B$1:$AH$479,MATCH(O$2,Kraftvärmeprod!$B$1:$AG$1,0),FALSE)/1,0)-IFERROR(VLOOKUP($B21,'Slutlig allokering kvv'!$B$2:$AC$462,MATCH(O$3,'Slutlig allokering kvv'!$B$1:$AJ$1,0),FALSE)/1,0)</f>
        <v>0</v>
      </c>
      <c r="P21">
        <f>IFERROR(VLOOKUP($B21,Kraftvärmeprod!$B$1:$AH$479,MATCH(P$2,Kraftvärmeprod!$B$1:$AG$1,0),FALSE)/1,0)-IFERROR(VLOOKUP($B21,'Slutlig allokering kvv'!$B$2:$AC$462,MATCH(P$3,'Slutlig allokering kvv'!$B$1:$AJ$1,0),FALSE)/1,0)</f>
        <v>0</v>
      </c>
      <c r="Q21">
        <f>IFERROR(VLOOKUP($B21,Kraftvärmeprod!$B$1:$AH$479,MATCH(Q$2,Kraftvärmeprod!$B$1:$AG$1,0),FALSE)/1,0)-IFERROR(VLOOKUP($B21,'Slutlig allokering kvv'!$B$2:$AC$462,MATCH(Q$3,'Slutlig allokering kvv'!$B$1:$AJ$1,0),FALSE)/1,0)</f>
        <v>0</v>
      </c>
      <c r="R21">
        <f>IFERROR(VLOOKUP($B21,Kraftvärmeprod!$B$1:$AH$479,MATCH(R$2,Kraftvärmeprod!$B$1:$AG$1,0),FALSE)/1,0)-IFERROR(VLOOKUP($B21,'Slutlig allokering kvv'!$B$2:$AC$462,MATCH(R$3,'Slutlig allokering kvv'!$B$1:$AJ$1,0),FALSE)/1,0)</f>
        <v>0</v>
      </c>
      <c r="S21">
        <f>IFERROR(VLOOKUP($B21,Kraftvärmeprod!$B$1:$AH$479,MATCH(S$2,Kraftvärmeprod!$B$1:$AG$1,0),FALSE)/1,0)-IFERROR(VLOOKUP($B21,'Slutlig allokering kvv'!$B$2:$AC$462,MATCH(S$3,'Slutlig allokering kvv'!$B$1:$AJ$1,0),FALSE)/1,0)</f>
        <v>0</v>
      </c>
      <c r="T21">
        <f>IFERROR(VLOOKUP($B21,Kraftvärmeprod!$B$1:$AH$479,MATCH(T$2,Kraftvärmeprod!$B$1:$AG$1,0),FALSE)/1,0)-IFERROR(VLOOKUP($B21,'Slutlig allokering kvv'!$B$2:$AC$462,MATCH(T$3,'Slutlig allokering kvv'!$B$1:$AJ$1,0),FALSE)/1,0)</f>
        <v>0</v>
      </c>
      <c r="U21">
        <f>IFERROR(VLOOKUP($B21,Kraftvärmeprod!$B$1:$AH$479,MATCH(U$2,Kraftvärmeprod!$B$1:$AG$1,0),FALSE)/1,0)-IFERROR(VLOOKUP($B21,'Slutlig allokering kvv'!$B$2:$AC$462,MATCH(U$3,'Slutlig allokering kvv'!$B$1:$AJ$1,0),FALSE)/1,0)</f>
        <v>0</v>
      </c>
      <c r="V21">
        <f>IFERROR(VLOOKUP($B21,Kraftvärmeprod!$B$1:$AH$479,MATCH(V$2,Kraftvärmeprod!$B$1:$AG$1,0),FALSE)/1,0)-IFERROR(VLOOKUP($B21,'Slutlig allokering kvv'!$B$2:$AC$462,MATCH(V$3,'Slutlig allokering kvv'!$B$1:$AJ$1,0),FALSE)/1,0)</f>
        <v>0</v>
      </c>
      <c r="W21">
        <f>IFERROR(VLOOKUP($B21,Kraftvärmeprod!$B$1:$AH$479,MATCH(W$2,Kraftvärmeprod!$B$1:$AG$1,0),FALSE)/1,0)-IFERROR(VLOOKUP($B21,'Slutlig allokering kvv'!$B$2:$AC$462,MATCH(W$3,'Slutlig allokering kvv'!$B$1:$AJ$1,0),FALSE)/1,0)</f>
        <v>0</v>
      </c>
      <c r="X21">
        <f>IFERROR(VLOOKUP($B21,Kraftvärmeprod!$B$1:$AH$479,MATCH(X$2,Kraftvärmeprod!$B$1:$AG$1,0),FALSE)/1,0)-IFERROR(VLOOKUP($B21,'Slutlig allokering kvv'!$B$2:$AC$462,MATCH(X$3,'Slutlig allokering kvv'!$B$1:$AJ$1,0),FALSE)/1,0)</f>
        <v>0</v>
      </c>
      <c r="Y21">
        <f>IFERROR(VLOOKUP($B21,Kraftvärmeprod!$B$1:$AH$479,MATCH(Y$2,Kraftvärmeprod!$B$1:$AG$1,0),FALSE)/1,0)-IFERROR(VLOOKUP($B21,'Slutlig allokering kvv'!$B$2:$AC$462,MATCH(Y$3,'Slutlig allokering kvv'!$B$1:$AJ$1,0),FALSE)/1,0)</f>
        <v>0</v>
      </c>
      <c r="Z21">
        <f>IFERROR(VLOOKUP($B21,Kraftvärmeprod!$B$1:$AH$479,MATCH(Z$2,Kraftvärmeprod!$B$1:$AG$1,0),FALSE)/1,0)-IFERROR(VLOOKUP($B21,'Slutlig allokering kvv'!$B$2:$AC$462,MATCH(Z$3,'Slutlig allokering kvv'!$B$1:$AJ$1,0),FALSE)/1,0)</f>
        <v>0</v>
      </c>
      <c r="AA21">
        <f>IFERROR(VLOOKUP($B21,Kraftvärmeprod!$B$1:$AH$479,MATCH(AA$2,Kraftvärmeprod!$B$1:$AG$1,0),FALSE)/1,0)-IFERROR(VLOOKUP($B21,'Slutlig allokering kvv'!$B$2:$AC$462,MATCH(AA$3,'Slutlig allokering kvv'!$B$1:$AJ$1,0),FALSE)/1,0)</f>
        <v>0</v>
      </c>
      <c r="AB21">
        <f>IFERROR(VLOOKUP($B21,Kraftvärmeprod!$B$1:$AH$479,MATCH(AB$2,Kraftvärmeprod!$B$1:$AG$1,0),FALSE)/1,0)-IFERROR(VLOOKUP($B21,'Slutlig allokering kvv'!$B$2:$AC$462,MATCH(AB$3,'Slutlig allokering kvv'!$B$1:$AJ$1,0),FALSE)/1,0)</f>
        <v>0</v>
      </c>
      <c r="AE21">
        <f t="shared" si="0"/>
        <v>0</v>
      </c>
      <c r="AG21">
        <f>IFERROR(VLOOKUP(B21,'Slutlig allokering kvv'!$B$2:$AJ$462,MATCH("Summa justerad allokerad tillförd energi (utan hjälpel och rökgaskondensering):",'Slutlig allokering kvv'!$B$1:$AK$1,0),FALSE)/1,"")</f>
        <v>0</v>
      </c>
      <c r="AI21" s="23" t="str">
        <f>IFERROR(1-VLOOKUP(B21,'Slutlig allokering kvv'!$B$2:$AJ$462,MATCH("Andel av bränsle i kvv som allokerats till värme, exklusive rökgaskondensering och hjälpel",'Slutlig allokering kvv'!$B$1:$AK$1,0),FALSE),"")</f>
        <v/>
      </c>
      <c r="AK21" s="23" t="str">
        <f t="shared" si="1"/>
        <v/>
      </c>
    </row>
    <row r="22" spans="1:37" x14ac:dyDescent="0.25">
      <c r="A22" s="2" t="s">
        <v>33</v>
      </c>
      <c r="B22" s="2" t="s">
        <v>39</v>
      </c>
      <c r="C22" s="2" t="str">
        <f>IFERROR(VLOOKUP($B22,Kraftvärmeprod!$B$1:$AH$479,MATCH(C$3,Kraftvärmeprod!$B$1:$AG$1,0),FALSE)/1,"")</f>
        <v/>
      </c>
      <c r="D22" s="2" t="str">
        <f>IFERROR(VLOOKUP($B22,Kraftvärmeprod!$B$1:$AH$479,MATCH(D$3,Kraftvärmeprod!$B$1:$AG$1,0),FALSE)/1,"")</f>
        <v/>
      </c>
      <c r="E22">
        <f>IFERROR(VLOOKUP($B22,Kraftvärmeprod!$B$1:$AH$479,MATCH(E$2,Kraftvärmeprod!$B$1:$AG$1,0),FALSE)/1,0)-IFERROR(VLOOKUP($B22,'Slutlig allokering kvv'!$B$2:$AC$462,MATCH(E$3,'Slutlig allokering kvv'!$B$1:$AJ$1,0),FALSE)/1,0)</f>
        <v>0</v>
      </c>
      <c r="F22">
        <f>IFERROR(VLOOKUP($B22,Kraftvärmeprod!$B$1:$AH$479,MATCH(F$2,Kraftvärmeprod!$B$1:$AG$1,0),FALSE)/1,0)-IFERROR(VLOOKUP($B22,'Slutlig allokering kvv'!$B$2:$AC$462,MATCH(F$3,'Slutlig allokering kvv'!$B$1:$AJ$1,0),FALSE)/1,0)</f>
        <v>0</v>
      </c>
      <c r="G22">
        <f>IFERROR(VLOOKUP($B22,Kraftvärmeprod!$B$1:$AH$479,MATCH(G$2,Kraftvärmeprod!$B$1:$AG$1,0),FALSE)/1,0)-IFERROR(VLOOKUP($B22,'Slutlig allokering kvv'!$B$2:$AC$462,MATCH(G$3,'Slutlig allokering kvv'!$B$1:$AJ$1,0),FALSE)/1,0)</f>
        <v>0</v>
      </c>
      <c r="H22">
        <f>IFERROR(VLOOKUP($B22,Kraftvärmeprod!$B$1:$AH$479,MATCH(H$2,Kraftvärmeprod!$B$1:$AG$1,0),FALSE)/1,0)-IFERROR(VLOOKUP($B22,'Slutlig allokering kvv'!$B$2:$AC$462,MATCH(H$3,'Slutlig allokering kvv'!$B$1:$AJ$1,0),FALSE)/1,0)</f>
        <v>0</v>
      </c>
      <c r="I22">
        <f>IFERROR(VLOOKUP($B22,Kraftvärmeprod!$B$1:$AH$479,MATCH(I$2,Kraftvärmeprod!$B$1:$AG$1,0),FALSE)/1,0)-IFERROR(VLOOKUP($B22,'Slutlig allokering kvv'!$B$2:$AC$462,MATCH(I$3,'Slutlig allokering kvv'!$B$1:$AJ$1,0),FALSE)/1,0)</f>
        <v>0</v>
      </c>
      <c r="J22">
        <f>IFERROR(VLOOKUP($B22,Kraftvärmeprod!$B$1:$AH$479,MATCH(J$2,Kraftvärmeprod!$B$1:$AG$1,0),FALSE)/1,0)-IFERROR(VLOOKUP($B22,'Slutlig allokering kvv'!$B$2:$AC$462,MATCH(J$3,'Slutlig allokering kvv'!$B$1:$AJ$1,0),FALSE)/1,0)</f>
        <v>0</v>
      </c>
      <c r="K22">
        <f>IFERROR(VLOOKUP($B22,Kraftvärmeprod!$B$1:$AH$479,MATCH(K$2,Kraftvärmeprod!$B$1:$AG$1,0),FALSE)/1,0)-IFERROR(VLOOKUP($B22,'Slutlig allokering kvv'!$B$2:$AC$462,MATCH(K$3,'Slutlig allokering kvv'!$B$1:$AJ$1,0),FALSE)/1,0)</f>
        <v>0</v>
      </c>
      <c r="L22">
        <f>IFERROR(VLOOKUP($B22,Kraftvärmeprod!$B$1:$AH$479,MATCH(L$2,Kraftvärmeprod!$B$1:$AG$1,0),FALSE)/1,0)-IFERROR(VLOOKUP($B22,'Slutlig allokering kvv'!$B$2:$AC$462,MATCH(L$3,'Slutlig allokering kvv'!$B$1:$AJ$1,0),FALSE)/1,0)</f>
        <v>0</v>
      </c>
      <c r="M22" s="40">
        <f>IFERROR(VLOOKUP($B22,Miljö!$B$1:$S$477,MATCH(M$2,Miljö!$B$1:$X$1,0),FALSE)/1,0)-IFERROR(VLOOKUP($B22,'Slutlig allokering kvv'!$B$2:$AC$462,MATCH(M$3,'Slutlig allokering kvv'!$B$1:$AJ$1,0),FALSE)/1,0)</f>
        <v>0</v>
      </c>
      <c r="N22">
        <f>IFERROR(VLOOKUP($B22,Kraftvärmeprod!$B$1:$AH$479,MATCH(N$2,Kraftvärmeprod!$B$1:$AG$1,0),FALSE)/1,0)-IFERROR(VLOOKUP($B22,'Slutlig allokering kvv'!$B$2:$AC$462,MATCH(N$3,'Slutlig allokering kvv'!$B$1:$AJ$1,0),FALSE)/1,0)</f>
        <v>0</v>
      </c>
      <c r="O22">
        <f>IFERROR(VLOOKUP($B22,Kraftvärmeprod!$B$1:$AH$479,MATCH(O$2,Kraftvärmeprod!$B$1:$AG$1,0),FALSE)/1,0)-IFERROR(VLOOKUP($B22,'Slutlig allokering kvv'!$B$2:$AC$462,MATCH(O$3,'Slutlig allokering kvv'!$B$1:$AJ$1,0),FALSE)/1,0)</f>
        <v>0</v>
      </c>
      <c r="P22">
        <f>IFERROR(VLOOKUP($B22,Kraftvärmeprod!$B$1:$AH$479,MATCH(P$2,Kraftvärmeprod!$B$1:$AG$1,0),FALSE)/1,0)-IFERROR(VLOOKUP($B22,'Slutlig allokering kvv'!$B$2:$AC$462,MATCH(P$3,'Slutlig allokering kvv'!$B$1:$AJ$1,0),FALSE)/1,0)</f>
        <v>0</v>
      </c>
      <c r="Q22">
        <f>IFERROR(VLOOKUP($B22,Kraftvärmeprod!$B$1:$AH$479,MATCH(Q$2,Kraftvärmeprod!$B$1:$AG$1,0),FALSE)/1,0)-IFERROR(VLOOKUP($B22,'Slutlig allokering kvv'!$B$2:$AC$462,MATCH(Q$3,'Slutlig allokering kvv'!$B$1:$AJ$1,0),FALSE)/1,0)</f>
        <v>0</v>
      </c>
      <c r="R22">
        <f>IFERROR(VLOOKUP($B22,Kraftvärmeprod!$B$1:$AH$479,MATCH(R$2,Kraftvärmeprod!$B$1:$AG$1,0),FALSE)/1,0)-IFERROR(VLOOKUP($B22,'Slutlig allokering kvv'!$B$2:$AC$462,MATCH(R$3,'Slutlig allokering kvv'!$B$1:$AJ$1,0),FALSE)/1,0)</f>
        <v>0</v>
      </c>
      <c r="S22">
        <f>IFERROR(VLOOKUP($B22,Kraftvärmeprod!$B$1:$AH$479,MATCH(S$2,Kraftvärmeprod!$B$1:$AG$1,0),FALSE)/1,0)-IFERROR(VLOOKUP($B22,'Slutlig allokering kvv'!$B$2:$AC$462,MATCH(S$3,'Slutlig allokering kvv'!$B$1:$AJ$1,0),FALSE)/1,0)</f>
        <v>0</v>
      </c>
      <c r="T22">
        <f>IFERROR(VLOOKUP($B22,Kraftvärmeprod!$B$1:$AH$479,MATCH(T$2,Kraftvärmeprod!$B$1:$AG$1,0),FALSE)/1,0)-IFERROR(VLOOKUP($B22,'Slutlig allokering kvv'!$B$2:$AC$462,MATCH(T$3,'Slutlig allokering kvv'!$B$1:$AJ$1,0),FALSE)/1,0)</f>
        <v>0</v>
      </c>
      <c r="U22">
        <f>IFERROR(VLOOKUP($B22,Kraftvärmeprod!$B$1:$AH$479,MATCH(U$2,Kraftvärmeprod!$B$1:$AG$1,0),FALSE)/1,0)-IFERROR(VLOOKUP($B22,'Slutlig allokering kvv'!$B$2:$AC$462,MATCH(U$3,'Slutlig allokering kvv'!$B$1:$AJ$1,0),FALSE)/1,0)</f>
        <v>0</v>
      </c>
      <c r="V22">
        <f>IFERROR(VLOOKUP($B22,Kraftvärmeprod!$B$1:$AH$479,MATCH(V$2,Kraftvärmeprod!$B$1:$AG$1,0),FALSE)/1,0)-IFERROR(VLOOKUP($B22,'Slutlig allokering kvv'!$B$2:$AC$462,MATCH(V$3,'Slutlig allokering kvv'!$B$1:$AJ$1,0),FALSE)/1,0)</f>
        <v>0</v>
      </c>
      <c r="W22">
        <f>IFERROR(VLOOKUP($B22,Kraftvärmeprod!$B$1:$AH$479,MATCH(W$2,Kraftvärmeprod!$B$1:$AG$1,0),FALSE)/1,0)-IFERROR(VLOOKUP($B22,'Slutlig allokering kvv'!$B$2:$AC$462,MATCH(W$3,'Slutlig allokering kvv'!$B$1:$AJ$1,0),FALSE)/1,0)</f>
        <v>0</v>
      </c>
      <c r="X22">
        <f>IFERROR(VLOOKUP($B22,Kraftvärmeprod!$B$1:$AH$479,MATCH(X$2,Kraftvärmeprod!$B$1:$AG$1,0),FALSE)/1,0)-IFERROR(VLOOKUP($B22,'Slutlig allokering kvv'!$B$2:$AC$462,MATCH(X$3,'Slutlig allokering kvv'!$B$1:$AJ$1,0),FALSE)/1,0)</f>
        <v>0</v>
      </c>
      <c r="Y22">
        <f>IFERROR(VLOOKUP($B22,Kraftvärmeprod!$B$1:$AH$479,MATCH(Y$2,Kraftvärmeprod!$B$1:$AG$1,0),FALSE)/1,0)-IFERROR(VLOOKUP($B22,'Slutlig allokering kvv'!$B$2:$AC$462,MATCH(Y$3,'Slutlig allokering kvv'!$B$1:$AJ$1,0),FALSE)/1,0)</f>
        <v>0</v>
      </c>
      <c r="Z22">
        <f>IFERROR(VLOOKUP($B22,Kraftvärmeprod!$B$1:$AH$479,MATCH(Z$2,Kraftvärmeprod!$B$1:$AG$1,0),FALSE)/1,0)-IFERROR(VLOOKUP($B22,'Slutlig allokering kvv'!$B$2:$AC$462,MATCH(Z$3,'Slutlig allokering kvv'!$B$1:$AJ$1,0),FALSE)/1,0)</f>
        <v>0</v>
      </c>
      <c r="AA22">
        <f>IFERROR(VLOOKUP($B22,Kraftvärmeprod!$B$1:$AH$479,MATCH(AA$2,Kraftvärmeprod!$B$1:$AG$1,0),FALSE)/1,0)-IFERROR(VLOOKUP($B22,'Slutlig allokering kvv'!$B$2:$AC$462,MATCH(AA$3,'Slutlig allokering kvv'!$B$1:$AJ$1,0),FALSE)/1,0)</f>
        <v>0</v>
      </c>
      <c r="AB22">
        <f>IFERROR(VLOOKUP($B22,Kraftvärmeprod!$B$1:$AH$479,MATCH(AB$2,Kraftvärmeprod!$B$1:$AG$1,0),FALSE)/1,0)-IFERROR(VLOOKUP($B22,'Slutlig allokering kvv'!$B$2:$AC$462,MATCH(AB$3,'Slutlig allokering kvv'!$B$1:$AJ$1,0),FALSE)/1,0)</f>
        <v>0</v>
      </c>
      <c r="AE22">
        <f t="shared" si="0"/>
        <v>0</v>
      </c>
      <c r="AG22">
        <f>IFERROR(VLOOKUP(B22,'Slutlig allokering kvv'!$B$2:$AJ$462,MATCH("Summa justerad allokerad tillförd energi (utan hjälpel och rökgaskondensering):",'Slutlig allokering kvv'!$B$1:$AK$1,0),FALSE)/1,"")</f>
        <v>0</v>
      </c>
      <c r="AI22" s="23" t="str">
        <f>IFERROR(1-VLOOKUP(B22,'Slutlig allokering kvv'!$B$2:$AJ$462,MATCH("Andel av bränsle i kvv som allokerats till värme, exklusive rökgaskondensering och hjälpel",'Slutlig allokering kvv'!$B$1:$AK$1,0),FALSE),"")</f>
        <v/>
      </c>
      <c r="AK22" s="23" t="str">
        <f t="shared" si="1"/>
        <v/>
      </c>
    </row>
    <row r="23" spans="1:37" x14ac:dyDescent="0.25">
      <c r="A23" s="2" t="s">
        <v>33</v>
      </c>
      <c r="B23" s="2" t="s">
        <v>40</v>
      </c>
      <c r="C23" s="2" t="str">
        <f>IFERROR(VLOOKUP($B23,Kraftvärmeprod!$B$1:$AH$479,MATCH(C$3,Kraftvärmeprod!$B$1:$AG$1,0),FALSE)/1,"")</f>
        <v/>
      </c>
      <c r="D23" s="2" t="str">
        <f>IFERROR(VLOOKUP($B23,Kraftvärmeprod!$B$1:$AH$479,MATCH(D$3,Kraftvärmeprod!$B$1:$AG$1,0),FALSE)/1,"")</f>
        <v/>
      </c>
      <c r="E23">
        <f>IFERROR(VLOOKUP($B23,Kraftvärmeprod!$B$1:$AH$479,MATCH(E$2,Kraftvärmeprod!$B$1:$AG$1,0),FALSE)/1,0)-IFERROR(VLOOKUP($B23,'Slutlig allokering kvv'!$B$2:$AC$462,MATCH(E$3,'Slutlig allokering kvv'!$B$1:$AJ$1,0),FALSE)/1,0)</f>
        <v>0</v>
      </c>
      <c r="F23">
        <f>IFERROR(VLOOKUP($B23,Kraftvärmeprod!$B$1:$AH$479,MATCH(F$2,Kraftvärmeprod!$B$1:$AG$1,0),FALSE)/1,0)-IFERROR(VLOOKUP($B23,'Slutlig allokering kvv'!$B$2:$AC$462,MATCH(F$3,'Slutlig allokering kvv'!$B$1:$AJ$1,0),FALSE)/1,0)</f>
        <v>0</v>
      </c>
      <c r="G23">
        <f>IFERROR(VLOOKUP($B23,Kraftvärmeprod!$B$1:$AH$479,MATCH(G$2,Kraftvärmeprod!$B$1:$AG$1,0),FALSE)/1,0)-IFERROR(VLOOKUP($B23,'Slutlig allokering kvv'!$B$2:$AC$462,MATCH(G$3,'Slutlig allokering kvv'!$B$1:$AJ$1,0),FALSE)/1,0)</f>
        <v>0</v>
      </c>
      <c r="H23">
        <f>IFERROR(VLOOKUP($B23,Kraftvärmeprod!$B$1:$AH$479,MATCH(H$2,Kraftvärmeprod!$B$1:$AG$1,0),FALSE)/1,0)-IFERROR(VLOOKUP($B23,'Slutlig allokering kvv'!$B$2:$AC$462,MATCH(H$3,'Slutlig allokering kvv'!$B$1:$AJ$1,0),FALSE)/1,0)</f>
        <v>0</v>
      </c>
      <c r="I23">
        <f>IFERROR(VLOOKUP($B23,Kraftvärmeprod!$B$1:$AH$479,MATCH(I$2,Kraftvärmeprod!$B$1:$AG$1,0),FALSE)/1,0)-IFERROR(VLOOKUP($B23,'Slutlig allokering kvv'!$B$2:$AC$462,MATCH(I$3,'Slutlig allokering kvv'!$B$1:$AJ$1,0),FALSE)/1,0)</f>
        <v>0</v>
      </c>
      <c r="J23">
        <f>IFERROR(VLOOKUP($B23,Kraftvärmeprod!$B$1:$AH$479,MATCH(J$2,Kraftvärmeprod!$B$1:$AG$1,0),FALSE)/1,0)-IFERROR(VLOOKUP($B23,'Slutlig allokering kvv'!$B$2:$AC$462,MATCH(J$3,'Slutlig allokering kvv'!$B$1:$AJ$1,0),FALSE)/1,0)</f>
        <v>0</v>
      </c>
      <c r="K23">
        <f>IFERROR(VLOOKUP($B23,Kraftvärmeprod!$B$1:$AH$479,MATCH(K$2,Kraftvärmeprod!$B$1:$AG$1,0),FALSE)/1,0)-IFERROR(VLOOKUP($B23,'Slutlig allokering kvv'!$B$2:$AC$462,MATCH(K$3,'Slutlig allokering kvv'!$B$1:$AJ$1,0),FALSE)/1,0)</f>
        <v>0</v>
      </c>
      <c r="L23">
        <f>IFERROR(VLOOKUP($B23,Kraftvärmeprod!$B$1:$AH$479,MATCH(L$2,Kraftvärmeprod!$B$1:$AG$1,0),FALSE)/1,0)-IFERROR(VLOOKUP($B23,'Slutlig allokering kvv'!$B$2:$AC$462,MATCH(L$3,'Slutlig allokering kvv'!$B$1:$AJ$1,0),FALSE)/1,0)</f>
        <v>0</v>
      </c>
      <c r="M23" s="40">
        <f>IFERROR(VLOOKUP($B23,Miljö!$B$1:$S$477,MATCH(M$2,Miljö!$B$1:$X$1,0),FALSE)/1,0)-IFERROR(VLOOKUP($B23,'Slutlig allokering kvv'!$B$2:$AC$462,MATCH(M$3,'Slutlig allokering kvv'!$B$1:$AJ$1,0),FALSE)/1,0)</f>
        <v>0</v>
      </c>
      <c r="N23">
        <f>IFERROR(VLOOKUP($B23,Kraftvärmeprod!$B$1:$AH$479,MATCH(N$2,Kraftvärmeprod!$B$1:$AG$1,0),FALSE)/1,0)-IFERROR(VLOOKUP($B23,'Slutlig allokering kvv'!$B$2:$AC$462,MATCH(N$3,'Slutlig allokering kvv'!$B$1:$AJ$1,0),FALSE)/1,0)</f>
        <v>0</v>
      </c>
      <c r="O23">
        <f>IFERROR(VLOOKUP($B23,Kraftvärmeprod!$B$1:$AH$479,MATCH(O$2,Kraftvärmeprod!$B$1:$AG$1,0),FALSE)/1,0)-IFERROR(VLOOKUP($B23,'Slutlig allokering kvv'!$B$2:$AC$462,MATCH(O$3,'Slutlig allokering kvv'!$B$1:$AJ$1,0),FALSE)/1,0)</f>
        <v>0</v>
      </c>
      <c r="P23">
        <f>IFERROR(VLOOKUP($B23,Kraftvärmeprod!$B$1:$AH$479,MATCH(P$2,Kraftvärmeprod!$B$1:$AG$1,0),FALSE)/1,0)-IFERROR(VLOOKUP($B23,'Slutlig allokering kvv'!$B$2:$AC$462,MATCH(P$3,'Slutlig allokering kvv'!$B$1:$AJ$1,0),FALSE)/1,0)</f>
        <v>0</v>
      </c>
      <c r="Q23">
        <f>IFERROR(VLOOKUP($B23,Kraftvärmeprod!$B$1:$AH$479,MATCH(Q$2,Kraftvärmeprod!$B$1:$AG$1,0),FALSE)/1,0)-IFERROR(VLOOKUP($B23,'Slutlig allokering kvv'!$B$2:$AC$462,MATCH(Q$3,'Slutlig allokering kvv'!$B$1:$AJ$1,0),FALSE)/1,0)</f>
        <v>0</v>
      </c>
      <c r="R23">
        <f>IFERROR(VLOOKUP($B23,Kraftvärmeprod!$B$1:$AH$479,MATCH(R$2,Kraftvärmeprod!$B$1:$AG$1,0),FALSE)/1,0)-IFERROR(VLOOKUP($B23,'Slutlig allokering kvv'!$B$2:$AC$462,MATCH(R$3,'Slutlig allokering kvv'!$B$1:$AJ$1,0),FALSE)/1,0)</f>
        <v>0</v>
      </c>
      <c r="S23">
        <f>IFERROR(VLOOKUP($B23,Kraftvärmeprod!$B$1:$AH$479,MATCH(S$2,Kraftvärmeprod!$B$1:$AG$1,0),FALSE)/1,0)-IFERROR(VLOOKUP($B23,'Slutlig allokering kvv'!$B$2:$AC$462,MATCH(S$3,'Slutlig allokering kvv'!$B$1:$AJ$1,0),FALSE)/1,0)</f>
        <v>0</v>
      </c>
      <c r="T23">
        <f>IFERROR(VLOOKUP($B23,Kraftvärmeprod!$B$1:$AH$479,MATCH(T$2,Kraftvärmeprod!$B$1:$AG$1,0),FALSE)/1,0)-IFERROR(VLOOKUP($B23,'Slutlig allokering kvv'!$B$2:$AC$462,MATCH(T$3,'Slutlig allokering kvv'!$B$1:$AJ$1,0),FALSE)/1,0)</f>
        <v>0</v>
      </c>
      <c r="U23">
        <f>IFERROR(VLOOKUP($B23,Kraftvärmeprod!$B$1:$AH$479,MATCH(U$2,Kraftvärmeprod!$B$1:$AG$1,0),FALSE)/1,0)-IFERROR(VLOOKUP($B23,'Slutlig allokering kvv'!$B$2:$AC$462,MATCH(U$3,'Slutlig allokering kvv'!$B$1:$AJ$1,0),FALSE)/1,0)</f>
        <v>0</v>
      </c>
      <c r="V23">
        <f>IFERROR(VLOOKUP($B23,Kraftvärmeprod!$B$1:$AH$479,MATCH(V$2,Kraftvärmeprod!$B$1:$AG$1,0),FALSE)/1,0)-IFERROR(VLOOKUP($B23,'Slutlig allokering kvv'!$B$2:$AC$462,MATCH(V$3,'Slutlig allokering kvv'!$B$1:$AJ$1,0),FALSE)/1,0)</f>
        <v>0</v>
      </c>
      <c r="W23">
        <f>IFERROR(VLOOKUP($B23,Kraftvärmeprod!$B$1:$AH$479,MATCH(W$2,Kraftvärmeprod!$B$1:$AG$1,0),FALSE)/1,0)-IFERROR(VLOOKUP($B23,'Slutlig allokering kvv'!$B$2:$AC$462,MATCH(W$3,'Slutlig allokering kvv'!$B$1:$AJ$1,0),FALSE)/1,0)</f>
        <v>0</v>
      </c>
      <c r="X23">
        <f>IFERROR(VLOOKUP($B23,Kraftvärmeprod!$B$1:$AH$479,MATCH(X$2,Kraftvärmeprod!$B$1:$AG$1,0),FALSE)/1,0)-IFERROR(VLOOKUP($B23,'Slutlig allokering kvv'!$B$2:$AC$462,MATCH(X$3,'Slutlig allokering kvv'!$B$1:$AJ$1,0),FALSE)/1,0)</f>
        <v>0</v>
      </c>
      <c r="Y23">
        <f>IFERROR(VLOOKUP($B23,Kraftvärmeprod!$B$1:$AH$479,MATCH(Y$2,Kraftvärmeprod!$B$1:$AG$1,0),FALSE)/1,0)-IFERROR(VLOOKUP($B23,'Slutlig allokering kvv'!$B$2:$AC$462,MATCH(Y$3,'Slutlig allokering kvv'!$B$1:$AJ$1,0),FALSE)/1,0)</f>
        <v>0</v>
      </c>
      <c r="Z23">
        <f>IFERROR(VLOOKUP($B23,Kraftvärmeprod!$B$1:$AH$479,MATCH(Z$2,Kraftvärmeprod!$B$1:$AG$1,0),FALSE)/1,0)-IFERROR(VLOOKUP($B23,'Slutlig allokering kvv'!$B$2:$AC$462,MATCH(Z$3,'Slutlig allokering kvv'!$B$1:$AJ$1,0),FALSE)/1,0)</f>
        <v>0</v>
      </c>
      <c r="AA23">
        <f>IFERROR(VLOOKUP($B23,Kraftvärmeprod!$B$1:$AH$479,MATCH(AA$2,Kraftvärmeprod!$B$1:$AG$1,0),FALSE)/1,0)-IFERROR(VLOOKUP($B23,'Slutlig allokering kvv'!$B$2:$AC$462,MATCH(AA$3,'Slutlig allokering kvv'!$B$1:$AJ$1,0),FALSE)/1,0)</f>
        <v>0</v>
      </c>
      <c r="AB23">
        <f>IFERROR(VLOOKUP($B23,Kraftvärmeprod!$B$1:$AH$479,MATCH(AB$2,Kraftvärmeprod!$B$1:$AG$1,0),FALSE)/1,0)-IFERROR(VLOOKUP($B23,'Slutlig allokering kvv'!$B$2:$AC$462,MATCH(AB$3,'Slutlig allokering kvv'!$B$1:$AJ$1,0),FALSE)/1,0)</f>
        <v>0</v>
      </c>
      <c r="AE23">
        <f t="shared" si="0"/>
        <v>0</v>
      </c>
      <c r="AG23">
        <f>IFERROR(VLOOKUP(B23,'Slutlig allokering kvv'!$B$2:$AJ$462,MATCH("Summa justerad allokerad tillförd energi (utan hjälpel och rökgaskondensering):",'Slutlig allokering kvv'!$B$1:$AK$1,0),FALSE)/1,"")</f>
        <v>0</v>
      </c>
      <c r="AI23" s="23" t="str">
        <f>IFERROR(1-VLOOKUP(B23,'Slutlig allokering kvv'!$B$2:$AJ$462,MATCH("Andel av bränsle i kvv som allokerats till värme, exklusive rökgaskondensering och hjälpel",'Slutlig allokering kvv'!$B$1:$AK$1,0),FALSE),"")</f>
        <v/>
      </c>
      <c r="AK23" s="23" t="str">
        <f t="shared" si="1"/>
        <v/>
      </c>
    </row>
    <row r="24" spans="1:37" x14ac:dyDescent="0.25">
      <c r="A24" s="2" t="s">
        <v>33</v>
      </c>
      <c r="B24" s="2" t="s">
        <v>41</v>
      </c>
      <c r="C24" s="2" t="str">
        <f>IFERROR(VLOOKUP($B24,Kraftvärmeprod!$B$1:$AH$479,MATCH(C$3,Kraftvärmeprod!$B$1:$AG$1,0),FALSE)/1,"")</f>
        <v/>
      </c>
      <c r="D24" s="2" t="str">
        <f>IFERROR(VLOOKUP($B24,Kraftvärmeprod!$B$1:$AH$479,MATCH(D$3,Kraftvärmeprod!$B$1:$AG$1,0),FALSE)/1,"")</f>
        <v/>
      </c>
      <c r="E24">
        <f>IFERROR(VLOOKUP($B24,Kraftvärmeprod!$B$1:$AH$479,MATCH(E$2,Kraftvärmeprod!$B$1:$AG$1,0),FALSE)/1,0)-IFERROR(VLOOKUP($B24,'Slutlig allokering kvv'!$B$2:$AC$462,MATCH(E$3,'Slutlig allokering kvv'!$B$1:$AJ$1,0),FALSE)/1,0)</f>
        <v>0</v>
      </c>
      <c r="F24">
        <f>IFERROR(VLOOKUP($B24,Kraftvärmeprod!$B$1:$AH$479,MATCH(F$2,Kraftvärmeprod!$B$1:$AG$1,0),FALSE)/1,0)-IFERROR(VLOOKUP($B24,'Slutlig allokering kvv'!$B$2:$AC$462,MATCH(F$3,'Slutlig allokering kvv'!$B$1:$AJ$1,0),FALSE)/1,0)</f>
        <v>0</v>
      </c>
      <c r="G24">
        <f>IFERROR(VLOOKUP($B24,Kraftvärmeprod!$B$1:$AH$479,MATCH(G$2,Kraftvärmeprod!$B$1:$AG$1,0),FALSE)/1,0)-IFERROR(VLOOKUP($B24,'Slutlig allokering kvv'!$B$2:$AC$462,MATCH(G$3,'Slutlig allokering kvv'!$B$1:$AJ$1,0),FALSE)/1,0)</f>
        <v>0</v>
      </c>
      <c r="H24">
        <f>IFERROR(VLOOKUP($B24,Kraftvärmeprod!$B$1:$AH$479,MATCH(H$2,Kraftvärmeprod!$B$1:$AG$1,0),FALSE)/1,0)-IFERROR(VLOOKUP($B24,'Slutlig allokering kvv'!$B$2:$AC$462,MATCH(H$3,'Slutlig allokering kvv'!$B$1:$AJ$1,0),FALSE)/1,0)</f>
        <v>0</v>
      </c>
      <c r="I24">
        <f>IFERROR(VLOOKUP($B24,Kraftvärmeprod!$B$1:$AH$479,MATCH(I$2,Kraftvärmeprod!$B$1:$AG$1,0),FALSE)/1,0)-IFERROR(VLOOKUP($B24,'Slutlig allokering kvv'!$B$2:$AC$462,MATCH(I$3,'Slutlig allokering kvv'!$B$1:$AJ$1,0),FALSE)/1,0)</f>
        <v>0</v>
      </c>
      <c r="J24">
        <f>IFERROR(VLOOKUP($B24,Kraftvärmeprod!$B$1:$AH$479,MATCH(J$2,Kraftvärmeprod!$B$1:$AG$1,0),FALSE)/1,0)-IFERROR(VLOOKUP($B24,'Slutlig allokering kvv'!$B$2:$AC$462,MATCH(J$3,'Slutlig allokering kvv'!$B$1:$AJ$1,0),FALSE)/1,0)</f>
        <v>0</v>
      </c>
      <c r="K24">
        <f>IFERROR(VLOOKUP($B24,Kraftvärmeprod!$B$1:$AH$479,MATCH(K$2,Kraftvärmeprod!$B$1:$AG$1,0),FALSE)/1,0)-IFERROR(VLOOKUP($B24,'Slutlig allokering kvv'!$B$2:$AC$462,MATCH(K$3,'Slutlig allokering kvv'!$B$1:$AJ$1,0),FALSE)/1,0)</f>
        <v>0</v>
      </c>
      <c r="L24">
        <f>IFERROR(VLOOKUP($B24,Kraftvärmeprod!$B$1:$AH$479,MATCH(L$2,Kraftvärmeprod!$B$1:$AG$1,0),FALSE)/1,0)-IFERROR(VLOOKUP($B24,'Slutlig allokering kvv'!$B$2:$AC$462,MATCH(L$3,'Slutlig allokering kvv'!$B$1:$AJ$1,0),FALSE)/1,0)</f>
        <v>0</v>
      </c>
      <c r="M24" s="40">
        <f>IFERROR(VLOOKUP($B24,Miljö!$B$1:$S$477,MATCH(M$2,Miljö!$B$1:$X$1,0),FALSE)/1,0)-IFERROR(VLOOKUP($B24,'Slutlig allokering kvv'!$B$2:$AC$462,MATCH(M$3,'Slutlig allokering kvv'!$B$1:$AJ$1,0),FALSE)/1,0)</f>
        <v>0</v>
      </c>
      <c r="N24">
        <f>IFERROR(VLOOKUP($B24,Kraftvärmeprod!$B$1:$AH$479,MATCH(N$2,Kraftvärmeprod!$B$1:$AG$1,0),FALSE)/1,0)-IFERROR(VLOOKUP($B24,'Slutlig allokering kvv'!$B$2:$AC$462,MATCH(N$3,'Slutlig allokering kvv'!$B$1:$AJ$1,0),FALSE)/1,0)</f>
        <v>0</v>
      </c>
      <c r="O24">
        <f>IFERROR(VLOOKUP($B24,Kraftvärmeprod!$B$1:$AH$479,MATCH(O$2,Kraftvärmeprod!$B$1:$AG$1,0),FALSE)/1,0)-IFERROR(VLOOKUP($B24,'Slutlig allokering kvv'!$B$2:$AC$462,MATCH(O$3,'Slutlig allokering kvv'!$B$1:$AJ$1,0),FALSE)/1,0)</f>
        <v>0</v>
      </c>
      <c r="P24">
        <f>IFERROR(VLOOKUP($B24,Kraftvärmeprod!$B$1:$AH$479,MATCH(P$2,Kraftvärmeprod!$B$1:$AG$1,0),FALSE)/1,0)-IFERROR(VLOOKUP($B24,'Slutlig allokering kvv'!$B$2:$AC$462,MATCH(P$3,'Slutlig allokering kvv'!$B$1:$AJ$1,0),FALSE)/1,0)</f>
        <v>0</v>
      </c>
      <c r="Q24">
        <f>IFERROR(VLOOKUP($B24,Kraftvärmeprod!$B$1:$AH$479,MATCH(Q$2,Kraftvärmeprod!$B$1:$AG$1,0),FALSE)/1,0)-IFERROR(VLOOKUP($B24,'Slutlig allokering kvv'!$B$2:$AC$462,MATCH(Q$3,'Slutlig allokering kvv'!$B$1:$AJ$1,0),FALSE)/1,0)</f>
        <v>0</v>
      </c>
      <c r="R24">
        <f>IFERROR(VLOOKUP($B24,Kraftvärmeprod!$B$1:$AH$479,MATCH(R$2,Kraftvärmeprod!$B$1:$AG$1,0),FALSE)/1,0)-IFERROR(VLOOKUP($B24,'Slutlig allokering kvv'!$B$2:$AC$462,MATCH(R$3,'Slutlig allokering kvv'!$B$1:$AJ$1,0),FALSE)/1,0)</f>
        <v>0</v>
      </c>
      <c r="S24">
        <f>IFERROR(VLOOKUP($B24,Kraftvärmeprod!$B$1:$AH$479,MATCH(S$2,Kraftvärmeprod!$B$1:$AG$1,0),FALSE)/1,0)-IFERROR(VLOOKUP($B24,'Slutlig allokering kvv'!$B$2:$AC$462,MATCH(S$3,'Slutlig allokering kvv'!$B$1:$AJ$1,0),FALSE)/1,0)</f>
        <v>0</v>
      </c>
      <c r="T24">
        <f>IFERROR(VLOOKUP($B24,Kraftvärmeprod!$B$1:$AH$479,MATCH(T$2,Kraftvärmeprod!$B$1:$AG$1,0),FALSE)/1,0)-IFERROR(VLOOKUP($B24,'Slutlig allokering kvv'!$B$2:$AC$462,MATCH(T$3,'Slutlig allokering kvv'!$B$1:$AJ$1,0),FALSE)/1,0)</f>
        <v>0</v>
      </c>
      <c r="U24">
        <f>IFERROR(VLOOKUP($B24,Kraftvärmeprod!$B$1:$AH$479,MATCH(U$2,Kraftvärmeprod!$B$1:$AG$1,0),FALSE)/1,0)-IFERROR(VLOOKUP($B24,'Slutlig allokering kvv'!$B$2:$AC$462,MATCH(U$3,'Slutlig allokering kvv'!$B$1:$AJ$1,0),FALSE)/1,0)</f>
        <v>0</v>
      </c>
      <c r="V24">
        <f>IFERROR(VLOOKUP($B24,Kraftvärmeprod!$B$1:$AH$479,MATCH(V$2,Kraftvärmeprod!$B$1:$AG$1,0),FALSE)/1,0)-IFERROR(VLOOKUP($B24,'Slutlig allokering kvv'!$B$2:$AC$462,MATCH(V$3,'Slutlig allokering kvv'!$B$1:$AJ$1,0),FALSE)/1,0)</f>
        <v>0</v>
      </c>
      <c r="W24">
        <f>IFERROR(VLOOKUP($B24,Kraftvärmeprod!$B$1:$AH$479,MATCH(W$2,Kraftvärmeprod!$B$1:$AG$1,0),FALSE)/1,0)-IFERROR(VLOOKUP($B24,'Slutlig allokering kvv'!$B$2:$AC$462,MATCH(W$3,'Slutlig allokering kvv'!$B$1:$AJ$1,0),FALSE)/1,0)</f>
        <v>0</v>
      </c>
      <c r="X24">
        <f>IFERROR(VLOOKUP($B24,Kraftvärmeprod!$B$1:$AH$479,MATCH(X$2,Kraftvärmeprod!$B$1:$AG$1,0),FALSE)/1,0)-IFERROR(VLOOKUP($B24,'Slutlig allokering kvv'!$B$2:$AC$462,MATCH(X$3,'Slutlig allokering kvv'!$B$1:$AJ$1,0),FALSE)/1,0)</f>
        <v>0</v>
      </c>
      <c r="Y24">
        <f>IFERROR(VLOOKUP($B24,Kraftvärmeprod!$B$1:$AH$479,MATCH(Y$2,Kraftvärmeprod!$B$1:$AG$1,0),FALSE)/1,0)-IFERROR(VLOOKUP($B24,'Slutlig allokering kvv'!$B$2:$AC$462,MATCH(Y$3,'Slutlig allokering kvv'!$B$1:$AJ$1,0),FALSE)/1,0)</f>
        <v>0</v>
      </c>
      <c r="Z24">
        <f>IFERROR(VLOOKUP($B24,Kraftvärmeprod!$B$1:$AH$479,MATCH(Z$2,Kraftvärmeprod!$B$1:$AG$1,0),FALSE)/1,0)-IFERROR(VLOOKUP($B24,'Slutlig allokering kvv'!$B$2:$AC$462,MATCH(Z$3,'Slutlig allokering kvv'!$B$1:$AJ$1,0),FALSE)/1,0)</f>
        <v>0</v>
      </c>
      <c r="AA24">
        <f>IFERROR(VLOOKUP($B24,Kraftvärmeprod!$B$1:$AH$479,MATCH(AA$2,Kraftvärmeprod!$B$1:$AG$1,0),FALSE)/1,0)-IFERROR(VLOOKUP($B24,'Slutlig allokering kvv'!$B$2:$AC$462,MATCH(AA$3,'Slutlig allokering kvv'!$B$1:$AJ$1,0),FALSE)/1,0)</f>
        <v>0</v>
      </c>
      <c r="AB24">
        <f>IFERROR(VLOOKUP($B24,Kraftvärmeprod!$B$1:$AH$479,MATCH(AB$2,Kraftvärmeprod!$B$1:$AG$1,0),FALSE)/1,0)-IFERROR(VLOOKUP($B24,'Slutlig allokering kvv'!$B$2:$AC$462,MATCH(AB$3,'Slutlig allokering kvv'!$B$1:$AJ$1,0),FALSE)/1,0)</f>
        <v>0</v>
      </c>
      <c r="AE24">
        <f t="shared" si="0"/>
        <v>0</v>
      </c>
      <c r="AG24">
        <f>IFERROR(VLOOKUP(B24,'Slutlig allokering kvv'!$B$2:$AJ$462,MATCH("Summa justerad allokerad tillförd energi (utan hjälpel och rökgaskondensering):",'Slutlig allokering kvv'!$B$1:$AK$1,0),FALSE)/1,"")</f>
        <v>0</v>
      </c>
      <c r="AI24" s="23" t="str">
        <f>IFERROR(1-VLOOKUP(B24,'Slutlig allokering kvv'!$B$2:$AJ$462,MATCH("Andel av bränsle i kvv som allokerats till värme, exklusive rökgaskondensering och hjälpel",'Slutlig allokering kvv'!$B$1:$AK$1,0),FALSE),"")</f>
        <v/>
      </c>
      <c r="AK24" s="23" t="str">
        <f t="shared" si="1"/>
        <v/>
      </c>
    </row>
    <row r="25" spans="1:37" x14ac:dyDescent="0.25">
      <c r="A25" s="2" t="s">
        <v>33</v>
      </c>
      <c r="B25" s="2" t="s">
        <v>42</v>
      </c>
      <c r="C25" s="2" t="str">
        <f>IFERROR(VLOOKUP($B25,Kraftvärmeprod!$B$1:$AH$479,MATCH(C$3,Kraftvärmeprod!$B$1:$AG$1,0),FALSE)/1,"")</f>
        <v/>
      </c>
      <c r="D25" s="2" t="str">
        <f>IFERROR(VLOOKUP($B25,Kraftvärmeprod!$B$1:$AH$479,MATCH(D$3,Kraftvärmeprod!$B$1:$AG$1,0),FALSE)/1,"")</f>
        <v/>
      </c>
      <c r="E25">
        <f>IFERROR(VLOOKUP($B25,Kraftvärmeprod!$B$1:$AH$479,MATCH(E$2,Kraftvärmeprod!$B$1:$AG$1,0),FALSE)/1,0)-IFERROR(VLOOKUP($B25,'Slutlig allokering kvv'!$B$2:$AC$462,MATCH(E$3,'Slutlig allokering kvv'!$B$1:$AJ$1,0),FALSE)/1,0)</f>
        <v>0</v>
      </c>
      <c r="F25">
        <f>IFERROR(VLOOKUP($B25,Kraftvärmeprod!$B$1:$AH$479,MATCH(F$2,Kraftvärmeprod!$B$1:$AG$1,0),FALSE)/1,0)-IFERROR(VLOOKUP($B25,'Slutlig allokering kvv'!$B$2:$AC$462,MATCH(F$3,'Slutlig allokering kvv'!$B$1:$AJ$1,0),FALSE)/1,0)</f>
        <v>0</v>
      </c>
      <c r="G25">
        <f>IFERROR(VLOOKUP($B25,Kraftvärmeprod!$B$1:$AH$479,MATCH(G$2,Kraftvärmeprod!$B$1:$AG$1,0),FALSE)/1,0)-IFERROR(VLOOKUP($B25,'Slutlig allokering kvv'!$B$2:$AC$462,MATCH(G$3,'Slutlig allokering kvv'!$B$1:$AJ$1,0),FALSE)/1,0)</f>
        <v>0</v>
      </c>
      <c r="H25">
        <f>IFERROR(VLOOKUP($B25,Kraftvärmeprod!$B$1:$AH$479,MATCH(H$2,Kraftvärmeprod!$B$1:$AG$1,0),FALSE)/1,0)-IFERROR(VLOOKUP($B25,'Slutlig allokering kvv'!$B$2:$AC$462,MATCH(H$3,'Slutlig allokering kvv'!$B$1:$AJ$1,0),FALSE)/1,0)</f>
        <v>0</v>
      </c>
      <c r="I25">
        <f>IFERROR(VLOOKUP($B25,Kraftvärmeprod!$B$1:$AH$479,MATCH(I$2,Kraftvärmeprod!$B$1:$AG$1,0),FALSE)/1,0)-IFERROR(VLOOKUP($B25,'Slutlig allokering kvv'!$B$2:$AC$462,MATCH(I$3,'Slutlig allokering kvv'!$B$1:$AJ$1,0),FALSE)/1,0)</f>
        <v>0</v>
      </c>
      <c r="J25">
        <f>IFERROR(VLOOKUP($B25,Kraftvärmeprod!$B$1:$AH$479,MATCH(J$2,Kraftvärmeprod!$B$1:$AG$1,0),FALSE)/1,0)-IFERROR(VLOOKUP($B25,'Slutlig allokering kvv'!$B$2:$AC$462,MATCH(J$3,'Slutlig allokering kvv'!$B$1:$AJ$1,0),FALSE)/1,0)</f>
        <v>0</v>
      </c>
      <c r="K25">
        <f>IFERROR(VLOOKUP($B25,Kraftvärmeprod!$B$1:$AH$479,MATCH(K$2,Kraftvärmeprod!$B$1:$AG$1,0),FALSE)/1,0)-IFERROR(VLOOKUP($B25,'Slutlig allokering kvv'!$B$2:$AC$462,MATCH(K$3,'Slutlig allokering kvv'!$B$1:$AJ$1,0),FALSE)/1,0)</f>
        <v>0</v>
      </c>
      <c r="L25">
        <f>IFERROR(VLOOKUP($B25,Kraftvärmeprod!$B$1:$AH$479,MATCH(L$2,Kraftvärmeprod!$B$1:$AG$1,0),FALSE)/1,0)-IFERROR(VLOOKUP($B25,'Slutlig allokering kvv'!$B$2:$AC$462,MATCH(L$3,'Slutlig allokering kvv'!$B$1:$AJ$1,0),FALSE)/1,0)</f>
        <v>0</v>
      </c>
      <c r="M25" s="40">
        <f>IFERROR(VLOOKUP($B25,Miljö!$B$1:$S$477,MATCH(M$2,Miljö!$B$1:$X$1,0),FALSE)/1,0)-IFERROR(VLOOKUP($B25,'Slutlig allokering kvv'!$B$2:$AC$462,MATCH(M$3,'Slutlig allokering kvv'!$B$1:$AJ$1,0),FALSE)/1,0)</f>
        <v>0</v>
      </c>
      <c r="N25">
        <f>IFERROR(VLOOKUP($B25,Kraftvärmeprod!$B$1:$AH$479,MATCH(N$2,Kraftvärmeprod!$B$1:$AG$1,0),FALSE)/1,0)-IFERROR(VLOOKUP($B25,'Slutlig allokering kvv'!$B$2:$AC$462,MATCH(N$3,'Slutlig allokering kvv'!$B$1:$AJ$1,0),FALSE)/1,0)</f>
        <v>0</v>
      </c>
      <c r="O25">
        <f>IFERROR(VLOOKUP($B25,Kraftvärmeprod!$B$1:$AH$479,MATCH(O$2,Kraftvärmeprod!$B$1:$AG$1,0),FALSE)/1,0)-IFERROR(VLOOKUP($B25,'Slutlig allokering kvv'!$B$2:$AC$462,MATCH(O$3,'Slutlig allokering kvv'!$B$1:$AJ$1,0),FALSE)/1,0)</f>
        <v>0</v>
      </c>
      <c r="P25">
        <f>IFERROR(VLOOKUP($B25,Kraftvärmeprod!$B$1:$AH$479,MATCH(P$2,Kraftvärmeprod!$B$1:$AG$1,0),FALSE)/1,0)-IFERROR(VLOOKUP($B25,'Slutlig allokering kvv'!$B$2:$AC$462,MATCH(P$3,'Slutlig allokering kvv'!$B$1:$AJ$1,0),FALSE)/1,0)</f>
        <v>0</v>
      </c>
      <c r="Q25">
        <f>IFERROR(VLOOKUP($B25,Kraftvärmeprod!$B$1:$AH$479,MATCH(Q$2,Kraftvärmeprod!$B$1:$AG$1,0),FALSE)/1,0)-IFERROR(VLOOKUP($B25,'Slutlig allokering kvv'!$B$2:$AC$462,MATCH(Q$3,'Slutlig allokering kvv'!$B$1:$AJ$1,0),FALSE)/1,0)</f>
        <v>0</v>
      </c>
      <c r="R25">
        <f>IFERROR(VLOOKUP($B25,Kraftvärmeprod!$B$1:$AH$479,MATCH(R$2,Kraftvärmeprod!$B$1:$AG$1,0),FALSE)/1,0)-IFERROR(VLOOKUP($B25,'Slutlig allokering kvv'!$B$2:$AC$462,MATCH(R$3,'Slutlig allokering kvv'!$B$1:$AJ$1,0),FALSE)/1,0)</f>
        <v>0</v>
      </c>
      <c r="S25">
        <f>IFERROR(VLOOKUP($B25,Kraftvärmeprod!$B$1:$AH$479,MATCH(S$2,Kraftvärmeprod!$B$1:$AG$1,0),FALSE)/1,0)-IFERROR(VLOOKUP($B25,'Slutlig allokering kvv'!$B$2:$AC$462,MATCH(S$3,'Slutlig allokering kvv'!$B$1:$AJ$1,0),FALSE)/1,0)</f>
        <v>0</v>
      </c>
      <c r="T25">
        <f>IFERROR(VLOOKUP($B25,Kraftvärmeprod!$B$1:$AH$479,MATCH(T$2,Kraftvärmeprod!$B$1:$AG$1,0),FALSE)/1,0)-IFERROR(VLOOKUP($B25,'Slutlig allokering kvv'!$B$2:$AC$462,MATCH(T$3,'Slutlig allokering kvv'!$B$1:$AJ$1,0),FALSE)/1,0)</f>
        <v>0</v>
      </c>
      <c r="U25">
        <f>IFERROR(VLOOKUP($B25,Kraftvärmeprod!$B$1:$AH$479,MATCH(U$2,Kraftvärmeprod!$B$1:$AG$1,0),FALSE)/1,0)-IFERROR(VLOOKUP($B25,'Slutlig allokering kvv'!$B$2:$AC$462,MATCH(U$3,'Slutlig allokering kvv'!$B$1:$AJ$1,0),FALSE)/1,0)</f>
        <v>0</v>
      </c>
      <c r="V25">
        <f>IFERROR(VLOOKUP($B25,Kraftvärmeprod!$B$1:$AH$479,MATCH(V$2,Kraftvärmeprod!$B$1:$AG$1,0),FALSE)/1,0)-IFERROR(VLOOKUP($B25,'Slutlig allokering kvv'!$B$2:$AC$462,MATCH(V$3,'Slutlig allokering kvv'!$B$1:$AJ$1,0),FALSE)/1,0)</f>
        <v>0</v>
      </c>
      <c r="W25">
        <f>IFERROR(VLOOKUP($B25,Kraftvärmeprod!$B$1:$AH$479,MATCH(W$2,Kraftvärmeprod!$B$1:$AG$1,0),FALSE)/1,0)-IFERROR(VLOOKUP($B25,'Slutlig allokering kvv'!$B$2:$AC$462,MATCH(W$3,'Slutlig allokering kvv'!$B$1:$AJ$1,0),FALSE)/1,0)</f>
        <v>0</v>
      </c>
      <c r="X25">
        <f>IFERROR(VLOOKUP($B25,Kraftvärmeprod!$B$1:$AH$479,MATCH(X$2,Kraftvärmeprod!$B$1:$AG$1,0),FALSE)/1,0)-IFERROR(VLOOKUP($B25,'Slutlig allokering kvv'!$B$2:$AC$462,MATCH(X$3,'Slutlig allokering kvv'!$B$1:$AJ$1,0),FALSE)/1,0)</f>
        <v>0</v>
      </c>
      <c r="Y25">
        <f>IFERROR(VLOOKUP($B25,Kraftvärmeprod!$B$1:$AH$479,MATCH(Y$2,Kraftvärmeprod!$B$1:$AG$1,0),FALSE)/1,0)-IFERROR(VLOOKUP($B25,'Slutlig allokering kvv'!$B$2:$AC$462,MATCH(Y$3,'Slutlig allokering kvv'!$B$1:$AJ$1,0),FALSE)/1,0)</f>
        <v>0</v>
      </c>
      <c r="Z25">
        <f>IFERROR(VLOOKUP($B25,Kraftvärmeprod!$B$1:$AH$479,MATCH(Z$2,Kraftvärmeprod!$B$1:$AG$1,0),FALSE)/1,0)-IFERROR(VLOOKUP($B25,'Slutlig allokering kvv'!$B$2:$AC$462,MATCH(Z$3,'Slutlig allokering kvv'!$B$1:$AJ$1,0),FALSE)/1,0)</f>
        <v>0</v>
      </c>
      <c r="AA25">
        <f>IFERROR(VLOOKUP($B25,Kraftvärmeprod!$B$1:$AH$479,MATCH(AA$2,Kraftvärmeprod!$B$1:$AG$1,0),FALSE)/1,0)-IFERROR(VLOOKUP($B25,'Slutlig allokering kvv'!$B$2:$AC$462,MATCH(AA$3,'Slutlig allokering kvv'!$B$1:$AJ$1,0),FALSE)/1,0)</f>
        <v>0</v>
      </c>
      <c r="AB25">
        <f>IFERROR(VLOOKUP($B25,Kraftvärmeprod!$B$1:$AH$479,MATCH(AB$2,Kraftvärmeprod!$B$1:$AG$1,0),FALSE)/1,0)-IFERROR(VLOOKUP($B25,'Slutlig allokering kvv'!$B$2:$AC$462,MATCH(AB$3,'Slutlig allokering kvv'!$B$1:$AJ$1,0),FALSE)/1,0)</f>
        <v>0</v>
      </c>
      <c r="AE25">
        <f t="shared" si="0"/>
        <v>0</v>
      </c>
      <c r="AG25">
        <f>IFERROR(VLOOKUP(B25,'Slutlig allokering kvv'!$B$2:$AJ$462,MATCH("Summa justerad allokerad tillförd energi (utan hjälpel och rökgaskondensering):",'Slutlig allokering kvv'!$B$1:$AK$1,0),FALSE)/1,"")</f>
        <v>0</v>
      </c>
      <c r="AI25" s="23" t="str">
        <f>IFERROR(1-VLOOKUP(B25,'Slutlig allokering kvv'!$B$2:$AJ$462,MATCH("Andel av bränsle i kvv som allokerats till värme, exklusive rökgaskondensering och hjälpel",'Slutlig allokering kvv'!$B$1:$AK$1,0),FALSE),"")</f>
        <v/>
      </c>
      <c r="AK25" s="23" t="str">
        <f t="shared" si="1"/>
        <v/>
      </c>
    </row>
    <row r="26" spans="1:37" x14ac:dyDescent="0.25">
      <c r="A26" s="2" t="s">
        <v>33</v>
      </c>
      <c r="B26" s="2" t="s">
        <v>43</v>
      </c>
      <c r="C26" s="2" t="str">
        <f>IFERROR(VLOOKUP($B26,Kraftvärmeprod!$B$1:$AH$479,MATCH(C$3,Kraftvärmeprod!$B$1:$AG$1,0),FALSE)/1,"")</f>
        <v/>
      </c>
      <c r="D26" s="2" t="str">
        <f>IFERROR(VLOOKUP($B26,Kraftvärmeprod!$B$1:$AH$479,MATCH(D$3,Kraftvärmeprod!$B$1:$AG$1,0),FALSE)/1,"")</f>
        <v/>
      </c>
      <c r="E26">
        <f>IFERROR(VLOOKUP($B26,Kraftvärmeprod!$B$1:$AH$479,MATCH(E$2,Kraftvärmeprod!$B$1:$AG$1,0),FALSE)/1,0)-IFERROR(VLOOKUP($B26,'Slutlig allokering kvv'!$B$2:$AC$462,MATCH(E$3,'Slutlig allokering kvv'!$B$1:$AJ$1,0),FALSE)/1,0)</f>
        <v>0</v>
      </c>
      <c r="F26">
        <f>IFERROR(VLOOKUP($B26,Kraftvärmeprod!$B$1:$AH$479,MATCH(F$2,Kraftvärmeprod!$B$1:$AG$1,0),FALSE)/1,0)-IFERROR(VLOOKUP($B26,'Slutlig allokering kvv'!$B$2:$AC$462,MATCH(F$3,'Slutlig allokering kvv'!$B$1:$AJ$1,0),FALSE)/1,0)</f>
        <v>0</v>
      </c>
      <c r="G26">
        <f>IFERROR(VLOOKUP($B26,Kraftvärmeprod!$B$1:$AH$479,MATCH(G$2,Kraftvärmeprod!$B$1:$AG$1,0),FALSE)/1,0)-IFERROR(VLOOKUP($B26,'Slutlig allokering kvv'!$B$2:$AC$462,MATCH(G$3,'Slutlig allokering kvv'!$B$1:$AJ$1,0),FALSE)/1,0)</f>
        <v>0</v>
      </c>
      <c r="H26">
        <f>IFERROR(VLOOKUP($B26,Kraftvärmeprod!$B$1:$AH$479,MATCH(H$2,Kraftvärmeprod!$B$1:$AG$1,0),FALSE)/1,0)-IFERROR(VLOOKUP($B26,'Slutlig allokering kvv'!$B$2:$AC$462,MATCH(H$3,'Slutlig allokering kvv'!$B$1:$AJ$1,0),FALSE)/1,0)</f>
        <v>0</v>
      </c>
      <c r="I26">
        <f>IFERROR(VLOOKUP($B26,Kraftvärmeprod!$B$1:$AH$479,MATCH(I$2,Kraftvärmeprod!$B$1:$AG$1,0),FALSE)/1,0)-IFERROR(VLOOKUP($B26,'Slutlig allokering kvv'!$B$2:$AC$462,MATCH(I$3,'Slutlig allokering kvv'!$B$1:$AJ$1,0),FALSE)/1,0)</f>
        <v>0</v>
      </c>
      <c r="J26">
        <f>IFERROR(VLOOKUP($B26,Kraftvärmeprod!$B$1:$AH$479,MATCH(J$2,Kraftvärmeprod!$B$1:$AG$1,0),FALSE)/1,0)-IFERROR(VLOOKUP($B26,'Slutlig allokering kvv'!$B$2:$AC$462,MATCH(J$3,'Slutlig allokering kvv'!$B$1:$AJ$1,0),FALSE)/1,0)</f>
        <v>0</v>
      </c>
      <c r="K26">
        <f>IFERROR(VLOOKUP($B26,Kraftvärmeprod!$B$1:$AH$479,MATCH(K$2,Kraftvärmeprod!$B$1:$AG$1,0),FALSE)/1,0)-IFERROR(VLOOKUP($B26,'Slutlig allokering kvv'!$B$2:$AC$462,MATCH(K$3,'Slutlig allokering kvv'!$B$1:$AJ$1,0),FALSE)/1,0)</f>
        <v>0</v>
      </c>
      <c r="L26">
        <f>IFERROR(VLOOKUP($B26,Kraftvärmeprod!$B$1:$AH$479,MATCH(L$2,Kraftvärmeprod!$B$1:$AG$1,0),FALSE)/1,0)-IFERROR(VLOOKUP($B26,'Slutlig allokering kvv'!$B$2:$AC$462,MATCH(L$3,'Slutlig allokering kvv'!$B$1:$AJ$1,0),FALSE)/1,0)</f>
        <v>0</v>
      </c>
      <c r="M26" s="40">
        <f>IFERROR(VLOOKUP($B26,Miljö!$B$1:$S$477,MATCH(M$2,Miljö!$B$1:$X$1,0),FALSE)/1,0)-IFERROR(VLOOKUP($B26,'Slutlig allokering kvv'!$B$2:$AC$462,MATCH(M$3,'Slutlig allokering kvv'!$B$1:$AJ$1,0),FALSE)/1,0)</f>
        <v>0</v>
      </c>
      <c r="N26">
        <f>IFERROR(VLOOKUP($B26,Kraftvärmeprod!$B$1:$AH$479,MATCH(N$2,Kraftvärmeprod!$B$1:$AG$1,0),FALSE)/1,0)-IFERROR(VLOOKUP($B26,'Slutlig allokering kvv'!$B$2:$AC$462,MATCH(N$3,'Slutlig allokering kvv'!$B$1:$AJ$1,0),FALSE)/1,0)</f>
        <v>0</v>
      </c>
      <c r="O26">
        <f>IFERROR(VLOOKUP($B26,Kraftvärmeprod!$B$1:$AH$479,MATCH(O$2,Kraftvärmeprod!$B$1:$AG$1,0),FALSE)/1,0)-IFERROR(VLOOKUP($B26,'Slutlig allokering kvv'!$B$2:$AC$462,MATCH(O$3,'Slutlig allokering kvv'!$B$1:$AJ$1,0),FALSE)/1,0)</f>
        <v>0</v>
      </c>
      <c r="P26">
        <f>IFERROR(VLOOKUP($B26,Kraftvärmeprod!$B$1:$AH$479,MATCH(P$2,Kraftvärmeprod!$B$1:$AG$1,0),FALSE)/1,0)-IFERROR(VLOOKUP($B26,'Slutlig allokering kvv'!$B$2:$AC$462,MATCH(P$3,'Slutlig allokering kvv'!$B$1:$AJ$1,0),FALSE)/1,0)</f>
        <v>0</v>
      </c>
      <c r="Q26">
        <f>IFERROR(VLOOKUP($B26,Kraftvärmeprod!$B$1:$AH$479,MATCH(Q$2,Kraftvärmeprod!$B$1:$AG$1,0),FALSE)/1,0)-IFERROR(VLOOKUP($B26,'Slutlig allokering kvv'!$B$2:$AC$462,MATCH(Q$3,'Slutlig allokering kvv'!$B$1:$AJ$1,0),FALSE)/1,0)</f>
        <v>0</v>
      </c>
      <c r="R26">
        <f>IFERROR(VLOOKUP($B26,Kraftvärmeprod!$B$1:$AH$479,MATCH(R$2,Kraftvärmeprod!$B$1:$AG$1,0),FALSE)/1,0)-IFERROR(VLOOKUP($B26,'Slutlig allokering kvv'!$B$2:$AC$462,MATCH(R$3,'Slutlig allokering kvv'!$B$1:$AJ$1,0),FALSE)/1,0)</f>
        <v>0</v>
      </c>
      <c r="S26">
        <f>IFERROR(VLOOKUP($B26,Kraftvärmeprod!$B$1:$AH$479,MATCH(S$2,Kraftvärmeprod!$B$1:$AG$1,0),FALSE)/1,0)-IFERROR(VLOOKUP($B26,'Slutlig allokering kvv'!$B$2:$AC$462,MATCH(S$3,'Slutlig allokering kvv'!$B$1:$AJ$1,0),FALSE)/1,0)</f>
        <v>0</v>
      </c>
      <c r="T26">
        <f>IFERROR(VLOOKUP($B26,Kraftvärmeprod!$B$1:$AH$479,MATCH(T$2,Kraftvärmeprod!$B$1:$AG$1,0),FALSE)/1,0)-IFERROR(VLOOKUP($B26,'Slutlig allokering kvv'!$B$2:$AC$462,MATCH(T$3,'Slutlig allokering kvv'!$B$1:$AJ$1,0),FALSE)/1,0)</f>
        <v>0</v>
      </c>
      <c r="U26">
        <f>IFERROR(VLOOKUP($B26,Kraftvärmeprod!$B$1:$AH$479,MATCH(U$2,Kraftvärmeprod!$B$1:$AG$1,0),FALSE)/1,0)-IFERROR(VLOOKUP($B26,'Slutlig allokering kvv'!$B$2:$AC$462,MATCH(U$3,'Slutlig allokering kvv'!$B$1:$AJ$1,0),FALSE)/1,0)</f>
        <v>0</v>
      </c>
      <c r="V26">
        <f>IFERROR(VLOOKUP($B26,Kraftvärmeprod!$B$1:$AH$479,MATCH(V$2,Kraftvärmeprod!$B$1:$AG$1,0),FALSE)/1,0)-IFERROR(VLOOKUP($B26,'Slutlig allokering kvv'!$B$2:$AC$462,MATCH(V$3,'Slutlig allokering kvv'!$B$1:$AJ$1,0),FALSE)/1,0)</f>
        <v>0</v>
      </c>
      <c r="W26">
        <f>IFERROR(VLOOKUP($B26,Kraftvärmeprod!$B$1:$AH$479,MATCH(W$2,Kraftvärmeprod!$B$1:$AG$1,0),FALSE)/1,0)-IFERROR(VLOOKUP($B26,'Slutlig allokering kvv'!$B$2:$AC$462,MATCH(W$3,'Slutlig allokering kvv'!$B$1:$AJ$1,0),FALSE)/1,0)</f>
        <v>0</v>
      </c>
      <c r="X26">
        <f>IFERROR(VLOOKUP($B26,Kraftvärmeprod!$B$1:$AH$479,MATCH(X$2,Kraftvärmeprod!$B$1:$AG$1,0),FALSE)/1,0)-IFERROR(VLOOKUP($B26,'Slutlig allokering kvv'!$B$2:$AC$462,MATCH(X$3,'Slutlig allokering kvv'!$B$1:$AJ$1,0),FALSE)/1,0)</f>
        <v>0</v>
      </c>
      <c r="Y26">
        <f>IFERROR(VLOOKUP($B26,Kraftvärmeprod!$B$1:$AH$479,MATCH(Y$2,Kraftvärmeprod!$B$1:$AG$1,0),FALSE)/1,0)-IFERROR(VLOOKUP($B26,'Slutlig allokering kvv'!$B$2:$AC$462,MATCH(Y$3,'Slutlig allokering kvv'!$B$1:$AJ$1,0),FALSE)/1,0)</f>
        <v>0</v>
      </c>
      <c r="Z26">
        <f>IFERROR(VLOOKUP($B26,Kraftvärmeprod!$B$1:$AH$479,MATCH(Z$2,Kraftvärmeprod!$B$1:$AG$1,0),FALSE)/1,0)-IFERROR(VLOOKUP($B26,'Slutlig allokering kvv'!$B$2:$AC$462,MATCH(Z$3,'Slutlig allokering kvv'!$B$1:$AJ$1,0),FALSE)/1,0)</f>
        <v>0</v>
      </c>
      <c r="AA26">
        <f>IFERROR(VLOOKUP($B26,Kraftvärmeprod!$B$1:$AH$479,MATCH(AA$2,Kraftvärmeprod!$B$1:$AG$1,0),FALSE)/1,0)-IFERROR(VLOOKUP($B26,'Slutlig allokering kvv'!$B$2:$AC$462,MATCH(AA$3,'Slutlig allokering kvv'!$B$1:$AJ$1,0),FALSE)/1,0)</f>
        <v>0</v>
      </c>
      <c r="AB26">
        <f>IFERROR(VLOOKUP($B26,Kraftvärmeprod!$B$1:$AH$479,MATCH(AB$2,Kraftvärmeprod!$B$1:$AG$1,0),FALSE)/1,0)-IFERROR(VLOOKUP($B26,'Slutlig allokering kvv'!$B$2:$AC$462,MATCH(AB$3,'Slutlig allokering kvv'!$B$1:$AJ$1,0),FALSE)/1,0)</f>
        <v>0</v>
      </c>
      <c r="AE26">
        <f t="shared" si="0"/>
        <v>0</v>
      </c>
      <c r="AG26">
        <f>IFERROR(VLOOKUP(B26,'Slutlig allokering kvv'!$B$2:$AJ$462,MATCH("Summa justerad allokerad tillförd energi (utan hjälpel och rökgaskondensering):",'Slutlig allokering kvv'!$B$1:$AK$1,0),FALSE)/1,"")</f>
        <v>0</v>
      </c>
      <c r="AI26" s="23" t="str">
        <f>IFERROR(1-VLOOKUP(B26,'Slutlig allokering kvv'!$B$2:$AJ$462,MATCH("Andel av bränsle i kvv som allokerats till värme, exklusive rökgaskondensering och hjälpel",'Slutlig allokering kvv'!$B$1:$AK$1,0),FALSE),"")</f>
        <v/>
      </c>
      <c r="AK26" s="23" t="str">
        <f t="shared" si="1"/>
        <v/>
      </c>
    </row>
    <row r="27" spans="1:37" x14ac:dyDescent="0.25">
      <c r="A27" s="2" t="s">
        <v>44</v>
      </c>
      <c r="B27" s="2" t="s">
        <v>45</v>
      </c>
      <c r="C27" s="2" t="str">
        <f>IFERROR(VLOOKUP($B27,Kraftvärmeprod!$B$1:$AH$479,MATCH(C$3,Kraftvärmeprod!$B$1:$AG$1,0),FALSE)/1,"")</f>
        <v/>
      </c>
      <c r="D27" s="2" t="str">
        <f>IFERROR(VLOOKUP($B27,Kraftvärmeprod!$B$1:$AH$479,MATCH(D$3,Kraftvärmeprod!$B$1:$AG$1,0),FALSE)/1,"")</f>
        <v/>
      </c>
      <c r="E27">
        <f>IFERROR(VLOOKUP($B27,Kraftvärmeprod!$B$1:$AH$479,MATCH(E$2,Kraftvärmeprod!$B$1:$AG$1,0),FALSE)/1,0)-IFERROR(VLOOKUP($B27,'Slutlig allokering kvv'!$B$2:$AC$462,MATCH(E$3,'Slutlig allokering kvv'!$B$1:$AJ$1,0),FALSE)/1,0)</f>
        <v>0</v>
      </c>
      <c r="F27">
        <f>IFERROR(VLOOKUP($B27,Kraftvärmeprod!$B$1:$AH$479,MATCH(F$2,Kraftvärmeprod!$B$1:$AG$1,0),FALSE)/1,0)-IFERROR(VLOOKUP($B27,'Slutlig allokering kvv'!$B$2:$AC$462,MATCH(F$3,'Slutlig allokering kvv'!$B$1:$AJ$1,0),FALSE)/1,0)</f>
        <v>0</v>
      </c>
      <c r="G27">
        <f>IFERROR(VLOOKUP($B27,Kraftvärmeprod!$B$1:$AH$479,MATCH(G$2,Kraftvärmeprod!$B$1:$AG$1,0),FALSE)/1,0)-IFERROR(VLOOKUP($B27,'Slutlig allokering kvv'!$B$2:$AC$462,MATCH(G$3,'Slutlig allokering kvv'!$B$1:$AJ$1,0),FALSE)/1,0)</f>
        <v>0</v>
      </c>
      <c r="H27">
        <f>IFERROR(VLOOKUP($B27,Kraftvärmeprod!$B$1:$AH$479,MATCH(H$2,Kraftvärmeprod!$B$1:$AG$1,0),FALSE)/1,0)-IFERROR(VLOOKUP($B27,'Slutlig allokering kvv'!$B$2:$AC$462,MATCH(H$3,'Slutlig allokering kvv'!$B$1:$AJ$1,0),FALSE)/1,0)</f>
        <v>0</v>
      </c>
      <c r="I27">
        <f>IFERROR(VLOOKUP($B27,Kraftvärmeprod!$B$1:$AH$479,MATCH(I$2,Kraftvärmeprod!$B$1:$AG$1,0),FALSE)/1,0)-IFERROR(VLOOKUP($B27,'Slutlig allokering kvv'!$B$2:$AC$462,MATCH(I$3,'Slutlig allokering kvv'!$B$1:$AJ$1,0),FALSE)/1,0)</f>
        <v>0</v>
      </c>
      <c r="J27">
        <f>IFERROR(VLOOKUP($B27,Kraftvärmeprod!$B$1:$AH$479,MATCH(J$2,Kraftvärmeprod!$B$1:$AG$1,0),FALSE)/1,0)-IFERROR(VLOOKUP($B27,'Slutlig allokering kvv'!$B$2:$AC$462,MATCH(J$3,'Slutlig allokering kvv'!$B$1:$AJ$1,0),FALSE)/1,0)</f>
        <v>0</v>
      </c>
      <c r="K27">
        <f>IFERROR(VLOOKUP($B27,Kraftvärmeprod!$B$1:$AH$479,MATCH(K$2,Kraftvärmeprod!$B$1:$AG$1,0),FALSE)/1,0)-IFERROR(VLOOKUP($B27,'Slutlig allokering kvv'!$B$2:$AC$462,MATCH(K$3,'Slutlig allokering kvv'!$B$1:$AJ$1,0),FALSE)/1,0)</f>
        <v>0</v>
      </c>
      <c r="L27">
        <f>IFERROR(VLOOKUP($B27,Kraftvärmeprod!$B$1:$AH$479,MATCH(L$2,Kraftvärmeprod!$B$1:$AG$1,0),FALSE)/1,0)-IFERROR(VLOOKUP($B27,'Slutlig allokering kvv'!$B$2:$AC$462,MATCH(L$3,'Slutlig allokering kvv'!$B$1:$AJ$1,0),FALSE)/1,0)</f>
        <v>0</v>
      </c>
      <c r="M27" s="40">
        <f>IFERROR(VLOOKUP($B27,Miljö!$B$1:$S$477,MATCH(M$2,Miljö!$B$1:$X$1,0),FALSE)/1,0)-IFERROR(VLOOKUP($B27,'Slutlig allokering kvv'!$B$2:$AC$462,MATCH(M$3,'Slutlig allokering kvv'!$B$1:$AJ$1,0),FALSE)/1,0)</f>
        <v>0</v>
      </c>
      <c r="N27">
        <f>IFERROR(VLOOKUP($B27,Kraftvärmeprod!$B$1:$AH$479,MATCH(N$2,Kraftvärmeprod!$B$1:$AG$1,0),FALSE)/1,0)-IFERROR(VLOOKUP($B27,'Slutlig allokering kvv'!$B$2:$AC$462,MATCH(N$3,'Slutlig allokering kvv'!$B$1:$AJ$1,0),FALSE)/1,0)</f>
        <v>0</v>
      </c>
      <c r="O27">
        <f>IFERROR(VLOOKUP($B27,Kraftvärmeprod!$B$1:$AH$479,MATCH(O$2,Kraftvärmeprod!$B$1:$AG$1,0),FALSE)/1,0)-IFERROR(VLOOKUP($B27,'Slutlig allokering kvv'!$B$2:$AC$462,MATCH(O$3,'Slutlig allokering kvv'!$B$1:$AJ$1,0),FALSE)/1,0)</f>
        <v>0</v>
      </c>
      <c r="P27">
        <f>IFERROR(VLOOKUP($B27,Kraftvärmeprod!$B$1:$AH$479,MATCH(P$2,Kraftvärmeprod!$B$1:$AG$1,0),FALSE)/1,0)-IFERROR(VLOOKUP($B27,'Slutlig allokering kvv'!$B$2:$AC$462,MATCH(P$3,'Slutlig allokering kvv'!$B$1:$AJ$1,0),FALSE)/1,0)</f>
        <v>0</v>
      </c>
      <c r="Q27">
        <f>IFERROR(VLOOKUP($B27,Kraftvärmeprod!$B$1:$AH$479,MATCH(Q$2,Kraftvärmeprod!$B$1:$AG$1,0),FALSE)/1,0)-IFERROR(VLOOKUP($B27,'Slutlig allokering kvv'!$B$2:$AC$462,MATCH(Q$3,'Slutlig allokering kvv'!$B$1:$AJ$1,0),FALSE)/1,0)</f>
        <v>0</v>
      </c>
      <c r="R27">
        <f>IFERROR(VLOOKUP($B27,Kraftvärmeprod!$B$1:$AH$479,MATCH(R$2,Kraftvärmeprod!$B$1:$AG$1,0),FALSE)/1,0)-IFERROR(VLOOKUP($B27,'Slutlig allokering kvv'!$B$2:$AC$462,MATCH(R$3,'Slutlig allokering kvv'!$B$1:$AJ$1,0),FALSE)/1,0)</f>
        <v>0</v>
      </c>
      <c r="S27">
        <f>IFERROR(VLOOKUP($B27,Kraftvärmeprod!$B$1:$AH$479,MATCH(S$2,Kraftvärmeprod!$B$1:$AG$1,0),FALSE)/1,0)-IFERROR(VLOOKUP($B27,'Slutlig allokering kvv'!$B$2:$AC$462,MATCH(S$3,'Slutlig allokering kvv'!$B$1:$AJ$1,0),FALSE)/1,0)</f>
        <v>0</v>
      </c>
      <c r="T27">
        <f>IFERROR(VLOOKUP($B27,Kraftvärmeprod!$B$1:$AH$479,MATCH(T$2,Kraftvärmeprod!$B$1:$AG$1,0),FALSE)/1,0)-IFERROR(VLOOKUP($B27,'Slutlig allokering kvv'!$B$2:$AC$462,MATCH(T$3,'Slutlig allokering kvv'!$B$1:$AJ$1,0),FALSE)/1,0)</f>
        <v>0</v>
      </c>
      <c r="U27">
        <f>IFERROR(VLOOKUP($B27,Kraftvärmeprod!$B$1:$AH$479,MATCH(U$2,Kraftvärmeprod!$B$1:$AG$1,0),FALSE)/1,0)-IFERROR(VLOOKUP($B27,'Slutlig allokering kvv'!$B$2:$AC$462,MATCH(U$3,'Slutlig allokering kvv'!$B$1:$AJ$1,0),FALSE)/1,0)</f>
        <v>0</v>
      </c>
      <c r="V27">
        <f>IFERROR(VLOOKUP($B27,Kraftvärmeprod!$B$1:$AH$479,MATCH(V$2,Kraftvärmeprod!$B$1:$AG$1,0),FALSE)/1,0)-IFERROR(VLOOKUP($B27,'Slutlig allokering kvv'!$B$2:$AC$462,MATCH(V$3,'Slutlig allokering kvv'!$B$1:$AJ$1,0),FALSE)/1,0)</f>
        <v>0</v>
      </c>
      <c r="W27">
        <f>IFERROR(VLOOKUP($B27,Kraftvärmeprod!$B$1:$AH$479,MATCH(W$2,Kraftvärmeprod!$B$1:$AG$1,0),FALSE)/1,0)-IFERROR(VLOOKUP($B27,'Slutlig allokering kvv'!$B$2:$AC$462,MATCH(W$3,'Slutlig allokering kvv'!$B$1:$AJ$1,0),FALSE)/1,0)</f>
        <v>0</v>
      </c>
      <c r="X27">
        <f>IFERROR(VLOOKUP($B27,Kraftvärmeprod!$B$1:$AH$479,MATCH(X$2,Kraftvärmeprod!$B$1:$AG$1,0),FALSE)/1,0)-IFERROR(VLOOKUP($B27,'Slutlig allokering kvv'!$B$2:$AC$462,MATCH(X$3,'Slutlig allokering kvv'!$B$1:$AJ$1,0),FALSE)/1,0)</f>
        <v>0</v>
      </c>
      <c r="Y27">
        <f>IFERROR(VLOOKUP($B27,Kraftvärmeprod!$B$1:$AH$479,MATCH(Y$2,Kraftvärmeprod!$B$1:$AG$1,0),FALSE)/1,0)-IFERROR(VLOOKUP($B27,'Slutlig allokering kvv'!$B$2:$AC$462,MATCH(Y$3,'Slutlig allokering kvv'!$B$1:$AJ$1,0),FALSE)/1,0)</f>
        <v>0</v>
      </c>
      <c r="Z27">
        <f>IFERROR(VLOOKUP($B27,Kraftvärmeprod!$B$1:$AH$479,MATCH(Z$2,Kraftvärmeprod!$B$1:$AG$1,0),FALSE)/1,0)-IFERROR(VLOOKUP($B27,'Slutlig allokering kvv'!$B$2:$AC$462,MATCH(Z$3,'Slutlig allokering kvv'!$B$1:$AJ$1,0),FALSE)/1,0)</f>
        <v>0</v>
      </c>
      <c r="AA27">
        <f>IFERROR(VLOOKUP($B27,Kraftvärmeprod!$B$1:$AH$479,MATCH(AA$2,Kraftvärmeprod!$B$1:$AG$1,0),FALSE)/1,0)-IFERROR(VLOOKUP($B27,'Slutlig allokering kvv'!$B$2:$AC$462,MATCH(AA$3,'Slutlig allokering kvv'!$B$1:$AJ$1,0),FALSE)/1,0)</f>
        <v>0</v>
      </c>
      <c r="AB27">
        <f>IFERROR(VLOOKUP($B27,Kraftvärmeprod!$B$1:$AH$479,MATCH(AB$2,Kraftvärmeprod!$B$1:$AG$1,0),FALSE)/1,0)-IFERROR(VLOOKUP($B27,'Slutlig allokering kvv'!$B$2:$AC$462,MATCH(AB$3,'Slutlig allokering kvv'!$B$1:$AJ$1,0),FALSE)/1,0)</f>
        <v>0</v>
      </c>
      <c r="AE27">
        <f t="shared" si="0"/>
        <v>0</v>
      </c>
      <c r="AG27">
        <f>IFERROR(VLOOKUP(B27,'Slutlig allokering kvv'!$B$2:$AJ$462,MATCH("Summa justerad allokerad tillförd energi (utan hjälpel och rökgaskondensering):",'Slutlig allokering kvv'!$B$1:$AK$1,0),FALSE)/1,"")</f>
        <v>0</v>
      </c>
      <c r="AI27" s="23" t="str">
        <f>IFERROR(1-VLOOKUP(B27,'Slutlig allokering kvv'!$B$2:$AJ$462,MATCH("Andel av bränsle i kvv som allokerats till värme, exklusive rökgaskondensering och hjälpel",'Slutlig allokering kvv'!$B$1:$AK$1,0),FALSE),"")</f>
        <v/>
      </c>
      <c r="AK27" s="23" t="str">
        <f t="shared" si="1"/>
        <v/>
      </c>
    </row>
    <row r="28" spans="1:37" x14ac:dyDescent="0.25">
      <c r="A28" s="2" t="s">
        <v>44</v>
      </c>
      <c r="B28" s="2" t="s">
        <v>46</v>
      </c>
      <c r="C28" s="2">
        <f>IFERROR(VLOOKUP($B28,Kraftvärmeprod!$B$1:$AH$479,MATCH(C$3,Kraftvärmeprod!$B$1:$AG$1,0),FALSE)/1,"")</f>
        <v>113.36</v>
      </c>
      <c r="D28" s="2">
        <f>IFERROR(VLOOKUP($B28,Kraftvärmeprod!$B$1:$AH$479,MATCH(D$3,Kraftvärmeprod!$B$1:$AG$1,0),FALSE)/1,"")</f>
        <v>30.07</v>
      </c>
      <c r="E28">
        <f>IFERROR(VLOOKUP($B28,Kraftvärmeprod!$B$1:$AH$479,MATCH(E$2,Kraftvärmeprod!$B$1:$AG$1,0),FALSE)/1,0)-IFERROR(VLOOKUP($B28,'Slutlig allokering kvv'!$B$2:$AC$462,MATCH(E$3,'Slutlig allokering kvv'!$B$1:$AJ$1,0),FALSE)/1,0)</f>
        <v>67.003799999999998</v>
      </c>
      <c r="F28">
        <f>IFERROR(VLOOKUP($B28,Kraftvärmeprod!$B$1:$AH$479,MATCH(F$2,Kraftvärmeprod!$B$1:$AG$1,0),FALSE)/1,0)-IFERROR(VLOOKUP($B28,'Slutlig allokering kvv'!$B$2:$AC$462,MATCH(F$3,'Slutlig allokering kvv'!$B$1:$AJ$1,0),FALSE)/1,0)</f>
        <v>0</v>
      </c>
      <c r="G28">
        <f>IFERROR(VLOOKUP($B28,Kraftvärmeprod!$B$1:$AH$479,MATCH(G$2,Kraftvärmeprod!$B$1:$AG$1,0),FALSE)/1,0)-IFERROR(VLOOKUP($B28,'Slutlig allokering kvv'!$B$2:$AC$462,MATCH(G$3,'Slutlig allokering kvv'!$B$1:$AJ$1,0),FALSE)/1,0)</f>
        <v>0</v>
      </c>
      <c r="H28">
        <f>IFERROR(VLOOKUP($B28,Kraftvärmeprod!$B$1:$AH$479,MATCH(H$2,Kraftvärmeprod!$B$1:$AG$1,0),FALSE)/1,0)-IFERROR(VLOOKUP($B28,'Slutlig allokering kvv'!$B$2:$AC$462,MATCH(H$3,'Slutlig allokering kvv'!$B$1:$AJ$1,0),FALSE)/1,0)</f>
        <v>0</v>
      </c>
      <c r="I28">
        <f>IFERROR(VLOOKUP($B28,Kraftvärmeprod!$B$1:$AH$479,MATCH(I$2,Kraftvärmeprod!$B$1:$AG$1,0),FALSE)/1,0)-IFERROR(VLOOKUP($B28,'Slutlig allokering kvv'!$B$2:$AC$462,MATCH(I$3,'Slutlig allokering kvv'!$B$1:$AJ$1,0),FALSE)/1,0)</f>
        <v>0.41204599999999991</v>
      </c>
      <c r="J28">
        <f>IFERROR(VLOOKUP($B28,Kraftvärmeprod!$B$1:$AH$479,MATCH(J$2,Kraftvärmeprod!$B$1:$AG$1,0),FALSE)/1,0)-IFERROR(VLOOKUP($B28,'Slutlig allokering kvv'!$B$2:$AC$462,MATCH(J$3,'Slutlig allokering kvv'!$B$1:$AJ$1,0),FALSE)/1,0)</f>
        <v>0</v>
      </c>
      <c r="K28">
        <f>IFERROR(VLOOKUP($B28,Kraftvärmeprod!$B$1:$AH$479,MATCH(K$2,Kraftvärmeprod!$B$1:$AG$1,0),FALSE)/1,0)-IFERROR(VLOOKUP($B28,'Slutlig allokering kvv'!$B$2:$AC$462,MATCH(K$3,'Slutlig allokering kvv'!$B$1:$AJ$1,0),FALSE)/1,0)</f>
        <v>0</v>
      </c>
      <c r="L28">
        <f>IFERROR(VLOOKUP($B28,Kraftvärmeprod!$B$1:$AH$479,MATCH(L$2,Kraftvärmeprod!$B$1:$AG$1,0),FALSE)/1,0)-IFERROR(VLOOKUP($B28,'Slutlig allokering kvv'!$B$2:$AC$462,MATCH(L$3,'Slutlig allokering kvv'!$B$1:$AJ$1,0),FALSE)/1,0)</f>
        <v>0.27793900000000005</v>
      </c>
      <c r="M28" s="40">
        <f>IFERROR(VLOOKUP($B28,Miljö!$B$1:$S$477,MATCH(M$2,Miljö!$B$1:$X$1,0),FALSE)/1,0)-IFERROR(VLOOKUP($B28,'Slutlig allokering kvv'!$B$2:$AC$462,MATCH(M$3,'Slutlig allokering kvv'!$B$1:$AJ$1,0),FALSE)/1,0)</f>
        <v>3.3596499999999998</v>
      </c>
      <c r="N28">
        <f>IFERROR(VLOOKUP($B28,Kraftvärmeprod!$B$1:$AH$479,MATCH(N$2,Kraftvärmeprod!$B$1:$AG$1,0),FALSE)/1,0)-IFERROR(VLOOKUP($B28,'Slutlig allokering kvv'!$B$2:$AC$462,MATCH(N$3,'Slutlig allokering kvv'!$B$1:$AJ$1,0),FALSE)/1,0)</f>
        <v>0</v>
      </c>
      <c r="O28">
        <f>IFERROR(VLOOKUP($B28,Kraftvärmeprod!$B$1:$AH$479,MATCH(O$2,Kraftvärmeprod!$B$1:$AG$1,0),FALSE)/1,0)-IFERROR(VLOOKUP($B28,'Slutlig allokering kvv'!$B$2:$AC$462,MATCH(O$3,'Slutlig allokering kvv'!$B$1:$AJ$1,0),FALSE)/1,0)</f>
        <v>0.35968599999999995</v>
      </c>
      <c r="P28">
        <f>IFERROR(VLOOKUP($B28,Kraftvärmeprod!$B$1:$AH$479,MATCH(P$2,Kraftvärmeprod!$B$1:$AG$1,0),FALSE)/1,0)-IFERROR(VLOOKUP($B28,'Slutlig allokering kvv'!$B$2:$AC$462,MATCH(P$3,'Slutlig allokering kvv'!$B$1:$AJ$1,0),FALSE)/1,0)</f>
        <v>0</v>
      </c>
      <c r="Q28">
        <f>IFERROR(VLOOKUP($B28,Kraftvärmeprod!$B$1:$AH$479,MATCH(Q$2,Kraftvärmeprod!$B$1:$AG$1,0),FALSE)/1,0)-IFERROR(VLOOKUP($B28,'Slutlig allokering kvv'!$B$2:$AC$462,MATCH(Q$3,'Slutlig allokering kvv'!$B$1:$AJ$1,0),FALSE)/1,0)</f>
        <v>0</v>
      </c>
      <c r="R28">
        <f>IFERROR(VLOOKUP($B28,Kraftvärmeprod!$B$1:$AH$479,MATCH(R$2,Kraftvärmeprod!$B$1:$AG$1,0),FALSE)/1,0)-IFERROR(VLOOKUP($B28,'Slutlig allokering kvv'!$B$2:$AC$462,MATCH(R$3,'Slutlig allokering kvv'!$B$1:$AJ$1,0),FALSE)/1,0)</f>
        <v>0</v>
      </c>
      <c r="S28">
        <f>IFERROR(VLOOKUP($B28,Kraftvärmeprod!$B$1:$AH$479,MATCH(S$2,Kraftvärmeprod!$B$1:$AG$1,0),FALSE)/1,0)-IFERROR(VLOOKUP($B28,'Slutlig allokering kvv'!$B$2:$AC$462,MATCH(S$3,'Slutlig allokering kvv'!$B$1:$AJ$1,0),FALSE)/1,0)</f>
        <v>0</v>
      </c>
      <c r="T28">
        <f>IFERROR(VLOOKUP($B28,Kraftvärmeprod!$B$1:$AH$479,MATCH(T$2,Kraftvärmeprod!$B$1:$AG$1,0),FALSE)/1,0)-IFERROR(VLOOKUP($B28,'Slutlig allokering kvv'!$B$2:$AC$462,MATCH(T$3,'Slutlig allokering kvv'!$B$1:$AJ$1,0),FALSE)/1,0)</f>
        <v>0</v>
      </c>
      <c r="U28">
        <f>IFERROR(VLOOKUP($B28,Kraftvärmeprod!$B$1:$AH$479,MATCH(U$2,Kraftvärmeprod!$B$1:$AG$1,0),FALSE)/1,0)-IFERROR(VLOOKUP($B28,'Slutlig allokering kvv'!$B$2:$AC$462,MATCH(U$3,'Slutlig allokering kvv'!$B$1:$AJ$1,0),FALSE)/1,0)</f>
        <v>0</v>
      </c>
      <c r="V28">
        <f>IFERROR(VLOOKUP($B28,Kraftvärmeprod!$B$1:$AH$479,MATCH(V$2,Kraftvärmeprod!$B$1:$AG$1,0),FALSE)/1,0)-IFERROR(VLOOKUP($B28,'Slutlig allokering kvv'!$B$2:$AC$462,MATCH(V$3,'Slutlig allokering kvv'!$B$1:$AJ$1,0),FALSE)/1,0)</f>
        <v>0</v>
      </c>
      <c r="W28">
        <f>IFERROR(VLOOKUP($B28,Kraftvärmeprod!$B$1:$AH$479,MATCH(W$2,Kraftvärmeprod!$B$1:$AG$1,0),FALSE)/1,0)-IFERROR(VLOOKUP($B28,'Slutlig allokering kvv'!$B$2:$AC$462,MATCH(W$3,'Slutlig allokering kvv'!$B$1:$AJ$1,0),FALSE)/1,0)</f>
        <v>0</v>
      </c>
      <c r="X28">
        <f>IFERROR(VLOOKUP($B28,Kraftvärmeprod!$B$1:$AH$479,MATCH(X$2,Kraftvärmeprod!$B$1:$AG$1,0),FALSE)/1,0)-IFERROR(VLOOKUP($B28,'Slutlig allokering kvv'!$B$2:$AC$462,MATCH(X$3,'Slutlig allokering kvv'!$B$1:$AJ$1,0),FALSE)/1,0)</f>
        <v>0</v>
      </c>
      <c r="Y28">
        <f>IFERROR(VLOOKUP($B28,Kraftvärmeprod!$B$1:$AH$479,MATCH(Y$2,Kraftvärmeprod!$B$1:$AG$1,0),FALSE)/1,0)-IFERROR(VLOOKUP($B28,'Slutlig allokering kvv'!$B$2:$AC$462,MATCH(Y$3,'Slutlig allokering kvv'!$B$1:$AJ$1,0),FALSE)/1,0)</f>
        <v>0</v>
      </c>
      <c r="Z28">
        <f>IFERROR(VLOOKUP($B28,Kraftvärmeprod!$B$1:$AH$479,MATCH(Z$2,Kraftvärmeprod!$B$1:$AG$1,0),FALSE)/1,0)-IFERROR(VLOOKUP($B28,'Slutlig allokering kvv'!$B$2:$AC$462,MATCH(Z$3,'Slutlig allokering kvv'!$B$1:$AJ$1,0),FALSE)/1,0)</f>
        <v>0</v>
      </c>
      <c r="AA28">
        <f>IFERROR(VLOOKUP($B28,Kraftvärmeprod!$B$1:$AH$479,MATCH(AA$2,Kraftvärmeprod!$B$1:$AG$1,0),FALSE)/1,0)-IFERROR(VLOOKUP($B28,'Slutlig allokering kvv'!$B$2:$AC$462,MATCH(AA$3,'Slutlig allokering kvv'!$B$1:$AJ$1,0),FALSE)/1,0)</f>
        <v>0</v>
      </c>
      <c r="AB28">
        <f>IFERROR(VLOOKUP($B28,Kraftvärmeprod!$B$1:$AH$479,MATCH(AB$2,Kraftvärmeprod!$B$1:$AG$1,0),FALSE)/1,0)-IFERROR(VLOOKUP($B28,'Slutlig allokering kvv'!$B$2:$AC$462,MATCH(AB$3,'Slutlig allokering kvv'!$B$1:$AJ$1,0),FALSE)/1,0)</f>
        <v>0</v>
      </c>
      <c r="AE28">
        <f t="shared" si="0"/>
        <v>68.053471000000002</v>
      </c>
      <c r="AG28">
        <f>IFERROR(VLOOKUP(B28,'Slutlig allokering kvv'!$B$2:$AJ$462,MATCH("Summa justerad allokerad tillförd energi (utan hjälpel och rökgaskondensering):",'Slutlig allokering kvv'!$B$1:$AK$1,0),FALSE)/1,"")</f>
        <v>80.626529000000005</v>
      </c>
      <c r="AI28" s="23">
        <f>IFERROR(1-VLOOKUP(B28,'Slutlig allokering kvv'!$B$2:$AJ$462,MATCH("Andel av bränsle i kvv som allokerats till värme, exklusive rökgaskondensering och hjälpel",'Slutlig allokering kvv'!$B$1:$AK$1,0),FALSE),"")</f>
        <v>0.45771772262577348</v>
      </c>
      <c r="AK28" s="23">
        <f t="shared" si="1"/>
        <v>0.45771772262577348</v>
      </c>
    </row>
    <row r="29" spans="1:37" x14ac:dyDescent="0.25">
      <c r="A29" s="2" t="s">
        <v>44</v>
      </c>
      <c r="B29" s="2" t="s">
        <v>47</v>
      </c>
      <c r="C29" s="2" t="str">
        <f>IFERROR(VLOOKUP($B29,Kraftvärmeprod!$B$1:$AH$479,MATCH(C$3,Kraftvärmeprod!$B$1:$AG$1,0),FALSE)/1,"")</f>
        <v/>
      </c>
      <c r="D29" s="2" t="str">
        <f>IFERROR(VLOOKUP($B29,Kraftvärmeprod!$B$1:$AH$479,MATCH(D$3,Kraftvärmeprod!$B$1:$AG$1,0),FALSE)/1,"")</f>
        <v/>
      </c>
      <c r="E29">
        <f>IFERROR(VLOOKUP($B29,Kraftvärmeprod!$B$1:$AH$479,MATCH(E$2,Kraftvärmeprod!$B$1:$AG$1,0),FALSE)/1,0)-IFERROR(VLOOKUP($B29,'Slutlig allokering kvv'!$B$2:$AC$462,MATCH(E$3,'Slutlig allokering kvv'!$B$1:$AJ$1,0),FALSE)/1,0)</f>
        <v>0</v>
      </c>
      <c r="F29">
        <f>IFERROR(VLOOKUP($B29,Kraftvärmeprod!$B$1:$AH$479,MATCH(F$2,Kraftvärmeprod!$B$1:$AG$1,0),FALSE)/1,0)-IFERROR(VLOOKUP($B29,'Slutlig allokering kvv'!$B$2:$AC$462,MATCH(F$3,'Slutlig allokering kvv'!$B$1:$AJ$1,0),FALSE)/1,0)</f>
        <v>0</v>
      </c>
      <c r="G29">
        <f>IFERROR(VLOOKUP($B29,Kraftvärmeprod!$B$1:$AH$479,MATCH(G$2,Kraftvärmeprod!$B$1:$AG$1,0),FALSE)/1,0)-IFERROR(VLOOKUP($B29,'Slutlig allokering kvv'!$B$2:$AC$462,MATCH(G$3,'Slutlig allokering kvv'!$B$1:$AJ$1,0),FALSE)/1,0)</f>
        <v>0</v>
      </c>
      <c r="H29">
        <f>IFERROR(VLOOKUP($B29,Kraftvärmeprod!$B$1:$AH$479,MATCH(H$2,Kraftvärmeprod!$B$1:$AG$1,0),FALSE)/1,0)-IFERROR(VLOOKUP($B29,'Slutlig allokering kvv'!$B$2:$AC$462,MATCH(H$3,'Slutlig allokering kvv'!$B$1:$AJ$1,0),FALSE)/1,0)</f>
        <v>0</v>
      </c>
      <c r="I29">
        <f>IFERROR(VLOOKUP($B29,Kraftvärmeprod!$B$1:$AH$479,MATCH(I$2,Kraftvärmeprod!$B$1:$AG$1,0),FALSE)/1,0)-IFERROR(VLOOKUP($B29,'Slutlig allokering kvv'!$B$2:$AC$462,MATCH(I$3,'Slutlig allokering kvv'!$B$1:$AJ$1,0),FALSE)/1,0)</f>
        <v>0</v>
      </c>
      <c r="J29">
        <f>IFERROR(VLOOKUP($B29,Kraftvärmeprod!$B$1:$AH$479,MATCH(J$2,Kraftvärmeprod!$B$1:$AG$1,0),FALSE)/1,0)-IFERROR(VLOOKUP($B29,'Slutlig allokering kvv'!$B$2:$AC$462,MATCH(J$3,'Slutlig allokering kvv'!$B$1:$AJ$1,0),FALSE)/1,0)</f>
        <v>0</v>
      </c>
      <c r="K29">
        <f>IFERROR(VLOOKUP($B29,Kraftvärmeprod!$B$1:$AH$479,MATCH(K$2,Kraftvärmeprod!$B$1:$AG$1,0),FALSE)/1,0)-IFERROR(VLOOKUP($B29,'Slutlig allokering kvv'!$B$2:$AC$462,MATCH(K$3,'Slutlig allokering kvv'!$B$1:$AJ$1,0),FALSE)/1,0)</f>
        <v>0</v>
      </c>
      <c r="L29">
        <f>IFERROR(VLOOKUP($B29,Kraftvärmeprod!$B$1:$AH$479,MATCH(L$2,Kraftvärmeprod!$B$1:$AG$1,0),FALSE)/1,0)-IFERROR(VLOOKUP($B29,'Slutlig allokering kvv'!$B$2:$AC$462,MATCH(L$3,'Slutlig allokering kvv'!$B$1:$AJ$1,0),FALSE)/1,0)</f>
        <v>0</v>
      </c>
      <c r="M29" s="40">
        <f>IFERROR(VLOOKUP($B29,Miljö!$B$1:$S$477,MATCH(M$2,Miljö!$B$1:$X$1,0),FALSE)/1,0)-IFERROR(VLOOKUP($B29,'Slutlig allokering kvv'!$B$2:$AC$462,MATCH(M$3,'Slutlig allokering kvv'!$B$1:$AJ$1,0),FALSE)/1,0)</f>
        <v>0</v>
      </c>
      <c r="N29">
        <f>IFERROR(VLOOKUP($B29,Kraftvärmeprod!$B$1:$AH$479,MATCH(N$2,Kraftvärmeprod!$B$1:$AG$1,0),FALSE)/1,0)-IFERROR(VLOOKUP($B29,'Slutlig allokering kvv'!$B$2:$AC$462,MATCH(N$3,'Slutlig allokering kvv'!$B$1:$AJ$1,0),FALSE)/1,0)</f>
        <v>0</v>
      </c>
      <c r="O29">
        <f>IFERROR(VLOOKUP($B29,Kraftvärmeprod!$B$1:$AH$479,MATCH(O$2,Kraftvärmeprod!$B$1:$AG$1,0),FALSE)/1,0)-IFERROR(VLOOKUP($B29,'Slutlig allokering kvv'!$B$2:$AC$462,MATCH(O$3,'Slutlig allokering kvv'!$B$1:$AJ$1,0),FALSE)/1,0)</f>
        <v>0</v>
      </c>
      <c r="P29">
        <f>IFERROR(VLOOKUP($B29,Kraftvärmeprod!$B$1:$AH$479,MATCH(P$2,Kraftvärmeprod!$B$1:$AG$1,0),FALSE)/1,0)-IFERROR(VLOOKUP($B29,'Slutlig allokering kvv'!$B$2:$AC$462,MATCH(P$3,'Slutlig allokering kvv'!$B$1:$AJ$1,0),FALSE)/1,0)</f>
        <v>0</v>
      </c>
      <c r="Q29">
        <f>IFERROR(VLOOKUP($B29,Kraftvärmeprod!$B$1:$AH$479,MATCH(Q$2,Kraftvärmeprod!$B$1:$AG$1,0),FALSE)/1,0)-IFERROR(VLOOKUP($B29,'Slutlig allokering kvv'!$B$2:$AC$462,MATCH(Q$3,'Slutlig allokering kvv'!$B$1:$AJ$1,0),FALSE)/1,0)</f>
        <v>0</v>
      </c>
      <c r="R29">
        <f>IFERROR(VLOOKUP($B29,Kraftvärmeprod!$B$1:$AH$479,MATCH(R$2,Kraftvärmeprod!$B$1:$AG$1,0),FALSE)/1,0)-IFERROR(VLOOKUP($B29,'Slutlig allokering kvv'!$B$2:$AC$462,MATCH(R$3,'Slutlig allokering kvv'!$B$1:$AJ$1,0),FALSE)/1,0)</f>
        <v>0</v>
      </c>
      <c r="S29">
        <f>IFERROR(VLOOKUP($B29,Kraftvärmeprod!$B$1:$AH$479,MATCH(S$2,Kraftvärmeprod!$B$1:$AG$1,0),FALSE)/1,0)-IFERROR(VLOOKUP($B29,'Slutlig allokering kvv'!$B$2:$AC$462,MATCH(S$3,'Slutlig allokering kvv'!$B$1:$AJ$1,0),FALSE)/1,0)</f>
        <v>0</v>
      </c>
      <c r="T29">
        <f>IFERROR(VLOOKUP($B29,Kraftvärmeprod!$B$1:$AH$479,MATCH(T$2,Kraftvärmeprod!$B$1:$AG$1,0),FALSE)/1,0)-IFERROR(VLOOKUP($B29,'Slutlig allokering kvv'!$B$2:$AC$462,MATCH(T$3,'Slutlig allokering kvv'!$B$1:$AJ$1,0),FALSE)/1,0)</f>
        <v>0</v>
      </c>
      <c r="U29">
        <f>IFERROR(VLOOKUP($B29,Kraftvärmeprod!$B$1:$AH$479,MATCH(U$2,Kraftvärmeprod!$B$1:$AG$1,0),FALSE)/1,0)-IFERROR(VLOOKUP($B29,'Slutlig allokering kvv'!$B$2:$AC$462,MATCH(U$3,'Slutlig allokering kvv'!$B$1:$AJ$1,0),FALSE)/1,0)</f>
        <v>0</v>
      </c>
      <c r="V29">
        <f>IFERROR(VLOOKUP($B29,Kraftvärmeprod!$B$1:$AH$479,MATCH(V$2,Kraftvärmeprod!$B$1:$AG$1,0),FALSE)/1,0)-IFERROR(VLOOKUP($B29,'Slutlig allokering kvv'!$B$2:$AC$462,MATCH(V$3,'Slutlig allokering kvv'!$B$1:$AJ$1,0),FALSE)/1,0)</f>
        <v>0</v>
      </c>
      <c r="W29">
        <f>IFERROR(VLOOKUP($B29,Kraftvärmeprod!$B$1:$AH$479,MATCH(W$2,Kraftvärmeprod!$B$1:$AG$1,0),FALSE)/1,0)-IFERROR(VLOOKUP($B29,'Slutlig allokering kvv'!$B$2:$AC$462,MATCH(W$3,'Slutlig allokering kvv'!$B$1:$AJ$1,0),FALSE)/1,0)</f>
        <v>0</v>
      </c>
      <c r="X29">
        <f>IFERROR(VLOOKUP($B29,Kraftvärmeprod!$B$1:$AH$479,MATCH(X$2,Kraftvärmeprod!$B$1:$AG$1,0),FALSE)/1,0)-IFERROR(VLOOKUP($B29,'Slutlig allokering kvv'!$B$2:$AC$462,MATCH(X$3,'Slutlig allokering kvv'!$B$1:$AJ$1,0),FALSE)/1,0)</f>
        <v>0</v>
      </c>
      <c r="Y29">
        <f>IFERROR(VLOOKUP($B29,Kraftvärmeprod!$B$1:$AH$479,MATCH(Y$2,Kraftvärmeprod!$B$1:$AG$1,0),FALSE)/1,0)-IFERROR(VLOOKUP($B29,'Slutlig allokering kvv'!$B$2:$AC$462,MATCH(Y$3,'Slutlig allokering kvv'!$B$1:$AJ$1,0),FALSE)/1,0)</f>
        <v>0</v>
      </c>
      <c r="Z29">
        <f>IFERROR(VLOOKUP($B29,Kraftvärmeprod!$B$1:$AH$479,MATCH(Z$2,Kraftvärmeprod!$B$1:$AG$1,0),FALSE)/1,0)-IFERROR(VLOOKUP($B29,'Slutlig allokering kvv'!$B$2:$AC$462,MATCH(Z$3,'Slutlig allokering kvv'!$B$1:$AJ$1,0),FALSE)/1,0)</f>
        <v>0</v>
      </c>
      <c r="AA29">
        <f>IFERROR(VLOOKUP($B29,Kraftvärmeprod!$B$1:$AH$479,MATCH(AA$2,Kraftvärmeprod!$B$1:$AG$1,0),FALSE)/1,0)-IFERROR(VLOOKUP($B29,'Slutlig allokering kvv'!$B$2:$AC$462,MATCH(AA$3,'Slutlig allokering kvv'!$B$1:$AJ$1,0),FALSE)/1,0)</f>
        <v>0</v>
      </c>
      <c r="AB29">
        <f>IFERROR(VLOOKUP($B29,Kraftvärmeprod!$B$1:$AH$479,MATCH(AB$2,Kraftvärmeprod!$B$1:$AG$1,0),FALSE)/1,0)-IFERROR(VLOOKUP($B29,'Slutlig allokering kvv'!$B$2:$AC$462,MATCH(AB$3,'Slutlig allokering kvv'!$B$1:$AJ$1,0),FALSE)/1,0)</f>
        <v>0</v>
      </c>
      <c r="AE29">
        <f t="shared" si="0"/>
        <v>0</v>
      </c>
      <c r="AG29">
        <f>IFERROR(VLOOKUP(B29,'Slutlig allokering kvv'!$B$2:$AJ$462,MATCH("Summa justerad allokerad tillförd energi (utan hjälpel och rökgaskondensering):",'Slutlig allokering kvv'!$B$1:$AK$1,0),FALSE)/1,"")</f>
        <v>0</v>
      </c>
      <c r="AI29" s="23" t="str">
        <f>IFERROR(1-VLOOKUP(B29,'Slutlig allokering kvv'!$B$2:$AJ$462,MATCH("Andel av bränsle i kvv som allokerats till värme, exklusive rökgaskondensering och hjälpel",'Slutlig allokering kvv'!$B$1:$AK$1,0),FALSE),"")</f>
        <v/>
      </c>
      <c r="AK29" s="23" t="str">
        <f t="shared" si="1"/>
        <v/>
      </c>
    </row>
    <row r="30" spans="1:37" x14ac:dyDescent="0.25">
      <c r="A30" s="2" t="s">
        <v>48</v>
      </c>
      <c r="B30" s="2" t="s">
        <v>49</v>
      </c>
      <c r="C30" s="2" t="str">
        <f>IFERROR(VLOOKUP($B30,Kraftvärmeprod!$B$1:$AH$479,MATCH(C$3,Kraftvärmeprod!$B$1:$AG$1,0),FALSE)/1,"")</f>
        <v/>
      </c>
      <c r="D30" s="2" t="str">
        <f>IFERROR(VLOOKUP($B30,Kraftvärmeprod!$B$1:$AH$479,MATCH(D$3,Kraftvärmeprod!$B$1:$AG$1,0),FALSE)/1,"")</f>
        <v/>
      </c>
      <c r="E30">
        <f>IFERROR(VLOOKUP($B30,Kraftvärmeprod!$B$1:$AH$479,MATCH(E$2,Kraftvärmeprod!$B$1:$AG$1,0),FALSE)/1,0)-IFERROR(VLOOKUP($B30,'Slutlig allokering kvv'!$B$2:$AC$462,MATCH(E$3,'Slutlig allokering kvv'!$B$1:$AJ$1,0),FALSE)/1,0)</f>
        <v>0</v>
      </c>
      <c r="F30">
        <f>IFERROR(VLOOKUP($B30,Kraftvärmeprod!$B$1:$AH$479,MATCH(F$2,Kraftvärmeprod!$B$1:$AG$1,0),FALSE)/1,0)-IFERROR(VLOOKUP($B30,'Slutlig allokering kvv'!$B$2:$AC$462,MATCH(F$3,'Slutlig allokering kvv'!$B$1:$AJ$1,0),FALSE)/1,0)</f>
        <v>0</v>
      </c>
      <c r="G30">
        <f>IFERROR(VLOOKUP($B30,Kraftvärmeprod!$B$1:$AH$479,MATCH(G$2,Kraftvärmeprod!$B$1:$AG$1,0),FALSE)/1,0)-IFERROR(VLOOKUP($B30,'Slutlig allokering kvv'!$B$2:$AC$462,MATCH(G$3,'Slutlig allokering kvv'!$B$1:$AJ$1,0),FALSE)/1,0)</f>
        <v>0</v>
      </c>
      <c r="H30">
        <f>IFERROR(VLOOKUP($B30,Kraftvärmeprod!$B$1:$AH$479,MATCH(H$2,Kraftvärmeprod!$B$1:$AG$1,0),FALSE)/1,0)-IFERROR(VLOOKUP($B30,'Slutlig allokering kvv'!$B$2:$AC$462,MATCH(H$3,'Slutlig allokering kvv'!$B$1:$AJ$1,0),FALSE)/1,0)</f>
        <v>0</v>
      </c>
      <c r="I30">
        <f>IFERROR(VLOOKUP($B30,Kraftvärmeprod!$B$1:$AH$479,MATCH(I$2,Kraftvärmeprod!$B$1:$AG$1,0),FALSE)/1,0)-IFERROR(VLOOKUP($B30,'Slutlig allokering kvv'!$B$2:$AC$462,MATCH(I$3,'Slutlig allokering kvv'!$B$1:$AJ$1,0),FALSE)/1,0)</f>
        <v>0</v>
      </c>
      <c r="J30">
        <f>IFERROR(VLOOKUP($B30,Kraftvärmeprod!$B$1:$AH$479,MATCH(J$2,Kraftvärmeprod!$B$1:$AG$1,0),FALSE)/1,0)-IFERROR(VLOOKUP($B30,'Slutlig allokering kvv'!$B$2:$AC$462,MATCH(J$3,'Slutlig allokering kvv'!$B$1:$AJ$1,0),FALSE)/1,0)</f>
        <v>0</v>
      </c>
      <c r="K30">
        <f>IFERROR(VLOOKUP($B30,Kraftvärmeprod!$B$1:$AH$479,MATCH(K$2,Kraftvärmeprod!$B$1:$AG$1,0),FALSE)/1,0)-IFERROR(VLOOKUP($B30,'Slutlig allokering kvv'!$B$2:$AC$462,MATCH(K$3,'Slutlig allokering kvv'!$B$1:$AJ$1,0),FALSE)/1,0)</f>
        <v>0</v>
      </c>
      <c r="L30">
        <f>IFERROR(VLOOKUP($B30,Kraftvärmeprod!$B$1:$AH$479,MATCH(L$2,Kraftvärmeprod!$B$1:$AG$1,0),FALSE)/1,0)-IFERROR(VLOOKUP($B30,'Slutlig allokering kvv'!$B$2:$AC$462,MATCH(L$3,'Slutlig allokering kvv'!$B$1:$AJ$1,0),FALSE)/1,0)</f>
        <v>0</v>
      </c>
      <c r="M30" s="40">
        <f>IFERROR(VLOOKUP($B30,Miljö!$B$1:$S$477,MATCH(M$2,Miljö!$B$1:$X$1,0),FALSE)/1,0)-IFERROR(VLOOKUP($B30,'Slutlig allokering kvv'!$B$2:$AC$462,MATCH(M$3,'Slutlig allokering kvv'!$B$1:$AJ$1,0),FALSE)/1,0)</f>
        <v>0</v>
      </c>
      <c r="N30">
        <f>IFERROR(VLOOKUP($B30,Kraftvärmeprod!$B$1:$AH$479,MATCH(N$2,Kraftvärmeprod!$B$1:$AG$1,0),FALSE)/1,0)-IFERROR(VLOOKUP($B30,'Slutlig allokering kvv'!$B$2:$AC$462,MATCH(N$3,'Slutlig allokering kvv'!$B$1:$AJ$1,0),FALSE)/1,0)</f>
        <v>0</v>
      </c>
      <c r="O30">
        <f>IFERROR(VLOOKUP($B30,Kraftvärmeprod!$B$1:$AH$479,MATCH(O$2,Kraftvärmeprod!$B$1:$AG$1,0),FALSE)/1,0)-IFERROR(VLOOKUP($B30,'Slutlig allokering kvv'!$B$2:$AC$462,MATCH(O$3,'Slutlig allokering kvv'!$B$1:$AJ$1,0),FALSE)/1,0)</f>
        <v>0</v>
      </c>
      <c r="P30">
        <f>IFERROR(VLOOKUP($B30,Kraftvärmeprod!$B$1:$AH$479,MATCH(P$2,Kraftvärmeprod!$B$1:$AG$1,0),FALSE)/1,0)-IFERROR(VLOOKUP($B30,'Slutlig allokering kvv'!$B$2:$AC$462,MATCH(P$3,'Slutlig allokering kvv'!$B$1:$AJ$1,0),FALSE)/1,0)</f>
        <v>0</v>
      </c>
      <c r="Q30">
        <f>IFERROR(VLOOKUP($B30,Kraftvärmeprod!$B$1:$AH$479,MATCH(Q$2,Kraftvärmeprod!$B$1:$AG$1,0),FALSE)/1,0)-IFERROR(VLOOKUP($B30,'Slutlig allokering kvv'!$B$2:$AC$462,MATCH(Q$3,'Slutlig allokering kvv'!$B$1:$AJ$1,0),FALSE)/1,0)</f>
        <v>0</v>
      </c>
      <c r="R30">
        <f>IFERROR(VLOOKUP($B30,Kraftvärmeprod!$B$1:$AH$479,MATCH(R$2,Kraftvärmeprod!$B$1:$AG$1,0),FALSE)/1,0)-IFERROR(VLOOKUP($B30,'Slutlig allokering kvv'!$B$2:$AC$462,MATCH(R$3,'Slutlig allokering kvv'!$B$1:$AJ$1,0),FALSE)/1,0)</f>
        <v>0</v>
      </c>
      <c r="S30">
        <f>IFERROR(VLOOKUP($B30,Kraftvärmeprod!$B$1:$AH$479,MATCH(S$2,Kraftvärmeprod!$B$1:$AG$1,0),FALSE)/1,0)-IFERROR(VLOOKUP($B30,'Slutlig allokering kvv'!$B$2:$AC$462,MATCH(S$3,'Slutlig allokering kvv'!$B$1:$AJ$1,0),FALSE)/1,0)</f>
        <v>0</v>
      </c>
      <c r="T30">
        <f>IFERROR(VLOOKUP($B30,Kraftvärmeprod!$B$1:$AH$479,MATCH(T$2,Kraftvärmeprod!$B$1:$AG$1,0),FALSE)/1,0)-IFERROR(VLOOKUP($B30,'Slutlig allokering kvv'!$B$2:$AC$462,MATCH(T$3,'Slutlig allokering kvv'!$B$1:$AJ$1,0),FALSE)/1,0)</f>
        <v>0</v>
      </c>
      <c r="U30">
        <f>IFERROR(VLOOKUP($B30,Kraftvärmeprod!$B$1:$AH$479,MATCH(U$2,Kraftvärmeprod!$B$1:$AG$1,0),FALSE)/1,0)-IFERROR(VLOOKUP($B30,'Slutlig allokering kvv'!$B$2:$AC$462,MATCH(U$3,'Slutlig allokering kvv'!$B$1:$AJ$1,0),FALSE)/1,0)</f>
        <v>0</v>
      </c>
      <c r="V30">
        <f>IFERROR(VLOOKUP($B30,Kraftvärmeprod!$B$1:$AH$479,MATCH(V$2,Kraftvärmeprod!$B$1:$AG$1,0),FALSE)/1,0)-IFERROR(VLOOKUP($B30,'Slutlig allokering kvv'!$B$2:$AC$462,MATCH(V$3,'Slutlig allokering kvv'!$B$1:$AJ$1,0),FALSE)/1,0)</f>
        <v>0</v>
      </c>
      <c r="W30">
        <f>IFERROR(VLOOKUP($B30,Kraftvärmeprod!$B$1:$AH$479,MATCH(W$2,Kraftvärmeprod!$B$1:$AG$1,0),FALSE)/1,0)-IFERROR(VLOOKUP($B30,'Slutlig allokering kvv'!$B$2:$AC$462,MATCH(W$3,'Slutlig allokering kvv'!$B$1:$AJ$1,0),FALSE)/1,0)</f>
        <v>0</v>
      </c>
      <c r="X30">
        <f>IFERROR(VLOOKUP($B30,Kraftvärmeprod!$B$1:$AH$479,MATCH(X$2,Kraftvärmeprod!$B$1:$AG$1,0),FALSE)/1,0)-IFERROR(VLOOKUP($B30,'Slutlig allokering kvv'!$B$2:$AC$462,MATCH(X$3,'Slutlig allokering kvv'!$B$1:$AJ$1,0),FALSE)/1,0)</f>
        <v>0</v>
      </c>
      <c r="Y30">
        <f>IFERROR(VLOOKUP($B30,Kraftvärmeprod!$B$1:$AH$479,MATCH(Y$2,Kraftvärmeprod!$B$1:$AG$1,0),FALSE)/1,0)-IFERROR(VLOOKUP($B30,'Slutlig allokering kvv'!$B$2:$AC$462,MATCH(Y$3,'Slutlig allokering kvv'!$B$1:$AJ$1,0),FALSE)/1,0)</f>
        <v>0</v>
      </c>
      <c r="Z30">
        <f>IFERROR(VLOOKUP($B30,Kraftvärmeprod!$B$1:$AH$479,MATCH(Z$2,Kraftvärmeprod!$B$1:$AG$1,0),FALSE)/1,0)-IFERROR(VLOOKUP($B30,'Slutlig allokering kvv'!$B$2:$AC$462,MATCH(Z$3,'Slutlig allokering kvv'!$B$1:$AJ$1,0),FALSE)/1,0)</f>
        <v>0</v>
      </c>
      <c r="AA30">
        <f>IFERROR(VLOOKUP($B30,Kraftvärmeprod!$B$1:$AH$479,MATCH(AA$2,Kraftvärmeprod!$B$1:$AG$1,0),FALSE)/1,0)-IFERROR(VLOOKUP($B30,'Slutlig allokering kvv'!$B$2:$AC$462,MATCH(AA$3,'Slutlig allokering kvv'!$B$1:$AJ$1,0),FALSE)/1,0)</f>
        <v>0</v>
      </c>
      <c r="AB30">
        <f>IFERROR(VLOOKUP($B30,Kraftvärmeprod!$B$1:$AH$479,MATCH(AB$2,Kraftvärmeprod!$B$1:$AG$1,0),FALSE)/1,0)-IFERROR(VLOOKUP($B30,'Slutlig allokering kvv'!$B$2:$AC$462,MATCH(AB$3,'Slutlig allokering kvv'!$B$1:$AJ$1,0),FALSE)/1,0)</f>
        <v>0</v>
      </c>
      <c r="AE30">
        <f t="shared" si="0"/>
        <v>0</v>
      </c>
      <c r="AG30">
        <f>IFERROR(VLOOKUP(B30,'Slutlig allokering kvv'!$B$2:$AJ$462,MATCH("Summa justerad allokerad tillförd energi (utan hjälpel och rökgaskondensering):",'Slutlig allokering kvv'!$B$1:$AK$1,0),FALSE)/1,"")</f>
        <v>0</v>
      </c>
      <c r="AI30" s="23" t="str">
        <f>IFERROR(1-VLOOKUP(B30,'Slutlig allokering kvv'!$B$2:$AJ$462,MATCH("Andel av bränsle i kvv som allokerats till värme, exklusive rökgaskondensering och hjälpel",'Slutlig allokering kvv'!$B$1:$AK$1,0),FALSE),"")</f>
        <v/>
      </c>
      <c r="AK30" s="23" t="str">
        <f t="shared" si="1"/>
        <v/>
      </c>
    </row>
    <row r="31" spans="1:37" x14ac:dyDescent="0.25">
      <c r="A31" s="2" t="s">
        <v>48</v>
      </c>
      <c r="B31" s="2" t="s">
        <v>50</v>
      </c>
      <c r="C31" s="2" t="str">
        <f>IFERROR(VLOOKUP($B31,Kraftvärmeprod!$B$1:$AH$479,MATCH(C$3,Kraftvärmeprod!$B$1:$AG$1,0),FALSE)/1,"")</f>
        <v/>
      </c>
      <c r="D31" s="2" t="str">
        <f>IFERROR(VLOOKUP($B31,Kraftvärmeprod!$B$1:$AH$479,MATCH(D$3,Kraftvärmeprod!$B$1:$AG$1,0),FALSE)/1,"")</f>
        <v/>
      </c>
      <c r="E31">
        <f>IFERROR(VLOOKUP($B31,Kraftvärmeprod!$B$1:$AH$479,MATCH(E$2,Kraftvärmeprod!$B$1:$AG$1,0),FALSE)/1,0)-IFERROR(VLOOKUP($B31,'Slutlig allokering kvv'!$B$2:$AC$462,MATCH(E$3,'Slutlig allokering kvv'!$B$1:$AJ$1,0),FALSE)/1,0)</f>
        <v>0</v>
      </c>
      <c r="F31">
        <f>IFERROR(VLOOKUP($B31,Kraftvärmeprod!$B$1:$AH$479,MATCH(F$2,Kraftvärmeprod!$B$1:$AG$1,0),FALSE)/1,0)-IFERROR(VLOOKUP($B31,'Slutlig allokering kvv'!$B$2:$AC$462,MATCH(F$3,'Slutlig allokering kvv'!$B$1:$AJ$1,0),FALSE)/1,0)</f>
        <v>0</v>
      </c>
      <c r="G31">
        <f>IFERROR(VLOOKUP($B31,Kraftvärmeprod!$B$1:$AH$479,MATCH(G$2,Kraftvärmeprod!$B$1:$AG$1,0),FALSE)/1,0)-IFERROR(VLOOKUP($B31,'Slutlig allokering kvv'!$B$2:$AC$462,MATCH(G$3,'Slutlig allokering kvv'!$B$1:$AJ$1,0),FALSE)/1,0)</f>
        <v>0</v>
      </c>
      <c r="H31">
        <f>IFERROR(VLOOKUP($B31,Kraftvärmeprod!$B$1:$AH$479,MATCH(H$2,Kraftvärmeprod!$B$1:$AG$1,0),FALSE)/1,0)-IFERROR(VLOOKUP($B31,'Slutlig allokering kvv'!$B$2:$AC$462,MATCH(H$3,'Slutlig allokering kvv'!$B$1:$AJ$1,0),FALSE)/1,0)</f>
        <v>0</v>
      </c>
      <c r="I31">
        <f>IFERROR(VLOOKUP($B31,Kraftvärmeprod!$B$1:$AH$479,MATCH(I$2,Kraftvärmeprod!$B$1:$AG$1,0),FALSE)/1,0)-IFERROR(VLOOKUP($B31,'Slutlig allokering kvv'!$B$2:$AC$462,MATCH(I$3,'Slutlig allokering kvv'!$B$1:$AJ$1,0),FALSE)/1,0)</f>
        <v>0</v>
      </c>
      <c r="J31">
        <f>IFERROR(VLOOKUP($B31,Kraftvärmeprod!$B$1:$AH$479,MATCH(J$2,Kraftvärmeprod!$B$1:$AG$1,0),FALSE)/1,0)-IFERROR(VLOOKUP($B31,'Slutlig allokering kvv'!$B$2:$AC$462,MATCH(J$3,'Slutlig allokering kvv'!$B$1:$AJ$1,0),FALSE)/1,0)</f>
        <v>0</v>
      </c>
      <c r="K31">
        <f>IFERROR(VLOOKUP($B31,Kraftvärmeprod!$B$1:$AH$479,MATCH(K$2,Kraftvärmeprod!$B$1:$AG$1,0),FALSE)/1,0)-IFERROR(VLOOKUP($B31,'Slutlig allokering kvv'!$B$2:$AC$462,MATCH(K$3,'Slutlig allokering kvv'!$B$1:$AJ$1,0),FALSE)/1,0)</f>
        <v>0</v>
      </c>
      <c r="L31">
        <f>IFERROR(VLOOKUP($B31,Kraftvärmeprod!$B$1:$AH$479,MATCH(L$2,Kraftvärmeprod!$B$1:$AG$1,0),FALSE)/1,0)-IFERROR(VLOOKUP($B31,'Slutlig allokering kvv'!$B$2:$AC$462,MATCH(L$3,'Slutlig allokering kvv'!$B$1:$AJ$1,0),FALSE)/1,0)</f>
        <v>0</v>
      </c>
      <c r="M31" s="40">
        <f>IFERROR(VLOOKUP($B31,Miljö!$B$1:$S$477,MATCH(M$2,Miljö!$B$1:$X$1,0),FALSE)/1,0)-IFERROR(VLOOKUP($B31,'Slutlig allokering kvv'!$B$2:$AC$462,MATCH(M$3,'Slutlig allokering kvv'!$B$1:$AJ$1,0),FALSE)/1,0)</f>
        <v>0</v>
      </c>
      <c r="N31">
        <f>IFERROR(VLOOKUP($B31,Kraftvärmeprod!$B$1:$AH$479,MATCH(N$2,Kraftvärmeprod!$B$1:$AG$1,0),FALSE)/1,0)-IFERROR(VLOOKUP($B31,'Slutlig allokering kvv'!$B$2:$AC$462,MATCH(N$3,'Slutlig allokering kvv'!$B$1:$AJ$1,0),FALSE)/1,0)</f>
        <v>0</v>
      </c>
      <c r="O31">
        <f>IFERROR(VLOOKUP($B31,Kraftvärmeprod!$B$1:$AH$479,MATCH(O$2,Kraftvärmeprod!$B$1:$AG$1,0),FALSE)/1,0)-IFERROR(VLOOKUP($B31,'Slutlig allokering kvv'!$B$2:$AC$462,MATCH(O$3,'Slutlig allokering kvv'!$B$1:$AJ$1,0),FALSE)/1,0)</f>
        <v>0</v>
      </c>
      <c r="P31">
        <f>IFERROR(VLOOKUP($B31,Kraftvärmeprod!$B$1:$AH$479,MATCH(P$2,Kraftvärmeprod!$B$1:$AG$1,0),FALSE)/1,0)-IFERROR(VLOOKUP($B31,'Slutlig allokering kvv'!$B$2:$AC$462,MATCH(P$3,'Slutlig allokering kvv'!$B$1:$AJ$1,0),FALSE)/1,0)</f>
        <v>0</v>
      </c>
      <c r="Q31">
        <f>IFERROR(VLOOKUP($B31,Kraftvärmeprod!$B$1:$AH$479,MATCH(Q$2,Kraftvärmeprod!$B$1:$AG$1,0),FALSE)/1,0)-IFERROR(VLOOKUP($B31,'Slutlig allokering kvv'!$B$2:$AC$462,MATCH(Q$3,'Slutlig allokering kvv'!$B$1:$AJ$1,0),FALSE)/1,0)</f>
        <v>0</v>
      </c>
      <c r="R31">
        <f>IFERROR(VLOOKUP($B31,Kraftvärmeprod!$B$1:$AH$479,MATCH(R$2,Kraftvärmeprod!$B$1:$AG$1,0),FALSE)/1,0)-IFERROR(VLOOKUP($B31,'Slutlig allokering kvv'!$B$2:$AC$462,MATCH(R$3,'Slutlig allokering kvv'!$B$1:$AJ$1,0),FALSE)/1,0)</f>
        <v>0</v>
      </c>
      <c r="S31">
        <f>IFERROR(VLOOKUP($B31,Kraftvärmeprod!$B$1:$AH$479,MATCH(S$2,Kraftvärmeprod!$B$1:$AG$1,0),FALSE)/1,0)-IFERROR(VLOOKUP($B31,'Slutlig allokering kvv'!$B$2:$AC$462,MATCH(S$3,'Slutlig allokering kvv'!$B$1:$AJ$1,0),FALSE)/1,0)</f>
        <v>0</v>
      </c>
      <c r="T31">
        <f>IFERROR(VLOOKUP($B31,Kraftvärmeprod!$B$1:$AH$479,MATCH(T$2,Kraftvärmeprod!$B$1:$AG$1,0),FALSE)/1,0)-IFERROR(VLOOKUP($B31,'Slutlig allokering kvv'!$B$2:$AC$462,MATCH(T$3,'Slutlig allokering kvv'!$B$1:$AJ$1,0),FALSE)/1,0)</f>
        <v>0</v>
      </c>
      <c r="U31">
        <f>IFERROR(VLOOKUP($B31,Kraftvärmeprod!$B$1:$AH$479,MATCH(U$2,Kraftvärmeprod!$B$1:$AG$1,0),FALSE)/1,0)-IFERROR(VLOOKUP($B31,'Slutlig allokering kvv'!$B$2:$AC$462,MATCH(U$3,'Slutlig allokering kvv'!$B$1:$AJ$1,0),FALSE)/1,0)</f>
        <v>0</v>
      </c>
      <c r="V31">
        <f>IFERROR(VLOOKUP($B31,Kraftvärmeprod!$B$1:$AH$479,MATCH(V$2,Kraftvärmeprod!$B$1:$AG$1,0),FALSE)/1,0)-IFERROR(VLOOKUP($B31,'Slutlig allokering kvv'!$B$2:$AC$462,MATCH(V$3,'Slutlig allokering kvv'!$B$1:$AJ$1,0),FALSE)/1,0)</f>
        <v>0</v>
      </c>
      <c r="W31">
        <f>IFERROR(VLOOKUP($B31,Kraftvärmeprod!$B$1:$AH$479,MATCH(W$2,Kraftvärmeprod!$B$1:$AG$1,0),FALSE)/1,0)-IFERROR(VLOOKUP($B31,'Slutlig allokering kvv'!$B$2:$AC$462,MATCH(W$3,'Slutlig allokering kvv'!$B$1:$AJ$1,0),FALSE)/1,0)</f>
        <v>0</v>
      </c>
      <c r="X31">
        <f>IFERROR(VLOOKUP($B31,Kraftvärmeprod!$B$1:$AH$479,MATCH(X$2,Kraftvärmeprod!$B$1:$AG$1,0),FALSE)/1,0)-IFERROR(VLOOKUP($B31,'Slutlig allokering kvv'!$B$2:$AC$462,MATCH(X$3,'Slutlig allokering kvv'!$B$1:$AJ$1,0),FALSE)/1,0)</f>
        <v>0</v>
      </c>
      <c r="Y31">
        <f>IFERROR(VLOOKUP($B31,Kraftvärmeprod!$B$1:$AH$479,MATCH(Y$2,Kraftvärmeprod!$B$1:$AG$1,0),FALSE)/1,0)-IFERROR(VLOOKUP($B31,'Slutlig allokering kvv'!$B$2:$AC$462,MATCH(Y$3,'Slutlig allokering kvv'!$B$1:$AJ$1,0),FALSE)/1,0)</f>
        <v>0</v>
      </c>
      <c r="Z31">
        <f>IFERROR(VLOOKUP($B31,Kraftvärmeprod!$B$1:$AH$479,MATCH(Z$2,Kraftvärmeprod!$B$1:$AG$1,0),FALSE)/1,0)-IFERROR(VLOOKUP($B31,'Slutlig allokering kvv'!$B$2:$AC$462,MATCH(Z$3,'Slutlig allokering kvv'!$B$1:$AJ$1,0),FALSE)/1,0)</f>
        <v>0</v>
      </c>
      <c r="AA31">
        <f>IFERROR(VLOOKUP($B31,Kraftvärmeprod!$B$1:$AH$479,MATCH(AA$2,Kraftvärmeprod!$B$1:$AG$1,0),FALSE)/1,0)-IFERROR(VLOOKUP($B31,'Slutlig allokering kvv'!$B$2:$AC$462,MATCH(AA$3,'Slutlig allokering kvv'!$B$1:$AJ$1,0),FALSE)/1,0)</f>
        <v>0</v>
      </c>
      <c r="AB31">
        <f>IFERROR(VLOOKUP($B31,Kraftvärmeprod!$B$1:$AH$479,MATCH(AB$2,Kraftvärmeprod!$B$1:$AG$1,0),FALSE)/1,0)-IFERROR(VLOOKUP($B31,'Slutlig allokering kvv'!$B$2:$AC$462,MATCH(AB$3,'Slutlig allokering kvv'!$B$1:$AJ$1,0),FALSE)/1,0)</f>
        <v>0</v>
      </c>
      <c r="AE31">
        <f t="shared" si="0"/>
        <v>0</v>
      </c>
      <c r="AG31">
        <f>IFERROR(VLOOKUP(B31,'Slutlig allokering kvv'!$B$2:$AJ$462,MATCH("Summa justerad allokerad tillförd energi (utan hjälpel och rökgaskondensering):",'Slutlig allokering kvv'!$B$1:$AK$1,0),FALSE)/1,"")</f>
        <v>0</v>
      </c>
      <c r="AI31" s="23" t="str">
        <f>IFERROR(1-VLOOKUP(B31,'Slutlig allokering kvv'!$B$2:$AJ$462,MATCH("Andel av bränsle i kvv som allokerats till värme, exklusive rökgaskondensering och hjälpel",'Slutlig allokering kvv'!$B$1:$AK$1,0),FALSE),"")</f>
        <v/>
      </c>
      <c r="AK31" s="23" t="str">
        <f t="shared" si="1"/>
        <v/>
      </c>
    </row>
    <row r="32" spans="1:37" x14ac:dyDescent="0.25">
      <c r="A32" s="2" t="s">
        <v>51</v>
      </c>
      <c r="B32" s="2" t="s">
        <v>52</v>
      </c>
      <c r="C32" s="2">
        <f>IFERROR(VLOOKUP($B32,Kraftvärmeprod!$B$1:$AH$479,MATCH(C$3,Kraftvärmeprod!$B$1:$AG$1,0),FALSE)/1,"")</f>
        <v>154.85300000000001</v>
      </c>
      <c r="D32" s="2">
        <f>IFERROR(VLOOKUP($B32,Kraftvärmeprod!$B$1:$AH$479,MATCH(D$3,Kraftvärmeprod!$B$1:$AG$1,0),FALSE)/1,"")</f>
        <v>36.593000000000004</v>
      </c>
      <c r="E32">
        <f>IFERROR(VLOOKUP($B32,Kraftvärmeprod!$B$1:$AH$479,MATCH(E$2,Kraftvärmeprod!$B$1:$AG$1,0),FALSE)/1,0)-IFERROR(VLOOKUP($B32,'Slutlig allokering kvv'!$B$2:$AC$462,MATCH(E$3,'Slutlig allokering kvv'!$B$1:$AJ$1,0),FALSE)/1,0)</f>
        <v>91.593000000000018</v>
      </c>
      <c r="F32">
        <f>IFERROR(VLOOKUP($B32,Kraftvärmeprod!$B$1:$AH$479,MATCH(F$2,Kraftvärmeprod!$B$1:$AG$1,0),FALSE)/1,0)-IFERROR(VLOOKUP($B32,'Slutlig allokering kvv'!$B$2:$AC$462,MATCH(F$3,'Slutlig allokering kvv'!$B$1:$AJ$1,0),FALSE)/1,0)</f>
        <v>0</v>
      </c>
      <c r="G32">
        <f>IFERROR(VLOOKUP($B32,Kraftvärmeprod!$B$1:$AH$479,MATCH(G$2,Kraftvärmeprod!$B$1:$AG$1,0),FALSE)/1,0)-IFERROR(VLOOKUP($B32,'Slutlig allokering kvv'!$B$2:$AC$462,MATCH(G$3,'Slutlig allokering kvv'!$B$1:$AJ$1,0),FALSE)/1,0)</f>
        <v>0</v>
      </c>
      <c r="H32">
        <f>IFERROR(VLOOKUP($B32,Kraftvärmeprod!$B$1:$AH$479,MATCH(H$2,Kraftvärmeprod!$B$1:$AG$1,0),FALSE)/1,0)-IFERROR(VLOOKUP($B32,'Slutlig allokering kvv'!$B$2:$AC$462,MATCH(H$3,'Slutlig allokering kvv'!$B$1:$AJ$1,0),FALSE)/1,0)</f>
        <v>0</v>
      </c>
      <c r="I32">
        <f>IFERROR(VLOOKUP($B32,Kraftvärmeprod!$B$1:$AH$479,MATCH(I$2,Kraftvärmeprod!$B$1:$AG$1,0),FALSE)/1,0)-IFERROR(VLOOKUP($B32,'Slutlig allokering kvv'!$B$2:$AC$462,MATCH(I$3,'Slutlig allokering kvv'!$B$1:$AJ$1,0),FALSE)/1,0)</f>
        <v>0.33213599999999988</v>
      </c>
      <c r="J32">
        <f>IFERROR(VLOOKUP($B32,Kraftvärmeprod!$B$1:$AH$479,MATCH(J$2,Kraftvärmeprod!$B$1:$AG$1,0),FALSE)/1,0)-IFERROR(VLOOKUP($B32,'Slutlig allokering kvv'!$B$2:$AC$462,MATCH(J$3,'Slutlig allokering kvv'!$B$1:$AJ$1,0),FALSE)/1,0)</f>
        <v>0</v>
      </c>
      <c r="K32">
        <f>IFERROR(VLOOKUP($B32,Kraftvärmeprod!$B$1:$AH$479,MATCH(K$2,Kraftvärmeprod!$B$1:$AG$1,0),FALSE)/1,0)-IFERROR(VLOOKUP($B32,'Slutlig allokering kvv'!$B$2:$AC$462,MATCH(K$3,'Slutlig allokering kvv'!$B$1:$AJ$1,0),FALSE)/1,0)</f>
        <v>0</v>
      </c>
      <c r="L32">
        <f>IFERROR(VLOOKUP($B32,Kraftvärmeprod!$B$1:$AH$479,MATCH(L$2,Kraftvärmeprod!$B$1:$AG$1,0),FALSE)/1,0)-IFERROR(VLOOKUP($B32,'Slutlig allokering kvv'!$B$2:$AC$462,MATCH(L$3,'Slutlig allokering kvv'!$B$1:$AJ$1,0),FALSE)/1,0)</f>
        <v>0</v>
      </c>
      <c r="M32" s="40">
        <f>IFERROR(VLOOKUP($B32,Miljö!$B$1:$S$477,MATCH(M$2,Miljö!$B$1:$X$1,0),FALSE)/1,0)-IFERROR(VLOOKUP($B32,'Slutlig allokering kvv'!$B$2:$AC$462,MATCH(M$3,'Slutlig allokering kvv'!$B$1:$AJ$1,0),FALSE)/1,0)</f>
        <v>2.7447099999999995</v>
      </c>
      <c r="N32">
        <f>IFERROR(VLOOKUP($B32,Kraftvärmeprod!$B$1:$AH$479,MATCH(N$2,Kraftvärmeprod!$B$1:$AG$1,0),FALSE)/1,0)-IFERROR(VLOOKUP($B32,'Slutlig allokering kvv'!$B$2:$AC$462,MATCH(N$3,'Slutlig allokering kvv'!$B$1:$AJ$1,0),FALSE)/1,0)</f>
        <v>0</v>
      </c>
      <c r="O32">
        <f>IFERROR(VLOOKUP($B32,Kraftvärmeprod!$B$1:$AH$479,MATCH(O$2,Kraftvärmeprod!$B$1:$AG$1,0),FALSE)/1,0)-IFERROR(VLOOKUP($B32,'Slutlig allokering kvv'!$B$2:$AC$462,MATCH(O$3,'Slutlig allokering kvv'!$B$1:$AJ$1,0),FALSE)/1,0)</f>
        <v>0</v>
      </c>
      <c r="P32">
        <f>IFERROR(VLOOKUP($B32,Kraftvärmeprod!$B$1:$AH$479,MATCH(P$2,Kraftvärmeprod!$B$1:$AG$1,0),FALSE)/1,0)-IFERROR(VLOOKUP($B32,'Slutlig allokering kvv'!$B$2:$AC$462,MATCH(P$3,'Slutlig allokering kvv'!$B$1:$AJ$1,0),FALSE)/1,0)</f>
        <v>0</v>
      </c>
      <c r="Q32">
        <f>IFERROR(VLOOKUP($B32,Kraftvärmeprod!$B$1:$AH$479,MATCH(Q$2,Kraftvärmeprod!$B$1:$AG$1,0),FALSE)/1,0)-IFERROR(VLOOKUP($B32,'Slutlig allokering kvv'!$B$2:$AC$462,MATCH(Q$3,'Slutlig allokering kvv'!$B$1:$AJ$1,0),FALSE)/1,0)</f>
        <v>0</v>
      </c>
      <c r="R32">
        <f>IFERROR(VLOOKUP($B32,Kraftvärmeprod!$B$1:$AH$479,MATCH(R$2,Kraftvärmeprod!$B$1:$AG$1,0),FALSE)/1,0)-IFERROR(VLOOKUP($B32,'Slutlig allokering kvv'!$B$2:$AC$462,MATCH(R$3,'Slutlig allokering kvv'!$B$1:$AJ$1,0),FALSE)/1,0)</f>
        <v>0</v>
      </c>
      <c r="S32">
        <f>IFERROR(VLOOKUP($B32,Kraftvärmeprod!$B$1:$AH$479,MATCH(S$2,Kraftvärmeprod!$B$1:$AG$1,0),FALSE)/1,0)-IFERROR(VLOOKUP($B32,'Slutlig allokering kvv'!$B$2:$AC$462,MATCH(S$3,'Slutlig allokering kvv'!$B$1:$AJ$1,0),FALSE)/1,0)</f>
        <v>0</v>
      </c>
      <c r="T32">
        <f>IFERROR(VLOOKUP($B32,Kraftvärmeprod!$B$1:$AH$479,MATCH(T$2,Kraftvärmeprod!$B$1:$AG$1,0),FALSE)/1,0)-IFERROR(VLOOKUP($B32,'Slutlig allokering kvv'!$B$2:$AC$462,MATCH(T$3,'Slutlig allokering kvv'!$B$1:$AJ$1,0),FALSE)/1,0)</f>
        <v>0</v>
      </c>
      <c r="U32">
        <f>IFERROR(VLOOKUP($B32,Kraftvärmeprod!$B$1:$AH$479,MATCH(U$2,Kraftvärmeprod!$B$1:$AG$1,0),FALSE)/1,0)-IFERROR(VLOOKUP($B32,'Slutlig allokering kvv'!$B$2:$AC$462,MATCH(U$3,'Slutlig allokering kvv'!$B$1:$AJ$1,0),FALSE)/1,0)</f>
        <v>0</v>
      </c>
      <c r="V32">
        <f>IFERROR(VLOOKUP($B32,Kraftvärmeprod!$B$1:$AH$479,MATCH(V$2,Kraftvärmeprod!$B$1:$AG$1,0),FALSE)/1,0)-IFERROR(VLOOKUP($B32,'Slutlig allokering kvv'!$B$2:$AC$462,MATCH(V$3,'Slutlig allokering kvv'!$B$1:$AJ$1,0),FALSE)/1,0)</f>
        <v>0</v>
      </c>
      <c r="W32">
        <f>IFERROR(VLOOKUP($B32,Kraftvärmeprod!$B$1:$AH$479,MATCH(W$2,Kraftvärmeprod!$B$1:$AG$1,0),FALSE)/1,0)-IFERROR(VLOOKUP($B32,'Slutlig allokering kvv'!$B$2:$AC$462,MATCH(W$3,'Slutlig allokering kvv'!$B$1:$AJ$1,0),FALSE)/1,0)</f>
        <v>0</v>
      </c>
      <c r="X32">
        <f>IFERROR(VLOOKUP($B32,Kraftvärmeprod!$B$1:$AH$479,MATCH(X$2,Kraftvärmeprod!$B$1:$AG$1,0),FALSE)/1,0)-IFERROR(VLOOKUP($B32,'Slutlig allokering kvv'!$B$2:$AC$462,MATCH(X$3,'Slutlig allokering kvv'!$B$1:$AJ$1,0),FALSE)/1,0)</f>
        <v>0</v>
      </c>
      <c r="Y32">
        <f>IFERROR(VLOOKUP($B32,Kraftvärmeprod!$B$1:$AH$479,MATCH(Y$2,Kraftvärmeprod!$B$1:$AG$1,0),FALSE)/1,0)-IFERROR(VLOOKUP($B32,'Slutlig allokering kvv'!$B$2:$AC$462,MATCH(Y$3,'Slutlig allokering kvv'!$B$1:$AJ$1,0),FALSE)/1,0)</f>
        <v>0</v>
      </c>
      <c r="Z32">
        <f>IFERROR(VLOOKUP($B32,Kraftvärmeprod!$B$1:$AH$479,MATCH(Z$2,Kraftvärmeprod!$B$1:$AG$1,0),FALSE)/1,0)-IFERROR(VLOOKUP($B32,'Slutlig allokering kvv'!$B$2:$AC$462,MATCH(Z$3,'Slutlig allokering kvv'!$B$1:$AJ$1,0),FALSE)/1,0)</f>
        <v>0</v>
      </c>
      <c r="AA32">
        <f>IFERROR(VLOOKUP($B32,Kraftvärmeprod!$B$1:$AH$479,MATCH(AA$2,Kraftvärmeprod!$B$1:$AG$1,0),FALSE)/1,0)-IFERROR(VLOOKUP($B32,'Slutlig allokering kvv'!$B$2:$AC$462,MATCH(AA$3,'Slutlig allokering kvv'!$B$1:$AJ$1,0),FALSE)/1,0)</f>
        <v>0</v>
      </c>
      <c r="AB32">
        <f>IFERROR(VLOOKUP($B32,Kraftvärmeprod!$B$1:$AH$479,MATCH(AB$2,Kraftvärmeprod!$B$1:$AG$1,0),FALSE)/1,0)-IFERROR(VLOOKUP($B32,'Slutlig allokering kvv'!$B$2:$AC$462,MATCH(AB$3,'Slutlig allokering kvv'!$B$1:$AJ$1,0),FALSE)/1,0)</f>
        <v>0</v>
      </c>
      <c r="AE32">
        <f t="shared" si="0"/>
        <v>91.925136000000023</v>
      </c>
      <c r="AG32">
        <f>IFERROR(VLOOKUP(B32,'Slutlig allokering kvv'!$B$2:$AJ$462,MATCH("Summa justerad allokerad tillförd energi (utan hjälpel och rökgaskondensering):",'Slutlig allokering kvv'!$B$1:$AK$1,0),FALSE)/1,"")</f>
        <v>121.81886399999999</v>
      </c>
      <c r="AI32" s="23">
        <f>IFERROR(1-VLOOKUP(B32,'Slutlig allokering kvv'!$B$2:$AJ$462,MATCH("Andel av bränsle i kvv som allokerats till värme, exklusive rökgaskondensering och hjälpel",'Slutlig allokering kvv'!$B$1:$AK$1,0),FALSE),"")</f>
        <v>0.4300711879631709</v>
      </c>
      <c r="AK32" s="23">
        <f t="shared" si="1"/>
        <v>0.43007118796317095</v>
      </c>
    </row>
    <row r="33" spans="1:37" x14ac:dyDescent="0.25">
      <c r="A33" s="2" t="s">
        <v>51</v>
      </c>
      <c r="B33" s="2" t="s">
        <v>53</v>
      </c>
      <c r="C33" s="2" t="str">
        <f>IFERROR(VLOOKUP($B33,Kraftvärmeprod!$B$1:$AH$479,MATCH(C$3,Kraftvärmeprod!$B$1:$AG$1,0),FALSE)/1,"")</f>
        <v/>
      </c>
      <c r="D33" s="2" t="str">
        <f>IFERROR(VLOOKUP($B33,Kraftvärmeprod!$B$1:$AH$479,MATCH(D$3,Kraftvärmeprod!$B$1:$AG$1,0),FALSE)/1,"")</f>
        <v/>
      </c>
      <c r="E33">
        <f>IFERROR(VLOOKUP($B33,Kraftvärmeprod!$B$1:$AH$479,MATCH(E$2,Kraftvärmeprod!$B$1:$AG$1,0),FALSE)/1,0)-IFERROR(VLOOKUP($B33,'Slutlig allokering kvv'!$B$2:$AC$462,MATCH(E$3,'Slutlig allokering kvv'!$B$1:$AJ$1,0),FALSE)/1,0)</f>
        <v>0</v>
      </c>
      <c r="F33">
        <f>IFERROR(VLOOKUP($B33,Kraftvärmeprod!$B$1:$AH$479,MATCH(F$2,Kraftvärmeprod!$B$1:$AG$1,0),FALSE)/1,0)-IFERROR(VLOOKUP($B33,'Slutlig allokering kvv'!$B$2:$AC$462,MATCH(F$3,'Slutlig allokering kvv'!$B$1:$AJ$1,0),FALSE)/1,0)</f>
        <v>0</v>
      </c>
      <c r="G33">
        <f>IFERROR(VLOOKUP($B33,Kraftvärmeprod!$B$1:$AH$479,MATCH(G$2,Kraftvärmeprod!$B$1:$AG$1,0),FALSE)/1,0)-IFERROR(VLOOKUP($B33,'Slutlig allokering kvv'!$B$2:$AC$462,MATCH(G$3,'Slutlig allokering kvv'!$B$1:$AJ$1,0),FALSE)/1,0)</f>
        <v>0</v>
      </c>
      <c r="H33">
        <f>IFERROR(VLOOKUP($B33,Kraftvärmeprod!$B$1:$AH$479,MATCH(H$2,Kraftvärmeprod!$B$1:$AG$1,0),FALSE)/1,0)-IFERROR(VLOOKUP($B33,'Slutlig allokering kvv'!$B$2:$AC$462,MATCH(H$3,'Slutlig allokering kvv'!$B$1:$AJ$1,0),FALSE)/1,0)</f>
        <v>0</v>
      </c>
      <c r="I33">
        <f>IFERROR(VLOOKUP($B33,Kraftvärmeprod!$B$1:$AH$479,MATCH(I$2,Kraftvärmeprod!$B$1:$AG$1,0),FALSE)/1,0)-IFERROR(VLOOKUP($B33,'Slutlig allokering kvv'!$B$2:$AC$462,MATCH(I$3,'Slutlig allokering kvv'!$B$1:$AJ$1,0),FALSE)/1,0)</f>
        <v>0</v>
      </c>
      <c r="J33">
        <f>IFERROR(VLOOKUP($B33,Kraftvärmeprod!$B$1:$AH$479,MATCH(J$2,Kraftvärmeprod!$B$1:$AG$1,0),FALSE)/1,0)-IFERROR(VLOOKUP($B33,'Slutlig allokering kvv'!$B$2:$AC$462,MATCH(J$3,'Slutlig allokering kvv'!$B$1:$AJ$1,0),FALSE)/1,0)</f>
        <v>0</v>
      </c>
      <c r="K33">
        <f>IFERROR(VLOOKUP($B33,Kraftvärmeprod!$B$1:$AH$479,MATCH(K$2,Kraftvärmeprod!$B$1:$AG$1,0),FALSE)/1,0)-IFERROR(VLOOKUP($B33,'Slutlig allokering kvv'!$B$2:$AC$462,MATCH(K$3,'Slutlig allokering kvv'!$B$1:$AJ$1,0),FALSE)/1,0)</f>
        <v>0</v>
      </c>
      <c r="L33">
        <f>IFERROR(VLOOKUP($B33,Kraftvärmeprod!$B$1:$AH$479,MATCH(L$2,Kraftvärmeprod!$B$1:$AG$1,0),FALSE)/1,0)-IFERROR(VLOOKUP($B33,'Slutlig allokering kvv'!$B$2:$AC$462,MATCH(L$3,'Slutlig allokering kvv'!$B$1:$AJ$1,0),FALSE)/1,0)</f>
        <v>0</v>
      </c>
      <c r="M33" s="40">
        <f>IFERROR(VLOOKUP($B33,Miljö!$B$1:$S$477,MATCH(M$2,Miljö!$B$1:$X$1,0),FALSE)/1,0)-IFERROR(VLOOKUP($B33,'Slutlig allokering kvv'!$B$2:$AC$462,MATCH(M$3,'Slutlig allokering kvv'!$B$1:$AJ$1,0),FALSE)/1,0)</f>
        <v>0</v>
      </c>
      <c r="N33">
        <f>IFERROR(VLOOKUP($B33,Kraftvärmeprod!$B$1:$AH$479,MATCH(N$2,Kraftvärmeprod!$B$1:$AG$1,0),FALSE)/1,0)-IFERROR(VLOOKUP($B33,'Slutlig allokering kvv'!$B$2:$AC$462,MATCH(N$3,'Slutlig allokering kvv'!$B$1:$AJ$1,0),FALSE)/1,0)</f>
        <v>0</v>
      </c>
      <c r="O33">
        <f>IFERROR(VLOOKUP($B33,Kraftvärmeprod!$B$1:$AH$479,MATCH(O$2,Kraftvärmeprod!$B$1:$AG$1,0),FALSE)/1,0)-IFERROR(VLOOKUP($B33,'Slutlig allokering kvv'!$B$2:$AC$462,MATCH(O$3,'Slutlig allokering kvv'!$B$1:$AJ$1,0),FALSE)/1,0)</f>
        <v>0</v>
      </c>
      <c r="P33">
        <f>IFERROR(VLOOKUP($B33,Kraftvärmeprod!$B$1:$AH$479,MATCH(P$2,Kraftvärmeprod!$B$1:$AG$1,0),FALSE)/1,0)-IFERROR(VLOOKUP($B33,'Slutlig allokering kvv'!$B$2:$AC$462,MATCH(P$3,'Slutlig allokering kvv'!$B$1:$AJ$1,0),FALSE)/1,0)</f>
        <v>0</v>
      </c>
      <c r="Q33">
        <f>IFERROR(VLOOKUP($B33,Kraftvärmeprod!$B$1:$AH$479,MATCH(Q$2,Kraftvärmeprod!$B$1:$AG$1,0),FALSE)/1,0)-IFERROR(VLOOKUP($B33,'Slutlig allokering kvv'!$B$2:$AC$462,MATCH(Q$3,'Slutlig allokering kvv'!$B$1:$AJ$1,0),FALSE)/1,0)</f>
        <v>0</v>
      </c>
      <c r="R33">
        <f>IFERROR(VLOOKUP($B33,Kraftvärmeprod!$B$1:$AH$479,MATCH(R$2,Kraftvärmeprod!$B$1:$AG$1,0),FALSE)/1,0)-IFERROR(VLOOKUP($B33,'Slutlig allokering kvv'!$B$2:$AC$462,MATCH(R$3,'Slutlig allokering kvv'!$B$1:$AJ$1,0),FALSE)/1,0)</f>
        <v>0</v>
      </c>
      <c r="S33">
        <f>IFERROR(VLOOKUP($B33,Kraftvärmeprod!$B$1:$AH$479,MATCH(S$2,Kraftvärmeprod!$B$1:$AG$1,0),FALSE)/1,0)-IFERROR(VLOOKUP($B33,'Slutlig allokering kvv'!$B$2:$AC$462,MATCH(S$3,'Slutlig allokering kvv'!$B$1:$AJ$1,0),FALSE)/1,0)</f>
        <v>0</v>
      </c>
      <c r="T33">
        <f>IFERROR(VLOOKUP($B33,Kraftvärmeprod!$B$1:$AH$479,MATCH(T$2,Kraftvärmeprod!$B$1:$AG$1,0),FALSE)/1,0)-IFERROR(VLOOKUP($B33,'Slutlig allokering kvv'!$B$2:$AC$462,MATCH(T$3,'Slutlig allokering kvv'!$B$1:$AJ$1,0),FALSE)/1,0)</f>
        <v>0</v>
      </c>
      <c r="U33">
        <f>IFERROR(VLOOKUP($B33,Kraftvärmeprod!$B$1:$AH$479,MATCH(U$2,Kraftvärmeprod!$B$1:$AG$1,0),FALSE)/1,0)-IFERROR(VLOOKUP($B33,'Slutlig allokering kvv'!$B$2:$AC$462,MATCH(U$3,'Slutlig allokering kvv'!$B$1:$AJ$1,0),FALSE)/1,0)</f>
        <v>0</v>
      </c>
      <c r="V33">
        <f>IFERROR(VLOOKUP($B33,Kraftvärmeprod!$B$1:$AH$479,MATCH(V$2,Kraftvärmeprod!$B$1:$AG$1,0),FALSE)/1,0)-IFERROR(VLOOKUP($B33,'Slutlig allokering kvv'!$B$2:$AC$462,MATCH(V$3,'Slutlig allokering kvv'!$B$1:$AJ$1,0),FALSE)/1,0)</f>
        <v>0</v>
      </c>
      <c r="W33">
        <f>IFERROR(VLOOKUP($B33,Kraftvärmeprod!$B$1:$AH$479,MATCH(W$2,Kraftvärmeprod!$B$1:$AG$1,0),FALSE)/1,0)-IFERROR(VLOOKUP($B33,'Slutlig allokering kvv'!$B$2:$AC$462,MATCH(W$3,'Slutlig allokering kvv'!$B$1:$AJ$1,0),FALSE)/1,0)</f>
        <v>0</v>
      </c>
      <c r="X33">
        <f>IFERROR(VLOOKUP($B33,Kraftvärmeprod!$B$1:$AH$479,MATCH(X$2,Kraftvärmeprod!$B$1:$AG$1,0),FALSE)/1,0)-IFERROR(VLOOKUP($B33,'Slutlig allokering kvv'!$B$2:$AC$462,MATCH(X$3,'Slutlig allokering kvv'!$B$1:$AJ$1,0),FALSE)/1,0)</f>
        <v>0</v>
      </c>
      <c r="Y33">
        <f>IFERROR(VLOOKUP($B33,Kraftvärmeprod!$B$1:$AH$479,MATCH(Y$2,Kraftvärmeprod!$B$1:$AG$1,0),FALSE)/1,0)-IFERROR(VLOOKUP($B33,'Slutlig allokering kvv'!$B$2:$AC$462,MATCH(Y$3,'Slutlig allokering kvv'!$B$1:$AJ$1,0),FALSE)/1,0)</f>
        <v>0</v>
      </c>
      <c r="Z33">
        <f>IFERROR(VLOOKUP($B33,Kraftvärmeprod!$B$1:$AH$479,MATCH(Z$2,Kraftvärmeprod!$B$1:$AG$1,0),FALSE)/1,0)-IFERROR(VLOOKUP($B33,'Slutlig allokering kvv'!$B$2:$AC$462,MATCH(Z$3,'Slutlig allokering kvv'!$B$1:$AJ$1,0),FALSE)/1,0)</f>
        <v>0</v>
      </c>
      <c r="AA33">
        <f>IFERROR(VLOOKUP($B33,Kraftvärmeprod!$B$1:$AH$479,MATCH(AA$2,Kraftvärmeprod!$B$1:$AG$1,0),FALSE)/1,0)-IFERROR(VLOOKUP($B33,'Slutlig allokering kvv'!$B$2:$AC$462,MATCH(AA$3,'Slutlig allokering kvv'!$B$1:$AJ$1,0),FALSE)/1,0)</f>
        <v>0</v>
      </c>
      <c r="AB33">
        <f>IFERROR(VLOOKUP($B33,Kraftvärmeprod!$B$1:$AH$479,MATCH(AB$2,Kraftvärmeprod!$B$1:$AG$1,0),FALSE)/1,0)-IFERROR(VLOOKUP($B33,'Slutlig allokering kvv'!$B$2:$AC$462,MATCH(AB$3,'Slutlig allokering kvv'!$B$1:$AJ$1,0),FALSE)/1,0)</f>
        <v>0</v>
      </c>
      <c r="AE33">
        <f t="shared" si="0"/>
        <v>0</v>
      </c>
      <c r="AG33">
        <f>IFERROR(VLOOKUP(B33,'Slutlig allokering kvv'!$B$2:$AJ$462,MATCH("Summa justerad allokerad tillförd energi (utan hjälpel och rökgaskondensering):",'Slutlig allokering kvv'!$B$1:$AK$1,0),FALSE)/1,"")</f>
        <v>0</v>
      </c>
      <c r="AI33" s="23" t="str">
        <f>IFERROR(1-VLOOKUP(B33,'Slutlig allokering kvv'!$B$2:$AJ$462,MATCH("Andel av bränsle i kvv som allokerats till värme, exklusive rökgaskondensering och hjälpel",'Slutlig allokering kvv'!$B$1:$AK$1,0),FALSE),"")</f>
        <v/>
      </c>
      <c r="AK33" s="23" t="str">
        <f t="shared" si="1"/>
        <v/>
      </c>
    </row>
    <row r="34" spans="1:37" x14ac:dyDescent="0.25">
      <c r="A34" s="2" t="s">
        <v>51</v>
      </c>
      <c r="B34" s="2" t="s">
        <v>54</v>
      </c>
      <c r="C34" s="2" t="str">
        <f>IFERROR(VLOOKUP($B34,Kraftvärmeprod!$B$1:$AH$479,MATCH(C$3,Kraftvärmeprod!$B$1:$AG$1,0),FALSE)/1,"")</f>
        <v/>
      </c>
      <c r="D34" s="2" t="str">
        <f>IFERROR(VLOOKUP($B34,Kraftvärmeprod!$B$1:$AH$479,MATCH(D$3,Kraftvärmeprod!$B$1:$AG$1,0),FALSE)/1,"")</f>
        <v/>
      </c>
      <c r="E34">
        <f>IFERROR(VLOOKUP($B34,Kraftvärmeprod!$B$1:$AH$479,MATCH(E$2,Kraftvärmeprod!$B$1:$AG$1,0),FALSE)/1,0)-IFERROR(VLOOKUP($B34,'Slutlig allokering kvv'!$B$2:$AC$462,MATCH(E$3,'Slutlig allokering kvv'!$B$1:$AJ$1,0),FALSE)/1,0)</f>
        <v>0</v>
      </c>
      <c r="F34">
        <f>IFERROR(VLOOKUP($B34,Kraftvärmeprod!$B$1:$AH$479,MATCH(F$2,Kraftvärmeprod!$B$1:$AG$1,0),FALSE)/1,0)-IFERROR(VLOOKUP($B34,'Slutlig allokering kvv'!$B$2:$AC$462,MATCH(F$3,'Slutlig allokering kvv'!$B$1:$AJ$1,0),FALSE)/1,0)</f>
        <v>0</v>
      </c>
      <c r="G34">
        <f>IFERROR(VLOOKUP($B34,Kraftvärmeprod!$B$1:$AH$479,MATCH(G$2,Kraftvärmeprod!$B$1:$AG$1,0),FALSE)/1,0)-IFERROR(VLOOKUP($B34,'Slutlig allokering kvv'!$B$2:$AC$462,MATCH(G$3,'Slutlig allokering kvv'!$B$1:$AJ$1,0),FALSE)/1,0)</f>
        <v>0</v>
      </c>
      <c r="H34">
        <f>IFERROR(VLOOKUP($B34,Kraftvärmeprod!$B$1:$AH$479,MATCH(H$2,Kraftvärmeprod!$B$1:$AG$1,0),FALSE)/1,0)-IFERROR(VLOOKUP($B34,'Slutlig allokering kvv'!$B$2:$AC$462,MATCH(H$3,'Slutlig allokering kvv'!$B$1:$AJ$1,0),FALSE)/1,0)</f>
        <v>0</v>
      </c>
      <c r="I34">
        <f>IFERROR(VLOOKUP($B34,Kraftvärmeprod!$B$1:$AH$479,MATCH(I$2,Kraftvärmeprod!$B$1:$AG$1,0),FALSE)/1,0)-IFERROR(VLOOKUP($B34,'Slutlig allokering kvv'!$B$2:$AC$462,MATCH(I$3,'Slutlig allokering kvv'!$B$1:$AJ$1,0),FALSE)/1,0)</f>
        <v>0</v>
      </c>
      <c r="J34">
        <f>IFERROR(VLOOKUP($B34,Kraftvärmeprod!$B$1:$AH$479,MATCH(J$2,Kraftvärmeprod!$B$1:$AG$1,0),FALSE)/1,0)-IFERROR(VLOOKUP($B34,'Slutlig allokering kvv'!$B$2:$AC$462,MATCH(J$3,'Slutlig allokering kvv'!$B$1:$AJ$1,0),FALSE)/1,0)</f>
        <v>0</v>
      </c>
      <c r="K34">
        <f>IFERROR(VLOOKUP($B34,Kraftvärmeprod!$B$1:$AH$479,MATCH(K$2,Kraftvärmeprod!$B$1:$AG$1,0),FALSE)/1,0)-IFERROR(VLOOKUP($B34,'Slutlig allokering kvv'!$B$2:$AC$462,MATCH(K$3,'Slutlig allokering kvv'!$B$1:$AJ$1,0),FALSE)/1,0)</f>
        <v>0</v>
      </c>
      <c r="L34">
        <f>IFERROR(VLOOKUP($B34,Kraftvärmeprod!$B$1:$AH$479,MATCH(L$2,Kraftvärmeprod!$B$1:$AG$1,0),FALSE)/1,0)-IFERROR(VLOOKUP($B34,'Slutlig allokering kvv'!$B$2:$AC$462,MATCH(L$3,'Slutlig allokering kvv'!$B$1:$AJ$1,0),FALSE)/1,0)</f>
        <v>0</v>
      </c>
      <c r="M34" s="40">
        <f>IFERROR(VLOOKUP($B34,Miljö!$B$1:$S$477,MATCH(M$2,Miljö!$B$1:$X$1,0),FALSE)/1,0)-IFERROR(VLOOKUP($B34,'Slutlig allokering kvv'!$B$2:$AC$462,MATCH(M$3,'Slutlig allokering kvv'!$B$1:$AJ$1,0),FALSE)/1,0)</f>
        <v>0</v>
      </c>
      <c r="N34">
        <f>IFERROR(VLOOKUP($B34,Kraftvärmeprod!$B$1:$AH$479,MATCH(N$2,Kraftvärmeprod!$B$1:$AG$1,0),FALSE)/1,0)-IFERROR(VLOOKUP($B34,'Slutlig allokering kvv'!$B$2:$AC$462,MATCH(N$3,'Slutlig allokering kvv'!$B$1:$AJ$1,0),FALSE)/1,0)</f>
        <v>0</v>
      </c>
      <c r="O34">
        <f>IFERROR(VLOOKUP($B34,Kraftvärmeprod!$B$1:$AH$479,MATCH(O$2,Kraftvärmeprod!$B$1:$AG$1,0),FALSE)/1,0)-IFERROR(VLOOKUP($B34,'Slutlig allokering kvv'!$B$2:$AC$462,MATCH(O$3,'Slutlig allokering kvv'!$B$1:$AJ$1,0),FALSE)/1,0)</f>
        <v>0</v>
      </c>
      <c r="P34">
        <f>IFERROR(VLOOKUP($B34,Kraftvärmeprod!$B$1:$AH$479,MATCH(P$2,Kraftvärmeprod!$B$1:$AG$1,0),FALSE)/1,0)-IFERROR(VLOOKUP($B34,'Slutlig allokering kvv'!$B$2:$AC$462,MATCH(P$3,'Slutlig allokering kvv'!$B$1:$AJ$1,0),FALSE)/1,0)</f>
        <v>0</v>
      </c>
      <c r="Q34">
        <f>IFERROR(VLOOKUP($B34,Kraftvärmeprod!$B$1:$AH$479,MATCH(Q$2,Kraftvärmeprod!$B$1:$AG$1,0),FALSE)/1,0)-IFERROR(VLOOKUP($B34,'Slutlig allokering kvv'!$B$2:$AC$462,MATCH(Q$3,'Slutlig allokering kvv'!$B$1:$AJ$1,0),FALSE)/1,0)</f>
        <v>0</v>
      </c>
      <c r="R34">
        <f>IFERROR(VLOOKUP($B34,Kraftvärmeprod!$B$1:$AH$479,MATCH(R$2,Kraftvärmeprod!$B$1:$AG$1,0),FALSE)/1,0)-IFERROR(VLOOKUP($B34,'Slutlig allokering kvv'!$B$2:$AC$462,MATCH(R$3,'Slutlig allokering kvv'!$B$1:$AJ$1,0),FALSE)/1,0)</f>
        <v>0</v>
      </c>
      <c r="S34">
        <f>IFERROR(VLOOKUP($B34,Kraftvärmeprod!$B$1:$AH$479,MATCH(S$2,Kraftvärmeprod!$B$1:$AG$1,0),FALSE)/1,0)-IFERROR(VLOOKUP($B34,'Slutlig allokering kvv'!$B$2:$AC$462,MATCH(S$3,'Slutlig allokering kvv'!$B$1:$AJ$1,0),FALSE)/1,0)</f>
        <v>0</v>
      </c>
      <c r="T34">
        <f>IFERROR(VLOOKUP($B34,Kraftvärmeprod!$B$1:$AH$479,MATCH(T$2,Kraftvärmeprod!$B$1:$AG$1,0),FALSE)/1,0)-IFERROR(VLOOKUP($B34,'Slutlig allokering kvv'!$B$2:$AC$462,MATCH(T$3,'Slutlig allokering kvv'!$B$1:$AJ$1,0),FALSE)/1,0)</f>
        <v>0</v>
      </c>
      <c r="U34">
        <f>IFERROR(VLOOKUP($B34,Kraftvärmeprod!$B$1:$AH$479,MATCH(U$2,Kraftvärmeprod!$B$1:$AG$1,0),FALSE)/1,0)-IFERROR(VLOOKUP($B34,'Slutlig allokering kvv'!$B$2:$AC$462,MATCH(U$3,'Slutlig allokering kvv'!$B$1:$AJ$1,0),FALSE)/1,0)</f>
        <v>0</v>
      </c>
      <c r="V34">
        <f>IFERROR(VLOOKUP($B34,Kraftvärmeprod!$B$1:$AH$479,MATCH(V$2,Kraftvärmeprod!$B$1:$AG$1,0),FALSE)/1,0)-IFERROR(VLOOKUP($B34,'Slutlig allokering kvv'!$B$2:$AC$462,MATCH(V$3,'Slutlig allokering kvv'!$B$1:$AJ$1,0),FALSE)/1,0)</f>
        <v>0</v>
      </c>
      <c r="W34">
        <f>IFERROR(VLOOKUP($B34,Kraftvärmeprod!$B$1:$AH$479,MATCH(W$2,Kraftvärmeprod!$B$1:$AG$1,0),FALSE)/1,0)-IFERROR(VLOOKUP($B34,'Slutlig allokering kvv'!$B$2:$AC$462,MATCH(W$3,'Slutlig allokering kvv'!$B$1:$AJ$1,0),FALSE)/1,0)</f>
        <v>0</v>
      </c>
      <c r="X34">
        <f>IFERROR(VLOOKUP($B34,Kraftvärmeprod!$B$1:$AH$479,MATCH(X$2,Kraftvärmeprod!$B$1:$AG$1,0),FALSE)/1,0)-IFERROR(VLOOKUP($B34,'Slutlig allokering kvv'!$B$2:$AC$462,MATCH(X$3,'Slutlig allokering kvv'!$B$1:$AJ$1,0),FALSE)/1,0)</f>
        <v>0</v>
      </c>
      <c r="Y34">
        <f>IFERROR(VLOOKUP($B34,Kraftvärmeprod!$B$1:$AH$479,MATCH(Y$2,Kraftvärmeprod!$B$1:$AG$1,0),FALSE)/1,0)-IFERROR(VLOOKUP($B34,'Slutlig allokering kvv'!$B$2:$AC$462,MATCH(Y$3,'Slutlig allokering kvv'!$B$1:$AJ$1,0),FALSE)/1,0)</f>
        <v>0</v>
      </c>
      <c r="Z34">
        <f>IFERROR(VLOOKUP($B34,Kraftvärmeprod!$B$1:$AH$479,MATCH(Z$2,Kraftvärmeprod!$B$1:$AG$1,0),FALSE)/1,0)-IFERROR(VLOOKUP($B34,'Slutlig allokering kvv'!$B$2:$AC$462,MATCH(Z$3,'Slutlig allokering kvv'!$B$1:$AJ$1,0),FALSE)/1,0)</f>
        <v>0</v>
      </c>
      <c r="AA34">
        <f>IFERROR(VLOOKUP($B34,Kraftvärmeprod!$B$1:$AH$479,MATCH(AA$2,Kraftvärmeprod!$B$1:$AG$1,0),FALSE)/1,0)-IFERROR(VLOOKUP($B34,'Slutlig allokering kvv'!$B$2:$AC$462,MATCH(AA$3,'Slutlig allokering kvv'!$B$1:$AJ$1,0),FALSE)/1,0)</f>
        <v>0</v>
      </c>
      <c r="AB34">
        <f>IFERROR(VLOOKUP($B34,Kraftvärmeprod!$B$1:$AH$479,MATCH(AB$2,Kraftvärmeprod!$B$1:$AG$1,0),FALSE)/1,0)-IFERROR(VLOOKUP($B34,'Slutlig allokering kvv'!$B$2:$AC$462,MATCH(AB$3,'Slutlig allokering kvv'!$B$1:$AJ$1,0),FALSE)/1,0)</f>
        <v>0</v>
      </c>
      <c r="AE34">
        <f t="shared" si="0"/>
        <v>0</v>
      </c>
      <c r="AG34">
        <f>IFERROR(VLOOKUP(B34,'Slutlig allokering kvv'!$B$2:$AJ$462,MATCH("Summa justerad allokerad tillförd energi (utan hjälpel och rökgaskondensering):",'Slutlig allokering kvv'!$B$1:$AK$1,0),FALSE)/1,"")</f>
        <v>0</v>
      </c>
      <c r="AI34" s="23" t="str">
        <f>IFERROR(1-VLOOKUP(B34,'Slutlig allokering kvv'!$B$2:$AJ$462,MATCH("Andel av bränsle i kvv som allokerats till värme, exklusive rökgaskondensering och hjälpel",'Slutlig allokering kvv'!$B$1:$AK$1,0),FALSE),"")</f>
        <v/>
      </c>
      <c r="AK34" s="23" t="str">
        <f t="shared" si="1"/>
        <v/>
      </c>
    </row>
    <row r="35" spans="1:37" x14ac:dyDescent="0.25">
      <c r="A35" s="2" t="s">
        <v>55</v>
      </c>
      <c r="B35" s="2" t="s">
        <v>56</v>
      </c>
      <c r="C35" s="2">
        <f>IFERROR(VLOOKUP($B35,Kraftvärmeprod!$B$1:$AH$479,MATCH(C$3,Kraftvärmeprod!$B$1:$AG$1,0),FALSE)/1,"")</f>
        <v>572.66099999999994</v>
      </c>
      <c r="D35" s="2">
        <f>IFERROR(VLOOKUP($B35,Kraftvärmeprod!$B$1:$AH$479,MATCH(D$3,Kraftvärmeprod!$B$1:$AG$1,0),FALSE)/1,"")</f>
        <v>110.41800000000001</v>
      </c>
      <c r="E35">
        <f>IFERROR(VLOOKUP($B35,Kraftvärmeprod!$B$1:$AH$479,MATCH(E$2,Kraftvärmeprod!$B$1:$AG$1,0),FALSE)/1,0)-IFERROR(VLOOKUP($B35,'Slutlig allokering kvv'!$B$2:$AC$462,MATCH(E$3,'Slutlig allokering kvv'!$B$1:$AJ$1,0),FALSE)/1,0)</f>
        <v>119.673</v>
      </c>
      <c r="F35">
        <f>IFERROR(VLOOKUP($B35,Kraftvärmeprod!$B$1:$AH$479,MATCH(F$2,Kraftvärmeprod!$B$1:$AG$1,0),FALSE)/1,0)-IFERROR(VLOOKUP($B35,'Slutlig allokering kvv'!$B$2:$AC$462,MATCH(F$3,'Slutlig allokering kvv'!$B$1:$AJ$1,0),FALSE)/1,0)</f>
        <v>0</v>
      </c>
      <c r="G35">
        <f>IFERROR(VLOOKUP($B35,Kraftvärmeprod!$B$1:$AH$479,MATCH(G$2,Kraftvärmeprod!$B$1:$AG$1,0),FALSE)/1,0)-IFERROR(VLOOKUP($B35,'Slutlig allokering kvv'!$B$2:$AC$462,MATCH(G$3,'Slutlig allokering kvv'!$B$1:$AJ$1,0),FALSE)/1,0)</f>
        <v>10.336099999999998</v>
      </c>
      <c r="H35">
        <f>IFERROR(VLOOKUP($B35,Kraftvärmeprod!$B$1:$AH$479,MATCH(H$2,Kraftvärmeprod!$B$1:$AG$1,0),FALSE)/1,0)-IFERROR(VLOOKUP($B35,'Slutlig allokering kvv'!$B$2:$AC$462,MATCH(H$3,'Slutlig allokering kvv'!$B$1:$AJ$1,0),FALSE)/1,0)</f>
        <v>0</v>
      </c>
      <c r="I35">
        <f>IFERROR(VLOOKUP($B35,Kraftvärmeprod!$B$1:$AH$479,MATCH(I$2,Kraftvärmeprod!$B$1:$AG$1,0),FALSE)/1,0)-IFERROR(VLOOKUP($B35,'Slutlig allokering kvv'!$B$2:$AC$462,MATCH(I$3,'Slutlig allokering kvv'!$B$1:$AJ$1,0),FALSE)/1,0)</f>
        <v>0</v>
      </c>
      <c r="J35">
        <f>IFERROR(VLOOKUP($B35,Kraftvärmeprod!$B$1:$AH$479,MATCH(J$2,Kraftvärmeprod!$B$1:$AG$1,0),FALSE)/1,0)-IFERROR(VLOOKUP($B35,'Slutlig allokering kvv'!$B$2:$AC$462,MATCH(J$3,'Slutlig allokering kvv'!$B$1:$AJ$1,0),FALSE)/1,0)</f>
        <v>2.2690700000000001</v>
      </c>
      <c r="K35">
        <f>IFERROR(VLOOKUP($B35,Kraftvärmeprod!$B$1:$AH$479,MATCH(K$2,Kraftvärmeprod!$B$1:$AG$1,0),FALSE)/1,0)-IFERROR(VLOOKUP($B35,'Slutlig allokering kvv'!$B$2:$AC$462,MATCH(K$3,'Slutlig allokering kvv'!$B$1:$AJ$1,0),FALSE)/1,0)</f>
        <v>0</v>
      </c>
      <c r="L35">
        <f>IFERROR(VLOOKUP($B35,Kraftvärmeprod!$B$1:$AH$479,MATCH(L$2,Kraftvärmeprod!$B$1:$AG$1,0),FALSE)/1,0)-IFERROR(VLOOKUP($B35,'Slutlig allokering kvv'!$B$2:$AC$462,MATCH(L$3,'Slutlig allokering kvv'!$B$1:$AJ$1,0),FALSE)/1,0)</f>
        <v>129.24299999999999</v>
      </c>
      <c r="M35" s="40">
        <f>IFERROR(VLOOKUP($B35,Miljö!$B$1:$S$477,MATCH(M$2,Miljö!$B$1:$X$1,0),FALSE)/1,0)-IFERROR(VLOOKUP($B35,'Slutlig allokering kvv'!$B$2:$AC$462,MATCH(M$3,'Slutlig allokering kvv'!$B$1:$AJ$1,0),FALSE)/1,0)</f>
        <v>12.203000000000003</v>
      </c>
      <c r="N35">
        <f>IFERROR(VLOOKUP($B35,Kraftvärmeprod!$B$1:$AH$479,MATCH(N$2,Kraftvärmeprod!$B$1:$AG$1,0),FALSE)/1,0)-IFERROR(VLOOKUP($B35,'Slutlig allokering kvv'!$B$2:$AC$462,MATCH(N$3,'Slutlig allokering kvv'!$B$1:$AJ$1,0),FALSE)/1,0)</f>
        <v>0</v>
      </c>
      <c r="O35">
        <f>IFERROR(VLOOKUP($B35,Kraftvärmeprod!$B$1:$AH$479,MATCH(O$2,Kraftvärmeprod!$B$1:$AG$1,0),FALSE)/1,0)-IFERROR(VLOOKUP($B35,'Slutlig allokering kvv'!$B$2:$AC$462,MATCH(O$3,'Slutlig allokering kvv'!$B$1:$AJ$1,0),FALSE)/1,0)</f>
        <v>0</v>
      </c>
      <c r="P35">
        <f>IFERROR(VLOOKUP($B35,Kraftvärmeprod!$B$1:$AH$479,MATCH(P$2,Kraftvärmeprod!$B$1:$AG$1,0),FALSE)/1,0)-IFERROR(VLOOKUP($B35,'Slutlig allokering kvv'!$B$2:$AC$462,MATCH(P$3,'Slutlig allokering kvv'!$B$1:$AJ$1,0),FALSE)/1,0)</f>
        <v>0</v>
      </c>
      <c r="Q35">
        <f>IFERROR(VLOOKUP($B35,Kraftvärmeprod!$B$1:$AH$479,MATCH(Q$2,Kraftvärmeprod!$B$1:$AG$1,0),FALSE)/1,0)-IFERROR(VLOOKUP($B35,'Slutlig allokering kvv'!$B$2:$AC$462,MATCH(Q$3,'Slutlig allokering kvv'!$B$1:$AJ$1,0),FALSE)/1,0)</f>
        <v>0</v>
      </c>
      <c r="R35">
        <f>IFERROR(VLOOKUP($B35,Kraftvärmeprod!$B$1:$AH$479,MATCH(R$2,Kraftvärmeprod!$B$1:$AG$1,0),FALSE)/1,0)-IFERROR(VLOOKUP($B35,'Slutlig allokering kvv'!$B$2:$AC$462,MATCH(R$3,'Slutlig allokering kvv'!$B$1:$AJ$1,0),FALSE)/1,0)</f>
        <v>15.774099999999997</v>
      </c>
      <c r="S35">
        <f>IFERROR(VLOOKUP($B35,Kraftvärmeprod!$B$1:$AH$479,MATCH(S$2,Kraftvärmeprod!$B$1:$AG$1,0),FALSE)/1,0)-IFERROR(VLOOKUP($B35,'Slutlig allokering kvv'!$B$2:$AC$462,MATCH(S$3,'Slutlig allokering kvv'!$B$1:$AJ$1,0),FALSE)/1,0)</f>
        <v>0</v>
      </c>
      <c r="T35">
        <f>IFERROR(VLOOKUP($B35,Kraftvärmeprod!$B$1:$AH$479,MATCH(T$2,Kraftvärmeprod!$B$1:$AG$1,0),FALSE)/1,0)-IFERROR(VLOOKUP($B35,'Slutlig allokering kvv'!$B$2:$AC$462,MATCH(T$3,'Slutlig allokering kvv'!$B$1:$AJ$1,0),FALSE)/1,0)</f>
        <v>0</v>
      </c>
      <c r="U35">
        <f>IFERROR(VLOOKUP($B35,Kraftvärmeprod!$B$1:$AH$479,MATCH(U$2,Kraftvärmeprod!$B$1:$AG$1,0),FALSE)/1,0)-IFERROR(VLOOKUP($B35,'Slutlig allokering kvv'!$B$2:$AC$462,MATCH(U$3,'Slutlig allokering kvv'!$B$1:$AJ$1,0),FALSE)/1,0)</f>
        <v>0</v>
      </c>
      <c r="V35">
        <f>IFERROR(VLOOKUP($B35,Kraftvärmeprod!$B$1:$AH$479,MATCH(V$2,Kraftvärmeprod!$B$1:$AG$1,0),FALSE)/1,0)-IFERROR(VLOOKUP($B35,'Slutlig allokering kvv'!$B$2:$AC$462,MATCH(V$3,'Slutlig allokering kvv'!$B$1:$AJ$1,0),FALSE)/1,0)</f>
        <v>0</v>
      </c>
      <c r="W35">
        <f>IFERROR(VLOOKUP($B35,Kraftvärmeprod!$B$1:$AH$479,MATCH(W$2,Kraftvärmeprod!$B$1:$AG$1,0),FALSE)/1,0)-IFERROR(VLOOKUP($B35,'Slutlig allokering kvv'!$B$2:$AC$462,MATCH(W$3,'Slutlig allokering kvv'!$B$1:$AJ$1,0),FALSE)/1,0)</f>
        <v>0</v>
      </c>
      <c r="X35">
        <f>IFERROR(VLOOKUP($B35,Kraftvärmeprod!$B$1:$AH$479,MATCH(X$2,Kraftvärmeprod!$B$1:$AG$1,0),FALSE)/1,0)-IFERROR(VLOOKUP($B35,'Slutlig allokering kvv'!$B$2:$AC$462,MATCH(X$3,'Slutlig allokering kvv'!$B$1:$AJ$1,0),FALSE)/1,0)</f>
        <v>0</v>
      </c>
      <c r="Y35">
        <f>IFERROR(VLOOKUP($B35,Kraftvärmeprod!$B$1:$AH$479,MATCH(Y$2,Kraftvärmeprod!$B$1:$AG$1,0),FALSE)/1,0)-IFERROR(VLOOKUP($B35,'Slutlig allokering kvv'!$B$2:$AC$462,MATCH(Y$3,'Slutlig allokering kvv'!$B$1:$AJ$1,0),FALSE)/1,0)</f>
        <v>0</v>
      </c>
      <c r="Z35">
        <f>IFERROR(VLOOKUP($B35,Kraftvärmeprod!$B$1:$AH$479,MATCH(Z$2,Kraftvärmeprod!$B$1:$AG$1,0),FALSE)/1,0)-IFERROR(VLOOKUP($B35,'Slutlig allokering kvv'!$B$2:$AC$462,MATCH(Z$3,'Slutlig allokering kvv'!$B$1:$AJ$1,0),FALSE)/1,0)</f>
        <v>0</v>
      </c>
      <c r="AA35">
        <f>IFERROR(VLOOKUP($B35,Kraftvärmeprod!$B$1:$AH$479,MATCH(AA$2,Kraftvärmeprod!$B$1:$AG$1,0),FALSE)/1,0)-IFERROR(VLOOKUP($B35,'Slutlig allokering kvv'!$B$2:$AC$462,MATCH(AA$3,'Slutlig allokering kvv'!$B$1:$AJ$1,0),FALSE)/1,0)</f>
        <v>0</v>
      </c>
      <c r="AB35">
        <f>IFERROR(VLOOKUP($B35,Kraftvärmeprod!$B$1:$AH$479,MATCH(AB$2,Kraftvärmeprod!$B$1:$AG$1,0),FALSE)/1,0)-IFERROR(VLOOKUP($B35,'Slutlig allokering kvv'!$B$2:$AC$462,MATCH(AB$3,'Slutlig allokering kvv'!$B$1:$AJ$1,0),FALSE)/1,0)</f>
        <v>0</v>
      </c>
      <c r="AE35">
        <f t="shared" si="0"/>
        <v>277.29526999999996</v>
      </c>
      <c r="AG35">
        <f>IFERROR(VLOOKUP(B35,'Slutlig allokering kvv'!$B$2:$AJ$462,MATCH("Summa justerad allokerad tillförd energi (utan hjälpel och rökgaskondensering):",'Slutlig allokering kvv'!$B$1:$AK$1,0),FALSE)/1,"")</f>
        <v>508.94172999999984</v>
      </c>
      <c r="AI35" s="23">
        <f>IFERROR(1-VLOOKUP(B35,'Slutlig allokering kvv'!$B$2:$AJ$462,MATCH("Andel av bränsle i kvv som allokerats till värme, exklusive rökgaskondensering och hjälpel",'Slutlig allokering kvv'!$B$1:$AK$1,0),FALSE),"")</f>
        <v>0.3526866199377543</v>
      </c>
      <c r="AK35" s="23">
        <f t="shared" si="1"/>
        <v>0.35268661993775413</v>
      </c>
    </row>
    <row r="36" spans="1:37" x14ac:dyDescent="0.25">
      <c r="A36" s="2" t="s">
        <v>55</v>
      </c>
      <c r="B36" s="2" t="s">
        <v>57</v>
      </c>
      <c r="C36" s="2" t="str">
        <f>IFERROR(VLOOKUP($B36,Kraftvärmeprod!$B$1:$AH$479,MATCH(C$3,Kraftvärmeprod!$B$1:$AG$1,0),FALSE)/1,"")</f>
        <v/>
      </c>
      <c r="D36" s="2" t="str">
        <f>IFERROR(VLOOKUP($B36,Kraftvärmeprod!$B$1:$AH$479,MATCH(D$3,Kraftvärmeprod!$B$1:$AG$1,0),FALSE)/1,"")</f>
        <v/>
      </c>
      <c r="E36">
        <f>IFERROR(VLOOKUP($B36,Kraftvärmeprod!$B$1:$AH$479,MATCH(E$2,Kraftvärmeprod!$B$1:$AG$1,0),FALSE)/1,0)-IFERROR(VLOOKUP($B36,'Slutlig allokering kvv'!$B$2:$AC$462,MATCH(E$3,'Slutlig allokering kvv'!$B$1:$AJ$1,0),FALSE)/1,0)</f>
        <v>0</v>
      </c>
      <c r="F36">
        <f>IFERROR(VLOOKUP($B36,Kraftvärmeprod!$B$1:$AH$479,MATCH(F$2,Kraftvärmeprod!$B$1:$AG$1,0),FALSE)/1,0)-IFERROR(VLOOKUP($B36,'Slutlig allokering kvv'!$B$2:$AC$462,MATCH(F$3,'Slutlig allokering kvv'!$B$1:$AJ$1,0),FALSE)/1,0)</f>
        <v>0</v>
      </c>
      <c r="G36">
        <f>IFERROR(VLOOKUP($B36,Kraftvärmeprod!$B$1:$AH$479,MATCH(G$2,Kraftvärmeprod!$B$1:$AG$1,0),FALSE)/1,0)-IFERROR(VLOOKUP($B36,'Slutlig allokering kvv'!$B$2:$AC$462,MATCH(G$3,'Slutlig allokering kvv'!$B$1:$AJ$1,0),FALSE)/1,0)</f>
        <v>0</v>
      </c>
      <c r="H36">
        <f>IFERROR(VLOOKUP($B36,Kraftvärmeprod!$B$1:$AH$479,MATCH(H$2,Kraftvärmeprod!$B$1:$AG$1,0),FALSE)/1,0)-IFERROR(VLOOKUP($B36,'Slutlig allokering kvv'!$B$2:$AC$462,MATCH(H$3,'Slutlig allokering kvv'!$B$1:$AJ$1,0),FALSE)/1,0)</f>
        <v>0</v>
      </c>
      <c r="I36">
        <f>IFERROR(VLOOKUP($B36,Kraftvärmeprod!$B$1:$AH$479,MATCH(I$2,Kraftvärmeprod!$B$1:$AG$1,0),FALSE)/1,0)-IFERROR(VLOOKUP($B36,'Slutlig allokering kvv'!$B$2:$AC$462,MATCH(I$3,'Slutlig allokering kvv'!$B$1:$AJ$1,0),FALSE)/1,0)</f>
        <v>0</v>
      </c>
      <c r="J36">
        <f>IFERROR(VLOOKUP($B36,Kraftvärmeprod!$B$1:$AH$479,MATCH(J$2,Kraftvärmeprod!$B$1:$AG$1,0),FALSE)/1,0)-IFERROR(VLOOKUP($B36,'Slutlig allokering kvv'!$B$2:$AC$462,MATCH(J$3,'Slutlig allokering kvv'!$B$1:$AJ$1,0),FALSE)/1,0)</f>
        <v>0</v>
      </c>
      <c r="K36">
        <f>IFERROR(VLOOKUP($B36,Kraftvärmeprod!$B$1:$AH$479,MATCH(K$2,Kraftvärmeprod!$B$1:$AG$1,0),FALSE)/1,0)-IFERROR(VLOOKUP($B36,'Slutlig allokering kvv'!$B$2:$AC$462,MATCH(K$3,'Slutlig allokering kvv'!$B$1:$AJ$1,0),FALSE)/1,0)</f>
        <v>0</v>
      </c>
      <c r="L36">
        <f>IFERROR(VLOOKUP($B36,Kraftvärmeprod!$B$1:$AH$479,MATCH(L$2,Kraftvärmeprod!$B$1:$AG$1,0),FALSE)/1,0)-IFERROR(VLOOKUP($B36,'Slutlig allokering kvv'!$B$2:$AC$462,MATCH(L$3,'Slutlig allokering kvv'!$B$1:$AJ$1,0),FALSE)/1,0)</f>
        <v>0</v>
      </c>
      <c r="M36" s="40">
        <f>IFERROR(VLOOKUP($B36,Miljö!$B$1:$S$477,MATCH(M$2,Miljö!$B$1:$X$1,0),FALSE)/1,0)-IFERROR(VLOOKUP($B36,'Slutlig allokering kvv'!$B$2:$AC$462,MATCH(M$3,'Slutlig allokering kvv'!$B$1:$AJ$1,0),FALSE)/1,0)</f>
        <v>0</v>
      </c>
      <c r="N36">
        <f>IFERROR(VLOOKUP($B36,Kraftvärmeprod!$B$1:$AH$479,MATCH(N$2,Kraftvärmeprod!$B$1:$AG$1,0),FALSE)/1,0)-IFERROR(VLOOKUP($B36,'Slutlig allokering kvv'!$B$2:$AC$462,MATCH(N$3,'Slutlig allokering kvv'!$B$1:$AJ$1,0),FALSE)/1,0)</f>
        <v>0</v>
      </c>
      <c r="O36">
        <f>IFERROR(VLOOKUP($B36,Kraftvärmeprod!$B$1:$AH$479,MATCH(O$2,Kraftvärmeprod!$B$1:$AG$1,0),FALSE)/1,0)-IFERROR(VLOOKUP($B36,'Slutlig allokering kvv'!$B$2:$AC$462,MATCH(O$3,'Slutlig allokering kvv'!$B$1:$AJ$1,0),FALSE)/1,0)</f>
        <v>0</v>
      </c>
      <c r="P36">
        <f>IFERROR(VLOOKUP($B36,Kraftvärmeprod!$B$1:$AH$479,MATCH(P$2,Kraftvärmeprod!$B$1:$AG$1,0),FALSE)/1,0)-IFERROR(VLOOKUP($B36,'Slutlig allokering kvv'!$B$2:$AC$462,MATCH(P$3,'Slutlig allokering kvv'!$B$1:$AJ$1,0),FALSE)/1,0)</f>
        <v>0</v>
      </c>
      <c r="Q36">
        <f>IFERROR(VLOOKUP($B36,Kraftvärmeprod!$B$1:$AH$479,MATCH(Q$2,Kraftvärmeprod!$B$1:$AG$1,0),FALSE)/1,0)-IFERROR(VLOOKUP($B36,'Slutlig allokering kvv'!$B$2:$AC$462,MATCH(Q$3,'Slutlig allokering kvv'!$B$1:$AJ$1,0),FALSE)/1,0)</f>
        <v>0</v>
      </c>
      <c r="R36">
        <f>IFERROR(VLOOKUP($B36,Kraftvärmeprod!$B$1:$AH$479,MATCH(R$2,Kraftvärmeprod!$B$1:$AG$1,0),FALSE)/1,0)-IFERROR(VLOOKUP($B36,'Slutlig allokering kvv'!$B$2:$AC$462,MATCH(R$3,'Slutlig allokering kvv'!$B$1:$AJ$1,0),FALSE)/1,0)</f>
        <v>0</v>
      </c>
      <c r="S36">
        <f>IFERROR(VLOOKUP($B36,Kraftvärmeprod!$B$1:$AH$479,MATCH(S$2,Kraftvärmeprod!$B$1:$AG$1,0),FALSE)/1,0)-IFERROR(VLOOKUP($B36,'Slutlig allokering kvv'!$B$2:$AC$462,MATCH(S$3,'Slutlig allokering kvv'!$B$1:$AJ$1,0),FALSE)/1,0)</f>
        <v>0</v>
      </c>
      <c r="T36">
        <f>IFERROR(VLOOKUP($B36,Kraftvärmeprod!$B$1:$AH$479,MATCH(T$2,Kraftvärmeprod!$B$1:$AG$1,0),FALSE)/1,0)-IFERROR(VLOOKUP($B36,'Slutlig allokering kvv'!$B$2:$AC$462,MATCH(T$3,'Slutlig allokering kvv'!$B$1:$AJ$1,0),FALSE)/1,0)</f>
        <v>0</v>
      </c>
      <c r="U36">
        <f>IFERROR(VLOOKUP($B36,Kraftvärmeprod!$B$1:$AH$479,MATCH(U$2,Kraftvärmeprod!$B$1:$AG$1,0),FALSE)/1,0)-IFERROR(VLOOKUP($B36,'Slutlig allokering kvv'!$B$2:$AC$462,MATCH(U$3,'Slutlig allokering kvv'!$B$1:$AJ$1,0),FALSE)/1,0)</f>
        <v>0</v>
      </c>
      <c r="V36">
        <f>IFERROR(VLOOKUP($B36,Kraftvärmeprod!$B$1:$AH$479,MATCH(V$2,Kraftvärmeprod!$B$1:$AG$1,0),FALSE)/1,0)-IFERROR(VLOOKUP($B36,'Slutlig allokering kvv'!$B$2:$AC$462,MATCH(V$3,'Slutlig allokering kvv'!$B$1:$AJ$1,0),FALSE)/1,0)</f>
        <v>0</v>
      </c>
      <c r="W36">
        <f>IFERROR(VLOOKUP($B36,Kraftvärmeprod!$B$1:$AH$479,MATCH(W$2,Kraftvärmeprod!$B$1:$AG$1,0),FALSE)/1,0)-IFERROR(VLOOKUP($B36,'Slutlig allokering kvv'!$B$2:$AC$462,MATCH(W$3,'Slutlig allokering kvv'!$B$1:$AJ$1,0),FALSE)/1,0)</f>
        <v>0</v>
      </c>
      <c r="X36">
        <f>IFERROR(VLOOKUP($B36,Kraftvärmeprod!$B$1:$AH$479,MATCH(X$2,Kraftvärmeprod!$B$1:$AG$1,0),FALSE)/1,0)-IFERROR(VLOOKUP($B36,'Slutlig allokering kvv'!$B$2:$AC$462,MATCH(X$3,'Slutlig allokering kvv'!$B$1:$AJ$1,0),FALSE)/1,0)</f>
        <v>0</v>
      </c>
      <c r="Y36">
        <f>IFERROR(VLOOKUP($B36,Kraftvärmeprod!$B$1:$AH$479,MATCH(Y$2,Kraftvärmeprod!$B$1:$AG$1,0),FALSE)/1,0)-IFERROR(VLOOKUP($B36,'Slutlig allokering kvv'!$B$2:$AC$462,MATCH(Y$3,'Slutlig allokering kvv'!$B$1:$AJ$1,0),FALSE)/1,0)</f>
        <v>0</v>
      </c>
      <c r="Z36">
        <f>IFERROR(VLOOKUP($B36,Kraftvärmeprod!$B$1:$AH$479,MATCH(Z$2,Kraftvärmeprod!$B$1:$AG$1,0),FALSE)/1,0)-IFERROR(VLOOKUP($B36,'Slutlig allokering kvv'!$B$2:$AC$462,MATCH(Z$3,'Slutlig allokering kvv'!$B$1:$AJ$1,0),FALSE)/1,0)</f>
        <v>0</v>
      </c>
      <c r="AA36">
        <f>IFERROR(VLOOKUP($B36,Kraftvärmeprod!$B$1:$AH$479,MATCH(AA$2,Kraftvärmeprod!$B$1:$AG$1,0),FALSE)/1,0)-IFERROR(VLOOKUP($B36,'Slutlig allokering kvv'!$B$2:$AC$462,MATCH(AA$3,'Slutlig allokering kvv'!$B$1:$AJ$1,0),FALSE)/1,0)</f>
        <v>0</v>
      </c>
      <c r="AB36">
        <f>IFERROR(VLOOKUP($B36,Kraftvärmeprod!$B$1:$AH$479,MATCH(AB$2,Kraftvärmeprod!$B$1:$AG$1,0),FALSE)/1,0)-IFERROR(VLOOKUP($B36,'Slutlig allokering kvv'!$B$2:$AC$462,MATCH(AB$3,'Slutlig allokering kvv'!$B$1:$AJ$1,0),FALSE)/1,0)</f>
        <v>0</v>
      </c>
      <c r="AE36">
        <f t="shared" si="0"/>
        <v>0</v>
      </c>
      <c r="AG36">
        <f>IFERROR(VLOOKUP(B36,'Slutlig allokering kvv'!$B$2:$AJ$462,MATCH("Summa justerad allokerad tillförd energi (utan hjälpel och rökgaskondensering):",'Slutlig allokering kvv'!$B$1:$AK$1,0),FALSE)/1,"")</f>
        <v>0</v>
      </c>
      <c r="AI36" s="23" t="str">
        <f>IFERROR(1-VLOOKUP(B36,'Slutlig allokering kvv'!$B$2:$AJ$462,MATCH("Andel av bränsle i kvv som allokerats till värme, exklusive rökgaskondensering och hjälpel",'Slutlig allokering kvv'!$B$1:$AK$1,0),FALSE),"")</f>
        <v/>
      </c>
      <c r="AK36" s="23" t="str">
        <f t="shared" si="1"/>
        <v/>
      </c>
    </row>
    <row r="37" spans="1:37" x14ac:dyDescent="0.25">
      <c r="A37" s="2" t="s">
        <v>58</v>
      </c>
      <c r="B37" s="2" t="s">
        <v>59</v>
      </c>
      <c r="C37" s="2" t="str">
        <f>IFERROR(VLOOKUP($B37,Kraftvärmeprod!$B$1:$AH$479,MATCH(C$3,Kraftvärmeprod!$B$1:$AG$1,0),FALSE)/1,"")</f>
        <v/>
      </c>
      <c r="D37" s="2" t="str">
        <f>IFERROR(VLOOKUP($B37,Kraftvärmeprod!$B$1:$AH$479,MATCH(D$3,Kraftvärmeprod!$B$1:$AG$1,0),FALSE)/1,"")</f>
        <v/>
      </c>
      <c r="E37">
        <f>IFERROR(VLOOKUP($B37,Kraftvärmeprod!$B$1:$AH$479,MATCH(E$2,Kraftvärmeprod!$B$1:$AG$1,0),FALSE)/1,0)-IFERROR(VLOOKUP($B37,'Slutlig allokering kvv'!$B$2:$AC$462,MATCH(E$3,'Slutlig allokering kvv'!$B$1:$AJ$1,0),FALSE)/1,0)</f>
        <v>0</v>
      </c>
      <c r="F37">
        <f>IFERROR(VLOOKUP($B37,Kraftvärmeprod!$B$1:$AH$479,MATCH(F$2,Kraftvärmeprod!$B$1:$AG$1,0),FALSE)/1,0)-IFERROR(VLOOKUP($B37,'Slutlig allokering kvv'!$B$2:$AC$462,MATCH(F$3,'Slutlig allokering kvv'!$B$1:$AJ$1,0),FALSE)/1,0)</f>
        <v>0</v>
      </c>
      <c r="G37">
        <f>IFERROR(VLOOKUP($B37,Kraftvärmeprod!$B$1:$AH$479,MATCH(G$2,Kraftvärmeprod!$B$1:$AG$1,0),FALSE)/1,0)-IFERROR(VLOOKUP($B37,'Slutlig allokering kvv'!$B$2:$AC$462,MATCH(G$3,'Slutlig allokering kvv'!$B$1:$AJ$1,0),FALSE)/1,0)</f>
        <v>0</v>
      </c>
      <c r="H37">
        <f>IFERROR(VLOOKUP($B37,Kraftvärmeprod!$B$1:$AH$479,MATCH(H$2,Kraftvärmeprod!$B$1:$AG$1,0),FALSE)/1,0)-IFERROR(VLOOKUP($B37,'Slutlig allokering kvv'!$B$2:$AC$462,MATCH(H$3,'Slutlig allokering kvv'!$B$1:$AJ$1,0),FALSE)/1,0)</f>
        <v>0</v>
      </c>
      <c r="I37">
        <f>IFERROR(VLOOKUP($B37,Kraftvärmeprod!$B$1:$AH$479,MATCH(I$2,Kraftvärmeprod!$B$1:$AG$1,0),FALSE)/1,0)-IFERROR(VLOOKUP($B37,'Slutlig allokering kvv'!$B$2:$AC$462,MATCH(I$3,'Slutlig allokering kvv'!$B$1:$AJ$1,0),FALSE)/1,0)</f>
        <v>0</v>
      </c>
      <c r="J37">
        <f>IFERROR(VLOOKUP($B37,Kraftvärmeprod!$B$1:$AH$479,MATCH(J$2,Kraftvärmeprod!$B$1:$AG$1,0),FALSE)/1,0)-IFERROR(VLOOKUP($B37,'Slutlig allokering kvv'!$B$2:$AC$462,MATCH(J$3,'Slutlig allokering kvv'!$B$1:$AJ$1,0),FALSE)/1,0)</f>
        <v>0</v>
      </c>
      <c r="K37">
        <f>IFERROR(VLOOKUP($B37,Kraftvärmeprod!$B$1:$AH$479,MATCH(K$2,Kraftvärmeprod!$B$1:$AG$1,0),FALSE)/1,0)-IFERROR(VLOOKUP($B37,'Slutlig allokering kvv'!$B$2:$AC$462,MATCH(K$3,'Slutlig allokering kvv'!$B$1:$AJ$1,0),FALSE)/1,0)</f>
        <v>0</v>
      </c>
      <c r="L37">
        <f>IFERROR(VLOOKUP($B37,Kraftvärmeprod!$B$1:$AH$479,MATCH(L$2,Kraftvärmeprod!$B$1:$AG$1,0),FALSE)/1,0)-IFERROR(VLOOKUP($B37,'Slutlig allokering kvv'!$B$2:$AC$462,MATCH(L$3,'Slutlig allokering kvv'!$B$1:$AJ$1,0),FALSE)/1,0)</f>
        <v>0</v>
      </c>
      <c r="M37" s="40">
        <f>IFERROR(VLOOKUP($B37,Miljö!$B$1:$S$477,MATCH(M$2,Miljö!$B$1:$X$1,0),FALSE)/1,0)-IFERROR(VLOOKUP($B37,'Slutlig allokering kvv'!$B$2:$AC$462,MATCH(M$3,'Slutlig allokering kvv'!$B$1:$AJ$1,0),FALSE)/1,0)</f>
        <v>0</v>
      </c>
      <c r="N37">
        <f>IFERROR(VLOOKUP($B37,Kraftvärmeprod!$B$1:$AH$479,MATCH(N$2,Kraftvärmeprod!$B$1:$AG$1,0),FALSE)/1,0)-IFERROR(VLOOKUP($B37,'Slutlig allokering kvv'!$B$2:$AC$462,MATCH(N$3,'Slutlig allokering kvv'!$B$1:$AJ$1,0),FALSE)/1,0)</f>
        <v>0</v>
      </c>
      <c r="O37">
        <f>IFERROR(VLOOKUP($B37,Kraftvärmeprod!$B$1:$AH$479,MATCH(O$2,Kraftvärmeprod!$B$1:$AG$1,0),FALSE)/1,0)-IFERROR(VLOOKUP($B37,'Slutlig allokering kvv'!$B$2:$AC$462,MATCH(O$3,'Slutlig allokering kvv'!$B$1:$AJ$1,0),FALSE)/1,0)</f>
        <v>0</v>
      </c>
      <c r="P37">
        <f>IFERROR(VLOOKUP($B37,Kraftvärmeprod!$B$1:$AH$479,MATCH(P$2,Kraftvärmeprod!$B$1:$AG$1,0),FALSE)/1,0)-IFERROR(VLOOKUP($B37,'Slutlig allokering kvv'!$B$2:$AC$462,MATCH(P$3,'Slutlig allokering kvv'!$B$1:$AJ$1,0),FALSE)/1,0)</f>
        <v>0</v>
      </c>
      <c r="Q37">
        <f>IFERROR(VLOOKUP($B37,Kraftvärmeprod!$B$1:$AH$479,MATCH(Q$2,Kraftvärmeprod!$B$1:$AG$1,0),FALSE)/1,0)-IFERROR(VLOOKUP($B37,'Slutlig allokering kvv'!$B$2:$AC$462,MATCH(Q$3,'Slutlig allokering kvv'!$B$1:$AJ$1,0),FALSE)/1,0)</f>
        <v>0</v>
      </c>
      <c r="R37">
        <f>IFERROR(VLOOKUP($B37,Kraftvärmeprod!$B$1:$AH$479,MATCH(R$2,Kraftvärmeprod!$B$1:$AG$1,0),FALSE)/1,0)-IFERROR(VLOOKUP($B37,'Slutlig allokering kvv'!$B$2:$AC$462,MATCH(R$3,'Slutlig allokering kvv'!$B$1:$AJ$1,0),FALSE)/1,0)</f>
        <v>0</v>
      </c>
      <c r="S37">
        <f>IFERROR(VLOOKUP($B37,Kraftvärmeprod!$B$1:$AH$479,MATCH(S$2,Kraftvärmeprod!$B$1:$AG$1,0),FALSE)/1,0)-IFERROR(VLOOKUP($B37,'Slutlig allokering kvv'!$B$2:$AC$462,MATCH(S$3,'Slutlig allokering kvv'!$B$1:$AJ$1,0),FALSE)/1,0)</f>
        <v>0</v>
      </c>
      <c r="T37">
        <f>IFERROR(VLOOKUP($B37,Kraftvärmeprod!$B$1:$AH$479,MATCH(T$2,Kraftvärmeprod!$B$1:$AG$1,0),FALSE)/1,0)-IFERROR(VLOOKUP($B37,'Slutlig allokering kvv'!$B$2:$AC$462,MATCH(T$3,'Slutlig allokering kvv'!$B$1:$AJ$1,0),FALSE)/1,0)</f>
        <v>0</v>
      </c>
      <c r="U37">
        <f>IFERROR(VLOOKUP($B37,Kraftvärmeprod!$B$1:$AH$479,MATCH(U$2,Kraftvärmeprod!$B$1:$AG$1,0),FALSE)/1,0)-IFERROR(VLOOKUP($B37,'Slutlig allokering kvv'!$B$2:$AC$462,MATCH(U$3,'Slutlig allokering kvv'!$B$1:$AJ$1,0),FALSE)/1,0)</f>
        <v>0</v>
      </c>
      <c r="V37">
        <f>IFERROR(VLOOKUP($B37,Kraftvärmeprod!$B$1:$AH$479,MATCH(V$2,Kraftvärmeprod!$B$1:$AG$1,0),FALSE)/1,0)-IFERROR(VLOOKUP($B37,'Slutlig allokering kvv'!$B$2:$AC$462,MATCH(V$3,'Slutlig allokering kvv'!$B$1:$AJ$1,0),FALSE)/1,0)</f>
        <v>0</v>
      </c>
      <c r="W37">
        <f>IFERROR(VLOOKUP($B37,Kraftvärmeprod!$B$1:$AH$479,MATCH(W$2,Kraftvärmeprod!$B$1:$AG$1,0),FALSE)/1,0)-IFERROR(VLOOKUP($B37,'Slutlig allokering kvv'!$B$2:$AC$462,MATCH(W$3,'Slutlig allokering kvv'!$B$1:$AJ$1,0),FALSE)/1,0)</f>
        <v>0</v>
      </c>
      <c r="X37">
        <f>IFERROR(VLOOKUP($B37,Kraftvärmeprod!$B$1:$AH$479,MATCH(X$2,Kraftvärmeprod!$B$1:$AG$1,0),FALSE)/1,0)-IFERROR(VLOOKUP($B37,'Slutlig allokering kvv'!$B$2:$AC$462,MATCH(X$3,'Slutlig allokering kvv'!$B$1:$AJ$1,0),FALSE)/1,0)</f>
        <v>0</v>
      </c>
      <c r="Y37">
        <f>IFERROR(VLOOKUP($B37,Kraftvärmeprod!$B$1:$AH$479,MATCH(Y$2,Kraftvärmeprod!$B$1:$AG$1,0),FALSE)/1,0)-IFERROR(VLOOKUP($B37,'Slutlig allokering kvv'!$B$2:$AC$462,MATCH(Y$3,'Slutlig allokering kvv'!$B$1:$AJ$1,0),FALSE)/1,0)</f>
        <v>0</v>
      </c>
      <c r="Z37">
        <f>IFERROR(VLOOKUP($B37,Kraftvärmeprod!$B$1:$AH$479,MATCH(Z$2,Kraftvärmeprod!$B$1:$AG$1,0),FALSE)/1,0)-IFERROR(VLOOKUP($B37,'Slutlig allokering kvv'!$B$2:$AC$462,MATCH(Z$3,'Slutlig allokering kvv'!$B$1:$AJ$1,0),FALSE)/1,0)</f>
        <v>0</v>
      </c>
      <c r="AA37">
        <f>IFERROR(VLOOKUP($B37,Kraftvärmeprod!$B$1:$AH$479,MATCH(AA$2,Kraftvärmeprod!$B$1:$AG$1,0),FALSE)/1,0)-IFERROR(VLOOKUP($B37,'Slutlig allokering kvv'!$B$2:$AC$462,MATCH(AA$3,'Slutlig allokering kvv'!$B$1:$AJ$1,0),FALSE)/1,0)</f>
        <v>0</v>
      </c>
      <c r="AB37">
        <f>IFERROR(VLOOKUP($B37,Kraftvärmeprod!$B$1:$AH$479,MATCH(AB$2,Kraftvärmeprod!$B$1:$AG$1,0),FALSE)/1,0)-IFERROR(VLOOKUP($B37,'Slutlig allokering kvv'!$B$2:$AC$462,MATCH(AB$3,'Slutlig allokering kvv'!$B$1:$AJ$1,0),FALSE)/1,0)</f>
        <v>0</v>
      </c>
      <c r="AE37">
        <f t="shared" si="0"/>
        <v>0</v>
      </c>
      <c r="AG37">
        <f>IFERROR(VLOOKUP(B37,'Slutlig allokering kvv'!$B$2:$AJ$462,MATCH("Summa justerad allokerad tillförd energi (utan hjälpel och rökgaskondensering):",'Slutlig allokering kvv'!$B$1:$AK$1,0),FALSE)/1,"")</f>
        <v>0</v>
      </c>
      <c r="AI37" s="23" t="str">
        <f>IFERROR(1-VLOOKUP(B37,'Slutlig allokering kvv'!$B$2:$AJ$462,MATCH("Andel av bränsle i kvv som allokerats till värme, exklusive rökgaskondensering och hjälpel",'Slutlig allokering kvv'!$B$1:$AK$1,0),FALSE),"")</f>
        <v/>
      </c>
      <c r="AK37" s="23" t="str">
        <f t="shared" si="1"/>
        <v/>
      </c>
    </row>
    <row r="38" spans="1:37" x14ac:dyDescent="0.25">
      <c r="A38" s="2" t="s">
        <v>60</v>
      </c>
      <c r="B38" s="2" t="s">
        <v>61</v>
      </c>
      <c r="C38" s="2" t="str">
        <f>IFERROR(VLOOKUP($B38,Kraftvärmeprod!$B$1:$AH$479,MATCH(C$3,Kraftvärmeprod!$B$1:$AG$1,0),FALSE)/1,"")</f>
        <v/>
      </c>
      <c r="D38" s="2" t="str">
        <f>IFERROR(VLOOKUP($B38,Kraftvärmeprod!$B$1:$AH$479,MATCH(D$3,Kraftvärmeprod!$B$1:$AG$1,0),FALSE)/1,"")</f>
        <v/>
      </c>
      <c r="E38">
        <f>IFERROR(VLOOKUP($B38,Kraftvärmeprod!$B$1:$AH$479,MATCH(E$2,Kraftvärmeprod!$B$1:$AG$1,0),FALSE)/1,0)-IFERROR(VLOOKUP($B38,'Slutlig allokering kvv'!$B$2:$AC$462,MATCH(E$3,'Slutlig allokering kvv'!$B$1:$AJ$1,0),FALSE)/1,0)</f>
        <v>0</v>
      </c>
      <c r="F38">
        <f>IFERROR(VLOOKUP($B38,Kraftvärmeprod!$B$1:$AH$479,MATCH(F$2,Kraftvärmeprod!$B$1:$AG$1,0),FALSE)/1,0)-IFERROR(VLOOKUP($B38,'Slutlig allokering kvv'!$B$2:$AC$462,MATCH(F$3,'Slutlig allokering kvv'!$B$1:$AJ$1,0),FALSE)/1,0)</f>
        <v>0</v>
      </c>
      <c r="G38">
        <f>IFERROR(VLOOKUP($B38,Kraftvärmeprod!$B$1:$AH$479,MATCH(G$2,Kraftvärmeprod!$B$1:$AG$1,0),FALSE)/1,0)-IFERROR(VLOOKUP($B38,'Slutlig allokering kvv'!$B$2:$AC$462,MATCH(G$3,'Slutlig allokering kvv'!$B$1:$AJ$1,0),FALSE)/1,0)</f>
        <v>0</v>
      </c>
      <c r="H38">
        <f>IFERROR(VLOOKUP($B38,Kraftvärmeprod!$B$1:$AH$479,MATCH(H$2,Kraftvärmeprod!$B$1:$AG$1,0),FALSE)/1,0)-IFERROR(VLOOKUP($B38,'Slutlig allokering kvv'!$B$2:$AC$462,MATCH(H$3,'Slutlig allokering kvv'!$B$1:$AJ$1,0),FALSE)/1,0)</f>
        <v>0</v>
      </c>
      <c r="I38">
        <f>IFERROR(VLOOKUP($B38,Kraftvärmeprod!$B$1:$AH$479,MATCH(I$2,Kraftvärmeprod!$B$1:$AG$1,0),FALSE)/1,0)-IFERROR(VLOOKUP($B38,'Slutlig allokering kvv'!$B$2:$AC$462,MATCH(I$3,'Slutlig allokering kvv'!$B$1:$AJ$1,0),FALSE)/1,0)</f>
        <v>0</v>
      </c>
      <c r="J38">
        <f>IFERROR(VLOOKUP($B38,Kraftvärmeprod!$B$1:$AH$479,MATCH(J$2,Kraftvärmeprod!$B$1:$AG$1,0),FALSE)/1,0)-IFERROR(VLOOKUP($B38,'Slutlig allokering kvv'!$B$2:$AC$462,MATCH(J$3,'Slutlig allokering kvv'!$B$1:$AJ$1,0),FALSE)/1,0)</f>
        <v>0</v>
      </c>
      <c r="K38">
        <f>IFERROR(VLOOKUP($B38,Kraftvärmeprod!$B$1:$AH$479,MATCH(K$2,Kraftvärmeprod!$B$1:$AG$1,0),FALSE)/1,0)-IFERROR(VLOOKUP($B38,'Slutlig allokering kvv'!$B$2:$AC$462,MATCH(K$3,'Slutlig allokering kvv'!$B$1:$AJ$1,0),FALSE)/1,0)</f>
        <v>0</v>
      </c>
      <c r="L38">
        <f>IFERROR(VLOOKUP($B38,Kraftvärmeprod!$B$1:$AH$479,MATCH(L$2,Kraftvärmeprod!$B$1:$AG$1,0),FALSE)/1,0)-IFERROR(VLOOKUP($B38,'Slutlig allokering kvv'!$B$2:$AC$462,MATCH(L$3,'Slutlig allokering kvv'!$B$1:$AJ$1,0),FALSE)/1,0)</f>
        <v>0</v>
      </c>
      <c r="M38" s="40">
        <f>IFERROR(VLOOKUP($B38,Miljö!$B$1:$S$477,MATCH(M$2,Miljö!$B$1:$X$1,0),FALSE)/1,0)-IFERROR(VLOOKUP($B38,'Slutlig allokering kvv'!$B$2:$AC$462,MATCH(M$3,'Slutlig allokering kvv'!$B$1:$AJ$1,0),FALSE)/1,0)</f>
        <v>0</v>
      </c>
      <c r="N38">
        <f>IFERROR(VLOOKUP($B38,Kraftvärmeprod!$B$1:$AH$479,MATCH(N$2,Kraftvärmeprod!$B$1:$AG$1,0),FALSE)/1,0)-IFERROR(VLOOKUP($B38,'Slutlig allokering kvv'!$B$2:$AC$462,MATCH(N$3,'Slutlig allokering kvv'!$B$1:$AJ$1,0),FALSE)/1,0)</f>
        <v>0</v>
      </c>
      <c r="O38">
        <f>IFERROR(VLOOKUP($B38,Kraftvärmeprod!$B$1:$AH$479,MATCH(O$2,Kraftvärmeprod!$B$1:$AG$1,0),FALSE)/1,0)-IFERROR(VLOOKUP($B38,'Slutlig allokering kvv'!$B$2:$AC$462,MATCH(O$3,'Slutlig allokering kvv'!$B$1:$AJ$1,0),FALSE)/1,0)</f>
        <v>0</v>
      </c>
      <c r="P38">
        <f>IFERROR(VLOOKUP($B38,Kraftvärmeprod!$B$1:$AH$479,MATCH(P$2,Kraftvärmeprod!$B$1:$AG$1,0),FALSE)/1,0)-IFERROR(VLOOKUP($B38,'Slutlig allokering kvv'!$B$2:$AC$462,MATCH(P$3,'Slutlig allokering kvv'!$B$1:$AJ$1,0),FALSE)/1,0)</f>
        <v>0</v>
      </c>
      <c r="Q38">
        <f>IFERROR(VLOOKUP($B38,Kraftvärmeprod!$B$1:$AH$479,MATCH(Q$2,Kraftvärmeprod!$B$1:$AG$1,0),FALSE)/1,0)-IFERROR(VLOOKUP($B38,'Slutlig allokering kvv'!$B$2:$AC$462,MATCH(Q$3,'Slutlig allokering kvv'!$B$1:$AJ$1,0),FALSE)/1,0)</f>
        <v>0</v>
      </c>
      <c r="R38">
        <f>IFERROR(VLOOKUP($B38,Kraftvärmeprod!$B$1:$AH$479,MATCH(R$2,Kraftvärmeprod!$B$1:$AG$1,0),FALSE)/1,0)-IFERROR(VLOOKUP($B38,'Slutlig allokering kvv'!$B$2:$AC$462,MATCH(R$3,'Slutlig allokering kvv'!$B$1:$AJ$1,0),FALSE)/1,0)</f>
        <v>0</v>
      </c>
      <c r="S38">
        <f>IFERROR(VLOOKUP($B38,Kraftvärmeprod!$B$1:$AH$479,MATCH(S$2,Kraftvärmeprod!$B$1:$AG$1,0),FALSE)/1,0)-IFERROR(VLOOKUP($B38,'Slutlig allokering kvv'!$B$2:$AC$462,MATCH(S$3,'Slutlig allokering kvv'!$B$1:$AJ$1,0),FALSE)/1,0)</f>
        <v>0</v>
      </c>
      <c r="T38">
        <f>IFERROR(VLOOKUP($B38,Kraftvärmeprod!$B$1:$AH$479,MATCH(T$2,Kraftvärmeprod!$B$1:$AG$1,0),FALSE)/1,0)-IFERROR(VLOOKUP($B38,'Slutlig allokering kvv'!$B$2:$AC$462,MATCH(T$3,'Slutlig allokering kvv'!$B$1:$AJ$1,0),FALSE)/1,0)</f>
        <v>0</v>
      </c>
      <c r="U38">
        <f>IFERROR(VLOOKUP($B38,Kraftvärmeprod!$B$1:$AH$479,MATCH(U$2,Kraftvärmeprod!$B$1:$AG$1,0),FALSE)/1,0)-IFERROR(VLOOKUP($B38,'Slutlig allokering kvv'!$B$2:$AC$462,MATCH(U$3,'Slutlig allokering kvv'!$B$1:$AJ$1,0),FALSE)/1,0)</f>
        <v>0</v>
      </c>
      <c r="V38">
        <f>IFERROR(VLOOKUP($B38,Kraftvärmeprod!$B$1:$AH$479,MATCH(V$2,Kraftvärmeprod!$B$1:$AG$1,0),FALSE)/1,0)-IFERROR(VLOOKUP($B38,'Slutlig allokering kvv'!$B$2:$AC$462,MATCH(V$3,'Slutlig allokering kvv'!$B$1:$AJ$1,0),FALSE)/1,0)</f>
        <v>0</v>
      </c>
      <c r="W38">
        <f>IFERROR(VLOOKUP($B38,Kraftvärmeprod!$B$1:$AH$479,MATCH(W$2,Kraftvärmeprod!$B$1:$AG$1,0),FALSE)/1,0)-IFERROR(VLOOKUP($B38,'Slutlig allokering kvv'!$B$2:$AC$462,MATCH(W$3,'Slutlig allokering kvv'!$B$1:$AJ$1,0),FALSE)/1,0)</f>
        <v>0</v>
      </c>
      <c r="X38">
        <f>IFERROR(VLOOKUP($B38,Kraftvärmeprod!$B$1:$AH$479,MATCH(X$2,Kraftvärmeprod!$B$1:$AG$1,0),FALSE)/1,0)-IFERROR(VLOOKUP($B38,'Slutlig allokering kvv'!$B$2:$AC$462,MATCH(X$3,'Slutlig allokering kvv'!$B$1:$AJ$1,0),FALSE)/1,0)</f>
        <v>0</v>
      </c>
      <c r="Y38">
        <f>IFERROR(VLOOKUP($B38,Kraftvärmeprod!$B$1:$AH$479,MATCH(Y$2,Kraftvärmeprod!$B$1:$AG$1,0),FALSE)/1,0)-IFERROR(VLOOKUP($B38,'Slutlig allokering kvv'!$B$2:$AC$462,MATCH(Y$3,'Slutlig allokering kvv'!$B$1:$AJ$1,0),FALSE)/1,0)</f>
        <v>0</v>
      </c>
      <c r="Z38">
        <f>IFERROR(VLOOKUP($B38,Kraftvärmeprod!$B$1:$AH$479,MATCH(Z$2,Kraftvärmeprod!$B$1:$AG$1,0),FALSE)/1,0)-IFERROR(VLOOKUP($B38,'Slutlig allokering kvv'!$B$2:$AC$462,MATCH(Z$3,'Slutlig allokering kvv'!$B$1:$AJ$1,0),FALSE)/1,0)</f>
        <v>0</v>
      </c>
      <c r="AA38">
        <f>IFERROR(VLOOKUP($B38,Kraftvärmeprod!$B$1:$AH$479,MATCH(AA$2,Kraftvärmeprod!$B$1:$AG$1,0),FALSE)/1,0)-IFERROR(VLOOKUP($B38,'Slutlig allokering kvv'!$B$2:$AC$462,MATCH(AA$3,'Slutlig allokering kvv'!$B$1:$AJ$1,0),FALSE)/1,0)</f>
        <v>0</v>
      </c>
      <c r="AB38">
        <f>IFERROR(VLOOKUP($B38,Kraftvärmeprod!$B$1:$AH$479,MATCH(AB$2,Kraftvärmeprod!$B$1:$AG$1,0),FALSE)/1,0)-IFERROR(VLOOKUP($B38,'Slutlig allokering kvv'!$B$2:$AC$462,MATCH(AB$3,'Slutlig allokering kvv'!$B$1:$AJ$1,0),FALSE)/1,0)</f>
        <v>0</v>
      </c>
      <c r="AE38">
        <f t="shared" si="0"/>
        <v>0</v>
      </c>
      <c r="AG38">
        <f>IFERROR(VLOOKUP(B38,'Slutlig allokering kvv'!$B$2:$AJ$462,MATCH("Summa justerad allokerad tillförd energi (utan hjälpel och rökgaskondensering):",'Slutlig allokering kvv'!$B$1:$AK$1,0),FALSE)/1,"")</f>
        <v>0</v>
      </c>
      <c r="AI38" s="23" t="str">
        <f>IFERROR(1-VLOOKUP(B38,'Slutlig allokering kvv'!$B$2:$AJ$462,MATCH("Andel av bränsle i kvv som allokerats till värme, exklusive rökgaskondensering och hjälpel",'Slutlig allokering kvv'!$B$1:$AK$1,0),FALSE),"")</f>
        <v/>
      </c>
      <c r="AK38" s="23" t="str">
        <f t="shared" si="1"/>
        <v/>
      </c>
    </row>
    <row r="39" spans="1:37" x14ac:dyDescent="0.25">
      <c r="A39" s="2" t="s">
        <v>60</v>
      </c>
      <c r="B39" s="2" t="s">
        <v>62</v>
      </c>
      <c r="C39" s="2" t="str">
        <f>IFERROR(VLOOKUP($B39,Kraftvärmeprod!$B$1:$AH$479,MATCH(C$3,Kraftvärmeprod!$B$1:$AG$1,0),FALSE)/1,"")</f>
        <v/>
      </c>
      <c r="D39" s="2" t="str">
        <f>IFERROR(VLOOKUP($B39,Kraftvärmeprod!$B$1:$AH$479,MATCH(D$3,Kraftvärmeprod!$B$1:$AG$1,0),FALSE)/1,"")</f>
        <v/>
      </c>
      <c r="E39">
        <f>IFERROR(VLOOKUP($B39,Kraftvärmeprod!$B$1:$AH$479,MATCH(E$2,Kraftvärmeprod!$B$1:$AG$1,0),FALSE)/1,0)-IFERROR(VLOOKUP($B39,'Slutlig allokering kvv'!$B$2:$AC$462,MATCH(E$3,'Slutlig allokering kvv'!$B$1:$AJ$1,0),FALSE)/1,0)</f>
        <v>0</v>
      </c>
      <c r="F39">
        <f>IFERROR(VLOOKUP($B39,Kraftvärmeprod!$B$1:$AH$479,MATCH(F$2,Kraftvärmeprod!$B$1:$AG$1,0),FALSE)/1,0)-IFERROR(VLOOKUP($B39,'Slutlig allokering kvv'!$B$2:$AC$462,MATCH(F$3,'Slutlig allokering kvv'!$B$1:$AJ$1,0),FALSE)/1,0)</f>
        <v>0</v>
      </c>
      <c r="G39">
        <f>IFERROR(VLOOKUP($B39,Kraftvärmeprod!$B$1:$AH$479,MATCH(G$2,Kraftvärmeprod!$B$1:$AG$1,0),FALSE)/1,0)-IFERROR(VLOOKUP($B39,'Slutlig allokering kvv'!$B$2:$AC$462,MATCH(G$3,'Slutlig allokering kvv'!$B$1:$AJ$1,0),FALSE)/1,0)</f>
        <v>0</v>
      </c>
      <c r="H39">
        <f>IFERROR(VLOOKUP($B39,Kraftvärmeprod!$B$1:$AH$479,MATCH(H$2,Kraftvärmeprod!$B$1:$AG$1,0),FALSE)/1,0)-IFERROR(VLOOKUP($B39,'Slutlig allokering kvv'!$B$2:$AC$462,MATCH(H$3,'Slutlig allokering kvv'!$B$1:$AJ$1,0),FALSE)/1,0)</f>
        <v>0</v>
      </c>
      <c r="I39">
        <f>IFERROR(VLOOKUP($B39,Kraftvärmeprod!$B$1:$AH$479,MATCH(I$2,Kraftvärmeprod!$B$1:$AG$1,0),FALSE)/1,0)-IFERROR(VLOOKUP($B39,'Slutlig allokering kvv'!$B$2:$AC$462,MATCH(I$3,'Slutlig allokering kvv'!$B$1:$AJ$1,0),FALSE)/1,0)</f>
        <v>0</v>
      </c>
      <c r="J39">
        <f>IFERROR(VLOOKUP($B39,Kraftvärmeprod!$B$1:$AH$479,MATCH(J$2,Kraftvärmeprod!$B$1:$AG$1,0),FALSE)/1,0)-IFERROR(VLOOKUP($B39,'Slutlig allokering kvv'!$B$2:$AC$462,MATCH(J$3,'Slutlig allokering kvv'!$B$1:$AJ$1,0),FALSE)/1,0)</f>
        <v>0</v>
      </c>
      <c r="K39">
        <f>IFERROR(VLOOKUP($B39,Kraftvärmeprod!$B$1:$AH$479,MATCH(K$2,Kraftvärmeprod!$B$1:$AG$1,0),FALSE)/1,0)-IFERROR(VLOOKUP($B39,'Slutlig allokering kvv'!$B$2:$AC$462,MATCH(K$3,'Slutlig allokering kvv'!$B$1:$AJ$1,0),FALSE)/1,0)</f>
        <v>0</v>
      </c>
      <c r="L39">
        <f>IFERROR(VLOOKUP($B39,Kraftvärmeprod!$B$1:$AH$479,MATCH(L$2,Kraftvärmeprod!$B$1:$AG$1,0),FALSE)/1,0)-IFERROR(VLOOKUP($B39,'Slutlig allokering kvv'!$B$2:$AC$462,MATCH(L$3,'Slutlig allokering kvv'!$B$1:$AJ$1,0),FALSE)/1,0)</f>
        <v>0</v>
      </c>
      <c r="M39" s="40">
        <f>IFERROR(VLOOKUP($B39,Miljö!$B$1:$S$477,MATCH(M$2,Miljö!$B$1:$X$1,0),FALSE)/1,0)-IFERROR(VLOOKUP($B39,'Slutlig allokering kvv'!$B$2:$AC$462,MATCH(M$3,'Slutlig allokering kvv'!$B$1:$AJ$1,0),FALSE)/1,0)</f>
        <v>0</v>
      </c>
      <c r="N39">
        <f>IFERROR(VLOOKUP($B39,Kraftvärmeprod!$B$1:$AH$479,MATCH(N$2,Kraftvärmeprod!$B$1:$AG$1,0),FALSE)/1,0)-IFERROR(VLOOKUP($B39,'Slutlig allokering kvv'!$B$2:$AC$462,MATCH(N$3,'Slutlig allokering kvv'!$B$1:$AJ$1,0),FALSE)/1,0)</f>
        <v>0</v>
      </c>
      <c r="O39">
        <f>IFERROR(VLOOKUP($B39,Kraftvärmeprod!$B$1:$AH$479,MATCH(O$2,Kraftvärmeprod!$B$1:$AG$1,0),FALSE)/1,0)-IFERROR(VLOOKUP($B39,'Slutlig allokering kvv'!$B$2:$AC$462,MATCH(O$3,'Slutlig allokering kvv'!$B$1:$AJ$1,0),FALSE)/1,0)</f>
        <v>0</v>
      </c>
      <c r="P39">
        <f>IFERROR(VLOOKUP($B39,Kraftvärmeprod!$B$1:$AH$479,MATCH(P$2,Kraftvärmeprod!$B$1:$AG$1,0),FALSE)/1,0)-IFERROR(VLOOKUP($B39,'Slutlig allokering kvv'!$B$2:$AC$462,MATCH(P$3,'Slutlig allokering kvv'!$B$1:$AJ$1,0),FALSE)/1,0)</f>
        <v>0</v>
      </c>
      <c r="Q39">
        <f>IFERROR(VLOOKUP($B39,Kraftvärmeprod!$B$1:$AH$479,MATCH(Q$2,Kraftvärmeprod!$B$1:$AG$1,0),FALSE)/1,0)-IFERROR(VLOOKUP($B39,'Slutlig allokering kvv'!$B$2:$AC$462,MATCH(Q$3,'Slutlig allokering kvv'!$B$1:$AJ$1,0),FALSE)/1,0)</f>
        <v>0</v>
      </c>
      <c r="R39">
        <f>IFERROR(VLOOKUP($B39,Kraftvärmeprod!$B$1:$AH$479,MATCH(R$2,Kraftvärmeprod!$B$1:$AG$1,0),FALSE)/1,0)-IFERROR(VLOOKUP($B39,'Slutlig allokering kvv'!$B$2:$AC$462,MATCH(R$3,'Slutlig allokering kvv'!$B$1:$AJ$1,0),FALSE)/1,0)</f>
        <v>0</v>
      </c>
      <c r="S39">
        <f>IFERROR(VLOOKUP($B39,Kraftvärmeprod!$B$1:$AH$479,MATCH(S$2,Kraftvärmeprod!$B$1:$AG$1,0),FALSE)/1,0)-IFERROR(VLOOKUP($B39,'Slutlig allokering kvv'!$B$2:$AC$462,MATCH(S$3,'Slutlig allokering kvv'!$B$1:$AJ$1,0),FALSE)/1,0)</f>
        <v>0</v>
      </c>
      <c r="T39">
        <f>IFERROR(VLOOKUP($B39,Kraftvärmeprod!$B$1:$AH$479,MATCH(T$2,Kraftvärmeprod!$B$1:$AG$1,0),FALSE)/1,0)-IFERROR(VLOOKUP($B39,'Slutlig allokering kvv'!$B$2:$AC$462,MATCH(T$3,'Slutlig allokering kvv'!$B$1:$AJ$1,0),FALSE)/1,0)</f>
        <v>0</v>
      </c>
      <c r="U39">
        <f>IFERROR(VLOOKUP($B39,Kraftvärmeprod!$B$1:$AH$479,MATCH(U$2,Kraftvärmeprod!$B$1:$AG$1,0),FALSE)/1,0)-IFERROR(VLOOKUP($B39,'Slutlig allokering kvv'!$B$2:$AC$462,MATCH(U$3,'Slutlig allokering kvv'!$B$1:$AJ$1,0),FALSE)/1,0)</f>
        <v>0</v>
      </c>
      <c r="V39">
        <f>IFERROR(VLOOKUP($B39,Kraftvärmeprod!$B$1:$AH$479,MATCH(V$2,Kraftvärmeprod!$B$1:$AG$1,0),FALSE)/1,0)-IFERROR(VLOOKUP($B39,'Slutlig allokering kvv'!$B$2:$AC$462,MATCH(V$3,'Slutlig allokering kvv'!$B$1:$AJ$1,0),FALSE)/1,0)</f>
        <v>0</v>
      </c>
      <c r="W39">
        <f>IFERROR(VLOOKUP($B39,Kraftvärmeprod!$B$1:$AH$479,MATCH(W$2,Kraftvärmeprod!$B$1:$AG$1,0),FALSE)/1,0)-IFERROR(VLOOKUP($B39,'Slutlig allokering kvv'!$B$2:$AC$462,MATCH(W$3,'Slutlig allokering kvv'!$B$1:$AJ$1,0),FALSE)/1,0)</f>
        <v>0</v>
      </c>
      <c r="X39">
        <f>IFERROR(VLOOKUP($B39,Kraftvärmeprod!$B$1:$AH$479,MATCH(X$2,Kraftvärmeprod!$B$1:$AG$1,0),FALSE)/1,0)-IFERROR(VLOOKUP($B39,'Slutlig allokering kvv'!$B$2:$AC$462,MATCH(X$3,'Slutlig allokering kvv'!$B$1:$AJ$1,0),FALSE)/1,0)</f>
        <v>0</v>
      </c>
      <c r="Y39">
        <f>IFERROR(VLOOKUP($B39,Kraftvärmeprod!$B$1:$AH$479,MATCH(Y$2,Kraftvärmeprod!$B$1:$AG$1,0),FALSE)/1,0)-IFERROR(VLOOKUP($B39,'Slutlig allokering kvv'!$B$2:$AC$462,MATCH(Y$3,'Slutlig allokering kvv'!$B$1:$AJ$1,0),FALSE)/1,0)</f>
        <v>0</v>
      </c>
      <c r="Z39">
        <f>IFERROR(VLOOKUP($B39,Kraftvärmeprod!$B$1:$AH$479,MATCH(Z$2,Kraftvärmeprod!$B$1:$AG$1,0),FALSE)/1,0)-IFERROR(VLOOKUP($B39,'Slutlig allokering kvv'!$B$2:$AC$462,MATCH(Z$3,'Slutlig allokering kvv'!$B$1:$AJ$1,0),FALSE)/1,0)</f>
        <v>0</v>
      </c>
      <c r="AA39">
        <f>IFERROR(VLOOKUP($B39,Kraftvärmeprod!$B$1:$AH$479,MATCH(AA$2,Kraftvärmeprod!$B$1:$AG$1,0),FALSE)/1,0)-IFERROR(VLOOKUP($B39,'Slutlig allokering kvv'!$B$2:$AC$462,MATCH(AA$3,'Slutlig allokering kvv'!$B$1:$AJ$1,0),FALSE)/1,0)</f>
        <v>0</v>
      </c>
      <c r="AB39">
        <f>IFERROR(VLOOKUP($B39,Kraftvärmeprod!$B$1:$AH$479,MATCH(AB$2,Kraftvärmeprod!$B$1:$AG$1,0),FALSE)/1,0)-IFERROR(VLOOKUP($B39,'Slutlig allokering kvv'!$B$2:$AC$462,MATCH(AB$3,'Slutlig allokering kvv'!$B$1:$AJ$1,0),FALSE)/1,0)</f>
        <v>0</v>
      </c>
      <c r="AE39">
        <f t="shared" si="0"/>
        <v>0</v>
      </c>
      <c r="AG39">
        <f>IFERROR(VLOOKUP(B39,'Slutlig allokering kvv'!$B$2:$AJ$462,MATCH("Summa justerad allokerad tillförd energi (utan hjälpel och rökgaskondensering):",'Slutlig allokering kvv'!$B$1:$AK$1,0),FALSE)/1,"")</f>
        <v>0</v>
      </c>
      <c r="AI39" s="23" t="str">
        <f>IFERROR(1-VLOOKUP(B39,'Slutlig allokering kvv'!$B$2:$AJ$462,MATCH("Andel av bränsle i kvv som allokerats till värme, exklusive rökgaskondensering och hjälpel",'Slutlig allokering kvv'!$B$1:$AK$1,0),FALSE),"")</f>
        <v/>
      </c>
      <c r="AK39" s="23" t="str">
        <f t="shared" si="1"/>
        <v/>
      </c>
    </row>
    <row r="40" spans="1:37" x14ac:dyDescent="0.25">
      <c r="A40" s="2" t="s">
        <v>63</v>
      </c>
      <c r="B40" s="2" t="s">
        <v>64</v>
      </c>
      <c r="C40" s="2" t="str">
        <f>IFERROR(VLOOKUP($B40,Kraftvärmeprod!$B$1:$AH$479,MATCH(C$3,Kraftvärmeprod!$B$1:$AG$1,0),FALSE)/1,"")</f>
        <v/>
      </c>
      <c r="D40" s="2" t="str">
        <f>IFERROR(VLOOKUP($B40,Kraftvärmeprod!$B$1:$AH$479,MATCH(D$3,Kraftvärmeprod!$B$1:$AG$1,0),FALSE)/1,"")</f>
        <v/>
      </c>
      <c r="E40">
        <f>IFERROR(VLOOKUP($B40,Kraftvärmeprod!$B$1:$AH$479,MATCH(E$2,Kraftvärmeprod!$B$1:$AG$1,0),FALSE)/1,0)-IFERROR(VLOOKUP($B40,'Slutlig allokering kvv'!$B$2:$AC$462,MATCH(E$3,'Slutlig allokering kvv'!$B$1:$AJ$1,0),FALSE)/1,0)</f>
        <v>0</v>
      </c>
      <c r="F40">
        <f>IFERROR(VLOOKUP($B40,Kraftvärmeprod!$B$1:$AH$479,MATCH(F$2,Kraftvärmeprod!$B$1:$AG$1,0),FALSE)/1,0)-IFERROR(VLOOKUP($B40,'Slutlig allokering kvv'!$B$2:$AC$462,MATCH(F$3,'Slutlig allokering kvv'!$B$1:$AJ$1,0),FALSE)/1,0)</f>
        <v>0</v>
      </c>
      <c r="G40">
        <f>IFERROR(VLOOKUP($B40,Kraftvärmeprod!$B$1:$AH$479,MATCH(G$2,Kraftvärmeprod!$B$1:$AG$1,0),FALSE)/1,0)-IFERROR(VLOOKUP($B40,'Slutlig allokering kvv'!$B$2:$AC$462,MATCH(G$3,'Slutlig allokering kvv'!$B$1:$AJ$1,0),FALSE)/1,0)</f>
        <v>0</v>
      </c>
      <c r="H40">
        <f>IFERROR(VLOOKUP($B40,Kraftvärmeprod!$B$1:$AH$479,MATCH(H$2,Kraftvärmeprod!$B$1:$AG$1,0),FALSE)/1,0)-IFERROR(VLOOKUP($B40,'Slutlig allokering kvv'!$B$2:$AC$462,MATCH(H$3,'Slutlig allokering kvv'!$B$1:$AJ$1,0),FALSE)/1,0)</f>
        <v>0</v>
      </c>
      <c r="I40">
        <f>IFERROR(VLOOKUP($B40,Kraftvärmeprod!$B$1:$AH$479,MATCH(I$2,Kraftvärmeprod!$B$1:$AG$1,0),FALSE)/1,0)-IFERROR(VLOOKUP($B40,'Slutlig allokering kvv'!$B$2:$AC$462,MATCH(I$3,'Slutlig allokering kvv'!$B$1:$AJ$1,0),FALSE)/1,0)</f>
        <v>0</v>
      </c>
      <c r="J40">
        <f>IFERROR(VLOOKUP($B40,Kraftvärmeprod!$B$1:$AH$479,MATCH(J$2,Kraftvärmeprod!$B$1:$AG$1,0),FALSE)/1,0)-IFERROR(VLOOKUP($B40,'Slutlig allokering kvv'!$B$2:$AC$462,MATCH(J$3,'Slutlig allokering kvv'!$B$1:$AJ$1,0),FALSE)/1,0)</f>
        <v>0</v>
      </c>
      <c r="K40">
        <f>IFERROR(VLOOKUP($B40,Kraftvärmeprod!$B$1:$AH$479,MATCH(K$2,Kraftvärmeprod!$B$1:$AG$1,0),FALSE)/1,0)-IFERROR(VLOOKUP($B40,'Slutlig allokering kvv'!$B$2:$AC$462,MATCH(K$3,'Slutlig allokering kvv'!$B$1:$AJ$1,0),FALSE)/1,0)</f>
        <v>0</v>
      </c>
      <c r="L40">
        <f>IFERROR(VLOOKUP($B40,Kraftvärmeprod!$B$1:$AH$479,MATCH(L$2,Kraftvärmeprod!$B$1:$AG$1,0),FALSE)/1,0)-IFERROR(VLOOKUP($B40,'Slutlig allokering kvv'!$B$2:$AC$462,MATCH(L$3,'Slutlig allokering kvv'!$B$1:$AJ$1,0),FALSE)/1,0)</f>
        <v>0</v>
      </c>
      <c r="M40" s="40">
        <f>IFERROR(VLOOKUP($B40,Miljö!$B$1:$S$477,MATCH(M$2,Miljö!$B$1:$X$1,0),FALSE)/1,0)-IFERROR(VLOOKUP($B40,'Slutlig allokering kvv'!$B$2:$AC$462,MATCH(M$3,'Slutlig allokering kvv'!$B$1:$AJ$1,0),FALSE)/1,0)</f>
        <v>0</v>
      </c>
      <c r="N40">
        <f>IFERROR(VLOOKUP($B40,Kraftvärmeprod!$B$1:$AH$479,MATCH(N$2,Kraftvärmeprod!$B$1:$AG$1,0),FALSE)/1,0)-IFERROR(VLOOKUP($B40,'Slutlig allokering kvv'!$B$2:$AC$462,MATCH(N$3,'Slutlig allokering kvv'!$B$1:$AJ$1,0),FALSE)/1,0)</f>
        <v>0</v>
      </c>
      <c r="O40">
        <f>IFERROR(VLOOKUP($B40,Kraftvärmeprod!$B$1:$AH$479,MATCH(O$2,Kraftvärmeprod!$B$1:$AG$1,0),FALSE)/1,0)-IFERROR(VLOOKUP($B40,'Slutlig allokering kvv'!$B$2:$AC$462,MATCH(O$3,'Slutlig allokering kvv'!$B$1:$AJ$1,0),FALSE)/1,0)</f>
        <v>0</v>
      </c>
      <c r="P40">
        <f>IFERROR(VLOOKUP($B40,Kraftvärmeprod!$B$1:$AH$479,MATCH(P$2,Kraftvärmeprod!$B$1:$AG$1,0),FALSE)/1,0)-IFERROR(VLOOKUP($B40,'Slutlig allokering kvv'!$B$2:$AC$462,MATCH(P$3,'Slutlig allokering kvv'!$B$1:$AJ$1,0),FALSE)/1,0)</f>
        <v>0</v>
      </c>
      <c r="Q40">
        <f>IFERROR(VLOOKUP($B40,Kraftvärmeprod!$B$1:$AH$479,MATCH(Q$2,Kraftvärmeprod!$B$1:$AG$1,0),FALSE)/1,0)-IFERROR(VLOOKUP($B40,'Slutlig allokering kvv'!$B$2:$AC$462,MATCH(Q$3,'Slutlig allokering kvv'!$B$1:$AJ$1,0),FALSE)/1,0)</f>
        <v>0</v>
      </c>
      <c r="R40">
        <f>IFERROR(VLOOKUP($B40,Kraftvärmeprod!$B$1:$AH$479,MATCH(R$2,Kraftvärmeprod!$B$1:$AG$1,0),FALSE)/1,0)-IFERROR(VLOOKUP($B40,'Slutlig allokering kvv'!$B$2:$AC$462,MATCH(R$3,'Slutlig allokering kvv'!$B$1:$AJ$1,0),FALSE)/1,0)</f>
        <v>0</v>
      </c>
      <c r="S40">
        <f>IFERROR(VLOOKUP($B40,Kraftvärmeprod!$B$1:$AH$479,MATCH(S$2,Kraftvärmeprod!$B$1:$AG$1,0),FALSE)/1,0)-IFERROR(VLOOKUP($B40,'Slutlig allokering kvv'!$B$2:$AC$462,MATCH(S$3,'Slutlig allokering kvv'!$B$1:$AJ$1,0),FALSE)/1,0)</f>
        <v>0</v>
      </c>
      <c r="T40">
        <f>IFERROR(VLOOKUP($B40,Kraftvärmeprod!$B$1:$AH$479,MATCH(T$2,Kraftvärmeprod!$B$1:$AG$1,0),FALSE)/1,0)-IFERROR(VLOOKUP($B40,'Slutlig allokering kvv'!$B$2:$AC$462,MATCH(T$3,'Slutlig allokering kvv'!$B$1:$AJ$1,0),FALSE)/1,0)</f>
        <v>0</v>
      </c>
      <c r="U40">
        <f>IFERROR(VLOOKUP($B40,Kraftvärmeprod!$B$1:$AH$479,MATCH(U$2,Kraftvärmeprod!$B$1:$AG$1,0),FALSE)/1,0)-IFERROR(VLOOKUP($B40,'Slutlig allokering kvv'!$B$2:$AC$462,MATCH(U$3,'Slutlig allokering kvv'!$B$1:$AJ$1,0),FALSE)/1,0)</f>
        <v>0</v>
      </c>
      <c r="V40">
        <f>IFERROR(VLOOKUP($B40,Kraftvärmeprod!$B$1:$AH$479,MATCH(V$2,Kraftvärmeprod!$B$1:$AG$1,0),FALSE)/1,0)-IFERROR(VLOOKUP($B40,'Slutlig allokering kvv'!$B$2:$AC$462,MATCH(V$3,'Slutlig allokering kvv'!$B$1:$AJ$1,0),FALSE)/1,0)</f>
        <v>0</v>
      </c>
      <c r="W40">
        <f>IFERROR(VLOOKUP($B40,Kraftvärmeprod!$B$1:$AH$479,MATCH(W$2,Kraftvärmeprod!$B$1:$AG$1,0),FALSE)/1,0)-IFERROR(VLOOKUP($B40,'Slutlig allokering kvv'!$B$2:$AC$462,MATCH(W$3,'Slutlig allokering kvv'!$B$1:$AJ$1,0),FALSE)/1,0)</f>
        <v>0</v>
      </c>
      <c r="X40">
        <f>IFERROR(VLOOKUP($B40,Kraftvärmeprod!$B$1:$AH$479,MATCH(X$2,Kraftvärmeprod!$B$1:$AG$1,0),FALSE)/1,0)-IFERROR(VLOOKUP($B40,'Slutlig allokering kvv'!$B$2:$AC$462,MATCH(X$3,'Slutlig allokering kvv'!$B$1:$AJ$1,0),FALSE)/1,0)</f>
        <v>0</v>
      </c>
      <c r="Y40">
        <f>IFERROR(VLOOKUP($B40,Kraftvärmeprod!$B$1:$AH$479,MATCH(Y$2,Kraftvärmeprod!$B$1:$AG$1,0),FALSE)/1,0)-IFERROR(VLOOKUP($B40,'Slutlig allokering kvv'!$B$2:$AC$462,MATCH(Y$3,'Slutlig allokering kvv'!$B$1:$AJ$1,0),FALSE)/1,0)</f>
        <v>0</v>
      </c>
      <c r="Z40">
        <f>IFERROR(VLOOKUP($B40,Kraftvärmeprod!$B$1:$AH$479,MATCH(Z$2,Kraftvärmeprod!$B$1:$AG$1,0),FALSE)/1,0)-IFERROR(VLOOKUP($B40,'Slutlig allokering kvv'!$B$2:$AC$462,MATCH(Z$3,'Slutlig allokering kvv'!$B$1:$AJ$1,0),FALSE)/1,0)</f>
        <v>0</v>
      </c>
      <c r="AA40">
        <f>IFERROR(VLOOKUP($B40,Kraftvärmeprod!$B$1:$AH$479,MATCH(AA$2,Kraftvärmeprod!$B$1:$AG$1,0),FALSE)/1,0)-IFERROR(VLOOKUP($B40,'Slutlig allokering kvv'!$B$2:$AC$462,MATCH(AA$3,'Slutlig allokering kvv'!$B$1:$AJ$1,0),FALSE)/1,0)</f>
        <v>0</v>
      </c>
      <c r="AB40">
        <f>IFERROR(VLOOKUP($B40,Kraftvärmeprod!$B$1:$AH$479,MATCH(AB$2,Kraftvärmeprod!$B$1:$AG$1,0),FALSE)/1,0)-IFERROR(VLOOKUP($B40,'Slutlig allokering kvv'!$B$2:$AC$462,MATCH(AB$3,'Slutlig allokering kvv'!$B$1:$AJ$1,0),FALSE)/1,0)</f>
        <v>0</v>
      </c>
      <c r="AE40">
        <f t="shared" si="0"/>
        <v>0</v>
      </c>
      <c r="AG40">
        <f>IFERROR(VLOOKUP(B40,'Slutlig allokering kvv'!$B$2:$AJ$462,MATCH("Summa justerad allokerad tillförd energi (utan hjälpel och rökgaskondensering):",'Slutlig allokering kvv'!$B$1:$AK$1,0),FALSE)/1,"")</f>
        <v>0</v>
      </c>
      <c r="AI40" s="23" t="str">
        <f>IFERROR(1-VLOOKUP(B40,'Slutlig allokering kvv'!$B$2:$AJ$462,MATCH("Andel av bränsle i kvv som allokerats till värme, exklusive rökgaskondensering och hjälpel",'Slutlig allokering kvv'!$B$1:$AK$1,0),FALSE),"")</f>
        <v/>
      </c>
      <c r="AK40" s="23" t="str">
        <f t="shared" si="1"/>
        <v/>
      </c>
    </row>
    <row r="41" spans="1:37" x14ac:dyDescent="0.25">
      <c r="A41" s="2" t="s">
        <v>65</v>
      </c>
      <c r="B41" s="2" t="s">
        <v>66</v>
      </c>
      <c r="C41" s="2" t="str">
        <f>IFERROR(VLOOKUP($B41,Kraftvärmeprod!$B$1:$AH$479,MATCH(C$3,Kraftvärmeprod!$B$1:$AG$1,0),FALSE)/1,"")</f>
        <v/>
      </c>
      <c r="D41" s="2" t="str">
        <f>IFERROR(VLOOKUP($B41,Kraftvärmeprod!$B$1:$AH$479,MATCH(D$3,Kraftvärmeprod!$B$1:$AG$1,0),FALSE)/1,"")</f>
        <v/>
      </c>
      <c r="E41">
        <f>IFERROR(VLOOKUP($B41,Kraftvärmeprod!$B$1:$AH$479,MATCH(E$2,Kraftvärmeprod!$B$1:$AG$1,0),FALSE)/1,0)-IFERROR(VLOOKUP($B41,'Slutlig allokering kvv'!$B$2:$AC$462,MATCH(E$3,'Slutlig allokering kvv'!$B$1:$AJ$1,0),FALSE)/1,0)</f>
        <v>0</v>
      </c>
      <c r="F41">
        <f>IFERROR(VLOOKUP($B41,Kraftvärmeprod!$B$1:$AH$479,MATCH(F$2,Kraftvärmeprod!$B$1:$AG$1,0),FALSE)/1,0)-IFERROR(VLOOKUP($B41,'Slutlig allokering kvv'!$B$2:$AC$462,MATCH(F$3,'Slutlig allokering kvv'!$B$1:$AJ$1,0),FALSE)/1,0)</f>
        <v>0</v>
      </c>
      <c r="G41">
        <f>IFERROR(VLOOKUP($B41,Kraftvärmeprod!$B$1:$AH$479,MATCH(G$2,Kraftvärmeprod!$B$1:$AG$1,0),FALSE)/1,0)-IFERROR(VLOOKUP($B41,'Slutlig allokering kvv'!$B$2:$AC$462,MATCH(G$3,'Slutlig allokering kvv'!$B$1:$AJ$1,0),FALSE)/1,0)</f>
        <v>0</v>
      </c>
      <c r="H41">
        <f>IFERROR(VLOOKUP($B41,Kraftvärmeprod!$B$1:$AH$479,MATCH(H$2,Kraftvärmeprod!$B$1:$AG$1,0),FALSE)/1,0)-IFERROR(VLOOKUP($B41,'Slutlig allokering kvv'!$B$2:$AC$462,MATCH(H$3,'Slutlig allokering kvv'!$B$1:$AJ$1,0),FALSE)/1,0)</f>
        <v>0</v>
      </c>
      <c r="I41">
        <f>IFERROR(VLOOKUP($B41,Kraftvärmeprod!$B$1:$AH$479,MATCH(I$2,Kraftvärmeprod!$B$1:$AG$1,0),FALSE)/1,0)-IFERROR(VLOOKUP($B41,'Slutlig allokering kvv'!$B$2:$AC$462,MATCH(I$3,'Slutlig allokering kvv'!$B$1:$AJ$1,0),FALSE)/1,0)</f>
        <v>0</v>
      </c>
      <c r="J41">
        <f>IFERROR(VLOOKUP($B41,Kraftvärmeprod!$B$1:$AH$479,MATCH(J$2,Kraftvärmeprod!$B$1:$AG$1,0),FALSE)/1,0)-IFERROR(VLOOKUP($B41,'Slutlig allokering kvv'!$B$2:$AC$462,MATCH(J$3,'Slutlig allokering kvv'!$B$1:$AJ$1,0),FALSE)/1,0)</f>
        <v>0</v>
      </c>
      <c r="K41">
        <f>IFERROR(VLOOKUP($B41,Kraftvärmeprod!$B$1:$AH$479,MATCH(K$2,Kraftvärmeprod!$B$1:$AG$1,0),FALSE)/1,0)-IFERROR(VLOOKUP($B41,'Slutlig allokering kvv'!$B$2:$AC$462,MATCH(K$3,'Slutlig allokering kvv'!$B$1:$AJ$1,0),FALSE)/1,0)</f>
        <v>0</v>
      </c>
      <c r="L41">
        <f>IFERROR(VLOOKUP($B41,Kraftvärmeprod!$B$1:$AH$479,MATCH(L$2,Kraftvärmeprod!$B$1:$AG$1,0),FALSE)/1,0)-IFERROR(VLOOKUP($B41,'Slutlig allokering kvv'!$B$2:$AC$462,MATCH(L$3,'Slutlig allokering kvv'!$B$1:$AJ$1,0),FALSE)/1,0)</f>
        <v>0</v>
      </c>
      <c r="M41" s="40">
        <f>IFERROR(VLOOKUP($B41,Miljö!$B$1:$S$477,MATCH(M$2,Miljö!$B$1:$X$1,0),FALSE)/1,0)-IFERROR(VLOOKUP($B41,'Slutlig allokering kvv'!$B$2:$AC$462,MATCH(M$3,'Slutlig allokering kvv'!$B$1:$AJ$1,0),FALSE)/1,0)</f>
        <v>0</v>
      </c>
      <c r="N41">
        <f>IFERROR(VLOOKUP($B41,Kraftvärmeprod!$B$1:$AH$479,MATCH(N$2,Kraftvärmeprod!$B$1:$AG$1,0),FALSE)/1,0)-IFERROR(VLOOKUP($B41,'Slutlig allokering kvv'!$B$2:$AC$462,MATCH(N$3,'Slutlig allokering kvv'!$B$1:$AJ$1,0),FALSE)/1,0)</f>
        <v>0</v>
      </c>
      <c r="O41">
        <f>IFERROR(VLOOKUP($B41,Kraftvärmeprod!$B$1:$AH$479,MATCH(O$2,Kraftvärmeprod!$B$1:$AG$1,0),FALSE)/1,0)-IFERROR(VLOOKUP($B41,'Slutlig allokering kvv'!$B$2:$AC$462,MATCH(O$3,'Slutlig allokering kvv'!$B$1:$AJ$1,0),FALSE)/1,0)</f>
        <v>0</v>
      </c>
      <c r="P41">
        <f>IFERROR(VLOOKUP($B41,Kraftvärmeprod!$B$1:$AH$479,MATCH(P$2,Kraftvärmeprod!$B$1:$AG$1,0),FALSE)/1,0)-IFERROR(VLOOKUP($B41,'Slutlig allokering kvv'!$B$2:$AC$462,MATCH(P$3,'Slutlig allokering kvv'!$B$1:$AJ$1,0),FALSE)/1,0)</f>
        <v>0</v>
      </c>
      <c r="Q41">
        <f>IFERROR(VLOOKUP($B41,Kraftvärmeprod!$B$1:$AH$479,MATCH(Q$2,Kraftvärmeprod!$B$1:$AG$1,0),FALSE)/1,0)-IFERROR(VLOOKUP($B41,'Slutlig allokering kvv'!$B$2:$AC$462,MATCH(Q$3,'Slutlig allokering kvv'!$B$1:$AJ$1,0),FALSE)/1,0)</f>
        <v>0</v>
      </c>
      <c r="R41">
        <f>IFERROR(VLOOKUP($B41,Kraftvärmeprod!$B$1:$AH$479,MATCH(R$2,Kraftvärmeprod!$B$1:$AG$1,0),FALSE)/1,0)-IFERROR(VLOOKUP($B41,'Slutlig allokering kvv'!$B$2:$AC$462,MATCH(R$3,'Slutlig allokering kvv'!$B$1:$AJ$1,0),FALSE)/1,0)</f>
        <v>0</v>
      </c>
      <c r="S41">
        <f>IFERROR(VLOOKUP($B41,Kraftvärmeprod!$B$1:$AH$479,MATCH(S$2,Kraftvärmeprod!$B$1:$AG$1,0),FALSE)/1,0)-IFERROR(VLOOKUP($B41,'Slutlig allokering kvv'!$B$2:$AC$462,MATCH(S$3,'Slutlig allokering kvv'!$B$1:$AJ$1,0),FALSE)/1,0)</f>
        <v>0</v>
      </c>
      <c r="T41">
        <f>IFERROR(VLOOKUP($B41,Kraftvärmeprod!$B$1:$AH$479,MATCH(T$2,Kraftvärmeprod!$B$1:$AG$1,0),FALSE)/1,0)-IFERROR(VLOOKUP($B41,'Slutlig allokering kvv'!$B$2:$AC$462,MATCH(T$3,'Slutlig allokering kvv'!$B$1:$AJ$1,0),FALSE)/1,0)</f>
        <v>0</v>
      </c>
      <c r="U41">
        <f>IFERROR(VLOOKUP($B41,Kraftvärmeprod!$B$1:$AH$479,MATCH(U$2,Kraftvärmeprod!$B$1:$AG$1,0),FALSE)/1,0)-IFERROR(VLOOKUP($B41,'Slutlig allokering kvv'!$B$2:$AC$462,MATCH(U$3,'Slutlig allokering kvv'!$B$1:$AJ$1,0),FALSE)/1,0)</f>
        <v>0</v>
      </c>
      <c r="V41">
        <f>IFERROR(VLOOKUP($B41,Kraftvärmeprod!$B$1:$AH$479,MATCH(V$2,Kraftvärmeprod!$B$1:$AG$1,0),FALSE)/1,0)-IFERROR(VLOOKUP($B41,'Slutlig allokering kvv'!$B$2:$AC$462,MATCH(V$3,'Slutlig allokering kvv'!$B$1:$AJ$1,0),FALSE)/1,0)</f>
        <v>0</v>
      </c>
      <c r="W41">
        <f>IFERROR(VLOOKUP($B41,Kraftvärmeprod!$B$1:$AH$479,MATCH(W$2,Kraftvärmeprod!$B$1:$AG$1,0),FALSE)/1,0)-IFERROR(VLOOKUP($B41,'Slutlig allokering kvv'!$B$2:$AC$462,MATCH(W$3,'Slutlig allokering kvv'!$B$1:$AJ$1,0),FALSE)/1,0)</f>
        <v>0</v>
      </c>
      <c r="X41">
        <f>IFERROR(VLOOKUP($B41,Kraftvärmeprod!$B$1:$AH$479,MATCH(X$2,Kraftvärmeprod!$B$1:$AG$1,0),FALSE)/1,0)-IFERROR(VLOOKUP($B41,'Slutlig allokering kvv'!$B$2:$AC$462,MATCH(X$3,'Slutlig allokering kvv'!$B$1:$AJ$1,0),FALSE)/1,0)</f>
        <v>0</v>
      </c>
      <c r="Y41">
        <f>IFERROR(VLOOKUP($B41,Kraftvärmeprod!$B$1:$AH$479,MATCH(Y$2,Kraftvärmeprod!$B$1:$AG$1,0),FALSE)/1,0)-IFERROR(VLOOKUP($B41,'Slutlig allokering kvv'!$B$2:$AC$462,MATCH(Y$3,'Slutlig allokering kvv'!$B$1:$AJ$1,0),FALSE)/1,0)</f>
        <v>0</v>
      </c>
      <c r="Z41">
        <f>IFERROR(VLOOKUP($B41,Kraftvärmeprod!$B$1:$AH$479,MATCH(Z$2,Kraftvärmeprod!$B$1:$AG$1,0),FALSE)/1,0)-IFERROR(VLOOKUP($B41,'Slutlig allokering kvv'!$B$2:$AC$462,MATCH(Z$3,'Slutlig allokering kvv'!$B$1:$AJ$1,0),FALSE)/1,0)</f>
        <v>0</v>
      </c>
      <c r="AA41">
        <f>IFERROR(VLOOKUP($B41,Kraftvärmeprod!$B$1:$AH$479,MATCH(AA$2,Kraftvärmeprod!$B$1:$AG$1,0),FALSE)/1,0)-IFERROR(VLOOKUP($B41,'Slutlig allokering kvv'!$B$2:$AC$462,MATCH(AA$3,'Slutlig allokering kvv'!$B$1:$AJ$1,0),FALSE)/1,0)</f>
        <v>0</v>
      </c>
      <c r="AB41">
        <f>IFERROR(VLOOKUP($B41,Kraftvärmeprod!$B$1:$AH$479,MATCH(AB$2,Kraftvärmeprod!$B$1:$AG$1,0),FALSE)/1,0)-IFERROR(VLOOKUP($B41,'Slutlig allokering kvv'!$B$2:$AC$462,MATCH(AB$3,'Slutlig allokering kvv'!$B$1:$AJ$1,0),FALSE)/1,0)</f>
        <v>0</v>
      </c>
      <c r="AE41">
        <f t="shared" si="0"/>
        <v>0</v>
      </c>
      <c r="AG41">
        <f>IFERROR(VLOOKUP(B41,'Slutlig allokering kvv'!$B$2:$AJ$462,MATCH("Summa justerad allokerad tillförd energi (utan hjälpel och rökgaskondensering):",'Slutlig allokering kvv'!$B$1:$AK$1,0),FALSE)/1,"")</f>
        <v>0</v>
      </c>
      <c r="AI41" s="23" t="str">
        <f>IFERROR(1-VLOOKUP(B41,'Slutlig allokering kvv'!$B$2:$AJ$462,MATCH("Andel av bränsle i kvv som allokerats till värme, exklusive rökgaskondensering och hjälpel",'Slutlig allokering kvv'!$B$1:$AK$1,0),FALSE),"")</f>
        <v/>
      </c>
      <c r="AK41" s="23" t="str">
        <f t="shared" si="1"/>
        <v/>
      </c>
    </row>
    <row r="42" spans="1:37" x14ac:dyDescent="0.25">
      <c r="A42" s="2" t="s">
        <v>65</v>
      </c>
      <c r="B42" s="2" t="s">
        <v>67</v>
      </c>
      <c r="C42" s="2">
        <f>IFERROR(VLOOKUP($B42,Kraftvärmeprod!$B$1:$AH$479,MATCH(C$3,Kraftvärmeprod!$B$1:$AG$1,0),FALSE)/1,"")</f>
        <v>308.75</v>
      </c>
      <c r="D42" s="2">
        <f>IFERROR(VLOOKUP($B42,Kraftvärmeprod!$B$1:$AH$479,MATCH(D$3,Kraftvärmeprod!$B$1:$AG$1,0),FALSE)/1,"")</f>
        <v>82.971000000000004</v>
      </c>
      <c r="E42">
        <f>IFERROR(VLOOKUP($B42,Kraftvärmeprod!$B$1:$AH$479,MATCH(E$2,Kraftvärmeprod!$B$1:$AG$1,0),FALSE)/1,0)-IFERROR(VLOOKUP($B42,'Slutlig allokering kvv'!$B$2:$AC$462,MATCH(E$3,'Slutlig allokering kvv'!$B$1:$AJ$1,0),FALSE)/1,0)</f>
        <v>0</v>
      </c>
      <c r="F42">
        <f>IFERROR(VLOOKUP($B42,Kraftvärmeprod!$B$1:$AH$479,MATCH(F$2,Kraftvärmeprod!$B$1:$AG$1,0),FALSE)/1,0)-IFERROR(VLOOKUP($B42,'Slutlig allokering kvv'!$B$2:$AC$462,MATCH(F$3,'Slutlig allokering kvv'!$B$1:$AJ$1,0),FALSE)/1,0)</f>
        <v>0</v>
      </c>
      <c r="G42">
        <f>IFERROR(VLOOKUP($B42,Kraftvärmeprod!$B$1:$AH$479,MATCH(G$2,Kraftvärmeprod!$B$1:$AG$1,0),FALSE)/1,0)-IFERROR(VLOOKUP($B42,'Slutlig allokering kvv'!$B$2:$AC$462,MATCH(G$3,'Slutlig allokering kvv'!$B$1:$AJ$1,0),FALSE)/1,0)</f>
        <v>0</v>
      </c>
      <c r="H42">
        <f>IFERROR(VLOOKUP($B42,Kraftvärmeprod!$B$1:$AH$479,MATCH(H$2,Kraftvärmeprod!$B$1:$AG$1,0),FALSE)/1,0)-IFERROR(VLOOKUP($B42,'Slutlig allokering kvv'!$B$2:$AC$462,MATCH(H$3,'Slutlig allokering kvv'!$B$1:$AJ$1,0),FALSE)/1,0)</f>
        <v>0</v>
      </c>
      <c r="I42">
        <f>IFERROR(VLOOKUP($B42,Kraftvärmeprod!$B$1:$AH$479,MATCH(I$2,Kraftvärmeprod!$B$1:$AG$1,0),FALSE)/1,0)-IFERROR(VLOOKUP($B42,'Slutlig allokering kvv'!$B$2:$AC$462,MATCH(I$3,'Slutlig allokering kvv'!$B$1:$AJ$1,0),FALSE)/1,0)</f>
        <v>9.2616000000000004E-2</v>
      </c>
      <c r="J42">
        <f>IFERROR(VLOOKUP($B42,Kraftvärmeprod!$B$1:$AH$479,MATCH(J$2,Kraftvärmeprod!$B$1:$AG$1,0),FALSE)/1,0)-IFERROR(VLOOKUP($B42,'Slutlig allokering kvv'!$B$2:$AC$462,MATCH(J$3,'Slutlig allokering kvv'!$B$1:$AJ$1,0),FALSE)/1,0)</f>
        <v>0</v>
      </c>
      <c r="K42">
        <f>IFERROR(VLOOKUP($B42,Kraftvärmeprod!$B$1:$AH$479,MATCH(K$2,Kraftvärmeprod!$B$1:$AG$1,0),FALSE)/1,0)-IFERROR(VLOOKUP($B42,'Slutlig allokering kvv'!$B$2:$AC$462,MATCH(K$3,'Slutlig allokering kvv'!$B$1:$AJ$1,0),FALSE)/1,0)</f>
        <v>0</v>
      </c>
      <c r="L42">
        <f>IFERROR(VLOOKUP($B42,Kraftvärmeprod!$B$1:$AH$479,MATCH(L$2,Kraftvärmeprod!$B$1:$AG$1,0),FALSE)/1,0)-IFERROR(VLOOKUP($B42,'Slutlig allokering kvv'!$B$2:$AC$462,MATCH(L$3,'Slutlig allokering kvv'!$B$1:$AJ$1,0),FALSE)/1,0)</f>
        <v>126.262</v>
      </c>
      <c r="M42" s="40">
        <f>IFERROR(VLOOKUP($B42,Miljö!$B$1:$S$477,MATCH(M$2,Miljö!$B$1:$X$1,0),FALSE)/1,0)-IFERROR(VLOOKUP($B42,'Slutlig allokering kvv'!$B$2:$AC$462,MATCH(M$3,'Slutlig allokering kvv'!$B$1:$AJ$1,0),FALSE)/1,0)</f>
        <v>6.4857099999999992</v>
      </c>
      <c r="N42">
        <f>IFERROR(VLOOKUP($B42,Kraftvärmeprod!$B$1:$AH$479,MATCH(N$2,Kraftvärmeprod!$B$1:$AG$1,0),FALSE)/1,0)-IFERROR(VLOOKUP($B42,'Slutlig allokering kvv'!$B$2:$AC$462,MATCH(N$3,'Slutlig allokering kvv'!$B$1:$AJ$1,0),FALSE)/1,0)</f>
        <v>0</v>
      </c>
      <c r="O42">
        <f>IFERROR(VLOOKUP($B42,Kraftvärmeprod!$B$1:$AH$479,MATCH(O$2,Kraftvärmeprod!$B$1:$AG$1,0),FALSE)/1,0)-IFERROR(VLOOKUP($B42,'Slutlig allokering kvv'!$B$2:$AC$462,MATCH(O$3,'Slutlig allokering kvv'!$B$1:$AJ$1,0),FALSE)/1,0)</f>
        <v>0</v>
      </c>
      <c r="P42">
        <f>IFERROR(VLOOKUP($B42,Kraftvärmeprod!$B$1:$AH$479,MATCH(P$2,Kraftvärmeprod!$B$1:$AG$1,0),FALSE)/1,0)-IFERROR(VLOOKUP($B42,'Slutlig allokering kvv'!$B$2:$AC$462,MATCH(P$3,'Slutlig allokering kvv'!$B$1:$AJ$1,0),FALSE)/1,0)</f>
        <v>0</v>
      </c>
      <c r="Q42">
        <f>IFERROR(VLOOKUP($B42,Kraftvärmeprod!$B$1:$AH$479,MATCH(Q$2,Kraftvärmeprod!$B$1:$AG$1,0),FALSE)/1,0)-IFERROR(VLOOKUP($B42,'Slutlig allokering kvv'!$B$2:$AC$462,MATCH(Q$3,'Slutlig allokering kvv'!$B$1:$AJ$1,0),FALSE)/1,0)</f>
        <v>0</v>
      </c>
      <c r="R42">
        <f>IFERROR(VLOOKUP($B42,Kraftvärmeprod!$B$1:$AH$479,MATCH(R$2,Kraftvärmeprod!$B$1:$AG$1,0),FALSE)/1,0)-IFERROR(VLOOKUP($B42,'Slutlig allokering kvv'!$B$2:$AC$462,MATCH(R$3,'Slutlig allokering kvv'!$B$1:$AJ$1,0),FALSE)/1,0)</f>
        <v>33.887400000000007</v>
      </c>
      <c r="S42">
        <f>IFERROR(VLOOKUP($B42,Kraftvärmeprod!$B$1:$AH$479,MATCH(S$2,Kraftvärmeprod!$B$1:$AG$1,0),FALSE)/1,0)-IFERROR(VLOOKUP($B42,'Slutlig allokering kvv'!$B$2:$AC$462,MATCH(S$3,'Slutlig allokering kvv'!$B$1:$AJ$1,0),FALSE)/1,0)</f>
        <v>0</v>
      </c>
      <c r="T42">
        <f>IFERROR(VLOOKUP($B42,Kraftvärmeprod!$B$1:$AH$479,MATCH(T$2,Kraftvärmeprod!$B$1:$AG$1,0),FALSE)/1,0)-IFERROR(VLOOKUP($B42,'Slutlig allokering kvv'!$B$2:$AC$462,MATCH(T$3,'Slutlig allokering kvv'!$B$1:$AJ$1,0),FALSE)/1,0)</f>
        <v>0</v>
      </c>
      <c r="U42">
        <f>IFERROR(VLOOKUP($B42,Kraftvärmeprod!$B$1:$AH$479,MATCH(U$2,Kraftvärmeprod!$B$1:$AG$1,0),FALSE)/1,0)-IFERROR(VLOOKUP($B42,'Slutlig allokering kvv'!$B$2:$AC$462,MATCH(U$3,'Slutlig allokering kvv'!$B$1:$AJ$1,0),FALSE)/1,0)</f>
        <v>0</v>
      </c>
      <c r="V42">
        <f>IFERROR(VLOOKUP($B42,Kraftvärmeprod!$B$1:$AH$479,MATCH(V$2,Kraftvärmeprod!$B$1:$AG$1,0),FALSE)/1,0)-IFERROR(VLOOKUP($B42,'Slutlig allokering kvv'!$B$2:$AC$462,MATCH(V$3,'Slutlig allokering kvv'!$B$1:$AJ$1,0),FALSE)/1,0)</f>
        <v>0</v>
      </c>
      <c r="W42">
        <f>IFERROR(VLOOKUP($B42,Kraftvärmeprod!$B$1:$AH$479,MATCH(W$2,Kraftvärmeprod!$B$1:$AG$1,0),FALSE)/1,0)-IFERROR(VLOOKUP($B42,'Slutlig allokering kvv'!$B$2:$AC$462,MATCH(W$3,'Slutlig allokering kvv'!$B$1:$AJ$1,0),FALSE)/1,0)</f>
        <v>0</v>
      </c>
      <c r="X42">
        <f>IFERROR(VLOOKUP($B42,Kraftvärmeprod!$B$1:$AH$479,MATCH(X$2,Kraftvärmeprod!$B$1:$AG$1,0),FALSE)/1,0)-IFERROR(VLOOKUP($B42,'Slutlig allokering kvv'!$B$2:$AC$462,MATCH(X$3,'Slutlig allokering kvv'!$B$1:$AJ$1,0),FALSE)/1,0)</f>
        <v>0</v>
      </c>
      <c r="Y42">
        <f>IFERROR(VLOOKUP($B42,Kraftvärmeprod!$B$1:$AH$479,MATCH(Y$2,Kraftvärmeprod!$B$1:$AG$1,0),FALSE)/1,0)-IFERROR(VLOOKUP($B42,'Slutlig allokering kvv'!$B$2:$AC$462,MATCH(Y$3,'Slutlig allokering kvv'!$B$1:$AJ$1,0),FALSE)/1,0)</f>
        <v>0</v>
      </c>
      <c r="Z42">
        <f>IFERROR(VLOOKUP($B42,Kraftvärmeprod!$B$1:$AH$479,MATCH(Z$2,Kraftvärmeprod!$B$1:$AG$1,0),FALSE)/1,0)-IFERROR(VLOOKUP($B42,'Slutlig allokering kvv'!$B$2:$AC$462,MATCH(Z$3,'Slutlig allokering kvv'!$B$1:$AJ$1,0),FALSE)/1,0)</f>
        <v>0</v>
      </c>
      <c r="AA42">
        <f>IFERROR(VLOOKUP($B42,Kraftvärmeprod!$B$1:$AH$479,MATCH(AA$2,Kraftvärmeprod!$B$1:$AG$1,0),FALSE)/1,0)-IFERROR(VLOOKUP($B42,'Slutlig allokering kvv'!$B$2:$AC$462,MATCH(AA$3,'Slutlig allokering kvv'!$B$1:$AJ$1,0),FALSE)/1,0)</f>
        <v>0</v>
      </c>
      <c r="AB42">
        <f>IFERROR(VLOOKUP($B42,Kraftvärmeprod!$B$1:$AH$479,MATCH(AB$2,Kraftvärmeprod!$B$1:$AG$1,0),FALSE)/1,0)-IFERROR(VLOOKUP($B42,'Slutlig allokering kvv'!$B$2:$AC$462,MATCH(AB$3,'Slutlig allokering kvv'!$B$1:$AJ$1,0),FALSE)/1,0)</f>
        <v>20.152399999999997</v>
      </c>
      <c r="AE42">
        <f t="shared" si="0"/>
        <v>180.39441600000001</v>
      </c>
      <c r="AG42">
        <f>IFERROR(VLOOKUP(B42,'Slutlig allokering kvv'!$B$2:$AJ$462,MATCH("Summa justerad allokerad tillförd energi (utan hjälpel och rökgaskondensering):",'Slutlig allokering kvv'!$B$1:$AK$1,0),FALSE)/1,"")</f>
        <v>257.62258400000002</v>
      </c>
      <c r="AI42" s="23">
        <f>IFERROR(1-VLOOKUP(B42,'Slutlig allokering kvv'!$B$2:$AJ$462,MATCH("Andel av bränsle i kvv som allokerats till värme, exklusive rökgaskondensering och hjälpel",'Slutlig allokering kvv'!$B$1:$AK$1,0),FALSE),"")</f>
        <v>0.4118434124702921</v>
      </c>
      <c r="AK42" s="23">
        <f t="shared" si="1"/>
        <v>0.41184341247029221</v>
      </c>
    </row>
    <row r="43" spans="1:37" x14ac:dyDescent="0.25">
      <c r="A43" s="2" t="s">
        <v>68</v>
      </c>
      <c r="B43" s="2" t="s">
        <v>69</v>
      </c>
      <c r="C43" s="2" t="str">
        <f>IFERROR(VLOOKUP($B43,Kraftvärmeprod!$B$1:$AH$479,MATCH(C$3,Kraftvärmeprod!$B$1:$AG$1,0),FALSE)/1,"")</f>
        <v/>
      </c>
      <c r="D43" s="2" t="str">
        <f>IFERROR(VLOOKUP($B43,Kraftvärmeprod!$B$1:$AH$479,MATCH(D$3,Kraftvärmeprod!$B$1:$AG$1,0),FALSE)/1,"")</f>
        <v/>
      </c>
      <c r="E43">
        <f>IFERROR(VLOOKUP($B43,Kraftvärmeprod!$B$1:$AH$479,MATCH(E$2,Kraftvärmeprod!$B$1:$AG$1,0),FALSE)/1,0)-IFERROR(VLOOKUP($B43,'Slutlig allokering kvv'!$B$2:$AC$462,MATCH(E$3,'Slutlig allokering kvv'!$B$1:$AJ$1,0),FALSE)/1,0)</f>
        <v>0</v>
      </c>
      <c r="F43">
        <f>IFERROR(VLOOKUP($B43,Kraftvärmeprod!$B$1:$AH$479,MATCH(F$2,Kraftvärmeprod!$B$1:$AG$1,0),FALSE)/1,0)-IFERROR(VLOOKUP($B43,'Slutlig allokering kvv'!$B$2:$AC$462,MATCH(F$3,'Slutlig allokering kvv'!$B$1:$AJ$1,0),FALSE)/1,0)</f>
        <v>0</v>
      </c>
      <c r="G43">
        <f>IFERROR(VLOOKUP($B43,Kraftvärmeprod!$B$1:$AH$479,MATCH(G$2,Kraftvärmeprod!$B$1:$AG$1,0),FALSE)/1,0)-IFERROR(VLOOKUP($B43,'Slutlig allokering kvv'!$B$2:$AC$462,MATCH(G$3,'Slutlig allokering kvv'!$B$1:$AJ$1,0),FALSE)/1,0)</f>
        <v>0</v>
      </c>
      <c r="H43">
        <f>IFERROR(VLOOKUP($B43,Kraftvärmeprod!$B$1:$AH$479,MATCH(H$2,Kraftvärmeprod!$B$1:$AG$1,0),FALSE)/1,0)-IFERROR(VLOOKUP($B43,'Slutlig allokering kvv'!$B$2:$AC$462,MATCH(H$3,'Slutlig allokering kvv'!$B$1:$AJ$1,0),FALSE)/1,0)</f>
        <v>0</v>
      </c>
      <c r="I43">
        <f>IFERROR(VLOOKUP($B43,Kraftvärmeprod!$B$1:$AH$479,MATCH(I$2,Kraftvärmeprod!$B$1:$AG$1,0),FALSE)/1,0)-IFERROR(VLOOKUP($B43,'Slutlig allokering kvv'!$B$2:$AC$462,MATCH(I$3,'Slutlig allokering kvv'!$B$1:$AJ$1,0),FALSE)/1,0)</f>
        <v>0</v>
      </c>
      <c r="J43">
        <f>IFERROR(VLOOKUP($B43,Kraftvärmeprod!$B$1:$AH$479,MATCH(J$2,Kraftvärmeprod!$B$1:$AG$1,0),FALSE)/1,0)-IFERROR(VLOOKUP($B43,'Slutlig allokering kvv'!$B$2:$AC$462,MATCH(J$3,'Slutlig allokering kvv'!$B$1:$AJ$1,0),FALSE)/1,0)</f>
        <v>0</v>
      </c>
      <c r="K43">
        <f>IFERROR(VLOOKUP($B43,Kraftvärmeprod!$B$1:$AH$479,MATCH(K$2,Kraftvärmeprod!$B$1:$AG$1,0),FALSE)/1,0)-IFERROR(VLOOKUP($B43,'Slutlig allokering kvv'!$B$2:$AC$462,MATCH(K$3,'Slutlig allokering kvv'!$B$1:$AJ$1,0),FALSE)/1,0)</f>
        <v>0</v>
      </c>
      <c r="L43">
        <f>IFERROR(VLOOKUP($B43,Kraftvärmeprod!$B$1:$AH$479,MATCH(L$2,Kraftvärmeprod!$B$1:$AG$1,0),FALSE)/1,0)-IFERROR(VLOOKUP($B43,'Slutlig allokering kvv'!$B$2:$AC$462,MATCH(L$3,'Slutlig allokering kvv'!$B$1:$AJ$1,0),FALSE)/1,0)</f>
        <v>0</v>
      </c>
      <c r="M43" s="40">
        <f>IFERROR(VLOOKUP($B43,Miljö!$B$1:$S$477,MATCH(M$2,Miljö!$B$1:$X$1,0),FALSE)/1,0)-IFERROR(VLOOKUP($B43,'Slutlig allokering kvv'!$B$2:$AC$462,MATCH(M$3,'Slutlig allokering kvv'!$B$1:$AJ$1,0),FALSE)/1,0)</f>
        <v>0</v>
      </c>
      <c r="N43">
        <f>IFERROR(VLOOKUP($B43,Kraftvärmeprod!$B$1:$AH$479,MATCH(N$2,Kraftvärmeprod!$B$1:$AG$1,0),FALSE)/1,0)-IFERROR(VLOOKUP($B43,'Slutlig allokering kvv'!$B$2:$AC$462,MATCH(N$3,'Slutlig allokering kvv'!$B$1:$AJ$1,0),FALSE)/1,0)</f>
        <v>0</v>
      </c>
      <c r="O43">
        <f>IFERROR(VLOOKUP($B43,Kraftvärmeprod!$B$1:$AH$479,MATCH(O$2,Kraftvärmeprod!$B$1:$AG$1,0),FALSE)/1,0)-IFERROR(VLOOKUP($B43,'Slutlig allokering kvv'!$B$2:$AC$462,MATCH(O$3,'Slutlig allokering kvv'!$B$1:$AJ$1,0),FALSE)/1,0)</f>
        <v>0</v>
      </c>
      <c r="P43">
        <f>IFERROR(VLOOKUP($B43,Kraftvärmeprod!$B$1:$AH$479,MATCH(P$2,Kraftvärmeprod!$B$1:$AG$1,0),FALSE)/1,0)-IFERROR(VLOOKUP($B43,'Slutlig allokering kvv'!$B$2:$AC$462,MATCH(P$3,'Slutlig allokering kvv'!$B$1:$AJ$1,0),FALSE)/1,0)</f>
        <v>0</v>
      </c>
      <c r="Q43">
        <f>IFERROR(VLOOKUP($B43,Kraftvärmeprod!$B$1:$AH$479,MATCH(Q$2,Kraftvärmeprod!$B$1:$AG$1,0),FALSE)/1,0)-IFERROR(VLOOKUP($B43,'Slutlig allokering kvv'!$B$2:$AC$462,MATCH(Q$3,'Slutlig allokering kvv'!$B$1:$AJ$1,0),FALSE)/1,0)</f>
        <v>0</v>
      </c>
      <c r="R43">
        <f>IFERROR(VLOOKUP($B43,Kraftvärmeprod!$B$1:$AH$479,MATCH(R$2,Kraftvärmeprod!$B$1:$AG$1,0),FALSE)/1,0)-IFERROR(VLOOKUP($B43,'Slutlig allokering kvv'!$B$2:$AC$462,MATCH(R$3,'Slutlig allokering kvv'!$B$1:$AJ$1,0),FALSE)/1,0)</f>
        <v>0</v>
      </c>
      <c r="S43">
        <f>IFERROR(VLOOKUP($B43,Kraftvärmeprod!$B$1:$AH$479,MATCH(S$2,Kraftvärmeprod!$B$1:$AG$1,0),FALSE)/1,0)-IFERROR(VLOOKUP($B43,'Slutlig allokering kvv'!$B$2:$AC$462,MATCH(S$3,'Slutlig allokering kvv'!$B$1:$AJ$1,0),FALSE)/1,0)</f>
        <v>0</v>
      </c>
      <c r="T43">
        <f>IFERROR(VLOOKUP($B43,Kraftvärmeprod!$B$1:$AH$479,MATCH(T$2,Kraftvärmeprod!$B$1:$AG$1,0),FALSE)/1,0)-IFERROR(VLOOKUP($B43,'Slutlig allokering kvv'!$B$2:$AC$462,MATCH(T$3,'Slutlig allokering kvv'!$B$1:$AJ$1,0),FALSE)/1,0)</f>
        <v>0</v>
      </c>
      <c r="U43">
        <f>IFERROR(VLOOKUP($B43,Kraftvärmeprod!$B$1:$AH$479,MATCH(U$2,Kraftvärmeprod!$B$1:$AG$1,0),FALSE)/1,0)-IFERROR(VLOOKUP($B43,'Slutlig allokering kvv'!$B$2:$AC$462,MATCH(U$3,'Slutlig allokering kvv'!$B$1:$AJ$1,0),FALSE)/1,0)</f>
        <v>0</v>
      </c>
      <c r="V43">
        <f>IFERROR(VLOOKUP($B43,Kraftvärmeprod!$B$1:$AH$479,MATCH(V$2,Kraftvärmeprod!$B$1:$AG$1,0),FALSE)/1,0)-IFERROR(VLOOKUP($B43,'Slutlig allokering kvv'!$B$2:$AC$462,MATCH(V$3,'Slutlig allokering kvv'!$B$1:$AJ$1,0),FALSE)/1,0)</f>
        <v>0</v>
      </c>
      <c r="W43">
        <f>IFERROR(VLOOKUP($B43,Kraftvärmeprod!$B$1:$AH$479,MATCH(W$2,Kraftvärmeprod!$B$1:$AG$1,0),FALSE)/1,0)-IFERROR(VLOOKUP($B43,'Slutlig allokering kvv'!$B$2:$AC$462,MATCH(W$3,'Slutlig allokering kvv'!$B$1:$AJ$1,0),FALSE)/1,0)</f>
        <v>0</v>
      </c>
      <c r="X43">
        <f>IFERROR(VLOOKUP($B43,Kraftvärmeprod!$B$1:$AH$479,MATCH(X$2,Kraftvärmeprod!$B$1:$AG$1,0),FALSE)/1,0)-IFERROR(VLOOKUP($B43,'Slutlig allokering kvv'!$B$2:$AC$462,MATCH(X$3,'Slutlig allokering kvv'!$B$1:$AJ$1,0),FALSE)/1,0)</f>
        <v>0</v>
      </c>
      <c r="Y43">
        <f>IFERROR(VLOOKUP($B43,Kraftvärmeprod!$B$1:$AH$479,MATCH(Y$2,Kraftvärmeprod!$B$1:$AG$1,0),FALSE)/1,0)-IFERROR(VLOOKUP($B43,'Slutlig allokering kvv'!$B$2:$AC$462,MATCH(Y$3,'Slutlig allokering kvv'!$B$1:$AJ$1,0),FALSE)/1,0)</f>
        <v>0</v>
      </c>
      <c r="Z43">
        <f>IFERROR(VLOOKUP($B43,Kraftvärmeprod!$B$1:$AH$479,MATCH(Z$2,Kraftvärmeprod!$B$1:$AG$1,0),FALSE)/1,0)-IFERROR(VLOOKUP($B43,'Slutlig allokering kvv'!$B$2:$AC$462,MATCH(Z$3,'Slutlig allokering kvv'!$B$1:$AJ$1,0),FALSE)/1,0)</f>
        <v>0</v>
      </c>
      <c r="AA43">
        <f>IFERROR(VLOOKUP($B43,Kraftvärmeprod!$B$1:$AH$479,MATCH(AA$2,Kraftvärmeprod!$B$1:$AG$1,0),FALSE)/1,0)-IFERROR(VLOOKUP($B43,'Slutlig allokering kvv'!$B$2:$AC$462,MATCH(AA$3,'Slutlig allokering kvv'!$B$1:$AJ$1,0),FALSE)/1,0)</f>
        <v>0</v>
      </c>
      <c r="AB43">
        <f>IFERROR(VLOOKUP($B43,Kraftvärmeprod!$B$1:$AH$479,MATCH(AB$2,Kraftvärmeprod!$B$1:$AG$1,0),FALSE)/1,0)-IFERROR(VLOOKUP($B43,'Slutlig allokering kvv'!$B$2:$AC$462,MATCH(AB$3,'Slutlig allokering kvv'!$B$1:$AJ$1,0),FALSE)/1,0)</f>
        <v>0</v>
      </c>
      <c r="AE43">
        <f t="shared" si="0"/>
        <v>0</v>
      </c>
      <c r="AG43">
        <f>IFERROR(VLOOKUP(B43,'Slutlig allokering kvv'!$B$2:$AJ$462,MATCH("Summa justerad allokerad tillförd energi (utan hjälpel och rökgaskondensering):",'Slutlig allokering kvv'!$B$1:$AK$1,0),FALSE)/1,"")</f>
        <v>0</v>
      </c>
      <c r="AI43" s="23" t="str">
        <f>IFERROR(1-VLOOKUP(B43,'Slutlig allokering kvv'!$B$2:$AJ$462,MATCH("Andel av bränsle i kvv som allokerats till värme, exklusive rökgaskondensering och hjälpel",'Slutlig allokering kvv'!$B$1:$AK$1,0),FALSE),"")</f>
        <v/>
      </c>
      <c r="AK43" s="23" t="str">
        <f t="shared" si="1"/>
        <v/>
      </c>
    </row>
    <row r="44" spans="1:37" x14ac:dyDescent="0.25">
      <c r="A44" s="2" t="s">
        <v>68</v>
      </c>
      <c r="B44" s="2" t="s">
        <v>70</v>
      </c>
      <c r="C44" s="2" t="str">
        <f>IFERROR(VLOOKUP($B44,Kraftvärmeprod!$B$1:$AH$479,MATCH(C$3,Kraftvärmeprod!$B$1:$AG$1,0),FALSE)/1,"")</f>
        <v/>
      </c>
      <c r="D44" s="2" t="str">
        <f>IFERROR(VLOOKUP($B44,Kraftvärmeprod!$B$1:$AH$479,MATCH(D$3,Kraftvärmeprod!$B$1:$AG$1,0),FALSE)/1,"")</f>
        <v/>
      </c>
      <c r="E44">
        <f>IFERROR(VLOOKUP($B44,Kraftvärmeprod!$B$1:$AH$479,MATCH(E$2,Kraftvärmeprod!$B$1:$AG$1,0),FALSE)/1,0)-IFERROR(VLOOKUP($B44,'Slutlig allokering kvv'!$B$2:$AC$462,MATCH(E$3,'Slutlig allokering kvv'!$B$1:$AJ$1,0),FALSE)/1,0)</f>
        <v>0</v>
      </c>
      <c r="F44">
        <f>IFERROR(VLOOKUP($B44,Kraftvärmeprod!$B$1:$AH$479,MATCH(F$2,Kraftvärmeprod!$B$1:$AG$1,0),FALSE)/1,0)-IFERROR(VLOOKUP($B44,'Slutlig allokering kvv'!$B$2:$AC$462,MATCH(F$3,'Slutlig allokering kvv'!$B$1:$AJ$1,0),FALSE)/1,0)</f>
        <v>0</v>
      </c>
      <c r="G44">
        <f>IFERROR(VLOOKUP($B44,Kraftvärmeprod!$B$1:$AH$479,MATCH(G$2,Kraftvärmeprod!$B$1:$AG$1,0),FALSE)/1,0)-IFERROR(VLOOKUP($B44,'Slutlig allokering kvv'!$B$2:$AC$462,MATCH(G$3,'Slutlig allokering kvv'!$B$1:$AJ$1,0),FALSE)/1,0)</f>
        <v>0</v>
      </c>
      <c r="H44">
        <f>IFERROR(VLOOKUP($B44,Kraftvärmeprod!$B$1:$AH$479,MATCH(H$2,Kraftvärmeprod!$B$1:$AG$1,0),FALSE)/1,0)-IFERROR(VLOOKUP($B44,'Slutlig allokering kvv'!$B$2:$AC$462,MATCH(H$3,'Slutlig allokering kvv'!$B$1:$AJ$1,0),FALSE)/1,0)</f>
        <v>0</v>
      </c>
      <c r="I44">
        <f>IFERROR(VLOOKUP($B44,Kraftvärmeprod!$B$1:$AH$479,MATCH(I$2,Kraftvärmeprod!$B$1:$AG$1,0),FALSE)/1,0)-IFERROR(VLOOKUP($B44,'Slutlig allokering kvv'!$B$2:$AC$462,MATCH(I$3,'Slutlig allokering kvv'!$B$1:$AJ$1,0),FALSE)/1,0)</f>
        <v>0</v>
      </c>
      <c r="J44">
        <f>IFERROR(VLOOKUP($B44,Kraftvärmeprod!$B$1:$AH$479,MATCH(J$2,Kraftvärmeprod!$B$1:$AG$1,0),FALSE)/1,0)-IFERROR(VLOOKUP($B44,'Slutlig allokering kvv'!$B$2:$AC$462,MATCH(J$3,'Slutlig allokering kvv'!$B$1:$AJ$1,0),FALSE)/1,0)</f>
        <v>0</v>
      </c>
      <c r="K44">
        <f>IFERROR(VLOOKUP($B44,Kraftvärmeprod!$B$1:$AH$479,MATCH(K$2,Kraftvärmeprod!$B$1:$AG$1,0),FALSE)/1,0)-IFERROR(VLOOKUP($B44,'Slutlig allokering kvv'!$B$2:$AC$462,MATCH(K$3,'Slutlig allokering kvv'!$B$1:$AJ$1,0),FALSE)/1,0)</f>
        <v>0</v>
      </c>
      <c r="L44">
        <f>IFERROR(VLOOKUP($B44,Kraftvärmeprod!$B$1:$AH$479,MATCH(L$2,Kraftvärmeprod!$B$1:$AG$1,0),FALSE)/1,0)-IFERROR(VLOOKUP($B44,'Slutlig allokering kvv'!$B$2:$AC$462,MATCH(L$3,'Slutlig allokering kvv'!$B$1:$AJ$1,0),FALSE)/1,0)</f>
        <v>0</v>
      </c>
      <c r="M44" s="40">
        <f>IFERROR(VLOOKUP($B44,Miljö!$B$1:$S$477,MATCH(M$2,Miljö!$B$1:$X$1,0),FALSE)/1,0)-IFERROR(VLOOKUP($B44,'Slutlig allokering kvv'!$B$2:$AC$462,MATCH(M$3,'Slutlig allokering kvv'!$B$1:$AJ$1,0),FALSE)/1,0)</f>
        <v>0</v>
      </c>
      <c r="N44">
        <f>IFERROR(VLOOKUP($B44,Kraftvärmeprod!$B$1:$AH$479,MATCH(N$2,Kraftvärmeprod!$B$1:$AG$1,0),FALSE)/1,0)-IFERROR(VLOOKUP($B44,'Slutlig allokering kvv'!$B$2:$AC$462,MATCH(N$3,'Slutlig allokering kvv'!$B$1:$AJ$1,0),FALSE)/1,0)</f>
        <v>0</v>
      </c>
      <c r="O44">
        <f>IFERROR(VLOOKUP($B44,Kraftvärmeprod!$B$1:$AH$479,MATCH(O$2,Kraftvärmeprod!$B$1:$AG$1,0),FALSE)/1,0)-IFERROR(VLOOKUP($B44,'Slutlig allokering kvv'!$B$2:$AC$462,MATCH(O$3,'Slutlig allokering kvv'!$B$1:$AJ$1,0),FALSE)/1,0)</f>
        <v>0</v>
      </c>
      <c r="P44">
        <f>IFERROR(VLOOKUP($B44,Kraftvärmeprod!$B$1:$AH$479,MATCH(P$2,Kraftvärmeprod!$B$1:$AG$1,0),FALSE)/1,0)-IFERROR(VLOOKUP($B44,'Slutlig allokering kvv'!$B$2:$AC$462,MATCH(P$3,'Slutlig allokering kvv'!$B$1:$AJ$1,0),FALSE)/1,0)</f>
        <v>0</v>
      </c>
      <c r="Q44">
        <f>IFERROR(VLOOKUP($B44,Kraftvärmeprod!$B$1:$AH$479,MATCH(Q$2,Kraftvärmeprod!$B$1:$AG$1,0),FALSE)/1,0)-IFERROR(VLOOKUP($B44,'Slutlig allokering kvv'!$B$2:$AC$462,MATCH(Q$3,'Slutlig allokering kvv'!$B$1:$AJ$1,0),FALSE)/1,0)</f>
        <v>0</v>
      </c>
      <c r="R44">
        <f>IFERROR(VLOOKUP($B44,Kraftvärmeprod!$B$1:$AH$479,MATCH(R$2,Kraftvärmeprod!$B$1:$AG$1,0),FALSE)/1,0)-IFERROR(VLOOKUP($B44,'Slutlig allokering kvv'!$B$2:$AC$462,MATCH(R$3,'Slutlig allokering kvv'!$B$1:$AJ$1,0),FALSE)/1,0)</f>
        <v>0</v>
      </c>
      <c r="S44">
        <f>IFERROR(VLOOKUP($B44,Kraftvärmeprod!$B$1:$AH$479,MATCH(S$2,Kraftvärmeprod!$B$1:$AG$1,0),FALSE)/1,0)-IFERROR(VLOOKUP($B44,'Slutlig allokering kvv'!$B$2:$AC$462,MATCH(S$3,'Slutlig allokering kvv'!$B$1:$AJ$1,0),FALSE)/1,0)</f>
        <v>0</v>
      </c>
      <c r="T44">
        <f>IFERROR(VLOOKUP($B44,Kraftvärmeprod!$B$1:$AH$479,MATCH(T$2,Kraftvärmeprod!$B$1:$AG$1,0),FALSE)/1,0)-IFERROR(VLOOKUP($B44,'Slutlig allokering kvv'!$B$2:$AC$462,MATCH(T$3,'Slutlig allokering kvv'!$B$1:$AJ$1,0),FALSE)/1,0)</f>
        <v>0</v>
      </c>
      <c r="U44">
        <f>IFERROR(VLOOKUP($B44,Kraftvärmeprod!$B$1:$AH$479,MATCH(U$2,Kraftvärmeprod!$B$1:$AG$1,0),FALSE)/1,0)-IFERROR(VLOOKUP($B44,'Slutlig allokering kvv'!$B$2:$AC$462,MATCH(U$3,'Slutlig allokering kvv'!$B$1:$AJ$1,0),FALSE)/1,0)</f>
        <v>0</v>
      </c>
      <c r="V44">
        <f>IFERROR(VLOOKUP($B44,Kraftvärmeprod!$B$1:$AH$479,MATCH(V$2,Kraftvärmeprod!$B$1:$AG$1,0),FALSE)/1,0)-IFERROR(VLOOKUP($B44,'Slutlig allokering kvv'!$B$2:$AC$462,MATCH(V$3,'Slutlig allokering kvv'!$B$1:$AJ$1,0),FALSE)/1,0)</f>
        <v>0</v>
      </c>
      <c r="W44">
        <f>IFERROR(VLOOKUP($B44,Kraftvärmeprod!$B$1:$AH$479,MATCH(W$2,Kraftvärmeprod!$B$1:$AG$1,0),FALSE)/1,0)-IFERROR(VLOOKUP($B44,'Slutlig allokering kvv'!$B$2:$AC$462,MATCH(W$3,'Slutlig allokering kvv'!$B$1:$AJ$1,0),FALSE)/1,0)</f>
        <v>0</v>
      </c>
      <c r="X44">
        <f>IFERROR(VLOOKUP($B44,Kraftvärmeprod!$B$1:$AH$479,MATCH(X$2,Kraftvärmeprod!$B$1:$AG$1,0),FALSE)/1,0)-IFERROR(VLOOKUP($B44,'Slutlig allokering kvv'!$B$2:$AC$462,MATCH(X$3,'Slutlig allokering kvv'!$B$1:$AJ$1,0),FALSE)/1,0)</f>
        <v>0</v>
      </c>
      <c r="Y44">
        <f>IFERROR(VLOOKUP($B44,Kraftvärmeprod!$B$1:$AH$479,MATCH(Y$2,Kraftvärmeprod!$B$1:$AG$1,0),FALSE)/1,0)-IFERROR(VLOOKUP($B44,'Slutlig allokering kvv'!$B$2:$AC$462,MATCH(Y$3,'Slutlig allokering kvv'!$B$1:$AJ$1,0),FALSE)/1,0)</f>
        <v>0</v>
      </c>
      <c r="Z44">
        <f>IFERROR(VLOOKUP($B44,Kraftvärmeprod!$B$1:$AH$479,MATCH(Z$2,Kraftvärmeprod!$B$1:$AG$1,0),FALSE)/1,0)-IFERROR(VLOOKUP($B44,'Slutlig allokering kvv'!$B$2:$AC$462,MATCH(Z$3,'Slutlig allokering kvv'!$B$1:$AJ$1,0),FALSE)/1,0)</f>
        <v>0</v>
      </c>
      <c r="AA44">
        <f>IFERROR(VLOOKUP($B44,Kraftvärmeprod!$B$1:$AH$479,MATCH(AA$2,Kraftvärmeprod!$B$1:$AG$1,0),FALSE)/1,0)-IFERROR(VLOOKUP($B44,'Slutlig allokering kvv'!$B$2:$AC$462,MATCH(AA$3,'Slutlig allokering kvv'!$B$1:$AJ$1,0),FALSE)/1,0)</f>
        <v>0</v>
      </c>
      <c r="AB44">
        <f>IFERROR(VLOOKUP($B44,Kraftvärmeprod!$B$1:$AH$479,MATCH(AB$2,Kraftvärmeprod!$B$1:$AG$1,0),FALSE)/1,0)-IFERROR(VLOOKUP($B44,'Slutlig allokering kvv'!$B$2:$AC$462,MATCH(AB$3,'Slutlig allokering kvv'!$B$1:$AJ$1,0),FALSE)/1,0)</f>
        <v>0</v>
      </c>
      <c r="AE44">
        <f t="shared" si="0"/>
        <v>0</v>
      </c>
      <c r="AG44">
        <f>IFERROR(VLOOKUP(B44,'Slutlig allokering kvv'!$B$2:$AJ$462,MATCH("Summa justerad allokerad tillförd energi (utan hjälpel och rökgaskondensering):",'Slutlig allokering kvv'!$B$1:$AK$1,0),FALSE)/1,"")</f>
        <v>0</v>
      </c>
      <c r="AI44" s="23" t="str">
        <f>IFERROR(1-VLOOKUP(B44,'Slutlig allokering kvv'!$B$2:$AJ$462,MATCH("Andel av bränsle i kvv som allokerats till värme, exklusive rökgaskondensering och hjälpel",'Slutlig allokering kvv'!$B$1:$AK$1,0),FALSE),"")</f>
        <v/>
      </c>
      <c r="AK44" s="23" t="str">
        <f t="shared" si="1"/>
        <v/>
      </c>
    </row>
    <row r="45" spans="1:37" x14ac:dyDescent="0.25">
      <c r="A45" s="2" t="s">
        <v>71</v>
      </c>
      <c r="B45" s="2" t="s">
        <v>72</v>
      </c>
      <c r="C45" s="2" t="str">
        <f>IFERROR(VLOOKUP($B45,Kraftvärmeprod!$B$1:$AH$479,MATCH(C$3,Kraftvärmeprod!$B$1:$AG$1,0),FALSE)/1,"")</f>
        <v/>
      </c>
      <c r="D45" s="2" t="str">
        <f>IFERROR(VLOOKUP($B45,Kraftvärmeprod!$B$1:$AH$479,MATCH(D$3,Kraftvärmeprod!$B$1:$AG$1,0),FALSE)/1,"")</f>
        <v/>
      </c>
      <c r="E45">
        <f>IFERROR(VLOOKUP($B45,Kraftvärmeprod!$B$1:$AH$479,MATCH(E$2,Kraftvärmeprod!$B$1:$AG$1,0),FALSE)/1,0)-IFERROR(VLOOKUP($B45,'Slutlig allokering kvv'!$B$2:$AC$462,MATCH(E$3,'Slutlig allokering kvv'!$B$1:$AJ$1,0),FALSE)/1,0)</f>
        <v>0</v>
      </c>
      <c r="F45">
        <f>IFERROR(VLOOKUP($B45,Kraftvärmeprod!$B$1:$AH$479,MATCH(F$2,Kraftvärmeprod!$B$1:$AG$1,0),FALSE)/1,0)-IFERROR(VLOOKUP($B45,'Slutlig allokering kvv'!$B$2:$AC$462,MATCH(F$3,'Slutlig allokering kvv'!$B$1:$AJ$1,0),FALSE)/1,0)</f>
        <v>0</v>
      </c>
      <c r="G45">
        <f>IFERROR(VLOOKUP($B45,Kraftvärmeprod!$B$1:$AH$479,MATCH(G$2,Kraftvärmeprod!$B$1:$AG$1,0),FALSE)/1,0)-IFERROR(VLOOKUP($B45,'Slutlig allokering kvv'!$B$2:$AC$462,MATCH(G$3,'Slutlig allokering kvv'!$B$1:$AJ$1,0),FALSE)/1,0)</f>
        <v>0</v>
      </c>
      <c r="H45">
        <f>IFERROR(VLOOKUP($B45,Kraftvärmeprod!$B$1:$AH$479,MATCH(H$2,Kraftvärmeprod!$B$1:$AG$1,0),FALSE)/1,0)-IFERROR(VLOOKUP($B45,'Slutlig allokering kvv'!$B$2:$AC$462,MATCH(H$3,'Slutlig allokering kvv'!$B$1:$AJ$1,0),FALSE)/1,0)</f>
        <v>0</v>
      </c>
      <c r="I45">
        <f>IFERROR(VLOOKUP($B45,Kraftvärmeprod!$B$1:$AH$479,MATCH(I$2,Kraftvärmeprod!$B$1:$AG$1,0),FALSE)/1,0)-IFERROR(VLOOKUP($B45,'Slutlig allokering kvv'!$B$2:$AC$462,MATCH(I$3,'Slutlig allokering kvv'!$B$1:$AJ$1,0),FALSE)/1,0)</f>
        <v>0</v>
      </c>
      <c r="J45">
        <f>IFERROR(VLOOKUP($B45,Kraftvärmeprod!$B$1:$AH$479,MATCH(J$2,Kraftvärmeprod!$B$1:$AG$1,0),FALSE)/1,0)-IFERROR(VLOOKUP($B45,'Slutlig allokering kvv'!$B$2:$AC$462,MATCH(J$3,'Slutlig allokering kvv'!$B$1:$AJ$1,0),FALSE)/1,0)</f>
        <v>0</v>
      </c>
      <c r="K45">
        <f>IFERROR(VLOOKUP($B45,Kraftvärmeprod!$B$1:$AH$479,MATCH(K$2,Kraftvärmeprod!$B$1:$AG$1,0),FALSE)/1,0)-IFERROR(VLOOKUP($B45,'Slutlig allokering kvv'!$B$2:$AC$462,MATCH(K$3,'Slutlig allokering kvv'!$B$1:$AJ$1,0),FALSE)/1,0)</f>
        <v>0</v>
      </c>
      <c r="L45">
        <f>IFERROR(VLOOKUP($B45,Kraftvärmeprod!$B$1:$AH$479,MATCH(L$2,Kraftvärmeprod!$B$1:$AG$1,0),FALSE)/1,0)-IFERROR(VLOOKUP($B45,'Slutlig allokering kvv'!$B$2:$AC$462,MATCH(L$3,'Slutlig allokering kvv'!$B$1:$AJ$1,0),FALSE)/1,0)</f>
        <v>0</v>
      </c>
      <c r="M45" s="40">
        <f>IFERROR(VLOOKUP($B45,Miljö!$B$1:$S$477,MATCH(M$2,Miljö!$B$1:$X$1,0),FALSE)/1,0)-IFERROR(VLOOKUP($B45,'Slutlig allokering kvv'!$B$2:$AC$462,MATCH(M$3,'Slutlig allokering kvv'!$B$1:$AJ$1,0),FALSE)/1,0)</f>
        <v>0</v>
      </c>
      <c r="N45">
        <f>IFERROR(VLOOKUP($B45,Kraftvärmeprod!$B$1:$AH$479,MATCH(N$2,Kraftvärmeprod!$B$1:$AG$1,0),FALSE)/1,0)-IFERROR(VLOOKUP($B45,'Slutlig allokering kvv'!$B$2:$AC$462,MATCH(N$3,'Slutlig allokering kvv'!$B$1:$AJ$1,0),FALSE)/1,0)</f>
        <v>0</v>
      </c>
      <c r="O45">
        <f>IFERROR(VLOOKUP($B45,Kraftvärmeprod!$B$1:$AH$479,MATCH(O$2,Kraftvärmeprod!$B$1:$AG$1,0),FALSE)/1,0)-IFERROR(VLOOKUP($B45,'Slutlig allokering kvv'!$B$2:$AC$462,MATCH(O$3,'Slutlig allokering kvv'!$B$1:$AJ$1,0),FALSE)/1,0)</f>
        <v>0</v>
      </c>
      <c r="P45">
        <f>IFERROR(VLOOKUP($B45,Kraftvärmeprod!$B$1:$AH$479,MATCH(P$2,Kraftvärmeprod!$B$1:$AG$1,0),FALSE)/1,0)-IFERROR(VLOOKUP($B45,'Slutlig allokering kvv'!$B$2:$AC$462,MATCH(P$3,'Slutlig allokering kvv'!$B$1:$AJ$1,0),FALSE)/1,0)</f>
        <v>0</v>
      </c>
      <c r="Q45">
        <f>IFERROR(VLOOKUP($B45,Kraftvärmeprod!$B$1:$AH$479,MATCH(Q$2,Kraftvärmeprod!$B$1:$AG$1,0),FALSE)/1,0)-IFERROR(VLOOKUP($B45,'Slutlig allokering kvv'!$B$2:$AC$462,MATCH(Q$3,'Slutlig allokering kvv'!$B$1:$AJ$1,0),FALSE)/1,0)</f>
        <v>0</v>
      </c>
      <c r="R45">
        <f>IFERROR(VLOOKUP($B45,Kraftvärmeprod!$B$1:$AH$479,MATCH(R$2,Kraftvärmeprod!$B$1:$AG$1,0),FALSE)/1,0)-IFERROR(VLOOKUP($B45,'Slutlig allokering kvv'!$B$2:$AC$462,MATCH(R$3,'Slutlig allokering kvv'!$B$1:$AJ$1,0),FALSE)/1,0)</f>
        <v>0</v>
      </c>
      <c r="S45">
        <f>IFERROR(VLOOKUP($B45,Kraftvärmeprod!$B$1:$AH$479,MATCH(S$2,Kraftvärmeprod!$B$1:$AG$1,0),FALSE)/1,0)-IFERROR(VLOOKUP($B45,'Slutlig allokering kvv'!$B$2:$AC$462,MATCH(S$3,'Slutlig allokering kvv'!$B$1:$AJ$1,0),FALSE)/1,0)</f>
        <v>0</v>
      </c>
      <c r="T45">
        <f>IFERROR(VLOOKUP($B45,Kraftvärmeprod!$B$1:$AH$479,MATCH(T$2,Kraftvärmeprod!$B$1:$AG$1,0),FALSE)/1,0)-IFERROR(VLOOKUP($B45,'Slutlig allokering kvv'!$B$2:$AC$462,MATCH(T$3,'Slutlig allokering kvv'!$B$1:$AJ$1,0),FALSE)/1,0)</f>
        <v>0</v>
      </c>
      <c r="U45">
        <f>IFERROR(VLOOKUP($B45,Kraftvärmeprod!$B$1:$AH$479,MATCH(U$2,Kraftvärmeprod!$B$1:$AG$1,0),FALSE)/1,0)-IFERROR(VLOOKUP($B45,'Slutlig allokering kvv'!$B$2:$AC$462,MATCH(U$3,'Slutlig allokering kvv'!$B$1:$AJ$1,0),FALSE)/1,0)</f>
        <v>0</v>
      </c>
      <c r="V45">
        <f>IFERROR(VLOOKUP($B45,Kraftvärmeprod!$B$1:$AH$479,MATCH(V$2,Kraftvärmeprod!$B$1:$AG$1,0),FALSE)/1,0)-IFERROR(VLOOKUP($B45,'Slutlig allokering kvv'!$B$2:$AC$462,MATCH(V$3,'Slutlig allokering kvv'!$B$1:$AJ$1,0),FALSE)/1,0)</f>
        <v>0</v>
      </c>
      <c r="W45">
        <f>IFERROR(VLOOKUP($B45,Kraftvärmeprod!$B$1:$AH$479,MATCH(W$2,Kraftvärmeprod!$B$1:$AG$1,0),FALSE)/1,0)-IFERROR(VLOOKUP($B45,'Slutlig allokering kvv'!$B$2:$AC$462,MATCH(W$3,'Slutlig allokering kvv'!$B$1:$AJ$1,0),FALSE)/1,0)</f>
        <v>0</v>
      </c>
      <c r="X45">
        <f>IFERROR(VLOOKUP($B45,Kraftvärmeprod!$B$1:$AH$479,MATCH(X$2,Kraftvärmeprod!$B$1:$AG$1,0),FALSE)/1,0)-IFERROR(VLOOKUP($B45,'Slutlig allokering kvv'!$B$2:$AC$462,MATCH(X$3,'Slutlig allokering kvv'!$B$1:$AJ$1,0),FALSE)/1,0)</f>
        <v>0</v>
      </c>
      <c r="Y45">
        <f>IFERROR(VLOOKUP($B45,Kraftvärmeprod!$B$1:$AH$479,MATCH(Y$2,Kraftvärmeprod!$B$1:$AG$1,0),FALSE)/1,0)-IFERROR(VLOOKUP($B45,'Slutlig allokering kvv'!$B$2:$AC$462,MATCH(Y$3,'Slutlig allokering kvv'!$B$1:$AJ$1,0),FALSE)/1,0)</f>
        <v>0</v>
      </c>
      <c r="Z45">
        <f>IFERROR(VLOOKUP($B45,Kraftvärmeprod!$B$1:$AH$479,MATCH(Z$2,Kraftvärmeprod!$B$1:$AG$1,0),FALSE)/1,0)-IFERROR(VLOOKUP($B45,'Slutlig allokering kvv'!$B$2:$AC$462,MATCH(Z$3,'Slutlig allokering kvv'!$B$1:$AJ$1,0),FALSE)/1,0)</f>
        <v>0</v>
      </c>
      <c r="AA45">
        <f>IFERROR(VLOOKUP($B45,Kraftvärmeprod!$B$1:$AH$479,MATCH(AA$2,Kraftvärmeprod!$B$1:$AG$1,0),FALSE)/1,0)-IFERROR(VLOOKUP($B45,'Slutlig allokering kvv'!$B$2:$AC$462,MATCH(AA$3,'Slutlig allokering kvv'!$B$1:$AJ$1,0),FALSE)/1,0)</f>
        <v>0</v>
      </c>
      <c r="AB45">
        <f>IFERROR(VLOOKUP($B45,Kraftvärmeprod!$B$1:$AH$479,MATCH(AB$2,Kraftvärmeprod!$B$1:$AG$1,0),FALSE)/1,0)-IFERROR(VLOOKUP($B45,'Slutlig allokering kvv'!$B$2:$AC$462,MATCH(AB$3,'Slutlig allokering kvv'!$B$1:$AJ$1,0),FALSE)/1,0)</f>
        <v>0</v>
      </c>
      <c r="AE45">
        <f t="shared" si="0"/>
        <v>0</v>
      </c>
      <c r="AG45">
        <f>IFERROR(VLOOKUP(B45,'Slutlig allokering kvv'!$B$2:$AJ$462,MATCH("Summa justerad allokerad tillförd energi (utan hjälpel och rökgaskondensering):",'Slutlig allokering kvv'!$B$1:$AK$1,0),FALSE)/1,"")</f>
        <v>0</v>
      </c>
      <c r="AI45" s="23" t="str">
        <f>IFERROR(1-VLOOKUP(B45,'Slutlig allokering kvv'!$B$2:$AJ$462,MATCH("Andel av bränsle i kvv som allokerats till värme, exklusive rökgaskondensering och hjälpel",'Slutlig allokering kvv'!$B$1:$AK$1,0),FALSE),"")</f>
        <v/>
      </c>
      <c r="AK45" s="23" t="str">
        <f t="shared" si="1"/>
        <v/>
      </c>
    </row>
    <row r="46" spans="1:37" x14ac:dyDescent="0.25">
      <c r="A46" s="2" t="s">
        <v>71</v>
      </c>
      <c r="B46" s="2" t="s">
        <v>73</v>
      </c>
      <c r="C46" s="2" t="str">
        <f>IFERROR(VLOOKUP($B46,Kraftvärmeprod!$B$1:$AH$479,MATCH(C$3,Kraftvärmeprod!$B$1:$AG$1,0),FALSE)/1,"")</f>
        <v/>
      </c>
      <c r="D46" s="2" t="str">
        <f>IFERROR(VLOOKUP($B46,Kraftvärmeprod!$B$1:$AH$479,MATCH(D$3,Kraftvärmeprod!$B$1:$AG$1,0),FALSE)/1,"")</f>
        <v/>
      </c>
      <c r="E46">
        <f>IFERROR(VLOOKUP($B46,Kraftvärmeprod!$B$1:$AH$479,MATCH(E$2,Kraftvärmeprod!$B$1:$AG$1,0),FALSE)/1,0)-IFERROR(VLOOKUP($B46,'Slutlig allokering kvv'!$B$2:$AC$462,MATCH(E$3,'Slutlig allokering kvv'!$B$1:$AJ$1,0),FALSE)/1,0)</f>
        <v>0</v>
      </c>
      <c r="F46">
        <f>IFERROR(VLOOKUP($B46,Kraftvärmeprod!$B$1:$AH$479,MATCH(F$2,Kraftvärmeprod!$B$1:$AG$1,0),FALSE)/1,0)-IFERROR(VLOOKUP($B46,'Slutlig allokering kvv'!$B$2:$AC$462,MATCH(F$3,'Slutlig allokering kvv'!$B$1:$AJ$1,0),FALSE)/1,0)</f>
        <v>0</v>
      </c>
      <c r="G46">
        <f>IFERROR(VLOOKUP($B46,Kraftvärmeprod!$B$1:$AH$479,MATCH(G$2,Kraftvärmeprod!$B$1:$AG$1,0),FALSE)/1,0)-IFERROR(VLOOKUP($B46,'Slutlig allokering kvv'!$B$2:$AC$462,MATCH(G$3,'Slutlig allokering kvv'!$B$1:$AJ$1,0),FALSE)/1,0)</f>
        <v>0</v>
      </c>
      <c r="H46">
        <f>IFERROR(VLOOKUP($B46,Kraftvärmeprod!$B$1:$AH$479,MATCH(H$2,Kraftvärmeprod!$B$1:$AG$1,0),FALSE)/1,0)-IFERROR(VLOOKUP($B46,'Slutlig allokering kvv'!$B$2:$AC$462,MATCH(H$3,'Slutlig allokering kvv'!$B$1:$AJ$1,0),FALSE)/1,0)</f>
        <v>0</v>
      </c>
      <c r="I46">
        <f>IFERROR(VLOOKUP($B46,Kraftvärmeprod!$B$1:$AH$479,MATCH(I$2,Kraftvärmeprod!$B$1:$AG$1,0),FALSE)/1,0)-IFERROR(VLOOKUP($B46,'Slutlig allokering kvv'!$B$2:$AC$462,MATCH(I$3,'Slutlig allokering kvv'!$B$1:$AJ$1,0),FALSE)/1,0)</f>
        <v>0</v>
      </c>
      <c r="J46">
        <f>IFERROR(VLOOKUP($B46,Kraftvärmeprod!$B$1:$AH$479,MATCH(J$2,Kraftvärmeprod!$B$1:$AG$1,0),FALSE)/1,0)-IFERROR(VLOOKUP($B46,'Slutlig allokering kvv'!$B$2:$AC$462,MATCH(J$3,'Slutlig allokering kvv'!$B$1:$AJ$1,0),FALSE)/1,0)</f>
        <v>0</v>
      </c>
      <c r="K46">
        <f>IFERROR(VLOOKUP($B46,Kraftvärmeprod!$B$1:$AH$479,MATCH(K$2,Kraftvärmeprod!$B$1:$AG$1,0),FALSE)/1,0)-IFERROR(VLOOKUP($B46,'Slutlig allokering kvv'!$B$2:$AC$462,MATCH(K$3,'Slutlig allokering kvv'!$B$1:$AJ$1,0),FALSE)/1,0)</f>
        <v>0</v>
      </c>
      <c r="L46">
        <f>IFERROR(VLOOKUP($B46,Kraftvärmeprod!$B$1:$AH$479,MATCH(L$2,Kraftvärmeprod!$B$1:$AG$1,0),FALSE)/1,0)-IFERROR(VLOOKUP($B46,'Slutlig allokering kvv'!$B$2:$AC$462,MATCH(L$3,'Slutlig allokering kvv'!$B$1:$AJ$1,0),FALSE)/1,0)</f>
        <v>0</v>
      </c>
      <c r="M46" s="40">
        <f>IFERROR(VLOOKUP($B46,Miljö!$B$1:$S$477,MATCH(M$2,Miljö!$B$1:$X$1,0),FALSE)/1,0)-IFERROR(VLOOKUP($B46,'Slutlig allokering kvv'!$B$2:$AC$462,MATCH(M$3,'Slutlig allokering kvv'!$B$1:$AJ$1,0),FALSE)/1,0)</f>
        <v>0</v>
      </c>
      <c r="N46">
        <f>IFERROR(VLOOKUP($B46,Kraftvärmeprod!$B$1:$AH$479,MATCH(N$2,Kraftvärmeprod!$B$1:$AG$1,0),FALSE)/1,0)-IFERROR(VLOOKUP($B46,'Slutlig allokering kvv'!$B$2:$AC$462,MATCH(N$3,'Slutlig allokering kvv'!$B$1:$AJ$1,0),FALSE)/1,0)</f>
        <v>0</v>
      </c>
      <c r="O46">
        <f>IFERROR(VLOOKUP($B46,Kraftvärmeprod!$B$1:$AH$479,MATCH(O$2,Kraftvärmeprod!$B$1:$AG$1,0),FALSE)/1,0)-IFERROR(VLOOKUP($B46,'Slutlig allokering kvv'!$B$2:$AC$462,MATCH(O$3,'Slutlig allokering kvv'!$B$1:$AJ$1,0),FALSE)/1,0)</f>
        <v>0</v>
      </c>
      <c r="P46">
        <f>IFERROR(VLOOKUP($B46,Kraftvärmeprod!$B$1:$AH$479,MATCH(P$2,Kraftvärmeprod!$B$1:$AG$1,0),FALSE)/1,0)-IFERROR(VLOOKUP($B46,'Slutlig allokering kvv'!$B$2:$AC$462,MATCH(P$3,'Slutlig allokering kvv'!$B$1:$AJ$1,0),FALSE)/1,0)</f>
        <v>0</v>
      </c>
      <c r="Q46">
        <f>IFERROR(VLOOKUP($B46,Kraftvärmeprod!$B$1:$AH$479,MATCH(Q$2,Kraftvärmeprod!$B$1:$AG$1,0),FALSE)/1,0)-IFERROR(VLOOKUP($B46,'Slutlig allokering kvv'!$B$2:$AC$462,MATCH(Q$3,'Slutlig allokering kvv'!$B$1:$AJ$1,0),FALSE)/1,0)</f>
        <v>0</v>
      </c>
      <c r="R46">
        <f>IFERROR(VLOOKUP($B46,Kraftvärmeprod!$B$1:$AH$479,MATCH(R$2,Kraftvärmeprod!$B$1:$AG$1,0),FALSE)/1,0)-IFERROR(VLOOKUP($B46,'Slutlig allokering kvv'!$B$2:$AC$462,MATCH(R$3,'Slutlig allokering kvv'!$B$1:$AJ$1,0),FALSE)/1,0)</f>
        <v>0</v>
      </c>
      <c r="S46">
        <f>IFERROR(VLOOKUP($B46,Kraftvärmeprod!$B$1:$AH$479,MATCH(S$2,Kraftvärmeprod!$B$1:$AG$1,0),FALSE)/1,0)-IFERROR(VLOOKUP($B46,'Slutlig allokering kvv'!$B$2:$AC$462,MATCH(S$3,'Slutlig allokering kvv'!$B$1:$AJ$1,0),FALSE)/1,0)</f>
        <v>0</v>
      </c>
      <c r="T46">
        <f>IFERROR(VLOOKUP($B46,Kraftvärmeprod!$B$1:$AH$479,MATCH(T$2,Kraftvärmeprod!$B$1:$AG$1,0),FALSE)/1,0)-IFERROR(VLOOKUP($B46,'Slutlig allokering kvv'!$B$2:$AC$462,MATCH(T$3,'Slutlig allokering kvv'!$B$1:$AJ$1,0),FALSE)/1,0)</f>
        <v>0</v>
      </c>
      <c r="U46">
        <f>IFERROR(VLOOKUP($B46,Kraftvärmeprod!$B$1:$AH$479,MATCH(U$2,Kraftvärmeprod!$B$1:$AG$1,0),FALSE)/1,0)-IFERROR(VLOOKUP($B46,'Slutlig allokering kvv'!$B$2:$AC$462,MATCH(U$3,'Slutlig allokering kvv'!$B$1:$AJ$1,0),FALSE)/1,0)</f>
        <v>0</v>
      </c>
      <c r="V46">
        <f>IFERROR(VLOOKUP($B46,Kraftvärmeprod!$B$1:$AH$479,MATCH(V$2,Kraftvärmeprod!$B$1:$AG$1,0),FALSE)/1,0)-IFERROR(VLOOKUP($B46,'Slutlig allokering kvv'!$B$2:$AC$462,MATCH(V$3,'Slutlig allokering kvv'!$B$1:$AJ$1,0),FALSE)/1,0)</f>
        <v>0</v>
      </c>
      <c r="W46">
        <f>IFERROR(VLOOKUP($B46,Kraftvärmeprod!$B$1:$AH$479,MATCH(W$2,Kraftvärmeprod!$B$1:$AG$1,0),FALSE)/1,0)-IFERROR(VLOOKUP($B46,'Slutlig allokering kvv'!$B$2:$AC$462,MATCH(W$3,'Slutlig allokering kvv'!$B$1:$AJ$1,0),FALSE)/1,0)</f>
        <v>0</v>
      </c>
      <c r="X46">
        <f>IFERROR(VLOOKUP($B46,Kraftvärmeprod!$B$1:$AH$479,MATCH(X$2,Kraftvärmeprod!$B$1:$AG$1,0),FALSE)/1,0)-IFERROR(VLOOKUP($B46,'Slutlig allokering kvv'!$B$2:$AC$462,MATCH(X$3,'Slutlig allokering kvv'!$B$1:$AJ$1,0),FALSE)/1,0)</f>
        <v>0</v>
      </c>
      <c r="Y46">
        <f>IFERROR(VLOOKUP($B46,Kraftvärmeprod!$B$1:$AH$479,MATCH(Y$2,Kraftvärmeprod!$B$1:$AG$1,0),FALSE)/1,0)-IFERROR(VLOOKUP($B46,'Slutlig allokering kvv'!$B$2:$AC$462,MATCH(Y$3,'Slutlig allokering kvv'!$B$1:$AJ$1,0),FALSE)/1,0)</f>
        <v>0</v>
      </c>
      <c r="Z46">
        <f>IFERROR(VLOOKUP($B46,Kraftvärmeprod!$B$1:$AH$479,MATCH(Z$2,Kraftvärmeprod!$B$1:$AG$1,0),FALSE)/1,0)-IFERROR(VLOOKUP($B46,'Slutlig allokering kvv'!$B$2:$AC$462,MATCH(Z$3,'Slutlig allokering kvv'!$B$1:$AJ$1,0),FALSE)/1,0)</f>
        <v>0</v>
      </c>
      <c r="AA46">
        <f>IFERROR(VLOOKUP($B46,Kraftvärmeprod!$B$1:$AH$479,MATCH(AA$2,Kraftvärmeprod!$B$1:$AG$1,0),FALSE)/1,0)-IFERROR(VLOOKUP($B46,'Slutlig allokering kvv'!$B$2:$AC$462,MATCH(AA$3,'Slutlig allokering kvv'!$B$1:$AJ$1,0),FALSE)/1,0)</f>
        <v>0</v>
      </c>
      <c r="AB46">
        <f>IFERROR(VLOOKUP($B46,Kraftvärmeprod!$B$1:$AH$479,MATCH(AB$2,Kraftvärmeprod!$B$1:$AG$1,0),FALSE)/1,0)-IFERROR(VLOOKUP($B46,'Slutlig allokering kvv'!$B$2:$AC$462,MATCH(AB$3,'Slutlig allokering kvv'!$B$1:$AJ$1,0),FALSE)/1,0)</f>
        <v>0</v>
      </c>
      <c r="AE46">
        <f t="shared" si="0"/>
        <v>0</v>
      </c>
      <c r="AG46">
        <f>IFERROR(VLOOKUP(B46,'Slutlig allokering kvv'!$B$2:$AJ$462,MATCH("Summa justerad allokerad tillförd energi (utan hjälpel och rökgaskondensering):",'Slutlig allokering kvv'!$B$1:$AK$1,0),FALSE)/1,"")</f>
        <v>0</v>
      </c>
      <c r="AI46" s="23" t="str">
        <f>IFERROR(1-VLOOKUP(B46,'Slutlig allokering kvv'!$B$2:$AJ$462,MATCH("Andel av bränsle i kvv som allokerats till värme, exklusive rökgaskondensering och hjälpel",'Slutlig allokering kvv'!$B$1:$AK$1,0),FALSE),"")</f>
        <v/>
      </c>
      <c r="AK46" s="23" t="str">
        <f t="shared" si="1"/>
        <v/>
      </c>
    </row>
    <row r="47" spans="1:37" x14ac:dyDescent="0.25">
      <c r="A47" s="2" t="s">
        <v>71</v>
      </c>
      <c r="B47" s="2" t="s">
        <v>74</v>
      </c>
      <c r="C47" s="2" t="str">
        <f>IFERROR(VLOOKUP($B47,Kraftvärmeprod!$B$1:$AH$479,MATCH(C$3,Kraftvärmeprod!$B$1:$AG$1,0),FALSE)/1,"")</f>
        <v/>
      </c>
      <c r="D47" s="2" t="str">
        <f>IFERROR(VLOOKUP($B47,Kraftvärmeprod!$B$1:$AH$479,MATCH(D$3,Kraftvärmeprod!$B$1:$AG$1,0),FALSE)/1,"")</f>
        <v/>
      </c>
      <c r="E47">
        <f>IFERROR(VLOOKUP($B47,Kraftvärmeprod!$B$1:$AH$479,MATCH(E$2,Kraftvärmeprod!$B$1:$AG$1,0),FALSE)/1,0)-IFERROR(VLOOKUP($B47,'Slutlig allokering kvv'!$B$2:$AC$462,MATCH(E$3,'Slutlig allokering kvv'!$B$1:$AJ$1,0),FALSE)/1,0)</f>
        <v>0</v>
      </c>
      <c r="F47">
        <f>IFERROR(VLOOKUP($B47,Kraftvärmeprod!$B$1:$AH$479,MATCH(F$2,Kraftvärmeprod!$B$1:$AG$1,0),FALSE)/1,0)-IFERROR(VLOOKUP($B47,'Slutlig allokering kvv'!$B$2:$AC$462,MATCH(F$3,'Slutlig allokering kvv'!$B$1:$AJ$1,0),FALSE)/1,0)</f>
        <v>0</v>
      </c>
      <c r="G47">
        <f>IFERROR(VLOOKUP($B47,Kraftvärmeprod!$B$1:$AH$479,MATCH(G$2,Kraftvärmeprod!$B$1:$AG$1,0),FALSE)/1,0)-IFERROR(VLOOKUP($B47,'Slutlig allokering kvv'!$B$2:$AC$462,MATCH(G$3,'Slutlig allokering kvv'!$B$1:$AJ$1,0),FALSE)/1,0)</f>
        <v>0</v>
      </c>
      <c r="H47">
        <f>IFERROR(VLOOKUP($B47,Kraftvärmeprod!$B$1:$AH$479,MATCH(H$2,Kraftvärmeprod!$B$1:$AG$1,0),FALSE)/1,0)-IFERROR(VLOOKUP($B47,'Slutlig allokering kvv'!$B$2:$AC$462,MATCH(H$3,'Slutlig allokering kvv'!$B$1:$AJ$1,0),FALSE)/1,0)</f>
        <v>0</v>
      </c>
      <c r="I47">
        <f>IFERROR(VLOOKUP($B47,Kraftvärmeprod!$B$1:$AH$479,MATCH(I$2,Kraftvärmeprod!$B$1:$AG$1,0),FALSE)/1,0)-IFERROR(VLOOKUP($B47,'Slutlig allokering kvv'!$B$2:$AC$462,MATCH(I$3,'Slutlig allokering kvv'!$B$1:$AJ$1,0),FALSE)/1,0)</f>
        <v>0</v>
      </c>
      <c r="J47">
        <f>IFERROR(VLOOKUP($B47,Kraftvärmeprod!$B$1:$AH$479,MATCH(J$2,Kraftvärmeprod!$B$1:$AG$1,0),FALSE)/1,0)-IFERROR(VLOOKUP($B47,'Slutlig allokering kvv'!$B$2:$AC$462,MATCH(J$3,'Slutlig allokering kvv'!$B$1:$AJ$1,0),FALSE)/1,0)</f>
        <v>0</v>
      </c>
      <c r="K47">
        <f>IFERROR(VLOOKUP($B47,Kraftvärmeprod!$B$1:$AH$479,MATCH(K$2,Kraftvärmeprod!$B$1:$AG$1,0),FALSE)/1,0)-IFERROR(VLOOKUP($B47,'Slutlig allokering kvv'!$B$2:$AC$462,MATCH(K$3,'Slutlig allokering kvv'!$B$1:$AJ$1,0),FALSE)/1,0)</f>
        <v>0</v>
      </c>
      <c r="L47">
        <f>IFERROR(VLOOKUP($B47,Kraftvärmeprod!$B$1:$AH$479,MATCH(L$2,Kraftvärmeprod!$B$1:$AG$1,0),FALSE)/1,0)-IFERROR(VLOOKUP($B47,'Slutlig allokering kvv'!$B$2:$AC$462,MATCH(L$3,'Slutlig allokering kvv'!$B$1:$AJ$1,0),FALSE)/1,0)</f>
        <v>0</v>
      </c>
      <c r="M47" s="40">
        <f>IFERROR(VLOOKUP($B47,Miljö!$B$1:$S$477,MATCH(M$2,Miljö!$B$1:$X$1,0),FALSE)/1,0)-IFERROR(VLOOKUP($B47,'Slutlig allokering kvv'!$B$2:$AC$462,MATCH(M$3,'Slutlig allokering kvv'!$B$1:$AJ$1,0),FALSE)/1,0)</f>
        <v>0</v>
      </c>
      <c r="N47">
        <f>IFERROR(VLOOKUP($B47,Kraftvärmeprod!$B$1:$AH$479,MATCH(N$2,Kraftvärmeprod!$B$1:$AG$1,0),FALSE)/1,0)-IFERROR(VLOOKUP($B47,'Slutlig allokering kvv'!$B$2:$AC$462,MATCH(N$3,'Slutlig allokering kvv'!$B$1:$AJ$1,0),FALSE)/1,0)</f>
        <v>0</v>
      </c>
      <c r="O47">
        <f>IFERROR(VLOOKUP($B47,Kraftvärmeprod!$B$1:$AH$479,MATCH(O$2,Kraftvärmeprod!$B$1:$AG$1,0),FALSE)/1,0)-IFERROR(VLOOKUP($B47,'Slutlig allokering kvv'!$B$2:$AC$462,MATCH(O$3,'Slutlig allokering kvv'!$B$1:$AJ$1,0),FALSE)/1,0)</f>
        <v>0</v>
      </c>
      <c r="P47">
        <f>IFERROR(VLOOKUP($B47,Kraftvärmeprod!$B$1:$AH$479,MATCH(P$2,Kraftvärmeprod!$B$1:$AG$1,0),FALSE)/1,0)-IFERROR(VLOOKUP($B47,'Slutlig allokering kvv'!$B$2:$AC$462,MATCH(P$3,'Slutlig allokering kvv'!$B$1:$AJ$1,0),FALSE)/1,0)</f>
        <v>0</v>
      </c>
      <c r="Q47">
        <f>IFERROR(VLOOKUP($B47,Kraftvärmeprod!$B$1:$AH$479,MATCH(Q$2,Kraftvärmeprod!$B$1:$AG$1,0),FALSE)/1,0)-IFERROR(VLOOKUP($B47,'Slutlig allokering kvv'!$B$2:$AC$462,MATCH(Q$3,'Slutlig allokering kvv'!$B$1:$AJ$1,0),FALSE)/1,0)</f>
        <v>0</v>
      </c>
      <c r="R47">
        <f>IFERROR(VLOOKUP($B47,Kraftvärmeprod!$B$1:$AH$479,MATCH(R$2,Kraftvärmeprod!$B$1:$AG$1,0),FALSE)/1,0)-IFERROR(VLOOKUP($B47,'Slutlig allokering kvv'!$B$2:$AC$462,MATCH(R$3,'Slutlig allokering kvv'!$B$1:$AJ$1,0),FALSE)/1,0)</f>
        <v>0</v>
      </c>
      <c r="S47">
        <f>IFERROR(VLOOKUP($B47,Kraftvärmeprod!$B$1:$AH$479,MATCH(S$2,Kraftvärmeprod!$B$1:$AG$1,0),FALSE)/1,0)-IFERROR(VLOOKUP($B47,'Slutlig allokering kvv'!$B$2:$AC$462,MATCH(S$3,'Slutlig allokering kvv'!$B$1:$AJ$1,0),FALSE)/1,0)</f>
        <v>0</v>
      </c>
      <c r="T47">
        <f>IFERROR(VLOOKUP($B47,Kraftvärmeprod!$B$1:$AH$479,MATCH(T$2,Kraftvärmeprod!$B$1:$AG$1,0),FALSE)/1,0)-IFERROR(VLOOKUP($B47,'Slutlig allokering kvv'!$B$2:$AC$462,MATCH(T$3,'Slutlig allokering kvv'!$B$1:$AJ$1,0),FALSE)/1,0)</f>
        <v>0</v>
      </c>
      <c r="U47">
        <f>IFERROR(VLOOKUP($B47,Kraftvärmeprod!$B$1:$AH$479,MATCH(U$2,Kraftvärmeprod!$B$1:$AG$1,0),FALSE)/1,0)-IFERROR(VLOOKUP($B47,'Slutlig allokering kvv'!$B$2:$AC$462,MATCH(U$3,'Slutlig allokering kvv'!$B$1:$AJ$1,0),FALSE)/1,0)</f>
        <v>0</v>
      </c>
      <c r="V47">
        <f>IFERROR(VLOOKUP($B47,Kraftvärmeprod!$B$1:$AH$479,MATCH(V$2,Kraftvärmeprod!$B$1:$AG$1,0),FALSE)/1,0)-IFERROR(VLOOKUP($B47,'Slutlig allokering kvv'!$B$2:$AC$462,MATCH(V$3,'Slutlig allokering kvv'!$B$1:$AJ$1,0),FALSE)/1,0)</f>
        <v>0</v>
      </c>
      <c r="W47">
        <f>IFERROR(VLOOKUP($B47,Kraftvärmeprod!$B$1:$AH$479,MATCH(W$2,Kraftvärmeprod!$B$1:$AG$1,0),FALSE)/1,0)-IFERROR(VLOOKUP($B47,'Slutlig allokering kvv'!$B$2:$AC$462,MATCH(W$3,'Slutlig allokering kvv'!$B$1:$AJ$1,0),FALSE)/1,0)</f>
        <v>0</v>
      </c>
      <c r="X47">
        <f>IFERROR(VLOOKUP($B47,Kraftvärmeprod!$B$1:$AH$479,MATCH(X$2,Kraftvärmeprod!$B$1:$AG$1,0),FALSE)/1,0)-IFERROR(VLOOKUP($B47,'Slutlig allokering kvv'!$B$2:$AC$462,MATCH(X$3,'Slutlig allokering kvv'!$B$1:$AJ$1,0),FALSE)/1,0)</f>
        <v>0</v>
      </c>
      <c r="Y47">
        <f>IFERROR(VLOOKUP($B47,Kraftvärmeprod!$B$1:$AH$479,MATCH(Y$2,Kraftvärmeprod!$B$1:$AG$1,0),FALSE)/1,0)-IFERROR(VLOOKUP($B47,'Slutlig allokering kvv'!$B$2:$AC$462,MATCH(Y$3,'Slutlig allokering kvv'!$B$1:$AJ$1,0),FALSE)/1,0)</f>
        <v>0</v>
      </c>
      <c r="Z47">
        <f>IFERROR(VLOOKUP($B47,Kraftvärmeprod!$B$1:$AH$479,MATCH(Z$2,Kraftvärmeprod!$B$1:$AG$1,0),FALSE)/1,0)-IFERROR(VLOOKUP($B47,'Slutlig allokering kvv'!$B$2:$AC$462,MATCH(Z$3,'Slutlig allokering kvv'!$B$1:$AJ$1,0),FALSE)/1,0)</f>
        <v>0</v>
      </c>
      <c r="AA47">
        <f>IFERROR(VLOOKUP($B47,Kraftvärmeprod!$B$1:$AH$479,MATCH(AA$2,Kraftvärmeprod!$B$1:$AG$1,0),FALSE)/1,0)-IFERROR(VLOOKUP($B47,'Slutlig allokering kvv'!$B$2:$AC$462,MATCH(AA$3,'Slutlig allokering kvv'!$B$1:$AJ$1,0),FALSE)/1,0)</f>
        <v>0</v>
      </c>
      <c r="AB47">
        <f>IFERROR(VLOOKUP($B47,Kraftvärmeprod!$B$1:$AH$479,MATCH(AB$2,Kraftvärmeprod!$B$1:$AG$1,0),FALSE)/1,0)-IFERROR(VLOOKUP($B47,'Slutlig allokering kvv'!$B$2:$AC$462,MATCH(AB$3,'Slutlig allokering kvv'!$B$1:$AJ$1,0),FALSE)/1,0)</f>
        <v>0</v>
      </c>
      <c r="AE47">
        <f t="shared" si="0"/>
        <v>0</v>
      </c>
      <c r="AG47">
        <f>IFERROR(VLOOKUP(B47,'Slutlig allokering kvv'!$B$2:$AJ$462,MATCH("Summa justerad allokerad tillförd energi (utan hjälpel och rökgaskondensering):",'Slutlig allokering kvv'!$B$1:$AK$1,0),FALSE)/1,"")</f>
        <v>0</v>
      </c>
      <c r="AI47" s="23" t="str">
        <f>IFERROR(1-VLOOKUP(B47,'Slutlig allokering kvv'!$B$2:$AJ$462,MATCH("Andel av bränsle i kvv som allokerats till värme, exklusive rökgaskondensering och hjälpel",'Slutlig allokering kvv'!$B$1:$AK$1,0),FALSE),"")</f>
        <v/>
      </c>
      <c r="AK47" s="23" t="str">
        <f t="shared" si="1"/>
        <v/>
      </c>
    </row>
    <row r="48" spans="1:37" x14ac:dyDescent="0.25">
      <c r="A48" s="2" t="s">
        <v>71</v>
      </c>
      <c r="B48" s="2" t="s">
        <v>75</v>
      </c>
      <c r="C48" s="2" t="str">
        <f>IFERROR(VLOOKUP($B48,Kraftvärmeprod!$B$1:$AH$479,MATCH(C$3,Kraftvärmeprod!$B$1:$AG$1,0),FALSE)/1,"")</f>
        <v/>
      </c>
      <c r="D48" s="2" t="str">
        <f>IFERROR(VLOOKUP($B48,Kraftvärmeprod!$B$1:$AH$479,MATCH(D$3,Kraftvärmeprod!$B$1:$AG$1,0),FALSE)/1,"")</f>
        <v/>
      </c>
      <c r="E48">
        <f>IFERROR(VLOOKUP($B48,Kraftvärmeprod!$B$1:$AH$479,MATCH(E$2,Kraftvärmeprod!$B$1:$AG$1,0),FALSE)/1,0)-IFERROR(VLOOKUP($B48,'Slutlig allokering kvv'!$B$2:$AC$462,MATCH(E$3,'Slutlig allokering kvv'!$B$1:$AJ$1,0),FALSE)/1,0)</f>
        <v>0</v>
      </c>
      <c r="F48">
        <f>IFERROR(VLOOKUP($B48,Kraftvärmeprod!$B$1:$AH$479,MATCH(F$2,Kraftvärmeprod!$B$1:$AG$1,0),FALSE)/1,0)-IFERROR(VLOOKUP($B48,'Slutlig allokering kvv'!$B$2:$AC$462,MATCH(F$3,'Slutlig allokering kvv'!$B$1:$AJ$1,0),FALSE)/1,0)</f>
        <v>0</v>
      </c>
      <c r="G48">
        <f>IFERROR(VLOOKUP($B48,Kraftvärmeprod!$B$1:$AH$479,MATCH(G$2,Kraftvärmeprod!$B$1:$AG$1,0),FALSE)/1,0)-IFERROR(VLOOKUP($B48,'Slutlig allokering kvv'!$B$2:$AC$462,MATCH(G$3,'Slutlig allokering kvv'!$B$1:$AJ$1,0),FALSE)/1,0)</f>
        <v>0</v>
      </c>
      <c r="H48">
        <f>IFERROR(VLOOKUP($B48,Kraftvärmeprod!$B$1:$AH$479,MATCH(H$2,Kraftvärmeprod!$B$1:$AG$1,0),FALSE)/1,0)-IFERROR(VLOOKUP($B48,'Slutlig allokering kvv'!$B$2:$AC$462,MATCH(H$3,'Slutlig allokering kvv'!$B$1:$AJ$1,0),FALSE)/1,0)</f>
        <v>0</v>
      </c>
      <c r="I48">
        <f>IFERROR(VLOOKUP($B48,Kraftvärmeprod!$B$1:$AH$479,MATCH(I$2,Kraftvärmeprod!$B$1:$AG$1,0),FALSE)/1,0)-IFERROR(VLOOKUP($B48,'Slutlig allokering kvv'!$B$2:$AC$462,MATCH(I$3,'Slutlig allokering kvv'!$B$1:$AJ$1,0),FALSE)/1,0)</f>
        <v>0</v>
      </c>
      <c r="J48">
        <f>IFERROR(VLOOKUP($B48,Kraftvärmeprod!$B$1:$AH$479,MATCH(J$2,Kraftvärmeprod!$B$1:$AG$1,0),FALSE)/1,0)-IFERROR(VLOOKUP($B48,'Slutlig allokering kvv'!$B$2:$AC$462,MATCH(J$3,'Slutlig allokering kvv'!$B$1:$AJ$1,0),FALSE)/1,0)</f>
        <v>0</v>
      </c>
      <c r="K48">
        <f>IFERROR(VLOOKUP($B48,Kraftvärmeprod!$B$1:$AH$479,MATCH(K$2,Kraftvärmeprod!$B$1:$AG$1,0),FALSE)/1,0)-IFERROR(VLOOKUP($B48,'Slutlig allokering kvv'!$B$2:$AC$462,MATCH(K$3,'Slutlig allokering kvv'!$B$1:$AJ$1,0),FALSE)/1,0)</f>
        <v>0</v>
      </c>
      <c r="L48">
        <f>IFERROR(VLOOKUP($B48,Kraftvärmeprod!$B$1:$AH$479,MATCH(L$2,Kraftvärmeprod!$B$1:$AG$1,0),FALSE)/1,0)-IFERROR(VLOOKUP($B48,'Slutlig allokering kvv'!$B$2:$AC$462,MATCH(L$3,'Slutlig allokering kvv'!$B$1:$AJ$1,0),FALSE)/1,0)</f>
        <v>0</v>
      </c>
      <c r="M48" s="40">
        <f>IFERROR(VLOOKUP($B48,Miljö!$B$1:$S$477,MATCH(M$2,Miljö!$B$1:$X$1,0),FALSE)/1,0)-IFERROR(VLOOKUP($B48,'Slutlig allokering kvv'!$B$2:$AC$462,MATCH(M$3,'Slutlig allokering kvv'!$B$1:$AJ$1,0),FALSE)/1,0)</f>
        <v>0</v>
      </c>
      <c r="N48">
        <f>IFERROR(VLOOKUP($B48,Kraftvärmeprod!$B$1:$AH$479,MATCH(N$2,Kraftvärmeprod!$B$1:$AG$1,0),FALSE)/1,0)-IFERROR(VLOOKUP($B48,'Slutlig allokering kvv'!$B$2:$AC$462,MATCH(N$3,'Slutlig allokering kvv'!$B$1:$AJ$1,0),FALSE)/1,0)</f>
        <v>0</v>
      </c>
      <c r="O48">
        <f>IFERROR(VLOOKUP($B48,Kraftvärmeprod!$B$1:$AH$479,MATCH(O$2,Kraftvärmeprod!$B$1:$AG$1,0),FALSE)/1,0)-IFERROR(VLOOKUP($B48,'Slutlig allokering kvv'!$B$2:$AC$462,MATCH(O$3,'Slutlig allokering kvv'!$B$1:$AJ$1,0),FALSE)/1,0)</f>
        <v>0</v>
      </c>
      <c r="P48">
        <f>IFERROR(VLOOKUP($B48,Kraftvärmeprod!$B$1:$AH$479,MATCH(P$2,Kraftvärmeprod!$B$1:$AG$1,0),FALSE)/1,0)-IFERROR(VLOOKUP($B48,'Slutlig allokering kvv'!$B$2:$AC$462,MATCH(P$3,'Slutlig allokering kvv'!$B$1:$AJ$1,0),FALSE)/1,0)</f>
        <v>0</v>
      </c>
      <c r="Q48">
        <f>IFERROR(VLOOKUP($B48,Kraftvärmeprod!$B$1:$AH$479,MATCH(Q$2,Kraftvärmeprod!$B$1:$AG$1,0),FALSE)/1,0)-IFERROR(VLOOKUP($B48,'Slutlig allokering kvv'!$B$2:$AC$462,MATCH(Q$3,'Slutlig allokering kvv'!$B$1:$AJ$1,0),FALSE)/1,0)</f>
        <v>0</v>
      </c>
      <c r="R48">
        <f>IFERROR(VLOOKUP($B48,Kraftvärmeprod!$B$1:$AH$479,MATCH(R$2,Kraftvärmeprod!$B$1:$AG$1,0),FALSE)/1,0)-IFERROR(VLOOKUP($B48,'Slutlig allokering kvv'!$B$2:$AC$462,MATCH(R$3,'Slutlig allokering kvv'!$B$1:$AJ$1,0),FALSE)/1,0)</f>
        <v>0</v>
      </c>
      <c r="S48">
        <f>IFERROR(VLOOKUP($B48,Kraftvärmeprod!$B$1:$AH$479,MATCH(S$2,Kraftvärmeprod!$B$1:$AG$1,0),FALSE)/1,0)-IFERROR(VLOOKUP($B48,'Slutlig allokering kvv'!$B$2:$AC$462,MATCH(S$3,'Slutlig allokering kvv'!$B$1:$AJ$1,0),FALSE)/1,0)</f>
        <v>0</v>
      </c>
      <c r="T48">
        <f>IFERROR(VLOOKUP($B48,Kraftvärmeprod!$B$1:$AH$479,MATCH(T$2,Kraftvärmeprod!$B$1:$AG$1,0),FALSE)/1,0)-IFERROR(VLOOKUP($B48,'Slutlig allokering kvv'!$B$2:$AC$462,MATCH(T$3,'Slutlig allokering kvv'!$B$1:$AJ$1,0),FALSE)/1,0)</f>
        <v>0</v>
      </c>
      <c r="U48">
        <f>IFERROR(VLOOKUP($B48,Kraftvärmeprod!$B$1:$AH$479,MATCH(U$2,Kraftvärmeprod!$B$1:$AG$1,0),FALSE)/1,0)-IFERROR(VLOOKUP($B48,'Slutlig allokering kvv'!$B$2:$AC$462,MATCH(U$3,'Slutlig allokering kvv'!$B$1:$AJ$1,0),FALSE)/1,0)</f>
        <v>0</v>
      </c>
      <c r="V48">
        <f>IFERROR(VLOOKUP($B48,Kraftvärmeprod!$B$1:$AH$479,MATCH(V$2,Kraftvärmeprod!$B$1:$AG$1,0),FALSE)/1,0)-IFERROR(VLOOKUP($B48,'Slutlig allokering kvv'!$B$2:$AC$462,MATCH(V$3,'Slutlig allokering kvv'!$B$1:$AJ$1,0),FALSE)/1,0)</f>
        <v>0</v>
      </c>
      <c r="W48">
        <f>IFERROR(VLOOKUP($B48,Kraftvärmeprod!$B$1:$AH$479,MATCH(W$2,Kraftvärmeprod!$B$1:$AG$1,0),FALSE)/1,0)-IFERROR(VLOOKUP($B48,'Slutlig allokering kvv'!$B$2:$AC$462,MATCH(W$3,'Slutlig allokering kvv'!$B$1:$AJ$1,0),FALSE)/1,0)</f>
        <v>0</v>
      </c>
      <c r="X48">
        <f>IFERROR(VLOOKUP($B48,Kraftvärmeprod!$B$1:$AH$479,MATCH(X$2,Kraftvärmeprod!$B$1:$AG$1,0),FALSE)/1,0)-IFERROR(VLOOKUP($B48,'Slutlig allokering kvv'!$B$2:$AC$462,MATCH(X$3,'Slutlig allokering kvv'!$B$1:$AJ$1,0),FALSE)/1,0)</f>
        <v>0</v>
      </c>
      <c r="Y48">
        <f>IFERROR(VLOOKUP($B48,Kraftvärmeprod!$B$1:$AH$479,MATCH(Y$2,Kraftvärmeprod!$B$1:$AG$1,0),FALSE)/1,0)-IFERROR(VLOOKUP($B48,'Slutlig allokering kvv'!$B$2:$AC$462,MATCH(Y$3,'Slutlig allokering kvv'!$B$1:$AJ$1,0),FALSE)/1,0)</f>
        <v>0</v>
      </c>
      <c r="Z48">
        <f>IFERROR(VLOOKUP($B48,Kraftvärmeprod!$B$1:$AH$479,MATCH(Z$2,Kraftvärmeprod!$B$1:$AG$1,0),FALSE)/1,0)-IFERROR(VLOOKUP($B48,'Slutlig allokering kvv'!$B$2:$AC$462,MATCH(Z$3,'Slutlig allokering kvv'!$B$1:$AJ$1,0),FALSE)/1,0)</f>
        <v>0</v>
      </c>
      <c r="AA48">
        <f>IFERROR(VLOOKUP($B48,Kraftvärmeprod!$B$1:$AH$479,MATCH(AA$2,Kraftvärmeprod!$B$1:$AG$1,0),FALSE)/1,0)-IFERROR(VLOOKUP($B48,'Slutlig allokering kvv'!$B$2:$AC$462,MATCH(AA$3,'Slutlig allokering kvv'!$B$1:$AJ$1,0),FALSE)/1,0)</f>
        <v>0</v>
      </c>
      <c r="AB48">
        <f>IFERROR(VLOOKUP($B48,Kraftvärmeprod!$B$1:$AH$479,MATCH(AB$2,Kraftvärmeprod!$B$1:$AG$1,0),FALSE)/1,0)-IFERROR(VLOOKUP($B48,'Slutlig allokering kvv'!$B$2:$AC$462,MATCH(AB$3,'Slutlig allokering kvv'!$B$1:$AJ$1,0),FALSE)/1,0)</f>
        <v>0</v>
      </c>
      <c r="AE48">
        <f t="shared" si="0"/>
        <v>0</v>
      </c>
      <c r="AG48">
        <f>IFERROR(VLOOKUP(B48,'Slutlig allokering kvv'!$B$2:$AJ$462,MATCH("Summa justerad allokerad tillförd energi (utan hjälpel och rökgaskondensering):",'Slutlig allokering kvv'!$B$1:$AK$1,0),FALSE)/1,"")</f>
        <v>0</v>
      </c>
      <c r="AI48" s="23" t="str">
        <f>IFERROR(1-VLOOKUP(B48,'Slutlig allokering kvv'!$B$2:$AJ$462,MATCH("Andel av bränsle i kvv som allokerats till värme, exklusive rökgaskondensering och hjälpel",'Slutlig allokering kvv'!$B$1:$AK$1,0),FALSE),"")</f>
        <v/>
      </c>
      <c r="AK48" s="23" t="str">
        <f t="shared" si="1"/>
        <v/>
      </c>
    </row>
    <row r="49" spans="1:39" x14ac:dyDescent="0.25">
      <c r="A49" s="2" t="s">
        <v>76</v>
      </c>
      <c r="B49" s="2" t="s">
        <v>77</v>
      </c>
      <c r="C49" s="2" t="str">
        <f>IFERROR(VLOOKUP($B49,Kraftvärmeprod!$B$1:$AH$479,MATCH(C$3,Kraftvärmeprod!$B$1:$AG$1,0),FALSE)/1,"")</f>
        <v/>
      </c>
      <c r="D49" s="2" t="str">
        <f>IFERROR(VLOOKUP($B49,Kraftvärmeprod!$B$1:$AH$479,MATCH(D$3,Kraftvärmeprod!$B$1:$AG$1,0),FALSE)/1,"")</f>
        <v/>
      </c>
      <c r="E49">
        <f>IFERROR(VLOOKUP($B49,Kraftvärmeprod!$B$1:$AH$479,MATCH(E$2,Kraftvärmeprod!$B$1:$AG$1,0),FALSE)/1,0)-IFERROR(VLOOKUP($B49,'Slutlig allokering kvv'!$B$2:$AC$462,MATCH(E$3,'Slutlig allokering kvv'!$B$1:$AJ$1,0),FALSE)/1,0)</f>
        <v>0</v>
      </c>
      <c r="F49">
        <f>IFERROR(VLOOKUP($B49,Kraftvärmeprod!$B$1:$AH$479,MATCH(F$2,Kraftvärmeprod!$B$1:$AG$1,0),FALSE)/1,0)-IFERROR(VLOOKUP($B49,'Slutlig allokering kvv'!$B$2:$AC$462,MATCH(F$3,'Slutlig allokering kvv'!$B$1:$AJ$1,0),FALSE)/1,0)</f>
        <v>0</v>
      </c>
      <c r="G49">
        <f>IFERROR(VLOOKUP($B49,Kraftvärmeprod!$B$1:$AH$479,MATCH(G$2,Kraftvärmeprod!$B$1:$AG$1,0),FALSE)/1,0)-IFERROR(VLOOKUP($B49,'Slutlig allokering kvv'!$B$2:$AC$462,MATCH(G$3,'Slutlig allokering kvv'!$B$1:$AJ$1,0),FALSE)/1,0)</f>
        <v>0</v>
      </c>
      <c r="H49">
        <f>IFERROR(VLOOKUP($B49,Kraftvärmeprod!$B$1:$AH$479,MATCH(H$2,Kraftvärmeprod!$B$1:$AG$1,0),FALSE)/1,0)-IFERROR(VLOOKUP($B49,'Slutlig allokering kvv'!$B$2:$AC$462,MATCH(H$3,'Slutlig allokering kvv'!$B$1:$AJ$1,0),FALSE)/1,0)</f>
        <v>0</v>
      </c>
      <c r="I49">
        <f>IFERROR(VLOOKUP($B49,Kraftvärmeprod!$B$1:$AH$479,MATCH(I$2,Kraftvärmeprod!$B$1:$AG$1,0),FALSE)/1,0)-IFERROR(VLOOKUP($B49,'Slutlig allokering kvv'!$B$2:$AC$462,MATCH(I$3,'Slutlig allokering kvv'!$B$1:$AJ$1,0),FALSE)/1,0)</f>
        <v>0</v>
      </c>
      <c r="J49">
        <f>IFERROR(VLOOKUP($B49,Kraftvärmeprod!$B$1:$AH$479,MATCH(J$2,Kraftvärmeprod!$B$1:$AG$1,0),FALSE)/1,0)-IFERROR(VLOOKUP($B49,'Slutlig allokering kvv'!$B$2:$AC$462,MATCH(J$3,'Slutlig allokering kvv'!$B$1:$AJ$1,0),FALSE)/1,0)</f>
        <v>0</v>
      </c>
      <c r="K49">
        <f>IFERROR(VLOOKUP($B49,Kraftvärmeprod!$B$1:$AH$479,MATCH(K$2,Kraftvärmeprod!$B$1:$AG$1,0),FALSE)/1,0)-IFERROR(VLOOKUP($B49,'Slutlig allokering kvv'!$B$2:$AC$462,MATCH(K$3,'Slutlig allokering kvv'!$B$1:$AJ$1,0),FALSE)/1,0)</f>
        <v>0</v>
      </c>
      <c r="L49">
        <f>IFERROR(VLOOKUP($B49,Kraftvärmeprod!$B$1:$AH$479,MATCH(L$2,Kraftvärmeprod!$B$1:$AG$1,0),FALSE)/1,0)-IFERROR(VLOOKUP($B49,'Slutlig allokering kvv'!$B$2:$AC$462,MATCH(L$3,'Slutlig allokering kvv'!$B$1:$AJ$1,0),FALSE)/1,0)</f>
        <v>0</v>
      </c>
      <c r="M49" s="40">
        <f>IFERROR(VLOOKUP($B49,Miljö!$B$1:$S$477,MATCH(M$2,Miljö!$B$1:$X$1,0),FALSE)/1,0)-IFERROR(VLOOKUP($B49,'Slutlig allokering kvv'!$B$2:$AC$462,MATCH(M$3,'Slutlig allokering kvv'!$B$1:$AJ$1,0),FALSE)/1,0)</f>
        <v>0</v>
      </c>
      <c r="N49">
        <f>IFERROR(VLOOKUP($B49,Kraftvärmeprod!$B$1:$AH$479,MATCH(N$2,Kraftvärmeprod!$B$1:$AG$1,0),FALSE)/1,0)-IFERROR(VLOOKUP($B49,'Slutlig allokering kvv'!$B$2:$AC$462,MATCH(N$3,'Slutlig allokering kvv'!$B$1:$AJ$1,0),FALSE)/1,0)</f>
        <v>0</v>
      </c>
      <c r="O49">
        <f>IFERROR(VLOOKUP($B49,Kraftvärmeprod!$B$1:$AH$479,MATCH(O$2,Kraftvärmeprod!$B$1:$AG$1,0),FALSE)/1,0)-IFERROR(VLOOKUP($B49,'Slutlig allokering kvv'!$B$2:$AC$462,MATCH(O$3,'Slutlig allokering kvv'!$B$1:$AJ$1,0),FALSE)/1,0)</f>
        <v>0</v>
      </c>
      <c r="P49">
        <f>IFERROR(VLOOKUP($B49,Kraftvärmeprod!$B$1:$AH$479,MATCH(P$2,Kraftvärmeprod!$B$1:$AG$1,0),FALSE)/1,0)-IFERROR(VLOOKUP($B49,'Slutlig allokering kvv'!$B$2:$AC$462,MATCH(P$3,'Slutlig allokering kvv'!$B$1:$AJ$1,0),FALSE)/1,0)</f>
        <v>0</v>
      </c>
      <c r="Q49">
        <f>IFERROR(VLOOKUP($B49,Kraftvärmeprod!$B$1:$AH$479,MATCH(Q$2,Kraftvärmeprod!$B$1:$AG$1,0),FALSE)/1,0)-IFERROR(VLOOKUP($B49,'Slutlig allokering kvv'!$B$2:$AC$462,MATCH(Q$3,'Slutlig allokering kvv'!$B$1:$AJ$1,0),FALSE)/1,0)</f>
        <v>0</v>
      </c>
      <c r="R49">
        <f>IFERROR(VLOOKUP($B49,Kraftvärmeprod!$B$1:$AH$479,MATCH(R$2,Kraftvärmeprod!$B$1:$AG$1,0),FALSE)/1,0)-IFERROR(VLOOKUP($B49,'Slutlig allokering kvv'!$B$2:$AC$462,MATCH(R$3,'Slutlig allokering kvv'!$B$1:$AJ$1,0),FALSE)/1,0)</f>
        <v>0</v>
      </c>
      <c r="S49">
        <f>IFERROR(VLOOKUP($B49,Kraftvärmeprod!$B$1:$AH$479,MATCH(S$2,Kraftvärmeprod!$B$1:$AG$1,0),FALSE)/1,0)-IFERROR(VLOOKUP($B49,'Slutlig allokering kvv'!$B$2:$AC$462,MATCH(S$3,'Slutlig allokering kvv'!$B$1:$AJ$1,0),FALSE)/1,0)</f>
        <v>0</v>
      </c>
      <c r="T49">
        <f>IFERROR(VLOOKUP($B49,Kraftvärmeprod!$B$1:$AH$479,MATCH(T$2,Kraftvärmeprod!$B$1:$AG$1,0),FALSE)/1,0)-IFERROR(VLOOKUP($B49,'Slutlig allokering kvv'!$B$2:$AC$462,MATCH(T$3,'Slutlig allokering kvv'!$B$1:$AJ$1,0),FALSE)/1,0)</f>
        <v>0</v>
      </c>
      <c r="U49">
        <f>IFERROR(VLOOKUP($B49,Kraftvärmeprod!$B$1:$AH$479,MATCH(U$2,Kraftvärmeprod!$B$1:$AG$1,0),FALSE)/1,0)-IFERROR(VLOOKUP($B49,'Slutlig allokering kvv'!$B$2:$AC$462,MATCH(U$3,'Slutlig allokering kvv'!$B$1:$AJ$1,0),FALSE)/1,0)</f>
        <v>0</v>
      </c>
      <c r="V49">
        <f>IFERROR(VLOOKUP($B49,Kraftvärmeprod!$B$1:$AH$479,MATCH(V$2,Kraftvärmeprod!$B$1:$AG$1,0),FALSE)/1,0)-IFERROR(VLOOKUP($B49,'Slutlig allokering kvv'!$B$2:$AC$462,MATCH(V$3,'Slutlig allokering kvv'!$B$1:$AJ$1,0),FALSE)/1,0)</f>
        <v>0</v>
      </c>
      <c r="W49">
        <f>IFERROR(VLOOKUP($B49,Kraftvärmeprod!$B$1:$AH$479,MATCH(W$2,Kraftvärmeprod!$B$1:$AG$1,0),FALSE)/1,0)-IFERROR(VLOOKUP($B49,'Slutlig allokering kvv'!$B$2:$AC$462,MATCH(W$3,'Slutlig allokering kvv'!$B$1:$AJ$1,0),FALSE)/1,0)</f>
        <v>0</v>
      </c>
      <c r="X49">
        <f>IFERROR(VLOOKUP($B49,Kraftvärmeprod!$B$1:$AH$479,MATCH(X$2,Kraftvärmeprod!$B$1:$AG$1,0),FALSE)/1,0)-IFERROR(VLOOKUP($B49,'Slutlig allokering kvv'!$B$2:$AC$462,MATCH(X$3,'Slutlig allokering kvv'!$B$1:$AJ$1,0),FALSE)/1,0)</f>
        <v>0</v>
      </c>
      <c r="Y49">
        <f>IFERROR(VLOOKUP($B49,Kraftvärmeprod!$B$1:$AH$479,MATCH(Y$2,Kraftvärmeprod!$B$1:$AG$1,0),FALSE)/1,0)-IFERROR(VLOOKUP($B49,'Slutlig allokering kvv'!$B$2:$AC$462,MATCH(Y$3,'Slutlig allokering kvv'!$B$1:$AJ$1,0),FALSE)/1,0)</f>
        <v>0</v>
      </c>
      <c r="Z49">
        <f>IFERROR(VLOOKUP($B49,Kraftvärmeprod!$B$1:$AH$479,MATCH(Z$2,Kraftvärmeprod!$B$1:$AG$1,0),FALSE)/1,0)-IFERROR(VLOOKUP($B49,'Slutlig allokering kvv'!$B$2:$AC$462,MATCH(Z$3,'Slutlig allokering kvv'!$B$1:$AJ$1,0),FALSE)/1,0)</f>
        <v>0</v>
      </c>
      <c r="AA49">
        <f>IFERROR(VLOOKUP($B49,Kraftvärmeprod!$B$1:$AH$479,MATCH(AA$2,Kraftvärmeprod!$B$1:$AG$1,0),FALSE)/1,0)-IFERROR(VLOOKUP($B49,'Slutlig allokering kvv'!$B$2:$AC$462,MATCH(AA$3,'Slutlig allokering kvv'!$B$1:$AJ$1,0),FALSE)/1,0)</f>
        <v>0</v>
      </c>
      <c r="AB49">
        <f>IFERROR(VLOOKUP($B49,Kraftvärmeprod!$B$1:$AH$479,MATCH(AB$2,Kraftvärmeprod!$B$1:$AG$1,0),FALSE)/1,0)-IFERROR(VLOOKUP($B49,'Slutlig allokering kvv'!$B$2:$AC$462,MATCH(AB$3,'Slutlig allokering kvv'!$B$1:$AJ$1,0),FALSE)/1,0)</f>
        <v>0</v>
      </c>
      <c r="AE49">
        <f t="shared" si="0"/>
        <v>0</v>
      </c>
      <c r="AG49">
        <f>IFERROR(VLOOKUP(B49,'Slutlig allokering kvv'!$B$2:$AJ$462,MATCH("Summa justerad allokerad tillförd energi (utan hjälpel och rökgaskondensering):",'Slutlig allokering kvv'!$B$1:$AK$1,0),FALSE)/1,"")</f>
        <v>0</v>
      </c>
      <c r="AI49" s="23" t="str">
        <f>IFERROR(1-VLOOKUP(B49,'Slutlig allokering kvv'!$B$2:$AJ$462,MATCH("Andel av bränsle i kvv som allokerats till värme, exklusive rökgaskondensering och hjälpel",'Slutlig allokering kvv'!$B$1:$AK$1,0),FALSE),"")</f>
        <v/>
      </c>
      <c r="AK49" s="23" t="str">
        <f t="shared" si="1"/>
        <v/>
      </c>
    </row>
    <row r="50" spans="1:39" x14ac:dyDescent="0.25">
      <c r="A50" s="2" t="s">
        <v>76</v>
      </c>
      <c r="B50" s="2" t="s">
        <v>78</v>
      </c>
      <c r="C50" s="2" t="str">
        <f>IFERROR(VLOOKUP($B50,Kraftvärmeprod!$B$1:$AH$479,MATCH(C$3,Kraftvärmeprod!$B$1:$AG$1,0),FALSE)/1,"")</f>
        <v/>
      </c>
      <c r="D50" s="2" t="str">
        <f>IFERROR(VLOOKUP($B50,Kraftvärmeprod!$B$1:$AH$479,MATCH(D$3,Kraftvärmeprod!$B$1:$AG$1,0),FALSE)/1,"")</f>
        <v/>
      </c>
      <c r="E50">
        <f>IFERROR(VLOOKUP($B50,Kraftvärmeprod!$B$1:$AH$479,MATCH(E$2,Kraftvärmeprod!$B$1:$AG$1,0),FALSE)/1,0)-IFERROR(VLOOKUP($B50,'Slutlig allokering kvv'!$B$2:$AC$462,MATCH(E$3,'Slutlig allokering kvv'!$B$1:$AJ$1,0),FALSE)/1,0)</f>
        <v>0</v>
      </c>
      <c r="F50">
        <f>IFERROR(VLOOKUP($B50,Kraftvärmeprod!$B$1:$AH$479,MATCH(F$2,Kraftvärmeprod!$B$1:$AG$1,0),FALSE)/1,0)-IFERROR(VLOOKUP($B50,'Slutlig allokering kvv'!$B$2:$AC$462,MATCH(F$3,'Slutlig allokering kvv'!$B$1:$AJ$1,0),FALSE)/1,0)</f>
        <v>0</v>
      </c>
      <c r="G50">
        <f>IFERROR(VLOOKUP($B50,Kraftvärmeprod!$B$1:$AH$479,MATCH(G$2,Kraftvärmeprod!$B$1:$AG$1,0),FALSE)/1,0)-IFERROR(VLOOKUP($B50,'Slutlig allokering kvv'!$B$2:$AC$462,MATCH(G$3,'Slutlig allokering kvv'!$B$1:$AJ$1,0),FALSE)/1,0)</f>
        <v>0</v>
      </c>
      <c r="H50">
        <f>IFERROR(VLOOKUP($B50,Kraftvärmeprod!$B$1:$AH$479,MATCH(H$2,Kraftvärmeprod!$B$1:$AG$1,0),FALSE)/1,0)-IFERROR(VLOOKUP($B50,'Slutlig allokering kvv'!$B$2:$AC$462,MATCH(H$3,'Slutlig allokering kvv'!$B$1:$AJ$1,0),FALSE)/1,0)</f>
        <v>0</v>
      </c>
      <c r="I50">
        <f>IFERROR(VLOOKUP($B50,Kraftvärmeprod!$B$1:$AH$479,MATCH(I$2,Kraftvärmeprod!$B$1:$AG$1,0),FALSE)/1,0)-IFERROR(VLOOKUP($B50,'Slutlig allokering kvv'!$B$2:$AC$462,MATCH(I$3,'Slutlig allokering kvv'!$B$1:$AJ$1,0),FALSE)/1,0)</f>
        <v>0</v>
      </c>
      <c r="J50">
        <f>IFERROR(VLOOKUP($B50,Kraftvärmeprod!$B$1:$AH$479,MATCH(J$2,Kraftvärmeprod!$B$1:$AG$1,0),FALSE)/1,0)-IFERROR(VLOOKUP($B50,'Slutlig allokering kvv'!$B$2:$AC$462,MATCH(J$3,'Slutlig allokering kvv'!$B$1:$AJ$1,0),FALSE)/1,0)</f>
        <v>0</v>
      </c>
      <c r="K50">
        <f>IFERROR(VLOOKUP($B50,Kraftvärmeprod!$B$1:$AH$479,MATCH(K$2,Kraftvärmeprod!$B$1:$AG$1,0),FALSE)/1,0)-IFERROR(VLOOKUP($B50,'Slutlig allokering kvv'!$B$2:$AC$462,MATCH(K$3,'Slutlig allokering kvv'!$B$1:$AJ$1,0),FALSE)/1,0)</f>
        <v>0</v>
      </c>
      <c r="L50">
        <f>IFERROR(VLOOKUP($B50,Kraftvärmeprod!$B$1:$AH$479,MATCH(L$2,Kraftvärmeprod!$B$1:$AG$1,0),FALSE)/1,0)-IFERROR(VLOOKUP($B50,'Slutlig allokering kvv'!$B$2:$AC$462,MATCH(L$3,'Slutlig allokering kvv'!$B$1:$AJ$1,0),FALSE)/1,0)</f>
        <v>0</v>
      </c>
      <c r="M50" s="40">
        <f>IFERROR(VLOOKUP($B50,Miljö!$B$1:$S$477,MATCH(M$2,Miljö!$B$1:$X$1,0),FALSE)/1,0)-IFERROR(VLOOKUP($B50,'Slutlig allokering kvv'!$B$2:$AC$462,MATCH(M$3,'Slutlig allokering kvv'!$B$1:$AJ$1,0),FALSE)/1,0)</f>
        <v>0</v>
      </c>
      <c r="N50">
        <f>IFERROR(VLOOKUP($B50,Kraftvärmeprod!$B$1:$AH$479,MATCH(N$2,Kraftvärmeprod!$B$1:$AG$1,0),FALSE)/1,0)-IFERROR(VLOOKUP($B50,'Slutlig allokering kvv'!$B$2:$AC$462,MATCH(N$3,'Slutlig allokering kvv'!$B$1:$AJ$1,0),FALSE)/1,0)</f>
        <v>0</v>
      </c>
      <c r="O50">
        <f>IFERROR(VLOOKUP($B50,Kraftvärmeprod!$B$1:$AH$479,MATCH(O$2,Kraftvärmeprod!$B$1:$AG$1,0),FALSE)/1,0)-IFERROR(VLOOKUP($B50,'Slutlig allokering kvv'!$B$2:$AC$462,MATCH(O$3,'Slutlig allokering kvv'!$B$1:$AJ$1,0),FALSE)/1,0)</f>
        <v>0</v>
      </c>
      <c r="P50">
        <f>IFERROR(VLOOKUP($B50,Kraftvärmeprod!$B$1:$AH$479,MATCH(P$2,Kraftvärmeprod!$B$1:$AG$1,0),FALSE)/1,0)-IFERROR(VLOOKUP($B50,'Slutlig allokering kvv'!$B$2:$AC$462,MATCH(P$3,'Slutlig allokering kvv'!$B$1:$AJ$1,0),FALSE)/1,0)</f>
        <v>0</v>
      </c>
      <c r="Q50">
        <f>IFERROR(VLOOKUP($B50,Kraftvärmeprod!$B$1:$AH$479,MATCH(Q$2,Kraftvärmeprod!$B$1:$AG$1,0),FALSE)/1,0)-IFERROR(VLOOKUP($B50,'Slutlig allokering kvv'!$B$2:$AC$462,MATCH(Q$3,'Slutlig allokering kvv'!$B$1:$AJ$1,0),FALSE)/1,0)</f>
        <v>0</v>
      </c>
      <c r="R50">
        <f>IFERROR(VLOOKUP($B50,Kraftvärmeprod!$B$1:$AH$479,MATCH(R$2,Kraftvärmeprod!$B$1:$AG$1,0),FALSE)/1,0)-IFERROR(VLOOKUP($B50,'Slutlig allokering kvv'!$B$2:$AC$462,MATCH(R$3,'Slutlig allokering kvv'!$B$1:$AJ$1,0),FALSE)/1,0)</f>
        <v>0</v>
      </c>
      <c r="S50">
        <f>IFERROR(VLOOKUP($B50,Kraftvärmeprod!$B$1:$AH$479,MATCH(S$2,Kraftvärmeprod!$B$1:$AG$1,0),FALSE)/1,0)-IFERROR(VLOOKUP($B50,'Slutlig allokering kvv'!$B$2:$AC$462,MATCH(S$3,'Slutlig allokering kvv'!$B$1:$AJ$1,0),FALSE)/1,0)</f>
        <v>0</v>
      </c>
      <c r="T50">
        <f>IFERROR(VLOOKUP($B50,Kraftvärmeprod!$B$1:$AH$479,MATCH(T$2,Kraftvärmeprod!$B$1:$AG$1,0),FALSE)/1,0)-IFERROR(VLOOKUP($B50,'Slutlig allokering kvv'!$B$2:$AC$462,MATCH(T$3,'Slutlig allokering kvv'!$B$1:$AJ$1,0),FALSE)/1,0)</f>
        <v>0</v>
      </c>
      <c r="U50">
        <f>IFERROR(VLOOKUP($B50,Kraftvärmeprod!$B$1:$AH$479,MATCH(U$2,Kraftvärmeprod!$B$1:$AG$1,0),FALSE)/1,0)-IFERROR(VLOOKUP($B50,'Slutlig allokering kvv'!$B$2:$AC$462,MATCH(U$3,'Slutlig allokering kvv'!$B$1:$AJ$1,0),FALSE)/1,0)</f>
        <v>0</v>
      </c>
      <c r="V50">
        <f>IFERROR(VLOOKUP($B50,Kraftvärmeprod!$B$1:$AH$479,MATCH(V$2,Kraftvärmeprod!$B$1:$AG$1,0),FALSE)/1,0)-IFERROR(VLOOKUP($B50,'Slutlig allokering kvv'!$B$2:$AC$462,MATCH(V$3,'Slutlig allokering kvv'!$B$1:$AJ$1,0),FALSE)/1,0)</f>
        <v>0</v>
      </c>
      <c r="W50">
        <f>IFERROR(VLOOKUP($B50,Kraftvärmeprod!$B$1:$AH$479,MATCH(W$2,Kraftvärmeprod!$B$1:$AG$1,0),FALSE)/1,0)-IFERROR(VLOOKUP($B50,'Slutlig allokering kvv'!$B$2:$AC$462,MATCH(W$3,'Slutlig allokering kvv'!$B$1:$AJ$1,0),FALSE)/1,0)</f>
        <v>0</v>
      </c>
      <c r="X50">
        <f>IFERROR(VLOOKUP($B50,Kraftvärmeprod!$B$1:$AH$479,MATCH(X$2,Kraftvärmeprod!$B$1:$AG$1,0),FALSE)/1,0)-IFERROR(VLOOKUP($B50,'Slutlig allokering kvv'!$B$2:$AC$462,MATCH(X$3,'Slutlig allokering kvv'!$B$1:$AJ$1,0),FALSE)/1,0)</f>
        <v>0</v>
      </c>
      <c r="Y50">
        <f>IFERROR(VLOOKUP($B50,Kraftvärmeprod!$B$1:$AH$479,MATCH(Y$2,Kraftvärmeprod!$B$1:$AG$1,0),FALSE)/1,0)-IFERROR(VLOOKUP($B50,'Slutlig allokering kvv'!$B$2:$AC$462,MATCH(Y$3,'Slutlig allokering kvv'!$B$1:$AJ$1,0),FALSE)/1,0)</f>
        <v>0</v>
      </c>
      <c r="Z50">
        <f>IFERROR(VLOOKUP($B50,Kraftvärmeprod!$B$1:$AH$479,MATCH(Z$2,Kraftvärmeprod!$B$1:$AG$1,0),FALSE)/1,0)-IFERROR(VLOOKUP($B50,'Slutlig allokering kvv'!$B$2:$AC$462,MATCH(Z$3,'Slutlig allokering kvv'!$B$1:$AJ$1,0),FALSE)/1,0)</f>
        <v>0</v>
      </c>
      <c r="AA50">
        <f>IFERROR(VLOOKUP($B50,Kraftvärmeprod!$B$1:$AH$479,MATCH(AA$2,Kraftvärmeprod!$B$1:$AG$1,0),FALSE)/1,0)-IFERROR(VLOOKUP($B50,'Slutlig allokering kvv'!$B$2:$AC$462,MATCH(AA$3,'Slutlig allokering kvv'!$B$1:$AJ$1,0),FALSE)/1,0)</f>
        <v>0</v>
      </c>
      <c r="AB50">
        <f>IFERROR(VLOOKUP($B50,Kraftvärmeprod!$B$1:$AH$479,MATCH(AB$2,Kraftvärmeprod!$B$1:$AG$1,0),FALSE)/1,0)-IFERROR(VLOOKUP($B50,'Slutlig allokering kvv'!$B$2:$AC$462,MATCH(AB$3,'Slutlig allokering kvv'!$B$1:$AJ$1,0),FALSE)/1,0)</f>
        <v>0</v>
      </c>
      <c r="AE50">
        <f t="shared" si="0"/>
        <v>0</v>
      </c>
      <c r="AG50">
        <f>IFERROR(VLOOKUP(B50,'Slutlig allokering kvv'!$B$2:$AJ$462,MATCH("Summa justerad allokerad tillförd energi (utan hjälpel och rökgaskondensering):",'Slutlig allokering kvv'!$B$1:$AK$1,0),FALSE)/1,"")</f>
        <v>0</v>
      </c>
      <c r="AI50" s="23" t="str">
        <f>IFERROR(1-VLOOKUP(B50,'Slutlig allokering kvv'!$B$2:$AJ$462,MATCH("Andel av bränsle i kvv som allokerats till värme, exklusive rökgaskondensering och hjälpel",'Slutlig allokering kvv'!$B$1:$AK$1,0),FALSE),"")</f>
        <v/>
      </c>
      <c r="AK50" s="23" t="str">
        <f t="shared" si="1"/>
        <v/>
      </c>
    </row>
    <row r="51" spans="1:39" x14ac:dyDescent="0.25">
      <c r="A51" s="2" t="s">
        <v>76</v>
      </c>
      <c r="B51" s="2" t="s">
        <v>79</v>
      </c>
      <c r="C51" s="2" t="str">
        <f>IFERROR(VLOOKUP($B51,Kraftvärmeprod!$B$1:$AH$479,MATCH(C$3,Kraftvärmeprod!$B$1:$AG$1,0),FALSE)/1,"")</f>
        <v/>
      </c>
      <c r="D51" s="2" t="str">
        <f>IFERROR(VLOOKUP($B51,Kraftvärmeprod!$B$1:$AH$479,MATCH(D$3,Kraftvärmeprod!$B$1:$AG$1,0),FALSE)/1,"")</f>
        <v/>
      </c>
      <c r="E51">
        <f>IFERROR(VLOOKUP($B51,Kraftvärmeprod!$B$1:$AH$479,MATCH(E$2,Kraftvärmeprod!$B$1:$AG$1,0),FALSE)/1,0)-IFERROR(VLOOKUP($B51,'Slutlig allokering kvv'!$B$2:$AC$462,MATCH(E$3,'Slutlig allokering kvv'!$B$1:$AJ$1,0),FALSE)/1,0)</f>
        <v>0</v>
      </c>
      <c r="F51">
        <f>IFERROR(VLOOKUP($B51,Kraftvärmeprod!$B$1:$AH$479,MATCH(F$2,Kraftvärmeprod!$B$1:$AG$1,0),FALSE)/1,0)-IFERROR(VLOOKUP($B51,'Slutlig allokering kvv'!$B$2:$AC$462,MATCH(F$3,'Slutlig allokering kvv'!$B$1:$AJ$1,0),FALSE)/1,0)</f>
        <v>0</v>
      </c>
      <c r="G51">
        <f>IFERROR(VLOOKUP($B51,Kraftvärmeprod!$B$1:$AH$479,MATCH(G$2,Kraftvärmeprod!$B$1:$AG$1,0),FALSE)/1,0)-IFERROR(VLOOKUP($B51,'Slutlig allokering kvv'!$B$2:$AC$462,MATCH(G$3,'Slutlig allokering kvv'!$B$1:$AJ$1,0),FALSE)/1,0)</f>
        <v>0</v>
      </c>
      <c r="H51">
        <f>IFERROR(VLOOKUP($B51,Kraftvärmeprod!$B$1:$AH$479,MATCH(H$2,Kraftvärmeprod!$B$1:$AG$1,0),FALSE)/1,0)-IFERROR(VLOOKUP($B51,'Slutlig allokering kvv'!$B$2:$AC$462,MATCH(H$3,'Slutlig allokering kvv'!$B$1:$AJ$1,0),FALSE)/1,0)</f>
        <v>0</v>
      </c>
      <c r="I51">
        <f>IFERROR(VLOOKUP($B51,Kraftvärmeprod!$B$1:$AH$479,MATCH(I$2,Kraftvärmeprod!$B$1:$AG$1,0),FALSE)/1,0)-IFERROR(VLOOKUP($B51,'Slutlig allokering kvv'!$B$2:$AC$462,MATCH(I$3,'Slutlig allokering kvv'!$B$1:$AJ$1,0),FALSE)/1,0)</f>
        <v>0</v>
      </c>
      <c r="J51">
        <f>IFERROR(VLOOKUP($B51,Kraftvärmeprod!$B$1:$AH$479,MATCH(J$2,Kraftvärmeprod!$B$1:$AG$1,0),FALSE)/1,0)-IFERROR(VLOOKUP($B51,'Slutlig allokering kvv'!$B$2:$AC$462,MATCH(J$3,'Slutlig allokering kvv'!$B$1:$AJ$1,0),FALSE)/1,0)</f>
        <v>0</v>
      </c>
      <c r="K51">
        <f>IFERROR(VLOOKUP($B51,Kraftvärmeprod!$B$1:$AH$479,MATCH(K$2,Kraftvärmeprod!$B$1:$AG$1,0),FALSE)/1,0)-IFERROR(VLOOKUP($B51,'Slutlig allokering kvv'!$B$2:$AC$462,MATCH(K$3,'Slutlig allokering kvv'!$B$1:$AJ$1,0),FALSE)/1,0)</f>
        <v>0</v>
      </c>
      <c r="L51">
        <f>IFERROR(VLOOKUP($B51,Kraftvärmeprod!$B$1:$AH$479,MATCH(L$2,Kraftvärmeprod!$B$1:$AG$1,0),FALSE)/1,0)-IFERROR(VLOOKUP($B51,'Slutlig allokering kvv'!$B$2:$AC$462,MATCH(L$3,'Slutlig allokering kvv'!$B$1:$AJ$1,0),FALSE)/1,0)</f>
        <v>0</v>
      </c>
      <c r="M51" s="40">
        <f>IFERROR(VLOOKUP($B51,Miljö!$B$1:$S$477,MATCH(M$2,Miljö!$B$1:$X$1,0),FALSE)/1,0)-IFERROR(VLOOKUP($B51,'Slutlig allokering kvv'!$B$2:$AC$462,MATCH(M$3,'Slutlig allokering kvv'!$B$1:$AJ$1,0),FALSE)/1,0)</f>
        <v>0</v>
      </c>
      <c r="N51">
        <f>IFERROR(VLOOKUP($B51,Kraftvärmeprod!$B$1:$AH$479,MATCH(N$2,Kraftvärmeprod!$B$1:$AG$1,0),FALSE)/1,0)-IFERROR(VLOOKUP($B51,'Slutlig allokering kvv'!$B$2:$AC$462,MATCH(N$3,'Slutlig allokering kvv'!$B$1:$AJ$1,0),FALSE)/1,0)</f>
        <v>0</v>
      </c>
      <c r="O51">
        <f>IFERROR(VLOOKUP($B51,Kraftvärmeprod!$B$1:$AH$479,MATCH(O$2,Kraftvärmeprod!$B$1:$AG$1,0),FALSE)/1,0)-IFERROR(VLOOKUP($B51,'Slutlig allokering kvv'!$B$2:$AC$462,MATCH(O$3,'Slutlig allokering kvv'!$B$1:$AJ$1,0),FALSE)/1,0)</f>
        <v>0</v>
      </c>
      <c r="P51">
        <f>IFERROR(VLOOKUP($B51,Kraftvärmeprod!$B$1:$AH$479,MATCH(P$2,Kraftvärmeprod!$B$1:$AG$1,0),FALSE)/1,0)-IFERROR(VLOOKUP($B51,'Slutlig allokering kvv'!$B$2:$AC$462,MATCH(P$3,'Slutlig allokering kvv'!$B$1:$AJ$1,0),FALSE)/1,0)</f>
        <v>0</v>
      </c>
      <c r="Q51">
        <f>IFERROR(VLOOKUP($B51,Kraftvärmeprod!$B$1:$AH$479,MATCH(Q$2,Kraftvärmeprod!$B$1:$AG$1,0),FALSE)/1,0)-IFERROR(VLOOKUP($B51,'Slutlig allokering kvv'!$B$2:$AC$462,MATCH(Q$3,'Slutlig allokering kvv'!$B$1:$AJ$1,0),FALSE)/1,0)</f>
        <v>0</v>
      </c>
      <c r="R51">
        <f>IFERROR(VLOOKUP($B51,Kraftvärmeprod!$B$1:$AH$479,MATCH(R$2,Kraftvärmeprod!$B$1:$AG$1,0),FALSE)/1,0)-IFERROR(VLOOKUP($B51,'Slutlig allokering kvv'!$B$2:$AC$462,MATCH(R$3,'Slutlig allokering kvv'!$B$1:$AJ$1,0),FALSE)/1,0)</f>
        <v>0</v>
      </c>
      <c r="S51">
        <f>IFERROR(VLOOKUP($B51,Kraftvärmeprod!$B$1:$AH$479,MATCH(S$2,Kraftvärmeprod!$B$1:$AG$1,0),FALSE)/1,0)-IFERROR(VLOOKUP($B51,'Slutlig allokering kvv'!$B$2:$AC$462,MATCH(S$3,'Slutlig allokering kvv'!$B$1:$AJ$1,0),FALSE)/1,0)</f>
        <v>0</v>
      </c>
      <c r="T51">
        <f>IFERROR(VLOOKUP($B51,Kraftvärmeprod!$B$1:$AH$479,MATCH(T$2,Kraftvärmeprod!$B$1:$AG$1,0),FALSE)/1,0)-IFERROR(VLOOKUP($B51,'Slutlig allokering kvv'!$B$2:$AC$462,MATCH(T$3,'Slutlig allokering kvv'!$B$1:$AJ$1,0),FALSE)/1,0)</f>
        <v>0</v>
      </c>
      <c r="U51">
        <f>IFERROR(VLOOKUP($B51,Kraftvärmeprod!$B$1:$AH$479,MATCH(U$2,Kraftvärmeprod!$B$1:$AG$1,0),FALSE)/1,0)-IFERROR(VLOOKUP($B51,'Slutlig allokering kvv'!$B$2:$AC$462,MATCH(U$3,'Slutlig allokering kvv'!$B$1:$AJ$1,0),FALSE)/1,0)</f>
        <v>0</v>
      </c>
      <c r="V51">
        <f>IFERROR(VLOOKUP($B51,Kraftvärmeprod!$B$1:$AH$479,MATCH(V$2,Kraftvärmeprod!$B$1:$AG$1,0),FALSE)/1,0)-IFERROR(VLOOKUP($B51,'Slutlig allokering kvv'!$B$2:$AC$462,MATCH(V$3,'Slutlig allokering kvv'!$B$1:$AJ$1,0),FALSE)/1,0)</f>
        <v>0</v>
      </c>
      <c r="W51">
        <f>IFERROR(VLOOKUP($B51,Kraftvärmeprod!$B$1:$AH$479,MATCH(W$2,Kraftvärmeprod!$B$1:$AG$1,0),FALSE)/1,0)-IFERROR(VLOOKUP($B51,'Slutlig allokering kvv'!$B$2:$AC$462,MATCH(W$3,'Slutlig allokering kvv'!$B$1:$AJ$1,0),FALSE)/1,0)</f>
        <v>0</v>
      </c>
      <c r="X51">
        <f>IFERROR(VLOOKUP($B51,Kraftvärmeprod!$B$1:$AH$479,MATCH(X$2,Kraftvärmeprod!$B$1:$AG$1,0),FALSE)/1,0)-IFERROR(VLOOKUP($B51,'Slutlig allokering kvv'!$B$2:$AC$462,MATCH(X$3,'Slutlig allokering kvv'!$B$1:$AJ$1,0),FALSE)/1,0)</f>
        <v>0</v>
      </c>
      <c r="Y51">
        <f>IFERROR(VLOOKUP($B51,Kraftvärmeprod!$B$1:$AH$479,MATCH(Y$2,Kraftvärmeprod!$B$1:$AG$1,0),FALSE)/1,0)-IFERROR(VLOOKUP($B51,'Slutlig allokering kvv'!$B$2:$AC$462,MATCH(Y$3,'Slutlig allokering kvv'!$B$1:$AJ$1,0),FALSE)/1,0)</f>
        <v>0</v>
      </c>
      <c r="Z51">
        <f>IFERROR(VLOOKUP($B51,Kraftvärmeprod!$B$1:$AH$479,MATCH(Z$2,Kraftvärmeprod!$B$1:$AG$1,0),FALSE)/1,0)-IFERROR(VLOOKUP($B51,'Slutlig allokering kvv'!$B$2:$AC$462,MATCH(Z$3,'Slutlig allokering kvv'!$B$1:$AJ$1,0),FALSE)/1,0)</f>
        <v>0</v>
      </c>
      <c r="AA51">
        <f>IFERROR(VLOOKUP($B51,Kraftvärmeprod!$B$1:$AH$479,MATCH(AA$2,Kraftvärmeprod!$B$1:$AG$1,0),FALSE)/1,0)-IFERROR(VLOOKUP($B51,'Slutlig allokering kvv'!$B$2:$AC$462,MATCH(AA$3,'Slutlig allokering kvv'!$B$1:$AJ$1,0),FALSE)/1,0)</f>
        <v>0</v>
      </c>
      <c r="AB51">
        <f>IFERROR(VLOOKUP($B51,Kraftvärmeprod!$B$1:$AH$479,MATCH(AB$2,Kraftvärmeprod!$B$1:$AG$1,0),FALSE)/1,0)-IFERROR(VLOOKUP($B51,'Slutlig allokering kvv'!$B$2:$AC$462,MATCH(AB$3,'Slutlig allokering kvv'!$B$1:$AJ$1,0),FALSE)/1,0)</f>
        <v>0</v>
      </c>
      <c r="AE51">
        <f t="shared" si="0"/>
        <v>0</v>
      </c>
      <c r="AG51">
        <f>IFERROR(VLOOKUP(B51,'Slutlig allokering kvv'!$B$2:$AJ$462,MATCH("Summa justerad allokerad tillförd energi (utan hjälpel och rökgaskondensering):",'Slutlig allokering kvv'!$B$1:$AK$1,0),FALSE)/1,"")</f>
        <v>0</v>
      </c>
      <c r="AI51" s="23" t="str">
        <f>IFERROR(1-VLOOKUP(B51,'Slutlig allokering kvv'!$B$2:$AJ$462,MATCH("Andel av bränsle i kvv som allokerats till värme, exklusive rökgaskondensering och hjälpel",'Slutlig allokering kvv'!$B$1:$AK$1,0),FALSE),"")</f>
        <v/>
      </c>
      <c r="AK51" s="23" t="str">
        <f t="shared" si="1"/>
        <v/>
      </c>
    </row>
    <row r="52" spans="1:39" x14ac:dyDescent="0.25">
      <c r="A52" s="2" t="s">
        <v>76</v>
      </c>
      <c r="B52" s="2" t="s">
        <v>80</v>
      </c>
      <c r="C52" s="2" t="str">
        <f>IFERROR(VLOOKUP($B52,Kraftvärmeprod!$B$1:$AH$479,MATCH(C$3,Kraftvärmeprod!$B$1:$AG$1,0),FALSE)/1,"")</f>
        <v/>
      </c>
      <c r="D52" s="2" t="str">
        <f>IFERROR(VLOOKUP($B52,Kraftvärmeprod!$B$1:$AH$479,MATCH(D$3,Kraftvärmeprod!$B$1:$AG$1,0),FALSE)/1,"")</f>
        <v/>
      </c>
      <c r="E52">
        <f>IFERROR(VLOOKUP($B52,Kraftvärmeprod!$B$1:$AH$479,MATCH(E$2,Kraftvärmeprod!$B$1:$AG$1,0),FALSE)/1,0)-IFERROR(VLOOKUP($B52,'Slutlig allokering kvv'!$B$2:$AC$462,MATCH(E$3,'Slutlig allokering kvv'!$B$1:$AJ$1,0),FALSE)/1,0)</f>
        <v>0</v>
      </c>
      <c r="F52">
        <f>IFERROR(VLOOKUP($B52,Kraftvärmeprod!$B$1:$AH$479,MATCH(F$2,Kraftvärmeprod!$B$1:$AG$1,0),FALSE)/1,0)-IFERROR(VLOOKUP($B52,'Slutlig allokering kvv'!$B$2:$AC$462,MATCH(F$3,'Slutlig allokering kvv'!$B$1:$AJ$1,0),FALSE)/1,0)</f>
        <v>0</v>
      </c>
      <c r="G52">
        <f>IFERROR(VLOOKUP($B52,Kraftvärmeprod!$B$1:$AH$479,MATCH(G$2,Kraftvärmeprod!$B$1:$AG$1,0),FALSE)/1,0)-IFERROR(VLOOKUP($B52,'Slutlig allokering kvv'!$B$2:$AC$462,MATCH(G$3,'Slutlig allokering kvv'!$B$1:$AJ$1,0),FALSE)/1,0)</f>
        <v>0</v>
      </c>
      <c r="H52">
        <f>IFERROR(VLOOKUP($B52,Kraftvärmeprod!$B$1:$AH$479,MATCH(H$2,Kraftvärmeprod!$B$1:$AG$1,0),FALSE)/1,0)-IFERROR(VLOOKUP($B52,'Slutlig allokering kvv'!$B$2:$AC$462,MATCH(H$3,'Slutlig allokering kvv'!$B$1:$AJ$1,0),FALSE)/1,0)</f>
        <v>0</v>
      </c>
      <c r="I52">
        <f>IFERROR(VLOOKUP($B52,Kraftvärmeprod!$B$1:$AH$479,MATCH(I$2,Kraftvärmeprod!$B$1:$AG$1,0),FALSE)/1,0)-IFERROR(VLOOKUP($B52,'Slutlig allokering kvv'!$B$2:$AC$462,MATCH(I$3,'Slutlig allokering kvv'!$B$1:$AJ$1,0),FALSE)/1,0)</f>
        <v>0</v>
      </c>
      <c r="J52">
        <f>IFERROR(VLOOKUP($B52,Kraftvärmeprod!$B$1:$AH$479,MATCH(J$2,Kraftvärmeprod!$B$1:$AG$1,0),FALSE)/1,0)-IFERROR(VLOOKUP($B52,'Slutlig allokering kvv'!$B$2:$AC$462,MATCH(J$3,'Slutlig allokering kvv'!$B$1:$AJ$1,0),FALSE)/1,0)</f>
        <v>0</v>
      </c>
      <c r="K52">
        <f>IFERROR(VLOOKUP($B52,Kraftvärmeprod!$B$1:$AH$479,MATCH(K$2,Kraftvärmeprod!$B$1:$AG$1,0),FALSE)/1,0)-IFERROR(VLOOKUP($B52,'Slutlig allokering kvv'!$B$2:$AC$462,MATCH(K$3,'Slutlig allokering kvv'!$B$1:$AJ$1,0),FALSE)/1,0)</f>
        <v>0</v>
      </c>
      <c r="L52">
        <f>IFERROR(VLOOKUP($B52,Kraftvärmeprod!$B$1:$AH$479,MATCH(L$2,Kraftvärmeprod!$B$1:$AG$1,0),FALSE)/1,0)-IFERROR(VLOOKUP($B52,'Slutlig allokering kvv'!$B$2:$AC$462,MATCH(L$3,'Slutlig allokering kvv'!$B$1:$AJ$1,0),FALSE)/1,0)</f>
        <v>0</v>
      </c>
      <c r="M52" s="40">
        <f>IFERROR(VLOOKUP($B52,Miljö!$B$1:$S$477,MATCH(M$2,Miljö!$B$1:$X$1,0),FALSE)/1,0)-IFERROR(VLOOKUP($B52,'Slutlig allokering kvv'!$B$2:$AC$462,MATCH(M$3,'Slutlig allokering kvv'!$B$1:$AJ$1,0),FALSE)/1,0)</f>
        <v>0</v>
      </c>
      <c r="N52">
        <f>IFERROR(VLOOKUP($B52,Kraftvärmeprod!$B$1:$AH$479,MATCH(N$2,Kraftvärmeprod!$B$1:$AG$1,0),FALSE)/1,0)-IFERROR(VLOOKUP($B52,'Slutlig allokering kvv'!$B$2:$AC$462,MATCH(N$3,'Slutlig allokering kvv'!$B$1:$AJ$1,0),FALSE)/1,0)</f>
        <v>0</v>
      </c>
      <c r="O52">
        <f>IFERROR(VLOOKUP($B52,Kraftvärmeprod!$B$1:$AH$479,MATCH(O$2,Kraftvärmeprod!$B$1:$AG$1,0),FALSE)/1,0)-IFERROR(VLOOKUP($B52,'Slutlig allokering kvv'!$B$2:$AC$462,MATCH(O$3,'Slutlig allokering kvv'!$B$1:$AJ$1,0),FALSE)/1,0)</f>
        <v>0</v>
      </c>
      <c r="P52">
        <f>IFERROR(VLOOKUP($B52,Kraftvärmeprod!$B$1:$AH$479,MATCH(P$2,Kraftvärmeprod!$B$1:$AG$1,0),FALSE)/1,0)-IFERROR(VLOOKUP($B52,'Slutlig allokering kvv'!$B$2:$AC$462,MATCH(P$3,'Slutlig allokering kvv'!$B$1:$AJ$1,0),FALSE)/1,0)</f>
        <v>0</v>
      </c>
      <c r="Q52">
        <f>IFERROR(VLOOKUP($B52,Kraftvärmeprod!$B$1:$AH$479,MATCH(Q$2,Kraftvärmeprod!$B$1:$AG$1,0),FALSE)/1,0)-IFERROR(VLOOKUP($B52,'Slutlig allokering kvv'!$B$2:$AC$462,MATCH(Q$3,'Slutlig allokering kvv'!$B$1:$AJ$1,0),FALSE)/1,0)</f>
        <v>0</v>
      </c>
      <c r="R52">
        <f>IFERROR(VLOOKUP($B52,Kraftvärmeprod!$B$1:$AH$479,MATCH(R$2,Kraftvärmeprod!$B$1:$AG$1,0),FALSE)/1,0)-IFERROR(VLOOKUP($B52,'Slutlig allokering kvv'!$B$2:$AC$462,MATCH(R$3,'Slutlig allokering kvv'!$B$1:$AJ$1,0),FALSE)/1,0)</f>
        <v>0</v>
      </c>
      <c r="S52">
        <f>IFERROR(VLOOKUP($B52,Kraftvärmeprod!$B$1:$AH$479,MATCH(S$2,Kraftvärmeprod!$B$1:$AG$1,0),FALSE)/1,0)-IFERROR(VLOOKUP($B52,'Slutlig allokering kvv'!$B$2:$AC$462,MATCH(S$3,'Slutlig allokering kvv'!$B$1:$AJ$1,0),FALSE)/1,0)</f>
        <v>0</v>
      </c>
      <c r="T52">
        <f>IFERROR(VLOOKUP($B52,Kraftvärmeprod!$B$1:$AH$479,MATCH(T$2,Kraftvärmeprod!$B$1:$AG$1,0),FALSE)/1,0)-IFERROR(VLOOKUP($B52,'Slutlig allokering kvv'!$B$2:$AC$462,MATCH(T$3,'Slutlig allokering kvv'!$B$1:$AJ$1,0),FALSE)/1,0)</f>
        <v>0</v>
      </c>
      <c r="U52">
        <f>IFERROR(VLOOKUP($B52,Kraftvärmeprod!$B$1:$AH$479,MATCH(U$2,Kraftvärmeprod!$B$1:$AG$1,0),FALSE)/1,0)-IFERROR(VLOOKUP($B52,'Slutlig allokering kvv'!$B$2:$AC$462,MATCH(U$3,'Slutlig allokering kvv'!$B$1:$AJ$1,0),FALSE)/1,0)</f>
        <v>0</v>
      </c>
      <c r="V52">
        <f>IFERROR(VLOOKUP($B52,Kraftvärmeprod!$B$1:$AH$479,MATCH(V$2,Kraftvärmeprod!$B$1:$AG$1,0),FALSE)/1,0)-IFERROR(VLOOKUP($B52,'Slutlig allokering kvv'!$B$2:$AC$462,MATCH(V$3,'Slutlig allokering kvv'!$B$1:$AJ$1,0),FALSE)/1,0)</f>
        <v>0</v>
      </c>
      <c r="W52">
        <f>IFERROR(VLOOKUP($B52,Kraftvärmeprod!$B$1:$AH$479,MATCH(W$2,Kraftvärmeprod!$B$1:$AG$1,0),FALSE)/1,0)-IFERROR(VLOOKUP($B52,'Slutlig allokering kvv'!$B$2:$AC$462,MATCH(W$3,'Slutlig allokering kvv'!$B$1:$AJ$1,0),FALSE)/1,0)</f>
        <v>0</v>
      </c>
      <c r="X52">
        <f>IFERROR(VLOOKUP($B52,Kraftvärmeprod!$B$1:$AH$479,MATCH(X$2,Kraftvärmeprod!$B$1:$AG$1,0),FALSE)/1,0)-IFERROR(VLOOKUP($B52,'Slutlig allokering kvv'!$B$2:$AC$462,MATCH(X$3,'Slutlig allokering kvv'!$B$1:$AJ$1,0),FALSE)/1,0)</f>
        <v>0</v>
      </c>
      <c r="Y52">
        <f>IFERROR(VLOOKUP($B52,Kraftvärmeprod!$B$1:$AH$479,MATCH(Y$2,Kraftvärmeprod!$B$1:$AG$1,0),FALSE)/1,0)-IFERROR(VLOOKUP($B52,'Slutlig allokering kvv'!$B$2:$AC$462,MATCH(Y$3,'Slutlig allokering kvv'!$B$1:$AJ$1,0),FALSE)/1,0)</f>
        <v>0</v>
      </c>
      <c r="Z52">
        <f>IFERROR(VLOOKUP($B52,Kraftvärmeprod!$B$1:$AH$479,MATCH(Z$2,Kraftvärmeprod!$B$1:$AG$1,0),FALSE)/1,0)-IFERROR(VLOOKUP($B52,'Slutlig allokering kvv'!$B$2:$AC$462,MATCH(Z$3,'Slutlig allokering kvv'!$B$1:$AJ$1,0),FALSE)/1,0)</f>
        <v>0</v>
      </c>
      <c r="AA52">
        <f>IFERROR(VLOOKUP($B52,Kraftvärmeprod!$B$1:$AH$479,MATCH(AA$2,Kraftvärmeprod!$B$1:$AG$1,0),FALSE)/1,0)-IFERROR(VLOOKUP($B52,'Slutlig allokering kvv'!$B$2:$AC$462,MATCH(AA$3,'Slutlig allokering kvv'!$B$1:$AJ$1,0),FALSE)/1,0)</f>
        <v>0</v>
      </c>
      <c r="AB52">
        <f>IFERROR(VLOOKUP($B52,Kraftvärmeprod!$B$1:$AH$479,MATCH(AB$2,Kraftvärmeprod!$B$1:$AG$1,0),FALSE)/1,0)-IFERROR(VLOOKUP($B52,'Slutlig allokering kvv'!$B$2:$AC$462,MATCH(AB$3,'Slutlig allokering kvv'!$B$1:$AJ$1,0),FALSE)/1,0)</f>
        <v>0</v>
      </c>
      <c r="AE52">
        <f t="shared" si="0"/>
        <v>0</v>
      </c>
      <c r="AG52">
        <f>IFERROR(VLOOKUP(B52,'Slutlig allokering kvv'!$B$2:$AJ$462,MATCH("Summa justerad allokerad tillförd energi (utan hjälpel och rökgaskondensering):",'Slutlig allokering kvv'!$B$1:$AK$1,0),FALSE)/1,"")</f>
        <v>0</v>
      </c>
      <c r="AI52" s="23" t="str">
        <f>IFERROR(1-VLOOKUP(B52,'Slutlig allokering kvv'!$B$2:$AJ$462,MATCH("Andel av bränsle i kvv som allokerats till värme, exklusive rökgaskondensering och hjälpel",'Slutlig allokering kvv'!$B$1:$AK$1,0),FALSE),"")</f>
        <v/>
      </c>
      <c r="AK52" s="23" t="str">
        <f t="shared" si="1"/>
        <v/>
      </c>
    </row>
    <row r="53" spans="1:39" x14ac:dyDescent="0.25">
      <c r="A53" s="2" t="s">
        <v>76</v>
      </c>
      <c r="B53" s="2" t="s">
        <v>81</v>
      </c>
      <c r="C53" s="2" t="str">
        <f>IFERROR(VLOOKUP($B53,Kraftvärmeprod!$B$1:$AH$479,MATCH(C$3,Kraftvärmeprod!$B$1:$AG$1,0),FALSE)/1,"")</f>
        <v/>
      </c>
      <c r="D53" s="2" t="str">
        <f>IFERROR(VLOOKUP($B53,Kraftvärmeprod!$B$1:$AH$479,MATCH(D$3,Kraftvärmeprod!$B$1:$AG$1,0),FALSE)/1,"")</f>
        <v/>
      </c>
      <c r="E53">
        <f>IFERROR(VLOOKUP($B53,Kraftvärmeprod!$B$1:$AH$479,MATCH(E$2,Kraftvärmeprod!$B$1:$AG$1,0),FALSE)/1,0)-IFERROR(VLOOKUP($B53,'Slutlig allokering kvv'!$B$2:$AC$462,MATCH(E$3,'Slutlig allokering kvv'!$B$1:$AJ$1,0),FALSE)/1,0)</f>
        <v>0</v>
      </c>
      <c r="F53">
        <f>IFERROR(VLOOKUP($B53,Kraftvärmeprod!$B$1:$AH$479,MATCH(F$2,Kraftvärmeprod!$B$1:$AG$1,0),FALSE)/1,0)-IFERROR(VLOOKUP($B53,'Slutlig allokering kvv'!$B$2:$AC$462,MATCH(F$3,'Slutlig allokering kvv'!$B$1:$AJ$1,0),FALSE)/1,0)</f>
        <v>0</v>
      </c>
      <c r="G53">
        <f>IFERROR(VLOOKUP($B53,Kraftvärmeprod!$B$1:$AH$479,MATCH(G$2,Kraftvärmeprod!$B$1:$AG$1,0),FALSE)/1,0)-IFERROR(VLOOKUP($B53,'Slutlig allokering kvv'!$B$2:$AC$462,MATCH(G$3,'Slutlig allokering kvv'!$B$1:$AJ$1,0),FALSE)/1,0)</f>
        <v>0</v>
      </c>
      <c r="H53">
        <f>IFERROR(VLOOKUP($B53,Kraftvärmeprod!$B$1:$AH$479,MATCH(H$2,Kraftvärmeprod!$B$1:$AG$1,0),FALSE)/1,0)-IFERROR(VLOOKUP($B53,'Slutlig allokering kvv'!$B$2:$AC$462,MATCH(H$3,'Slutlig allokering kvv'!$B$1:$AJ$1,0),FALSE)/1,0)</f>
        <v>0</v>
      </c>
      <c r="I53">
        <f>IFERROR(VLOOKUP($B53,Kraftvärmeprod!$B$1:$AH$479,MATCH(I$2,Kraftvärmeprod!$B$1:$AG$1,0),FALSE)/1,0)-IFERROR(VLOOKUP($B53,'Slutlig allokering kvv'!$B$2:$AC$462,MATCH(I$3,'Slutlig allokering kvv'!$B$1:$AJ$1,0),FALSE)/1,0)</f>
        <v>0</v>
      </c>
      <c r="J53">
        <f>IFERROR(VLOOKUP($B53,Kraftvärmeprod!$B$1:$AH$479,MATCH(J$2,Kraftvärmeprod!$B$1:$AG$1,0),FALSE)/1,0)-IFERROR(VLOOKUP($B53,'Slutlig allokering kvv'!$B$2:$AC$462,MATCH(J$3,'Slutlig allokering kvv'!$B$1:$AJ$1,0),FALSE)/1,0)</f>
        <v>0</v>
      </c>
      <c r="K53">
        <f>IFERROR(VLOOKUP($B53,Kraftvärmeprod!$B$1:$AH$479,MATCH(K$2,Kraftvärmeprod!$B$1:$AG$1,0),FALSE)/1,0)-IFERROR(VLOOKUP($B53,'Slutlig allokering kvv'!$B$2:$AC$462,MATCH(K$3,'Slutlig allokering kvv'!$B$1:$AJ$1,0),FALSE)/1,0)</f>
        <v>0</v>
      </c>
      <c r="L53">
        <f>IFERROR(VLOOKUP($B53,Kraftvärmeprod!$B$1:$AH$479,MATCH(L$2,Kraftvärmeprod!$B$1:$AG$1,0),FALSE)/1,0)-IFERROR(VLOOKUP($B53,'Slutlig allokering kvv'!$B$2:$AC$462,MATCH(L$3,'Slutlig allokering kvv'!$B$1:$AJ$1,0),FALSE)/1,0)</f>
        <v>0</v>
      </c>
      <c r="M53" s="40">
        <f>IFERROR(VLOOKUP($B53,Miljö!$B$1:$S$477,MATCH(M$2,Miljö!$B$1:$X$1,0),FALSE)/1,0)-IFERROR(VLOOKUP($B53,'Slutlig allokering kvv'!$B$2:$AC$462,MATCH(M$3,'Slutlig allokering kvv'!$B$1:$AJ$1,0),FALSE)/1,0)</f>
        <v>0</v>
      </c>
      <c r="N53">
        <f>IFERROR(VLOOKUP($B53,Kraftvärmeprod!$B$1:$AH$479,MATCH(N$2,Kraftvärmeprod!$B$1:$AG$1,0),FALSE)/1,0)-IFERROR(VLOOKUP($B53,'Slutlig allokering kvv'!$B$2:$AC$462,MATCH(N$3,'Slutlig allokering kvv'!$B$1:$AJ$1,0),FALSE)/1,0)</f>
        <v>0</v>
      </c>
      <c r="O53">
        <f>IFERROR(VLOOKUP($B53,Kraftvärmeprod!$B$1:$AH$479,MATCH(O$2,Kraftvärmeprod!$B$1:$AG$1,0),FALSE)/1,0)-IFERROR(VLOOKUP($B53,'Slutlig allokering kvv'!$B$2:$AC$462,MATCH(O$3,'Slutlig allokering kvv'!$B$1:$AJ$1,0),FALSE)/1,0)</f>
        <v>0</v>
      </c>
      <c r="P53">
        <f>IFERROR(VLOOKUP($B53,Kraftvärmeprod!$B$1:$AH$479,MATCH(P$2,Kraftvärmeprod!$B$1:$AG$1,0),FALSE)/1,0)-IFERROR(VLOOKUP($B53,'Slutlig allokering kvv'!$B$2:$AC$462,MATCH(P$3,'Slutlig allokering kvv'!$B$1:$AJ$1,0),FALSE)/1,0)</f>
        <v>0</v>
      </c>
      <c r="Q53">
        <f>IFERROR(VLOOKUP($B53,Kraftvärmeprod!$B$1:$AH$479,MATCH(Q$2,Kraftvärmeprod!$B$1:$AG$1,0),FALSE)/1,0)-IFERROR(VLOOKUP($B53,'Slutlig allokering kvv'!$B$2:$AC$462,MATCH(Q$3,'Slutlig allokering kvv'!$B$1:$AJ$1,0),FALSE)/1,0)</f>
        <v>0</v>
      </c>
      <c r="R53">
        <f>IFERROR(VLOOKUP($B53,Kraftvärmeprod!$B$1:$AH$479,MATCH(R$2,Kraftvärmeprod!$B$1:$AG$1,0),FALSE)/1,0)-IFERROR(VLOOKUP($B53,'Slutlig allokering kvv'!$B$2:$AC$462,MATCH(R$3,'Slutlig allokering kvv'!$B$1:$AJ$1,0),FALSE)/1,0)</f>
        <v>0</v>
      </c>
      <c r="S53">
        <f>IFERROR(VLOOKUP($B53,Kraftvärmeprod!$B$1:$AH$479,MATCH(S$2,Kraftvärmeprod!$B$1:$AG$1,0),FALSE)/1,0)-IFERROR(VLOOKUP($B53,'Slutlig allokering kvv'!$B$2:$AC$462,MATCH(S$3,'Slutlig allokering kvv'!$B$1:$AJ$1,0),FALSE)/1,0)</f>
        <v>0</v>
      </c>
      <c r="T53">
        <f>IFERROR(VLOOKUP($B53,Kraftvärmeprod!$B$1:$AH$479,MATCH(T$2,Kraftvärmeprod!$B$1:$AG$1,0),FALSE)/1,0)-IFERROR(VLOOKUP($B53,'Slutlig allokering kvv'!$B$2:$AC$462,MATCH(T$3,'Slutlig allokering kvv'!$B$1:$AJ$1,0),FALSE)/1,0)</f>
        <v>0</v>
      </c>
      <c r="U53">
        <f>IFERROR(VLOOKUP($B53,Kraftvärmeprod!$B$1:$AH$479,MATCH(U$2,Kraftvärmeprod!$B$1:$AG$1,0),FALSE)/1,0)-IFERROR(VLOOKUP($B53,'Slutlig allokering kvv'!$B$2:$AC$462,MATCH(U$3,'Slutlig allokering kvv'!$B$1:$AJ$1,0),FALSE)/1,0)</f>
        <v>0</v>
      </c>
      <c r="V53">
        <f>IFERROR(VLOOKUP($B53,Kraftvärmeprod!$B$1:$AH$479,MATCH(V$2,Kraftvärmeprod!$B$1:$AG$1,0),FALSE)/1,0)-IFERROR(VLOOKUP($B53,'Slutlig allokering kvv'!$B$2:$AC$462,MATCH(V$3,'Slutlig allokering kvv'!$B$1:$AJ$1,0),FALSE)/1,0)</f>
        <v>0</v>
      </c>
      <c r="W53">
        <f>IFERROR(VLOOKUP($B53,Kraftvärmeprod!$B$1:$AH$479,MATCH(W$2,Kraftvärmeprod!$B$1:$AG$1,0),FALSE)/1,0)-IFERROR(VLOOKUP($B53,'Slutlig allokering kvv'!$B$2:$AC$462,MATCH(W$3,'Slutlig allokering kvv'!$B$1:$AJ$1,0),FALSE)/1,0)</f>
        <v>0</v>
      </c>
      <c r="X53">
        <f>IFERROR(VLOOKUP($B53,Kraftvärmeprod!$B$1:$AH$479,MATCH(X$2,Kraftvärmeprod!$B$1:$AG$1,0),FALSE)/1,0)-IFERROR(VLOOKUP($B53,'Slutlig allokering kvv'!$B$2:$AC$462,MATCH(X$3,'Slutlig allokering kvv'!$B$1:$AJ$1,0),FALSE)/1,0)</f>
        <v>0</v>
      </c>
      <c r="Y53">
        <f>IFERROR(VLOOKUP($B53,Kraftvärmeprod!$B$1:$AH$479,MATCH(Y$2,Kraftvärmeprod!$B$1:$AG$1,0),FALSE)/1,0)-IFERROR(VLOOKUP($B53,'Slutlig allokering kvv'!$B$2:$AC$462,MATCH(Y$3,'Slutlig allokering kvv'!$B$1:$AJ$1,0),FALSE)/1,0)</f>
        <v>0</v>
      </c>
      <c r="Z53">
        <f>IFERROR(VLOOKUP($B53,Kraftvärmeprod!$B$1:$AH$479,MATCH(Z$2,Kraftvärmeprod!$B$1:$AG$1,0),FALSE)/1,0)-IFERROR(VLOOKUP($B53,'Slutlig allokering kvv'!$B$2:$AC$462,MATCH(Z$3,'Slutlig allokering kvv'!$B$1:$AJ$1,0),FALSE)/1,0)</f>
        <v>0</v>
      </c>
      <c r="AA53">
        <f>IFERROR(VLOOKUP($B53,Kraftvärmeprod!$B$1:$AH$479,MATCH(AA$2,Kraftvärmeprod!$B$1:$AG$1,0),FALSE)/1,0)-IFERROR(VLOOKUP($B53,'Slutlig allokering kvv'!$B$2:$AC$462,MATCH(AA$3,'Slutlig allokering kvv'!$B$1:$AJ$1,0),FALSE)/1,0)</f>
        <v>0</v>
      </c>
      <c r="AB53">
        <f>IFERROR(VLOOKUP($B53,Kraftvärmeprod!$B$1:$AH$479,MATCH(AB$2,Kraftvärmeprod!$B$1:$AG$1,0),FALSE)/1,0)-IFERROR(VLOOKUP($B53,'Slutlig allokering kvv'!$B$2:$AC$462,MATCH(AB$3,'Slutlig allokering kvv'!$B$1:$AJ$1,0),FALSE)/1,0)</f>
        <v>0</v>
      </c>
      <c r="AE53">
        <f t="shared" si="0"/>
        <v>0</v>
      </c>
      <c r="AG53">
        <f>IFERROR(VLOOKUP(B53,'Slutlig allokering kvv'!$B$2:$AJ$462,MATCH("Summa justerad allokerad tillförd energi (utan hjälpel och rökgaskondensering):",'Slutlig allokering kvv'!$B$1:$AK$1,0),FALSE)/1,"")</f>
        <v>0</v>
      </c>
      <c r="AI53" s="23" t="str">
        <f>IFERROR(1-VLOOKUP(B53,'Slutlig allokering kvv'!$B$2:$AJ$462,MATCH("Andel av bränsle i kvv som allokerats till värme, exklusive rökgaskondensering och hjälpel",'Slutlig allokering kvv'!$B$1:$AK$1,0),FALSE),"")</f>
        <v/>
      </c>
      <c r="AK53" s="23" t="str">
        <f t="shared" si="1"/>
        <v/>
      </c>
    </row>
    <row r="54" spans="1:39" x14ac:dyDescent="0.25">
      <c r="A54" s="2" t="s">
        <v>76</v>
      </c>
      <c r="B54" s="2" t="s">
        <v>82</v>
      </c>
      <c r="C54" s="2" t="str">
        <f>IFERROR(VLOOKUP($B54,Kraftvärmeprod!$B$1:$AH$479,MATCH(C$3,Kraftvärmeprod!$B$1:$AG$1,0),FALSE)/1,"")</f>
        <v/>
      </c>
      <c r="D54" s="2" t="str">
        <f>IFERROR(VLOOKUP($B54,Kraftvärmeprod!$B$1:$AH$479,MATCH(D$3,Kraftvärmeprod!$B$1:$AG$1,0),FALSE)/1,"")</f>
        <v/>
      </c>
      <c r="E54">
        <f>IFERROR(VLOOKUP($B54,Kraftvärmeprod!$B$1:$AH$479,MATCH(E$2,Kraftvärmeprod!$B$1:$AG$1,0),FALSE)/1,0)-IFERROR(VLOOKUP($B54,'Slutlig allokering kvv'!$B$2:$AC$462,MATCH(E$3,'Slutlig allokering kvv'!$B$1:$AJ$1,0),FALSE)/1,0)</f>
        <v>0</v>
      </c>
      <c r="F54">
        <f>IFERROR(VLOOKUP($B54,Kraftvärmeprod!$B$1:$AH$479,MATCH(F$2,Kraftvärmeprod!$B$1:$AG$1,0),FALSE)/1,0)-IFERROR(VLOOKUP($B54,'Slutlig allokering kvv'!$B$2:$AC$462,MATCH(F$3,'Slutlig allokering kvv'!$B$1:$AJ$1,0),FALSE)/1,0)</f>
        <v>0</v>
      </c>
      <c r="G54">
        <f>IFERROR(VLOOKUP($B54,Kraftvärmeprod!$B$1:$AH$479,MATCH(G$2,Kraftvärmeprod!$B$1:$AG$1,0),FALSE)/1,0)-IFERROR(VLOOKUP($B54,'Slutlig allokering kvv'!$B$2:$AC$462,MATCH(G$3,'Slutlig allokering kvv'!$B$1:$AJ$1,0),FALSE)/1,0)</f>
        <v>0</v>
      </c>
      <c r="H54">
        <f>IFERROR(VLOOKUP($B54,Kraftvärmeprod!$B$1:$AH$479,MATCH(H$2,Kraftvärmeprod!$B$1:$AG$1,0),FALSE)/1,0)-IFERROR(VLOOKUP($B54,'Slutlig allokering kvv'!$B$2:$AC$462,MATCH(H$3,'Slutlig allokering kvv'!$B$1:$AJ$1,0),FALSE)/1,0)</f>
        <v>0</v>
      </c>
      <c r="I54">
        <f>IFERROR(VLOOKUP($B54,Kraftvärmeprod!$B$1:$AH$479,MATCH(I$2,Kraftvärmeprod!$B$1:$AG$1,0),FALSE)/1,0)-IFERROR(VLOOKUP($B54,'Slutlig allokering kvv'!$B$2:$AC$462,MATCH(I$3,'Slutlig allokering kvv'!$B$1:$AJ$1,0),FALSE)/1,0)</f>
        <v>0</v>
      </c>
      <c r="J54">
        <f>IFERROR(VLOOKUP($B54,Kraftvärmeprod!$B$1:$AH$479,MATCH(J$2,Kraftvärmeprod!$B$1:$AG$1,0),FALSE)/1,0)-IFERROR(VLOOKUP($B54,'Slutlig allokering kvv'!$B$2:$AC$462,MATCH(J$3,'Slutlig allokering kvv'!$B$1:$AJ$1,0),FALSE)/1,0)</f>
        <v>0</v>
      </c>
      <c r="K54">
        <f>IFERROR(VLOOKUP($B54,Kraftvärmeprod!$B$1:$AH$479,MATCH(K$2,Kraftvärmeprod!$B$1:$AG$1,0),FALSE)/1,0)-IFERROR(VLOOKUP($B54,'Slutlig allokering kvv'!$B$2:$AC$462,MATCH(K$3,'Slutlig allokering kvv'!$B$1:$AJ$1,0),FALSE)/1,0)</f>
        <v>0</v>
      </c>
      <c r="L54">
        <f>IFERROR(VLOOKUP($B54,Kraftvärmeprod!$B$1:$AH$479,MATCH(L$2,Kraftvärmeprod!$B$1:$AG$1,0),FALSE)/1,0)-IFERROR(VLOOKUP($B54,'Slutlig allokering kvv'!$B$2:$AC$462,MATCH(L$3,'Slutlig allokering kvv'!$B$1:$AJ$1,0),FALSE)/1,0)</f>
        <v>0</v>
      </c>
      <c r="M54" s="40">
        <f>IFERROR(VLOOKUP($B54,Miljö!$B$1:$S$477,MATCH(M$2,Miljö!$B$1:$X$1,0),FALSE)/1,0)-IFERROR(VLOOKUP($B54,'Slutlig allokering kvv'!$B$2:$AC$462,MATCH(M$3,'Slutlig allokering kvv'!$B$1:$AJ$1,0),FALSE)/1,0)</f>
        <v>0</v>
      </c>
      <c r="N54">
        <f>IFERROR(VLOOKUP($B54,Kraftvärmeprod!$B$1:$AH$479,MATCH(N$2,Kraftvärmeprod!$B$1:$AG$1,0),FALSE)/1,0)-IFERROR(VLOOKUP($B54,'Slutlig allokering kvv'!$B$2:$AC$462,MATCH(N$3,'Slutlig allokering kvv'!$B$1:$AJ$1,0),FALSE)/1,0)</f>
        <v>0</v>
      </c>
      <c r="O54">
        <f>IFERROR(VLOOKUP($B54,Kraftvärmeprod!$B$1:$AH$479,MATCH(O$2,Kraftvärmeprod!$B$1:$AG$1,0),FALSE)/1,0)-IFERROR(VLOOKUP($B54,'Slutlig allokering kvv'!$B$2:$AC$462,MATCH(O$3,'Slutlig allokering kvv'!$B$1:$AJ$1,0),FALSE)/1,0)</f>
        <v>0</v>
      </c>
      <c r="P54">
        <f>IFERROR(VLOOKUP($B54,Kraftvärmeprod!$B$1:$AH$479,MATCH(P$2,Kraftvärmeprod!$B$1:$AG$1,0),FALSE)/1,0)-IFERROR(VLOOKUP($B54,'Slutlig allokering kvv'!$B$2:$AC$462,MATCH(P$3,'Slutlig allokering kvv'!$B$1:$AJ$1,0),FALSE)/1,0)</f>
        <v>0</v>
      </c>
      <c r="Q54">
        <f>IFERROR(VLOOKUP($B54,Kraftvärmeprod!$B$1:$AH$479,MATCH(Q$2,Kraftvärmeprod!$B$1:$AG$1,0),FALSE)/1,0)-IFERROR(VLOOKUP($B54,'Slutlig allokering kvv'!$B$2:$AC$462,MATCH(Q$3,'Slutlig allokering kvv'!$B$1:$AJ$1,0),FALSE)/1,0)</f>
        <v>0</v>
      </c>
      <c r="R54">
        <f>IFERROR(VLOOKUP($B54,Kraftvärmeprod!$B$1:$AH$479,MATCH(R$2,Kraftvärmeprod!$B$1:$AG$1,0),FALSE)/1,0)-IFERROR(VLOOKUP($B54,'Slutlig allokering kvv'!$B$2:$AC$462,MATCH(R$3,'Slutlig allokering kvv'!$B$1:$AJ$1,0),FALSE)/1,0)</f>
        <v>0</v>
      </c>
      <c r="S54">
        <f>IFERROR(VLOOKUP($B54,Kraftvärmeprod!$B$1:$AH$479,MATCH(S$2,Kraftvärmeprod!$B$1:$AG$1,0),FALSE)/1,0)-IFERROR(VLOOKUP($B54,'Slutlig allokering kvv'!$B$2:$AC$462,MATCH(S$3,'Slutlig allokering kvv'!$B$1:$AJ$1,0),FALSE)/1,0)</f>
        <v>0</v>
      </c>
      <c r="T54">
        <f>IFERROR(VLOOKUP($B54,Kraftvärmeprod!$B$1:$AH$479,MATCH(T$2,Kraftvärmeprod!$B$1:$AG$1,0),FALSE)/1,0)-IFERROR(VLOOKUP($B54,'Slutlig allokering kvv'!$B$2:$AC$462,MATCH(T$3,'Slutlig allokering kvv'!$B$1:$AJ$1,0),FALSE)/1,0)</f>
        <v>0</v>
      </c>
      <c r="U54">
        <f>IFERROR(VLOOKUP($B54,Kraftvärmeprod!$B$1:$AH$479,MATCH(U$2,Kraftvärmeprod!$B$1:$AG$1,0),FALSE)/1,0)-IFERROR(VLOOKUP($B54,'Slutlig allokering kvv'!$B$2:$AC$462,MATCH(U$3,'Slutlig allokering kvv'!$B$1:$AJ$1,0),FALSE)/1,0)</f>
        <v>0</v>
      </c>
      <c r="V54">
        <f>IFERROR(VLOOKUP($B54,Kraftvärmeprod!$B$1:$AH$479,MATCH(V$2,Kraftvärmeprod!$B$1:$AG$1,0),FALSE)/1,0)-IFERROR(VLOOKUP($B54,'Slutlig allokering kvv'!$B$2:$AC$462,MATCH(V$3,'Slutlig allokering kvv'!$B$1:$AJ$1,0),FALSE)/1,0)</f>
        <v>0</v>
      </c>
      <c r="W54">
        <f>IFERROR(VLOOKUP($B54,Kraftvärmeprod!$B$1:$AH$479,MATCH(W$2,Kraftvärmeprod!$B$1:$AG$1,0),FALSE)/1,0)-IFERROR(VLOOKUP($B54,'Slutlig allokering kvv'!$B$2:$AC$462,MATCH(W$3,'Slutlig allokering kvv'!$B$1:$AJ$1,0),FALSE)/1,0)</f>
        <v>0</v>
      </c>
      <c r="X54">
        <f>IFERROR(VLOOKUP($B54,Kraftvärmeprod!$B$1:$AH$479,MATCH(X$2,Kraftvärmeprod!$B$1:$AG$1,0),FALSE)/1,0)-IFERROR(VLOOKUP($B54,'Slutlig allokering kvv'!$B$2:$AC$462,MATCH(X$3,'Slutlig allokering kvv'!$B$1:$AJ$1,0),FALSE)/1,0)</f>
        <v>0</v>
      </c>
      <c r="Y54">
        <f>IFERROR(VLOOKUP($B54,Kraftvärmeprod!$B$1:$AH$479,MATCH(Y$2,Kraftvärmeprod!$B$1:$AG$1,0),FALSE)/1,0)-IFERROR(VLOOKUP($B54,'Slutlig allokering kvv'!$B$2:$AC$462,MATCH(Y$3,'Slutlig allokering kvv'!$B$1:$AJ$1,0),FALSE)/1,0)</f>
        <v>0</v>
      </c>
      <c r="Z54">
        <f>IFERROR(VLOOKUP($B54,Kraftvärmeprod!$B$1:$AH$479,MATCH(Z$2,Kraftvärmeprod!$B$1:$AG$1,0),FALSE)/1,0)-IFERROR(VLOOKUP($B54,'Slutlig allokering kvv'!$B$2:$AC$462,MATCH(Z$3,'Slutlig allokering kvv'!$B$1:$AJ$1,0),FALSE)/1,0)</f>
        <v>0</v>
      </c>
      <c r="AA54">
        <f>IFERROR(VLOOKUP($B54,Kraftvärmeprod!$B$1:$AH$479,MATCH(AA$2,Kraftvärmeprod!$B$1:$AG$1,0),FALSE)/1,0)-IFERROR(VLOOKUP($B54,'Slutlig allokering kvv'!$B$2:$AC$462,MATCH(AA$3,'Slutlig allokering kvv'!$B$1:$AJ$1,0),FALSE)/1,0)</f>
        <v>0</v>
      </c>
      <c r="AB54">
        <f>IFERROR(VLOOKUP($B54,Kraftvärmeprod!$B$1:$AH$479,MATCH(AB$2,Kraftvärmeprod!$B$1:$AG$1,0),FALSE)/1,0)-IFERROR(VLOOKUP($B54,'Slutlig allokering kvv'!$B$2:$AC$462,MATCH(AB$3,'Slutlig allokering kvv'!$B$1:$AJ$1,0),FALSE)/1,0)</f>
        <v>0</v>
      </c>
      <c r="AE54">
        <f t="shared" si="0"/>
        <v>0</v>
      </c>
      <c r="AG54">
        <f>IFERROR(VLOOKUP(B54,'Slutlig allokering kvv'!$B$2:$AJ$462,MATCH("Summa justerad allokerad tillförd energi (utan hjälpel och rökgaskondensering):",'Slutlig allokering kvv'!$B$1:$AK$1,0),FALSE)/1,"")</f>
        <v>0</v>
      </c>
      <c r="AI54" s="23" t="str">
        <f>IFERROR(1-VLOOKUP(B54,'Slutlig allokering kvv'!$B$2:$AJ$462,MATCH("Andel av bränsle i kvv som allokerats till värme, exklusive rökgaskondensering och hjälpel",'Slutlig allokering kvv'!$B$1:$AK$1,0),FALSE),"")</f>
        <v/>
      </c>
      <c r="AK54" s="23" t="str">
        <f t="shared" si="1"/>
        <v/>
      </c>
    </row>
    <row r="55" spans="1:39" x14ac:dyDescent="0.25">
      <c r="A55" s="2" t="s">
        <v>76</v>
      </c>
      <c r="B55" s="2" t="s">
        <v>83</v>
      </c>
      <c r="C55" s="2">
        <f>IFERROR(VLOOKUP($B55,Kraftvärmeprod!$B$1:$AH$479,MATCH(C$3,Kraftvärmeprod!$B$1:$AG$1,0),FALSE)/1,"")</f>
        <v>576.05399999999997</v>
      </c>
      <c r="D55" s="2">
        <f>IFERROR(VLOOKUP($B55,Kraftvärmeprod!$B$1:$AH$479,MATCH(D$3,Kraftvärmeprod!$B$1:$AG$1,0),FALSE)/1,"")</f>
        <v>151.09200000000001</v>
      </c>
      <c r="E55">
        <f>IFERROR(VLOOKUP($B55,Kraftvärmeprod!$B$1:$AH$479,MATCH(E$2,Kraftvärmeprod!$B$1:$AG$1,0),FALSE)/1,0)-IFERROR(VLOOKUP($B55,'Slutlig allokering kvv'!$B$2:$AC$462,MATCH(E$3,'Slutlig allokering kvv'!$B$1:$AJ$1,0),FALSE)/1,0)</f>
        <v>0</v>
      </c>
      <c r="F55">
        <f>IFERROR(VLOOKUP($B55,Kraftvärmeprod!$B$1:$AH$479,MATCH(F$2,Kraftvärmeprod!$B$1:$AG$1,0),FALSE)/1,0)-IFERROR(VLOOKUP($B55,'Slutlig allokering kvv'!$B$2:$AC$462,MATCH(F$3,'Slutlig allokering kvv'!$B$1:$AJ$1,0),FALSE)/1,0)</f>
        <v>0</v>
      </c>
      <c r="G55">
        <f>IFERROR(VLOOKUP($B55,Kraftvärmeprod!$B$1:$AH$479,MATCH(G$2,Kraftvärmeprod!$B$1:$AG$1,0),FALSE)/1,0)-IFERROR(VLOOKUP($B55,'Slutlig allokering kvv'!$B$2:$AC$462,MATCH(G$3,'Slutlig allokering kvv'!$B$1:$AJ$1,0),FALSE)/1,0)</f>
        <v>40.601300000000002</v>
      </c>
      <c r="H55">
        <f>IFERROR(VLOOKUP($B55,Kraftvärmeprod!$B$1:$AH$479,MATCH(H$2,Kraftvärmeprod!$B$1:$AG$1,0),FALSE)/1,0)-IFERROR(VLOOKUP($B55,'Slutlig allokering kvv'!$B$2:$AC$462,MATCH(H$3,'Slutlig allokering kvv'!$B$1:$AJ$1,0),FALSE)/1,0)</f>
        <v>0</v>
      </c>
      <c r="I55">
        <f>IFERROR(VLOOKUP($B55,Kraftvärmeprod!$B$1:$AH$479,MATCH(I$2,Kraftvärmeprod!$B$1:$AG$1,0),FALSE)/1,0)-IFERROR(VLOOKUP($B55,'Slutlig allokering kvv'!$B$2:$AC$462,MATCH(I$3,'Slutlig allokering kvv'!$B$1:$AJ$1,0),FALSE)/1,0)</f>
        <v>0</v>
      </c>
      <c r="J55">
        <f>IFERROR(VLOOKUP($B55,Kraftvärmeprod!$B$1:$AH$479,MATCH(J$2,Kraftvärmeprod!$B$1:$AG$1,0),FALSE)/1,0)-IFERROR(VLOOKUP($B55,'Slutlig allokering kvv'!$B$2:$AC$462,MATCH(J$3,'Slutlig allokering kvv'!$B$1:$AJ$1,0),FALSE)/1,0)</f>
        <v>0</v>
      </c>
      <c r="K55">
        <f>IFERROR(VLOOKUP($B55,Kraftvärmeprod!$B$1:$AH$479,MATCH(K$2,Kraftvärmeprod!$B$1:$AG$1,0),FALSE)/1,0)-IFERROR(VLOOKUP($B55,'Slutlig allokering kvv'!$B$2:$AC$462,MATCH(K$3,'Slutlig allokering kvv'!$B$1:$AJ$1,0),FALSE)/1,0)</f>
        <v>11.790800000000001</v>
      </c>
      <c r="L55">
        <f>IFERROR(VLOOKUP($B55,Kraftvärmeprod!$B$1:$AH$479,MATCH(L$2,Kraftvärmeprod!$B$1:$AG$1,0),FALSE)/1,0)-IFERROR(VLOOKUP($B55,'Slutlig allokering kvv'!$B$2:$AC$462,MATCH(L$3,'Slutlig allokering kvv'!$B$1:$AJ$1,0),FALSE)/1,0)</f>
        <v>77.141999999999996</v>
      </c>
      <c r="M55" s="40">
        <f>IFERROR(VLOOKUP($B55,Miljö!$B$1:$S$477,MATCH(M$2,Miljö!$B$1:$X$1,0),FALSE)/1,0)-IFERROR(VLOOKUP($B55,'Slutlig allokering kvv'!$B$2:$AC$462,MATCH(M$3,'Slutlig allokering kvv'!$B$1:$AJ$1,0),FALSE)/1,0)</f>
        <v>13.773399999999999</v>
      </c>
      <c r="N55">
        <f>IFERROR(VLOOKUP($B55,Kraftvärmeprod!$B$1:$AH$479,MATCH(N$2,Kraftvärmeprod!$B$1:$AG$1,0),FALSE)/1,0)-IFERROR(VLOOKUP($B55,'Slutlig allokering kvv'!$B$2:$AC$462,MATCH(N$3,'Slutlig allokering kvv'!$B$1:$AJ$1,0),FALSE)/1,0)</f>
        <v>0</v>
      </c>
      <c r="O55">
        <f>IFERROR(VLOOKUP($B55,Kraftvärmeprod!$B$1:$AH$479,MATCH(O$2,Kraftvärmeprod!$B$1:$AG$1,0),FALSE)/1,0)-IFERROR(VLOOKUP($B55,'Slutlig allokering kvv'!$B$2:$AC$462,MATCH(O$3,'Slutlig allokering kvv'!$B$1:$AJ$1,0),FALSE)/1,0)</f>
        <v>53.187700000000007</v>
      </c>
      <c r="P55">
        <f>IFERROR(VLOOKUP($B55,Kraftvärmeprod!$B$1:$AH$479,MATCH(P$2,Kraftvärmeprod!$B$1:$AG$1,0),FALSE)/1,0)-IFERROR(VLOOKUP($B55,'Slutlig allokering kvv'!$B$2:$AC$462,MATCH(P$3,'Slutlig allokering kvv'!$B$1:$AJ$1,0),FALSE)/1,0)</f>
        <v>0</v>
      </c>
      <c r="Q55">
        <f>IFERROR(VLOOKUP($B55,Kraftvärmeprod!$B$1:$AH$479,MATCH(Q$2,Kraftvärmeprod!$B$1:$AG$1,0),FALSE)/1,0)-IFERROR(VLOOKUP($B55,'Slutlig allokering kvv'!$B$2:$AC$462,MATCH(Q$3,'Slutlig allokering kvv'!$B$1:$AJ$1,0),FALSE)/1,0)</f>
        <v>64.962100000000007</v>
      </c>
      <c r="R55">
        <f>IFERROR(VLOOKUP($B55,Kraftvärmeprod!$B$1:$AH$479,MATCH(R$2,Kraftvärmeprod!$B$1:$AG$1,0),FALSE)/1,0)-IFERROR(VLOOKUP($B55,'Slutlig allokering kvv'!$B$2:$AC$462,MATCH(R$3,'Slutlig allokering kvv'!$B$1:$AJ$1,0),FALSE)/1,0)</f>
        <v>69.022000000000006</v>
      </c>
      <c r="S55">
        <f>IFERROR(VLOOKUP($B55,Kraftvärmeprod!$B$1:$AH$479,MATCH(S$2,Kraftvärmeprod!$B$1:$AG$1,0),FALSE)/1,0)-IFERROR(VLOOKUP($B55,'Slutlig allokering kvv'!$B$2:$AC$462,MATCH(S$3,'Slutlig allokering kvv'!$B$1:$AJ$1,0),FALSE)/1,0)</f>
        <v>2.2007300000000001</v>
      </c>
      <c r="T55">
        <f>IFERROR(VLOOKUP($B55,Kraftvärmeprod!$B$1:$AH$479,MATCH(T$2,Kraftvärmeprod!$B$1:$AG$1,0),FALSE)/1,0)-IFERROR(VLOOKUP($B55,'Slutlig allokering kvv'!$B$2:$AC$462,MATCH(T$3,'Slutlig allokering kvv'!$B$1:$AJ$1,0),FALSE)/1,0)</f>
        <v>0</v>
      </c>
      <c r="U55">
        <f>IFERROR(VLOOKUP($B55,Kraftvärmeprod!$B$1:$AH$479,MATCH(U$2,Kraftvärmeprod!$B$1:$AG$1,0),FALSE)/1,0)-IFERROR(VLOOKUP($B55,'Slutlig allokering kvv'!$B$2:$AC$462,MATCH(U$3,'Slutlig allokering kvv'!$B$1:$AJ$1,0),FALSE)/1,0)</f>
        <v>30.653999999999996</v>
      </c>
      <c r="V55">
        <f>IFERROR(VLOOKUP($B55,Kraftvärmeprod!$B$1:$AH$479,MATCH(V$2,Kraftvärmeprod!$B$1:$AG$1,0),FALSE)/1,0)-IFERROR(VLOOKUP($B55,'Slutlig allokering kvv'!$B$2:$AC$462,MATCH(V$3,'Slutlig allokering kvv'!$B$1:$AJ$1,0),FALSE)/1,0)</f>
        <v>0</v>
      </c>
      <c r="W55">
        <f>IFERROR(VLOOKUP($B55,Kraftvärmeprod!$B$1:$AH$479,MATCH(W$2,Kraftvärmeprod!$B$1:$AG$1,0),FALSE)/1,0)-IFERROR(VLOOKUP($B55,'Slutlig allokering kvv'!$B$2:$AC$462,MATCH(W$3,'Slutlig allokering kvv'!$B$1:$AJ$1,0),FALSE)/1,0)</f>
        <v>0</v>
      </c>
      <c r="X55">
        <f>IFERROR(VLOOKUP($B55,Kraftvärmeprod!$B$1:$AH$479,MATCH(X$2,Kraftvärmeprod!$B$1:$AG$1,0),FALSE)/1,0)-IFERROR(VLOOKUP($B55,'Slutlig allokering kvv'!$B$2:$AC$462,MATCH(X$3,'Slutlig allokering kvv'!$B$1:$AJ$1,0),FALSE)/1,0)</f>
        <v>0</v>
      </c>
      <c r="Y55">
        <f>IFERROR(VLOOKUP($B55,Kraftvärmeprod!$B$1:$AH$479,MATCH(Y$2,Kraftvärmeprod!$B$1:$AG$1,0),FALSE)/1,0)-IFERROR(VLOOKUP($B55,'Slutlig allokering kvv'!$B$2:$AC$462,MATCH(Y$3,'Slutlig allokering kvv'!$B$1:$AJ$1,0),FALSE)/1,0)</f>
        <v>9.1264000000000003</v>
      </c>
      <c r="Z55">
        <f>IFERROR(VLOOKUP($B55,Kraftvärmeprod!$B$1:$AH$479,MATCH(Z$2,Kraftvärmeprod!$B$1:$AG$1,0),FALSE)/1,0)-IFERROR(VLOOKUP($B55,'Slutlig allokering kvv'!$B$2:$AC$462,MATCH(Z$3,'Slutlig allokering kvv'!$B$1:$AJ$1,0),FALSE)/1,0)</f>
        <v>0</v>
      </c>
      <c r="AA55">
        <f>IFERROR(VLOOKUP($B55,Kraftvärmeprod!$B$1:$AH$479,MATCH(AA$2,Kraftvärmeprod!$B$1:$AG$1,0),FALSE)/1,0)-IFERROR(VLOOKUP($B55,'Slutlig allokering kvv'!$B$2:$AC$462,MATCH(AA$3,'Slutlig allokering kvv'!$B$1:$AJ$1,0),FALSE)/1,0)</f>
        <v>0</v>
      </c>
      <c r="AB55">
        <f>IFERROR(VLOOKUP($B55,Kraftvärmeprod!$B$1:$AH$479,MATCH(AB$2,Kraftvärmeprod!$B$1:$AG$1,0),FALSE)/1,0)-IFERROR(VLOOKUP($B55,'Slutlig allokering kvv'!$B$2:$AC$462,MATCH(AB$3,'Slutlig allokering kvv'!$B$1:$AJ$1,0),FALSE)/1,0)</f>
        <v>0</v>
      </c>
      <c r="AE55">
        <f t="shared" si="0"/>
        <v>358.68703000000005</v>
      </c>
      <c r="AG55">
        <f>IFERROR(VLOOKUP(B55,'Slutlig allokering kvv'!$B$2:$AJ$462,MATCH("Summa justerad allokerad tillförd energi (utan hjälpel och rökgaskondensering):",'Slutlig allokering kvv'!$B$1:$AK$1,0),FALSE)/1,"")</f>
        <v>536.37797000000012</v>
      </c>
      <c r="AI55" s="23">
        <f>IFERROR(1-VLOOKUP(B55,'Slutlig allokering kvv'!$B$2:$AJ$462,MATCH("Andel av bränsle i kvv som allokerats till värme, exklusive rökgaskondensering och hjälpel",'Slutlig allokering kvv'!$B$1:$AK$1,0),FALSE),"")</f>
        <v>0.40073852736952043</v>
      </c>
      <c r="AK55" s="23">
        <f t="shared" si="1"/>
        <v>0.40073852736952065</v>
      </c>
    </row>
    <row r="56" spans="1:39" x14ac:dyDescent="0.25">
      <c r="A56" s="2" t="s">
        <v>76</v>
      </c>
      <c r="B56" s="2" t="s">
        <v>84</v>
      </c>
      <c r="C56" s="2" t="str">
        <f>IFERROR(VLOOKUP($B56,Kraftvärmeprod!$B$1:$AH$479,MATCH(C$3,Kraftvärmeprod!$B$1:$AG$1,0),FALSE)/1,"")</f>
        <v/>
      </c>
      <c r="D56" s="2" t="str">
        <f>IFERROR(VLOOKUP($B56,Kraftvärmeprod!$B$1:$AH$479,MATCH(D$3,Kraftvärmeprod!$B$1:$AG$1,0),FALSE)/1,"")</f>
        <v/>
      </c>
      <c r="E56">
        <f>IFERROR(VLOOKUP($B56,Kraftvärmeprod!$B$1:$AH$479,MATCH(E$2,Kraftvärmeprod!$B$1:$AG$1,0),FALSE)/1,0)-IFERROR(VLOOKUP($B56,'Slutlig allokering kvv'!$B$2:$AC$462,MATCH(E$3,'Slutlig allokering kvv'!$B$1:$AJ$1,0),FALSE)/1,0)</f>
        <v>0</v>
      </c>
      <c r="F56">
        <f>IFERROR(VLOOKUP($B56,Kraftvärmeprod!$B$1:$AH$479,MATCH(F$2,Kraftvärmeprod!$B$1:$AG$1,0),FALSE)/1,0)-IFERROR(VLOOKUP($B56,'Slutlig allokering kvv'!$B$2:$AC$462,MATCH(F$3,'Slutlig allokering kvv'!$B$1:$AJ$1,0),FALSE)/1,0)</f>
        <v>0</v>
      </c>
      <c r="G56">
        <f>IFERROR(VLOOKUP($B56,Kraftvärmeprod!$B$1:$AH$479,MATCH(G$2,Kraftvärmeprod!$B$1:$AG$1,0),FALSE)/1,0)-IFERROR(VLOOKUP($B56,'Slutlig allokering kvv'!$B$2:$AC$462,MATCH(G$3,'Slutlig allokering kvv'!$B$1:$AJ$1,0),FALSE)/1,0)</f>
        <v>0</v>
      </c>
      <c r="H56">
        <f>IFERROR(VLOOKUP($B56,Kraftvärmeprod!$B$1:$AH$479,MATCH(H$2,Kraftvärmeprod!$B$1:$AG$1,0),FALSE)/1,0)-IFERROR(VLOOKUP($B56,'Slutlig allokering kvv'!$B$2:$AC$462,MATCH(H$3,'Slutlig allokering kvv'!$B$1:$AJ$1,0),FALSE)/1,0)</f>
        <v>0</v>
      </c>
      <c r="I56">
        <f>IFERROR(VLOOKUP($B56,Kraftvärmeprod!$B$1:$AH$479,MATCH(I$2,Kraftvärmeprod!$B$1:$AG$1,0),FALSE)/1,0)-IFERROR(VLOOKUP($B56,'Slutlig allokering kvv'!$B$2:$AC$462,MATCH(I$3,'Slutlig allokering kvv'!$B$1:$AJ$1,0),FALSE)/1,0)</f>
        <v>0</v>
      </c>
      <c r="J56">
        <f>IFERROR(VLOOKUP($B56,Kraftvärmeprod!$B$1:$AH$479,MATCH(J$2,Kraftvärmeprod!$B$1:$AG$1,0),FALSE)/1,0)-IFERROR(VLOOKUP($B56,'Slutlig allokering kvv'!$B$2:$AC$462,MATCH(J$3,'Slutlig allokering kvv'!$B$1:$AJ$1,0),FALSE)/1,0)</f>
        <v>0</v>
      </c>
      <c r="K56">
        <f>IFERROR(VLOOKUP($B56,Kraftvärmeprod!$B$1:$AH$479,MATCH(K$2,Kraftvärmeprod!$B$1:$AG$1,0),FALSE)/1,0)-IFERROR(VLOOKUP($B56,'Slutlig allokering kvv'!$B$2:$AC$462,MATCH(K$3,'Slutlig allokering kvv'!$B$1:$AJ$1,0),FALSE)/1,0)</f>
        <v>0</v>
      </c>
      <c r="L56">
        <f>IFERROR(VLOOKUP($B56,Kraftvärmeprod!$B$1:$AH$479,MATCH(L$2,Kraftvärmeprod!$B$1:$AG$1,0),FALSE)/1,0)-IFERROR(VLOOKUP($B56,'Slutlig allokering kvv'!$B$2:$AC$462,MATCH(L$3,'Slutlig allokering kvv'!$B$1:$AJ$1,0),FALSE)/1,0)</f>
        <v>0</v>
      </c>
      <c r="M56" s="40">
        <f>IFERROR(VLOOKUP($B56,Miljö!$B$1:$S$477,MATCH(M$2,Miljö!$B$1:$X$1,0),FALSE)/1,0)-IFERROR(VLOOKUP($B56,'Slutlig allokering kvv'!$B$2:$AC$462,MATCH(M$3,'Slutlig allokering kvv'!$B$1:$AJ$1,0),FALSE)/1,0)</f>
        <v>0</v>
      </c>
      <c r="N56">
        <f>IFERROR(VLOOKUP($B56,Kraftvärmeprod!$B$1:$AH$479,MATCH(N$2,Kraftvärmeprod!$B$1:$AG$1,0),FALSE)/1,0)-IFERROR(VLOOKUP($B56,'Slutlig allokering kvv'!$B$2:$AC$462,MATCH(N$3,'Slutlig allokering kvv'!$B$1:$AJ$1,0),FALSE)/1,0)</f>
        <v>0</v>
      </c>
      <c r="O56">
        <f>IFERROR(VLOOKUP($B56,Kraftvärmeprod!$B$1:$AH$479,MATCH(O$2,Kraftvärmeprod!$B$1:$AG$1,0),FALSE)/1,0)-IFERROR(VLOOKUP($B56,'Slutlig allokering kvv'!$B$2:$AC$462,MATCH(O$3,'Slutlig allokering kvv'!$B$1:$AJ$1,0),FALSE)/1,0)</f>
        <v>0</v>
      </c>
      <c r="P56">
        <f>IFERROR(VLOOKUP($B56,Kraftvärmeprod!$B$1:$AH$479,MATCH(P$2,Kraftvärmeprod!$B$1:$AG$1,0),FALSE)/1,0)-IFERROR(VLOOKUP($B56,'Slutlig allokering kvv'!$B$2:$AC$462,MATCH(P$3,'Slutlig allokering kvv'!$B$1:$AJ$1,0),FALSE)/1,0)</f>
        <v>0</v>
      </c>
      <c r="Q56">
        <f>IFERROR(VLOOKUP($B56,Kraftvärmeprod!$B$1:$AH$479,MATCH(Q$2,Kraftvärmeprod!$B$1:$AG$1,0),FALSE)/1,0)-IFERROR(VLOOKUP($B56,'Slutlig allokering kvv'!$B$2:$AC$462,MATCH(Q$3,'Slutlig allokering kvv'!$B$1:$AJ$1,0),FALSE)/1,0)</f>
        <v>0</v>
      </c>
      <c r="R56">
        <f>IFERROR(VLOOKUP($B56,Kraftvärmeprod!$B$1:$AH$479,MATCH(R$2,Kraftvärmeprod!$B$1:$AG$1,0),FALSE)/1,0)-IFERROR(VLOOKUP($B56,'Slutlig allokering kvv'!$B$2:$AC$462,MATCH(R$3,'Slutlig allokering kvv'!$B$1:$AJ$1,0),FALSE)/1,0)</f>
        <v>0</v>
      </c>
      <c r="S56">
        <f>IFERROR(VLOOKUP($B56,Kraftvärmeprod!$B$1:$AH$479,MATCH(S$2,Kraftvärmeprod!$B$1:$AG$1,0),FALSE)/1,0)-IFERROR(VLOOKUP($B56,'Slutlig allokering kvv'!$B$2:$AC$462,MATCH(S$3,'Slutlig allokering kvv'!$B$1:$AJ$1,0),FALSE)/1,0)</f>
        <v>0</v>
      </c>
      <c r="T56">
        <f>IFERROR(VLOOKUP($B56,Kraftvärmeprod!$B$1:$AH$479,MATCH(T$2,Kraftvärmeprod!$B$1:$AG$1,0),FALSE)/1,0)-IFERROR(VLOOKUP($B56,'Slutlig allokering kvv'!$B$2:$AC$462,MATCH(T$3,'Slutlig allokering kvv'!$B$1:$AJ$1,0),FALSE)/1,0)</f>
        <v>0</v>
      </c>
      <c r="U56">
        <f>IFERROR(VLOOKUP($B56,Kraftvärmeprod!$B$1:$AH$479,MATCH(U$2,Kraftvärmeprod!$B$1:$AG$1,0),FALSE)/1,0)-IFERROR(VLOOKUP($B56,'Slutlig allokering kvv'!$B$2:$AC$462,MATCH(U$3,'Slutlig allokering kvv'!$B$1:$AJ$1,0),FALSE)/1,0)</f>
        <v>0</v>
      </c>
      <c r="V56">
        <f>IFERROR(VLOOKUP($B56,Kraftvärmeprod!$B$1:$AH$479,MATCH(V$2,Kraftvärmeprod!$B$1:$AG$1,0),FALSE)/1,0)-IFERROR(VLOOKUP($B56,'Slutlig allokering kvv'!$B$2:$AC$462,MATCH(V$3,'Slutlig allokering kvv'!$B$1:$AJ$1,0),FALSE)/1,0)</f>
        <v>0</v>
      </c>
      <c r="W56">
        <f>IFERROR(VLOOKUP($B56,Kraftvärmeprod!$B$1:$AH$479,MATCH(W$2,Kraftvärmeprod!$B$1:$AG$1,0),FALSE)/1,0)-IFERROR(VLOOKUP($B56,'Slutlig allokering kvv'!$B$2:$AC$462,MATCH(W$3,'Slutlig allokering kvv'!$B$1:$AJ$1,0),FALSE)/1,0)</f>
        <v>0</v>
      </c>
      <c r="X56">
        <f>IFERROR(VLOOKUP($B56,Kraftvärmeprod!$B$1:$AH$479,MATCH(X$2,Kraftvärmeprod!$B$1:$AG$1,0),FALSE)/1,0)-IFERROR(VLOOKUP($B56,'Slutlig allokering kvv'!$B$2:$AC$462,MATCH(X$3,'Slutlig allokering kvv'!$B$1:$AJ$1,0),FALSE)/1,0)</f>
        <v>0</v>
      </c>
      <c r="Y56">
        <f>IFERROR(VLOOKUP($B56,Kraftvärmeprod!$B$1:$AH$479,MATCH(Y$2,Kraftvärmeprod!$B$1:$AG$1,0),FALSE)/1,0)-IFERROR(VLOOKUP($B56,'Slutlig allokering kvv'!$B$2:$AC$462,MATCH(Y$3,'Slutlig allokering kvv'!$B$1:$AJ$1,0),FALSE)/1,0)</f>
        <v>0</v>
      </c>
      <c r="Z56">
        <f>IFERROR(VLOOKUP($B56,Kraftvärmeprod!$B$1:$AH$479,MATCH(Z$2,Kraftvärmeprod!$B$1:$AG$1,0),FALSE)/1,0)-IFERROR(VLOOKUP($B56,'Slutlig allokering kvv'!$B$2:$AC$462,MATCH(Z$3,'Slutlig allokering kvv'!$B$1:$AJ$1,0),FALSE)/1,0)</f>
        <v>0</v>
      </c>
      <c r="AA56">
        <f>IFERROR(VLOOKUP($B56,Kraftvärmeprod!$B$1:$AH$479,MATCH(AA$2,Kraftvärmeprod!$B$1:$AG$1,0),FALSE)/1,0)-IFERROR(VLOOKUP($B56,'Slutlig allokering kvv'!$B$2:$AC$462,MATCH(AA$3,'Slutlig allokering kvv'!$B$1:$AJ$1,0),FALSE)/1,0)</f>
        <v>0</v>
      </c>
      <c r="AB56">
        <f>IFERROR(VLOOKUP($B56,Kraftvärmeprod!$B$1:$AH$479,MATCH(AB$2,Kraftvärmeprod!$B$1:$AG$1,0),FALSE)/1,0)-IFERROR(VLOOKUP($B56,'Slutlig allokering kvv'!$B$2:$AC$462,MATCH(AB$3,'Slutlig allokering kvv'!$B$1:$AJ$1,0),FALSE)/1,0)</f>
        <v>0</v>
      </c>
      <c r="AE56">
        <f t="shared" si="0"/>
        <v>0</v>
      </c>
      <c r="AG56">
        <f>IFERROR(VLOOKUP(B56,'Slutlig allokering kvv'!$B$2:$AJ$462,MATCH("Summa justerad allokerad tillförd energi (utan hjälpel och rökgaskondensering):",'Slutlig allokering kvv'!$B$1:$AK$1,0),FALSE)/1,"")</f>
        <v>0</v>
      </c>
      <c r="AI56" s="23" t="str">
        <f>IFERROR(1-VLOOKUP(B56,'Slutlig allokering kvv'!$B$2:$AJ$462,MATCH("Andel av bränsle i kvv som allokerats till värme, exklusive rökgaskondensering och hjälpel",'Slutlig allokering kvv'!$B$1:$AK$1,0),FALSE),"")</f>
        <v/>
      </c>
      <c r="AK56" s="23" t="str">
        <f t="shared" si="1"/>
        <v/>
      </c>
    </row>
    <row r="57" spans="1:39" x14ac:dyDescent="0.25">
      <c r="A57" s="2" t="s">
        <v>76</v>
      </c>
      <c r="B57" s="2" t="s">
        <v>85</v>
      </c>
      <c r="C57" s="2" t="str">
        <f>IFERROR(VLOOKUP($B57,Kraftvärmeprod!$B$1:$AH$479,MATCH(C$3,Kraftvärmeprod!$B$1:$AG$1,0),FALSE)/1,"")</f>
        <v/>
      </c>
      <c r="D57" s="2" t="str">
        <f>IFERROR(VLOOKUP($B57,Kraftvärmeprod!$B$1:$AH$479,MATCH(D$3,Kraftvärmeprod!$B$1:$AG$1,0),FALSE)/1,"")</f>
        <v/>
      </c>
      <c r="E57">
        <f>IFERROR(VLOOKUP($B57,Kraftvärmeprod!$B$1:$AH$479,MATCH(E$2,Kraftvärmeprod!$B$1:$AG$1,0),FALSE)/1,0)-IFERROR(VLOOKUP($B57,'Slutlig allokering kvv'!$B$2:$AC$462,MATCH(E$3,'Slutlig allokering kvv'!$B$1:$AJ$1,0),FALSE)/1,0)</f>
        <v>0</v>
      </c>
      <c r="F57">
        <f>IFERROR(VLOOKUP($B57,Kraftvärmeprod!$B$1:$AH$479,MATCH(F$2,Kraftvärmeprod!$B$1:$AG$1,0),FALSE)/1,0)-IFERROR(VLOOKUP($B57,'Slutlig allokering kvv'!$B$2:$AC$462,MATCH(F$3,'Slutlig allokering kvv'!$B$1:$AJ$1,0),FALSE)/1,0)</f>
        <v>0</v>
      </c>
      <c r="G57">
        <f>IFERROR(VLOOKUP($B57,Kraftvärmeprod!$B$1:$AH$479,MATCH(G$2,Kraftvärmeprod!$B$1:$AG$1,0),FALSE)/1,0)-IFERROR(VLOOKUP($B57,'Slutlig allokering kvv'!$B$2:$AC$462,MATCH(G$3,'Slutlig allokering kvv'!$B$1:$AJ$1,0),FALSE)/1,0)</f>
        <v>0</v>
      </c>
      <c r="H57">
        <f>IFERROR(VLOOKUP($B57,Kraftvärmeprod!$B$1:$AH$479,MATCH(H$2,Kraftvärmeprod!$B$1:$AG$1,0),FALSE)/1,0)-IFERROR(VLOOKUP($B57,'Slutlig allokering kvv'!$B$2:$AC$462,MATCH(H$3,'Slutlig allokering kvv'!$B$1:$AJ$1,0),FALSE)/1,0)</f>
        <v>0</v>
      </c>
      <c r="I57">
        <f>IFERROR(VLOOKUP($B57,Kraftvärmeprod!$B$1:$AH$479,MATCH(I$2,Kraftvärmeprod!$B$1:$AG$1,0),FALSE)/1,0)-IFERROR(VLOOKUP($B57,'Slutlig allokering kvv'!$B$2:$AC$462,MATCH(I$3,'Slutlig allokering kvv'!$B$1:$AJ$1,0),FALSE)/1,0)</f>
        <v>0</v>
      </c>
      <c r="J57">
        <f>IFERROR(VLOOKUP($B57,Kraftvärmeprod!$B$1:$AH$479,MATCH(J$2,Kraftvärmeprod!$B$1:$AG$1,0),FALSE)/1,0)-IFERROR(VLOOKUP($B57,'Slutlig allokering kvv'!$B$2:$AC$462,MATCH(J$3,'Slutlig allokering kvv'!$B$1:$AJ$1,0),FALSE)/1,0)</f>
        <v>0</v>
      </c>
      <c r="K57">
        <f>IFERROR(VLOOKUP($B57,Kraftvärmeprod!$B$1:$AH$479,MATCH(K$2,Kraftvärmeprod!$B$1:$AG$1,0),FALSE)/1,0)-IFERROR(VLOOKUP($B57,'Slutlig allokering kvv'!$B$2:$AC$462,MATCH(K$3,'Slutlig allokering kvv'!$B$1:$AJ$1,0),FALSE)/1,0)</f>
        <v>0</v>
      </c>
      <c r="L57">
        <f>IFERROR(VLOOKUP($B57,Kraftvärmeprod!$B$1:$AH$479,MATCH(L$2,Kraftvärmeprod!$B$1:$AG$1,0),FALSE)/1,0)-IFERROR(VLOOKUP($B57,'Slutlig allokering kvv'!$B$2:$AC$462,MATCH(L$3,'Slutlig allokering kvv'!$B$1:$AJ$1,0),FALSE)/1,0)</f>
        <v>0</v>
      </c>
      <c r="M57" s="40">
        <f>IFERROR(VLOOKUP($B57,Miljö!$B$1:$S$477,MATCH(M$2,Miljö!$B$1:$X$1,0),FALSE)/1,0)-IFERROR(VLOOKUP($B57,'Slutlig allokering kvv'!$B$2:$AC$462,MATCH(M$3,'Slutlig allokering kvv'!$B$1:$AJ$1,0),FALSE)/1,0)</f>
        <v>0</v>
      </c>
      <c r="N57">
        <f>IFERROR(VLOOKUP($B57,Kraftvärmeprod!$B$1:$AH$479,MATCH(N$2,Kraftvärmeprod!$B$1:$AG$1,0),FALSE)/1,0)-IFERROR(VLOOKUP($B57,'Slutlig allokering kvv'!$B$2:$AC$462,MATCH(N$3,'Slutlig allokering kvv'!$B$1:$AJ$1,0),FALSE)/1,0)</f>
        <v>0</v>
      </c>
      <c r="O57">
        <f>IFERROR(VLOOKUP($B57,Kraftvärmeprod!$B$1:$AH$479,MATCH(O$2,Kraftvärmeprod!$B$1:$AG$1,0),FALSE)/1,0)-IFERROR(VLOOKUP($B57,'Slutlig allokering kvv'!$B$2:$AC$462,MATCH(O$3,'Slutlig allokering kvv'!$B$1:$AJ$1,0),FALSE)/1,0)</f>
        <v>0</v>
      </c>
      <c r="P57">
        <f>IFERROR(VLOOKUP($B57,Kraftvärmeprod!$B$1:$AH$479,MATCH(P$2,Kraftvärmeprod!$B$1:$AG$1,0),FALSE)/1,0)-IFERROR(VLOOKUP($B57,'Slutlig allokering kvv'!$B$2:$AC$462,MATCH(P$3,'Slutlig allokering kvv'!$B$1:$AJ$1,0),FALSE)/1,0)</f>
        <v>0</v>
      </c>
      <c r="Q57">
        <f>IFERROR(VLOOKUP($B57,Kraftvärmeprod!$B$1:$AH$479,MATCH(Q$2,Kraftvärmeprod!$B$1:$AG$1,0),FALSE)/1,0)-IFERROR(VLOOKUP($B57,'Slutlig allokering kvv'!$B$2:$AC$462,MATCH(Q$3,'Slutlig allokering kvv'!$B$1:$AJ$1,0),FALSE)/1,0)</f>
        <v>0</v>
      </c>
      <c r="R57">
        <f>IFERROR(VLOOKUP($B57,Kraftvärmeprod!$B$1:$AH$479,MATCH(R$2,Kraftvärmeprod!$B$1:$AG$1,0),FALSE)/1,0)-IFERROR(VLOOKUP($B57,'Slutlig allokering kvv'!$B$2:$AC$462,MATCH(R$3,'Slutlig allokering kvv'!$B$1:$AJ$1,0),FALSE)/1,0)</f>
        <v>0</v>
      </c>
      <c r="S57">
        <f>IFERROR(VLOOKUP($B57,Kraftvärmeprod!$B$1:$AH$479,MATCH(S$2,Kraftvärmeprod!$B$1:$AG$1,0),FALSE)/1,0)-IFERROR(VLOOKUP($B57,'Slutlig allokering kvv'!$B$2:$AC$462,MATCH(S$3,'Slutlig allokering kvv'!$B$1:$AJ$1,0),FALSE)/1,0)</f>
        <v>0</v>
      </c>
      <c r="T57">
        <f>IFERROR(VLOOKUP($B57,Kraftvärmeprod!$B$1:$AH$479,MATCH(T$2,Kraftvärmeprod!$B$1:$AG$1,0),FALSE)/1,0)-IFERROR(VLOOKUP($B57,'Slutlig allokering kvv'!$B$2:$AC$462,MATCH(T$3,'Slutlig allokering kvv'!$B$1:$AJ$1,0),FALSE)/1,0)</f>
        <v>0</v>
      </c>
      <c r="U57">
        <f>IFERROR(VLOOKUP($B57,Kraftvärmeprod!$B$1:$AH$479,MATCH(U$2,Kraftvärmeprod!$B$1:$AG$1,0),FALSE)/1,0)-IFERROR(VLOOKUP($B57,'Slutlig allokering kvv'!$B$2:$AC$462,MATCH(U$3,'Slutlig allokering kvv'!$B$1:$AJ$1,0),FALSE)/1,0)</f>
        <v>0</v>
      </c>
      <c r="V57">
        <f>IFERROR(VLOOKUP($B57,Kraftvärmeprod!$B$1:$AH$479,MATCH(V$2,Kraftvärmeprod!$B$1:$AG$1,0),FALSE)/1,0)-IFERROR(VLOOKUP($B57,'Slutlig allokering kvv'!$B$2:$AC$462,MATCH(V$3,'Slutlig allokering kvv'!$B$1:$AJ$1,0),FALSE)/1,0)</f>
        <v>0</v>
      </c>
      <c r="W57">
        <f>IFERROR(VLOOKUP($B57,Kraftvärmeprod!$B$1:$AH$479,MATCH(W$2,Kraftvärmeprod!$B$1:$AG$1,0),FALSE)/1,0)-IFERROR(VLOOKUP($B57,'Slutlig allokering kvv'!$B$2:$AC$462,MATCH(W$3,'Slutlig allokering kvv'!$B$1:$AJ$1,0),FALSE)/1,0)</f>
        <v>0</v>
      </c>
      <c r="X57">
        <f>IFERROR(VLOOKUP($B57,Kraftvärmeprod!$B$1:$AH$479,MATCH(X$2,Kraftvärmeprod!$B$1:$AG$1,0),FALSE)/1,0)-IFERROR(VLOOKUP($B57,'Slutlig allokering kvv'!$B$2:$AC$462,MATCH(X$3,'Slutlig allokering kvv'!$B$1:$AJ$1,0),FALSE)/1,0)</f>
        <v>0</v>
      </c>
      <c r="Y57">
        <f>IFERROR(VLOOKUP($B57,Kraftvärmeprod!$B$1:$AH$479,MATCH(Y$2,Kraftvärmeprod!$B$1:$AG$1,0),FALSE)/1,0)-IFERROR(VLOOKUP($B57,'Slutlig allokering kvv'!$B$2:$AC$462,MATCH(Y$3,'Slutlig allokering kvv'!$B$1:$AJ$1,0),FALSE)/1,0)</f>
        <v>0</v>
      </c>
      <c r="Z57">
        <f>IFERROR(VLOOKUP($B57,Kraftvärmeprod!$B$1:$AH$479,MATCH(Z$2,Kraftvärmeprod!$B$1:$AG$1,0),FALSE)/1,0)-IFERROR(VLOOKUP($B57,'Slutlig allokering kvv'!$B$2:$AC$462,MATCH(Z$3,'Slutlig allokering kvv'!$B$1:$AJ$1,0),FALSE)/1,0)</f>
        <v>0</v>
      </c>
      <c r="AA57">
        <f>IFERROR(VLOOKUP($B57,Kraftvärmeprod!$B$1:$AH$479,MATCH(AA$2,Kraftvärmeprod!$B$1:$AG$1,0),FALSE)/1,0)-IFERROR(VLOOKUP($B57,'Slutlig allokering kvv'!$B$2:$AC$462,MATCH(AA$3,'Slutlig allokering kvv'!$B$1:$AJ$1,0),FALSE)/1,0)</f>
        <v>0</v>
      </c>
      <c r="AB57">
        <f>IFERROR(VLOOKUP($B57,Kraftvärmeprod!$B$1:$AH$479,MATCH(AB$2,Kraftvärmeprod!$B$1:$AG$1,0),FALSE)/1,0)-IFERROR(VLOOKUP($B57,'Slutlig allokering kvv'!$B$2:$AC$462,MATCH(AB$3,'Slutlig allokering kvv'!$B$1:$AJ$1,0),FALSE)/1,0)</f>
        <v>0</v>
      </c>
      <c r="AE57">
        <f t="shared" si="0"/>
        <v>0</v>
      </c>
      <c r="AG57">
        <f>IFERROR(VLOOKUP(B57,'Slutlig allokering kvv'!$B$2:$AJ$462,MATCH("Summa justerad allokerad tillförd energi (utan hjälpel och rökgaskondensering):",'Slutlig allokering kvv'!$B$1:$AK$1,0),FALSE)/1,"")</f>
        <v>0</v>
      </c>
      <c r="AI57" s="23" t="str">
        <f>IFERROR(1-VLOOKUP(B57,'Slutlig allokering kvv'!$B$2:$AJ$462,MATCH("Andel av bränsle i kvv som allokerats till värme, exklusive rökgaskondensering och hjälpel",'Slutlig allokering kvv'!$B$1:$AK$1,0),FALSE),"")</f>
        <v/>
      </c>
      <c r="AK57" s="23" t="str">
        <f t="shared" si="1"/>
        <v/>
      </c>
    </row>
    <row r="58" spans="1:39" x14ac:dyDescent="0.25">
      <c r="A58" s="2" t="s">
        <v>76</v>
      </c>
      <c r="B58" s="2" t="s">
        <v>86</v>
      </c>
      <c r="C58" s="2">
        <f>IFERROR(VLOOKUP($B58,Kraftvärmeprod!$B$1:$AH$479,MATCH(C$3,Kraftvärmeprod!$B$1:$AG$1,0),FALSE)/1,"")</f>
        <v>1995</v>
      </c>
      <c r="D58" s="2" t="str">
        <f>IFERROR(VLOOKUP($B58,Kraftvärmeprod!$B$1:$AH$479,MATCH(D$3,Kraftvärmeprod!$B$1:$AG$1,0),FALSE)/1,"")</f>
        <v/>
      </c>
      <c r="E58">
        <f>IFERROR(VLOOKUP($B58,Kraftvärmeprod!$B$1:$AH$479,MATCH(E$2,Kraftvärmeprod!$B$1:$AG$1,0),FALSE)/1,0)-IFERROR(VLOOKUP($B58,'Slutlig allokering kvv'!$B$2:$AC$462,MATCH(E$3,'Slutlig allokering kvv'!$B$1:$AJ$1,0),FALSE)/1,0)</f>
        <v>0</v>
      </c>
      <c r="F58">
        <f>IFERROR(VLOOKUP($B58,Kraftvärmeprod!$B$1:$AH$479,MATCH(F$2,Kraftvärmeprod!$B$1:$AG$1,0),FALSE)/1,0)-IFERROR(VLOOKUP($B58,'Slutlig allokering kvv'!$B$2:$AC$462,MATCH(F$3,'Slutlig allokering kvv'!$B$1:$AJ$1,0),FALSE)/1,0)</f>
        <v>0</v>
      </c>
      <c r="G58">
        <f>IFERROR(VLOOKUP($B58,Kraftvärmeprod!$B$1:$AH$479,MATCH(G$2,Kraftvärmeprod!$B$1:$AG$1,0),FALSE)/1,0)-IFERROR(VLOOKUP($B58,'Slutlig allokering kvv'!$B$2:$AC$462,MATCH(G$3,'Slutlig allokering kvv'!$B$1:$AJ$1,0),FALSE)/1,0)</f>
        <v>0</v>
      </c>
      <c r="H58">
        <f>IFERROR(VLOOKUP($B58,Kraftvärmeprod!$B$1:$AH$479,MATCH(H$2,Kraftvärmeprod!$B$1:$AG$1,0),FALSE)/1,0)-IFERROR(VLOOKUP($B58,'Slutlig allokering kvv'!$B$2:$AC$462,MATCH(H$3,'Slutlig allokering kvv'!$B$1:$AJ$1,0),FALSE)/1,0)</f>
        <v>0</v>
      </c>
      <c r="I58">
        <f>IFERROR(VLOOKUP($B58,Kraftvärmeprod!$B$1:$AH$479,MATCH(I$2,Kraftvärmeprod!$B$1:$AG$1,0),FALSE)/1,0)-IFERROR(VLOOKUP($B58,'Slutlig allokering kvv'!$B$2:$AC$462,MATCH(I$3,'Slutlig allokering kvv'!$B$1:$AJ$1,0),FALSE)/1,0)</f>
        <v>0</v>
      </c>
      <c r="J58">
        <f>IFERROR(VLOOKUP($B58,Kraftvärmeprod!$B$1:$AH$479,MATCH(J$2,Kraftvärmeprod!$B$1:$AG$1,0),FALSE)/1,0)-IFERROR(VLOOKUP($B58,'Slutlig allokering kvv'!$B$2:$AC$462,MATCH(J$3,'Slutlig allokering kvv'!$B$1:$AJ$1,0),FALSE)/1,0)</f>
        <v>0</v>
      </c>
      <c r="K58">
        <f>IFERROR(VLOOKUP($B58,Kraftvärmeprod!$B$1:$AH$479,MATCH(K$2,Kraftvärmeprod!$B$1:$AG$1,0),FALSE)/1,0)-IFERROR(VLOOKUP($B58,'Slutlig allokering kvv'!$B$2:$AC$462,MATCH(K$3,'Slutlig allokering kvv'!$B$1:$AJ$1,0),FALSE)/1,0)</f>
        <v>0</v>
      </c>
      <c r="L58">
        <f>IFERROR(VLOOKUP($B58,Kraftvärmeprod!$B$1:$AH$479,MATCH(L$2,Kraftvärmeprod!$B$1:$AG$1,0),FALSE)/1,0)-IFERROR(VLOOKUP($B58,'Slutlig allokering kvv'!$B$2:$AC$462,MATCH(L$3,'Slutlig allokering kvv'!$B$1:$AJ$1,0),FALSE)/1,0)</f>
        <v>0</v>
      </c>
      <c r="M58" s="40">
        <f>IFERROR(VLOOKUP($B58,Miljö!$B$1:$S$477,MATCH(M$2,Miljö!$B$1:$X$1,0),FALSE)/1,0)-IFERROR(VLOOKUP($B58,'Slutlig allokering kvv'!$B$2:$AC$462,MATCH(M$3,'Slutlig allokering kvv'!$B$1:$AJ$1,0),FALSE)/1,0)</f>
        <v>0</v>
      </c>
      <c r="N58">
        <f>IFERROR(VLOOKUP($B58,Kraftvärmeprod!$B$1:$AH$479,MATCH(N$2,Kraftvärmeprod!$B$1:$AG$1,0),FALSE)/1,0)-IFERROR(VLOOKUP($B58,'Slutlig allokering kvv'!$B$2:$AC$462,MATCH(N$3,'Slutlig allokering kvv'!$B$1:$AJ$1,0),FALSE)/1,0)</f>
        <v>0</v>
      </c>
      <c r="O58">
        <f>IFERROR(VLOOKUP($B58,Kraftvärmeprod!$B$1:$AH$479,MATCH(O$2,Kraftvärmeprod!$B$1:$AG$1,0),FALSE)/1,0)-IFERROR(VLOOKUP($B58,'Slutlig allokering kvv'!$B$2:$AC$462,MATCH(O$3,'Slutlig allokering kvv'!$B$1:$AJ$1,0),FALSE)/1,0)</f>
        <v>0</v>
      </c>
      <c r="P58">
        <f>IFERROR(VLOOKUP($B58,Kraftvärmeprod!$B$1:$AH$479,MATCH(P$2,Kraftvärmeprod!$B$1:$AG$1,0),FALSE)/1,0)-IFERROR(VLOOKUP($B58,'Slutlig allokering kvv'!$B$2:$AC$462,MATCH(P$3,'Slutlig allokering kvv'!$B$1:$AJ$1,0),FALSE)/1,0)</f>
        <v>0</v>
      </c>
      <c r="Q58">
        <f>IFERROR(VLOOKUP($B58,Kraftvärmeprod!$B$1:$AH$479,MATCH(Q$2,Kraftvärmeprod!$B$1:$AG$1,0),FALSE)/1,0)-IFERROR(VLOOKUP($B58,'Slutlig allokering kvv'!$B$2:$AC$462,MATCH(Q$3,'Slutlig allokering kvv'!$B$1:$AJ$1,0),FALSE)/1,0)</f>
        <v>0</v>
      </c>
      <c r="R58">
        <f>IFERROR(VLOOKUP($B58,Kraftvärmeprod!$B$1:$AH$479,MATCH(R$2,Kraftvärmeprod!$B$1:$AG$1,0),FALSE)/1,0)-IFERROR(VLOOKUP($B58,'Slutlig allokering kvv'!$B$2:$AC$462,MATCH(R$3,'Slutlig allokering kvv'!$B$1:$AJ$1,0),FALSE)/1,0)</f>
        <v>0</v>
      </c>
      <c r="S58">
        <f>IFERROR(VLOOKUP($B58,Kraftvärmeprod!$B$1:$AH$479,MATCH(S$2,Kraftvärmeprod!$B$1:$AG$1,0),FALSE)/1,0)-IFERROR(VLOOKUP($B58,'Slutlig allokering kvv'!$B$2:$AC$462,MATCH(S$3,'Slutlig allokering kvv'!$B$1:$AJ$1,0),FALSE)/1,0)</f>
        <v>0</v>
      </c>
      <c r="T58">
        <f>IFERROR(VLOOKUP($B58,Kraftvärmeprod!$B$1:$AH$479,MATCH(T$2,Kraftvärmeprod!$B$1:$AG$1,0),FALSE)/1,0)-IFERROR(VLOOKUP($B58,'Slutlig allokering kvv'!$B$2:$AC$462,MATCH(T$3,'Slutlig allokering kvv'!$B$1:$AJ$1,0),FALSE)/1,0)</f>
        <v>0</v>
      </c>
      <c r="U58">
        <f>IFERROR(VLOOKUP($B58,Kraftvärmeprod!$B$1:$AH$479,MATCH(U$2,Kraftvärmeprod!$B$1:$AG$1,0),FALSE)/1,0)-IFERROR(VLOOKUP($B58,'Slutlig allokering kvv'!$B$2:$AC$462,MATCH(U$3,'Slutlig allokering kvv'!$B$1:$AJ$1,0),FALSE)/1,0)</f>
        <v>0</v>
      </c>
      <c r="V58">
        <f>IFERROR(VLOOKUP($B58,Kraftvärmeprod!$B$1:$AH$479,MATCH(V$2,Kraftvärmeprod!$B$1:$AG$1,0),FALSE)/1,0)-IFERROR(VLOOKUP($B58,'Slutlig allokering kvv'!$B$2:$AC$462,MATCH(V$3,'Slutlig allokering kvv'!$B$1:$AJ$1,0),FALSE)/1,0)</f>
        <v>0</v>
      </c>
      <c r="W58">
        <f>IFERROR(VLOOKUP($B58,Kraftvärmeprod!$B$1:$AH$479,MATCH(W$2,Kraftvärmeprod!$B$1:$AG$1,0),FALSE)/1,0)-IFERROR(VLOOKUP($B58,'Slutlig allokering kvv'!$B$2:$AC$462,MATCH(W$3,'Slutlig allokering kvv'!$B$1:$AJ$1,0),FALSE)/1,0)</f>
        <v>0</v>
      </c>
      <c r="X58">
        <f>IFERROR(VLOOKUP($B58,Kraftvärmeprod!$B$1:$AH$479,MATCH(X$2,Kraftvärmeprod!$B$1:$AG$1,0),FALSE)/1,0)-IFERROR(VLOOKUP($B58,'Slutlig allokering kvv'!$B$2:$AC$462,MATCH(X$3,'Slutlig allokering kvv'!$B$1:$AJ$1,0),FALSE)/1,0)</f>
        <v>0</v>
      </c>
      <c r="Y58">
        <f>IFERROR(VLOOKUP($B58,Kraftvärmeprod!$B$1:$AH$479,MATCH(Y$2,Kraftvärmeprod!$B$1:$AG$1,0),FALSE)/1,0)-IFERROR(VLOOKUP($B58,'Slutlig allokering kvv'!$B$2:$AC$462,MATCH(Y$3,'Slutlig allokering kvv'!$B$1:$AJ$1,0),FALSE)/1,0)</f>
        <v>0</v>
      </c>
      <c r="Z58">
        <f>IFERROR(VLOOKUP($B58,Kraftvärmeprod!$B$1:$AH$479,MATCH(Z$2,Kraftvärmeprod!$B$1:$AG$1,0),FALSE)/1,0)-IFERROR(VLOOKUP($B58,'Slutlig allokering kvv'!$B$2:$AC$462,MATCH(Z$3,'Slutlig allokering kvv'!$B$1:$AJ$1,0),FALSE)/1,0)</f>
        <v>0</v>
      </c>
      <c r="AA58">
        <f>IFERROR(VLOOKUP($B58,Kraftvärmeprod!$B$1:$AH$479,MATCH(AA$2,Kraftvärmeprod!$B$1:$AG$1,0),FALSE)/1,0)-IFERROR(VLOOKUP($B58,'Slutlig allokering kvv'!$B$2:$AC$462,MATCH(AA$3,'Slutlig allokering kvv'!$B$1:$AJ$1,0),FALSE)/1,0)</f>
        <v>0</v>
      </c>
      <c r="AB58">
        <f>IFERROR(VLOOKUP($B58,Kraftvärmeprod!$B$1:$AH$479,MATCH(AB$2,Kraftvärmeprod!$B$1:$AG$1,0),FALSE)/1,0)-IFERROR(VLOOKUP($B58,'Slutlig allokering kvv'!$B$2:$AC$462,MATCH(AB$3,'Slutlig allokering kvv'!$B$1:$AJ$1,0),FALSE)/1,0)</f>
        <v>0</v>
      </c>
      <c r="AE58">
        <f t="shared" si="0"/>
        <v>0</v>
      </c>
      <c r="AG58">
        <f>IFERROR(VLOOKUP(B58,'Slutlig allokering kvv'!$B$2:$AJ$462,MATCH("Summa justerad allokerad tillförd energi (utan hjälpel och rökgaskondensering):",'Slutlig allokering kvv'!$B$1:$AK$1,0),FALSE)/1,"")</f>
        <v>1640.855</v>
      </c>
      <c r="AI58" s="23">
        <f>IFERROR(1-VLOOKUP(B58,'Slutlig allokering kvv'!$B$2:$AJ$462,MATCH("Andel av bränsle i kvv som allokerats till värme, exklusive rökgaskondensering och hjälpel",'Slutlig allokering kvv'!$B$1:$AK$1,0),FALSE),"")</f>
        <v>0</v>
      </c>
      <c r="AK58" s="23">
        <f t="shared" si="1"/>
        <v>0</v>
      </c>
      <c r="AM58" s="2" t="s">
        <v>1066</v>
      </c>
    </row>
    <row r="59" spans="1:39" x14ac:dyDescent="0.25">
      <c r="A59" s="2" t="s">
        <v>76</v>
      </c>
      <c r="B59" s="2" t="s">
        <v>87</v>
      </c>
      <c r="C59" s="2" t="str">
        <f>IFERROR(VLOOKUP($B59,Kraftvärmeprod!$B$1:$AH$479,MATCH(C$3,Kraftvärmeprod!$B$1:$AG$1,0),FALSE)/1,"")</f>
        <v/>
      </c>
      <c r="D59" s="2" t="str">
        <f>IFERROR(VLOOKUP($B59,Kraftvärmeprod!$B$1:$AH$479,MATCH(D$3,Kraftvärmeprod!$B$1:$AG$1,0),FALSE)/1,"")</f>
        <v/>
      </c>
      <c r="E59">
        <f>IFERROR(VLOOKUP($B59,Kraftvärmeprod!$B$1:$AH$479,MATCH(E$2,Kraftvärmeprod!$B$1:$AG$1,0),FALSE)/1,0)-IFERROR(VLOOKUP($B59,'Slutlig allokering kvv'!$B$2:$AC$462,MATCH(E$3,'Slutlig allokering kvv'!$B$1:$AJ$1,0),FALSE)/1,0)</f>
        <v>0</v>
      </c>
      <c r="F59">
        <f>IFERROR(VLOOKUP($B59,Kraftvärmeprod!$B$1:$AH$479,MATCH(F$2,Kraftvärmeprod!$B$1:$AG$1,0),FALSE)/1,0)-IFERROR(VLOOKUP($B59,'Slutlig allokering kvv'!$B$2:$AC$462,MATCH(F$3,'Slutlig allokering kvv'!$B$1:$AJ$1,0),FALSE)/1,0)</f>
        <v>0</v>
      </c>
      <c r="G59">
        <f>IFERROR(VLOOKUP($B59,Kraftvärmeprod!$B$1:$AH$479,MATCH(G$2,Kraftvärmeprod!$B$1:$AG$1,0),FALSE)/1,0)-IFERROR(VLOOKUP($B59,'Slutlig allokering kvv'!$B$2:$AC$462,MATCH(G$3,'Slutlig allokering kvv'!$B$1:$AJ$1,0),FALSE)/1,0)</f>
        <v>0</v>
      </c>
      <c r="H59">
        <f>IFERROR(VLOOKUP($B59,Kraftvärmeprod!$B$1:$AH$479,MATCH(H$2,Kraftvärmeprod!$B$1:$AG$1,0),FALSE)/1,0)-IFERROR(VLOOKUP($B59,'Slutlig allokering kvv'!$B$2:$AC$462,MATCH(H$3,'Slutlig allokering kvv'!$B$1:$AJ$1,0),FALSE)/1,0)</f>
        <v>0</v>
      </c>
      <c r="I59">
        <f>IFERROR(VLOOKUP($B59,Kraftvärmeprod!$B$1:$AH$479,MATCH(I$2,Kraftvärmeprod!$B$1:$AG$1,0),FALSE)/1,0)-IFERROR(VLOOKUP($B59,'Slutlig allokering kvv'!$B$2:$AC$462,MATCH(I$3,'Slutlig allokering kvv'!$B$1:$AJ$1,0),FALSE)/1,0)</f>
        <v>0</v>
      </c>
      <c r="J59">
        <f>IFERROR(VLOOKUP($B59,Kraftvärmeprod!$B$1:$AH$479,MATCH(J$2,Kraftvärmeprod!$B$1:$AG$1,0),FALSE)/1,0)-IFERROR(VLOOKUP($B59,'Slutlig allokering kvv'!$B$2:$AC$462,MATCH(J$3,'Slutlig allokering kvv'!$B$1:$AJ$1,0),FALSE)/1,0)</f>
        <v>0</v>
      </c>
      <c r="K59">
        <f>IFERROR(VLOOKUP($B59,Kraftvärmeprod!$B$1:$AH$479,MATCH(K$2,Kraftvärmeprod!$B$1:$AG$1,0),FALSE)/1,0)-IFERROR(VLOOKUP($B59,'Slutlig allokering kvv'!$B$2:$AC$462,MATCH(K$3,'Slutlig allokering kvv'!$B$1:$AJ$1,0),FALSE)/1,0)</f>
        <v>0</v>
      </c>
      <c r="L59">
        <f>IFERROR(VLOOKUP($B59,Kraftvärmeprod!$B$1:$AH$479,MATCH(L$2,Kraftvärmeprod!$B$1:$AG$1,0),FALSE)/1,0)-IFERROR(VLOOKUP($B59,'Slutlig allokering kvv'!$B$2:$AC$462,MATCH(L$3,'Slutlig allokering kvv'!$B$1:$AJ$1,0),FALSE)/1,0)</f>
        <v>0</v>
      </c>
      <c r="M59" s="40">
        <f>IFERROR(VLOOKUP($B59,Miljö!$B$1:$S$477,MATCH(M$2,Miljö!$B$1:$X$1,0),FALSE)/1,0)-IFERROR(VLOOKUP($B59,'Slutlig allokering kvv'!$B$2:$AC$462,MATCH(M$3,'Slutlig allokering kvv'!$B$1:$AJ$1,0),FALSE)/1,0)</f>
        <v>0</v>
      </c>
      <c r="N59">
        <f>IFERROR(VLOOKUP($B59,Kraftvärmeprod!$B$1:$AH$479,MATCH(N$2,Kraftvärmeprod!$B$1:$AG$1,0),FALSE)/1,0)-IFERROR(VLOOKUP($B59,'Slutlig allokering kvv'!$B$2:$AC$462,MATCH(N$3,'Slutlig allokering kvv'!$B$1:$AJ$1,0),FALSE)/1,0)</f>
        <v>0</v>
      </c>
      <c r="O59">
        <f>IFERROR(VLOOKUP($B59,Kraftvärmeprod!$B$1:$AH$479,MATCH(O$2,Kraftvärmeprod!$B$1:$AG$1,0),FALSE)/1,0)-IFERROR(VLOOKUP($B59,'Slutlig allokering kvv'!$B$2:$AC$462,MATCH(O$3,'Slutlig allokering kvv'!$B$1:$AJ$1,0),FALSE)/1,0)</f>
        <v>0</v>
      </c>
      <c r="P59">
        <f>IFERROR(VLOOKUP($B59,Kraftvärmeprod!$B$1:$AH$479,MATCH(P$2,Kraftvärmeprod!$B$1:$AG$1,0),FALSE)/1,0)-IFERROR(VLOOKUP($B59,'Slutlig allokering kvv'!$B$2:$AC$462,MATCH(P$3,'Slutlig allokering kvv'!$B$1:$AJ$1,0),FALSE)/1,0)</f>
        <v>0</v>
      </c>
      <c r="Q59">
        <f>IFERROR(VLOOKUP($B59,Kraftvärmeprod!$B$1:$AH$479,MATCH(Q$2,Kraftvärmeprod!$B$1:$AG$1,0),FALSE)/1,0)-IFERROR(VLOOKUP($B59,'Slutlig allokering kvv'!$B$2:$AC$462,MATCH(Q$3,'Slutlig allokering kvv'!$B$1:$AJ$1,0),FALSE)/1,0)</f>
        <v>0</v>
      </c>
      <c r="R59">
        <f>IFERROR(VLOOKUP($B59,Kraftvärmeprod!$B$1:$AH$479,MATCH(R$2,Kraftvärmeprod!$B$1:$AG$1,0),FALSE)/1,0)-IFERROR(VLOOKUP($B59,'Slutlig allokering kvv'!$B$2:$AC$462,MATCH(R$3,'Slutlig allokering kvv'!$B$1:$AJ$1,0),FALSE)/1,0)</f>
        <v>0</v>
      </c>
      <c r="S59">
        <f>IFERROR(VLOOKUP($B59,Kraftvärmeprod!$B$1:$AH$479,MATCH(S$2,Kraftvärmeprod!$B$1:$AG$1,0),FALSE)/1,0)-IFERROR(VLOOKUP($B59,'Slutlig allokering kvv'!$B$2:$AC$462,MATCH(S$3,'Slutlig allokering kvv'!$B$1:$AJ$1,0),FALSE)/1,0)</f>
        <v>0</v>
      </c>
      <c r="T59">
        <f>IFERROR(VLOOKUP($B59,Kraftvärmeprod!$B$1:$AH$479,MATCH(T$2,Kraftvärmeprod!$B$1:$AG$1,0),FALSE)/1,0)-IFERROR(VLOOKUP($B59,'Slutlig allokering kvv'!$B$2:$AC$462,MATCH(T$3,'Slutlig allokering kvv'!$B$1:$AJ$1,0),FALSE)/1,0)</f>
        <v>0</v>
      </c>
      <c r="U59">
        <f>IFERROR(VLOOKUP($B59,Kraftvärmeprod!$B$1:$AH$479,MATCH(U$2,Kraftvärmeprod!$B$1:$AG$1,0),FALSE)/1,0)-IFERROR(VLOOKUP($B59,'Slutlig allokering kvv'!$B$2:$AC$462,MATCH(U$3,'Slutlig allokering kvv'!$B$1:$AJ$1,0),FALSE)/1,0)</f>
        <v>0</v>
      </c>
      <c r="V59">
        <f>IFERROR(VLOOKUP($B59,Kraftvärmeprod!$B$1:$AH$479,MATCH(V$2,Kraftvärmeprod!$B$1:$AG$1,0),FALSE)/1,0)-IFERROR(VLOOKUP($B59,'Slutlig allokering kvv'!$B$2:$AC$462,MATCH(V$3,'Slutlig allokering kvv'!$B$1:$AJ$1,0),FALSE)/1,0)</f>
        <v>0</v>
      </c>
      <c r="W59">
        <f>IFERROR(VLOOKUP($B59,Kraftvärmeprod!$B$1:$AH$479,MATCH(W$2,Kraftvärmeprod!$B$1:$AG$1,0),FALSE)/1,0)-IFERROR(VLOOKUP($B59,'Slutlig allokering kvv'!$B$2:$AC$462,MATCH(W$3,'Slutlig allokering kvv'!$B$1:$AJ$1,0),FALSE)/1,0)</f>
        <v>0</v>
      </c>
      <c r="X59">
        <f>IFERROR(VLOOKUP($B59,Kraftvärmeprod!$B$1:$AH$479,MATCH(X$2,Kraftvärmeprod!$B$1:$AG$1,0),FALSE)/1,0)-IFERROR(VLOOKUP($B59,'Slutlig allokering kvv'!$B$2:$AC$462,MATCH(X$3,'Slutlig allokering kvv'!$B$1:$AJ$1,0),FALSE)/1,0)</f>
        <v>0</v>
      </c>
      <c r="Y59">
        <f>IFERROR(VLOOKUP($B59,Kraftvärmeprod!$B$1:$AH$479,MATCH(Y$2,Kraftvärmeprod!$B$1:$AG$1,0),FALSE)/1,0)-IFERROR(VLOOKUP($B59,'Slutlig allokering kvv'!$B$2:$AC$462,MATCH(Y$3,'Slutlig allokering kvv'!$B$1:$AJ$1,0),FALSE)/1,0)</f>
        <v>0</v>
      </c>
      <c r="Z59">
        <f>IFERROR(VLOOKUP($B59,Kraftvärmeprod!$B$1:$AH$479,MATCH(Z$2,Kraftvärmeprod!$B$1:$AG$1,0),FALSE)/1,0)-IFERROR(VLOOKUP($B59,'Slutlig allokering kvv'!$B$2:$AC$462,MATCH(Z$3,'Slutlig allokering kvv'!$B$1:$AJ$1,0),FALSE)/1,0)</f>
        <v>0</v>
      </c>
      <c r="AA59">
        <f>IFERROR(VLOOKUP($B59,Kraftvärmeprod!$B$1:$AH$479,MATCH(AA$2,Kraftvärmeprod!$B$1:$AG$1,0),FALSE)/1,0)-IFERROR(VLOOKUP($B59,'Slutlig allokering kvv'!$B$2:$AC$462,MATCH(AA$3,'Slutlig allokering kvv'!$B$1:$AJ$1,0),FALSE)/1,0)</f>
        <v>0</v>
      </c>
      <c r="AB59">
        <f>IFERROR(VLOOKUP($B59,Kraftvärmeprod!$B$1:$AH$479,MATCH(AB$2,Kraftvärmeprod!$B$1:$AG$1,0),FALSE)/1,0)-IFERROR(VLOOKUP($B59,'Slutlig allokering kvv'!$B$2:$AC$462,MATCH(AB$3,'Slutlig allokering kvv'!$B$1:$AJ$1,0),FALSE)/1,0)</f>
        <v>0</v>
      </c>
      <c r="AE59">
        <f t="shared" si="0"/>
        <v>0</v>
      </c>
      <c r="AG59">
        <f>IFERROR(VLOOKUP(B59,'Slutlig allokering kvv'!$B$2:$AJ$462,MATCH("Summa justerad allokerad tillförd energi (utan hjälpel och rökgaskondensering):",'Slutlig allokering kvv'!$B$1:$AK$1,0),FALSE)/1,"")</f>
        <v>0</v>
      </c>
      <c r="AI59" s="23" t="str">
        <f>IFERROR(1-VLOOKUP(B59,'Slutlig allokering kvv'!$B$2:$AJ$462,MATCH("Andel av bränsle i kvv som allokerats till värme, exklusive rökgaskondensering och hjälpel",'Slutlig allokering kvv'!$B$1:$AK$1,0),FALSE),"")</f>
        <v/>
      </c>
      <c r="AK59" s="23" t="str">
        <f t="shared" si="1"/>
        <v/>
      </c>
    </row>
    <row r="60" spans="1:39" x14ac:dyDescent="0.25">
      <c r="A60" s="2" t="s">
        <v>76</v>
      </c>
      <c r="B60" s="2" t="s">
        <v>88</v>
      </c>
      <c r="C60" s="2" t="str">
        <f>IFERROR(VLOOKUP($B60,Kraftvärmeprod!$B$1:$AH$479,MATCH(C$3,Kraftvärmeprod!$B$1:$AG$1,0),FALSE)/1,"")</f>
        <v/>
      </c>
      <c r="D60" s="2" t="str">
        <f>IFERROR(VLOOKUP($B60,Kraftvärmeprod!$B$1:$AH$479,MATCH(D$3,Kraftvärmeprod!$B$1:$AG$1,0),FALSE)/1,"")</f>
        <v/>
      </c>
      <c r="E60">
        <f>IFERROR(VLOOKUP($B60,Kraftvärmeprod!$B$1:$AH$479,MATCH(E$2,Kraftvärmeprod!$B$1:$AG$1,0),FALSE)/1,0)-IFERROR(VLOOKUP($B60,'Slutlig allokering kvv'!$B$2:$AC$462,MATCH(E$3,'Slutlig allokering kvv'!$B$1:$AJ$1,0),FALSE)/1,0)</f>
        <v>0</v>
      </c>
      <c r="F60">
        <f>IFERROR(VLOOKUP($B60,Kraftvärmeprod!$B$1:$AH$479,MATCH(F$2,Kraftvärmeprod!$B$1:$AG$1,0),FALSE)/1,0)-IFERROR(VLOOKUP($B60,'Slutlig allokering kvv'!$B$2:$AC$462,MATCH(F$3,'Slutlig allokering kvv'!$B$1:$AJ$1,0),FALSE)/1,0)</f>
        <v>0</v>
      </c>
      <c r="G60">
        <f>IFERROR(VLOOKUP($B60,Kraftvärmeprod!$B$1:$AH$479,MATCH(G$2,Kraftvärmeprod!$B$1:$AG$1,0),FALSE)/1,0)-IFERROR(VLOOKUP($B60,'Slutlig allokering kvv'!$B$2:$AC$462,MATCH(G$3,'Slutlig allokering kvv'!$B$1:$AJ$1,0),FALSE)/1,0)</f>
        <v>0</v>
      </c>
      <c r="H60">
        <f>IFERROR(VLOOKUP($B60,Kraftvärmeprod!$B$1:$AH$479,MATCH(H$2,Kraftvärmeprod!$B$1:$AG$1,0),FALSE)/1,0)-IFERROR(VLOOKUP($B60,'Slutlig allokering kvv'!$B$2:$AC$462,MATCH(H$3,'Slutlig allokering kvv'!$B$1:$AJ$1,0),FALSE)/1,0)</f>
        <v>0</v>
      </c>
      <c r="I60">
        <f>IFERROR(VLOOKUP($B60,Kraftvärmeprod!$B$1:$AH$479,MATCH(I$2,Kraftvärmeprod!$B$1:$AG$1,0),FALSE)/1,0)-IFERROR(VLOOKUP($B60,'Slutlig allokering kvv'!$B$2:$AC$462,MATCH(I$3,'Slutlig allokering kvv'!$B$1:$AJ$1,0),FALSE)/1,0)</f>
        <v>0</v>
      </c>
      <c r="J60">
        <f>IFERROR(VLOOKUP($B60,Kraftvärmeprod!$B$1:$AH$479,MATCH(J$2,Kraftvärmeprod!$B$1:$AG$1,0),FALSE)/1,0)-IFERROR(VLOOKUP($B60,'Slutlig allokering kvv'!$B$2:$AC$462,MATCH(J$3,'Slutlig allokering kvv'!$B$1:$AJ$1,0),FALSE)/1,0)</f>
        <v>0</v>
      </c>
      <c r="K60">
        <f>IFERROR(VLOOKUP($B60,Kraftvärmeprod!$B$1:$AH$479,MATCH(K$2,Kraftvärmeprod!$B$1:$AG$1,0),FALSE)/1,0)-IFERROR(VLOOKUP($B60,'Slutlig allokering kvv'!$B$2:$AC$462,MATCH(K$3,'Slutlig allokering kvv'!$B$1:$AJ$1,0),FALSE)/1,0)</f>
        <v>0</v>
      </c>
      <c r="L60">
        <f>IFERROR(VLOOKUP($B60,Kraftvärmeprod!$B$1:$AH$479,MATCH(L$2,Kraftvärmeprod!$B$1:$AG$1,0),FALSE)/1,0)-IFERROR(VLOOKUP($B60,'Slutlig allokering kvv'!$B$2:$AC$462,MATCH(L$3,'Slutlig allokering kvv'!$B$1:$AJ$1,0),FALSE)/1,0)</f>
        <v>0</v>
      </c>
      <c r="M60" s="40">
        <f>IFERROR(VLOOKUP($B60,Miljö!$B$1:$S$477,MATCH(M$2,Miljö!$B$1:$X$1,0),FALSE)/1,0)-IFERROR(VLOOKUP($B60,'Slutlig allokering kvv'!$B$2:$AC$462,MATCH(M$3,'Slutlig allokering kvv'!$B$1:$AJ$1,0),FALSE)/1,0)</f>
        <v>0</v>
      </c>
      <c r="N60">
        <f>IFERROR(VLOOKUP($B60,Kraftvärmeprod!$B$1:$AH$479,MATCH(N$2,Kraftvärmeprod!$B$1:$AG$1,0),FALSE)/1,0)-IFERROR(VLOOKUP($B60,'Slutlig allokering kvv'!$B$2:$AC$462,MATCH(N$3,'Slutlig allokering kvv'!$B$1:$AJ$1,0),FALSE)/1,0)</f>
        <v>0</v>
      </c>
      <c r="O60">
        <f>IFERROR(VLOOKUP($B60,Kraftvärmeprod!$B$1:$AH$479,MATCH(O$2,Kraftvärmeprod!$B$1:$AG$1,0),FALSE)/1,0)-IFERROR(VLOOKUP($B60,'Slutlig allokering kvv'!$B$2:$AC$462,MATCH(O$3,'Slutlig allokering kvv'!$B$1:$AJ$1,0),FALSE)/1,0)</f>
        <v>0</v>
      </c>
      <c r="P60">
        <f>IFERROR(VLOOKUP($B60,Kraftvärmeprod!$B$1:$AH$479,MATCH(P$2,Kraftvärmeprod!$B$1:$AG$1,0),FALSE)/1,0)-IFERROR(VLOOKUP($B60,'Slutlig allokering kvv'!$B$2:$AC$462,MATCH(P$3,'Slutlig allokering kvv'!$B$1:$AJ$1,0),FALSE)/1,0)</f>
        <v>0</v>
      </c>
      <c r="Q60">
        <f>IFERROR(VLOOKUP($B60,Kraftvärmeprod!$B$1:$AH$479,MATCH(Q$2,Kraftvärmeprod!$B$1:$AG$1,0),FALSE)/1,0)-IFERROR(VLOOKUP($B60,'Slutlig allokering kvv'!$B$2:$AC$462,MATCH(Q$3,'Slutlig allokering kvv'!$B$1:$AJ$1,0),FALSE)/1,0)</f>
        <v>0</v>
      </c>
      <c r="R60">
        <f>IFERROR(VLOOKUP($B60,Kraftvärmeprod!$B$1:$AH$479,MATCH(R$2,Kraftvärmeprod!$B$1:$AG$1,0),FALSE)/1,0)-IFERROR(VLOOKUP($B60,'Slutlig allokering kvv'!$B$2:$AC$462,MATCH(R$3,'Slutlig allokering kvv'!$B$1:$AJ$1,0),FALSE)/1,0)</f>
        <v>0</v>
      </c>
      <c r="S60">
        <f>IFERROR(VLOOKUP($B60,Kraftvärmeprod!$B$1:$AH$479,MATCH(S$2,Kraftvärmeprod!$B$1:$AG$1,0),FALSE)/1,0)-IFERROR(VLOOKUP($B60,'Slutlig allokering kvv'!$B$2:$AC$462,MATCH(S$3,'Slutlig allokering kvv'!$B$1:$AJ$1,0),FALSE)/1,0)</f>
        <v>0</v>
      </c>
      <c r="T60">
        <f>IFERROR(VLOOKUP($B60,Kraftvärmeprod!$B$1:$AH$479,MATCH(T$2,Kraftvärmeprod!$B$1:$AG$1,0),FALSE)/1,0)-IFERROR(VLOOKUP($B60,'Slutlig allokering kvv'!$B$2:$AC$462,MATCH(T$3,'Slutlig allokering kvv'!$B$1:$AJ$1,0),FALSE)/1,0)</f>
        <v>0</v>
      </c>
      <c r="U60">
        <f>IFERROR(VLOOKUP($B60,Kraftvärmeprod!$B$1:$AH$479,MATCH(U$2,Kraftvärmeprod!$B$1:$AG$1,0),FALSE)/1,0)-IFERROR(VLOOKUP($B60,'Slutlig allokering kvv'!$B$2:$AC$462,MATCH(U$3,'Slutlig allokering kvv'!$B$1:$AJ$1,0),FALSE)/1,0)</f>
        <v>0</v>
      </c>
      <c r="V60">
        <f>IFERROR(VLOOKUP($B60,Kraftvärmeprod!$B$1:$AH$479,MATCH(V$2,Kraftvärmeprod!$B$1:$AG$1,0),FALSE)/1,0)-IFERROR(VLOOKUP($B60,'Slutlig allokering kvv'!$B$2:$AC$462,MATCH(V$3,'Slutlig allokering kvv'!$B$1:$AJ$1,0),FALSE)/1,0)</f>
        <v>0</v>
      </c>
      <c r="W60">
        <f>IFERROR(VLOOKUP($B60,Kraftvärmeprod!$B$1:$AH$479,MATCH(W$2,Kraftvärmeprod!$B$1:$AG$1,0),FALSE)/1,0)-IFERROR(VLOOKUP($B60,'Slutlig allokering kvv'!$B$2:$AC$462,MATCH(W$3,'Slutlig allokering kvv'!$B$1:$AJ$1,0),FALSE)/1,0)</f>
        <v>0</v>
      </c>
      <c r="X60">
        <f>IFERROR(VLOOKUP($B60,Kraftvärmeprod!$B$1:$AH$479,MATCH(X$2,Kraftvärmeprod!$B$1:$AG$1,0),FALSE)/1,0)-IFERROR(VLOOKUP($B60,'Slutlig allokering kvv'!$B$2:$AC$462,MATCH(X$3,'Slutlig allokering kvv'!$B$1:$AJ$1,0),FALSE)/1,0)</f>
        <v>0</v>
      </c>
      <c r="Y60">
        <f>IFERROR(VLOOKUP($B60,Kraftvärmeprod!$B$1:$AH$479,MATCH(Y$2,Kraftvärmeprod!$B$1:$AG$1,0),FALSE)/1,0)-IFERROR(VLOOKUP($B60,'Slutlig allokering kvv'!$B$2:$AC$462,MATCH(Y$3,'Slutlig allokering kvv'!$B$1:$AJ$1,0),FALSE)/1,0)</f>
        <v>0</v>
      </c>
      <c r="Z60">
        <f>IFERROR(VLOOKUP($B60,Kraftvärmeprod!$B$1:$AH$479,MATCH(Z$2,Kraftvärmeprod!$B$1:$AG$1,0),FALSE)/1,0)-IFERROR(VLOOKUP($B60,'Slutlig allokering kvv'!$B$2:$AC$462,MATCH(Z$3,'Slutlig allokering kvv'!$B$1:$AJ$1,0),FALSE)/1,0)</f>
        <v>0</v>
      </c>
      <c r="AA60">
        <f>IFERROR(VLOOKUP($B60,Kraftvärmeprod!$B$1:$AH$479,MATCH(AA$2,Kraftvärmeprod!$B$1:$AG$1,0),FALSE)/1,0)-IFERROR(VLOOKUP($B60,'Slutlig allokering kvv'!$B$2:$AC$462,MATCH(AA$3,'Slutlig allokering kvv'!$B$1:$AJ$1,0),FALSE)/1,0)</f>
        <v>0</v>
      </c>
      <c r="AB60">
        <f>IFERROR(VLOOKUP($B60,Kraftvärmeprod!$B$1:$AH$479,MATCH(AB$2,Kraftvärmeprod!$B$1:$AG$1,0),FALSE)/1,0)-IFERROR(VLOOKUP($B60,'Slutlig allokering kvv'!$B$2:$AC$462,MATCH(AB$3,'Slutlig allokering kvv'!$B$1:$AJ$1,0),FALSE)/1,0)</f>
        <v>0</v>
      </c>
      <c r="AE60">
        <f t="shared" si="0"/>
        <v>0</v>
      </c>
      <c r="AG60">
        <f>IFERROR(VLOOKUP(B60,'Slutlig allokering kvv'!$B$2:$AJ$462,MATCH("Summa justerad allokerad tillförd energi (utan hjälpel och rökgaskondensering):",'Slutlig allokering kvv'!$B$1:$AK$1,0),FALSE)/1,"")</f>
        <v>0</v>
      </c>
      <c r="AI60" s="23" t="str">
        <f>IFERROR(1-VLOOKUP(B60,'Slutlig allokering kvv'!$B$2:$AJ$462,MATCH("Andel av bränsle i kvv som allokerats till värme, exklusive rökgaskondensering och hjälpel",'Slutlig allokering kvv'!$B$1:$AK$1,0),FALSE),"")</f>
        <v/>
      </c>
      <c r="AK60" s="23" t="str">
        <f t="shared" si="1"/>
        <v/>
      </c>
    </row>
    <row r="61" spans="1:39" x14ac:dyDescent="0.25">
      <c r="A61" s="2" t="s">
        <v>76</v>
      </c>
      <c r="B61" s="2" t="s">
        <v>89</v>
      </c>
      <c r="C61" s="2">
        <f>IFERROR(VLOOKUP($B61,Kraftvärmeprod!$B$1:$AH$479,MATCH(C$3,Kraftvärmeprod!$B$1:$AG$1,0),FALSE)/1,"")</f>
        <v>750.8</v>
      </c>
      <c r="D61" s="2">
        <f>IFERROR(VLOOKUP($B61,Kraftvärmeprod!$B$1:$AH$479,MATCH(D$3,Kraftvärmeprod!$B$1:$AG$1,0),FALSE)/1,"")</f>
        <v>263</v>
      </c>
      <c r="E61">
        <f>IFERROR(VLOOKUP($B61,Kraftvärmeprod!$B$1:$AH$479,MATCH(E$2,Kraftvärmeprod!$B$1:$AG$1,0),FALSE)/1,0)-IFERROR(VLOOKUP($B61,'Slutlig allokering kvv'!$B$2:$AC$462,MATCH(E$3,'Slutlig allokering kvv'!$B$1:$AJ$1,0),FALSE)/1,0)</f>
        <v>461.28399999999993</v>
      </c>
      <c r="F61">
        <f>IFERROR(VLOOKUP($B61,Kraftvärmeprod!$B$1:$AH$479,MATCH(F$2,Kraftvärmeprod!$B$1:$AG$1,0),FALSE)/1,0)-IFERROR(VLOOKUP($B61,'Slutlig allokering kvv'!$B$2:$AC$462,MATCH(F$3,'Slutlig allokering kvv'!$B$1:$AJ$1,0),FALSE)/1,0)</f>
        <v>0</v>
      </c>
      <c r="G61">
        <f>IFERROR(VLOOKUP($B61,Kraftvärmeprod!$B$1:$AH$479,MATCH(G$2,Kraftvärmeprod!$B$1:$AG$1,0),FALSE)/1,0)-IFERROR(VLOOKUP($B61,'Slutlig allokering kvv'!$B$2:$AC$462,MATCH(G$3,'Slutlig allokering kvv'!$B$1:$AJ$1,0),FALSE)/1,0)</f>
        <v>0</v>
      </c>
      <c r="H61">
        <f>IFERROR(VLOOKUP($B61,Kraftvärmeprod!$B$1:$AH$479,MATCH(H$2,Kraftvärmeprod!$B$1:$AG$1,0),FALSE)/1,0)-IFERROR(VLOOKUP($B61,'Slutlig allokering kvv'!$B$2:$AC$462,MATCH(H$3,'Slutlig allokering kvv'!$B$1:$AJ$1,0),FALSE)/1,0)</f>
        <v>0</v>
      </c>
      <c r="I61">
        <f>IFERROR(VLOOKUP($B61,Kraftvärmeprod!$B$1:$AH$479,MATCH(I$2,Kraftvärmeprod!$B$1:$AG$1,0),FALSE)/1,0)-IFERROR(VLOOKUP($B61,'Slutlig allokering kvv'!$B$2:$AC$462,MATCH(I$3,'Slutlig allokering kvv'!$B$1:$AJ$1,0),FALSE)/1,0)</f>
        <v>8.4599999999999991</v>
      </c>
      <c r="J61">
        <f>IFERROR(VLOOKUP($B61,Kraftvärmeprod!$B$1:$AH$479,MATCH(J$2,Kraftvärmeprod!$B$1:$AG$1,0),FALSE)/1,0)-IFERROR(VLOOKUP($B61,'Slutlig allokering kvv'!$B$2:$AC$462,MATCH(J$3,'Slutlig allokering kvv'!$B$1:$AJ$1,0),FALSE)/1,0)</f>
        <v>0</v>
      </c>
      <c r="K61">
        <f>IFERROR(VLOOKUP($B61,Kraftvärmeprod!$B$1:$AH$479,MATCH(K$2,Kraftvärmeprod!$B$1:$AG$1,0),FALSE)/1,0)-IFERROR(VLOOKUP($B61,'Slutlig allokering kvv'!$B$2:$AC$462,MATCH(K$3,'Slutlig allokering kvv'!$B$1:$AJ$1,0),FALSE)/1,0)</f>
        <v>0</v>
      </c>
      <c r="L61">
        <f>IFERROR(VLOOKUP($B61,Kraftvärmeprod!$B$1:$AH$479,MATCH(L$2,Kraftvärmeprod!$B$1:$AG$1,0),FALSE)/1,0)-IFERROR(VLOOKUP($B61,'Slutlig allokering kvv'!$B$2:$AC$462,MATCH(L$3,'Slutlig allokering kvv'!$B$1:$AJ$1,0),FALSE)/1,0)</f>
        <v>45.384499999999996</v>
      </c>
      <c r="M61" s="40">
        <f>IFERROR(VLOOKUP($B61,Miljö!$B$1:$S$477,MATCH(M$2,Miljö!$B$1:$X$1,0),FALSE)/1,0)-IFERROR(VLOOKUP($B61,'Slutlig allokering kvv'!$B$2:$AC$462,MATCH(M$3,'Slutlig allokering kvv'!$B$1:$AJ$1,0),FALSE)/1,0)</f>
        <v>36.170299999999997</v>
      </c>
      <c r="N61">
        <f>IFERROR(VLOOKUP($B61,Kraftvärmeprod!$B$1:$AH$479,MATCH(N$2,Kraftvärmeprod!$B$1:$AG$1,0),FALSE)/1,0)-IFERROR(VLOOKUP($B61,'Slutlig allokering kvv'!$B$2:$AC$462,MATCH(N$3,'Slutlig allokering kvv'!$B$1:$AJ$1,0),FALSE)/1,0)</f>
        <v>0</v>
      </c>
      <c r="O61">
        <f>IFERROR(VLOOKUP($B61,Kraftvärmeprod!$B$1:$AH$479,MATCH(O$2,Kraftvärmeprod!$B$1:$AG$1,0),FALSE)/1,0)-IFERROR(VLOOKUP($B61,'Slutlig allokering kvv'!$B$2:$AC$462,MATCH(O$3,'Slutlig allokering kvv'!$B$1:$AJ$1,0),FALSE)/1,0)</f>
        <v>45.145899999999997</v>
      </c>
      <c r="P61">
        <f>IFERROR(VLOOKUP($B61,Kraftvärmeprod!$B$1:$AH$479,MATCH(P$2,Kraftvärmeprod!$B$1:$AG$1,0),FALSE)/1,0)-IFERROR(VLOOKUP($B61,'Slutlig allokering kvv'!$B$2:$AC$462,MATCH(P$3,'Slutlig allokering kvv'!$B$1:$AJ$1,0),FALSE)/1,0)</f>
        <v>0</v>
      </c>
      <c r="Q61">
        <f>IFERROR(VLOOKUP($B61,Kraftvärmeprod!$B$1:$AH$479,MATCH(Q$2,Kraftvärmeprod!$B$1:$AG$1,0),FALSE)/1,0)-IFERROR(VLOOKUP($B61,'Slutlig allokering kvv'!$B$2:$AC$462,MATCH(Q$3,'Slutlig allokering kvv'!$B$1:$AJ$1,0),FALSE)/1,0)</f>
        <v>0</v>
      </c>
      <c r="R61">
        <f>IFERROR(VLOOKUP($B61,Kraftvärmeprod!$B$1:$AH$479,MATCH(R$2,Kraftvärmeprod!$B$1:$AG$1,0),FALSE)/1,0)-IFERROR(VLOOKUP($B61,'Slutlig allokering kvv'!$B$2:$AC$462,MATCH(R$3,'Slutlig allokering kvv'!$B$1:$AJ$1,0),FALSE)/1,0)</f>
        <v>0</v>
      </c>
      <c r="S61">
        <f>IFERROR(VLOOKUP($B61,Kraftvärmeprod!$B$1:$AH$479,MATCH(S$2,Kraftvärmeprod!$B$1:$AG$1,0),FALSE)/1,0)-IFERROR(VLOOKUP($B61,'Slutlig allokering kvv'!$B$2:$AC$462,MATCH(S$3,'Slutlig allokering kvv'!$B$1:$AJ$1,0),FALSE)/1,0)</f>
        <v>29.332100000000004</v>
      </c>
      <c r="T61">
        <f>IFERROR(VLOOKUP($B61,Kraftvärmeprod!$B$1:$AH$479,MATCH(T$2,Kraftvärmeprod!$B$1:$AG$1,0),FALSE)/1,0)-IFERROR(VLOOKUP($B61,'Slutlig allokering kvv'!$B$2:$AC$462,MATCH(T$3,'Slutlig allokering kvv'!$B$1:$AJ$1,0),FALSE)/1,0)</f>
        <v>0</v>
      </c>
      <c r="U61">
        <f>IFERROR(VLOOKUP($B61,Kraftvärmeprod!$B$1:$AH$479,MATCH(U$2,Kraftvärmeprod!$B$1:$AG$1,0),FALSE)/1,0)-IFERROR(VLOOKUP($B61,'Slutlig allokering kvv'!$B$2:$AC$462,MATCH(U$3,'Slutlig allokering kvv'!$B$1:$AJ$1,0),FALSE)/1,0)</f>
        <v>0</v>
      </c>
      <c r="V61">
        <f>IFERROR(VLOOKUP($B61,Kraftvärmeprod!$B$1:$AH$479,MATCH(V$2,Kraftvärmeprod!$B$1:$AG$1,0),FALSE)/1,0)-IFERROR(VLOOKUP($B61,'Slutlig allokering kvv'!$B$2:$AC$462,MATCH(V$3,'Slutlig allokering kvv'!$B$1:$AJ$1,0),FALSE)/1,0)</f>
        <v>0</v>
      </c>
      <c r="W61">
        <f>IFERROR(VLOOKUP($B61,Kraftvärmeprod!$B$1:$AH$479,MATCH(W$2,Kraftvärmeprod!$B$1:$AG$1,0),FALSE)/1,0)-IFERROR(VLOOKUP($B61,'Slutlig allokering kvv'!$B$2:$AC$462,MATCH(W$3,'Slutlig allokering kvv'!$B$1:$AJ$1,0),FALSE)/1,0)</f>
        <v>0</v>
      </c>
      <c r="X61">
        <f>IFERROR(VLOOKUP($B61,Kraftvärmeprod!$B$1:$AH$479,MATCH(X$2,Kraftvärmeprod!$B$1:$AG$1,0),FALSE)/1,0)-IFERROR(VLOOKUP($B61,'Slutlig allokering kvv'!$B$2:$AC$462,MATCH(X$3,'Slutlig allokering kvv'!$B$1:$AJ$1,0),FALSE)/1,0)</f>
        <v>0</v>
      </c>
      <c r="Y61">
        <f>IFERROR(VLOOKUP($B61,Kraftvärmeprod!$B$1:$AH$479,MATCH(Y$2,Kraftvärmeprod!$B$1:$AG$1,0),FALSE)/1,0)-IFERROR(VLOOKUP($B61,'Slutlig allokering kvv'!$B$2:$AC$462,MATCH(Y$3,'Slutlig allokering kvv'!$B$1:$AJ$1,0),FALSE)/1,0)</f>
        <v>0</v>
      </c>
      <c r="Z61">
        <f>IFERROR(VLOOKUP($B61,Kraftvärmeprod!$B$1:$AH$479,MATCH(Z$2,Kraftvärmeprod!$B$1:$AG$1,0),FALSE)/1,0)-IFERROR(VLOOKUP($B61,'Slutlig allokering kvv'!$B$2:$AC$462,MATCH(Z$3,'Slutlig allokering kvv'!$B$1:$AJ$1,0),FALSE)/1,0)</f>
        <v>0</v>
      </c>
      <c r="AA61">
        <f>IFERROR(VLOOKUP($B61,Kraftvärmeprod!$B$1:$AH$479,MATCH(AA$2,Kraftvärmeprod!$B$1:$AG$1,0),FALSE)/1,0)-IFERROR(VLOOKUP($B61,'Slutlig allokering kvv'!$B$2:$AC$462,MATCH(AA$3,'Slutlig allokering kvv'!$B$1:$AJ$1,0),FALSE)/1,0)</f>
        <v>0</v>
      </c>
      <c r="AB61">
        <f>IFERROR(VLOOKUP($B61,Kraftvärmeprod!$B$1:$AH$479,MATCH(AB$2,Kraftvärmeprod!$B$1:$AG$1,0),FALSE)/1,0)-IFERROR(VLOOKUP($B61,'Slutlig allokering kvv'!$B$2:$AC$462,MATCH(AB$3,'Slutlig allokering kvv'!$B$1:$AJ$1,0),FALSE)/1,0)</f>
        <v>0</v>
      </c>
      <c r="AE61">
        <f t="shared" si="0"/>
        <v>589.60649999999987</v>
      </c>
      <c r="AG61">
        <f>IFERROR(VLOOKUP(B61,'Slutlig allokering kvv'!$B$2:$AJ$462,MATCH("Summa justerad allokerad tillförd energi (utan hjälpel och rökgaskondensering):",'Slutlig allokering kvv'!$B$1:$AK$1,0),FALSE)/1,"")</f>
        <v>564.49350000000004</v>
      </c>
      <c r="AI61" s="23">
        <f>IFERROR(1-VLOOKUP(B61,'Slutlig allokering kvv'!$B$2:$AJ$462,MATCH("Andel av bränsle i kvv som allokerats till värme, exklusive rökgaskondensering och hjälpel",'Slutlig allokering kvv'!$B$1:$AK$1,0),FALSE),"")</f>
        <v>0.51087990642058734</v>
      </c>
      <c r="AK61" s="23">
        <f t="shared" si="1"/>
        <v>0.51087990642058745</v>
      </c>
    </row>
    <row r="62" spans="1:39" x14ac:dyDescent="0.25">
      <c r="A62" s="2" t="s">
        <v>76</v>
      </c>
      <c r="B62" s="2" t="s">
        <v>90</v>
      </c>
      <c r="C62" s="2" t="str">
        <f>IFERROR(VLOOKUP($B62,Kraftvärmeprod!$B$1:$AH$479,MATCH(C$3,Kraftvärmeprod!$B$1:$AG$1,0),FALSE)/1,"")</f>
        <v/>
      </c>
      <c r="D62" s="2" t="str">
        <f>IFERROR(VLOOKUP($B62,Kraftvärmeprod!$B$1:$AH$479,MATCH(D$3,Kraftvärmeprod!$B$1:$AG$1,0),FALSE)/1,"")</f>
        <v/>
      </c>
      <c r="E62">
        <f>IFERROR(VLOOKUP($B62,Kraftvärmeprod!$B$1:$AH$479,MATCH(E$2,Kraftvärmeprod!$B$1:$AG$1,0),FALSE)/1,0)-IFERROR(VLOOKUP($B62,'Slutlig allokering kvv'!$B$2:$AC$462,MATCH(E$3,'Slutlig allokering kvv'!$B$1:$AJ$1,0),FALSE)/1,0)</f>
        <v>0</v>
      </c>
      <c r="F62">
        <f>IFERROR(VLOOKUP($B62,Kraftvärmeprod!$B$1:$AH$479,MATCH(F$2,Kraftvärmeprod!$B$1:$AG$1,0),FALSE)/1,0)-IFERROR(VLOOKUP($B62,'Slutlig allokering kvv'!$B$2:$AC$462,MATCH(F$3,'Slutlig allokering kvv'!$B$1:$AJ$1,0),FALSE)/1,0)</f>
        <v>0</v>
      </c>
      <c r="G62">
        <f>IFERROR(VLOOKUP($B62,Kraftvärmeprod!$B$1:$AH$479,MATCH(G$2,Kraftvärmeprod!$B$1:$AG$1,0),FALSE)/1,0)-IFERROR(VLOOKUP($B62,'Slutlig allokering kvv'!$B$2:$AC$462,MATCH(G$3,'Slutlig allokering kvv'!$B$1:$AJ$1,0),FALSE)/1,0)</f>
        <v>0</v>
      </c>
      <c r="H62">
        <f>IFERROR(VLOOKUP($B62,Kraftvärmeprod!$B$1:$AH$479,MATCH(H$2,Kraftvärmeprod!$B$1:$AG$1,0),FALSE)/1,0)-IFERROR(VLOOKUP($B62,'Slutlig allokering kvv'!$B$2:$AC$462,MATCH(H$3,'Slutlig allokering kvv'!$B$1:$AJ$1,0),FALSE)/1,0)</f>
        <v>0</v>
      </c>
      <c r="I62">
        <f>IFERROR(VLOOKUP($B62,Kraftvärmeprod!$B$1:$AH$479,MATCH(I$2,Kraftvärmeprod!$B$1:$AG$1,0),FALSE)/1,0)-IFERROR(VLOOKUP($B62,'Slutlig allokering kvv'!$B$2:$AC$462,MATCH(I$3,'Slutlig allokering kvv'!$B$1:$AJ$1,0),FALSE)/1,0)</f>
        <v>0</v>
      </c>
      <c r="J62">
        <f>IFERROR(VLOOKUP($B62,Kraftvärmeprod!$B$1:$AH$479,MATCH(J$2,Kraftvärmeprod!$B$1:$AG$1,0),FALSE)/1,0)-IFERROR(VLOOKUP($B62,'Slutlig allokering kvv'!$B$2:$AC$462,MATCH(J$3,'Slutlig allokering kvv'!$B$1:$AJ$1,0),FALSE)/1,0)</f>
        <v>0</v>
      </c>
      <c r="K62">
        <f>IFERROR(VLOOKUP($B62,Kraftvärmeprod!$B$1:$AH$479,MATCH(K$2,Kraftvärmeprod!$B$1:$AG$1,0),FALSE)/1,0)-IFERROR(VLOOKUP($B62,'Slutlig allokering kvv'!$B$2:$AC$462,MATCH(K$3,'Slutlig allokering kvv'!$B$1:$AJ$1,0),FALSE)/1,0)</f>
        <v>0</v>
      </c>
      <c r="L62">
        <f>IFERROR(VLOOKUP($B62,Kraftvärmeprod!$B$1:$AH$479,MATCH(L$2,Kraftvärmeprod!$B$1:$AG$1,0),FALSE)/1,0)-IFERROR(VLOOKUP($B62,'Slutlig allokering kvv'!$B$2:$AC$462,MATCH(L$3,'Slutlig allokering kvv'!$B$1:$AJ$1,0),FALSE)/1,0)</f>
        <v>0</v>
      </c>
      <c r="M62" s="40">
        <f>IFERROR(VLOOKUP($B62,Miljö!$B$1:$S$477,MATCH(M$2,Miljö!$B$1:$X$1,0),FALSE)/1,0)-IFERROR(VLOOKUP($B62,'Slutlig allokering kvv'!$B$2:$AC$462,MATCH(M$3,'Slutlig allokering kvv'!$B$1:$AJ$1,0),FALSE)/1,0)</f>
        <v>0</v>
      </c>
      <c r="N62">
        <f>IFERROR(VLOOKUP($B62,Kraftvärmeprod!$B$1:$AH$479,MATCH(N$2,Kraftvärmeprod!$B$1:$AG$1,0),FALSE)/1,0)-IFERROR(VLOOKUP($B62,'Slutlig allokering kvv'!$B$2:$AC$462,MATCH(N$3,'Slutlig allokering kvv'!$B$1:$AJ$1,0),FALSE)/1,0)</f>
        <v>0</v>
      </c>
      <c r="O62">
        <f>IFERROR(VLOOKUP($B62,Kraftvärmeprod!$B$1:$AH$479,MATCH(O$2,Kraftvärmeprod!$B$1:$AG$1,0),FALSE)/1,0)-IFERROR(VLOOKUP($B62,'Slutlig allokering kvv'!$B$2:$AC$462,MATCH(O$3,'Slutlig allokering kvv'!$B$1:$AJ$1,0),FALSE)/1,0)</f>
        <v>0</v>
      </c>
      <c r="P62">
        <f>IFERROR(VLOOKUP($B62,Kraftvärmeprod!$B$1:$AH$479,MATCH(P$2,Kraftvärmeprod!$B$1:$AG$1,0),FALSE)/1,0)-IFERROR(VLOOKUP($B62,'Slutlig allokering kvv'!$B$2:$AC$462,MATCH(P$3,'Slutlig allokering kvv'!$B$1:$AJ$1,0),FALSE)/1,0)</f>
        <v>0</v>
      </c>
      <c r="Q62">
        <f>IFERROR(VLOOKUP($B62,Kraftvärmeprod!$B$1:$AH$479,MATCH(Q$2,Kraftvärmeprod!$B$1:$AG$1,0),FALSE)/1,0)-IFERROR(VLOOKUP($B62,'Slutlig allokering kvv'!$B$2:$AC$462,MATCH(Q$3,'Slutlig allokering kvv'!$B$1:$AJ$1,0),FALSE)/1,0)</f>
        <v>0</v>
      </c>
      <c r="R62">
        <f>IFERROR(VLOOKUP($B62,Kraftvärmeprod!$B$1:$AH$479,MATCH(R$2,Kraftvärmeprod!$B$1:$AG$1,0),FALSE)/1,0)-IFERROR(VLOOKUP($B62,'Slutlig allokering kvv'!$B$2:$AC$462,MATCH(R$3,'Slutlig allokering kvv'!$B$1:$AJ$1,0),FALSE)/1,0)</f>
        <v>0</v>
      </c>
      <c r="S62">
        <f>IFERROR(VLOOKUP($B62,Kraftvärmeprod!$B$1:$AH$479,MATCH(S$2,Kraftvärmeprod!$B$1:$AG$1,0),FALSE)/1,0)-IFERROR(VLOOKUP($B62,'Slutlig allokering kvv'!$B$2:$AC$462,MATCH(S$3,'Slutlig allokering kvv'!$B$1:$AJ$1,0),FALSE)/1,0)</f>
        <v>0</v>
      </c>
      <c r="T62">
        <f>IFERROR(VLOOKUP($B62,Kraftvärmeprod!$B$1:$AH$479,MATCH(T$2,Kraftvärmeprod!$B$1:$AG$1,0),FALSE)/1,0)-IFERROR(VLOOKUP($B62,'Slutlig allokering kvv'!$B$2:$AC$462,MATCH(T$3,'Slutlig allokering kvv'!$B$1:$AJ$1,0),FALSE)/1,0)</f>
        <v>0</v>
      </c>
      <c r="U62">
        <f>IFERROR(VLOOKUP($B62,Kraftvärmeprod!$B$1:$AH$479,MATCH(U$2,Kraftvärmeprod!$B$1:$AG$1,0),FALSE)/1,0)-IFERROR(VLOOKUP($B62,'Slutlig allokering kvv'!$B$2:$AC$462,MATCH(U$3,'Slutlig allokering kvv'!$B$1:$AJ$1,0),FALSE)/1,0)</f>
        <v>0</v>
      </c>
      <c r="V62">
        <f>IFERROR(VLOOKUP($B62,Kraftvärmeprod!$B$1:$AH$479,MATCH(V$2,Kraftvärmeprod!$B$1:$AG$1,0),FALSE)/1,0)-IFERROR(VLOOKUP($B62,'Slutlig allokering kvv'!$B$2:$AC$462,MATCH(V$3,'Slutlig allokering kvv'!$B$1:$AJ$1,0),FALSE)/1,0)</f>
        <v>0</v>
      </c>
      <c r="W62">
        <f>IFERROR(VLOOKUP($B62,Kraftvärmeprod!$B$1:$AH$479,MATCH(W$2,Kraftvärmeprod!$B$1:$AG$1,0),FALSE)/1,0)-IFERROR(VLOOKUP($B62,'Slutlig allokering kvv'!$B$2:$AC$462,MATCH(W$3,'Slutlig allokering kvv'!$B$1:$AJ$1,0),FALSE)/1,0)</f>
        <v>0</v>
      </c>
      <c r="X62">
        <f>IFERROR(VLOOKUP($B62,Kraftvärmeprod!$B$1:$AH$479,MATCH(X$2,Kraftvärmeprod!$B$1:$AG$1,0),FALSE)/1,0)-IFERROR(VLOOKUP($B62,'Slutlig allokering kvv'!$B$2:$AC$462,MATCH(X$3,'Slutlig allokering kvv'!$B$1:$AJ$1,0),FALSE)/1,0)</f>
        <v>0</v>
      </c>
      <c r="Y62">
        <f>IFERROR(VLOOKUP($B62,Kraftvärmeprod!$B$1:$AH$479,MATCH(Y$2,Kraftvärmeprod!$B$1:$AG$1,0),FALSE)/1,0)-IFERROR(VLOOKUP($B62,'Slutlig allokering kvv'!$B$2:$AC$462,MATCH(Y$3,'Slutlig allokering kvv'!$B$1:$AJ$1,0),FALSE)/1,0)</f>
        <v>0</v>
      </c>
      <c r="Z62">
        <f>IFERROR(VLOOKUP($B62,Kraftvärmeprod!$B$1:$AH$479,MATCH(Z$2,Kraftvärmeprod!$B$1:$AG$1,0),FALSE)/1,0)-IFERROR(VLOOKUP($B62,'Slutlig allokering kvv'!$B$2:$AC$462,MATCH(Z$3,'Slutlig allokering kvv'!$B$1:$AJ$1,0),FALSE)/1,0)</f>
        <v>0</v>
      </c>
      <c r="AA62">
        <f>IFERROR(VLOOKUP($B62,Kraftvärmeprod!$B$1:$AH$479,MATCH(AA$2,Kraftvärmeprod!$B$1:$AG$1,0),FALSE)/1,0)-IFERROR(VLOOKUP($B62,'Slutlig allokering kvv'!$B$2:$AC$462,MATCH(AA$3,'Slutlig allokering kvv'!$B$1:$AJ$1,0),FALSE)/1,0)</f>
        <v>0</v>
      </c>
      <c r="AB62">
        <f>IFERROR(VLOOKUP($B62,Kraftvärmeprod!$B$1:$AH$479,MATCH(AB$2,Kraftvärmeprod!$B$1:$AG$1,0),FALSE)/1,0)-IFERROR(VLOOKUP($B62,'Slutlig allokering kvv'!$B$2:$AC$462,MATCH(AB$3,'Slutlig allokering kvv'!$B$1:$AJ$1,0),FALSE)/1,0)</f>
        <v>0</v>
      </c>
      <c r="AE62">
        <f t="shared" si="0"/>
        <v>0</v>
      </c>
      <c r="AG62">
        <f>IFERROR(VLOOKUP(B62,'Slutlig allokering kvv'!$B$2:$AJ$462,MATCH("Summa justerad allokerad tillförd energi (utan hjälpel och rökgaskondensering):",'Slutlig allokering kvv'!$B$1:$AK$1,0),FALSE)/1,"")</f>
        <v>0</v>
      </c>
      <c r="AI62" s="23" t="str">
        <f>IFERROR(1-VLOOKUP(B62,'Slutlig allokering kvv'!$B$2:$AJ$462,MATCH("Andel av bränsle i kvv som allokerats till värme, exklusive rökgaskondensering och hjälpel",'Slutlig allokering kvv'!$B$1:$AK$1,0),FALSE),"")</f>
        <v/>
      </c>
      <c r="AK62" s="23" t="str">
        <f t="shared" si="1"/>
        <v/>
      </c>
    </row>
    <row r="63" spans="1:39" x14ac:dyDescent="0.25">
      <c r="A63" s="2" t="s">
        <v>76</v>
      </c>
      <c r="B63" s="2" t="s">
        <v>91</v>
      </c>
      <c r="C63" s="2" t="str">
        <f>IFERROR(VLOOKUP($B63,Kraftvärmeprod!$B$1:$AH$479,MATCH(C$3,Kraftvärmeprod!$B$1:$AG$1,0),FALSE)/1,"")</f>
        <v/>
      </c>
      <c r="D63" s="2" t="str">
        <f>IFERROR(VLOOKUP($B63,Kraftvärmeprod!$B$1:$AH$479,MATCH(D$3,Kraftvärmeprod!$B$1:$AG$1,0),FALSE)/1,"")</f>
        <v/>
      </c>
      <c r="E63">
        <f>IFERROR(VLOOKUP($B63,Kraftvärmeprod!$B$1:$AH$479,MATCH(E$2,Kraftvärmeprod!$B$1:$AG$1,0),FALSE)/1,0)-IFERROR(VLOOKUP($B63,'Slutlig allokering kvv'!$B$2:$AC$462,MATCH(E$3,'Slutlig allokering kvv'!$B$1:$AJ$1,0),FALSE)/1,0)</f>
        <v>0</v>
      </c>
      <c r="F63">
        <f>IFERROR(VLOOKUP($B63,Kraftvärmeprod!$B$1:$AH$479,MATCH(F$2,Kraftvärmeprod!$B$1:$AG$1,0),FALSE)/1,0)-IFERROR(VLOOKUP($B63,'Slutlig allokering kvv'!$B$2:$AC$462,MATCH(F$3,'Slutlig allokering kvv'!$B$1:$AJ$1,0),FALSE)/1,0)</f>
        <v>0</v>
      </c>
      <c r="G63">
        <f>IFERROR(VLOOKUP($B63,Kraftvärmeprod!$B$1:$AH$479,MATCH(G$2,Kraftvärmeprod!$B$1:$AG$1,0),FALSE)/1,0)-IFERROR(VLOOKUP($B63,'Slutlig allokering kvv'!$B$2:$AC$462,MATCH(G$3,'Slutlig allokering kvv'!$B$1:$AJ$1,0),FALSE)/1,0)</f>
        <v>0</v>
      </c>
      <c r="H63">
        <f>IFERROR(VLOOKUP($B63,Kraftvärmeprod!$B$1:$AH$479,MATCH(H$2,Kraftvärmeprod!$B$1:$AG$1,0),FALSE)/1,0)-IFERROR(VLOOKUP($B63,'Slutlig allokering kvv'!$B$2:$AC$462,MATCH(H$3,'Slutlig allokering kvv'!$B$1:$AJ$1,0),FALSE)/1,0)</f>
        <v>0</v>
      </c>
      <c r="I63">
        <f>IFERROR(VLOOKUP($B63,Kraftvärmeprod!$B$1:$AH$479,MATCH(I$2,Kraftvärmeprod!$B$1:$AG$1,0),FALSE)/1,0)-IFERROR(VLOOKUP($B63,'Slutlig allokering kvv'!$B$2:$AC$462,MATCH(I$3,'Slutlig allokering kvv'!$B$1:$AJ$1,0),FALSE)/1,0)</f>
        <v>0</v>
      </c>
      <c r="J63">
        <f>IFERROR(VLOOKUP($B63,Kraftvärmeprod!$B$1:$AH$479,MATCH(J$2,Kraftvärmeprod!$B$1:$AG$1,0),FALSE)/1,0)-IFERROR(VLOOKUP($B63,'Slutlig allokering kvv'!$B$2:$AC$462,MATCH(J$3,'Slutlig allokering kvv'!$B$1:$AJ$1,0),FALSE)/1,0)</f>
        <v>0</v>
      </c>
      <c r="K63">
        <f>IFERROR(VLOOKUP($B63,Kraftvärmeprod!$B$1:$AH$479,MATCH(K$2,Kraftvärmeprod!$B$1:$AG$1,0),FALSE)/1,0)-IFERROR(VLOOKUP($B63,'Slutlig allokering kvv'!$B$2:$AC$462,MATCH(K$3,'Slutlig allokering kvv'!$B$1:$AJ$1,0),FALSE)/1,0)</f>
        <v>0</v>
      </c>
      <c r="L63">
        <f>IFERROR(VLOOKUP($B63,Kraftvärmeprod!$B$1:$AH$479,MATCH(L$2,Kraftvärmeprod!$B$1:$AG$1,0),FALSE)/1,0)-IFERROR(VLOOKUP($B63,'Slutlig allokering kvv'!$B$2:$AC$462,MATCH(L$3,'Slutlig allokering kvv'!$B$1:$AJ$1,0),FALSE)/1,0)</f>
        <v>0</v>
      </c>
      <c r="M63" s="40">
        <f>IFERROR(VLOOKUP($B63,Miljö!$B$1:$S$477,MATCH(M$2,Miljö!$B$1:$X$1,0),FALSE)/1,0)-IFERROR(VLOOKUP($B63,'Slutlig allokering kvv'!$B$2:$AC$462,MATCH(M$3,'Slutlig allokering kvv'!$B$1:$AJ$1,0),FALSE)/1,0)</f>
        <v>0</v>
      </c>
      <c r="N63">
        <f>IFERROR(VLOOKUP($B63,Kraftvärmeprod!$B$1:$AH$479,MATCH(N$2,Kraftvärmeprod!$B$1:$AG$1,0),FALSE)/1,0)-IFERROR(VLOOKUP($B63,'Slutlig allokering kvv'!$B$2:$AC$462,MATCH(N$3,'Slutlig allokering kvv'!$B$1:$AJ$1,0),FALSE)/1,0)</f>
        <v>0</v>
      </c>
      <c r="O63">
        <f>IFERROR(VLOOKUP($B63,Kraftvärmeprod!$B$1:$AH$479,MATCH(O$2,Kraftvärmeprod!$B$1:$AG$1,0),FALSE)/1,0)-IFERROR(VLOOKUP($B63,'Slutlig allokering kvv'!$B$2:$AC$462,MATCH(O$3,'Slutlig allokering kvv'!$B$1:$AJ$1,0),FALSE)/1,0)</f>
        <v>0</v>
      </c>
      <c r="P63">
        <f>IFERROR(VLOOKUP($B63,Kraftvärmeprod!$B$1:$AH$479,MATCH(P$2,Kraftvärmeprod!$B$1:$AG$1,0),FALSE)/1,0)-IFERROR(VLOOKUP($B63,'Slutlig allokering kvv'!$B$2:$AC$462,MATCH(P$3,'Slutlig allokering kvv'!$B$1:$AJ$1,0),FALSE)/1,0)</f>
        <v>0</v>
      </c>
      <c r="Q63">
        <f>IFERROR(VLOOKUP($B63,Kraftvärmeprod!$B$1:$AH$479,MATCH(Q$2,Kraftvärmeprod!$B$1:$AG$1,0),FALSE)/1,0)-IFERROR(VLOOKUP($B63,'Slutlig allokering kvv'!$B$2:$AC$462,MATCH(Q$3,'Slutlig allokering kvv'!$B$1:$AJ$1,0),FALSE)/1,0)</f>
        <v>0</v>
      </c>
      <c r="R63">
        <f>IFERROR(VLOOKUP($B63,Kraftvärmeprod!$B$1:$AH$479,MATCH(R$2,Kraftvärmeprod!$B$1:$AG$1,0),FALSE)/1,0)-IFERROR(VLOOKUP($B63,'Slutlig allokering kvv'!$B$2:$AC$462,MATCH(R$3,'Slutlig allokering kvv'!$B$1:$AJ$1,0),FALSE)/1,0)</f>
        <v>0</v>
      </c>
      <c r="S63">
        <f>IFERROR(VLOOKUP($B63,Kraftvärmeprod!$B$1:$AH$479,MATCH(S$2,Kraftvärmeprod!$B$1:$AG$1,0),FALSE)/1,0)-IFERROR(VLOOKUP($B63,'Slutlig allokering kvv'!$B$2:$AC$462,MATCH(S$3,'Slutlig allokering kvv'!$B$1:$AJ$1,0),FALSE)/1,0)</f>
        <v>0</v>
      </c>
      <c r="T63">
        <f>IFERROR(VLOOKUP($B63,Kraftvärmeprod!$B$1:$AH$479,MATCH(T$2,Kraftvärmeprod!$B$1:$AG$1,0),FALSE)/1,0)-IFERROR(VLOOKUP($B63,'Slutlig allokering kvv'!$B$2:$AC$462,MATCH(T$3,'Slutlig allokering kvv'!$B$1:$AJ$1,0),FALSE)/1,0)</f>
        <v>0</v>
      </c>
      <c r="U63">
        <f>IFERROR(VLOOKUP($B63,Kraftvärmeprod!$B$1:$AH$479,MATCH(U$2,Kraftvärmeprod!$B$1:$AG$1,0),FALSE)/1,0)-IFERROR(VLOOKUP($B63,'Slutlig allokering kvv'!$B$2:$AC$462,MATCH(U$3,'Slutlig allokering kvv'!$B$1:$AJ$1,0),FALSE)/1,0)</f>
        <v>0</v>
      </c>
      <c r="V63">
        <f>IFERROR(VLOOKUP($B63,Kraftvärmeprod!$B$1:$AH$479,MATCH(V$2,Kraftvärmeprod!$B$1:$AG$1,0),FALSE)/1,0)-IFERROR(VLOOKUP($B63,'Slutlig allokering kvv'!$B$2:$AC$462,MATCH(V$3,'Slutlig allokering kvv'!$B$1:$AJ$1,0),FALSE)/1,0)</f>
        <v>0</v>
      </c>
      <c r="W63">
        <f>IFERROR(VLOOKUP($B63,Kraftvärmeprod!$B$1:$AH$479,MATCH(W$2,Kraftvärmeprod!$B$1:$AG$1,0),FALSE)/1,0)-IFERROR(VLOOKUP($B63,'Slutlig allokering kvv'!$B$2:$AC$462,MATCH(W$3,'Slutlig allokering kvv'!$B$1:$AJ$1,0),FALSE)/1,0)</f>
        <v>0</v>
      </c>
      <c r="X63">
        <f>IFERROR(VLOOKUP($B63,Kraftvärmeprod!$B$1:$AH$479,MATCH(X$2,Kraftvärmeprod!$B$1:$AG$1,0),FALSE)/1,0)-IFERROR(VLOOKUP($B63,'Slutlig allokering kvv'!$B$2:$AC$462,MATCH(X$3,'Slutlig allokering kvv'!$B$1:$AJ$1,0),FALSE)/1,0)</f>
        <v>0</v>
      </c>
      <c r="Y63">
        <f>IFERROR(VLOOKUP($B63,Kraftvärmeprod!$B$1:$AH$479,MATCH(Y$2,Kraftvärmeprod!$B$1:$AG$1,0),FALSE)/1,0)-IFERROR(VLOOKUP($B63,'Slutlig allokering kvv'!$B$2:$AC$462,MATCH(Y$3,'Slutlig allokering kvv'!$B$1:$AJ$1,0),FALSE)/1,0)</f>
        <v>0</v>
      </c>
      <c r="Z63">
        <f>IFERROR(VLOOKUP($B63,Kraftvärmeprod!$B$1:$AH$479,MATCH(Z$2,Kraftvärmeprod!$B$1:$AG$1,0),FALSE)/1,0)-IFERROR(VLOOKUP($B63,'Slutlig allokering kvv'!$B$2:$AC$462,MATCH(Z$3,'Slutlig allokering kvv'!$B$1:$AJ$1,0),FALSE)/1,0)</f>
        <v>0</v>
      </c>
      <c r="AA63">
        <f>IFERROR(VLOOKUP($B63,Kraftvärmeprod!$B$1:$AH$479,MATCH(AA$2,Kraftvärmeprod!$B$1:$AG$1,0),FALSE)/1,0)-IFERROR(VLOOKUP($B63,'Slutlig allokering kvv'!$B$2:$AC$462,MATCH(AA$3,'Slutlig allokering kvv'!$B$1:$AJ$1,0),FALSE)/1,0)</f>
        <v>0</v>
      </c>
      <c r="AB63">
        <f>IFERROR(VLOOKUP($B63,Kraftvärmeprod!$B$1:$AH$479,MATCH(AB$2,Kraftvärmeprod!$B$1:$AG$1,0),FALSE)/1,0)-IFERROR(VLOOKUP($B63,'Slutlig allokering kvv'!$B$2:$AC$462,MATCH(AB$3,'Slutlig allokering kvv'!$B$1:$AJ$1,0),FALSE)/1,0)</f>
        <v>0</v>
      </c>
      <c r="AE63">
        <f t="shared" si="0"/>
        <v>0</v>
      </c>
      <c r="AG63">
        <f>IFERROR(VLOOKUP(B63,'Slutlig allokering kvv'!$B$2:$AJ$462,MATCH("Summa justerad allokerad tillförd energi (utan hjälpel och rökgaskondensering):",'Slutlig allokering kvv'!$B$1:$AK$1,0),FALSE)/1,"")</f>
        <v>0</v>
      </c>
      <c r="AI63" s="23" t="str">
        <f>IFERROR(1-VLOOKUP(B63,'Slutlig allokering kvv'!$B$2:$AJ$462,MATCH("Andel av bränsle i kvv som allokerats till värme, exklusive rökgaskondensering och hjälpel",'Slutlig allokering kvv'!$B$1:$AK$1,0),FALSE),"")</f>
        <v/>
      </c>
      <c r="AK63" s="23" t="str">
        <f t="shared" si="1"/>
        <v/>
      </c>
    </row>
    <row r="64" spans="1:39" x14ac:dyDescent="0.25">
      <c r="A64" s="2" t="s">
        <v>76</v>
      </c>
      <c r="B64" s="2" t="s">
        <v>92</v>
      </c>
      <c r="C64" s="2" t="str">
        <f>IFERROR(VLOOKUP($B64,Kraftvärmeprod!$B$1:$AH$479,MATCH(C$3,Kraftvärmeprod!$B$1:$AG$1,0),FALSE)/1,"")</f>
        <v/>
      </c>
      <c r="D64" s="2" t="str">
        <f>IFERROR(VLOOKUP($B64,Kraftvärmeprod!$B$1:$AH$479,MATCH(D$3,Kraftvärmeprod!$B$1:$AG$1,0),FALSE)/1,"")</f>
        <v/>
      </c>
      <c r="E64">
        <f>IFERROR(VLOOKUP($B64,Kraftvärmeprod!$B$1:$AH$479,MATCH(E$2,Kraftvärmeprod!$B$1:$AG$1,0),FALSE)/1,0)-IFERROR(VLOOKUP($B64,'Slutlig allokering kvv'!$B$2:$AC$462,MATCH(E$3,'Slutlig allokering kvv'!$B$1:$AJ$1,0),FALSE)/1,0)</f>
        <v>0</v>
      </c>
      <c r="F64">
        <f>IFERROR(VLOOKUP($B64,Kraftvärmeprod!$B$1:$AH$479,MATCH(F$2,Kraftvärmeprod!$B$1:$AG$1,0),FALSE)/1,0)-IFERROR(VLOOKUP($B64,'Slutlig allokering kvv'!$B$2:$AC$462,MATCH(F$3,'Slutlig allokering kvv'!$B$1:$AJ$1,0),FALSE)/1,0)</f>
        <v>0</v>
      </c>
      <c r="G64">
        <f>IFERROR(VLOOKUP($B64,Kraftvärmeprod!$B$1:$AH$479,MATCH(G$2,Kraftvärmeprod!$B$1:$AG$1,0),FALSE)/1,0)-IFERROR(VLOOKUP($B64,'Slutlig allokering kvv'!$B$2:$AC$462,MATCH(G$3,'Slutlig allokering kvv'!$B$1:$AJ$1,0),FALSE)/1,0)</f>
        <v>0</v>
      </c>
      <c r="H64">
        <f>IFERROR(VLOOKUP($B64,Kraftvärmeprod!$B$1:$AH$479,MATCH(H$2,Kraftvärmeprod!$B$1:$AG$1,0),FALSE)/1,0)-IFERROR(VLOOKUP($B64,'Slutlig allokering kvv'!$B$2:$AC$462,MATCH(H$3,'Slutlig allokering kvv'!$B$1:$AJ$1,0),FALSE)/1,0)</f>
        <v>0</v>
      </c>
      <c r="I64">
        <f>IFERROR(VLOOKUP($B64,Kraftvärmeprod!$B$1:$AH$479,MATCH(I$2,Kraftvärmeprod!$B$1:$AG$1,0),FALSE)/1,0)-IFERROR(VLOOKUP($B64,'Slutlig allokering kvv'!$B$2:$AC$462,MATCH(I$3,'Slutlig allokering kvv'!$B$1:$AJ$1,0),FALSE)/1,0)</f>
        <v>0</v>
      </c>
      <c r="J64">
        <f>IFERROR(VLOOKUP($B64,Kraftvärmeprod!$B$1:$AH$479,MATCH(J$2,Kraftvärmeprod!$B$1:$AG$1,0),FALSE)/1,0)-IFERROR(VLOOKUP($B64,'Slutlig allokering kvv'!$B$2:$AC$462,MATCH(J$3,'Slutlig allokering kvv'!$B$1:$AJ$1,0),FALSE)/1,0)</f>
        <v>0</v>
      </c>
      <c r="K64">
        <f>IFERROR(VLOOKUP($B64,Kraftvärmeprod!$B$1:$AH$479,MATCH(K$2,Kraftvärmeprod!$B$1:$AG$1,0),FALSE)/1,0)-IFERROR(VLOOKUP($B64,'Slutlig allokering kvv'!$B$2:$AC$462,MATCH(K$3,'Slutlig allokering kvv'!$B$1:$AJ$1,0),FALSE)/1,0)</f>
        <v>0</v>
      </c>
      <c r="L64">
        <f>IFERROR(VLOOKUP($B64,Kraftvärmeprod!$B$1:$AH$479,MATCH(L$2,Kraftvärmeprod!$B$1:$AG$1,0),FALSE)/1,0)-IFERROR(VLOOKUP($B64,'Slutlig allokering kvv'!$B$2:$AC$462,MATCH(L$3,'Slutlig allokering kvv'!$B$1:$AJ$1,0),FALSE)/1,0)</f>
        <v>0</v>
      </c>
      <c r="M64" s="40">
        <f>IFERROR(VLOOKUP($B64,Miljö!$B$1:$S$477,MATCH(M$2,Miljö!$B$1:$X$1,0),FALSE)/1,0)-IFERROR(VLOOKUP($B64,'Slutlig allokering kvv'!$B$2:$AC$462,MATCH(M$3,'Slutlig allokering kvv'!$B$1:$AJ$1,0),FALSE)/1,0)</f>
        <v>0</v>
      </c>
      <c r="N64">
        <f>IFERROR(VLOOKUP($B64,Kraftvärmeprod!$B$1:$AH$479,MATCH(N$2,Kraftvärmeprod!$B$1:$AG$1,0),FALSE)/1,0)-IFERROR(VLOOKUP($B64,'Slutlig allokering kvv'!$B$2:$AC$462,MATCH(N$3,'Slutlig allokering kvv'!$B$1:$AJ$1,0),FALSE)/1,0)</f>
        <v>0</v>
      </c>
      <c r="O64">
        <f>IFERROR(VLOOKUP($B64,Kraftvärmeprod!$B$1:$AH$479,MATCH(O$2,Kraftvärmeprod!$B$1:$AG$1,0),FALSE)/1,0)-IFERROR(VLOOKUP($B64,'Slutlig allokering kvv'!$B$2:$AC$462,MATCH(O$3,'Slutlig allokering kvv'!$B$1:$AJ$1,0),FALSE)/1,0)</f>
        <v>0</v>
      </c>
      <c r="P64">
        <f>IFERROR(VLOOKUP($B64,Kraftvärmeprod!$B$1:$AH$479,MATCH(P$2,Kraftvärmeprod!$B$1:$AG$1,0),FALSE)/1,0)-IFERROR(VLOOKUP($B64,'Slutlig allokering kvv'!$B$2:$AC$462,MATCH(P$3,'Slutlig allokering kvv'!$B$1:$AJ$1,0),FALSE)/1,0)</f>
        <v>0</v>
      </c>
      <c r="Q64">
        <f>IFERROR(VLOOKUP($B64,Kraftvärmeprod!$B$1:$AH$479,MATCH(Q$2,Kraftvärmeprod!$B$1:$AG$1,0),FALSE)/1,0)-IFERROR(VLOOKUP($B64,'Slutlig allokering kvv'!$B$2:$AC$462,MATCH(Q$3,'Slutlig allokering kvv'!$B$1:$AJ$1,0),FALSE)/1,0)</f>
        <v>0</v>
      </c>
      <c r="R64">
        <f>IFERROR(VLOOKUP($B64,Kraftvärmeprod!$B$1:$AH$479,MATCH(R$2,Kraftvärmeprod!$B$1:$AG$1,0),FALSE)/1,0)-IFERROR(VLOOKUP($B64,'Slutlig allokering kvv'!$B$2:$AC$462,MATCH(R$3,'Slutlig allokering kvv'!$B$1:$AJ$1,0),FALSE)/1,0)</f>
        <v>0</v>
      </c>
      <c r="S64">
        <f>IFERROR(VLOOKUP($B64,Kraftvärmeprod!$B$1:$AH$479,MATCH(S$2,Kraftvärmeprod!$B$1:$AG$1,0),FALSE)/1,0)-IFERROR(VLOOKUP($B64,'Slutlig allokering kvv'!$B$2:$AC$462,MATCH(S$3,'Slutlig allokering kvv'!$B$1:$AJ$1,0),FALSE)/1,0)</f>
        <v>0</v>
      </c>
      <c r="T64">
        <f>IFERROR(VLOOKUP($B64,Kraftvärmeprod!$B$1:$AH$479,MATCH(T$2,Kraftvärmeprod!$B$1:$AG$1,0),FALSE)/1,0)-IFERROR(VLOOKUP($B64,'Slutlig allokering kvv'!$B$2:$AC$462,MATCH(T$3,'Slutlig allokering kvv'!$B$1:$AJ$1,0),FALSE)/1,0)</f>
        <v>0</v>
      </c>
      <c r="U64">
        <f>IFERROR(VLOOKUP($B64,Kraftvärmeprod!$B$1:$AH$479,MATCH(U$2,Kraftvärmeprod!$B$1:$AG$1,0),FALSE)/1,0)-IFERROR(VLOOKUP($B64,'Slutlig allokering kvv'!$B$2:$AC$462,MATCH(U$3,'Slutlig allokering kvv'!$B$1:$AJ$1,0),FALSE)/1,0)</f>
        <v>0</v>
      </c>
      <c r="V64">
        <f>IFERROR(VLOOKUP($B64,Kraftvärmeprod!$B$1:$AH$479,MATCH(V$2,Kraftvärmeprod!$B$1:$AG$1,0),FALSE)/1,0)-IFERROR(VLOOKUP($B64,'Slutlig allokering kvv'!$B$2:$AC$462,MATCH(V$3,'Slutlig allokering kvv'!$B$1:$AJ$1,0),FALSE)/1,0)</f>
        <v>0</v>
      </c>
      <c r="W64">
        <f>IFERROR(VLOOKUP($B64,Kraftvärmeprod!$B$1:$AH$479,MATCH(W$2,Kraftvärmeprod!$B$1:$AG$1,0),FALSE)/1,0)-IFERROR(VLOOKUP($B64,'Slutlig allokering kvv'!$B$2:$AC$462,MATCH(W$3,'Slutlig allokering kvv'!$B$1:$AJ$1,0),FALSE)/1,0)</f>
        <v>0</v>
      </c>
      <c r="X64">
        <f>IFERROR(VLOOKUP($B64,Kraftvärmeprod!$B$1:$AH$479,MATCH(X$2,Kraftvärmeprod!$B$1:$AG$1,0),FALSE)/1,0)-IFERROR(VLOOKUP($B64,'Slutlig allokering kvv'!$B$2:$AC$462,MATCH(X$3,'Slutlig allokering kvv'!$B$1:$AJ$1,0),FALSE)/1,0)</f>
        <v>0</v>
      </c>
      <c r="Y64">
        <f>IFERROR(VLOOKUP($B64,Kraftvärmeprod!$B$1:$AH$479,MATCH(Y$2,Kraftvärmeprod!$B$1:$AG$1,0),FALSE)/1,0)-IFERROR(VLOOKUP($B64,'Slutlig allokering kvv'!$B$2:$AC$462,MATCH(Y$3,'Slutlig allokering kvv'!$B$1:$AJ$1,0),FALSE)/1,0)</f>
        <v>0</v>
      </c>
      <c r="Z64">
        <f>IFERROR(VLOOKUP($B64,Kraftvärmeprod!$B$1:$AH$479,MATCH(Z$2,Kraftvärmeprod!$B$1:$AG$1,0),FALSE)/1,0)-IFERROR(VLOOKUP($B64,'Slutlig allokering kvv'!$B$2:$AC$462,MATCH(Z$3,'Slutlig allokering kvv'!$B$1:$AJ$1,0),FALSE)/1,0)</f>
        <v>0</v>
      </c>
      <c r="AA64">
        <f>IFERROR(VLOOKUP($B64,Kraftvärmeprod!$B$1:$AH$479,MATCH(AA$2,Kraftvärmeprod!$B$1:$AG$1,0),FALSE)/1,0)-IFERROR(VLOOKUP($B64,'Slutlig allokering kvv'!$B$2:$AC$462,MATCH(AA$3,'Slutlig allokering kvv'!$B$1:$AJ$1,0),FALSE)/1,0)</f>
        <v>0</v>
      </c>
      <c r="AB64">
        <f>IFERROR(VLOOKUP($B64,Kraftvärmeprod!$B$1:$AH$479,MATCH(AB$2,Kraftvärmeprod!$B$1:$AG$1,0),FALSE)/1,0)-IFERROR(VLOOKUP($B64,'Slutlig allokering kvv'!$B$2:$AC$462,MATCH(AB$3,'Slutlig allokering kvv'!$B$1:$AJ$1,0),FALSE)/1,0)</f>
        <v>0</v>
      </c>
      <c r="AE64">
        <f t="shared" si="0"/>
        <v>0</v>
      </c>
      <c r="AG64">
        <f>IFERROR(VLOOKUP(B64,'Slutlig allokering kvv'!$B$2:$AJ$462,MATCH("Summa justerad allokerad tillförd energi (utan hjälpel och rökgaskondensering):",'Slutlig allokering kvv'!$B$1:$AK$1,0),FALSE)/1,"")</f>
        <v>0</v>
      </c>
      <c r="AI64" s="23" t="str">
        <f>IFERROR(1-VLOOKUP(B64,'Slutlig allokering kvv'!$B$2:$AJ$462,MATCH("Andel av bränsle i kvv som allokerats till värme, exklusive rökgaskondensering och hjälpel",'Slutlig allokering kvv'!$B$1:$AK$1,0),FALSE),"")</f>
        <v/>
      </c>
      <c r="AK64" s="23" t="str">
        <f t="shared" si="1"/>
        <v/>
      </c>
    </row>
    <row r="65" spans="1:37" x14ac:dyDescent="0.25">
      <c r="A65" s="2" t="s">
        <v>76</v>
      </c>
      <c r="B65" s="2" t="s">
        <v>93</v>
      </c>
      <c r="C65" s="2" t="str">
        <f>IFERROR(VLOOKUP($B65,Kraftvärmeprod!$B$1:$AH$479,MATCH(C$3,Kraftvärmeprod!$B$1:$AG$1,0),FALSE)/1,"")</f>
        <v/>
      </c>
      <c r="D65" s="2" t="str">
        <f>IFERROR(VLOOKUP($B65,Kraftvärmeprod!$B$1:$AH$479,MATCH(D$3,Kraftvärmeprod!$B$1:$AG$1,0),FALSE)/1,"")</f>
        <v/>
      </c>
      <c r="E65">
        <f>IFERROR(VLOOKUP($B65,Kraftvärmeprod!$B$1:$AH$479,MATCH(E$2,Kraftvärmeprod!$B$1:$AG$1,0),FALSE)/1,0)-IFERROR(VLOOKUP($B65,'Slutlig allokering kvv'!$B$2:$AC$462,MATCH(E$3,'Slutlig allokering kvv'!$B$1:$AJ$1,0),FALSE)/1,0)</f>
        <v>0</v>
      </c>
      <c r="F65">
        <f>IFERROR(VLOOKUP($B65,Kraftvärmeprod!$B$1:$AH$479,MATCH(F$2,Kraftvärmeprod!$B$1:$AG$1,0),FALSE)/1,0)-IFERROR(VLOOKUP($B65,'Slutlig allokering kvv'!$B$2:$AC$462,MATCH(F$3,'Slutlig allokering kvv'!$B$1:$AJ$1,0),FALSE)/1,0)</f>
        <v>0</v>
      </c>
      <c r="G65">
        <f>IFERROR(VLOOKUP($B65,Kraftvärmeprod!$B$1:$AH$479,MATCH(G$2,Kraftvärmeprod!$B$1:$AG$1,0),FALSE)/1,0)-IFERROR(VLOOKUP($B65,'Slutlig allokering kvv'!$B$2:$AC$462,MATCH(G$3,'Slutlig allokering kvv'!$B$1:$AJ$1,0),FALSE)/1,0)</f>
        <v>0</v>
      </c>
      <c r="H65">
        <f>IFERROR(VLOOKUP($B65,Kraftvärmeprod!$B$1:$AH$479,MATCH(H$2,Kraftvärmeprod!$B$1:$AG$1,0),FALSE)/1,0)-IFERROR(VLOOKUP($B65,'Slutlig allokering kvv'!$B$2:$AC$462,MATCH(H$3,'Slutlig allokering kvv'!$B$1:$AJ$1,0),FALSE)/1,0)</f>
        <v>0</v>
      </c>
      <c r="I65">
        <f>IFERROR(VLOOKUP($B65,Kraftvärmeprod!$B$1:$AH$479,MATCH(I$2,Kraftvärmeprod!$B$1:$AG$1,0),FALSE)/1,0)-IFERROR(VLOOKUP($B65,'Slutlig allokering kvv'!$B$2:$AC$462,MATCH(I$3,'Slutlig allokering kvv'!$B$1:$AJ$1,0),FALSE)/1,0)</f>
        <v>0</v>
      </c>
      <c r="J65">
        <f>IFERROR(VLOOKUP($B65,Kraftvärmeprod!$B$1:$AH$479,MATCH(J$2,Kraftvärmeprod!$B$1:$AG$1,0),FALSE)/1,0)-IFERROR(VLOOKUP($B65,'Slutlig allokering kvv'!$B$2:$AC$462,MATCH(J$3,'Slutlig allokering kvv'!$B$1:$AJ$1,0),FALSE)/1,0)</f>
        <v>0</v>
      </c>
      <c r="K65">
        <f>IFERROR(VLOOKUP($B65,Kraftvärmeprod!$B$1:$AH$479,MATCH(K$2,Kraftvärmeprod!$B$1:$AG$1,0),FALSE)/1,0)-IFERROR(VLOOKUP($B65,'Slutlig allokering kvv'!$B$2:$AC$462,MATCH(K$3,'Slutlig allokering kvv'!$B$1:$AJ$1,0),FALSE)/1,0)</f>
        <v>0</v>
      </c>
      <c r="L65">
        <f>IFERROR(VLOOKUP($B65,Kraftvärmeprod!$B$1:$AH$479,MATCH(L$2,Kraftvärmeprod!$B$1:$AG$1,0),FALSE)/1,0)-IFERROR(VLOOKUP($B65,'Slutlig allokering kvv'!$B$2:$AC$462,MATCH(L$3,'Slutlig allokering kvv'!$B$1:$AJ$1,0),FALSE)/1,0)</f>
        <v>0</v>
      </c>
      <c r="M65" s="40">
        <f>IFERROR(VLOOKUP($B65,Miljö!$B$1:$S$477,MATCH(M$2,Miljö!$B$1:$X$1,0),FALSE)/1,0)-IFERROR(VLOOKUP($B65,'Slutlig allokering kvv'!$B$2:$AC$462,MATCH(M$3,'Slutlig allokering kvv'!$B$1:$AJ$1,0),FALSE)/1,0)</f>
        <v>0</v>
      </c>
      <c r="N65">
        <f>IFERROR(VLOOKUP($B65,Kraftvärmeprod!$B$1:$AH$479,MATCH(N$2,Kraftvärmeprod!$B$1:$AG$1,0),FALSE)/1,0)-IFERROR(VLOOKUP($B65,'Slutlig allokering kvv'!$B$2:$AC$462,MATCH(N$3,'Slutlig allokering kvv'!$B$1:$AJ$1,0),FALSE)/1,0)</f>
        <v>0</v>
      </c>
      <c r="O65">
        <f>IFERROR(VLOOKUP($B65,Kraftvärmeprod!$B$1:$AH$479,MATCH(O$2,Kraftvärmeprod!$B$1:$AG$1,0),FALSE)/1,0)-IFERROR(VLOOKUP($B65,'Slutlig allokering kvv'!$B$2:$AC$462,MATCH(O$3,'Slutlig allokering kvv'!$B$1:$AJ$1,0),FALSE)/1,0)</f>
        <v>0</v>
      </c>
      <c r="P65">
        <f>IFERROR(VLOOKUP($B65,Kraftvärmeprod!$B$1:$AH$479,MATCH(P$2,Kraftvärmeprod!$B$1:$AG$1,0),FALSE)/1,0)-IFERROR(VLOOKUP($B65,'Slutlig allokering kvv'!$B$2:$AC$462,MATCH(P$3,'Slutlig allokering kvv'!$B$1:$AJ$1,0),FALSE)/1,0)</f>
        <v>0</v>
      </c>
      <c r="Q65">
        <f>IFERROR(VLOOKUP($B65,Kraftvärmeprod!$B$1:$AH$479,MATCH(Q$2,Kraftvärmeprod!$B$1:$AG$1,0),FALSE)/1,0)-IFERROR(VLOOKUP($B65,'Slutlig allokering kvv'!$B$2:$AC$462,MATCH(Q$3,'Slutlig allokering kvv'!$B$1:$AJ$1,0),FALSE)/1,0)</f>
        <v>0</v>
      </c>
      <c r="R65">
        <f>IFERROR(VLOOKUP($B65,Kraftvärmeprod!$B$1:$AH$479,MATCH(R$2,Kraftvärmeprod!$B$1:$AG$1,0),FALSE)/1,0)-IFERROR(VLOOKUP($B65,'Slutlig allokering kvv'!$B$2:$AC$462,MATCH(R$3,'Slutlig allokering kvv'!$B$1:$AJ$1,0),FALSE)/1,0)</f>
        <v>0</v>
      </c>
      <c r="S65">
        <f>IFERROR(VLOOKUP($B65,Kraftvärmeprod!$B$1:$AH$479,MATCH(S$2,Kraftvärmeprod!$B$1:$AG$1,0),FALSE)/1,0)-IFERROR(VLOOKUP($B65,'Slutlig allokering kvv'!$B$2:$AC$462,MATCH(S$3,'Slutlig allokering kvv'!$B$1:$AJ$1,0),FALSE)/1,0)</f>
        <v>0</v>
      </c>
      <c r="T65">
        <f>IFERROR(VLOOKUP($B65,Kraftvärmeprod!$B$1:$AH$479,MATCH(T$2,Kraftvärmeprod!$B$1:$AG$1,0),FALSE)/1,0)-IFERROR(VLOOKUP($B65,'Slutlig allokering kvv'!$B$2:$AC$462,MATCH(T$3,'Slutlig allokering kvv'!$B$1:$AJ$1,0),FALSE)/1,0)</f>
        <v>0</v>
      </c>
      <c r="U65">
        <f>IFERROR(VLOOKUP($B65,Kraftvärmeprod!$B$1:$AH$479,MATCH(U$2,Kraftvärmeprod!$B$1:$AG$1,0),FALSE)/1,0)-IFERROR(VLOOKUP($B65,'Slutlig allokering kvv'!$B$2:$AC$462,MATCH(U$3,'Slutlig allokering kvv'!$B$1:$AJ$1,0),FALSE)/1,0)</f>
        <v>0</v>
      </c>
      <c r="V65">
        <f>IFERROR(VLOOKUP($B65,Kraftvärmeprod!$B$1:$AH$479,MATCH(V$2,Kraftvärmeprod!$B$1:$AG$1,0),FALSE)/1,0)-IFERROR(VLOOKUP($B65,'Slutlig allokering kvv'!$B$2:$AC$462,MATCH(V$3,'Slutlig allokering kvv'!$B$1:$AJ$1,0),FALSE)/1,0)</f>
        <v>0</v>
      </c>
      <c r="W65">
        <f>IFERROR(VLOOKUP($B65,Kraftvärmeprod!$B$1:$AH$479,MATCH(W$2,Kraftvärmeprod!$B$1:$AG$1,0),FALSE)/1,0)-IFERROR(VLOOKUP($B65,'Slutlig allokering kvv'!$B$2:$AC$462,MATCH(W$3,'Slutlig allokering kvv'!$B$1:$AJ$1,0),FALSE)/1,0)</f>
        <v>0</v>
      </c>
      <c r="X65">
        <f>IFERROR(VLOOKUP($B65,Kraftvärmeprod!$B$1:$AH$479,MATCH(X$2,Kraftvärmeprod!$B$1:$AG$1,0),FALSE)/1,0)-IFERROR(VLOOKUP($B65,'Slutlig allokering kvv'!$B$2:$AC$462,MATCH(X$3,'Slutlig allokering kvv'!$B$1:$AJ$1,0),FALSE)/1,0)</f>
        <v>0</v>
      </c>
      <c r="Y65">
        <f>IFERROR(VLOOKUP($B65,Kraftvärmeprod!$B$1:$AH$479,MATCH(Y$2,Kraftvärmeprod!$B$1:$AG$1,0),FALSE)/1,0)-IFERROR(VLOOKUP($B65,'Slutlig allokering kvv'!$B$2:$AC$462,MATCH(Y$3,'Slutlig allokering kvv'!$B$1:$AJ$1,0),FALSE)/1,0)</f>
        <v>0</v>
      </c>
      <c r="Z65">
        <f>IFERROR(VLOOKUP($B65,Kraftvärmeprod!$B$1:$AH$479,MATCH(Z$2,Kraftvärmeprod!$B$1:$AG$1,0),FALSE)/1,0)-IFERROR(VLOOKUP($B65,'Slutlig allokering kvv'!$B$2:$AC$462,MATCH(Z$3,'Slutlig allokering kvv'!$B$1:$AJ$1,0),FALSE)/1,0)</f>
        <v>0</v>
      </c>
      <c r="AA65">
        <f>IFERROR(VLOOKUP($B65,Kraftvärmeprod!$B$1:$AH$479,MATCH(AA$2,Kraftvärmeprod!$B$1:$AG$1,0),FALSE)/1,0)-IFERROR(VLOOKUP($B65,'Slutlig allokering kvv'!$B$2:$AC$462,MATCH(AA$3,'Slutlig allokering kvv'!$B$1:$AJ$1,0),FALSE)/1,0)</f>
        <v>0</v>
      </c>
      <c r="AB65">
        <f>IFERROR(VLOOKUP($B65,Kraftvärmeprod!$B$1:$AH$479,MATCH(AB$2,Kraftvärmeprod!$B$1:$AG$1,0),FALSE)/1,0)-IFERROR(VLOOKUP($B65,'Slutlig allokering kvv'!$B$2:$AC$462,MATCH(AB$3,'Slutlig allokering kvv'!$B$1:$AJ$1,0),FALSE)/1,0)</f>
        <v>0</v>
      </c>
      <c r="AE65">
        <f t="shared" si="0"/>
        <v>0</v>
      </c>
      <c r="AG65">
        <f>IFERROR(VLOOKUP(B65,'Slutlig allokering kvv'!$B$2:$AJ$462,MATCH("Summa justerad allokerad tillförd energi (utan hjälpel och rökgaskondensering):",'Slutlig allokering kvv'!$B$1:$AK$1,0),FALSE)/1,"")</f>
        <v>0</v>
      </c>
      <c r="AI65" s="23" t="str">
        <f>IFERROR(1-VLOOKUP(B65,'Slutlig allokering kvv'!$B$2:$AJ$462,MATCH("Andel av bränsle i kvv som allokerats till värme, exklusive rökgaskondensering och hjälpel",'Slutlig allokering kvv'!$B$1:$AK$1,0),FALSE),"")</f>
        <v/>
      </c>
      <c r="AK65" s="23" t="str">
        <f t="shared" si="1"/>
        <v/>
      </c>
    </row>
    <row r="66" spans="1:37" x14ac:dyDescent="0.25">
      <c r="A66" s="2" t="s">
        <v>76</v>
      </c>
      <c r="B66" s="2" t="s">
        <v>94</v>
      </c>
      <c r="C66" s="2" t="str">
        <f>IFERROR(VLOOKUP($B66,Kraftvärmeprod!$B$1:$AH$479,MATCH(C$3,Kraftvärmeprod!$B$1:$AG$1,0),FALSE)/1,"")</f>
        <v/>
      </c>
      <c r="D66" s="2" t="str">
        <f>IFERROR(VLOOKUP($B66,Kraftvärmeprod!$B$1:$AH$479,MATCH(D$3,Kraftvärmeprod!$B$1:$AG$1,0),FALSE)/1,"")</f>
        <v/>
      </c>
      <c r="E66">
        <f>IFERROR(VLOOKUP($B66,Kraftvärmeprod!$B$1:$AH$479,MATCH(E$2,Kraftvärmeprod!$B$1:$AG$1,0),FALSE)/1,0)-IFERROR(VLOOKUP($B66,'Slutlig allokering kvv'!$B$2:$AC$462,MATCH(E$3,'Slutlig allokering kvv'!$B$1:$AJ$1,0),FALSE)/1,0)</f>
        <v>0</v>
      </c>
      <c r="F66">
        <f>IFERROR(VLOOKUP($B66,Kraftvärmeprod!$B$1:$AH$479,MATCH(F$2,Kraftvärmeprod!$B$1:$AG$1,0),FALSE)/1,0)-IFERROR(VLOOKUP($B66,'Slutlig allokering kvv'!$B$2:$AC$462,MATCH(F$3,'Slutlig allokering kvv'!$B$1:$AJ$1,0),FALSE)/1,0)</f>
        <v>0</v>
      </c>
      <c r="G66">
        <f>IFERROR(VLOOKUP($B66,Kraftvärmeprod!$B$1:$AH$479,MATCH(G$2,Kraftvärmeprod!$B$1:$AG$1,0),FALSE)/1,0)-IFERROR(VLOOKUP($B66,'Slutlig allokering kvv'!$B$2:$AC$462,MATCH(G$3,'Slutlig allokering kvv'!$B$1:$AJ$1,0),FALSE)/1,0)</f>
        <v>0</v>
      </c>
      <c r="H66">
        <f>IFERROR(VLOOKUP($B66,Kraftvärmeprod!$B$1:$AH$479,MATCH(H$2,Kraftvärmeprod!$B$1:$AG$1,0),FALSE)/1,0)-IFERROR(VLOOKUP($B66,'Slutlig allokering kvv'!$B$2:$AC$462,MATCH(H$3,'Slutlig allokering kvv'!$B$1:$AJ$1,0),FALSE)/1,0)</f>
        <v>0</v>
      </c>
      <c r="I66">
        <f>IFERROR(VLOOKUP($B66,Kraftvärmeprod!$B$1:$AH$479,MATCH(I$2,Kraftvärmeprod!$B$1:$AG$1,0),FALSE)/1,0)-IFERROR(VLOOKUP($B66,'Slutlig allokering kvv'!$B$2:$AC$462,MATCH(I$3,'Slutlig allokering kvv'!$B$1:$AJ$1,0),FALSE)/1,0)</f>
        <v>0</v>
      </c>
      <c r="J66">
        <f>IFERROR(VLOOKUP($B66,Kraftvärmeprod!$B$1:$AH$479,MATCH(J$2,Kraftvärmeprod!$B$1:$AG$1,0),FALSE)/1,0)-IFERROR(VLOOKUP($B66,'Slutlig allokering kvv'!$B$2:$AC$462,MATCH(J$3,'Slutlig allokering kvv'!$B$1:$AJ$1,0),FALSE)/1,0)</f>
        <v>0</v>
      </c>
      <c r="K66">
        <f>IFERROR(VLOOKUP($B66,Kraftvärmeprod!$B$1:$AH$479,MATCH(K$2,Kraftvärmeprod!$B$1:$AG$1,0),FALSE)/1,0)-IFERROR(VLOOKUP($B66,'Slutlig allokering kvv'!$B$2:$AC$462,MATCH(K$3,'Slutlig allokering kvv'!$B$1:$AJ$1,0),FALSE)/1,0)</f>
        <v>0</v>
      </c>
      <c r="L66">
        <f>IFERROR(VLOOKUP($B66,Kraftvärmeprod!$B$1:$AH$479,MATCH(L$2,Kraftvärmeprod!$B$1:$AG$1,0),FALSE)/1,0)-IFERROR(VLOOKUP($B66,'Slutlig allokering kvv'!$B$2:$AC$462,MATCH(L$3,'Slutlig allokering kvv'!$B$1:$AJ$1,0),FALSE)/1,0)</f>
        <v>0</v>
      </c>
      <c r="M66" s="40">
        <f>IFERROR(VLOOKUP($B66,Miljö!$B$1:$S$477,MATCH(M$2,Miljö!$B$1:$X$1,0),FALSE)/1,0)-IFERROR(VLOOKUP($B66,'Slutlig allokering kvv'!$B$2:$AC$462,MATCH(M$3,'Slutlig allokering kvv'!$B$1:$AJ$1,0),FALSE)/1,0)</f>
        <v>0</v>
      </c>
      <c r="N66">
        <f>IFERROR(VLOOKUP($B66,Kraftvärmeprod!$B$1:$AH$479,MATCH(N$2,Kraftvärmeprod!$B$1:$AG$1,0),FALSE)/1,0)-IFERROR(VLOOKUP($B66,'Slutlig allokering kvv'!$B$2:$AC$462,MATCH(N$3,'Slutlig allokering kvv'!$B$1:$AJ$1,0),FALSE)/1,0)</f>
        <v>0</v>
      </c>
      <c r="O66">
        <f>IFERROR(VLOOKUP($B66,Kraftvärmeprod!$B$1:$AH$479,MATCH(O$2,Kraftvärmeprod!$B$1:$AG$1,0),FALSE)/1,0)-IFERROR(VLOOKUP($B66,'Slutlig allokering kvv'!$B$2:$AC$462,MATCH(O$3,'Slutlig allokering kvv'!$B$1:$AJ$1,0),FALSE)/1,0)</f>
        <v>0</v>
      </c>
      <c r="P66">
        <f>IFERROR(VLOOKUP($B66,Kraftvärmeprod!$B$1:$AH$479,MATCH(P$2,Kraftvärmeprod!$B$1:$AG$1,0),FALSE)/1,0)-IFERROR(VLOOKUP($B66,'Slutlig allokering kvv'!$B$2:$AC$462,MATCH(P$3,'Slutlig allokering kvv'!$B$1:$AJ$1,0),FALSE)/1,0)</f>
        <v>0</v>
      </c>
      <c r="Q66">
        <f>IFERROR(VLOOKUP($B66,Kraftvärmeprod!$B$1:$AH$479,MATCH(Q$2,Kraftvärmeprod!$B$1:$AG$1,0),FALSE)/1,0)-IFERROR(VLOOKUP($B66,'Slutlig allokering kvv'!$B$2:$AC$462,MATCH(Q$3,'Slutlig allokering kvv'!$B$1:$AJ$1,0),FALSE)/1,0)</f>
        <v>0</v>
      </c>
      <c r="R66">
        <f>IFERROR(VLOOKUP($B66,Kraftvärmeprod!$B$1:$AH$479,MATCH(R$2,Kraftvärmeprod!$B$1:$AG$1,0),FALSE)/1,0)-IFERROR(VLOOKUP($B66,'Slutlig allokering kvv'!$B$2:$AC$462,MATCH(R$3,'Slutlig allokering kvv'!$B$1:$AJ$1,0),FALSE)/1,0)</f>
        <v>0</v>
      </c>
      <c r="S66">
        <f>IFERROR(VLOOKUP($B66,Kraftvärmeprod!$B$1:$AH$479,MATCH(S$2,Kraftvärmeprod!$B$1:$AG$1,0),FALSE)/1,0)-IFERROR(VLOOKUP($B66,'Slutlig allokering kvv'!$B$2:$AC$462,MATCH(S$3,'Slutlig allokering kvv'!$B$1:$AJ$1,0),FALSE)/1,0)</f>
        <v>0</v>
      </c>
      <c r="T66">
        <f>IFERROR(VLOOKUP($B66,Kraftvärmeprod!$B$1:$AH$479,MATCH(T$2,Kraftvärmeprod!$B$1:$AG$1,0),FALSE)/1,0)-IFERROR(VLOOKUP($B66,'Slutlig allokering kvv'!$B$2:$AC$462,MATCH(T$3,'Slutlig allokering kvv'!$B$1:$AJ$1,0),FALSE)/1,0)</f>
        <v>0</v>
      </c>
      <c r="U66">
        <f>IFERROR(VLOOKUP($B66,Kraftvärmeprod!$B$1:$AH$479,MATCH(U$2,Kraftvärmeprod!$B$1:$AG$1,0),FALSE)/1,0)-IFERROR(VLOOKUP($B66,'Slutlig allokering kvv'!$B$2:$AC$462,MATCH(U$3,'Slutlig allokering kvv'!$B$1:$AJ$1,0),FALSE)/1,0)</f>
        <v>0</v>
      </c>
      <c r="V66">
        <f>IFERROR(VLOOKUP($B66,Kraftvärmeprod!$B$1:$AH$479,MATCH(V$2,Kraftvärmeprod!$B$1:$AG$1,0),FALSE)/1,0)-IFERROR(VLOOKUP($B66,'Slutlig allokering kvv'!$B$2:$AC$462,MATCH(V$3,'Slutlig allokering kvv'!$B$1:$AJ$1,0),FALSE)/1,0)</f>
        <v>0</v>
      </c>
      <c r="W66">
        <f>IFERROR(VLOOKUP($B66,Kraftvärmeprod!$B$1:$AH$479,MATCH(W$2,Kraftvärmeprod!$B$1:$AG$1,0),FALSE)/1,0)-IFERROR(VLOOKUP($B66,'Slutlig allokering kvv'!$B$2:$AC$462,MATCH(W$3,'Slutlig allokering kvv'!$B$1:$AJ$1,0),FALSE)/1,0)</f>
        <v>0</v>
      </c>
      <c r="X66">
        <f>IFERROR(VLOOKUP($B66,Kraftvärmeprod!$B$1:$AH$479,MATCH(X$2,Kraftvärmeprod!$B$1:$AG$1,0),FALSE)/1,0)-IFERROR(VLOOKUP($B66,'Slutlig allokering kvv'!$B$2:$AC$462,MATCH(X$3,'Slutlig allokering kvv'!$B$1:$AJ$1,0),FALSE)/1,0)</f>
        <v>0</v>
      </c>
      <c r="Y66">
        <f>IFERROR(VLOOKUP($B66,Kraftvärmeprod!$B$1:$AH$479,MATCH(Y$2,Kraftvärmeprod!$B$1:$AG$1,0),FALSE)/1,0)-IFERROR(VLOOKUP($B66,'Slutlig allokering kvv'!$B$2:$AC$462,MATCH(Y$3,'Slutlig allokering kvv'!$B$1:$AJ$1,0),FALSE)/1,0)</f>
        <v>0</v>
      </c>
      <c r="Z66">
        <f>IFERROR(VLOOKUP($B66,Kraftvärmeprod!$B$1:$AH$479,MATCH(Z$2,Kraftvärmeprod!$B$1:$AG$1,0),FALSE)/1,0)-IFERROR(VLOOKUP($B66,'Slutlig allokering kvv'!$B$2:$AC$462,MATCH(Z$3,'Slutlig allokering kvv'!$B$1:$AJ$1,0),FALSE)/1,0)</f>
        <v>0</v>
      </c>
      <c r="AA66">
        <f>IFERROR(VLOOKUP($B66,Kraftvärmeprod!$B$1:$AH$479,MATCH(AA$2,Kraftvärmeprod!$B$1:$AG$1,0),FALSE)/1,0)-IFERROR(VLOOKUP($B66,'Slutlig allokering kvv'!$B$2:$AC$462,MATCH(AA$3,'Slutlig allokering kvv'!$B$1:$AJ$1,0),FALSE)/1,0)</f>
        <v>0</v>
      </c>
      <c r="AB66">
        <f>IFERROR(VLOOKUP($B66,Kraftvärmeprod!$B$1:$AH$479,MATCH(AB$2,Kraftvärmeprod!$B$1:$AG$1,0),FALSE)/1,0)-IFERROR(VLOOKUP($B66,'Slutlig allokering kvv'!$B$2:$AC$462,MATCH(AB$3,'Slutlig allokering kvv'!$B$1:$AJ$1,0),FALSE)/1,0)</f>
        <v>0</v>
      </c>
      <c r="AE66">
        <f t="shared" si="0"/>
        <v>0</v>
      </c>
      <c r="AG66">
        <f>IFERROR(VLOOKUP(B66,'Slutlig allokering kvv'!$B$2:$AJ$462,MATCH("Summa justerad allokerad tillförd energi (utan hjälpel och rökgaskondensering):",'Slutlig allokering kvv'!$B$1:$AK$1,0),FALSE)/1,"")</f>
        <v>0</v>
      </c>
      <c r="AI66" s="23" t="str">
        <f>IFERROR(1-VLOOKUP(B66,'Slutlig allokering kvv'!$B$2:$AJ$462,MATCH("Andel av bränsle i kvv som allokerats till värme, exklusive rökgaskondensering och hjälpel",'Slutlig allokering kvv'!$B$1:$AK$1,0),FALSE),"")</f>
        <v/>
      </c>
      <c r="AK66" s="23" t="str">
        <f t="shared" si="1"/>
        <v/>
      </c>
    </row>
    <row r="67" spans="1:37" x14ac:dyDescent="0.25">
      <c r="A67" s="2" t="s">
        <v>76</v>
      </c>
      <c r="B67" s="2" t="s">
        <v>95</v>
      </c>
      <c r="C67" s="2" t="str">
        <f>IFERROR(VLOOKUP($B67,Kraftvärmeprod!$B$1:$AH$479,MATCH(C$3,Kraftvärmeprod!$B$1:$AG$1,0),FALSE)/1,"")</f>
        <v/>
      </c>
      <c r="D67" s="2" t="str">
        <f>IFERROR(VLOOKUP($B67,Kraftvärmeprod!$B$1:$AH$479,MATCH(D$3,Kraftvärmeprod!$B$1:$AG$1,0),FALSE)/1,"")</f>
        <v/>
      </c>
      <c r="E67">
        <f>IFERROR(VLOOKUP($B67,Kraftvärmeprod!$B$1:$AH$479,MATCH(E$2,Kraftvärmeprod!$B$1:$AG$1,0),FALSE)/1,0)-IFERROR(VLOOKUP($B67,'Slutlig allokering kvv'!$B$2:$AC$462,MATCH(E$3,'Slutlig allokering kvv'!$B$1:$AJ$1,0),FALSE)/1,0)</f>
        <v>0</v>
      </c>
      <c r="F67">
        <f>IFERROR(VLOOKUP($B67,Kraftvärmeprod!$B$1:$AH$479,MATCH(F$2,Kraftvärmeprod!$B$1:$AG$1,0),FALSE)/1,0)-IFERROR(VLOOKUP($B67,'Slutlig allokering kvv'!$B$2:$AC$462,MATCH(F$3,'Slutlig allokering kvv'!$B$1:$AJ$1,0),FALSE)/1,0)</f>
        <v>0</v>
      </c>
      <c r="G67">
        <f>IFERROR(VLOOKUP($B67,Kraftvärmeprod!$B$1:$AH$479,MATCH(G$2,Kraftvärmeprod!$B$1:$AG$1,0),FALSE)/1,0)-IFERROR(VLOOKUP($B67,'Slutlig allokering kvv'!$B$2:$AC$462,MATCH(G$3,'Slutlig allokering kvv'!$B$1:$AJ$1,0),FALSE)/1,0)</f>
        <v>0</v>
      </c>
      <c r="H67">
        <f>IFERROR(VLOOKUP($B67,Kraftvärmeprod!$B$1:$AH$479,MATCH(H$2,Kraftvärmeprod!$B$1:$AG$1,0),FALSE)/1,0)-IFERROR(VLOOKUP($B67,'Slutlig allokering kvv'!$B$2:$AC$462,MATCH(H$3,'Slutlig allokering kvv'!$B$1:$AJ$1,0),FALSE)/1,0)</f>
        <v>0</v>
      </c>
      <c r="I67">
        <f>IFERROR(VLOOKUP($B67,Kraftvärmeprod!$B$1:$AH$479,MATCH(I$2,Kraftvärmeprod!$B$1:$AG$1,0),FALSE)/1,0)-IFERROR(VLOOKUP($B67,'Slutlig allokering kvv'!$B$2:$AC$462,MATCH(I$3,'Slutlig allokering kvv'!$B$1:$AJ$1,0),FALSE)/1,0)</f>
        <v>0</v>
      </c>
      <c r="J67">
        <f>IFERROR(VLOOKUP($B67,Kraftvärmeprod!$B$1:$AH$479,MATCH(J$2,Kraftvärmeprod!$B$1:$AG$1,0),FALSE)/1,0)-IFERROR(VLOOKUP($B67,'Slutlig allokering kvv'!$B$2:$AC$462,MATCH(J$3,'Slutlig allokering kvv'!$B$1:$AJ$1,0),FALSE)/1,0)</f>
        <v>0</v>
      </c>
      <c r="K67">
        <f>IFERROR(VLOOKUP($B67,Kraftvärmeprod!$B$1:$AH$479,MATCH(K$2,Kraftvärmeprod!$B$1:$AG$1,0),FALSE)/1,0)-IFERROR(VLOOKUP($B67,'Slutlig allokering kvv'!$B$2:$AC$462,MATCH(K$3,'Slutlig allokering kvv'!$B$1:$AJ$1,0),FALSE)/1,0)</f>
        <v>0</v>
      </c>
      <c r="L67">
        <f>IFERROR(VLOOKUP($B67,Kraftvärmeprod!$B$1:$AH$479,MATCH(L$2,Kraftvärmeprod!$B$1:$AG$1,0),FALSE)/1,0)-IFERROR(VLOOKUP($B67,'Slutlig allokering kvv'!$B$2:$AC$462,MATCH(L$3,'Slutlig allokering kvv'!$B$1:$AJ$1,0),FALSE)/1,0)</f>
        <v>0</v>
      </c>
      <c r="M67" s="40">
        <f>IFERROR(VLOOKUP($B67,Miljö!$B$1:$S$477,MATCH(M$2,Miljö!$B$1:$X$1,0),FALSE)/1,0)-IFERROR(VLOOKUP($B67,'Slutlig allokering kvv'!$B$2:$AC$462,MATCH(M$3,'Slutlig allokering kvv'!$B$1:$AJ$1,0),FALSE)/1,0)</f>
        <v>0</v>
      </c>
      <c r="N67">
        <f>IFERROR(VLOOKUP($B67,Kraftvärmeprod!$B$1:$AH$479,MATCH(N$2,Kraftvärmeprod!$B$1:$AG$1,0),FALSE)/1,0)-IFERROR(VLOOKUP($B67,'Slutlig allokering kvv'!$B$2:$AC$462,MATCH(N$3,'Slutlig allokering kvv'!$B$1:$AJ$1,0),FALSE)/1,0)</f>
        <v>0</v>
      </c>
      <c r="O67">
        <f>IFERROR(VLOOKUP($B67,Kraftvärmeprod!$B$1:$AH$479,MATCH(O$2,Kraftvärmeprod!$B$1:$AG$1,0),FALSE)/1,0)-IFERROR(VLOOKUP($B67,'Slutlig allokering kvv'!$B$2:$AC$462,MATCH(O$3,'Slutlig allokering kvv'!$B$1:$AJ$1,0),FALSE)/1,0)</f>
        <v>0</v>
      </c>
      <c r="P67">
        <f>IFERROR(VLOOKUP($B67,Kraftvärmeprod!$B$1:$AH$479,MATCH(P$2,Kraftvärmeprod!$B$1:$AG$1,0),FALSE)/1,0)-IFERROR(VLOOKUP($B67,'Slutlig allokering kvv'!$B$2:$AC$462,MATCH(P$3,'Slutlig allokering kvv'!$B$1:$AJ$1,0),FALSE)/1,0)</f>
        <v>0</v>
      </c>
      <c r="Q67">
        <f>IFERROR(VLOOKUP($B67,Kraftvärmeprod!$B$1:$AH$479,MATCH(Q$2,Kraftvärmeprod!$B$1:$AG$1,0),FALSE)/1,0)-IFERROR(VLOOKUP($B67,'Slutlig allokering kvv'!$B$2:$AC$462,MATCH(Q$3,'Slutlig allokering kvv'!$B$1:$AJ$1,0),FALSE)/1,0)</f>
        <v>0</v>
      </c>
      <c r="R67">
        <f>IFERROR(VLOOKUP($B67,Kraftvärmeprod!$B$1:$AH$479,MATCH(R$2,Kraftvärmeprod!$B$1:$AG$1,0),FALSE)/1,0)-IFERROR(VLOOKUP($B67,'Slutlig allokering kvv'!$B$2:$AC$462,MATCH(R$3,'Slutlig allokering kvv'!$B$1:$AJ$1,0),FALSE)/1,0)</f>
        <v>0</v>
      </c>
      <c r="S67">
        <f>IFERROR(VLOOKUP($B67,Kraftvärmeprod!$B$1:$AH$479,MATCH(S$2,Kraftvärmeprod!$B$1:$AG$1,0),FALSE)/1,0)-IFERROR(VLOOKUP($B67,'Slutlig allokering kvv'!$B$2:$AC$462,MATCH(S$3,'Slutlig allokering kvv'!$B$1:$AJ$1,0),FALSE)/1,0)</f>
        <v>0</v>
      </c>
      <c r="T67">
        <f>IFERROR(VLOOKUP($B67,Kraftvärmeprod!$B$1:$AH$479,MATCH(T$2,Kraftvärmeprod!$B$1:$AG$1,0),FALSE)/1,0)-IFERROR(VLOOKUP($B67,'Slutlig allokering kvv'!$B$2:$AC$462,MATCH(T$3,'Slutlig allokering kvv'!$B$1:$AJ$1,0),FALSE)/1,0)</f>
        <v>0</v>
      </c>
      <c r="U67">
        <f>IFERROR(VLOOKUP($B67,Kraftvärmeprod!$B$1:$AH$479,MATCH(U$2,Kraftvärmeprod!$B$1:$AG$1,0),FALSE)/1,0)-IFERROR(VLOOKUP($B67,'Slutlig allokering kvv'!$B$2:$AC$462,MATCH(U$3,'Slutlig allokering kvv'!$B$1:$AJ$1,0),FALSE)/1,0)</f>
        <v>0</v>
      </c>
      <c r="V67">
        <f>IFERROR(VLOOKUP($B67,Kraftvärmeprod!$B$1:$AH$479,MATCH(V$2,Kraftvärmeprod!$B$1:$AG$1,0),FALSE)/1,0)-IFERROR(VLOOKUP($B67,'Slutlig allokering kvv'!$B$2:$AC$462,MATCH(V$3,'Slutlig allokering kvv'!$B$1:$AJ$1,0),FALSE)/1,0)</f>
        <v>0</v>
      </c>
      <c r="W67">
        <f>IFERROR(VLOOKUP($B67,Kraftvärmeprod!$B$1:$AH$479,MATCH(W$2,Kraftvärmeprod!$B$1:$AG$1,0),FALSE)/1,0)-IFERROR(VLOOKUP($B67,'Slutlig allokering kvv'!$B$2:$AC$462,MATCH(W$3,'Slutlig allokering kvv'!$B$1:$AJ$1,0),FALSE)/1,0)</f>
        <v>0</v>
      </c>
      <c r="X67">
        <f>IFERROR(VLOOKUP($B67,Kraftvärmeprod!$B$1:$AH$479,MATCH(X$2,Kraftvärmeprod!$B$1:$AG$1,0),FALSE)/1,0)-IFERROR(VLOOKUP($B67,'Slutlig allokering kvv'!$B$2:$AC$462,MATCH(X$3,'Slutlig allokering kvv'!$B$1:$AJ$1,0),FALSE)/1,0)</f>
        <v>0</v>
      </c>
      <c r="Y67">
        <f>IFERROR(VLOOKUP($B67,Kraftvärmeprod!$B$1:$AH$479,MATCH(Y$2,Kraftvärmeprod!$B$1:$AG$1,0),FALSE)/1,0)-IFERROR(VLOOKUP($B67,'Slutlig allokering kvv'!$B$2:$AC$462,MATCH(Y$3,'Slutlig allokering kvv'!$B$1:$AJ$1,0),FALSE)/1,0)</f>
        <v>0</v>
      </c>
      <c r="Z67">
        <f>IFERROR(VLOOKUP($B67,Kraftvärmeprod!$B$1:$AH$479,MATCH(Z$2,Kraftvärmeprod!$B$1:$AG$1,0),FALSE)/1,0)-IFERROR(VLOOKUP($B67,'Slutlig allokering kvv'!$B$2:$AC$462,MATCH(Z$3,'Slutlig allokering kvv'!$B$1:$AJ$1,0),FALSE)/1,0)</f>
        <v>0</v>
      </c>
      <c r="AA67">
        <f>IFERROR(VLOOKUP($B67,Kraftvärmeprod!$B$1:$AH$479,MATCH(AA$2,Kraftvärmeprod!$B$1:$AG$1,0),FALSE)/1,0)-IFERROR(VLOOKUP($B67,'Slutlig allokering kvv'!$B$2:$AC$462,MATCH(AA$3,'Slutlig allokering kvv'!$B$1:$AJ$1,0),FALSE)/1,0)</f>
        <v>0</v>
      </c>
      <c r="AB67">
        <f>IFERROR(VLOOKUP($B67,Kraftvärmeprod!$B$1:$AH$479,MATCH(AB$2,Kraftvärmeprod!$B$1:$AG$1,0),FALSE)/1,0)-IFERROR(VLOOKUP($B67,'Slutlig allokering kvv'!$B$2:$AC$462,MATCH(AB$3,'Slutlig allokering kvv'!$B$1:$AJ$1,0),FALSE)/1,0)</f>
        <v>0</v>
      </c>
      <c r="AE67">
        <f t="shared" si="0"/>
        <v>0</v>
      </c>
      <c r="AG67">
        <f>IFERROR(VLOOKUP(B67,'Slutlig allokering kvv'!$B$2:$AJ$462,MATCH("Summa justerad allokerad tillförd energi (utan hjälpel och rökgaskondensering):",'Slutlig allokering kvv'!$B$1:$AK$1,0),FALSE)/1,"")</f>
        <v>0</v>
      </c>
      <c r="AI67" s="23" t="str">
        <f>IFERROR(1-VLOOKUP(B67,'Slutlig allokering kvv'!$B$2:$AJ$462,MATCH("Andel av bränsle i kvv som allokerats till värme, exklusive rökgaskondensering och hjälpel",'Slutlig allokering kvv'!$B$1:$AK$1,0),FALSE),"")</f>
        <v/>
      </c>
      <c r="AK67" s="23" t="str">
        <f t="shared" si="1"/>
        <v/>
      </c>
    </row>
    <row r="68" spans="1:37" x14ac:dyDescent="0.25">
      <c r="A68" s="2" t="s">
        <v>76</v>
      </c>
      <c r="B68" s="2" t="s">
        <v>96</v>
      </c>
      <c r="C68" s="2" t="str">
        <f>IFERROR(VLOOKUP($B68,Kraftvärmeprod!$B$1:$AH$479,MATCH(C$3,Kraftvärmeprod!$B$1:$AG$1,0),FALSE)/1,"")</f>
        <v/>
      </c>
      <c r="D68" s="2" t="str">
        <f>IFERROR(VLOOKUP($B68,Kraftvärmeprod!$B$1:$AH$479,MATCH(D$3,Kraftvärmeprod!$B$1:$AG$1,0),FALSE)/1,"")</f>
        <v/>
      </c>
      <c r="E68">
        <f>IFERROR(VLOOKUP($B68,Kraftvärmeprod!$B$1:$AH$479,MATCH(E$2,Kraftvärmeprod!$B$1:$AG$1,0),FALSE)/1,0)-IFERROR(VLOOKUP($B68,'Slutlig allokering kvv'!$B$2:$AC$462,MATCH(E$3,'Slutlig allokering kvv'!$B$1:$AJ$1,0),FALSE)/1,0)</f>
        <v>0</v>
      </c>
      <c r="F68">
        <f>IFERROR(VLOOKUP($B68,Kraftvärmeprod!$B$1:$AH$479,MATCH(F$2,Kraftvärmeprod!$B$1:$AG$1,0),FALSE)/1,0)-IFERROR(VLOOKUP($B68,'Slutlig allokering kvv'!$B$2:$AC$462,MATCH(F$3,'Slutlig allokering kvv'!$B$1:$AJ$1,0),FALSE)/1,0)</f>
        <v>0</v>
      </c>
      <c r="G68">
        <f>IFERROR(VLOOKUP($B68,Kraftvärmeprod!$B$1:$AH$479,MATCH(G$2,Kraftvärmeprod!$B$1:$AG$1,0),FALSE)/1,0)-IFERROR(VLOOKUP($B68,'Slutlig allokering kvv'!$B$2:$AC$462,MATCH(G$3,'Slutlig allokering kvv'!$B$1:$AJ$1,0),FALSE)/1,0)</f>
        <v>0</v>
      </c>
      <c r="H68">
        <f>IFERROR(VLOOKUP($B68,Kraftvärmeprod!$B$1:$AH$479,MATCH(H$2,Kraftvärmeprod!$B$1:$AG$1,0),FALSE)/1,0)-IFERROR(VLOOKUP($B68,'Slutlig allokering kvv'!$B$2:$AC$462,MATCH(H$3,'Slutlig allokering kvv'!$B$1:$AJ$1,0),FALSE)/1,0)</f>
        <v>0</v>
      </c>
      <c r="I68">
        <f>IFERROR(VLOOKUP($B68,Kraftvärmeprod!$B$1:$AH$479,MATCH(I$2,Kraftvärmeprod!$B$1:$AG$1,0),FALSE)/1,0)-IFERROR(VLOOKUP($B68,'Slutlig allokering kvv'!$B$2:$AC$462,MATCH(I$3,'Slutlig allokering kvv'!$B$1:$AJ$1,0),FALSE)/1,0)</f>
        <v>0</v>
      </c>
      <c r="J68">
        <f>IFERROR(VLOOKUP($B68,Kraftvärmeprod!$B$1:$AH$479,MATCH(J$2,Kraftvärmeprod!$B$1:$AG$1,0),FALSE)/1,0)-IFERROR(VLOOKUP($B68,'Slutlig allokering kvv'!$B$2:$AC$462,MATCH(J$3,'Slutlig allokering kvv'!$B$1:$AJ$1,0),FALSE)/1,0)</f>
        <v>0</v>
      </c>
      <c r="K68">
        <f>IFERROR(VLOOKUP($B68,Kraftvärmeprod!$B$1:$AH$479,MATCH(K$2,Kraftvärmeprod!$B$1:$AG$1,0),FALSE)/1,0)-IFERROR(VLOOKUP($B68,'Slutlig allokering kvv'!$B$2:$AC$462,MATCH(K$3,'Slutlig allokering kvv'!$B$1:$AJ$1,0),FALSE)/1,0)</f>
        <v>0</v>
      </c>
      <c r="L68">
        <f>IFERROR(VLOOKUP($B68,Kraftvärmeprod!$B$1:$AH$479,MATCH(L$2,Kraftvärmeprod!$B$1:$AG$1,0),FALSE)/1,0)-IFERROR(VLOOKUP($B68,'Slutlig allokering kvv'!$B$2:$AC$462,MATCH(L$3,'Slutlig allokering kvv'!$B$1:$AJ$1,0),FALSE)/1,0)</f>
        <v>0</v>
      </c>
      <c r="M68" s="40">
        <f>IFERROR(VLOOKUP($B68,Miljö!$B$1:$S$477,MATCH(M$2,Miljö!$B$1:$X$1,0),FALSE)/1,0)-IFERROR(VLOOKUP($B68,'Slutlig allokering kvv'!$B$2:$AC$462,MATCH(M$3,'Slutlig allokering kvv'!$B$1:$AJ$1,0),FALSE)/1,0)</f>
        <v>0</v>
      </c>
      <c r="N68">
        <f>IFERROR(VLOOKUP($B68,Kraftvärmeprod!$B$1:$AH$479,MATCH(N$2,Kraftvärmeprod!$B$1:$AG$1,0),FALSE)/1,0)-IFERROR(VLOOKUP($B68,'Slutlig allokering kvv'!$B$2:$AC$462,MATCH(N$3,'Slutlig allokering kvv'!$B$1:$AJ$1,0),FALSE)/1,0)</f>
        <v>0</v>
      </c>
      <c r="O68">
        <f>IFERROR(VLOOKUP($B68,Kraftvärmeprod!$B$1:$AH$479,MATCH(O$2,Kraftvärmeprod!$B$1:$AG$1,0),FALSE)/1,0)-IFERROR(VLOOKUP($B68,'Slutlig allokering kvv'!$B$2:$AC$462,MATCH(O$3,'Slutlig allokering kvv'!$B$1:$AJ$1,0),FALSE)/1,0)</f>
        <v>0</v>
      </c>
      <c r="P68">
        <f>IFERROR(VLOOKUP($B68,Kraftvärmeprod!$B$1:$AH$479,MATCH(P$2,Kraftvärmeprod!$B$1:$AG$1,0),FALSE)/1,0)-IFERROR(VLOOKUP($B68,'Slutlig allokering kvv'!$B$2:$AC$462,MATCH(P$3,'Slutlig allokering kvv'!$B$1:$AJ$1,0),FALSE)/1,0)</f>
        <v>0</v>
      </c>
      <c r="Q68">
        <f>IFERROR(VLOOKUP($B68,Kraftvärmeprod!$B$1:$AH$479,MATCH(Q$2,Kraftvärmeprod!$B$1:$AG$1,0),FALSE)/1,0)-IFERROR(VLOOKUP($B68,'Slutlig allokering kvv'!$B$2:$AC$462,MATCH(Q$3,'Slutlig allokering kvv'!$B$1:$AJ$1,0),FALSE)/1,0)</f>
        <v>0</v>
      </c>
      <c r="R68">
        <f>IFERROR(VLOOKUP($B68,Kraftvärmeprod!$B$1:$AH$479,MATCH(R$2,Kraftvärmeprod!$B$1:$AG$1,0),FALSE)/1,0)-IFERROR(VLOOKUP($B68,'Slutlig allokering kvv'!$B$2:$AC$462,MATCH(R$3,'Slutlig allokering kvv'!$B$1:$AJ$1,0),FALSE)/1,0)</f>
        <v>0</v>
      </c>
      <c r="S68">
        <f>IFERROR(VLOOKUP($B68,Kraftvärmeprod!$B$1:$AH$479,MATCH(S$2,Kraftvärmeprod!$B$1:$AG$1,0),FALSE)/1,0)-IFERROR(VLOOKUP($B68,'Slutlig allokering kvv'!$B$2:$AC$462,MATCH(S$3,'Slutlig allokering kvv'!$B$1:$AJ$1,0),FALSE)/1,0)</f>
        <v>0</v>
      </c>
      <c r="T68">
        <f>IFERROR(VLOOKUP($B68,Kraftvärmeprod!$B$1:$AH$479,MATCH(T$2,Kraftvärmeprod!$B$1:$AG$1,0),FALSE)/1,0)-IFERROR(VLOOKUP($B68,'Slutlig allokering kvv'!$B$2:$AC$462,MATCH(T$3,'Slutlig allokering kvv'!$B$1:$AJ$1,0),FALSE)/1,0)</f>
        <v>0</v>
      </c>
      <c r="U68">
        <f>IFERROR(VLOOKUP($B68,Kraftvärmeprod!$B$1:$AH$479,MATCH(U$2,Kraftvärmeprod!$B$1:$AG$1,0),FALSE)/1,0)-IFERROR(VLOOKUP($B68,'Slutlig allokering kvv'!$B$2:$AC$462,MATCH(U$3,'Slutlig allokering kvv'!$B$1:$AJ$1,0),FALSE)/1,0)</f>
        <v>0</v>
      </c>
      <c r="V68">
        <f>IFERROR(VLOOKUP($B68,Kraftvärmeprod!$B$1:$AH$479,MATCH(V$2,Kraftvärmeprod!$B$1:$AG$1,0),FALSE)/1,0)-IFERROR(VLOOKUP($B68,'Slutlig allokering kvv'!$B$2:$AC$462,MATCH(V$3,'Slutlig allokering kvv'!$B$1:$AJ$1,0),FALSE)/1,0)</f>
        <v>0</v>
      </c>
      <c r="W68">
        <f>IFERROR(VLOOKUP($B68,Kraftvärmeprod!$B$1:$AH$479,MATCH(W$2,Kraftvärmeprod!$B$1:$AG$1,0),FALSE)/1,0)-IFERROR(VLOOKUP($B68,'Slutlig allokering kvv'!$B$2:$AC$462,MATCH(W$3,'Slutlig allokering kvv'!$B$1:$AJ$1,0),FALSE)/1,0)</f>
        <v>0</v>
      </c>
      <c r="X68">
        <f>IFERROR(VLOOKUP($B68,Kraftvärmeprod!$B$1:$AH$479,MATCH(X$2,Kraftvärmeprod!$B$1:$AG$1,0),FALSE)/1,0)-IFERROR(VLOOKUP($B68,'Slutlig allokering kvv'!$B$2:$AC$462,MATCH(X$3,'Slutlig allokering kvv'!$B$1:$AJ$1,0),FALSE)/1,0)</f>
        <v>0</v>
      </c>
      <c r="Y68">
        <f>IFERROR(VLOOKUP($B68,Kraftvärmeprod!$B$1:$AH$479,MATCH(Y$2,Kraftvärmeprod!$B$1:$AG$1,0),FALSE)/1,0)-IFERROR(VLOOKUP($B68,'Slutlig allokering kvv'!$B$2:$AC$462,MATCH(Y$3,'Slutlig allokering kvv'!$B$1:$AJ$1,0),FALSE)/1,0)</f>
        <v>0</v>
      </c>
      <c r="Z68">
        <f>IFERROR(VLOOKUP($B68,Kraftvärmeprod!$B$1:$AH$479,MATCH(Z$2,Kraftvärmeprod!$B$1:$AG$1,0),FALSE)/1,0)-IFERROR(VLOOKUP($B68,'Slutlig allokering kvv'!$B$2:$AC$462,MATCH(Z$3,'Slutlig allokering kvv'!$B$1:$AJ$1,0),FALSE)/1,0)</f>
        <v>0</v>
      </c>
      <c r="AA68">
        <f>IFERROR(VLOOKUP($B68,Kraftvärmeprod!$B$1:$AH$479,MATCH(AA$2,Kraftvärmeprod!$B$1:$AG$1,0),FALSE)/1,0)-IFERROR(VLOOKUP($B68,'Slutlig allokering kvv'!$B$2:$AC$462,MATCH(AA$3,'Slutlig allokering kvv'!$B$1:$AJ$1,0),FALSE)/1,0)</f>
        <v>0</v>
      </c>
      <c r="AB68">
        <f>IFERROR(VLOOKUP($B68,Kraftvärmeprod!$B$1:$AH$479,MATCH(AB$2,Kraftvärmeprod!$B$1:$AG$1,0),FALSE)/1,0)-IFERROR(VLOOKUP($B68,'Slutlig allokering kvv'!$B$2:$AC$462,MATCH(AB$3,'Slutlig allokering kvv'!$B$1:$AJ$1,0),FALSE)/1,0)</f>
        <v>0</v>
      </c>
      <c r="AE68">
        <f t="shared" si="0"/>
        <v>0</v>
      </c>
      <c r="AG68">
        <f>IFERROR(VLOOKUP(B68,'Slutlig allokering kvv'!$B$2:$AJ$462,MATCH("Summa justerad allokerad tillförd energi (utan hjälpel och rökgaskondensering):",'Slutlig allokering kvv'!$B$1:$AK$1,0),FALSE)/1,"")</f>
        <v>0</v>
      </c>
      <c r="AI68" s="23" t="str">
        <f>IFERROR(1-VLOOKUP(B68,'Slutlig allokering kvv'!$B$2:$AJ$462,MATCH("Andel av bränsle i kvv som allokerats till värme, exklusive rökgaskondensering och hjälpel",'Slutlig allokering kvv'!$B$1:$AK$1,0),FALSE),"")</f>
        <v/>
      </c>
      <c r="AK68" s="23" t="str">
        <f t="shared" si="1"/>
        <v/>
      </c>
    </row>
    <row r="69" spans="1:37" x14ac:dyDescent="0.25">
      <c r="A69" s="2" t="s">
        <v>76</v>
      </c>
      <c r="B69" s="2" t="s">
        <v>97</v>
      </c>
      <c r="C69" s="2" t="str">
        <f>IFERROR(VLOOKUP($B69,Kraftvärmeprod!$B$1:$AH$479,MATCH(C$3,Kraftvärmeprod!$B$1:$AG$1,0),FALSE)/1,"")</f>
        <v/>
      </c>
      <c r="D69" s="2" t="str">
        <f>IFERROR(VLOOKUP($B69,Kraftvärmeprod!$B$1:$AH$479,MATCH(D$3,Kraftvärmeprod!$B$1:$AG$1,0),FALSE)/1,"")</f>
        <v/>
      </c>
      <c r="E69">
        <f>IFERROR(VLOOKUP($B69,Kraftvärmeprod!$B$1:$AH$479,MATCH(E$2,Kraftvärmeprod!$B$1:$AG$1,0),FALSE)/1,0)-IFERROR(VLOOKUP($B69,'Slutlig allokering kvv'!$B$2:$AC$462,MATCH(E$3,'Slutlig allokering kvv'!$B$1:$AJ$1,0),FALSE)/1,0)</f>
        <v>0</v>
      </c>
      <c r="F69">
        <f>IFERROR(VLOOKUP($B69,Kraftvärmeprod!$B$1:$AH$479,MATCH(F$2,Kraftvärmeprod!$B$1:$AG$1,0),FALSE)/1,0)-IFERROR(VLOOKUP($B69,'Slutlig allokering kvv'!$B$2:$AC$462,MATCH(F$3,'Slutlig allokering kvv'!$B$1:$AJ$1,0),FALSE)/1,0)</f>
        <v>0</v>
      </c>
      <c r="G69">
        <f>IFERROR(VLOOKUP($B69,Kraftvärmeprod!$B$1:$AH$479,MATCH(G$2,Kraftvärmeprod!$B$1:$AG$1,0),FALSE)/1,0)-IFERROR(VLOOKUP($B69,'Slutlig allokering kvv'!$B$2:$AC$462,MATCH(G$3,'Slutlig allokering kvv'!$B$1:$AJ$1,0),FALSE)/1,0)</f>
        <v>0</v>
      </c>
      <c r="H69">
        <f>IFERROR(VLOOKUP($B69,Kraftvärmeprod!$B$1:$AH$479,MATCH(H$2,Kraftvärmeprod!$B$1:$AG$1,0),FALSE)/1,0)-IFERROR(VLOOKUP($B69,'Slutlig allokering kvv'!$B$2:$AC$462,MATCH(H$3,'Slutlig allokering kvv'!$B$1:$AJ$1,0),FALSE)/1,0)</f>
        <v>0</v>
      </c>
      <c r="I69">
        <f>IFERROR(VLOOKUP($B69,Kraftvärmeprod!$B$1:$AH$479,MATCH(I$2,Kraftvärmeprod!$B$1:$AG$1,0),FALSE)/1,0)-IFERROR(VLOOKUP($B69,'Slutlig allokering kvv'!$B$2:$AC$462,MATCH(I$3,'Slutlig allokering kvv'!$B$1:$AJ$1,0),FALSE)/1,0)</f>
        <v>0</v>
      </c>
      <c r="J69">
        <f>IFERROR(VLOOKUP($B69,Kraftvärmeprod!$B$1:$AH$479,MATCH(J$2,Kraftvärmeprod!$B$1:$AG$1,0),FALSE)/1,0)-IFERROR(VLOOKUP($B69,'Slutlig allokering kvv'!$B$2:$AC$462,MATCH(J$3,'Slutlig allokering kvv'!$B$1:$AJ$1,0),FALSE)/1,0)</f>
        <v>0</v>
      </c>
      <c r="K69">
        <f>IFERROR(VLOOKUP($B69,Kraftvärmeprod!$B$1:$AH$479,MATCH(K$2,Kraftvärmeprod!$B$1:$AG$1,0),FALSE)/1,0)-IFERROR(VLOOKUP($B69,'Slutlig allokering kvv'!$B$2:$AC$462,MATCH(K$3,'Slutlig allokering kvv'!$B$1:$AJ$1,0),FALSE)/1,0)</f>
        <v>0</v>
      </c>
      <c r="L69">
        <f>IFERROR(VLOOKUP($B69,Kraftvärmeprod!$B$1:$AH$479,MATCH(L$2,Kraftvärmeprod!$B$1:$AG$1,0),FALSE)/1,0)-IFERROR(VLOOKUP($B69,'Slutlig allokering kvv'!$B$2:$AC$462,MATCH(L$3,'Slutlig allokering kvv'!$B$1:$AJ$1,0),FALSE)/1,0)</f>
        <v>0</v>
      </c>
      <c r="M69" s="40">
        <f>IFERROR(VLOOKUP($B69,Miljö!$B$1:$S$477,MATCH(M$2,Miljö!$B$1:$X$1,0),FALSE)/1,0)-IFERROR(VLOOKUP($B69,'Slutlig allokering kvv'!$B$2:$AC$462,MATCH(M$3,'Slutlig allokering kvv'!$B$1:$AJ$1,0),FALSE)/1,0)</f>
        <v>0</v>
      </c>
      <c r="N69">
        <f>IFERROR(VLOOKUP($B69,Kraftvärmeprod!$B$1:$AH$479,MATCH(N$2,Kraftvärmeprod!$B$1:$AG$1,0),FALSE)/1,0)-IFERROR(VLOOKUP($B69,'Slutlig allokering kvv'!$B$2:$AC$462,MATCH(N$3,'Slutlig allokering kvv'!$B$1:$AJ$1,0),FALSE)/1,0)</f>
        <v>0</v>
      </c>
      <c r="O69">
        <f>IFERROR(VLOOKUP($B69,Kraftvärmeprod!$B$1:$AH$479,MATCH(O$2,Kraftvärmeprod!$B$1:$AG$1,0),FALSE)/1,0)-IFERROR(VLOOKUP($B69,'Slutlig allokering kvv'!$B$2:$AC$462,MATCH(O$3,'Slutlig allokering kvv'!$B$1:$AJ$1,0),FALSE)/1,0)</f>
        <v>0</v>
      </c>
      <c r="P69">
        <f>IFERROR(VLOOKUP($B69,Kraftvärmeprod!$B$1:$AH$479,MATCH(P$2,Kraftvärmeprod!$B$1:$AG$1,0),FALSE)/1,0)-IFERROR(VLOOKUP($B69,'Slutlig allokering kvv'!$B$2:$AC$462,MATCH(P$3,'Slutlig allokering kvv'!$B$1:$AJ$1,0),FALSE)/1,0)</f>
        <v>0</v>
      </c>
      <c r="Q69">
        <f>IFERROR(VLOOKUP($B69,Kraftvärmeprod!$B$1:$AH$479,MATCH(Q$2,Kraftvärmeprod!$B$1:$AG$1,0),FALSE)/1,0)-IFERROR(VLOOKUP($B69,'Slutlig allokering kvv'!$B$2:$AC$462,MATCH(Q$3,'Slutlig allokering kvv'!$B$1:$AJ$1,0),FALSE)/1,0)</f>
        <v>0</v>
      </c>
      <c r="R69">
        <f>IFERROR(VLOOKUP($B69,Kraftvärmeprod!$B$1:$AH$479,MATCH(R$2,Kraftvärmeprod!$B$1:$AG$1,0),FALSE)/1,0)-IFERROR(VLOOKUP($B69,'Slutlig allokering kvv'!$B$2:$AC$462,MATCH(R$3,'Slutlig allokering kvv'!$B$1:$AJ$1,0),FALSE)/1,0)</f>
        <v>0</v>
      </c>
      <c r="S69">
        <f>IFERROR(VLOOKUP($B69,Kraftvärmeprod!$B$1:$AH$479,MATCH(S$2,Kraftvärmeprod!$B$1:$AG$1,0),FALSE)/1,0)-IFERROR(VLOOKUP($B69,'Slutlig allokering kvv'!$B$2:$AC$462,MATCH(S$3,'Slutlig allokering kvv'!$B$1:$AJ$1,0),FALSE)/1,0)</f>
        <v>0</v>
      </c>
      <c r="T69">
        <f>IFERROR(VLOOKUP($B69,Kraftvärmeprod!$B$1:$AH$479,MATCH(T$2,Kraftvärmeprod!$B$1:$AG$1,0),FALSE)/1,0)-IFERROR(VLOOKUP($B69,'Slutlig allokering kvv'!$B$2:$AC$462,MATCH(T$3,'Slutlig allokering kvv'!$B$1:$AJ$1,0),FALSE)/1,0)</f>
        <v>0</v>
      </c>
      <c r="U69">
        <f>IFERROR(VLOOKUP($B69,Kraftvärmeprod!$B$1:$AH$479,MATCH(U$2,Kraftvärmeprod!$B$1:$AG$1,0),FALSE)/1,0)-IFERROR(VLOOKUP($B69,'Slutlig allokering kvv'!$B$2:$AC$462,MATCH(U$3,'Slutlig allokering kvv'!$B$1:$AJ$1,0),FALSE)/1,0)</f>
        <v>0</v>
      </c>
      <c r="V69">
        <f>IFERROR(VLOOKUP($B69,Kraftvärmeprod!$B$1:$AH$479,MATCH(V$2,Kraftvärmeprod!$B$1:$AG$1,0),FALSE)/1,0)-IFERROR(VLOOKUP($B69,'Slutlig allokering kvv'!$B$2:$AC$462,MATCH(V$3,'Slutlig allokering kvv'!$B$1:$AJ$1,0),FALSE)/1,0)</f>
        <v>0</v>
      </c>
      <c r="W69">
        <f>IFERROR(VLOOKUP($B69,Kraftvärmeprod!$B$1:$AH$479,MATCH(W$2,Kraftvärmeprod!$B$1:$AG$1,0),FALSE)/1,0)-IFERROR(VLOOKUP($B69,'Slutlig allokering kvv'!$B$2:$AC$462,MATCH(W$3,'Slutlig allokering kvv'!$B$1:$AJ$1,0),FALSE)/1,0)</f>
        <v>0</v>
      </c>
      <c r="X69">
        <f>IFERROR(VLOOKUP($B69,Kraftvärmeprod!$B$1:$AH$479,MATCH(X$2,Kraftvärmeprod!$B$1:$AG$1,0),FALSE)/1,0)-IFERROR(VLOOKUP($B69,'Slutlig allokering kvv'!$B$2:$AC$462,MATCH(X$3,'Slutlig allokering kvv'!$B$1:$AJ$1,0),FALSE)/1,0)</f>
        <v>0</v>
      </c>
      <c r="Y69">
        <f>IFERROR(VLOOKUP($B69,Kraftvärmeprod!$B$1:$AH$479,MATCH(Y$2,Kraftvärmeprod!$B$1:$AG$1,0),FALSE)/1,0)-IFERROR(VLOOKUP($B69,'Slutlig allokering kvv'!$B$2:$AC$462,MATCH(Y$3,'Slutlig allokering kvv'!$B$1:$AJ$1,0),FALSE)/1,0)</f>
        <v>0</v>
      </c>
      <c r="Z69">
        <f>IFERROR(VLOOKUP($B69,Kraftvärmeprod!$B$1:$AH$479,MATCH(Z$2,Kraftvärmeprod!$B$1:$AG$1,0),FALSE)/1,0)-IFERROR(VLOOKUP($B69,'Slutlig allokering kvv'!$B$2:$AC$462,MATCH(Z$3,'Slutlig allokering kvv'!$B$1:$AJ$1,0),FALSE)/1,0)</f>
        <v>0</v>
      </c>
      <c r="AA69">
        <f>IFERROR(VLOOKUP($B69,Kraftvärmeprod!$B$1:$AH$479,MATCH(AA$2,Kraftvärmeprod!$B$1:$AG$1,0),FALSE)/1,0)-IFERROR(VLOOKUP($B69,'Slutlig allokering kvv'!$B$2:$AC$462,MATCH(AA$3,'Slutlig allokering kvv'!$B$1:$AJ$1,0),FALSE)/1,0)</f>
        <v>0</v>
      </c>
      <c r="AB69">
        <f>IFERROR(VLOOKUP($B69,Kraftvärmeprod!$B$1:$AH$479,MATCH(AB$2,Kraftvärmeprod!$B$1:$AG$1,0),FALSE)/1,0)-IFERROR(VLOOKUP($B69,'Slutlig allokering kvv'!$B$2:$AC$462,MATCH(AB$3,'Slutlig allokering kvv'!$B$1:$AJ$1,0),FALSE)/1,0)</f>
        <v>0</v>
      </c>
      <c r="AE69">
        <f t="shared" si="0"/>
        <v>0</v>
      </c>
      <c r="AG69">
        <f>IFERROR(VLOOKUP(B69,'Slutlig allokering kvv'!$B$2:$AJ$462,MATCH("Summa justerad allokerad tillförd energi (utan hjälpel och rökgaskondensering):",'Slutlig allokering kvv'!$B$1:$AK$1,0),FALSE)/1,"")</f>
        <v>0</v>
      </c>
      <c r="AI69" s="23" t="str">
        <f>IFERROR(1-VLOOKUP(B69,'Slutlig allokering kvv'!$B$2:$AJ$462,MATCH("Andel av bränsle i kvv som allokerats till värme, exklusive rökgaskondensering och hjälpel",'Slutlig allokering kvv'!$B$1:$AK$1,0),FALSE),"")</f>
        <v/>
      </c>
      <c r="AK69" s="23" t="str">
        <f t="shared" si="1"/>
        <v/>
      </c>
    </row>
    <row r="70" spans="1:37" x14ac:dyDescent="0.25">
      <c r="A70" s="2" t="s">
        <v>76</v>
      </c>
      <c r="B70" s="2" t="s">
        <v>98</v>
      </c>
      <c r="C70" s="2" t="str">
        <f>IFERROR(VLOOKUP($B70,Kraftvärmeprod!$B$1:$AH$479,MATCH(C$3,Kraftvärmeprod!$B$1:$AG$1,0),FALSE)/1,"")</f>
        <v/>
      </c>
      <c r="D70" s="2" t="str">
        <f>IFERROR(VLOOKUP($B70,Kraftvärmeprod!$B$1:$AH$479,MATCH(D$3,Kraftvärmeprod!$B$1:$AG$1,0),FALSE)/1,"")</f>
        <v/>
      </c>
      <c r="E70">
        <f>IFERROR(VLOOKUP($B70,Kraftvärmeprod!$B$1:$AH$479,MATCH(E$2,Kraftvärmeprod!$B$1:$AG$1,0),FALSE)/1,0)-IFERROR(VLOOKUP($B70,'Slutlig allokering kvv'!$B$2:$AC$462,MATCH(E$3,'Slutlig allokering kvv'!$B$1:$AJ$1,0),FALSE)/1,0)</f>
        <v>0</v>
      </c>
      <c r="F70">
        <f>IFERROR(VLOOKUP($B70,Kraftvärmeprod!$B$1:$AH$479,MATCH(F$2,Kraftvärmeprod!$B$1:$AG$1,0),FALSE)/1,0)-IFERROR(VLOOKUP($B70,'Slutlig allokering kvv'!$B$2:$AC$462,MATCH(F$3,'Slutlig allokering kvv'!$B$1:$AJ$1,0),FALSE)/1,0)</f>
        <v>0</v>
      </c>
      <c r="G70">
        <f>IFERROR(VLOOKUP($B70,Kraftvärmeprod!$B$1:$AH$479,MATCH(G$2,Kraftvärmeprod!$B$1:$AG$1,0),FALSE)/1,0)-IFERROR(VLOOKUP($B70,'Slutlig allokering kvv'!$B$2:$AC$462,MATCH(G$3,'Slutlig allokering kvv'!$B$1:$AJ$1,0),FALSE)/1,0)</f>
        <v>0</v>
      </c>
      <c r="H70">
        <f>IFERROR(VLOOKUP($B70,Kraftvärmeprod!$B$1:$AH$479,MATCH(H$2,Kraftvärmeprod!$B$1:$AG$1,0),FALSE)/1,0)-IFERROR(VLOOKUP($B70,'Slutlig allokering kvv'!$B$2:$AC$462,MATCH(H$3,'Slutlig allokering kvv'!$B$1:$AJ$1,0),FALSE)/1,0)</f>
        <v>0</v>
      </c>
      <c r="I70">
        <f>IFERROR(VLOOKUP($B70,Kraftvärmeprod!$B$1:$AH$479,MATCH(I$2,Kraftvärmeprod!$B$1:$AG$1,0),FALSE)/1,0)-IFERROR(VLOOKUP($B70,'Slutlig allokering kvv'!$B$2:$AC$462,MATCH(I$3,'Slutlig allokering kvv'!$B$1:$AJ$1,0),FALSE)/1,0)</f>
        <v>0</v>
      </c>
      <c r="J70">
        <f>IFERROR(VLOOKUP($B70,Kraftvärmeprod!$B$1:$AH$479,MATCH(J$2,Kraftvärmeprod!$B$1:$AG$1,0),FALSE)/1,0)-IFERROR(VLOOKUP($B70,'Slutlig allokering kvv'!$B$2:$AC$462,MATCH(J$3,'Slutlig allokering kvv'!$B$1:$AJ$1,0),FALSE)/1,0)</f>
        <v>0</v>
      </c>
      <c r="K70">
        <f>IFERROR(VLOOKUP($B70,Kraftvärmeprod!$B$1:$AH$479,MATCH(K$2,Kraftvärmeprod!$B$1:$AG$1,0),FALSE)/1,0)-IFERROR(VLOOKUP($B70,'Slutlig allokering kvv'!$B$2:$AC$462,MATCH(K$3,'Slutlig allokering kvv'!$B$1:$AJ$1,0),FALSE)/1,0)</f>
        <v>0</v>
      </c>
      <c r="L70">
        <f>IFERROR(VLOOKUP($B70,Kraftvärmeprod!$B$1:$AH$479,MATCH(L$2,Kraftvärmeprod!$B$1:$AG$1,0),FALSE)/1,0)-IFERROR(VLOOKUP($B70,'Slutlig allokering kvv'!$B$2:$AC$462,MATCH(L$3,'Slutlig allokering kvv'!$B$1:$AJ$1,0),FALSE)/1,0)</f>
        <v>0</v>
      </c>
      <c r="M70" s="40">
        <f>IFERROR(VLOOKUP($B70,Miljö!$B$1:$S$477,MATCH(M$2,Miljö!$B$1:$X$1,0),FALSE)/1,0)-IFERROR(VLOOKUP($B70,'Slutlig allokering kvv'!$B$2:$AC$462,MATCH(M$3,'Slutlig allokering kvv'!$B$1:$AJ$1,0),FALSE)/1,0)</f>
        <v>0</v>
      </c>
      <c r="N70">
        <f>IFERROR(VLOOKUP($B70,Kraftvärmeprod!$B$1:$AH$479,MATCH(N$2,Kraftvärmeprod!$B$1:$AG$1,0),FALSE)/1,0)-IFERROR(VLOOKUP($B70,'Slutlig allokering kvv'!$B$2:$AC$462,MATCH(N$3,'Slutlig allokering kvv'!$B$1:$AJ$1,0),FALSE)/1,0)</f>
        <v>0</v>
      </c>
      <c r="O70">
        <f>IFERROR(VLOOKUP($B70,Kraftvärmeprod!$B$1:$AH$479,MATCH(O$2,Kraftvärmeprod!$B$1:$AG$1,0),FALSE)/1,0)-IFERROR(VLOOKUP($B70,'Slutlig allokering kvv'!$B$2:$AC$462,MATCH(O$3,'Slutlig allokering kvv'!$B$1:$AJ$1,0),FALSE)/1,0)</f>
        <v>0</v>
      </c>
      <c r="P70">
        <f>IFERROR(VLOOKUP($B70,Kraftvärmeprod!$B$1:$AH$479,MATCH(P$2,Kraftvärmeprod!$B$1:$AG$1,0),FALSE)/1,0)-IFERROR(VLOOKUP($B70,'Slutlig allokering kvv'!$B$2:$AC$462,MATCH(P$3,'Slutlig allokering kvv'!$B$1:$AJ$1,0),FALSE)/1,0)</f>
        <v>0</v>
      </c>
      <c r="Q70">
        <f>IFERROR(VLOOKUP($B70,Kraftvärmeprod!$B$1:$AH$479,MATCH(Q$2,Kraftvärmeprod!$B$1:$AG$1,0),FALSE)/1,0)-IFERROR(VLOOKUP($B70,'Slutlig allokering kvv'!$B$2:$AC$462,MATCH(Q$3,'Slutlig allokering kvv'!$B$1:$AJ$1,0),FALSE)/1,0)</f>
        <v>0</v>
      </c>
      <c r="R70">
        <f>IFERROR(VLOOKUP($B70,Kraftvärmeprod!$B$1:$AH$479,MATCH(R$2,Kraftvärmeprod!$B$1:$AG$1,0),FALSE)/1,0)-IFERROR(VLOOKUP($B70,'Slutlig allokering kvv'!$B$2:$AC$462,MATCH(R$3,'Slutlig allokering kvv'!$B$1:$AJ$1,0),FALSE)/1,0)</f>
        <v>0</v>
      </c>
      <c r="S70">
        <f>IFERROR(VLOOKUP($B70,Kraftvärmeprod!$B$1:$AH$479,MATCH(S$2,Kraftvärmeprod!$B$1:$AG$1,0),FALSE)/1,0)-IFERROR(VLOOKUP($B70,'Slutlig allokering kvv'!$B$2:$AC$462,MATCH(S$3,'Slutlig allokering kvv'!$B$1:$AJ$1,0),FALSE)/1,0)</f>
        <v>0</v>
      </c>
      <c r="T70">
        <f>IFERROR(VLOOKUP($B70,Kraftvärmeprod!$B$1:$AH$479,MATCH(T$2,Kraftvärmeprod!$B$1:$AG$1,0),FALSE)/1,0)-IFERROR(VLOOKUP($B70,'Slutlig allokering kvv'!$B$2:$AC$462,MATCH(T$3,'Slutlig allokering kvv'!$B$1:$AJ$1,0),FALSE)/1,0)</f>
        <v>0</v>
      </c>
      <c r="U70">
        <f>IFERROR(VLOOKUP($B70,Kraftvärmeprod!$B$1:$AH$479,MATCH(U$2,Kraftvärmeprod!$B$1:$AG$1,0),FALSE)/1,0)-IFERROR(VLOOKUP($B70,'Slutlig allokering kvv'!$B$2:$AC$462,MATCH(U$3,'Slutlig allokering kvv'!$B$1:$AJ$1,0),FALSE)/1,0)</f>
        <v>0</v>
      </c>
      <c r="V70">
        <f>IFERROR(VLOOKUP($B70,Kraftvärmeprod!$B$1:$AH$479,MATCH(V$2,Kraftvärmeprod!$B$1:$AG$1,0),FALSE)/1,0)-IFERROR(VLOOKUP($B70,'Slutlig allokering kvv'!$B$2:$AC$462,MATCH(V$3,'Slutlig allokering kvv'!$B$1:$AJ$1,0),FALSE)/1,0)</f>
        <v>0</v>
      </c>
      <c r="W70">
        <f>IFERROR(VLOOKUP($B70,Kraftvärmeprod!$B$1:$AH$479,MATCH(W$2,Kraftvärmeprod!$B$1:$AG$1,0),FALSE)/1,0)-IFERROR(VLOOKUP($B70,'Slutlig allokering kvv'!$B$2:$AC$462,MATCH(W$3,'Slutlig allokering kvv'!$B$1:$AJ$1,0),FALSE)/1,0)</f>
        <v>0</v>
      </c>
      <c r="X70">
        <f>IFERROR(VLOOKUP($B70,Kraftvärmeprod!$B$1:$AH$479,MATCH(X$2,Kraftvärmeprod!$B$1:$AG$1,0),FALSE)/1,0)-IFERROR(VLOOKUP($B70,'Slutlig allokering kvv'!$B$2:$AC$462,MATCH(X$3,'Slutlig allokering kvv'!$B$1:$AJ$1,0),FALSE)/1,0)</f>
        <v>0</v>
      </c>
      <c r="Y70">
        <f>IFERROR(VLOOKUP($B70,Kraftvärmeprod!$B$1:$AH$479,MATCH(Y$2,Kraftvärmeprod!$B$1:$AG$1,0),FALSE)/1,0)-IFERROR(VLOOKUP($B70,'Slutlig allokering kvv'!$B$2:$AC$462,MATCH(Y$3,'Slutlig allokering kvv'!$B$1:$AJ$1,0),FALSE)/1,0)</f>
        <v>0</v>
      </c>
      <c r="Z70">
        <f>IFERROR(VLOOKUP($B70,Kraftvärmeprod!$B$1:$AH$479,MATCH(Z$2,Kraftvärmeprod!$B$1:$AG$1,0),FALSE)/1,0)-IFERROR(VLOOKUP($B70,'Slutlig allokering kvv'!$B$2:$AC$462,MATCH(Z$3,'Slutlig allokering kvv'!$B$1:$AJ$1,0),FALSE)/1,0)</f>
        <v>0</v>
      </c>
      <c r="AA70">
        <f>IFERROR(VLOOKUP($B70,Kraftvärmeprod!$B$1:$AH$479,MATCH(AA$2,Kraftvärmeprod!$B$1:$AG$1,0),FALSE)/1,0)-IFERROR(VLOOKUP($B70,'Slutlig allokering kvv'!$B$2:$AC$462,MATCH(AA$3,'Slutlig allokering kvv'!$B$1:$AJ$1,0),FALSE)/1,0)</f>
        <v>0</v>
      </c>
      <c r="AB70">
        <f>IFERROR(VLOOKUP($B70,Kraftvärmeprod!$B$1:$AH$479,MATCH(AB$2,Kraftvärmeprod!$B$1:$AG$1,0),FALSE)/1,0)-IFERROR(VLOOKUP($B70,'Slutlig allokering kvv'!$B$2:$AC$462,MATCH(AB$3,'Slutlig allokering kvv'!$B$1:$AJ$1,0),FALSE)/1,0)</f>
        <v>0</v>
      </c>
      <c r="AE70">
        <f t="shared" ref="AE70:AE133" si="2">SUM(E70:AB70)-M70</f>
        <v>0</v>
      </c>
      <c r="AG70">
        <f>IFERROR(VLOOKUP(B70,'Slutlig allokering kvv'!$B$2:$AJ$462,MATCH("Summa justerad allokerad tillförd energi (utan hjälpel och rökgaskondensering):",'Slutlig allokering kvv'!$B$1:$AK$1,0),FALSE)/1,"")</f>
        <v>0</v>
      </c>
      <c r="AI70" s="23" t="str">
        <f>IFERROR(1-VLOOKUP(B70,'Slutlig allokering kvv'!$B$2:$AJ$462,MATCH("Andel av bränsle i kvv som allokerats till värme, exklusive rökgaskondensering och hjälpel",'Slutlig allokering kvv'!$B$1:$AK$1,0),FALSE),"")</f>
        <v/>
      </c>
      <c r="AK70" s="23" t="str">
        <f t="shared" ref="AK70:AK133" si="3">IFERROR(AE70/(AE70+AG70),"")</f>
        <v/>
      </c>
    </row>
    <row r="71" spans="1:37" x14ac:dyDescent="0.25">
      <c r="A71" s="2" t="s">
        <v>76</v>
      </c>
      <c r="B71" s="2" t="s">
        <v>99</v>
      </c>
      <c r="C71" s="2" t="str">
        <f>IFERROR(VLOOKUP($B71,Kraftvärmeprod!$B$1:$AH$479,MATCH(C$3,Kraftvärmeprod!$B$1:$AG$1,0),FALSE)/1,"")</f>
        <v/>
      </c>
      <c r="D71" s="2" t="str">
        <f>IFERROR(VLOOKUP($B71,Kraftvärmeprod!$B$1:$AH$479,MATCH(D$3,Kraftvärmeprod!$B$1:$AG$1,0),FALSE)/1,"")</f>
        <v/>
      </c>
      <c r="E71">
        <f>IFERROR(VLOOKUP($B71,Kraftvärmeprod!$B$1:$AH$479,MATCH(E$2,Kraftvärmeprod!$B$1:$AG$1,0),FALSE)/1,0)-IFERROR(VLOOKUP($B71,'Slutlig allokering kvv'!$B$2:$AC$462,MATCH(E$3,'Slutlig allokering kvv'!$B$1:$AJ$1,0),FALSE)/1,0)</f>
        <v>0</v>
      </c>
      <c r="F71">
        <f>IFERROR(VLOOKUP($B71,Kraftvärmeprod!$B$1:$AH$479,MATCH(F$2,Kraftvärmeprod!$B$1:$AG$1,0),FALSE)/1,0)-IFERROR(VLOOKUP($B71,'Slutlig allokering kvv'!$B$2:$AC$462,MATCH(F$3,'Slutlig allokering kvv'!$B$1:$AJ$1,0),FALSE)/1,0)</f>
        <v>0</v>
      </c>
      <c r="G71">
        <f>IFERROR(VLOOKUP($B71,Kraftvärmeprod!$B$1:$AH$479,MATCH(G$2,Kraftvärmeprod!$B$1:$AG$1,0),FALSE)/1,0)-IFERROR(VLOOKUP($B71,'Slutlig allokering kvv'!$B$2:$AC$462,MATCH(G$3,'Slutlig allokering kvv'!$B$1:$AJ$1,0),FALSE)/1,0)</f>
        <v>0</v>
      </c>
      <c r="H71">
        <f>IFERROR(VLOOKUP($B71,Kraftvärmeprod!$B$1:$AH$479,MATCH(H$2,Kraftvärmeprod!$B$1:$AG$1,0),FALSE)/1,0)-IFERROR(VLOOKUP($B71,'Slutlig allokering kvv'!$B$2:$AC$462,MATCH(H$3,'Slutlig allokering kvv'!$B$1:$AJ$1,0),FALSE)/1,0)</f>
        <v>0</v>
      </c>
      <c r="I71">
        <f>IFERROR(VLOOKUP($B71,Kraftvärmeprod!$B$1:$AH$479,MATCH(I$2,Kraftvärmeprod!$B$1:$AG$1,0),FALSE)/1,0)-IFERROR(VLOOKUP($B71,'Slutlig allokering kvv'!$B$2:$AC$462,MATCH(I$3,'Slutlig allokering kvv'!$B$1:$AJ$1,0),FALSE)/1,0)</f>
        <v>0</v>
      </c>
      <c r="J71">
        <f>IFERROR(VLOOKUP($B71,Kraftvärmeprod!$B$1:$AH$479,MATCH(J$2,Kraftvärmeprod!$B$1:$AG$1,0),FALSE)/1,0)-IFERROR(VLOOKUP($B71,'Slutlig allokering kvv'!$B$2:$AC$462,MATCH(J$3,'Slutlig allokering kvv'!$B$1:$AJ$1,0),FALSE)/1,0)</f>
        <v>0</v>
      </c>
      <c r="K71">
        <f>IFERROR(VLOOKUP($B71,Kraftvärmeprod!$B$1:$AH$479,MATCH(K$2,Kraftvärmeprod!$B$1:$AG$1,0),FALSE)/1,0)-IFERROR(VLOOKUP($B71,'Slutlig allokering kvv'!$B$2:$AC$462,MATCH(K$3,'Slutlig allokering kvv'!$B$1:$AJ$1,0),FALSE)/1,0)</f>
        <v>0</v>
      </c>
      <c r="L71">
        <f>IFERROR(VLOOKUP($B71,Kraftvärmeprod!$B$1:$AH$479,MATCH(L$2,Kraftvärmeprod!$B$1:$AG$1,0),FALSE)/1,0)-IFERROR(VLOOKUP($B71,'Slutlig allokering kvv'!$B$2:$AC$462,MATCH(L$3,'Slutlig allokering kvv'!$B$1:$AJ$1,0),FALSE)/1,0)</f>
        <v>0</v>
      </c>
      <c r="M71" s="40">
        <f>IFERROR(VLOOKUP($B71,Miljö!$B$1:$S$477,MATCH(M$2,Miljö!$B$1:$X$1,0),FALSE)/1,0)-IFERROR(VLOOKUP($B71,'Slutlig allokering kvv'!$B$2:$AC$462,MATCH(M$3,'Slutlig allokering kvv'!$B$1:$AJ$1,0),FALSE)/1,0)</f>
        <v>0</v>
      </c>
      <c r="N71">
        <f>IFERROR(VLOOKUP($B71,Kraftvärmeprod!$B$1:$AH$479,MATCH(N$2,Kraftvärmeprod!$B$1:$AG$1,0),FALSE)/1,0)-IFERROR(VLOOKUP($B71,'Slutlig allokering kvv'!$B$2:$AC$462,MATCH(N$3,'Slutlig allokering kvv'!$B$1:$AJ$1,0),FALSE)/1,0)</f>
        <v>0</v>
      </c>
      <c r="O71">
        <f>IFERROR(VLOOKUP($B71,Kraftvärmeprod!$B$1:$AH$479,MATCH(O$2,Kraftvärmeprod!$B$1:$AG$1,0),FALSE)/1,0)-IFERROR(VLOOKUP($B71,'Slutlig allokering kvv'!$B$2:$AC$462,MATCH(O$3,'Slutlig allokering kvv'!$B$1:$AJ$1,0),FALSE)/1,0)</f>
        <v>0</v>
      </c>
      <c r="P71">
        <f>IFERROR(VLOOKUP($B71,Kraftvärmeprod!$B$1:$AH$479,MATCH(P$2,Kraftvärmeprod!$B$1:$AG$1,0),FALSE)/1,0)-IFERROR(VLOOKUP($B71,'Slutlig allokering kvv'!$B$2:$AC$462,MATCH(P$3,'Slutlig allokering kvv'!$B$1:$AJ$1,0),FALSE)/1,0)</f>
        <v>0</v>
      </c>
      <c r="Q71">
        <f>IFERROR(VLOOKUP($B71,Kraftvärmeprod!$B$1:$AH$479,MATCH(Q$2,Kraftvärmeprod!$B$1:$AG$1,0),FALSE)/1,0)-IFERROR(VLOOKUP($B71,'Slutlig allokering kvv'!$B$2:$AC$462,MATCH(Q$3,'Slutlig allokering kvv'!$B$1:$AJ$1,0),FALSE)/1,0)</f>
        <v>0</v>
      </c>
      <c r="R71">
        <f>IFERROR(VLOOKUP($B71,Kraftvärmeprod!$B$1:$AH$479,MATCH(R$2,Kraftvärmeprod!$B$1:$AG$1,0),FALSE)/1,0)-IFERROR(VLOOKUP($B71,'Slutlig allokering kvv'!$B$2:$AC$462,MATCH(R$3,'Slutlig allokering kvv'!$B$1:$AJ$1,0),FALSE)/1,0)</f>
        <v>0</v>
      </c>
      <c r="S71">
        <f>IFERROR(VLOOKUP($B71,Kraftvärmeprod!$B$1:$AH$479,MATCH(S$2,Kraftvärmeprod!$B$1:$AG$1,0),FALSE)/1,0)-IFERROR(VLOOKUP($B71,'Slutlig allokering kvv'!$B$2:$AC$462,MATCH(S$3,'Slutlig allokering kvv'!$B$1:$AJ$1,0),FALSE)/1,0)</f>
        <v>0</v>
      </c>
      <c r="T71">
        <f>IFERROR(VLOOKUP($B71,Kraftvärmeprod!$B$1:$AH$479,MATCH(T$2,Kraftvärmeprod!$B$1:$AG$1,0),FALSE)/1,0)-IFERROR(VLOOKUP($B71,'Slutlig allokering kvv'!$B$2:$AC$462,MATCH(T$3,'Slutlig allokering kvv'!$B$1:$AJ$1,0),FALSE)/1,0)</f>
        <v>0</v>
      </c>
      <c r="U71">
        <f>IFERROR(VLOOKUP($B71,Kraftvärmeprod!$B$1:$AH$479,MATCH(U$2,Kraftvärmeprod!$B$1:$AG$1,0),FALSE)/1,0)-IFERROR(VLOOKUP($B71,'Slutlig allokering kvv'!$B$2:$AC$462,MATCH(U$3,'Slutlig allokering kvv'!$B$1:$AJ$1,0),FALSE)/1,0)</f>
        <v>0</v>
      </c>
      <c r="V71">
        <f>IFERROR(VLOOKUP($B71,Kraftvärmeprod!$B$1:$AH$479,MATCH(V$2,Kraftvärmeprod!$B$1:$AG$1,0),FALSE)/1,0)-IFERROR(VLOOKUP($B71,'Slutlig allokering kvv'!$B$2:$AC$462,MATCH(V$3,'Slutlig allokering kvv'!$B$1:$AJ$1,0),FALSE)/1,0)</f>
        <v>0</v>
      </c>
      <c r="W71">
        <f>IFERROR(VLOOKUP($B71,Kraftvärmeprod!$B$1:$AH$479,MATCH(W$2,Kraftvärmeprod!$B$1:$AG$1,0),FALSE)/1,0)-IFERROR(VLOOKUP($B71,'Slutlig allokering kvv'!$B$2:$AC$462,MATCH(W$3,'Slutlig allokering kvv'!$B$1:$AJ$1,0),FALSE)/1,0)</f>
        <v>0</v>
      </c>
      <c r="X71">
        <f>IFERROR(VLOOKUP($B71,Kraftvärmeprod!$B$1:$AH$479,MATCH(X$2,Kraftvärmeprod!$B$1:$AG$1,0),FALSE)/1,0)-IFERROR(VLOOKUP($B71,'Slutlig allokering kvv'!$B$2:$AC$462,MATCH(X$3,'Slutlig allokering kvv'!$B$1:$AJ$1,0),FALSE)/1,0)</f>
        <v>0</v>
      </c>
      <c r="Y71">
        <f>IFERROR(VLOOKUP($B71,Kraftvärmeprod!$B$1:$AH$479,MATCH(Y$2,Kraftvärmeprod!$B$1:$AG$1,0),FALSE)/1,0)-IFERROR(VLOOKUP($B71,'Slutlig allokering kvv'!$B$2:$AC$462,MATCH(Y$3,'Slutlig allokering kvv'!$B$1:$AJ$1,0),FALSE)/1,0)</f>
        <v>0</v>
      </c>
      <c r="Z71">
        <f>IFERROR(VLOOKUP($B71,Kraftvärmeprod!$B$1:$AH$479,MATCH(Z$2,Kraftvärmeprod!$B$1:$AG$1,0),FALSE)/1,0)-IFERROR(VLOOKUP($B71,'Slutlig allokering kvv'!$B$2:$AC$462,MATCH(Z$3,'Slutlig allokering kvv'!$B$1:$AJ$1,0),FALSE)/1,0)</f>
        <v>0</v>
      </c>
      <c r="AA71">
        <f>IFERROR(VLOOKUP($B71,Kraftvärmeprod!$B$1:$AH$479,MATCH(AA$2,Kraftvärmeprod!$B$1:$AG$1,0),FALSE)/1,0)-IFERROR(VLOOKUP($B71,'Slutlig allokering kvv'!$B$2:$AC$462,MATCH(AA$3,'Slutlig allokering kvv'!$B$1:$AJ$1,0),FALSE)/1,0)</f>
        <v>0</v>
      </c>
      <c r="AB71">
        <f>IFERROR(VLOOKUP($B71,Kraftvärmeprod!$B$1:$AH$479,MATCH(AB$2,Kraftvärmeprod!$B$1:$AG$1,0),FALSE)/1,0)-IFERROR(VLOOKUP($B71,'Slutlig allokering kvv'!$B$2:$AC$462,MATCH(AB$3,'Slutlig allokering kvv'!$B$1:$AJ$1,0),FALSE)/1,0)</f>
        <v>0</v>
      </c>
      <c r="AE71">
        <f t="shared" si="2"/>
        <v>0</v>
      </c>
      <c r="AG71">
        <f>IFERROR(VLOOKUP(B71,'Slutlig allokering kvv'!$B$2:$AJ$462,MATCH("Summa justerad allokerad tillförd energi (utan hjälpel och rökgaskondensering):",'Slutlig allokering kvv'!$B$1:$AK$1,0),FALSE)/1,"")</f>
        <v>0</v>
      </c>
      <c r="AI71" s="23" t="str">
        <f>IFERROR(1-VLOOKUP(B71,'Slutlig allokering kvv'!$B$2:$AJ$462,MATCH("Andel av bränsle i kvv som allokerats till värme, exklusive rökgaskondensering och hjälpel",'Slutlig allokering kvv'!$B$1:$AK$1,0),FALSE),"")</f>
        <v/>
      </c>
      <c r="AK71" s="23" t="str">
        <f t="shared" si="3"/>
        <v/>
      </c>
    </row>
    <row r="72" spans="1:37" x14ac:dyDescent="0.25">
      <c r="A72" s="2" t="s">
        <v>100</v>
      </c>
      <c r="B72" s="2" t="s">
        <v>101</v>
      </c>
      <c r="C72" s="2" t="str">
        <f>IFERROR(VLOOKUP($B72,Kraftvärmeprod!$B$1:$AH$479,MATCH(C$3,Kraftvärmeprod!$B$1:$AG$1,0),FALSE)/1,"")</f>
        <v/>
      </c>
      <c r="D72" s="2" t="str">
        <f>IFERROR(VLOOKUP($B72,Kraftvärmeprod!$B$1:$AH$479,MATCH(D$3,Kraftvärmeprod!$B$1:$AG$1,0),FALSE)/1,"")</f>
        <v/>
      </c>
      <c r="E72">
        <f>IFERROR(VLOOKUP($B72,Kraftvärmeprod!$B$1:$AH$479,MATCH(E$2,Kraftvärmeprod!$B$1:$AG$1,0),FALSE)/1,0)-IFERROR(VLOOKUP($B72,'Slutlig allokering kvv'!$B$2:$AC$462,MATCH(E$3,'Slutlig allokering kvv'!$B$1:$AJ$1,0),FALSE)/1,0)</f>
        <v>0</v>
      </c>
      <c r="F72">
        <f>IFERROR(VLOOKUP($B72,Kraftvärmeprod!$B$1:$AH$479,MATCH(F$2,Kraftvärmeprod!$B$1:$AG$1,0),FALSE)/1,0)-IFERROR(VLOOKUP($B72,'Slutlig allokering kvv'!$B$2:$AC$462,MATCH(F$3,'Slutlig allokering kvv'!$B$1:$AJ$1,0),FALSE)/1,0)</f>
        <v>0</v>
      </c>
      <c r="G72">
        <f>IFERROR(VLOOKUP($B72,Kraftvärmeprod!$B$1:$AH$479,MATCH(G$2,Kraftvärmeprod!$B$1:$AG$1,0),FALSE)/1,0)-IFERROR(VLOOKUP($B72,'Slutlig allokering kvv'!$B$2:$AC$462,MATCH(G$3,'Slutlig allokering kvv'!$B$1:$AJ$1,0),FALSE)/1,0)</f>
        <v>0</v>
      </c>
      <c r="H72">
        <f>IFERROR(VLOOKUP($B72,Kraftvärmeprod!$B$1:$AH$479,MATCH(H$2,Kraftvärmeprod!$B$1:$AG$1,0),FALSE)/1,0)-IFERROR(VLOOKUP($B72,'Slutlig allokering kvv'!$B$2:$AC$462,MATCH(H$3,'Slutlig allokering kvv'!$B$1:$AJ$1,0),FALSE)/1,0)</f>
        <v>0</v>
      </c>
      <c r="I72">
        <f>IFERROR(VLOOKUP($B72,Kraftvärmeprod!$B$1:$AH$479,MATCH(I$2,Kraftvärmeprod!$B$1:$AG$1,0),FALSE)/1,0)-IFERROR(VLOOKUP($B72,'Slutlig allokering kvv'!$B$2:$AC$462,MATCH(I$3,'Slutlig allokering kvv'!$B$1:$AJ$1,0),FALSE)/1,0)</f>
        <v>0</v>
      </c>
      <c r="J72">
        <f>IFERROR(VLOOKUP($B72,Kraftvärmeprod!$B$1:$AH$479,MATCH(J$2,Kraftvärmeprod!$B$1:$AG$1,0),FALSE)/1,0)-IFERROR(VLOOKUP($B72,'Slutlig allokering kvv'!$B$2:$AC$462,MATCH(J$3,'Slutlig allokering kvv'!$B$1:$AJ$1,0),FALSE)/1,0)</f>
        <v>0</v>
      </c>
      <c r="K72">
        <f>IFERROR(VLOOKUP($B72,Kraftvärmeprod!$B$1:$AH$479,MATCH(K$2,Kraftvärmeprod!$B$1:$AG$1,0),FALSE)/1,0)-IFERROR(VLOOKUP($B72,'Slutlig allokering kvv'!$B$2:$AC$462,MATCH(K$3,'Slutlig allokering kvv'!$B$1:$AJ$1,0),FALSE)/1,0)</f>
        <v>0</v>
      </c>
      <c r="L72">
        <f>IFERROR(VLOOKUP($B72,Kraftvärmeprod!$B$1:$AH$479,MATCH(L$2,Kraftvärmeprod!$B$1:$AG$1,0),FALSE)/1,0)-IFERROR(VLOOKUP($B72,'Slutlig allokering kvv'!$B$2:$AC$462,MATCH(L$3,'Slutlig allokering kvv'!$B$1:$AJ$1,0),FALSE)/1,0)</f>
        <v>0</v>
      </c>
      <c r="M72" s="40">
        <f>IFERROR(VLOOKUP($B72,Miljö!$B$1:$S$477,MATCH(M$2,Miljö!$B$1:$X$1,0),FALSE)/1,0)-IFERROR(VLOOKUP($B72,'Slutlig allokering kvv'!$B$2:$AC$462,MATCH(M$3,'Slutlig allokering kvv'!$B$1:$AJ$1,0),FALSE)/1,0)</f>
        <v>0</v>
      </c>
      <c r="N72">
        <f>IFERROR(VLOOKUP($B72,Kraftvärmeprod!$B$1:$AH$479,MATCH(N$2,Kraftvärmeprod!$B$1:$AG$1,0),FALSE)/1,0)-IFERROR(VLOOKUP($B72,'Slutlig allokering kvv'!$B$2:$AC$462,MATCH(N$3,'Slutlig allokering kvv'!$B$1:$AJ$1,0),FALSE)/1,0)</f>
        <v>0</v>
      </c>
      <c r="O72">
        <f>IFERROR(VLOOKUP($B72,Kraftvärmeprod!$B$1:$AH$479,MATCH(O$2,Kraftvärmeprod!$B$1:$AG$1,0),FALSE)/1,0)-IFERROR(VLOOKUP($B72,'Slutlig allokering kvv'!$B$2:$AC$462,MATCH(O$3,'Slutlig allokering kvv'!$B$1:$AJ$1,0),FALSE)/1,0)</f>
        <v>0</v>
      </c>
      <c r="P72">
        <f>IFERROR(VLOOKUP($B72,Kraftvärmeprod!$B$1:$AH$479,MATCH(P$2,Kraftvärmeprod!$B$1:$AG$1,0),FALSE)/1,0)-IFERROR(VLOOKUP($B72,'Slutlig allokering kvv'!$B$2:$AC$462,MATCH(P$3,'Slutlig allokering kvv'!$B$1:$AJ$1,0),FALSE)/1,0)</f>
        <v>0</v>
      </c>
      <c r="Q72">
        <f>IFERROR(VLOOKUP($B72,Kraftvärmeprod!$B$1:$AH$479,MATCH(Q$2,Kraftvärmeprod!$B$1:$AG$1,0),FALSE)/1,0)-IFERROR(VLOOKUP($B72,'Slutlig allokering kvv'!$B$2:$AC$462,MATCH(Q$3,'Slutlig allokering kvv'!$B$1:$AJ$1,0),FALSE)/1,0)</f>
        <v>0</v>
      </c>
      <c r="R72">
        <f>IFERROR(VLOOKUP($B72,Kraftvärmeprod!$B$1:$AH$479,MATCH(R$2,Kraftvärmeprod!$B$1:$AG$1,0),FALSE)/1,0)-IFERROR(VLOOKUP($B72,'Slutlig allokering kvv'!$B$2:$AC$462,MATCH(R$3,'Slutlig allokering kvv'!$B$1:$AJ$1,0),FALSE)/1,0)</f>
        <v>0</v>
      </c>
      <c r="S72">
        <f>IFERROR(VLOOKUP($B72,Kraftvärmeprod!$B$1:$AH$479,MATCH(S$2,Kraftvärmeprod!$B$1:$AG$1,0),FALSE)/1,0)-IFERROR(VLOOKUP($B72,'Slutlig allokering kvv'!$B$2:$AC$462,MATCH(S$3,'Slutlig allokering kvv'!$B$1:$AJ$1,0),FALSE)/1,0)</f>
        <v>0</v>
      </c>
      <c r="T72">
        <f>IFERROR(VLOOKUP($B72,Kraftvärmeprod!$B$1:$AH$479,MATCH(T$2,Kraftvärmeprod!$B$1:$AG$1,0),FALSE)/1,0)-IFERROR(VLOOKUP($B72,'Slutlig allokering kvv'!$B$2:$AC$462,MATCH(T$3,'Slutlig allokering kvv'!$B$1:$AJ$1,0),FALSE)/1,0)</f>
        <v>0</v>
      </c>
      <c r="U72">
        <f>IFERROR(VLOOKUP($B72,Kraftvärmeprod!$B$1:$AH$479,MATCH(U$2,Kraftvärmeprod!$B$1:$AG$1,0),FALSE)/1,0)-IFERROR(VLOOKUP($B72,'Slutlig allokering kvv'!$B$2:$AC$462,MATCH(U$3,'Slutlig allokering kvv'!$B$1:$AJ$1,0),FALSE)/1,0)</f>
        <v>0</v>
      </c>
      <c r="V72">
        <f>IFERROR(VLOOKUP($B72,Kraftvärmeprod!$B$1:$AH$479,MATCH(V$2,Kraftvärmeprod!$B$1:$AG$1,0),FALSE)/1,0)-IFERROR(VLOOKUP($B72,'Slutlig allokering kvv'!$B$2:$AC$462,MATCH(V$3,'Slutlig allokering kvv'!$B$1:$AJ$1,0),FALSE)/1,0)</f>
        <v>0</v>
      </c>
      <c r="W72">
        <f>IFERROR(VLOOKUP($B72,Kraftvärmeprod!$B$1:$AH$479,MATCH(W$2,Kraftvärmeprod!$B$1:$AG$1,0),FALSE)/1,0)-IFERROR(VLOOKUP($B72,'Slutlig allokering kvv'!$B$2:$AC$462,MATCH(W$3,'Slutlig allokering kvv'!$B$1:$AJ$1,0),FALSE)/1,0)</f>
        <v>0</v>
      </c>
      <c r="X72">
        <f>IFERROR(VLOOKUP($B72,Kraftvärmeprod!$B$1:$AH$479,MATCH(X$2,Kraftvärmeprod!$B$1:$AG$1,0),FALSE)/1,0)-IFERROR(VLOOKUP($B72,'Slutlig allokering kvv'!$B$2:$AC$462,MATCH(X$3,'Slutlig allokering kvv'!$B$1:$AJ$1,0),FALSE)/1,0)</f>
        <v>0</v>
      </c>
      <c r="Y72">
        <f>IFERROR(VLOOKUP($B72,Kraftvärmeprod!$B$1:$AH$479,MATCH(Y$2,Kraftvärmeprod!$B$1:$AG$1,0),FALSE)/1,0)-IFERROR(VLOOKUP($B72,'Slutlig allokering kvv'!$B$2:$AC$462,MATCH(Y$3,'Slutlig allokering kvv'!$B$1:$AJ$1,0),FALSE)/1,0)</f>
        <v>0</v>
      </c>
      <c r="Z72">
        <f>IFERROR(VLOOKUP($B72,Kraftvärmeprod!$B$1:$AH$479,MATCH(Z$2,Kraftvärmeprod!$B$1:$AG$1,0),FALSE)/1,0)-IFERROR(VLOOKUP($B72,'Slutlig allokering kvv'!$B$2:$AC$462,MATCH(Z$3,'Slutlig allokering kvv'!$B$1:$AJ$1,0),FALSE)/1,0)</f>
        <v>0</v>
      </c>
      <c r="AA72">
        <f>IFERROR(VLOOKUP($B72,Kraftvärmeprod!$B$1:$AH$479,MATCH(AA$2,Kraftvärmeprod!$B$1:$AG$1,0),FALSE)/1,0)-IFERROR(VLOOKUP($B72,'Slutlig allokering kvv'!$B$2:$AC$462,MATCH(AA$3,'Slutlig allokering kvv'!$B$1:$AJ$1,0),FALSE)/1,0)</f>
        <v>0</v>
      </c>
      <c r="AB72">
        <f>IFERROR(VLOOKUP($B72,Kraftvärmeprod!$B$1:$AH$479,MATCH(AB$2,Kraftvärmeprod!$B$1:$AG$1,0),FALSE)/1,0)-IFERROR(VLOOKUP($B72,'Slutlig allokering kvv'!$B$2:$AC$462,MATCH(AB$3,'Slutlig allokering kvv'!$B$1:$AJ$1,0),FALSE)/1,0)</f>
        <v>0</v>
      </c>
      <c r="AE72">
        <f t="shared" si="2"/>
        <v>0</v>
      </c>
      <c r="AG72">
        <f>IFERROR(VLOOKUP(B72,'Slutlig allokering kvv'!$B$2:$AJ$462,MATCH("Summa justerad allokerad tillförd energi (utan hjälpel och rökgaskondensering):",'Slutlig allokering kvv'!$B$1:$AK$1,0),FALSE)/1,"")</f>
        <v>0</v>
      </c>
      <c r="AI72" s="23" t="str">
        <f>IFERROR(1-VLOOKUP(B72,'Slutlig allokering kvv'!$B$2:$AJ$462,MATCH("Andel av bränsle i kvv som allokerats till värme, exklusive rökgaskondensering och hjälpel",'Slutlig allokering kvv'!$B$1:$AK$1,0),FALSE),"")</f>
        <v/>
      </c>
      <c r="AK72" s="23" t="str">
        <f t="shared" si="3"/>
        <v/>
      </c>
    </row>
    <row r="73" spans="1:37" x14ac:dyDescent="0.25">
      <c r="A73" s="2" t="s">
        <v>102</v>
      </c>
      <c r="B73" s="2" t="s">
        <v>103</v>
      </c>
      <c r="C73" s="2">
        <f>IFERROR(VLOOKUP($B73,Kraftvärmeprod!$B$1:$AH$479,MATCH(C$3,Kraftvärmeprod!$B$1:$AG$1,0),FALSE)/1,"")</f>
        <v>98.590999999999994</v>
      </c>
      <c r="D73" s="2">
        <f>IFERROR(VLOOKUP($B73,Kraftvärmeprod!$B$1:$AH$479,MATCH(D$3,Kraftvärmeprod!$B$1:$AG$1,0),FALSE)/1,"")</f>
        <v>11.79</v>
      </c>
      <c r="E73">
        <f>IFERROR(VLOOKUP($B73,Kraftvärmeprod!$B$1:$AH$479,MATCH(E$2,Kraftvärmeprod!$B$1:$AG$1,0),FALSE)/1,0)-IFERROR(VLOOKUP($B73,'Slutlig allokering kvv'!$B$2:$AC$462,MATCH(E$3,'Slutlig allokering kvv'!$B$1:$AJ$1,0),FALSE)/1,0)</f>
        <v>36.223799999999983</v>
      </c>
      <c r="F73">
        <f>IFERROR(VLOOKUP($B73,Kraftvärmeprod!$B$1:$AH$479,MATCH(F$2,Kraftvärmeprod!$B$1:$AG$1,0),FALSE)/1,0)-IFERROR(VLOOKUP($B73,'Slutlig allokering kvv'!$B$2:$AC$462,MATCH(F$3,'Slutlig allokering kvv'!$B$1:$AJ$1,0),FALSE)/1,0)</f>
        <v>0</v>
      </c>
      <c r="G73">
        <f>IFERROR(VLOOKUP($B73,Kraftvärmeprod!$B$1:$AH$479,MATCH(G$2,Kraftvärmeprod!$B$1:$AG$1,0),FALSE)/1,0)-IFERROR(VLOOKUP($B73,'Slutlig allokering kvv'!$B$2:$AC$462,MATCH(G$3,'Slutlig allokering kvv'!$B$1:$AJ$1,0),FALSE)/1,0)</f>
        <v>0</v>
      </c>
      <c r="H73">
        <f>IFERROR(VLOOKUP($B73,Kraftvärmeprod!$B$1:$AH$479,MATCH(H$2,Kraftvärmeprod!$B$1:$AG$1,0),FALSE)/1,0)-IFERROR(VLOOKUP($B73,'Slutlig allokering kvv'!$B$2:$AC$462,MATCH(H$3,'Slutlig allokering kvv'!$B$1:$AJ$1,0),FALSE)/1,0)</f>
        <v>0</v>
      </c>
      <c r="I73">
        <f>IFERROR(VLOOKUP($B73,Kraftvärmeprod!$B$1:$AH$479,MATCH(I$2,Kraftvärmeprod!$B$1:$AG$1,0),FALSE)/1,0)-IFERROR(VLOOKUP($B73,'Slutlig allokering kvv'!$B$2:$AC$462,MATCH(I$3,'Slutlig allokering kvv'!$B$1:$AJ$1,0),FALSE)/1,0)</f>
        <v>9.7387000000000001E-2</v>
      </c>
      <c r="J73">
        <f>IFERROR(VLOOKUP($B73,Kraftvärmeprod!$B$1:$AH$479,MATCH(J$2,Kraftvärmeprod!$B$1:$AG$1,0),FALSE)/1,0)-IFERROR(VLOOKUP($B73,'Slutlig allokering kvv'!$B$2:$AC$462,MATCH(J$3,'Slutlig allokering kvv'!$B$1:$AJ$1,0),FALSE)/1,0)</f>
        <v>0</v>
      </c>
      <c r="K73">
        <f>IFERROR(VLOOKUP($B73,Kraftvärmeprod!$B$1:$AH$479,MATCH(K$2,Kraftvärmeprod!$B$1:$AG$1,0),FALSE)/1,0)-IFERROR(VLOOKUP($B73,'Slutlig allokering kvv'!$B$2:$AC$462,MATCH(K$3,'Slutlig allokering kvv'!$B$1:$AJ$1,0),FALSE)/1,0)</f>
        <v>0</v>
      </c>
      <c r="L73">
        <f>IFERROR(VLOOKUP($B73,Kraftvärmeprod!$B$1:$AH$479,MATCH(L$2,Kraftvärmeprod!$B$1:$AG$1,0),FALSE)/1,0)-IFERROR(VLOOKUP($B73,'Slutlig allokering kvv'!$B$2:$AC$462,MATCH(L$3,'Slutlig allokering kvv'!$B$1:$AJ$1,0),FALSE)/1,0)</f>
        <v>0</v>
      </c>
      <c r="M73" s="40">
        <f>IFERROR(VLOOKUP($B73,Miljö!$B$1:$S$477,MATCH(M$2,Miljö!$B$1:$X$1,0),FALSE)/1,0)-IFERROR(VLOOKUP($B73,'Slutlig allokering kvv'!$B$2:$AC$462,MATCH(M$3,'Slutlig allokering kvv'!$B$1:$AJ$1,0),FALSE)/1,0)</f>
        <v>0</v>
      </c>
      <c r="N73">
        <f>IFERROR(VLOOKUP($B73,Kraftvärmeprod!$B$1:$AH$479,MATCH(N$2,Kraftvärmeprod!$B$1:$AG$1,0),FALSE)/1,0)-IFERROR(VLOOKUP($B73,'Slutlig allokering kvv'!$B$2:$AC$462,MATCH(N$3,'Slutlig allokering kvv'!$B$1:$AJ$1,0),FALSE)/1,0)</f>
        <v>0</v>
      </c>
      <c r="O73">
        <f>IFERROR(VLOOKUP($B73,Kraftvärmeprod!$B$1:$AH$479,MATCH(O$2,Kraftvärmeprod!$B$1:$AG$1,0),FALSE)/1,0)-IFERROR(VLOOKUP($B73,'Slutlig allokering kvv'!$B$2:$AC$462,MATCH(O$3,'Slutlig allokering kvv'!$B$1:$AJ$1,0),FALSE)/1,0)</f>
        <v>0</v>
      </c>
      <c r="P73">
        <f>IFERROR(VLOOKUP($B73,Kraftvärmeprod!$B$1:$AH$479,MATCH(P$2,Kraftvärmeprod!$B$1:$AG$1,0),FALSE)/1,0)-IFERROR(VLOOKUP($B73,'Slutlig allokering kvv'!$B$2:$AC$462,MATCH(P$3,'Slutlig allokering kvv'!$B$1:$AJ$1,0),FALSE)/1,0)</f>
        <v>0</v>
      </c>
      <c r="Q73">
        <f>IFERROR(VLOOKUP($B73,Kraftvärmeprod!$B$1:$AH$479,MATCH(Q$2,Kraftvärmeprod!$B$1:$AG$1,0),FALSE)/1,0)-IFERROR(VLOOKUP($B73,'Slutlig allokering kvv'!$B$2:$AC$462,MATCH(Q$3,'Slutlig allokering kvv'!$B$1:$AJ$1,0),FALSE)/1,0)</f>
        <v>0</v>
      </c>
      <c r="R73">
        <f>IFERROR(VLOOKUP($B73,Kraftvärmeprod!$B$1:$AH$479,MATCH(R$2,Kraftvärmeprod!$B$1:$AG$1,0),FALSE)/1,0)-IFERROR(VLOOKUP($B73,'Slutlig allokering kvv'!$B$2:$AC$462,MATCH(R$3,'Slutlig allokering kvv'!$B$1:$AJ$1,0),FALSE)/1,0)</f>
        <v>0</v>
      </c>
      <c r="S73">
        <f>IFERROR(VLOOKUP($B73,Kraftvärmeprod!$B$1:$AH$479,MATCH(S$2,Kraftvärmeprod!$B$1:$AG$1,0),FALSE)/1,0)-IFERROR(VLOOKUP($B73,'Slutlig allokering kvv'!$B$2:$AC$462,MATCH(S$3,'Slutlig allokering kvv'!$B$1:$AJ$1,0),FALSE)/1,0)</f>
        <v>0</v>
      </c>
      <c r="T73">
        <f>IFERROR(VLOOKUP($B73,Kraftvärmeprod!$B$1:$AH$479,MATCH(T$2,Kraftvärmeprod!$B$1:$AG$1,0),FALSE)/1,0)-IFERROR(VLOOKUP($B73,'Slutlig allokering kvv'!$B$2:$AC$462,MATCH(T$3,'Slutlig allokering kvv'!$B$1:$AJ$1,0),FALSE)/1,0)</f>
        <v>0</v>
      </c>
      <c r="U73">
        <f>IFERROR(VLOOKUP($B73,Kraftvärmeprod!$B$1:$AH$479,MATCH(U$2,Kraftvärmeprod!$B$1:$AG$1,0),FALSE)/1,0)-IFERROR(VLOOKUP($B73,'Slutlig allokering kvv'!$B$2:$AC$462,MATCH(U$3,'Slutlig allokering kvv'!$B$1:$AJ$1,0),FALSE)/1,0)</f>
        <v>0</v>
      </c>
      <c r="V73">
        <f>IFERROR(VLOOKUP($B73,Kraftvärmeprod!$B$1:$AH$479,MATCH(V$2,Kraftvärmeprod!$B$1:$AG$1,0),FALSE)/1,0)-IFERROR(VLOOKUP($B73,'Slutlig allokering kvv'!$B$2:$AC$462,MATCH(V$3,'Slutlig allokering kvv'!$B$1:$AJ$1,0),FALSE)/1,0)</f>
        <v>0</v>
      </c>
      <c r="W73">
        <f>IFERROR(VLOOKUP($B73,Kraftvärmeprod!$B$1:$AH$479,MATCH(W$2,Kraftvärmeprod!$B$1:$AG$1,0),FALSE)/1,0)-IFERROR(VLOOKUP($B73,'Slutlig allokering kvv'!$B$2:$AC$462,MATCH(W$3,'Slutlig allokering kvv'!$B$1:$AJ$1,0),FALSE)/1,0)</f>
        <v>0</v>
      </c>
      <c r="X73">
        <f>IFERROR(VLOOKUP($B73,Kraftvärmeprod!$B$1:$AH$479,MATCH(X$2,Kraftvärmeprod!$B$1:$AG$1,0),FALSE)/1,0)-IFERROR(VLOOKUP($B73,'Slutlig allokering kvv'!$B$2:$AC$462,MATCH(X$3,'Slutlig allokering kvv'!$B$1:$AJ$1,0),FALSE)/1,0)</f>
        <v>0</v>
      </c>
      <c r="Y73">
        <f>IFERROR(VLOOKUP($B73,Kraftvärmeprod!$B$1:$AH$479,MATCH(Y$2,Kraftvärmeprod!$B$1:$AG$1,0),FALSE)/1,0)-IFERROR(VLOOKUP($B73,'Slutlig allokering kvv'!$B$2:$AC$462,MATCH(Y$3,'Slutlig allokering kvv'!$B$1:$AJ$1,0),FALSE)/1,0)</f>
        <v>0</v>
      </c>
      <c r="Z73">
        <f>IFERROR(VLOOKUP($B73,Kraftvärmeprod!$B$1:$AH$479,MATCH(Z$2,Kraftvärmeprod!$B$1:$AG$1,0),FALSE)/1,0)-IFERROR(VLOOKUP($B73,'Slutlig allokering kvv'!$B$2:$AC$462,MATCH(Z$3,'Slutlig allokering kvv'!$B$1:$AJ$1,0),FALSE)/1,0)</f>
        <v>0</v>
      </c>
      <c r="AA73">
        <f>IFERROR(VLOOKUP($B73,Kraftvärmeprod!$B$1:$AH$479,MATCH(AA$2,Kraftvärmeprod!$B$1:$AG$1,0),FALSE)/1,0)-IFERROR(VLOOKUP($B73,'Slutlig allokering kvv'!$B$2:$AC$462,MATCH(AA$3,'Slutlig allokering kvv'!$B$1:$AJ$1,0),FALSE)/1,0)</f>
        <v>0</v>
      </c>
      <c r="AB73">
        <f>IFERROR(VLOOKUP($B73,Kraftvärmeprod!$B$1:$AH$479,MATCH(AB$2,Kraftvärmeprod!$B$1:$AG$1,0),FALSE)/1,0)-IFERROR(VLOOKUP($B73,'Slutlig allokering kvv'!$B$2:$AC$462,MATCH(AB$3,'Slutlig allokering kvv'!$B$1:$AJ$1,0),FALSE)/1,0)</f>
        <v>0</v>
      </c>
      <c r="AE73">
        <f t="shared" si="2"/>
        <v>36.321186999999981</v>
      </c>
      <c r="AG73">
        <f>IFERROR(VLOOKUP(B73,'Slutlig allokering kvv'!$B$2:$AJ$462,MATCH("Summa justerad allokerad tillförd energi (utan hjälpel och rökgaskondensering):",'Slutlig allokering kvv'!$B$1:$AK$1,0),FALSE)/1,"")</f>
        <v>95.062813000000006</v>
      </c>
      <c r="AI73" s="23">
        <f>IFERROR(1-VLOOKUP(B73,'Slutlig allokering kvv'!$B$2:$AJ$462,MATCH("Andel av bränsle i kvv som allokerats till värme, exklusive rökgaskondensering och hjälpel",'Slutlig allokering kvv'!$B$1:$AK$1,0),FALSE),"")</f>
        <v>0.27645061042440466</v>
      </c>
      <c r="AK73" s="23">
        <f t="shared" si="3"/>
        <v>0.27645061042440466</v>
      </c>
    </row>
    <row r="74" spans="1:37" x14ac:dyDescent="0.25">
      <c r="A74" s="2" t="s">
        <v>102</v>
      </c>
      <c r="B74" s="2" t="s">
        <v>104</v>
      </c>
      <c r="C74" s="2" t="str">
        <f>IFERROR(VLOOKUP($B74,Kraftvärmeprod!$B$1:$AH$479,MATCH(C$3,Kraftvärmeprod!$B$1:$AG$1,0),FALSE)/1,"")</f>
        <v/>
      </c>
      <c r="D74" s="2" t="str">
        <f>IFERROR(VLOOKUP($B74,Kraftvärmeprod!$B$1:$AH$479,MATCH(D$3,Kraftvärmeprod!$B$1:$AG$1,0),FALSE)/1,"")</f>
        <v/>
      </c>
      <c r="E74">
        <f>IFERROR(VLOOKUP($B74,Kraftvärmeprod!$B$1:$AH$479,MATCH(E$2,Kraftvärmeprod!$B$1:$AG$1,0),FALSE)/1,0)-IFERROR(VLOOKUP($B74,'Slutlig allokering kvv'!$B$2:$AC$462,MATCH(E$3,'Slutlig allokering kvv'!$B$1:$AJ$1,0),FALSE)/1,0)</f>
        <v>0</v>
      </c>
      <c r="F74">
        <f>IFERROR(VLOOKUP($B74,Kraftvärmeprod!$B$1:$AH$479,MATCH(F$2,Kraftvärmeprod!$B$1:$AG$1,0),FALSE)/1,0)-IFERROR(VLOOKUP($B74,'Slutlig allokering kvv'!$B$2:$AC$462,MATCH(F$3,'Slutlig allokering kvv'!$B$1:$AJ$1,0),FALSE)/1,0)</f>
        <v>0</v>
      </c>
      <c r="G74">
        <f>IFERROR(VLOOKUP($B74,Kraftvärmeprod!$B$1:$AH$479,MATCH(G$2,Kraftvärmeprod!$B$1:$AG$1,0),FALSE)/1,0)-IFERROR(VLOOKUP($B74,'Slutlig allokering kvv'!$B$2:$AC$462,MATCH(G$3,'Slutlig allokering kvv'!$B$1:$AJ$1,0),FALSE)/1,0)</f>
        <v>0</v>
      </c>
      <c r="H74">
        <f>IFERROR(VLOOKUP($B74,Kraftvärmeprod!$B$1:$AH$479,MATCH(H$2,Kraftvärmeprod!$B$1:$AG$1,0),FALSE)/1,0)-IFERROR(VLOOKUP($B74,'Slutlig allokering kvv'!$B$2:$AC$462,MATCH(H$3,'Slutlig allokering kvv'!$B$1:$AJ$1,0),FALSE)/1,0)</f>
        <v>0</v>
      </c>
      <c r="I74">
        <f>IFERROR(VLOOKUP($B74,Kraftvärmeprod!$B$1:$AH$479,MATCH(I$2,Kraftvärmeprod!$B$1:$AG$1,0),FALSE)/1,0)-IFERROR(VLOOKUP($B74,'Slutlig allokering kvv'!$B$2:$AC$462,MATCH(I$3,'Slutlig allokering kvv'!$B$1:$AJ$1,0),FALSE)/1,0)</f>
        <v>0</v>
      </c>
      <c r="J74">
        <f>IFERROR(VLOOKUP($B74,Kraftvärmeprod!$B$1:$AH$479,MATCH(J$2,Kraftvärmeprod!$B$1:$AG$1,0),FALSE)/1,0)-IFERROR(VLOOKUP($B74,'Slutlig allokering kvv'!$B$2:$AC$462,MATCH(J$3,'Slutlig allokering kvv'!$B$1:$AJ$1,0),FALSE)/1,0)</f>
        <v>0</v>
      </c>
      <c r="K74">
        <f>IFERROR(VLOOKUP($B74,Kraftvärmeprod!$B$1:$AH$479,MATCH(K$2,Kraftvärmeprod!$B$1:$AG$1,0),FALSE)/1,0)-IFERROR(VLOOKUP($B74,'Slutlig allokering kvv'!$B$2:$AC$462,MATCH(K$3,'Slutlig allokering kvv'!$B$1:$AJ$1,0),FALSE)/1,0)</f>
        <v>0</v>
      </c>
      <c r="L74">
        <f>IFERROR(VLOOKUP($B74,Kraftvärmeprod!$B$1:$AH$479,MATCH(L$2,Kraftvärmeprod!$B$1:$AG$1,0),FALSE)/1,0)-IFERROR(VLOOKUP($B74,'Slutlig allokering kvv'!$B$2:$AC$462,MATCH(L$3,'Slutlig allokering kvv'!$B$1:$AJ$1,0),FALSE)/1,0)</f>
        <v>0</v>
      </c>
      <c r="M74" s="40">
        <f>IFERROR(VLOOKUP($B74,Miljö!$B$1:$S$477,MATCH(M$2,Miljö!$B$1:$X$1,0),FALSE)/1,0)-IFERROR(VLOOKUP($B74,'Slutlig allokering kvv'!$B$2:$AC$462,MATCH(M$3,'Slutlig allokering kvv'!$B$1:$AJ$1,0),FALSE)/1,0)</f>
        <v>0</v>
      </c>
      <c r="N74">
        <f>IFERROR(VLOOKUP($B74,Kraftvärmeprod!$B$1:$AH$479,MATCH(N$2,Kraftvärmeprod!$B$1:$AG$1,0),FALSE)/1,0)-IFERROR(VLOOKUP($B74,'Slutlig allokering kvv'!$B$2:$AC$462,MATCH(N$3,'Slutlig allokering kvv'!$B$1:$AJ$1,0),FALSE)/1,0)</f>
        <v>0</v>
      </c>
      <c r="O74">
        <f>IFERROR(VLOOKUP($B74,Kraftvärmeprod!$B$1:$AH$479,MATCH(O$2,Kraftvärmeprod!$B$1:$AG$1,0),FALSE)/1,0)-IFERROR(VLOOKUP($B74,'Slutlig allokering kvv'!$B$2:$AC$462,MATCH(O$3,'Slutlig allokering kvv'!$B$1:$AJ$1,0),FALSE)/1,0)</f>
        <v>0</v>
      </c>
      <c r="P74">
        <f>IFERROR(VLOOKUP($B74,Kraftvärmeprod!$B$1:$AH$479,MATCH(P$2,Kraftvärmeprod!$B$1:$AG$1,0),FALSE)/1,0)-IFERROR(VLOOKUP($B74,'Slutlig allokering kvv'!$B$2:$AC$462,MATCH(P$3,'Slutlig allokering kvv'!$B$1:$AJ$1,0),FALSE)/1,0)</f>
        <v>0</v>
      </c>
      <c r="Q74">
        <f>IFERROR(VLOOKUP($B74,Kraftvärmeprod!$B$1:$AH$479,MATCH(Q$2,Kraftvärmeprod!$B$1:$AG$1,0),FALSE)/1,0)-IFERROR(VLOOKUP($B74,'Slutlig allokering kvv'!$B$2:$AC$462,MATCH(Q$3,'Slutlig allokering kvv'!$B$1:$AJ$1,0),FALSE)/1,0)</f>
        <v>0</v>
      </c>
      <c r="R74">
        <f>IFERROR(VLOOKUP($B74,Kraftvärmeprod!$B$1:$AH$479,MATCH(R$2,Kraftvärmeprod!$B$1:$AG$1,0),FALSE)/1,0)-IFERROR(VLOOKUP($B74,'Slutlig allokering kvv'!$B$2:$AC$462,MATCH(R$3,'Slutlig allokering kvv'!$B$1:$AJ$1,0),FALSE)/1,0)</f>
        <v>0</v>
      </c>
      <c r="S74">
        <f>IFERROR(VLOOKUP($B74,Kraftvärmeprod!$B$1:$AH$479,MATCH(S$2,Kraftvärmeprod!$B$1:$AG$1,0),FALSE)/1,0)-IFERROR(VLOOKUP($B74,'Slutlig allokering kvv'!$B$2:$AC$462,MATCH(S$3,'Slutlig allokering kvv'!$B$1:$AJ$1,0),FALSE)/1,0)</f>
        <v>0</v>
      </c>
      <c r="T74">
        <f>IFERROR(VLOOKUP($B74,Kraftvärmeprod!$B$1:$AH$479,MATCH(T$2,Kraftvärmeprod!$B$1:$AG$1,0),FALSE)/1,0)-IFERROR(VLOOKUP($B74,'Slutlig allokering kvv'!$B$2:$AC$462,MATCH(T$3,'Slutlig allokering kvv'!$B$1:$AJ$1,0),FALSE)/1,0)</f>
        <v>0</v>
      </c>
      <c r="U74">
        <f>IFERROR(VLOOKUP($B74,Kraftvärmeprod!$B$1:$AH$479,MATCH(U$2,Kraftvärmeprod!$B$1:$AG$1,0),FALSE)/1,0)-IFERROR(VLOOKUP($B74,'Slutlig allokering kvv'!$B$2:$AC$462,MATCH(U$3,'Slutlig allokering kvv'!$B$1:$AJ$1,0),FALSE)/1,0)</f>
        <v>0</v>
      </c>
      <c r="V74">
        <f>IFERROR(VLOOKUP($B74,Kraftvärmeprod!$B$1:$AH$479,MATCH(V$2,Kraftvärmeprod!$B$1:$AG$1,0),FALSE)/1,0)-IFERROR(VLOOKUP($B74,'Slutlig allokering kvv'!$B$2:$AC$462,MATCH(V$3,'Slutlig allokering kvv'!$B$1:$AJ$1,0),FALSE)/1,0)</f>
        <v>0</v>
      </c>
      <c r="W74">
        <f>IFERROR(VLOOKUP($B74,Kraftvärmeprod!$B$1:$AH$479,MATCH(W$2,Kraftvärmeprod!$B$1:$AG$1,0),FALSE)/1,0)-IFERROR(VLOOKUP($B74,'Slutlig allokering kvv'!$B$2:$AC$462,MATCH(W$3,'Slutlig allokering kvv'!$B$1:$AJ$1,0),FALSE)/1,0)</f>
        <v>0</v>
      </c>
      <c r="X74">
        <f>IFERROR(VLOOKUP($B74,Kraftvärmeprod!$B$1:$AH$479,MATCH(X$2,Kraftvärmeprod!$B$1:$AG$1,0),FALSE)/1,0)-IFERROR(VLOOKUP($B74,'Slutlig allokering kvv'!$B$2:$AC$462,MATCH(X$3,'Slutlig allokering kvv'!$B$1:$AJ$1,0),FALSE)/1,0)</f>
        <v>0</v>
      </c>
      <c r="Y74">
        <f>IFERROR(VLOOKUP($B74,Kraftvärmeprod!$B$1:$AH$479,MATCH(Y$2,Kraftvärmeprod!$B$1:$AG$1,0),FALSE)/1,0)-IFERROR(VLOOKUP($B74,'Slutlig allokering kvv'!$B$2:$AC$462,MATCH(Y$3,'Slutlig allokering kvv'!$B$1:$AJ$1,0),FALSE)/1,0)</f>
        <v>0</v>
      </c>
      <c r="Z74">
        <f>IFERROR(VLOOKUP($B74,Kraftvärmeprod!$B$1:$AH$479,MATCH(Z$2,Kraftvärmeprod!$B$1:$AG$1,0),FALSE)/1,0)-IFERROR(VLOOKUP($B74,'Slutlig allokering kvv'!$B$2:$AC$462,MATCH(Z$3,'Slutlig allokering kvv'!$B$1:$AJ$1,0),FALSE)/1,0)</f>
        <v>0</v>
      </c>
      <c r="AA74">
        <f>IFERROR(VLOOKUP($B74,Kraftvärmeprod!$B$1:$AH$479,MATCH(AA$2,Kraftvärmeprod!$B$1:$AG$1,0),FALSE)/1,0)-IFERROR(VLOOKUP($B74,'Slutlig allokering kvv'!$B$2:$AC$462,MATCH(AA$3,'Slutlig allokering kvv'!$B$1:$AJ$1,0),FALSE)/1,0)</f>
        <v>0</v>
      </c>
      <c r="AB74">
        <f>IFERROR(VLOOKUP($B74,Kraftvärmeprod!$B$1:$AH$479,MATCH(AB$2,Kraftvärmeprod!$B$1:$AG$1,0),FALSE)/1,0)-IFERROR(VLOOKUP($B74,'Slutlig allokering kvv'!$B$2:$AC$462,MATCH(AB$3,'Slutlig allokering kvv'!$B$1:$AJ$1,0),FALSE)/1,0)</f>
        <v>0</v>
      </c>
      <c r="AE74">
        <f t="shared" si="2"/>
        <v>0</v>
      </c>
      <c r="AG74">
        <f>IFERROR(VLOOKUP(B74,'Slutlig allokering kvv'!$B$2:$AJ$462,MATCH("Summa justerad allokerad tillförd energi (utan hjälpel och rökgaskondensering):",'Slutlig allokering kvv'!$B$1:$AK$1,0),FALSE)/1,"")</f>
        <v>0</v>
      </c>
      <c r="AI74" s="23" t="str">
        <f>IFERROR(1-VLOOKUP(B74,'Slutlig allokering kvv'!$B$2:$AJ$462,MATCH("Andel av bränsle i kvv som allokerats till värme, exklusive rökgaskondensering och hjälpel",'Slutlig allokering kvv'!$B$1:$AK$1,0),FALSE),"")</f>
        <v/>
      </c>
      <c r="AK74" s="23" t="str">
        <f t="shared" si="3"/>
        <v/>
      </c>
    </row>
    <row r="75" spans="1:37" x14ac:dyDescent="0.25">
      <c r="A75" s="2" t="s">
        <v>102</v>
      </c>
      <c r="B75" s="2" t="s">
        <v>105</v>
      </c>
      <c r="C75" s="2" t="str">
        <f>IFERROR(VLOOKUP($B75,Kraftvärmeprod!$B$1:$AH$479,MATCH(C$3,Kraftvärmeprod!$B$1:$AG$1,0),FALSE)/1,"")</f>
        <v/>
      </c>
      <c r="D75" s="2" t="str">
        <f>IFERROR(VLOOKUP($B75,Kraftvärmeprod!$B$1:$AH$479,MATCH(D$3,Kraftvärmeprod!$B$1:$AG$1,0),FALSE)/1,"")</f>
        <v/>
      </c>
      <c r="E75">
        <f>IFERROR(VLOOKUP($B75,Kraftvärmeprod!$B$1:$AH$479,MATCH(E$2,Kraftvärmeprod!$B$1:$AG$1,0),FALSE)/1,0)-IFERROR(VLOOKUP($B75,'Slutlig allokering kvv'!$B$2:$AC$462,MATCH(E$3,'Slutlig allokering kvv'!$B$1:$AJ$1,0),FALSE)/1,0)</f>
        <v>0</v>
      </c>
      <c r="F75">
        <f>IFERROR(VLOOKUP($B75,Kraftvärmeprod!$B$1:$AH$479,MATCH(F$2,Kraftvärmeprod!$B$1:$AG$1,0),FALSE)/1,0)-IFERROR(VLOOKUP($B75,'Slutlig allokering kvv'!$B$2:$AC$462,MATCH(F$3,'Slutlig allokering kvv'!$B$1:$AJ$1,0),FALSE)/1,0)</f>
        <v>0</v>
      </c>
      <c r="G75">
        <f>IFERROR(VLOOKUP($B75,Kraftvärmeprod!$B$1:$AH$479,MATCH(G$2,Kraftvärmeprod!$B$1:$AG$1,0),FALSE)/1,0)-IFERROR(VLOOKUP($B75,'Slutlig allokering kvv'!$B$2:$AC$462,MATCH(G$3,'Slutlig allokering kvv'!$B$1:$AJ$1,0),FALSE)/1,0)</f>
        <v>0</v>
      </c>
      <c r="H75">
        <f>IFERROR(VLOOKUP($B75,Kraftvärmeprod!$B$1:$AH$479,MATCH(H$2,Kraftvärmeprod!$B$1:$AG$1,0),FALSE)/1,0)-IFERROR(VLOOKUP($B75,'Slutlig allokering kvv'!$B$2:$AC$462,MATCH(H$3,'Slutlig allokering kvv'!$B$1:$AJ$1,0),FALSE)/1,0)</f>
        <v>0</v>
      </c>
      <c r="I75">
        <f>IFERROR(VLOOKUP($B75,Kraftvärmeprod!$B$1:$AH$479,MATCH(I$2,Kraftvärmeprod!$B$1:$AG$1,0),FALSE)/1,0)-IFERROR(VLOOKUP($B75,'Slutlig allokering kvv'!$B$2:$AC$462,MATCH(I$3,'Slutlig allokering kvv'!$B$1:$AJ$1,0),FALSE)/1,0)</f>
        <v>0</v>
      </c>
      <c r="J75">
        <f>IFERROR(VLOOKUP($B75,Kraftvärmeprod!$B$1:$AH$479,MATCH(J$2,Kraftvärmeprod!$B$1:$AG$1,0),FALSE)/1,0)-IFERROR(VLOOKUP($B75,'Slutlig allokering kvv'!$B$2:$AC$462,MATCH(J$3,'Slutlig allokering kvv'!$B$1:$AJ$1,0),FALSE)/1,0)</f>
        <v>0</v>
      </c>
      <c r="K75">
        <f>IFERROR(VLOOKUP($B75,Kraftvärmeprod!$B$1:$AH$479,MATCH(K$2,Kraftvärmeprod!$B$1:$AG$1,0),FALSE)/1,0)-IFERROR(VLOOKUP($B75,'Slutlig allokering kvv'!$B$2:$AC$462,MATCH(K$3,'Slutlig allokering kvv'!$B$1:$AJ$1,0),FALSE)/1,0)</f>
        <v>0</v>
      </c>
      <c r="L75">
        <f>IFERROR(VLOOKUP($B75,Kraftvärmeprod!$B$1:$AH$479,MATCH(L$2,Kraftvärmeprod!$B$1:$AG$1,0),FALSE)/1,0)-IFERROR(VLOOKUP($B75,'Slutlig allokering kvv'!$B$2:$AC$462,MATCH(L$3,'Slutlig allokering kvv'!$B$1:$AJ$1,0),FALSE)/1,0)</f>
        <v>0</v>
      </c>
      <c r="M75" s="40">
        <f>IFERROR(VLOOKUP($B75,Miljö!$B$1:$S$477,MATCH(M$2,Miljö!$B$1:$X$1,0),FALSE)/1,0)-IFERROR(VLOOKUP($B75,'Slutlig allokering kvv'!$B$2:$AC$462,MATCH(M$3,'Slutlig allokering kvv'!$B$1:$AJ$1,0),FALSE)/1,0)</f>
        <v>0</v>
      </c>
      <c r="N75">
        <f>IFERROR(VLOOKUP($B75,Kraftvärmeprod!$B$1:$AH$479,MATCH(N$2,Kraftvärmeprod!$B$1:$AG$1,0),FALSE)/1,0)-IFERROR(VLOOKUP($B75,'Slutlig allokering kvv'!$B$2:$AC$462,MATCH(N$3,'Slutlig allokering kvv'!$B$1:$AJ$1,0),FALSE)/1,0)</f>
        <v>0</v>
      </c>
      <c r="O75">
        <f>IFERROR(VLOOKUP($B75,Kraftvärmeprod!$B$1:$AH$479,MATCH(O$2,Kraftvärmeprod!$B$1:$AG$1,0),FALSE)/1,0)-IFERROR(VLOOKUP($B75,'Slutlig allokering kvv'!$B$2:$AC$462,MATCH(O$3,'Slutlig allokering kvv'!$B$1:$AJ$1,0),FALSE)/1,0)</f>
        <v>0</v>
      </c>
      <c r="P75">
        <f>IFERROR(VLOOKUP($B75,Kraftvärmeprod!$B$1:$AH$479,MATCH(P$2,Kraftvärmeprod!$B$1:$AG$1,0),FALSE)/1,0)-IFERROR(VLOOKUP($B75,'Slutlig allokering kvv'!$B$2:$AC$462,MATCH(P$3,'Slutlig allokering kvv'!$B$1:$AJ$1,0),FALSE)/1,0)</f>
        <v>0</v>
      </c>
      <c r="Q75">
        <f>IFERROR(VLOOKUP($B75,Kraftvärmeprod!$B$1:$AH$479,MATCH(Q$2,Kraftvärmeprod!$B$1:$AG$1,0),FALSE)/1,0)-IFERROR(VLOOKUP($B75,'Slutlig allokering kvv'!$B$2:$AC$462,MATCH(Q$3,'Slutlig allokering kvv'!$B$1:$AJ$1,0),FALSE)/1,0)</f>
        <v>0</v>
      </c>
      <c r="R75">
        <f>IFERROR(VLOOKUP($B75,Kraftvärmeprod!$B$1:$AH$479,MATCH(R$2,Kraftvärmeprod!$B$1:$AG$1,0),FALSE)/1,0)-IFERROR(VLOOKUP($B75,'Slutlig allokering kvv'!$B$2:$AC$462,MATCH(R$3,'Slutlig allokering kvv'!$B$1:$AJ$1,0),FALSE)/1,0)</f>
        <v>0</v>
      </c>
      <c r="S75">
        <f>IFERROR(VLOOKUP($B75,Kraftvärmeprod!$B$1:$AH$479,MATCH(S$2,Kraftvärmeprod!$B$1:$AG$1,0),FALSE)/1,0)-IFERROR(VLOOKUP($B75,'Slutlig allokering kvv'!$B$2:$AC$462,MATCH(S$3,'Slutlig allokering kvv'!$B$1:$AJ$1,0),FALSE)/1,0)</f>
        <v>0</v>
      </c>
      <c r="T75">
        <f>IFERROR(VLOOKUP($B75,Kraftvärmeprod!$B$1:$AH$479,MATCH(T$2,Kraftvärmeprod!$B$1:$AG$1,0),FALSE)/1,0)-IFERROR(VLOOKUP($B75,'Slutlig allokering kvv'!$B$2:$AC$462,MATCH(T$3,'Slutlig allokering kvv'!$B$1:$AJ$1,0),FALSE)/1,0)</f>
        <v>0</v>
      </c>
      <c r="U75">
        <f>IFERROR(VLOOKUP($B75,Kraftvärmeprod!$B$1:$AH$479,MATCH(U$2,Kraftvärmeprod!$B$1:$AG$1,0),FALSE)/1,0)-IFERROR(VLOOKUP($B75,'Slutlig allokering kvv'!$B$2:$AC$462,MATCH(U$3,'Slutlig allokering kvv'!$B$1:$AJ$1,0),FALSE)/1,0)</f>
        <v>0</v>
      </c>
      <c r="V75">
        <f>IFERROR(VLOOKUP($B75,Kraftvärmeprod!$B$1:$AH$479,MATCH(V$2,Kraftvärmeprod!$B$1:$AG$1,0),FALSE)/1,0)-IFERROR(VLOOKUP($B75,'Slutlig allokering kvv'!$B$2:$AC$462,MATCH(V$3,'Slutlig allokering kvv'!$B$1:$AJ$1,0),FALSE)/1,0)</f>
        <v>0</v>
      </c>
      <c r="W75">
        <f>IFERROR(VLOOKUP($B75,Kraftvärmeprod!$B$1:$AH$479,MATCH(W$2,Kraftvärmeprod!$B$1:$AG$1,0),FALSE)/1,0)-IFERROR(VLOOKUP($B75,'Slutlig allokering kvv'!$B$2:$AC$462,MATCH(W$3,'Slutlig allokering kvv'!$B$1:$AJ$1,0),FALSE)/1,0)</f>
        <v>0</v>
      </c>
      <c r="X75">
        <f>IFERROR(VLOOKUP($B75,Kraftvärmeprod!$B$1:$AH$479,MATCH(X$2,Kraftvärmeprod!$B$1:$AG$1,0),FALSE)/1,0)-IFERROR(VLOOKUP($B75,'Slutlig allokering kvv'!$B$2:$AC$462,MATCH(X$3,'Slutlig allokering kvv'!$B$1:$AJ$1,0),FALSE)/1,0)</f>
        <v>0</v>
      </c>
      <c r="Y75">
        <f>IFERROR(VLOOKUP($B75,Kraftvärmeprod!$B$1:$AH$479,MATCH(Y$2,Kraftvärmeprod!$B$1:$AG$1,0),FALSE)/1,0)-IFERROR(VLOOKUP($B75,'Slutlig allokering kvv'!$B$2:$AC$462,MATCH(Y$3,'Slutlig allokering kvv'!$B$1:$AJ$1,0),FALSE)/1,0)</f>
        <v>0</v>
      </c>
      <c r="Z75">
        <f>IFERROR(VLOOKUP($B75,Kraftvärmeprod!$B$1:$AH$479,MATCH(Z$2,Kraftvärmeprod!$B$1:$AG$1,0),FALSE)/1,0)-IFERROR(VLOOKUP($B75,'Slutlig allokering kvv'!$B$2:$AC$462,MATCH(Z$3,'Slutlig allokering kvv'!$B$1:$AJ$1,0),FALSE)/1,0)</f>
        <v>0</v>
      </c>
      <c r="AA75">
        <f>IFERROR(VLOOKUP($B75,Kraftvärmeprod!$B$1:$AH$479,MATCH(AA$2,Kraftvärmeprod!$B$1:$AG$1,0),FALSE)/1,0)-IFERROR(VLOOKUP($B75,'Slutlig allokering kvv'!$B$2:$AC$462,MATCH(AA$3,'Slutlig allokering kvv'!$B$1:$AJ$1,0),FALSE)/1,0)</f>
        <v>0</v>
      </c>
      <c r="AB75">
        <f>IFERROR(VLOOKUP($B75,Kraftvärmeprod!$B$1:$AH$479,MATCH(AB$2,Kraftvärmeprod!$B$1:$AG$1,0),FALSE)/1,0)-IFERROR(VLOOKUP($B75,'Slutlig allokering kvv'!$B$2:$AC$462,MATCH(AB$3,'Slutlig allokering kvv'!$B$1:$AJ$1,0),FALSE)/1,0)</f>
        <v>0</v>
      </c>
      <c r="AE75">
        <f t="shared" si="2"/>
        <v>0</v>
      </c>
      <c r="AG75">
        <f>IFERROR(VLOOKUP(B75,'Slutlig allokering kvv'!$B$2:$AJ$462,MATCH("Summa justerad allokerad tillförd energi (utan hjälpel och rökgaskondensering):",'Slutlig allokering kvv'!$B$1:$AK$1,0),FALSE)/1,"")</f>
        <v>0</v>
      </c>
      <c r="AI75" s="23" t="str">
        <f>IFERROR(1-VLOOKUP(B75,'Slutlig allokering kvv'!$B$2:$AJ$462,MATCH("Andel av bränsle i kvv som allokerats till värme, exklusive rökgaskondensering och hjälpel",'Slutlig allokering kvv'!$B$1:$AK$1,0),FALSE),"")</f>
        <v/>
      </c>
      <c r="AK75" s="23" t="str">
        <f t="shared" si="3"/>
        <v/>
      </c>
    </row>
    <row r="76" spans="1:37" x14ac:dyDescent="0.25">
      <c r="A76" s="2" t="s">
        <v>106</v>
      </c>
      <c r="B76" s="2" t="s">
        <v>107</v>
      </c>
      <c r="C76" s="2" t="str">
        <f>IFERROR(VLOOKUP($B76,Kraftvärmeprod!$B$1:$AH$479,MATCH(C$3,Kraftvärmeprod!$B$1:$AG$1,0),FALSE)/1,"")</f>
        <v/>
      </c>
      <c r="D76" s="2" t="str">
        <f>IFERROR(VLOOKUP($B76,Kraftvärmeprod!$B$1:$AH$479,MATCH(D$3,Kraftvärmeprod!$B$1:$AG$1,0),FALSE)/1,"")</f>
        <v/>
      </c>
      <c r="E76">
        <f>IFERROR(VLOOKUP($B76,Kraftvärmeprod!$B$1:$AH$479,MATCH(E$2,Kraftvärmeprod!$B$1:$AG$1,0),FALSE)/1,0)-IFERROR(VLOOKUP($B76,'Slutlig allokering kvv'!$B$2:$AC$462,MATCH(E$3,'Slutlig allokering kvv'!$B$1:$AJ$1,0),FALSE)/1,0)</f>
        <v>0</v>
      </c>
      <c r="F76">
        <f>IFERROR(VLOOKUP($B76,Kraftvärmeprod!$B$1:$AH$479,MATCH(F$2,Kraftvärmeprod!$B$1:$AG$1,0),FALSE)/1,0)-IFERROR(VLOOKUP($B76,'Slutlig allokering kvv'!$B$2:$AC$462,MATCH(F$3,'Slutlig allokering kvv'!$B$1:$AJ$1,0),FALSE)/1,0)</f>
        <v>0</v>
      </c>
      <c r="G76">
        <f>IFERROR(VLOOKUP($B76,Kraftvärmeprod!$B$1:$AH$479,MATCH(G$2,Kraftvärmeprod!$B$1:$AG$1,0),FALSE)/1,0)-IFERROR(VLOOKUP($B76,'Slutlig allokering kvv'!$B$2:$AC$462,MATCH(G$3,'Slutlig allokering kvv'!$B$1:$AJ$1,0),FALSE)/1,0)</f>
        <v>0</v>
      </c>
      <c r="H76">
        <f>IFERROR(VLOOKUP($B76,Kraftvärmeprod!$B$1:$AH$479,MATCH(H$2,Kraftvärmeprod!$B$1:$AG$1,0),FALSE)/1,0)-IFERROR(VLOOKUP($B76,'Slutlig allokering kvv'!$B$2:$AC$462,MATCH(H$3,'Slutlig allokering kvv'!$B$1:$AJ$1,0),FALSE)/1,0)</f>
        <v>0</v>
      </c>
      <c r="I76">
        <f>IFERROR(VLOOKUP($B76,Kraftvärmeprod!$B$1:$AH$479,MATCH(I$2,Kraftvärmeprod!$B$1:$AG$1,0),FALSE)/1,0)-IFERROR(VLOOKUP($B76,'Slutlig allokering kvv'!$B$2:$AC$462,MATCH(I$3,'Slutlig allokering kvv'!$B$1:$AJ$1,0),FALSE)/1,0)</f>
        <v>0</v>
      </c>
      <c r="J76">
        <f>IFERROR(VLOOKUP($B76,Kraftvärmeprod!$B$1:$AH$479,MATCH(J$2,Kraftvärmeprod!$B$1:$AG$1,0),FALSE)/1,0)-IFERROR(VLOOKUP($B76,'Slutlig allokering kvv'!$B$2:$AC$462,MATCH(J$3,'Slutlig allokering kvv'!$B$1:$AJ$1,0),FALSE)/1,0)</f>
        <v>0</v>
      </c>
      <c r="K76">
        <f>IFERROR(VLOOKUP($B76,Kraftvärmeprod!$B$1:$AH$479,MATCH(K$2,Kraftvärmeprod!$B$1:$AG$1,0),FALSE)/1,0)-IFERROR(VLOOKUP($B76,'Slutlig allokering kvv'!$B$2:$AC$462,MATCH(K$3,'Slutlig allokering kvv'!$B$1:$AJ$1,0),FALSE)/1,0)</f>
        <v>0</v>
      </c>
      <c r="L76">
        <f>IFERROR(VLOOKUP($B76,Kraftvärmeprod!$B$1:$AH$479,MATCH(L$2,Kraftvärmeprod!$B$1:$AG$1,0),FALSE)/1,0)-IFERROR(VLOOKUP($B76,'Slutlig allokering kvv'!$B$2:$AC$462,MATCH(L$3,'Slutlig allokering kvv'!$B$1:$AJ$1,0),FALSE)/1,0)</f>
        <v>0</v>
      </c>
      <c r="M76" s="40">
        <f>IFERROR(VLOOKUP($B76,Miljö!$B$1:$S$477,MATCH(M$2,Miljö!$B$1:$X$1,0),FALSE)/1,0)-IFERROR(VLOOKUP($B76,'Slutlig allokering kvv'!$B$2:$AC$462,MATCH(M$3,'Slutlig allokering kvv'!$B$1:$AJ$1,0),FALSE)/1,0)</f>
        <v>0</v>
      </c>
      <c r="N76">
        <f>IFERROR(VLOOKUP($B76,Kraftvärmeprod!$B$1:$AH$479,MATCH(N$2,Kraftvärmeprod!$B$1:$AG$1,0),FALSE)/1,0)-IFERROR(VLOOKUP($B76,'Slutlig allokering kvv'!$B$2:$AC$462,MATCH(N$3,'Slutlig allokering kvv'!$B$1:$AJ$1,0),FALSE)/1,0)</f>
        <v>0</v>
      </c>
      <c r="O76">
        <f>IFERROR(VLOOKUP($B76,Kraftvärmeprod!$B$1:$AH$479,MATCH(O$2,Kraftvärmeprod!$B$1:$AG$1,0),FALSE)/1,0)-IFERROR(VLOOKUP($B76,'Slutlig allokering kvv'!$B$2:$AC$462,MATCH(O$3,'Slutlig allokering kvv'!$B$1:$AJ$1,0),FALSE)/1,0)</f>
        <v>0</v>
      </c>
      <c r="P76">
        <f>IFERROR(VLOOKUP($B76,Kraftvärmeprod!$B$1:$AH$479,MATCH(P$2,Kraftvärmeprod!$B$1:$AG$1,0),FALSE)/1,0)-IFERROR(VLOOKUP($B76,'Slutlig allokering kvv'!$B$2:$AC$462,MATCH(P$3,'Slutlig allokering kvv'!$B$1:$AJ$1,0),FALSE)/1,0)</f>
        <v>0</v>
      </c>
      <c r="Q76">
        <f>IFERROR(VLOOKUP($B76,Kraftvärmeprod!$B$1:$AH$479,MATCH(Q$2,Kraftvärmeprod!$B$1:$AG$1,0),FALSE)/1,0)-IFERROR(VLOOKUP($B76,'Slutlig allokering kvv'!$B$2:$AC$462,MATCH(Q$3,'Slutlig allokering kvv'!$B$1:$AJ$1,0),FALSE)/1,0)</f>
        <v>0</v>
      </c>
      <c r="R76">
        <f>IFERROR(VLOOKUP($B76,Kraftvärmeprod!$B$1:$AH$479,MATCH(R$2,Kraftvärmeprod!$B$1:$AG$1,0),FALSE)/1,0)-IFERROR(VLOOKUP($B76,'Slutlig allokering kvv'!$B$2:$AC$462,MATCH(R$3,'Slutlig allokering kvv'!$B$1:$AJ$1,0),FALSE)/1,0)</f>
        <v>0</v>
      </c>
      <c r="S76">
        <f>IFERROR(VLOOKUP($B76,Kraftvärmeprod!$B$1:$AH$479,MATCH(S$2,Kraftvärmeprod!$B$1:$AG$1,0),FALSE)/1,0)-IFERROR(VLOOKUP($B76,'Slutlig allokering kvv'!$B$2:$AC$462,MATCH(S$3,'Slutlig allokering kvv'!$B$1:$AJ$1,0),FALSE)/1,0)</f>
        <v>0</v>
      </c>
      <c r="T76">
        <f>IFERROR(VLOOKUP($B76,Kraftvärmeprod!$B$1:$AH$479,MATCH(T$2,Kraftvärmeprod!$B$1:$AG$1,0),FALSE)/1,0)-IFERROR(VLOOKUP($B76,'Slutlig allokering kvv'!$B$2:$AC$462,MATCH(T$3,'Slutlig allokering kvv'!$B$1:$AJ$1,0),FALSE)/1,0)</f>
        <v>0</v>
      </c>
      <c r="U76">
        <f>IFERROR(VLOOKUP($B76,Kraftvärmeprod!$B$1:$AH$479,MATCH(U$2,Kraftvärmeprod!$B$1:$AG$1,0),FALSE)/1,0)-IFERROR(VLOOKUP($B76,'Slutlig allokering kvv'!$B$2:$AC$462,MATCH(U$3,'Slutlig allokering kvv'!$B$1:$AJ$1,0),FALSE)/1,0)</f>
        <v>0</v>
      </c>
      <c r="V76">
        <f>IFERROR(VLOOKUP($B76,Kraftvärmeprod!$B$1:$AH$479,MATCH(V$2,Kraftvärmeprod!$B$1:$AG$1,0),FALSE)/1,0)-IFERROR(VLOOKUP($B76,'Slutlig allokering kvv'!$B$2:$AC$462,MATCH(V$3,'Slutlig allokering kvv'!$B$1:$AJ$1,0),FALSE)/1,0)</f>
        <v>0</v>
      </c>
      <c r="W76">
        <f>IFERROR(VLOOKUP($B76,Kraftvärmeprod!$B$1:$AH$479,MATCH(W$2,Kraftvärmeprod!$B$1:$AG$1,0),FALSE)/1,0)-IFERROR(VLOOKUP($B76,'Slutlig allokering kvv'!$B$2:$AC$462,MATCH(W$3,'Slutlig allokering kvv'!$B$1:$AJ$1,0),FALSE)/1,0)</f>
        <v>0</v>
      </c>
      <c r="X76">
        <f>IFERROR(VLOOKUP($B76,Kraftvärmeprod!$B$1:$AH$479,MATCH(X$2,Kraftvärmeprod!$B$1:$AG$1,0),FALSE)/1,0)-IFERROR(VLOOKUP($B76,'Slutlig allokering kvv'!$B$2:$AC$462,MATCH(X$3,'Slutlig allokering kvv'!$B$1:$AJ$1,0),FALSE)/1,0)</f>
        <v>0</v>
      </c>
      <c r="Y76">
        <f>IFERROR(VLOOKUP($B76,Kraftvärmeprod!$B$1:$AH$479,MATCH(Y$2,Kraftvärmeprod!$B$1:$AG$1,0),FALSE)/1,0)-IFERROR(VLOOKUP($B76,'Slutlig allokering kvv'!$B$2:$AC$462,MATCH(Y$3,'Slutlig allokering kvv'!$B$1:$AJ$1,0),FALSE)/1,0)</f>
        <v>0</v>
      </c>
      <c r="Z76">
        <f>IFERROR(VLOOKUP($B76,Kraftvärmeprod!$B$1:$AH$479,MATCH(Z$2,Kraftvärmeprod!$B$1:$AG$1,0),FALSE)/1,0)-IFERROR(VLOOKUP($B76,'Slutlig allokering kvv'!$B$2:$AC$462,MATCH(Z$3,'Slutlig allokering kvv'!$B$1:$AJ$1,0),FALSE)/1,0)</f>
        <v>0</v>
      </c>
      <c r="AA76">
        <f>IFERROR(VLOOKUP($B76,Kraftvärmeprod!$B$1:$AH$479,MATCH(AA$2,Kraftvärmeprod!$B$1:$AG$1,0),FALSE)/1,0)-IFERROR(VLOOKUP($B76,'Slutlig allokering kvv'!$B$2:$AC$462,MATCH(AA$3,'Slutlig allokering kvv'!$B$1:$AJ$1,0),FALSE)/1,0)</f>
        <v>0</v>
      </c>
      <c r="AB76">
        <f>IFERROR(VLOOKUP($B76,Kraftvärmeprod!$B$1:$AH$479,MATCH(AB$2,Kraftvärmeprod!$B$1:$AG$1,0),FALSE)/1,0)-IFERROR(VLOOKUP($B76,'Slutlig allokering kvv'!$B$2:$AC$462,MATCH(AB$3,'Slutlig allokering kvv'!$B$1:$AJ$1,0),FALSE)/1,0)</f>
        <v>0</v>
      </c>
      <c r="AE76">
        <f t="shared" si="2"/>
        <v>0</v>
      </c>
      <c r="AG76">
        <f>IFERROR(VLOOKUP(B76,'Slutlig allokering kvv'!$B$2:$AJ$462,MATCH("Summa justerad allokerad tillförd energi (utan hjälpel och rökgaskondensering):",'Slutlig allokering kvv'!$B$1:$AK$1,0),FALSE)/1,"")</f>
        <v>0</v>
      </c>
      <c r="AI76" s="23" t="str">
        <f>IFERROR(1-VLOOKUP(B76,'Slutlig allokering kvv'!$B$2:$AJ$462,MATCH("Andel av bränsle i kvv som allokerats till värme, exklusive rökgaskondensering och hjälpel",'Slutlig allokering kvv'!$B$1:$AK$1,0),FALSE),"")</f>
        <v/>
      </c>
      <c r="AK76" s="23" t="str">
        <f t="shared" si="3"/>
        <v/>
      </c>
    </row>
    <row r="77" spans="1:37" x14ac:dyDescent="0.25">
      <c r="A77" s="2" t="s">
        <v>108</v>
      </c>
      <c r="B77" s="2" t="s">
        <v>109</v>
      </c>
      <c r="C77" s="2" t="str">
        <f>IFERROR(VLOOKUP($B77,Kraftvärmeprod!$B$1:$AH$479,MATCH(C$3,Kraftvärmeprod!$B$1:$AG$1,0),FALSE)/1,"")</f>
        <v/>
      </c>
      <c r="D77" s="2" t="str">
        <f>IFERROR(VLOOKUP($B77,Kraftvärmeprod!$B$1:$AH$479,MATCH(D$3,Kraftvärmeprod!$B$1:$AG$1,0),FALSE)/1,"")</f>
        <v/>
      </c>
      <c r="E77">
        <f>IFERROR(VLOOKUP($B77,Kraftvärmeprod!$B$1:$AH$479,MATCH(E$2,Kraftvärmeprod!$B$1:$AG$1,0),FALSE)/1,0)-IFERROR(VLOOKUP($B77,'Slutlig allokering kvv'!$B$2:$AC$462,MATCH(E$3,'Slutlig allokering kvv'!$B$1:$AJ$1,0),FALSE)/1,0)</f>
        <v>0</v>
      </c>
      <c r="F77">
        <f>IFERROR(VLOOKUP($B77,Kraftvärmeprod!$B$1:$AH$479,MATCH(F$2,Kraftvärmeprod!$B$1:$AG$1,0),FALSE)/1,0)-IFERROR(VLOOKUP($B77,'Slutlig allokering kvv'!$B$2:$AC$462,MATCH(F$3,'Slutlig allokering kvv'!$B$1:$AJ$1,0),FALSE)/1,0)</f>
        <v>0</v>
      </c>
      <c r="G77">
        <f>IFERROR(VLOOKUP($B77,Kraftvärmeprod!$B$1:$AH$479,MATCH(G$2,Kraftvärmeprod!$B$1:$AG$1,0),FALSE)/1,0)-IFERROR(VLOOKUP($B77,'Slutlig allokering kvv'!$B$2:$AC$462,MATCH(G$3,'Slutlig allokering kvv'!$B$1:$AJ$1,0),FALSE)/1,0)</f>
        <v>0</v>
      </c>
      <c r="H77">
        <f>IFERROR(VLOOKUP($B77,Kraftvärmeprod!$B$1:$AH$479,MATCH(H$2,Kraftvärmeprod!$B$1:$AG$1,0),FALSE)/1,0)-IFERROR(VLOOKUP($B77,'Slutlig allokering kvv'!$B$2:$AC$462,MATCH(H$3,'Slutlig allokering kvv'!$B$1:$AJ$1,0),FALSE)/1,0)</f>
        <v>0</v>
      </c>
      <c r="I77">
        <f>IFERROR(VLOOKUP($B77,Kraftvärmeprod!$B$1:$AH$479,MATCH(I$2,Kraftvärmeprod!$B$1:$AG$1,0),FALSE)/1,0)-IFERROR(VLOOKUP($B77,'Slutlig allokering kvv'!$B$2:$AC$462,MATCH(I$3,'Slutlig allokering kvv'!$B$1:$AJ$1,0),FALSE)/1,0)</f>
        <v>0</v>
      </c>
      <c r="J77">
        <f>IFERROR(VLOOKUP($B77,Kraftvärmeprod!$B$1:$AH$479,MATCH(J$2,Kraftvärmeprod!$B$1:$AG$1,0),FALSE)/1,0)-IFERROR(VLOOKUP($B77,'Slutlig allokering kvv'!$B$2:$AC$462,MATCH(J$3,'Slutlig allokering kvv'!$B$1:$AJ$1,0),FALSE)/1,0)</f>
        <v>0</v>
      </c>
      <c r="K77">
        <f>IFERROR(VLOOKUP($B77,Kraftvärmeprod!$B$1:$AH$479,MATCH(K$2,Kraftvärmeprod!$B$1:$AG$1,0),FALSE)/1,0)-IFERROR(VLOOKUP($B77,'Slutlig allokering kvv'!$B$2:$AC$462,MATCH(K$3,'Slutlig allokering kvv'!$B$1:$AJ$1,0),FALSE)/1,0)</f>
        <v>0</v>
      </c>
      <c r="L77">
        <f>IFERROR(VLOOKUP($B77,Kraftvärmeprod!$B$1:$AH$479,MATCH(L$2,Kraftvärmeprod!$B$1:$AG$1,0),FALSE)/1,0)-IFERROR(VLOOKUP($B77,'Slutlig allokering kvv'!$B$2:$AC$462,MATCH(L$3,'Slutlig allokering kvv'!$B$1:$AJ$1,0),FALSE)/1,0)</f>
        <v>0</v>
      </c>
      <c r="M77" s="40">
        <f>IFERROR(VLOOKUP($B77,Miljö!$B$1:$S$477,MATCH(M$2,Miljö!$B$1:$X$1,0),FALSE)/1,0)-IFERROR(VLOOKUP($B77,'Slutlig allokering kvv'!$B$2:$AC$462,MATCH(M$3,'Slutlig allokering kvv'!$B$1:$AJ$1,0),FALSE)/1,0)</f>
        <v>0</v>
      </c>
      <c r="N77">
        <f>IFERROR(VLOOKUP($B77,Kraftvärmeprod!$B$1:$AH$479,MATCH(N$2,Kraftvärmeprod!$B$1:$AG$1,0),FALSE)/1,0)-IFERROR(VLOOKUP($B77,'Slutlig allokering kvv'!$B$2:$AC$462,MATCH(N$3,'Slutlig allokering kvv'!$B$1:$AJ$1,0),FALSE)/1,0)</f>
        <v>0</v>
      </c>
      <c r="O77">
        <f>IFERROR(VLOOKUP($B77,Kraftvärmeprod!$B$1:$AH$479,MATCH(O$2,Kraftvärmeprod!$B$1:$AG$1,0),FALSE)/1,0)-IFERROR(VLOOKUP($B77,'Slutlig allokering kvv'!$B$2:$AC$462,MATCH(O$3,'Slutlig allokering kvv'!$B$1:$AJ$1,0),FALSE)/1,0)</f>
        <v>0</v>
      </c>
      <c r="P77">
        <f>IFERROR(VLOOKUP($B77,Kraftvärmeprod!$B$1:$AH$479,MATCH(P$2,Kraftvärmeprod!$B$1:$AG$1,0),FALSE)/1,0)-IFERROR(VLOOKUP($B77,'Slutlig allokering kvv'!$B$2:$AC$462,MATCH(P$3,'Slutlig allokering kvv'!$B$1:$AJ$1,0),FALSE)/1,0)</f>
        <v>0</v>
      </c>
      <c r="Q77">
        <f>IFERROR(VLOOKUP($B77,Kraftvärmeprod!$B$1:$AH$479,MATCH(Q$2,Kraftvärmeprod!$B$1:$AG$1,0),FALSE)/1,0)-IFERROR(VLOOKUP($B77,'Slutlig allokering kvv'!$B$2:$AC$462,MATCH(Q$3,'Slutlig allokering kvv'!$B$1:$AJ$1,0),FALSE)/1,0)</f>
        <v>0</v>
      </c>
      <c r="R77">
        <f>IFERROR(VLOOKUP($B77,Kraftvärmeprod!$B$1:$AH$479,MATCH(R$2,Kraftvärmeprod!$B$1:$AG$1,0),FALSE)/1,0)-IFERROR(VLOOKUP($B77,'Slutlig allokering kvv'!$B$2:$AC$462,MATCH(R$3,'Slutlig allokering kvv'!$B$1:$AJ$1,0),FALSE)/1,0)</f>
        <v>0</v>
      </c>
      <c r="S77">
        <f>IFERROR(VLOOKUP($B77,Kraftvärmeprod!$B$1:$AH$479,MATCH(S$2,Kraftvärmeprod!$B$1:$AG$1,0),FALSE)/1,0)-IFERROR(VLOOKUP($B77,'Slutlig allokering kvv'!$B$2:$AC$462,MATCH(S$3,'Slutlig allokering kvv'!$B$1:$AJ$1,0),FALSE)/1,0)</f>
        <v>0</v>
      </c>
      <c r="T77">
        <f>IFERROR(VLOOKUP($B77,Kraftvärmeprod!$B$1:$AH$479,MATCH(T$2,Kraftvärmeprod!$B$1:$AG$1,0),FALSE)/1,0)-IFERROR(VLOOKUP($B77,'Slutlig allokering kvv'!$B$2:$AC$462,MATCH(T$3,'Slutlig allokering kvv'!$B$1:$AJ$1,0),FALSE)/1,0)</f>
        <v>0</v>
      </c>
      <c r="U77">
        <f>IFERROR(VLOOKUP($B77,Kraftvärmeprod!$B$1:$AH$479,MATCH(U$2,Kraftvärmeprod!$B$1:$AG$1,0),FALSE)/1,0)-IFERROR(VLOOKUP($B77,'Slutlig allokering kvv'!$B$2:$AC$462,MATCH(U$3,'Slutlig allokering kvv'!$B$1:$AJ$1,0),FALSE)/1,0)</f>
        <v>0</v>
      </c>
      <c r="V77">
        <f>IFERROR(VLOOKUP($B77,Kraftvärmeprod!$B$1:$AH$479,MATCH(V$2,Kraftvärmeprod!$B$1:$AG$1,0),FALSE)/1,0)-IFERROR(VLOOKUP($B77,'Slutlig allokering kvv'!$B$2:$AC$462,MATCH(V$3,'Slutlig allokering kvv'!$B$1:$AJ$1,0),FALSE)/1,0)</f>
        <v>0</v>
      </c>
      <c r="W77">
        <f>IFERROR(VLOOKUP($B77,Kraftvärmeprod!$B$1:$AH$479,MATCH(W$2,Kraftvärmeprod!$B$1:$AG$1,0),FALSE)/1,0)-IFERROR(VLOOKUP($B77,'Slutlig allokering kvv'!$B$2:$AC$462,MATCH(W$3,'Slutlig allokering kvv'!$B$1:$AJ$1,0),FALSE)/1,0)</f>
        <v>0</v>
      </c>
      <c r="X77">
        <f>IFERROR(VLOOKUP($B77,Kraftvärmeprod!$B$1:$AH$479,MATCH(X$2,Kraftvärmeprod!$B$1:$AG$1,0),FALSE)/1,0)-IFERROR(VLOOKUP($B77,'Slutlig allokering kvv'!$B$2:$AC$462,MATCH(X$3,'Slutlig allokering kvv'!$B$1:$AJ$1,0),FALSE)/1,0)</f>
        <v>0</v>
      </c>
      <c r="Y77">
        <f>IFERROR(VLOOKUP($B77,Kraftvärmeprod!$B$1:$AH$479,MATCH(Y$2,Kraftvärmeprod!$B$1:$AG$1,0),FALSE)/1,0)-IFERROR(VLOOKUP($B77,'Slutlig allokering kvv'!$B$2:$AC$462,MATCH(Y$3,'Slutlig allokering kvv'!$B$1:$AJ$1,0),FALSE)/1,0)</f>
        <v>0</v>
      </c>
      <c r="Z77">
        <f>IFERROR(VLOOKUP($B77,Kraftvärmeprod!$B$1:$AH$479,MATCH(Z$2,Kraftvärmeprod!$B$1:$AG$1,0),FALSE)/1,0)-IFERROR(VLOOKUP($B77,'Slutlig allokering kvv'!$B$2:$AC$462,MATCH(Z$3,'Slutlig allokering kvv'!$B$1:$AJ$1,0),FALSE)/1,0)</f>
        <v>0</v>
      </c>
      <c r="AA77">
        <f>IFERROR(VLOOKUP($B77,Kraftvärmeprod!$B$1:$AH$479,MATCH(AA$2,Kraftvärmeprod!$B$1:$AG$1,0),FALSE)/1,0)-IFERROR(VLOOKUP($B77,'Slutlig allokering kvv'!$B$2:$AC$462,MATCH(AA$3,'Slutlig allokering kvv'!$B$1:$AJ$1,0),FALSE)/1,0)</f>
        <v>0</v>
      </c>
      <c r="AB77">
        <f>IFERROR(VLOOKUP($B77,Kraftvärmeprod!$B$1:$AH$479,MATCH(AB$2,Kraftvärmeprod!$B$1:$AG$1,0),FALSE)/1,0)-IFERROR(VLOOKUP($B77,'Slutlig allokering kvv'!$B$2:$AC$462,MATCH(AB$3,'Slutlig allokering kvv'!$B$1:$AJ$1,0),FALSE)/1,0)</f>
        <v>0</v>
      </c>
      <c r="AE77">
        <f t="shared" si="2"/>
        <v>0</v>
      </c>
      <c r="AG77">
        <f>IFERROR(VLOOKUP(B77,'Slutlig allokering kvv'!$B$2:$AJ$462,MATCH("Summa justerad allokerad tillförd energi (utan hjälpel och rökgaskondensering):",'Slutlig allokering kvv'!$B$1:$AK$1,0),FALSE)/1,"")</f>
        <v>0</v>
      </c>
      <c r="AI77" s="23" t="str">
        <f>IFERROR(1-VLOOKUP(B77,'Slutlig allokering kvv'!$B$2:$AJ$462,MATCH("Andel av bränsle i kvv som allokerats till värme, exklusive rökgaskondensering och hjälpel",'Slutlig allokering kvv'!$B$1:$AK$1,0),FALSE),"")</f>
        <v/>
      </c>
      <c r="AK77" s="23" t="str">
        <f t="shared" si="3"/>
        <v/>
      </c>
    </row>
    <row r="78" spans="1:37" x14ac:dyDescent="0.25">
      <c r="A78" s="2" t="s">
        <v>108</v>
      </c>
      <c r="B78" s="2" t="s">
        <v>110</v>
      </c>
      <c r="C78" s="2" t="str">
        <f>IFERROR(VLOOKUP($B78,Kraftvärmeprod!$B$1:$AH$479,MATCH(C$3,Kraftvärmeprod!$B$1:$AG$1,0),FALSE)/1,"")</f>
        <v/>
      </c>
      <c r="D78" s="2" t="str">
        <f>IFERROR(VLOOKUP($B78,Kraftvärmeprod!$B$1:$AH$479,MATCH(D$3,Kraftvärmeprod!$B$1:$AG$1,0),FALSE)/1,"")</f>
        <v/>
      </c>
      <c r="E78">
        <f>IFERROR(VLOOKUP($B78,Kraftvärmeprod!$B$1:$AH$479,MATCH(E$2,Kraftvärmeprod!$B$1:$AG$1,0),FALSE)/1,0)-IFERROR(VLOOKUP($B78,'Slutlig allokering kvv'!$B$2:$AC$462,MATCH(E$3,'Slutlig allokering kvv'!$B$1:$AJ$1,0),FALSE)/1,0)</f>
        <v>0</v>
      </c>
      <c r="F78">
        <f>IFERROR(VLOOKUP($B78,Kraftvärmeprod!$B$1:$AH$479,MATCH(F$2,Kraftvärmeprod!$B$1:$AG$1,0),FALSE)/1,0)-IFERROR(VLOOKUP($B78,'Slutlig allokering kvv'!$B$2:$AC$462,MATCH(F$3,'Slutlig allokering kvv'!$B$1:$AJ$1,0),FALSE)/1,0)</f>
        <v>0</v>
      </c>
      <c r="G78">
        <f>IFERROR(VLOOKUP($B78,Kraftvärmeprod!$B$1:$AH$479,MATCH(G$2,Kraftvärmeprod!$B$1:$AG$1,0),FALSE)/1,0)-IFERROR(VLOOKUP($B78,'Slutlig allokering kvv'!$B$2:$AC$462,MATCH(G$3,'Slutlig allokering kvv'!$B$1:$AJ$1,0),FALSE)/1,0)</f>
        <v>0</v>
      </c>
      <c r="H78">
        <f>IFERROR(VLOOKUP($B78,Kraftvärmeprod!$B$1:$AH$479,MATCH(H$2,Kraftvärmeprod!$B$1:$AG$1,0),FALSE)/1,0)-IFERROR(VLOOKUP($B78,'Slutlig allokering kvv'!$B$2:$AC$462,MATCH(H$3,'Slutlig allokering kvv'!$B$1:$AJ$1,0),FALSE)/1,0)</f>
        <v>0</v>
      </c>
      <c r="I78">
        <f>IFERROR(VLOOKUP($B78,Kraftvärmeprod!$B$1:$AH$479,MATCH(I$2,Kraftvärmeprod!$B$1:$AG$1,0),FALSE)/1,0)-IFERROR(VLOOKUP($B78,'Slutlig allokering kvv'!$B$2:$AC$462,MATCH(I$3,'Slutlig allokering kvv'!$B$1:$AJ$1,0),FALSE)/1,0)</f>
        <v>0</v>
      </c>
      <c r="J78">
        <f>IFERROR(VLOOKUP($B78,Kraftvärmeprod!$B$1:$AH$479,MATCH(J$2,Kraftvärmeprod!$B$1:$AG$1,0),FALSE)/1,0)-IFERROR(VLOOKUP($B78,'Slutlig allokering kvv'!$B$2:$AC$462,MATCH(J$3,'Slutlig allokering kvv'!$B$1:$AJ$1,0),FALSE)/1,0)</f>
        <v>0</v>
      </c>
      <c r="K78">
        <f>IFERROR(VLOOKUP($B78,Kraftvärmeprod!$B$1:$AH$479,MATCH(K$2,Kraftvärmeprod!$B$1:$AG$1,0),FALSE)/1,0)-IFERROR(VLOOKUP($B78,'Slutlig allokering kvv'!$B$2:$AC$462,MATCH(K$3,'Slutlig allokering kvv'!$B$1:$AJ$1,0),FALSE)/1,0)</f>
        <v>0</v>
      </c>
      <c r="L78">
        <f>IFERROR(VLOOKUP($B78,Kraftvärmeprod!$B$1:$AH$479,MATCH(L$2,Kraftvärmeprod!$B$1:$AG$1,0),FALSE)/1,0)-IFERROR(VLOOKUP($B78,'Slutlig allokering kvv'!$B$2:$AC$462,MATCH(L$3,'Slutlig allokering kvv'!$B$1:$AJ$1,0),FALSE)/1,0)</f>
        <v>0</v>
      </c>
      <c r="M78" s="40">
        <f>IFERROR(VLOOKUP($B78,Miljö!$B$1:$S$477,MATCH(M$2,Miljö!$B$1:$X$1,0),FALSE)/1,0)-IFERROR(VLOOKUP($B78,'Slutlig allokering kvv'!$B$2:$AC$462,MATCH(M$3,'Slutlig allokering kvv'!$B$1:$AJ$1,0),FALSE)/1,0)</f>
        <v>0</v>
      </c>
      <c r="N78">
        <f>IFERROR(VLOOKUP($B78,Kraftvärmeprod!$B$1:$AH$479,MATCH(N$2,Kraftvärmeprod!$B$1:$AG$1,0),FALSE)/1,0)-IFERROR(VLOOKUP($B78,'Slutlig allokering kvv'!$B$2:$AC$462,MATCH(N$3,'Slutlig allokering kvv'!$B$1:$AJ$1,0),FALSE)/1,0)</f>
        <v>0</v>
      </c>
      <c r="O78">
        <f>IFERROR(VLOOKUP($B78,Kraftvärmeprod!$B$1:$AH$479,MATCH(O$2,Kraftvärmeprod!$B$1:$AG$1,0),FALSE)/1,0)-IFERROR(VLOOKUP($B78,'Slutlig allokering kvv'!$B$2:$AC$462,MATCH(O$3,'Slutlig allokering kvv'!$B$1:$AJ$1,0),FALSE)/1,0)</f>
        <v>0</v>
      </c>
      <c r="P78">
        <f>IFERROR(VLOOKUP($B78,Kraftvärmeprod!$B$1:$AH$479,MATCH(P$2,Kraftvärmeprod!$B$1:$AG$1,0),FALSE)/1,0)-IFERROR(VLOOKUP($B78,'Slutlig allokering kvv'!$B$2:$AC$462,MATCH(P$3,'Slutlig allokering kvv'!$B$1:$AJ$1,0),FALSE)/1,0)</f>
        <v>0</v>
      </c>
      <c r="Q78">
        <f>IFERROR(VLOOKUP($B78,Kraftvärmeprod!$B$1:$AH$479,MATCH(Q$2,Kraftvärmeprod!$B$1:$AG$1,0),FALSE)/1,0)-IFERROR(VLOOKUP($B78,'Slutlig allokering kvv'!$B$2:$AC$462,MATCH(Q$3,'Slutlig allokering kvv'!$B$1:$AJ$1,0),FALSE)/1,0)</f>
        <v>0</v>
      </c>
      <c r="R78">
        <f>IFERROR(VLOOKUP($B78,Kraftvärmeprod!$B$1:$AH$479,MATCH(R$2,Kraftvärmeprod!$B$1:$AG$1,0),FALSE)/1,0)-IFERROR(VLOOKUP($B78,'Slutlig allokering kvv'!$B$2:$AC$462,MATCH(R$3,'Slutlig allokering kvv'!$B$1:$AJ$1,0),FALSE)/1,0)</f>
        <v>0</v>
      </c>
      <c r="S78">
        <f>IFERROR(VLOOKUP($B78,Kraftvärmeprod!$B$1:$AH$479,MATCH(S$2,Kraftvärmeprod!$B$1:$AG$1,0),FALSE)/1,0)-IFERROR(VLOOKUP($B78,'Slutlig allokering kvv'!$B$2:$AC$462,MATCH(S$3,'Slutlig allokering kvv'!$B$1:$AJ$1,0),FALSE)/1,0)</f>
        <v>0</v>
      </c>
      <c r="T78">
        <f>IFERROR(VLOOKUP($B78,Kraftvärmeprod!$B$1:$AH$479,MATCH(T$2,Kraftvärmeprod!$B$1:$AG$1,0),FALSE)/1,0)-IFERROR(VLOOKUP($B78,'Slutlig allokering kvv'!$B$2:$AC$462,MATCH(T$3,'Slutlig allokering kvv'!$B$1:$AJ$1,0),FALSE)/1,0)</f>
        <v>0</v>
      </c>
      <c r="U78">
        <f>IFERROR(VLOOKUP($B78,Kraftvärmeprod!$B$1:$AH$479,MATCH(U$2,Kraftvärmeprod!$B$1:$AG$1,0),FALSE)/1,0)-IFERROR(VLOOKUP($B78,'Slutlig allokering kvv'!$B$2:$AC$462,MATCH(U$3,'Slutlig allokering kvv'!$B$1:$AJ$1,0),FALSE)/1,0)</f>
        <v>0</v>
      </c>
      <c r="V78">
        <f>IFERROR(VLOOKUP($B78,Kraftvärmeprod!$B$1:$AH$479,MATCH(V$2,Kraftvärmeprod!$B$1:$AG$1,0),FALSE)/1,0)-IFERROR(VLOOKUP($B78,'Slutlig allokering kvv'!$B$2:$AC$462,MATCH(V$3,'Slutlig allokering kvv'!$B$1:$AJ$1,0),FALSE)/1,0)</f>
        <v>0</v>
      </c>
      <c r="W78">
        <f>IFERROR(VLOOKUP($B78,Kraftvärmeprod!$B$1:$AH$479,MATCH(W$2,Kraftvärmeprod!$B$1:$AG$1,0),FALSE)/1,0)-IFERROR(VLOOKUP($B78,'Slutlig allokering kvv'!$B$2:$AC$462,MATCH(W$3,'Slutlig allokering kvv'!$B$1:$AJ$1,0),FALSE)/1,0)</f>
        <v>0</v>
      </c>
      <c r="X78">
        <f>IFERROR(VLOOKUP($B78,Kraftvärmeprod!$B$1:$AH$479,MATCH(X$2,Kraftvärmeprod!$B$1:$AG$1,0),FALSE)/1,0)-IFERROR(VLOOKUP($B78,'Slutlig allokering kvv'!$B$2:$AC$462,MATCH(X$3,'Slutlig allokering kvv'!$B$1:$AJ$1,0),FALSE)/1,0)</f>
        <v>0</v>
      </c>
      <c r="Y78">
        <f>IFERROR(VLOOKUP($B78,Kraftvärmeprod!$B$1:$AH$479,MATCH(Y$2,Kraftvärmeprod!$B$1:$AG$1,0),FALSE)/1,0)-IFERROR(VLOOKUP($B78,'Slutlig allokering kvv'!$B$2:$AC$462,MATCH(Y$3,'Slutlig allokering kvv'!$B$1:$AJ$1,0),FALSE)/1,0)</f>
        <v>0</v>
      </c>
      <c r="Z78">
        <f>IFERROR(VLOOKUP($B78,Kraftvärmeprod!$B$1:$AH$479,MATCH(Z$2,Kraftvärmeprod!$B$1:$AG$1,0),FALSE)/1,0)-IFERROR(VLOOKUP($B78,'Slutlig allokering kvv'!$B$2:$AC$462,MATCH(Z$3,'Slutlig allokering kvv'!$B$1:$AJ$1,0),FALSE)/1,0)</f>
        <v>0</v>
      </c>
      <c r="AA78">
        <f>IFERROR(VLOOKUP($B78,Kraftvärmeprod!$B$1:$AH$479,MATCH(AA$2,Kraftvärmeprod!$B$1:$AG$1,0),FALSE)/1,0)-IFERROR(VLOOKUP($B78,'Slutlig allokering kvv'!$B$2:$AC$462,MATCH(AA$3,'Slutlig allokering kvv'!$B$1:$AJ$1,0),FALSE)/1,0)</f>
        <v>0</v>
      </c>
      <c r="AB78">
        <f>IFERROR(VLOOKUP($B78,Kraftvärmeprod!$B$1:$AH$479,MATCH(AB$2,Kraftvärmeprod!$B$1:$AG$1,0),FALSE)/1,0)-IFERROR(VLOOKUP($B78,'Slutlig allokering kvv'!$B$2:$AC$462,MATCH(AB$3,'Slutlig allokering kvv'!$B$1:$AJ$1,0),FALSE)/1,0)</f>
        <v>0</v>
      </c>
      <c r="AE78">
        <f t="shared" si="2"/>
        <v>0</v>
      </c>
      <c r="AG78">
        <f>IFERROR(VLOOKUP(B78,'Slutlig allokering kvv'!$B$2:$AJ$462,MATCH("Summa justerad allokerad tillförd energi (utan hjälpel och rökgaskondensering):",'Slutlig allokering kvv'!$B$1:$AK$1,0),FALSE)/1,"")</f>
        <v>0</v>
      </c>
      <c r="AI78" s="23" t="str">
        <f>IFERROR(1-VLOOKUP(B78,'Slutlig allokering kvv'!$B$2:$AJ$462,MATCH("Andel av bränsle i kvv som allokerats till värme, exklusive rökgaskondensering och hjälpel",'Slutlig allokering kvv'!$B$1:$AK$1,0),FALSE),"")</f>
        <v/>
      </c>
      <c r="AK78" s="23" t="str">
        <f t="shared" si="3"/>
        <v/>
      </c>
    </row>
    <row r="79" spans="1:37" x14ac:dyDescent="0.25">
      <c r="A79" s="2" t="s">
        <v>111</v>
      </c>
      <c r="B79" s="2" t="s">
        <v>112</v>
      </c>
      <c r="C79" s="2" t="str">
        <f>IFERROR(VLOOKUP($B79,Kraftvärmeprod!$B$1:$AH$479,MATCH(C$3,Kraftvärmeprod!$B$1:$AG$1,0),FALSE)/1,"")</f>
        <v/>
      </c>
      <c r="D79" s="2" t="str">
        <f>IFERROR(VLOOKUP($B79,Kraftvärmeprod!$B$1:$AH$479,MATCH(D$3,Kraftvärmeprod!$B$1:$AG$1,0),FALSE)/1,"")</f>
        <v/>
      </c>
      <c r="E79">
        <f>IFERROR(VLOOKUP($B79,Kraftvärmeprod!$B$1:$AH$479,MATCH(E$2,Kraftvärmeprod!$B$1:$AG$1,0),FALSE)/1,0)-IFERROR(VLOOKUP($B79,'Slutlig allokering kvv'!$B$2:$AC$462,MATCH(E$3,'Slutlig allokering kvv'!$B$1:$AJ$1,0),FALSE)/1,0)</f>
        <v>0</v>
      </c>
      <c r="F79">
        <f>IFERROR(VLOOKUP($B79,Kraftvärmeprod!$B$1:$AH$479,MATCH(F$2,Kraftvärmeprod!$B$1:$AG$1,0),FALSE)/1,0)-IFERROR(VLOOKUP($B79,'Slutlig allokering kvv'!$B$2:$AC$462,MATCH(F$3,'Slutlig allokering kvv'!$B$1:$AJ$1,0),FALSE)/1,0)</f>
        <v>0</v>
      </c>
      <c r="G79">
        <f>IFERROR(VLOOKUP($B79,Kraftvärmeprod!$B$1:$AH$479,MATCH(G$2,Kraftvärmeprod!$B$1:$AG$1,0),FALSE)/1,0)-IFERROR(VLOOKUP($B79,'Slutlig allokering kvv'!$B$2:$AC$462,MATCH(G$3,'Slutlig allokering kvv'!$B$1:$AJ$1,0),FALSE)/1,0)</f>
        <v>0</v>
      </c>
      <c r="H79">
        <f>IFERROR(VLOOKUP($B79,Kraftvärmeprod!$B$1:$AH$479,MATCH(H$2,Kraftvärmeprod!$B$1:$AG$1,0),FALSE)/1,0)-IFERROR(VLOOKUP($B79,'Slutlig allokering kvv'!$B$2:$AC$462,MATCH(H$3,'Slutlig allokering kvv'!$B$1:$AJ$1,0),FALSE)/1,0)</f>
        <v>0</v>
      </c>
      <c r="I79">
        <f>IFERROR(VLOOKUP($B79,Kraftvärmeprod!$B$1:$AH$479,MATCH(I$2,Kraftvärmeprod!$B$1:$AG$1,0),FALSE)/1,0)-IFERROR(VLOOKUP($B79,'Slutlig allokering kvv'!$B$2:$AC$462,MATCH(I$3,'Slutlig allokering kvv'!$B$1:$AJ$1,0),FALSE)/1,0)</f>
        <v>0</v>
      </c>
      <c r="J79">
        <f>IFERROR(VLOOKUP($B79,Kraftvärmeprod!$B$1:$AH$479,MATCH(J$2,Kraftvärmeprod!$B$1:$AG$1,0),FALSE)/1,0)-IFERROR(VLOOKUP($B79,'Slutlig allokering kvv'!$B$2:$AC$462,MATCH(J$3,'Slutlig allokering kvv'!$B$1:$AJ$1,0),FALSE)/1,0)</f>
        <v>0</v>
      </c>
      <c r="K79">
        <f>IFERROR(VLOOKUP($B79,Kraftvärmeprod!$B$1:$AH$479,MATCH(K$2,Kraftvärmeprod!$B$1:$AG$1,0),FALSE)/1,0)-IFERROR(VLOOKUP($B79,'Slutlig allokering kvv'!$B$2:$AC$462,MATCH(K$3,'Slutlig allokering kvv'!$B$1:$AJ$1,0),FALSE)/1,0)</f>
        <v>0</v>
      </c>
      <c r="L79">
        <f>IFERROR(VLOOKUP($B79,Kraftvärmeprod!$B$1:$AH$479,MATCH(L$2,Kraftvärmeprod!$B$1:$AG$1,0),FALSE)/1,0)-IFERROR(VLOOKUP($B79,'Slutlig allokering kvv'!$B$2:$AC$462,MATCH(L$3,'Slutlig allokering kvv'!$B$1:$AJ$1,0),FALSE)/1,0)</f>
        <v>0</v>
      </c>
      <c r="M79" s="40">
        <f>IFERROR(VLOOKUP($B79,Miljö!$B$1:$S$477,MATCH(M$2,Miljö!$B$1:$X$1,0),FALSE)/1,0)-IFERROR(VLOOKUP($B79,'Slutlig allokering kvv'!$B$2:$AC$462,MATCH(M$3,'Slutlig allokering kvv'!$B$1:$AJ$1,0),FALSE)/1,0)</f>
        <v>0</v>
      </c>
      <c r="N79">
        <f>IFERROR(VLOOKUP($B79,Kraftvärmeprod!$B$1:$AH$479,MATCH(N$2,Kraftvärmeprod!$B$1:$AG$1,0),FALSE)/1,0)-IFERROR(VLOOKUP($B79,'Slutlig allokering kvv'!$B$2:$AC$462,MATCH(N$3,'Slutlig allokering kvv'!$B$1:$AJ$1,0),FALSE)/1,0)</f>
        <v>0</v>
      </c>
      <c r="O79">
        <f>IFERROR(VLOOKUP($B79,Kraftvärmeprod!$B$1:$AH$479,MATCH(O$2,Kraftvärmeprod!$B$1:$AG$1,0),FALSE)/1,0)-IFERROR(VLOOKUP($B79,'Slutlig allokering kvv'!$B$2:$AC$462,MATCH(O$3,'Slutlig allokering kvv'!$B$1:$AJ$1,0),FALSE)/1,0)</f>
        <v>0</v>
      </c>
      <c r="P79">
        <f>IFERROR(VLOOKUP($B79,Kraftvärmeprod!$B$1:$AH$479,MATCH(P$2,Kraftvärmeprod!$B$1:$AG$1,0),FALSE)/1,0)-IFERROR(VLOOKUP($B79,'Slutlig allokering kvv'!$B$2:$AC$462,MATCH(P$3,'Slutlig allokering kvv'!$B$1:$AJ$1,0),FALSE)/1,0)</f>
        <v>0</v>
      </c>
      <c r="Q79">
        <f>IFERROR(VLOOKUP($B79,Kraftvärmeprod!$B$1:$AH$479,MATCH(Q$2,Kraftvärmeprod!$B$1:$AG$1,0),FALSE)/1,0)-IFERROR(VLOOKUP($B79,'Slutlig allokering kvv'!$B$2:$AC$462,MATCH(Q$3,'Slutlig allokering kvv'!$B$1:$AJ$1,0),FALSE)/1,0)</f>
        <v>0</v>
      </c>
      <c r="R79">
        <f>IFERROR(VLOOKUP($B79,Kraftvärmeprod!$B$1:$AH$479,MATCH(R$2,Kraftvärmeprod!$B$1:$AG$1,0),FALSE)/1,0)-IFERROR(VLOOKUP($B79,'Slutlig allokering kvv'!$B$2:$AC$462,MATCH(R$3,'Slutlig allokering kvv'!$B$1:$AJ$1,0),FALSE)/1,0)</f>
        <v>0</v>
      </c>
      <c r="S79">
        <f>IFERROR(VLOOKUP($B79,Kraftvärmeprod!$B$1:$AH$479,MATCH(S$2,Kraftvärmeprod!$B$1:$AG$1,0),FALSE)/1,0)-IFERROR(VLOOKUP($B79,'Slutlig allokering kvv'!$B$2:$AC$462,MATCH(S$3,'Slutlig allokering kvv'!$B$1:$AJ$1,0),FALSE)/1,0)</f>
        <v>0</v>
      </c>
      <c r="T79">
        <f>IFERROR(VLOOKUP($B79,Kraftvärmeprod!$B$1:$AH$479,MATCH(T$2,Kraftvärmeprod!$B$1:$AG$1,0),FALSE)/1,0)-IFERROR(VLOOKUP($B79,'Slutlig allokering kvv'!$B$2:$AC$462,MATCH(T$3,'Slutlig allokering kvv'!$B$1:$AJ$1,0),FALSE)/1,0)</f>
        <v>0</v>
      </c>
      <c r="U79">
        <f>IFERROR(VLOOKUP($B79,Kraftvärmeprod!$B$1:$AH$479,MATCH(U$2,Kraftvärmeprod!$B$1:$AG$1,0),FALSE)/1,0)-IFERROR(VLOOKUP($B79,'Slutlig allokering kvv'!$B$2:$AC$462,MATCH(U$3,'Slutlig allokering kvv'!$B$1:$AJ$1,0),FALSE)/1,0)</f>
        <v>0</v>
      </c>
      <c r="V79">
        <f>IFERROR(VLOOKUP($B79,Kraftvärmeprod!$B$1:$AH$479,MATCH(V$2,Kraftvärmeprod!$B$1:$AG$1,0),FALSE)/1,0)-IFERROR(VLOOKUP($B79,'Slutlig allokering kvv'!$B$2:$AC$462,MATCH(V$3,'Slutlig allokering kvv'!$B$1:$AJ$1,0),FALSE)/1,0)</f>
        <v>0</v>
      </c>
      <c r="W79">
        <f>IFERROR(VLOOKUP($B79,Kraftvärmeprod!$B$1:$AH$479,MATCH(W$2,Kraftvärmeprod!$B$1:$AG$1,0),FALSE)/1,0)-IFERROR(VLOOKUP($B79,'Slutlig allokering kvv'!$B$2:$AC$462,MATCH(W$3,'Slutlig allokering kvv'!$B$1:$AJ$1,0),FALSE)/1,0)</f>
        <v>0</v>
      </c>
      <c r="X79">
        <f>IFERROR(VLOOKUP($B79,Kraftvärmeprod!$B$1:$AH$479,MATCH(X$2,Kraftvärmeprod!$B$1:$AG$1,0),FALSE)/1,0)-IFERROR(VLOOKUP($B79,'Slutlig allokering kvv'!$B$2:$AC$462,MATCH(X$3,'Slutlig allokering kvv'!$B$1:$AJ$1,0),FALSE)/1,0)</f>
        <v>0</v>
      </c>
      <c r="Y79">
        <f>IFERROR(VLOOKUP($B79,Kraftvärmeprod!$B$1:$AH$479,MATCH(Y$2,Kraftvärmeprod!$B$1:$AG$1,0),FALSE)/1,0)-IFERROR(VLOOKUP($B79,'Slutlig allokering kvv'!$B$2:$AC$462,MATCH(Y$3,'Slutlig allokering kvv'!$B$1:$AJ$1,0),FALSE)/1,0)</f>
        <v>0</v>
      </c>
      <c r="Z79">
        <f>IFERROR(VLOOKUP($B79,Kraftvärmeprod!$B$1:$AH$479,MATCH(Z$2,Kraftvärmeprod!$B$1:$AG$1,0),FALSE)/1,0)-IFERROR(VLOOKUP($B79,'Slutlig allokering kvv'!$B$2:$AC$462,MATCH(Z$3,'Slutlig allokering kvv'!$B$1:$AJ$1,0),FALSE)/1,0)</f>
        <v>0</v>
      </c>
      <c r="AA79">
        <f>IFERROR(VLOOKUP($B79,Kraftvärmeprod!$B$1:$AH$479,MATCH(AA$2,Kraftvärmeprod!$B$1:$AG$1,0),FALSE)/1,0)-IFERROR(VLOOKUP($B79,'Slutlig allokering kvv'!$B$2:$AC$462,MATCH(AA$3,'Slutlig allokering kvv'!$B$1:$AJ$1,0),FALSE)/1,0)</f>
        <v>0</v>
      </c>
      <c r="AB79">
        <f>IFERROR(VLOOKUP($B79,Kraftvärmeprod!$B$1:$AH$479,MATCH(AB$2,Kraftvärmeprod!$B$1:$AG$1,0),FALSE)/1,0)-IFERROR(VLOOKUP($B79,'Slutlig allokering kvv'!$B$2:$AC$462,MATCH(AB$3,'Slutlig allokering kvv'!$B$1:$AJ$1,0),FALSE)/1,0)</f>
        <v>0</v>
      </c>
      <c r="AE79">
        <f t="shared" si="2"/>
        <v>0</v>
      </c>
      <c r="AG79">
        <f>IFERROR(VLOOKUP(B79,'Slutlig allokering kvv'!$B$2:$AJ$462,MATCH("Summa justerad allokerad tillförd energi (utan hjälpel och rökgaskondensering):",'Slutlig allokering kvv'!$B$1:$AK$1,0),FALSE)/1,"")</f>
        <v>0</v>
      </c>
      <c r="AI79" s="23" t="str">
        <f>IFERROR(1-VLOOKUP(B79,'Slutlig allokering kvv'!$B$2:$AJ$462,MATCH("Andel av bränsle i kvv som allokerats till värme, exklusive rökgaskondensering och hjälpel",'Slutlig allokering kvv'!$B$1:$AK$1,0),FALSE),"")</f>
        <v/>
      </c>
      <c r="AK79" s="23" t="str">
        <f t="shared" si="3"/>
        <v/>
      </c>
    </row>
    <row r="80" spans="1:37" x14ac:dyDescent="0.25">
      <c r="A80" s="2" t="s">
        <v>113</v>
      </c>
      <c r="B80" s="2" t="s">
        <v>114</v>
      </c>
      <c r="C80" s="2">
        <f>IFERROR(VLOOKUP($B80,Kraftvärmeprod!$B$1:$AH$479,MATCH(C$3,Kraftvärmeprod!$B$1:$AG$1,0),FALSE)/1,"")</f>
        <v>181</v>
      </c>
      <c r="D80" s="2">
        <f>IFERROR(VLOOKUP($B80,Kraftvärmeprod!$B$1:$AH$479,MATCH(D$3,Kraftvärmeprod!$B$1:$AG$1,0),FALSE)/1,"")</f>
        <v>63</v>
      </c>
      <c r="E80">
        <f>IFERROR(VLOOKUP($B80,Kraftvärmeprod!$B$1:$AH$479,MATCH(E$2,Kraftvärmeprod!$B$1:$AG$1,0),FALSE)/1,0)-IFERROR(VLOOKUP($B80,'Slutlig allokering kvv'!$B$2:$AC$462,MATCH(E$3,'Slutlig allokering kvv'!$B$1:$AJ$1,0),FALSE)/1,0)</f>
        <v>0</v>
      </c>
      <c r="F80">
        <f>IFERROR(VLOOKUP($B80,Kraftvärmeprod!$B$1:$AH$479,MATCH(F$2,Kraftvärmeprod!$B$1:$AG$1,0),FALSE)/1,0)-IFERROR(VLOOKUP($B80,'Slutlig allokering kvv'!$B$2:$AC$462,MATCH(F$3,'Slutlig allokering kvv'!$B$1:$AJ$1,0),FALSE)/1,0)</f>
        <v>0</v>
      </c>
      <c r="G80">
        <f>IFERROR(VLOOKUP($B80,Kraftvärmeprod!$B$1:$AH$479,MATCH(G$2,Kraftvärmeprod!$B$1:$AG$1,0),FALSE)/1,0)-IFERROR(VLOOKUP($B80,'Slutlig allokering kvv'!$B$2:$AC$462,MATCH(G$3,'Slutlig allokering kvv'!$B$1:$AJ$1,0),FALSE)/1,0)</f>
        <v>0</v>
      </c>
      <c r="H80">
        <f>IFERROR(VLOOKUP($B80,Kraftvärmeprod!$B$1:$AH$479,MATCH(H$2,Kraftvärmeprod!$B$1:$AG$1,0),FALSE)/1,0)-IFERROR(VLOOKUP($B80,'Slutlig allokering kvv'!$B$2:$AC$462,MATCH(H$3,'Slutlig allokering kvv'!$B$1:$AJ$1,0),FALSE)/1,0)</f>
        <v>0</v>
      </c>
      <c r="I80">
        <f>IFERROR(VLOOKUP($B80,Kraftvärmeprod!$B$1:$AH$479,MATCH(I$2,Kraftvärmeprod!$B$1:$AG$1,0),FALSE)/1,0)-IFERROR(VLOOKUP($B80,'Slutlig allokering kvv'!$B$2:$AC$462,MATCH(I$3,'Slutlig allokering kvv'!$B$1:$AJ$1,0),FALSE)/1,0)</f>
        <v>0.82631999999999994</v>
      </c>
      <c r="J80">
        <f>IFERROR(VLOOKUP($B80,Kraftvärmeprod!$B$1:$AH$479,MATCH(J$2,Kraftvärmeprod!$B$1:$AG$1,0),FALSE)/1,0)-IFERROR(VLOOKUP($B80,'Slutlig allokering kvv'!$B$2:$AC$462,MATCH(J$3,'Slutlig allokering kvv'!$B$1:$AJ$1,0),FALSE)/1,0)</f>
        <v>0</v>
      </c>
      <c r="K80">
        <f>IFERROR(VLOOKUP($B80,Kraftvärmeprod!$B$1:$AH$479,MATCH(K$2,Kraftvärmeprod!$B$1:$AG$1,0),FALSE)/1,0)-IFERROR(VLOOKUP($B80,'Slutlig allokering kvv'!$B$2:$AC$462,MATCH(K$3,'Slutlig allokering kvv'!$B$1:$AJ$1,0),FALSE)/1,0)</f>
        <v>0</v>
      </c>
      <c r="L80">
        <f>IFERROR(VLOOKUP($B80,Kraftvärmeprod!$B$1:$AH$479,MATCH(L$2,Kraftvärmeprod!$B$1:$AG$1,0),FALSE)/1,0)-IFERROR(VLOOKUP($B80,'Slutlig allokering kvv'!$B$2:$AC$462,MATCH(L$3,'Slutlig allokering kvv'!$B$1:$AJ$1,0),FALSE)/1,0)</f>
        <v>22.8307</v>
      </c>
      <c r="M80" s="40">
        <f>IFERROR(VLOOKUP($B80,Miljö!$B$1:$S$477,MATCH(M$2,Miljö!$B$1:$X$1,0),FALSE)/1,0)-IFERROR(VLOOKUP($B80,'Slutlig allokering kvv'!$B$2:$AC$462,MATCH(M$3,'Slutlig allokering kvv'!$B$1:$AJ$1,0),FALSE)/1,0)</f>
        <v>3.33141</v>
      </c>
      <c r="N80">
        <f>IFERROR(VLOOKUP($B80,Kraftvärmeprod!$B$1:$AH$479,MATCH(N$2,Kraftvärmeprod!$B$1:$AG$1,0),FALSE)/1,0)-IFERROR(VLOOKUP($B80,'Slutlig allokering kvv'!$B$2:$AC$462,MATCH(N$3,'Slutlig allokering kvv'!$B$1:$AJ$1,0),FALSE)/1,0)</f>
        <v>0</v>
      </c>
      <c r="O80">
        <f>IFERROR(VLOOKUP($B80,Kraftvärmeprod!$B$1:$AH$479,MATCH(O$2,Kraftvärmeprod!$B$1:$AG$1,0),FALSE)/1,0)-IFERROR(VLOOKUP($B80,'Slutlig allokering kvv'!$B$2:$AC$462,MATCH(O$3,'Slutlig allokering kvv'!$B$1:$AJ$1,0),FALSE)/1,0)</f>
        <v>95.128</v>
      </c>
      <c r="P80">
        <f>IFERROR(VLOOKUP($B80,Kraftvärmeprod!$B$1:$AH$479,MATCH(P$2,Kraftvärmeprod!$B$1:$AG$1,0),FALSE)/1,0)-IFERROR(VLOOKUP($B80,'Slutlig allokering kvv'!$B$2:$AC$462,MATCH(P$3,'Slutlig allokering kvv'!$B$1:$AJ$1,0),FALSE)/1,0)</f>
        <v>0</v>
      </c>
      <c r="Q80">
        <f>IFERROR(VLOOKUP($B80,Kraftvärmeprod!$B$1:$AH$479,MATCH(Q$2,Kraftvärmeprod!$B$1:$AG$1,0),FALSE)/1,0)-IFERROR(VLOOKUP($B80,'Slutlig allokering kvv'!$B$2:$AC$462,MATCH(Q$3,'Slutlig allokering kvv'!$B$1:$AJ$1,0),FALSE)/1,0)</f>
        <v>0.47563900000000003</v>
      </c>
      <c r="R80">
        <f>IFERROR(VLOOKUP($B80,Kraftvärmeprod!$B$1:$AH$479,MATCH(R$2,Kraftvärmeprod!$B$1:$AG$1,0),FALSE)/1,0)-IFERROR(VLOOKUP($B80,'Slutlig allokering kvv'!$B$2:$AC$462,MATCH(R$3,'Slutlig allokering kvv'!$B$1:$AJ$1,0),FALSE)/1,0)</f>
        <v>3.3294700000000002</v>
      </c>
      <c r="S80">
        <f>IFERROR(VLOOKUP($B80,Kraftvärmeprod!$B$1:$AH$479,MATCH(S$2,Kraftvärmeprod!$B$1:$AG$1,0),FALSE)/1,0)-IFERROR(VLOOKUP($B80,'Slutlig allokering kvv'!$B$2:$AC$462,MATCH(S$3,'Slutlig allokering kvv'!$B$1:$AJ$1,0),FALSE)/1,0)</f>
        <v>0</v>
      </c>
      <c r="T80">
        <f>IFERROR(VLOOKUP($B80,Kraftvärmeprod!$B$1:$AH$479,MATCH(T$2,Kraftvärmeprod!$B$1:$AG$1,0),FALSE)/1,0)-IFERROR(VLOOKUP($B80,'Slutlig allokering kvv'!$B$2:$AC$462,MATCH(T$3,'Slutlig allokering kvv'!$B$1:$AJ$1,0),FALSE)/1,0)</f>
        <v>0</v>
      </c>
      <c r="U80">
        <f>IFERROR(VLOOKUP($B80,Kraftvärmeprod!$B$1:$AH$479,MATCH(U$2,Kraftvärmeprod!$B$1:$AG$1,0),FALSE)/1,0)-IFERROR(VLOOKUP($B80,'Slutlig allokering kvv'!$B$2:$AC$462,MATCH(U$3,'Slutlig allokering kvv'!$B$1:$AJ$1,0),FALSE)/1,0)</f>
        <v>0</v>
      </c>
      <c r="V80">
        <f>IFERROR(VLOOKUP($B80,Kraftvärmeprod!$B$1:$AH$479,MATCH(V$2,Kraftvärmeprod!$B$1:$AG$1,0),FALSE)/1,0)-IFERROR(VLOOKUP($B80,'Slutlig allokering kvv'!$B$2:$AC$462,MATCH(V$3,'Slutlig allokering kvv'!$B$1:$AJ$1,0),FALSE)/1,0)</f>
        <v>0</v>
      </c>
      <c r="W80">
        <f>IFERROR(VLOOKUP($B80,Kraftvärmeprod!$B$1:$AH$479,MATCH(W$2,Kraftvärmeprod!$B$1:$AG$1,0),FALSE)/1,0)-IFERROR(VLOOKUP($B80,'Slutlig allokering kvv'!$B$2:$AC$462,MATCH(W$3,'Slutlig allokering kvv'!$B$1:$AJ$1,0),FALSE)/1,0)</f>
        <v>0</v>
      </c>
      <c r="X80">
        <f>IFERROR(VLOOKUP($B80,Kraftvärmeprod!$B$1:$AH$479,MATCH(X$2,Kraftvärmeprod!$B$1:$AG$1,0),FALSE)/1,0)-IFERROR(VLOOKUP($B80,'Slutlig allokering kvv'!$B$2:$AC$462,MATCH(X$3,'Slutlig allokering kvv'!$B$1:$AJ$1,0),FALSE)/1,0)</f>
        <v>0</v>
      </c>
      <c r="Y80">
        <f>IFERROR(VLOOKUP($B80,Kraftvärmeprod!$B$1:$AH$479,MATCH(Y$2,Kraftvärmeprod!$B$1:$AG$1,0),FALSE)/1,0)-IFERROR(VLOOKUP($B80,'Slutlig allokering kvv'!$B$2:$AC$462,MATCH(Y$3,'Slutlig allokering kvv'!$B$1:$AJ$1,0),FALSE)/1,0)</f>
        <v>2.1076800000000002</v>
      </c>
      <c r="Z80">
        <f>IFERROR(VLOOKUP($B80,Kraftvärmeprod!$B$1:$AH$479,MATCH(Z$2,Kraftvärmeprod!$B$1:$AG$1,0),FALSE)/1,0)-IFERROR(VLOOKUP($B80,'Slutlig allokering kvv'!$B$2:$AC$462,MATCH(Z$3,'Slutlig allokering kvv'!$B$1:$AJ$1,0),FALSE)/1,0)</f>
        <v>0</v>
      </c>
      <c r="AA80">
        <f>IFERROR(VLOOKUP($B80,Kraftvärmeprod!$B$1:$AH$479,MATCH(AA$2,Kraftvärmeprod!$B$1:$AG$1,0),FALSE)/1,0)-IFERROR(VLOOKUP($B80,'Slutlig allokering kvv'!$B$2:$AC$462,MATCH(AA$3,'Slutlig allokering kvv'!$B$1:$AJ$1,0),FALSE)/1,0)</f>
        <v>0</v>
      </c>
      <c r="AB80">
        <f>IFERROR(VLOOKUP($B80,Kraftvärmeprod!$B$1:$AH$479,MATCH(AB$2,Kraftvärmeprod!$B$1:$AG$1,0),FALSE)/1,0)-IFERROR(VLOOKUP($B80,'Slutlig allokering kvv'!$B$2:$AC$462,MATCH(AB$3,'Slutlig allokering kvv'!$B$1:$AJ$1,0),FALSE)/1,0)</f>
        <v>13.7935</v>
      </c>
      <c r="AE80">
        <f t="shared" si="2"/>
        <v>138.491309</v>
      </c>
      <c r="AG80">
        <f>IFERROR(VLOOKUP(B80,'Slutlig allokering kvv'!$B$2:$AJ$462,MATCH("Summa justerad allokerad tillförd energi (utan hjälpel och rökgaskondensering):",'Slutlig allokering kvv'!$B$1:$AK$1,0),FALSE)/1,"")</f>
        <v>152.50869100000003</v>
      </c>
      <c r="AI80" s="23">
        <f>IFERROR(1-VLOOKUP(B80,'Slutlig allokering kvv'!$B$2:$AJ$462,MATCH("Andel av bränsle i kvv som allokerats till värme, exklusive rökgaskondensering och hjälpel",'Slutlig allokering kvv'!$B$1:$AK$1,0),FALSE),"")</f>
        <v>0.47591515120274908</v>
      </c>
      <c r="AK80" s="23">
        <f t="shared" si="3"/>
        <v>0.47591515120274913</v>
      </c>
    </row>
    <row r="81" spans="1:37" x14ac:dyDescent="0.25">
      <c r="A81" s="2" t="s">
        <v>115</v>
      </c>
      <c r="B81" s="2" t="s">
        <v>116</v>
      </c>
      <c r="C81" s="2" t="str">
        <f>IFERROR(VLOOKUP($B81,Kraftvärmeprod!$B$1:$AH$479,MATCH(C$3,Kraftvärmeprod!$B$1:$AG$1,0),FALSE)/1,"")</f>
        <v/>
      </c>
      <c r="D81" s="2" t="str">
        <f>IFERROR(VLOOKUP($B81,Kraftvärmeprod!$B$1:$AH$479,MATCH(D$3,Kraftvärmeprod!$B$1:$AG$1,0),FALSE)/1,"")</f>
        <v/>
      </c>
      <c r="E81">
        <f>IFERROR(VLOOKUP($B81,Kraftvärmeprod!$B$1:$AH$479,MATCH(E$2,Kraftvärmeprod!$B$1:$AG$1,0),FALSE)/1,0)-IFERROR(VLOOKUP($B81,'Slutlig allokering kvv'!$B$2:$AC$462,MATCH(E$3,'Slutlig allokering kvv'!$B$1:$AJ$1,0),FALSE)/1,0)</f>
        <v>0</v>
      </c>
      <c r="F81">
        <f>IFERROR(VLOOKUP($B81,Kraftvärmeprod!$B$1:$AH$479,MATCH(F$2,Kraftvärmeprod!$B$1:$AG$1,0),FALSE)/1,0)-IFERROR(VLOOKUP($B81,'Slutlig allokering kvv'!$B$2:$AC$462,MATCH(F$3,'Slutlig allokering kvv'!$B$1:$AJ$1,0),FALSE)/1,0)</f>
        <v>0</v>
      </c>
      <c r="G81">
        <f>IFERROR(VLOOKUP($B81,Kraftvärmeprod!$B$1:$AH$479,MATCH(G$2,Kraftvärmeprod!$B$1:$AG$1,0),FALSE)/1,0)-IFERROR(VLOOKUP($B81,'Slutlig allokering kvv'!$B$2:$AC$462,MATCH(G$3,'Slutlig allokering kvv'!$B$1:$AJ$1,0),FALSE)/1,0)</f>
        <v>0</v>
      </c>
      <c r="H81">
        <f>IFERROR(VLOOKUP($B81,Kraftvärmeprod!$B$1:$AH$479,MATCH(H$2,Kraftvärmeprod!$B$1:$AG$1,0),FALSE)/1,0)-IFERROR(VLOOKUP($B81,'Slutlig allokering kvv'!$B$2:$AC$462,MATCH(H$3,'Slutlig allokering kvv'!$B$1:$AJ$1,0),FALSE)/1,0)</f>
        <v>0</v>
      </c>
      <c r="I81">
        <f>IFERROR(VLOOKUP($B81,Kraftvärmeprod!$B$1:$AH$479,MATCH(I$2,Kraftvärmeprod!$B$1:$AG$1,0),FALSE)/1,0)-IFERROR(VLOOKUP($B81,'Slutlig allokering kvv'!$B$2:$AC$462,MATCH(I$3,'Slutlig allokering kvv'!$B$1:$AJ$1,0),FALSE)/1,0)</f>
        <v>0</v>
      </c>
      <c r="J81">
        <f>IFERROR(VLOOKUP($B81,Kraftvärmeprod!$B$1:$AH$479,MATCH(J$2,Kraftvärmeprod!$B$1:$AG$1,0),FALSE)/1,0)-IFERROR(VLOOKUP($B81,'Slutlig allokering kvv'!$B$2:$AC$462,MATCH(J$3,'Slutlig allokering kvv'!$B$1:$AJ$1,0),FALSE)/1,0)</f>
        <v>0</v>
      </c>
      <c r="K81">
        <f>IFERROR(VLOOKUP($B81,Kraftvärmeprod!$B$1:$AH$479,MATCH(K$2,Kraftvärmeprod!$B$1:$AG$1,0),FALSE)/1,0)-IFERROR(VLOOKUP($B81,'Slutlig allokering kvv'!$B$2:$AC$462,MATCH(K$3,'Slutlig allokering kvv'!$B$1:$AJ$1,0),FALSE)/1,0)</f>
        <v>0</v>
      </c>
      <c r="L81">
        <f>IFERROR(VLOOKUP($B81,Kraftvärmeprod!$B$1:$AH$479,MATCH(L$2,Kraftvärmeprod!$B$1:$AG$1,0),FALSE)/1,0)-IFERROR(VLOOKUP($B81,'Slutlig allokering kvv'!$B$2:$AC$462,MATCH(L$3,'Slutlig allokering kvv'!$B$1:$AJ$1,0),FALSE)/1,0)</f>
        <v>0</v>
      </c>
      <c r="M81" s="40">
        <f>IFERROR(VLOOKUP($B81,Miljö!$B$1:$S$477,MATCH(M$2,Miljö!$B$1:$X$1,0),FALSE)/1,0)-IFERROR(VLOOKUP($B81,'Slutlig allokering kvv'!$B$2:$AC$462,MATCH(M$3,'Slutlig allokering kvv'!$B$1:$AJ$1,0),FALSE)/1,0)</f>
        <v>0</v>
      </c>
      <c r="N81">
        <f>IFERROR(VLOOKUP($B81,Kraftvärmeprod!$B$1:$AH$479,MATCH(N$2,Kraftvärmeprod!$B$1:$AG$1,0),FALSE)/1,0)-IFERROR(VLOOKUP($B81,'Slutlig allokering kvv'!$B$2:$AC$462,MATCH(N$3,'Slutlig allokering kvv'!$B$1:$AJ$1,0),FALSE)/1,0)</f>
        <v>0</v>
      </c>
      <c r="O81">
        <f>IFERROR(VLOOKUP($B81,Kraftvärmeprod!$B$1:$AH$479,MATCH(O$2,Kraftvärmeprod!$B$1:$AG$1,0),FALSE)/1,0)-IFERROR(VLOOKUP($B81,'Slutlig allokering kvv'!$B$2:$AC$462,MATCH(O$3,'Slutlig allokering kvv'!$B$1:$AJ$1,0),FALSE)/1,0)</f>
        <v>0</v>
      </c>
      <c r="P81">
        <f>IFERROR(VLOOKUP($B81,Kraftvärmeprod!$B$1:$AH$479,MATCH(P$2,Kraftvärmeprod!$B$1:$AG$1,0),FALSE)/1,0)-IFERROR(VLOOKUP($B81,'Slutlig allokering kvv'!$B$2:$AC$462,MATCH(P$3,'Slutlig allokering kvv'!$B$1:$AJ$1,0),FALSE)/1,0)</f>
        <v>0</v>
      </c>
      <c r="Q81">
        <f>IFERROR(VLOOKUP($B81,Kraftvärmeprod!$B$1:$AH$479,MATCH(Q$2,Kraftvärmeprod!$B$1:$AG$1,0),FALSE)/1,0)-IFERROR(VLOOKUP($B81,'Slutlig allokering kvv'!$B$2:$AC$462,MATCH(Q$3,'Slutlig allokering kvv'!$B$1:$AJ$1,0),FALSE)/1,0)</f>
        <v>0</v>
      </c>
      <c r="R81">
        <f>IFERROR(VLOOKUP($B81,Kraftvärmeprod!$B$1:$AH$479,MATCH(R$2,Kraftvärmeprod!$B$1:$AG$1,0),FALSE)/1,0)-IFERROR(VLOOKUP($B81,'Slutlig allokering kvv'!$B$2:$AC$462,MATCH(R$3,'Slutlig allokering kvv'!$B$1:$AJ$1,0),FALSE)/1,0)</f>
        <v>0</v>
      </c>
      <c r="S81">
        <f>IFERROR(VLOOKUP($B81,Kraftvärmeprod!$B$1:$AH$479,MATCH(S$2,Kraftvärmeprod!$B$1:$AG$1,0),FALSE)/1,0)-IFERROR(VLOOKUP($B81,'Slutlig allokering kvv'!$B$2:$AC$462,MATCH(S$3,'Slutlig allokering kvv'!$B$1:$AJ$1,0),FALSE)/1,0)</f>
        <v>0</v>
      </c>
      <c r="T81">
        <f>IFERROR(VLOOKUP($B81,Kraftvärmeprod!$B$1:$AH$479,MATCH(T$2,Kraftvärmeprod!$B$1:$AG$1,0),FALSE)/1,0)-IFERROR(VLOOKUP($B81,'Slutlig allokering kvv'!$B$2:$AC$462,MATCH(T$3,'Slutlig allokering kvv'!$B$1:$AJ$1,0),FALSE)/1,0)</f>
        <v>0</v>
      </c>
      <c r="U81">
        <f>IFERROR(VLOOKUP($B81,Kraftvärmeprod!$B$1:$AH$479,MATCH(U$2,Kraftvärmeprod!$B$1:$AG$1,0),FALSE)/1,0)-IFERROR(VLOOKUP($B81,'Slutlig allokering kvv'!$B$2:$AC$462,MATCH(U$3,'Slutlig allokering kvv'!$B$1:$AJ$1,0),FALSE)/1,0)</f>
        <v>0</v>
      </c>
      <c r="V81">
        <f>IFERROR(VLOOKUP($B81,Kraftvärmeprod!$B$1:$AH$479,MATCH(V$2,Kraftvärmeprod!$B$1:$AG$1,0),FALSE)/1,0)-IFERROR(VLOOKUP($B81,'Slutlig allokering kvv'!$B$2:$AC$462,MATCH(V$3,'Slutlig allokering kvv'!$B$1:$AJ$1,0),FALSE)/1,0)</f>
        <v>0</v>
      </c>
      <c r="W81">
        <f>IFERROR(VLOOKUP($B81,Kraftvärmeprod!$B$1:$AH$479,MATCH(W$2,Kraftvärmeprod!$B$1:$AG$1,0),FALSE)/1,0)-IFERROR(VLOOKUP($B81,'Slutlig allokering kvv'!$B$2:$AC$462,MATCH(W$3,'Slutlig allokering kvv'!$B$1:$AJ$1,0),FALSE)/1,0)</f>
        <v>0</v>
      </c>
      <c r="X81">
        <f>IFERROR(VLOOKUP($B81,Kraftvärmeprod!$B$1:$AH$479,MATCH(X$2,Kraftvärmeprod!$B$1:$AG$1,0),FALSE)/1,0)-IFERROR(VLOOKUP($B81,'Slutlig allokering kvv'!$B$2:$AC$462,MATCH(X$3,'Slutlig allokering kvv'!$B$1:$AJ$1,0),FALSE)/1,0)</f>
        <v>0</v>
      </c>
      <c r="Y81">
        <f>IFERROR(VLOOKUP($B81,Kraftvärmeprod!$B$1:$AH$479,MATCH(Y$2,Kraftvärmeprod!$B$1:$AG$1,0),FALSE)/1,0)-IFERROR(VLOOKUP($B81,'Slutlig allokering kvv'!$B$2:$AC$462,MATCH(Y$3,'Slutlig allokering kvv'!$B$1:$AJ$1,0),FALSE)/1,0)</f>
        <v>0</v>
      </c>
      <c r="Z81">
        <f>IFERROR(VLOOKUP($B81,Kraftvärmeprod!$B$1:$AH$479,MATCH(Z$2,Kraftvärmeprod!$B$1:$AG$1,0),FALSE)/1,0)-IFERROR(VLOOKUP($B81,'Slutlig allokering kvv'!$B$2:$AC$462,MATCH(Z$3,'Slutlig allokering kvv'!$B$1:$AJ$1,0),FALSE)/1,0)</f>
        <v>0</v>
      </c>
      <c r="AA81">
        <f>IFERROR(VLOOKUP($B81,Kraftvärmeprod!$B$1:$AH$479,MATCH(AA$2,Kraftvärmeprod!$B$1:$AG$1,0),FALSE)/1,0)-IFERROR(VLOOKUP($B81,'Slutlig allokering kvv'!$B$2:$AC$462,MATCH(AA$3,'Slutlig allokering kvv'!$B$1:$AJ$1,0),FALSE)/1,0)</f>
        <v>0</v>
      </c>
      <c r="AB81">
        <f>IFERROR(VLOOKUP($B81,Kraftvärmeprod!$B$1:$AH$479,MATCH(AB$2,Kraftvärmeprod!$B$1:$AG$1,0),FALSE)/1,0)-IFERROR(VLOOKUP($B81,'Slutlig allokering kvv'!$B$2:$AC$462,MATCH(AB$3,'Slutlig allokering kvv'!$B$1:$AJ$1,0),FALSE)/1,0)</f>
        <v>0</v>
      </c>
      <c r="AE81">
        <f t="shared" si="2"/>
        <v>0</v>
      </c>
      <c r="AG81">
        <f>IFERROR(VLOOKUP(B81,'Slutlig allokering kvv'!$B$2:$AJ$462,MATCH("Summa justerad allokerad tillförd energi (utan hjälpel och rökgaskondensering):",'Slutlig allokering kvv'!$B$1:$AK$1,0),FALSE)/1,"")</f>
        <v>0</v>
      </c>
      <c r="AI81" s="23" t="str">
        <f>IFERROR(1-VLOOKUP(B81,'Slutlig allokering kvv'!$B$2:$AJ$462,MATCH("Andel av bränsle i kvv som allokerats till värme, exklusive rökgaskondensering och hjälpel",'Slutlig allokering kvv'!$B$1:$AK$1,0),FALSE),"")</f>
        <v/>
      </c>
      <c r="AK81" s="23" t="str">
        <f t="shared" si="3"/>
        <v/>
      </c>
    </row>
    <row r="82" spans="1:37" x14ac:dyDescent="0.25">
      <c r="A82" s="2" t="s">
        <v>115</v>
      </c>
      <c r="B82" s="2" t="s">
        <v>117</v>
      </c>
      <c r="C82" s="2" t="str">
        <f>IFERROR(VLOOKUP($B82,Kraftvärmeprod!$B$1:$AH$479,MATCH(C$3,Kraftvärmeprod!$B$1:$AG$1,0),FALSE)/1,"")</f>
        <v/>
      </c>
      <c r="D82" s="2" t="str">
        <f>IFERROR(VLOOKUP($B82,Kraftvärmeprod!$B$1:$AH$479,MATCH(D$3,Kraftvärmeprod!$B$1:$AG$1,0),FALSE)/1,"")</f>
        <v/>
      </c>
      <c r="E82">
        <f>IFERROR(VLOOKUP($B82,Kraftvärmeprod!$B$1:$AH$479,MATCH(E$2,Kraftvärmeprod!$B$1:$AG$1,0),FALSE)/1,0)-IFERROR(VLOOKUP($B82,'Slutlig allokering kvv'!$B$2:$AC$462,MATCH(E$3,'Slutlig allokering kvv'!$B$1:$AJ$1,0),FALSE)/1,0)</f>
        <v>0</v>
      </c>
      <c r="F82">
        <f>IFERROR(VLOOKUP($B82,Kraftvärmeprod!$B$1:$AH$479,MATCH(F$2,Kraftvärmeprod!$B$1:$AG$1,0),FALSE)/1,0)-IFERROR(VLOOKUP($B82,'Slutlig allokering kvv'!$B$2:$AC$462,MATCH(F$3,'Slutlig allokering kvv'!$B$1:$AJ$1,0),FALSE)/1,0)</f>
        <v>0</v>
      </c>
      <c r="G82">
        <f>IFERROR(VLOOKUP($B82,Kraftvärmeprod!$B$1:$AH$479,MATCH(G$2,Kraftvärmeprod!$B$1:$AG$1,0),FALSE)/1,0)-IFERROR(VLOOKUP($B82,'Slutlig allokering kvv'!$B$2:$AC$462,MATCH(G$3,'Slutlig allokering kvv'!$B$1:$AJ$1,0),FALSE)/1,0)</f>
        <v>0</v>
      </c>
      <c r="H82">
        <f>IFERROR(VLOOKUP($B82,Kraftvärmeprod!$B$1:$AH$479,MATCH(H$2,Kraftvärmeprod!$B$1:$AG$1,0),FALSE)/1,0)-IFERROR(VLOOKUP($B82,'Slutlig allokering kvv'!$B$2:$AC$462,MATCH(H$3,'Slutlig allokering kvv'!$B$1:$AJ$1,0),FALSE)/1,0)</f>
        <v>0</v>
      </c>
      <c r="I82">
        <f>IFERROR(VLOOKUP($B82,Kraftvärmeprod!$B$1:$AH$479,MATCH(I$2,Kraftvärmeprod!$B$1:$AG$1,0),FALSE)/1,0)-IFERROR(VLOOKUP($B82,'Slutlig allokering kvv'!$B$2:$AC$462,MATCH(I$3,'Slutlig allokering kvv'!$B$1:$AJ$1,0),FALSE)/1,0)</f>
        <v>0</v>
      </c>
      <c r="J82">
        <f>IFERROR(VLOOKUP($B82,Kraftvärmeprod!$B$1:$AH$479,MATCH(J$2,Kraftvärmeprod!$B$1:$AG$1,0),FALSE)/1,0)-IFERROR(VLOOKUP($B82,'Slutlig allokering kvv'!$B$2:$AC$462,MATCH(J$3,'Slutlig allokering kvv'!$B$1:$AJ$1,0),FALSE)/1,0)</f>
        <v>0</v>
      </c>
      <c r="K82">
        <f>IFERROR(VLOOKUP($B82,Kraftvärmeprod!$B$1:$AH$479,MATCH(K$2,Kraftvärmeprod!$B$1:$AG$1,0),FALSE)/1,0)-IFERROR(VLOOKUP($B82,'Slutlig allokering kvv'!$B$2:$AC$462,MATCH(K$3,'Slutlig allokering kvv'!$B$1:$AJ$1,0),FALSE)/1,0)</f>
        <v>0</v>
      </c>
      <c r="L82">
        <f>IFERROR(VLOOKUP($B82,Kraftvärmeprod!$B$1:$AH$479,MATCH(L$2,Kraftvärmeprod!$B$1:$AG$1,0),FALSE)/1,0)-IFERROR(VLOOKUP($B82,'Slutlig allokering kvv'!$B$2:$AC$462,MATCH(L$3,'Slutlig allokering kvv'!$B$1:$AJ$1,0),FALSE)/1,0)</f>
        <v>0</v>
      </c>
      <c r="M82" s="40">
        <f>IFERROR(VLOOKUP($B82,Miljö!$B$1:$S$477,MATCH(M$2,Miljö!$B$1:$X$1,0),FALSE)/1,0)-IFERROR(VLOOKUP($B82,'Slutlig allokering kvv'!$B$2:$AC$462,MATCH(M$3,'Slutlig allokering kvv'!$B$1:$AJ$1,0),FALSE)/1,0)</f>
        <v>0</v>
      </c>
      <c r="N82">
        <f>IFERROR(VLOOKUP($B82,Kraftvärmeprod!$B$1:$AH$479,MATCH(N$2,Kraftvärmeprod!$B$1:$AG$1,0),FALSE)/1,0)-IFERROR(VLOOKUP($B82,'Slutlig allokering kvv'!$B$2:$AC$462,MATCH(N$3,'Slutlig allokering kvv'!$B$1:$AJ$1,0),FALSE)/1,0)</f>
        <v>0</v>
      </c>
      <c r="O82">
        <f>IFERROR(VLOOKUP($B82,Kraftvärmeprod!$B$1:$AH$479,MATCH(O$2,Kraftvärmeprod!$B$1:$AG$1,0),FALSE)/1,0)-IFERROR(VLOOKUP($B82,'Slutlig allokering kvv'!$B$2:$AC$462,MATCH(O$3,'Slutlig allokering kvv'!$B$1:$AJ$1,0),FALSE)/1,0)</f>
        <v>0</v>
      </c>
      <c r="P82">
        <f>IFERROR(VLOOKUP($B82,Kraftvärmeprod!$B$1:$AH$479,MATCH(P$2,Kraftvärmeprod!$B$1:$AG$1,0),FALSE)/1,0)-IFERROR(VLOOKUP($B82,'Slutlig allokering kvv'!$B$2:$AC$462,MATCH(P$3,'Slutlig allokering kvv'!$B$1:$AJ$1,0),FALSE)/1,0)</f>
        <v>0</v>
      </c>
      <c r="Q82">
        <f>IFERROR(VLOOKUP($B82,Kraftvärmeprod!$B$1:$AH$479,MATCH(Q$2,Kraftvärmeprod!$B$1:$AG$1,0),FALSE)/1,0)-IFERROR(VLOOKUP($B82,'Slutlig allokering kvv'!$B$2:$AC$462,MATCH(Q$3,'Slutlig allokering kvv'!$B$1:$AJ$1,0),FALSE)/1,0)</f>
        <v>0</v>
      </c>
      <c r="R82">
        <f>IFERROR(VLOOKUP($B82,Kraftvärmeprod!$B$1:$AH$479,MATCH(R$2,Kraftvärmeprod!$B$1:$AG$1,0),FALSE)/1,0)-IFERROR(VLOOKUP($B82,'Slutlig allokering kvv'!$B$2:$AC$462,MATCH(R$3,'Slutlig allokering kvv'!$B$1:$AJ$1,0),FALSE)/1,0)</f>
        <v>0</v>
      </c>
      <c r="S82">
        <f>IFERROR(VLOOKUP($B82,Kraftvärmeprod!$B$1:$AH$479,MATCH(S$2,Kraftvärmeprod!$B$1:$AG$1,0),FALSE)/1,0)-IFERROR(VLOOKUP($B82,'Slutlig allokering kvv'!$B$2:$AC$462,MATCH(S$3,'Slutlig allokering kvv'!$B$1:$AJ$1,0),FALSE)/1,0)</f>
        <v>0</v>
      </c>
      <c r="T82">
        <f>IFERROR(VLOOKUP($B82,Kraftvärmeprod!$B$1:$AH$479,MATCH(T$2,Kraftvärmeprod!$B$1:$AG$1,0),FALSE)/1,0)-IFERROR(VLOOKUP($B82,'Slutlig allokering kvv'!$B$2:$AC$462,MATCH(T$3,'Slutlig allokering kvv'!$B$1:$AJ$1,0),FALSE)/1,0)</f>
        <v>0</v>
      </c>
      <c r="U82">
        <f>IFERROR(VLOOKUP($B82,Kraftvärmeprod!$B$1:$AH$479,MATCH(U$2,Kraftvärmeprod!$B$1:$AG$1,0),FALSE)/1,0)-IFERROR(VLOOKUP($B82,'Slutlig allokering kvv'!$B$2:$AC$462,MATCH(U$3,'Slutlig allokering kvv'!$B$1:$AJ$1,0),FALSE)/1,0)</f>
        <v>0</v>
      </c>
      <c r="V82">
        <f>IFERROR(VLOOKUP($B82,Kraftvärmeprod!$B$1:$AH$479,MATCH(V$2,Kraftvärmeprod!$B$1:$AG$1,0),FALSE)/1,0)-IFERROR(VLOOKUP($B82,'Slutlig allokering kvv'!$B$2:$AC$462,MATCH(V$3,'Slutlig allokering kvv'!$B$1:$AJ$1,0),FALSE)/1,0)</f>
        <v>0</v>
      </c>
      <c r="W82">
        <f>IFERROR(VLOOKUP($B82,Kraftvärmeprod!$B$1:$AH$479,MATCH(W$2,Kraftvärmeprod!$B$1:$AG$1,0),FALSE)/1,0)-IFERROR(VLOOKUP($B82,'Slutlig allokering kvv'!$B$2:$AC$462,MATCH(W$3,'Slutlig allokering kvv'!$B$1:$AJ$1,0),FALSE)/1,0)</f>
        <v>0</v>
      </c>
      <c r="X82">
        <f>IFERROR(VLOOKUP($B82,Kraftvärmeprod!$B$1:$AH$479,MATCH(X$2,Kraftvärmeprod!$B$1:$AG$1,0),FALSE)/1,0)-IFERROR(VLOOKUP($B82,'Slutlig allokering kvv'!$B$2:$AC$462,MATCH(X$3,'Slutlig allokering kvv'!$B$1:$AJ$1,0),FALSE)/1,0)</f>
        <v>0</v>
      </c>
      <c r="Y82">
        <f>IFERROR(VLOOKUP($B82,Kraftvärmeprod!$B$1:$AH$479,MATCH(Y$2,Kraftvärmeprod!$B$1:$AG$1,0),FALSE)/1,0)-IFERROR(VLOOKUP($B82,'Slutlig allokering kvv'!$B$2:$AC$462,MATCH(Y$3,'Slutlig allokering kvv'!$B$1:$AJ$1,0),FALSE)/1,0)</f>
        <v>0</v>
      </c>
      <c r="Z82">
        <f>IFERROR(VLOOKUP($B82,Kraftvärmeprod!$B$1:$AH$479,MATCH(Z$2,Kraftvärmeprod!$B$1:$AG$1,0),FALSE)/1,0)-IFERROR(VLOOKUP($B82,'Slutlig allokering kvv'!$B$2:$AC$462,MATCH(Z$3,'Slutlig allokering kvv'!$B$1:$AJ$1,0),FALSE)/1,0)</f>
        <v>0</v>
      </c>
      <c r="AA82">
        <f>IFERROR(VLOOKUP($B82,Kraftvärmeprod!$B$1:$AH$479,MATCH(AA$2,Kraftvärmeprod!$B$1:$AG$1,0),FALSE)/1,0)-IFERROR(VLOOKUP($B82,'Slutlig allokering kvv'!$B$2:$AC$462,MATCH(AA$3,'Slutlig allokering kvv'!$B$1:$AJ$1,0),FALSE)/1,0)</f>
        <v>0</v>
      </c>
      <c r="AB82">
        <f>IFERROR(VLOOKUP($B82,Kraftvärmeprod!$B$1:$AH$479,MATCH(AB$2,Kraftvärmeprod!$B$1:$AG$1,0),FALSE)/1,0)-IFERROR(VLOOKUP($B82,'Slutlig allokering kvv'!$B$2:$AC$462,MATCH(AB$3,'Slutlig allokering kvv'!$B$1:$AJ$1,0),FALSE)/1,0)</f>
        <v>0</v>
      </c>
      <c r="AE82">
        <f t="shared" si="2"/>
        <v>0</v>
      </c>
      <c r="AG82">
        <f>IFERROR(VLOOKUP(B82,'Slutlig allokering kvv'!$B$2:$AJ$462,MATCH("Summa justerad allokerad tillförd energi (utan hjälpel och rökgaskondensering):",'Slutlig allokering kvv'!$B$1:$AK$1,0),FALSE)/1,"")</f>
        <v>0</v>
      </c>
      <c r="AI82" s="23" t="str">
        <f>IFERROR(1-VLOOKUP(B82,'Slutlig allokering kvv'!$B$2:$AJ$462,MATCH("Andel av bränsle i kvv som allokerats till värme, exklusive rökgaskondensering och hjälpel",'Slutlig allokering kvv'!$B$1:$AK$1,0),FALSE),"")</f>
        <v/>
      </c>
      <c r="AK82" s="23" t="str">
        <f t="shared" si="3"/>
        <v/>
      </c>
    </row>
    <row r="83" spans="1:37" x14ac:dyDescent="0.25">
      <c r="A83" s="2" t="s">
        <v>115</v>
      </c>
      <c r="B83" s="2" t="s">
        <v>118</v>
      </c>
      <c r="C83" s="2" t="str">
        <f>IFERROR(VLOOKUP($B83,Kraftvärmeprod!$B$1:$AH$479,MATCH(C$3,Kraftvärmeprod!$B$1:$AG$1,0),FALSE)/1,"")</f>
        <v/>
      </c>
      <c r="D83" s="2" t="str">
        <f>IFERROR(VLOOKUP($B83,Kraftvärmeprod!$B$1:$AH$479,MATCH(D$3,Kraftvärmeprod!$B$1:$AG$1,0),FALSE)/1,"")</f>
        <v/>
      </c>
      <c r="E83">
        <f>IFERROR(VLOOKUP($B83,Kraftvärmeprod!$B$1:$AH$479,MATCH(E$2,Kraftvärmeprod!$B$1:$AG$1,0),FALSE)/1,0)-IFERROR(VLOOKUP($B83,'Slutlig allokering kvv'!$B$2:$AC$462,MATCH(E$3,'Slutlig allokering kvv'!$B$1:$AJ$1,0),FALSE)/1,0)</f>
        <v>0</v>
      </c>
      <c r="F83">
        <f>IFERROR(VLOOKUP($B83,Kraftvärmeprod!$B$1:$AH$479,MATCH(F$2,Kraftvärmeprod!$B$1:$AG$1,0),FALSE)/1,0)-IFERROR(VLOOKUP($B83,'Slutlig allokering kvv'!$B$2:$AC$462,MATCH(F$3,'Slutlig allokering kvv'!$B$1:$AJ$1,0),FALSE)/1,0)</f>
        <v>0</v>
      </c>
      <c r="G83">
        <f>IFERROR(VLOOKUP($B83,Kraftvärmeprod!$B$1:$AH$479,MATCH(G$2,Kraftvärmeprod!$B$1:$AG$1,0),FALSE)/1,0)-IFERROR(VLOOKUP($B83,'Slutlig allokering kvv'!$B$2:$AC$462,MATCH(G$3,'Slutlig allokering kvv'!$B$1:$AJ$1,0),FALSE)/1,0)</f>
        <v>0</v>
      </c>
      <c r="H83">
        <f>IFERROR(VLOOKUP($B83,Kraftvärmeprod!$B$1:$AH$479,MATCH(H$2,Kraftvärmeprod!$B$1:$AG$1,0),FALSE)/1,0)-IFERROR(VLOOKUP($B83,'Slutlig allokering kvv'!$B$2:$AC$462,MATCH(H$3,'Slutlig allokering kvv'!$B$1:$AJ$1,0),FALSE)/1,0)</f>
        <v>0</v>
      </c>
      <c r="I83">
        <f>IFERROR(VLOOKUP($B83,Kraftvärmeprod!$B$1:$AH$479,MATCH(I$2,Kraftvärmeprod!$B$1:$AG$1,0),FALSE)/1,0)-IFERROR(VLOOKUP($B83,'Slutlig allokering kvv'!$B$2:$AC$462,MATCH(I$3,'Slutlig allokering kvv'!$B$1:$AJ$1,0),FALSE)/1,0)</f>
        <v>0</v>
      </c>
      <c r="J83">
        <f>IFERROR(VLOOKUP($B83,Kraftvärmeprod!$B$1:$AH$479,MATCH(J$2,Kraftvärmeprod!$B$1:$AG$1,0),FALSE)/1,0)-IFERROR(VLOOKUP($B83,'Slutlig allokering kvv'!$B$2:$AC$462,MATCH(J$3,'Slutlig allokering kvv'!$B$1:$AJ$1,0),FALSE)/1,0)</f>
        <v>0</v>
      </c>
      <c r="K83">
        <f>IFERROR(VLOOKUP($B83,Kraftvärmeprod!$B$1:$AH$479,MATCH(K$2,Kraftvärmeprod!$B$1:$AG$1,0),FALSE)/1,0)-IFERROR(VLOOKUP($B83,'Slutlig allokering kvv'!$B$2:$AC$462,MATCH(K$3,'Slutlig allokering kvv'!$B$1:$AJ$1,0),FALSE)/1,0)</f>
        <v>0</v>
      </c>
      <c r="L83">
        <f>IFERROR(VLOOKUP($B83,Kraftvärmeprod!$B$1:$AH$479,MATCH(L$2,Kraftvärmeprod!$B$1:$AG$1,0),FALSE)/1,0)-IFERROR(VLOOKUP($B83,'Slutlig allokering kvv'!$B$2:$AC$462,MATCH(L$3,'Slutlig allokering kvv'!$B$1:$AJ$1,0),FALSE)/1,0)</f>
        <v>0</v>
      </c>
      <c r="M83" s="40">
        <f>IFERROR(VLOOKUP($B83,Miljö!$B$1:$S$477,MATCH(M$2,Miljö!$B$1:$X$1,0),FALSE)/1,0)-IFERROR(VLOOKUP($B83,'Slutlig allokering kvv'!$B$2:$AC$462,MATCH(M$3,'Slutlig allokering kvv'!$B$1:$AJ$1,0),FALSE)/1,0)</f>
        <v>0</v>
      </c>
      <c r="N83">
        <f>IFERROR(VLOOKUP($B83,Kraftvärmeprod!$B$1:$AH$479,MATCH(N$2,Kraftvärmeprod!$B$1:$AG$1,0),FALSE)/1,0)-IFERROR(VLOOKUP($B83,'Slutlig allokering kvv'!$B$2:$AC$462,MATCH(N$3,'Slutlig allokering kvv'!$B$1:$AJ$1,0),FALSE)/1,0)</f>
        <v>0</v>
      </c>
      <c r="O83">
        <f>IFERROR(VLOOKUP($B83,Kraftvärmeprod!$B$1:$AH$479,MATCH(O$2,Kraftvärmeprod!$B$1:$AG$1,0),FALSE)/1,0)-IFERROR(VLOOKUP($B83,'Slutlig allokering kvv'!$B$2:$AC$462,MATCH(O$3,'Slutlig allokering kvv'!$B$1:$AJ$1,0),FALSE)/1,0)</f>
        <v>0</v>
      </c>
      <c r="P83">
        <f>IFERROR(VLOOKUP($B83,Kraftvärmeprod!$B$1:$AH$479,MATCH(P$2,Kraftvärmeprod!$B$1:$AG$1,0),FALSE)/1,0)-IFERROR(VLOOKUP($B83,'Slutlig allokering kvv'!$B$2:$AC$462,MATCH(P$3,'Slutlig allokering kvv'!$B$1:$AJ$1,0),FALSE)/1,0)</f>
        <v>0</v>
      </c>
      <c r="Q83">
        <f>IFERROR(VLOOKUP($B83,Kraftvärmeprod!$B$1:$AH$479,MATCH(Q$2,Kraftvärmeprod!$B$1:$AG$1,0),FALSE)/1,0)-IFERROR(VLOOKUP($B83,'Slutlig allokering kvv'!$B$2:$AC$462,MATCH(Q$3,'Slutlig allokering kvv'!$B$1:$AJ$1,0),FALSE)/1,0)</f>
        <v>0</v>
      </c>
      <c r="R83">
        <f>IFERROR(VLOOKUP($B83,Kraftvärmeprod!$B$1:$AH$479,MATCH(R$2,Kraftvärmeprod!$B$1:$AG$1,0),FALSE)/1,0)-IFERROR(VLOOKUP($B83,'Slutlig allokering kvv'!$B$2:$AC$462,MATCH(R$3,'Slutlig allokering kvv'!$B$1:$AJ$1,0),FALSE)/1,0)</f>
        <v>0</v>
      </c>
      <c r="S83">
        <f>IFERROR(VLOOKUP($B83,Kraftvärmeprod!$B$1:$AH$479,MATCH(S$2,Kraftvärmeprod!$B$1:$AG$1,0),FALSE)/1,0)-IFERROR(VLOOKUP($B83,'Slutlig allokering kvv'!$B$2:$AC$462,MATCH(S$3,'Slutlig allokering kvv'!$B$1:$AJ$1,0),FALSE)/1,0)</f>
        <v>0</v>
      </c>
      <c r="T83">
        <f>IFERROR(VLOOKUP($B83,Kraftvärmeprod!$B$1:$AH$479,MATCH(T$2,Kraftvärmeprod!$B$1:$AG$1,0),FALSE)/1,0)-IFERROR(VLOOKUP($B83,'Slutlig allokering kvv'!$B$2:$AC$462,MATCH(T$3,'Slutlig allokering kvv'!$B$1:$AJ$1,0),FALSE)/1,0)</f>
        <v>0</v>
      </c>
      <c r="U83">
        <f>IFERROR(VLOOKUP($B83,Kraftvärmeprod!$B$1:$AH$479,MATCH(U$2,Kraftvärmeprod!$B$1:$AG$1,0),FALSE)/1,0)-IFERROR(VLOOKUP($B83,'Slutlig allokering kvv'!$B$2:$AC$462,MATCH(U$3,'Slutlig allokering kvv'!$B$1:$AJ$1,0),FALSE)/1,0)</f>
        <v>0</v>
      </c>
      <c r="V83">
        <f>IFERROR(VLOOKUP($B83,Kraftvärmeprod!$B$1:$AH$479,MATCH(V$2,Kraftvärmeprod!$B$1:$AG$1,0),FALSE)/1,0)-IFERROR(VLOOKUP($B83,'Slutlig allokering kvv'!$B$2:$AC$462,MATCH(V$3,'Slutlig allokering kvv'!$B$1:$AJ$1,0),FALSE)/1,0)</f>
        <v>0</v>
      </c>
      <c r="W83">
        <f>IFERROR(VLOOKUP($B83,Kraftvärmeprod!$B$1:$AH$479,MATCH(W$2,Kraftvärmeprod!$B$1:$AG$1,0),FALSE)/1,0)-IFERROR(VLOOKUP($B83,'Slutlig allokering kvv'!$B$2:$AC$462,MATCH(W$3,'Slutlig allokering kvv'!$B$1:$AJ$1,0),FALSE)/1,0)</f>
        <v>0</v>
      </c>
      <c r="X83">
        <f>IFERROR(VLOOKUP($B83,Kraftvärmeprod!$B$1:$AH$479,MATCH(X$2,Kraftvärmeprod!$B$1:$AG$1,0),FALSE)/1,0)-IFERROR(VLOOKUP($B83,'Slutlig allokering kvv'!$B$2:$AC$462,MATCH(X$3,'Slutlig allokering kvv'!$B$1:$AJ$1,0),FALSE)/1,0)</f>
        <v>0</v>
      </c>
      <c r="Y83">
        <f>IFERROR(VLOOKUP($B83,Kraftvärmeprod!$B$1:$AH$479,MATCH(Y$2,Kraftvärmeprod!$B$1:$AG$1,0),FALSE)/1,0)-IFERROR(VLOOKUP($B83,'Slutlig allokering kvv'!$B$2:$AC$462,MATCH(Y$3,'Slutlig allokering kvv'!$B$1:$AJ$1,0),FALSE)/1,0)</f>
        <v>0</v>
      </c>
      <c r="Z83">
        <f>IFERROR(VLOOKUP($B83,Kraftvärmeprod!$B$1:$AH$479,MATCH(Z$2,Kraftvärmeprod!$B$1:$AG$1,0),FALSE)/1,0)-IFERROR(VLOOKUP($B83,'Slutlig allokering kvv'!$B$2:$AC$462,MATCH(Z$3,'Slutlig allokering kvv'!$B$1:$AJ$1,0),FALSE)/1,0)</f>
        <v>0</v>
      </c>
      <c r="AA83">
        <f>IFERROR(VLOOKUP($B83,Kraftvärmeprod!$B$1:$AH$479,MATCH(AA$2,Kraftvärmeprod!$B$1:$AG$1,0),FALSE)/1,0)-IFERROR(VLOOKUP($B83,'Slutlig allokering kvv'!$B$2:$AC$462,MATCH(AA$3,'Slutlig allokering kvv'!$B$1:$AJ$1,0),FALSE)/1,0)</f>
        <v>0</v>
      </c>
      <c r="AB83">
        <f>IFERROR(VLOOKUP($B83,Kraftvärmeprod!$B$1:$AH$479,MATCH(AB$2,Kraftvärmeprod!$B$1:$AG$1,0),FALSE)/1,0)-IFERROR(VLOOKUP($B83,'Slutlig allokering kvv'!$B$2:$AC$462,MATCH(AB$3,'Slutlig allokering kvv'!$B$1:$AJ$1,0),FALSE)/1,0)</f>
        <v>0</v>
      </c>
      <c r="AE83">
        <f t="shared" si="2"/>
        <v>0</v>
      </c>
      <c r="AG83">
        <f>IFERROR(VLOOKUP(B83,'Slutlig allokering kvv'!$B$2:$AJ$462,MATCH("Summa justerad allokerad tillförd energi (utan hjälpel och rökgaskondensering):",'Slutlig allokering kvv'!$B$1:$AK$1,0),FALSE)/1,"")</f>
        <v>0</v>
      </c>
      <c r="AI83" s="23" t="str">
        <f>IFERROR(1-VLOOKUP(B83,'Slutlig allokering kvv'!$B$2:$AJ$462,MATCH("Andel av bränsle i kvv som allokerats till värme, exklusive rökgaskondensering och hjälpel",'Slutlig allokering kvv'!$B$1:$AK$1,0),FALSE),"")</f>
        <v/>
      </c>
      <c r="AK83" s="23" t="str">
        <f t="shared" si="3"/>
        <v/>
      </c>
    </row>
    <row r="84" spans="1:37" x14ac:dyDescent="0.25">
      <c r="A84" s="2" t="s">
        <v>115</v>
      </c>
      <c r="B84" s="2" t="s">
        <v>119</v>
      </c>
      <c r="C84" s="2" t="str">
        <f>IFERROR(VLOOKUP($B84,Kraftvärmeprod!$B$1:$AH$479,MATCH(C$3,Kraftvärmeprod!$B$1:$AG$1,0),FALSE)/1,"")</f>
        <v/>
      </c>
      <c r="D84" s="2" t="str">
        <f>IFERROR(VLOOKUP($B84,Kraftvärmeprod!$B$1:$AH$479,MATCH(D$3,Kraftvärmeprod!$B$1:$AG$1,0),FALSE)/1,"")</f>
        <v/>
      </c>
      <c r="E84">
        <f>IFERROR(VLOOKUP($B84,Kraftvärmeprod!$B$1:$AH$479,MATCH(E$2,Kraftvärmeprod!$B$1:$AG$1,0),FALSE)/1,0)-IFERROR(VLOOKUP($B84,'Slutlig allokering kvv'!$B$2:$AC$462,MATCH(E$3,'Slutlig allokering kvv'!$B$1:$AJ$1,0),FALSE)/1,0)</f>
        <v>0</v>
      </c>
      <c r="F84">
        <f>IFERROR(VLOOKUP($B84,Kraftvärmeprod!$B$1:$AH$479,MATCH(F$2,Kraftvärmeprod!$B$1:$AG$1,0),FALSE)/1,0)-IFERROR(VLOOKUP($B84,'Slutlig allokering kvv'!$B$2:$AC$462,MATCH(F$3,'Slutlig allokering kvv'!$B$1:$AJ$1,0),FALSE)/1,0)</f>
        <v>0</v>
      </c>
      <c r="G84">
        <f>IFERROR(VLOOKUP($B84,Kraftvärmeprod!$B$1:$AH$479,MATCH(G$2,Kraftvärmeprod!$B$1:$AG$1,0),FALSE)/1,0)-IFERROR(VLOOKUP($B84,'Slutlig allokering kvv'!$B$2:$AC$462,MATCH(G$3,'Slutlig allokering kvv'!$B$1:$AJ$1,0),FALSE)/1,0)</f>
        <v>0</v>
      </c>
      <c r="H84">
        <f>IFERROR(VLOOKUP($B84,Kraftvärmeprod!$B$1:$AH$479,MATCH(H$2,Kraftvärmeprod!$B$1:$AG$1,0),FALSE)/1,0)-IFERROR(VLOOKUP($B84,'Slutlig allokering kvv'!$B$2:$AC$462,MATCH(H$3,'Slutlig allokering kvv'!$B$1:$AJ$1,0),FALSE)/1,0)</f>
        <v>0</v>
      </c>
      <c r="I84">
        <f>IFERROR(VLOOKUP($B84,Kraftvärmeprod!$B$1:$AH$479,MATCH(I$2,Kraftvärmeprod!$B$1:$AG$1,0),FALSE)/1,0)-IFERROR(VLOOKUP($B84,'Slutlig allokering kvv'!$B$2:$AC$462,MATCH(I$3,'Slutlig allokering kvv'!$B$1:$AJ$1,0),FALSE)/1,0)</f>
        <v>0</v>
      </c>
      <c r="J84">
        <f>IFERROR(VLOOKUP($B84,Kraftvärmeprod!$B$1:$AH$479,MATCH(J$2,Kraftvärmeprod!$B$1:$AG$1,0),FALSE)/1,0)-IFERROR(VLOOKUP($B84,'Slutlig allokering kvv'!$B$2:$AC$462,MATCH(J$3,'Slutlig allokering kvv'!$B$1:$AJ$1,0),FALSE)/1,0)</f>
        <v>0</v>
      </c>
      <c r="K84">
        <f>IFERROR(VLOOKUP($B84,Kraftvärmeprod!$B$1:$AH$479,MATCH(K$2,Kraftvärmeprod!$B$1:$AG$1,0),FALSE)/1,0)-IFERROR(VLOOKUP($B84,'Slutlig allokering kvv'!$B$2:$AC$462,MATCH(K$3,'Slutlig allokering kvv'!$B$1:$AJ$1,0),FALSE)/1,0)</f>
        <v>0</v>
      </c>
      <c r="L84">
        <f>IFERROR(VLOOKUP($B84,Kraftvärmeprod!$B$1:$AH$479,MATCH(L$2,Kraftvärmeprod!$B$1:$AG$1,0),FALSE)/1,0)-IFERROR(VLOOKUP($B84,'Slutlig allokering kvv'!$B$2:$AC$462,MATCH(L$3,'Slutlig allokering kvv'!$B$1:$AJ$1,0),FALSE)/1,0)</f>
        <v>0</v>
      </c>
      <c r="M84" s="40">
        <f>IFERROR(VLOOKUP($B84,Miljö!$B$1:$S$477,MATCH(M$2,Miljö!$B$1:$X$1,0),FALSE)/1,0)-IFERROR(VLOOKUP($B84,'Slutlig allokering kvv'!$B$2:$AC$462,MATCH(M$3,'Slutlig allokering kvv'!$B$1:$AJ$1,0),FALSE)/1,0)</f>
        <v>0</v>
      </c>
      <c r="N84">
        <f>IFERROR(VLOOKUP($B84,Kraftvärmeprod!$B$1:$AH$479,MATCH(N$2,Kraftvärmeprod!$B$1:$AG$1,0),FALSE)/1,0)-IFERROR(VLOOKUP($B84,'Slutlig allokering kvv'!$B$2:$AC$462,MATCH(N$3,'Slutlig allokering kvv'!$B$1:$AJ$1,0),FALSE)/1,0)</f>
        <v>0</v>
      </c>
      <c r="O84">
        <f>IFERROR(VLOOKUP($B84,Kraftvärmeprod!$B$1:$AH$479,MATCH(O$2,Kraftvärmeprod!$B$1:$AG$1,0),FALSE)/1,0)-IFERROR(VLOOKUP($B84,'Slutlig allokering kvv'!$B$2:$AC$462,MATCH(O$3,'Slutlig allokering kvv'!$B$1:$AJ$1,0),FALSE)/1,0)</f>
        <v>0</v>
      </c>
      <c r="P84">
        <f>IFERROR(VLOOKUP($B84,Kraftvärmeprod!$B$1:$AH$479,MATCH(P$2,Kraftvärmeprod!$B$1:$AG$1,0),FALSE)/1,0)-IFERROR(VLOOKUP($B84,'Slutlig allokering kvv'!$B$2:$AC$462,MATCH(P$3,'Slutlig allokering kvv'!$B$1:$AJ$1,0),FALSE)/1,0)</f>
        <v>0</v>
      </c>
      <c r="Q84">
        <f>IFERROR(VLOOKUP($B84,Kraftvärmeprod!$B$1:$AH$479,MATCH(Q$2,Kraftvärmeprod!$B$1:$AG$1,0),FALSE)/1,0)-IFERROR(VLOOKUP($B84,'Slutlig allokering kvv'!$B$2:$AC$462,MATCH(Q$3,'Slutlig allokering kvv'!$B$1:$AJ$1,0),FALSE)/1,0)</f>
        <v>0</v>
      </c>
      <c r="R84">
        <f>IFERROR(VLOOKUP($B84,Kraftvärmeprod!$B$1:$AH$479,MATCH(R$2,Kraftvärmeprod!$B$1:$AG$1,0),FALSE)/1,0)-IFERROR(VLOOKUP($B84,'Slutlig allokering kvv'!$B$2:$AC$462,MATCH(R$3,'Slutlig allokering kvv'!$B$1:$AJ$1,0),FALSE)/1,0)</f>
        <v>0</v>
      </c>
      <c r="S84">
        <f>IFERROR(VLOOKUP($B84,Kraftvärmeprod!$B$1:$AH$479,MATCH(S$2,Kraftvärmeprod!$B$1:$AG$1,0),FALSE)/1,0)-IFERROR(VLOOKUP($B84,'Slutlig allokering kvv'!$B$2:$AC$462,MATCH(S$3,'Slutlig allokering kvv'!$B$1:$AJ$1,0),FALSE)/1,0)</f>
        <v>0</v>
      </c>
      <c r="T84">
        <f>IFERROR(VLOOKUP($B84,Kraftvärmeprod!$B$1:$AH$479,MATCH(T$2,Kraftvärmeprod!$B$1:$AG$1,0),FALSE)/1,0)-IFERROR(VLOOKUP($B84,'Slutlig allokering kvv'!$B$2:$AC$462,MATCH(T$3,'Slutlig allokering kvv'!$B$1:$AJ$1,0),FALSE)/1,0)</f>
        <v>0</v>
      </c>
      <c r="U84">
        <f>IFERROR(VLOOKUP($B84,Kraftvärmeprod!$B$1:$AH$479,MATCH(U$2,Kraftvärmeprod!$B$1:$AG$1,0),FALSE)/1,0)-IFERROR(VLOOKUP($B84,'Slutlig allokering kvv'!$B$2:$AC$462,MATCH(U$3,'Slutlig allokering kvv'!$B$1:$AJ$1,0),FALSE)/1,0)</f>
        <v>0</v>
      </c>
      <c r="V84">
        <f>IFERROR(VLOOKUP($B84,Kraftvärmeprod!$B$1:$AH$479,MATCH(V$2,Kraftvärmeprod!$B$1:$AG$1,0),FALSE)/1,0)-IFERROR(VLOOKUP($B84,'Slutlig allokering kvv'!$B$2:$AC$462,MATCH(V$3,'Slutlig allokering kvv'!$B$1:$AJ$1,0),FALSE)/1,0)</f>
        <v>0</v>
      </c>
      <c r="W84">
        <f>IFERROR(VLOOKUP($B84,Kraftvärmeprod!$B$1:$AH$479,MATCH(W$2,Kraftvärmeprod!$B$1:$AG$1,0),FALSE)/1,0)-IFERROR(VLOOKUP($B84,'Slutlig allokering kvv'!$B$2:$AC$462,MATCH(W$3,'Slutlig allokering kvv'!$B$1:$AJ$1,0),FALSE)/1,0)</f>
        <v>0</v>
      </c>
      <c r="X84">
        <f>IFERROR(VLOOKUP($B84,Kraftvärmeprod!$B$1:$AH$479,MATCH(X$2,Kraftvärmeprod!$B$1:$AG$1,0),FALSE)/1,0)-IFERROR(VLOOKUP($B84,'Slutlig allokering kvv'!$B$2:$AC$462,MATCH(X$3,'Slutlig allokering kvv'!$B$1:$AJ$1,0),FALSE)/1,0)</f>
        <v>0</v>
      </c>
      <c r="Y84">
        <f>IFERROR(VLOOKUP($B84,Kraftvärmeprod!$B$1:$AH$479,MATCH(Y$2,Kraftvärmeprod!$B$1:$AG$1,0),FALSE)/1,0)-IFERROR(VLOOKUP($B84,'Slutlig allokering kvv'!$B$2:$AC$462,MATCH(Y$3,'Slutlig allokering kvv'!$B$1:$AJ$1,0),FALSE)/1,0)</f>
        <v>0</v>
      </c>
      <c r="Z84">
        <f>IFERROR(VLOOKUP($B84,Kraftvärmeprod!$B$1:$AH$479,MATCH(Z$2,Kraftvärmeprod!$B$1:$AG$1,0),FALSE)/1,0)-IFERROR(VLOOKUP($B84,'Slutlig allokering kvv'!$B$2:$AC$462,MATCH(Z$3,'Slutlig allokering kvv'!$B$1:$AJ$1,0),FALSE)/1,0)</f>
        <v>0</v>
      </c>
      <c r="AA84">
        <f>IFERROR(VLOOKUP($B84,Kraftvärmeprod!$B$1:$AH$479,MATCH(AA$2,Kraftvärmeprod!$B$1:$AG$1,0),FALSE)/1,0)-IFERROR(VLOOKUP($B84,'Slutlig allokering kvv'!$B$2:$AC$462,MATCH(AA$3,'Slutlig allokering kvv'!$B$1:$AJ$1,0),FALSE)/1,0)</f>
        <v>0</v>
      </c>
      <c r="AB84">
        <f>IFERROR(VLOOKUP($B84,Kraftvärmeprod!$B$1:$AH$479,MATCH(AB$2,Kraftvärmeprod!$B$1:$AG$1,0),FALSE)/1,0)-IFERROR(VLOOKUP($B84,'Slutlig allokering kvv'!$B$2:$AC$462,MATCH(AB$3,'Slutlig allokering kvv'!$B$1:$AJ$1,0),FALSE)/1,0)</f>
        <v>0</v>
      </c>
      <c r="AE84">
        <f t="shared" si="2"/>
        <v>0</v>
      </c>
      <c r="AG84">
        <f>IFERROR(VLOOKUP(B84,'Slutlig allokering kvv'!$B$2:$AJ$462,MATCH("Summa justerad allokerad tillförd energi (utan hjälpel och rökgaskondensering):",'Slutlig allokering kvv'!$B$1:$AK$1,0),FALSE)/1,"")</f>
        <v>0</v>
      </c>
      <c r="AI84" s="23" t="str">
        <f>IFERROR(1-VLOOKUP(B84,'Slutlig allokering kvv'!$B$2:$AJ$462,MATCH("Andel av bränsle i kvv som allokerats till värme, exklusive rökgaskondensering och hjälpel",'Slutlig allokering kvv'!$B$1:$AK$1,0),FALSE),"")</f>
        <v/>
      </c>
      <c r="AK84" s="23" t="str">
        <f t="shared" si="3"/>
        <v/>
      </c>
    </row>
    <row r="85" spans="1:37" x14ac:dyDescent="0.25">
      <c r="A85" s="2" t="s">
        <v>115</v>
      </c>
      <c r="B85" s="2" t="s">
        <v>120</v>
      </c>
      <c r="C85" s="2" t="str">
        <f>IFERROR(VLOOKUP($B85,Kraftvärmeprod!$B$1:$AH$479,MATCH(C$3,Kraftvärmeprod!$B$1:$AG$1,0),FALSE)/1,"")</f>
        <v/>
      </c>
      <c r="D85" s="2" t="str">
        <f>IFERROR(VLOOKUP($B85,Kraftvärmeprod!$B$1:$AH$479,MATCH(D$3,Kraftvärmeprod!$B$1:$AG$1,0),FALSE)/1,"")</f>
        <v/>
      </c>
      <c r="E85">
        <f>IFERROR(VLOOKUP($B85,Kraftvärmeprod!$B$1:$AH$479,MATCH(E$2,Kraftvärmeprod!$B$1:$AG$1,0),FALSE)/1,0)-IFERROR(VLOOKUP($B85,'Slutlig allokering kvv'!$B$2:$AC$462,MATCH(E$3,'Slutlig allokering kvv'!$B$1:$AJ$1,0),FALSE)/1,0)</f>
        <v>0</v>
      </c>
      <c r="F85">
        <f>IFERROR(VLOOKUP($B85,Kraftvärmeprod!$B$1:$AH$479,MATCH(F$2,Kraftvärmeprod!$B$1:$AG$1,0),FALSE)/1,0)-IFERROR(VLOOKUP($B85,'Slutlig allokering kvv'!$B$2:$AC$462,MATCH(F$3,'Slutlig allokering kvv'!$B$1:$AJ$1,0),FALSE)/1,0)</f>
        <v>0</v>
      </c>
      <c r="G85">
        <f>IFERROR(VLOOKUP($B85,Kraftvärmeprod!$B$1:$AH$479,MATCH(G$2,Kraftvärmeprod!$B$1:$AG$1,0),FALSE)/1,0)-IFERROR(VLOOKUP($B85,'Slutlig allokering kvv'!$B$2:$AC$462,MATCH(G$3,'Slutlig allokering kvv'!$B$1:$AJ$1,0),FALSE)/1,0)</f>
        <v>0</v>
      </c>
      <c r="H85">
        <f>IFERROR(VLOOKUP($B85,Kraftvärmeprod!$B$1:$AH$479,MATCH(H$2,Kraftvärmeprod!$B$1:$AG$1,0),FALSE)/1,0)-IFERROR(VLOOKUP($B85,'Slutlig allokering kvv'!$B$2:$AC$462,MATCH(H$3,'Slutlig allokering kvv'!$B$1:$AJ$1,0),FALSE)/1,0)</f>
        <v>0</v>
      </c>
      <c r="I85">
        <f>IFERROR(VLOOKUP($B85,Kraftvärmeprod!$B$1:$AH$479,MATCH(I$2,Kraftvärmeprod!$B$1:$AG$1,0),FALSE)/1,0)-IFERROR(VLOOKUP($B85,'Slutlig allokering kvv'!$B$2:$AC$462,MATCH(I$3,'Slutlig allokering kvv'!$B$1:$AJ$1,0),FALSE)/1,0)</f>
        <v>0</v>
      </c>
      <c r="J85">
        <f>IFERROR(VLOOKUP($B85,Kraftvärmeprod!$B$1:$AH$479,MATCH(J$2,Kraftvärmeprod!$B$1:$AG$1,0),FALSE)/1,0)-IFERROR(VLOOKUP($B85,'Slutlig allokering kvv'!$B$2:$AC$462,MATCH(J$3,'Slutlig allokering kvv'!$B$1:$AJ$1,0),FALSE)/1,0)</f>
        <v>0</v>
      </c>
      <c r="K85">
        <f>IFERROR(VLOOKUP($B85,Kraftvärmeprod!$B$1:$AH$479,MATCH(K$2,Kraftvärmeprod!$B$1:$AG$1,0),FALSE)/1,0)-IFERROR(VLOOKUP($B85,'Slutlig allokering kvv'!$B$2:$AC$462,MATCH(K$3,'Slutlig allokering kvv'!$B$1:$AJ$1,0),FALSE)/1,0)</f>
        <v>0</v>
      </c>
      <c r="L85">
        <f>IFERROR(VLOOKUP($B85,Kraftvärmeprod!$B$1:$AH$479,MATCH(L$2,Kraftvärmeprod!$B$1:$AG$1,0),FALSE)/1,0)-IFERROR(VLOOKUP($B85,'Slutlig allokering kvv'!$B$2:$AC$462,MATCH(L$3,'Slutlig allokering kvv'!$B$1:$AJ$1,0),FALSE)/1,0)</f>
        <v>0</v>
      </c>
      <c r="M85" s="40">
        <f>IFERROR(VLOOKUP($B85,Miljö!$B$1:$S$477,MATCH(M$2,Miljö!$B$1:$X$1,0),FALSE)/1,0)-IFERROR(VLOOKUP($B85,'Slutlig allokering kvv'!$B$2:$AC$462,MATCH(M$3,'Slutlig allokering kvv'!$B$1:$AJ$1,0),FALSE)/1,0)</f>
        <v>0</v>
      </c>
      <c r="N85">
        <f>IFERROR(VLOOKUP($B85,Kraftvärmeprod!$B$1:$AH$479,MATCH(N$2,Kraftvärmeprod!$B$1:$AG$1,0),FALSE)/1,0)-IFERROR(VLOOKUP($B85,'Slutlig allokering kvv'!$B$2:$AC$462,MATCH(N$3,'Slutlig allokering kvv'!$B$1:$AJ$1,0),FALSE)/1,0)</f>
        <v>0</v>
      </c>
      <c r="O85">
        <f>IFERROR(VLOOKUP($B85,Kraftvärmeprod!$B$1:$AH$479,MATCH(O$2,Kraftvärmeprod!$B$1:$AG$1,0),FALSE)/1,0)-IFERROR(VLOOKUP($B85,'Slutlig allokering kvv'!$B$2:$AC$462,MATCH(O$3,'Slutlig allokering kvv'!$B$1:$AJ$1,0),FALSE)/1,0)</f>
        <v>0</v>
      </c>
      <c r="P85">
        <f>IFERROR(VLOOKUP($B85,Kraftvärmeprod!$B$1:$AH$479,MATCH(P$2,Kraftvärmeprod!$B$1:$AG$1,0),FALSE)/1,0)-IFERROR(VLOOKUP($B85,'Slutlig allokering kvv'!$B$2:$AC$462,MATCH(P$3,'Slutlig allokering kvv'!$B$1:$AJ$1,0),FALSE)/1,0)</f>
        <v>0</v>
      </c>
      <c r="Q85">
        <f>IFERROR(VLOOKUP($B85,Kraftvärmeprod!$B$1:$AH$479,MATCH(Q$2,Kraftvärmeprod!$B$1:$AG$1,0),FALSE)/1,0)-IFERROR(VLOOKUP($B85,'Slutlig allokering kvv'!$B$2:$AC$462,MATCH(Q$3,'Slutlig allokering kvv'!$B$1:$AJ$1,0),FALSE)/1,0)</f>
        <v>0</v>
      </c>
      <c r="R85">
        <f>IFERROR(VLOOKUP($B85,Kraftvärmeprod!$B$1:$AH$479,MATCH(R$2,Kraftvärmeprod!$B$1:$AG$1,0),FALSE)/1,0)-IFERROR(VLOOKUP($B85,'Slutlig allokering kvv'!$B$2:$AC$462,MATCH(R$3,'Slutlig allokering kvv'!$B$1:$AJ$1,0),FALSE)/1,0)</f>
        <v>0</v>
      </c>
      <c r="S85">
        <f>IFERROR(VLOOKUP($B85,Kraftvärmeprod!$B$1:$AH$479,MATCH(S$2,Kraftvärmeprod!$B$1:$AG$1,0),FALSE)/1,0)-IFERROR(VLOOKUP($B85,'Slutlig allokering kvv'!$B$2:$AC$462,MATCH(S$3,'Slutlig allokering kvv'!$B$1:$AJ$1,0),FALSE)/1,0)</f>
        <v>0</v>
      </c>
      <c r="T85">
        <f>IFERROR(VLOOKUP($B85,Kraftvärmeprod!$B$1:$AH$479,MATCH(T$2,Kraftvärmeprod!$B$1:$AG$1,0),FALSE)/1,0)-IFERROR(VLOOKUP($B85,'Slutlig allokering kvv'!$B$2:$AC$462,MATCH(T$3,'Slutlig allokering kvv'!$B$1:$AJ$1,0),FALSE)/1,0)</f>
        <v>0</v>
      </c>
      <c r="U85">
        <f>IFERROR(VLOOKUP($B85,Kraftvärmeprod!$B$1:$AH$479,MATCH(U$2,Kraftvärmeprod!$B$1:$AG$1,0),FALSE)/1,0)-IFERROR(VLOOKUP($B85,'Slutlig allokering kvv'!$B$2:$AC$462,MATCH(U$3,'Slutlig allokering kvv'!$B$1:$AJ$1,0),FALSE)/1,0)</f>
        <v>0</v>
      </c>
      <c r="V85">
        <f>IFERROR(VLOOKUP($B85,Kraftvärmeprod!$B$1:$AH$479,MATCH(V$2,Kraftvärmeprod!$B$1:$AG$1,0),FALSE)/1,0)-IFERROR(VLOOKUP($B85,'Slutlig allokering kvv'!$B$2:$AC$462,MATCH(V$3,'Slutlig allokering kvv'!$B$1:$AJ$1,0),FALSE)/1,0)</f>
        <v>0</v>
      </c>
      <c r="W85">
        <f>IFERROR(VLOOKUP($B85,Kraftvärmeprod!$B$1:$AH$479,MATCH(W$2,Kraftvärmeprod!$B$1:$AG$1,0),FALSE)/1,0)-IFERROR(VLOOKUP($B85,'Slutlig allokering kvv'!$B$2:$AC$462,MATCH(W$3,'Slutlig allokering kvv'!$B$1:$AJ$1,0),FALSE)/1,0)</f>
        <v>0</v>
      </c>
      <c r="X85">
        <f>IFERROR(VLOOKUP($B85,Kraftvärmeprod!$B$1:$AH$479,MATCH(X$2,Kraftvärmeprod!$B$1:$AG$1,0),FALSE)/1,0)-IFERROR(VLOOKUP($B85,'Slutlig allokering kvv'!$B$2:$AC$462,MATCH(X$3,'Slutlig allokering kvv'!$B$1:$AJ$1,0),FALSE)/1,0)</f>
        <v>0</v>
      </c>
      <c r="Y85">
        <f>IFERROR(VLOOKUP($B85,Kraftvärmeprod!$B$1:$AH$479,MATCH(Y$2,Kraftvärmeprod!$B$1:$AG$1,0),FALSE)/1,0)-IFERROR(VLOOKUP($B85,'Slutlig allokering kvv'!$B$2:$AC$462,MATCH(Y$3,'Slutlig allokering kvv'!$B$1:$AJ$1,0),FALSE)/1,0)</f>
        <v>0</v>
      </c>
      <c r="Z85">
        <f>IFERROR(VLOOKUP($B85,Kraftvärmeprod!$B$1:$AH$479,MATCH(Z$2,Kraftvärmeprod!$B$1:$AG$1,0),FALSE)/1,0)-IFERROR(VLOOKUP($B85,'Slutlig allokering kvv'!$B$2:$AC$462,MATCH(Z$3,'Slutlig allokering kvv'!$B$1:$AJ$1,0),FALSE)/1,0)</f>
        <v>0</v>
      </c>
      <c r="AA85">
        <f>IFERROR(VLOOKUP($B85,Kraftvärmeprod!$B$1:$AH$479,MATCH(AA$2,Kraftvärmeprod!$B$1:$AG$1,0),FALSE)/1,0)-IFERROR(VLOOKUP($B85,'Slutlig allokering kvv'!$B$2:$AC$462,MATCH(AA$3,'Slutlig allokering kvv'!$B$1:$AJ$1,0),FALSE)/1,0)</f>
        <v>0</v>
      </c>
      <c r="AB85">
        <f>IFERROR(VLOOKUP($B85,Kraftvärmeprod!$B$1:$AH$479,MATCH(AB$2,Kraftvärmeprod!$B$1:$AG$1,0),FALSE)/1,0)-IFERROR(VLOOKUP($B85,'Slutlig allokering kvv'!$B$2:$AC$462,MATCH(AB$3,'Slutlig allokering kvv'!$B$1:$AJ$1,0),FALSE)/1,0)</f>
        <v>0</v>
      </c>
      <c r="AE85">
        <f t="shared" si="2"/>
        <v>0</v>
      </c>
      <c r="AG85">
        <f>IFERROR(VLOOKUP(B85,'Slutlig allokering kvv'!$B$2:$AJ$462,MATCH("Summa justerad allokerad tillförd energi (utan hjälpel och rökgaskondensering):",'Slutlig allokering kvv'!$B$1:$AK$1,0),FALSE)/1,"")</f>
        <v>0</v>
      </c>
      <c r="AI85" s="23" t="str">
        <f>IFERROR(1-VLOOKUP(B85,'Slutlig allokering kvv'!$B$2:$AJ$462,MATCH("Andel av bränsle i kvv som allokerats till värme, exklusive rökgaskondensering och hjälpel",'Slutlig allokering kvv'!$B$1:$AK$1,0),FALSE),"")</f>
        <v/>
      </c>
      <c r="AK85" s="23" t="str">
        <f t="shared" si="3"/>
        <v/>
      </c>
    </row>
    <row r="86" spans="1:37" x14ac:dyDescent="0.25">
      <c r="A86" s="2" t="s">
        <v>115</v>
      </c>
      <c r="B86" s="2" t="s">
        <v>121</v>
      </c>
      <c r="C86" s="2" t="str">
        <f>IFERROR(VLOOKUP($B86,Kraftvärmeprod!$B$1:$AH$479,MATCH(C$3,Kraftvärmeprod!$B$1:$AG$1,0),FALSE)/1,"")</f>
        <v/>
      </c>
      <c r="D86" s="2" t="str">
        <f>IFERROR(VLOOKUP($B86,Kraftvärmeprod!$B$1:$AH$479,MATCH(D$3,Kraftvärmeprod!$B$1:$AG$1,0),FALSE)/1,"")</f>
        <v/>
      </c>
      <c r="E86">
        <f>IFERROR(VLOOKUP($B86,Kraftvärmeprod!$B$1:$AH$479,MATCH(E$2,Kraftvärmeprod!$B$1:$AG$1,0),FALSE)/1,0)-IFERROR(VLOOKUP($B86,'Slutlig allokering kvv'!$B$2:$AC$462,MATCH(E$3,'Slutlig allokering kvv'!$B$1:$AJ$1,0),FALSE)/1,0)</f>
        <v>0</v>
      </c>
      <c r="F86">
        <f>IFERROR(VLOOKUP($B86,Kraftvärmeprod!$B$1:$AH$479,MATCH(F$2,Kraftvärmeprod!$B$1:$AG$1,0),FALSE)/1,0)-IFERROR(VLOOKUP($B86,'Slutlig allokering kvv'!$B$2:$AC$462,MATCH(F$3,'Slutlig allokering kvv'!$B$1:$AJ$1,0),FALSE)/1,0)</f>
        <v>0</v>
      </c>
      <c r="G86">
        <f>IFERROR(VLOOKUP($B86,Kraftvärmeprod!$B$1:$AH$479,MATCH(G$2,Kraftvärmeprod!$B$1:$AG$1,0),FALSE)/1,0)-IFERROR(VLOOKUP($B86,'Slutlig allokering kvv'!$B$2:$AC$462,MATCH(G$3,'Slutlig allokering kvv'!$B$1:$AJ$1,0),FALSE)/1,0)</f>
        <v>0</v>
      </c>
      <c r="H86">
        <f>IFERROR(VLOOKUP($B86,Kraftvärmeprod!$B$1:$AH$479,MATCH(H$2,Kraftvärmeprod!$B$1:$AG$1,0),FALSE)/1,0)-IFERROR(VLOOKUP($B86,'Slutlig allokering kvv'!$B$2:$AC$462,MATCH(H$3,'Slutlig allokering kvv'!$B$1:$AJ$1,0),FALSE)/1,0)</f>
        <v>0</v>
      </c>
      <c r="I86">
        <f>IFERROR(VLOOKUP($B86,Kraftvärmeprod!$B$1:$AH$479,MATCH(I$2,Kraftvärmeprod!$B$1:$AG$1,0),FALSE)/1,0)-IFERROR(VLOOKUP($B86,'Slutlig allokering kvv'!$B$2:$AC$462,MATCH(I$3,'Slutlig allokering kvv'!$B$1:$AJ$1,0),FALSE)/1,0)</f>
        <v>0</v>
      </c>
      <c r="J86">
        <f>IFERROR(VLOOKUP($B86,Kraftvärmeprod!$B$1:$AH$479,MATCH(J$2,Kraftvärmeprod!$B$1:$AG$1,0),FALSE)/1,0)-IFERROR(VLOOKUP($B86,'Slutlig allokering kvv'!$B$2:$AC$462,MATCH(J$3,'Slutlig allokering kvv'!$B$1:$AJ$1,0),FALSE)/1,0)</f>
        <v>0</v>
      </c>
      <c r="K86">
        <f>IFERROR(VLOOKUP($B86,Kraftvärmeprod!$B$1:$AH$479,MATCH(K$2,Kraftvärmeprod!$B$1:$AG$1,0),FALSE)/1,0)-IFERROR(VLOOKUP($B86,'Slutlig allokering kvv'!$B$2:$AC$462,MATCH(K$3,'Slutlig allokering kvv'!$B$1:$AJ$1,0),FALSE)/1,0)</f>
        <v>0</v>
      </c>
      <c r="L86">
        <f>IFERROR(VLOOKUP($B86,Kraftvärmeprod!$B$1:$AH$479,MATCH(L$2,Kraftvärmeprod!$B$1:$AG$1,0),FALSE)/1,0)-IFERROR(VLOOKUP($B86,'Slutlig allokering kvv'!$B$2:$AC$462,MATCH(L$3,'Slutlig allokering kvv'!$B$1:$AJ$1,0),FALSE)/1,0)</f>
        <v>0</v>
      </c>
      <c r="M86" s="40">
        <f>IFERROR(VLOOKUP($B86,Miljö!$B$1:$S$477,MATCH(M$2,Miljö!$B$1:$X$1,0),FALSE)/1,0)-IFERROR(VLOOKUP($B86,'Slutlig allokering kvv'!$B$2:$AC$462,MATCH(M$3,'Slutlig allokering kvv'!$B$1:$AJ$1,0),FALSE)/1,0)</f>
        <v>0</v>
      </c>
      <c r="N86">
        <f>IFERROR(VLOOKUP($B86,Kraftvärmeprod!$B$1:$AH$479,MATCH(N$2,Kraftvärmeprod!$B$1:$AG$1,0),FALSE)/1,0)-IFERROR(VLOOKUP($B86,'Slutlig allokering kvv'!$B$2:$AC$462,MATCH(N$3,'Slutlig allokering kvv'!$B$1:$AJ$1,0),FALSE)/1,0)</f>
        <v>0</v>
      </c>
      <c r="O86">
        <f>IFERROR(VLOOKUP($B86,Kraftvärmeprod!$B$1:$AH$479,MATCH(O$2,Kraftvärmeprod!$B$1:$AG$1,0),FALSE)/1,0)-IFERROR(VLOOKUP($B86,'Slutlig allokering kvv'!$B$2:$AC$462,MATCH(O$3,'Slutlig allokering kvv'!$B$1:$AJ$1,0),FALSE)/1,0)</f>
        <v>0</v>
      </c>
      <c r="P86">
        <f>IFERROR(VLOOKUP($B86,Kraftvärmeprod!$B$1:$AH$479,MATCH(P$2,Kraftvärmeprod!$B$1:$AG$1,0),FALSE)/1,0)-IFERROR(VLOOKUP($B86,'Slutlig allokering kvv'!$B$2:$AC$462,MATCH(P$3,'Slutlig allokering kvv'!$B$1:$AJ$1,0),FALSE)/1,0)</f>
        <v>0</v>
      </c>
      <c r="Q86">
        <f>IFERROR(VLOOKUP($B86,Kraftvärmeprod!$B$1:$AH$479,MATCH(Q$2,Kraftvärmeprod!$B$1:$AG$1,0),FALSE)/1,0)-IFERROR(VLOOKUP($B86,'Slutlig allokering kvv'!$B$2:$AC$462,MATCH(Q$3,'Slutlig allokering kvv'!$B$1:$AJ$1,0),FALSE)/1,0)</f>
        <v>0</v>
      </c>
      <c r="R86">
        <f>IFERROR(VLOOKUP($B86,Kraftvärmeprod!$B$1:$AH$479,MATCH(R$2,Kraftvärmeprod!$B$1:$AG$1,0),FALSE)/1,0)-IFERROR(VLOOKUP($B86,'Slutlig allokering kvv'!$B$2:$AC$462,MATCH(R$3,'Slutlig allokering kvv'!$B$1:$AJ$1,0),FALSE)/1,0)</f>
        <v>0</v>
      </c>
      <c r="S86">
        <f>IFERROR(VLOOKUP($B86,Kraftvärmeprod!$B$1:$AH$479,MATCH(S$2,Kraftvärmeprod!$B$1:$AG$1,0),FALSE)/1,0)-IFERROR(VLOOKUP($B86,'Slutlig allokering kvv'!$B$2:$AC$462,MATCH(S$3,'Slutlig allokering kvv'!$B$1:$AJ$1,0),FALSE)/1,0)</f>
        <v>0</v>
      </c>
      <c r="T86">
        <f>IFERROR(VLOOKUP($B86,Kraftvärmeprod!$B$1:$AH$479,MATCH(T$2,Kraftvärmeprod!$B$1:$AG$1,0),FALSE)/1,0)-IFERROR(VLOOKUP($B86,'Slutlig allokering kvv'!$B$2:$AC$462,MATCH(T$3,'Slutlig allokering kvv'!$B$1:$AJ$1,0),FALSE)/1,0)</f>
        <v>0</v>
      </c>
      <c r="U86">
        <f>IFERROR(VLOOKUP($B86,Kraftvärmeprod!$B$1:$AH$479,MATCH(U$2,Kraftvärmeprod!$B$1:$AG$1,0),FALSE)/1,0)-IFERROR(VLOOKUP($B86,'Slutlig allokering kvv'!$B$2:$AC$462,MATCH(U$3,'Slutlig allokering kvv'!$B$1:$AJ$1,0),FALSE)/1,0)</f>
        <v>0</v>
      </c>
      <c r="V86">
        <f>IFERROR(VLOOKUP($B86,Kraftvärmeprod!$B$1:$AH$479,MATCH(V$2,Kraftvärmeprod!$B$1:$AG$1,0),FALSE)/1,0)-IFERROR(VLOOKUP($B86,'Slutlig allokering kvv'!$B$2:$AC$462,MATCH(V$3,'Slutlig allokering kvv'!$B$1:$AJ$1,0),FALSE)/1,0)</f>
        <v>0</v>
      </c>
      <c r="W86">
        <f>IFERROR(VLOOKUP($B86,Kraftvärmeprod!$B$1:$AH$479,MATCH(W$2,Kraftvärmeprod!$B$1:$AG$1,0),FALSE)/1,0)-IFERROR(VLOOKUP($B86,'Slutlig allokering kvv'!$B$2:$AC$462,MATCH(W$3,'Slutlig allokering kvv'!$B$1:$AJ$1,0),FALSE)/1,0)</f>
        <v>0</v>
      </c>
      <c r="X86">
        <f>IFERROR(VLOOKUP($B86,Kraftvärmeprod!$B$1:$AH$479,MATCH(X$2,Kraftvärmeprod!$B$1:$AG$1,0),FALSE)/1,0)-IFERROR(VLOOKUP($B86,'Slutlig allokering kvv'!$B$2:$AC$462,MATCH(X$3,'Slutlig allokering kvv'!$B$1:$AJ$1,0),FALSE)/1,0)</f>
        <v>0</v>
      </c>
      <c r="Y86">
        <f>IFERROR(VLOOKUP($B86,Kraftvärmeprod!$B$1:$AH$479,MATCH(Y$2,Kraftvärmeprod!$B$1:$AG$1,0),FALSE)/1,0)-IFERROR(VLOOKUP($B86,'Slutlig allokering kvv'!$B$2:$AC$462,MATCH(Y$3,'Slutlig allokering kvv'!$B$1:$AJ$1,0),FALSE)/1,0)</f>
        <v>0</v>
      </c>
      <c r="Z86">
        <f>IFERROR(VLOOKUP($B86,Kraftvärmeprod!$B$1:$AH$479,MATCH(Z$2,Kraftvärmeprod!$B$1:$AG$1,0),FALSE)/1,0)-IFERROR(VLOOKUP($B86,'Slutlig allokering kvv'!$B$2:$AC$462,MATCH(Z$3,'Slutlig allokering kvv'!$B$1:$AJ$1,0),FALSE)/1,0)</f>
        <v>0</v>
      </c>
      <c r="AA86">
        <f>IFERROR(VLOOKUP($B86,Kraftvärmeprod!$B$1:$AH$479,MATCH(AA$2,Kraftvärmeprod!$B$1:$AG$1,0),FALSE)/1,0)-IFERROR(VLOOKUP($B86,'Slutlig allokering kvv'!$B$2:$AC$462,MATCH(AA$3,'Slutlig allokering kvv'!$B$1:$AJ$1,0),FALSE)/1,0)</f>
        <v>0</v>
      </c>
      <c r="AB86">
        <f>IFERROR(VLOOKUP($B86,Kraftvärmeprod!$B$1:$AH$479,MATCH(AB$2,Kraftvärmeprod!$B$1:$AG$1,0),FALSE)/1,0)-IFERROR(VLOOKUP($B86,'Slutlig allokering kvv'!$B$2:$AC$462,MATCH(AB$3,'Slutlig allokering kvv'!$B$1:$AJ$1,0),FALSE)/1,0)</f>
        <v>0</v>
      </c>
      <c r="AE86">
        <f t="shared" si="2"/>
        <v>0</v>
      </c>
      <c r="AG86">
        <f>IFERROR(VLOOKUP(B86,'Slutlig allokering kvv'!$B$2:$AJ$462,MATCH("Summa justerad allokerad tillförd energi (utan hjälpel och rökgaskondensering):",'Slutlig allokering kvv'!$B$1:$AK$1,0),FALSE)/1,"")</f>
        <v>0</v>
      </c>
      <c r="AI86" s="23" t="str">
        <f>IFERROR(1-VLOOKUP(B86,'Slutlig allokering kvv'!$B$2:$AJ$462,MATCH("Andel av bränsle i kvv som allokerats till värme, exklusive rökgaskondensering och hjälpel",'Slutlig allokering kvv'!$B$1:$AK$1,0),FALSE),"")</f>
        <v/>
      </c>
      <c r="AK86" s="23" t="str">
        <f t="shared" si="3"/>
        <v/>
      </c>
    </row>
    <row r="87" spans="1:37" x14ac:dyDescent="0.25">
      <c r="A87" s="2" t="s">
        <v>115</v>
      </c>
      <c r="B87" s="2" t="s">
        <v>122</v>
      </c>
      <c r="C87" s="2" t="str">
        <f>IFERROR(VLOOKUP($B87,Kraftvärmeprod!$B$1:$AH$479,MATCH(C$3,Kraftvärmeprod!$B$1:$AG$1,0),FALSE)/1,"")</f>
        <v/>
      </c>
      <c r="D87" s="2" t="str">
        <f>IFERROR(VLOOKUP($B87,Kraftvärmeprod!$B$1:$AH$479,MATCH(D$3,Kraftvärmeprod!$B$1:$AG$1,0),FALSE)/1,"")</f>
        <v/>
      </c>
      <c r="E87">
        <f>IFERROR(VLOOKUP($B87,Kraftvärmeprod!$B$1:$AH$479,MATCH(E$2,Kraftvärmeprod!$B$1:$AG$1,0),FALSE)/1,0)-IFERROR(VLOOKUP($B87,'Slutlig allokering kvv'!$B$2:$AC$462,MATCH(E$3,'Slutlig allokering kvv'!$B$1:$AJ$1,0),FALSE)/1,0)</f>
        <v>0</v>
      </c>
      <c r="F87">
        <f>IFERROR(VLOOKUP($B87,Kraftvärmeprod!$B$1:$AH$479,MATCH(F$2,Kraftvärmeprod!$B$1:$AG$1,0),FALSE)/1,0)-IFERROR(VLOOKUP($B87,'Slutlig allokering kvv'!$B$2:$AC$462,MATCH(F$3,'Slutlig allokering kvv'!$B$1:$AJ$1,0),FALSE)/1,0)</f>
        <v>0</v>
      </c>
      <c r="G87">
        <f>IFERROR(VLOOKUP($B87,Kraftvärmeprod!$B$1:$AH$479,MATCH(G$2,Kraftvärmeprod!$B$1:$AG$1,0),FALSE)/1,0)-IFERROR(VLOOKUP($B87,'Slutlig allokering kvv'!$B$2:$AC$462,MATCH(G$3,'Slutlig allokering kvv'!$B$1:$AJ$1,0),FALSE)/1,0)</f>
        <v>0</v>
      </c>
      <c r="H87">
        <f>IFERROR(VLOOKUP($B87,Kraftvärmeprod!$B$1:$AH$479,MATCH(H$2,Kraftvärmeprod!$B$1:$AG$1,0),FALSE)/1,0)-IFERROR(VLOOKUP($B87,'Slutlig allokering kvv'!$B$2:$AC$462,MATCH(H$3,'Slutlig allokering kvv'!$B$1:$AJ$1,0),FALSE)/1,0)</f>
        <v>0</v>
      </c>
      <c r="I87">
        <f>IFERROR(VLOOKUP($B87,Kraftvärmeprod!$B$1:$AH$479,MATCH(I$2,Kraftvärmeprod!$B$1:$AG$1,0),FALSE)/1,0)-IFERROR(VLOOKUP($B87,'Slutlig allokering kvv'!$B$2:$AC$462,MATCH(I$3,'Slutlig allokering kvv'!$B$1:$AJ$1,0),FALSE)/1,0)</f>
        <v>0</v>
      </c>
      <c r="J87">
        <f>IFERROR(VLOOKUP($B87,Kraftvärmeprod!$B$1:$AH$479,MATCH(J$2,Kraftvärmeprod!$B$1:$AG$1,0),FALSE)/1,0)-IFERROR(VLOOKUP($B87,'Slutlig allokering kvv'!$B$2:$AC$462,MATCH(J$3,'Slutlig allokering kvv'!$B$1:$AJ$1,0),FALSE)/1,0)</f>
        <v>0</v>
      </c>
      <c r="K87">
        <f>IFERROR(VLOOKUP($B87,Kraftvärmeprod!$B$1:$AH$479,MATCH(K$2,Kraftvärmeprod!$B$1:$AG$1,0),FALSE)/1,0)-IFERROR(VLOOKUP($B87,'Slutlig allokering kvv'!$B$2:$AC$462,MATCH(K$3,'Slutlig allokering kvv'!$B$1:$AJ$1,0),FALSE)/1,0)</f>
        <v>0</v>
      </c>
      <c r="L87">
        <f>IFERROR(VLOOKUP($B87,Kraftvärmeprod!$B$1:$AH$479,MATCH(L$2,Kraftvärmeprod!$B$1:$AG$1,0),FALSE)/1,0)-IFERROR(VLOOKUP($B87,'Slutlig allokering kvv'!$B$2:$AC$462,MATCH(L$3,'Slutlig allokering kvv'!$B$1:$AJ$1,0),FALSE)/1,0)</f>
        <v>0</v>
      </c>
      <c r="M87" s="40">
        <f>IFERROR(VLOOKUP($B87,Miljö!$B$1:$S$477,MATCH(M$2,Miljö!$B$1:$X$1,0),FALSE)/1,0)-IFERROR(VLOOKUP($B87,'Slutlig allokering kvv'!$B$2:$AC$462,MATCH(M$3,'Slutlig allokering kvv'!$B$1:$AJ$1,0),FALSE)/1,0)</f>
        <v>0</v>
      </c>
      <c r="N87">
        <f>IFERROR(VLOOKUP($B87,Kraftvärmeprod!$B$1:$AH$479,MATCH(N$2,Kraftvärmeprod!$B$1:$AG$1,0),FALSE)/1,0)-IFERROR(VLOOKUP($B87,'Slutlig allokering kvv'!$B$2:$AC$462,MATCH(N$3,'Slutlig allokering kvv'!$B$1:$AJ$1,0),FALSE)/1,0)</f>
        <v>0</v>
      </c>
      <c r="O87">
        <f>IFERROR(VLOOKUP($B87,Kraftvärmeprod!$B$1:$AH$479,MATCH(O$2,Kraftvärmeprod!$B$1:$AG$1,0),FALSE)/1,0)-IFERROR(VLOOKUP($B87,'Slutlig allokering kvv'!$B$2:$AC$462,MATCH(O$3,'Slutlig allokering kvv'!$B$1:$AJ$1,0),FALSE)/1,0)</f>
        <v>0</v>
      </c>
      <c r="P87">
        <f>IFERROR(VLOOKUP($B87,Kraftvärmeprod!$B$1:$AH$479,MATCH(P$2,Kraftvärmeprod!$B$1:$AG$1,0),FALSE)/1,0)-IFERROR(VLOOKUP($B87,'Slutlig allokering kvv'!$B$2:$AC$462,MATCH(P$3,'Slutlig allokering kvv'!$B$1:$AJ$1,0),FALSE)/1,0)</f>
        <v>0</v>
      </c>
      <c r="Q87">
        <f>IFERROR(VLOOKUP($B87,Kraftvärmeprod!$B$1:$AH$479,MATCH(Q$2,Kraftvärmeprod!$B$1:$AG$1,0),FALSE)/1,0)-IFERROR(VLOOKUP($B87,'Slutlig allokering kvv'!$B$2:$AC$462,MATCH(Q$3,'Slutlig allokering kvv'!$B$1:$AJ$1,0),FALSE)/1,0)</f>
        <v>0</v>
      </c>
      <c r="R87">
        <f>IFERROR(VLOOKUP($B87,Kraftvärmeprod!$B$1:$AH$479,MATCH(R$2,Kraftvärmeprod!$B$1:$AG$1,0),FALSE)/1,0)-IFERROR(VLOOKUP($B87,'Slutlig allokering kvv'!$B$2:$AC$462,MATCH(R$3,'Slutlig allokering kvv'!$B$1:$AJ$1,0),FALSE)/1,0)</f>
        <v>0</v>
      </c>
      <c r="S87">
        <f>IFERROR(VLOOKUP($B87,Kraftvärmeprod!$B$1:$AH$479,MATCH(S$2,Kraftvärmeprod!$B$1:$AG$1,0),FALSE)/1,0)-IFERROR(VLOOKUP($B87,'Slutlig allokering kvv'!$B$2:$AC$462,MATCH(S$3,'Slutlig allokering kvv'!$B$1:$AJ$1,0),FALSE)/1,0)</f>
        <v>0</v>
      </c>
      <c r="T87">
        <f>IFERROR(VLOOKUP($B87,Kraftvärmeprod!$B$1:$AH$479,MATCH(T$2,Kraftvärmeprod!$B$1:$AG$1,0),FALSE)/1,0)-IFERROR(VLOOKUP($B87,'Slutlig allokering kvv'!$B$2:$AC$462,MATCH(T$3,'Slutlig allokering kvv'!$B$1:$AJ$1,0),FALSE)/1,0)</f>
        <v>0</v>
      </c>
      <c r="U87">
        <f>IFERROR(VLOOKUP($B87,Kraftvärmeprod!$B$1:$AH$479,MATCH(U$2,Kraftvärmeprod!$B$1:$AG$1,0),FALSE)/1,0)-IFERROR(VLOOKUP($B87,'Slutlig allokering kvv'!$B$2:$AC$462,MATCH(U$3,'Slutlig allokering kvv'!$B$1:$AJ$1,0),FALSE)/1,0)</f>
        <v>0</v>
      </c>
      <c r="V87">
        <f>IFERROR(VLOOKUP($B87,Kraftvärmeprod!$B$1:$AH$479,MATCH(V$2,Kraftvärmeprod!$B$1:$AG$1,0),FALSE)/1,0)-IFERROR(VLOOKUP($B87,'Slutlig allokering kvv'!$B$2:$AC$462,MATCH(V$3,'Slutlig allokering kvv'!$B$1:$AJ$1,0),FALSE)/1,0)</f>
        <v>0</v>
      </c>
      <c r="W87">
        <f>IFERROR(VLOOKUP($B87,Kraftvärmeprod!$B$1:$AH$479,MATCH(W$2,Kraftvärmeprod!$B$1:$AG$1,0),FALSE)/1,0)-IFERROR(VLOOKUP($B87,'Slutlig allokering kvv'!$B$2:$AC$462,MATCH(W$3,'Slutlig allokering kvv'!$B$1:$AJ$1,0),FALSE)/1,0)</f>
        <v>0</v>
      </c>
      <c r="X87">
        <f>IFERROR(VLOOKUP($B87,Kraftvärmeprod!$B$1:$AH$479,MATCH(X$2,Kraftvärmeprod!$B$1:$AG$1,0),FALSE)/1,0)-IFERROR(VLOOKUP($B87,'Slutlig allokering kvv'!$B$2:$AC$462,MATCH(X$3,'Slutlig allokering kvv'!$B$1:$AJ$1,0),FALSE)/1,0)</f>
        <v>0</v>
      </c>
      <c r="Y87">
        <f>IFERROR(VLOOKUP($B87,Kraftvärmeprod!$B$1:$AH$479,MATCH(Y$2,Kraftvärmeprod!$B$1:$AG$1,0),FALSE)/1,0)-IFERROR(VLOOKUP($B87,'Slutlig allokering kvv'!$B$2:$AC$462,MATCH(Y$3,'Slutlig allokering kvv'!$B$1:$AJ$1,0),FALSE)/1,0)</f>
        <v>0</v>
      </c>
      <c r="Z87">
        <f>IFERROR(VLOOKUP($B87,Kraftvärmeprod!$B$1:$AH$479,MATCH(Z$2,Kraftvärmeprod!$B$1:$AG$1,0),FALSE)/1,0)-IFERROR(VLOOKUP($B87,'Slutlig allokering kvv'!$B$2:$AC$462,MATCH(Z$3,'Slutlig allokering kvv'!$B$1:$AJ$1,0),FALSE)/1,0)</f>
        <v>0</v>
      </c>
      <c r="AA87">
        <f>IFERROR(VLOOKUP($B87,Kraftvärmeprod!$B$1:$AH$479,MATCH(AA$2,Kraftvärmeprod!$B$1:$AG$1,0),FALSE)/1,0)-IFERROR(VLOOKUP($B87,'Slutlig allokering kvv'!$B$2:$AC$462,MATCH(AA$3,'Slutlig allokering kvv'!$B$1:$AJ$1,0),FALSE)/1,0)</f>
        <v>0</v>
      </c>
      <c r="AB87">
        <f>IFERROR(VLOOKUP($B87,Kraftvärmeprod!$B$1:$AH$479,MATCH(AB$2,Kraftvärmeprod!$B$1:$AG$1,0),FALSE)/1,0)-IFERROR(VLOOKUP($B87,'Slutlig allokering kvv'!$B$2:$AC$462,MATCH(AB$3,'Slutlig allokering kvv'!$B$1:$AJ$1,0),FALSE)/1,0)</f>
        <v>0</v>
      </c>
      <c r="AE87">
        <f t="shared" si="2"/>
        <v>0</v>
      </c>
      <c r="AG87">
        <f>IFERROR(VLOOKUP(B87,'Slutlig allokering kvv'!$B$2:$AJ$462,MATCH("Summa justerad allokerad tillförd energi (utan hjälpel och rökgaskondensering):",'Slutlig allokering kvv'!$B$1:$AK$1,0),FALSE)/1,"")</f>
        <v>0</v>
      </c>
      <c r="AI87" s="23" t="str">
        <f>IFERROR(1-VLOOKUP(B87,'Slutlig allokering kvv'!$B$2:$AJ$462,MATCH("Andel av bränsle i kvv som allokerats till värme, exklusive rökgaskondensering och hjälpel",'Slutlig allokering kvv'!$B$1:$AK$1,0),FALSE),"")</f>
        <v/>
      </c>
      <c r="AK87" s="23" t="str">
        <f t="shared" si="3"/>
        <v/>
      </c>
    </row>
    <row r="88" spans="1:37" x14ac:dyDescent="0.25">
      <c r="A88" s="2" t="s">
        <v>123</v>
      </c>
      <c r="B88" s="2" t="s">
        <v>124</v>
      </c>
      <c r="C88" s="2">
        <f>IFERROR(VLOOKUP($B88,Kraftvärmeprod!$B$1:$AH$479,MATCH(C$3,Kraftvärmeprod!$B$1:$AG$1,0),FALSE)/1,"")</f>
        <v>540</v>
      </c>
      <c r="D88" s="2">
        <f>IFERROR(VLOOKUP($B88,Kraftvärmeprod!$B$1:$AH$479,MATCH(D$3,Kraftvärmeprod!$B$1:$AG$1,0),FALSE)/1,"")</f>
        <v>168</v>
      </c>
      <c r="E88">
        <f>IFERROR(VLOOKUP($B88,Kraftvärmeprod!$B$1:$AH$479,MATCH(E$2,Kraftvärmeprod!$B$1:$AG$1,0),FALSE)/1,0)-IFERROR(VLOOKUP($B88,'Slutlig allokering kvv'!$B$2:$AC$462,MATCH(E$3,'Slutlig allokering kvv'!$B$1:$AJ$1,0),FALSE)/1,0)</f>
        <v>0</v>
      </c>
      <c r="F88">
        <f>IFERROR(VLOOKUP($B88,Kraftvärmeprod!$B$1:$AH$479,MATCH(F$2,Kraftvärmeprod!$B$1:$AG$1,0),FALSE)/1,0)-IFERROR(VLOOKUP($B88,'Slutlig allokering kvv'!$B$2:$AC$462,MATCH(F$3,'Slutlig allokering kvv'!$B$1:$AJ$1,0),FALSE)/1,0)</f>
        <v>1.5463900000000002</v>
      </c>
      <c r="G88">
        <f>IFERROR(VLOOKUP($B88,Kraftvärmeprod!$B$1:$AH$479,MATCH(G$2,Kraftvärmeprod!$B$1:$AG$1,0),FALSE)/1,0)-IFERROR(VLOOKUP($B88,'Slutlig allokering kvv'!$B$2:$AC$462,MATCH(G$3,'Slutlig allokering kvv'!$B$1:$AJ$1,0),FALSE)/1,0)</f>
        <v>67.162499999999994</v>
      </c>
      <c r="H88">
        <f>IFERROR(VLOOKUP($B88,Kraftvärmeprod!$B$1:$AH$479,MATCH(H$2,Kraftvärmeprod!$B$1:$AG$1,0),FALSE)/1,0)-IFERROR(VLOOKUP($B88,'Slutlig allokering kvv'!$B$2:$AC$462,MATCH(H$3,'Slutlig allokering kvv'!$B$1:$AJ$1,0),FALSE)/1,0)</f>
        <v>0</v>
      </c>
      <c r="I88">
        <f>IFERROR(VLOOKUP($B88,Kraftvärmeprod!$B$1:$AH$479,MATCH(I$2,Kraftvärmeprod!$B$1:$AG$1,0),FALSE)/1,0)-IFERROR(VLOOKUP($B88,'Slutlig allokering kvv'!$B$2:$AC$462,MATCH(I$3,'Slutlig allokering kvv'!$B$1:$AJ$1,0),FALSE)/1,0)</f>
        <v>0.43297099999999999</v>
      </c>
      <c r="J88">
        <f>IFERROR(VLOOKUP($B88,Kraftvärmeprod!$B$1:$AH$479,MATCH(J$2,Kraftvärmeprod!$B$1:$AG$1,0),FALSE)/1,0)-IFERROR(VLOOKUP($B88,'Slutlig allokering kvv'!$B$2:$AC$462,MATCH(J$3,'Slutlig allokering kvv'!$B$1:$AJ$1,0),FALSE)/1,0)</f>
        <v>0</v>
      </c>
      <c r="K88">
        <f>IFERROR(VLOOKUP($B88,Kraftvärmeprod!$B$1:$AH$479,MATCH(K$2,Kraftvärmeprod!$B$1:$AG$1,0),FALSE)/1,0)-IFERROR(VLOOKUP($B88,'Slutlig allokering kvv'!$B$2:$AC$462,MATCH(K$3,'Slutlig allokering kvv'!$B$1:$AJ$1,0),FALSE)/1,0)</f>
        <v>0</v>
      </c>
      <c r="L88">
        <f>IFERROR(VLOOKUP($B88,Kraftvärmeprod!$B$1:$AH$479,MATCH(L$2,Kraftvärmeprod!$B$1:$AG$1,0),FALSE)/1,0)-IFERROR(VLOOKUP($B88,'Slutlig allokering kvv'!$B$2:$AC$462,MATCH(L$3,'Slutlig allokering kvv'!$B$1:$AJ$1,0),FALSE)/1,0)</f>
        <v>219.84500000000003</v>
      </c>
      <c r="M88" s="40">
        <f>IFERROR(VLOOKUP($B88,Miljö!$B$1:$S$477,MATCH(M$2,Miljö!$B$1:$X$1,0),FALSE)/1,0)-IFERROR(VLOOKUP($B88,'Slutlig allokering kvv'!$B$2:$AC$462,MATCH(M$3,'Slutlig allokering kvv'!$B$1:$AJ$1,0),FALSE)/1,0)</f>
        <v>9.8842999999999996</v>
      </c>
      <c r="N88">
        <f>IFERROR(VLOOKUP($B88,Kraftvärmeprod!$B$1:$AH$479,MATCH(N$2,Kraftvärmeprod!$B$1:$AG$1,0),FALSE)/1,0)-IFERROR(VLOOKUP($B88,'Slutlig allokering kvv'!$B$2:$AC$462,MATCH(N$3,'Slutlig allokering kvv'!$B$1:$AJ$1,0),FALSE)/1,0)</f>
        <v>0</v>
      </c>
      <c r="O88">
        <f>IFERROR(VLOOKUP($B88,Kraftvärmeprod!$B$1:$AH$479,MATCH(O$2,Kraftvärmeprod!$B$1:$AG$1,0),FALSE)/1,0)-IFERROR(VLOOKUP($B88,'Slutlig allokering kvv'!$B$2:$AC$462,MATCH(O$3,'Slutlig allokering kvv'!$B$1:$AJ$1,0),FALSE)/1,0)</f>
        <v>0</v>
      </c>
      <c r="P88">
        <f>IFERROR(VLOOKUP($B88,Kraftvärmeprod!$B$1:$AH$479,MATCH(P$2,Kraftvärmeprod!$B$1:$AG$1,0),FALSE)/1,0)-IFERROR(VLOOKUP($B88,'Slutlig allokering kvv'!$B$2:$AC$462,MATCH(P$3,'Slutlig allokering kvv'!$B$1:$AJ$1,0),FALSE)/1,0)</f>
        <v>0</v>
      </c>
      <c r="Q88">
        <f>IFERROR(VLOOKUP($B88,Kraftvärmeprod!$B$1:$AH$479,MATCH(Q$2,Kraftvärmeprod!$B$1:$AG$1,0),FALSE)/1,0)-IFERROR(VLOOKUP($B88,'Slutlig allokering kvv'!$B$2:$AC$462,MATCH(Q$3,'Slutlig allokering kvv'!$B$1:$AJ$1,0),FALSE)/1,0)</f>
        <v>0</v>
      </c>
      <c r="R88">
        <f>IFERROR(VLOOKUP($B88,Kraftvärmeprod!$B$1:$AH$479,MATCH(R$2,Kraftvärmeprod!$B$1:$AG$1,0),FALSE)/1,0)-IFERROR(VLOOKUP($B88,'Slutlig allokering kvv'!$B$2:$AC$462,MATCH(R$3,'Slutlig allokering kvv'!$B$1:$AJ$1,0),FALSE)/1,0)</f>
        <v>0</v>
      </c>
      <c r="S88">
        <f>IFERROR(VLOOKUP($B88,Kraftvärmeprod!$B$1:$AH$479,MATCH(S$2,Kraftvärmeprod!$B$1:$AG$1,0),FALSE)/1,0)-IFERROR(VLOOKUP($B88,'Slutlig allokering kvv'!$B$2:$AC$462,MATCH(S$3,'Slutlig allokering kvv'!$B$1:$AJ$1,0),FALSE)/1,0)</f>
        <v>0</v>
      </c>
      <c r="T88">
        <f>IFERROR(VLOOKUP($B88,Kraftvärmeprod!$B$1:$AH$479,MATCH(T$2,Kraftvärmeprod!$B$1:$AG$1,0),FALSE)/1,0)-IFERROR(VLOOKUP($B88,'Slutlig allokering kvv'!$B$2:$AC$462,MATCH(T$3,'Slutlig allokering kvv'!$B$1:$AJ$1,0),FALSE)/1,0)</f>
        <v>0</v>
      </c>
      <c r="U88">
        <f>IFERROR(VLOOKUP($B88,Kraftvärmeprod!$B$1:$AH$479,MATCH(U$2,Kraftvärmeprod!$B$1:$AG$1,0),FALSE)/1,0)-IFERROR(VLOOKUP($B88,'Slutlig allokering kvv'!$B$2:$AC$462,MATCH(U$3,'Slutlig allokering kvv'!$B$1:$AJ$1,0),FALSE)/1,0)</f>
        <v>0</v>
      </c>
      <c r="V88">
        <f>IFERROR(VLOOKUP($B88,Kraftvärmeprod!$B$1:$AH$479,MATCH(V$2,Kraftvärmeprod!$B$1:$AG$1,0),FALSE)/1,0)-IFERROR(VLOOKUP($B88,'Slutlig allokering kvv'!$B$2:$AC$462,MATCH(V$3,'Slutlig allokering kvv'!$B$1:$AJ$1,0),FALSE)/1,0)</f>
        <v>0</v>
      </c>
      <c r="W88">
        <f>IFERROR(VLOOKUP($B88,Kraftvärmeprod!$B$1:$AH$479,MATCH(W$2,Kraftvärmeprod!$B$1:$AG$1,0),FALSE)/1,0)-IFERROR(VLOOKUP($B88,'Slutlig allokering kvv'!$B$2:$AC$462,MATCH(W$3,'Slutlig allokering kvv'!$B$1:$AJ$1,0),FALSE)/1,0)</f>
        <v>0</v>
      </c>
      <c r="X88">
        <f>IFERROR(VLOOKUP($B88,Kraftvärmeprod!$B$1:$AH$479,MATCH(X$2,Kraftvärmeprod!$B$1:$AG$1,0),FALSE)/1,0)-IFERROR(VLOOKUP($B88,'Slutlig allokering kvv'!$B$2:$AC$462,MATCH(X$3,'Slutlig allokering kvv'!$B$1:$AJ$1,0),FALSE)/1,0)</f>
        <v>0</v>
      </c>
      <c r="Y88">
        <f>IFERROR(VLOOKUP($B88,Kraftvärmeprod!$B$1:$AH$479,MATCH(Y$2,Kraftvärmeprod!$B$1:$AG$1,0),FALSE)/1,0)-IFERROR(VLOOKUP($B88,'Slutlig allokering kvv'!$B$2:$AC$462,MATCH(Y$3,'Slutlig allokering kvv'!$B$1:$AJ$1,0),FALSE)/1,0)</f>
        <v>0</v>
      </c>
      <c r="Z88">
        <f>IFERROR(VLOOKUP($B88,Kraftvärmeprod!$B$1:$AH$479,MATCH(Z$2,Kraftvärmeprod!$B$1:$AG$1,0),FALSE)/1,0)-IFERROR(VLOOKUP($B88,'Slutlig allokering kvv'!$B$2:$AC$462,MATCH(Z$3,'Slutlig allokering kvv'!$B$1:$AJ$1,0),FALSE)/1,0)</f>
        <v>0</v>
      </c>
      <c r="AA88">
        <f>IFERROR(VLOOKUP($B88,Kraftvärmeprod!$B$1:$AH$479,MATCH(AA$2,Kraftvärmeprod!$B$1:$AG$1,0),FALSE)/1,0)-IFERROR(VLOOKUP($B88,'Slutlig allokering kvv'!$B$2:$AC$462,MATCH(AA$3,'Slutlig allokering kvv'!$B$1:$AJ$1,0),FALSE)/1,0)</f>
        <v>0</v>
      </c>
      <c r="AB88">
        <f>IFERROR(VLOOKUP($B88,Kraftvärmeprod!$B$1:$AH$479,MATCH(AB$2,Kraftvärmeprod!$B$1:$AG$1,0),FALSE)/1,0)-IFERROR(VLOOKUP($B88,'Slutlig allokering kvv'!$B$2:$AC$462,MATCH(AB$3,'Slutlig allokering kvv'!$B$1:$AJ$1,0),FALSE)/1,0)</f>
        <v>0</v>
      </c>
      <c r="AE88">
        <f t="shared" si="2"/>
        <v>288.98686100000003</v>
      </c>
      <c r="AG88">
        <f>IFERROR(VLOOKUP(B88,'Slutlig allokering kvv'!$B$2:$AJ$462,MATCH("Summa justerad allokerad tillförd energi (utan hjälpel och rökgaskondensering):",'Slutlig allokering kvv'!$B$1:$AK$1,0),FALSE)/1,"")</f>
        <v>356.85513900000001</v>
      </c>
      <c r="AI88" s="23">
        <f>IFERROR(1-VLOOKUP(B88,'Slutlig allokering kvv'!$B$2:$AJ$462,MATCH("Andel av bränsle i kvv som allokerats till värme, exklusive rökgaskondensering och hjälpel",'Slutlig allokering kvv'!$B$1:$AK$1,0),FALSE),"")</f>
        <v>0.44745752211841283</v>
      </c>
      <c r="AK88" s="23">
        <f t="shared" si="3"/>
        <v>0.44745752211841283</v>
      </c>
    </row>
    <row r="89" spans="1:37" x14ac:dyDescent="0.25">
      <c r="A89" s="2" t="s">
        <v>123</v>
      </c>
      <c r="B89" s="2" t="s">
        <v>125</v>
      </c>
      <c r="C89" s="2" t="str">
        <f>IFERROR(VLOOKUP($B89,Kraftvärmeprod!$B$1:$AH$479,MATCH(C$3,Kraftvärmeprod!$B$1:$AG$1,0),FALSE)/1,"")</f>
        <v/>
      </c>
      <c r="D89" s="2" t="str">
        <f>IFERROR(VLOOKUP($B89,Kraftvärmeprod!$B$1:$AH$479,MATCH(D$3,Kraftvärmeprod!$B$1:$AG$1,0),FALSE)/1,"")</f>
        <v/>
      </c>
      <c r="E89">
        <f>IFERROR(VLOOKUP($B89,Kraftvärmeprod!$B$1:$AH$479,MATCH(E$2,Kraftvärmeprod!$B$1:$AG$1,0),FALSE)/1,0)-IFERROR(VLOOKUP($B89,'Slutlig allokering kvv'!$B$2:$AC$462,MATCH(E$3,'Slutlig allokering kvv'!$B$1:$AJ$1,0),FALSE)/1,0)</f>
        <v>0</v>
      </c>
      <c r="F89">
        <f>IFERROR(VLOOKUP($B89,Kraftvärmeprod!$B$1:$AH$479,MATCH(F$2,Kraftvärmeprod!$B$1:$AG$1,0),FALSE)/1,0)-IFERROR(VLOOKUP($B89,'Slutlig allokering kvv'!$B$2:$AC$462,MATCH(F$3,'Slutlig allokering kvv'!$B$1:$AJ$1,0),FALSE)/1,0)</f>
        <v>0</v>
      </c>
      <c r="G89">
        <f>IFERROR(VLOOKUP($B89,Kraftvärmeprod!$B$1:$AH$479,MATCH(G$2,Kraftvärmeprod!$B$1:$AG$1,0),FALSE)/1,0)-IFERROR(VLOOKUP($B89,'Slutlig allokering kvv'!$B$2:$AC$462,MATCH(G$3,'Slutlig allokering kvv'!$B$1:$AJ$1,0),FALSE)/1,0)</f>
        <v>0</v>
      </c>
      <c r="H89">
        <f>IFERROR(VLOOKUP($B89,Kraftvärmeprod!$B$1:$AH$479,MATCH(H$2,Kraftvärmeprod!$B$1:$AG$1,0),FALSE)/1,0)-IFERROR(VLOOKUP($B89,'Slutlig allokering kvv'!$B$2:$AC$462,MATCH(H$3,'Slutlig allokering kvv'!$B$1:$AJ$1,0),FALSE)/1,0)</f>
        <v>0</v>
      </c>
      <c r="I89">
        <f>IFERROR(VLOOKUP($B89,Kraftvärmeprod!$B$1:$AH$479,MATCH(I$2,Kraftvärmeprod!$B$1:$AG$1,0),FALSE)/1,0)-IFERROR(VLOOKUP($B89,'Slutlig allokering kvv'!$B$2:$AC$462,MATCH(I$3,'Slutlig allokering kvv'!$B$1:$AJ$1,0),FALSE)/1,0)</f>
        <v>0</v>
      </c>
      <c r="J89">
        <f>IFERROR(VLOOKUP($B89,Kraftvärmeprod!$B$1:$AH$479,MATCH(J$2,Kraftvärmeprod!$B$1:$AG$1,0),FALSE)/1,0)-IFERROR(VLOOKUP($B89,'Slutlig allokering kvv'!$B$2:$AC$462,MATCH(J$3,'Slutlig allokering kvv'!$B$1:$AJ$1,0),FALSE)/1,0)</f>
        <v>0</v>
      </c>
      <c r="K89">
        <f>IFERROR(VLOOKUP($B89,Kraftvärmeprod!$B$1:$AH$479,MATCH(K$2,Kraftvärmeprod!$B$1:$AG$1,0),FALSE)/1,0)-IFERROR(VLOOKUP($B89,'Slutlig allokering kvv'!$B$2:$AC$462,MATCH(K$3,'Slutlig allokering kvv'!$B$1:$AJ$1,0),FALSE)/1,0)</f>
        <v>0</v>
      </c>
      <c r="L89">
        <f>IFERROR(VLOOKUP($B89,Kraftvärmeprod!$B$1:$AH$479,MATCH(L$2,Kraftvärmeprod!$B$1:$AG$1,0),FALSE)/1,0)-IFERROR(VLOOKUP($B89,'Slutlig allokering kvv'!$B$2:$AC$462,MATCH(L$3,'Slutlig allokering kvv'!$B$1:$AJ$1,0),FALSE)/1,0)</f>
        <v>0</v>
      </c>
      <c r="M89" s="40">
        <f>IFERROR(VLOOKUP($B89,Miljö!$B$1:$S$477,MATCH(M$2,Miljö!$B$1:$X$1,0),FALSE)/1,0)-IFERROR(VLOOKUP($B89,'Slutlig allokering kvv'!$B$2:$AC$462,MATCH(M$3,'Slutlig allokering kvv'!$B$1:$AJ$1,0),FALSE)/1,0)</f>
        <v>0</v>
      </c>
      <c r="N89">
        <f>IFERROR(VLOOKUP($B89,Kraftvärmeprod!$B$1:$AH$479,MATCH(N$2,Kraftvärmeprod!$B$1:$AG$1,0),FALSE)/1,0)-IFERROR(VLOOKUP($B89,'Slutlig allokering kvv'!$B$2:$AC$462,MATCH(N$3,'Slutlig allokering kvv'!$B$1:$AJ$1,0),FALSE)/1,0)</f>
        <v>0</v>
      </c>
      <c r="O89">
        <f>IFERROR(VLOOKUP($B89,Kraftvärmeprod!$B$1:$AH$479,MATCH(O$2,Kraftvärmeprod!$B$1:$AG$1,0),FALSE)/1,0)-IFERROR(VLOOKUP($B89,'Slutlig allokering kvv'!$B$2:$AC$462,MATCH(O$3,'Slutlig allokering kvv'!$B$1:$AJ$1,0),FALSE)/1,0)</f>
        <v>0</v>
      </c>
      <c r="P89">
        <f>IFERROR(VLOOKUP($B89,Kraftvärmeprod!$B$1:$AH$479,MATCH(P$2,Kraftvärmeprod!$B$1:$AG$1,0),FALSE)/1,0)-IFERROR(VLOOKUP($B89,'Slutlig allokering kvv'!$B$2:$AC$462,MATCH(P$3,'Slutlig allokering kvv'!$B$1:$AJ$1,0),FALSE)/1,0)</f>
        <v>0</v>
      </c>
      <c r="Q89">
        <f>IFERROR(VLOOKUP($B89,Kraftvärmeprod!$B$1:$AH$479,MATCH(Q$2,Kraftvärmeprod!$B$1:$AG$1,0),FALSE)/1,0)-IFERROR(VLOOKUP($B89,'Slutlig allokering kvv'!$B$2:$AC$462,MATCH(Q$3,'Slutlig allokering kvv'!$B$1:$AJ$1,0),FALSE)/1,0)</f>
        <v>0</v>
      </c>
      <c r="R89">
        <f>IFERROR(VLOOKUP($B89,Kraftvärmeprod!$B$1:$AH$479,MATCH(R$2,Kraftvärmeprod!$B$1:$AG$1,0),FALSE)/1,0)-IFERROR(VLOOKUP($B89,'Slutlig allokering kvv'!$B$2:$AC$462,MATCH(R$3,'Slutlig allokering kvv'!$B$1:$AJ$1,0),FALSE)/1,0)</f>
        <v>0</v>
      </c>
      <c r="S89">
        <f>IFERROR(VLOOKUP($B89,Kraftvärmeprod!$B$1:$AH$479,MATCH(S$2,Kraftvärmeprod!$B$1:$AG$1,0),FALSE)/1,0)-IFERROR(VLOOKUP($B89,'Slutlig allokering kvv'!$B$2:$AC$462,MATCH(S$3,'Slutlig allokering kvv'!$B$1:$AJ$1,0),FALSE)/1,0)</f>
        <v>0</v>
      </c>
      <c r="T89">
        <f>IFERROR(VLOOKUP($B89,Kraftvärmeprod!$B$1:$AH$479,MATCH(T$2,Kraftvärmeprod!$B$1:$AG$1,0),FALSE)/1,0)-IFERROR(VLOOKUP($B89,'Slutlig allokering kvv'!$B$2:$AC$462,MATCH(T$3,'Slutlig allokering kvv'!$B$1:$AJ$1,0),FALSE)/1,0)</f>
        <v>0</v>
      </c>
      <c r="U89">
        <f>IFERROR(VLOOKUP($B89,Kraftvärmeprod!$B$1:$AH$479,MATCH(U$2,Kraftvärmeprod!$B$1:$AG$1,0),FALSE)/1,0)-IFERROR(VLOOKUP($B89,'Slutlig allokering kvv'!$B$2:$AC$462,MATCH(U$3,'Slutlig allokering kvv'!$B$1:$AJ$1,0),FALSE)/1,0)</f>
        <v>0</v>
      </c>
      <c r="V89">
        <f>IFERROR(VLOOKUP($B89,Kraftvärmeprod!$B$1:$AH$479,MATCH(V$2,Kraftvärmeprod!$B$1:$AG$1,0),FALSE)/1,0)-IFERROR(VLOOKUP($B89,'Slutlig allokering kvv'!$B$2:$AC$462,MATCH(V$3,'Slutlig allokering kvv'!$B$1:$AJ$1,0),FALSE)/1,0)</f>
        <v>0</v>
      </c>
      <c r="W89">
        <f>IFERROR(VLOOKUP($B89,Kraftvärmeprod!$B$1:$AH$479,MATCH(W$2,Kraftvärmeprod!$B$1:$AG$1,0),FALSE)/1,0)-IFERROR(VLOOKUP($B89,'Slutlig allokering kvv'!$B$2:$AC$462,MATCH(W$3,'Slutlig allokering kvv'!$B$1:$AJ$1,0),FALSE)/1,0)</f>
        <v>0</v>
      </c>
      <c r="X89">
        <f>IFERROR(VLOOKUP($B89,Kraftvärmeprod!$B$1:$AH$479,MATCH(X$2,Kraftvärmeprod!$B$1:$AG$1,0),FALSE)/1,0)-IFERROR(VLOOKUP($B89,'Slutlig allokering kvv'!$B$2:$AC$462,MATCH(X$3,'Slutlig allokering kvv'!$B$1:$AJ$1,0),FALSE)/1,0)</f>
        <v>0</v>
      </c>
      <c r="Y89">
        <f>IFERROR(VLOOKUP($B89,Kraftvärmeprod!$B$1:$AH$479,MATCH(Y$2,Kraftvärmeprod!$B$1:$AG$1,0),FALSE)/1,0)-IFERROR(VLOOKUP($B89,'Slutlig allokering kvv'!$B$2:$AC$462,MATCH(Y$3,'Slutlig allokering kvv'!$B$1:$AJ$1,0),FALSE)/1,0)</f>
        <v>0</v>
      </c>
      <c r="Z89">
        <f>IFERROR(VLOOKUP($B89,Kraftvärmeprod!$B$1:$AH$479,MATCH(Z$2,Kraftvärmeprod!$B$1:$AG$1,0),FALSE)/1,0)-IFERROR(VLOOKUP($B89,'Slutlig allokering kvv'!$B$2:$AC$462,MATCH(Z$3,'Slutlig allokering kvv'!$B$1:$AJ$1,0),FALSE)/1,0)</f>
        <v>0</v>
      </c>
      <c r="AA89">
        <f>IFERROR(VLOOKUP($B89,Kraftvärmeprod!$B$1:$AH$479,MATCH(AA$2,Kraftvärmeprod!$B$1:$AG$1,0),FALSE)/1,0)-IFERROR(VLOOKUP($B89,'Slutlig allokering kvv'!$B$2:$AC$462,MATCH(AA$3,'Slutlig allokering kvv'!$B$1:$AJ$1,0),FALSE)/1,0)</f>
        <v>0</v>
      </c>
      <c r="AB89">
        <f>IFERROR(VLOOKUP($B89,Kraftvärmeprod!$B$1:$AH$479,MATCH(AB$2,Kraftvärmeprod!$B$1:$AG$1,0),FALSE)/1,0)-IFERROR(VLOOKUP($B89,'Slutlig allokering kvv'!$B$2:$AC$462,MATCH(AB$3,'Slutlig allokering kvv'!$B$1:$AJ$1,0),FALSE)/1,0)</f>
        <v>0</v>
      </c>
      <c r="AE89">
        <f t="shared" si="2"/>
        <v>0</v>
      </c>
      <c r="AG89">
        <f>IFERROR(VLOOKUP(B89,'Slutlig allokering kvv'!$B$2:$AJ$462,MATCH("Summa justerad allokerad tillförd energi (utan hjälpel och rökgaskondensering):",'Slutlig allokering kvv'!$B$1:$AK$1,0),FALSE)/1,"")</f>
        <v>0</v>
      </c>
      <c r="AI89" s="23" t="str">
        <f>IFERROR(1-VLOOKUP(B89,'Slutlig allokering kvv'!$B$2:$AJ$462,MATCH("Andel av bränsle i kvv som allokerats till värme, exklusive rökgaskondensering och hjälpel",'Slutlig allokering kvv'!$B$1:$AK$1,0),FALSE),"")</f>
        <v/>
      </c>
      <c r="AK89" s="23" t="str">
        <f t="shared" si="3"/>
        <v/>
      </c>
    </row>
    <row r="90" spans="1:37" x14ac:dyDescent="0.25">
      <c r="A90" s="2" t="s">
        <v>123</v>
      </c>
      <c r="B90" s="2" t="s">
        <v>126</v>
      </c>
      <c r="C90" s="2" t="str">
        <f>IFERROR(VLOOKUP($B90,Kraftvärmeprod!$B$1:$AH$479,MATCH(C$3,Kraftvärmeprod!$B$1:$AG$1,0),FALSE)/1,"")</f>
        <v/>
      </c>
      <c r="D90" s="2" t="str">
        <f>IFERROR(VLOOKUP($B90,Kraftvärmeprod!$B$1:$AH$479,MATCH(D$3,Kraftvärmeprod!$B$1:$AG$1,0),FALSE)/1,"")</f>
        <v/>
      </c>
      <c r="E90">
        <f>IFERROR(VLOOKUP($B90,Kraftvärmeprod!$B$1:$AH$479,MATCH(E$2,Kraftvärmeprod!$B$1:$AG$1,0),FALSE)/1,0)-IFERROR(VLOOKUP($B90,'Slutlig allokering kvv'!$B$2:$AC$462,MATCH(E$3,'Slutlig allokering kvv'!$B$1:$AJ$1,0),FALSE)/1,0)</f>
        <v>0</v>
      </c>
      <c r="F90">
        <f>IFERROR(VLOOKUP($B90,Kraftvärmeprod!$B$1:$AH$479,MATCH(F$2,Kraftvärmeprod!$B$1:$AG$1,0),FALSE)/1,0)-IFERROR(VLOOKUP($B90,'Slutlig allokering kvv'!$B$2:$AC$462,MATCH(F$3,'Slutlig allokering kvv'!$B$1:$AJ$1,0),FALSE)/1,0)</f>
        <v>0</v>
      </c>
      <c r="G90">
        <f>IFERROR(VLOOKUP($B90,Kraftvärmeprod!$B$1:$AH$479,MATCH(G$2,Kraftvärmeprod!$B$1:$AG$1,0),FALSE)/1,0)-IFERROR(VLOOKUP($B90,'Slutlig allokering kvv'!$B$2:$AC$462,MATCH(G$3,'Slutlig allokering kvv'!$B$1:$AJ$1,0),FALSE)/1,0)</f>
        <v>0</v>
      </c>
      <c r="H90">
        <f>IFERROR(VLOOKUP($B90,Kraftvärmeprod!$B$1:$AH$479,MATCH(H$2,Kraftvärmeprod!$B$1:$AG$1,0),FALSE)/1,0)-IFERROR(VLOOKUP($B90,'Slutlig allokering kvv'!$B$2:$AC$462,MATCH(H$3,'Slutlig allokering kvv'!$B$1:$AJ$1,0),FALSE)/1,0)</f>
        <v>0</v>
      </c>
      <c r="I90">
        <f>IFERROR(VLOOKUP($B90,Kraftvärmeprod!$B$1:$AH$479,MATCH(I$2,Kraftvärmeprod!$B$1:$AG$1,0),FALSE)/1,0)-IFERROR(VLOOKUP($B90,'Slutlig allokering kvv'!$B$2:$AC$462,MATCH(I$3,'Slutlig allokering kvv'!$B$1:$AJ$1,0),FALSE)/1,0)</f>
        <v>0</v>
      </c>
      <c r="J90">
        <f>IFERROR(VLOOKUP($B90,Kraftvärmeprod!$B$1:$AH$479,MATCH(J$2,Kraftvärmeprod!$B$1:$AG$1,0),FALSE)/1,0)-IFERROR(VLOOKUP($B90,'Slutlig allokering kvv'!$B$2:$AC$462,MATCH(J$3,'Slutlig allokering kvv'!$B$1:$AJ$1,0),FALSE)/1,0)</f>
        <v>0</v>
      </c>
      <c r="K90">
        <f>IFERROR(VLOOKUP($B90,Kraftvärmeprod!$B$1:$AH$479,MATCH(K$2,Kraftvärmeprod!$B$1:$AG$1,0),FALSE)/1,0)-IFERROR(VLOOKUP($B90,'Slutlig allokering kvv'!$B$2:$AC$462,MATCH(K$3,'Slutlig allokering kvv'!$B$1:$AJ$1,0),FALSE)/1,0)</f>
        <v>0</v>
      </c>
      <c r="L90">
        <f>IFERROR(VLOOKUP($B90,Kraftvärmeprod!$B$1:$AH$479,MATCH(L$2,Kraftvärmeprod!$B$1:$AG$1,0),FALSE)/1,0)-IFERROR(VLOOKUP($B90,'Slutlig allokering kvv'!$B$2:$AC$462,MATCH(L$3,'Slutlig allokering kvv'!$B$1:$AJ$1,0),FALSE)/1,0)</f>
        <v>0</v>
      </c>
      <c r="M90" s="40">
        <f>IFERROR(VLOOKUP($B90,Miljö!$B$1:$S$477,MATCH(M$2,Miljö!$B$1:$X$1,0),FALSE)/1,0)-IFERROR(VLOOKUP($B90,'Slutlig allokering kvv'!$B$2:$AC$462,MATCH(M$3,'Slutlig allokering kvv'!$B$1:$AJ$1,0),FALSE)/1,0)</f>
        <v>0</v>
      </c>
      <c r="N90">
        <f>IFERROR(VLOOKUP($B90,Kraftvärmeprod!$B$1:$AH$479,MATCH(N$2,Kraftvärmeprod!$B$1:$AG$1,0),FALSE)/1,0)-IFERROR(VLOOKUP($B90,'Slutlig allokering kvv'!$B$2:$AC$462,MATCH(N$3,'Slutlig allokering kvv'!$B$1:$AJ$1,0),FALSE)/1,0)</f>
        <v>0</v>
      </c>
      <c r="O90">
        <f>IFERROR(VLOOKUP($B90,Kraftvärmeprod!$B$1:$AH$479,MATCH(O$2,Kraftvärmeprod!$B$1:$AG$1,0),FALSE)/1,0)-IFERROR(VLOOKUP($B90,'Slutlig allokering kvv'!$B$2:$AC$462,MATCH(O$3,'Slutlig allokering kvv'!$B$1:$AJ$1,0),FALSE)/1,0)</f>
        <v>0</v>
      </c>
      <c r="P90">
        <f>IFERROR(VLOOKUP($B90,Kraftvärmeprod!$B$1:$AH$479,MATCH(P$2,Kraftvärmeprod!$B$1:$AG$1,0),FALSE)/1,0)-IFERROR(VLOOKUP($B90,'Slutlig allokering kvv'!$B$2:$AC$462,MATCH(P$3,'Slutlig allokering kvv'!$B$1:$AJ$1,0),FALSE)/1,0)</f>
        <v>0</v>
      </c>
      <c r="Q90">
        <f>IFERROR(VLOOKUP($B90,Kraftvärmeprod!$B$1:$AH$479,MATCH(Q$2,Kraftvärmeprod!$B$1:$AG$1,0),FALSE)/1,0)-IFERROR(VLOOKUP($B90,'Slutlig allokering kvv'!$B$2:$AC$462,MATCH(Q$3,'Slutlig allokering kvv'!$B$1:$AJ$1,0),FALSE)/1,0)</f>
        <v>0</v>
      </c>
      <c r="R90">
        <f>IFERROR(VLOOKUP($B90,Kraftvärmeprod!$B$1:$AH$479,MATCH(R$2,Kraftvärmeprod!$B$1:$AG$1,0),FALSE)/1,0)-IFERROR(VLOOKUP($B90,'Slutlig allokering kvv'!$B$2:$AC$462,MATCH(R$3,'Slutlig allokering kvv'!$B$1:$AJ$1,0),FALSE)/1,0)</f>
        <v>0</v>
      </c>
      <c r="S90">
        <f>IFERROR(VLOOKUP($B90,Kraftvärmeprod!$B$1:$AH$479,MATCH(S$2,Kraftvärmeprod!$B$1:$AG$1,0),FALSE)/1,0)-IFERROR(VLOOKUP($B90,'Slutlig allokering kvv'!$B$2:$AC$462,MATCH(S$3,'Slutlig allokering kvv'!$B$1:$AJ$1,0),FALSE)/1,0)</f>
        <v>0</v>
      </c>
      <c r="T90">
        <f>IFERROR(VLOOKUP($B90,Kraftvärmeprod!$B$1:$AH$479,MATCH(T$2,Kraftvärmeprod!$B$1:$AG$1,0),FALSE)/1,0)-IFERROR(VLOOKUP($B90,'Slutlig allokering kvv'!$B$2:$AC$462,MATCH(T$3,'Slutlig allokering kvv'!$B$1:$AJ$1,0),FALSE)/1,0)</f>
        <v>0</v>
      </c>
      <c r="U90">
        <f>IFERROR(VLOOKUP($B90,Kraftvärmeprod!$B$1:$AH$479,MATCH(U$2,Kraftvärmeprod!$B$1:$AG$1,0),FALSE)/1,0)-IFERROR(VLOOKUP($B90,'Slutlig allokering kvv'!$B$2:$AC$462,MATCH(U$3,'Slutlig allokering kvv'!$B$1:$AJ$1,0),FALSE)/1,0)</f>
        <v>0</v>
      </c>
      <c r="V90">
        <f>IFERROR(VLOOKUP($B90,Kraftvärmeprod!$B$1:$AH$479,MATCH(V$2,Kraftvärmeprod!$B$1:$AG$1,0),FALSE)/1,0)-IFERROR(VLOOKUP($B90,'Slutlig allokering kvv'!$B$2:$AC$462,MATCH(V$3,'Slutlig allokering kvv'!$B$1:$AJ$1,0),FALSE)/1,0)</f>
        <v>0</v>
      </c>
      <c r="W90">
        <f>IFERROR(VLOOKUP($B90,Kraftvärmeprod!$B$1:$AH$479,MATCH(W$2,Kraftvärmeprod!$B$1:$AG$1,0),FALSE)/1,0)-IFERROR(VLOOKUP($B90,'Slutlig allokering kvv'!$B$2:$AC$462,MATCH(W$3,'Slutlig allokering kvv'!$B$1:$AJ$1,0),FALSE)/1,0)</f>
        <v>0</v>
      </c>
      <c r="X90">
        <f>IFERROR(VLOOKUP($B90,Kraftvärmeprod!$B$1:$AH$479,MATCH(X$2,Kraftvärmeprod!$B$1:$AG$1,0),FALSE)/1,0)-IFERROR(VLOOKUP($B90,'Slutlig allokering kvv'!$B$2:$AC$462,MATCH(X$3,'Slutlig allokering kvv'!$B$1:$AJ$1,0),FALSE)/1,0)</f>
        <v>0</v>
      </c>
      <c r="Y90">
        <f>IFERROR(VLOOKUP($B90,Kraftvärmeprod!$B$1:$AH$479,MATCH(Y$2,Kraftvärmeprod!$B$1:$AG$1,0),FALSE)/1,0)-IFERROR(VLOOKUP($B90,'Slutlig allokering kvv'!$B$2:$AC$462,MATCH(Y$3,'Slutlig allokering kvv'!$B$1:$AJ$1,0),FALSE)/1,0)</f>
        <v>0</v>
      </c>
      <c r="Z90">
        <f>IFERROR(VLOOKUP($B90,Kraftvärmeprod!$B$1:$AH$479,MATCH(Z$2,Kraftvärmeprod!$B$1:$AG$1,0),FALSE)/1,0)-IFERROR(VLOOKUP($B90,'Slutlig allokering kvv'!$B$2:$AC$462,MATCH(Z$3,'Slutlig allokering kvv'!$B$1:$AJ$1,0),FALSE)/1,0)</f>
        <v>0</v>
      </c>
      <c r="AA90">
        <f>IFERROR(VLOOKUP($B90,Kraftvärmeprod!$B$1:$AH$479,MATCH(AA$2,Kraftvärmeprod!$B$1:$AG$1,0),FALSE)/1,0)-IFERROR(VLOOKUP($B90,'Slutlig allokering kvv'!$B$2:$AC$462,MATCH(AA$3,'Slutlig allokering kvv'!$B$1:$AJ$1,0),FALSE)/1,0)</f>
        <v>0</v>
      </c>
      <c r="AB90">
        <f>IFERROR(VLOOKUP($B90,Kraftvärmeprod!$B$1:$AH$479,MATCH(AB$2,Kraftvärmeprod!$B$1:$AG$1,0),FALSE)/1,0)-IFERROR(VLOOKUP($B90,'Slutlig allokering kvv'!$B$2:$AC$462,MATCH(AB$3,'Slutlig allokering kvv'!$B$1:$AJ$1,0),FALSE)/1,0)</f>
        <v>0</v>
      </c>
      <c r="AE90">
        <f t="shared" si="2"/>
        <v>0</v>
      </c>
      <c r="AG90">
        <f>IFERROR(VLOOKUP(B90,'Slutlig allokering kvv'!$B$2:$AJ$462,MATCH("Summa justerad allokerad tillförd energi (utan hjälpel och rökgaskondensering):",'Slutlig allokering kvv'!$B$1:$AK$1,0),FALSE)/1,"")</f>
        <v>0</v>
      </c>
      <c r="AI90" s="23" t="str">
        <f>IFERROR(1-VLOOKUP(B90,'Slutlig allokering kvv'!$B$2:$AJ$462,MATCH("Andel av bränsle i kvv som allokerats till värme, exklusive rökgaskondensering och hjälpel",'Slutlig allokering kvv'!$B$1:$AK$1,0),FALSE),"")</f>
        <v/>
      </c>
      <c r="AK90" s="23" t="str">
        <f t="shared" si="3"/>
        <v/>
      </c>
    </row>
    <row r="91" spans="1:37" x14ac:dyDescent="0.25">
      <c r="A91" s="2" t="s">
        <v>127</v>
      </c>
      <c r="B91" s="2" t="s">
        <v>128</v>
      </c>
      <c r="C91" s="2">
        <f>IFERROR(VLOOKUP($B91,Kraftvärmeprod!$B$1:$AH$479,MATCH(C$3,Kraftvärmeprod!$B$1:$AG$1,0),FALSE)/1,"")</f>
        <v>125.3</v>
      </c>
      <c r="D91" s="2">
        <f>IFERROR(VLOOKUP($B91,Kraftvärmeprod!$B$1:$AH$479,MATCH(D$3,Kraftvärmeprod!$B$1:$AG$1,0),FALSE)/1,"")</f>
        <v>13.1</v>
      </c>
      <c r="E91">
        <f>IFERROR(VLOOKUP($B91,Kraftvärmeprod!$B$1:$AH$479,MATCH(E$2,Kraftvärmeprod!$B$1:$AG$1,0),FALSE)/1,0)-IFERROR(VLOOKUP($B91,'Slutlig allokering kvv'!$B$2:$AC$462,MATCH(E$3,'Slutlig allokering kvv'!$B$1:$AJ$1,0),FALSE)/1,0)</f>
        <v>0</v>
      </c>
      <c r="F91">
        <f>IFERROR(VLOOKUP($B91,Kraftvärmeprod!$B$1:$AH$479,MATCH(F$2,Kraftvärmeprod!$B$1:$AG$1,0),FALSE)/1,0)-IFERROR(VLOOKUP($B91,'Slutlig allokering kvv'!$B$2:$AC$462,MATCH(F$3,'Slutlig allokering kvv'!$B$1:$AJ$1,0),FALSE)/1,0)</f>
        <v>0</v>
      </c>
      <c r="G91">
        <f>IFERROR(VLOOKUP($B91,Kraftvärmeprod!$B$1:$AH$479,MATCH(G$2,Kraftvärmeprod!$B$1:$AG$1,0),FALSE)/1,0)-IFERROR(VLOOKUP($B91,'Slutlig allokering kvv'!$B$2:$AC$462,MATCH(G$3,'Slutlig allokering kvv'!$B$1:$AJ$1,0),FALSE)/1,0)</f>
        <v>3.8114000000000008</v>
      </c>
      <c r="H91">
        <f>IFERROR(VLOOKUP($B91,Kraftvärmeprod!$B$1:$AH$479,MATCH(H$2,Kraftvärmeprod!$B$1:$AG$1,0),FALSE)/1,0)-IFERROR(VLOOKUP($B91,'Slutlig allokering kvv'!$B$2:$AC$462,MATCH(H$3,'Slutlig allokering kvv'!$B$1:$AJ$1,0),FALSE)/1,0)</f>
        <v>0.104736</v>
      </c>
      <c r="I91">
        <f>IFERROR(VLOOKUP($B91,Kraftvärmeprod!$B$1:$AH$479,MATCH(I$2,Kraftvärmeprod!$B$1:$AG$1,0),FALSE)/1,0)-IFERROR(VLOOKUP($B91,'Slutlig allokering kvv'!$B$2:$AC$462,MATCH(I$3,'Slutlig allokering kvv'!$B$1:$AJ$1,0),FALSE)/1,0)</f>
        <v>0</v>
      </c>
      <c r="J91">
        <f>IFERROR(VLOOKUP($B91,Kraftvärmeprod!$B$1:$AH$479,MATCH(J$2,Kraftvärmeprod!$B$1:$AG$1,0),FALSE)/1,0)-IFERROR(VLOOKUP($B91,'Slutlig allokering kvv'!$B$2:$AC$462,MATCH(J$3,'Slutlig allokering kvv'!$B$1:$AJ$1,0),FALSE)/1,0)</f>
        <v>0</v>
      </c>
      <c r="K91">
        <f>IFERROR(VLOOKUP($B91,Kraftvärmeprod!$B$1:$AH$479,MATCH(K$2,Kraftvärmeprod!$B$1:$AG$1,0),FALSE)/1,0)-IFERROR(VLOOKUP($B91,'Slutlig allokering kvv'!$B$2:$AC$462,MATCH(K$3,'Slutlig allokering kvv'!$B$1:$AJ$1,0),FALSE)/1,0)</f>
        <v>0</v>
      </c>
      <c r="L91">
        <f>IFERROR(VLOOKUP($B91,Kraftvärmeprod!$B$1:$AH$479,MATCH(L$2,Kraftvärmeprod!$B$1:$AG$1,0),FALSE)/1,0)-IFERROR(VLOOKUP($B91,'Slutlig allokering kvv'!$B$2:$AC$462,MATCH(L$3,'Slutlig allokering kvv'!$B$1:$AJ$1,0),FALSE)/1,0)</f>
        <v>24.409800000000004</v>
      </c>
      <c r="M91" s="40">
        <f>IFERROR(VLOOKUP($B91,Miljö!$B$1:$S$477,MATCH(M$2,Miljö!$B$1:$X$1,0),FALSE)/1,0)-IFERROR(VLOOKUP($B91,'Slutlig allokering kvv'!$B$2:$AC$462,MATCH(M$3,'Slutlig allokering kvv'!$B$1:$AJ$1,0),FALSE)/1,0)</f>
        <v>0</v>
      </c>
      <c r="N91">
        <f>IFERROR(VLOOKUP($B91,Kraftvärmeprod!$B$1:$AH$479,MATCH(N$2,Kraftvärmeprod!$B$1:$AG$1,0),FALSE)/1,0)-IFERROR(VLOOKUP($B91,'Slutlig allokering kvv'!$B$2:$AC$462,MATCH(N$3,'Slutlig allokering kvv'!$B$1:$AJ$1,0),FALSE)/1,0)</f>
        <v>0</v>
      </c>
      <c r="O91">
        <f>IFERROR(VLOOKUP($B91,Kraftvärmeprod!$B$1:$AH$479,MATCH(O$2,Kraftvärmeprod!$B$1:$AG$1,0),FALSE)/1,0)-IFERROR(VLOOKUP($B91,'Slutlig allokering kvv'!$B$2:$AC$462,MATCH(O$3,'Slutlig allokering kvv'!$B$1:$AJ$1,0),FALSE)/1,0)</f>
        <v>0</v>
      </c>
      <c r="P91">
        <f>IFERROR(VLOOKUP($B91,Kraftvärmeprod!$B$1:$AH$479,MATCH(P$2,Kraftvärmeprod!$B$1:$AG$1,0),FALSE)/1,0)-IFERROR(VLOOKUP($B91,'Slutlig allokering kvv'!$B$2:$AC$462,MATCH(P$3,'Slutlig allokering kvv'!$B$1:$AJ$1,0),FALSE)/1,0)</f>
        <v>0</v>
      </c>
      <c r="Q91">
        <f>IFERROR(VLOOKUP($B91,Kraftvärmeprod!$B$1:$AH$479,MATCH(Q$2,Kraftvärmeprod!$B$1:$AG$1,0),FALSE)/1,0)-IFERROR(VLOOKUP($B91,'Slutlig allokering kvv'!$B$2:$AC$462,MATCH(Q$3,'Slutlig allokering kvv'!$B$1:$AJ$1,0),FALSE)/1,0)</f>
        <v>0</v>
      </c>
      <c r="R91">
        <f>IFERROR(VLOOKUP($B91,Kraftvärmeprod!$B$1:$AH$479,MATCH(R$2,Kraftvärmeprod!$B$1:$AG$1,0),FALSE)/1,0)-IFERROR(VLOOKUP($B91,'Slutlig allokering kvv'!$B$2:$AC$462,MATCH(R$3,'Slutlig allokering kvv'!$B$1:$AJ$1,0),FALSE)/1,0)</f>
        <v>0</v>
      </c>
      <c r="S91">
        <f>IFERROR(VLOOKUP($B91,Kraftvärmeprod!$B$1:$AH$479,MATCH(S$2,Kraftvärmeprod!$B$1:$AG$1,0),FALSE)/1,0)-IFERROR(VLOOKUP($B91,'Slutlig allokering kvv'!$B$2:$AC$462,MATCH(S$3,'Slutlig allokering kvv'!$B$1:$AJ$1,0),FALSE)/1,0)</f>
        <v>0</v>
      </c>
      <c r="T91">
        <f>IFERROR(VLOOKUP($B91,Kraftvärmeprod!$B$1:$AH$479,MATCH(T$2,Kraftvärmeprod!$B$1:$AG$1,0),FALSE)/1,0)-IFERROR(VLOOKUP($B91,'Slutlig allokering kvv'!$B$2:$AC$462,MATCH(T$3,'Slutlig allokering kvv'!$B$1:$AJ$1,0),FALSE)/1,0)</f>
        <v>0</v>
      </c>
      <c r="U91">
        <f>IFERROR(VLOOKUP($B91,Kraftvärmeprod!$B$1:$AH$479,MATCH(U$2,Kraftvärmeprod!$B$1:$AG$1,0),FALSE)/1,0)-IFERROR(VLOOKUP($B91,'Slutlig allokering kvv'!$B$2:$AC$462,MATCH(U$3,'Slutlig allokering kvv'!$B$1:$AJ$1,0),FALSE)/1,0)</f>
        <v>0</v>
      </c>
      <c r="V91">
        <f>IFERROR(VLOOKUP($B91,Kraftvärmeprod!$B$1:$AH$479,MATCH(V$2,Kraftvärmeprod!$B$1:$AG$1,0),FALSE)/1,0)-IFERROR(VLOOKUP($B91,'Slutlig allokering kvv'!$B$2:$AC$462,MATCH(V$3,'Slutlig allokering kvv'!$B$1:$AJ$1,0),FALSE)/1,0)</f>
        <v>0</v>
      </c>
      <c r="W91">
        <f>IFERROR(VLOOKUP($B91,Kraftvärmeprod!$B$1:$AH$479,MATCH(W$2,Kraftvärmeprod!$B$1:$AG$1,0),FALSE)/1,0)-IFERROR(VLOOKUP($B91,'Slutlig allokering kvv'!$B$2:$AC$462,MATCH(W$3,'Slutlig allokering kvv'!$B$1:$AJ$1,0),FALSE)/1,0)</f>
        <v>0</v>
      </c>
      <c r="X91">
        <f>IFERROR(VLOOKUP($B91,Kraftvärmeprod!$B$1:$AH$479,MATCH(X$2,Kraftvärmeprod!$B$1:$AG$1,0),FALSE)/1,0)-IFERROR(VLOOKUP($B91,'Slutlig allokering kvv'!$B$2:$AC$462,MATCH(X$3,'Slutlig allokering kvv'!$B$1:$AJ$1,0),FALSE)/1,0)</f>
        <v>0</v>
      </c>
      <c r="Y91">
        <f>IFERROR(VLOOKUP($B91,Kraftvärmeprod!$B$1:$AH$479,MATCH(Y$2,Kraftvärmeprod!$B$1:$AG$1,0),FALSE)/1,0)-IFERROR(VLOOKUP($B91,'Slutlig allokering kvv'!$B$2:$AC$462,MATCH(Y$3,'Slutlig allokering kvv'!$B$1:$AJ$1,0),FALSE)/1,0)</f>
        <v>0</v>
      </c>
      <c r="Z91">
        <f>IFERROR(VLOOKUP($B91,Kraftvärmeprod!$B$1:$AH$479,MATCH(Z$2,Kraftvärmeprod!$B$1:$AG$1,0),FALSE)/1,0)-IFERROR(VLOOKUP($B91,'Slutlig allokering kvv'!$B$2:$AC$462,MATCH(Z$3,'Slutlig allokering kvv'!$B$1:$AJ$1,0),FALSE)/1,0)</f>
        <v>0</v>
      </c>
      <c r="AA91">
        <f>IFERROR(VLOOKUP($B91,Kraftvärmeprod!$B$1:$AH$479,MATCH(AA$2,Kraftvärmeprod!$B$1:$AG$1,0),FALSE)/1,0)-IFERROR(VLOOKUP($B91,'Slutlig allokering kvv'!$B$2:$AC$462,MATCH(AA$3,'Slutlig allokering kvv'!$B$1:$AJ$1,0),FALSE)/1,0)</f>
        <v>0</v>
      </c>
      <c r="AB91">
        <f>IFERROR(VLOOKUP($B91,Kraftvärmeprod!$B$1:$AH$479,MATCH(AB$2,Kraftvärmeprod!$B$1:$AG$1,0),FALSE)/1,0)-IFERROR(VLOOKUP($B91,'Slutlig allokering kvv'!$B$2:$AC$462,MATCH(AB$3,'Slutlig allokering kvv'!$B$1:$AJ$1,0),FALSE)/1,0)</f>
        <v>1.82003</v>
      </c>
      <c r="AE91">
        <f t="shared" si="2"/>
        <v>30.145966000000005</v>
      </c>
      <c r="AG91">
        <f>IFERROR(VLOOKUP(B91,'Slutlig allokering kvv'!$B$2:$AJ$462,MATCH("Summa justerad allokerad tillförd energi (utan hjälpel och rökgaskondensering):",'Slutlig allokering kvv'!$B$1:$AK$1,0),FALSE)/1,"")</f>
        <v>110.75403399999999</v>
      </c>
      <c r="AI91" s="23">
        <f>IFERROR(1-VLOOKUP(B91,'Slutlig allokering kvv'!$B$2:$AJ$462,MATCH("Andel av bränsle i kvv som allokerats till värme, exklusive rökgaskondensering och hjälpel",'Slutlig allokering kvv'!$B$1:$AK$1,0),FALSE),"")</f>
        <v>0.21395291696238472</v>
      </c>
      <c r="AK91" s="23">
        <f t="shared" si="3"/>
        <v>0.21395291696238469</v>
      </c>
    </row>
    <row r="92" spans="1:37" x14ac:dyDescent="0.25">
      <c r="A92" s="2" t="s">
        <v>127</v>
      </c>
      <c r="B92" s="2" t="s">
        <v>129</v>
      </c>
      <c r="C92" s="2" t="str">
        <f>IFERROR(VLOOKUP($B92,Kraftvärmeprod!$B$1:$AH$479,MATCH(C$3,Kraftvärmeprod!$B$1:$AG$1,0),FALSE)/1,"")</f>
        <v/>
      </c>
      <c r="D92" s="2" t="str">
        <f>IFERROR(VLOOKUP($B92,Kraftvärmeprod!$B$1:$AH$479,MATCH(D$3,Kraftvärmeprod!$B$1:$AG$1,0),FALSE)/1,"")</f>
        <v/>
      </c>
      <c r="E92">
        <f>IFERROR(VLOOKUP($B92,Kraftvärmeprod!$B$1:$AH$479,MATCH(E$2,Kraftvärmeprod!$B$1:$AG$1,0),FALSE)/1,0)-IFERROR(VLOOKUP($B92,'Slutlig allokering kvv'!$B$2:$AC$462,MATCH(E$3,'Slutlig allokering kvv'!$B$1:$AJ$1,0),FALSE)/1,0)</f>
        <v>0</v>
      </c>
      <c r="F92">
        <f>IFERROR(VLOOKUP($B92,Kraftvärmeprod!$B$1:$AH$479,MATCH(F$2,Kraftvärmeprod!$B$1:$AG$1,0),FALSE)/1,0)-IFERROR(VLOOKUP($B92,'Slutlig allokering kvv'!$B$2:$AC$462,MATCH(F$3,'Slutlig allokering kvv'!$B$1:$AJ$1,0),FALSE)/1,0)</f>
        <v>0</v>
      </c>
      <c r="G92">
        <f>IFERROR(VLOOKUP($B92,Kraftvärmeprod!$B$1:$AH$479,MATCH(G$2,Kraftvärmeprod!$B$1:$AG$1,0),FALSE)/1,0)-IFERROR(VLOOKUP($B92,'Slutlig allokering kvv'!$B$2:$AC$462,MATCH(G$3,'Slutlig allokering kvv'!$B$1:$AJ$1,0),FALSE)/1,0)</f>
        <v>0</v>
      </c>
      <c r="H92">
        <f>IFERROR(VLOOKUP($B92,Kraftvärmeprod!$B$1:$AH$479,MATCH(H$2,Kraftvärmeprod!$B$1:$AG$1,0),FALSE)/1,0)-IFERROR(VLOOKUP($B92,'Slutlig allokering kvv'!$B$2:$AC$462,MATCH(H$3,'Slutlig allokering kvv'!$B$1:$AJ$1,0),FALSE)/1,0)</f>
        <v>0</v>
      </c>
      <c r="I92">
        <f>IFERROR(VLOOKUP($B92,Kraftvärmeprod!$B$1:$AH$479,MATCH(I$2,Kraftvärmeprod!$B$1:$AG$1,0),FALSE)/1,0)-IFERROR(VLOOKUP($B92,'Slutlig allokering kvv'!$B$2:$AC$462,MATCH(I$3,'Slutlig allokering kvv'!$B$1:$AJ$1,0),FALSE)/1,0)</f>
        <v>0</v>
      </c>
      <c r="J92">
        <f>IFERROR(VLOOKUP($B92,Kraftvärmeprod!$B$1:$AH$479,MATCH(J$2,Kraftvärmeprod!$B$1:$AG$1,0),FALSE)/1,0)-IFERROR(VLOOKUP($B92,'Slutlig allokering kvv'!$B$2:$AC$462,MATCH(J$3,'Slutlig allokering kvv'!$B$1:$AJ$1,0),FALSE)/1,0)</f>
        <v>0</v>
      </c>
      <c r="K92">
        <f>IFERROR(VLOOKUP($B92,Kraftvärmeprod!$B$1:$AH$479,MATCH(K$2,Kraftvärmeprod!$B$1:$AG$1,0),FALSE)/1,0)-IFERROR(VLOOKUP($B92,'Slutlig allokering kvv'!$B$2:$AC$462,MATCH(K$3,'Slutlig allokering kvv'!$B$1:$AJ$1,0),FALSE)/1,0)</f>
        <v>0</v>
      </c>
      <c r="L92">
        <f>IFERROR(VLOOKUP($B92,Kraftvärmeprod!$B$1:$AH$479,MATCH(L$2,Kraftvärmeprod!$B$1:$AG$1,0),FALSE)/1,0)-IFERROR(VLOOKUP($B92,'Slutlig allokering kvv'!$B$2:$AC$462,MATCH(L$3,'Slutlig allokering kvv'!$B$1:$AJ$1,0),FALSE)/1,0)</f>
        <v>0</v>
      </c>
      <c r="M92" s="40">
        <f>IFERROR(VLOOKUP($B92,Miljö!$B$1:$S$477,MATCH(M$2,Miljö!$B$1:$X$1,0),FALSE)/1,0)-IFERROR(VLOOKUP($B92,'Slutlig allokering kvv'!$B$2:$AC$462,MATCH(M$3,'Slutlig allokering kvv'!$B$1:$AJ$1,0),FALSE)/1,0)</f>
        <v>0</v>
      </c>
      <c r="N92">
        <f>IFERROR(VLOOKUP($B92,Kraftvärmeprod!$B$1:$AH$479,MATCH(N$2,Kraftvärmeprod!$B$1:$AG$1,0),FALSE)/1,0)-IFERROR(VLOOKUP($B92,'Slutlig allokering kvv'!$B$2:$AC$462,MATCH(N$3,'Slutlig allokering kvv'!$B$1:$AJ$1,0),FALSE)/1,0)</f>
        <v>0</v>
      </c>
      <c r="O92">
        <f>IFERROR(VLOOKUP($B92,Kraftvärmeprod!$B$1:$AH$479,MATCH(O$2,Kraftvärmeprod!$B$1:$AG$1,0),FALSE)/1,0)-IFERROR(VLOOKUP($B92,'Slutlig allokering kvv'!$B$2:$AC$462,MATCH(O$3,'Slutlig allokering kvv'!$B$1:$AJ$1,0),FALSE)/1,0)</f>
        <v>0</v>
      </c>
      <c r="P92">
        <f>IFERROR(VLOOKUP($B92,Kraftvärmeprod!$B$1:$AH$479,MATCH(P$2,Kraftvärmeprod!$B$1:$AG$1,0),FALSE)/1,0)-IFERROR(VLOOKUP($B92,'Slutlig allokering kvv'!$B$2:$AC$462,MATCH(P$3,'Slutlig allokering kvv'!$B$1:$AJ$1,0),FALSE)/1,0)</f>
        <v>0</v>
      </c>
      <c r="Q92">
        <f>IFERROR(VLOOKUP($B92,Kraftvärmeprod!$B$1:$AH$479,MATCH(Q$2,Kraftvärmeprod!$B$1:$AG$1,0),FALSE)/1,0)-IFERROR(VLOOKUP($B92,'Slutlig allokering kvv'!$B$2:$AC$462,MATCH(Q$3,'Slutlig allokering kvv'!$B$1:$AJ$1,0),FALSE)/1,0)</f>
        <v>0</v>
      </c>
      <c r="R92">
        <f>IFERROR(VLOOKUP($B92,Kraftvärmeprod!$B$1:$AH$479,MATCH(R$2,Kraftvärmeprod!$B$1:$AG$1,0),FALSE)/1,0)-IFERROR(VLOOKUP($B92,'Slutlig allokering kvv'!$B$2:$AC$462,MATCH(R$3,'Slutlig allokering kvv'!$B$1:$AJ$1,0),FALSE)/1,0)</f>
        <v>0</v>
      </c>
      <c r="S92">
        <f>IFERROR(VLOOKUP($B92,Kraftvärmeprod!$B$1:$AH$479,MATCH(S$2,Kraftvärmeprod!$B$1:$AG$1,0),FALSE)/1,0)-IFERROR(VLOOKUP($B92,'Slutlig allokering kvv'!$B$2:$AC$462,MATCH(S$3,'Slutlig allokering kvv'!$B$1:$AJ$1,0),FALSE)/1,0)</f>
        <v>0</v>
      </c>
      <c r="T92">
        <f>IFERROR(VLOOKUP($B92,Kraftvärmeprod!$B$1:$AH$479,MATCH(T$2,Kraftvärmeprod!$B$1:$AG$1,0),FALSE)/1,0)-IFERROR(VLOOKUP($B92,'Slutlig allokering kvv'!$B$2:$AC$462,MATCH(T$3,'Slutlig allokering kvv'!$B$1:$AJ$1,0),FALSE)/1,0)</f>
        <v>0</v>
      </c>
      <c r="U92">
        <f>IFERROR(VLOOKUP($B92,Kraftvärmeprod!$B$1:$AH$479,MATCH(U$2,Kraftvärmeprod!$B$1:$AG$1,0),FALSE)/1,0)-IFERROR(VLOOKUP($B92,'Slutlig allokering kvv'!$B$2:$AC$462,MATCH(U$3,'Slutlig allokering kvv'!$B$1:$AJ$1,0),FALSE)/1,0)</f>
        <v>0</v>
      </c>
      <c r="V92">
        <f>IFERROR(VLOOKUP($B92,Kraftvärmeprod!$B$1:$AH$479,MATCH(V$2,Kraftvärmeprod!$B$1:$AG$1,0),FALSE)/1,0)-IFERROR(VLOOKUP($B92,'Slutlig allokering kvv'!$B$2:$AC$462,MATCH(V$3,'Slutlig allokering kvv'!$B$1:$AJ$1,0),FALSE)/1,0)</f>
        <v>0</v>
      </c>
      <c r="W92">
        <f>IFERROR(VLOOKUP($B92,Kraftvärmeprod!$B$1:$AH$479,MATCH(W$2,Kraftvärmeprod!$B$1:$AG$1,0),FALSE)/1,0)-IFERROR(VLOOKUP($B92,'Slutlig allokering kvv'!$B$2:$AC$462,MATCH(W$3,'Slutlig allokering kvv'!$B$1:$AJ$1,0),FALSE)/1,0)</f>
        <v>0</v>
      </c>
      <c r="X92">
        <f>IFERROR(VLOOKUP($B92,Kraftvärmeprod!$B$1:$AH$479,MATCH(X$2,Kraftvärmeprod!$B$1:$AG$1,0),FALSE)/1,0)-IFERROR(VLOOKUP($B92,'Slutlig allokering kvv'!$B$2:$AC$462,MATCH(X$3,'Slutlig allokering kvv'!$B$1:$AJ$1,0),FALSE)/1,0)</f>
        <v>0</v>
      </c>
      <c r="Y92">
        <f>IFERROR(VLOOKUP($B92,Kraftvärmeprod!$B$1:$AH$479,MATCH(Y$2,Kraftvärmeprod!$B$1:$AG$1,0),FALSE)/1,0)-IFERROR(VLOOKUP($B92,'Slutlig allokering kvv'!$B$2:$AC$462,MATCH(Y$3,'Slutlig allokering kvv'!$B$1:$AJ$1,0),FALSE)/1,0)</f>
        <v>0</v>
      </c>
      <c r="Z92">
        <f>IFERROR(VLOOKUP($B92,Kraftvärmeprod!$B$1:$AH$479,MATCH(Z$2,Kraftvärmeprod!$B$1:$AG$1,0),FALSE)/1,0)-IFERROR(VLOOKUP($B92,'Slutlig allokering kvv'!$B$2:$AC$462,MATCH(Z$3,'Slutlig allokering kvv'!$B$1:$AJ$1,0),FALSE)/1,0)</f>
        <v>0</v>
      </c>
      <c r="AA92">
        <f>IFERROR(VLOOKUP($B92,Kraftvärmeprod!$B$1:$AH$479,MATCH(AA$2,Kraftvärmeprod!$B$1:$AG$1,0),FALSE)/1,0)-IFERROR(VLOOKUP($B92,'Slutlig allokering kvv'!$B$2:$AC$462,MATCH(AA$3,'Slutlig allokering kvv'!$B$1:$AJ$1,0),FALSE)/1,0)</f>
        <v>0</v>
      </c>
      <c r="AB92">
        <f>IFERROR(VLOOKUP($B92,Kraftvärmeprod!$B$1:$AH$479,MATCH(AB$2,Kraftvärmeprod!$B$1:$AG$1,0),FALSE)/1,0)-IFERROR(VLOOKUP($B92,'Slutlig allokering kvv'!$B$2:$AC$462,MATCH(AB$3,'Slutlig allokering kvv'!$B$1:$AJ$1,0),FALSE)/1,0)</f>
        <v>0</v>
      </c>
      <c r="AE92">
        <f t="shared" si="2"/>
        <v>0</v>
      </c>
      <c r="AG92">
        <f>IFERROR(VLOOKUP(B92,'Slutlig allokering kvv'!$B$2:$AJ$462,MATCH("Summa justerad allokerad tillförd energi (utan hjälpel och rökgaskondensering):",'Slutlig allokering kvv'!$B$1:$AK$1,0),FALSE)/1,"")</f>
        <v>0</v>
      </c>
      <c r="AI92" s="23" t="str">
        <f>IFERROR(1-VLOOKUP(B92,'Slutlig allokering kvv'!$B$2:$AJ$462,MATCH("Andel av bränsle i kvv som allokerats till värme, exklusive rökgaskondensering och hjälpel",'Slutlig allokering kvv'!$B$1:$AK$1,0),FALSE),"")</f>
        <v/>
      </c>
      <c r="AK92" s="23" t="str">
        <f t="shared" si="3"/>
        <v/>
      </c>
    </row>
    <row r="93" spans="1:37" x14ac:dyDescent="0.25">
      <c r="A93" s="2" t="s">
        <v>127</v>
      </c>
      <c r="B93" s="2" t="s">
        <v>130</v>
      </c>
      <c r="C93" s="2" t="str">
        <f>IFERROR(VLOOKUP($B93,Kraftvärmeprod!$B$1:$AH$479,MATCH(C$3,Kraftvärmeprod!$B$1:$AG$1,0),FALSE)/1,"")</f>
        <v/>
      </c>
      <c r="D93" s="2" t="str">
        <f>IFERROR(VLOOKUP($B93,Kraftvärmeprod!$B$1:$AH$479,MATCH(D$3,Kraftvärmeprod!$B$1:$AG$1,0),FALSE)/1,"")</f>
        <v/>
      </c>
      <c r="E93">
        <f>IFERROR(VLOOKUP($B93,Kraftvärmeprod!$B$1:$AH$479,MATCH(E$2,Kraftvärmeprod!$B$1:$AG$1,0),FALSE)/1,0)-IFERROR(VLOOKUP($B93,'Slutlig allokering kvv'!$B$2:$AC$462,MATCH(E$3,'Slutlig allokering kvv'!$B$1:$AJ$1,0),FALSE)/1,0)</f>
        <v>0</v>
      </c>
      <c r="F93">
        <f>IFERROR(VLOOKUP($B93,Kraftvärmeprod!$B$1:$AH$479,MATCH(F$2,Kraftvärmeprod!$B$1:$AG$1,0),FALSE)/1,0)-IFERROR(VLOOKUP($B93,'Slutlig allokering kvv'!$B$2:$AC$462,MATCH(F$3,'Slutlig allokering kvv'!$B$1:$AJ$1,0),FALSE)/1,0)</f>
        <v>0</v>
      </c>
      <c r="G93">
        <f>IFERROR(VLOOKUP($B93,Kraftvärmeprod!$B$1:$AH$479,MATCH(G$2,Kraftvärmeprod!$B$1:$AG$1,0),FALSE)/1,0)-IFERROR(VLOOKUP($B93,'Slutlig allokering kvv'!$B$2:$AC$462,MATCH(G$3,'Slutlig allokering kvv'!$B$1:$AJ$1,0),FALSE)/1,0)</f>
        <v>0</v>
      </c>
      <c r="H93">
        <f>IFERROR(VLOOKUP($B93,Kraftvärmeprod!$B$1:$AH$479,MATCH(H$2,Kraftvärmeprod!$B$1:$AG$1,0),FALSE)/1,0)-IFERROR(VLOOKUP($B93,'Slutlig allokering kvv'!$B$2:$AC$462,MATCH(H$3,'Slutlig allokering kvv'!$B$1:$AJ$1,0),FALSE)/1,0)</f>
        <v>0</v>
      </c>
      <c r="I93">
        <f>IFERROR(VLOOKUP($B93,Kraftvärmeprod!$B$1:$AH$479,MATCH(I$2,Kraftvärmeprod!$B$1:$AG$1,0),FALSE)/1,0)-IFERROR(VLOOKUP($B93,'Slutlig allokering kvv'!$B$2:$AC$462,MATCH(I$3,'Slutlig allokering kvv'!$B$1:$AJ$1,0),FALSE)/1,0)</f>
        <v>0</v>
      </c>
      <c r="J93">
        <f>IFERROR(VLOOKUP($B93,Kraftvärmeprod!$B$1:$AH$479,MATCH(J$2,Kraftvärmeprod!$B$1:$AG$1,0),FALSE)/1,0)-IFERROR(VLOOKUP($B93,'Slutlig allokering kvv'!$B$2:$AC$462,MATCH(J$3,'Slutlig allokering kvv'!$B$1:$AJ$1,0),FALSE)/1,0)</f>
        <v>0</v>
      </c>
      <c r="K93">
        <f>IFERROR(VLOOKUP($B93,Kraftvärmeprod!$B$1:$AH$479,MATCH(K$2,Kraftvärmeprod!$B$1:$AG$1,0),FALSE)/1,0)-IFERROR(VLOOKUP($B93,'Slutlig allokering kvv'!$B$2:$AC$462,MATCH(K$3,'Slutlig allokering kvv'!$B$1:$AJ$1,0),FALSE)/1,0)</f>
        <v>0</v>
      </c>
      <c r="L93">
        <f>IFERROR(VLOOKUP($B93,Kraftvärmeprod!$B$1:$AH$479,MATCH(L$2,Kraftvärmeprod!$B$1:$AG$1,0),FALSE)/1,0)-IFERROR(VLOOKUP($B93,'Slutlig allokering kvv'!$B$2:$AC$462,MATCH(L$3,'Slutlig allokering kvv'!$B$1:$AJ$1,0),FALSE)/1,0)</f>
        <v>0</v>
      </c>
      <c r="M93" s="40">
        <f>IFERROR(VLOOKUP($B93,Miljö!$B$1:$S$477,MATCH(M$2,Miljö!$B$1:$X$1,0),FALSE)/1,0)-IFERROR(VLOOKUP($B93,'Slutlig allokering kvv'!$B$2:$AC$462,MATCH(M$3,'Slutlig allokering kvv'!$B$1:$AJ$1,0),FALSE)/1,0)</f>
        <v>0</v>
      </c>
      <c r="N93">
        <f>IFERROR(VLOOKUP($B93,Kraftvärmeprod!$B$1:$AH$479,MATCH(N$2,Kraftvärmeprod!$B$1:$AG$1,0),FALSE)/1,0)-IFERROR(VLOOKUP($B93,'Slutlig allokering kvv'!$B$2:$AC$462,MATCH(N$3,'Slutlig allokering kvv'!$B$1:$AJ$1,0),FALSE)/1,0)</f>
        <v>0</v>
      </c>
      <c r="O93">
        <f>IFERROR(VLOOKUP($B93,Kraftvärmeprod!$B$1:$AH$479,MATCH(O$2,Kraftvärmeprod!$B$1:$AG$1,0),FALSE)/1,0)-IFERROR(VLOOKUP($B93,'Slutlig allokering kvv'!$B$2:$AC$462,MATCH(O$3,'Slutlig allokering kvv'!$B$1:$AJ$1,0),FALSE)/1,0)</f>
        <v>0</v>
      </c>
      <c r="P93">
        <f>IFERROR(VLOOKUP($B93,Kraftvärmeprod!$B$1:$AH$479,MATCH(P$2,Kraftvärmeprod!$B$1:$AG$1,0),FALSE)/1,0)-IFERROR(VLOOKUP($B93,'Slutlig allokering kvv'!$B$2:$AC$462,MATCH(P$3,'Slutlig allokering kvv'!$B$1:$AJ$1,0),FALSE)/1,0)</f>
        <v>0</v>
      </c>
      <c r="Q93">
        <f>IFERROR(VLOOKUP($B93,Kraftvärmeprod!$B$1:$AH$479,MATCH(Q$2,Kraftvärmeprod!$B$1:$AG$1,0),FALSE)/1,0)-IFERROR(VLOOKUP($B93,'Slutlig allokering kvv'!$B$2:$AC$462,MATCH(Q$3,'Slutlig allokering kvv'!$B$1:$AJ$1,0),FALSE)/1,0)</f>
        <v>0</v>
      </c>
      <c r="R93">
        <f>IFERROR(VLOOKUP($B93,Kraftvärmeprod!$B$1:$AH$479,MATCH(R$2,Kraftvärmeprod!$B$1:$AG$1,0),FALSE)/1,0)-IFERROR(VLOOKUP($B93,'Slutlig allokering kvv'!$B$2:$AC$462,MATCH(R$3,'Slutlig allokering kvv'!$B$1:$AJ$1,0),FALSE)/1,0)</f>
        <v>0</v>
      </c>
      <c r="S93">
        <f>IFERROR(VLOOKUP($B93,Kraftvärmeprod!$B$1:$AH$479,MATCH(S$2,Kraftvärmeprod!$B$1:$AG$1,0),FALSE)/1,0)-IFERROR(VLOOKUP($B93,'Slutlig allokering kvv'!$B$2:$AC$462,MATCH(S$3,'Slutlig allokering kvv'!$B$1:$AJ$1,0),FALSE)/1,0)</f>
        <v>0</v>
      </c>
      <c r="T93">
        <f>IFERROR(VLOOKUP($B93,Kraftvärmeprod!$B$1:$AH$479,MATCH(T$2,Kraftvärmeprod!$B$1:$AG$1,0),FALSE)/1,0)-IFERROR(VLOOKUP($B93,'Slutlig allokering kvv'!$B$2:$AC$462,MATCH(T$3,'Slutlig allokering kvv'!$B$1:$AJ$1,0),FALSE)/1,0)</f>
        <v>0</v>
      </c>
      <c r="U93">
        <f>IFERROR(VLOOKUP($B93,Kraftvärmeprod!$B$1:$AH$479,MATCH(U$2,Kraftvärmeprod!$B$1:$AG$1,0),FALSE)/1,0)-IFERROR(VLOOKUP($B93,'Slutlig allokering kvv'!$B$2:$AC$462,MATCH(U$3,'Slutlig allokering kvv'!$B$1:$AJ$1,0),FALSE)/1,0)</f>
        <v>0</v>
      </c>
      <c r="V93">
        <f>IFERROR(VLOOKUP($B93,Kraftvärmeprod!$B$1:$AH$479,MATCH(V$2,Kraftvärmeprod!$B$1:$AG$1,0),FALSE)/1,0)-IFERROR(VLOOKUP($B93,'Slutlig allokering kvv'!$B$2:$AC$462,MATCH(V$3,'Slutlig allokering kvv'!$B$1:$AJ$1,0),FALSE)/1,0)</f>
        <v>0</v>
      </c>
      <c r="W93">
        <f>IFERROR(VLOOKUP($B93,Kraftvärmeprod!$B$1:$AH$479,MATCH(W$2,Kraftvärmeprod!$B$1:$AG$1,0),FALSE)/1,0)-IFERROR(VLOOKUP($B93,'Slutlig allokering kvv'!$B$2:$AC$462,MATCH(W$3,'Slutlig allokering kvv'!$B$1:$AJ$1,0),FALSE)/1,0)</f>
        <v>0</v>
      </c>
      <c r="X93">
        <f>IFERROR(VLOOKUP($B93,Kraftvärmeprod!$B$1:$AH$479,MATCH(X$2,Kraftvärmeprod!$B$1:$AG$1,0),FALSE)/1,0)-IFERROR(VLOOKUP($B93,'Slutlig allokering kvv'!$B$2:$AC$462,MATCH(X$3,'Slutlig allokering kvv'!$B$1:$AJ$1,0),FALSE)/1,0)</f>
        <v>0</v>
      </c>
      <c r="Y93">
        <f>IFERROR(VLOOKUP($B93,Kraftvärmeprod!$B$1:$AH$479,MATCH(Y$2,Kraftvärmeprod!$B$1:$AG$1,0),FALSE)/1,0)-IFERROR(VLOOKUP($B93,'Slutlig allokering kvv'!$B$2:$AC$462,MATCH(Y$3,'Slutlig allokering kvv'!$B$1:$AJ$1,0),FALSE)/1,0)</f>
        <v>0</v>
      </c>
      <c r="Z93">
        <f>IFERROR(VLOOKUP($B93,Kraftvärmeprod!$B$1:$AH$479,MATCH(Z$2,Kraftvärmeprod!$B$1:$AG$1,0),FALSE)/1,0)-IFERROR(VLOOKUP($B93,'Slutlig allokering kvv'!$B$2:$AC$462,MATCH(Z$3,'Slutlig allokering kvv'!$B$1:$AJ$1,0),FALSE)/1,0)</f>
        <v>0</v>
      </c>
      <c r="AA93">
        <f>IFERROR(VLOOKUP($B93,Kraftvärmeprod!$B$1:$AH$479,MATCH(AA$2,Kraftvärmeprod!$B$1:$AG$1,0),FALSE)/1,0)-IFERROR(VLOOKUP($B93,'Slutlig allokering kvv'!$B$2:$AC$462,MATCH(AA$3,'Slutlig allokering kvv'!$B$1:$AJ$1,0),FALSE)/1,0)</f>
        <v>0</v>
      </c>
      <c r="AB93">
        <f>IFERROR(VLOOKUP($B93,Kraftvärmeprod!$B$1:$AH$479,MATCH(AB$2,Kraftvärmeprod!$B$1:$AG$1,0),FALSE)/1,0)-IFERROR(VLOOKUP($B93,'Slutlig allokering kvv'!$B$2:$AC$462,MATCH(AB$3,'Slutlig allokering kvv'!$B$1:$AJ$1,0),FALSE)/1,0)</f>
        <v>0</v>
      </c>
      <c r="AE93">
        <f t="shared" si="2"/>
        <v>0</v>
      </c>
      <c r="AG93">
        <f>IFERROR(VLOOKUP(B93,'Slutlig allokering kvv'!$B$2:$AJ$462,MATCH("Summa justerad allokerad tillförd energi (utan hjälpel och rökgaskondensering):",'Slutlig allokering kvv'!$B$1:$AK$1,0),FALSE)/1,"")</f>
        <v>0</v>
      </c>
      <c r="AI93" s="23" t="str">
        <f>IFERROR(1-VLOOKUP(B93,'Slutlig allokering kvv'!$B$2:$AJ$462,MATCH("Andel av bränsle i kvv som allokerats till värme, exklusive rökgaskondensering och hjälpel",'Slutlig allokering kvv'!$B$1:$AK$1,0),FALSE),"")</f>
        <v/>
      </c>
      <c r="AK93" s="23" t="str">
        <f t="shared" si="3"/>
        <v/>
      </c>
    </row>
    <row r="94" spans="1:37" x14ac:dyDescent="0.25">
      <c r="A94" s="2" t="s">
        <v>131</v>
      </c>
      <c r="B94" s="2" t="s">
        <v>132</v>
      </c>
      <c r="C94" s="2" t="str">
        <f>IFERROR(VLOOKUP($B94,Kraftvärmeprod!$B$1:$AH$479,MATCH(C$3,Kraftvärmeprod!$B$1:$AG$1,0),FALSE)/1,"")</f>
        <v/>
      </c>
      <c r="D94" s="2" t="str">
        <f>IFERROR(VLOOKUP($B94,Kraftvärmeprod!$B$1:$AH$479,MATCH(D$3,Kraftvärmeprod!$B$1:$AG$1,0),FALSE)/1,"")</f>
        <v/>
      </c>
      <c r="E94">
        <f>IFERROR(VLOOKUP($B94,Kraftvärmeprod!$B$1:$AH$479,MATCH(E$2,Kraftvärmeprod!$B$1:$AG$1,0),FALSE)/1,0)-IFERROR(VLOOKUP($B94,'Slutlig allokering kvv'!$B$2:$AC$462,MATCH(E$3,'Slutlig allokering kvv'!$B$1:$AJ$1,0),FALSE)/1,0)</f>
        <v>0</v>
      </c>
      <c r="F94">
        <f>IFERROR(VLOOKUP($B94,Kraftvärmeprod!$B$1:$AH$479,MATCH(F$2,Kraftvärmeprod!$B$1:$AG$1,0),FALSE)/1,0)-IFERROR(VLOOKUP($B94,'Slutlig allokering kvv'!$B$2:$AC$462,MATCH(F$3,'Slutlig allokering kvv'!$B$1:$AJ$1,0),FALSE)/1,0)</f>
        <v>0</v>
      </c>
      <c r="G94">
        <f>IFERROR(VLOOKUP($B94,Kraftvärmeprod!$B$1:$AH$479,MATCH(G$2,Kraftvärmeprod!$B$1:$AG$1,0),FALSE)/1,0)-IFERROR(VLOOKUP($B94,'Slutlig allokering kvv'!$B$2:$AC$462,MATCH(G$3,'Slutlig allokering kvv'!$B$1:$AJ$1,0),FALSE)/1,0)</f>
        <v>0</v>
      </c>
      <c r="H94">
        <f>IFERROR(VLOOKUP($B94,Kraftvärmeprod!$B$1:$AH$479,MATCH(H$2,Kraftvärmeprod!$B$1:$AG$1,0),FALSE)/1,0)-IFERROR(VLOOKUP($B94,'Slutlig allokering kvv'!$B$2:$AC$462,MATCH(H$3,'Slutlig allokering kvv'!$B$1:$AJ$1,0),FALSE)/1,0)</f>
        <v>0</v>
      </c>
      <c r="I94">
        <f>IFERROR(VLOOKUP($B94,Kraftvärmeprod!$B$1:$AH$479,MATCH(I$2,Kraftvärmeprod!$B$1:$AG$1,0),FALSE)/1,0)-IFERROR(VLOOKUP($B94,'Slutlig allokering kvv'!$B$2:$AC$462,MATCH(I$3,'Slutlig allokering kvv'!$B$1:$AJ$1,0),FALSE)/1,0)</f>
        <v>0</v>
      </c>
      <c r="J94">
        <f>IFERROR(VLOOKUP($B94,Kraftvärmeprod!$B$1:$AH$479,MATCH(J$2,Kraftvärmeprod!$B$1:$AG$1,0),FALSE)/1,0)-IFERROR(VLOOKUP($B94,'Slutlig allokering kvv'!$B$2:$AC$462,MATCH(J$3,'Slutlig allokering kvv'!$B$1:$AJ$1,0),FALSE)/1,0)</f>
        <v>0</v>
      </c>
      <c r="K94">
        <f>IFERROR(VLOOKUP($B94,Kraftvärmeprod!$B$1:$AH$479,MATCH(K$2,Kraftvärmeprod!$B$1:$AG$1,0),FALSE)/1,0)-IFERROR(VLOOKUP($B94,'Slutlig allokering kvv'!$B$2:$AC$462,MATCH(K$3,'Slutlig allokering kvv'!$B$1:$AJ$1,0),FALSE)/1,0)</f>
        <v>0</v>
      </c>
      <c r="L94">
        <f>IFERROR(VLOOKUP($B94,Kraftvärmeprod!$B$1:$AH$479,MATCH(L$2,Kraftvärmeprod!$B$1:$AG$1,0),FALSE)/1,0)-IFERROR(VLOOKUP($B94,'Slutlig allokering kvv'!$B$2:$AC$462,MATCH(L$3,'Slutlig allokering kvv'!$B$1:$AJ$1,0),FALSE)/1,0)</f>
        <v>0</v>
      </c>
      <c r="M94" s="40">
        <f>IFERROR(VLOOKUP($B94,Miljö!$B$1:$S$477,MATCH(M$2,Miljö!$B$1:$X$1,0),FALSE)/1,0)-IFERROR(VLOOKUP($B94,'Slutlig allokering kvv'!$B$2:$AC$462,MATCH(M$3,'Slutlig allokering kvv'!$B$1:$AJ$1,0),FALSE)/1,0)</f>
        <v>0</v>
      </c>
      <c r="N94">
        <f>IFERROR(VLOOKUP($B94,Kraftvärmeprod!$B$1:$AH$479,MATCH(N$2,Kraftvärmeprod!$B$1:$AG$1,0),FALSE)/1,0)-IFERROR(VLOOKUP($B94,'Slutlig allokering kvv'!$B$2:$AC$462,MATCH(N$3,'Slutlig allokering kvv'!$B$1:$AJ$1,0),FALSE)/1,0)</f>
        <v>0</v>
      </c>
      <c r="O94">
        <f>IFERROR(VLOOKUP($B94,Kraftvärmeprod!$B$1:$AH$479,MATCH(O$2,Kraftvärmeprod!$B$1:$AG$1,0),FALSE)/1,0)-IFERROR(VLOOKUP($B94,'Slutlig allokering kvv'!$B$2:$AC$462,MATCH(O$3,'Slutlig allokering kvv'!$B$1:$AJ$1,0),FALSE)/1,0)</f>
        <v>0</v>
      </c>
      <c r="P94">
        <f>IFERROR(VLOOKUP($B94,Kraftvärmeprod!$B$1:$AH$479,MATCH(P$2,Kraftvärmeprod!$B$1:$AG$1,0),FALSE)/1,0)-IFERROR(VLOOKUP($B94,'Slutlig allokering kvv'!$B$2:$AC$462,MATCH(P$3,'Slutlig allokering kvv'!$B$1:$AJ$1,0),FALSE)/1,0)</f>
        <v>0</v>
      </c>
      <c r="Q94">
        <f>IFERROR(VLOOKUP($B94,Kraftvärmeprod!$B$1:$AH$479,MATCH(Q$2,Kraftvärmeprod!$B$1:$AG$1,0),FALSE)/1,0)-IFERROR(VLOOKUP($B94,'Slutlig allokering kvv'!$B$2:$AC$462,MATCH(Q$3,'Slutlig allokering kvv'!$B$1:$AJ$1,0),FALSE)/1,0)</f>
        <v>0</v>
      </c>
      <c r="R94">
        <f>IFERROR(VLOOKUP($B94,Kraftvärmeprod!$B$1:$AH$479,MATCH(R$2,Kraftvärmeprod!$B$1:$AG$1,0),FALSE)/1,0)-IFERROR(VLOOKUP($B94,'Slutlig allokering kvv'!$B$2:$AC$462,MATCH(R$3,'Slutlig allokering kvv'!$B$1:$AJ$1,0),FALSE)/1,0)</f>
        <v>0</v>
      </c>
      <c r="S94">
        <f>IFERROR(VLOOKUP($B94,Kraftvärmeprod!$B$1:$AH$479,MATCH(S$2,Kraftvärmeprod!$B$1:$AG$1,0),FALSE)/1,0)-IFERROR(VLOOKUP($B94,'Slutlig allokering kvv'!$B$2:$AC$462,MATCH(S$3,'Slutlig allokering kvv'!$B$1:$AJ$1,0),FALSE)/1,0)</f>
        <v>0</v>
      </c>
      <c r="T94">
        <f>IFERROR(VLOOKUP($B94,Kraftvärmeprod!$B$1:$AH$479,MATCH(T$2,Kraftvärmeprod!$B$1:$AG$1,0),FALSE)/1,0)-IFERROR(VLOOKUP($B94,'Slutlig allokering kvv'!$B$2:$AC$462,MATCH(T$3,'Slutlig allokering kvv'!$B$1:$AJ$1,0),FALSE)/1,0)</f>
        <v>0</v>
      </c>
      <c r="U94">
        <f>IFERROR(VLOOKUP($B94,Kraftvärmeprod!$B$1:$AH$479,MATCH(U$2,Kraftvärmeprod!$B$1:$AG$1,0),FALSE)/1,0)-IFERROR(VLOOKUP($B94,'Slutlig allokering kvv'!$B$2:$AC$462,MATCH(U$3,'Slutlig allokering kvv'!$B$1:$AJ$1,0),FALSE)/1,0)</f>
        <v>0</v>
      </c>
      <c r="V94">
        <f>IFERROR(VLOOKUP($B94,Kraftvärmeprod!$B$1:$AH$479,MATCH(V$2,Kraftvärmeprod!$B$1:$AG$1,0),FALSE)/1,0)-IFERROR(VLOOKUP($B94,'Slutlig allokering kvv'!$B$2:$AC$462,MATCH(V$3,'Slutlig allokering kvv'!$B$1:$AJ$1,0),FALSE)/1,0)</f>
        <v>0</v>
      </c>
      <c r="W94">
        <f>IFERROR(VLOOKUP($B94,Kraftvärmeprod!$B$1:$AH$479,MATCH(W$2,Kraftvärmeprod!$B$1:$AG$1,0),FALSE)/1,0)-IFERROR(VLOOKUP($B94,'Slutlig allokering kvv'!$B$2:$AC$462,MATCH(W$3,'Slutlig allokering kvv'!$B$1:$AJ$1,0),FALSE)/1,0)</f>
        <v>0</v>
      </c>
      <c r="X94">
        <f>IFERROR(VLOOKUP($B94,Kraftvärmeprod!$B$1:$AH$479,MATCH(X$2,Kraftvärmeprod!$B$1:$AG$1,0),FALSE)/1,0)-IFERROR(VLOOKUP($B94,'Slutlig allokering kvv'!$B$2:$AC$462,MATCH(X$3,'Slutlig allokering kvv'!$B$1:$AJ$1,0),FALSE)/1,0)</f>
        <v>0</v>
      </c>
      <c r="Y94">
        <f>IFERROR(VLOOKUP($B94,Kraftvärmeprod!$B$1:$AH$479,MATCH(Y$2,Kraftvärmeprod!$B$1:$AG$1,0),FALSE)/1,0)-IFERROR(VLOOKUP($B94,'Slutlig allokering kvv'!$B$2:$AC$462,MATCH(Y$3,'Slutlig allokering kvv'!$B$1:$AJ$1,0),FALSE)/1,0)</f>
        <v>0</v>
      </c>
      <c r="Z94">
        <f>IFERROR(VLOOKUP($B94,Kraftvärmeprod!$B$1:$AH$479,MATCH(Z$2,Kraftvärmeprod!$B$1:$AG$1,0),FALSE)/1,0)-IFERROR(VLOOKUP($B94,'Slutlig allokering kvv'!$B$2:$AC$462,MATCH(Z$3,'Slutlig allokering kvv'!$B$1:$AJ$1,0),FALSE)/1,0)</f>
        <v>0</v>
      </c>
      <c r="AA94">
        <f>IFERROR(VLOOKUP($B94,Kraftvärmeprod!$B$1:$AH$479,MATCH(AA$2,Kraftvärmeprod!$B$1:$AG$1,0),FALSE)/1,0)-IFERROR(VLOOKUP($B94,'Slutlig allokering kvv'!$B$2:$AC$462,MATCH(AA$3,'Slutlig allokering kvv'!$B$1:$AJ$1,0),FALSE)/1,0)</f>
        <v>0</v>
      </c>
      <c r="AB94">
        <f>IFERROR(VLOOKUP($B94,Kraftvärmeprod!$B$1:$AH$479,MATCH(AB$2,Kraftvärmeprod!$B$1:$AG$1,0),FALSE)/1,0)-IFERROR(VLOOKUP($B94,'Slutlig allokering kvv'!$B$2:$AC$462,MATCH(AB$3,'Slutlig allokering kvv'!$B$1:$AJ$1,0),FALSE)/1,0)</f>
        <v>0</v>
      </c>
      <c r="AE94">
        <f t="shared" si="2"/>
        <v>0</v>
      </c>
      <c r="AG94">
        <f>IFERROR(VLOOKUP(B94,'Slutlig allokering kvv'!$B$2:$AJ$462,MATCH("Summa justerad allokerad tillförd energi (utan hjälpel och rökgaskondensering):",'Slutlig allokering kvv'!$B$1:$AK$1,0),FALSE)/1,"")</f>
        <v>0</v>
      </c>
      <c r="AI94" s="23" t="str">
        <f>IFERROR(1-VLOOKUP(B94,'Slutlig allokering kvv'!$B$2:$AJ$462,MATCH("Andel av bränsle i kvv som allokerats till värme, exklusive rökgaskondensering och hjälpel",'Slutlig allokering kvv'!$B$1:$AK$1,0),FALSE),"")</f>
        <v/>
      </c>
      <c r="AK94" s="23" t="str">
        <f t="shared" si="3"/>
        <v/>
      </c>
    </row>
    <row r="95" spans="1:37" x14ac:dyDescent="0.25">
      <c r="A95" s="2" t="s">
        <v>131</v>
      </c>
      <c r="B95" s="2" t="s">
        <v>133</v>
      </c>
      <c r="C95" s="2" t="str">
        <f>IFERROR(VLOOKUP($B95,Kraftvärmeprod!$B$1:$AH$479,MATCH(C$3,Kraftvärmeprod!$B$1:$AG$1,0),FALSE)/1,"")</f>
        <v/>
      </c>
      <c r="D95" s="2" t="str">
        <f>IFERROR(VLOOKUP($B95,Kraftvärmeprod!$B$1:$AH$479,MATCH(D$3,Kraftvärmeprod!$B$1:$AG$1,0),FALSE)/1,"")</f>
        <v/>
      </c>
      <c r="E95">
        <f>IFERROR(VLOOKUP($B95,Kraftvärmeprod!$B$1:$AH$479,MATCH(E$2,Kraftvärmeprod!$B$1:$AG$1,0),FALSE)/1,0)-IFERROR(VLOOKUP($B95,'Slutlig allokering kvv'!$B$2:$AC$462,MATCH(E$3,'Slutlig allokering kvv'!$B$1:$AJ$1,0),FALSE)/1,0)</f>
        <v>0</v>
      </c>
      <c r="F95">
        <f>IFERROR(VLOOKUP($B95,Kraftvärmeprod!$B$1:$AH$479,MATCH(F$2,Kraftvärmeprod!$B$1:$AG$1,0),FALSE)/1,0)-IFERROR(VLOOKUP($B95,'Slutlig allokering kvv'!$B$2:$AC$462,MATCH(F$3,'Slutlig allokering kvv'!$B$1:$AJ$1,0),FALSE)/1,0)</f>
        <v>0</v>
      </c>
      <c r="G95">
        <f>IFERROR(VLOOKUP($B95,Kraftvärmeprod!$B$1:$AH$479,MATCH(G$2,Kraftvärmeprod!$B$1:$AG$1,0),FALSE)/1,0)-IFERROR(VLOOKUP($B95,'Slutlig allokering kvv'!$B$2:$AC$462,MATCH(G$3,'Slutlig allokering kvv'!$B$1:$AJ$1,0),FALSE)/1,0)</f>
        <v>0</v>
      </c>
      <c r="H95">
        <f>IFERROR(VLOOKUP($B95,Kraftvärmeprod!$B$1:$AH$479,MATCH(H$2,Kraftvärmeprod!$B$1:$AG$1,0),FALSE)/1,0)-IFERROR(VLOOKUP($B95,'Slutlig allokering kvv'!$B$2:$AC$462,MATCH(H$3,'Slutlig allokering kvv'!$B$1:$AJ$1,0),FALSE)/1,0)</f>
        <v>0</v>
      </c>
      <c r="I95">
        <f>IFERROR(VLOOKUP($B95,Kraftvärmeprod!$B$1:$AH$479,MATCH(I$2,Kraftvärmeprod!$B$1:$AG$1,0),FALSE)/1,0)-IFERROR(VLOOKUP($B95,'Slutlig allokering kvv'!$B$2:$AC$462,MATCH(I$3,'Slutlig allokering kvv'!$B$1:$AJ$1,0),FALSE)/1,0)</f>
        <v>0</v>
      </c>
      <c r="J95">
        <f>IFERROR(VLOOKUP($B95,Kraftvärmeprod!$B$1:$AH$479,MATCH(J$2,Kraftvärmeprod!$B$1:$AG$1,0),FALSE)/1,0)-IFERROR(VLOOKUP($B95,'Slutlig allokering kvv'!$B$2:$AC$462,MATCH(J$3,'Slutlig allokering kvv'!$B$1:$AJ$1,0),FALSE)/1,0)</f>
        <v>0</v>
      </c>
      <c r="K95">
        <f>IFERROR(VLOOKUP($B95,Kraftvärmeprod!$B$1:$AH$479,MATCH(K$2,Kraftvärmeprod!$B$1:$AG$1,0),FALSE)/1,0)-IFERROR(VLOOKUP($B95,'Slutlig allokering kvv'!$B$2:$AC$462,MATCH(K$3,'Slutlig allokering kvv'!$B$1:$AJ$1,0),FALSE)/1,0)</f>
        <v>0</v>
      </c>
      <c r="L95">
        <f>IFERROR(VLOOKUP($B95,Kraftvärmeprod!$B$1:$AH$479,MATCH(L$2,Kraftvärmeprod!$B$1:$AG$1,0),FALSE)/1,0)-IFERROR(VLOOKUP($B95,'Slutlig allokering kvv'!$B$2:$AC$462,MATCH(L$3,'Slutlig allokering kvv'!$B$1:$AJ$1,0),FALSE)/1,0)</f>
        <v>0</v>
      </c>
      <c r="M95" s="40">
        <f>IFERROR(VLOOKUP($B95,Miljö!$B$1:$S$477,MATCH(M$2,Miljö!$B$1:$X$1,0),FALSE)/1,0)-IFERROR(VLOOKUP($B95,'Slutlig allokering kvv'!$B$2:$AC$462,MATCH(M$3,'Slutlig allokering kvv'!$B$1:$AJ$1,0),FALSE)/1,0)</f>
        <v>0</v>
      </c>
      <c r="N95">
        <f>IFERROR(VLOOKUP($B95,Kraftvärmeprod!$B$1:$AH$479,MATCH(N$2,Kraftvärmeprod!$B$1:$AG$1,0),FALSE)/1,0)-IFERROR(VLOOKUP($B95,'Slutlig allokering kvv'!$B$2:$AC$462,MATCH(N$3,'Slutlig allokering kvv'!$B$1:$AJ$1,0),FALSE)/1,0)</f>
        <v>0</v>
      </c>
      <c r="O95">
        <f>IFERROR(VLOOKUP($B95,Kraftvärmeprod!$B$1:$AH$479,MATCH(O$2,Kraftvärmeprod!$B$1:$AG$1,0),FALSE)/1,0)-IFERROR(VLOOKUP($B95,'Slutlig allokering kvv'!$B$2:$AC$462,MATCH(O$3,'Slutlig allokering kvv'!$B$1:$AJ$1,0),FALSE)/1,0)</f>
        <v>0</v>
      </c>
      <c r="P95">
        <f>IFERROR(VLOOKUP($B95,Kraftvärmeprod!$B$1:$AH$479,MATCH(P$2,Kraftvärmeprod!$B$1:$AG$1,0),FALSE)/1,0)-IFERROR(VLOOKUP($B95,'Slutlig allokering kvv'!$B$2:$AC$462,MATCH(P$3,'Slutlig allokering kvv'!$B$1:$AJ$1,0),FALSE)/1,0)</f>
        <v>0</v>
      </c>
      <c r="Q95">
        <f>IFERROR(VLOOKUP($B95,Kraftvärmeprod!$B$1:$AH$479,MATCH(Q$2,Kraftvärmeprod!$B$1:$AG$1,0),FALSE)/1,0)-IFERROR(VLOOKUP($B95,'Slutlig allokering kvv'!$B$2:$AC$462,MATCH(Q$3,'Slutlig allokering kvv'!$B$1:$AJ$1,0),FALSE)/1,0)</f>
        <v>0</v>
      </c>
      <c r="R95">
        <f>IFERROR(VLOOKUP($B95,Kraftvärmeprod!$B$1:$AH$479,MATCH(R$2,Kraftvärmeprod!$B$1:$AG$1,0),FALSE)/1,0)-IFERROR(VLOOKUP($B95,'Slutlig allokering kvv'!$B$2:$AC$462,MATCH(R$3,'Slutlig allokering kvv'!$B$1:$AJ$1,0),FALSE)/1,0)</f>
        <v>0</v>
      </c>
      <c r="S95">
        <f>IFERROR(VLOOKUP($B95,Kraftvärmeprod!$B$1:$AH$479,MATCH(S$2,Kraftvärmeprod!$B$1:$AG$1,0),FALSE)/1,0)-IFERROR(VLOOKUP($B95,'Slutlig allokering kvv'!$B$2:$AC$462,MATCH(S$3,'Slutlig allokering kvv'!$B$1:$AJ$1,0),FALSE)/1,0)</f>
        <v>0</v>
      </c>
      <c r="T95">
        <f>IFERROR(VLOOKUP($B95,Kraftvärmeprod!$B$1:$AH$479,MATCH(T$2,Kraftvärmeprod!$B$1:$AG$1,0),FALSE)/1,0)-IFERROR(VLOOKUP($B95,'Slutlig allokering kvv'!$B$2:$AC$462,MATCH(T$3,'Slutlig allokering kvv'!$B$1:$AJ$1,0),FALSE)/1,0)</f>
        <v>0</v>
      </c>
      <c r="U95">
        <f>IFERROR(VLOOKUP($B95,Kraftvärmeprod!$B$1:$AH$479,MATCH(U$2,Kraftvärmeprod!$B$1:$AG$1,0),FALSE)/1,0)-IFERROR(VLOOKUP($B95,'Slutlig allokering kvv'!$B$2:$AC$462,MATCH(U$3,'Slutlig allokering kvv'!$B$1:$AJ$1,0),FALSE)/1,0)</f>
        <v>0</v>
      </c>
      <c r="V95">
        <f>IFERROR(VLOOKUP($B95,Kraftvärmeprod!$B$1:$AH$479,MATCH(V$2,Kraftvärmeprod!$B$1:$AG$1,0),FALSE)/1,0)-IFERROR(VLOOKUP($B95,'Slutlig allokering kvv'!$B$2:$AC$462,MATCH(V$3,'Slutlig allokering kvv'!$B$1:$AJ$1,0),FALSE)/1,0)</f>
        <v>0</v>
      </c>
      <c r="W95">
        <f>IFERROR(VLOOKUP($B95,Kraftvärmeprod!$B$1:$AH$479,MATCH(W$2,Kraftvärmeprod!$B$1:$AG$1,0),FALSE)/1,0)-IFERROR(VLOOKUP($B95,'Slutlig allokering kvv'!$B$2:$AC$462,MATCH(W$3,'Slutlig allokering kvv'!$B$1:$AJ$1,0),FALSE)/1,0)</f>
        <v>0</v>
      </c>
      <c r="X95">
        <f>IFERROR(VLOOKUP($B95,Kraftvärmeprod!$B$1:$AH$479,MATCH(X$2,Kraftvärmeprod!$B$1:$AG$1,0),FALSE)/1,0)-IFERROR(VLOOKUP($B95,'Slutlig allokering kvv'!$B$2:$AC$462,MATCH(X$3,'Slutlig allokering kvv'!$B$1:$AJ$1,0),FALSE)/1,0)</f>
        <v>0</v>
      </c>
      <c r="Y95">
        <f>IFERROR(VLOOKUP($B95,Kraftvärmeprod!$B$1:$AH$479,MATCH(Y$2,Kraftvärmeprod!$B$1:$AG$1,0),FALSE)/1,0)-IFERROR(VLOOKUP($B95,'Slutlig allokering kvv'!$B$2:$AC$462,MATCH(Y$3,'Slutlig allokering kvv'!$B$1:$AJ$1,0),FALSE)/1,0)</f>
        <v>0</v>
      </c>
      <c r="Z95">
        <f>IFERROR(VLOOKUP($B95,Kraftvärmeprod!$B$1:$AH$479,MATCH(Z$2,Kraftvärmeprod!$B$1:$AG$1,0),FALSE)/1,0)-IFERROR(VLOOKUP($B95,'Slutlig allokering kvv'!$B$2:$AC$462,MATCH(Z$3,'Slutlig allokering kvv'!$B$1:$AJ$1,0),FALSE)/1,0)</f>
        <v>0</v>
      </c>
      <c r="AA95">
        <f>IFERROR(VLOOKUP($B95,Kraftvärmeprod!$B$1:$AH$479,MATCH(AA$2,Kraftvärmeprod!$B$1:$AG$1,0),FALSE)/1,0)-IFERROR(VLOOKUP($B95,'Slutlig allokering kvv'!$B$2:$AC$462,MATCH(AA$3,'Slutlig allokering kvv'!$B$1:$AJ$1,0),FALSE)/1,0)</f>
        <v>0</v>
      </c>
      <c r="AB95">
        <f>IFERROR(VLOOKUP($B95,Kraftvärmeprod!$B$1:$AH$479,MATCH(AB$2,Kraftvärmeprod!$B$1:$AG$1,0),FALSE)/1,0)-IFERROR(VLOOKUP($B95,'Slutlig allokering kvv'!$B$2:$AC$462,MATCH(AB$3,'Slutlig allokering kvv'!$B$1:$AJ$1,0),FALSE)/1,0)</f>
        <v>0</v>
      </c>
      <c r="AE95">
        <f t="shared" si="2"/>
        <v>0</v>
      </c>
      <c r="AG95">
        <f>IFERROR(VLOOKUP(B95,'Slutlig allokering kvv'!$B$2:$AJ$462,MATCH("Summa justerad allokerad tillförd energi (utan hjälpel och rökgaskondensering):",'Slutlig allokering kvv'!$B$1:$AK$1,0),FALSE)/1,"")</f>
        <v>0</v>
      </c>
      <c r="AI95" s="23" t="str">
        <f>IFERROR(1-VLOOKUP(B95,'Slutlig allokering kvv'!$B$2:$AJ$462,MATCH("Andel av bränsle i kvv som allokerats till värme, exklusive rökgaskondensering och hjälpel",'Slutlig allokering kvv'!$B$1:$AK$1,0),FALSE),"")</f>
        <v/>
      </c>
      <c r="AK95" s="23" t="str">
        <f t="shared" si="3"/>
        <v/>
      </c>
    </row>
    <row r="96" spans="1:37" x14ac:dyDescent="0.25">
      <c r="A96" s="2" t="s">
        <v>131</v>
      </c>
      <c r="B96" s="2" t="s">
        <v>134</v>
      </c>
      <c r="C96" s="2" t="str">
        <f>IFERROR(VLOOKUP($B96,Kraftvärmeprod!$B$1:$AH$479,MATCH(C$3,Kraftvärmeprod!$B$1:$AG$1,0),FALSE)/1,"")</f>
        <v/>
      </c>
      <c r="D96" s="2" t="str">
        <f>IFERROR(VLOOKUP($B96,Kraftvärmeprod!$B$1:$AH$479,MATCH(D$3,Kraftvärmeprod!$B$1:$AG$1,0),FALSE)/1,"")</f>
        <v/>
      </c>
      <c r="E96">
        <f>IFERROR(VLOOKUP($B96,Kraftvärmeprod!$B$1:$AH$479,MATCH(E$2,Kraftvärmeprod!$B$1:$AG$1,0),FALSE)/1,0)-IFERROR(VLOOKUP($B96,'Slutlig allokering kvv'!$B$2:$AC$462,MATCH(E$3,'Slutlig allokering kvv'!$B$1:$AJ$1,0),FALSE)/1,0)</f>
        <v>0</v>
      </c>
      <c r="F96">
        <f>IFERROR(VLOOKUP($B96,Kraftvärmeprod!$B$1:$AH$479,MATCH(F$2,Kraftvärmeprod!$B$1:$AG$1,0),FALSE)/1,0)-IFERROR(VLOOKUP($B96,'Slutlig allokering kvv'!$B$2:$AC$462,MATCH(F$3,'Slutlig allokering kvv'!$B$1:$AJ$1,0),FALSE)/1,0)</f>
        <v>0</v>
      </c>
      <c r="G96">
        <f>IFERROR(VLOOKUP($B96,Kraftvärmeprod!$B$1:$AH$479,MATCH(G$2,Kraftvärmeprod!$B$1:$AG$1,0),FALSE)/1,0)-IFERROR(VLOOKUP($B96,'Slutlig allokering kvv'!$B$2:$AC$462,MATCH(G$3,'Slutlig allokering kvv'!$B$1:$AJ$1,0),FALSE)/1,0)</f>
        <v>0</v>
      </c>
      <c r="H96">
        <f>IFERROR(VLOOKUP($B96,Kraftvärmeprod!$B$1:$AH$479,MATCH(H$2,Kraftvärmeprod!$B$1:$AG$1,0),FALSE)/1,0)-IFERROR(VLOOKUP($B96,'Slutlig allokering kvv'!$B$2:$AC$462,MATCH(H$3,'Slutlig allokering kvv'!$B$1:$AJ$1,0),FALSE)/1,0)</f>
        <v>0</v>
      </c>
      <c r="I96">
        <f>IFERROR(VLOOKUP($B96,Kraftvärmeprod!$B$1:$AH$479,MATCH(I$2,Kraftvärmeprod!$B$1:$AG$1,0),FALSE)/1,0)-IFERROR(VLOOKUP($B96,'Slutlig allokering kvv'!$B$2:$AC$462,MATCH(I$3,'Slutlig allokering kvv'!$B$1:$AJ$1,0),FALSE)/1,0)</f>
        <v>0</v>
      </c>
      <c r="J96">
        <f>IFERROR(VLOOKUP($B96,Kraftvärmeprod!$B$1:$AH$479,MATCH(J$2,Kraftvärmeprod!$B$1:$AG$1,0),FALSE)/1,0)-IFERROR(VLOOKUP($B96,'Slutlig allokering kvv'!$B$2:$AC$462,MATCH(J$3,'Slutlig allokering kvv'!$B$1:$AJ$1,0),FALSE)/1,0)</f>
        <v>0</v>
      </c>
      <c r="K96">
        <f>IFERROR(VLOOKUP($B96,Kraftvärmeprod!$B$1:$AH$479,MATCH(K$2,Kraftvärmeprod!$B$1:$AG$1,0),FALSE)/1,0)-IFERROR(VLOOKUP($B96,'Slutlig allokering kvv'!$B$2:$AC$462,MATCH(K$3,'Slutlig allokering kvv'!$B$1:$AJ$1,0),FALSE)/1,0)</f>
        <v>0</v>
      </c>
      <c r="L96">
        <f>IFERROR(VLOOKUP($B96,Kraftvärmeprod!$B$1:$AH$479,MATCH(L$2,Kraftvärmeprod!$B$1:$AG$1,0),FALSE)/1,0)-IFERROR(VLOOKUP($B96,'Slutlig allokering kvv'!$B$2:$AC$462,MATCH(L$3,'Slutlig allokering kvv'!$B$1:$AJ$1,0),FALSE)/1,0)</f>
        <v>0</v>
      </c>
      <c r="M96" s="40">
        <f>IFERROR(VLOOKUP($B96,Miljö!$B$1:$S$477,MATCH(M$2,Miljö!$B$1:$X$1,0),FALSE)/1,0)-IFERROR(VLOOKUP($B96,'Slutlig allokering kvv'!$B$2:$AC$462,MATCH(M$3,'Slutlig allokering kvv'!$B$1:$AJ$1,0),FALSE)/1,0)</f>
        <v>0</v>
      </c>
      <c r="N96">
        <f>IFERROR(VLOOKUP($B96,Kraftvärmeprod!$B$1:$AH$479,MATCH(N$2,Kraftvärmeprod!$B$1:$AG$1,0),FALSE)/1,0)-IFERROR(VLOOKUP($B96,'Slutlig allokering kvv'!$B$2:$AC$462,MATCH(N$3,'Slutlig allokering kvv'!$B$1:$AJ$1,0),FALSE)/1,0)</f>
        <v>0</v>
      </c>
      <c r="O96">
        <f>IFERROR(VLOOKUP($B96,Kraftvärmeprod!$B$1:$AH$479,MATCH(O$2,Kraftvärmeprod!$B$1:$AG$1,0),FALSE)/1,0)-IFERROR(VLOOKUP($B96,'Slutlig allokering kvv'!$B$2:$AC$462,MATCH(O$3,'Slutlig allokering kvv'!$B$1:$AJ$1,0),FALSE)/1,0)</f>
        <v>0</v>
      </c>
      <c r="P96">
        <f>IFERROR(VLOOKUP($B96,Kraftvärmeprod!$B$1:$AH$479,MATCH(P$2,Kraftvärmeprod!$B$1:$AG$1,0),FALSE)/1,0)-IFERROR(VLOOKUP($B96,'Slutlig allokering kvv'!$B$2:$AC$462,MATCH(P$3,'Slutlig allokering kvv'!$B$1:$AJ$1,0),FALSE)/1,0)</f>
        <v>0</v>
      </c>
      <c r="Q96">
        <f>IFERROR(VLOOKUP($B96,Kraftvärmeprod!$B$1:$AH$479,MATCH(Q$2,Kraftvärmeprod!$B$1:$AG$1,0),FALSE)/1,0)-IFERROR(VLOOKUP($B96,'Slutlig allokering kvv'!$B$2:$AC$462,MATCH(Q$3,'Slutlig allokering kvv'!$B$1:$AJ$1,0),FALSE)/1,0)</f>
        <v>0</v>
      </c>
      <c r="R96">
        <f>IFERROR(VLOOKUP($B96,Kraftvärmeprod!$B$1:$AH$479,MATCH(R$2,Kraftvärmeprod!$B$1:$AG$1,0),FALSE)/1,0)-IFERROR(VLOOKUP($B96,'Slutlig allokering kvv'!$B$2:$AC$462,MATCH(R$3,'Slutlig allokering kvv'!$B$1:$AJ$1,0),FALSE)/1,0)</f>
        <v>0</v>
      </c>
      <c r="S96">
        <f>IFERROR(VLOOKUP($B96,Kraftvärmeprod!$B$1:$AH$479,MATCH(S$2,Kraftvärmeprod!$B$1:$AG$1,0),FALSE)/1,0)-IFERROR(VLOOKUP($B96,'Slutlig allokering kvv'!$B$2:$AC$462,MATCH(S$3,'Slutlig allokering kvv'!$B$1:$AJ$1,0),FALSE)/1,0)</f>
        <v>0</v>
      </c>
      <c r="T96">
        <f>IFERROR(VLOOKUP($B96,Kraftvärmeprod!$B$1:$AH$479,MATCH(T$2,Kraftvärmeprod!$B$1:$AG$1,0),FALSE)/1,0)-IFERROR(VLOOKUP($B96,'Slutlig allokering kvv'!$B$2:$AC$462,MATCH(T$3,'Slutlig allokering kvv'!$B$1:$AJ$1,0),FALSE)/1,0)</f>
        <v>0</v>
      </c>
      <c r="U96">
        <f>IFERROR(VLOOKUP($B96,Kraftvärmeprod!$B$1:$AH$479,MATCH(U$2,Kraftvärmeprod!$B$1:$AG$1,0),FALSE)/1,0)-IFERROR(VLOOKUP($B96,'Slutlig allokering kvv'!$B$2:$AC$462,MATCH(U$3,'Slutlig allokering kvv'!$B$1:$AJ$1,0),FALSE)/1,0)</f>
        <v>0</v>
      </c>
      <c r="V96">
        <f>IFERROR(VLOOKUP($B96,Kraftvärmeprod!$B$1:$AH$479,MATCH(V$2,Kraftvärmeprod!$B$1:$AG$1,0),FALSE)/1,0)-IFERROR(VLOOKUP($B96,'Slutlig allokering kvv'!$B$2:$AC$462,MATCH(V$3,'Slutlig allokering kvv'!$B$1:$AJ$1,0),FALSE)/1,0)</f>
        <v>0</v>
      </c>
      <c r="W96">
        <f>IFERROR(VLOOKUP($B96,Kraftvärmeprod!$B$1:$AH$479,MATCH(W$2,Kraftvärmeprod!$B$1:$AG$1,0),FALSE)/1,0)-IFERROR(VLOOKUP($B96,'Slutlig allokering kvv'!$B$2:$AC$462,MATCH(W$3,'Slutlig allokering kvv'!$B$1:$AJ$1,0),FALSE)/1,0)</f>
        <v>0</v>
      </c>
      <c r="X96">
        <f>IFERROR(VLOOKUP($B96,Kraftvärmeprod!$B$1:$AH$479,MATCH(X$2,Kraftvärmeprod!$B$1:$AG$1,0),FALSE)/1,0)-IFERROR(VLOOKUP($B96,'Slutlig allokering kvv'!$B$2:$AC$462,MATCH(X$3,'Slutlig allokering kvv'!$B$1:$AJ$1,0),FALSE)/1,0)</f>
        <v>0</v>
      </c>
      <c r="Y96">
        <f>IFERROR(VLOOKUP($B96,Kraftvärmeprod!$B$1:$AH$479,MATCH(Y$2,Kraftvärmeprod!$B$1:$AG$1,0),FALSE)/1,0)-IFERROR(VLOOKUP($B96,'Slutlig allokering kvv'!$B$2:$AC$462,MATCH(Y$3,'Slutlig allokering kvv'!$B$1:$AJ$1,0),FALSE)/1,0)</f>
        <v>0</v>
      </c>
      <c r="Z96">
        <f>IFERROR(VLOOKUP($B96,Kraftvärmeprod!$B$1:$AH$479,MATCH(Z$2,Kraftvärmeprod!$B$1:$AG$1,0),FALSE)/1,0)-IFERROR(VLOOKUP($B96,'Slutlig allokering kvv'!$B$2:$AC$462,MATCH(Z$3,'Slutlig allokering kvv'!$B$1:$AJ$1,0),FALSE)/1,0)</f>
        <v>0</v>
      </c>
      <c r="AA96">
        <f>IFERROR(VLOOKUP($B96,Kraftvärmeprod!$B$1:$AH$479,MATCH(AA$2,Kraftvärmeprod!$B$1:$AG$1,0),FALSE)/1,0)-IFERROR(VLOOKUP($B96,'Slutlig allokering kvv'!$B$2:$AC$462,MATCH(AA$3,'Slutlig allokering kvv'!$B$1:$AJ$1,0),FALSE)/1,0)</f>
        <v>0</v>
      </c>
      <c r="AB96">
        <f>IFERROR(VLOOKUP($B96,Kraftvärmeprod!$B$1:$AH$479,MATCH(AB$2,Kraftvärmeprod!$B$1:$AG$1,0),FALSE)/1,0)-IFERROR(VLOOKUP($B96,'Slutlig allokering kvv'!$B$2:$AC$462,MATCH(AB$3,'Slutlig allokering kvv'!$B$1:$AJ$1,0),FALSE)/1,0)</f>
        <v>0</v>
      </c>
      <c r="AE96">
        <f t="shared" si="2"/>
        <v>0</v>
      </c>
      <c r="AG96">
        <f>IFERROR(VLOOKUP(B96,'Slutlig allokering kvv'!$B$2:$AJ$462,MATCH("Summa justerad allokerad tillförd energi (utan hjälpel och rökgaskondensering):",'Slutlig allokering kvv'!$B$1:$AK$1,0),FALSE)/1,"")</f>
        <v>0</v>
      </c>
      <c r="AI96" s="23" t="str">
        <f>IFERROR(1-VLOOKUP(B96,'Slutlig allokering kvv'!$B$2:$AJ$462,MATCH("Andel av bränsle i kvv som allokerats till värme, exklusive rökgaskondensering och hjälpel",'Slutlig allokering kvv'!$B$1:$AK$1,0),FALSE),"")</f>
        <v/>
      </c>
      <c r="AK96" s="23" t="str">
        <f t="shared" si="3"/>
        <v/>
      </c>
    </row>
    <row r="97" spans="1:37" x14ac:dyDescent="0.25">
      <c r="A97" s="2" t="s">
        <v>135</v>
      </c>
      <c r="B97" s="2" t="s">
        <v>136</v>
      </c>
      <c r="C97" s="2" t="str">
        <f>IFERROR(VLOOKUP($B97,Kraftvärmeprod!$B$1:$AH$479,MATCH(C$3,Kraftvärmeprod!$B$1:$AG$1,0),FALSE)/1,"")</f>
        <v/>
      </c>
      <c r="D97" s="2" t="str">
        <f>IFERROR(VLOOKUP($B97,Kraftvärmeprod!$B$1:$AH$479,MATCH(D$3,Kraftvärmeprod!$B$1:$AG$1,0),FALSE)/1,"")</f>
        <v/>
      </c>
      <c r="E97">
        <f>IFERROR(VLOOKUP($B97,Kraftvärmeprod!$B$1:$AH$479,MATCH(E$2,Kraftvärmeprod!$B$1:$AG$1,0),FALSE)/1,0)-IFERROR(VLOOKUP($B97,'Slutlig allokering kvv'!$B$2:$AC$462,MATCH(E$3,'Slutlig allokering kvv'!$B$1:$AJ$1,0),FALSE)/1,0)</f>
        <v>0</v>
      </c>
      <c r="F97">
        <f>IFERROR(VLOOKUP($B97,Kraftvärmeprod!$B$1:$AH$479,MATCH(F$2,Kraftvärmeprod!$B$1:$AG$1,0),FALSE)/1,0)-IFERROR(VLOOKUP($B97,'Slutlig allokering kvv'!$B$2:$AC$462,MATCH(F$3,'Slutlig allokering kvv'!$B$1:$AJ$1,0),FALSE)/1,0)</f>
        <v>0</v>
      </c>
      <c r="G97">
        <f>IFERROR(VLOOKUP($B97,Kraftvärmeprod!$B$1:$AH$479,MATCH(G$2,Kraftvärmeprod!$B$1:$AG$1,0),FALSE)/1,0)-IFERROR(VLOOKUP($B97,'Slutlig allokering kvv'!$B$2:$AC$462,MATCH(G$3,'Slutlig allokering kvv'!$B$1:$AJ$1,0),FALSE)/1,0)</f>
        <v>0</v>
      </c>
      <c r="H97">
        <f>IFERROR(VLOOKUP($B97,Kraftvärmeprod!$B$1:$AH$479,MATCH(H$2,Kraftvärmeprod!$B$1:$AG$1,0),FALSE)/1,0)-IFERROR(VLOOKUP($B97,'Slutlig allokering kvv'!$B$2:$AC$462,MATCH(H$3,'Slutlig allokering kvv'!$B$1:$AJ$1,0),FALSE)/1,0)</f>
        <v>0</v>
      </c>
      <c r="I97">
        <f>IFERROR(VLOOKUP($B97,Kraftvärmeprod!$B$1:$AH$479,MATCH(I$2,Kraftvärmeprod!$B$1:$AG$1,0),FALSE)/1,0)-IFERROR(VLOOKUP($B97,'Slutlig allokering kvv'!$B$2:$AC$462,MATCH(I$3,'Slutlig allokering kvv'!$B$1:$AJ$1,0),FALSE)/1,0)</f>
        <v>0</v>
      </c>
      <c r="J97">
        <f>IFERROR(VLOOKUP($B97,Kraftvärmeprod!$B$1:$AH$479,MATCH(J$2,Kraftvärmeprod!$B$1:$AG$1,0),FALSE)/1,0)-IFERROR(VLOOKUP($B97,'Slutlig allokering kvv'!$B$2:$AC$462,MATCH(J$3,'Slutlig allokering kvv'!$B$1:$AJ$1,0),FALSE)/1,0)</f>
        <v>0</v>
      </c>
      <c r="K97">
        <f>IFERROR(VLOOKUP($B97,Kraftvärmeprod!$B$1:$AH$479,MATCH(K$2,Kraftvärmeprod!$B$1:$AG$1,0),FALSE)/1,0)-IFERROR(VLOOKUP($B97,'Slutlig allokering kvv'!$B$2:$AC$462,MATCH(K$3,'Slutlig allokering kvv'!$B$1:$AJ$1,0),FALSE)/1,0)</f>
        <v>0</v>
      </c>
      <c r="L97">
        <f>IFERROR(VLOOKUP($B97,Kraftvärmeprod!$B$1:$AH$479,MATCH(L$2,Kraftvärmeprod!$B$1:$AG$1,0),FALSE)/1,0)-IFERROR(VLOOKUP($B97,'Slutlig allokering kvv'!$B$2:$AC$462,MATCH(L$3,'Slutlig allokering kvv'!$B$1:$AJ$1,0),FALSE)/1,0)</f>
        <v>0</v>
      </c>
      <c r="M97" s="40">
        <f>IFERROR(VLOOKUP($B97,Miljö!$B$1:$S$477,MATCH(M$2,Miljö!$B$1:$X$1,0),FALSE)/1,0)-IFERROR(VLOOKUP($B97,'Slutlig allokering kvv'!$B$2:$AC$462,MATCH(M$3,'Slutlig allokering kvv'!$B$1:$AJ$1,0),FALSE)/1,0)</f>
        <v>0</v>
      </c>
      <c r="N97">
        <f>IFERROR(VLOOKUP($B97,Kraftvärmeprod!$B$1:$AH$479,MATCH(N$2,Kraftvärmeprod!$B$1:$AG$1,0),FALSE)/1,0)-IFERROR(VLOOKUP($B97,'Slutlig allokering kvv'!$B$2:$AC$462,MATCH(N$3,'Slutlig allokering kvv'!$B$1:$AJ$1,0),FALSE)/1,0)</f>
        <v>0</v>
      </c>
      <c r="O97">
        <f>IFERROR(VLOOKUP($B97,Kraftvärmeprod!$B$1:$AH$479,MATCH(O$2,Kraftvärmeprod!$B$1:$AG$1,0),FALSE)/1,0)-IFERROR(VLOOKUP($B97,'Slutlig allokering kvv'!$B$2:$AC$462,MATCH(O$3,'Slutlig allokering kvv'!$B$1:$AJ$1,0),FALSE)/1,0)</f>
        <v>0</v>
      </c>
      <c r="P97">
        <f>IFERROR(VLOOKUP($B97,Kraftvärmeprod!$B$1:$AH$479,MATCH(P$2,Kraftvärmeprod!$B$1:$AG$1,0),FALSE)/1,0)-IFERROR(VLOOKUP($B97,'Slutlig allokering kvv'!$B$2:$AC$462,MATCH(P$3,'Slutlig allokering kvv'!$B$1:$AJ$1,0),FALSE)/1,0)</f>
        <v>0</v>
      </c>
      <c r="Q97">
        <f>IFERROR(VLOOKUP($B97,Kraftvärmeprod!$B$1:$AH$479,MATCH(Q$2,Kraftvärmeprod!$B$1:$AG$1,0),FALSE)/1,0)-IFERROR(VLOOKUP($B97,'Slutlig allokering kvv'!$B$2:$AC$462,MATCH(Q$3,'Slutlig allokering kvv'!$B$1:$AJ$1,0),FALSE)/1,0)</f>
        <v>0</v>
      </c>
      <c r="R97">
        <f>IFERROR(VLOOKUP($B97,Kraftvärmeprod!$B$1:$AH$479,MATCH(R$2,Kraftvärmeprod!$B$1:$AG$1,0),FALSE)/1,0)-IFERROR(VLOOKUP($B97,'Slutlig allokering kvv'!$B$2:$AC$462,MATCH(R$3,'Slutlig allokering kvv'!$B$1:$AJ$1,0),FALSE)/1,0)</f>
        <v>0</v>
      </c>
      <c r="S97">
        <f>IFERROR(VLOOKUP($B97,Kraftvärmeprod!$B$1:$AH$479,MATCH(S$2,Kraftvärmeprod!$B$1:$AG$1,0),FALSE)/1,0)-IFERROR(VLOOKUP($B97,'Slutlig allokering kvv'!$B$2:$AC$462,MATCH(S$3,'Slutlig allokering kvv'!$B$1:$AJ$1,0),FALSE)/1,0)</f>
        <v>0</v>
      </c>
      <c r="T97">
        <f>IFERROR(VLOOKUP($B97,Kraftvärmeprod!$B$1:$AH$479,MATCH(T$2,Kraftvärmeprod!$B$1:$AG$1,0),FALSE)/1,0)-IFERROR(VLOOKUP($B97,'Slutlig allokering kvv'!$B$2:$AC$462,MATCH(T$3,'Slutlig allokering kvv'!$B$1:$AJ$1,0),FALSE)/1,0)</f>
        <v>0</v>
      </c>
      <c r="U97">
        <f>IFERROR(VLOOKUP($B97,Kraftvärmeprod!$B$1:$AH$479,MATCH(U$2,Kraftvärmeprod!$B$1:$AG$1,0),FALSE)/1,0)-IFERROR(VLOOKUP($B97,'Slutlig allokering kvv'!$B$2:$AC$462,MATCH(U$3,'Slutlig allokering kvv'!$B$1:$AJ$1,0),FALSE)/1,0)</f>
        <v>0</v>
      </c>
      <c r="V97">
        <f>IFERROR(VLOOKUP($B97,Kraftvärmeprod!$B$1:$AH$479,MATCH(V$2,Kraftvärmeprod!$B$1:$AG$1,0),FALSE)/1,0)-IFERROR(VLOOKUP($B97,'Slutlig allokering kvv'!$B$2:$AC$462,MATCH(V$3,'Slutlig allokering kvv'!$B$1:$AJ$1,0),FALSE)/1,0)</f>
        <v>0</v>
      </c>
      <c r="W97">
        <f>IFERROR(VLOOKUP($B97,Kraftvärmeprod!$B$1:$AH$479,MATCH(W$2,Kraftvärmeprod!$B$1:$AG$1,0),FALSE)/1,0)-IFERROR(VLOOKUP($B97,'Slutlig allokering kvv'!$B$2:$AC$462,MATCH(W$3,'Slutlig allokering kvv'!$B$1:$AJ$1,0),FALSE)/1,0)</f>
        <v>0</v>
      </c>
      <c r="X97">
        <f>IFERROR(VLOOKUP($B97,Kraftvärmeprod!$B$1:$AH$479,MATCH(X$2,Kraftvärmeprod!$B$1:$AG$1,0),FALSE)/1,0)-IFERROR(VLOOKUP($B97,'Slutlig allokering kvv'!$B$2:$AC$462,MATCH(X$3,'Slutlig allokering kvv'!$B$1:$AJ$1,0),FALSE)/1,0)</f>
        <v>0</v>
      </c>
      <c r="Y97">
        <f>IFERROR(VLOOKUP($B97,Kraftvärmeprod!$B$1:$AH$479,MATCH(Y$2,Kraftvärmeprod!$B$1:$AG$1,0),FALSE)/1,0)-IFERROR(VLOOKUP($B97,'Slutlig allokering kvv'!$B$2:$AC$462,MATCH(Y$3,'Slutlig allokering kvv'!$B$1:$AJ$1,0),FALSE)/1,0)</f>
        <v>0</v>
      </c>
      <c r="Z97">
        <f>IFERROR(VLOOKUP($B97,Kraftvärmeprod!$B$1:$AH$479,MATCH(Z$2,Kraftvärmeprod!$B$1:$AG$1,0),FALSE)/1,0)-IFERROR(VLOOKUP($B97,'Slutlig allokering kvv'!$B$2:$AC$462,MATCH(Z$3,'Slutlig allokering kvv'!$B$1:$AJ$1,0),FALSE)/1,0)</f>
        <v>0</v>
      </c>
      <c r="AA97">
        <f>IFERROR(VLOOKUP($B97,Kraftvärmeprod!$B$1:$AH$479,MATCH(AA$2,Kraftvärmeprod!$B$1:$AG$1,0),FALSE)/1,0)-IFERROR(VLOOKUP($B97,'Slutlig allokering kvv'!$B$2:$AC$462,MATCH(AA$3,'Slutlig allokering kvv'!$B$1:$AJ$1,0),FALSE)/1,0)</f>
        <v>0</v>
      </c>
      <c r="AB97">
        <f>IFERROR(VLOOKUP($B97,Kraftvärmeprod!$B$1:$AH$479,MATCH(AB$2,Kraftvärmeprod!$B$1:$AG$1,0),FALSE)/1,0)-IFERROR(VLOOKUP($B97,'Slutlig allokering kvv'!$B$2:$AC$462,MATCH(AB$3,'Slutlig allokering kvv'!$B$1:$AJ$1,0),FALSE)/1,0)</f>
        <v>0</v>
      </c>
      <c r="AE97">
        <f t="shared" si="2"/>
        <v>0</v>
      </c>
      <c r="AG97">
        <f>IFERROR(VLOOKUP(B97,'Slutlig allokering kvv'!$B$2:$AJ$462,MATCH("Summa justerad allokerad tillförd energi (utan hjälpel och rökgaskondensering):",'Slutlig allokering kvv'!$B$1:$AK$1,0),FALSE)/1,"")</f>
        <v>0</v>
      </c>
      <c r="AI97" s="23" t="str">
        <f>IFERROR(1-VLOOKUP(B97,'Slutlig allokering kvv'!$B$2:$AJ$462,MATCH("Andel av bränsle i kvv som allokerats till värme, exklusive rökgaskondensering och hjälpel",'Slutlig allokering kvv'!$B$1:$AK$1,0),FALSE),"")</f>
        <v/>
      </c>
      <c r="AK97" s="23" t="str">
        <f t="shared" si="3"/>
        <v/>
      </c>
    </row>
    <row r="98" spans="1:37" x14ac:dyDescent="0.25">
      <c r="A98" s="2" t="s">
        <v>135</v>
      </c>
      <c r="B98" s="2" t="s">
        <v>137</v>
      </c>
      <c r="C98" s="2">
        <f>IFERROR(VLOOKUP($B98,Kraftvärmeprod!$B$1:$AH$479,MATCH(C$3,Kraftvärmeprod!$B$1:$AG$1,0),FALSE)/1,"")</f>
        <v>255.44499999999999</v>
      </c>
      <c r="D98" s="2">
        <f>IFERROR(VLOOKUP($B98,Kraftvärmeprod!$B$1:$AH$479,MATCH(D$3,Kraftvärmeprod!$B$1:$AG$1,0),FALSE)/1,"")</f>
        <v>82.718000000000004</v>
      </c>
      <c r="E98">
        <f>IFERROR(VLOOKUP($B98,Kraftvärmeprod!$B$1:$AH$479,MATCH(E$2,Kraftvärmeprod!$B$1:$AG$1,0),FALSE)/1,0)-IFERROR(VLOOKUP($B98,'Slutlig allokering kvv'!$B$2:$AC$462,MATCH(E$3,'Slutlig allokering kvv'!$B$1:$AJ$1,0),FALSE)/1,0)</f>
        <v>0</v>
      </c>
      <c r="F98">
        <f>IFERROR(VLOOKUP($B98,Kraftvärmeprod!$B$1:$AH$479,MATCH(F$2,Kraftvärmeprod!$B$1:$AG$1,0),FALSE)/1,0)-IFERROR(VLOOKUP($B98,'Slutlig allokering kvv'!$B$2:$AC$462,MATCH(F$3,'Slutlig allokering kvv'!$B$1:$AJ$1,0),FALSE)/1,0)</f>
        <v>0</v>
      </c>
      <c r="G98">
        <f>IFERROR(VLOOKUP($B98,Kraftvärmeprod!$B$1:$AH$479,MATCH(G$2,Kraftvärmeprod!$B$1:$AG$1,0),FALSE)/1,0)-IFERROR(VLOOKUP($B98,'Slutlig allokering kvv'!$B$2:$AC$462,MATCH(G$3,'Slutlig allokering kvv'!$B$1:$AJ$1,0),FALSE)/1,0)</f>
        <v>28.343400000000003</v>
      </c>
      <c r="H98">
        <f>IFERROR(VLOOKUP($B98,Kraftvärmeprod!$B$1:$AH$479,MATCH(H$2,Kraftvärmeprod!$B$1:$AG$1,0),FALSE)/1,0)-IFERROR(VLOOKUP($B98,'Slutlig allokering kvv'!$B$2:$AC$462,MATCH(H$3,'Slutlig allokering kvv'!$B$1:$AJ$1,0),FALSE)/1,0)</f>
        <v>0</v>
      </c>
      <c r="I98">
        <f>IFERROR(VLOOKUP($B98,Kraftvärmeprod!$B$1:$AH$479,MATCH(I$2,Kraftvärmeprod!$B$1:$AG$1,0),FALSE)/1,0)-IFERROR(VLOOKUP($B98,'Slutlig allokering kvv'!$B$2:$AC$462,MATCH(I$3,'Slutlig allokering kvv'!$B$1:$AJ$1,0),FALSE)/1,0)</f>
        <v>0.38389699999999993</v>
      </c>
      <c r="J98">
        <f>IFERROR(VLOOKUP($B98,Kraftvärmeprod!$B$1:$AH$479,MATCH(J$2,Kraftvärmeprod!$B$1:$AG$1,0),FALSE)/1,0)-IFERROR(VLOOKUP($B98,'Slutlig allokering kvv'!$B$2:$AC$462,MATCH(J$3,'Slutlig allokering kvv'!$B$1:$AJ$1,0),FALSE)/1,0)</f>
        <v>0</v>
      </c>
      <c r="K98">
        <f>IFERROR(VLOOKUP($B98,Kraftvärmeprod!$B$1:$AH$479,MATCH(K$2,Kraftvärmeprod!$B$1:$AG$1,0),FALSE)/1,0)-IFERROR(VLOOKUP($B98,'Slutlig allokering kvv'!$B$2:$AC$462,MATCH(K$3,'Slutlig allokering kvv'!$B$1:$AJ$1,0),FALSE)/1,0)</f>
        <v>0</v>
      </c>
      <c r="L98">
        <f>IFERROR(VLOOKUP($B98,Kraftvärmeprod!$B$1:$AH$479,MATCH(L$2,Kraftvärmeprod!$B$1:$AG$1,0),FALSE)/1,0)-IFERROR(VLOOKUP($B98,'Slutlig allokering kvv'!$B$2:$AC$462,MATCH(L$3,'Slutlig allokering kvv'!$B$1:$AJ$1,0),FALSE)/1,0)</f>
        <v>34.288600000000002</v>
      </c>
      <c r="M98" s="40">
        <f>IFERROR(VLOOKUP($B98,Miljö!$B$1:$S$477,MATCH(M$2,Miljö!$B$1:$X$1,0),FALSE)/1,0)-IFERROR(VLOOKUP($B98,'Slutlig allokering kvv'!$B$2:$AC$462,MATCH(M$3,'Slutlig allokering kvv'!$B$1:$AJ$1,0),FALSE)/1,0)</f>
        <v>7.1458200000000005</v>
      </c>
      <c r="N98">
        <f>IFERROR(VLOOKUP($B98,Kraftvärmeprod!$B$1:$AH$479,MATCH(N$2,Kraftvärmeprod!$B$1:$AG$1,0),FALSE)/1,0)-IFERROR(VLOOKUP($B98,'Slutlig allokering kvv'!$B$2:$AC$462,MATCH(N$3,'Slutlig allokering kvv'!$B$1:$AJ$1,0),FALSE)/1,0)</f>
        <v>0</v>
      </c>
      <c r="O98">
        <f>IFERROR(VLOOKUP($B98,Kraftvärmeprod!$B$1:$AH$479,MATCH(O$2,Kraftvärmeprod!$B$1:$AG$1,0),FALSE)/1,0)-IFERROR(VLOOKUP($B98,'Slutlig allokering kvv'!$B$2:$AC$462,MATCH(O$3,'Slutlig allokering kvv'!$B$1:$AJ$1,0),FALSE)/1,0)</f>
        <v>29.153500000000001</v>
      </c>
      <c r="P98">
        <f>IFERROR(VLOOKUP($B98,Kraftvärmeprod!$B$1:$AH$479,MATCH(P$2,Kraftvärmeprod!$B$1:$AG$1,0),FALSE)/1,0)-IFERROR(VLOOKUP($B98,'Slutlig allokering kvv'!$B$2:$AC$462,MATCH(P$3,'Slutlig allokering kvv'!$B$1:$AJ$1,0),FALSE)/1,0)</f>
        <v>0</v>
      </c>
      <c r="Q98">
        <f>IFERROR(VLOOKUP($B98,Kraftvärmeprod!$B$1:$AH$479,MATCH(Q$2,Kraftvärmeprod!$B$1:$AG$1,0),FALSE)/1,0)-IFERROR(VLOOKUP($B98,'Slutlig allokering kvv'!$B$2:$AC$462,MATCH(Q$3,'Slutlig allokering kvv'!$B$1:$AJ$1,0),FALSE)/1,0)</f>
        <v>5.5515300000000005</v>
      </c>
      <c r="R98">
        <f>IFERROR(VLOOKUP($B98,Kraftvärmeprod!$B$1:$AH$479,MATCH(R$2,Kraftvärmeprod!$B$1:$AG$1,0),FALSE)/1,0)-IFERROR(VLOOKUP($B98,'Slutlig allokering kvv'!$B$2:$AC$462,MATCH(R$3,'Slutlig allokering kvv'!$B$1:$AJ$1,0),FALSE)/1,0)</f>
        <v>41.22229999999999</v>
      </c>
      <c r="S98">
        <f>IFERROR(VLOOKUP($B98,Kraftvärmeprod!$B$1:$AH$479,MATCH(S$2,Kraftvärmeprod!$B$1:$AG$1,0),FALSE)/1,0)-IFERROR(VLOOKUP($B98,'Slutlig allokering kvv'!$B$2:$AC$462,MATCH(S$3,'Slutlig allokering kvv'!$B$1:$AJ$1,0),FALSE)/1,0)</f>
        <v>0</v>
      </c>
      <c r="T98">
        <f>IFERROR(VLOOKUP($B98,Kraftvärmeprod!$B$1:$AH$479,MATCH(T$2,Kraftvärmeprod!$B$1:$AG$1,0),FALSE)/1,0)-IFERROR(VLOOKUP($B98,'Slutlig allokering kvv'!$B$2:$AC$462,MATCH(T$3,'Slutlig allokering kvv'!$B$1:$AJ$1,0),FALSE)/1,0)</f>
        <v>0</v>
      </c>
      <c r="U98">
        <f>IFERROR(VLOOKUP($B98,Kraftvärmeprod!$B$1:$AH$479,MATCH(U$2,Kraftvärmeprod!$B$1:$AG$1,0),FALSE)/1,0)-IFERROR(VLOOKUP($B98,'Slutlig allokering kvv'!$B$2:$AC$462,MATCH(U$3,'Slutlig allokering kvv'!$B$1:$AJ$1,0),FALSE)/1,0)</f>
        <v>0</v>
      </c>
      <c r="V98">
        <f>IFERROR(VLOOKUP($B98,Kraftvärmeprod!$B$1:$AH$479,MATCH(V$2,Kraftvärmeprod!$B$1:$AG$1,0),FALSE)/1,0)-IFERROR(VLOOKUP($B98,'Slutlig allokering kvv'!$B$2:$AC$462,MATCH(V$3,'Slutlig allokering kvv'!$B$1:$AJ$1,0),FALSE)/1,0)</f>
        <v>0</v>
      </c>
      <c r="W98">
        <f>IFERROR(VLOOKUP($B98,Kraftvärmeprod!$B$1:$AH$479,MATCH(W$2,Kraftvärmeprod!$B$1:$AG$1,0),FALSE)/1,0)-IFERROR(VLOOKUP($B98,'Slutlig allokering kvv'!$B$2:$AC$462,MATCH(W$3,'Slutlig allokering kvv'!$B$1:$AJ$1,0),FALSE)/1,0)</f>
        <v>0</v>
      </c>
      <c r="X98">
        <f>IFERROR(VLOOKUP($B98,Kraftvärmeprod!$B$1:$AH$479,MATCH(X$2,Kraftvärmeprod!$B$1:$AG$1,0),FALSE)/1,0)-IFERROR(VLOOKUP($B98,'Slutlig allokering kvv'!$B$2:$AC$462,MATCH(X$3,'Slutlig allokering kvv'!$B$1:$AJ$1,0),FALSE)/1,0)</f>
        <v>0</v>
      </c>
      <c r="Y98">
        <f>IFERROR(VLOOKUP($B98,Kraftvärmeprod!$B$1:$AH$479,MATCH(Y$2,Kraftvärmeprod!$B$1:$AG$1,0),FALSE)/1,0)-IFERROR(VLOOKUP($B98,'Slutlig allokering kvv'!$B$2:$AC$462,MATCH(Y$3,'Slutlig allokering kvv'!$B$1:$AJ$1,0),FALSE)/1,0)</f>
        <v>0</v>
      </c>
      <c r="Z98">
        <f>IFERROR(VLOOKUP($B98,Kraftvärmeprod!$B$1:$AH$479,MATCH(Z$2,Kraftvärmeprod!$B$1:$AG$1,0),FALSE)/1,0)-IFERROR(VLOOKUP($B98,'Slutlig allokering kvv'!$B$2:$AC$462,MATCH(Z$3,'Slutlig allokering kvv'!$B$1:$AJ$1,0),FALSE)/1,0)</f>
        <v>0</v>
      </c>
      <c r="AA98">
        <f>IFERROR(VLOOKUP($B98,Kraftvärmeprod!$B$1:$AH$479,MATCH(AA$2,Kraftvärmeprod!$B$1:$AG$1,0),FALSE)/1,0)-IFERROR(VLOOKUP($B98,'Slutlig allokering kvv'!$B$2:$AC$462,MATCH(AA$3,'Slutlig allokering kvv'!$B$1:$AJ$1,0),FALSE)/1,0)</f>
        <v>0</v>
      </c>
      <c r="AB98">
        <f>IFERROR(VLOOKUP($B98,Kraftvärmeprod!$B$1:$AH$479,MATCH(AB$2,Kraftvärmeprod!$B$1:$AG$1,0),FALSE)/1,0)-IFERROR(VLOOKUP($B98,'Slutlig allokering kvv'!$B$2:$AC$462,MATCH(AB$3,'Slutlig allokering kvv'!$B$1:$AJ$1,0),FALSE)/1,0)</f>
        <v>32.059699999999999</v>
      </c>
      <c r="AE98">
        <f t="shared" si="2"/>
        <v>171.002927</v>
      </c>
      <c r="AG98">
        <f>IFERROR(VLOOKUP(B98,'Slutlig allokering kvv'!$B$2:$AJ$462,MATCH("Summa justerad allokerad tillförd energi (utan hjälpel och rökgaskondensering):",'Slutlig allokering kvv'!$B$1:$AK$1,0),FALSE)/1,"")</f>
        <v>202.76707299999998</v>
      </c>
      <c r="AI98" s="23">
        <f>IFERROR(1-VLOOKUP(B98,'Slutlig allokering kvv'!$B$2:$AJ$462,MATCH("Andel av bränsle i kvv som allokerats till värme, exklusive rökgaskondensering och hjälpel",'Slutlig allokering kvv'!$B$1:$AK$1,0),FALSE),"")</f>
        <v>0.45750843299355226</v>
      </c>
      <c r="AK98" s="23">
        <f t="shared" si="3"/>
        <v>0.45750843299355221</v>
      </c>
    </row>
    <row r="99" spans="1:37" x14ac:dyDescent="0.25">
      <c r="A99" s="2" t="s">
        <v>135</v>
      </c>
      <c r="B99" s="2" t="s">
        <v>138</v>
      </c>
      <c r="C99" s="2" t="str">
        <f>IFERROR(VLOOKUP($B99,Kraftvärmeprod!$B$1:$AH$479,MATCH(C$3,Kraftvärmeprod!$B$1:$AG$1,0),FALSE)/1,"")</f>
        <v/>
      </c>
      <c r="D99" s="2" t="str">
        <f>IFERROR(VLOOKUP($B99,Kraftvärmeprod!$B$1:$AH$479,MATCH(D$3,Kraftvärmeprod!$B$1:$AG$1,0),FALSE)/1,"")</f>
        <v/>
      </c>
      <c r="E99">
        <f>IFERROR(VLOOKUP($B99,Kraftvärmeprod!$B$1:$AH$479,MATCH(E$2,Kraftvärmeprod!$B$1:$AG$1,0),FALSE)/1,0)-IFERROR(VLOOKUP($B99,'Slutlig allokering kvv'!$B$2:$AC$462,MATCH(E$3,'Slutlig allokering kvv'!$B$1:$AJ$1,0),FALSE)/1,0)</f>
        <v>0</v>
      </c>
      <c r="F99">
        <f>IFERROR(VLOOKUP($B99,Kraftvärmeprod!$B$1:$AH$479,MATCH(F$2,Kraftvärmeprod!$B$1:$AG$1,0),FALSE)/1,0)-IFERROR(VLOOKUP($B99,'Slutlig allokering kvv'!$B$2:$AC$462,MATCH(F$3,'Slutlig allokering kvv'!$B$1:$AJ$1,0),FALSE)/1,0)</f>
        <v>0</v>
      </c>
      <c r="G99">
        <f>IFERROR(VLOOKUP($B99,Kraftvärmeprod!$B$1:$AH$479,MATCH(G$2,Kraftvärmeprod!$B$1:$AG$1,0),FALSE)/1,0)-IFERROR(VLOOKUP($B99,'Slutlig allokering kvv'!$B$2:$AC$462,MATCH(G$3,'Slutlig allokering kvv'!$B$1:$AJ$1,0),FALSE)/1,0)</f>
        <v>0</v>
      </c>
      <c r="H99">
        <f>IFERROR(VLOOKUP($B99,Kraftvärmeprod!$B$1:$AH$479,MATCH(H$2,Kraftvärmeprod!$B$1:$AG$1,0),FALSE)/1,0)-IFERROR(VLOOKUP($B99,'Slutlig allokering kvv'!$B$2:$AC$462,MATCH(H$3,'Slutlig allokering kvv'!$B$1:$AJ$1,0),FALSE)/1,0)</f>
        <v>0</v>
      </c>
      <c r="I99">
        <f>IFERROR(VLOOKUP($B99,Kraftvärmeprod!$B$1:$AH$479,MATCH(I$2,Kraftvärmeprod!$B$1:$AG$1,0),FALSE)/1,0)-IFERROR(VLOOKUP($B99,'Slutlig allokering kvv'!$B$2:$AC$462,MATCH(I$3,'Slutlig allokering kvv'!$B$1:$AJ$1,0),FALSE)/1,0)</f>
        <v>0</v>
      </c>
      <c r="J99">
        <f>IFERROR(VLOOKUP($B99,Kraftvärmeprod!$B$1:$AH$479,MATCH(J$2,Kraftvärmeprod!$B$1:$AG$1,0),FALSE)/1,0)-IFERROR(VLOOKUP($B99,'Slutlig allokering kvv'!$B$2:$AC$462,MATCH(J$3,'Slutlig allokering kvv'!$B$1:$AJ$1,0),FALSE)/1,0)</f>
        <v>0</v>
      </c>
      <c r="K99">
        <f>IFERROR(VLOOKUP($B99,Kraftvärmeprod!$B$1:$AH$479,MATCH(K$2,Kraftvärmeprod!$B$1:$AG$1,0),FALSE)/1,0)-IFERROR(VLOOKUP($B99,'Slutlig allokering kvv'!$B$2:$AC$462,MATCH(K$3,'Slutlig allokering kvv'!$B$1:$AJ$1,0),FALSE)/1,0)</f>
        <v>0</v>
      </c>
      <c r="L99">
        <f>IFERROR(VLOOKUP($B99,Kraftvärmeprod!$B$1:$AH$479,MATCH(L$2,Kraftvärmeprod!$B$1:$AG$1,0),FALSE)/1,0)-IFERROR(VLOOKUP($B99,'Slutlig allokering kvv'!$B$2:$AC$462,MATCH(L$3,'Slutlig allokering kvv'!$B$1:$AJ$1,0),FALSE)/1,0)</f>
        <v>0</v>
      </c>
      <c r="M99" s="40">
        <f>IFERROR(VLOOKUP($B99,Miljö!$B$1:$S$477,MATCH(M$2,Miljö!$B$1:$X$1,0),FALSE)/1,0)-IFERROR(VLOOKUP($B99,'Slutlig allokering kvv'!$B$2:$AC$462,MATCH(M$3,'Slutlig allokering kvv'!$B$1:$AJ$1,0),FALSE)/1,0)</f>
        <v>0</v>
      </c>
      <c r="N99">
        <f>IFERROR(VLOOKUP($B99,Kraftvärmeprod!$B$1:$AH$479,MATCH(N$2,Kraftvärmeprod!$B$1:$AG$1,0),FALSE)/1,0)-IFERROR(VLOOKUP($B99,'Slutlig allokering kvv'!$B$2:$AC$462,MATCH(N$3,'Slutlig allokering kvv'!$B$1:$AJ$1,0),FALSE)/1,0)</f>
        <v>0</v>
      </c>
      <c r="O99">
        <f>IFERROR(VLOOKUP($B99,Kraftvärmeprod!$B$1:$AH$479,MATCH(O$2,Kraftvärmeprod!$B$1:$AG$1,0),FALSE)/1,0)-IFERROR(VLOOKUP($B99,'Slutlig allokering kvv'!$B$2:$AC$462,MATCH(O$3,'Slutlig allokering kvv'!$B$1:$AJ$1,0),FALSE)/1,0)</f>
        <v>0</v>
      </c>
      <c r="P99">
        <f>IFERROR(VLOOKUP($B99,Kraftvärmeprod!$B$1:$AH$479,MATCH(P$2,Kraftvärmeprod!$B$1:$AG$1,0),FALSE)/1,0)-IFERROR(VLOOKUP($B99,'Slutlig allokering kvv'!$B$2:$AC$462,MATCH(P$3,'Slutlig allokering kvv'!$B$1:$AJ$1,0),FALSE)/1,0)</f>
        <v>0</v>
      </c>
      <c r="Q99">
        <f>IFERROR(VLOOKUP($B99,Kraftvärmeprod!$B$1:$AH$479,MATCH(Q$2,Kraftvärmeprod!$B$1:$AG$1,0),FALSE)/1,0)-IFERROR(VLOOKUP($B99,'Slutlig allokering kvv'!$B$2:$AC$462,MATCH(Q$3,'Slutlig allokering kvv'!$B$1:$AJ$1,0),FALSE)/1,0)</f>
        <v>0</v>
      </c>
      <c r="R99">
        <f>IFERROR(VLOOKUP($B99,Kraftvärmeprod!$B$1:$AH$479,MATCH(R$2,Kraftvärmeprod!$B$1:$AG$1,0),FALSE)/1,0)-IFERROR(VLOOKUP($B99,'Slutlig allokering kvv'!$B$2:$AC$462,MATCH(R$3,'Slutlig allokering kvv'!$B$1:$AJ$1,0),FALSE)/1,0)</f>
        <v>0</v>
      </c>
      <c r="S99">
        <f>IFERROR(VLOOKUP($B99,Kraftvärmeprod!$B$1:$AH$479,MATCH(S$2,Kraftvärmeprod!$B$1:$AG$1,0),FALSE)/1,0)-IFERROR(VLOOKUP($B99,'Slutlig allokering kvv'!$B$2:$AC$462,MATCH(S$3,'Slutlig allokering kvv'!$B$1:$AJ$1,0),FALSE)/1,0)</f>
        <v>0</v>
      </c>
      <c r="T99">
        <f>IFERROR(VLOOKUP($B99,Kraftvärmeprod!$B$1:$AH$479,MATCH(T$2,Kraftvärmeprod!$B$1:$AG$1,0),FALSE)/1,0)-IFERROR(VLOOKUP($B99,'Slutlig allokering kvv'!$B$2:$AC$462,MATCH(T$3,'Slutlig allokering kvv'!$B$1:$AJ$1,0),FALSE)/1,0)</f>
        <v>0</v>
      </c>
      <c r="U99">
        <f>IFERROR(VLOOKUP($B99,Kraftvärmeprod!$B$1:$AH$479,MATCH(U$2,Kraftvärmeprod!$B$1:$AG$1,0),FALSE)/1,0)-IFERROR(VLOOKUP($B99,'Slutlig allokering kvv'!$B$2:$AC$462,MATCH(U$3,'Slutlig allokering kvv'!$B$1:$AJ$1,0),FALSE)/1,0)</f>
        <v>0</v>
      </c>
      <c r="V99">
        <f>IFERROR(VLOOKUP($B99,Kraftvärmeprod!$B$1:$AH$479,MATCH(V$2,Kraftvärmeprod!$B$1:$AG$1,0),FALSE)/1,0)-IFERROR(VLOOKUP($B99,'Slutlig allokering kvv'!$B$2:$AC$462,MATCH(V$3,'Slutlig allokering kvv'!$B$1:$AJ$1,0),FALSE)/1,0)</f>
        <v>0</v>
      </c>
      <c r="W99">
        <f>IFERROR(VLOOKUP($B99,Kraftvärmeprod!$B$1:$AH$479,MATCH(W$2,Kraftvärmeprod!$B$1:$AG$1,0),FALSE)/1,0)-IFERROR(VLOOKUP($B99,'Slutlig allokering kvv'!$B$2:$AC$462,MATCH(W$3,'Slutlig allokering kvv'!$B$1:$AJ$1,0),FALSE)/1,0)</f>
        <v>0</v>
      </c>
      <c r="X99">
        <f>IFERROR(VLOOKUP($B99,Kraftvärmeprod!$B$1:$AH$479,MATCH(X$2,Kraftvärmeprod!$B$1:$AG$1,0),FALSE)/1,0)-IFERROR(VLOOKUP($B99,'Slutlig allokering kvv'!$B$2:$AC$462,MATCH(X$3,'Slutlig allokering kvv'!$B$1:$AJ$1,0),FALSE)/1,0)</f>
        <v>0</v>
      </c>
      <c r="Y99">
        <f>IFERROR(VLOOKUP($B99,Kraftvärmeprod!$B$1:$AH$479,MATCH(Y$2,Kraftvärmeprod!$B$1:$AG$1,0),FALSE)/1,0)-IFERROR(VLOOKUP($B99,'Slutlig allokering kvv'!$B$2:$AC$462,MATCH(Y$3,'Slutlig allokering kvv'!$B$1:$AJ$1,0),FALSE)/1,0)</f>
        <v>0</v>
      </c>
      <c r="Z99">
        <f>IFERROR(VLOOKUP($B99,Kraftvärmeprod!$B$1:$AH$479,MATCH(Z$2,Kraftvärmeprod!$B$1:$AG$1,0),FALSE)/1,0)-IFERROR(VLOOKUP($B99,'Slutlig allokering kvv'!$B$2:$AC$462,MATCH(Z$3,'Slutlig allokering kvv'!$B$1:$AJ$1,0),FALSE)/1,0)</f>
        <v>0</v>
      </c>
      <c r="AA99">
        <f>IFERROR(VLOOKUP($B99,Kraftvärmeprod!$B$1:$AH$479,MATCH(AA$2,Kraftvärmeprod!$B$1:$AG$1,0),FALSE)/1,0)-IFERROR(VLOOKUP($B99,'Slutlig allokering kvv'!$B$2:$AC$462,MATCH(AA$3,'Slutlig allokering kvv'!$B$1:$AJ$1,0),FALSE)/1,0)</f>
        <v>0</v>
      </c>
      <c r="AB99">
        <f>IFERROR(VLOOKUP($B99,Kraftvärmeprod!$B$1:$AH$479,MATCH(AB$2,Kraftvärmeprod!$B$1:$AG$1,0),FALSE)/1,0)-IFERROR(VLOOKUP($B99,'Slutlig allokering kvv'!$B$2:$AC$462,MATCH(AB$3,'Slutlig allokering kvv'!$B$1:$AJ$1,0),FALSE)/1,0)</f>
        <v>0</v>
      </c>
      <c r="AE99">
        <f t="shared" si="2"/>
        <v>0</v>
      </c>
      <c r="AG99">
        <f>IFERROR(VLOOKUP(B99,'Slutlig allokering kvv'!$B$2:$AJ$462,MATCH("Summa justerad allokerad tillförd energi (utan hjälpel och rökgaskondensering):",'Slutlig allokering kvv'!$B$1:$AK$1,0),FALSE)/1,"")</f>
        <v>0</v>
      </c>
      <c r="AI99" s="23" t="str">
        <f>IFERROR(1-VLOOKUP(B99,'Slutlig allokering kvv'!$B$2:$AJ$462,MATCH("Andel av bränsle i kvv som allokerats till värme, exklusive rökgaskondensering och hjälpel",'Slutlig allokering kvv'!$B$1:$AK$1,0),FALSE),"")</f>
        <v/>
      </c>
      <c r="AK99" s="23" t="str">
        <f t="shared" si="3"/>
        <v/>
      </c>
    </row>
    <row r="100" spans="1:37" x14ac:dyDescent="0.25">
      <c r="A100" s="2" t="s">
        <v>135</v>
      </c>
      <c r="B100" s="2" t="s">
        <v>139</v>
      </c>
      <c r="C100" s="2" t="str">
        <f>IFERROR(VLOOKUP($B100,Kraftvärmeprod!$B$1:$AH$479,MATCH(C$3,Kraftvärmeprod!$B$1:$AG$1,0),FALSE)/1,"")</f>
        <v/>
      </c>
      <c r="D100" s="2" t="str">
        <f>IFERROR(VLOOKUP($B100,Kraftvärmeprod!$B$1:$AH$479,MATCH(D$3,Kraftvärmeprod!$B$1:$AG$1,0),FALSE)/1,"")</f>
        <v/>
      </c>
      <c r="E100">
        <f>IFERROR(VLOOKUP($B100,Kraftvärmeprod!$B$1:$AH$479,MATCH(E$2,Kraftvärmeprod!$B$1:$AG$1,0),FALSE)/1,0)-IFERROR(VLOOKUP($B100,'Slutlig allokering kvv'!$B$2:$AC$462,MATCH(E$3,'Slutlig allokering kvv'!$B$1:$AJ$1,0),FALSE)/1,0)</f>
        <v>0</v>
      </c>
      <c r="F100">
        <f>IFERROR(VLOOKUP($B100,Kraftvärmeprod!$B$1:$AH$479,MATCH(F$2,Kraftvärmeprod!$B$1:$AG$1,0),FALSE)/1,0)-IFERROR(VLOOKUP($B100,'Slutlig allokering kvv'!$B$2:$AC$462,MATCH(F$3,'Slutlig allokering kvv'!$B$1:$AJ$1,0),FALSE)/1,0)</f>
        <v>0</v>
      </c>
      <c r="G100">
        <f>IFERROR(VLOOKUP($B100,Kraftvärmeprod!$B$1:$AH$479,MATCH(G$2,Kraftvärmeprod!$B$1:$AG$1,0),FALSE)/1,0)-IFERROR(VLOOKUP($B100,'Slutlig allokering kvv'!$B$2:$AC$462,MATCH(G$3,'Slutlig allokering kvv'!$B$1:$AJ$1,0),FALSE)/1,0)</f>
        <v>0</v>
      </c>
      <c r="H100">
        <f>IFERROR(VLOOKUP($B100,Kraftvärmeprod!$B$1:$AH$479,MATCH(H$2,Kraftvärmeprod!$B$1:$AG$1,0),FALSE)/1,0)-IFERROR(VLOOKUP($B100,'Slutlig allokering kvv'!$B$2:$AC$462,MATCH(H$3,'Slutlig allokering kvv'!$B$1:$AJ$1,0),FALSE)/1,0)</f>
        <v>0</v>
      </c>
      <c r="I100">
        <f>IFERROR(VLOOKUP($B100,Kraftvärmeprod!$B$1:$AH$479,MATCH(I$2,Kraftvärmeprod!$B$1:$AG$1,0),FALSE)/1,0)-IFERROR(VLOOKUP($B100,'Slutlig allokering kvv'!$B$2:$AC$462,MATCH(I$3,'Slutlig allokering kvv'!$B$1:$AJ$1,0),FALSE)/1,0)</f>
        <v>0</v>
      </c>
      <c r="J100">
        <f>IFERROR(VLOOKUP($B100,Kraftvärmeprod!$B$1:$AH$479,MATCH(J$2,Kraftvärmeprod!$B$1:$AG$1,0),FALSE)/1,0)-IFERROR(VLOOKUP($B100,'Slutlig allokering kvv'!$B$2:$AC$462,MATCH(J$3,'Slutlig allokering kvv'!$B$1:$AJ$1,0),FALSE)/1,0)</f>
        <v>0</v>
      </c>
      <c r="K100">
        <f>IFERROR(VLOOKUP($B100,Kraftvärmeprod!$B$1:$AH$479,MATCH(K$2,Kraftvärmeprod!$B$1:$AG$1,0),FALSE)/1,0)-IFERROR(VLOOKUP($B100,'Slutlig allokering kvv'!$B$2:$AC$462,MATCH(K$3,'Slutlig allokering kvv'!$B$1:$AJ$1,0),FALSE)/1,0)</f>
        <v>0</v>
      </c>
      <c r="L100">
        <f>IFERROR(VLOOKUP($B100,Kraftvärmeprod!$B$1:$AH$479,MATCH(L$2,Kraftvärmeprod!$B$1:$AG$1,0),FALSE)/1,0)-IFERROR(VLOOKUP($B100,'Slutlig allokering kvv'!$B$2:$AC$462,MATCH(L$3,'Slutlig allokering kvv'!$B$1:$AJ$1,0),FALSE)/1,0)</f>
        <v>0</v>
      </c>
      <c r="M100" s="40">
        <f>IFERROR(VLOOKUP($B100,Miljö!$B$1:$S$477,MATCH(M$2,Miljö!$B$1:$X$1,0),FALSE)/1,0)-IFERROR(VLOOKUP($B100,'Slutlig allokering kvv'!$B$2:$AC$462,MATCH(M$3,'Slutlig allokering kvv'!$B$1:$AJ$1,0),FALSE)/1,0)</f>
        <v>0</v>
      </c>
      <c r="N100">
        <f>IFERROR(VLOOKUP($B100,Kraftvärmeprod!$B$1:$AH$479,MATCH(N$2,Kraftvärmeprod!$B$1:$AG$1,0),FALSE)/1,0)-IFERROR(VLOOKUP($B100,'Slutlig allokering kvv'!$B$2:$AC$462,MATCH(N$3,'Slutlig allokering kvv'!$B$1:$AJ$1,0),FALSE)/1,0)</f>
        <v>0</v>
      </c>
      <c r="O100">
        <f>IFERROR(VLOOKUP($B100,Kraftvärmeprod!$B$1:$AH$479,MATCH(O$2,Kraftvärmeprod!$B$1:$AG$1,0),FALSE)/1,0)-IFERROR(VLOOKUP($B100,'Slutlig allokering kvv'!$B$2:$AC$462,MATCH(O$3,'Slutlig allokering kvv'!$B$1:$AJ$1,0),FALSE)/1,0)</f>
        <v>0</v>
      </c>
      <c r="P100">
        <f>IFERROR(VLOOKUP($B100,Kraftvärmeprod!$B$1:$AH$479,MATCH(P$2,Kraftvärmeprod!$B$1:$AG$1,0),FALSE)/1,0)-IFERROR(VLOOKUP($B100,'Slutlig allokering kvv'!$B$2:$AC$462,MATCH(P$3,'Slutlig allokering kvv'!$B$1:$AJ$1,0),FALSE)/1,0)</f>
        <v>0</v>
      </c>
      <c r="Q100">
        <f>IFERROR(VLOOKUP($B100,Kraftvärmeprod!$B$1:$AH$479,MATCH(Q$2,Kraftvärmeprod!$B$1:$AG$1,0),FALSE)/1,0)-IFERROR(VLOOKUP($B100,'Slutlig allokering kvv'!$B$2:$AC$462,MATCH(Q$3,'Slutlig allokering kvv'!$B$1:$AJ$1,0),FALSE)/1,0)</f>
        <v>0</v>
      </c>
      <c r="R100">
        <f>IFERROR(VLOOKUP($B100,Kraftvärmeprod!$B$1:$AH$479,MATCH(R$2,Kraftvärmeprod!$B$1:$AG$1,0),FALSE)/1,0)-IFERROR(VLOOKUP($B100,'Slutlig allokering kvv'!$B$2:$AC$462,MATCH(R$3,'Slutlig allokering kvv'!$B$1:$AJ$1,0),FALSE)/1,0)</f>
        <v>0</v>
      </c>
      <c r="S100">
        <f>IFERROR(VLOOKUP($B100,Kraftvärmeprod!$B$1:$AH$479,MATCH(S$2,Kraftvärmeprod!$B$1:$AG$1,0),FALSE)/1,0)-IFERROR(VLOOKUP($B100,'Slutlig allokering kvv'!$B$2:$AC$462,MATCH(S$3,'Slutlig allokering kvv'!$B$1:$AJ$1,0),FALSE)/1,0)</f>
        <v>0</v>
      </c>
      <c r="T100">
        <f>IFERROR(VLOOKUP($B100,Kraftvärmeprod!$B$1:$AH$479,MATCH(T$2,Kraftvärmeprod!$B$1:$AG$1,0),FALSE)/1,0)-IFERROR(VLOOKUP($B100,'Slutlig allokering kvv'!$B$2:$AC$462,MATCH(T$3,'Slutlig allokering kvv'!$B$1:$AJ$1,0),FALSE)/1,0)</f>
        <v>0</v>
      </c>
      <c r="U100">
        <f>IFERROR(VLOOKUP($B100,Kraftvärmeprod!$B$1:$AH$479,MATCH(U$2,Kraftvärmeprod!$B$1:$AG$1,0),FALSE)/1,0)-IFERROR(VLOOKUP($B100,'Slutlig allokering kvv'!$B$2:$AC$462,MATCH(U$3,'Slutlig allokering kvv'!$B$1:$AJ$1,0),FALSE)/1,0)</f>
        <v>0</v>
      </c>
      <c r="V100">
        <f>IFERROR(VLOOKUP($B100,Kraftvärmeprod!$B$1:$AH$479,MATCH(V$2,Kraftvärmeprod!$B$1:$AG$1,0),FALSE)/1,0)-IFERROR(VLOOKUP($B100,'Slutlig allokering kvv'!$B$2:$AC$462,MATCH(V$3,'Slutlig allokering kvv'!$B$1:$AJ$1,0),FALSE)/1,0)</f>
        <v>0</v>
      </c>
      <c r="W100">
        <f>IFERROR(VLOOKUP($B100,Kraftvärmeprod!$B$1:$AH$479,MATCH(W$2,Kraftvärmeprod!$B$1:$AG$1,0),FALSE)/1,0)-IFERROR(VLOOKUP($B100,'Slutlig allokering kvv'!$B$2:$AC$462,MATCH(W$3,'Slutlig allokering kvv'!$B$1:$AJ$1,0),FALSE)/1,0)</f>
        <v>0</v>
      </c>
      <c r="X100">
        <f>IFERROR(VLOOKUP($B100,Kraftvärmeprod!$B$1:$AH$479,MATCH(X$2,Kraftvärmeprod!$B$1:$AG$1,0),FALSE)/1,0)-IFERROR(VLOOKUP($B100,'Slutlig allokering kvv'!$B$2:$AC$462,MATCH(X$3,'Slutlig allokering kvv'!$B$1:$AJ$1,0),FALSE)/1,0)</f>
        <v>0</v>
      </c>
      <c r="Y100">
        <f>IFERROR(VLOOKUP($B100,Kraftvärmeprod!$B$1:$AH$479,MATCH(Y$2,Kraftvärmeprod!$B$1:$AG$1,0),FALSE)/1,0)-IFERROR(VLOOKUP($B100,'Slutlig allokering kvv'!$B$2:$AC$462,MATCH(Y$3,'Slutlig allokering kvv'!$B$1:$AJ$1,0),FALSE)/1,0)</f>
        <v>0</v>
      </c>
      <c r="Z100">
        <f>IFERROR(VLOOKUP($B100,Kraftvärmeprod!$B$1:$AH$479,MATCH(Z$2,Kraftvärmeprod!$B$1:$AG$1,0),FALSE)/1,0)-IFERROR(VLOOKUP($B100,'Slutlig allokering kvv'!$B$2:$AC$462,MATCH(Z$3,'Slutlig allokering kvv'!$B$1:$AJ$1,0),FALSE)/1,0)</f>
        <v>0</v>
      </c>
      <c r="AA100">
        <f>IFERROR(VLOOKUP($B100,Kraftvärmeprod!$B$1:$AH$479,MATCH(AA$2,Kraftvärmeprod!$B$1:$AG$1,0),FALSE)/1,0)-IFERROR(VLOOKUP($B100,'Slutlig allokering kvv'!$B$2:$AC$462,MATCH(AA$3,'Slutlig allokering kvv'!$B$1:$AJ$1,0),FALSE)/1,0)</f>
        <v>0</v>
      </c>
      <c r="AB100">
        <f>IFERROR(VLOOKUP($B100,Kraftvärmeprod!$B$1:$AH$479,MATCH(AB$2,Kraftvärmeprod!$B$1:$AG$1,0),FALSE)/1,0)-IFERROR(VLOOKUP($B100,'Slutlig allokering kvv'!$B$2:$AC$462,MATCH(AB$3,'Slutlig allokering kvv'!$B$1:$AJ$1,0),FALSE)/1,0)</f>
        <v>0</v>
      </c>
      <c r="AE100">
        <f t="shared" si="2"/>
        <v>0</v>
      </c>
      <c r="AG100">
        <f>IFERROR(VLOOKUP(B100,'Slutlig allokering kvv'!$B$2:$AJ$462,MATCH("Summa justerad allokerad tillförd energi (utan hjälpel och rökgaskondensering):",'Slutlig allokering kvv'!$B$1:$AK$1,0),FALSE)/1,"")</f>
        <v>0</v>
      </c>
      <c r="AI100" s="23" t="str">
        <f>IFERROR(1-VLOOKUP(B100,'Slutlig allokering kvv'!$B$2:$AJ$462,MATCH("Andel av bränsle i kvv som allokerats till värme, exklusive rökgaskondensering och hjälpel",'Slutlig allokering kvv'!$B$1:$AK$1,0),FALSE),"")</f>
        <v/>
      </c>
      <c r="AK100" s="23" t="str">
        <f t="shared" si="3"/>
        <v/>
      </c>
    </row>
    <row r="101" spans="1:37" x14ac:dyDescent="0.25">
      <c r="A101" s="2" t="s">
        <v>140</v>
      </c>
      <c r="B101" s="2" t="s">
        <v>141</v>
      </c>
      <c r="C101" s="2" t="str">
        <f>IFERROR(VLOOKUP($B101,Kraftvärmeprod!$B$1:$AH$479,MATCH(C$3,Kraftvärmeprod!$B$1:$AG$1,0),FALSE)/1,"")</f>
        <v/>
      </c>
      <c r="D101" s="2" t="str">
        <f>IFERROR(VLOOKUP($B101,Kraftvärmeprod!$B$1:$AH$479,MATCH(D$3,Kraftvärmeprod!$B$1:$AG$1,0),FALSE)/1,"")</f>
        <v/>
      </c>
      <c r="E101">
        <f>IFERROR(VLOOKUP($B101,Kraftvärmeprod!$B$1:$AH$479,MATCH(E$2,Kraftvärmeprod!$B$1:$AG$1,0),FALSE)/1,0)-IFERROR(VLOOKUP($B101,'Slutlig allokering kvv'!$B$2:$AC$462,MATCH(E$3,'Slutlig allokering kvv'!$B$1:$AJ$1,0),FALSE)/1,0)</f>
        <v>0</v>
      </c>
      <c r="F101">
        <f>IFERROR(VLOOKUP($B101,Kraftvärmeprod!$B$1:$AH$479,MATCH(F$2,Kraftvärmeprod!$B$1:$AG$1,0),FALSE)/1,0)-IFERROR(VLOOKUP($B101,'Slutlig allokering kvv'!$B$2:$AC$462,MATCH(F$3,'Slutlig allokering kvv'!$B$1:$AJ$1,0),FALSE)/1,0)</f>
        <v>0</v>
      </c>
      <c r="G101">
        <f>IFERROR(VLOOKUP($B101,Kraftvärmeprod!$B$1:$AH$479,MATCH(G$2,Kraftvärmeprod!$B$1:$AG$1,0),FALSE)/1,0)-IFERROR(VLOOKUP($B101,'Slutlig allokering kvv'!$B$2:$AC$462,MATCH(G$3,'Slutlig allokering kvv'!$B$1:$AJ$1,0),FALSE)/1,0)</f>
        <v>0</v>
      </c>
      <c r="H101">
        <f>IFERROR(VLOOKUP($B101,Kraftvärmeprod!$B$1:$AH$479,MATCH(H$2,Kraftvärmeprod!$B$1:$AG$1,0),FALSE)/1,0)-IFERROR(VLOOKUP($B101,'Slutlig allokering kvv'!$B$2:$AC$462,MATCH(H$3,'Slutlig allokering kvv'!$B$1:$AJ$1,0),FALSE)/1,0)</f>
        <v>0</v>
      </c>
      <c r="I101">
        <f>IFERROR(VLOOKUP($B101,Kraftvärmeprod!$B$1:$AH$479,MATCH(I$2,Kraftvärmeprod!$B$1:$AG$1,0),FALSE)/1,0)-IFERROR(VLOOKUP($B101,'Slutlig allokering kvv'!$B$2:$AC$462,MATCH(I$3,'Slutlig allokering kvv'!$B$1:$AJ$1,0),FALSE)/1,0)</f>
        <v>0</v>
      </c>
      <c r="J101">
        <f>IFERROR(VLOOKUP($B101,Kraftvärmeprod!$B$1:$AH$479,MATCH(J$2,Kraftvärmeprod!$B$1:$AG$1,0),FALSE)/1,0)-IFERROR(VLOOKUP($B101,'Slutlig allokering kvv'!$B$2:$AC$462,MATCH(J$3,'Slutlig allokering kvv'!$B$1:$AJ$1,0),FALSE)/1,0)</f>
        <v>0</v>
      </c>
      <c r="K101">
        <f>IFERROR(VLOOKUP($B101,Kraftvärmeprod!$B$1:$AH$479,MATCH(K$2,Kraftvärmeprod!$B$1:$AG$1,0),FALSE)/1,0)-IFERROR(VLOOKUP($B101,'Slutlig allokering kvv'!$B$2:$AC$462,MATCH(K$3,'Slutlig allokering kvv'!$B$1:$AJ$1,0),FALSE)/1,0)</f>
        <v>0</v>
      </c>
      <c r="L101">
        <f>IFERROR(VLOOKUP($B101,Kraftvärmeprod!$B$1:$AH$479,MATCH(L$2,Kraftvärmeprod!$B$1:$AG$1,0),FALSE)/1,0)-IFERROR(VLOOKUP($B101,'Slutlig allokering kvv'!$B$2:$AC$462,MATCH(L$3,'Slutlig allokering kvv'!$B$1:$AJ$1,0),FALSE)/1,0)</f>
        <v>0</v>
      </c>
      <c r="M101" s="40">
        <f>IFERROR(VLOOKUP($B101,Miljö!$B$1:$S$477,MATCH(M$2,Miljö!$B$1:$X$1,0),FALSE)/1,0)-IFERROR(VLOOKUP($B101,'Slutlig allokering kvv'!$B$2:$AC$462,MATCH(M$3,'Slutlig allokering kvv'!$B$1:$AJ$1,0),FALSE)/1,0)</f>
        <v>0</v>
      </c>
      <c r="N101">
        <f>IFERROR(VLOOKUP($B101,Kraftvärmeprod!$B$1:$AH$479,MATCH(N$2,Kraftvärmeprod!$B$1:$AG$1,0),FALSE)/1,0)-IFERROR(VLOOKUP($B101,'Slutlig allokering kvv'!$B$2:$AC$462,MATCH(N$3,'Slutlig allokering kvv'!$B$1:$AJ$1,0),FALSE)/1,0)</f>
        <v>0</v>
      </c>
      <c r="O101">
        <f>IFERROR(VLOOKUP($B101,Kraftvärmeprod!$B$1:$AH$479,MATCH(O$2,Kraftvärmeprod!$B$1:$AG$1,0),FALSE)/1,0)-IFERROR(VLOOKUP($B101,'Slutlig allokering kvv'!$B$2:$AC$462,MATCH(O$3,'Slutlig allokering kvv'!$B$1:$AJ$1,0),FALSE)/1,0)</f>
        <v>0</v>
      </c>
      <c r="P101">
        <f>IFERROR(VLOOKUP($B101,Kraftvärmeprod!$B$1:$AH$479,MATCH(P$2,Kraftvärmeprod!$B$1:$AG$1,0),FALSE)/1,0)-IFERROR(VLOOKUP($B101,'Slutlig allokering kvv'!$B$2:$AC$462,MATCH(P$3,'Slutlig allokering kvv'!$B$1:$AJ$1,0),FALSE)/1,0)</f>
        <v>0</v>
      </c>
      <c r="Q101">
        <f>IFERROR(VLOOKUP($B101,Kraftvärmeprod!$B$1:$AH$479,MATCH(Q$2,Kraftvärmeprod!$B$1:$AG$1,0),FALSE)/1,0)-IFERROR(VLOOKUP($B101,'Slutlig allokering kvv'!$B$2:$AC$462,MATCH(Q$3,'Slutlig allokering kvv'!$B$1:$AJ$1,0),FALSE)/1,0)</f>
        <v>0</v>
      </c>
      <c r="R101">
        <f>IFERROR(VLOOKUP($B101,Kraftvärmeprod!$B$1:$AH$479,MATCH(R$2,Kraftvärmeprod!$B$1:$AG$1,0),FALSE)/1,0)-IFERROR(VLOOKUP($B101,'Slutlig allokering kvv'!$B$2:$AC$462,MATCH(R$3,'Slutlig allokering kvv'!$B$1:$AJ$1,0),FALSE)/1,0)</f>
        <v>0</v>
      </c>
      <c r="S101">
        <f>IFERROR(VLOOKUP($B101,Kraftvärmeprod!$B$1:$AH$479,MATCH(S$2,Kraftvärmeprod!$B$1:$AG$1,0),FALSE)/1,0)-IFERROR(VLOOKUP($B101,'Slutlig allokering kvv'!$B$2:$AC$462,MATCH(S$3,'Slutlig allokering kvv'!$B$1:$AJ$1,0),FALSE)/1,0)</f>
        <v>0</v>
      </c>
      <c r="T101">
        <f>IFERROR(VLOOKUP($B101,Kraftvärmeprod!$B$1:$AH$479,MATCH(T$2,Kraftvärmeprod!$B$1:$AG$1,0),FALSE)/1,0)-IFERROR(VLOOKUP($B101,'Slutlig allokering kvv'!$B$2:$AC$462,MATCH(T$3,'Slutlig allokering kvv'!$B$1:$AJ$1,0),FALSE)/1,0)</f>
        <v>0</v>
      </c>
      <c r="U101">
        <f>IFERROR(VLOOKUP($B101,Kraftvärmeprod!$B$1:$AH$479,MATCH(U$2,Kraftvärmeprod!$B$1:$AG$1,0),FALSE)/1,0)-IFERROR(VLOOKUP($B101,'Slutlig allokering kvv'!$B$2:$AC$462,MATCH(U$3,'Slutlig allokering kvv'!$B$1:$AJ$1,0),FALSE)/1,0)</f>
        <v>0</v>
      </c>
      <c r="V101">
        <f>IFERROR(VLOOKUP($B101,Kraftvärmeprod!$B$1:$AH$479,MATCH(V$2,Kraftvärmeprod!$B$1:$AG$1,0),FALSE)/1,0)-IFERROR(VLOOKUP($B101,'Slutlig allokering kvv'!$B$2:$AC$462,MATCH(V$3,'Slutlig allokering kvv'!$B$1:$AJ$1,0),FALSE)/1,0)</f>
        <v>0</v>
      </c>
      <c r="W101">
        <f>IFERROR(VLOOKUP($B101,Kraftvärmeprod!$B$1:$AH$479,MATCH(W$2,Kraftvärmeprod!$B$1:$AG$1,0),FALSE)/1,0)-IFERROR(VLOOKUP($B101,'Slutlig allokering kvv'!$B$2:$AC$462,MATCH(W$3,'Slutlig allokering kvv'!$B$1:$AJ$1,0),FALSE)/1,0)</f>
        <v>0</v>
      </c>
      <c r="X101">
        <f>IFERROR(VLOOKUP($B101,Kraftvärmeprod!$B$1:$AH$479,MATCH(X$2,Kraftvärmeprod!$B$1:$AG$1,0),FALSE)/1,0)-IFERROR(VLOOKUP($B101,'Slutlig allokering kvv'!$B$2:$AC$462,MATCH(X$3,'Slutlig allokering kvv'!$B$1:$AJ$1,0),FALSE)/1,0)</f>
        <v>0</v>
      </c>
      <c r="Y101">
        <f>IFERROR(VLOOKUP($B101,Kraftvärmeprod!$B$1:$AH$479,MATCH(Y$2,Kraftvärmeprod!$B$1:$AG$1,0),FALSE)/1,0)-IFERROR(VLOOKUP($B101,'Slutlig allokering kvv'!$B$2:$AC$462,MATCH(Y$3,'Slutlig allokering kvv'!$B$1:$AJ$1,0),FALSE)/1,0)</f>
        <v>0</v>
      </c>
      <c r="Z101">
        <f>IFERROR(VLOOKUP($B101,Kraftvärmeprod!$B$1:$AH$479,MATCH(Z$2,Kraftvärmeprod!$B$1:$AG$1,0),FALSE)/1,0)-IFERROR(VLOOKUP($B101,'Slutlig allokering kvv'!$B$2:$AC$462,MATCH(Z$3,'Slutlig allokering kvv'!$B$1:$AJ$1,0),FALSE)/1,0)</f>
        <v>0</v>
      </c>
      <c r="AA101">
        <f>IFERROR(VLOOKUP($B101,Kraftvärmeprod!$B$1:$AH$479,MATCH(AA$2,Kraftvärmeprod!$B$1:$AG$1,0),FALSE)/1,0)-IFERROR(VLOOKUP($B101,'Slutlig allokering kvv'!$B$2:$AC$462,MATCH(AA$3,'Slutlig allokering kvv'!$B$1:$AJ$1,0),FALSE)/1,0)</f>
        <v>0</v>
      </c>
      <c r="AB101">
        <f>IFERROR(VLOOKUP($B101,Kraftvärmeprod!$B$1:$AH$479,MATCH(AB$2,Kraftvärmeprod!$B$1:$AG$1,0),FALSE)/1,0)-IFERROR(VLOOKUP($B101,'Slutlig allokering kvv'!$B$2:$AC$462,MATCH(AB$3,'Slutlig allokering kvv'!$B$1:$AJ$1,0),FALSE)/1,0)</f>
        <v>0</v>
      </c>
      <c r="AE101">
        <f t="shared" si="2"/>
        <v>0</v>
      </c>
      <c r="AG101">
        <f>IFERROR(VLOOKUP(B101,'Slutlig allokering kvv'!$B$2:$AJ$462,MATCH("Summa justerad allokerad tillförd energi (utan hjälpel och rökgaskondensering):",'Slutlig allokering kvv'!$B$1:$AK$1,0),FALSE)/1,"")</f>
        <v>0</v>
      </c>
      <c r="AI101" s="23" t="str">
        <f>IFERROR(1-VLOOKUP(B101,'Slutlig allokering kvv'!$B$2:$AJ$462,MATCH("Andel av bränsle i kvv som allokerats till värme, exklusive rökgaskondensering och hjälpel",'Slutlig allokering kvv'!$B$1:$AK$1,0),FALSE),"")</f>
        <v/>
      </c>
      <c r="AK101" s="23" t="str">
        <f t="shared" si="3"/>
        <v/>
      </c>
    </row>
    <row r="102" spans="1:37" x14ac:dyDescent="0.25">
      <c r="A102" s="2" t="s">
        <v>142</v>
      </c>
      <c r="B102" s="2" t="s">
        <v>143</v>
      </c>
      <c r="C102" s="2" t="str">
        <f>IFERROR(VLOOKUP($B102,Kraftvärmeprod!$B$1:$AH$479,MATCH(C$3,Kraftvärmeprod!$B$1:$AG$1,0),FALSE)/1,"")</f>
        <v/>
      </c>
      <c r="D102" s="2" t="str">
        <f>IFERROR(VLOOKUP($B102,Kraftvärmeprod!$B$1:$AH$479,MATCH(D$3,Kraftvärmeprod!$B$1:$AG$1,0),FALSE)/1,"")</f>
        <v/>
      </c>
      <c r="E102">
        <f>IFERROR(VLOOKUP($B102,Kraftvärmeprod!$B$1:$AH$479,MATCH(E$2,Kraftvärmeprod!$B$1:$AG$1,0),FALSE)/1,0)-IFERROR(VLOOKUP($B102,'Slutlig allokering kvv'!$B$2:$AC$462,MATCH(E$3,'Slutlig allokering kvv'!$B$1:$AJ$1,0),FALSE)/1,0)</f>
        <v>0</v>
      </c>
      <c r="F102">
        <f>IFERROR(VLOOKUP($B102,Kraftvärmeprod!$B$1:$AH$479,MATCH(F$2,Kraftvärmeprod!$B$1:$AG$1,0),FALSE)/1,0)-IFERROR(VLOOKUP($B102,'Slutlig allokering kvv'!$B$2:$AC$462,MATCH(F$3,'Slutlig allokering kvv'!$B$1:$AJ$1,0),FALSE)/1,0)</f>
        <v>0</v>
      </c>
      <c r="G102">
        <f>IFERROR(VLOOKUP($B102,Kraftvärmeprod!$B$1:$AH$479,MATCH(G$2,Kraftvärmeprod!$B$1:$AG$1,0),FALSE)/1,0)-IFERROR(VLOOKUP($B102,'Slutlig allokering kvv'!$B$2:$AC$462,MATCH(G$3,'Slutlig allokering kvv'!$B$1:$AJ$1,0),FALSE)/1,0)</f>
        <v>0</v>
      </c>
      <c r="H102">
        <f>IFERROR(VLOOKUP($B102,Kraftvärmeprod!$B$1:$AH$479,MATCH(H$2,Kraftvärmeprod!$B$1:$AG$1,0),FALSE)/1,0)-IFERROR(VLOOKUP($B102,'Slutlig allokering kvv'!$B$2:$AC$462,MATCH(H$3,'Slutlig allokering kvv'!$B$1:$AJ$1,0),FALSE)/1,0)</f>
        <v>0</v>
      </c>
      <c r="I102">
        <f>IFERROR(VLOOKUP($B102,Kraftvärmeprod!$B$1:$AH$479,MATCH(I$2,Kraftvärmeprod!$B$1:$AG$1,0),FALSE)/1,0)-IFERROR(VLOOKUP($B102,'Slutlig allokering kvv'!$B$2:$AC$462,MATCH(I$3,'Slutlig allokering kvv'!$B$1:$AJ$1,0),FALSE)/1,0)</f>
        <v>0</v>
      </c>
      <c r="J102">
        <f>IFERROR(VLOOKUP($B102,Kraftvärmeprod!$B$1:$AH$479,MATCH(J$2,Kraftvärmeprod!$B$1:$AG$1,0),FALSE)/1,0)-IFERROR(VLOOKUP($B102,'Slutlig allokering kvv'!$B$2:$AC$462,MATCH(J$3,'Slutlig allokering kvv'!$B$1:$AJ$1,0),FALSE)/1,0)</f>
        <v>0</v>
      </c>
      <c r="K102">
        <f>IFERROR(VLOOKUP($B102,Kraftvärmeprod!$B$1:$AH$479,MATCH(K$2,Kraftvärmeprod!$B$1:$AG$1,0),FALSE)/1,0)-IFERROR(VLOOKUP($B102,'Slutlig allokering kvv'!$B$2:$AC$462,MATCH(K$3,'Slutlig allokering kvv'!$B$1:$AJ$1,0),FALSE)/1,0)</f>
        <v>0</v>
      </c>
      <c r="L102">
        <f>IFERROR(VLOOKUP($B102,Kraftvärmeprod!$B$1:$AH$479,MATCH(L$2,Kraftvärmeprod!$B$1:$AG$1,0),FALSE)/1,0)-IFERROR(VLOOKUP($B102,'Slutlig allokering kvv'!$B$2:$AC$462,MATCH(L$3,'Slutlig allokering kvv'!$B$1:$AJ$1,0),FALSE)/1,0)</f>
        <v>0</v>
      </c>
      <c r="M102" s="40">
        <f>IFERROR(VLOOKUP($B102,Miljö!$B$1:$S$477,MATCH(M$2,Miljö!$B$1:$X$1,0),FALSE)/1,0)-IFERROR(VLOOKUP($B102,'Slutlig allokering kvv'!$B$2:$AC$462,MATCH(M$3,'Slutlig allokering kvv'!$B$1:$AJ$1,0),FALSE)/1,0)</f>
        <v>0</v>
      </c>
      <c r="N102">
        <f>IFERROR(VLOOKUP($B102,Kraftvärmeprod!$B$1:$AH$479,MATCH(N$2,Kraftvärmeprod!$B$1:$AG$1,0),FALSE)/1,0)-IFERROR(VLOOKUP($B102,'Slutlig allokering kvv'!$B$2:$AC$462,MATCH(N$3,'Slutlig allokering kvv'!$B$1:$AJ$1,0),FALSE)/1,0)</f>
        <v>0</v>
      </c>
      <c r="O102">
        <f>IFERROR(VLOOKUP($B102,Kraftvärmeprod!$B$1:$AH$479,MATCH(O$2,Kraftvärmeprod!$B$1:$AG$1,0),FALSE)/1,0)-IFERROR(VLOOKUP($B102,'Slutlig allokering kvv'!$B$2:$AC$462,MATCH(O$3,'Slutlig allokering kvv'!$B$1:$AJ$1,0),FALSE)/1,0)</f>
        <v>0</v>
      </c>
      <c r="P102">
        <f>IFERROR(VLOOKUP($B102,Kraftvärmeprod!$B$1:$AH$479,MATCH(P$2,Kraftvärmeprod!$B$1:$AG$1,0),FALSE)/1,0)-IFERROR(VLOOKUP($B102,'Slutlig allokering kvv'!$B$2:$AC$462,MATCH(P$3,'Slutlig allokering kvv'!$B$1:$AJ$1,0),FALSE)/1,0)</f>
        <v>0</v>
      </c>
      <c r="Q102">
        <f>IFERROR(VLOOKUP($B102,Kraftvärmeprod!$B$1:$AH$479,MATCH(Q$2,Kraftvärmeprod!$B$1:$AG$1,0),FALSE)/1,0)-IFERROR(VLOOKUP($B102,'Slutlig allokering kvv'!$B$2:$AC$462,MATCH(Q$3,'Slutlig allokering kvv'!$B$1:$AJ$1,0),FALSE)/1,0)</f>
        <v>0</v>
      </c>
      <c r="R102">
        <f>IFERROR(VLOOKUP($B102,Kraftvärmeprod!$B$1:$AH$479,MATCH(R$2,Kraftvärmeprod!$B$1:$AG$1,0),FALSE)/1,0)-IFERROR(VLOOKUP($B102,'Slutlig allokering kvv'!$B$2:$AC$462,MATCH(R$3,'Slutlig allokering kvv'!$B$1:$AJ$1,0),FALSE)/1,0)</f>
        <v>0</v>
      </c>
      <c r="S102">
        <f>IFERROR(VLOOKUP($B102,Kraftvärmeprod!$B$1:$AH$479,MATCH(S$2,Kraftvärmeprod!$B$1:$AG$1,0),FALSE)/1,0)-IFERROR(VLOOKUP($B102,'Slutlig allokering kvv'!$B$2:$AC$462,MATCH(S$3,'Slutlig allokering kvv'!$B$1:$AJ$1,0),FALSE)/1,0)</f>
        <v>0</v>
      </c>
      <c r="T102">
        <f>IFERROR(VLOOKUP($B102,Kraftvärmeprod!$B$1:$AH$479,MATCH(T$2,Kraftvärmeprod!$B$1:$AG$1,0),FALSE)/1,0)-IFERROR(VLOOKUP($B102,'Slutlig allokering kvv'!$B$2:$AC$462,MATCH(T$3,'Slutlig allokering kvv'!$B$1:$AJ$1,0),FALSE)/1,0)</f>
        <v>0</v>
      </c>
      <c r="U102">
        <f>IFERROR(VLOOKUP($B102,Kraftvärmeprod!$B$1:$AH$479,MATCH(U$2,Kraftvärmeprod!$B$1:$AG$1,0),FALSE)/1,0)-IFERROR(VLOOKUP($B102,'Slutlig allokering kvv'!$B$2:$AC$462,MATCH(U$3,'Slutlig allokering kvv'!$B$1:$AJ$1,0),FALSE)/1,0)</f>
        <v>0</v>
      </c>
      <c r="V102">
        <f>IFERROR(VLOOKUP($B102,Kraftvärmeprod!$B$1:$AH$479,MATCH(V$2,Kraftvärmeprod!$B$1:$AG$1,0),FALSE)/1,0)-IFERROR(VLOOKUP($B102,'Slutlig allokering kvv'!$B$2:$AC$462,MATCH(V$3,'Slutlig allokering kvv'!$B$1:$AJ$1,0),FALSE)/1,0)</f>
        <v>0</v>
      </c>
      <c r="W102">
        <f>IFERROR(VLOOKUP($B102,Kraftvärmeprod!$B$1:$AH$479,MATCH(W$2,Kraftvärmeprod!$B$1:$AG$1,0),FALSE)/1,0)-IFERROR(VLOOKUP($B102,'Slutlig allokering kvv'!$B$2:$AC$462,MATCH(W$3,'Slutlig allokering kvv'!$B$1:$AJ$1,0),FALSE)/1,0)</f>
        <v>0</v>
      </c>
      <c r="X102">
        <f>IFERROR(VLOOKUP($B102,Kraftvärmeprod!$B$1:$AH$479,MATCH(X$2,Kraftvärmeprod!$B$1:$AG$1,0),FALSE)/1,0)-IFERROR(VLOOKUP($B102,'Slutlig allokering kvv'!$B$2:$AC$462,MATCH(X$3,'Slutlig allokering kvv'!$B$1:$AJ$1,0),FALSE)/1,0)</f>
        <v>0</v>
      </c>
      <c r="Y102">
        <f>IFERROR(VLOOKUP($B102,Kraftvärmeprod!$B$1:$AH$479,MATCH(Y$2,Kraftvärmeprod!$B$1:$AG$1,0),FALSE)/1,0)-IFERROR(VLOOKUP($B102,'Slutlig allokering kvv'!$B$2:$AC$462,MATCH(Y$3,'Slutlig allokering kvv'!$B$1:$AJ$1,0),FALSE)/1,0)</f>
        <v>0</v>
      </c>
      <c r="Z102">
        <f>IFERROR(VLOOKUP($B102,Kraftvärmeprod!$B$1:$AH$479,MATCH(Z$2,Kraftvärmeprod!$B$1:$AG$1,0),FALSE)/1,0)-IFERROR(VLOOKUP($B102,'Slutlig allokering kvv'!$B$2:$AC$462,MATCH(Z$3,'Slutlig allokering kvv'!$B$1:$AJ$1,0),FALSE)/1,0)</f>
        <v>0</v>
      </c>
      <c r="AA102">
        <f>IFERROR(VLOOKUP($B102,Kraftvärmeprod!$B$1:$AH$479,MATCH(AA$2,Kraftvärmeprod!$B$1:$AG$1,0),FALSE)/1,0)-IFERROR(VLOOKUP($B102,'Slutlig allokering kvv'!$B$2:$AC$462,MATCH(AA$3,'Slutlig allokering kvv'!$B$1:$AJ$1,0),FALSE)/1,0)</f>
        <v>0</v>
      </c>
      <c r="AB102">
        <f>IFERROR(VLOOKUP($B102,Kraftvärmeprod!$B$1:$AH$479,MATCH(AB$2,Kraftvärmeprod!$B$1:$AG$1,0),FALSE)/1,0)-IFERROR(VLOOKUP($B102,'Slutlig allokering kvv'!$B$2:$AC$462,MATCH(AB$3,'Slutlig allokering kvv'!$B$1:$AJ$1,0),FALSE)/1,0)</f>
        <v>0</v>
      </c>
      <c r="AE102">
        <f t="shared" si="2"/>
        <v>0</v>
      </c>
      <c r="AG102">
        <f>IFERROR(VLOOKUP(B102,'Slutlig allokering kvv'!$B$2:$AJ$462,MATCH("Summa justerad allokerad tillförd energi (utan hjälpel och rökgaskondensering):",'Slutlig allokering kvv'!$B$1:$AK$1,0),FALSE)/1,"")</f>
        <v>0</v>
      </c>
      <c r="AI102" s="23" t="str">
        <f>IFERROR(1-VLOOKUP(B102,'Slutlig allokering kvv'!$B$2:$AJ$462,MATCH("Andel av bränsle i kvv som allokerats till värme, exklusive rökgaskondensering och hjälpel",'Slutlig allokering kvv'!$B$1:$AK$1,0),FALSE),"")</f>
        <v/>
      </c>
      <c r="AK102" s="23" t="str">
        <f t="shared" si="3"/>
        <v/>
      </c>
    </row>
    <row r="103" spans="1:37" x14ac:dyDescent="0.25">
      <c r="A103" s="2" t="s">
        <v>144</v>
      </c>
      <c r="B103" s="2" t="s">
        <v>145</v>
      </c>
      <c r="C103" s="2">
        <f>IFERROR(VLOOKUP($B103,Kraftvärmeprod!$B$1:$AH$479,MATCH(C$3,Kraftvärmeprod!$B$1:$AG$1,0),FALSE)/1,"")</f>
        <v>2579.4193599999999</v>
      </c>
      <c r="D103" s="2">
        <f>IFERROR(VLOOKUP($B103,Kraftvärmeprod!$B$1:$AH$479,MATCH(D$3,Kraftvärmeprod!$B$1:$AG$1,0),FALSE)/1,"")</f>
        <v>1046.3708979999999</v>
      </c>
      <c r="E103">
        <f>IFERROR(VLOOKUP($B103,Kraftvärmeprod!$B$1:$AH$479,MATCH(E$2,Kraftvärmeprod!$B$1:$AG$1,0),FALSE)/1,0)-IFERROR(VLOOKUP($B103,'Slutlig allokering kvv'!$B$2:$AC$462,MATCH(E$3,'Slutlig allokering kvv'!$B$1:$AJ$1,0),FALSE)/1,0)</f>
        <v>918.8</v>
      </c>
      <c r="F103">
        <f>IFERROR(VLOOKUP($B103,Kraftvärmeprod!$B$1:$AH$479,MATCH(F$2,Kraftvärmeprod!$B$1:$AG$1,0),FALSE)/1,0)-IFERROR(VLOOKUP($B103,'Slutlig allokering kvv'!$B$2:$AC$462,MATCH(F$3,'Slutlig allokering kvv'!$B$1:$AJ$1,0),FALSE)/1,0)</f>
        <v>0</v>
      </c>
      <c r="G103">
        <f>IFERROR(VLOOKUP($B103,Kraftvärmeprod!$B$1:$AH$479,MATCH(G$2,Kraftvärmeprod!$B$1:$AG$1,0),FALSE)/1,0)-IFERROR(VLOOKUP($B103,'Slutlig allokering kvv'!$B$2:$AC$462,MATCH(G$3,'Slutlig allokering kvv'!$B$1:$AJ$1,0),FALSE)/1,0)</f>
        <v>0</v>
      </c>
      <c r="H103">
        <f>IFERROR(VLOOKUP($B103,Kraftvärmeprod!$B$1:$AH$479,MATCH(H$2,Kraftvärmeprod!$B$1:$AG$1,0),FALSE)/1,0)-IFERROR(VLOOKUP($B103,'Slutlig allokering kvv'!$B$2:$AC$462,MATCH(H$3,'Slutlig allokering kvv'!$B$1:$AJ$1,0),FALSE)/1,0)</f>
        <v>0.39999999999999997</v>
      </c>
      <c r="I103">
        <f>IFERROR(VLOOKUP($B103,Kraftvärmeprod!$B$1:$AH$479,MATCH(I$2,Kraftvärmeprod!$B$1:$AG$1,0),FALSE)/1,0)-IFERROR(VLOOKUP($B103,'Slutlig allokering kvv'!$B$2:$AC$462,MATCH(I$3,'Slutlig allokering kvv'!$B$1:$AJ$1,0),FALSE)/1,0)</f>
        <v>28.799999999999997</v>
      </c>
      <c r="J103">
        <f>IFERROR(VLOOKUP($B103,Kraftvärmeprod!$B$1:$AH$479,MATCH(J$2,Kraftvärmeprod!$B$1:$AG$1,0),FALSE)/1,0)-IFERROR(VLOOKUP($B103,'Slutlig allokering kvv'!$B$2:$AC$462,MATCH(J$3,'Slutlig allokering kvv'!$B$1:$AJ$1,0),FALSE)/1,0)</f>
        <v>0</v>
      </c>
      <c r="K103">
        <f>IFERROR(VLOOKUP($B103,Kraftvärmeprod!$B$1:$AH$479,MATCH(K$2,Kraftvärmeprod!$B$1:$AG$1,0),FALSE)/1,0)-IFERROR(VLOOKUP($B103,'Slutlig allokering kvv'!$B$2:$AC$462,MATCH(K$3,'Slutlig allokering kvv'!$B$1:$AJ$1,0),FALSE)/1,0)</f>
        <v>20.299999999999997</v>
      </c>
      <c r="L103">
        <f>IFERROR(VLOOKUP($B103,Kraftvärmeprod!$B$1:$AH$479,MATCH(L$2,Kraftvärmeprod!$B$1:$AG$1,0),FALSE)/1,0)-IFERROR(VLOOKUP($B103,'Slutlig allokering kvv'!$B$2:$AC$462,MATCH(L$3,'Slutlig allokering kvv'!$B$1:$AJ$1,0),FALSE)/1,0)</f>
        <v>225</v>
      </c>
      <c r="M103" s="40">
        <f>IFERROR(VLOOKUP($B103,Miljö!$B$1:$S$477,MATCH(M$2,Miljö!$B$1:$X$1,0),FALSE)/1,0)-IFERROR(VLOOKUP($B103,'Slutlig allokering kvv'!$B$2:$AC$462,MATCH(M$3,'Slutlig allokering kvv'!$B$1:$AJ$1,0),FALSE)/1,0)</f>
        <v>150.79999999999998</v>
      </c>
      <c r="N103">
        <f>IFERROR(VLOOKUP($B103,Kraftvärmeprod!$B$1:$AH$479,MATCH(N$2,Kraftvärmeprod!$B$1:$AG$1,0),FALSE)/1,0)-IFERROR(VLOOKUP($B103,'Slutlig allokering kvv'!$B$2:$AC$462,MATCH(N$3,'Slutlig allokering kvv'!$B$1:$AJ$1,0),FALSE)/1,0)</f>
        <v>0</v>
      </c>
      <c r="O103">
        <f>IFERROR(VLOOKUP($B103,Kraftvärmeprod!$B$1:$AH$479,MATCH(O$2,Kraftvärmeprod!$B$1:$AG$1,0),FALSE)/1,0)-IFERROR(VLOOKUP($B103,'Slutlig allokering kvv'!$B$2:$AC$462,MATCH(O$3,'Slutlig allokering kvv'!$B$1:$AJ$1,0),FALSE)/1,0)</f>
        <v>0</v>
      </c>
      <c r="P103">
        <f>IFERROR(VLOOKUP($B103,Kraftvärmeprod!$B$1:$AH$479,MATCH(P$2,Kraftvärmeprod!$B$1:$AG$1,0),FALSE)/1,0)-IFERROR(VLOOKUP($B103,'Slutlig allokering kvv'!$B$2:$AC$462,MATCH(P$3,'Slutlig allokering kvv'!$B$1:$AJ$1,0),FALSE)/1,0)</f>
        <v>0</v>
      </c>
      <c r="Q103">
        <f>IFERROR(VLOOKUP($B103,Kraftvärmeprod!$B$1:$AH$479,MATCH(Q$2,Kraftvärmeprod!$B$1:$AG$1,0),FALSE)/1,0)-IFERROR(VLOOKUP($B103,'Slutlig allokering kvv'!$B$2:$AC$462,MATCH(Q$3,'Slutlig allokering kvv'!$B$1:$AJ$1,0),FALSE)/1,0)</f>
        <v>0</v>
      </c>
      <c r="R103">
        <f>IFERROR(VLOOKUP($B103,Kraftvärmeprod!$B$1:$AH$479,MATCH(R$2,Kraftvärmeprod!$B$1:$AG$1,0),FALSE)/1,0)-IFERROR(VLOOKUP($B103,'Slutlig allokering kvv'!$B$2:$AC$462,MATCH(R$3,'Slutlig allokering kvv'!$B$1:$AJ$1,0),FALSE)/1,0)</f>
        <v>0</v>
      </c>
      <c r="S103">
        <f>IFERROR(VLOOKUP($B103,Kraftvärmeprod!$B$1:$AH$479,MATCH(S$2,Kraftvärmeprod!$B$1:$AG$1,0),FALSE)/1,0)-IFERROR(VLOOKUP($B103,'Slutlig allokering kvv'!$B$2:$AC$462,MATCH(S$3,'Slutlig allokering kvv'!$B$1:$AJ$1,0),FALSE)/1,0)</f>
        <v>751.4</v>
      </c>
      <c r="T103">
        <f>IFERROR(VLOOKUP($B103,Kraftvärmeprod!$B$1:$AH$479,MATCH(T$2,Kraftvärmeprod!$B$1:$AG$1,0),FALSE)/1,0)-IFERROR(VLOOKUP($B103,'Slutlig allokering kvv'!$B$2:$AC$462,MATCH(T$3,'Slutlig allokering kvv'!$B$1:$AJ$1,0),FALSE)/1,0)</f>
        <v>0</v>
      </c>
      <c r="U103">
        <f>IFERROR(VLOOKUP($B103,Kraftvärmeprod!$B$1:$AH$479,MATCH(U$2,Kraftvärmeprod!$B$1:$AG$1,0),FALSE)/1,0)-IFERROR(VLOOKUP($B103,'Slutlig allokering kvv'!$B$2:$AC$462,MATCH(U$3,'Slutlig allokering kvv'!$B$1:$AJ$1,0),FALSE)/1,0)</f>
        <v>0</v>
      </c>
      <c r="V103">
        <f>IFERROR(VLOOKUP($B103,Kraftvärmeprod!$B$1:$AH$479,MATCH(V$2,Kraftvärmeprod!$B$1:$AG$1,0),FALSE)/1,0)-IFERROR(VLOOKUP($B103,'Slutlig allokering kvv'!$B$2:$AC$462,MATCH(V$3,'Slutlig allokering kvv'!$B$1:$AJ$1,0),FALSE)/1,0)</f>
        <v>0</v>
      </c>
      <c r="W103">
        <f>IFERROR(VLOOKUP($B103,Kraftvärmeprod!$B$1:$AH$479,MATCH(W$2,Kraftvärmeprod!$B$1:$AG$1,0),FALSE)/1,0)-IFERROR(VLOOKUP($B103,'Slutlig allokering kvv'!$B$2:$AC$462,MATCH(W$3,'Slutlig allokering kvv'!$B$1:$AJ$1,0),FALSE)/1,0)</f>
        <v>209.5</v>
      </c>
      <c r="X103">
        <f>IFERROR(VLOOKUP($B103,Kraftvärmeprod!$B$1:$AH$479,MATCH(X$2,Kraftvärmeprod!$B$1:$AG$1,0),FALSE)/1,0)-IFERROR(VLOOKUP($B103,'Slutlig allokering kvv'!$B$2:$AC$462,MATCH(X$3,'Slutlig allokering kvv'!$B$1:$AJ$1,0),FALSE)/1,0)</f>
        <v>0</v>
      </c>
      <c r="Y103">
        <f>IFERROR(VLOOKUP($B103,Kraftvärmeprod!$B$1:$AH$479,MATCH(Y$2,Kraftvärmeprod!$B$1:$AG$1,0),FALSE)/1,0)-IFERROR(VLOOKUP($B103,'Slutlig allokering kvv'!$B$2:$AC$462,MATCH(Y$3,'Slutlig allokering kvv'!$B$1:$AJ$1,0),FALSE)/1,0)</f>
        <v>0</v>
      </c>
      <c r="Z103">
        <f>IFERROR(VLOOKUP($B103,Kraftvärmeprod!$B$1:$AH$479,MATCH(Z$2,Kraftvärmeprod!$B$1:$AG$1,0),FALSE)/1,0)-IFERROR(VLOOKUP($B103,'Slutlig allokering kvv'!$B$2:$AC$462,MATCH(Z$3,'Slutlig allokering kvv'!$B$1:$AJ$1,0),FALSE)/1,0)</f>
        <v>0</v>
      </c>
      <c r="AA103">
        <f>IFERROR(VLOOKUP($B103,Kraftvärmeprod!$B$1:$AH$479,MATCH(AA$2,Kraftvärmeprod!$B$1:$AG$1,0),FALSE)/1,0)-IFERROR(VLOOKUP($B103,'Slutlig allokering kvv'!$B$2:$AC$462,MATCH(AA$3,'Slutlig allokering kvv'!$B$1:$AJ$1,0),FALSE)/1,0)</f>
        <v>0</v>
      </c>
      <c r="AB103">
        <f>IFERROR(VLOOKUP($B103,Kraftvärmeprod!$B$1:$AH$479,MATCH(AB$2,Kraftvärmeprod!$B$1:$AG$1,0),FALSE)/1,0)-IFERROR(VLOOKUP($B103,'Slutlig allokering kvv'!$B$2:$AC$462,MATCH(AB$3,'Slutlig allokering kvv'!$B$1:$AJ$1,0),FALSE)/1,0)</f>
        <v>18.7</v>
      </c>
      <c r="AE103">
        <f t="shared" si="2"/>
        <v>2172.8999999999992</v>
      </c>
      <c r="AG103">
        <f>IFERROR(VLOOKUP(B103,'Slutlig allokering kvv'!$B$2:$AJ$462,MATCH("Summa justerad allokerad tillförd energi (utan hjälpel och rökgaskondensering):",'Slutlig allokering kvv'!$B$1:$AK$1,0),FALSE)/1,"")</f>
        <v>2117.6999999999998</v>
      </c>
      <c r="AI103" s="23">
        <f>IFERROR(1-VLOOKUP(B103,'Slutlig allokering kvv'!$B$2:$AJ$462,MATCH("Andel av bränsle i kvv som allokerats till värme, exklusive rökgaskondensering och hjälpel",'Slutlig allokering kvv'!$B$1:$AK$1,0),FALSE),"")</f>
        <v>0.50643266675989373</v>
      </c>
      <c r="AK103" s="23">
        <f t="shared" si="3"/>
        <v>0.50643266675989373</v>
      </c>
    </row>
    <row r="104" spans="1:37" x14ac:dyDescent="0.25">
      <c r="A104" s="2" t="s">
        <v>144</v>
      </c>
      <c r="B104" s="2" t="s">
        <v>146</v>
      </c>
      <c r="C104" s="2" t="str">
        <f>IFERROR(VLOOKUP($B104,Kraftvärmeprod!$B$1:$AH$479,MATCH(C$3,Kraftvärmeprod!$B$1:$AG$1,0),FALSE)/1,"")</f>
        <v/>
      </c>
      <c r="D104" s="2" t="str">
        <f>IFERROR(VLOOKUP($B104,Kraftvärmeprod!$B$1:$AH$479,MATCH(D$3,Kraftvärmeprod!$B$1:$AG$1,0),FALSE)/1,"")</f>
        <v/>
      </c>
      <c r="E104">
        <f>IFERROR(VLOOKUP($B104,Kraftvärmeprod!$B$1:$AH$479,MATCH(E$2,Kraftvärmeprod!$B$1:$AG$1,0),FALSE)/1,0)-IFERROR(VLOOKUP($B104,'Slutlig allokering kvv'!$B$2:$AC$462,MATCH(E$3,'Slutlig allokering kvv'!$B$1:$AJ$1,0),FALSE)/1,0)</f>
        <v>0</v>
      </c>
      <c r="F104">
        <f>IFERROR(VLOOKUP($B104,Kraftvärmeprod!$B$1:$AH$479,MATCH(F$2,Kraftvärmeprod!$B$1:$AG$1,0),FALSE)/1,0)-IFERROR(VLOOKUP($B104,'Slutlig allokering kvv'!$B$2:$AC$462,MATCH(F$3,'Slutlig allokering kvv'!$B$1:$AJ$1,0),FALSE)/1,0)</f>
        <v>0</v>
      </c>
      <c r="G104">
        <f>IFERROR(VLOOKUP($B104,Kraftvärmeprod!$B$1:$AH$479,MATCH(G$2,Kraftvärmeprod!$B$1:$AG$1,0),FALSE)/1,0)-IFERROR(VLOOKUP($B104,'Slutlig allokering kvv'!$B$2:$AC$462,MATCH(G$3,'Slutlig allokering kvv'!$B$1:$AJ$1,0),FALSE)/1,0)</f>
        <v>0</v>
      </c>
      <c r="H104">
        <f>IFERROR(VLOOKUP($B104,Kraftvärmeprod!$B$1:$AH$479,MATCH(H$2,Kraftvärmeprod!$B$1:$AG$1,0),FALSE)/1,0)-IFERROR(VLOOKUP($B104,'Slutlig allokering kvv'!$B$2:$AC$462,MATCH(H$3,'Slutlig allokering kvv'!$B$1:$AJ$1,0),FALSE)/1,0)</f>
        <v>0</v>
      </c>
      <c r="I104">
        <f>IFERROR(VLOOKUP($B104,Kraftvärmeprod!$B$1:$AH$479,MATCH(I$2,Kraftvärmeprod!$B$1:$AG$1,0),FALSE)/1,0)-IFERROR(VLOOKUP($B104,'Slutlig allokering kvv'!$B$2:$AC$462,MATCH(I$3,'Slutlig allokering kvv'!$B$1:$AJ$1,0),FALSE)/1,0)</f>
        <v>0</v>
      </c>
      <c r="J104">
        <f>IFERROR(VLOOKUP($B104,Kraftvärmeprod!$B$1:$AH$479,MATCH(J$2,Kraftvärmeprod!$B$1:$AG$1,0),FALSE)/1,0)-IFERROR(VLOOKUP($B104,'Slutlig allokering kvv'!$B$2:$AC$462,MATCH(J$3,'Slutlig allokering kvv'!$B$1:$AJ$1,0),FALSE)/1,0)</f>
        <v>0</v>
      </c>
      <c r="K104">
        <f>IFERROR(VLOOKUP($B104,Kraftvärmeprod!$B$1:$AH$479,MATCH(K$2,Kraftvärmeprod!$B$1:$AG$1,0),FALSE)/1,0)-IFERROR(VLOOKUP($B104,'Slutlig allokering kvv'!$B$2:$AC$462,MATCH(K$3,'Slutlig allokering kvv'!$B$1:$AJ$1,0),FALSE)/1,0)</f>
        <v>0</v>
      </c>
      <c r="L104">
        <f>IFERROR(VLOOKUP($B104,Kraftvärmeprod!$B$1:$AH$479,MATCH(L$2,Kraftvärmeprod!$B$1:$AG$1,0),FALSE)/1,0)-IFERROR(VLOOKUP($B104,'Slutlig allokering kvv'!$B$2:$AC$462,MATCH(L$3,'Slutlig allokering kvv'!$B$1:$AJ$1,0),FALSE)/1,0)</f>
        <v>0</v>
      </c>
      <c r="M104" s="40">
        <f>IFERROR(VLOOKUP($B104,Miljö!$B$1:$S$477,MATCH(M$2,Miljö!$B$1:$X$1,0),FALSE)/1,0)-IFERROR(VLOOKUP($B104,'Slutlig allokering kvv'!$B$2:$AC$462,MATCH(M$3,'Slutlig allokering kvv'!$B$1:$AJ$1,0),FALSE)/1,0)</f>
        <v>0</v>
      </c>
      <c r="N104">
        <f>IFERROR(VLOOKUP($B104,Kraftvärmeprod!$B$1:$AH$479,MATCH(N$2,Kraftvärmeprod!$B$1:$AG$1,0),FALSE)/1,0)-IFERROR(VLOOKUP($B104,'Slutlig allokering kvv'!$B$2:$AC$462,MATCH(N$3,'Slutlig allokering kvv'!$B$1:$AJ$1,0),FALSE)/1,0)</f>
        <v>0</v>
      </c>
      <c r="O104">
        <f>IFERROR(VLOOKUP($B104,Kraftvärmeprod!$B$1:$AH$479,MATCH(O$2,Kraftvärmeprod!$B$1:$AG$1,0),FALSE)/1,0)-IFERROR(VLOOKUP($B104,'Slutlig allokering kvv'!$B$2:$AC$462,MATCH(O$3,'Slutlig allokering kvv'!$B$1:$AJ$1,0),FALSE)/1,0)</f>
        <v>0</v>
      </c>
      <c r="P104">
        <f>IFERROR(VLOOKUP($B104,Kraftvärmeprod!$B$1:$AH$479,MATCH(P$2,Kraftvärmeprod!$B$1:$AG$1,0),FALSE)/1,0)-IFERROR(VLOOKUP($B104,'Slutlig allokering kvv'!$B$2:$AC$462,MATCH(P$3,'Slutlig allokering kvv'!$B$1:$AJ$1,0),FALSE)/1,0)</f>
        <v>0</v>
      </c>
      <c r="Q104">
        <f>IFERROR(VLOOKUP($B104,Kraftvärmeprod!$B$1:$AH$479,MATCH(Q$2,Kraftvärmeprod!$B$1:$AG$1,0),FALSE)/1,0)-IFERROR(VLOOKUP($B104,'Slutlig allokering kvv'!$B$2:$AC$462,MATCH(Q$3,'Slutlig allokering kvv'!$B$1:$AJ$1,0),FALSE)/1,0)</f>
        <v>0</v>
      </c>
      <c r="R104">
        <f>IFERROR(VLOOKUP($B104,Kraftvärmeprod!$B$1:$AH$479,MATCH(R$2,Kraftvärmeprod!$B$1:$AG$1,0),FALSE)/1,0)-IFERROR(VLOOKUP($B104,'Slutlig allokering kvv'!$B$2:$AC$462,MATCH(R$3,'Slutlig allokering kvv'!$B$1:$AJ$1,0),FALSE)/1,0)</f>
        <v>0</v>
      </c>
      <c r="S104">
        <f>IFERROR(VLOOKUP($B104,Kraftvärmeprod!$B$1:$AH$479,MATCH(S$2,Kraftvärmeprod!$B$1:$AG$1,0),FALSE)/1,0)-IFERROR(VLOOKUP($B104,'Slutlig allokering kvv'!$B$2:$AC$462,MATCH(S$3,'Slutlig allokering kvv'!$B$1:$AJ$1,0),FALSE)/1,0)</f>
        <v>0</v>
      </c>
      <c r="T104">
        <f>IFERROR(VLOOKUP($B104,Kraftvärmeprod!$B$1:$AH$479,MATCH(T$2,Kraftvärmeprod!$B$1:$AG$1,0),FALSE)/1,0)-IFERROR(VLOOKUP($B104,'Slutlig allokering kvv'!$B$2:$AC$462,MATCH(T$3,'Slutlig allokering kvv'!$B$1:$AJ$1,0),FALSE)/1,0)</f>
        <v>0</v>
      </c>
      <c r="U104">
        <f>IFERROR(VLOOKUP($B104,Kraftvärmeprod!$B$1:$AH$479,MATCH(U$2,Kraftvärmeprod!$B$1:$AG$1,0),FALSE)/1,0)-IFERROR(VLOOKUP($B104,'Slutlig allokering kvv'!$B$2:$AC$462,MATCH(U$3,'Slutlig allokering kvv'!$B$1:$AJ$1,0),FALSE)/1,0)</f>
        <v>0</v>
      </c>
      <c r="V104">
        <f>IFERROR(VLOOKUP($B104,Kraftvärmeprod!$B$1:$AH$479,MATCH(V$2,Kraftvärmeprod!$B$1:$AG$1,0),FALSE)/1,0)-IFERROR(VLOOKUP($B104,'Slutlig allokering kvv'!$B$2:$AC$462,MATCH(V$3,'Slutlig allokering kvv'!$B$1:$AJ$1,0),FALSE)/1,0)</f>
        <v>0</v>
      </c>
      <c r="W104">
        <f>IFERROR(VLOOKUP($B104,Kraftvärmeprod!$B$1:$AH$479,MATCH(W$2,Kraftvärmeprod!$B$1:$AG$1,0),FALSE)/1,0)-IFERROR(VLOOKUP($B104,'Slutlig allokering kvv'!$B$2:$AC$462,MATCH(W$3,'Slutlig allokering kvv'!$B$1:$AJ$1,0),FALSE)/1,0)</f>
        <v>0</v>
      </c>
      <c r="X104">
        <f>IFERROR(VLOOKUP($B104,Kraftvärmeprod!$B$1:$AH$479,MATCH(X$2,Kraftvärmeprod!$B$1:$AG$1,0),FALSE)/1,0)-IFERROR(VLOOKUP($B104,'Slutlig allokering kvv'!$B$2:$AC$462,MATCH(X$3,'Slutlig allokering kvv'!$B$1:$AJ$1,0),FALSE)/1,0)</f>
        <v>0</v>
      </c>
      <c r="Y104">
        <f>IFERROR(VLOOKUP($B104,Kraftvärmeprod!$B$1:$AH$479,MATCH(Y$2,Kraftvärmeprod!$B$1:$AG$1,0),FALSE)/1,0)-IFERROR(VLOOKUP($B104,'Slutlig allokering kvv'!$B$2:$AC$462,MATCH(Y$3,'Slutlig allokering kvv'!$B$1:$AJ$1,0),FALSE)/1,0)</f>
        <v>0</v>
      </c>
      <c r="Z104">
        <f>IFERROR(VLOOKUP($B104,Kraftvärmeprod!$B$1:$AH$479,MATCH(Z$2,Kraftvärmeprod!$B$1:$AG$1,0),FALSE)/1,0)-IFERROR(VLOOKUP($B104,'Slutlig allokering kvv'!$B$2:$AC$462,MATCH(Z$3,'Slutlig allokering kvv'!$B$1:$AJ$1,0),FALSE)/1,0)</f>
        <v>0</v>
      </c>
      <c r="AA104">
        <f>IFERROR(VLOOKUP($B104,Kraftvärmeprod!$B$1:$AH$479,MATCH(AA$2,Kraftvärmeprod!$B$1:$AG$1,0),FALSE)/1,0)-IFERROR(VLOOKUP($B104,'Slutlig allokering kvv'!$B$2:$AC$462,MATCH(AA$3,'Slutlig allokering kvv'!$B$1:$AJ$1,0),FALSE)/1,0)</f>
        <v>0</v>
      </c>
      <c r="AB104">
        <f>IFERROR(VLOOKUP($B104,Kraftvärmeprod!$B$1:$AH$479,MATCH(AB$2,Kraftvärmeprod!$B$1:$AG$1,0),FALSE)/1,0)-IFERROR(VLOOKUP($B104,'Slutlig allokering kvv'!$B$2:$AC$462,MATCH(AB$3,'Slutlig allokering kvv'!$B$1:$AJ$1,0),FALSE)/1,0)</f>
        <v>0</v>
      </c>
      <c r="AE104">
        <f t="shared" si="2"/>
        <v>0</v>
      </c>
      <c r="AG104">
        <f>IFERROR(VLOOKUP(B104,'Slutlig allokering kvv'!$B$2:$AJ$462,MATCH("Summa justerad allokerad tillförd energi (utan hjälpel och rökgaskondensering):",'Slutlig allokering kvv'!$B$1:$AK$1,0),FALSE)/1,"")</f>
        <v>0</v>
      </c>
      <c r="AI104" s="23" t="str">
        <f>IFERROR(1-VLOOKUP(B104,'Slutlig allokering kvv'!$B$2:$AJ$462,MATCH("Andel av bränsle i kvv som allokerats till värme, exklusive rökgaskondensering och hjälpel",'Slutlig allokering kvv'!$B$1:$AK$1,0),FALSE),"")</f>
        <v/>
      </c>
      <c r="AK104" s="23" t="str">
        <f t="shared" si="3"/>
        <v/>
      </c>
    </row>
    <row r="105" spans="1:37" x14ac:dyDescent="0.25">
      <c r="A105" s="2" t="s">
        <v>147</v>
      </c>
      <c r="B105" s="2" t="s">
        <v>148</v>
      </c>
      <c r="C105" s="2" t="str">
        <f>IFERROR(VLOOKUP($B105,Kraftvärmeprod!$B$1:$AH$479,MATCH(C$3,Kraftvärmeprod!$B$1:$AG$1,0),FALSE)/1,"")</f>
        <v/>
      </c>
      <c r="D105" s="2" t="str">
        <f>IFERROR(VLOOKUP($B105,Kraftvärmeprod!$B$1:$AH$479,MATCH(D$3,Kraftvärmeprod!$B$1:$AG$1,0),FALSE)/1,"")</f>
        <v/>
      </c>
      <c r="E105">
        <f>IFERROR(VLOOKUP($B105,Kraftvärmeprod!$B$1:$AH$479,MATCH(E$2,Kraftvärmeprod!$B$1:$AG$1,0),FALSE)/1,0)-IFERROR(VLOOKUP($B105,'Slutlig allokering kvv'!$B$2:$AC$462,MATCH(E$3,'Slutlig allokering kvv'!$B$1:$AJ$1,0),FALSE)/1,0)</f>
        <v>0</v>
      </c>
      <c r="F105">
        <f>IFERROR(VLOOKUP($B105,Kraftvärmeprod!$B$1:$AH$479,MATCH(F$2,Kraftvärmeprod!$B$1:$AG$1,0),FALSE)/1,0)-IFERROR(VLOOKUP($B105,'Slutlig allokering kvv'!$B$2:$AC$462,MATCH(F$3,'Slutlig allokering kvv'!$B$1:$AJ$1,0),FALSE)/1,0)</f>
        <v>0</v>
      </c>
      <c r="G105">
        <f>IFERROR(VLOOKUP($B105,Kraftvärmeprod!$B$1:$AH$479,MATCH(G$2,Kraftvärmeprod!$B$1:$AG$1,0),FALSE)/1,0)-IFERROR(VLOOKUP($B105,'Slutlig allokering kvv'!$B$2:$AC$462,MATCH(G$3,'Slutlig allokering kvv'!$B$1:$AJ$1,0),FALSE)/1,0)</f>
        <v>0</v>
      </c>
      <c r="H105">
        <f>IFERROR(VLOOKUP($B105,Kraftvärmeprod!$B$1:$AH$479,MATCH(H$2,Kraftvärmeprod!$B$1:$AG$1,0),FALSE)/1,0)-IFERROR(VLOOKUP($B105,'Slutlig allokering kvv'!$B$2:$AC$462,MATCH(H$3,'Slutlig allokering kvv'!$B$1:$AJ$1,0),FALSE)/1,0)</f>
        <v>0</v>
      </c>
      <c r="I105">
        <f>IFERROR(VLOOKUP($B105,Kraftvärmeprod!$B$1:$AH$479,MATCH(I$2,Kraftvärmeprod!$B$1:$AG$1,0),FALSE)/1,0)-IFERROR(VLOOKUP($B105,'Slutlig allokering kvv'!$B$2:$AC$462,MATCH(I$3,'Slutlig allokering kvv'!$B$1:$AJ$1,0),FALSE)/1,0)</f>
        <v>0</v>
      </c>
      <c r="J105">
        <f>IFERROR(VLOOKUP($B105,Kraftvärmeprod!$B$1:$AH$479,MATCH(J$2,Kraftvärmeprod!$B$1:$AG$1,0),FALSE)/1,0)-IFERROR(VLOOKUP($B105,'Slutlig allokering kvv'!$B$2:$AC$462,MATCH(J$3,'Slutlig allokering kvv'!$B$1:$AJ$1,0),FALSE)/1,0)</f>
        <v>0</v>
      </c>
      <c r="K105">
        <f>IFERROR(VLOOKUP($B105,Kraftvärmeprod!$B$1:$AH$479,MATCH(K$2,Kraftvärmeprod!$B$1:$AG$1,0),FALSE)/1,0)-IFERROR(VLOOKUP($B105,'Slutlig allokering kvv'!$B$2:$AC$462,MATCH(K$3,'Slutlig allokering kvv'!$B$1:$AJ$1,0),FALSE)/1,0)</f>
        <v>0</v>
      </c>
      <c r="L105">
        <f>IFERROR(VLOOKUP($B105,Kraftvärmeprod!$B$1:$AH$479,MATCH(L$2,Kraftvärmeprod!$B$1:$AG$1,0),FALSE)/1,0)-IFERROR(VLOOKUP($B105,'Slutlig allokering kvv'!$B$2:$AC$462,MATCH(L$3,'Slutlig allokering kvv'!$B$1:$AJ$1,0),FALSE)/1,0)</f>
        <v>0</v>
      </c>
      <c r="M105" s="40">
        <f>IFERROR(VLOOKUP($B105,Miljö!$B$1:$S$477,MATCH(M$2,Miljö!$B$1:$X$1,0),FALSE)/1,0)-IFERROR(VLOOKUP($B105,'Slutlig allokering kvv'!$B$2:$AC$462,MATCH(M$3,'Slutlig allokering kvv'!$B$1:$AJ$1,0),FALSE)/1,0)</f>
        <v>0</v>
      </c>
      <c r="N105">
        <f>IFERROR(VLOOKUP($B105,Kraftvärmeprod!$B$1:$AH$479,MATCH(N$2,Kraftvärmeprod!$B$1:$AG$1,0),FALSE)/1,0)-IFERROR(VLOOKUP($B105,'Slutlig allokering kvv'!$B$2:$AC$462,MATCH(N$3,'Slutlig allokering kvv'!$B$1:$AJ$1,0),FALSE)/1,0)</f>
        <v>0</v>
      </c>
      <c r="O105">
        <f>IFERROR(VLOOKUP($B105,Kraftvärmeprod!$B$1:$AH$479,MATCH(O$2,Kraftvärmeprod!$B$1:$AG$1,0),FALSE)/1,0)-IFERROR(VLOOKUP($B105,'Slutlig allokering kvv'!$B$2:$AC$462,MATCH(O$3,'Slutlig allokering kvv'!$B$1:$AJ$1,0),FALSE)/1,0)</f>
        <v>0</v>
      </c>
      <c r="P105">
        <f>IFERROR(VLOOKUP($B105,Kraftvärmeprod!$B$1:$AH$479,MATCH(P$2,Kraftvärmeprod!$B$1:$AG$1,0),FALSE)/1,0)-IFERROR(VLOOKUP($B105,'Slutlig allokering kvv'!$B$2:$AC$462,MATCH(P$3,'Slutlig allokering kvv'!$B$1:$AJ$1,0),FALSE)/1,0)</f>
        <v>0</v>
      </c>
      <c r="Q105">
        <f>IFERROR(VLOOKUP($B105,Kraftvärmeprod!$B$1:$AH$479,MATCH(Q$2,Kraftvärmeprod!$B$1:$AG$1,0),FALSE)/1,0)-IFERROR(VLOOKUP($B105,'Slutlig allokering kvv'!$B$2:$AC$462,MATCH(Q$3,'Slutlig allokering kvv'!$B$1:$AJ$1,0),FALSE)/1,0)</f>
        <v>0</v>
      </c>
      <c r="R105">
        <f>IFERROR(VLOOKUP($B105,Kraftvärmeprod!$B$1:$AH$479,MATCH(R$2,Kraftvärmeprod!$B$1:$AG$1,0),FALSE)/1,0)-IFERROR(VLOOKUP($B105,'Slutlig allokering kvv'!$B$2:$AC$462,MATCH(R$3,'Slutlig allokering kvv'!$B$1:$AJ$1,0),FALSE)/1,0)</f>
        <v>0</v>
      </c>
      <c r="S105">
        <f>IFERROR(VLOOKUP($B105,Kraftvärmeprod!$B$1:$AH$479,MATCH(S$2,Kraftvärmeprod!$B$1:$AG$1,0),FALSE)/1,0)-IFERROR(VLOOKUP($B105,'Slutlig allokering kvv'!$B$2:$AC$462,MATCH(S$3,'Slutlig allokering kvv'!$B$1:$AJ$1,0),FALSE)/1,0)</f>
        <v>0</v>
      </c>
      <c r="T105">
        <f>IFERROR(VLOOKUP($B105,Kraftvärmeprod!$B$1:$AH$479,MATCH(T$2,Kraftvärmeprod!$B$1:$AG$1,0),FALSE)/1,0)-IFERROR(VLOOKUP($B105,'Slutlig allokering kvv'!$B$2:$AC$462,MATCH(T$3,'Slutlig allokering kvv'!$B$1:$AJ$1,0),FALSE)/1,0)</f>
        <v>0</v>
      </c>
      <c r="U105">
        <f>IFERROR(VLOOKUP($B105,Kraftvärmeprod!$B$1:$AH$479,MATCH(U$2,Kraftvärmeprod!$B$1:$AG$1,0),FALSE)/1,0)-IFERROR(VLOOKUP($B105,'Slutlig allokering kvv'!$B$2:$AC$462,MATCH(U$3,'Slutlig allokering kvv'!$B$1:$AJ$1,0),FALSE)/1,0)</f>
        <v>0</v>
      </c>
      <c r="V105">
        <f>IFERROR(VLOOKUP($B105,Kraftvärmeprod!$B$1:$AH$479,MATCH(V$2,Kraftvärmeprod!$B$1:$AG$1,0),FALSE)/1,0)-IFERROR(VLOOKUP($B105,'Slutlig allokering kvv'!$B$2:$AC$462,MATCH(V$3,'Slutlig allokering kvv'!$B$1:$AJ$1,0),FALSE)/1,0)</f>
        <v>0</v>
      </c>
      <c r="W105">
        <f>IFERROR(VLOOKUP($B105,Kraftvärmeprod!$B$1:$AH$479,MATCH(W$2,Kraftvärmeprod!$B$1:$AG$1,0),FALSE)/1,0)-IFERROR(VLOOKUP($B105,'Slutlig allokering kvv'!$B$2:$AC$462,MATCH(W$3,'Slutlig allokering kvv'!$B$1:$AJ$1,0),FALSE)/1,0)</f>
        <v>0</v>
      </c>
      <c r="X105">
        <f>IFERROR(VLOOKUP($B105,Kraftvärmeprod!$B$1:$AH$479,MATCH(X$2,Kraftvärmeprod!$B$1:$AG$1,0),FALSE)/1,0)-IFERROR(VLOOKUP($B105,'Slutlig allokering kvv'!$B$2:$AC$462,MATCH(X$3,'Slutlig allokering kvv'!$B$1:$AJ$1,0),FALSE)/1,0)</f>
        <v>0</v>
      </c>
      <c r="Y105">
        <f>IFERROR(VLOOKUP($B105,Kraftvärmeprod!$B$1:$AH$479,MATCH(Y$2,Kraftvärmeprod!$B$1:$AG$1,0),FALSE)/1,0)-IFERROR(VLOOKUP($B105,'Slutlig allokering kvv'!$B$2:$AC$462,MATCH(Y$3,'Slutlig allokering kvv'!$B$1:$AJ$1,0),FALSE)/1,0)</f>
        <v>0</v>
      </c>
      <c r="Z105">
        <f>IFERROR(VLOOKUP($B105,Kraftvärmeprod!$B$1:$AH$479,MATCH(Z$2,Kraftvärmeprod!$B$1:$AG$1,0),FALSE)/1,0)-IFERROR(VLOOKUP($B105,'Slutlig allokering kvv'!$B$2:$AC$462,MATCH(Z$3,'Slutlig allokering kvv'!$B$1:$AJ$1,0),FALSE)/1,0)</f>
        <v>0</v>
      </c>
      <c r="AA105">
        <f>IFERROR(VLOOKUP($B105,Kraftvärmeprod!$B$1:$AH$479,MATCH(AA$2,Kraftvärmeprod!$B$1:$AG$1,0),FALSE)/1,0)-IFERROR(VLOOKUP($B105,'Slutlig allokering kvv'!$B$2:$AC$462,MATCH(AA$3,'Slutlig allokering kvv'!$B$1:$AJ$1,0),FALSE)/1,0)</f>
        <v>0</v>
      </c>
      <c r="AB105">
        <f>IFERROR(VLOOKUP($B105,Kraftvärmeprod!$B$1:$AH$479,MATCH(AB$2,Kraftvärmeprod!$B$1:$AG$1,0),FALSE)/1,0)-IFERROR(VLOOKUP($B105,'Slutlig allokering kvv'!$B$2:$AC$462,MATCH(AB$3,'Slutlig allokering kvv'!$B$1:$AJ$1,0),FALSE)/1,0)</f>
        <v>0</v>
      </c>
      <c r="AE105">
        <f t="shared" si="2"/>
        <v>0</v>
      </c>
      <c r="AG105">
        <f>IFERROR(VLOOKUP(B105,'Slutlig allokering kvv'!$B$2:$AJ$462,MATCH("Summa justerad allokerad tillförd energi (utan hjälpel och rökgaskondensering):",'Slutlig allokering kvv'!$B$1:$AK$1,0),FALSE)/1,"")</f>
        <v>0</v>
      </c>
      <c r="AI105" s="23" t="str">
        <f>IFERROR(1-VLOOKUP(B105,'Slutlig allokering kvv'!$B$2:$AJ$462,MATCH("Andel av bränsle i kvv som allokerats till värme, exklusive rökgaskondensering och hjälpel",'Slutlig allokering kvv'!$B$1:$AK$1,0),FALSE),"")</f>
        <v/>
      </c>
      <c r="AK105" s="23" t="str">
        <f t="shared" si="3"/>
        <v/>
      </c>
    </row>
    <row r="106" spans="1:37" x14ac:dyDescent="0.25">
      <c r="A106" s="2" t="s">
        <v>147</v>
      </c>
      <c r="B106" s="2" t="s">
        <v>149</v>
      </c>
      <c r="C106" s="2" t="str">
        <f>IFERROR(VLOOKUP($B106,Kraftvärmeprod!$B$1:$AH$479,MATCH(C$3,Kraftvärmeprod!$B$1:$AG$1,0),FALSE)/1,"")</f>
        <v/>
      </c>
      <c r="D106" s="2" t="str">
        <f>IFERROR(VLOOKUP($B106,Kraftvärmeprod!$B$1:$AH$479,MATCH(D$3,Kraftvärmeprod!$B$1:$AG$1,0),FALSE)/1,"")</f>
        <v/>
      </c>
      <c r="E106">
        <f>IFERROR(VLOOKUP($B106,Kraftvärmeprod!$B$1:$AH$479,MATCH(E$2,Kraftvärmeprod!$B$1:$AG$1,0),FALSE)/1,0)-IFERROR(VLOOKUP($B106,'Slutlig allokering kvv'!$B$2:$AC$462,MATCH(E$3,'Slutlig allokering kvv'!$B$1:$AJ$1,0),FALSE)/1,0)</f>
        <v>0</v>
      </c>
      <c r="F106">
        <f>IFERROR(VLOOKUP($B106,Kraftvärmeprod!$B$1:$AH$479,MATCH(F$2,Kraftvärmeprod!$B$1:$AG$1,0),FALSE)/1,0)-IFERROR(VLOOKUP($B106,'Slutlig allokering kvv'!$B$2:$AC$462,MATCH(F$3,'Slutlig allokering kvv'!$B$1:$AJ$1,0),FALSE)/1,0)</f>
        <v>0</v>
      </c>
      <c r="G106">
        <f>IFERROR(VLOOKUP($B106,Kraftvärmeprod!$B$1:$AH$479,MATCH(G$2,Kraftvärmeprod!$B$1:$AG$1,0),FALSE)/1,0)-IFERROR(VLOOKUP($B106,'Slutlig allokering kvv'!$B$2:$AC$462,MATCH(G$3,'Slutlig allokering kvv'!$B$1:$AJ$1,0),FALSE)/1,0)</f>
        <v>0</v>
      </c>
      <c r="H106">
        <f>IFERROR(VLOOKUP($B106,Kraftvärmeprod!$B$1:$AH$479,MATCH(H$2,Kraftvärmeprod!$B$1:$AG$1,0),FALSE)/1,0)-IFERROR(VLOOKUP($B106,'Slutlig allokering kvv'!$B$2:$AC$462,MATCH(H$3,'Slutlig allokering kvv'!$B$1:$AJ$1,0),FALSE)/1,0)</f>
        <v>0</v>
      </c>
      <c r="I106">
        <f>IFERROR(VLOOKUP($B106,Kraftvärmeprod!$B$1:$AH$479,MATCH(I$2,Kraftvärmeprod!$B$1:$AG$1,0),FALSE)/1,0)-IFERROR(VLOOKUP($B106,'Slutlig allokering kvv'!$B$2:$AC$462,MATCH(I$3,'Slutlig allokering kvv'!$B$1:$AJ$1,0),FALSE)/1,0)</f>
        <v>0</v>
      </c>
      <c r="J106">
        <f>IFERROR(VLOOKUP($B106,Kraftvärmeprod!$B$1:$AH$479,MATCH(J$2,Kraftvärmeprod!$B$1:$AG$1,0),FALSE)/1,0)-IFERROR(VLOOKUP($B106,'Slutlig allokering kvv'!$B$2:$AC$462,MATCH(J$3,'Slutlig allokering kvv'!$B$1:$AJ$1,0),FALSE)/1,0)</f>
        <v>0</v>
      </c>
      <c r="K106">
        <f>IFERROR(VLOOKUP($B106,Kraftvärmeprod!$B$1:$AH$479,MATCH(K$2,Kraftvärmeprod!$B$1:$AG$1,0),FALSE)/1,0)-IFERROR(VLOOKUP($B106,'Slutlig allokering kvv'!$B$2:$AC$462,MATCH(K$3,'Slutlig allokering kvv'!$B$1:$AJ$1,0),FALSE)/1,0)</f>
        <v>0</v>
      </c>
      <c r="L106">
        <f>IFERROR(VLOOKUP($B106,Kraftvärmeprod!$B$1:$AH$479,MATCH(L$2,Kraftvärmeprod!$B$1:$AG$1,0),FALSE)/1,0)-IFERROR(VLOOKUP($B106,'Slutlig allokering kvv'!$B$2:$AC$462,MATCH(L$3,'Slutlig allokering kvv'!$B$1:$AJ$1,0),FALSE)/1,0)</f>
        <v>0</v>
      </c>
      <c r="M106" s="40">
        <f>IFERROR(VLOOKUP($B106,Miljö!$B$1:$S$477,MATCH(M$2,Miljö!$B$1:$X$1,0),FALSE)/1,0)-IFERROR(VLOOKUP($B106,'Slutlig allokering kvv'!$B$2:$AC$462,MATCH(M$3,'Slutlig allokering kvv'!$B$1:$AJ$1,0),FALSE)/1,0)</f>
        <v>0</v>
      </c>
      <c r="N106">
        <f>IFERROR(VLOOKUP($B106,Kraftvärmeprod!$B$1:$AH$479,MATCH(N$2,Kraftvärmeprod!$B$1:$AG$1,0),FALSE)/1,0)-IFERROR(VLOOKUP($B106,'Slutlig allokering kvv'!$B$2:$AC$462,MATCH(N$3,'Slutlig allokering kvv'!$B$1:$AJ$1,0),FALSE)/1,0)</f>
        <v>0</v>
      </c>
      <c r="O106">
        <f>IFERROR(VLOOKUP($B106,Kraftvärmeprod!$B$1:$AH$479,MATCH(O$2,Kraftvärmeprod!$B$1:$AG$1,0),FALSE)/1,0)-IFERROR(VLOOKUP($B106,'Slutlig allokering kvv'!$B$2:$AC$462,MATCH(O$3,'Slutlig allokering kvv'!$B$1:$AJ$1,0),FALSE)/1,0)</f>
        <v>0</v>
      </c>
      <c r="P106">
        <f>IFERROR(VLOOKUP($B106,Kraftvärmeprod!$B$1:$AH$479,MATCH(P$2,Kraftvärmeprod!$B$1:$AG$1,0),FALSE)/1,0)-IFERROR(VLOOKUP($B106,'Slutlig allokering kvv'!$B$2:$AC$462,MATCH(P$3,'Slutlig allokering kvv'!$B$1:$AJ$1,0),FALSE)/1,0)</f>
        <v>0</v>
      </c>
      <c r="Q106">
        <f>IFERROR(VLOOKUP($B106,Kraftvärmeprod!$B$1:$AH$479,MATCH(Q$2,Kraftvärmeprod!$B$1:$AG$1,0),FALSE)/1,0)-IFERROR(VLOOKUP($B106,'Slutlig allokering kvv'!$B$2:$AC$462,MATCH(Q$3,'Slutlig allokering kvv'!$B$1:$AJ$1,0),FALSE)/1,0)</f>
        <v>0</v>
      </c>
      <c r="R106">
        <f>IFERROR(VLOOKUP($B106,Kraftvärmeprod!$B$1:$AH$479,MATCH(R$2,Kraftvärmeprod!$B$1:$AG$1,0),FALSE)/1,0)-IFERROR(VLOOKUP($B106,'Slutlig allokering kvv'!$B$2:$AC$462,MATCH(R$3,'Slutlig allokering kvv'!$B$1:$AJ$1,0),FALSE)/1,0)</f>
        <v>0</v>
      </c>
      <c r="S106">
        <f>IFERROR(VLOOKUP($B106,Kraftvärmeprod!$B$1:$AH$479,MATCH(S$2,Kraftvärmeprod!$B$1:$AG$1,0),FALSE)/1,0)-IFERROR(VLOOKUP($B106,'Slutlig allokering kvv'!$B$2:$AC$462,MATCH(S$3,'Slutlig allokering kvv'!$B$1:$AJ$1,0),FALSE)/1,0)</f>
        <v>0</v>
      </c>
      <c r="T106">
        <f>IFERROR(VLOOKUP($B106,Kraftvärmeprod!$B$1:$AH$479,MATCH(T$2,Kraftvärmeprod!$B$1:$AG$1,0),FALSE)/1,0)-IFERROR(VLOOKUP($B106,'Slutlig allokering kvv'!$B$2:$AC$462,MATCH(T$3,'Slutlig allokering kvv'!$B$1:$AJ$1,0),FALSE)/1,0)</f>
        <v>0</v>
      </c>
      <c r="U106">
        <f>IFERROR(VLOOKUP($B106,Kraftvärmeprod!$B$1:$AH$479,MATCH(U$2,Kraftvärmeprod!$B$1:$AG$1,0),FALSE)/1,0)-IFERROR(VLOOKUP($B106,'Slutlig allokering kvv'!$B$2:$AC$462,MATCH(U$3,'Slutlig allokering kvv'!$B$1:$AJ$1,0),FALSE)/1,0)</f>
        <v>0</v>
      </c>
      <c r="V106">
        <f>IFERROR(VLOOKUP($B106,Kraftvärmeprod!$B$1:$AH$479,MATCH(V$2,Kraftvärmeprod!$B$1:$AG$1,0),FALSE)/1,0)-IFERROR(VLOOKUP($B106,'Slutlig allokering kvv'!$B$2:$AC$462,MATCH(V$3,'Slutlig allokering kvv'!$B$1:$AJ$1,0),FALSE)/1,0)</f>
        <v>0</v>
      </c>
      <c r="W106">
        <f>IFERROR(VLOOKUP($B106,Kraftvärmeprod!$B$1:$AH$479,MATCH(W$2,Kraftvärmeprod!$B$1:$AG$1,0),FALSE)/1,0)-IFERROR(VLOOKUP($B106,'Slutlig allokering kvv'!$B$2:$AC$462,MATCH(W$3,'Slutlig allokering kvv'!$B$1:$AJ$1,0),FALSE)/1,0)</f>
        <v>0</v>
      </c>
      <c r="X106">
        <f>IFERROR(VLOOKUP($B106,Kraftvärmeprod!$B$1:$AH$479,MATCH(X$2,Kraftvärmeprod!$B$1:$AG$1,0),FALSE)/1,0)-IFERROR(VLOOKUP($B106,'Slutlig allokering kvv'!$B$2:$AC$462,MATCH(X$3,'Slutlig allokering kvv'!$B$1:$AJ$1,0),FALSE)/1,0)</f>
        <v>0</v>
      </c>
      <c r="Y106">
        <f>IFERROR(VLOOKUP($B106,Kraftvärmeprod!$B$1:$AH$479,MATCH(Y$2,Kraftvärmeprod!$B$1:$AG$1,0),FALSE)/1,0)-IFERROR(VLOOKUP($B106,'Slutlig allokering kvv'!$B$2:$AC$462,MATCH(Y$3,'Slutlig allokering kvv'!$B$1:$AJ$1,0),FALSE)/1,0)</f>
        <v>0</v>
      </c>
      <c r="Z106">
        <f>IFERROR(VLOOKUP($B106,Kraftvärmeprod!$B$1:$AH$479,MATCH(Z$2,Kraftvärmeprod!$B$1:$AG$1,0),FALSE)/1,0)-IFERROR(VLOOKUP($B106,'Slutlig allokering kvv'!$B$2:$AC$462,MATCH(Z$3,'Slutlig allokering kvv'!$B$1:$AJ$1,0),FALSE)/1,0)</f>
        <v>0</v>
      </c>
      <c r="AA106">
        <f>IFERROR(VLOOKUP($B106,Kraftvärmeprod!$B$1:$AH$479,MATCH(AA$2,Kraftvärmeprod!$B$1:$AG$1,0),FALSE)/1,0)-IFERROR(VLOOKUP($B106,'Slutlig allokering kvv'!$B$2:$AC$462,MATCH(AA$3,'Slutlig allokering kvv'!$B$1:$AJ$1,0),FALSE)/1,0)</f>
        <v>0</v>
      </c>
      <c r="AB106">
        <f>IFERROR(VLOOKUP($B106,Kraftvärmeprod!$B$1:$AH$479,MATCH(AB$2,Kraftvärmeprod!$B$1:$AG$1,0),FALSE)/1,0)-IFERROR(VLOOKUP($B106,'Slutlig allokering kvv'!$B$2:$AC$462,MATCH(AB$3,'Slutlig allokering kvv'!$B$1:$AJ$1,0),FALSE)/1,0)</f>
        <v>0</v>
      </c>
      <c r="AE106">
        <f t="shared" si="2"/>
        <v>0</v>
      </c>
      <c r="AG106">
        <f>IFERROR(VLOOKUP(B106,'Slutlig allokering kvv'!$B$2:$AJ$462,MATCH("Summa justerad allokerad tillförd energi (utan hjälpel och rökgaskondensering):",'Slutlig allokering kvv'!$B$1:$AK$1,0),FALSE)/1,"")</f>
        <v>0</v>
      </c>
      <c r="AI106" s="23" t="str">
        <f>IFERROR(1-VLOOKUP(B106,'Slutlig allokering kvv'!$B$2:$AJ$462,MATCH("Andel av bränsle i kvv som allokerats till värme, exklusive rökgaskondensering och hjälpel",'Slutlig allokering kvv'!$B$1:$AK$1,0),FALSE),"")</f>
        <v/>
      </c>
      <c r="AK106" s="23" t="str">
        <f t="shared" si="3"/>
        <v/>
      </c>
    </row>
    <row r="107" spans="1:37" x14ac:dyDescent="0.25">
      <c r="A107" s="2" t="s">
        <v>147</v>
      </c>
      <c r="B107" s="11" t="s">
        <v>991</v>
      </c>
      <c r="C107" s="2" t="str">
        <f>IFERROR(VLOOKUP($B107,Kraftvärmeprod!$B$1:$AH$479,MATCH(C$3,Kraftvärmeprod!$B$1:$AG$1,0),FALSE)/1,"")</f>
        <v/>
      </c>
      <c r="D107" s="2" t="str">
        <f>IFERROR(VLOOKUP($B107,Kraftvärmeprod!$B$1:$AH$479,MATCH(D$3,Kraftvärmeprod!$B$1:$AG$1,0),FALSE)/1,"")</f>
        <v/>
      </c>
      <c r="E107">
        <f>IFERROR(VLOOKUP($B107,Kraftvärmeprod!$B$1:$AH$479,MATCH(E$2,Kraftvärmeprod!$B$1:$AG$1,0),FALSE)/1,0)-IFERROR(VLOOKUP($B107,'Slutlig allokering kvv'!$B$2:$AC$462,MATCH(E$3,'Slutlig allokering kvv'!$B$1:$AJ$1,0),FALSE)/1,0)</f>
        <v>0</v>
      </c>
      <c r="F107">
        <f>IFERROR(VLOOKUP($B107,Kraftvärmeprod!$B$1:$AH$479,MATCH(F$2,Kraftvärmeprod!$B$1:$AG$1,0),FALSE)/1,0)-IFERROR(VLOOKUP($B107,'Slutlig allokering kvv'!$B$2:$AC$462,MATCH(F$3,'Slutlig allokering kvv'!$B$1:$AJ$1,0),FALSE)/1,0)</f>
        <v>0</v>
      </c>
      <c r="G107">
        <f>IFERROR(VLOOKUP($B107,Kraftvärmeprod!$B$1:$AH$479,MATCH(G$2,Kraftvärmeprod!$B$1:$AG$1,0),FALSE)/1,0)-IFERROR(VLOOKUP($B107,'Slutlig allokering kvv'!$B$2:$AC$462,MATCH(G$3,'Slutlig allokering kvv'!$B$1:$AJ$1,0),FALSE)/1,0)</f>
        <v>0</v>
      </c>
      <c r="H107">
        <f>IFERROR(VLOOKUP($B107,Kraftvärmeprod!$B$1:$AH$479,MATCH(H$2,Kraftvärmeprod!$B$1:$AG$1,0),FALSE)/1,0)-IFERROR(VLOOKUP($B107,'Slutlig allokering kvv'!$B$2:$AC$462,MATCH(H$3,'Slutlig allokering kvv'!$B$1:$AJ$1,0),FALSE)/1,0)</f>
        <v>0</v>
      </c>
      <c r="I107">
        <f>IFERROR(VLOOKUP($B107,Kraftvärmeprod!$B$1:$AH$479,MATCH(I$2,Kraftvärmeprod!$B$1:$AG$1,0),FALSE)/1,0)-IFERROR(VLOOKUP($B107,'Slutlig allokering kvv'!$B$2:$AC$462,MATCH(I$3,'Slutlig allokering kvv'!$B$1:$AJ$1,0),FALSE)/1,0)</f>
        <v>0</v>
      </c>
      <c r="J107">
        <f>IFERROR(VLOOKUP($B107,Kraftvärmeprod!$B$1:$AH$479,MATCH(J$2,Kraftvärmeprod!$B$1:$AG$1,0),FALSE)/1,0)-IFERROR(VLOOKUP($B107,'Slutlig allokering kvv'!$B$2:$AC$462,MATCH(J$3,'Slutlig allokering kvv'!$B$1:$AJ$1,0),FALSE)/1,0)</f>
        <v>0</v>
      </c>
      <c r="K107">
        <f>IFERROR(VLOOKUP($B107,Kraftvärmeprod!$B$1:$AH$479,MATCH(K$2,Kraftvärmeprod!$B$1:$AG$1,0),FALSE)/1,0)-IFERROR(VLOOKUP($B107,'Slutlig allokering kvv'!$B$2:$AC$462,MATCH(K$3,'Slutlig allokering kvv'!$B$1:$AJ$1,0),FALSE)/1,0)</f>
        <v>0</v>
      </c>
      <c r="L107">
        <f>IFERROR(VLOOKUP($B107,Kraftvärmeprod!$B$1:$AH$479,MATCH(L$2,Kraftvärmeprod!$B$1:$AG$1,0),FALSE)/1,0)-IFERROR(VLOOKUP($B107,'Slutlig allokering kvv'!$B$2:$AC$462,MATCH(L$3,'Slutlig allokering kvv'!$B$1:$AJ$1,0),FALSE)/1,0)</f>
        <v>0</v>
      </c>
      <c r="M107" s="40">
        <f>IFERROR(VLOOKUP($B107,Miljö!$B$1:$S$477,MATCH(M$2,Miljö!$B$1:$X$1,0),FALSE)/1,0)-IFERROR(VLOOKUP($B107,'Slutlig allokering kvv'!$B$2:$AC$462,MATCH(M$3,'Slutlig allokering kvv'!$B$1:$AJ$1,0),FALSE)/1,0)</f>
        <v>0</v>
      </c>
      <c r="N107">
        <f>IFERROR(VLOOKUP($B107,Kraftvärmeprod!$B$1:$AH$479,MATCH(N$2,Kraftvärmeprod!$B$1:$AG$1,0),FALSE)/1,0)-IFERROR(VLOOKUP($B107,'Slutlig allokering kvv'!$B$2:$AC$462,MATCH(N$3,'Slutlig allokering kvv'!$B$1:$AJ$1,0),FALSE)/1,0)</f>
        <v>0</v>
      </c>
      <c r="O107">
        <f>IFERROR(VLOOKUP($B107,Kraftvärmeprod!$B$1:$AH$479,MATCH(O$2,Kraftvärmeprod!$B$1:$AG$1,0),FALSE)/1,0)-IFERROR(VLOOKUP($B107,'Slutlig allokering kvv'!$B$2:$AC$462,MATCH(O$3,'Slutlig allokering kvv'!$B$1:$AJ$1,0),FALSE)/1,0)</f>
        <v>0</v>
      </c>
      <c r="P107">
        <f>IFERROR(VLOOKUP($B107,Kraftvärmeprod!$B$1:$AH$479,MATCH(P$2,Kraftvärmeprod!$B$1:$AG$1,0),FALSE)/1,0)-IFERROR(VLOOKUP($B107,'Slutlig allokering kvv'!$B$2:$AC$462,MATCH(P$3,'Slutlig allokering kvv'!$B$1:$AJ$1,0),FALSE)/1,0)</f>
        <v>0</v>
      </c>
      <c r="Q107">
        <f>IFERROR(VLOOKUP($B107,Kraftvärmeprod!$B$1:$AH$479,MATCH(Q$2,Kraftvärmeprod!$B$1:$AG$1,0),FALSE)/1,0)-IFERROR(VLOOKUP($B107,'Slutlig allokering kvv'!$B$2:$AC$462,MATCH(Q$3,'Slutlig allokering kvv'!$B$1:$AJ$1,0),FALSE)/1,0)</f>
        <v>0</v>
      </c>
      <c r="R107">
        <f>IFERROR(VLOOKUP($B107,Kraftvärmeprod!$B$1:$AH$479,MATCH(R$2,Kraftvärmeprod!$B$1:$AG$1,0),FALSE)/1,0)-IFERROR(VLOOKUP($B107,'Slutlig allokering kvv'!$B$2:$AC$462,MATCH(R$3,'Slutlig allokering kvv'!$B$1:$AJ$1,0),FALSE)/1,0)</f>
        <v>0</v>
      </c>
      <c r="S107">
        <f>IFERROR(VLOOKUP($B107,Kraftvärmeprod!$B$1:$AH$479,MATCH(S$2,Kraftvärmeprod!$B$1:$AG$1,0),FALSE)/1,0)-IFERROR(VLOOKUP($B107,'Slutlig allokering kvv'!$B$2:$AC$462,MATCH(S$3,'Slutlig allokering kvv'!$B$1:$AJ$1,0),FALSE)/1,0)</f>
        <v>0</v>
      </c>
      <c r="T107">
        <f>IFERROR(VLOOKUP($B107,Kraftvärmeprod!$B$1:$AH$479,MATCH(T$2,Kraftvärmeprod!$B$1:$AG$1,0),FALSE)/1,0)-IFERROR(VLOOKUP($B107,'Slutlig allokering kvv'!$B$2:$AC$462,MATCH(T$3,'Slutlig allokering kvv'!$B$1:$AJ$1,0),FALSE)/1,0)</f>
        <v>0</v>
      </c>
      <c r="U107">
        <f>IFERROR(VLOOKUP($B107,Kraftvärmeprod!$B$1:$AH$479,MATCH(U$2,Kraftvärmeprod!$B$1:$AG$1,0),FALSE)/1,0)-IFERROR(VLOOKUP($B107,'Slutlig allokering kvv'!$B$2:$AC$462,MATCH(U$3,'Slutlig allokering kvv'!$B$1:$AJ$1,0),FALSE)/1,0)</f>
        <v>0</v>
      </c>
      <c r="V107">
        <f>IFERROR(VLOOKUP($B107,Kraftvärmeprod!$B$1:$AH$479,MATCH(V$2,Kraftvärmeprod!$B$1:$AG$1,0),FALSE)/1,0)-IFERROR(VLOOKUP($B107,'Slutlig allokering kvv'!$B$2:$AC$462,MATCH(V$3,'Slutlig allokering kvv'!$B$1:$AJ$1,0),FALSE)/1,0)</f>
        <v>0</v>
      </c>
      <c r="W107">
        <f>IFERROR(VLOOKUP($B107,Kraftvärmeprod!$B$1:$AH$479,MATCH(W$2,Kraftvärmeprod!$B$1:$AG$1,0),FALSE)/1,0)-IFERROR(VLOOKUP($B107,'Slutlig allokering kvv'!$B$2:$AC$462,MATCH(W$3,'Slutlig allokering kvv'!$B$1:$AJ$1,0),FALSE)/1,0)</f>
        <v>0</v>
      </c>
      <c r="X107">
        <f>IFERROR(VLOOKUP($B107,Kraftvärmeprod!$B$1:$AH$479,MATCH(X$2,Kraftvärmeprod!$B$1:$AG$1,0),FALSE)/1,0)-IFERROR(VLOOKUP($B107,'Slutlig allokering kvv'!$B$2:$AC$462,MATCH(X$3,'Slutlig allokering kvv'!$B$1:$AJ$1,0),FALSE)/1,0)</f>
        <v>0</v>
      </c>
      <c r="Y107">
        <f>IFERROR(VLOOKUP($B107,Kraftvärmeprod!$B$1:$AH$479,MATCH(Y$2,Kraftvärmeprod!$B$1:$AG$1,0),FALSE)/1,0)-IFERROR(VLOOKUP($B107,'Slutlig allokering kvv'!$B$2:$AC$462,MATCH(Y$3,'Slutlig allokering kvv'!$B$1:$AJ$1,0),FALSE)/1,0)</f>
        <v>0</v>
      </c>
      <c r="Z107">
        <f>IFERROR(VLOOKUP($B107,Kraftvärmeprod!$B$1:$AH$479,MATCH(Z$2,Kraftvärmeprod!$B$1:$AG$1,0),FALSE)/1,0)-IFERROR(VLOOKUP($B107,'Slutlig allokering kvv'!$B$2:$AC$462,MATCH(Z$3,'Slutlig allokering kvv'!$B$1:$AJ$1,0),FALSE)/1,0)</f>
        <v>0</v>
      </c>
      <c r="AA107">
        <f>IFERROR(VLOOKUP($B107,Kraftvärmeprod!$B$1:$AH$479,MATCH(AA$2,Kraftvärmeprod!$B$1:$AG$1,0),FALSE)/1,0)-IFERROR(VLOOKUP($B107,'Slutlig allokering kvv'!$B$2:$AC$462,MATCH(AA$3,'Slutlig allokering kvv'!$B$1:$AJ$1,0),FALSE)/1,0)</f>
        <v>0</v>
      </c>
      <c r="AB107">
        <f>IFERROR(VLOOKUP($B107,Kraftvärmeprod!$B$1:$AH$479,MATCH(AB$2,Kraftvärmeprod!$B$1:$AG$1,0),FALSE)/1,0)-IFERROR(VLOOKUP($B107,'Slutlig allokering kvv'!$B$2:$AC$462,MATCH(AB$3,'Slutlig allokering kvv'!$B$1:$AJ$1,0),FALSE)/1,0)</f>
        <v>0</v>
      </c>
      <c r="AE107">
        <f t="shared" si="2"/>
        <v>0</v>
      </c>
      <c r="AG107">
        <f>IFERROR(VLOOKUP(B107,'Slutlig allokering kvv'!$B$2:$AJ$462,MATCH("Summa justerad allokerad tillförd energi (utan hjälpel och rökgaskondensering):",'Slutlig allokering kvv'!$B$1:$AK$1,0),FALSE)/1,"")</f>
        <v>0</v>
      </c>
      <c r="AI107" s="23" t="str">
        <f>IFERROR(1-VLOOKUP(B107,'Slutlig allokering kvv'!$B$2:$AJ$462,MATCH("Andel av bränsle i kvv som allokerats till värme, exklusive rökgaskondensering och hjälpel",'Slutlig allokering kvv'!$B$1:$AK$1,0),FALSE),"")</f>
        <v/>
      </c>
      <c r="AK107" s="23" t="str">
        <f t="shared" si="3"/>
        <v/>
      </c>
    </row>
    <row r="108" spans="1:37" x14ac:dyDescent="0.25">
      <c r="A108" s="2" t="s">
        <v>147</v>
      </c>
      <c r="B108" s="2" t="s">
        <v>151</v>
      </c>
      <c r="C108" s="2" t="str">
        <f>IFERROR(VLOOKUP($B108,Kraftvärmeprod!$B$1:$AH$479,MATCH(C$3,Kraftvärmeprod!$B$1:$AG$1,0),FALSE)/1,"")</f>
        <v/>
      </c>
      <c r="D108" s="2" t="str">
        <f>IFERROR(VLOOKUP($B108,Kraftvärmeprod!$B$1:$AH$479,MATCH(D$3,Kraftvärmeprod!$B$1:$AG$1,0),FALSE)/1,"")</f>
        <v/>
      </c>
      <c r="E108">
        <f>IFERROR(VLOOKUP($B108,Kraftvärmeprod!$B$1:$AH$479,MATCH(E$2,Kraftvärmeprod!$B$1:$AG$1,0),FALSE)/1,0)-IFERROR(VLOOKUP($B108,'Slutlig allokering kvv'!$B$2:$AC$462,MATCH(E$3,'Slutlig allokering kvv'!$B$1:$AJ$1,0),FALSE)/1,0)</f>
        <v>0</v>
      </c>
      <c r="F108">
        <f>IFERROR(VLOOKUP($B108,Kraftvärmeprod!$B$1:$AH$479,MATCH(F$2,Kraftvärmeprod!$B$1:$AG$1,0),FALSE)/1,0)-IFERROR(VLOOKUP($B108,'Slutlig allokering kvv'!$B$2:$AC$462,MATCH(F$3,'Slutlig allokering kvv'!$B$1:$AJ$1,0),FALSE)/1,0)</f>
        <v>0</v>
      </c>
      <c r="G108">
        <f>IFERROR(VLOOKUP($B108,Kraftvärmeprod!$B$1:$AH$479,MATCH(G$2,Kraftvärmeprod!$B$1:$AG$1,0),FALSE)/1,0)-IFERROR(VLOOKUP($B108,'Slutlig allokering kvv'!$B$2:$AC$462,MATCH(G$3,'Slutlig allokering kvv'!$B$1:$AJ$1,0),FALSE)/1,0)</f>
        <v>0</v>
      </c>
      <c r="H108">
        <f>IFERROR(VLOOKUP($B108,Kraftvärmeprod!$B$1:$AH$479,MATCH(H$2,Kraftvärmeprod!$B$1:$AG$1,0),FALSE)/1,0)-IFERROR(VLOOKUP($B108,'Slutlig allokering kvv'!$B$2:$AC$462,MATCH(H$3,'Slutlig allokering kvv'!$B$1:$AJ$1,0),FALSE)/1,0)</f>
        <v>0</v>
      </c>
      <c r="I108">
        <f>IFERROR(VLOOKUP($B108,Kraftvärmeprod!$B$1:$AH$479,MATCH(I$2,Kraftvärmeprod!$B$1:$AG$1,0),FALSE)/1,0)-IFERROR(VLOOKUP($B108,'Slutlig allokering kvv'!$B$2:$AC$462,MATCH(I$3,'Slutlig allokering kvv'!$B$1:$AJ$1,0),FALSE)/1,0)</f>
        <v>0</v>
      </c>
      <c r="J108">
        <f>IFERROR(VLOOKUP($B108,Kraftvärmeprod!$B$1:$AH$479,MATCH(J$2,Kraftvärmeprod!$B$1:$AG$1,0),FALSE)/1,0)-IFERROR(VLOOKUP($B108,'Slutlig allokering kvv'!$B$2:$AC$462,MATCH(J$3,'Slutlig allokering kvv'!$B$1:$AJ$1,0),FALSE)/1,0)</f>
        <v>0</v>
      </c>
      <c r="K108">
        <f>IFERROR(VLOOKUP($B108,Kraftvärmeprod!$B$1:$AH$479,MATCH(K$2,Kraftvärmeprod!$B$1:$AG$1,0),FALSE)/1,0)-IFERROR(VLOOKUP($B108,'Slutlig allokering kvv'!$B$2:$AC$462,MATCH(K$3,'Slutlig allokering kvv'!$B$1:$AJ$1,0),FALSE)/1,0)</f>
        <v>0</v>
      </c>
      <c r="L108">
        <f>IFERROR(VLOOKUP($B108,Kraftvärmeprod!$B$1:$AH$479,MATCH(L$2,Kraftvärmeprod!$B$1:$AG$1,0),FALSE)/1,0)-IFERROR(VLOOKUP($B108,'Slutlig allokering kvv'!$B$2:$AC$462,MATCH(L$3,'Slutlig allokering kvv'!$B$1:$AJ$1,0),FALSE)/1,0)</f>
        <v>0</v>
      </c>
      <c r="M108" s="40">
        <f>IFERROR(VLOOKUP($B108,Miljö!$B$1:$S$477,MATCH(M$2,Miljö!$B$1:$X$1,0),FALSE)/1,0)-IFERROR(VLOOKUP($B108,'Slutlig allokering kvv'!$B$2:$AC$462,MATCH(M$3,'Slutlig allokering kvv'!$B$1:$AJ$1,0),FALSE)/1,0)</f>
        <v>0</v>
      </c>
      <c r="N108">
        <f>IFERROR(VLOOKUP($B108,Kraftvärmeprod!$B$1:$AH$479,MATCH(N$2,Kraftvärmeprod!$B$1:$AG$1,0),FALSE)/1,0)-IFERROR(VLOOKUP($B108,'Slutlig allokering kvv'!$B$2:$AC$462,MATCH(N$3,'Slutlig allokering kvv'!$B$1:$AJ$1,0),FALSE)/1,0)</f>
        <v>0</v>
      </c>
      <c r="O108">
        <f>IFERROR(VLOOKUP($B108,Kraftvärmeprod!$B$1:$AH$479,MATCH(O$2,Kraftvärmeprod!$B$1:$AG$1,0),FALSE)/1,0)-IFERROR(VLOOKUP($B108,'Slutlig allokering kvv'!$B$2:$AC$462,MATCH(O$3,'Slutlig allokering kvv'!$B$1:$AJ$1,0),FALSE)/1,0)</f>
        <v>0</v>
      </c>
      <c r="P108">
        <f>IFERROR(VLOOKUP($B108,Kraftvärmeprod!$B$1:$AH$479,MATCH(P$2,Kraftvärmeprod!$B$1:$AG$1,0),FALSE)/1,0)-IFERROR(VLOOKUP($B108,'Slutlig allokering kvv'!$B$2:$AC$462,MATCH(P$3,'Slutlig allokering kvv'!$B$1:$AJ$1,0),FALSE)/1,0)</f>
        <v>0</v>
      </c>
      <c r="Q108">
        <f>IFERROR(VLOOKUP($B108,Kraftvärmeprod!$B$1:$AH$479,MATCH(Q$2,Kraftvärmeprod!$B$1:$AG$1,0),FALSE)/1,0)-IFERROR(VLOOKUP($B108,'Slutlig allokering kvv'!$B$2:$AC$462,MATCH(Q$3,'Slutlig allokering kvv'!$B$1:$AJ$1,0),FALSE)/1,0)</f>
        <v>0</v>
      </c>
      <c r="R108">
        <f>IFERROR(VLOOKUP($B108,Kraftvärmeprod!$B$1:$AH$479,MATCH(R$2,Kraftvärmeprod!$B$1:$AG$1,0),FALSE)/1,0)-IFERROR(VLOOKUP($B108,'Slutlig allokering kvv'!$B$2:$AC$462,MATCH(R$3,'Slutlig allokering kvv'!$B$1:$AJ$1,0),FALSE)/1,0)</f>
        <v>0</v>
      </c>
      <c r="S108">
        <f>IFERROR(VLOOKUP($B108,Kraftvärmeprod!$B$1:$AH$479,MATCH(S$2,Kraftvärmeprod!$B$1:$AG$1,0),FALSE)/1,0)-IFERROR(VLOOKUP($B108,'Slutlig allokering kvv'!$B$2:$AC$462,MATCH(S$3,'Slutlig allokering kvv'!$B$1:$AJ$1,0),FALSE)/1,0)</f>
        <v>0</v>
      </c>
      <c r="T108">
        <f>IFERROR(VLOOKUP($B108,Kraftvärmeprod!$B$1:$AH$479,MATCH(T$2,Kraftvärmeprod!$B$1:$AG$1,0),FALSE)/1,0)-IFERROR(VLOOKUP($B108,'Slutlig allokering kvv'!$B$2:$AC$462,MATCH(T$3,'Slutlig allokering kvv'!$B$1:$AJ$1,0),FALSE)/1,0)</f>
        <v>0</v>
      </c>
      <c r="U108">
        <f>IFERROR(VLOOKUP($B108,Kraftvärmeprod!$B$1:$AH$479,MATCH(U$2,Kraftvärmeprod!$B$1:$AG$1,0),FALSE)/1,0)-IFERROR(VLOOKUP($B108,'Slutlig allokering kvv'!$B$2:$AC$462,MATCH(U$3,'Slutlig allokering kvv'!$B$1:$AJ$1,0),FALSE)/1,0)</f>
        <v>0</v>
      </c>
      <c r="V108">
        <f>IFERROR(VLOOKUP($B108,Kraftvärmeprod!$B$1:$AH$479,MATCH(V$2,Kraftvärmeprod!$B$1:$AG$1,0),FALSE)/1,0)-IFERROR(VLOOKUP($B108,'Slutlig allokering kvv'!$B$2:$AC$462,MATCH(V$3,'Slutlig allokering kvv'!$B$1:$AJ$1,0),FALSE)/1,0)</f>
        <v>0</v>
      </c>
      <c r="W108">
        <f>IFERROR(VLOOKUP($B108,Kraftvärmeprod!$B$1:$AH$479,MATCH(W$2,Kraftvärmeprod!$B$1:$AG$1,0),FALSE)/1,0)-IFERROR(VLOOKUP($B108,'Slutlig allokering kvv'!$B$2:$AC$462,MATCH(W$3,'Slutlig allokering kvv'!$B$1:$AJ$1,0),FALSE)/1,0)</f>
        <v>0</v>
      </c>
      <c r="X108">
        <f>IFERROR(VLOOKUP($B108,Kraftvärmeprod!$B$1:$AH$479,MATCH(X$2,Kraftvärmeprod!$B$1:$AG$1,0),FALSE)/1,0)-IFERROR(VLOOKUP($B108,'Slutlig allokering kvv'!$B$2:$AC$462,MATCH(X$3,'Slutlig allokering kvv'!$B$1:$AJ$1,0),FALSE)/1,0)</f>
        <v>0</v>
      </c>
      <c r="Y108">
        <f>IFERROR(VLOOKUP($B108,Kraftvärmeprod!$B$1:$AH$479,MATCH(Y$2,Kraftvärmeprod!$B$1:$AG$1,0),FALSE)/1,0)-IFERROR(VLOOKUP($B108,'Slutlig allokering kvv'!$B$2:$AC$462,MATCH(Y$3,'Slutlig allokering kvv'!$B$1:$AJ$1,0),FALSE)/1,0)</f>
        <v>0</v>
      </c>
      <c r="Z108">
        <f>IFERROR(VLOOKUP($B108,Kraftvärmeprod!$B$1:$AH$479,MATCH(Z$2,Kraftvärmeprod!$B$1:$AG$1,0),FALSE)/1,0)-IFERROR(VLOOKUP($B108,'Slutlig allokering kvv'!$B$2:$AC$462,MATCH(Z$3,'Slutlig allokering kvv'!$B$1:$AJ$1,0),FALSE)/1,0)</f>
        <v>0</v>
      </c>
      <c r="AA108">
        <f>IFERROR(VLOOKUP($B108,Kraftvärmeprod!$B$1:$AH$479,MATCH(AA$2,Kraftvärmeprod!$B$1:$AG$1,0),FALSE)/1,0)-IFERROR(VLOOKUP($B108,'Slutlig allokering kvv'!$B$2:$AC$462,MATCH(AA$3,'Slutlig allokering kvv'!$B$1:$AJ$1,0),FALSE)/1,0)</f>
        <v>0</v>
      </c>
      <c r="AB108">
        <f>IFERROR(VLOOKUP($B108,Kraftvärmeprod!$B$1:$AH$479,MATCH(AB$2,Kraftvärmeprod!$B$1:$AG$1,0),FALSE)/1,0)-IFERROR(VLOOKUP($B108,'Slutlig allokering kvv'!$B$2:$AC$462,MATCH(AB$3,'Slutlig allokering kvv'!$B$1:$AJ$1,0),FALSE)/1,0)</f>
        <v>0</v>
      </c>
      <c r="AE108">
        <f t="shared" si="2"/>
        <v>0</v>
      </c>
      <c r="AG108">
        <f>IFERROR(VLOOKUP(B108,'Slutlig allokering kvv'!$B$2:$AJ$462,MATCH("Summa justerad allokerad tillförd energi (utan hjälpel och rökgaskondensering):",'Slutlig allokering kvv'!$B$1:$AK$1,0),FALSE)/1,"")</f>
        <v>0</v>
      </c>
      <c r="AI108" s="23" t="str">
        <f>IFERROR(1-VLOOKUP(B108,'Slutlig allokering kvv'!$B$2:$AJ$462,MATCH("Andel av bränsle i kvv som allokerats till värme, exklusive rökgaskondensering och hjälpel",'Slutlig allokering kvv'!$B$1:$AK$1,0),FALSE),"")</f>
        <v/>
      </c>
      <c r="AK108" s="23" t="str">
        <f t="shared" si="3"/>
        <v/>
      </c>
    </row>
    <row r="109" spans="1:37" x14ac:dyDescent="0.25">
      <c r="A109" s="2" t="s">
        <v>147</v>
      </c>
      <c r="B109" s="2" t="s">
        <v>152</v>
      </c>
      <c r="C109" s="2" t="str">
        <f>IFERROR(VLOOKUP($B109,Kraftvärmeprod!$B$1:$AH$479,MATCH(C$3,Kraftvärmeprod!$B$1:$AG$1,0),FALSE)/1,"")</f>
        <v/>
      </c>
      <c r="D109" s="2" t="str">
        <f>IFERROR(VLOOKUP($B109,Kraftvärmeprod!$B$1:$AH$479,MATCH(D$3,Kraftvärmeprod!$B$1:$AG$1,0),FALSE)/1,"")</f>
        <v/>
      </c>
      <c r="E109">
        <f>IFERROR(VLOOKUP($B109,Kraftvärmeprod!$B$1:$AH$479,MATCH(E$2,Kraftvärmeprod!$B$1:$AG$1,0),FALSE)/1,0)-IFERROR(VLOOKUP($B109,'Slutlig allokering kvv'!$B$2:$AC$462,MATCH(E$3,'Slutlig allokering kvv'!$B$1:$AJ$1,0),FALSE)/1,0)</f>
        <v>0</v>
      </c>
      <c r="F109">
        <f>IFERROR(VLOOKUP($B109,Kraftvärmeprod!$B$1:$AH$479,MATCH(F$2,Kraftvärmeprod!$B$1:$AG$1,0),FALSE)/1,0)-IFERROR(VLOOKUP($B109,'Slutlig allokering kvv'!$B$2:$AC$462,MATCH(F$3,'Slutlig allokering kvv'!$B$1:$AJ$1,0),FALSE)/1,0)</f>
        <v>0</v>
      </c>
      <c r="G109">
        <f>IFERROR(VLOOKUP($B109,Kraftvärmeprod!$B$1:$AH$479,MATCH(G$2,Kraftvärmeprod!$B$1:$AG$1,0),FALSE)/1,0)-IFERROR(VLOOKUP($B109,'Slutlig allokering kvv'!$B$2:$AC$462,MATCH(G$3,'Slutlig allokering kvv'!$B$1:$AJ$1,0),FALSE)/1,0)</f>
        <v>0</v>
      </c>
      <c r="H109">
        <f>IFERROR(VLOOKUP($B109,Kraftvärmeprod!$B$1:$AH$479,MATCH(H$2,Kraftvärmeprod!$B$1:$AG$1,0),FALSE)/1,0)-IFERROR(VLOOKUP($B109,'Slutlig allokering kvv'!$B$2:$AC$462,MATCH(H$3,'Slutlig allokering kvv'!$B$1:$AJ$1,0),FALSE)/1,0)</f>
        <v>0</v>
      </c>
      <c r="I109">
        <f>IFERROR(VLOOKUP($B109,Kraftvärmeprod!$B$1:$AH$479,MATCH(I$2,Kraftvärmeprod!$B$1:$AG$1,0),FALSE)/1,0)-IFERROR(VLOOKUP($B109,'Slutlig allokering kvv'!$B$2:$AC$462,MATCH(I$3,'Slutlig allokering kvv'!$B$1:$AJ$1,0),FALSE)/1,0)</f>
        <v>0</v>
      </c>
      <c r="J109">
        <f>IFERROR(VLOOKUP($B109,Kraftvärmeprod!$B$1:$AH$479,MATCH(J$2,Kraftvärmeprod!$B$1:$AG$1,0),FALSE)/1,0)-IFERROR(VLOOKUP($B109,'Slutlig allokering kvv'!$B$2:$AC$462,MATCH(J$3,'Slutlig allokering kvv'!$B$1:$AJ$1,0),FALSE)/1,0)</f>
        <v>0</v>
      </c>
      <c r="K109">
        <f>IFERROR(VLOOKUP($B109,Kraftvärmeprod!$B$1:$AH$479,MATCH(K$2,Kraftvärmeprod!$B$1:$AG$1,0),FALSE)/1,0)-IFERROR(VLOOKUP($B109,'Slutlig allokering kvv'!$B$2:$AC$462,MATCH(K$3,'Slutlig allokering kvv'!$B$1:$AJ$1,0),FALSE)/1,0)</f>
        <v>0</v>
      </c>
      <c r="L109">
        <f>IFERROR(VLOOKUP($B109,Kraftvärmeprod!$B$1:$AH$479,MATCH(L$2,Kraftvärmeprod!$B$1:$AG$1,0),FALSE)/1,0)-IFERROR(VLOOKUP($B109,'Slutlig allokering kvv'!$B$2:$AC$462,MATCH(L$3,'Slutlig allokering kvv'!$B$1:$AJ$1,0),FALSE)/1,0)</f>
        <v>0</v>
      </c>
      <c r="M109" s="40">
        <f>IFERROR(VLOOKUP($B109,Miljö!$B$1:$S$477,MATCH(M$2,Miljö!$B$1:$X$1,0),FALSE)/1,0)-IFERROR(VLOOKUP($B109,'Slutlig allokering kvv'!$B$2:$AC$462,MATCH(M$3,'Slutlig allokering kvv'!$B$1:$AJ$1,0),FALSE)/1,0)</f>
        <v>0</v>
      </c>
      <c r="N109">
        <f>IFERROR(VLOOKUP($B109,Kraftvärmeprod!$B$1:$AH$479,MATCH(N$2,Kraftvärmeprod!$B$1:$AG$1,0),FALSE)/1,0)-IFERROR(VLOOKUP($B109,'Slutlig allokering kvv'!$B$2:$AC$462,MATCH(N$3,'Slutlig allokering kvv'!$B$1:$AJ$1,0),FALSE)/1,0)</f>
        <v>0</v>
      </c>
      <c r="O109">
        <f>IFERROR(VLOOKUP($B109,Kraftvärmeprod!$B$1:$AH$479,MATCH(O$2,Kraftvärmeprod!$B$1:$AG$1,0),FALSE)/1,0)-IFERROR(VLOOKUP($B109,'Slutlig allokering kvv'!$B$2:$AC$462,MATCH(O$3,'Slutlig allokering kvv'!$B$1:$AJ$1,0),FALSE)/1,0)</f>
        <v>0</v>
      </c>
      <c r="P109">
        <f>IFERROR(VLOOKUP($B109,Kraftvärmeprod!$B$1:$AH$479,MATCH(P$2,Kraftvärmeprod!$B$1:$AG$1,0),FALSE)/1,0)-IFERROR(VLOOKUP($B109,'Slutlig allokering kvv'!$B$2:$AC$462,MATCH(P$3,'Slutlig allokering kvv'!$B$1:$AJ$1,0),FALSE)/1,0)</f>
        <v>0</v>
      </c>
      <c r="Q109">
        <f>IFERROR(VLOOKUP($B109,Kraftvärmeprod!$B$1:$AH$479,MATCH(Q$2,Kraftvärmeprod!$B$1:$AG$1,0),FALSE)/1,0)-IFERROR(VLOOKUP($B109,'Slutlig allokering kvv'!$B$2:$AC$462,MATCH(Q$3,'Slutlig allokering kvv'!$B$1:$AJ$1,0),FALSE)/1,0)</f>
        <v>0</v>
      </c>
      <c r="R109">
        <f>IFERROR(VLOOKUP($B109,Kraftvärmeprod!$B$1:$AH$479,MATCH(R$2,Kraftvärmeprod!$B$1:$AG$1,0),FALSE)/1,0)-IFERROR(VLOOKUP($B109,'Slutlig allokering kvv'!$B$2:$AC$462,MATCH(R$3,'Slutlig allokering kvv'!$B$1:$AJ$1,0),FALSE)/1,0)</f>
        <v>0</v>
      </c>
      <c r="S109">
        <f>IFERROR(VLOOKUP($B109,Kraftvärmeprod!$B$1:$AH$479,MATCH(S$2,Kraftvärmeprod!$B$1:$AG$1,0),FALSE)/1,0)-IFERROR(VLOOKUP($B109,'Slutlig allokering kvv'!$B$2:$AC$462,MATCH(S$3,'Slutlig allokering kvv'!$B$1:$AJ$1,0),FALSE)/1,0)</f>
        <v>0</v>
      </c>
      <c r="T109">
        <f>IFERROR(VLOOKUP($B109,Kraftvärmeprod!$B$1:$AH$479,MATCH(T$2,Kraftvärmeprod!$B$1:$AG$1,0),FALSE)/1,0)-IFERROR(VLOOKUP($B109,'Slutlig allokering kvv'!$B$2:$AC$462,MATCH(T$3,'Slutlig allokering kvv'!$B$1:$AJ$1,0),FALSE)/1,0)</f>
        <v>0</v>
      </c>
      <c r="U109">
        <f>IFERROR(VLOOKUP($B109,Kraftvärmeprod!$B$1:$AH$479,MATCH(U$2,Kraftvärmeprod!$B$1:$AG$1,0),FALSE)/1,0)-IFERROR(VLOOKUP($B109,'Slutlig allokering kvv'!$B$2:$AC$462,MATCH(U$3,'Slutlig allokering kvv'!$B$1:$AJ$1,0),FALSE)/1,0)</f>
        <v>0</v>
      </c>
      <c r="V109">
        <f>IFERROR(VLOOKUP($B109,Kraftvärmeprod!$B$1:$AH$479,MATCH(V$2,Kraftvärmeprod!$B$1:$AG$1,0),FALSE)/1,0)-IFERROR(VLOOKUP($B109,'Slutlig allokering kvv'!$B$2:$AC$462,MATCH(V$3,'Slutlig allokering kvv'!$B$1:$AJ$1,0),FALSE)/1,0)</f>
        <v>0</v>
      </c>
      <c r="W109">
        <f>IFERROR(VLOOKUP($B109,Kraftvärmeprod!$B$1:$AH$479,MATCH(W$2,Kraftvärmeprod!$B$1:$AG$1,0),FALSE)/1,0)-IFERROR(VLOOKUP($B109,'Slutlig allokering kvv'!$B$2:$AC$462,MATCH(W$3,'Slutlig allokering kvv'!$B$1:$AJ$1,0),FALSE)/1,0)</f>
        <v>0</v>
      </c>
      <c r="X109">
        <f>IFERROR(VLOOKUP($B109,Kraftvärmeprod!$B$1:$AH$479,MATCH(X$2,Kraftvärmeprod!$B$1:$AG$1,0),FALSE)/1,0)-IFERROR(VLOOKUP($B109,'Slutlig allokering kvv'!$B$2:$AC$462,MATCH(X$3,'Slutlig allokering kvv'!$B$1:$AJ$1,0),FALSE)/1,0)</f>
        <v>0</v>
      </c>
      <c r="Y109">
        <f>IFERROR(VLOOKUP($B109,Kraftvärmeprod!$B$1:$AH$479,MATCH(Y$2,Kraftvärmeprod!$B$1:$AG$1,0),FALSE)/1,0)-IFERROR(VLOOKUP($B109,'Slutlig allokering kvv'!$B$2:$AC$462,MATCH(Y$3,'Slutlig allokering kvv'!$B$1:$AJ$1,0),FALSE)/1,0)</f>
        <v>0</v>
      </c>
      <c r="Z109">
        <f>IFERROR(VLOOKUP($B109,Kraftvärmeprod!$B$1:$AH$479,MATCH(Z$2,Kraftvärmeprod!$B$1:$AG$1,0),FALSE)/1,0)-IFERROR(VLOOKUP($B109,'Slutlig allokering kvv'!$B$2:$AC$462,MATCH(Z$3,'Slutlig allokering kvv'!$B$1:$AJ$1,0),FALSE)/1,0)</f>
        <v>0</v>
      </c>
      <c r="AA109">
        <f>IFERROR(VLOOKUP($B109,Kraftvärmeprod!$B$1:$AH$479,MATCH(AA$2,Kraftvärmeprod!$B$1:$AG$1,0),FALSE)/1,0)-IFERROR(VLOOKUP($B109,'Slutlig allokering kvv'!$B$2:$AC$462,MATCH(AA$3,'Slutlig allokering kvv'!$B$1:$AJ$1,0),FALSE)/1,0)</f>
        <v>0</v>
      </c>
      <c r="AB109">
        <f>IFERROR(VLOOKUP($B109,Kraftvärmeprod!$B$1:$AH$479,MATCH(AB$2,Kraftvärmeprod!$B$1:$AG$1,0),FALSE)/1,0)-IFERROR(VLOOKUP($B109,'Slutlig allokering kvv'!$B$2:$AC$462,MATCH(AB$3,'Slutlig allokering kvv'!$B$1:$AJ$1,0),FALSE)/1,0)</f>
        <v>0</v>
      </c>
      <c r="AE109">
        <f t="shared" si="2"/>
        <v>0</v>
      </c>
      <c r="AG109">
        <f>IFERROR(VLOOKUP(B109,'Slutlig allokering kvv'!$B$2:$AJ$462,MATCH("Summa justerad allokerad tillförd energi (utan hjälpel och rökgaskondensering):",'Slutlig allokering kvv'!$B$1:$AK$1,0),FALSE)/1,"")</f>
        <v>0</v>
      </c>
      <c r="AI109" s="23" t="str">
        <f>IFERROR(1-VLOOKUP(B109,'Slutlig allokering kvv'!$B$2:$AJ$462,MATCH("Andel av bränsle i kvv som allokerats till värme, exklusive rökgaskondensering och hjälpel",'Slutlig allokering kvv'!$B$1:$AK$1,0),FALSE),"")</f>
        <v/>
      </c>
      <c r="AK109" s="23" t="str">
        <f t="shared" si="3"/>
        <v/>
      </c>
    </row>
    <row r="110" spans="1:37" x14ac:dyDescent="0.25">
      <c r="A110" s="2" t="s">
        <v>147</v>
      </c>
      <c r="B110" s="2" t="s">
        <v>153</v>
      </c>
      <c r="C110" s="2" t="str">
        <f>IFERROR(VLOOKUP($B110,Kraftvärmeprod!$B$1:$AH$479,MATCH(C$3,Kraftvärmeprod!$B$1:$AG$1,0),FALSE)/1,"")</f>
        <v/>
      </c>
      <c r="D110" s="2" t="str">
        <f>IFERROR(VLOOKUP($B110,Kraftvärmeprod!$B$1:$AH$479,MATCH(D$3,Kraftvärmeprod!$B$1:$AG$1,0),FALSE)/1,"")</f>
        <v/>
      </c>
      <c r="E110">
        <f>IFERROR(VLOOKUP($B110,Kraftvärmeprod!$B$1:$AH$479,MATCH(E$2,Kraftvärmeprod!$B$1:$AG$1,0),FALSE)/1,0)-IFERROR(VLOOKUP($B110,'Slutlig allokering kvv'!$B$2:$AC$462,MATCH(E$3,'Slutlig allokering kvv'!$B$1:$AJ$1,0),FALSE)/1,0)</f>
        <v>0</v>
      </c>
      <c r="F110">
        <f>IFERROR(VLOOKUP($B110,Kraftvärmeprod!$B$1:$AH$479,MATCH(F$2,Kraftvärmeprod!$B$1:$AG$1,0),FALSE)/1,0)-IFERROR(VLOOKUP($B110,'Slutlig allokering kvv'!$B$2:$AC$462,MATCH(F$3,'Slutlig allokering kvv'!$B$1:$AJ$1,0),FALSE)/1,0)</f>
        <v>0</v>
      </c>
      <c r="G110">
        <f>IFERROR(VLOOKUP($B110,Kraftvärmeprod!$B$1:$AH$479,MATCH(G$2,Kraftvärmeprod!$B$1:$AG$1,0),FALSE)/1,0)-IFERROR(VLOOKUP($B110,'Slutlig allokering kvv'!$B$2:$AC$462,MATCH(G$3,'Slutlig allokering kvv'!$B$1:$AJ$1,0),FALSE)/1,0)</f>
        <v>0</v>
      </c>
      <c r="H110">
        <f>IFERROR(VLOOKUP($B110,Kraftvärmeprod!$B$1:$AH$479,MATCH(H$2,Kraftvärmeprod!$B$1:$AG$1,0),FALSE)/1,0)-IFERROR(VLOOKUP($B110,'Slutlig allokering kvv'!$B$2:$AC$462,MATCH(H$3,'Slutlig allokering kvv'!$B$1:$AJ$1,0),FALSE)/1,0)</f>
        <v>0</v>
      </c>
      <c r="I110">
        <f>IFERROR(VLOOKUP($B110,Kraftvärmeprod!$B$1:$AH$479,MATCH(I$2,Kraftvärmeprod!$B$1:$AG$1,0),FALSE)/1,0)-IFERROR(VLOOKUP($B110,'Slutlig allokering kvv'!$B$2:$AC$462,MATCH(I$3,'Slutlig allokering kvv'!$B$1:$AJ$1,0),FALSE)/1,0)</f>
        <v>0</v>
      </c>
      <c r="J110">
        <f>IFERROR(VLOOKUP($B110,Kraftvärmeprod!$B$1:$AH$479,MATCH(J$2,Kraftvärmeprod!$B$1:$AG$1,0),FALSE)/1,0)-IFERROR(VLOOKUP($B110,'Slutlig allokering kvv'!$B$2:$AC$462,MATCH(J$3,'Slutlig allokering kvv'!$B$1:$AJ$1,0),FALSE)/1,0)</f>
        <v>0</v>
      </c>
      <c r="K110">
        <f>IFERROR(VLOOKUP($B110,Kraftvärmeprod!$B$1:$AH$479,MATCH(K$2,Kraftvärmeprod!$B$1:$AG$1,0),FALSE)/1,0)-IFERROR(VLOOKUP($B110,'Slutlig allokering kvv'!$B$2:$AC$462,MATCH(K$3,'Slutlig allokering kvv'!$B$1:$AJ$1,0),FALSE)/1,0)</f>
        <v>0</v>
      </c>
      <c r="L110">
        <f>IFERROR(VLOOKUP($B110,Kraftvärmeprod!$B$1:$AH$479,MATCH(L$2,Kraftvärmeprod!$B$1:$AG$1,0),FALSE)/1,0)-IFERROR(VLOOKUP($B110,'Slutlig allokering kvv'!$B$2:$AC$462,MATCH(L$3,'Slutlig allokering kvv'!$B$1:$AJ$1,0),FALSE)/1,0)</f>
        <v>0</v>
      </c>
      <c r="M110" s="40">
        <f>IFERROR(VLOOKUP($B110,Miljö!$B$1:$S$477,MATCH(M$2,Miljö!$B$1:$X$1,0),FALSE)/1,0)-IFERROR(VLOOKUP($B110,'Slutlig allokering kvv'!$B$2:$AC$462,MATCH(M$3,'Slutlig allokering kvv'!$B$1:$AJ$1,0),FALSE)/1,0)</f>
        <v>0</v>
      </c>
      <c r="N110">
        <f>IFERROR(VLOOKUP($B110,Kraftvärmeprod!$B$1:$AH$479,MATCH(N$2,Kraftvärmeprod!$B$1:$AG$1,0),FALSE)/1,0)-IFERROR(VLOOKUP($B110,'Slutlig allokering kvv'!$B$2:$AC$462,MATCH(N$3,'Slutlig allokering kvv'!$B$1:$AJ$1,0),FALSE)/1,0)</f>
        <v>0</v>
      </c>
      <c r="O110">
        <f>IFERROR(VLOOKUP($B110,Kraftvärmeprod!$B$1:$AH$479,MATCH(O$2,Kraftvärmeprod!$B$1:$AG$1,0),FALSE)/1,0)-IFERROR(VLOOKUP($B110,'Slutlig allokering kvv'!$B$2:$AC$462,MATCH(O$3,'Slutlig allokering kvv'!$B$1:$AJ$1,0),FALSE)/1,0)</f>
        <v>0</v>
      </c>
      <c r="P110">
        <f>IFERROR(VLOOKUP($B110,Kraftvärmeprod!$B$1:$AH$479,MATCH(P$2,Kraftvärmeprod!$B$1:$AG$1,0),FALSE)/1,0)-IFERROR(VLOOKUP($B110,'Slutlig allokering kvv'!$B$2:$AC$462,MATCH(P$3,'Slutlig allokering kvv'!$B$1:$AJ$1,0),FALSE)/1,0)</f>
        <v>0</v>
      </c>
      <c r="Q110">
        <f>IFERROR(VLOOKUP($B110,Kraftvärmeprod!$B$1:$AH$479,MATCH(Q$2,Kraftvärmeprod!$B$1:$AG$1,0),FALSE)/1,0)-IFERROR(VLOOKUP($B110,'Slutlig allokering kvv'!$B$2:$AC$462,MATCH(Q$3,'Slutlig allokering kvv'!$B$1:$AJ$1,0),FALSE)/1,0)</f>
        <v>0</v>
      </c>
      <c r="R110">
        <f>IFERROR(VLOOKUP($B110,Kraftvärmeprod!$B$1:$AH$479,MATCH(R$2,Kraftvärmeprod!$B$1:$AG$1,0),FALSE)/1,0)-IFERROR(VLOOKUP($B110,'Slutlig allokering kvv'!$B$2:$AC$462,MATCH(R$3,'Slutlig allokering kvv'!$B$1:$AJ$1,0),FALSE)/1,0)</f>
        <v>0</v>
      </c>
      <c r="S110">
        <f>IFERROR(VLOOKUP($B110,Kraftvärmeprod!$B$1:$AH$479,MATCH(S$2,Kraftvärmeprod!$B$1:$AG$1,0),FALSE)/1,0)-IFERROR(VLOOKUP($B110,'Slutlig allokering kvv'!$B$2:$AC$462,MATCH(S$3,'Slutlig allokering kvv'!$B$1:$AJ$1,0),FALSE)/1,0)</f>
        <v>0</v>
      </c>
      <c r="T110">
        <f>IFERROR(VLOOKUP($B110,Kraftvärmeprod!$B$1:$AH$479,MATCH(T$2,Kraftvärmeprod!$B$1:$AG$1,0),FALSE)/1,0)-IFERROR(VLOOKUP($B110,'Slutlig allokering kvv'!$B$2:$AC$462,MATCH(T$3,'Slutlig allokering kvv'!$B$1:$AJ$1,0),FALSE)/1,0)</f>
        <v>0</v>
      </c>
      <c r="U110">
        <f>IFERROR(VLOOKUP($B110,Kraftvärmeprod!$B$1:$AH$479,MATCH(U$2,Kraftvärmeprod!$B$1:$AG$1,0),FALSE)/1,0)-IFERROR(VLOOKUP($B110,'Slutlig allokering kvv'!$B$2:$AC$462,MATCH(U$3,'Slutlig allokering kvv'!$B$1:$AJ$1,0),FALSE)/1,0)</f>
        <v>0</v>
      </c>
      <c r="V110">
        <f>IFERROR(VLOOKUP($B110,Kraftvärmeprod!$B$1:$AH$479,MATCH(V$2,Kraftvärmeprod!$B$1:$AG$1,0),FALSE)/1,0)-IFERROR(VLOOKUP($B110,'Slutlig allokering kvv'!$B$2:$AC$462,MATCH(V$3,'Slutlig allokering kvv'!$B$1:$AJ$1,0),FALSE)/1,0)</f>
        <v>0</v>
      </c>
      <c r="W110">
        <f>IFERROR(VLOOKUP($B110,Kraftvärmeprod!$B$1:$AH$479,MATCH(W$2,Kraftvärmeprod!$B$1:$AG$1,0),FALSE)/1,0)-IFERROR(VLOOKUP($B110,'Slutlig allokering kvv'!$B$2:$AC$462,MATCH(W$3,'Slutlig allokering kvv'!$B$1:$AJ$1,0),FALSE)/1,0)</f>
        <v>0</v>
      </c>
      <c r="X110">
        <f>IFERROR(VLOOKUP($B110,Kraftvärmeprod!$B$1:$AH$479,MATCH(X$2,Kraftvärmeprod!$B$1:$AG$1,0),FALSE)/1,0)-IFERROR(VLOOKUP($B110,'Slutlig allokering kvv'!$B$2:$AC$462,MATCH(X$3,'Slutlig allokering kvv'!$B$1:$AJ$1,0),FALSE)/1,0)</f>
        <v>0</v>
      </c>
      <c r="Y110">
        <f>IFERROR(VLOOKUP($B110,Kraftvärmeprod!$B$1:$AH$479,MATCH(Y$2,Kraftvärmeprod!$B$1:$AG$1,0),FALSE)/1,0)-IFERROR(VLOOKUP($B110,'Slutlig allokering kvv'!$B$2:$AC$462,MATCH(Y$3,'Slutlig allokering kvv'!$B$1:$AJ$1,0),FALSE)/1,0)</f>
        <v>0</v>
      </c>
      <c r="Z110">
        <f>IFERROR(VLOOKUP($B110,Kraftvärmeprod!$B$1:$AH$479,MATCH(Z$2,Kraftvärmeprod!$B$1:$AG$1,0),FALSE)/1,0)-IFERROR(VLOOKUP($B110,'Slutlig allokering kvv'!$B$2:$AC$462,MATCH(Z$3,'Slutlig allokering kvv'!$B$1:$AJ$1,0),FALSE)/1,0)</f>
        <v>0</v>
      </c>
      <c r="AA110">
        <f>IFERROR(VLOOKUP($B110,Kraftvärmeprod!$B$1:$AH$479,MATCH(AA$2,Kraftvärmeprod!$B$1:$AG$1,0),FALSE)/1,0)-IFERROR(VLOOKUP($B110,'Slutlig allokering kvv'!$B$2:$AC$462,MATCH(AA$3,'Slutlig allokering kvv'!$B$1:$AJ$1,0),FALSE)/1,0)</f>
        <v>0</v>
      </c>
      <c r="AB110">
        <f>IFERROR(VLOOKUP($B110,Kraftvärmeprod!$B$1:$AH$479,MATCH(AB$2,Kraftvärmeprod!$B$1:$AG$1,0),FALSE)/1,0)-IFERROR(VLOOKUP($B110,'Slutlig allokering kvv'!$B$2:$AC$462,MATCH(AB$3,'Slutlig allokering kvv'!$B$1:$AJ$1,0),FALSE)/1,0)</f>
        <v>0</v>
      </c>
      <c r="AE110">
        <f t="shared" si="2"/>
        <v>0</v>
      </c>
      <c r="AG110">
        <f>IFERROR(VLOOKUP(B110,'Slutlig allokering kvv'!$B$2:$AJ$462,MATCH("Summa justerad allokerad tillförd energi (utan hjälpel och rökgaskondensering):",'Slutlig allokering kvv'!$B$1:$AK$1,0),FALSE)/1,"")</f>
        <v>0</v>
      </c>
      <c r="AI110" s="23" t="str">
        <f>IFERROR(1-VLOOKUP(B110,'Slutlig allokering kvv'!$B$2:$AJ$462,MATCH("Andel av bränsle i kvv som allokerats till värme, exklusive rökgaskondensering och hjälpel",'Slutlig allokering kvv'!$B$1:$AK$1,0),FALSE),"")</f>
        <v/>
      </c>
      <c r="AK110" s="23" t="str">
        <f t="shared" si="3"/>
        <v/>
      </c>
    </row>
    <row r="111" spans="1:37" x14ac:dyDescent="0.25">
      <c r="A111" s="2" t="s">
        <v>147</v>
      </c>
      <c r="B111" s="2" t="s">
        <v>154</v>
      </c>
      <c r="C111" s="2" t="str">
        <f>IFERROR(VLOOKUP($B111,Kraftvärmeprod!$B$1:$AH$479,MATCH(C$3,Kraftvärmeprod!$B$1:$AG$1,0),FALSE)/1,"")</f>
        <v/>
      </c>
      <c r="D111" s="2" t="str">
        <f>IFERROR(VLOOKUP($B111,Kraftvärmeprod!$B$1:$AH$479,MATCH(D$3,Kraftvärmeprod!$B$1:$AG$1,0),FALSE)/1,"")</f>
        <v/>
      </c>
      <c r="E111">
        <f>IFERROR(VLOOKUP($B111,Kraftvärmeprod!$B$1:$AH$479,MATCH(E$2,Kraftvärmeprod!$B$1:$AG$1,0),FALSE)/1,0)-IFERROR(VLOOKUP($B111,'Slutlig allokering kvv'!$B$2:$AC$462,MATCH(E$3,'Slutlig allokering kvv'!$B$1:$AJ$1,0),FALSE)/1,0)</f>
        <v>0</v>
      </c>
      <c r="F111">
        <f>IFERROR(VLOOKUP($B111,Kraftvärmeprod!$B$1:$AH$479,MATCH(F$2,Kraftvärmeprod!$B$1:$AG$1,0),FALSE)/1,0)-IFERROR(VLOOKUP($B111,'Slutlig allokering kvv'!$B$2:$AC$462,MATCH(F$3,'Slutlig allokering kvv'!$B$1:$AJ$1,0),FALSE)/1,0)</f>
        <v>0</v>
      </c>
      <c r="G111">
        <f>IFERROR(VLOOKUP($B111,Kraftvärmeprod!$B$1:$AH$479,MATCH(G$2,Kraftvärmeprod!$B$1:$AG$1,0),FALSE)/1,0)-IFERROR(VLOOKUP($B111,'Slutlig allokering kvv'!$B$2:$AC$462,MATCH(G$3,'Slutlig allokering kvv'!$B$1:$AJ$1,0),FALSE)/1,0)</f>
        <v>0</v>
      </c>
      <c r="H111">
        <f>IFERROR(VLOOKUP($B111,Kraftvärmeprod!$B$1:$AH$479,MATCH(H$2,Kraftvärmeprod!$B$1:$AG$1,0),FALSE)/1,0)-IFERROR(VLOOKUP($B111,'Slutlig allokering kvv'!$B$2:$AC$462,MATCH(H$3,'Slutlig allokering kvv'!$B$1:$AJ$1,0),FALSE)/1,0)</f>
        <v>0</v>
      </c>
      <c r="I111">
        <f>IFERROR(VLOOKUP($B111,Kraftvärmeprod!$B$1:$AH$479,MATCH(I$2,Kraftvärmeprod!$B$1:$AG$1,0),FALSE)/1,0)-IFERROR(VLOOKUP($B111,'Slutlig allokering kvv'!$B$2:$AC$462,MATCH(I$3,'Slutlig allokering kvv'!$B$1:$AJ$1,0),FALSE)/1,0)</f>
        <v>0</v>
      </c>
      <c r="J111">
        <f>IFERROR(VLOOKUP($B111,Kraftvärmeprod!$B$1:$AH$479,MATCH(J$2,Kraftvärmeprod!$B$1:$AG$1,0),FALSE)/1,0)-IFERROR(VLOOKUP($B111,'Slutlig allokering kvv'!$B$2:$AC$462,MATCH(J$3,'Slutlig allokering kvv'!$B$1:$AJ$1,0),FALSE)/1,0)</f>
        <v>0</v>
      </c>
      <c r="K111">
        <f>IFERROR(VLOOKUP($B111,Kraftvärmeprod!$B$1:$AH$479,MATCH(K$2,Kraftvärmeprod!$B$1:$AG$1,0),FALSE)/1,0)-IFERROR(VLOOKUP($B111,'Slutlig allokering kvv'!$B$2:$AC$462,MATCH(K$3,'Slutlig allokering kvv'!$B$1:$AJ$1,0),FALSE)/1,0)</f>
        <v>0</v>
      </c>
      <c r="L111">
        <f>IFERROR(VLOOKUP($B111,Kraftvärmeprod!$B$1:$AH$479,MATCH(L$2,Kraftvärmeprod!$B$1:$AG$1,0),FALSE)/1,0)-IFERROR(VLOOKUP($B111,'Slutlig allokering kvv'!$B$2:$AC$462,MATCH(L$3,'Slutlig allokering kvv'!$B$1:$AJ$1,0),FALSE)/1,0)</f>
        <v>0</v>
      </c>
      <c r="M111" s="40">
        <f>IFERROR(VLOOKUP($B111,Miljö!$B$1:$S$477,MATCH(M$2,Miljö!$B$1:$X$1,0),FALSE)/1,0)-IFERROR(VLOOKUP($B111,'Slutlig allokering kvv'!$B$2:$AC$462,MATCH(M$3,'Slutlig allokering kvv'!$B$1:$AJ$1,0),FALSE)/1,0)</f>
        <v>0</v>
      </c>
      <c r="N111">
        <f>IFERROR(VLOOKUP($B111,Kraftvärmeprod!$B$1:$AH$479,MATCH(N$2,Kraftvärmeprod!$B$1:$AG$1,0),FALSE)/1,0)-IFERROR(VLOOKUP($B111,'Slutlig allokering kvv'!$B$2:$AC$462,MATCH(N$3,'Slutlig allokering kvv'!$B$1:$AJ$1,0),FALSE)/1,0)</f>
        <v>0</v>
      </c>
      <c r="O111">
        <f>IFERROR(VLOOKUP($B111,Kraftvärmeprod!$B$1:$AH$479,MATCH(O$2,Kraftvärmeprod!$B$1:$AG$1,0),FALSE)/1,0)-IFERROR(VLOOKUP($B111,'Slutlig allokering kvv'!$B$2:$AC$462,MATCH(O$3,'Slutlig allokering kvv'!$B$1:$AJ$1,0),FALSE)/1,0)</f>
        <v>0</v>
      </c>
      <c r="P111">
        <f>IFERROR(VLOOKUP($B111,Kraftvärmeprod!$B$1:$AH$479,MATCH(P$2,Kraftvärmeprod!$B$1:$AG$1,0),FALSE)/1,0)-IFERROR(VLOOKUP($B111,'Slutlig allokering kvv'!$B$2:$AC$462,MATCH(P$3,'Slutlig allokering kvv'!$B$1:$AJ$1,0),FALSE)/1,0)</f>
        <v>0</v>
      </c>
      <c r="Q111">
        <f>IFERROR(VLOOKUP($B111,Kraftvärmeprod!$B$1:$AH$479,MATCH(Q$2,Kraftvärmeprod!$B$1:$AG$1,0),FALSE)/1,0)-IFERROR(VLOOKUP($B111,'Slutlig allokering kvv'!$B$2:$AC$462,MATCH(Q$3,'Slutlig allokering kvv'!$B$1:$AJ$1,0),FALSE)/1,0)</f>
        <v>0</v>
      </c>
      <c r="R111">
        <f>IFERROR(VLOOKUP($B111,Kraftvärmeprod!$B$1:$AH$479,MATCH(R$2,Kraftvärmeprod!$B$1:$AG$1,0),FALSE)/1,0)-IFERROR(VLOOKUP($B111,'Slutlig allokering kvv'!$B$2:$AC$462,MATCH(R$3,'Slutlig allokering kvv'!$B$1:$AJ$1,0),FALSE)/1,0)</f>
        <v>0</v>
      </c>
      <c r="S111">
        <f>IFERROR(VLOOKUP($B111,Kraftvärmeprod!$B$1:$AH$479,MATCH(S$2,Kraftvärmeprod!$B$1:$AG$1,0),FALSE)/1,0)-IFERROR(VLOOKUP($B111,'Slutlig allokering kvv'!$B$2:$AC$462,MATCH(S$3,'Slutlig allokering kvv'!$B$1:$AJ$1,0),FALSE)/1,0)</f>
        <v>0</v>
      </c>
      <c r="T111">
        <f>IFERROR(VLOOKUP($B111,Kraftvärmeprod!$B$1:$AH$479,MATCH(T$2,Kraftvärmeprod!$B$1:$AG$1,0),FALSE)/1,0)-IFERROR(VLOOKUP($B111,'Slutlig allokering kvv'!$B$2:$AC$462,MATCH(T$3,'Slutlig allokering kvv'!$B$1:$AJ$1,0),FALSE)/1,0)</f>
        <v>0</v>
      </c>
      <c r="U111">
        <f>IFERROR(VLOOKUP($B111,Kraftvärmeprod!$B$1:$AH$479,MATCH(U$2,Kraftvärmeprod!$B$1:$AG$1,0),FALSE)/1,0)-IFERROR(VLOOKUP($B111,'Slutlig allokering kvv'!$B$2:$AC$462,MATCH(U$3,'Slutlig allokering kvv'!$B$1:$AJ$1,0),FALSE)/1,0)</f>
        <v>0</v>
      </c>
      <c r="V111">
        <f>IFERROR(VLOOKUP($B111,Kraftvärmeprod!$B$1:$AH$479,MATCH(V$2,Kraftvärmeprod!$B$1:$AG$1,0),FALSE)/1,0)-IFERROR(VLOOKUP($B111,'Slutlig allokering kvv'!$B$2:$AC$462,MATCH(V$3,'Slutlig allokering kvv'!$B$1:$AJ$1,0),FALSE)/1,0)</f>
        <v>0</v>
      </c>
      <c r="W111">
        <f>IFERROR(VLOOKUP($B111,Kraftvärmeprod!$B$1:$AH$479,MATCH(W$2,Kraftvärmeprod!$B$1:$AG$1,0),FALSE)/1,0)-IFERROR(VLOOKUP($B111,'Slutlig allokering kvv'!$B$2:$AC$462,MATCH(W$3,'Slutlig allokering kvv'!$B$1:$AJ$1,0),FALSE)/1,0)</f>
        <v>0</v>
      </c>
      <c r="X111">
        <f>IFERROR(VLOOKUP($B111,Kraftvärmeprod!$B$1:$AH$479,MATCH(X$2,Kraftvärmeprod!$B$1:$AG$1,0),FALSE)/1,0)-IFERROR(VLOOKUP($B111,'Slutlig allokering kvv'!$B$2:$AC$462,MATCH(X$3,'Slutlig allokering kvv'!$B$1:$AJ$1,0),FALSE)/1,0)</f>
        <v>0</v>
      </c>
      <c r="Y111">
        <f>IFERROR(VLOOKUP($B111,Kraftvärmeprod!$B$1:$AH$479,MATCH(Y$2,Kraftvärmeprod!$B$1:$AG$1,0),FALSE)/1,0)-IFERROR(VLOOKUP($B111,'Slutlig allokering kvv'!$B$2:$AC$462,MATCH(Y$3,'Slutlig allokering kvv'!$B$1:$AJ$1,0),FALSE)/1,0)</f>
        <v>0</v>
      </c>
      <c r="Z111">
        <f>IFERROR(VLOOKUP($B111,Kraftvärmeprod!$B$1:$AH$479,MATCH(Z$2,Kraftvärmeprod!$B$1:$AG$1,0),FALSE)/1,0)-IFERROR(VLOOKUP($B111,'Slutlig allokering kvv'!$B$2:$AC$462,MATCH(Z$3,'Slutlig allokering kvv'!$B$1:$AJ$1,0),FALSE)/1,0)</f>
        <v>0</v>
      </c>
      <c r="AA111">
        <f>IFERROR(VLOOKUP($B111,Kraftvärmeprod!$B$1:$AH$479,MATCH(AA$2,Kraftvärmeprod!$B$1:$AG$1,0),FALSE)/1,0)-IFERROR(VLOOKUP($B111,'Slutlig allokering kvv'!$B$2:$AC$462,MATCH(AA$3,'Slutlig allokering kvv'!$B$1:$AJ$1,0),FALSE)/1,0)</f>
        <v>0</v>
      </c>
      <c r="AB111">
        <f>IFERROR(VLOOKUP($B111,Kraftvärmeprod!$B$1:$AH$479,MATCH(AB$2,Kraftvärmeprod!$B$1:$AG$1,0),FALSE)/1,0)-IFERROR(VLOOKUP($B111,'Slutlig allokering kvv'!$B$2:$AC$462,MATCH(AB$3,'Slutlig allokering kvv'!$B$1:$AJ$1,0),FALSE)/1,0)</f>
        <v>0</v>
      </c>
      <c r="AE111">
        <f t="shared" si="2"/>
        <v>0</v>
      </c>
      <c r="AG111">
        <f>IFERROR(VLOOKUP(B111,'Slutlig allokering kvv'!$B$2:$AJ$462,MATCH("Summa justerad allokerad tillförd energi (utan hjälpel och rökgaskondensering):",'Slutlig allokering kvv'!$B$1:$AK$1,0),FALSE)/1,"")</f>
        <v>0</v>
      </c>
      <c r="AI111" s="23" t="str">
        <f>IFERROR(1-VLOOKUP(B111,'Slutlig allokering kvv'!$B$2:$AJ$462,MATCH("Andel av bränsle i kvv som allokerats till värme, exklusive rökgaskondensering och hjälpel",'Slutlig allokering kvv'!$B$1:$AK$1,0),FALSE),"")</f>
        <v/>
      </c>
      <c r="AK111" s="23" t="str">
        <f t="shared" si="3"/>
        <v/>
      </c>
    </row>
    <row r="112" spans="1:37" x14ac:dyDescent="0.25">
      <c r="A112" s="2" t="s">
        <v>147</v>
      </c>
      <c r="B112" s="2" t="s">
        <v>155</v>
      </c>
      <c r="C112" s="2" t="str">
        <f>IFERROR(VLOOKUP($B112,Kraftvärmeprod!$B$1:$AH$479,MATCH(C$3,Kraftvärmeprod!$B$1:$AG$1,0),FALSE)/1,"")</f>
        <v/>
      </c>
      <c r="D112" s="2" t="str">
        <f>IFERROR(VLOOKUP($B112,Kraftvärmeprod!$B$1:$AH$479,MATCH(D$3,Kraftvärmeprod!$B$1:$AG$1,0),FALSE)/1,"")</f>
        <v/>
      </c>
      <c r="E112">
        <f>IFERROR(VLOOKUP($B112,Kraftvärmeprod!$B$1:$AH$479,MATCH(E$2,Kraftvärmeprod!$B$1:$AG$1,0),FALSE)/1,0)-IFERROR(VLOOKUP($B112,'Slutlig allokering kvv'!$B$2:$AC$462,MATCH(E$3,'Slutlig allokering kvv'!$B$1:$AJ$1,0),FALSE)/1,0)</f>
        <v>0</v>
      </c>
      <c r="F112">
        <f>IFERROR(VLOOKUP($B112,Kraftvärmeprod!$B$1:$AH$479,MATCH(F$2,Kraftvärmeprod!$B$1:$AG$1,0),FALSE)/1,0)-IFERROR(VLOOKUP($B112,'Slutlig allokering kvv'!$B$2:$AC$462,MATCH(F$3,'Slutlig allokering kvv'!$B$1:$AJ$1,0),FALSE)/1,0)</f>
        <v>0</v>
      </c>
      <c r="G112">
        <f>IFERROR(VLOOKUP($B112,Kraftvärmeprod!$B$1:$AH$479,MATCH(G$2,Kraftvärmeprod!$B$1:$AG$1,0),FALSE)/1,0)-IFERROR(VLOOKUP($B112,'Slutlig allokering kvv'!$B$2:$AC$462,MATCH(G$3,'Slutlig allokering kvv'!$B$1:$AJ$1,0),FALSE)/1,0)</f>
        <v>0</v>
      </c>
      <c r="H112">
        <f>IFERROR(VLOOKUP($B112,Kraftvärmeprod!$B$1:$AH$479,MATCH(H$2,Kraftvärmeprod!$B$1:$AG$1,0),FALSE)/1,0)-IFERROR(VLOOKUP($B112,'Slutlig allokering kvv'!$B$2:$AC$462,MATCH(H$3,'Slutlig allokering kvv'!$B$1:$AJ$1,0),FALSE)/1,0)</f>
        <v>0</v>
      </c>
      <c r="I112">
        <f>IFERROR(VLOOKUP($B112,Kraftvärmeprod!$B$1:$AH$479,MATCH(I$2,Kraftvärmeprod!$B$1:$AG$1,0),FALSE)/1,0)-IFERROR(VLOOKUP($B112,'Slutlig allokering kvv'!$B$2:$AC$462,MATCH(I$3,'Slutlig allokering kvv'!$B$1:$AJ$1,0),FALSE)/1,0)</f>
        <v>0</v>
      </c>
      <c r="J112">
        <f>IFERROR(VLOOKUP($B112,Kraftvärmeprod!$B$1:$AH$479,MATCH(J$2,Kraftvärmeprod!$B$1:$AG$1,0),FALSE)/1,0)-IFERROR(VLOOKUP($B112,'Slutlig allokering kvv'!$B$2:$AC$462,MATCH(J$3,'Slutlig allokering kvv'!$B$1:$AJ$1,0),FALSE)/1,0)</f>
        <v>0</v>
      </c>
      <c r="K112">
        <f>IFERROR(VLOOKUP($B112,Kraftvärmeprod!$B$1:$AH$479,MATCH(K$2,Kraftvärmeprod!$B$1:$AG$1,0),FALSE)/1,0)-IFERROR(VLOOKUP($B112,'Slutlig allokering kvv'!$B$2:$AC$462,MATCH(K$3,'Slutlig allokering kvv'!$B$1:$AJ$1,0),FALSE)/1,0)</f>
        <v>0</v>
      </c>
      <c r="L112">
        <f>IFERROR(VLOOKUP($B112,Kraftvärmeprod!$B$1:$AH$479,MATCH(L$2,Kraftvärmeprod!$B$1:$AG$1,0),FALSE)/1,0)-IFERROR(VLOOKUP($B112,'Slutlig allokering kvv'!$B$2:$AC$462,MATCH(L$3,'Slutlig allokering kvv'!$B$1:$AJ$1,0),FALSE)/1,0)</f>
        <v>0</v>
      </c>
      <c r="M112" s="40">
        <f>IFERROR(VLOOKUP($B112,Miljö!$B$1:$S$477,MATCH(M$2,Miljö!$B$1:$X$1,0),FALSE)/1,0)-IFERROR(VLOOKUP($B112,'Slutlig allokering kvv'!$B$2:$AC$462,MATCH(M$3,'Slutlig allokering kvv'!$B$1:$AJ$1,0),FALSE)/1,0)</f>
        <v>0</v>
      </c>
      <c r="N112">
        <f>IFERROR(VLOOKUP($B112,Kraftvärmeprod!$B$1:$AH$479,MATCH(N$2,Kraftvärmeprod!$B$1:$AG$1,0),FALSE)/1,0)-IFERROR(VLOOKUP($B112,'Slutlig allokering kvv'!$B$2:$AC$462,MATCH(N$3,'Slutlig allokering kvv'!$B$1:$AJ$1,0),FALSE)/1,0)</f>
        <v>0</v>
      </c>
      <c r="O112">
        <f>IFERROR(VLOOKUP($B112,Kraftvärmeprod!$B$1:$AH$479,MATCH(O$2,Kraftvärmeprod!$B$1:$AG$1,0),FALSE)/1,0)-IFERROR(VLOOKUP($B112,'Slutlig allokering kvv'!$B$2:$AC$462,MATCH(O$3,'Slutlig allokering kvv'!$B$1:$AJ$1,0),FALSE)/1,0)</f>
        <v>0</v>
      </c>
      <c r="P112">
        <f>IFERROR(VLOOKUP($B112,Kraftvärmeprod!$B$1:$AH$479,MATCH(P$2,Kraftvärmeprod!$B$1:$AG$1,0),FALSE)/1,0)-IFERROR(VLOOKUP($B112,'Slutlig allokering kvv'!$B$2:$AC$462,MATCH(P$3,'Slutlig allokering kvv'!$B$1:$AJ$1,0),FALSE)/1,0)</f>
        <v>0</v>
      </c>
      <c r="Q112">
        <f>IFERROR(VLOOKUP($B112,Kraftvärmeprod!$B$1:$AH$479,MATCH(Q$2,Kraftvärmeprod!$B$1:$AG$1,0),FALSE)/1,0)-IFERROR(VLOOKUP($B112,'Slutlig allokering kvv'!$B$2:$AC$462,MATCH(Q$3,'Slutlig allokering kvv'!$B$1:$AJ$1,0),FALSE)/1,0)</f>
        <v>0</v>
      </c>
      <c r="R112">
        <f>IFERROR(VLOOKUP($B112,Kraftvärmeprod!$B$1:$AH$479,MATCH(R$2,Kraftvärmeprod!$B$1:$AG$1,0),FALSE)/1,0)-IFERROR(VLOOKUP($B112,'Slutlig allokering kvv'!$B$2:$AC$462,MATCH(R$3,'Slutlig allokering kvv'!$B$1:$AJ$1,0),FALSE)/1,0)</f>
        <v>0</v>
      </c>
      <c r="S112">
        <f>IFERROR(VLOOKUP($B112,Kraftvärmeprod!$B$1:$AH$479,MATCH(S$2,Kraftvärmeprod!$B$1:$AG$1,0),FALSE)/1,0)-IFERROR(VLOOKUP($B112,'Slutlig allokering kvv'!$B$2:$AC$462,MATCH(S$3,'Slutlig allokering kvv'!$B$1:$AJ$1,0),FALSE)/1,0)</f>
        <v>0</v>
      </c>
      <c r="T112">
        <f>IFERROR(VLOOKUP($B112,Kraftvärmeprod!$B$1:$AH$479,MATCH(T$2,Kraftvärmeprod!$B$1:$AG$1,0),FALSE)/1,0)-IFERROR(VLOOKUP($B112,'Slutlig allokering kvv'!$B$2:$AC$462,MATCH(T$3,'Slutlig allokering kvv'!$B$1:$AJ$1,0),FALSE)/1,0)</f>
        <v>0</v>
      </c>
      <c r="U112">
        <f>IFERROR(VLOOKUP($B112,Kraftvärmeprod!$B$1:$AH$479,MATCH(U$2,Kraftvärmeprod!$B$1:$AG$1,0),FALSE)/1,0)-IFERROR(VLOOKUP($B112,'Slutlig allokering kvv'!$B$2:$AC$462,MATCH(U$3,'Slutlig allokering kvv'!$B$1:$AJ$1,0),FALSE)/1,0)</f>
        <v>0</v>
      </c>
      <c r="V112">
        <f>IFERROR(VLOOKUP($B112,Kraftvärmeprod!$B$1:$AH$479,MATCH(V$2,Kraftvärmeprod!$B$1:$AG$1,0),FALSE)/1,0)-IFERROR(VLOOKUP($B112,'Slutlig allokering kvv'!$B$2:$AC$462,MATCH(V$3,'Slutlig allokering kvv'!$B$1:$AJ$1,0),FALSE)/1,0)</f>
        <v>0</v>
      </c>
      <c r="W112">
        <f>IFERROR(VLOOKUP($B112,Kraftvärmeprod!$B$1:$AH$479,MATCH(W$2,Kraftvärmeprod!$B$1:$AG$1,0),FALSE)/1,0)-IFERROR(VLOOKUP($B112,'Slutlig allokering kvv'!$B$2:$AC$462,MATCH(W$3,'Slutlig allokering kvv'!$B$1:$AJ$1,0),FALSE)/1,0)</f>
        <v>0</v>
      </c>
      <c r="X112">
        <f>IFERROR(VLOOKUP($B112,Kraftvärmeprod!$B$1:$AH$479,MATCH(X$2,Kraftvärmeprod!$B$1:$AG$1,0),FALSE)/1,0)-IFERROR(VLOOKUP($B112,'Slutlig allokering kvv'!$B$2:$AC$462,MATCH(X$3,'Slutlig allokering kvv'!$B$1:$AJ$1,0),FALSE)/1,0)</f>
        <v>0</v>
      </c>
      <c r="Y112">
        <f>IFERROR(VLOOKUP($B112,Kraftvärmeprod!$B$1:$AH$479,MATCH(Y$2,Kraftvärmeprod!$B$1:$AG$1,0),FALSE)/1,0)-IFERROR(VLOOKUP($B112,'Slutlig allokering kvv'!$B$2:$AC$462,MATCH(Y$3,'Slutlig allokering kvv'!$B$1:$AJ$1,0),FALSE)/1,0)</f>
        <v>0</v>
      </c>
      <c r="Z112">
        <f>IFERROR(VLOOKUP($B112,Kraftvärmeprod!$B$1:$AH$479,MATCH(Z$2,Kraftvärmeprod!$B$1:$AG$1,0),FALSE)/1,0)-IFERROR(VLOOKUP($B112,'Slutlig allokering kvv'!$B$2:$AC$462,MATCH(Z$3,'Slutlig allokering kvv'!$B$1:$AJ$1,0),FALSE)/1,0)</f>
        <v>0</v>
      </c>
      <c r="AA112">
        <f>IFERROR(VLOOKUP($B112,Kraftvärmeprod!$B$1:$AH$479,MATCH(AA$2,Kraftvärmeprod!$B$1:$AG$1,0),FALSE)/1,0)-IFERROR(VLOOKUP($B112,'Slutlig allokering kvv'!$B$2:$AC$462,MATCH(AA$3,'Slutlig allokering kvv'!$B$1:$AJ$1,0),FALSE)/1,0)</f>
        <v>0</v>
      </c>
      <c r="AB112">
        <f>IFERROR(VLOOKUP($B112,Kraftvärmeprod!$B$1:$AH$479,MATCH(AB$2,Kraftvärmeprod!$B$1:$AG$1,0),FALSE)/1,0)-IFERROR(VLOOKUP($B112,'Slutlig allokering kvv'!$B$2:$AC$462,MATCH(AB$3,'Slutlig allokering kvv'!$B$1:$AJ$1,0),FALSE)/1,0)</f>
        <v>0</v>
      </c>
      <c r="AE112">
        <f t="shared" si="2"/>
        <v>0</v>
      </c>
      <c r="AG112">
        <f>IFERROR(VLOOKUP(B112,'Slutlig allokering kvv'!$B$2:$AJ$462,MATCH("Summa justerad allokerad tillförd energi (utan hjälpel och rökgaskondensering):",'Slutlig allokering kvv'!$B$1:$AK$1,0),FALSE)/1,"")</f>
        <v>0</v>
      </c>
      <c r="AI112" s="23" t="str">
        <f>IFERROR(1-VLOOKUP(B112,'Slutlig allokering kvv'!$B$2:$AJ$462,MATCH("Andel av bränsle i kvv som allokerats till värme, exklusive rökgaskondensering och hjälpel",'Slutlig allokering kvv'!$B$1:$AK$1,0),FALSE),"")</f>
        <v/>
      </c>
      <c r="AK112" s="23" t="str">
        <f t="shared" si="3"/>
        <v/>
      </c>
    </row>
    <row r="113" spans="1:37" x14ac:dyDescent="0.25">
      <c r="A113" s="2" t="s">
        <v>156</v>
      </c>
      <c r="B113" s="2" t="s">
        <v>157</v>
      </c>
      <c r="C113" s="2" t="str">
        <f>IFERROR(VLOOKUP($B113,Kraftvärmeprod!$B$1:$AH$479,MATCH(C$3,Kraftvärmeprod!$B$1:$AG$1,0),FALSE)/1,"")</f>
        <v/>
      </c>
      <c r="D113" s="2" t="str">
        <f>IFERROR(VLOOKUP($B113,Kraftvärmeprod!$B$1:$AH$479,MATCH(D$3,Kraftvärmeprod!$B$1:$AG$1,0),FALSE)/1,"")</f>
        <v/>
      </c>
      <c r="E113">
        <f>IFERROR(VLOOKUP($B113,Kraftvärmeprod!$B$1:$AH$479,MATCH(E$2,Kraftvärmeprod!$B$1:$AG$1,0),FALSE)/1,0)-IFERROR(VLOOKUP($B113,'Slutlig allokering kvv'!$B$2:$AC$462,MATCH(E$3,'Slutlig allokering kvv'!$B$1:$AJ$1,0),FALSE)/1,0)</f>
        <v>0</v>
      </c>
      <c r="F113">
        <f>IFERROR(VLOOKUP($B113,Kraftvärmeprod!$B$1:$AH$479,MATCH(F$2,Kraftvärmeprod!$B$1:$AG$1,0),FALSE)/1,0)-IFERROR(VLOOKUP($B113,'Slutlig allokering kvv'!$B$2:$AC$462,MATCH(F$3,'Slutlig allokering kvv'!$B$1:$AJ$1,0),FALSE)/1,0)</f>
        <v>0</v>
      </c>
      <c r="G113">
        <f>IFERROR(VLOOKUP($B113,Kraftvärmeprod!$B$1:$AH$479,MATCH(G$2,Kraftvärmeprod!$B$1:$AG$1,0),FALSE)/1,0)-IFERROR(VLOOKUP($B113,'Slutlig allokering kvv'!$B$2:$AC$462,MATCH(G$3,'Slutlig allokering kvv'!$B$1:$AJ$1,0),FALSE)/1,0)</f>
        <v>0</v>
      </c>
      <c r="H113">
        <f>IFERROR(VLOOKUP($B113,Kraftvärmeprod!$B$1:$AH$479,MATCH(H$2,Kraftvärmeprod!$B$1:$AG$1,0),FALSE)/1,0)-IFERROR(VLOOKUP($B113,'Slutlig allokering kvv'!$B$2:$AC$462,MATCH(H$3,'Slutlig allokering kvv'!$B$1:$AJ$1,0),FALSE)/1,0)</f>
        <v>0</v>
      </c>
      <c r="I113">
        <f>IFERROR(VLOOKUP($B113,Kraftvärmeprod!$B$1:$AH$479,MATCH(I$2,Kraftvärmeprod!$B$1:$AG$1,0),FALSE)/1,0)-IFERROR(VLOOKUP($B113,'Slutlig allokering kvv'!$B$2:$AC$462,MATCH(I$3,'Slutlig allokering kvv'!$B$1:$AJ$1,0),FALSE)/1,0)</f>
        <v>0</v>
      </c>
      <c r="J113">
        <f>IFERROR(VLOOKUP($B113,Kraftvärmeprod!$B$1:$AH$479,MATCH(J$2,Kraftvärmeprod!$B$1:$AG$1,0),FALSE)/1,0)-IFERROR(VLOOKUP($B113,'Slutlig allokering kvv'!$B$2:$AC$462,MATCH(J$3,'Slutlig allokering kvv'!$B$1:$AJ$1,0),FALSE)/1,0)</f>
        <v>0</v>
      </c>
      <c r="K113">
        <f>IFERROR(VLOOKUP($B113,Kraftvärmeprod!$B$1:$AH$479,MATCH(K$2,Kraftvärmeprod!$B$1:$AG$1,0),FALSE)/1,0)-IFERROR(VLOOKUP($B113,'Slutlig allokering kvv'!$B$2:$AC$462,MATCH(K$3,'Slutlig allokering kvv'!$B$1:$AJ$1,0),FALSE)/1,0)</f>
        <v>0</v>
      </c>
      <c r="L113">
        <f>IFERROR(VLOOKUP($B113,Kraftvärmeprod!$B$1:$AH$479,MATCH(L$2,Kraftvärmeprod!$B$1:$AG$1,0),FALSE)/1,0)-IFERROR(VLOOKUP($B113,'Slutlig allokering kvv'!$B$2:$AC$462,MATCH(L$3,'Slutlig allokering kvv'!$B$1:$AJ$1,0),FALSE)/1,0)</f>
        <v>0</v>
      </c>
      <c r="M113" s="40">
        <f>IFERROR(VLOOKUP($B113,Miljö!$B$1:$S$477,MATCH(M$2,Miljö!$B$1:$X$1,0),FALSE)/1,0)-IFERROR(VLOOKUP($B113,'Slutlig allokering kvv'!$B$2:$AC$462,MATCH(M$3,'Slutlig allokering kvv'!$B$1:$AJ$1,0),FALSE)/1,0)</f>
        <v>0</v>
      </c>
      <c r="N113">
        <f>IFERROR(VLOOKUP($B113,Kraftvärmeprod!$B$1:$AH$479,MATCH(N$2,Kraftvärmeprod!$B$1:$AG$1,0),FALSE)/1,0)-IFERROR(VLOOKUP($B113,'Slutlig allokering kvv'!$B$2:$AC$462,MATCH(N$3,'Slutlig allokering kvv'!$B$1:$AJ$1,0),FALSE)/1,0)</f>
        <v>0</v>
      </c>
      <c r="O113">
        <f>IFERROR(VLOOKUP($B113,Kraftvärmeprod!$B$1:$AH$479,MATCH(O$2,Kraftvärmeprod!$B$1:$AG$1,0),FALSE)/1,0)-IFERROR(VLOOKUP($B113,'Slutlig allokering kvv'!$B$2:$AC$462,MATCH(O$3,'Slutlig allokering kvv'!$B$1:$AJ$1,0),FALSE)/1,0)</f>
        <v>0</v>
      </c>
      <c r="P113">
        <f>IFERROR(VLOOKUP($B113,Kraftvärmeprod!$B$1:$AH$479,MATCH(P$2,Kraftvärmeprod!$B$1:$AG$1,0),FALSE)/1,0)-IFERROR(VLOOKUP($B113,'Slutlig allokering kvv'!$B$2:$AC$462,MATCH(P$3,'Slutlig allokering kvv'!$B$1:$AJ$1,0),FALSE)/1,0)</f>
        <v>0</v>
      </c>
      <c r="Q113">
        <f>IFERROR(VLOOKUP($B113,Kraftvärmeprod!$B$1:$AH$479,MATCH(Q$2,Kraftvärmeprod!$B$1:$AG$1,0),FALSE)/1,0)-IFERROR(VLOOKUP($B113,'Slutlig allokering kvv'!$B$2:$AC$462,MATCH(Q$3,'Slutlig allokering kvv'!$B$1:$AJ$1,0),FALSE)/1,0)</f>
        <v>0</v>
      </c>
      <c r="R113">
        <f>IFERROR(VLOOKUP($B113,Kraftvärmeprod!$B$1:$AH$479,MATCH(R$2,Kraftvärmeprod!$B$1:$AG$1,0),FALSE)/1,0)-IFERROR(VLOOKUP($B113,'Slutlig allokering kvv'!$B$2:$AC$462,MATCH(R$3,'Slutlig allokering kvv'!$B$1:$AJ$1,0),FALSE)/1,0)</f>
        <v>0</v>
      </c>
      <c r="S113">
        <f>IFERROR(VLOOKUP($B113,Kraftvärmeprod!$B$1:$AH$479,MATCH(S$2,Kraftvärmeprod!$B$1:$AG$1,0),FALSE)/1,0)-IFERROR(VLOOKUP($B113,'Slutlig allokering kvv'!$B$2:$AC$462,MATCH(S$3,'Slutlig allokering kvv'!$B$1:$AJ$1,0),FALSE)/1,0)</f>
        <v>0</v>
      </c>
      <c r="T113">
        <f>IFERROR(VLOOKUP($B113,Kraftvärmeprod!$B$1:$AH$479,MATCH(T$2,Kraftvärmeprod!$B$1:$AG$1,0),FALSE)/1,0)-IFERROR(VLOOKUP($B113,'Slutlig allokering kvv'!$B$2:$AC$462,MATCH(T$3,'Slutlig allokering kvv'!$B$1:$AJ$1,0),FALSE)/1,0)</f>
        <v>0</v>
      </c>
      <c r="U113">
        <f>IFERROR(VLOOKUP($B113,Kraftvärmeprod!$B$1:$AH$479,MATCH(U$2,Kraftvärmeprod!$B$1:$AG$1,0),FALSE)/1,0)-IFERROR(VLOOKUP($B113,'Slutlig allokering kvv'!$B$2:$AC$462,MATCH(U$3,'Slutlig allokering kvv'!$B$1:$AJ$1,0),FALSE)/1,0)</f>
        <v>0</v>
      </c>
      <c r="V113">
        <f>IFERROR(VLOOKUP($B113,Kraftvärmeprod!$B$1:$AH$479,MATCH(V$2,Kraftvärmeprod!$B$1:$AG$1,0),FALSE)/1,0)-IFERROR(VLOOKUP($B113,'Slutlig allokering kvv'!$B$2:$AC$462,MATCH(V$3,'Slutlig allokering kvv'!$B$1:$AJ$1,0),FALSE)/1,0)</f>
        <v>0</v>
      </c>
      <c r="W113">
        <f>IFERROR(VLOOKUP($B113,Kraftvärmeprod!$B$1:$AH$479,MATCH(W$2,Kraftvärmeprod!$B$1:$AG$1,0),FALSE)/1,0)-IFERROR(VLOOKUP($B113,'Slutlig allokering kvv'!$B$2:$AC$462,MATCH(W$3,'Slutlig allokering kvv'!$B$1:$AJ$1,0),FALSE)/1,0)</f>
        <v>0</v>
      </c>
      <c r="X113">
        <f>IFERROR(VLOOKUP($B113,Kraftvärmeprod!$B$1:$AH$479,MATCH(X$2,Kraftvärmeprod!$B$1:$AG$1,0),FALSE)/1,0)-IFERROR(VLOOKUP($B113,'Slutlig allokering kvv'!$B$2:$AC$462,MATCH(X$3,'Slutlig allokering kvv'!$B$1:$AJ$1,0),FALSE)/1,0)</f>
        <v>0</v>
      </c>
      <c r="Y113">
        <f>IFERROR(VLOOKUP($B113,Kraftvärmeprod!$B$1:$AH$479,MATCH(Y$2,Kraftvärmeprod!$B$1:$AG$1,0),FALSE)/1,0)-IFERROR(VLOOKUP($B113,'Slutlig allokering kvv'!$B$2:$AC$462,MATCH(Y$3,'Slutlig allokering kvv'!$B$1:$AJ$1,0),FALSE)/1,0)</f>
        <v>0</v>
      </c>
      <c r="Z113">
        <f>IFERROR(VLOOKUP($B113,Kraftvärmeprod!$B$1:$AH$479,MATCH(Z$2,Kraftvärmeprod!$B$1:$AG$1,0),FALSE)/1,0)-IFERROR(VLOOKUP($B113,'Slutlig allokering kvv'!$B$2:$AC$462,MATCH(Z$3,'Slutlig allokering kvv'!$B$1:$AJ$1,0),FALSE)/1,0)</f>
        <v>0</v>
      </c>
      <c r="AA113">
        <f>IFERROR(VLOOKUP($B113,Kraftvärmeprod!$B$1:$AH$479,MATCH(AA$2,Kraftvärmeprod!$B$1:$AG$1,0),FALSE)/1,0)-IFERROR(VLOOKUP($B113,'Slutlig allokering kvv'!$B$2:$AC$462,MATCH(AA$3,'Slutlig allokering kvv'!$B$1:$AJ$1,0),FALSE)/1,0)</f>
        <v>0</v>
      </c>
      <c r="AB113">
        <f>IFERROR(VLOOKUP($B113,Kraftvärmeprod!$B$1:$AH$479,MATCH(AB$2,Kraftvärmeprod!$B$1:$AG$1,0),FALSE)/1,0)-IFERROR(VLOOKUP($B113,'Slutlig allokering kvv'!$B$2:$AC$462,MATCH(AB$3,'Slutlig allokering kvv'!$B$1:$AJ$1,0),FALSE)/1,0)</f>
        <v>0</v>
      </c>
      <c r="AE113">
        <f t="shared" si="2"/>
        <v>0</v>
      </c>
      <c r="AG113">
        <f>IFERROR(VLOOKUP(B113,'Slutlig allokering kvv'!$B$2:$AJ$462,MATCH("Summa justerad allokerad tillförd energi (utan hjälpel och rökgaskondensering):",'Slutlig allokering kvv'!$B$1:$AK$1,0),FALSE)/1,"")</f>
        <v>0</v>
      </c>
      <c r="AI113" s="23" t="str">
        <f>IFERROR(1-VLOOKUP(B113,'Slutlig allokering kvv'!$B$2:$AJ$462,MATCH("Andel av bränsle i kvv som allokerats till värme, exklusive rökgaskondensering och hjälpel",'Slutlig allokering kvv'!$B$1:$AK$1,0),FALSE),"")</f>
        <v/>
      </c>
      <c r="AK113" s="23" t="str">
        <f t="shared" si="3"/>
        <v/>
      </c>
    </row>
    <row r="114" spans="1:37" x14ac:dyDescent="0.25">
      <c r="A114" s="2" t="s">
        <v>156</v>
      </c>
      <c r="B114" s="2" t="s">
        <v>158</v>
      </c>
      <c r="C114" s="2" t="str">
        <f>IFERROR(VLOOKUP($B114,Kraftvärmeprod!$B$1:$AH$479,MATCH(C$3,Kraftvärmeprod!$B$1:$AG$1,0),FALSE)/1,"")</f>
        <v/>
      </c>
      <c r="D114" s="2" t="str">
        <f>IFERROR(VLOOKUP($B114,Kraftvärmeprod!$B$1:$AH$479,MATCH(D$3,Kraftvärmeprod!$B$1:$AG$1,0),FALSE)/1,"")</f>
        <v/>
      </c>
      <c r="E114">
        <f>IFERROR(VLOOKUP($B114,Kraftvärmeprod!$B$1:$AH$479,MATCH(E$2,Kraftvärmeprod!$B$1:$AG$1,0),FALSE)/1,0)-IFERROR(VLOOKUP($B114,'Slutlig allokering kvv'!$B$2:$AC$462,MATCH(E$3,'Slutlig allokering kvv'!$B$1:$AJ$1,0),FALSE)/1,0)</f>
        <v>0</v>
      </c>
      <c r="F114">
        <f>IFERROR(VLOOKUP($B114,Kraftvärmeprod!$B$1:$AH$479,MATCH(F$2,Kraftvärmeprod!$B$1:$AG$1,0),FALSE)/1,0)-IFERROR(VLOOKUP($B114,'Slutlig allokering kvv'!$B$2:$AC$462,MATCH(F$3,'Slutlig allokering kvv'!$B$1:$AJ$1,0),FALSE)/1,0)</f>
        <v>0</v>
      </c>
      <c r="G114">
        <f>IFERROR(VLOOKUP($B114,Kraftvärmeprod!$B$1:$AH$479,MATCH(G$2,Kraftvärmeprod!$B$1:$AG$1,0),FALSE)/1,0)-IFERROR(VLOOKUP($B114,'Slutlig allokering kvv'!$B$2:$AC$462,MATCH(G$3,'Slutlig allokering kvv'!$B$1:$AJ$1,0),FALSE)/1,0)</f>
        <v>0</v>
      </c>
      <c r="H114">
        <f>IFERROR(VLOOKUP($B114,Kraftvärmeprod!$B$1:$AH$479,MATCH(H$2,Kraftvärmeprod!$B$1:$AG$1,0),FALSE)/1,0)-IFERROR(VLOOKUP($B114,'Slutlig allokering kvv'!$B$2:$AC$462,MATCH(H$3,'Slutlig allokering kvv'!$B$1:$AJ$1,0),FALSE)/1,0)</f>
        <v>0</v>
      </c>
      <c r="I114">
        <f>IFERROR(VLOOKUP($B114,Kraftvärmeprod!$B$1:$AH$479,MATCH(I$2,Kraftvärmeprod!$B$1:$AG$1,0),FALSE)/1,0)-IFERROR(VLOOKUP($B114,'Slutlig allokering kvv'!$B$2:$AC$462,MATCH(I$3,'Slutlig allokering kvv'!$B$1:$AJ$1,0),FALSE)/1,0)</f>
        <v>0</v>
      </c>
      <c r="J114">
        <f>IFERROR(VLOOKUP($B114,Kraftvärmeprod!$B$1:$AH$479,MATCH(J$2,Kraftvärmeprod!$B$1:$AG$1,0),FALSE)/1,0)-IFERROR(VLOOKUP($B114,'Slutlig allokering kvv'!$B$2:$AC$462,MATCH(J$3,'Slutlig allokering kvv'!$B$1:$AJ$1,0),FALSE)/1,0)</f>
        <v>0</v>
      </c>
      <c r="K114">
        <f>IFERROR(VLOOKUP($B114,Kraftvärmeprod!$B$1:$AH$479,MATCH(K$2,Kraftvärmeprod!$B$1:$AG$1,0),FALSE)/1,0)-IFERROR(VLOOKUP($B114,'Slutlig allokering kvv'!$B$2:$AC$462,MATCH(K$3,'Slutlig allokering kvv'!$B$1:$AJ$1,0),FALSE)/1,0)</f>
        <v>0</v>
      </c>
      <c r="L114">
        <f>IFERROR(VLOOKUP($B114,Kraftvärmeprod!$B$1:$AH$479,MATCH(L$2,Kraftvärmeprod!$B$1:$AG$1,0),FALSE)/1,0)-IFERROR(VLOOKUP($B114,'Slutlig allokering kvv'!$B$2:$AC$462,MATCH(L$3,'Slutlig allokering kvv'!$B$1:$AJ$1,0),FALSE)/1,0)</f>
        <v>0</v>
      </c>
      <c r="M114" s="40">
        <f>IFERROR(VLOOKUP($B114,Miljö!$B$1:$S$477,MATCH(M$2,Miljö!$B$1:$X$1,0),FALSE)/1,0)-IFERROR(VLOOKUP($B114,'Slutlig allokering kvv'!$B$2:$AC$462,MATCH(M$3,'Slutlig allokering kvv'!$B$1:$AJ$1,0),FALSE)/1,0)</f>
        <v>0</v>
      </c>
      <c r="N114">
        <f>IFERROR(VLOOKUP($B114,Kraftvärmeprod!$B$1:$AH$479,MATCH(N$2,Kraftvärmeprod!$B$1:$AG$1,0),FALSE)/1,0)-IFERROR(VLOOKUP($B114,'Slutlig allokering kvv'!$B$2:$AC$462,MATCH(N$3,'Slutlig allokering kvv'!$B$1:$AJ$1,0),FALSE)/1,0)</f>
        <v>0</v>
      </c>
      <c r="O114">
        <f>IFERROR(VLOOKUP($B114,Kraftvärmeprod!$B$1:$AH$479,MATCH(O$2,Kraftvärmeprod!$B$1:$AG$1,0),FALSE)/1,0)-IFERROR(VLOOKUP($B114,'Slutlig allokering kvv'!$B$2:$AC$462,MATCH(O$3,'Slutlig allokering kvv'!$B$1:$AJ$1,0),FALSE)/1,0)</f>
        <v>0</v>
      </c>
      <c r="P114">
        <f>IFERROR(VLOOKUP($B114,Kraftvärmeprod!$B$1:$AH$479,MATCH(P$2,Kraftvärmeprod!$B$1:$AG$1,0),FALSE)/1,0)-IFERROR(VLOOKUP($B114,'Slutlig allokering kvv'!$B$2:$AC$462,MATCH(P$3,'Slutlig allokering kvv'!$B$1:$AJ$1,0),FALSE)/1,0)</f>
        <v>0</v>
      </c>
      <c r="Q114">
        <f>IFERROR(VLOOKUP($B114,Kraftvärmeprod!$B$1:$AH$479,MATCH(Q$2,Kraftvärmeprod!$B$1:$AG$1,0),FALSE)/1,0)-IFERROR(VLOOKUP($B114,'Slutlig allokering kvv'!$B$2:$AC$462,MATCH(Q$3,'Slutlig allokering kvv'!$B$1:$AJ$1,0),FALSE)/1,0)</f>
        <v>0</v>
      </c>
      <c r="R114">
        <f>IFERROR(VLOOKUP($B114,Kraftvärmeprod!$B$1:$AH$479,MATCH(R$2,Kraftvärmeprod!$B$1:$AG$1,0),FALSE)/1,0)-IFERROR(VLOOKUP($B114,'Slutlig allokering kvv'!$B$2:$AC$462,MATCH(R$3,'Slutlig allokering kvv'!$B$1:$AJ$1,0),FALSE)/1,0)</f>
        <v>0</v>
      </c>
      <c r="S114">
        <f>IFERROR(VLOOKUP($B114,Kraftvärmeprod!$B$1:$AH$479,MATCH(S$2,Kraftvärmeprod!$B$1:$AG$1,0),FALSE)/1,0)-IFERROR(VLOOKUP($B114,'Slutlig allokering kvv'!$B$2:$AC$462,MATCH(S$3,'Slutlig allokering kvv'!$B$1:$AJ$1,0),FALSE)/1,0)</f>
        <v>0</v>
      </c>
      <c r="T114">
        <f>IFERROR(VLOOKUP($B114,Kraftvärmeprod!$B$1:$AH$479,MATCH(T$2,Kraftvärmeprod!$B$1:$AG$1,0),FALSE)/1,0)-IFERROR(VLOOKUP($B114,'Slutlig allokering kvv'!$B$2:$AC$462,MATCH(T$3,'Slutlig allokering kvv'!$B$1:$AJ$1,0),FALSE)/1,0)</f>
        <v>0</v>
      </c>
      <c r="U114">
        <f>IFERROR(VLOOKUP($B114,Kraftvärmeprod!$B$1:$AH$479,MATCH(U$2,Kraftvärmeprod!$B$1:$AG$1,0),FALSE)/1,0)-IFERROR(VLOOKUP($B114,'Slutlig allokering kvv'!$B$2:$AC$462,MATCH(U$3,'Slutlig allokering kvv'!$B$1:$AJ$1,0),FALSE)/1,0)</f>
        <v>0</v>
      </c>
      <c r="V114">
        <f>IFERROR(VLOOKUP($B114,Kraftvärmeprod!$B$1:$AH$479,MATCH(V$2,Kraftvärmeprod!$B$1:$AG$1,0),FALSE)/1,0)-IFERROR(VLOOKUP($B114,'Slutlig allokering kvv'!$B$2:$AC$462,MATCH(V$3,'Slutlig allokering kvv'!$B$1:$AJ$1,0),FALSE)/1,0)</f>
        <v>0</v>
      </c>
      <c r="W114">
        <f>IFERROR(VLOOKUP($B114,Kraftvärmeprod!$B$1:$AH$479,MATCH(W$2,Kraftvärmeprod!$B$1:$AG$1,0),FALSE)/1,0)-IFERROR(VLOOKUP($B114,'Slutlig allokering kvv'!$B$2:$AC$462,MATCH(W$3,'Slutlig allokering kvv'!$B$1:$AJ$1,0),FALSE)/1,0)</f>
        <v>0</v>
      </c>
      <c r="X114">
        <f>IFERROR(VLOOKUP($B114,Kraftvärmeprod!$B$1:$AH$479,MATCH(X$2,Kraftvärmeprod!$B$1:$AG$1,0),FALSE)/1,0)-IFERROR(VLOOKUP($B114,'Slutlig allokering kvv'!$B$2:$AC$462,MATCH(X$3,'Slutlig allokering kvv'!$B$1:$AJ$1,0),FALSE)/1,0)</f>
        <v>0</v>
      </c>
      <c r="Y114">
        <f>IFERROR(VLOOKUP($B114,Kraftvärmeprod!$B$1:$AH$479,MATCH(Y$2,Kraftvärmeprod!$B$1:$AG$1,0),FALSE)/1,0)-IFERROR(VLOOKUP($B114,'Slutlig allokering kvv'!$B$2:$AC$462,MATCH(Y$3,'Slutlig allokering kvv'!$B$1:$AJ$1,0),FALSE)/1,0)</f>
        <v>0</v>
      </c>
      <c r="Z114">
        <f>IFERROR(VLOOKUP($B114,Kraftvärmeprod!$B$1:$AH$479,MATCH(Z$2,Kraftvärmeprod!$B$1:$AG$1,0),FALSE)/1,0)-IFERROR(VLOOKUP($B114,'Slutlig allokering kvv'!$B$2:$AC$462,MATCH(Z$3,'Slutlig allokering kvv'!$B$1:$AJ$1,0),FALSE)/1,0)</f>
        <v>0</v>
      </c>
      <c r="AA114">
        <f>IFERROR(VLOOKUP($B114,Kraftvärmeprod!$B$1:$AH$479,MATCH(AA$2,Kraftvärmeprod!$B$1:$AG$1,0),FALSE)/1,0)-IFERROR(VLOOKUP($B114,'Slutlig allokering kvv'!$B$2:$AC$462,MATCH(AA$3,'Slutlig allokering kvv'!$B$1:$AJ$1,0),FALSE)/1,0)</f>
        <v>0</v>
      </c>
      <c r="AB114">
        <f>IFERROR(VLOOKUP($B114,Kraftvärmeprod!$B$1:$AH$479,MATCH(AB$2,Kraftvärmeprod!$B$1:$AG$1,0),FALSE)/1,0)-IFERROR(VLOOKUP($B114,'Slutlig allokering kvv'!$B$2:$AC$462,MATCH(AB$3,'Slutlig allokering kvv'!$B$1:$AJ$1,0),FALSE)/1,0)</f>
        <v>0</v>
      </c>
      <c r="AE114">
        <f t="shared" si="2"/>
        <v>0</v>
      </c>
      <c r="AG114">
        <f>IFERROR(VLOOKUP(B114,'Slutlig allokering kvv'!$B$2:$AJ$462,MATCH("Summa justerad allokerad tillförd energi (utan hjälpel och rökgaskondensering):",'Slutlig allokering kvv'!$B$1:$AK$1,0),FALSE)/1,"")</f>
        <v>0</v>
      </c>
      <c r="AI114" s="23" t="str">
        <f>IFERROR(1-VLOOKUP(B114,'Slutlig allokering kvv'!$B$2:$AJ$462,MATCH("Andel av bränsle i kvv som allokerats till värme, exklusive rökgaskondensering och hjälpel",'Slutlig allokering kvv'!$B$1:$AK$1,0),FALSE),"")</f>
        <v/>
      </c>
      <c r="AK114" s="23" t="str">
        <f t="shared" si="3"/>
        <v/>
      </c>
    </row>
    <row r="115" spans="1:37" x14ac:dyDescent="0.25">
      <c r="A115" s="2" t="s">
        <v>156</v>
      </c>
      <c r="B115" s="2" t="s">
        <v>159</v>
      </c>
      <c r="C115" s="2" t="str">
        <f>IFERROR(VLOOKUP($B115,Kraftvärmeprod!$B$1:$AH$479,MATCH(C$3,Kraftvärmeprod!$B$1:$AG$1,0),FALSE)/1,"")</f>
        <v/>
      </c>
      <c r="D115" s="2" t="str">
        <f>IFERROR(VLOOKUP($B115,Kraftvärmeprod!$B$1:$AH$479,MATCH(D$3,Kraftvärmeprod!$B$1:$AG$1,0),FALSE)/1,"")</f>
        <v/>
      </c>
      <c r="E115">
        <f>IFERROR(VLOOKUP($B115,Kraftvärmeprod!$B$1:$AH$479,MATCH(E$2,Kraftvärmeprod!$B$1:$AG$1,0),FALSE)/1,0)-IFERROR(VLOOKUP($B115,'Slutlig allokering kvv'!$B$2:$AC$462,MATCH(E$3,'Slutlig allokering kvv'!$B$1:$AJ$1,0),FALSE)/1,0)</f>
        <v>0</v>
      </c>
      <c r="F115">
        <f>IFERROR(VLOOKUP($B115,Kraftvärmeprod!$B$1:$AH$479,MATCH(F$2,Kraftvärmeprod!$B$1:$AG$1,0),FALSE)/1,0)-IFERROR(VLOOKUP($B115,'Slutlig allokering kvv'!$B$2:$AC$462,MATCH(F$3,'Slutlig allokering kvv'!$B$1:$AJ$1,0),FALSE)/1,0)</f>
        <v>0</v>
      </c>
      <c r="G115">
        <f>IFERROR(VLOOKUP($B115,Kraftvärmeprod!$B$1:$AH$479,MATCH(G$2,Kraftvärmeprod!$B$1:$AG$1,0),FALSE)/1,0)-IFERROR(VLOOKUP($B115,'Slutlig allokering kvv'!$B$2:$AC$462,MATCH(G$3,'Slutlig allokering kvv'!$B$1:$AJ$1,0),FALSE)/1,0)</f>
        <v>0</v>
      </c>
      <c r="H115">
        <f>IFERROR(VLOOKUP($B115,Kraftvärmeprod!$B$1:$AH$479,MATCH(H$2,Kraftvärmeprod!$B$1:$AG$1,0),FALSE)/1,0)-IFERROR(VLOOKUP($B115,'Slutlig allokering kvv'!$B$2:$AC$462,MATCH(H$3,'Slutlig allokering kvv'!$B$1:$AJ$1,0),FALSE)/1,0)</f>
        <v>0</v>
      </c>
      <c r="I115">
        <f>IFERROR(VLOOKUP($B115,Kraftvärmeprod!$B$1:$AH$479,MATCH(I$2,Kraftvärmeprod!$B$1:$AG$1,0),FALSE)/1,0)-IFERROR(VLOOKUP($B115,'Slutlig allokering kvv'!$B$2:$AC$462,MATCH(I$3,'Slutlig allokering kvv'!$B$1:$AJ$1,0),FALSE)/1,0)</f>
        <v>0</v>
      </c>
      <c r="J115">
        <f>IFERROR(VLOOKUP($B115,Kraftvärmeprod!$B$1:$AH$479,MATCH(J$2,Kraftvärmeprod!$B$1:$AG$1,0),FALSE)/1,0)-IFERROR(VLOOKUP($B115,'Slutlig allokering kvv'!$B$2:$AC$462,MATCH(J$3,'Slutlig allokering kvv'!$B$1:$AJ$1,0),FALSE)/1,0)</f>
        <v>0</v>
      </c>
      <c r="K115">
        <f>IFERROR(VLOOKUP($B115,Kraftvärmeprod!$B$1:$AH$479,MATCH(K$2,Kraftvärmeprod!$B$1:$AG$1,0),FALSE)/1,0)-IFERROR(VLOOKUP($B115,'Slutlig allokering kvv'!$B$2:$AC$462,MATCH(K$3,'Slutlig allokering kvv'!$B$1:$AJ$1,0),FALSE)/1,0)</f>
        <v>0</v>
      </c>
      <c r="L115">
        <f>IFERROR(VLOOKUP($B115,Kraftvärmeprod!$B$1:$AH$479,MATCH(L$2,Kraftvärmeprod!$B$1:$AG$1,0),FALSE)/1,0)-IFERROR(VLOOKUP($B115,'Slutlig allokering kvv'!$B$2:$AC$462,MATCH(L$3,'Slutlig allokering kvv'!$B$1:$AJ$1,0),FALSE)/1,0)</f>
        <v>0</v>
      </c>
      <c r="M115" s="40">
        <f>IFERROR(VLOOKUP($B115,Miljö!$B$1:$S$477,MATCH(M$2,Miljö!$B$1:$X$1,0),FALSE)/1,0)-IFERROR(VLOOKUP($B115,'Slutlig allokering kvv'!$B$2:$AC$462,MATCH(M$3,'Slutlig allokering kvv'!$B$1:$AJ$1,0),FALSE)/1,0)</f>
        <v>0</v>
      </c>
      <c r="N115">
        <f>IFERROR(VLOOKUP($B115,Kraftvärmeprod!$B$1:$AH$479,MATCH(N$2,Kraftvärmeprod!$B$1:$AG$1,0),FALSE)/1,0)-IFERROR(VLOOKUP($B115,'Slutlig allokering kvv'!$B$2:$AC$462,MATCH(N$3,'Slutlig allokering kvv'!$B$1:$AJ$1,0),FALSE)/1,0)</f>
        <v>0</v>
      </c>
      <c r="O115">
        <f>IFERROR(VLOOKUP($B115,Kraftvärmeprod!$B$1:$AH$479,MATCH(O$2,Kraftvärmeprod!$B$1:$AG$1,0),FALSE)/1,0)-IFERROR(VLOOKUP($B115,'Slutlig allokering kvv'!$B$2:$AC$462,MATCH(O$3,'Slutlig allokering kvv'!$B$1:$AJ$1,0),FALSE)/1,0)</f>
        <v>0</v>
      </c>
      <c r="P115">
        <f>IFERROR(VLOOKUP($B115,Kraftvärmeprod!$B$1:$AH$479,MATCH(P$2,Kraftvärmeprod!$B$1:$AG$1,0),FALSE)/1,0)-IFERROR(VLOOKUP($B115,'Slutlig allokering kvv'!$B$2:$AC$462,MATCH(P$3,'Slutlig allokering kvv'!$B$1:$AJ$1,0),FALSE)/1,0)</f>
        <v>0</v>
      </c>
      <c r="Q115">
        <f>IFERROR(VLOOKUP($B115,Kraftvärmeprod!$B$1:$AH$479,MATCH(Q$2,Kraftvärmeprod!$B$1:$AG$1,0),FALSE)/1,0)-IFERROR(VLOOKUP($B115,'Slutlig allokering kvv'!$B$2:$AC$462,MATCH(Q$3,'Slutlig allokering kvv'!$B$1:$AJ$1,0),FALSE)/1,0)</f>
        <v>0</v>
      </c>
      <c r="R115">
        <f>IFERROR(VLOOKUP($B115,Kraftvärmeprod!$B$1:$AH$479,MATCH(R$2,Kraftvärmeprod!$B$1:$AG$1,0),FALSE)/1,0)-IFERROR(VLOOKUP($B115,'Slutlig allokering kvv'!$B$2:$AC$462,MATCH(R$3,'Slutlig allokering kvv'!$B$1:$AJ$1,0),FALSE)/1,0)</f>
        <v>0</v>
      </c>
      <c r="S115">
        <f>IFERROR(VLOOKUP($B115,Kraftvärmeprod!$B$1:$AH$479,MATCH(S$2,Kraftvärmeprod!$B$1:$AG$1,0),FALSE)/1,0)-IFERROR(VLOOKUP($B115,'Slutlig allokering kvv'!$B$2:$AC$462,MATCH(S$3,'Slutlig allokering kvv'!$B$1:$AJ$1,0),FALSE)/1,0)</f>
        <v>0</v>
      </c>
      <c r="T115">
        <f>IFERROR(VLOOKUP($B115,Kraftvärmeprod!$B$1:$AH$479,MATCH(T$2,Kraftvärmeprod!$B$1:$AG$1,0),FALSE)/1,0)-IFERROR(VLOOKUP($B115,'Slutlig allokering kvv'!$B$2:$AC$462,MATCH(T$3,'Slutlig allokering kvv'!$B$1:$AJ$1,0),FALSE)/1,0)</f>
        <v>0</v>
      </c>
      <c r="U115">
        <f>IFERROR(VLOOKUP($B115,Kraftvärmeprod!$B$1:$AH$479,MATCH(U$2,Kraftvärmeprod!$B$1:$AG$1,0),FALSE)/1,0)-IFERROR(VLOOKUP($B115,'Slutlig allokering kvv'!$B$2:$AC$462,MATCH(U$3,'Slutlig allokering kvv'!$B$1:$AJ$1,0),FALSE)/1,0)</f>
        <v>0</v>
      </c>
      <c r="V115">
        <f>IFERROR(VLOOKUP($B115,Kraftvärmeprod!$B$1:$AH$479,MATCH(V$2,Kraftvärmeprod!$B$1:$AG$1,0),FALSE)/1,0)-IFERROR(VLOOKUP($B115,'Slutlig allokering kvv'!$B$2:$AC$462,MATCH(V$3,'Slutlig allokering kvv'!$B$1:$AJ$1,0),FALSE)/1,0)</f>
        <v>0</v>
      </c>
      <c r="W115">
        <f>IFERROR(VLOOKUP($B115,Kraftvärmeprod!$B$1:$AH$479,MATCH(W$2,Kraftvärmeprod!$B$1:$AG$1,0),FALSE)/1,0)-IFERROR(VLOOKUP($B115,'Slutlig allokering kvv'!$B$2:$AC$462,MATCH(W$3,'Slutlig allokering kvv'!$B$1:$AJ$1,0),FALSE)/1,0)</f>
        <v>0</v>
      </c>
      <c r="X115">
        <f>IFERROR(VLOOKUP($B115,Kraftvärmeprod!$B$1:$AH$479,MATCH(X$2,Kraftvärmeprod!$B$1:$AG$1,0),FALSE)/1,0)-IFERROR(VLOOKUP($B115,'Slutlig allokering kvv'!$B$2:$AC$462,MATCH(X$3,'Slutlig allokering kvv'!$B$1:$AJ$1,0),FALSE)/1,0)</f>
        <v>0</v>
      </c>
      <c r="Y115">
        <f>IFERROR(VLOOKUP($B115,Kraftvärmeprod!$B$1:$AH$479,MATCH(Y$2,Kraftvärmeprod!$B$1:$AG$1,0),FALSE)/1,0)-IFERROR(VLOOKUP($B115,'Slutlig allokering kvv'!$B$2:$AC$462,MATCH(Y$3,'Slutlig allokering kvv'!$B$1:$AJ$1,0),FALSE)/1,0)</f>
        <v>0</v>
      </c>
      <c r="Z115">
        <f>IFERROR(VLOOKUP($B115,Kraftvärmeprod!$B$1:$AH$479,MATCH(Z$2,Kraftvärmeprod!$B$1:$AG$1,0),FALSE)/1,0)-IFERROR(VLOOKUP($B115,'Slutlig allokering kvv'!$B$2:$AC$462,MATCH(Z$3,'Slutlig allokering kvv'!$B$1:$AJ$1,0),FALSE)/1,0)</f>
        <v>0</v>
      </c>
      <c r="AA115">
        <f>IFERROR(VLOOKUP($B115,Kraftvärmeprod!$B$1:$AH$479,MATCH(AA$2,Kraftvärmeprod!$B$1:$AG$1,0),FALSE)/1,0)-IFERROR(VLOOKUP($B115,'Slutlig allokering kvv'!$B$2:$AC$462,MATCH(AA$3,'Slutlig allokering kvv'!$B$1:$AJ$1,0),FALSE)/1,0)</f>
        <v>0</v>
      </c>
      <c r="AB115">
        <f>IFERROR(VLOOKUP($B115,Kraftvärmeprod!$B$1:$AH$479,MATCH(AB$2,Kraftvärmeprod!$B$1:$AG$1,0),FALSE)/1,0)-IFERROR(VLOOKUP($B115,'Slutlig allokering kvv'!$B$2:$AC$462,MATCH(AB$3,'Slutlig allokering kvv'!$B$1:$AJ$1,0),FALSE)/1,0)</f>
        <v>0</v>
      </c>
      <c r="AE115">
        <f t="shared" si="2"/>
        <v>0</v>
      </c>
      <c r="AG115">
        <f>IFERROR(VLOOKUP(B115,'Slutlig allokering kvv'!$B$2:$AJ$462,MATCH("Summa justerad allokerad tillförd energi (utan hjälpel och rökgaskondensering):",'Slutlig allokering kvv'!$B$1:$AK$1,0),FALSE)/1,"")</f>
        <v>0</v>
      </c>
      <c r="AI115" s="23" t="str">
        <f>IFERROR(1-VLOOKUP(B115,'Slutlig allokering kvv'!$B$2:$AJ$462,MATCH("Andel av bränsle i kvv som allokerats till värme, exklusive rökgaskondensering och hjälpel",'Slutlig allokering kvv'!$B$1:$AK$1,0),FALSE),"")</f>
        <v/>
      </c>
      <c r="AK115" s="23" t="str">
        <f t="shared" si="3"/>
        <v/>
      </c>
    </row>
    <row r="116" spans="1:37" x14ac:dyDescent="0.25">
      <c r="A116" s="2" t="s">
        <v>160</v>
      </c>
      <c r="B116" s="2" t="s">
        <v>161</v>
      </c>
      <c r="C116" s="2" t="str">
        <f>IFERROR(VLOOKUP($B116,Kraftvärmeprod!$B$1:$AH$479,MATCH(C$3,Kraftvärmeprod!$B$1:$AG$1,0),FALSE)/1,"")</f>
        <v/>
      </c>
      <c r="D116" s="2" t="str">
        <f>IFERROR(VLOOKUP($B116,Kraftvärmeprod!$B$1:$AH$479,MATCH(D$3,Kraftvärmeprod!$B$1:$AG$1,0),FALSE)/1,"")</f>
        <v/>
      </c>
      <c r="E116">
        <f>IFERROR(VLOOKUP($B116,Kraftvärmeprod!$B$1:$AH$479,MATCH(E$2,Kraftvärmeprod!$B$1:$AG$1,0),FALSE)/1,0)-IFERROR(VLOOKUP($B116,'Slutlig allokering kvv'!$B$2:$AC$462,MATCH(E$3,'Slutlig allokering kvv'!$B$1:$AJ$1,0),FALSE)/1,0)</f>
        <v>0</v>
      </c>
      <c r="F116">
        <f>IFERROR(VLOOKUP($B116,Kraftvärmeprod!$B$1:$AH$479,MATCH(F$2,Kraftvärmeprod!$B$1:$AG$1,0),FALSE)/1,0)-IFERROR(VLOOKUP($B116,'Slutlig allokering kvv'!$B$2:$AC$462,MATCH(F$3,'Slutlig allokering kvv'!$B$1:$AJ$1,0),FALSE)/1,0)</f>
        <v>0</v>
      </c>
      <c r="G116">
        <f>IFERROR(VLOOKUP($B116,Kraftvärmeprod!$B$1:$AH$479,MATCH(G$2,Kraftvärmeprod!$B$1:$AG$1,0),FALSE)/1,0)-IFERROR(VLOOKUP($B116,'Slutlig allokering kvv'!$B$2:$AC$462,MATCH(G$3,'Slutlig allokering kvv'!$B$1:$AJ$1,0),FALSE)/1,0)</f>
        <v>0</v>
      </c>
      <c r="H116">
        <f>IFERROR(VLOOKUP($B116,Kraftvärmeprod!$B$1:$AH$479,MATCH(H$2,Kraftvärmeprod!$B$1:$AG$1,0),FALSE)/1,0)-IFERROR(VLOOKUP($B116,'Slutlig allokering kvv'!$B$2:$AC$462,MATCH(H$3,'Slutlig allokering kvv'!$B$1:$AJ$1,0),FALSE)/1,0)</f>
        <v>0</v>
      </c>
      <c r="I116">
        <f>IFERROR(VLOOKUP($B116,Kraftvärmeprod!$B$1:$AH$479,MATCH(I$2,Kraftvärmeprod!$B$1:$AG$1,0),FALSE)/1,0)-IFERROR(VLOOKUP($B116,'Slutlig allokering kvv'!$B$2:$AC$462,MATCH(I$3,'Slutlig allokering kvv'!$B$1:$AJ$1,0),FALSE)/1,0)</f>
        <v>0</v>
      </c>
      <c r="J116">
        <f>IFERROR(VLOOKUP($B116,Kraftvärmeprod!$B$1:$AH$479,MATCH(J$2,Kraftvärmeprod!$B$1:$AG$1,0),FALSE)/1,0)-IFERROR(VLOOKUP($B116,'Slutlig allokering kvv'!$B$2:$AC$462,MATCH(J$3,'Slutlig allokering kvv'!$B$1:$AJ$1,0),FALSE)/1,0)</f>
        <v>0</v>
      </c>
      <c r="K116">
        <f>IFERROR(VLOOKUP($B116,Kraftvärmeprod!$B$1:$AH$479,MATCH(K$2,Kraftvärmeprod!$B$1:$AG$1,0),FALSE)/1,0)-IFERROR(VLOOKUP($B116,'Slutlig allokering kvv'!$B$2:$AC$462,MATCH(K$3,'Slutlig allokering kvv'!$B$1:$AJ$1,0),FALSE)/1,0)</f>
        <v>0</v>
      </c>
      <c r="L116">
        <f>IFERROR(VLOOKUP($B116,Kraftvärmeprod!$B$1:$AH$479,MATCH(L$2,Kraftvärmeprod!$B$1:$AG$1,0),FALSE)/1,0)-IFERROR(VLOOKUP($B116,'Slutlig allokering kvv'!$B$2:$AC$462,MATCH(L$3,'Slutlig allokering kvv'!$B$1:$AJ$1,0),FALSE)/1,0)</f>
        <v>0</v>
      </c>
      <c r="M116" s="40">
        <f>IFERROR(VLOOKUP($B116,Miljö!$B$1:$S$477,MATCH(M$2,Miljö!$B$1:$X$1,0),FALSE)/1,0)-IFERROR(VLOOKUP($B116,'Slutlig allokering kvv'!$B$2:$AC$462,MATCH(M$3,'Slutlig allokering kvv'!$B$1:$AJ$1,0),FALSE)/1,0)</f>
        <v>0</v>
      </c>
      <c r="N116">
        <f>IFERROR(VLOOKUP($B116,Kraftvärmeprod!$B$1:$AH$479,MATCH(N$2,Kraftvärmeprod!$B$1:$AG$1,0),FALSE)/1,0)-IFERROR(VLOOKUP($B116,'Slutlig allokering kvv'!$B$2:$AC$462,MATCH(N$3,'Slutlig allokering kvv'!$B$1:$AJ$1,0),FALSE)/1,0)</f>
        <v>0</v>
      </c>
      <c r="O116">
        <f>IFERROR(VLOOKUP($B116,Kraftvärmeprod!$B$1:$AH$479,MATCH(O$2,Kraftvärmeprod!$B$1:$AG$1,0),FALSE)/1,0)-IFERROR(VLOOKUP($B116,'Slutlig allokering kvv'!$B$2:$AC$462,MATCH(O$3,'Slutlig allokering kvv'!$B$1:$AJ$1,0),FALSE)/1,0)</f>
        <v>0</v>
      </c>
      <c r="P116">
        <f>IFERROR(VLOOKUP($B116,Kraftvärmeprod!$B$1:$AH$479,MATCH(P$2,Kraftvärmeprod!$B$1:$AG$1,0),FALSE)/1,0)-IFERROR(VLOOKUP($B116,'Slutlig allokering kvv'!$B$2:$AC$462,MATCH(P$3,'Slutlig allokering kvv'!$B$1:$AJ$1,0),FALSE)/1,0)</f>
        <v>0</v>
      </c>
      <c r="Q116">
        <f>IFERROR(VLOOKUP($B116,Kraftvärmeprod!$B$1:$AH$479,MATCH(Q$2,Kraftvärmeprod!$B$1:$AG$1,0),FALSE)/1,0)-IFERROR(VLOOKUP($B116,'Slutlig allokering kvv'!$B$2:$AC$462,MATCH(Q$3,'Slutlig allokering kvv'!$B$1:$AJ$1,0),FALSE)/1,0)</f>
        <v>0</v>
      </c>
      <c r="R116">
        <f>IFERROR(VLOOKUP($B116,Kraftvärmeprod!$B$1:$AH$479,MATCH(R$2,Kraftvärmeprod!$B$1:$AG$1,0),FALSE)/1,0)-IFERROR(VLOOKUP($B116,'Slutlig allokering kvv'!$B$2:$AC$462,MATCH(R$3,'Slutlig allokering kvv'!$B$1:$AJ$1,0),FALSE)/1,0)</f>
        <v>0</v>
      </c>
      <c r="S116">
        <f>IFERROR(VLOOKUP($B116,Kraftvärmeprod!$B$1:$AH$479,MATCH(S$2,Kraftvärmeprod!$B$1:$AG$1,0),FALSE)/1,0)-IFERROR(VLOOKUP($B116,'Slutlig allokering kvv'!$B$2:$AC$462,MATCH(S$3,'Slutlig allokering kvv'!$B$1:$AJ$1,0),FALSE)/1,0)</f>
        <v>0</v>
      </c>
      <c r="T116">
        <f>IFERROR(VLOOKUP($B116,Kraftvärmeprod!$B$1:$AH$479,MATCH(T$2,Kraftvärmeprod!$B$1:$AG$1,0),FALSE)/1,0)-IFERROR(VLOOKUP($B116,'Slutlig allokering kvv'!$B$2:$AC$462,MATCH(T$3,'Slutlig allokering kvv'!$B$1:$AJ$1,0),FALSE)/1,0)</f>
        <v>0</v>
      </c>
      <c r="U116">
        <f>IFERROR(VLOOKUP($B116,Kraftvärmeprod!$B$1:$AH$479,MATCH(U$2,Kraftvärmeprod!$B$1:$AG$1,0),FALSE)/1,0)-IFERROR(VLOOKUP($B116,'Slutlig allokering kvv'!$B$2:$AC$462,MATCH(U$3,'Slutlig allokering kvv'!$B$1:$AJ$1,0),FALSE)/1,0)</f>
        <v>0</v>
      </c>
      <c r="V116">
        <f>IFERROR(VLOOKUP($B116,Kraftvärmeprod!$B$1:$AH$479,MATCH(V$2,Kraftvärmeprod!$B$1:$AG$1,0),FALSE)/1,0)-IFERROR(VLOOKUP($B116,'Slutlig allokering kvv'!$B$2:$AC$462,MATCH(V$3,'Slutlig allokering kvv'!$B$1:$AJ$1,0),FALSE)/1,0)</f>
        <v>0</v>
      </c>
      <c r="W116">
        <f>IFERROR(VLOOKUP($B116,Kraftvärmeprod!$B$1:$AH$479,MATCH(W$2,Kraftvärmeprod!$B$1:$AG$1,0),FALSE)/1,0)-IFERROR(VLOOKUP($B116,'Slutlig allokering kvv'!$B$2:$AC$462,MATCH(W$3,'Slutlig allokering kvv'!$B$1:$AJ$1,0),FALSE)/1,0)</f>
        <v>0</v>
      </c>
      <c r="X116">
        <f>IFERROR(VLOOKUP($B116,Kraftvärmeprod!$B$1:$AH$479,MATCH(X$2,Kraftvärmeprod!$B$1:$AG$1,0),FALSE)/1,0)-IFERROR(VLOOKUP($B116,'Slutlig allokering kvv'!$B$2:$AC$462,MATCH(X$3,'Slutlig allokering kvv'!$B$1:$AJ$1,0),FALSE)/1,0)</f>
        <v>0</v>
      </c>
      <c r="Y116">
        <f>IFERROR(VLOOKUP($B116,Kraftvärmeprod!$B$1:$AH$479,MATCH(Y$2,Kraftvärmeprod!$B$1:$AG$1,0),FALSE)/1,0)-IFERROR(VLOOKUP($B116,'Slutlig allokering kvv'!$B$2:$AC$462,MATCH(Y$3,'Slutlig allokering kvv'!$B$1:$AJ$1,0),FALSE)/1,0)</f>
        <v>0</v>
      </c>
      <c r="Z116">
        <f>IFERROR(VLOOKUP($B116,Kraftvärmeprod!$B$1:$AH$479,MATCH(Z$2,Kraftvärmeprod!$B$1:$AG$1,0),FALSE)/1,0)-IFERROR(VLOOKUP($B116,'Slutlig allokering kvv'!$B$2:$AC$462,MATCH(Z$3,'Slutlig allokering kvv'!$B$1:$AJ$1,0),FALSE)/1,0)</f>
        <v>0</v>
      </c>
      <c r="AA116">
        <f>IFERROR(VLOOKUP($B116,Kraftvärmeprod!$B$1:$AH$479,MATCH(AA$2,Kraftvärmeprod!$B$1:$AG$1,0),FALSE)/1,0)-IFERROR(VLOOKUP($B116,'Slutlig allokering kvv'!$B$2:$AC$462,MATCH(AA$3,'Slutlig allokering kvv'!$B$1:$AJ$1,0),FALSE)/1,0)</f>
        <v>0</v>
      </c>
      <c r="AB116">
        <f>IFERROR(VLOOKUP($B116,Kraftvärmeprod!$B$1:$AH$479,MATCH(AB$2,Kraftvärmeprod!$B$1:$AG$1,0),FALSE)/1,0)-IFERROR(VLOOKUP($B116,'Slutlig allokering kvv'!$B$2:$AC$462,MATCH(AB$3,'Slutlig allokering kvv'!$B$1:$AJ$1,0),FALSE)/1,0)</f>
        <v>0</v>
      </c>
      <c r="AE116">
        <f t="shared" si="2"/>
        <v>0</v>
      </c>
      <c r="AG116">
        <f>IFERROR(VLOOKUP(B116,'Slutlig allokering kvv'!$B$2:$AJ$462,MATCH("Summa justerad allokerad tillförd energi (utan hjälpel och rökgaskondensering):",'Slutlig allokering kvv'!$B$1:$AK$1,0),FALSE)/1,"")</f>
        <v>0</v>
      </c>
      <c r="AI116" s="23" t="str">
        <f>IFERROR(1-VLOOKUP(B116,'Slutlig allokering kvv'!$B$2:$AJ$462,MATCH("Andel av bränsle i kvv som allokerats till värme, exklusive rökgaskondensering och hjälpel",'Slutlig allokering kvv'!$B$1:$AK$1,0),FALSE),"")</f>
        <v/>
      </c>
      <c r="AK116" s="23" t="str">
        <f t="shared" si="3"/>
        <v/>
      </c>
    </row>
    <row r="117" spans="1:37" x14ac:dyDescent="0.25">
      <c r="A117" s="2" t="s">
        <v>160</v>
      </c>
      <c r="B117" s="2" t="s">
        <v>162</v>
      </c>
      <c r="C117" s="2" t="str">
        <f>IFERROR(VLOOKUP($B117,Kraftvärmeprod!$B$1:$AH$479,MATCH(C$3,Kraftvärmeprod!$B$1:$AG$1,0),FALSE)/1,"")</f>
        <v/>
      </c>
      <c r="D117" s="2" t="str">
        <f>IFERROR(VLOOKUP($B117,Kraftvärmeprod!$B$1:$AH$479,MATCH(D$3,Kraftvärmeprod!$B$1:$AG$1,0),FALSE)/1,"")</f>
        <v/>
      </c>
      <c r="E117">
        <f>IFERROR(VLOOKUP($B117,Kraftvärmeprod!$B$1:$AH$479,MATCH(E$2,Kraftvärmeprod!$B$1:$AG$1,0),FALSE)/1,0)-IFERROR(VLOOKUP($B117,'Slutlig allokering kvv'!$B$2:$AC$462,MATCH(E$3,'Slutlig allokering kvv'!$B$1:$AJ$1,0),FALSE)/1,0)</f>
        <v>0</v>
      </c>
      <c r="F117">
        <f>IFERROR(VLOOKUP($B117,Kraftvärmeprod!$B$1:$AH$479,MATCH(F$2,Kraftvärmeprod!$B$1:$AG$1,0),FALSE)/1,0)-IFERROR(VLOOKUP($B117,'Slutlig allokering kvv'!$B$2:$AC$462,MATCH(F$3,'Slutlig allokering kvv'!$B$1:$AJ$1,0),FALSE)/1,0)</f>
        <v>0</v>
      </c>
      <c r="G117">
        <f>IFERROR(VLOOKUP($B117,Kraftvärmeprod!$B$1:$AH$479,MATCH(G$2,Kraftvärmeprod!$B$1:$AG$1,0),FALSE)/1,0)-IFERROR(VLOOKUP($B117,'Slutlig allokering kvv'!$B$2:$AC$462,MATCH(G$3,'Slutlig allokering kvv'!$B$1:$AJ$1,0),FALSE)/1,0)</f>
        <v>0</v>
      </c>
      <c r="H117">
        <f>IFERROR(VLOOKUP($B117,Kraftvärmeprod!$B$1:$AH$479,MATCH(H$2,Kraftvärmeprod!$B$1:$AG$1,0),FALSE)/1,0)-IFERROR(VLOOKUP($B117,'Slutlig allokering kvv'!$B$2:$AC$462,MATCH(H$3,'Slutlig allokering kvv'!$B$1:$AJ$1,0),FALSE)/1,0)</f>
        <v>0</v>
      </c>
      <c r="I117">
        <f>IFERROR(VLOOKUP($B117,Kraftvärmeprod!$B$1:$AH$479,MATCH(I$2,Kraftvärmeprod!$B$1:$AG$1,0),FALSE)/1,0)-IFERROR(VLOOKUP($B117,'Slutlig allokering kvv'!$B$2:$AC$462,MATCH(I$3,'Slutlig allokering kvv'!$B$1:$AJ$1,0),FALSE)/1,0)</f>
        <v>0</v>
      </c>
      <c r="J117">
        <f>IFERROR(VLOOKUP($B117,Kraftvärmeprod!$B$1:$AH$479,MATCH(J$2,Kraftvärmeprod!$B$1:$AG$1,0),FALSE)/1,0)-IFERROR(VLOOKUP($B117,'Slutlig allokering kvv'!$B$2:$AC$462,MATCH(J$3,'Slutlig allokering kvv'!$B$1:$AJ$1,0),FALSE)/1,0)</f>
        <v>0</v>
      </c>
      <c r="K117">
        <f>IFERROR(VLOOKUP($B117,Kraftvärmeprod!$B$1:$AH$479,MATCH(K$2,Kraftvärmeprod!$B$1:$AG$1,0),FALSE)/1,0)-IFERROR(VLOOKUP($B117,'Slutlig allokering kvv'!$B$2:$AC$462,MATCH(K$3,'Slutlig allokering kvv'!$B$1:$AJ$1,0),FALSE)/1,0)</f>
        <v>0</v>
      </c>
      <c r="L117">
        <f>IFERROR(VLOOKUP($B117,Kraftvärmeprod!$B$1:$AH$479,MATCH(L$2,Kraftvärmeprod!$B$1:$AG$1,0),FALSE)/1,0)-IFERROR(VLOOKUP($B117,'Slutlig allokering kvv'!$B$2:$AC$462,MATCH(L$3,'Slutlig allokering kvv'!$B$1:$AJ$1,0),FALSE)/1,0)</f>
        <v>0</v>
      </c>
      <c r="M117" s="40">
        <f>IFERROR(VLOOKUP($B117,Miljö!$B$1:$S$477,MATCH(M$2,Miljö!$B$1:$X$1,0),FALSE)/1,0)-IFERROR(VLOOKUP($B117,'Slutlig allokering kvv'!$B$2:$AC$462,MATCH(M$3,'Slutlig allokering kvv'!$B$1:$AJ$1,0),FALSE)/1,0)</f>
        <v>0</v>
      </c>
      <c r="N117">
        <f>IFERROR(VLOOKUP($B117,Kraftvärmeprod!$B$1:$AH$479,MATCH(N$2,Kraftvärmeprod!$B$1:$AG$1,0),FALSE)/1,0)-IFERROR(VLOOKUP($B117,'Slutlig allokering kvv'!$B$2:$AC$462,MATCH(N$3,'Slutlig allokering kvv'!$B$1:$AJ$1,0),FALSE)/1,0)</f>
        <v>0</v>
      </c>
      <c r="O117">
        <f>IFERROR(VLOOKUP($B117,Kraftvärmeprod!$B$1:$AH$479,MATCH(O$2,Kraftvärmeprod!$B$1:$AG$1,0),FALSE)/1,0)-IFERROR(VLOOKUP($B117,'Slutlig allokering kvv'!$B$2:$AC$462,MATCH(O$3,'Slutlig allokering kvv'!$B$1:$AJ$1,0),FALSE)/1,0)</f>
        <v>0</v>
      </c>
      <c r="P117">
        <f>IFERROR(VLOOKUP($B117,Kraftvärmeprod!$B$1:$AH$479,MATCH(P$2,Kraftvärmeprod!$B$1:$AG$1,0),FALSE)/1,0)-IFERROR(VLOOKUP($B117,'Slutlig allokering kvv'!$B$2:$AC$462,MATCH(P$3,'Slutlig allokering kvv'!$B$1:$AJ$1,0),FALSE)/1,0)</f>
        <v>0</v>
      </c>
      <c r="Q117">
        <f>IFERROR(VLOOKUP($B117,Kraftvärmeprod!$B$1:$AH$479,MATCH(Q$2,Kraftvärmeprod!$B$1:$AG$1,0),FALSE)/1,0)-IFERROR(VLOOKUP($B117,'Slutlig allokering kvv'!$B$2:$AC$462,MATCH(Q$3,'Slutlig allokering kvv'!$B$1:$AJ$1,0),FALSE)/1,0)</f>
        <v>0</v>
      </c>
      <c r="R117">
        <f>IFERROR(VLOOKUP($B117,Kraftvärmeprod!$B$1:$AH$479,MATCH(R$2,Kraftvärmeprod!$B$1:$AG$1,0),FALSE)/1,0)-IFERROR(VLOOKUP($B117,'Slutlig allokering kvv'!$B$2:$AC$462,MATCH(R$3,'Slutlig allokering kvv'!$B$1:$AJ$1,0),FALSE)/1,0)</f>
        <v>0</v>
      </c>
      <c r="S117">
        <f>IFERROR(VLOOKUP($B117,Kraftvärmeprod!$B$1:$AH$479,MATCH(S$2,Kraftvärmeprod!$B$1:$AG$1,0),FALSE)/1,0)-IFERROR(VLOOKUP($B117,'Slutlig allokering kvv'!$B$2:$AC$462,MATCH(S$3,'Slutlig allokering kvv'!$B$1:$AJ$1,0),FALSE)/1,0)</f>
        <v>0</v>
      </c>
      <c r="T117">
        <f>IFERROR(VLOOKUP($B117,Kraftvärmeprod!$B$1:$AH$479,MATCH(T$2,Kraftvärmeprod!$B$1:$AG$1,0),FALSE)/1,0)-IFERROR(VLOOKUP($B117,'Slutlig allokering kvv'!$B$2:$AC$462,MATCH(T$3,'Slutlig allokering kvv'!$B$1:$AJ$1,0),FALSE)/1,0)</f>
        <v>0</v>
      </c>
      <c r="U117">
        <f>IFERROR(VLOOKUP($B117,Kraftvärmeprod!$B$1:$AH$479,MATCH(U$2,Kraftvärmeprod!$B$1:$AG$1,0),FALSE)/1,0)-IFERROR(VLOOKUP($B117,'Slutlig allokering kvv'!$B$2:$AC$462,MATCH(U$3,'Slutlig allokering kvv'!$B$1:$AJ$1,0),FALSE)/1,0)</f>
        <v>0</v>
      </c>
      <c r="V117">
        <f>IFERROR(VLOOKUP($B117,Kraftvärmeprod!$B$1:$AH$479,MATCH(V$2,Kraftvärmeprod!$B$1:$AG$1,0),FALSE)/1,0)-IFERROR(VLOOKUP($B117,'Slutlig allokering kvv'!$B$2:$AC$462,MATCH(V$3,'Slutlig allokering kvv'!$B$1:$AJ$1,0),FALSE)/1,0)</f>
        <v>0</v>
      </c>
      <c r="W117">
        <f>IFERROR(VLOOKUP($B117,Kraftvärmeprod!$B$1:$AH$479,MATCH(W$2,Kraftvärmeprod!$B$1:$AG$1,0),FALSE)/1,0)-IFERROR(VLOOKUP($B117,'Slutlig allokering kvv'!$B$2:$AC$462,MATCH(W$3,'Slutlig allokering kvv'!$B$1:$AJ$1,0),FALSE)/1,0)</f>
        <v>0</v>
      </c>
      <c r="X117">
        <f>IFERROR(VLOOKUP($B117,Kraftvärmeprod!$B$1:$AH$479,MATCH(X$2,Kraftvärmeprod!$B$1:$AG$1,0),FALSE)/1,0)-IFERROR(VLOOKUP($B117,'Slutlig allokering kvv'!$B$2:$AC$462,MATCH(X$3,'Slutlig allokering kvv'!$B$1:$AJ$1,0),FALSE)/1,0)</f>
        <v>0</v>
      </c>
      <c r="Y117">
        <f>IFERROR(VLOOKUP($B117,Kraftvärmeprod!$B$1:$AH$479,MATCH(Y$2,Kraftvärmeprod!$B$1:$AG$1,0),FALSE)/1,0)-IFERROR(VLOOKUP($B117,'Slutlig allokering kvv'!$B$2:$AC$462,MATCH(Y$3,'Slutlig allokering kvv'!$B$1:$AJ$1,0),FALSE)/1,0)</f>
        <v>0</v>
      </c>
      <c r="Z117">
        <f>IFERROR(VLOOKUP($B117,Kraftvärmeprod!$B$1:$AH$479,MATCH(Z$2,Kraftvärmeprod!$B$1:$AG$1,0),FALSE)/1,0)-IFERROR(VLOOKUP($B117,'Slutlig allokering kvv'!$B$2:$AC$462,MATCH(Z$3,'Slutlig allokering kvv'!$B$1:$AJ$1,0),FALSE)/1,0)</f>
        <v>0</v>
      </c>
      <c r="AA117">
        <f>IFERROR(VLOOKUP($B117,Kraftvärmeprod!$B$1:$AH$479,MATCH(AA$2,Kraftvärmeprod!$B$1:$AG$1,0),FALSE)/1,0)-IFERROR(VLOOKUP($B117,'Slutlig allokering kvv'!$B$2:$AC$462,MATCH(AA$3,'Slutlig allokering kvv'!$B$1:$AJ$1,0),FALSE)/1,0)</f>
        <v>0</v>
      </c>
      <c r="AB117">
        <f>IFERROR(VLOOKUP($B117,Kraftvärmeprod!$B$1:$AH$479,MATCH(AB$2,Kraftvärmeprod!$B$1:$AG$1,0),FALSE)/1,0)-IFERROR(VLOOKUP($B117,'Slutlig allokering kvv'!$B$2:$AC$462,MATCH(AB$3,'Slutlig allokering kvv'!$B$1:$AJ$1,0),FALSE)/1,0)</f>
        <v>0</v>
      </c>
      <c r="AE117">
        <f t="shared" si="2"/>
        <v>0</v>
      </c>
      <c r="AG117">
        <f>IFERROR(VLOOKUP(B117,'Slutlig allokering kvv'!$B$2:$AJ$462,MATCH("Summa justerad allokerad tillförd energi (utan hjälpel och rökgaskondensering):",'Slutlig allokering kvv'!$B$1:$AK$1,0),FALSE)/1,"")</f>
        <v>0</v>
      </c>
      <c r="AI117" s="23" t="str">
        <f>IFERROR(1-VLOOKUP(B117,'Slutlig allokering kvv'!$B$2:$AJ$462,MATCH("Andel av bränsle i kvv som allokerats till värme, exklusive rökgaskondensering och hjälpel",'Slutlig allokering kvv'!$B$1:$AK$1,0),FALSE),"")</f>
        <v/>
      </c>
      <c r="AK117" s="23" t="str">
        <f t="shared" si="3"/>
        <v/>
      </c>
    </row>
    <row r="118" spans="1:37" x14ac:dyDescent="0.25">
      <c r="A118" s="2" t="s">
        <v>160</v>
      </c>
      <c r="B118" s="2" t="s">
        <v>163</v>
      </c>
      <c r="C118" s="2" t="str">
        <f>IFERROR(VLOOKUP($B118,Kraftvärmeprod!$B$1:$AH$479,MATCH(C$3,Kraftvärmeprod!$B$1:$AG$1,0),FALSE)/1,"")</f>
        <v/>
      </c>
      <c r="D118" s="2" t="str">
        <f>IFERROR(VLOOKUP($B118,Kraftvärmeprod!$B$1:$AH$479,MATCH(D$3,Kraftvärmeprod!$B$1:$AG$1,0),FALSE)/1,"")</f>
        <v/>
      </c>
      <c r="E118">
        <f>IFERROR(VLOOKUP($B118,Kraftvärmeprod!$B$1:$AH$479,MATCH(E$2,Kraftvärmeprod!$B$1:$AG$1,0),FALSE)/1,0)-IFERROR(VLOOKUP($B118,'Slutlig allokering kvv'!$B$2:$AC$462,MATCH(E$3,'Slutlig allokering kvv'!$B$1:$AJ$1,0),FALSE)/1,0)</f>
        <v>0</v>
      </c>
      <c r="F118">
        <f>IFERROR(VLOOKUP($B118,Kraftvärmeprod!$B$1:$AH$479,MATCH(F$2,Kraftvärmeprod!$B$1:$AG$1,0),FALSE)/1,0)-IFERROR(VLOOKUP($B118,'Slutlig allokering kvv'!$B$2:$AC$462,MATCH(F$3,'Slutlig allokering kvv'!$B$1:$AJ$1,0),FALSE)/1,0)</f>
        <v>0</v>
      </c>
      <c r="G118">
        <f>IFERROR(VLOOKUP($B118,Kraftvärmeprod!$B$1:$AH$479,MATCH(G$2,Kraftvärmeprod!$B$1:$AG$1,0),FALSE)/1,0)-IFERROR(VLOOKUP($B118,'Slutlig allokering kvv'!$B$2:$AC$462,MATCH(G$3,'Slutlig allokering kvv'!$B$1:$AJ$1,0),FALSE)/1,0)</f>
        <v>0</v>
      </c>
      <c r="H118">
        <f>IFERROR(VLOOKUP($B118,Kraftvärmeprod!$B$1:$AH$479,MATCH(H$2,Kraftvärmeprod!$B$1:$AG$1,0),FALSE)/1,0)-IFERROR(VLOOKUP($B118,'Slutlig allokering kvv'!$B$2:$AC$462,MATCH(H$3,'Slutlig allokering kvv'!$B$1:$AJ$1,0),FALSE)/1,0)</f>
        <v>0</v>
      </c>
      <c r="I118">
        <f>IFERROR(VLOOKUP($B118,Kraftvärmeprod!$B$1:$AH$479,MATCH(I$2,Kraftvärmeprod!$B$1:$AG$1,0),FALSE)/1,0)-IFERROR(VLOOKUP($B118,'Slutlig allokering kvv'!$B$2:$AC$462,MATCH(I$3,'Slutlig allokering kvv'!$B$1:$AJ$1,0),FALSE)/1,0)</f>
        <v>0</v>
      </c>
      <c r="J118">
        <f>IFERROR(VLOOKUP($B118,Kraftvärmeprod!$B$1:$AH$479,MATCH(J$2,Kraftvärmeprod!$B$1:$AG$1,0),FALSE)/1,0)-IFERROR(VLOOKUP($B118,'Slutlig allokering kvv'!$B$2:$AC$462,MATCH(J$3,'Slutlig allokering kvv'!$B$1:$AJ$1,0),FALSE)/1,0)</f>
        <v>0</v>
      </c>
      <c r="K118">
        <f>IFERROR(VLOOKUP($B118,Kraftvärmeprod!$B$1:$AH$479,MATCH(K$2,Kraftvärmeprod!$B$1:$AG$1,0),FALSE)/1,0)-IFERROR(VLOOKUP($B118,'Slutlig allokering kvv'!$B$2:$AC$462,MATCH(K$3,'Slutlig allokering kvv'!$B$1:$AJ$1,0),FALSE)/1,0)</f>
        <v>0</v>
      </c>
      <c r="L118">
        <f>IFERROR(VLOOKUP($B118,Kraftvärmeprod!$B$1:$AH$479,MATCH(L$2,Kraftvärmeprod!$B$1:$AG$1,0),FALSE)/1,0)-IFERROR(VLOOKUP($B118,'Slutlig allokering kvv'!$B$2:$AC$462,MATCH(L$3,'Slutlig allokering kvv'!$B$1:$AJ$1,0),FALSE)/1,0)</f>
        <v>0</v>
      </c>
      <c r="M118" s="40">
        <f>IFERROR(VLOOKUP($B118,Miljö!$B$1:$S$477,MATCH(M$2,Miljö!$B$1:$X$1,0),FALSE)/1,0)-IFERROR(VLOOKUP($B118,'Slutlig allokering kvv'!$B$2:$AC$462,MATCH(M$3,'Slutlig allokering kvv'!$B$1:$AJ$1,0),FALSE)/1,0)</f>
        <v>0</v>
      </c>
      <c r="N118">
        <f>IFERROR(VLOOKUP($B118,Kraftvärmeprod!$B$1:$AH$479,MATCH(N$2,Kraftvärmeprod!$B$1:$AG$1,0),FALSE)/1,0)-IFERROR(VLOOKUP($B118,'Slutlig allokering kvv'!$B$2:$AC$462,MATCH(N$3,'Slutlig allokering kvv'!$B$1:$AJ$1,0),FALSE)/1,0)</f>
        <v>0</v>
      </c>
      <c r="O118">
        <f>IFERROR(VLOOKUP($B118,Kraftvärmeprod!$B$1:$AH$479,MATCH(O$2,Kraftvärmeprod!$B$1:$AG$1,0),FALSE)/1,0)-IFERROR(VLOOKUP($B118,'Slutlig allokering kvv'!$B$2:$AC$462,MATCH(O$3,'Slutlig allokering kvv'!$B$1:$AJ$1,0),FALSE)/1,0)</f>
        <v>0</v>
      </c>
      <c r="P118">
        <f>IFERROR(VLOOKUP($B118,Kraftvärmeprod!$B$1:$AH$479,MATCH(P$2,Kraftvärmeprod!$B$1:$AG$1,0),FALSE)/1,0)-IFERROR(VLOOKUP($B118,'Slutlig allokering kvv'!$B$2:$AC$462,MATCH(P$3,'Slutlig allokering kvv'!$B$1:$AJ$1,0),FALSE)/1,0)</f>
        <v>0</v>
      </c>
      <c r="Q118">
        <f>IFERROR(VLOOKUP($B118,Kraftvärmeprod!$B$1:$AH$479,MATCH(Q$2,Kraftvärmeprod!$B$1:$AG$1,0),FALSE)/1,0)-IFERROR(VLOOKUP($B118,'Slutlig allokering kvv'!$B$2:$AC$462,MATCH(Q$3,'Slutlig allokering kvv'!$B$1:$AJ$1,0),FALSE)/1,0)</f>
        <v>0</v>
      </c>
      <c r="R118">
        <f>IFERROR(VLOOKUP($B118,Kraftvärmeprod!$B$1:$AH$479,MATCH(R$2,Kraftvärmeprod!$B$1:$AG$1,0),FALSE)/1,0)-IFERROR(VLOOKUP($B118,'Slutlig allokering kvv'!$B$2:$AC$462,MATCH(R$3,'Slutlig allokering kvv'!$B$1:$AJ$1,0),FALSE)/1,0)</f>
        <v>0</v>
      </c>
      <c r="S118">
        <f>IFERROR(VLOOKUP($B118,Kraftvärmeprod!$B$1:$AH$479,MATCH(S$2,Kraftvärmeprod!$B$1:$AG$1,0),FALSE)/1,0)-IFERROR(VLOOKUP($B118,'Slutlig allokering kvv'!$B$2:$AC$462,MATCH(S$3,'Slutlig allokering kvv'!$B$1:$AJ$1,0),FALSE)/1,0)</f>
        <v>0</v>
      </c>
      <c r="T118">
        <f>IFERROR(VLOOKUP($B118,Kraftvärmeprod!$B$1:$AH$479,MATCH(T$2,Kraftvärmeprod!$B$1:$AG$1,0),FALSE)/1,0)-IFERROR(VLOOKUP($B118,'Slutlig allokering kvv'!$B$2:$AC$462,MATCH(T$3,'Slutlig allokering kvv'!$B$1:$AJ$1,0),FALSE)/1,0)</f>
        <v>0</v>
      </c>
      <c r="U118">
        <f>IFERROR(VLOOKUP($B118,Kraftvärmeprod!$B$1:$AH$479,MATCH(U$2,Kraftvärmeprod!$B$1:$AG$1,0),FALSE)/1,0)-IFERROR(VLOOKUP($B118,'Slutlig allokering kvv'!$B$2:$AC$462,MATCH(U$3,'Slutlig allokering kvv'!$B$1:$AJ$1,0),FALSE)/1,0)</f>
        <v>0</v>
      </c>
      <c r="V118">
        <f>IFERROR(VLOOKUP($B118,Kraftvärmeprod!$B$1:$AH$479,MATCH(V$2,Kraftvärmeprod!$B$1:$AG$1,0),FALSE)/1,0)-IFERROR(VLOOKUP($B118,'Slutlig allokering kvv'!$B$2:$AC$462,MATCH(V$3,'Slutlig allokering kvv'!$B$1:$AJ$1,0),FALSE)/1,0)</f>
        <v>0</v>
      </c>
      <c r="W118">
        <f>IFERROR(VLOOKUP($B118,Kraftvärmeprod!$B$1:$AH$479,MATCH(W$2,Kraftvärmeprod!$B$1:$AG$1,0),FALSE)/1,0)-IFERROR(VLOOKUP($B118,'Slutlig allokering kvv'!$B$2:$AC$462,MATCH(W$3,'Slutlig allokering kvv'!$B$1:$AJ$1,0),FALSE)/1,0)</f>
        <v>0</v>
      </c>
      <c r="X118">
        <f>IFERROR(VLOOKUP($B118,Kraftvärmeprod!$B$1:$AH$479,MATCH(X$2,Kraftvärmeprod!$B$1:$AG$1,0),FALSE)/1,0)-IFERROR(VLOOKUP($B118,'Slutlig allokering kvv'!$B$2:$AC$462,MATCH(X$3,'Slutlig allokering kvv'!$B$1:$AJ$1,0),FALSE)/1,0)</f>
        <v>0</v>
      </c>
      <c r="Y118">
        <f>IFERROR(VLOOKUP($B118,Kraftvärmeprod!$B$1:$AH$479,MATCH(Y$2,Kraftvärmeprod!$B$1:$AG$1,0),FALSE)/1,0)-IFERROR(VLOOKUP($B118,'Slutlig allokering kvv'!$B$2:$AC$462,MATCH(Y$3,'Slutlig allokering kvv'!$B$1:$AJ$1,0),FALSE)/1,0)</f>
        <v>0</v>
      </c>
      <c r="Z118">
        <f>IFERROR(VLOOKUP($B118,Kraftvärmeprod!$B$1:$AH$479,MATCH(Z$2,Kraftvärmeprod!$B$1:$AG$1,0),FALSE)/1,0)-IFERROR(VLOOKUP($B118,'Slutlig allokering kvv'!$B$2:$AC$462,MATCH(Z$3,'Slutlig allokering kvv'!$B$1:$AJ$1,0),FALSE)/1,0)</f>
        <v>0</v>
      </c>
      <c r="AA118">
        <f>IFERROR(VLOOKUP($B118,Kraftvärmeprod!$B$1:$AH$479,MATCH(AA$2,Kraftvärmeprod!$B$1:$AG$1,0),FALSE)/1,0)-IFERROR(VLOOKUP($B118,'Slutlig allokering kvv'!$B$2:$AC$462,MATCH(AA$3,'Slutlig allokering kvv'!$B$1:$AJ$1,0),FALSE)/1,0)</f>
        <v>0</v>
      </c>
      <c r="AB118">
        <f>IFERROR(VLOOKUP($B118,Kraftvärmeprod!$B$1:$AH$479,MATCH(AB$2,Kraftvärmeprod!$B$1:$AG$1,0),FALSE)/1,0)-IFERROR(VLOOKUP($B118,'Slutlig allokering kvv'!$B$2:$AC$462,MATCH(AB$3,'Slutlig allokering kvv'!$B$1:$AJ$1,0),FALSE)/1,0)</f>
        <v>0</v>
      </c>
      <c r="AE118">
        <f t="shared" si="2"/>
        <v>0</v>
      </c>
      <c r="AG118">
        <f>IFERROR(VLOOKUP(B118,'Slutlig allokering kvv'!$B$2:$AJ$462,MATCH("Summa justerad allokerad tillförd energi (utan hjälpel och rökgaskondensering):",'Slutlig allokering kvv'!$B$1:$AK$1,0),FALSE)/1,"")</f>
        <v>0</v>
      </c>
      <c r="AI118" s="23" t="str">
        <f>IFERROR(1-VLOOKUP(B118,'Slutlig allokering kvv'!$B$2:$AJ$462,MATCH("Andel av bränsle i kvv som allokerats till värme, exklusive rökgaskondensering och hjälpel",'Slutlig allokering kvv'!$B$1:$AK$1,0),FALSE),"")</f>
        <v/>
      </c>
      <c r="AK118" s="23" t="str">
        <f t="shared" si="3"/>
        <v/>
      </c>
    </row>
    <row r="119" spans="1:37" x14ac:dyDescent="0.25">
      <c r="A119" s="2" t="s">
        <v>160</v>
      </c>
      <c r="B119" s="2" t="s">
        <v>164</v>
      </c>
      <c r="C119" s="2" t="str">
        <f>IFERROR(VLOOKUP($B119,Kraftvärmeprod!$B$1:$AH$479,MATCH(C$3,Kraftvärmeprod!$B$1:$AG$1,0),FALSE)/1,"")</f>
        <v/>
      </c>
      <c r="D119" s="2" t="str">
        <f>IFERROR(VLOOKUP($B119,Kraftvärmeprod!$B$1:$AH$479,MATCH(D$3,Kraftvärmeprod!$B$1:$AG$1,0),FALSE)/1,"")</f>
        <v/>
      </c>
      <c r="E119">
        <f>IFERROR(VLOOKUP($B119,Kraftvärmeprod!$B$1:$AH$479,MATCH(E$2,Kraftvärmeprod!$B$1:$AG$1,0),FALSE)/1,0)-IFERROR(VLOOKUP($B119,'Slutlig allokering kvv'!$B$2:$AC$462,MATCH(E$3,'Slutlig allokering kvv'!$B$1:$AJ$1,0),FALSE)/1,0)</f>
        <v>0</v>
      </c>
      <c r="F119">
        <f>IFERROR(VLOOKUP($B119,Kraftvärmeprod!$B$1:$AH$479,MATCH(F$2,Kraftvärmeprod!$B$1:$AG$1,0),FALSE)/1,0)-IFERROR(VLOOKUP($B119,'Slutlig allokering kvv'!$B$2:$AC$462,MATCH(F$3,'Slutlig allokering kvv'!$B$1:$AJ$1,0),FALSE)/1,0)</f>
        <v>0</v>
      </c>
      <c r="G119">
        <f>IFERROR(VLOOKUP($B119,Kraftvärmeprod!$B$1:$AH$479,MATCH(G$2,Kraftvärmeprod!$B$1:$AG$1,0),FALSE)/1,0)-IFERROR(VLOOKUP($B119,'Slutlig allokering kvv'!$B$2:$AC$462,MATCH(G$3,'Slutlig allokering kvv'!$B$1:$AJ$1,0),FALSE)/1,0)</f>
        <v>0</v>
      </c>
      <c r="H119">
        <f>IFERROR(VLOOKUP($B119,Kraftvärmeprod!$B$1:$AH$479,MATCH(H$2,Kraftvärmeprod!$B$1:$AG$1,0),FALSE)/1,0)-IFERROR(VLOOKUP($B119,'Slutlig allokering kvv'!$B$2:$AC$462,MATCH(H$3,'Slutlig allokering kvv'!$B$1:$AJ$1,0),FALSE)/1,0)</f>
        <v>0</v>
      </c>
      <c r="I119">
        <f>IFERROR(VLOOKUP($B119,Kraftvärmeprod!$B$1:$AH$479,MATCH(I$2,Kraftvärmeprod!$B$1:$AG$1,0),FALSE)/1,0)-IFERROR(VLOOKUP($B119,'Slutlig allokering kvv'!$B$2:$AC$462,MATCH(I$3,'Slutlig allokering kvv'!$B$1:$AJ$1,0),FALSE)/1,0)</f>
        <v>0</v>
      </c>
      <c r="J119">
        <f>IFERROR(VLOOKUP($B119,Kraftvärmeprod!$B$1:$AH$479,MATCH(J$2,Kraftvärmeprod!$B$1:$AG$1,0),FALSE)/1,0)-IFERROR(VLOOKUP($B119,'Slutlig allokering kvv'!$B$2:$AC$462,MATCH(J$3,'Slutlig allokering kvv'!$B$1:$AJ$1,0),FALSE)/1,0)</f>
        <v>0</v>
      </c>
      <c r="K119">
        <f>IFERROR(VLOOKUP($B119,Kraftvärmeprod!$B$1:$AH$479,MATCH(K$2,Kraftvärmeprod!$B$1:$AG$1,0),FALSE)/1,0)-IFERROR(VLOOKUP($B119,'Slutlig allokering kvv'!$B$2:$AC$462,MATCH(K$3,'Slutlig allokering kvv'!$B$1:$AJ$1,0),FALSE)/1,0)</f>
        <v>0</v>
      </c>
      <c r="L119">
        <f>IFERROR(VLOOKUP($B119,Kraftvärmeprod!$B$1:$AH$479,MATCH(L$2,Kraftvärmeprod!$B$1:$AG$1,0),FALSE)/1,0)-IFERROR(VLOOKUP($B119,'Slutlig allokering kvv'!$B$2:$AC$462,MATCH(L$3,'Slutlig allokering kvv'!$B$1:$AJ$1,0),FALSE)/1,0)</f>
        <v>0</v>
      </c>
      <c r="M119" s="40">
        <f>IFERROR(VLOOKUP($B119,Miljö!$B$1:$S$477,MATCH(M$2,Miljö!$B$1:$X$1,0),FALSE)/1,0)-IFERROR(VLOOKUP($B119,'Slutlig allokering kvv'!$B$2:$AC$462,MATCH(M$3,'Slutlig allokering kvv'!$B$1:$AJ$1,0),FALSE)/1,0)</f>
        <v>0</v>
      </c>
      <c r="N119">
        <f>IFERROR(VLOOKUP($B119,Kraftvärmeprod!$B$1:$AH$479,MATCH(N$2,Kraftvärmeprod!$B$1:$AG$1,0),FALSE)/1,0)-IFERROR(VLOOKUP($B119,'Slutlig allokering kvv'!$B$2:$AC$462,MATCH(N$3,'Slutlig allokering kvv'!$B$1:$AJ$1,0),FALSE)/1,0)</f>
        <v>0</v>
      </c>
      <c r="O119">
        <f>IFERROR(VLOOKUP($B119,Kraftvärmeprod!$B$1:$AH$479,MATCH(O$2,Kraftvärmeprod!$B$1:$AG$1,0),FALSE)/1,0)-IFERROR(VLOOKUP($B119,'Slutlig allokering kvv'!$B$2:$AC$462,MATCH(O$3,'Slutlig allokering kvv'!$B$1:$AJ$1,0),FALSE)/1,0)</f>
        <v>0</v>
      </c>
      <c r="P119">
        <f>IFERROR(VLOOKUP($B119,Kraftvärmeprod!$B$1:$AH$479,MATCH(P$2,Kraftvärmeprod!$B$1:$AG$1,0),FALSE)/1,0)-IFERROR(VLOOKUP($B119,'Slutlig allokering kvv'!$B$2:$AC$462,MATCH(P$3,'Slutlig allokering kvv'!$B$1:$AJ$1,0),FALSE)/1,0)</f>
        <v>0</v>
      </c>
      <c r="Q119">
        <f>IFERROR(VLOOKUP($B119,Kraftvärmeprod!$B$1:$AH$479,MATCH(Q$2,Kraftvärmeprod!$B$1:$AG$1,0),FALSE)/1,0)-IFERROR(VLOOKUP($B119,'Slutlig allokering kvv'!$B$2:$AC$462,MATCH(Q$3,'Slutlig allokering kvv'!$B$1:$AJ$1,0),FALSE)/1,0)</f>
        <v>0</v>
      </c>
      <c r="R119">
        <f>IFERROR(VLOOKUP($B119,Kraftvärmeprod!$B$1:$AH$479,MATCH(R$2,Kraftvärmeprod!$B$1:$AG$1,0),FALSE)/1,0)-IFERROR(VLOOKUP($B119,'Slutlig allokering kvv'!$B$2:$AC$462,MATCH(R$3,'Slutlig allokering kvv'!$B$1:$AJ$1,0),FALSE)/1,0)</f>
        <v>0</v>
      </c>
      <c r="S119">
        <f>IFERROR(VLOOKUP($B119,Kraftvärmeprod!$B$1:$AH$479,MATCH(S$2,Kraftvärmeprod!$B$1:$AG$1,0),FALSE)/1,0)-IFERROR(VLOOKUP($B119,'Slutlig allokering kvv'!$B$2:$AC$462,MATCH(S$3,'Slutlig allokering kvv'!$B$1:$AJ$1,0),FALSE)/1,0)</f>
        <v>0</v>
      </c>
      <c r="T119">
        <f>IFERROR(VLOOKUP($B119,Kraftvärmeprod!$B$1:$AH$479,MATCH(T$2,Kraftvärmeprod!$B$1:$AG$1,0),FALSE)/1,0)-IFERROR(VLOOKUP($B119,'Slutlig allokering kvv'!$B$2:$AC$462,MATCH(T$3,'Slutlig allokering kvv'!$B$1:$AJ$1,0),FALSE)/1,0)</f>
        <v>0</v>
      </c>
      <c r="U119">
        <f>IFERROR(VLOOKUP($B119,Kraftvärmeprod!$B$1:$AH$479,MATCH(U$2,Kraftvärmeprod!$B$1:$AG$1,0),FALSE)/1,0)-IFERROR(VLOOKUP($B119,'Slutlig allokering kvv'!$B$2:$AC$462,MATCH(U$3,'Slutlig allokering kvv'!$B$1:$AJ$1,0),FALSE)/1,0)</f>
        <v>0</v>
      </c>
      <c r="V119">
        <f>IFERROR(VLOOKUP($B119,Kraftvärmeprod!$B$1:$AH$479,MATCH(V$2,Kraftvärmeprod!$B$1:$AG$1,0),FALSE)/1,0)-IFERROR(VLOOKUP($B119,'Slutlig allokering kvv'!$B$2:$AC$462,MATCH(V$3,'Slutlig allokering kvv'!$B$1:$AJ$1,0),FALSE)/1,0)</f>
        <v>0</v>
      </c>
      <c r="W119">
        <f>IFERROR(VLOOKUP($B119,Kraftvärmeprod!$B$1:$AH$479,MATCH(W$2,Kraftvärmeprod!$B$1:$AG$1,0),FALSE)/1,0)-IFERROR(VLOOKUP($B119,'Slutlig allokering kvv'!$B$2:$AC$462,MATCH(W$3,'Slutlig allokering kvv'!$B$1:$AJ$1,0),FALSE)/1,0)</f>
        <v>0</v>
      </c>
      <c r="X119">
        <f>IFERROR(VLOOKUP($B119,Kraftvärmeprod!$B$1:$AH$479,MATCH(X$2,Kraftvärmeprod!$B$1:$AG$1,0),FALSE)/1,0)-IFERROR(VLOOKUP($B119,'Slutlig allokering kvv'!$B$2:$AC$462,MATCH(X$3,'Slutlig allokering kvv'!$B$1:$AJ$1,0),FALSE)/1,0)</f>
        <v>0</v>
      </c>
      <c r="Y119">
        <f>IFERROR(VLOOKUP($B119,Kraftvärmeprod!$B$1:$AH$479,MATCH(Y$2,Kraftvärmeprod!$B$1:$AG$1,0),FALSE)/1,0)-IFERROR(VLOOKUP($B119,'Slutlig allokering kvv'!$B$2:$AC$462,MATCH(Y$3,'Slutlig allokering kvv'!$B$1:$AJ$1,0),FALSE)/1,0)</f>
        <v>0</v>
      </c>
      <c r="Z119">
        <f>IFERROR(VLOOKUP($B119,Kraftvärmeprod!$B$1:$AH$479,MATCH(Z$2,Kraftvärmeprod!$B$1:$AG$1,0),FALSE)/1,0)-IFERROR(VLOOKUP($B119,'Slutlig allokering kvv'!$B$2:$AC$462,MATCH(Z$3,'Slutlig allokering kvv'!$B$1:$AJ$1,0),FALSE)/1,0)</f>
        <v>0</v>
      </c>
      <c r="AA119">
        <f>IFERROR(VLOOKUP($B119,Kraftvärmeprod!$B$1:$AH$479,MATCH(AA$2,Kraftvärmeprod!$B$1:$AG$1,0),FALSE)/1,0)-IFERROR(VLOOKUP($B119,'Slutlig allokering kvv'!$B$2:$AC$462,MATCH(AA$3,'Slutlig allokering kvv'!$B$1:$AJ$1,0),FALSE)/1,0)</f>
        <v>0</v>
      </c>
      <c r="AB119">
        <f>IFERROR(VLOOKUP($B119,Kraftvärmeprod!$B$1:$AH$479,MATCH(AB$2,Kraftvärmeprod!$B$1:$AG$1,0),FALSE)/1,0)-IFERROR(VLOOKUP($B119,'Slutlig allokering kvv'!$B$2:$AC$462,MATCH(AB$3,'Slutlig allokering kvv'!$B$1:$AJ$1,0),FALSE)/1,0)</f>
        <v>0</v>
      </c>
      <c r="AE119">
        <f t="shared" si="2"/>
        <v>0</v>
      </c>
      <c r="AG119">
        <f>IFERROR(VLOOKUP(B119,'Slutlig allokering kvv'!$B$2:$AJ$462,MATCH("Summa justerad allokerad tillförd energi (utan hjälpel och rökgaskondensering):",'Slutlig allokering kvv'!$B$1:$AK$1,0),FALSE)/1,"")</f>
        <v>0</v>
      </c>
      <c r="AI119" s="23" t="str">
        <f>IFERROR(1-VLOOKUP(B119,'Slutlig allokering kvv'!$B$2:$AJ$462,MATCH("Andel av bränsle i kvv som allokerats till värme, exklusive rökgaskondensering och hjälpel",'Slutlig allokering kvv'!$B$1:$AK$1,0),FALSE),"")</f>
        <v/>
      </c>
      <c r="AK119" s="23" t="str">
        <f t="shared" si="3"/>
        <v/>
      </c>
    </row>
    <row r="120" spans="1:37" x14ac:dyDescent="0.25">
      <c r="A120" s="2" t="s">
        <v>165</v>
      </c>
      <c r="B120" s="2" t="s">
        <v>166</v>
      </c>
      <c r="C120" s="2">
        <f>IFERROR(VLOOKUP($B120,Kraftvärmeprod!$B$1:$AH$479,MATCH(C$3,Kraftvärmeprod!$B$1:$AG$1,0),FALSE)/1,"")</f>
        <v>169</v>
      </c>
      <c r="D120" s="2">
        <f>IFERROR(VLOOKUP($B120,Kraftvärmeprod!$B$1:$AH$479,MATCH(D$3,Kraftvärmeprod!$B$1:$AG$1,0),FALSE)/1,"")</f>
        <v>31</v>
      </c>
      <c r="E120">
        <f>IFERROR(VLOOKUP($B120,Kraftvärmeprod!$B$1:$AH$479,MATCH(E$2,Kraftvärmeprod!$B$1:$AG$1,0),FALSE)/1,0)-IFERROR(VLOOKUP($B120,'Slutlig allokering kvv'!$B$2:$AC$462,MATCH(E$3,'Slutlig allokering kvv'!$B$1:$AJ$1,0),FALSE)/1,0)</f>
        <v>0</v>
      </c>
      <c r="F120">
        <f>IFERROR(VLOOKUP($B120,Kraftvärmeprod!$B$1:$AH$479,MATCH(F$2,Kraftvärmeprod!$B$1:$AG$1,0),FALSE)/1,0)-IFERROR(VLOOKUP($B120,'Slutlig allokering kvv'!$B$2:$AC$462,MATCH(F$3,'Slutlig allokering kvv'!$B$1:$AJ$1,0),FALSE)/1,0)</f>
        <v>0</v>
      </c>
      <c r="G120">
        <f>IFERROR(VLOOKUP($B120,Kraftvärmeprod!$B$1:$AH$479,MATCH(G$2,Kraftvärmeprod!$B$1:$AG$1,0),FALSE)/1,0)-IFERROR(VLOOKUP($B120,'Slutlig allokering kvv'!$B$2:$AC$462,MATCH(G$3,'Slutlig allokering kvv'!$B$1:$AJ$1,0),FALSE)/1,0)</f>
        <v>0</v>
      </c>
      <c r="H120">
        <f>IFERROR(VLOOKUP($B120,Kraftvärmeprod!$B$1:$AH$479,MATCH(H$2,Kraftvärmeprod!$B$1:$AG$1,0),FALSE)/1,0)-IFERROR(VLOOKUP($B120,'Slutlig allokering kvv'!$B$2:$AC$462,MATCH(H$3,'Slutlig allokering kvv'!$B$1:$AJ$1,0),FALSE)/1,0)</f>
        <v>0</v>
      </c>
      <c r="I120">
        <f>IFERROR(VLOOKUP($B120,Kraftvärmeprod!$B$1:$AH$479,MATCH(I$2,Kraftvärmeprod!$B$1:$AG$1,0),FALSE)/1,0)-IFERROR(VLOOKUP($B120,'Slutlig allokering kvv'!$B$2:$AC$462,MATCH(I$3,'Slutlig allokering kvv'!$B$1:$AJ$1,0),FALSE)/1,0)</f>
        <v>0</v>
      </c>
      <c r="J120">
        <f>IFERROR(VLOOKUP($B120,Kraftvärmeprod!$B$1:$AH$479,MATCH(J$2,Kraftvärmeprod!$B$1:$AG$1,0),FALSE)/1,0)-IFERROR(VLOOKUP($B120,'Slutlig allokering kvv'!$B$2:$AC$462,MATCH(J$3,'Slutlig allokering kvv'!$B$1:$AJ$1,0),FALSE)/1,0)</f>
        <v>0</v>
      </c>
      <c r="K120">
        <f>IFERROR(VLOOKUP($B120,Kraftvärmeprod!$B$1:$AH$479,MATCH(K$2,Kraftvärmeprod!$B$1:$AG$1,0),FALSE)/1,0)-IFERROR(VLOOKUP($B120,'Slutlig allokering kvv'!$B$2:$AC$462,MATCH(K$3,'Slutlig allokering kvv'!$B$1:$AJ$1,0),FALSE)/1,0)</f>
        <v>0</v>
      </c>
      <c r="L120">
        <f>IFERROR(VLOOKUP($B120,Kraftvärmeprod!$B$1:$AH$479,MATCH(L$2,Kraftvärmeprod!$B$1:$AG$1,0),FALSE)/1,0)-IFERROR(VLOOKUP($B120,'Slutlig allokering kvv'!$B$2:$AC$462,MATCH(L$3,'Slutlig allokering kvv'!$B$1:$AJ$1,0),FALSE)/1,0)</f>
        <v>0</v>
      </c>
      <c r="M120" s="40">
        <f>IFERROR(VLOOKUP($B120,Miljö!$B$1:$S$477,MATCH(M$2,Miljö!$B$1:$X$1,0),FALSE)/1,0)-IFERROR(VLOOKUP($B120,'Slutlig allokering kvv'!$B$2:$AC$462,MATCH(M$3,'Slutlig allokering kvv'!$B$1:$AJ$1,0),FALSE)/1,0)</f>
        <v>0.17588099999999995</v>
      </c>
      <c r="N120">
        <f>IFERROR(VLOOKUP($B120,Kraftvärmeprod!$B$1:$AH$479,MATCH(N$2,Kraftvärmeprod!$B$1:$AG$1,0),FALSE)/1,0)-IFERROR(VLOOKUP($B120,'Slutlig allokering kvv'!$B$2:$AC$462,MATCH(N$3,'Slutlig allokering kvv'!$B$1:$AJ$1,0),FALSE)/1,0)</f>
        <v>0</v>
      </c>
      <c r="O120">
        <f>IFERROR(VLOOKUP($B120,Kraftvärmeprod!$B$1:$AH$479,MATCH(O$2,Kraftvärmeprod!$B$1:$AG$1,0),FALSE)/1,0)-IFERROR(VLOOKUP($B120,'Slutlig allokering kvv'!$B$2:$AC$462,MATCH(O$3,'Slutlig allokering kvv'!$B$1:$AJ$1,0),FALSE)/1,0)</f>
        <v>0</v>
      </c>
      <c r="P120">
        <f>IFERROR(VLOOKUP($B120,Kraftvärmeprod!$B$1:$AH$479,MATCH(P$2,Kraftvärmeprod!$B$1:$AG$1,0),FALSE)/1,0)-IFERROR(VLOOKUP($B120,'Slutlig allokering kvv'!$B$2:$AC$462,MATCH(P$3,'Slutlig allokering kvv'!$B$1:$AJ$1,0),FALSE)/1,0)</f>
        <v>0</v>
      </c>
      <c r="Q120">
        <f>IFERROR(VLOOKUP($B120,Kraftvärmeprod!$B$1:$AH$479,MATCH(Q$2,Kraftvärmeprod!$B$1:$AG$1,0),FALSE)/1,0)-IFERROR(VLOOKUP($B120,'Slutlig allokering kvv'!$B$2:$AC$462,MATCH(Q$3,'Slutlig allokering kvv'!$B$1:$AJ$1,0),FALSE)/1,0)</f>
        <v>1.2936999999999999</v>
      </c>
      <c r="R120">
        <f>IFERROR(VLOOKUP($B120,Kraftvärmeprod!$B$1:$AH$479,MATCH(R$2,Kraftvärmeprod!$B$1:$AG$1,0),FALSE)/1,0)-IFERROR(VLOOKUP($B120,'Slutlig allokering kvv'!$B$2:$AC$462,MATCH(R$3,'Slutlig allokering kvv'!$B$1:$AJ$1,0),FALSE)/1,0)</f>
        <v>28.267400000000009</v>
      </c>
      <c r="S120">
        <f>IFERROR(VLOOKUP($B120,Kraftvärmeprod!$B$1:$AH$479,MATCH(S$2,Kraftvärmeprod!$B$1:$AG$1,0),FALSE)/1,0)-IFERROR(VLOOKUP($B120,'Slutlig allokering kvv'!$B$2:$AC$462,MATCH(S$3,'Slutlig allokering kvv'!$B$1:$AJ$1,0),FALSE)/1,0)</f>
        <v>0</v>
      </c>
      <c r="T120">
        <f>IFERROR(VLOOKUP($B120,Kraftvärmeprod!$B$1:$AH$479,MATCH(T$2,Kraftvärmeprod!$B$1:$AG$1,0),FALSE)/1,0)-IFERROR(VLOOKUP($B120,'Slutlig allokering kvv'!$B$2:$AC$462,MATCH(T$3,'Slutlig allokering kvv'!$B$1:$AJ$1,0),FALSE)/1,0)</f>
        <v>0</v>
      </c>
      <c r="U120">
        <f>IFERROR(VLOOKUP($B120,Kraftvärmeprod!$B$1:$AH$479,MATCH(U$2,Kraftvärmeprod!$B$1:$AG$1,0),FALSE)/1,0)-IFERROR(VLOOKUP($B120,'Slutlig allokering kvv'!$B$2:$AC$462,MATCH(U$3,'Slutlig allokering kvv'!$B$1:$AJ$1,0),FALSE)/1,0)</f>
        <v>34.847800000000007</v>
      </c>
      <c r="V120">
        <f>IFERROR(VLOOKUP($B120,Kraftvärmeprod!$B$1:$AH$479,MATCH(V$2,Kraftvärmeprod!$B$1:$AG$1,0),FALSE)/1,0)-IFERROR(VLOOKUP($B120,'Slutlig allokering kvv'!$B$2:$AC$462,MATCH(V$3,'Slutlig allokering kvv'!$B$1:$AJ$1,0),FALSE)/1,0)</f>
        <v>0</v>
      </c>
      <c r="W120">
        <f>IFERROR(VLOOKUP($B120,Kraftvärmeprod!$B$1:$AH$479,MATCH(W$2,Kraftvärmeprod!$B$1:$AG$1,0),FALSE)/1,0)-IFERROR(VLOOKUP($B120,'Slutlig allokering kvv'!$B$2:$AC$462,MATCH(W$3,'Slutlig allokering kvv'!$B$1:$AJ$1,0),FALSE)/1,0)</f>
        <v>0</v>
      </c>
      <c r="X120">
        <f>IFERROR(VLOOKUP($B120,Kraftvärmeprod!$B$1:$AH$479,MATCH(X$2,Kraftvärmeprod!$B$1:$AG$1,0),FALSE)/1,0)-IFERROR(VLOOKUP($B120,'Slutlig allokering kvv'!$B$2:$AC$462,MATCH(X$3,'Slutlig allokering kvv'!$B$1:$AJ$1,0),FALSE)/1,0)</f>
        <v>0</v>
      </c>
      <c r="Y120">
        <f>IFERROR(VLOOKUP($B120,Kraftvärmeprod!$B$1:$AH$479,MATCH(Y$2,Kraftvärmeprod!$B$1:$AG$1,0),FALSE)/1,0)-IFERROR(VLOOKUP($B120,'Slutlig allokering kvv'!$B$2:$AC$462,MATCH(Y$3,'Slutlig allokering kvv'!$B$1:$AJ$1,0),FALSE)/1,0)</f>
        <v>0</v>
      </c>
      <c r="Z120">
        <f>IFERROR(VLOOKUP($B120,Kraftvärmeprod!$B$1:$AH$479,MATCH(Z$2,Kraftvärmeprod!$B$1:$AG$1,0),FALSE)/1,0)-IFERROR(VLOOKUP($B120,'Slutlig allokering kvv'!$B$2:$AC$462,MATCH(Z$3,'Slutlig allokering kvv'!$B$1:$AJ$1,0),FALSE)/1,0)</f>
        <v>0</v>
      </c>
      <c r="AA120">
        <f>IFERROR(VLOOKUP($B120,Kraftvärmeprod!$B$1:$AH$479,MATCH(AA$2,Kraftvärmeprod!$B$1:$AG$1,0),FALSE)/1,0)-IFERROR(VLOOKUP($B120,'Slutlig allokering kvv'!$B$2:$AC$462,MATCH(AA$3,'Slutlig allokering kvv'!$B$1:$AJ$1,0),FALSE)/1,0)</f>
        <v>0</v>
      </c>
      <c r="AB120">
        <f>IFERROR(VLOOKUP($B120,Kraftvärmeprod!$B$1:$AH$479,MATCH(AB$2,Kraftvärmeprod!$B$1:$AG$1,0),FALSE)/1,0)-IFERROR(VLOOKUP($B120,'Slutlig allokering kvv'!$B$2:$AC$462,MATCH(AB$3,'Slutlig allokering kvv'!$B$1:$AJ$1,0),FALSE)/1,0)</f>
        <v>0</v>
      </c>
      <c r="AE120">
        <f t="shared" si="2"/>
        <v>64.408900000000017</v>
      </c>
      <c r="AG120">
        <f>IFERROR(VLOOKUP(B120,'Slutlig allokering kvv'!$B$2:$AJ$462,MATCH("Summa justerad allokerad tillförd energi (utan hjälpel och rökgaskondensering):",'Slutlig allokering kvv'!$B$1:$AK$1,0),FALSE)/1,"")</f>
        <v>147.99109999999999</v>
      </c>
      <c r="AI120" s="23">
        <f>IFERROR(1-VLOOKUP(B120,'Slutlig allokering kvv'!$B$2:$AJ$462,MATCH("Andel av bränsle i kvv som allokerats till värme, exklusive rökgaskondensering och hjälpel",'Slutlig allokering kvv'!$B$1:$AK$1,0),FALSE),"")</f>
        <v>0.30324340866290023</v>
      </c>
      <c r="AK120" s="23">
        <f t="shared" si="3"/>
        <v>0.30324340866290028</v>
      </c>
    </row>
    <row r="121" spans="1:37" x14ac:dyDescent="0.25">
      <c r="A121" s="2" t="s">
        <v>167</v>
      </c>
      <c r="B121" s="2" t="s">
        <v>168</v>
      </c>
      <c r="C121" s="2">
        <f>IFERROR(VLOOKUP($B121,Kraftvärmeprod!$B$1:$AH$479,MATCH(C$3,Kraftvärmeprod!$B$1:$AG$1,0),FALSE)/1,"")</f>
        <v>167</v>
      </c>
      <c r="D121" s="2">
        <f>IFERROR(VLOOKUP($B121,Kraftvärmeprod!$B$1:$AH$479,MATCH(D$3,Kraftvärmeprod!$B$1:$AG$1,0),FALSE)/1,"")</f>
        <v>56.7</v>
      </c>
      <c r="E121">
        <f>IFERROR(VLOOKUP($B121,Kraftvärmeprod!$B$1:$AH$479,MATCH(E$2,Kraftvärmeprod!$B$1:$AG$1,0),FALSE)/1,0)-IFERROR(VLOOKUP($B121,'Slutlig allokering kvv'!$B$2:$AC$462,MATCH(E$3,'Slutlig allokering kvv'!$B$1:$AJ$1,0),FALSE)/1,0)</f>
        <v>0</v>
      </c>
      <c r="F121">
        <f>IFERROR(VLOOKUP($B121,Kraftvärmeprod!$B$1:$AH$479,MATCH(F$2,Kraftvärmeprod!$B$1:$AG$1,0),FALSE)/1,0)-IFERROR(VLOOKUP($B121,'Slutlig allokering kvv'!$B$2:$AC$462,MATCH(F$3,'Slutlig allokering kvv'!$B$1:$AJ$1,0),FALSE)/1,0)</f>
        <v>0</v>
      </c>
      <c r="G121">
        <f>IFERROR(VLOOKUP($B121,Kraftvärmeprod!$B$1:$AH$479,MATCH(G$2,Kraftvärmeprod!$B$1:$AG$1,0),FALSE)/1,0)-IFERROR(VLOOKUP($B121,'Slutlig allokering kvv'!$B$2:$AC$462,MATCH(G$3,'Slutlig allokering kvv'!$B$1:$AJ$1,0),FALSE)/1,0)</f>
        <v>66.313099999999991</v>
      </c>
      <c r="H121">
        <f>IFERROR(VLOOKUP($B121,Kraftvärmeprod!$B$1:$AH$479,MATCH(H$2,Kraftvärmeprod!$B$1:$AG$1,0),FALSE)/1,0)-IFERROR(VLOOKUP($B121,'Slutlig allokering kvv'!$B$2:$AC$462,MATCH(H$3,'Slutlig allokering kvv'!$B$1:$AJ$1,0),FALSE)/1,0)</f>
        <v>0</v>
      </c>
      <c r="I121">
        <f>IFERROR(VLOOKUP($B121,Kraftvärmeprod!$B$1:$AH$479,MATCH(I$2,Kraftvärmeprod!$B$1:$AG$1,0),FALSE)/1,0)-IFERROR(VLOOKUP($B121,'Slutlig allokering kvv'!$B$2:$AC$462,MATCH(I$3,'Slutlig allokering kvv'!$B$1:$AJ$1,0),FALSE)/1,0)</f>
        <v>0.36480400000000002</v>
      </c>
      <c r="J121">
        <f>IFERROR(VLOOKUP($B121,Kraftvärmeprod!$B$1:$AH$479,MATCH(J$2,Kraftvärmeprod!$B$1:$AG$1,0),FALSE)/1,0)-IFERROR(VLOOKUP($B121,'Slutlig allokering kvv'!$B$2:$AC$462,MATCH(J$3,'Slutlig allokering kvv'!$B$1:$AJ$1,0),FALSE)/1,0)</f>
        <v>0</v>
      </c>
      <c r="K121">
        <f>IFERROR(VLOOKUP($B121,Kraftvärmeprod!$B$1:$AH$479,MATCH(K$2,Kraftvärmeprod!$B$1:$AG$1,0),FALSE)/1,0)-IFERROR(VLOOKUP($B121,'Slutlig allokering kvv'!$B$2:$AC$462,MATCH(K$3,'Slutlig allokering kvv'!$B$1:$AJ$1,0),FALSE)/1,0)</f>
        <v>0</v>
      </c>
      <c r="L121">
        <f>IFERROR(VLOOKUP($B121,Kraftvärmeprod!$B$1:$AH$479,MATCH(L$2,Kraftvärmeprod!$B$1:$AG$1,0),FALSE)/1,0)-IFERROR(VLOOKUP($B121,'Slutlig allokering kvv'!$B$2:$AC$462,MATCH(L$3,'Slutlig allokering kvv'!$B$1:$AJ$1,0),FALSE)/1,0)</f>
        <v>13.563600000000001</v>
      </c>
      <c r="M121" s="40">
        <f>IFERROR(VLOOKUP($B121,Miljö!$B$1:$S$477,MATCH(M$2,Miljö!$B$1:$X$1,0),FALSE)/1,0)-IFERROR(VLOOKUP($B121,'Slutlig allokering kvv'!$B$2:$AC$462,MATCH(M$3,'Slutlig allokering kvv'!$B$1:$AJ$1,0),FALSE)/1,0)</f>
        <v>7.3286600000000011</v>
      </c>
      <c r="N121">
        <f>IFERROR(VLOOKUP($B121,Kraftvärmeprod!$B$1:$AH$479,MATCH(N$2,Kraftvärmeprod!$B$1:$AG$1,0),FALSE)/1,0)-IFERROR(VLOOKUP($B121,'Slutlig allokering kvv'!$B$2:$AC$462,MATCH(N$3,'Slutlig allokering kvv'!$B$1:$AJ$1,0),FALSE)/1,0)</f>
        <v>0</v>
      </c>
      <c r="O121">
        <f>IFERROR(VLOOKUP($B121,Kraftvärmeprod!$B$1:$AH$479,MATCH(O$2,Kraftvärmeprod!$B$1:$AG$1,0),FALSE)/1,0)-IFERROR(VLOOKUP($B121,'Slutlig allokering kvv'!$B$2:$AC$462,MATCH(O$3,'Slutlig allokering kvv'!$B$1:$AJ$1,0),FALSE)/1,0)</f>
        <v>49.070900000000002</v>
      </c>
      <c r="P121">
        <f>IFERROR(VLOOKUP($B121,Kraftvärmeprod!$B$1:$AH$479,MATCH(P$2,Kraftvärmeprod!$B$1:$AG$1,0),FALSE)/1,0)-IFERROR(VLOOKUP($B121,'Slutlig allokering kvv'!$B$2:$AC$462,MATCH(P$3,'Slutlig allokering kvv'!$B$1:$AJ$1,0),FALSE)/1,0)</f>
        <v>0</v>
      </c>
      <c r="Q121">
        <f>IFERROR(VLOOKUP($B121,Kraftvärmeprod!$B$1:$AH$479,MATCH(Q$2,Kraftvärmeprod!$B$1:$AG$1,0),FALSE)/1,0)-IFERROR(VLOOKUP($B121,'Slutlig allokering kvv'!$B$2:$AC$462,MATCH(Q$3,'Slutlig allokering kvv'!$B$1:$AJ$1,0),FALSE)/1,0)</f>
        <v>0</v>
      </c>
      <c r="R121">
        <f>IFERROR(VLOOKUP($B121,Kraftvärmeprod!$B$1:$AH$479,MATCH(R$2,Kraftvärmeprod!$B$1:$AG$1,0),FALSE)/1,0)-IFERROR(VLOOKUP($B121,'Slutlig allokering kvv'!$B$2:$AC$462,MATCH(R$3,'Slutlig allokering kvv'!$B$1:$AJ$1,0),FALSE)/1,0)</f>
        <v>0</v>
      </c>
      <c r="S121">
        <f>IFERROR(VLOOKUP($B121,Kraftvärmeprod!$B$1:$AH$479,MATCH(S$2,Kraftvärmeprod!$B$1:$AG$1,0),FALSE)/1,0)-IFERROR(VLOOKUP($B121,'Slutlig allokering kvv'!$B$2:$AC$462,MATCH(S$3,'Slutlig allokering kvv'!$B$1:$AJ$1,0),FALSE)/1,0)</f>
        <v>0</v>
      </c>
      <c r="T121">
        <f>IFERROR(VLOOKUP($B121,Kraftvärmeprod!$B$1:$AH$479,MATCH(T$2,Kraftvärmeprod!$B$1:$AG$1,0),FALSE)/1,0)-IFERROR(VLOOKUP($B121,'Slutlig allokering kvv'!$B$2:$AC$462,MATCH(T$3,'Slutlig allokering kvv'!$B$1:$AJ$1,0),FALSE)/1,0)</f>
        <v>0</v>
      </c>
      <c r="U121">
        <f>IFERROR(VLOOKUP($B121,Kraftvärmeprod!$B$1:$AH$479,MATCH(U$2,Kraftvärmeprod!$B$1:$AG$1,0),FALSE)/1,0)-IFERROR(VLOOKUP($B121,'Slutlig allokering kvv'!$B$2:$AC$462,MATCH(U$3,'Slutlig allokering kvv'!$B$1:$AJ$1,0),FALSE)/1,0)</f>
        <v>0</v>
      </c>
      <c r="V121">
        <f>IFERROR(VLOOKUP($B121,Kraftvärmeprod!$B$1:$AH$479,MATCH(V$2,Kraftvärmeprod!$B$1:$AG$1,0),FALSE)/1,0)-IFERROR(VLOOKUP($B121,'Slutlig allokering kvv'!$B$2:$AC$462,MATCH(V$3,'Slutlig allokering kvv'!$B$1:$AJ$1,0),FALSE)/1,0)</f>
        <v>0</v>
      </c>
      <c r="W121">
        <f>IFERROR(VLOOKUP($B121,Kraftvärmeprod!$B$1:$AH$479,MATCH(W$2,Kraftvärmeprod!$B$1:$AG$1,0),FALSE)/1,0)-IFERROR(VLOOKUP($B121,'Slutlig allokering kvv'!$B$2:$AC$462,MATCH(W$3,'Slutlig allokering kvv'!$B$1:$AJ$1,0),FALSE)/1,0)</f>
        <v>0</v>
      </c>
      <c r="X121">
        <f>IFERROR(VLOOKUP($B121,Kraftvärmeprod!$B$1:$AH$479,MATCH(X$2,Kraftvärmeprod!$B$1:$AG$1,0),FALSE)/1,0)-IFERROR(VLOOKUP($B121,'Slutlig allokering kvv'!$B$2:$AC$462,MATCH(X$3,'Slutlig allokering kvv'!$B$1:$AJ$1,0),FALSE)/1,0)</f>
        <v>0</v>
      </c>
      <c r="Y121">
        <f>IFERROR(VLOOKUP($B121,Kraftvärmeprod!$B$1:$AH$479,MATCH(Y$2,Kraftvärmeprod!$B$1:$AG$1,0),FALSE)/1,0)-IFERROR(VLOOKUP($B121,'Slutlig allokering kvv'!$B$2:$AC$462,MATCH(Y$3,'Slutlig allokering kvv'!$B$1:$AJ$1,0),FALSE)/1,0)</f>
        <v>0</v>
      </c>
      <c r="Z121">
        <f>IFERROR(VLOOKUP($B121,Kraftvärmeprod!$B$1:$AH$479,MATCH(Z$2,Kraftvärmeprod!$B$1:$AG$1,0),FALSE)/1,0)-IFERROR(VLOOKUP($B121,'Slutlig allokering kvv'!$B$2:$AC$462,MATCH(Z$3,'Slutlig allokering kvv'!$B$1:$AJ$1,0),FALSE)/1,0)</f>
        <v>0</v>
      </c>
      <c r="AA121">
        <f>IFERROR(VLOOKUP($B121,Kraftvärmeprod!$B$1:$AH$479,MATCH(AA$2,Kraftvärmeprod!$B$1:$AG$1,0),FALSE)/1,0)-IFERROR(VLOOKUP($B121,'Slutlig allokering kvv'!$B$2:$AC$462,MATCH(AA$3,'Slutlig allokering kvv'!$B$1:$AJ$1,0),FALSE)/1,0)</f>
        <v>0</v>
      </c>
      <c r="AB121">
        <f>IFERROR(VLOOKUP($B121,Kraftvärmeprod!$B$1:$AH$479,MATCH(AB$2,Kraftvärmeprod!$B$1:$AG$1,0),FALSE)/1,0)-IFERROR(VLOOKUP($B121,'Slutlig allokering kvv'!$B$2:$AC$462,MATCH(AB$3,'Slutlig allokering kvv'!$B$1:$AJ$1,0),FALSE)/1,0)</f>
        <v>2.66174</v>
      </c>
      <c r="AE121">
        <f t="shared" si="2"/>
        <v>131.974144</v>
      </c>
      <c r="AG121">
        <f>IFERROR(VLOOKUP(B121,'Slutlig allokering kvv'!$B$2:$AJ$462,MATCH("Summa justerad allokerad tillförd energi (utan hjälpel och rökgaskondensering):",'Slutlig allokering kvv'!$B$1:$AK$1,0),FALSE)/1,"")</f>
        <v>149.27385599999999</v>
      </c>
      <c r="AI121" s="23">
        <f>IFERROR(1-VLOOKUP(B121,'Slutlig allokering kvv'!$B$2:$AJ$462,MATCH("Andel av bränsle i kvv som allokerats till värme, exklusive rökgaskondensering och hjälpel",'Slutlig allokering kvv'!$B$1:$AK$1,0),FALSE),"")</f>
        <v>0.46924473774035735</v>
      </c>
      <c r="AK121" s="23">
        <f t="shared" si="3"/>
        <v>0.46924473774035724</v>
      </c>
    </row>
    <row r="122" spans="1:37" x14ac:dyDescent="0.25">
      <c r="A122" s="2" t="s">
        <v>169</v>
      </c>
      <c r="B122" s="2" t="s">
        <v>170</v>
      </c>
      <c r="C122" s="2">
        <f>IFERROR(VLOOKUP($B122,Kraftvärmeprod!$B$1:$AH$479,MATCH(C$3,Kraftvärmeprod!$B$1:$AG$1,0),FALSE)/1,"")</f>
        <v>499.88</v>
      </c>
      <c r="D122" s="2">
        <f>IFERROR(VLOOKUP($B122,Kraftvärmeprod!$B$1:$AH$479,MATCH(D$3,Kraftvärmeprod!$B$1:$AG$1,0),FALSE)/1,"")</f>
        <v>268.66800000000001</v>
      </c>
      <c r="E122">
        <f>IFERROR(VLOOKUP($B122,Kraftvärmeprod!$B$1:$AH$479,MATCH(E$2,Kraftvärmeprod!$B$1:$AG$1,0),FALSE)/1,0)-IFERROR(VLOOKUP($B122,'Slutlig allokering kvv'!$B$2:$AC$462,MATCH(E$3,'Slutlig allokering kvv'!$B$1:$AJ$1,0),FALSE)/1,0)</f>
        <v>0</v>
      </c>
      <c r="F122">
        <f>IFERROR(VLOOKUP($B122,Kraftvärmeprod!$B$1:$AH$479,MATCH(F$2,Kraftvärmeprod!$B$1:$AG$1,0),FALSE)/1,0)-IFERROR(VLOOKUP($B122,'Slutlig allokering kvv'!$B$2:$AC$462,MATCH(F$3,'Slutlig allokering kvv'!$B$1:$AJ$1,0),FALSE)/1,0)</f>
        <v>0</v>
      </c>
      <c r="G122">
        <f>IFERROR(VLOOKUP($B122,Kraftvärmeprod!$B$1:$AH$479,MATCH(G$2,Kraftvärmeprod!$B$1:$AG$1,0),FALSE)/1,0)-IFERROR(VLOOKUP($B122,'Slutlig allokering kvv'!$B$2:$AC$462,MATCH(G$3,'Slutlig allokering kvv'!$B$1:$AJ$1,0),FALSE)/1,0)</f>
        <v>11.591999999999999</v>
      </c>
      <c r="H122">
        <f>IFERROR(VLOOKUP($B122,Kraftvärmeprod!$B$1:$AH$479,MATCH(H$2,Kraftvärmeprod!$B$1:$AG$1,0),FALSE)/1,0)-IFERROR(VLOOKUP($B122,'Slutlig allokering kvv'!$B$2:$AC$462,MATCH(H$3,'Slutlig allokering kvv'!$B$1:$AJ$1,0),FALSE)/1,0)</f>
        <v>0.18099999999999994</v>
      </c>
      <c r="I122">
        <f>IFERROR(VLOOKUP($B122,Kraftvärmeprod!$B$1:$AH$479,MATCH(I$2,Kraftvärmeprod!$B$1:$AG$1,0),FALSE)/1,0)-IFERROR(VLOOKUP($B122,'Slutlig allokering kvv'!$B$2:$AC$462,MATCH(I$3,'Slutlig allokering kvv'!$B$1:$AJ$1,0),FALSE)/1,0)</f>
        <v>0</v>
      </c>
      <c r="J122">
        <f>IFERROR(VLOOKUP($B122,Kraftvärmeprod!$B$1:$AH$479,MATCH(J$2,Kraftvärmeprod!$B$1:$AG$1,0),FALSE)/1,0)-IFERROR(VLOOKUP($B122,'Slutlig allokering kvv'!$B$2:$AC$462,MATCH(J$3,'Slutlig allokering kvv'!$B$1:$AJ$1,0),FALSE)/1,0)</f>
        <v>0</v>
      </c>
      <c r="K122">
        <f>IFERROR(VLOOKUP($B122,Kraftvärmeprod!$B$1:$AH$479,MATCH(K$2,Kraftvärmeprod!$B$1:$AG$1,0),FALSE)/1,0)-IFERROR(VLOOKUP($B122,'Slutlig allokering kvv'!$B$2:$AC$462,MATCH(K$3,'Slutlig allokering kvv'!$B$1:$AJ$1,0),FALSE)/1,0)</f>
        <v>0</v>
      </c>
      <c r="L122">
        <f>IFERROR(VLOOKUP($B122,Kraftvärmeprod!$B$1:$AH$479,MATCH(L$2,Kraftvärmeprod!$B$1:$AG$1,0),FALSE)/1,0)-IFERROR(VLOOKUP($B122,'Slutlig allokering kvv'!$B$2:$AC$462,MATCH(L$3,'Slutlig allokering kvv'!$B$1:$AJ$1,0),FALSE)/1,0)</f>
        <v>25.087999999999994</v>
      </c>
      <c r="M122" s="40">
        <f>IFERROR(VLOOKUP($B122,Miljö!$B$1:$S$477,MATCH(M$2,Miljö!$B$1:$X$1,0),FALSE)/1,0)-IFERROR(VLOOKUP($B122,'Slutlig allokering kvv'!$B$2:$AC$462,MATCH(M$3,'Slutlig allokering kvv'!$B$1:$AJ$1,0),FALSE)/1,0)</f>
        <v>4.8949999999999996</v>
      </c>
      <c r="N122">
        <f>IFERROR(VLOOKUP($B122,Kraftvärmeprod!$B$1:$AH$479,MATCH(N$2,Kraftvärmeprod!$B$1:$AG$1,0),FALSE)/1,0)-IFERROR(VLOOKUP($B122,'Slutlig allokering kvv'!$B$2:$AC$462,MATCH(N$3,'Slutlig allokering kvv'!$B$1:$AJ$1,0),FALSE)/1,0)</f>
        <v>350.803</v>
      </c>
      <c r="O122">
        <f>IFERROR(VLOOKUP($B122,Kraftvärmeprod!$B$1:$AH$479,MATCH(O$2,Kraftvärmeprod!$B$1:$AG$1,0),FALSE)/1,0)-IFERROR(VLOOKUP($B122,'Slutlig allokering kvv'!$B$2:$AC$462,MATCH(O$3,'Slutlig allokering kvv'!$B$1:$AJ$1,0),FALSE)/1,0)</f>
        <v>0</v>
      </c>
      <c r="P122">
        <f>IFERROR(VLOOKUP($B122,Kraftvärmeprod!$B$1:$AH$479,MATCH(P$2,Kraftvärmeprod!$B$1:$AG$1,0),FALSE)/1,0)-IFERROR(VLOOKUP($B122,'Slutlig allokering kvv'!$B$2:$AC$462,MATCH(P$3,'Slutlig allokering kvv'!$B$1:$AJ$1,0),FALSE)/1,0)</f>
        <v>0</v>
      </c>
      <c r="Q122">
        <f>IFERROR(VLOOKUP($B122,Kraftvärmeprod!$B$1:$AH$479,MATCH(Q$2,Kraftvärmeprod!$B$1:$AG$1,0),FALSE)/1,0)-IFERROR(VLOOKUP($B122,'Slutlig allokering kvv'!$B$2:$AC$462,MATCH(Q$3,'Slutlig allokering kvv'!$B$1:$AJ$1,0),FALSE)/1,0)</f>
        <v>0</v>
      </c>
      <c r="R122">
        <f>IFERROR(VLOOKUP($B122,Kraftvärmeprod!$B$1:$AH$479,MATCH(R$2,Kraftvärmeprod!$B$1:$AG$1,0),FALSE)/1,0)-IFERROR(VLOOKUP($B122,'Slutlig allokering kvv'!$B$2:$AC$462,MATCH(R$3,'Slutlig allokering kvv'!$B$1:$AJ$1,0),FALSE)/1,0)</f>
        <v>22.147000000000006</v>
      </c>
      <c r="S122">
        <f>IFERROR(VLOOKUP($B122,Kraftvärmeprod!$B$1:$AH$479,MATCH(S$2,Kraftvärmeprod!$B$1:$AG$1,0),FALSE)/1,0)-IFERROR(VLOOKUP($B122,'Slutlig allokering kvv'!$B$2:$AC$462,MATCH(S$3,'Slutlig allokering kvv'!$B$1:$AJ$1,0),FALSE)/1,0)</f>
        <v>0</v>
      </c>
      <c r="T122">
        <f>IFERROR(VLOOKUP($B122,Kraftvärmeprod!$B$1:$AH$479,MATCH(T$2,Kraftvärmeprod!$B$1:$AG$1,0),FALSE)/1,0)-IFERROR(VLOOKUP($B122,'Slutlig allokering kvv'!$B$2:$AC$462,MATCH(T$3,'Slutlig allokering kvv'!$B$1:$AJ$1,0),FALSE)/1,0)</f>
        <v>0</v>
      </c>
      <c r="U122">
        <f>IFERROR(VLOOKUP($B122,Kraftvärmeprod!$B$1:$AH$479,MATCH(U$2,Kraftvärmeprod!$B$1:$AG$1,0),FALSE)/1,0)-IFERROR(VLOOKUP($B122,'Slutlig allokering kvv'!$B$2:$AC$462,MATCH(U$3,'Slutlig allokering kvv'!$B$1:$AJ$1,0),FALSE)/1,0)</f>
        <v>0</v>
      </c>
      <c r="V122">
        <f>IFERROR(VLOOKUP($B122,Kraftvärmeprod!$B$1:$AH$479,MATCH(V$2,Kraftvärmeprod!$B$1:$AG$1,0),FALSE)/1,0)-IFERROR(VLOOKUP($B122,'Slutlig allokering kvv'!$B$2:$AC$462,MATCH(V$3,'Slutlig allokering kvv'!$B$1:$AJ$1,0),FALSE)/1,0)</f>
        <v>0</v>
      </c>
      <c r="W122">
        <f>IFERROR(VLOOKUP($B122,Kraftvärmeprod!$B$1:$AH$479,MATCH(W$2,Kraftvärmeprod!$B$1:$AG$1,0),FALSE)/1,0)-IFERROR(VLOOKUP($B122,'Slutlig allokering kvv'!$B$2:$AC$462,MATCH(W$3,'Slutlig allokering kvv'!$B$1:$AJ$1,0),FALSE)/1,0)</f>
        <v>0</v>
      </c>
      <c r="X122">
        <f>IFERROR(VLOOKUP($B122,Kraftvärmeprod!$B$1:$AH$479,MATCH(X$2,Kraftvärmeprod!$B$1:$AG$1,0),FALSE)/1,0)-IFERROR(VLOOKUP($B122,'Slutlig allokering kvv'!$B$2:$AC$462,MATCH(X$3,'Slutlig allokering kvv'!$B$1:$AJ$1,0),FALSE)/1,0)</f>
        <v>0</v>
      </c>
      <c r="Y122">
        <f>IFERROR(VLOOKUP($B122,Kraftvärmeprod!$B$1:$AH$479,MATCH(Y$2,Kraftvärmeprod!$B$1:$AG$1,0),FALSE)/1,0)-IFERROR(VLOOKUP($B122,'Slutlig allokering kvv'!$B$2:$AC$462,MATCH(Y$3,'Slutlig allokering kvv'!$B$1:$AJ$1,0),FALSE)/1,0)</f>
        <v>0</v>
      </c>
      <c r="Z122">
        <f>IFERROR(VLOOKUP($B122,Kraftvärmeprod!$B$1:$AH$479,MATCH(Z$2,Kraftvärmeprod!$B$1:$AG$1,0),FALSE)/1,0)-IFERROR(VLOOKUP($B122,'Slutlig allokering kvv'!$B$2:$AC$462,MATCH(Z$3,'Slutlig allokering kvv'!$B$1:$AJ$1,0),FALSE)/1,0)</f>
        <v>0</v>
      </c>
      <c r="AA122">
        <f>IFERROR(VLOOKUP($B122,Kraftvärmeprod!$B$1:$AH$479,MATCH(AA$2,Kraftvärmeprod!$B$1:$AG$1,0),FALSE)/1,0)-IFERROR(VLOOKUP($B122,'Slutlig allokering kvv'!$B$2:$AC$462,MATCH(AA$3,'Slutlig allokering kvv'!$B$1:$AJ$1,0),FALSE)/1,0)</f>
        <v>0</v>
      </c>
      <c r="AB122">
        <f>IFERROR(VLOOKUP($B122,Kraftvärmeprod!$B$1:$AH$479,MATCH(AB$2,Kraftvärmeprod!$B$1:$AG$1,0),FALSE)/1,0)-IFERROR(VLOOKUP($B122,'Slutlig allokering kvv'!$B$2:$AC$462,MATCH(AB$3,'Slutlig allokering kvv'!$B$1:$AJ$1,0),FALSE)/1,0)</f>
        <v>6.7480000000000011</v>
      </c>
      <c r="AE122">
        <f t="shared" si="2"/>
        <v>416.55899999999997</v>
      </c>
      <c r="AG122">
        <f>IFERROR(VLOOKUP(B122,'Slutlig allokering kvv'!$B$2:$AJ$462,MATCH("Summa justerad allokerad tillförd energi (utan hjälpel och rökgaskondensering):",'Slutlig allokering kvv'!$B$1:$AK$1,0),FALSE)/1,"")</f>
        <v>444.50599999999997</v>
      </c>
      <c r="AI122" s="23">
        <f>IFERROR(1-VLOOKUP(B122,'Slutlig allokering kvv'!$B$2:$AJ$462,MATCH("Andel av bränsle i kvv som allokerats till värme, exklusive rökgaskondensering och hjälpel",'Slutlig allokering kvv'!$B$1:$AK$1,0),FALSE),"")</f>
        <v>0.48377184068566259</v>
      </c>
      <c r="AK122" s="23">
        <f t="shared" si="3"/>
        <v>0.48377184068566254</v>
      </c>
    </row>
    <row r="123" spans="1:37" x14ac:dyDescent="0.25">
      <c r="A123" s="2" t="s">
        <v>169</v>
      </c>
      <c r="B123" s="2" t="s">
        <v>171</v>
      </c>
      <c r="C123" s="2">
        <f>IFERROR(VLOOKUP($B123,Kraftvärmeprod!$B$1:$AH$479,MATCH(C$3,Kraftvärmeprod!$B$1:$AG$1,0),FALSE)/1,"")</f>
        <v>100.22199999999999</v>
      </c>
      <c r="D123" s="2">
        <f>IFERROR(VLOOKUP($B123,Kraftvärmeprod!$B$1:$AH$479,MATCH(D$3,Kraftvärmeprod!$B$1:$AG$1,0),FALSE)/1,"")</f>
        <v>13.382</v>
      </c>
      <c r="E123">
        <f>IFERROR(VLOOKUP($B123,Kraftvärmeprod!$B$1:$AH$479,MATCH(E$2,Kraftvärmeprod!$B$1:$AG$1,0),FALSE)/1,0)-IFERROR(VLOOKUP($B123,'Slutlig allokering kvv'!$B$2:$AC$462,MATCH(E$3,'Slutlig allokering kvv'!$B$1:$AJ$1,0),FALSE)/1,0)</f>
        <v>0</v>
      </c>
      <c r="F123">
        <f>IFERROR(VLOOKUP($B123,Kraftvärmeprod!$B$1:$AH$479,MATCH(F$2,Kraftvärmeprod!$B$1:$AG$1,0),FALSE)/1,0)-IFERROR(VLOOKUP($B123,'Slutlig allokering kvv'!$B$2:$AC$462,MATCH(F$3,'Slutlig allokering kvv'!$B$1:$AJ$1,0),FALSE)/1,0)</f>
        <v>0</v>
      </c>
      <c r="G123">
        <f>IFERROR(VLOOKUP($B123,Kraftvärmeprod!$B$1:$AH$479,MATCH(G$2,Kraftvärmeprod!$B$1:$AG$1,0),FALSE)/1,0)-IFERROR(VLOOKUP($B123,'Slutlig allokering kvv'!$B$2:$AC$462,MATCH(G$3,'Slutlig allokering kvv'!$B$1:$AJ$1,0),FALSE)/1,0)</f>
        <v>5.7883999999999993</v>
      </c>
      <c r="H123">
        <f>IFERROR(VLOOKUP($B123,Kraftvärmeprod!$B$1:$AH$479,MATCH(H$2,Kraftvärmeprod!$B$1:$AG$1,0),FALSE)/1,0)-IFERROR(VLOOKUP($B123,'Slutlig allokering kvv'!$B$2:$AC$462,MATCH(H$3,'Slutlig allokering kvv'!$B$1:$AJ$1,0),FALSE)/1,0)</f>
        <v>0</v>
      </c>
      <c r="I123">
        <f>IFERROR(VLOOKUP($B123,Kraftvärmeprod!$B$1:$AH$479,MATCH(I$2,Kraftvärmeprod!$B$1:$AG$1,0),FALSE)/1,0)-IFERROR(VLOOKUP($B123,'Slutlig allokering kvv'!$B$2:$AC$462,MATCH(I$3,'Slutlig allokering kvv'!$B$1:$AJ$1,0),FALSE)/1,0)</f>
        <v>0</v>
      </c>
      <c r="J123">
        <f>IFERROR(VLOOKUP($B123,Kraftvärmeprod!$B$1:$AH$479,MATCH(J$2,Kraftvärmeprod!$B$1:$AG$1,0),FALSE)/1,0)-IFERROR(VLOOKUP($B123,'Slutlig allokering kvv'!$B$2:$AC$462,MATCH(J$3,'Slutlig allokering kvv'!$B$1:$AJ$1,0),FALSE)/1,0)</f>
        <v>0</v>
      </c>
      <c r="K123">
        <f>IFERROR(VLOOKUP($B123,Kraftvärmeprod!$B$1:$AH$479,MATCH(K$2,Kraftvärmeprod!$B$1:$AG$1,0),FALSE)/1,0)-IFERROR(VLOOKUP($B123,'Slutlig allokering kvv'!$B$2:$AC$462,MATCH(K$3,'Slutlig allokering kvv'!$B$1:$AJ$1,0),FALSE)/1,0)</f>
        <v>0</v>
      </c>
      <c r="L123">
        <f>IFERROR(VLOOKUP($B123,Kraftvärmeprod!$B$1:$AH$479,MATCH(L$2,Kraftvärmeprod!$B$1:$AG$1,0),FALSE)/1,0)-IFERROR(VLOOKUP($B123,'Slutlig allokering kvv'!$B$2:$AC$462,MATCH(L$3,'Slutlig allokering kvv'!$B$1:$AJ$1,0),FALSE)/1,0)</f>
        <v>12.527000000000001</v>
      </c>
      <c r="M123" s="40">
        <f>IFERROR(VLOOKUP($B123,Miljö!$B$1:$S$477,MATCH(M$2,Miljö!$B$1:$X$1,0),FALSE)/1,0)-IFERROR(VLOOKUP($B123,'Slutlig allokering kvv'!$B$2:$AC$462,MATCH(M$3,'Slutlig allokering kvv'!$B$1:$AJ$1,0),FALSE)/1,0)</f>
        <v>0</v>
      </c>
      <c r="N123">
        <f>IFERROR(VLOOKUP($B123,Kraftvärmeprod!$B$1:$AH$479,MATCH(N$2,Kraftvärmeprod!$B$1:$AG$1,0),FALSE)/1,0)-IFERROR(VLOOKUP($B123,'Slutlig allokering kvv'!$B$2:$AC$462,MATCH(N$3,'Slutlig allokering kvv'!$B$1:$AJ$1,0),FALSE)/1,0)</f>
        <v>0</v>
      </c>
      <c r="O123">
        <f>IFERROR(VLOOKUP($B123,Kraftvärmeprod!$B$1:$AH$479,MATCH(O$2,Kraftvärmeprod!$B$1:$AG$1,0),FALSE)/1,0)-IFERROR(VLOOKUP($B123,'Slutlig allokering kvv'!$B$2:$AC$462,MATCH(O$3,'Slutlig allokering kvv'!$B$1:$AJ$1,0),FALSE)/1,0)</f>
        <v>0</v>
      </c>
      <c r="P123">
        <f>IFERROR(VLOOKUP($B123,Kraftvärmeprod!$B$1:$AH$479,MATCH(P$2,Kraftvärmeprod!$B$1:$AG$1,0),FALSE)/1,0)-IFERROR(VLOOKUP($B123,'Slutlig allokering kvv'!$B$2:$AC$462,MATCH(P$3,'Slutlig allokering kvv'!$B$1:$AJ$1,0),FALSE)/1,0)</f>
        <v>0</v>
      </c>
      <c r="Q123">
        <f>IFERROR(VLOOKUP($B123,Kraftvärmeprod!$B$1:$AH$479,MATCH(Q$2,Kraftvärmeprod!$B$1:$AG$1,0),FALSE)/1,0)-IFERROR(VLOOKUP($B123,'Slutlig allokering kvv'!$B$2:$AC$462,MATCH(Q$3,'Slutlig allokering kvv'!$B$1:$AJ$1,0),FALSE)/1,0)</f>
        <v>0</v>
      </c>
      <c r="R123">
        <f>IFERROR(VLOOKUP($B123,Kraftvärmeprod!$B$1:$AH$479,MATCH(R$2,Kraftvärmeprod!$B$1:$AG$1,0),FALSE)/1,0)-IFERROR(VLOOKUP($B123,'Slutlig allokering kvv'!$B$2:$AC$462,MATCH(R$3,'Slutlig allokering kvv'!$B$1:$AJ$1,0),FALSE)/1,0)</f>
        <v>11.058400000000002</v>
      </c>
      <c r="S123">
        <f>IFERROR(VLOOKUP($B123,Kraftvärmeprod!$B$1:$AH$479,MATCH(S$2,Kraftvärmeprod!$B$1:$AG$1,0),FALSE)/1,0)-IFERROR(VLOOKUP($B123,'Slutlig allokering kvv'!$B$2:$AC$462,MATCH(S$3,'Slutlig allokering kvv'!$B$1:$AJ$1,0),FALSE)/1,0)</f>
        <v>0</v>
      </c>
      <c r="T123">
        <f>IFERROR(VLOOKUP($B123,Kraftvärmeprod!$B$1:$AH$479,MATCH(T$2,Kraftvärmeprod!$B$1:$AG$1,0),FALSE)/1,0)-IFERROR(VLOOKUP($B123,'Slutlig allokering kvv'!$B$2:$AC$462,MATCH(T$3,'Slutlig allokering kvv'!$B$1:$AJ$1,0),FALSE)/1,0)</f>
        <v>0</v>
      </c>
      <c r="U123">
        <f>IFERROR(VLOOKUP($B123,Kraftvärmeprod!$B$1:$AH$479,MATCH(U$2,Kraftvärmeprod!$B$1:$AG$1,0),FALSE)/1,0)-IFERROR(VLOOKUP($B123,'Slutlig allokering kvv'!$B$2:$AC$462,MATCH(U$3,'Slutlig allokering kvv'!$B$1:$AJ$1,0),FALSE)/1,0)</f>
        <v>0</v>
      </c>
      <c r="V123">
        <f>IFERROR(VLOOKUP($B123,Kraftvärmeprod!$B$1:$AH$479,MATCH(V$2,Kraftvärmeprod!$B$1:$AG$1,0),FALSE)/1,0)-IFERROR(VLOOKUP($B123,'Slutlig allokering kvv'!$B$2:$AC$462,MATCH(V$3,'Slutlig allokering kvv'!$B$1:$AJ$1,0),FALSE)/1,0)</f>
        <v>0</v>
      </c>
      <c r="W123">
        <f>IFERROR(VLOOKUP($B123,Kraftvärmeprod!$B$1:$AH$479,MATCH(W$2,Kraftvärmeprod!$B$1:$AG$1,0),FALSE)/1,0)-IFERROR(VLOOKUP($B123,'Slutlig allokering kvv'!$B$2:$AC$462,MATCH(W$3,'Slutlig allokering kvv'!$B$1:$AJ$1,0),FALSE)/1,0)</f>
        <v>0</v>
      </c>
      <c r="X123">
        <f>IFERROR(VLOOKUP($B123,Kraftvärmeprod!$B$1:$AH$479,MATCH(X$2,Kraftvärmeprod!$B$1:$AG$1,0),FALSE)/1,0)-IFERROR(VLOOKUP($B123,'Slutlig allokering kvv'!$B$2:$AC$462,MATCH(X$3,'Slutlig allokering kvv'!$B$1:$AJ$1,0),FALSE)/1,0)</f>
        <v>0</v>
      </c>
      <c r="Y123">
        <f>IFERROR(VLOOKUP($B123,Kraftvärmeprod!$B$1:$AH$479,MATCH(Y$2,Kraftvärmeprod!$B$1:$AG$1,0),FALSE)/1,0)-IFERROR(VLOOKUP($B123,'Slutlig allokering kvv'!$B$2:$AC$462,MATCH(Y$3,'Slutlig allokering kvv'!$B$1:$AJ$1,0),FALSE)/1,0)</f>
        <v>0</v>
      </c>
      <c r="Z123">
        <f>IFERROR(VLOOKUP($B123,Kraftvärmeprod!$B$1:$AH$479,MATCH(Z$2,Kraftvärmeprod!$B$1:$AG$1,0),FALSE)/1,0)-IFERROR(VLOOKUP($B123,'Slutlig allokering kvv'!$B$2:$AC$462,MATCH(Z$3,'Slutlig allokering kvv'!$B$1:$AJ$1,0),FALSE)/1,0)</f>
        <v>0</v>
      </c>
      <c r="AA123">
        <f>IFERROR(VLOOKUP($B123,Kraftvärmeprod!$B$1:$AH$479,MATCH(AA$2,Kraftvärmeprod!$B$1:$AG$1,0),FALSE)/1,0)-IFERROR(VLOOKUP($B123,'Slutlig allokering kvv'!$B$2:$AC$462,MATCH(AA$3,'Slutlig allokering kvv'!$B$1:$AJ$1,0),FALSE)/1,0)</f>
        <v>0</v>
      </c>
      <c r="AB123">
        <f>IFERROR(VLOOKUP($B123,Kraftvärmeprod!$B$1:$AH$479,MATCH(AB$2,Kraftvärmeprod!$B$1:$AG$1,0),FALSE)/1,0)-IFERROR(VLOOKUP($B123,'Slutlig allokering kvv'!$B$2:$AC$462,MATCH(AB$3,'Slutlig allokering kvv'!$B$1:$AJ$1,0),FALSE)/1,0)</f>
        <v>3.3692999999999991</v>
      </c>
      <c r="AE123">
        <f t="shared" si="2"/>
        <v>32.743099999999998</v>
      </c>
      <c r="AG123">
        <f>IFERROR(VLOOKUP(B123,'Slutlig allokering kvv'!$B$2:$AJ$462,MATCH("Summa justerad allokerad tillförd energi (utan hjälpel och rökgaskondensering):",'Slutlig allokering kvv'!$B$1:$AK$1,0),FALSE)/1,"")</f>
        <v>94.096900000000005</v>
      </c>
      <c r="AI123" s="23">
        <f>IFERROR(1-VLOOKUP(B123,'Slutlig allokering kvv'!$B$2:$AJ$462,MATCH("Andel av bränsle i kvv som allokerats till värme, exklusive rökgaskondensering och hjälpel",'Slutlig allokering kvv'!$B$1:$AK$1,0),FALSE),"")</f>
        <v>0.25814490696941039</v>
      </c>
      <c r="AK123" s="23">
        <f t="shared" si="3"/>
        <v>0.25814490696941028</v>
      </c>
    </row>
    <row r="124" spans="1:37" x14ac:dyDescent="0.25">
      <c r="A124" s="2" t="s">
        <v>172</v>
      </c>
      <c r="B124" s="2" t="s">
        <v>173</v>
      </c>
      <c r="C124" s="2" t="str">
        <f>IFERROR(VLOOKUP($B124,Kraftvärmeprod!$B$1:$AH$479,MATCH(C$3,Kraftvärmeprod!$B$1:$AG$1,0),FALSE)/1,"")</f>
        <v/>
      </c>
      <c r="D124" s="2" t="str">
        <f>IFERROR(VLOOKUP($B124,Kraftvärmeprod!$B$1:$AH$479,MATCH(D$3,Kraftvärmeprod!$B$1:$AG$1,0),FALSE)/1,"")</f>
        <v/>
      </c>
      <c r="E124">
        <f>IFERROR(VLOOKUP($B124,Kraftvärmeprod!$B$1:$AH$479,MATCH(E$2,Kraftvärmeprod!$B$1:$AG$1,0),FALSE)/1,0)-IFERROR(VLOOKUP($B124,'Slutlig allokering kvv'!$B$2:$AC$462,MATCH(E$3,'Slutlig allokering kvv'!$B$1:$AJ$1,0),FALSE)/1,0)</f>
        <v>0</v>
      </c>
      <c r="F124">
        <f>IFERROR(VLOOKUP($B124,Kraftvärmeprod!$B$1:$AH$479,MATCH(F$2,Kraftvärmeprod!$B$1:$AG$1,0),FALSE)/1,0)-IFERROR(VLOOKUP($B124,'Slutlig allokering kvv'!$B$2:$AC$462,MATCH(F$3,'Slutlig allokering kvv'!$B$1:$AJ$1,0),FALSE)/1,0)</f>
        <v>0</v>
      </c>
      <c r="G124">
        <f>IFERROR(VLOOKUP($B124,Kraftvärmeprod!$B$1:$AH$479,MATCH(G$2,Kraftvärmeprod!$B$1:$AG$1,0),FALSE)/1,0)-IFERROR(VLOOKUP($B124,'Slutlig allokering kvv'!$B$2:$AC$462,MATCH(G$3,'Slutlig allokering kvv'!$B$1:$AJ$1,0),FALSE)/1,0)</f>
        <v>0</v>
      </c>
      <c r="H124">
        <f>IFERROR(VLOOKUP($B124,Kraftvärmeprod!$B$1:$AH$479,MATCH(H$2,Kraftvärmeprod!$B$1:$AG$1,0),FALSE)/1,0)-IFERROR(VLOOKUP($B124,'Slutlig allokering kvv'!$B$2:$AC$462,MATCH(H$3,'Slutlig allokering kvv'!$B$1:$AJ$1,0),FALSE)/1,0)</f>
        <v>0</v>
      </c>
      <c r="I124">
        <f>IFERROR(VLOOKUP($B124,Kraftvärmeprod!$B$1:$AH$479,MATCH(I$2,Kraftvärmeprod!$B$1:$AG$1,0),FALSE)/1,0)-IFERROR(VLOOKUP($B124,'Slutlig allokering kvv'!$B$2:$AC$462,MATCH(I$3,'Slutlig allokering kvv'!$B$1:$AJ$1,0),FALSE)/1,0)</f>
        <v>0</v>
      </c>
      <c r="J124">
        <f>IFERROR(VLOOKUP($B124,Kraftvärmeprod!$B$1:$AH$479,MATCH(J$2,Kraftvärmeprod!$B$1:$AG$1,0),FALSE)/1,0)-IFERROR(VLOOKUP($B124,'Slutlig allokering kvv'!$B$2:$AC$462,MATCH(J$3,'Slutlig allokering kvv'!$B$1:$AJ$1,0),FALSE)/1,0)</f>
        <v>0</v>
      </c>
      <c r="K124">
        <f>IFERROR(VLOOKUP($B124,Kraftvärmeprod!$B$1:$AH$479,MATCH(K$2,Kraftvärmeprod!$B$1:$AG$1,0),FALSE)/1,0)-IFERROR(VLOOKUP($B124,'Slutlig allokering kvv'!$B$2:$AC$462,MATCH(K$3,'Slutlig allokering kvv'!$B$1:$AJ$1,0),FALSE)/1,0)</f>
        <v>0</v>
      </c>
      <c r="L124">
        <f>IFERROR(VLOOKUP($B124,Kraftvärmeprod!$B$1:$AH$479,MATCH(L$2,Kraftvärmeprod!$B$1:$AG$1,0),FALSE)/1,0)-IFERROR(VLOOKUP($B124,'Slutlig allokering kvv'!$B$2:$AC$462,MATCH(L$3,'Slutlig allokering kvv'!$B$1:$AJ$1,0),FALSE)/1,0)</f>
        <v>0</v>
      </c>
      <c r="M124" s="40">
        <f>IFERROR(VLOOKUP($B124,Miljö!$B$1:$S$477,MATCH(M$2,Miljö!$B$1:$X$1,0),FALSE)/1,0)-IFERROR(VLOOKUP($B124,'Slutlig allokering kvv'!$B$2:$AC$462,MATCH(M$3,'Slutlig allokering kvv'!$B$1:$AJ$1,0),FALSE)/1,0)</f>
        <v>0</v>
      </c>
      <c r="N124">
        <f>IFERROR(VLOOKUP($B124,Kraftvärmeprod!$B$1:$AH$479,MATCH(N$2,Kraftvärmeprod!$B$1:$AG$1,0),FALSE)/1,0)-IFERROR(VLOOKUP($B124,'Slutlig allokering kvv'!$B$2:$AC$462,MATCH(N$3,'Slutlig allokering kvv'!$B$1:$AJ$1,0),FALSE)/1,0)</f>
        <v>0</v>
      </c>
      <c r="O124">
        <f>IFERROR(VLOOKUP($B124,Kraftvärmeprod!$B$1:$AH$479,MATCH(O$2,Kraftvärmeprod!$B$1:$AG$1,0),FALSE)/1,0)-IFERROR(VLOOKUP($B124,'Slutlig allokering kvv'!$B$2:$AC$462,MATCH(O$3,'Slutlig allokering kvv'!$B$1:$AJ$1,0),FALSE)/1,0)</f>
        <v>0</v>
      </c>
      <c r="P124">
        <f>IFERROR(VLOOKUP($B124,Kraftvärmeprod!$B$1:$AH$479,MATCH(P$2,Kraftvärmeprod!$B$1:$AG$1,0),FALSE)/1,0)-IFERROR(VLOOKUP($B124,'Slutlig allokering kvv'!$B$2:$AC$462,MATCH(P$3,'Slutlig allokering kvv'!$B$1:$AJ$1,0),FALSE)/1,0)</f>
        <v>0</v>
      </c>
      <c r="Q124">
        <f>IFERROR(VLOOKUP($B124,Kraftvärmeprod!$B$1:$AH$479,MATCH(Q$2,Kraftvärmeprod!$B$1:$AG$1,0),FALSE)/1,0)-IFERROR(VLOOKUP($B124,'Slutlig allokering kvv'!$B$2:$AC$462,MATCH(Q$3,'Slutlig allokering kvv'!$B$1:$AJ$1,0),FALSE)/1,0)</f>
        <v>0</v>
      </c>
      <c r="R124">
        <f>IFERROR(VLOOKUP($B124,Kraftvärmeprod!$B$1:$AH$479,MATCH(R$2,Kraftvärmeprod!$B$1:$AG$1,0),FALSE)/1,0)-IFERROR(VLOOKUP($B124,'Slutlig allokering kvv'!$B$2:$AC$462,MATCH(R$3,'Slutlig allokering kvv'!$B$1:$AJ$1,0),FALSE)/1,0)</f>
        <v>0</v>
      </c>
      <c r="S124">
        <f>IFERROR(VLOOKUP($B124,Kraftvärmeprod!$B$1:$AH$479,MATCH(S$2,Kraftvärmeprod!$B$1:$AG$1,0),FALSE)/1,0)-IFERROR(VLOOKUP($B124,'Slutlig allokering kvv'!$B$2:$AC$462,MATCH(S$3,'Slutlig allokering kvv'!$B$1:$AJ$1,0),FALSE)/1,0)</f>
        <v>0</v>
      </c>
      <c r="T124">
        <f>IFERROR(VLOOKUP($B124,Kraftvärmeprod!$B$1:$AH$479,MATCH(T$2,Kraftvärmeprod!$B$1:$AG$1,0),FALSE)/1,0)-IFERROR(VLOOKUP($B124,'Slutlig allokering kvv'!$B$2:$AC$462,MATCH(T$3,'Slutlig allokering kvv'!$B$1:$AJ$1,0),FALSE)/1,0)</f>
        <v>0</v>
      </c>
      <c r="U124">
        <f>IFERROR(VLOOKUP($B124,Kraftvärmeprod!$B$1:$AH$479,MATCH(U$2,Kraftvärmeprod!$B$1:$AG$1,0),FALSE)/1,0)-IFERROR(VLOOKUP($B124,'Slutlig allokering kvv'!$B$2:$AC$462,MATCH(U$3,'Slutlig allokering kvv'!$B$1:$AJ$1,0),FALSE)/1,0)</f>
        <v>0</v>
      </c>
      <c r="V124">
        <f>IFERROR(VLOOKUP($B124,Kraftvärmeprod!$B$1:$AH$479,MATCH(V$2,Kraftvärmeprod!$B$1:$AG$1,0),FALSE)/1,0)-IFERROR(VLOOKUP($B124,'Slutlig allokering kvv'!$B$2:$AC$462,MATCH(V$3,'Slutlig allokering kvv'!$B$1:$AJ$1,0),FALSE)/1,0)</f>
        <v>0</v>
      </c>
      <c r="W124">
        <f>IFERROR(VLOOKUP($B124,Kraftvärmeprod!$B$1:$AH$479,MATCH(W$2,Kraftvärmeprod!$B$1:$AG$1,0),FALSE)/1,0)-IFERROR(VLOOKUP($B124,'Slutlig allokering kvv'!$B$2:$AC$462,MATCH(W$3,'Slutlig allokering kvv'!$B$1:$AJ$1,0),FALSE)/1,0)</f>
        <v>0</v>
      </c>
      <c r="X124">
        <f>IFERROR(VLOOKUP($B124,Kraftvärmeprod!$B$1:$AH$479,MATCH(X$2,Kraftvärmeprod!$B$1:$AG$1,0),FALSE)/1,0)-IFERROR(VLOOKUP($B124,'Slutlig allokering kvv'!$B$2:$AC$462,MATCH(X$3,'Slutlig allokering kvv'!$B$1:$AJ$1,0),FALSE)/1,0)</f>
        <v>0</v>
      </c>
      <c r="Y124">
        <f>IFERROR(VLOOKUP($B124,Kraftvärmeprod!$B$1:$AH$479,MATCH(Y$2,Kraftvärmeprod!$B$1:$AG$1,0),FALSE)/1,0)-IFERROR(VLOOKUP($B124,'Slutlig allokering kvv'!$B$2:$AC$462,MATCH(Y$3,'Slutlig allokering kvv'!$B$1:$AJ$1,0),FALSE)/1,0)</f>
        <v>0</v>
      </c>
      <c r="Z124">
        <f>IFERROR(VLOOKUP($B124,Kraftvärmeprod!$B$1:$AH$479,MATCH(Z$2,Kraftvärmeprod!$B$1:$AG$1,0),FALSE)/1,0)-IFERROR(VLOOKUP($B124,'Slutlig allokering kvv'!$B$2:$AC$462,MATCH(Z$3,'Slutlig allokering kvv'!$B$1:$AJ$1,0),FALSE)/1,0)</f>
        <v>0</v>
      </c>
      <c r="AA124">
        <f>IFERROR(VLOOKUP($B124,Kraftvärmeprod!$B$1:$AH$479,MATCH(AA$2,Kraftvärmeprod!$B$1:$AG$1,0),FALSE)/1,0)-IFERROR(VLOOKUP($B124,'Slutlig allokering kvv'!$B$2:$AC$462,MATCH(AA$3,'Slutlig allokering kvv'!$B$1:$AJ$1,0),FALSE)/1,0)</f>
        <v>0</v>
      </c>
      <c r="AB124">
        <f>IFERROR(VLOOKUP($B124,Kraftvärmeprod!$B$1:$AH$479,MATCH(AB$2,Kraftvärmeprod!$B$1:$AG$1,0),FALSE)/1,0)-IFERROR(VLOOKUP($B124,'Slutlig allokering kvv'!$B$2:$AC$462,MATCH(AB$3,'Slutlig allokering kvv'!$B$1:$AJ$1,0),FALSE)/1,0)</f>
        <v>0</v>
      </c>
      <c r="AE124">
        <f t="shared" si="2"/>
        <v>0</v>
      </c>
      <c r="AG124">
        <f>IFERROR(VLOOKUP(B124,'Slutlig allokering kvv'!$B$2:$AJ$462,MATCH("Summa justerad allokerad tillförd energi (utan hjälpel och rökgaskondensering):",'Slutlig allokering kvv'!$B$1:$AK$1,0),FALSE)/1,"")</f>
        <v>0</v>
      </c>
      <c r="AI124" s="23" t="str">
        <f>IFERROR(1-VLOOKUP(B124,'Slutlig allokering kvv'!$B$2:$AJ$462,MATCH("Andel av bränsle i kvv som allokerats till värme, exklusive rökgaskondensering och hjälpel",'Slutlig allokering kvv'!$B$1:$AK$1,0),FALSE),"")</f>
        <v/>
      </c>
      <c r="AK124" s="23" t="str">
        <f t="shared" si="3"/>
        <v/>
      </c>
    </row>
    <row r="125" spans="1:37" x14ac:dyDescent="0.25">
      <c r="A125" s="2" t="s">
        <v>172</v>
      </c>
      <c r="B125" s="2" t="s">
        <v>174</v>
      </c>
      <c r="C125" s="2" t="str">
        <f>IFERROR(VLOOKUP($B125,Kraftvärmeprod!$B$1:$AH$479,MATCH(C$3,Kraftvärmeprod!$B$1:$AG$1,0),FALSE)/1,"")</f>
        <v/>
      </c>
      <c r="D125" s="2" t="str">
        <f>IFERROR(VLOOKUP($B125,Kraftvärmeprod!$B$1:$AH$479,MATCH(D$3,Kraftvärmeprod!$B$1:$AG$1,0),FALSE)/1,"")</f>
        <v/>
      </c>
      <c r="E125">
        <f>IFERROR(VLOOKUP($B125,Kraftvärmeprod!$B$1:$AH$479,MATCH(E$2,Kraftvärmeprod!$B$1:$AG$1,0),FALSE)/1,0)-IFERROR(VLOOKUP($B125,'Slutlig allokering kvv'!$B$2:$AC$462,MATCH(E$3,'Slutlig allokering kvv'!$B$1:$AJ$1,0),FALSE)/1,0)</f>
        <v>0</v>
      </c>
      <c r="F125">
        <f>IFERROR(VLOOKUP($B125,Kraftvärmeprod!$B$1:$AH$479,MATCH(F$2,Kraftvärmeprod!$B$1:$AG$1,0),FALSE)/1,0)-IFERROR(VLOOKUP($B125,'Slutlig allokering kvv'!$B$2:$AC$462,MATCH(F$3,'Slutlig allokering kvv'!$B$1:$AJ$1,0),FALSE)/1,0)</f>
        <v>0</v>
      </c>
      <c r="G125">
        <f>IFERROR(VLOOKUP($B125,Kraftvärmeprod!$B$1:$AH$479,MATCH(G$2,Kraftvärmeprod!$B$1:$AG$1,0),FALSE)/1,0)-IFERROR(VLOOKUP($B125,'Slutlig allokering kvv'!$B$2:$AC$462,MATCH(G$3,'Slutlig allokering kvv'!$B$1:$AJ$1,0),FALSE)/1,0)</f>
        <v>0</v>
      </c>
      <c r="H125">
        <f>IFERROR(VLOOKUP($B125,Kraftvärmeprod!$B$1:$AH$479,MATCH(H$2,Kraftvärmeprod!$B$1:$AG$1,0),FALSE)/1,0)-IFERROR(VLOOKUP($B125,'Slutlig allokering kvv'!$B$2:$AC$462,MATCH(H$3,'Slutlig allokering kvv'!$B$1:$AJ$1,0),FALSE)/1,0)</f>
        <v>0</v>
      </c>
      <c r="I125">
        <f>IFERROR(VLOOKUP($B125,Kraftvärmeprod!$B$1:$AH$479,MATCH(I$2,Kraftvärmeprod!$B$1:$AG$1,0),FALSE)/1,0)-IFERROR(VLOOKUP($B125,'Slutlig allokering kvv'!$B$2:$AC$462,MATCH(I$3,'Slutlig allokering kvv'!$B$1:$AJ$1,0),FALSE)/1,0)</f>
        <v>0</v>
      </c>
      <c r="J125">
        <f>IFERROR(VLOOKUP($B125,Kraftvärmeprod!$B$1:$AH$479,MATCH(J$2,Kraftvärmeprod!$B$1:$AG$1,0),FALSE)/1,0)-IFERROR(VLOOKUP($B125,'Slutlig allokering kvv'!$B$2:$AC$462,MATCH(J$3,'Slutlig allokering kvv'!$B$1:$AJ$1,0),FALSE)/1,0)</f>
        <v>0</v>
      </c>
      <c r="K125">
        <f>IFERROR(VLOOKUP($B125,Kraftvärmeprod!$B$1:$AH$479,MATCH(K$2,Kraftvärmeprod!$B$1:$AG$1,0),FALSE)/1,0)-IFERROR(VLOOKUP($B125,'Slutlig allokering kvv'!$B$2:$AC$462,MATCH(K$3,'Slutlig allokering kvv'!$B$1:$AJ$1,0),FALSE)/1,0)</f>
        <v>0</v>
      </c>
      <c r="L125">
        <f>IFERROR(VLOOKUP($B125,Kraftvärmeprod!$B$1:$AH$479,MATCH(L$2,Kraftvärmeprod!$B$1:$AG$1,0),FALSE)/1,0)-IFERROR(VLOOKUP($B125,'Slutlig allokering kvv'!$B$2:$AC$462,MATCH(L$3,'Slutlig allokering kvv'!$B$1:$AJ$1,0),FALSE)/1,0)</f>
        <v>0</v>
      </c>
      <c r="M125" s="40">
        <f>IFERROR(VLOOKUP($B125,Miljö!$B$1:$S$477,MATCH(M$2,Miljö!$B$1:$X$1,0),FALSE)/1,0)-IFERROR(VLOOKUP($B125,'Slutlig allokering kvv'!$B$2:$AC$462,MATCH(M$3,'Slutlig allokering kvv'!$B$1:$AJ$1,0),FALSE)/1,0)</f>
        <v>0</v>
      </c>
      <c r="N125">
        <f>IFERROR(VLOOKUP($B125,Kraftvärmeprod!$B$1:$AH$479,MATCH(N$2,Kraftvärmeprod!$B$1:$AG$1,0),FALSE)/1,0)-IFERROR(VLOOKUP($B125,'Slutlig allokering kvv'!$B$2:$AC$462,MATCH(N$3,'Slutlig allokering kvv'!$B$1:$AJ$1,0),FALSE)/1,0)</f>
        <v>0</v>
      </c>
      <c r="O125">
        <f>IFERROR(VLOOKUP($B125,Kraftvärmeprod!$B$1:$AH$479,MATCH(O$2,Kraftvärmeprod!$B$1:$AG$1,0),FALSE)/1,0)-IFERROR(VLOOKUP($B125,'Slutlig allokering kvv'!$B$2:$AC$462,MATCH(O$3,'Slutlig allokering kvv'!$B$1:$AJ$1,0),FALSE)/1,0)</f>
        <v>0</v>
      </c>
      <c r="P125">
        <f>IFERROR(VLOOKUP($B125,Kraftvärmeprod!$B$1:$AH$479,MATCH(P$2,Kraftvärmeprod!$B$1:$AG$1,0),FALSE)/1,0)-IFERROR(VLOOKUP($B125,'Slutlig allokering kvv'!$B$2:$AC$462,MATCH(P$3,'Slutlig allokering kvv'!$B$1:$AJ$1,0),FALSE)/1,0)</f>
        <v>0</v>
      </c>
      <c r="Q125">
        <f>IFERROR(VLOOKUP($B125,Kraftvärmeprod!$B$1:$AH$479,MATCH(Q$2,Kraftvärmeprod!$B$1:$AG$1,0),FALSE)/1,0)-IFERROR(VLOOKUP($B125,'Slutlig allokering kvv'!$B$2:$AC$462,MATCH(Q$3,'Slutlig allokering kvv'!$B$1:$AJ$1,0),FALSE)/1,0)</f>
        <v>0</v>
      </c>
      <c r="R125">
        <f>IFERROR(VLOOKUP($B125,Kraftvärmeprod!$B$1:$AH$479,MATCH(R$2,Kraftvärmeprod!$B$1:$AG$1,0),FALSE)/1,0)-IFERROR(VLOOKUP($B125,'Slutlig allokering kvv'!$B$2:$AC$462,MATCH(R$3,'Slutlig allokering kvv'!$B$1:$AJ$1,0),FALSE)/1,0)</f>
        <v>0</v>
      </c>
      <c r="S125">
        <f>IFERROR(VLOOKUP($B125,Kraftvärmeprod!$B$1:$AH$479,MATCH(S$2,Kraftvärmeprod!$B$1:$AG$1,0),FALSE)/1,0)-IFERROR(VLOOKUP($B125,'Slutlig allokering kvv'!$B$2:$AC$462,MATCH(S$3,'Slutlig allokering kvv'!$B$1:$AJ$1,0),FALSE)/1,0)</f>
        <v>0</v>
      </c>
      <c r="T125">
        <f>IFERROR(VLOOKUP($B125,Kraftvärmeprod!$B$1:$AH$479,MATCH(T$2,Kraftvärmeprod!$B$1:$AG$1,0),FALSE)/1,0)-IFERROR(VLOOKUP($B125,'Slutlig allokering kvv'!$B$2:$AC$462,MATCH(T$3,'Slutlig allokering kvv'!$B$1:$AJ$1,0),FALSE)/1,0)</f>
        <v>0</v>
      </c>
      <c r="U125">
        <f>IFERROR(VLOOKUP($B125,Kraftvärmeprod!$B$1:$AH$479,MATCH(U$2,Kraftvärmeprod!$B$1:$AG$1,0),FALSE)/1,0)-IFERROR(VLOOKUP($B125,'Slutlig allokering kvv'!$B$2:$AC$462,MATCH(U$3,'Slutlig allokering kvv'!$B$1:$AJ$1,0),FALSE)/1,0)</f>
        <v>0</v>
      </c>
      <c r="V125">
        <f>IFERROR(VLOOKUP($B125,Kraftvärmeprod!$B$1:$AH$479,MATCH(V$2,Kraftvärmeprod!$B$1:$AG$1,0),FALSE)/1,0)-IFERROR(VLOOKUP($B125,'Slutlig allokering kvv'!$B$2:$AC$462,MATCH(V$3,'Slutlig allokering kvv'!$B$1:$AJ$1,0),FALSE)/1,0)</f>
        <v>0</v>
      </c>
      <c r="W125">
        <f>IFERROR(VLOOKUP($B125,Kraftvärmeprod!$B$1:$AH$479,MATCH(W$2,Kraftvärmeprod!$B$1:$AG$1,0),FALSE)/1,0)-IFERROR(VLOOKUP($B125,'Slutlig allokering kvv'!$B$2:$AC$462,MATCH(W$3,'Slutlig allokering kvv'!$B$1:$AJ$1,0),FALSE)/1,0)</f>
        <v>0</v>
      </c>
      <c r="X125">
        <f>IFERROR(VLOOKUP($B125,Kraftvärmeprod!$B$1:$AH$479,MATCH(X$2,Kraftvärmeprod!$B$1:$AG$1,0),FALSE)/1,0)-IFERROR(VLOOKUP($B125,'Slutlig allokering kvv'!$B$2:$AC$462,MATCH(X$3,'Slutlig allokering kvv'!$B$1:$AJ$1,0),FALSE)/1,0)</f>
        <v>0</v>
      </c>
      <c r="Y125">
        <f>IFERROR(VLOOKUP($B125,Kraftvärmeprod!$B$1:$AH$479,MATCH(Y$2,Kraftvärmeprod!$B$1:$AG$1,0),FALSE)/1,0)-IFERROR(VLOOKUP($B125,'Slutlig allokering kvv'!$B$2:$AC$462,MATCH(Y$3,'Slutlig allokering kvv'!$B$1:$AJ$1,0),FALSE)/1,0)</f>
        <v>0</v>
      </c>
      <c r="Z125">
        <f>IFERROR(VLOOKUP($B125,Kraftvärmeprod!$B$1:$AH$479,MATCH(Z$2,Kraftvärmeprod!$B$1:$AG$1,0),FALSE)/1,0)-IFERROR(VLOOKUP($B125,'Slutlig allokering kvv'!$B$2:$AC$462,MATCH(Z$3,'Slutlig allokering kvv'!$B$1:$AJ$1,0),FALSE)/1,0)</f>
        <v>0</v>
      </c>
      <c r="AA125">
        <f>IFERROR(VLOOKUP($B125,Kraftvärmeprod!$B$1:$AH$479,MATCH(AA$2,Kraftvärmeprod!$B$1:$AG$1,0),FALSE)/1,0)-IFERROR(VLOOKUP($B125,'Slutlig allokering kvv'!$B$2:$AC$462,MATCH(AA$3,'Slutlig allokering kvv'!$B$1:$AJ$1,0),FALSE)/1,0)</f>
        <v>0</v>
      </c>
      <c r="AB125">
        <f>IFERROR(VLOOKUP($B125,Kraftvärmeprod!$B$1:$AH$479,MATCH(AB$2,Kraftvärmeprod!$B$1:$AG$1,0),FALSE)/1,0)-IFERROR(VLOOKUP($B125,'Slutlig allokering kvv'!$B$2:$AC$462,MATCH(AB$3,'Slutlig allokering kvv'!$B$1:$AJ$1,0),FALSE)/1,0)</f>
        <v>0</v>
      </c>
      <c r="AE125">
        <f t="shared" si="2"/>
        <v>0</v>
      </c>
      <c r="AG125">
        <f>IFERROR(VLOOKUP(B125,'Slutlig allokering kvv'!$B$2:$AJ$462,MATCH("Summa justerad allokerad tillförd energi (utan hjälpel och rökgaskondensering):",'Slutlig allokering kvv'!$B$1:$AK$1,0),FALSE)/1,"")</f>
        <v>0</v>
      </c>
      <c r="AI125" s="23" t="str">
        <f>IFERROR(1-VLOOKUP(B125,'Slutlig allokering kvv'!$B$2:$AJ$462,MATCH("Andel av bränsle i kvv som allokerats till värme, exklusive rökgaskondensering och hjälpel",'Slutlig allokering kvv'!$B$1:$AK$1,0),FALSE),"")</f>
        <v/>
      </c>
      <c r="AK125" s="23" t="str">
        <f t="shared" si="3"/>
        <v/>
      </c>
    </row>
    <row r="126" spans="1:37" x14ac:dyDescent="0.25">
      <c r="A126" s="2" t="s">
        <v>175</v>
      </c>
      <c r="B126" s="2" t="s">
        <v>176</v>
      </c>
      <c r="C126" s="2" t="str">
        <f>IFERROR(VLOOKUP($B126,Kraftvärmeprod!$B$1:$AH$479,MATCH(C$3,Kraftvärmeprod!$B$1:$AG$1,0),FALSE)/1,"")</f>
        <v/>
      </c>
      <c r="D126" s="2" t="str">
        <f>IFERROR(VLOOKUP($B126,Kraftvärmeprod!$B$1:$AH$479,MATCH(D$3,Kraftvärmeprod!$B$1:$AG$1,0),FALSE)/1,"")</f>
        <v/>
      </c>
      <c r="E126">
        <f>IFERROR(VLOOKUP($B126,Kraftvärmeprod!$B$1:$AH$479,MATCH(E$2,Kraftvärmeprod!$B$1:$AG$1,0),FALSE)/1,0)-IFERROR(VLOOKUP($B126,'Slutlig allokering kvv'!$B$2:$AC$462,MATCH(E$3,'Slutlig allokering kvv'!$B$1:$AJ$1,0),FALSE)/1,0)</f>
        <v>0</v>
      </c>
      <c r="F126">
        <f>IFERROR(VLOOKUP($B126,Kraftvärmeprod!$B$1:$AH$479,MATCH(F$2,Kraftvärmeprod!$B$1:$AG$1,0),FALSE)/1,0)-IFERROR(VLOOKUP($B126,'Slutlig allokering kvv'!$B$2:$AC$462,MATCH(F$3,'Slutlig allokering kvv'!$B$1:$AJ$1,0),FALSE)/1,0)</f>
        <v>0</v>
      </c>
      <c r="G126">
        <f>IFERROR(VLOOKUP($B126,Kraftvärmeprod!$B$1:$AH$479,MATCH(G$2,Kraftvärmeprod!$B$1:$AG$1,0),FALSE)/1,0)-IFERROR(VLOOKUP($B126,'Slutlig allokering kvv'!$B$2:$AC$462,MATCH(G$3,'Slutlig allokering kvv'!$B$1:$AJ$1,0),FALSE)/1,0)</f>
        <v>0</v>
      </c>
      <c r="H126">
        <f>IFERROR(VLOOKUP($B126,Kraftvärmeprod!$B$1:$AH$479,MATCH(H$2,Kraftvärmeprod!$B$1:$AG$1,0),FALSE)/1,0)-IFERROR(VLOOKUP($B126,'Slutlig allokering kvv'!$B$2:$AC$462,MATCH(H$3,'Slutlig allokering kvv'!$B$1:$AJ$1,0),FALSE)/1,0)</f>
        <v>0</v>
      </c>
      <c r="I126">
        <f>IFERROR(VLOOKUP($B126,Kraftvärmeprod!$B$1:$AH$479,MATCH(I$2,Kraftvärmeprod!$B$1:$AG$1,0),FALSE)/1,0)-IFERROR(VLOOKUP($B126,'Slutlig allokering kvv'!$B$2:$AC$462,MATCH(I$3,'Slutlig allokering kvv'!$B$1:$AJ$1,0),FALSE)/1,0)</f>
        <v>0</v>
      </c>
      <c r="J126">
        <f>IFERROR(VLOOKUP($B126,Kraftvärmeprod!$B$1:$AH$479,MATCH(J$2,Kraftvärmeprod!$B$1:$AG$1,0),FALSE)/1,0)-IFERROR(VLOOKUP($B126,'Slutlig allokering kvv'!$B$2:$AC$462,MATCH(J$3,'Slutlig allokering kvv'!$B$1:$AJ$1,0),FALSE)/1,0)</f>
        <v>0</v>
      </c>
      <c r="K126">
        <f>IFERROR(VLOOKUP($B126,Kraftvärmeprod!$B$1:$AH$479,MATCH(K$2,Kraftvärmeprod!$B$1:$AG$1,0),FALSE)/1,0)-IFERROR(VLOOKUP($B126,'Slutlig allokering kvv'!$B$2:$AC$462,MATCH(K$3,'Slutlig allokering kvv'!$B$1:$AJ$1,0),FALSE)/1,0)</f>
        <v>0</v>
      </c>
      <c r="L126">
        <f>IFERROR(VLOOKUP($B126,Kraftvärmeprod!$B$1:$AH$479,MATCH(L$2,Kraftvärmeprod!$B$1:$AG$1,0),FALSE)/1,0)-IFERROR(VLOOKUP($B126,'Slutlig allokering kvv'!$B$2:$AC$462,MATCH(L$3,'Slutlig allokering kvv'!$B$1:$AJ$1,0),FALSE)/1,0)</f>
        <v>0</v>
      </c>
      <c r="M126" s="40">
        <f>IFERROR(VLOOKUP($B126,Miljö!$B$1:$S$477,MATCH(M$2,Miljö!$B$1:$X$1,0),FALSE)/1,0)-IFERROR(VLOOKUP($B126,'Slutlig allokering kvv'!$B$2:$AC$462,MATCH(M$3,'Slutlig allokering kvv'!$B$1:$AJ$1,0),FALSE)/1,0)</f>
        <v>0</v>
      </c>
      <c r="N126">
        <f>IFERROR(VLOOKUP($B126,Kraftvärmeprod!$B$1:$AH$479,MATCH(N$2,Kraftvärmeprod!$B$1:$AG$1,0),FALSE)/1,0)-IFERROR(VLOOKUP($B126,'Slutlig allokering kvv'!$B$2:$AC$462,MATCH(N$3,'Slutlig allokering kvv'!$B$1:$AJ$1,0),FALSE)/1,0)</f>
        <v>0</v>
      </c>
      <c r="O126">
        <f>IFERROR(VLOOKUP($B126,Kraftvärmeprod!$B$1:$AH$479,MATCH(O$2,Kraftvärmeprod!$B$1:$AG$1,0),FALSE)/1,0)-IFERROR(VLOOKUP($B126,'Slutlig allokering kvv'!$B$2:$AC$462,MATCH(O$3,'Slutlig allokering kvv'!$B$1:$AJ$1,0),FALSE)/1,0)</f>
        <v>0</v>
      </c>
      <c r="P126">
        <f>IFERROR(VLOOKUP($B126,Kraftvärmeprod!$B$1:$AH$479,MATCH(P$2,Kraftvärmeprod!$B$1:$AG$1,0),FALSE)/1,0)-IFERROR(VLOOKUP($B126,'Slutlig allokering kvv'!$B$2:$AC$462,MATCH(P$3,'Slutlig allokering kvv'!$B$1:$AJ$1,0),FALSE)/1,0)</f>
        <v>0</v>
      </c>
      <c r="Q126">
        <f>IFERROR(VLOOKUP($B126,Kraftvärmeprod!$B$1:$AH$479,MATCH(Q$2,Kraftvärmeprod!$B$1:$AG$1,0),FALSE)/1,0)-IFERROR(VLOOKUP($B126,'Slutlig allokering kvv'!$B$2:$AC$462,MATCH(Q$3,'Slutlig allokering kvv'!$B$1:$AJ$1,0),FALSE)/1,0)</f>
        <v>0</v>
      </c>
      <c r="R126">
        <f>IFERROR(VLOOKUP($B126,Kraftvärmeprod!$B$1:$AH$479,MATCH(R$2,Kraftvärmeprod!$B$1:$AG$1,0),FALSE)/1,0)-IFERROR(VLOOKUP($B126,'Slutlig allokering kvv'!$B$2:$AC$462,MATCH(R$3,'Slutlig allokering kvv'!$B$1:$AJ$1,0),FALSE)/1,0)</f>
        <v>0</v>
      </c>
      <c r="S126">
        <f>IFERROR(VLOOKUP($B126,Kraftvärmeprod!$B$1:$AH$479,MATCH(S$2,Kraftvärmeprod!$B$1:$AG$1,0),FALSE)/1,0)-IFERROR(VLOOKUP($B126,'Slutlig allokering kvv'!$B$2:$AC$462,MATCH(S$3,'Slutlig allokering kvv'!$B$1:$AJ$1,0),FALSE)/1,0)</f>
        <v>0</v>
      </c>
      <c r="T126">
        <f>IFERROR(VLOOKUP($B126,Kraftvärmeprod!$B$1:$AH$479,MATCH(T$2,Kraftvärmeprod!$B$1:$AG$1,0),FALSE)/1,0)-IFERROR(VLOOKUP($B126,'Slutlig allokering kvv'!$B$2:$AC$462,MATCH(T$3,'Slutlig allokering kvv'!$B$1:$AJ$1,0),FALSE)/1,0)</f>
        <v>0</v>
      </c>
      <c r="U126">
        <f>IFERROR(VLOOKUP($B126,Kraftvärmeprod!$B$1:$AH$479,MATCH(U$2,Kraftvärmeprod!$B$1:$AG$1,0),FALSE)/1,0)-IFERROR(VLOOKUP($B126,'Slutlig allokering kvv'!$B$2:$AC$462,MATCH(U$3,'Slutlig allokering kvv'!$B$1:$AJ$1,0),FALSE)/1,0)</f>
        <v>0</v>
      </c>
      <c r="V126">
        <f>IFERROR(VLOOKUP($B126,Kraftvärmeprod!$B$1:$AH$479,MATCH(V$2,Kraftvärmeprod!$B$1:$AG$1,0),FALSE)/1,0)-IFERROR(VLOOKUP($B126,'Slutlig allokering kvv'!$B$2:$AC$462,MATCH(V$3,'Slutlig allokering kvv'!$B$1:$AJ$1,0),FALSE)/1,0)</f>
        <v>0</v>
      </c>
      <c r="W126">
        <f>IFERROR(VLOOKUP($B126,Kraftvärmeprod!$B$1:$AH$479,MATCH(W$2,Kraftvärmeprod!$B$1:$AG$1,0),FALSE)/1,0)-IFERROR(VLOOKUP($B126,'Slutlig allokering kvv'!$B$2:$AC$462,MATCH(W$3,'Slutlig allokering kvv'!$B$1:$AJ$1,0),FALSE)/1,0)</f>
        <v>0</v>
      </c>
      <c r="X126">
        <f>IFERROR(VLOOKUP($B126,Kraftvärmeprod!$B$1:$AH$479,MATCH(X$2,Kraftvärmeprod!$B$1:$AG$1,0),FALSE)/1,0)-IFERROR(VLOOKUP($B126,'Slutlig allokering kvv'!$B$2:$AC$462,MATCH(X$3,'Slutlig allokering kvv'!$B$1:$AJ$1,0),FALSE)/1,0)</f>
        <v>0</v>
      </c>
      <c r="Y126">
        <f>IFERROR(VLOOKUP($B126,Kraftvärmeprod!$B$1:$AH$479,MATCH(Y$2,Kraftvärmeprod!$B$1:$AG$1,0),FALSE)/1,0)-IFERROR(VLOOKUP($B126,'Slutlig allokering kvv'!$B$2:$AC$462,MATCH(Y$3,'Slutlig allokering kvv'!$B$1:$AJ$1,0),FALSE)/1,0)</f>
        <v>0</v>
      </c>
      <c r="Z126">
        <f>IFERROR(VLOOKUP($B126,Kraftvärmeprod!$B$1:$AH$479,MATCH(Z$2,Kraftvärmeprod!$B$1:$AG$1,0),FALSE)/1,0)-IFERROR(VLOOKUP($B126,'Slutlig allokering kvv'!$B$2:$AC$462,MATCH(Z$3,'Slutlig allokering kvv'!$B$1:$AJ$1,0),FALSE)/1,0)</f>
        <v>0</v>
      </c>
      <c r="AA126">
        <f>IFERROR(VLOOKUP($B126,Kraftvärmeprod!$B$1:$AH$479,MATCH(AA$2,Kraftvärmeprod!$B$1:$AG$1,0),FALSE)/1,0)-IFERROR(VLOOKUP($B126,'Slutlig allokering kvv'!$B$2:$AC$462,MATCH(AA$3,'Slutlig allokering kvv'!$B$1:$AJ$1,0),FALSE)/1,0)</f>
        <v>0</v>
      </c>
      <c r="AB126">
        <f>IFERROR(VLOOKUP($B126,Kraftvärmeprod!$B$1:$AH$479,MATCH(AB$2,Kraftvärmeprod!$B$1:$AG$1,0),FALSE)/1,0)-IFERROR(VLOOKUP($B126,'Slutlig allokering kvv'!$B$2:$AC$462,MATCH(AB$3,'Slutlig allokering kvv'!$B$1:$AJ$1,0),FALSE)/1,0)</f>
        <v>0</v>
      </c>
      <c r="AE126">
        <f t="shared" si="2"/>
        <v>0</v>
      </c>
      <c r="AG126">
        <f>IFERROR(VLOOKUP(B126,'Slutlig allokering kvv'!$B$2:$AJ$462,MATCH("Summa justerad allokerad tillförd energi (utan hjälpel och rökgaskondensering):",'Slutlig allokering kvv'!$B$1:$AK$1,0),FALSE)/1,"")</f>
        <v>0</v>
      </c>
      <c r="AI126" s="23" t="str">
        <f>IFERROR(1-VLOOKUP(B126,'Slutlig allokering kvv'!$B$2:$AJ$462,MATCH("Andel av bränsle i kvv som allokerats till värme, exklusive rökgaskondensering och hjälpel",'Slutlig allokering kvv'!$B$1:$AK$1,0),FALSE),"")</f>
        <v/>
      </c>
      <c r="AK126" s="23" t="str">
        <f t="shared" si="3"/>
        <v/>
      </c>
    </row>
    <row r="127" spans="1:37" x14ac:dyDescent="0.25">
      <c r="A127" s="2" t="s">
        <v>177</v>
      </c>
      <c r="B127" s="2" t="s">
        <v>178</v>
      </c>
      <c r="C127" s="2" t="str">
        <f>IFERROR(VLOOKUP($B127,Kraftvärmeprod!$B$1:$AH$479,MATCH(C$3,Kraftvärmeprod!$B$1:$AG$1,0),FALSE)/1,"")</f>
        <v/>
      </c>
      <c r="D127" s="2" t="str">
        <f>IFERROR(VLOOKUP($B127,Kraftvärmeprod!$B$1:$AH$479,MATCH(D$3,Kraftvärmeprod!$B$1:$AG$1,0),FALSE)/1,"")</f>
        <v/>
      </c>
      <c r="E127">
        <f>IFERROR(VLOOKUP($B127,Kraftvärmeprod!$B$1:$AH$479,MATCH(E$2,Kraftvärmeprod!$B$1:$AG$1,0),FALSE)/1,0)-IFERROR(VLOOKUP($B127,'Slutlig allokering kvv'!$B$2:$AC$462,MATCH(E$3,'Slutlig allokering kvv'!$B$1:$AJ$1,0),FALSE)/1,0)</f>
        <v>0</v>
      </c>
      <c r="F127">
        <f>IFERROR(VLOOKUP($B127,Kraftvärmeprod!$B$1:$AH$479,MATCH(F$2,Kraftvärmeprod!$B$1:$AG$1,0),FALSE)/1,0)-IFERROR(VLOOKUP($B127,'Slutlig allokering kvv'!$B$2:$AC$462,MATCH(F$3,'Slutlig allokering kvv'!$B$1:$AJ$1,0),FALSE)/1,0)</f>
        <v>0</v>
      </c>
      <c r="G127">
        <f>IFERROR(VLOOKUP($B127,Kraftvärmeprod!$B$1:$AH$479,MATCH(G$2,Kraftvärmeprod!$B$1:$AG$1,0),FALSE)/1,0)-IFERROR(VLOOKUP($B127,'Slutlig allokering kvv'!$B$2:$AC$462,MATCH(G$3,'Slutlig allokering kvv'!$B$1:$AJ$1,0),FALSE)/1,0)</f>
        <v>0</v>
      </c>
      <c r="H127">
        <f>IFERROR(VLOOKUP($B127,Kraftvärmeprod!$B$1:$AH$479,MATCH(H$2,Kraftvärmeprod!$B$1:$AG$1,0),FALSE)/1,0)-IFERROR(VLOOKUP($B127,'Slutlig allokering kvv'!$B$2:$AC$462,MATCH(H$3,'Slutlig allokering kvv'!$B$1:$AJ$1,0),FALSE)/1,0)</f>
        <v>0</v>
      </c>
      <c r="I127">
        <f>IFERROR(VLOOKUP($B127,Kraftvärmeprod!$B$1:$AH$479,MATCH(I$2,Kraftvärmeprod!$B$1:$AG$1,0),FALSE)/1,0)-IFERROR(VLOOKUP($B127,'Slutlig allokering kvv'!$B$2:$AC$462,MATCH(I$3,'Slutlig allokering kvv'!$B$1:$AJ$1,0),FALSE)/1,0)</f>
        <v>0</v>
      </c>
      <c r="J127">
        <f>IFERROR(VLOOKUP($B127,Kraftvärmeprod!$B$1:$AH$479,MATCH(J$2,Kraftvärmeprod!$B$1:$AG$1,0),FALSE)/1,0)-IFERROR(VLOOKUP($B127,'Slutlig allokering kvv'!$B$2:$AC$462,MATCH(J$3,'Slutlig allokering kvv'!$B$1:$AJ$1,0),FALSE)/1,0)</f>
        <v>0</v>
      </c>
      <c r="K127">
        <f>IFERROR(VLOOKUP($B127,Kraftvärmeprod!$B$1:$AH$479,MATCH(K$2,Kraftvärmeprod!$B$1:$AG$1,0),FALSE)/1,0)-IFERROR(VLOOKUP($B127,'Slutlig allokering kvv'!$B$2:$AC$462,MATCH(K$3,'Slutlig allokering kvv'!$B$1:$AJ$1,0),FALSE)/1,0)</f>
        <v>0</v>
      </c>
      <c r="L127">
        <f>IFERROR(VLOOKUP($B127,Kraftvärmeprod!$B$1:$AH$479,MATCH(L$2,Kraftvärmeprod!$B$1:$AG$1,0),FALSE)/1,0)-IFERROR(VLOOKUP($B127,'Slutlig allokering kvv'!$B$2:$AC$462,MATCH(L$3,'Slutlig allokering kvv'!$B$1:$AJ$1,0),FALSE)/1,0)</f>
        <v>0</v>
      </c>
      <c r="M127" s="40">
        <f>IFERROR(VLOOKUP($B127,Miljö!$B$1:$S$477,MATCH(M$2,Miljö!$B$1:$X$1,0),FALSE)/1,0)-IFERROR(VLOOKUP($B127,'Slutlig allokering kvv'!$B$2:$AC$462,MATCH(M$3,'Slutlig allokering kvv'!$B$1:$AJ$1,0),FALSE)/1,0)</f>
        <v>0</v>
      </c>
      <c r="N127">
        <f>IFERROR(VLOOKUP($B127,Kraftvärmeprod!$B$1:$AH$479,MATCH(N$2,Kraftvärmeprod!$B$1:$AG$1,0),FALSE)/1,0)-IFERROR(VLOOKUP($B127,'Slutlig allokering kvv'!$B$2:$AC$462,MATCH(N$3,'Slutlig allokering kvv'!$B$1:$AJ$1,0),FALSE)/1,0)</f>
        <v>0</v>
      </c>
      <c r="O127">
        <f>IFERROR(VLOOKUP($B127,Kraftvärmeprod!$B$1:$AH$479,MATCH(O$2,Kraftvärmeprod!$B$1:$AG$1,0),FALSE)/1,0)-IFERROR(VLOOKUP($B127,'Slutlig allokering kvv'!$B$2:$AC$462,MATCH(O$3,'Slutlig allokering kvv'!$B$1:$AJ$1,0),FALSE)/1,0)</f>
        <v>0</v>
      </c>
      <c r="P127">
        <f>IFERROR(VLOOKUP($B127,Kraftvärmeprod!$B$1:$AH$479,MATCH(P$2,Kraftvärmeprod!$B$1:$AG$1,0),FALSE)/1,0)-IFERROR(VLOOKUP($B127,'Slutlig allokering kvv'!$B$2:$AC$462,MATCH(P$3,'Slutlig allokering kvv'!$B$1:$AJ$1,0),FALSE)/1,0)</f>
        <v>0</v>
      </c>
      <c r="Q127">
        <f>IFERROR(VLOOKUP($B127,Kraftvärmeprod!$B$1:$AH$479,MATCH(Q$2,Kraftvärmeprod!$B$1:$AG$1,0),FALSE)/1,0)-IFERROR(VLOOKUP($B127,'Slutlig allokering kvv'!$B$2:$AC$462,MATCH(Q$3,'Slutlig allokering kvv'!$B$1:$AJ$1,0),FALSE)/1,0)</f>
        <v>0</v>
      </c>
      <c r="R127">
        <f>IFERROR(VLOOKUP($B127,Kraftvärmeprod!$B$1:$AH$479,MATCH(R$2,Kraftvärmeprod!$B$1:$AG$1,0),FALSE)/1,0)-IFERROR(VLOOKUP($B127,'Slutlig allokering kvv'!$B$2:$AC$462,MATCH(R$3,'Slutlig allokering kvv'!$B$1:$AJ$1,0),FALSE)/1,0)</f>
        <v>0</v>
      </c>
      <c r="S127">
        <f>IFERROR(VLOOKUP($B127,Kraftvärmeprod!$B$1:$AH$479,MATCH(S$2,Kraftvärmeprod!$B$1:$AG$1,0),FALSE)/1,0)-IFERROR(VLOOKUP($B127,'Slutlig allokering kvv'!$B$2:$AC$462,MATCH(S$3,'Slutlig allokering kvv'!$B$1:$AJ$1,0),FALSE)/1,0)</f>
        <v>0</v>
      </c>
      <c r="T127">
        <f>IFERROR(VLOOKUP($B127,Kraftvärmeprod!$B$1:$AH$479,MATCH(T$2,Kraftvärmeprod!$B$1:$AG$1,0),FALSE)/1,0)-IFERROR(VLOOKUP($B127,'Slutlig allokering kvv'!$B$2:$AC$462,MATCH(T$3,'Slutlig allokering kvv'!$B$1:$AJ$1,0),FALSE)/1,0)</f>
        <v>0</v>
      </c>
      <c r="U127">
        <f>IFERROR(VLOOKUP($B127,Kraftvärmeprod!$B$1:$AH$479,MATCH(U$2,Kraftvärmeprod!$B$1:$AG$1,0),FALSE)/1,0)-IFERROR(VLOOKUP($B127,'Slutlig allokering kvv'!$B$2:$AC$462,MATCH(U$3,'Slutlig allokering kvv'!$B$1:$AJ$1,0),FALSE)/1,0)</f>
        <v>0</v>
      </c>
      <c r="V127">
        <f>IFERROR(VLOOKUP($B127,Kraftvärmeprod!$B$1:$AH$479,MATCH(V$2,Kraftvärmeprod!$B$1:$AG$1,0),FALSE)/1,0)-IFERROR(VLOOKUP($B127,'Slutlig allokering kvv'!$B$2:$AC$462,MATCH(V$3,'Slutlig allokering kvv'!$B$1:$AJ$1,0),FALSE)/1,0)</f>
        <v>0</v>
      </c>
      <c r="W127">
        <f>IFERROR(VLOOKUP($B127,Kraftvärmeprod!$B$1:$AH$479,MATCH(W$2,Kraftvärmeprod!$B$1:$AG$1,0),FALSE)/1,0)-IFERROR(VLOOKUP($B127,'Slutlig allokering kvv'!$B$2:$AC$462,MATCH(W$3,'Slutlig allokering kvv'!$B$1:$AJ$1,0),FALSE)/1,0)</f>
        <v>0</v>
      </c>
      <c r="X127">
        <f>IFERROR(VLOOKUP($B127,Kraftvärmeprod!$B$1:$AH$479,MATCH(X$2,Kraftvärmeprod!$B$1:$AG$1,0),FALSE)/1,0)-IFERROR(VLOOKUP($B127,'Slutlig allokering kvv'!$B$2:$AC$462,MATCH(X$3,'Slutlig allokering kvv'!$B$1:$AJ$1,0),FALSE)/1,0)</f>
        <v>0</v>
      </c>
      <c r="Y127">
        <f>IFERROR(VLOOKUP($B127,Kraftvärmeprod!$B$1:$AH$479,MATCH(Y$2,Kraftvärmeprod!$B$1:$AG$1,0),FALSE)/1,0)-IFERROR(VLOOKUP($B127,'Slutlig allokering kvv'!$B$2:$AC$462,MATCH(Y$3,'Slutlig allokering kvv'!$B$1:$AJ$1,0),FALSE)/1,0)</f>
        <v>0</v>
      </c>
      <c r="Z127">
        <f>IFERROR(VLOOKUP($B127,Kraftvärmeprod!$B$1:$AH$479,MATCH(Z$2,Kraftvärmeprod!$B$1:$AG$1,0),FALSE)/1,0)-IFERROR(VLOOKUP($B127,'Slutlig allokering kvv'!$B$2:$AC$462,MATCH(Z$3,'Slutlig allokering kvv'!$B$1:$AJ$1,0),FALSE)/1,0)</f>
        <v>0</v>
      </c>
      <c r="AA127">
        <f>IFERROR(VLOOKUP($B127,Kraftvärmeprod!$B$1:$AH$479,MATCH(AA$2,Kraftvärmeprod!$B$1:$AG$1,0),FALSE)/1,0)-IFERROR(VLOOKUP($B127,'Slutlig allokering kvv'!$B$2:$AC$462,MATCH(AA$3,'Slutlig allokering kvv'!$B$1:$AJ$1,0),FALSE)/1,0)</f>
        <v>0</v>
      </c>
      <c r="AB127">
        <f>IFERROR(VLOOKUP($B127,Kraftvärmeprod!$B$1:$AH$479,MATCH(AB$2,Kraftvärmeprod!$B$1:$AG$1,0),FALSE)/1,0)-IFERROR(VLOOKUP($B127,'Slutlig allokering kvv'!$B$2:$AC$462,MATCH(AB$3,'Slutlig allokering kvv'!$B$1:$AJ$1,0),FALSE)/1,0)</f>
        <v>0</v>
      </c>
      <c r="AE127">
        <f t="shared" si="2"/>
        <v>0</v>
      </c>
      <c r="AG127">
        <f>IFERROR(VLOOKUP(B127,'Slutlig allokering kvv'!$B$2:$AJ$462,MATCH("Summa justerad allokerad tillförd energi (utan hjälpel och rökgaskondensering):",'Slutlig allokering kvv'!$B$1:$AK$1,0),FALSE)/1,"")</f>
        <v>0</v>
      </c>
      <c r="AI127" s="23" t="str">
        <f>IFERROR(1-VLOOKUP(B127,'Slutlig allokering kvv'!$B$2:$AJ$462,MATCH("Andel av bränsle i kvv som allokerats till värme, exklusive rökgaskondensering och hjälpel",'Slutlig allokering kvv'!$B$1:$AK$1,0),FALSE),"")</f>
        <v/>
      </c>
      <c r="AK127" s="23" t="str">
        <f t="shared" si="3"/>
        <v/>
      </c>
    </row>
    <row r="128" spans="1:37" x14ac:dyDescent="0.25">
      <c r="A128" s="2" t="s">
        <v>177</v>
      </c>
      <c r="B128" s="2" t="s">
        <v>179</v>
      </c>
      <c r="C128" s="2" t="str">
        <f>IFERROR(VLOOKUP($B128,Kraftvärmeprod!$B$1:$AH$479,MATCH(C$3,Kraftvärmeprod!$B$1:$AG$1,0),FALSE)/1,"")</f>
        <v/>
      </c>
      <c r="D128" s="2" t="str">
        <f>IFERROR(VLOOKUP($B128,Kraftvärmeprod!$B$1:$AH$479,MATCH(D$3,Kraftvärmeprod!$B$1:$AG$1,0),FALSE)/1,"")</f>
        <v/>
      </c>
      <c r="E128">
        <f>IFERROR(VLOOKUP($B128,Kraftvärmeprod!$B$1:$AH$479,MATCH(E$2,Kraftvärmeprod!$B$1:$AG$1,0),FALSE)/1,0)-IFERROR(VLOOKUP($B128,'Slutlig allokering kvv'!$B$2:$AC$462,MATCH(E$3,'Slutlig allokering kvv'!$B$1:$AJ$1,0),FALSE)/1,0)</f>
        <v>0</v>
      </c>
      <c r="F128">
        <f>IFERROR(VLOOKUP($B128,Kraftvärmeprod!$B$1:$AH$479,MATCH(F$2,Kraftvärmeprod!$B$1:$AG$1,0),FALSE)/1,0)-IFERROR(VLOOKUP($B128,'Slutlig allokering kvv'!$B$2:$AC$462,MATCH(F$3,'Slutlig allokering kvv'!$B$1:$AJ$1,0),FALSE)/1,0)</f>
        <v>0</v>
      </c>
      <c r="G128">
        <f>IFERROR(VLOOKUP($B128,Kraftvärmeprod!$B$1:$AH$479,MATCH(G$2,Kraftvärmeprod!$B$1:$AG$1,0),FALSE)/1,0)-IFERROR(VLOOKUP($B128,'Slutlig allokering kvv'!$B$2:$AC$462,MATCH(G$3,'Slutlig allokering kvv'!$B$1:$AJ$1,0),FALSE)/1,0)</f>
        <v>0</v>
      </c>
      <c r="H128">
        <f>IFERROR(VLOOKUP($B128,Kraftvärmeprod!$B$1:$AH$479,MATCH(H$2,Kraftvärmeprod!$B$1:$AG$1,0),FALSE)/1,0)-IFERROR(VLOOKUP($B128,'Slutlig allokering kvv'!$B$2:$AC$462,MATCH(H$3,'Slutlig allokering kvv'!$B$1:$AJ$1,0),FALSE)/1,0)</f>
        <v>0</v>
      </c>
      <c r="I128">
        <f>IFERROR(VLOOKUP($B128,Kraftvärmeprod!$B$1:$AH$479,MATCH(I$2,Kraftvärmeprod!$B$1:$AG$1,0),FALSE)/1,0)-IFERROR(VLOOKUP($B128,'Slutlig allokering kvv'!$B$2:$AC$462,MATCH(I$3,'Slutlig allokering kvv'!$B$1:$AJ$1,0),FALSE)/1,0)</f>
        <v>0</v>
      </c>
      <c r="J128">
        <f>IFERROR(VLOOKUP($B128,Kraftvärmeprod!$B$1:$AH$479,MATCH(J$2,Kraftvärmeprod!$B$1:$AG$1,0),FALSE)/1,0)-IFERROR(VLOOKUP($B128,'Slutlig allokering kvv'!$B$2:$AC$462,MATCH(J$3,'Slutlig allokering kvv'!$B$1:$AJ$1,0),FALSE)/1,0)</f>
        <v>0</v>
      </c>
      <c r="K128">
        <f>IFERROR(VLOOKUP($B128,Kraftvärmeprod!$B$1:$AH$479,MATCH(K$2,Kraftvärmeprod!$B$1:$AG$1,0),FALSE)/1,0)-IFERROR(VLOOKUP($B128,'Slutlig allokering kvv'!$B$2:$AC$462,MATCH(K$3,'Slutlig allokering kvv'!$B$1:$AJ$1,0),FALSE)/1,0)</f>
        <v>0</v>
      </c>
      <c r="L128">
        <f>IFERROR(VLOOKUP($B128,Kraftvärmeprod!$B$1:$AH$479,MATCH(L$2,Kraftvärmeprod!$B$1:$AG$1,0),FALSE)/1,0)-IFERROR(VLOOKUP($B128,'Slutlig allokering kvv'!$B$2:$AC$462,MATCH(L$3,'Slutlig allokering kvv'!$B$1:$AJ$1,0),FALSE)/1,0)</f>
        <v>0</v>
      </c>
      <c r="M128" s="40">
        <f>IFERROR(VLOOKUP($B128,Miljö!$B$1:$S$477,MATCH(M$2,Miljö!$B$1:$X$1,0),FALSE)/1,0)-IFERROR(VLOOKUP($B128,'Slutlig allokering kvv'!$B$2:$AC$462,MATCH(M$3,'Slutlig allokering kvv'!$B$1:$AJ$1,0),FALSE)/1,0)</f>
        <v>0</v>
      </c>
      <c r="N128">
        <f>IFERROR(VLOOKUP($B128,Kraftvärmeprod!$B$1:$AH$479,MATCH(N$2,Kraftvärmeprod!$B$1:$AG$1,0),FALSE)/1,0)-IFERROR(VLOOKUP($B128,'Slutlig allokering kvv'!$B$2:$AC$462,MATCH(N$3,'Slutlig allokering kvv'!$B$1:$AJ$1,0),FALSE)/1,0)</f>
        <v>0</v>
      </c>
      <c r="O128">
        <f>IFERROR(VLOOKUP($B128,Kraftvärmeprod!$B$1:$AH$479,MATCH(O$2,Kraftvärmeprod!$B$1:$AG$1,0),FALSE)/1,0)-IFERROR(VLOOKUP($B128,'Slutlig allokering kvv'!$B$2:$AC$462,MATCH(O$3,'Slutlig allokering kvv'!$B$1:$AJ$1,0),FALSE)/1,0)</f>
        <v>0</v>
      </c>
      <c r="P128">
        <f>IFERROR(VLOOKUP($B128,Kraftvärmeprod!$B$1:$AH$479,MATCH(P$2,Kraftvärmeprod!$B$1:$AG$1,0),FALSE)/1,0)-IFERROR(VLOOKUP($B128,'Slutlig allokering kvv'!$B$2:$AC$462,MATCH(P$3,'Slutlig allokering kvv'!$B$1:$AJ$1,0),FALSE)/1,0)</f>
        <v>0</v>
      </c>
      <c r="Q128">
        <f>IFERROR(VLOOKUP($B128,Kraftvärmeprod!$B$1:$AH$479,MATCH(Q$2,Kraftvärmeprod!$B$1:$AG$1,0),FALSE)/1,0)-IFERROR(VLOOKUP($B128,'Slutlig allokering kvv'!$B$2:$AC$462,MATCH(Q$3,'Slutlig allokering kvv'!$B$1:$AJ$1,0),FALSE)/1,0)</f>
        <v>0</v>
      </c>
      <c r="R128">
        <f>IFERROR(VLOOKUP($B128,Kraftvärmeprod!$B$1:$AH$479,MATCH(R$2,Kraftvärmeprod!$B$1:$AG$1,0),FALSE)/1,0)-IFERROR(VLOOKUP($B128,'Slutlig allokering kvv'!$B$2:$AC$462,MATCH(R$3,'Slutlig allokering kvv'!$B$1:$AJ$1,0),FALSE)/1,0)</f>
        <v>0</v>
      </c>
      <c r="S128">
        <f>IFERROR(VLOOKUP($B128,Kraftvärmeprod!$B$1:$AH$479,MATCH(S$2,Kraftvärmeprod!$B$1:$AG$1,0),FALSE)/1,0)-IFERROR(VLOOKUP($B128,'Slutlig allokering kvv'!$B$2:$AC$462,MATCH(S$3,'Slutlig allokering kvv'!$B$1:$AJ$1,0),FALSE)/1,0)</f>
        <v>0</v>
      </c>
      <c r="T128">
        <f>IFERROR(VLOOKUP($B128,Kraftvärmeprod!$B$1:$AH$479,MATCH(T$2,Kraftvärmeprod!$B$1:$AG$1,0),FALSE)/1,0)-IFERROR(VLOOKUP($B128,'Slutlig allokering kvv'!$B$2:$AC$462,MATCH(T$3,'Slutlig allokering kvv'!$B$1:$AJ$1,0),FALSE)/1,0)</f>
        <v>0</v>
      </c>
      <c r="U128">
        <f>IFERROR(VLOOKUP($B128,Kraftvärmeprod!$B$1:$AH$479,MATCH(U$2,Kraftvärmeprod!$B$1:$AG$1,0),FALSE)/1,0)-IFERROR(VLOOKUP($B128,'Slutlig allokering kvv'!$B$2:$AC$462,MATCH(U$3,'Slutlig allokering kvv'!$B$1:$AJ$1,0),FALSE)/1,0)</f>
        <v>0</v>
      </c>
      <c r="V128">
        <f>IFERROR(VLOOKUP($B128,Kraftvärmeprod!$B$1:$AH$479,MATCH(V$2,Kraftvärmeprod!$B$1:$AG$1,0),FALSE)/1,0)-IFERROR(VLOOKUP($B128,'Slutlig allokering kvv'!$B$2:$AC$462,MATCH(V$3,'Slutlig allokering kvv'!$B$1:$AJ$1,0),FALSE)/1,0)</f>
        <v>0</v>
      </c>
      <c r="W128">
        <f>IFERROR(VLOOKUP($B128,Kraftvärmeprod!$B$1:$AH$479,MATCH(W$2,Kraftvärmeprod!$B$1:$AG$1,0),FALSE)/1,0)-IFERROR(VLOOKUP($B128,'Slutlig allokering kvv'!$B$2:$AC$462,MATCH(W$3,'Slutlig allokering kvv'!$B$1:$AJ$1,0),FALSE)/1,0)</f>
        <v>0</v>
      </c>
      <c r="X128">
        <f>IFERROR(VLOOKUP($B128,Kraftvärmeprod!$B$1:$AH$479,MATCH(X$2,Kraftvärmeprod!$B$1:$AG$1,0),FALSE)/1,0)-IFERROR(VLOOKUP($B128,'Slutlig allokering kvv'!$B$2:$AC$462,MATCH(X$3,'Slutlig allokering kvv'!$B$1:$AJ$1,0),FALSE)/1,0)</f>
        <v>0</v>
      </c>
      <c r="Y128">
        <f>IFERROR(VLOOKUP($B128,Kraftvärmeprod!$B$1:$AH$479,MATCH(Y$2,Kraftvärmeprod!$B$1:$AG$1,0),FALSE)/1,0)-IFERROR(VLOOKUP($B128,'Slutlig allokering kvv'!$B$2:$AC$462,MATCH(Y$3,'Slutlig allokering kvv'!$B$1:$AJ$1,0),FALSE)/1,0)</f>
        <v>0</v>
      </c>
      <c r="Z128">
        <f>IFERROR(VLOOKUP($B128,Kraftvärmeprod!$B$1:$AH$479,MATCH(Z$2,Kraftvärmeprod!$B$1:$AG$1,0),FALSE)/1,0)-IFERROR(VLOOKUP($B128,'Slutlig allokering kvv'!$B$2:$AC$462,MATCH(Z$3,'Slutlig allokering kvv'!$B$1:$AJ$1,0),FALSE)/1,0)</f>
        <v>0</v>
      </c>
      <c r="AA128">
        <f>IFERROR(VLOOKUP($B128,Kraftvärmeprod!$B$1:$AH$479,MATCH(AA$2,Kraftvärmeprod!$B$1:$AG$1,0),FALSE)/1,0)-IFERROR(VLOOKUP($B128,'Slutlig allokering kvv'!$B$2:$AC$462,MATCH(AA$3,'Slutlig allokering kvv'!$B$1:$AJ$1,0),FALSE)/1,0)</f>
        <v>0</v>
      </c>
      <c r="AB128">
        <f>IFERROR(VLOOKUP($B128,Kraftvärmeprod!$B$1:$AH$479,MATCH(AB$2,Kraftvärmeprod!$B$1:$AG$1,0),FALSE)/1,0)-IFERROR(VLOOKUP($B128,'Slutlig allokering kvv'!$B$2:$AC$462,MATCH(AB$3,'Slutlig allokering kvv'!$B$1:$AJ$1,0),FALSE)/1,0)</f>
        <v>0</v>
      </c>
      <c r="AE128">
        <f t="shared" si="2"/>
        <v>0</v>
      </c>
      <c r="AG128">
        <f>IFERROR(VLOOKUP(B128,'Slutlig allokering kvv'!$B$2:$AJ$462,MATCH("Summa justerad allokerad tillförd energi (utan hjälpel och rökgaskondensering):",'Slutlig allokering kvv'!$B$1:$AK$1,0),FALSE)/1,"")</f>
        <v>0</v>
      </c>
      <c r="AI128" s="23" t="str">
        <f>IFERROR(1-VLOOKUP(B128,'Slutlig allokering kvv'!$B$2:$AJ$462,MATCH("Andel av bränsle i kvv som allokerats till värme, exklusive rökgaskondensering och hjälpel",'Slutlig allokering kvv'!$B$1:$AK$1,0),FALSE),"")</f>
        <v/>
      </c>
      <c r="AK128" s="23" t="str">
        <f t="shared" si="3"/>
        <v/>
      </c>
    </row>
    <row r="129" spans="1:37" x14ac:dyDescent="0.25">
      <c r="A129" s="2" t="s">
        <v>177</v>
      </c>
      <c r="B129" s="2" t="s">
        <v>180</v>
      </c>
      <c r="C129" s="2" t="str">
        <f>IFERROR(VLOOKUP($B129,Kraftvärmeprod!$B$1:$AH$479,MATCH(C$3,Kraftvärmeprod!$B$1:$AG$1,0),FALSE)/1,"")</f>
        <v/>
      </c>
      <c r="D129" s="2" t="str">
        <f>IFERROR(VLOOKUP($B129,Kraftvärmeprod!$B$1:$AH$479,MATCH(D$3,Kraftvärmeprod!$B$1:$AG$1,0),FALSE)/1,"")</f>
        <v/>
      </c>
      <c r="E129">
        <f>IFERROR(VLOOKUP($B129,Kraftvärmeprod!$B$1:$AH$479,MATCH(E$2,Kraftvärmeprod!$B$1:$AG$1,0),FALSE)/1,0)-IFERROR(VLOOKUP($B129,'Slutlig allokering kvv'!$B$2:$AC$462,MATCH(E$3,'Slutlig allokering kvv'!$B$1:$AJ$1,0),FALSE)/1,0)</f>
        <v>0</v>
      </c>
      <c r="F129">
        <f>IFERROR(VLOOKUP($B129,Kraftvärmeprod!$B$1:$AH$479,MATCH(F$2,Kraftvärmeprod!$B$1:$AG$1,0),FALSE)/1,0)-IFERROR(VLOOKUP($B129,'Slutlig allokering kvv'!$B$2:$AC$462,MATCH(F$3,'Slutlig allokering kvv'!$B$1:$AJ$1,0),FALSE)/1,0)</f>
        <v>0</v>
      </c>
      <c r="G129">
        <f>IFERROR(VLOOKUP($B129,Kraftvärmeprod!$B$1:$AH$479,MATCH(G$2,Kraftvärmeprod!$B$1:$AG$1,0),FALSE)/1,0)-IFERROR(VLOOKUP($B129,'Slutlig allokering kvv'!$B$2:$AC$462,MATCH(G$3,'Slutlig allokering kvv'!$B$1:$AJ$1,0),FALSE)/1,0)</f>
        <v>0</v>
      </c>
      <c r="H129">
        <f>IFERROR(VLOOKUP($B129,Kraftvärmeprod!$B$1:$AH$479,MATCH(H$2,Kraftvärmeprod!$B$1:$AG$1,0),FALSE)/1,0)-IFERROR(VLOOKUP($B129,'Slutlig allokering kvv'!$B$2:$AC$462,MATCH(H$3,'Slutlig allokering kvv'!$B$1:$AJ$1,0),FALSE)/1,0)</f>
        <v>0</v>
      </c>
      <c r="I129">
        <f>IFERROR(VLOOKUP($B129,Kraftvärmeprod!$B$1:$AH$479,MATCH(I$2,Kraftvärmeprod!$B$1:$AG$1,0),FALSE)/1,0)-IFERROR(VLOOKUP($B129,'Slutlig allokering kvv'!$B$2:$AC$462,MATCH(I$3,'Slutlig allokering kvv'!$B$1:$AJ$1,0),FALSE)/1,0)</f>
        <v>0</v>
      </c>
      <c r="J129">
        <f>IFERROR(VLOOKUP($B129,Kraftvärmeprod!$B$1:$AH$479,MATCH(J$2,Kraftvärmeprod!$B$1:$AG$1,0),FALSE)/1,0)-IFERROR(VLOOKUP($B129,'Slutlig allokering kvv'!$B$2:$AC$462,MATCH(J$3,'Slutlig allokering kvv'!$B$1:$AJ$1,0),FALSE)/1,0)</f>
        <v>0</v>
      </c>
      <c r="K129">
        <f>IFERROR(VLOOKUP($B129,Kraftvärmeprod!$B$1:$AH$479,MATCH(K$2,Kraftvärmeprod!$B$1:$AG$1,0),FALSE)/1,0)-IFERROR(VLOOKUP($B129,'Slutlig allokering kvv'!$B$2:$AC$462,MATCH(K$3,'Slutlig allokering kvv'!$B$1:$AJ$1,0),FALSE)/1,0)</f>
        <v>0</v>
      </c>
      <c r="L129">
        <f>IFERROR(VLOOKUP($B129,Kraftvärmeprod!$B$1:$AH$479,MATCH(L$2,Kraftvärmeprod!$B$1:$AG$1,0),FALSE)/1,0)-IFERROR(VLOOKUP($B129,'Slutlig allokering kvv'!$B$2:$AC$462,MATCH(L$3,'Slutlig allokering kvv'!$B$1:$AJ$1,0),FALSE)/1,0)</f>
        <v>0</v>
      </c>
      <c r="M129" s="40">
        <f>IFERROR(VLOOKUP($B129,Miljö!$B$1:$S$477,MATCH(M$2,Miljö!$B$1:$X$1,0),FALSE)/1,0)-IFERROR(VLOOKUP($B129,'Slutlig allokering kvv'!$B$2:$AC$462,MATCH(M$3,'Slutlig allokering kvv'!$B$1:$AJ$1,0),FALSE)/1,0)</f>
        <v>0</v>
      </c>
      <c r="N129">
        <f>IFERROR(VLOOKUP($B129,Kraftvärmeprod!$B$1:$AH$479,MATCH(N$2,Kraftvärmeprod!$B$1:$AG$1,0),FALSE)/1,0)-IFERROR(VLOOKUP($B129,'Slutlig allokering kvv'!$B$2:$AC$462,MATCH(N$3,'Slutlig allokering kvv'!$B$1:$AJ$1,0),FALSE)/1,0)</f>
        <v>0</v>
      </c>
      <c r="O129">
        <f>IFERROR(VLOOKUP($B129,Kraftvärmeprod!$B$1:$AH$479,MATCH(O$2,Kraftvärmeprod!$B$1:$AG$1,0),FALSE)/1,0)-IFERROR(VLOOKUP($B129,'Slutlig allokering kvv'!$B$2:$AC$462,MATCH(O$3,'Slutlig allokering kvv'!$B$1:$AJ$1,0),FALSE)/1,0)</f>
        <v>0</v>
      </c>
      <c r="P129">
        <f>IFERROR(VLOOKUP($B129,Kraftvärmeprod!$B$1:$AH$479,MATCH(P$2,Kraftvärmeprod!$B$1:$AG$1,0),FALSE)/1,0)-IFERROR(VLOOKUP($B129,'Slutlig allokering kvv'!$B$2:$AC$462,MATCH(P$3,'Slutlig allokering kvv'!$B$1:$AJ$1,0),FALSE)/1,0)</f>
        <v>0</v>
      </c>
      <c r="Q129">
        <f>IFERROR(VLOOKUP($B129,Kraftvärmeprod!$B$1:$AH$479,MATCH(Q$2,Kraftvärmeprod!$B$1:$AG$1,0),FALSE)/1,0)-IFERROR(VLOOKUP($B129,'Slutlig allokering kvv'!$B$2:$AC$462,MATCH(Q$3,'Slutlig allokering kvv'!$B$1:$AJ$1,0),FALSE)/1,0)</f>
        <v>0</v>
      </c>
      <c r="R129">
        <f>IFERROR(VLOOKUP($B129,Kraftvärmeprod!$B$1:$AH$479,MATCH(R$2,Kraftvärmeprod!$B$1:$AG$1,0),FALSE)/1,0)-IFERROR(VLOOKUP($B129,'Slutlig allokering kvv'!$B$2:$AC$462,MATCH(R$3,'Slutlig allokering kvv'!$B$1:$AJ$1,0),FALSE)/1,0)</f>
        <v>0</v>
      </c>
      <c r="S129">
        <f>IFERROR(VLOOKUP($B129,Kraftvärmeprod!$B$1:$AH$479,MATCH(S$2,Kraftvärmeprod!$B$1:$AG$1,0),FALSE)/1,0)-IFERROR(VLOOKUP($B129,'Slutlig allokering kvv'!$B$2:$AC$462,MATCH(S$3,'Slutlig allokering kvv'!$B$1:$AJ$1,0),FALSE)/1,0)</f>
        <v>0</v>
      </c>
      <c r="T129">
        <f>IFERROR(VLOOKUP($B129,Kraftvärmeprod!$B$1:$AH$479,MATCH(T$2,Kraftvärmeprod!$B$1:$AG$1,0),FALSE)/1,0)-IFERROR(VLOOKUP($B129,'Slutlig allokering kvv'!$B$2:$AC$462,MATCH(T$3,'Slutlig allokering kvv'!$B$1:$AJ$1,0),FALSE)/1,0)</f>
        <v>0</v>
      </c>
      <c r="U129">
        <f>IFERROR(VLOOKUP($B129,Kraftvärmeprod!$B$1:$AH$479,MATCH(U$2,Kraftvärmeprod!$B$1:$AG$1,0),FALSE)/1,0)-IFERROR(VLOOKUP($B129,'Slutlig allokering kvv'!$B$2:$AC$462,MATCH(U$3,'Slutlig allokering kvv'!$B$1:$AJ$1,0),FALSE)/1,0)</f>
        <v>0</v>
      </c>
      <c r="V129">
        <f>IFERROR(VLOOKUP($B129,Kraftvärmeprod!$B$1:$AH$479,MATCH(V$2,Kraftvärmeprod!$B$1:$AG$1,0),FALSE)/1,0)-IFERROR(VLOOKUP($B129,'Slutlig allokering kvv'!$B$2:$AC$462,MATCH(V$3,'Slutlig allokering kvv'!$B$1:$AJ$1,0),FALSE)/1,0)</f>
        <v>0</v>
      </c>
      <c r="W129">
        <f>IFERROR(VLOOKUP($B129,Kraftvärmeprod!$B$1:$AH$479,MATCH(W$2,Kraftvärmeprod!$B$1:$AG$1,0),FALSE)/1,0)-IFERROR(VLOOKUP($B129,'Slutlig allokering kvv'!$B$2:$AC$462,MATCH(W$3,'Slutlig allokering kvv'!$B$1:$AJ$1,0),FALSE)/1,0)</f>
        <v>0</v>
      </c>
      <c r="X129">
        <f>IFERROR(VLOOKUP($B129,Kraftvärmeprod!$B$1:$AH$479,MATCH(X$2,Kraftvärmeprod!$B$1:$AG$1,0),FALSE)/1,0)-IFERROR(VLOOKUP($B129,'Slutlig allokering kvv'!$B$2:$AC$462,MATCH(X$3,'Slutlig allokering kvv'!$B$1:$AJ$1,0),FALSE)/1,0)</f>
        <v>0</v>
      </c>
      <c r="Y129">
        <f>IFERROR(VLOOKUP($B129,Kraftvärmeprod!$B$1:$AH$479,MATCH(Y$2,Kraftvärmeprod!$B$1:$AG$1,0),FALSE)/1,0)-IFERROR(VLOOKUP($B129,'Slutlig allokering kvv'!$B$2:$AC$462,MATCH(Y$3,'Slutlig allokering kvv'!$B$1:$AJ$1,0),FALSE)/1,0)</f>
        <v>0</v>
      </c>
      <c r="Z129">
        <f>IFERROR(VLOOKUP($B129,Kraftvärmeprod!$B$1:$AH$479,MATCH(Z$2,Kraftvärmeprod!$B$1:$AG$1,0),FALSE)/1,0)-IFERROR(VLOOKUP($B129,'Slutlig allokering kvv'!$B$2:$AC$462,MATCH(Z$3,'Slutlig allokering kvv'!$B$1:$AJ$1,0),FALSE)/1,0)</f>
        <v>0</v>
      </c>
      <c r="AA129">
        <f>IFERROR(VLOOKUP($B129,Kraftvärmeprod!$B$1:$AH$479,MATCH(AA$2,Kraftvärmeprod!$B$1:$AG$1,0),FALSE)/1,0)-IFERROR(VLOOKUP($B129,'Slutlig allokering kvv'!$B$2:$AC$462,MATCH(AA$3,'Slutlig allokering kvv'!$B$1:$AJ$1,0),FALSE)/1,0)</f>
        <v>0</v>
      </c>
      <c r="AB129">
        <f>IFERROR(VLOOKUP($B129,Kraftvärmeprod!$B$1:$AH$479,MATCH(AB$2,Kraftvärmeprod!$B$1:$AG$1,0),FALSE)/1,0)-IFERROR(VLOOKUP($B129,'Slutlig allokering kvv'!$B$2:$AC$462,MATCH(AB$3,'Slutlig allokering kvv'!$B$1:$AJ$1,0),FALSE)/1,0)</f>
        <v>0</v>
      </c>
      <c r="AE129">
        <f t="shared" si="2"/>
        <v>0</v>
      </c>
      <c r="AG129">
        <f>IFERROR(VLOOKUP(B129,'Slutlig allokering kvv'!$B$2:$AJ$462,MATCH("Summa justerad allokerad tillförd energi (utan hjälpel och rökgaskondensering):",'Slutlig allokering kvv'!$B$1:$AK$1,0),FALSE)/1,"")</f>
        <v>0</v>
      </c>
      <c r="AI129" s="23" t="str">
        <f>IFERROR(1-VLOOKUP(B129,'Slutlig allokering kvv'!$B$2:$AJ$462,MATCH("Andel av bränsle i kvv som allokerats till värme, exklusive rökgaskondensering och hjälpel",'Slutlig allokering kvv'!$B$1:$AK$1,0),FALSE),"")</f>
        <v/>
      </c>
      <c r="AK129" s="23" t="str">
        <f t="shared" si="3"/>
        <v/>
      </c>
    </row>
    <row r="130" spans="1:37" x14ac:dyDescent="0.25">
      <c r="A130" s="2" t="s">
        <v>181</v>
      </c>
      <c r="B130" s="2" t="s">
        <v>182</v>
      </c>
      <c r="C130" s="2">
        <f>IFERROR(VLOOKUP($B130,Kraftvärmeprod!$B$1:$AH$479,MATCH(C$3,Kraftvärmeprod!$B$1:$AG$1,0),FALSE)/1,"")</f>
        <v>319</v>
      </c>
      <c r="D130" s="2">
        <f>IFERROR(VLOOKUP($B130,Kraftvärmeprod!$B$1:$AH$479,MATCH(D$3,Kraftvärmeprod!$B$1:$AG$1,0),FALSE)/1,"")</f>
        <v>71.099999999999994</v>
      </c>
      <c r="E130">
        <f>IFERROR(VLOOKUP($B130,Kraftvärmeprod!$B$1:$AH$479,MATCH(E$2,Kraftvärmeprod!$B$1:$AG$1,0),FALSE)/1,0)-IFERROR(VLOOKUP($B130,'Slutlig allokering kvv'!$B$2:$AC$462,MATCH(E$3,'Slutlig allokering kvv'!$B$1:$AJ$1,0),FALSE)/1,0)</f>
        <v>138.54700000000003</v>
      </c>
      <c r="F130">
        <f>IFERROR(VLOOKUP($B130,Kraftvärmeprod!$B$1:$AH$479,MATCH(F$2,Kraftvärmeprod!$B$1:$AG$1,0),FALSE)/1,0)-IFERROR(VLOOKUP($B130,'Slutlig allokering kvv'!$B$2:$AC$462,MATCH(F$3,'Slutlig allokering kvv'!$B$1:$AJ$1,0),FALSE)/1,0)</f>
        <v>0</v>
      </c>
      <c r="G130">
        <f>IFERROR(VLOOKUP($B130,Kraftvärmeprod!$B$1:$AH$479,MATCH(G$2,Kraftvärmeprod!$B$1:$AG$1,0),FALSE)/1,0)-IFERROR(VLOOKUP($B130,'Slutlig allokering kvv'!$B$2:$AC$462,MATCH(G$3,'Slutlig allokering kvv'!$B$1:$AJ$1,0),FALSE)/1,0)</f>
        <v>0</v>
      </c>
      <c r="H130">
        <f>IFERROR(VLOOKUP($B130,Kraftvärmeprod!$B$1:$AH$479,MATCH(H$2,Kraftvärmeprod!$B$1:$AG$1,0),FALSE)/1,0)-IFERROR(VLOOKUP($B130,'Slutlig allokering kvv'!$B$2:$AC$462,MATCH(H$3,'Slutlig allokering kvv'!$B$1:$AJ$1,0),FALSE)/1,0)</f>
        <v>0</v>
      </c>
      <c r="I130">
        <f>IFERROR(VLOOKUP($B130,Kraftvärmeprod!$B$1:$AH$479,MATCH(I$2,Kraftvärmeprod!$B$1:$AG$1,0),FALSE)/1,0)-IFERROR(VLOOKUP($B130,'Slutlig allokering kvv'!$B$2:$AC$462,MATCH(I$3,'Slutlig allokering kvv'!$B$1:$AJ$1,0),FALSE)/1,0)</f>
        <v>0.61806000000000005</v>
      </c>
      <c r="J130">
        <f>IFERROR(VLOOKUP($B130,Kraftvärmeprod!$B$1:$AH$479,MATCH(J$2,Kraftvärmeprod!$B$1:$AG$1,0),FALSE)/1,0)-IFERROR(VLOOKUP($B130,'Slutlig allokering kvv'!$B$2:$AC$462,MATCH(J$3,'Slutlig allokering kvv'!$B$1:$AJ$1,0),FALSE)/1,0)</f>
        <v>0</v>
      </c>
      <c r="K130">
        <f>IFERROR(VLOOKUP($B130,Kraftvärmeprod!$B$1:$AH$479,MATCH(K$2,Kraftvärmeprod!$B$1:$AG$1,0),FALSE)/1,0)-IFERROR(VLOOKUP($B130,'Slutlig allokering kvv'!$B$2:$AC$462,MATCH(K$3,'Slutlig allokering kvv'!$B$1:$AJ$1,0),FALSE)/1,0)</f>
        <v>0</v>
      </c>
      <c r="L130">
        <f>IFERROR(VLOOKUP($B130,Kraftvärmeprod!$B$1:$AH$479,MATCH(L$2,Kraftvärmeprod!$B$1:$AG$1,0),FALSE)/1,0)-IFERROR(VLOOKUP($B130,'Slutlig allokering kvv'!$B$2:$AC$462,MATCH(L$3,'Slutlig allokering kvv'!$B$1:$AJ$1,0),FALSE)/1,0)</f>
        <v>33.215500000000006</v>
      </c>
      <c r="M130" s="40">
        <f>IFERROR(VLOOKUP($B130,Miljö!$B$1:$S$477,MATCH(M$2,Miljö!$B$1:$X$1,0),FALSE)/1,0)-IFERROR(VLOOKUP($B130,'Slutlig allokering kvv'!$B$2:$AC$462,MATCH(M$3,'Slutlig allokering kvv'!$B$1:$AJ$1,0),FALSE)/1,0)</f>
        <v>7.7933999999999983</v>
      </c>
      <c r="N130">
        <f>IFERROR(VLOOKUP($B130,Kraftvärmeprod!$B$1:$AH$479,MATCH(N$2,Kraftvärmeprod!$B$1:$AG$1,0),FALSE)/1,0)-IFERROR(VLOOKUP($B130,'Slutlig allokering kvv'!$B$2:$AC$462,MATCH(N$3,'Slutlig allokering kvv'!$B$1:$AJ$1,0),FALSE)/1,0)</f>
        <v>0</v>
      </c>
      <c r="O130">
        <f>IFERROR(VLOOKUP($B130,Kraftvärmeprod!$B$1:$AH$479,MATCH(O$2,Kraftvärmeprod!$B$1:$AG$1,0),FALSE)/1,0)-IFERROR(VLOOKUP($B130,'Slutlig allokering kvv'!$B$2:$AC$462,MATCH(O$3,'Slutlig allokering kvv'!$B$1:$AJ$1,0),FALSE)/1,0)</f>
        <v>0</v>
      </c>
      <c r="P130">
        <f>IFERROR(VLOOKUP($B130,Kraftvärmeprod!$B$1:$AH$479,MATCH(P$2,Kraftvärmeprod!$B$1:$AG$1,0),FALSE)/1,0)-IFERROR(VLOOKUP($B130,'Slutlig allokering kvv'!$B$2:$AC$462,MATCH(P$3,'Slutlig allokering kvv'!$B$1:$AJ$1,0),FALSE)/1,0)</f>
        <v>0</v>
      </c>
      <c r="Q130">
        <f>IFERROR(VLOOKUP($B130,Kraftvärmeprod!$B$1:$AH$479,MATCH(Q$2,Kraftvärmeprod!$B$1:$AG$1,0),FALSE)/1,0)-IFERROR(VLOOKUP($B130,'Slutlig allokering kvv'!$B$2:$AC$462,MATCH(Q$3,'Slutlig allokering kvv'!$B$1:$AJ$1,0),FALSE)/1,0)</f>
        <v>0</v>
      </c>
      <c r="R130">
        <f>IFERROR(VLOOKUP($B130,Kraftvärmeprod!$B$1:$AH$479,MATCH(R$2,Kraftvärmeprod!$B$1:$AG$1,0),FALSE)/1,0)-IFERROR(VLOOKUP($B130,'Slutlig allokering kvv'!$B$2:$AC$462,MATCH(R$3,'Slutlig allokering kvv'!$B$1:$AJ$1,0),FALSE)/1,0)</f>
        <v>0</v>
      </c>
      <c r="S130">
        <f>IFERROR(VLOOKUP($B130,Kraftvärmeprod!$B$1:$AH$479,MATCH(S$2,Kraftvärmeprod!$B$1:$AG$1,0),FALSE)/1,0)-IFERROR(VLOOKUP($B130,'Slutlig allokering kvv'!$B$2:$AC$462,MATCH(S$3,'Slutlig allokering kvv'!$B$1:$AJ$1,0),FALSE)/1,0)</f>
        <v>0</v>
      </c>
      <c r="T130">
        <f>IFERROR(VLOOKUP($B130,Kraftvärmeprod!$B$1:$AH$479,MATCH(T$2,Kraftvärmeprod!$B$1:$AG$1,0),FALSE)/1,0)-IFERROR(VLOOKUP($B130,'Slutlig allokering kvv'!$B$2:$AC$462,MATCH(T$3,'Slutlig allokering kvv'!$B$1:$AJ$1,0),FALSE)/1,0)</f>
        <v>0</v>
      </c>
      <c r="U130">
        <f>IFERROR(VLOOKUP($B130,Kraftvärmeprod!$B$1:$AH$479,MATCH(U$2,Kraftvärmeprod!$B$1:$AG$1,0),FALSE)/1,0)-IFERROR(VLOOKUP($B130,'Slutlig allokering kvv'!$B$2:$AC$462,MATCH(U$3,'Slutlig allokering kvv'!$B$1:$AJ$1,0),FALSE)/1,0)</f>
        <v>0</v>
      </c>
      <c r="V130">
        <f>IFERROR(VLOOKUP($B130,Kraftvärmeprod!$B$1:$AH$479,MATCH(V$2,Kraftvärmeprod!$B$1:$AG$1,0),FALSE)/1,0)-IFERROR(VLOOKUP($B130,'Slutlig allokering kvv'!$B$2:$AC$462,MATCH(V$3,'Slutlig allokering kvv'!$B$1:$AJ$1,0),FALSE)/1,0)</f>
        <v>0</v>
      </c>
      <c r="W130">
        <f>IFERROR(VLOOKUP($B130,Kraftvärmeprod!$B$1:$AH$479,MATCH(W$2,Kraftvärmeprod!$B$1:$AG$1,0),FALSE)/1,0)-IFERROR(VLOOKUP($B130,'Slutlig allokering kvv'!$B$2:$AC$462,MATCH(W$3,'Slutlig allokering kvv'!$B$1:$AJ$1,0),FALSE)/1,0)</f>
        <v>0</v>
      </c>
      <c r="X130">
        <f>IFERROR(VLOOKUP($B130,Kraftvärmeprod!$B$1:$AH$479,MATCH(X$2,Kraftvärmeprod!$B$1:$AG$1,0),FALSE)/1,0)-IFERROR(VLOOKUP($B130,'Slutlig allokering kvv'!$B$2:$AC$462,MATCH(X$3,'Slutlig allokering kvv'!$B$1:$AJ$1,0),FALSE)/1,0)</f>
        <v>0</v>
      </c>
      <c r="Y130">
        <f>IFERROR(VLOOKUP($B130,Kraftvärmeprod!$B$1:$AH$479,MATCH(Y$2,Kraftvärmeprod!$B$1:$AG$1,0),FALSE)/1,0)-IFERROR(VLOOKUP($B130,'Slutlig allokering kvv'!$B$2:$AC$462,MATCH(Y$3,'Slutlig allokering kvv'!$B$1:$AJ$1,0),FALSE)/1,0)</f>
        <v>0</v>
      </c>
      <c r="Z130">
        <f>IFERROR(VLOOKUP($B130,Kraftvärmeprod!$B$1:$AH$479,MATCH(Z$2,Kraftvärmeprod!$B$1:$AG$1,0),FALSE)/1,0)-IFERROR(VLOOKUP($B130,'Slutlig allokering kvv'!$B$2:$AC$462,MATCH(Z$3,'Slutlig allokering kvv'!$B$1:$AJ$1,0),FALSE)/1,0)</f>
        <v>0</v>
      </c>
      <c r="AA130">
        <f>IFERROR(VLOOKUP($B130,Kraftvärmeprod!$B$1:$AH$479,MATCH(AA$2,Kraftvärmeprod!$B$1:$AG$1,0),FALSE)/1,0)-IFERROR(VLOOKUP($B130,'Slutlig allokering kvv'!$B$2:$AC$462,MATCH(AA$3,'Slutlig allokering kvv'!$B$1:$AJ$1,0),FALSE)/1,0)</f>
        <v>0</v>
      </c>
      <c r="AB130">
        <f>IFERROR(VLOOKUP($B130,Kraftvärmeprod!$B$1:$AH$479,MATCH(AB$2,Kraftvärmeprod!$B$1:$AG$1,0),FALSE)/1,0)-IFERROR(VLOOKUP($B130,'Slutlig allokering kvv'!$B$2:$AC$462,MATCH(AB$3,'Slutlig allokering kvv'!$B$1:$AJ$1,0),FALSE)/1,0)</f>
        <v>0</v>
      </c>
      <c r="AE130">
        <f t="shared" si="2"/>
        <v>172.38056000000006</v>
      </c>
      <c r="AG130">
        <f>IFERROR(VLOOKUP(B130,'Slutlig allokering kvv'!$B$2:$AJ$462,MATCH("Summa justerad allokerad tillförd energi (utan hjälpel och rökgaskondensering):",'Slutlig allokering kvv'!$B$1:$AK$1,0),FALSE)/1,"")</f>
        <v>252.80843999999996</v>
      </c>
      <c r="AI130" s="23">
        <f>IFERROR(1-VLOOKUP(B130,'Slutlig allokering kvv'!$B$2:$AJ$462,MATCH("Andel av bränsle i kvv som allokerats till värme, exklusive rökgaskondensering och hjälpel",'Slutlig allokering kvv'!$B$1:$AK$1,0),FALSE),"")</f>
        <v>0.40542102453261974</v>
      </c>
      <c r="AK130" s="23">
        <f t="shared" si="3"/>
        <v>0.40542102453261974</v>
      </c>
    </row>
    <row r="131" spans="1:37" x14ac:dyDescent="0.25">
      <c r="A131" s="2" t="s">
        <v>183</v>
      </c>
      <c r="B131" s="2" t="s">
        <v>184</v>
      </c>
      <c r="C131" s="2" t="str">
        <f>IFERROR(VLOOKUP($B131,Kraftvärmeprod!$B$1:$AH$479,MATCH(C$3,Kraftvärmeprod!$B$1:$AG$1,0),FALSE)/1,"")</f>
        <v/>
      </c>
      <c r="D131" s="2" t="str">
        <f>IFERROR(VLOOKUP($B131,Kraftvärmeprod!$B$1:$AH$479,MATCH(D$3,Kraftvärmeprod!$B$1:$AG$1,0),FALSE)/1,"")</f>
        <v/>
      </c>
      <c r="E131">
        <f>IFERROR(VLOOKUP($B131,Kraftvärmeprod!$B$1:$AH$479,MATCH(E$2,Kraftvärmeprod!$B$1:$AG$1,0),FALSE)/1,0)-IFERROR(VLOOKUP($B131,'Slutlig allokering kvv'!$B$2:$AC$462,MATCH(E$3,'Slutlig allokering kvv'!$B$1:$AJ$1,0),FALSE)/1,0)</f>
        <v>0</v>
      </c>
      <c r="F131">
        <f>IFERROR(VLOOKUP($B131,Kraftvärmeprod!$B$1:$AH$479,MATCH(F$2,Kraftvärmeprod!$B$1:$AG$1,0),FALSE)/1,0)-IFERROR(VLOOKUP($B131,'Slutlig allokering kvv'!$B$2:$AC$462,MATCH(F$3,'Slutlig allokering kvv'!$B$1:$AJ$1,0),FALSE)/1,0)</f>
        <v>0</v>
      </c>
      <c r="G131">
        <f>IFERROR(VLOOKUP($B131,Kraftvärmeprod!$B$1:$AH$479,MATCH(G$2,Kraftvärmeprod!$B$1:$AG$1,0),FALSE)/1,0)-IFERROR(VLOOKUP($B131,'Slutlig allokering kvv'!$B$2:$AC$462,MATCH(G$3,'Slutlig allokering kvv'!$B$1:$AJ$1,0),FALSE)/1,0)</f>
        <v>0</v>
      </c>
      <c r="H131">
        <f>IFERROR(VLOOKUP($B131,Kraftvärmeprod!$B$1:$AH$479,MATCH(H$2,Kraftvärmeprod!$B$1:$AG$1,0),FALSE)/1,0)-IFERROR(VLOOKUP($B131,'Slutlig allokering kvv'!$B$2:$AC$462,MATCH(H$3,'Slutlig allokering kvv'!$B$1:$AJ$1,0),FALSE)/1,0)</f>
        <v>0</v>
      </c>
      <c r="I131">
        <f>IFERROR(VLOOKUP($B131,Kraftvärmeprod!$B$1:$AH$479,MATCH(I$2,Kraftvärmeprod!$B$1:$AG$1,0),FALSE)/1,0)-IFERROR(VLOOKUP($B131,'Slutlig allokering kvv'!$B$2:$AC$462,MATCH(I$3,'Slutlig allokering kvv'!$B$1:$AJ$1,0),FALSE)/1,0)</f>
        <v>0</v>
      </c>
      <c r="J131">
        <f>IFERROR(VLOOKUP($B131,Kraftvärmeprod!$B$1:$AH$479,MATCH(J$2,Kraftvärmeprod!$B$1:$AG$1,0),FALSE)/1,0)-IFERROR(VLOOKUP($B131,'Slutlig allokering kvv'!$B$2:$AC$462,MATCH(J$3,'Slutlig allokering kvv'!$B$1:$AJ$1,0),FALSE)/1,0)</f>
        <v>0</v>
      </c>
      <c r="K131">
        <f>IFERROR(VLOOKUP($B131,Kraftvärmeprod!$B$1:$AH$479,MATCH(K$2,Kraftvärmeprod!$B$1:$AG$1,0),FALSE)/1,0)-IFERROR(VLOOKUP($B131,'Slutlig allokering kvv'!$B$2:$AC$462,MATCH(K$3,'Slutlig allokering kvv'!$B$1:$AJ$1,0),FALSE)/1,0)</f>
        <v>0</v>
      </c>
      <c r="L131">
        <f>IFERROR(VLOOKUP($B131,Kraftvärmeprod!$B$1:$AH$479,MATCH(L$2,Kraftvärmeprod!$B$1:$AG$1,0),FALSE)/1,0)-IFERROR(VLOOKUP($B131,'Slutlig allokering kvv'!$B$2:$AC$462,MATCH(L$3,'Slutlig allokering kvv'!$B$1:$AJ$1,0),FALSE)/1,0)</f>
        <v>0</v>
      </c>
      <c r="M131" s="40">
        <f>IFERROR(VLOOKUP($B131,Miljö!$B$1:$S$477,MATCH(M$2,Miljö!$B$1:$X$1,0),FALSE)/1,0)-IFERROR(VLOOKUP($B131,'Slutlig allokering kvv'!$B$2:$AC$462,MATCH(M$3,'Slutlig allokering kvv'!$B$1:$AJ$1,0),FALSE)/1,0)</f>
        <v>0</v>
      </c>
      <c r="N131">
        <f>IFERROR(VLOOKUP($B131,Kraftvärmeprod!$B$1:$AH$479,MATCH(N$2,Kraftvärmeprod!$B$1:$AG$1,0),FALSE)/1,0)-IFERROR(VLOOKUP($B131,'Slutlig allokering kvv'!$B$2:$AC$462,MATCH(N$3,'Slutlig allokering kvv'!$B$1:$AJ$1,0),FALSE)/1,0)</f>
        <v>0</v>
      </c>
      <c r="O131">
        <f>IFERROR(VLOOKUP($B131,Kraftvärmeprod!$B$1:$AH$479,MATCH(O$2,Kraftvärmeprod!$B$1:$AG$1,0),FALSE)/1,0)-IFERROR(VLOOKUP($B131,'Slutlig allokering kvv'!$B$2:$AC$462,MATCH(O$3,'Slutlig allokering kvv'!$B$1:$AJ$1,0),FALSE)/1,0)</f>
        <v>0</v>
      </c>
      <c r="P131">
        <f>IFERROR(VLOOKUP($B131,Kraftvärmeprod!$B$1:$AH$479,MATCH(P$2,Kraftvärmeprod!$B$1:$AG$1,0),FALSE)/1,0)-IFERROR(VLOOKUP($B131,'Slutlig allokering kvv'!$B$2:$AC$462,MATCH(P$3,'Slutlig allokering kvv'!$B$1:$AJ$1,0),FALSE)/1,0)</f>
        <v>0</v>
      </c>
      <c r="Q131">
        <f>IFERROR(VLOOKUP($B131,Kraftvärmeprod!$B$1:$AH$479,MATCH(Q$2,Kraftvärmeprod!$B$1:$AG$1,0),FALSE)/1,0)-IFERROR(VLOOKUP($B131,'Slutlig allokering kvv'!$B$2:$AC$462,MATCH(Q$3,'Slutlig allokering kvv'!$B$1:$AJ$1,0),FALSE)/1,0)</f>
        <v>0</v>
      </c>
      <c r="R131">
        <f>IFERROR(VLOOKUP($B131,Kraftvärmeprod!$B$1:$AH$479,MATCH(R$2,Kraftvärmeprod!$B$1:$AG$1,0),FALSE)/1,0)-IFERROR(VLOOKUP($B131,'Slutlig allokering kvv'!$B$2:$AC$462,MATCH(R$3,'Slutlig allokering kvv'!$B$1:$AJ$1,0),FALSE)/1,0)</f>
        <v>0</v>
      </c>
      <c r="S131">
        <f>IFERROR(VLOOKUP($B131,Kraftvärmeprod!$B$1:$AH$479,MATCH(S$2,Kraftvärmeprod!$B$1:$AG$1,0),FALSE)/1,0)-IFERROR(VLOOKUP($B131,'Slutlig allokering kvv'!$B$2:$AC$462,MATCH(S$3,'Slutlig allokering kvv'!$B$1:$AJ$1,0),FALSE)/1,0)</f>
        <v>0</v>
      </c>
      <c r="T131">
        <f>IFERROR(VLOOKUP($B131,Kraftvärmeprod!$B$1:$AH$479,MATCH(T$2,Kraftvärmeprod!$B$1:$AG$1,0),FALSE)/1,0)-IFERROR(VLOOKUP($B131,'Slutlig allokering kvv'!$B$2:$AC$462,MATCH(T$3,'Slutlig allokering kvv'!$B$1:$AJ$1,0),FALSE)/1,0)</f>
        <v>0</v>
      </c>
      <c r="U131">
        <f>IFERROR(VLOOKUP($B131,Kraftvärmeprod!$B$1:$AH$479,MATCH(U$2,Kraftvärmeprod!$B$1:$AG$1,0),FALSE)/1,0)-IFERROR(VLOOKUP($B131,'Slutlig allokering kvv'!$B$2:$AC$462,MATCH(U$3,'Slutlig allokering kvv'!$B$1:$AJ$1,0),FALSE)/1,0)</f>
        <v>0</v>
      </c>
      <c r="V131">
        <f>IFERROR(VLOOKUP($B131,Kraftvärmeprod!$B$1:$AH$479,MATCH(V$2,Kraftvärmeprod!$B$1:$AG$1,0),FALSE)/1,0)-IFERROR(VLOOKUP($B131,'Slutlig allokering kvv'!$B$2:$AC$462,MATCH(V$3,'Slutlig allokering kvv'!$B$1:$AJ$1,0),FALSE)/1,0)</f>
        <v>0</v>
      </c>
      <c r="W131">
        <f>IFERROR(VLOOKUP($B131,Kraftvärmeprod!$B$1:$AH$479,MATCH(W$2,Kraftvärmeprod!$B$1:$AG$1,0),FALSE)/1,0)-IFERROR(VLOOKUP($B131,'Slutlig allokering kvv'!$B$2:$AC$462,MATCH(W$3,'Slutlig allokering kvv'!$B$1:$AJ$1,0),FALSE)/1,0)</f>
        <v>0</v>
      </c>
      <c r="X131">
        <f>IFERROR(VLOOKUP($B131,Kraftvärmeprod!$B$1:$AH$479,MATCH(X$2,Kraftvärmeprod!$B$1:$AG$1,0),FALSE)/1,0)-IFERROR(VLOOKUP($B131,'Slutlig allokering kvv'!$B$2:$AC$462,MATCH(X$3,'Slutlig allokering kvv'!$B$1:$AJ$1,0),FALSE)/1,0)</f>
        <v>0</v>
      </c>
      <c r="Y131">
        <f>IFERROR(VLOOKUP($B131,Kraftvärmeprod!$B$1:$AH$479,MATCH(Y$2,Kraftvärmeprod!$B$1:$AG$1,0),FALSE)/1,0)-IFERROR(VLOOKUP($B131,'Slutlig allokering kvv'!$B$2:$AC$462,MATCH(Y$3,'Slutlig allokering kvv'!$B$1:$AJ$1,0),FALSE)/1,0)</f>
        <v>0</v>
      </c>
      <c r="Z131">
        <f>IFERROR(VLOOKUP($B131,Kraftvärmeprod!$B$1:$AH$479,MATCH(Z$2,Kraftvärmeprod!$B$1:$AG$1,0),FALSE)/1,0)-IFERROR(VLOOKUP($B131,'Slutlig allokering kvv'!$B$2:$AC$462,MATCH(Z$3,'Slutlig allokering kvv'!$B$1:$AJ$1,0),FALSE)/1,0)</f>
        <v>0</v>
      </c>
      <c r="AA131">
        <f>IFERROR(VLOOKUP($B131,Kraftvärmeprod!$B$1:$AH$479,MATCH(AA$2,Kraftvärmeprod!$B$1:$AG$1,0),FALSE)/1,0)-IFERROR(VLOOKUP($B131,'Slutlig allokering kvv'!$B$2:$AC$462,MATCH(AA$3,'Slutlig allokering kvv'!$B$1:$AJ$1,0),FALSE)/1,0)</f>
        <v>0</v>
      </c>
      <c r="AB131">
        <f>IFERROR(VLOOKUP($B131,Kraftvärmeprod!$B$1:$AH$479,MATCH(AB$2,Kraftvärmeprod!$B$1:$AG$1,0),FALSE)/1,0)-IFERROR(VLOOKUP($B131,'Slutlig allokering kvv'!$B$2:$AC$462,MATCH(AB$3,'Slutlig allokering kvv'!$B$1:$AJ$1,0),FALSE)/1,0)</f>
        <v>0</v>
      </c>
      <c r="AE131">
        <f t="shared" si="2"/>
        <v>0</v>
      </c>
      <c r="AG131">
        <f>IFERROR(VLOOKUP(B131,'Slutlig allokering kvv'!$B$2:$AJ$462,MATCH("Summa justerad allokerad tillförd energi (utan hjälpel och rökgaskondensering):",'Slutlig allokering kvv'!$B$1:$AK$1,0),FALSE)/1,"")</f>
        <v>0</v>
      </c>
      <c r="AI131" s="23" t="str">
        <f>IFERROR(1-VLOOKUP(B131,'Slutlig allokering kvv'!$B$2:$AJ$462,MATCH("Andel av bränsle i kvv som allokerats till värme, exklusive rökgaskondensering och hjälpel",'Slutlig allokering kvv'!$B$1:$AK$1,0),FALSE),"")</f>
        <v/>
      </c>
      <c r="AK131" s="23" t="str">
        <f t="shared" si="3"/>
        <v/>
      </c>
    </row>
    <row r="132" spans="1:37" x14ac:dyDescent="0.25">
      <c r="A132" s="2" t="s">
        <v>185</v>
      </c>
      <c r="B132" s="2" t="s">
        <v>186</v>
      </c>
      <c r="C132" s="2">
        <f>IFERROR(VLOOKUP($B132,Kraftvärmeprod!$B$1:$AH$479,MATCH(C$3,Kraftvärmeprod!$B$1:$AG$1,0),FALSE)/1,"")</f>
        <v>39.9</v>
      </c>
      <c r="D132" s="2">
        <f>IFERROR(VLOOKUP($B132,Kraftvärmeprod!$B$1:$AH$479,MATCH(D$3,Kraftvärmeprod!$B$1:$AG$1,0),FALSE)/1,"")</f>
        <v>8.4</v>
      </c>
      <c r="E132">
        <f>IFERROR(VLOOKUP($B132,Kraftvärmeprod!$B$1:$AH$479,MATCH(E$2,Kraftvärmeprod!$B$1:$AG$1,0),FALSE)/1,0)-IFERROR(VLOOKUP($B132,'Slutlig allokering kvv'!$B$2:$AC$462,MATCH(E$3,'Slutlig allokering kvv'!$B$1:$AJ$1,0),FALSE)/1,0)</f>
        <v>0</v>
      </c>
      <c r="F132">
        <f>IFERROR(VLOOKUP($B132,Kraftvärmeprod!$B$1:$AH$479,MATCH(F$2,Kraftvärmeprod!$B$1:$AG$1,0),FALSE)/1,0)-IFERROR(VLOOKUP($B132,'Slutlig allokering kvv'!$B$2:$AC$462,MATCH(F$3,'Slutlig allokering kvv'!$B$1:$AJ$1,0),FALSE)/1,0)</f>
        <v>0</v>
      </c>
      <c r="G132">
        <f>IFERROR(VLOOKUP($B132,Kraftvärmeprod!$B$1:$AH$479,MATCH(G$2,Kraftvärmeprod!$B$1:$AG$1,0),FALSE)/1,0)-IFERROR(VLOOKUP($B132,'Slutlig allokering kvv'!$B$2:$AC$462,MATCH(G$3,'Slutlig allokering kvv'!$B$1:$AJ$1,0),FALSE)/1,0)</f>
        <v>4.25129</v>
      </c>
      <c r="H132">
        <f>IFERROR(VLOOKUP($B132,Kraftvärmeprod!$B$1:$AH$479,MATCH(H$2,Kraftvärmeprod!$B$1:$AG$1,0),FALSE)/1,0)-IFERROR(VLOOKUP($B132,'Slutlig allokering kvv'!$B$2:$AC$462,MATCH(H$3,'Slutlig allokering kvv'!$B$1:$AJ$1,0),FALSE)/1,0)</f>
        <v>0</v>
      </c>
      <c r="I132">
        <f>IFERROR(VLOOKUP($B132,Kraftvärmeprod!$B$1:$AH$479,MATCH(I$2,Kraftvärmeprod!$B$1:$AG$1,0),FALSE)/1,0)-IFERROR(VLOOKUP($B132,'Slutlig allokering kvv'!$B$2:$AC$462,MATCH(I$3,'Slutlig allokering kvv'!$B$1:$AJ$1,0),FALSE)/1,0)</f>
        <v>0</v>
      </c>
      <c r="J132">
        <f>IFERROR(VLOOKUP($B132,Kraftvärmeprod!$B$1:$AH$479,MATCH(J$2,Kraftvärmeprod!$B$1:$AG$1,0),FALSE)/1,0)-IFERROR(VLOOKUP($B132,'Slutlig allokering kvv'!$B$2:$AC$462,MATCH(J$3,'Slutlig allokering kvv'!$B$1:$AJ$1,0),FALSE)/1,0)</f>
        <v>0</v>
      </c>
      <c r="K132">
        <f>IFERROR(VLOOKUP($B132,Kraftvärmeprod!$B$1:$AH$479,MATCH(K$2,Kraftvärmeprod!$B$1:$AG$1,0),FALSE)/1,0)-IFERROR(VLOOKUP($B132,'Slutlig allokering kvv'!$B$2:$AC$462,MATCH(K$3,'Slutlig allokering kvv'!$B$1:$AJ$1,0),FALSE)/1,0)</f>
        <v>0</v>
      </c>
      <c r="L132">
        <f>IFERROR(VLOOKUP($B132,Kraftvärmeprod!$B$1:$AH$479,MATCH(L$2,Kraftvärmeprod!$B$1:$AG$1,0),FALSE)/1,0)-IFERROR(VLOOKUP($B132,'Slutlig allokering kvv'!$B$2:$AC$462,MATCH(L$3,'Slutlig allokering kvv'!$B$1:$AJ$1,0),FALSE)/1,0)</f>
        <v>4.25129</v>
      </c>
      <c r="M132" s="40">
        <f>IFERROR(VLOOKUP($B132,Miljö!$B$1:$S$477,MATCH(M$2,Miljö!$B$1:$X$1,0),FALSE)/1,0)-IFERROR(VLOOKUP($B132,'Slutlig allokering kvv'!$B$2:$AC$462,MATCH(M$3,'Slutlig allokering kvv'!$B$1:$AJ$1,0),FALSE)/1,0)</f>
        <v>0</v>
      </c>
      <c r="N132">
        <f>IFERROR(VLOOKUP($B132,Kraftvärmeprod!$B$1:$AH$479,MATCH(N$2,Kraftvärmeprod!$B$1:$AG$1,0),FALSE)/1,0)-IFERROR(VLOOKUP($B132,'Slutlig allokering kvv'!$B$2:$AC$462,MATCH(N$3,'Slutlig allokering kvv'!$B$1:$AJ$1,0),FALSE)/1,0)</f>
        <v>0</v>
      </c>
      <c r="O132">
        <f>IFERROR(VLOOKUP($B132,Kraftvärmeprod!$B$1:$AH$479,MATCH(O$2,Kraftvärmeprod!$B$1:$AG$1,0),FALSE)/1,0)-IFERROR(VLOOKUP($B132,'Slutlig allokering kvv'!$B$2:$AC$462,MATCH(O$3,'Slutlig allokering kvv'!$B$1:$AJ$1,0),FALSE)/1,0)</f>
        <v>0</v>
      </c>
      <c r="P132">
        <f>IFERROR(VLOOKUP($B132,Kraftvärmeprod!$B$1:$AH$479,MATCH(P$2,Kraftvärmeprod!$B$1:$AG$1,0),FALSE)/1,0)-IFERROR(VLOOKUP($B132,'Slutlig allokering kvv'!$B$2:$AC$462,MATCH(P$3,'Slutlig allokering kvv'!$B$1:$AJ$1,0),FALSE)/1,0)</f>
        <v>0</v>
      </c>
      <c r="Q132">
        <f>IFERROR(VLOOKUP($B132,Kraftvärmeprod!$B$1:$AH$479,MATCH(Q$2,Kraftvärmeprod!$B$1:$AG$1,0),FALSE)/1,0)-IFERROR(VLOOKUP($B132,'Slutlig allokering kvv'!$B$2:$AC$462,MATCH(Q$3,'Slutlig allokering kvv'!$B$1:$AJ$1,0),FALSE)/1,0)</f>
        <v>6.4124000000000017</v>
      </c>
      <c r="R132">
        <f>IFERROR(VLOOKUP($B132,Kraftvärmeprod!$B$1:$AH$479,MATCH(R$2,Kraftvärmeprod!$B$1:$AG$1,0),FALSE)/1,0)-IFERROR(VLOOKUP($B132,'Slutlig allokering kvv'!$B$2:$AC$462,MATCH(R$3,'Slutlig allokering kvv'!$B$1:$AJ$1,0),FALSE)/1,0)</f>
        <v>6.4124000000000017</v>
      </c>
      <c r="S132">
        <f>IFERROR(VLOOKUP($B132,Kraftvärmeprod!$B$1:$AH$479,MATCH(S$2,Kraftvärmeprod!$B$1:$AG$1,0),FALSE)/1,0)-IFERROR(VLOOKUP($B132,'Slutlig allokering kvv'!$B$2:$AC$462,MATCH(S$3,'Slutlig allokering kvv'!$B$1:$AJ$1,0),FALSE)/1,0)</f>
        <v>0</v>
      </c>
      <c r="T132">
        <f>IFERROR(VLOOKUP($B132,Kraftvärmeprod!$B$1:$AH$479,MATCH(T$2,Kraftvärmeprod!$B$1:$AG$1,0),FALSE)/1,0)-IFERROR(VLOOKUP($B132,'Slutlig allokering kvv'!$B$2:$AC$462,MATCH(T$3,'Slutlig allokering kvv'!$B$1:$AJ$1,0),FALSE)/1,0)</f>
        <v>0</v>
      </c>
      <c r="U132">
        <f>IFERROR(VLOOKUP($B132,Kraftvärmeprod!$B$1:$AH$479,MATCH(U$2,Kraftvärmeprod!$B$1:$AG$1,0),FALSE)/1,0)-IFERROR(VLOOKUP($B132,'Slutlig allokering kvv'!$B$2:$AC$462,MATCH(U$3,'Slutlig allokering kvv'!$B$1:$AJ$1,0),FALSE)/1,0)</f>
        <v>0</v>
      </c>
      <c r="V132">
        <f>IFERROR(VLOOKUP($B132,Kraftvärmeprod!$B$1:$AH$479,MATCH(V$2,Kraftvärmeprod!$B$1:$AG$1,0),FALSE)/1,0)-IFERROR(VLOOKUP($B132,'Slutlig allokering kvv'!$B$2:$AC$462,MATCH(V$3,'Slutlig allokering kvv'!$B$1:$AJ$1,0),FALSE)/1,0)</f>
        <v>0</v>
      </c>
      <c r="W132">
        <f>IFERROR(VLOOKUP($B132,Kraftvärmeprod!$B$1:$AH$479,MATCH(W$2,Kraftvärmeprod!$B$1:$AG$1,0),FALSE)/1,0)-IFERROR(VLOOKUP($B132,'Slutlig allokering kvv'!$B$2:$AC$462,MATCH(W$3,'Slutlig allokering kvv'!$B$1:$AJ$1,0),FALSE)/1,0)</f>
        <v>0</v>
      </c>
      <c r="X132">
        <f>IFERROR(VLOOKUP($B132,Kraftvärmeprod!$B$1:$AH$479,MATCH(X$2,Kraftvärmeprod!$B$1:$AG$1,0),FALSE)/1,0)-IFERROR(VLOOKUP($B132,'Slutlig allokering kvv'!$B$2:$AC$462,MATCH(X$3,'Slutlig allokering kvv'!$B$1:$AJ$1,0),FALSE)/1,0)</f>
        <v>0</v>
      </c>
      <c r="Y132">
        <f>IFERROR(VLOOKUP($B132,Kraftvärmeprod!$B$1:$AH$479,MATCH(Y$2,Kraftvärmeprod!$B$1:$AG$1,0),FALSE)/1,0)-IFERROR(VLOOKUP($B132,'Slutlig allokering kvv'!$B$2:$AC$462,MATCH(Y$3,'Slutlig allokering kvv'!$B$1:$AJ$1,0),FALSE)/1,0)</f>
        <v>0</v>
      </c>
      <c r="Z132">
        <f>IFERROR(VLOOKUP($B132,Kraftvärmeprod!$B$1:$AH$479,MATCH(Z$2,Kraftvärmeprod!$B$1:$AG$1,0),FALSE)/1,0)-IFERROR(VLOOKUP($B132,'Slutlig allokering kvv'!$B$2:$AC$462,MATCH(Z$3,'Slutlig allokering kvv'!$B$1:$AJ$1,0),FALSE)/1,0)</f>
        <v>0</v>
      </c>
      <c r="AA132">
        <f>IFERROR(VLOOKUP($B132,Kraftvärmeprod!$B$1:$AH$479,MATCH(AA$2,Kraftvärmeprod!$B$1:$AG$1,0),FALSE)/1,0)-IFERROR(VLOOKUP($B132,'Slutlig allokering kvv'!$B$2:$AC$462,MATCH(AA$3,'Slutlig allokering kvv'!$B$1:$AJ$1,0),FALSE)/1,0)</f>
        <v>0</v>
      </c>
      <c r="AB132">
        <f>IFERROR(VLOOKUP($B132,Kraftvärmeprod!$B$1:$AH$479,MATCH(AB$2,Kraftvärmeprod!$B$1:$AG$1,0),FALSE)/1,0)-IFERROR(VLOOKUP($B132,'Slutlig allokering kvv'!$B$2:$AC$462,MATCH(AB$3,'Slutlig allokering kvv'!$B$1:$AJ$1,0),FALSE)/1,0)</f>
        <v>0</v>
      </c>
      <c r="AE132">
        <f t="shared" si="2"/>
        <v>21.327380000000005</v>
      </c>
      <c r="AG132">
        <f>IFERROR(VLOOKUP(B132,'Slutlig allokering kvv'!$B$2:$AJ$462,MATCH("Summa justerad allokerad tillförd energi (utan hjälpel och rökgaskondensering):",'Slutlig allokering kvv'!$B$1:$AK$1,0),FALSE)/1,"")</f>
        <v>38.872619999999998</v>
      </c>
      <c r="AI132" s="23">
        <f>IFERROR(1-VLOOKUP(B132,'Slutlig allokering kvv'!$B$2:$AJ$462,MATCH("Andel av bränsle i kvv som allokerats till värme, exklusive rökgaskondensering och hjälpel",'Slutlig allokering kvv'!$B$1:$AK$1,0),FALSE),"")</f>
        <v>0.35427541528239215</v>
      </c>
      <c r="AK132" s="23">
        <f t="shared" si="3"/>
        <v>0.35427541528239209</v>
      </c>
    </row>
    <row r="133" spans="1:37" x14ac:dyDescent="0.25">
      <c r="A133" s="2" t="s">
        <v>185</v>
      </c>
      <c r="B133" s="2" t="s">
        <v>187</v>
      </c>
      <c r="C133" s="2" t="str">
        <f>IFERROR(VLOOKUP($B133,Kraftvärmeprod!$B$1:$AH$479,MATCH(C$3,Kraftvärmeprod!$B$1:$AG$1,0),FALSE)/1,"")</f>
        <v/>
      </c>
      <c r="D133" s="2" t="str">
        <f>IFERROR(VLOOKUP($B133,Kraftvärmeprod!$B$1:$AH$479,MATCH(D$3,Kraftvärmeprod!$B$1:$AG$1,0),FALSE)/1,"")</f>
        <v/>
      </c>
      <c r="E133">
        <f>IFERROR(VLOOKUP($B133,Kraftvärmeprod!$B$1:$AH$479,MATCH(E$2,Kraftvärmeprod!$B$1:$AG$1,0),FALSE)/1,0)-IFERROR(VLOOKUP($B133,'Slutlig allokering kvv'!$B$2:$AC$462,MATCH(E$3,'Slutlig allokering kvv'!$B$1:$AJ$1,0),FALSE)/1,0)</f>
        <v>0</v>
      </c>
      <c r="F133">
        <f>IFERROR(VLOOKUP($B133,Kraftvärmeprod!$B$1:$AH$479,MATCH(F$2,Kraftvärmeprod!$B$1:$AG$1,0),FALSE)/1,0)-IFERROR(VLOOKUP($B133,'Slutlig allokering kvv'!$B$2:$AC$462,MATCH(F$3,'Slutlig allokering kvv'!$B$1:$AJ$1,0),FALSE)/1,0)</f>
        <v>0</v>
      </c>
      <c r="G133">
        <f>IFERROR(VLOOKUP($B133,Kraftvärmeprod!$B$1:$AH$479,MATCH(G$2,Kraftvärmeprod!$B$1:$AG$1,0),FALSE)/1,0)-IFERROR(VLOOKUP($B133,'Slutlig allokering kvv'!$B$2:$AC$462,MATCH(G$3,'Slutlig allokering kvv'!$B$1:$AJ$1,0),FALSE)/1,0)</f>
        <v>0</v>
      </c>
      <c r="H133">
        <f>IFERROR(VLOOKUP($B133,Kraftvärmeprod!$B$1:$AH$479,MATCH(H$2,Kraftvärmeprod!$B$1:$AG$1,0),FALSE)/1,0)-IFERROR(VLOOKUP($B133,'Slutlig allokering kvv'!$B$2:$AC$462,MATCH(H$3,'Slutlig allokering kvv'!$B$1:$AJ$1,0),FALSE)/1,0)</f>
        <v>0</v>
      </c>
      <c r="I133">
        <f>IFERROR(VLOOKUP($B133,Kraftvärmeprod!$B$1:$AH$479,MATCH(I$2,Kraftvärmeprod!$B$1:$AG$1,0),FALSE)/1,0)-IFERROR(VLOOKUP($B133,'Slutlig allokering kvv'!$B$2:$AC$462,MATCH(I$3,'Slutlig allokering kvv'!$B$1:$AJ$1,0),FALSE)/1,0)</f>
        <v>0</v>
      </c>
      <c r="J133">
        <f>IFERROR(VLOOKUP($B133,Kraftvärmeprod!$B$1:$AH$479,MATCH(J$2,Kraftvärmeprod!$B$1:$AG$1,0),FALSE)/1,0)-IFERROR(VLOOKUP($B133,'Slutlig allokering kvv'!$B$2:$AC$462,MATCH(J$3,'Slutlig allokering kvv'!$B$1:$AJ$1,0),FALSE)/1,0)</f>
        <v>0</v>
      </c>
      <c r="K133">
        <f>IFERROR(VLOOKUP($B133,Kraftvärmeprod!$B$1:$AH$479,MATCH(K$2,Kraftvärmeprod!$B$1:$AG$1,0),FALSE)/1,0)-IFERROR(VLOOKUP($B133,'Slutlig allokering kvv'!$B$2:$AC$462,MATCH(K$3,'Slutlig allokering kvv'!$B$1:$AJ$1,0),FALSE)/1,0)</f>
        <v>0</v>
      </c>
      <c r="L133">
        <f>IFERROR(VLOOKUP($B133,Kraftvärmeprod!$B$1:$AH$479,MATCH(L$2,Kraftvärmeprod!$B$1:$AG$1,0),FALSE)/1,0)-IFERROR(VLOOKUP($B133,'Slutlig allokering kvv'!$B$2:$AC$462,MATCH(L$3,'Slutlig allokering kvv'!$B$1:$AJ$1,0),FALSE)/1,0)</f>
        <v>0</v>
      </c>
      <c r="M133" s="40">
        <f>IFERROR(VLOOKUP($B133,Miljö!$B$1:$S$477,MATCH(M$2,Miljö!$B$1:$X$1,0),FALSE)/1,0)-IFERROR(VLOOKUP($B133,'Slutlig allokering kvv'!$B$2:$AC$462,MATCH(M$3,'Slutlig allokering kvv'!$B$1:$AJ$1,0),FALSE)/1,0)</f>
        <v>0</v>
      </c>
      <c r="N133">
        <f>IFERROR(VLOOKUP($B133,Kraftvärmeprod!$B$1:$AH$479,MATCH(N$2,Kraftvärmeprod!$B$1:$AG$1,0),FALSE)/1,0)-IFERROR(VLOOKUP($B133,'Slutlig allokering kvv'!$B$2:$AC$462,MATCH(N$3,'Slutlig allokering kvv'!$B$1:$AJ$1,0),FALSE)/1,0)</f>
        <v>0</v>
      </c>
      <c r="O133">
        <f>IFERROR(VLOOKUP($B133,Kraftvärmeprod!$B$1:$AH$479,MATCH(O$2,Kraftvärmeprod!$B$1:$AG$1,0),FALSE)/1,0)-IFERROR(VLOOKUP($B133,'Slutlig allokering kvv'!$B$2:$AC$462,MATCH(O$3,'Slutlig allokering kvv'!$B$1:$AJ$1,0),FALSE)/1,0)</f>
        <v>0</v>
      </c>
      <c r="P133">
        <f>IFERROR(VLOOKUP($B133,Kraftvärmeprod!$B$1:$AH$479,MATCH(P$2,Kraftvärmeprod!$B$1:$AG$1,0),FALSE)/1,0)-IFERROR(VLOOKUP($B133,'Slutlig allokering kvv'!$B$2:$AC$462,MATCH(P$3,'Slutlig allokering kvv'!$B$1:$AJ$1,0),FALSE)/1,0)</f>
        <v>0</v>
      </c>
      <c r="Q133">
        <f>IFERROR(VLOOKUP($B133,Kraftvärmeprod!$B$1:$AH$479,MATCH(Q$2,Kraftvärmeprod!$B$1:$AG$1,0),FALSE)/1,0)-IFERROR(VLOOKUP($B133,'Slutlig allokering kvv'!$B$2:$AC$462,MATCH(Q$3,'Slutlig allokering kvv'!$B$1:$AJ$1,0),FALSE)/1,0)</f>
        <v>0</v>
      </c>
      <c r="R133">
        <f>IFERROR(VLOOKUP($B133,Kraftvärmeprod!$B$1:$AH$479,MATCH(R$2,Kraftvärmeprod!$B$1:$AG$1,0),FALSE)/1,0)-IFERROR(VLOOKUP($B133,'Slutlig allokering kvv'!$B$2:$AC$462,MATCH(R$3,'Slutlig allokering kvv'!$B$1:$AJ$1,0),FALSE)/1,0)</f>
        <v>0</v>
      </c>
      <c r="S133">
        <f>IFERROR(VLOOKUP($B133,Kraftvärmeprod!$B$1:$AH$479,MATCH(S$2,Kraftvärmeprod!$B$1:$AG$1,0),FALSE)/1,0)-IFERROR(VLOOKUP($B133,'Slutlig allokering kvv'!$B$2:$AC$462,MATCH(S$3,'Slutlig allokering kvv'!$B$1:$AJ$1,0),FALSE)/1,0)</f>
        <v>0</v>
      </c>
      <c r="T133">
        <f>IFERROR(VLOOKUP($B133,Kraftvärmeprod!$B$1:$AH$479,MATCH(T$2,Kraftvärmeprod!$B$1:$AG$1,0),FALSE)/1,0)-IFERROR(VLOOKUP($B133,'Slutlig allokering kvv'!$B$2:$AC$462,MATCH(T$3,'Slutlig allokering kvv'!$B$1:$AJ$1,0),FALSE)/1,0)</f>
        <v>0</v>
      </c>
      <c r="U133">
        <f>IFERROR(VLOOKUP($B133,Kraftvärmeprod!$B$1:$AH$479,MATCH(U$2,Kraftvärmeprod!$B$1:$AG$1,0),FALSE)/1,0)-IFERROR(VLOOKUP($B133,'Slutlig allokering kvv'!$B$2:$AC$462,MATCH(U$3,'Slutlig allokering kvv'!$B$1:$AJ$1,0),FALSE)/1,0)</f>
        <v>0</v>
      </c>
      <c r="V133">
        <f>IFERROR(VLOOKUP($B133,Kraftvärmeprod!$B$1:$AH$479,MATCH(V$2,Kraftvärmeprod!$B$1:$AG$1,0),FALSE)/1,0)-IFERROR(VLOOKUP($B133,'Slutlig allokering kvv'!$B$2:$AC$462,MATCH(V$3,'Slutlig allokering kvv'!$B$1:$AJ$1,0),FALSE)/1,0)</f>
        <v>0</v>
      </c>
      <c r="W133">
        <f>IFERROR(VLOOKUP($B133,Kraftvärmeprod!$B$1:$AH$479,MATCH(W$2,Kraftvärmeprod!$B$1:$AG$1,0),FALSE)/1,0)-IFERROR(VLOOKUP($B133,'Slutlig allokering kvv'!$B$2:$AC$462,MATCH(W$3,'Slutlig allokering kvv'!$B$1:$AJ$1,0),FALSE)/1,0)</f>
        <v>0</v>
      </c>
      <c r="X133">
        <f>IFERROR(VLOOKUP($B133,Kraftvärmeprod!$B$1:$AH$479,MATCH(X$2,Kraftvärmeprod!$B$1:$AG$1,0),FALSE)/1,0)-IFERROR(VLOOKUP($B133,'Slutlig allokering kvv'!$B$2:$AC$462,MATCH(X$3,'Slutlig allokering kvv'!$B$1:$AJ$1,0),FALSE)/1,0)</f>
        <v>0</v>
      </c>
      <c r="Y133">
        <f>IFERROR(VLOOKUP($B133,Kraftvärmeprod!$B$1:$AH$479,MATCH(Y$2,Kraftvärmeprod!$B$1:$AG$1,0),FALSE)/1,0)-IFERROR(VLOOKUP($B133,'Slutlig allokering kvv'!$B$2:$AC$462,MATCH(Y$3,'Slutlig allokering kvv'!$B$1:$AJ$1,0),FALSE)/1,0)</f>
        <v>0</v>
      </c>
      <c r="Z133">
        <f>IFERROR(VLOOKUP($B133,Kraftvärmeprod!$B$1:$AH$479,MATCH(Z$2,Kraftvärmeprod!$B$1:$AG$1,0),FALSE)/1,0)-IFERROR(VLOOKUP($B133,'Slutlig allokering kvv'!$B$2:$AC$462,MATCH(Z$3,'Slutlig allokering kvv'!$B$1:$AJ$1,0),FALSE)/1,0)</f>
        <v>0</v>
      </c>
      <c r="AA133">
        <f>IFERROR(VLOOKUP($B133,Kraftvärmeprod!$B$1:$AH$479,MATCH(AA$2,Kraftvärmeprod!$B$1:$AG$1,0),FALSE)/1,0)-IFERROR(VLOOKUP($B133,'Slutlig allokering kvv'!$B$2:$AC$462,MATCH(AA$3,'Slutlig allokering kvv'!$B$1:$AJ$1,0),FALSE)/1,0)</f>
        <v>0</v>
      </c>
      <c r="AB133">
        <f>IFERROR(VLOOKUP($B133,Kraftvärmeprod!$B$1:$AH$479,MATCH(AB$2,Kraftvärmeprod!$B$1:$AG$1,0),FALSE)/1,0)-IFERROR(VLOOKUP($B133,'Slutlig allokering kvv'!$B$2:$AC$462,MATCH(AB$3,'Slutlig allokering kvv'!$B$1:$AJ$1,0),FALSE)/1,0)</f>
        <v>0</v>
      </c>
      <c r="AE133">
        <f t="shared" si="2"/>
        <v>0</v>
      </c>
      <c r="AG133">
        <f>IFERROR(VLOOKUP(B133,'Slutlig allokering kvv'!$B$2:$AJ$462,MATCH("Summa justerad allokerad tillförd energi (utan hjälpel och rökgaskondensering):",'Slutlig allokering kvv'!$B$1:$AK$1,0),FALSE)/1,"")</f>
        <v>0</v>
      </c>
      <c r="AI133" s="23" t="str">
        <f>IFERROR(1-VLOOKUP(B133,'Slutlig allokering kvv'!$B$2:$AJ$462,MATCH("Andel av bränsle i kvv som allokerats till värme, exklusive rökgaskondensering och hjälpel",'Slutlig allokering kvv'!$B$1:$AK$1,0),FALSE),"")</f>
        <v/>
      </c>
      <c r="AK133" s="23" t="str">
        <f t="shared" si="3"/>
        <v/>
      </c>
    </row>
    <row r="134" spans="1:37" x14ac:dyDescent="0.25">
      <c r="A134" s="2" t="s">
        <v>185</v>
      </c>
      <c r="B134" s="2" t="s">
        <v>188</v>
      </c>
      <c r="C134" s="2" t="str">
        <f>IFERROR(VLOOKUP($B134,Kraftvärmeprod!$B$1:$AH$479,MATCH(C$3,Kraftvärmeprod!$B$1:$AG$1,0),FALSE)/1,"")</f>
        <v/>
      </c>
      <c r="D134" s="2" t="str">
        <f>IFERROR(VLOOKUP($B134,Kraftvärmeprod!$B$1:$AH$479,MATCH(D$3,Kraftvärmeprod!$B$1:$AG$1,0),FALSE)/1,"")</f>
        <v/>
      </c>
      <c r="E134">
        <f>IFERROR(VLOOKUP($B134,Kraftvärmeprod!$B$1:$AH$479,MATCH(E$2,Kraftvärmeprod!$B$1:$AG$1,0),FALSE)/1,0)-IFERROR(VLOOKUP($B134,'Slutlig allokering kvv'!$B$2:$AC$462,MATCH(E$3,'Slutlig allokering kvv'!$B$1:$AJ$1,0),FALSE)/1,0)</f>
        <v>0</v>
      </c>
      <c r="F134">
        <f>IFERROR(VLOOKUP($B134,Kraftvärmeprod!$B$1:$AH$479,MATCH(F$2,Kraftvärmeprod!$B$1:$AG$1,0),FALSE)/1,0)-IFERROR(VLOOKUP($B134,'Slutlig allokering kvv'!$B$2:$AC$462,MATCH(F$3,'Slutlig allokering kvv'!$B$1:$AJ$1,0),FALSE)/1,0)</f>
        <v>0</v>
      </c>
      <c r="G134">
        <f>IFERROR(VLOOKUP($B134,Kraftvärmeprod!$B$1:$AH$479,MATCH(G$2,Kraftvärmeprod!$B$1:$AG$1,0),FALSE)/1,0)-IFERROR(VLOOKUP($B134,'Slutlig allokering kvv'!$B$2:$AC$462,MATCH(G$3,'Slutlig allokering kvv'!$B$1:$AJ$1,0),FALSE)/1,0)</f>
        <v>0</v>
      </c>
      <c r="H134">
        <f>IFERROR(VLOOKUP($B134,Kraftvärmeprod!$B$1:$AH$479,MATCH(H$2,Kraftvärmeprod!$B$1:$AG$1,0),FALSE)/1,0)-IFERROR(VLOOKUP($B134,'Slutlig allokering kvv'!$B$2:$AC$462,MATCH(H$3,'Slutlig allokering kvv'!$B$1:$AJ$1,0),FALSE)/1,0)</f>
        <v>0</v>
      </c>
      <c r="I134">
        <f>IFERROR(VLOOKUP($B134,Kraftvärmeprod!$B$1:$AH$479,MATCH(I$2,Kraftvärmeprod!$B$1:$AG$1,0),FALSE)/1,0)-IFERROR(VLOOKUP($B134,'Slutlig allokering kvv'!$B$2:$AC$462,MATCH(I$3,'Slutlig allokering kvv'!$B$1:$AJ$1,0),FALSE)/1,0)</f>
        <v>0</v>
      </c>
      <c r="J134">
        <f>IFERROR(VLOOKUP($B134,Kraftvärmeprod!$B$1:$AH$479,MATCH(J$2,Kraftvärmeprod!$B$1:$AG$1,0),FALSE)/1,0)-IFERROR(VLOOKUP($B134,'Slutlig allokering kvv'!$B$2:$AC$462,MATCH(J$3,'Slutlig allokering kvv'!$B$1:$AJ$1,0),FALSE)/1,0)</f>
        <v>0</v>
      </c>
      <c r="K134">
        <f>IFERROR(VLOOKUP($B134,Kraftvärmeprod!$B$1:$AH$479,MATCH(K$2,Kraftvärmeprod!$B$1:$AG$1,0),FALSE)/1,0)-IFERROR(VLOOKUP($B134,'Slutlig allokering kvv'!$B$2:$AC$462,MATCH(K$3,'Slutlig allokering kvv'!$B$1:$AJ$1,0),FALSE)/1,0)</f>
        <v>0</v>
      </c>
      <c r="L134">
        <f>IFERROR(VLOOKUP($B134,Kraftvärmeprod!$B$1:$AH$479,MATCH(L$2,Kraftvärmeprod!$B$1:$AG$1,0),FALSE)/1,0)-IFERROR(VLOOKUP($B134,'Slutlig allokering kvv'!$B$2:$AC$462,MATCH(L$3,'Slutlig allokering kvv'!$B$1:$AJ$1,0),FALSE)/1,0)</f>
        <v>0</v>
      </c>
      <c r="M134" s="40">
        <f>IFERROR(VLOOKUP($B134,Miljö!$B$1:$S$477,MATCH(M$2,Miljö!$B$1:$X$1,0),FALSE)/1,0)-IFERROR(VLOOKUP($B134,'Slutlig allokering kvv'!$B$2:$AC$462,MATCH(M$3,'Slutlig allokering kvv'!$B$1:$AJ$1,0),FALSE)/1,0)</f>
        <v>0</v>
      </c>
      <c r="N134">
        <f>IFERROR(VLOOKUP($B134,Kraftvärmeprod!$B$1:$AH$479,MATCH(N$2,Kraftvärmeprod!$B$1:$AG$1,0),FALSE)/1,0)-IFERROR(VLOOKUP($B134,'Slutlig allokering kvv'!$B$2:$AC$462,MATCH(N$3,'Slutlig allokering kvv'!$B$1:$AJ$1,0),FALSE)/1,0)</f>
        <v>0</v>
      </c>
      <c r="O134">
        <f>IFERROR(VLOOKUP($B134,Kraftvärmeprod!$B$1:$AH$479,MATCH(O$2,Kraftvärmeprod!$B$1:$AG$1,0),FALSE)/1,0)-IFERROR(VLOOKUP($B134,'Slutlig allokering kvv'!$B$2:$AC$462,MATCH(O$3,'Slutlig allokering kvv'!$B$1:$AJ$1,0),FALSE)/1,0)</f>
        <v>0</v>
      </c>
      <c r="P134">
        <f>IFERROR(VLOOKUP($B134,Kraftvärmeprod!$B$1:$AH$479,MATCH(P$2,Kraftvärmeprod!$B$1:$AG$1,0),FALSE)/1,0)-IFERROR(VLOOKUP($B134,'Slutlig allokering kvv'!$B$2:$AC$462,MATCH(P$3,'Slutlig allokering kvv'!$B$1:$AJ$1,0),FALSE)/1,0)</f>
        <v>0</v>
      </c>
      <c r="Q134">
        <f>IFERROR(VLOOKUP($B134,Kraftvärmeprod!$B$1:$AH$479,MATCH(Q$2,Kraftvärmeprod!$B$1:$AG$1,0),FALSE)/1,0)-IFERROR(VLOOKUP($B134,'Slutlig allokering kvv'!$B$2:$AC$462,MATCH(Q$3,'Slutlig allokering kvv'!$B$1:$AJ$1,0),FALSE)/1,0)</f>
        <v>0</v>
      </c>
      <c r="R134">
        <f>IFERROR(VLOOKUP($B134,Kraftvärmeprod!$B$1:$AH$479,MATCH(R$2,Kraftvärmeprod!$B$1:$AG$1,0),FALSE)/1,0)-IFERROR(VLOOKUP($B134,'Slutlig allokering kvv'!$B$2:$AC$462,MATCH(R$3,'Slutlig allokering kvv'!$B$1:$AJ$1,0),FALSE)/1,0)</f>
        <v>0</v>
      </c>
      <c r="S134">
        <f>IFERROR(VLOOKUP($B134,Kraftvärmeprod!$B$1:$AH$479,MATCH(S$2,Kraftvärmeprod!$B$1:$AG$1,0),FALSE)/1,0)-IFERROR(VLOOKUP($B134,'Slutlig allokering kvv'!$B$2:$AC$462,MATCH(S$3,'Slutlig allokering kvv'!$B$1:$AJ$1,0),FALSE)/1,0)</f>
        <v>0</v>
      </c>
      <c r="T134">
        <f>IFERROR(VLOOKUP($B134,Kraftvärmeprod!$B$1:$AH$479,MATCH(T$2,Kraftvärmeprod!$B$1:$AG$1,0),FALSE)/1,0)-IFERROR(VLOOKUP($B134,'Slutlig allokering kvv'!$B$2:$AC$462,MATCH(T$3,'Slutlig allokering kvv'!$B$1:$AJ$1,0),FALSE)/1,0)</f>
        <v>0</v>
      </c>
      <c r="U134">
        <f>IFERROR(VLOOKUP($B134,Kraftvärmeprod!$B$1:$AH$479,MATCH(U$2,Kraftvärmeprod!$B$1:$AG$1,0),FALSE)/1,0)-IFERROR(VLOOKUP($B134,'Slutlig allokering kvv'!$B$2:$AC$462,MATCH(U$3,'Slutlig allokering kvv'!$B$1:$AJ$1,0),FALSE)/1,0)</f>
        <v>0</v>
      </c>
      <c r="V134">
        <f>IFERROR(VLOOKUP($B134,Kraftvärmeprod!$B$1:$AH$479,MATCH(V$2,Kraftvärmeprod!$B$1:$AG$1,0),FALSE)/1,0)-IFERROR(VLOOKUP($B134,'Slutlig allokering kvv'!$B$2:$AC$462,MATCH(V$3,'Slutlig allokering kvv'!$B$1:$AJ$1,0),FALSE)/1,0)</f>
        <v>0</v>
      </c>
      <c r="W134">
        <f>IFERROR(VLOOKUP($B134,Kraftvärmeprod!$B$1:$AH$479,MATCH(W$2,Kraftvärmeprod!$B$1:$AG$1,0),FALSE)/1,0)-IFERROR(VLOOKUP($B134,'Slutlig allokering kvv'!$B$2:$AC$462,MATCH(W$3,'Slutlig allokering kvv'!$B$1:$AJ$1,0),FALSE)/1,0)</f>
        <v>0</v>
      </c>
      <c r="X134">
        <f>IFERROR(VLOOKUP($B134,Kraftvärmeprod!$B$1:$AH$479,MATCH(X$2,Kraftvärmeprod!$B$1:$AG$1,0),FALSE)/1,0)-IFERROR(VLOOKUP($B134,'Slutlig allokering kvv'!$B$2:$AC$462,MATCH(X$3,'Slutlig allokering kvv'!$B$1:$AJ$1,0),FALSE)/1,0)</f>
        <v>0</v>
      </c>
      <c r="Y134">
        <f>IFERROR(VLOOKUP($B134,Kraftvärmeprod!$B$1:$AH$479,MATCH(Y$2,Kraftvärmeprod!$B$1:$AG$1,0),FALSE)/1,0)-IFERROR(VLOOKUP($B134,'Slutlig allokering kvv'!$B$2:$AC$462,MATCH(Y$3,'Slutlig allokering kvv'!$B$1:$AJ$1,0),FALSE)/1,0)</f>
        <v>0</v>
      </c>
      <c r="Z134">
        <f>IFERROR(VLOOKUP($B134,Kraftvärmeprod!$B$1:$AH$479,MATCH(Z$2,Kraftvärmeprod!$B$1:$AG$1,0),FALSE)/1,0)-IFERROR(VLOOKUP($B134,'Slutlig allokering kvv'!$B$2:$AC$462,MATCH(Z$3,'Slutlig allokering kvv'!$B$1:$AJ$1,0),FALSE)/1,0)</f>
        <v>0</v>
      </c>
      <c r="AA134">
        <f>IFERROR(VLOOKUP($B134,Kraftvärmeprod!$B$1:$AH$479,MATCH(AA$2,Kraftvärmeprod!$B$1:$AG$1,0),FALSE)/1,0)-IFERROR(VLOOKUP($B134,'Slutlig allokering kvv'!$B$2:$AC$462,MATCH(AA$3,'Slutlig allokering kvv'!$B$1:$AJ$1,0),FALSE)/1,0)</f>
        <v>0</v>
      </c>
      <c r="AB134">
        <f>IFERROR(VLOOKUP($B134,Kraftvärmeprod!$B$1:$AH$479,MATCH(AB$2,Kraftvärmeprod!$B$1:$AG$1,0),FALSE)/1,0)-IFERROR(VLOOKUP($B134,'Slutlig allokering kvv'!$B$2:$AC$462,MATCH(AB$3,'Slutlig allokering kvv'!$B$1:$AJ$1,0),FALSE)/1,0)</f>
        <v>0</v>
      </c>
      <c r="AE134">
        <f t="shared" ref="AE134:AE197" si="4">SUM(E134:AB134)-M134</f>
        <v>0</v>
      </c>
      <c r="AG134">
        <f>IFERROR(VLOOKUP(B134,'Slutlig allokering kvv'!$B$2:$AJ$462,MATCH("Summa justerad allokerad tillförd energi (utan hjälpel och rökgaskondensering):",'Slutlig allokering kvv'!$B$1:$AK$1,0),FALSE)/1,"")</f>
        <v>0</v>
      </c>
      <c r="AI134" s="23" t="str">
        <f>IFERROR(1-VLOOKUP(B134,'Slutlig allokering kvv'!$B$2:$AJ$462,MATCH("Andel av bränsle i kvv som allokerats till värme, exklusive rökgaskondensering och hjälpel",'Slutlig allokering kvv'!$B$1:$AK$1,0),FALSE),"")</f>
        <v/>
      </c>
      <c r="AK134" s="23" t="str">
        <f t="shared" ref="AK134:AK197" si="5">IFERROR(AE134/(AE134+AG134),"")</f>
        <v/>
      </c>
    </row>
    <row r="135" spans="1:37" x14ac:dyDescent="0.25">
      <c r="A135" s="2" t="s">
        <v>185</v>
      </c>
      <c r="B135" s="2" t="s">
        <v>189</v>
      </c>
      <c r="C135" s="2">
        <f>IFERROR(VLOOKUP($B135,Kraftvärmeprod!$B$1:$AH$479,MATCH(C$3,Kraftvärmeprod!$B$1:$AG$1,0),FALSE)/1,"")</f>
        <v>37.700000000000003</v>
      </c>
      <c r="D135" s="2">
        <f>IFERROR(VLOOKUP($B135,Kraftvärmeprod!$B$1:$AH$479,MATCH(D$3,Kraftvärmeprod!$B$1:$AG$1,0),FALSE)/1,"")</f>
        <v>7.1</v>
      </c>
      <c r="E135">
        <f>IFERROR(VLOOKUP($B135,Kraftvärmeprod!$B$1:$AH$479,MATCH(E$2,Kraftvärmeprod!$B$1:$AG$1,0),FALSE)/1,0)-IFERROR(VLOOKUP($B135,'Slutlig allokering kvv'!$B$2:$AC$462,MATCH(E$3,'Slutlig allokering kvv'!$B$1:$AJ$1,0),FALSE)/1,0)</f>
        <v>0</v>
      </c>
      <c r="F135">
        <f>IFERROR(VLOOKUP($B135,Kraftvärmeprod!$B$1:$AH$479,MATCH(F$2,Kraftvärmeprod!$B$1:$AG$1,0),FALSE)/1,0)-IFERROR(VLOOKUP($B135,'Slutlig allokering kvv'!$B$2:$AC$462,MATCH(F$3,'Slutlig allokering kvv'!$B$1:$AJ$1,0),FALSE)/1,0)</f>
        <v>0</v>
      </c>
      <c r="G135">
        <f>IFERROR(VLOOKUP($B135,Kraftvärmeprod!$B$1:$AH$479,MATCH(G$2,Kraftvärmeprod!$B$1:$AG$1,0),FALSE)/1,0)-IFERROR(VLOOKUP($B135,'Slutlig allokering kvv'!$B$2:$AC$462,MATCH(G$3,'Slutlig allokering kvv'!$B$1:$AJ$1,0),FALSE)/1,0)</f>
        <v>2.93004</v>
      </c>
      <c r="H135">
        <f>IFERROR(VLOOKUP($B135,Kraftvärmeprod!$B$1:$AH$479,MATCH(H$2,Kraftvärmeprod!$B$1:$AG$1,0),FALSE)/1,0)-IFERROR(VLOOKUP($B135,'Slutlig allokering kvv'!$B$2:$AC$462,MATCH(H$3,'Slutlig allokering kvv'!$B$1:$AJ$1,0),FALSE)/1,0)</f>
        <v>0</v>
      </c>
      <c r="I135">
        <f>IFERROR(VLOOKUP($B135,Kraftvärmeprod!$B$1:$AH$479,MATCH(I$2,Kraftvärmeprod!$B$1:$AG$1,0),FALSE)/1,0)-IFERROR(VLOOKUP($B135,'Slutlig allokering kvv'!$B$2:$AC$462,MATCH(I$3,'Slutlig allokering kvv'!$B$1:$AJ$1,0),FALSE)/1,0)</f>
        <v>0</v>
      </c>
      <c r="J135">
        <f>IFERROR(VLOOKUP($B135,Kraftvärmeprod!$B$1:$AH$479,MATCH(J$2,Kraftvärmeprod!$B$1:$AG$1,0),FALSE)/1,0)-IFERROR(VLOOKUP($B135,'Slutlig allokering kvv'!$B$2:$AC$462,MATCH(J$3,'Slutlig allokering kvv'!$B$1:$AJ$1,0),FALSE)/1,0)</f>
        <v>0</v>
      </c>
      <c r="K135">
        <f>IFERROR(VLOOKUP($B135,Kraftvärmeprod!$B$1:$AH$479,MATCH(K$2,Kraftvärmeprod!$B$1:$AG$1,0),FALSE)/1,0)-IFERROR(VLOOKUP($B135,'Slutlig allokering kvv'!$B$2:$AC$462,MATCH(K$3,'Slutlig allokering kvv'!$B$1:$AJ$1,0),FALSE)/1,0)</f>
        <v>0</v>
      </c>
      <c r="L135">
        <f>IFERROR(VLOOKUP($B135,Kraftvärmeprod!$B$1:$AH$479,MATCH(L$2,Kraftvärmeprod!$B$1:$AG$1,0),FALSE)/1,0)-IFERROR(VLOOKUP($B135,'Slutlig allokering kvv'!$B$2:$AC$462,MATCH(L$3,'Slutlig allokering kvv'!$B$1:$AJ$1,0),FALSE)/1,0)</f>
        <v>2.93004</v>
      </c>
      <c r="M135" s="40">
        <f>IFERROR(VLOOKUP($B135,Miljö!$B$1:$S$477,MATCH(M$2,Miljö!$B$1:$X$1,0),FALSE)/1,0)-IFERROR(VLOOKUP($B135,'Slutlig allokering kvv'!$B$2:$AC$462,MATCH(M$3,'Slutlig allokering kvv'!$B$1:$AJ$1,0),FALSE)/1,0)</f>
        <v>0</v>
      </c>
      <c r="N135">
        <f>IFERROR(VLOOKUP($B135,Kraftvärmeprod!$B$1:$AH$479,MATCH(N$2,Kraftvärmeprod!$B$1:$AG$1,0),FALSE)/1,0)-IFERROR(VLOOKUP($B135,'Slutlig allokering kvv'!$B$2:$AC$462,MATCH(N$3,'Slutlig allokering kvv'!$B$1:$AJ$1,0),FALSE)/1,0)</f>
        <v>0</v>
      </c>
      <c r="O135">
        <f>IFERROR(VLOOKUP($B135,Kraftvärmeprod!$B$1:$AH$479,MATCH(O$2,Kraftvärmeprod!$B$1:$AG$1,0),FALSE)/1,0)-IFERROR(VLOOKUP($B135,'Slutlig allokering kvv'!$B$2:$AC$462,MATCH(O$3,'Slutlig allokering kvv'!$B$1:$AJ$1,0),FALSE)/1,0)</f>
        <v>0</v>
      </c>
      <c r="P135">
        <f>IFERROR(VLOOKUP($B135,Kraftvärmeprod!$B$1:$AH$479,MATCH(P$2,Kraftvärmeprod!$B$1:$AG$1,0),FALSE)/1,0)-IFERROR(VLOOKUP($B135,'Slutlig allokering kvv'!$B$2:$AC$462,MATCH(P$3,'Slutlig allokering kvv'!$B$1:$AJ$1,0),FALSE)/1,0)</f>
        <v>0</v>
      </c>
      <c r="Q135">
        <f>IFERROR(VLOOKUP($B135,Kraftvärmeprod!$B$1:$AH$479,MATCH(Q$2,Kraftvärmeprod!$B$1:$AG$1,0),FALSE)/1,0)-IFERROR(VLOOKUP($B135,'Slutlig allokering kvv'!$B$2:$AC$462,MATCH(Q$3,'Slutlig allokering kvv'!$B$1:$AJ$1,0),FALSE)/1,0)</f>
        <v>4.4115200000000012</v>
      </c>
      <c r="R135">
        <f>IFERROR(VLOOKUP($B135,Kraftvärmeprod!$B$1:$AH$479,MATCH(R$2,Kraftvärmeprod!$B$1:$AG$1,0),FALSE)/1,0)-IFERROR(VLOOKUP($B135,'Slutlig allokering kvv'!$B$2:$AC$462,MATCH(R$3,'Slutlig allokering kvv'!$B$1:$AJ$1,0),FALSE)/1,0)</f>
        <v>4.4115200000000012</v>
      </c>
      <c r="S135">
        <f>IFERROR(VLOOKUP($B135,Kraftvärmeprod!$B$1:$AH$479,MATCH(S$2,Kraftvärmeprod!$B$1:$AG$1,0),FALSE)/1,0)-IFERROR(VLOOKUP($B135,'Slutlig allokering kvv'!$B$2:$AC$462,MATCH(S$3,'Slutlig allokering kvv'!$B$1:$AJ$1,0),FALSE)/1,0)</f>
        <v>0</v>
      </c>
      <c r="T135">
        <f>IFERROR(VLOOKUP($B135,Kraftvärmeprod!$B$1:$AH$479,MATCH(T$2,Kraftvärmeprod!$B$1:$AG$1,0),FALSE)/1,0)-IFERROR(VLOOKUP($B135,'Slutlig allokering kvv'!$B$2:$AC$462,MATCH(T$3,'Slutlig allokering kvv'!$B$1:$AJ$1,0),FALSE)/1,0)</f>
        <v>0</v>
      </c>
      <c r="U135">
        <f>IFERROR(VLOOKUP($B135,Kraftvärmeprod!$B$1:$AH$479,MATCH(U$2,Kraftvärmeprod!$B$1:$AG$1,0),FALSE)/1,0)-IFERROR(VLOOKUP($B135,'Slutlig allokering kvv'!$B$2:$AC$462,MATCH(U$3,'Slutlig allokering kvv'!$B$1:$AJ$1,0),FALSE)/1,0)</f>
        <v>0</v>
      </c>
      <c r="V135">
        <f>IFERROR(VLOOKUP($B135,Kraftvärmeprod!$B$1:$AH$479,MATCH(V$2,Kraftvärmeprod!$B$1:$AG$1,0),FALSE)/1,0)-IFERROR(VLOOKUP($B135,'Slutlig allokering kvv'!$B$2:$AC$462,MATCH(V$3,'Slutlig allokering kvv'!$B$1:$AJ$1,0),FALSE)/1,0)</f>
        <v>0</v>
      </c>
      <c r="W135">
        <f>IFERROR(VLOOKUP($B135,Kraftvärmeprod!$B$1:$AH$479,MATCH(W$2,Kraftvärmeprod!$B$1:$AG$1,0),FALSE)/1,0)-IFERROR(VLOOKUP($B135,'Slutlig allokering kvv'!$B$2:$AC$462,MATCH(W$3,'Slutlig allokering kvv'!$B$1:$AJ$1,0),FALSE)/1,0)</f>
        <v>0</v>
      </c>
      <c r="X135">
        <f>IFERROR(VLOOKUP($B135,Kraftvärmeprod!$B$1:$AH$479,MATCH(X$2,Kraftvärmeprod!$B$1:$AG$1,0),FALSE)/1,0)-IFERROR(VLOOKUP($B135,'Slutlig allokering kvv'!$B$2:$AC$462,MATCH(X$3,'Slutlig allokering kvv'!$B$1:$AJ$1,0),FALSE)/1,0)</f>
        <v>0</v>
      </c>
      <c r="Y135">
        <f>IFERROR(VLOOKUP($B135,Kraftvärmeprod!$B$1:$AH$479,MATCH(Y$2,Kraftvärmeprod!$B$1:$AG$1,0),FALSE)/1,0)-IFERROR(VLOOKUP($B135,'Slutlig allokering kvv'!$B$2:$AC$462,MATCH(Y$3,'Slutlig allokering kvv'!$B$1:$AJ$1,0),FALSE)/1,0)</f>
        <v>0</v>
      </c>
      <c r="Z135">
        <f>IFERROR(VLOOKUP($B135,Kraftvärmeprod!$B$1:$AH$479,MATCH(Z$2,Kraftvärmeprod!$B$1:$AG$1,0),FALSE)/1,0)-IFERROR(VLOOKUP($B135,'Slutlig allokering kvv'!$B$2:$AC$462,MATCH(Z$3,'Slutlig allokering kvv'!$B$1:$AJ$1,0),FALSE)/1,0)</f>
        <v>0</v>
      </c>
      <c r="AA135">
        <f>IFERROR(VLOOKUP($B135,Kraftvärmeprod!$B$1:$AH$479,MATCH(AA$2,Kraftvärmeprod!$B$1:$AG$1,0),FALSE)/1,0)-IFERROR(VLOOKUP($B135,'Slutlig allokering kvv'!$B$2:$AC$462,MATCH(AA$3,'Slutlig allokering kvv'!$B$1:$AJ$1,0),FALSE)/1,0)</f>
        <v>0</v>
      </c>
      <c r="AB135">
        <f>IFERROR(VLOOKUP($B135,Kraftvärmeprod!$B$1:$AH$479,MATCH(AB$2,Kraftvärmeprod!$B$1:$AG$1,0),FALSE)/1,0)-IFERROR(VLOOKUP($B135,'Slutlig allokering kvv'!$B$2:$AC$462,MATCH(AB$3,'Slutlig allokering kvv'!$B$1:$AJ$1,0),FALSE)/1,0)</f>
        <v>0</v>
      </c>
      <c r="AE135">
        <f t="shared" si="4"/>
        <v>14.683120000000002</v>
      </c>
      <c r="AG135">
        <f>IFERROR(VLOOKUP(B135,'Slutlig allokering kvv'!$B$2:$AJ$462,MATCH("Summa justerad allokerad tillförd energi (utan hjälpel och rökgaskondensering):",'Slutlig allokering kvv'!$B$1:$AK$1,0),FALSE)/1,"")</f>
        <v>29.916879999999999</v>
      </c>
      <c r="AI135" s="23">
        <f>IFERROR(1-VLOOKUP(B135,'Slutlig allokering kvv'!$B$2:$AJ$462,MATCH("Andel av bränsle i kvv som allokerats till värme, exklusive rökgaskondensering och hjälpel",'Slutlig allokering kvv'!$B$1:$AK$1,0),FALSE),"")</f>
        <v>0.32921793721973103</v>
      </c>
      <c r="AK135" s="23">
        <f t="shared" si="5"/>
        <v>0.32921793721973097</v>
      </c>
    </row>
    <row r="136" spans="1:37" x14ac:dyDescent="0.25">
      <c r="A136" s="2" t="s">
        <v>190</v>
      </c>
      <c r="B136" s="2" t="s">
        <v>191</v>
      </c>
      <c r="C136" s="2" t="str">
        <f>IFERROR(VLOOKUP($B136,Kraftvärmeprod!$B$1:$AH$479,MATCH(C$3,Kraftvärmeprod!$B$1:$AG$1,0),FALSE)/1,"")</f>
        <v/>
      </c>
      <c r="D136" s="2" t="str">
        <f>IFERROR(VLOOKUP($B136,Kraftvärmeprod!$B$1:$AH$479,MATCH(D$3,Kraftvärmeprod!$B$1:$AG$1,0),FALSE)/1,"")</f>
        <v/>
      </c>
      <c r="E136">
        <f>IFERROR(VLOOKUP($B136,Kraftvärmeprod!$B$1:$AH$479,MATCH(E$2,Kraftvärmeprod!$B$1:$AG$1,0),FALSE)/1,0)-IFERROR(VLOOKUP($B136,'Slutlig allokering kvv'!$B$2:$AC$462,MATCH(E$3,'Slutlig allokering kvv'!$B$1:$AJ$1,0),FALSE)/1,0)</f>
        <v>0</v>
      </c>
      <c r="F136">
        <f>IFERROR(VLOOKUP($B136,Kraftvärmeprod!$B$1:$AH$479,MATCH(F$2,Kraftvärmeprod!$B$1:$AG$1,0),FALSE)/1,0)-IFERROR(VLOOKUP($B136,'Slutlig allokering kvv'!$B$2:$AC$462,MATCH(F$3,'Slutlig allokering kvv'!$B$1:$AJ$1,0),FALSE)/1,0)</f>
        <v>0</v>
      </c>
      <c r="G136">
        <f>IFERROR(VLOOKUP($B136,Kraftvärmeprod!$B$1:$AH$479,MATCH(G$2,Kraftvärmeprod!$B$1:$AG$1,0),FALSE)/1,0)-IFERROR(VLOOKUP($B136,'Slutlig allokering kvv'!$B$2:$AC$462,MATCH(G$3,'Slutlig allokering kvv'!$B$1:$AJ$1,0),FALSE)/1,0)</f>
        <v>0</v>
      </c>
      <c r="H136">
        <f>IFERROR(VLOOKUP($B136,Kraftvärmeprod!$B$1:$AH$479,MATCH(H$2,Kraftvärmeprod!$B$1:$AG$1,0),FALSE)/1,0)-IFERROR(VLOOKUP($B136,'Slutlig allokering kvv'!$B$2:$AC$462,MATCH(H$3,'Slutlig allokering kvv'!$B$1:$AJ$1,0),FALSE)/1,0)</f>
        <v>0</v>
      </c>
      <c r="I136">
        <f>IFERROR(VLOOKUP($B136,Kraftvärmeprod!$B$1:$AH$479,MATCH(I$2,Kraftvärmeprod!$B$1:$AG$1,0),FALSE)/1,0)-IFERROR(VLOOKUP($B136,'Slutlig allokering kvv'!$B$2:$AC$462,MATCH(I$3,'Slutlig allokering kvv'!$B$1:$AJ$1,0),FALSE)/1,0)</f>
        <v>0</v>
      </c>
      <c r="J136">
        <f>IFERROR(VLOOKUP($B136,Kraftvärmeprod!$B$1:$AH$479,MATCH(J$2,Kraftvärmeprod!$B$1:$AG$1,0),FALSE)/1,0)-IFERROR(VLOOKUP($B136,'Slutlig allokering kvv'!$B$2:$AC$462,MATCH(J$3,'Slutlig allokering kvv'!$B$1:$AJ$1,0),FALSE)/1,0)</f>
        <v>0</v>
      </c>
      <c r="K136">
        <f>IFERROR(VLOOKUP($B136,Kraftvärmeprod!$B$1:$AH$479,MATCH(K$2,Kraftvärmeprod!$B$1:$AG$1,0),FALSE)/1,0)-IFERROR(VLOOKUP($B136,'Slutlig allokering kvv'!$B$2:$AC$462,MATCH(K$3,'Slutlig allokering kvv'!$B$1:$AJ$1,0),FALSE)/1,0)</f>
        <v>0</v>
      </c>
      <c r="L136">
        <f>IFERROR(VLOOKUP($B136,Kraftvärmeprod!$B$1:$AH$479,MATCH(L$2,Kraftvärmeprod!$B$1:$AG$1,0),FALSE)/1,0)-IFERROR(VLOOKUP($B136,'Slutlig allokering kvv'!$B$2:$AC$462,MATCH(L$3,'Slutlig allokering kvv'!$B$1:$AJ$1,0),FALSE)/1,0)</f>
        <v>0</v>
      </c>
      <c r="M136" s="40">
        <f>IFERROR(VLOOKUP($B136,Miljö!$B$1:$S$477,MATCH(M$2,Miljö!$B$1:$X$1,0),FALSE)/1,0)-IFERROR(VLOOKUP($B136,'Slutlig allokering kvv'!$B$2:$AC$462,MATCH(M$3,'Slutlig allokering kvv'!$B$1:$AJ$1,0),FALSE)/1,0)</f>
        <v>0</v>
      </c>
      <c r="N136">
        <f>IFERROR(VLOOKUP($B136,Kraftvärmeprod!$B$1:$AH$479,MATCH(N$2,Kraftvärmeprod!$B$1:$AG$1,0),FALSE)/1,0)-IFERROR(VLOOKUP($B136,'Slutlig allokering kvv'!$B$2:$AC$462,MATCH(N$3,'Slutlig allokering kvv'!$B$1:$AJ$1,0),FALSE)/1,0)</f>
        <v>0</v>
      </c>
      <c r="O136">
        <f>IFERROR(VLOOKUP($B136,Kraftvärmeprod!$B$1:$AH$479,MATCH(O$2,Kraftvärmeprod!$B$1:$AG$1,0),FALSE)/1,0)-IFERROR(VLOOKUP($B136,'Slutlig allokering kvv'!$B$2:$AC$462,MATCH(O$3,'Slutlig allokering kvv'!$B$1:$AJ$1,0),FALSE)/1,0)</f>
        <v>0</v>
      </c>
      <c r="P136">
        <f>IFERROR(VLOOKUP($B136,Kraftvärmeprod!$B$1:$AH$479,MATCH(P$2,Kraftvärmeprod!$B$1:$AG$1,0),FALSE)/1,0)-IFERROR(VLOOKUP($B136,'Slutlig allokering kvv'!$B$2:$AC$462,MATCH(P$3,'Slutlig allokering kvv'!$B$1:$AJ$1,0),FALSE)/1,0)</f>
        <v>0</v>
      </c>
      <c r="Q136">
        <f>IFERROR(VLOOKUP($B136,Kraftvärmeprod!$B$1:$AH$479,MATCH(Q$2,Kraftvärmeprod!$B$1:$AG$1,0),FALSE)/1,0)-IFERROR(VLOOKUP($B136,'Slutlig allokering kvv'!$B$2:$AC$462,MATCH(Q$3,'Slutlig allokering kvv'!$B$1:$AJ$1,0),FALSE)/1,0)</f>
        <v>0</v>
      </c>
      <c r="R136">
        <f>IFERROR(VLOOKUP($B136,Kraftvärmeprod!$B$1:$AH$479,MATCH(R$2,Kraftvärmeprod!$B$1:$AG$1,0),FALSE)/1,0)-IFERROR(VLOOKUP($B136,'Slutlig allokering kvv'!$B$2:$AC$462,MATCH(R$3,'Slutlig allokering kvv'!$B$1:$AJ$1,0),FALSE)/1,0)</f>
        <v>0</v>
      </c>
      <c r="S136">
        <f>IFERROR(VLOOKUP($B136,Kraftvärmeprod!$B$1:$AH$479,MATCH(S$2,Kraftvärmeprod!$B$1:$AG$1,0),FALSE)/1,0)-IFERROR(VLOOKUP($B136,'Slutlig allokering kvv'!$B$2:$AC$462,MATCH(S$3,'Slutlig allokering kvv'!$B$1:$AJ$1,0),FALSE)/1,0)</f>
        <v>0</v>
      </c>
      <c r="T136">
        <f>IFERROR(VLOOKUP($B136,Kraftvärmeprod!$B$1:$AH$479,MATCH(T$2,Kraftvärmeprod!$B$1:$AG$1,0),FALSE)/1,0)-IFERROR(VLOOKUP($B136,'Slutlig allokering kvv'!$B$2:$AC$462,MATCH(T$3,'Slutlig allokering kvv'!$B$1:$AJ$1,0),FALSE)/1,0)</f>
        <v>0</v>
      </c>
      <c r="U136">
        <f>IFERROR(VLOOKUP($B136,Kraftvärmeprod!$B$1:$AH$479,MATCH(U$2,Kraftvärmeprod!$B$1:$AG$1,0),FALSE)/1,0)-IFERROR(VLOOKUP($B136,'Slutlig allokering kvv'!$B$2:$AC$462,MATCH(U$3,'Slutlig allokering kvv'!$B$1:$AJ$1,0),FALSE)/1,0)</f>
        <v>0</v>
      </c>
      <c r="V136">
        <f>IFERROR(VLOOKUP($B136,Kraftvärmeprod!$B$1:$AH$479,MATCH(V$2,Kraftvärmeprod!$B$1:$AG$1,0),FALSE)/1,0)-IFERROR(VLOOKUP($B136,'Slutlig allokering kvv'!$B$2:$AC$462,MATCH(V$3,'Slutlig allokering kvv'!$B$1:$AJ$1,0),FALSE)/1,0)</f>
        <v>0</v>
      </c>
      <c r="W136">
        <f>IFERROR(VLOOKUP($B136,Kraftvärmeprod!$B$1:$AH$479,MATCH(W$2,Kraftvärmeprod!$B$1:$AG$1,0),FALSE)/1,0)-IFERROR(VLOOKUP($B136,'Slutlig allokering kvv'!$B$2:$AC$462,MATCH(W$3,'Slutlig allokering kvv'!$B$1:$AJ$1,0),FALSE)/1,0)</f>
        <v>0</v>
      </c>
      <c r="X136">
        <f>IFERROR(VLOOKUP($B136,Kraftvärmeprod!$B$1:$AH$479,MATCH(X$2,Kraftvärmeprod!$B$1:$AG$1,0),FALSE)/1,0)-IFERROR(VLOOKUP($B136,'Slutlig allokering kvv'!$B$2:$AC$462,MATCH(X$3,'Slutlig allokering kvv'!$B$1:$AJ$1,0),FALSE)/1,0)</f>
        <v>0</v>
      </c>
      <c r="Y136">
        <f>IFERROR(VLOOKUP($B136,Kraftvärmeprod!$B$1:$AH$479,MATCH(Y$2,Kraftvärmeprod!$B$1:$AG$1,0),FALSE)/1,0)-IFERROR(VLOOKUP($B136,'Slutlig allokering kvv'!$B$2:$AC$462,MATCH(Y$3,'Slutlig allokering kvv'!$B$1:$AJ$1,0),FALSE)/1,0)</f>
        <v>0</v>
      </c>
      <c r="Z136">
        <f>IFERROR(VLOOKUP($B136,Kraftvärmeprod!$B$1:$AH$479,MATCH(Z$2,Kraftvärmeprod!$B$1:$AG$1,0),FALSE)/1,0)-IFERROR(VLOOKUP($B136,'Slutlig allokering kvv'!$B$2:$AC$462,MATCH(Z$3,'Slutlig allokering kvv'!$B$1:$AJ$1,0),FALSE)/1,0)</f>
        <v>0</v>
      </c>
      <c r="AA136">
        <f>IFERROR(VLOOKUP($B136,Kraftvärmeprod!$B$1:$AH$479,MATCH(AA$2,Kraftvärmeprod!$B$1:$AG$1,0),FALSE)/1,0)-IFERROR(VLOOKUP($B136,'Slutlig allokering kvv'!$B$2:$AC$462,MATCH(AA$3,'Slutlig allokering kvv'!$B$1:$AJ$1,0),FALSE)/1,0)</f>
        <v>0</v>
      </c>
      <c r="AB136">
        <f>IFERROR(VLOOKUP($B136,Kraftvärmeprod!$B$1:$AH$479,MATCH(AB$2,Kraftvärmeprod!$B$1:$AG$1,0),FALSE)/1,0)-IFERROR(VLOOKUP($B136,'Slutlig allokering kvv'!$B$2:$AC$462,MATCH(AB$3,'Slutlig allokering kvv'!$B$1:$AJ$1,0),FALSE)/1,0)</f>
        <v>0</v>
      </c>
      <c r="AE136">
        <f t="shared" si="4"/>
        <v>0</v>
      </c>
      <c r="AG136">
        <f>IFERROR(VLOOKUP(B136,'Slutlig allokering kvv'!$B$2:$AJ$462,MATCH("Summa justerad allokerad tillförd energi (utan hjälpel och rökgaskondensering):",'Slutlig allokering kvv'!$B$1:$AK$1,0),FALSE)/1,"")</f>
        <v>0</v>
      </c>
      <c r="AI136" s="23" t="str">
        <f>IFERROR(1-VLOOKUP(B136,'Slutlig allokering kvv'!$B$2:$AJ$462,MATCH("Andel av bränsle i kvv som allokerats till värme, exklusive rökgaskondensering och hjälpel",'Slutlig allokering kvv'!$B$1:$AK$1,0),FALSE),"")</f>
        <v/>
      </c>
      <c r="AK136" s="23" t="str">
        <f t="shared" si="5"/>
        <v/>
      </c>
    </row>
    <row r="137" spans="1:37" x14ac:dyDescent="0.25">
      <c r="A137" s="2" t="s">
        <v>192</v>
      </c>
      <c r="B137" s="2" t="s">
        <v>193</v>
      </c>
      <c r="C137" s="2">
        <f>IFERROR(VLOOKUP($B137,Kraftvärmeprod!$B$1:$AH$479,MATCH(C$3,Kraftvärmeprod!$B$1:$AG$1,0),FALSE)/1,"")</f>
        <v>133.9</v>
      </c>
      <c r="D137" s="2">
        <f>IFERROR(VLOOKUP($B137,Kraftvärmeprod!$B$1:$AH$479,MATCH(D$3,Kraftvärmeprod!$B$1:$AG$1,0),FALSE)/1,"")</f>
        <v>33.299999999999997</v>
      </c>
      <c r="E137">
        <f>IFERROR(VLOOKUP($B137,Kraftvärmeprod!$B$1:$AH$479,MATCH(E$2,Kraftvärmeprod!$B$1:$AG$1,0),FALSE)/1,0)-IFERROR(VLOOKUP($B137,'Slutlig allokering kvv'!$B$2:$AC$462,MATCH(E$3,'Slutlig allokering kvv'!$B$1:$AJ$1,0),FALSE)/1,0)</f>
        <v>0</v>
      </c>
      <c r="F137">
        <f>IFERROR(VLOOKUP($B137,Kraftvärmeprod!$B$1:$AH$479,MATCH(F$2,Kraftvärmeprod!$B$1:$AG$1,0),FALSE)/1,0)-IFERROR(VLOOKUP($B137,'Slutlig allokering kvv'!$B$2:$AC$462,MATCH(F$3,'Slutlig allokering kvv'!$B$1:$AJ$1,0),FALSE)/1,0)</f>
        <v>0</v>
      </c>
      <c r="G137">
        <f>IFERROR(VLOOKUP($B137,Kraftvärmeprod!$B$1:$AH$479,MATCH(G$2,Kraftvärmeprod!$B$1:$AG$1,0),FALSE)/1,0)-IFERROR(VLOOKUP($B137,'Slutlig allokering kvv'!$B$2:$AC$462,MATCH(G$3,'Slutlig allokering kvv'!$B$1:$AJ$1,0),FALSE)/1,0)</f>
        <v>17.302700000000002</v>
      </c>
      <c r="H137">
        <f>IFERROR(VLOOKUP($B137,Kraftvärmeprod!$B$1:$AH$479,MATCH(H$2,Kraftvärmeprod!$B$1:$AG$1,0),FALSE)/1,0)-IFERROR(VLOOKUP($B137,'Slutlig allokering kvv'!$B$2:$AC$462,MATCH(H$3,'Slutlig allokering kvv'!$B$1:$AJ$1,0),FALSE)/1,0)</f>
        <v>0</v>
      </c>
      <c r="I137">
        <f>IFERROR(VLOOKUP($B137,Kraftvärmeprod!$B$1:$AH$479,MATCH(I$2,Kraftvärmeprod!$B$1:$AG$1,0),FALSE)/1,0)-IFERROR(VLOOKUP($B137,'Slutlig allokering kvv'!$B$2:$AC$462,MATCH(I$3,'Slutlig allokering kvv'!$B$1:$AJ$1,0),FALSE)/1,0)</f>
        <v>0</v>
      </c>
      <c r="J137">
        <f>IFERROR(VLOOKUP($B137,Kraftvärmeprod!$B$1:$AH$479,MATCH(J$2,Kraftvärmeprod!$B$1:$AG$1,0),FALSE)/1,0)-IFERROR(VLOOKUP($B137,'Slutlig allokering kvv'!$B$2:$AC$462,MATCH(J$3,'Slutlig allokering kvv'!$B$1:$AJ$1,0),FALSE)/1,0)</f>
        <v>0</v>
      </c>
      <c r="K137">
        <f>IFERROR(VLOOKUP($B137,Kraftvärmeprod!$B$1:$AH$479,MATCH(K$2,Kraftvärmeprod!$B$1:$AG$1,0),FALSE)/1,0)-IFERROR(VLOOKUP($B137,'Slutlig allokering kvv'!$B$2:$AC$462,MATCH(K$3,'Slutlig allokering kvv'!$B$1:$AJ$1,0),FALSE)/1,0)</f>
        <v>0</v>
      </c>
      <c r="L137">
        <f>IFERROR(VLOOKUP($B137,Kraftvärmeprod!$B$1:$AH$479,MATCH(L$2,Kraftvärmeprod!$B$1:$AG$1,0),FALSE)/1,0)-IFERROR(VLOOKUP($B137,'Slutlig allokering kvv'!$B$2:$AC$462,MATCH(L$3,'Slutlig allokering kvv'!$B$1:$AJ$1,0),FALSE)/1,0)</f>
        <v>19.229599999999998</v>
      </c>
      <c r="M137" s="40">
        <f>IFERROR(VLOOKUP($B137,Miljö!$B$1:$S$477,MATCH(M$2,Miljö!$B$1:$X$1,0),FALSE)/1,0)-IFERROR(VLOOKUP($B137,'Slutlig allokering kvv'!$B$2:$AC$462,MATCH(M$3,'Slutlig allokering kvv'!$B$1:$AJ$1,0),FALSE)/1,0)</f>
        <v>2.3644699999999998</v>
      </c>
      <c r="N137">
        <f>IFERROR(VLOOKUP($B137,Kraftvärmeprod!$B$1:$AH$479,MATCH(N$2,Kraftvärmeprod!$B$1:$AG$1,0),FALSE)/1,0)-IFERROR(VLOOKUP($B137,'Slutlig allokering kvv'!$B$2:$AC$462,MATCH(N$3,'Slutlig allokering kvv'!$B$1:$AJ$1,0),FALSE)/1,0)</f>
        <v>0</v>
      </c>
      <c r="O137">
        <f>IFERROR(VLOOKUP($B137,Kraftvärmeprod!$B$1:$AH$479,MATCH(O$2,Kraftvärmeprod!$B$1:$AG$1,0),FALSE)/1,0)-IFERROR(VLOOKUP($B137,'Slutlig allokering kvv'!$B$2:$AC$462,MATCH(O$3,'Slutlig allokering kvv'!$B$1:$AJ$1,0),FALSE)/1,0)</f>
        <v>0</v>
      </c>
      <c r="P137">
        <f>IFERROR(VLOOKUP($B137,Kraftvärmeprod!$B$1:$AH$479,MATCH(P$2,Kraftvärmeprod!$B$1:$AG$1,0),FALSE)/1,0)-IFERROR(VLOOKUP($B137,'Slutlig allokering kvv'!$B$2:$AC$462,MATCH(P$3,'Slutlig allokering kvv'!$B$1:$AJ$1,0),FALSE)/1,0)</f>
        <v>0</v>
      </c>
      <c r="Q137">
        <f>IFERROR(VLOOKUP($B137,Kraftvärmeprod!$B$1:$AH$479,MATCH(Q$2,Kraftvärmeprod!$B$1:$AG$1,0),FALSE)/1,0)-IFERROR(VLOOKUP($B137,'Slutlig allokering kvv'!$B$2:$AC$462,MATCH(Q$3,'Slutlig allokering kvv'!$B$1:$AJ$1,0),FALSE)/1,0)</f>
        <v>7.3143000000000011</v>
      </c>
      <c r="R137">
        <f>IFERROR(VLOOKUP($B137,Kraftvärmeprod!$B$1:$AH$479,MATCH(R$2,Kraftvärmeprod!$B$1:$AG$1,0),FALSE)/1,0)-IFERROR(VLOOKUP($B137,'Slutlig allokering kvv'!$B$2:$AC$462,MATCH(R$3,'Slutlig allokering kvv'!$B$1:$AJ$1,0),FALSE)/1,0)</f>
        <v>14.274799999999995</v>
      </c>
      <c r="S137">
        <f>IFERROR(VLOOKUP($B137,Kraftvärmeprod!$B$1:$AH$479,MATCH(S$2,Kraftvärmeprod!$B$1:$AG$1,0),FALSE)/1,0)-IFERROR(VLOOKUP($B137,'Slutlig allokering kvv'!$B$2:$AC$462,MATCH(S$3,'Slutlig allokering kvv'!$B$1:$AJ$1,0),FALSE)/1,0)</f>
        <v>0</v>
      </c>
      <c r="T137">
        <f>IFERROR(VLOOKUP($B137,Kraftvärmeprod!$B$1:$AH$479,MATCH(T$2,Kraftvärmeprod!$B$1:$AG$1,0),FALSE)/1,0)-IFERROR(VLOOKUP($B137,'Slutlig allokering kvv'!$B$2:$AC$462,MATCH(T$3,'Slutlig allokering kvv'!$B$1:$AJ$1,0),FALSE)/1,0)</f>
        <v>0</v>
      </c>
      <c r="U137">
        <f>IFERROR(VLOOKUP($B137,Kraftvärmeprod!$B$1:$AH$479,MATCH(U$2,Kraftvärmeprod!$B$1:$AG$1,0),FALSE)/1,0)-IFERROR(VLOOKUP($B137,'Slutlig allokering kvv'!$B$2:$AC$462,MATCH(U$3,'Slutlig allokering kvv'!$B$1:$AJ$1,0),FALSE)/1,0)</f>
        <v>6.2334000000000014</v>
      </c>
      <c r="V137">
        <f>IFERROR(VLOOKUP($B137,Kraftvärmeprod!$B$1:$AH$479,MATCH(V$2,Kraftvärmeprod!$B$1:$AG$1,0),FALSE)/1,0)-IFERROR(VLOOKUP($B137,'Slutlig allokering kvv'!$B$2:$AC$462,MATCH(V$3,'Slutlig allokering kvv'!$B$1:$AJ$1,0),FALSE)/1,0)</f>
        <v>0</v>
      </c>
      <c r="W137">
        <f>IFERROR(VLOOKUP($B137,Kraftvärmeprod!$B$1:$AH$479,MATCH(W$2,Kraftvärmeprod!$B$1:$AG$1,0),FALSE)/1,0)-IFERROR(VLOOKUP($B137,'Slutlig allokering kvv'!$B$2:$AC$462,MATCH(W$3,'Slutlig allokering kvv'!$B$1:$AJ$1,0),FALSE)/1,0)</f>
        <v>0</v>
      </c>
      <c r="X137">
        <f>IFERROR(VLOOKUP($B137,Kraftvärmeprod!$B$1:$AH$479,MATCH(X$2,Kraftvärmeprod!$B$1:$AG$1,0),FALSE)/1,0)-IFERROR(VLOOKUP($B137,'Slutlig allokering kvv'!$B$2:$AC$462,MATCH(X$3,'Slutlig allokering kvv'!$B$1:$AJ$1,0),FALSE)/1,0)</f>
        <v>0</v>
      </c>
      <c r="Y137">
        <f>IFERROR(VLOOKUP($B137,Kraftvärmeprod!$B$1:$AH$479,MATCH(Y$2,Kraftvärmeprod!$B$1:$AG$1,0),FALSE)/1,0)-IFERROR(VLOOKUP($B137,'Slutlig allokering kvv'!$B$2:$AC$462,MATCH(Y$3,'Slutlig allokering kvv'!$B$1:$AJ$1,0),FALSE)/1,0)</f>
        <v>0</v>
      </c>
      <c r="Z137">
        <f>IFERROR(VLOOKUP($B137,Kraftvärmeprod!$B$1:$AH$479,MATCH(Z$2,Kraftvärmeprod!$B$1:$AG$1,0),FALSE)/1,0)-IFERROR(VLOOKUP($B137,'Slutlig allokering kvv'!$B$2:$AC$462,MATCH(Z$3,'Slutlig allokering kvv'!$B$1:$AJ$1,0),FALSE)/1,0)</f>
        <v>0</v>
      </c>
      <c r="AA137">
        <f>IFERROR(VLOOKUP($B137,Kraftvärmeprod!$B$1:$AH$479,MATCH(AA$2,Kraftvärmeprod!$B$1:$AG$1,0),FALSE)/1,0)-IFERROR(VLOOKUP($B137,'Slutlig allokering kvv'!$B$2:$AC$462,MATCH(AA$3,'Slutlig allokering kvv'!$B$1:$AJ$1,0),FALSE)/1,0)</f>
        <v>0</v>
      </c>
      <c r="AB137">
        <f>IFERROR(VLOOKUP($B137,Kraftvärmeprod!$B$1:$AH$479,MATCH(AB$2,Kraftvärmeprod!$B$1:$AG$1,0),FALSE)/1,0)-IFERROR(VLOOKUP($B137,'Slutlig allokering kvv'!$B$2:$AC$462,MATCH(AB$3,'Slutlig allokering kvv'!$B$1:$AJ$1,0),FALSE)/1,0)</f>
        <v>0</v>
      </c>
      <c r="AE137">
        <f t="shared" si="4"/>
        <v>64.354799999999997</v>
      </c>
      <c r="AG137">
        <f>IFERROR(VLOOKUP(B137,'Slutlig allokering kvv'!$B$2:$AJ$462,MATCH("Summa justerad allokerad tillförd energi (utan hjälpel och rökgaskondensering):",'Slutlig allokering kvv'!$B$1:$AK$1,0),FALSE)/1,"")</f>
        <v>101.04520000000002</v>
      </c>
      <c r="AI137" s="23">
        <f>IFERROR(1-VLOOKUP(B137,'Slutlig allokering kvv'!$B$2:$AJ$462,MATCH("Andel av bränsle i kvv som allokerats till värme, exklusive rökgaskondensering och hjälpel",'Slutlig allokering kvv'!$B$1:$AK$1,0),FALSE),"")</f>
        <v>0.38908585247883898</v>
      </c>
      <c r="AK137" s="23">
        <f t="shared" si="5"/>
        <v>0.38908585247883909</v>
      </c>
    </row>
    <row r="138" spans="1:37" x14ac:dyDescent="0.25">
      <c r="A138" s="2" t="s">
        <v>194</v>
      </c>
      <c r="B138" s="2" t="s">
        <v>195</v>
      </c>
      <c r="C138" s="2">
        <f>IFERROR(VLOOKUP($B138,Kraftvärmeprod!$B$1:$AH$479,MATCH(C$3,Kraftvärmeprod!$B$1:$AG$1,0),FALSE)/1,"")</f>
        <v>104.3</v>
      </c>
      <c r="D138" s="2">
        <f>IFERROR(VLOOKUP($B138,Kraftvärmeprod!$B$1:$AH$479,MATCH(D$3,Kraftvärmeprod!$B$1:$AG$1,0),FALSE)/1,"")</f>
        <v>9.1</v>
      </c>
      <c r="E138">
        <f>IFERROR(VLOOKUP($B138,Kraftvärmeprod!$B$1:$AH$479,MATCH(E$2,Kraftvärmeprod!$B$1:$AG$1,0),FALSE)/1,0)-IFERROR(VLOOKUP($B138,'Slutlig allokering kvv'!$B$2:$AC$462,MATCH(E$3,'Slutlig allokering kvv'!$B$1:$AJ$1,0),FALSE)/1,0)</f>
        <v>30.708999999999989</v>
      </c>
      <c r="F138">
        <f>IFERROR(VLOOKUP($B138,Kraftvärmeprod!$B$1:$AH$479,MATCH(F$2,Kraftvärmeprod!$B$1:$AG$1,0),FALSE)/1,0)-IFERROR(VLOOKUP($B138,'Slutlig allokering kvv'!$B$2:$AC$462,MATCH(F$3,'Slutlig allokering kvv'!$B$1:$AJ$1,0),FALSE)/1,0)</f>
        <v>0</v>
      </c>
      <c r="G138">
        <f>IFERROR(VLOOKUP($B138,Kraftvärmeprod!$B$1:$AH$479,MATCH(G$2,Kraftvärmeprod!$B$1:$AG$1,0),FALSE)/1,0)-IFERROR(VLOOKUP($B138,'Slutlig allokering kvv'!$B$2:$AC$462,MATCH(G$3,'Slutlig allokering kvv'!$B$1:$AJ$1,0),FALSE)/1,0)</f>
        <v>0</v>
      </c>
      <c r="H138">
        <f>IFERROR(VLOOKUP($B138,Kraftvärmeprod!$B$1:$AH$479,MATCH(H$2,Kraftvärmeprod!$B$1:$AG$1,0),FALSE)/1,0)-IFERROR(VLOOKUP($B138,'Slutlig allokering kvv'!$B$2:$AC$462,MATCH(H$3,'Slutlig allokering kvv'!$B$1:$AJ$1,0),FALSE)/1,0)</f>
        <v>0</v>
      </c>
      <c r="I138">
        <f>IFERROR(VLOOKUP($B138,Kraftvärmeprod!$B$1:$AH$479,MATCH(I$2,Kraftvärmeprod!$B$1:$AG$1,0),FALSE)/1,0)-IFERROR(VLOOKUP($B138,'Slutlig allokering kvv'!$B$2:$AC$462,MATCH(I$3,'Slutlig allokering kvv'!$B$1:$AJ$1,0),FALSE)/1,0)</f>
        <v>0.10200400000000009</v>
      </c>
      <c r="J138">
        <f>IFERROR(VLOOKUP($B138,Kraftvärmeprod!$B$1:$AH$479,MATCH(J$2,Kraftvärmeprod!$B$1:$AG$1,0),FALSE)/1,0)-IFERROR(VLOOKUP($B138,'Slutlig allokering kvv'!$B$2:$AC$462,MATCH(J$3,'Slutlig allokering kvv'!$B$1:$AJ$1,0),FALSE)/1,0)</f>
        <v>0</v>
      </c>
      <c r="K138">
        <f>IFERROR(VLOOKUP($B138,Kraftvärmeprod!$B$1:$AH$479,MATCH(K$2,Kraftvärmeprod!$B$1:$AG$1,0),FALSE)/1,0)-IFERROR(VLOOKUP($B138,'Slutlig allokering kvv'!$B$2:$AC$462,MATCH(K$3,'Slutlig allokering kvv'!$B$1:$AJ$1,0),FALSE)/1,0)</f>
        <v>0</v>
      </c>
      <c r="L138">
        <f>IFERROR(VLOOKUP($B138,Kraftvärmeprod!$B$1:$AH$479,MATCH(L$2,Kraftvärmeprod!$B$1:$AG$1,0),FALSE)/1,0)-IFERROR(VLOOKUP($B138,'Slutlig allokering kvv'!$B$2:$AC$462,MATCH(L$3,'Slutlig allokering kvv'!$B$1:$AJ$1,0),FALSE)/1,0)</f>
        <v>0</v>
      </c>
      <c r="M138" s="40">
        <f>IFERROR(VLOOKUP($B138,Miljö!$B$1:$S$477,MATCH(M$2,Miljö!$B$1:$X$1,0),FALSE)/1,0)-IFERROR(VLOOKUP($B138,'Slutlig allokering kvv'!$B$2:$AC$462,MATCH(M$3,'Slutlig allokering kvv'!$B$1:$AJ$1,0),FALSE)/1,0)</f>
        <v>0</v>
      </c>
      <c r="N138">
        <f>IFERROR(VLOOKUP($B138,Kraftvärmeprod!$B$1:$AH$479,MATCH(N$2,Kraftvärmeprod!$B$1:$AG$1,0),FALSE)/1,0)-IFERROR(VLOOKUP($B138,'Slutlig allokering kvv'!$B$2:$AC$462,MATCH(N$3,'Slutlig allokering kvv'!$B$1:$AJ$1,0),FALSE)/1,0)</f>
        <v>0</v>
      </c>
      <c r="O138">
        <f>IFERROR(VLOOKUP($B138,Kraftvärmeprod!$B$1:$AH$479,MATCH(O$2,Kraftvärmeprod!$B$1:$AG$1,0),FALSE)/1,0)-IFERROR(VLOOKUP($B138,'Slutlig allokering kvv'!$B$2:$AC$462,MATCH(O$3,'Slutlig allokering kvv'!$B$1:$AJ$1,0),FALSE)/1,0)</f>
        <v>0</v>
      </c>
      <c r="P138">
        <f>IFERROR(VLOOKUP($B138,Kraftvärmeprod!$B$1:$AH$479,MATCH(P$2,Kraftvärmeprod!$B$1:$AG$1,0),FALSE)/1,0)-IFERROR(VLOOKUP($B138,'Slutlig allokering kvv'!$B$2:$AC$462,MATCH(P$3,'Slutlig allokering kvv'!$B$1:$AJ$1,0),FALSE)/1,0)</f>
        <v>0</v>
      </c>
      <c r="Q138">
        <f>IFERROR(VLOOKUP($B138,Kraftvärmeprod!$B$1:$AH$479,MATCH(Q$2,Kraftvärmeprod!$B$1:$AG$1,0),FALSE)/1,0)-IFERROR(VLOOKUP($B138,'Slutlig allokering kvv'!$B$2:$AC$462,MATCH(Q$3,'Slutlig allokering kvv'!$B$1:$AJ$1,0),FALSE)/1,0)</f>
        <v>0</v>
      </c>
      <c r="R138">
        <f>IFERROR(VLOOKUP($B138,Kraftvärmeprod!$B$1:$AH$479,MATCH(R$2,Kraftvärmeprod!$B$1:$AG$1,0),FALSE)/1,0)-IFERROR(VLOOKUP($B138,'Slutlig allokering kvv'!$B$2:$AC$462,MATCH(R$3,'Slutlig allokering kvv'!$B$1:$AJ$1,0),FALSE)/1,0)</f>
        <v>0</v>
      </c>
      <c r="S138">
        <f>IFERROR(VLOOKUP($B138,Kraftvärmeprod!$B$1:$AH$479,MATCH(S$2,Kraftvärmeprod!$B$1:$AG$1,0),FALSE)/1,0)-IFERROR(VLOOKUP($B138,'Slutlig allokering kvv'!$B$2:$AC$462,MATCH(S$3,'Slutlig allokering kvv'!$B$1:$AJ$1,0),FALSE)/1,0)</f>
        <v>0</v>
      </c>
      <c r="T138">
        <f>IFERROR(VLOOKUP($B138,Kraftvärmeprod!$B$1:$AH$479,MATCH(T$2,Kraftvärmeprod!$B$1:$AG$1,0),FALSE)/1,0)-IFERROR(VLOOKUP($B138,'Slutlig allokering kvv'!$B$2:$AC$462,MATCH(T$3,'Slutlig allokering kvv'!$B$1:$AJ$1,0),FALSE)/1,0)</f>
        <v>0</v>
      </c>
      <c r="U138">
        <f>IFERROR(VLOOKUP($B138,Kraftvärmeprod!$B$1:$AH$479,MATCH(U$2,Kraftvärmeprod!$B$1:$AG$1,0),FALSE)/1,0)-IFERROR(VLOOKUP($B138,'Slutlig allokering kvv'!$B$2:$AC$462,MATCH(U$3,'Slutlig allokering kvv'!$B$1:$AJ$1,0),FALSE)/1,0)</f>
        <v>0</v>
      </c>
      <c r="V138">
        <f>IFERROR(VLOOKUP($B138,Kraftvärmeprod!$B$1:$AH$479,MATCH(V$2,Kraftvärmeprod!$B$1:$AG$1,0),FALSE)/1,0)-IFERROR(VLOOKUP($B138,'Slutlig allokering kvv'!$B$2:$AC$462,MATCH(V$3,'Slutlig allokering kvv'!$B$1:$AJ$1,0),FALSE)/1,0)</f>
        <v>0</v>
      </c>
      <c r="W138">
        <f>IFERROR(VLOOKUP($B138,Kraftvärmeprod!$B$1:$AH$479,MATCH(W$2,Kraftvärmeprod!$B$1:$AG$1,0),FALSE)/1,0)-IFERROR(VLOOKUP($B138,'Slutlig allokering kvv'!$B$2:$AC$462,MATCH(W$3,'Slutlig allokering kvv'!$B$1:$AJ$1,0),FALSE)/1,0)</f>
        <v>0</v>
      </c>
      <c r="X138">
        <f>IFERROR(VLOOKUP($B138,Kraftvärmeprod!$B$1:$AH$479,MATCH(X$2,Kraftvärmeprod!$B$1:$AG$1,0),FALSE)/1,0)-IFERROR(VLOOKUP($B138,'Slutlig allokering kvv'!$B$2:$AC$462,MATCH(X$3,'Slutlig allokering kvv'!$B$1:$AJ$1,0),FALSE)/1,0)</f>
        <v>0</v>
      </c>
      <c r="Y138">
        <f>IFERROR(VLOOKUP($B138,Kraftvärmeprod!$B$1:$AH$479,MATCH(Y$2,Kraftvärmeprod!$B$1:$AG$1,0),FALSE)/1,0)-IFERROR(VLOOKUP($B138,'Slutlig allokering kvv'!$B$2:$AC$462,MATCH(Y$3,'Slutlig allokering kvv'!$B$1:$AJ$1,0),FALSE)/1,0)</f>
        <v>0</v>
      </c>
      <c r="Z138">
        <f>IFERROR(VLOOKUP($B138,Kraftvärmeprod!$B$1:$AH$479,MATCH(Z$2,Kraftvärmeprod!$B$1:$AG$1,0),FALSE)/1,0)-IFERROR(VLOOKUP($B138,'Slutlig allokering kvv'!$B$2:$AC$462,MATCH(Z$3,'Slutlig allokering kvv'!$B$1:$AJ$1,0),FALSE)/1,0)</f>
        <v>0</v>
      </c>
      <c r="AA138">
        <f>IFERROR(VLOOKUP($B138,Kraftvärmeprod!$B$1:$AH$479,MATCH(AA$2,Kraftvärmeprod!$B$1:$AG$1,0),FALSE)/1,0)-IFERROR(VLOOKUP($B138,'Slutlig allokering kvv'!$B$2:$AC$462,MATCH(AA$3,'Slutlig allokering kvv'!$B$1:$AJ$1,0),FALSE)/1,0)</f>
        <v>0</v>
      </c>
      <c r="AB138">
        <f>IFERROR(VLOOKUP($B138,Kraftvärmeprod!$B$1:$AH$479,MATCH(AB$2,Kraftvärmeprod!$B$1:$AG$1,0),FALSE)/1,0)-IFERROR(VLOOKUP($B138,'Slutlig allokering kvv'!$B$2:$AC$462,MATCH(AB$3,'Slutlig allokering kvv'!$B$1:$AJ$1,0),FALSE)/1,0)</f>
        <v>0</v>
      </c>
      <c r="AE138">
        <f t="shared" si="4"/>
        <v>30.81100399999999</v>
      </c>
      <c r="AG138">
        <f>IFERROR(VLOOKUP(B138,'Slutlig allokering kvv'!$B$2:$AJ$462,MATCH("Summa justerad allokerad tillförd energi (utan hjälpel och rökgaskondensering):",'Slutlig allokering kvv'!$B$1:$AK$1,0),FALSE)/1,"")</f>
        <v>110.568996</v>
      </c>
      <c r="AI138" s="23">
        <f>IFERROR(1-VLOOKUP(B138,'Slutlig allokering kvv'!$B$2:$AJ$462,MATCH("Andel av bränsle i kvv som allokerats till värme, exklusive rökgaskondensering och hjälpel",'Slutlig allokering kvv'!$B$1:$AK$1,0),FALSE),"")</f>
        <v>0.21793042863205547</v>
      </c>
      <c r="AK138" s="23">
        <f t="shared" si="5"/>
        <v>0.21793042863205539</v>
      </c>
    </row>
    <row r="139" spans="1:37" x14ac:dyDescent="0.25">
      <c r="A139" s="2" t="s">
        <v>194</v>
      </c>
      <c r="B139" s="2" t="s">
        <v>196</v>
      </c>
      <c r="C139" s="2" t="str">
        <f>IFERROR(VLOOKUP($B139,Kraftvärmeprod!$B$1:$AH$479,MATCH(C$3,Kraftvärmeprod!$B$1:$AG$1,0),FALSE)/1,"")</f>
        <v/>
      </c>
      <c r="D139" s="2" t="str">
        <f>IFERROR(VLOOKUP($B139,Kraftvärmeprod!$B$1:$AH$479,MATCH(D$3,Kraftvärmeprod!$B$1:$AG$1,0),FALSE)/1,"")</f>
        <v/>
      </c>
      <c r="E139">
        <f>IFERROR(VLOOKUP($B139,Kraftvärmeprod!$B$1:$AH$479,MATCH(E$2,Kraftvärmeprod!$B$1:$AG$1,0),FALSE)/1,0)-IFERROR(VLOOKUP($B139,'Slutlig allokering kvv'!$B$2:$AC$462,MATCH(E$3,'Slutlig allokering kvv'!$B$1:$AJ$1,0),FALSE)/1,0)</f>
        <v>0</v>
      </c>
      <c r="F139">
        <f>IFERROR(VLOOKUP($B139,Kraftvärmeprod!$B$1:$AH$479,MATCH(F$2,Kraftvärmeprod!$B$1:$AG$1,0),FALSE)/1,0)-IFERROR(VLOOKUP($B139,'Slutlig allokering kvv'!$B$2:$AC$462,MATCH(F$3,'Slutlig allokering kvv'!$B$1:$AJ$1,0),FALSE)/1,0)</f>
        <v>0</v>
      </c>
      <c r="G139">
        <f>IFERROR(VLOOKUP($B139,Kraftvärmeprod!$B$1:$AH$479,MATCH(G$2,Kraftvärmeprod!$B$1:$AG$1,0),FALSE)/1,0)-IFERROR(VLOOKUP($B139,'Slutlig allokering kvv'!$B$2:$AC$462,MATCH(G$3,'Slutlig allokering kvv'!$B$1:$AJ$1,0),FALSE)/1,0)</f>
        <v>0</v>
      </c>
      <c r="H139">
        <f>IFERROR(VLOOKUP($B139,Kraftvärmeprod!$B$1:$AH$479,MATCH(H$2,Kraftvärmeprod!$B$1:$AG$1,0),FALSE)/1,0)-IFERROR(VLOOKUP($B139,'Slutlig allokering kvv'!$B$2:$AC$462,MATCH(H$3,'Slutlig allokering kvv'!$B$1:$AJ$1,0),FALSE)/1,0)</f>
        <v>0</v>
      </c>
      <c r="I139">
        <f>IFERROR(VLOOKUP($B139,Kraftvärmeprod!$B$1:$AH$479,MATCH(I$2,Kraftvärmeprod!$B$1:$AG$1,0),FALSE)/1,0)-IFERROR(VLOOKUP($B139,'Slutlig allokering kvv'!$B$2:$AC$462,MATCH(I$3,'Slutlig allokering kvv'!$B$1:$AJ$1,0),FALSE)/1,0)</f>
        <v>0</v>
      </c>
      <c r="J139">
        <f>IFERROR(VLOOKUP($B139,Kraftvärmeprod!$B$1:$AH$479,MATCH(J$2,Kraftvärmeprod!$B$1:$AG$1,0),FALSE)/1,0)-IFERROR(VLOOKUP($B139,'Slutlig allokering kvv'!$B$2:$AC$462,MATCH(J$3,'Slutlig allokering kvv'!$B$1:$AJ$1,0),FALSE)/1,0)</f>
        <v>0</v>
      </c>
      <c r="K139">
        <f>IFERROR(VLOOKUP($B139,Kraftvärmeprod!$B$1:$AH$479,MATCH(K$2,Kraftvärmeprod!$B$1:$AG$1,0),FALSE)/1,0)-IFERROR(VLOOKUP($B139,'Slutlig allokering kvv'!$B$2:$AC$462,MATCH(K$3,'Slutlig allokering kvv'!$B$1:$AJ$1,0),FALSE)/1,0)</f>
        <v>0</v>
      </c>
      <c r="L139">
        <f>IFERROR(VLOOKUP($B139,Kraftvärmeprod!$B$1:$AH$479,MATCH(L$2,Kraftvärmeprod!$B$1:$AG$1,0),FALSE)/1,0)-IFERROR(VLOOKUP($B139,'Slutlig allokering kvv'!$B$2:$AC$462,MATCH(L$3,'Slutlig allokering kvv'!$B$1:$AJ$1,0),FALSE)/1,0)</f>
        <v>0</v>
      </c>
      <c r="M139" s="40">
        <f>IFERROR(VLOOKUP($B139,Miljö!$B$1:$S$477,MATCH(M$2,Miljö!$B$1:$X$1,0),FALSE)/1,0)-IFERROR(VLOOKUP($B139,'Slutlig allokering kvv'!$B$2:$AC$462,MATCH(M$3,'Slutlig allokering kvv'!$B$1:$AJ$1,0),FALSE)/1,0)</f>
        <v>0</v>
      </c>
      <c r="N139">
        <f>IFERROR(VLOOKUP($B139,Kraftvärmeprod!$B$1:$AH$479,MATCH(N$2,Kraftvärmeprod!$B$1:$AG$1,0),FALSE)/1,0)-IFERROR(VLOOKUP($B139,'Slutlig allokering kvv'!$B$2:$AC$462,MATCH(N$3,'Slutlig allokering kvv'!$B$1:$AJ$1,0),FALSE)/1,0)</f>
        <v>0</v>
      </c>
      <c r="O139">
        <f>IFERROR(VLOOKUP($B139,Kraftvärmeprod!$B$1:$AH$479,MATCH(O$2,Kraftvärmeprod!$B$1:$AG$1,0),FALSE)/1,0)-IFERROR(VLOOKUP($B139,'Slutlig allokering kvv'!$B$2:$AC$462,MATCH(O$3,'Slutlig allokering kvv'!$B$1:$AJ$1,0),FALSE)/1,0)</f>
        <v>0</v>
      </c>
      <c r="P139">
        <f>IFERROR(VLOOKUP($B139,Kraftvärmeprod!$B$1:$AH$479,MATCH(P$2,Kraftvärmeprod!$B$1:$AG$1,0),FALSE)/1,0)-IFERROR(VLOOKUP($B139,'Slutlig allokering kvv'!$B$2:$AC$462,MATCH(P$3,'Slutlig allokering kvv'!$B$1:$AJ$1,0),FALSE)/1,0)</f>
        <v>0</v>
      </c>
      <c r="Q139">
        <f>IFERROR(VLOOKUP($B139,Kraftvärmeprod!$B$1:$AH$479,MATCH(Q$2,Kraftvärmeprod!$B$1:$AG$1,0),FALSE)/1,0)-IFERROR(VLOOKUP($B139,'Slutlig allokering kvv'!$B$2:$AC$462,MATCH(Q$3,'Slutlig allokering kvv'!$B$1:$AJ$1,0),FALSE)/1,0)</f>
        <v>0</v>
      </c>
      <c r="R139">
        <f>IFERROR(VLOOKUP($B139,Kraftvärmeprod!$B$1:$AH$479,MATCH(R$2,Kraftvärmeprod!$B$1:$AG$1,0),FALSE)/1,0)-IFERROR(VLOOKUP($B139,'Slutlig allokering kvv'!$B$2:$AC$462,MATCH(R$3,'Slutlig allokering kvv'!$B$1:$AJ$1,0),FALSE)/1,0)</f>
        <v>0</v>
      </c>
      <c r="S139">
        <f>IFERROR(VLOOKUP($B139,Kraftvärmeprod!$B$1:$AH$479,MATCH(S$2,Kraftvärmeprod!$B$1:$AG$1,0),FALSE)/1,0)-IFERROR(VLOOKUP($B139,'Slutlig allokering kvv'!$B$2:$AC$462,MATCH(S$3,'Slutlig allokering kvv'!$B$1:$AJ$1,0),FALSE)/1,0)</f>
        <v>0</v>
      </c>
      <c r="T139">
        <f>IFERROR(VLOOKUP($B139,Kraftvärmeprod!$B$1:$AH$479,MATCH(T$2,Kraftvärmeprod!$B$1:$AG$1,0),FALSE)/1,0)-IFERROR(VLOOKUP($B139,'Slutlig allokering kvv'!$B$2:$AC$462,MATCH(T$3,'Slutlig allokering kvv'!$B$1:$AJ$1,0),FALSE)/1,0)</f>
        <v>0</v>
      </c>
      <c r="U139">
        <f>IFERROR(VLOOKUP($B139,Kraftvärmeprod!$B$1:$AH$479,MATCH(U$2,Kraftvärmeprod!$B$1:$AG$1,0),FALSE)/1,0)-IFERROR(VLOOKUP($B139,'Slutlig allokering kvv'!$B$2:$AC$462,MATCH(U$3,'Slutlig allokering kvv'!$B$1:$AJ$1,0),FALSE)/1,0)</f>
        <v>0</v>
      </c>
      <c r="V139">
        <f>IFERROR(VLOOKUP($B139,Kraftvärmeprod!$B$1:$AH$479,MATCH(V$2,Kraftvärmeprod!$B$1:$AG$1,0),FALSE)/1,0)-IFERROR(VLOOKUP($B139,'Slutlig allokering kvv'!$B$2:$AC$462,MATCH(V$3,'Slutlig allokering kvv'!$B$1:$AJ$1,0),FALSE)/1,0)</f>
        <v>0</v>
      </c>
      <c r="W139">
        <f>IFERROR(VLOOKUP($B139,Kraftvärmeprod!$B$1:$AH$479,MATCH(W$2,Kraftvärmeprod!$B$1:$AG$1,0),FALSE)/1,0)-IFERROR(VLOOKUP($B139,'Slutlig allokering kvv'!$B$2:$AC$462,MATCH(W$3,'Slutlig allokering kvv'!$B$1:$AJ$1,0),FALSE)/1,0)</f>
        <v>0</v>
      </c>
      <c r="X139">
        <f>IFERROR(VLOOKUP($B139,Kraftvärmeprod!$B$1:$AH$479,MATCH(X$2,Kraftvärmeprod!$B$1:$AG$1,0),FALSE)/1,0)-IFERROR(VLOOKUP($B139,'Slutlig allokering kvv'!$B$2:$AC$462,MATCH(X$3,'Slutlig allokering kvv'!$B$1:$AJ$1,0),FALSE)/1,0)</f>
        <v>0</v>
      </c>
      <c r="Y139">
        <f>IFERROR(VLOOKUP($B139,Kraftvärmeprod!$B$1:$AH$479,MATCH(Y$2,Kraftvärmeprod!$B$1:$AG$1,0),FALSE)/1,0)-IFERROR(VLOOKUP($B139,'Slutlig allokering kvv'!$B$2:$AC$462,MATCH(Y$3,'Slutlig allokering kvv'!$B$1:$AJ$1,0),FALSE)/1,0)</f>
        <v>0</v>
      </c>
      <c r="Z139">
        <f>IFERROR(VLOOKUP($B139,Kraftvärmeprod!$B$1:$AH$479,MATCH(Z$2,Kraftvärmeprod!$B$1:$AG$1,0),FALSE)/1,0)-IFERROR(VLOOKUP($B139,'Slutlig allokering kvv'!$B$2:$AC$462,MATCH(Z$3,'Slutlig allokering kvv'!$B$1:$AJ$1,0),FALSE)/1,0)</f>
        <v>0</v>
      </c>
      <c r="AA139">
        <f>IFERROR(VLOOKUP($B139,Kraftvärmeprod!$B$1:$AH$479,MATCH(AA$2,Kraftvärmeprod!$B$1:$AG$1,0),FALSE)/1,0)-IFERROR(VLOOKUP($B139,'Slutlig allokering kvv'!$B$2:$AC$462,MATCH(AA$3,'Slutlig allokering kvv'!$B$1:$AJ$1,0),FALSE)/1,0)</f>
        <v>0</v>
      </c>
      <c r="AB139">
        <f>IFERROR(VLOOKUP($B139,Kraftvärmeprod!$B$1:$AH$479,MATCH(AB$2,Kraftvärmeprod!$B$1:$AG$1,0),FALSE)/1,0)-IFERROR(VLOOKUP($B139,'Slutlig allokering kvv'!$B$2:$AC$462,MATCH(AB$3,'Slutlig allokering kvv'!$B$1:$AJ$1,0),FALSE)/1,0)</f>
        <v>0</v>
      </c>
      <c r="AE139">
        <f t="shared" si="4"/>
        <v>0</v>
      </c>
      <c r="AG139">
        <f>IFERROR(VLOOKUP(B139,'Slutlig allokering kvv'!$B$2:$AJ$462,MATCH("Summa justerad allokerad tillförd energi (utan hjälpel och rökgaskondensering):",'Slutlig allokering kvv'!$B$1:$AK$1,0),FALSE)/1,"")</f>
        <v>0</v>
      </c>
      <c r="AI139" s="23" t="str">
        <f>IFERROR(1-VLOOKUP(B139,'Slutlig allokering kvv'!$B$2:$AJ$462,MATCH("Andel av bränsle i kvv som allokerats till värme, exklusive rökgaskondensering och hjälpel",'Slutlig allokering kvv'!$B$1:$AK$1,0),FALSE),"")</f>
        <v/>
      </c>
      <c r="AK139" s="23" t="str">
        <f t="shared" si="5"/>
        <v/>
      </c>
    </row>
    <row r="140" spans="1:37" x14ac:dyDescent="0.25">
      <c r="A140" s="2" t="s">
        <v>197</v>
      </c>
      <c r="B140" s="2" t="s">
        <v>198</v>
      </c>
      <c r="C140" s="2" t="str">
        <f>IFERROR(VLOOKUP($B140,Kraftvärmeprod!$B$1:$AH$479,MATCH(C$3,Kraftvärmeprod!$B$1:$AG$1,0),FALSE)/1,"")</f>
        <v/>
      </c>
      <c r="D140" s="2" t="str">
        <f>IFERROR(VLOOKUP($B140,Kraftvärmeprod!$B$1:$AH$479,MATCH(D$3,Kraftvärmeprod!$B$1:$AG$1,0),FALSE)/1,"")</f>
        <v/>
      </c>
      <c r="E140">
        <f>IFERROR(VLOOKUP($B140,Kraftvärmeprod!$B$1:$AH$479,MATCH(E$2,Kraftvärmeprod!$B$1:$AG$1,0),FALSE)/1,0)-IFERROR(VLOOKUP($B140,'Slutlig allokering kvv'!$B$2:$AC$462,MATCH(E$3,'Slutlig allokering kvv'!$B$1:$AJ$1,0),FALSE)/1,0)</f>
        <v>0</v>
      </c>
      <c r="F140">
        <f>IFERROR(VLOOKUP($B140,Kraftvärmeprod!$B$1:$AH$479,MATCH(F$2,Kraftvärmeprod!$B$1:$AG$1,0),FALSE)/1,0)-IFERROR(VLOOKUP($B140,'Slutlig allokering kvv'!$B$2:$AC$462,MATCH(F$3,'Slutlig allokering kvv'!$B$1:$AJ$1,0),FALSE)/1,0)</f>
        <v>0</v>
      </c>
      <c r="G140">
        <f>IFERROR(VLOOKUP($B140,Kraftvärmeprod!$B$1:$AH$479,MATCH(G$2,Kraftvärmeprod!$B$1:$AG$1,0),FALSE)/1,0)-IFERROR(VLOOKUP($B140,'Slutlig allokering kvv'!$B$2:$AC$462,MATCH(G$3,'Slutlig allokering kvv'!$B$1:$AJ$1,0),FALSE)/1,0)</f>
        <v>0</v>
      </c>
      <c r="H140">
        <f>IFERROR(VLOOKUP($B140,Kraftvärmeprod!$B$1:$AH$479,MATCH(H$2,Kraftvärmeprod!$B$1:$AG$1,0),FALSE)/1,0)-IFERROR(VLOOKUP($B140,'Slutlig allokering kvv'!$B$2:$AC$462,MATCH(H$3,'Slutlig allokering kvv'!$B$1:$AJ$1,0),FALSE)/1,0)</f>
        <v>0</v>
      </c>
      <c r="I140">
        <f>IFERROR(VLOOKUP($B140,Kraftvärmeprod!$B$1:$AH$479,MATCH(I$2,Kraftvärmeprod!$B$1:$AG$1,0),FALSE)/1,0)-IFERROR(VLOOKUP($B140,'Slutlig allokering kvv'!$B$2:$AC$462,MATCH(I$3,'Slutlig allokering kvv'!$B$1:$AJ$1,0),FALSE)/1,0)</f>
        <v>0</v>
      </c>
      <c r="J140">
        <f>IFERROR(VLOOKUP($B140,Kraftvärmeprod!$B$1:$AH$479,MATCH(J$2,Kraftvärmeprod!$B$1:$AG$1,0),FALSE)/1,0)-IFERROR(VLOOKUP($B140,'Slutlig allokering kvv'!$B$2:$AC$462,MATCH(J$3,'Slutlig allokering kvv'!$B$1:$AJ$1,0),FALSE)/1,0)</f>
        <v>0</v>
      </c>
      <c r="K140">
        <f>IFERROR(VLOOKUP($B140,Kraftvärmeprod!$B$1:$AH$479,MATCH(K$2,Kraftvärmeprod!$B$1:$AG$1,0),FALSE)/1,0)-IFERROR(VLOOKUP($B140,'Slutlig allokering kvv'!$B$2:$AC$462,MATCH(K$3,'Slutlig allokering kvv'!$B$1:$AJ$1,0),FALSE)/1,0)</f>
        <v>0</v>
      </c>
      <c r="L140">
        <f>IFERROR(VLOOKUP($B140,Kraftvärmeprod!$B$1:$AH$479,MATCH(L$2,Kraftvärmeprod!$B$1:$AG$1,0),FALSE)/1,0)-IFERROR(VLOOKUP($B140,'Slutlig allokering kvv'!$B$2:$AC$462,MATCH(L$3,'Slutlig allokering kvv'!$B$1:$AJ$1,0),FALSE)/1,0)</f>
        <v>0</v>
      </c>
      <c r="M140" s="40">
        <f>IFERROR(VLOOKUP($B140,Miljö!$B$1:$S$477,MATCH(M$2,Miljö!$B$1:$X$1,0),FALSE)/1,0)-IFERROR(VLOOKUP($B140,'Slutlig allokering kvv'!$B$2:$AC$462,MATCH(M$3,'Slutlig allokering kvv'!$B$1:$AJ$1,0),FALSE)/1,0)</f>
        <v>0</v>
      </c>
      <c r="N140">
        <f>IFERROR(VLOOKUP($B140,Kraftvärmeprod!$B$1:$AH$479,MATCH(N$2,Kraftvärmeprod!$B$1:$AG$1,0),FALSE)/1,0)-IFERROR(VLOOKUP($B140,'Slutlig allokering kvv'!$B$2:$AC$462,MATCH(N$3,'Slutlig allokering kvv'!$B$1:$AJ$1,0),FALSE)/1,0)</f>
        <v>0</v>
      </c>
      <c r="O140">
        <f>IFERROR(VLOOKUP($B140,Kraftvärmeprod!$B$1:$AH$479,MATCH(O$2,Kraftvärmeprod!$B$1:$AG$1,0),FALSE)/1,0)-IFERROR(VLOOKUP($B140,'Slutlig allokering kvv'!$B$2:$AC$462,MATCH(O$3,'Slutlig allokering kvv'!$B$1:$AJ$1,0),FALSE)/1,0)</f>
        <v>0</v>
      </c>
      <c r="P140">
        <f>IFERROR(VLOOKUP($B140,Kraftvärmeprod!$B$1:$AH$479,MATCH(P$2,Kraftvärmeprod!$B$1:$AG$1,0),FALSE)/1,0)-IFERROR(VLOOKUP($B140,'Slutlig allokering kvv'!$B$2:$AC$462,MATCH(P$3,'Slutlig allokering kvv'!$B$1:$AJ$1,0),FALSE)/1,0)</f>
        <v>0</v>
      </c>
      <c r="Q140">
        <f>IFERROR(VLOOKUP($B140,Kraftvärmeprod!$B$1:$AH$479,MATCH(Q$2,Kraftvärmeprod!$B$1:$AG$1,0),FALSE)/1,0)-IFERROR(VLOOKUP($B140,'Slutlig allokering kvv'!$B$2:$AC$462,MATCH(Q$3,'Slutlig allokering kvv'!$B$1:$AJ$1,0),FALSE)/1,0)</f>
        <v>0</v>
      </c>
      <c r="R140">
        <f>IFERROR(VLOOKUP($B140,Kraftvärmeprod!$B$1:$AH$479,MATCH(R$2,Kraftvärmeprod!$B$1:$AG$1,0),FALSE)/1,0)-IFERROR(VLOOKUP($B140,'Slutlig allokering kvv'!$B$2:$AC$462,MATCH(R$3,'Slutlig allokering kvv'!$B$1:$AJ$1,0),FALSE)/1,0)</f>
        <v>0</v>
      </c>
      <c r="S140">
        <f>IFERROR(VLOOKUP($B140,Kraftvärmeprod!$B$1:$AH$479,MATCH(S$2,Kraftvärmeprod!$B$1:$AG$1,0),FALSE)/1,0)-IFERROR(VLOOKUP($B140,'Slutlig allokering kvv'!$B$2:$AC$462,MATCH(S$3,'Slutlig allokering kvv'!$B$1:$AJ$1,0),FALSE)/1,0)</f>
        <v>0</v>
      </c>
      <c r="T140">
        <f>IFERROR(VLOOKUP($B140,Kraftvärmeprod!$B$1:$AH$479,MATCH(T$2,Kraftvärmeprod!$B$1:$AG$1,0),FALSE)/1,0)-IFERROR(VLOOKUP($B140,'Slutlig allokering kvv'!$B$2:$AC$462,MATCH(T$3,'Slutlig allokering kvv'!$B$1:$AJ$1,0),FALSE)/1,0)</f>
        <v>0</v>
      </c>
      <c r="U140">
        <f>IFERROR(VLOOKUP($B140,Kraftvärmeprod!$B$1:$AH$479,MATCH(U$2,Kraftvärmeprod!$B$1:$AG$1,0),FALSE)/1,0)-IFERROR(VLOOKUP($B140,'Slutlig allokering kvv'!$B$2:$AC$462,MATCH(U$3,'Slutlig allokering kvv'!$B$1:$AJ$1,0),FALSE)/1,0)</f>
        <v>0</v>
      </c>
      <c r="V140">
        <f>IFERROR(VLOOKUP($B140,Kraftvärmeprod!$B$1:$AH$479,MATCH(V$2,Kraftvärmeprod!$B$1:$AG$1,0),FALSE)/1,0)-IFERROR(VLOOKUP($B140,'Slutlig allokering kvv'!$B$2:$AC$462,MATCH(V$3,'Slutlig allokering kvv'!$B$1:$AJ$1,0),FALSE)/1,0)</f>
        <v>0</v>
      </c>
      <c r="W140">
        <f>IFERROR(VLOOKUP($B140,Kraftvärmeprod!$B$1:$AH$479,MATCH(W$2,Kraftvärmeprod!$B$1:$AG$1,0),FALSE)/1,0)-IFERROR(VLOOKUP($B140,'Slutlig allokering kvv'!$B$2:$AC$462,MATCH(W$3,'Slutlig allokering kvv'!$B$1:$AJ$1,0),FALSE)/1,0)</f>
        <v>0</v>
      </c>
      <c r="X140">
        <f>IFERROR(VLOOKUP($B140,Kraftvärmeprod!$B$1:$AH$479,MATCH(X$2,Kraftvärmeprod!$B$1:$AG$1,0),FALSE)/1,0)-IFERROR(VLOOKUP($B140,'Slutlig allokering kvv'!$B$2:$AC$462,MATCH(X$3,'Slutlig allokering kvv'!$B$1:$AJ$1,0),FALSE)/1,0)</f>
        <v>0</v>
      </c>
      <c r="Y140">
        <f>IFERROR(VLOOKUP($B140,Kraftvärmeprod!$B$1:$AH$479,MATCH(Y$2,Kraftvärmeprod!$B$1:$AG$1,0),FALSE)/1,0)-IFERROR(VLOOKUP($B140,'Slutlig allokering kvv'!$B$2:$AC$462,MATCH(Y$3,'Slutlig allokering kvv'!$B$1:$AJ$1,0),FALSE)/1,0)</f>
        <v>0</v>
      </c>
      <c r="Z140">
        <f>IFERROR(VLOOKUP($B140,Kraftvärmeprod!$B$1:$AH$479,MATCH(Z$2,Kraftvärmeprod!$B$1:$AG$1,0),FALSE)/1,0)-IFERROR(VLOOKUP($B140,'Slutlig allokering kvv'!$B$2:$AC$462,MATCH(Z$3,'Slutlig allokering kvv'!$B$1:$AJ$1,0),FALSE)/1,0)</f>
        <v>0</v>
      </c>
      <c r="AA140">
        <f>IFERROR(VLOOKUP($B140,Kraftvärmeprod!$B$1:$AH$479,MATCH(AA$2,Kraftvärmeprod!$B$1:$AG$1,0),FALSE)/1,0)-IFERROR(VLOOKUP($B140,'Slutlig allokering kvv'!$B$2:$AC$462,MATCH(AA$3,'Slutlig allokering kvv'!$B$1:$AJ$1,0),FALSE)/1,0)</f>
        <v>0</v>
      </c>
      <c r="AB140">
        <f>IFERROR(VLOOKUP($B140,Kraftvärmeprod!$B$1:$AH$479,MATCH(AB$2,Kraftvärmeprod!$B$1:$AG$1,0),FALSE)/1,0)-IFERROR(VLOOKUP($B140,'Slutlig allokering kvv'!$B$2:$AC$462,MATCH(AB$3,'Slutlig allokering kvv'!$B$1:$AJ$1,0),FALSE)/1,0)</f>
        <v>0</v>
      </c>
      <c r="AE140">
        <f t="shared" si="4"/>
        <v>0</v>
      </c>
      <c r="AG140">
        <f>IFERROR(VLOOKUP(B140,'Slutlig allokering kvv'!$B$2:$AJ$462,MATCH("Summa justerad allokerad tillförd energi (utan hjälpel och rökgaskondensering):",'Slutlig allokering kvv'!$B$1:$AK$1,0),FALSE)/1,"")</f>
        <v>0</v>
      </c>
      <c r="AI140" s="23" t="str">
        <f>IFERROR(1-VLOOKUP(B140,'Slutlig allokering kvv'!$B$2:$AJ$462,MATCH("Andel av bränsle i kvv som allokerats till värme, exklusive rökgaskondensering och hjälpel",'Slutlig allokering kvv'!$B$1:$AK$1,0),FALSE),"")</f>
        <v/>
      </c>
      <c r="AK140" s="23" t="str">
        <f t="shared" si="5"/>
        <v/>
      </c>
    </row>
    <row r="141" spans="1:37" x14ac:dyDescent="0.25">
      <c r="A141" s="2" t="s">
        <v>199</v>
      </c>
      <c r="B141" s="2" t="s">
        <v>200</v>
      </c>
      <c r="C141" s="2" t="str">
        <f>IFERROR(VLOOKUP($B141,Kraftvärmeprod!$B$1:$AH$479,MATCH(C$3,Kraftvärmeprod!$B$1:$AG$1,0),FALSE)/1,"")</f>
        <v/>
      </c>
      <c r="D141" s="2" t="str">
        <f>IFERROR(VLOOKUP($B141,Kraftvärmeprod!$B$1:$AH$479,MATCH(D$3,Kraftvärmeprod!$B$1:$AG$1,0),FALSE)/1,"")</f>
        <v/>
      </c>
      <c r="E141">
        <f>IFERROR(VLOOKUP($B141,Kraftvärmeprod!$B$1:$AH$479,MATCH(E$2,Kraftvärmeprod!$B$1:$AG$1,0),FALSE)/1,0)-IFERROR(VLOOKUP($B141,'Slutlig allokering kvv'!$B$2:$AC$462,MATCH(E$3,'Slutlig allokering kvv'!$B$1:$AJ$1,0),FALSE)/1,0)</f>
        <v>0</v>
      </c>
      <c r="F141">
        <f>IFERROR(VLOOKUP($B141,Kraftvärmeprod!$B$1:$AH$479,MATCH(F$2,Kraftvärmeprod!$B$1:$AG$1,0),FALSE)/1,0)-IFERROR(VLOOKUP($B141,'Slutlig allokering kvv'!$B$2:$AC$462,MATCH(F$3,'Slutlig allokering kvv'!$B$1:$AJ$1,0),FALSE)/1,0)</f>
        <v>0</v>
      </c>
      <c r="G141">
        <f>IFERROR(VLOOKUP($B141,Kraftvärmeprod!$B$1:$AH$479,MATCH(G$2,Kraftvärmeprod!$B$1:$AG$1,0),FALSE)/1,0)-IFERROR(VLOOKUP($B141,'Slutlig allokering kvv'!$B$2:$AC$462,MATCH(G$3,'Slutlig allokering kvv'!$B$1:$AJ$1,0),FALSE)/1,0)</f>
        <v>0</v>
      </c>
      <c r="H141">
        <f>IFERROR(VLOOKUP($B141,Kraftvärmeprod!$B$1:$AH$479,MATCH(H$2,Kraftvärmeprod!$B$1:$AG$1,0),FALSE)/1,0)-IFERROR(VLOOKUP($B141,'Slutlig allokering kvv'!$B$2:$AC$462,MATCH(H$3,'Slutlig allokering kvv'!$B$1:$AJ$1,0),FALSE)/1,0)</f>
        <v>0</v>
      </c>
      <c r="I141">
        <f>IFERROR(VLOOKUP($B141,Kraftvärmeprod!$B$1:$AH$479,MATCH(I$2,Kraftvärmeprod!$B$1:$AG$1,0),FALSE)/1,0)-IFERROR(VLOOKUP($B141,'Slutlig allokering kvv'!$B$2:$AC$462,MATCH(I$3,'Slutlig allokering kvv'!$B$1:$AJ$1,0),FALSE)/1,0)</f>
        <v>0</v>
      </c>
      <c r="J141">
        <f>IFERROR(VLOOKUP($B141,Kraftvärmeprod!$B$1:$AH$479,MATCH(J$2,Kraftvärmeprod!$B$1:$AG$1,0),FALSE)/1,0)-IFERROR(VLOOKUP($B141,'Slutlig allokering kvv'!$B$2:$AC$462,MATCH(J$3,'Slutlig allokering kvv'!$B$1:$AJ$1,0),FALSE)/1,0)</f>
        <v>0</v>
      </c>
      <c r="K141">
        <f>IFERROR(VLOOKUP($B141,Kraftvärmeprod!$B$1:$AH$479,MATCH(K$2,Kraftvärmeprod!$B$1:$AG$1,0),FALSE)/1,0)-IFERROR(VLOOKUP($B141,'Slutlig allokering kvv'!$B$2:$AC$462,MATCH(K$3,'Slutlig allokering kvv'!$B$1:$AJ$1,0),FALSE)/1,0)</f>
        <v>0</v>
      </c>
      <c r="L141">
        <f>IFERROR(VLOOKUP($B141,Kraftvärmeprod!$B$1:$AH$479,MATCH(L$2,Kraftvärmeprod!$B$1:$AG$1,0),FALSE)/1,0)-IFERROR(VLOOKUP($B141,'Slutlig allokering kvv'!$B$2:$AC$462,MATCH(L$3,'Slutlig allokering kvv'!$B$1:$AJ$1,0),FALSE)/1,0)</f>
        <v>0</v>
      </c>
      <c r="M141" s="40">
        <f>IFERROR(VLOOKUP($B141,Miljö!$B$1:$S$477,MATCH(M$2,Miljö!$B$1:$X$1,0),FALSE)/1,0)-IFERROR(VLOOKUP($B141,'Slutlig allokering kvv'!$B$2:$AC$462,MATCH(M$3,'Slutlig allokering kvv'!$B$1:$AJ$1,0),FALSE)/1,0)</f>
        <v>0</v>
      </c>
      <c r="N141">
        <f>IFERROR(VLOOKUP($B141,Kraftvärmeprod!$B$1:$AH$479,MATCH(N$2,Kraftvärmeprod!$B$1:$AG$1,0),FALSE)/1,0)-IFERROR(VLOOKUP($B141,'Slutlig allokering kvv'!$B$2:$AC$462,MATCH(N$3,'Slutlig allokering kvv'!$B$1:$AJ$1,0),FALSE)/1,0)</f>
        <v>0</v>
      </c>
      <c r="O141">
        <f>IFERROR(VLOOKUP($B141,Kraftvärmeprod!$B$1:$AH$479,MATCH(O$2,Kraftvärmeprod!$B$1:$AG$1,0),FALSE)/1,0)-IFERROR(VLOOKUP($B141,'Slutlig allokering kvv'!$B$2:$AC$462,MATCH(O$3,'Slutlig allokering kvv'!$B$1:$AJ$1,0),FALSE)/1,0)</f>
        <v>0</v>
      </c>
      <c r="P141">
        <f>IFERROR(VLOOKUP($B141,Kraftvärmeprod!$B$1:$AH$479,MATCH(P$2,Kraftvärmeprod!$B$1:$AG$1,0),FALSE)/1,0)-IFERROR(VLOOKUP($B141,'Slutlig allokering kvv'!$B$2:$AC$462,MATCH(P$3,'Slutlig allokering kvv'!$B$1:$AJ$1,0),FALSE)/1,0)</f>
        <v>0</v>
      </c>
      <c r="Q141">
        <f>IFERROR(VLOOKUP($B141,Kraftvärmeprod!$B$1:$AH$479,MATCH(Q$2,Kraftvärmeprod!$B$1:$AG$1,0),FALSE)/1,0)-IFERROR(VLOOKUP($B141,'Slutlig allokering kvv'!$B$2:$AC$462,MATCH(Q$3,'Slutlig allokering kvv'!$B$1:$AJ$1,0),FALSE)/1,0)</f>
        <v>0</v>
      </c>
      <c r="R141">
        <f>IFERROR(VLOOKUP($B141,Kraftvärmeprod!$B$1:$AH$479,MATCH(R$2,Kraftvärmeprod!$B$1:$AG$1,0),FALSE)/1,0)-IFERROR(VLOOKUP($B141,'Slutlig allokering kvv'!$B$2:$AC$462,MATCH(R$3,'Slutlig allokering kvv'!$B$1:$AJ$1,0),FALSE)/1,0)</f>
        <v>0</v>
      </c>
      <c r="S141">
        <f>IFERROR(VLOOKUP($B141,Kraftvärmeprod!$B$1:$AH$479,MATCH(S$2,Kraftvärmeprod!$B$1:$AG$1,0),FALSE)/1,0)-IFERROR(VLOOKUP($B141,'Slutlig allokering kvv'!$B$2:$AC$462,MATCH(S$3,'Slutlig allokering kvv'!$B$1:$AJ$1,0),FALSE)/1,0)</f>
        <v>0</v>
      </c>
      <c r="T141">
        <f>IFERROR(VLOOKUP($B141,Kraftvärmeprod!$B$1:$AH$479,MATCH(T$2,Kraftvärmeprod!$B$1:$AG$1,0),FALSE)/1,0)-IFERROR(VLOOKUP($B141,'Slutlig allokering kvv'!$B$2:$AC$462,MATCH(T$3,'Slutlig allokering kvv'!$B$1:$AJ$1,0),FALSE)/1,0)</f>
        <v>0</v>
      </c>
      <c r="U141">
        <f>IFERROR(VLOOKUP($B141,Kraftvärmeprod!$B$1:$AH$479,MATCH(U$2,Kraftvärmeprod!$B$1:$AG$1,0),FALSE)/1,0)-IFERROR(VLOOKUP($B141,'Slutlig allokering kvv'!$B$2:$AC$462,MATCH(U$3,'Slutlig allokering kvv'!$B$1:$AJ$1,0),FALSE)/1,0)</f>
        <v>0</v>
      </c>
      <c r="V141">
        <f>IFERROR(VLOOKUP($B141,Kraftvärmeprod!$B$1:$AH$479,MATCH(V$2,Kraftvärmeprod!$B$1:$AG$1,0),FALSE)/1,0)-IFERROR(VLOOKUP($B141,'Slutlig allokering kvv'!$B$2:$AC$462,MATCH(V$3,'Slutlig allokering kvv'!$B$1:$AJ$1,0),FALSE)/1,0)</f>
        <v>0</v>
      </c>
      <c r="W141">
        <f>IFERROR(VLOOKUP($B141,Kraftvärmeprod!$B$1:$AH$479,MATCH(W$2,Kraftvärmeprod!$B$1:$AG$1,0),FALSE)/1,0)-IFERROR(VLOOKUP($B141,'Slutlig allokering kvv'!$B$2:$AC$462,MATCH(W$3,'Slutlig allokering kvv'!$B$1:$AJ$1,0),FALSE)/1,0)</f>
        <v>0</v>
      </c>
      <c r="X141">
        <f>IFERROR(VLOOKUP($B141,Kraftvärmeprod!$B$1:$AH$479,MATCH(X$2,Kraftvärmeprod!$B$1:$AG$1,0),FALSE)/1,0)-IFERROR(VLOOKUP($B141,'Slutlig allokering kvv'!$B$2:$AC$462,MATCH(X$3,'Slutlig allokering kvv'!$B$1:$AJ$1,0),FALSE)/1,0)</f>
        <v>0</v>
      </c>
      <c r="Y141">
        <f>IFERROR(VLOOKUP($B141,Kraftvärmeprod!$B$1:$AH$479,MATCH(Y$2,Kraftvärmeprod!$B$1:$AG$1,0),FALSE)/1,0)-IFERROR(VLOOKUP($B141,'Slutlig allokering kvv'!$B$2:$AC$462,MATCH(Y$3,'Slutlig allokering kvv'!$B$1:$AJ$1,0),FALSE)/1,0)</f>
        <v>0</v>
      </c>
      <c r="Z141">
        <f>IFERROR(VLOOKUP($B141,Kraftvärmeprod!$B$1:$AH$479,MATCH(Z$2,Kraftvärmeprod!$B$1:$AG$1,0),FALSE)/1,0)-IFERROR(VLOOKUP($B141,'Slutlig allokering kvv'!$B$2:$AC$462,MATCH(Z$3,'Slutlig allokering kvv'!$B$1:$AJ$1,0),FALSE)/1,0)</f>
        <v>0</v>
      </c>
      <c r="AA141">
        <f>IFERROR(VLOOKUP($B141,Kraftvärmeprod!$B$1:$AH$479,MATCH(AA$2,Kraftvärmeprod!$B$1:$AG$1,0),FALSE)/1,0)-IFERROR(VLOOKUP($B141,'Slutlig allokering kvv'!$B$2:$AC$462,MATCH(AA$3,'Slutlig allokering kvv'!$B$1:$AJ$1,0),FALSE)/1,0)</f>
        <v>0</v>
      </c>
      <c r="AB141">
        <f>IFERROR(VLOOKUP($B141,Kraftvärmeprod!$B$1:$AH$479,MATCH(AB$2,Kraftvärmeprod!$B$1:$AG$1,0),FALSE)/1,0)-IFERROR(VLOOKUP($B141,'Slutlig allokering kvv'!$B$2:$AC$462,MATCH(AB$3,'Slutlig allokering kvv'!$B$1:$AJ$1,0),FALSE)/1,0)</f>
        <v>0</v>
      </c>
      <c r="AE141">
        <f t="shared" si="4"/>
        <v>0</v>
      </c>
      <c r="AG141">
        <f>IFERROR(VLOOKUP(B141,'Slutlig allokering kvv'!$B$2:$AJ$462,MATCH("Summa justerad allokerad tillförd energi (utan hjälpel och rökgaskondensering):",'Slutlig allokering kvv'!$B$1:$AK$1,0),FALSE)/1,"")</f>
        <v>0</v>
      </c>
      <c r="AI141" s="23" t="str">
        <f>IFERROR(1-VLOOKUP(B141,'Slutlig allokering kvv'!$B$2:$AJ$462,MATCH("Andel av bränsle i kvv som allokerats till värme, exklusive rökgaskondensering och hjälpel",'Slutlig allokering kvv'!$B$1:$AK$1,0),FALSE),"")</f>
        <v/>
      </c>
      <c r="AK141" s="23" t="str">
        <f t="shared" si="5"/>
        <v/>
      </c>
    </row>
    <row r="142" spans="1:37" x14ac:dyDescent="0.25">
      <c r="A142" s="2" t="s">
        <v>201</v>
      </c>
      <c r="B142" s="2" t="s">
        <v>202</v>
      </c>
      <c r="C142" s="2" t="str">
        <f>IFERROR(VLOOKUP($B142,Kraftvärmeprod!$B$1:$AH$479,MATCH(C$3,Kraftvärmeprod!$B$1:$AG$1,0),FALSE)/1,"")</f>
        <v/>
      </c>
      <c r="D142" s="2" t="str">
        <f>IFERROR(VLOOKUP($B142,Kraftvärmeprod!$B$1:$AH$479,MATCH(D$3,Kraftvärmeprod!$B$1:$AG$1,0),FALSE)/1,"")</f>
        <v/>
      </c>
      <c r="E142">
        <f>IFERROR(VLOOKUP($B142,Kraftvärmeprod!$B$1:$AH$479,MATCH(E$2,Kraftvärmeprod!$B$1:$AG$1,0),FALSE)/1,0)-IFERROR(VLOOKUP($B142,'Slutlig allokering kvv'!$B$2:$AC$462,MATCH(E$3,'Slutlig allokering kvv'!$B$1:$AJ$1,0),FALSE)/1,0)</f>
        <v>0</v>
      </c>
      <c r="F142">
        <f>IFERROR(VLOOKUP($B142,Kraftvärmeprod!$B$1:$AH$479,MATCH(F$2,Kraftvärmeprod!$B$1:$AG$1,0),FALSE)/1,0)-IFERROR(VLOOKUP($B142,'Slutlig allokering kvv'!$B$2:$AC$462,MATCH(F$3,'Slutlig allokering kvv'!$B$1:$AJ$1,0),FALSE)/1,0)</f>
        <v>0</v>
      </c>
      <c r="G142">
        <f>IFERROR(VLOOKUP($B142,Kraftvärmeprod!$B$1:$AH$479,MATCH(G$2,Kraftvärmeprod!$B$1:$AG$1,0),FALSE)/1,0)-IFERROR(VLOOKUP($B142,'Slutlig allokering kvv'!$B$2:$AC$462,MATCH(G$3,'Slutlig allokering kvv'!$B$1:$AJ$1,0),FALSE)/1,0)</f>
        <v>0</v>
      </c>
      <c r="H142">
        <f>IFERROR(VLOOKUP($B142,Kraftvärmeprod!$B$1:$AH$479,MATCH(H$2,Kraftvärmeprod!$B$1:$AG$1,0),FALSE)/1,0)-IFERROR(VLOOKUP($B142,'Slutlig allokering kvv'!$B$2:$AC$462,MATCH(H$3,'Slutlig allokering kvv'!$B$1:$AJ$1,0),FALSE)/1,0)</f>
        <v>0</v>
      </c>
      <c r="I142">
        <f>IFERROR(VLOOKUP($B142,Kraftvärmeprod!$B$1:$AH$479,MATCH(I$2,Kraftvärmeprod!$B$1:$AG$1,0),FALSE)/1,0)-IFERROR(VLOOKUP($B142,'Slutlig allokering kvv'!$B$2:$AC$462,MATCH(I$3,'Slutlig allokering kvv'!$B$1:$AJ$1,0),FALSE)/1,0)</f>
        <v>0</v>
      </c>
      <c r="J142">
        <f>IFERROR(VLOOKUP($B142,Kraftvärmeprod!$B$1:$AH$479,MATCH(J$2,Kraftvärmeprod!$B$1:$AG$1,0),FALSE)/1,0)-IFERROR(VLOOKUP($B142,'Slutlig allokering kvv'!$B$2:$AC$462,MATCH(J$3,'Slutlig allokering kvv'!$B$1:$AJ$1,0),FALSE)/1,0)</f>
        <v>0</v>
      </c>
      <c r="K142">
        <f>IFERROR(VLOOKUP($B142,Kraftvärmeprod!$B$1:$AH$479,MATCH(K$2,Kraftvärmeprod!$B$1:$AG$1,0),FALSE)/1,0)-IFERROR(VLOOKUP($B142,'Slutlig allokering kvv'!$B$2:$AC$462,MATCH(K$3,'Slutlig allokering kvv'!$B$1:$AJ$1,0),FALSE)/1,0)</f>
        <v>0</v>
      </c>
      <c r="L142">
        <f>IFERROR(VLOOKUP($B142,Kraftvärmeprod!$B$1:$AH$479,MATCH(L$2,Kraftvärmeprod!$B$1:$AG$1,0),FALSE)/1,0)-IFERROR(VLOOKUP($B142,'Slutlig allokering kvv'!$B$2:$AC$462,MATCH(L$3,'Slutlig allokering kvv'!$B$1:$AJ$1,0),FALSE)/1,0)</f>
        <v>0</v>
      </c>
      <c r="M142" s="40">
        <f>IFERROR(VLOOKUP($B142,Miljö!$B$1:$S$477,MATCH(M$2,Miljö!$B$1:$X$1,0),FALSE)/1,0)-IFERROR(VLOOKUP($B142,'Slutlig allokering kvv'!$B$2:$AC$462,MATCH(M$3,'Slutlig allokering kvv'!$B$1:$AJ$1,0),FALSE)/1,0)</f>
        <v>0</v>
      </c>
      <c r="N142">
        <f>IFERROR(VLOOKUP($B142,Kraftvärmeprod!$B$1:$AH$479,MATCH(N$2,Kraftvärmeprod!$B$1:$AG$1,0),FALSE)/1,0)-IFERROR(VLOOKUP($B142,'Slutlig allokering kvv'!$B$2:$AC$462,MATCH(N$3,'Slutlig allokering kvv'!$B$1:$AJ$1,0),FALSE)/1,0)</f>
        <v>0</v>
      </c>
      <c r="O142">
        <f>IFERROR(VLOOKUP($B142,Kraftvärmeprod!$B$1:$AH$479,MATCH(O$2,Kraftvärmeprod!$B$1:$AG$1,0),FALSE)/1,0)-IFERROR(VLOOKUP($B142,'Slutlig allokering kvv'!$B$2:$AC$462,MATCH(O$3,'Slutlig allokering kvv'!$B$1:$AJ$1,0),FALSE)/1,0)</f>
        <v>0</v>
      </c>
      <c r="P142">
        <f>IFERROR(VLOOKUP($B142,Kraftvärmeprod!$B$1:$AH$479,MATCH(P$2,Kraftvärmeprod!$B$1:$AG$1,0),FALSE)/1,0)-IFERROR(VLOOKUP($B142,'Slutlig allokering kvv'!$B$2:$AC$462,MATCH(P$3,'Slutlig allokering kvv'!$B$1:$AJ$1,0),FALSE)/1,0)</f>
        <v>0</v>
      </c>
      <c r="Q142">
        <f>IFERROR(VLOOKUP($B142,Kraftvärmeprod!$B$1:$AH$479,MATCH(Q$2,Kraftvärmeprod!$B$1:$AG$1,0),FALSE)/1,0)-IFERROR(VLOOKUP($B142,'Slutlig allokering kvv'!$B$2:$AC$462,MATCH(Q$3,'Slutlig allokering kvv'!$B$1:$AJ$1,0),FALSE)/1,0)</f>
        <v>0</v>
      </c>
      <c r="R142">
        <f>IFERROR(VLOOKUP($B142,Kraftvärmeprod!$B$1:$AH$479,MATCH(R$2,Kraftvärmeprod!$B$1:$AG$1,0),FALSE)/1,0)-IFERROR(VLOOKUP($B142,'Slutlig allokering kvv'!$B$2:$AC$462,MATCH(R$3,'Slutlig allokering kvv'!$B$1:$AJ$1,0),FALSE)/1,0)</f>
        <v>0</v>
      </c>
      <c r="S142">
        <f>IFERROR(VLOOKUP($B142,Kraftvärmeprod!$B$1:$AH$479,MATCH(S$2,Kraftvärmeprod!$B$1:$AG$1,0),FALSE)/1,0)-IFERROR(VLOOKUP($B142,'Slutlig allokering kvv'!$B$2:$AC$462,MATCH(S$3,'Slutlig allokering kvv'!$B$1:$AJ$1,0),FALSE)/1,0)</f>
        <v>0</v>
      </c>
      <c r="T142">
        <f>IFERROR(VLOOKUP($B142,Kraftvärmeprod!$B$1:$AH$479,MATCH(T$2,Kraftvärmeprod!$B$1:$AG$1,0),FALSE)/1,0)-IFERROR(VLOOKUP($B142,'Slutlig allokering kvv'!$B$2:$AC$462,MATCH(T$3,'Slutlig allokering kvv'!$B$1:$AJ$1,0),FALSE)/1,0)</f>
        <v>0</v>
      </c>
      <c r="U142">
        <f>IFERROR(VLOOKUP($B142,Kraftvärmeprod!$B$1:$AH$479,MATCH(U$2,Kraftvärmeprod!$B$1:$AG$1,0),FALSE)/1,0)-IFERROR(VLOOKUP($B142,'Slutlig allokering kvv'!$B$2:$AC$462,MATCH(U$3,'Slutlig allokering kvv'!$B$1:$AJ$1,0),FALSE)/1,0)</f>
        <v>0</v>
      </c>
      <c r="V142">
        <f>IFERROR(VLOOKUP($B142,Kraftvärmeprod!$B$1:$AH$479,MATCH(V$2,Kraftvärmeprod!$B$1:$AG$1,0),FALSE)/1,0)-IFERROR(VLOOKUP($B142,'Slutlig allokering kvv'!$B$2:$AC$462,MATCH(V$3,'Slutlig allokering kvv'!$B$1:$AJ$1,0),FALSE)/1,0)</f>
        <v>0</v>
      </c>
      <c r="W142">
        <f>IFERROR(VLOOKUP($B142,Kraftvärmeprod!$B$1:$AH$479,MATCH(W$2,Kraftvärmeprod!$B$1:$AG$1,0),FALSE)/1,0)-IFERROR(VLOOKUP($B142,'Slutlig allokering kvv'!$B$2:$AC$462,MATCH(W$3,'Slutlig allokering kvv'!$B$1:$AJ$1,0),FALSE)/1,0)</f>
        <v>0</v>
      </c>
      <c r="X142">
        <f>IFERROR(VLOOKUP($B142,Kraftvärmeprod!$B$1:$AH$479,MATCH(X$2,Kraftvärmeprod!$B$1:$AG$1,0),FALSE)/1,0)-IFERROR(VLOOKUP($B142,'Slutlig allokering kvv'!$B$2:$AC$462,MATCH(X$3,'Slutlig allokering kvv'!$B$1:$AJ$1,0),FALSE)/1,0)</f>
        <v>0</v>
      </c>
      <c r="Y142">
        <f>IFERROR(VLOOKUP($B142,Kraftvärmeprod!$B$1:$AH$479,MATCH(Y$2,Kraftvärmeprod!$B$1:$AG$1,0),FALSE)/1,0)-IFERROR(VLOOKUP($B142,'Slutlig allokering kvv'!$B$2:$AC$462,MATCH(Y$3,'Slutlig allokering kvv'!$B$1:$AJ$1,0),FALSE)/1,0)</f>
        <v>0</v>
      </c>
      <c r="Z142">
        <f>IFERROR(VLOOKUP($B142,Kraftvärmeprod!$B$1:$AH$479,MATCH(Z$2,Kraftvärmeprod!$B$1:$AG$1,0),FALSE)/1,0)-IFERROR(VLOOKUP($B142,'Slutlig allokering kvv'!$B$2:$AC$462,MATCH(Z$3,'Slutlig allokering kvv'!$B$1:$AJ$1,0),FALSE)/1,0)</f>
        <v>0</v>
      </c>
      <c r="AA142">
        <f>IFERROR(VLOOKUP($B142,Kraftvärmeprod!$B$1:$AH$479,MATCH(AA$2,Kraftvärmeprod!$B$1:$AG$1,0),FALSE)/1,0)-IFERROR(VLOOKUP($B142,'Slutlig allokering kvv'!$B$2:$AC$462,MATCH(AA$3,'Slutlig allokering kvv'!$B$1:$AJ$1,0),FALSE)/1,0)</f>
        <v>0</v>
      </c>
      <c r="AB142">
        <f>IFERROR(VLOOKUP($B142,Kraftvärmeprod!$B$1:$AH$479,MATCH(AB$2,Kraftvärmeprod!$B$1:$AG$1,0),FALSE)/1,0)-IFERROR(VLOOKUP($B142,'Slutlig allokering kvv'!$B$2:$AC$462,MATCH(AB$3,'Slutlig allokering kvv'!$B$1:$AJ$1,0),FALSE)/1,0)</f>
        <v>0</v>
      </c>
      <c r="AE142">
        <f t="shared" si="4"/>
        <v>0</v>
      </c>
      <c r="AG142">
        <f>IFERROR(VLOOKUP(B142,'Slutlig allokering kvv'!$B$2:$AJ$462,MATCH("Summa justerad allokerad tillförd energi (utan hjälpel och rökgaskondensering):",'Slutlig allokering kvv'!$B$1:$AK$1,0),FALSE)/1,"")</f>
        <v>0</v>
      </c>
      <c r="AI142" s="23" t="str">
        <f>IFERROR(1-VLOOKUP(B142,'Slutlig allokering kvv'!$B$2:$AJ$462,MATCH("Andel av bränsle i kvv som allokerats till värme, exklusive rökgaskondensering och hjälpel",'Slutlig allokering kvv'!$B$1:$AK$1,0),FALSE),"")</f>
        <v/>
      </c>
      <c r="AK142" s="23" t="str">
        <f t="shared" si="5"/>
        <v/>
      </c>
    </row>
    <row r="143" spans="1:37" x14ac:dyDescent="0.25">
      <c r="A143" s="2" t="s">
        <v>201</v>
      </c>
      <c r="B143" s="2" t="s">
        <v>203</v>
      </c>
      <c r="C143" s="2" t="str">
        <f>IFERROR(VLOOKUP($B143,Kraftvärmeprod!$B$1:$AH$479,MATCH(C$3,Kraftvärmeprod!$B$1:$AG$1,0),FALSE)/1,"")</f>
        <v/>
      </c>
      <c r="D143" s="2" t="str">
        <f>IFERROR(VLOOKUP($B143,Kraftvärmeprod!$B$1:$AH$479,MATCH(D$3,Kraftvärmeprod!$B$1:$AG$1,0),FALSE)/1,"")</f>
        <v/>
      </c>
      <c r="E143">
        <f>IFERROR(VLOOKUP($B143,Kraftvärmeprod!$B$1:$AH$479,MATCH(E$2,Kraftvärmeprod!$B$1:$AG$1,0),FALSE)/1,0)-IFERROR(VLOOKUP($B143,'Slutlig allokering kvv'!$B$2:$AC$462,MATCH(E$3,'Slutlig allokering kvv'!$B$1:$AJ$1,0),FALSE)/1,0)</f>
        <v>0</v>
      </c>
      <c r="F143">
        <f>IFERROR(VLOOKUP($B143,Kraftvärmeprod!$B$1:$AH$479,MATCH(F$2,Kraftvärmeprod!$B$1:$AG$1,0),FALSE)/1,0)-IFERROR(VLOOKUP($B143,'Slutlig allokering kvv'!$B$2:$AC$462,MATCH(F$3,'Slutlig allokering kvv'!$B$1:$AJ$1,0),FALSE)/1,0)</f>
        <v>0</v>
      </c>
      <c r="G143">
        <f>IFERROR(VLOOKUP($B143,Kraftvärmeprod!$B$1:$AH$479,MATCH(G$2,Kraftvärmeprod!$B$1:$AG$1,0),FALSE)/1,0)-IFERROR(VLOOKUP($B143,'Slutlig allokering kvv'!$B$2:$AC$462,MATCH(G$3,'Slutlig allokering kvv'!$B$1:$AJ$1,0),FALSE)/1,0)</f>
        <v>0</v>
      </c>
      <c r="H143">
        <f>IFERROR(VLOOKUP($B143,Kraftvärmeprod!$B$1:$AH$479,MATCH(H$2,Kraftvärmeprod!$B$1:$AG$1,0),FALSE)/1,0)-IFERROR(VLOOKUP($B143,'Slutlig allokering kvv'!$B$2:$AC$462,MATCH(H$3,'Slutlig allokering kvv'!$B$1:$AJ$1,0),FALSE)/1,0)</f>
        <v>0</v>
      </c>
      <c r="I143">
        <f>IFERROR(VLOOKUP($B143,Kraftvärmeprod!$B$1:$AH$479,MATCH(I$2,Kraftvärmeprod!$B$1:$AG$1,0),FALSE)/1,0)-IFERROR(VLOOKUP($B143,'Slutlig allokering kvv'!$B$2:$AC$462,MATCH(I$3,'Slutlig allokering kvv'!$B$1:$AJ$1,0),FALSE)/1,0)</f>
        <v>0</v>
      </c>
      <c r="J143">
        <f>IFERROR(VLOOKUP($B143,Kraftvärmeprod!$B$1:$AH$479,MATCH(J$2,Kraftvärmeprod!$B$1:$AG$1,0),FALSE)/1,0)-IFERROR(VLOOKUP($B143,'Slutlig allokering kvv'!$B$2:$AC$462,MATCH(J$3,'Slutlig allokering kvv'!$B$1:$AJ$1,0),FALSE)/1,0)</f>
        <v>0</v>
      </c>
      <c r="K143">
        <f>IFERROR(VLOOKUP($B143,Kraftvärmeprod!$B$1:$AH$479,MATCH(K$2,Kraftvärmeprod!$B$1:$AG$1,0),FALSE)/1,0)-IFERROR(VLOOKUP($B143,'Slutlig allokering kvv'!$B$2:$AC$462,MATCH(K$3,'Slutlig allokering kvv'!$B$1:$AJ$1,0),FALSE)/1,0)</f>
        <v>0</v>
      </c>
      <c r="L143">
        <f>IFERROR(VLOOKUP($B143,Kraftvärmeprod!$B$1:$AH$479,MATCH(L$2,Kraftvärmeprod!$B$1:$AG$1,0),FALSE)/1,0)-IFERROR(VLOOKUP($B143,'Slutlig allokering kvv'!$B$2:$AC$462,MATCH(L$3,'Slutlig allokering kvv'!$B$1:$AJ$1,0),FALSE)/1,0)</f>
        <v>0</v>
      </c>
      <c r="M143" s="40">
        <f>IFERROR(VLOOKUP($B143,Miljö!$B$1:$S$477,MATCH(M$2,Miljö!$B$1:$X$1,0),FALSE)/1,0)-IFERROR(VLOOKUP($B143,'Slutlig allokering kvv'!$B$2:$AC$462,MATCH(M$3,'Slutlig allokering kvv'!$B$1:$AJ$1,0),FALSE)/1,0)</f>
        <v>0</v>
      </c>
      <c r="N143">
        <f>IFERROR(VLOOKUP($B143,Kraftvärmeprod!$B$1:$AH$479,MATCH(N$2,Kraftvärmeprod!$B$1:$AG$1,0),FALSE)/1,0)-IFERROR(VLOOKUP($B143,'Slutlig allokering kvv'!$B$2:$AC$462,MATCH(N$3,'Slutlig allokering kvv'!$B$1:$AJ$1,0),FALSE)/1,0)</f>
        <v>0</v>
      </c>
      <c r="O143">
        <f>IFERROR(VLOOKUP($B143,Kraftvärmeprod!$B$1:$AH$479,MATCH(O$2,Kraftvärmeprod!$B$1:$AG$1,0),FALSE)/1,0)-IFERROR(VLOOKUP($B143,'Slutlig allokering kvv'!$B$2:$AC$462,MATCH(O$3,'Slutlig allokering kvv'!$B$1:$AJ$1,0),FALSE)/1,0)</f>
        <v>0</v>
      </c>
      <c r="P143">
        <f>IFERROR(VLOOKUP($B143,Kraftvärmeprod!$B$1:$AH$479,MATCH(P$2,Kraftvärmeprod!$B$1:$AG$1,0),FALSE)/1,0)-IFERROR(VLOOKUP($B143,'Slutlig allokering kvv'!$B$2:$AC$462,MATCH(P$3,'Slutlig allokering kvv'!$B$1:$AJ$1,0),FALSE)/1,0)</f>
        <v>0</v>
      </c>
      <c r="Q143">
        <f>IFERROR(VLOOKUP($B143,Kraftvärmeprod!$B$1:$AH$479,MATCH(Q$2,Kraftvärmeprod!$B$1:$AG$1,0),FALSE)/1,0)-IFERROR(VLOOKUP($B143,'Slutlig allokering kvv'!$B$2:$AC$462,MATCH(Q$3,'Slutlig allokering kvv'!$B$1:$AJ$1,0),FALSE)/1,0)</f>
        <v>0</v>
      </c>
      <c r="R143">
        <f>IFERROR(VLOOKUP($B143,Kraftvärmeprod!$B$1:$AH$479,MATCH(R$2,Kraftvärmeprod!$B$1:$AG$1,0),FALSE)/1,0)-IFERROR(VLOOKUP($B143,'Slutlig allokering kvv'!$B$2:$AC$462,MATCH(R$3,'Slutlig allokering kvv'!$B$1:$AJ$1,0),FALSE)/1,0)</f>
        <v>0</v>
      </c>
      <c r="S143">
        <f>IFERROR(VLOOKUP($B143,Kraftvärmeprod!$B$1:$AH$479,MATCH(S$2,Kraftvärmeprod!$B$1:$AG$1,0),FALSE)/1,0)-IFERROR(VLOOKUP($B143,'Slutlig allokering kvv'!$B$2:$AC$462,MATCH(S$3,'Slutlig allokering kvv'!$B$1:$AJ$1,0),FALSE)/1,0)</f>
        <v>0</v>
      </c>
      <c r="T143">
        <f>IFERROR(VLOOKUP($B143,Kraftvärmeprod!$B$1:$AH$479,MATCH(T$2,Kraftvärmeprod!$B$1:$AG$1,0),FALSE)/1,0)-IFERROR(VLOOKUP($B143,'Slutlig allokering kvv'!$B$2:$AC$462,MATCH(T$3,'Slutlig allokering kvv'!$B$1:$AJ$1,0),FALSE)/1,0)</f>
        <v>0</v>
      </c>
      <c r="U143">
        <f>IFERROR(VLOOKUP($B143,Kraftvärmeprod!$B$1:$AH$479,MATCH(U$2,Kraftvärmeprod!$B$1:$AG$1,0),FALSE)/1,0)-IFERROR(VLOOKUP($B143,'Slutlig allokering kvv'!$B$2:$AC$462,MATCH(U$3,'Slutlig allokering kvv'!$B$1:$AJ$1,0),FALSE)/1,0)</f>
        <v>0</v>
      </c>
      <c r="V143">
        <f>IFERROR(VLOOKUP($B143,Kraftvärmeprod!$B$1:$AH$479,MATCH(V$2,Kraftvärmeprod!$B$1:$AG$1,0),FALSE)/1,0)-IFERROR(VLOOKUP($B143,'Slutlig allokering kvv'!$B$2:$AC$462,MATCH(V$3,'Slutlig allokering kvv'!$B$1:$AJ$1,0),FALSE)/1,0)</f>
        <v>0</v>
      </c>
      <c r="W143">
        <f>IFERROR(VLOOKUP($B143,Kraftvärmeprod!$B$1:$AH$479,MATCH(W$2,Kraftvärmeprod!$B$1:$AG$1,0),FALSE)/1,0)-IFERROR(VLOOKUP($B143,'Slutlig allokering kvv'!$B$2:$AC$462,MATCH(W$3,'Slutlig allokering kvv'!$B$1:$AJ$1,0),FALSE)/1,0)</f>
        <v>0</v>
      </c>
      <c r="X143">
        <f>IFERROR(VLOOKUP($B143,Kraftvärmeprod!$B$1:$AH$479,MATCH(X$2,Kraftvärmeprod!$B$1:$AG$1,0),FALSE)/1,0)-IFERROR(VLOOKUP($B143,'Slutlig allokering kvv'!$B$2:$AC$462,MATCH(X$3,'Slutlig allokering kvv'!$B$1:$AJ$1,0),FALSE)/1,0)</f>
        <v>0</v>
      </c>
      <c r="Y143">
        <f>IFERROR(VLOOKUP($B143,Kraftvärmeprod!$B$1:$AH$479,MATCH(Y$2,Kraftvärmeprod!$B$1:$AG$1,0),FALSE)/1,0)-IFERROR(VLOOKUP($B143,'Slutlig allokering kvv'!$B$2:$AC$462,MATCH(Y$3,'Slutlig allokering kvv'!$B$1:$AJ$1,0),FALSE)/1,0)</f>
        <v>0</v>
      </c>
      <c r="Z143">
        <f>IFERROR(VLOOKUP($B143,Kraftvärmeprod!$B$1:$AH$479,MATCH(Z$2,Kraftvärmeprod!$B$1:$AG$1,0),FALSE)/1,0)-IFERROR(VLOOKUP($B143,'Slutlig allokering kvv'!$B$2:$AC$462,MATCH(Z$3,'Slutlig allokering kvv'!$B$1:$AJ$1,0),FALSE)/1,0)</f>
        <v>0</v>
      </c>
      <c r="AA143">
        <f>IFERROR(VLOOKUP($B143,Kraftvärmeprod!$B$1:$AH$479,MATCH(AA$2,Kraftvärmeprod!$B$1:$AG$1,0),FALSE)/1,0)-IFERROR(VLOOKUP($B143,'Slutlig allokering kvv'!$B$2:$AC$462,MATCH(AA$3,'Slutlig allokering kvv'!$B$1:$AJ$1,0),FALSE)/1,0)</f>
        <v>0</v>
      </c>
      <c r="AB143">
        <f>IFERROR(VLOOKUP($B143,Kraftvärmeprod!$B$1:$AH$479,MATCH(AB$2,Kraftvärmeprod!$B$1:$AG$1,0),FALSE)/1,0)-IFERROR(VLOOKUP($B143,'Slutlig allokering kvv'!$B$2:$AC$462,MATCH(AB$3,'Slutlig allokering kvv'!$B$1:$AJ$1,0),FALSE)/1,0)</f>
        <v>0</v>
      </c>
      <c r="AE143">
        <f t="shared" si="4"/>
        <v>0</v>
      </c>
      <c r="AG143">
        <f>IFERROR(VLOOKUP(B143,'Slutlig allokering kvv'!$B$2:$AJ$462,MATCH("Summa justerad allokerad tillförd energi (utan hjälpel och rökgaskondensering):",'Slutlig allokering kvv'!$B$1:$AK$1,0),FALSE)/1,"")</f>
        <v>0</v>
      </c>
      <c r="AI143" s="23" t="str">
        <f>IFERROR(1-VLOOKUP(B143,'Slutlig allokering kvv'!$B$2:$AJ$462,MATCH("Andel av bränsle i kvv som allokerats till värme, exklusive rökgaskondensering och hjälpel",'Slutlig allokering kvv'!$B$1:$AK$1,0),FALSE),"")</f>
        <v/>
      </c>
      <c r="AK143" s="23" t="str">
        <f t="shared" si="5"/>
        <v/>
      </c>
    </row>
    <row r="144" spans="1:37" x14ac:dyDescent="0.25">
      <c r="A144" s="2" t="s">
        <v>201</v>
      </c>
      <c r="B144" s="2" t="s">
        <v>204</v>
      </c>
      <c r="C144" s="2" t="str">
        <f>IFERROR(VLOOKUP($B144,Kraftvärmeprod!$B$1:$AH$479,MATCH(C$3,Kraftvärmeprod!$B$1:$AG$1,0),FALSE)/1,"")</f>
        <v/>
      </c>
      <c r="D144" s="2" t="str">
        <f>IFERROR(VLOOKUP($B144,Kraftvärmeprod!$B$1:$AH$479,MATCH(D$3,Kraftvärmeprod!$B$1:$AG$1,0),FALSE)/1,"")</f>
        <v/>
      </c>
      <c r="E144">
        <f>IFERROR(VLOOKUP($B144,Kraftvärmeprod!$B$1:$AH$479,MATCH(E$2,Kraftvärmeprod!$B$1:$AG$1,0),FALSE)/1,0)-IFERROR(VLOOKUP($B144,'Slutlig allokering kvv'!$B$2:$AC$462,MATCH(E$3,'Slutlig allokering kvv'!$B$1:$AJ$1,0),FALSE)/1,0)</f>
        <v>0</v>
      </c>
      <c r="F144">
        <f>IFERROR(VLOOKUP($B144,Kraftvärmeprod!$B$1:$AH$479,MATCH(F$2,Kraftvärmeprod!$B$1:$AG$1,0),FALSE)/1,0)-IFERROR(VLOOKUP($B144,'Slutlig allokering kvv'!$B$2:$AC$462,MATCH(F$3,'Slutlig allokering kvv'!$B$1:$AJ$1,0),FALSE)/1,0)</f>
        <v>0</v>
      </c>
      <c r="G144">
        <f>IFERROR(VLOOKUP($B144,Kraftvärmeprod!$B$1:$AH$479,MATCH(G$2,Kraftvärmeprod!$B$1:$AG$1,0),FALSE)/1,0)-IFERROR(VLOOKUP($B144,'Slutlig allokering kvv'!$B$2:$AC$462,MATCH(G$3,'Slutlig allokering kvv'!$B$1:$AJ$1,0),FALSE)/1,0)</f>
        <v>0</v>
      </c>
      <c r="H144">
        <f>IFERROR(VLOOKUP($B144,Kraftvärmeprod!$B$1:$AH$479,MATCH(H$2,Kraftvärmeprod!$B$1:$AG$1,0),FALSE)/1,0)-IFERROR(VLOOKUP($B144,'Slutlig allokering kvv'!$B$2:$AC$462,MATCH(H$3,'Slutlig allokering kvv'!$B$1:$AJ$1,0),FALSE)/1,0)</f>
        <v>0</v>
      </c>
      <c r="I144">
        <f>IFERROR(VLOOKUP($B144,Kraftvärmeprod!$B$1:$AH$479,MATCH(I$2,Kraftvärmeprod!$B$1:$AG$1,0),FALSE)/1,0)-IFERROR(VLOOKUP($B144,'Slutlig allokering kvv'!$B$2:$AC$462,MATCH(I$3,'Slutlig allokering kvv'!$B$1:$AJ$1,0),FALSE)/1,0)</f>
        <v>0</v>
      </c>
      <c r="J144">
        <f>IFERROR(VLOOKUP($B144,Kraftvärmeprod!$B$1:$AH$479,MATCH(J$2,Kraftvärmeprod!$B$1:$AG$1,0),FALSE)/1,0)-IFERROR(VLOOKUP($B144,'Slutlig allokering kvv'!$B$2:$AC$462,MATCH(J$3,'Slutlig allokering kvv'!$B$1:$AJ$1,0),FALSE)/1,0)</f>
        <v>0</v>
      </c>
      <c r="K144">
        <f>IFERROR(VLOOKUP($B144,Kraftvärmeprod!$B$1:$AH$479,MATCH(K$2,Kraftvärmeprod!$B$1:$AG$1,0),FALSE)/1,0)-IFERROR(VLOOKUP($B144,'Slutlig allokering kvv'!$B$2:$AC$462,MATCH(K$3,'Slutlig allokering kvv'!$B$1:$AJ$1,0),FALSE)/1,0)</f>
        <v>0</v>
      </c>
      <c r="L144">
        <f>IFERROR(VLOOKUP($B144,Kraftvärmeprod!$B$1:$AH$479,MATCH(L$2,Kraftvärmeprod!$B$1:$AG$1,0),FALSE)/1,0)-IFERROR(VLOOKUP($B144,'Slutlig allokering kvv'!$B$2:$AC$462,MATCH(L$3,'Slutlig allokering kvv'!$B$1:$AJ$1,0),FALSE)/1,0)</f>
        <v>0</v>
      </c>
      <c r="M144" s="40">
        <f>IFERROR(VLOOKUP($B144,Miljö!$B$1:$S$477,MATCH(M$2,Miljö!$B$1:$X$1,0),FALSE)/1,0)-IFERROR(VLOOKUP($B144,'Slutlig allokering kvv'!$B$2:$AC$462,MATCH(M$3,'Slutlig allokering kvv'!$B$1:$AJ$1,0),FALSE)/1,0)</f>
        <v>0</v>
      </c>
      <c r="N144">
        <f>IFERROR(VLOOKUP($B144,Kraftvärmeprod!$B$1:$AH$479,MATCH(N$2,Kraftvärmeprod!$B$1:$AG$1,0),FALSE)/1,0)-IFERROR(VLOOKUP($B144,'Slutlig allokering kvv'!$B$2:$AC$462,MATCH(N$3,'Slutlig allokering kvv'!$B$1:$AJ$1,0),FALSE)/1,0)</f>
        <v>0</v>
      </c>
      <c r="O144">
        <f>IFERROR(VLOOKUP($B144,Kraftvärmeprod!$B$1:$AH$479,MATCH(O$2,Kraftvärmeprod!$B$1:$AG$1,0),FALSE)/1,0)-IFERROR(VLOOKUP($B144,'Slutlig allokering kvv'!$B$2:$AC$462,MATCH(O$3,'Slutlig allokering kvv'!$B$1:$AJ$1,0),FALSE)/1,0)</f>
        <v>0</v>
      </c>
      <c r="P144">
        <f>IFERROR(VLOOKUP($B144,Kraftvärmeprod!$B$1:$AH$479,MATCH(P$2,Kraftvärmeprod!$B$1:$AG$1,0),FALSE)/1,0)-IFERROR(VLOOKUP($B144,'Slutlig allokering kvv'!$B$2:$AC$462,MATCH(P$3,'Slutlig allokering kvv'!$B$1:$AJ$1,0),FALSE)/1,0)</f>
        <v>0</v>
      </c>
      <c r="Q144">
        <f>IFERROR(VLOOKUP($B144,Kraftvärmeprod!$B$1:$AH$479,MATCH(Q$2,Kraftvärmeprod!$B$1:$AG$1,0),FALSE)/1,0)-IFERROR(VLOOKUP($B144,'Slutlig allokering kvv'!$B$2:$AC$462,MATCH(Q$3,'Slutlig allokering kvv'!$B$1:$AJ$1,0),FALSE)/1,0)</f>
        <v>0</v>
      </c>
      <c r="R144">
        <f>IFERROR(VLOOKUP($B144,Kraftvärmeprod!$B$1:$AH$479,MATCH(R$2,Kraftvärmeprod!$B$1:$AG$1,0),FALSE)/1,0)-IFERROR(VLOOKUP($B144,'Slutlig allokering kvv'!$B$2:$AC$462,MATCH(R$3,'Slutlig allokering kvv'!$B$1:$AJ$1,0),FALSE)/1,0)</f>
        <v>0</v>
      </c>
      <c r="S144">
        <f>IFERROR(VLOOKUP($B144,Kraftvärmeprod!$B$1:$AH$479,MATCH(S$2,Kraftvärmeprod!$B$1:$AG$1,0),FALSE)/1,0)-IFERROR(VLOOKUP($B144,'Slutlig allokering kvv'!$B$2:$AC$462,MATCH(S$3,'Slutlig allokering kvv'!$B$1:$AJ$1,0),FALSE)/1,0)</f>
        <v>0</v>
      </c>
      <c r="T144">
        <f>IFERROR(VLOOKUP($B144,Kraftvärmeprod!$B$1:$AH$479,MATCH(T$2,Kraftvärmeprod!$B$1:$AG$1,0),FALSE)/1,0)-IFERROR(VLOOKUP($B144,'Slutlig allokering kvv'!$B$2:$AC$462,MATCH(T$3,'Slutlig allokering kvv'!$B$1:$AJ$1,0),FALSE)/1,0)</f>
        <v>0</v>
      </c>
      <c r="U144">
        <f>IFERROR(VLOOKUP($B144,Kraftvärmeprod!$B$1:$AH$479,MATCH(U$2,Kraftvärmeprod!$B$1:$AG$1,0),FALSE)/1,0)-IFERROR(VLOOKUP($B144,'Slutlig allokering kvv'!$B$2:$AC$462,MATCH(U$3,'Slutlig allokering kvv'!$B$1:$AJ$1,0),FALSE)/1,0)</f>
        <v>0</v>
      </c>
      <c r="V144">
        <f>IFERROR(VLOOKUP($B144,Kraftvärmeprod!$B$1:$AH$479,MATCH(V$2,Kraftvärmeprod!$B$1:$AG$1,0),FALSE)/1,0)-IFERROR(VLOOKUP($B144,'Slutlig allokering kvv'!$B$2:$AC$462,MATCH(V$3,'Slutlig allokering kvv'!$B$1:$AJ$1,0),FALSE)/1,0)</f>
        <v>0</v>
      </c>
      <c r="W144">
        <f>IFERROR(VLOOKUP($B144,Kraftvärmeprod!$B$1:$AH$479,MATCH(W$2,Kraftvärmeprod!$B$1:$AG$1,0),FALSE)/1,0)-IFERROR(VLOOKUP($B144,'Slutlig allokering kvv'!$B$2:$AC$462,MATCH(W$3,'Slutlig allokering kvv'!$B$1:$AJ$1,0),FALSE)/1,0)</f>
        <v>0</v>
      </c>
      <c r="X144">
        <f>IFERROR(VLOOKUP($B144,Kraftvärmeprod!$B$1:$AH$479,MATCH(X$2,Kraftvärmeprod!$B$1:$AG$1,0),FALSE)/1,0)-IFERROR(VLOOKUP($B144,'Slutlig allokering kvv'!$B$2:$AC$462,MATCH(X$3,'Slutlig allokering kvv'!$B$1:$AJ$1,0),FALSE)/1,0)</f>
        <v>0</v>
      </c>
      <c r="Y144">
        <f>IFERROR(VLOOKUP($B144,Kraftvärmeprod!$B$1:$AH$479,MATCH(Y$2,Kraftvärmeprod!$B$1:$AG$1,0),FALSE)/1,0)-IFERROR(VLOOKUP($B144,'Slutlig allokering kvv'!$B$2:$AC$462,MATCH(Y$3,'Slutlig allokering kvv'!$B$1:$AJ$1,0),FALSE)/1,0)</f>
        <v>0</v>
      </c>
      <c r="Z144">
        <f>IFERROR(VLOOKUP($B144,Kraftvärmeprod!$B$1:$AH$479,MATCH(Z$2,Kraftvärmeprod!$B$1:$AG$1,0),FALSE)/1,0)-IFERROR(VLOOKUP($B144,'Slutlig allokering kvv'!$B$2:$AC$462,MATCH(Z$3,'Slutlig allokering kvv'!$B$1:$AJ$1,0),FALSE)/1,0)</f>
        <v>0</v>
      </c>
      <c r="AA144">
        <f>IFERROR(VLOOKUP($B144,Kraftvärmeprod!$B$1:$AH$479,MATCH(AA$2,Kraftvärmeprod!$B$1:$AG$1,0),FALSE)/1,0)-IFERROR(VLOOKUP($B144,'Slutlig allokering kvv'!$B$2:$AC$462,MATCH(AA$3,'Slutlig allokering kvv'!$B$1:$AJ$1,0),FALSE)/1,0)</f>
        <v>0</v>
      </c>
      <c r="AB144">
        <f>IFERROR(VLOOKUP($B144,Kraftvärmeprod!$B$1:$AH$479,MATCH(AB$2,Kraftvärmeprod!$B$1:$AG$1,0),FALSE)/1,0)-IFERROR(VLOOKUP($B144,'Slutlig allokering kvv'!$B$2:$AC$462,MATCH(AB$3,'Slutlig allokering kvv'!$B$1:$AJ$1,0),FALSE)/1,0)</f>
        <v>0</v>
      </c>
      <c r="AE144">
        <f t="shared" si="4"/>
        <v>0</v>
      </c>
      <c r="AG144">
        <f>IFERROR(VLOOKUP(B144,'Slutlig allokering kvv'!$B$2:$AJ$462,MATCH("Summa justerad allokerad tillförd energi (utan hjälpel och rökgaskondensering):",'Slutlig allokering kvv'!$B$1:$AK$1,0),FALSE)/1,"")</f>
        <v>0</v>
      </c>
      <c r="AI144" s="23" t="str">
        <f>IFERROR(1-VLOOKUP(B144,'Slutlig allokering kvv'!$B$2:$AJ$462,MATCH("Andel av bränsle i kvv som allokerats till värme, exklusive rökgaskondensering och hjälpel",'Slutlig allokering kvv'!$B$1:$AK$1,0),FALSE),"")</f>
        <v/>
      </c>
      <c r="AK144" s="23" t="str">
        <f t="shared" si="5"/>
        <v/>
      </c>
    </row>
    <row r="145" spans="1:37" x14ac:dyDescent="0.25">
      <c r="A145" s="2" t="s">
        <v>201</v>
      </c>
      <c r="B145" s="2" t="s">
        <v>205</v>
      </c>
      <c r="C145" s="2">
        <f>IFERROR(VLOOKUP($B145,Kraftvärmeprod!$B$1:$AH$479,MATCH(C$3,Kraftvärmeprod!$B$1:$AG$1,0),FALSE)/1,"")</f>
        <v>412</v>
      </c>
      <c r="D145" s="2">
        <f>IFERROR(VLOOKUP($B145,Kraftvärmeprod!$B$1:$AH$479,MATCH(D$3,Kraftvärmeprod!$B$1:$AG$1,0),FALSE)/1,"")</f>
        <v>189</v>
      </c>
      <c r="E145">
        <f>IFERROR(VLOOKUP($B145,Kraftvärmeprod!$B$1:$AH$479,MATCH(E$2,Kraftvärmeprod!$B$1:$AG$1,0),FALSE)/1,0)-IFERROR(VLOOKUP($B145,'Slutlig allokering kvv'!$B$2:$AC$462,MATCH(E$3,'Slutlig allokering kvv'!$B$1:$AJ$1,0),FALSE)/1,0)</f>
        <v>0</v>
      </c>
      <c r="F145">
        <f>IFERROR(VLOOKUP($B145,Kraftvärmeprod!$B$1:$AH$479,MATCH(F$2,Kraftvärmeprod!$B$1:$AG$1,0),FALSE)/1,0)-IFERROR(VLOOKUP($B145,'Slutlig allokering kvv'!$B$2:$AC$462,MATCH(F$3,'Slutlig allokering kvv'!$B$1:$AJ$1,0),FALSE)/1,0)</f>
        <v>0</v>
      </c>
      <c r="G145">
        <f>IFERROR(VLOOKUP($B145,Kraftvärmeprod!$B$1:$AH$479,MATCH(G$2,Kraftvärmeprod!$B$1:$AG$1,0),FALSE)/1,0)-IFERROR(VLOOKUP($B145,'Slutlig allokering kvv'!$B$2:$AC$462,MATCH(G$3,'Slutlig allokering kvv'!$B$1:$AJ$1,0),FALSE)/1,0)</f>
        <v>50.640599999999999</v>
      </c>
      <c r="H145">
        <f>IFERROR(VLOOKUP($B145,Kraftvärmeprod!$B$1:$AH$479,MATCH(H$2,Kraftvärmeprod!$B$1:$AG$1,0),FALSE)/1,0)-IFERROR(VLOOKUP($B145,'Slutlig allokering kvv'!$B$2:$AC$462,MATCH(H$3,'Slutlig allokering kvv'!$B$1:$AJ$1,0),FALSE)/1,0)</f>
        <v>0</v>
      </c>
      <c r="I145">
        <f>IFERROR(VLOOKUP($B145,Kraftvärmeprod!$B$1:$AH$479,MATCH(I$2,Kraftvärmeprod!$B$1:$AG$1,0),FALSE)/1,0)-IFERROR(VLOOKUP($B145,'Slutlig allokering kvv'!$B$2:$AC$462,MATCH(I$3,'Slutlig allokering kvv'!$B$1:$AJ$1,0),FALSE)/1,0)</f>
        <v>0</v>
      </c>
      <c r="J145">
        <f>IFERROR(VLOOKUP($B145,Kraftvärmeprod!$B$1:$AH$479,MATCH(J$2,Kraftvärmeprod!$B$1:$AG$1,0),FALSE)/1,0)-IFERROR(VLOOKUP($B145,'Slutlig allokering kvv'!$B$2:$AC$462,MATCH(J$3,'Slutlig allokering kvv'!$B$1:$AJ$1,0),FALSE)/1,0)</f>
        <v>0</v>
      </c>
      <c r="K145">
        <f>IFERROR(VLOOKUP($B145,Kraftvärmeprod!$B$1:$AH$479,MATCH(K$2,Kraftvärmeprod!$B$1:$AG$1,0),FALSE)/1,0)-IFERROR(VLOOKUP($B145,'Slutlig allokering kvv'!$B$2:$AC$462,MATCH(K$3,'Slutlig allokering kvv'!$B$1:$AJ$1,0),FALSE)/1,0)</f>
        <v>0</v>
      </c>
      <c r="L145">
        <f>IFERROR(VLOOKUP($B145,Kraftvärmeprod!$B$1:$AH$479,MATCH(L$2,Kraftvärmeprod!$B$1:$AG$1,0),FALSE)/1,0)-IFERROR(VLOOKUP($B145,'Slutlig allokering kvv'!$B$2:$AC$462,MATCH(L$3,'Slutlig allokering kvv'!$B$1:$AJ$1,0),FALSE)/1,0)</f>
        <v>27.770700000000001</v>
      </c>
      <c r="M145" s="40">
        <f>IFERROR(VLOOKUP($B145,Miljö!$B$1:$S$477,MATCH(M$2,Miljö!$B$1:$X$1,0),FALSE)/1,0)-IFERROR(VLOOKUP($B145,'Slutlig allokering kvv'!$B$2:$AC$462,MATCH(M$3,'Slutlig allokering kvv'!$B$1:$AJ$1,0),FALSE)/1,0)</f>
        <v>0</v>
      </c>
      <c r="N145">
        <f>IFERROR(VLOOKUP($B145,Kraftvärmeprod!$B$1:$AH$479,MATCH(N$2,Kraftvärmeprod!$B$1:$AG$1,0),FALSE)/1,0)-IFERROR(VLOOKUP($B145,'Slutlig allokering kvv'!$B$2:$AC$462,MATCH(N$3,'Slutlig allokering kvv'!$B$1:$AJ$1,0),FALSE)/1,0)</f>
        <v>0</v>
      </c>
      <c r="O145">
        <f>IFERROR(VLOOKUP($B145,Kraftvärmeprod!$B$1:$AH$479,MATCH(O$2,Kraftvärmeprod!$B$1:$AG$1,0),FALSE)/1,0)-IFERROR(VLOOKUP($B145,'Slutlig allokering kvv'!$B$2:$AC$462,MATCH(O$3,'Slutlig allokering kvv'!$B$1:$AJ$1,0),FALSE)/1,0)</f>
        <v>62.620100000000001</v>
      </c>
      <c r="P145">
        <f>IFERROR(VLOOKUP($B145,Kraftvärmeprod!$B$1:$AH$479,MATCH(P$2,Kraftvärmeprod!$B$1:$AG$1,0),FALSE)/1,0)-IFERROR(VLOOKUP($B145,'Slutlig allokering kvv'!$B$2:$AC$462,MATCH(P$3,'Slutlig allokering kvv'!$B$1:$AJ$1,0),FALSE)/1,0)</f>
        <v>0</v>
      </c>
      <c r="Q145">
        <f>IFERROR(VLOOKUP($B145,Kraftvärmeprod!$B$1:$AH$479,MATCH(Q$2,Kraftvärmeprod!$B$1:$AG$1,0),FALSE)/1,0)-IFERROR(VLOOKUP($B145,'Slutlig allokering kvv'!$B$2:$AC$462,MATCH(Q$3,'Slutlig allokering kvv'!$B$1:$AJ$1,0),FALSE)/1,0)</f>
        <v>39.205599999999997</v>
      </c>
      <c r="R145">
        <f>IFERROR(VLOOKUP($B145,Kraftvärmeprod!$B$1:$AH$479,MATCH(R$2,Kraftvärmeprod!$B$1:$AG$1,0),FALSE)/1,0)-IFERROR(VLOOKUP($B145,'Slutlig allokering kvv'!$B$2:$AC$462,MATCH(R$3,'Slutlig allokering kvv'!$B$1:$AJ$1,0),FALSE)/1,0)</f>
        <v>13.0685</v>
      </c>
      <c r="S145">
        <f>IFERROR(VLOOKUP($B145,Kraftvärmeprod!$B$1:$AH$479,MATCH(S$2,Kraftvärmeprod!$B$1:$AG$1,0),FALSE)/1,0)-IFERROR(VLOOKUP($B145,'Slutlig allokering kvv'!$B$2:$AC$462,MATCH(S$3,'Slutlig allokering kvv'!$B$1:$AJ$1,0),FALSE)/1,0)</f>
        <v>0</v>
      </c>
      <c r="T145">
        <f>IFERROR(VLOOKUP($B145,Kraftvärmeprod!$B$1:$AH$479,MATCH(T$2,Kraftvärmeprod!$B$1:$AG$1,0),FALSE)/1,0)-IFERROR(VLOOKUP($B145,'Slutlig allokering kvv'!$B$2:$AC$462,MATCH(T$3,'Slutlig allokering kvv'!$B$1:$AJ$1,0),FALSE)/1,0)</f>
        <v>0</v>
      </c>
      <c r="U145">
        <f>IFERROR(VLOOKUP($B145,Kraftvärmeprod!$B$1:$AH$479,MATCH(U$2,Kraftvärmeprod!$B$1:$AG$1,0),FALSE)/1,0)-IFERROR(VLOOKUP($B145,'Slutlig allokering kvv'!$B$2:$AC$462,MATCH(U$3,'Slutlig allokering kvv'!$B$1:$AJ$1,0),FALSE)/1,0)</f>
        <v>25.143899999999999</v>
      </c>
      <c r="V145">
        <f>IFERROR(VLOOKUP($B145,Kraftvärmeprod!$B$1:$AH$479,MATCH(V$2,Kraftvärmeprod!$B$1:$AG$1,0),FALSE)/1,0)-IFERROR(VLOOKUP($B145,'Slutlig allokering kvv'!$B$2:$AC$462,MATCH(V$3,'Slutlig allokering kvv'!$B$1:$AJ$1,0),FALSE)/1,0)</f>
        <v>0</v>
      </c>
      <c r="W145">
        <f>IFERROR(VLOOKUP($B145,Kraftvärmeprod!$B$1:$AH$479,MATCH(W$2,Kraftvärmeprod!$B$1:$AG$1,0),FALSE)/1,0)-IFERROR(VLOOKUP($B145,'Slutlig allokering kvv'!$B$2:$AC$462,MATCH(W$3,'Slutlig allokering kvv'!$B$1:$AJ$1,0),FALSE)/1,0)</f>
        <v>0</v>
      </c>
      <c r="X145">
        <f>IFERROR(VLOOKUP($B145,Kraftvärmeprod!$B$1:$AH$479,MATCH(X$2,Kraftvärmeprod!$B$1:$AG$1,0),FALSE)/1,0)-IFERROR(VLOOKUP($B145,'Slutlig allokering kvv'!$B$2:$AC$462,MATCH(X$3,'Slutlig allokering kvv'!$B$1:$AJ$1,0),FALSE)/1,0)</f>
        <v>0</v>
      </c>
      <c r="Y145">
        <f>IFERROR(VLOOKUP($B145,Kraftvärmeprod!$B$1:$AH$479,MATCH(Y$2,Kraftvärmeprod!$B$1:$AG$1,0),FALSE)/1,0)-IFERROR(VLOOKUP($B145,'Slutlig allokering kvv'!$B$2:$AC$462,MATCH(Y$3,'Slutlig allokering kvv'!$B$1:$AJ$1,0),FALSE)/1,0)</f>
        <v>0</v>
      </c>
      <c r="Z145">
        <f>IFERROR(VLOOKUP($B145,Kraftvärmeprod!$B$1:$AH$479,MATCH(Z$2,Kraftvärmeprod!$B$1:$AG$1,0),FALSE)/1,0)-IFERROR(VLOOKUP($B145,'Slutlig allokering kvv'!$B$2:$AC$462,MATCH(Z$3,'Slutlig allokering kvv'!$B$1:$AJ$1,0),FALSE)/1,0)</f>
        <v>0</v>
      </c>
      <c r="AA145">
        <f>IFERROR(VLOOKUP($B145,Kraftvärmeprod!$B$1:$AH$479,MATCH(AA$2,Kraftvärmeprod!$B$1:$AG$1,0),FALSE)/1,0)-IFERROR(VLOOKUP($B145,'Slutlig allokering kvv'!$B$2:$AC$462,MATCH(AA$3,'Slutlig allokering kvv'!$B$1:$AJ$1,0),FALSE)/1,0)</f>
        <v>0</v>
      </c>
      <c r="AB145">
        <f>IFERROR(VLOOKUP($B145,Kraftvärmeprod!$B$1:$AH$479,MATCH(AB$2,Kraftvärmeprod!$B$1:$AG$1,0),FALSE)/1,0)-IFERROR(VLOOKUP($B145,'Slutlig allokering kvv'!$B$2:$AC$462,MATCH(AB$3,'Slutlig allokering kvv'!$B$1:$AJ$1,0),FALSE)/1,0)</f>
        <v>154.1</v>
      </c>
      <c r="AE145">
        <f t="shared" si="4"/>
        <v>372.54939999999999</v>
      </c>
      <c r="AG145">
        <f>IFERROR(VLOOKUP(B145,'Slutlig allokering kvv'!$B$2:$AJ$462,MATCH("Summa justerad allokerad tillförd energi (utan hjälpel och rökgaskondensering):",'Slutlig allokering kvv'!$B$1:$AK$1,0),FALSE)/1,"")</f>
        <v>315.45060000000012</v>
      </c>
      <c r="AI145" s="23">
        <f>IFERROR(1-VLOOKUP(B145,'Slutlig allokering kvv'!$B$2:$AJ$462,MATCH("Andel av bränsle i kvv som allokerats till värme, exklusive rökgaskondensering och hjälpel",'Slutlig allokering kvv'!$B$1:$AK$1,0),FALSE),"")</f>
        <v>0.54149622093023231</v>
      </c>
      <c r="AK145" s="23">
        <f t="shared" si="5"/>
        <v>0.54149622093023242</v>
      </c>
    </row>
    <row r="146" spans="1:37" x14ac:dyDescent="0.25">
      <c r="A146" s="2" t="s">
        <v>206</v>
      </c>
      <c r="B146" s="2" t="s">
        <v>207</v>
      </c>
      <c r="C146" s="2" t="str">
        <f>IFERROR(VLOOKUP($B146,Kraftvärmeprod!$B$1:$AH$479,MATCH(C$3,Kraftvärmeprod!$B$1:$AG$1,0),FALSE)/1,"")</f>
        <v/>
      </c>
      <c r="D146" s="2" t="str">
        <f>IFERROR(VLOOKUP($B146,Kraftvärmeprod!$B$1:$AH$479,MATCH(D$3,Kraftvärmeprod!$B$1:$AG$1,0),FALSE)/1,"")</f>
        <v/>
      </c>
      <c r="E146">
        <f>IFERROR(VLOOKUP($B146,Kraftvärmeprod!$B$1:$AH$479,MATCH(E$2,Kraftvärmeprod!$B$1:$AG$1,0),FALSE)/1,0)-IFERROR(VLOOKUP($B146,'Slutlig allokering kvv'!$B$2:$AC$462,MATCH(E$3,'Slutlig allokering kvv'!$B$1:$AJ$1,0),FALSE)/1,0)</f>
        <v>0</v>
      </c>
      <c r="F146">
        <f>IFERROR(VLOOKUP($B146,Kraftvärmeprod!$B$1:$AH$479,MATCH(F$2,Kraftvärmeprod!$B$1:$AG$1,0),FALSE)/1,0)-IFERROR(VLOOKUP($B146,'Slutlig allokering kvv'!$B$2:$AC$462,MATCH(F$3,'Slutlig allokering kvv'!$B$1:$AJ$1,0),FALSE)/1,0)</f>
        <v>0</v>
      </c>
      <c r="G146">
        <f>IFERROR(VLOOKUP($B146,Kraftvärmeprod!$B$1:$AH$479,MATCH(G$2,Kraftvärmeprod!$B$1:$AG$1,0),FALSE)/1,0)-IFERROR(VLOOKUP($B146,'Slutlig allokering kvv'!$B$2:$AC$462,MATCH(G$3,'Slutlig allokering kvv'!$B$1:$AJ$1,0),FALSE)/1,0)</f>
        <v>0</v>
      </c>
      <c r="H146">
        <f>IFERROR(VLOOKUP($B146,Kraftvärmeprod!$B$1:$AH$479,MATCH(H$2,Kraftvärmeprod!$B$1:$AG$1,0),FALSE)/1,0)-IFERROR(VLOOKUP($B146,'Slutlig allokering kvv'!$B$2:$AC$462,MATCH(H$3,'Slutlig allokering kvv'!$B$1:$AJ$1,0),FALSE)/1,0)</f>
        <v>0</v>
      </c>
      <c r="I146">
        <f>IFERROR(VLOOKUP($B146,Kraftvärmeprod!$B$1:$AH$479,MATCH(I$2,Kraftvärmeprod!$B$1:$AG$1,0),FALSE)/1,0)-IFERROR(VLOOKUP($B146,'Slutlig allokering kvv'!$B$2:$AC$462,MATCH(I$3,'Slutlig allokering kvv'!$B$1:$AJ$1,0),FALSE)/1,0)</f>
        <v>0</v>
      </c>
      <c r="J146">
        <f>IFERROR(VLOOKUP($B146,Kraftvärmeprod!$B$1:$AH$479,MATCH(J$2,Kraftvärmeprod!$B$1:$AG$1,0),FALSE)/1,0)-IFERROR(VLOOKUP($B146,'Slutlig allokering kvv'!$B$2:$AC$462,MATCH(J$3,'Slutlig allokering kvv'!$B$1:$AJ$1,0),FALSE)/1,0)</f>
        <v>0</v>
      </c>
      <c r="K146">
        <f>IFERROR(VLOOKUP($B146,Kraftvärmeprod!$B$1:$AH$479,MATCH(K$2,Kraftvärmeprod!$B$1:$AG$1,0),FALSE)/1,0)-IFERROR(VLOOKUP($B146,'Slutlig allokering kvv'!$B$2:$AC$462,MATCH(K$3,'Slutlig allokering kvv'!$B$1:$AJ$1,0),FALSE)/1,0)</f>
        <v>0</v>
      </c>
      <c r="L146">
        <f>IFERROR(VLOOKUP($B146,Kraftvärmeprod!$B$1:$AH$479,MATCH(L$2,Kraftvärmeprod!$B$1:$AG$1,0),FALSE)/1,0)-IFERROR(VLOOKUP($B146,'Slutlig allokering kvv'!$B$2:$AC$462,MATCH(L$3,'Slutlig allokering kvv'!$B$1:$AJ$1,0),FALSE)/1,0)</f>
        <v>0</v>
      </c>
      <c r="M146" s="40">
        <f>IFERROR(VLOOKUP($B146,Miljö!$B$1:$S$477,MATCH(M$2,Miljö!$B$1:$X$1,0),FALSE)/1,0)-IFERROR(VLOOKUP($B146,'Slutlig allokering kvv'!$B$2:$AC$462,MATCH(M$3,'Slutlig allokering kvv'!$B$1:$AJ$1,0),FALSE)/1,0)</f>
        <v>0</v>
      </c>
      <c r="N146">
        <f>IFERROR(VLOOKUP($B146,Kraftvärmeprod!$B$1:$AH$479,MATCH(N$2,Kraftvärmeprod!$B$1:$AG$1,0),FALSE)/1,0)-IFERROR(VLOOKUP($B146,'Slutlig allokering kvv'!$B$2:$AC$462,MATCH(N$3,'Slutlig allokering kvv'!$B$1:$AJ$1,0),FALSE)/1,0)</f>
        <v>0</v>
      </c>
      <c r="O146">
        <f>IFERROR(VLOOKUP($B146,Kraftvärmeprod!$B$1:$AH$479,MATCH(O$2,Kraftvärmeprod!$B$1:$AG$1,0),FALSE)/1,0)-IFERROR(VLOOKUP($B146,'Slutlig allokering kvv'!$B$2:$AC$462,MATCH(O$3,'Slutlig allokering kvv'!$B$1:$AJ$1,0),FALSE)/1,0)</f>
        <v>0</v>
      </c>
      <c r="P146">
        <f>IFERROR(VLOOKUP($B146,Kraftvärmeprod!$B$1:$AH$479,MATCH(P$2,Kraftvärmeprod!$B$1:$AG$1,0),FALSE)/1,0)-IFERROR(VLOOKUP($B146,'Slutlig allokering kvv'!$B$2:$AC$462,MATCH(P$3,'Slutlig allokering kvv'!$B$1:$AJ$1,0),FALSE)/1,0)</f>
        <v>0</v>
      </c>
      <c r="Q146">
        <f>IFERROR(VLOOKUP($B146,Kraftvärmeprod!$B$1:$AH$479,MATCH(Q$2,Kraftvärmeprod!$B$1:$AG$1,0),FALSE)/1,0)-IFERROR(VLOOKUP($B146,'Slutlig allokering kvv'!$B$2:$AC$462,MATCH(Q$3,'Slutlig allokering kvv'!$B$1:$AJ$1,0),FALSE)/1,0)</f>
        <v>0</v>
      </c>
      <c r="R146">
        <f>IFERROR(VLOOKUP($B146,Kraftvärmeprod!$B$1:$AH$479,MATCH(R$2,Kraftvärmeprod!$B$1:$AG$1,0),FALSE)/1,0)-IFERROR(VLOOKUP($B146,'Slutlig allokering kvv'!$B$2:$AC$462,MATCH(R$3,'Slutlig allokering kvv'!$B$1:$AJ$1,0),FALSE)/1,0)</f>
        <v>0</v>
      </c>
      <c r="S146">
        <f>IFERROR(VLOOKUP($B146,Kraftvärmeprod!$B$1:$AH$479,MATCH(S$2,Kraftvärmeprod!$B$1:$AG$1,0),FALSE)/1,0)-IFERROR(VLOOKUP($B146,'Slutlig allokering kvv'!$B$2:$AC$462,MATCH(S$3,'Slutlig allokering kvv'!$B$1:$AJ$1,0),FALSE)/1,0)</f>
        <v>0</v>
      </c>
      <c r="T146">
        <f>IFERROR(VLOOKUP($B146,Kraftvärmeprod!$B$1:$AH$479,MATCH(T$2,Kraftvärmeprod!$B$1:$AG$1,0),FALSE)/1,0)-IFERROR(VLOOKUP($B146,'Slutlig allokering kvv'!$B$2:$AC$462,MATCH(T$3,'Slutlig allokering kvv'!$B$1:$AJ$1,0),FALSE)/1,0)</f>
        <v>0</v>
      </c>
      <c r="U146">
        <f>IFERROR(VLOOKUP($B146,Kraftvärmeprod!$B$1:$AH$479,MATCH(U$2,Kraftvärmeprod!$B$1:$AG$1,0),FALSE)/1,0)-IFERROR(VLOOKUP($B146,'Slutlig allokering kvv'!$B$2:$AC$462,MATCH(U$3,'Slutlig allokering kvv'!$B$1:$AJ$1,0),FALSE)/1,0)</f>
        <v>0</v>
      </c>
      <c r="V146">
        <f>IFERROR(VLOOKUP($B146,Kraftvärmeprod!$B$1:$AH$479,MATCH(V$2,Kraftvärmeprod!$B$1:$AG$1,0),FALSE)/1,0)-IFERROR(VLOOKUP($B146,'Slutlig allokering kvv'!$B$2:$AC$462,MATCH(V$3,'Slutlig allokering kvv'!$B$1:$AJ$1,0),FALSE)/1,0)</f>
        <v>0</v>
      </c>
      <c r="W146">
        <f>IFERROR(VLOOKUP($B146,Kraftvärmeprod!$B$1:$AH$479,MATCH(W$2,Kraftvärmeprod!$B$1:$AG$1,0),FALSE)/1,0)-IFERROR(VLOOKUP($B146,'Slutlig allokering kvv'!$B$2:$AC$462,MATCH(W$3,'Slutlig allokering kvv'!$B$1:$AJ$1,0),FALSE)/1,0)</f>
        <v>0</v>
      </c>
      <c r="X146">
        <f>IFERROR(VLOOKUP($B146,Kraftvärmeprod!$B$1:$AH$479,MATCH(X$2,Kraftvärmeprod!$B$1:$AG$1,0),FALSE)/1,0)-IFERROR(VLOOKUP($B146,'Slutlig allokering kvv'!$B$2:$AC$462,MATCH(X$3,'Slutlig allokering kvv'!$B$1:$AJ$1,0),FALSE)/1,0)</f>
        <v>0</v>
      </c>
      <c r="Y146">
        <f>IFERROR(VLOOKUP($B146,Kraftvärmeprod!$B$1:$AH$479,MATCH(Y$2,Kraftvärmeprod!$B$1:$AG$1,0),FALSE)/1,0)-IFERROR(VLOOKUP($B146,'Slutlig allokering kvv'!$B$2:$AC$462,MATCH(Y$3,'Slutlig allokering kvv'!$B$1:$AJ$1,0),FALSE)/1,0)</f>
        <v>0</v>
      </c>
      <c r="Z146">
        <f>IFERROR(VLOOKUP($B146,Kraftvärmeprod!$B$1:$AH$479,MATCH(Z$2,Kraftvärmeprod!$B$1:$AG$1,0),FALSE)/1,0)-IFERROR(VLOOKUP($B146,'Slutlig allokering kvv'!$B$2:$AC$462,MATCH(Z$3,'Slutlig allokering kvv'!$B$1:$AJ$1,0),FALSE)/1,0)</f>
        <v>0</v>
      </c>
      <c r="AA146">
        <f>IFERROR(VLOOKUP($B146,Kraftvärmeprod!$B$1:$AH$479,MATCH(AA$2,Kraftvärmeprod!$B$1:$AG$1,0),FALSE)/1,0)-IFERROR(VLOOKUP($B146,'Slutlig allokering kvv'!$B$2:$AC$462,MATCH(AA$3,'Slutlig allokering kvv'!$B$1:$AJ$1,0),FALSE)/1,0)</f>
        <v>0</v>
      </c>
      <c r="AB146">
        <f>IFERROR(VLOOKUP($B146,Kraftvärmeprod!$B$1:$AH$479,MATCH(AB$2,Kraftvärmeprod!$B$1:$AG$1,0),FALSE)/1,0)-IFERROR(VLOOKUP($B146,'Slutlig allokering kvv'!$B$2:$AC$462,MATCH(AB$3,'Slutlig allokering kvv'!$B$1:$AJ$1,0),FALSE)/1,0)</f>
        <v>0</v>
      </c>
      <c r="AE146">
        <f t="shared" si="4"/>
        <v>0</v>
      </c>
      <c r="AG146">
        <f>IFERROR(VLOOKUP(B146,'Slutlig allokering kvv'!$B$2:$AJ$462,MATCH("Summa justerad allokerad tillförd energi (utan hjälpel och rökgaskondensering):",'Slutlig allokering kvv'!$B$1:$AK$1,0),FALSE)/1,"")</f>
        <v>0</v>
      </c>
      <c r="AI146" s="23" t="str">
        <f>IFERROR(1-VLOOKUP(B146,'Slutlig allokering kvv'!$B$2:$AJ$462,MATCH("Andel av bränsle i kvv som allokerats till värme, exklusive rökgaskondensering och hjälpel",'Slutlig allokering kvv'!$B$1:$AK$1,0),FALSE),"")</f>
        <v/>
      </c>
      <c r="AK146" s="23" t="str">
        <f t="shared" si="5"/>
        <v/>
      </c>
    </row>
    <row r="147" spans="1:37" x14ac:dyDescent="0.25">
      <c r="A147" s="2" t="s">
        <v>206</v>
      </c>
      <c r="B147" s="2" t="s">
        <v>208</v>
      </c>
      <c r="C147" s="2" t="str">
        <f>IFERROR(VLOOKUP($B147,Kraftvärmeprod!$B$1:$AH$479,MATCH(C$3,Kraftvärmeprod!$B$1:$AG$1,0),FALSE)/1,"")</f>
        <v/>
      </c>
      <c r="D147" s="2" t="str">
        <f>IFERROR(VLOOKUP($B147,Kraftvärmeprod!$B$1:$AH$479,MATCH(D$3,Kraftvärmeprod!$B$1:$AG$1,0),FALSE)/1,"")</f>
        <v/>
      </c>
      <c r="E147">
        <f>IFERROR(VLOOKUP($B147,Kraftvärmeprod!$B$1:$AH$479,MATCH(E$2,Kraftvärmeprod!$B$1:$AG$1,0),FALSE)/1,0)-IFERROR(VLOOKUP($B147,'Slutlig allokering kvv'!$B$2:$AC$462,MATCH(E$3,'Slutlig allokering kvv'!$B$1:$AJ$1,0),FALSE)/1,0)</f>
        <v>0</v>
      </c>
      <c r="F147">
        <f>IFERROR(VLOOKUP($B147,Kraftvärmeprod!$B$1:$AH$479,MATCH(F$2,Kraftvärmeprod!$B$1:$AG$1,0),FALSE)/1,0)-IFERROR(VLOOKUP($B147,'Slutlig allokering kvv'!$B$2:$AC$462,MATCH(F$3,'Slutlig allokering kvv'!$B$1:$AJ$1,0),FALSE)/1,0)</f>
        <v>0</v>
      </c>
      <c r="G147">
        <f>IFERROR(VLOOKUP($B147,Kraftvärmeprod!$B$1:$AH$479,MATCH(G$2,Kraftvärmeprod!$B$1:$AG$1,0),FALSE)/1,0)-IFERROR(VLOOKUP($B147,'Slutlig allokering kvv'!$B$2:$AC$462,MATCH(G$3,'Slutlig allokering kvv'!$B$1:$AJ$1,0),FALSE)/1,0)</f>
        <v>0</v>
      </c>
      <c r="H147">
        <f>IFERROR(VLOOKUP($B147,Kraftvärmeprod!$B$1:$AH$479,MATCH(H$2,Kraftvärmeprod!$B$1:$AG$1,0),FALSE)/1,0)-IFERROR(VLOOKUP($B147,'Slutlig allokering kvv'!$B$2:$AC$462,MATCH(H$3,'Slutlig allokering kvv'!$B$1:$AJ$1,0),FALSE)/1,0)</f>
        <v>0</v>
      </c>
      <c r="I147">
        <f>IFERROR(VLOOKUP($B147,Kraftvärmeprod!$B$1:$AH$479,MATCH(I$2,Kraftvärmeprod!$B$1:$AG$1,0),FALSE)/1,0)-IFERROR(VLOOKUP($B147,'Slutlig allokering kvv'!$B$2:$AC$462,MATCH(I$3,'Slutlig allokering kvv'!$B$1:$AJ$1,0),FALSE)/1,0)</f>
        <v>0</v>
      </c>
      <c r="J147">
        <f>IFERROR(VLOOKUP($B147,Kraftvärmeprod!$B$1:$AH$479,MATCH(J$2,Kraftvärmeprod!$B$1:$AG$1,0),FALSE)/1,0)-IFERROR(VLOOKUP($B147,'Slutlig allokering kvv'!$B$2:$AC$462,MATCH(J$3,'Slutlig allokering kvv'!$B$1:$AJ$1,0),FALSE)/1,0)</f>
        <v>0</v>
      </c>
      <c r="K147">
        <f>IFERROR(VLOOKUP($B147,Kraftvärmeprod!$B$1:$AH$479,MATCH(K$2,Kraftvärmeprod!$B$1:$AG$1,0),FALSE)/1,0)-IFERROR(VLOOKUP($B147,'Slutlig allokering kvv'!$B$2:$AC$462,MATCH(K$3,'Slutlig allokering kvv'!$B$1:$AJ$1,0),FALSE)/1,0)</f>
        <v>0</v>
      </c>
      <c r="L147">
        <f>IFERROR(VLOOKUP($B147,Kraftvärmeprod!$B$1:$AH$479,MATCH(L$2,Kraftvärmeprod!$B$1:$AG$1,0),FALSE)/1,0)-IFERROR(VLOOKUP($B147,'Slutlig allokering kvv'!$B$2:$AC$462,MATCH(L$3,'Slutlig allokering kvv'!$B$1:$AJ$1,0),FALSE)/1,0)</f>
        <v>0</v>
      </c>
      <c r="M147" s="40">
        <f>IFERROR(VLOOKUP($B147,Miljö!$B$1:$S$477,MATCH(M$2,Miljö!$B$1:$X$1,0),FALSE)/1,0)-IFERROR(VLOOKUP($B147,'Slutlig allokering kvv'!$B$2:$AC$462,MATCH(M$3,'Slutlig allokering kvv'!$B$1:$AJ$1,0),FALSE)/1,0)</f>
        <v>0</v>
      </c>
      <c r="N147">
        <f>IFERROR(VLOOKUP($B147,Kraftvärmeprod!$B$1:$AH$479,MATCH(N$2,Kraftvärmeprod!$B$1:$AG$1,0),FALSE)/1,0)-IFERROR(VLOOKUP($B147,'Slutlig allokering kvv'!$B$2:$AC$462,MATCH(N$3,'Slutlig allokering kvv'!$B$1:$AJ$1,0),FALSE)/1,0)</f>
        <v>0</v>
      </c>
      <c r="O147">
        <f>IFERROR(VLOOKUP($B147,Kraftvärmeprod!$B$1:$AH$479,MATCH(O$2,Kraftvärmeprod!$B$1:$AG$1,0),FALSE)/1,0)-IFERROR(VLOOKUP($B147,'Slutlig allokering kvv'!$B$2:$AC$462,MATCH(O$3,'Slutlig allokering kvv'!$B$1:$AJ$1,0),FALSE)/1,0)</f>
        <v>0</v>
      </c>
      <c r="P147">
        <f>IFERROR(VLOOKUP($B147,Kraftvärmeprod!$B$1:$AH$479,MATCH(P$2,Kraftvärmeprod!$B$1:$AG$1,0),FALSE)/1,0)-IFERROR(VLOOKUP($B147,'Slutlig allokering kvv'!$B$2:$AC$462,MATCH(P$3,'Slutlig allokering kvv'!$B$1:$AJ$1,0),FALSE)/1,0)</f>
        <v>0</v>
      </c>
      <c r="Q147">
        <f>IFERROR(VLOOKUP($B147,Kraftvärmeprod!$B$1:$AH$479,MATCH(Q$2,Kraftvärmeprod!$B$1:$AG$1,0),FALSE)/1,0)-IFERROR(VLOOKUP($B147,'Slutlig allokering kvv'!$B$2:$AC$462,MATCH(Q$3,'Slutlig allokering kvv'!$B$1:$AJ$1,0),FALSE)/1,0)</f>
        <v>0</v>
      </c>
      <c r="R147">
        <f>IFERROR(VLOOKUP($B147,Kraftvärmeprod!$B$1:$AH$479,MATCH(R$2,Kraftvärmeprod!$B$1:$AG$1,0),FALSE)/1,0)-IFERROR(VLOOKUP($B147,'Slutlig allokering kvv'!$B$2:$AC$462,MATCH(R$3,'Slutlig allokering kvv'!$B$1:$AJ$1,0),FALSE)/1,0)</f>
        <v>0</v>
      </c>
      <c r="S147">
        <f>IFERROR(VLOOKUP($B147,Kraftvärmeprod!$B$1:$AH$479,MATCH(S$2,Kraftvärmeprod!$B$1:$AG$1,0),FALSE)/1,0)-IFERROR(VLOOKUP($B147,'Slutlig allokering kvv'!$B$2:$AC$462,MATCH(S$3,'Slutlig allokering kvv'!$B$1:$AJ$1,0),FALSE)/1,0)</f>
        <v>0</v>
      </c>
      <c r="T147">
        <f>IFERROR(VLOOKUP($B147,Kraftvärmeprod!$B$1:$AH$479,MATCH(T$2,Kraftvärmeprod!$B$1:$AG$1,0),FALSE)/1,0)-IFERROR(VLOOKUP($B147,'Slutlig allokering kvv'!$B$2:$AC$462,MATCH(T$3,'Slutlig allokering kvv'!$B$1:$AJ$1,0),FALSE)/1,0)</f>
        <v>0</v>
      </c>
      <c r="U147">
        <f>IFERROR(VLOOKUP($B147,Kraftvärmeprod!$B$1:$AH$479,MATCH(U$2,Kraftvärmeprod!$B$1:$AG$1,0),FALSE)/1,0)-IFERROR(VLOOKUP($B147,'Slutlig allokering kvv'!$B$2:$AC$462,MATCH(U$3,'Slutlig allokering kvv'!$B$1:$AJ$1,0),FALSE)/1,0)</f>
        <v>0</v>
      </c>
      <c r="V147">
        <f>IFERROR(VLOOKUP($B147,Kraftvärmeprod!$B$1:$AH$479,MATCH(V$2,Kraftvärmeprod!$B$1:$AG$1,0),FALSE)/1,0)-IFERROR(VLOOKUP($B147,'Slutlig allokering kvv'!$B$2:$AC$462,MATCH(V$3,'Slutlig allokering kvv'!$B$1:$AJ$1,0),FALSE)/1,0)</f>
        <v>0</v>
      </c>
      <c r="W147">
        <f>IFERROR(VLOOKUP($B147,Kraftvärmeprod!$B$1:$AH$479,MATCH(W$2,Kraftvärmeprod!$B$1:$AG$1,0),FALSE)/1,0)-IFERROR(VLOOKUP($B147,'Slutlig allokering kvv'!$B$2:$AC$462,MATCH(W$3,'Slutlig allokering kvv'!$B$1:$AJ$1,0),FALSE)/1,0)</f>
        <v>0</v>
      </c>
      <c r="X147">
        <f>IFERROR(VLOOKUP($B147,Kraftvärmeprod!$B$1:$AH$479,MATCH(X$2,Kraftvärmeprod!$B$1:$AG$1,0),FALSE)/1,0)-IFERROR(VLOOKUP($B147,'Slutlig allokering kvv'!$B$2:$AC$462,MATCH(X$3,'Slutlig allokering kvv'!$B$1:$AJ$1,0),FALSE)/1,0)</f>
        <v>0</v>
      </c>
      <c r="Y147">
        <f>IFERROR(VLOOKUP($B147,Kraftvärmeprod!$B$1:$AH$479,MATCH(Y$2,Kraftvärmeprod!$B$1:$AG$1,0),FALSE)/1,0)-IFERROR(VLOOKUP($B147,'Slutlig allokering kvv'!$B$2:$AC$462,MATCH(Y$3,'Slutlig allokering kvv'!$B$1:$AJ$1,0),FALSE)/1,0)</f>
        <v>0</v>
      </c>
      <c r="Z147">
        <f>IFERROR(VLOOKUP($B147,Kraftvärmeprod!$B$1:$AH$479,MATCH(Z$2,Kraftvärmeprod!$B$1:$AG$1,0),FALSE)/1,0)-IFERROR(VLOOKUP($B147,'Slutlig allokering kvv'!$B$2:$AC$462,MATCH(Z$3,'Slutlig allokering kvv'!$B$1:$AJ$1,0),FALSE)/1,0)</f>
        <v>0</v>
      </c>
      <c r="AA147">
        <f>IFERROR(VLOOKUP($B147,Kraftvärmeprod!$B$1:$AH$479,MATCH(AA$2,Kraftvärmeprod!$B$1:$AG$1,0),FALSE)/1,0)-IFERROR(VLOOKUP($B147,'Slutlig allokering kvv'!$B$2:$AC$462,MATCH(AA$3,'Slutlig allokering kvv'!$B$1:$AJ$1,0),FALSE)/1,0)</f>
        <v>0</v>
      </c>
      <c r="AB147">
        <f>IFERROR(VLOOKUP($B147,Kraftvärmeprod!$B$1:$AH$479,MATCH(AB$2,Kraftvärmeprod!$B$1:$AG$1,0),FALSE)/1,0)-IFERROR(VLOOKUP($B147,'Slutlig allokering kvv'!$B$2:$AC$462,MATCH(AB$3,'Slutlig allokering kvv'!$B$1:$AJ$1,0),FALSE)/1,0)</f>
        <v>0</v>
      </c>
      <c r="AE147">
        <f t="shared" si="4"/>
        <v>0</v>
      </c>
      <c r="AG147">
        <f>IFERROR(VLOOKUP(B147,'Slutlig allokering kvv'!$B$2:$AJ$462,MATCH("Summa justerad allokerad tillförd energi (utan hjälpel och rökgaskondensering):",'Slutlig allokering kvv'!$B$1:$AK$1,0),FALSE)/1,"")</f>
        <v>0</v>
      </c>
      <c r="AI147" s="23" t="str">
        <f>IFERROR(1-VLOOKUP(B147,'Slutlig allokering kvv'!$B$2:$AJ$462,MATCH("Andel av bränsle i kvv som allokerats till värme, exklusive rökgaskondensering och hjälpel",'Slutlig allokering kvv'!$B$1:$AK$1,0),FALSE),"")</f>
        <v/>
      </c>
      <c r="AK147" s="23" t="str">
        <f t="shared" si="5"/>
        <v/>
      </c>
    </row>
    <row r="148" spans="1:37" x14ac:dyDescent="0.25">
      <c r="A148" s="2" t="s">
        <v>206</v>
      </c>
      <c r="B148" s="2" t="s">
        <v>209</v>
      </c>
      <c r="C148" s="2" t="str">
        <f>IFERROR(VLOOKUP($B148,Kraftvärmeprod!$B$1:$AH$479,MATCH(C$3,Kraftvärmeprod!$B$1:$AG$1,0),FALSE)/1,"")</f>
        <v/>
      </c>
      <c r="D148" s="2" t="str">
        <f>IFERROR(VLOOKUP($B148,Kraftvärmeprod!$B$1:$AH$479,MATCH(D$3,Kraftvärmeprod!$B$1:$AG$1,0),FALSE)/1,"")</f>
        <v/>
      </c>
      <c r="E148">
        <f>IFERROR(VLOOKUP($B148,Kraftvärmeprod!$B$1:$AH$479,MATCH(E$2,Kraftvärmeprod!$B$1:$AG$1,0),FALSE)/1,0)-IFERROR(VLOOKUP($B148,'Slutlig allokering kvv'!$B$2:$AC$462,MATCH(E$3,'Slutlig allokering kvv'!$B$1:$AJ$1,0),FALSE)/1,0)</f>
        <v>0</v>
      </c>
      <c r="F148">
        <f>IFERROR(VLOOKUP($B148,Kraftvärmeprod!$B$1:$AH$479,MATCH(F$2,Kraftvärmeprod!$B$1:$AG$1,0),FALSE)/1,0)-IFERROR(VLOOKUP($B148,'Slutlig allokering kvv'!$B$2:$AC$462,MATCH(F$3,'Slutlig allokering kvv'!$B$1:$AJ$1,0),FALSE)/1,0)</f>
        <v>0</v>
      </c>
      <c r="G148">
        <f>IFERROR(VLOOKUP($B148,Kraftvärmeprod!$B$1:$AH$479,MATCH(G$2,Kraftvärmeprod!$B$1:$AG$1,0),FALSE)/1,0)-IFERROR(VLOOKUP($B148,'Slutlig allokering kvv'!$B$2:$AC$462,MATCH(G$3,'Slutlig allokering kvv'!$B$1:$AJ$1,0),FALSE)/1,0)</f>
        <v>0</v>
      </c>
      <c r="H148">
        <f>IFERROR(VLOOKUP($B148,Kraftvärmeprod!$B$1:$AH$479,MATCH(H$2,Kraftvärmeprod!$B$1:$AG$1,0),FALSE)/1,0)-IFERROR(VLOOKUP($B148,'Slutlig allokering kvv'!$B$2:$AC$462,MATCH(H$3,'Slutlig allokering kvv'!$B$1:$AJ$1,0),FALSE)/1,0)</f>
        <v>0</v>
      </c>
      <c r="I148">
        <f>IFERROR(VLOOKUP($B148,Kraftvärmeprod!$B$1:$AH$479,MATCH(I$2,Kraftvärmeprod!$B$1:$AG$1,0),FALSE)/1,0)-IFERROR(VLOOKUP($B148,'Slutlig allokering kvv'!$B$2:$AC$462,MATCH(I$3,'Slutlig allokering kvv'!$B$1:$AJ$1,0),FALSE)/1,0)</f>
        <v>0</v>
      </c>
      <c r="J148">
        <f>IFERROR(VLOOKUP($B148,Kraftvärmeprod!$B$1:$AH$479,MATCH(J$2,Kraftvärmeprod!$B$1:$AG$1,0),FALSE)/1,0)-IFERROR(VLOOKUP($B148,'Slutlig allokering kvv'!$B$2:$AC$462,MATCH(J$3,'Slutlig allokering kvv'!$B$1:$AJ$1,0),FALSE)/1,0)</f>
        <v>0</v>
      </c>
      <c r="K148">
        <f>IFERROR(VLOOKUP($B148,Kraftvärmeprod!$B$1:$AH$479,MATCH(K$2,Kraftvärmeprod!$B$1:$AG$1,0),FALSE)/1,0)-IFERROR(VLOOKUP($B148,'Slutlig allokering kvv'!$B$2:$AC$462,MATCH(K$3,'Slutlig allokering kvv'!$B$1:$AJ$1,0),FALSE)/1,0)</f>
        <v>0</v>
      </c>
      <c r="L148">
        <f>IFERROR(VLOOKUP($B148,Kraftvärmeprod!$B$1:$AH$479,MATCH(L$2,Kraftvärmeprod!$B$1:$AG$1,0),FALSE)/1,0)-IFERROR(VLOOKUP($B148,'Slutlig allokering kvv'!$B$2:$AC$462,MATCH(L$3,'Slutlig allokering kvv'!$B$1:$AJ$1,0),FALSE)/1,0)</f>
        <v>0</v>
      </c>
      <c r="M148" s="40">
        <f>IFERROR(VLOOKUP($B148,Miljö!$B$1:$S$477,MATCH(M$2,Miljö!$B$1:$X$1,0),FALSE)/1,0)-IFERROR(VLOOKUP($B148,'Slutlig allokering kvv'!$B$2:$AC$462,MATCH(M$3,'Slutlig allokering kvv'!$B$1:$AJ$1,0),FALSE)/1,0)</f>
        <v>0</v>
      </c>
      <c r="N148">
        <f>IFERROR(VLOOKUP($B148,Kraftvärmeprod!$B$1:$AH$479,MATCH(N$2,Kraftvärmeprod!$B$1:$AG$1,0),FALSE)/1,0)-IFERROR(VLOOKUP($B148,'Slutlig allokering kvv'!$B$2:$AC$462,MATCH(N$3,'Slutlig allokering kvv'!$B$1:$AJ$1,0),FALSE)/1,0)</f>
        <v>0</v>
      </c>
      <c r="O148">
        <f>IFERROR(VLOOKUP($B148,Kraftvärmeprod!$B$1:$AH$479,MATCH(O$2,Kraftvärmeprod!$B$1:$AG$1,0),FALSE)/1,0)-IFERROR(VLOOKUP($B148,'Slutlig allokering kvv'!$B$2:$AC$462,MATCH(O$3,'Slutlig allokering kvv'!$B$1:$AJ$1,0),FALSE)/1,0)</f>
        <v>0</v>
      </c>
      <c r="P148">
        <f>IFERROR(VLOOKUP($B148,Kraftvärmeprod!$B$1:$AH$479,MATCH(P$2,Kraftvärmeprod!$B$1:$AG$1,0),FALSE)/1,0)-IFERROR(VLOOKUP($B148,'Slutlig allokering kvv'!$B$2:$AC$462,MATCH(P$3,'Slutlig allokering kvv'!$B$1:$AJ$1,0),FALSE)/1,0)</f>
        <v>0</v>
      </c>
      <c r="Q148">
        <f>IFERROR(VLOOKUP($B148,Kraftvärmeprod!$B$1:$AH$479,MATCH(Q$2,Kraftvärmeprod!$B$1:$AG$1,0),FALSE)/1,0)-IFERROR(VLOOKUP($B148,'Slutlig allokering kvv'!$B$2:$AC$462,MATCH(Q$3,'Slutlig allokering kvv'!$B$1:$AJ$1,0),FALSE)/1,0)</f>
        <v>0</v>
      </c>
      <c r="R148">
        <f>IFERROR(VLOOKUP($B148,Kraftvärmeprod!$B$1:$AH$479,MATCH(R$2,Kraftvärmeprod!$B$1:$AG$1,0),FALSE)/1,0)-IFERROR(VLOOKUP($B148,'Slutlig allokering kvv'!$B$2:$AC$462,MATCH(R$3,'Slutlig allokering kvv'!$B$1:$AJ$1,0),FALSE)/1,0)</f>
        <v>0</v>
      </c>
      <c r="S148">
        <f>IFERROR(VLOOKUP($B148,Kraftvärmeprod!$B$1:$AH$479,MATCH(S$2,Kraftvärmeprod!$B$1:$AG$1,0),FALSE)/1,0)-IFERROR(VLOOKUP($B148,'Slutlig allokering kvv'!$B$2:$AC$462,MATCH(S$3,'Slutlig allokering kvv'!$B$1:$AJ$1,0),FALSE)/1,0)</f>
        <v>0</v>
      </c>
      <c r="T148">
        <f>IFERROR(VLOOKUP($B148,Kraftvärmeprod!$B$1:$AH$479,MATCH(T$2,Kraftvärmeprod!$B$1:$AG$1,0),FALSE)/1,0)-IFERROR(VLOOKUP($B148,'Slutlig allokering kvv'!$B$2:$AC$462,MATCH(T$3,'Slutlig allokering kvv'!$B$1:$AJ$1,0),FALSE)/1,0)</f>
        <v>0</v>
      </c>
      <c r="U148">
        <f>IFERROR(VLOOKUP($B148,Kraftvärmeprod!$B$1:$AH$479,MATCH(U$2,Kraftvärmeprod!$B$1:$AG$1,0),FALSE)/1,0)-IFERROR(VLOOKUP($B148,'Slutlig allokering kvv'!$B$2:$AC$462,MATCH(U$3,'Slutlig allokering kvv'!$B$1:$AJ$1,0),FALSE)/1,0)</f>
        <v>0</v>
      </c>
      <c r="V148">
        <f>IFERROR(VLOOKUP($B148,Kraftvärmeprod!$B$1:$AH$479,MATCH(V$2,Kraftvärmeprod!$B$1:$AG$1,0),FALSE)/1,0)-IFERROR(VLOOKUP($B148,'Slutlig allokering kvv'!$B$2:$AC$462,MATCH(V$3,'Slutlig allokering kvv'!$B$1:$AJ$1,0),FALSE)/1,0)</f>
        <v>0</v>
      </c>
      <c r="W148">
        <f>IFERROR(VLOOKUP($B148,Kraftvärmeprod!$B$1:$AH$479,MATCH(W$2,Kraftvärmeprod!$B$1:$AG$1,0),FALSE)/1,0)-IFERROR(VLOOKUP($B148,'Slutlig allokering kvv'!$B$2:$AC$462,MATCH(W$3,'Slutlig allokering kvv'!$B$1:$AJ$1,0),FALSE)/1,0)</f>
        <v>0</v>
      </c>
      <c r="X148">
        <f>IFERROR(VLOOKUP($B148,Kraftvärmeprod!$B$1:$AH$479,MATCH(X$2,Kraftvärmeprod!$B$1:$AG$1,0),FALSE)/1,0)-IFERROR(VLOOKUP($B148,'Slutlig allokering kvv'!$B$2:$AC$462,MATCH(X$3,'Slutlig allokering kvv'!$B$1:$AJ$1,0),FALSE)/1,0)</f>
        <v>0</v>
      </c>
      <c r="Y148">
        <f>IFERROR(VLOOKUP($B148,Kraftvärmeprod!$B$1:$AH$479,MATCH(Y$2,Kraftvärmeprod!$B$1:$AG$1,0),FALSE)/1,0)-IFERROR(VLOOKUP($B148,'Slutlig allokering kvv'!$B$2:$AC$462,MATCH(Y$3,'Slutlig allokering kvv'!$B$1:$AJ$1,0),FALSE)/1,0)</f>
        <v>0</v>
      </c>
      <c r="Z148">
        <f>IFERROR(VLOOKUP($B148,Kraftvärmeprod!$B$1:$AH$479,MATCH(Z$2,Kraftvärmeprod!$B$1:$AG$1,0),FALSE)/1,0)-IFERROR(VLOOKUP($B148,'Slutlig allokering kvv'!$B$2:$AC$462,MATCH(Z$3,'Slutlig allokering kvv'!$B$1:$AJ$1,0),FALSE)/1,0)</f>
        <v>0</v>
      </c>
      <c r="AA148">
        <f>IFERROR(VLOOKUP($B148,Kraftvärmeprod!$B$1:$AH$479,MATCH(AA$2,Kraftvärmeprod!$B$1:$AG$1,0),FALSE)/1,0)-IFERROR(VLOOKUP($B148,'Slutlig allokering kvv'!$B$2:$AC$462,MATCH(AA$3,'Slutlig allokering kvv'!$B$1:$AJ$1,0),FALSE)/1,0)</f>
        <v>0</v>
      </c>
      <c r="AB148">
        <f>IFERROR(VLOOKUP($B148,Kraftvärmeprod!$B$1:$AH$479,MATCH(AB$2,Kraftvärmeprod!$B$1:$AG$1,0),FALSE)/1,0)-IFERROR(VLOOKUP($B148,'Slutlig allokering kvv'!$B$2:$AC$462,MATCH(AB$3,'Slutlig allokering kvv'!$B$1:$AJ$1,0),FALSE)/1,0)</f>
        <v>0</v>
      </c>
      <c r="AE148">
        <f t="shared" si="4"/>
        <v>0</v>
      </c>
      <c r="AG148">
        <f>IFERROR(VLOOKUP(B148,'Slutlig allokering kvv'!$B$2:$AJ$462,MATCH("Summa justerad allokerad tillförd energi (utan hjälpel och rökgaskondensering):",'Slutlig allokering kvv'!$B$1:$AK$1,0),FALSE)/1,"")</f>
        <v>0</v>
      </c>
      <c r="AI148" s="23" t="str">
        <f>IFERROR(1-VLOOKUP(B148,'Slutlig allokering kvv'!$B$2:$AJ$462,MATCH("Andel av bränsle i kvv som allokerats till värme, exklusive rökgaskondensering och hjälpel",'Slutlig allokering kvv'!$B$1:$AK$1,0),FALSE),"")</f>
        <v/>
      </c>
      <c r="AK148" s="23" t="str">
        <f t="shared" si="5"/>
        <v/>
      </c>
    </row>
    <row r="149" spans="1:37" x14ac:dyDescent="0.25">
      <c r="A149" s="2" t="s">
        <v>206</v>
      </c>
      <c r="B149" s="2" t="s">
        <v>210</v>
      </c>
      <c r="C149" s="2">
        <f>IFERROR(VLOOKUP($B149,Kraftvärmeprod!$B$1:$AH$479,MATCH(C$3,Kraftvärmeprod!$B$1:$AG$1,0),FALSE)/1,"")</f>
        <v>446.9</v>
      </c>
      <c r="D149" s="2">
        <f>IFERROR(VLOOKUP($B149,Kraftvärmeprod!$B$1:$AH$479,MATCH(D$3,Kraftvärmeprod!$B$1:$AG$1,0),FALSE)/1,"")</f>
        <v>114.9</v>
      </c>
      <c r="E149">
        <f>IFERROR(VLOOKUP($B149,Kraftvärmeprod!$B$1:$AH$479,MATCH(E$2,Kraftvärmeprod!$B$1:$AG$1,0),FALSE)/1,0)-IFERROR(VLOOKUP($B149,'Slutlig allokering kvv'!$B$2:$AC$462,MATCH(E$3,'Slutlig allokering kvv'!$B$1:$AJ$1,0),FALSE)/1,0)</f>
        <v>244.16600000000005</v>
      </c>
      <c r="F149">
        <f>IFERROR(VLOOKUP($B149,Kraftvärmeprod!$B$1:$AH$479,MATCH(F$2,Kraftvärmeprod!$B$1:$AG$1,0),FALSE)/1,0)-IFERROR(VLOOKUP($B149,'Slutlig allokering kvv'!$B$2:$AC$462,MATCH(F$3,'Slutlig allokering kvv'!$B$1:$AJ$1,0),FALSE)/1,0)</f>
        <v>0</v>
      </c>
      <c r="G149">
        <f>IFERROR(VLOOKUP($B149,Kraftvärmeprod!$B$1:$AH$479,MATCH(G$2,Kraftvärmeprod!$B$1:$AG$1,0),FALSE)/1,0)-IFERROR(VLOOKUP($B149,'Slutlig allokering kvv'!$B$2:$AC$462,MATCH(G$3,'Slutlig allokering kvv'!$B$1:$AJ$1,0),FALSE)/1,0)</f>
        <v>1.3961999999999999</v>
      </c>
      <c r="H149">
        <f>IFERROR(VLOOKUP($B149,Kraftvärmeprod!$B$1:$AH$479,MATCH(H$2,Kraftvärmeprod!$B$1:$AG$1,0),FALSE)/1,0)-IFERROR(VLOOKUP($B149,'Slutlig allokering kvv'!$B$2:$AC$462,MATCH(H$3,'Slutlig allokering kvv'!$B$1:$AJ$1,0),FALSE)/1,0)</f>
        <v>0</v>
      </c>
      <c r="I149">
        <f>IFERROR(VLOOKUP($B149,Kraftvärmeprod!$B$1:$AH$479,MATCH(I$2,Kraftvärmeprod!$B$1:$AG$1,0),FALSE)/1,0)-IFERROR(VLOOKUP($B149,'Slutlig allokering kvv'!$B$2:$AC$462,MATCH(I$3,'Slutlig allokering kvv'!$B$1:$AJ$1,0),FALSE)/1,0)</f>
        <v>1.5908900000000004</v>
      </c>
      <c r="J149">
        <f>IFERROR(VLOOKUP($B149,Kraftvärmeprod!$B$1:$AH$479,MATCH(J$2,Kraftvärmeprod!$B$1:$AG$1,0),FALSE)/1,0)-IFERROR(VLOOKUP($B149,'Slutlig allokering kvv'!$B$2:$AC$462,MATCH(J$3,'Slutlig allokering kvv'!$B$1:$AJ$1,0),FALSE)/1,0)</f>
        <v>0</v>
      </c>
      <c r="K149">
        <f>IFERROR(VLOOKUP($B149,Kraftvärmeprod!$B$1:$AH$479,MATCH(K$2,Kraftvärmeprod!$B$1:$AG$1,0),FALSE)/1,0)-IFERROR(VLOOKUP($B149,'Slutlig allokering kvv'!$B$2:$AC$462,MATCH(K$3,'Slutlig allokering kvv'!$B$1:$AJ$1,0),FALSE)/1,0)</f>
        <v>1.7790700000000004</v>
      </c>
      <c r="L149">
        <f>IFERROR(VLOOKUP($B149,Kraftvärmeprod!$B$1:$AH$479,MATCH(L$2,Kraftvärmeprod!$B$1:$AG$1,0),FALSE)/1,0)-IFERROR(VLOOKUP($B149,'Slutlig allokering kvv'!$B$2:$AC$462,MATCH(L$3,'Slutlig allokering kvv'!$B$1:$AJ$1,0),FALSE)/1,0)</f>
        <v>25.127700000000004</v>
      </c>
      <c r="M149" s="40">
        <f>IFERROR(VLOOKUP($B149,Miljö!$B$1:$S$477,MATCH(M$2,Miljö!$B$1:$X$1,0),FALSE)/1,0)-IFERROR(VLOOKUP($B149,'Slutlig allokering kvv'!$B$2:$AC$462,MATCH(M$3,'Slutlig allokering kvv'!$B$1:$AJ$1,0),FALSE)/1,0)</f>
        <v>8.4407000000000014</v>
      </c>
      <c r="N149">
        <f>IFERROR(VLOOKUP($B149,Kraftvärmeprod!$B$1:$AH$479,MATCH(N$2,Kraftvärmeprod!$B$1:$AG$1,0),FALSE)/1,0)-IFERROR(VLOOKUP($B149,'Slutlig allokering kvv'!$B$2:$AC$462,MATCH(N$3,'Slutlig allokering kvv'!$B$1:$AJ$1,0),FALSE)/1,0)</f>
        <v>0</v>
      </c>
      <c r="O149">
        <f>IFERROR(VLOOKUP($B149,Kraftvärmeprod!$B$1:$AH$479,MATCH(O$2,Kraftvärmeprod!$B$1:$AG$1,0),FALSE)/1,0)-IFERROR(VLOOKUP($B149,'Slutlig allokering kvv'!$B$2:$AC$462,MATCH(O$3,'Slutlig allokering kvv'!$B$1:$AJ$1,0),FALSE)/1,0)</f>
        <v>0</v>
      </c>
      <c r="P149">
        <f>IFERROR(VLOOKUP($B149,Kraftvärmeprod!$B$1:$AH$479,MATCH(P$2,Kraftvärmeprod!$B$1:$AG$1,0),FALSE)/1,0)-IFERROR(VLOOKUP($B149,'Slutlig allokering kvv'!$B$2:$AC$462,MATCH(P$3,'Slutlig allokering kvv'!$B$1:$AJ$1,0),FALSE)/1,0)</f>
        <v>0</v>
      </c>
      <c r="Q149">
        <f>IFERROR(VLOOKUP($B149,Kraftvärmeprod!$B$1:$AH$479,MATCH(Q$2,Kraftvärmeprod!$B$1:$AG$1,0),FALSE)/1,0)-IFERROR(VLOOKUP($B149,'Slutlig allokering kvv'!$B$2:$AC$462,MATCH(Q$3,'Slutlig allokering kvv'!$B$1:$AJ$1,0),FALSE)/1,0)</f>
        <v>0</v>
      </c>
      <c r="R149">
        <f>IFERROR(VLOOKUP($B149,Kraftvärmeprod!$B$1:$AH$479,MATCH(R$2,Kraftvärmeprod!$B$1:$AG$1,0),FALSE)/1,0)-IFERROR(VLOOKUP($B149,'Slutlig allokering kvv'!$B$2:$AC$462,MATCH(R$3,'Slutlig allokering kvv'!$B$1:$AJ$1,0),FALSE)/1,0)</f>
        <v>5.3601399999999995</v>
      </c>
      <c r="S149">
        <f>IFERROR(VLOOKUP($B149,Kraftvärmeprod!$B$1:$AH$479,MATCH(S$2,Kraftvärmeprod!$B$1:$AG$1,0),FALSE)/1,0)-IFERROR(VLOOKUP($B149,'Slutlig allokering kvv'!$B$2:$AC$462,MATCH(S$3,'Slutlig allokering kvv'!$B$1:$AJ$1,0),FALSE)/1,0)</f>
        <v>0</v>
      </c>
      <c r="T149">
        <f>IFERROR(VLOOKUP($B149,Kraftvärmeprod!$B$1:$AH$479,MATCH(T$2,Kraftvärmeprod!$B$1:$AG$1,0),FALSE)/1,0)-IFERROR(VLOOKUP($B149,'Slutlig allokering kvv'!$B$2:$AC$462,MATCH(T$3,'Slutlig allokering kvv'!$B$1:$AJ$1,0),FALSE)/1,0)</f>
        <v>0</v>
      </c>
      <c r="U149">
        <f>IFERROR(VLOOKUP($B149,Kraftvärmeprod!$B$1:$AH$479,MATCH(U$2,Kraftvärmeprod!$B$1:$AG$1,0),FALSE)/1,0)-IFERROR(VLOOKUP($B149,'Slutlig allokering kvv'!$B$2:$AC$462,MATCH(U$3,'Slutlig allokering kvv'!$B$1:$AJ$1,0),FALSE)/1,0)</f>
        <v>0</v>
      </c>
      <c r="V149">
        <f>IFERROR(VLOOKUP($B149,Kraftvärmeprod!$B$1:$AH$479,MATCH(V$2,Kraftvärmeprod!$B$1:$AG$1,0),FALSE)/1,0)-IFERROR(VLOOKUP($B149,'Slutlig allokering kvv'!$B$2:$AC$462,MATCH(V$3,'Slutlig allokering kvv'!$B$1:$AJ$1,0),FALSE)/1,0)</f>
        <v>0</v>
      </c>
      <c r="W149">
        <f>IFERROR(VLOOKUP($B149,Kraftvärmeprod!$B$1:$AH$479,MATCH(W$2,Kraftvärmeprod!$B$1:$AG$1,0),FALSE)/1,0)-IFERROR(VLOOKUP($B149,'Slutlig allokering kvv'!$B$2:$AC$462,MATCH(W$3,'Slutlig allokering kvv'!$B$1:$AJ$1,0),FALSE)/1,0)</f>
        <v>0</v>
      </c>
      <c r="X149">
        <f>IFERROR(VLOOKUP($B149,Kraftvärmeprod!$B$1:$AH$479,MATCH(X$2,Kraftvärmeprod!$B$1:$AG$1,0),FALSE)/1,0)-IFERROR(VLOOKUP($B149,'Slutlig allokering kvv'!$B$2:$AC$462,MATCH(X$3,'Slutlig allokering kvv'!$B$1:$AJ$1,0),FALSE)/1,0)</f>
        <v>8.802500000000002</v>
      </c>
      <c r="Y149">
        <f>IFERROR(VLOOKUP($B149,Kraftvärmeprod!$B$1:$AH$479,MATCH(Y$2,Kraftvärmeprod!$B$1:$AG$1,0),FALSE)/1,0)-IFERROR(VLOOKUP($B149,'Slutlig allokering kvv'!$B$2:$AC$462,MATCH(Y$3,'Slutlig allokering kvv'!$B$1:$AJ$1,0),FALSE)/1,0)</f>
        <v>0</v>
      </c>
      <c r="Z149">
        <f>IFERROR(VLOOKUP($B149,Kraftvärmeprod!$B$1:$AH$479,MATCH(Z$2,Kraftvärmeprod!$B$1:$AG$1,0),FALSE)/1,0)-IFERROR(VLOOKUP($B149,'Slutlig allokering kvv'!$B$2:$AC$462,MATCH(Z$3,'Slutlig allokering kvv'!$B$1:$AJ$1,0),FALSE)/1,0)</f>
        <v>0</v>
      </c>
      <c r="AA149">
        <f>IFERROR(VLOOKUP($B149,Kraftvärmeprod!$B$1:$AH$479,MATCH(AA$2,Kraftvärmeprod!$B$1:$AG$1,0),FALSE)/1,0)-IFERROR(VLOOKUP($B149,'Slutlig allokering kvv'!$B$2:$AC$462,MATCH(AA$3,'Slutlig allokering kvv'!$B$1:$AJ$1,0),FALSE)/1,0)</f>
        <v>0</v>
      </c>
      <c r="AB149">
        <f>IFERROR(VLOOKUP($B149,Kraftvärmeprod!$B$1:$AH$479,MATCH(AB$2,Kraftvärmeprod!$B$1:$AG$1,0),FALSE)/1,0)-IFERROR(VLOOKUP($B149,'Slutlig allokering kvv'!$B$2:$AC$462,MATCH(AB$3,'Slutlig allokering kvv'!$B$1:$AJ$1,0),FALSE)/1,0)</f>
        <v>0</v>
      </c>
      <c r="AE149">
        <f t="shared" si="4"/>
        <v>288.22250000000008</v>
      </c>
      <c r="AG149">
        <f>IFERROR(VLOOKUP(B149,'Slutlig allokering kvv'!$B$2:$AJ$462,MATCH("Summa justerad allokerad tillförd energi (utan hjälpel och rökgaskondensering):",'Slutlig allokering kvv'!$B$1:$AK$1,0),FALSE)/1,"")</f>
        <v>363.97749999999996</v>
      </c>
      <c r="AI149" s="23">
        <f>IFERROR(1-VLOOKUP(B149,'Slutlig allokering kvv'!$B$2:$AJ$462,MATCH("Andel av bränsle i kvv som allokerats till värme, exklusive rökgaskondensering och hjälpel",'Slutlig allokering kvv'!$B$1:$AK$1,0),FALSE),"")</f>
        <v>0.44192348972707762</v>
      </c>
      <c r="AK149" s="23">
        <f t="shared" si="5"/>
        <v>0.44192348972707768</v>
      </c>
    </row>
    <row r="150" spans="1:37" x14ac:dyDescent="0.25">
      <c r="A150" s="2" t="s">
        <v>206</v>
      </c>
      <c r="B150" s="2" t="s">
        <v>211</v>
      </c>
      <c r="C150" s="2" t="str">
        <f>IFERROR(VLOOKUP($B150,Kraftvärmeprod!$B$1:$AH$479,MATCH(C$3,Kraftvärmeprod!$B$1:$AG$1,0),FALSE)/1,"")</f>
        <v/>
      </c>
      <c r="D150" s="2" t="str">
        <f>IFERROR(VLOOKUP($B150,Kraftvärmeprod!$B$1:$AH$479,MATCH(D$3,Kraftvärmeprod!$B$1:$AG$1,0),FALSE)/1,"")</f>
        <v/>
      </c>
      <c r="E150">
        <f>IFERROR(VLOOKUP($B150,Kraftvärmeprod!$B$1:$AH$479,MATCH(E$2,Kraftvärmeprod!$B$1:$AG$1,0),FALSE)/1,0)-IFERROR(VLOOKUP($B150,'Slutlig allokering kvv'!$B$2:$AC$462,MATCH(E$3,'Slutlig allokering kvv'!$B$1:$AJ$1,0),FALSE)/1,0)</f>
        <v>0</v>
      </c>
      <c r="F150">
        <f>IFERROR(VLOOKUP($B150,Kraftvärmeprod!$B$1:$AH$479,MATCH(F$2,Kraftvärmeprod!$B$1:$AG$1,0),FALSE)/1,0)-IFERROR(VLOOKUP($B150,'Slutlig allokering kvv'!$B$2:$AC$462,MATCH(F$3,'Slutlig allokering kvv'!$B$1:$AJ$1,0),FALSE)/1,0)</f>
        <v>0</v>
      </c>
      <c r="G150">
        <f>IFERROR(VLOOKUP($B150,Kraftvärmeprod!$B$1:$AH$479,MATCH(G$2,Kraftvärmeprod!$B$1:$AG$1,0),FALSE)/1,0)-IFERROR(VLOOKUP($B150,'Slutlig allokering kvv'!$B$2:$AC$462,MATCH(G$3,'Slutlig allokering kvv'!$B$1:$AJ$1,0),FALSE)/1,0)</f>
        <v>0</v>
      </c>
      <c r="H150">
        <f>IFERROR(VLOOKUP($B150,Kraftvärmeprod!$B$1:$AH$479,MATCH(H$2,Kraftvärmeprod!$B$1:$AG$1,0),FALSE)/1,0)-IFERROR(VLOOKUP($B150,'Slutlig allokering kvv'!$B$2:$AC$462,MATCH(H$3,'Slutlig allokering kvv'!$B$1:$AJ$1,0),FALSE)/1,0)</f>
        <v>0</v>
      </c>
      <c r="I150">
        <f>IFERROR(VLOOKUP($B150,Kraftvärmeprod!$B$1:$AH$479,MATCH(I$2,Kraftvärmeprod!$B$1:$AG$1,0),FALSE)/1,0)-IFERROR(VLOOKUP($B150,'Slutlig allokering kvv'!$B$2:$AC$462,MATCH(I$3,'Slutlig allokering kvv'!$B$1:$AJ$1,0),FALSE)/1,0)</f>
        <v>0</v>
      </c>
      <c r="J150">
        <f>IFERROR(VLOOKUP($B150,Kraftvärmeprod!$B$1:$AH$479,MATCH(J$2,Kraftvärmeprod!$B$1:$AG$1,0),FALSE)/1,0)-IFERROR(VLOOKUP($B150,'Slutlig allokering kvv'!$B$2:$AC$462,MATCH(J$3,'Slutlig allokering kvv'!$B$1:$AJ$1,0),FALSE)/1,0)</f>
        <v>0</v>
      </c>
      <c r="K150">
        <f>IFERROR(VLOOKUP($B150,Kraftvärmeprod!$B$1:$AH$479,MATCH(K$2,Kraftvärmeprod!$B$1:$AG$1,0),FALSE)/1,0)-IFERROR(VLOOKUP($B150,'Slutlig allokering kvv'!$B$2:$AC$462,MATCH(K$3,'Slutlig allokering kvv'!$B$1:$AJ$1,0),FALSE)/1,0)</f>
        <v>0</v>
      </c>
      <c r="L150">
        <f>IFERROR(VLOOKUP($B150,Kraftvärmeprod!$B$1:$AH$479,MATCH(L$2,Kraftvärmeprod!$B$1:$AG$1,0),FALSE)/1,0)-IFERROR(VLOOKUP($B150,'Slutlig allokering kvv'!$B$2:$AC$462,MATCH(L$3,'Slutlig allokering kvv'!$B$1:$AJ$1,0),FALSE)/1,0)</f>
        <v>0</v>
      </c>
      <c r="M150" s="40">
        <f>IFERROR(VLOOKUP($B150,Miljö!$B$1:$S$477,MATCH(M$2,Miljö!$B$1:$X$1,0),FALSE)/1,0)-IFERROR(VLOOKUP($B150,'Slutlig allokering kvv'!$B$2:$AC$462,MATCH(M$3,'Slutlig allokering kvv'!$B$1:$AJ$1,0),FALSE)/1,0)</f>
        <v>0</v>
      </c>
      <c r="N150">
        <f>IFERROR(VLOOKUP($B150,Kraftvärmeprod!$B$1:$AH$479,MATCH(N$2,Kraftvärmeprod!$B$1:$AG$1,0),FALSE)/1,0)-IFERROR(VLOOKUP($B150,'Slutlig allokering kvv'!$B$2:$AC$462,MATCH(N$3,'Slutlig allokering kvv'!$B$1:$AJ$1,0),FALSE)/1,0)</f>
        <v>0</v>
      </c>
      <c r="O150">
        <f>IFERROR(VLOOKUP($B150,Kraftvärmeprod!$B$1:$AH$479,MATCH(O$2,Kraftvärmeprod!$B$1:$AG$1,0),FALSE)/1,0)-IFERROR(VLOOKUP($B150,'Slutlig allokering kvv'!$B$2:$AC$462,MATCH(O$3,'Slutlig allokering kvv'!$B$1:$AJ$1,0),FALSE)/1,0)</f>
        <v>0</v>
      </c>
      <c r="P150">
        <f>IFERROR(VLOOKUP($B150,Kraftvärmeprod!$B$1:$AH$479,MATCH(P$2,Kraftvärmeprod!$B$1:$AG$1,0),FALSE)/1,0)-IFERROR(VLOOKUP($B150,'Slutlig allokering kvv'!$B$2:$AC$462,MATCH(P$3,'Slutlig allokering kvv'!$B$1:$AJ$1,0),FALSE)/1,0)</f>
        <v>0</v>
      </c>
      <c r="Q150">
        <f>IFERROR(VLOOKUP($B150,Kraftvärmeprod!$B$1:$AH$479,MATCH(Q$2,Kraftvärmeprod!$B$1:$AG$1,0),FALSE)/1,0)-IFERROR(VLOOKUP($B150,'Slutlig allokering kvv'!$B$2:$AC$462,MATCH(Q$3,'Slutlig allokering kvv'!$B$1:$AJ$1,0),FALSE)/1,0)</f>
        <v>0</v>
      </c>
      <c r="R150">
        <f>IFERROR(VLOOKUP($B150,Kraftvärmeprod!$B$1:$AH$479,MATCH(R$2,Kraftvärmeprod!$B$1:$AG$1,0),FALSE)/1,0)-IFERROR(VLOOKUP($B150,'Slutlig allokering kvv'!$B$2:$AC$462,MATCH(R$3,'Slutlig allokering kvv'!$B$1:$AJ$1,0),FALSE)/1,0)</f>
        <v>0</v>
      </c>
      <c r="S150">
        <f>IFERROR(VLOOKUP($B150,Kraftvärmeprod!$B$1:$AH$479,MATCH(S$2,Kraftvärmeprod!$B$1:$AG$1,0),FALSE)/1,0)-IFERROR(VLOOKUP($B150,'Slutlig allokering kvv'!$B$2:$AC$462,MATCH(S$3,'Slutlig allokering kvv'!$B$1:$AJ$1,0),FALSE)/1,0)</f>
        <v>0</v>
      </c>
      <c r="T150">
        <f>IFERROR(VLOOKUP($B150,Kraftvärmeprod!$B$1:$AH$479,MATCH(T$2,Kraftvärmeprod!$B$1:$AG$1,0),FALSE)/1,0)-IFERROR(VLOOKUP($B150,'Slutlig allokering kvv'!$B$2:$AC$462,MATCH(T$3,'Slutlig allokering kvv'!$B$1:$AJ$1,0),FALSE)/1,0)</f>
        <v>0</v>
      </c>
      <c r="U150">
        <f>IFERROR(VLOOKUP($B150,Kraftvärmeprod!$B$1:$AH$479,MATCH(U$2,Kraftvärmeprod!$B$1:$AG$1,0),FALSE)/1,0)-IFERROR(VLOOKUP($B150,'Slutlig allokering kvv'!$B$2:$AC$462,MATCH(U$3,'Slutlig allokering kvv'!$B$1:$AJ$1,0),FALSE)/1,0)</f>
        <v>0</v>
      </c>
      <c r="V150">
        <f>IFERROR(VLOOKUP($B150,Kraftvärmeprod!$B$1:$AH$479,MATCH(V$2,Kraftvärmeprod!$B$1:$AG$1,0),FALSE)/1,0)-IFERROR(VLOOKUP($B150,'Slutlig allokering kvv'!$B$2:$AC$462,MATCH(V$3,'Slutlig allokering kvv'!$B$1:$AJ$1,0),FALSE)/1,0)</f>
        <v>0</v>
      </c>
      <c r="W150">
        <f>IFERROR(VLOOKUP($B150,Kraftvärmeprod!$B$1:$AH$479,MATCH(W$2,Kraftvärmeprod!$B$1:$AG$1,0),FALSE)/1,0)-IFERROR(VLOOKUP($B150,'Slutlig allokering kvv'!$B$2:$AC$462,MATCH(W$3,'Slutlig allokering kvv'!$B$1:$AJ$1,0),FALSE)/1,0)</f>
        <v>0</v>
      </c>
      <c r="X150">
        <f>IFERROR(VLOOKUP($B150,Kraftvärmeprod!$B$1:$AH$479,MATCH(X$2,Kraftvärmeprod!$B$1:$AG$1,0),FALSE)/1,0)-IFERROR(VLOOKUP($B150,'Slutlig allokering kvv'!$B$2:$AC$462,MATCH(X$3,'Slutlig allokering kvv'!$B$1:$AJ$1,0),FALSE)/1,0)</f>
        <v>0</v>
      </c>
      <c r="Y150">
        <f>IFERROR(VLOOKUP($B150,Kraftvärmeprod!$B$1:$AH$479,MATCH(Y$2,Kraftvärmeprod!$B$1:$AG$1,0),FALSE)/1,0)-IFERROR(VLOOKUP($B150,'Slutlig allokering kvv'!$B$2:$AC$462,MATCH(Y$3,'Slutlig allokering kvv'!$B$1:$AJ$1,0),FALSE)/1,0)</f>
        <v>0</v>
      </c>
      <c r="Z150">
        <f>IFERROR(VLOOKUP($B150,Kraftvärmeprod!$B$1:$AH$479,MATCH(Z$2,Kraftvärmeprod!$B$1:$AG$1,0),FALSE)/1,0)-IFERROR(VLOOKUP($B150,'Slutlig allokering kvv'!$B$2:$AC$462,MATCH(Z$3,'Slutlig allokering kvv'!$B$1:$AJ$1,0),FALSE)/1,0)</f>
        <v>0</v>
      </c>
      <c r="AA150">
        <f>IFERROR(VLOOKUP($B150,Kraftvärmeprod!$B$1:$AH$479,MATCH(AA$2,Kraftvärmeprod!$B$1:$AG$1,0),FALSE)/1,0)-IFERROR(VLOOKUP($B150,'Slutlig allokering kvv'!$B$2:$AC$462,MATCH(AA$3,'Slutlig allokering kvv'!$B$1:$AJ$1,0),FALSE)/1,0)</f>
        <v>0</v>
      </c>
      <c r="AB150">
        <f>IFERROR(VLOOKUP($B150,Kraftvärmeprod!$B$1:$AH$479,MATCH(AB$2,Kraftvärmeprod!$B$1:$AG$1,0),FALSE)/1,0)-IFERROR(VLOOKUP($B150,'Slutlig allokering kvv'!$B$2:$AC$462,MATCH(AB$3,'Slutlig allokering kvv'!$B$1:$AJ$1,0),FALSE)/1,0)</f>
        <v>0</v>
      </c>
      <c r="AE150">
        <f t="shared" si="4"/>
        <v>0</v>
      </c>
      <c r="AG150">
        <f>IFERROR(VLOOKUP(B150,'Slutlig allokering kvv'!$B$2:$AJ$462,MATCH("Summa justerad allokerad tillförd energi (utan hjälpel och rökgaskondensering):",'Slutlig allokering kvv'!$B$1:$AK$1,0),FALSE)/1,"")</f>
        <v>0</v>
      </c>
      <c r="AI150" s="23" t="str">
        <f>IFERROR(1-VLOOKUP(B150,'Slutlig allokering kvv'!$B$2:$AJ$462,MATCH("Andel av bränsle i kvv som allokerats till värme, exklusive rökgaskondensering och hjälpel",'Slutlig allokering kvv'!$B$1:$AK$1,0),FALSE),"")</f>
        <v/>
      </c>
      <c r="AK150" s="23" t="str">
        <f t="shared" si="5"/>
        <v/>
      </c>
    </row>
    <row r="151" spans="1:37" x14ac:dyDescent="0.25">
      <c r="A151" s="2" t="s">
        <v>206</v>
      </c>
      <c r="B151" s="2" t="s">
        <v>212</v>
      </c>
      <c r="C151" s="2" t="str">
        <f>IFERROR(VLOOKUP($B151,Kraftvärmeprod!$B$1:$AH$479,MATCH(C$3,Kraftvärmeprod!$B$1:$AG$1,0),FALSE)/1,"")</f>
        <v/>
      </c>
      <c r="D151" s="2" t="str">
        <f>IFERROR(VLOOKUP($B151,Kraftvärmeprod!$B$1:$AH$479,MATCH(D$3,Kraftvärmeprod!$B$1:$AG$1,0),FALSE)/1,"")</f>
        <v/>
      </c>
      <c r="E151">
        <f>IFERROR(VLOOKUP($B151,Kraftvärmeprod!$B$1:$AH$479,MATCH(E$2,Kraftvärmeprod!$B$1:$AG$1,0),FALSE)/1,0)-IFERROR(VLOOKUP($B151,'Slutlig allokering kvv'!$B$2:$AC$462,MATCH(E$3,'Slutlig allokering kvv'!$B$1:$AJ$1,0),FALSE)/1,0)</f>
        <v>0</v>
      </c>
      <c r="F151">
        <f>IFERROR(VLOOKUP($B151,Kraftvärmeprod!$B$1:$AH$479,MATCH(F$2,Kraftvärmeprod!$B$1:$AG$1,0),FALSE)/1,0)-IFERROR(VLOOKUP($B151,'Slutlig allokering kvv'!$B$2:$AC$462,MATCH(F$3,'Slutlig allokering kvv'!$B$1:$AJ$1,0),FALSE)/1,0)</f>
        <v>0</v>
      </c>
      <c r="G151">
        <f>IFERROR(VLOOKUP($B151,Kraftvärmeprod!$B$1:$AH$479,MATCH(G$2,Kraftvärmeprod!$B$1:$AG$1,0),FALSE)/1,0)-IFERROR(VLOOKUP($B151,'Slutlig allokering kvv'!$B$2:$AC$462,MATCH(G$3,'Slutlig allokering kvv'!$B$1:$AJ$1,0),FALSE)/1,0)</f>
        <v>0</v>
      </c>
      <c r="H151">
        <f>IFERROR(VLOOKUP($B151,Kraftvärmeprod!$B$1:$AH$479,MATCH(H$2,Kraftvärmeprod!$B$1:$AG$1,0),FALSE)/1,0)-IFERROR(VLOOKUP($B151,'Slutlig allokering kvv'!$B$2:$AC$462,MATCH(H$3,'Slutlig allokering kvv'!$B$1:$AJ$1,0),FALSE)/1,0)</f>
        <v>0</v>
      </c>
      <c r="I151">
        <f>IFERROR(VLOOKUP($B151,Kraftvärmeprod!$B$1:$AH$479,MATCH(I$2,Kraftvärmeprod!$B$1:$AG$1,0),FALSE)/1,0)-IFERROR(VLOOKUP($B151,'Slutlig allokering kvv'!$B$2:$AC$462,MATCH(I$3,'Slutlig allokering kvv'!$B$1:$AJ$1,0),FALSE)/1,0)</f>
        <v>0</v>
      </c>
      <c r="J151">
        <f>IFERROR(VLOOKUP($B151,Kraftvärmeprod!$B$1:$AH$479,MATCH(J$2,Kraftvärmeprod!$B$1:$AG$1,0),FALSE)/1,0)-IFERROR(VLOOKUP($B151,'Slutlig allokering kvv'!$B$2:$AC$462,MATCH(J$3,'Slutlig allokering kvv'!$B$1:$AJ$1,0),FALSE)/1,0)</f>
        <v>0</v>
      </c>
      <c r="K151">
        <f>IFERROR(VLOOKUP($B151,Kraftvärmeprod!$B$1:$AH$479,MATCH(K$2,Kraftvärmeprod!$B$1:$AG$1,0),FALSE)/1,0)-IFERROR(VLOOKUP($B151,'Slutlig allokering kvv'!$B$2:$AC$462,MATCH(K$3,'Slutlig allokering kvv'!$B$1:$AJ$1,0),FALSE)/1,0)</f>
        <v>0</v>
      </c>
      <c r="L151">
        <f>IFERROR(VLOOKUP($B151,Kraftvärmeprod!$B$1:$AH$479,MATCH(L$2,Kraftvärmeprod!$B$1:$AG$1,0),FALSE)/1,0)-IFERROR(VLOOKUP($B151,'Slutlig allokering kvv'!$B$2:$AC$462,MATCH(L$3,'Slutlig allokering kvv'!$B$1:$AJ$1,0),FALSE)/1,0)</f>
        <v>0</v>
      </c>
      <c r="M151" s="40">
        <f>IFERROR(VLOOKUP($B151,Miljö!$B$1:$S$477,MATCH(M$2,Miljö!$B$1:$X$1,0),FALSE)/1,0)-IFERROR(VLOOKUP($B151,'Slutlig allokering kvv'!$B$2:$AC$462,MATCH(M$3,'Slutlig allokering kvv'!$B$1:$AJ$1,0),FALSE)/1,0)</f>
        <v>0</v>
      </c>
      <c r="N151">
        <f>IFERROR(VLOOKUP($B151,Kraftvärmeprod!$B$1:$AH$479,MATCH(N$2,Kraftvärmeprod!$B$1:$AG$1,0),FALSE)/1,0)-IFERROR(VLOOKUP($B151,'Slutlig allokering kvv'!$B$2:$AC$462,MATCH(N$3,'Slutlig allokering kvv'!$B$1:$AJ$1,0),FALSE)/1,0)</f>
        <v>0</v>
      </c>
      <c r="O151">
        <f>IFERROR(VLOOKUP($B151,Kraftvärmeprod!$B$1:$AH$479,MATCH(O$2,Kraftvärmeprod!$B$1:$AG$1,0),FALSE)/1,0)-IFERROR(VLOOKUP($B151,'Slutlig allokering kvv'!$B$2:$AC$462,MATCH(O$3,'Slutlig allokering kvv'!$B$1:$AJ$1,0),FALSE)/1,0)</f>
        <v>0</v>
      </c>
      <c r="P151">
        <f>IFERROR(VLOOKUP($B151,Kraftvärmeprod!$B$1:$AH$479,MATCH(P$2,Kraftvärmeprod!$B$1:$AG$1,0),FALSE)/1,0)-IFERROR(VLOOKUP($B151,'Slutlig allokering kvv'!$B$2:$AC$462,MATCH(P$3,'Slutlig allokering kvv'!$B$1:$AJ$1,0),FALSE)/1,0)</f>
        <v>0</v>
      </c>
      <c r="Q151">
        <f>IFERROR(VLOOKUP($B151,Kraftvärmeprod!$B$1:$AH$479,MATCH(Q$2,Kraftvärmeprod!$B$1:$AG$1,0),FALSE)/1,0)-IFERROR(VLOOKUP($B151,'Slutlig allokering kvv'!$B$2:$AC$462,MATCH(Q$3,'Slutlig allokering kvv'!$B$1:$AJ$1,0),FALSE)/1,0)</f>
        <v>0</v>
      </c>
      <c r="R151">
        <f>IFERROR(VLOOKUP($B151,Kraftvärmeprod!$B$1:$AH$479,MATCH(R$2,Kraftvärmeprod!$B$1:$AG$1,0),FALSE)/1,0)-IFERROR(VLOOKUP($B151,'Slutlig allokering kvv'!$B$2:$AC$462,MATCH(R$3,'Slutlig allokering kvv'!$B$1:$AJ$1,0),FALSE)/1,0)</f>
        <v>0</v>
      </c>
      <c r="S151">
        <f>IFERROR(VLOOKUP($B151,Kraftvärmeprod!$B$1:$AH$479,MATCH(S$2,Kraftvärmeprod!$B$1:$AG$1,0),FALSE)/1,0)-IFERROR(VLOOKUP($B151,'Slutlig allokering kvv'!$B$2:$AC$462,MATCH(S$3,'Slutlig allokering kvv'!$B$1:$AJ$1,0),FALSE)/1,0)</f>
        <v>0</v>
      </c>
      <c r="T151">
        <f>IFERROR(VLOOKUP($B151,Kraftvärmeprod!$B$1:$AH$479,MATCH(T$2,Kraftvärmeprod!$B$1:$AG$1,0),FALSE)/1,0)-IFERROR(VLOOKUP($B151,'Slutlig allokering kvv'!$B$2:$AC$462,MATCH(T$3,'Slutlig allokering kvv'!$B$1:$AJ$1,0),FALSE)/1,0)</f>
        <v>0</v>
      </c>
      <c r="U151">
        <f>IFERROR(VLOOKUP($B151,Kraftvärmeprod!$B$1:$AH$479,MATCH(U$2,Kraftvärmeprod!$B$1:$AG$1,0),FALSE)/1,0)-IFERROR(VLOOKUP($B151,'Slutlig allokering kvv'!$B$2:$AC$462,MATCH(U$3,'Slutlig allokering kvv'!$B$1:$AJ$1,0),FALSE)/1,0)</f>
        <v>0</v>
      </c>
      <c r="V151">
        <f>IFERROR(VLOOKUP($B151,Kraftvärmeprod!$B$1:$AH$479,MATCH(V$2,Kraftvärmeprod!$B$1:$AG$1,0),FALSE)/1,0)-IFERROR(VLOOKUP($B151,'Slutlig allokering kvv'!$B$2:$AC$462,MATCH(V$3,'Slutlig allokering kvv'!$B$1:$AJ$1,0),FALSE)/1,0)</f>
        <v>0</v>
      </c>
      <c r="W151">
        <f>IFERROR(VLOOKUP($B151,Kraftvärmeprod!$B$1:$AH$479,MATCH(W$2,Kraftvärmeprod!$B$1:$AG$1,0),FALSE)/1,0)-IFERROR(VLOOKUP($B151,'Slutlig allokering kvv'!$B$2:$AC$462,MATCH(W$3,'Slutlig allokering kvv'!$B$1:$AJ$1,0),FALSE)/1,0)</f>
        <v>0</v>
      </c>
      <c r="X151">
        <f>IFERROR(VLOOKUP($B151,Kraftvärmeprod!$B$1:$AH$479,MATCH(X$2,Kraftvärmeprod!$B$1:$AG$1,0),FALSE)/1,0)-IFERROR(VLOOKUP($B151,'Slutlig allokering kvv'!$B$2:$AC$462,MATCH(X$3,'Slutlig allokering kvv'!$B$1:$AJ$1,0),FALSE)/1,0)</f>
        <v>0</v>
      </c>
      <c r="Y151">
        <f>IFERROR(VLOOKUP($B151,Kraftvärmeprod!$B$1:$AH$479,MATCH(Y$2,Kraftvärmeprod!$B$1:$AG$1,0),FALSE)/1,0)-IFERROR(VLOOKUP($B151,'Slutlig allokering kvv'!$B$2:$AC$462,MATCH(Y$3,'Slutlig allokering kvv'!$B$1:$AJ$1,0),FALSE)/1,0)</f>
        <v>0</v>
      </c>
      <c r="Z151">
        <f>IFERROR(VLOOKUP($B151,Kraftvärmeprod!$B$1:$AH$479,MATCH(Z$2,Kraftvärmeprod!$B$1:$AG$1,0),FALSE)/1,0)-IFERROR(VLOOKUP($B151,'Slutlig allokering kvv'!$B$2:$AC$462,MATCH(Z$3,'Slutlig allokering kvv'!$B$1:$AJ$1,0),FALSE)/1,0)</f>
        <v>0</v>
      </c>
      <c r="AA151">
        <f>IFERROR(VLOOKUP($B151,Kraftvärmeprod!$B$1:$AH$479,MATCH(AA$2,Kraftvärmeprod!$B$1:$AG$1,0),FALSE)/1,0)-IFERROR(VLOOKUP($B151,'Slutlig allokering kvv'!$B$2:$AC$462,MATCH(AA$3,'Slutlig allokering kvv'!$B$1:$AJ$1,0),FALSE)/1,0)</f>
        <v>0</v>
      </c>
      <c r="AB151">
        <f>IFERROR(VLOOKUP($B151,Kraftvärmeprod!$B$1:$AH$479,MATCH(AB$2,Kraftvärmeprod!$B$1:$AG$1,0),FALSE)/1,0)-IFERROR(VLOOKUP($B151,'Slutlig allokering kvv'!$B$2:$AC$462,MATCH(AB$3,'Slutlig allokering kvv'!$B$1:$AJ$1,0),FALSE)/1,0)</f>
        <v>0</v>
      </c>
      <c r="AE151">
        <f t="shared" si="4"/>
        <v>0</v>
      </c>
      <c r="AG151">
        <f>IFERROR(VLOOKUP(B151,'Slutlig allokering kvv'!$B$2:$AJ$462,MATCH("Summa justerad allokerad tillförd energi (utan hjälpel och rökgaskondensering):",'Slutlig allokering kvv'!$B$1:$AK$1,0),FALSE)/1,"")</f>
        <v>0</v>
      </c>
      <c r="AI151" s="23" t="str">
        <f>IFERROR(1-VLOOKUP(B151,'Slutlig allokering kvv'!$B$2:$AJ$462,MATCH("Andel av bränsle i kvv som allokerats till värme, exklusive rökgaskondensering och hjälpel",'Slutlig allokering kvv'!$B$1:$AK$1,0),FALSE),"")</f>
        <v/>
      </c>
      <c r="AK151" s="23" t="str">
        <f t="shared" si="5"/>
        <v/>
      </c>
    </row>
    <row r="152" spans="1:37" x14ac:dyDescent="0.25">
      <c r="A152" s="2" t="s">
        <v>213</v>
      </c>
      <c r="B152" s="2" t="s">
        <v>214</v>
      </c>
      <c r="C152" s="2">
        <f>IFERROR(VLOOKUP($B152,Kraftvärmeprod!$B$1:$AH$479,MATCH(C$3,Kraftvärmeprod!$B$1:$AG$1,0),FALSE)/1,"")</f>
        <v>230.8</v>
      </c>
      <c r="D152" s="2">
        <f>IFERROR(VLOOKUP($B152,Kraftvärmeprod!$B$1:$AH$479,MATCH(D$3,Kraftvärmeprod!$B$1:$AG$1,0),FALSE)/1,"")</f>
        <v>110.1</v>
      </c>
      <c r="E152">
        <f>IFERROR(VLOOKUP($B152,Kraftvärmeprod!$B$1:$AH$479,MATCH(E$2,Kraftvärmeprod!$B$1:$AG$1,0),FALSE)/1,0)-IFERROR(VLOOKUP($B152,'Slutlig allokering kvv'!$B$2:$AC$462,MATCH(E$3,'Slutlig allokering kvv'!$B$1:$AJ$1,0),FALSE)/1,0)</f>
        <v>0</v>
      </c>
      <c r="F152">
        <f>IFERROR(VLOOKUP($B152,Kraftvärmeprod!$B$1:$AH$479,MATCH(F$2,Kraftvärmeprod!$B$1:$AG$1,0),FALSE)/1,0)-IFERROR(VLOOKUP($B152,'Slutlig allokering kvv'!$B$2:$AC$462,MATCH(F$3,'Slutlig allokering kvv'!$B$1:$AJ$1,0),FALSE)/1,0)</f>
        <v>0</v>
      </c>
      <c r="G152">
        <f>IFERROR(VLOOKUP($B152,Kraftvärmeprod!$B$1:$AH$479,MATCH(G$2,Kraftvärmeprod!$B$1:$AG$1,0),FALSE)/1,0)-IFERROR(VLOOKUP($B152,'Slutlig allokering kvv'!$B$2:$AC$462,MATCH(G$3,'Slutlig allokering kvv'!$B$1:$AJ$1,0),FALSE)/1,0)</f>
        <v>56.806100000000001</v>
      </c>
      <c r="H152">
        <f>IFERROR(VLOOKUP($B152,Kraftvärmeprod!$B$1:$AH$479,MATCH(H$2,Kraftvärmeprod!$B$1:$AG$1,0),FALSE)/1,0)-IFERROR(VLOOKUP($B152,'Slutlig allokering kvv'!$B$2:$AC$462,MATCH(H$3,'Slutlig allokering kvv'!$B$1:$AJ$1,0),FALSE)/1,0)</f>
        <v>0</v>
      </c>
      <c r="I152">
        <f>IFERROR(VLOOKUP($B152,Kraftvärmeprod!$B$1:$AH$479,MATCH(I$2,Kraftvärmeprod!$B$1:$AG$1,0),FALSE)/1,0)-IFERROR(VLOOKUP($B152,'Slutlig allokering kvv'!$B$2:$AC$462,MATCH(I$3,'Slutlig allokering kvv'!$B$1:$AJ$1,0),FALSE)/1,0)</f>
        <v>0</v>
      </c>
      <c r="J152">
        <f>IFERROR(VLOOKUP($B152,Kraftvärmeprod!$B$1:$AH$479,MATCH(J$2,Kraftvärmeprod!$B$1:$AG$1,0),FALSE)/1,0)-IFERROR(VLOOKUP($B152,'Slutlig allokering kvv'!$B$2:$AC$462,MATCH(J$3,'Slutlig allokering kvv'!$B$1:$AJ$1,0),FALSE)/1,0)</f>
        <v>0</v>
      </c>
      <c r="K152">
        <f>IFERROR(VLOOKUP($B152,Kraftvärmeprod!$B$1:$AH$479,MATCH(K$2,Kraftvärmeprod!$B$1:$AG$1,0),FALSE)/1,0)-IFERROR(VLOOKUP($B152,'Slutlig allokering kvv'!$B$2:$AC$462,MATCH(K$3,'Slutlig allokering kvv'!$B$1:$AJ$1,0),FALSE)/1,0)</f>
        <v>0</v>
      </c>
      <c r="L152">
        <f>IFERROR(VLOOKUP($B152,Kraftvärmeprod!$B$1:$AH$479,MATCH(L$2,Kraftvärmeprod!$B$1:$AG$1,0),FALSE)/1,0)-IFERROR(VLOOKUP($B152,'Slutlig allokering kvv'!$B$2:$AC$462,MATCH(L$3,'Slutlig allokering kvv'!$B$1:$AJ$1,0),FALSE)/1,0)</f>
        <v>167.92400000000001</v>
      </c>
      <c r="M152" s="40">
        <f>IFERROR(VLOOKUP($B152,Miljö!$B$1:$S$477,MATCH(M$2,Miljö!$B$1:$X$1,0),FALSE)/1,0)-IFERROR(VLOOKUP($B152,'Slutlig allokering kvv'!$B$2:$AC$462,MATCH(M$3,'Slutlig allokering kvv'!$B$1:$AJ$1,0),FALSE)/1,0)</f>
        <v>8.9781200000000005</v>
      </c>
      <c r="N152">
        <f>IFERROR(VLOOKUP($B152,Kraftvärmeprod!$B$1:$AH$479,MATCH(N$2,Kraftvärmeprod!$B$1:$AG$1,0),FALSE)/1,0)-IFERROR(VLOOKUP($B152,'Slutlig allokering kvv'!$B$2:$AC$462,MATCH(N$3,'Slutlig allokering kvv'!$B$1:$AJ$1,0),FALSE)/1,0)</f>
        <v>0</v>
      </c>
      <c r="O152">
        <f>IFERROR(VLOOKUP($B152,Kraftvärmeprod!$B$1:$AH$479,MATCH(O$2,Kraftvärmeprod!$B$1:$AG$1,0),FALSE)/1,0)-IFERROR(VLOOKUP($B152,'Slutlig allokering kvv'!$B$2:$AC$462,MATCH(O$3,'Slutlig allokering kvv'!$B$1:$AJ$1,0),FALSE)/1,0)</f>
        <v>0</v>
      </c>
      <c r="P152">
        <f>IFERROR(VLOOKUP($B152,Kraftvärmeprod!$B$1:$AH$479,MATCH(P$2,Kraftvärmeprod!$B$1:$AG$1,0),FALSE)/1,0)-IFERROR(VLOOKUP($B152,'Slutlig allokering kvv'!$B$2:$AC$462,MATCH(P$3,'Slutlig allokering kvv'!$B$1:$AJ$1,0),FALSE)/1,0)</f>
        <v>0</v>
      </c>
      <c r="Q152">
        <f>IFERROR(VLOOKUP($B152,Kraftvärmeprod!$B$1:$AH$479,MATCH(Q$2,Kraftvärmeprod!$B$1:$AG$1,0),FALSE)/1,0)-IFERROR(VLOOKUP($B152,'Slutlig allokering kvv'!$B$2:$AC$462,MATCH(Q$3,'Slutlig allokering kvv'!$B$1:$AJ$1,0),FALSE)/1,0)</f>
        <v>9.8648600000000002</v>
      </c>
      <c r="R152">
        <f>IFERROR(VLOOKUP($B152,Kraftvärmeprod!$B$1:$AH$479,MATCH(R$2,Kraftvärmeprod!$B$1:$AG$1,0),FALSE)/1,0)-IFERROR(VLOOKUP($B152,'Slutlig allokering kvv'!$B$2:$AC$462,MATCH(R$3,'Slutlig allokering kvv'!$B$1:$AJ$1,0),FALSE)/1,0)</f>
        <v>2.7156100000000003</v>
      </c>
      <c r="S152">
        <f>IFERROR(VLOOKUP($B152,Kraftvärmeprod!$B$1:$AH$479,MATCH(S$2,Kraftvärmeprod!$B$1:$AG$1,0),FALSE)/1,0)-IFERROR(VLOOKUP($B152,'Slutlig allokering kvv'!$B$2:$AC$462,MATCH(S$3,'Slutlig allokering kvv'!$B$1:$AJ$1,0),FALSE)/1,0)</f>
        <v>0</v>
      </c>
      <c r="T152">
        <f>IFERROR(VLOOKUP($B152,Kraftvärmeprod!$B$1:$AH$479,MATCH(T$2,Kraftvärmeprod!$B$1:$AG$1,0),FALSE)/1,0)-IFERROR(VLOOKUP($B152,'Slutlig allokering kvv'!$B$2:$AC$462,MATCH(T$3,'Slutlig allokering kvv'!$B$1:$AJ$1,0),FALSE)/1,0)</f>
        <v>0</v>
      </c>
      <c r="U152">
        <f>IFERROR(VLOOKUP($B152,Kraftvärmeprod!$B$1:$AH$479,MATCH(U$2,Kraftvärmeprod!$B$1:$AG$1,0),FALSE)/1,0)-IFERROR(VLOOKUP($B152,'Slutlig allokering kvv'!$B$2:$AC$462,MATCH(U$3,'Slutlig allokering kvv'!$B$1:$AJ$1,0),FALSE)/1,0)</f>
        <v>0</v>
      </c>
      <c r="V152">
        <f>IFERROR(VLOOKUP($B152,Kraftvärmeprod!$B$1:$AH$479,MATCH(V$2,Kraftvärmeprod!$B$1:$AG$1,0),FALSE)/1,0)-IFERROR(VLOOKUP($B152,'Slutlig allokering kvv'!$B$2:$AC$462,MATCH(V$3,'Slutlig allokering kvv'!$B$1:$AJ$1,0),FALSE)/1,0)</f>
        <v>0</v>
      </c>
      <c r="W152">
        <f>IFERROR(VLOOKUP($B152,Kraftvärmeprod!$B$1:$AH$479,MATCH(W$2,Kraftvärmeprod!$B$1:$AG$1,0),FALSE)/1,0)-IFERROR(VLOOKUP($B152,'Slutlig allokering kvv'!$B$2:$AC$462,MATCH(W$3,'Slutlig allokering kvv'!$B$1:$AJ$1,0),FALSE)/1,0)</f>
        <v>0</v>
      </c>
      <c r="X152">
        <f>IFERROR(VLOOKUP($B152,Kraftvärmeprod!$B$1:$AH$479,MATCH(X$2,Kraftvärmeprod!$B$1:$AG$1,0),FALSE)/1,0)-IFERROR(VLOOKUP($B152,'Slutlig allokering kvv'!$B$2:$AC$462,MATCH(X$3,'Slutlig allokering kvv'!$B$1:$AJ$1,0),FALSE)/1,0)</f>
        <v>0</v>
      </c>
      <c r="Y152">
        <f>IFERROR(VLOOKUP($B152,Kraftvärmeprod!$B$1:$AH$479,MATCH(Y$2,Kraftvärmeprod!$B$1:$AG$1,0),FALSE)/1,0)-IFERROR(VLOOKUP($B152,'Slutlig allokering kvv'!$B$2:$AC$462,MATCH(Y$3,'Slutlig allokering kvv'!$B$1:$AJ$1,0),FALSE)/1,0)</f>
        <v>0</v>
      </c>
      <c r="Z152">
        <f>IFERROR(VLOOKUP($B152,Kraftvärmeprod!$B$1:$AH$479,MATCH(Z$2,Kraftvärmeprod!$B$1:$AG$1,0),FALSE)/1,0)-IFERROR(VLOOKUP($B152,'Slutlig allokering kvv'!$B$2:$AC$462,MATCH(Z$3,'Slutlig allokering kvv'!$B$1:$AJ$1,0),FALSE)/1,0)</f>
        <v>0</v>
      </c>
      <c r="AA152">
        <f>IFERROR(VLOOKUP($B152,Kraftvärmeprod!$B$1:$AH$479,MATCH(AA$2,Kraftvärmeprod!$B$1:$AG$1,0),FALSE)/1,0)-IFERROR(VLOOKUP($B152,'Slutlig allokering kvv'!$B$2:$AC$462,MATCH(AA$3,'Slutlig allokering kvv'!$B$1:$AJ$1,0),FALSE)/1,0)</f>
        <v>0</v>
      </c>
      <c r="AB152">
        <f>IFERROR(VLOOKUP($B152,Kraftvärmeprod!$B$1:$AH$479,MATCH(AB$2,Kraftvärmeprod!$B$1:$AG$1,0),FALSE)/1,0)-IFERROR(VLOOKUP($B152,'Slutlig allokering kvv'!$B$2:$AC$462,MATCH(AB$3,'Slutlig allokering kvv'!$B$1:$AJ$1,0),FALSE)/1,0)</f>
        <v>0</v>
      </c>
      <c r="AE152">
        <f t="shared" si="4"/>
        <v>237.31056999999998</v>
      </c>
      <c r="AG152">
        <f>IFERROR(VLOOKUP(B152,'Slutlig allokering kvv'!$B$2:$AJ$462,MATCH("Summa justerad allokerad tillförd energi (utan hjälpel och rökgaskondensering):",'Slutlig allokering kvv'!$B$1:$AK$1,0),FALSE)/1,"")</f>
        <v>190.88943000000003</v>
      </c>
      <c r="AI152" s="23">
        <f>IFERROR(1-VLOOKUP(B152,'Slutlig allokering kvv'!$B$2:$AJ$462,MATCH("Andel av bränsle i kvv som allokerats till värme, exklusive rökgaskondensering och hjälpel",'Slutlig allokering kvv'!$B$1:$AK$1,0),FALSE),"")</f>
        <v>0.55420497431106952</v>
      </c>
      <c r="AK152" s="23">
        <f t="shared" si="5"/>
        <v>0.55420497431106952</v>
      </c>
    </row>
    <row r="153" spans="1:37" x14ac:dyDescent="0.25">
      <c r="A153" s="2" t="s">
        <v>215</v>
      </c>
      <c r="B153" s="2" t="s">
        <v>216</v>
      </c>
      <c r="C153" s="2" t="str">
        <f>IFERROR(VLOOKUP($B153,Kraftvärmeprod!$B$1:$AH$479,MATCH(C$3,Kraftvärmeprod!$B$1:$AG$1,0),FALSE)/1,"")</f>
        <v/>
      </c>
      <c r="D153" s="2" t="str">
        <f>IFERROR(VLOOKUP($B153,Kraftvärmeprod!$B$1:$AH$479,MATCH(D$3,Kraftvärmeprod!$B$1:$AG$1,0),FALSE)/1,"")</f>
        <v/>
      </c>
      <c r="E153">
        <f>IFERROR(VLOOKUP($B153,Kraftvärmeprod!$B$1:$AH$479,MATCH(E$2,Kraftvärmeprod!$B$1:$AG$1,0),FALSE)/1,0)-IFERROR(VLOOKUP($B153,'Slutlig allokering kvv'!$B$2:$AC$462,MATCH(E$3,'Slutlig allokering kvv'!$B$1:$AJ$1,0),FALSE)/1,0)</f>
        <v>0</v>
      </c>
      <c r="F153">
        <f>IFERROR(VLOOKUP($B153,Kraftvärmeprod!$B$1:$AH$479,MATCH(F$2,Kraftvärmeprod!$B$1:$AG$1,0),FALSE)/1,0)-IFERROR(VLOOKUP($B153,'Slutlig allokering kvv'!$B$2:$AC$462,MATCH(F$3,'Slutlig allokering kvv'!$B$1:$AJ$1,0),FALSE)/1,0)</f>
        <v>0</v>
      </c>
      <c r="G153">
        <f>IFERROR(VLOOKUP($B153,Kraftvärmeprod!$B$1:$AH$479,MATCH(G$2,Kraftvärmeprod!$B$1:$AG$1,0),FALSE)/1,0)-IFERROR(VLOOKUP($B153,'Slutlig allokering kvv'!$B$2:$AC$462,MATCH(G$3,'Slutlig allokering kvv'!$B$1:$AJ$1,0),FALSE)/1,0)</f>
        <v>0</v>
      </c>
      <c r="H153">
        <f>IFERROR(VLOOKUP($B153,Kraftvärmeprod!$B$1:$AH$479,MATCH(H$2,Kraftvärmeprod!$B$1:$AG$1,0),FALSE)/1,0)-IFERROR(VLOOKUP($B153,'Slutlig allokering kvv'!$B$2:$AC$462,MATCH(H$3,'Slutlig allokering kvv'!$B$1:$AJ$1,0),FALSE)/1,0)</f>
        <v>0</v>
      </c>
      <c r="I153">
        <f>IFERROR(VLOOKUP($B153,Kraftvärmeprod!$B$1:$AH$479,MATCH(I$2,Kraftvärmeprod!$B$1:$AG$1,0),FALSE)/1,0)-IFERROR(VLOOKUP($B153,'Slutlig allokering kvv'!$B$2:$AC$462,MATCH(I$3,'Slutlig allokering kvv'!$B$1:$AJ$1,0),FALSE)/1,0)</f>
        <v>0</v>
      </c>
      <c r="J153">
        <f>IFERROR(VLOOKUP($B153,Kraftvärmeprod!$B$1:$AH$479,MATCH(J$2,Kraftvärmeprod!$B$1:$AG$1,0),FALSE)/1,0)-IFERROR(VLOOKUP($B153,'Slutlig allokering kvv'!$B$2:$AC$462,MATCH(J$3,'Slutlig allokering kvv'!$B$1:$AJ$1,0),FALSE)/1,0)</f>
        <v>0</v>
      </c>
      <c r="K153">
        <f>IFERROR(VLOOKUP($B153,Kraftvärmeprod!$B$1:$AH$479,MATCH(K$2,Kraftvärmeprod!$B$1:$AG$1,0),FALSE)/1,0)-IFERROR(VLOOKUP($B153,'Slutlig allokering kvv'!$B$2:$AC$462,MATCH(K$3,'Slutlig allokering kvv'!$B$1:$AJ$1,0),FALSE)/1,0)</f>
        <v>0</v>
      </c>
      <c r="L153">
        <f>IFERROR(VLOOKUP($B153,Kraftvärmeprod!$B$1:$AH$479,MATCH(L$2,Kraftvärmeprod!$B$1:$AG$1,0),FALSE)/1,0)-IFERROR(VLOOKUP($B153,'Slutlig allokering kvv'!$B$2:$AC$462,MATCH(L$3,'Slutlig allokering kvv'!$B$1:$AJ$1,0),FALSE)/1,0)</f>
        <v>0</v>
      </c>
      <c r="M153" s="40">
        <f>IFERROR(VLOOKUP($B153,Miljö!$B$1:$S$477,MATCH(M$2,Miljö!$B$1:$X$1,0),FALSE)/1,0)-IFERROR(VLOOKUP($B153,'Slutlig allokering kvv'!$B$2:$AC$462,MATCH(M$3,'Slutlig allokering kvv'!$B$1:$AJ$1,0),FALSE)/1,0)</f>
        <v>0</v>
      </c>
      <c r="N153">
        <f>IFERROR(VLOOKUP($B153,Kraftvärmeprod!$B$1:$AH$479,MATCH(N$2,Kraftvärmeprod!$B$1:$AG$1,0),FALSE)/1,0)-IFERROR(VLOOKUP($B153,'Slutlig allokering kvv'!$B$2:$AC$462,MATCH(N$3,'Slutlig allokering kvv'!$B$1:$AJ$1,0),FALSE)/1,0)</f>
        <v>0</v>
      </c>
      <c r="O153">
        <f>IFERROR(VLOOKUP($B153,Kraftvärmeprod!$B$1:$AH$479,MATCH(O$2,Kraftvärmeprod!$B$1:$AG$1,0),FALSE)/1,0)-IFERROR(VLOOKUP($B153,'Slutlig allokering kvv'!$B$2:$AC$462,MATCH(O$3,'Slutlig allokering kvv'!$B$1:$AJ$1,0),FALSE)/1,0)</f>
        <v>0</v>
      </c>
      <c r="P153">
        <f>IFERROR(VLOOKUP($B153,Kraftvärmeprod!$B$1:$AH$479,MATCH(P$2,Kraftvärmeprod!$B$1:$AG$1,0),FALSE)/1,0)-IFERROR(VLOOKUP($B153,'Slutlig allokering kvv'!$B$2:$AC$462,MATCH(P$3,'Slutlig allokering kvv'!$B$1:$AJ$1,0),FALSE)/1,0)</f>
        <v>0</v>
      </c>
      <c r="Q153">
        <f>IFERROR(VLOOKUP($B153,Kraftvärmeprod!$B$1:$AH$479,MATCH(Q$2,Kraftvärmeprod!$B$1:$AG$1,0),FALSE)/1,0)-IFERROR(VLOOKUP($B153,'Slutlig allokering kvv'!$B$2:$AC$462,MATCH(Q$3,'Slutlig allokering kvv'!$B$1:$AJ$1,0),FALSE)/1,0)</f>
        <v>0</v>
      </c>
      <c r="R153">
        <f>IFERROR(VLOOKUP($B153,Kraftvärmeprod!$B$1:$AH$479,MATCH(R$2,Kraftvärmeprod!$B$1:$AG$1,0),FALSE)/1,0)-IFERROR(VLOOKUP($B153,'Slutlig allokering kvv'!$B$2:$AC$462,MATCH(R$3,'Slutlig allokering kvv'!$B$1:$AJ$1,0),FALSE)/1,0)</f>
        <v>0</v>
      </c>
      <c r="S153">
        <f>IFERROR(VLOOKUP($B153,Kraftvärmeprod!$B$1:$AH$479,MATCH(S$2,Kraftvärmeprod!$B$1:$AG$1,0),FALSE)/1,0)-IFERROR(VLOOKUP($B153,'Slutlig allokering kvv'!$B$2:$AC$462,MATCH(S$3,'Slutlig allokering kvv'!$B$1:$AJ$1,0),FALSE)/1,0)</f>
        <v>0</v>
      </c>
      <c r="T153">
        <f>IFERROR(VLOOKUP($B153,Kraftvärmeprod!$B$1:$AH$479,MATCH(T$2,Kraftvärmeprod!$B$1:$AG$1,0),FALSE)/1,0)-IFERROR(VLOOKUP($B153,'Slutlig allokering kvv'!$B$2:$AC$462,MATCH(T$3,'Slutlig allokering kvv'!$B$1:$AJ$1,0),FALSE)/1,0)</f>
        <v>0</v>
      </c>
      <c r="U153">
        <f>IFERROR(VLOOKUP($B153,Kraftvärmeprod!$B$1:$AH$479,MATCH(U$2,Kraftvärmeprod!$B$1:$AG$1,0),FALSE)/1,0)-IFERROR(VLOOKUP($B153,'Slutlig allokering kvv'!$B$2:$AC$462,MATCH(U$3,'Slutlig allokering kvv'!$B$1:$AJ$1,0),FALSE)/1,0)</f>
        <v>0</v>
      </c>
      <c r="V153">
        <f>IFERROR(VLOOKUP($B153,Kraftvärmeprod!$B$1:$AH$479,MATCH(V$2,Kraftvärmeprod!$B$1:$AG$1,0),FALSE)/1,0)-IFERROR(VLOOKUP($B153,'Slutlig allokering kvv'!$B$2:$AC$462,MATCH(V$3,'Slutlig allokering kvv'!$B$1:$AJ$1,0),FALSE)/1,0)</f>
        <v>0</v>
      </c>
      <c r="W153">
        <f>IFERROR(VLOOKUP($B153,Kraftvärmeprod!$B$1:$AH$479,MATCH(W$2,Kraftvärmeprod!$B$1:$AG$1,0),FALSE)/1,0)-IFERROR(VLOOKUP($B153,'Slutlig allokering kvv'!$B$2:$AC$462,MATCH(W$3,'Slutlig allokering kvv'!$B$1:$AJ$1,0),FALSE)/1,0)</f>
        <v>0</v>
      </c>
      <c r="X153">
        <f>IFERROR(VLOOKUP($B153,Kraftvärmeprod!$B$1:$AH$479,MATCH(X$2,Kraftvärmeprod!$B$1:$AG$1,0),FALSE)/1,0)-IFERROR(VLOOKUP($B153,'Slutlig allokering kvv'!$B$2:$AC$462,MATCH(X$3,'Slutlig allokering kvv'!$B$1:$AJ$1,0),FALSE)/1,0)</f>
        <v>0</v>
      </c>
      <c r="Y153">
        <f>IFERROR(VLOOKUP($B153,Kraftvärmeprod!$B$1:$AH$479,MATCH(Y$2,Kraftvärmeprod!$B$1:$AG$1,0),FALSE)/1,0)-IFERROR(VLOOKUP($B153,'Slutlig allokering kvv'!$B$2:$AC$462,MATCH(Y$3,'Slutlig allokering kvv'!$B$1:$AJ$1,0),FALSE)/1,0)</f>
        <v>0</v>
      </c>
      <c r="Z153">
        <f>IFERROR(VLOOKUP($B153,Kraftvärmeprod!$B$1:$AH$479,MATCH(Z$2,Kraftvärmeprod!$B$1:$AG$1,0),FALSE)/1,0)-IFERROR(VLOOKUP($B153,'Slutlig allokering kvv'!$B$2:$AC$462,MATCH(Z$3,'Slutlig allokering kvv'!$B$1:$AJ$1,0),FALSE)/1,0)</f>
        <v>0</v>
      </c>
      <c r="AA153">
        <f>IFERROR(VLOOKUP($B153,Kraftvärmeprod!$B$1:$AH$479,MATCH(AA$2,Kraftvärmeprod!$B$1:$AG$1,0),FALSE)/1,0)-IFERROR(VLOOKUP($B153,'Slutlig allokering kvv'!$B$2:$AC$462,MATCH(AA$3,'Slutlig allokering kvv'!$B$1:$AJ$1,0),FALSE)/1,0)</f>
        <v>0</v>
      </c>
      <c r="AB153">
        <f>IFERROR(VLOOKUP($B153,Kraftvärmeprod!$B$1:$AH$479,MATCH(AB$2,Kraftvärmeprod!$B$1:$AG$1,0),FALSE)/1,0)-IFERROR(VLOOKUP($B153,'Slutlig allokering kvv'!$B$2:$AC$462,MATCH(AB$3,'Slutlig allokering kvv'!$B$1:$AJ$1,0),FALSE)/1,0)</f>
        <v>0</v>
      </c>
      <c r="AE153">
        <f t="shared" si="4"/>
        <v>0</v>
      </c>
      <c r="AG153">
        <f>IFERROR(VLOOKUP(B153,'Slutlig allokering kvv'!$B$2:$AJ$462,MATCH("Summa justerad allokerad tillförd energi (utan hjälpel och rökgaskondensering):",'Slutlig allokering kvv'!$B$1:$AK$1,0),FALSE)/1,"")</f>
        <v>0</v>
      </c>
      <c r="AI153" s="23" t="str">
        <f>IFERROR(1-VLOOKUP(B153,'Slutlig allokering kvv'!$B$2:$AJ$462,MATCH("Andel av bränsle i kvv som allokerats till värme, exklusive rökgaskondensering och hjälpel",'Slutlig allokering kvv'!$B$1:$AK$1,0),FALSE),"")</f>
        <v/>
      </c>
      <c r="AK153" s="23" t="str">
        <f t="shared" si="5"/>
        <v/>
      </c>
    </row>
    <row r="154" spans="1:37" x14ac:dyDescent="0.25">
      <c r="A154" s="2" t="s">
        <v>217</v>
      </c>
      <c r="B154" s="2" t="s">
        <v>218</v>
      </c>
      <c r="C154" s="2">
        <f>IFERROR(VLOOKUP($B154,Kraftvärmeprod!$B$1:$AH$479,MATCH(C$3,Kraftvärmeprod!$B$1:$AG$1,0),FALSE)/1,"")</f>
        <v>390.21100000000001</v>
      </c>
      <c r="D154" s="2">
        <f>IFERROR(VLOOKUP($B154,Kraftvärmeprod!$B$1:$AH$479,MATCH(D$3,Kraftvärmeprod!$B$1:$AG$1,0),FALSE)/1,"")</f>
        <v>66.242999999999995</v>
      </c>
      <c r="E154">
        <f>IFERROR(VLOOKUP($B154,Kraftvärmeprod!$B$1:$AH$479,MATCH(E$2,Kraftvärmeprod!$B$1:$AG$1,0),FALSE)/1,0)-IFERROR(VLOOKUP($B154,'Slutlig allokering kvv'!$B$2:$AC$462,MATCH(E$3,'Slutlig allokering kvv'!$B$1:$AJ$1,0),FALSE)/1,0)</f>
        <v>0</v>
      </c>
      <c r="F154">
        <f>IFERROR(VLOOKUP($B154,Kraftvärmeprod!$B$1:$AH$479,MATCH(F$2,Kraftvärmeprod!$B$1:$AG$1,0),FALSE)/1,0)-IFERROR(VLOOKUP($B154,'Slutlig allokering kvv'!$B$2:$AC$462,MATCH(F$3,'Slutlig allokering kvv'!$B$1:$AJ$1,0),FALSE)/1,0)</f>
        <v>0</v>
      </c>
      <c r="G154">
        <f>IFERROR(VLOOKUP($B154,Kraftvärmeprod!$B$1:$AH$479,MATCH(G$2,Kraftvärmeprod!$B$1:$AG$1,0),FALSE)/1,0)-IFERROR(VLOOKUP($B154,'Slutlig allokering kvv'!$B$2:$AC$462,MATCH(G$3,'Slutlig allokering kvv'!$B$1:$AJ$1,0),FALSE)/1,0)</f>
        <v>0</v>
      </c>
      <c r="H154">
        <f>IFERROR(VLOOKUP($B154,Kraftvärmeprod!$B$1:$AH$479,MATCH(H$2,Kraftvärmeprod!$B$1:$AG$1,0),FALSE)/1,0)-IFERROR(VLOOKUP($B154,'Slutlig allokering kvv'!$B$2:$AC$462,MATCH(H$3,'Slutlig allokering kvv'!$B$1:$AJ$1,0),FALSE)/1,0)</f>
        <v>0</v>
      </c>
      <c r="I154">
        <f>IFERROR(VLOOKUP($B154,Kraftvärmeprod!$B$1:$AH$479,MATCH(I$2,Kraftvärmeprod!$B$1:$AG$1,0),FALSE)/1,0)-IFERROR(VLOOKUP($B154,'Slutlig allokering kvv'!$B$2:$AC$462,MATCH(I$3,'Slutlig allokering kvv'!$B$1:$AJ$1,0),FALSE)/1,0)</f>
        <v>0.93399999999999972</v>
      </c>
      <c r="J154">
        <f>IFERROR(VLOOKUP($B154,Kraftvärmeprod!$B$1:$AH$479,MATCH(J$2,Kraftvärmeprod!$B$1:$AG$1,0),FALSE)/1,0)-IFERROR(VLOOKUP($B154,'Slutlig allokering kvv'!$B$2:$AC$462,MATCH(J$3,'Slutlig allokering kvv'!$B$1:$AJ$1,0),FALSE)/1,0)</f>
        <v>0</v>
      </c>
      <c r="K154">
        <f>IFERROR(VLOOKUP($B154,Kraftvärmeprod!$B$1:$AH$479,MATCH(K$2,Kraftvärmeprod!$B$1:$AG$1,0),FALSE)/1,0)-IFERROR(VLOOKUP($B154,'Slutlig allokering kvv'!$B$2:$AC$462,MATCH(K$3,'Slutlig allokering kvv'!$B$1:$AJ$1,0),FALSE)/1,0)</f>
        <v>0.39999999999999991</v>
      </c>
      <c r="L154">
        <f>IFERROR(VLOOKUP($B154,Kraftvärmeprod!$B$1:$AH$479,MATCH(L$2,Kraftvärmeprod!$B$1:$AG$1,0),FALSE)/1,0)-IFERROR(VLOOKUP($B154,'Slutlig allokering kvv'!$B$2:$AC$462,MATCH(L$3,'Slutlig allokering kvv'!$B$1:$AJ$1,0),FALSE)/1,0)</f>
        <v>0</v>
      </c>
      <c r="M154" s="40">
        <f>IFERROR(VLOOKUP($B154,Miljö!$B$1:$S$477,MATCH(M$2,Miljö!$B$1:$X$1,0),FALSE)/1,0)-IFERROR(VLOOKUP($B154,'Slutlig allokering kvv'!$B$2:$AC$462,MATCH(M$3,'Slutlig allokering kvv'!$B$1:$AJ$1,0),FALSE)/1,0)</f>
        <v>6.8851000000000013</v>
      </c>
      <c r="N154">
        <f>IFERROR(VLOOKUP($B154,Kraftvärmeprod!$B$1:$AH$479,MATCH(N$2,Kraftvärmeprod!$B$1:$AG$1,0),FALSE)/1,0)-IFERROR(VLOOKUP($B154,'Slutlig allokering kvv'!$B$2:$AC$462,MATCH(N$3,'Slutlig allokering kvv'!$B$1:$AJ$1,0),FALSE)/1,0)</f>
        <v>0</v>
      </c>
      <c r="O154">
        <f>IFERROR(VLOOKUP($B154,Kraftvärmeprod!$B$1:$AH$479,MATCH(O$2,Kraftvärmeprod!$B$1:$AG$1,0),FALSE)/1,0)-IFERROR(VLOOKUP($B154,'Slutlig allokering kvv'!$B$2:$AC$462,MATCH(O$3,'Slutlig allokering kvv'!$B$1:$AJ$1,0),FALSE)/1,0)</f>
        <v>0</v>
      </c>
      <c r="P154">
        <f>IFERROR(VLOOKUP($B154,Kraftvärmeprod!$B$1:$AH$479,MATCH(P$2,Kraftvärmeprod!$B$1:$AG$1,0),FALSE)/1,0)-IFERROR(VLOOKUP($B154,'Slutlig allokering kvv'!$B$2:$AC$462,MATCH(P$3,'Slutlig allokering kvv'!$B$1:$AJ$1,0),FALSE)/1,0)</f>
        <v>0</v>
      </c>
      <c r="Q154">
        <f>IFERROR(VLOOKUP($B154,Kraftvärmeprod!$B$1:$AH$479,MATCH(Q$2,Kraftvärmeprod!$B$1:$AG$1,0),FALSE)/1,0)-IFERROR(VLOOKUP($B154,'Slutlig allokering kvv'!$B$2:$AC$462,MATCH(Q$3,'Slutlig allokering kvv'!$B$1:$AJ$1,0),FALSE)/1,0)</f>
        <v>0</v>
      </c>
      <c r="R154">
        <f>IFERROR(VLOOKUP($B154,Kraftvärmeprod!$B$1:$AH$479,MATCH(R$2,Kraftvärmeprod!$B$1:$AG$1,0),FALSE)/1,0)-IFERROR(VLOOKUP($B154,'Slutlig allokering kvv'!$B$2:$AC$462,MATCH(R$3,'Slutlig allokering kvv'!$B$1:$AJ$1,0),FALSE)/1,0)</f>
        <v>0</v>
      </c>
      <c r="S154">
        <f>IFERROR(VLOOKUP($B154,Kraftvärmeprod!$B$1:$AH$479,MATCH(S$2,Kraftvärmeprod!$B$1:$AG$1,0),FALSE)/1,0)-IFERROR(VLOOKUP($B154,'Slutlig allokering kvv'!$B$2:$AC$462,MATCH(S$3,'Slutlig allokering kvv'!$B$1:$AJ$1,0),FALSE)/1,0)</f>
        <v>0</v>
      </c>
      <c r="T154">
        <f>IFERROR(VLOOKUP($B154,Kraftvärmeprod!$B$1:$AH$479,MATCH(T$2,Kraftvärmeprod!$B$1:$AG$1,0),FALSE)/1,0)-IFERROR(VLOOKUP($B154,'Slutlig allokering kvv'!$B$2:$AC$462,MATCH(T$3,'Slutlig allokering kvv'!$B$1:$AJ$1,0),FALSE)/1,0)</f>
        <v>0</v>
      </c>
      <c r="U154">
        <f>IFERROR(VLOOKUP($B154,Kraftvärmeprod!$B$1:$AH$479,MATCH(U$2,Kraftvärmeprod!$B$1:$AG$1,0),FALSE)/1,0)-IFERROR(VLOOKUP($B154,'Slutlig allokering kvv'!$B$2:$AC$462,MATCH(U$3,'Slutlig allokering kvv'!$B$1:$AJ$1,0),FALSE)/1,0)</f>
        <v>0</v>
      </c>
      <c r="V154">
        <f>IFERROR(VLOOKUP($B154,Kraftvärmeprod!$B$1:$AH$479,MATCH(V$2,Kraftvärmeprod!$B$1:$AG$1,0),FALSE)/1,0)-IFERROR(VLOOKUP($B154,'Slutlig allokering kvv'!$B$2:$AC$462,MATCH(V$3,'Slutlig allokering kvv'!$B$1:$AJ$1,0),FALSE)/1,0)</f>
        <v>0</v>
      </c>
      <c r="W154">
        <f>IFERROR(VLOOKUP($B154,Kraftvärmeprod!$B$1:$AH$479,MATCH(W$2,Kraftvärmeprod!$B$1:$AG$1,0),FALSE)/1,0)-IFERROR(VLOOKUP($B154,'Slutlig allokering kvv'!$B$2:$AC$462,MATCH(W$3,'Slutlig allokering kvv'!$B$1:$AJ$1,0),FALSE)/1,0)</f>
        <v>0</v>
      </c>
      <c r="X154">
        <f>IFERROR(VLOOKUP($B154,Kraftvärmeprod!$B$1:$AH$479,MATCH(X$2,Kraftvärmeprod!$B$1:$AG$1,0),FALSE)/1,0)-IFERROR(VLOOKUP($B154,'Slutlig allokering kvv'!$B$2:$AC$462,MATCH(X$3,'Slutlig allokering kvv'!$B$1:$AJ$1,0),FALSE)/1,0)</f>
        <v>0</v>
      </c>
      <c r="Y154">
        <f>IFERROR(VLOOKUP($B154,Kraftvärmeprod!$B$1:$AH$479,MATCH(Y$2,Kraftvärmeprod!$B$1:$AG$1,0),FALSE)/1,0)-IFERROR(VLOOKUP($B154,'Slutlig allokering kvv'!$B$2:$AC$462,MATCH(Y$3,'Slutlig allokering kvv'!$B$1:$AJ$1,0),FALSE)/1,0)</f>
        <v>0</v>
      </c>
      <c r="Z154">
        <f>IFERROR(VLOOKUP($B154,Kraftvärmeprod!$B$1:$AH$479,MATCH(Z$2,Kraftvärmeprod!$B$1:$AG$1,0),FALSE)/1,0)-IFERROR(VLOOKUP($B154,'Slutlig allokering kvv'!$B$2:$AC$462,MATCH(Z$3,'Slutlig allokering kvv'!$B$1:$AJ$1,0),FALSE)/1,0)</f>
        <v>0</v>
      </c>
      <c r="AA154">
        <f>IFERROR(VLOOKUP($B154,Kraftvärmeprod!$B$1:$AH$479,MATCH(AA$2,Kraftvärmeprod!$B$1:$AG$1,0),FALSE)/1,0)-IFERROR(VLOOKUP($B154,'Slutlig allokering kvv'!$B$2:$AC$462,MATCH(AA$3,'Slutlig allokering kvv'!$B$1:$AJ$1,0),FALSE)/1,0)</f>
        <v>0</v>
      </c>
      <c r="AB154">
        <f>IFERROR(VLOOKUP($B154,Kraftvärmeprod!$B$1:$AH$479,MATCH(AB$2,Kraftvärmeprod!$B$1:$AG$1,0),FALSE)/1,0)-IFERROR(VLOOKUP($B154,'Slutlig allokering kvv'!$B$2:$AC$462,MATCH(AB$3,'Slutlig allokering kvv'!$B$1:$AJ$1,0),FALSE)/1,0)</f>
        <v>133.93899999999996</v>
      </c>
      <c r="AE154">
        <f t="shared" si="4"/>
        <v>135.27299999999997</v>
      </c>
      <c r="AG154">
        <f>IFERROR(VLOOKUP(B154,'Slutlig allokering kvv'!$B$2:$AJ$462,MATCH("Summa justerad allokerad tillförd energi (utan hjälpel och rökgaskondensering):",'Slutlig allokering kvv'!$B$1:$AK$1,0),FALSE)/1,"")</f>
        <v>306.63299999999998</v>
      </c>
      <c r="AI154" s="23">
        <f>IFERROR(1-VLOOKUP(B154,'Slutlig allokering kvv'!$B$2:$AJ$462,MATCH("Andel av bränsle i kvv som allokerats till värme, exklusive rökgaskondensering och hjälpel",'Slutlig allokering kvv'!$B$1:$AK$1,0),FALSE),"")</f>
        <v>0.30611261218449182</v>
      </c>
      <c r="AK154" s="23">
        <f t="shared" si="5"/>
        <v>0.30611261218449171</v>
      </c>
    </row>
    <row r="155" spans="1:37" x14ac:dyDescent="0.25">
      <c r="A155" s="2" t="s">
        <v>219</v>
      </c>
      <c r="B155" s="2" t="s">
        <v>220</v>
      </c>
      <c r="C155" s="2" t="str">
        <f>IFERROR(VLOOKUP($B155,Kraftvärmeprod!$B$1:$AH$479,MATCH(C$3,Kraftvärmeprod!$B$1:$AG$1,0),FALSE)/1,"")</f>
        <v/>
      </c>
      <c r="D155" s="2" t="str">
        <f>IFERROR(VLOOKUP($B155,Kraftvärmeprod!$B$1:$AH$479,MATCH(D$3,Kraftvärmeprod!$B$1:$AG$1,0),FALSE)/1,"")</f>
        <v/>
      </c>
      <c r="E155">
        <f>IFERROR(VLOOKUP($B155,Kraftvärmeprod!$B$1:$AH$479,MATCH(E$2,Kraftvärmeprod!$B$1:$AG$1,0),FALSE)/1,0)-IFERROR(VLOOKUP($B155,'Slutlig allokering kvv'!$B$2:$AC$462,MATCH(E$3,'Slutlig allokering kvv'!$B$1:$AJ$1,0),FALSE)/1,0)</f>
        <v>0</v>
      </c>
      <c r="F155">
        <f>IFERROR(VLOOKUP($B155,Kraftvärmeprod!$B$1:$AH$479,MATCH(F$2,Kraftvärmeprod!$B$1:$AG$1,0),FALSE)/1,0)-IFERROR(VLOOKUP($B155,'Slutlig allokering kvv'!$B$2:$AC$462,MATCH(F$3,'Slutlig allokering kvv'!$B$1:$AJ$1,0),FALSE)/1,0)</f>
        <v>0</v>
      </c>
      <c r="G155">
        <f>IFERROR(VLOOKUP($B155,Kraftvärmeprod!$B$1:$AH$479,MATCH(G$2,Kraftvärmeprod!$B$1:$AG$1,0),FALSE)/1,0)-IFERROR(VLOOKUP($B155,'Slutlig allokering kvv'!$B$2:$AC$462,MATCH(G$3,'Slutlig allokering kvv'!$B$1:$AJ$1,0),FALSE)/1,0)</f>
        <v>0</v>
      </c>
      <c r="H155">
        <f>IFERROR(VLOOKUP($B155,Kraftvärmeprod!$B$1:$AH$479,MATCH(H$2,Kraftvärmeprod!$B$1:$AG$1,0),FALSE)/1,0)-IFERROR(VLOOKUP($B155,'Slutlig allokering kvv'!$B$2:$AC$462,MATCH(H$3,'Slutlig allokering kvv'!$B$1:$AJ$1,0),FALSE)/1,0)</f>
        <v>0</v>
      </c>
      <c r="I155">
        <f>IFERROR(VLOOKUP($B155,Kraftvärmeprod!$B$1:$AH$479,MATCH(I$2,Kraftvärmeprod!$B$1:$AG$1,0),FALSE)/1,0)-IFERROR(VLOOKUP($B155,'Slutlig allokering kvv'!$B$2:$AC$462,MATCH(I$3,'Slutlig allokering kvv'!$B$1:$AJ$1,0),FALSE)/1,0)</f>
        <v>0</v>
      </c>
      <c r="J155">
        <f>IFERROR(VLOOKUP($B155,Kraftvärmeprod!$B$1:$AH$479,MATCH(J$2,Kraftvärmeprod!$B$1:$AG$1,0),FALSE)/1,0)-IFERROR(VLOOKUP($B155,'Slutlig allokering kvv'!$B$2:$AC$462,MATCH(J$3,'Slutlig allokering kvv'!$B$1:$AJ$1,0),FALSE)/1,0)</f>
        <v>0</v>
      </c>
      <c r="K155">
        <f>IFERROR(VLOOKUP($B155,Kraftvärmeprod!$B$1:$AH$479,MATCH(K$2,Kraftvärmeprod!$B$1:$AG$1,0),FALSE)/1,0)-IFERROR(VLOOKUP($B155,'Slutlig allokering kvv'!$B$2:$AC$462,MATCH(K$3,'Slutlig allokering kvv'!$B$1:$AJ$1,0),FALSE)/1,0)</f>
        <v>0</v>
      </c>
      <c r="L155">
        <f>IFERROR(VLOOKUP($B155,Kraftvärmeprod!$B$1:$AH$479,MATCH(L$2,Kraftvärmeprod!$B$1:$AG$1,0),FALSE)/1,0)-IFERROR(VLOOKUP($B155,'Slutlig allokering kvv'!$B$2:$AC$462,MATCH(L$3,'Slutlig allokering kvv'!$B$1:$AJ$1,0),FALSE)/1,0)</f>
        <v>0</v>
      </c>
      <c r="M155" s="40">
        <f>IFERROR(VLOOKUP($B155,Miljö!$B$1:$S$477,MATCH(M$2,Miljö!$B$1:$X$1,0),FALSE)/1,0)-IFERROR(VLOOKUP($B155,'Slutlig allokering kvv'!$B$2:$AC$462,MATCH(M$3,'Slutlig allokering kvv'!$B$1:$AJ$1,0),FALSE)/1,0)</f>
        <v>0</v>
      </c>
      <c r="N155">
        <f>IFERROR(VLOOKUP($B155,Kraftvärmeprod!$B$1:$AH$479,MATCH(N$2,Kraftvärmeprod!$B$1:$AG$1,0),FALSE)/1,0)-IFERROR(VLOOKUP($B155,'Slutlig allokering kvv'!$B$2:$AC$462,MATCH(N$3,'Slutlig allokering kvv'!$B$1:$AJ$1,0),FALSE)/1,0)</f>
        <v>0</v>
      </c>
      <c r="O155">
        <f>IFERROR(VLOOKUP($B155,Kraftvärmeprod!$B$1:$AH$479,MATCH(O$2,Kraftvärmeprod!$B$1:$AG$1,0),FALSE)/1,0)-IFERROR(VLOOKUP($B155,'Slutlig allokering kvv'!$B$2:$AC$462,MATCH(O$3,'Slutlig allokering kvv'!$B$1:$AJ$1,0),FALSE)/1,0)</f>
        <v>0</v>
      </c>
      <c r="P155">
        <f>IFERROR(VLOOKUP($B155,Kraftvärmeprod!$B$1:$AH$479,MATCH(P$2,Kraftvärmeprod!$B$1:$AG$1,0),FALSE)/1,0)-IFERROR(VLOOKUP($B155,'Slutlig allokering kvv'!$B$2:$AC$462,MATCH(P$3,'Slutlig allokering kvv'!$B$1:$AJ$1,0),FALSE)/1,0)</f>
        <v>0</v>
      </c>
      <c r="Q155">
        <f>IFERROR(VLOOKUP($B155,Kraftvärmeprod!$B$1:$AH$479,MATCH(Q$2,Kraftvärmeprod!$B$1:$AG$1,0),FALSE)/1,0)-IFERROR(VLOOKUP($B155,'Slutlig allokering kvv'!$B$2:$AC$462,MATCH(Q$3,'Slutlig allokering kvv'!$B$1:$AJ$1,0),FALSE)/1,0)</f>
        <v>0</v>
      </c>
      <c r="R155">
        <f>IFERROR(VLOOKUP($B155,Kraftvärmeprod!$B$1:$AH$479,MATCH(R$2,Kraftvärmeprod!$B$1:$AG$1,0),FALSE)/1,0)-IFERROR(VLOOKUP($B155,'Slutlig allokering kvv'!$B$2:$AC$462,MATCH(R$3,'Slutlig allokering kvv'!$B$1:$AJ$1,0),FALSE)/1,0)</f>
        <v>0</v>
      </c>
      <c r="S155">
        <f>IFERROR(VLOOKUP($B155,Kraftvärmeprod!$B$1:$AH$479,MATCH(S$2,Kraftvärmeprod!$B$1:$AG$1,0),FALSE)/1,0)-IFERROR(VLOOKUP($B155,'Slutlig allokering kvv'!$B$2:$AC$462,MATCH(S$3,'Slutlig allokering kvv'!$B$1:$AJ$1,0),FALSE)/1,0)</f>
        <v>0</v>
      </c>
      <c r="T155">
        <f>IFERROR(VLOOKUP($B155,Kraftvärmeprod!$B$1:$AH$479,MATCH(T$2,Kraftvärmeprod!$B$1:$AG$1,0),FALSE)/1,0)-IFERROR(VLOOKUP($B155,'Slutlig allokering kvv'!$B$2:$AC$462,MATCH(T$3,'Slutlig allokering kvv'!$B$1:$AJ$1,0),FALSE)/1,0)</f>
        <v>0</v>
      </c>
      <c r="U155">
        <f>IFERROR(VLOOKUP($B155,Kraftvärmeprod!$B$1:$AH$479,MATCH(U$2,Kraftvärmeprod!$B$1:$AG$1,0),FALSE)/1,0)-IFERROR(VLOOKUP($B155,'Slutlig allokering kvv'!$B$2:$AC$462,MATCH(U$3,'Slutlig allokering kvv'!$B$1:$AJ$1,0),FALSE)/1,0)</f>
        <v>0</v>
      </c>
      <c r="V155">
        <f>IFERROR(VLOOKUP($B155,Kraftvärmeprod!$B$1:$AH$479,MATCH(V$2,Kraftvärmeprod!$B$1:$AG$1,0),FALSE)/1,0)-IFERROR(VLOOKUP($B155,'Slutlig allokering kvv'!$B$2:$AC$462,MATCH(V$3,'Slutlig allokering kvv'!$B$1:$AJ$1,0),FALSE)/1,0)</f>
        <v>0</v>
      </c>
      <c r="W155">
        <f>IFERROR(VLOOKUP($B155,Kraftvärmeprod!$B$1:$AH$479,MATCH(W$2,Kraftvärmeprod!$B$1:$AG$1,0),FALSE)/1,0)-IFERROR(VLOOKUP($B155,'Slutlig allokering kvv'!$B$2:$AC$462,MATCH(W$3,'Slutlig allokering kvv'!$B$1:$AJ$1,0),FALSE)/1,0)</f>
        <v>0</v>
      </c>
      <c r="X155">
        <f>IFERROR(VLOOKUP($B155,Kraftvärmeprod!$B$1:$AH$479,MATCH(X$2,Kraftvärmeprod!$B$1:$AG$1,0),FALSE)/1,0)-IFERROR(VLOOKUP($B155,'Slutlig allokering kvv'!$B$2:$AC$462,MATCH(X$3,'Slutlig allokering kvv'!$B$1:$AJ$1,0),FALSE)/1,0)</f>
        <v>0</v>
      </c>
      <c r="Y155">
        <f>IFERROR(VLOOKUP($B155,Kraftvärmeprod!$B$1:$AH$479,MATCH(Y$2,Kraftvärmeprod!$B$1:$AG$1,0),FALSE)/1,0)-IFERROR(VLOOKUP($B155,'Slutlig allokering kvv'!$B$2:$AC$462,MATCH(Y$3,'Slutlig allokering kvv'!$B$1:$AJ$1,0),FALSE)/1,0)</f>
        <v>0</v>
      </c>
      <c r="Z155">
        <f>IFERROR(VLOOKUP($B155,Kraftvärmeprod!$B$1:$AH$479,MATCH(Z$2,Kraftvärmeprod!$B$1:$AG$1,0),FALSE)/1,0)-IFERROR(VLOOKUP($B155,'Slutlig allokering kvv'!$B$2:$AC$462,MATCH(Z$3,'Slutlig allokering kvv'!$B$1:$AJ$1,0),FALSE)/1,0)</f>
        <v>0</v>
      </c>
      <c r="AA155">
        <f>IFERROR(VLOOKUP($B155,Kraftvärmeprod!$B$1:$AH$479,MATCH(AA$2,Kraftvärmeprod!$B$1:$AG$1,0),FALSE)/1,0)-IFERROR(VLOOKUP($B155,'Slutlig allokering kvv'!$B$2:$AC$462,MATCH(AA$3,'Slutlig allokering kvv'!$B$1:$AJ$1,0),FALSE)/1,0)</f>
        <v>0</v>
      </c>
      <c r="AB155">
        <f>IFERROR(VLOOKUP($B155,Kraftvärmeprod!$B$1:$AH$479,MATCH(AB$2,Kraftvärmeprod!$B$1:$AG$1,0),FALSE)/1,0)-IFERROR(VLOOKUP($B155,'Slutlig allokering kvv'!$B$2:$AC$462,MATCH(AB$3,'Slutlig allokering kvv'!$B$1:$AJ$1,0),FALSE)/1,0)</f>
        <v>0</v>
      </c>
      <c r="AE155">
        <f t="shared" si="4"/>
        <v>0</v>
      </c>
      <c r="AG155">
        <f>IFERROR(VLOOKUP(B155,'Slutlig allokering kvv'!$B$2:$AJ$462,MATCH("Summa justerad allokerad tillförd energi (utan hjälpel och rökgaskondensering):",'Slutlig allokering kvv'!$B$1:$AK$1,0),FALSE)/1,"")</f>
        <v>0</v>
      </c>
      <c r="AI155" s="23" t="str">
        <f>IFERROR(1-VLOOKUP(B155,'Slutlig allokering kvv'!$B$2:$AJ$462,MATCH("Andel av bränsle i kvv som allokerats till värme, exklusive rökgaskondensering och hjälpel",'Slutlig allokering kvv'!$B$1:$AK$1,0),FALSE),"")</f>
        <v/>
      </c>
      <c r="AK155" s="23" t="str">
        <f t="shared" si="5"/>
        <v/>
      </c>
    </row>
    <row r="156" spans="1:37" x14ac:dyDescent="0.25">
      <c r="A156" s="2" t="s">
        <v>221</v>
      </c>
      <c r="B156" s="2" t="s">
        <v>222</v>
      </c>
      <c r="C156" s="2" t="str">
        <f>IFERROR(VLOOKUP($B156,Kraftvärmeprod!$B$1:$AH$479,MATCH(C$3,Kraftvärmeprod!$B$1:$AG$1,0),FALSE)/1,"")</f>
        <v/>
      </c>
      <c r="D156" s="2" t="str">
        <f>IFERROR(VLOOKUP($B156,Kraftvärmeprod!$B$1:$AH$479,MATCH(D$3,Kraftvärmeprod!$B$1:$AG$1,0),FALSE)/1,"")</f>
        <v/>
      </c>
      <c r="E156">
        <f>IFERROR(VLOOKUP($B156,Kraftvärmeprod!$B$1:$AH$479,MATCH(E$2,Kraftvärmeprod!$B$1:$AG$1,0),FALSE)/1,0)-IFERROR(VLOOKUP($B156,'Slutlig allokering kvv'!$B$2:$AC$462,MATCH(E$3,'Slutlig allokering kvv'!$B$1:$AJ$1,0),FALSE)/1,0)</f>
        <v>0</v>
      </c>
      <c r="F156">
        <f>IFERROR(VLOOKUP($B156,Kraftvärmeprod!$B$1:$AH$479,MATCH(F$2,Kraftvärmeprod!$B$1:$AG$1,0),FALSE)/1,0)-IFERROR(VLOOKUP($B156,'Slutlig allokering kvv'!$B$2:$AC$462,MATCH(F$3,'Slutlig allokering kvv'!$B$1:$AJ$1,0),FALSE)/1,0)</f>
        <v>0</v>
      </c>
      <c r="G156">
        <f>IFERROR(VLOOKUP($B156,Kraftvärmeprod!$B$1:$AH$479,MATCH(G$2,Kraftvärmeprod!$B$1:$AG$1,0),FALSE)/1,0)-IFERROR(VLOOKUP($B156,'Slutlig allokering kvv'!$B$2:$AC$462,MATCH(G$3,'Slutlig allokering kvv'!$B$1:$AJ$1,0),FALSE)/1,0)</f>
        <v>0</v>
      </c>
      <c r="H156">
        <f>IFERROR(VLOOKUP($B156,Kraftvärmeprod!$B$1:$AH$479,MATCH(H$2,Kraftvärmeprod!$B$1:$AG$1,0),FALSE)/1,0)-IFERROR(VLOOKUP($B156,'Slutlig allokering kvv'!$B$2:$AC$462,MATCH(H$3,'Slutlig allokering kvv'!$B$1:$AJ$1,0),FALSE)/1,0)</f>
        <v>0</v>
      </c>
      <c r="I156">
        <f>IFERROR(VLOOKUP($B156,Kraftvärmeprod!$B$1:$AH$479,MATCH(I$2,Kraftvärmeprod!$B$1:$AG$1,0),FALSE)/1,0)-IFERROR(VLOOKUP($B156,'Slutlig allokering kvv'!$B$2:$AC$462,MATCH(I$3,'Slutlig allokering kvv'!$B$1:$AJ$1,0),FALSE)/1,0)</f>
        <v>0</v>
      </c>
      <c r="J156">
        <f>IFERROR(VLOOKUP($B156,Kraftvärmeprod!$B$1:$AH$479,MATCH(J$2,Kraftvärmeprod!$B$1:$AG$1,0),FALSE)/1,0)-IFERROR(VLOOKUP($B156,'Slutlig allokering kvv'!$B$2:$AC$462,MATCH(J$3,'Slutlig allokering kvv'!$B$1:$AJ$1,0),FALSE)/1,0)</f>
        <v>0</v>
      </c>
      <c r="K156">
        <f>IFERROR(VLOOKUP($B156,Kraftvärmeprod!$B$1:$AH$479,MATCH(K$2,Kraftvärmeprod!$B$1:$AG$1,0),FALSE)/1,0)-IFERROR(VLOOKUP($B156,'Slutlig allokering kvv'!$B$2:$AC$462,MATCH(K$3,'Slutlig allokering kvv'!$B$1:$AJ$1,0),FALSE)/1,0)</f>
        <v>0</v>
      </c>
      <c r="L156">
        <f>IFERROR(VLOOKUP($B156,Kraftvärmeprod!$B$1:$AH$479,MATCH(L$2,Kraftvärmeprod!$B$1:$AG$1,0),FALSE)/1,0)-IFERROR(VLOOKUP($B156,'Slutlig allokering kvv'!$B$2:$AC$462,MATCH(L$3,'Slutlig allokering kvv'!$B$1:$AJ$1,0),FALSE)/1,0)</f>
        <v>0</v>
      </c>
      <c r="M156" s="40">
        <f>IFERROR(VLOOKUP($B156,Miljö!$B$1:$S$477,MATCH(M$2,Miljö!$B$1:$X$1,0),FALSE)/1,0)-IFERROR(VLOOKUP($B156,'Slutlig allokering kvv'!$B$2:$AC$462,MATCH(M$3,'Slutlig allokering kvv'!$B$1:$AJ$1,0),FALSE)/1,0)</f>
        <v>0</v>
      </c>
      <c r="N156">
        <f>IFERROR(VLOOKUP($B156,Kraftvärmeprod!$B$1:$AH$479,MATCH(N$2,Kraftvärmeprod!$B$1:$AG$1,0),FALSE)/1,0)-IFERROR(VLOOKUP($B156,'Slutlig allokering kvv'!$B$2:$AC$462,MATCH(N$3,'Slutlig allokering kvv'!$B$1:$AJ$1,0),FALSE)/1,0)</f>
        <v>0</v>
      </c>
      <c r="O156">
        <f>IFERROR(VLOOKUP($B156,Kraftvärmeprod!$B$1:$AH$479,MATCH(O$2,Kraftvärmeprod!$B$1:$AG$1,0),FALSE)/1,0)-IFERROR(VLOOKUP($B156,'Slutlig allokering kvv'!$B$2:$AC$462,MATCH(O$3,'Slutlig allokering kvv'!$B$1:$AJ$1,0),FALSE)/1,0)</f>
        <v>0</v>
      </c>
      <c r="P156">
        <f>IFERROR(VLOOKUP($B156,Kraftvärmeprod!$B$1:$AH$479,MATCH(P$2,Kraftvärmeprod!$B$1:$AG$1,0),FALSE)/1,0)-IFERROR(VLOOKUP($B156,'Slutlig allokering kvv'!$B$2:$AC$462,MATCH(P$3,'Slutlig allokering kvv'!$B$1:$AJ$1,0),FALSE)/1,0)</f>
        <v>0</v>
      </c>
      <c r="Q156">
        <f>IFERROR(VLOOKUP($B156,Kraftvärmeprod!$B$1:$AH$479,MATCH(Q$2,Kraftvärmeprod!$B$1:$AG$1,0),FALSE)/1,0)-IFERROR(VLOOKUP($B156,'Slutlig allokering kvv'!$B$2:$AC$462,MATCH(Q$3,'Slutlig allokering kvv'!$B$1:$AJ$1,0),FALSE)/1,0)</f>
        <v>0</v>
      </c>
      <c r="R156">
        <f>IFERROR(VLOOKUP($B156,Kraftvärmeprod!$B$1:$AH$479,MATCH(R$2,Kraftvärmeprod!$B$1:$AG$1,0),FALSE)/1,0)-IFERROR(VLOOKUP($B156,'Slutlig allokering kvv'!$B$2:$AC$462,MATCH(R$3,'Slutlig allokering kvv'!$B$1:$AJ$1,0),FALSE)/1,0)</f>
        <v>0</v>
      </c>
      <c r="S156">
        <f>IFERROR(VLOOKUP($B156,Kraftvärmeprod!$B$1:$AH$479,MATCH(S$2,Kraftvärmeprod!$B$1:$AG$1,0),FALSE)/1,0)-IFERROR(VLOOKUP($B156,'Slutlig allokering kvv'!$B$2:$AC$462,MATCH(S$3,'Slutlig allokering kvv'!$B$1:$AJ$1,0),FALSE)/1,0)</f>
        <v>0</v>
      </c>
      <c r="T156">
        <f>IFERROR(VLOOKUP($B156,Kraftvärmeprod!$B$1:$AH$479,MATCH(T$2,Kraftvärmeprod!$B$1:$AG$1,0),FALSE)/1,0)-IFERROR(VLOOKUP($B156,'Slutlig allokering kvv'!$B$2:$AC$462,MATCH(T$3,'Slutlig allokering kvv'!$B$1:$AJ$1,0),FALSE)/1,0)</f>
        <v>0</v>
      </c>
      <c r="U156">
        <f>IFERROR(VLOOKUP($B156,Kraftvärmeprod!$B$1:$AH$479,MATCH(U$2,Kraftvärmeprod!$B$1:$AG$1,0),FALSE)/1,0)-IFERROR(VLOOKUP($B156,'Slutlig allokering kvv'!$B$2:$AC$462,MATCH(U$3,'Slutlig allokering kvv'!$B$1:$AJ$1,0),FALSE)/1,0)</f>
        <v>0</v>
      </c>
      <c r="V156">
        <f>IFERROR(VLOOKUP($B156,Kraftvärmeprod!$B$1:$AH$479,MATCH(V$2,Kraftvärmeprod!$B$1:$AG$1,0),FALSE)/1,0)-IFERROR(VLOOKUP($B156,'Slutlig allokering kvv'!$B$2:$AC$462,MATCH(V$3,'Slutlig allokering kvv'!$B$1:$AJ$1,0),FALSE)/1,0)</f>
        <v>0</v>
      </c>
      <c r="W156">
        <f>IFERROR(VLOOKUP($B156,Kraftvärmeprod!$B$1:$AH$479,MATCH(W$2,Kraftvärmeprod!$B$1:$AG$1,0),FALSE)/1,0)-IFERROR(VLOOKUP($B156,'Slutlig allokering kvv'!$B$2:$AC$462,MATCH(W$3,'Slutlig allokering kvv'!$B$1:$AJ$1,0),FALSE)/1,0)</f>
        <v>0</v>
      </c>
      <c r="X156">
        <f>IFERROR(VLOOKUP($B156,Kraftvärmeprod!$B$1:$AH$479,MATCH(X$2,Kraftvärmeprod!$B$1:$AG$1,0),FALSE)/1,0)-IFERROR(VLOOKUP($B156,'Slutlig allokering kvv'!$B$2:$AC$462,MATCH(X$3,'Slutlig allokering kvv'!$B$1:$AJ$1,0),FALSE)/1,0)</f>
        <v>0</v>
      </c>
      <c r="Y156">
        <f>IFERROR(VLOOKUP($B156,Kraftvärmeprod!$B$1:$AH$479,MATCH(Y$2,Kraftvärmeprod!$B$1:$AG$1,0),FALSE)/1,0)-IFERROR(VLOOKUP($B156,'Slutlig allokering kvv'!$B$2:$AC$462,MATCH(Y$3,'Slutlig allokering kvv'!$B$1:$AJ$1,0),FALSE)/1,0)</f>
        <v>0</v>
      </c>
      <c r="Z156">
        <f>IFERROR(VLOOKUP($B156,Kraftvärmeprod!$B$1:$AH$479,MATCH(Z$2,Kraftvärmeprod!$B$1:$AG$1,0),FALSE)/1,0)-IFERROR(VLOOKUP($B156,'Slutlig allokering kvv'!$B$2:$AC$462,MATCH(Z$3,'Slutlig allokering kvv'!$B$1:$AJ$1,0),FALSE)/1,0)</f>
        <v>0</v>
      </c>
      <c r="AA156">
        <f>IFERROR(VLOOKUP($B156,Kraftvärmeprod!$B$1:$AH$479,MATCH(AA$2,Kraftvärmeprod!$B$1:$AG$1,0),FALSE)/1,0)-IFERROR(VLOOKUP($B156,'Slutlig allokering kvv'!$B$2:$AC$462,MATCH(AA$3,'Slutlig allokering kvv'!$B$1:$AJ$1,0),FALSE)/1,0)</f>
        <v>0</v>
      </c>
      <c r="AB156">
        <f>IFERROR(VLOOKUP($B156,Kraftvärmeprod!$B$1:$AH$479,MATCH(AB$2,Kraftvärmeprod!$B$1:$AG$1,0),FALSE)/1,0)-IFERROR(VLOOKUP($B156,'Slutlig allokering kvv'!$B$2:$AC$462,MATCH(AB$3,'Slutlig allokering kvv'!$B$1:$AJ$1,0),FALSE)/1,0)</f>
        <v>0</v>
      </c>
      <c r="AE156">
        <f t="shared" si="4"/>
        <v>0</v>
      </c>
      <c r="AG156">
        <f>IFERROR(VLOOKUP(B156,'Slutlig allokering kvv'!$B$2:$AJ$462,MATCH("Summa justerad allokerad tillförd energi (utan hjälpel och rökgaskondensering):",'Slutlig allokering kvv'!$B$1:$AK$1,0),FALSE)/1,"")</f>
        <v>0</v>
      </c>
      <c r="AI156" s="23" t="str">
        <f>IFERROR(1-VLOOKUP(B156,'Slutlig allokering kvv'!$B$2:$AJ$462,MATCH("Andel av bränsle i kvv som allokerats till värme, exklusive rökgaskondensering och hjälpel",'Slutlig allokering kvv'!$B$1:$AK$1,0),FALSE),"")</f>
        <v/>
      </c>
      <c r="AK156" s="23" t="str">
        <f t="shared" si="5"/>
        <v/>
      </c>
    </row>
    <row r="157" spans="1:37" x14ac:dyDescent="0.25">
      <c r="A157" s="2" t="s">
        <v>223</v>
      </c>
      <c r="B157" s="2" t="s">
        <v>224</v>
      </c>
      <c r="C157" s="2">
        <f>IFERROR(VLOOKUP($B157,Kraftvärmeprod!$B$1:$AH$479,MATCH(C$3,Kraftvärmeprod!$B$1:$AG$1,0),FALSE)/1,"")</f>
        <v>514.52</v>
      </c>
      <c r="D157" s="2">
        <f>IFERROR(VLOOKUP($B157,Kraftvärmeprod!$B$1:$AH$479,MATCH(D$3,Kraftvärmeprod!$B$1:$AG$1,0),FALSE)/1,"")</f>
        <v>122.715</v>
      </c>
      <c r="E157">
        <f>IFERROR(VLOOKUP($B157,Kraftvärmeprod!$B$1:$AH$479,MATCH(E$2,Kraftvärmeprod!$B$1:$AG$1,0),FALSE)/1,0)-IFERROR(VLOOKUP($B157,'Slutlig allokering kvv'!$B$2:$AC$462,MATCH(E$3,'Slutlig allokering kvv'!$B$1:$AJ$1,0),FALSE)/1,0)</f>
        <v>0</v>
      </c>
      <c r="F157">
        <f>IFERROR(VLOOKUP($B157,Kraftvärmeprod!$B$1:$AH$479,MATCH(F$2,Kraftvärmeprod!$B$1:$AG$1,0),FALSE)/1,0)-IFERROR(VLOOKUP($B157,'Slutlig allokering kvv'!$B$2:$AC$462,MATCH(F$3,'Slutlig allokering kvv'!$B$1:$AJ$1,0),FALSE)/1,0)</f>
        <v>0</v>
      </c>
      <c r="G157">
        <f>IFERROR(VLOOKUP($B157,Kraftvärmeprod!$B$1:$AH$479,MATCH(G$2,Kraftvärmeprod!$B$1:$AG$1,0),FALSE)/1,0)-IFERROR(VLOOKUP($B157,'Slutlig allokering kvv'!$B$2:$AC$462,MATCH(G$3,'Slutlig allokering kvv'!$B$1:$AJ$1,0),FALSE)/1,0)</f>
        <v>21.659599999999998</v>
      </c>
      <c r="H157">
        <f>IFERROR(VLOOKUP($B157,Kraftvärmeprod!$B$1:$AH$479,MATCH(H$2,Kraftvärmeprod!$B$1:$AG$1,0),FALSE)/1,0)-IFERROR(VLOOKUP($B157,'Slutlig allokering kvv'!$B$2:$AC$462,MATCH(H$3,'Slutlig allokering kvv'!$B$1:$AJ$1,0),FALSE)/1,0)</f>
        <v>0</v>
      </c>
      <c r="I157">
        <f>IFERROR(VLOOKUP($B157,Kraftvärmeprod!$B$1:$AH$479,MATCH(I$2,Kraftvärmeprod!$B$1:$AG$1,0),FALSE)/1,0)-IFERROR(VLOOKUP($B157,'Slutlig allokering kvv'!$B$2:$AC$462,MATCH(I$3,'Slutlig allokering kvv'!$B$1:$AJ$1,0),FALSE)/1,0)</f>
        <v>0</v>
      </c>
      <c r="J157">
        <f>IFERROR(VLOOKUP($B157,Kraftvärmeprod!$B$1:$AH$479,MATCH(J$2,Kraftvärmeprod!$B$1:$AG$1,0),FALSE)/1,0)-IFERROR(VLOOKUP($B157,'Slutlig allokering kvv'!$B$2:$AC$462,MATCH(J$3,'Slutlig allokering kvv'!$B$1:$AJ$1,0),FALSE)/1,0)</f>
        <v>0</v>
      </c>
      <c r="K157">
        <f>IFERROR(VLOOKUP($B157,Kraftvärmeprod!$B$1:$AH$479,MATCH(K$2,Kraftvärmeprod!$B$1:$AG$1,0),FALSE)/1,0)-IFERROR(VLOOKUP($B157,'Slutlig allokering kvv'!$B$2:$AC$462,MATCH(K$3,'Slutlig allokering kvv'!$B$1:$AJ$1,0),FALSE)/1,0)</f>
        <v>0</v>
      </c>
      <c r="L157">
        <f>IFERROR(VLOOKUP($B157,Kraftvärmeprod!$B$1:$AH$479,MATCH(L$2,Kraftvärmeprod!$B$1:$AG$1,0),FALSE)/1,0)-IFERROR(VLOOKUP($B157,'Slutlig allokering kvv'!$B$2:$AC$462,MATCH(L$3,'Slutlig allokering kvv'!$B$1:$AJ$1,0),FALSE)/1,0)</f>
        <v>93.277999999999992</v>
      </c>
      <c r="M157" s="40">
        <f>IFERROR(VLOOKUP($B157,Miljö!$B$1:$S$477,MATCH(M$2,Miljö!$B$1:$X$1,0),FALSE)/1,0)-IFERROR(VLOOKUP($B157,'Slutlig allokering kvv'!$B$2:$AC$462,MATCH(M$3,'Slutlig allokering kvv'!$B$1:$AJ$1,0),FALSE)/1,0)</f>
        <v>0</v>
      </c>
      <c r="N157">
        <f>IFERROR(VLOOKUP($B157,Kraftvärmeprod!$B$1:$AH$479,MATCH(N$2,Kraftvärmeprod!$B$1:$AG$1,0),FALSE)/1,0)-IFERROR(VLOOKUP($B157,'Slutlig allokering kvv'!$B$2:$AC$462,MATCH(N$3,'Slutlig allokering kvv'!$B$1:$AJ$1,0),FALSE)/1,0)</f>
        <v>12.786000000000001</v>
      </c>
      <c r="O157">
        <f>IFERROR(VLOOKUP($B157,Kraftvärmeprod!$B$1:$AH$479,MATCH(O$2,Kraftvärmeprod!$B$1:$AG$1,0),FALSE)/1,0)-IFERROR(VLOOKUP($B157,'Slutlig allokering kvv'!$B$2:$AC$462,MATCH(O$3,'Slutlig allokering kvv'!$B$1:$AJ$1,0),FALSE)/1,0)</f>
        <v>69.519000000000005</v>
      </c>
      <c r="P157">
        <f>IFERROR(VLOOKUP($B157,Kraftvärmeprod!$B$1:$AH$479,MATCH(P$2,Kraftvärmeprod!$B$1:$AG$1,0),FALSE)/1,0)-IFERROR(VLOOKUP($B157,'Slutlig allokering kvv'!$B$2:$AC$462,MATCH(P$3,'Slutlig allokering kvv'!$B$1:$AJ$1,0),FALSE)/1,0)</f>
        <v>0</v>
      </c>
      <c r="Q157">
        <f>IFERROR(VLOOKUP($B157,Kraftvärmeprod!$B$1:$AH$479,MATCH(Q$2,Kraftvärmeprod!$B$1:$AG$1,0),FALSE)/1,0)-IFERROR(VLOOKUP($B157,'Slutlig allokering kvv'!$B$2:$AC$462,MATCH(Q$3,'Slutlig allokering kvv'!$B$1:$AJ$1,0),FALSE)/1,0)</f>
        <v>14.3871</v>
      </c>
      <c r="R157">
        <f>IFERROR(VLOOKUP($B157,Kraftvärmeprod!$B$1:$AH$479,MATCH(R$2,Kraftvärmeprod!$B$1:$AG$1,0),FALSE)/1,0)-IFERROR(VLOOKUP($B157,'Slutlig allokering kvv'!$B$2:$AC$462,MATCH(R$3,'Slutlig allokering kvv'!$B$1:$AJ$1,0),FALSE)/1,0)</f>
        <v>27.500400000000006</v>
      </c>
      <c r="S157">
        <f>IFERROR(VLOOKUP($B157,Kraftvärmeprod!$B$1:$AH$479,MATCH(S$2,Kraftvärmeprod!$B$1:$AG$1,0),FALSE)/1,0)-IFERROR(VLOOKUP($B157,'Slutlig allokering kvv'!$B$2:$AC$462,MATCH(S$3,'Slutlig allokering kvv'!$B$1:$AJ$1,0),FALSE)/1,0)</f>
        <v>0</v>
      </c>
      <c r="T157">
        <f>IFERROR(VLOOKUP($B157,Kraftvärmeprod!$B$1:$AH$479,MATCH(T$2,Kraftvärmeprod!$B$1:$AG$1,0),FALSE)/1,0)-IFERROR(VLOOKUP($B157,'Slutlig allokering kvv'!$B$2:$AC$462,MATCH(T$3,'Slutlig allokering kvv'!$B$1:$AJ$1,0),FALSE)/1,0)</f>
        <v>0</v>
      </c>
      <c r="U157">
        <f>IFERROR(VLOOKUP($B157,Kraftvärmeprod!$B$1:$AH$479,MATCH(U$2,Kraftvärmeprod!$B$1:$AG$1,0),FALSE)/1,0)-IFERROR(VLOOKUP($B157,'Slutlig allokering kvv'!$B$2:$AC$462,MATCH(U$3,'Slutlig allokering kvv'!$B$1:$AJ$1,0),FALSE)/1,0)</f>
        <v>19.341000000000001</v>
      </c>
      <c r="V157">
        <f>IFERROR(VLOOKUP($B157,Kraftvärmeprod!$B$1:$AH$479,MATCH(V$2,Kraftvärmeprod!$B$1:$AG$1,0),FALSE)/1,0)-IFERROR(VLOOKUP($B157,'Slutlig allokering kvv'!$B$2:$AC$462,MATCH(V$3,'Slutlig allokering kvv'!$B$1:$AJ$1,0),FALSE)/1,0)</f>
        <v>0</v>
      </c>
      <c r="W157">
        <f>IFERROR(VLOOKUP($B157,Kraftvärmeprod!$B$1:$AH$479,MATCH(W$2,Kraftvärmeprod!$B$1:$AG$1,0),FALSE)/1,0)-IFERROR(VLOOKUP($B157,'Slutlig allokering kvv'!$B$2:$AC$462,MATCH(W$3,'Slutlig allokering kvv'!$B$1:$AJ$1,0),FALSE)/1,0)</f>
        <v>0</v>
      </c>
      <c r="X157">
        <f>IFERROR(VLOOKUP($B157,Kraftvärmeprod!$B$1:$AH$479,MATCH(X$2,Kraftvärmeprod!$B$1:$AG$1,0),FALSE)/1,0)-IFERROR(VLOOKUP($B157,'Slutlig allokering kvv'!$B$2:$AC$462,MATCH(X$3,'Slutlig allokering kvv'!$B$1:$AJ$1,0),FALSE)/1,0)</f>
        <v>0</v>
      </c>
      <c r="Y157">
        <f>IFERROR(VLOOKUP($B157,Kraftvärmeprod!$B$1:$AH$479,MATCH(Y$2,Kraftvärmeprod!$B$1:$AG$1,0),FALSE)/1,0)-IFERROR(VLOOKUP($B157,'Slutlig allokering kvv'!$B$2:$AC$462,MATCH(Y$3,'Slutlig allokering kvv'!$B$1:$AJ$1,0),FALSE)/1,0)</f>
        <v>0</v>
      </c>
      <c r="Z157">
        <f>IFERROR(VLOOKUP($B157,Kraftvärmeprod!$B$1:$AH$479,MATCH(Z$2,Kraftvärmeprod!$B$1:$AG$1,0),FALSE)/1,0)-IFERROR(VLOOKUP($B157,'Slutlig allokering kvv'!$B$2:$AC$462,MATCH(Z$3,'Slutlig allokering kvv'!$B$1:$AJ$1,0),FALSE)/1,0)</f>
        <v>0</v>
      </c>
      <c r="AA157">
        <f>IFERROR(VLOOKUP($B157,Kraftvärmeprod!$B$1:$AH$479,MATCH(AA$2,Kraftvärmeprod!$B$1:$AG$1,0),FALSE)/1,0)-IFERROR(VLOOKUP($B157,'Slutlig allokering kvv'!$B$2:$AC$462,MATCH(AA$3,'Slutlig allokering kvv'!$B$1:$AJ$1,0),FALSE)/1,0)</f>
        <v>0</v>
      </c>
      <c r="AB157">
        <f>IFERROR(VLOOKUP($B157,Kraftvärmeprod!$B$1:$AH$479,MATCH(AB$2,Kraftvärmeprod!$B$1:$AG$1,0),FALSE)/1,0)-IFERROR(VLOOKUP($B157,'Slutlig allokering kvv'!$B$2:$AC$462,MATCH(AB$3,'Slutlig allokering kvv'!$B$1:$AJ$1,0),FALSE)/1,0)</f>
        <v>0</v>
      </c>
      <c r="AE157">
        <f t="shared" si="4"/>
        <v>258.47109999999998</v>
      </c>
      <c r="AG157">
        <f>IFERROR(VLOOKUP(B157,'Slutlig allokering kvv'!$B$2:$AJ$462,MATCH("Summa justerad allokerad tillförd energi (utan hjälpel och rökgaskondensering):",'Slutlig allokering kvv'!$B$1:$AK$1,0),FALSE)/1,"")</f>
        <v>361.97990000000004</v>
      </c>
      <c r="AI157" s="23">
        <f>IFERROR(1-VLOOKUP(B157,'Slutlig allokering kvv'!$B$2:$AJ$462,MATCH("Andel av bränsle i kvv som allokerats till värme, exklusive rökgaskondensering och hjälpel",'Slutlig allokering kvv'!$B$1:$AK$1,0),FALSE),"")</f>
        <v>0.41658583836596275</v>
      </c>
      <c r="AK157" s="23">
        <f t="shared" si="5"/>
        <v>0.4165858383659628</v>
      </c>
    </row>
    <row r="158" spans="1:37" x14ac:dyDescent="0.25">
      <c r="A158" s="2" t="s">
        <v>223</v>
      </c>
      <c r="B158" s="2" t="s">
        <v>225</v>
      </c>
      <c r="C158" s="2" t="str">
        <f>IFERROR(VLOOKUP($B158,Kraftvärmeprod!$B$1:$AH$479,MATCH(C$3,Kraftvärmeprod!$B$1:$AG$1,0),FALSE)/1,"")</f>
        <v/>
      </c>
      <c r="D158" s="2" t="str">
        <f>IFERROR(VLOOKUP($B158,Kraftvärmeprod!$B$1:$AH$479,MATCH(D$3,Kraftvärmeprod!$B$1:$AG$1,0),FALSE)/1,"")</f>
        <v/>
      </c>
      <c r="E158">
        <f>IFERROR(VLOOKUP($B158,Kraftvärmeprod!$B$1:$AH$479,MATCH(E$2,Kraftvärmeprod!$B$1:$AG$1,0),FALSE)/1,0)-IFERROR(VLOOKUP($B158,'Slutlig allokering kvv'!$B$2:$AC$462,MATCH(E$3,'Slutlig allokering kvv'!$B$1:$AJ$1,0),FALSE)/1,0)</f>
        <v>0</v>
      </c>
      <c r="F158">
        <f>IFERROR(VLOOKUP($B158,Kraftvärmeprod!$B$1:$AH$479,MATCH(F$2,Kraftvärmeprod!$B$1:$AG$1,0),FALSE)/1,0)-IFERROR(VLOOKUP($B158,'Slutlig allokering kvv'!$B$2:$AC$462,MATCH(F$3,'Slutlig allokering kvv'!$B$1:$AJ$1,0),FALSE)/1,0)</f>
        <v>0</v>
      </c>
      <c r="G158">
        <f>IFERROR(VLOOKUP($B158,Kraftvärmeprod!$B$1:$AH$479,MATCH(G$2,Kraftvärmeprod!$B$1:$AG$1,0),FALSE)/1,0)-IFERROR(VLOOKUP($B158,'Slutlig allokering kvv'!$B$2:$AC$462,MATCH(G$3,'Slutlig allokering kvv'!$B$1:$AJ$1,0),FALSE)/1,0)</f>
        <v>0</v>
      </c>
      <c r="H158">
        <f>IFERROR(VLOOKUP($B158,Kraftvärmeprod!$B$1:$AH$479,MATCH(H$2,Kraftvärmeprod!$B$1:$AG$1,0),FALSE)/1,0)-IFERROR(VLOOKUP($B158,'Slutlig allokering kvv'!$B$2:$AC$462,MATCH(H$3,'Slutlig allokering kvv'!$B$1:$AJ$1,0),FALSE)/1,0)</f>
        <v>0</v>
      </c>
      <c r="I158">
        <f>IFERROR(VLOOKUP($B158,Kraftvärmeprod!$B$1:$AH$479,MATCH(I$2,Kraftvärmeprod!$B$1:$AG$1,0),FALSE)/1,0)-IFERROR(VLOOKUP($B158,'Slutlig allokering kvv'!$B$2:$AC$462,MATCH(I$3,'Slutlig allokering kvv'!$B$1:$AJ$1,0),FALSE)/1,0)</f>
        <v>0</v>
      </c>
      <c r="J158">
        <f>IFERROR(VLOOKUP($B158,Kraftvärmeprod!$B$1:$AH$479,MATCH(J$2,Kraftvärmeprod!$B$1:$AG$1,0),FALSE)/1,0)-IFERROR(VLOOKUP($B158,'Slutlig allokering kvv'!$B$2:$AC$462,MATCH(J$3,'Slutlig allokering kvv'!$B$1:$AJ$1,0),FALSE)/1,0)</f>
        <v>0</v>
      </c>
      <c r="K158">
        <f>IFERROR(VLOOKUP($B158,Kraftvärmeprod!$B$1:$AH$479,MATCH(K$2,Kraftvärmeprod!$B$1:$AG$1,0),FALSE)/1,0)-IFERROR(VLOOKUP($B158,'Slutlig allokering kvv'!$B$2:$AC$462,MATCH(K$3,'Slutlig allokering kvv'!$B$1:$AJ$1,0),FALSE)/1,0)</f>
        <v>0</v>
      </c>
      <c r="L158">
        <f>IFERROR(VLOOKUP($B158,Kraftvärmeprod!$B$1:$AH$479,MATCH(L$2,Kraftvärmeprod!$B$1:$AG$1,0),FALSE)/1,0)-IFERROR(VLOOKUP($B158,'Slutlig allokering kvv'!$B$2:$AC$462,MATCH(L$3,'Slutlig allokering kvv'!$B$1:$AJ$1,0),FALSE)/1,0)</f>
        <v>0</v>
      </c>
      <c r="M158" s="40">
        <f>IFERROR(VLOOKUP($B158,Miljö!$B$1:$S$477,MATCH(M$2,Miljö!$B$1:$X$1,0),FALSE)/1,0)-IFERROR(VLOOKUP($B158,'Slutlig allokering kvv'!$B$2:$AC$462,MATCH(M$3,'Slutlig allokering kvv'!$B$1:$AJ$1,0),FALSE)/1,0)</f>
        <v>0</v>
      </c>
      <c r="N158">
        <f>IFERROR(VLOOKUP($B158,Kraftvärmeprod!$B$1:$AH$479,MATCH(N$2,Kraftvärmeprod!$B$1:$AG$1,0),FALSE)/1,0)-IFERROR(VLOOKUP($B158,'Slutlig allokering kvv'!$B$2:$AC$462,MATCH(N$3,'Slutlig allokering kvv'!$B$1:$AJ$1,0),FALSE)/1,0)</f>
        <v>0</v>
      </c>
      <c r="O158">
        <f>IFERROR(VLOOKUP($B158,Kraftvärmeprod!$B$1:$AH$479,MATCH(O$2,Kraftvärmeprod!$B$1:$AG$1,0),FALSE)/1,0)-IFERROR(VLOOKUP($B158,'Slutlig allokering kvv'!$B$2:$AC$462,MATCH(O$3,'Slutlig allokering kvv'!$B$1:$AJ$1,0),FALSE)/1,0)</f>
        <v>0</v>
      </c>
      <c r="P158">
        <f>IFERROR(VLOOKUP($B158,Kraftvärmeprod!$B$1:$AH$479,MATCH(P$2,Kraftvärmeprod!$B$1:$AG$1,0),FALSE)/1,0)-IFERROR(VLOOKUP($B158,'Slutlig allokering kvv'!$B$2:$AC$462,MATCH(P$3,'Slutlig allokering kvv'!$B$1:$AJ$1,0),FALSE)/1,0)</f>
        <v>0</v>
      </c>
      <c r="Q158">
        <f>IFERROR(VLOOKUP($B158,Kraftvärmeprod!$B$1:$AH$479,MATCH(Q$2,Kraftvärmeprod!$B$1:$AG$1,0),FALSE)/1,0)-IFERROR(VLOOKUP($B158,'Slutlig allokering kvv'!$B$2:$AC$462,MATCH(Q$3,'Slutlig allokering kvv'!$B$1:$AJ$1,0),FALSE)/1,0)</f>
        <v>0</v>
      </c>
      <c r="R158">
        <f>IFERROR(VLOOKUP($B158,Kraftvärmeprod!$B$1:$AH$479,MATCH(R$2,Kraftvärmeprod!$B$1:$AG$1,0),FALSE)/1,0)-IFERROR(VLOOKUP($B158,'Slutlig allokering kvv'!$B$2:$AC$462,MATCH(R$3,'Slutlig allokering kvv'!$B$1:$AJ$1,0),FALSE)/1,0)</f>
        <v>0</v>
      </c>
      <c r="S158">
        <f>IFERROR(VLOOKUP($B158,Kraftvärmeprod!$B$1:$AH$479,MATCH(S$2,Kraftvärmeprod!$B$1:$AG$1,0),FALSE)/1,0)-IFERROR(VLOOKUP($B158,'Slutlig allokering kvv'!$B$2:$AC$462,MATCH(S$3,'Slutlig allokering kvv'!$B$1:$AJ$1,0),FALSE)/1,0)</f>
        <v>0</v>
      </c>
      <c r="T158">
        <f>IFERROR(VLOOKUP($B158,Kraftvärmeprod!$B$1:$AH$479,MATCH(T$2,Kraftvärmeprod!$B$1:$AG$1,0),FALSE)/1,0)-IFERROR(VLOOKUP($B158,'Slutlig allokering kvv'!$B$2:$AC$462,MATCH(T$3,'Slutlig allokering kvv'!$B$1:$AJ$1,0),FALSE)/1,0)</f>
        <v>0</v>
      </c>
      <c r="U158">
        <f>IFERROR(VLOOKUP($B158,Kraftvärmeprod!$B$1:$AH$479,MATCH(U$2,Kraftvärmeprod!$B$1:$AG$1,0),FALSE)/1,0)-IFERROR(VLOOKUP($B158,'Slutlig allokering kvv'!$B$2:$AC$462,MATCH(U$3,'Slutlig allokering kvv'!$B$1:$AJ$1,0),FALSE)/1,0)</f>
        <v>0</v>
      </c>
      <c r="V158">
        <f>IFERROR(VLOOKUP($B158,Kraftvärmeprod!$B$1:$AH$479,MATCH(V$2,Kraftvärmeprod!$B$1:$AG$1,0),FALSE)/1,0)-IFERROR(VLOOKUP($B158,'Slutlig allokering kvv'!$B$2:$AC$462,MATCH(V$3,'Slutlig allokering kvv'!$B$1:$AJ$1,0),FALSE)/1,0)</f>
        <v>0</v>
      </c>
      <c r="W158">
        <f>IFERROR(VLOOKUP($B158,Kraftvärmeprod!$B$1:$AH$479,MATCH(W$2,Kraftvärmeprod!$B$1:$AG$1,0),FALSE)/1,0)-IFERROR(VLOOKUP($B158,'Slutlig allokering kvv'!$B$2:$AC$462,MATCH(W$3,'Slutlig allokering kvv'!$B$1:$AJ$1,0),FALSE)/1,0)</f>
        <v>0</v>
      </c>
      <c r="X158">
        <f>IFERROR(VLOOKUP($B158,Kraftvärmeprod!$B$1:$AH$479,MATCH(X$2,Kraftvärmeprod!$B$1:$AG$1,0),FALSE)/1,0)-IFERROR(VLOOKUP($B158,'Slutlig allokering kvv'!$B$2:$AC$462,MATCH(X$3,'Slutlig allokering kvv'!$B$1:$AJ$1,0),FALSE)/1,0)</f>
        <v>0</v>
      </c>
      <c r="Y158">
        <f>IFERROR(VLOOKUP($B158,Kraftvärmeprod!$B$1:$AH$479,MATCH(Y$2,Kraftvärmeprod!$B$1:$AG$1,0),FALSE)/1,0)-IFERROR(VLOOKUP($B158,'Slutlig allokering kvv'!$B$2:$AC$462,MATCH(Y$3,'Slutlig allokering kvv'!$B$1:$AJ$1,0),FALSE)/1,0)</f>
        <v>0</v>
      </c>
      <c r="Z158">
        <f>IFERROR(VLOOKUP($B158,Kraftvärmeprod!$B$1:$AH$479,MATCH(Z$2,Kraftvärmeprod!$B$1:$AG$1,0),FALSE)/1,0)-IFERROR(VLOOKUP($B158,'Slutlig allokering kvv'!$B$2:$AC$462,MATCH(Z$3,'Slutlig allokering kvv'!$B$1:$AJ$1,0),FALSE)/1,0)</f>
        <v>0</v>
      </c>
      <c r="AA158">
        <f>IFERROR(VLOOKUP($B158,Kraftvärmeprod!$B$1:$AH$479,MATCH(AA$2,Kraftvärmeprod!$B$1:$AG$1,0),FALSE)/1,0)-IFERROR(VLOOKUP($B158,'Slutlig allokering kvv'!$B$2:$AC$462,MATCH(AA$3,'Slutlig allokering kvv'!$B$1:$AJ$1,0),FALSE)/1,0)</f>
        <v>0</v>
      </c>
      <c r="AB158">
        <f>IFERROR(VLOOKUP($B158,Kraftvärmeprod!$B$1:$AH$479,MATCH(AB$2,Kraftvärmeprod!$B$1:$AG$1,0),FALSE)/1,0)-IFERROR(VLOOKUP($B158,'Slutlig allokering kvv'!$B$2:$AC$462,MATCH(AB$3,'Slutlig allokering kvv'!$B$1:$AJ$1,0),FALSE)/1,0)</f>
        <v>0</v>
      </c>
      <c r="AE158">
        <f t="shared" si="4"/>
        <v>0</v>
      </c>
      <c r="AG158">
        <f>IFERROR(VLOOKUP(B158,'Slutlig allokering kvv'!$B$2:$AJ$462,MATCH("Summa justerad allokerad tillförd energi (utan hjälpel och rökgaskondensering):",'Slutlig allokering kvv'!$B$1:$AK$1,0),FALSE)/1,"")</f>
        <v>0</v>
      </c>
      <c r="AI158" s="23" t="str">
        <f>IFERROR(1-VLOOKUP(B158,'Slutlig allokering kvv'!$B$2:$AJ$462,MATCH("Andel av bränsle i kvv som allokerats till värme, exklusive rökgaskondensering och hjälpel",'Slutlig allokering kvv'!$B$1:$AK$1,0),FALSE),"")</f>
        <v/>
      </c>
      <c r="AK158" s="23" t="str">
        <f t="shared" si="5"/>
        <v/>
      </c>
    </row>
    <row r="159" spans="1:37" x14ac:dyDescent="0.25">
      <c r="A159" s="2" t="s">
        <v>226</v>
      </c>
      <c r="B159" s="2" t="s">
        <v>227</v>
      </c>
      <c r="C159" s="2" t="str">
        <f>IFERROR(VLOOKUP($B159,Kraftvärmeprod!$B$1:$AH$479,MATCH(C$3,Kraftvärmeprod!$B$1:$AG$1,0),FALSE)/1,"")</f>
        <v/>
      </c>
      <c r="D159" s="2" t="str">
        <f>IFERROR(VLOOKUP($B159,Kraftvärmeprod!$B$1:$AH$479,MATCH(D$3,Kraftvärmeprod!$B$1:$AG$1,0),FALSE)/1,"")</f>
        <v/>
      </c>
      <c r="E159">
        <f>IFERROR(VLOOKUP($B159,Kraftvärmeprod!$B$1:$AH$479,MATCH(E$2,Kraftvärmeprod!$B$1:$AG$1,0),FALSE)/1,0)-IFERROR(VLOOKUP($B159,'Slutlig allokering kvv'!$B$2:$AC$462,MATCH(E$3,'Slutlig allokering kvv'!$B$1:$AJ$1,0),FALSE)/1,0)</f>
        <v>0</v>
      </c>
      <c r="F159">
        <f>IFERROR(VLOOKUP($B159,Kraftvärmeprod!$B$1:$AH$479,MATCH(F$2,Kraftvärmeprod!$B$1:$AG$1,0),FALSE)/1,0)-IFERROR(VLOOKUP($B159,'Slutlig allokering kvv'!$B$2:$AC$462,MATCH(F$3,'Slutlig allokering kvv'!$B$1:$AJ$1,0),FALSE)/1,0)</f>
        <v>0</v>
      </c>
      <c r="G159">
        <f>IFERROR(VLOOKUP($B159,Kraftvärmeprod!$B$1:$AH$479,MATCH(G$2,Kraftvärmeprod!$B$1:$AG$1,0),FALSE)/1,0)-IFERROR(VLOOKUP($B159,'Slutlig allokering kvv'!$B$2:$AC$462,MATCH(G$3,'Slutlig allokering kvv'!$B$1:$AJ$1,0),FALSE)/1,0)</f>
        <v>0</v>
      </c>
      <c r="H159">
        <f>IFERROR(VLOOKUP($B159,Kraftvärmeprod!$B$1:$AH$479,MATCH(H$2,Kraftvärmeprod!$B$1:$AG$1,0),FALSE)/1,0)-IFERROR(VLOOKUP($B159,'Slutlig allokering kvv'!$B$2:$AC$462,MATCH(H$3,'Slutlig allokering kvv'!$B$1:$AJ$1,0),FALSE)/1,0)</f>
        <v>0</v>
      </c>
      <c r="I159">
        <f>IFERROR(VLOOKUP($B159,Kraftvärmeprod!$B$1:$AH$479,MATCH(I$2,Kraftvärmeprod!$B$1:$AG$1,0),FALSE)/1,0)-IFERROR(VLOOKUP($B159,'Slutlig allokering kvv'!$B$2:$AC$462,MATCH(I$3,'Slutlig allokering kvv'!$B$1:$AJ$1,0),FALSE)/1,0)</f>
        <v>0</v>
      </c>
      <c r="J159">
        <f>IFERROR(VLOOKUP($B159,Kraftvärmeprod!$B$1:$AH$479,MATCH(J$2,Kraftvärmeprod!$B$1:$AG$1,0),FALSE)/1,0)-IFERROR(VLOOKUP($B159,'Slutlig allokering kvv'!$B$2:$AC$462,MATCH(J$3,'Slutlig allokering kvv'!$B$1:$AJ$1,0),FALSE)/1,0)</f>
        <v>0</v>
      </c>
      <c r="K159">
        <f>IFERROR(VLOOKUP($B159,Kraftvärmeprod!$B$1:$AH$479,MATCH(K$2,Kraftvärmeprod!$B$1:$AG$1,0),FALSE)/1,0)-IFERROR(VLOOKUP($B159,'Slutlig allokering kvv'!$B$2:$AC$462,MATCH(K$3,'Slutlig allokering kvv'!$B$1:$AJ$1,0),FALSE)/1,0)</f>
        <v>0</v>
      </c>
      <c r="L159">
        <f>IFERROR(VLOOKUP($B159,Kraftvärmeprod!$B$1:$AH$479,MATCH(L$2,Kraftvärmeprod!$B$1:$AG$1,0),FALSE)/1,0)-IFERROR(VLOOKUP($B159,'Slutlig allokering kvv'!$B$2:$AC$462,MATCH(L$3,'Slutlig allokering kvv'!$B$1:$AJ$1,0),FALSE)/1,0)</f>
        <v>0</v>
      </c>
      <c r="M159" s="40">
        <f>IFERROR(VLOOKUP($B159,Miljö!$B$1:$S$477,MATCH(M$2,Miljö!$B$1:$X$1,0),FALSE)/1,0)-IFERROR(VLOOKUP($B159,'Slutlig allokering kvv'!$B$2:$AC$462,MATCH(M$3,'Slutlig allokering kvv'!$B$1:$AJ$1,0),FALSE)/1,0)</f>
        <v>0</v>
      </c>
      <c r="N159">
        <f>IFERROR(VLOOKUP($B159,Kraftvärmeprod!$B$1:$AH$479,MATCH(N$2,Kraftvärmeprod!$B$1:$AG$1,0),FALSE)/1,0)-IFERROR(VLOOKUP($B159,'Slutlig allokering kvv'!$B$2:$AC$462,MATCH(N$3,'Slutlig allokering kvv'!$B$1:$AJ$1,0),FALSE)/1,0)</f>
        <v>0</v>
      </c>
      <c r="O159">
        <f>IFERROR(VLOOKUP($B159,Kraftvärmeprod!$B$1:$AH$479,MATCH(O$2,Kraftvärmeprod!$B$1:$AG$1,0),FALSE)/1,0)-IFERROR(VLOOKUP($B159,'Slutlig allokering kvv'!$B$2:$AC$462,MATCH(O$3,'Slutlig allokering kvv'!$B$1:$AJ$1,0),FALSE)/1,0)</f>
        <v>0</v>
      </c>
      <c r="P159">
        <f>IFERROR(VLOOKUP($B159,Kraftvärmeprod!$B$1:$AH$479,MATCH(P$2,Kraftvärmeprod!$B$1:$AG$1,0),FALSE)/1,0)-IFERROR(VLOOKUP($B159,'Slutlig allokering kvv'!$B$2:$AC$462,MATCH(P$3,'Slutlig allokering kvv'!$B$1:$AJ$1,0),FALSE)/1,0)</f>
        <v>0</v>
      </c>
      <c r="Q159">
        <f>IFERROR(VLOOKUP($B159,Kraftvärmeprod!$B$1:$AH$479,MATCH(Q$2,Kraftvärmeprod!$B$1:$AG$1,0),FALSE)/1,0)-IFERROR(VLOOKUP($B159,'Slutlig allokering kvv'!$B$2:$AC$462,MATCH(Q$3,'Slutlig allokering kvv'!$B$1:$AJ$1,0),FALSE)/1,0)</f>
        <v>0</v>
      </c>
      <c r="R159">
        <f>IFERROR(VLOOKUP($B159,Kraftvärmeprod!$B$1:$AH$479,MATCH(R$2,Kraftvärmeprod!$B$1:$AG$1,0),FALSE)/1,0)-IFERROR(VLOOKUP($B159,'Slutlig allokering kvv'!$B$2:$AC$462,MATCH(R$3,'Slutlig allokering kvv'!$B$1:$AJ$1,0),FALSE)/1,0)</f>
        <v>0</v>
      </c>
      <c r="S159">
        <f>IFERROR(VLOOKUP($B159,Kraftvärmeprod!$B$1:$AH$479,MATCH(S$2,Kraftvärmeprod!$B$1:$AG$1,0),FALSE)/1,0)-IFERROR(VLOOKUP($B159,'Slutlig allokering kvv'!$B$2:$AC$462,MATCH(S$3,'Slutlig allokering kvv'!$B$1:$AJ$1,0),FALSE)/1,0)</f>
        <v>0</v>
      </c>
      <c r="T159">
        <f>IFERROR(VLOOKUP($B159,Kraftvärmeprod!$B$1:$AH$479,MATCH(T$2,Kraftvärmeprod!$B$1:$AG$1,0),FALSE)/1,0)-IFERROR(VLOOKUP($B159,'Slutlig allokering kvv'!$B$2:$AC$462,MATCH(T$3,'Slutlig allokering kvv'!$B$1:$AJ$1,0),FALSE)/1,0)</f>
        <v>0</v>
      </c>
      <c r="U159">
        <f>IFERROR(VLOOKUP($B159,Kraftvärmeprod!$B$1:$AH$479,MATCH(U$2,Kraftvärmeprod!$B$1:$AG$1,0),FALSE)/1,0)-IFERROR(VLOOKUP($B159,'Slutlig allokering kvv'!$B$2:$AC$462,MATCH(U$3,'Slutlig allokering kvv'!$B$1:$AJ$1,0),FALSE)/1,0)</f>
        <v>0</v>
      </c>
      <c r="V159">
        <f>IFERROR(VLOOKUP($B159,Kraftvärmeprod!$B$1:$AH$479,MATCH(V$2,Kraftvärmeprod!$B$1:$AG$1,0),FALSE)/1,0)-IFERROR(VLOOKUP($B159,'Slutlig allokering kvv'!$B$2:$AC$462,MATCH(V$3,'Slutlig allokering kvv'!$B$1:$AJ$1,0),FALSE)/1,0)</f>
        <v>0</v>
      </c>
      <c r="W159">
        <f>IFERROR(VLOOKUP($B159,Kraftvärmeprod!$B$1:$AH$479,MATCH(W$2,Kraftvärmeprod!$B$1:$AG$1,0),FALSE)/1,0)-IFERROR(VLOOKUP($B159,'Slutlig allokering kvv'!$B$2:$AC$462,MATCH(W$3,'Slutlig allokering kvv'!$B$1:$AJ$1,0),FALSE)/1,0)</f>
        <v>0</v>
      </c>
      <c r="X159">
        <f>IFERROR(VLOOKUP($B159,Kraftvärmeprod!$B$1:$AH$479,MATCH(X$2,Kraftvärmeprod!$B$1:$AG$1,0),FALSE)/1,0)-IFERROR(VLOOKUP($B159,'Slutlig allokering kvv'!$B$2:$AC$462,MATCH(X$3,'Slutlig allokering kvv'!$B$1:$AJ$1,0),FALSE)/1,0)</f>
        <v>0</v>
      </c>
      <c r="Y159">
        <f>IFERROR(VLOOKUP($B159,Kraftvärmeprod!$B$1:$AH$479,MATCH(Y$2,Kraftvärmeprod!$B$1:$AG$1,0),FALSE)/1,0)-IFERROR(VLOOKUP($B159,'Slutlig allokering kvv'!$B$2:$AC$462,MATCH(Y$3,'Slutlig allokering kvv'!$B$1:$AJ$1,0),FALSE)/1,0)</f>
        <v>0</v>
      </c>
      <c r="Z159">
        <f>IFERROR(VLOOKUP($B159,Kraftvärmeprod!$B$1:$AH$479,MATCH(Z$2,Kraftvärmeprod!$B$1:$AG$1,0),FALSE)/1,0)-IFERROR(VLOOKUP($B159,'Slutlig allokering kvv'!$B$2:$AC$462,MATCH(Z$3,'Slutlig allokering kvv'!$B$1:$AJ$1,0),FALSE)/1,0)</f>
        <v>0</v>
      </c>
      <c r="AA159">
        <f>IFERROR(VLOOKUP($B159,Kraftvärmeprod!$B$1:$AH$479,MATCH(AA$2,Kraftvärmeprod!$B$1:$AG$1,0),FALSE)/1,0)-IFERROR(VLOOKUP($B159,'Slutlig allokering kvv'!$B$2:$AC$462,MATCH(AA$3,'Slutlig allokering kvv'!$B$1:$AJ$1,0),FALSE)/1,0)</f>
        <v>0</v>
      </c>
      <c r="AB159">
        <f>IFERROR(VLOOKUP($B159,Kraftvärmeprod!$B$1:$AH$479,MATCH(AB$2,Kraftvärmeprod!$B$1:$AG$1,0),FALSE)/1,0)-IFERROR(VLOOKUP($B159,'Slutlig allokering kvv'!$B$2:$AC$462,MATCH(AB$3,'Slutlig allokering kvv'!$B$1:$AJ$1,0),FALSE)/1,0)</f>
        <v>0</v>
      </c>
      <c r="AE159">
        <f t="shared" si="4"/>
        <v>0</v>
      </c>
      <c r="AG159">
        <f>IFERROR(VLOOKUP(B159,'Slutlig allokering kvv'!$B$2:$AJ$462,MATCH("Summa justerad allokerad tillförd energi (utan hjälpel och rökgaskondensering):",'Slutlig allokering kvv'!$B$1:$AK$1,0),FALSE)/1,"")</f>
        <v>0</v>
      </c>
      <c r="AI159" s="23" t="str">
        <f>IFERROR(1-VLOOKUP(B159,'Slutlig allokering kvv'!$B$2:$AJ$462,MATCH("Andel av bränsle i kvv som allokerats till värme, exklusive rökgaskondensering och hjälpel",'Slutlig allokering kvv'!$B$1:$AK$1,0),FALSE),"")</f>
        <v/>
      </c>
      <c r="AK159" s="23" t="str">
        <f t="shared" si="5"/>
        <v/>
      </c>
    </row>
    <row r="160" spans="1:37" x14ac:dyDescent="0.25">
      <c r="A160" s="2" t="s">
        <v>228</v>
      </c>
      <c r="B160" s="2" t="s">
        <v>229</v>
      </c>
      <c r="C160" s="2" t="str">
        <f>IFERROR(VLOOKUP($B160,Kraftvärmeprod!$B$1:$AH$479,MATCH(C$3,Kraftvärmeprod!$B$1:$AG$1,0),FALSE)/1,"")</f>
        <v/>
      </c>
      <c r="D160" s="2" t="str">
        <f>IFERROR(VLOOKUP($B160,Kraftvärmeprod!$B$1:$AH$479,MATCH(D$3,Kraftvärmeprod!$B$1:$AG$1,0),FALSE)/1,"")</f>
        <v/>
      </c>
      <c r="E160">
        <f>IFERROR(VLOOKUP($B160,Kraftvärmeprod!$B$1:$AH$479,MATCH(E$2,Kraftvärmeprod!$B$1:$AG$1,0),FALSE)/1,0)-IFERROR(VLOOKUP($B160,'Slutlig allokering kvv'!$B$2:$AC$462,MATCH(E$3,'Slutlig allokering kvv'!$B$1:$AJ$1,0),FALSE)/1,0)</f>
        <v>0</v>
      </c>
      <c r="F160">
        <f>IFERROR(VLOOKUP($B160,Kraftvärmeprod!$B$1:$AH$479,MATCH(F$2,Kraftvärmeprod!$B$1:$AG$1,0),FALSE)/1,0)-IFERROR(VLOOKUP($B160,'Slutlig allokering kvv'!$B$2:$AC$462,MATCH(F$3,'Slutlig allokering kvv'!$B$1:$AJ$1,0),FALSE)/1,0)</f>
        <v>0</v>
      </c>
      <c r="G160">
        <f>IFERROR(VLOOKUP($B160,Kraftvärmeprod!$B$1:$AH$479,MATCH(G$2,Kraftvärmeprod!$B$1:$AG$1,0),FALSE)/1,0)-IFERROR(VLOOKUP($B160,'Slutlig allokering kvv'!$B$2:$AC$462,MATCH(G$3,'Slutlig allokering kvv'!$B$1:$AJ$1,0),FALSE)/1,0)</f>
        <v>0</v>
      </c>
      <c r="H160">
        <f>IFERROR(VLOOKUP($B160,Kraftvärmeprod!$B$1:$AH$479,MATCH(H$2,Kraftvärmeprod!$B$1:$AG$1,0),FALSE)/1,0)-IFERROR(VLOOKUP($B160,'Slutlig allokering kvv'!$B$2:$AC$462,MATCH(H$3,'Slutlig allokering kvv'!$B$1:$AJ$1,0),FALSE)/1,0)</f>
        <v>0</v>
      </c>
      <c r="I160">
        <f>IFERROR(VLOOKUP($B160,Kraftvärmeprod!$B$1:$AH$479,MATCH(I$2,Kraftvärmeprod!$B$1:$AG$1,0),FALSE)/1,0)-IFERROR(VLOOKUP($B160,'Slutlig allokering kvv'!$B$2:$AC$462,MATCH(I$3,'Slutlig allokering kvv'!$B$1:$AJ$1,0),FALSE)/1,0)</f>
        <v>0</v>
      </c>
      <c r="J160">
        <f>IFERROR(VLOOKUP($B160,Kraftvärmeprod!$B$1:$AH$479,MATCH(J$2,Kraftvärmeprod!$B$1:$AG$1,0),FALSE)/1,0)-IFERROR(VLOOKUP($B160,'Slutlig allokering kvv'!$B$2:$AC$462,MATCH(J$3,'Slutlig allokering kvv'!$B$1:$AJ$1,0),FALSE)/1,0)</f>
        <v>0</v>
      </c>
      <c r="K160">
        <f>IFERROR(VLOOKUP($B160,Kraftvärmeprod!$B$1:$AH$479,MATCH(K$2,Kraftvärmeprod!$B$1:$AG$1,0),FALSE)/1,0)-IFERROR(VLOOKUP($B160,'Slutlig allokering kvv'!$B$2:$AC$462,MATCH(K$3,'Slutlig allokering kvv'!$B$1:$AJ$1,0),FALSE)/1,0)</f>
        <v>0</v>
      </c>
      <c r="L160">
        <f>IFERROR(VLOOKUP($B160,Kraftvärmeprod!$B$1:$AH$479,MATCH(L$2,Kraftvärmeprod!$B$1:$AG$1,0),FALSE)/1,0)-IFERROR(VLOOKUP($B160,'Slutlig allokering kvv'!$B$2:$AC$462,MATCH(L$3,'Slutlig allokering kvv'!$B$1:$AJ$1,0),FALSE)/1,0)</f>
        <v>0</v>
      </c>
      <c r="M160" s="40">
        <f>IFERROR(VLOOKUP($B160,Miljö!$B$1:$S$477,MATCH(M$2,Miljö!$B$1:$X$1,0),FALSE)/1,0)-IFERROR(VLOOKUP($B160,'Slutlig allokering kvv'!$B$2:$AC$462,MATCH(M$3,'Slutlig allokering kvv'!$B$1:$AJ$1,0),FALSE)/1,0)</f>
        <v>0</v>
      </c>
      <c r="N160">
        <f>IFERROR(VLOOKUP($B160,Kraftvärmeprod!$B$1:$AH$479,MATCH(N$2,Kraftvärmeprod!$B$1:$AG$1,0),FALSE)/1,0)-IFERROR(VLOOKUP($B160,'Slutlig allokering kvv'!$B$2:$AC$462,MATCH(N$3,'Slutlig allokering kvv'!$B$1:$AJ$1,0),FALSE)/1,0)</f>
        <v>0</v>
      </c>
      <c r="O160">
        <f>IFERROR(VLOOKUP($B160,Kraftvärmeprod!$B$1:$AH$479,MATCH(O$2,Kraftvärmeprod!$B$1:$AG$1,0),FALSE)/1,0)-IFERROR(VLOOKUP($B160,'Slutlig allokering kvv'!$B$2:$AC$462,MATCH(O$3,'Slutlig allokering kvv'!$B$1:$AJ$1,0),FALSE)/1,0)</f>
        <v>0</v>
      </c>
      <c r="P160">
        <f>IFERROR(VLOOKUP($B160,Kraftvärmeprod!$B$1:$AH$479,MATCH(P$2,Kraftvärmeprod!$B$1:$AG$1,0),FALSE)/1,0)-IFERROR(VLOOKUP($B160,'Slutlig allokering kvv'!$B$2:$AC$462,MATCH(P$3,'Slutlig allokering kvv'!$B$1:$AJ$1,0),FALSE)/1,0)</f>
        <v>0</v>
      </c>
      <c r="Q160">
        <f>IFERROR(VLOOKUP($B160,Kraftvärmeprod!$B$1:$AH$479,MATCH(Q$2,Kraftvärmeprod!$B$1:$AG$1,0),FALSE)/1,0)-IFERROR(VLOOKUP($B160,'Slutlig allokering kvv'!$B$2:$AC$462,MATCH(Q$3,'Slutlig allokering kvv'!$B$1:$AJ$1,0),FALSE)/1,0)</f>
        <v>0</v>
      </c>
      <c r="R160">
        <f>IFERROR(VLOOKUP($B160,Kraftvärmeprod!$B$1:$AH$479,MATCH(R$2,Kraftvärmeprod!$B$1:$AG$1,0),FALSE)/1,0)-IFERROR(VLOOKUP($B160,'Slutlig allokering kvv'!$B$2:$AC$462,MATCH(R$3,'Slutlig allokering kvv'!$B$1:$AJ$1,0),FALSE)/1,0)</f>
        <v>0</v>
      </c>
      <c r="S160">
        <f>IFERROR(VLOOKUP($B160,Kraftvärmeprod!$B$1:$AH$479,MATCH(S$2,Kraftvärmeprod!$B$1:$AG$1,0),FALSE)/1,0)-IFERROR(VLOOKUP($B160,'Slutlig allokering kvv'!$B$2:$AC$462,MATCH(S$3,'Slutlig allokering kvv'!$B$1:$AJ$1,0),FALSE)/1,0)</f>
        <v>0</v>
      </c>
      <c r="T160">
        <f>IFERROR(VLOOKUP($B160,Kraftvärmeprod!$B$1:$AH$479,MATCH(T$2,Kraftvärmeprod!$B$1:$AG$1,0),FALSE)/1,0)-IFERROR(VLOOKUP($B160,'Slutlig allokering kvv'!$B$2:$AC$462,MATCH(T$3,'Slutlig allokering kvv'!$B$1:$AJ$1,0),FALSE)/1,0)</f>
        <v>0</v>
      </c>
      <c r="U160">
        <f>IFERROR(VLOOKUP($B160,Kraftvärmeprod!$B$1:$AH$479,MATCH(U$2,Kraftvärmeprod!$B$1:$AG$1,0),FALSE)/1,0)-IFERROR(VLOOKUP($B160,'Slutlig allokering kvv'!$B$2:$AC$462,MATCH(U$3,'Slutlig allokering kvv'!$B$1:$AJ$1,0),FALSE)/1,0)</f>
        <v>0</v>
      </c>
      <c r="V160">
        <f>IFERROR(VLOOKUP($B160,Kraftvärmeprod!$B$1:$AH$479,MATCH(V$2,Kraftvärmeprod!$B$1:$AG$1,0),FALSE)/1,0)-IFERROR(VLOOKUP($B160,'Slutlig allokering kvv'!$B$2:$AC$462,MATCH(V$3,'Slutlig allokering kvv'!$B$1:$AJ$1,0),FALSE)/1,0)</f>
        <v>0</v>
      </c>
      <c r="W160">
        <f>IFERROR(VLOOKUP($B160,Kraftvärmeprod!$B$1:$AH$479,MATCH(W$2,Kraftvärmeprod!$B$1:$AG$1,0),FALSE)/1,0)-IFERROR(VLOOKUP($B160,'Slutlig allokering kvv'!$B$2:$AC$462,MATCH(W$3,'Slutlig allokering kvv'!$B$1:$AJ$1,0),FALSE)/1,0)</f>
        <v>0</v>
      </c>
      <c r="X160">
        <f>IFERROR(VLOOKUP($B160,Kraftvärmeprod!$B$1:$AH$479,MATCH(X$2,Kraftvärmeprod!$B$1:$AG$1,0),FALSE)/1,0)-IFERROR(VLOOKUP($B160,'Slutlig allokering kvv'!$B$2:$AC$462,MATCH(X$3,'Slutlig allokering kvv'!$B$1:$AJ$1,0),FALSE)/1,0)</f>
        <v>0</v>
      </c>
      <c r="Y160">
        <f>IFERROR(VLOOKUP($B160,Kraftvärmeprod!$B$1:$AH$479,MATCH(Y$2,Kraftvärmeprod!$B$1:$AG$1,0),FALSE)/1,0)-IFERROR(VLOOKUP($B160,'Slutlig allokering kvv'!$B$2:$AC$462,MATCH(Y$3,'Slutlig allokering kvv'!$B$1:$AJ$1,0),FALSE)/1,0)</f>
        <v>0</v>
      </c>
      <c r="Z160">
        <f>IFERROR(VLOOKUP($B160,Kraftvärmeprod!$B$1:$AH$479,MATCH(Z$2,Kraftvärmeprod!$B$1:$AG$1,0),FALSE)/1,0)-IFERROR(VLOOKUP($B160,'Slutlig allokering kvv'!$B$2:$AC$462,MATCH(Z$3,'Slutlig allokering kvv'!$B$1:$AJ$1,0),FALSE)/1,0)</f>
        <v>0</v>
      </c>
      <c r="AA160">
        <f>IFERROR(VLOOKUP($B160,Kraftvärmeprod!$B$1:$AH$479,MATCH(AA$2,Kraftvärmeprod!$B$1:$AG$1,0),FALSE)/1,0)-IFERROR(VLOOKUP($B160,'Slutlig allokering kvv'!$B$2:$AC$462,MATCH(AA$3,'Slutlig allokering kvv'!$B$1:$AJ$1,0),FALSE)/1,0)</f>
        <v>0</v>
      </c>
      <c r="AB160">
        <f>IFERROR(VLOOKUP($B160,Kraftvärmeprod!$B$1:$AH$479,MATCH(AB$2,Kraftvärmeprod!$B$1:$AG$1,0),FALSE)/1,0)-IFERROR(VLOOKUP($B160,'Slutlig allokering kvv'!$B$2:$AC$462,MATCH(AB$3,'Slutlig allokering kvv'!$B$1:$AJ$1,0),FALSE)/1,0)</f>
        <v>0</v>
      </c>
      <c r="AE160">
        <f t="shared" si="4"/>
        <v>0</v>
      </c>
      <c r="AG160">
        <f>IFERROR(VLOOKUP(B160,'Slutlig allokering kvv'!$B$2:$AJ$462,MATCH("Summa justerad allokerad tillförd energi (utan hjälpel och rökgaskondensering):",'Slutlig allokering kvv'!$B$1:$AK$1,0),FALSE)/1,"")</f>
        <v>0</v>
      </c>
      <c r="AI160" s="23" t="str">
        <f>IFERROR(1-VLOOKUP(B160,'Slutlig allokering kvv'!$B$2:$AJ$462,MATCH("Andel av bränsle i kvv som allokerats till värme, exklusive rökgaskondensering och hjälpel",'Slutlig allokering kvv'!$B$1:$AK$1,0),FALSE),"")</f>
        <v/>
      </c>
      <c r="AK160" s="23" t="str">
        <f t="shared" si="5"/>
        <v/>
      </c>
    </row>
    <row r="161" spans="1:37" x14ac:dyDescent="0.25">
      <c r="A161" s="2" t="s">
        <v>228</v>
      </c>
      <c r="B161" s="2" t="s">
        <v>230</v>
      </c>
      <c r="C161" s="2" t="str">
        <f>IFERROR(VLOOKUP($B161,Kraftvärmeprod!$B$1:$AH$479,MATCH(C$3,Kraftvärmeprod!$B$1:$AG$1,0),FALSE)/1,"")</f>
        <v/>
      </c>
      <c r="D161" s="2" t="str">
        <f>IFERROR(VLOOKUP($B161,Kraftvärmeprod!$B$1:$AH$479,MATCH(D$3,Kraftvärmeprod!$B$1:$AG$1,0),FALSE)/1,"")</f>
        <v/>
      </c>
      <c r="E161">
        <f>IFERROR(VLOOKUP($B161,Kraftvärmeprod!$B$1:$AH$479,MATCH(E$2,Kraftvärmeprod!$B$1:$AG$1,0),FALSE)/1,0)-IFERROR(VLOOKUP($B161,'Slutlig allokering kvv'!$B$2:$AC$462,MATCH(E$3,'Slutlig allokering kvv'!$B$1:$AJ$1,0),FALSE)/1,0)</f>
        <v>0</v>
      </c>
      <c r="F161">
        <f>IFERROR(VLOOKUP($B161,Kraftvärmeprod!$B$1:$AH$479,MATCH(F$2,Kraftvärmeprod!$B$1:$AG$1,0),FALSE)/1,0)-IFERROR(VLOOKUP($B161,'Slutlig allokering kvv'!$B$2:$AC$462,MATCH(F$3,'Slutlig allokering kvv'!$B$1:$AJ$1,0),FALSE)/1,0)</f>
        <v>0</v>
      </c>
      <c r="G161">
        <f>IFERROR(VLOOKUP($B161,Kraftvärmeprod!$B$1:$AH$479,MATCH(G$2,Kraftvärmeprod!$B$1:$AG$1,0),FALSE)/1,0)-IFERROR(VLOOKUP($B161,'Slutlig allokering kvv'!$B$2:$AC$462,MATCH(G$3,'Slutlig allokering kvv'!$B$1:$AJ$1,0),FALSE)/1,0)</f>
        <v>0</v>
      </c>
      <c r="H161">
        <f>IFERROR(VLOOKUP($B161,Kraftvärmeprod!$B$1:$AH$479,MATCH(H$2,Kraftvärmeprod!$B$1:$AG$1,0),FALSE)/1,0)-IFERROR(VLOOKUP($B161,'Slutlig allokering kvv'!$B$2:$AC$462,MATCH(H$3,'Slutlig allokering kvv'!$B$1:$AJ$1,0),FALSE)/1,0)</f>
        <v>0</v>
      </c>
      <c r="I161">
        <f>IFERROR(VLOOKUP($B161,Kraftvärmeprod!$B$1:$AH$479,MATCH(I$2,Kraftvärmeprod!$B$1:$AG$1,0),FALSE)/1,0)-IFERROR(VLOOKUP($B161,'Slutlig allokering kvv'!$B$2:$AC$462,MATCH(I$3,'Slutlig allokering kvv'!$B$1:$AJ$1,0),FALSE)/1,0)</f>
        <v>0</v>
      </c>
      <c r="J161">
        <f>IFERROR(VLOOKUP($B161,Kraftvärmeprod!$B$1:$AH$479,MATCH(J$2,Kraftvärmeprod!$B$1:$AG$1,0),FALSE)/1,0)-IFERROR(VLOOKUP($B161,'Slutlig allokering kvv'!$B$2:$AC$462,MATCH(J$3,'Slutlig allokering kvv'!$B$1:$AJ$1,0),FALSE)/1,0)</f>
        <v>0</v>
      </c>
      <c r="K161">
        <f>IFERROR(VLOOKUP($B161,Kraftvärmeprod!$B$1:$AH$479,MATCH(K$2,Kraftvärmeprod!$B$1:$AG$1,0),FALSE)/1,0)-IFERROR(VLOOKUP($B161,'Slutlig allokering kvv'!$B$2:$AC$462,MATCH(K$3,'Slutlig allokering kvv'!$B$1:$AJ$1,0),FALSE)/1,0)</f>
        <v>0</v>
      </c>
      <c r="L161">
        <f>IFERROR(VLOOKUP($B161,Kraftvärmeprod!$B$1:$AH$479,MATCH(L$2,Kraftvärmeprod!$B$1:$AG$1,0),FALSE)/1,0)-IFERROR(VLOOKUP($B161,'Slutlig allokering kvv'!$B$2:$AC$462,MATCH(L$3,'Slutlig allokering kvv'!$B$1:$AJ$1,0),FALSE)/1,0)</f>
        <v>0</v>
      </c>
      <c r="M161" s="40">
        <f>IFERROR(VLOOKUP($B161,Miljö!$B$1:$S$477,MATCH(M$2,Miljö!$B$1:$X$1,0),FALSE)/1,0)-IFERROR(VLOOKUP($B161,'Slutlig allokering kvv'!$B$2:$AC$462,MATCH(M$3,'Slutlig allokering kvv'!$B$1:$AJ$1,0),FALSE)/1,0)</f>
        <v>0</v>
      </c>
      <c r="N161">
        <f>IFERROR(VLOOKUP($B161,Kraftvärmeprod!$B$1:$AH$479,MATCH(N$2,Kraftvärmeprod!$B$1:$AG$1,0),FALSE)/1,0)-IFERROR(VLOOKUP($B161,'Slutlig allokering kvv'!$B$2:$AC$462,MATCH(N$3,'Slutlig allokering kvv'!$B$1:$AJ$1,0),FALSE)/1,0)</f>
        <v>0</v>
      </c>
      <c r="O161">
        <f>IFERROR(VLOOKUP($B161,Kraftvärmeprod!$B$1:$AH$479,MATCH(O$2,Kraftvärmeprod!$B$1:$AG$1,0),FALSE)/1,0)-IFERROR(VLOOKUP($B161,'Slutlig allokering kvv'!$B$2:$AC$462,MATCH(O$3,'Slutlig allokering kvv'!$B$1:$AJ$1,0),FALSE)/1,0)</f>
        <v>0</v>
      </c>
      <c r="P161">
        <f>IFERROR(VLOOKUP($B161,Kraftvärmeprod!$B$1:$AH$479,MATCH(P$2,Kraftvärmeprod!$B$1:$AG$1,0),FALSE)/1,0)-IFERROR(VLOOKUP($B161,'Slutlig allokering kvv'!$B$2:$AC$462,MATCH(P$3,'Slutlig allokering kvv'!$B$1:$AJ$1,0),FALSE)/1,0)</f>
        <v>0</v>
      </c>
      <c r="Q161">
        <f>IFERROR(VLOOKUP($B161,Kraftvärmeprod!$B$1:$AH$479,MATCH(Q$2,Kraftvärmeprod!$B$1:$AG$1,0),FALSE)/1,0)-IFERROR(VLOOKUP($B161,'Slutlig allokering kvv'!$B$2:$AC$462,MATCH(Q$3,'Slutlig allokering kvv'!$B$1:$AJ$1,0),FALSE)/1,0)</f>
        <v>0</v>
      </c>
      <c r="R161">
        <f>IFERROR(VLOOKUP($B161,Kraftvärmeprod!$B$1:$AH$479,MATCH(R$2,Kraftvärmeprod!$B$1:$AG$1,0),FALSE)/1,0)-IFERROR(VLOOKUP($B161,'Slutlig allokering kvv'!$B$2:$AC$462,MATCH(R$3,'Slutlig allokering kvv'!$B$1:$AJ$1,0),FALSE)/1,0)</f>
        <v>0</v>
      </c>
      <c r="S161">
        <f>IFERROR(VLOOKUP($B161,Kraftvärmeprod!$B$1:$AH$479,MATCH(S$2,Kraftvärmeprod!$B$1:$AG$1,0),FALSE)/1,0)-IFERROR(VLOOKUP($B161,'Slutlig allokering kvv'!$B$2:$AC$462,MATCH(S$3,'Slutlig allokering kvv'!$B$1:$AJ$1,0),FALSE)/1,0)</f>
        <v>0</v>
      </c>
      <c r="T161">
        <f>IFERROR(VLOOKUP($B161,Kraftvärmeprod!$B$1:$AH$479,MATCH(T$2,Kraftvärmeprod!$B$1:$AG$1,0),FALSE)/1,0)-IFERROR(VLOOKUP($B161,'Slutlig allokering kvv'!$B$2:$AC$462,MATCH(T$3,'Slutlig allokering kvv'!$B$1:$AJ$1,0),FALSE)/1,0)</f>
        <v>0</v>
      </c>
      <c r="U161">
        <f>IFERROR(VLOOKUP($B161,Kraftvärmeprod!$B$1:$AH$479,MATCH(U$2,Kraftvärmeprod!$B$1:$AG$1,0),FALSE)/1,0)-IFERROR(VLOOKUP($B161,'Slutlig allokering kvv'!$B$2:$AC$462,MATCH(U$3,'Slutlig allokering kvv'!$B$1:$AJ$1,0),FALSE)/1,0)</f>
        <v>0</v>
      </c>
      <c r="V161">
        <f>IFERROR(VLOOKUP($B161,Kraftvärmeprod!$B$1:$AH$479,MATCH(V$2,Kraftvärmeprod!$B$1:$AG$1,0),FALSE)/1,0)-IFERROR(VLOOKUP($B161,'Slutlig allokering kvv'!$B$2:$AC$462,MATCH(V$3,'Slutlig allokering kvv'!$B$1:$AJ$1,0),FALSE)/1,0)</f>
        <v>0</v>
      </c>
      <c r="W161">
        <f>IFERROR(VLOOKUP($B161,Kraftvärmeprod!$B$1:$AH$479,MATCH(W$2,Kraftvärmeprod!$B$1:$AG$1,0),FALSE)/1,0)-IFERROR(VLOOKUP($B161,'Slutlig allokering kvv'!$B$2:$AC$462,MATCH(W$3,'Slutlig allokering kvv'!$B$1:$AJ$1,0),FALSE)/1,0)</f>
        <v>0</v>
      </c>
      <c r="X161">
        <f>IFERROR(VLOOKUP($B161,Kraftvärmeprod!$B$1:$AH$479,MATCH(X$2,Kraftvärmeprod!$B$1:$AG$1,0),FALSE)/1,0)-IFERROR(VLOOKUP($B161,'Slutlig allokering kvv'!$B$2:$AC$462,MATCH(X$3,'Slutlig allokering kvv'!$B$1:$AJ$1,0),FALSE)/1,0)</f>
        <v>0</v>
      </c>
      <c r="Y161">
        <f>IFERROR(VLOOKUP($B161,Kraftvärmeprod!$B$1:$AH$479,MATCH(Y$2,Kraftvärmeprod!$B$1:$AG$1,0),FALSE)/1,0)-IFERROR(VLOOKUP($B161,'Slutlig allokering kvv'!$B$2:$AC$462,MATCH(Y$3,'Slutlig allokering kvv'!$B$1:$AJ$1,0),FALSE)/1,0)</f>
        <v>0</v>
      </c>
      <c r="Z161">
        <f>IFERROR(VLOOKUP($B161,Kraftvärmeprod!$B$1:$AH$479,MATCH(Z$2,Kraftvärmeprod!$B$1:$AG$1,0),FALSE)/1,0)-IFERROR(VLOOKUP($B161,'Slutlig allokering kvv'!$B$2:$AC$462,MATCH(Z$3,'Slutlig allokering kvv'!$B$1:$AJ$1,0),FALSE)/1,0)</f>
        <v>0</v>
      </c>
      <c r="AA161">
        <f>IFERROR(VLOOKUP($B161,Kraftvärmeprod!$B$1:$AH$479,MATCH(AA$2,Kraftvärmeprod!$B$1:$AG$1,0),FALSE)/1,0)-IFERROR(VLOOKUP($B161,'Slutlig allokering kvv'!$B$2:$AC$462,MATCH(AA$3,'Slutlig allokering kvv'!$B$1:$AJ$1,0),FALSE)/1,0)</f>
        <v>0</v>
      </c>
      <c r="AB161">
        <f>IFERROR(VLOOKUP($B161,Kraftvärmeprod!$B$1:$AH$479,MATCH(AB$2,Kraftvärmeprod!$B$1:$AG$1,0),FALSE)/1,0)-IFERROR(VLOOKUP($B161,'Slutlig allokering kvv'!$B$2:$AC$462,MATCH(AB$3,'Slutlig allokering kvv'!$B$1:$AJ$1,0),FALSE)/1,0)</f>
        <v>0</v>
      </c>
      <c r="AE161">
        <f t="shared" si="4"/>
        <v>0</v>
      </c>
      <c r="AG161">
        <f>IFERROR(VLOOKUP(B161,'Slutlig allokering kvv'!$B$2:$AJ$462,MATCH("Summa justerad allokerad tillförd energi (utan hjälpel och rökgaskondensering):",'Slutlig allokering kvv'!$B$1:$AK$1,0),FALSE)/1,"")</f>
        <v>0</v>
      </c>
      <c r="AI161" s="23" t="str">
        <f>IFERROR(1-VLOOKUP(B161,'Slutlig allokering kvv'!$B$2:$AJ$462,MATCH("Andel av bränsle i kvv som allokerats till värme, exklusive rökgaskondensering och hjälpel",'Slutlig allokering kvv'!$B$1:$AK$1,0),FALSE),"")</f>
        <v/>
      </c>
      <c r="AK161" s="23" t="str">
        <f t="shared" si="5"/>
        <v/>
      </c>
    </row>
    <row r="162" spans="1:37" x14ac:dyDescent="0.25">
      <c r="A162" s="2" t="s">
        <v>228</v>
      </c>
      <c r="B162" s="2" t="s">
        <v>231</v>
      </c>
      <c r="C162" s="2" t="str">
        <f>IFERROR(VLOOKUP($B162,Kraftvärmeprod!$B$1:$AH$479,MATCH(C$3,Kraftvärmeprod!$B$1:$AG$1,0),FALSE)/1,"")</f>
        <v/>
      </c>
      <c r="D162" s="2" t="str">
        <f>IFERROR(VLOOKUP($B162,Kraftvärmeprod!$B$1:$AH$479,MATCH(D$3,Kraftvärmeprod!$B$1:$AG$1,0),FALSE)/1,"")</f>
        <v/>
      </c>
      <c r="E162">
        <f>IFERROR(VLOOKUP($B162,Kraftvärmeprod!$B$1:$AH$479,MATCH(E$2,Kraftvärmeprod!$B$1:$AG$1,0),FALSE)/1,0)-IFERROR(VLOOKUP($B162,'Slutlig allokering kvv'!$B$2:$AC$462,MATCH(E$3,'Slutlig allokering kvv'!$B$1:$AJ$1,0),FALSE)/1,0)</f>
        <v>0</v>
      </c>
      <c r="F162">
        <f>IFERROR(VLOOKUP($B162,Kraftvärmeprod!$B$1:$AH$479,MATCH(F$2,Kraftvärmeprod!$B$1:$AG$1,0),FALSE)/1,0)-IFERROR(VLOOKUP($B162,'Slutlig allokering kvv'!$B$2:$AC$462,MATCH(F$3,'Slutlig allokering kvv'!$B$1:$AJ$1,0),FALSE)/1,0)</f>
        <v>0</v>
      </c>
      <c r="G162">
        <f>IFERROR(VLOOKUP($B162,Kraftvärmeprod!$B$1:$AH$479,MATCH(G$2,Kraftvärmeprod!$B$1:$AG$1,0),FALSE)/1,0)-IFERROR(VLOOKUP($B162,'Slutlig allokering kvv'!$B$2:$AC$462,MATCH(G$3,'Slutlig allokering kvv'!$B$1:$AJ$1,0),FALSE)/1,0)</f>
        <v>0</v>
      </c>
      <c r="H162">
        <f>IFERROR(VLOOKUP($B162,Kraftvärmeprod!$B$1:$AH$479,MATCH(H$2,Kraftvärmeprod!$B$1:$AG$1,0),FALSE)/1,0)-IFERROR(VLOOKUP($B162,'Slutlig allokering kvv'!$B$2:$AC$462,MATCH(H$3,'Slutlig allokering kvv'!$B$1:$AJ$1,0),FALSE)/1,0)</f>
        <v>0</v>
      </c>
      <c r="I162">
        <f>IFERROR(VLOOKUP($B162,Kraftvärmeprod!$B$1:$AH$479,MATCH(I$2,Kraftvärmeprod!$B$1:$AG$1,0),FALSE)/1,0)-IFERROR(VLOOKUP($B162,'Slutlig allokering kvv'!$B$2:$AC$462,MATCH(I$3,'Slutlig allokering kvv'!$B$1:$AJ$1,0),FALSE)/1,0)</f>
        <v>0</v>
      </c>
      <c r="J162">
        <f>IFERROR(VLOOKUP($B162,Kraftvärmeprod!$B$1:$AH$479,MATCH(J$2,Kraftvärmeprod!$B$1:$AG$1,0),FALSE)/1,0)-IFERROR(VLOOKUP($B162,'Slutlig allokering kvv'!$B$2:$AC$462,MATCH(J$3,'Slutlig allokering kvv'!$B$1:$AJ$1,0),FALSE)/1,0)</f>
        <v>0</v>
      </c>
      <c r="K162">
        <f>IFERROR(VLOOKUP($B162,Kraftvärmeprod!$B$1:$AH$479,MATCH(K$2,Kraftvärmeprod!$B$1:$AG$1,0),FALSE)/1,0)-IFERROR(VLOOKUP($B162,'Slutlig allokering kvv'!$B$2:$AC$462,MATCH(K$3,'Slutlig allokering kvv'!$B$1:$AJ$1,0),FALSE)/1,0)</f>
        <v>0</v>
      </c>
      <c r="L162">
        <f>IFERROR(VLOOKUP($B162,Kraftvärmeprod!$B$1:$AH$479,MATCH(L$2,Kraftvärmeprod!$B$1:$AG$1,0),FALSE)/1,0)-IFERROR(VLOOKUP($B162,'Slutlig allokering kvv'!$B$2:$AC$462,MATCH(L$3,'Slutlig allokering kvv'!$B$1:$AJ$1,0),FALSE)/1,0)</f>
        <v>0</v>
      </c>
      <c r="M162" s="40">
        <f>IFERROR(VLOOKUP($B162,Miljö!$B$1:$S$477,MATCH(M$2,Miljö!$B$1:$X$1,0),FALSE)/1,0)-IFERROR(VLOOKUP($B162,'Slutlig allokering kvv'!$B$2:$AC$462,MATCH(M$3,'Slutlig allokering kvv'!$B$1:$AJ$1,0),FALSE)/1,0)</f>
        <v>0</v>
      </c>
      <c r="N162">
        <f>IFERROR(VLOOKUP($B162,Kraftvärmeprod!$B$1:$AH$479,MATCH(N$2,Kraftvärmeprod!$B$1:$AG$1,0),FALSE)/1,0)-IFERROR(VLOOKUP($B162,'Slutlig allokering kvv'!$B$2:$AC$462,MATCH(N$3,'Slutlig allokering kvv'!$B$1:$AJ$1,0),FALSE)/1,0)</f>
        <v>0</v>
      </c>
      <c r="O162">
        <f>IFERROR(VLOOKUP($B162,Kraftvärmeprod!$B$1:$AH$479,MATCH(O$2,Kraftvärmeprod!$B$1:$AG$1,0),FALSE)/1,0)-IFERROR(VLOOKUP($B162,'Slutlig allokering kvv'!$B$2:$AC$462,MATCH(O$3,'Slutlig allokering kvv'!$B$1:$AJ$1,0),FALSE)/1,0)</f>
        <v>0</v>
      </c>
      <c r="P162">
        <f>IFERROR(VLOOKUP($B162,Kraftvärmeprod!$B$1:$AH$479,MATCH(P$2,Kraftvärmeprod!$B$1:$AG$1,0),FALSE)/1,0)-IFERROR(VLOOKUP($B162,'Slutlig allokering kvv'!$B$2:$AC$462,MATCH(P$3,'Slutlig allokering kvv'!$B$1:$AJ$1,0),FALSE)/1,0)</f>
        <v>0</v>
      </c>
      <c r="Q162">
        <f>IFERROR(VLOOKUP($B162,Kraftvärmeprod!$B$1:$AH$479,MATCH(Q$2,Kraftvärmeprod!$B$1:$AG$1,0),FALSE)/1,0)-IFERROR(VLOOKUP($B162,'Slutlig allokering kvv'!$B$2:$AC$462,MATCH(Q$3,'Slutlig allokering kvv'!$B$1:$AJ$1,0),FALSE)/1,0)</f>
        <v>0</v>
      </c>
      <c r="R162">
        <f>IFERROR(VLOOKUP($B162,Kraftvärmeprod!$B$1:$AH$479,MATCH(R$2,Kraftvärmeprod!$B$1:$AG$1,0),FALSE)/1,0)-IFERROR(VLOOKUP($B162,'Slutlig allokering kvv'!$B$2:$AC$462,MATCH(R$3,'Slutlig allokering kvv'!$B$1:$AJ$1,0),FALSE)/1,0)</f>
        <v>0</v>
      </c>
      <c r="S162">
        <f>IFERROR(VLOOKUP($B162,Kraftvärmeprod!$B$1:$AH$479,MATCH(S$2,Kraftvärmeprod!$B$1:$AG$1,0),FALSE)/1,0)-IFERROR(VLOOKUP($B162,'Slutlig allokering kvv'!$B$2:$AC$462,MATCH(S$3,'Slutlig allokering kvv'!$B$1:$AJ$1,0),FALSE)/1,0)</f>
        <v>0</v>
      </c>
      <c r="T162">
        <f>IFERROR(VLOOKUP($B162,Kraftvärmeprod!$B$1:$AH$479,MATCH(T$2,Kraftvärmeprod!$B$1:$AG$1,0),FALSE)/1,0)-IFERROR(VLOOKUP($B162,'Slutlig allokering kvv'!$B$2:$AC$462,MATCH(T$3,'Slutlig allokering kvv'!$B$1:$AJ$1,0),FALSE)/1,0)</f>
        <v>0</v>
      </c>
      <c r="U162">
        <f>IFERROR(VLOOKUP($B162,Kraftvärmeprod!$B$1:$AH$479,MATCH(U$2,Kraftvärmeprod!$B$1:$AG$1,0),FALSE)/1,0)-IFERROR(VLOOKUP($B162,'Slutlig allokering kvv'!$B$2:$AC$462,MATCH(U$3,'Slutlig allokering kvv'!$B$1:$AJ$1,0),FALSE)/1,0)</f>
        <v>0</v>
      </c>
      <c r="V162">
        <f>IFERROR(VLOOKUP($B162,Kraftvärmeprod!$B$1:$AH$479,MATCH(V$2,Kraftvärmeprod!$B$1:$AG$1,0),FALSE)/1,0)-IFERROR(VLOOKUP($B162,'Slutlig allokering kvv'!$B$2:$AC$462,MATCH(V$3,'Slutlig allokering kvv'!$B$1:$AJ$1,0),FALSE)/1,0)</f>
        <v>0</v>
      </c>
      <c r="W162">
        <f>IFERROR(VLOOKUP($B162,Kraftvärmeprod!$B$1:$AH$479,MATCH(W$2,Kraftvärmeprod!$B$1:$AG$1,0),FALSE)/1,0)-IFERROR(VLOOKUP($B162,'Slutlig allokering kvv'!$B$2:$AC$462,MATCH(W$3,'Slutlig allokering kvv'!$B$1:$AJ$1,0),FALSE)/1,0)</f>
        <v>0</v>
      </c>
      <c r="X162">
        <f>IFERROR(VLOOKUP($B162,Kraftvärmeprod!$B$1:$AH$479,MATCH(X$2,Kraftvärmeprod!$B$1:$AG$1,0),FALSE)/1,0)-IFERROR(VLOOKUP($B162,'Slutlig allokering kvv'!$B$2:$AC$462,MATCH(X$3,'Slutlig allokering kvv'!$B$1:$AJ$1,0),FALSE)/1,0)</f>
        <v>0</v>
      </c>
      <c r="Y162">
        <f>IFERROR(VLOOKUP($B162,Kraftvärmeprod!$B$1:$AH$479,MATCH(Y$2,Kraftvärmeprod!$B$1:$AG$1,0),FALSE)/1,0)-IFERROR(VLOOKUP($B162,'Slutlig allokering kvv'!$B$2:$AC$462,MATCH(Y$3,'Slutlig allokering kvv'!$B$1:$AJ$1,0),FALSE)/1,0)</f>
        <v>0</v>
      </c>
      <c r="Z162">
        <f>IFERROR(VLOOKUP($B162,Kraftvärmeprod!$B$1:$AH$479,MATCH(Z$2,Kraftvärmeprod!$B$1:$AG$1,0),FALSE)/1,0)-IFERROR(VLOOKUP($B162,'Slutlig allokering kvv'!$B$2:$AC$462,MATCH(Z$3,'Slutlig allokering kvv'!$B$1:$AJ$1,0),FALSE)/1,0)</f>
        <v>0</v>
      </c>
      <c r="AA162">
        <f>IFERROR(VLOOKUP($B162,Kraftvärmeprod!$B$1:$AH$479,MATCH(AA$2,Kraftvärmeprod!$B$1:$AG$1,0),FALSE)/1,0)-IFERROR(VLOOKUP($B162,'Slutlig allokering kvv'!$B$2:$AC$462,MATCH(AA$3,'Slutlig allokering kvv'!$B$1:$AJ$1,0),FALSE)/1,0)</f>
        <v>0</v>
      </c>
      <c r="AB162">
        <f>IFERROR(VLOOKUP($B162,Kraftvärmeprod!$B$1:$AH$479,MATCH(AB$2,Kraftvärmeprod!$B$1:$AG$1,0),FALSE)/1,0)-IFERROR(VLOOKUP($B162,'Slutlig allokering kvv'!$B$2:$AC$462,MATCH(AB$3,'Slutlig allokering kvv'!$B$1:$AJ$1,0),FALSE)/1,0)</f>
        <v>0</v>
      </c>
      <c r="AE162">
        <f t="shared" si="4"/>
        <v>0</v>
      </c>
      <c r="AG162">
        <f>IFERROR(VLOOKUP(B162,'Slutlig allokering kvv'!$B$2:$AJ$462,MATCH("Summa justerad allokerad tillförd energi (utan hjälpel och rökgaskondensering):",'Slutlig allokering kvv'!$B$1:$AK$1,0),FALSE)/1,"")</f>
        <v>0</v>
      </c>
      <c r="AI162" s="23" t="str">
        <f>IFERROR(1-VLOOKUP(B162,'Slutlig allokering kvv'!$B$2:$AJ$462,MATCH("Andel av bränsle i kvv som allokerats till värme, exklusive rökgaskondensering och hjälpel",'Slutlig allokering kvv'!$B$1:$AK$1,0),FALSE),"")</f>
        <v/>
      </c>
      <c r="AK162" s="23" t="str">
        <f t="shared" si="5"/>
        <v/>
      </c>
    </row>
    <row r="163" spans="1:37" x14ac:dyDescent="0.25">
      <c r="A163" s="2" t="s">
        <v>228</v>
      </c>
      <c r="B163" s="2" t="s">
        <v>232</v>
      </c>
      <c r="C163" s="2">
        <f>IFERROR(VLOOKUP($B163,Kraftvärmeprod!$B$1:$AH$479,MATCH(C$3,Kraftvärmeprod!$B$1:$AG$1,0),FALSE)/1,"")</f>
        <v>66.099999999999994</v>
      </c>
      <c r="D163" s="2">
        <f>IFERROR(VLOOKUP($B163,Kraftvärmeprod!$B$1:$AH$479,MATCH(D$3,Kraftvärmeprod!$B$1:$AG$1,0),FALSE)/1,"")</f>
        <v>7.25</v>
      </c>
      <c r="E163">
        <f>IFERROR(VLOOKUP($B163,Kraftvärmeprod!$B$1:$AH$479,MATCH(E$2,Kraftvärmeprod!$B$1:$AG$1,0),FALSE)/1,0)-IFERROR(VLOOKUP($B163,'Slutlig allokering kvv'!$B$2:$AC$462,MATCH(E$3,'Slutlig allokering kvv'!$B$1:$AJ$1,0),FALSE)/1,0)</f>
        <v>0</v>
      </c>
      <c r="F163">
        <f>IFERROR(VLOOKUP($B163,Kraftvärmeprod!$B$1:$AH$479,MATCH(F$2,Kraftvärmeprod!$B$1:$AG$1,0),FALSE)/1,0)-IFERROR(VLOOKUP($B163,'Slutlig allokering kvv'!$B$2:$AC$462,MATCH(F$3,'Slutlig allokering kvv'!$B$1:$AJ$1,0),FALSE)/1,0)</f>
        <v>0</v>
      </c>
      <c r="G163">
        <f>IFERROR(VLOOKUP($B163,Kraftvärmeprod!$B$1:$AH$479,MATCH(G$2,Kraftvärmeprod!$B$1:$AG$1,0),FALSE)/1,0)-IFERROR(VLOOKUP($B163,'Slutlig allokering kvv'!$B$2:$AC$462,MATCH(G$3,'Slutlig allokering kvv'!$B$1:$AJ$1,0),FALSE)/1,0)</f>
        <v>6.5578000000000003</v>
      </c>
      <c r="H163">
        <f>IFERROR(VLOOKUP($B163,Kraftvärmeprod!$B$1:$AH$479,MATCH(H$2,Kraftvärmeprod!$B$1:$AG$1,0),FALSE)/1,0)-IFERROR(VLOOKUP($B163,'Slutlig allokering kvv'!$B$2:$AC$462,MATCH(H$3,'Slutlig allokering kvv'!$B$1:$AJ$1,0),FALSE)/1,0)</f>
        <v>0</v>
      </c>
      <c r="I163">
        <f>IFERROR(VLOOKUP($B163,Kraftvärmeprod!$B$1:$AH$479,MATCH(I$2,Kraftvärmeprod!$B$1:$AG$1,0),FALSE)/1,0)-IFERROR(VLOOKUP($B163,'Slutlig allokering kvv'!$B$2:$AC$462,MATCH(I$3,'Slutlig allokering kvv'!$B$1:$AJ$1,0),FALSE)/1,0)</f>
        <v>0</v>
      </c>
      <c r="J163">
        <f>IFERROR(VLOOKUP($B163,Kraftvärmeprod!$B$1:$AH$479,MATCH(J$2,Kraftvärmeprod!$B$1:$AG$1,0),FALSE)/1,0)-IFERROR(VLOOKUP($B163,'Slutlig allokering kvv'!$B$2:$AC$462,MATCH(J$3,'Slutlig allokering kvv'!$B$1:$AJ$1,0),FALSE)/1,0)</f>
        <v>0</v>
      </c>
      <c r="K163">
        <f>IFERROR(VLOOKUP($B163,Kraftvärmeprod!$B$1:$AH$479,MATCH(K$2,Kraftvärmeprod!$B$1:$AG$1,0),FALSE)/1,0)-IFERROR(VLOOKUP($B163,'Slutlig allokering kvv'!$B$2:$AC$462,MATCH(K$3,'Slutlig allokering kvv'!$B$1:$AJ$1,0),FALSE)/1,0)</f>
        <v>0</v>
      </c>
      <c r="L163">
        <f>IFERROR(VLOOKUP($B163,Kraftvärmeprod!$B$1:$AH$479,MATCH(L$2,Kraftvärmeprod!$B$1:$AG$1,0),FALSE)/1,0)-IFERROR(VLOOKUP($B163,'Slutlig allokering kvv'!$B$2:$AC$462,MATCH(L$3,'Slutlig allokering kvv'!$B$1:$AJ$1,0),FALSE)/1,0)</f>
        <v>10.937000000000005</v>
      </c>
      <c r="M163" s="40">
        <f>IFERROR(VLOOKUP($B163,Miljö!$B$1:$S$477,MATCH(M$2,Miljö!$B$1:$X$1,0),FALSE)/1,0)-IFERROR(VLOOKUP($B163,'Slutlig allokering kvv'!$B$2:$AC$462,MATCH(M$3,'Slutlig allokering kvv'!$B$1:$AJ$1,0),FALSE)/1,0)</f>
        <v>0.92697999999999992</v>
      </c>
      <c r="N163">
        <f>IFERROR(VLOOKUP($B163,Kraftvärmeprod!$B$1:$AH$479,MATCH(N$2,Kraftvärmeprod!$B$1:$AG$1,0),FALSE)/1,0)-IFERROR(VLOOKUP($B163,'Slutlig allokering kvv'!$B$2:$AC$462,MATCH(N$3,'Slutlig allokering kvv'!$B$1:$AJ$1,0),FALSE)/1,0)</f>
        <v>0</v>
      </c>
      <c r="O163">
        <f>IFERROR(VLOOKUP($B163,Kraftvärmeprod!$B$1:$AH$479,MATCH(O$2,Kraftvärmeprod!$B$1:$AG$1,0),FALSE)/1,0)-IFERROR(VLOOKUP($B163,'Slutlig allokering kvv'!$B$2:$AC$462,MATCH(O$3,'Slutlig allokering kvv'!$B$1:$AJ$1,0),FALSE)/1,0)</f>
        <v>0</v>
      </c>
      <c r="P163">
        <f>IFERROR(VLOOKUP($B163,Kraftvärmeprod!$B$1:$AH$479,MATCH(P$2,Kraftvärmeprod!$B$1:$AG$1,0),FALSE)/1,0)-IFERROR(VLOOKUP($B163,'Slutlig allokering kvv'!$B$2:$AC$462,MATCH(P$3,'Slutlig allokering kvv'!$B$1:$AJ$1,0),FALSE)/1,0)</f>
        <v>0</v>
      </c>
      <c r="Q163">
        <f>IFERROR(VLOOKUP($B163,Kraftvärmeprod!$B$1:$AH$479,MATCH(Q$2,Kraftvärmeprod!$B$1:$AG$1,0),FALSE)/1,0)-IFERROR(VLOOKUP($B163,'Slutlig allokering kvv'!$B$2:$AC$462,MATCH(Q$3,'Slutlig allokering kvv'!$B$1:$AJ$1,0),FALSE)/1,0)</f>
        <v>0</v>
      </c>
      <c r="R163">
        <f>IFERROR(VLOOKUP($B163,Kraftvärmeprod!$B$1:$AH$479,MATCH(R$2,Kraftvärmeprod!$B$1:$AG$1,0),FALSE)/1,0)-IFERROR(VLOOKUP($B163,'Slutlig allokering kvv'!$B$2:$AC$462,MATCH(R$3,'Slutlig allokering kvv'!$B$1:$AJ$1,0),FALSE)/1,0)</f>
        <v>4.4015000000000004</v>
      </c>
      <c r="S163">
        <f>IFERROR(VLOOKUP($B163,Kraftvärmeprod!$B$1:$AH$479,MATCH(S$2,Kraftvärmeprod!$B$1:$AG$1,0),FALSE)/1,0)-IFERROR(VLOOKUP($B163,'Slutlig allokering kvv'!$B$2:$AC$462,MATCH(S$3,'Slutlig allokering kvv'!$B$1:$AJ$1,0),FALSE)/1,0)</f>
        <v>0</v>
      </c>
      <c r="T163">
        <f>IFERROR(VLOOKUP($B163,Kraftvärmeprod!$B$1:$AH$479,MATCH(T$2,Kraftvärmeprod!$B$1:$AG$1,0),FALSE)/1,0)-IFERROR(VLOOKUP($B163,'Slutlig allokering kvv'!$B$2:$AC$462,MATCH(T$3,'Slutlig allokering kvv'!$B$1:$AJ$1,0),FALSE)/1,0)</f>
        <v>0</v>
      </c>
      <c r="U163">
        <f>IFERROR(VLOOKUP($B163,Kraftvärmeprod!$B$1:$AH$479,MATCH(U$2,Kraftvärmeprod!$B$1:$AG$1,0),FALSE)/1,0)-IFERROR(VLOOKUP($B163,'Slutlig allokering kvv'!$B$2:$AC$462,MATCH(U$3,'Slutlig allokering kvv'!$B$1:$AJ$1,0),FALSE)/1,0)</f>
        <v>0</v>
      </c>
      <c r="V163">
        <f>IFERROR(VLOOKUP($B163,Kraftvärmeprod!$B$1:$AH$479,MATCH(V$2,Kraftvärmeprod!$B$1:$AG$1,0),FALSE)/1,0)-IFERROR(VLOOKUP($B163,'Slutlig allokering kvv'!$B$2:$AC$462,MATCH(V$3,'Slutlig allokering kvv'!$B$1:$AJ$1,0),FALSE)/1,0)</f>
        <v>0</v>
      </c>
      <c r="W163">
        <f>IFERROR(VLOOKUP($B163,Kraftvärmeprod!$B$1:$AH$479,MATCH(W$2,Kraftvärmeprod!$B$1:$AG$1,0),FALSE)/1,0)-IFERROR(VLOOKUP($B163,'Slutlig allokering kvv'!$B$2:$AC$462,MATCH(W$3,'Slutlig allokering kvv'!$B$1:$AJ$1,0),FALSE)/1,0)</f>
        <v>0</v>
      </c>
      <c r="X163">
        <f>IFERROR(VLOOKUP($B163,Kraftvärmeprod!$B$1:$AH$479,MATCH(X$2,Kraftvärmeprod!$B$1:$AG$1,0),FALSE)/1,0)-IFERROR(VLOOKUP($B163,'Slutlig allokering kvv'!$B$2:$AC$462,MATCH(X$3,'Slutlig allokering kvv'!$B$1:$AJ$1,0),FALSE)/1,0)</f>
        <v>0</v>
      </c>
      <c r="Y163">
        <f>IFERROR(VLOOKUP($B163,Kraftvärmeprod!$B$1:$AH$479,MATCH(Y$2,Kraftvärmeprod!$B$1:$AG$1,0),FALSE)/1,0)-IFERROR(VLOOKUP($B163,'Slutlig allokering kvv'!$B$2:$AC$462,MATCH(Y$3,'Slutlig allokering kvv'!$B$1:$AJ$1,0),FALSE)/1,0)</f>
        <v>0</v>
      </c>
      <c r="Z163">
        <f>IFERROR(VLOOKUP($B163,Kraftvärmeprod!$B$1:$AH$479,MATCH(Z$2,Kraftvärmeprod!$B$1:$AG$1,0),FALSE)/1,0)-IFERROR(VLOOKUP($B163,'Slutlig allokering kvv'!$B$2:$AC$462,MATCH(Z$3,'Slutlig allokering kvv'!$B$1:$AJ$1,0),FALSE)/1,0)</f>
        <v>0</v>
      </c>
      <c r="AA163">
        <f>IFERROR(VLOOKUP($B163,Kraftvärmeprod!$B$1:$AH$479,MATCH(AA$2,Kraftvärmeprod!$B$1:$AG$1,0),FALSE)/1,0)-IFERROR(VLOOKUP($B163,'Slutlig allokering kvv'!$B$2:$AC$462,MATCH(AA$3,'Slutlig allokering kvv'!$B$1:$AJ$1,0),FALSE)/1,0)</f>
        <v>0</v>
      </c>
      <c r="AB163">
        <f>IFERROR(VLOOKUP($B163,Kraftvärmeprod!$B$1:$AH$479,MATCH(AB$2,Kraftvärmeprod!$B$1:$AG$1,0),FALSE)/1,0)-IFERROR(VLOOKUP($B163,'Slutlig allokering kvv'!$B$2:$AC$462,MATCH(AB$3,'Slutlig allokering kvv'!$B$1:$AJ$1,0),FALSE)/1,0)</f>
        <v>0</v>
      </c>
      <c r="AE163">
        <f t="shared" si="4"/>
        <v>21.896300000000004</v>
      </c>
      <c r="AG163">
        <f>IFERROR(VLOOKUP(B163,'Slutlig allokering kvv'!$B$2:$AJ$462,MATCH("Summa justerad allokerad tillförd energi (utan hjälpel och rökgaskondensering):",'Slutlig allokering kvv'!$B$1:$AK$1,0),FALSE)/1,"")</f>
        <v>76.603699999999989</v>
      </c>
      <c r="AI163" s="23">
        <f>IFERROR(1-VLOOKUP(B163,'Slutlig allokering kvv'!$B$2:$AJ$462,MATCH("Andel av bränsle i kvv som allokerats till värme, exklusive rökgaskondensering och hjälpel",'Slutlig allokering kvv'!$B$1:$AK$1,0),FALSE),"")</f>
        <v>0.22229746192893407</v>
      </c>
      <c r="AK163" s="23">
        <f t="shared" si="5"/>
        <v>0.22229746192893404</v>
      </c>
    </row>
    <row r="164" spans="1:37" x14ac:dyDescent="0.25">
      <c r="A164" s="2" t="s">
        <v>233</v>
      </c>
      <c r="B164" s="2" t="s">
        <v>234</v>
      </c>
      <c r="C164" s="2" t="str">
        <f>IFERROR(VLOOKUP($B164,Kraftvärmeprod!$B$1:$AH$479,MATCH(C$3,Kraftvärmeprod!$B$1:$AG$1,0),FALSE)/1,"")</f>
        <v/>
      </c>
      <c r="D164" s="2" t="str">
        <f>IFERROR(VLOOKUP($B164,Kraftvärmeprod!$B$1:$AH$479,MATCH(D$3,Kraftvärmeprod!$B$1:$AG$1,0),FALSE)/1,"")</f>
        <v/>
      </c>
      <c r="E164">
        <f>IFERROR(VLOOKUP($B164,Kraftvärmeprod!$B$1:$AH$479,MATCH(E$2,Kraftvärmeprod!$B$1:$AG$1,0),FALSE)/1,0)-IFERROR(VLOOKUP($B164,'Slutlig allokering kvv'!$B$2:$AC$462,MATCH(E$3,'Slutlig allokering kvv'!$B$1:$AJ$1,0),FALSE)/1,0)</f>
        <v>0</v>
      </c>
      <c r="F164">
        <f>IFERROR(VLOOKUP($B164,Kraftvärmeprod!$B$1:$AH$479,MATCH(F$2,Kraftvärmeprod!$B$1:$AG$1,0),FALSE)/1,0)-IFERROR(VLOOKUP($B164,'Slutlig allokering kvv'!$B$2:$AC$462,MATCH(F$3,'Slutlig allokering kvv'!$B$1:$AJ$1,0),FALSE)/1,0)</f>
        <v>0</v>
      </c>
      <c r="G164">
        <f>IFERROR(VLOOKUP($B164,Kraftvärmeprod!$B$1:$AH$479,MATCH(G$2,Kraftvärmeprod!$B$1:$AG$1,0),FALSE)/1,0)-IFERROR(VLOOKUP($B164,'Slutlig allokering kvv'!$B$2:$AC$462,MATCH(G$3,'Slutlig allokering kvv'!$B$1:$AJ$1,0),FALSE)/1,0)</f>
        <v>0</v>
      </c>
      <c r="H164">
        <f>IFERROR(VLOOKUP($B164,Kraftvärmeprod!$B$1:$AH$479,MATCH(H$2,Kraftvärmeprod!$B$1:$AG$1,0),FALSE)/1,0)-IFERROR(VLOOKUP($B164,'Slutlig allokering kvv'!$B$2:$AC$462,MATCH(H$3,'Slutlig allokering kvv'!$B$1:$AJ$1,0),FALSE)/1,0)</f>
        <v>0</v>
      </c>
      <c r="I164">
        <f>IFERROR(VLOOKUP($B164,Kraftvärmeprod!$B$1:$AH$479,MATCH(I$2,Kraftvärmeprod!$B$1:$AG$1,0),FALSE)/1,0)-IFERROR(VLOOKUP($B164,'Slutlig allokering kvv'!$B$2:$AC$462,MATCH(I$3,'Slutlig allokering kvv'!$B$1:$AJ$1,0),FALSE)/1,0)</f>
        <v>0</v>
      </c>
      <c r="J164">
        <f>IFERROR(VLOOKUP($B164,Kraftvärmeprod!$B$1:$AH$479,MATCH(J$2,Kraftvärmeprod!$B$1:$AG$1,0),FALSE)/1,0)-IFERROR(VLOOKUP($B164,'Slutlig allokering kvv'!$B$2:$AC$462,MATCH(J$3,'Slutlig allokering kvv'!$B$1:$AJ$1,0),FALSE)/1,0)</f>
        <v>0</v>
      </c>
      <c r="K164">
        <f>IFERROR(VLOOKUP($B164,Kraftvärmeprod!$B$1:$AH$479,MATCH(K$2,Kraftvärmeprod!$B$1:$AG$1,0),FALSE)/1,0)-IFERROR(VLOOKUP($B164,'Slutlig allokering kvv'!$B$2:$AC$462,MATCH(K$3,'Slutlig allokering kvv'!$B$1:$AJ$1,0),FALSE)/1,0)</f>
        <v>0</v>
      </c>
      <c r="L164">
        <f>IFERROR(VLOOKUP($B164,Kraftvärmeprod!$B$1:$AH$479,MATCH(L$2,Kraftvärmeprod!$B$1:$AG$1,0),FALSE)/1,0)-IFERROR(VLOOKUP($B164,'Slutlig allokering kvv'!$B$2:$AC$462,MATCH(L$3,'Slutlig allokering kvv'!$B$1:$AJ$1,0),FALSE)/1,0)</f>
        <v>0</v>
      </c>
      <c r="M164" s="40">
        <f>IFERROR(VLOOKUP($B164,Miljö!$B$1:$S$477,MATCH(M$2,Miljö!$B$1:$X$1,0),FALSE)/1,0)-IFERROR(VLOOKUP($B164,'Slutlig allokering kvv'!$B$2:$AC$462,MATCH(M$3,'Slutlig allokering kvv'!$B$1:$AJ$1,0),FALSE)/1,0)</f>
        <v>0</v>
      </c>
      <c r="N164">
        <f>IFERROR(VLOOKUP($B164,Kraftvärmeprod!$B$1:$AH$479,MATCH(N$2,Kraftvärmeprod!$B$1:$AG$1,0),FALSE)/1,0)-IFERROR(VLOOKUP($B164,'Slutlig allokering kvv'!$B$2:$AC$462,MATCH(N$3,'Slutlig allokering kvv'!$B$1:$AJ$1,0),FALSE)/1,0)</f>
        <v>0</v>
      </c>
      <c r="O164">
        <f>IFERROR(VLOOKUP($B164,Kraftvärmeprod!$B$1:$AH$479,MATCH(O$2,Kraftvärmeprod!$B$1:$AG$1,0),FALSE)/1,0)-IFERROR(VLOOKUP($B164,'Slutlig allokering kvv'!$B$2:$AC$462,MATCH(O$3,'Slutlig allokering kvv'!$B$1:$AJ$1,0),FALSE)/1,0)</f>
        <v>0</v>
      </c>
      <c r="P164">
        <f>IFERROR(VLOOKUP($B164,Kraftvärmeprod!$B$1:$AH$479,MATCH(P$2,Kraftvärmeprod!$B$1:$AG$1,0),FALSE)/1,0)-IFERROR(VLOOKUP($B164,'Slutlig allokering kvv'!$B$2:$AC$462,MATCH(P$3,'Slutlig allokering kvv'!$B$1:$AJ$1,0),FALSE)/1,0)</f>
        <v>0</v>
      </c>
      <c r="Q164">
        <f>IFERROR(VLOOKUP($B164,Kraftvärmeprod!$B$1:$AH$479,MATCH(Q$2,Kraftvärmeprod!$B$1:$AG$1,0),FALSE)/1,0)-IFERROR(VLOOKUP($B164,'Slutlig allokering kvv'!$B$2:$AC$462,MATCH(Q$3,'Slutlig allokering kvv'!$B$1:$AJ$1,0),FALSE)/1,0)</f>
        <v>0</v>
      </c>
      <c r="R164">
        <f>IFERROR(VLOOKUP($B164,Kraftvärmeprod!$B$1:$AH$479,MATCH(R$2,Kraftvärmeprod!$B$1:$AG$1,0),FALSE)/1,0)-IFERROR(VLOOKUP($B164,'Slutlig allokering kvv'!$B$2:$AC$462,MATCH(R$3,'Slutlig allokering kvv'!$B$1:$AJ$1,0),FALSE)/1,0)</f>
        <v>0</v>
      </c>
      <c r="S164">
        <f>IFERROR(VLOOKUP($B164,Kraftvärmeprod!$B$1:$AH$479,MATCH(S$2,Kraftvärmeprod!$B$1:$AG$1,0),FALSE)/1,0)-IFERROR(VLOOKUP($B164,'Slutlig allokering kvv'!$B$2:$AC$462,MATCH(S$3,'Slutlig allokering kvv'!$B$1:$AJ$1,0),FALSE)/1,0)</f>
        <v>0</v>
      </c>
      <c r="T164">
        <f>IFERROR(VLOOKUP($B164,Kraftvärmeprod!$B$1:$AH$479,MATCH(T$2,Kraftvärmeprod!$B$1:$AG$1,0),FALSE)/1,0)-IFERROR(VLOOKUP($B164,'Slutlig allokering kvv'!$B$2:$AC$462,MATCH(T$3,'Slutlig allokering kvv'!$B$1:$AJ$1,0),FALSE)/1,0)</f>
        <v>0</v>
      </c>
      <c r="U164">
        <f>IFERROR(VLOOKUP($B164,Kraftvärmeprod!$B$1:$AH$479,MATCH(U$2,Kraftvärmeprod!$B$1:$AG$1,0),FALSE)/1,0)-IFERROR(VLOOKUP($B164,'Slutlig allokering kvv'!$B$2:$AC$462,MATCH(U$3,'Slutlig allokering kvv'!$B$1:$AJ$1,0),FALSE)/1,0)</f>
        <v>0</v>
      </c>
      <c r="V164">
        <f>IFERROR(VLOOKUP($B164,Kraftvärmeprod!$B$1:$AH$479,MATCH(V$2,Kraftvärmeprod!$B$1:$AG$1,0),FALSE)/1,0)-IFERROR(VLOOKUP($B164,'Slutlig allokering kvv'!$B$2:$AC$462,MATCH(V$3,'Slutlig allokering kvv'!$B$1:$AJ$1,0),FALSE)/1,0)</f>
        <v>0</v>
      </c>
      <c r="W164">
        <f>IFERROR(VLOOKUP($B164,Kraftvärmeprod!$B$1:$AH$479,MATCH(W$2,Kraftvärmeprod!$B$1:$AG$1,0),FALSE)/1,0)-IFERROR(VLOOKUP($B164,'Slutlig allokering kvv'!$B$2:$AC$462,MATCH(W$3,'Slutlig allokering kvv'!$B$1:$AJ$1,0),FALSE)/1,0)</f>
        <v>0</v>
      </c>
      <c r="X164">
        <f>IFERROR(VLOOKUP($B164,Kraftvärmeprod!$B$1:$AH$479,MATCH(X$2,Kraftvärmeprod!$B$1:$AG$1,0),FALSE)/1,0)-IFERROR(VLOOKUP($B164,'Slutlig allokering kvv'!$B$2:$AC$462,MATCH(X$3,'Slutlig allokering kvv'!$B$1:$AJ$1,0),FALSE)/1,0)</f>
        <v>0</v>
      </c>
      <c r="Y164">
        <f>IFERROR(VLOOKUP($B164,Kraftvärmeprod!$B$1:$AH$479,MATCH(Y$2,Kraftvärmeprod!$B$1:$AG$1,0),FALSE)/1,0)-IFERROR(VLOOKUP($B164,'Slutlig allokering kvv'!$B$2:$AC$462,MATCH(Y$3,'Slutlig allokering kvv'!$B$1:$AJ$1,0),FALSE)/1,0)</f>
        <v>0</v>
      </c>
      <c r="Z164">
        <f>IFERROR(VLOOKUP($B164,Kraftvärmeprod!$B$1:$AH$479,MATCH(Z$2,Kraftvärmeprod!$B$1:$AG$1,0),FALSE)/1,0)-IFERROR(VLOOKUP($B164,'Slutlig allokering kvv'!$B$2:$AC$462,MATCH(Z$3,'Slutlig allokering kvv'!$B$1:$AJ$1,0),FALSE)/1,0)</f>
        <v>0</v>
      </c>
      <c r="AA164">
        <f>IFERROR(VLOOKUP($B164,Kraftvärmeprod!$B$1:$AH$479,MATCH(AA$2,Kraftvärmeprod!$B$1:$AG$1,0),FALSE)/1,0)-IFERROR(VLOOKUP($B164,'Slutlig allokering kvv'!$B$2:$AC$462,MATCH(AA$3,'Slutlig allokering kvv'!$B$1:$AJ$1,0),FALSE)/1,0)</f>
        <v>0</v>
      </c>
      <c r="AB164">
        <f>IFERROR(VLOOKUP($B164,Kraftvärmeprod!$B$1:$AH$479,MATCH(AB$2,Kraftvärmeprod!$B$1:$AG$1,0),FALSE)/1,0)-IFERROR(VLOOKUP($B164,'Slutlig allokering kvv'!$B$2:$AC$462,MATCH(AB$3,'Slutlig allokering kvv'!$B$1:$AJ$1,0),FALSE)/1,0)</f>
        <v>0</v>
      </c>
      <c r="AE164">
        <f t="shared" si="4"/>
        <v>0</v>
      </c>
      <c r="AG164">
        <f>IFERROR(VLOOKUP(B164,'Slutlig allokering kvv'!$B$2:$AJ$462,MATCH("Summa justerad allokerad tillförd energi (utan hjälpel och rökgaskondensering):",'Slutlig allokering kvv'!$B$1:$AK$1,0),FALSE)/1,"")</f>
        <v>0</v>
      </c>
      <c r="AI164" s="23" t="str">
        <f>IFERROR(1-VLOOKUP(B164,'Slutlig allokering kvv'!$B$2:$AJ$462,MATCH("Andel av bränsle i kvv som allokerats till värme, exklusive rökgaskondensering och hjälpel",'Slutlig allokering kvv'!$B$1:$AK$1,0),FALSE),"")</f>
        <v/>
      </c>
      <c r="AK164" s="23" t="str">
        <f t="shared" si="5"/>
        <v/>
      </c>
    </row>
    <row r="165" spans="1:37" x14ac:dyDescent="0.25">
      <c r="A165" s="2" t="s">
        <v>233</v>
      </c>
      <c r="B165" s="2" t="s">
        <v>235</v>
      </c>
      <c r="C165" s="2" t="str">
        <f>IFERROR(VLOOKUP($B165,Kraftvärmeprod!$B$1:$AH$479,MATCH(C$3,Kraftvärmeprod!$B$1:$AG$1,0),FALSE)/1,"")</f>
        <v/>
      </c>
      <c r="D165" s="2" t="str">
        <f>IFERROR(VLOOKUP($B165,Kraftvärmeprod!$B$1:$AH$479,MATCH(D$3,Kraftvärmeprod!$B$1:$AG$1,0),FALSE)/1,"")</f>
        <v/>
      </c>
      <c r="E165">
        <f>IFERROR(VLOOKUP($B165,Kraftvärmeprod!$B$1:$AH$479,MATCH(E$2,Kraftvärmeprod!$B$1:$AG$1,0),FALSE)/1,0)-IFERROR(VLOOKUP($B165,'Slutlig allokering kvv'!$B$2:$AC$462,MATCH(E$3,'Slutlig allokering kvv'!$B$1:$AJ$1,0),FALSE)/1,0)</f>
        <v>0</v>
      </c>
      <c r="F165">
        <f>IFERROR(VLOOKUP($B165,Kraftvärmeprod!$B$1:$AH$479,MATCH(F$2,Kraftvärmeprod!$B$1:$AG$1,0),FALSE)/1,0)-IFERROR(VLOOKUP($B165,'Slutlig allokering kvv'!$B$2:$AC$462,MATCH(F$3,'Slutlig allokering kvv'!$B$1:$AJ$1,0),FALSE)/1,0)</f>
        <v>0</v>
      </c>
      <c r="G165">
        <f>IFERROR(VLOOKUP($B165,Kraftvärmeprod!$B$1:$AH$479,MATCH(G$2,Kraftvärmeprod!$B$1:$AG$1,0),FALSE)/1,0)-IFERROR(VLOOKUP($B165,'Slutlig allokering kvv'!$B$2:$AC$462,MATCH(G$3,'Slutlig allokering kvv'!$B$1:$AJ$1,0),FALSE)/1,0)</f>
        <v>0</v>
      </c>
      <c r="H165">
        <f>IFERROR(VLOOKUP($B165,Kraftvärmeprod!$B$1:$AH$479,MATCH(H$2,Kraftvärmeprod!$B$1:$AG$1,0),FALSE)/1,0)-IFERROR(VLOOKUP($B165,'Slutlig allokering kvv'!$B$2:$AC$462,MATCH(H$3,'Slutlig allokering kvv'!$B$1:$AJ$1,0),FALSE)/1,0)</f>
        <v>0</v>
      </c>
      <c r="I165">
        <f>IFERROR(VLOOKUP($B165,Kraftvärmeprod!$B$1:$AH$479,MATCH(I$2,Kraftvärmeprod!$B$1:$AG$1,0),FALSE)/1,0)-IFERROR(VLOOKUP($B165,'Slutlig allokering kvv'!$B$2:$AC$462,MATCH(I$3,'Slutlig allokering kvv'!$B$1:$AJ$1,0),FALSE)/1,0)</f>
        <v>0</v>
      </c>
      <c r="J165">
        <f>IFERROR(VLOOKUP($B165,Kraftvärmeprod!$B$1:$AH$479,MATCH(J$2,Kraftvärmeprod!$B$1:$AG$1,0),FALSE)/1,0)-IFERROR(VLOOKUP($B165,'Slutlig allokering kvv'!$B$2:$AC$462,MATCH(J$3,'Slutlig allokering kvv'!$B$1:$AJ$1,0),FALSE)/1,0)</f>
        <v>0</v>
      </c>
      <c r="K165">
        <f>IFERROR(VLOOKUP($B165,Kraftvärmeprod!$B$1:$AH$479,MATCH(K$2,Kraftvärmeprod!$B$1:$AG$1,0),FALSE)/1,0)-IFERROR(VLOOKUP($B165,'Slutlig allokering kvv'!$B$2:$AC$462,MATCH(K$3,'Slutlig allokering kvv'!$B$1:$AJ$1,0),FALSE)/1,0)</f>
        <v>0</v>
      </c>
      <c r="L165">
        <f>IFERROR(VLOOKUP($B165,Kraftvärmeprod!$B$1:$AH$479,MATCH(L$2,Kraftvärmeprod!$B$1:$AG$1,0),FALSE)/1,0)-IFERROR(VLOOKUP($B165,'Slutlig allokering kvv'!$B$2:$AC$462,MATCH(L$3,'Slutlig allokering kvv'!$B$1:$AJ$1,0),FALSE)/1,0)</f>
        <v>0</v>
      </c>
      <c r="M165" s="40">
        <f>IFERROR(VLOOKUP($B165,Miljö!$B$1:$S$477,MATCH(M$2,Miljö!$B$1:$X$1,0),FALSE)/1,0)-IFERROR(VLOOKUP($B165,'Slutlig allokering kvv'!$B$2:$AC$462,MATCH(M$3,'Slutlig allokering kvv'!$B$1:$AJ$1,0),FALSE)/1,0)</f>
        <v>0</v>
      </c>
      <c r="N165">
        <f>IFERROR(VLOOKUP($B165,Kraftvärmeprod!$B$1:$AH$479,MATCH(N$2,Kraftvärmeprod!$B$1:$AG$1,0),FALSE)/1,0)-IFERROR(VLOOKUP($B165,'Slutlig allokering kvv'!$B$2:$AC$462,MATCH(N$3,'Slutlig allokering kvv'!$B$1:$AJ$1,0),FALSE)/1,0)</f>
        <v>0</v>
      </c>
      <c r="O165">
        <f>IFERROR(VLOOKUP($B165,Kraftvärmeprod!$B$1:$AH$479,MATCH(O$2,Kraftvärmeprod!$B$1:$AG$1,0),FALSE)/1,0)-IFERROR(VLOOKUP($B165,'Slutlig allokering kvv'!$B$2:$AC$462,MATCH(O$3,'Slutlig allokering kvv'!$B$1:$AJ$1,0),FALSE)/1,0)</f>
        <v>0</v>
      </c>
      <c r="P165">
        <f>IFERROR(VLOOKUP($B165,Kraftvärmeprod!$B$1:$AH$479,MATCH(P$2,Kraftvärmeprod!$B$1:$AG$1,0),FALSE)/1,0)-IFERROR(VLOOKUP($B165,'Slutlig allokering kvv'!$B$2:$AC$462,MATCH(P$3,'Slutlig allokering kvv'!$B$1:$AJ$1,0),FALSE)/1,0)</f>
        <v>0</v>
      </c>
      <c r="Q165">
        <f>IFERROR(VLOOKUP($B165,Kraftvärmeprod!$B$1:$AH$479,MATCH(Q$2,Kraftvärmeprod!$B$1:$AG$1,0),FALSE)/1,0)-IFERROR(VLOOKUP($B165,'Slutlig allokering kvv'!$B$2:$AC$462,MATCH(Q$3,'Slutlig allokering kvv'!$B$1:$AJ$1,0),FALSE)/1,0)</f>
        <v>0</v>
      </c>
      <c r="R165">
        <f>IFERROR(VLOOKUP($B165,Kraftvärmeprod!$B$1:$AH$479,MATCH(R$2,Kraftvärmeprod!$B$1:$AG$1,0),FALSE)/1,0)-IFERROR(VLOOKUP($B165,'Slutlig allokering kvv'!$B$2:$AC$462,MATCH(R$3,'Slutlig allokering kvv'!$B$1:$AJ$1,0),FALSE)/1,0)</f>
        <v>0</v>
      </c>
      <c r="S165">
        <f>IFERROR(VLOOKUP($B165,Kraftvärmeprod!$B$1:$AH$479,MATCH(S$2,Kraftvärmeprod!$B$1:$AG$1,0),FALSE)/1,0)-IFERROR(VLOOKUP($B165,'Slutlig allokering kvv'!$B$2:$AC$462,MATCH(S$3,'Slutlig allokering kvv'!$B$1:$AJ$1,0),FALSE)/1,0)</f>
        <v>0</v>
      </c>
      <c r="T165">
        <f>IFERROR(VLOOKUP($B165,Kraftvärmeprod!$B$1:$AH$479,MATCH(T$2,Kraftvärmeprod!$B$1:$AG$1,0),FALSE)/1,0)-IFERROR(VLOOKUP($B165,'Slutlig allokering kvv'!$B$2:$AC$462,MATCH(T$3,'Slutlig allokering kvv'!$B$1:$AJ$1,0),FALSE)/1,0)</f>
        <v>0</v>
      </c>
      <c r="U165">
        <f>IFERROR(VLOOKUP($B165,Kraftvärmeprod!$B$1:$AH$479,MATCH(U$2,Kraftvärmeprod!$B$1:$AG$1,0),FALSE)/1,0)-IFERROR(VLOOKUP($B165,'Slutlig allokering kvv'!$B$2:$AC$462,MATCH(U$3,'Slutlig allokering kvv'!$B$1:$AJ$1,0),FALSE)/1,0)</f>
        <v>0</v>
      </c>
      <c r="V165">
        <f>IFERROR(VLOOKUP($B165,Kraftvärmeprod!$B$1:$AH$479,MATCH(V$2,Kraftvärmeprod!$B$1:$AG$1,0),FALSE)/1,0)-IFERROR(VLOOKUP($B165,'Slutlig allokering kvv'!$B$2:$AC$462,MATCH(V$3,'Slutlig allokering kvv'!$B$1:$AJ$1,0),FALSE)/1,0)</f>
        <v>0</v>
      </c>
      <c r="W165">
        <f>IFERROR(VLOOKUP($B165,Kraftvärmeprod!$B$1:$AH$479,MATCH(W$2,Kraftvärmeprod!$B$1:$AG$1,0),FALSE)/1,0)-IFERROR(VLOOKUP($B165,'Slutlig allokering kvv'!$B$2:$AC$462,MATCH(W$3,'Slutlig allokering kvv'!$B$1:$AJ$1,0),FALSE)/1,0)</f>
        <v>0</v>
      </c>
      <c r="X165">
        <f>IFERROR(VLOOKUP($B165,Kraftvärmeprod!$B$1:$AH$479,MATCH(X$2,Kraftvärmeprod!$B$1:$AG$1,0),FALSE)/1,0)-IFERROR(VLOOKUP($B165,'Slutlig allokering kvv'!$B$2:$AC$462,MATCH(X$3,'Slutlig allokering kvv'!$B$1:$AJ$1,0),FALSE)/1,0)</f>
        <v>0</v>
      </c>
      <c r="Y165">
        <f>IFERROR(VLOOKUP($B165,Kraftvärmeprod!$B$1:$AH$479,MATCH(Y$2,Kraftvärmeprod!$B$1:$AG$1,0),FALSE)/1,0)-IFERROR(VLOOKUP($B165,'Slutlig allokering kvv'!$B$2:$AC$462,MATCH(Y$3,'Slutlig allokering kvv'!$B$1:$AJ$1,0),FALSE)/1,0)</f>
        <v>0</v>
      </c>
      <c r="Z165">
        <f>IFERROR(VLOOKUP($B165,Kraftvärmeprod!$B$1:$AH$479,MATCH(Z$2,Kraftvärmeprod!$B$1:$AG$1,0),FALSE)/1,0)-IFERROR(VLOOKUP($B165,'Slutlig allokering kvv'!$B$2:$AC$462,MATCH(Z$3,'Slutlig allokering kvv'!$B$1:$AJ$1,0),FALSE)/1,0)</f>
        <v>0</v>
      </c>
      <c r="AA165">
        <f>IFERROR(VLOOKUP($B165,Kraftvärmeprod!$B$1:$AH$479,MATCH(AA$2,Kraftvärmeprod!$B$1:$AG$1,0),FALSE)/1,0)-IFERROR(VLOOKUP($B165,'Slutlig allokering kvv'!$B$2:$AC$462,MATCH(AA$3,'Slutlig allokering kvv'!$B$1:$AJ$1,0),FALSE)/1,0)</f>
        <v>0</v>
      </c>
      <c r="AB165">
        <f>IFERROR(VLOOKUP($B165,Kraftvärmeprod!$B$1:$AH$479,MATCH(AB$2,Kraftvärmeprod!$B$1:$AG$1,0),FALSE)/1,0)-IFERROR(VLOOKUP($B165,'Slutlig allokering kvv'!$B$2:$AC$462,MATCH(AB$3,'Slutlig allokering kvv'!$B$1:$AJ$1,0),FALSE)/1,0)</f>
        <v>0</v>
      </c>
      <c r="AE165">
        <f t="shared" si="4"/>
        <v>0</v>
      </c>
      <c r="AG165">
        <f>IFERROR(VLOOKUP(B165,'Slutlig allokering kvv'!$B$2:$AJ$462,MATCH("Summa justerad allokerad tillförd energi (utan hjälpel och rökgaskondensering):",'Slutlig allokering kvv'!$B$1:$AK$1,0),FALSE)/1,"")</f>
        <v>0</v>
      </c>
      <c r="AI165" s="23" t="str">
        <f>IFERROR(1-VLOOKUP(B165,'Slutlig allokering kvv'!$B$2:$AJ$462,MATCH("Andel av bränsle i kvv som allokerats till värme, exklusive rökgaskondensering och hjälpel",'Slutlig allokering kvv'!$B$1:$AK$1,0),FALSE),"")</f>
        <v/>
      </c>
      <c r="AK165" s="23" t="str">
        <f t="shared" si="5"/>
        <v/>
      </c>
    </row>
    <row r="166" spans="1:37" x14ac:dyDescent="0.25">
      <c r="A166" s="2" t="s">
        <v>236</v>
      </c>
      <c r="B166" s="2" t="s">
        <v>237</v>
      </c>
      <c r="C166" s="2">
        <f>IFERROR(VLOOKUP($B166,Kraftvärmeprod!$B$1:$AH$479,MATCH(C$3,Kraftvärmeprod!$B$1:$AG$1,0),FALSE)/1,"")</f>
        <v>140.59200000000001</v>
      </c>
      <c r="D166" s="2">
        <f>IFERROR(VLOOKUP($B166,Kraftvärmeprod!$B$1:$AH$479,MATCH(D$3,Kraftvärmeprod!$B$1:$AG$1,0),FALSE)/1,"")</f>
        <v>42.389000000000003</v>
      </c>
      <c r="E166">
        <f>IFERROR(VLOOKUP($B166,Kraftvärmeprod!$B$1:$AH$479,MATCH(E$2,Kraftvärmeprod!$B$1:$AG$1,0),FALSE)/1,0)-IFERROR(VLOOKUP($B166,'Slutlig allokering kvv'!$B$2:$AC$462,MATCH(E$3,'Slutlig allokering kvv'!$B$1:$AJ$1,0),FALSE)/1,0)</f>
        <v>82.052200000000013</v>
      </c>
      <c r="F166">
        <f>IFERROR(VLOOKUP($B166,Kraftvärmeprod!$B$1:$AH$479,MATCH(F$2,Kraftvärmeprod!$B$1:$AG$1,0),FALSE)/1,0)-IFERROR(VLOOKUP($B166,'Slutlig allokering kvv'!$B$2:$AC$462,MATCH(F$3,'Slutlig allokering kvv'!$B$1:$AJ$1,0),FALSE)/1,0)</f>
        <v>0</v>
      </c>
      <c r="G166">
        <f>IFERROR(VLOOKUP($B166,Kraftvärmeprod!$B$1:$AH$479,MATCH(G$2,Kraftvärmeprod!$B$1:$AG$1,0),FALSE)/1,0)-IFERROR(VLOOKUP($B166,'Slutlig allokering kvv'!$B$2:$AC$462,MATCH(G$3,'Slutlig allokering kvv'!$B$1:$AJ$1,0),FALSE)/1,0)</f>
        <v>0</v>
      </c>
      <c r="H166">
        <f>IFERROR(VLOOKUP($B166,Kraftvärmeprod!$B$1:$AH$479,MATCH(H$2,Kraftvärmeprod!$B$1:$AG$1,0),FALSE)/1,0)-IFERROR(VLOOKUP($B166,'Slutlig allokering kvv'!$B$2:$AC$462,MATCH(H$3,'Slutlig allokering kvv'!$B$1:$AJ$1,0),FALSE)/1,0)</f>
        <v>0</v>
      </c>
      <c r="I166">
        <f>IFERROR(VLOOKUP($B166,Kraftvärmeprod!$B$1:$AH$479,MATCH(I$2,Kraftvärmeprod!$B$1:$AG$1,0),FALSE)/1,0)-IFERROR(VLOOKUP($B166,'Slutlig allokering kvv'!$B$2:$AC$462,MATCH(I$3,'Slutlig allokering kvv'!$B$1:$AJ$1,0),FALSE)/1,0)</f>
        <v>0.28639399999999998</v>
      </c>
      <c r="J166">
        <f>IFERROR(VLOOKUP($B166,Kraftvärmeprod!$B$1:$AH$479,MATCH(J$2,Kraftvärmeprod!$B$1:$AG$1,0),FALSE)/1,0)-IFERROR(VLOOKUP($B166,'Slutlig allokering kvv'!$B$2:$AC$462,MATCH(J$3,'Slutlig allokering kvv'!$B$1:$AJ$1,0),FALSE)/1,0)</f>
        <v>0</v>
      </c>
      <c r="K166">
        <f>IFERROR(VLOOKUP($B166,Kraftvärmeprod!$B$1:$AH$479,MATCH(K$2,Kraftvärmeprod!$B$1:$AG$1,0),FALSE)/1,0)-IFERROR(VLOOKUP($B166,'Slutlig allokering kvv'!$B$2:$AC$462,MATCH(K$3,'Slutlig allokering kvv'!$B$1:$AJ$1,0),FALSE)/1,0)</f>
        <v>0</v>
      </c>
      <c r="L166">
        <f>IFERROR(VLOOKUP($B166,Kraftvärmeprod!$B$1:$AH$479,MATCH(L$2,Kraftvärmeprod!$B$1:$AG$1,0),FALSE)/1,0)-IFERROR(VLOOKUP($B166,'Slutlig allokering kvv'!$B$2:$AC$462,MATCH(L$3,'Slutlig allokering kvv'!$B$1:$AJ$1,0),FALSE)/1,0)</f>
        <v>0</v>
      </c>
      <c r="M166" s="40">
        <f>IFERROR(VLOOKUP($B166,Miljö!$B$1:$S$477,MATCH(M$2,Miljö!$B$1:$X$1,0),FALSE)/1,0)-IFERROR(VLOOKUP($B166,'Slutlig allokering kvv'!$B$2:$AC$462,MATCH(M$3,'Slutlig allokering kvv'!$B$1:$AJ$1,0),FALSE)/1,0)</f>
        <v>3.5620400000000001</v>
      </c>
      <c r="N166">
        <f>IFERROR(VLOOKUP($B166,Kraftvärmeprod!$B$1:$AH$479,MATCH(N$2,Kraftvärmeprod!$B$1:$AG$1,0),FALSE)/1,0)-IFERROR(VLOOKUP($B166,'Slutlig allokering kvv'!$B$2:$AC$462,MATCH(N$3,'Slutlig allokering kvv'!$B$1:$AJ$1,0),FALSE)/1,0)</f>
        <v>0</v>
      </c>
      <c r="O166">
        <f>IFERROR(VLOOKUP($B166,Kraftvärmeprod!$B$1:$AH$479,MATCH(O$2,Kraftvärmeprod!$B$1:$AG$1,0),FALSE)/1,0)-IFERROR(VLOOKUP($B166,'Slutlig allokering kvv'!$B$2:$AC$462,MATCH(O$3,'Slutlig allokering kvv'!$B$1:$AJ$1,0),FALSE)/1,0)</f>
        <v>25.387500000000003</v>
      </c>
      <c r="P166">
        <f>IFERROR(VLOOKUP($B166,Kraftvärmeprod!$B$1:$AH$479,MATCH(P$2,Kraftvärmeprod!$B$1:$AG$1,0),FALSE)/1,0)-IFERROR(VLOOKUP($B166,'Slutlig allokering kvv'!$B$2:$AC$462,MATCH(P$3,'Slutlig allokering kvv'!$B$1:$AJ$1,0),FALSE)/1,0)</f>
        <v>0</v>
      </c>
      <c r="Q166">
        <f>IFERROR(VLOOKUP($B166,Kraftvärmeprod!$B$1:$AH$479,MATCH(Q$2,Kraftvärmeprod!$B$1:$AG$1,0),FALSE)/1,0)-IFERROR(VLOOKUP($B166,'Slutlig allokering kvv'!$B$2:$AC$462,MATCH(Q$3,'Slutlig allokering kvv'!$B$1:$AJ$1,0),FALSE)/1,0)</f>
        <v>0</v>
      </c>
      <c r="R166">
        <f>IFERROR(VLOOKUP($B166,Kraftvärmeprod!$B$1:$AH$479,MATCH(R$2,Kraftvärmeprod!$B$1:$AG$1,0),FALSE)/1,0)-IFERROR(VLOOKUP($B166,'Slutlig allokering kvv'!$B$2:$AC$462,MATCH(R$3,'Slutlig allokering kvv'!$B$1:$AJ$1,0),FALSE)/1,0)</f>
        <v>0</v>
      </c>
      <c r="S166">
        <f>IFERROR(VLOOKUP($B166,Kraftvärmeprod!$B$1:$AH$479,MATCH(S$2,Kraftvärmeprod!$B$1:$AG$1,0),FALSE)/1,0)-IFERROR(VLOOKUP($B166,'Slutlig allokering kvv'!$B$2:$AC$462,MATCH(S$3,'Slutlig allokering kvv'!$B$1:$AJ$1,0),FALSE)/1,0)</f>
        <v>0</v>
      </c>
      <c r="T166">
        <f>IFERROR(VLOOKUP($B166,Kraftvärmeprod!$B$1:$AH$479,MATCH(T$2,Kraftvärmeprod!$B$1:$AG$1,0),FALSE)/1,0)-IFERROR(VLOOKUP($B166,'Slutlig allokering kvv'!$B$2:$AC$462,MATCH(T$3,'Slutlig allokering kvv'!$B$1:$AJ$1,0),FALSE)/1,0)</f>
        <v>0</v>
      </c>
      <c r="U166">
        <f>IFERROR(VLOOKUP($B166,Kraftvärmeprod!$B$1:$AH$479,MATCH(U$2,Kraftvärmeprod!$B$1:$AG$1,0),FALSE)/1,0)-IFERROR(VLOOKUP($B166,'Slutlig allokering kvv'!$B$2:$AC$462,MATCH(U$3,'Slutlig allokering kvv'!$B$1:$AJ$1,0),FALSE)/1,0)</f>
        <v>0</v>
      </c>
      <c r="V166">
        <f>IFERROR(VLOOKUP($B166,Kraftvärmeprod!$B$1:$AH$479,MATCH(V$2,Kraftvärmeprod!$B$1:$AG$1,0),FALSE)/1,0)-IFERROR(VLOOKUP($B166,'Slutlig allokering kvv'!$B$2:$AC$462,MATCH(V$3,'Slutlig allokering kvv'!$B$1:$AJ$1,0),FALSE)/1,0)</f>
        <v>0</v>
      </c>
      <c r="W166">
        <f>IFERROR(VLOOKUP($B166,Kraftvärmeprod!$B$1:$AH$479,MATCH(W$2,Kraftvärmeprod!$B$1:$AG$1,0),FALSE)/1,0)-IFERROR(VLOOKUP($B166,'Slutlig allokering kvv'!$B$2:$AC$462,MATCH(W$3,'Slutlig allokering kvv'!$B$1:$AJ$1,0),FALSE)/1,0)</f>
        <v>0</v>
      </c>
      <c r="X166">
        <f>IFERROR(VLOOKUP($B166,Kraftvärmeprod!$B$1:$AH$479,MATCH(X$2,Kraftvärmeprod!$B$1:$AG$1,0),FALSE)/1,0)-IFERROR(VLOOKUP($B166,'Slutlig allokering kvv'!$B$2:$AC$462,MATCH(X$3,'Slutlig allokering kvv'!$B$1:$AJ$1,0),FALSE)/1,0)</f>
        <v>0</v>
      </c>
      <c r="Y166">
        <f>IFERROR(VLOOKUP($B166,Kraftvärmeprod!$B$1:$AH$479,MATCH(Y$2,Kraftvärmeprod!$B$1:$AG$1,0),FALSE)/1,0)-IFERROR(VLOOKUP($B166,'Slutlig allokering kvv'!$B$2:$AC$462,MATCH(Y$3,'Slutlig allokering kvv'!$B$1:$AJ$1,0),FALSE)/1,0)</f>
        <v>0</v>
      </c>
      <c r="Z166">
        <f>IFERROR(VLOOKUP($B166,Kraftvärmeprod!$B$1:$AH$479,MATCH(Z$2,Kraftvärmeprod!$B$1:$AG$1,0),FALSE)/1,0)-IFERROR(VLOOKUP($B166,'Slutlig allokering kvv'!$B$2:$AC$462,MATCH(Z$3,'Slutlig allokering kvv'!$B$1:$AJ$1,0),FALSE)/1,0)</f>
        <v>0</v>
      </c>
      <c r="AA166">
        <f>IFERROR(VLOOKUP($B166,Kraftvärmeprod!$B$1:$AH$479,MATCH(AA$2,Kraftvärmeprod!$B$1:$AG$1,0),FALSE)/1,0)-IFERROR(VLOOKUP($B166,'Slutlig allokering kvv'!$B$2:$AC$462,MATCH(AA$3,'Slutlig allokering kvv'!$B$1:$AJ$1,0),FALSE)/1,0)</f>
        <v>0</v>
      </c>
      <c r="AB166">
        <f>IFERROR(VLOOKUP($B166,Kraftvärmeprod!$B$1:$AH$479,MATCH(AB$2,Kraftvärmeprod!$B$1:$AG$1,0),FALSE)/1,0)-IFERROR(VLOOKUP($B166,'Slutlig allokering kvv'!$B$2:$AC$462,MATCH(AB$3,'Slutlig allokering kvv'!$B$1:$AJ$1,0),FALSE)/1,0)</f>
        <v>0</v>
      </c>
      <c r="AE166">
        <f t="shared" si="4"/>
        <v>107.72609400000002</v>
      </c>
      <c r="AG166">
        <f>IFERROR(VLOOKUP(B166,'Slutlig allokering kvv'!$B$2:$AJ$462,MATCH("Summa justerad allokerad tillförd energi (utan hjälpel och rökgaskondensering):",'Slutlig allokering kvv'!$B$1:$AK$1,0),FALSE)/1,"")</f>
        <v>117.824906</v>
      </c>
      <c r="AI166" s="23">
        <f>IFERROR(1-VLOOKUP(B166,'Slutlig allokering kvv'!$B$2:$AJ$462,MATCH("Andel av bränsle i kvv som allokerats till värme, exklusive rökgaskondensering och hjälpel",'Slutlig allokering kvv'!$B$1:$AK$1,0),FALSE),"")</f>
        <v>0.47761301878510853</v>
      </c>
      <c r="AK166" s="23">
        <f t="shared" si="5"/>
        <v>0.47761301878510853</v>
      </c>
    </row>
    <row r="167" spans="1:37" x14ac:dyDescent="0.25">
      <c r="A167" s="2" t="s">
        <v>238</v>
      </c>
      <c r="B167" s="2" t="s">
        <v>239</v>
      </c>
      <c r="C167" s="2" t="str">
        <f>IFERROR(VLOOKUP($B167,Kraftvärmeprod!$B$1:$AH$479,MATCH(C$3,Kraftvärmeprod!$B$1:$AG$1,0),FALSE)/1,"")</f>
        <v/>
      </c>
      <c r="D167" s="2" t="str">
        <f>IFERROR(VLOOKUP($B167,Kraftvärmeprod!$B$1:$AH$479,MATCH(D$3,Kraftvärmeprod!$B$1:$AG$1,0),FALSE)/1,"")</f>
        <v/>
      </c>
      <c r="E167">
        <f>IFERROR(VLOOKUP($B167,Kraftvärmeprod!$B$1:$AH$479,MATCH(E$2,Kraftvärmeprod!$B$1:$AG$1,0),FALSE)/1,0)-IFERROR(VLOOKUP($B167,'Slutlig allokering kvv'!$B$2:$AC$462,MATCH(E$3,'Slutlig allokering kvv'!$B$1:$AJ$1,0),FALSE)/1,0)</f>
        <v>0</v>
      </c>
      <c r="F167">
        <f>IFERROR(VLOOKUP($B167,Kraftvärmeprod!$B$1:$AH$479,MATCH(F$2,Kraftvärmeprod!$B$1:$AG$1,0),FALSE)/1,0)-IFERROR(VLOOKUP($B167,'Slutlig allokering kvv'!$B$2:$AC$462,MATCH(F$3,'Slutlig allokering kvv'!$B$1:$AJ$1,0),FALSE)/1,0)</f>
        <v>0</v>
      </c>
      <c r="G167">
        <f>IFERROR(VLOOKUP($B167,Kraftvärmeprod!$B$1:$AH$479,MATCH(G$2,Kraftvärmeprod!$B$1:$AG$1,0),FALSE)/1,0)-IFERROR(VLOOKUP($B167,'Slutlig allokering kvv'!$B$2:$AC$462,MATCH(G$3,'Slutlig allokering kvv'!$B$1:$AJ$1,0),FALSE)/1,0)</f>
        <v>0</v>
      </c>
      <c r="H167">
        <f>IFERROR(VLOOKUP($B167,Kraftvärmeprod!$B$1:$AH$479,MATCH(H$2,Kraftvärmeprod!$B$1:$AG$1,0),FALSE)/1,0)-IFERROR(VLOOKUP($B167,'Slutlig allokering kvv'!$B$2:$AC$462,MATCH(H$3,'Slutlig allokering kvv'!$B$1:$AJ$1,0),FALSE)/1,0)</f>
        <v>0</v>
      </c>
      <c r="I167">
        <f>IFERROR(VLOOKUP($B167,Kraftvärmeprod!$B$1:$AH$479,MATCH(I$2,Kraftvärmeprod!$B$1:$AG$1,0),FALSE)/1,0)-IFERROR(VLOOKUP($B167,'Slutlig allokering kvv'!$B$2:$AC$462,MATCH(I$3,'Slutlig allokering kvv'!$B$1:$AJ$1,0),FALSE)/1,0)</f>
        <v>0</v>
      </c>
      <c r="J167">
        <f>IFERROR(VLOOKUP($B167,Kraftvärmeprod!$B$1:$AH$479,MATCH(J$2,Kraftvärmeprod!$B$1:$AG$1,0),FALSE)/1,0)-IFERROR(VLOOKUP($B167,'Slutlig allokering kvv'!$B$2:$AC$462,MATCH(J$3,'Slutlig allokering kvv'!$B$1:$AJ$1,0),FALSE)/1,0)</f>
        <v>0</v>
      </c>
      <c r="K167">
        <f>IFERROR(VLOOKUP($B167,Kraftvärmeprod!$B$1:$AH$479,MATCH(K$2,Kraftvärmeprod!$B$1:$AG$1,0),FALSE)/1,0)-IFERROR(VLOOKUP($B167,'Slutlig allokering kvv'!$B$2:$AC$462,MATCH(K$3,'Slutlig allokering kvv'!$B$1:$AJ$1,0),FALSE)/1,0)</f>
        <v>0</v>
      </c>
      <c r="L167">
        <f>IFERROR(VLOOKUP($B167,Kraftvärmeprod!$B$1:$AH$479,MATCH(L$2,Kraftvärmeprod!$B$1:$AG$1,0),FALSE)/1,0)-IFERROR(VLOOKUP($B167,'Slutlig allokering kvv'!$B$2:$AC$462,MATCH(L$3,'Slutlig allokering kvv'!$B$1:$AJ$1,0),FALSE)/1,0)</f>
        <v>0</v>
      </c>
      <c r="M167" s="40">
        <f>IFERROR(VLOOKUP($B167,Miljö!$B$1:$S$477,MATCH(M$2,Miljö!$B$1:$X$1,0),FALSE)/1,0)-IFERROR(VLOOKUP($B167,'Slutlig allokering kvv'!$B$2:$AC$462,MATCH(M$3,'Slutlig allokering kvv'!$B$1:$AJ$1,0),FALSE)/1,0)</f>
        <v>0</v>
      </c>
      <c r="N167">
        <f>IFERROR(VLOOKUP($B167,Kraftvärmeprod!$B$1:$AH$479,MATCH(N$2,Kraftvärmeprod!$B$1:$AG$1,0),FALSE)/1,0)-IFERROR(VLOOKUP($B167,'Slutlig allokering kvv'!$B$2:$AC$462,MATCH(N$3,'Slutlig allokering kvv'!$B$1:$AJ$1,0),FALSE)/1,0)</f>
        <v>0</v>
      </c>
      <c r="O167">
        <f>IFERROR(VLOOKUP($B167,Kraftvärmeprod!$B$1:$AH$479,MATCH(O$2,Kraftvärmeprod!$B$1:$AG$1,0),FALSE)/1,0)-IFERROR(VLOOKUP($B167,'Slutlig allokering kvv'!$B$2:$AC$462,MATCH(O$3,'Slutlig allokering kvv'!$B$1:$AJ$1,0),FALSE)/1,0)</f>
        <v>0</v>
      </c>
      <c r="P167">
        <f>IFERROR(VLOOKUP($B167,Kraftvärmeprod!$B$1:$AH$479,MATCH(P$2,Kraftvärmeprod!$B$1:$AG$1,0),FALSE)/1,0)-IFERROR(VLOOKUP($B167,'Slutlig allokering kvv'!$B$2:$AC$462,MATCH(P$3,'Slutlig allokering kvv'!$B$1:$AJ$1,0),FALSE)/1,0)</f>
        <v>0</v>
      </c>
      <c r="Q167">
        <f>IFERROR(VLOOKUP($B167,Kraftvärmeprod!$B$1:$AH$479,MATCH(Q$2,Kraftvärmeprod!$B$1:$AG$1,0),FALSE)/1,0)-IFERROR(VLOOKUP($B167,'Slutlig allokering kvv'!$B$2:$AC$462,MATCH(Q$3,'Slutlig allokering kvv'!$B$1:$AJ$1,0),FALSE)/1,0)</f>
        <v>0</v>
      </c>
      <c r="R167">
        <f>IFERROR(VLOOKUP($B167,Kraftvärmeprod!$B$1:$AH$479,MATCH(R$2,Kraftvärmeprod!$B$1:$AG$1,0),FALSE)/1,0)-IFERROR(VLOOKUP($B167,'Slutlig allokering kvv'!$B$2:$AC$462,MATCH(R$3,'Slutlig allokering kvv'!$B$1:$AJ$1,0),FALSE)/1,0)</f>
        <v>0</v>
      </c>
      <c r="S167">
        <f>IFERROR(VLOOKUP($B167,Kraftvärmeprod!$B$1:$AH$479,MATCH(S$2,Kraftvärmeprod!$B$1:$AG$1,0),FALSE)/1,0)-IFERROR(VLOOKUP($B167,'Slutlig allokering kvv'!$B$2:$AC$462,MATCH(S$3,'Slutlig allokering kvv'!$B$1:$AJ$1,0),FALSE)/1,0)</f>
        <v>0</v>
      </c>
      <c r="T167">
        <f>IFERROR(VLOOKUP($B167,Kraftvärmeprod!$B$1:$AH$479,MATCH(T$2,Kraftvärmeprod!$B$1:$AG$1,0),FALSE)/1,0)-IFERROR(VLOOKUP($B167,'Slutlig allokering kvv'!$B$2:$AC$462,MATCH(T$3,'Slutlig allokering kvv'!$B$1:$AJ$1,0),FALSE)/1,0)</f>
        <v>0</v>
      </c>
      <c r="U167">
        <f>IFERROR(VLOOKUP($B167,Kraftvärmeprod!$B$1:$AH$479,MATCH(U$2,Kraftvärmeprod!$B$1:$AG$1,0),FALSE)/1,0)-IFERROR(VLOOKUP($B167,'Slutlig allokering kvv'!$B$2:$AC$462,MATCH(U$3,'Slutlig allokering kvv'!$B$1:$AJ$1,0),FALSE)/1,0)</f>
        <v>0</v>
      </c>
      <c r="V167">
        <f>IFERROR(VLOOKUP($B167,Kraftvärmeprod!$B$1:$AH$479,MATCH(V$2,Kraftvärmeprod!$B$1:$AG$1,0),FALSE)/1,0)-IFERROR(VLOOKUP($B167,'Slutlig allokering kvv'!$B$2:$AC$462,MATCH(V$3,'Slutlig allokering kvv'!$B$1:$AJ$1,0),FALSE)/1,0)</f>
        <v>0</v>
      </c>
      <c r="W167">
        <f>IFERROR(VLOOKUP($B167,Kraftvärmeprod!$B$1:$AH$479,MATCH(W$2,Kraftvärmeprod!$B$1:$AG$1,0),FALSE)/1,0)-IFERROR(VLOOKUP($B167,'Slutlig allokering kvv'!$B$2:$AC$462,MATCH(W$3,'Slutlig allokering kvv'!$B$1:$AJ$1,0),FALSE)/1,0)</f>
        <v>0</v>
      </c>
      <c r="X167">
        <f>IFERROR(VLOOKUP($B167,Kraftvärmeprod!$B$1:$AH$479,MATCH(X$2,Kraftvärmeprod!$B$1:$AG$1,0),FALSE)/1,0)-IFERROR(VLOOKUP($B167,'Slutlig allokering kvv'!$B$2:$AC$462,MATCH(X$3,'Slutlig allokering kvv'!$B$1:$AJ$1,0),FALSE)/1,0)</f>
        <v>0</v>
      </c>
      <c r="Y167">
        <f>IFERROR(VLOOKUP($B167,Kraftvärmeprod!$B$1:$AH$479,MATCH(Y$2,Kraftvärmeprod!$B$1:$AG$1,0),FALSE)/1,0)-IFERROR(VLOOKUP($B167,'Slutlig allokering kvv'!$B$2:$AC$462,MATCH(Y$3,'Slutlig allokering kvv'!$B$1:$AJ$1,0),FALSE)/1,0)</f>
        <v>0</v>
      </c>
      <c r="Z167">
        <f>IFERROR(VLOOKUP($B167,Kraftvärmeprod!$B$1:$AH$479,MATCH(Z$2,Kraftvärmeprod!$B$1:$AG$1,0),FALSE)/1,0)-IFERROR(VLOOKUP($B167,'Slutlig allokering kvv'!$B$2:$AC$462,MATCH(Z$3,'Slutlig allokering kvv'!$B$1:$AJ$1,0),FALSE)/1,0)</f>
        <v>0</v>
      </c>
      <c r="AA167">
        <f>IFERROR(VLOOKUP($B167,Kraftvärmeprod!$B$1:$AH$479,MATCH(AA$2,Kraftvärmeprod!$B$1:$AG$1,0),FALSE)/1,0)-IFERROR(VLOOKUP($B167,'Slutlig allokering kvv'!$B$2:$AC$462,MATCH(AA$3,'Slutlig allokering kvv'!$B$1:$AJ$1,0),FALSE)/1,0)</f>
        <v>0</v>
      </c>
      <c r="AB167">
        <f>IFERROR(VLOOKUP($B167,Kraftvärmeprod!$B$1:$AH$479,MATCH(AB$2,Kraftvärmeprod!$B$1:$AG$1,0),FALSE)/1,0)-IFERROR(VLOOKUP($B167,'Slutlig allokering kvv'!$B$2:$AC$462,MATCH(AB$3,'Slutlig allokering kvv'!$B$1:$AJ$1,0),FALSE)/1,0)</f>
        <v>0</v>
      </c>
      <c r="AE167">
        <f t="shared" si="4"/>
        <v>0</v>
      </c>
      <c r="AG167">
        <f>IFERROR(VLOOKUP(B167,'Slutlig allokering kvv'!$B$2:$AJ$462,MATCH("Summa justerad allokerad tillförd energi (utan hjälpel och rökgaskondensering):",'Slutlig allokering kvv'!$B$1:$AK$1,0),FALSE)/1,"")</f>
        <v>0</v>
      </c>
      <c r="AI167" s="23" t="str">
        <f>IFERROR(1-VLOOKUP(B167,'Slutlig allokering kvv'!$B$2:$AJ$462,MATCH("Andel av bränsle i kvv som allokerats till värme, exklusive rökgaskondensering och hjälpel",'Slutlig allokering kvv'!$B$1:$AK$1,0),FALSE),"")</f>
        <v/>
      </c>
      <c r="AK167" s="23" t="str">
        <f t="shared" si="5"/>
        <v/>
      </c>
    </row>
    <row r="168" spans="1:37" x14ac:dyDescent="0.25">
      <c r="A168" s="2" t="s">
        <v>238</v>
      </c>
      <c r="B168" s="2" t="s">
        <v>240</v>
      </c>
      <c r="C168" s="2" t="str">
        <f>IFERROR(VLOOKUP($B168,Kraftvärmeprod!$B$1:$AH$479,MATCH(C$3,Kraftvärmeprod!$B$1:$AG$1,0),FALSE)/1,"")</f>
        <v/>
      </c>
      <c r="D168" s="2" t="str">
        <f>IFERROR(VLOOKUP($B168,Kraftvärmeprod!$B$1:$AH$479,MATCH(D$3,Kraftvärmeprod!$B$1:$AG$1,0),FALSE)/1,"")</f>
        <v/>
      </c>
      <c r="E168">
        <f>IFERROR(VLOOKUP($B168,Kraftvärmeprod!$B$1:$AH$479,MATCH(E$2,Kraftvärmeprod!$B$1:$AG$1,0),FALSE)/1,0)-IFERROR(VLOOKUP($B168,'Slutlig allokering kvv'!$B$2:$AC$462,MATCH(E$3,'Slutlig allokering kvv'!$B$1:$AJ$1,0),FALSE)/1,0)</f>
        <v>0</v>
      </c>
      <c r="F168">
        <f>IFERROR(VLOOKUP($B168,Kraftvärmeprod!$B$1:$AH$479,MATCH(F$2,Kraftvärmeprod!$B$1:$AG$1,0),FALSE)/1,0)-IFERROR(VLOOKUP($B168,'Slutlig allokering kvv'!$B$2:$AC$462,MATCH(F$3,'Slutlig allokering kvv'!$B$1:$AJ$1,0),FALSE)/1,0)</f>
        <v>0</v>
      </c>
      <c r="G168">
        <f>IFERROR(VLOOKUP($B168,Kraftvärmeprod!$B$1:$AH$479,MATCH(G$2,Kraftvärmeprod!$B$1:$AG$1,0),FALSE)/1,0)-IFERROR(VLOOKUP($B168,'Slutlig allokering kvv'!$B$2:$AC$462,MATCH(G$3,'Slutlig allokering kvv'!$B$1:$AJ$1,0),FALSE)/1,0)</f>
        <v>0</v>
      </c>
      <c r="H168">
        <f>IFERROR(VLOOKUP($B168,Kraftvärmeprod!$B$1:$AH$479,MATCH(H$2,Kraftvärmeprod!$B$1:$AG$1,0),FALSE)/1,0)-IFERROR(VLOOKUP($B168,'Slutlig allokering kvv'!$B$2:$AC$462,MATCH(H$3,'Slutlig allokering kvv'!$B$1:$AJ$1,0),FALSE)/1,0)</f>
        <v>0</v>
      </c>
      <c r="I168">
        <f>IFERROR(VLOOKUP($B168,Kraftvärmeprod!$B$1:$AH$479,MATCH(I$2,Kraftvärmeprod!$B$1:$AG$1,0),FALSE)/1,0)-IFERROR(VLOOKUP($B168,'Slutlig allokering kvv'!$B$2:$AC$462,MATCH(I$3,'Slutlig allokering kvv'!$B$1:$AJ$1,0),FALSE)/1,0)</f>
        <v>0</v>
      </c>
      <c r="J168">
        <f>IFERROR(VLOOKUP($B168,Kraftvärmeprod!$B$1:$AH$479,MATCH(J$2,Kraftvärmeprod!$B$1:$AG$1,0),FALSE)/1,0)-IFERROR(VLOOKUP($B168,'Slutlig allokering kvv'!$B$2:$AC$462,MATCH(J$3,'Slutlig allokering kvv'!$B$1:$AJ$1,0),FALSE)/1,0)</f>
        <v>0</v>
      </c>
      <c r="K168">
        <f>IFERROR(VLOOKUP($B168,Kraftvärmeprod!$B$1:$AH$479,MATCH(K$2,Kraftvärmeprod!$B$1:$AG$1,0),FALSE)/1,0)-IFERROR(VLOOKUP($B168,'Slutlig allokering kvv'!$B$2:$AC$462,MATCH(K$3,'Slutlig allokering kvv'!$B$1:$AJ$1,0),FALSE)/1,0)</f>
        <v>0</v>
      </c>
      <c r="L168">
        <f>IFERROR(VLOOKUP($B168,Kraftvärmeprod!$B$1:$AH$479,MATCH(L$2,Kraftvärmeprod!$B$1:$AG$1,0),FALSE)/1,0)-IFERROR(VLOOKUP($B168,'Slutlig allokering kvv'!$B$2:$AC$462,MATCH(L$3,'Slutlig allokering kvv'!$B$1:$AJ$1,0),FALSE)/1,0)</f>
        <v>0</v>
      </c>
      <c r="M168" s="40">
        <f>IFERROR(VLOOKUP($B168,Miljö!$B$1:$S$477,MATCH(M$2,Miljö!$B$1:$X$1,0),FALSE)/1,0)-IFERROR(VLOOKUP($B168,'Slutlig allokering kvv'!$B$2:$AC$462,MATCH(M$3,'Slutlig allokering kvv'!$B$1:$AJ$1,0),FALSE)/1,0)</f>
        <v>0</v>
      </c>
      <c r="N168">
        <f>IFERROR(VLOOKUP($B168,Kraftvärmeprod!$B$1:$AH$479,MATCH(N$2,Kraftvärmeprod!$B$1:$AG$1,0),FALSE)/1,0)-IFERROR(VLOOKUP($B168,'Slutlig allokering kvv'!$B$2:$AC$462,MATCH(N$3,'Slutlig allokering kvv'!$B$1:$AJ$1,0),FALSE)/1,0)</f>
        <v>0</v>
      </c>
      <c r="O168">
        <f>IFERROR(VLOOKUP($B168,Kraftvärmeprod!$B$1:$AH$479,MATCH(O$2,Kraftvärmeprod!$B$1:$AG$1,0),FALSE)/1,0)-IFERROR(VLOOKUP($B168,'Slutlig allokering kvv'!$B$2:$AC$462,MATCH(O$3,'Slutlig allokering kvv'!$B$1:$AJ$1,0),FALSE)/1,0)</f>
        <v>0</v>
      </c>
      <c r="P168">
        <f>IFERROR(VLOOKUP($B168,Kraftvärmeprod!$B$1:$AH$479,MATCH(P$2,Kraftvärmeprod!$B$1:$AG$1,0),FALSE)/1,0)-IFERROR(VLOOKUP($B168,'Slutlig allokering kvv'!$B$2:$AC$462,MATCH(P$3,'Slutlig allokering kvv'!$B$1:$AJ$1,0),FALSE)/1,0)</f>
        <v>0</v>
      </c>
      <c r="Q168">
        <f>IFERROR(VLOOKUP($B168,Kraftvärmeprod!$B$1:$AH$479,MATCH(Q$2,Kraftvärmeprod!$B$1:$AG$1,0),FALSE)/1,0)-IFERROR(VLOOKUP($B168,'Slutlig allokering kvv'!$B$2:$AC$462,MATCH(Q$3,'Slutlig allokering kvv'!$B$1:$AJ$1,0),FALSE)/1,0)</f>
        <v>0</v>
      </c>
      <c r="R168">
        <f>IFERROR(VLOOKUP($B168,Kraftvärmeprod!$B$1:$AH$479,MATCH(R$2,Kraftvärmeprod!$B$1:$AG$1,0),FALSE)/1,0)-IFERROR(VLOOKUP($B168,'Slutlig allokering kvv'!$B$2:$AC$462,MATCH(R$3,'Slutlig allokering kvv'!$B$1:$AJ$1,0),FALSE)/1,0)</f>
        <v>0</v>
      </c>
      <c r="S168">
        <f>IFERROR(VLOOKUP($B168,Kraftvärmeprod!$B$1:$AH$479,MATCH(S$2,Kraftvärmeprod!$B$1:$AG$1,0),FALSE)/1,0)-IFERROR(VLOOKUP($B168,'Slutlig allokering kvv'!$B$2:$AC$462,MATCH(S$3,'Slutlig allokering kvv'!$B$1:$AJ$1,0),FALSE)/1,0)</f>
        <v>0</v>
      </c>
      <c r="T168">
        <f>IFERROR(VLOOKUP($B168,Kraftvärmeprod!$B$1:$AH$479,MATCH(T$2,Kraftvärmeprod!$B$1:$AG$1,0),FALSE)/1,0)-IFERROR(VLOOKUP($B168,'Slutlig allokering kvv'!$B$2:$AC$462,MATCH(T$3,'Slutlig allokering kvv'!$B$1:$AJ$1,0),FALSE)/1,0)</f>
        <v>0</v>
      </c>
      <c r="U168">
        <f>IFERROR(VLOOKUP($B168,Kraftvärmeprod!$B$1:$AH$479,MATCH(U$2,Kraftvärmeprod!$B$1:$AG$1,0),FALSE)/1,0)-IFERROR(VLOOKUP($B168,'Slutlig allokering kvv'!$B$2:$AC$462,MATCH(U$3,'Slutlig allokering kvv'!$B$1:$AJ$1,0),FALSE)/1,0)</f>
        <v>0</v>
      </c>
      <c r="V168">
        <f>IFERROR(VLOOKUP($B168,Kraftvärmeprod!$B$1:$AH$479,MATCH(V$2,Kraftvärmeprod!$B$1:$AG$1,0),FALSE)/1,0)-IFERROR(VLOOKUP($B168,'Slutlig allokering kvv'!$B$2:$AC$462,MATCH(V$3,'Slutlig allokering kvv'!$B$1:$AJ$1,0),FALSE)/1,0)</f>
        <v>0</v>
      </c>
      <c r="W168">
        <f>IFERROR(VLOOKUP($B168,Kraftvärmeprod!$B$1:$AH$479,MATCH(W$2,Kraftvärmeprod!$B$1:$AG$1,0),FALSE)/1,0)-IFERROR(VLOOKUP($B168,'Slutlig allokering kvv'!$B$2:$AC$462,MATCH(W$3,'Slutlig allokering kvv'!$B$1:$AJ$1,0),FALSE)/1,0)</f>
        <v>0</v>
      </c>
      <c r="X168">
        <f>IFERROR(VLOOKUP($B168,Kraftvärmeprod!$B$1:$AH$479,MATCH(X$2,Kraftvärmeprod!$B$1:$AG$1,0),FALSE)/1,0)-IFERROR(VLOOKUP($B168,'Slutlig allokering kvv'!$B$2:$AC$462,MATCH(X$3,'Slutlig allokering kvv'!$B$1:$AJ$1,0),FALSE)/1,0)</f>
        <v>0</v>
      </c>
      <c r="Y168">
        <f>IFERROR(VLOOKUP($B168,Kraftvärmeprod!$B$1:$AH$479,MATCH(Y$2,Kraftvärmeprod!$B$1:$AG$1,0),FALSE)/1,0)-IFERROR(VLOOKUP($B168,'Slutlig allokering kvv'!$B$2:$AC$462,MATCH(Y$3,'Slutlig allokering kvv'!$B$1:$AJ$1,0),FALSE)/1,0)</f>
        <v>0</v>
      </c>
      <c r="Z168">
        <f>IFERROR(VLOOKUP($B168,Kraftvärmeprod!$B$1:$AH$479,MATCH(Z$2,Kraftvärmeprod!$B$1:$AG$1,0),FALSE)/1,0)-IFERROR(VLOOKUP($B168,'Slutlig allokering kvv'!$B$2:$AC$462,MATCH(Z$3,'Slutlig allokering kvv'!$B$1:$AJ$1,0),FALSE)/1,0)</f>
        <v>0</v>
      </c>
      <c r="AA168">
        <f>IFERROR(VLOOKUP($B168,Kraftvärmeprod!$B$1:$AH$479,MATCH(AA$2,Kraftvärmeprod!$B$1:$AG$1,0),FALSE)/1,0)-IFERROR(VLOOKUP($B168,'Slutlig allokering kvv'!$B$2:$AC$462,MATCH(AA$3,'Slutlig allokering kvv'!$B$1:$AJ$1,0),FALSE)/1,0)</f>
        <v>0</v>
      </c>
      <c r="AB168">
        <f>IFERROR(VLOOKUP($B168,Kraftvärmeprod!$B$1:$AH$479,MATCH(AB$2,Kraftvärmeprod!$B$1:$AG$1,0),FALSE)/1,0)-IFERROR(VLOOKUP($B168,'Slutlig allokering kvv'!$B$2:$AC$462,MATCH(AB$3,'Slutlig allokering kvv'!$B$1:$AJ$1,0),FALSE)/1,0)</f>
        <v>0</v>
      </c>
      <c r="AE168">
        <f t="shared" si="4"/>
        <v>0</v>
      </c>
      <c r="AG168">
        <f>IFERROR(VLOOKUP(B168,'Slutlig allokering kvv'!$B$2:$AJ$462,MATCH("Summa justerad allokerad tillförd energi (utan hjälpel och rökgaskondensering):",'Slutlig allokering kvv'!$B$1:$AK$1,0),FALSE)/1,"")</f>
        <v>0</v>
      </c>
      <c r="AI168" s="23" t="str">
        <f>IFERROR(1-VLOOKUP(B168,'Slutlig allokering kvv'!$B$2:$AJ$462,MATCH("Andel av bränsle i kvv som allokerats till värme, exklusive rökgaskondensering och hjälpel",'Slutlig allokering kvv'!$B$1:$AK$1,0),FALSE),"")</f>
        <v/>
      </c>
      <c r="AK168" s="23" t="str">
        <f t="shared" si="5"/>
        <v/>
      </c>
    </row>
    <row r="169" spans="1:37" x14ac:dyDescent="0.25">
      <c r="A169" s="2" t="s">
        <v>238</v>
      </c>
      <c r="B169" s="2" t="s">
        <v>241</v>
      </c>
      <c r="C169" s="2" t="str">
        <f>IFERROR(VLOOKUP($B169,Kraftvärmeprod!$B$1:$AH$479,MATCH(C$3,Kraftvärmeprod!$B$1:$AG$1,0),FALSE)/1,"")</f>
        <v/>
      </c>
      <c r="D169" s="2" t="str">
        <f>IFERROR(VLOOKUP($B169,Kraftvärmeprod!$B$1:$AH$479,MATCH(D$3,Kraftvärmeprod!$B$1:$AG$1,0),FALSE)/1,"")</f>
        <v/>
      </c>
      <c r="E169">
        <f>IFERROR(VLOOKUP($B169,Kraftvärmeprod!$B$1:$AH$479,MATCH(E$2,Kraftvärmeprod!$B$1:$AG$1,0),FALSE)/1,0)-IFERROR(VLOOKUP($B169,'Slutlig allokering kvv'!$B$2:$AC$462,MATCH(E$3,'Slutlig allokering kvv'!$B$1:$AJ$1,0),FALSE)/1,0)</f>
        <v>0</v>
      </c>
      <c r="F169">
        <f>IFERROR(VLOOKUP($B169,Kraftvärmeprod!$B$1:$AH$479,MATCH(F$2,Kraftvärmeprod!$B$1:$AG$1,0),FALSE)/1,0)-IFERROR(VLOOKUP($B169,'Slutlig allokering kvv'!$B$2:$AC$462,MATCH(F$3,'Slutlig allokering kvv'!$B$1:$AJ$1,0),FALSE)/1,0)</f>
        <v>0</v>
      </c>
      <c r="G169">
        <f>IFERROR(VLOOKUP($B169,Kraftvärmeprod!$B$1:$AH$479,MATCH(G$2,Kraftvärmeprod!$B$1:$AG$1,0),FALSE)/1,0)-IFERROR(VLOOKUP($B169,'Slutlig allokering kvv'!$B$2:$AC$462,MATCH(G$3,'Slutlig allokering kvv'!$B$1:$AJ$1,0),FALSE)/1,0)</f>
        <v>0</v>
      </c>
      <c r="H169">
        <f>IFERROR(VLOOKUP($B169,Kraftvärmeprod!$B$1:$AH$479,MATCH(H$2,Kraftvärmeprod!$B$1:$AG$1,0),FALSE)/1,0)-IFERROR(VLOOKUP($B169,'Slutlig allokering kvv'!$B$2:$AC$462,MATCH(H$3,'Slutlig allokering kvv'!$B$1:$AJ$1,0),FALSE)/1,0)</f>
        <v>0</v>
      </c>
      <c r="I169">
        <f>IFERROR(VLOOKUP($B169,Kraftvärmeprod!$B$1:$AH$479,MATCH(I$2,Kraftvärmeprod!$B$1:$AG$1,0),FALSE)/1,0)-IFERROR(VLOOKUP($B169,'Slutlig allokering kvv'!$B$2:$AC$462,MATCH(I$3,'Slutlig allokering kvv'!$B$1:$AJ$1,0),FALSE)/1,0)</f>
        <v>0</v>
      </c>
      <c r="J169">
        <f>IFERROR(VLOOKUP($B169,Kraftvärmeprod!$B$1:$AH$479,MATCH(J$2,Kraftvärmeprod!$B$1:$AG$1,0),FALSE)/1,0)-IFERROR(VLOOKUP($B169,'Slutlig allokering kvv'!$B$2:$AC$462,MATCH(J$3,'Slutlig allokering kvv'!$B$1:$AJ$1,0),FALSE)/1,0)</f>
        <v>0</v>
      </c>
      <c r="K169">
        <f>IFERROR(VLOOKUP($B169,Kraftvärmeprod!$B$1:$AH$479,MATCH(K$2,Kraftvärmeprod!$B$1:$AG$1,0),FALSE)/1,0)-IFERROR(VLOOKUP($B169,'Slutlig allokering kvv'!$B$2:$AC$462,MATCH(K$3,'Slutlig allokering kvv'!$B$1:$AJ$1,0),FALSE)/1,0)</f>
        <v>0</v>
      </c>
      <c r="L169">
        <f>IFERROR(VLOOKUP($B169,Kraftvärmeprod!$B$1:$AH$479,MATCH(L$2,Kraftvärmeprod!$B$1:$AG$1,0),FALSE)/1,0)-IFERROR(VLOOKUP($B169,'Slutlig allokering kvv'!$B$2:$AC$462,MATCH(L$3,'Slutlig allokering kvv'!$B$1:$AJ$1,0),FALSE)/1,0)</f>
        <v>0</v>
      </c>
      <c r="M169" s="40">
        <f>IFERROR(VLOOKUP($B169,Miljö!$B$1:$S$477,MATCH(M$2,Miljö!$B$1:$X$1,0),FALSE)/1,0)-IFERROR(VLOOKUP($B169,'Slutlig allokering kvv'!$B$2:$AC$462,MATCH(M$3,'Slutlig allokering kvv'!$B$1:$AJ$1,0),FALSE)/1,0)</f>
        <v>0</v>
      </c>
      <c r="N169">
        <f>IFERROR(VLOOKUP($B169,Kraftvärmeprod!$B$1:$AH$479,MATCH(N$2,Kraftvärmeprod!$B$1:$AG$1,0),FALSE)/1,0)-IFERROR(VLOOKUP($B169,'Slutlig allokering kvv'!$B$2:$AC$462,MATCH(N$3,'Slutlig allokering kvv'!$B$1:$AJ$1,0),FALSE)/1,0)</f>
        <v>0</v>
      </c>
      <c r="O169">
        <f>IFERROR(VLOOKUP($B169,Kraftvärmeprod!$B$1:$AH$479,MATCH(O$2,Kraftvärmeprod!$B$1:$AG$1,0),FALSE)/1,0)-IFERROR(VLOOKUP($B169,'Slutlig allokering kvv'!$B$2:$AC$462,MATCH(O$3,'Slutlig allokering kvv'!$B$1:$AJ$1,0),FALSE)/1,0)</f>
        <v>0</v>
      </c>
      <c r="P169">
        <f>IFERROR(VLOOKUP($B169,Kraftvärmeprod!$B$1:$AH$479,MATCH(P$2,Kraftvärmeprod!$B$1:$AG$1,0),FALSE)/1,0)-IFERROR(VLOOKUP($B169,'Slutlig allokering kvv'!$B$2:$AC$462,MATCH(P$3,'Slutlig allokering kvv'!$B$1:$AJ$1,0),FALSE)/1,0)</f>
        <v>0</v>
      </c>
      <c r="Q169">
        <f>IFERROR(VLOOKUP($B169,Kraftvärmeprod!$B$1:$AH$479,MATCH(Q$2,Kraftvärmeprod!$B$1:$AG$1,0),FALSE)/1,0)-IFERROR(VLOOKUP($B169,'Slutlig allokering kvv'!$B$2:$AC$462,MATCH(Q$3,'Slutlig allokering kvv'!$B$1:$AJ$1,0),FALSE)/1,0)</f>
        <v>0</v>
      </c>
      <c r="R169">
        <f>IFERROR(VLOOKUP($B169,Kraftvärmeprod!$B$1:$AH$479,MATCH(R$2,Kraftvärmeprod!$B$1:$AG$1,0),FALSE)/1,0)-IFERROR(VLOOKUP($B169,'Slutlig allokering kvv'!$B$2:$AC$462,MATCH(R$3,'Slutlig allokering kvv'!$B$1:$AJ$1,0),FALSE)/1,0)</f>
        <v>0</v>
      </c>
      <c r="S169">
        <f>IFERROR(VLOOKUP($B169,Kraftvärmeprod!$B$1:$AH$479,MATCH(S$2,Kraftvärmeprod!$B$1:$AG$1,0),FALSE)/1,0)-IFERROR(VLOOKUP($B169,'Slutlig allokering kvv'!$B$2:$AC$462,MATCH(S$3,'Slutlig allokering kvv'!$B$1:$AJ$1,0),FALSE)/1,0)</f>
        <v>0</v>
      </c>
      <c r="T169">
        <f>IFERROR(VLOOKUP($B169,Kraftvärmeprod!$B$1:$AH$479,MATCH(T$2,Kraftvärmeprod!$B$1:$AG$1,0),FALSE)/1,0)-IFERROR(VLOOKUP($B169,'Slutlig allokering kvv'!$B$2:$AC$462,MATCH(T$3,'Slutlig allokering kvv'!$B$1:$AJ$1,0),FALSE)/1,0)</f>
        <v>0</v>
      </c>
      <c r="U169">
        <f>IFERROR(VLOOKUP($B169,Kraftvärmeprod!$B$1:$AH$479,MATCH(U$2,Kraftvärmeprod!$B$1:$AG$1,0),FALSE)/1,0)-IFERROR(VLOOKUP($B169,'Slutlig allokering kvv'!$B$2:$AC$462,MATCH(U$3,'Slutlig allokering kvv'!$B$1:$AJ$1,0),FALSE)/1,0)</f>
        <v>0</v>
      </c>
      <c r="V169">
        <f>IFERROR(VLOOKUP($B169,Kraftvärmeprod!$B$1:$AH$479,MATCH(V$2,Kraftvärmeprod!$B$1:$AG$1,0),FALSE)/1,0)-IFERROR(VLOOKUP($B169,'Slutlig allokering kvv'!$B$2:$AC$462,MATCH(V$3,'Slutlig allokering kvv'!$B$1:$AJ$1,0),FALSE)/1,0)</f>
        <v>0</v>
      </c>
      <c r="W169">
        <f>IFERROR(VLOOKUP($B169,Kraftvärmeprod!$B$1:$AH$479,MATCH(W$2,Kraftvärmeprod!$B$1:$AG$1,0),FALSE)/1,0)-IFERROR(VLOOKUP($B169,'Slutlig allokering kvv'!$B$2:$AC$462,MATCH(W$3,'Slutlig allokering kvv'!$B$1:$AJ$1,0),FALSE)/1,0)</f>
        <v>0</v>
      </c>
      <c r="X169">
        <f>IFERROR(VLOOKUP($B169,Kraftvärmeprod!$B$1:$AH$479,MATCH(X$2,Kraftvärmeprod!$B$1:$AG$1,0),FALSE)/1,0)-IFERROR(VLOOKUP($B169,'Slutlig allokering kvv'!$B$2:$AC$462,MATCH(X$3,'Slutlig allokering kvv'!$B$1:$AJ$1,0),FALSE)/1,0)</f>
        <v>0</v>
      </c>
      <c r="Y169">
        <f>IFERROR(VLOOKUP($B169,Kraftvärmeprod!$B$1:$AH$479,MATCH(Y$2,Kraftvärmeprod!$B$1:$AG$1,0),FALSE)/1,0)-IFERROR(VLOOKUP($B169,'Slutlig allokering kvv'!$B$2:$AC$462,MATCH(Y$3,'Slutlig allokering kvv'!$B$1:$AJ$1,0),FALSE)/1,0)</f>
        <v>0</v>
      </c>
      <c r="Z169">
        <f>IFERROR(VLOOKUP($B169,Kraftvärmeprod!$B$1:$AH$479,MATCH(Z$2,Kraftvärmeprod!$B$1:$AG$1,0),FALSE)/1,0)-IFERROR(VLOOKUP($B169,'Slutlig allokering kvv'!$B$2:$AC$462,MATCH(Z$3,'Slutlig allokering kvv'!$B$1:$AJ$1,0),FALSE)/1,0)</f>
        <v>0</v>
      </c>
      <c r="AA169">
        <f>IFERROR(VLOOKUP($B169,Kraftvärmeprod!$B$1:$AH$479,MATCH(AA$2,Kraftvärmeprod!$B$1:$AG$1,0),FALSE)/1,0)-IFERROR(VLOOKUP($B169,'Slutlig allokering kvv'!$B$2:$AC$462,MATCH(AA$3,'Slutlig allokering kvv'!$B$1:$AJ$1,0),FALSE)/1,0)</f>
        <v>0</v>
      </c>
      <c r="AB169">
        <f>IFERROR(VLOOKUP($B169,Kraftvärmeprod!$B$1:$AH$479,MATCH(AB$2,Kraftvärmeprod!$B$1:$AG$1,0),FALSE)/1,0)-IFERROR(VLOOKUP($B169,'Slutlig allokering kvv'!$B$2:$AC$462,MATCH(AB$3,'Slutlig allokering kvv'!$B$1:$AJ$1,0),FALSE)/1,0)</f>
        <v>0</v>
      </c>
      <c r="AE169">
        <f t="shared" si="4"/>
        <v>0</v>
      </c>
      <c r="AG169">
        <f>IFERROR(VLOOKUP(B169,'Slutlig allokering kvv'!$B$2:$AJ$462,MATCH("Summa justerad allokerad tillförd energi (utan hjälpel och rökgaskondensering):",'Slutlig allokering kvv'!$B$1:$AK$1,0),FALSE)/1,"")</f>
        <v>0</v>
      </c>
      <c r="AI169" s="23" t="str">
        <f>IFERROR(1-VLOOKUP(B169,'Slutlig allokering kvv'!$B$2:$AJ$462,MATCH("Andel av bränsle i kvv som allokerats till värme, exklusive rökgaskondensering och hjälpel",'Slutlig allokering kvv'!$B$1:$AK$1,0),FALSE),"")</f>
        <v/>
      </c>
      <c r="AK169" s="23" t="str">
        <f t="shared" si="5"/>
        <v/>
      </c>
    </row>
    <row r="170" spans="1:37" x14ac:dyDescent="0.25">
      <c r="A170" s="2" t="s">
        <v>238</v>
      </c>
      <c r="B170" s="2" t="s">
        <v>242</v>
      </c>
      <c r="C170" s="2" t="str">
        <f>IFERROR(VLOOKUP($B170,Kraftvärmeprod!$B$1:$AH$479,MATCH(C$3,Kraftvärmeprod!$B$1:$AG$1,0),FALSE)/1,"")</f>
        <v/>
      </c>
      <c r="D170" s="2" t="str">
        <f>IFERROR(VLOOKUP($B170,Kraftvärmeprod!$B$1:$AH$479,MATCH(D$3,Kraftvärmeprod!$B$1:$AG$1,0),FALSE)/1,"")</f>
        <v/>
      </c>
      <c r="E170">
        <f>IFERROR(VLOOKUP($B170,Kraftvärmeprod!$B$1:$AH$479,MATCH(E$2,Kraftvärmeprod!$B$1:$AG$1,0),FALSE)/1,0)-IFERROR(VLOOKUP($B170,'Slutlig allokering kvv'!$B$2:$AC$462,MATCH(E$3,'Slutlig allokering kvv'!$B$1:$AJ$1,0),FALSE)/1,0)</f>
        <v>0</v>
      </c>
      <c r="F170">
        <f>IFERROR(VLOOKUP($B170,Kraftvärmeprod!$B$1:$AH$479,MATCH(F$2,Kraftvärmeprod!$B$1:$AG$1,0),FALSE)/1,0)-IFERROR(VLOOKUP($B170,'Slutlig allokering kvv'!$B$2:$AC$462,MATCH(F$3,'Slutlig allokering kvv'!$B$1:$AJ$1,0),FALSE)/1,0)</f>
        <v>0</v>
      </c>
      <c r="G170">
        <f>IFERROR(VLOOKUP($B170,Kraftvärmeprod!$B$1:$AH$479,MATCH(G$2,Kraftvärmeprod!$B$1:$AG$1,0),FALSE)/1,0)-IFERROR(VLOOKUP($B170,'Slutlig allokering kvv'!$B$2:$AC$462,MATCH(G$3,'Slutlig allokering kvv'!$B$1:$AJ$1,0),FALSE)/1,0)</f>
        <v>0</v>
      </c>
      <c r="H170">
        <f>IFERROR(VLOOKUP($B170,Kraftvärmeprod!$B$1:$AH$479,MATCH(H$2,Kraftvärmeprod!$B$1:$AG$1,0),FALSE)/1,0)-IFERROR(VLOOKUP($B170,'Slutlig allokering kvv'!$B$2:$AC$462,MATCH(H$3,'Slutlig allokering kvv'!$B$1:$AJ$1,0),FALSE)/1,0)</f>
        <v>0</v>
      </c>
      <c r="I170">
        <f>IFERROR(VLOOKUP($B170,Kraftvärmeprod!$B$1:$AH$479,MATCH(I$2,Kraftvärmeprod!$B$1:$AG$1,0),FALSE)/1,0)-IFERROR(VLOOKUP($B170,'Slutlig allokering kvv'!$B$2:$AC$462,MATCH(I$3,'Slutlig allokering kvv'!$B$1:$AJ$1,0),FALSE)/1,0)</f>
        <v>0</v>
      </c>
      <c r="J170">
        <f>IFERROR(VLOOKUP($B170,Kraftvärmeprod!$B$1:$AH$479,MATCH(J$2,Kraftvärmeprod!$B$1:$AG$1,0),FALSE)/1,0)-IFERROR(VLOOKUP($B170,'Slutlig allokering kvv'!$B$2:$AC$462,MATCH(J$3,'Slutlig allokering kvv'!$B$1:$AJ$1,0),FALSE)/1,0)</f>
        <v>0</v>
      </c>
      <c r="K170">
        <f>IFERROR(VLOOKUP($B170,Kraftvärmeprod!$B$1:$AH$479,MATCH(K$2,Kraftvärmeprod!$B$1:$AG$1,0),FALSE)/1,0)-IFERROR(VLOOKUP($B170,'Slutlig allokering kvv'!$B$2:$AC$462,MATCH(K$3,'Slutlig allokering kvv'!$B$1:$AJ$1,0),FALSE)/1,0)</f>
        <v>0</v>
      </c>
      <c r="L170">
        <f>IFERROR(VLOOKUP($B170,Kraftvärmeprod!$B$1:$AH$479,MATCH(L$2,Kraftvärmeprod!$B$1:$AG$1,0),FALSE)/1,0)-IFERROR(VLOOKUP($B170,'Slutlig allokering kvv'!$B$2:$AC$462,MATCH(L$3,'Slutlig allokering kvv'!$B$1:$AJ$1,0),FALSE)/1,0)</f>
        <v>0</v>
      </c>
      <c r="M170" s="40">
        <f>IFERROR(VLOOKUP($B170,Miljö!$B$1:$S$477,MATCH(M$2,Miljö!$B$1:$X$1,0),FALSE)/1,0)-IFERROR(VLOOKUP($B170,'Slutlig allokering kvv'!$B$2:$AC$462,MATCH(M$3,'Slutlig allokering kvv'!$B$1:$AJ$1,0),FALSE)/1,0)</f>
        <v>0</v>
      </c>
      <c r="N170">
        <f>IFERROR(VLOOKUP($B170,Kraftvärmeprod!$B$1:$AH$479,MATCH(N$2,Kraftvärmeprod!$B$1:$AG$1,0),FALSE)/1,0)-IFERROR(VLOOKUP($B170,'Slutlig allokering kvv'!$B$2:$AC$462,MATCH(N$3,'Slutlig allokering kvv'!$B$1:$AJ$1,0),FALSE)/1,0)</f>
        <v>0</v>
      </c>
      <c r="O170">
        <f>IFERROR(VLOOKUP($B170,Kraftvärmeprod!$B$1:$AH$479,MATCH(O$2,Kraftvärmeprod!$B$1:$AG$1,0),FALSE)/1,0)-IFERROR(VLOOKUP($B170,'Slutlig allokering kvv'!$B$2:$AC$462,MATCH(O$3,'Slutlig allokering kvv'!$B$1:$AJ$1,0),FALSE)/1,0)</f>
        <v>0</v>
      </c>
      <c r="P170">
        <f>IFERROR(VLOOKUP($B170,Kraftvärmeprod!$B$1:$AH$479,MATCH(P$2,Kraftvärmeprod!$B$1:$AG$1,0),FALSE)/1,0)-IFERROR(VLOOKUP($B170,'Slutlig allokering kvv'!$B$2:$AC$462,MATCH(P$3,'Slutlig allokering kvv'!$B$1:$AJ$1,0),FALSE)/1,0)</f>
        <v>0</v>
      </c>
      <c r="Q170">
        <f>IFERROR(VLOOKUP($B170,Kraftvärmeprod!$B$1:$AH$479,MATCH(Q$2,Kraftvärmeprod!$B$1:$AG$1,0),FALSE)/1,0)-IFERROR(VLOOKUP($B170,'Slutlig allokering kvv'!$B$2:$AC$462,MATCH(Q$3,'Slutlig allokering kvv'!$B$1:$AJ$1,0),FALSE)/1,0)</f>
        <v>0</v>
      </c>
      <c r="R170">
        <f>IFERROR(VLOOKUP($B170,Kraftvärmeprod!$B$1:$AH$479,MATCH(R$2,Kraftvärmeprod!$B$1:$AG$1,0),FALSE)/1,0)-IFERROR(VLOOKUP($B170,'Slutlig allokering kvv'!$B$2:$AC$462,MATCH(R$3,'Slutlig allokering kvv'!$B$1:$AJ$1,0),FALSE)/1,0)</f>
        <v>0</v>
      </c>
      <c r="S170">
        <f>IFERROR(VLOOKUP($B170,Kraftvärmeprod!$B$1:$AH$479,MATCH(S$2,Kraftvärmeprod!$B$1:$AG$1,0),FALSE)/1,0)-IFERROR(VLOOKUP($B170,'Slutlig allokering kvv'!$B$2:$AC$462,MATCH(S$3,'Slutlig allokering kvv'!$B$1:$AJ$1,0),FALSE)/1,0)</f>
        <v>0</v>
      </c>
      <c r="T170">
        <f>IFERROR(VLOOKUP($B170,Kraftvärmeprod!$B$1:$AH$479,MATCH(T$2,Kraftvärmeprod!$B$1:$AG$1,0),FALSE)/1,0)-IFERROR(VLOOKUP($B170,'Slutlig allokering kvv'!$B$2:$AC$462,MATCH(T$3,'Slutlig allokering kvv'!$B$1:$AJ$1,0),FALSE)/1,0)</f>
        <v>0</v>
      </c>
      <c r="U170">
        <f>IFERROR(VLOOKUP($B170,Kraftvärmeprod!$B$1:$AH$479,MATCH(U$2,Kraftvärmeprod!$B$1:$AG$1,0),FALSE)/1,0)-IFERROR(VLOOKUP($B170,'Slutlig allokering kvv'!$B$2:$AC$462,MATCH(U$3,'Slutlig allokering kvv'!$B$1:$AJ$1,0),FALSE)/1,0)</f>
        <v>0</v>
      </c>
      <c r="V170">
        <f>IFERROR(VLOOKUP($B170,Kraftvärmeprod!$B$1:$AH$479,MATCH(V$2,Kraftvärmeprod!$B$1:$AG$1,0),FALSE)/1,0)-IFERROR(VLOOKUP($B170,'Slutlig allokering kvv'!$B$2:$AC$462,MATCH(V$3,'Slutlig allokering kvv'!$B$1:$AJ$1,0),FALSE)/1,0)</f>
        <v>0</v>
      </c>
      <c r="W170">
        <f>IFERROR(VLOOKUP($B170,Kraftvärmeprod!$B$1:$AH$479,MATCH(W$2,Kraftvärmeprod!$B$1:$AG$1,0),FALSE)/1,0)-IFERROR(VLOOKUP($B170,'Slutlig allokering kvv'!$B$2:$AC$462,MATCH(W$3,'Slutlig allokering kvv'!$B$1:$AJ$1,0),FALSE)/1,0)</f>
        <v>0</v>
      </c>
      <c r="X170">
        <f>IFERROR(VLOOKUP($B170,Kraftvärmeprod!$B$1:$AH$479,MATCH(X$2,Kraftvärmeprod!$B$1:$AG$1,0),FALSE)/1,0)-IFERROR(VLOOKUP($B170,'Slutlig allokering kvv'!$B$2:$AC$462,MATCH(X$3,'Slutlig allokering kvv'!$B$1:$AJ$1,0),FALSE)/1,0)</f>
        <v>0</v>
      </c>
      <c r="Y170">
        <f>IFERROR(VLOOKUP($B170,Kraftvärmeprod!$B$1:$AH$479,MATCH(Y$2,Kraftvärmeprod!$B$1:$AG$1,0),FALSE)/1,0)-IFERROR(VLOOKUP($B170,'Slutlig allokering kvv'!$B$2:$AC$462,MATCH(Y$3,'Slutlig allokering kvv'!$B$1:$AJ$1,0),FALSE)/1,0)</f>
        <v>0</v>
      </c>
      <c r="Z170">
        <f>IFERROR(VLOOKUP($B170,Kraftvärmeprod!$B$1:$AH$479,MATCH(Z$2,Kraftvärmeprod!$B$1:$AG$1,0),FALSE)/1,0)-IFERROR(VLOOKUP($B170,'Slutlig allokering kvv'!$B$2:$AC$462,MATCH(Z$3,'Slutlig allokering kvv'!$B$1:$AJ$1,0),FALSE)/1,0)</f>
        <v>0</v>
      </c>
      <c r="AA170">
        <f>IFERROR(VLOOKUP($B170,Kraftvärmeprod!$B$1:$AH$479,MATCH(AA$2,Kraftvärmeprod!$B$1:$AG$1,0),FALSE)/1,0)-IFERROR(VLOOKUP($B170,'Slutlig allokering kvv'!$B$2:$AC$462,MATCH(AA$3,'Slutlig allokering kvv'!$B$1:$AJ$1,0),FALSE)/1,0)</f>
        <v>0</v>
      </c>
      <c r="AB170">
        <f>IFERROR(VLOOKUP($B170,Kraftvärmeprod!$B$1:$AH$479,MATCH(AB$2,Kraftvärmeprod!$B$1:$AG$1,0),FALSE)/1,0)-IFERROR(VLOOKUP($B170,'Slutlig allokering kvv'!$B$2:$AC$462,MATCH(AB$3,'Slutlig allokering kvv'!$B$1:$AJ$1,0),FALSE)/1,0)</f>
        <v>0</v>
      </c>
      <c r="AE170">
        <f t="shared" si="4"/>
        <v>0</v>
      </c>
      <c r="AG170">
        <f>IFERROR(VLOOKUP(B170,'Slutlig allokering kvv'!$B$2:$AJ$462,MATCH("Summa justerad allokerad tillförd energi (utan hjälpel och rökgaskondensering):",'Slutlig allokering kvv'!$B$1:$AK$1,0),FALSE)/1,"")</f>
        <v>0</v>
      </c>
      <c r="AI170" s="23" t="str">
        <f>IFERROR(1-VLOOKUP(B170,'Slutlig allokering kvv'!$B$2:$AJ$462,MATCH("Andel av bränsle i kvv som allokerats till värme, exklusive rökgaskondensering och hjälpel",'Slutlig allokering kvv'!$B$1:$AK$1,0),FALSE),"")</f>
        <v/>
      </c>
      <c r="AK170" s="23" t="str">
        <f t="shared" si="5"/>
        <v/>
      </c>
    </row>
    <row r="171" spans="1:37" x14ac:dyDescent="0.25">
      <c r="A171" s="2" t="s">
        <v>238</v>
      </c>
      <c r="B171" s="2" t="s">
        <v>243</v>
      </c>
      <c r="C171" s="2" t="str">
        <f>IFERROR(VLOOKUP($B171,Kraftvärmeprod!$B$1:$AH$479,MATCH(C$3,Kraftvärmeprod!$B$1:$AG$1,0),FALSE)/1,"")</f>
        <v/>
      </c>
      <c r="D171" s="2" t="str">
        <f>IFERROR(VLOOKUP($B171,Kraftvärmeprod!$B$1:$AH$479,MATCH(D$3,Kraftvärmeprod!$B$1:$AG$1,0),FALSE)/1,"")</f>
        <v/>
      </c>
      <c r="E171">
        <f>IFERROR(VLOOKUP($B171,Kraftvärmeprod!$B$1:$AH$479,MATCH(E$2,Kraftvärmeprod!$B$1:$AG$1,0),FALSE)/1,0)-IFERROR(VLOOKUP($B171,'Slutlig allokering kvv'!$B$2:$AC$462,MATCH(E$3,'Slutlig allokering kvv'!$B$1:$AJ$1,0),FALSE)/1,0)</f>
        <v>0</v>
      </c>
      <c r="F171">
        <f>IFERROR(VLOOKUP($B171,Kraftvärmeprod!$B$1:$AH$479,MATCH(F$2,Kraftvärmeprod!$B$1:$AG$1,0),FALSE)/1,0)-IFERROR(VLOOKUP($B171,'Slutlig allokering kvv'!$B$2:$AC$462,MATCH(F$3,'Slutlig allokering kvv'!$B$1:$AJ$1,0),FALSE)/1,0)</f>
        <v>0</v>
      </c>
      <c r="G171">
        <f>IFERROR(VLOOKUP($B171,Kraftvärmeprod!$B$1:$AH$479,MATCH(G$2,Kraftvärmeprod!$B$1:$AG$1,0),FALSE)/1,0)-IFERROR(VLOOKUP($B171,'Slutlig allokering kvv'!$B$2:$AC$462,MATCH(G$3,'Slutlig allokering kvv'!$B$1:$AJ$1,0),FALSE)/1,0)</f>
        <v>0</v>
      </c>
      <c r="H171">
        <f>IFERROR(VLOOKUP($B171,Kraftvärmeprod!$B$1:$AH$479,MATCH(H$2,Kraftvärmeprod!$B$1:$AG$1,0),FALSE)/1,0)-IFERROR(VLOOKUP($B171,'Slutlig allokering kvv'!$B$2:$AC$462,MATCH(H$3,'Slutlig allokering kvv'!$B$1:$AJ$1,0),FALSE)/1,0)</f>
        <v>0</v>
      </c>
      <c r="I171">
        <f>IFERROR(VLOOKUP($B171,Kraftvärmeprod!$B$1:$AH$479,MATCH(I$2,Kraftvärmeprod!$B$1:$AG$1,0),FALSE)/1,0)-IFERROR(VLOOKUP($B171,'Slutlig allokering kvv'!$B$2:$AC$462,MATCH(I$3,'Slutlig allokering kvv'!$B$1:$AJ$1,0),FALSE)/1,0)</f>
        <v>0</v>
      </c>
      <c r="J171">
        <f>IFERROR(VLOOKUP($B171,Kraftvärmeprod!$B$1:$AH$479,MATCH(J$2,Kraftvärmeprod!$B$1:$AG$1,0),FALSE)/1,0)-IFERROR(VLOOKUP($B171,'Slutlig allokering kvv'!$B$2:$AC$462,MATCH(J$3,'Slutlig allokering kvv'!$B$1:$AJ$1,0),FALSE)/1,0)</f>
        <v>0</v>
      </c>
      <c r="K171">
        <f>IFERROR(VLOOKUP($B171,Kraftvärmeprod!$B$1:$AH$479,MATCH(K$2,Kraftvärmeprod!$B$1:$AG$1,0),FALSE)/1,0)-IFERROR(VLOOKUP($B171,'Slutlig allokering kvv'!$B$2:$AC$462,MATCH(K$3,'Slutlig allokering kvv'!$B$1:$AJ$1,0),FALSE)/1,0)</f>
        <v>0</v>
      </c>
      <c r="L171">
        <f>IFERROR(VLOOKUP($B171,Kraftvärmeprod!$B$1:$AH$479,MATCH(L$2,Kraftvärmeprod!$B$1:$AG$1,0),FALSE)/1,0)-IFERROR(VLOOKUP($B171,'Slutlig allokering kvv'!$B$2:$AC$462,MATCH(L$3,'Slutlig allokering kvv'!$B$1:$AJ$1,0),FALSE)/1,0)</f>
        <v>0</v>
      </c>
      <c r="M171" s="40">
        <f>IFERROR(VLOOKUP($B171,Miljö!$B$1:$S$477,MATCH(M$2,Miljö!$B$1:$X$1,0),FALSE)/1,0)-IFERROR(VLOOKUP($B171,'Slutlig allokering kvv'!$B$2:$AC$462,MATCH(M$3,'Slutlig allokering kvv'!$B$1:$AJ$1,0),FALSE)/1,0)</f>
        <v>0</v>
      </c>
      <c r="N171">
        <f>IFERROR(VLOOKUP($B171,Kraftvärmeprod!$B$1:$AH$479,MATCH(N$2,Kraftvärmeprod!$B$1:$AG$1,0),FALSE)/1,0)-IFERROR(VLOOKUP($B171,'Slutlig allokering kvv'!$B$2:$AC$462,MATCH(N$3,'Slutlig allokering kvv'!$B$1:$AJ$1,0),FALSE)/1,0)</f>
        <v>0</v>
      </c>
      <c r="O171">
        <f>IFERROR(VLOOKUP($B171,Kraftvärmeprod!$B$1:$AH$479,MATCH(O$2,Kraftvärmeprod!$B$1:$AG$1,0),FALSE)/1,0)-IFERROR(VLOOKUP($B171,'Slutlig allokering kvv'!$B$2:$AC$462,MATCH(O$3,'Slutlig allokering kvv'!$B$1:$AJ$1,0),FALSE)/1,0)</f>
        <v>0</v>
      </c>
      <c r="P171">
        <f>IFERROR(VLOOKUP($B171,Kraftvärmeprod!$B$1:$AH$479,MATCH(P$2,Kraftvärmeprod!$B$1:$AG$1,0),FALSE)/1,0)-IFERROR(VLOOKUP($B171,'Slutlig allokering kvv'!$B$2:$AC$462,MATCH(P$3,'Slutlig allokering kvv'!$B$1:$AJ$1,0),FALSE)/1,0)</f>
        <v>0</v>
      </c>
      <c r="Q171">
        <f>IFERROR(VLOOKUP($B171,Kraftvärmeprod!$B$1:$AH$479,MATCH(Q$2,Kraftvärmeprod!$B$1:$AG$1,0),FALSE)/1,0)-IFERROR(VLOOKUP($B171,'Slutlig allokering kvv'!$B$2:$AC$462,MATCH(Q$3,'Slutlig allokering kvv'!$B$1:$AJ$1,0),FALSE)/1,0)</f>
        <v>0</v>
      </c>
      <c r="R171">
        <f>IFERROR(VLOOKUP($B171,Kraftvärmeprod!$B$1:$AH$479,MATCH(R$2,Kraftvärmeprod!$B$1:$AG$1,0),FALSE)/1,0)-IFERROR(VLOOKUP($B171,'Slutlig allokering kvv'!$B$2:$AC$462,MATCH(R$3,'Slutlig allokering kvv'!$B$1:$AJ$1,0),FALSE)/1,0)</f>
        <v>0</v>
      </c>
      <c r="S171">
        <f>IFERROR(VLOOKUP($B171,Kraftvärmeprod!$B$1:$AH$479,MATCH(S$2,Kraftvärmeprod!$B$1:$AG$1,0),FALSE)/1,0)-IFERROR(VLOOKUP($B171,'Slutlig allokering kvv'!$B$2:$AC$462,MATCH(S$3,'Slutlig allokering kvv'!$B$1:$AJ$1,0),FALSE)/1,0)</f>
        <v>0</v>
      </c>
      <c r="T171">
        <f>IFERROR(VLOOKUP($B171,Kraftvärmeprod!$B$1:$AH$479,MATCH(T$2,Kraftvärmeprod!$B$1:$AG$1,0),FALSE)/1,0)-IFERROR(VLOOKUP($B171,'Slutlig allokering kvv'!$B$2:$AC$462,MATCH(T$3,'Slutlig allokering kvv'!$B$1:$AJ$1,0),FALSE)/1,0)</f>
        <v>0</v>
      </c>
      <c r="U171">
        <f>IFERROR(VLOOKUP($B171,Kraftvärmeprod!$B$1:$AH$479,MATCH(U$2,Kraftvärmeprod!$B$1:$AG$1,0),FALSE)/1,0)-IFERROR(VLOOKUP($B171,'Slutlig allokering kvv'!$B$2:$AC$462,MATCH(U$3,'Slutlig allokering kvv'!$B$1:$AJ$1,0),FALSE)/1,0)</f>
        <v>0</v>
      </c>
      <c r="V171">
        <f>IFERROR(VLOOKUP($B171,Kraftvärmeprod!$B$1:$AH$479,MATCH(V$2,Kraftvärmeprod!$B$1:$AG$1,0),FALSE)/1,0)-IFERROR(VLOOKUP($B171,'Slutlig allokering kvv'!$B$2:$AC$462,MATCH(V$3,'Slutlig allokering kvv'!$B$1:$AJ$1,0),FALSE)/1,0)</f>
        <v>0</v>
      </c>
      <c r="W171">
        <f>IFERROR(VLOOKUP($B171,Kraftvärmeprod!$B$1:$AH$479,MATCH(W$2,Kraftvärmeprod!$B$1:$AG$1,0),FALSE)/1,0)-IFERROR(VLOOKUP($B171,'Slutlig allokering kvv'!$B$2:$AC$462,MATCH(W$3,'Slutlig allokering kvv'!$B$1:$AJ$1,0),FALSE)/1,0)</f>
        <v>0</v>
      </c>
      <c r="X171">
        <f>IFERROR(VLOOKUP($B171,Kraftvärmeprod!$B$1:$AH$479,MATCH(X$2,Kraftvärmeprod!$B$1:$AG$1,0),FALSE)/1,0)-IFERROR(VLOOKUP($B171,'Slutlig allokering kvv'!$B$2:$AC$462,MATCH(X$3,'Slutlig allokering kvv'!$B$1:$AJ$1,0),FALSE)/1,0)</f>
        <v>0</v>
      </c>
      <c r="Y171">
        <f>IFERROR(VLOOKUP($B171,Kraftvärmeprod!$B$1:$AH$479,MATCH(Y$2,Kraftvärmeprod!$B$1:$AG$1,0),FALSE)/1,0)-IFERROR(VLOOKUP($B171,'Slutlig allokering kvv'!$B$2:$AC$462,MATCH(Y$3,'Slutlig allokering kvv'!$B$1:$AJ$1,0),FALSE)/1,0)</f>
        <v>0</v>
      </c>
      <c r="Z171">
        <f>IFERROR(VLOOKUP($B171,Kraftvärmeprod!$B$1:$AH$479,MATCH(Z$2,Kraftvärmeprod!$B$1:$AG$1,0),FALSE)/1,0)-IFERROR(VLOOKUP($B171,'Slutlig allokering kvv'!$B$2:$AC$462,MATCH(Z$3,'Slutlig allokering kvv'!$B$1:$AJ$1,0),FALSE)/1,0)</f>
        <v>0</v>
      </c>
      <c r="AA171">
        <f>IFERROR(VLOOKUP($B171,Kraftvärmeprod!$B$1:$AH$479,MATCH(AA$2,Kraftvärmeprod!$B$1:$AG$1,0),FALSE)/1,0)-IFERROR(VLOOKUP($B171,'Slutlig allokering kvv'!$B$2:$AC$462,MATCH(AA$3,'Slutlig allokering kvv'!$B$1:$AJ$1,0),FALSE)/1,0)</f>
        <v>0</v>
      </c>
      <c r="AB171">
        <f>IFERROR(VLOOKUP($B171,Kraftvärmeprod!$B$1:$AH$479,MATCH(AB$2,Kraftvärmeprod!$B$1:$AG$1,0),FALSE)/1,0)-IFERROR(VLOOKUP($B171,'Slutlig allokering kvv'!$B$2:$AC$462,MATCH(AB$3,'Slutlig allokering kvv'!$B$1:$AJ$1,0),FALSE)/1,0)</f>
        <v>0</v>
      </c>
      <c r="AE171">
        <f t="shared" si="4"/>
        <v>0</v>
      </c>
      <c r="AG171">
        <f>IFERROR(VLOOKUP(B171,'Slutlig allokering kvv'!$B$2:$AJ$462,MATCH("Summa justerad allokerad tillförd energi (utan hjälpel och rökgaskondensering):",'Slutlig allokering kvv'!$B$1:$AK$1,0),FALSE)/1,"")</f>
        <v>0</v>
      </c>
      <c r="AI171" s="23" t="str">
        <f>IFERROR(1-VLOOKUP(B171,'Slutlig allokering kvv'!$B$2:$AJ$462,MATCH("Andel av bränsle i kvv som allokerats till värme, exklusive rökgaskondensering och hjälpel",'Slutlig allokering kvv'!$B$1:$AK$1,0),FALSE),"")</f>
        <v/>
      </c>
      <c r="AK171" s="23" t="str">
        <f t="shared" si="5"/>
        <v/>
      </c>
    </row>
    <row r="172" spans="1:37" x14ac:dyDescent="0.25">
      <c r="A172" s="2" t="s">
        <v>238</v>
      </c>
      <c r="B172" s="2" t="s">
        <v>244</v>
      </c>
      <c r="C172" s="2" t="str">
        <f>IFERROR(VLOOKUP($B172,Kraftvärmeprod!$B$1:$AH$479,MATCH(C$3,Kraftvärmeprod!$B$1:$AG$1,0),FALSE)/1,"")</f>
        <v/>
      </c>
      <c r="D172" s="2" t="str">
        <f>IFERROR(VLOOKUP($B172,Kraftvärmeprod!$B$1:$AH$479,MATCH(D$3,Kraftvärmeprod!$B$1:$AG$1,0),FALSE)/1,"")</f>
        <v/>
      </c>
      <c r="E172">
        <f>IFERROR(VLOOKUP($B172,Kraftvärmeprod!$B$1:$AH$479,MATCH(E$2,Kraftvärmeprod!$B$1:$AG$1,0),FALSE)/1,0)-IFERROR(VLOOKUP($B172,'Slutlig allokering kvv'!$B$2:$AC$462,MATCH(E$3,'Slutlig allokering kvv'!$B$1:$AJ$1,0),FALSE)/1,0)</f>
        <v>0</v>
      </c>
      <c r="F172">
        <f>IFERROR(VLOOKUP($B172,Kraftvärmeprod!$B$1:$AH$479,MATCH(F$2,Kraftvärmeprod!$B$1:$AG$1,0),FALSE)/1,0)-IFERROR(VLOOKUP($B172,'Slutlig allokering kvv'!$B$2:$AC$462,MATCH(F$3,'Slutlig allokering kvv'!$B$1:$AJ$1,0),FALSE)/1,0)</f>
        <v>0</v>
      </c>
      <c r="G172">
        <f>IFERROR(VLOOKUP($B172,Kraftvärmeprod!$B$1:$AH$479,MATCH(G$2,Kraftvärmeprod!$B$1:$AG$1,0),FALSE)/1,0)-IFERROR(VLOOKUP($B172,'Slutlig allokering kvv'!$B$2:$AC$462,MATCH(G$3,'Slutlig allokering kvv'!$B$1:$AJ$1,0),FALSE)/1,0)</f>
        <v>0</v>
      </c>
      <c r="H172">
        <f>IFERROR(VLOOKUP($B172,Kraftvärmeprod!$B$1:$AH$479,MATCH(H$2,Kraftvärmeprod!$B$1:$AG$1,0),FALSE)/1,0)-IFERROR(VLOOKUP($B172,'Slutlig allokering kvv'!$B$2:$AC$462,MATCH(H$3,'Slutlig allokering kvv'!$B$1:$AJ$1,0),FALSE)/1,0)</f>
        <v>0</v>
      </c>
      <c r="I172">
        <f>IFERROR(VLOOKUP($B172,Kraftvärmeprod!$B$1:$AH$479,MATCH(I$2,Kraftvärmeprod!$B$1:$AG$1,0),FALSE)/1,0)-IFERROR(VLOOKUP($B172,'Slutlig allokering kvv'!$B$2:$AC$462,MATCH(I$3,'Slutlig allokering kvv'!$B$1:$AJ$1,0),FALSE)/1,0)</f>
        <v>0</v>
      </c>
      <c r="J172">
        <f>IFERROR(VLOOKUP($B172,Kraftvärmeprod!$B$1:$AH$479,MATCH(J$2,Kraftvärmeprod!$B$1:$AG$1,0),FALSE)/1,0)-IFERROR(VLOOKUP($B172,'Slutlig allokering kvv'!$B$2:$AC$462,MATCH(J$3,'Slutlig allokering kvv'!$B$1:$AJ$1,0),FALSE)/1,0)</f>
        <v>0</v>
      </c>
      <c r="K172">
        <f>IFERROR(VLOOKUP($B172,Kraftvärmeprod!$B$1:$AH$479,MATCH(K$2,Kraftvärmeprod!$B$1:$AG$1,0),FALSE)/1,0)-IFERROR(VLOOKUP($B172,'Slutlig allokering kvv'!$B$2:$AC$462,MATCH(K$3,'Slutlig allokering kvv'!$B$1:$AJ$1,0),FALSE)/1,0)</f>
        <v>0</v>
      </c>
      <c r="L172">
        <f>IFERROR(VLOOKUP($B172,Kraftvärmeprod!$B$1:$AH$479,MATCH(L$2,Kraftvärmeprod!$B$1:$AG$1,0),FALSE)/1,0)-IFERROR(VLOOKUP($B172,'Slutlig allokering kvv'!$B$2:$AC$462,MATCH(L$3,'Slutlig allokering kvv'!$B$1:$AJ$1,0),FALSE)/1,0)</f>
        <v>0</v>
      </c>
      <c r="M172" s="40">
        <f>IFERROR(VLOOKUP($B172,Miljö!$B$1:$S$477,MATCH(M$2,Miljö!$B$1:$X$1,0),FALSE)/1,0)-IFERROR(VLOOKUP($B172,'Slutlig allokering kvv'!$B$2:$AC$462,MATCH(M$3,'Slutlig allokering kvv'!$B$1:$AJ$1,0),FALSE)/1,0)</f>
        <v>0</v>
      </c>
      <c r="N172">
        <f>IFERROR(VLOOKUP($B172,Kraftvärmeprod!$B$1:$AH$479,MATCH(N$2,Kraftvärmeprod!$B$1:$AG$1,0),FALSE)/1,0)-IFERROR(VLOOKUP($B172,'Slutlig allokering kvv'!$B$2:$AC$462,MATCH(N$3,'Slutlig allokering kvv'!$B$1:$AJ$1,0),FALSE)/1,0)</f>
        <v>0</v>
      </c>
      <c r="O172">
        <f>IFERROR(VLOOKUP($B172,Kraftvärmeprod!$B$1:$AH$479,MATCH(O$2,Kraftvärmeprod!$B$1:$AG$1,0),FALSE)/1,0)-IFERROR(VLOOKUP($B172,'Slutlig allokering kvv'!$B$2:$AC$462,MATCH(O$3,'Slutlig allokering kvv'!$B$1:$AJ$1,0),FALSE)/1,0)</f>
        <v>0</v>
      </c>
      <c r="P172">
        <f>IFERROR(VLOOKUP($B172,Kraftvärmeprod!$B$1:$AH$479,MATCH(P$2,Kraftvärmeprod!$B$1:$AG$1,0),FALSE)/1,0)-IFERROR(VLOOKUP($B172,'Slutlig allokering kvv'!$B$2:$AC$462,MATCH(P$3,'Slutlig allokering kvv'!$B$1:$AJ$1,0),FALSE)/1,0)</f>
        <v>0</v>
      </c>
      <c r="Q172">
        <f>IFERROR(VLOOKUP($B172,Kraftvärmeprod!$B$1:$AH$479,MATCH(Q$2,Kraftvärmeprod!$B$1:$AG$1,0),FALSE)/1,0)-IFERROR(VLOOKUP($B172,'Slutlig allokering kvv'!$B$2:$AC$462,MATCH(Q$3,'Slutlig allokering kvv'!$B$1:$AJ$1,0),FALSE)/1,0)</f>
        <v>0</v>
      </c>
      <c r="R172">
        <f>IFERROR(VLOOKUP($B172,Kraftvärmeprod!$B$1:$AH$479,MATCH(R$2,Kraftvärmeprod!$B$1:$AG$1,0),FALSE)/1,0)-IFERROR(VLOOKUP($B172,'Slutlig allokering kvv'!$B$2:$AC$462,MATCH(R$3,'Slutlig allokering kvv'!$B$1:$AJ$1,0),FALSE)/1,0)</f>
        <v>0</v>
      </c>
      <c r="S172">
        <f>IFERROR(VLOOKUP($B172,Kraftvärmeprod!$B$1:$AH$479,MATCH(S$2,Kraftvärmeprod!$B$1:$AG$1,0),FALSE)/1,0)-IFERROR(VLOOKUP($B172,'Slutlig allokering kvv'!$B$2:$AC$462,MATCH(S$3,'Slutlig allokering kvv'!$B$1:$AJ$1,0),FALSE)/1,0)</f>
        <v>0</v>
      </c>
      <c r="T172">
        <f>IFERROR(VLOOKUP($B172,Kraftvärmeprod!$B$1:$AH$479,MATCH(T$2,Kraftvärmeprod!$B$1:$AG$1,0),FALSE)/1,0)-IFERROR(VLOOKUP($B172,'Slutlig allokering kvv'!$B$2:$AC$462,MATCH(T$3,'Slutlig allokering kvv'!$B$1:$AJ$1,0),FALSE)/1,0)</f>
        <v>0</v>
      </c>
      <c r="U172">
        <f>IFERROR(VLOOKUP($B172,Kraftvärmeprod!$B$1:$AH$479,MATCH(U$2,Kraftvärmeprod!$B$1:$AG$1,0),FALSE)/1,0)-IFERROR(VLOOKUP($B172,'Slutlig allokering kvv'!$B$2:$AC$462,MATCH(U$3,'Slutlig allokering kvv'!$B$1:$AJ$1,0),FALSE)/1,0)</f>
        <v>0</v>
      </c>
      <c r="V172">
        <f>IFERROR(VLOOKUP($B172,Kraftvärmeprod!$B$1:$AH$479,MATCH(V$2,Kraftvärmeprod!$B$1:$AG$1,0),FALSE)/1,0)-IFERROR(VLOOKUP($B172,'Slutlig allokering kvv'!$B$2:$AC$462,MATCH(V$3,'Slutlig allokering kvv'!$B$1:$AJ$1,0),FALSE)/1,0)</f>
        <v>0</v>
      </c>
      <c r="W172">
        <f>IFERROR(VLOOKUP($B172,Kraftvärmeprod!$B$1:$AH$479,MATCH(W$2,Kraftvärmeprod!$B$1:$AG$1,0),FALSE)/1,0)-IFERROR(VLOOKUP($B172,'Slutlig allokering kvv'!$B$2:$AC$462,MATCH(W$3,'Slutlig allokering kvv'!$B$1:$AJ$1,0),FALSE)/1,0)</f>
        <v>0</v>
      </c>
      <c r="X172">
        <f>IFERROR(VLOOKUP($B172,Kraftvärmeprod!$B$1:$AH$479,MATCH(X$2,Kraftvärmeprod!$B$1:$AG$1,0),FALSE)/1,0)-IFERROR(VLOOKUP($B172,'Slutlig allokering kvv'!$B$2:$AC$462,MATCH(X$3,'Slutlig allokering kvv'!$B$1:$AJ$1,0),FALSE)/1,0)</f>
        <v>0</v>
      </c>
      <c r="Y172">
        <f>IFERROR(VLOOKUP($B172,Kraftvärmeprod!$B$1:$AH$479,MATCH(Y$2,Kraftvärmeprod!$B$1:$AG$1,0),FALSE)/1,0)-IFERROR(VLOOKUP($B172,'Slutlig allokering kvv'!$B$2:$AC$462,MATCH(Y$3,'Slutlig allokering kvv'!$B$1:$AJ$1,0),FALSE)/1,0)</f>
        <v>0</v>
      </c>
      <c r="Z172">
        <f>IFERROR(VLOOKUP($B172,Kraftvärmeprod!$B$1:$AH$479,MATCH(Z$2,Kraftvärmeprod!$B$1:$AG$1,0),FALSE)/1,0)-IFERROR(VLOOKUP($B172,'Slutlig allokering kvv'!$B$2:$AC$462,MATCH(Z$3,'Slutlig allokering kvv'!$B$1:$AJ$1,0),FALSE)/1,0)</f>
        <v>0</v>
      </c>
      <c r="AA172">
        <f>IFERROR(VLOOKUP($B172,Kraftvärmeprod!$B$1:$AH$479,MATCH(AA$2,Kraftvärmeprod!$B$1:$AG$1,0),FALSE)/1,0)-IFERROR(VLOOKUP($B172,'Slutlig allokering kvv'!$B$2:$AC$462,MATCH(AA$3,'Slutlig allokering kvv'!$B$1:$AJ$1,0),FALSE)/1,0)</f>
        <v>0</v>
      </c>
      <c r="AB172">
        <f>IFERROR(VLOOKUP($B172,Kraftvärmeprod!$B$1:$AH$479,MATCH(AB$2,Kraftvärmeprod!$B$1:$AG$1,0),FALSE)/1,0)-IFERROR(VLOOKUP($B172,'Slutlig allokering kvv'!$B$2:$AC$462,MATCH(AB$3,'Slutlig allokering kvv'!$B$1:$AJ$1,0),FALSE)/1,0)</f>
        <v>0</v>
      </c>
      <c r="AE172">
        <f t="shared" si="4"/>
        <v>0</v>
      </c>
      <c r="AG172">
        <f>IFERROR(VLOOKUP(B172,'Slutlig allokering kvv'!$B$2:$AJ$462,MATCH("Summa justerad allokerad tillförd energi (utan hjälpel och rökgaskondensering):",'Slutlig allokering kvv'!$B$1:$AK$1,0),FALSE)/1,"")</f>
        <v>0</v>
      </c>
      <c r="AI172" s="23" t="str">
        <f>IFERROR(1-VLOOKUP(B172,'Slutlig allokering kvv'!$B$2:$AJ$462,MATCH("Andel av bränsle i kvv som allokerats till värme, exklusive rökgaskondensering och hjälpel",'Slutlig allokering kvv'!$B$1:$AK$1,0),FALSE),"")</f>
        <v/>
      </c>
      <c r="AK172" s="23" t="str">
        <f t="shared" si="5"/>
        <v/>
      </c>
    </row>
    <row r="173" spans="1:37" x14ac:dyDescent="0.25">
      <c r="A173" s="2" t="s">
        <v>238</v>
      </c>
      <c r="B173" s="2" t="s">
        <v>245</v>
      </c>
      <c r="C173" s="2" t="str">
        <f>IFERROR(VLOOKUP($B173,Kraftvärmeprod!$B$1:$AH$479,MATCH(C$3,Kraftvärmeprod!$B$1:$AG$1,0),FALSE)/1,"")</f>
        <v/>
      </c>
      <c r="D173" s="2" t="str">
        <f>IFERROR(VLOOKUP($B173,Kraftvärmeprod!$B$1:$AH$479,MATCH(D$3,Kraftvärmeprod!$B$1:$AG$1,0),FALSE)/1,"")</f>
        <v/>
      </c>
      <c r="E173">
        <f>IFERROR(VLOOKUP($B173,Kraftvärmeprod!$B$1:$AH$479,MATCH(E$2,Kraftvärmeprod!$B$1:$AG$1,0),FALSE)/1,0)-IFERROR(VLOOKUP($B173,'Slutlig allokering kvv'!$B$2:$AC$462,MATCH(E$3,'Slutlig allokering kvv'!$B$1:$AJ$1,0),FALSE)/1,0)</f>
        <v>0</v>
      </c>
      <c r="F173">
        <f>IFERROR(VLOOKUP($B173,Kraftvärmeprod!$B$1:$AH$479,MATCH(F$2,Kraftvärmeprod!$B$1:$AG$1,0),FALSE)/1,0)-IFERROR(VLOOKUP($B173,'Slutlig allokering kvv'!$B$2:$AC$462,MATCH(F$3,'Slutlig allokering kvv'!$B$1:$AJ$1,0),FALSE)/1,0)</f>
        <v>0</v>
      </c>
      <c r="G173">
        <f>IFERROR(VLOOKUP($B173,Kraftvärmeprod!$B$1:$AH$479,MATCH(G$2,Kraftvärmeprod!$B$1:$AG$1,0),FALSE)/1,0)-IFERROR(VLOOKUP($B173,'Slutlig allokering kvv'!$B$2:$AC$462,MATCH(G$3,'Slutlig allokering kvv'!$B$1:$AJ$1,0),FALSE)/1,0)</f>
        <v>0</v>
      </c>
      <c r="H173">
        <f>IFERROR(VLOOKUP($B173,Kraftvärmeprod!$B$1:$AH$479,MATCH(H$2,Kraftvärmeprod!$B$1:$AG$1,0),FALSE)/1,0)-IFERROR(VLOOKUP($B173,'Slutlig allokering kvv'!$B$2:$AC$462,MATCH(H$3,'Slutlig allokering kvv'!$B$1:$AJ$1,0),FALSE)/1,0)</f>
        <v>0</v>
      </c>
      <c r="I173">
        <f>IFERROR(VLOOKUP($B173,Kraftvärmeprod!$B$1:$AH$479,MATCH(I$2,Kraftvärmeprod!$B$1:$AG$1,0),FALSE)/1,0)-IFERROR(VLOOKUP($B173,'Slutlig allokering kvv'!$B$2:$AC$462,MATCH(I$3,'Slutlig allokering kvv'!$B$1:$AJ$1,0),FALSE)/1,0)</f>
        <v>0</v>
      </c>
      <c r="J173">
        <f>IFERROR(VLOOKUP($B173,Kraftvärmeprod!$B$1:$AH$479,MATCH(J$2,Kraftvärmeprod!$B$1:$AG$1,0),FALSE)/1,0)-IFERROR(VLOOKUP($B173,'Slutlig allokering kvv'!$B$2:$AC$462,MATCH(J$3,'Slutlig allokering kvv'!$B$1:$AJ$1,0),FALSE)/1,0)</f>
        <v>0</v>
      </c>
      <c r="K173">
        <f>IFERROR(VLOOKUP($B173,Kraftvärmeprod!$B$1:$AH$479,MATCH(K$2,Kraftvärmeprod!$B$1:$AG$1,0),FALSE)/1,0)-IFERROR(VLOOKUP($B173,'Slutlig allokering kvv'!$B$2:$AC$462,MATCH(K$3,'Slutlig allokering kvv'!$B$1:$AJ$1,0),FALSE)/1,0)</f>
        <v>0</v>
      </c>
      <c r="L173">
        <f>IFERROR(VLOOKUP($B173,Kraftvärmeprod!$B$1:$AH$479,MATCH(L$2,Kraftvärmeprod!$B$1:$AG$1,0),FALSE)/1,0)-IFERROR(VLOOKUP($B173,'Slutlig allokering kvv'!$B$2:$AC$462,MATCH(L$3,'Slutlig allokering kvv'!$B$1:$AJ$1,0),FALSE)/1,0)</f>
        <v>0</v>
      </c>
      <c r="M173" s="40">
        <f>IFERROR(VLOOKUP($B173,Miljö!$B$1:$S$477,MATCH(M$2,Miljö!$B$1:$X$1,0),FALSE)/1,0)-IFERROR(VLOOKUP($B173,'Slutlig allokering kvv'!$B$2:$AC$462,MATCH(M$3,'Slutlig allokering kvv'!$B$1:$AJ$1,0),FALSE)/1,0)</f>
        <v>0</v>
      </c>
      <c r="N173">
        <f>IFERROR(VLOOKUP($B173,Kraftvärmeprod!$B$1:$AH$479,MATCH(N$2,Kraftvärmeprod!$B$1:$AG$1,0),FALSE)/1,0)-IFERROR(VLOOKUP($B173,'Slutlig allokering kvv'!$B$2:$AC$462,MATCH(N$3,'Slutlig allokering kvv'!$B$1:$AJ$1,0),FALSE)/1,0)</f>
        <v>0</v>
      </c>
      <c r="O173">
        <f>IFERROR(VLOOKUP($B173,Kraftvärmeprod!$B$1:$AH$479,MATCH(O$2,Kraftvärmeprod!$B$1:$AG$1,0),FALSE)/1,0)-IFERROR(VLOOKUP($B173,'Slutlig allokering kvv'!$B$2:$AC$462,MATCH(O$3,'Slutlig allokering kvv'!$B$1:$AJ$1,0),FALSE)/1,0)</f>
        <v>0</v>
      </c>
      <c r="P173">
        <f>IFERROR(VLOOKUP($B173,Kraftvärmeprod!$B$1:$AH$479,MATCH(P$2,Kraftvärmeprod!$B$1:$AG$1,0),FALSE)/1,0)-IFERROR(VLOOKUP($B173,'Slutlig allokering kvv'!$B$2:$AC$462,MATCH(P$3,'Slutlig allokering kvv'!$B$1:$AJ$1,0),FALSE)/1,0)</f>
        <v>0</v>
      </c>
      <c r="Q173">
        <f>IFERROR(VLOOKUP($B173,Kraftvärmeprod!$B$1:$AH$479,MATCH(Q$2,Kraftvärmeprod!$B$1:$AG$1,0),FALSE)/1,0)-IFERROR(VLOOKUP($B173,'Slutlig allokering kvv'!$B$2:$AC$462,MATCH(Q$3,'Slutlig allokering kvv'!$B$1:$AJ$1,0),FALSE)/1,0)</f>
        <v>0</v>
      </c>
      <c r="R173">
        <f>IFERROR(VLOOKUP($B173,Kraftvärmeprod!$B$1:$AH$479,MATCH(R$2,Kraftvärmeprod!$B$1:$AG$1,0),FALSE)/1,0)-IFERROR(VLOOKUP($B173,'Slutlig allokering kvv'!$B$2:$AC$462,MATCH(R$3,'Slutlig allokering kvv'!$B$1:$AJ$1,0),FALSE)/1,0)</f>
        <v>0</v>
      </c>
      <c r="S173">
        <f>IFERROR(VLOOKUP($B173,Kraftvärmeprod!$B$1:$AH$479,MATCH(S$2,Kraftvärmeprod!$B$1:$AG$1,0),FALSE)/1,0)-IFERROR(VLOOKUP($B173,'Slutlig allokering kvv'!$B$2:$AC$462,MATCH(S$3,'Slutlig allokering kvv'!$B$1:$AJ$1,0),FALSE)/1,0)</f>
        <v>0</v>
      </c>
      <c r="T173">
        <f>IFERROR(VLOOKUP($B173,Kraftvärmeprod!$B$1:$AH$479,MATCH(T$2,Kraftvärmeprod!$B$1:$AG$1,0),FALSE)/1,0)-IFERROR(VLOOKUP($B173,'Slutlig allokering kvv'!$B$2:$AC$462,MATCH(T$3,'Slutlig allokering kvv'!$B$1:$AJ$1,0),FALSE)/1,0)</f>
        <v>0</v>
      </c>
      <c r="U173">
        <f>IFERROR(VLOOKUP($B173,Kraftvärmeprod!$B$1:$AH$479,MATCH(U$2,Kraftvärmeprod!$B$1:$AG$1,0),FALSE)/1,0)-IFERROR(VLOOKUP($B173,'Slutlig allokering kvv'!$B$2:$AC$462,MATCH(U$3,'Slutlig allokering kvv'!$B$1:$AJ$1,0),FALSE)/1,0)</f>
        <v>0</v>
      </c>
      <c r="V173">
        <f>IFERROR(VLOOKUP($B173,Kraftvärmeprod!$B$1:$AH$479,MATCH(V$2,Kraftvärmeprod!$B$1:$AG$1,0),FALSE)/1,0)-IFERROR(VLOOKUP($B173,'Slutlig allokering kvv'!$B$2:$AC$462,MATCH(V$3,'Slutlig allokering kvv'!$B$1:$AJ$1,0),FALSE)/1,0)</f>
        <v>0</v>
      </c>
      <c r="W173">
        <f>IFERROR(VLOOKUP($B173,Kraftvärmeprod!$B$1:$AH$479,MATCH(W$2,Kraftvärmeprod!$B$1:$AG$1,0),FALSE)/1,0)-IFERROR(VLOOKUP($B173,'Slutlig allokering kvv'!$B$2:$AC$462,MATCH(W$3,'Slutlig allokering kvv'!$B$1:$AJ$1,0),FALSE)/1,0)</f>
        <v>0</v>
      </c>
      <c r="X173">
        <f>IFERROR(VLOOKUP($B173,Kraftvärmeprod!$B$1:$AH$479,MATCH(X$2,Kraftvärmeprod!$B$1:$AG$1,0),FALSE)/1,0)-IFERROR(VLOOKUP($B173,'Slutlig allokering kvv'!$B$2:$AC$462,MATCH(X$3,'Slutlig allokering kvv'!$B$1:$AJ$1,0),FALSE)/1,0)</f>
        <v>0</v>
      </c>
      <c r="Y173">
        <f>IFERROR(VLOOKUP($B173,Kraftvärmeprod!$B$1:$AH$479,MATCH(Y$2,Kraftvärmeprod!$B$1:$AG$1,0),FALSE)/1,0)-IFERROR(VLOOKUP($B173,'Slutlig allokering kvv'!$B$2:$AC$462,MATCH(Y$3,'Slutlig allokering kvv'!$B$1:$AJ$1,0),FALSE)/1,0)</f>
        <v>0</v>
      </c>
      <c r="Z173">
        <f>IFERROR(VLOOKUP($B173,Kraftvärmeprod!$B$1:$AH$479,MATCH(Z$2,Kraftvärmeprod!$B$1:$AG$1,0),FALSE)/1,0)-IFERROR(VLOOKUP($B173,'Slutlig allokering kvv'!$B$2:$AC$462,MATCH(Z$3,'Slutlig allokering kvv'!$B$1:$AJ$1,0),FALSE)/1,0)</f>
        <v>0</v>
      </c>
      <c r="AA173">
        <f>IFERROR(VLOOKUP($B173,Kraftvärmeprod!$B$1:$AH$479,MATCH(AA$2,Kraftvärmeprod!$B$1:$AG$1,0),FALSE)/1,0)-IFERROR(VLOOKUP($B173,'Slutlig allokering kvv'!$B$2:$AC$462,MATCH(AA$3,'Slutlig allokering kvv'!$B$1:$AJ$1,0),FALSE)/1,0)</f>
        <v>0</v>
      </c>
      <c r="AB173">
        <f>IFERROR(VLOOKUP($B173,Kraftvärmeprod!$B$1:$AH$479,MATCH(AB$2,Kraftvärmeprod!$B$1:$AG$1,0),FALSE)/1,0)-IFERROR(VLOOKUP($B173,'Slutlig allokering kvv'!$B$2:$AC$462,MATCH(AB$3,'Slutlig allokering kvv'!$B$1:$AJ$1,0),FALSE)/1,0)</f>
        <v>0</v>
      </c>
      <c r="AE173">
        <f t="shared" si="4"/>
        <v>0</v>
      </c>
      <c r="AG173">
        <f>IFERROR(VLOOKUP(B173,'Slutlig allokering kvv'!$B$2:$AJ$462,MATCH("Summa justerad allokerad tillförd energi (utan hjälpel och rökgaskondensering):",'Slutlig allokering kvv'!$B$1:$AK$1,0),FALSE)/1,"")</f>
        <v>0</v>
      </c>
      <c r="AI173" s="23" t="str">
        <f>IFERROR(1-VLOOKUP(B173,'Slutlig allokering kvv'!$B$2:$AJ$462,MATCH("Andel av bränsle i kvv som allokerats till värme, exklusive rökgaskondensering och hjälpel",'Slutlig allokering kvv'!$B$1:$AK$1,0),FALSE),"")</f>
        <v/>
      </c>
      <c r="AK173" s="23" t="str">
        <f t="shared" si="5"/>
        <v/>
      </c>
    </row>
    <row r="174" spans="1:37" x14ac:dyDescent="0.25">
      <c r="A174" s="2" t="s">
        <v>238</v>
      </c>
      <c r="B174" s="2" t="s">
        <v>246</v>
      </c>
      <c r="C174" s="2" t="str">
        <f>IFERROR(VLOOKUP($B174,Kraftvärmeprod!$B$1:$AH$479,MATCH(C$3,Kraftvärmeprod!$B$1:$AG$1,0),FALSE)/1,"")</f>
        <v/>
      </c>
      <c r="D174" s="2" t="str">
        <f>IFERROR(VLOOKUP($B174,Kraftvärmeprod!$B$1:$AH$479,MATCH(D$3,Kraftvärmeprod!$B$1:$AG$1,0),FALSE)/1,"")</f>
        <v/>
      </c>
      <c r="E174">
        <f>IFERROR(VLOOKUP($B174,Kraftvärmeprod!$B$1:$AH$479,MATCH(E$2,Kraftvärmeprod!$B$1:$AG$1,0),FALSE)/1,0)-IFERROR(VLOOKUP($B174,'Slutlig allokering kvv'!$B$2:$AC$462,MATCH(E$3,'Slutlig allokering kvv'!$B$1:$AJ$1,0),FALSE)/1,0)</f>
        <v>0</v>
      </c>
      <c r="F174">
        <f>IFERROR(VLOOKUP($B174,Kraftvärmeprod!$B$1:$AH$479,MATCH(F$2,Kraftvärmeprod!$B$1:$AG$1,0),FALSE)/1,0)-IFERROR(VLOOKUP($B174,'Slutlig allokering kvv'!$B$2:$AC$462,MATCH(F$3,'Slutlig allokering kvv'!$B$1:$AJ$1,0),FALSE)/1,0)</f>
        <v>0</v>
      </c>
      <c r="G174">
        <f>IFERROR(VLOOKUP($B174,Kraftvärmeprod!$B$1:$AH$479,MATCH(G$2,Kraftvärmeprod!$B$1:$AG$1,0),FALSE)/1,0)-IFERROR(VLOOKUP($B174,'Slutlig allokering kvv'!$B$2:$AC$462,MATCH(G$3,'Slutlig allokering kvv'!$B$1:$AJ$1,0),FALSE)/1,0)</f>
        <v>0</v>
      </c>
      <c r="H174">
        <f>IFERROR(VLOOKUP($B174,Kraftvärmeprod!$B$1:$AH$479,MATCH(H$2,Kraftvärmeprod!$B$1:$AG$1,0),FALSE)/1,0)-IFERROR(VLOOKUP($B174,'Slutlig allokering kvv'!$B$2:$AC$462,MATCH(H$3,'Slutlig allokering kvv'!$B$1:$AJ$1,0),FALSE)/1,0)</f>
        <v>0</v>
      </c>
      <c r="I174">
        <f>IFERROR(VLOOKUP($B174,Kraftvärmeprod!$B$1:$AH$479,MATCH(I$2,Kraftvärmeprod!$B$1:$AG$1,0),FALSE)/1,0)-IFERROR(VLOOKUP($B174,'Slutlig allokering kvv'!$B$2:$AC$462,MATCH(I$3,'Slutlig allokering kvv'!$B$1:$AJ$1,0),FALSE)/1,0)</f>
        <v>0</v>
      </c>
      <c r="J174">
        <f>IFERROR(VLOOKUP($B174,Kraftvärmeprod!$B$1:$AH$479,MATCH(J$2,Kraftvärmeprod!$B$1:$AG$1,0),FALSE)/1,0)-IFERROR(VLOOKUP($B174,'Slutlig allokering kvv'!$B$2:$AC$462,MATCH(J$3,'Slutlig allokering kvv'!$B$1:$AJ$1,0),FALSE)/1,0)</f>
        <v>0</v>
      </c>
      <c r="K174">
        <f>IFERROR(VLOOKUP($B174,Kraftvärmeprod!$B$1:$AH$479,MATCH(K$2,Kraftvärmeprod!$B$1:$AG$1,0),FALSE)/1,0)-IFERROR(VLOOKUP($B174,'Slutlig allokering kvv'!$B$2:$AC$462,MATCH(K$3,'Slutlig allokering kvv'!$B$1:$AJ$1,0),FALSE)/1,0)</f>
        <v>0</v>
      </c>
      <c r="L174">
        <f>IFERROR(VLOOKUP($B174,Kraftvärmeprod!$B$1:$AH$479,MATCH(L$2,Kraftvärmeprod!$B$1:$AG$1,0),FALSE)/1,0)-IFERROR(VLOOKUP($B174,'Slutlig allokering kvv'!$B$2:$AC$462,MATCH(L$3,'Slutlig allokering kvv'!$B$1:$AJ$1,0),FALSE)/1,0)</f>
        <v>0</v>
      </c>
      <c r="M174" s="40">
        <f>IFERROR(VLOOKUP($B174,Miljö!$B$1:$S$477,MATCH(M$2,Miljö!$B$1:$X$1,0),FALSE)/1,0)-IFERROR(VLOOKUP($B174,'Slutlig allokering kvv'!$B$2:$AC$462,MATCH(M$3,'Slutlig allokering kvv'!$B$1:$AJ$1,0),FALSE)/1,0)</f>
        <v>0</v>
      </c>
      <c r="N174">
        <f>IFERROR(VLOOKUP($B174,Kraftvärmeprod!$B$1:$AH$479,MATCH(N$2,Kraftvärmeprod!$B$1:$AG$1,0),FALSE)/1,0)-IFERROR(VLOOKUP($B174,'Slutlig allokering kvv'!$B$2:$AC$462,MATCH(N$3,'Slutlig allokering kvv'!$B$1:$AJ$1,0),FALSE)/1,0)</f>
        <v>0</v>
      </c>
      <c r="O174">
        <f>IFERROR(VLOOKUP($B174,Kraftvärmeprod!$B$1:$AH$479,MATCH(O$2,Kraftvärmeprod!$B$1:$AG$1,0),FALSE)/1,0)-IFERROR(VLOOKUP($B174,'Slutlig allokering kvv'!$B$2:$AC$462,MATCH(O$3,'Slutlig allokering kvv'!$B$1:$AJ$1,0),FALSE)/1,0)</f>
        <v>0</v>
      </c>
      <c r="P174">
        <f>IFERROR(VLOOKUP($B174,Kraftvärmeprod!$B$1:$AH$479,MATCH(P$2,Kraftvärmeprod!$B$1:$AG$1,0),FALSE)/1,0)-IFERROR(VLOOKUP($B174,'Slutlig allokering kvv'!$B$2:$AC$462,MATCH(P$3,'Slutlig allokering kvv'!$B$1:$AJ$1,0),FALSE)/1,0)</f>
        <v>0</v>
      </c>
      <c r="Q174">
        <f>IFERROR(VLOOKUP($B174,Kraftvärmeprod!$B$1:$AH$479,MATCH(Q$2,Kraftvärmeprod!$B$1:$AG$1,0),FALSE)/1,0)-IFERROR(VLOOKUP($B174,'Slutlig allokering kvv'!$B$2:$AC$462,MATCH(Q$3,'Slutlig allokering kvv'!$B$1:$AJ$1,0),FALSE)/1,0)</f>
        <v>0</v>
      </c>
      <c r="R174">
        <f>IFERROR(VLOOKUP($B174,Kraftvärmeprod!$B$1:$AH$479,MATCH(R$2,Kraftvärmeprod!$B$1:$AG$1,0),FALSE)/1,0)-IFERROR(VLOOKUP($B174,'Slutlig allokering kvv'!$B$2:$AC$462,MATCH(R$3,'Slutlig allokering kvv'!$B$1:$AJ$1,0),FALSE)/1,0)</f>
        <v>0</v>
      </c>
      <c r="S174">
        <f>IFERROR(VLOOKUP($B174,Kraftvärmeprod!$B$1:$AH$479,MATCH(S$2,Kraftvärmeprod!$B$1:$AG$1,0),FALSE)/1,0)-IFERROR(VLOOKUP($B174,'Slutlig allokering kvv'!$B$2:$AC$462,MATCH(S$3,'Slutlig allokering kvv'!$B$1:$AJ$1,0),FALSE)/1,0)</f>
        <v>0</v>
      </c>
      <c r="T174">
        <f>IFERROR(VLOOKUP($B174,Kraftvärmeprod!$B$1:$AH$479,MATCH(T$2,Kraftvärmeprod!$B$1:$AG$1,0),FALSE)/1,0)-IFERROR(VLOOKUP($B174,'Slutlig allokering kvv'!$B$2:$AC$462,MATCH(T$3,'Slutlig allokering kvv'!$B$1:$AJ$1,0),FALSE)/1,0)</f>
        <v>0</v>
      </c>
      <c r="U174">
        <f>IFERROR(VLOOKUP($B174,Kraftvärmeprod!$B$1:$AH$479,MATCH(U$2,Kraftvärmeprod!$B$1:$AG$1,0),FALSE)/1,0)-IFERROR(VLOOKUP($B174,'Slutlig allokering kvv'!$B$2:$AC$462,MATCH(U$3,'Slutlig allokering kvv'!$B$1:$AJ$1,0),FALSE)/1,0)</f>
        <v>0</v>
      </c>
      <c r="V174">
        <f>IFERROR(VLOOKUP($B174,Kraftvärmeprod!$B$1:$AH$479,MATCH(V$2,Kraftvärmeprod!$B$1:$AG$1,0),FALSE)/1,0)-IFERROR(VLOOKUP($B174,'Slutlig allokering kvv'!$B$2:$AC$462,MATCH(V$3,'Slutlig allokering kvv'!$B$1:$AJ$1,0),FALSE)/1,0)</f>
        <v>0</v>
      </c>
      <c r="W174">
        <f>IFERROR(VLOOKUP($B174,Kraftvärmeprod!$B$1:$AH$479,MATCH(W$2,Kraftvärmeprod!$B$1:$AG$1,0),FALSE)/1,0)-IFERROR(VLOOKUP($B174,'Slutlig allokering kvv'!$B$2:$AC$462,MATCH(W$3,'Slutlig allokering kvv'!$B$1:$AJ$1,0),FALSE)/1,0)</f>
        <v>0</v>
      </c>
      <c r="X174">
        <f>IFERROR(VLOOKUP($B174,Kraftvärmeprod!$B$1:$AH$479,MATCH(X$2,Kraftvärmeprod!$B$1:$AG$1,0),FALSE)/1,0)-IFERROR(VLOOKUP($B174,'Slutlig allokering kvv'!$B$2:$AC$462,MATCH(X$3,'Slutlig allokering kvv'!$B$1:$AJ$1,0),FALSE)/1,0)</f>
        <v>0</v>
      </c>
      <c r="Y174">
        <f>IFERROR(VLOOKUP($B174,Kraftvärmeprod!$B$1:$AH$479,MATCH(Y$2,Kraftvärmeprod!$B$1:$AG$1,0),FALSE)/1,0)-IFERROR(VLOOKUP($B174,'Slutlig allokering kvv'!$B$2:$AC$462,MATCH(Y$3,'Slutlig allokering kvv'!$B$1:$AJ$1,0),FALSE)/1,0)</f>
        <v>0</v>
      </c>
      <c r="Z174">
        <f>IFERROR(VLOOKUP($B174,Kraftvärmeprod!$B$1:$AH$479,MATCH(Z$2,Kraftvärmeprod!$B$1:$AG$1,0),FALSE)/1,0)-IFERROR(VLOOKUP($B174,'Slutlig allokering kvv'!$B$2:$AC$462,MATCH(Z$3,'Slutlig allokering kvv'!$B$1:$AJ$1,0),FALSE)/1,0)</f>
        <v>0</v>
      </c>
      <c r="AA174">
        <f>IFERROR(VLOOKUP($B174,Kraftvärmeprod!$B$1:$AH$479,MATCH(AA$2,Kraftvärmeprod!$B$1:$AG$1,0),FALSE)/1,0)-IFERROR(VLOOKUP($B174,'Slutlig allokering kvv'!$B$2:$AC$462,MATCH(AA$3,'Slutlig allokering kvv'!$B$1:$AJ$1,0),FALSE)/1,0)</f>
        <v>0</v>
      </c>
      <c r="AB174">
        <f>IFERROR(VLOOKUP($B174,Kraftvärmeprod!$B$1:$AH$479,MATCH(AB$2,Kraftvärmeprod!$B$1:$AG$1,0),FALSE)/1,0)-IFERROR(VLOOKUP($B174,'Slutlig allokering kvv'!$B$2:$AC$462,MATCH(AB$3,'Slutlig allokering kvv'!$B$1:$AJ$1,0),FALSE)/1,0)</f>
        <v>0</v>
      </c>
      <c r="AE174">
        <f t="shared" si="4"/>
        <v>0</v>
      </c>
      <c r="AG174">
        <f>IFERROR(VLOOKUP(B174,'Slutlig allokering kvv'!$B$2:$AJ$462,MATCH("Summa justerad allokerad tillförd energi (utan hjälpel och rökgaskondensering):",'Slutlig allokering kvv'!$B$1:$AK$1,0),FALSE)/1,"")</f>
        <v>0</v>
      </c>
      <c r="AI174" s="23" t="str">
        <f>IFERROR(1-VLOOKUP(B174,'Slutlig allokering kvv'!$B$2:$AJ$462,MATCH("Andel av bränsle i kvv som allokerats till värme, exklusive rökgaskondensering och hjälpel",'Slutlig allokering kvv'!$B$1:$AK$1,0),FALSE),"")</f>
        <v/>
      </c>
      <c r="AK174" s="23" t="str">
        <f t="shared" si="5"/>
        <v/>
      </c>
    </row>
    <row r="175" spans="1:37" x14ac:dyDescent="0.25">
      <c r="A175" s="2" t="s">
        <v>247</v>
      </c>
      <c r="B175" s="2" t="s">
        <v>248</v>
      </c>
      <c r="C175" s="2" t="str">
        <f>IFERROR(VLOOKUP($B175,Kraftvärmeprod!$B$1:$AH$479,MATCH(C$3,Kraftvärmeprod!$B$1:$AG$1,0),FALSE)/1,"")</f>
        <v/>
      </c>
      <c r="D175" s="2" t="str">
        <f>IFERROR(VLOOKUP($B175,Kraftvärmeprod!$B$1:$AH$479,MATCH(D$3,Kraftvärmeprod!$B$1:$AG$1,0),FALSE)/1,"")</f>
        <v/>
      </c>
      <c r="E175">
        <f>IFERROR(VLOOKUP($B175,Kraftvärmeprod!$B$1:$AH$479,MATCH(E$2,Kraftvärmeprod!$B$1:$AG$1,0),FALSE)/1,0)-IFERROR(VLOOKUP($B175,'Slutlig allokering kvv'!$B$2:$AC$462,MATCH(E$3,'Slutlig allokering kvv'!$B$1:$AJ$1,0),FALSE)/1,0)</f>
        <v>0</v>
      </c>
      <c r="F175">
        <f>IFERROR(VLOOKUP($B175,Kraftvärmeprod!$B$1:$AH$479,MATCH(F$2,Kraftvärmeprod!$B$1:$AG$1,0),FALSE)/1,0)-IFERROR(VLOOKUP($B175,'Slutlig allokering kvv'!$B$2:$AC$462,MATCH(F$3,'Slutlig allokering kvv'!$B$1:$AJ$1,0),FALSE)/1,0)</f>
        <v>0</v>
      </c>
      <c r="G175">
        <f>IFERROR(VLOOKUP($B175,Kraftvärmeprod!$B$1:$AH$479,MATCH(G$2,Kraftvärmeprod!$B$1:$AG$1,0),FALSE)/1,0)-IFERROR(VLOOKUP($B175,'Slutlig allokering kvv'!$B$2:$AC$462,MATCH(G$3,'Slutlig allokering kvv'!$B$1:$AJ$1,0),FALSE)/1,0)</f>
        <v>0</v>
      </c>
      <c r="H175">
        <f>IFERROR(VLOOKUP($B175,Kraftvärmeprod!$B$1:$AH$479,MATCH(H$2,Kraftvärmeprod!$B$1:$AG$1,0),FALSE)/1,0)-IFERROR(VLOOKUP($B175,'Slutlig allokering kvv'!$B$2:$AC$462,MATCH(H$3,'Slutlig allokering kvv'!$B$1:$AJ$1,0),FALSE)/1,0)</f>
        <v>0</v>
      </c>
      <c r="I175">
        <f>IFERROR(VLOOKUP($B175,Kraftvärmeprod!$B$1:$AH$479,MATCH(I$2,Kraftvärmeprod!$B$1:$AG$1,0),FALSE)/1,0)-IFERROR(VLOOKUP($B175,'Slutlig allokering kvv'!$B$2:$AC$462,MATCH(I$3,'Slutlig allokering kvv'!$B$1:$AJ$1,0),FALSE)/1,0)</f>
        <v>0</v>
      </c>
      <c r="J175">
        <f>IFERROR(VLOOKUP($B175,Kraftvärmeprod!$B$1:$AH$479,MATCH(J$2,Kraftvärmeprod!$B$1:$AG$1,0),FALSE)/1,0)-IFERROR(VLOOKUP($B175,'Slutlig allokering kvv'!$B$2:$AC$462,MATCH(J$3,'Slutlig allokering kvv'!$B$1:$AJ$1,0),FALSE)/1,0)</f>
        <v>0</v>
      </c>
      <c r="K175">
        <f>IFERROR(VLOOKUP($B175,Kraftvärmeprod!$B$1:$AH$479,MATCH(K$2,Kraftvärmeprod!$B$1:$AG$1,0),FALSE)/1,0)-IFERROR(VLOOKUP($B175,'Slutlig allokering kvv'!$B$2:$AC$462,MATCH(K$3,'Slutlig allokering kvv'!$B$1:$AJ$1,0),FALSE)/1,0)</f>
        <v>0</v>
      </c>
      <c r="L175">
        <f>IFERROR(VLOOKUP($B175,Kraftvärmeprod!$B$1:$AH$479,MATCH(L$2,Kraftvärmeprod!$B$1:$AG$1,0),FALSE)/1,0)-IFERROR(VLOOKUP($B175,'Slutlig allokering kvv'!$B$2:$AC$462,MATCH(L$3,'Slutlig allokering kvv'!$B$1:$AJ$1,0),FALSE)/1,0)</f>
        <v>0</v>
      </c>
      <c r="M175" s="40">
        <f>IFERROR(VLOOKUP($B175,Miljö!$B$1:$S$477,MATCH(M$2,Miljö!$B$1:$X$1,0),FALSE)/1,0)-IFERROR(VLOOKUP($B175,'Slutlig allokering kvv'!$B$2:$AC$462,MATCH(M$3,'Slutlig allokering kvv'!$B$1:$AJ$1,0),FALSE)/1,0)</f>
        <v>0</v>
      </c>
      <c r="N175">
        <f>IFERROR(VLOOKUP($B175,Kraftvärmeprod!$B$1:$AH$479,MATCH(N$2,Kraftvärmeprod!$B$1:$AG$1,0),FALSE)/1,0)-IFERROR(VLOOKUP($B175,'Slutlig allokering kvv'!$B$2:$AC$462,MATCH(N$3,'Slutlig allokering kvv'!$B$1:$AJ$1,0),FALSE)/1,0)</f>
        <v>0</v>
      </c>
      <c r="O175">
        <f>IFERROR(VLOOKUP($B175,Kraftvärmeprod!$B$1:$AH$479,MATCH(O$2,Kraftvärmeprod!$B$1:$AG$1,0),FALSE)/1,0)-IFERROR(VLOOKUP($B175,'Slutlig allokering kvv'!$B$2:$AC$462,MATCH(O$3,'Slutlig allokering kvv'!$B$1:$AJ$1,0),FALSE)/1,0)</f>
        <v>0</v>
      </c>
      <c r="P175">
        <f>IFERROR(VLOOKUP($B175,Kraftvärmeprod!$B$1:$AH$479,MATCH(P$2,Kraftvärmeprod!$B$1:$AG$1,0),FALSE)/1,0)-IFERROR(VLOOKUP($B175,'Slutlig allokering kvv'!$B$2:$AC$462,MATCH(P$3,'Slutlig allokering kvv'!$B$1:$AJ$1,0),FALSE)/1,0)</f>
        <v>0</v>
      </c>
      <c r="Q175">
        <f>IFERROR(VLOOKUP($B175,Kraftvärmeprod!$B$1:$AH$479,MATCH(Q$2,Kraftvärmeprod!$B$1:$AG$1,0),FALSE)/1,0)-IFERROR(VLOOKUP($B175,'Slutlig allokering kvv'!$B$2:$AC$462,MATCH(Q$3,'Slutlig allokering kvv'!$B$1:$AJ$1,0),FALSE)/1,0)</f>
        <v>0</v>
      </c>
      <c r="R175">
        <f>IFERROR(VLOOKUP($B175,Kraftvärmeprod!$B$1:$AH$479,MATCH(R$2,Kraftvärmeprod!$B$1:$AG$1,0),FALSE)/1,0)-IFERROR(VLOOKUP($B175,'Slutlig allokering kvv'!$B$2:$AC$462,MATCH(R$3,'Slutlig allokering kvv'!$B$1:$AJ$1,0),FALSE)/1,0)</f>
        <v>0</v>
      </c>
      <c r="S175">
        <f>IFERROR(VLOOKUP($B175,Kraftvärmeprod!$B$1:$AH$479,MATCH(S$2,Kraftvärmeprod!$B$1:$AG$1,0),FALSE)/1,0)-IFERROR(VLOOKUP($B175,'Slutlig allokering kvv'!$B$2:$AC$462,MATCH(S$3,'Slutlig allokering kvv'!$B$1:$AJ$1,0),FALSE)/1,0)</f>
        <v>0</v>
      </c>
      <c r="T175">
        <f>IFERROR(VLOOKUP($B175,Kraftvärmeprod!$B$1:$AH$479,MATCH(T$2,Kraftvärmeprod!$B$1:$AG$1,0),FALSE)/1,0)-IFERROR(VLOOKUP($B175,'Slutlig allokering kvv'!$B$2:$AC$462,MATCH(T$3,'Slutlig allokering kvv'!$B$1:$AJ$1,0),FALSE)/1,0)</f>
        <v>0</v>
      </c>
      <c r="U175">
        <f>IFERROR(VLOOKUP($B175,Kraftvärmeprod!$B$1:$AH$479,MATCH(U$2,Kraftvärmeprod!$B$1:$AG$1,0),FALSE)/1,0)-IFERROR(VLOOKUP($B175,'Slutlig allokering kvv'!$B$2:$AC$462,MATCH(U$3,'Slutlig allokering kvv'!$B$1:$AJ$1,0),FALSE)/1,0)</f>
        <v>0</v>
      </c>
      <c r="V175">
        <f>IFERROR(VLOOKUP($B175,Kraftvärmeprod!$B$1:$AH$479,MATCH(V$2,Kraftvärmeprod!$B$1:$AG$1,0),FALSE)/1,0)-IFERROR(VLOOKUP($B175,'Slutlig allokering kvv'!$B$2:$AC$462,MATCH(V$3,'Slutlig allokering kvv'!$B$1:$AJ$1,0),FALSE)/1,0)</f>
        <v>0</v>
      </c>
      <c r="W175">
        <f>IFERROR(VLOOKUP($B175,Kraftvärmeprod!$B$1:$AH$479,MATCH(W$2,Kraftvärmeprod!$B$1:$AG$1,0),FALSE)/1,0)-IFERROR(VLOOKUP($B175,'Slutlig allokering kvv'!$B$2:$AC$462,MATCH(W$3,'Slutlig allokering kvv'!$B$1:$AJ$1,0),FALSE)/1,0)</f>
        <v>0</v>
      </c>
      <c r="X175">
        <f>IFERROR(VLOOKUP($B175,Kraftvärmeprod!$B$1:$AH$479,MATCH(X$2,Kraftvärmeprod!$B$1:$AG$1,0),FALSE)/1,0)-IFERROR(VLOOKUP($B175,'Slutlig allokering kvv'!$B$2:$AC$462,MATCH(X$3,'Slutlig allokering kvv'!$B$1:$AJ$1,0),FALSE)/1,0)</f>
        <v>0</v>
      </c>
      <c r="Y175">
        <f>IFERROR(VLOOKUP($B175,Kraftvärmeprod!$B$1:$AH$479,MATCH(Y$2,Kraftvärmeprod!$B$1:$AG$1,0),FALSE)/1,0)-IFERROR(VLOOKUP($B175,'Slutlig allokering kvv'!$B$2:$AC$462,MATCH(Y$3,'Slutlig allokering kvv'!$B$1:$AJ$1,0),FALSE)/1,0)</f>
        <v>0</v>
      </c>
      <c r="Z175">
        <f>IFERROR(VLOOKUP($B175,Kraftvärmeprod!$B$1:$AH$479,MATCH(Z$2,Kraftvärmeprod!$B$1:$AG$1,0),FALSE)/1,0)-IFERROR(VLOOKUP($B175,'Slutlig allokering kvv'!$B$2:$AC$462,MATCH(Z$3,'Slutlig allokering kvv'!$B$1:$AJ$1,0),FALSE)/1,0)</f>
        <v>0</v>
      </c>
      <c r="AA175">
        <f>IFERROR(VLOOKUP($B175,Kraftvärmeprod!$B$1:$AH$479,MATCH(AA$2,Kraftvärmeprod!$B$1:$AG$1,0),FALSE)/1,0)-IFERROR(VLOOKUP($B175,'Slutlig allokering kvv'!$B$2:$AC$462,MATCH(AA$3,'Slutlig allokering kvv'!$B$1:$AJ$1,0),FALSE)/1,0)</f>
        <v>0</v>
      </c>
      <c r="AB175">
        <f>IFERROR(VLOOKUP($B175,Kraftvärmeprod!$B$1:$AH$479,MATCH(AB$2,Kraftvärmeprod!$B$1:$AG$1,0),FALSE)/1,0)-IFERROR(VLOOKUP($B175,'Slutlig allokering kvv'!$B$2:$AC$462,MATCH(AB$3,'Slutlig allokering kvv'!$B$1:$AJ$1,0),FALSE)/1,0)</f>
        <v>0</v>
      </c>
      <c r="AE175">
        <f t="shared" si="4"/>
        <v>0</v>
      </c>
      <c r="AG175">
        <f>IFERROR(VLOOKUP(B175,'Slutlig allokering kvv'!$B$2:$AJ$462,MATCH("Summa justerad allokerad tillförd energi (utan hjälpel och rökgaskondensering):",'Slutlig allokering kvv'!$B$1:$AK$1,0),FALSE)/1,"")</f>
        <v>0</v>
      </c>
      <c r="AI175" s="23" t="str">
        <f>IFERROR(1-VLOOKUP(B175,'Slutlig allokering kvv'!$B$2:$AJ$462,MATCH("Andel av bränsle i kvv som allokerats till värme, exklusive rökgaskondensering och hjälpel",'Slutlig allokering kvv'!$B$1:$AK$1,0),FALSE),"")</f>
        <v/>
      </c>
      <c r="AK175" s="23" t="str">
        <f t="shared" si="5"/>
        <v/>
      </c>
    </row>
    <row r="176" spans="1:37" x14ac:dyDescent="0.25">
      <c r="A176" s="2" t="s">
        <v>249</v>
      </c>
      <c r="B176" s="2" t="s">
        <v>150</v>
      </c>
      <c r="C176" s="2" t="str">
        <f>IFERROR(VLOOKUP($B176,Kraftvärmeprod!$B$1:$AH$479,MATCH(C$3,Kraftvärmeprod!$B$1:$AG$1,0),FALSE)/1,"")</f>
        <v/>
      </c>
      <c r="D176" s="2" t="str">
        <f>IFERROR(VLOOKUP($B176,Kraftvärmeprod!$B$1:$AH$479,MATCH(D$3,Kraftvärmeprod!$B$1:$AG$1,0),FALSE)/1,"")</f>
        <v/>
      </c>
      <c r="E176">
        <f>IFERROR(VLOOKUP($B176,Kraftvärmeprod!$B$1:$AH$479,MATCH(E$2,Kraftvärmeprod!$B$1:$AG$1,0),FALSE)/1,0)-IFERROR(VLOOKUP($B176,'Slutlig allokering kvv'!$B$2:$AC$462,MATCH(E$3,'Slutlig allokering kvv'!$B$1:$AJ$1,0),FALSE)/1,0)</f>
        <v>0</v>
      </c>
      <c r="F176">
        <f>IFERROR(VLOOKUP($B176,Kraftvärmeprod!$B$1:$AH$479,MATCH(F$2,Kraftvärmeprod!$B$1:$AG$1,0),FALSE)/1,0)-IFERROR(VLOOKUP($B176,'Slutlig allokering kvv'!$B$2:$AC$462,MATCH(F$3,'Slutlig allokering kvv'!$B$1:$AJ$1,0),FALSE)/1,0)</f>
        <v>0</v>
      </c>
      <c r="G176">
        <f>IFERROR(VLOOKUP($B176,Kraftvärmeprod!$B$1:$AH$479,MATCH(G$2,Kraftvärmeprod!$B$1:$AG$1,0),FALSE)/1,0)-IFERROR(VLOOKUP($B176,'Slutlig allokering kvv'!$B$2:$AC$462,MATCH(G$3,'Slutlig allokering kvv'!$B$1:$AJ$1,0),FALSE)/1,0)</f>
        <v>0</v>
      </c>
      <c r="H176">
        <f>IFERROR(VLOOKUP($B176,Kraftvärmeprod!$B$1:$AH$479,MATCH(H$2,Kraftvärmeprod!$B$1:$AG$1,0),FALSE)/1,0)-IFERROR(VLOOKUP($B176,'Slutlig allokering kvv'!$B$2:$AC$462,MATCH(H$3,'Slutlig allokering kvv'!$B$1:$AJ$1,0),FALSE)/1,0)</f>
        <v>0</v>
      </c>
      <c r="I176">
        <f>IFERROR(VLOOKUP($B176,Kraftvärmeprod!$B$1:$AH$479,MATCH(I$2,Kraftvärmeprod!$B$1:$AG$1,0),FALSE)/1,0)-IFERROR(VLOOKUP($B176,'Slutlig allokering kvv'!$B$2:$AC$462,MATCH(I$3,'Slutlig allokering kvv'!$B$1:$AJ$1,0),FALSE)/1,0)</f>
        <v>0</v>
      </c>
      <c r="J176">
        <f>IFERROR(VLOOKUP($B176,Kraftvärmeprod!$B$1:$AH$479,MATCH(J$2,Kraftvärmeprod!$B$1:$AG$1,0),FALSE)/1,0)-IFERROR(VLOOKUP($B176,'Slutlig allokering kvv'!$B$2:$AC$462,MATCH(J$3,'Slutlig allokering kvv'!$B$1:$AJ$1,0),FALSE)/1,0)</f>
        <v>0</v>
      </c>
      <c r="K176">
        <f>IFERROR(VLOOKUP($B176,Kraftvärmeprod!$B$1:$AH$479,MATCH(K$2,Kraftvärmeprod!$B$1:$AG$1,0),FALSE)/1,0)-IFERROR(VLOOKUP($B176,'Slutlig allokering kvv'!$B$2:$AC$462,MATCH(K$3,'Slutlig allokering kvv'!$B$1:$AJ$1,0),FALSE)/1,0)</f>
        <v>0</v>
      </c>
      <c r="L176">
        <f>IFERROR(VLOOKUP($B176,Kraftvärmeprod!$B$1:$AH$479,MATCH(L$2,Kraftvärmeprod!$B$1:$AG$1,0),FALSE)/1,0)-IFERROR(VLOOKUP($B176,'Slutlig allokering kvv'!$B$2:$AC$462,MATCH(L$3,'Slutlig allokering kvv'!$B$1:$AJ$1,0),FALSE)/1,0)</f>
        <v>0</v>
      </c>
      <c r="M176" s="40">
        <f>IFERROR(VLOOKUP($B176,Miljö!$B$1:$S$477,MATCH(M$2,Miljö!$B$1:$X$1,0),FALSE)/1,0)-IFERROR(VLOOKUP($B176,'Slutlig allokering kvv'!$B$2:$AC$462,MATCH(M$3,'Slutlig allokering kvv'!$B$1:$AJ$1,0),FALSE)/1,0)</f>
        <v>0</v>
      </c>
      <c r="N176">
        <f>IFERROR(VLOOKUP($B176,Kraftvärmeprod!$B$1:$AH$479,MATCH(N$2,Kraftvärmeprod!$B$1:$AG$1,0),FALSE)/1,0)-IFERROR(VLOOKUP($B176,'Slutlig allokering kvv'!$B$2:$AC$462,MATCH(N$3,'Slutlig allokering kvv'!$B$1:$AJ$1,0),FALSE)/1,0)</f>
        <v>0</v>
      </c>
      <c r="O176">
        <f>IFERROR(VLOOKUP($B176,Kraftvärmeprod!$B$1:$AH$479,MATCH(O$2,Kraftvärmeprod!$B$1:$AG$1,0),FALSE)/1,0)-IFERROR(VLOOKUP($B176,'Slutlig allokering kvv'!$B$2:$AC$462,MATCH(O$3,'Slutlig allokering kvv'!$B$1:$AJ$1,0),FALSE)/1,0)</f>
        <v>0</v>
      </c>
      <c r="P176">
        <f>IFERROR(VLOOKUP($B176,Kraftvärmeprod!$B$1:$AH$479,MATCH(P$2,Kraftvärmeprod!$B$1:$AG$1,0),FALSE)/1,0)-IFERROR(VLOOKUP($B176,'Slutlig allokering kvv'!$B$2:$AC$462,MATCH(P$3,'Slutlig allokering kvv'!$B$1:$AJ$1,0),FALSE)/1,0)</f>
        <v>0</v>
      </c>
      <c r="Q176">
        <f>IFERROR(VLOOKUP($B176,Kraftvärmeprod!$B$1:$AH$479,MATCH(Q$2,Kraftvärmeprod!$B$1:$AG$1,0),FALSE)/1,0)-IFERROR(VLOOKUP($B176,'Slutlig allokering kvv'!$B$2:$AC$462,MATCH(Q$3,'Slutlig allokering kvv'!$B$1:$AJ$1,0),FALSE)/1,0)</f>
        <v>0</v>
      </c>
      <c r="R176">
        <f>IFERROR(VLOOKUP($B176,Kraftvärmeprod!$B$1:$AH$479,MATCH(R$2,Kraftvärmeprod!$B$1:$AG$1,0),FALSE)/1,0)-IFERROR(VLOOKUP($B176,'Slutlig allokering kvv'!$B$2:$AC$462,MATCH(R$3,'Slutlig allokering kvv'!$B$1:$AJ$1,0),FALSE)/1,0)</f>
        <v>0</v>
      </c>
      <c r="S176">
        <f>IFERROR(VLOOKUP($B176,Kraftvärmeprod!$B$1:$AH$479,MATCH(S$2,Kraftvärmeprod!$B$1:$AG$1,0),FALSE)/1,0)-IFERROR(VLOOKUP($B176,'Slutlig allokering kvv'!$B$2:$AC$462,MATCH(S$3,'Slutlig allokering kvv'!$B$1:$AJ$1,0),FALSE)/1,0)</f>
        <v>0</v>
      </c>
      <c r="T176">
        <f>IFERROR(VLOOKUP($B176,Kraftvärmeprod!$B$1:$AH$479,MATCH(T$2,Kraftvärmeprod!$B$1:$AG$1,0),FALSE)/1,0)-IFERROR(VLOOKUP($B176,'Slutlig allokering kvv'!$B$2:$AC$462,MATCH(T$3,'Slutlig allokering kvv'!$B$1:$AJ$1,0),FALSE)/1,0)</f>
        <v>0</v>
      </c>
      <c r="U176">
        <f>IFERROR(VLOOKUP($B176,Kraftvärmeprod!$B$1:$AH$479,MATCH(U$2,Kraftvärmeprod!$B$1:$AG$1,0),FALSE)/1,0)-IFERROR(VLOOKUP($B176,'Slutlig allokering kvv'!$B$2:$AC$462,MATCH(U$3,'Slutlig allokering kvv'!$B$1:$AJ$1,0),FALSE)/1,0)</f>
        <v>0</v>
      </c>
      <c r="V176">
        <f>IFERROR(VLOOKUP($B176,Kraftvärmeprod!$B$1:$AH$479,MATCH(V$2,Kraftvärmeprod!$B$1:$AG$1,0),FALSE)/1,0)-IFERROR(VLOOKUP($B176,'Slutlig allokering kvv'!$B$2:$AC$462,MATCH(V$3,'Slutlig allokering kvv'!$B$1:$AJ$1,0),FALSE)/1,0)</f>
        <v>0</v>
      </c>
      <c r="W176">
        <f>IFERROR(VLOOKUP($B176,Kraftvärmeprod!$B$1:$AH$479,MATCH(W$2,Kraftvärmeprod!$B$1:$AG$1,0),FALSE)/1,0)-IFERROR(VLOOKUP($B176,'Slutlig allokering kvv'!$B$2:$AC$462,MATCH(W$3,'Slutlig allokering kvv'!$B$1:$AJ$1,0),FALSE)/1,0)</f>
        <v>0</v>
      </c>
      <c r="X176">
        <f>IFERROR(VLOOKUP($B176,Kraftvärmeprod!$B$1:$AH$479,MATCH(X$2,Kraftvärmeprod!$B$1:$AG$1,0),FALSE)/1,0)-IFERROR(VLOOKUP($B176,'Slutlig allokering kvv'!$B$2:$AC$462,MATCH(X$3,'Slutlig allokering kvv'!$B$1:$AJ$1,0),FALSE)/1,0)</f>
        <v>0</v>
      </c>
      <c r="Y176">
        <f>IFERROR(VLOOKUP($B176,Kraftvärmeprod!$B$1:$AH$479,MATCH(Y$2,Kraftvärmeprod!$B$1:$AG$1,0),FALSE)/1,0)-IFERROR(VLOOKUP($B176,'Slutlig allokering kvv'!$B$2:$AC$462,MATCH(Y$3,'Slutlig allokering kvv'!$B$1:$AJ$1,0),FALSE)/1,0)</f>
        <v>0</v>
      </c>
      <c r="Z176">
        <f>IFERROR(VLOOKUP($B176,Kraftvärmeprod!$B$1:$AH$479,MATCH(Z$2,Kraftvärmeprod!$B$1:$AG$1,0),FALSE)/1,0)-IFERROR(VLOOKUP($B176,'Slutlig allokering kvv'!$B$2:$AC$462,MATCH(Z$3,'Slutlig allokering kvv'!$B$1:$AJ$1,0),FALSE)/1,0)</f>
        <v>0</v>
      </c>
      <c r="AA176">
        <f>IFERROR(VLOOKUP($B176,Kraftvärmeprod!$B$1:$AH$479,MATCH(AA$2,Kraftvärmeprod!$B$1:$AG$1,0),FALSE)/1,0)-IFERROR(VLOOKUP($B176,'Slutlig allokering kvv'!$B$2:$AC$462,MATCH(AA$3,'Slutlig allokering kvv'!$B$1:$AJ$1,0),FALSE)/1,0)</f>
        <v>0</v>
      </c>
      <c r="AB176">
        <f>IFERROR(VLOOKUP($B176,Kraftvärmeprod!$B$1:$AH$479,MATCH(AB$2,Kraftvärmeprod!$B$1:$AG$1,0),FALSE)/1,0)-IFERROR(VLOOKUP($B176,'Slutlig allokering kvv'!$B$2:$AC$462,MATCH(AB$3,'Slutlig allokering kvv'!$B$1:$AJ$1,0),FALSE)/1,0)</f>
        <v>0</v>
      </c>
      <c r="AE176">
        <f t="shared" si="4"/>
        <v>0</v>
      </c>
      <c r="AG176">
        <f>IFERROR(VLOOKUP(B176,'Slutlig allokering kvv'!$B$2:$AJ$462,MATCH("Summa justerad allokerad tillförd energi (utan hjälpel och rökgaskondensering):",'Slutlig allokering kvv'!$B$1:$AK$1,0),FALSE)/1,"")</f>
        <v>0</v>
      </c>
      <c r="AI176" s="23" t="str">
        <f>IFERROR(1-VLOOKUP(B176,'Slutlig allokering kvv'!$B$2:$AJ$462,MATCH("Andel av bränsle i kvv som allokerats till värme, exklusive rökgaskondensering och hjälpel",'Slutlig allokering kvv'!$B$1:$AK$1,0),FALSE),"")</f>
        <v/>
      </c>
      <c r="AK176" s="23" t="str">
        <f t="shared" si="5"/>
        <v/>
      </c>
    </row>
    <row r="177" spans="1:37" x14ac:dyDescent="0.25">
      <c r="A177" s="2" t="s">
        <v>249</v>
      </c>
      <c r="B177" s="2" t="s">
        <v>250</v>
      </c>
      <c r="C177" s="2" t="str">
        <f>IFERROR(VLOOKUP($B177,Kraftvärmeprod!$B$1:$AH$479,MATCH(C$3,Kraftvärmeprod!$B$1:$AG$1,0),FALSE)/1,"")</f>
        <v/>
      </c>
      <c r="D177" s="2" t="str">
        <f>IFERROR(VLOOKUP($B177,Kraftvärmeprod!$B$1:$AH$479,MATCH(D$3,Kraftvärmeprod!$B$1:$AG$1,0),FALSE)/1,"")</f>
        <v/>
      </c>
      <c r="E177">
        <f>IFERROR(VLOOKUP($B177,Kraftvärmeprod!$B$1:$AH$479,MATCH(E$2,Kraftvärmeprod!$B$1:$AG$1,0),FALSE)/1,0)-IFERROR(VLOOKUP($B177,'Slutlig allokering kvv'!$B$2:$AC$462,MATCH(E$3,'Slutlig allokering kvv'!$B$1:$AJ$1,0),FALSE)/1,0)</f>
        <v>0</v>
      </c>
      <c r="F177">
        <f>IFERROR(VLOOKUP($B177,Kraftvärmeprod!$B$1:$AH$479,MATCH(F$2,Kraftvärmeprod!$B$1:$AG$1,0),FALSE)/1,0)-IFERROR(VLOOKUP($B177,'Slutlig allokering kvv'!$B$2:$AC$462,MATCH(F$3,'Slutlig allokering kvv'!$B$1:$AJ$1,0),FALSE)/1,0)</f>
        <v>0</v>
      </c>
      <c r="G177">
        <f>IFERROR(VLOOKUP($B177,Kraftvärmeprod!$B$1:$AH$479,MATCH(G$2,Kraftvärmeprod!$B$1:$AG$1,0),FALSE)/1,0)-IFERROR(VLOOKUP($B177,'Slutlig allokering kvv'!$B$2:$AC$462,MATCH(G$3,'Slutlig allokering kvv'!$B$1:$AJ$1,0),FALSE)/1,0)</f>
        <v>0</v>
      </c>
      <c r="H177">
        <f>IFERROR(VLOOKUP($B177,Kraftvärmeprod!$B$1:$AH$479,MATCH(H$2,Kraftvärmeprod!$B$1:$AG$1,0),FALSE)/1,0)-IFERROR(VLOOKUP($B177,'Slutlig allokering kvv'!$B$2:$AC$462,MATCH(H$3,'Slutlig allokering kvv'!$B$1:$AJ$1,0),FALSE)/1,0)</f>
        <v>0</v>
      </c>
      <c r="I177">
        <f>IFERROR(VLOOKUP($B177,Kraftvärmeprod!$B$1:$AH$479,MATCH(I$2,Kraftvärmeprod!$B$1:$AG$1,0),FALSE)/1,0)-IFERROR(VLOOKUP($B177,'Slutlig allokering kvv'!$B$2:$AC$462,MATCH(I$3,'Slutlig allokering kvv'!$B$1:$AJ$1,0),FALSE)/1,0)</f>
        <v>0</v>
      </c>
      <c r="J177">
        <f>IFERROR(VLOOKUP($B177,Kraftvärmeprod!$B$1:$AH$479,MATCH(J$2,Kraftvärmeprod!$B$1:$AG$1,0),FALSE)/1,0)-IFERROR(VLOOKUP($B177,'Slutlig allokering kvv'!$B$2:$AC$462,MATCH(J$3,'Slutlig allokering kvv'!$B$1:$AJ$1,0),FALSE)/1,0)</f>
        <v>0</v>
      </c>
      <c r="K177">
        <f>IFERROR(VLOOKUP($B177,Kraftvärmeprod!$B$1:$AH$479,MATCH(K$2,Kraftvärmeprod!$B$1:$AG$1,0),FALSE)/1,0)-IFERROR(VLOOKUP($B177,'Slutlig allokering kvv'!$B$2:$AC$462,MATCH(K$3,'Slutlig allokering kvv'!$B$1:$AJ$1,0),FALSE)/1,0)</f>
        <v>0</v>
      </c>
      <c r="L177">
        <f>IFERROR(VLOOKUP($B177,Kraftvärmeprod!$B$1:$AH$479,MATCH(L$2,Kraftvärmeprod!$B$1:$AG$1,0),FALSE)/1,0)-IFERROR(VLOOKUP($B177,'Slutlig allokering kvv'!$B$2:$AC$462,MATCH(L$3,'Slutlig allokering kvv'!$B$1:$AJ$1,0),FALSE)/1,0)</f>
        <v>0</v>
      </c>
      <c r="M177" s="40">
        <f>IFERROR(VLOOKUP($B177,Miljö!$B$1:$S$477,MATCH(M$2,Miljö!$B$1:$X$1,0),FALSE)/1,0)-IFERROR(VLOOKUP($B177,'Slutlig allokering kvv'!$B$2:$AC$462,MATCH(M$3,'Slutlig allokering kvv'!$B$1:$AJ$1,0),FALSE)/1,0)</f>
        <v>0</v>
      </c>
      <c r="N177">
        <f>IFERROR(VLOOKUP($B177,Kraftvärmeprod!$B$1:$AH$479,MATCH(N$2,Kraftvärmeprod!$B$1:$AG$1,0),FALSE)/1,0)-IFERROR(VLOOKUP($B177,'Slutlig allokering kvv'!$B$2:$AC$462,MATCH(N$3,'Slutlig allokering kvv'!$B$1:$AJ$1,0),FALSE)/1,0)</f>
        <v>0</v>
      </c>
      <c r="O177">
        <f>IFERROR(VLOOKUP($B177,Kraftvärmeprod!$B$1:$AH$479,MATCH(O$2,Kraftvärmeprod!$B$1:$AG$1,0),FALSE)/1,0)-IFERROR(VLOOKUP($B177,'Slutlig allokering kvv'!$B$2:$AC$462,MATCH(O$3,'Slutlig allokering kvv'!$B$1:$AJ$1,0),FALSE)/1,0)</f>
        <v>0</v>
      </c>
      <c r="P177">
        <f>IFERROR(VLOOKUP($B177,Kraftvärmeprod!$B$1:$AH$479,MATCH(P$2,Kraftvärmeprod!$B$1:$AG$1,0),FALSE)/1,0)-IFERROR(VLOOKUP($B177,'Slutlig allokering kvv'!$B$2:$AC$462,MATCH(P$3,'Slutlig allokering kvv'!$B$1:$AJ$1,0),FALSE)/1,0)</f>
        <v>0</v>
      </c>
      <c r="Q177">
        <f>IFERROR(VLOOKUP($B177,Kraftvärmeprod!$B$1:$AH$479,MATCH(Q$2,Kraftvärmeprod!$B$1:$AG$1,0),FALSE)/1,0)-IFERROR(VLOOKUP($B177,'Slutlig allokering kvv'!$B$2:$AC$462,MATCH(Q$3,'Slutlig allokering kvv'!$B$1:$AJ$1,0),FALSE)/1,0)</f>
        <v>0</v>
      </c>
      <c r="R177">
        <f>IFERROR(VLOOKUP($B177,Kraftvärmeprod!$B$1:$AH$479,MATCH(R$2,Kraftvärmeprod!$B$1:$AG$1,0),FALSE)/1,0)-IFERROR(VLOOKUP($B177,'Slutlig allokering kvv'!$B$2:$AC$462,MATCH(R$3,'Slutlig allokering kvv'!$B$1:$AJ$1,0),FALSE)/1,0)</f>
        <v>0</v>
      </c>
      <c r="S177">
        <f>IFERROR(VLOOKUP($B177,Kraftvärmeprod!$B$1:$AH$479,MATCH(S$2,Kraftvärmeprod!$B$1:$AG$1,0),FALSE)/1,0)-IFERROR(VLOOKUP($B177,'Slutlig allokering kvv'!$B$2:$AC$462,MATCH(S$3,'Slutlig allokering kvv'!$B$1:$AJ$1,0),FALSE)/1,0)</f>
        <v>0</v>
      </c>
      <c r="T177">
        <f>IFERROR(VLOOKUP($B177,Kraftvärmeprod!$B$1:$AH$479,MATCH(T$2,Kraftvärmeprod!$B$1:$AG$1,0),FALSE)/1,0)-IFERROR(VLOOKUP($B177,'Slutlig allokering kvv'!$B$2:$AC$462,MATCH(T$3,'Slutlig allokering kvv'!$B$1:$AJ$1,0),FALSE)/1,0)</f>
        <v>0</v>
      </c>
      <c r="U177">
        <f>IFERROR(VLOOKUP($B177,Kraftvärmeprod!$B$1:$AH$479,MATCH(U$2,Kraftvärmeprod!$B$1:$AG$1,0),FALSE)/1,0)-IFERROR(VLOOKUP($B177,'Slutlig allokering kvv'!$B$2:$AC$462,MATCH(U$3,'Slutlig allokering kvv'!$B$1:$AJ$1,0),FALSE)/1,0)</f>
        <v>0</v>
      </c>
      <c r="V177">
        <f>IFERROR(VLOOKUP($B177,Kraftvärmeprod!$B$1:$AH$479,MATCH(V$2,Kraftvärmeprod!$B$1:$AG$1,0),FALSE)/1,0)-IFERROR(VLOOKUP($B177,'Slutlig allokering kvv'!$B$2:$AC$462,MATCH(V$3,'Slutlig allokering kvv'!$B$1:$AJ$1,0),FALSE)/1,0)</f>
        <v>0</v>
      </c>
      <c r="W177">
        <f>IFERROR(VLOOKUP($B177,Kraftvärmeprod!$B$1:$AH$479,MATCH(W$2,Kraftvärmeprod!$B$1:$AG$1,0),FALSE)/1,0)-IFERROR(VLOOKUP($B177,'Slutlig allokering kvv'!$B$2:$AC$462,MATCH(W$3,'Slutlig allokering kvv'!$B$1:$AJ$1,0),FALSE)/1,0)</f>
        <v>0</v>
      </c>
      <c r="X177">
        <f>IFERROR(VLOOKUP($B177,Kraftvärmeprod!$B$1:$AH$479,MATCH(X$2,Kraftvärmeprod!$B$1:$AG$1,0),FALSE)/1,0)-IFERROR(VLOOKUP($B177,'Slutlig allokering kvv'!$B$2:$AC$462,MATCH(X$3,'Slutlig allokering kvv'!$B$1:$AJ$1,0),FALSE)/1,0)</f>
        <v>0</v>
      </c>
      <c r="Y177">
        <f>IFERROR(VLOOKUP($B177,Kraftvärmeprod!$B$1:$AH$479,MATCH(Y$2,Kraftvärmeprod!$B$1:$AG$1,0),FALSE)/1,0)-IFERROR(VLOOKUP($B177,'Slutlig allokering kvv'!$B$2:$AC$462,MATCH(Y$3,'Slutlig allokering kvv'!$B$1:$AJ$1,0),FALSE)/1,0)</f>
        <v>0</v>
      </c>
      <c r="Z177">
        <f>IFERROR(VLOOKUP($B177,Kraftvärmeprod!$B$1:$AH$479,MATCH(Z$2,Kraftvärmeprod!$B$1:$AG$1,0),FALSE)/1,0)-IFERROR(VLOOKUP($B177,'Slutlig allokering kvv'!$B$2:$AC$462,MATCH(Z$3,'Slutlig allokering kvv'!$B$1:$AJ$1,0),FALSE)/1,0)</f>
        <v>0</v>
      </c>
      <c r="AA177">
        <f>IFERROR(VLOOKUP($B177,Kraftvärmeprod!$B$1:$AH$479,MATCH(AA$2,Kraftvärmeprod!$B$1:$AG$1,0),FALSE)/1,0)-IFERROR(VLOOKUP($B177,'Slutlig allokering kvv'!$B$2:$AC$462,MATCH(AA$3,'Slutlig allokering kvv'!$B$1:$AJ$1,0),FALSE)/1,0)</f>
        <v>0</v>
      </c>
      <c r="AB177">
        <f>IFERROR(VLOOKUP($B177,Kraftvärmeprod!$B$1:$AH$479,MATCH(AB$2,Kraftvärmeprod!$B$1:$AG$1,0),FALSE)/1,0)-IFERROR(VLOOKUP($B177,'Slutlig allokering kvv'!$B$2:$AC$462,MATCH(AB$3,'Slutlig allokering kvv'!$B$1:$AJ$1,0),FALSE)/1,0)</f>
        <v>0</v>
      </c>
      <c r="AE177">
        <f t="shared" si="4"/>
        <v>0</v>
      </c>
      <c r="AG177">
        <f>IFERROR(VLOOKUP(B177,'Slutlig allokering kvv'!$B$2:$AJ$462,MATCH("Summa justerad allokerad tillförd energi (utan hjälpel och rökgaskondensering):",'Slutlig allokering kvv'!$B$1:$AK$1,0),FALSE)/1,"")</f>
        <v>0</v>
      </c>
      <c r="AI177" s="23" t="str">
        <f>IFERROR(1-VLOOKUP(B177,'Slutlig allokering kvv'!$B$2:$AJ$462,MATCH("Andel av bränsle i kvv som allokerats till värme, exklusive rökgaskondensering och hjälpel",'Slutlig allokering kvv'!$B$1:$AK$1,0),FALSE),"")</f>
        <v/>
      </c>
      <c r="AK177" s="23" t="str">
        <f t="shared" si="5"/>
        <v/>
      </c>
    </row>
    <row r="178" spans="1:37" x14ac:dyDescent="0.25">
      <c r="A178" s="2" t="s">
        <v>249</v>
      </c>
      <c r="B178" s="2" t="s">
        <v>251</v>
      </c>
      <c r="C178" s="2" t="str">
        <f>IFERROR(VLOOKUP($B178,Kraftvärmeprod!$B$1:$AH$479,MATCH(C$3,Kraftvärmeprod!$B$1:$AG$1,0),FALSE)/1,"")</f>
        <v/>
      </c>
      <c r="D178" s="2" t="str">
        <f>IFERROR(VLOOKUP($B178,Kraftvärmeprod!$B$1:$AH$479,MATCH(D$3,Kraftvärmeprod!$B$1:$AG$1,0),FALSE)/1,"")</f>
        <v/>
      </c>
      <c r="E178">
        <f>IFERROR(VLOOKUP($B178,Kraftvärmeprod!$B$1:$AH$479,MATCH(E$2,Kraftvärmeprod!$B$1:$AG$1,0),FALSE)/1,0)-IFERROR(VLOOKUP($B178,'Slutlig allokering kvv'!$B$2:$AC$462,MATCH(E$3,'Slutlig allokering kvv'!$B$1:$AJ$1,0),FALSE)/1,0)</f>
        <v>0</v>
      </c>
      <c r="F178">
        <f>IFERROR(VLOOKUP($B178,Kraftvärmeprod!$B$1:$AH$479,MATCH(F$2,Kraftvärmeprod!$B$1:$AG$1,0),FALSE)/1,0)-IFERROR(VLOOKUP($B178,'Slutlig allokering kvv'!$B$2:$AC$462,MATCH(F$3,'Slutlig allokering kvv'!$B$1:$AJ$1,0),FALSE)/1,0)</f>
        <v>0</v>
      </c>
      <c r="G178">
        <f>IFERROR(VLOOKUP($B178,Kraftvärmeprod!$B$1:$AH$479,MATCH(G$2,Kraftvärmeprod!$B$1:$AG$1,0),FALSE)/1,0)-IFERROR(VLOOKUP($B178,'Slutlig allokering kvv'!$B$2:$AC$462,MATCH(G$3,'Slutlig allokering kvv'!$B$1:$AJ$1,0),FALSE)/1,0)</f>
        <v>0</v>
      </c>
      <c r="H178">
        <f>IFERROR(VLOOKUP($B178,Kraftvärmeprod!$B$1:$AH$479,MATCH(H$2,Kraftvärmeprod!$B$1:$AG$1,0),FALSE)/1,0)-IFERROR(VLOOKUP($B178,'Slutlig allokering kvv'!$B$2:$AC$462,MATCH(H$3,'Slutlig allokering kvv'!$B$1:$AJ$1,0),FALSE)/1,0)</f>
        <v>0</v>
      </c>
      <c r="I178">
        <f>IFERROR(VLOOKUP($B178,Kraftvärmeprod!$B$1:$AH$479,MATCH(I$2,Kraftvärmeprod!$B$1:$AG$1,0),FALSE)/1,0)-IFERROR(VLOOKUP($B178,'Slutlig allokering kvv'!$B$2:$AC$462,MATCH(I$3,'Slutlig allokering kvv'!$B$1:$AJ$1,0),FALSE)/1,0)</f>
        <v>0</v>
      </c>
      <c r="J178">
        <f>IFERROR(VLOOKUP($B178,Kraftvärmeprod!$B$1:$AH$479,MATCH(J$2,Kraftvärmeprod!$B$1:$AG$1,0),FALSE)/1,0)-IFERROR(VLOOKUP($B178,'Slutlig allokering kvv'!$B$2:$AC$462,MATCH(J$3,'Slutlig allokering kvv'!$B$1:$AJ$1,0),FALSE)/1,0)</f>
        <v>0</v>
      </c>
      <c r="K178">
        <f>IFERROR(VLOOKUP($B178,Kraftvärmeprod!$B$1:$AH$479,MATCH(K$2,Kraftvärmeprod!$B$1:$AG$1,0),FALSE)/1,0)-IFERROR(VLOOKUP($B178,'Slutlig allokering kvv'!$B$2:$AC$462,MATCH(K$3,'Slutlig allokering kvv'!$B$1:$AJ$1,0),FALSE)/1,0)</f>
        <v>0</v>
      </c>
      <c r="L178">
        <f>IFERROR(VLOOKUP($B178,Kraftvärmeprod!$B$1:$AH$479,MATCH(L$2,Kraftvärmeprod!$B$1:$AG$1,0),FALSE)/1,0)-IFERROR(VLOOKUP($B178,'Slutlig allokering kvv'!$B$2:$AC$462,MATCH(L$3,'Slutlig allokering kvv'!$B$1:$AJ$1,0),FALSE)/1,0)</f>
        <v>0</v>
      </c>
      <c r="M178" s="40">
        <f>IFERROR(VLOOKUP($B178,Miljö!$B$1:$S$477,MATCH(M$2,Miljö!$B$1:$X$1,0),FALSE)/1,0)-IFERROR(VLOOKUP($B178,'Slutlig allokering kvv'!$B$2:$AC$462,MATCH(M$3,'Slutlig allokering kvv'!$B$1:$AJ$1,0),FALSE)/1,0)</f>
        <v>0</v>
      </c>
      <c r="N178">
        <f>IFERROR(VLOOKUP($B178,Kraftvärmeprod!$B$1:$AH$479,MATCH(N$2,Kraftvärmeprod!$B$1:$AG$1,0),FALSE)/1,0)-IFERROR(VLOOKUP($B178,'Slutlig allokering kvv'!$B$2:$AC$462,MATCH(N$3,'Slutlig allokering kvv'!$B$1:$AJ$1,0),FALSE)/1,0)</f>
        <v>0</v>
      </c>
      <c r="O178">
        <f>IFERROR(VLOOKUP($B178,Kraftvärmeprod!$B$1:$AH$479,MATCH(O$2,Kraftvärmeprod!$B$1:$AG$1,0),FALSE)/1,0)-IFERROR(VLOOKUP($B178,'Slutlig allokering kvv'!$B$2:$AC$462,MATCH(O$3,'Slutlig allokering kvv'!$B$1:$AJ$1,0),FALSE)/1,0)</f>
        <v>0</v>
      </c>
      <c r="P178">
        <f>IFERROR(VLOOKUP($B178,Kraftvärmeprod!$B$1:$AH$479,MATCH(P$2,Kraftvärmeprod!$B$1:$AG$1,0),FALSE)/1,0)-IFERROR(VLOOKUP($B178,'Slutlig allokering kvv'!$B$2:$AC$462,MATCH(P$3,'Slutlig allokering kvv'!$B$1:$AJ$1,0),FALSE)/1,0)</f>
        <v>0</v>
      </c>
      <c r="Q178">
        <f>IFERROR(VLOOKUP($B178,Kraftvärmeprod!$B$1:$AH$479,MATCH(Q$2,Kraftvärmeprod!$B$1:$AG$1,0),FALSE)/1,0)-IFERROR(VLOOKUP($B178,'Slutlig allokering kvv'!$B$2:$AC$462,MATCH(Q$3,'Slutlig allokering kvv'!$B$1:$AJ$1,0),FALSE)/1,0)</f>
        <v>0</v>
      </c>
      <c r="R178">
        <f>IFERROR(VLOOKUP($B178,Kraftvärmeprod!$B$1:$AH$479,MATCH(R$2,Kraftvärmeprod!$B$1:$AG$1,0),FALSE)/1,0)-IFERROR(VLOOKUP($B178,'Slutlig allokering kvv'!$B$2:$AC$462,MATCH(R$3,'Slutlig allokering kvv'!$B$1:$AJ$1,0),FALSE)/1,0)</f>
        <v>0</v>
      </c>
      <c r="S178">
        <f>IFERROR(VLOOKUP($B178,Kraftvärmeprod!$B$1:$AH$479,MATCH(S$2,Kraftvärmeprod!$B$1:$AG$1,0),FALSE)/1,0)-IFERROR(VLOOKUP($B178,'Slutlig allokering kvv'!$B$2:$AC$462,MATCH(S$3,'Slutlig allokering kvv'!$B$1:$AJ$1,0),FALSE)/1,0)</f>
        <v>0</v>
      </c>
      <c r="T178">
        <f>IFERROR(VLOOKUP($B178,Kraftvärmeprod!$B$1:$AH$479,MATCH(T$2,Kraftvärmeprod!$B$1:$AG$1,0),FALSE)/1,0)-IFERROR(VLOOKUP($B178,'Slutlig allokering kvv'!$B$2:$AC$462,MATCH(T$3,'Slutlig allokering kvv'!$B$1:$AJ$1,0),FALSE)/1,0)</f>
        <v>0</v>
      </c>
      <c r="U178">
        <f>IFERROR(VLOOKUP($B178,Kraftvärmeprod!$B$1:$AH$479,MATCH(U$2,Kraftvärmeprod!$B$1:$AG$1,0),FALSE)/1,0)-IFERROR(VLOOKUP($B178,'Slutlig allokering kvv'!$B$2:$AC$462,MATCH(U$3,'Slutlig allokering kvv'!$B$1:$AJ$1,0),FALSE)/1,0)</f>
        <v>0</v>
      </c>
      <c r="V178">
        <f>IFERROR(VLOOKUP($B178,Kraftvärmeprod!$B$1:$AH$479,MATCH(V$2,Kraftvärmeprod!$B$1:$AG$1,0),FALSE)/1,0)-IFERROR(VLOOKUP($B178,'Slutlig allokering kvv'!$B$2:$AC$462,MATCH(V$3,'Slutlig allokering kvv'!$B$1:$AJ$1,0),FALSE)/1,0)</f>
        <v>0</v>
      </c>
      <c r="W178">
        <f>IFERROR(VLOOKUP($B178,Kraftvärmeprod!$B$1:$AH$479,MATCH(W$2,Kraftvärmeprod!$B$1:$AG$1,0),FALSE)/1,0)-IFERROR(VLOOKUP($B178,'Slutlig allokering kvv'!$B$2:$AC$462,MATCH(W$3,'Slutlig allokering kvv'!$B$1:$AJ$1,0),FALSE)/1,0)</f>
        <v>0</v>
      </c>
      <c r="X178">
        <f>IFERROR(VLOOKUP($B178,Kraftvärmeprod!$B$1:$AH$479,MATCH(X$2,Kraftvärmeprod!$B$1:$AG$1,0),FALSE)/1,0)-IFERROR(VLOOKUP($B178,'Slutlig allokering kvv'!$B$2:$AC$462,MATCH(X$3,'Slutlig allokering kvv'!$B$1:$AJ$1,0),FALSE)/1,0)</f>
        <v>0</v>
      </c>
      <c r="Y178">
        <f>IFERROR(VLOOKUP($B178,Kraftvärmeprod!$B$1:$AH$479,MATCH(Y$2,Kraftvärmeprod!$B$1:$AG$1,0),FALSE)/1,0)-IFERROR(VLOOKUP($B178,'Slutlig allokering kvv'!$B$2:$AC$462,MATCH(Y$3,'Slutlig allokering kvv'!$B$1:$AJ$1,0),FALSE)/1,0)</f>
        <v>0</v>
      </c>
      <c r="Z178">
        <f>IFERROR(VLOOKUP($B178,Kraftvärmeprod!$B$1:$AH$479,MATCH(Z$2,Kraftvärmeprod!$B$1:$AG$1,0),FALSE)/1,0)-IFERROR(VLOOKUP($B178,'Slutlig allokering kvv'!$B$2:$AC$462,MATCH(Z$3,'Slutlig allokering kvv'!$B$1:$AJ$1,0),FALSE)/1,0)</f>
        <v>0</v>
      </c>
      <c r="AA178">
        <f>IFERROR(VLOOKUP($B178,Kraftvärmeprod!$B$1:$AH$479,MATCH(AA$2,Kraftvärmeprod!$B$1:$AG$1,0),FALSE)/1,0)-IFERROR(VLOOKUP($B178,'Slutlig allokering kvv'!$B$2:$AC$462,MATCH(AA$3,'Slutlig allokering kvv'!$B$1:$AJ$1,0),FALSE)/1,0)</f>
        <v>0</v>
      </c>
      <c r="AB178">
        <f>IFERROR(VLOOKUP($B178,Kraftvärmeprod!$B$1:$AH$479,MATCH(AB$2,Kraftvärmeprod!$B$1:$AG$1,0),FALSE)/1,0)-IFERROR(VLOOKUP($B178,'Slutlig allokering kvv'!$B$2:$AC$462,MATCH(AB$3,'Slutlig allokering kvv'!$B$1:$AJ$1,0),FALSE)/1,0)</f>
        <v>0</v>
      </c>
      <c r="AE178">
        <f t="shared" si="4"/>
        <v>0</v>
      </c>
      <c r="AG178">
        <f>IFERROR(VLOOKUP(B178,'Slutlig allokering kvv'!$B$2:$AJ$462,MATCH("Summa justerad allokerad tillförd energi (utan hjälpel och rökgaskondensering):",'Slutlig allokering kvv'!$B$1:$AK$1,0),FALSE)/1,"")</f>
        <v>0</v>
      </c>
      <c r="AI178" s="23" t="str">
        <f>IFERROR(1-VLOOKUP(B178,'Slutlig allokering kvv'!$B$2:$AJ$462,MATCH("Andel av bränsle i kvv som allokerats till värme, exklusive rökgaskondensering och hjälpel",'Slutlig allokering kvv'!$B$1:$AK$1,0),FALSE),"")</f>
        <v/>
      </c>
      <c r="AK178" s="23" t="str">
        <f t="shared" si="5"/>
        <v/>
      </c>
    </row>
    <row r="179" spans="1:37" x14ac:dyDescent="0.25">
      <c r="A179" s="2" t="s">
        <v>249</v>
      </c>
      <c r="B179" s="2" t="s">
        <v>252</v>
      </c>
      <c r="C179" s="2" t="str">
        <f>IFERROR(VLOOKUP($B179,Kraftvärmeprod!$B$1:$AH$479,MATCH(C$3,Kraftvärmeprod!$B$1:$AG$1,0),FALSE)/1,"")</f>
        <v/>
      </c>
      <c r="D179" s="2" t="str">
        <f>IFERROR(VLOOKUP($B179,Kraftvärmeprod!$B$1:$AH$479,MATCH(D$3,Kraftvärmeprod!$B$1:$AG$1,0),FALSE)/1,"")</f>
        <v/>
      </c>
      <c r="E179">
        <f>IFERROR(VLOOKUP($B179,Kraftvärmeprod!$B$1:$AH$479,MATCH(E$2,Kraftvärmeprod!$B$1:$AG$1,0),FALSE)/1,0)-IFERROR(VLOOKUP($B179,'Slutlig allokering kvv'!$B$2:$AC$462,MATCH(E$3,'Slutlig allokering kvv'!$B$1:$AJ$1,0),FALSE)/1,0)</f>
        <v>0</v>
      </c>
      <c r="F179">
        <f>IFERROR(VLOOKUP($B179,Kraftvärmeprod!$B$1:$AH$479,MATCH(F$2,Kraftvärmeprod!$B$1:$AG$1,0),FALSE)/1,0)-IFERROR(VLOOKUP($B179,'Slutlig allokering kvv'!$B$2:$AC$462,MATCH(F$3,'Slutlig allokering kvv'!$B$1:$AJ$1,0),FALSE)/1,0)</f>
        <v>0</v>
      </c>
      <c r="G179">
        <f>IFERROR(VLOOKUP($B179,Kraftvärmeprod!$B$1:$AH$479,MATCH(G$2,Kraftvärmeprod!$B$1:$AG$1,0),FALSE)/1,0)-IFERROR(VLOOKUP($B179,'Slutlig allokering kvv'!$B$2:$AC$462,MATCH(G$3,'Slutlig allokering kvv'!$B$1:$AJ$1,0),FALSE)/1,0)</f>
        <v>0</v>
      </c>
      <c r="H179">
        <f>IFERROR(VLOOKUP($B179,Kraftvärmeprod!$B$1:$AH$479,MATCH(H$2,Kraftvärmeprod!$B$1:$AG$1,0),FALSE)/1,0)-IFERROR(VLOOKUP($B179,'Slutlig allokering kvv'!$B$2:$AC$462,MATCH(H$3,'Slutlig allokering kvv'!$B$1:$AJ$1,0),FALSE)/1,0)</f>
        <v>0</v>
      </c>
      <c r="I179">
        <f>IFERROR(VLOOKUP($B179,Kraftvärmeprod!$B$1:$AH$479,MATCH(I$2,Kraftvärmeprod!$B$1:$AG$1,0),FALSE)/1,0)-IFERROR(VLOOKUP($B179,'Slutlig allokering kvv'!$B$2:$AC$462,MATCH(I$3,'Slutlig allokering kvv'!$B$1:$AJ$1,0),FALSE)/1,0)</f>
        <v>0</v>
      </c>
      <c r="J179">
        <f>IFERROR(VLOOKUP($B179,Kraftvärmeprod!$B$1:$AH$479,MATCH(J$2,Kraftvärmeprod!$B$1:$AG$1,0),FALSE)/1,0)-IFERROR(VLOOKUP($B179,'Slutlig allokering kvv'!$B$2:$AC$462,MATCH(J$3,'Slutlig allokering kvv'!$B$1:$AJ$1,0),FALSE)/1,0)</f>
        <v>0</v>
      </c>
      <c r="K179">
        <f>IFERROR(VLOOKUP($B179,Kraftvärmeprod!$B$1:$AH$479,MATCH(K$2,Kraftvärmeprod!$B$1:$AG$1,0),FALSE)/1,0)-IFERROR(VLOOKUP($B179,'Slutlig allokering kvv'!$B$2:$AC$462,MATCH(K$3,'Slutlig allokering kvv'!$B$1:$AJ$1,0),FALSE)/1,0)</f>
        <v>0</v>
      </c>
      <c r="L179">
        <f>IFERROR(VLOOKUP($B179,Kraftvärmeprod!$B$1:$AH$479,MATCH(L$2,Kraftvärmeprod!$B$1:$AG$1,0),FALSE)/1,0)-IFERROR(VLOOKUP($B179,'Slutlig allokering kvv'!$B$2:$AC$462,MATCH(L$3,'Slutlig allokering kvv'!$B$1:$AJ$1,0),FALSE)/1,0)</f>
        <v>0</v>
      </c>
      <c r="M179" s="40">
        <f>IFERROR(VLOOKUP($B179,Miljö!$B$1:$S$477,MATCH(M$2,Miljö!$B$1:$X$1,0),FALSE)/1,0)-IFERROR(VLOOKUP($B179,'Slutlig allokering kvv'!$B$2:$AC$462,MATCH(M$3,'Slutlig allokering kvv'!$B$1:$AJ$1,0),FALSE)/1,0)</f>
        <v>0</v>
      </c>
      <c r="N179">
        <f>IFERROR(VLOOKUP($B179,Kraftvärmeprod!$B$1:$AH$479,MATCH(N$2,Kraftvärmeprod!$B$1:$AG$1,0),FALSE)/1,0)-IFERROR(VLOOKUP($B179,'Slutlig allokering kvv'!$B$2:$AC$462,MATCH(N$3,'Slutlig allokering kvv'!$B$1:$AJ$1,0),FALSE)/1,0)</f>
        <v>0</v>
      </c>
      <c r="O179">
        <f>IFERROR(VLOOKUP($B179,Kraftvärmeprod!$B$1:$AH$479,MATCH(O$2,Kraftvärmeprod!$B$1:$AG$1,0),FALSE)/1,0)-IFERROR(VLOOKUP($B179,'Slutlig allokering kvv'!$B$2:$AC$462,MATCH(O$3,'Slutlig allokering kvv'!$B$1:$AJ$1,0),FALSE)/1,0)</f>
        <v>0</v>
      </c>
      <c r="P179">
        <f>IFERROR(VLOOKUP($B179,Kraftvärmeprod!$B$1:$AH$479,MATCH(P$2,Kraftvärmeprod!$B$1:$AG$1,0),FALSE)/1,0)-IFERROR(VLOOKUP($B179,'Slutlig allokering kvv'!$B$2:$AC$462,MATCH(P$3,'Slutlig allokering kvv'!$B$1:$AJ$1,0),FALSE)/1,0)</f>
        <v>0</v>
      </c>
      <c r="Q179">
        <f>IFERROR(VLOOKUP($B179,Kraftvärmeprod!$B$1:$AH$479,MATCH(Q$2,Kraftvärmeprod!$B$1:$AG$1,0),FALSE)/1,0)-IFERROR(VLOOKUP($B179,'Slutlig allokering kvv'!$B$2:$AC$462,MATCH(Q$3,'Slutlig allokering kvv'!$B$1:$AJ$1,0),FALSE)/1,0)</f>
        <v>0</v>
      </c>
      <c r="R179">
        <f>IFERROR(VLOOKUP($B179,Kraftvärmeprod!$B$1:$AH$479,MATCH(R$2,Kraftvärmeprod!$B$1:$AG$1,0),FALSE)/1,0)-IFERROR(VLOOKUP($B179,'Slutlig allokering kvv'!$B$2:$AC$462,MATCH(R$3,'Slutlig allokering kvv'!$B$1:$AJ$1,0),FALSE)/1,0)</f>
        <v>0</v>
      </c>
      <c r="S179">
        <f>IFERROR(VLOOKUP($B179,Kraftvärmeprod!$B$1:$AH$479,MATCH(S$2,Kraftvärmeprod!$B$1:$AG$1,0),FALSE)/1,0)-IFERROR(VLOOKUP($B179,'Slutlig allokering kvv'!$B$2:$AC$462,MATCH(S$3,'Slutlig allokering kvv'!$B$1:$AJ$1,0),FALSE)/1,0)</f>
        <v>0</v>
      </c>
      <c r="T179">
        <f>IFERROR(VLOOKUP($B179,Kraftvärmeprod!$B$1:$AH$479,MATCH(T$2,Kraftvärmeprod!$B$1:$AG$1,0),FALSE)/1,0)-IFERROR(VLOOKUP($B179,'Slutlig allokering kvv'!$B$2:$AC$462,MATCH(T$3,'Slutlig allokering kvv'!$B$1:$AJ$1,0),FALSE)/1,0)</f>
        <v>0</v>
      </c>
      <c r="U179">
        <f>IFERROR(VLOOKUP($B179,Kraftvärmeprod!$B$1:$AH$479,MATCH(U$2,Kraftvärmeprod!$B$1:$AG$1,0),FALSE)/1,0)-IFERROR(VLOOKUP($B179,'Slutlig allokering kvv'!$B$2:$AC$462,MATCH(U$3,'Slutlig allokering kvv'!$B$1:$AJ$1,0),FALSE)/1,0)</f>
        <v>0</v>
      </c>
      <c r="V179">
        <f>IFERROR(VLOOKUP($B179,Kraftvärmeprod!$B$1:$AH$479,MATCH(V$2,Kraftvärmeprod!$B$1:$AG$1,0),FALSE)/1,0)-IFERROR(VLOOKUP($B179,'Slutlig allokering kvv'!$B$2:$AC$462,MATCH(V$3,'Slutlig allokering kvv'!$B$1:$AJ$1,0),FALSE)/1,0)</f>
        <v>0</v>
      </c>
      <c r="W179">
        <f>IFERROR(VLOOKUP($B179,Kraftvärmeprod!$B$1:$AH$479,MATCH(W$2,Kraftvärmeprod!$B$1:$AG$1,0),FALSE)/1,0)-IFERROR(VLOOKUP($B179,'Slutlig allokering kvv'!$B$2:$AC$462,MATCH(W$3,'Slutlig allokering kvv'!$B$1:$AJ$1,0),FALSE)/1,0)</f>
        <v>0</v>
      </c>
      <c r="X179">
        <f>IFERROR(VLOOKUP($B179,Kraftvärmeprod!$B$1:$AH$479,MATCH(X$2,Kraftvärmeprod!$B$1:$AG$1,0),FALSE)/1,0)-IFERROR(VLOOKUP($B179,'Slutlig allokering kvv'!$B$2:$AC$462,MATCH(X$3,'Slutlig allokering kvv'!$B$1:$AJ$1,0),FALSE)/1,0)</f>
        <v>0</v>
      </c>
      <c r="Y179">
        <f>IFERROR(VLOOKUP($B179,Kraftvärmeprod!$B$1:$AH$479,MATCH(Y$2,Kraftvärmeprod!$B$1:$AG$1,0),FALSE)/1,0)-IFERROR(VLOOKUP($B179,'Slutlig allokering kvv'!$B$2:$AC$462,MATCH(Y$3,'Slutlig allokering kvv'!$B$1:$AJ$1,0),FALSE)/1,0)</f>
        <v>0</v>
      </c>
      <c r="Z179">
        <f>IFERROR(VLOOKUP($B179,Kraftvärmeprod!$B$1:$AH$479,MATCH(Z$2,Kraftvärmeprod!$B$1:$AG$1,0),FALSE)/1,0)-IFERROR(VLOOKUP($B179,'Slutlig allokering kvv'!$B$2:$AC$462,MATCH(Z$3,'Slutlig allokering kvv'!$B$1:$AJ$1,0),FALSE)/1,0)</f>
        <v>0</v>
      </c>
      <c r="AA179">
        <f>IFERROR(VLOOKUP($B179,Kraftvärmeprod!$B$1:$AH$479,MATCH(AA$2,Kraftvärmeprod!$B$1:$AG$1,0),FALSE)/1,0)-IFERROR(VLOOKUP($B179,'Slutlig allokering kvv'!$B$2:$AC$462,MATCH(AA$3,'Slutlig allokering kvv'!$B$1:$AJ$1,0),FALSE)/1,0)</f>
        <v>0</v>
      </c>
      <c r="AB179">
        <f>IFERROR(VLOOKUP($B179,Kraftvärmeprod!$B$1:$AH$479,MATCH(AB$2,Kraftvärmeprod!$B$1:$AG$1,0),FALSE)/1,0)-IFERROR(VLOOKUP($B179,'Slutlig allokering kvv'!$B$2:$AC$462,MATCH(AB$3,'Slutlig allokering kvv'!$B$1:$AJ$1,0),FALSE)/1,0)</f>
        <v>0</v>
      </c>
      <c r="AE179">
        <f t="shared" si="4"/>
        <v>0</v>
      </c>
      <c r="AG179">
        <f>IFERROR(VLOOKUP(B179,'Slutlig allokering kvv'!$B$2:$AJ$462,MATCH("Summa justerad allokerad tillförd energi (utan hjälpel och rökgaskondensering):",'Slutlig allokering kvv'!$B$1:$AK$1,0),FALSE)/1,"")</f>
        <v>0</v>
      </c>
      <c r="AI179" s="23" t="str">
        <f>IFERROR(1-VLOOKUP(B179,'Slutlig allokering kvv'!$B$2:$AJ$462,MATCH("Andel av bränsle i kvv som allokerats till värme, exklusive rökgaskondensering och hjälpel",'Slutlig allokering kvv'!$B$1:$AK$1,0),FALSE),"")</f>
        <v/>
      </c>
      <c r="AK179" s="23" t="str">
        <f t="shared" si="5"/>
        <v/>
      </c>
    </row>
    <row r="180" spans="1:37" x14ac:dyDescent="0.25">
      <c r="A180" s="2" t="s">
        <v>253</v>
      </c>
      <c r="B180" s="2" t="s">
        <v>254</v>
      </c>
      <c r="C180" s="2" t="str">
        <f>IFERROR(VLOOKUP($B180,Kraftvärmeprod!$B$1:$AH$479,MATCH(C$3,Kraftvärmeprod!$B$1:$AG$1,0),FALSE)/1,"")</f>
        <v/>
      </c>
      <c r="D180" s="2" t="str">
        <f>IFERROR(VLOOKUP($B180,Kraftvärmeprod!$B$1:$AH$479,MATCH(D$3,Kraftvärmeprod!$B$1:$AG$1,0),FALSE)/1,"")</f>
        <v/>
      </c>
      <c r="E180">
        <f>IFERROR(VLOOKUP($B180,Kraftvärmeprod!$B$1:$AH$479,MATCH(E$2,Kraftvärmeprod!$B$1:$AG$1,0),FALSE)/1,0)-IFERROR(VLOOKUP($B180,'Slutlig allokering kvv'!$B$2:$AC$462,MATCH(E$3,'Slutlig allokering kvv'!$B$1:$AJ$1,0),FALSE)/1,0)</f>
        <v>0</v>
      </c>
      <c r="F180">
        <f>IFERROR(VLOOKUP($B180,Kraftvärmeprod!$B$1:$AH$479,MATCH(F$2,Kraftvärmeprod!$B$1:$AG$1,0),FALSE)/1,0)-IFERROR(VLOOKUP($B180,'Slutlig allokering kvv'!$B$2:$AC$462,MATCH(F$3,'Slutlig allokering kvv'!$B$1:$AJ$1,0),FALSE)/1,0)</f>
        <v>0</v>
      </c>
      <c r="G180">
        <f>IFERROR(VLOOKUP($B180,Kraftvärmeprod!$B$1:$AH$479,MATCH(G$2,Kraftvärmeprod!$B$1:$AG$1,0),FALSE)/1,0)-IFERROR(VLOOKUP($B180,'Slutlig allokering kvv'!$B$2:$AC$462,MATCH(G$3,'Slutlig allokering kvv'!$B$1:$AJ$1,0),FALSE)/1,0)</f>
        <v>0</v>
      </c>
      <c r="H180">
        <f>IFERROR(VLOOKUP($B180,Kraftvärmeprod!$B$1:$AH$479,MATCH(H$2,Kraftvärmeprod!$B$1:$AG$1,0),FALSE)/1,0)-IFERROR(VLOOKUP($B180,'Slutlig allokering kvv'!$B$2:$AC$462,MATCH(H$3,'Slutlig allokering kvv'!$B$1:$AJ$1,0),FALSE)/1,0)</f>
        <v>0</v>
      </c>
      <c r="I180">
        <f>IFERROR(VLOOKUP($B180,Kraftvärmeprod!$B$1:$AH$479,MATCH(I$2,Kraftvärmeprod!$B$1:$AG$1,0),FALSE)/1,0)-IFERROR(VLOOKUP($B180,'Slutlig allokering kvv'!$B$2:$AC$462,MATCH(I$3,'Slutlig allokering kvv'!$B$1:$AJ$1,0),FALSE)/1,0)</f>
        <v>0</v>
      </c>
      <c r="J180">
        <f>IFERROR(VLOOKUP($B180,Kraftvärmeprod!$B$1:$AH$479,MATCH(J$2,Kraftvärmeprod!$B$1:$AG$1,0),FALSE)/1,0)-IFERROR(VLOOKUP($B180,'Slutlig allokering kvv'!$B$2:$AC$462,MATCH(J$3,'Slutlig allokering kvv'!$B$1:$AJ$1,0),FALSE)/1,0)</f>
        <v>0</v>
      </c>
      <c r="K180">
        <f>IFERROR(VLOOKUP($B180,Kraftvärmeprod!$B$1:$AH$479,MATCH(K$2,Kraftvärmeprod!$B$1:$AG$1,0),FALSE)/1,0)-IFERROR(VLOOKUP($B180,'Slutlig allokering kvv'!$B$2:$AC$462,MATCH(K$3,'Slutlig allokering kvv'!$B$1:$AJ$1,0),FALSE)/1,0)</f>
        <v>0</v>
      </c>
      <c r="L180">
        <f>IFERROR(VLOOKUP($B180,Kraftvärmeprod!$B$1:$AH$479,MATCH(L$2,Kraftvärmeprod!$B$1:$AG$1,0),FALSE)/1,0)-IFERROR(VLOOKUP($B180,'Slutlig allokering kvv'!$B$2:$AC$462,MATCH(L$3,'Slutlig allokering kvv'!$B$1:$AJ$1,0),FALSE)/1,0)</f>
        <v>0</v>
      </c>
      <c r="M180" s="40">
        <f>IFERROR(VLOOKUP($B180,Miljö!$B$1:$S$477,MATCH(M$2,Miljö!$B$1:$X$1,0),FALSE)/1,0)-IFERROR(VLOOKUP($B180,'Slutlig allokering kvv'!$B$2:$AC$462,MATCH(M$3,'Slutlig allokering kvv'!$B$1:$AJ$1,0),FALSE)/1,0)</f>
        <v>0</v>
      </c>
      <c r="N180">
        <f>IFERROR(VLOOKUP($B180,Kraftvärmeprod!$B$1:$AH$479,MATCH(N$2,Kraftvärmeprod!$B$1:$AG$1,0),FALSE)/1,0)-IFERROR(VLOOKUP($B180,'Slutlig allokering kvv'!$B$2:$AC$462,MATCH(N$3,'Slutlig allokering kvv'!$B$1:$AJ$1,0),FALSE)/1,0)</f>
        <v>0</v>
      </c>
      <c r="O180">
        <f>IFERROR(VLOOKUP($B180,Kraftvärmeprod!$B$1:$AH$479,MATCH(O$2,Kraftvärmeprod!$B$1:$AG$1,0),FALSE)/1,0)-IFERROR(VLOOKUP($B180,'Slutlig allokering kvv'!$B$2:$AC$462,MATCH(O$3,'Slutlig allokering kvv'!$B$1:$AJ$1,0),FALSE)/1,0)</f>
        <v>0</v>
      </c>
      <c r="P180">
        <f>IFERROR(VLOOKUP($B180,Kraftvärmeprod!$B$1:$AH$479,MATCH(P$2,Kraftvärmeprod!$B$1:$AG$1,0),FALSE)/1,0)-IFERROR(VLOOKUP($B180,'Slutlig allokering kvv'!$B$2:$AC$462,MATCH(P$3,'Slutlig allokering kvv'!$B$1:$AJ$1,0),FALSE)/1,0)</f>
        <v>0</v>
      </c>
      <c r="Q180">
        <f>IFERROR(VLOOKUP($B180,Kraftvärmeprod!$B$1:$AH$479,MATCH(Q$2,Kraftvärmeprod!$B$1:$AG$1,0),FALSE)/1,0)-IFERROR(VLOOKUP($B180,'Slutlig allokering kvv'!$B$2:$AC$462,MATCH(Q$3,'Slutlig allokering kvv'!$B$1:$AJ$1,0),FALSE)/1,0)</f>
        <v>0</v>
      </c>
      <c r="R180">
        <f>IFERROR(VLOOKUP($B180,Kraftvärmeprod!$B$1:$AH$479,MATCH(R$2,Kraftvärmeprod!$B$1:$AG$1,0),FALSE)/1,0)-IFERROR(VLOOKUP($B180,'Slutlig allokering kvv'!$B$2:$AC$462,MATCH(R$3,'Slutlig allokering kvv'!$B$1:$AJ$1,0),FALSE)/1,0)</f>
        <v>0</v>
      </c>
      <c r="S180">
        <f>IFERROR(VLOOKUP($B180,Kraftvärmeprod!$B$1:$AH$479,MATCH(S$2,Kraftvärmeprod!$B$1:$AG$1,0),FALSE)/1,0)-IFERROR(VLOOKUP($B180,'Slutlig allokering kvv'!$B$2:$AC$462,MATCH(S$3,'Slutlig allokering kvv'!$B$1:$AJ$1,0),FALSE)/1,0)</f>
        <v>0</v>
      </c>
      <c r="T180">
        <f>IFERROR(VLOOKUP($B180,Kraftvärmeprod!$B$1:$AH$479,MATCH(T$2,Kraftvärmeprod!$B$1:$AG$1,0),FALSE)/1,0)-IFERROR(VLOOKUP($B180,'Slutlig allokering kvv'!$B$2:$AC$462,MATCH(T$3,'Slutlig allokering kvv'!$B$1:$AJ$1,0),FALSE)/1,0)</f>
        <v>0</v>
      </c>
      <c r="U180">
        <f>IFERROR(VLOOKUP($B180,Kraftvärmeprod!$B$1:$AH$479,MATCH(U$2,Kraftvärmeprod!$B$1:$AG$1,0),FALSE)/1,0)-IFERROR(VLOOKUP($B180,'Slutlig allokering kvv'!$B$2:$AC$462,MATCH(U$3,'Slutlig allokering kvv'!$B$1:$AJ$1,0),FALSE)/1,0)</f>
        <v>0</v>
      </c>
      <c r="V180">
        <f>IFERROR(VLOOKUP($B180,Kraftvärmeprod!$B$1:$AH$479,MATCH(V$2,Kraftvärmeprod!$B$1:$AG$1,0),FALSE)/1,0)-IFERROR(VLOOKUP($B180,'Slutlig allokering kvv'!$B$2:$AC$462,MATCH(V$3,'Slutlig allokering kvv'!$B$1:$AJ$1,0),FALSE)/1,0)</f>
        <v>0</v>
      </c>
      <c r="W180">
        <f>IFERROR(VLOOKUP($B180,Kraftvärmeprod!$B$1:$AH$479,MATCH(W$2,Kraftvärmeprod!$B$1:$AG$1,0),FALSE)/1,0)-IFERROR(VLOOKUP($B180,'Slutlig allokering kvv'!$B$2:$AC$462,MATCH(W$3,'Slutlig allokering kvv'!$B$1:$AJ$1,0),FALSE)/1,0)</f>
        <v>0</v>
      </c>
      <c r="X180">
        <f>IFERROR(VLOOKUP($B180,Kraftvärmeprod!$B$1:$AH$479,MATCH(X$2,Kraftvärmeprod!$B$1:$AG$1,0),FALSE)/1,0)-IFERROR(VLOOKUP($B180,'Slutlig allokering kvv'!$B$2:$AC$462,MATCH(X$3,'Slutlig allokering kvv'!$B$1:$AJ$1,0),FALSE)/1,0)</f>
        <v>0</v>
      </c>
      <c r="Y180">
        <f>IFERROR(VLOOKUP($B180,Kraftvärmeprod!$B$1:$AH$479,MATCH(Y$2,Kraftvärmeprod!$B$1:$AG$1,0),FALSE)/1,0)-IFERROR(VLOOKUP($B180,'Slutlig allokering kvv'!$B$2:$AC$462,MATCH(Y$3,'Slutlig allokering kvv'!$B$1:$AJ$1,0),FALSE)/1,0)</f>
        <v>0</v>
      </c>
      <c r="Z180">
        <f>IFERROR(VLOOKUP($B180,Kraftvärmeprod!$B$1:$AH$479,MATCH(Z$2,Kraftvärmeprod!$B$1:$AG$1,0),FALSE)/1,0)-IFERROR(VLOOKUP($B180,'Slutlig allokering kvv'!$B$2:$AC$462,MATCH(Z$3,'Slutlig allokering kvv'!$B$1:$AJ$1,0),FALSE)/1,0)</f>
        <v>0</v>
      </c>
      <c r="AA180">
        <f>IFERROR(VLOOKUP($B180,Kraftvärmeprod!$B$1:$AH$479,MATCH(AA$2,Kraftvärmeprod!$B$1:$AG$1,0),FALSE)/1,0)-IFERROR(VLOOKUP($B180,'Slutlig allokering kvv'!$B$2:$AC$462,MATCH(AA$3,'Slutlig allokering kvv'!$B$1:$AJ$1,0),FALSE)/1,0)</f>
        <v>0</v>
      </c>
      <c r="AB180">
        <f>IFERROR(VLOOKUP($B180,Kraftvärmeprod!$B$1:$AH$479,MATCH(AB$2,Kraftvärmeprod!$B$1:$AG$1,0),FALSE)/1,0)-IFERROR(VLOOKUP($B180,'Slutlig allokering kvv'!$B$2:$AC$462,MATCH(AB$3,'Slutlig allokering kvv'!$B$1:$AJ$1,0),FALSE)/1,0)</f>
        <v>0</v>
      </c>
      <c r="AE180">
        <f t="shared" si="4"/>
        <v>0</v>
      </c>
      <c r="AG180">
        <f>IFERROR(VLOOKUP(B180,'Slutlig allokering kvv'!$B$2:$AJ$462,MATCH("Summa justerad allokerad tillförd energi (utan hjälpel och rökgaskondensering):",'Slutlig allokering kvv'!$B$1:$AK$1,0),FALSE)/1,"")</f>
        <v>0</v>
      </c>
      <c r="AI180" s="23" t="str">
        <f>IFERROR(1-VLOOKUP(B180,'Slutlig allokering kvv'!$B$2:$AJ$462,MATCH("Andel av bränsle i kvv som allokerats till värme, exklusive rökgaskondensering och hjälpel",'Slutlig allokering kvv'!$B$1:$AK$1,0),FALSE),"")</f>
        <v/>
      </c>
      <c r="AK180" s="23" t="str">
        <f t="shared" si="5"/>
        <v/>
      </c>
    </row>
    <row r="181" spans="1:37" x14ac:dyDescent="0.25">
      <c r="A181" s="2" t="s">
        <v>255</v>
      </c>
      <c r="B181" s="2" t="s">
        <v>256</v>
      </c>
      <c r="C181" s="2" t="str">
        <f>IFERROR(VLOOKUP($B181,Kraftvärmeprod!$B$1:$AH$479,MATCH(C$3,Kraftvärmeprod!$B$1:$AG$1,0),FALSE)/1,"")</f>
        <v/>
      </c>
      <c r="D181" s="2" t="str">
        <f>IFERROR(VLOOKUP($B181,Kraftvärmeprod!$B$1:$AH$479,MATCH(D$3,Kraftvärmeprod!$B$1:$AG$1,0),FALSE)/1,"")</f>
        <v/>
      </c>
      <c r="E181">
        <f>IFERROR(VLOOKUP($B181,Kraftvärmeprod!$B$1:$AH$479,MATCH(E$2,Kraftvärmeprod!$B$1:$AG$1,0),FALSE)/1,0)-IFERROR(VLOOKUP($B181,'Slutlig allokering kvv'!$B$2:$AC$462,MATCH(E$3,'Slutlig allokering kvv'!$B$1:$AJ$1,0),FALSE)/1,0)</f>
        <v>0</v>
      </c>
      <c r="F181">
        <f>IFERROR(VLOOKUP($B181,Kraftvärmeprod!$B$1:$AH$479,MATCH(F$2,Kraftvärmeprod!$B$1:$AG$1,0),FALSE)/1,0)-IFERROR(VLOOKUP($B181,'Slutlig allokering kvv'!$B$2:$AC$462,MATCH(F$3,'Slutlig allokering kvv'!$B$1:$AJ$1,0),FALSE)/1,0)</f>
        <v>0</v>
      </c>
      <c r="G181">
        <f>IFERROR(VLOOKUP($B181,Kraftvärmeprod!$B$1:$AH$479,MATCH(G$2,Kraftvärmeprod!$B$1:$AG$1,0),FALSE)/1,0)-IFERROR(VLOOKUP($B181,'Slutlig allokering kvv'!$B$2:$AC$462,MATCH(G$3,'Slutlig allokering kvv'!$B$1:$AJ$1,0),FALSE)/1,0)</f>
        <v>0</v>
      </c>
      <c r="H181">
        <f>IFERROR(VLOOKUP($B181,Kraftvärmeprod!$B$1:$AH$479,MATCH(H$2,Kraftvärmeprod!$B$1:$AG$1,0),FALSE)/1,0)-IFERROR(VLOOKUP($B181,'Slutlig allokering kvv'!$B$2:$AC$462,MATCH(H$3,'Slutlig allokering kvv'!$B$1:$AJ$1,0),FALSE)/1,0)</f>
        <v>0</v>
      </c>
      <c r="I181">
        <f>IFERROR(VLOOKUP($B181,Kraftvärmeprod!$B$1:$AH$479,MATCH(I$2,Kraftvärmeprod!$B$1:$AG$1,0),FALSE)/1,0)-IFERROR(VLOOKUP($B181,'Slutlig allokering kvv'!$B$2:$AC$462,MATCH(I$3,'Slutlig allokering kvv'!$B$1:$AJ$1,0),FALSE)/1,0)</f>
        <v>0</v>
      </c>
      <c r="J181">
        <f>IFERROR(VLOOKUP($B181,Kraftvärmeprod!$B$1:$AH$479,MATCH(J$2,Kraftvärmeprod!$B$1:$AG$1,0),FALSE)/1,0)-IFERROR(VLOOKUP($B181,'Slutlig allokering kvv'!$B$2:$AC$462,MATCH(J$3,'Slutlig allokering kvv'!$B$1:$AJ$1,0),FALSE)/1,0)</f>
        <v>0</v>
      </c>
      <c r="K181">
        <f>IFERROR(VLOOKUP($B181,Kraftvärmeprod!$B$1:$AH$479,MATCH(K$2,Kraftvärmeprod!$B$1:$AG$1,0),FALSE)/1,0)-IFERROR(VLOOKUP($B181,'Slutlig allokering kvv'!$B$2:$AC$462,MATCH(K$3,'Slutlig allokering kvv'!$B$1:$AJ$1,0),FALSE)/1,0)</f>
        <v>0</v>
      </c>
      <c r="L181">
        <f>IFERROR(VLOOKUP($B181,Kraftvärmeprod!$B$1:$AH$479,MATCH(L$2,Kraftvärmeprod!$B$1:$AG$1,0),FALSE)/1,0)-IFERROR(VLOOKUP($B181,'Slutlig allokering kvv'!$B$2:$AC$462,MATCH(L$3,'Slutlig allokering kvv'!$B$1:$AJ$1,0),FALSE)/1,0)</f>
        <v>0</v>
      </c>
      <c r="M181" s="40">
        <f>IFERROR(VLOOKUP($B181,Miljö!$B$1:$S$477,MATCH(M$2,Miljö!$B$1:$X$1,0),FALSE)/1,0)-IFERROR(VLOOKUP($B181,'Slutlig allokering kvv'!$B$2:$AC$462,MATCH(M$3,'Slutlig allokering kvv'!$B$1:$AJ$1,0),FALSE)/1,0)</f>
        <v>0</v>
      </c>
      <c r="N181">
        <f>IFERROR(VLOOKUP($B181,Kraftvärmeprod!$B$1:$AH$479,MATCH(N$2,Kraftvärmeprod!$B$1:$AG$1,0),FALSE)/1,0)-IFERROR(VLOOKUP($B181,'Slutlig allokering kvv'!$B$2:$AC$462,MATCH(N$3,'Slutlig allokering kvv'!$B$1:$AJ$1,0),FALSE)/1,0)</f>
        <v>0</v>
      </c>
      <c r="O181">
        <f>IFERROR(VLOOKUP($B181,Kraftvärmeprod!$B$1:$AH$479,MATCH(O$2,Kraftvärmeprod!$B$1:$AG$1,0),FALSE)/1,0)-IFERROR(VLOOKUP($B181,'Slutlig allokering kvv'!$B$2:$AC$462,MATCH(O$3,'Slutlig allokering kvv'!$B$1:$AJ$1,0),FALSE)/1,0)</f>
        <v>0</v>
      </c>
      <c r="P181">
        <f>IFERROR(VLOOKUP($B181,Kraftvärmeprod!$B$1:$AH$479,MATCH(P$2,Kraftvärmeprod!$B$1:$AG$1,0),FALSE)/1,0)-IFERROR(VLOOKUP($B181,'Slutlig allokering kvv'!$B$2:$AC$462,MATCH(P$3,'Slutlig allokering kvv'!$B$1:$AJ$1,0),FALSE)/1,0)</f>
        <v>0</v>
      </c>
      <c r="Q181">
        <f>IFERROR(VLOOKUP($B181,Kraftvärmeprod!$B$1:$AH$479,MATCH(Q$2,Kraftvärmeprod!$B$1:$AG$1,0),FALSE)/1,0)-IFERROR(VLOOKUP($B181,'Slutlig allokering kvv'!$B$2:$AC$462,MATCH(Q$3,'Slutlig allokering kvv'!$B$1:$AJ$1,0),FALSE)/1,0)</f>
        <v>0</v>
      </c>
      <c r="R181">
        <f>IFERROR(VLOOKUP($B181,Kraftvärmeprod!$B$1:$AH$479,MATCH(R$2,Kraftvärmeprod!$B$1:$AG$1,0),FALSE)/1,0)-IFERROR(VLOOKUP($B181,'Slutlig allokering kvv'!$B$2:$AC$462,MATCH(R$3,'Slutlig allokering kvv'!$B$1:$AJ$1,0),FALSE)/1,0)</f>
        <v>0</v>
      </c>
      <c r="S181">
        <f>IFERROR(VLOOKUP($B181,Kraftvärmeprod!$B$1:$AH$479,MATCH(S$2,Kraftvärmeprod!$B$1:$AG$1,0),FALSE)/1,0)-IFERROR(VLOOKUP($B181,'Slutlig allokering kvv'!$B$2:$AC$462,MATCH(S$3,'Slutlig allokering kvv'!$B$1:$AJ$1,0),FALSE)/1,0)</f>
        <v>0</v>
      </c>
      <c r="T181">
        <f>IFERROR(VLOOKUP($B181,Kraftvärmeprod!$B$1:$AH$479,MATCH(T$2,Kraftvärmeprod!$B$1:$AG$1,0),FALSE)/1,0)-IFERROR(VLOOKUP($B181,'Slutlig allokering kvv'!$B$2:$AC$462,MATCH(T$3,'Slutlig allokering kvv'!$B$1:$AJ$1,0),FALSE)/1,0)</f>
        <v>0</v>
      </c>
      <c r="U181">
        <f>IFERROR(VLOOKUP($B181,Kraftvärmeprod!$B$1:$AH$479,MATCH(U$2,Kraftvärmeprod!$B$1:$AG$1,0),FALSE)/1,0)-IFERROR(VLOOKUP($B181,'Slutlig allokering kvv'!$B$2:$AC$462,MATCH(U$3,'Slutlig allokering kvv'!$B$1:$AJ$1,0),FALSE)/1,0)</f>
        <v>0</v>
      </c>
      <c r="V181">
        <f>IFERROR(VLOOKUP($B181,Kraftvärmeprod!$B$1:$AH$479,MATCH(V$2,Kraftvärmeprod!$B$1:$AG$1,0),FALSE)/1,0)-IFERROR(VLOOKUP($B181,'Slutlig allokering kvv'!$B$2:$AC$462,MATCH(V$3,'Slutlig allokering kvv'!$B$1:$AJ$1,0),FALSE)/1,0)</f>
        <v>0</v>
      </c>
      <c r="W181">
        <f>IFERROR(VLOOKUP($B181,Kraftvärmeprod!$B$1:$AH$479,MATCH(W$2,Kraftvärmeprod!$B$1:$AG$1,0),FALSE)/1,0)-IFERROR(VLOOKUP($B181,'Slutlig allokering kvv'!$B$2:$AC$462,MATCH(W$3,'Slutlig allokering kvv'!$B$1:$AJ$1,0),FALSE)/1,0)</f>
        <v>0</v>
      </c>
      <c r="X181">
        <f>IFERROR(VLOOKUP($B181,Kraftvärmeprod!$B$1:$AH$479,MATCH(X$2,Kraftvärmeprod!$B$1:$AG$1,0),FALSE)/1,0)-IFERROR(VLOOKUP($B181,'Slutlig allokering kvv'!$B$2:$AC$462,MATCH(X$3,'Slutlig allokering kvv'!$B$1:$AJ$1,0),FALSE)/1,0)</f>
        <v>0</v>
      </c>
      <c r="Y181">
        <f>IFERROR(VLOOKUP($B181,Kraftvärmeprod!$B$1:$AH$479,MATCH(Y$2,Kraftvärmeprod!$B$1:$AG$1,0),FALSE)/1,0)-IFERROR(VLOOKUP($B181,'Slutlig allokering kvv'!$B$2:$AC$462,MATCH(Y$3,'Slutlig allokering kvv'!$B$1:$AJ$1,0),FALSE)/1,0)</f>
        <v>0</v>
      </c>
      <c r="Z181">
        <f>IFERROR(VLOOKUP($B181,Kraftvärmeprod!$B$1:$AH$479,MATCH(Z$2,Kraftvärmeprod!$B$1:$AG$1,0),FALSE)/1,0)-IFERROR(VLOOKUP($B181,'Slutlig allokering kvv'!$B$2:$AC$462,MATCH(Z$3,'Slutlig allokering kvv'!$B$1:$AJ$1,0),FALSE)/1,0)</f>
        <v>0</v>
      </c>
      <c r="AA181">
        <f>IFERROR(VLOOKUP($B181,Kraftvärmeprod!$B$1:$AH$479,MATCH(AA$2,Kraftvärmeprod!$B$1:$AG$1,0),FALSE)/1,0)-IFERROR(VLOOKUP($B181,'Slutlig allokering kvv'!$B$2:$AC$462,MATCH(AA$3,'Slutlig allokering kvv'!$B$1:$AJ$1,0),FALSE)/1,0)</f>
        <v>0</v>
      </c>
      <c r="AB181">
        <f>IFERROR(VLOOKUP($B181,Kraftvärmeprod!$B$1:$AH$479,MATCH(AB$2,Kraftvärmeprod!$B$1:$AG$1,0),FALSE)/1,0)-IFERROR(VLOOKUP($B181,'Slutlig allokering kvv'!$B$2:$AC$462,MATCH(AB$3,'Slutlig allokering kvv'!$B$1:$AJ$1,0),FALSE)/1,0)</f>
        <v>0</v>
      </c>
      <c r="AE181">
        <f t="shared" si="4"/>
        <v>0</v>
      </c>
      <c r="AG181">
        <f>IFERROR(VLOOKUP(B181,'Slutlig allokering kvv'!$B$2:$AJ$462,MATCH("Summa justerad allokerad tillförd energi (utan hjälpel och rökgaskondensering):",'Slutlig allokering kvv'!$B$1:$AK$1,0),FALSE)/1,"")</f>
        <v>0</v>
      </c>
      <c r="AI181" s="23" t="str">
        <f>IFERROR(1-VLOOKUP(B181,'Slutlig allokering kvv'!$B$2:$AJ$462,MATCH("Andel av bränsle i kvv som allokerats till värme, exklusive rökgaskondensering och hjälpel",'Slutlig allokering kvv'!$B$1:$AK$1,0),FALSE),"")</f>
        <v/>
      </c>
      <c r="AK181" s="23" t="str">
        <f t="shared" si="5"/>
        <v/>
      </c>
    </row>
    <row r="182" spans="1:37" x14ac:dyDescent="0.25">
      <c r="A182" s="2" t="s">
        <v>257</v>
      </c>
      <c r="B182" s="2" t="s">
        <v>258</v>
      </c>
      <c r="C182" s="2">
        <f>IFERROR(VLOOKUP($B182,Kraftvärmeprod!$B$1:$AH$479,MATCH(C$3,Kraftvärmeprod!$B$1:$AG$1,0),FALSE)/1,"")</f>
        <v>106.849</v>
      </c>
      <c r="D182" s="2">
        <f>IFERROR(VLOOKUP($B182,Kraftvärmeprod!$B$1:$AH$479,MATCH(D$3,Kraftvärmeprod!$B$1:$AG$1,0),FALSE)/1,"")</f>
        <v>20.916</v>
      </c>
      <c r="E182">
        <f>IFERROR(VLOOKUP($B182,Kraftvärmeprod!$B$1:$AH$479,MATCH(E$2,Kraftvärmeprod!$B$1:$AG$1,0),FALSE)/1,0)-IFERROR(VLOOKUP($B182,'Slutlig allokering kvv'!$B$2:$AC$462,MATCH(E$3,'Slutlig allokering kvv'!$B$1:$AJ$1,0),FALSE)/1,0)</f>
        <v>70.325999999999993</v>
      </c>
      <c r="F182">
        <f>IFERROR(VLOOKUP($B182,Kraftvärmeprod!$B$1:$AH$479,MATCH(F$2,Kraftvärmeprod!$B$1:$AG$1,0),FALSE)/1,0)-IFERROR(VLOOKUP($B182,'Slutlig allokering kvv'!$B$2:$AC$462,MATCH(F$3,'Slutlig allokering kvv'!$B$1:$AJ$1,0),FALSE)/1,0)</f>
        <v>0</v>
      </c>
      <c r="G182">
        <f>IFERROR(VLOOKUP($B182,Kraftvärmeprod!$B$1:$AH$479,MATCH(G$2,Kraftvärmeprod!$B$1:$AG$1,0),FALSE)/1,0)-IFERROR(VLOOKUP($B182,'Slutlig allokering kvv'!$B$2:$AC$462,MATCH(G$3,'Slutlig allokering kvv'!$B$1:$AJ$1,0),FALSE)/1,0)</f>
        <v>0</v>
      </c>
      <c r="H182">
        <f>IFERROR(VLOOKUP($B182,Kraftvärmeprod!$B$1:$AH$479,MATCH(H$2,Kraftvärmeprod!$B$1:$AG$1,0),FALSE)/1,0)-IFERROR(VLOOKUP($B182,'Slutlig allokering kvv'!$B$2:$AC$462,MATCH(H$3,'Slutlig allokering kvv'!$B$1:$AJ$1,0),FALSE)/1,0)</f>
        <v>0</v>
      </c>
      <c r="I182">
        <f>IFERROR(VLOOKUP($B182,Kraftvärmeprod!$B$1:$AH$479,MATCH(I$2,Kraftvärmeprod!$B$1:$AG$1,0),FALSE)/1,0)-IFERROR(VLOOKUP($B182,'Slutlig allokering kvv'!$B$2:$AC$462,MATCH(I$3,'Slutlig allokering kvv'!$B$1:$AJ$1,0),FALSE)/1,0)</f>
        <v>0</v>
      </c>
      <c r="J182">
        <f>IFERROR(VLOOKUP($B182,Kraftvärmeprod!$B$1:$AH$479,MATCH(J$2,Kraftvärmeprod!$B$1:$AG$1,0),FALSE)/1,0)-IFERROR(VLOOKUP($B182,'Slutlig allokering kvv'!$B$2:$AC$462,MATCH(J$3,'Slutlig allokering kvv'!$B$1:$AJ$1,0),FALSE)/1,0)</f>
        <v>0</v>
      </c>
      <c r="K182">
        <f>IFERROR(VLOOKUP($B182,Kraftvärmeprod!$B$1:$AH$479,MATCH(K$2,Kraftvärmeprod!$B$1:$AG$1,0),FALSE)/1,0)-IFERROR(VLOOKUP($B182,'Slutlig allokering kvv'!$B$2:$AC$462,MATCH(K$3,'Slutlig allokering kvv'!$B$1:$AJ$1,0),FALSE)/1,0)</f>
        <v>0</v>
      </c>
      <c r="L182">
        <f>IFERROR(VLOOKUP($B182,Kraftvärmeprod!$B$1:$AH$479,MATCH(L$2,Kraftvärmeprod!$B$1:$AG$1,0),FALSE)/1,0)-IFERROR(VLOOKUP($B182,'Slutlig allokering kvv'!$B$2:$AC$462,MATCH(L$3,'Slutlig allokering kvv'!$B$1:$AJ$1,0),FALSE)/1,0)</f>
        <v>0</v>
      </c>
      <c r="M182" s="40">
        <f>IFERROR(VLOOKUP($B182,Miljö!$B$1:$S$477,MATCH(M$2,Miljö!$B$1:$X$1,0),FALSE)/1,0)-IFERROR(VLOOKUP($B182,'Slutlig allokering kvv'!$B$2:$AC$462,MATCH(M$3,'Slutlig allokering kvv'!$B$1:$AJ$1,0),FALSE)/1,0)</f>
        <v>4.9734400000000001</v>
      </c>
      <c r="N182">
        <f>IFERROR(VLOOKUP($B182,Kraftvärmeprod!$B$1:$AH$479,MATCH(N$2,Kraftvärmeprod!$B$1:$AG$1,0),FALSE)/1,0)-IFERROR(VLOOKUP($B182,'Slutlig allokering kvv'!$B$2:$AC$462,MATCH(N$3,'Slutlig allokering kvv'!$B$1:$AJ$1,0),FALSE)/1,0)</f>
        <v>0</v>
      </c>
      <c r="O182">
        <f>IFERROR(VLOOKUP($B182,Kraftvärmeprod!$B$1:$AH$479,MATCH(O$2,Kraftvärmeprod!$B$1:$AG$1,0),FALSE)/1,0)-IFERROR(VLOOKUP($B182,'Slutlig allokering kvv'!$B$2:$AC$462,MATCH(O$3,'Slutlig allokering kvv'!$B$1:$AJ$1,0),FALSE)/1,0)</f>
        <v>0</v>
      </c>
      <c r="P182">
        <f>IFERROR(VLOOKUP($B182,Kraftvärmeprod!$B$1:$AH$479,MATCH(P$2,Kraftvärmeprod!$B$1:$AG$1,0),FALSE)/1,0)-IFERROR(VLOOKUP($B182,'Slutlig allokering kvv'!$B$2:$AC$462,MATCH(P$3,'Slutlig allokering kvv'!$B$1:$AJ$1,0),FALSE)/1,0)</f>
        <v>0</v>
      </c>
      <c r="Q182">
        <f>IFERROR(VLOOKUP($B182,Kraftvärmeprod!$B$1:$AH$479,MATCH(Q$2,Kraftvärmeprod!$B$1:$AG$1,0),FALSE)/1,0)-IFERROR(VLOOKUP($B182,'Slutlig allokering kvv'!$B$2:$AC$462,MATCH(Q$3,'Slutlig allokering kvv'!$B$1:$AJ$1,0),FALSE)/1,0)</f>
        <v>0</v>
      </c>
      <c r="R182">
        <f>IFERROR(VLOOKUP($B182,Kraftvärmeprod!$B$1:$AH$479,MATCH(R$2,Kraftvärmeprod!$B$1:$AG$1,0),FALSE)/1,0)-IFERROR(VLOOKUP($B182,'Slutlig allokering kvv'!$B$2:$AC$462,MATCH(R$3,'Slutlig allokering kvv'!$B$1:$AJ$1,0),FALSE)/1,0)</f>
        <v>0</v>
      </c>
      <c r="S182">
        <f>IFERROR(VLOOKUP($B182,Kraftvärmeprod!$B$1:$AH$479,MATCH(S$2,Kraftvärmeprod!$B$1:$AG$1,0),FALSE)/1,0)-IFERROR(VLOOKUP($B182,'Slutlig allokering kvv'!$B$2:$AC$462,MATCH(S$3,'Slutlig allokering kvv'!$B$1:$AJ$1,0),FALSE)/1,0)</f>
        <v>0</v>
      </c>
      <c r="T182">
        <f>IFERROR(VLOOKUP($B182,Kraftvärmeprod!$B$1:$AH$479,MATCH(T$2,Kraftvärmeprod!$B$1:$AG$1,0),FALSE)/1,0)-IFERROR(VLOOKUP($B182,'Slutlig allokering kvv'!$B$2:$AC$462,MATCH(T$3,'Slutlig allokering kvv'!$B$1:$AJ$1,0),FALSE)/1,0)</f>
        <v>0</v>
      </c>
      <c r="U182">
        <f>IFERROR(VLOOKUP($B182,Kraftvärmeprod!$B$1:$AH$479,MATCH(U$2,Kraftvärmeprod!$B$1:$AG$1,0),FALSE)/1,0)-IFERROR(VLOOKUP($B182,'Slutlig allokering kvv'!$B$2:$AC$462,MATCH(U$3,'Slutlig allokering kvv'!$B$1:$AJ$1,0),FALSE)/1,0)</f>
        <v>0</v>
      </c>
      <c r="V182">
        <f>IFERROR(VLOOKUP($B182,Kraftvärmeprod!$B$1:$AH$479,MATCH(V$2,Kraftvärmeprod!$B$1:$AG$1,0),FALSE)/1,0)-IFERROR(VLOOKUP($B182,'Slutlig allokering kvv'!$B$2:$AC$462,MATCH(V$3,'Slutlig allokering kvv'!$B$1:$AJ$1,0),FALSE)/1,0)</f>
        <v>0</v>
      </c>
      <c r="W182">
        <f>IFERROR(VLOOKUP($B182,Kraftvärmeprod!$B$1:$AH$479,MATCH(W$2,Kraftvärmeprod!$B$1:$AG$1,0),FALSE)/1,0)-IFERROR(VLOOKUP($B182,'Slutlig allokering kvv'!$B$2:$AC$462,MATCH(W$3,'Slutlig allokering kvv'!$B$1:$AJ$1,0),FALSE)/1,0)</f>
        <v>0</v>
      </c>
      <c r="X182">
        <f>IFERROR(VLOOKUP($B182,Kraftvärmeprod!$B$1:$AH$479,MATCH(X$2,Kraftvärmeprod!$B$1:$AG$1,0),FALSE)/1,0)-IFERROR(VLOOKUP($B182,'Slutlig allokering kvv'!$B$2:$AC$462,MATCH(X$3,'Slutlig allokering kvv'!$B$1:$AJ$1,0),FALSE)/1,0)</f>
        <v>0</v>
      </c>
      <c r="Y182">
        <f>IFERROR(VLOOKUP($B182,Kraftvärmeprod!$B$1:$AH$479,MATCH(Y$2,Kraftvärmeprod!$B$1:$AG$1,0),FALSE)/1,0)-IFERROR(VLOOKUP($B182,'Slutlig allokering kvv'!$B$2:$AC$462,MATCH(Y$3,'Slutlig allokering kvv'!$B$1:$AJ$1,0),FALSE)/1,0)</f>
        <v>0</v>
      </c>
      <c r="Z182">
        <f>IFERROR(VLOOKUP($B182,Kraftvärmeprod!$B$1:$AH$479,MATCH(Z$2,Kraftvärmeprod!$B$1:$AG$1,0),FALSE)/1,0)-IFERROR(VLOOKUP($B182,'Slutlig allokering kvv'!$B$2:$AC$462,MATCH(Z$3,'Slutlig allokering kvv'!$B$1:$AJ$1,0),FALSE)/1,0)</f>
        <v>0</v>
      </c>
      <c r="AA182">
        <f>IFERROR(VLOOKUP($B182,Kraftvärmeprod!$B$1:$AH$479,MATCH(AA$2,Kraftvärmeprod!$B$1:$AG$1,0),FALSE)/1,0)-IFERROR(VLOOKUP($B182,'Slutlig allokering kvv'!$B$2:$AC$462,MATCH(AA$3,'Slutlig allokering kvv'!$B$1:$AJ$1,0),FALSE)/1,0)</f>
        <v>0</v>
      </c>
      <c r="AB182">
        <f>IFERROR(VLOOKUP($B182,Kraftvärmeprod!$B$1:$AH$479,MATCH(AB$2,Kraftvärmeprod!$B$1:$AG$1,0),FALSE)/1,0)-IFERROR(VLOOKUP($B182,'Slutlig allokering kvv'!$B$2:$AC$462,MATCH(AB$3,'Slutlig allokering kvv'!$B$1:$AJ$1,0),FALSE)/1,0)</f>
        <v>0</v>
      </c>
      <c r="AE182">
        <f t="shared" si="4"/>
        <v>70.325999999999993</v>
      </c>
      <c r="AG182">
        <f>IFERROR(VLOOKUP(B182,'Slutlig allokering kvv'!$B$2:$AJ$462,MATCH("Summa justerad allokerad tillförd energi (utan hjälpel och rökgaskondensering):",'Slutlig allokering kvv'!$B$1:$AK$1,0),FALSE)/1,"")</f>
        <v>112.268</v>
      </c>
      <c r="AI182" s="23">
        <f>IFERROR(1-VLOOKUP(B182,'Slutlig allokering kvv'!$B$2:$AJ$462,MATCH("Andel av bränsle i kvv som allokerats till värme, exklusive rökgaskondensering och hjälpel",'Slutlig allokering kvv'!$B$1:$AK$1,0),FALSE),"")</f>
        <v>0.3851495667984709</v>
      </c>
      <c r="AK182" s="23">
        <f t="shared" si="5"/>
        <v>0.3851495667984709</v>
      </c>
    </row>
    <row r="183" spans="1:37" x14ac:dyDescent="0.25">
      <c r="A183" s="2" t="s">
        <v>259</v>
      </c>
      <c r="B183" s="2" t="s">
        <v>260</v>
      </c>
      <c r="C183" s="2" t="str">
        <f>IFERROR(VLOOKUP($B183,Kraftvärmeprod!$B$1:$AH$479,MATCH(C$3,Kraftvärmeprod!$B$1:$AG$1,0),FALSE)/1,"")</f>
        <v/>
      </c>
      <c r="D183" s="2" t="str">
        <f>IFERROR(VLOOKUP($B183,Kraftvärmeprod!$B$1:$AH$479,MATCH(D$3,Kraftvärmeprod!$B$1:$AG$1,0),FALSE)/1,"")</f>
        <v/>
      </c>
      <c r="E183">
        <f>IFERROR(VLOOKUP($B183,Kraftvärmeprod!$B$1:$AH$479,MATCH(E$2,Kraftvärmeprod!$B$1:$AG$1,0),FALSE)/1,0)-IFERROR(VLOOKUP($B183,'Slutlig allokering kvv'!$B$2:$AC$462,MATCH(E$3,'Slutlig allokering kvv'!$B$1:$AJ$1,0),FALSE)/1,0)</f>
        <v>0</v>
      </c>
      <c r="F183">
        <f>IFERROR(VLOOKUP($B183,Kraftvärmeprod!$B$1:$AH$479,MATCH(F$2,Kraftvärmeprod!$B$1:$AG$1,0),FALSE)/1,0)-IFERROR(VLOOKUP($B183,'Slutlig allokering kvv'!$B$2:$AC$462,MATCH(F$3,'Slutlig allokering kvv'!$B$1:$AJ$1,0),FALSE)/1,0)</f>
        <v>0</v>
      </c>
      <c r="G183">
        <f>IFERROR(VLOOKUP($B183,Kraftvärmeprod!$B$1:$AH$479,MATCH(G$2,Kraftvärmeprod!$B$1:$AG$1,0),FALSE)/1,0)-IFERROR(VLOOKUP($B183,'Slutlig allokering kvv'!$B$2:$AC$462,MATCH(G$3,'Slutlig allokering kvv'!$B$1:$AJ$1,0),FALSE)/1,0)</f>
        <v>0</v>
      </c>
      <c r="H183">
        <f>IFERROR(VLOOKUP($B183,Kraftvärmeprod!$B$1:$AH$479,MATCH(H$2,Kraftvärmeprod!$B$1:$AG$1,0),FALSE)/1,0)-IFERROR(VLOOKUP($B183,'Slutlig allokering kvv'!$B$2:$AC$462,MATCH(H$3,'Slutlig allokering kvv'!$B$1:$AJ$1,0),FALSE)/1,0)</f>
        <v>0</v>
      </c>
      <c r="I183">
        <f>IFERROR(VLOOKUP($B183,Kraftvärmeprod!$B$1:$AH$479,MATCH(I$2,Kraftvärmeprod!$B$1:$AG$1,0),FALSE)/1,0)-IFERROR(VLOOKUP($B183,'Slutlig allokering kvv'!$B$2:$AC$462,MATCH(I$3,'Slutlig allokering kvv'!$B$1:$AJ$1,0),FALSE)/1,0)</f>
        <v>0</v>
      </c>
      <c r="J183">
        <f>IFERROR(VLOOKUP($B183,Kraftvärmeprod!$B$1:$AH$479,MATCH(J$2,Kraftvärmeprod!$B$1:$AG$1,0),FALSE)/1,0)-IFERROR(VLOOKUP($B183,'Slutlig allokering kvv'!$B$2:$AC$462,MATCH(J$3,'Slutlig allokering kvv'!$B$1:$AJ$1,0),FALSE)/1,0)</f>
        <v>0</v>
      </c>
      <c r="K183">
        <f>IFERROR(VLOOKUP($B183,Kraftvärmeprod!$B$1:$AH$479,MATCH(K$2,Kraftvärmeprod!$B$1:$AG$1,0),FALSE)/1,0)-IFERROR(VLOOKUP($B183,'Slutlig allokering kvv'!$B$2:$AC$462,MATCH(K$3,'Slutlig allokering kvv'!$B$1:$AJ$1,0),FALSE)/1,0)</f>
        <v>0</v>
      </c>
      <c r="L183">
        <f>IFERROR(VLOOKUP($B183,Kraftvärmeprod!$B$1:$AH$479,MATCH(L$2,Kraftvärmeprod!$B$1:$AG$1,0),FALSE)/1,0)-IFERROR(VLOOKUP($B183,'Slutlig allokering kvv'!$B$2:$AC$462,MATCH(L$3,'Slutlig allokering kvv'!$B$1:$AJ$1,0),FALSE)/1,0)</f>
        <v>0</v>
      </c>
      <c r="M183" s="40">
        <f>IFERROR(VLOOKUP($B183,Miljö!$B$1:$S$477,MATCH(M$2,Miljö!$B$1:$X$1,0),FALSE)/1,0)-IFERROR(VLOOKUP($B183,'Slutlig allokering kvv'!$B$2:$AC$462,MATCH(M$3,'Slutlig allokering kvv'!$B$1:$AJ$1,0),FALSE)/1,0)</f>
        <v>0</v>
      </c>
      <c r="N183">
        <f>IFERROR(VLOOKUP($B183,Kraftvärmeprod!$B$1:$AH$479,MATCH(N$2,Kraftvärmeprod!$B$1:$AG$1,0),FALSE)/1,0)-IFERROR(VLOOKUP($B183,'Slutlig allokering kvv'!$B$2:$AC$462,MATCH(N$3,'Slutlig allokering kvv'!$B$1:$AJ$1,0),FALSE)/1,0)</f>
        <v>0</v>
      </c>
      <c r="O183">
        <f>IFERROR(VLOOKUP($B183,Kraftvärmeprod!$B$1:$AH$479,MATCH(O$2,Kraftvärmeprod!$B$1:$AG$1,0),FALSE)/1,0)-IFERROR(VLOOKUP($B183,'Slutlig allokering kvv'!$B$2:$AC$462,MATCH(O$3,'Slutlig allokering kvv'!$B$1:$AJ$1,0),FALSE)/1,0)</f>
        <v>0</v>
      </c>
      <c r="P183">
        <f>IFERROR(VLOOKUP($B183,Kraftvärmeprod!$B$1:$AH$479,MATCH(P$2,Kraftvärmeprod!$B$1:$AG$1,0),FALSE)/1,0)-IFERROR(VLOOKUP($B183,'Slutlig allokering kvv'!$B$2:$AC$462,MATCH(P$3,'Slutlig allokering kvv'!$B$1:$AJ$1,0),FALSE)/1,0)</f>
        <v>0</v>
      </c>
      <c r="Q183">
        <f>IFERROR(VLOOKUP($B183,Kraftvärmeprod!$B$1:$AH$479,MATCH(Q$2,Kraftvärmeprod!$B$1:$AG$1,0),FALSE)/1,0)-IFERROR(VLOOKUP($B183,'Slutlig allokering kvv'!$B$2:$AC$462,MATCH(Q$3,'Slutlig allokering kvv'!$B$1:$AJ$1,0),FALSE)/1,0)</f>
        <v>0</v>
      </c>
      <c r="R183">
        <f>IFERROR(VLOOKUP($B183,Kraftvärmeprod!$B$1:$AH$479,MATCH(R$2,Kraftvärmeprod!$B$1:$AG$1,0),FALSE)/1,0)-IFERROR(VLOOKUP($B183,'Slutlig allokering kvv'!$B$2:$AC$462,MATCH(R$3,'Slutlig allokering kvv'!$B$1:$AJ$1,0),FALSE)/1,0)</f>
        <v>0</v>
      </c>
      <c r="S183">
        <f>IFERROR(VLOOKUP($B183,Kraftvärmeprod!$B$1:$AH$479,MATCH(S$2,Kraftvärmeprod!$B$1:$AG$1,0),FALSE)/1,0)-IFERROR(VLOOKUP($B183,'Slutlig allokering kvv'!$B$2:$AC$462,MATCH(S$3,'Slutlig allokering kvv'!$B$1:$AJ$1,0),FALSE)/1,0)</f>
        <v>0</v>
      </c>
      <c r="T183">
        <f>IFERROR(VLOOKUP($B183,Kraftvärmeprod!$B$1:$AH$479,MATCH(T$2,Kraftvärmeprod!$B$1:$AG$1,0),FALSE)/1,0)-IFERROR(VLOOKUP($B183,'Slutlig allokering kvv'!$B$2:$AC$462,MATCH(T$3,'Slutlig allokering kvv'!$B$1:$AJ$1,0),FALSE)/1,0)</f>
        <v>0</v>
      </c>
      <c r="U183">
        <f>IFERROR(VLOOKUP($B183,Kraftvärmeprod!$B$1:$AH$479,MATCH(U$2,Kraftvärmeprod!$B$1:$AG$1,0),FALSE)/1,0)-IFERROR(VLOOKUP($B183,'Slutlig allokering kvv'!$B$2:$AC$462,MATCH(U$3,'Slutlig allokering kvv'!$B$1:$AJ$1,0),FALSE)/1,0)</f>
        <v>0</v>
      </c>
      <c r="V183">
        <f>IFERROR(VLOOKUP($B183,Kraftvärmeprod!$B$1:$AH$479,MATCH(V$2,Kraftvärmeprod!$B$1:$AG$1,0),FALSE)/1,0)-IFERROR(VLOOKUP($B183,'Slutlig allokering kvv'!$B$2:$AC$462,MATCH(V$3,'Slutlig allokering kvv'!$B$1:$AJ$1,0),FALSE)/1,0)</f>
        <v>0</v>
      </c>
      <c r="W183">
        <f>IFERROR(VLOOKUP($B183,Kraftvärmeprod!$B$1:$AH$479,MATCH(W$2,Kraftvärmeprod!$B$1:$AG$1,0),FALSE)/1,0)-IFERROR(VLOOKUP($B183,'Slutlig allokering kvv'!$B$2:$AC$462,MATCH(W$3,'Slutlig allokering kvv'!$B$1:$AJ$1,0),FALSE)/1,0)</f>
        <v>0</v>
      </c>
      <c r="X183">
        <f>IFERROR(VLOOKUP($B183,Kraftvärmeprod!$B$1:$AH$479,MATCH(X$2,Kraftvärmeprod!$B$1:$AG$1,0),FALSE)/1,0)-IFERROR(VLOOKUP($B183,'Slutlig allokering kvv'!$B$2:$AC$462,MATCH(X$3,'Slutlig allokering kvv'!$B$1:$AJ$1,0),FALSE)/1,0)</f>
        <v>0</v>
      </c>
      <c r="Y183">
        <f>IFERROR(VLOOKUP($B183,Kraftvärmeprod!$B$1:$AH$479,MATCH(Y$2,Kraftvärmeprod!$B$1:$AG$1,0),FALSE)/1,0)-IFERROR(VLOOKUP($B183,'Slutlig allokering kvv'!$B$2:$AC$462,MATCH(Y$3,'Slutlig allokering kvv'!$B$1:$AJ$1,0),FALSE)/1,0)</f>
        <v>0</v>
      </c>
      <c r="Z183">
        <f>IFERROR(VLOOKUP($B183,Kraftvärmeprod!$B$1:$AH$479,MATCH(Z$2,Kraftvärmeprod!$B$1:$AG$1,0),FALSE)/1,0)-IFERROR(VLOOKUP($B183,'Slutlig allokering kvv'!$B$2:$AC$462,MATCH(Z$3,'Slutlig allokering kvv'!$B$1:$AJ$1,0),FALSE)/1,0)</f>
        <v>0</v>
      </c>
      <c r="AA183">
        <f>IFERROR(VLOOKUP($B183,Kraftvärmeprod!$B$1:$AH$479,MATCH(AA$2,Kraftvärmeprod!$B$1:$AG$1,0),FALSE)/1,0)-IFERROR(VLOOKUP($B183,'Slutlig allokering kvv'!$B$2:$AC$462,MATCH(AA$3,'Slutlig allokering kvv'!$B$1:$AJ$1,0),FALSE)/1,0)</f>
        <v>0</v>
      </c>
      <c r="AB183">
        <f>IFERROR(VLOOKUP($B183,Kraftvärmeprod!$B$1:$AH$479,MATCH(AB$2,Kraftvärmeprod!$B$1:$AG$1,0),FALSE)/1,0)-IFERROR(VLOOKUP($B183,'Slutlig allokering kvv'!$B$2:$AC$462,MATCH(AB$3,'Slutlig allokering kvv'!$B$1:$AJ$1,0),FALSE)/1,0)</f>
        <v>0</v>
      </c>
      <c r="AE183">
        <f t="shared" si="4"/>
        <v>0</v>
      </c>
      <c r="AG183">
        <f>IFERROR(VLOOKUP(B183,'Slutlig allokering kvv'!$B$2:$AJ$462,MATCH("Summa justerad allokerad tillförd energi (utan hjälpel och rökgaskondensering):",'Slutlig allokering kvv'!$B$1:$AK$1,0),FALSE)/1,"")</f>
        <v>0</v>
      </c>
      <c r="AI183" s="23" t="str">
        <f>IFERROR(1-VLOOKUP(B183,'Slutlig allokering kvv'!$B$2:$AJ$462,MATCH("Andel av bränsle i kvv som allokerats till värme, exklusive rökgaskondensering och hjälpel",'Slutlig allokering kvv'!$B$1:$AK$1,0),FALSE),"")</f>
        <v/>
      </c>
      <c r="AK183" s="23" t="str">
        <f t="shared" si="5"/>
        <v/>
      </c>
    </row>
    <row r="184" spans="1:37" x14ac:dyDescent="0.25">
      <c r="A184" s="2" t="s">
        <v>261</v>
      </c>
      <c r="B184" s="2" t="s">
        <v>262</v>
      </c>
      <c r="C184" s="2" t="str">
        <f>IFERROR(VLOOKUP($B184,Kraftvärmeprod!$B$1:$AH$479,MATCH(C$3,Kraftvärmeprod!$B$1:$AG$1,0),FALSE)/1,"")</f>
        <v/>
      </c>
      <c r="D184" s="2" t="str">
        <f>IFERROR(VLOOKUP($B184,Kraftvärmeprod!$B$1:$AH$479,MATCH(D$3,Kraftvärmeprod!$B$1:$AG$1,0),FALSE)/1,"")</f>
        <v/>
      </c>
      <c r="E184">
        <f>IFERROR(VLOOKUP($B184,Kraftvärmeprod!$B$1:$AH$479,MATCH(E$2,Kraftvärmeprod!$B$1:$AG$1,0),FALSE)/1,0)-IFERROR(VLOOKUP($B184,'Slutlig allokering kvv'!$B$2:$AC$462,MATCH(E$3,'Slutlig allokering kvv'!$B$1:$AJ$1,0),FALSE)/1,0)</f>
        <v>0</v>
      </c>
      <c r="F184">
        <f>IFERROR(VLOOKUP($B184,Kraftvärmeprod!$B$1:$AH$479,MATCH(F$2,Kraftvärmeprod!$B$1:$AG$1,0),FALSE)/1,0)-IFERROR(VLOOKUP($B184,'Slutlig allokering kvv'!$B$2:$AC$462,MATCH(F$3,'Slutlig allokering kvv'!$B$1:$AJ$1,0),FALSE)/1,0)</f>
        <v>0</v>
      </c>
      <c r="G184">
        <f>IFERROR(VLOOKUP($B184,Kraftvärmeprod!$B$1:$AH$479,MATCH(G$2,Kraftvärmeprod!$B$1:$AG$1,0),FALSE)/1,0)-IFERROR(VLOOKUP($B184,'Slutlig allokering kvv'!$B$2:$AC$462,MATCH(G$3,'Slutlig allokering kvv'!$B$1:$AJ$1,0),FALSE)/1,0)</f>
        <v>0</v>
      </c>
      <c r="H184">
        <f>IFERROR(VLOOKUP($B184,Kraftvärmeprod!$B$1:$AH$479,MATCH(H$2,Kraftvärmeprod!$B$1:$AG$1,0),FALSE)/1,0)-IFERROR(VLOOKUP($B184,'Slutlig allokering kvv'!$B$2:$AC$462,MATCH(H$3,'Slutlig allokering kvv'!$B$1:$AJ$1,0),FALSE)/1,0)</f>
        <v>0</v>
      </c>
      <c r="I184">
        <f>IFERROR(VLOOKUP($B184,Kraftvärmeprod!$B$1:$AH$479,MATCH(I$2,Kraftvärmeprod!$B$1:$AG$1,0),FALSE)/1,0)-IFERROR(VLOOKUP($B184,'Slutlig allokering kvv'!$B$2:$AC$462,MATCH(I$3,'Slutlig allokering kvv'!$B$1:$AJ$1,0),FALSE)/1,0)</f>
        <v>0</v>
      </c>
      <c r="J184">
        <f>IFERROR(VLOOKUP($B184,Kraftvärmeprod!$B$1:$AH$479,MATCH(J$2,Kraftvärmeprod!$B$1:$AG$1,0),FALSE)/1,0)-IFERROR(VLOOKUP($B184,'Slutlig allokering kvv'!$B$2:$AC$462,MATCH(J$3,'Slutlig allokering kvv'!$B$1:$AJ$1,0),FALSE)/1,0)</f>
        <v>0</v>
      </c>
      <c r="K184">
        <f>IFERROR(VLOOKUP($B184,Kraftvärmeprod!$B$1:$AH$479,MATCH(K$2,Kraftvärmeprod!$B$1:$AG$1,0),FALSE)/1,0)-IFERROR(VLOOKUP($B184,'Slutlig allokering kvv'!$B$2:$AC$462,MATCH(K$3,'Slutlig allokering kvv'!$B$1:$AJ$1,0),FALSE)/1,0)</f>
        <v>0</v>
      </c>
      <c r="L184">
        <f>IFERROR(VLOOKUP($B184,Kraftvärmeprod!$B$1:$AH$479,MATCH(L$2,Kraftvärmeprod!$B$1:$AG$1,0),FALSE)/1,0)-IFERROR(VLOOKUP($B184,'Slutlig allokering kvv'!$B$2:$AC$462,MATCH(L$3,'Slutlig allokering kvv'!$B$1:$AJ$1,0),FALSE)/1,0)</f>
        <v>0</v>
      </c>
      <c r="M184" s="40">
        <f>IFERROR(VLOOKUP($B184,Miljö!$B$1:$S$477,MATCH(M$2,Miljö!$B$1:$X$1,0),FALSE)/1,0)-IFERROR(VLOOKUP($B184,'Slutlig allokering kvv'!$B$2:$AC$462,MATCH(M$3,'Slutlig allokering kvv'!$B$1:$AJ$1,0),FALSE)/1,0)</f>
        <v>0</v>
      </c>
      <c r="N184">
        <f>IFERROR(VLOOKUP($B184,Kraftvärmeprod!$B$1:$AH$479,MATCH(N$2,Kraftvärmeprod!$B$1:$AG$1,0),FALSE)/1,0)-IFERROR(VLOOKUP($B184,'Slutlig allokering kvv'!$B$2:$AC$462,MATCH(N$3,'Slutlig allokering kvv'!$B$1:$AJ$1,0),FALSE)/1,0)</f>
        <v>0</v>
      </c>
      <c r="O184">
        <f>IFERROR(VLOOKUP($B184,Kraftvärmeprod!$B$1:$AH$479,MATCH(O$2,Kraftvärmeprod!$B$1:$AG$1,0),FALSE)/1,0)-IFERROR(VLOOKUP($B184,'Slutlig allokering kvv'!$B$2:$AC$462,MATCH(O$3,'Slutlig allokering kvv'!$B$1:$AJ$1,0),FALSE)/1,0)</f>
        <v>0</v>
      </c>
      <c r="P184">
        <f>IFERROR(VLOOKUP($B184,Kraftvärmeprod!$B$1:$AH$479,MATCH(P$2,Kraftvärmeprod!$B$1:$AG$1,0),FALSE)/1,0)-IFERROR(VLOOKUP($B184,'Slutlig allokering kvv'!$B$2:$AC$462,MATCH(P$3,'Slutlig allokering kvv'!$B$1:$AJ$1,0),FALSE)/1,0)</f>
        <v>0</v>
      </c>
      <c r="Q184">
        <f>IFERROR(VLOOKUP($B184,Kraftvärmeprod!$B$1:$AH$479,MATCH(Q$2,Kraftvärmeprod!$B$1:$AG$1,0),FALSE)/1,0)-IFERROR(VLOOKUP($B184,'Slutlig allokering kvv'!$B$2:$AC$462,MATCH(Q$3,'Slutlig allokering kvv'!$B$1:$AJ$1,0),FALSE)/1,0)</f>
        <v>0</v>
      </c>
      <c r="R184">
        <f>IFERROR(VLOOKUP($B184,Kraftvärmeprod!$B$1:$AH$479,MATCH(R$2,Kraftvärmeprod!$B$1:$AG$1,0),FALSE)/1,0)-IFERROR(VLOOKUP($B184,'Slutlig allokering kvv'!$B$2:$AC$462,MATCH(R$3,'Slutlig allokering kvv'!$B$1:$AJ$1,0),FALSE)/1,0)</f>
        <v>0</v>
      </c>
      <c r="S184">
        <f>IFERROR(VLOOKUP($B184,Kraftvärmeprod!$B$1:$AH$479,MATCH(S$2,Kraftvärmeprod!$B$1:$AG$1,0),FALSE)/1,0)-IFERROR(VLOOKUP($B184,'Slutlig allokering kvv'!$B$2:$AC$462,MATCH(S$3,'Slutlig allokering kvv'!$B$1:$AJ$1,0),FALSE)/1,0)</f>
        <v>0</v>
      </c>
      <c r="T184">
        <f>IFERROR(VLOOKUP($B184,Kraftvärmeprod!$B$1:$AH$479,MATCH(T$2,Kraftvärmeprod!$B$1:$AG$1,0),FALSE)/1,0)-IFERROR(VLOOKUP($B184,'Slutlig allokering kvv'!$B$2:$AC$462,MATCH(T$3,'Slutlig allokering kvv'!$B$1:$AJ$1,0),FALSE)/1,0)</f>
        <v>0</v>
      </c>
      <c r="U184">
        <f>IFERROR(VLOOKUP($B184,Kraftvärmeprod!$B$1:$AH$479,MATCH(U$2,Kraftvärmeprod!$B$1:$AG$1,0),FALSE)/1,0)-IFERROR(VLOOKUP($B184,'Slutlig allokering kvv'!$B$2:$AC$462,MATCH(U$3,'Slutlig allokering kvv'!$B$1:$AJ$1,0),FALSE)/1,0)</f>
        <v>0</v>
      </c>
      <c r="V184">
        <f>IFERROR(VLOOKUP($B184,Kraftvärmeprod!$B$1:$AH$479,MATCH(V$2,Kraftvärmeprod!$B$1:$AG$1,0),FALSE)/1,0)-IFERROR(VLOOKUP($B184,'Slutlig allokering kvv'!$B$2:$AC$462,MATCH(V$3,'Slutlig allokering kvv'!$B$1:$AJ$1,0),FALSE)/1,0)</f>
        <v>0</v>
      </c>
      <c r="W184">
        <f>IFERROR(VLOOKUP($B184,Kraftvärmeprod!$B$1:$AH$479,MATCH(W$2,Kraftvärmeprod!$B$1:$AG$1,0),FALSE)/1,0)-IFERROR(VLOOKUP($B184,'Slutlig allokering kvv'!$B$2:$AC$462,MATCH(W$3,'Slutlig allokering kvv'!$B$1:$AJ$1,0),FALSE)/1,0)</f>
        <v>0</v>
      </c>
      <c r="X184">
        <f>IFERROR(VLOOKUP($B184,Kraftvärmeprod!$B$1:$AH$479,MATCH(X$2,Kraftvärmeprod!$B$1:$AG$1,0),FALSE)/1,0)-IFERROR(VLOOKUP($B184,'Slutlig allokering kvv'!$B$2:$AC$462,MATCH(X$3,'Slutlig allokering kvv'!$B$1:$AJ$1,0),FALSE)/1,0)</f>
        <v>0</v>
      </c>
      <c r="Y184">
        <f>IFERROR(VLOOKUP($B184,Kraftvärmeprod!$B$1:$AH$479,MATCH(Y$2,Kraftvärmeprod!$B$1:$AG$1,0),FALSE)/1,0)-IFERROR(VLOOKUP($B184,'Slutlig allokering kvv'!$B$2:$AC$462,MATCH(Y$3,'Slutlig allokering kvv'!$B$1:$AJ$1,0),FALSE)/1,0)</f>
        <v>0</v>
      </c>
      <c r="Z184">
        <f>IFERROR(VLOOKUP($B184,Kraftvärmeprod!$B$1:$AH$479,MATCH(Z$2,Kraftvärmeprod!$B$1:$AG$1,0),FALSE)/1,0)-IFERROR(VLOOKUP($B184,'Slutlig allokering kvv'!$B$2:$AC$462,MATCH(Z$3,'Slutlig allokering kvv'!$B$1:$AJ$1,0),FALSE)/1,0)</f>
        <v>0</v>
      </c>
      <c r="AA184">
        <f>IFERROR(VLOOKUP($B184,Kraftvärmeprod!$B$1:$AH$479,MATCH(AA$2,Kraftvärmeprod!$B$1:$AG$1,0),FALSE)/1,0)-IFERROR(VLOOKUP($B184,'Slutlig allokering kvv'!$B$2:$AC$462,MATCH(AA$3,'Slutlig allokering kvv'!$B$1:$AJ$1,0),FALSE)/1,0)</f>
        <v>0</v>
      </c>
      <c r="AB184">
        <f>IFERROR(VLOOKUP($B184,Kraftvärmeprod!$B$1:$AH$479,MATCH(AB$2,Kraftvärmeprod!$B$1:$AG$1,0),FALSE)/1,0)-IFERROR(VLOOKUP($B184,'Slutlig allokering kvv'!$B$2:$AC$462,MATCH(AB$3,'Slutlig allokering kvv'!$B$1:$AJ$1,0),FALSE)/1,0)</f>
        <v>0</v>
      </c>
      <c r="AE184">
        <f t="shared" si="4"/>
        <v>0</v>
      </c>
      <c r="AG184">
        <f>IFERROR(VLOOKUP(B184,'Slutlig allokering kvv'!$B$2:$AJ$462,MATCH("Summa justerad allokerad tillförd energi (utan hjälpel och rökgaskondensering):",'Slutlig allokering kvv'!$B$1:$AK$1,0),FALSE)/1,"")</f>
        <v>0</v>
      </c>
      <c r="AI184" s="23" t="str">
        <f>IFERROR(1-VLOOKUP(B184,'Slutlig allokering kvv'!$B$2:$AJ$462,MATCH("Andel av bränsle i kvv som allokerats till värme, exklusive rökgaskondensering och hjälpel",'Slutlig allokering kvv'!$B$1:$AK$1,0),FALSE),"")</f>
        <v/>
      </c>
      <c r="AK184" s="23" t="str">
        <f t="shared" si="5"/>
        <v/>
      </c>
    </row>
    <row r="185" spans="1:37" x14ac:dyDescent="0.25">
      <c r="A185" s="2" t="s">
        <v>261</v>
      </c>
      <c r="B185" s="2" t="s">
        <v>263</v>
      </c>
      <c r="C185" s="2" t="str">
        <f>IFERROR(VLOOKUP($B185,Kraftvärmeprod!$B$1:$AH$479,MATCH(C$3,Kraftvärmeprod!$B$1:$AG$1,0),FALSE)/1,"")</f>
        <v/>
      </c>
      <c r="D185" s="2" t="str">
        <f>IFERROR(VLOOKUP($B185,Kraftvärmeprod!$B$1:$AH$479,MATCH(D$3,Kraftvärmeprod!$B$1:$AG$1,0),FALSE)/1,"")</f>
        <v/>
      </c>
      <c r="E185">
        <f>IFERROR(VLOOKUP($B185,Kraftvärmeprod!$B$1:$AH$479,MATCH(E$2,Kraftvärmeprod!$B$1:$AG$1,0),FALSE)/1,0)-IFERROR(VLOOKUP($B185,'Slutlig allokering kvv'!$B$2:$AC$462,MATCH(E$3,'Slutlig allokering kvv'!$B$1:$AJ$1,0),FALSE)/1,0)</f>
        <v>0</v>
      </c>
      <c r="F185">
        <f>IFERROR(VLOOKUP($B185,Kraftvärmeprod!$B$1:$AH$479,MATCH(F$2,Kraftvärmeprod!$B$1:$AG$1,0),FALSE)/1,0)-IFERROR(VLOOKUP($B185,'Slutlig allokering kvv'!$B$2:$AC$462,MATCH(F$3,'Slutlig allokering kvv'!$B$1:$AJ$1,0),FALSE)/1,0)</f>
        <v>0</v>
      </c>
      <c r="G185">
        <f>IFERROR(VLOOKUP($B185,Kraftvärmeprod!$B$1:$AH$479,MATCH(G$2,Kraftvärmeprod!$B$1:$AG$1,0),FALSE)/1,0)-IFERROR(VLOOKUP($B185,'Slutlig allokering kvv'!$B$2:$AC$462,MATCH(G$3,'Slutlig allokering kvv'!$B$1:$AJ$1,0),FALSE)/1,0)</f>
        <v>0</v>
      </c>
      <c r="H185">
        <f>IFERROR(VLOOKUP($B185,Kraftvärmeprod!$B$1:$AH$479,MATCH(H$2,Kraftvärmeprod!$B$1:$AG$1,0),FALSE)/1,0)-IFERROR(VLOOKUP($B185,'Slutlig allokering kvv'!$B$2:$AC$462,MATCH(H$3,'Slutlig allokering kvv'!$B$1:$AJ$1,0),FALSE)/1,0)</f>
        <v>0</v>
      </c>
      <c r="I185">
        <f>IFERROR(VLOOKUP($B185,Kraftvärmeprod!$B$1:$AH$479,MATCH(I$2,Kraftvärmeprod!$B$1:$AG$1,0),FALSE)/1,0)-IFERROR(VLOOKUP($B185,'Slutlig allokering kvv'!$B$2:$AC$462,MATCH(I$3,'Slutlig allokering kvv'!$B$1:$AJ$1,0),FALSE)/1,0)</f>
        <v>0</v>
      </c>
      <c r="J185">
        <f>IFERROR(VLOOKUP($B185,Kraftvärmeprod!$B$1:$AH$479,MATCH(J$2,Kraftvärmeprod!$B$1:$AG$1,0),FALSE)/1,0)-IFERROR(VLOOKUP($B185,'Slutlig allokering kvv'!$B$2:$AC$462,MATCH(J$3,'Slutlig allokering kvv'!$B$1:$AJ$1,0),FALSE)/1,0)</f>
        <v>0</v>
      </c>
      <c r="K185">
        <f>IFERROR(VLOOKUP($B185,Kraftvärmeprod!$B$1:$AH$479,MATCH(K$2,Kraftvärmeprod!$B$1:$AG$1,0),FALSE)/1,0)-IFERROR(VLOOKUP($B185,'Slutlig allokering kvv'!$B$2:$AC$462,MATCH(K$3,'Slutlig allokering kvv'!$B$1:$AJ$1,0),FALSE)/1,0)</f>
        <v>0</v>
      </c>
      <c r="L185">
        <f>IFERROR(VLOOKUP($B185,Kraftvärmeprod!$B$1:$AH$479,MATCH(L$2,Kraftvärmeprod!$B$1:$AG$1,0),FALSE)/1,0)-IFERROR(VLOOKUP($B185,'Slutlig allokering kvv'!$B$2:$AC$462,MATCH(L$3,'Slutlig allokering kvv'!$B$1:$AJ$1,0),FALSE)/1,0)</f>
        <v>0</v>
      </c>
      <c r="M185" s="40">
        <f>IFERROR(VLOOKUP($B185,Miljö!$B$1:$S$477,MATCH(M$2,Miljö!$B$1:$X$1,0),FALSE)/1,0)-IFERROR(VLOOKUP($B185,'Slutlig allokering kvv'!$B$2:$AC$462,MATCH(M$3,'Slutlig allokering kvv'!$B$1:$AJ$1,0),FALSE)/1,0)</f>
        <v>0</v>
      </c>
      <c r="N185">
        <f>IFERROR(VLOOKUP($B185,Kraftvärmeprod!$B$1:$AH$479,MATCH(N$2,Kraftvärmeprod!$B$1:$AG$1,0),FALSE)/1,0)-IFERROR(VLOOKUP($B185,'Slutlig allokering kvv'!$B$2:$AC$462,MATCH(N$3,'Slutlig allokering kvv'!$B$1:$AJ$1,0),FALSE)/1,0)</f>
        <v>0</v>
      </c>
      <c r="O185">
        <f>IFERROR(VLOOKUP($B185,Kraftvärmeprod!$B$1:$AH$479,MATCH(O$2,Kraftvärmeprod!$B$1:$AG$1,0),FALSE)/1,0)-IFERROR(VLOOKUP($B185,'Slutlig allokering kvv'!$B$2:$AC$462,MATCH(O$3,'Slutlig allokering kvv'!$B$1:$AJ$1,0),FALSE)/1,0)</f>
        <v>0</v>
      </c>
      <c r="P185">
        <f>IFERROR(VLOOKUP($B185,Kraftvärmeprod!$B$1:$AH$479,MATCH(P$2,Kraftvärmeprod!$B$1:$AG$1,0),FALSE)/1,0)-IFERROR(VLOOKUP($B185,'Slutlig allokering kvv'!$B$2:$AC$462,MATCH(P$3,'Slutlig allokering kvv'!$B$1:$AJ$1,0),FALSE)/1,0)</f>
        <v>0</v>
      </c>
      <c r="Q185">
        <f>IFERROR(VLOOKUP($B185,Kraftvärmeprod!$B$1:$AH$479,MATCH(Q$2,Kraftvärmeprod!$B$1:$AG$1,0),FALSE)/1,0)-IFERROR(VLOOKUP($B185,'Slutlig allokering kvv'!$B$2:$AC$462,MATCH(Q$3,'Slutlig allokering kvv'!$B$1:$AJ$1,0),FALSE)/1,0)</f>
        <v>0</v>
      </c>
      <c r="R185">
        <f>IFERROR(VLOOKUP($B185,Kraftvärmeprod!$B$1:$AH$479,MATCH(R$2,Kraftvärmeprod!$B$1:$AG$1,0),FALSE)/1,0)-IFERROR(VLOOKUP($B185,'Slutlig allokering kvv'!$B$2:$AC$462,MATCH(R$3,'Slutlig allokering kvv'!$B$1:$AJ$1,0),FALSE)/1,0)</f>
        <v>0</v>
      </c>
      <c r="S185">
        <f>IFERROR(VLOOKUP($B185,Kraftvärmeprod!$B$1:$AH$479,MATCH(S$2,Kraftvärmeprod!$B$1:$AG$1,0),FALSE)/1,0)-IFERROR(VLOOKUP($B185,'Slutlig allokering kvv'!$B$2:$AC$462,MATCH(S$3,'Slutlig allokering kvv'!$B$1:$AJ$1,0),FALSE)/1,0)</f>
        <v>0</v>
      </c>
      <c r="T185">
        <f>IFERROR(VLOOKUP($B185,Kraftvärmeprod!$B$1:$AH$479,MATCH(T$2,Kraftvärmeprod!$B$1:$AG$1,0),FALSE)/1,0)-IFERROR(VLOOKUP($B185,'Slutlig allokering kvv'!$B$2:$AC$462,MATCH(T$3,'Slutlig allokering kvv'!$B$1:$AJ$1,0),FALSE)/1,0)</f>
        <v>0</v>
      </c>
      <c r="U185">
        <f>IFERROR(VLOOKUP($B185,Kraftvärmeprod!$B$1:$AH$479,MATCH(U$2,Kraftvärmeprod!$B$1:$AG$1,0),FALSE)/1,0)-IFERROR(VLOOKUP($B185,'Slutlig allokering kvv'!$B$2:$AC$462,MATCH(U$3,'Slutlig allokering kvv'!$B$1:$AJ$1,0),FALSE)/1,0)</f>
        <v>0</v>
      </c>
      <c r="V185">
        <f>IFERROR(VLOOKUP($B185,Kraftvärmeprod!$B$1:$AH$479,MATCH(V$2,Kraftvärmeprod!$B$1:$AG$1,0),FALSE)/1,0)-IFERROR(VLOOKUP($B185,'Slutlig allokering kvv'!$B$2:$AC$462,MATCH(V$3,'Slutlig allokering kvv'!$B$1:$AJ$1,0),FALSE)/1,0)</f>
        <v>0</v>
      </c>
      <c r="W185">
        <f>IFERROR(VLOOKUP($B185,Kraftvärmeprod!$B$1:$AH$479,MATCH(W$2,Kraftvärmeprod!$B$1:$AG$1,0),FALSE)/1,0)-IFERROR(VLOOKUP($B185,'Slutlig allokering kvv'!$B$2:$AC$462,MATCH(W$3,'Slutlig allokering kvv'!$B$1:$AJ$1,0),FALSE)/1,0)</f>
        <v>0</v>
      </c>
      <c r="X185">
        <f>IFERROR(VLOOKUP($B185,Kraftvärmeprod!$B$1:$AH$479,MATCH(X$2,Kraftvärmeprod!$B$1:$AG$1,0),FALSE)/1,0)-IFERROR(VLOOKUP($B185,'Slutlig allokering kvv'!$B$2:$AC$462,MATCH(X$3,'Slutlig allokering kvv'!$B$1:$AJ$1,0),FALSE)/1,0)</f>
        <v>0</v>
      </c>
      <c r="Y185">
        <f>IFERROR(VLOOKUP($B185,Kraftvärmeprod!$B$1:$AH$479,MATCH(Y$2,Kraftvärmeprod!$B$1:$AG$1,0),FALSE)/1,0)-IFERROR(VLOOKUP($B185,'Slutlig allokering kvv'!$B$2:$AC$462,MATCH(Y$3,'Slutlig allokering kvv'!$B$1:$AJ$1,0),FALSE)/1,0)</f>
        <v>0</v>
      </c>
      <c r="Z185">
        <f>IFERROR(VLOOKUP($B185,Kraftvärmeprod!$B$1:$AH$479,MATCH(Z$2,Kraftvärmeprod!$B$1:$AG$1,0),FALSE)/1,0)-IFERROR(VLOOKUP($B185,'Slutlig allokering kvv'!$B$2:$AC$462,MATCH(Z$3,'Slutlig allokering kvv'!$B$1:$AJ$1,0),FALSE)/1,0)</f>
        <v>0</v>
      </c>
      <c r="AA185">
        <f>IFERROR(VLOOKUP($B185,Kraftvärmeprod!$B$1:$AH$479,MATCH(AA$2,Kraftvärmeprod!$B$1:$AG$1,0),FALSE)/1,0)-IFERROR(VLOOKUP($B185,'Slutlig allokering kvv'!$B$2:$AC$462,MATCH(AA$3,'Slutlig allokering kvv'!$B$1:$AJ$1,0),FALSE)/1,0)</f>
        <v>0</v>
      </c>
      <c r="AB185">
        <f>IFERROR(VLOOKUP($B185,Kraftvärmeprod!$B$1:$AH$479,MATCH(AB$2,Kraftvärmeprod!$B$1:$AG$1,0),FALSE)/1,0)-IFERROR(VLOOKUP($B185,'Slutlig allokering kvv'!$B$2:$AC$462,MATCH(AB$3,'Slutlig allokering kvv'!$B$1:$AJ$1,0),FALSE)/1,0)</f>
        <v>0</v>
      </c>
      <c r="AE185">
        <f t="shared" si="4"/>
        <v>0</v>
      </c>
      <c r="AG185">
        <f>IFERROR(VLOOKUP(B185,'Slutlig allokering kvv'!$B$2:$AJ$462,MATCH("Summa justerad allokerad tillförd energi (utan hjälpel och rökgaskondensering):",'Slutlig allokering kvv'!$B$1:$AK$1,0),FALSE)/1,"")</f>
        <v>0</v>
      </c>
      <c r="AI185" s="23" t="str">
        <f>IFERROR(1-VLOOKUP(B185,'Slutlig allokering kvv'!$B$2:$AJ$462,MATCH("Andel av bränsle i kvv som allokerats till värme, exklusive rökgaskondensering och hjälpel",'Slutlig allokering kvv'!$B$1:$AK$1,0),FALSE),"")</f>
        <v/>
      </c>
      <c r="AK185" s="23" t="str">
        <f t="shared" si="5"/>
        <v/>
      </c>
    </row>
    <row r="186" spans="1:37" x14ac:dyDescent="0.25">
      <c r="A186" s="2" t="s">
        <v>261</v>
      </c>
      <c r="B186" s="2" t="s">
        <v>264</v>
      </c>
      <c r="C186" s="2" t="str">
        <f>IFERROR(VLOOKUP($B186,Kraftvärmeprod!$B$1:$AH$479,MATCH(C$3,Kraftvärmeprod!$B$1:$AG$1,0),FALSE)/1,"")</f>
        <v/>
      </c>
      <c r="D186" s="2" t="str">
        <f>IFERROR(VLOOKUP($B186,Kraftvärmeprod!$B$1:$AH$479,MATCH(D$3,Kraftvärmeprod!$B$1:$AG$1,0),FALSE)/1,"")</f>
        <v/>
      </c>
      <c r="E186">
        <f>IFERROR(VLOOKUP($B186,Kraftvärmeprod!$B$1:$AH$479,MATCH(E$2,Kraftvärmeprod!$B$1:$AG$1,0),FALSE)/1,0)-IFERROR(VLOOKUP($B186,'Slutlig allokering kvv'!$B$2:$AC$462,MATCH(E$3,'Slutlig allokering kvv'!$B$1:$AJ$1,0),FALSE)/1,0)</f>
        <v>0</v>
      </c>
      <c r="F186">
        <f>IFERROR(VLOOKUP($B186,Kraftvärmeprod!$B$1:$AH$479,MATCH(F$2,Kraftvärmeprod!$B$1:$AG$1,0),FALSE)/1,0)-IFERROR(VLOOKUP($B186,'Slutlig allokering kvv'!$B$2:$AC$462,MATCH(F$3,'Slutlig allokering kvv'!$B$1:$AJ$1,0),FALSE)/1,0)</f>
        <v>0</v>
      </c>
      <c r="G186">
        <f>IFERROR(VLOOKUP($B186,Kraftvärmeprod!$B$1:$AH$479,MATCH(G$2,Kraftvärmeprod!$B$1:$AG$1,0),FALSE)/1,0)-IFERROR(VLOOKUP($B186,'Slutlig allokering kvv'!$B$2:$AC$462,MATCH(G$3,'Slutlig allokering kvv'!$B$1:$AJ$1,0),FALSE)/1,0)</f>
        <v>0</v>
      </c>
      <c r="H186">
        <f>IFERROR(VLOOKUP($B186,Kraftvärmeprod!$B$1:$AH$479,MATCH(H$2,Kraftvärmeprod!$B$1:$AG$1,0),FALSE)/1,0)-IFERROR(VLOOKUP($B186,'Slutlig allokering kvv'!$B$2:$AC$462,MATCH(H$3,'Slutlig allokering kvv'!$B$1:$AJ$1,0),FALSE)/1,0)</f>
        <v>0</v>
      </c>
      <c r="I186">
        <f>IFERROR(VLOOKUP($B186,Kraftvärmeprod!$B$1:$AH$479,MATCH(I$2,Kraftvärmeprod!$B$1:$AG$1,0),FALSE)/1,0)-IFERROR(VLOOKUP($B186,'Slutlig allokering kvv'!$B$2:$AC$462,MATCH(I$3,'Slutlig allokering kvv'!$B$1:$AJ$1,0),FALSE)/1,0)</f>
        <v>0</v>
      </c>
      <c r="J186">
        <f>IFERROR(VLOOKUP($B186,Kraftvärmeprod!$B$1:$AH$479,MATCH(J$2,Kraftvärmeprod!$B$1:$AG$1,0),FALSE)/1,0)-IFERROR(VLOOKUP($B186,'Slutlig allokering kvv'!$B$2:$AC$462,MATCH(J$3,'Slutlig allokering kvv'!$B$1:$AJ$1,0),FALSE)/1,0)</f>
        <v>0</v>
      </c>
      <c r="K186">
        <f>IFERROR(VLOOKUP($B186,Kraftvärmeprod!$B$1:$AH$479,MATCH(K$2,Kraftvärmeprod!$B$1:$AG$1,0),FALSE)/1,0)-IFERROR(VLOOKUP($B186,'Slutlig allokering kvv'!$B$2:$AC$462,MATCH(K$3,'Slutlig allokering kvv'!$B$1:$AJ$1,0),FALSE)/1,0)</f>
        <v>0</v>
      </c>
      <c r="L186">
        <f>IFERROR(VLOOKUP($B186,Kraftvärmeprod!$B$1:$AH$479,MATCH(L$2,Kraftvärmeprod!$B$1:$AG$1,0),FALSE)/1,0)-IFERROR(VLOOKUP($B186,'Slutlig allokering kvv'!$B$2:$AC$462,MATCH(L$3,'Slutlig allokering kvv'!$B$1:$AJ$1,0),FALSE)/1,0)</f>
        <v>0</v>
      </c>
      <c r="M186" s="40">
        <f>IFERROR(VLOOKUP($B186,Miljö!$B$1:$S$477,MATCH(M$2,Miljö!$B$1:$X$1,0),FALSE)/1,0)-IFERROR(VLOOKUP($B186,'Slutlig allokering kvv'!$B$2:$AC$462,MATCH(M$3,'Slutlig allokering kvv'!$B$1:$AJ$1,0),FALSE)/1,0)</f>
        <v>0</v>
      </c>
      <c r="N186">
        <f>IFERROR(VLOOKUP($B186,Kraftvärmeprod!$B$1:$AH$479,MATCH(N$2,Kraftvärmeprod!$B$1:$AG$1,0),FALSE)/1,0)-IFERROR(VLOOKUP($B186,'Slutlig allokering kvv'!$B$2:$AC$462,MATCH(N$3,'Slutlig allokering kvv'!$B$1:$AJ$1,0),FALSE)/1,0)</f>
        <v>0</v>
      </c>
      <c r="O186">
        <f>IFERROR(VLOOKUP($B186,Kraftvärmeprod!$B$1:$AH$479,MATCH(O$2,Kraftvärmeprod!$B$1:$AG$1,0),FALSE)/1,0)-IFERROR(VLOOKUP($B186,'Slutlig allokering kvv'!$B$2:$AC$462,MATCH(O$3,'Slutlig allokering kvv'!$B$1:$AJ$1,0),FALSE)/1,0)</f>
        <v>0</v>
      </c>
      <c r="P186">
        <f>IFERROR(VLOOKUP($B186,Kraftvärmeprod!$B$1:$AH$479,MATCH(P$2,Kraftvärmeprod!$B$1:$AG$1,0),FALSE)/1,0)-IFERROR(VLOOKUP($B186,'Slutlig allokering kvv'!$B$2:$AC$462,MATCH(P$3,'Slutlig allokering kvv'!$B$1:$AJ$1,0),FALSE)/1,0)</f>
        <v>0</v>
      </c>
      <c r="Q186">
        <f>IFERROR(VLOOKUP($B186,Kraftvärmeprod!$B$1:$AH$479,MATCH(Q$2,Kraftvärmeprod!$B$1:$AG$1,0),FALSE)/1,0)-IFERROR(VLOOKUP($B186,'Slutlig allokering kvv'!$B$2:$AC$462,MATCH(Q$3,'Slutlig allokering kvv'!$B$1:$AJ$1,0),FALSE)/1,0)</f>
        <v>0</v>
      </c>
      <c r="R186">
        <f>IFERROR(VLOOKUP($B186,Kraftvärmeprod!$B$1:$AH$479,MATCH(R$2,Kraftvärmeprod!$B$1:$AG$1,0),FALSE)/1,0)-IFERROR(VLOOKUP($B186,'Slutlig allokering kvv'!$B$2:$AC$462,MATCH(R$3,'Slutlig allokering kvv'!$B$1:$AJ$1,0),FALSE)/1,0)</f>
        <v>0</v>
      </c>
      <c r="S186">
        <f>IFERROR(VLOOKUP($B186,Kraftvärmeprod!$B$1:$AH$479,MATCH(S$2,Kraftvärmeprod!$B$1:$AG$1,0),FALSE)/1,0)-IFERROR(VLOOKUP($B186,'Slutlig allokering kvv'!$B$2:$AC$462,MATCH(S$3,'Slutlig allokering kvv'!$B$1:$AJ$1,0),FALSE)/1,0)</f>
        <v>0</v>
      </c>
      <c r="T186">
        <f>IFERROR(VLOOKUP($B186,Kraftvärmeprod!$B$1:$AH$479,MATCH(T$2,Kraftvärmeprod!$B$1:$AG$1,0),FALSE)/1,0)-IFERROR(VLOOKUP($B186,'Slutlig allokering kvv'!$B$2:$AC$462,MATCH(T$3,'Slutlig allokering kvv'!$B$1:$AJ$1,0),FALSE)/1,0)</f>
        <v>0</v>
      </c>
      <c r="U186">
        <f>IFERROR(VLOOKUP($B186,Kraftvärmeprod!$B$1:$AH$479,MATCH(U$2,Kraftvärmeprod!$B$1:$AG$1,0),FALSE)/1,0)-IFERROR(VLOOKUP($B186,'Slutlig allokering kvv'!$B$2:$AC$462,MATCH(U$3,'Slutlig allokering kvv'!$B$1:$AJ$1,0),FALSE)/1,0)</f>
        <v>0</v>
      </c>
      <c r="V186">
        <f>IFERROR(VLOOKUP($B186,Kraftvärmeprod!$B$1:$AH$479,MATCH(V$2,Kraftvärmeprod!$B$1:$AG$1,0),FALSE)/1,0)-IFERROR(VLOOKUP($B186,'Slutlig allokering kvv'!$B$2:$AC$462,MATCH(V$3,'Slutlig allokering kvv'!$B$1:$AJ$1,0),FALSE)/1,0)</f>
        <v>0</v>
      </c>
      <c r="W186">
        <f>IFERROR(VLOOKUP($B186,Kraftvärmeprod!$B$1:$AH$479,MATCH(W$2,Kraftvärmeprod!$B$1:$AG$1,0),FALSE)/1,0)-IFERROR(VLOOKUP($B186,'Slutlig allokering kvv'!$B$2:$AC$462,MATCH(W$3,'Slutlig allokering kvv'!$B$1:$AJ$1,0),FALSE)/1,0)</f>
        <v>0</v>
      </c>
      <c r="X186">
        <f>IFERROR(VLOOKUP($B186,Kraftvärmeprod!$B$1:$AH$479,MATCH(X$2,Kraftvärmeprod!$B$1:$AG$1,0),FALSE)/1,0)-IFERROR(VLOOKUP($B186,'Slutlig allokering kvv'!$B$2:$AC$462,MATCH(X$3,'Slutlig allokering kvv'!$B$1:$AJ$1,0),FALSE)/1,0)</f>
        <v>0</v>
      </c>
      <c r="Y186">
        <f>IFERROR(VLOOKUP($B186,Kraftvärmeprod!$B$1:$AH$479,MATCH(Y$2,Kraftvärmeprod!$B$1:$AG$1,0),FALSE)/1,0)-IFERROR(VLOOKUP($B186,'Slutlig allokering kvv'!$B$2:$AC$462,MATCH(Y$3,'Slutlig allokering kvv'!$B$1:$AJ$1,0),FALSE)/1,0)</f>
        <v>0</v>
      </c>
      <c r="Z186">
        <f>IFERROR(VLOOKUP($B186,Kraftvärmeprod!$B$1:$AH$479,MATCH(Z$2,Kraftvärmeprod!$B$1:$AG$1,0),FALSE)/1,0)-IFERROR(VLOOKUP($B186,'Slutlig allokering kvv'!$B$2:$AC$462,MATCH(Z$3,'Slutlig allokering kvv'!$B$1:$AJ$1,0),FALSE)/1,0)</f>
        <v>0</v>
      </c>
      <c r="AA186">
        <f>IFERROR(VLOOKUP($B186,Kraftvärmeprod!$B$1:$AH$479,MATCH(AA$2,Kraftvärmeprod!$B$1:$AG$1,0),FALSE)/1,0)-IFERROR(VLOOKUP($B186,'Slutlig allokering kvv'!$B$2:$AC$462,MATCH(AA$3,'Slutlig allokering kvv'!$B$1:$AJ$1,0),FALSE)/1,0)</f>
        <v>0</v>
      </c>
      <c r="AB186">
        <f>IFERROR(VLOOKUP($B186,Kraftvärmeprod!$B$1:$AH$479,MATCH(AB$2,Kraftvärmeprod!$B$1:$AG$1,0),FALSE)/1,0)-IFERROR(VLOOKUP($B186,'Slutlig allokering kvv'!$B$2:$AC$462,MATCH(AB$3,'Slutlig allokering kvv'!$B$1:$AJ$1,0),FALSE)/1,0)</f>
        <v>0</v>
      </c>
      <c r="AE186">
        <f t="shared" si="4"/>
        <v>0</v>
      </c>
      <c r="AG186">
        <f>IFERROR(VLOOKUP(B186,'Slutlig allokering kvv'!$B$2:$AJ$462,MATCH("Summa justerad allokerad tillförd energi (utan hjälpel och rökgaskondensering):",'Slutlig allokering kvv'!$B$1:$AK$1,0),FALSE)/1,"")</f>
        <v>0</v>
      </c>
      <c r="AI186" s="23" t="str">
        <f>IFERROR(1-VLOOKUP(B186,'Slutlig allokering kvv'!$B$2:$AJ$462,MATCH("Andel av bränsle i kvv som allokerats till värme, exklusive rökgaskondensering och hjälpel",'Slutlig allokering kvv'!$B$1:$AK$1,0),FALSE),"")</f>
        <v/>
      </c>
      <c r="AK186" s="23" t="str">
        <f t="shared" si="5"/>
        <v/>
      </c>
    </row>
    <row r="187" spans="1:37" x14ac:dyDescent="0.25">
      <c r="A187" s="2" t="s">
        <v>261</v>
      </c>
      <c r="B187" s="2" t="s">
        <v>265</v>
      </c>
      <c r="C187" s="2" t="str">
        <f>IFERROR(VLOOKUP($B187,Kraftvärmeprod!$B$1:$AH$479,MATCH(C$3,Kraftvärmeprod!$B$1:$AG$1,0),FALSE)/1,"")</f>
        <v/>
      </c>
      <c r="D187" s="2" t="str">
        <f>IFERROR(VLOOKUP($B187,Kraftvärmeprod!$B$1:$AH$479,MATCH(D$3,Kraftvärmeprod!$B$1:$AG$1,0),FALSE)/1,"")</f>
        <v/>
      </c>
      <c r="E187">
        <f>IFERROR(VLOOKUP($B187,Kraftvärmeprod!$B$1:$AH$479,MATCH(E$2,Kraftvärmeprod!$B$1:$AG$1,0),FALSE)/1,0)-IFERROR(VLOOKUP($B187,'Slutlig allokering kvv'!$B$2:$AC$462,MATCH(E$3,'Slutlig allokering kvv'!$B$1:$AJ$1,0),FALSE)/1,0)</f>
        <v>0</v>
      </c>
      <c r="F187">
        <f>IFERROR(VLOOKUP($B187,Kraftvärmeprod!$B$1:$AH$479,MATCH(F$2,Kraftvärmeprod!$B$1:$AG$1,0),FALSE)/1,0)-IFERROR(VLOOKUP($B187,'Slutlig allokering kvv'!$B$2:$AC$462,MATCH(F$3,'Slutlig allokering kvv'!$B$1:$AJ$1,0),FALSE)/1,0)</f>
        <v>0</v>
      </c>
      <c r="G187">
        <f>IFERROR(VLOOKUP($B187,Kraftvärmeprod!$B$1:$AH$479,MATCH(G$2,Kraftvärmeprod!$B$1:$AG$1,0),FALSE)/1,0)-IFERROR(VLOOKUP($B187,'Slutlig allokering kvv'!$B$2:$AC$462,MATCH(G$3,'Slutlig allokering kvv'!$B$1:$AJ$1,0),FALSE)/1,0)</f>
        <v>0</v>
      </c>
      <c r="H187">
        <f>IFERROR(VLOOKUP($B187,Kraftvärmeprod!$B$1:$AH$479,MATCH(H$2,Kraftvärmeprod!$B$1:$AG$1,0),FALSE)/1,0)-IFERROR(VLOOKUP($B187,'Slutlig allokering kvv'!$B$2:$AC$462,MATCH(H$3,'Slutlig allokering kvv'!$B$1:$AJ$1,0),FALSE)/1,0)</f>
        <v>0</v>
      </c>
      <c r="I187">
        <f>IFERROR(VLOOKUP($B187,Kraftvärmeprod!$B$1:$AH$479,MATCH(I$2,Kraftvärmeprod!$B$1:$AG$1,0),FALSE)/1,0)-IFERROR(VLOOKUP($B187,'Slutlig allokering kvv'!$B$2:$AC$462,MATCH(I$3,'Slutlig allokering kvv'!$B$1:$AJ$1,0),FALSE)/1,0)</f>
        <v>0</v>
      </c>
      <c r="J187">
        <f>IFERROR(VLOOKUP($B187,Kraftvärmeprod!$B$1:$AH$479,MATCH(J$2,Kraftvärmeprod!$B$1:$AG$1,0),FALSE)/1,0)-IFERROR(VLOOKUP($B187,'Slutlig allokering kvv'!$B$2:$AC$462,MATCH(J$3,'Slutlig allokering kvv'!$B$1:$AJ$1,0),FALSE)/1,0)</f>
        <v>0</v>
      </c>
      <c r="K187">
        <f>IFERROR(VLOOKUP($B187,Kraftvärmeprod!$B$1:$AH$479,MATCH(K$2,Kraftvärmeprod!$B$1:$AG$1,0),FALSE)/1,0)-IFERROR(VLOOKUP($B187,'Slutlig allokering kvv'!$B$2:$AC$462,MATCH(K$3,'Slutlig allokering kvv'!$B$1:$AJ$1,0),FALSE)/1,0)</f>
        <v>0</v>
      </c>
      <c r="L187">
        <f>IFERROR(VLOOKUP($B187,Kraftvärmeprod!$B$1:$AH$479,MATCH(L$2,Kraftvärmeprod!$B$1:$AG$1,0),FALSE)/1,0)-IFERROR(VLOOKUP($B187,'Slutlig allokering kvv'!$B$2:$AC$462,MATCH(L$3,'Slutlig allokering kvv'!$B$1:$AJ$1,0),FALSE)/1,0)</f>
        <v>0</v>
      </c>
      <c r="M187" s="40">
        <f>IFERROR(VLOOKUP($B187,Miljö!$B$1:$S$477,MATCH(M$2,Miljö!$B$1:$X$1,0),FALSE)/1,0)-IFERROR(VLOOKUP($B187,'Slutlig allokering kvv'!$B$2:$AC$462,MATCH(M$3,'Slutlig allokering kvv'!$B$1:$AJ$1,0),FALSE)/1,0)</f>
        <v>0</v>
      </c>
      <c r="N187">
        <f>IFERROR(VLOOKUP($B187,Kraftvärmeprod!$B$1:$AH$479,MATCH(N$2,Kraftvärmeprod!$B$1:$AG$1,0),FALSE)/1,0)-IFERROR(VLOOKUP($B187,'Slutlig allokering kvv'!$B$2:$AC$462,MATCH(N$3,'Slutlig allokering kvv'!$B$1:$AJ$1,0),FALSE)/1,0)</f>
        <v>0</v>
      </c>
      <c r="O187">
        <f>IFERROR(VLOOKUP($B187,Kraftvärmeprod!$B$1:$AH$479,MATCH(O$2,Kraftvärmeprod!$B$1:$AG$1,0),FALSE)/1,0)-IFERROR(VLOOKUP($B187,'Slutlig allokering kvv'!$B$2:$AC$462,MATCH(O$3,'Slutlig allokering kvv'!$B$1:$AJ$1,0),FALSE)/1,0)</f>
        <v>0</v>
      </c>
      <c r="P187">
        <f>IFERROR(VLOOKUP($B187,Kraftvärmeprod!$B$1:$AH$479,MATCH(P$2,Kraftvärmeprod!$B$1:$AG$1,0),FALSE)/1,0)-IFERROR(VLOOKUP($B187,'Slutlig allokering kvv'!$B$2:$AC$462,MATCH(P$3,'Slutlig allokering kvv'!$B$1:$AJ$1,0),FALSE)/1,0)</f>
        <v>0</v>
      </c>
      <c r="Q187">
        <f>IFERROR(VLOOKUP($B187,Kraftvärmeprod!$B$1:$AH$479,MATCH(Q$2,Kraftvärmeprod!$B$1:$AG$1,0),FALSE)/1,0)-IFERROR(VLOOKUP($B187,'Slutlig allokering kvv'!$B$2:$AC$462,MATCH(Q$3,'Slutlig allokering kvv'!$B$1:$AJ$1,0),FALSE)/1,0)</f>
        <v>0</v>
      </c>
      <c r="R187">
        <f>IFERROR(VLOOKUP($B187,Kraftvärmeprod!$B$1:$AH$479,MATCH(R$2,Kraftvärmeprod!$B$1:$AG$1,0),FALSE)/1,0)-IFERROR(VLOOKUP($B187,'Slutlig allokering kvv'!$B$2:$AC$462,MATCH(R$3,'Slutlig allokering kvv'!$B$1:$AJ$1,0),FALSE)/1,0)</f>
        <v>0</v>
      </c>
      <c r="S187">
        <f>IFERROR(VLOOKUP($B187,Kraftvärmeprod!$B$1:$AH$479,MATCH(S$2,Kraftvärmeprod!$B$1:$AG$1,0),FALSE)/1,0)-IFERROR(VLOOKUP($B187,'Slutlig allokering kvv'!$B$2:$AC$462,MATCH(S$3,'Slutlig allokering kvv'!$B$1:$AJ$1,0),FALSE)/1,0)</f>
        <v>0</v>
      </c>
      <c r="T187">
        <f>IFERROR(VLOOKUP($B187,Kraftvärmeprod!$B$1:$AH$479,MATCH(T$2,Kraftvärmeprod!$B$1:$AG$1,0),FALSE)/1,0)-IFERROR(VLOOKUP($B187,'Slutlig allokering kvv'!$B$2:$AC$462,MATCH(T$3,'Slutlig allokering kvv'!$B$1:$AJ$1,0),FALSE)/1,0)</f>
        <v>0</v>
      </c>
      <c r="U187">
        <f>IFERROR(VLOOKUP($B187,Kraftvärmeprod!$B$1:$AH$479,MATCH(U$2,Kraftvärmeprod!$B$1:$AG$1,0),FALSE)/1,0)-IFERROR(VLOOKUP($B187,'Slutlig allokering kvv'!$B$2:$AC$462,MATCH(U$3,'Slutlig allokering kvv'!$B$1:$AJ$1,0),FALSE)/1,0)</f>
        <v>0</v>
      </c>
      <c r="V187">
        <f>IFERROR(VLOOKUP($B187,Kraftvärmeprod!$B$1:$AH$479,MATCH(V$2,Kraftvärmeprod!$B$1:$AG$1,0),FALSE)/1,0)-IFERROR(VLOOKUP($B187,'Slutlig allokering kvv'!$B$2:$AC$462,MATCH(V$3,'Slutlig allokering kvv'!$B$1:$AJ$1,0),FALSE)/1,0)</f>
        <v>0</v>
      </c>
      <c r="W187">
        <f>IFERROR(VLOOKUP($B187,Kraftvärmeprod!$B$1:$AH$479,MATCH(W$2,Kraftvärmeprod!$B$1:$AG$1,0),FALSE)/1,0)-IFERROR(VLOOKUP($B187,'Slutlig allokering kvv'!$B$2:$AC$462,MATCH(W$3,'Slutlig allokering kvv'!$B$1:$AJ$1,0),FALSE)/1,0)</f>
        <v>0</v>
      </c>
      <c r="X187">
        <f>IFERROR(VLOOKUP($B187,Kraftvärmeprod!$B$1:$AH$479,MATCH(X$2,Kraftvärmeprod!$B$1:$AG$1,0),FALSE)/1,0)-IFERROR(VLOOKUP($B187,'Slutlig allokering kvv'!$B$2:$AC$462,MATCH(X$3,'Slutlig allokering kvv'!$B$1:$AJ$1,0),FALSE)/1,0)</f>
        <v>0</v>
      </c>
      <c r="Y187">
        <f>IFERROR(VLOOKUP($B187,Kraftvärmeprod!$B$1:$AH$479,MATCH(Y$2,Kraftvärmeprod!$B$1:$AG$1,0),FALSE)/1,0)-IFERROR(VLOOKUP($B187,'Slutlig allokering kvv'!$B$2:$AC$462,MATCH(Y$3,'Slutlig allokering kvv'!$B$1:$AJ$1,0),FALSE)/1,0)</f>
        <v>0</v>
      </c>
      <c r="Z187">
        <f>IFERROR(VLOOKUP($B187,Kraftvärmeprod!$B$1:$AH$479,MATCH(Z$2,Kraftvärmeprod!$B$1:$AG$1,0),FALSE)/1,0)-IFERROR(VLOOKUP($B187,'Slutlig allokering kvv'!$B$2:$AC$462,MATCH(Z$3,'Slutlig allokering kvv'!$B$1:$AJ$1,0),FALSE)/1,0)</f>
        <v>0</v>
      </c>
      <c r="AA187">
        <f>IFERROR(VLOOKUP($B187,Kraftvärmeprod!$B$1:$AH$479,MATCH(AA$2,Kraftvärmeprod!$B$1:$AG$1,0),FALSE)/1,0)-IFERROR(VLOOKUP($B187,'Slutlig allokering kvv'!$B$2:$AC$462,MATCH(AA$3,'Slutlig allokering kvv'!$B$1:$AJ$1,0),FALSE)/1,0)</f>
        <v>0</v>
      </c>
      <c r="AB187">
        <f>IFERROR(VLOOKUP($B187,Kraftvärmeprod!$B$1:$AH$479,MATCH(AB$2,Kraftvärmeprod!$B$1:$AG$1,0),FALSE)/1,0)-IFERROR(VLOOKUP($B187,'Slutlig allokering kvv'!$B$2:$AC$462,MATCH(AB$3,'Slutlig allokering kvv'!$B$1:$AJ$1,0),FALSE)/1,0)</f>
        <v>0</v>
      </c>
      <c r="AE187">
        <f t="shared" si="4"/>
        <v>0</v>
      </c>
      <c r="AG187">
        <f>IFERROR(VLOOKUP(B187,'Slutlig allokering kvv'!$B$2:$AJ$462,MATCH("Summa justerad allokerad tillförd energi (utan hjälpel och rökgaskondensering):",'Slutlig allokering kvv'!$B$1:$AK$1,0),FALSE)/1,"")</f>
        <v>0</v>
      </c>
      <c r="AI187" s="23" t="str">
        <f>IFERROR(1-VLOOKUP(B187,'Slutlig allokering kvv'!$B$2:$AJ$462,MATCH("Andel av bränsle i kvv som allokerats till värme, exklusive rökgaskondensering och hjälpel",'Slutlig allokering kvv'!$B$1:$AK$1,0),FALSE),"")</f>
        <v/>
      </c>
      <c r="AK187" s="23" t="str">
        <f t="shared" si="5"/>
        <v/>
      </c>
    </row>
    <row r="188" spans="1:37" x14ac:dyDescent="0.25">
      <c r="A188" s="2" t="s">
        <v>266</v>
      </c>
      <c r="B188" s="2" t="s">
        <v>267</v>
      </c>
      <c r="C188" s="2">
        <f>IFERROR(VLOOKUP($B188,Kraftvärmeprod!$B$1:$AH$479,MATCH(C$3,Kraftvärmeprod!$B$1:$AG$1,0),FALSE)/1,"")</f>
        <v>184.8</v>
      </c>
      <c r="D188" s="2">
        <f>IFERROR(VLOOKUP($B188,Kraftvärmeprod!$B$1:$AH$479,MATCH(D$3,Kraftvärmeprod!$B$1:$AG$1,0),FALSE)/1,"")</f>
        <v>18.768999999999998</v>
      </c>
      <c r="E188">
        <f>IFERROR(VLOOKUP($B188,Kraftvärmeprod!$B$1:$AH$479,MATCH(E$2,Kraftvärmeprod!$B$1:$AG$1,0),FALSE)/1,0)-IFERROR(VLOOKUP($B188,'Slutlig allokering kvv'!$B$2:$AC$462,MATCH(E$3,'Slutlig allokering kvv'!$B$1:$AJ$1,0),FALSE)/1,0)</f>
        <v>36.768000000000001</v>
      </c>
      <c r="F188">
        <f>IFERROR(VLOOKUP($B188,Kraftvärmeprod!$B$1:$AH$479,MATCH(F$2,Kraftvärmeprod!$B$1:$AG$1,0),FALSE)/1,0)-IFERROR(VLOOKUP($B188,'Slutlig allokering kvv'!$B$2:$AC$462,MATCH(F$3,'Slutlig allokering kvv'!$B$1:$AJ$1,0),FALSE)/1,0)</f>
        <v>0</v>
      </c>
      <c r="G188">
        <f>IFERROR(VLOOKUP($B188,Kraftvärmeprod!$B$1:$AH$479,MATCH(G$2,Kraftvärmeprod!$B$1:$AG$1,0),FALSE)/1,0)-IFERROR(VLOOKUP($B188,'Slutlig allokering kvv'!$B$2:$AC$462,MATCH(G$3,'Slutlig allokering kvv'!$B$1:$AJ$1,0),FALSE)/1,0)</f>
        <v>0</v>
      </c>
      <c r="H188">
        <f>IFERROR(VLOOKUP($B188,Kraftvärmeprod!$B$1:$AH$479,MATCH(H$2,Kraftvärmeprod!$B$1:$AG$1,0),FALSE)/1,0)-IFERROR(VLOOKUP($B188,'Slutlig allokering kvv'!$B$2:$AC$462,MATCH(H$3,'Slutlig allokering kvv'!$B$1:$AJ$1,0),FALSE)/1,0)</f>
        <v>0</v>
      </c>
      <c r="I188">
        <f>IFERROR(VLOOKUP($B188,Kraftvärmeprod!$B$1:$AH$479,MATCH(I$2,Kraftvärmeprod!$B$1:$AG$1,0),FALSE)/1,0)-IFERROR(VLOOKUP($B188,'Slutlig allokering kvv'!$B$2:$AC$462,MATCH(I$3,'Slutlig allokering kvv'!$B$1:$AJ$1,0),FALSE)/1,0)</f>
        <v>2.3859000000000019E-2</v>
      </c>
      <c r="J188">
        <f>IFERROR(VLOOKUP($B188,Kraftvärmeprod!$B$1:$AH$479,MATCH(J$2,Kraftvärmeprod!$B$1:$AG$1,0),FALSE)/1,0)-IFERROR(VLOOKUP($B188,'Slutlig allokering kvv'!$B$2:$AC$462,MATCH(J$3,'Slutlig allokering kvv'!$B$1:$AJ$1,0),FALSE)/1,0)</f>
        <v>0</v>
      </c>
      <c r="K188">
        <f>IFERROR(VLOOKUP($B188,Kraftvärmeprod!$B$1:$AH$479,MATCH(K$2,Kraftvärmeprod!$B$1:$AG$1,0),FALSE)/1,0)-IFERROR(VLOOKUP($B188,'Slutlig allokering kvv'!$B$2:$AC$462,MATCH(K$3,'Slutlig allokering kvv'!$B$1:$AJ$1,0),FALSE)/1,0)</f>
        <v>0</v>
      </c>
      <c r="L188">
        <f>IFERROR(VLOOKUP($B188,Kraftvärmeprod!$B$1:$AH$479,MATCH(L$2,Kraftvärmeprod!$B$1:$AG$1,0),FALSE)/1,0)-IFERROR(VLOOKUP($B188,'Slutlig allokering kvv'!$B$2:$AC$462,MATCH(L$3,'Slutlig allokering kvv'!$B$1:$AJ$1,0),FALSE)/1,0)</f>
        <v>0</v>
      </c>
      <c r="M188" s="40">
        <f>IFERROR(VLOOKUP($B188,Miljö!$B$1:$S$477,MATCH(M$2,Miljö!$B$1:$X$1,0),FALSE)/1,0)-IFERROR(VLOOKUP($B188,'Slutlig allokering kvv'!$B$2:$AC$462,MATCH(M$3,'Slutlig allokering kvv'!$B$1:$AJ$1,0),FALSE)/1,0)</f>
        <v>1.39466</v>
      </c>
      <c r="N188">
        <f>IFERROR(VLOOKUP($B188,Kraftvärmeprod!$B$1:$AH$479,MATCH(N$2,Kraftvärmeprod!$B$1:$AG$1,0),FALSE)/1,0)-IFERROR(VLOOKUP($B188,'Slutlig allokering kvv'!$B$2:$AC$462,MATCH(N$3,'Slutlig allokering kvv'!$B$1:$AJ$1,0),FALSE)/1,0)</f>
        <v>0</v>
      </c>
      <c r="O188">
        <f>IFERROR(VLOOKUP($B188,Kraftvärmeprod!$B$1:$AH$479,MATCH(O$2,Kraftvärmeprod!$B$1:$AG$1,0),FALSE)/1,0)-IFERROR(VLOOKUP($B188,'Slutlig allokering kvv'!$B$2:$AC$462,MATCH(O$3,'Slutlig allokering kvv'!$B$1:$AJ$1,0),FALSE)/1,0)</f>
        <v>4.039200000000001</v>
      </c>
      <c r="P188">
        <f>IFERROR(VLOOKUP($B188,Kraftvärmeprod!$B$1:$AH$479,MATCH(P$2,Kraftvärmeprod!$B$1:$AG$1,0),FALSE)/1,0)-IFERROR(VLOOKUP($B188,'Slutlig allokering kvv'!$B$2:$AC$462,MATCH(P$3,'Slutlig allokering kvv'!$B$1:$AJ$1,0),FALSE)/1,0)</f>
        <v>0</v>
      </c>
      <c r="Q188">
        <f>IFERROR(VLOOKUP($B188,Kraftvärmeprod!$B$1:$AH$479,MATCH(Q$2,Kraftvärmeprod!$B$1:$AG$1,0),FALSE)/1,0)-IFERROR(VLOOKUP($B188,'Slutlig allokering kvv'!$B$2:$AC$462,MATCH(Q$3,'Slutlig allokering kvv'!$B$1:$AJ$1,0),FALSE)/1,0)</f>
        <v>0</v>
      </c>
      <c r="R188">
        <f>IFERROR(VLOOKUP($B188,Kraftvärmeprod!$B$1:$AH$479,MATCH(R$2,Kraftvärmeprod!$B$1:$AG$1,0),FALSE)/1,0)-IFERROR(VLOOKUP($B188,'Slutlig allokering kvv'!$B$2:$AC$462,MATCH(R$3,'Slutlig allokering kvv'!$B$1:$AJ$1,0),FALSE)/1,0)</f>
        <v>0</v>
      </c>
      <c r="S188">
        <f>IFERROR(VLOOKUP($B188,Kraftvärmeprod!$B$1:$AH$479,MATCH(S$2,Kraftvärmeprod!$B$1:$AG$1,0),FALSE)/1,0)-IFERROR(VLOOKUP($B188,'Slutlig allokering kvv'!$B$2:$AC$462,MATCH(S$3,'Slutlig allokering kvv'!$B$1:$AJ$1,0),FALSE)/1,0)</f>
        <v>0</v>
      </c>
      <c r="T188">
        <f>IFERROR(VLOOKUP($B188,Kraftvärmeprod!$B$1:$AH$479,MATCH(T$2,Kraftvärmeprod!$B$1:$AG$1,0),FALSE)/1,0)-IFERROR(VLOOKUP($B188,'Slutlig allokering kvv'!$B$2:$AC$462,MATCH(T$3,'Slutlig allokering kvv'!$B$1:$AJ$1,0),FALSE)/1,0)</f>
        <v>0</v>
      </c>
      <c r="U188">
        <f>IFERROR(VLOOKUP($B188,Kraftvärmeprod!$B$1:$AH$479,MATCH(U$2,Kraftvärmeprod!$B$1:$AG$1,0),FALSE)/1,0)-IFERROR(VLOOKUP($B188,'Slutlig allokering kvv'!$B$2:$AC$462,MATCH(U$3,'Slutlig allokering kvv'!$B$1:$AJ$1,0),FALSE)/1,0)</f>
        <v>5.4344999999999999</v>
      </c>
      <c r="V188">
        <f>IFERROR(VLOOKUP($B188,Kraftvärmeprod!$B$1:$AH$479,MATCH(V$2,Kraftvärmeprod!$B$1:$AG$1,0),FALSE)/1,0)-IFERROR(VLOOKUP($B188,'Slutlig allokering kvv'!$B$2:$AC$462,MATCH(V$3,'Slutlig allokering kvv'!$B$1:$AJ$1,0),FALSE)/1,0)</f>
        <v>0</v>
      </c>
      <c r="W188">
        <f>IFERROR(VLOOKUP($B188,Kraftvärmeprod!$B$1:$AH$479,MATCH(W$2,Kraftvärmeprod!$B$1:$AG$1,0),FALSE)/1,0)-IFERROR(VLOOKUP($B188,'Slutlig allokering kvv'!$B$2:$AC$462,MATCH(W$3,'Slutlig allokering kvv'!$B$1:$AJ$1,0),FALSE)/1,0)</f>
        <v>0</v>
      </c>
      <c r="X188">
        <f>IFERROR(VLOOKUP($B188,Kraftvärmeprod!$B$1:$AH$479,MATCH(X$2,Kraftvärmeprod!$B$1:$AG$1,0),FALSE)/1,0)-IFERROR(VLOOKUP($B188,'Slutlig allokering kvv'!$B$2:$AC$462,MATCH(X$3,'Slutlig allokering kvv'!$B$1:$AJ$1,0),FALSE)/1,0)</f>
        <v>0</v>
      </c>
      <c r="Y188">
        <f>IFERROR(VLOOKUP($B188,Kraftvärmeprod!$B$1:$AH$479,MATCH(Y$2,Kraftvärmeprod!$B$1:$AG$1,0),FALSE)/1,0)-IFERROR(VLOOKUP($B188,'Slutlig allokering kvv'!$B$2:$AC$462,MATCH(Y$3,'Slutlig allokering kvv'!$B$1:$AJ$1,0),FALSE)/1,0)</f>
        <v>0</v>
      </c>
      <c r="Z188">
        <f>IFERROR(VLOOKUP($B188,Kraftvärmeprod!$B$1:$AH$479,MATCH(Z$2,Kraftvärmeprod!$B$1:$AG$1,0),FALSE)/1,0)-IFERROR(VLOOKUP($B188,'Slutlig allokering kvv'!$B$2:$AC$462,MATCH(Z$3,'Slutlig allokering kvv'!$B$1:$AJ$1,0),FALSE)/1,0)</f>
        <v>0</v>
      </c>
      <c r="AA188">
        <f>IFERROR(VLOOKUP($B188,Kraftvärmeprod!$B$1:$AH$479,MATCH(AA$2,Kraftvärmeprod!$B$1:$AG$1,0),FALSE)/1,0)-IFERROR(VLOOKUP($B188,'Slutlig allokering kvv'!$B$2:$AC$462,MATCH(AA$3,'Slutlig allokering kvv'!$B$1:$AJ$1,0),FALSE)/1,0)</f>
        <v>0</v>
      </c>
      <c r="AB188">
        <f>IFERROR(VLOOKUP($B188,Kraftvärmeprod!$B$1:$AH$479,MATCH(AB$2,Kraftvärmeprod!$B$1:$AG$1,0),FALSE)/1,0)-IFERROR(VLOOKUP($B188,'Slutlig allokering kvv'!$B$2:$AC$462,MATCH(AB$3,'Slutlig allokering kvv'!$B$1:$AJ$1,0),FALSE)/1,0)</f>
        <v>0</v>
      </c>
      <c r="AE188">
        <f t="shared" si="4"/>
        <v>46.265559000000003</v>
      </c>
      <c r="AG188">
        <f>IFERROR(VLOOKUP(B188,'Slutlig allokering kvv'!$B$2:$AJ$462,MATCH("Summa justerad allokerad tillförd energi (utan hjälpel och rökgaskondensering):",'Slutlig allokering kvv'!$B$1:$AK$1,0),FALSE)/1,"")</f>
        <v>152.774441</v>
      </c>
      <c r="AI188" s="23">
        <f>IFERROR(1-VLOOKUP(B188,'Slutlig allokering kvv'!$B$2:$AJ$462,MATCH("Andel av bränsle i kvv som allokerats till värme, exklusive rökgaskondensering och hjälpel",'Slutlig allokering kvv'!$B$1:$AK$1,0),FALSE),"")</f>
        <v>0.23244352391479106</v>
      </c>
      <c r="AK188" s="23">
        <f t="shared" si="5"/>
        <v>0.23244352391479103</v>
      </c>
    </row>
    <row r="189" spans="1:37" x14ac:dyDescent="0.25">
      <c r="A189" s="2" t="s">
        <v>268</v>
      </c>
      <c r="B189" s="2" t="s">
        <v>269</v>
      </c>
      <c r="C189" s="2" t="str">
        <f>IFERROR(VLOOKUP($B189,Kraftvärmeprod!$B$1:$AH$479,MATCH(C$3,Kraftvärmeprod!$B$1:$AG$1,0),FALSE)/1,"")</f>
        <v/>
      </c>
      <c r="D189" s="2" t="str">
        <f>IFERROR(VLOOKUP($B189,Kraftvärmeprod!$B$1:$AH$479,MATCH(D$3,Kraftvärmeprod!$B$1:$AG$1,0),FALSE)/1,"")</f>
        <v/>
      </c>
      <c r="E189">
        <f>IFERROR(VLOOKUP($B189,Kraftvärmeprod!$B$1:$AH$479,MATCH(E$2,Kraftvärmeprod!$B$1:$AG$1,0),FALSE)/1,0)-IFERROR(VLOOKUP($B189,'Slutlig allokering kvv'!$B$2:$AC$462,MATCH(E$3,'Slutlig allokering kvv'!$B$1:$AJ$1,0),FALSE)/1,0)</f>
        <v>0</v>
      </c>
      <c r="F189">
        <f>IFERROR(VLOOKUP($B189,Kraftvärmeprod!$B$1:$AH$479,MATCH(F$2,Kraftvärmeprod!$B$1:$AG$1,0),FALSE)/1,0)-IFERROR(VLOOKUP($B189,'Slutlig allokering kvv'!$B$2:$AC$462,MATCH(F$3,'Slutlig allokering kvv'!$B$1:$AJ$1,0),FALSE)/1,0)</f>
        <v>0</v>
      </c>
      <c r="G189">
        <f>IFERROR(VLOOKUP($B189,Kraftvärmeprod!$B$1:$AH$479,MATCH(G$2,Kraftvärmeprod!$B$1:$AG$1,0),FALSE)/1,0)-IFERROR(VLOOKUP($B189,'Slutlig allokering kvv'!$B$2:$AC$462,MATCH(G$3,'Slutlig allokering kvv'!$B$1:$AJ$1,0),FALSE)/1,0)</f>
        <v>0</v>
      </c>
      <c r="H189">
        <f>IFERROR(VLOOKUP($B189,Kraftvärmeprod!$B$1:$AH$479,MATCH(H$2,Kraftvärmeprod!$B$1:$AG$1,0),FALSE)/1,0)-IFERROR(VLOOKUP($B189,'Slutlig allokering kvv'!$B$2:$AC$462,MATCH(H$3,'Slutlig allokering kvv'!$B$1:$AJ$1,0),FALSE)/1,0)</f>
        <v>0</v>
      </c>
      <c r="I189">
        <f>IFERROR(VLOOKUP($B189,Kraftvärmeprod!$B$1:$AH$479,MATCH(I$2,Kraftvärmeprod!$B$1:$AG$1,0),FALSE)/1,0)-IFERROR(VLOOKUP($B189,'Slutlig allokering kvv'!$B$2:$AC$462,MATCH(I$3,'Slutlig allokering kvv'!$B$1:$AJ$1,0),FALSE)/1,0)</f>
        <v>0</v>
      </c>
      <c r="J189">
        <f>IFERROR(VLOOKUP($B189,Kraftvärmeprod!$B$1:$AH$479,MATCH(J$2,Kraftvärmeprod!$B$1:$AG$1,0),FALSE)/1,0)-IFERROR(VLOOKUP($B189,'Slutlig allokering kvv'!$B$2:$AC$462,MATCH(J$3,'Slutlig allokering kvv'!$B$1:$AJ$1,0),FALSE)/1,0)</f>
        <v>0</v>
      </c>
      <c r="K189">
        <f>IFERROR(VLOOKUP($B189,Kraftvärmeprod!$B$1:$AH$479,MATCH(K$2,Kraftvärmeprod!$B$1:$AG$1,0),FALSE)/1,0)-IFERROR(VLOOKUP($B189,'Slutlig allokering kvv'!$B$2:$AC$462,MATCH(K$3,'Slutlig allokering kvv'!$B$1:$AJ$1,0),FALSE)/1,0)</f>
        <v>0</v>
      </c>
      <c r="L189">
        <f>IFERROR(VLOOKUP($B189,Kraftvärmeprod!$B$1:$AH$479,MATCH(L$2,Kraftvärmeprod!$B$1:$AG$1,0),FALSE)/1,0)-IFERROR(VLOOKUP($B189,'Slutlig allokering kvv'!$B$2:$AC$462,MATCH(L$3,'Slutlig allokering kvv'!$B$1:$AJ$1,0),FALSE)/1,0)</f>
        <v>0</v>
      </c>
      <c r="M189" s="40">
        <f>IFERROR(VLOOKUP($B189,Miljö!$B$1:$S$477,MATCH(M$2,Miljö!$B$1:$X$1,0),FALSE)/1,0)-IFERROR(VLOOKUP($B189,'Slutlig allokering kvv'!$B$2:$AC$462,MATCH(M$3,'Slutlig allokering kvv'!$B$1:$AJ$1,0),FALSE)/1,0)</f>
        <v>0</v>
      </c>
      <c r="N189">
        <f>IFERROR(VLOOKUP($B189,Kraftvärmeprod!$B$1:$AH$479,MATCH(N$2,Kraftvärmeprod!$B$1:$AG$1,0),FALSE)/1,0)-IFERROR(VLOOKUP($B189,'Slutlig allokering kvv'!$B$2:$AC$462,MATCH(N$3,'Slutlig allokering kvv'!$B$1:$AJ$1,0),FALSE)/1,0)</f>
        <v>0</v>
      </c>
      <c r="O189">
        <f>IFERROR(VLOOKUP($B189,Kraftvärmeprod!$B$1:$AH$479,MATCH(O$2,Kraftvärmeprod!$B$1:$AG$1,0),FALSE)/1,0)-IFERROR(VLOOKUP($B189,'Slutlig allokering kvv'!$B$2:$AC$462,MATCH(O$3,'Slutlig allokering kvv'!$B$1:$AJ$1,0),FALSE)/1,0)</f>
        <v>0</v>
      </c>
      <c r="P189">
        <f>IFERROR(VLOOKUP($B189,Kraftvärmeprod!$B$1:$AH$479,MATCH(P$2,Kraftvärmeprod!$B$1:$AG$1,0),FALSE)/1,0)-IFERROR(VLOOKUP($B189,'Slutlig allokering kvv'!$B$2:$AC$462,MATCH(P$3,'Slutlig allokering kvv'!$B$1:$AJ$1,0),FALSE)/1,0)</f>
        <v>0</v>
      </c>
      <c r="Q189">
        <f>IFERROR(VLOOKUP($B189,Kraftvärmeprod!$B$1:$AH$479,MATCH(Q$2,Kraftvärmeprod!$B$1:$AG$1,0),FALSE)/1,0)-IFERROR(VLOOKUP($B189,'Slutlig allokering kvv'!$B$2:$AC$462,MATCH(Q$3,'Slutlig allokering kvv'!$B$1:$AJ$1,0),FALSE)/1,0)</f>
        <v>0</v>
      </c>
      <c r="R189">
        <f>IFERROR(VLOOKUP($B189,Kraftvärmeprod!$B$1:$AH$479,MATCH(R$2,Kraftvärmeprod!$B$1:$AG$1,0),FALSE)/1,0)-IFERROR(VLOOKUP($B189,'Slutlig allokering kvv'!$B$2:$AC$462,MATCH(R$3,'Slutlig allokering kvv'!$B$1:$AJ$1,0),FALSE)/1,0)</f>
        <v>0</v>
      </c>
      <c r="S189">
        <f>IFERROR(VLOOKUP($B189,Kraftvärmeprod!$B$1:$AH$479,MATCH(S$2,Kraftvärmeprod!$B$1:$AG$1,0),FALSE)/1,0)-IFERROR(VLOOKUP($B189,'Slutlig allokering kvv'!$B$2:$AC$462,MATCH(S$3,'Slutlig allokering kvv'!$B$1:$AJ$1,0),FALSE)/1,0)</f>
        <v>0</v>
      </c>
      <c r="T189">
        <f>IFERROR(VLOOKUP($B189,Kraftvärmeprod!$B$1:$AH$479,MATCH(T$2,Kraftvärmeprod!$B$1:$AG$1,0),FALSE)/1,0)-IFERROR(VLOOKUP($B189,'Slutlig allokering kvv'!$B$2:$AC$462,MATCH(T$3,'Slutlig allokering kvv'!$B$1:$AJ$1,0),FALSE)/1,0)</f>
        <v>0</v>
      </c>
      <c r="U189">
        <f>IFERROR(VLOOKUP($B189,Kraftvärmeprod!$B$1:$AH$479,MATCH(U$2,Kraftvärmeprod!$B$1:$AG$1,0),FALSE)/1,0)-IFERROR(VLOOKUP($B189,'Slutlig allokering kvv'!$B$2:$AC$462,MATCH(U$3,'Slutlig allokering kvv'!$B$1:$AJ$1,0),FALSE)/1,0)</f>
        <v>0</v>
      </c>
      <c r="V189">
        <f>IFERROR(VLOOKUP($B189,Kraftvärmeprod!$B$1:$AH$479,MATCH(V$2,Kraftvärmeprod!$B$1:$AG$1,0),FALSE)/1,0)-IFERROR(VLOOKUP($B189,'Slutlig allokering kvv'!$B$2:$AC$462,MATCH(V$3,'Slutlig allokering kvv'!$B$1:$AJ$1,0),FALSE)/1,0)</f>
        <v>0</v>
      </c>
      <c r="W189">
        <f>IFERROR(VLOOKUP($B189,Kraftvärmeprod!$B$1:$AH$479,MATCH(W$2,Kraftvärmeprod!$B$1:$AG$1,0),FALSE)/1,0)-IFERROR(VLOOKUP($B189,'Slutlig allokering kvv'!$B$2:$AC$462,MATCH(W$3,'Slutlig allokering kvv'!$B$1:$AJ$1,0),FALSE)/1,0)</f>
        <v>0</v>
      </c>
      <c r="X189">
        <f>IFERROR(VLOOKUP($B189,Kraftvärmeprod!$B$1:$AH$479,MATCH(X$2,Kraftvärmeprod!$B$1:$AG$1,0),FALSE)/1,0)-IFERROR(VLOOKUP($B189,'Slutlig allokering kvv'!$B$2:$AC$462,MATCH(X$3,'Slutlig allokering kvv'!$B$1:$AJ$1,0),FALSE)/1,0)</f>
        <v>0</v>
      </c>
      <c r="Y189">
        <f>IFERROR(VLOOKUP($B189,Kraftvärmeprod!$B$1:$AH$479,MATCH(Y$2,Kraftvärmeprod!$B$1:$AG$1,0),FALSE)/1,0)-IFERROR(VLOOKUP($B189,'Slutlig allokering kvv'!$B$2:$AC$462,MATCH(Y$3,'Slutlig allokering kvv'!$B$1:$AJ$1,0),FALSE)/1,0)</f>
        <v>0</v>
      </c>
      <c r="Z189">
        <f>IFERROR(VLOOKUP($B189,Kraftvärmeprod!$B$1:$AH$479,MATCH(Z$2,Kraftvärmeprod!$B$1:$AG$1,0),FALSE)/1,0)-IFERROR(VLOOKUP($B189,'Slutlig allokering kvv'!$B$2:$AC$462,MATCH(Z$3,'Slutlig allokering kvv'!$B$1:$AJ$1,0),FALSE)/1,0)</f>
        <v>0</v>
      </c>
      <c r="AA189">
        <f>IFERROR(VLOOKUP($B189,Kraftvärmeprod!$B$1:$AH$479,MATCH(AA$2,Kraftvärmeprod!$B$1:$AG$1,0),FALSE)/1,0)-IFERROR(VLOOKUP($B189,'Slutlig allokering kvv'!$B$2:$AC$462,MATCH(AA$3,'Slutlig allokering kvv'!$B$1:$AJ$1,0),FALSE)/1,0)</f>
        <v>0</v>
      </c>
      <c r="AB189">
        <f>IFERROR(VLOOKUP($B189,Kraftvärmeprod!$B$1:$AH$479,MATCH(AB$2,Kraftvärmeprod!$B$1:$AG$1,0),FALSE)/1,0)-IFERROR(VLOOKUP($B189,'Slutlig allokering kvv'!$B$2:$AC$462,MATCH(AB$3,'Slutlig allokering kvv'!$B$1:$AJ$1,0),FALSE)/1,0)</f>
        <v>0</v>
      </c>
      <c r="AE189">
        <f t="shared" si="4"/>
        <v>0</v>
      </c>
      <c r="AG189">
        <f>IFERROR(VLOOKUP(B189,'Slutlig allokering kvv'!$B$2:$AJ$462,MATCH("Summa justerad allokerad tillförd energi (utan hjälpel och rökgaskondensering):",'Slutlig allokering kvv'!$B$1:$AK$1,0),FALSE)/1,"")</f>
        <v>0</v>
      </c>
      <c r="AI189" s="23" t="str">
        <f>IFERROR(1-VLOOKUP(B189,'Slutlig allokering kvv'!$B$2:$AJ$462,MATCH("Andel av bränsle i kvv som allokerats till värme, exklusive rökgaskondensering och hjälpel",'Slutlig allokering kvv'!$B$1:$AK$1,0),FALSE),"")</f>
        <v/>
      </c>
      <c r="AK189" s="23" t="str">
        <f t="shared" si="5"/>
        <v/>
      </c>
    </row>
    <row r="190" spans="1:37" x14ac:dyDescent="0.25">
      <c r="A190" s="2" t="s">
        <v>268</v>
      </c>
      <c r="B190" s="2" t="s">
        <v>270</v>
      </c>
      <c r="C190" s="2" t="str">
        <f>IFERROR(VLOOKUP($B190,Kraftvärmeprod!$B$1:$AH$479,MATCH(C$3,Kraftvärmeprod!$B$1:$AG$1,0),FALSE)/1,"")</f>
        <v/>
      </c>
      <c r="D190" s="2" t="str">
        <f>IFERROR(VLOOKUP($B190,Kraftvärmeprod!$B$1:$AH$479,MATCH(D$3,Kraftvärmeprod!$B$1:$AG$1,0),FALSE)/1,"")</f>
        <v/>
      </c>
      <c r="E190">
        <f>IFERROR(VLOOKUP($B190,Kraftvärmeprod!$B$1:$AH$479,MATCH(E$2,Kraftvärmeprod!$B$1:$AG$1,0),FALSE)/1,0)-IFERROR(VLOOKUP($B190,'Slutlig allokering kvv'!$B$2:$AC$462,MATCH(E$3,'Slutlig allokering kvv'!$B$1:$AJ$1,0),FALSE)/1,0)</f>
        <v>0</v>
      </c>
      <c r="F190">
        <f>IFERROR(VLOOKUP($B190,Kraftvärmeprod!$B$1:$AH$479,MATCH(F$2,Kraftvärmeprod!$B$1:$AG$1,0),FALSE)/1,0)-IFERROR(VLOOKUP($B190,'Slutlig allokering kvv'!$B$2:$AC$462,MATCH(F$3,'Slutlig allokering kvv'!$B$1:$AJ$1,0),FALSE)/1,0)</f>
        <v>0</v>
      </c>
      <c r="G190">
        <f>IFERROR(VLOOKUP($B190,Kraftvärmeprod!$B$1:$AH$479,MATCH(G$2,Kraftvärmeprod!$B$1:$AG$1,0),FALSE)/1,0)-IFERROR(VLOOKUP($B190,'Slutlig allokering kvv'!$B$2:$AC$462,MATCH(G$3,'Slutlig allokering kvv'!$B$1:$AJ$1,0),FALSE)/1,0)</f>
        <v>0</v>
      </c>
      <c r="H190">
        <f>IFERROR(VLOOKUP($B190,Kraftvärmeprod!$B$1:$AH$479,MATCH(H$2,Kraftvärmeprod!$B$1:$AG$1,0),FALSE)/1,0)-IFERROR(VLOOKUP($B190,'Slutlig allokering kvv'!$B$2:$AC$462,MATCH(H$3,'Slutlig allokering kvv'!$B$1:$AJ$1,0),FALSE)/1,0)</f>
        <v>0</v>
      </c>
      <c r="I190">
        <f>IFERROR(VLOOKUP($B190,Kraftvärmeprod!$B$1:$AH$479,MATCH(I$2,Kraftvärmeprod!$B$1:$AG$1,0),FALSE)/1,0)-IFERROR(VLOOKUP($B190,'Slutlig allokering kvv'!$B$2:$AC$462,MATCH(I$3,'Slutlig allokering kvv'!$B$1:$AJ$1,0),FALSE)/1,0)</f>
        <v>0</v>
      </c>
      <c r="J190">
        <f>IFERROR(VLOOKUP($B190,Kraftvärmeprod!$B$1:$AH$479,MATCH(J$2,Kraftvärmeprod!$B$1:$AG$1,0),FALSE)/1,0)-IFERROR(VLOOKUP($B190,'Slutlig allokering kvv'!$B$2:$AC$462,MATCH(J$3,'Slutlig allokering kvv'!$B$1:$AJ$1,0),FALSE)/1,0)</f>
        <v>0</v>
      </c>
      <c r="K190">
        <f>IFERROR(VLOOKUP($B190,Kraftvärmeprod!$B$1:$AH$479,MATCH(K$2,Kraftvärmeprod!$B$1:$AG$1,0),FALSE)/1,0)-IFERROR(VLOOKUP($B190,'Slutlig allokering kvv'!$B$2:$AC$462,MATCH(K$3,'Slutlig allokering kvv'!$B$1:$AJ$1,0),FALSE)/1,0)</f>
        <v>0</v>
      </c>
      <c r="L190">
        <f>IFERROR(VLOOKUP($B190,Kraftvärmeprod!$B$1:$AH$479,MATCH(L$2,Kraftvärmeprod!$B$1:$AG$1,0),FALSE)/1,0)-IFERROR(VLOOKUP($B190,'Slutlig allokering kvv'!$B$2:$AC$462,MATCH(L$3,'Slutlig allokering kvv'!$B$1:$AJ$1,0),FALSE)/1,0)</f>
        <v>0</v>
      </c>
      <c r="M190" s="40">
        <f>IFERROR(VLOOKUP($B190,Miljö!$B$1:$S$477,MATCH(M$2,Miljö!$B$1:$X$1,0),FALSE)/1,0)-IFERROR(VLOOKUP($B190,'Slutlig allokering kvv'!$B$2:$AC$462,MATCH(M$3,'Slutlig allokering kvv'!$B$1:$AJ$1,0),FALSE)/1,0)</f>
        <v>0</v>
      </c>
      <c r="N190">
        <f>IFERROR(VLOOKUP($B190,Kraftvärmeprod!$B$1:$AH$479,MATCH(N$2,Kraftvärmeprod!$B$1:$AG$1,0),FALSE)/1,0)-IFERROR(VLOOKUP($B190,'Slutlig allokering kvv'!$B$2:$AC$462,MATCH(N$3,'Slutlig allokering kvv'!$B$1:$AJ$1,0),FALSE)/1,0)</f>
        <v>0</v>
      </c>
      <c r="O190">
        <f>IFERROR(VLOOKUP($B190,Kraftvärmeprod!$B$1:$AH$479,MATCH(O$2,Kraftvärmeprod!$B$1:$AG$1,0),FALSE)/1,0)-IFERROR(VLOOKUP($B190,'Slutlig allokering kvv'!$B$2:$AC$462,MATCH(O$3,'Slutlig allokering kvv'!$B$1:$AJ$1,0),FALSE)/1,0)</f>
        <v>0</v>
      </c>
      <c r="P190">
        <f>IFERROR(VLOOKUP($B190,Kraftvärmeprod!$B$1:$AH$479,MATCH(P$2,Kraftvärmeprod!$B$1:$AG$1,0),FALSE)/1,0)-IFERROR(VLOOKUP($B190,'Slutlig allokering kvv'!$B$2:$AC$462,MATCH(P$3,'Slutlig allokering kvv'!$B$1:$AJ$1,0),FALSE)/1,0)</f>
        <v>0</v>
      </c>
      <c r="Q190">
        <f>IFERROR(VLOOKUP($B190,Kraftvärmeprod!$B$1:$AH$479,MATCH(Q$2,Kraftvärmeprod!$B$1:$AG$1,0),FALSE)/1,0)-IFERROR(VLOOKUP($B190,'Slutlig allokering kvv'!$B$2:$AC$462,MATCH(Q$3,'Slutlig allokering kvv'!$B$1:$AJ$1,0),FALSE)/1,0)</f>
        <v>0</v>
      </c>
      <c r="R190">
        <f>IFERROR(VLOOKUP($B190,Kraftvärmeprod!$B$1:$AH$479,MATCH(R$2,Kraftvärmeprod!$B$1:$AG$1,0),FALSE)/1,0)-IFERROR(VLOOKUP($B190,'Slutlig allokering kvv'!$B$2:$AC$462,MATCH(R$3,'Slutlig allokering kvv'!$B$1:$AJ$1,0),FALSE)/1,0)</f>
        <v>0</v>
      </c>
      <c r="S190">
        <f>IFERROR(VLOOKUP($B190,Kraftvärmeprod!$B$1:$AH$479,MATCH(S$2,Kraftvärmeprod!$B$1:$AG$1,0),FALSE)/1,0)-IFERROR(VLOOKUP($B190,'Slutlig allokering kvv'!$B$2:$AC$462,MATCH(S$3,'Slutlig allokering kvv'!$B$1:$AJ$1,0),FALSE)/1,0)</f>
        <v>0</v>
      </c>
      <c r="T190">
        <f>IFERROR(VLOOKUP($B190,Kraftvärmeprod!$B$1:$AH$479,MATCH(T$2,Kraftvärmeprod!$B$1:$AG$1,0),FALSE)/1,0)-IFERROR(VLOOKUP($B190,'Slutlig allokering kvv'!$B$2:$AC$462,MATCH(T$3,'Slutlig allokering kvv'!$B$1:$AJ$1,0),FALSE)/1,0)</f>
        <v>0</v>
      </c>
      <c r="U190">
        <f>IFERROR(VLOOKUP($B190,Kraftvärmeprod!$B$1:$AH$479,MATCH(U$2,Kraftvärmeprod!$B$1:$AG$1,0),FALSE)/1,0)-IFERROR(VLOOKUP($B190,'Slutlig allokering kvv'!$B$2:$AC$462,MATCH(U$3,'Slutlig allokering kvv'!$B$1:$AJ$1,0),FALSE)/1,0)</f>
        <v>0</v>
      </c>
      <c r="V190">
        <f>IFERROR(VLOOKUP($B190,Kraftvärmeprod!$B$1:$AH$479,MATCH(V$2,Kraftvärmeprod!$B$1:$AG$1,0),FALSE)/1,0)-IFERROR(VLOOKUP($B190,'Slutlig allokering kvv'!$B$2:$AC$462,MATCH(V$3,'Slutlig allokering kvv'!$B$1:$AJ$1,0),FALSE)/1,0)</f>
        <v>0</v>
      </c>
      <c r="W190">
        <f>IFERROR(VLOOKUP($B190,Kraftvärmeprod!$B$1:$AH$479,MATCH(W$2,Kraftvärmeprod!$B$1:$AG$1,0),FALSE)/1,0)-IFERROR(VLOOKUP($B190,'Slutlig allokering kvv'!$B$2:$AC$462,MATCH(W$3,'Slutlig allokering kvv'!$B$1:$AJ$1,0),FALSE)/1,0)</f>
        <v>0</v>
      </c>
      <c r="X190">
        <f>IFERROR(VLOOKUP($B190,Kraftvärmeprod!$B$1:$AH$479,MATCH(X$2,Kraftvärmeprod!$B$1:$AG$1,0),FALSE)/1,0)-IFERROR(VLOOKUP($B190,'Slutlig allokering kvv'!$B$2:$AC$462,MATCH(X$3,'Slutlig allokering kvv'!$B$1:$AJ$1,0),FALSE)/1,0)</f>
        <v>0</v>
      </c>
      <c r="Y190">
        <f>IFERROR(VLOOKUP($B190,Kraftvärmeprod!$B$1:$AH$479,MATCH(Y$2,Kraftvärmeprod!$B$1:$AG$1,0),FALSE)/1,0)-IFERROR(VLOOKUP($B190,'Slutlig allokering kvv'!$B$2:$AC$462,MATCH(Y$3,'Slutlig allokering kvv'!$B$1:$AJ$1,0),FALSE)/1,0)</f>
        <v>0</v>
      </c>
      <c r="Z190">
        <f>IFERROR(VLOOKUP($B190,Kraftvärmeprod!$B$1:$AH$479,MATCH(Z$2,Kraftvärmeprod!$B$1:$AG$1,0),FALSE)/1,0)-IFERROR(VLOOKUP($B190,'Slutlig allokering kvv'!$B$2:$AC$462,MATCH(Z$3,'Slutlig allokering kvv'!$B$1:$AJ$1,0),FALSE)/1,0)</f>
        <v>0</v>
      </c>
      <c r="AA190">
        <f>IFERROR(VLOOKUP($B190,Kraftvärmeprod!$B$1:$AH$479,MATCH(AA$2,Kraftvärmeprod!$B$1:$AG$1,0),FALSE)/1,0)-IFERROR(VLOOKUP($B190,'Slutlig allokering kvv'!$B$2:$AC$462,MATCH(AA$3,'Slutlig allokering kvv'!$B$1:$AJ$1,0),FALSE)/1,0)</f>
        <v>0</v>
      </c>
      <c r="AB190">
        <f>IFERROR(VLOOKUP($B190,Kraftvärmeprod!$B$1:$AH$479,MATCH(AB$2,Kraftvärmeprod!$B$1:$AG$1,0),FALSE)/1,0)-IFERROR(VLOOKUP($B190,'Slutlig allokering kvv'!$B$2:$AC$462,MATCH(AB$3,'Slutlig allokering kvv'!$B$1:$AJ$1,0),FALSE)/1,0)</f>
        <v>0</v>
      </c>
      <c r="AE190">
        <f t="shared" si="4"/>
        <v>0</v>
      </c>
      <c r="AG190">
        <f>IFERROR(VLOOKUP(B190,'Slutlig allokering kvv'!$B$2:$AJ$462,MATCH("Summa justerad allokerad tillförd energi (utan hjälpel och rökgaskondensering):",'Slutlig allokering kvv'!$B$1:$AK$1,0),FALSE)/1,"")</f>
        <v>0</v>
      </c>
      <c r="AI190" s="23" t="str">
        <f>IFERROR(1-VLOOKUP(B190,'Slutlig allokering kvv'!$B$2:$AJ$462,MATCH("Andel av bränsle i kvv som allokerats till värme, exklusive rökgaskondensering och hjälpel",'Slutlig allokering kvv'!$B$1:$AK$1,0),FALSE),"")</f>
        <v/>
      </c>
      <c r="AK190" s="23" t="str">
        <f t="shared" si="5"/>
        <v/>
      </c>
    </row>
    <row r="191" spans="1:37" x14ac:dyDescent="0.25">
      <c r="A191" s="2" t="s">
        <v>268</v>
      </c>
      <c r="B191" s="2" t="s">
        <v>271</v>
      </c>
      <c r="C191" s="2" t="str">
        <f>IFERROR(VLOOKUP($B191,Kraftvärmeprod!$B$1:$AH$479,MATCH(C$3,Kraftvärmeprod!$B$1:$AG$1,0),FALSE)/1,"")</f>
        <v/>
      </c>
      <c r="D191" s="2" t="str">
        <f>IFERROR(VLOOKUP($B191,Kraftvärmeprod!$B$1:$AH$479,MATCH(D$3,Kraftvärmeprod!$B$1:$AG$1,0),FALSE)/1,"")</f>
        <v/>
      </c>
      <c r="E191">
        <f>IFERROR(VLOOKUP($B191,Kraftvärmeprod!$B$1:$AH$479,MATCH(E$2,Kraftvärmeprod!$B$1:$AG$1,0),FALSE)/1,0)-IFERROR(VLOOKUP($B191,'Slutlig allokering kvv'!$B$2:$AC$462,MATCH(E$3,'Slutlig allokering kvv'!$B$1:$AJ$1,0),FALSE)/1,0)</f>
        <v>0</v>
      </c>
      <c r="F191">
        <f>IFERROR(VLOOKUP($B191,Kraftvärmeprod!$B$1:$AH$479,MATCH(F$2,Kraftvärmeprod!$B$1:$AG$1,0),FALSE)/1,0)-IFERROR(VLOOKUP($B191,'Slutlig allokering kvv'!$B$2:$AC$462,MATCH(F$3,'Slutlig allokering kvv'!$B$1:$AJ$1,0),FALSE)/1,0)</f>
        <v>0</v>
      </c>
      <c r="G191">
        <f>IFERROR(VLOOKUP($B191,Kraftvärmeprod!$B$1:$AH$479,MATCH(G$2,Kraftvärmeprod!$B$1:$AG$1,0),FALSE)/1,0)-IFERROR(VLOOKUP($B191,'Slutlig allokering kvv'!$B$2:$AC$462,MATCH(G$3,'Slutlig allokering kvv'!$B$1:$AJ$1,0),FALSE)/1,0)</f>
        <v>0</v>
      </c>
      <c r="H191">
        <f>IFERROR(VLOOKUP($B191,Kraftvärmeprod!$B$1:$AH$479,MATCH(H$2,Kraftvärmeprod!$B$1:$AG$1,0),FALSE)/1,0)-IFERROR(VLOOKUP($B191,'Slutlig allokering kvv'!$B$2:$AC$462,MATCH(H$3,'Slutlig allokering kvv'!$B$1:$AJ$1,0),FALSE)/1,0)</f>
        <v>0</v>
      </c>
      <c r="I191">
        <f>IFERROR(VLOOKUP($B191,Kraftvärmeprod!$B$1:$AH$479,MATCH(I$2,Kraftvärmeprod!$B$1:$AG$1,0),FALSE)/1,0)-IFERROR(VLOOKUP($B191,'Slutlig allokering kvv'!$B$2:$AC$462,MATCH(I$3,'Slutlig allokering kvv'!$B$1:$AJ$1,0),FALSE)/1,0)</f>
        <v>0</v>
      </c>
      <c r="J191">
        <f>IFERROR(VLOOKUP($B191,Kraftvärmeprod!$B$1:$AH$479,MATCH(J$2,Kraftvärmeprod!$B$1:$AG$1,0),FALSE)/1,0)-IFERROR(VLOOKUP($B191,'Slutlig allokering kvv'!$B$2:$AC$462,MATCH(J$3,'Slutlig allokering kvv'!$B$1:$AJ$1,0),FALSE)/1,0)</f>
        <v>0</v>
      </c>
      <c r="K191">
        <f>IFERROR(VLOOKUP($B191,Kraftvärmeprod!$B$1:$AH$479,MATCH(K$2,Kraftvärmeprod!$B$1:$AG$1,0),FALSE)/1,0)-IFERROR(VLOOKUP($B191,'Slutlig allokering kvv'!$B$2:$AC$462,MATCH(K$3,'Slutlig allokering kvv'!$B$1:$AJ$1,0),FALSE)/1,0)</f>
        <v>0</v>
      </c>
      <c r="L191">
        <f>IFERROR(VLOOKUP($B191,Kraftvärmeprod!$B$1:$AH$479,MATCH(L$2,Kraftvärmeprod!$B$1:$AG$1,0),FALSE)/1,0)-IFERROR(VLOOKUP($B191,'Slutlig allokering kvv'!$B$2:$AC$462,MATCH(L$3,'Slutlig allokering kvv'!$B$1:$AJ$1,0),FALSE)/1,0)</f>
        <v>0</v>
      </c>
      <c r="M191" s="40">
        <f>IFERROR(VLOOKUP($B191,Miljö!$B$1:$S$477,MATCH(M$2,Miljö!$B$1:$X$1,0),FALSE)/1,0)-IFERROR(VLOOKUP($B191,'Slutlig allokering kvv'!$B$2:$AC$462,MATCH(M$3,'Slutlig allokering kvv'!$B$1:$AJ$1,0),FALSE)/1,0)</f>
        <v>0</v>
      </c>
      <c r="N191">
        <f>IFERROR(VLOOKUP($B191,Kraftvärmeprod!$B$1:$AH$479,MATCH(N$2,Kraftvärmeprod!$B$1:$AG$1,0),FALSE)/1,0)-IFERROR(VLOOKUP($B191,'Slutlig allokering kvv'!$B$2:$AC$462,MATCH(N$3,'Slutlig allokering kvv'!$B$1:$AJ$1,0),FALSE)/1,0)</f>
        <v>0</v>
      </c>
      <c r="O191">
        <f>IFERROR(VLOOKUP($B191,Kraftvärmeprod!$B$1:$AH$479,MATCH(O$2,Kraftvärmeprod!$B$1:$AG$1,0),FALSE)/1,0)-IFERROR(VLOOKUP($B191,'Slutlig allokering kvv'!$B$2:$AC$462,MATCH(O$3,'Slutlig allokering kvv'!$B$1:$AJ$1,0),FALSE)/1,0)</f>
        <v>0</v>
      </c>
      <c r="P191">
        <f>IFERROR(VLOOKUP($B191,Kraftvärmeprod!$B$1:$AH$479,MATCH(P$2,Kraftvärmeprod!$B$1:$AG$1,0),FALSE)/1,0)-IFERROR(VLOOKUP($B191,'Slutlig allokering kvv'!$B$2:$AC$462,MATCH(P$3,'Slutlig allokering kvv'!$B$1:$AJ$1,0),FALSE)/1,0)</f>
        <v>0</v>
      </c>
      <c r="Q191">
        <f>IFERROR(VLOOKUP($B191,Kraftvärmeprod!$B$1:$AH$479,MATCH(Q$2,Kraftvärmeprod!$B$1:$AG$1,0),FALSE)/1,0)-IFERROR(VLOOKUP($B191,'Slutlig allokering kvv'!$B$2:$AC$462,MATCH(Q$3,'Slutlig allokering kvv'!$B$1:$AJ$1,0),FALSE)/1,0)</f>
        <v>0</v>
      </c>
      <c r="R191">
        <f>IFERROR(VLOOKUP($B191,Kraftvärmeprod!$B$1:$AH$479,MATCH(R$2,Kraftvärmeprod!$B$1:$AG$1,0),FALSE)/1,0)-IFERROR(VLOOKUP($B191,'Slutlig allokering kvv'!$B$2:$AC$462,MATCH(R$3,'Slutlig allokering kvv'!$B$1:$AJ$1,0),FALSE)/1,0)</f>
        <v>0</v>
      </c>
      <c r="S191">
        <f>IFERROR(VLOOKUP($B191,Kraftvärmeprod!$B$1:$AH$479,MATCH(S$2,Kraftvärmeprod!$B$1:$AG$1,0),FALSE)/1,0)-IFERROR(VLOOKUP($B191,'Slutlig allokering kvv'!$B$2:$AC$462,MATCH(S$3,'Slutlig allokering kvv'!$B$1:$AJ$1,0),FALSE)/1,0)</f>
        <v>0</v>
      </c>
      <c r="T191">
        <f>IFERROR(VLOOKUP($B191,Kraftvärmeprod!$B$1:$AH$479,MATCH(T$2,Kraftvärmeprod!$B$1:$AG$1,0),FALSE)/1,0)-IFERROR(VLOOKUP($B191,'Slutlig allokering kvv'!$B$2:$AC$462,MATCH(T$3,'Slutlig allokering kvv'!$B$1:$AJ$1,0),FALSE)/1,0)</f>
        <v>0</v>
      </c>
      <c r="U191">
        <f>IFERROR(VLOOKUP($B191,Kraftvärmeprod!$B$1:$AH$479,MATCH(U$2,Kraftvärmeprod!$B$1:$AG$1,0),FALSE)/1,0)-IFERROR(VLOOKUP($B191,'Slutlig allokering kvv'!$B$2:$AC$462,MATCH(U$3,'Slutlig allokering kvv'!$B$1:$AJ$1,0),FALSE)/1,0)</f>
        <v>0</v>
      </c>
      <c r="V191">
        <f>IFERROR(VLOOKUP($B191,Kraftvärmeprod!$B$1:$AH$479,MATCH(V$2,Kraftvärmeprod!$B$1:$AG$1,0),FALSE)/1,0)-IFERROR(VLOOKUP($B191,'Slutlig allokering kvv'!$B$2:$AC$462,MATCH(V$3,'Slutlig allokering kvv'!$B$1:$AJ$1,0),FALSE)/1,0)</f>
        <v>0</v>
      </c>
      <c r="W191">
        <f>IFERROR(VLOOKUP($B191,Kraftvärmeprod!$B$1:$AH$479,MATCH(W$2,Kraftvärmeprod!$B$1:$AG$1,0),FALSE)/1,0)-IFERROR(VLOOKUP($B191,'Slutlig allokering kvv'!$B$2:$AC$462,MATCH(W$3,'Slutlig allokering kvv'!$B$1:$AJ$1,0),FALSE)/1,0)</f>
        <v>0</v>
      </c>
      <c r="X191">
        <f>IFERROR(VLOOKUP($B191,Kraftvärmeprod!$B$1:$AH$479,MATCH(X$2,Kraftvärmeprod!$B$1:$AG$1,0),FALSE)/1,0)-IFERROR(VLOOKUP($B191,'Slutlig allokering kvv'!$B$2:$AC$462,MATCH(X$3,'Slutlig allokering kvv'!$B$1:$AJ$1,0),FALSE)/1,0)</f>
        <v>0</v>
      </c>
      <c r="Y191">
        <f>IFERROR(VLOOKUP($B191,Kraftvärmeprod!$B$1:$AH$479,MATCH(Y$2,Kraftvärmeprod!$B$1:$AG$1,0),FALSE)/1,0)-IFERROR(VLOOKUP($B191,'Slutlig allokering kvv'!$B$2:$AC$462,MATCH(Y$3,'Slutlig allokering kvv'!$B$1:$AJ$1,0),FALSE)/1,0)</f>
        <v>0</v>
      </c>
      <c r="Z191">
        <f>IFERROR(VLOOKUP($B191,Kraftvärmeprod!$B$1:$AH$479,MATCH(Z$2,Kraftvärmeprod!$B$1:$AG$1,0),FALSE)/1,0)-IFERROR(VLOOKUP($B191,'Slutlig allokering kvv'!$B$2:$AC$462,MATCH(Z$3,'Slutlig allokering kvv'!$B$1:$AJ$1,0),FALSE)/1,0)</f>
        <v>0</v>
      </c>
      <c r="AA191">
        <f>IFERROR(VLOOKUP($B191,Kraftvärmeprod!$B$1:$AH$479,MATCH(AA$2,Kraftvärmeprod!$B$1:$AG$1,0),FALSE)/1,0)-IFERROR(VLOOKUP($B191,'Slutlig allokering kvv'!$B$2:$AC$462,MATCH(AA$3,'Slutlig allokering kvv'!$B$1:$AJ$1,0),FALSE)/1,0)</f>
        <v>0</v>
      </c>
      <c r="AB191">
        <f>IFERROR(VLOOKUP($B191,Kraftvärmeprod!$B$1:$AH$479,MATCH(AB$2,Kraftvärmeprod!$B$1:$AG$1,0),FALSE)/1,0)-IFERROR(VLOOKUP($B191,'Slutlig allokering kvv'!$B$2:$AC$462,MATCH(AB$3,'Slutlig allokering kvv'!$B$1:$AJ$1,0),FALSE)/1,0)</f>
        <v>0</v>
      </c>
      <c r="AE191">
        <f t="shared" si="4"/>
        <v>0</v>
      </c>
      <c r="AG191">
        <f>IFERROR(VLOOKUP(B191,'Slutlig allokering kvv'!$B$2:$AJ$462,MATCH("Summa justerad allokerad tillförd energi (utan hjälpel och rökgaskondensering):",'Slutlig allokering kvv'!$B$1:$AK$1,0),FALSE)/1,"")</f>
        <v>0</v>
      </c>
      <c r="AI191" s="23" t="str">
        <f>IFERROR(1-VLOOKUP(B191,'Slutlig allokering kvv'!$B$2:$AJ$462,MATCH("Andel av bränsle i kvv som allokerats till värme, exklusive rökgaskondensering och hjälpel",'Slutlig allokering kvv'!$B$1:$AK$1,0),FALSE),"")</f>
        <v/>
      </c>
      <c r="AK191" s="23" t="str">
        <f t="shared" si="5"/>
        <v/>
      </c>
    </row>
    <row r="192" spans="1:37" x14ac:dyDescent="0.25">
      <c r="A192" s="2" t="s">
        <v>272</v>
      </c>
      <c r="B192" s="2" t="s">
        <v>273</v>
      </c>
      <c r="C192" s="2" t="str">
        <f>IFERROR(VLOOKUP($B192,Kraftvärmeprod!$B$1:$AH$479,MATCH(C$3,Kraftvärmeprod!$B$1:$AG$1,0),FALSE)/1,"")</f>
        <v/>
      </c>
      <c r="D192" s="2" t="str">
        <f>IFERROR(VLOOKUP($B192,Kraftvärmeprod!$B$1:$AH$479,MATCH(D$3,Kraftvärmeprod!$B$1:$AG$1,0),FALSE)/1,"")</f>
        <v/>
      </c>
      <c r="E192">
        <f>IFERROR(VLOOKUP($B192,Kraftvärmeprod!$B$1:$AH$479,MATCH(E$2,Kraftvärmeprod!$B$1:$AG$1,0),FALSE)/1,0)-IFERROR(VLOOKUP($B192,'Slutlig allokering kvv'!$B$2:$AC$462,MATCH(E$3,'Slutlig allokering kvv'!$B$1:$AJ$1,0),FALSE)/1,0)</f>
        <v>0</v>
      </c>
      <c r="F192">
        <f>IFERROR(VLOOKUP($B192,Kraftvärmeprod!$B$1:$AH$479,MATCH(F$2,Kraftvärmeprod!$B$1:$AG$1,0),FALSE)/1,0)-IFERROR(VLOOKUP($B192,'Slutlig allokering kvv'!$B$2:$AC$462,MATCH(F$3,'Slutlig allokering kvv'!$B$1:$AJ$1,0),FALSE)/1,0)</f>
        <v>0</v>
      </c>
      <c r="G192">
        <f>IFERROR(VLOOKUP($B192,Kraftvärmeprod!$B$1:$AH$479,MATCH(G$2,Kraftvärmeprod!$B$1:$AG$1,0),FALSE)/1,0)-IFERROR(VLOOKUP($B192,'Slutlig allokering kvv'!$B$2:$AC$462,MATCH(G$3,'Slutlig allokering kvv'!$B$1:$AJ$1,0),FALSE)/1,0)</f>
        <v>0</v>
      </c>
      <c r="H192">
        <f>IFERROR(VLOOKUP($B192,Kraftvärmeprod!$B$1:$AH$479,MATCH(H$2,Kraftvärmeprod!$B$1:$AG$1,0),FALSE)/1,0)-IFERROR(VLOOKUP($B192,'Slutlig allokering kvv'!$B$2:$AC$462,MATCH(H$3,'Slutlig allokering kvv'!$B$1:$AJ$1,0),FALSE)/1,0)</f>
        <v>0</v>
      </c>
      <c r="I192">
        <f>IFERROR(VLOOKUP($B192,Kraftvärmeprod!$B$1:$AH$479,MATCH(I$2,Kraftvärmeprod!$B$1:$AG$1,0),FALSE)/1,0)-IFERROR(VLOOKUP($B192,'Slutlig allokering kvv'!$B$2:$AC$462,MATCH(I$3,'Slutlig allokering kvv'!$B$1:$AJ$1,0),FALSE)/1,0)</f>
        <v>0</v>
      </c>
      <c r="J192">
        <f>IFERROR(VLOOKUP($B192,Kraftvärmeprod!$B$1:$AH$479,MATCH(J$2,Kraftvärmeprod!$B$1:$AG$1,0),FALSE)/1,0)-IFERROR(VLOOKUP($B192,'Slutlig allokering kvv'!$B$2:$AC$462,MATCH(J$3,'Slutlig allokering kvv'!$B$1:$AJ$1,0),FALSE)/1,0)</f>
        <v>0</v>
      </c>
      <c r="K192">
        <f>IFERROR(VLOOKUP($B192,Kraftvärmeprod!$B$1:$AH$479,MATCH(K$2,Kraftvärmeprod!$B$1:$AG$1,0),FALSE)/1,0)-IFERROR(VLOOKUP($B192,'Slutlig allokering kvv'!$B$2:$AC$462,MATCH(K$3,'Slutlig allokering kvv'!$B$1:$AJ$1,0),FALSE)/1,0)</f>
        <v>0</v>
      </c>
      <c r="L192">
        <f>IFERROR(VLOOKUP($B192,Kraftvärmeprod!$B$1:$AH$479,MATCH(L$2,Kraftvärmeprod!$B$1:$AG$1,0),FALSE)/1,0)-IFERROR(VLOOKUP($B192,'Slutlig allokering kvv'!$B$2:$AC$462,MATCH(L$3,'Slutlig allokering kvv'!$B$1:$AJ$1,0),FALSE)/1,0)</f>
        <v>0</v>
      </c>
      <c r="M192" s="40">
        <f>IFERROR(VLOOKUP($B192,Miljö!$B$1:$S$477,MATCH(M$2,Miljö!$B$1:$X$1,0),FALSE)/1,0)-IFERROR(VLOOKUP($B192,'Slutlig allokering kvv'!$B$2:$AC$462,MATCH(M$3,'Slutlig allokering kvv'!$B$1:$AJ$1,0),FALSE)/1,0)</f>
        <v>0</v>
      </c>
      <c r="N192">
        <f>IFERROR(VLOOKUP($B192,Kraftvärmeprod!$B$1:$AH$479,MATCH(N$2,Kraftvärmeprod!$B$1:$AG$1,0),FALSE)/1,0)-IFERROR(VLOOKUP($B192,'Slutlig allokering kvv'!$B$2:$AC$462,MATCH(N$3,'Slutlig allokering kvv'!$B$1:$AJ$1,0),FALSE)/1,0)</f>
        <v>0</v>
      </c>
      <c r="O192">
        <f>IFERROR(VLOOKUP($B192,Kraftvärmeprod!$B$1:$AH$479,MATCH(O$2,Kraftvärmeprod!$B$1:$AG$1,0),FALSE)/1,0)-IFERROR(VLOOKUP($B192,'Slutlig allokering kvv'!$B$2:$AC$462,MATCH(O$3,'Slutlig allokering kvv'!$B$1:$AJ$1,0),FALSE)/1,0)</f>
        <v>0</v>
      </c>
      <c r="P192">
        <f>IFERROR(VLOOKUP($B192,Kraftvärmeprod!$B$1:$AH$479,MATCH(P$2,Kraftvärmeprod!$B$1:$AG$1,0),FALSE)/1,0)-IFERROR(VLOOKUP($B192,'Slutlig allokering kvv'!$B$2:$AC$462,MATCH(P$3,'Slutlig allokering kvv'!$B$1:$AJ$1,0),FALSE)/1,0)</f>
        <v>0</v>
      </c>
      <c r="Q192">
        <f>IFERROR(VLOOKUP($B192,Kraftvärmeprod!$B$1:$AH$479,MATCH(Q$2,Kraftvärmeprod!$B$1:$AG$1,0),FALSE)/1,0)-IFERROR(VLOOKUP($B192,'Slutlig allokering kvv'!$B$2:$AC$462,MATCH(Q$3,'Slutlig allokering kvv'!$B$1:$AJ$1,0),FALSE)/1,0)</f>
        <v>0</v>
      </c>
      <c r="R192">
        <f>IFERROR(VLOOKUP($B192,Kraftvärmeprod!$B$1:$AH$479,MATCH(R$2,Kraftvärmeprod!$B$1:$AG$1,0),FALSE)/1,0)-IFERROR(VLOOKUP($B192,'Slutlig allokering kvv'!$B$2:$AC$462,MATCH(R$3,'Slutlig allokering kvv'!$B$1:$AJ$1,0),FALSE)/1,0)</f>
        <v>0</v>
      </c>
      <c r="S192">
        <f>IFERROR(VLOOKUP($B192,Kraftvärmeprod!$B$1:$AH$479,MATCH(S$2,Kraftvärmeprod!$B$1:$AG$1,0),FALSE)/1,0)-IFERROR(VLOOKUP($B192,'Slutlig allokering kvv'!$B$2:$AC$462,MATCH(S$3,'Slutlig allokering kvv'!$B$1:$AJ$1,0),FALSE)/1,0)</f>
        <v>0</v>
      </c>
      <c r="T192">
        <f>IFERROR(VLOOKUP($B192,Kraftvärmeprod!$B$1:$AH$479,MATCH(T$2,Kraftvärmeprod!$B$1:$AG$1,0),FALSE)/1,0)-IFERROR(VLOOKUP($B192,'Slutlig allokering kvv'!$B$2:$AC$462,MATCH(T$3,'Slutlig allokering kvv'!$B$1:$AJ$1,0),FALSE)/1,0)</f>
        <v>0</v>
      </c>
      <c r="U192">
        <f>IFERROR(VLOOKUP($B192,Kraftvärmeprod!$B$1:$AH$479,MATCH(U$2,Kraftvärmeprod!$B$1:$AG$1,0),FALSE)/1,0)-IFERROR(VLOOKUP($B192,'Slutlig allokering kvv'!$B$2:$AC$462,MATCH(U$3,'Slutlig allokering kvv'!$B$1:$AJ$1,0),FALSE)/1,0)</f>
        <v>0</v>
      </c>
      <c r="V192">
        <f>IFERROR(VLOOKUP($B192,Kraftvärmeprod!$B$1:$AH$479,MATCH(V$2,Kraftvärmeprod!$B$1:$AG$1,0),FALSE)/1,0)-IFERROR(VLOOKUP($B192,'Slutlig allokering kvv'!$B$2:$AC$462,MATCH(V$3,'Slutlig allokering kvv'!$B$1:$AJ$1,0),FALSE)/1,0)</f>
        <v>0</v>
      </c>
      <c r="W192">
        <f>IFERROR(VLOOKUP($B192,Kraftvärmeprod!$B$1:$AH$479,MATCH(W$2,Kraftvärmeprod!$B$1:$AG$1,0),FALSE)/1,0)-IFERROR(VLOOKUP($B192,'Slutlig allokering kvv'!$B$2:$AC$462,MATCH(W$3,'Slutlig allokering kvv'!$B$1:$AJ$1,0),FALSE)/1,0)</f>
        <v>0</v>
      </c>
      <c r="X192">
        <f>IFERROR(VLOOKUP($B192,Kraftvärmeprod!$B$1:$AH$479,MATCH(X$2,Kraftvärmeprod!$B$1:$AG$1,0),FALSE)/1,0)-IFERROR(VLOOKUP($B192,'Slutlig allokering kvv'!$B$2:$AC$462,MATCH(X$3,'Slutlig allokering kvv'!$B$1:$AJ$1,0),FALSE)/1,0)</f>
        <v>0</v>
      </c>
      <c r="Y192">
        <f>IFERROR(VLOOKUP($B192,Kraftvärmeprod!$B$1:$AH$479,MATCH(Y$2,Kraftvärmeprod!$B$1:$AG$1,0),FALSE)/1,0)-IFERROR(VLOOKUP($B192,'Slutlig allokering kvv'!$B$2:$AC$462,MATCH(Y$3,'Slutlig allokering kvv'!$B$1:$AJ$1,0),FALSE)/1,0)</f>
        <v>0</v>
      </c>
      <c r="Z192">
        <f>IFERROR(VLOOKUP($B192,Kraftvärmeprod!$B$1:$AH$479,MATCH(Z$2,Kraftvärmeprod!$B$1:$AG$1,0),FALSE)/1,0)-IFERROR(VLOOKUP($B192,'Slutlig allokering kvv'!$B$2:$AC$462,MATCH(Z$3,'Slutlig allokering kvv'!$B$1:$AJ$1,0),FALSE)/1,0)</f>
        <v>0</v>
      </c>
      <c r="AA192">
        <f>IFERROR(VLOOKUP($B192,Kraftvärmeprod!$B$1:$AH$479,MATCH(AA$2,Kraftvärmeprod!$B$1:$AG$1,0),FALSE)/1,0)-IFERROR(VLOOKUP($B192,'Slutlig allokering kvv'!$B$2:$AC$462,MATCH(AA$3,'Slutlig allokering kvv'!$B$1:$AJ$1,0),FALSE)/1,0)</f>
        <v>0</v>
      </c>
      <c r="AB192">
        <f>IFERROR(VLOOKUP($B192,Kraftvärmeprod!$B$1:$AH$479,MATCH(AB$2,Kraftvärmeprod!$B$1:$AG$1,0),FALSE)/1,0)-IFERROR(VLOOKUP($B192,'Slutlig allokering kvv'!$B$2:$AC$462,MATCH(AB$3,'Slutlig allokering kvv'!$B$1:$AJ$1,0),FALSE)/1,0)</f>
        <v>0</v>
      </c>
      <c r="AE192">
        <f t="shared" si="4"/>
        <v>0</v>
      </c>
      <c r="AG192">
        <f>IFERROR(VLOOKUP(B192,'Slutlig allokering kvv'!$B$2:$AJ$462,MATCH("Summa justerad allokerad tillförd energi (utan hjälpel och rökgaskondensering):",'Slutlig allokering kvv'!$B$1:$AK$1,0),FALSE)/1,"")</f>
        <v>0</v>
      </c>
      <c r="AI192" s="23" t="str">
        <f>IFERROR(1-VLOOKUP(B192,'Slutlig allokering kvv'!$B$2:$AJ$462,MATCH("Andel av bränsle i kvv som allokerats till värme, exklusive rökgaskondensering och hjälpel",'Slutlig allokering kvv'!$B$1:$AK$1,0),FALSE),"")</f>
        <v/>
      </c>
      <c r="AK192" s="23" t="str">
        <f t="shared" si="5"/>
        <v/>
      </c>
    </row>
    <row r="193" spans="1:37" x14ac:dyDescent="0.25">
      <c r="A193" s="2" t="s">
        <v>272</v>
      </c>
      <c r="B193" s="2" t="s">
        <v>274</v>
      </c>
      <c r="C193" s="2" t="str">
        <f>IFERROR(VLOOKUP($B193,Kraftvärmeprod!$B$1:$AH$479,MATCH(C$3,Kraftvärmeprod!$B$1:$AG$1,0),FALSE)/1,"")</f>
        <v/>
      </c>
      <c r="D193" s="2" t="str">
        <f>IFERROR(VLOOKUP($B193,Kraftvärmeprod!$B$1:$AH$479,MATCH(D$3,Kraftvärmeprod!$B$1:$AG$1,0),FALSE)/1,"")</f>
        <v/>
      </c>
      <c r="E193">
        <f>IFERROR(VLOOKUP($B193,Kraftvärmeprod!$B$1:$AH$479,MATCH(E$2,Kraftvärmeprod!$B$1:$AG$1,0),FALSE)/1,0)-IFERROR(VLOOKUP($B193,'Slutlig allokering kvv'!$B$2:$AC$462,MATCH(E$3,'Slutlig allokering kvv'!$B$1:$AJ$1,0),FALSE)/1,0)</f>
        <v>0</v>
      </c>
      <c r="F193">
        <f>IFERROR(VLOOKUP($B193,Kraftvärmeprod!$B$1:$AH$479,MATCH(F$2,Kraftvärmeprod!$B$1:$AG$1,0),FALSE)/1,0)-IFERROR(VLOOKUP($B193,'Slutlig allokering kvv'!$B$2:$AC$462,MATCH(F$3,'Slutlig allokering kvv'!$B$1:$AJ$1,0),FALSE)/1,0)</f>
        <v>0</v>
      </c>
      <c r="G193">
        <f>IFERROR(VLOOKUP($B193,Kraftvärmeprod!$B$1:$AH$479,MATCH(G$2,Kraftvärmeprod!$B$1:$AG$1,0),FALSE)/1,0)-IFERROR(VLOOKUP($B193,'Slutlig allokering kvv'!$B$2:$AC$462,MATCH(G$3,'Slutlig allokering kvv'!$B$1:$AJ$1,0),FALSE)/1,0)</f>
        <v>0</v>
      </c>
      <c r="H193">
        <f>IFERROR(VLOOKUP($B193,Kraftvärmeprod!$B$1:$AH$479,MATCH(H$2,Kraftvärmeprod!$B$1:$AG$1,0),FALSE)/1,0)-IFERROR(VLOOKUP($B193,'Slutlig allokering kvv'!$B$2:$AC$462,MATCH(H$3,'Slutlig allokering kvv'!$B$1:$AJ$1,0),FALSE)/1,0)</f>
        <v>0</v>
      </c>
      <c r="I193">
        <f>IFERROR(VLOOKUP($B193,Kraftvärmeprod!$B$1:$AH$479,MATCH(I$2,Kraftvärmeprod!$B$1:$AG$1,0),FALSE)/1,0)-IFERROR(VLOOKUP($B193,'Slutlig allokering kvv'!$B$2:$AC$462,MATCH(I$3,'Slutlig allokering kvv'!$B$1:$AJ$1,0),FALSE)/1,0)</f>
        <v>0</v>
      </c>
      <c r="J193">
        <f>IFERROR(VLOOKUP($B193,Kraftvärmeprod!$B$1:$AH$479,MATCH(J$2,Kraftvärmeprod!$B$1:$AG$1,0),FALSE)/1,0)-IFERROR(VLOOKUP($B193,'Slutlig allokering kvv'!$B$2:$AC$462,MATCH(J$3,'Slutlig allokering kvv'!$B$1:$AJ$1,0),FALSE)/1,0)</f>
        <v>0</v>
      </c>
      <c r="K193">
        <f>IFERROR(VLOOKUP($B193,Kraftvärmeprod!$B$1:$AH$479,MATCH(K$2,Kraftvärmeprod!$B$1:$AG$1,0),FALSE)/1,0)-IFERROR(VLOOKUP($B193,'Slutlig allokering kvv'!$B$2:$AC$462,MATCH(K$3,'Slutlig allokering kvv'!$B$1:$AJ$1,0),FALSE)/1,0)</f>
        <v>0</v>
      </c>
      <c r="L193">
        <f>IFERROR(VLOOKUP($B193,Kraftvärmeprod!$B$1:$AH$479,MATCH(L$2,Kraftvärmeprod!$B$1:$AG$1,0),FALSE)/1,0)-IFERROR(VLOOKUP($B193,'Slutlig allokering kvv'!$B$2:$AC$462,MATCH(L$3,'Slutlig allokering kvv'!$B$1:$AJ$1,0),FALSE)/1,0)</f>
        <v>0</v>
      </c>
      <c r="M193" s="40">
        <f>IFERROR(VLOOKUP($B193,Miljö!$B$1:$S$477,MATCH(M$2,Miljö!$B$1:$X$1,0),FALSE)/1,0)-IFERROR(VLOOKUP($B193,'Slutlig allokering kvv'!$B$2:$AC$462,MATCH(M$3,'Slutlig allokering kvv'!$B$1:$AJ$1,0),FALSE)/1,0)</f>
        <v>0</v>
      </c>
      <c r="N193">
        <f>IFERROR(VLOOKUP($B193,Kraftvärmeprod!$B$1:$AH$479,MATCH(N$2,Kraftvärmeprod!$B$1:$AG$1,0),FALSE)/1,0)-IFERROR(VLOOKUP($B193,'Slutlig allokering kvv'!$B$2:$AC$462,MATCH(N$3,'Slutlig allokering kvv'!$B$1:$AJ$1,0),FALSE)/1,0)</f>
        <v>0</v>
      </c>
      <c r="O193">
        <f>IFERROR(VLOOKUP($B193,Kraftvärmeprod!$B$1:$AH$479,MATCH(O$2,Kraftvärmeprod!$B$1:$AG$1,0),FALSE)/1,0)-IFERROR(VLOOKUP($B193,'Slutlig allokering kvv'!$B$2:$AC$462,MATCH(O$3,'Slutlig allokering kvv'!$B$1:$AJ$1,0),FALSE)/1,0)</f>
        <v>0</v>
      </c>
      <c r="P193">
        <f>IFERROR(VLOOKUP($B193,Kraftvärmeprod!$B$1:$AH$479,MATCH(P$2,Kraftvärmeprod!$B$1:$AG$1,0),FALSE)/1,0)-IFERROR(VLOOKUP($B193,'Slutlig allokering kvv'!$B$2:$AC$462,MATCH(P$3,'Slutlig allokering kvv'!$B$1:$AJ$1,0),FALSE)/1,0)</f>
        <v>0</v>
      </c>
      <c r="Q193">
        <f>IFERROR(VLOOKUP($B193,Kraftvärmeprod!$B$1:$AH$479,MATCH(Q$2,Kraftvärmeprod!$B$1:$AG$1,0),FALSE)/1,0)-IFERROR(VLOOKUP($B193,'Slutlig allokering kvv'!$B$2:$AC$462,MATCH(Q$3,'Slutlig allokering kvv'!$B$1:$AJ$1,0),FALSE)/1,0)</f>
        <v>0</v>
      </c>
      <c r="R193">
        <f>IFERROR(VLOOKUP($B193,Kraftvärmeprod!$B$1:$AH$479,MATCH(R$2,Kraftvärmeprod!$B$1:$AG$1,0),FALSE)/1,0)-IFERROR(VLOOKUP($B193,'Slutlig allokering kvv'!$B$2:$AC$462,MATCH(R$3,'Slutlig allokering kvv'!$B$1:$AJ$1,0),FALSE)/1,0)</f>
        <v>0</v>
      </c>
      <c r="S193">
        <f>IFERROR(VLOOKUP($B193,Kraftvärmeprod!$B$1:$AH$479,MATCH(S$2,Kraftvärmeprod!$B$1:$AG$1,0),FALSE)/1,0)-IFERROR(VLOOKUP($B193,'Slutlig allokering kvv'!$B$2:$AC$462,MATCH(S$3,'Slutlig allokering kvv'!$B$1:$AJ$1,0),FALSE)/1,0)</f>
        <v>0</v>
      </c>
      <c r="T193">
        <f>IFERROR(VLOOKUP($B193,Kraftvärmeprod!$B$1:$AH$479,MATCH(T$2,Kraftvärmeprod!$B$1:$AG$1,0),FALSE)/1,0)-IFERROR(VLOOKUP($B193,'Slutlig allokering kvv'!$B$2:$AC$462,MATCH(T$3,'Slutlig allokering kvv'!$B$1:$AJ$1,0),FALSE)/1,0)</f>
        <v>0</v>
      </c>
      <c r="U193">
        <f>IFERROR(VLOOKUP($B193,Kraftvärmeprod!$B$1:$AH$479,MATCH(U$2,Kraftvärmeprod!$B$1:$AG$1,0),FALSE)/1,0)-IFERROR(VLOOKUP($B193,'Slutlig allokering kvv'!$B$2:$AC$462,MATCH(U$3,'Slutlig allokering kvv'!$B$1:$AJ$1,0),FALSE)/1,0)</f>
        <v>0</v>
      </c>
      <c r="V193">
        <f>IFERROR(VLOOKUP($B193,Kraftvärmeprod!$B$1:$AH$479,MATCH(V$2,Kraftvärmeprod!$B$1:$AG$1,0),FALSE)/1,0)-IFERROR(VLOOKUP($B193,'Slutlig allokering kvv'!$B$2:$AC$462,MATCH(V$3,'Slutlig allokering kvv'!$B$1:$AJ$1,0),FALSE)/1,0)</f>
        <v>0</v>
      </c>
      <c r="W193">
        <f>IFERROR(VLOOKUP($B193,Kraftvärmeprod!$B$1:$AH$479,MATCH(W$2,Kraftvärmeprod!$B$1:$AG$1,0),FALSE)/1,0)-IFERROR(VLOOKUP($B193,'Slutlig allokering kvv'!$B$2:$AC$462,MATCH(W$3,'Slutlig allokering kvv'!$B$1:$AJ$1,0),FALSE)/1,0)</f>
        <v>0</v>
      </c>
      <c r="X193">
        <f>IFERROR(VLOOKUP($B193,Kraftvärmeprod!$B$1:$AH$479,MATCH(X$2,Kraftvärmeprod!$B$1:$AG$1,0),FALSE)/1,0)-IFERROR(VLOOKUP($B193,'Slutlig allokering kvv'!$B$2:$AC$462,MATCH(X$3,'Slutlig allokering kvv'!$B$1:$AJ$1,0),FALSE)/1,0)</f>
        <v>0</v>
      </c>
      <c r="Y193">
        <f>IFERROR(VLOOKUP($B193,Kraftvärmeprod!$B$1:$AH$479,MATCH(Y$2,Kraftvärmeprod!$B$1:$AG$1,0),FALSE)/1,0)-IFERROR(VLOOKUP($B193,'Slutlig allokering kvv'!$B$2:$AC$462,MATCH(Y$3,'Slutlig allokering kvv'!$B$1:$AJ$1,0),FALSE)/1,0)</f>
        <v>0</v>
      </c>
      <c r="Z193">
        <f>IFERROR(VLOOKUP($B193,Kraftvärmeprod!$B$1:$AH$479,MATCH(Z$2,Kraftvärmeprod!$B$1:$AG$1,0),FALSE)/1,0)-IFERROR(VLOOKUP($B193,'Slutlig allokering kvv'!$B$2:$AC$462,MATCH(Z$3,'Slutlig allokering kvv'!$B$1:$AJ$1,0),FALSE)/1,0)</f>
        <v>0</v>
      </c>
      <c r="AA193">
        <f>IFERROR(VLOOKUP($B193,Kraftvärmeprod!$B$1:$AH$479,MATCH(AA$2,Kraftvärmeprod!$B$1:$AG$1,0),FALSE)/1,0)-IFERROR(VLOOKUP($B193,'Slutlig allokering kvv'!$B$2:$AC$462,MATCH(AA$3,'Slutlig allokering kvv'!$B$1:$AJ$1,0),FALSE)/1,0)</f>
        <v>0</v>
      </c>
      <c r="AB193">
        <f>IFERROR(VLOOKUP($B193,Kraftvärmeprod!$B$1:$AH$479,MATCH(AB$2,Kraftvärmeprod!$B$1:$AG$1,0),FALSE)/1,0)-IFERROR(VLOOKUP($B193,'Slutlig allokering kvv'!$B$2:$AC$462,MATCH(AB$3,'Slutlig allokering kvv'!$B$1:$AJ$1,0),FALSE)/1,0)</f>
        <v>0</v>
      </c>
      <c r="AE193">
        <f t="shared" si="4"/>
        <v>0</v>
      </c>
      <c r="AG193">
        <f>IFERROR(VLOOKUP(B193,'Slutlig allokering kvv'!$B$2:$AJ$462,MATCH("Summa justerad allokerad tillförd energi (utan hjälpel och rökgaskondensering):",'Slutlig allokering kvv'!$B$1:$AK$1,0),FALSE)/1,"")</f>
        <v>0</v>
      </c>
      <c r="AI193" s="23" t="str">
        <f>IFERROR(1-VLOOKUP(B193,'Slutlig allokering kvv'!$B$2:$AJ$462,MATCH("Andel av bränsle i kvv som allokerats till värme, exklusive rökgaskondensering och hjälpel",'Slutlig allokering kvv'!$B$1:$AK$1,0),FALSE),"")</f>
        <v/>
      </c>
      <c r="AK193" s="23" t="str">
        <f t="shared" si="5"/>
        <v/>
      </c>
    </row>
    <row r="194" spans="1:37" x14ac:dyDescent="0.25">
      <c r="A194" s="2" t="s">
        <v>275</v>
      </c>
      <c r="B194" s="14" t="s">
        <v>993</v>
      </c>
      <c r="C194" s="2" t="str">
        <f>IFERROR(VLOOKUP($B194,Kraftvärmeprod!$B$1:$AH$479,MATCH(C$3,Kraftvärmeprod!$B$1:$AG$1,0),FALSE)/1,"")</f>
        <v/>
      </c>
      <c r="D194" s="2" t="str">
        <f>IFERROR(VLOOKUP($B194,Kraftvärmeprod!$B$1:$AH$479,MATCH(D$3,Kraftvärmeprod!$B$1:$AG$1,0),FALSE)/1,"")</f>
        <v/>
      </c>
      <c r="E194">
        <f>IFERROR(VLOOKUP($B194,Kraftvärmeprod!$B$1:$AH$479,MATCH(E$2,Kraftvärmeprod!$B$1:$AG$1,0),FALSE)/1,0)-IFERROR(VLOOKUP($B194,'Slutlig allokering kvv'!$B$2:$AC$462,MATCH(E$3,'Slutlig allokering kvv'!$B$1:$AJ$1,0),FALSE)/1,0)</f>
        <v>0</v>
      </c>
      <c r="F194">
        <f>IFERROR(VLOOKUP($B194,Kraftvärmeprod!$B$1:$AH$479,MATCH(F$2,Kraftvärmeprod!$B$1:$AG$1,0),FALSE)/1,0)-IFERROR(VLOOKUP($B194,'Slutlig allokering kvv'!$B$2:$AC$462,MATCH(F$3,'Slutlig allokering kvv'!$B$1:$AJ$1,0),FALSE)/1,0)</f>
        <v>0</v>
      </c>
      <c r="G194">
        <f>IFERROR(VLOOKUP($B194,Kraftvärmeprod!$B$1:$AH$479,MATCH(G$2,Kraftvärmeprod!$B$1:$AG$1,0),FALSE)/1,0)-IFERROR(VLOOKUP($B194,'Slutlig allokering kvv'!$B$2:$AC$462,MATCH(G$3,'Slutlig allokering kvv'!$B$1:$AJ$1,0),FALSE)/1,0)</f>
        <v>0</v>
      </c>
      <c r="H194">
        <f>IFERROR(VLOOKUP($B194,Kraftvärmeprod!$B$1:$AH$479,MATCH(H$2,Kraftvärmeprod!$B$1:$AG$1,0),FALSE)/1,0)-IFERROR(VLOOKUP($B194,'Slutlig allokering kvv'!$B$2:$AC$462,MATCH(H$3,'Slutlig allokering kvv'!$B$1:$AJ$1,0),FALSE)/1,0)</f>
        <v>0</v>
      </c>
      <c r="I194">
        <f>IFERROR(VLOOKUP($B194,Kraftvärmeprod!$B$1:$AH$479,MATCH(I$2,Kraftvärmeprod!$B$1:$AG$1,0),FALSE)/1,0)-IFERROR(VLOOKUP($B194,'Slutlig allokering kvv'!$B$2:$AC$462,MATCH(I$3,'Slutlig allokering kvv'!$B$1:$AJ$1,0),FALSE)/1,0)</f>
        <v>0</v>
      </c>
      <c r="J194">
        <f>IFERROR(VLOOKUP($B194,Kraftvärmeprod!$B$1:$AH$479,MATCH(J$2,Kraftvärmeprod!$B$1:$AG$1,0),FALSE)/1,0)-IFERROR(VLOOKUP($B194,'Slutlig allokering kvv'!$B$2:$AC$462,MATCH(J$3,'Slutlig allokering kvv'!$B$1:$AJ$1,0),FALSE)/1,0)</f>
        <v>0</v>
      </c>
      <c r="K194">
        <f>IFERROR(VLOOKUP($B194,Kraftvärmeprod!$B$1:$AH$479,MATCH(K$2,Kraftvärmeprod!$B$1:$AG$1,0),FALSE)/1,0)-IFERROR(VLOOKUP($B194,'Slutlig allokering kvv'!$B$2:$AC$462,MATCH(K$3,'Slutlig allokering kvv'!$B$1:$AJ$1,0),FALSE)/1,0)</f>
        <v>0</v>
      </c>
      <c r="L194">
        <f>IFERROR(VLOOKUP($B194,Kraftvärmeprod!$B$1:$AH$479,MATCH(L$2,Kraftvärmeprod!$B$1:$AG$1,0),FALSE)/1,0)-IFERROR(VLOOKUP($B194,'Slutlig allokering kvv'!$B$2:$AC$462,MATCH(L$3,'Slutlig allokering kvv'!$B$1:$AJ$1,0),FALSE)/1,0)</f>
        <v>0</v>
      </c>
      <c r="M194" s="40">
        <f>IFERROR(VLOOKUP($B194,Miljö!$B$1:$S$477,MATCH(M$2,Miljö!$B$1:$X$1,0),FALSE)/1,0)-IFERROR(VLOOKUP($B194,'Slutlig allokering kvv'!$B$2:$AC$462,MATCH(M$3,'Slutlig allokering kvv'!$B$1:$AJ$1,0),FALSE)/1,0)</f>
        <v>0</v>
      </c>
      <c r="N194">
        <f>IFERROR(VLOOKUP($B194,Kraftvärmeprod!$B$1:$AH$479,MATCH(N$2,Kraftvärmeprod!$B$1:$AG$1,0),FALSE)/1,0)-IFERROR(VLOOKUP($B194,'Slutlig allokering kvv'!$B$2:$AC$462,MATCH(N$3,'Slutlig allokering kvv'!$B$1:$AJ$1,0),FALSE)/1,0)</f>
        <v>0</v>
      </c>
      <c r="O194">
        <f>IFERROR(VLOOKUP($B194,Kraftvärmeprod!$B$1:$AH$479,MATCH(O$2,Kraftvärmeprod!$B$1:$AG$1,0),FALSE)/1,0)-IFERROR(VLOOKUP($B194,'Slutlig allokering kvv'!$B$2:$AC$462,MATCH(O$3,'Slutlig allokering kvv'!$B$1:$AJ$1,0),FALSE)/1,0)</f>
        <v>0</v>
      </c>
      <c r="P194">
        <f>IFERROR(VLOOKUP($B194,Kraftvärmeprod!$B$1:$AH$479,MATCH(P$2,Kraftvärmeprod!$B$1:$AG$1,0),FALSE)/1,0)-IFERROR(VLOOKUP($B194,'Slutlig allokering kvv'!$B$2:$AC$462,MATCH(P$3,'Slutlig allokering kvv'!$B$1:$AJ$1,0),FALSE)/1,0)</f>
        <v>0</v>
      </c>
      <c r="Q194">
        <f>IFERROR(VLOOKUP($B194,Kraftvärmeprod!$B$1:$AH$479,MATCH(Q$2,Kraftvärmeprod!$B$1:$AG$1,0),FALSE)/1,0)-IFERROR(VLOOKUP($B194,'Slutlig allokering kvv'!$B$2:$AC$462,MATCH(Q$3,'Slutlig allokering kvv'!$B$1:$AJ$1,0),FALSE)/1,0)</f>
        <v>0</v>
      </c>
      <c r="R194">
        <f>IFERROR(VLOOKUP($B194,Kraftvärmeprod!$B$1:$AH$479,MATCH(R$2,Kraftvärmeprod!$B$1:$AG$1,0),FALSE)/1,0)-IFERROR(VLOOKUP($B194,'Slutlig allokering kvv'!$B$2:$AC$462,MATCH(R$3,'Slutlig allokering kvv'!$B$1:$AJ$1,0),FALSE)/1,0)</f>
        <v>0</v>
      </c>
      <c r="S194">
        <f>IFERROR(VLOOKUP($B194,Kraftvärmeprod!$B$1:$AH$479,MATCH(S$2,Kraftvärmeprod!$B$1:$AG$1,0),FALSE)/1,0)-IFERROR(VLOOKUP($B194,'Slutlig allokering kvv'!$B$2:$AC$462,MATCH(S$3,'Slutlig allokering kvv'!$B$1:$AJ$1,0),FALSE)/1,0)</f>
        <v>0</v>
      </c>
      <c r="T194">
        <f>IFERROR(VLOOKUP($B194,Kraftvärmeprod!$B$1:$AH$479,MATCH(T$2,Kraftvärmeprod!$B$1:$AG$1,0),FALSE)/1,0)-IFERROR(VLOOKUP($B194,'Slutlig allokering kvv'!$B$2:$AC$462,MATCH(T$3,'Slutlig allokering kvv'!$B$1:$AJ$1,0),FALSE)/1,0)</f>
        <v>0</v>
      </c>
      <c r="U194">
        <f>IFERROR(VLOOKUP($B194,Kraftvärmeprod!$B$1:$AH$479,MATCH(U$2,Kraftvärmeprod!$B$1:$AG$1,0),FALSE)/1,0)-IFERROR(VLOOKUP($B194,'Slutlig allokering kvv'!$B$2:$AC$462,MATCH(U$3,'Slutlig allokering kvv'!$B$1:$AJ$1,0),FALSE)/1,0)</f>
        <v>0</v>
      </c>
      <c r="V194">
        <f>IFERROR(VLOOKUP($B194,Kraftvärmeprod!$B$1:$AH$479,MATCH(V$2,Kraftvärmeprod!$B$1:$AG$1,0),FALSE)/1,0)-IFERROR(VLOOKUP($B194,'Slutlig allokering kvv'!$B$2:$AC$462,MATCH(V$3,'Slutlig allokering kvv'!$B$1:$AJ$1,0),FALSE)/1,0)</f>
        <v>0</v>
      </c>
      <c r="W194">
        <f>IFERROR(VLOOKUP($B194,Kraftvärmeprod!$B$1:$AH$479,MATCH(W$2,Kraftvärmeprod!$B$1:$AG$1,0),FALSE)/1,0)-IFERROR(VLOOKUP($B194,'Slutlig allokering kvv'!$B$2:$AC$462,MATCH(W$3,'Slutlig allokering kvv'!$B$1:$AJ$1,0),FALSE)/1,0)</f>
        <v>0</v>
      </c>
      <c r="X194">
        <f>IFERROR(VLOOKUP($B194,Kraftvärmeprod!$B$1:$AH$479,MATCH(X$2,Kraftvärmeprod!$B$1:$AG$1,0),FALSE)/1,0)-IFERROR(VLOOKUP($B194,'Slutlig allokering kvv'!$B$2:$AC$462,MATCH(X$3,'Slutlig allokering kvv'!$B$1:$AJ$1,0),FALSE)/1,0)</f>
        <v>0</v>
      </c>
      <c r="Y194">
        <f>IFERROR(VLOOKUP($B194,Kraftvärmeprod!$B$1:$AH$479,MATCH(Y$2,Kraftvärmeprod!$B$1:$AG$1,0),FALSE)/1,0)-IFERROR(VLOOKUP($B194,'Slutlig allokering kvv'!$B$2:$AC$462,MATCH(Y$3,'Slutlig allokering kvv'!$B$1:$AJ$1,0),FALSE)/1,0)</f>
        <v>0</v>
      </c>
      <c r="Z194">
        <f>IFERROR(VLOOKUP($B194,Kraftvärmeprod!$B$1:$AH$479,MATCH(Z$2,Kraftvärmeprod!$B$1:$AG$1,0),FALSE)/1,0)-IFERROR(VLOOKUP($B194,'Slutlig allokering kvv'!$B$2:$AC$462,MATCH(Z$3,'Slutlig allokering kvv'!$B$1:$AJ$1,0),FALSE)/1,0)</f>
        <v>0</v>
      </c>
      <c r="AA194">
        <f>IFERROR(VLOOKUP($B194,Kraftvärmeprod!$B$1:$AH$479,MATCH(AA$2,Kraftvärmeprod!$B$1:$AG$1,0),FALSE)/1,0)-IFERROR(VLOOKUP($B194,'Slutlig allokering kvv'!$B$2:$AC$462,MATCH(AA$3,'Slutlig allokering kvv'!$B$1:$AJ$1,0),FALSE)/1,0)</f>
        <v>0</v>
      </c>
      <c r="AB194">
        <f>IFERROR(VLOOKUP($B194,Kraftvärmeprod!$B$1:$AH$479,MATCH(AB$2,Kraftvärmeprod!$B$1:$AG$1,0),FALSE)/1,0)-IFERROR(VLOOKUP($B194,'Slutlig allokering kvv'!$B$2:$AC$462,MATCH(AB$3,'Slutlig allokering kvv'!$B$1:$AJ$1,0),FALSE)/1,0)</f>
        <v>0</v>
      </c>
      <c r="AE194">
        <f t="shared" si="4"/>
        <v>0</v>
      </c>
      <c r="AG194">
        <f>IFERROR(VLOOKUP(B194,'Slutlig allokering kvv'!$B$2:$AJ$462,MATCH("Summa justerad allokerad tillförd energi (utan hjälpel och rökgaskondensering):",'Slutlig allokering kvv'!$B$1:$AK$1,0),FALSE)/1,"")</f>
        <v>0</v>
      </c>
      <c r="AI194" s="23" t="str">
        <f>IFERROR(1-VLOOKUP(B194,'Slutlig allokering kvv'!$B$2:$AJ$462,MATCH("Andel av bränsle i kvv som allokerats till värme, exklusive rökgaskondensering och hjälpel",'Slutlig allokering kvv'!$B$1:$AK$1,0),FALSE),"")</f>
        <v/>
      </c>
      <c r="AK194" s="23" t="str">
        <f t="shared" si="5"/>
        <v/>
      </c>
    </row>
    <row r="195" spans="1:37" x14ac:dyDescent="0.25">
      <c r="A195" s="2" t="s">
        <v>277</v>
      </c>
      <c r="B195" s="2" t="s">
        <v>278</v>
      </c>
      <c r="C195" s="2" t="str">
        <f>IFERROR(VLOOKUP($B195,Kraftvärmeprod!$B$1:$AH$479,MATCH(C$3,Kraftvärmeprod!$B$1:$AG$1,0),FALSE)/1,"")</f>
        <v/>
      </c>
      <c r="D195" s="2" t="str">
        <f>IFERROR(VLOOKUP($B195,Kraftvärmeprod!$B$1:$AH$479,MATCH(D$3,Kraftvärmeprod!$B$1:$AG$1,0),FALSE)/1,"")</f>
        <v/>
      </c>
      <c r="E195">
        <f>IFERROR(VLOOKUP($B195,Kraftvärmeprod!$B$1:$AH$479,MATCH(E$2,Kraftvärmeprod!$B$1:$AG$1,0),FALSE)/1,0)-IFERROR(VLOOKUP($B195,'Slutlig allokering kvv'!$B$2:$AC$462,MATCH(E$3,'Slutlig allokering kvv'!$B$1:$AJ$1,0),FALSE)/1,0)</f>
        <v>0</v>
      </c>
      <c r="F195">
        <f>IFERROR(VLOOKUP($B195,Kraftvärmeprod!$B$1:$AH$479,MATCH(F$2,Kraftvärmeprod!$B$1:$AG$1,0),FALSE)/1,0)-IFERROR(VLOOKUP($B195,'Slutlig allokering kvv'!$B$2:$AC$462,MATCH(F$3,'Slutlig allokering kvv'!$B$1:$AJ$1,0),FALSE)/1,0)</f>
        <v>0</v>
      </c>
      <c r="G195">
        <f>IFERROR(VLOOKUP($B195,Kraftvärmeprod!$B$1:$AH$479,MATCH(G$2,Kraftvärmeprod!$B$1:$AG$1,0),FALSE)/1,0)-IFERROR(VLOOKUP($B195,'Slutlig allokering kvv'!$B$2:$AC$462,MATCH(G$3,'Slutlig allokering kvv'!$B$1:$AJ$1,0),FALSE)/1,0)</f>
        <v>0</v>
      </c>
      <c r="H195">
        <f>IFERROR(VLOOKUP($B195,Kraftvärmeprod!$B$1:$AH$479,MATCH(H$2,Kraftvärmeprod!$B$1:$AG$1,0),FALSE)/1,0)-IFERROR(VLOOKUP($B195,'Slutlig allokering kvv'!$B$2:$AC$462,MATCH(H$3,'Slutlig allokering kvv'!$B$1:$AJ$1,0),FALSE)/1,0)</f>
        <v>0</v>
      </c>
      <c r="I195">
        <f>IFERROR(VLOOKUP($B195,Kraftvärmeprod!$B$1:$AH$479,MATCH(I$2,Kraftvärmeprod!$B$1:$AG$1,0),FALSE)/1,0)-IFERROR(VLOOKUP($B195,'Slutlig allokering kvv'!$B$2:$AC$462,MATCH(I$3,'Slutlig allokering kvv'!$B$1:$AJ$1,0),FALSE)/1,0)</f>
        <v>0</v>
      </c>
      <c r="J195">
        <f>IFERROR(VLOOKUP($B195,Kraftvärmeprod!$B$1:$AH$479,MATCH(J$2,Kraftvärmeprod!$B$1:$AG$1,0),FALSE)/1,0)-IFERROR(VLOOKUP($B195,'Slutlig allokering kvv'!$B$2:$AC$462,MATCH(J$3,'Slutlig allokering kvv'!$B$1:$AJ$1,0),FALSE)/1,0)</f>
        <v>0</v>
      </c>
      <c r="K195">
        <f>IFERROR(VLOOKUP($B195,Kraftvärmeprod!$B$1:$AH$479,MATCH(K$2,Kraftvärmeprod!$B$1:$AG$1,0),FALSE)/1,0)-IFERROR(VLOOKUP($B195,'Slutlig allokering kvv'!$B$2:$AC$462,MATCH(K$3,'Slutlig allokering kvv'!$B$1:$AJ$1,0),FALSE)/1,0)</f>
        <v>0</v>
      </c>
      <c r="L195">
        <f>IFERROR(VLOOKUP($B195,Kraftvärmeprod!$B$1:$AH$479,MATCH(L$2,Kraftvärmeprod!$B$1:$AG$1,0),FALSE)/1,0)-IFERROR(VLOOKUP($B195,'Slutlig allokering kvv'!$B$2:$AC$462,MATCH(L$3,'Slutlig allokering kvv'!$B$1:$AJ$1,0),FALSE)/1,0)</f>
        <v>0</v>
      </c>
      <c r="M195" s="40">
        <f>IFERROR(VLOOKUP($B195,Miljö!$B$1:$S$477,MATCH(M$2,Miljö!$B$1:$X$1,0),FALSE)/1,0)-IFERROR(VLOOKUP($B195,'Slutlig allokering kvv'!$B$2:$AC$462,MATCH(M$3,'Slutlig allokering kvv'!$B$1:$AJ$1,0),FALSE)/1,0)</f>
        <v>0</v>
      </c>
      <c r="N195">
        <f>IFERROR(VLOOKUP($B195,Kraftvärmeprod!$B$1:$AH$479,MATCH(N$2,Kraftvärmeprod!$B$1:$AG$1,0),FALSE)/1,0)-IFERROR(VLOOKUP($B195,'Slutlig allokering kvv'!$B$2:$AC$462,MATCH(N$3,'Slutlig allokering kvv'!$B$1:$AJ$1,0),FALSE)/1,0)</f>
        <v>0</v>
      </c>
      <c r="O195">
        <f>IFERROR(VLOOKUP($B195,Kraftvärmeprod!$B$1:$AH$479,MATCH(O$2,Kraftvärmeprod!$B$1:$AG$1,0),FALSE)/1,0)-IFERROR(VLOOKUP($B195,'Slutlig allokering kvv'!$B$2:$AC$462,MATCH(O$3,'Slutlig allokering kvv'!$B$1:$AJ$1,0),FALSE)/1,0)</f>
        <v>0</v>
      </c>
      <c r="P195">
        <f>IFERROR(VLOOKUP($B195,Kraftvärmeprod!$B$1:$AH$479,MATCH(P$2,Kraftvärmeprod!$B$1:$AG$1,0),FALSE)/1,0)-IFERROR(VLOOKUP($B195,'Slutlig allokering kvv'!$B$2:$AC$462,MATCH(P$3,'Slutlig allokering kvv'!$B$1:$AJ$1,0),FALSE)/1,0)</f>
        <v>0</v>
      </c>
      <c r="Q195">
        <f>IFERROR(VLOOKUP($B195,Kraftvärmeprod!$B$1:$AH$479,MATCH(Q$2,Kraftvärmeprod!$B$1:$AG$1,0),FALSE)/1,0)-IFERROR(VLOOKUP($B195,'Slutlig allokering kvv'!$B$2:$AC$462,MATCH(Q$3,'Slutlig allokering kvv'!$B$1:$AJ$1,0),FALSE)/1,0)</f>
        <v>0</v>
      </c>
      <c r="R195">
        <f>IFERROR(VLOOKUP($B195,Kraftvärmeprod!$B$1:$AH$479,MATCH(R$2,Kraftvärmeprod!$B$1:$AG$1,0),FALSE)/1,0)-IFERROR(VLOOKUP($B195,'Slutlig allokering kvv'!$B$2:$AC$462,MATCH(R$3,'Slutlig allokering kvv'!$B$1:$AJ$1,0),FALSE)/1,0)</f>
        <v>0</v>
      </c>
      <c r="S195">
        <f>IFERROR(VLOOKUP($B195,Kraftvärmeprod!$B$1:$AH$479,MATCH(S$2,Kraftvärmeprod!$B$1:$AG$1,0),FALSE)/1,0)-IFERROR(VLOOKUP($B195,'Slutlig allokering kvv'!$B$2:$AC$462,MATCH(S$3,'Slutlig allokering kvv'!$B$1:$AJ$1,0),FALSE)/1,0)</f>
        <v>0</v>
      </c>
      <c r="T195">
        <f>IFERROR(VLOOKUP($B195,Kraftvärmeprod!$B$1:$AH$479,MATCH(T$2,Kraftvärmeprod!$B$1:$AG$1,0),FALSE)/1,0)-IFERROR(VLOOKUP($B195,'Slutlig allokering kvv'!$B$2:$AC$462,MATCH(T$3,'Slutlig allokering kvv'!$B$1:$AJ$1,0),FALSE)/1,0)</f>
        <v>0</v>
      </c>
      <c r="U195">
        <f>IFERROR(VLOOKUP($B195,Kraftvärmeprod!$B$1:$AH$479,MATCH(U$2,Kraftvärmeprod!$B$1:$AG$1,0),FALSE)/1,0)-IFERROR(VLOOKUP($B195,'Slutlig allokering kvv'!$B$2:$AC$462,MATCH(U$3,'Slutlig allokering kvv'!$B$1:$AJ$1,0),FALSE)/1,0)</f>
        <v>0</v>
      </c>
      <c r="V195">
        <f>IFERROR(VLOOKUP($B195,Kraftvärmeprod!$B$1:$AH$479,MATCH(V$2,Kraftvärmeprod!$B$1:$AG$1,0),FALSE)/1,0)-IFERROR(VLOOKUP($B195,'Slutlig allokering kvv'!$B$2:$AC$462,MATCH(V$3,'Slutlig allokering kvv'!$B$1:$AJ$1,0),FALSE)/1,0)</f>
        <v>0</v>
      </c>
      <c r="W195">
        <f>IFERROR(VLOOKUP($B195,Kraftvärmeprod!$B$1:$AH$479,MATCH(W$2,Kraftvärmeprod!$B$1:$AG$1,0),FALSE)/1,0)-IFERROR(VLOOKUP($B195,'Slutlig allokering kvv'!$B$2:$AC$462,MATCH(W$3,'Slutlig allokering kvv'!$B$1:$AJ$1,0),FALSE)/1,0)</f>
        <v>0</v>
      </c>
      <c r="X195">
        <f>IFERROR(VLOOKUP($B195,Kraftvärmeprod!$B$1:$AH$479,MATCH(X$2,Kraftvärmeprod!$B$1:$AG$1,0),FALSE)/1,0)-IFERROR(VLOOKUP($B195,'Slutlig allokering kvv'!$B$2:$AC$462,MATCH(X$3,'Slutlig allokering kvv'!$B$1:$AJ$1,0),FALSE)/1,0)</f>
        <v>0</v>
      </c>
      <c r="Y195">
        <f>IFERROR(VLOOKUP($B195,Kraftvärmeprod!$B$1:$AH$479,MATCH(Y$2,Kraftvärmeprod!$B$1:$AG$1,0),FALSE)/1,0)-IFERROR(VLOOKUP($B195,'Slutlig allokering kvv'!$B$2:$AC$462,MATCH(Y$3,'Slutlig allokering kvv'!$B$1:$AJ$1,0),FALSE)/1,0)</f>
        <v>0</v>
      </c>
      <c r="Z195">
        <f>IFERROR(VLOOKUP($B195,Kraftvärmeprod!$B$1:$AH$479,MATCH(Z$2,Kraftvärmeprod!$B$1:$AG$1,0),FALSE)/1,0)-IFERROR(VLOOKUP($B195,'Slutlig allokering kvv'!$B$2:$AC$462,MATCH(Z$3,'Slutlig allokering kvv'!$B$1:$AJ$1,0),FALSE)/1,0)</f>
        <v>0</v>
      </c>
      <c r="AA195">
        <f>IFERROR(VLOOKUP($B195,Kraftvärmeprod!$B$1:$AH$479,MATCH(AA$2,Kraftvärmeprod!$B$1:$AG$1,0),FALSE)/1,0)-IFERROR(VLOOKUP($B195,'Slutlig allokering kvv'!$B$2:$AC$462,MATCH(AA$3,'Slutlig allokering kvv'!$B$1:$AJ$1,0),FALSE)/1,0)</f>
        <v>0</v>
      </c>
      <c r="AB195">
        <f>IFERROR(VLOOKUP($B195,Kraftvärmeprod!$B$1:$AH$479,MATCH(AB$2,Kraftvärmeprod!$B$1:$AG$1,0),FALSE)/1,0)-IFERROR(VLOOKUP($B195,'Slutlig allokering kvv'!$B$2:$AC$462,MATCH(AB$3,'Slutlig allokering kvv'!$B$1:$AJ$1,0),FALSE)/1,0)</f>
        <v>0</v>
      </c>
      <c r="AE195">
        <f t="shared" si="4"/>
        <v>0</v>
      </c>
      <c r="AG195">
        <f>IFERROR(VLOOKUP(B195,'Slutlig allokering kvv'!$B$2:$AJ$462,MATCH("Summa justerad allokerad tillförd energi (utan hjälpel och rökgaskondensering):",'Slutlig allokering kvv'!$B$1:$AK$1,0),FALSE)/1,"")</f>
        <v>0</v>
      </c>
      <c r="AI195" s="23" t="str">
        <f>IFERROR(1-VLOOKUP(B195,'Slutlig allokering kvv'!$B$2:$AJ$462,MATCH("Andel av bränsle i kvv som allokerats till värme, exklusive rökgaskondensering och hjälpel",'Slutlig allokering kvv'!$B$1:$AK$1,0),FALSE),"")</f>
        <v/>
      </c>
      <c r="AK195" s="23" t="str">
        <f t="shared" si="5"/>
        <v/>
      </c>
    </row>
    <row r="196" spans="1:37" x14ac:dyDescent="0.25">
      <c r="A196" s="2" t="s">
        <v>279</v>
      </c>
      <c r="B196" s="2" t="s">
        <v>280</v>
      </c>
      <c r="C196" s="2">
        <f>IFERROR(VLOOKUP($B196,Kraftvärmeprod!$B$1:$AH$479,MATCH(C$3,Kraftvärmeprod!$B$1:$AG$1,0),FALSE)/1,"")</f>
        <v>67.8</v>
      </c>
      <c r="D196" s="2">
        <f>IFERROR(VLOOKUP($B196,Kraftvärmeprod!$B$1:$AH$479,MATCH(D$3,Kraftvärmeprod!$B$1:$AG$1,0),FALSE)/1,"")</f>
        <v>10.199999999999999</v>
      </c>
      <c r="E196">
        <f>IFERROR(VLOOKUP($B196,Kraftvärmeprod!$B$1:$AH$479,MATCH(E$2,Kraftvärmeprod!$B$1:$AG$1,0),FALSE)/1,0)-IFERROR(VLOOKUP($B196,'Slutlig allokering kvv'!$B$2:$AC$462,MATCH(E$3,'Slutlig allokering kvv'!$B$1:$AJ$1,0),FALSE)/1,0)</f>
        <v>0</v>
      </c>
      <c r="F196">
        <f>IFERROR(VLOOKUP($B196,Kraftvärmeprod!$B$1:$AH$479,MATCH(F$2,Kraftvärmeprod!$B$1:$AG$1,0),FALSE)/1,0)-IFERROR(VLOOKUP($B196,'Slutlig allokering kvv'!$B$2:$AC$462,MATCH(F$3,'Slutlig allokering kvv'!$B$1:$AJ$1,0),FALSE)/1,0)</f>
        <v>0</v>
      </c>
      <c r="G196">
        <f>IFERROR(VLOOKUP($B196,Kraftvärmeprod!$B$1:$AH$479,MATCH(G$2,Kraftvärmeprod!$B$1:$AG$1,0),FALSE)/1,0)-IFERROR(VLOOKUP($B196,'Slutlig allokering kvv'!$B$2:$AC$462,MATCH(G$3,'Slutlig allokering kvv'!$B$1:$AJ$1,0),FALSE)/1,0)</f>
        <v>3.9429999999999996</v>
      </c>
      <c r="H196">
        <f>IFERROR(VLOOKUP($B196,Kraftvärmeprod!$B$1:$AH$479,MATCH(H$2,Kraftvärmeprod!$B$1:$AG$1,0),FALSE)/1,0)-IFERROR(VLOOKUP($B196,'Slutlig allokering kvv'!$B$2:$AC$462,MATCH(H$3,'Slutlig allokering kvv'!$B$1:$AJ$1,0),FALSE)/1,0)</f>
        <v>0</v>
      </c>
      <c r="I196">
        <f>IFERROR(VLOOKUP($B196,Kraftvärmeprod!$B$1:$AH$479,MATCH(I$2,Kraftvärmeprod!$B$1:$AG$1,0),FALSE)/1,0)-IFERROR(VLOOKUP($B196,'Slutlig allokering kvv'!$B$2:$AC$462,MATCH(I$3,'Slutlig allokering kvv'!$B$1:$AJ$1,0),FALSE)/1,0)</f>
        <v>0</v>
      </c>
      <c r="J196">
        <f>IFERROR(VLOOKUP($B196,Kraftvärmeprod!$B$1:$AH$479,MATCH(J$2,Kraftvärmeprod!$B$1:$AG$1,0),FALSE)/1,0)-IFERROR(VLOOKUP($B196,'Slutlig allokering kvv'!$B$2:$AC$462,MATCH(J$3,'Slutlig allokering kvv'!$B$1:$AJ$1,0),FALSE)/1,0)</f>
        <v>0</v>
      </c>
      <c r="K196">
        <f>IFERROR(VLOOKUP($B196,Kraftvärmeprod!$B$1:$AH$479,MATCH(K$2,Kraftvärmeprod!$B$1:$AG$1,0),FALSE)/1,0)-IFERROR(VLOOKUP($B196,'Slutlig allokering kvv'!$B$2:$AC$462,MATCH(K$3,'Slutlig allokering kvv'!$B$1:$AJ$1,0),FALSE)/1,0)</f>
        <v>0</v>
      </c>
      <c r="L196">
        <f>IFERROR(VLOOKUP($B196,Kraftvärmeprod!$B$1:$AH$479,MATCH(L$2,Kraftvärmeprod!$B$1:$AG$1,0),FALSE)/1,0)-IFERROR(VLOOKUP($B196,'Slutlig allokering kvv'!$B$2:$AC$462,MATCH(L$3,'Slutlig allokering kvv'!$B$1:$AJ$1,0),FALSE)/1,0)</f>
        <v>14.082099999999997</v>
      </c>
      <c r="M196" s="40">
        <f>IFERROR(VLOOKUP($B196,Miljö!$B$1:$S$477,MATCH(M$2,Miljö!$B$1:$X$1,0),FALSE)/1,0)-IFERROR(VLOOKUP($B196,'Slutlig allokering kvv'!$B$2:$AC$462,MATCH(M$3,'Slutlig allokering kvv'!$B$1:$AJ$1,0),FALSE)/1,0)</f>
        <v>0.76043000000000016</v>
      </c>
      <c r="N196">
        <f>IFERROR(VLOOKUP($B196,Kraftvärmeprod!$B$1:$AH$479,MATCH(N$2,Kraftvärmeprod!$B$1:$AG$1,0),FALSE)/1,0)-IFERROR(VLOOKUP($B196,'Slutlig allokering kvv'!$B$2:$AC$462,MATCH(N$3,'Slutlig allokering kvv'!$B$1:$AJ$1,0),FALSE)/1,0)</f>
        <v>0</v>
      </c>
      <c r="O196">
        <f>IFERROR(VLOOKUP($B196,Kraftvärmeprod!$B$1:$AH$479,MATCH(O$2,Kraftvärmeprod!$B$1:$AG$1,0),FALSE)/1,0)-IFERROR(VLOOKUP($B196,'Slutlig allokering kvv'!$B$2:$AC$462,MATCH(O$3,'Slutlig allokering kvv'!$B$1:$AJ$1,0),FALSE)/1,0)</f>
        <v>0</v>
      </c>
      <c r="P196">
        <f>IFERROR(VLOOKUP($B196,Kraftvärmeprod!$B$1:$AH$479,MATCH(P$2,Kraftvärmeprod!$B$1:$AG$1,0),FALSE)/1,0)-IFERROR(VLOOKUP($B196,'Slutlig allokering kvv'!$B$2:$AC$462,MATCH(P$3,'Slutlig allokering kvv'!$B$1:$AJ$1,0),FALSE)/1,0)</f>
        <v>0</v>
      </c>
      <c r="Q196">
        <f>IFERROR(VLOOKUP($B196,Kraftvärmeprod!$B$1:$AH$479,MATCH(Q$2,Kraftvärmeprod!$B$1:$AG$1,0),FALSE)/1,0)-IFERROR(VLOOKUP($B196,'Slutlig allokering kvv'!$B$2:$AC$462,MATCH(Q$3,'Slutlig allokering kvv'!$B$1:$AJ$1,0),FALSE)/1,0)</f>
        <v>0</v>
      </c>
      <c r="R196">
        <f>IFERROR(VLOOKUP($B196,Kraftvärmeprod!$B$1:$AH$479,MATCH(R$2,Kraftvärmeprod!$B$1:$AG$1,0),FALSE)/1,0)-IFERROR(VLOOKUP($B196,'Slutlig allokering kvv'!$B$2:$AC$462,MATCH(R$3,'Slutlig allokering kvv'!$B$1:$AJ$1,0),FALSE)/1,0)</f>
        <v>7.3227000000000011</v>
      </c>
      <c r="S196">
        <f>IFERROR(VLOOKUP($B196,Kraftvärmeprod!$B$1:$AH$479,MATCH(S$2,Kraftvärmeprod!$B$1:$AG$1,0),FALSE)/1,0)-IFERROR(VLOOKUP($B196,'Slutlig allokering kvv'!$B$2:$AC$462,MATCH(S$3,'Slutlig allokering kvv'!$B$1:$AJ$1,0),FALSE)/1,0)</f>
        <v>0</v>
      </c>
      <c r="T196">
        <f>IFERROR(VLOOKUP($B196,Kraftvärmeprod!$B$1:$AH$479,MATCH(T$2,Kraftvärmeprod!$B$1:$AG$1,0),FALSE)/1,0)-IFERROR(VLOOKUP($B196,'Slutlig allokering kvv'!$B$2:$AC$462,MATCH(T$3,'Slutlig allokering kvv'!$B$1:$AJ$1,0),FALSE)/1,0)</f>
        <v>0</v>
      </c>
      <c r="U196">
        <f>IFERROR(VLOOKUP($B196,Kraftvärmeprod!$B$1:$AH$479,MATCH(U$2,Kraftvärmeprod!$B$1:$AG$1,0),FALSE)/1,0)-IFERROR(VLOOKUP($B196,'Slutlig allokering kvv'!$B$2:$AC$462,MATCH(U$3,'Slutlig allokering kvv'!$B$1:$AJ$1,0),FALSE)/1,0)</f>
        <v>0</v>
      </c>
      <c r="V196">
        <f>IFERROR(VLOOKUP($B196,Kraftvärmeprod!$B$1:$AH$479,MATCH(V$2,Kraftvärmeprod!$B$1:$AG$1,0),FALSE)/1,0)-IFERROR(VLOOKUP($B196,'Slutlig allokering kvv'!$B$2:$AC$462,MATCH(V$3,'Slutlig allokering kvv'!$B$1:$AJ$1,0),FALSE)/1,0)</f>
        <v>0</v>
      </c>
      <c r="W196">
        <f>IFERROR(VLOOKUP($B196,Kraftvärmeprod!$B$1:$AH$479,MATCH(W$2,Kraftvärmeprod!$B$1:$AG$1,0),FALSE)/1,0)-IFERROR(VLOOKUP($B196,'Slutlig allokering kvv'!$B$2:$AC$462,MATCH(W$3,'Slutlig allokering kvv'!$B$1:$AJ$1,0),FALSE)/1,0)</f>
        <v>0</v>
      </c>
      <c r="X196">
        <f>IFERROR(VLOOKUP($B196,Kraftvärmeprod!$B$1:$AH$479,MATCH(X$2,Kraftvärmeprod!$B$1:$AG$1,0),FALSE)/1,0)-IFERROR(VLOOKUP($B196,'Slutlig allokering kvv'!$B$2:$AC$462,MATCH(X$3,'Slutlig allokering kvv'!$B$1:$AJ$1,0),FALSE)/1,0)</f>
        <v>0</v>
      </c>
      <c r="Y196">
        <f>IFERROR(VLOOKUP($B196,Kraftvärmeprod!$B$1:$AH$479,MATCH(Y$2,Kraftvärmeprod!$B$1:$AG$1,0),FALSE)/1,0)-IFERROR(VLOOKUP($B196,'Slutlig allokering kvv'!$B$2:$AC$462,MATCH(Y$3,'Slutlig allokering kvv'!$B$1:$AJ$1,0),FALSE)/1,0)</f>
        <v>0</v>
      </c>
      <c r="Z196">
        <f>IFERROR(VLOOKUP($B196,Kraftvärmeprod!$B$1:$AH$479,MATCH(Z$2,Kraftvärmeprod!$B$1:$AG$1,0),FALSE)/1,0)-IFERROR(VLOOKUP($B196,'Slutlig allokering kvv'!$B$2:$AC$462,MATCH(Z$3,'Slutlig allokering kvv'!$B$1:$AJ$1,0),FALSE)/1,0)</f>
        <v>0</v>
      </c>
      <c r="AA196">
        <f>IFERROR(VLOOKUP($B196,Kraftvärmeprod!$B$1:$AH$479,MATCH(AA$2,Kraftvärmeprod!$B$1:$AG$1,0),FALSE)/1,0)-IFERROR(VLOOKUP($B196,'Slutlig allokering kvv'!$B$2:$AC$462,MATCH(AA$3,'Slutlig allokering kvv'!$B$1:$AJ$1,0),FALSE)/1,0)</f>
        <v>0</v>
      </c>
      <c r="AB196">
        <f>IFERROR(VLOOKUP($B196,Kraftvärmeprod!$B$1:$AH$479,MATCH(AB$2,Kraftvärmeprod!$B$1:$AG$1,0),FALSE)/1,0)-IFERROR(VLOOKUP($B196,'Slutlig allokering kvv'!$B$2:$AC$462,MATCH(AB$3,'Slutlig allokering kvv'!$B$1:$AJ$1,0),FALSE)/1,0)</f>
        <v>0</v>
      </c>
      <c r="AE196">
        <f t="shared" si="4"/>
        <v>25.347799999999996</v>
      </c>
      <c r="AG196">
        <f>IFERROR(VLOOKUP(B196,'Slutlig allokering kvv'!$B$2:$AJ$462,MATCH("Summa justerad allokerad tillförd energi (utan hjälpel och rökgaskondensering):",'Slutlig allokering kvv'!$B$1:$AK$1,0),FALSE)/1,"")</f>
        <v>64.652200000000008</v>
      </c>
      <c r="AI196" s="23">
        <f>IFERROR(1-VLOOKUP(B196,'Slutlig allokering kvv'!$B$2:$AJ$462,MATCH("Andel av bränsle i kvv som allokerats till värme, exklusive rökgaskondensering och hjälpel",'Slutlig allokering kvv'!$B$1:$AK$1,0),FALSE),"")</f>
        <v>0.28164222222222213</v>
      </c>
      <c r="AK196" s="23">
        <f t="shared" si="5"/>
        <v>0.28164222222222218</v>
      </c>
    </row>
    <row r="197" spans="1:37" x14ac:dyDescent="0.25">
      <c r="A197" s="2" t="s">
        <v>279</v>
      </c>
      <c r="B197" s="2" t="s">
        <v>281</v>
      </c>
      <c r="C197" s="2" t="str">
        <f>IFERROR(VLOOKUP($B197,Kraftvärmeprod!$B$1:$AH$479,MATCH(C$3,Kraftvärmeprod!$B$1:$AG$1,0),FALSE)/1,"")</f>
        <v/>
      </c>
      <c r="D197" s="2" t="str">
        <f>IFERROR(VLOOKUP($B197,Kraftvärmeprod!$B$1:$AH$479,MATCH(D$3,Kraftvärmeprod!$B$1:$AG$1,0),FALSE)/1,"")</f>
        <v/>
      </c>
      <c r="E197">
        <f>IFERROR(VLOOKUP($B197,Kraftvärmeprod!$B$1:$AH$479,MATCH(E$2,Kraftvärmeprod!$B$1:$AG$1,0),FALSE)/1,0)-IFERROR(VLOOKUP($B197,'Slutlig allokering kvv'!$B$2:$AC$462,MATCH(E$3,'Slutlig allokering kvv'!$B$1:$AJ$1,0),FALSE)/1,0)</f>
        <v>0</v>
      </c>
      <c r="F197">
        <f>IFERROR(VLOOKUP($B197,Kraftvärmeprod!$B$1:$AH$479,MATCH(F$2,Kraftvärmeprod!$B$1:$AG$1,0),FALSE)/1,0)-IFERROR(VLOOKUP($B197,'Slutlig allokering kvv'!$B$2:$AC$462,MATCH(F$3,'Slutlig allokering kvv'!$B$1:$AJ$1,0),FALSE)/1,0)</f>
        <v>0</v>
      </c>
      <c r="G197">
        <f>IFERROR(VLOOKUP($B197,Kraftvärmeprod!$B$1:$AH$479,MATCH(G$2,Kraftvärmeprod!$B$1:$AG$1,0),FALSE)/1,0)-IFERROR(VLOOKUP($B197,'Slutlig allokering kvv'!$B$2:$AC$462,MATCH(G$3,'Slutlig allokering kvv'!$B$1:$AJ$1,0),FALSE)/1,0)</f>
        <v>0</v>
      </c>
      <c r="H197">
        <f>IFERROR(VLOOKUP($B197,Kraftvärmeprod!$B$1:$AH$479,MATCH(H$2,Kraftvärmeprod!$B$1:$AG$1,0),FALSE)/1,0)-IFERROR(VLOOKUP($B197,'Slutlig allokering kvv'!$B$2:$AC$462,MATCH(H$3,'Slutlig allokering kvv'!$B$1:$AJ$1,0),FALSE)/1,0)</f>
        <v>0</v>
      </c>
      <c r="I197">
        <f>IFERROR(VLOOKUP($B197,Kraftvärmeprod!$B$1:$AH$479,MATCH(I$2,Kraftvärmeprod!$B$1:$AG$1,0),FALSE)/1,0)-IFERROR(VLOOKUP($B197,'Slutlig allokering kvv'!$B$2:$AC$462,MATCH(I$3,'Slutlig allokering kvv'!$B$1:$AJ$1,0),FALSE)/1,0)</f>
        <v>0</v>
      </c>
      <c r="J197">
        <f>IFERROR(VLOOKUP($B197,Kraftvärmeprod!$B$1:$AH$479,MATCH(J$2,Kraftvärmeprod!$B$1:$AG$1,0),FALSE)/1,0)-IFERROR(VLOOKUP($B197,'Slutlig allokering kvv'!$B$2:$AC$462,MATCH(J$3,'Slutlig allokering kvv'!$B$1:$AJ$1,0),FALSE)/1,0)</f>
        <v>0</v>
      </c>
      <c r="K197">
        <f>IFERROR(VLOOKUP($B197,Kraftvärmeprod!$B$1:$AH$479,MATCH(K$2,Kraftvärmeprod!$B$1:$AG$1,0),FALSE)/1,0)-IFERROR(VLOOKUP($B197,'Slutlig allokering kvv'!$B$2:$AC$462,MATCH(K$3,'Slutlig allokering kvv'!$B$1:$AJ$1,0),FALSE)/1,0)</f>
        <v>0</v>
      </c>
      <c r="L197">
        <f>IFERROR(VLOOKUP($B197,Kraftvärmeprod!$B$1:$AH$479,MATCH(L$2,Kraftvärmeprod!$B$1:$AG$1,0),FALSE)/1,0)-IFERROR(VLOOKUP($B197,'Slutlig allokering kvv'!$B$2:$AC$462,MATCH(L$3,'Slutlig allokering kvv'!$B$1:$AJ$1,0),FALSE)/1,0)</f>
        <v>0</v>
      </c>
      <c r="M197" s="40">
        <f>IFERROR(VLOOKUP($B197,Miljö!$B$1:$S$477,MATCH(M$2,Miljö!$B$1:$X$1,0),FALSE)/1,0)-IFERROR(VLOOKUP($B197,'Slutlig allokering kvv'!$B$2:$AC$462,MATCH(M$3,'Slutlig allokering kvv'!$B$1:$AJ$1,0),FALSE)/1,0)</f>
        <v>0</v>
      </c>
      <c r="N197">
        <f>IFERROR(VLOOKUP($B197,Kraftvärmeprod!$B$1:$AH$479,MATCH(N$2,Kraftvärmeprod!$B$1:$AG$1,0),FALSE)/1,0)-IFERROR(VLOOKUP($B197,'Slutlig allokering kvv'!$B$2:$AC$462,MATCH(N$3,'Slutlig allokering kvv'!$B$1:$AJ$1,0),FALSE)/1,0)</f>
        <v>0</v>
      </c>
      <c r="O197">
        <f>IFERROR(VLOOKUP($B197,Kraftvärmeprod!$B$1:$AH$479,MATCH(O$2,Kraftvärmeprod!$B$1:$AG$1,0),FALSE)/1,0)-IFERROR(VLOOKUP($B197,'Slutlig allokering kvv'!$B$2:$AC$462,MATCH(O$3,'Slutlig allokering kvv'!$B$1:$AJ$1,0),FALSE)/1,0)</f>
        <v>0</v>
      </c>
      <c r="P197">
        <f>IFERROR(VLOOKUP($B197,Kraftvärmeprod!$B$1:$AH$479,MATCH(P$2,Kraftvärmeprod!$B$1:$AG$1,0),FALSE)/1,0)-IFERROR(VLOOKUP($B197,'Slutlig allokering kvv'!$B$2:$AC$462,MATCH(P$3,'Slutlig allokering kvv'!$B$1:$AJ$1,0),FALSE)/1,0)</f>
        <v>0</v>
      </c>
      <c r="Q197">
        <f>IFERROR(VLOOKUP($B197,Kraftvärmeprod!$B$1:$AH$479,MATCH(Q$2,Kraftvärmeprod!$B$1:$AG$1,0),FALSE)/1,0)-IFERROR(VLOOKUP($B197,'Slutlig allokering kvv'!$B$2:$AC$462,MATCH(Q$3,'Slutlig allokering kvv'!$B$1:$AJ$1,0),FALSE)/1,0)</f>
        <v>0</v>
      </c>
      <c r="R197">
        <f>IFERROR(VLOOKUP($B197,Kraftvärmeprod!$B$1:$AH$479,MATCH(R$2,Kraftvärmeprod!$B$1:$AG$1,0),FALSE)/1,0)-IFERROR(VLOOKUP($B197,'Slutlig allokering kvv'!$B$2:$AC$462,MATCH(R$3,'Slutlig allokering kvv'!$B$1:$AJ$1,0),FALSE)/1,0)</f>
        <v>0</v>
      </c>
      <c r="S197">
        <f>IFERROR(VLOOKUP($B197,Kraftvärmeprod!$B$1:$AH$479,MATCH(S$2,Kraftvärmeprod!$B$1:$AG$1,0),FALSE)/1,0)-IFERROR(VLOOKUP($B197,'Slutlig allokering kvv'!$B$2:$AC$462,MATCH(S$3,'Slutlig allokering kvv'!$B$1:$AJ$1,0),FALSE)/1,0)</f>
        <v>0</v>
      </c>
      <c r="T197">
        <f>IFERROR(VLOOKUP($B197,Kraftvärmeprod!$B$1:$AH$479,MATCH(T$2,Kraftvärmeprod!$B$1:$AG$1,0),FALSE)/1,0)-IFERROR(VLOOKUP($B197,'Slutlig allokering kvv'!$B$2:$AC$462,MATCH(T$3,'Slutlig allokering kvv'!$B$1:$AJ$1,0),FALSE)/1,0)</f>
        <v>0</v>
      </c>
      <c r="U197">
        <f>IFERROR(VLOOKUP($B197,Kraftvärmeprod!$B$1:$AH$479,MATCH(U$2,Kraftvärmeprod!$B$1:$AG$1,0),FALSE)/1,0)-IFERROR(VLOOKUP($B197,'Slutlig allokering kvv'!$B$2:$AC$462,MATCH(U$3,'Slutlig allokering kvv'!$B$1:$AJ$1,0),FALSE)/1,0)</f>
        <v>0</v>
      </c>
      <c r="V197">
        <f>IFERROR(VLOOKUP($B197,Kraftvärmeprod!$B$1:$AH$479,MATCH(V$2,Kraftvärmeprod!$B$1:$AG$1,0),FALSE)/1,0)-IFERROR(VLOOKUP($B197,'Slutlig allokering kvv'!$B$2:$AC$462,MATCH(V$3,'Slutlig allokering kvv'!$B$1:$AJ$1,0),FALSE)/1,0)</f>
        <v>0</v>
      </c>
      <c r="W197">
        <f>IFERROR(VLOOKUP($B197,Kraftvärmeprod!$B$1:$AH$479,MATCH(W$2,Kraftvärmeprod!$B$1:$AG$1,0),FALSE)/1,0)-IFERROR(VLOOKUP($B197,'Slutlig allokering kvv'!$B$2:$AC$462,MATCH(W$3,'Slutlig allokering kvv'!$B$1:$AJ$1,0),FALSE)/1,0)</f>
        <v>0</v>
      </c>
      <c r="X197">
        <f>IFERROR(VLOOKUP($B197,Kraftvärmeprod!$B$1:$AH$479,MATCH(X$2,Kraftvärmeprod!$B$1:$AG$1,0),FALSE)/1,0)-IFERROR(VLOOKUP($B197,'Slutlig allokering kvv'!$B$2:$AC$462,MATCH(X$3,'Slutlig allokering kvv'!$B$1:$AJ$1,0),FALSE)/1,0)</f>
        <v>0</v>
      </c>
      <c r="Y197">
        <f>IFERROR(VLOOKUP($B197,Kraftvärmeprod!$B$1:$AH$479,MATCH(Y$2,Kraftvärmeprod!$B$1:$AG$1,0),FALSE)/1,0)-IFERROR(VLOOKUP($B197,'Slutlig allokering kvv'!$B$2:$AC$462,MATCH(Y$3,'Slutlig allokering kvv'!$B$1:$AJ$1,0),FALSE)/1,0)</f>
        <v>0</v>
      </c>
      <c r="Z197">
        <f>IFERROR(VLOOKUP($B197,Kraftvärmeprod!$B$1:$AH$479,MATCH(Z$2,Kraftvärmeprod!$B$1:$AG$1,0),FALSE)/1,0)-IFERROR(VLOOKUP($B197,'Slutlig allokering kvv'!$B$2:$AC$462,MATCH(Z$3,'Slutlig allokering kvv'!$B$1:$AJ$1,0),FALSE)/1,0)</f>
        <v>0</v>
      </c>
      <c r="AA197">
        <f>IFERROR(VLOOKUP($B197,Kraftvärmeprod!$B$1:$AH$479,MATCH(AA$2,Kraftvärmeprod!$B$1:$AG$1,0),FALSE)/1,0)-IFERROR(VLOOKUP($B197,'Slutlig allokering kvv'!$B$2:$AC$462,MATCH(AA$3,'Slutlig allokering kvv'!$B$1:$AJ$1,0),FALSE)/1,0)</f>
        <v>0</v>
      </c>
      <c r="AB197">
        <f>IFERROR(VLOOKUP($B197,Kraftvärmeprod!$B$1:$AH$479,MATCH(AB$2,Kraftvärmeprod!$B$1:$AG$1,0),FALSE)/1,0)-IFERROR(VLOOKUP($B197,'Slutlig allokering kvv'!$B$2:$AC$462,MATCH(AB$3,'Slutlig allokering kvv'!$B$1:$AJ$1,0),FALSE)/1,0)</f>
        <v>0</v>
      </c>
      <c r="AE197">
        <f t="shared" si="4"/>
        <v>0</v>
      </c>
      <c r="AG197">
        <f>IFERROR(VLOOKUP(B197,'Slutlig allokering kvv'!$B$2:$AJ$462,MATCH("Summa justerad allokerad tillförd energi (utan hjälpel och rökgaskondensering):",'Slutlig allokering kvv'!$B$1:$AK$1,0),FALSE)/1,"")</f>
        <v>0</v>
      </c>
      <c r="AI197" s="23" t="str">
        <f>IFERROR(1-VLOOKUP(B197,'Slutlig allokering kvv'!$B$2:$AJ$462,MATCH("Andel av bränsle i kvv som allokerats till värme, exklusive rökgaskondensering och hjälpel",'Slutlig allokering kvv'!$B$1:$AK$1,0),FALSE),"")</f>
        <v/>
      </c>
      <c r="AK197" s="23" t="str">
        <f t="shared" si="5"/>
        <v/>
      </c>
    </row>
    <row r="198" spans="1:37" x14ac:dyDescent="0.25">
      <c r="A198" s="2" t="s">
        <v>279</v>
      </c>
      <c r="B198" s="2" t="s">
        <v>282</v>
      </c>
      <c r="C198" s="2" t="str">
        <f>IFERROR(VLOOKUP($B198,Kraftvärmeprod!$B$1:$AH$479,MATCH(C$3,Kraftvärmeprod!$B$1:$AG$1,0),FALSE)/1,"")</f>
        <v/>
      </c>
      <c r="D198" s="2" t="str">
        <f>IFERROR(VLOOKUP($B198,Kraftvärmeprod!$B$1:$AH$479,MATCH(D$3,Kraftvärmeprod!$B$1:$AG$1,0),FALSE)/1,"")</f>
        <v/>
      </c>
      <c r="E198">
        <f>IFERROR(VLOOKUP($B198,Kraftvärmeprod!$B$1:$AH$479,MATCH(E$2,Kraftvärmeprod!$B$1:$AG$1,0),FALSE)/1,0)-IFERROR(VLOOKUP($B198,'Slutlig allokering kvv'!$B$2:$AC$462,MATCH(E$3,'Slutlig allokering kvv'!$B$1:$AJ$1,0),FALSE)/1,0)</f>
        <v>0</v>
      </c>
      <c r="F198">
        <f>IFERROR(VLOOKUP($B198,Kraftvärmeprod!$B$1:$AH$479,MATCH(F$2,Kraftvärmeprod!$B$1:$AG$1,0),FALSE)/1,0)-IFERROR(VLOOKUP($B198,'Slutlig allokering kvv'!$B$2:$AC$462,MATCH(F$3,'Slutlig allokering kvv'!$B$1:$AJ$1,0),FALSE)/1,0)</f>
        <v>0</v>
      </c>
      <c r="G198">
        <f>IFERROR(VLOOKUP($B198,Kraftvärmeprod!$B$1:$AH$479,MATCH(G$2,Kraftvärmeprod!$B$1:$AG$1,0),FALSE)/1,0)-IFERROR(VLOOKUP($B198,'Slutlig allokering kvv'!$B$2:$AC$462,MATCH(G$3,'Slutlig allokering kvv'!$B$1:$AJ$1,0),FALSE)/1,0)</f>
        <v>0</v>
      </c>
      <c r="H198">
        <f>IFERROR(VLOOKUP($B198,Kraftvärmeprod!$B$1:$AH$479,MATCH(H$2,Kraftvärmeprod!$B$1:$AG$1,0),FALSE)/1,0)-IFERROR(VLOOKUP($B198,'Slutlig allokering kvv'!$B$2:$AC$462,MATCH(H$3,'Slutlig allokering kvv'!$B$1:$AJ$1,0),FALSE)/1,0)</f>
        <v>0</v>
      </c>
      <c r="I198">
        <f>IFERROR(VLOOKUP($B198,Kraftvärmeprod!$B$1:$AH$479,MATCH(I$2,Kraftvärmeprod!$B$1:$AG$1,0),FALSE)/1,0)-IFERROR(VLOOKUP($B198,'Slutlig allokering kvv'!$B$2:$AC$462,MATCH(I$3,'Slutlig allokering kvv'!$B$1:$AJ$1,0),FALSE)/1,0)</f>
        <v>0</v>
      </c>
      <c r="J198">
        <f>IFERROR(VLOOKUP($B198,Kraftvärmeprod!$B$1:$AH$479,MATCH(J$2,Kraftvärmeprod!$B$1:$AG$1,0),FALSE)/1,0)-IFERROR(VLOOKUP($B198,'Slutlig allokering kvv'!$B$2:$AC$462,MATCH(J$3,'Slutlig allokering kvv'!$B$1:$AJ$1,0),FALSE)/1,0)</f>
        <v>0</v>
      </c>
      <c r="K198">
        <f>IFERROR(VLOOKUP($B198,Kraftvärmeprod!$B$1:$AH$479,MATCH(K$2,Kraftvärmeprod!$B$1:$AG$1,0),FALSE)/1,0)-IFERROR(VLOOKUP($B198,'Slutlig allokering kvv'!$B$2:$AC$462,MATCH(K$3,'Slutlig allokering kvv'!$B$1:$AJ$1,0),FALSE)/1,0)</f>
        <v>0</v>
      </c>
      <c r="L198">
        <f>IFERROR(VLOOKUP($B198,Kraftvärmeprod!$B$1:$AH$479,MATCH(L$2,Kraftvärmeprod!$B$1:$AG$1,0),FALSE)/1,0)-IFERROR(VLOOKUP($B198,'Slutlig allokering kvv'!$B$2:$AC$462,MATCH(L$3,'Slutlig allokering kvv'!$B$1:$AJ$1,0),FALSE)/1,0)</f>
        <v>0</v>
      </c>
      <c r="M198" s="40">
        <f>IFERROR(VLOOKUP($B198,Miljö!$B$1:$S$477,MATCH(M$2,Miljö!$B$1:$X$1,0),FALSE)/1,0)-IFERROR(VLOOKUP($B198,'Slutlig allokering kvv'!$B$2:$AC$462,MATCH(M$3,'Slutlig allokering kvv'!$B$1:$AJ$1,0),FALSE)/1,0)</f>
        <v>0</v>
      </c>
      <c r="N198">
        <f>IFERROR(VLOOKUP($B198,Kraftvärmeprod!$B$1:$AH$479,MATCH(N$2,Kraftvärmeprod!$B$1:$AG$1,0),FALSE)/1,0)-IFERROR(VLOOKUP($B198,'Slutlig allokering kvv'!$B$2:$AC$462,MATCH(N$3,'Slutlig allokering kvv'!$B$1:$AJ$1,0),FALSE)/1,0)</f>
        <v>0</v>
      </c>
      <c r="O198">
        <f>IFERROR(VLOOKUP($B198,Kraftvärmeprod!$B$1:$AH$479,MATCH(O$2,Kraftvärmeprod!$B$1:$AG$1,0),FALSE)/1,0)-IFERROR(VLOOKUP($B198,'Slutlig allokering kvv'!$B$2:$AC$462,MATCH(O$3,'Slutlig allokering kvv'!$B$1:$AJ$1,0),FALSE)/1,0)</f>
        <v>0</v>
      </c>
      <c r="P198">
        <f>IFERROR(VLOOKUP($B198,Kraftvärmeprod!$B$1:$AH$479,MATCH(P$2,Kraftvärmeprod!$B$1:$AG$1,0),FALSE)/1,0)-IFERROR(VLOOKUP($B198,'Slutlig allokering kvv'!$B$2:$AC$462,MATCH(P$3,'Slutlig allokering kvv'!$B$1:$AJ$1,0),FALSE)/1,0)</f>
        <v>0</v>
      </c>
      <c r="Q198">
        <f>IFERROR(VLOOKUP($B198,Kraftvärmeprod!$B$1:$AH$479,MATCH(Q$2,Kraftvärmeprod!$B$1:$AG$1,0),FALSE)/1,0)-IFERROR(VLOOKUP($B198,'Slutlig allokering kvv'!$B$2:$AC$462,MATCH(Q$3,'Slutlig allokering kvv'!$B$1:$AJ$1,0),FALSE)/1,0)</f>
        <v>0</v>
      </c>
      <c r="R198">
        <f>IFERROR(VLOOKUP($B198,Kraftvärmeprod!$B$1:$AH$479,MATCH(R$2,Kraftvärmeprod!$B$1:$AG$1,0),FALSE)/1,0)-IFERROR(VLOOKUP($B198,'Slutlig allokering kvv'!$B$2:$AC$462,MATCH(R$3,'Slutlig allokering kvv'!$B$1:$AJ$1,0),FALSE)/1,0)</f>
        <v>0</v>
      </c>
      <c r="S198">
        <f>IFERROR(VLOOKUP($B198,Kraftvärmeprod!$B$1:$AH$479,MATCH(S$2,Kraftvärmeprod!$B$1:$AG$1,0),FALSE)/1,0)-IFERROR(VLOOKUP($B198,'Slutlig allokering kvv'!$B$2:$AC$462,MATCH(S$3,'Slutlig allokering kvv'!$B$1:$AJ$1,0),FALSE)/1,0)</f>
        <v>0</v>
      </c>
      <c r="T198">
        <f>IFERROR(VLOOKUP($B198,Kraftvärmeprod!$B$1:$AH$479,MATCH(T$2,Kraftvärmeprod!$B$1:$AG$1,0),FALSE)/1,0)-IFERROR(VLOOKUP($B198,'Slutlig allokering kvv'!$B$2:$AC$462,MATCH(T$3,'Slutlig allokering kvv'!$B$1:$AJ$1,0),FALSE)/1,0)</f>
        <v>0</v>
      </c>
      <c r="U198">
        <f>IFERROR(VLOOKUP($B198,Kraftvärmeprod!$B$1:$AH$479,MATCH(U$2,Kraftvärmeprod!$B$1:$AG$1,0),FALSE)/1,0)-IFERROR(VLOOKUP($B198,'Slutlig allokering kvv'!$B$2:$AC$462,MATCH(U$3,'Slutlig allokering kvv'!$B$1:$AJ$1,0),FALSE)/1,0)</f>
        <v>0</v>
      </c>
      <c r="V198">
        <f>IFERROR(VLOOKUP($B198,Kraftvärmeprod!$B$1:$AH$479,MATCH(V$2,Kraftvärmeprod!$B$1:$AG$1,0),FALSE)/1,0)-IFERROR(VLOOKUP($B198,'Slutlig allokering kvv'!$B$2:$AC$462,MATCH(V$3,'Slutlig allokering kvv'!$B$1:$AJ$1,0),FALSE)/1,0)</f>
        <v>0</v>
      </c>
      <c r="W198">
        <f>IFERROR(VLOOKUP($B198,Kraftvärmeprod!$B$1:$AH$479,MATCH(W$2,Kraftvärmeprod!$B$1:$AG$1,0),FALSE)/1,0)-IFERROR(VLOOKUP($B198,'Slutlig allokering kvv'!$B$2:$AC$462,MATCH(W$3,'Slutlig allokering kvv'!$B$1:$AJ$1,0),FALSE)/1,0)</f>
        <v>0</v>
      </c>
      <c r="X198">
        <f>IFERROR(VLOOKUP($B198,Kraftvärmeprod!$B$1:$AH$479,MATCH(X$2,Kraftvärmeprod!$B$1:$AG$1,0),FALSE)/1,0)-IFERROR(VLOOKUP($B198,'Slutlig allokering kvv'!$B$2:$AC$462,MATCH(X$3,'Slutlig allokering kvv'!$B$1:$AJ$1,0),FALSE)/1,0)</f>
        <v>0</v>
      </c>
      <c r="Y198">
        <f>IFERROR(VLOOKUP($B198,Kraftvärmeprod!$B$1:$AH$479,MATCH(Y$2,Kraftvärmeprod!$B$1:$AG$1,0),FALSE)/1,0)-IFERROR(VLOOKUP($B198,'Slutlig allokering kvv'!$B$2:$AC$462,MATCH(Y$3,'Slutlig allokering kvv'!$B$1:$AJ$1,0),FALSE)/1,0)</f>
        <v>0</v>
      </c>
      <c r="Z198">
        <f>IFERROR(VLOOKUP($B198,Kraftvärmeprod!$B$1:$AH$479,MATCH(Z$2,Kraftvärmeprod!$B$1:$AG$1,0),FALSE)/1,0)-IFERROR(VLOOKUP($B198,'Slutlig allokering kvv'!$B$2:$AC$462,MATCH(Z$3,'Slutlig allokering kvv'!$B$1:$AJ$1,0),FALSE)/1,0)</f>
        <v>0</v>
      </c>
      <c r="AA198">
        <f>IFERROR(VLOOKUP($B198,Kraftvärmeprod!$B$1:$AH$479,MATCH(AA$2,Kraftvärmeprod!$B$1:$AG$1,0),FALSE)/1,0)-IFERROR(VLOOKUP($B198,'Slutlig allokering kvv'!$B$2:$AC$462,MATCH(AA$3,'Slutlig allokering kvv'!$B$1:$AJ$1,0),FALSE)/1,0)</f>
        <v>0</v>
      </c>
      <c r="AB198">
        <f>IFERROR(VLOOKUP($B198,Kraftvärmeprod!$B$1:$AH$479,MATCH(AB$2,Kraftvärmeprod!$B$1:$AG$1,0),FALSE)/1,0)-IFERROR(VLOOKUP($B198,'Slutlig allokering kvv'!$B$2:$AC$462,MATCH(AB$3,'Slutlig allokering kvv'!$B$1:$AJ$1,0),FALSE)/1,0)</f>
        <v>0</v>
      </c>
      <c r="AE198">
        <f t="shared" ref="AE198:AE261" si="6">SUM(E198:AB198)-M198</f>
        <v>0</v>
      </c>
      <c r="AG198">
        <f>IFERROR(VLOOKUP(B198,'Slutlig allokering kvv'!$B$2:$AJ$462,MATCH("Summa justerad allokerad tillförd energi (utan hjälpel och rökgaskondensering):",'Slutlig allokering kvv'!$B$1:$AK$1,0),FALSE)/1,"")</f>
        <v>0</v>
      </c>
      <c r="AI198" s="23" t="str">
        <f>IFERROR(1-VLOOKUP(B198,'Slutlig allokering kvv'!$B$2:$AJ$462,MATCH("Andel av bränsle i kvv som allokerats till värme, exklusive rökgaskondensering och hjälpel",'Slutlig allokering kvv'!$B$1:$AK$1,0),FALSE),"")</f>
        <v/>
      </c>
      <c r="AK198" s="23" t="str">
        <f t="shared" ref="AK198:AK261" si="7">IFERROR(AE198/(AE198+AG198),"")</f>
        <v/>
      </c>
    </row>
    <row r="199" spans="1:37" x14ac:dyDescent="0.25">
      <c r="A199" s="2" t="s">
        <v>283</v>
      </c>
      <c r="B199" s="2" t="s">
        <v>284</v>
      </c>
      <c r="C199" s="2" t="str">
        <f>IFERROR(VLOOKUP($B199,Kraftvärmeprod!$B$1:$AH$479,MATCH(C$3,Kraftvärmeprod!$B$1:$AG$1,0),FALSE)/1,"")</f>
        <v/>
      </c>
      <c r="D199" s="2" t="str">
        <f>IFERROR(VLOOKUP($B199,Kraftvärmeprod!$B$1:$AH$479,MATCH(D$3,Kraftvärmeprod!$B$1:$AG$1,0),FALSE)/1,"")</f>
        <v/>
      </c>
      <c r="E199">
        <f>IFERROR(VLOOKUP($B199,Kraftvärmeprod!$B$1:$AH$479,MATCH(E$2,Kraftvärmeprod!$B$1:$AG$1,0),FALSE)/1,0)-IFERROR(VLOOKUP($B199,'Slutlig allokering kvv'!$B$2:$AC$462,MATCH(E$3,'Slutlig allokering kvv'!$B$1:$AJ$1,0),FALSE)/1,0)</f>
        <v>0</v>
      </c>
      <c r="F199">
        <f>IFERROR(VLOOKUP($B199,Kraftvärmeprod!$B$1:$AH$479,MATCH(F$2,Kraftvärmeprod!$B$1:$AG$1,0),FALSE)/1,0)-IFERROR(VLOOKUP($B199,'Slutlig allokering kvv'!$B$2:$AC$462,MATCH(F$3,'Slutlig allokering kvv'!$B$1:$AJ$1,0),FALSE)/1,0)</f>
        <v>0</v>
      </c>
      <c r="G199">
        <f>IFERROR(VLOOKUP($B199,Kraftvärmeprod!$B$1:$AH$479,MATCH(G$2,Kraftvärmeprod!$B$1:$AG$1,0),FALSE)/1,0)-IFERROR(VLOOKUP($B199,'Slutlig allokering kvv'!$B$2:$AC$462,MATCH(G$3,'Slutlig allokering kvv'!$B$1:$AJ$1,0),FALSE)/1,0)</f>
        <v>0</v>
      </c>
      <c r="H199">
        <f>IFERROR(VLOOKUP($B199,Kraftvärmeprod!$B$1:$AH$479,MATCH(H$2,Kraftvärmeprod!$B$1:$AG$1,0),FALSE)/1,0)-IFERROR(VLOOKUP($B199,'Slutlig allokering kvv'!$B$2:$AC$462,MATCH(H$3,'Slutlig allokering kvv'!$B$1:$AJ$1,0),FALSE)/1,0)</f>
        <v>0</v>
      </c>
      <c r="I199">
        <f>IFERROR(VLOOKUP($B199,Kraftvärmeprod!$B$1:$AH$479,MATCH(I$2,Kraftvärmeprod!$B$1:$AG$1,0),FALSE)/1,0)-IFERROR(VLOOKUP($B199,'Slutlig allokering kvv'!$B$2:$AC$462,MATCH(I$3,'Slutlig allokering kvv'!$B$1:$AJ$1,0),FALSE)/1,0)</f>
        <v>0</v>
      </c>
      <c r="J199">
        <f>IFERROR(VLOOKUP($B199,Kraftvärmeprod!$B$1:$AH$479,MATCH(J$2,Kraftvärmeprod!$B$1:$AG$1,0),FALSE)/1,0)-IFERROR(VLOOKUP($B199,'Slutlig allokering kvv'!$B$2:$AC$462,MATCH(J$3,'Slutlig allokering kvv'!$B$1:$AJ$1,0),FALSE)/1,0)</f>
        <v>0</v>
      </c>
      <c r="K199">
        <f>IFERROR(VLOOKUP($B199,Kraftvärmeprod!$B$1:$AH$479,MATCH(K$2,Kraftvärmeprod!$B$1:$AG$1,0),FALSE)/1,0)-IFERROR(VLOOKUP($B199,'Slutlig allokering kvv'!$B$2:$AC$462,MATCH(K$3,'Slutlig allokering kvv'!$B$1:$AJ$1,0),FALSE)/1,0)</f>
        <v>0</v>
      </c>
      <c r="L199">
        <f>IFERROR(VLOOKUP($B199,Kraftvärmeprod!$B$1:$AH$479,MATCH(L$2,Kraftvärmeprod!$B$1:$AG$1,0),FALSE)/1,0)-IFERROR(VLOOKUP($B199,'Slutlig allokering kvv'!$B$2:$AC$462,MATCH(L$3,'Slutlig allokering kvv'!$B$1:$AJ$1,0),FALSE)/1,0)</f>
        <v>0</v>
      </c>
      <c r="M199" s="40">
        <f>IFERROR(VLOOKUP($B199,Miljö!$B$1:$S$477,MATCH(M$2,Miljö!$B$1:$X$1,0),FALSE)/1,0)-IFERROR(VLOOKUP($B199,'Slutlig allokering kvv'!$B$2:$AC$462,MATCH(M$3,'Slutlig allokering kvv'!$B$1:$AJ$1,0),FALSE)/1,0)</f>
        <v>0</v>
      </c>
      <c r="N199">
        <f>IFERROR(VLOOKUP($B199,Kraftvärmeprod!$B$1:$AH$479,MATCH(N$2,Kraftvärmeprod!$B$1:$AG$1,0),FALSE)/1,0)-IFERROR(VLOOKUP($B199,'Slutlig allokering kvv'!$B$2:$AC$462,MATCH(N$3,'Slutlig allokering kvv'!$B$1:$AJ$1,0),FALSE)/1,0)</f>
        <v>0</v>
      </c>
      <c r="O199">
        <f>IFERROR(VLOOKUP($B199,Kraftvärmeprod!$B$1:$AH$479,MATCH(O$2,Kraftvärmeprod!$B$1:$AG$1,0),FALSE)/1,0)-IFERROR(VLOOKUP($B199,'Slutlig allokering kvv'!$B$2:$AC$462,MATCH(O$3,'Slutlig allokering kvv'!$B$1:$AJ$1,0),FALSE)/1,0)</f>
        <v>0</v>
      </c>
      <c r="P199">
        <f>IFERROR(VLOOKUP($B199,Kraftvärmeprod!$B$1:$AH$479,MATCH(P$2,Kraftvärmeprod!$B$1:$AG$1,0),FALSE)/1,0)-IFERROR(VLOOKUP($B199,'Slutlig allokering kvv'!$B$2:$AC$462,MATCH(P$3,'Slutlig allokering kvv'!$B$1:$AJ$1,0),FALSE)/1,0)</f>
        <v>0</v>
      </c>
      <c r="Q199">
        <f>IFERROR(VLOOKUP($B199,Kraftvärmeprod!$B$1:$AH$479,MATCH(Q$2,Kraftvärmeprod!$B$1:$AG$1,0),FALSE)/1,0)-IFERROR(VLOOKUP($B199,'Slutlig allokering kvv'!$B$2:$AC$462,MATCH(Q$3,'Slutlig allokering kvv'!$B$1:$AJ$1,0),FALSE)/1,0)</f>
        <v>0</v>
      </c>
      <c r="R199">
        <f>IFERROR(VLOOKUP($B199,Kraftvärmeprod!$B$1:$AH$479,MATCH(R$2,Kraftvärmeprod!$B$1:$AG$1,0),FALSE)/1,0)-IFERROR(VLOOKUP($B199,'Slutlig allokering kvv'!$B$2:$AC$462,MATCH(R$3,'Slutlig allokering kvv'!$B$1:$AJ$1,0),FALSE)/1,0)</f>
        <v>0</v>
      </c>
      <c r="S199">
        <f>IFERROR(VLOOKUP($B199,Kraftvärmeprod!$B$1:$AH$479,MATCH(S$2,Kraftvärmeprod!$B$1:$AG$1,0),FALSE)/1,0)-IFERROR(VLOOKUP($B199,'Slutlig allokering kvv'!$B$2:$AC$462,MATCH(S$3,'Slutlig allokering kvv'!$B$1:$AJ$1,0),FALSE)/1,0)</f>
        <v>0</v>
      </c>
      <c r="T199">
        <f>IFERROR(VLOOKUP($B199,Kraftvärmeprod!$B$1:$AH$479,MATCH(T$2,Kraftvärmeprod!$B$1:$AG$1,0),FALSE)/1,0)-IFERROR(VLOOKUP($B199,'Slutlig allokering kvv'!$B$2:$AC$462,MATCH(T$3,'Slutlig allokering kvv'!$B$1:$AJ$1,0),FALSE)/1,0)</f>
        <v>0</v>
      </c>
      <c r="U199">
        <f>IFERROR(VLOOKUP($B199,Kraftvärmeprod!$B$1:$AH$479,MATCH(U$2,Kraftvärmeprod!$B$1:$AG$1,0),FALSE)/1,0)-IFERROR(VLOOKUP($B199,'Slutlig allokering kvv'!$B$2:$AC$462,MATCH(U$3,'Slutlig allokering kvv'!$B$1:$AJ$1,0),FALSE)/1,0)</f>
        <v>0</v>
      </c>
      <c r="V199">
        <f>IFERROR(VLOOKUP($B199,Kraftvärmeprod!$B$1:$AH$479,MATCH(V$2,Kraftvärmeprod!$B$1:$AG$1,0),FALSE)/1,0)-IFERROR(VLOOKUP($B199,'Slutlig allokering kvv'!$B$2:$AC$462,MATCH(V$3,'Slutlig allokering kvv'!$B$1:$AJ$1,0),FALSE)/1,0)</f>
        <v>0</v>
      </c>
      <c r="W199">
        <f>IFERROR(VLOOKUP($B199,Kraftvärmeprod!$B$1:$AH$479,MATCH(W$2,Kraftvärmeprod!$B$1:$AG$1,0),FALSE)/1,0)-IFERROR(VLOOKUP($B199,'Slutlig allokering kvv'!$B$2:$AC$462,MATCH(W$3,'Slutlig allokering kvv'!$B$1:$AJ$1,0),FALSE)/1,0)</f>
        <v>0</v>
      </c>
      <c r="X199">
        <f>IFERROR(VLOOKUP($B199,Kraftvärmeprod!$B$1:$AH$479,MATCH(X$2,Kraftvärmeprod!$B$1:$AG$1,0),FALSE)/1,0)-IFERROR(VLOOKUP($B199,'Slutlig allokering kvv'!$B$2:$AC$462,MATCH(X$3,'Slutlig allokering kvv'!$B$1:$AJ$1,0),FALSE)/1,0)</f>
        <v>0</v>
      </c>
      <c r="Y199">
        <f>IFERROR(VLOOKUP($B199,Kraftvärmeprod!$B$1:$AH$479,MATCH(Y$2,Kraftvärmeprod!$B$1:$AG$1,0),FALSE)/1,0)-IFERROR(VLOOKUP($B199,'Slutlig allokering kvv'!$B$2:$AC$462,MATCH(Y$3,'Slutlig allokering kvv'!$B$1:$AJ$1,0),FALSE)/1,0)</f>
        <v>0</v>
      </c>
      <c r="Z199">
        <f>IFERROR(VLOOKUP($B199,Kraftvärmeprod!$B$1:$AH$479,MATCH(Z$2,Kraftvärmeprod!$B$1:$AG$1,0),FALSE)/1,0)-IFERROR(VLOOKUP($B199,'Slutlig allokering kvv'!$B$2:$AC$462,MATCH(Z$3,'Slutlig allokering kvv'!$B$1:$AJ$1,0),FALSE)/1,0)</f>
        <v>0</v>
      </c>
      <c r="AA199">
        <f>IFERROR(VLOOKUP($B199,Kraftvärmeprod!$B$1:$AH$479,MATCH(AA$2,Kraftvärmeprod!$B$1:$AG$1,0),FALSE)/1,0)-IFERROR(VLOOKUP($B199,'Slutlig allokering kvv'!$B$2:$AC$462,MATCH(AA$3,'Slutlig allokering kvv'!$B$1:$AJ$1,0),FALSE)/1,0)</f>
        <v>0</v>
      </c>
      <c r="AB199">
        <f>IFERROR(VLOOKUP($B199,Kraftvärmeprod!$B$1:$AH$479,MATCH(AB$2,Kraftvärmeprod!$B$1:$AG$1,0),FALSE)/1,0)-IFERROR(VLOOKUP($B199,'Slutlig allokering kvv'!$B$2:$AC$462,MATCH(AB$3,'Slutlig allokering kvv'!$B$1:$AJ$1,0),FALSE)/1,0)</f>
        <v>0</v>
      </c>
      <c r="AE199">
        <f t="shared" si="6"/>
        <v>0</v>
      </c>
      <c r="AG199">
        <f>IFERROR(VLOOKUP(B199,'Slutlig allokering kvv'!$B$2:$AJ$462,MATCH("Summa justerad allokerad tillförd energi (utan hjälpel och rökgaskondensering):",'Slutlig allokering kvv'!$B$1:$AK$1,0),FALSE)/1,"")</f>
        <v>0</v>
      </c>
      <c r="AI199" s="23" t="str">
        <f>IFERROR(1-VLOOKUP(B199,'Slutlig allokering kvv'!$B$2:$AJ$462,MATCH("Andel av bränsle i kvv som allokerats till värme, exklusive rökgaskondensering och hjälpel",'Slutlig allokering kvv'!$B$1:$AK$1,0),FALSE),"")</f>
        <v/>
      </c>
      <c r="AK199" s="23" t="str">
        <f t="shared" si="7"/>
        <v/>
      </c>
    </row>
    <row r="200" spans="1:37" x14ac:dyDescent="0.25">
      <c r="A200" s="2" t="s">
        <v>285</v>
      </c>
      <c r="B200" s="2" t="s">
        <v>286</v>
      </c>
      <c r="C200" s="2" t="str">
        <f>IFERROR(VLOOKUP($B200,Kraftvärmeprod!$B$1:$AH$479,MATCH(C$3,Kraftvärmeprod!$B$1:$AG$1,0),FALSE)/1,"")</f>
        <v/>
      </c>
      <c r="D200" s="2" t="str">
        <f>IFERROR(VLOOKUP($B200,Kraftvärmeprod!$B$1:$AH$479,MATCH(D$3,Kraftvärmeprod!$B$1:$AG$1,0),FALSE)/1,"")</f>
        <v/>
      </c>
      <c r="E200">
        <f>IFERROR(VLOOKUP($B200,Kraftvärmeprod!$B$1:$AH$479,MATCH(E$2,Kraftvärmeprod!$B$1:$AG$1,0),FALSE)/1,0)-IFERROR(VLOOKUP($B200,'Slutlig allokering kvv'!$B$2:$AC$462,MATCH(E$3,'Slutlig allokering kvv'!$B$1:$AJ$1,0),FALSE)/1,0)</f>
        <v>0</v>
      </c>
      <c r="F200">
        <f>IFERROR(VLOOKUP($B200,Kraftvärmeprod!$B$1:$AH$479,MATCH(F$2,Kraftvärmeprod!$B$1:$AG$1,0),FALSE)/1,0)-IFERROR(VLOOKUP($B200,'Slutlig allokering kvv'!$B$2:$AC$462,MATCH(F$3,'Slutlig allokering kvv'!$B$1:$AJ$1,0),FALSE)/1,0)</f>
        <v>0</v>
      </c>
      <c r="G200">
        <f>IFERROR(VLOOKUP($B200,Kraftvärmeprod!$B$1:$AH$479,MATCH(G$2,Kraftvärmeprod!$B$1:$AG$1,0),FALSE)/1,0)-IFERROR(VLOOKUP($B200,'Slutlig allokering kvv'!$B$2:$AC$462,MATCH(G$3,'Slutlig allokering kvv'!$B$1:$AJ$1,0),FALSE)/1,0)</f>
        <v>0</v>
      </c>
      <c r="H200">
        <f>IFERROR(VLOOKUP($B200,Kraftvärmeprod!$B$1:$AH$479,MATCH(H$2,Kraftvärmeprod!$B$1:$AG$1,0),FALSE)/1,0)-IFERROR(VLOOKUP($B200,'Slutlig allokering kvv'!$B$2:$AC$462,MATCH(H$3,'Slutlig allokering kvv'!$B$1:$AJ$1,0),FALSE)/1,0)</f>
        <v>0</v>
      </c>
      <c r="I200">
        <f>IFERROR(VLOOKUP($B200,Kraftvärmeprod!$B$1:$AH$479,MATCH(I$2,Kraftvärmeprod!$B$1:$AG$1,0),FALSE)/1,0)-IFERROR(VLOOKUP($B200,'Slutlig allokering kvv'!$B$2:$AC$462,MATCH(I$3,'Slutlig allokering kvv'!$B$1:$AJ$1,0),FALSE)/1,0)</f>
        <v>0</v>
      </c>
      <c r="J200">
        <f>IFERROR(VLOOKUP($B200,Kraftvärmeprod!$B$1:$AH$479,MATCH(J$2,Kraftvärmeprod!$B$1:$AG$1,0),FALSE)/1,0)-IFERROR(VLOOKUP($B200,'Slutlig allokering kvv'!$B$2:$AC$462,MATCH(J$3,'Slutlig allokering kvv'!$B$1:$AJ$1,0),FALSE)/1,0)</f>
        <v>0</v>
      </c>
      <c r="K200">
        <f>IFERROR(VLOOKUP($B200,Kraftvärmeprod!$B$1:$AH$479,MATCH(K$2,Kraftvärmeprod!$B$1:$AG$1,0),FALSE)/1,0)-IFERROR(VLOOKUP($B200,'Slutlig allokering kvv'!$B$2:$AC$462,MATCH(K$3,'Slutlig allokering kvv'!$B$1:$AJ$1,0),FALSE)/1,0)</f>
        <v>0</v>
      </c>
      <c r="L200">
        <f>IFERROR(VLOOKUP($B200,Kraftvärmeprod!$B$1:$AH$479,MATCH(L$2,Kraftvärmeprod!$B$1:$AG$1,0),FALSE)/1,0)-IFERROR(VLOOKUP($B200,'Slutlig allokering kvv'!$B$2:$AC$462,MATCH(L$3,'Slutlig allokering kvv'!$B$1:$AJ$1,0),FALSE)/1,0)</f>
        <v>0</v>
      </c>
      <c r="M200" s="40">
        <f>IFERROR(VLOOKUP($B200,Miljö!$B$1:$S$477,MATCH(M$2,Miljö!$B$1:$X$1,0),FALSE)/1,0)-IFERROR(VLOOKUP($B200,'Slutlig allokering kvv'!$B$2:$AC$462,MATCH(M$3,'Slutlig allokering kvv'!$B$1:$AJ$1,0),FALSE)/1,0)</f>
        <v>0</v>
      </c>
      <c r="N200">
        <f>IFERROR(VLOOKUP($B200,Kraftvärmeprod!$B$1:$AH$479,MATCH(N$2,Kraftvärmeprod!$B$1:$AG$1,0),FALSE)/1,0)-IFERROR(VLOOKUP($B200,'Slutlig allokering kvv'!$B$2:$AC$462,MATCH(N$3,'Slutlig allokering kvv'!$B$1:$AJ$1,0),FALSE)/1,0)</f>
        <v>0</v>
      </c>
      <c r="O200">
        <f>IFERROR(VLOOKUP($B200,Kraftvärmeprod!$B$1:$AH$479,MATCH(O$2,Kraftvärmeprod!$B$1:$AG$1,0),FALSE)/1,0)-IFERROR(VLOOKUP($B200,'Slutlig allokering kvv'!$B$2:$AC$462,MATCH(O$3,'Slutlig allokering kvv'!$B$1:$AJ$1,0),FALSE)/1,0)</f>
        <v>0</v>
      </c>
      <c r="P200">
        <f>IFERROR(VLOOKUP($B200,Kraftvärmeprod!$B$1:$AH$479,MATCH(P$2,Kraftvärmeprod!$B$1:$AG$1,0),FALSE)/1,0)-IFERROR(VLOOKUP($B200,'Slutlig allokering kvv'!$B$2:$AC$462,MATCH(P$3,'Slutlig allokering kvv'!$B$1:$AJ$1,0),FALSE)/1,0)</f>
        <v>0</v>
      </c>
      <c r="Q200">
        <f>IFERROR(VLOOKUP($B200,Kraftvärmeprod!$B$1:$AH$479,MATCH(Q$2,Kraftvärmeprod!$B$1:$AG$1,0),FALSE)/1,0)-IFERROR(VLOOKUP($B200,'Slutlig allokering kvv'!$B$2:$AC$462,MATCH(Q$3,'Slutlig allokering kvv'!$B$1:$AJ$1,0),FALSE)/1,0)</f>
        <v>0</v>
      </c>
      <c r="R200">
        <f>IFERROR(VLOOKUP($B200,Kraftvärmeprod!$B$1:$AH$479,MATCH(R$2,Kraftvärmeprod!$B$1:$AG$1,0),FALSE)/1,0)-IFERROR(VLOOKUP($B200,'Slutlig allokering kvv'!$B$2:$AC$462,MATCH(R$3,'Slutlig allokering kvv'!$B$1:$AJ$1,0),FALSE)/1,0)</f>
        <v>0</v>
      </c>
      <c r="S200">
        <f>IFERROR(VLOOKUP($B200,Kraftvärmeprod!$B$1:$AH$479,MATCH(S$2,Kraftvärmeprod!$B$1:$AG$1,0),FALSE)/1,0)-IFERROR(VLOOKUP($B200,'Slutlig allokering kvv'!$B$2:$AC$462,MATCH(S$3,'Slutlig allokering kvv'!$B$1:$AJ$1,0),FALSE)/1,0)</f>
        <v>0</v>
      </c>
      <c r="T200">
        <f>IFERROR(VLOOKUP($B200,Kraftvärmeprod!$B$1:$AH$479,MATCH(T$2,Kraftvärmeprod!$B$1:$AG$1,0),FALSE)/1,0)-IFERROR(VLOOKUP($B200,'Slutlig allokering kvv'!$B$2:$AC$462,MATCH(T$3,'Slutlig allokering kvv'!$B$1:$AJ$1,0),FALSE)/1,0)</f>
        <v>0</v>
      </c>
      <c r="U200">
        <f>IFERROR(VLOOKUP($B200,Kraftvärmeprod!$B$1:$AH$479,MATCH(U$2,Kraftvärmeprod!$B$1:$AG$1,0),FALSE)/1,0)-IFERROR(VLOOKUP($B200,'Slutlig allokering kvv'!$B$2:$AC$462,MATCH(U$3,'Slutlig allokering kvv'!$B$1:$AJ$1,0),FALSE)/1,0)</f>
        <v>0</v>
      </c>
      <c r="V200">
        <f>IFERROR(VLOOKUP($B200,Kraftvärmeprod!$B$1:$AH$479,MATCH(V$2,Kraftvärmeprod!$B$1:$AG$1,0),FALSE)/1,0)-IFERROR(VLOOKUP($B200,'Slutlig allokering kvv'!$B$2:$AC$462,MATCH(V$3,'Slutlig allokering kvv'!$B$1:$AJ$1,0),FALSE)/1,0)</f>
        <v>0</v>
      </c>
      <c r="W200">
        <f>IFERROR(VLOOKUP($B200,Kraftvärmeprod!$B$1:$AH$479,MATCH(W$2,Kraftvärmeprod!$B$1:$AG$1,0),FALSE)/1,0)-IFERROR(VLOOKUP($B200,'Slutlig allokering kvv'!$B$2:$AC$462,MATCH(W$3,'Slutlig allokering kvv'!$B$1:$AJ$1,0),FALSE)/1,0)</f>
        <v>0</v>
      </c>
      <c r="X200">
        <f>IFERROR(VLOOKUP($B200,Kraftvärmeprod!$B$1:$AH$479,MATCH(X$2,Kraftvärmeprod!$B$1:$AG$1,0),FALSE)/1,0)-IFERROR(VLOOKUP($B200,'Slutlig allokering kvv'!$B$2:$AC$462,MATCH(X$3,'Slutlig allokering kvv'!$B$1:$AJ$1,0),FALSE)/1,0)</f>
        <v>0</v>
      </c>
      <c r="Y200">
        <f>IFERROR(VLOOKUP($B200,Kraftvärmeprod!$B$1:$AH$479,MATCH(Y$2,Kraftvärmeprod!$B$1:$AG$1,0),FALSE)/1,0)-IFERROR(VLOOKUP($B200,'Slutlig allokering kvv'!$B$2:$AC$462,MATCH(Y$3,'Slutlig allokering kvv'!$B$1:$AJ$1,0),FALSE)/1,0)</f>
        <v>0</v>
      </c>
      <c r="Z200">
        <f>IFERROR(VLOOKUP($B200,Kraftvärmeprod!$B$1:$AH$479,MATCH(Z$2,Kraftvärmeprod!$B$1:$AG$1,0),FALSE)/1,0)-IFERROR(VLOOKUP($B200,'Slutlig allokering kvv'!$B$2:$AC$462,MATCH(Z$3,'Slutlig allokering kvv'!$B$1:$AJ$1,0),FALSE)/1,0)</f>
        <v>0</v>
      </c>
      <c r="AA200">
        <f>IFERROR(VLOOKUP($B200,Kraftvärmeprod!$B$1:$AH$479,MATCH(AA$2,Kraftvärmeprod!$B$1:$AG$1,0),FALSE)/1,0)-IFERROR(VLOOKUP($B200,'Slutlig allokering kvv'!$B$2:$AC$462,MATCH(AA$3,'Slutlig allokering kvv'!$B$1:$AJ$1,0),FALSE)/1,0)</f>
        <v>0</v>
      </c>
      <c r="AB200">
        <f>IFERROR(VLOOKUP($B200,Kraftvärmeprod!$B$1:$AH$479,MATCH(AB$2,Kraftvärmeprod!$B$1:$AG$1,0),FALSE)/1,0)-IFERROR(VLOOKUP($B200,'Slutlig allokering kvv'!$B$2:$AC$462,MATCH(AB$3,'Slutlig allokering kvv'!$B$1:$AJ$1,0),FALSE)/1,0)</f>
        <v>0</v>
      </c>
      <c r="AE200">
        <f t="shared" si="6"/>
        <v>0</v>
      </c>
      <c r="AG200">
        <f>IFERROR(VLOOKUP(B200,'Slutlig allokering kvv'!$B$2:$AJ$462,MATCH("Summa justerad allokerad tillförd energi (utan hjälpel och rökgaskondensering):",'Slutlig allokering kvv'!$B$1:$AK$1,0),FALSE)/1,"")</f>
        <v>0</v>
      </c>
      <c r="AI200" s="23" t="str">
        <f>IFERROR(1-VLOOKUP(B200,'Slutlig allokering kvv'!$B$2:$AJ$462,MATCH("Andel av bränsle i kvv som allokerats till värme, exklusive rökgaskondensering och hjälpel",'Slutlig allokering kvv'!$B$1:$AK$1,0),FALSE),"")</f>
        <v/>
      </c>
      <c r="AK200" s="23" t="str">
        <f t="shared" si="7"/>
        <v/>
      </c>
    </row>
    <row r="201" spans="1:37" x14ac:dyDescent="0.25">
      <c r="A201" s="2" t="s">
        <v>287</v>
      </c>
      <c r="B201" s="2" t="s">
        <v>288</v>
      </c>
      <c r="C201" s="2" t="str">
        <f>IFERROR(VLOOKUP($B201,Kraftvärmeprod!$B$1:$AH$479,MATCH(C$3,Kraftvärmeprod!$B$1:$AG$1,0),FALSE)/1,"")</f>
        <v/>
      </c>
      <c r="D201" s="2" t="str">
        <f>IFERROR(VLOOKUP($B201,Kraftvärmeprod!$B$1:$AH$479,MATCH(D$3,Kraftvärmeprod!$B$1:$AG$1,0),FALSE)/1,"")</f>
        <v/>
      </c>
      <c r="E201">
        <f>IFERROR(VLOOKUP($B201,Kraftvärmeprod!$B$1:$AH$479,MATCH(E$2,Kraftvärmeprod!$B$1:$AG$1,0),FALSE)/1,0)-IFERROR(VLOOKUP($B201,'Slutlig allokering kvv'!$B$2:$AC$462,MATCH(E$3,'Slutlig allokering kvv'!$B$1:$AJ$1,0),FALSE)/1,0)</f>
        <v>0</v>
      </c>
      <c r="F201">
        <f>IFERROR(VLOOKUP($B201,Kraftvärmeprod!$B$1:$AH$479,MATCH(F$2,Kraftvärmeprod!$B$1:$AG$1,0),FALSE)/1,0)-IFERROR(VLOOKUP($B201,'Slutlig allokering kvv'!$B$2:$AC$462,MATCH(F$3,'Slutlig allokering kvv'!$B$1:$AJ$1,0),FALSE)/1,0)</f>
        <v>0</v>
      </c>
      <c r="G201">
        <f>IFERROR(VLOOKUP($B201,Kraftvärmeprod!$B$1:$AH$479,MATCH(G$2,Kraftvärmeprod!$B$1:$AG$1,0),FALSE)/1,0)-IFERROR(VLOOKUP($B201,'Slutlig allokering kvv'!$B$2:$AC$462,MATCH(G$3,'Slutlig allokering kvv'!$B$1:$AJ$1,0),FALSE)/1,0)</f>
        <v>0</v>
      </c>
      <c r="H201">
        <f>IFERROR(VLOOKUP($B201,Kraftvärmeprod!$B$1:$AH$479,MATCH(H$2,Kraftvärmeprod!$B$1:$AG$1,0),FALSE)/1,0)-IFERROR(VLOOKUP($B201,'Slutlig allokering kvv'!$B$2:$AC$462,MATCH(H$3,'Slutlig allokering kvv'!$B$1:$AJ$1,0),FALSE)/1,0)</f>
        <v>0</v>
      </c>
      <c r="I201">
        <f>IFERROR(VLOOKUP($B201,Kraftvärmeprod!$B$1:$AH$479,MATCH(I$2,Kraftvärmeprod!$B$1:$AG$1,0),FALSE)/1,0)-IFERROR(VLOOKUP($B201,'Slutlig allokering kvv'!$B$2:$AC$462,MATCH(I$3,'Slutlig allokering kvv'!$B$1:$AJ$1,0),FALSE)/1,0)</f>
        <v>0</v>
      </c>
      <c r="J201">
        <f>IFERROR(VLOOKUP($B201,Kraftvärmeprod!$B$1:$AH$479,MATCH(J$2,Kraftvärmeprod!$B$1:$AG$1,0),FALSE)/1,0)-IFERROR(VLOOKUP($B201,'Slutlig allokering kvv'!$B$2:$AC$462,MATCH(J$3,'Slutlig allokering kvv'!$B$1:$AJ$1,0),FALSE)/1,0)</f>
        <v>0</v>
      </c>
      <c r="K201">
        <f>IFERROR(VLOOKUP($B201,Kraftvärmeprod!$B$1:$AH$479,MATCH(K$2,Kraftvärmeprod!$B$1:$AG$1,0),FALSE)/1,0)-IFERROR(VLOOKUP($B201,'Slutlig allokering kvv'!$B$2:$AC$462,MATCH(K$3,'Slutlig allokering kvv'!$B$1:$AJ$1,0),FALSE)/1,0)</f>
        <v>0</v>
      </c>
      <c r="L201">
        <f>IFERROR(VLOOKUP($B201,Kraftvärmeprod!$B$1:$AH$479,MATCH(L$2,Kraftvärmeprod!$B$1:$AG$1,0),FALSE)/1,0)-IFERROR(VLOOKUP($B201,'Slutlig allokering kvv'!$B$2:$AC$462,MATCH(L$3,'Slutlig allokering kvv'!$B$1:$AJ$1,0),FALSE)/1,0)</f>
        <v>0</v>
      </c>
      <c r="M201" s="40">
        <f>IFERROR(VLOOKUP($B201,Miljö!$B$1:$S$477,MATCH(M$2,Miljö!$B$1:$X$1,0),FALSE)/1,0)-IFERROR(VLOOKUP($B201,'Slutlig allokering kvv'!$B$2:$AC$462,MATCH(M$3,'Slutlig allokering kvv'!$B$1:$AJ$1,0),FALSE)/1,0)</f>
        <v>0</v>
      </c>
      <c r="N201">
        <f>IFERROR(VLOOKUP($B201,Kraftvärmeprod!$B$1:$AH$479,MATCH(N$2,Kraftvärmeprod!$B$1:$AG$1,0),FALSE)/1,0)-IFERROR(VLOOKUP($B201,'Slutlig allokering kvv'!$B$2:$AC$462,MATCH(N$3,'Slutlig allokering kvv'!$B$1:$AJ$1,0),FALSE)/1,0)</f>
        <v>0</v>
      </c>
      <c r="O201">
        <f>IFERROR(VLOOKUP($B201,Kraftvärmeprod!$B$1:$AH$479,MATCH(O$2,Kraftvärmeprod!$B$1:$AG$1,0),FALSE)/1,0)-IFERROR(VLOOKUP($B201,'Slutlig allokering kvv'!$B$2:$AC$462,MATCH(O$3,'Slutlig allokering kvv'!$B$1:$AJ$1,0),FALSE)/1,0)</f>
        <v>0</v>
      </c>
      <c r="P201">
        <f>IFERROR(VLOOKUP($B201,Kraftvärmeprod!$B$1:$AH$479,MATCH(P$2,Kraftvärmeprod!$B$1:$AG$1,0),FALSE)/1,0)-IFERROR(VLOOKUP($B201,'Slutlig allokering kvv'!$B$2:$AC$462,MATCH(P$3,'Slutlig allokering kvv'!$B$1:$AJ$1,0),FALSE)/1,0)</f>
        <v>0</v>
      </c>
      <c r="Q201">
        <f>IFERROR(VLOOKUP($B201,Kraftvärmeprod!$B$1:$AH$479,MATCH(Q$2,Kraftvärmeprod!$B$1:$AG$1,0),FALSE)/1,0)-IFERROR(VLOOKUP($B201,'Slutlig allokering kvv'!$B$2:$AC$462,MATCH(Q$3,'Slutlig allokering kvv'!$B$1:$AJ$1,0),FALSE)/1,0)</f>
        <v>0</v>
      </c>
      <c r="R201">
        <f>IFERROR(VLOOKUP($B201,Kraftvärmeprod!$B$1:$AH$479,MATCH(R$2,Kraftvärmeprod!$B$1:$AG$1,0),FALSE)/1,0)-IFERROR(VLOOKUP($B201,'Slutlig allokering kvv'!$B$2:$AC$462,MATCH(R$3,'Slutlig allokering kvv'!$B$1:$AJ$1,0),FALSE)/1,0)</f>
        <v>0</v>
      </c>
      <c r="S201">
        <f>IFERROR(VLOOKUP($B201,Kraftvärmeprod!$B$1:$AH$479,MATCH(S$2,Kraftvärmeprod!$B$1:$AG$1,0),FALSE)/1,0)-IFERROR(VLOOKUP($B201,'Slutlig allokering kvv'!$B$2:$AC$462,MATCH(S$3,'Slutlig allokering kvv'!$B$1:$AJ$1,0),FALSE)/1,0)</f>
        <v>0</v>
      </c>
      <c r="T201">
        <f>IFERROR(VLOOKUP($B201,Kraftvärmeprod!$B$1:$AH$479,MATCH(T$2,Kraftvärmeprod!$B$1:$AG$1,0),FALSE)/1,0)-IFERROR(VLOOKUP($B201,'Slutlig allokering kvv'!$B$2:$AC$462,MATCH(T$3,'Slutlig allokering kvv'!$B$1:$AJ$1,0),FALSE)/1,0)</f>
        <v>0</v>
      </c>
      <c r="U201">
        <f>IFERROR(VLOOKUP($B201,Kraftvärmeprod!$B$1:$AH$479,MATCH(U$2,Kraftvärmeprod!$B$1:$AG$1,0),FALSE)/1,0)-IFERROR(VLOOKUP($B201,'Slutlig allokering kvv'!$B$2:$AC$462,MATCH(U$3,'Slutlig allokering kvv'!$B$1:$AJ$1,0),FALSE)/1,0)</f>
        <v>0</v>
      </c>
      <c r="V201">
        <f>IFERROR(VLOOKUP($B201,Kraftvärmeprod!$B$1:$AH$479,MATCH(V$2,Kraftvärmeprod!$B$1:$AG$1,0),FALSE)/1,0)-IFERROR(VLOOKUP($B201,'Slutlig allokering kvv'!$B$2:$AC$462,MATCH(V$3,'Slutlig allokering kvv'!$B$1:$AJ$1,0),FALSE)/1,0)</f>
        <v>0</v>
      </c>
      <c r="W201">
        <f>IFERROR(VLOOKUP($B201,Kraftvärmeprod!$B$1:$AH$479,MATCH(W$2,Kraftvärmeprod!$B$1:$AG$1,0),FALSE)/1,0)-IFERROR(VLOOKUP($B201,'Slutlig allokering kvv'!$B$2:$AC$462,MATCH(W$3,'Slutlig allokering kvv'!$B$1:$AJ$1,0),FALSE)/1,0)</f>
        <v>0</v>
      </c>
      <c r="X201">
        <f>IFERROR(VLOOKUP($B201,Kraftvärmeprod!$B$1:$AH$479,MATCH(X$2,Kraftvärmeprod!$B$1:$AG$1,0),FALSE)/1,0)-IFERROR(VLOOKUP($B201,'Slutlig allokering kvv'!$B$2:$AC$462,MATCH(X$3,'Slutlig allokering kvv'!$B$1:$AJ$1,0),FALSE)/1,0)</f>
        <v>0</v>
      </c>
      <c r="Y201">
        <f>IFERROR(VLOOKUP($B201,Kraftvärmeprod!$B$1:$AH$479,MATCH(Y$2,Kraftvärmeprod!$B$1:$AG$1,0),FALSE)/1,0)-IFERROR(VLOOKUP($B201,'Slutlig allokering kvv'!$B$2:$AC$462,MATCH(Y$3,'Slutlig allokering kvv'!$B$1:$AJ$1,0),FALSE)/1,0)</f>
        <v>0</v>
      </c>
      <c r="Z201">
        <f>IFERROR(VLOOKUP($B201,Kraftvärmeprod!$B$1:$AH$479,MATCH(Z$2,Kraftvärmeprod!$B$1:$AG$1,0),FALSE)/1,0)-IFERROR(VLOOKUP($B201,'Slutlig allokering kvv'!$B$2:$AC$462,MATCH(Z$3,'Slutlig allokering kvv'!$B$1:$AJ$1,0),FALSE)/1,0)</f>
        <v>0</v>
      </c>
      <c r="AA201">
        <f>IFERROR(VLOOKUP($B201,Kraftvärmeprod!$B$1:$AH$479,MATCH(AA$2,Kraftvärmeprod!$B$1:$AG$1,0),FALSE)/1,0)-IFERROR(VLOOKUP($B201,'Slutlig allokering kvv'!$B$2:$AC$462,MATCH(AA$3,'Slutlig allokering kvv'!$B$1:$AJ$1,0),FALSE)/1,0)</f>
        <v>0</v>
      </c>
      <c r="AB201">
        <f>IFERROR(VLOOKUP($B201,Kraftvärmeprod!$B$1:$AH$479,MATCH(AB$2,Kraftvärmeprod!$B$1:$AG$1,0),FALSE)/1,0)-IFERROR(VLOOKUP($B201,'Slutlig allokering kvv'!$B$2:$AC$462,MATCH(AB$3,'Slutlig allokering kvv'!$B$1:$AJ$1,0),FALSE)/1,0)</f>
        <v>0</v>
      </c>
      <c r="AE201">
        <f t="shared" si="6"/>
        <v>0</v>
      </c>
      <c r="AG201">
        <f>IFERROR(VLOOKUP(B201,'Slutlig allokering kvv'!$B$2:$AJ$462,MATCH("Summa justerad allokerad tillförd energi (utan hjälpel och rökgaskondensering):",'Slutlig allokering kvv'!$B$1:$AK$1,0),FALSE)/1,"")</f>
        <v>0</v>
      </c>
      <c r="AI201" s="23" t="str">
        <f>IFERROR(1-VLOOKUP(B201,'Slutlig allokering kvv'!$B$2:$AJ$462,MATCH("Andel av bränsle i kvv som allokerats till värme, exklusive rökgaskondensering och hjälpel",'Slutlig allokering kvv'!$B$1:$AK$1,0),FALSE),"")</f>
        <v/>
      </c>
      <c r="AK201" s="23" t="str">
        <f t="shared" si="7"/>
        <v/>
      </c>
    </row>
    <row r="202" spans="1:37" x14ac:dyDescent="0.25">
      <c r="A202" s="2" t="s">
        <v>289</v>
      </c>
      <c r="B202" s="2" t="s">
        <v>290</v>
      </c>
      <c r="C202" s="2" t="str">
        <f>IFERROR(VLOOKUP($B202,Kraftvärmeprod!$B$1:$AH$479,MATCH(C$3,Kraftvärmeprod!$B$1:$AG$1,0),FALSE)/1,"")</f>
        <v/>
      </c>
      <c r="D202" s="2" t="str">
        <f>IFERROR(VLOOKUP($B202,Kraftvärmeprod!$B$1:$AH$479,MATCH(D$3,Kraftvärmeprod!$B$1:$AG$1,0),FALSE)/1,"")</f>
        <v/>
      </c>
      <c r="E202">
        <f>IFERROR(VLOOKUP($B202,Kraftvärmeprod!$B$1:$AH$479,MATCH(E$2,Kraftvärmeprod!$B$1:$AG$1,0),FALSE)/1,0)-IFERROR(VLOOKUP($B202,'Slutlig allokering kvv'!$B$2:$AC$462,MATCH(E$3,'Slutlig allokering kvv'!$B$1:$AJ$1,0),FALSE)/1,0)</f>
        <v>0</v>
      </c>
      <c r="F202">
        <f>IFERROR(VLOOKUP($B202,Kraftvärmeprod!$B$1:$AH$479,MATCH(F$2,Kraftvärmeprod!$B$1:$AG$1,0),FALSE)/1,0)-IFERROR(VLOOKUP($B202,'Slutlig allokering kvv'!$B$2:$AC$462,MATCH(F$3,'Slutlig allokering kvv'!$B$1:$AJ$1,0),FALSE)/1,0)</f>
        <v>0</v>
      </c>
      <c r="G202">
        <f>IFERROR(VLOOKUP($B202,Kraftvärmeprod!$B$1:$AH$479,MATCH(G$2,Kraftvärmeprod!$B$1:$AG$1,0),FALSE)/1,0)-IFERROR(VLOOKUP($B202,'Slutlig allokering kvv'!$B$2:$AC$462,MATCH(G$3,'Slutlig allokering kvv'!$B$1:$AJ$1,0),FALSE)/1,0)</f>
        <v>0</v>
      </c>
      <c r="H202">
        <f>IFERROR(VLOOKUP($B202,Kraftvärmeprod!$B$1:$AH$479,MATCH(H$2,Kraftvärmeprod!$B$1:$AG$1,0),FALSE)/1,0)-IFERROR(VLOOKUP($B202,'Slutlig allokering kvv'!$B$2:$AC$462,MATCH(H$3,'Slutlig allokering kvv'!$B$1:$AJ$1,0),FALSE)/1,0)</f>
        <v>0</v>
      </c>
      <c r="I202">
        <f>IFERROR(VLOOKUP($B202,Kraftvärmeprod!$B$1:$AH$479,MATCH(I$2,Kraftvärmeprod!$B$1:$AG$1,0),FALSE)/1,0)-IFERROR(VLOOKUP($B202,'Slutlig allokering kvv'!$B$2:$AC$462,MATCH(I$3,'Slutlig allokering kvv'!$B$1:$AJ$1,0),FALSE)/1,0)</f>
        <v>0</v>
      </c>
      <c r="J202">
        <f>IFERROR(VLOOKUP($B202,Kraftvärmeprod!$B$1:$AH$479,MATCH(J$2,Kraftvärmeprod!$B$1:$AG$1,0),FALSE)/1,0)-IFERROR(VLOOKUP($B202,'Slutlig allokering kvv'!$B$2:$AC$462,MATCH(J$3,'Slutlig allokering kvv'!$B$1:$AJ$1,0),FALSE)/1,0)</f>
        <v>0</v>
      </c>
      <c r="K202">
        <f>IFERROR(VLOOKUP($B202,Kraftvärmeprod!$B$1:$AH$479,MATCH(K$2,Kraftvärmeprod!$B$1:$AG$1,0),FALSE)/1,0)-IFERROR(VLOOKUP($B202,'Slutlig allokering kvv'!$B$2:$AC$462,MATCH(K$3,'Slutlig allokering kvv'!$B$1:$AJ$1,0),FALSE)/1,0)</f>
        <v>0</v>
      </c>
      <c r="L202">
        <f>IFERROR(VLOOKUP($B202,Kraftvärmeprod!$B$1:$AH$479,MATCH(L$2,Kraftvärmeprod!$B$1:$AG$1,0),FALSE)/1,0)-IFERROR(VLOOKUP($B202,'Slutlig allokering kvv'!$B$2:$AC$462,MATCH(L$3,'Slutlig allokering kvv'!$B$1:$AJ$1,0),FALSE)/1,0)</f>
        <v>0</v>
      </c>
      <c r="M202" s="40">
        <f>IFERROR(VLOOKUP($B202,Miljö!$B$1:$S$477,MATCH(M$2,Miljö!$B$1:$X$1,0),FALSE)/1,0)-IFERROR(VLOOKUP($B202,'Slutlig allokering kvv'!$B$2:$AC$462,MATCH(M$3,'Slutlig allokering kvv'!$B$1:$AJ$1,0),FALSE)/1,0)</f>
        <v>0</v>
      </c>
      <c r="N202">
        <f>IFERROR(VLOOKUP($B202,Kraftvärmeprod!$B$1:$AH$479,MATCH(N$2,Kraftvärmeprod!$B$1:$AG$1,0),FALSE)/1,0)-IFERROR(VLOOKUP($B202,'Slutlig allokering kvv'!$B$2:$AC$462,MATCH(N$3,'Slutlig allokering kvv'!$B$1:$AJ$1,0),FALSE)/1,0)</f>
        <v>0</v>
      </c>
      <c r="O202">
        <f>IFERROR(VLOOKUP($B202,Kraftvärmeprod!$B$1:$AH$479,MATCH(O$2,Kraftvärmeprod!$B$1:$AG$1,0),FALSE)/1,0)-IFERROR(VLOOKUP($B202,'Slutlig allokering kvv'!$B$2:$AC$462,MATCH(O$3,'Slutlig allokering kvv'!$B$1:$AJ$1,0),FALSE)/1,0)</f>
        <v>0</v>
      </c>
      <c r="P202">
        <f>IFERROR(VLOOKUP($B202,Kraftvärmeprod!$B$1:$AH$479,MATCH(P$2,Kraftvärmeprod!$B$1:$AG$1,0),FALSE)/1,0)-IFERROR(VLOOKUP($B202,'Slutlig allokering kvv'!$B$2:$AC$462,MATCH(P$3,'Slutlig allokering kvv'!$B$1:$AJ$1,0),FALSE)/1,0)</f>
        <v>0</v>
      </c>
      <c r="Q202">
        <f>IFERROR(VLOOKUP($B202,Kraftvärmeprod!$B$1:$AH$479,MATCH(Q$2,Kraftvärmeprod!$B$1:$AG$1,0),FALSE)/1,0)-IFERROR(VLOOKUP($B202,'Slutlig allokering kvv'!$B$2:$AC$462,MATCH(Q$3,'Slutlig allokering kvv'!$B$1:$AJ$1,0),FALSE)/1,0)</f>
        <v>0</v>
      </c>
      <c r="R202">
        <f>IFERROR(VLOOKUP($B202,Kraftvärmeprod!$B$1:$AH$479,MATCH(R$2,Kraftvärmeprod!$B$1:$AG$1,0),FALSE)/1,0)-IFERROR(VLOOKUP($B202,'Slutlig allokering kvv'!$B$2:$AC$462,MATCH(R$3,'Slutlig allokering kvv'!$B$1:$AJ$1,0),FALSE)/1,0)</f>
        <v>0</v>
      </c>
      <c r="S202">
        <f>IFERROR(VLOOKUP($B202,Kraftvärmeprod!$B$1:$AH$479,MATCH(S$2,Kraftvärmeprod!$B$1:$AG$1,0),FALSE)/1,0)-IFERROR(VLOOKUP($B202,'Slutlig allokering kvv'!$B$2:$AC$462,MATCH(S$3,'Slutlig allokering kvv'!$B$1:$AJ$1,0),FALSE)/1,0)</f>
        <v>0</v>
      </c>
      <c r="T202">
        <f>IFERROR(VLOOKUP($B202,Kraftvärmeprod!$B$1:$AH$479,MATCH(T$2,Kraftvärmeprod!$B$1:$AG$1,0),FALSE)/1,0)-IFERROR(VLOOKUP($B202,'Slutlig allokering kvv'!$B$2:$AC$462,MATCH(T$3,'Slutlig allokering kvv'!$B$1:$AJ$1,0),FALSE)/1,0)</f>
        <v>0</v>
      </c>
      <c r="U202">
        <f>IFERROR(VLOOKUP($B202,Kraftvärmeprod!$B$1:$AH$479,MATCH(U$2,Kraftvärmeprod!$B$1:$AG$1,0),FALSE)/1,0)-IFERROR(VLOOKUP($B202,'Slutlig allokering kvv'!$B$2:$AC$462,MATCH(U$3,'Slutlig allokering kvv'!$B$1:$AJ$1,0),FALSE)/1,0)</f>
        <v>0</v>
      </c>
      <c r="V202">
        <f>IFERROR(VLOOKUP($B202,Kraftvärmeprod!$B$1:$AH$479,MATCH(V$2,Kraftvärmeprod!$B$1:$AG$1,0),FALSE)/1,0)-IFERROR(VLOOKUP($B202,'Slutlig allokering kvv'!$B$2:$AC$462,MATCH(V$3,'Slutlig allokering kvv'!$B$1:$AJ$1,0),FALSE)/1,0)</f>
        <v>0</v>
      </c>
      <c r="W202">
        <f>IFERROR(VLOOKUP($B202,Kraftvärmeprod!$B$1:$AH$479,MATCH(W$2,Kraftvärmeprod!$B$1:$AG$1,0),FALSE)/1,0)-IFERROR(VLOOKUP($B202,'Slutlig allokering kvv'!$B$2:$AC$462,MATCH(W$3,'Slutlig allokering kvv'!$B$1:$AJ$1,0),FALSE)/1,0)</f>
        <v>0</v>
      </c>
      <c r="X202">
        <f>IFERROR(VLOOKUP($B202,Kraftvärmeprod!$B$1:$AH$479,MATCH(X$2,Kraftvärmeprod!$B$1:$AG$1,0),FALSE)/1,0)-IFERROR(VLOOKUP($B202,'Slutlig allokering kvv'!$B$2:$AC$462,MATCH(X$3,'Slutlig allokering kvv'!$B$1:$AJ$1,0),FALSE)/1,0)</f>
        <v>0</v>
      </c>
      <c r="Y202">
        <f>IFERROR(VLOOKUP($B202,Kraftvärmeprod!$B$1:$AH$479,MATCH(Y$2,Kraftvärmeprod!$B$1:$AG$1,0),FALSE)/1,0)-IFERROR(VLOOKUP($B202,'Slutlig allokering kvv'!$B$2:$AC$462,MATCH(Y$3,'Slutlig allokering kvv'!$B$1:$AJ$1,0),FALSE)/1,0)</f>
        <v>0</v>
      </c>
      <c r="Z202">
        <f>IFERROR(VLOOKUP($B202,Kraftvärmeprod!$B$1:$AH$479,MATCH(Z$2,Kraftvärmeprod!$B$1:$AG$1,0),FALSE)/1,0)-IFERROR(VLOOKUP($B202,'Slutlig allokering kvv'!$B$2:$AC$462,MATCH(Z$3,'Slutlig allokering kvv'!$B$1:$AJ$1,0),FALSE)/1,0)</f>
        <v>0</v>
      </c>
      <c r="AA202">
        <f>IFERROR(VLOOKUP($B202,Kraftvärmeprod!$B$1:$AH$479,MATCH(AA$2,Kraftvärmeprod!$B$1:$AG$1,0),FALSE)/1,0)-IFERROR(VLOOKUP($B202,'Slutlig allokering kvv'!$B$2:$AC$462,MATCH(AA$3,'Slutlig allokering kvv'!$B$1:$AJ$1,0),FALSE)/1,0)</f>
        <v>0</v>
      </c>
      <c r="AB202">
        <f>IFERROR(VLOOKUP($B202,Kraftvärmeprod!$B$1:$AH$479,MATCH(AB$2,Kraftvärmeprod!$B$1:$AG$1,0),FALSE)/1,0)-IFERROR(VLOOKUP($B202,'Slutlig allokering kvv'!$B$2:$AC$462,MATCH(AB$3,'Slutlig allokering kvv'!$B$1:$AJ$1,0),FALSE)/1,0)</f>
        <v>0</v>
      </c>
      <c r="AE202">
        <f t="shared" si="6"/>
        <v>0</v>
      </c>
      <c r="AG202">
        <f>IFERROR(VLOOKUP(B202,'Slutlig allokering kvv'!$B$2:$AJ$462,MATCH("Summa justerad allokerad tillförd energi (utan hjälpel och rökgaskondensering):",'Slutlig allokering kvv'!$B$1:$AK$1,0),FALSE)/1,"")</f>
        <v>0</v>
      </c>
      <c r="AI202" s="23" t="str">
        <f>IFERROR(1-VLOOKUP(B202,'Slutlig allokering kvv'!$B$2:$AJ$462,MATCH("Andel av bränsle i kvv som allokerats till värme, exklusive rökgaskondensering och hjälpel",'Slutlig allokering kvv'!$B$1:$AK$1,0),FALSE),"")</f>
        <v/>
      </c>
      <c r="AK202" s="23" t="str">
        <f t="shared" si="7"/>
        <v/>
      </c>
    </row>
    <row r="203" spans="1:37" x14ac:dyDescent="0.25">
      <c r="A203" s="2" t="s">
        <v>291</v>
      </c>
      <c r="B203" s="2" t="s">
        <v>292</v>
      </c>
      <c r="C203" s="2" t="str">
        <f>IFERROR(VLOOKUP($B203,Kraftvärmeprod!$B$1:$AH$479,MATCH(C$3,Kraftvärmeprod!$B$1:$AG$1,0),FALSE)/1,"")</f>
        <v/>
      </c>
      <c r="D203" s="2" t="str">
        <f>IFERROR(VLOOKUP($B203,Kraftvärmeprod!$B$1:$AH$479,MATCH(D$3,Kraftvärmeprod!$B$1:$AG$1,0),FALSE)/1,"")</f>
        <v/>
      </c>
      <c r="E203">
        <f>IFERROR(VLOOKUP($B203,Kraftvärmeprod!$B$1:$AH$479,MATCH(E$2,Kraftvärmeprod!$B$1:$AG$1,0),FALSE)/1,0)-IFERROR(VLOOKUP($B203,'Slutlig allokering kvv'!$B$2:$AC$462,MATCH(E$3,'Slutlig allokering kvv'!$B$1:$AJ$1,0),FALSE)/1,0)</f>
        <v>0</v>
      </c>
      <c r="F203">
        <f>IFERROR(VLOOKUP($B203,Kraftvärmeprod!$B$1:$AH$479,MATCH(F$2,Kraftvärmeprod!$B$1:$AG$1,0),FALSE)/1,0)-IFERROR(VLOOKUP($B203,'Slutlig allokering kvv'!$B$2:$AC$462,MATCH(F$3,'Slutlig allokering kvv'!$B$1:$AJ$1,0),FALSE)/1,0)</f>
        <v>0</v>
      </c>
      <c r="G203">
        <f>IFERROR(VLOOKUP($B203,Kraftvärmeprod!$B$1:$AH$479,MATCH(G$2,Kraftvärmeprod!$B$1:$AG$1,0),FALSE)/1,0)-IFERROR(VLOOKUP($B203,'Slutlig allokering kvv'!$B$2:$AC$462,MATCH(G$3,'Slutlig allokering kvv'!$B$1:$AJ$1,0),FALSE)/1,0)</f>
        <v>0</v>
      </c>
      <c r="H203">
        <f>IFERROR(VLOOKUP($B203,Kraftvärmeprod!$B$1:$AH$479,MATCH(H$2,Kraftvärmeprod!$B$1:$AG$1,0),FALSE)/1,0)-IFERROR(VLOOKUP($B203,'Slutlig allokering kvv'!$B$2:$AC$462,MATCH(H$3,'Slutlig allokering kvv'!$B$1:$AJ$1,0),FALSE)/1,0)</f>
        <v>0</v>
      </c>
      <c r="I203">
        <f>IFERROR(VLOOKUP($B203,Kraftvärmeprod!$B$1:$AH$479,MATCH(I$2,Kraftvärmeprod!$B$1:$AG$1,0),FALSE)/1,0)-IFERROR(VLOOKUP($B203,'Slutlig allokering kvv'!$B$2:$AC$462,MATCH(I$3,'Slutlig allokering kvv'!$B$1:$AJ$1,0),FALSE)/1,0)</f>
        <v>0</v>
      </c>
      <c r="J203">
        <f>IFERROR(VLOOKUP($B203,Kraftvärmeprod!$B$1:$AH$479,MATCH(J$2,Kraftvärmeprod!$B$1:$AG$1,0),FALSE)/1,0)-IFERROR(VLOOKUP($B203,'Slutlig allokering kvv'!$B$2:$AC$462,MATCH(J$3,'Slutlig allokering kvv'!$B$1:$AJ$1,0),FALSE)/1,0)</f>
        <v>0</v>
      </c>
      <c r="K203">
        <f>IFERROR(VLOOKUP($B203,Kraftvärmeprod!$B$1:$AH$479,MATCH(K$2,Kraftvärmeprod!$B$1:$AG$1,0),FALSE)/1,0)-IFERROR(VLOOKUP($B203,'Slutlig allokering kvv'!$B$2:$AC$462,MATCH(K$3,'Slutlig allokering kvv'!$B$1:$AJ$1,0),FALSE)/1,0)</f>
        <v>0</v>
      </c>
      <c r="L203">
        <f>IFERROR(VLOOKUP($B203,Kraftvärmeprod!$B$1:$AH$479,MATCH(L$2,Kraftvärmeprod!$B$1:$AG$1,0),FALSE)/1,0)-IFERROR(VLOOKUP($B203,'Slutlig allokering kvv'!$B$2:$AC$462,MATCH(L$3,'Slutlig allokering kvv'!$B$1:$AJ$1,0),FALSE)/1,0)</f>
        <v>0</v>
      </c>
      <c r="M203" s="40">
        <f>IFERROR(VLOOKUP($B203,Miljö!$B$1:$S$477,MATCH(M$2,Miljö!$B$1:$X$1,0),FALSE)/1,0)-IFERROR(VLOOKUP($B203,'Slutlig allokering kvv'!$B$2:$AC$462,MATCH(M$3,'Slutlig allokering kvv'!$B$1:$AJ$1,0),FALSE)/1,0)</f>
        <v>0</v>
      </c>
      <c r="N203">
        <f>IFERROR(VLOOKUP($B203,Kraftvärmeprod!$B$1:$AH$479,MATCH(N$2,Kraftvärmeprod!$B$1:$AG$1,0),FALSE)/1,0)-IFERROR(VLOOKUP($B203,'Slutlig allokering kvv'!$B$2:$AC$462,MATCH(N$3,'Slutlig allokering kvv'!$B$1:$AJ$1,0),FALSE)/1,0)</f>
        <v>0</v>
      </c>
      <c r="O203">
        <f>IFERROR(VLOOKUP($B203,Kraftvärmeprod!$B$1:$AH$479,MATCH(O$2,Kraftvärmeprod!$B$1:$AG$1,0),FALSE)/1,0)-IFERROR(VLOOKUP($B203,'Slutlig allokering kvv'!$B$2:$AC$462,MATCH(O$3,'Slutlig allokering kvv'!$B$1:$AJ$1,0),FALSE)/1,0)</f>
        <v>0</v>
      </c>
      <c r="P203">
        <f>IFERROR(VLOOKUP($B203,Kraftvärmeprod!$B$1:$AH$479,MATCH(P$2,Kraftvärmeprod!$B$1:$AG$1,0),FALSE)/1,0)-IFERROR(VLOOKUP($B203,'Slutlig allokering kvv'!$B$2:$AC$462,MATCH(P$3,'Slutlig allokering kvv'!$B$1:$AJ$1,0),FALSE)/1,0)</f>
        <v>0</v>
      </c>
      <c r="Q203">
        <f>IFERROR(VLOOKUP($B203,Kraftvärmeprod!$B$1:$AH$479,MATCH(Q$2,Kraftvärmeprod!$B$1:$AG$1,0),FALSE)/1,0)-IFERROR(VLOOKUP($B203,'Slutlig allokering kvv'!$B$2:$AC$462,MATCH(Q$3,'Slutlig allokering kvv'!$B$1:$AJ$1,0),FALSE)/1,0)</f>
        <v>0</v>
      </c>
      <c r="R203">
        <f>IFERROR(VLOOKUP($B203,Kraftvärmeprod!$B$1:$AH$479,MATCH(R$2,Kraftvärmeprod!$B$1:$AG$1,0),FALSE)/1,0)-IFERROR(VLOOKUP($B203,'Slutlig allokering kvv'!$B$2:$AC$462,MATCH(R$3,'Slutlig allokering kvv'!$B$1:$AJ$1,0),FALSE)/1,0)</f>
        <v>0</v>
      </c>
      <c r="S203">
        <f>IFERROR(VLOOKUP($B203,Kraftvärmeprod!$B$1:$AH$479,MATCH(S$2,Kraftvärmeprod!$B$1:$AG$1,0),FALSE)/1,0)-IFERROR(VLOOKUP($B203,'Slutlig allokering kvv'!$B$2:$AC$462,MATCH(S$3,'Slutlig allokering kvv'!$B$1:$AJ$1,0),FALSE)/1,0)</f>
        <v>0</v>
      </c>
      <c r="T203">
        <f>IFERROR(VLOOKUP($B203,Kraftvärmeprod!$B$1:$AH$479,MATCH(T$2,Kraftvärmeprod!$B$1:$AG$1,0),FALSE)/1,0)-IFERROR(VLOOKUP($B203,'Slutlig allokering kvv'!$B$2:$AC$462,MATCH(T$3,'Slutlig allokering kvv'!$B$1:$AJ$1,0),FALSE)/1,0)</f>
        <v>0</v>
      </c>
      <c r="U203">
        <f>IFERROR(VLOOKUP($B203,Kraftvärmeprod!$B$1:$AH$479,MATCH(U$2,Kraftvärmeprod!$B$1:$AG$1,0),FALSE)/1,0)-IFERROR(VLOOKUP($B203,'Slutlig allokering kvv'!$B$2:$AC$462,MATCH(U$3,'Slutlig allokering kvv'!$B$1:$AJ$1,0),FALSE)/1,0)</f>
        <v>0</v>
      </c>
      <c r="V203">
        <f>IFERROR(VLOOKUP($B203,Kraftvärmeprod!$B$1:$AH$479,MATCH(V$2,Kraftvärmeprod!$B$1:$AG$1,0),FALSE)/1,0)-IFERROR(VLOOKUP($B203,'Slutlig allokering kvv'!$B$2:$AC$462,MATCH(V$3,'Slutlig allokering kvv'!$B$1:$AJ$1,0),FALSE)/1,0)</f>
        <v>0</v>
      </c>
      <c r="W203">
        <f>IFERROR(VLOOKUP($B203,Kraftvärmeprod!$B$1:$AH$479,MATCH(W$2,Kraftvärmeprod!$B$1:$AG$1,0),FALSE)/1,0)-IFERROR(VLOOKUP($B203,'Slutlig allokering kvv'!$B$2:$AC$462,MATCH(W$3,'Slutlig allokering kvv'!$B$1:$AJ$1,0),FALSE)/1,0)</f>
        <v>0</v>
      </c>
      <c r="X203">
        <f>IFERROR(VLOOKUP($B203,Kraftvärmeprod!$B$1:$AH$479,MATCH(X$2,Kraftvärmeprod!$B$1:$AG$1,0),FALSE)/1,0)-IFERROR(VLOOKUP($B203,'Slutlig allokering kvv'!$B$2:$AC$462,MATCH(X$3,'Slutlig allokering kvv'!$B$1:$AJ$1,0),FALSE)/1,0)</f>
        <v>0</v>
      </c>
      <c r="Y203">
        <f>IFERROR(VLOOKUP($B203,Kraftvärmeprod!$B$1:$AH$479,MATCH(Y$2,Kraftvärmeprod!$B$1:$AG$1,0),FALSE)/1,0)-IFERROR(VLOOKUP($B203,'Slutlig allokering kvv'!$B$2:$AC$462,MATCH(Y$3,'Slutlig allokering kvv'!$B$1:$AJ$1,0),FALSE)/1,0)</f>
        <v>0</v>
      </c>
      <c r="Z203">
        <f>IFERROR(VLOOKUP($B203,Kraftvärmeprod!$B$1:$AH$479,MATCH(Z$2,Kraftvärmeprod!$B$1:$AG$1,0),FALSE)/1,0)-IFERROR(VLOOKUP($B203,'Slutlig allokering kvv'!$B$2:$AC$462,MATCH(Z$3,'Slutlig allokering kvv'!$B$1:$AJ$1,0),FALSE)/1,0)</f>
        <v>0</v>
      </c>
      <c r="AA203">
        <f>IFERROR(VLOOKUP($B203,Kraftvärmeprod!$B$1:$AH$479,MATCH(AA$2,Kraftvärmeprod!$B$1:$AG$1,0),FALSE)/1,0)-IFERROR(VLOOKUP($B203,'Slutlig allokering kvv'!$B$2:$AC$462,MATCH(AA$3,'Slutlig allokering kvv'!$B$1:$AJ$1,0),FALSE)/1,0)</f>
        <v>0</v>
      </c>
      <c r="AB203">
        <f>IFERROR(VLOOKUP($B203,Kraftvärmeprod!$B$1:$AH$479,MATCH(AB$2,Kraftvärmeprod!$B$1:$AG$1,0),FALSE)/1,0)-IFERROR(VLOOKUP($B203,'Slutlig allokering kvv'!$B$2:$AC$462,MATCH(AB$3,'Slutlig allokering kvv'!$B$1:$AJ$1,0),FALSE)/1,0)</f>
        <v>0</v>
      </c>
      <c r="AE203">
        <f t="shared" si="6"/>
        <v>0</v>
      </c>
      <c r="AG203">
        <f>IFERROR(VLOOKUP(B203,'Slutlig allokering kvv'!$B$2:$AJ$462,MATCH("Summa justerad allokerad tillförd energi (utan hjälpel och rökgaskondensering):",'Slutlig allokering kvv'!$B$1:$AK$1,0),FALSE)/1,"")</f>
        <v>0</v>
      </c>
      <c r="AI203" s="23" t="str">
        <f>IFERROR(1-VLOOKUP(B203,'Slutlig allokering kvv'!$B$2:$AJ$462,MATCH("Andel av bränsle i kvv som allokerats till värme, exklusive rökgaskondensering och hjälpel",'Slutlig allokering kvv'!$B$1:$AK$1,0),FALSE),"")</f>
        <v/>
      </c>
      <c r="AK203" s="23" t="str">
        <f t="shared" si="7"/>
        <v/>
      </c>
    </row>
    <row r="204" spans="1:37" x14ac:dyDescent="0.25">
      <c r="A204" s="2" t="s">
        <v>291</v>
      </c>
      <c r="B204" s="2" t="s">
        <v>293</v>
      </c>
      <c r="C204" s="2" t="str">
        <f>IFERROR(VLOOKUP($B204,Kraftvärmeprod!$B$1:$AH$479,MATCH(C$3,Kraftvärmeprod!$B$1:$AG$1,0),FALSE)/1,"")</f>
        <v/>
      </c>
      <c r="D204" s="2" t="str">
        <f>IFERROR(VLOOKUP($B204,Kraftvärmeprod!$B$1:$AH$479,MATCH(D$3,Kraftvärmeprod!$B$1:$AG$1,0),FALSE)/1,"")</f>
        <v/>
      </c>
      <c r="E204">
        <f>IFERROR(VLOOKUP($B204,Kraftvärmeprod!$B$1:$AH$479,MATCH(E$2,Kraftvärmeprod!$B$1:$AG$1,0),FALSE)/1,0)-IFERROR(VLOOKUP($B204,'Slutlig allokering kvv'!$B$2:$AC$462,MATCH(E$3,'Slutlig allokering kvv'!$B$1:$AJ$1,0),FALSE)/1,0)</f>
        <v>0</v>
      </c>
      <c r="F204">
        <f>IFERROR(VLOOKUP($B204,Kraftvärmeprod!$B$1:$AH$479,MATCH(F$2,Kraftvärmeprod!$B$1:$AG$1,0),FALSE)/1,0)-IFERROR(VLOOKUP($B204,'Slutlig allokering kvv'!$B$2:$AC$462,MATCH(F$3,'Slutlig allokering kvv'!$B$1:$AJ$1,0),FALSE)/1,0)</f>
        <v>0</v>
      </c>
      <c r="G204">
        <f>IFERROR(VLOOKUP($B204,Kraftvärmeprod!$B$1:$AH$479,MATCH(G$2,Kraftvärmeprod!$B$1:$AG$1,0),FALSE)/1,0)-IFERROR(VLOOKUP($B204,'Slutlig allokering kvv'!$B$2:$AC$462,MATCH(G$3,'Slutlig allokering kvv'!$B$1:$AJ$1,0),FALSE)/1,0)</f>
        <v>0</v>
      </c>
      <c r="H204">
        <f>IFERROR(VLOOKUP($B204,Kraftvärmeprod!$B$1:$AH$479,MATCH(H$2,Kraftvärmeprod!$B$1:$AG$1,0),FALSE)/1,0)-IFERROR(VLOOKUP($B204,'Slutlig allokering kvv'!$B$2:$AC$462,MATCH(H$3,'Slutlig allokering kvv'!$B$1:$AJ$1,0),FALSE)/1,0)</f>
        <v>0</v>
      </c>
      <c r="I204">
        <f>IFERROR(VLOOKUP($B204,Kraftvärmeprod!$B$1:$AH$479,MATCH(I$2,Kraftvärmeprod!$B$1:$AG$1,0),FALSE)/1,0)-IFERROR(VLOOKUP($B204,'Slutlig allokering kvv'!$B$2:$AC$462,MATCH(I$3,'Slutlig allokering kvv'!$B$1:$AJ$1,0),FALSE)/1,0)</f>
        <v>0</v>
      </c>
      <c r="J204">
        <f>IFERROR(VLOOKUP($B204,Kraftvärmeprod!$B$1:$AH$479,MATCH(J$2,Kraftvärmeprod!$B$1:$AG$1,0),FALSE)/1,0)-IFERROR(VLOOKUP($B204,'Slutlig allokering kvv'!$B$2:$AC$462,MATCH(J$3,'Slutlig allokering kvv'!$B$1:$AJ$1,0),FALSE)/1,0)</f>
        <v>0</v>
      </c>
      <c r="K204">
        <f>IFERROR(VLOOKUP($B204,Kraftvärmeprod!$B$1:$AH$479,MATCH(K$2,Kraftvärmeprod!$B$1:$AG$1,0),FALSE)/1,0)-IFERROR(VLOOKUP($B204,'Slutlig allokering kvv'!$B$2:$AC$462,MATCH(K$3,'Slutlig allokering kvv'!$B$1:$AJ$1,0),FALSE)/1,0)</f>
        <v>0</v>
      </c>
      <c r="L204">
        <f>IFERROR(VLOOKUP($B204,Kraftvärmeprod!$B$1:$AH$479,MATCH(L$2,Kraftvärmeprod!$B$1:$AG$1,0),FALSE)/1,0)-IFERROR(VLOOKUP($B204,'Slutlig allokering kvv'!$B$2:$AC$462,MATCH(L$3,'Slutlig allokering kvv'!$B$1:$AJ$1,0),FALSE)/1,0)</f>
        <v>0</v>
      </c>
      <c r="M204" s="40">
        <f>IFERROR(VLOOKUP($B204,Miljö!$B$1:$S$477,MATCH(M$2,Miljö!$B$1:$X$1,0),FALSE)/1,0)-IFERROR(VLOOKUP($B204,'Slutlig allokering kvv'!$B$2:$AC$462,MATCH(M$3,'Slutlig allokering kvv'!$B$1:$AJ$1,0),FALSE)/1,0)</f>
        <v>0</v>
      </c>
      <c r="N204">
        <f>IFERROR(VLOOKUP($B204,Kraftvärmeprod!$B$1:$AH$479,MATCH(N$2,Kraftvärmeprod!$B$1:$AG$1,0),FALSE)/1,0)-IFERROR(VLOOKUP($B204,'Slutlig allokering kvv'!$B$2:$AC$462,MATCH(N$3,'Slutlig allokering kvv'!$B$1:$AJ$1,0),FALSE)/1,0)</f>
        <v>0</v>
      </c>
      <c r="O204">
        <f>IFERROR(VLOOKUP($B204,Kraftvärmeprod!$B$1:$AH$479,MATCH(O$2,Kraftvärmeprod!$B$1:$AG$1,0),FALSE)/1,0)-IFERROR(VLOOKUP($B204,'Slutlig allokering kvv'!$B$2:$AC$462,MATCH(O$3,'Slutlig allokering kvv'!$B$1:$AJ$1,0),FALSE)/1,0)</f>
        <v>0</v>
      </c>
      <c r="P204">
        <f>IFERROR(VLOOKUP($B204,Kraftvärmeprod!$B$1:$AH$479,MATCH(P$2,Kraftvärmeprod!$B$1:$AG$1,0),FALSE)/1,0)-IFERROR(VLOOKUP($B204,'Slutlig allokering kvv'!$B$2:$AC$462,MATCH(P$3,'Slutlig allokering kvv'!$B$1:$AJ$1,0),FALSE)/1,0)</f>
        <v>0</v>
      </c>
      <c r="Q204">
        <f>IFERROR(VLOOKUP($B204,Kraftvärmeprod!$B$1:$AH$479,MATCH(Q$2,Kraftvärmeprod!$B$1:$AG$1,0),FALSE)/1,0)-IFERROR(VLOOKUP($B204,'Slutlig allokering kvv'!$B$2:$AC$462,MATCH(Q$3,'Slutlig allokering kvv'!$B$1:$AJ$1,0),FALSE)/1,0)</f>
        <v>0</v>
      </c>
      <c r="R204">
        <f>IFERROR(VLOOKUP($B204,Kraftvärmeprod!$B$1:$AH$479,MATCH(R$2,Kraftvärmeprod!$B$1:$AG$1,0),FALSE)/1,0)-IFERROR(VLOOKUP($B204,'Slutlig allokering kvv'!$B$2:$AC$462,MATCH(R$3,'Slutlig allokering kvv'!$B$1:$AJ$1,0),FALSE)/1,0)</f>
        <v>0</v>
      </c>
      <c r="S204">
        <f>IFERROR(VLOOKUP($B204,Kraftvärmeprod!$B$1:$AH$479,MATCH(S$2,Kraftvärmeprod!$B$1:$AG$1,0),FALSE)/1,0)-IFERROR(VLOOKUP($B204,'Slutlig allokering kvv'!$B$2:$AC$462,MATCH(S$3,'Slutlig allokering kvv'!$B$1:$AJ$1,0),FALSE)/1,0)</f>
        <v>0</v>
      </c>
      <c r="T204">
        <f>IFERROR(VLOOKUP($B204,Kraftvärmeprod!$B$1:$AH$479,MATCH(T$2,Kraftvärmeprod!$B$1:$AG$1,0),FALSE)/1,0)-IFERROR(VLOOKUP($B204,'Slutlig allokering kvv'!$B$2:$AC$462,MATCH(T$3,'Slutlig allokering kvv'!$B$1:$AJ$1,0),FALSE)/1,0)</f>
        <v>0</v>
      </c>
      <c r="U204">
        <f>IFERROR(VLOOKUP($B204,Kraftvärmeprod!$B$1:$AH$479,MATCH(U$2,Kraftvärmeprod!$B$1:$AG$1,0),FALSE)/1,0)-IFERROR(VLOOKUP($B204,'Slutlig allokering kvv'!$B$2:$AC$462,MATCH(U$3,'Slutlig allokering kvv'!$B$1:$AJ$1,0),FALSE)/1,0)</f>
        <v>0</v>
      </c>
      <c r="V204">
        <f>IFERROR(VLOOKUP($B204,Kraftvärmeprod!$B$1:$AH$479,MATCH(V$2,Kraftvärmeprod!$B$1:$AG$1,0),FALSE)/1,0)-IFERROR(VLOOKUP($B204,'Slutlig allokering kvv'!$B$2:$AC$462,MATCH(V$3,'Slutlig allokering kvv'!$B$1:$AJ$1,0),FALSE)/1,0)</f>
        <v>0</v>
      </c>
      <c r="W204">
        <f>IFERROR(VLOOKUP($B204,Kraftvärmeprod!$B$1:$AH$479,MATCH(W$2,Kraftvärmeprod!$B$1:$AG$1,0),FALSE)/1,0)-IFERROR(VLOOKUP($B204,'Slutlig allokering kvv'!$B$2:$AC$462,MATCH(W$3,'Slutlig allokering kvv'!$B$1:$AJ$1,0),FALSE)/1,0)</f>
        <v>0</v>
      </c>
      <c r="X204">
        <f>IFERROR(VLOOKUP($B204,Kraftvärmeprod!$B$1:$AH$479,MATCH(X$2,Kraftvärmeprod!$B$1:$AG$1,0),FALSE)/1,0)-IFERROR(VLOOKUP($B204,'Slutlig allokering kvv'!$B$2:$AC$462,MATCH(X$3,'Slutlig allokering kvv'!$B$1:$AJ$1,0),FALSE)/1,0)</f>
        <v>0</v>
      </c>
      <c r="Y204">
        <f>IFERROR(VLOOKUP($B204,Kraftvärmeprod!$B$1:$AH$479,MATCH(Y$2,Kraftvärmeprod!$B$1:$AG$1,0),FALSE)/1,0)-IFERROR(VLOOKUP($B204,'Slutlig allokering kvv'!$B$2:$AC$462,MATCH(Y$3,'Slutlig allokering kvv'!$B$1:$AJ$1,0),FALSE)/1,0)</f>
        <v>0</v>
      </c>
      <c r="Z204">
        <f>IFERROR(VLOOKUP($B204,Kraftvärmeprod!$B$1:$AH$479,MATCH(Z$2,Kraftvärmeprod!$B$1:$AG$1,0),FALSE)/1,0)-IFERROR(VLOOKUP($B204,'Slutlig allokering kvv'!$B$2:$AC$462,MATCH(Z$3,'Slutlig allokering kvv'!$B$1:$AJ$1,0),FALSE)/1,0)</f>
        <v>0</v>
      </c>
      <c r="AA204">
        <f>IFERROR(VLOOKUP($B204,Kraftvärmeprod!$B$1:$AH$479,MATCH(AA$2,Kraftvärmeprod!$B$1:$AG$1,0),FALSE)/1,0)-IFERROR(VLOOKUP($B204,'Slutlig allokering kvv'!$B$2:$AC$462,MATCH(AA$3,'Slutlig allokering kvv'!$B$1:$AJ$1,0),FALSE)/1,0)</f>
        <v>0</v>
      </c>
      <c r="AB204">
        <f>IFERROR(VLOOKUP($B204,Kraftvärmeprod!$B$1:$AH$479,MATCH(AB$2,Kraftvärmeprod!$B$1:$AG$1,0),FALSE)/1,0)-IFERROR(VLOOKUP($B204,'Slutlig allokering kvv'!$B$2:$AC$462,MATCH(AB$3,'Slutlig allokering kvv'!$B$1:$AJ$1,0),FALSE)/1,0)</f>
        <v>0</v>
      </c>
      <c r="AE204">
        <f t="shared" si="6"/>
        <v>0</v>
      </c>
      <c r="AG204">
        <f>IFERROR(VLOOKUP(B204,'Slutlig allokering kvv'!$B$2:$AJ$462,MATCH("Summa justerad allokerad tillförd energi (utan hjälpel och rökgaskondensering):",'Slutlig allokering kvv'!$B$1:$AK$1,0),FALSE)/1,"")</f>
        <v>0</v>
      </c>
      <c r="AI204" s="23" t="str">
        <f>IFERROR(1-VLOOKUP(B204,'Slutlig allokering kvv'!$B$2:$AJ$462,MATCH("Andel av bränsle i kvv som allokerats till värme, exklusive rökgaskondensering och hjälpel",'Slutlig allokering kvv'!$B$1:$AK$1,0),FALSE),"")</f>
        <v/>
      </c>
      <c r="AK204" s="23" t="str">
        <f t="shared" si="7"/>
        <v/>
      </c>
    </row>
    <row r="205" spans="1:37" x14ac:dyDescent="0.25">
      <c r="A205" s="2" t="s">
        <v>291</v>
      </c>
      <c r="B205" s="2" t="s">
        <v>294</v>
      </c>
      <c r="C205" s="2" t="str">
        <f>IFERROR(VLOOKUP($B205,Kraftvärmeprod!$B$1:$AH$479,MATCH(C$3,Kraftvärmeprod!$B$1:$AG$1,0),FALSE)/1,"")</f>
        <v/>
      </c>
      <c r="D205" s="2" t="str">
        <f>IFERROR(VLOOKUP($B205,Kraftvärmeprod!$B$1:$AH$479,MATCH(D$3,Kraftvärmeprod!$B$1:$AG$1,0),FALSE)/1,"")</f>
        <v/>
      </c>
      <c r="E205">
        <f>IFERROR(VLOOKUP($B205,Kraftvärmeprod!$B$1:$AH$479,MATCH(E$2,Kraftvärmeprod!$B$1:$AG$1,0),FALSE)/1,0)-IFERROR(VLOOKUP($B205,'Slutlig allokering kvv'!$B$2:$AC$462,MATCH(E$3,'Slutlig allokering kvv'!$B$1:$AJ$1,0),FALSE)/1,0)</f>
        <v>0</v>
      </c>
      <c r="F205">
        <f>IFERROR(VLOOKUP($B205,Kraftvärmeprod!$B$1:$AH$479,MATCH(F$2,Kraftvärmeprod!$B$1:$AG$1,0),FALSE)/1,0)-IFERROR(VLOOKUP($B205,'Slutlig allokering kvv'!$B$2:$AC$462,MATCH(F$3,'Slutlig allokering kvv'!$B$1:$AJ$1,0),FALSE)/1,0)</f>
        <v>0</v>
      </c>
      <c r="G205">
        <f>IFERROR(VLOOKUP($B205,Kraftvärmeprod!$B$1:$AH$479,MATCH(G$2,Kraftvärmeprod!$B$1:$AG$1,0),FALSE)/1,0)-IFERROR(VLOOKUP($B205,'Slutlig allokering kvv'!$B$2:$AC$462,MATCH(G$3,'Slutlig allokering kvv'!$B$1:$AJ$1,0),FALSE)/1,0)</f>
        <v>0</v>
      </c>
      <c r="H205">
        <f>IFERROR(VLOOKUP($B205,Kraftvärmeprod!$B$1:$AH$479,MATCH(H$2,Kraftvärmeprod!$B$1:$AG$1,0),FALSE)/1,0)-IFERROR(VLOOKUP($B205,'Slutlig allokering kvv'!$B$2:$AC$462,MATCH(H$3,'Slutlig allokering kvv'!$B$1:$AJ$1,0),FALSE)/1,0)</f>
        <v>0</v>
      </c>
      <c r="I205">
        <f>IFERROR(VLOOKUP($B205,Kraftvärmeprod!$B$1:$AH$479,MATCH(I$2,Kraftvärmeprod!$B$1:$AG$1,0),FALSE)/1,0)-IFERROR(VLOOKUP($B205,'Slutlig allokering kvv'!$B$2:$AC$462,MATCH(I$3,'Slutlig allokering kvv'!$B$1:$AJ$1,0),FALSE)/1,0)</f>
        <v>0</v>
      </c>
      <c r="J205">
        <f>IFERROR(VLOOKUP($B205,Kraftvärmeprod!$B$1:$AH$479,MATCH(J$2,Kraftvärmeprod!$B$1:$AG$1,0),FALSE)/1,0)-IFERROR(VLOOKUP($B205,'Slutlig allokering kvv'!$B$2:$AC$462,MATCH(J$3,'Slutlig allokering kvv'!$B$1:$AJ$1,0),FALSE)/1,0)</f>
        <v>0</v>
      </c>
      <c r="K205">
        <f>IFERROR(VLOOKUP($B205,Kraftvärmeprod!$B$1:$AH$479,MATCH(K$2,Kraftvärmeprod!$B$1:$AG$1,0),FALSE)/1,0)-IFERROR(VLOOKUP($B205,'Slutlig allokering kvv'!$B$2:$AC$462,MATCH(K$3,'Slutlig allokering kvv'!$B$1:$AJ$1,0),FALSE)/1,0)</f>
        <v>0</v>
      </c>
      <c r="L205">
        <f>IFERROR(VLOOKUP($B205,Kraftvärmeprod!$B$1:$AH$479,MATCH(L$2,Kraftvärmeprod!$B$1:$AG$1,0),FALSE)/1,0)-IFERROR(VLOOKUP($B205,'Slutlig allokering kvv'!$B$2:$AC$462,MATCH(L$3,'Slutlig allokering kvv'!$B$1:$AJ$1,0),FALSE)/1,0)</f>
        <v>0</v>
      </c>
      <c r="M205" s="40">
        <f>IFERROR(VLOOKUP($B205,Miljö!$B$1:$S$477,MATCH(M$2,Miljö!$B$1:$X$1,0),FALSE)/1,0)-IFERROR(VLOOKUP($B205,'Slutlig allokering kvv'!$B$2:$AC$462,MATCH(M$3,'Slutlig allokering kvv'!$B$1:$AJ$1,0),FALSE)/1,0)</f>
        <v>0</v>
      </c>
      <c r="N205">
        <f>IFERROR(VLOOKUP($B205,Kraftvärmeprod!$B$1:$AH$479,MATCH(N$2,Kraftvärmeprod!$B$1:$AG$1,0),FALSE)/1,0)-IFERROR(VLOOKUP($B205,'Slutlig allokering kvv'!$B$2:$AC$462,MATCH(N$3,'Slutlig allokering kvv'!$B$1:$AJ$1,0),FALSE)/1,0)</f>
        <v>0</v>
      </c>
      <c r="O205">
        <f>IFERROR(VLOOKUP($B205,Kraftvärmeprod!$B$1:$AH$479,MATCH(O$2,Kraftvärmeprod!$B$1:$AG$1,0),FALSE)/1,0)-IFERROR(VLOOKUP($B205,'Slutlig allokering kvv'!$B$2:$AC$462,MATCH(O$3,'Slutlig allokering kvv'!$B$1:$AJ$1,0),FALSE)/1,0)</f>
        <v>0</v>
      </c>
      <c r="P205">
        <f>IFERROR(VLOOKUP($B205,Kraftvärmeprod!$B$1:$AH$479,MATCH(P$2,Kraftvärmeprod!$B$1:$AG$1,0),FALSE)/1,0)-IFERROR(VLOOKUP($B205,'Slutlig allokering kvv'!$B$2:$AC$462,MATCH(P$3,'Slutlig allokering kvv'!$B$1:$AJ$1,0),FALSE)/1,0)</f>
        <v>0</v>
      </c>
      <c r="Q205">
        <f>IFERROR(VLOOKUP($B205,Kraftvärmeprod!$B$1:$AH$479,MATCH(Q$2,Kraftvärmeprod!$B$1:$AG$1,0),FALSE)/1,0)-IFERROR(VLOOKUP($B205,'Slutlig allokering kvv'!$B$2:$AC$462,MATCH(Q$3,'Slutlig allokering kvv'!$B$1:$AJ$1,0),FALSE)/1,0)</f>
        <v>0</v>
      </c>
      <c r="R205">
        <f>IFERROR(VLOOKUP($B205,Kraftvärmeprod!$B$1:$AH$479,MATCH(R$2,Kraftvärmeprod!$B$1:$AG$1,0),FALSE)/1,0)-IFERROR(VLOOKUP($B205,'Slutlig allokering kvv'!$B$2:$AC$462,MATCH(R$3,'Slutlig allokering kvv'!$B$1:$AJ$1,0),FALSE)/1,0)</f>
        <v>0</v>
      </c>
      <c r="S205">
        <f>IFERROR(VLOOKUP($B205,Kraftvärmeprod!$B$1:$AH$479,MATCH(S$2,Kraftvärmeprod!$B$1:$AG$1,0),FALSE)/1,0)-IFERROR(VLOOKUP($B205,'Slutlig allokering kvv'!$B$2:$AC$462,MATCH(S$3,'Slutlig allokering kvv'!$B$1:$AJ$1,0),FALSE)/1,0)</f>
        <v>0</v>
      </c>
      <c r="T205">
        <f>IFERROR(VLOOKUP($B205,Kraftvärmeprod!$B$1:$AH$479,MATCH(T$2,Kraftvärmeprod!$B$1:$AG$1,0),FALSE)/1,0)-IFERROR(VLOOKUP($B205,'Slutlig allokering kvv'!$B$2:$AC$462,MATCH(T$3,'Slutlig allokering kvv'!$B$1:$AJ$1,0),FALSE)/1,0)</f>
        <v>0</v>
      </c>
      <c r="U205">
        <f>IFERROR(VLOOKUP($B205,Kraftvärmeprod!$B$1:$AH$479,MATCH(U$2,Kraftvärmeprod!$B$1:$AG$1,0),FALSE)/1,0)-IFERROR(VLOOKUP($B205,'Slutlig allokering kvv'!$B$2:$AC$462,MATCH(U$3,'Slutlig allokering kvv'!$B$1:$AJ$1,0),FALSE)/1,0)</f>
        <v>0</v>
      </c>
      <c r="V205">
        <f>IFERROR(VLOOKUP($B205,Kraftvärmeprod!$B$1:$AH$479,MATCH(V$2,Kraftvärmeprod!$B$1:$AG$1,0),FALSE)/1,0)-IFERROR(VLOOKUP($B205,'Slutlig allokering kvv'!$B$2:$AC$462,MATCH(V$3,'Slutlig allokering kvv'!$B$1:$AJ$1,0),FALSE)/1,0)</f>
        <v>0</v>
      </c>
      <c r="W205">
        <f>IFERROR(VLOOKUP($B205,Kraftvärmeprod!$B$1:$AH$479,MATCH(W$2,Kraftvärmeprod!$B$1:$AG$1,0),FALSE)/1,0)-IFERROR(VLOOKUP($B205,'Slutlig allokering kvv'!$B$2:$AC$462,MATCH(W$3,'Slutlig allokering kvv'!$B$1:$AJ$1,0),FALSE)/1,0)</f>
        <v>0</v>
      </c>
      <c r="X205">
        <f>IFERROR(VLOOKUP($B205,Kraftvärmeprod!$B$1:$AH$479,MATCH(X$2,Kraftvärmeprod!$B$1:$AG$1,0),FALSE)/1,0)-IFERROR(VLOOKUP($B205,'Slutlig allokering kvv'!$B$2:$AC$462,MATCH(X$3,'Slutlig allokering kvv'!$B$1:$AJ$1,0),FALSE)/1,0)</f>
        <v>0</v>
      </c>
      <c r="Y205">
        <f>IFERROR(VLOOKUP($B205,Kraftvärmeprod!$B$1:$AH$479,MATCH(Y$2,Kraftvärmeprod!$B$1:$AG$1,0),FALSE)/1,0)-IFERROR(VLOOKUP($B205,'Slutlig allokering kvv'!$B$2:$AC$462,MATCH(Y$3,'Slutlig allokering kvv'!$B$1:$AJ$1,0),FALSE)/1,0)</f>
        <v>0</v>
      </c>
      <c r="Z205">
        <f>IFERROR(VLOOKUP($B205,Kraftvärmeprod!$B$1:$AH$479,MATCH(Z$2,Kraftvärmeprod!$B$1:$AG$1,0),FALSE)/1,0)-IFERROR(VLOOKUP($B205,'Slutlig allokering kvv'!$B$2:$AC$462,MATCH(Z$3,'Slutlig allokering kvv'!$B$1:$AJ$1,0),FALSE)/1,0)</f>
        <v>0</v>
      </c>
      <c r="AA205">
        <f>IFERROR(VLOOKUP($B205,Kraftvärmeprod!$B$1:$AH$479,MATCH(AA$2,Kraftvärmeprod!$B$1:$AG$1,0),FALSE)/1,0)-IFERROR(VLOOKUP($B205,'Slutlig allokering kvv'!$B$2:$AC$462,MATCH(AA$3,'Slutlig allokering kvv'!$B$1:$AJ$1,0),FALSE)/1,0)</f>
        <v>0</v>
      </c>
      <c r="AB205">
        <f>IFERROR(VLOOKUP($B205,Kraftvärmeprod!$B$1:$AH$479,MATCH(AB$2,Kraftvärmeprod!$B$1:$AG$1,0),FALSE)/1,0)-IFERROR(VLOOKUP($B205,'Slutlig allokering kvv'!$B$2:$AC$462,MATCH(AB$3,'Slutlig allokering kvv'!$B$1:$AJ$1,0),FALSE)/1,0)</f>
        <v>0</v>
      </c>
      <c r="AE205">
        <f t="shared" si="6"/>
        <v>0</v>
      </c>
      <c r="AG205">
        <f>IFERROR(VLOOKUP(B205,'Slutlig allokering kvv'!$B$2:$AJ$462,MATCH("Summa justerad allokerad tillförd energi (utan hjälpel och rökgaskondensering):",'Slutlig allokering kvv'!$B$1:$AK$1,0),FALSE)/1,"")</f>
        <v>0</v>
      </c>
      <c r="AI205" s="23" t="str">
        <f>IFERROR(1-VLOOKUP(B205,'Slutlig allokering kvv'!$B$2:$AJ$462,MATCH("Andel av bränsle i kvv som allokerats till värme, exklusive rökgaskondensering och hjälpel",'Slutlig allokering kvv'!$B$1:$AK$1,0),FALSE),"")</f>
        <v/>
      </c>
      <c r="AK205" s="23" t="str">
        <f t="shared" si="7"/>
        <v/>
      </c>
    </row>
    <row r="206" spans="1:37" x14ac:dyDescent="0.25">
      <c r="A206" s="2" t="s">
        <v>291</v>
      </c>
      <c r="B206" s="2" t="s">
        <v>295</v>
      </c>
      <c r="C206" s="2">
        <f>IFERROR(VLOOKUP($B206,Kraftvärmeprod!$B$1:$AH$479,MATCH(C$3,Kraftvärmeprod!$B$1:$AG$1,0),FALSE)/1,"")</f>
        <v>545.63300000000004</v>
      </c>
      <c r="D206" s="2">
        <f>IFERROR(VLOOKUP($B206,Kraftvärmeprod!$B$1:$AH$479,MATCH(D$3,Kraftvärmeprod!$B$1:$AG$1,0),FALSE)/1,"")</f>
        <v>188.17699999999999</v>
      </c>
      <c r="E206">
        <f>IFERROR(VLOOKUP($B206,Kraftvärmeprod!$B$1:$AH$479,MATCH(E$2,Kraftvärmeprod!$B$1:$AG$1,0),FALSE)/1,0)-IFERROR(VLOOKUP($B206,'Slutlig allokering kvv'!$B$2:$AC$462,MATCH(E$3,'Slutlig allokering kvv'!$B$1:$AJ$1,0),FALSE)/1,0)</f>
        <v>114.38500000000001</v>
      </c>
      <c r="F206">
        <f>IFERROR(VLOOKUP($B206,Kraftvärmeprod!$B$1:$AH$479,MATCH(F$2,Kraftvärmeprod!$B$1:$AG$1,0),FALSE)/1,0)-IFERROR(VLOOKUP($B206,'Slutlig allokering kvv'!$B$2:$AC$462,MATCH(F$3,'Slutlig allokering kvv'!$B$1:$AJ$1,0),FALSE)/1,0)</f>
        <v>0</v>
      </c>
      <c r="G206">
        <f>IFERROR(VLOOKUP($B206,Kraftvärmeprod!$B$1:$AH$479,MATCH(G$2,Kraftvärmeprod!$B$1:$AG$1,0),FALSE)/1,0)-IFERROR(VLOOKUP($B206,'Slutlig allokering kvv'!$B$2:$AC$462,MATCH(G$3,'Slutlig allokering kvv'!$B$1:$AJ$1,0),FALSE)/1,0)</f>
        <v>7.3832200000000014</v>
      </c>
      <c r="H206">
        <f>IFERROR(VLOOKUP($B206,Kraftvärmeprod!$B$1:$AH$479,MATCH(H$2,Kraftvärmeprod!$B$1:$AG$1,0),FALSE)/1,0)-IFERROR(VLOOKUP($B206,'Slutlig allokering kvv'!$B$2:$AC$462,MATCH(H$3,'Slutlig allokering kvv'!$B$1:$AJ$1,0),FALSE)/1,0)</f>
        <v>0</v>
      </c>
      <c r="I206">
        <f>IFERROR(VLOOKUP($B206,Kraftvärmeprod!$B$1:$AH$479,MATCH(I$2,Kraftvärmeprod!$B$1:$AG$1,0),FALSE)/1,0)-IFERROR(VLOOKUP($B206,'Slutlig allokering kvv'!$B$2:$AC$462,MATCH(I$3,'Slutlig allokering kvv'!$B$1:$AJ$1,0),FALSE)/1,0)</f>
        <v>0.98458999999999985</v>
      </c>
      <c r="J206">
        <f>IFERROR(VLOOKUP($B206,Kraftvärmeprod!$B$1:$AH$479,MATCH(J$2,Kraftvärmeprod!$B$1:$AG$1,0),FALSE)/1,0)-IFERROR(VLOOKUP($B206,'Slutlig allokering kvv'!$B$2:$AC$462,MATCH(J$3,'Slutlig allokering kvv'!$B$1:$AJ$1,0),FALSE)/1,0)</f>
        <v>0</v>
      </c>
      <c r="K206">
        <f>IFERROR(VLOOKUP($B206,Kraftvärmeprod!$B$1:$AH$479,MATCH(K$2,Kraftvärmeprod!$B$1:$AG$1,0),FALSE)/1,0)-IFERROR(VLOOKUP($B206,'Slutlig allokering kvv'!$B$2:$AC$462,MATCH(K$3,'Slutlig allokering kvv'!$B$1:$AJ$1,0),FALSE)/1,0)</f>
        <v>0</v>
      </c>
      <c r="L206">
        <f>IFERROR(VLOOKUP($B206,Kraftvärmeprod!$B$1:$AH$479,MATCH(L$2,Kraftvärmeprod!$B$1:$AG$1,0),FALSE)/1,0)-IFERROR(VLOOKUP($B206,'Slutlig allokering kvv'!$B$2:$AC$462,MATCH(L$3,'Slutlig allokering kvv'!$B$1:$AJ$1,0),FALSE)/1,0)</f>
        <v>22.031299999999998</v>
      </c>
      <c r="M206" s="40">
        <f>IFERROR(VLOOKUP($B206,Miljö!$B$1:$S$477,MATCH(M$2,Miljö!$B$1:$X$1,0),FALSE)/1,0)-IFERROR(VLOOKUP($B206,'Slutlig allokering kvv'!$B$2:$AC$462,MATCH(M$3,'Slutlig allokering kvv'!$B$1:$AJ$1,0),FALSE)/1,0)</f>
        <v>38.569400000000002</v>
      </c>
      <c r="N206">
        <f>IFERROR(VLOOKUP($B206,Kraftvärmeprod!$B$1:$AH$479,MATCH(N$2,Kraftvärmeprod!$B$1:$AG$1,0),FALSE)/1,0)-IFERROR(VLOOKUP($B206,'Slutlig allokering kvv'!$B$2:$AC$462,MATCH(N$3,'Slutlig allokering kvv'!$B$1:$AJ$1,0),FALSE)/1,0)</f>
        <v>0</v>
      </c>
      <c r="O206">
        <f>IFERROR(VLOOKUP($B206,Kraftvärmeprod!$B$1:$AH$479,MATCH(O$2,Kraftvärmeprod!$B$1:$AG$1,0),FALSE)/1,0)-IFERROR(VLOOKUP($B206,'Slutlig allokering kvv'!$B$2:$AC$462,MATCH(O$3,'Slutlig allokering kvv'!$B$1:$AJ$1,0),FALSE)/1,0)</f>
        <v>17.816200000000002</v>
      </c>
      <c r="P206">
        <f>IFERROR(VLOOKUP($B206,Kraftvärmeprod!$B$1:$AH$479,MATCH(P$2,Kraftvärmeprod!$B$1:$AG$1,0),FALSE)/1,0)-IFERROR(VLOOKUP($B206,'Slutlig allokering kvv'!$B$2:$AC$462,MATCH(P$3,'Slutlig allokering kvv'!$B$1:$AJ$1,0),FALSE)/1,0)</f>
        <v>0</v>
      </c>
      <c r="Q206">
        <f>IFERROR(VLOOKUP($B206,Kraftvärmeprod!$B$1:$AH$479,MATCH(Q$2,Kraftvärmeprod!$B$1:$AG$1,0),FALSE)/1,0)-IFERROR(VLOOKUP($B206,'Slutlig allokering kvv'!$B$2:$AC$462,MATCH(Q$3,'Slutlig allokering kvv'!$B$1:$AJ$1,0),FALSE)/1,0)</f>
        <v>21.458099999999998</v>
      </c>
      <c r="R206">
        <f>IFERROR(VLOOKUP($B206,Kraftvärmeprod!$B$1:$AH$479,MATCH(R$2,Kraftvärmeprod!$B$1:$AG$1,0),FALSE)/1,0)-IFERROR(VLOOKUP($B206,'Slutlig allokering kvv'!$B$2:$AC$462,MATCH(R$3,'Slutlig allokering kvv'!$B$1:$AJ$1,0),FALSE)/1,0)</f>
        <v>4.6714399999999996</v>
      </c>
      <c r="S206">
        <f>IFERROR(VLOOKUP($B206,Kraftvärmeprod!$B$1:$AH$479,MATCH(S$2,Kraftvärmeprod!$B$1:$AG$1,0),FALSE)/1,0)-IFERROR(VLOOKUP($B206,'Slutlig allokering kvv'!$B$2:$AC$462,MATCH(S$3,'Slutlig allokering kvv'!$B$1:$AJ$1,0),FALSE)/1,0)</f>
        <v>177.31099999999998</v>
      </c>
      <c r="T206">
        <f>IFERROR(VLOOKUP($B206,Kraftvärmeprod!$B$1:$AH$479,MATCH(T$2,Kraftvärmeprod!$B$1:$AG$1,0),FALSE)/1,0)-IFERROR(VLOOKUP($B206,'Slutlig allokering kvv'!$B$2:$AC$462,MATCH(T$3,'Slutlig allokering kvv'!$B$1:$AJ$1,0),FALSE)/1,0)</f>
        <v>7.4243000000000006</v>
      </c>
      <c r="U206">
        <f>IFERROR(VLOOKUP($B206,Kraftvärmeprod!$B$1:$AH$479,MATCH(U$2,Kraftvärmeprod!$B$1:$AG$1,0),FALSE)/1,0)-IFERROR(VLOOKUP($B206,'Slutlig allokering kvv'!$B$2:$AC$462,MATCH(U$3,'Slutlig allokering kvv'!$B$1:$AJ$1,0),FALSE)/1,0)</f>
        <v>3.8895499999999998</v>
      </c>
      <c r="V206">
        <f>IFERROR(VLOOKUP($B206,Kraftvärmeprod!$B$1:$AH$479,MATCH(V$2,Kraftvärmeprod!$B$1:$AG$1,0),FALSE)/1,0)-IFERROR(VLOOKUP($B206,'Slutlig allokering kvv'!$B$2:$AC$462,MATCH(V$3,'Slutlig allokering kvv'!$B$1:$AJ$1,0),FALSE)/1,0)</f>
        <v>0</v>
      </c>
      <c r="W206">
        <f>IFERROR(VLOOKUP($B206,Kraftvärmeprod!$B$1:$AH$479,MATCH(W$2,Kraftvärmeprod!$B$1:$AG$1,0),FALSE)/1,0)-IFERROR(VLOOKUP($B206,'Slutlig allokering kvv'!$B$2:$AC$462,MATCH(W$3,'Slutlig allokering kvv'!$B$1:$AJ$1,0),FALSE)/1,0)</f>
        <v>0</v>
      </c>
      <c r="X206">
        <f>IFERROR(VLOOKUP($B206,Kraftvärmeprod!$B$1:$AH$479,MATCH(X$2,Kraftvärmeprod!$B$1:$AG$1,0),FALSE)/1,0)-IFERROR(VLOOKUP($B206,'Slutlig allokering kvv'!$B$2:$AC$462,MATCH(X$3,'Slutlig allokering kvv'!$B$1:$AJ$1,0),FALSE)/1,0)</f>
        <v>0</v>
      </c>
      <c r="Y206">
        <f>IFERROR(VLOOKUP($B206,Kraftvärmeprod!$B$1:$AH$479,MATCH(Y$2,Kraftvärmeprod!$B$1:$AG$1,0),FALSE)/1,0)-IFERROR(VLOOKUP($B206,'Slutlig allokering kvv'!$B$2:$AC$462,MATCH(Y$3,'Slutlig allokering kvv'!$B$1:$AJ$1,0),FALSE)/1,0)</f>
        <v>1.0183010000000001</v>
      </c>
      <c r="Z206">
        <f>IFERROR(VLOOKUP($B206,Kraftvärmeprod!$B$1:$AH$479,MATCH(Z$2,Kraftvärmeprod!$B$1:$AG$1,0),FALSE)/1,0)-IFERROR(VLOOKUP($B206,'Slutlig allokering kvv'!$B$2:$AC$462,MATCH(Z$3,'Slutlig allokering kvv'!$B$1:$AJ$1,0),FALSE)/1,0)</f>
        <v>0</v>
      </c>
      <c r="AA206">
        <f>IFERROR(VLOOKUP($B206,Kraftvärmeprod!$B$1:$AH$479,MATCH(AA$2,Kraftvärmeprod!$B$1:$AG$1,0),FALSE)/1,0)-IFERROR(VLOOKUP($B206,'Slutlig allokering kvv'!$B$2:$AC$462,MATCH(AA$3,'Slutlig allokering kvv'!$B$1:$AJ$1,0),FALSE)/1,0)</f>
        <v>0</v>
      </c>
      <c r="AB206">
        <f>IFERROR(VLOOKUP($B206,Kraftvärmeprod!$B$1:$AH$479,MATCH(AB$2,Kraftvärmeprod!$B$1:$AG$1,0),FALSE)/1,0)-IFERROR(VLOOKUP($B206,'Slutlig allokering kvv'!$B$2:$AC$462,MATCH(AB$3,'Slutlig allokering kvv'!$B$1:$AJ$1,0),FALSE)/1,0)</f>
        <v>5.0122400000000003</v>
      </c>
      <c r="AE206">
        <f t="shared" si="6"/>
        <v>383.38524099999995</v>
      </c>
      <c r="AG206">
        <f>IFERROR(VLOOKUP(B206,'Slutlig allokering kvv'!$B$2:$AJ$462,MATCH("Summa justerad allokerad tillförd energi (utan hjälpel och rökgaskondensering):",'Slutlig allokering kvv'!$B$1:$AK$1,0),FALSE)/1,"")</f>
        <v>465.99875900000001</v>
      </c>
      <c r="AI206" s="23">
        <f>IFERROR(1-VLOOKUP(B206,'Slutlig allokering kvv'!$B$2:$AJ$462,MATCH("Andel av bränsle i kvv som allokerats till värme, exklusive rökgaskondensering och hjälpel",'Slutlig allokering kvv'!$B$1:$AK$1,0),FALSE),"")</f>
        <v>0.45136856945739501</v>
      </c>
      <c r="AK206" s="23">
        <f t="shared" si="7"/>
        <v>0.45136856945739495</v>
      </c>
    </row>
    <row r="207" spans="1:37" x14ac:dyDescent="0.25">
      <c r="A207" s="2" t="s">
        <v>291</v>
      </c>
      <c r="B207" s="2" t="s">
        <v>296</v>
      </c>
      <c r="C207" s="2">
        <f>IFERROR(VLOOKUP($B207,Kraftvärmeprod!$B$1:$AH$479,MATCH(C$3,Kraftvärmeprod!$B$1:$AG$1,0),FALSE)/1,"")</f>
        <v>0.1552</v>
      </c>
      <c r="D207" s="2">
        <f>IFERROR(VLOOKUP($B207,Kraftvärmeprod!$B$1:$AH$479,MATCH(D$3,Kraftvärmeprod!$B$1:$AG$1,0),FALSE)/1,"")</f>
        <v>3.9699999999999999E-2</v>
      </c>
      <c r="E207">
        <f>IFERROR(VLOOKUP($B207,Kraftvärmeprod!$B$1:$AH$479,MATCH(E$2,Kraftvärmeprod!$B$1:$AG$1,0),FALSE)/1,0)-IFERROR(VLOOKUP($B207,'Slutlig allokering kvv'!$B$2:$AC$462,MATCH(E$3,'Slutlig allokering kvv'!$B$1:$AJ$1,0),FALSE)/1,0)</f>
        <v>2.3676000000000003E-2</v>
      </c>
      <c r="F207">
        <f>IFERROR(VLOOKUP($B207,Kraftvärmeprod!$B$1:$AH$479,MATCH(F$2,Kraftvärmeprod!$B$1:$AG$1,0),FALSE)/1,0)-IFERROR(VLOOKUP($B207,'Slutlig allokering kvv'!$B$2:$AC$462,MATCH(F$3,'Slutlig allokering kvv'!$B$1:$AJ$1,0),FALSE)/1,0)</f>
        <v>0</v>
      </c>
      <c r="G207">
        <f>IFERROR(VLOOKUP($B207,Kraftvärmeprod!$B$1:$AH$479,MATCH(G$2,Kraftvärmeprod!$B$1:$AG$1,0),FALSE)/1,0)-IFERROR(VLOOKUP($B207,'Slutlig allokering kvv'!$B$2:$AC$462,MATCH(G$3,'Slutlig allokering kvv'!$B$1:$AJ$1,0),FALSE)/1,0)</f>
        <v>3.5438800000000001E-3</v>
      </c>
      <c r="H207">
        <f>IFERROR(VLOOKUP($B207,Kraftvärmeprod!$B$1:$AH$479,MATCH(H$2,Kraftvärmeprod!$B$1:$AG$1,0),FALSE)/1,0)-IFERROR(VLOOKUP($B207,'Slutlig allokering kvv'!$B$2:$AC$462,MATCH(H$3,'Slutlig allokering kvv'!$B$1:$AJ$1,0),FALSE)/1,0)</f>
        <v>0</v>
      </c>
      <c r="I207">
        <f>IFERROR(VLOOKUP($B207,Kraftvärmeprod!$B$1:$AH$479,MATCH(I$2,Kraftvärmeprod!$B$1:$AG$1,0),FALSE)/1,0)-IFERROR(VLOOKUP($B207,'Slutlig allokering kvv'!$B$2:$AC$462,MATCH(I$3,'Slutlig allokering kvv'!$B$1:$AJ$1,0),FALSE)/1,0)</f>
        <v>4.5009800000000001E-4</v>
      </c>
      <c r="J207">
        <f>IFERROR(VLOOKUP($B207,Kraftvärmeprod!$B$1:$AH$479,MATCH(J$2,Kraftvärmeprod!$B$1:$AG$1,0),FALSE)/1,0)-IFERROR(VLOOKUP($B207,'Slutlig allokering kvv'!$B$2:$AC$462,MATCH(J$3,'Slutlig allokering kvv'!$B$1:$AJ$1,0),FALSE)/1,0)</f>
        <v>0</v>
      </c>
      <c r="K207">
        <f>IFERROR(VLOOKUP($B207,Kraftvärmeprod!$B$1:$AH$479,MATCH(K$2,Kraftvärmeprod!$B$1:$AG$1,0),FALSE)/1,0)-IFERROR(VLOOKUP($B207,'Slutlig allokering kvv'!$B$2:$AC$462,MATCH(K$3,'Slutlig allokering kvv'!$B$1:$AJ$1,0),FALSE)/1,0)</f>
        <v>0</v>
      </c>
      <c r="L207">
        <f>IFERROR(VLOOKUP($B207,Kraftvärmeprod!$B$1:$AH$479,MATCH(L$2,Kraftvärmeprod!$B$1:$AG$1,0),FALSE)/1,0)-IFERROR(VLOOKUP($B207,'Slutlig allokering kvv'!$B$2:$AC$462,MATCH(L$3,'Slutlig allokering kvv'!$B$1:$AJ$1,0),FALSE)/1,0)</f>
        <v>1.0559599999999999E-2</v>
      </c>
      <c r="M207" s="40">
        <f>IFERROR(VLOOKUP($B207,Miljö!$B$1:$S$477,MATCH(M$2,Miljö!$B$1:$X$1,0),FALSE)/1,0)-IFERROR(VLOOKUP($B207,'Slutlig allokering kvv'!$B$2:$AC$462,MATCH(M$3,'Slutlig allokering kvv'!$B$1:$AJ$1,0),FALSE)/1,0)</f>
        <v>2.9341100000000002E-3</v>
      </c>
      <c r="N207">
        <f>IFERROR(VLOOKUP($B207,Kraftvärmeprod!$B$1:$AH$479,MATCH(N$2,Kraftvärmeprod!$B$1:$AG$1,0),FALSE)/1,0)-IFERROR(VLOOKUP($B207,'Slutlig allokering kvv'!$B$2:$AC$462,MATCH(N$3,'Slutlig allokering kvv'!$B$1:$AJ$1,0),FALSE)/1,0)</f>
        <v>0</v>
      </c>
      <c r="O207">
        <f>IFERROR(VLOOKUP($B207,Kraftvärmeprod!$B$1:$AH$479,MATCH(O$2,Kraftvärmeprod!$B$1:$AG$1,0),FALSE)/1,0)-IFERROR(VLOOKUP($B207,'Slutlig allokering kvv'!$B$2:$AC$462,MATCH(O$3,'Slutlig allokering kvv'!$B$1:$AJ$1,0),FALSE)/1,0)</f>
        <v>8.1437000000000002E-3</v>
      </c>
      <c r="P207">
        <f>IFERROR(VLOOKUP($B207,Kraftvärmeprod!$B$1:$AH$479,MATCH(P$2,Kraftvärmeprod!$B$1:$AG$1,0),FALSE)/1,0)-IFERROR(VLOOKUP($B207,'Slutlig allokering kvv'!$B$2:$AC$462,MATCH(P$3,'Slutlig allokering kvv'!$B$1:$AJ$1,0),FALSE)/1,0)</f>
        <v>0</v>
      </c>
      <c r="Q207">
        <f>IFERROR(VLOOKUP($B207,Kraftvärmeprod!$B$1:$AH$479,MATCH(Q$2,Kraftvärmeprod!$B$1:$AG$1,0),FALSE)/1,0)-IFERROR(VLOOKUP($B207,'Slutlig allokering kvv'!$B$2:$AC$462,MATCH(Q$3,'Slutlig allokering kvv'!$B$1:$AJ$1,0),FALSE)/1,0)</f>
        <v>1.0295599999999999E-2</v>
      </c>
      <c r="R207">
        <f>IFERROR(VLOOKUP($B207,Kraftvärmeprod!$B$1:$AH$479,MATCH(R$2,Kraftvärmeprod!$B$1:$AG$1,0),FALSE)/1,0)-IFERROR(VLOOKUP($B207,'Slutlig allokering kvv'!$B$2:$AC$462,MATCH(R$3,'Slutlig allokering kvv'!$B$1:$AJ$1,0),FALSE)/1,0)</f>
        <v>1.0571599999999997E-2</v>
      </c>
      <c r="S207">
        <f>IFERROR(VLOOKUP($B207,Kraftvärmeprod!$B$1:$AH$479,MATCH(S$2,Kraftvärmeprod!$B$1:$AG$1,0),FALSE)/1,0)-IFERROR(VLOOKUP($B207,'Slutlig allokering kvv'!$B$2:$AC$462,MATCH(S$3,'Slutlig allokering kvv'!$B$1:$AJ$1,0),FALSE)/1,0)</f>
        <v>8.1904999999999999E-3</v>
      </c>
      <c r="T207">
        <f>IFERROR(VLOOKUP($B207,Kraftvärmeprod!$B$1:$AH$479,MATCH(T$2,Kraftvärmeprod!$B$1:$AG$1,0),FALSE)/1,0)-IFERROR(VLOOKUP($B207,'Slutlig allokering kvv'!$B$2:$AC$462,MATCH(T$3,'Slutlig allokering kvv'!$B$1:$AJ$1,0),FALSE)/1,0)</f>
        <v>1.4184899999999997E-3</v>
      </c>
      <c r="U207">
        <f>IFERROR(VLOOKUP($B207,Kraftvärmeprod!$B$1:$AH$479,MATCH(U$2,Kraftvärmeprod!$B$1:$AG$1,0),FALSE)/1,0)-IFERROR(VLOOKUP($B207,'Slutlig allokering kvv'!$B$2:$AC$462,MATCH(U$3,'Slutlig allokering kvv'!$B$1:$AJ$1,0),FALSE)/1,0)</f>
        <v>1.4137199999999998E-3</v>
      </c>
      <c r="V207">
        <f>IFERROR(VLOOKUP($B207,Kraftvärmeprod!$B$1:$AH$479,MATCH(V$2,Kraftvärmeprod!$B$1:$AG$1,0),FALSE)/1,0)-IFERROR(VLOOKUP($B207,'Slutlig allokering kvv'!$B$2:$AC$462,MATCH(V$3,'Slutlig allokering kvv'!$B$1:$AJ$1,0),FALSE)/1,0)</f>
        <v>0</v>
      </c>
      <c r="W207">
        <f>IFERROR(VLOOKUP($B207,Kraftvärmeprod!$B$1:$AH$479,MATCH(W$2,Kraftvärmeprod!$B$1:$AG$1,0),FALSE)/1,0)-IFERROR(VLOOKUP($B207,'Slutlig allokering kvv'!$B$2:$AC$462,MATCH(W$3,'Slutlig allokering kvv'!$B$1:$AJ$1,0),FALSE)/1,0)</f>
        <v>0</v>
      </c>
      <c r="X207">
        <f>IFERROR(VLOOKUP($B207,Kraftvärmeprod!$B$1:$AH$479,MATCH(X$2,Kraftvärmeprod!$B$1:$AG$1,0),FALSE)/1,0)-IFERROR(VLOOKUP($B207,'Slutlig allokering kvv'!$B$2:$AC$462,MATCH(X$3,'Slutlig allokering kvv'!$B$1:$AJ$1,0),FALSE)/1,0)</f>
        <v>0</v>
      </c>
      <c r="Y207">
        <f>IFERROR(VLOOKUP($B207,Kraftvärmeprod!$B$1:$AH$479,MATCH(Y$2,Kraftvärmeprod!$B$1:$AG$1,0),FALSE)/1,0)-IFERROR(VLOOKUP($B207,'Slutlig allokering kvv'!$B$2:$AC$462,MATCH(Y$3,'Slutlig allokering kvv'!$B$1:$AJ$1,0),FALSE)/1,0)</f>
        <v>4.9512500000000001E-4</v>
      </c>
      <c r="Z207">
        <f>IFERROR(VLOOKUP($B207,Kraftvärmeprod!$B$1:$AH$479,MATCH(Z$2,Kraftvärmeprod!$B$1:$AG$1,0),FALSE)/1,0)-IFERROR(VLOOKUP($B207,'Slutlig allokering kvv'!$B$2:$AC$462,MATCH(Z$3,'Slutlig allokering kvv'!$B$1:$AJ$1,0),FALSE)/1,0)</f>
        <v>0</v>
      </c>
      <c r="AA207">
        <f>IFERROR(VLOOKUP($B207,Kraftvärmeprod!$B$1:$AH$479,MATCH(AA$2,Kraftvärmeprod!$B$1:$AG$1,0),FALSE)/1,0)-IFERROR(VLOOKUP($B207,'Slutlig allokering kvv'!$B$2:$AC$462,MATCH(AA$3,'Slutlig allokering kvv'!$B$1:$AJ$1,0),FALSE)/1,0)</f>
        <v>0</v>
      </c>
      <c r="AB207">
        <f>IFERROR(VLOOKUP($B207,Kraftvärmeprod!$B$1:$AH$479,MATCH(AB$2,Kraftvärmeprod!$B$1:$AG$1,0),FALSE)/1,0)-IFERROR(VLOOKUP($B207,'Slutlig allokering kvv'!$B$2:$AC$462,MATCH(AB$3,'Slutlig allokering kvv'!$B$1:$AJ$1,0),FALSE)/1,0)</f>
        <v>2.4039199999999999E-3</v>
      </c>
      <c r="AE207">
        <f t="shared" si="6"/>
        <v>8.1162233E-2</v>
      </c>
      <c r="AG207">
        <f>IFERROR(VLOOKUP(B207,'Slutlig allokering kvv'!$B$2:$AJ$462,MATCH("Summa justerad allokerad tillförd energi (utan hjälpel och rökgaskondensering):",'Slutlig allokering kvv'!$B$1:$AK$1,0),FALSE)/1,"")</f>
        <v>0.11993776699999999</v>
      </c>
      <c r="AI207" s="23">
        <f>IFERROR(1-VLOOKUP(B207,'Slutlig allokering kvv'!$B$2:$AJ$462,MATCH("Andel av bränsle i kvv som allokerats till värme, exklusive rökgaskondensering och hjälpel",'Slutlig allokering kvv'!$B$1:$AK$1,0),FALSE),"")</f>
        <v>0.4035914122327201</v>
      </c>
      <c r="AK207" s="23">
        <f t="shared" si="7"/>
        <v>0.40359141223272005</v>
      </c>
    </row>
    <row r="208" spans="1:37" x14ac:dyDescent="0.25">
      <c r="A208" s="2" t="s">
        <v>297</v>
      </c>
      <c r="B208" s="2" t="s">
        <v>298</v>
      </c>
      <c r="C208" s="2">
        <f>IFERROR(VLOOKUP($B208,Kraftvärmeprod!$B$1:$AH$479,MATCH(C$3,Kraftvärmeprod!$B$1:$AG$1,0),FALSE)/1,"")</f>
        <v>255.03800000000001</v>
      </c>
      <c r="D208" s="2">
        <f>IFERROR(VLOOKUP($B208,Kraftvärmeprod!$B$1:$AH$479,MATCH(D$3,Kraftvärmeprod!$B$1:$AG$1,0),FALSE)/1,"")</f>
        <v>116.664</v>
      </c>
      <c r="E208">
        <f>IFERROR(VLOOKUP($B208,Kraftvärmeprod!$B$1:$AH$479,MATCH(E$2,Kraftvärmeprod!$B$1:$AG$1,0),FALSE)/1,0)-IFERROR(VLOOKUP($B208,'Slutlig allokering kvv'!$B$2:$AC$462,MATCH(E$3,'Slutlig allokering kvv'!$B$1:$AJ$1,0),FALSE)/1,0)</f>
        <v>0</v>
      </c>
      <c r="F208">
        <f>IFERROR(VLOOKUP($B208,Kraftvärmeprod!$B$1:$AH$479,MATCH(F$2,Kraftvärmeprod!$B$1:$AG$1,0),FALSE)/1,0)-IFERROR(VLOOKUP($B208,'Slutlig allokering kvv'!$B$2:$AC$462,MATCH(F$3,'Slutlig allokering kvv'!$B$1:$AJ$1,0),FALSE)/1,0)</f>
        <v>0</v>
      </c>
      <c r="G208">
        <f>IFERROR(VLOOKUP($B208,Kraftvärmeprod!$B$1:$AH$479,MATCH(G$2,Kraftvärmeprod!$B$1:$AG$1,0),FALSE)/1,0)-IFERROR(VLOOKUP($B208,'Slutlig allokering kvv'!$B$2:$AC$462,MATCH(G$3,'Slutlig allokering kvv'!$B$1:$AJ$1,0),FALSE)/1,0)</f>
        <v>89.275399999999991</v>
      </c>
      <c r="H208">
        <f>IFERROR(VLOOKUP($B208,Kraftvärmeprod!$B$1:$AH$479,MATCH(H$2,Kraftvärmeprod!$B$1:$AG$1,0),FALSE)/1,0)-IFERROR(VLOOKUP($B208,'Slutlig allokering kvv'!$B$2:$AC$462,MATCH(H$3,'Slutlig allokering kvv'!$B$1:$AJ$1,0),FALSE)/1,0)</f>
        <v>0</v>
      </c>
      <c r="I208">
        <f>IFERROR(VLOOKUP($B208,Kraftvärmeprod!$B$1:$AH$479,MATCH(I$2,Kraftvärmeprod!$B$1:$AG$1,0),FALSE)/1,0)-IFERROR(VLOOKUP($B208,'Slutlig allokering kvv'!$B$2:$AC$462,MATCH(I$3,'Slutlig allokering kvv'!$B$1:$AJ$1,0),FALSE)/1,0)</f>
        <v>0.24029600000000001</v>
      </c>
      <c r="J208">
        <f>IFERROR(VLOOKUP($B208,Kraftvärmeprod!$B$1:$AH$479,MATCH(J$2,Kraftvärmeprod!$B$1:$AG$1,0),FALSE)/1,0)-IFERROR(VLOOKUP($B208,'Slutlig allokering kvv'!$B$2:$AC$462,MATCH(J$3,'Slutlig allokering kvv'!$B$1:$AJ$1,0),FALSE)/1,0)</f>
        <v>0</v>
      </c>
      <c r="K208">
        <f>IFERROR(VLOOKUP($B208,Kraftvärmeprod!$B$1:$AH$479,MATCH(K$2,Kraftvärmeprod!$B$1:$AG$1,0),FALSE)/1,0)-IFERROR(VLOOKUP($B208,'Slutlig allokering kvv'!$B$2:$AC$462,MATCH(K$3,'Slutlig allokering kvv'!$B$1:$AJ$1,0),FALSE)/1,0)</f>
        <v>0</v>
      </c>
      <c r="L208">
        <f>IFERROR(VLOOKUP($B208,Kraftvärmeprod!$B$1:$AH$479,MATCH(L$2,Kraftvärmeprod!$B$1:$AG$1,0),FALSE)/1,0)-IFERROR(VLOOKUP($B208,'Slutlig allokering kvv'!$B$2:$AC$462,MATCH(L$3,'Slutlig allokering kvv'!$B$1:$AJ$1,0),FALSE)/1,0)</f>
        <v>72.277300000000011</v>
      </c>
      <c r="M208" s="40">
        <f>IFERROR(VLOOKUP($B208,Miljö!$B$1:$S$477,MATCH(M$2,Miljö!$B$1:$X$1,0),FALSE)/1,0)-IFERROR(VLOOKUP($B208,'Slutlig allokering kvv'!$B$2:$AC$462,MATCH(M$3,'Slutlig allokering kvv'!$B$1:$AJ$1,0),FALSE)/1,0)</f>
        <v>9.4851399999999995</v>
      </c>
      <c r="N208">
        <f>IFERROR(VLOOKUP($B208,Kraftvärmeprod!$B$1:$AH$479,MATCH(N$2,Kraftvärmeprod!$B$1:$AG$1,0),FALSE)/1,0)-IFERROR(VLOOKUP($B208,'Slutlig allokering kvv'!$B$2:$AC$462,MATCH(N$3,'Slutlig allokering kvv'!$B$1:$AJ$1,0),FALSE)/1,0)</f>
        <v>0</v>
      </c>
      <c r="O208">
        <f>IFERROR(VLOOKUP($B208,Kraftvärmeprod!$B$1:$AH$479,MATCH(O$2,Kraftvärmeprod!$B$1:$AG$1,0),FALSE)/1,0)-IFERROR(VLOOKUP($B208,'Slutlig allokering kvv'!$B$2:$AC$462,MATCH(O$3,'Slutlig allokering kvv'!$B$1:$AJ$1,0),FALSE)/1,0)</f>
        <v>40.1828</v>
      </c>
      <c r="P208">
        <f>IFERROR(VLOOKUP($B208,Kraftvärmeprod!$B$1:$AH$479,MATCH(P$2,Kraftvärmeprod!$B$1:$AG$1,0),FALSE)/1,0)-IFERROR(VLOOKUP($B208,'Slutlig allokering kvv'!$B$2:$AC$462,MATCH(P$3,'Slutlig allokering kvv'!$B$1:$AJ$1,0),FALSE)/1,0)</f>
        <v>0</v>
      </c>
      <c r="Q208">
        <f>IFERROR(VLOOKUP($B208,Kraftvärmeprod!$B$1:$AH$479,MATCH(Q$2,Kraftvärmeprod!$B$1:$AG$1,0),FALSE)/1,0)-IFERROR(VLOOKUP($B208,'Slutlig allokering kvv'!$B$2:$AC$462,MATCH(Q$3,'Slutlig allokering kvv'!$B$1:$AJ$1,0),FALSE)/1,0)</f>
        <v>0</v>
      </c>
      <c r="R208">
        <f>IFERROR(VLOOKUP($B208,Kraftvärmeprod!$B$1:$AH$479,MATCH(R$2,Kraftvärmeprod!$B$1:$AG$1,0),FALSE)/1,0)-IFERROR(VLOOKUP($B208,'Slutlig allokering kvv'!$B$2:$AC$462,MATCH(R$3,'Slutlig allokering kvv'!$B$1:$AJ$1,0),FALSE)/1,0)</f>
        <v>11.588769999999998</v>
      </c>
      <c r="S208">
        <f>IFERROR(VLOOKUP($B208,Kraftvärmeprod!$B$1:$AH$479,MATCH(S$2,Kraftvärmeprod!$B$1:$AG$1,0),FALSE)/1,0)-IFERROR(VLOOKUP($B208,'Slutlig allokering kvv'!$B$2:$AC$462,MATCH(S$3,'Slutlig allokering kvv'!$B$1:$AJ$1,0),FALSE)/1,0)</f>
        <v>0</v>
      </c>
      <c r="T208">
        <f>IFERROR(VLOOKUP($B208,Kraftvärmeprod!$B$1:$AH$479,MATCH(T$2,Kraftvärmeprod!$B$1:$AG$1,0),FALSE)/1,0)-IFERROR(VLOOKUP($B208,'Slutlig allokering kvv'!$B$2:$AC$462,MATCH(T$3,'Slutlig allokering kvv'!$B$1:$AJ$1,0),FALSE)/1,0)</f>
        <v>0</v>
      </c>
      <c r="U208">
        <f>IFERROR(VLOOKUP($B208,Kraftvärmeprod!$B$1:$AH$479,MATCH(U$2,Kraftvärmeprod!$B$1:$AG$1,0),FALSE)/1,0)-IFERROR(VLOOKUP($B208,'Slutlig allokering kvv'!$B$2:$AC$462,MATCH(U$3,'Slutlig allokering kvv'!$B$1:$AJ$1,0),FALSE)/1,0)</f>
        <v>0</v>
      </c>
      <c r="V208">
        <f>IFERROR(VLOOKUP($B208,Kraftvärmeprod!$B$1:$AH$479,MATCH(V$2,Kraftvärmeprod!$B$1:$AG$1,0),FALSE)/1,0)-IFERROR(VLOOKUP($B208,'Slutlig allokering kvv'!$B$2:$AC$462,MATCH(V$3,'Slutlig allokering kvv'!$B$1:$AJ$1,0),FALSE)/1,0)</f>
        <v>29.790400000000002</v>
      </c>
      <c r="W208">
        <f>IFERROR(VLOOKUP($B208,Kraftvärmeprod!$B$1:$AH$479,MATCH(W$2,Kraftvärmeprod!$B$1:$AG$1,0),FALSE)/1,0)-IFERROR(VLOOKUP($B208,'Slutlig allokering kvv'!$B$2:$AC$462,MATCH(W$3,'Slutlig allokering kvv'!$B$1:$AJ$1,0),FALSE)/1,0)</f>
        <v>0</v>
      </c>
      <c r="X208">
        <f>IFERROR(VLOOKUP($B208,Kraftvärmeprod!$B$1:$AH$479,MATCH(X$2,Kraftvärmeprod!$B$1:$AG$1,0),FALSE)/1,0)-IFERROR(VLOOKUP($B208,'Slutlig allokering kvv'!$B$2:$AC$462,MATCH(X$3,'Slutlig allokering kvv'!$B$1:$AJ$1,0),FALSE)/1,0)</f>
        <v>0</v>
      </c>
      <c r="Y208">
        <f>IFERROR(VLOOKUP($B208,Kraftvärmeprod!$B$1:$AH$479,MATCH(Y$2,Kraftvärmeprod!$B$1:$AG$1,0),FALSE)/1,0)-IFERROR(VLOOKUP($B208,'Slutlig allokering kvv'!$B$2:$AC$462,MATCH(Y$3,'Slutlig allokering kvv'!$B$1:$AJ$1,0),FALSE)/1,0)</f>
        <v>0</v>
      </c>
      <c r="Z208">
        <f>IFERROR(VLOOKUP($B208,Kraftvärmeprod!$B$1:$AH$479,MATCH(Z$2,Kraftvärmeprod!$B$1:$AG$1,0),FALSE)/1,0)-IFERROR(VLOOKUP($B208,'Slutlig allokering kvv'!$B$2:$AC$462,MATCH(Z$3,'Slutlig allokering kvv'!$B$1:$AJ$1,0),FALSE)/1,0)</f>
        <v>0</v>
      </c>
      <c r="AA208">
        <f>IFERROR(VLOOKUP($B208,Kraftvärmeprod!$B$1:$AH$479,MATCH(AA$2,Kraftvärmeprod!$B$1:$AG$1,0),FALSE)/1,0)-IFERROR(VLOOKUP($B208,'Slutlig allokering kvv'!$B$2:$AC$462,MATCH(AA$3,'Slutlig allokering kvv'!$B$1:$AJ$1,0),FALSE)/1,0)</f>
        <v>0</v>
      </c>
      <c r="AB208">
        <f>IFERROR(VLOOKUP($B208,Kraftvärmeprod!$B$1:$AH$479,MATCH(AB$2,Kraftvärmeprod!$B$1:$AG$1,0),FALSE)/1,0)-IFERROR(VLOOKUP($B208,'Slutlig allokering kvv'!$B$2:$AC$462,MATCH(AB$3,'Slutlig allokering kvv'!$B$1:$AJ$1,0),FALSE)/1,0)</f>
        <v>0</v>
      </c>
      <c r="AE208">
        <f t="shared" si="6"/>
        <v>243.35496600000002</v>
      </c>
      <c r="AG208">
        <f>IFERROR(VLOOKUP(B208,'Slutlig allokering kvv'!$B$2:$AJ$462,MATCH("Summa justerad allokerad tillförd energi (utan hjälpel och rökgaskondensering):",'Slutlig allokering kvv'!$B$1:$AK$1,0),FALSE)/1,"")</f>
        <v>204.19603399999997</v>
      </c>
      <c r="AI208" s="23">
        <f>IFERROR(1-VLOOKUP(B208,'Slutlig allokering kvv'!$B$2:$AJ$462,MATCH("Andel av bränsle i kvv som allokerats till värme, exklusive rökgaskondensering och hjälpel",'Slutlig allokering kvv'!$B$1:$AK$1,0),FALSE),"")</f>
        <v>0.54374801084122271</v>
      </c>
      <c r="AK208" s="23">
        <f t="shared" si="7"/>
        <v>0.5437480108412226</v>
      </c>
    </row>
    <row r="209" spans="1:37" x14ac:dyDescent="0.25">
      <c r="A209" s="2" t="s">
        <v>297</v>
      </c>
      <c r="B209" s="2" t="s">
        <v>299</v>
      </c>
      <c r="C209" s="2">
        <f>IFERROR(VLOOKUP($B209,Kraftvärmeprod!$B$1:$AH$479,MATCH(C$3,Kraftvärmeprod!$B$1:$AG$1,0),FALSE)/1,"")</f>
        <v>9.8000000000000007</v>
      </c>
      <c r="D209" s="2">
        <f>IFERROR(VLOOKUP($B209,Kraftvärmeprod!$B$1:$AH$479,MATCH(D$3,Kraftvärmeprod!$B$1:$AG$1,0),FALSE)/1,"")</f>
        <v>4.5</v>
      </c>
      <c r="E209">
        <f>IFERROR(VLOOKUP($B209,Kraftvärmeprod!$B$1:$AH$479,MATCH(E$2,Kraftvärmeprod!$B$1:$AG$1,0),FALSE)/1,0)-IFERROR(VLOOKUP($B209,'Slutlig allokering kvv'!$B$2:$AC$462,MATCH(E$3,'Slutlig allokering kvv'!$B$1:$AJ$1,0),FALSE)/1,0)</f>
        <v>0</v>
      </c>
      <c r="F209">
        <f>IFERROR(VLOOKUP($B209,Kraftvärmeprod!$B$1:$AH$479,MATCH(F$2,Kraftvärmeprod!$B$1:$AG$1,0),FALSE)/1,0)-IFERROR(VLOOKUP($B209,'Slutlig allokering kvv'!$B$2:$AC$462,MATCH(F$3,'Slutlig allokering kvv'!$B$1:$AJ$1,0),FALSE)/1,0)</f>
        <v>0</v>
      </c>
      <c r="G209">
        <f>IFERROR(VLOOKUP($B209,Kraftvärmeprod!$B$1:$AH$479,MATCH(G$2,Kraftvärmeprod!$B$1:$AG$1,0),FALSE)/1,0)-IFERROR(VLOOKUP($B209,'Slutlig allokering kvv'!$B$2:$AC$462,MATCH(G$3,'Slutlig allokering kvv'!$B$1:$AJ$1,0),FALSE)/1,0)</f>
        <v>0.93535900000000005</v>
      </c>
      <c r="H209">
        <f>IFERROR(VLOOKUP($B209,Kraftvärmeprod!$B$1:$AH$479,MATCH(H$2,Kraftvärmeprod!$B$1:$AG$1,0),FALSE)/1,0)-IFERROR(VLOOKUP($B209,'Slutlig allokering kvv'!$B$2:$AC$462,MATCH(H$3,'Slutlig allokering kvv'!$B$1:$AJ$1,0),FALSE)/1,0)</f>
        <v>0</v>
      </c>
      <c r="I209">
        <f>IFERROR(VLOOKUP($B209,Kraftvärmeprod!$B$1:$AH$479,MATCH(I$2,Kraftvärmeprod!$B$1:$AG$1,0),FALSE)/1,0)-IFERROR(VLOOKUP($B209,'Slutlig allokering kvv'!$B$2:$AC$462,MATCH(I$3,'Slutlig allokering kvv'!$B$1:$AJ$1,0),FALSE)/1,0)</f>
        <v>0</v>
      </c>
      <c r="J209">
        <f>IFERROR(VLOOKUP($B209,Kraftvärmeprod!$B$1:$AH$479,MATCH(J$2,Kraftvärmeprod!$B$1:$AG$1,0),FALSE)/1,0)-IFERROR(VLOOKUP($B209,'Slutlig allokering kvv'!$B$2:$AC$462,MATCH(J$3,'Slutlig allokering kvv'!$B$1:$AJ$1,0),FALSE)/1,0)</f>
        <v>0</v>
      </c>
      <c r="K209">
        <f>IFERROR(VLOOKUP($B209,Kraftvärmeprod!$B$1:$AH$479,MATCH(K$2,Kraftvärmeprod!$B$1:$AG$1,0),FALSE)/1,0)-IFERROR(VLOOKUP($B209,'Slutlig allokering kvv'!$B$2:$AC$462,MATCH(K$3,'Slutlig allokering kvv'!$B$1:$AJ$1,0),FALSE)/1,0)</f>
        <v>0</v>
      </c>
      <c r="L209">
        <f>IFERROR(VLOOKUP($B209,Kraftvärmeprod!$B$1:$AH$479,MATCH(L$2,Kraftvärmeprod!$B$1:$AG$1,0),FALSE)/1,0)-IFERROR(VLOOKUP($B209,'Slutlig allokering kvv'!$B$2:$AC$462,MATCH(L$3,'Slutlig allokering kvv'!$B$1:$AJ$1,0),FALSE)/1,0)</f>
        <v>8.4345700000000008</v>
      </c>
      <c r="M209" s="40">
        <f>IFERROR(VLOOKUP($B209,Miljö!$B$1:$S$477,MATCH(M$2,Miljö!$B$1:$X$1,0),FALSE)/1,0)-IFERROR(VLOOKUP($B209,'Slutlig allokering kvv'!$B$2:$AC$462,MATCH(M$3,'Slutlig allokering kvv'!$B$1:$AJ$1,0),FALSE)/1,0)</f>
        <v>0.92609799999999998</v>
      </c>
      <c r="N209">
        <f>IFERROR(VLOOKUP($B209,Kraftvärmeprod!$B$1:$AH$479,MATCH(N$2,Kraftvärmeprod!$B$1:$AG$1,0),FALSE)/1,0)-IFERROR(VLOOKUP($B209,'Slutlig allokering kvv'!$B$2:$AC$462,MATCH(N$3,'Slutlig allokering kvv'!$B$1:$AJ$1,0),FALSE)/1,0)</f>
        <v>0</v>
      </c>
      <c r="O209">
        <f>IFERROR(VLOOKUP($B209,Kraftvärmeprod!$B$1:$AH$479,MATCH(O$2,Kraftvärmeprod!$B$1:$AG$1,0),FALSE)/1,0)-IFERROR(VLOOKUP($B209,'Slutlig allokering kvv'!$B$2:$AC$462,MATCH(O$3,'Slutlig allokering kvv'!$B$1:$AJ$1,0),FALSE)/1,0)</f>
        <v>0</v>
      </c>
      <c r="P209">
        <f>IFERROR(VLOOKUP($B209,Kraftvärmeprod!$B$1:$AH$479,MATCH(P$2,Kraftvärmeprod!$B$1:$AG$1,0),FALSE)/1,0)-IFERROR(VLOOKUP($B209,'Slutlig allokering kvv'!$B$2:$AC$462,MATCH(P$3,'Slutlig allokering kvv'!$B$1:$AJ$1,0),FALSE)/1,0)</f>
        <v>0</v>
      </c>
      <c r="Q209">
        <f>IFERROR(VLOOKUP($B209,Kraftvärmeprod!$B$1:$AH$479,MATCH(Q$2,Kraftvärmeprod!$B$1:$AG$1,0),FALSE)/1,0)-IFERROR(VLOOKUP($B209,'Slutlig allokering kvv'!$B$2:$AC$462,MATCH(Q$3,'Slutlig allokering kvv'!$B$1:$AJ$1,0),FALSE)/1,0)</f>
        <v>0</v>
      </c>
      <c r="R209">
        <f>IFERROR(VLOOKUP($B209,Kraftvärmeprod!$B$1:$AH$479,MATCH(R$2,Kraftvärmeprod!$B$1:$AG$1,0),FALSE)/1,0)-IFERROR(VLOOKUP($B209,'Slutlig allokering kvv'!$B$2:$AC$462,MATCH(R$3,'Slutlig allokering kvv'!$B$1:$AJ$1,0),FALSE)/1,0)</f>
        <v>0</v>
      </c>
      <c r="S209">
        <f>IFERROR(VLOOKUP($B209,Kraftvärmeprod!$B$1:$AH$479,MATCH(S$2,Kraftvärmeprod!$B$1:$AG$1,0),FALSE)/1,0)-IFERROR(VLOOKUP($B209,'Slutlig allokering kvv'!$B$2:$AC$462,MATCH(S$3,'Slutlig allokering kvv'!$B$1:$AJ$1,0),FALSE)/1,0)</f>
        <v>0</v>
      </c>
      <c r="T209">
        <f>IFERROR(VLOOKUP($B209,Kraftvärmeprod!$B$1:$AH$479,MATCH(T$2,Kraftvärmeprod!$B$1:$AG$1,0),FALSE)/1,0)-IFERROR(VLOOKUP($B209,'Slutlig allokering kvv'!$B$2:$AC$462,MATCH(T$3,'Slutlig allokering kvv'!$B$1:$AJ$1,0),FALSE)/1,0)</f>
        <v>0</v>
      </c>
      <c r="U209">
        <f>IFERROR(VLOOKUP($B209,Kraftvärmeprod!$B$1:$AH$479,MATCH(U$2,Kraftvärmeprod!$B$1:$AG$1,0),FALSE)/1,0)-IFERROR(VLOOKUP($B209,'Slutlig allokering kvv'!$B$2:$AC$462,MATCH(U$3,'Slutlig allokering kvv'!$B$1:$AJ$1,0),FALSE)/1,0)</f>
        <v>0</v>
      </c>
      <c r="V209">
        <f>IFERROR(VLOOKUP($B209,Kraftvärmeprod!$B$1:$AH$479,MATCH(V$2,Kraftvärmeprod!$B$1:$AG$1,0),FALSE)/1,0)-IFERROR(VLOOKUP($B209,'Slutlig allokering kvv'!$B$2:$AC$462,MATCH(V$3,'Slutlig allokering kvv'!$B$1:$AJ$1,0),FALSE)/1,0)</f>
        <v>0</v>
      </c>
      <c r="W209">
        <f>IFERROR(VLOOKUP($B209,Kraftvärmeprod!$B$1:$AH$479,MATCH(W$2,Kraftvärmeprod!$B$1:$AG$1,0),FALSE)/1,0)-IFERROR(VLOOKUP($B209,'Slutlig allokering kvv'!$B$2:$AC$462,MATCH(W$3,'Slutlig allokering kvv'!$B$1:$AJ$1,0),FALSE)/1,0)</f>
        <v>0</v>
      </c>
      <c r="X209">
        <f>IFERROR(VLOOKUP($B209,Kraftvärmeprod!$B$1:$AH$479,MATCH(X$2,Kraftvärmeprod!$B$1:$AG$1,0),FALSE)/1,0)-IFERROR(VLOOKUP($B209,'Slutlig allokering kvv'!$B$2:$AC$462,MATCH(X$3,'Slutlig allokering kvv'!$B$1:$AJ$1,0),FALSE)/1,0)</f>
        <v>0</v>
      </c>
      <c r="Y209">
        <f>IFERROR(VLOOKUP($B209,Kraftvärmeprod!$B$1:$AH$479,MATCH(Y$2,Kraftvärmeprod!$B$1:$AG$1,0),FALSE)/1,0)-IFERROR(VLOOKUP($B209,'Slutlig allokering kvv'!$B$2:$AC$462,MATCH(Y$3,'Slutlig allokering kvv'!$B$1:$AJ$1,0),FALSE)/1,0)</f>
        <v>0</v>
      </c>
      <c r="Z209">
        <f>IFERROR(VLOOKUP($B209,Kraftvärmeprod!$B$1:$AH$479,MATCH(Z$2,Kraftvärmeprod!$B$1:$AG$1,0),FALSE)/1,0)-IFERROR(VLOOKUP($B209,'Slutlig allokering kvv'!$B$2:$AC$462,MATCH(Z$3,'Slutlig allokering kvv'!$B$1:$AJ$1,0),FALSE)/1,0)</f>
        <v>0</v>
      </c>
      <c r="AA209">
        <f>IFERROR(VLOOKUP($B209,Kraftvärmeprod!$B$1:$AH$479,MATCH(AA$2,Kraftvärmeprod!$B$1:$AG$1,0),FALSE)/1,0)-IFERROR(VLOOKUP($B209,'Slutlig allokering kvv'!$B$2:$AC$462,MATCH(AA$3,'Slutlig allokering kvv'!$B$1:$AJ$1,0),FALSE)/1,0)</f>
        <v>0</v>
      </c>
      <c r="AB209">
        <f>IFERROR(VLOOKUP($B209,Kraftvärmeprod!$B$1:$AH$479,MATCH(AB$2,Kraftvärmeprod!$B$1:$AG$1,0),FALSE)/1,0)-IFERROR(VLOOKUP($B209,'Slutlig allokering kvv'!$B$2:$AC$462,MATCH(AB$3,'Slutlig allokering kvv'!$B$1:$AJ$1,0),FALSE)/1,0)</f>
        <v>0</v>
      </c>
      <c r="AE209">
        <f t="shared" si="6"/>
        <v>9.3699290000000008</v>
      </c>
      <c r="AG209">
        <f>IFERROR(VLOOKUP(B209,'Slutlig allokering kvv'!$B$2:$AJ$462,MATCH("Summa justerad allokerad tillförd energi (utan hjälpel och rökgaskondensering):",'Slutlig allokering kvv'!$B$1:$AK$1,0),FALSE)/1,"")</f>
        <v>7.8300710000000011</v>
      </c>
      <c r="AI209" s="23">
        <f>IFERROR(1-VLOOKUP(B209,'Slutlig allokering kvv'!$B$2:$AJ$462,MATCH("Andel av bränsle i kvv som allokerats till värme, exklusive rökgaskondensering och hjälpel",'Slutlig allokering kvv'!$B$1:$AK$1,0),FALSE),"")</f>
        <v>0.54476331395348832</v>
      </c>
      <c r="AK209" s="23">
        <f t="shared" si="7"/>
        <v>0.54476331395348832</v>
      </c>
    </row>
    <row r="210" spans="1:37" x14ac:dyDescent="0.25">
      <c r="A210" s="2" t="s">
        <v>300</v>
      </c>
      <c r="B210" s="2" t="s">
        <v>301</v>
      </c>
      <c r="C210" s="2" t="str">
        <f>IFERROR(VLOOKUP($B210,Kraftvärmeprod!$B$1:$AH$479,MATCH(C$3,Kraftvärmeprod!$B$1:$AG$1,0),FALSE)/1,"")</f>
        <v/>
      </c>
      <c r="D210" s="2" t="str">
        <f>IFERROR(VLOOKUP($B210,Kraftvärmeprod!$B$1:$AH$479,MATCH(D$3,Kraftvärmeprod!$B$1:$AG$1,0),FALSE)/1,"")</f>
        <v/>
      </c>
      <c r="E210">
        <f>IFERROR(VLOOKUP($B210,Kraftvärmeprod!$B$1:$AH$479,MATCH(E$2,Kraftvärmeprod!$B$1:$AG$1,0),FALSE)/1,0)-IFERROR(VLOOKUP($B210,'Slutlig allokering kvv'!$B$2:$AC$462,MATCH(E$3,'Slutlig allokering kvv'!$B$1:$AJ$1,0),FALSE)/1,0)</f>
        <v>0</v>
      </c>
      <c r="F210">
        <f>IFERROR(VLOOKUP($B210,Kraftvärmeprod!$B$1:$AH$479,MATCH(F$2,Kraftvärmeprod!$B$1:$AG$1,0),FALSE)/1,0)-IFERROR(VLOOKUP($B210,'Slutlig allokering kvv'!$B$2:$AC$462,MATCH(F$3,'Slutlig allokering kvv'!$B$1:$AJ$1,0),FALSE)/1,0)</f>
        <v>0</v>
      </c>
      <c r="G210">
        <f>IFERROR(VLOOKUP($B210,Kraftvärmeprod!$B$1:$AH$479,MATCH(G$2,Kraftvärmeprod!$B$1:$AG$1,0),FALSE)/1,0)-IFERROR(VLOOKUP($B210,'Slutlig allokering kvv'!$B$2:$AC$462,MATCH(G$3,'Slutlig allokering kvv'!$B$1:$AJ$1,0),FALSE)/1,0)</f>
        <v>0</v>
      </c>
      <c r="H210">
        <f>IFERROR(VLOOKUP($B210,Kraftvärmeprod!$B$1:$AH$479,MATCH(H$2,Kraftvärmeprod!$B$1:$AG$1,0),FALSE)/1,0)-IFERROR(VLOOKUP($B210,'Slutlig allokering kvv'!$B$2:$AC$462,MATCH(H$3,'Slutlig allokering kvv'!$B$1:$AJ$1,0),FALSE)/1,0)</f>
        <v>0</v>
      </c>
      <c r="I210">
        <f>IFERROR(VLOOKUP($B210,Kraftvärmeprod!$B$1:$AH$479,MATCH(I$2,Kraftvärmeprod!$B$1:$AG$1,0),FALSE)/1,0)-IFERROR(VLOOKUP($B210,'Slutlig allokering kvv'!$B$2:$AC$462,MATCH(I$3,'Slutlig allokering kvv'!$B$1:$AJ$1,0),FALSE)/1,0)</f>
        <v>0</v>
      </c>
      <c r="J210">
        <f>IFERROR(VLOOKUP($B210,Kraftvärmeprod!$B$1:$AH$479,MATCH(J$2,Kraftvärmeprod!$B$1:$AG$1,0),FALSE)/1,0)-IFERROR(VLOOKUP($B210,'Slutlig allokering kvv'!$B$2:$AC$462,MATCH(J$3,'Slutlig allokering kvv'!$B$1:$AJ$1,0),FALSE)/1,0)</f>
        <v>0</v>
      </c>
      <c r="K210">
        <f>IFERROR(VLOOKUP($B210,Kraftvärmeprod!$B$1:$AH$479,MATCH(K$2,Kraftvärmeprod!$B$1:$AG$1,0),FALSE)/1,0)-IFERROR(VLOOKUP($B210,'Slutlig allokering kvv'!$B$2:$AC$462,MATCH(K$3,'Slutlig allokering kvv'!$B$1:$AJ$1,0),FALSE)/1,0)</f>
        <v>0</v>
      </c>
      <c r="L210">
        <f>IFERROR(VLOOKUP($B210,Kraftvärmeprod!$B$1:$AH$479,MATCH(L$2,Kraftvärmeprod!$B$1:$AG$1,0),FALSE)/1,0)-IFERROR(VLOOKUP($B210,'Slutlig allokering kvv'!$B$2:$AC$462,MATCH(L$3,'Slutlig allokering kvv'!$B$1:$AJ$1,0),FALSE)/1,0)</f>
        <v>0</v>
      </c>
      <c r="M210" s="40">
        <f>IFERROR(VLOOKUP($B210,Miljö!$B$1:$S$477,MATCH(M$2,Miljö!$B$1:$X$1,0),FALSE)/1,0)-IFERROR(VLOOKUP($B210,'Slutlig allokering kvv'!$B$2:$AC$462,MATCH(M$3,'Slutlig allokering kvv'!$B$1:$AJ$1,0),FALSE)/1,0)</f>
        <v>0</v>
      </c>
      <c r="N210">
        <f>IFERROR(VLOOKUP($B210,Kraftvärmeprod!$B$1:$AH$479,MATCH(N$2,Kraftvärmeprod!$B$1:$AG$1,0),FALSE)/1,0)-IFERROR(VLOOKUP($B210,'Slutlig allokering kvv'!$B$2:$AC$462,MATCH(N$3,'Slutlig allokering kvv'!$B$1:$AJ$1,0),FALSE)/1,0)</f>
        <v>0</v>
      </c>
      <c r="O210">
        <f>IFERROR(VLOOKUP($B210,Kraftvärmeprod!$B$1:$AH$479,MATCH(O$2,Kraftvärmeprod!$B$1:$AG$1,0),FALSE)/1,0)-IFERROR(VLOOKUP($B210,'Slutlig allokering kvv'!$B$2:$AC$462,MATCH(O$3,'Slutlig allokering kvv'!$B$1:$AJ$1,0),FALSE)/1,0)</f>
        <v>0</v>
      </c>
      <c r="P210">
        <f>IFERROR(VLOOKUP($B210,Kraftvärmeprod!$B$1:$AH$479,MATCH(P$2,Kraftvärmeprod!$B$1:$AG$1,0),FALSE)/1,0)-IFERROR(VLOOKUP($B210,'Slutlig allokering kvv'!$B$2:$AC$462,MATCH(P$3,'Slutlig allokering kvv'!$B$1:$AJ$1,0),FALSE)/1,0)</f>
        <v>0</v>
      </c>
      <c r="Q210">
        <f>IFERROR(VLOOKUP($B210,Kraftvärmeprod!$B$1:$AH$479,MATCH(Q$2,Kraftvärmeprod!$B$1:$AG$1,0),FALSE)/1,0)-IFERROR(VLOOKUP($B210,'Slutlig allokering kvv'!$B$2:$AC$462,MATCH(Q$3,'Slutlig allokering kvv'!$B$1:$AJ$1,0),FALSE)/1,0)</f>
        <v>0</v>
      </c>
      <c r="R210">
        <f>IFERROR(VLOOKUP($B210,Kraftvärmeprod!$B$1:$AH$479,MATCH(R$2,Kraftvärmeprod!$B$1:$AG$1,0),FALSE)/1,0)-IFERROR(VLOOKUP($B210,'Slutlig allokering kvv'!$B$2:$AC$462,MATCH(R$3,'Slutlig allokering kvv'!$B$1:$AJ$1,0),FALSE)/1,0)</f>
        <v>0</v>
      </c>
      <c r="S210">
        <f>IFERROR(VLOOKUP($B210,Kraftvärmeprod!$B$1:$AH$479,MATCH(S$2,Kraftvärmeprod!$B$1:$AG$1,0),FALSE)/1,0)-IFERROR(VLOOKUP($B210,'Slutlig allokering kvv'!$B$2:$AC$462,MATCH(S$3,'Slutlig allokering kvv'!$B$1:$AJ$1,0),FALSE)/1,0)</f>
        <v>0</v>
      </c>
      <c r="T210">
        <f>IFERROR(VLOOKUP($B210,Kraftvärmeprod!$B$1:$AH$479,MATCH(T$2,Kraftvärmeprod!$B$1:$AG$1,0),FALSE)/1,0)-IFERROR(VLOOKUP($B210,'Slutlig allokering kvv'!$B$2:$AC$462,MATCH(T$3,'Slutlig allokering kvv'!$B$1:$AJ$1,0),FALSE)/1,0)</f>
        <v>0</v>
      </c>
      <c r="U210">
        <f>IFERROR(VLOOKUP($B210,Kraftvärmeprod!$B$1:$AH$479,MATCH(U$2,Kraftvärmeprod!$B$1:$AG$1,0),FALSE)/1,0)-IFERROR(VLOOKUP($B210,'Slutlig allokering kvv'!$B$2:$AC$462,MATCH(U$3,'Slutlig allokering kvv'!$B$1:$AJ$1,0),FALSE)/1,0)</f>
        <v>0</v>
      </c>
      <c r="V210">
        <f>IFERROR(VLOOKUP($B210,Kraftvärmeprod!$B$1:$AH$479,MATCH(V$2,Kraftvärmeprod!$B$1:$AG$1,0),FALSE)/1,0)-IFERROR(VLOOKUP($B210,'Slutlig allokering kvv'!$B$2:$AC$462,MATCH(V$3,'Slutlig allokering kvv'!$B$1:$AJ$1,0),FALSE)/1,0)</f>
        <v>0</v>
      </c>
      <c r="W210">
        <f>IFERROR(VLOOKUP($B210,Kraftvärmeprod!$B$1:$AH$479,MATCH(W$2,Kraftvärmeprod!$B$1:$AG$1,0),FALSE)/1,0)-IFERROR(VLOOKUP($B210,'Slutlig allokering kvv'!$B$2:$AC$462,MATCH(W$3,'Slutlig allokering kvv'!$B$1:$AJ$1,0),FALSE)/1,0)</f>
        <v>0</v>
      </c>
      <c r="X210">
        <f>IFERROR(VLOOKUP($B210,Kraftvärmeprod!$B$1:$AH$479,MATCH(X$2,Kraftvärmeprod!$B$1:$AG$1,0),FALSE)/1,0)-IFERROR(VLOOKUP($B210,'Slutlig allokering kvv'!$B$2:$AC$462,MATCH(X$3,'Slutlig allokering kvv'!$B$1:$AJ$1,0),FALSE)/1,0)</f>
        <v>0</v>
      </c>
      <c r="Y210">
        <f>IFERROR(VLOOKUP($B210,Kraftvärmeprod!$B$1:$AH$479,MATCH(Y$2,Kraftvärmeprod!$B$1:$AG$1,0),FALSE)/1,0)-IFERROR(VLOOKUP($B210,'Slutlig allokering kvv'!$B$2:$AC$462,MATCH(Y$3,'Slutlig allokering kvv'!$B$1:$AJ$1,0),FALSE)/1,0)</f>
        <v>0</v>
      </c>
      <c r="Z210">
        <f>IFERROR(VLOOKUP($B210,Kraftvärmeprod!$B$1:$AH$479,MATCH(Z$2,Kraftvärmeprod!$B$1:$AG$1,0),FALSE)/1,0)-IFERROR(VLOOKUP($B210,'Slutlig allokering kvv'!$B$2:$AC$462,MATCH(Z$3,'Slutlig allokering kvv'!$B$1:$AJ$1,0),FALSE)/1,0)</f>
        <v>0</v>
      </c>
      <c r="AA210">
        <f>IFERROR(VLOOKUP($B210,Kraftvärmeprod!$B$1:$AH$479,MATCH(AA$2,Kraftvärmeprod!$B$1:$AG$1,0),FALSE)/1,0)-IFERROR(VLOOKUP($B210,'Slutlig allokering kvv'!$B$2:$AC$462,MATCH(AA$3,'Slutlig allokering kvv'!$B$1:$AJ$1,0),FALSE)/1,0)</f>
        <v>0</v>
      </c>
      <c r="AB210">
        <f>IFERROR(VLOOKUP($B210,Kraftvärmeprod!$B$1:$AH$479,MATCH(AB$2,Kraftvärmeprod!$B$1:$AG$1,0),FALSE)/1,0)-IFERROR(VLOOKUP($B210,'Slutlig allokering kvv'!$B$2:$AC$462,MATCH(AB$3,'Slutlig allokering kvv'!$B$1:$AJ$1,0),FALSE)/1,0)</f>
        <v>0</v>
      </c>
      <c r="AE210">
        <f t="shared" si="6"/>
        <v>0</v>
      </c>
      <c r="AG210">
        <f>IFERROR(VLOOKUP(B210,'Slutlig allokering kvv'!$B$2:$AJ$462,MATCH("Summa justerad allokerad tillförd energi (utan hjälpel och rökgaskondensering):",'Slutlig allokering kvv'!$B$1:$AK$1,0),FALSE)/1,"")</f>
        <v>0</v>
      </c>
      <c r="AI210" s="23" t="str">
        <f>IFERROR(1-VLOOKUP(B210,'Slutlig allokering kvv'!$B$2:$AJ$462,MATCH("Andel av bränsle i kvv som allokerats till värme, exklusive rökgaskondensering och hjälpel",'Slutlig allokering kvv'!$B$1:$AK$1,0),FALSE),"")</f>
        <v/>
      </c>
      <c r="AK210" s="23" t="str">
        <f t="shared" si="7"/>
        <v/>
      </c>
    </row>
    <row r="211" spans="1:37" x14ac:dyDescent="0.25">
      <c r="A211" s="2" t="s">
        <v>302</v>
      </c>
      <c r="B211" s="2" t="s">
        <v>303</v>
      </c>
      <c r="C211" s="2" t="str">
        <f>IFERROR(VLOOKUP($B211,Kraftvärmeprod!$B$1:$AH$479,MATCH(C$3,Kraftvärmeprod!$B$1:$AG$1,0),FALSE)/1,"")</f>
        <v/>
      </c>
      <c r="D211" s="2" t="str">
        <f>IFERROR(VLOOKUP($B211,Kraftvärmeprod!$B$1:$AH$479,MATCH(D$3,Kraftvärmeprod!$B$1:$AG$1,0),FALSE)/1,"")</f>
        <v/>
      </c>
      <c r="E211">
        <f>IFERROR(VLOOKUP($B211,Kraftvärmeprod!$B$1:$AH$479,MATCH(E$2,Kraftvärmeprod!$B$1:$AG$1,0),FALSE)/1,0)-IFERROR(VLOOKUP($B211,'Slutlig allokering kvv'!$B$2:$AC$462,MATCH(E$3,'Slutlig allokering kvv'!$B$1:$AJ$1,0),FALSE)/1,0)</f>
        <v>0</v>
      </c>
      <c r="F211">
        <f>IFERROR(VLOOKUP($B211,Kraftvärmeprod!$B$1:$AH$479,MATCH(F$2,Kraftvärmeprod!$B$1:$AG$1,0),FALSE)/1,0)-IFERROR(VLOOKUP($B211,'Slutlig allokering kvv'!$B$2:$AC$462,MATCH(F$3,'Slutlig allokering kvv'!$B$1:$AJ$1,0),FALSE)/1,0)</f>
        <v>0</v>
      </c>
      <c r="G211">
        <f>IFERROR(VLOOKUP($B211,Kraftvärmeprod!$B$1:$AH$479,MATCH(G$2,Kraftvärmeprod!$B$1:$AG$1,0),FALSE)/1,0)-IFERROR(VLOOKUP($B211,'Slutlig allokering kvv'!$B$2:$AC$462,MATCH(G$3,'Slutlig allokering kvv'!$B$1:$AJ$1,0),FALSE)/1,0)</f>
        <v>0</v>
      </c>
      <c r="H211">
        <f>IFERROR(VLOOKUP($B211,Kraftvärmeprod!$B$1:$AH$479,MATCH(H$2,Kraftvärmeprod!$B$1:$AG$1,0),FALSE)/1,0)-IFERROR(VLOOKUP($B211,'Slutlig allokering kvv'!$B$2:$AC$462,MATCH(H$3,'Slutlig allokering kvv'!$B$1:$AJ$1,0),FALSE)/1,0)</f>
        <v>0</v>
      </c>
      <c r="I211">
        <f>IFERROR(VLOOKUP($B211,Kraftvärmeprod!$B$1:$AH$479,MATCH(I$2,Kraftvärmeprod!$B$1:$AG$1,0),FALSE)/1,0)-IFERROR(VLOOKUP($B211,'Slutlig allokering kvv'!$B$2:$AC$462,MATCH(I$3,'Slutlig allokering kvv'!$B$1:$AJ$1,0),FALSE)/1,0)</f>
        <v>0</v>
      </c>
      <c r="J211">
        <f>IFERROR(VLOOKUP($B211,Kraftvärmeprod!$B$1:$AH$479,MATCH(J$2,Kraftvärmeprod!$B$1:$AG$1,0),FALSE)/1,0)-IFERROR(VLOOKUP($B211,'Slutlig allokering kvv'!$B$2:$AC$462,MATCH(J$3,'Slutlig allokering kvv'!$B$1:$AJ$1,0),FALSE)/1,0)</f>
        <v>0</v>
      </c>
      <c r="K211">
        <f>IFERROR(VLOOKUP($B211,Kraftvärmeprod!$B$1:$AH$479,MATCH(K$2,Kraftvärmeprod!$B$1:$AG$1,0),FALSE)/1,0)-IFERROR(VLOOKUP($B211,'Slutlig allokering kvv'!$B$2:$AC$462,MATCH(K$3,'Slutlig allokering kvv'!$B$1:$AJ$1,0),FALSE)/1,0)</f>
        <v>0</v>
      </c>
      <c r="L211">
        <f>IFERROR(VLOOKUP($B211,Kraftvärmeprod!$B$1:$AH$479,MATCH(L$2,Kraftvärmeprod!$B$1:$AG$1,0),FALSE)/1,0)-IFERROR(VLOOKUP($B211,'Slutlig allokering kvv'!$B$2:$AC$462,MATCH(L$3,'Slutlig allokering kvv'!$B$1:$AJ$1,0),FALSE)/1,0)</f>
        <v>0</v>
      </c>
      <c r="M211" s="40">
        <f>IFERROR(VLOOKUP($B211,Miljö!$B$1:$S$477,MATCH(M$2,Miljö!$B$1:$X$1,0),FALSE)/1,0)-IFERROR(VLOOKUP($B211,'Slutlig allokering kvv'!$B$2:$AC$462,MATCH(M$3,'Slutlig allokering kvv'!$B$1:$AJ$1,0),FALSE)/1,0)</f>
        <v>0</v>
      </c>
      <c r="N211">
        <f>IFERROR(VLOOKUP($B211,Kraftvärmeprod!$B$1:$AH$479,MATCH(N$2,Kraftvärmeprod!$B$1:$AG$1,0),FALSE)/1,0)-IFERROR(VLOOKUP($B211,'Slutlig allokering kvv'!$B$2:$AC$462,MATCH(N$3,'Slutlig allokering kvv'!$B$1:$AJ$1,0),FALSE)/1,0)</f>
        <v>0</v>
      </c>
      <c r="O211">
        <f>IFERROR(VLOOKUP($B211,Kraftvärmeprod!$B$1:$AH$479,MATCH(O$2,Kraftvärmeprod!$B$1:$AG$1,0),FALSE)/1,0)-IFERROR(VLOOKUP($B211,'Slutlig allokering kvv'!$B$2:$AC$462,MATCH(O$3,'Slutlig allokering kvv'!$B$1:$AJ$1,0),FALSE)/1,0)</f>
        <v>0</v>
      </c>
      <c r="P211">
        <f>IFERROR(VLOOKUP($B211,Kraftvärmeprod!$B$1:$AH$479,MATCH(P$2,Kraftvärmeprod!$B$1:$AG$1,0),FALSE)/1,0)-IFERROR(VLOOKUP($B211,'Slutlig allokering kvv'!$B$2:$AC$462,MATCH(P$3,'Slutlig allokering kvv'!$B$1:$AJ$1,0),FALSE)/1,0)</f>
        <v>0</v>
      </c>
      <c r="Q211">
        <f>IFERROR(VLOOKUP($B211,Kraftvärmeprod!$B$1:$AH$479,MATCH(Q$2,Kraftvärmeprod!$B$1:$AG$1,0),FALSE)/1,0)-IFERROR(VLOOKUP($B211,'Slutlig allokering kvv'!$B$2:$AC$462,MATCH(Q$3,'Slutlig allokering kvv'!$B$1:$AJ$1,0),FALSE)/1,0)</f>
        <v>0</v>
      </c>
      <c r="R211">
        <f>IFERROR(VLOOKUP($B211,Kraftvärmeprod!$B$1:$AH$479,MATCH(R$2,Kraftvärmeprod!$B$1:$AG$1,0),FALSE)/1,0)-IFERROR(VLOOKUP($B211,'Slutlig allokering kvv'!$B$2:$AC$462,MATCH(R$3,'Slutlig allokering kvv'!$B$1:$AJ$1,0),FALSE)/1,0)</f>
        <v>0</v>
      </c>
      <c r="S211">
        <f>IFERROR(VLOOKUP($B211,Kraftvärmeprod!$B$1:$AH$479,MATCH(S$2,Kraftvärmeprod!$B$1:$AG$1,0),FALSE)/1,0)-IFERROR(VLOOKUP($B211,'Slutlig allokering kvv'!$B$2:$AC$462,MATCH(S$3,'Slutlig allokering kvv'!$B$1:$AJ$1,0),FALSE)/1,0)</f>
        <v>0</v>
      </c>
      <c r="T211">
        <f>IFERROR(VLOOKUP($B211,Kraftvärmeprod!$B$1:$AH$479,MATCH(T$2,Kraftvärmeprod!$B$1:$AG$1,0),FALSE)/1,0)-IFERROR(VLOOKUP($B211,'Slutlig allokering kvv'!$B$2:$AC$462,MATCH(T$3,'Slutlig allokering kvv'!$B$1:$AJ$1,0),FALSE)/1,0)</f>
        <v>0</v>
      </c>
      <c r="U211">
        <f>IFERROR(VLOOKUP($B211,Kraftvärmeprod!$B$1:$AH$479,MATCH(U$2,Kraftvärmeprod!$B$1:$AG$1,0),FALSE)/1,0)-IFERROR(VLOOKUP($B211,'Slutlig allokering kvv'!$B$2:$AC$462,MATCH(U$3,'Slutlig allokering kvv'!$B$1:$AJ$1,0),FALSE)/1,0)</f>
        <v>0</v>
      </c>
      <c r="V211">
        <f>IFERROR(VLOOKUP($B211,Kraftvärmeprod!$B$1:$AH$479,MATCH(V$2,Kraftvärmeprod!$B$1:$AG$1,0),FALSE)/1,0)-IFERROR(VLOOKUP($B211,'Slutlig allokering kvv'!$B$2:$AC$462,MATCH(V$3,'Slutlig allokering kvv'!$B$1:$AJ$1,0),FALSE)/1,0)</f>
        <v>0</v>
      </c>
      <c r="W211">
        <f>IFERROR(VLOOKUP($B211,Kraftvärmeprod!$B$1:$AH$479,MATCH(W$2,Kraftvärmeprod!$B$1:$AG$1,0),FALSE)/1,0)-IFERROR(VLOOKUP($B211,'Slutlig allokering kvv'!$B$2:$AC$462,MATCH(W$3,'Slutlig allokering kvv'!$B$1:$AJ$1,0),FALSE)/1,0)</f>
        <v>0</v>
      </c>
      <c r="X211">
        <f>IFERROR(VLOOKUP($B211,Kraftvärmeprod!$B$1:$AH$479,MATCH(X$2,Kraftvärmeprod!$B$1:$AG$1,0),FALSE)/1,0)-IFERROR(VLOOKUP($B211,'Slutlig allokering kvv'!$B$2:$AC$462,MATCH(X$3,'Slutlig allokering kvv'!$B$1:$AJ$1,0),FALSE)/1,0)</f>
        <v>0</v>
      </c>
      <c r="Y211">
        <f>IFERROR(VLOOKUP($B211,Kraftvärmeprod!$B$1:$AH$479,MATCH(Y$2,Kraftvärmeprod!$B$1:$AG$1,0),FALSE)/1,0)-IFERROR(VLOOKUP($B211,'Slutlig allokering kvv'!$B$2:$AC$462,MATCH(Y$3,'Slutlig allokering kvv'!$B$1:$AJ$1,0),FALSE)/1,0)</f>
        <v>0</v>
      </c>
      <c r="Z211">
        <f>IFERROR(VLOOKUP($B211,Kraftvärmeprod!$B$1:$AH$479,MATCH(Z$2,Kraftvärmeprod!$B$1:$AG$1,0),FALSE)/1,0)-IFERROR(VLOOKUP($B211,'Slutlig allokering kvv'!$B$2:$AC$462,MATCH(Z$3,'Slutlig allokering kvv'!$B$1:$AJ$1,0),FALSE)/1,0)</f>
        <v>0</v>
      </c>
      <c r="AA211">
        <f>IFERROR(VLOOKUP($B211,Kraftvärmeprod!$B$1:$AH$479,MATCH(AA$2,Kraftvärmeprod!$B$1:$AG$1,0),FALSE)/1,0)-IFERROR(VLOOKUP($B211,'Slutlig allokering kvv'!$B$2:$AC$462,MATCH(AA$3,'Slutlig allokering kvv'!$B$1:$AJ$1,0),FALSE)/1,0)</f>
        <v>0</v>
      </c>
      <c r="AB211">
        <f>IFERROR(VLOOKUP($B211,Kraftvärmeprod!$B$1:$AH$479,MATCH(AB$2,Kraftvärmeprod!$B$1:$AG$1,0),FALSE)/1,0)-IFERROR(VLOOKUP($B211,'Slutlig allokering kvv'!$B$2:$AC$462,MATCH(AB$3,'Slutlig allokering kvv'!$B$1:$AJ$1,0),FALSE)/1,0)</f>
        <v>0</v>
      </c>
      <c r="AE211">
        <f t="shared" si="6"/>
        <v>0</v>
      </c>
      <c r="AG211">
        <f>IFERROR(VLOOKUP(B211,'Slutlig allokering kvv'!$B$2:$AJ$462,MATCH("Summa justerad allokerad tillförd energi (utan hjälpel och rökgaskondensering):",'Slutlig allokering kvv'!$B$1:$AK$1,0),FALSE)/1,"")</f>
        <v>0</v>
      </c>
      <c r="AI211" s="23" t="str">
        <f>IFERROR(1-VLOOKUP(B211,'Slutlig allokering kvv'!$B$2:$AJ$462,MATCH("Andel av bränsle i kvv som allokerats till värme, exklusive rökgaskondensering och hjälpel",'Slutlig allokering kvv'!$B$1:$AK$1,0),FALSE),"")</f>
        <v/>
      </c>
      <c r="AK211" s="23" t="str">
        <f t="shared" si="7"/>
        <v/>
      </c>
    </row>
    <row r="212" spans="1:37" x14ac:dyDescent="0.25">
      <c r="A212" s="2" t="s">
        <v>302</v>
      </c>
      <c r="B212" s="2" t="s">
        <v>304</v>
      </c>
      <c r="C212" s="2">
        <f>IFERROR(VLOOKUP($B212,Kraftvärmeprod!$B$1:$AH$479,MATCH(C$3,Kraftvärmeprod!$B$1:$AG$1,0),FALSE)/1,"")</f>
        <v>88.257000000000005</v>
      </c>
      <c r="D212" s="2">
        <f>IFERROR(VLOOKUP($B212,Kraftvärmeprod!$B$1:$AH$479,MATCH(D$3,Kraftvärmeprod!$B$1:$AG$1,0),FALSE)/1,"")</f>
        <v>21.745999999999999</v>
      </c>
      <c r="E212">
        <f>IFERROR(VLOOKUP($B212,Kraftvärmeprod!$B$1:$AH$479,MATCH(E$2,Kraftvärmeprod!$B$1:$AG$1,0),FALSE)/1,0)-IFERROR(VLOOKUP($B212,'Slutlig allokering kvv'!$B$2:$AC$462,MATCH(E$3,'Slutlig allokering kvv'!$B$1:$AJ$1,0),FALSE)/1,0)</f>
        <v>0</v>
      </c>
      <c r="F212">
        <f>IFERROR(VLOOKUP($B212,Kraftvärmeprod!$B$1:$AH$479,MATCH(F$2,Kraftvärmeprod!$B$1:$AG$1,0),FALSE)/1,0)-IFERROR(VLOOKUP($B212,'Slutlig allokering kvv'!$B$2:$AC$462,MATCH(F$3,'Slutlig allokering kvv'!$B$1:$AJ$1,0),FALSE)/1,0)</f>
        <v>0</v>
      </c>
      <c r="G212">
        <f>IFERROR(VLOOKUP($B212,Kraftvärmeprod!$B$1:$AH$479,MATCH(G$2,Kraftvärmeprod!$B$1:$AG$1,0),FALSE)/1,0)-IFERROR(VLOOKUP($B212,'Slutlig allokering kvv'!$B$2:$AC$462,MATCH(G$3,'Slutlig allokering kvv'!$B$1:$AJ$1,0),FALSE)/1,0)</f>
        <v>2.2578100000000001</v>
      </c>
      <c r="H212">
        <f>IFERROR(VLOOKUP($B212,Kraftvärmeprod!$B$1:$AH$479,MATCH(H$2,Kraftvärmeprod!$B$1:$AG$1,0),FALSE)/1,0)-IFERROR(VLOOKUP($B212,'Slutlig allokering kvv'!$B$2:$AC$462,MATCH(H$3,'Slutlig allokering kvv'!$B$1:$AJ$1,0),FALSE)/1,0)</f>
        <v>0</v>
      </c>
      <c r="I212">
        <f>IFERROR(VLOOKUP($B212,Kraftvärmeprod!$B$1:$AH$479,MATCH(I$2,Kraftvärmeprod!$B$1:$AG$1,0),FALSE)/1,0)-IFERROR(VLOOKUP($B212,'Slutlig allokering kvv'!$B$2:$AC$462,MATCH(I$3,'Slutlig allokering kvv'!$B$1:$AJ$1,0),FALSE)/1,0)</f>
        <v>0</v>
      </c>
      <c r="J212">
        <f>IFERROR(VLOOKUP($B212,Kraftvärmeprod!$B$1:$AH$479,MATCH(J$2,Kraftvärmeprod!$B$1:$AG$1,0),FALSE)/1,0)-IFERROR(VLOOKUP($B212,'Slutlig allokering kvv'!$B$2:$AC$462,MATCH(J$3,'Slutlig allokering kvv'!$B$1:$AJ$1,0),FALSE)/1,0)</f>
        <v>0</v>
      </c>
      <c r="K212">
        <f>IFERROR(VLOOKUP($B212,Kraftvärmeprod!$B$1:$AH$479,MATCH(K$2,Kraftvärmeprod!$B$1:$AG$1,0),FALSE)/1,0)-IFERROR(VLOOKUP($B212,'Slutlig allokering kvv'!$B$2:$AC$462,MATCH(K$3,'Slutlig allokering kvv'!$B$1:$AJ$1,0),FALSE)/1,0)</f>
        <v>0</v>
      </c>
      <c r="L212">
        <f>IFERROR(VLOOKUP($B212,Kraftvärmeprod!$B$1:$AH$479,MATCH(L$2,Kraftvärmeprod!$B$1:$AG$1,0),FALSE)/1,0)-IFERROR(VLOOKUP($B212,'Slutlig allokering kvv'!$B$2:$AC$462,MATCH(L$3,'Slutlig allokering kvv'!$B$1:$AJ$1,0),FALSE)/1,0)</f>
        <v>33.087400000000002</v>
      </c>
      <c r="M212" s="40">
        <f>IFERROR(VLOOKUP($B212,Miljö!$B$1:$S$477,MATCH(M$2,Miljö!$B$1:$X$1,0),FALSE)/1,0)-IFERROR(VLOOKUP($B212,'Slutlig allokering kvv'!$B$2:$AC$462,MATCH(M$3,'Slutlig allokering kvv'!$B$1:$AJ$1,0),FALSE)/1,0)</f>
        <v>0.62486600000000003</v>
      </c>
      <c r="N212">
        <f>IFERROR(VLOOKUP($B212,Kraftvärmeprod!$B$1:$AH$479,MATCH(N$2,Kraftvärmeprod!$B$1:$AG$1,0),FALSE)/1,0)-IFERROR(VLOOKUP($B212,'Slutlig allokering kvv'!$B$2:$AC$462,MATCH(N$3,'Slutlig allokering kvv'!$B$1:$AJ$1,0),FALSE)/1,0)</f>
        <v>0</v>
      </c>
      <c r="O212">
        <f>IFERROR(VLOOKUP($B212,Kraftvärmeprod!$B$1:$AH$479,MATCH(O$2,Kraftvärmeprod!$B$1:$AG$1,0),FALSE)/1,0)-IFERROR(VLOOKUP($B212,'Slutlig allokering kvv'!$B$2:$AC$462,MATCH(O$3,'Slutlig allokering kvv'!$B$1:$AJ$1,0),FALSE)/1,0)</f>
        <v>0</v>
      </c>
      <c r="P212">
        <f>IFERROR(VLOOKUP($B212,Kraftvärmeprod!$B$1:$AH$479,MATCH(P$2,Kraftvärmeprod!$B$1:$AG$1,0),FALSE)/1,0)-IFERROR(VLOOKUP($B212,'Slutlig allokering kvv'!$B$2:$AC$462,MATCH(P$3,'Slutlig allokering kvv'!$B$1:$AJ$1,0),FALSE)/1,0)</f>
        <v>0</v>
      </c>
      <c r="Q212">
        <f>IFERROR(VLOOKUP($B212,Kraftvärmeprod!$B$1:$AH$479,MATCH(Q$2,Kraftvärmeprod!$B$1:$AG$1,0),FALSE)/1,0)-IFERROR(VLOOKUP($B212,'Slutlig allokering kvv'!$B$2:$AC$462,MATCH(Q$3,'Slutlig allokering kvv'!$B$1:$AJ$1,0),FALSE)/1,0)</f>
        <v>0</v>
      </c>
      <c r="R212">
        <f>IFERROR(VLOOKUP($B212,Kraftvärmeprod!$B$1:$AH$479,MATCH(R$2,Kraftvärmeprod!$B$1:$AG$1,0),FALSE)/1,0)-IFERROR(VLOOKUP($B212,'Slutlig allokering kvv'!$B$2:$AC$462,MATCH(R$3,'Slutlig allokering kvv'!$B$1:$AJ$1,0),FALSE)/1,0)</f>
        <v>17.545100000000001</v>
      </c>
      <c r="S212">
        <f>IFERROR(VLOOKUP($B212,Kraftvärmeprod!$B$1:$AH$479,MATCH(S$2,Kraftvärmeprod!$B$1:$AG$1,0),FALSE)/1,0)-IFERROR(VLOOKUP($B212,'Slutlig allokering kvv'!$B$2:$AC$462,MATCH(S$3,'Slutlig allokering kvv'!$B$1:$AJ$1,0),FALSE)/1,0)</f>
        <v>0</v>
      </c>
      <c r="T212">
        <f>IFERROR(VLOOKUP($B212,Kraftvärmeprod!$B$1:$AH$479,MATCH(T$2,Kraftvärmeprod!$B$1:$AG$1,0),FALSE)/1,0)-IFERROR(VLOOKUP($B212,'Slutlig allokering kvv'!$B$2:$AC$462,MATCH(T$3,'Slutlig allokering kvv'!$B$1:$AJ$1,0),FALSE)/1,0)</f>
        <v>0</v>
      </c>
      <c r="U212">
        <f>IFERROR(VLOOKUP($B212,Kraftvärmeprod!$B$1:$AH$479,MATCH(U$2,Kraftvärmeprod!$B$1:$AG$1,0),FALSE)/1,0)-IFERROR(VLOOKUP($B212,'Slutlig allokering kvv'!$B$2:$AC$462,MATCH(U$3,'Slutlig allokering kvv'!$B$1:$AJ$1,0),FALSE)/1,0)</f>
        <v>0</v>
      </c>
      <c r="V212">
        <f>IFERROR(VLOOKUP($B212,Kraftvärmeprod!$B$1:$AH$479,MATCH(V$2,Kraftvärmeprod!$B$1:$AG$1,0),FALSE)/1,0)-IFERROR(VLOOKUP($B212,'Slutlig allokering kvv'!$B$2:$AC$462,MATCH(V$3,'Slutlig allokering kvv'!$B$1:$AJ$1,0),FALSE)/1,0)</f>
        <v>0</v>
      </c>
      <c r="W212">
        <f>IFERROR(VLOOKUP($B212,Kraftvärmeprod!$B$1:$AH$479,MATCH(W$2,Kraftvärmeprod!$B$1:$AG$1,0),FALSE)/1,0)-IFERROR(VLOOKUP($B212,'Slutlig allokering kvv'!$B$2:$AC$462,MATCH(W$3,'Slutlig allokering kvv'!$B$1:$AJ$1,0),FALSE)/1,0)</f>
        <v>0</v>
      </c>
      <c r="X212">
        <f>IFERROR(VLOOKUP($B212,Kraftvärmeprod!$B$1:$AH$479,MATCH(X$2,Kraftvärmeprod!$B$1:$AG$1,0),FALSE)/1,0)-IFERROR(VLOOKUP($B212,'Slutlig allokering kvv'!$B$2:$AC$462,MATCH(X$3,'Slutlig allokering kvv'!$B$1:$AJ$1,0),FALSE)/1,0)</f>
        <v>0</v>
      </c>
      <c r="Y212">
        <f>IFERROR(VLOOKUP($B212,Kraftvärmeprod!$B$1:$AH$479,MATCH(Y$2,Kraftvärmeprod!$B$1:$AG$1,0),FALSE)/1,0)-IFERROR(VLOOKUP($B212,'Slutlig allokering kvv'!$B$2:$AC$462,MATCH(Y$3,'Slutlig allokering kvv'!$B$1:$AJ$1,0),FALSE)/1,0)</f>
        <v>0</v>
      </c>
      <c r="Z212">
        <f>IFERROR(VLOOKUP($B212,Kraftvärmeprod!$B$1:$AH$479,MATCH(Z$2,Kraftvärmeprod!$B$1:$AG$1,0),FALSE)/1,0)-IFERROR(VLOOKUP($B212,'Slutlig allokering kvv'!$B$2:$AC$462,MATCH(Z$3,'Slutlig allokering kvv'!$B$1:$AJ$1,0),FALSE)/1,0)</f>
        <v>0</v>
      </c>
      <c r="AA212">
        <f>IFERROR(VLOOKUP($B212,Kraftvärmeprod!$B$1:$AH$479,MATCH(AA$2,Kraftvärmeprod!$B$1:$AG$1,0),FALSE)/1,0)-IFERROR(VLOOKUP($B212,'Slutlig allokering kvv'!$B$2:$AC$462,MATCH(AA$3,'Slutlig allokering kvv'!$B$1:$AJ$1,0),FALSE)/1,0)</f>
        <v>0</v>
      </c>
      <c r="AB212">
        <f>IFERROR(VLOOKUP($B212,Kraftvärmeprod!$B$1:$AH$479,MATCH(AB$2,Kraftvärmeprod!$B$1:$AG$1,0),FALSE)/1,0)-IFERROR(VLOOKUP($B212,'Slutlig allokering kvv'!$B$2:$AC$462,MATCH(AB$3,'Slutlig allokering kvv'!$B$1:$AJ$1,0),FALSE)/1,0)</f>
        <v>0</v>
      </c>
      <c r="AE212">
        <f t="shared" si="6"/>
        <v>52.890309999999999</v>
      </c>
      <c r="AG212">
        <f>IFERROR(VLOOKUP(B212,'Slutlig allokering kvv'!$B$2:$AJ$462,MATCH("Summa justerad allokerad tillförd energi (utan hjälpel och rökgaskondensering):",'Slutlig allokering kvv'!$B$1:$AK$1,0),FALSE)/1,"")</f>
        <v>82.368689999999987</v>
      </c>
      <c r="AI212" s="23">
        <f>IFERROR(1-VLOOKUP(B212,'Slutlig allokering kvv'!$B$2:$AJ$462,MATCH("Andel av bränsle i kvv som allokerats till värme, exklusive rökgaskondensering och hjälpel",'Slutlig allokering kvv'!$B$1:$AK$1,0),FALSE),"")</f>
        <v>0.39102987601564421</v>
      </c>
      <c r="AK212" s="23">
        <f t="shared" si="7"/>
        <v>0.3910298760156441</v>
      </c>
    </row>
    <row r="213" spans="1:37" x14ac:dyDescent="0.25">
      <c r="A213" s="2" t="s">
        <v>302</v>
      </c>
      <c r="B213" s="2" t="s">
        <v>305</v>
      </c>
      <c r="C213" s="2" t="str">
        <f>IFERROR(VLOOKUP($B213,Kraftvärmeprod!$B$1:$AH$479,MATCH(C$3,Kraftvärmeprod!$B$1:$AG$1,0),FALSE)/1,"")</f>
        <v/>
      </c>
      <c r="D213" s="2" t="str">
        <f>IFERROR(VLOOKUP($B213,Kraftvärmeprod!$B$1:$AH$479,MATCH(D$3,Kraftvärmeprod!$B$1:$AG$1,0),FALSE)/1,"")</f>
        <v/>
      </c>
      <c r="E213">
        <f>IFERROR(VLOOKUP($B213,Kraftvärmeprod!$B$1:$AH$479,MATCH(E$2,Kraftvärmeprod!$B$1:$AG$1,0),FALSE)/1,0)-IFERROR(VLOOKUP($B213,'Slutlig allokering kvv'!$B$2:$AC$462,MATCH(E$3,'Slutlig allokering kvv'!$B$1:$AJ$1,0),FALSE)/1,0)</f>
        <v>0</v>
      </c>
      <c r="F213">
        <f>IFERROR(VLOOKUP($B213,Kraftvärmeprod!$B$1:$AH$479,MATCH(F$2,Kraftvärmeprod!$B$1:$AG$1,0),FALSE)/1,0)-IFERROR(VLOOKUP($B213,'Slutlig allokering kvv'!$B$2:$AC$462,MATCH(F$3,'Slutlig allokering kvv'!$B$1:$AJ$1,0),FALSE)/1,0)</f>
        <v>0</v>
      </c>
      <c r="G213">
        <f>IFERROR(VLOOKUP($B213,Kraftvärmeprod!$B$1:$AH$479,MATCH(G$2,Kraftvärmeprod!$B$1:$AG$1,0),FALSE)/1,0)-IFERROR(VLOOKUP($B213,'Slutlig allokering kvv'!$B$2:$AC$462,MATCH(G$3,'Slutlig allokering kvv'!$B$1:$AJ$1,0),FALSE)/1,0)</f>
        <v>0</v>
      </c>
      <c r="H213">
        <f>IFERROR(VLOOKUP($B213,Kraftvärmeprod!$B$1:$AH$479,MATCH(H$2,Kraftvärmeprod!$B$1:$AG$1,0),FALSE)/1,0)-IFERROR(VLOOKUP($B213,'Slutlig allokering kvv'!$B$2:$AC$462,MATCH(H$3,'Slutlig allokering kvv'!$B$1:$AJ$1,0),FALSE)/1,0)</f>
        <v>0</v>
      </c>
      <c r="I213">
        <f>IFERROR(VLOOKUP($B213,Kraftvärmeprod!$B$1:$AH$479,MATCH(I$2,Kraftvärmeprod!$B$1:$AG$1,0),FALSE)/1,0)-IFERROR(VLOOKUP($B213,'Slutlig allokering kvv'!$B$2:$AC$462,MATCH(I$3,'Slutlig allokering kvv'!$B$1:$AJ$1,0),FALSE)/1,0)</f>
        <v>0</v>
      </c>
      <c r="J213">
        <f>IFERROR(VLOOKUP($B213,Kraftvärmeprod!$B$1:$AH$479,MATCH(J$2,Kraftvärmeprod!$B$1:$AG$1,0),FALSE)/1,0)-IFERROR(VLOOKUP($B213,'Slutlig allokering kvv'!$B$2:$AC$462,MATCH(J$3,'Slutlig allokering kvv'!$B$1:$AJ$1,0),FALSE)/1,0)</f>
        <v>0</v>
      </c>
      <c r="K213">
        <f>IFERROR(VLOOKUP($B213,Kraftvärmeprod!$B$1:$AH$479,MATCH(K$2,Kraftvärmeprod!$B$1:$AG$1,0),FALSE)/1,0)-IFERROR(VLOOKUP($B213,'Slutlig allokering kvv'!$B$2:$AC$462,MATCH(K$3,'Slutlig allokering kvv'!$B$1:$AJ$1,0),FALSE)/1,0)</f>
        <v>0</v>
      </c>
      <c r="L213">
        <f>IFERROR(VLOOKUP($B213,Kraftvärmeprod!$B$1:$AH$479,MATCH(L$2,Kraftvärmeprod!$B$1:$AG$1,0),FALSE)/1,0)-IFERROR(VLOOKUP($B213,'Slutlig allokering kvv'!$B$2:$AC$462,MATCH(L$3,'Slutlig allokering kvv'!$B$1:$AJ$1,0),FALSE)/1,0)</f>
        <v>0</v>
      </c>
      <c r="M213" s="40">
        <f>IFERROR(VLOOKUP($B213,Miljö!$B$1:$S$477,MATCH(M$2,Miljö!$B$1:$X$1,0),FALSE)/1,0)-IFERROR(VLOOKUP($B213,'Slutlig allokering kvv'!$B$2:$AC$462,MATCH(M$3,'Slutlig allokering kvv'!$B$1:$AJ$1,0),FALSE)/1,0)</f>
        <v>0</v>
      </c>
      <c r="N213">
        <f>IFERROR(VLOOKUP($B213,Kraftvärmeprod!$B$1:$AH$479,MATCH(N$2,Kraftvärmeprod!$B$1:$AG$1,0),FALSE)/1,0)-IFERROR(VLOOKUP($B213,'Slutlig allokering kvv'!$B$2:$AC$462,MATCH(N$3,'Slutlig allokering kvv'!$B$1:$AJ$1,0),FALSE)/1,0)</f>
        <v>0</v>
      </c>
      <c r="O213">
        <f>IFERROR(VLOOKUP($B213,Kraftvärmeprod!$B$1:$AH$479,MATCH(O$2,Kraftvärmeprod!$B$1:$AG$1,0),FALSE)/1,0)-IFERROR(VLOOKUP($B213,'Slutlig allokering kvv'!$B$2:$AC$462,MATCH(O$3,'Slutlig allokering kvv'!$B$1:$AJ$1,0),FALSE)/1,0)</f>
        <v>0</v>
      </c>
      <c r="P213">
        <f>IFERROR(VLOOKUP($B213,Kraftvärmeprod!$B$1:$AH$479,MATCH(P$2,Kraftvärmeprod!$B$1:$AG$1,0),FALSE)/1,0)-IFERROR(VLOOKUP($B213,'Slutlig allokering kvv'!$B$2:$AC$462,MATCH(P$3,'Slutlig allokering kvv'!$B$1:$AJ$1,0),FALSE)/1,0)</f>
        <v>0</v>
      </c>
      <c r="Q213">
        <f>IFERROR(VLOOKUP($B213,Kraftvärmeprod!$B$1:$AH$479,MATCH(Q$2,Kraftvärmeprod!$B$1:$AG$1,0),FALSE)/1,0)-IFERROR(VLOOKUP($B213,'Slutlig allokering kvv'!$B$2:$AC$462,MATCH(Q$3,'Slutlig allokering kvv'!$B$1:$AJ$1,0),FALSE)/1,0)</f>
        <v>0</v>
      </c>
      <c r="R213">
        <f>IFERROR(VLOOKUP($B213,Kraftvärmeprod!$B$1:$AH$479,MATCH(R$2,Kraftvärmeprod!$B$1:$AG$1,0),FALSE)/1,0)-IFERROR(VLOOKUP($B213,'Slutlig allokering kvv'!$B$2:$AC$462,MATCH(R$3,'Slutlig allokering kvv'!$B$1:$AJ$1,0),FALSE)/1,0)</f>
        <v>0</v>
      </c>
      <c r="S213">
        <f>IFERROR(VLOOKUP($B213,Kraftvärmeprod!$B$1:$AH$479,MATCH(S$2,Kraftvärmeprod!$B$1:$AG$1,0),FALSE)/1,0)-IFERROR(VLOOKUP($B213,'Slutlig allokering kvv'!$B$2:$AC$462,MATCH(S$3,'Slutlig allokering kvv'!$B$1:$AJ$1,0),FALSE)/1,0)</f>
        <v>0</v>
      </c>
      <c r="T213">
        <f>IFERROR(VLOOKUP($B213,Kraftvärmeprod!$B$1:$AH$479,MATCH(T$2,Kraftvärmeprod!$B$1:$AG$1,0),FALSE)/1,0)-IFERROR(VLOOKUP($B213,'Slutlig allokering kvv'!$B$2:$AC$462,MATCH(T$3,'Slutlig allokering kvv'!$B$1:$AJ$1,0),FALSE)/1,0)</f>
        <v>0</v>
      </c>
      <c r="U213">
        <f>IFERROR(VLOOKUP($B213,Kraftvärmeprod!$B$1:$AH$479,MATCH(U$2,Kraftvärmeprod!$B$1:$AG$1,0),FALSE)/1,0)-IFERROR(VLOOKUP($B213,'Slutlig allokering kvv'!$B$2:$AC$462,MATCH(U$3,'Slutlig allokering kvv'!$B$1:$AJ$1,0),FALSE)/1,0)</f>
        <v>0</v>
      </c>
      <c r="V213">
        <f>IFERROR(VLOOKUP($B213,Kraftvärmeprod!$B$1:$AH$479,MATCH(V$2,Kraftvärmeprod!$B$1:$AG$1,0),FALSE)/1,0)-IFERROR(VLOOKUP($B213,'Slutlig allokering kvv'!$B$2:$AC$462,MATCH(V$3,'Slutlig allokering kvv'!$B$1:$AJ$1,0),FALSE)/1,0)</f>
        <v>0</v>
      </c>
      <c r="W213">
        <f>IFERROR(VLOOKUP($B213,Kraftvärmeprod!$B$1:$AH$479,MATCH(W$2,Kraftvärmeprod!$B$1:$AG$1,0),FALSE)/1,0)-IFERROR(VLOOKUP($B213,'Slutlig allokering kvv'!$B$2:$AC$462,MATCH(W$3,'Slutlig allokering kvv'!$B$1:$AJ$1,0),FALSE)/1,0)</f>
        <v>0</v>
      </c>
      <c r="X213">
        <f>IFERROR(VLOOKUP($B213,Kraftvärmeprod!$B$1:$AH$479,MATCH(X$2,Kraftvärmeprod!$B$1:$AG$1,0),FALSE)/1,0)-IFERROR(VLOOKUP($B213,'Slutlig allokering kvv'!$B$2:$AC$462,MATCH(X$3,'Slutlig allokering kvv'!$B$1:$AJ$1,0),FALSE)/1,0)</f>
        <v>0</v>
      </c>
      <c r="Y213">
        <f>IFERROR(VLOOKUP($B213,Kraftvärmeprod!$B$1:$AH$479,MATCH(Y$2,Kraftvärmeprod!$B$1:$AG$1,0),FALSE)/1,0)-IFERROR(VLOOKUP($B213,'Slutlig allokering kvv'!$B$2:$AC$462,MATCH(Y$3,'Slutlig allokering kvv'!$B$1:$AJ$1,0),FALSE)/1,0)</f>
        <v>0</v>
      </c>
      <c r="Z213">
        <f>IFERROR(VLOOKUP($B213,Kraftvärmeprod!$B$1:$AH$479,MATCH(Z$2,Kraftvärmeprod!$B$1:$AG$1,0),FALSE)/1,0)-IFERROR(VLOOKUP($B213,'Slutlig allokering kvv'!$B$2:$AC$462,MATCH(Z$3,'Slutlig allokering kvv'!$B$1:$AJ$1,0),FALSE)/1,0)</f>
        <v>0</v>
      </c>
      <c r="AA213">
        <f>IFERROR(VLOOKUP($B213,Kraftvärmeprod!$B$1:$AH$479,MATCH(AA$2,Kraftvärmeprod!$B$1:$AG$1,0),FALSE)/1,0)-IFERROR(VLOOKUP($B213,'Slutlig allokering kvv'!$B$2:$AC$462,MATCH(AA$3,'Slutlig allokering kvv'!$B$1:$AJ$1,0),FALSE)/1,0)</f>
        <v>0</v>
      </c>
      <c r="AB213">
        <f>IFERROR(VLOOKUP($B213,Kraftvärmeprod!$B$1:$AH$479,MATCH(AB$2,Kraftvärmeprod!$B$1:$AG$1,0),FALSE)/1,0)-IFERROR(VLOOKUP($B213,'Slutlig allokering kvv'!$B$2:$AC$462,MATCH(AB$3,'Slutlig allokering kvv'!$B$1:$AJ$1,0),FALSE)/1,0)</f>
        <v>0</v>
      </c>
      <c r="AE213">
        <f t="shared" si="6"/>
        <v>0</v>
      </c>
      <c r="AG213">
        <f>IFERROR(VLOOKUP(B213,'Slutlig allokering kvv'!$B$2:$AJ$462,MATCH("Summa justerad allokerad tillförd energi (utan hjälpel och rökgaskondensering):",'Slutlig allokering kvv'!$B$1:$AK$1,0),FALSE)/1,"")</f>
        <v>0</v>
      </c>
      <c r="AI213" s="23" t="str">
        <f>IFERROR(1-VLOOKUP(B213,'Slutlig allokering kvv'!$B$2:$AJ$462,MATCH("Andel av bränsle i kvv som allokerats till värme, exklusive rökgaskondensering och hjälpel",'Slutlig allokering kvv'!$B$1:$AK$1,0),FALSE),"")</f>
        <v/>
      </c>
      <c r="AK213" s="23" t="str">
        <f t="shared" si="7"/>
        <v/>
      </c>
    </row>
    <row r="214" spans="1:37" x14ac:dyDescent="0.25">
      <c r="A214" s="2" t="s">
        <v>306</v>
      </c>
      <c r="B214" s="2" t="s">
        <v>307</v>
      </c>
      <c r="C214" s="2">
        <f>IFERROR(VLOOKUP($B214,Kraftvärmeprod!$B$1:$AH$479,MATCH(C$3,Kraftvärmeprod!$B$1:$AG$1,0),FALSE)/1,"")</f>
        <v>129.1</v>
      </c>
      <c r="D214" s="2">
        <f>IFERROR(VLOOKUP($B214,Kraftvärmeprod!$B$1:$AH$479,MATCH(D$3,Kraftvärmeprod!$B$1:$AG$1,0),FALSE)/1,"")</f>
        <v>10.199999999999999</v>
      </c>
      <c r="E214">
        <f>IFERROR(VLOOKUP($B214,Kraftvärmeprod!$B$1:$AH$479,MATCH(E$2,Kraftvärmeprod!$B$1:$AG$1,0),FALSE)/1,0)-IFERROR(VLOOKUP($B214,'Slutlig allokering kvv'!$B$2:$AC$462,MATCH(E$3,'Slutlig allokering kvv'!$B$1:$AJ$1,0),FALSE)/1,0)</f>
        <v>0</v>
      </c>
      <c r="F214">
        <f>IFERROR(VLOOKUP($B214,Kraftvärmeprod!$B$1:$AH$479,MATCH(F$2,Kraftvärmeprod!$B$1:$AG$1,0),FALSE)/1,0)-IFERROR(VLOOKUP($B214,'Slutlig allokering kvv'!$B$2:$AC$462,MATCH(F$3,'Slutlig allokering kvv'!$B$1:$AJ$1,0),FALSE)/1,0)</f>
        <v>0</v>
      </c>
      <c r="G214">
        <f>IFERROR(VLOOKUP($B214,Kraftvärmeprod!$B$1:$AH$479,MATCH(G$2,Kraftvärmeprod!$B$1:$AG$1,0),FALSE)/1,0)-IFERROR(VLOOKUP($B214,'Slutlig allokering kvv'!$B$2:$AC$462,MATCH(G$3,'Slutlig allokering kvv'!$B$1:$AJ$1,0),FALSE)/1,0)</f>
        <v>0.47296000000000005</v>
      </c>
      <c r="H214">
        <f>IFERROR(VLOOKUP($B214,Kraftvärmeprod!$B$1:$AH$479,MATCH(H$2,Kraftvärmeprod!$B$1:$AG$1,0),FALSE)/1,0)-IFERROR(VLOOKUP($B214,'Slutlig allokering kvv'!$B$2:$AC$462,MATCH(H$3,'Slutlig allokering kvv'!$B$1:$AJ$1,0),FALSE)/1,0)</f>
        <v>0</v>
      </c>
      <c r="I214">
        <f>IFERROR(VLOOKUP($B214,Kraftvärmeprod!$B$1:$AH$479,MATCH(I$2,Kraftvärmeprod!$B$1:$AG$1,0),FALSE)/1,0)-IFERROR(VLOOKUP($B214,'Slutlig allokering kvv'!$B$2:$AC$462,MATCH(I$3,'Slutlig allokering kvv'!$B$1:$AJ$1,0),FALSE)/1,0)</f>
        <v>0.17913000000000001</v>
      </c>
      <c r="J214">
        <f>IFERROR(VLOOKUP($B214,Kraftvärmeprod!$B$1:$AH$479,MATCH(J$2,Kraftvärmeprod!$B$1:$AG$1,0),FALSE)/1,0)-IFERROR(VLOOKUP($B214,'Slutlig allokering kvv'!$B$2:$AC$462,MATCH(J$3,'Slutlig allokering kvv'!$B$1:$AJ$1,0),FALSE)/1,0)</f>
        <v>0</v>
      </c>
      <c r="K214">
        <f>IFERROR(VLOOKUP($B214,Kraftvärmeprod!$B$1:$AH$479,MATCH(K$2,Kraftvärmeprod!$B$1:$AG$1,0),FALSE)/1,0)-IFERROR(VLOOKUP($B214,'Slutlig allokering kvv'!$B$2:$AC$462,MATCH(K$3,'Slutlig allokering kvv'!$B$1:$AJ$1,0),FALSE)/1,0)</f>
        <v>0</v>
      </c>
      <c r="L214">
        <f>IFERROR(VLOOKUP($B214,Kraftvärmeprod!$B$1:$AH$479,MATCH(L$2,Kraftvärmeprod!$B$1:$AG$1,0),FALSE)/1,0)-IFERROR(VLOOKUP($B214,'Slutlig allokering kvv'!$B$2:$AC$462,MATCH(L$3,'Slutlig allokering kvv'!$B$1:$AJ$1,0),FALSE)/1,0)</f>
        <v>10.401800000000001</v>
      </c>
      <c r="M214" s="40">
        <f>IFERROR(VLOOKUP($B214,Miljö!$B$1:$S$477,MATCH(M$2,Miljö!$B$1:$X$1,0),FALSE)/1,0)-IFERROR(VLOOKUP($B214,'Slutlig allokering kvv'!$B$2:$AC$462,MATCH(M$3,'Slutlig allokering kvv'!$B$1:$AJ$1,0),FALSE)/1,0)</f>
        <v>0.68198999999999987</v>
      </c>
      <c r="N214">
        <f>IFERROR(VLOOKUP($B214,Kraftvärmeprod!$B$1:$AH$479,MATCH(N$2,Kraftvärmeprod!$B$1:$AG$1,0),FALSE)/1,0)-IFERROR(VLOOKUP($B214,'Slutlig allokering kvv'!$B$2:$AC$462,MATCH(N$3,'Slutlig allokering kvv'!$B$1:$AJ$1,0),FALSE)/1,0)</f>
        <v>0</v>
      </c>
      <c r="O214">
        <f>IFERROR(VLOOKUP($B214,Kraftvärmeprod!$B$1:$AH$479,MATCH(O$2,Kraftvärmeprod!$B$1:$AG$1,0),FALSE)/1,0)-IFERROR(VLOOKUP($B214,'Slutlig allokering kvv'!$B$2:$AC$462,MATCH(O$3,'Slutlig allokering kvv'!$B$1:$AJ$1,0),FALSE)/1,0)</f>
        <v>0</v>
      </c>
      <c r="P214">
        <f>IFERROR(VLOOKUP($B214,Kraftvärmeprod!$B$1:$AH$479,MATCH(P$2,Kraftvärmeprod!$B$1:$AG$1,0),FALSE)/1,0)-IFERROR(VLOOKUP($B214,'Slutlig allokering kvv'!$B$2:$AC$462,MATCH(P$3,'Slutlig allokering kvv'!$B$1:$AJ$1,0),FALSE)/1,0)</f>
        <v>0</v>
      </c>
      <c r="Q214">
        <f>IFERROR(VLOOKUP($B214,Kraftvärmeprod!$B$1:$AH$479,MATCH(Q$2,Kraftvärmeprod!$B$1:$AG$1,0),FALSE)/1,0)-IFERROR(VLOOKUP($B214,'Slutlig allokering kvv'!$B$2:$AC$462,MATCH(Q$3,'Slutlig allokering kvv'!$B$1:$AJ$1,0),FALSE)/1,0)</f>
        <v>16.370999999999995</v>
      </c>
      <c r="R214">
        <f>IFERROR(VLOOKUP($B214,Kraftvärmeprod!$B$1:$AH$479,MATCH(R$2,Kraftvärmeprod!$B$1:$AG$1,0),FALSE)/1,0)-IFERROR(VLOOKUP($B214,'Slutlig allokering kvv'!$B$2:$AC$462,MATCH(R$3,'Slutlig allokering kvv'!$B$1:$AJ$1,0),FALSE)/1,0)</f>
        <v>2.1769999999999996</v>
      </c>
      <c r="S214">
        <f>IFERROR(VLOOKUP($B214,Kraftvärmeprod!$B$1:$AH$479,MATCH(S$2,Kraftvärmeprod!$B$1:$AG$1,0),FALSE)/1,0)-IFERROR(VLOOKUP($B214,'Slutlig allokering kvv'!$B$2:$AC$462,MATCH(S$3,'Slutlig allokering kvv'!$B$1:$AJ$1,0),FALSE)/1,0)</f>
        <v>0</v>
      </c>
      <c r="T214">
        <f>IFERROR(VLOOKUP($B214,Kraftvärmeprod!$B$1:$AH$479,MATCH(T$2,Kraftvärmeprod!$B$1:$AG$1,0),FALSE)/1,0)-IFERROR(VLOOKUP($B214,'Slutlig allokering kvv'!$B$2:$AC$462,MATCH(T$3,'Slutlig allokering kvv'!$B$1:$AJ$1,0),FALSE)/1,0)</f>
        <v>0</v>
      </c>
      <c r="U214">
        <f>IFERROR(VLOOKUP($B214,Kraftvärmeprod!$B$1:$AH$479,MATCH(U$2,Kraftvärmeprod!$B$1:$AG$1,0),FALSE)/1,0)-IFERROR(VLOOKUP($B214,'Slutlig allokering kvv'!$B$2:$AC$462,MATCH(U$3,'Slutlig allokering kvv'!$B$1:$AJ$1,0),FALSE)/1,0)</f>
        <v>0</v>
      </c>
      <c r="V214">
        <f>IFERROR(VLOOKUP($B214,Kraftvärmeprod!$B$1:$AH$479,MATCH(V$2,Kraftvärmeprod!$B$1:$AG$1,0),FALSE)/1,0)-IFERROR(VLOOKUP($B214,'Slutlig allokering kvv'!$B$2:$AC$462,MATCH(V$3,'Slutlig allokering kvv'!$B$1:$AJ$1,0),FALSE)/1,0)</f>
        <v>0</v>
      </c>
      <c r="W214">
        <f>IFERROR(VLOOKUP($B214,Kraftvärmeprod!$B$1:$AH$479,MATCH(W$2,Kraftvärmeprod!$B$1:$AG$1,0),FALSE)/1,0)-IFERROR(VLOOKUP($B214,'Slutlig allokering kvv'!$B$2:$AC$462,MATCH(W$3,'Slutlig allokering kvv'!$B$1:$AJ$1,0),FALSE)/1,0)</f>
        <v>0</v>
      </c>
      <c r="X214">
        <f>IFERROR(VLOOKUP($B214,Kraftvärmeprod!$B$1:$AH$479,MATCH(X$2,Kraftvärmeprod!$B$1:$AG$1,0),FALSE)/1,0)-IFERROR(VLOOKUP($B214,'Slutlig allokering kvv'!$B$2:$AC$462,MATCH(X$3,'Slutlig allokering kvv'!$B$1:$AJ$1,0),FALSE)/1,0)</f>
        <v>0</v>
      </c>
      <c r="Y214">
        <f>IFERROR(VLOOKUP($B214,Kraftvärmeprod!$B$1:$AH$479,MATCH(Y$2,Kraftvärmeprod!$B$1:$AG$1,0),FALSE)/1,0)-IFERROR(VLOOKUP($B214,'Slutlig allokering kvv'!$B$2:$AC$462,MATCH(Y$3,'Slutlig allokering kvv'!$B$1:$AJ$1,0),FALSE)/1,0)</f>
        <v>0</v>
      </c>
      <c r="Z214">
        <f>IFERROR(VLOOKUP($B214,Kraftvärmeprod!$B$1:$AH$479,MATCH(Z$2,Kraftvärmeprod!$B$1:$AG$1,0),FALSE)/1,0)-IFERROR(VLOOKUP($B214,'Slutlig allokering kvv'!$B$2:$AC$462,MATCH(Z$3,'Slutlig allokering kvv'!$B$1:$AJ$1,0),FALSE)/1,0)</f>
        <v>0</v>
      </c>
      <c r="AA214">
        <f>IFERROR(VLOOKUP($B214,Kraftvärmeprod!$B$1:$AH$479,MATCH(AA$2,Kraftvärmeprod!$B$1:$AG$1,0),FALSE)/1,0)-IFERROR(VLOOKUP($B214,'Slutlig allokering kvv'!$B$2:$AC$462,MATCH(AA$3,'Slutlig allokering kvv'!$B$1:$AJ$1,0),FALSE)/1,0)</f>
        <v>0</v>
      </c>
      <c r="AB214">
        <f>IFERROR(VLOOKUP($B214,Kraftvärmeprod!$B$1:$AH$479,MATCH(AB$2,Kraftvärmeprod!$B$1:$AG$1,0),FALSE)/1,0)-IFERROR(VLOOKUP($B214,'Slutlig allokering kvv'!$B$2:$AC$462,MATCH(AB$3,'Slutlig allokering kvv'!$B$1:$AJ$1,0),FALSE)/1,0)</f>
        <v>0</v>
      </c>
      <c r="AE214">
        <f t="shared" si="6"/>
        <v>29.601889999999997</v>
      </c>
      <c r="AG214">
        <f>IFERROR(VLOOKUP(B214,'Slutlig allokering kvv'!$B$2:$AJ$462,MATCH("Summa justerad allokerad tillförd energi (utan hjälpel och rökgaskondensering):",'Slutlig allokering kvv'!$B$1:$AK$1,0),FALSE)/1,"")</f>
        <v>144.01811000000004</v>
      </c>
      <c r="AI214" s="23">
        <f>IFERROR(1-VLOOKUP(B214,'Slutlig allokering kvv'!$B$2:$AJ$462,MATCH("Andel av bränsle i kvv som allokerats till värme, exklusive rökgaskondensering och hjälpel",'Slutlig allokering kvv'!$B$1:$AK$1,0),FALSE),"")</f>
        <v>0.17049815689436687</v>
      </c>
      <c r="AK214" s="23">
        <f t="shared" si="7"/>
        <v>0.17049815689436695</v>
      </c>
    </row>
    <row r="215" spans="1:37" x14ac:dyDescent="0.25">
      <c r="A215" s="2" t="s">
        <v>308</v>
      </c>
      <c r="B215" s="2" t="s">
        <v>309</v>
      </c>
      <c r="C215" s="2" t="str">
        <f>IFERROR(VLOOKUP($B215,Kraftvärmeprod!$B$1:$AH$479,MATCH(C$3,Kraftvärmeprod!$B$1:$AG$1,0),FALSE)/1,"")</f>
        <v/>
      </c>
      <c r="D215" s="2" t="str">
        <f>IFERROR(VLOOKUP($B215,Kraftvärmeprod!$B$1:$AH$479,MATCH(D$3,Kraftvärmeprod!$B$1:$AG$1,0),FALSE)/1,"")</f>
        <v/>
      </c>
      <c r="E215">
        <f>IFERROR(VLOOKUP($B215,Kraftvärmeprod!$B$1:$AH$479,MATCH(E$2,Kraftvärmeprod!$B$1:$AG$1,0),FALSE)/1,0)-IFERROR(VLOOKUP($B215,'Slutlig allokering kvv'!$B$2:$AC$462,MATCH(E$3,'Slutlig allokering kvv'!$B$1:$AJ$1,0),FALSE)/1,0)</f>
        <v>0</v>
      </c>
      <c r="F215">
        <f>IFERROR(VLOOKUP($B215,Kraftvärmeprod!$B$1:$AH$479,MATCH(F$2,Kraftvärmeprod!$B$1:$AG$1,0),FALSE)/1,0)-IFERROR(VLOOKUP($B215,'Slutlig allokering kvv'!$B$2:$AC$462,MATCH(F$3,'Slutlig allokering kvv'!$B$1:$AJ$1,0),FALSE)/1,0)</f>
        <v>0</v>
      </c>
      <c r="G215">
        <f>IFERROR(VLOOKUP($B215,Kraftvärmeprod!$B$1:$AH$479,MATCH(G$2,Kraftvärmeprod!$B$1:$AG$1,0),FALSE)/1,0)-IFERROR(VLOOKUP($B215,'Slutlig allokering kvv'!$B$2:$AC$462,MATCH(G$3,'Slutlig allokering kvv'!$B$1:$AJ$1,0),FALSE)/1,0)</f>
        <v>0</v>
      </c>
      <c r="H215">
        <f>IFERROR(VLOOKUP($B215,Kraftvärmeprod!$B$1:$AH$479,MATCH(H$2,Kraftvärmeprod!$B$1:$AG$1,0),FALSE)/1,0)-IFERROR(VLOOKUP($B215,'Slutlig allokering kvv'!$B$2:$AC$462,MATCH(H$3,'Slutlig allokering kvv'!$B$1:$AJ$1,0),FALSE)/1,0)</f>
        <v>0</v>
      </c>
      <c r="I215">
        <f>IFERROR(VLOOKUP($B215,Kraftvärmeprod!$B$1:$AH$479,MATCH(I$2,Kraftvärmeprod!$B$1:$AG$1,0),FALSE)/1,0)-IFERROR(VLOOKUP($B215,'Slutlig allokering kvv'!$B$2:$AC$462,MATCH(I$3,'Slutlig allokering kvv'!$B$1:$AJ$1,0),FALSE)/1,0)</f>
        <v>0</v>
      </c>
      <c r="J215">
        <f>IFERROR(VLOOKUP($B215,Kraftvärmeprod!$B$1:$AH$479,MATCH(J$2,Kraftvärmeprod!$B$1:$AG$1,0),FALSE)/1,0)-IFERROR(VLOOKUP($B215,'Slutlig allokering kvv'!$B$2:$AC$462,MATCH(J$3,'Slutlig allokering kvv'!$B$1:$AJ$1,0),FALSE)/1,0)</f>
        <v>0</v>
      </c>
      <c r="K215">
        <f>IFERROR(VLOOKUP($B215,Kraftvärmeprod!$B$1:$AH$479,MATCH(K$2,Kraftvärmeprod!$B$1:$AG$1,0),FALSE)/1,0)-IFERROR(VLOOKUP($B215,'Slutlig allokering kvv'!$B$2:$AC$462,MATCH(K$3,'Slutlig allokering kvv'!$B$1:$AJ$1,0),FALSE)/1,0)</f>
        <v>0</v>
      </c>
      <c r="L215">
        <f>IFERROR(VLOOKUP($B215,Kraftvärmeprod!$B$1:$AH$479,MATCH(L$2,Kraftvärmeprod!$B$1:$AG$1,0),FALSE)/1,0)-IFERROR(VLOOKUP($B215,'Slutlig allokering kvv'!$B$2:$AC$462,MATCH(L$3,'Slutlig allokering kvv'!$B$1:$AJ$1,0),FALSE)/1,0)</f>
        <v>0</v>
      </c>
      <c r="M215" s="40">
        <f>IFERROR(VLOOKUP($B215,Miljö!$B$1:$S$477,MATCH(M$2,Miljö!$B$1:$X$1,0),FALSE)/1,0)-IFERROR(VLOOKUP($B215,'Slutlig allokering kvv'!$B$2:$AC$462,MATCH(M$3,'Slutlig allokering kvv'!$B$1:$AJ$1,0),FALSE)/1,0)</f>
        <v>0</v>
      </c>
      <c r="N215">
        <f>IFERROR(VLOOKUP($B215,Kraftvärmeprod!$B$1:$AH$479,MATCH(N$2,Kraftvärmeprod!$B$1:$AG$1,0),FALSE)/1,0)-IFERROR(VLOOKUP($B215,'Slutlig allokering kvv'!$B$2:$AC$462,MATCH(N$3,'Slutlig allokering kvv'!$B$1:$AJ$1,0),FALSE)/1,0)</f>
        <v>0</v>
      </c>
      <c r="O215">
        <f>IFERROR(VLOOKUP($B215,Kraftvärmeprod!$B$1:$AH$479,MATCH(O$2,Kraftvärmeprod!$B$1:$AG$1,0),FALSE)/1,0)-IFERROR(VLOOKUP($B215,'Slutlig allokering kvv'!$B$2:$AC$462,MATCH(O$3,'Slutlig allokering kvv'!$B$1:$AJ$1,0),FALSE)/1,0)</f>
        <v>0</v>
      </c>
      <c r="P215">
        <f>IFERROR(VLOOKUP($B215,Kraftvärmeprod!$B$1:$AH$479,MATCH(P$2,Kraftvärmeprod!$B$1:$AG$1,0),FALSE)/1,0)-IFERROR(VLOOKUP($B215,'Slutlig allokering kvv'!$B$2:$AC$462,MATCH(P$3,'Slutlig allokering kvv'!$B$1:$AJ$1,0),FALSE)/1,0)</f>
        <v>0</v>
      </c>
      <c r="Q215">
        <f>IFERROR(VLOOKUP($B215,Kraftvärmeprod!$B$1:$AH$479,MATCH(Q$2,Kraftvärmeprod!$B$1:$AG$1,0),FALSE)/1,0)-IFERROR(VLOOKUP($B215,'Slutlig allokering kvv'!$B$2:$AC$462,MATCH(Q$3,'Slutlig allokering kvv'!$B$1:$AJ$1,0),FALSE)/1,0)</f>
        <v>0</v>
      </c>
      <c r="R215">
        <f>IFERROR(VLOOKUP($B215,Kraftvärmeprod!$B$1:$AH$479,MATCH(R$2,Kraftvärmeprod!$B$1:$AG$1,0),FALSE)/1,0)-IFERROR(VLOOKUP($B215,'Slutlig allokering kvv'!$B$2:$AC$462,MATCH(R$3,'Slutlig allokering kvv'!$B$1:$AJ$1,0),FALSE)/1,0)</f>
        <v>0</v>
      </c>
      <c r="S215">
        <f>IFERROR(VLOOKUP($B215,Kraftvärmeprod!$B$1:$AH$479,MATCH(S$2,Kraftvärmeprod!$B$1:$AG$1,0),FALSE)/1,0)-IFERROR(VLOOKUP($B215,'Slutlig allokering kvv'!$B$2:$AC$462,MATCH(S$3,'Slutlig allokering kvv'!$B$1:$AJ$1,0),FALSE)/1,0)</f>
        <v>0</v>
      </c>
      <c r="T215">
        <f>IFERROR(VLOOKUP($B215,Kraftvärmeprod!$B$1:$AH$479,MATCH(T$2,Kraftvärmeprod!$B$1:$AG$1,0),FALSE)/1,0)-IFERROR(VLOOKUP($B215,'Slutlig allokering kvv'!$B$2:$AC$462,MATCH(T$3,'Slutlig allokering kvv'!$B$1:$AJ$1,0),FALSE)/1,0)</f>
        <v>0</v>
      </c>
      <c r="U215">
        <f>IFERROR(VLOOKUP($B215,Kraftvärmeprod!$B$1:$AH$479,MATCH(U$2,Kraftvärmeprod!$B$1:$AG$1,0),FALSE)/1,0)-IFERROR(VLOOKUP($B215,'Slutlig allokering kvv'!$B$2:$AC$462,MATCH(U$3,'Slutlig allokering kvv'!$B$1:$AJ$1,0),FALSE)/1,0)</f>
        <v>0</v>
      </c>
      <c r="V215">
        <f>IFERROR(VLOOKUP($B215,Kraftvärmeprod!$B$1:$AH$479,MATCH(V$2,Kraftvärmeprod!$B$1:$AG$1,0),FALSE)/1,0)-IFERROR(VLOOKUP($B215,'Slutlig allokering kvv'!$B$2:$AC$462,MATCH(V$3,'Slutlig allokering kvv'!$B$1:$AJ$1,0),FALSE)/1,0)</f>
        <v>0</v>
      </c>
      <c r="W215">
        <f>IFERROR(VLOOKUP($B215,Kraftvärmeprod!$B$1:$AH$479,MATCH(W$2,Kraftvärmeprod!$B$1:$AG$1,0),FALSE)/1,0)-IFERROR(VLOOKUP($B215,'Slutlig allokering kvv'!$B$2:$AC$462,MATCH(W$3,'Slutlig allokering kvv'!$B$1:$AJ$1,0),FALSE)/1,0)</f>
        <v>0</v>
      </c>
      <c r="X215">
        <f>IFERROR(VLOOKUP($B215,Kraftvärmeprod!$B$1:$AH$479,MATCH(X$2,Kraftvärmeprod!$B$1:$AG$1,0),FALSE)/1,0)-IFERROR(VLOOKUP($B215,'Slutlig allokering kvv'!$B$2:$AC$462,MATCH(X$3,'Slutlig allokering kvv'!$B$1:$AJ$1,0),FALSE)/1,0)</f>
        <v>0</v>
      </c>
      <c r="Y215">
        <f>IFERROR(VLOOKUP($B215,Kraftvärmeprod!$B$1:$AH$479,MATCH(Y$2,Kraftvärmeprod!$B$1:$AG$1,0),FALSE)/1,0)-IFERROR(VLOOKUP($B215,'Slutlig allokering kvv'!$B$2:$AC$462,MATCH(Y$3,'Slutlig allokering kvv'!$B$1:$AJ$1,0),FALSE)/1,0)</f>
        <v>0</v>
      </c>
      <c r="Z215">
        <f>IFERROR(VLOOKUP($B215,Kraftvärmeprod!$B$1:$AH$479,MATCH(Z$2,Kraftvärmeprod!$B$1:$AG$1,0),FALSE)/1,0)-IFERROR(VLOOKUP($B215,'Slutlig allokering kvv'!$B$2:$AC$462,MATCH(Z$3,'Slutlig allokering kvv'!$B$1:$AJ$1,0),FALSE)/1,0)</f>
        <v>0</v>
      </c>
      <c r="AA215">
        <f>IFERROR(VLOOKUP($B215,Kraftvärmeprod!$B$1:$AH$479,MATCH(AA$2,Kraftvärmeprod!$B$1:$AG$1,0),FALSE)/1,0)-IFERROR(VLOOKUP($B215,'Slutlig allokering kvv'!$B$2:$AC$462,MATCH(AA$3,'Slutlig allokering kvv'!$B$1:$AJ$1,0),FALSE)/1,0)</f>
        <v>0</v>
      </c>
      <c r="AB215">
        <f>IFERROR(VLOOKUP($B215,Kraftvärmeprod!$B$1:$AH$479,MATCH(AB$2,Kraftvärmeprod!$B$1:$AG$1,0),FALSE)/1,0)-IFERROR(VLOOKUP($B215,'Slutlig allokering kvv'!$B$2:$AC$462,MATCH(AB$3,'Slutlig allokering kvv'!$B$1:$AJ$1,0),FALSE)/1,0)</f>
        <v>0</v>
      </c>
      <c r="AE215">
        <f t="shared" si="6"/>
        <v>0</v>
      </c>
      <c r="AG215">
        <f>IFERROR(VLOOKUP(B215,'Slutlig allokering kvv'!$B$2:$AJ$462,MATCH("Summa justerad allokerad tillförd energi (utan hjälpel och rökgaskondensering):",'Slutlig allokering kvv'!$B$1:$AK$1,0),FALSE)/1,"")</f>
        <v>0</v>
      </c>
      <c r="AI215" s="23" t="str">
        <f>IFERROR(1-VLOOKUP(B215,'Slutlig allokering kvv'!$B$2:$AJ$462,MATCH("Andel av bränsle i kvv som allokerats till värme, exklusive rökgaskondensering och hjälpel",'Slutlig allokering kvv'!$B$1:$AK$1,0),FALSE),"")</f>
        <v/>
      </c>
      <c r="AK215" s="23" t="str">
        <f t="shared" si="7"/>
        <v/>
      </c>
    </row>
    <row r="216" spans="1:37" x14ac:dyDescent="0.25">
      <c r="A216" s="2" t="s">
        <v>308</v>
      </c>
      <c r="B216" s="2" t="s">
        <v>310</v>
      </c>
      <c r="C216" s="2" t="str">
        <f>IFERROR(VLOOKUP($B216,Kraftvärmeprod!$B$1:$AH$479,MATCH(C$3,Kraftvärmeprod!$B$1:$AG$1,0),FALSE)/1,"")</f>
        <v/>
      </c>
      <c r="D216" s="2" t="str">
        <f>IFERROR(VLOOKUP($B216,Kraftvärmeprod!$B$1:$AH$479,MATCH(D$3,Kraftvärmeprod!$B$1:$AG$1,0),FALSE)/1,"")</f>
        <v/>
      </c>
      <c r="E216">
        <f>IFERROR(VLOOKUP($B216,Kraftvärmeprod!$B$1:$AH$479,MATCH(E$2,Kraftvärmeprod!$B$1:$AG$1,0),FALSE)/1,0)-IFERROR(VLOOKUP($B216,'Slutlig allokering kvv'!$B$2:$AC$462,MATCH(E$3,'Slutlig allokering kvv'!$B$1:$AJ$1,0),FALSE)/1,0)</f>
        <v>0</v>
      </c>
      <c r="F216">
        <f>IFERROR(VLOOKUP($B216,Kraftvärmeprod!$B$1:$AH$479,MATCH(F$2,Kraftvärmeprod!$B$1:$AG$1,0),FALSE)/1,0)-IFERROR(VLOOKUP($B216,'Slutlig allokering kvv'!$B$2:$AC$462,MATCH(F$3,'Slutlig allokering kvv'!$B$1:$AJ$1,0),FALSE)/1,0)</f>
        <v>0</v>
      </c>
      <c r="G216">
        <f>IFERROR(VLOOKUP($B216,Kraftvärmeprod!$B$1:$AH$479,MATCH(G$2,Kraftvärmeprod!$B$1:$AG$1,0),FALSE)/1,0)-IFERROR(VLOOKUP($B216,'Slutlig allokering kvv'!$B$2:$AC$462,MATCH(G$3,'Slutlig allokering kvv'!$B$1:$AJ$1,0),FALSE)/1,0)</f>
        <v>0</v>
      </c>
      <c r="H216">
        <f>IFERROR(VLOOKUP($B216,Kraftvärmeprod!$B$1:$AH$479,MATCH(H$2,Kraftvärmeprod!$B$1:$AG$1,0),FALSE)/1,0)-IFERROR(VLOOKUP($B216,'Slutlig allokering kvv'!$B$2:$AC$462,MATCH(H$3,'Slutlig allokering kvv'!$B$1:$AJ$1,0),FALSE)/1,0)</f>
        <v>0</v>
      </c>
      <c r="I216">
        <f>IFERROR(VLOOKUP($B216,Kraftvärmeprod!$B$1:$AH$479,MATCH(I$2,Kraftvärmeprod!$B$1:$AG$1,0),FALSE)/1,0)-IFERROR(VLOOKUP($B216,'Slutlig allokering kvv'!$B$2:$AC$462,MATCH(I$3,'Slutlig allokering kvv'!$B$1:$AJ$1,0),FALSE)/1,0)</f>
        <v>0</v>
      </c>
      <c r="J216">
        <f>IFERROR(VLOOKUP($B216,Kraftvärmeprod!$B$1:$AH$479,MATCH(J$2,Kraftvärmeprod!$B$1:$AG$1,0),FALSE)/1,0)-IFERROR(VLOOKUP($B216,'Slutlig allokering kvv'!$B$2:$AC$462,MATCH(J$3,'Slutlig allokering kvv'!$B$1:$AJ$1,0),FALSE)/1,0)</f>
        <v>0</v>
      </c>
      <c r="K216">
        <f>IFERROR(VLOOKUP($B216,Kraftvärmeprod!$B$1:$AH$479,MATCH(K$2,Kraftvärmeprod!$B$1:$AG$1,0),FALSE)/1,0)-IFERROR(VLOOKUP($B216,'Slutlig allokering kvv'!$B$2:$AC$462,MATCH(K$3,'Slutlig allokering kvv'!$B$1:$AJ$1,0),FALSE)/1,0)</f>
        <v>0</v>
      </c>
      <c r="L216">
        <f>IFERROR(VLOOKUP($B216,Kraftvärmeprod!$B$1:$AH$479,MATCH(L$2,Kraftvärmeprod!$B$1:$AG$1,0),FALSE)/1,0)-IFERROR(VLOOKUP($B216,'Slutlig allokering kvv'!$B$2:$AC$462,MATCH(L$3,'Slutlig allokering kvv'!$B$1:$AJ$1,0),FALSE)/1,0)</f>
        <v>0</v>
      </c>
      <c r="M216" s="40">
        <f>IFERROR(VLOOKUP($B216,Miljö!$B$1:$S$477,MATCH(M$2,Miljö!$B$1:$X$1,0),FALSE)/1,0)-IFERROR(VLOOKUP($B216,'Slutlig allokering kvv'!$B$2:$AC$462,MATCH(M$3,'Slutlig allokering kvv'!$B$1:$AJ$1,0),FALSE)/1,0)</f>
        <v>0</v>
      </c>
      <c r="N216">
        <f>IFERROR(VLOOKUP($B216,Kraftvärmeprod!$B$1:$AH$479,MATCH(N$2,Kraftvärmeprod!$B$1:$AG$1,0),FALSE)/1,0)-IFERROR(VLOOKUP($B216,'Slutlig allokering kvv'!$B$2:$AC$462,MATCH(N$3,'Slutlig allokering kvv'!$B$1:$AJ$1,0),FALSE)/1,0)</f>
        <v>0</v>
      </c>
      <c r="O216">
        <f>IFERROR(VLOOKUP($B216,Kraftvärmeprod!$B$1:$AH$479,MATCH(O$2,Kraftvärmeprod!$B$1:$AG$1,0),FALSE)/1,0)-IFERROR(VLOOKUP($B216,'Slutlig allokering kvv'!$B$2:$AC$462,MATCH(O$3,'Slutlig allokering kvv'!$B$1:$AJ$1,0),FALSE)/1,0)</f>
        <v>0</v>
      </c>
      <c r="P216">
        <f>IFERROR(VLOOKUP($B216,Kraftvärmeprod!$B$1:$AH$479,MATCH(P$2,Kraftvärmeprod!$B$1:$AG$1,0),FALSE)/1,0)-IFERROR(VLOOKUP($B216,'Slutlig allokering kvv'!$B$2:$AC$462,MATCH(P$3,'Slutlig allokering kvv'!$B$1:$AJ$1,0),FALSE)/1,0)</f>
        <v>0</v>
      </c>
      <c r="Q216">
        <f>IFERROR(VLOOKUP($B216,Kraftvärmeprod!$B$1:$AH$479,MATCH(Q$2,Kraftvärmeprod!$B$1:$AG$1,0),FALSE)/1,0)-IFERROR(VLOOKUP($B216,'Slutlig allokering kvv'!$B$2:$AC$462,MATCH(Q$3,'Slutlig allokering kvv'!$B$1:$AJ$1,0),FALSE)/1,0)</f>
        <v>0</v>
      </c>
      <c r="R216">
        <f>IFERROR(VLOOKUP($B216,Kraftvärmeprod!$B$1:$AH$479,MATCH(R$2,Kraftvärmeprod!$B$1:$AG$1,0),FALSE)/1,0)-IFERROR(VLOOKUP($B216,'Slutlig allokering kvv'!$B$2:$AC$462,MATCH(R$3,'Slutlig allokering kvv'!$B$1:$AJ$1,0),FALSE)/1,0)</f>
        <v>0</v>
      </c>
      <c r="S216">
        <f>IFERROR(VLOOKUP($B216,Kraftvärmeprod!$B$1:$AH$479,MATCH(S$2,Kraftvärmeprod!$B$1:$AG$1,0),FALSE)/1,0)-IFERROR(VLOOKUP($B216,'Slutlig allokering kvv'!$B$2:$AC$462,MATCH(S$3,'Slutlig allokering kvv'!$B$1:$AJ$1,0),FALSE)/1,0)</f>
        <v>0</v>
      </c>
      <c r="T216">
        <f>IFERROR(VLOOKUP($B216,Kraftvärmeprod!$B$1:$AH$479,MATCH(T$2,Kraftvärmeprod!$B$1:$AG$1,0),FALSE)/1,0)-IFERROR(VLOOKUP($B216,'Slutlig allokering kvv'!$B$2:$AC$462,MATCH(T$3,'Slutlig allokering kvv'!$B$1:$AJ$1,0),FALSE)/1,0)</f>
        <v>0</v>
      </c>
      <c r="U216">
        <f>IFERROR(VLOOKUP($B216,Kraftvärmeprod!$B$1:$AH$479,MATCH(U$2,Kraftvärmeprod!$B$1:$AG$1,0),FALSE)/1,0)-IFERROR(VLOOKUP($B216,'Slutlig allokering kvv'!$B$2:$AC$462,MATCH(U$3,'Slutlig allokering kvv'!$B$1:$AJ$1,0),FALSE)/1,0)</f>
        <v>0</v>
      </c>
      <c r="V216">
        <f>IFERROR(VLOOKUP($B216,Kraftvärmeprod!$B$1:$AH$479,MATCH(V$2,Kraftvärmeprod!$B$1:$AG$1,0),FALSE)/1,0)-IFERROR(VLOOKUP($B216,'Slutlig allokering kvv'!$B$2:$AC$462,MATCH(V$3,'Slutlig allokering kvv'!$B$1:$AJ$1,0),FALSE)/1,0)</f>
        <v>0</v>
      </c>
      <c r="W216">
        <f>IFERROR(VLOOKUP($B216,Kraftvärmeprod!$B$1:$AH$479,MATCH(W$2,Kraftvärmeprod!$B$1:$AG$1,0),FALSE)/1,0)-IFERROR(VLOOKUP($B216,'Slutlig allokering kvv'!$B$2:$AC$462,MATCH(W$3,'Slutlig allokering kvv'!$B$1:$AJ$1,0),FALSE)/1,0)</f>
        <v>0</v>
      </c>
      <c r="X216">
        <f>IFERROR(VLOOKUP($B216,Kraftvärmeprod!$B$1:$AH$479,MATCH(X$2,Kraftvärmeprod!$B$1:$AG$1,0),FALSE)/1,0)-IFERROR(VLOOKUP($B216,'Slutlig allokering kvv'!$B$2:$AC$462,MATCH(X$3,'Slutlig allokering kvv'!$B$1:$AJ$1,0),FALSE)/1,0)</f>
        <v>0</v>
      </c>
      <c r="Y216">
        <f>IFERROR(VLOOKUP($B216,Kraftvärmeprod!$B$1:$AH$479,MATCH(Y$2,Kraftvärmeprod!$B$1:$AG$1,0),FALSE)/1,0)-IFERROR(VLOOKUP($B216,'Slutlig allokering kvv'!$B$2:$AC$462,MATCH(Y$3,'Slutlig allokering kvv'!$B$1:$AJ$1,0),FALSE)/1,0)</f>
        <v>0</v>
      </c>
      <c r="Z216">
        <f>IFERROR(VLOOKUP($B216,Kraftvärmeprod!$B$1:$AH$479,MATCH(Z$2,Kraftvärmeprod!$B$1:$AG$1,0),FALSE)/1,0)-IFERROR(VLOOKUP($B216,'Slutlig allokering kvv'!$B$2:$AC$462,MATCH(Z$3,'Slutlig allokering kvv'!$B$1:$AJ$1,0),FALSE)/1,0)</f>
        <v>0</v>
      </c>
      <c r="AA216">
        <f>IFERROR(VLOOKUP($B216,Kraftvärmeprod!$B$1:$AH$479,MATCH(AA$2,Kraftvärmeprod!$B$1:$AG$1,0),FALSE)/1,0)-IFERROR(VLOOKUP($B216,'Slutlig allokering kvv'!$B$2:$AC$462,MATCH(AA$3,'Slutlig allokering kvv'!$B$1:$AJ$1,0),FALSE)/1,0)</f>
        <v>0</v>
      </c>
      <c r="AB216">
        <f>IFERROR(VLOOKUP($B216,Kraftvärmeprod!$B$1:$AH$479,MATCH(AB$2,Kraftvärmeprod!$B$1:$AG$1,0),FALSE)/1,0)-IFERROR(VLOOKUP($B216,'Slutlig allokering kvv'!$B$2:$AC$462,MATCH(AB$3,'Slutlig allokering kvv'!$B$1:$AJ$1,0),FALSE)/1,0)</f>
        <v>0</v>
      </c>
      <c r="AE216">
        <f t="shared" si="6"/>
        <v>0</v>
      </c>
      <c r="AG216">
        <f>IFERROR(VLOOKUP(B216,'Slutlig allokering kvv'!$B$2:$AJ$462,MATCH("Summa justerad allokerad tillförd energi (utan hjälpel och rökgaskondensering):",'Slutlig allokering kvv'!$B$1:$AK$1,0),FALSE)/1,"")</f>
        <v>0</v>
      </c>
      <c r="AI216" s="23" t="str">
        <f>IFERROR(1-VLOOKUP(B216,'Slutlig allokering kvv'!$B$2:$AJ$462,MATCH("Andel av bränsle i kvv som allokerats till värme, exklusive rökgaskondensering och hjälpel",'Slutlig allokering kvv'!$B$1:$AK$1,0),FALSE),"")</f>
        <v/>
      </c>
      <c r="AK216" s="23" t="str">
        <f t="shared" si="7"/>
        <v/>
      </c>
    </row>
    <row r="217" spans="1:37" x14ac:dyDescent="0.25">
      <c r="A217" s="2" t="s">
        <v>308</v>
      </c>
      <c r="B217" s="2" t="s">
        <v>311</v>
      </c>
      <c r="C217" s="2">
        <f>IFERROR(VLOOKUP($B217,Kraftvärmeprod!$B$1:$AH$479,MATCH(C$3,Kraftvärmeprod!$B$1:$AG$1,0),FALSE)/1,"")</f>
        <v>97.7</v>
      </c>
      <c r="D217" s="2">
        <f>IFERROR(VLOOKUP($B217,Kraftvärmeprod!$B$1:$AH$479,MATCH(D$3,Kraftvärmeprod!$B$1:$AG$1,0),FALSE)/1,"")</f>
        <v>29.2</v>
      </c>
      <c r="E217">
        <f>IFERROR(VLOOKUP($B217,Kraftvärmeprod!$B$1:$AH$479,MATCH(E$2,Kraftvärmeprod!$B$1:$AG$1,0),FALSE)/1,0)-IFERROR(VLOOKUP($B217,'Slutlig allokering kvv'!$B$2:$AC$462,MATCH(E$3,'Slutlig allokering kvv'!$B$1:$AJ$1,0),FALSE)/1,0)</f>
        <v>0</v>
      </c>
      <c r="F217">
        <f>IFERROR(VLOOKUP($B217,Kraftvärmeprod!$B$1:$AH$479,MATCH(F$2,Kraftvärmeprod!$B$1:$AG$1,0),FALSE)/1,0)-IFERROR(VLOOKUP($B217,'Slutlig allokering kvv'!$B$2:$AC$462,MATCH(F$3,'Slutlig allokering kvv'!$B$1:$AJ$1,0),FALSE)/1,0)</f>
        <v>0</v>
      </c>
      <c r="G217">
        <f>IFERROR(VLOOKUP($B217,Kraftvärmeprod!$B$1:$AH$479,MATCH(G$2,Kraftvärmeprod!$B$1:$AG$1,0),FALSE)/1,0)-IFERROR(VLOOKUP($B217,'Slutlig allokering kvv'!$B$2:$AC$462,MATCH(G$3,'Slutlig allokering kvv'!$B$1:$AJ$1,0),FALSE)/1,0)</f>
        <v>0</v>
      </c>
      <c r="H217">
        <f>IFERROR(VLOOKUP($B217,Kraftvärmeprod!$B$1:$AH$479,MATCH(H$2,Kraftvärmeprod!$B$1:$AG$1,0),FALSE)/1,0)-IFERROR(VLOOKUP($B217,'Slutlig allokering kvv'!$B$2:$AC$462,MATCH(H$3,'Slutlig allokering kvv'!$B$1:$AJ$1,0),FALSE)/1,0)</f>
        <v>0</v>
      </c>
      <c r="I217">
        <f>IFERROR(VLOOKUP($B217,Kraftvärmeprod!$B$1:$AH$479,MATCH(I$2,Kraftvärmeprod!$B$1:$AG$1,0),FALSE)/1,0)-IFERROR(VLOOKUP($B217,'Slutlig allokering kvv'!$B$2:$AC$462,MATCH(I$3,'Slutlig allokering kvv'!$B$1:$AJ$1,0),FALSE)/1,0)</f>
        <v>0</v>
      </c>
      <c r="J217">
        <f>IFERROR(VLOOKUP($B217,Kraftvärmeprod!$B$1:$AH$479,MATCH(J$2,Kraftvärmeprod!$B$1:$AG$1,0),FALSE)/1,0)-IFERROR(VLOOKUP($B217,'Slutlig allokering kvv'!$B$2:$AC$462,MATCH(J$3,'Slutlig allokering kvv'!$B$1:$AJ$1,0),FALSE)/1,0)</f>
        <v>0</v>
      </c>
      <c r="K217">
        <f>IFERROR(VLOOKUP($B217,Kraftvärmeprod!$B$1:$AH$479,MATCH(K$2,Kraftvärmeprod!$B$1:$AG$1,0),FALSE)/1,0)-IFERROR(VLOOKUP($B217,'Slutlig allokering kvv'!$B$2:$AC$462,MATCH(K$3,'Slutlig allokering kvv'!$B$1:$AJ$1,0),FALSE)/1,0)</f>
        <v>0</v>
      </c>
      <c r="L217">
        <f>IFERROR(VLOOKUP($B217,Kraftvärmeprod!$B$1:$AH$479,MATCH(L$2,Kraftvärmeprod!$B$1:$AG$1,0),FALSE)/1,0)-IFERROR(VLOOKUP($B217,'Slutlig allokering kvv'!$B$2:$AC$462,MATCH(L$3,'Slutlig allokering kvv'!$B$1:$AJ$1,0),FALSE)/1,0)</f>
        <v>62.700099999999992</v>
      </c>
      <c r="M217" s="40">
        <f>IFERROR(VLOOKUP($B217,Miljö!$B$1:$S$477,MATCH(M$2,Miljö!$B$1:$X$1,0),FALSE)/1,0)-IFERROR(VLOOKUP($B217,'Slutlig allokering kvv'!$B$2:$AC$462,MATCH(M$3,'Slutlig allokering kvv'!$B$1:$AJ$1,0),FALSE)/1,0)</f>
        <v>2.4913700000000003</v>
      </c>
      <c r="N217">
        <f>IFERROR(VLOOKUP($B217,Kraftvärmeprod!$B$1:$AH$479,MATCH(N$2,Kraftvärmeprod!$B$1:$AG$1,0),FALSE)/1,0)-IFERROR(VLOOKUP($B217,'Slutlig allokering kvv'!$B$2:$AC$462,MATCH(N$3,'Slutlig allokering kvv'!$B$1:$AJ$1,0),FALSE)/1,0)</f>
        <v>0</v>
      </c>
      <c r="O217">
        <f>IFERROR(VLOOKUP($B217,Kraftvärmeprod!$B$1:$AH$479,MATCH(O$2,Kraftvärmeprod!$B$1:$AG$1,0),FALSE)/1,0)-IFERROR(VLOOKUP($B217,'Slutlig allokering kvv'!$B$2:$AC$462,MATCH(O$3,'Slutlig allokering kvv'!$B$1:$AJ$1,0),FALSE)/1,0)</f>
        <v>0</v>
      </c>
      <c r="P217">
        <f>IFERROR(VLOOKUP($B217,Kraftvärmeprod!$B$1:$AH$479,MATCH(P$2,Kraftvärmeprod!$B$1:$AG$1,0),FALSE)/1,0)-IFERROR(VLOOKUP($B217,'Slutlig allokering kvv'!$B$2:$AC$462,MATCH(P$3,'Slutlig allokering kvv'!$B$1:$AJ$1,0),FALSE)/1,0)</f>
        <v>0</v>
      </c>
      <c r="Q217">
        <f>IFERROR(VLOOKUP($B217,Kraftvärmeprod!$B$1:$AH$479,MATCH(Q$2,Kraftvärmeprod!$B$1:$AG$1,0),FALSE)/1,0)-IFERROR(VLOOKUP($B217,'Slutlig allokering kvv'!$B$2:$AC$462,MATCH(Q$3,'Slutlig allokering kvv'!$B$1:$AJ$1,0),FALSE)/1,0)</f>
        <v>0</v>
      </c>
      <c r="R217">
        <f>IFERROR(VLOOKUP($B217,Kraftvärmeprod!$B$1:$AH$479,MATCH(R$2,Kraftvärmeprod!$B$1:$AG$1,0),FALSE)/1,0)-IFERROR(VLOOKUP($B217,'Slutlig allokering kvv'!$B$2:$AC$462,MATCH(R$3,'Slutlig allokering kvv'!$B$1:$AJ$1,0),FALSE)/1,0)</f>
        <v>0</v>
      </c>
      <c r="S217">
        <f>IFERROR(VLOOKUP($B217,Kraftvärmeprod!$B$1:$AH$479,MATCH(S$2,Kraftvärmeprod!$B$1:$AG$1,0),FALSE)/1,0)-IFERROR(VLOOKUP($B217,'Slutlig allokering kvv'!$B$2:$AC$462,MATCH(S$3,'Slutlig allokering kvv'!$B$1:$AJ$1,0),FALSE)/1,0)</f>
        <v>0</v>
      </c>
      <c r="T217">
        <f>IFERROR(VLOOKUP($B217,Kraftvärmeprod!$B$1:$AH$479,MATCH(T$2,Kraftvärmeprod!$B$1:$AG$1,0),FALSE)/1,0)-IFERROR(VLOOKUP($B217,'Slutlig allokering kvv'!$B$2:$AC$462,MATCH(T$3,'Slutlig allokering kvv'!$B$1:$AJ$1,0),FALSE)/1,0)</f>
        <v>0</v>
      </c>
      <c r="U217">
        <f>IFERROR(VLOOKUP($B217,Kraftvärmeprod!$B$1:$AH$479,MATCH(U$2,Kraftvärmeprod!$B$1:$AG$1,0),FALSE)/1,0)-IFERROR(VLOOKUP($B217,'Slutlig allokering kvv'!$B$2:$AC$462,MATCH(U$3,'Slutlig allokering kvv'!$B$1:$AJ$1,0),FALSE)/1,0)</f>
        <v>0</v>
      </c>
      <c r="V217">
        <f>IFERROR(VLOOKUP($B217,Kraftvärmeprod!$B$1:$AH$479,MATCH(V$2,Kraftvärmeprod!$B$1:$AG$1,0),FALSE)/1,0)-IFERROR(VLOOKUP($B217,'Slutlig allokering kvv'!$B$2:$AC$462,MATCH(V$3,'Slutlig allokering kvv'!$B$1:$AJ$1,0),FALSE)/1,0)</f>
        <v>0</v>
      </c>
      <c r="W217">
        <f>IFERROR(VLOOKUP($B217,Kraftvärmeprod!$B$1:$AH$479,MATCH(W$2,Kraftvärmeprod!$B$1:$AG$1,0),FALSE)/1,0)-IFERROR(VLOOKUP($B217,'Slutlig allokering kvv'!$B$2:$AC$462,MATCH(W$3,'Slutlig allokering kvv'!$B$1:$AJ$1,0),FALSE)/1,0)</f>
        <v>0</v>
      </c>
      <c r="X217">
        <f>IFERROR(VLOOKUP($B217,Kraftvärmeprod!$B$1:$AH$479,MATCH(X$2,Kraftvärmeprod!$B$1:$AG$1,0),FALSE)/1,0)-IFERROR(VLOOKUP($B217,'Slutlig allokering kvv'!$B$2:$AC$462,MATCH(X$3,'Slutlig allokering kvv'!$B$1:$AJ$1,0),FALSE)/1,0)</f>
        <v>0</v>
      </c>
      <c r="Y217">
        <f>IFERROR(VLOOKUP($B217,Kraftvärmeprod!$B$1:$AH$479,MATCH(Y$2,Kraftvärmeprod!$B$1:$AG$1,0),FALSE)/1,0)-IFERROR(VLOOKUP($B217,'Slutlig allokering kvv'!$B$2:$AC$462,MATCH(Y$3,'Slutlig allokering kvv'!$B$1:$AJ$1,0),FALSE)/1,0)</f>
        <v>0</v>
      </c>
      <c r="Z217">
        <f>IFERROR(VLOOKUP($B217,Kraftvärmeprod!$B$1:$AH$479,MATCH(Z$2,Kraftvärmeprod!$B$1:$AG$1,0),FALSE)/1,0)-IFERROR(VLOOKUP($B217,'Slutlig allokering kvv'!$B$2:$AC$462,MATCH(Z$3,'Slutlig allokering kvv'!$B$1:$AJ$1,0),FALSE)/1,0)</f>
        <v>0</v>
      </c>
      <c r="AA217">
        <f>IFERROR(VLOOKUP($B217,Kraftvärmeprod!$B$1:$AH$479,MATCH(AA$2,Kraftvärmeprod!$B$1:$AG$1,0),FALSE)/1,0)-IFERROR(VLOOKUP($B217,'Slutlig allokering kvv'!$B$2:$AC$462,MATCH(AA$3,'Slutlig allokering kvv'!$B$1:$AJ$1,0),FALSE)/1,0)</f>
        <v>0</v>
      </c>
      <c r="AB217">
        <f>IFERROR(VLOOKUP($B217,Kraftvärmeprod!$B$1:$AH$479,MATCH(AB$2,Kraftvärmeprod!$B$1:$AG$1,0),FALSE)/1,0)-IFERROR(VLOOKUP($B217,'Slutlig allokering kvv'!$B$2:$AC$462,MATCH(AB$3,'Slutlig allokering kvv'!$B$1:$AJ$1,0),FALSE)/1,0)</f>
        <v>0</v>
      </c>
      <c r="AE217">
        <f t="shared" si="6"/>
        <v>62.700099999999992</v>
      </c>
      <c r="AG217">
        <f>IFERROR(VLOOKUP(B217,'Slutlig allokering kvv'!$B$2:$AJ$462,MATCH("Summa justerad allokerad tillförd energi (utan hjälpel och rökgaskondensering):",'Slutlig allokering kvv'!$B$1:$AK$1,0),FALSE)/1,"")</f>
        <v>80.499899999999997</v>
      </c>
      <c r="AI217" s="23">
        <f>IFERROR(1-VLOOKUP(B217,'Slutlig allokering kvv'!$B$2:$AJ$462,MATCH("Andel av bränsle i kvv som allokerats till värme, exklusive rökgaskondensering och hjälpel",'Slutlig allokering kvv'!$B$1:$AK$1,0),FALSE),"")</f>
        <v>0.43784986033519546</v>
      </c>
      <c r="AK217" s="23">
        <f t="shared" si="7"/>
        <v>0.43784986033519552</v>
      </c>
    </row>
    <row r="218" spans="1:37" x14ac:dyDescent="0.25">
      <c r="A218" s="2" t="s">
        <v>312</v>
      </c>
      <c r="B218" s="2" t="s">
        <v>313</v>
      </c>
      <c r="C218" s="2" t="str">
        <f>IFERROR(VLOOKUP($B218,Kraftvärmeprod!$B$1:$AH$479,MATCH(C$3,Kraftvärmeprod!$B$1:$AG$1,0),FALSE)/1,"")</f>
        <v/>
      </c>
      <c r="D218" s="2" t="str">
        <f>IFERROR(VLOOKUP($B218,Kraftvärmeprod!$B$1:$AH$479,MATCH(D$3,Kraftvärmeprod!$B$1:$AG$1,0),FALSE)/1,"")</f>
        <v/>
      </c>
      <c r="E218">
        <f>IFERROR(VLOOKUP($B218,Kraftvärmeprod!$B$1:$AH$479,MATCH(E$2,Kraftvärmeprod!$B$1:$AG$1,0),FALSE)/1,0)-IFERROR(VLOOKUP($B218,'Slutlig allokering kvv'!$B$2:$AC$462,MATCH(E$3,'Slutlig allokering kvv'!$B$1:$AJ$1,0),FALSE)/1,0)</f>
        <v>0</v>
      </c>
      <c r="F218">
        <f>IFERROR(VLOOKUP($B218,Kraftvärmeprod!$B$1:$AH$479,MATCH(F$2,Kraftvärmeprod!$B$1:$AG$1,0),FALSE)/1,0)-IFERROR(VLOOKUP($B218,'Slutlig allokering kvv'!$B$2:$AC$462,MATCH(F$3,'Slutlig allokering kvv'!$B$1:$AJ$1,0),FALSE)/1,0)</f>
        <v>0</v>
      </c>
      <c r="G218">
        <f>IFERROR(VLOOKUP($B218,Kraftvärmeprod!$B$1:$AH$479,MATCH(G$2,Kraftvärmeprod!$B$1:$AG$1,0),FALSE)/1,0)-IFERROR(VLOOKUP($B218,'Slutlig allokering kvv'!$B$2:$AC$462,MATCH(G$3,'Slutlig allokering kvv'!$B$1:$AJ$1,0),FALSE)/1,0)</f>
        <v>0</v>
      </c>
      <c r="H218">
        <f>IFERROR(VLOOKUP($B218,Kraftvärmeprod!$B$1:$AH$479,MATCH(H$2,Kraftvärmeprod!$B$1:$AG$1,0),FALSE)/1,0)-IFERROR(VLOOKUP($B218,'Slutlig allokering kvv'!$B$2:$AC$462,MATCH(H$3,'Slutlig allokering kvv'!$B$1:$AJ$1,0),FALSE)/1,0)</f>
        <v>0</v>
      </c>
      <c r="I218">
        <f>IFERROR(VLOOKUP($B218,Kraftvärmeprod!$B$1:$AH$479,MATCH(I$2,Kraftvärmeprod!$B$1:$AG$1,0),FALSE)/1,0)-IFERROR(VLOOKUP($B218,'Slutlig allokering kvv'!$B$2:$AC$462,MATCH(I$3,'Slutlig allokering kvv'!$B$1:$AJ$1,0),FALSE)/1,0)</f>
        <v>0</v>
      </c>
      <c r="J218">
        <f>IFERROR(VLOOKUP($B218,Kraftvärmeprod!$B$1:$AH$479,MATCH(J$2,Kraftvärmeprod!$B$1:$AG$1,0),FALSE)/1,0)-IFERROR(VLOOKUP($B218,'Slutlig allokering kvv'!$B$2:$AC$462,MATCH(J$3,'Slutlig allokering kvv'!$B$1:$AJ$1,0),FALSE)/1,0)</f>
        <v>0</v>
      </c>
      <c r="K218">
        <f>IFERROR(VLOOKUP($B218,Kraftvärmeprod!$B$1:$AH$479,MATCH(K$2,Kraftvärmeprod!$B$1:$AG$1,0),FALSE)/1,0)-IFERROR(VLOOKUP($B218,'Slutlig allokering kvv'!$B$2:$AC$462,MATCH(K$3,'Slutlig allokering kvv'!$B$1:$AJ$1,0),FALSE)/1,0)</f>
        <v>0</v>
      </c>
      <c r="L218">
        <f>IFERROR(VLOOKUP($B218,Kraftvärmeprod!$B$1:$AH$479,MATCH(L$2,Kraftvärmeprod!$B$1:$AG$1,0),FALSE)/1,0)-IFERROR(VLOOKUP($B218,'Slutlig allokering kvv'!$B$2:$AC$462,MATCH(L$3,'Slutlig allokering kvv'!$B$1:$AJ$1,0),FALSE)/1,0)</f>
        <v>0</v>
      </c>
      <c r="M218" s="40">
        <f>IFERROR(VLOOKUP($B218,Miljö!$B$1:$S$477,MATCH(M$2,Miljö!$B$1:$X$1,0),FALSE)/1,0)-IFERROR(VLOOKUP($B218,'Slutlig allokering kvv'!$B$2:$AC$462,MATCH(M$3,'Slutlig allokering kvv'!$B$1:$AJ$1,0),FALSE)/1,0)</f>
        <v>0</v>
      </c>
      <c r="N218">
        <f>IFERROR(VLOOKUP($B218,Kraftvärmeprod!$B$1:$AH$479,MATCH(N$2,Kraftvärmeprod!$B$1:$AG$1,0),FALSE)/1,0)-IFERROR(VLOOKUP($B218,'Slutlig allokering kvv'!$B$2:$AC$462,MATCH(N$3,'Slutlig allokering kvv'!$B$1:$AJ$1,0),FALSE)/1,0)</f>
        <v>0</v>
      </c>
      <c r="O218">
        <f>IFERROR(VLOOKUP($B218,Kraftvärmeprod!$B$1:$AH$479,MATCH(O$2,Kraftvärmeprod!$B$1:$AG$1,0),FALSE)/1,0)-IFERROR(VLOOKUP($B218,'Slutlig allokering kvv'!$B$2:$AC$462,MATCH(O$3,'Slutlig allokering kvv'!$B$1:$AJ$1,0),FALSE)/1,0)</f>
        <v>0</v>
      </c>
      <c r="P218">
        <f>IFERROR(VLOOKUP($B218,Kraftvärmeprod!$B$1:$AH$479,MATCH(P$2,Kraftvärmeprod!$B$1:$AG$1,0),FALSE)/1,0)-IFERROR(VLOOKUP($B218,'Slutlig allokering kvv'!$B$2:$AC$462,MATCH(P$3,'Slutlig allokering kvv'!$B$1:$AJ$1,0),FALSE)/1,0)</f>
        <v>0</v>
      </c>
      <c r="Q218">
        <f>IFERROR(VLOOKUP($B218,Kraftvärmeprod!$B$1:$AH$479,MATCH(Q$2,Kraftvärmeprod!$B$1:$AG$1,0),FALSE)/1,0)-IFERROR(VLOOKUP($B218,'Slutlig allokering kvv'!$B$2:$AC$462,MATCH(Q$3,'Slutlig allokering kvv'!$B$1:$AJ$1,0),FALSE)/1,0)</f>
        <v>0</v>
      </c>
      <c r="R218">
        <f>IFERROR(VLOOKUP($B218,Kraftvärmeprod!$B$1:$AH$479,MATCH(R$2,Kraftvärmeprod!$B$1:$AG$1,0),FALSE)/1,0)-IFERROR(VLOOKUP($B218,'Slutlig allokering kvv'!$B$2:$AC$462,MATCH(R$3,'Slutlig allokering kvv'!$B$1:$AJ$1,0),FALSE)/1,0)</f>
        <v>0</v>
      </c>
      <c r="S218">
        <f>IFERROR(VLOOKUP($B218,Kraftvärmeprod!$B$1:$AH$479,MATCH(S$2,Kraftvärmeprod!$B$1:$AG$1,0),FALSE)/1,0)-IFERROR(VLOOKUP($B218,'Slutlig allokering kvv'!$B$2:$AC$462,MATCH(S$3,'Slutlig allokering kvv'!$B$1:$AJ$1,0),FALSE)/1,0)</f>
        <v>0</v>
      </c>
      <c r="T218">
        <f>IFERROR(VLOOKUP($B218,Kraftvärmeprod!$B$1:$AH$479,MATCH(T$2,Kraftvärmeprod!$B$1:$AG$1,0),FALSE)/1,0)-IFERROR(VLOOKUP($B218,'Slutlig allokering kvv'!$B$2:$AC$462,MATCH(T$3,'Slutlig allokering kvv'!$B$1:$AJ$1,0),FALSE)/1,0)</f>
        <v>0</v>
      </c>
      <c r="U218">
        <f>IFERROR(VLOOKUP($B218,Kraftvärmeprod!$B$1:$AH$479,MATCH(U$2,Kraftvärmeprod!$B$1:$AG$1,0),FALSE)/1,0)-IFERROR(VLOOKUP($B218,'Slutlig allokering kvv'!$B$2:$AC$462,MATCH(U$3,'Slutlig allokering kvv'!$B$1:$AJ$1,0),FALSE)/1,0)</f>
        <v>0</v>
      </c>
      <c r="V218">
        <f>IFERROR(VLOOKUP($B218,Kraftvärmeprod!$B$1:$AH$479,MATCH(V$2,Kraftvärmeprod!$B$1:$AG$1,0),FALSE)/1,0)-IFERROR(VLOOKUP($B218,'Slutlig allokering kvv'!$B$2:$AC$462,MATCH(V$3,'Slutlig allokering kvv'!$B$1:$AJ$1,0),FALSE)/1,0)</f>
        <v>0</v>
      </c>
      <c r="W218">
        <f>IFERROR(VLOOKUP($B218,Kraftvärmeprod!$B$1:$AH$479,MATCH(W$2,Kraftvärmeprod!$B$1:$AG$1,0),FALSE)/1,0)-IFERROR(VLOOKUP($B218,'Slutlig allokering kvv'!$B$2:$AC$462,MATCH(W$3,'Slutlig allokering kvv'!$B$1:$AJ$1,0),FALSE)/1,0)</f>
        <v>0</v>
      </c>
      <c r="X218">
        <f>IFERROR(VLOOKUP($B218,Kraftvärmeprod!$B$1:$AH$479,MATCH(X$2,Kraftvärmeprod!$B$1:$AG$1,0),FALSE)/1,0)-IFERROR(VLOOKUP($B218,'Slutlig allokering kvv'!$B$2:$AC$462,MATCH(X$3,'Slutlig allokering kvv'!$B$1:$AJ$1,0),FALSE)/1,0)</f>
        <v>0</v>
      </c>
      <c r="Y218">
        <f>IFERROR(VLOOKUP($B218,Kraftvärmeprod!$B$1:$AH$479,MATCH(Y$2,Kraftvärmeprod!$B$1:$AG$1,0),FALSE)/1,0)-IFERROR(VLOOKUP($B218,'Slutlig allokering kvv'!$B$2:$AC$462,MATCH(Y$3,'Slutlig allokering kvv'!$B$1:$AJ$1,0),FALSE)/1,0)</f>
        <v>0</v>
      </c>
      <c r="Z218">
        <f>IFERROR(VLOOKUP($B218,Kraftvärmeprod!$B$1:$AH$479,MATCH(Z$2,Kraftvärmeprod!$B$1:$AG$1,0),FALSE)/1,0)-IFERROR(VLOOKUP($B218,'Slutlig allokering kvv'!$B$2:$AC$462,MATCH(Z$3,'Slutlig allokering kvv'!$B$1:$AJ$1,0),FALSE)/1,0)</f>
        <v>0</v>
      </c>
      <c r="AA218">
        <f>IFERROR(VLOOKUP($B218,Kraftvärmeprod!$B$1:$AH$479,MATCH(AA$2,Kraftvärmeprod!$B$1:$AG$1,0),FALSE)/1,0)-IFERROR(VLOOKUP($B218,'Slutlig allokering kvv'!$B$2:$AC$462,MATCH(AA$3,'Slutlig allokering kvv'!$B$1:$AJ$1,0),FALSE)/1,0)</f>
        <v>0</v>
      </c>
      <c r="AB218">
        <f>IFERROR(VLOOKUP($B218,Kraftvärmeprod!$B$1:$AH$479,MATCH(AB$2,Kraftvärmeprod!$B$1:$AG$1,0),FALSE)/1,0)-IFERROR(VLOOKUP($B218,'Slutlig allokering kvv'!$B$2:$AC$462,MATCH(AB$3,'Slutlig allokering kvv'!$B$1:$AJ$1,0),FALSE)/1,0)</f>
        <v>0</v>
      </c>
      <c r="AE218">
        <f t="shared" si="6"/>
        <v>0</v>
      </c>
      <c r="AG218">
        <f>IFERROR(VLOOKUP(B218,'Slutlig allokering kvv'!$B$2:$AJ$462,MATCH("Summa justerad allokerad tillförd energi (utan hjälpel och rökgaskondensering):",'Slutlig allokering kvv'!$B$1:$AK$1,0),FALSE)/1,"")</f>
        <v>0</v>
      </c>
      <c r="AI218" s="23" t="str">
        <f>IFERROR(1-VLOOKUP(B218,'Slutlig allokering kvv'!$B$2:$AJ$462,MATCH("Andel av bränsle i kvv som allokerats till värme, exklusive rökgaskondensering och hjälpel",'Slutlig allokering kvv'!$B$1:$AK$1,0),FALSE),"")</f>
        <v/>
      </c>
      <c r="AK218" s="23" t="str">
        <f t="shared" si="7"/>
        <v/>
      </c>
    </row>
    <row r="219" spans="1:37" x14ac:dyDescent="0.25">
      <c r="A219" s="2" t="s">
        <v>314</v>
      </c>
      <c r="B219" s="2" t="s">
        <v>315</v>
      </c>
      <c r="C219" s="2">
        <f>IFERROR(VLOOKUP($B219,Kraftvärmeprod!$B$1:$AH$479,MATCH(C$3,Kraftvärmeprod!$B$1:$AG$1,0),FALSE)/1,"")</f>
        <v>0</v>
      </c>
      <c r="D219" s="2">
        <f>IFERROR(VLOOKUP($B219,Kraftvärmeprod!$B$1:$AH$479,MATCH(D$3,Kraftvärmeprod!$B$1:$AG$1,0),FALSE)/1,"")</f>
        <v>0</v>
      </c>
      <c r="E219">
        <f>IFERROR(VLOOKUP($B219,Kraftvärmeprod!$B$1:$AH$479,MATCH(E$2,Kraftvärmeprod!$B$1:$AG$1,0),FALSE)/1,0)-IFERROR(VLOOKUP($B219,'Slutlig allokering kvv'!$B$2:$AC$462,MATCH(E$3,'Slutlig allokering kvv'!$B$1:$AJ$1,0),FALSE)/1,0)</f>
        <v>0</v>
      </c>
      <c r="F219">
        <f>IFERROR(VLOOKUP($B219,Kraftvärmeprod!$B$1:$AH$479,MATCH(F$2,Kraftvärmeprod!$B$1:$AG$1,0),FALSE)/1,0)-IFERROR(VLOOKUP($B219,'Slutlig allokering kvv'!$B$2:$AC$462,MATCH(F$3,'Slutlig allokering kvv'!$B$1:$AJ$1,0),FALSE)/1,0)</f>
        <v>0</v>
      </c>
      <c r="G219">
        <f>IFERROR(VLOOKUP($B219,Kraftvärmeprod!$B$1:$AH$479,MATCH(G$2,Kraftvärmeprod!$B$1:$AG$1,0),FALSE)/1,0)-IFERROR(VLOOKUP($B219,'Slutlig allokering kvv'!$B$2:$AC$462,MATCH(G$3,'Slutlig allokering kvv'!$B$1:$AJ$1,0),FALSE)/1,0)</f>
        <v>0</v>
      </c>
      <c r="H219">
        <f>IFERROR(VLOOKUP($B219,Kraftvärmeprod!$B$1:$AH$479,MATCH(H$2,Kraftvärmeprod!$B$1:$AG$1,0),FALSE)/1,0)-IFERROR(VLOOKUP($B219,'Slutlig allokering kvv'!$B$2:$AC$462,MATCH(H$3,'Slutlig allokering kvv'!$B$1:$AJ$1,0),FALSE)/1,0)</f>
        <v>0</v>
      </c>
      <c r="I219">
        <f>IFERROR(VLOOKUP($B219,Kraftvärmeprod!$B$1:$AH$479,MATCH(I$2,Kraftvärmeprod!$B$1:$AG$1,0),FALSE)/1,0)-IFERROR(VLOOKUP($B219,'Slutlig allokering kvv'!$B$2:$AC$462,MATCH(I$3,'Slutlig allokering kvv'!$B$1:$AJ$1,0),FALSE)/1,0)</f>
        <v>0</v>
      </c>
      <c r="J219">
        <f>IFERROR(VLOOKUP($B219,Kraftvärmeprod!$B$1:$AH$479,MATCH(J$2,Kraftvärmeprod!$B$1:$AG$1,0),FALSE)/1,0)-IFERROR(VLOOKUP($B219,'Slutlig allokering kvv'!$B$2:$AC$462,MATCH(J$3,'Slutlig allokering kvv'!$B$1:$AJ$1,0),FALSE)/1,0)</f>
        <v>0</v>
      </c>
      <c r="K219">
        <f>IFERROR(VLOOKUP($B219,Kraftvärmeprod!$B$1:$AH$479,MATCH(K$2,Kraftvärmeprod!$B$1:$AG$1,0),FALSE)/1,0)-IFERROR(VLOOKUP($B219,'Slutlig allokering kvv'!$B$2:$AC$462,MATCH(K$3,'Slutlig allokering kvv'!$B$1:$AJ$1,0),FALSE)/1,0)</f>
        <v>0</v>
      </c>
      <c r="L219">
        <f>IFERROR(VLOOKUP($B219,Kraftvärmeprod!$B$1:$AH$479,MATCH(L$2,Kraftvärmeprod!$B$1:$AG$1,0),FALSE)/1,0)-IFERROR(VLOOKUP($B219,'Slutlig allokering kvv'!$B$2:$AC$462,MATCH(L$3,'Slutlig allokering kvv'!$B$1:$AJ$1,0),FALSE)/1,0)</f>
        <v>0</v>
      </c>
      <c r="M219" s="40">
        <f>IFERROR(VLOOKUP($B219,Miljö!$B$1:$S$477,MATCH(M$2,Miljö!$B$1:$X$1,0),FALSE)/1,0)-IFERROR(VLOOKUP($B219,'Slutlig allokering kvv'!$B$2:$AC$462,MATCH(M$3,'Slutlig allokering kvv'!$B$1:$AJ$1,0),FALSE)/1,0)</f>
        <v>0</v>
      </c>
      <c r="N219">
        <f>IFERROR(VLOOKUP($B219,Kraftvärmeprod!$B$1:$AH$479,MATCH(N$2,Kraftvärmeprod!$B$1:$AG$1,0),FALSE)/1,0)-IFERROR(VLOOKUP($B219,'Slutlig allokering kvv'!$B$2:$AC$462,MATCH(N$3,'Slutlig allokering kvv'!$B$1:$AJ$1,0),FALSE)/1,0)</f>
        <v>0</v>
      </c>
      <c r="O219">
        <f>IFERROR(VLOOKUP($B219,Kraftvärmeprod!$B$1:$AH$479,MATCH(O$2,Kraftvärmeprod!$B$1:$AG$1,0),FALSE)/1,0)-IFERROR(VLOOKUP($B219,'Slutlig allokering kvv'!$B$2:$AC$462,MATCH(O$3,'Slutlig allokering kvv'!$B$1:$AJ$1,0),FALSE)/1,0)</f>
        <v>0</v>
      </c>
      <c r="P219">
        <f>IFERROR(VLOOKUP($B219,Kraftvärmeprod!$B$1:$AH$479,MATCH(P$2,Kraftvärmeprod!$B$1:$AG$1,0),FALSE)/1,0)-IFERROR(VLOOKUP($B219,'Slutlig allokering kvv'!$B$2:$AC$462,MATCH(P$3,'Slutlig allokering kvv'!$B$1:$AJ$1,0),FALSE)/1,0)</f>
        <v>0</v>
      </c>
      <c r="Q219">
        <f>IFERROR(VLOOKUP($B219,Kraftvärmeprod!$B$1:$AH$479,MATCH(Q$2,Kraftvärmeprod!$B$1:$AG$1,0),FALSE)/1,0)-IFERROR(VLOOKUP($B219,'Slutlig allokering kvv'!$B$2:$AC$462,MATCH(Q$3,'Slutlig allokering kvv'!$B$1:$AJ$1,0),FALSE)/1,0)</f>
        <v>0</v>
      </c>
      <c r="R219">
        <f>IFERROR(VLOOKUP($B219,Kraftvärmeprod!$B$1:$AH$479,MATCH(R$2,Kraftvärmeprod!$B$1:$AG$1,0),FALSE)/1,0)-IFERROR(VLOOKUP($B219,'Slutlig allokering kvv'!$B$2:$AC$462,MATCH(R$3,'Slutlig allokering kvv'!$B$1:$AJ$1,0),FALSE)/1,0)</f>
        <v>0</v>
      </c>
      <c r="S219">
        <f>IFERROR(VLOOKUP($B219,Kraftvärmeprod!$B$1:$AH$479,MATCH(S$2,Kraftvärmeprod!$B$1:$AG$1,0),FALSE)/1,0)-IFERROR(VLOOKUP($B219,'Slutlig allokering kvv'!$B$2:$AC$462,MATCH(S$3,'Slutlig allokering kvv'!$B$1:$AJ$1,0),FALSE)/1,0)</f>
        <v>0</v>
      </c>
      <c r="T219">
        <f>IFERROR(VLOOKUP($B219,Kraftvärmeprod!$B$1:$AH$479,MATCH(T$2,Kraftvärmeprod!$B$1:$AG$1,0),FALSE)/1,0)-IFERROR(VLOOKUP($B219,'Slutlig allokering kvv'!$B$2:$AC$462,MATCH(T$3,'Slutlig allokering kvv'!$B$1:$AJ$1,0),FALSE)/1,0)</f>
        <v>0</v>
      </c>
      <c r="U219">
        <f>IFERROR(VLOOKUP($B219,Kraftvärmeprod!$B$1:$AH$479,MATCH(U$2,Kraftvärmeprod!$B$1:$AG$1,0),FALSE)/1,0)-IFERROR(VLOOKUP($B219,'Slutlig allokering kvv'!$B$2:$AC$462,MATCH(U$3,'Slutlig allokering kvv'!$B$1:$AJ$1,0),FALSE)/1,0)</f>
        <v>0</v>
      </c>
      <c r="V219">
        <f>IFERROR(VLOOKUP($B219,Kraftvärmeprod!$B$1:$AH$479,MATCH(V$2,Kraftvärmeprod!$B$1:$AG$1,0),FALSE)/1,0)-IFERROR(VLOOKUP($B219,'Slutlig allokering kvv'!$B$2:$AC$462,MATCH(V$3,'Slutlig allokering kvv'!$B$1:$AJ$1,0),FALSE)/1,0)</f>
        <v>0</v>
      </c>
      <c r="W219">
        <f>IFERROR(VLOOKUP($B219,Kraftvärmeprod!$B$1:$AH$479,MATCH(W$2,Kraftvärmeprod!$B$1:$AG$1,0),FALSE)/1,0)-IFERROR(VLOOKUP($B219,'Slutlig allokering kvv'!$B$2:$AC$462,MATCH(W$3,'Slutlig allokering kvv'!$B$1:$AJ$1,0),FALSE)/1,0)</f>
        <v>0</v>
      </c>
      <c r="X219">
        <f>IFERROR(VLOOKUP($B219,Kraftvärmeprod!$B$1:$AH$479,MATCH(X$2,Kraftvärmeprod!$B$1:$AG$1,0),FALSE)/1,0)-IFERROR(VLOOKUP($B219,'Slutlig allokering kvv'!$B$2:$AC$462,MATCH(X$3,'Slutlig allokering kvv'!$B$1:$AJ$1,0),FALSE)/1,0)</f>
        <v>0</v>
      </c>
      <c r="Y219">
        <f>IFERROR(VLOOKUP($B219,Kraftvärmeprod!$B$1:$AH$479,MATCH(Y$2,Kraftvärmeprod!$B$1:$AG$1,0),FALSE)/1,0)-IFERROR(VLOOKUP($B219,'Slutlig allokering kvv'!$B$2:$AC$462,MATCH(Y$3,'Slutlig allokering kvv'!$B$1:$AJ$1,0),FALSE)/1,0)</f>
        <v>0</v>
      </c>
      <c r="Z219">
        <f>IFERROR(VLOOKUP($B219,Kraftvärmeprod!$B$1:$AH$479,MATCH(Z$2,Kraftvärmeprod!$B$1:$AG$1,0),FALSE)/1,0)-IFERROR(VLOOKUP($B219,'Slutlig allokering kvv'!$B$2:$AC$462,MATCH(Z$3,'Slutlig allokering kvv'!$B$1:$AJ$1,0),FALSE)/1,0)</f>
        <v>0</v>
      </c>
      <c r="AA219">
        <f>IFERROR(VLOOKUP($B219,Kraftvärmeprod!$B$1:$AH$479,MATCH(AA$2,Kraftvärmeprod!$B$1:$AG$1,0),FALSE)/1,0)-IFERROR(VLOOKUP($B219,'Slutlig allokering kvv'!$B$2:$AC$462,MATCH(AA$3,'Slutlig allokering kvv'!$B$1:$AJ$1,0),FALSE)/1,0)</f>
        <v>0</v>
      </c>
      <c r="AB219">
        <f>IFERROR(VLOOKUP($B219,Kraftvärmeprod!$B$1:$AH$479,MATCH(AB$2,Kraftvärmeprod!$B$1:$AG$1,0),FALSE)/1,0)-IFERROR(VLOOKUP($B219,'Slutlig allokering kvv'!$B$2:$AC$462,MATCH(AB$3,'Slutlig allokering kvv'!$B$1:$AJ$1,0),FALSE)/1,0)</f>
        <v>0</v>
      </c>
      <c r="AE219">
        <f t="shared" si="6"/>
        <v>0</v>
      </c>
      <c r="AG219">
        <f>IFERROR(VLOOKUP(B219,'Slutlig allokering kvv'!$B$2:$AJ$462,MATCH("Summa justerad allokerad tillförd energi (utan hjälpel och rökgaskondensering):",'Slutlig allokering kvv'!$B$1:$AK$1,0),FALSE)/1,"")</f>
        <v>0</v>
      </c>
      <c r="AI219" s="23" t="str">
        <f>IFERROR(1-VLOOKUP(B219,'Slutlig allokering kvv'!$B$2:$AJ$462,MATCH("Andel av bränsle i kvv som allokerats till värme, exklusive rökgaskondensering och hjälpel",'Slutlig allokering kvv'!$B$1:$AK$1,0),FALSE),"")</f>
        <v/>
      </c>
      <c r="AK219" s="23" t="str">
        <f t="shared" si="7"/>
        <v/>
      </c>
    </row>
    <row r="220" spans="1:37" x14ac:dyDescent="0.25">
      <c r="A220" s="2" t="s">
        <v>316</v>
      </c>
      <c r="B220" s="2" t="s">
        <v>317</v>
      </c>
      <c r="C220" s="2" t="str">
        <f>IFERROR(VLOOKUP($B220,Kraftvärmeprod!$B$1:$AH$479,MATCH(C$3,Kraftvärmeprod!$B$1:$AG$1,0),FALSE)/1,"")</f>
        <v/>
      </c>
      <c r="D220" s="2" t="str">
        <f>IFERROR(VLOOKUP($B220,Kraftvärmeprod!$B$1:$AH$479,MATCH(D$3,Kraftvärmeprod!$B$1:$AG$1,0),FALSE)/1,"")</f>
        <v/>
      </c>
      <c r="E220">
        <f>IFERROR(VLOOKUP($B220,Kraftvärmeprod!$B$1:$AH$479,MATCH(E$2,Kraftvärmeprod!$B$1:$AG$1,0),FALSE)/1,0)-IFERROR(VLOOKUP($B220,'Slutlig allokering kvv'!$B$2:$AC$462,MATCH(E$3,'Slutlig allokering kvv'!$B$1:$AJ$1,0),FALSE)/1,0)</f>
        <v>0</v>
      </c>
      <c r="F220">
        <f>IFERROR(VLOOKUP($B220,Kraftvärmeprod!$B$1:$AH$479,MATCH(F$2,Kraftvärmeprod!$B$1:$AG$1,0),FALSE)/1,0)-IFERROR(VLOOKUP($B220,'Slutlig allokering kvv'!$B$2:$AC$462,MATCH(F$3,'Slutlig allokering kvv'!$B$1:$AJ$1,0),FALSE)/1,0)</f>
        <v>0</v>
      </c>
      <c r="G220">
        <f>IFERROR(VLOOKUP($B220,Kraftvärmeprod!$B$1:$AH$479,MATCH(G$2,Kraftvärmeprod!$B$1:$AG$1,0),FALSE)/1,0)-IFERROR(VLOOKUP($B220,'Slutlig allokering kvv'!$B$2:$AC$462,MATCH(G$3,'Slutlig allokering kvv'!$B$1:$AJ$1,0),FALSE)/1,0)</f>
        <v>0</v>
      </c>
      <c r="H220">
        <f>IFERROR(VLOOKUP($B220,Kraftvärmeprod!$B$1:$AH$479,MATCH(H$2,Kraftvärmeprod!$B$1:$AG$1,0),FALSE)/1,0)-IFERROR(VLOOKUP($B220,'Slutlig allokering kvv'!$B$2:$AC$462,MATCH(H$3,'Slutlig allokering kvv'!$B$1:$AJ$1,0),FALSE)/1,0)</f>
        <v>0</v>
      </c>
      <c r="I220">
        <f>IFERROR(VLOOKUP($B220,Kraftvärmeprod!$B$1:$AH$479,MATCH(I$2,Kraftvärmeprod!$B$1:$AG$1,0),FALSE)/1,0)-IFERROR(VLOOKUP($B220,'Slutlig allokering kvv'!$B$2:$AC$462,MATCH(I$3,'Slutlig allokering kvv'!$B$1:$AJ$1,0),FALSE)/1,0)</f>
        <v>0</v>
      </c>
      <c r="J220">
        <f>IFERROR(VLOOKUP($B220,Kraftvärmeprod!$B$1:$AH$479,MATCH(J$2,Kraftvärmeprod!$B$1:$AG$1,0),FALSE)/1,0)-IFERROR(VLOOKUP($B220,'Slutlig allokering kvv'!$B$2:$AC$462,MATCH(J$3,'Slutlig allokering kvv'!$B$1:$AJ$1,0),FALSE)/1,0)</f>
        <v>0</v>
      </c>
      <c r="K220">
        <f>IFERROR(VLOOKUP($B220,Kraftvärmeprod!$B$1:$AH$479,MATCH(K$2,Kraftvärmeprod!$B$1:$AG$1,0),FALSE)/1,0)-IFERROR(VLOOKUP($B220,'Slutlig allokering kvv'!$B$2:$AC$462,MATCH(K$3,'Slutlig allokering kvv'!$B$1:$AJ$1,0),FALSE)/1,0)</f>
        <v>0</v>
      </c>
      <c r="L220">
        <f>IFERROR(VLOOKUP($B220,Kraftvärmeprod!$B$1:$AH$479,MATCH(L$2,Kraftvärmeprod!$B$1:$AG$1,0),FALSE)/1,0)-IFERROR(VLOOKUP($B220,'Slutlig allokering kvv'!$B$2:$AC$462,MATCH(L$3,'Slutlig allokering kvv'!$B$1:$AJ$1,0),FALSE)/1,0)</f>
        <v>0</v>
      </c>
      <c r="M220" s="40">
        <f>IFERROR(VLOOKUP($B220,Miljö!$B$1:$S$477,MATCH(M$2,Miljö!$B$1:$X$1,0),FALSE)/1,0)-IFERROR(VLOOKUP($B220,'Slutlig allokering kvv'!$B$2:$AC$462,MATCH(M$3,'Slutlig allokering kvv'!$B$1:$AJ$1,0),FALSE)/1,0)</f>
        <v>0</v>
      </c>
      <c r="N220">
        <f>IFERROR(VLOOKUP($B220,Kraftvärmeprod!$B$1:$AH$479,MATCH(N$2,Kraftvärmeprod!$B$1:$AG$1,0),FALSE)/1,0)-IFERROR(VLOOKUP($B220,'Slutlig allokering kvv'!$B$2:$AC$462,MATCH(N$3,'Slutlig allokering kvv'!$B$1:$AJ$1,0),FALSE)/1,0)</f>
        <v>0</v>
      </c>
      <c r="O220">
        <f>IFERROR(VLOOKUP($B220,Kraftvärmeprod!$B$1:$AH$479,MATCH(O$2,Kraftvärmeprod!$B$1:$AG$1,0),FALSE)/1,0)-IFERROR(VLOOKUP($B220,'Slutlig allokering kvv'!$B$2:$AC$462,MATCH(O$3,'Slutlig allokering kvv'!$B$1:$AJ$1,0),FALSE)/1,0)</f>
        <v>0</v>
      </c>
      <c r="P220">
        <f>IFERROR(VLOOKUP($B220,Kraftvärmeprod!$B$1:$AH$479,MATCH(P$2,Kraftvärmeprod!$B$1:$AG$1,0),FALSE)/1,0)-IFERROR(VLOOKUP($B220,'Slutlig allokering kvv'!$B$2:$AC$462,MATCH(P$3,'Slutlig allokering kvv'!$B$1:$AJ$1,0),FALSE)/1,0)</f>
        <v>0</v>
      </c>
      <c r="Q220">
        <f>IFERROR(VLOOKUP($B220,Kraftvärmeprod!$B$1:$AH$479,MATCH(Q$2,Kraftvärmeprod!$B$1:$AG$1,0),FALSE)/1,0)-IFERROR(VLOOKUP($B220,'Slutlig allokering kvv'!$B$2:$AC$462,MATCH(Q$3,'Slutlig allokering kvv'!$B$1:$AJ$1,0),FALSE)/1,0)</f>
        <v>0</v>
      </c>
      <c r="R220">
        <f>IFERROR(VLOOKUP($B220,Kraftvärmeprod!$B$1:$AH$479,MATCH(R$2,Kraftvärmeprod!$B$1:$AG$1,0),FALSE)/1,0)-IFERROR(VLOOKUP($B220,'Slutlig allokering kvv'!$B$2:$AC$462,MATCH(R$3,'Slutlig allokering kvv'!$B$1:$AJ$1,0),FALSE)/1,0)</f>
        <v>0</v>
      </c>
      <c r="S220">
        <f>IFERROR(VLOOKUP($B220,Kraftvärmeprod!$B$1:$AH$479,MATCH(S$2,Kraftvärmeprod!$B$1:$AG$1,0),FALSE)/1,0)-IFERROR(VLOOKUP($B220,'Slutlig allokering kvv'!$B$2:$AC$462,MATCH(S$3,'Slutlig allokering kvv'!$B$1:$AJ$1,0),FALSE)/1,0)</f>
        <v>0</v>
      </c>
      <c r="T220">
        <f>IFERROR(VLOOKUP($B220,Kraftvärmeprod!$B$1:$AH$479,MATCH(T$2,Kraftvärmeprod!$B$1:$AG$1,0),FALSE)/1,0)-IFERROR(VLOOKUP($B220,'Slutlig allokering kvv'!$B$2:$AC$462,MATCH(T$3,'Slutlig allokering kvv'!$B$1:$AJ$1,0),FALSE)/1,0)</f>
        <v>0</v>
      </c>
      <c r="U220">
        <f>IFERROR(VLOOKUP($B220,Kraftvärmeprod!$B$1:$AH$479,MATCH(U$2,Kraftvärmeprod!$B$1:$AG$1,0),FALSE)/1,0)-IFERROR(VLOOKUP($B220,'Slutlig allokering kvv'!$B$2:$AC$462,MATCH(U$3,'Slutlig allokering kvv'!$B$1:$AJ$1,0),FALSE)/1,0)</f>
        <v>0</v>
      </c>
      <c r="V220">
        <f>IFERROR(VLOOKUP($B220,Kraftvärmeprod!$B$1:$AH$479,MATCH(V$2,Kraftvärmeprod!$B$1:$AG$1,0),FALSE)/1,0)-IFERROR(VLOOKUP($B220,'Slutlig allokering kvv'!$B$2:$AC$462,MATCH(V$3,'Slutlig allokering kvv'!$B$1:$AJ$1,0),FALSE)/1,0)</f>
        <v>0</v>
      </c>
      <c r="W220">
        <f>IFERROR(VLOOKUP($B220,Kraftvärmeprod!$B$1:$AH$479,MATCH(W$2,Kraftvärmeprod!$B$1:$AG$1,0),FALSE)/1,0)-IFERROR(VLOOKUP($B220,'Slutlig allokering kvv'!$B$2:$AC$462,MATCH(W$3,'Slutlig allokering kvv'!$B$1:$AJ$1,0),FALSE)/1,0)</f>
        <v>0</v>
      </c>
      <c r="X220">
        <f>IFERROR(VLOOKUP($B220,Kraftvärmeprod!$B$1:$AH$479,MATCH(X$2,Kraftvärmeprod!$B$1:$AG$1,0),FALSE)/1,0)-IFERROR(VLOOKUP($B220,'Slutlig allokering kvv'!$B$2:$AC$462,MATCH(X$3,'Slutlig allokering kvv'!$B$1:$AJ$1,0),FALSE)/1,0)</f>
        <v>0</v>
      </c>
      <c r="Y220">
        <f>IFERROR(VLOOKUP($B220,Kraftvärmeprod!$B$1:$AH$479,MATCH(Y$2,Kraftvärmeprod!$B$1:$AG$1,0),FALSE)/1,0)-IFERROR(VLOOKUP($B220,'Slutlig allokering kvv'!$B$2:$AC$462,MATCH(Y$3,'Slutlig allokering kvv'!$B$1:$AJ$1,0),FALSE)/1,0)</f>
        <v>0</v>
      </c>
      <c r="Z220">
        <f>IFERROR(VLOOKUP($B220,Kraftvärmeprod!$B$1:$AH$479,MATCH(Z$2,Kraftvärmeprod!$B$1:$AG$1,0),FALSE)/1,0)-IFERROR(VLOOKUP($B220,'Slutlig allokering kvv'!$B$2:$AC$462,MATCH(Z$3,'Slutlig allokering kvv'!$B$1:$AJ$1,0),FALSE)/1,0)</f>
        <v>0</v>
      </c>
      <c r="AA220">
        <f>IFERROR(VLOOKUP($B220,Kraftvärmeprod!$B$1:$AH$479,MATCH(AA$2,Kraftvärmeprod!$B$1:$AG$1,0),FALSE)/1,0)-IFERROR(VLOOKUP($B220,'Slutlig allokering kvv'!$B$2:$AC$462,MATCH(AA$3,'Slutlig allokering kvv'!$B$1:$AJ$1,0),FALSE)/1,0)</f>
        <v>0</v>
      </c>
      <c r="AB220">
        <f>IFERROR(VLOOKUP($B220,Kraftvärmeprod!$B$1:$AH$479,MATCH(AB$2,Kraftvärmeprod!$B$1:$AG$1,0),FALSE)/1,0)-IFERROR(VLOOKUP($B220,'Slutlig allokering kvv'!$B$2:$AC$462,MATCH(AB$3,'Slutlig allokering kvv'!$B$1:$AJ$1,0),FALSE)/1,0)</f>
        <v>0</v>
      </c>
      <c r="AE220">
        <f t="shared" si="6"/>
        <v>0</v>
      </c>
      <c r="AG220">
        <f>IFERROR(VLOOKUP(B220,'Slutlig allokering kvv'!$B$2:$AJ$462,MATCH("Summa justerad allokerad tillförd energi (utan hjälpel och rökgaskondensering):",'Slutlig allokering kvv'!$B$1:$AK$1,0),FALSE)/1,"")</f>
        <v>0</v>
      </c>
      <c r="AI220" s="23" t="str">
        <f>IFERROR(1-VLOOKUP(B220,'Slutlig allokering kvv'!$B$2:$AJ$462,MATCH("Andel av bränsle i kvv som allokerats till värme, exklusive rökgaskondensering och hjälpel",'Slutlig allokering kvv'!$B$1:$AK$1,0),FALSE),"")</f>
        <v/>
      </c>
      <c r="AK220" s="23" t="str">
        <f t="shared" si="7"/>
        <v/>
      </c>
    </row>
    <row r="221" spans="1:37" x14ac:dyDescent="0.25">
      <c r="A221" s="2" t="s">
        <v>318</v>
      </c>
      <c r="B221" s="2" t="s">
        <v>319</v>
      </c>
      <c r="C221" s="2" t="str">
        <f>IFERROR(VLOOKUP($B221,Kraftvärmeprod!$B$1:$AH$479,MATCH(C$3,Kraftvärmeprod!$B$1:$AG$1,0),FALSE)/1,"")</f>
        <v/>
      </c>
      <c r="D221" s="2" t="str">
        <f>IFERROR(VLOOKUP($B221,Kraftvärmeprod!$B$1:$AH$479,MATCH(D$3,Kraftvärmeprod!$B$1:$AG$1,0),FALSE)/1,"")</f>
        <v/>
      </c>
      <c r="E221">
        <f>IFERROR(VLOOKUP($B221,Kraftvärmeprod!$B$1:$AH$479,MATCH(E$2,Kraftvärmeprod!$B$1:$AG$1,0),FALSE)/1,0)-IFERROR(VLOOKUP($B221,'Slutlig allokering kvv'!$B$2:$AC$462,MATCH(E$3,'Slutlig allokering kvv'!$B$1:$AJ$1,0),FALSE)/1,0)</f>
        <v>0</v>
      </c>
      <c r="F221">
        <f>IFERROR(VLOOKUP($B221,Kraftvärmeprod!$B$1:$AH$479,MATCH(F$2,Kraftvärmeprod!$B$1:$AG$1,0),FALSE)/1,0)-IFERROR(VLOOKUP($B221,'Slutlig allokering kvv'!$B$2:$AC$462,MATCH(F$3,'Slutlig allokering kvv'!$B$1:$AJ$1,0),FALSE)/1,0)</f>
        <v>0</v>
      </c>
      <c r="G221">
        <f>IFERROR(VLOOKUP($B221,Kraftvärmeprod!$B$1:$AH$479,MATCH(G$2,Kraftvärmeprod!$B$1:$AG$1,0),FALSE)/1,0)-IFERROR(VLOOKUP($B221,'Slutlig allokering kvv'!$B$2:$AC$462,MATCH(G$3,'Slutlig allokering kvv'!$B$1:$AJ$1,0),FALSE)/1,0)</f>
        <v>0</v>
      </c>
      <c r="H221">
        <f>IFERROR(VLOOKUP($B221,Kraftvärmeprod!$B$1:$AH$479,MATCH(H$2,Kraftvärmeprod!$B$1:$AG$1,0),FALSE)/1,0)-IFERROR(VLOOKUP($B221,'Slutlig allokering kvv'!$B$2:$AC$462,MATCH(H$3,'Slutlig allokering kvv'!$B$1:$AJ$1,0),FALSE)/1,0)</f>
        <v>0</v>
      </c>
      <c r="I221">
        <f>IFERROR(VLOOKUP($B221,Kraftvärmeprod!$B$1:$AH$479,MATCH(I$2,Kraftvärmeprod!$B$1:$AG$1,0),FALSE)/1,0)-IFERROR(VLOOKUP($B221,'Slutlig allokering kvv'!$B$2:$AC$462,MATCH(I$3,'Slutlig allokering kvv'!$B$1:$AJ$1,0),FALSE)/1,0)</f>
        <v>0</v>
      </c>
      <c r="J221">
        <f>IFERROR(VLOOKUP($B221,Kraftvärmeprod!$B$1:$AH$479,MATCH(J$2,Kraftvärmeprod!$B$1:$AG$1,0),FALSE)/1,0)-IFERROR(VLOOKUP($B221,'Slutlig allokering kvv'!$B$2:$AC$462,MATCH(J$3,'Slutlig allokering kvv'!$B$1:$AJ$1,0),FALSE)/1,0)</f>
        <v>0</v>
      </c>
      <c r="K221">
        <f>IFERROR(VLOOKUP($B221,Kraftvärmeprod!$B$1:$AH$479,MATCH(K$2,Kraftvärmeprod!$B$1:$AG$1,0),FALSE)/1,0)-IFERROR(VLOOKUP($B221,'Slutlig allokering kvv'!$B$2:$AC$462,MATCH(K$3,'Slutlig allokering kvv'!$B$1:$AJ$1,0),FALSE)/1,0)</f>
        <v>0</v>
      </c>
      <c r="L221">
        <f>IFERROR(VLOOKUP($B221,Kraftvärmeprod!$B$1:$AH$479,MATCH(L$2,Kraftvärmeprod!$B$1:$AG$1,0),FALSE)/1,0)-IFERROR(VLOOKUP($B221,'Slutlig allokering kvv'!$B$2:$AC$462,MATCH(L$3,'Slutlig allokering kvv'!$B$1:$AJ$1,0),FALSE)/1,0)</f>
        <v>0</v>
      </c>
      <c r="M221" s="40">
        <f>IFERROR(VLOOKUP($B221,Miljö!$B$1:$S$477,MATCH(M$2,Miljö!$B$1:$X$1,0),FALSE)/1,0)-IFERROR(VLOOKUP($B221,'Slutlig allokering kvv'!$B$2:$AC$462,MATCH(M$3,'Slutlig allokering kvv'!$B$1:$AJ$1,0),FALSE)/1,0)</f>
        <v>0</v>
      </c>
      <c r="N221">
        <f>IFERROR(VLOOKUP($B221,Kraftvärmeprod!$B$1:$AH$479,MATCH(N$2,Kraftvärmeprod!$B$1:$AG$1,0),FALSE)/1,0)-IFERROR(VLOOKUP($B221,'Slutlig allokering kvv'!$B$2:$AC$462,MATCH(N$3,'Slutlig allokering kvv'!$B$1:$AJ$1,0),FALSE)/1,0)</f>
        <v>0</v>
      </c>
      <c r="O221">
        <f>IFERROR(VLOOKUP($B221,Kraftvärmeprod!$B$1:$AH$479,MATCH(O$2,Kraftvärmeprod!$B$1:$AG$1,0),FALSE)/1,0)-IFERROR(VLOOKUP($B221,'Slutlig allokering kvv'!$B$2:$AC$462,MATCH(O$3,'Slutlig allokering kvv'!$B$1:$AJ$1,0),FALSE)/1,0)</f>
        <v>0</v>
      </c>
      <c r="P221">
        <f>IFERROR(VLOOKUP($B221,Kraftvärmeprod!$B$1:$AH$479,MATCH(P$2,Kraftvärmeprod!$B$1:$AG$1,0),FALSE)/1,0)-IFERROR(VLOOKUP($B221,'Slutlig allokering kvv'!$B$2:$AC$462,MATCH(P$3,'Slutlig allokering kvv'!$B$1:$AJ$1,0),FALSE)/1,0)</f>
        <v>0</v>
      </c>
      <c r="Q221">
        <f>IFERROR(VLOOKUP($B221,Kraftvärmeprod!$B$1:$AH$479,MATCH(Q$2,Kraftvärmeprod!$B$1:$AG$1,0),FALSE)/1,0)-IFERROR(VLOOKUP($B221,'Slutlig allokering kvv'!$B$2:$AC$462,MATCH(Q$3,'Slutlig allokering kvv'!$B$1:$AJ$1,0),FALSE)/1,0)</f>
        <v>0</v>
      </c>
      <c r="R221">
        <f>IFERROR(VLOOKUP($B221,Kraftvärmeprod!$B$1:$AH$479,MATCH(R$2,Kraftvärmeprod!$B$1:$AG$1,0),FALSE)/1,0)-IFERROR(VLOOKUP($B221,'Slutlig allokering kvv'!$B$2:$AC$462,MATCH(R$3,'Slutlig allokering kvv'!$B$1:$AJ$1,0),FALSE)/1,0)</f>
        <v>0</v>
      </c>
      <c r="S221">
        <f>IFERROR(VLOOKUP($B221,Kraftvärmeprod!$B$1:$AH$479,MATCH(S$2,Kraftvärmeprod!$B$1:$AG$1,0),FALSE)/1,0)-IFERROR(VLOOKUP($B221,'Slutlig allokering kvv'!$B$2:$AC$462,MATCH(S$3,'Slutlig allokering kvv'!$B$1:$AJ$1,0),FALSE)/1,0)</f>
        <v>0</v>
      </c>
      <c r="T221">
        <f>IFERROR(VLOOKUP($B221,Kraftvärmeprod!$B$1:$AH$479,MATCH(T$2,Kraftvärmeprod!$B$1:$AG$1,0),FALSE)/1,0)-IFERROR(VLOOKUP($B221,'Slutlig allokering kvv'!$B$2:$AC$462,MATCH(T$3,'Slutlig allokering kvv'!$B$1:$AJ$1,0),FALSE)/1,0)</f>
        <v>0</v>
      </c>
      <c r="U221">
        <f>IFERROR(VLOOKUP($B221,Kraftvärmeprod!$B$1:$AH$479,MATCH(U$2,Kraftvärmeprod!$B$1:$AG$1,0),FALSE)/1,0)-IFERROR(VLOOKUP($B221,'Slutlig allokering kvv'!$B$2:$AC$462,MATCH(U$3,'Slutlig allokering kvv'!$B$1:$AJ$1,0),FALSE)/1,0)</f>
        <v>0</v>
      </c>
      <c r="V221">
        <f>IFERROR(VLOOKUP($B221,Kraftvärmeprod!$B$1:$AH$479,MATCH(V$2,Kraftvärmeprod!$B$1:$AG$1,0),FALSE)/1,0)-IFERROR(VLOOKUP($B221,'Slutlig allokering kvv'!$B$2:$AC$462,MATCH(V$3,'Slutlig allokering kvv'!$B$1:$AJ$1,0),FALSE)/1,0)</f>
        <v>0</v>
      </c>
      <c r="W221">
        <f>IFERROR(VLOOKUP($B221,Kraftvärmeprod!$B$1:$AH$479,MATCH(W$2,Kraftvärmeprod!$B$1:$AG$1,0),FALSE)/1,0)-IFERROR(VLOOKUP($B221,'Slutlig allokering kvv'!$B$2:$AC$462,MATCH(W$3,'Slutlig allokering kvv'!$B$1:$AJ$1,0),FALSE)/1,0)</f>
        <v>0</v>
      </c>
      <c r="X221">
        <f>IFERROR(VLOOKUP($B221,Kraftvärmeprod!$B$1:$AH$479,MATCH(X$2,Kraftvärmeprod!$B$1:$AG$1,0),FALSE)/1,0)-IFERROR(VLOOKUP($B221,'Slutlig allokering kvv'!$B$2:$AC$462,MATCH(X$3,'Slutlig allokering kvv'!$B$1:$AJ$1,0),FALSE)/1,0)</f>
        <v>0</v>
      </c>
      <c r="Y221">
        <f>IFERROR(VLOOKUP($B221,Kraftvärmeprod!$B$1:$AH$479,MATCH(Y$2,Kraftvärmeprod!$B$1:$AG$1,0),FALSE)/1,0)-IFERROR(VLOOKUP($B221,'Slutlig allokering kvv'!$B$2:$AC$462,MATCH(Y$3,'Slutlig allokering kvv'!$B$1:$AJ$1,0),FALSE)/1,0)</f>
        <v>0</v>
      </c>
      <c r="Z221">
        <f>IFERROR(VLOOKUP($B221,Kraftvärmeprod!$B$1:$AH$479,MATCH(Z$2,Kraftvärmeprod!$B$1:$AG$1,0),FALSE)/1,0)-IFERROR(VLOOKUP($B221,'Slutlig allokering kvv'!$B$2:$AC$462,MATCH(Z$3,'Slutlig allokering kvv'!$B$1:$AJ$1,0),FALSE)/1,0)</f>
        <v>0</v>
      </c>
      <c r="AA221">
        <f>IFERROR(VLOOKUP($B221,Kraftvärmeprod!$B$1:$AH$479,MATCH(AA$2,Kraftvärmeprod!$B$1:$AG$1,0),FALSE)/1,0)-IFERROR(VLOOKUP($B221,'Slutlig allokering kvv'!$B$2:$AC$462,MATCH(AA$3,'Slutlig allokering kvv'!$B$1:$AJ$1,0),FALSE)/1,0)</f>
        <v>0</v>
      </c>
      <c r="AB221">
        <f>IFERROR(VLOOKUP($B221,Kraftvärmeprod!$B$1:$AH$479,MATCH(AB$2,Kraftvärmeprod!$B$1:$AG$1,0),FALSE)/1,0)-IFERROR(VLOOKUP($B221,'Slutlig allokering kvv'!$B$2:$AC$462,MATCH(AB$3,'Slutlig allokering kvv'!$B$1:$AJ$1,0),FALSE)/1,0)</f>
        <v>0</v>
      </c>
      <c r="AE221">
        <f t="shared" si="6"/>
        <v>0</v>
      </c>
      <c r="AG221">
        <f>IFERROR(VLOOKUP(B221,'Slutlig allokering kvv'!$B$2:$AJ$462,MATCH("Summa justerad allokerad tillförd energi (utan hjälpel och rökgaskondensering):",'Slutlig allokering kvv'!$B$1:$AK$1,0),FALSE)/1,"")</f>
        <v>0</v>
      </c>
      <c r="AI221" s="23" t="str">
        <f>IFERROR(1-VLOOKUP(B221,'Slutlig allokering kvv'!$B$2:$AJ$462,MATCH("Andel av bränsle i kvv som allokerats till värme, exklusive rökgaskondensering och hjälpel",'Slutlig allokering kvv'!$B$1:$AK$1,0),FALSE),"")</f>
        <v/>
      </c>
      <c r="AK221" s="23" t="str">
        <f t="shared" si="7"/>
        <v/>
      </c>
    </row>
    <row r="222" spans="1:37" x14ac:dyDescent="0.25">
      <c r="A222" s="2" t="s">
        <v>320</v>
      </c>
      <c r="B222" s="2" t="s">
        <v>321</v>
      </c>
      <c r="C222" s="2" t="str">
        <f>IFERROR(VLOOKUP($B222,Kraftvärmeprod!$B$1:$AH$479,MATCH(C$3,Kraftvärmeprod!$B$1:$AG$1,0),FALSE)/1,"")</f>
        <v/>
      </c>
      <c r="D222" s="2" t="str">
        <f>IFERROR(VLOOKUP($B222,Kraftvärmeprod!$B$1:$AH$479,MATCH(D$3,Kraftvärmeprod!$B$1:$AG$1,0),FALSE)/1,"")</f>
        <v/>
      </c>
      <c r="E222">
        <f>IFERROR(VLOOKUP($B222,Kraftvärmeprod!$B$1:$AH$479,MATCH(E$2,Kraftvärmeprod!$B$1:$AG$1,0),FALSE)/1,0)-IFERROR(VLOOKUP($B222,'Slutlig allokering kvv'!$B$2:$AC$462,MATCH(E$3,'Slutlig allokering kvv'!$B$1:$AJ$1,0),FALSE)/1,0)</f>
        <v>0</v>
      </c>
      <c r="F222">
        <f>IFERROR(VLOOKUP($B222,Kraftvärmeprod!$B$1:$AH$479,MATCH(F$2,Kraftvärmeprod!$B$1:$AG$1,0),FALSE)/1,0)-IFERROR(VLOOKUP($B222,'Slutlig allokering kvv'!$B$2:$AC$462,MATCH(F$3,'Slutlig allokering kvv'!$B$1:$AJ$1,0),FALSE)/1,0)</f>
        <v>0</v>
      </c>
      <c r="G222">
        <f>IFERROR(VLOOKUP($B222,Kraftvärmeprod!$B$1:$AH$479,MATCH(G$2,Kraftvärmeprod!$B$1:$AG$1,0),FALSE)/1,0)-IFERROR(VLOOKUP($B222,'Slutlig allokering kvv'!$B$2:$AC$462,MATCH(G$3,'Slutlig allokering kvv'!$B$1:$AJ$1,0),FALSE)/1,0)</f>
        <v>0</v>
      </c>
      <c r="H222">
        <f>IFERROR(VLOOKUP($B222,Kraftvärmeprod!$B$1:$AH$479,MATCH(H$2,Kraftvärmeprod!$B$1:$AG$1,0),FALSE)/1,0)-IFERROR(VLOOKUP($B222,'Slutlig allokering kvv'!$B$2:$AC$462,MATCH(H$3,'Slutlig allokering kvv'!$B$1:$AJ$1,0),FALSE)/1,0)</f>
        <v>0</v>
      </c>
      <c r="I222">
        <f>IFERROR(VLOOKUP($B222,Kraftvärmeprod!$B$1:$AH$479,MATCH(I$2,Kraftvärmeprod!$B$1:$AG$1,0),FALSE)/1,0)-IFERROR(VLOOKUP($B222,'Slutlig allokering kvv'!$B$2:$AC$462,MATCH(I$3,'Slutlig allokering kvv'!$B$1:$AJ$1,0),FALSE)/1,0)</f>
        <v>0</v>
      </c>
      <c r="J222">
        <f>IFERROR(VLOOKUP($B222,Kraftvärmeprod!$B$1:$AH$479,MATCH(J$2,Kraftvärmeprod!$B$1:$AG$1,0),FALSE)/1,0)-IFERROR(VLOOKUP($B222,'Slutlig allokering kvv'!$B$2:$AC$462,MATCH(J$3,'Slutlig allokering kvv'!$B$1:$AJ$1,0),FALSE)/1,0)</f>
        <v>0</v>
      </c>
      <c r="K222">
        <f>IFERROR(VLOOKUP($B222,Kraftvärmeprod!$B$1:$AH$479,MATCH(K$2,Kraftvärmeprod!$B$1:$AG$1,0),FALSE)/1,0)-IFERROR(VLOOKUP($B222,'Slutlig allokering kvv'!$B$2:$AC$462,MATCH(K$3,'Slutlig allokering kvv'!$B$1:$AJ$1,0),FALSE)/1,0)</f>
        <v>0</v>
      </c>
      <c r="L222">
        <f>IFERROR(VLOOKUP($B222,Kraftvärmeprod!$B$1:$AH$479,MATCH(L$2,Kraftvärmeprod!$B$1:$AG$1,0),FALSE)/1,0)-IFERROR(VLOOKUP($B222,'Slutlig allokering kvv'!$B$2:$AC$462,MATCH(L$3,'Slutlig allokering kvv'!$B$1:$AJ$1,0),FALSE)/1,0)</f>
        <v>0</v>
      </c>
      <c r="M222" s="40">
        <f>IFERROR(VLOOKUP($B222,Miljö!$B$1:$S$477,MATCH(M$2,Miljö!$B$1:$X$1,0),FALSE)/1,0)-IFERROR(VLOOKUP($B222,'Slutlig allokering kvv'!$B$2:$AC$462,MATCH(M$3,'Slutlig allokering kvv'!$B$1:$AJ$1,0),FALSE)/1,0)</f>
        <v>0</v>
      </c>
      <c r="N222">
        <f>IFERROR(VLOOKUP($B222,Kraftvärmeprod!$B$1:$AH$479,MATCH(N$2,Kraftvärmeprod!$B$1:$AG$1,0),FALSE)/1,0)-IFERROR(VLOOKUP($B222,'Slutlig allokering kvv'!$B$2:$AC$462,MATCH(N$3,'Slutlig allokering kvv'!$B$1:$AJ$1,0),FALSE)/1,0)</f>
        <v>0</v>
      </c>
      <c r="O222">
        <f>IFERROR(VLOOKUP($B222,Kraftvärmeprod!$B$1:$AH$479,MATCH(O$2,Kraftvärmeprod!$B$1:$AG$1,0),FALSE)/1,0)-IFERROR(VLOOKUP($B222,'Slutlig allokering kvv'!$B$2:$AC$462,MATCH(O$3,'Slutlig allokering kvv'!$B$1:$AJ$1,0),FALSE)/1,0)</f>
        <v>0</v>
      </c>
      <c r="P222">
        <f>IFERROR(VLOOKUP($B222,Kraftvärmeprod!$B$1:$AH$479,MATCH(P$2,Kraftvärmeprod!$B$1:$AG$1,0),FALSE)/1,0)-IFERROR(VLOOKUP($B222,'Slutlig allokering kvv'!$B$2:$AC$462,MATCH(P$3,'Slutlig allokering kvv'!$B$1:$AJ$1,0),FALSE)/1,0)</f>
        <v>0</v>
      </c>
      <c r="Q222">
        <f>IFERROR(VLOOKUP($B222,Kraftvärmeprod!$B$1:$AH$479,MATCH(Q$2,Kraftvärmeprod!$B$1:$AG$1,0),FALSE)/1,0)-IFERROR(VLOOKUP($B222,'Slutlig allokering kvv'!$B$2:$AC$462,MATCH(Q$3,'Slutlig allokering kvv'!$B$1:$AJ$1,0),FALSE)/1,0)</f>
        <v>0</v>
      </c>
      <c r="R222">
        <f>IFERROR(VLOOKUP($B222,Kraftvärmeprod!$B$1:$AH$479,MATCH(R$2,Kraftvärmeprod!$B$1:$AG$1,0),FALSE)/1,0)-IFERROR(VLOOKUP($B222,'Slutlig allokering kvv'!$B$2:$AC$462,MATCH(R$3,'Slutlig allokering kvv'!$B$1:$AJ$1,0),FALSE)/1,0)</f>
        <v>0</v>
      </c>
      <c r="S222">
        <f>IFERROR(VLOOKUP($B222,Kraftvärmeprod!$B$1:$AH$479,MATCH(S$2,Kraftvärmeprod!$B$1:$AG$1,0),FALSE)/1,0)-IFERROR(VLOOKUP($B222,'Slutlig allokering kvv'!$B$2:$AC$462,MATCH(S$3,'Slutlig allokering kvv'!$B$1:$AJ$1,0),FALSE)/1,0)</f>
        <v>0</v>
      </c>
      <c r="T222">
        <f>IFERROR(VLOOKUP($B222,Kraftvärmeprod!$B$1:$AH$479,MATCH(T$2,Kraftvärmeprod!$B$1:$AG$1,0),FALSE)/1,0)-IFERROR(VLOOKUP($B222,'Slutlig allokering kvv'!$B$2:$AC$462,MATCH(T$3,'Slutlig allokering kvv'!$B$1:$AJ$1,0),FALSE)/1,0)</f>
        <v>0</v>
      </c>
      <c r="U222">
        <f>IFERROR(VLOOKUP($B222,Kraftvärmeprod!$B$1:$AH$479,MATCH(U$2,Kraftvärmeprod!$B$1:$AG$1,0),FALSE)/1,0)-IFERROR(VLOOKUP($B222,'Slutlig allokering kvv'!$B$2:$AC$462,MATCH(U$3,'Slutlig allokering kvv'!$B$1:$AJ$1,0),FALSE)/1,0)</f>
        <v>0</v>
      </c>
      <c r="V222">
        <f>IFERROR(VLOOKUP($B222,Kraftvärmeprod!$B$1:$AH$479,MATCH(V$2,Kraftvärmeprod!$B$1:$AG$1,0),FALSE)/1,0)-IFERROR(VLOOKUP($B222,'Slutlig allokering kvv'!$B$2:$AC$462,MATCH(V$3,'Slutlig allokering kvv'!$B$1:$AJ$1,0),FALSE)/1,0)</f>
        <v>0</v>
      </c>
      <c r="W222">
        <f>IFERROR(VLOOKUP($B222,Kraftvärmeprod!$B$1:$AH$479,MATCH(W$2,Kraftvärmeprod!$B$1:$AG$1,0),FALSE)/1,0)-IFERROR(VLOOKUP($B222,'Slutlig allokering kvv'!$B$2:$AC$462,MATCH(W$3,'Slutlig allokering kvv'!$B$1:$AJ$1,0),FALSE)/1,0)</f>
        <v>0</v>
      </c>
      <c r="X222">
        <f>IFERROR(VLOOKUP($B222,Kraftvärmeprod!$B$1:$AH$479,MATCH(X$2,Kraftvärmeprod!$B$1:$AG$1,0),FALSE)/1,0)-IFERROR(VLOOKUP($B222,'Slutlig allokering kvv'!$B$2:$AC$462,MATCH(X$3,'Slutlig allokering kvv'!$B$1:$AJ$1,0),FALSE)/1,0)</f>
        <v>0</v>
      </c>
      <c r="Y222">
        <f>IFERROR(VLOOKUP($B222,Kraftvärmeprod!$B$1:$AH$479,MATCH(Y$2,Kraftvärmeprod!$B$1:$AG$1,0),FALSE)/1,0)-IFERROR(VLOOKUP($B222,'Slutlig allokering kvv'!$B$2:$AC$462,MATCH(Y$3,'Slutlig allokering kvv'!$B$1:$AJ$1,0),FALSE)/1,0)</f>
        <v>0</v>
      </c>
      <c r="Z222">
        <f>IFERROR(VLOOKUP($B222,Kraftvärmeprod!$B$1:$AH$479,MATCH(Z$2,Kraftvärmeprod!$B$1:$AG$1,0),FALSE)/1,0)-IFERROR(VLOOKUP($B222,'Slutlig allokering kvv'!$B$2:$AC$462,MATCH(Z$3,'Slutlig allokering kvv'!$B$1:$AJ$1,0),FALSE)/1,0)</f>
        <v>0</v>
      </c>
      <c r="AA222">
        <f>IFERROR(VLOOKUP($B222,Kraftvärmeprod!$B$1:$AH$479,MATCH(AA$2,Kraftvärmeprod!$B$1:$AG$1,0),FALSE)/1,0)-IFERROR(VLOOKUP($B222,'Slutlig allokering kvv'!$B$2:$AC$462,MATCH(AA$3,'Slutlig allokering kvv'!$B$1:$AJ$1,0),FALSE)/1,0)</f>
        <v>0</v>
      </c>
      <c r="AB222">
        <f>IFERROR(VLOOKUP($B222,Kraftvärmeprod!$B$1:$AH$479,MATCH(AB$2,Kraftvärmeprod!$B$1:$AG$1,0),FALSE)/1,0)-IFERROR(VLOOKUP($B222,'Slutlig allokering kvv'!$B$2:$AC$462,MATCH(AB$3,'Slutlig allokering kvv'!$B$1:$AJ$1,0),FALSE)/1,0)</f>
        <v>0</v>
      </c>
      <c r="AE222">
        <f t="shared" si="6"/>
        <v>0</v>
      </c>
      <c r="AG222">
        <f>IFERROR(VLOOKUP(B222,'Slutlig allokering kvv'!$B$2:$AJ$462,MATCH("Summa justerad allokerad tillförd energi (utan hjälpel och rökgaskondensering):",'Slutlig allokering kvv'!$B$1:$AK$1,0),FALSE)/1,"")</f>
        <v>0</v>
      </c>
      <c r="AI222" s="23" t="str">
        <f>IFERROR(1-VLOOKUP(B222,'Slutlig allokering kvv'!$B$2:$AJ$462,MATCH("Andel av bränsle i kvv som allokerats till värme, exklusive rökgaskondensering och hjälpel",'Slutlig allokering kvv'!$B$1:$AK$1,0),FALSE),"")</f>
        <v/>
      </c>
      <c r="AK222" s="23" t="str">
        <f t="shared" si="7"/>
        <v/>
      </c>
    </row>
    <row r="223" spans="1:37" x14ac:dyDescent="0.25">
      <c r="A223" s="2" t="s">
        <v>322</v>
      </c>
      <c r="B223" s="2" t="s">
        <v>323</v>
      </c>
      <c r="C223" s="2" t="str">
        <f>IFERROR(VLOOKUP($B223,Kraftvärmeprod!$B$1:$AH$479,MATCH(C$3,Kraftvärmeprod!$B$1:$AG$1,0),FALSE)/1,"")</f>
        <v/>
      </c>
      <c r="D223" s="2" t="str">
        <f>IFERROR(VLOOKUP($B223,Kraftvärmeprod!$B$1:$AH$479,MATCH(D$3,Kraftvärmeprod!$B$1:$AG$1,0),FALSE)/1,"")</f>
        <v/>
      </c>
      <c r="E223">
        <f>IFERROR(VLOOKUP($B223,Kraftvärmeprod!$B$1:$AH$479,MATCH(E$2,Kraftvärmeprod!$B$1:$AG$1,0),FALSE)/1,0)-IFERROR(VLOOKUP($B223,'Slutlig allokering kvv'!$B$2:$AC$462,MATCH(E$3,'Slutlig allokering kvv'!$B$1:$AJ$1,0),FALSE)/1,0)</f>
        <v>0</v>
      </c>
      <c r="F223">
        <f>IFERROR(VLOOKUP($B223,Kraftvärmeprod!$B$1:$AH$479,MATCH(F$2,Kraftvärmeprod!$B$1:$AG$1,0),FALSE)/1,0)-IFERROR(VLOOKUP($B223,'Slutlig allokering kvv'!$B$2:$AC$462,MATCH(F$3,'Slutlig allokering kvv'!$B$1:$AJ$1,0),FALSE)/1,0)</f>
        <v>0</v>
      </c>
      <c r="G223">
        <f>IFERROR(VLOOKUP($B223,Kraftvärmeprod!$B$1:$AH$479,MATCH(G$2,Kraftvärmeprod!$B$1:$AG$1,0),FALSE)/1,0)-IFERROR(VLOOKUP($B223,'Slutlig allokering kvv'!$B$2:$AC$462,MATCH(G$3,'Slutlig allokering kvv'!$B$1:$AJ$1,0),FALSE)/1,0)</f>
        <v>0</v>
      </c>
      <c r="H223">
        <f>IFERROR(VLOOKUP($B223,Kraftvärmeprod!$B$1:$AH$479,MATCH(H$2,Kraftvärmeprod!$B$1:$AG$1,0),FALSE)/1,0)-IFERROR(VLOOKUP($B223,'Slutlig allokering kvv'!$B$2:$AC$462,MATCH(H$3,'Slutlig allokering kvv'!$B$1:$AJ$1,0),FALSE)/1,0)</f>
        <v>0</v>
      </c>
      <c r="I223">
        <f>IFERROR(VLOOKUP($B223,Kraftvärmeprod!$B$1:$AH$479,MATCH(I$2,Kraftvärmeprod!$B$1:$AG$1,0),FALSE)/1,0)-IFERROR(VLOOKUP($B223,'Slutlig allokering kvv'!$B$2:$AC$462,MATCH(I$3,'Slutlig allokering kvv'!$B$1:$AJ$1,0),FALSE)/1,0)</f>
        <v>0</v>
      </c>
      <c r="J223">
        <f>IFERROR(VLOOKUP($B223,Kraftvärmeprod!$B$1:$AH$479,MATCH(J$2,Kraftvärmeprod!$B$1:$AG$1,0),FALSE)/1,0)-IFERROR(VLOOKUP($B223,'Slutlig allokering kvv'!$B$2:$AC$462,MATCH(J$3,'Slutlig allokering kvv'!$B$1:$AJ$1,0),FALSE)/1,0)</f>
        <v>0</v>
      </c>
      <c r="K223">
        <f>IFERROR(VLOOKUP($B223,Kraftvärmeprod!$B$1:$AH$479,MATCH(K$2,Kraftvärmeprod!$B$1:$AG$1,0),FALSE)/1,0)-IFERROR(VLOOKUP($B223,'Slutlig allokering kvv'!$B$2:$AC$462,MATCH(K$3,'Slutlig allokering kvv'!$B$1:$AJ$1,0),FALSE)/1,0)</f>
        <v>0</v>
      </c>
      <c r="L223">
        <f>IFERROR(VLOOKUP($B223,Kraftvärmeprod!$B$1:$AH$479,MATCH(L$2,Kraftvärmeprod!$B$1:$AG$1,0),FALSE)/1,0)-IFERROR(VLOOKUP($B223,'Slutlig allokering kvv'!$B$2:$AC$462,MATCH(L$3,'Slutlig allokering kvv'!$B$1:$AJ$1,0),FALSE)/1,0)</f>
        <v>0</v>
      </c>
      <c r="M223" s="40">
        <f>IFERROR(VLOOKUP($B223,Miljö!$B$1:$S$477,MATCH(M$2,Miljö!$B$1:$X$1,0),FALSE)/1,0)-IFERROR(VLOOKUP($B223,'Slutlig allokering kvv'!$B$2:$AC$462,MATCH(M$3,'Slutlig allokering kvv'!$B$1:$AJ$1,0),FALSE)/1,0)</f>
        <v>0</v>
      </c>
      <c r="N223">
        <f>IFERROR(VLOOKUP($B223,Kraftvärmeprod!$B$1:$AH$479,MATCH(N$2,Kraftvärmeprod!$B$1:$AG$1,0),FALSE)/1,0)-IFERROR(VLOOKUP($B223,'Slutlig allokering kvv'!$B$2:$AC$462,MATCH(N$3,'Slutlig allokering kvv'!$B$1:$AJ$1,0),FALSE)/1,0)</f>
        <v>0</v>
      </c>
      <c r="O223">
        <f>IFERROR(VLOOKUP($B223,Kraftvärmeprod!$B$1:$AH$479,MATCH(O$2,Kraftvärmeprod!$B$1:$AG$1,0),FALSE)/1,0)-IFERROR(VLOOKUP($B223,'Slutlig allokering kvv'!$B$2:$AC$462,MATCH(O$3,'Slutlig allokering kvv'!$B$1:$AJ$1,0),FALSE)/1,0)</f>
        <v>0</v>
      </c>
      <c r="P223">
        <f>IFERROR(VLOOKUP($B223,Kraftvärmeprod!$B$1:$AH$479,MATCH(P$2,Kraftvärmeprod!$B$1:$AG$1,0),FALSE)/1,0)-IFERROR(VLOOKUP($B223,'Slutlig allokering kvv'!$B$2:$AC$462,MATCH(P$3,'Slutlig allokering kvv'!$B$1:$AJ$1,0),FALSE)/1,0)</f>
        <v>0</v>
      </c>
      <c r="Q223">
        <f>IFERROR(VLOOKUP($B223,Kraftvärmeprod!$B$1:$AH$479,MATCH(Q$2,Kraftvärmeprod!$B$1:$AG$1,0),FALSE)/1,0)-IFERROR(VLOOKUP($B223,'Slutlig allokering kvv'!$B$2:$AC$462,MATCH(Q$3,'Slutlig allokering kvv'!$B$1:$AJ$1,0),FALSE)/1,0)</f>
        <v>0</v>
      </c>
      <c r="R223">
        <f>IFERROR(VLOOKUP($B223,Kraftvärmeprod!$B$1:$AH$479,MATCH(R$2,Kraftvärmeprod!$B$1:$AG$1,0),FALSE)/1,0)-IFERROR(VLOOKUP($B223,'Slutlig allokering kvv'!$B$2:$AC$462,MATCH(R$3,'Slutlig allokering kvv'!$B$1:$AJ$1,0),FALSE)/1,0)</f>
        <v>0</v>
      </c>
      <c r="S223">
        <f>IFERROR(VLOOKUP($B223,Kraftvärmeprod!$B$1:$AH$479,MATCH(S$2,Kraftvärmeprod!$B$1:$AG$1,0),FALSE)/1,0)-IFERROR(VLOOKUP($B223,'Slutlig allokering kvv'!$B$2:$AC$462,MATCH(S$3,'Slutlig allokering kvv'!$B$1:$AJ$1,0),FALSE)/1,0)</f>
        <v>0</v>
      </c>
      <c r="T223">
        <f>IFERROR(VLOOKUP($B223,Kraftvärmeprod!$B$1:$AH$479,MATCH(T$2,Kraftvärmeprod!$B$1:$AG$1,0),FALSE)/1,0)-IFERROR(VLOOKUP($B223,'Slutlig allokering kvv'!$B$2:$AC$462,MATCH(T$3,'Slutlig allokering kvv'!$B$1:$AJ$1,0),FALSE)/1,0)</f>
        <v>0</v>
      </c>
      <c r="U223">
        <f>IFERROR(VLOOKUP($B223,Kraftvärmeprod!$B$1:$AH$479,MATCH(U$2,Kraftvärmeprod!$B$1:$AG$1,0),FALSE)/1,0)-IFERROR(VLOOKUP($B223,'Slutlig allokering kvv'!$B$2:$AC$462,MATCH(U$3,'Slutlig allokering kvv'!$B$1:$AJ$1,0),FALSE)/1,0)</f>
        <v>0</v>
      </c>
      <c r="V223">
        <f>IFERROR(VLOOKUP($B223,Kraftvärmeprod!$B$1:$AH$479,MATCH(V$2,Kraftvärmeprod!$B$1:$AG$1,0),FALSE)/1,0)-IFERROR(VLOOKUP($B223,'Slutlig allokering kvv'!$B$2:$AC$462,MATCH(V$3,'Slutlig allokering kvv'!$B$1:$AJ$1,0),FALSE)/1,0)</f>
        <v>0</v>
      </c>
      <c r="W223">
        <f>IFERROR(VLOOKUP($B223,Kraftvärmeprod!$B$1:$AH$479,MATCH(W$2,Kraftvärmeprod!$B$1:$AG$1,0),FALSE)/1,0)-IFERROR(VLOOKUP($B223,'Slutlig allokering kvv'!$B$2:$AC$462,MATCH(W$3,'Slutlig allokering kvv'!$B$1:$AJ$1,0),FALSE)/1,0)</f>
        <v>0</v>
      </c>
      <c r="X223">
        <f>IFERROR(VLOOKUP($B223,Kraftvärmeprod!$B$1:$AH$479,MATCH(X$2,Kraftvärmeprod!$B$1:$AG$1,0),FALSE)/1,0)-IFERROR(VLOOKUP($B223,'Slutlig allokering kvv'!$B$2:$AC$462,MATCH(X$3,'Slutlig allokering kvv'!$B$1:$AJ$1,0),FALSE)/1,0)</f>
        <v>0</v>
      </c>
      <c r="Y223">
        <f>IFERROR(VLOOKUP($B223,Kraftvärmeprod!$B$1:$AH$479,MATCH(Y$2,Kraftvärmeprod!$B$1:$AG$1,0),FALSE)/1,0)-IFERROR(VLOOKUP($B223,'Slutlig allokering kvv'!$B$2:$AC$462,MATCH(Y$3,'Slutlig allokering kvv'!$B$1:$AJ$1,0),FALSE)/1,0)</f>
        <v>0</v>
      </c>
      <c r="Z223">
        <f>IFERROR(VLOOKUP($B223,Kraftvärmeprod!$B$1:$AH$479,MATCH(Z$2,Kraftvärmeprod!$B$1:$AG$1,0),FALSE)/1,0)-IFERROR(VLOOKUP($B223,'Slutlig allokering kvv'!$B$2:$AC$462,MATCH(Z$3,'Slutlig allokering kvv'!$B$1:$AJ$1,0),FALSE)/1,0)</f>
        <v>0</v>
      </c>
      <c r="AA223">
        <f>IFERROR(VLOOKUP($B223,Kraftvärmeprod!$B$1:$AH$479,MATCH(AA$2,Kraftvärmeprod!$B$1:$AG$1,0),FALSE)/1,0)-IFERROR(VLOOKUP($B223,'Slutlig allokering kvv'!$B$2:$AC$462,MATCH(AA$3,'Slutlig allokering kvv'!$B$1:$AJ$1,0),FALSE)/1,0)</f>
        <v>0</v>
      </c>
      <c r="AB223">
        <f>IFERROR(VLOOKUP($B223,Kraftvärmeprod!$B$1:$AH$479,MATCH(AB$2,Kraftvärmeprod!$B$1:$AG$1,0),FALSE)/1,0)-IFERROR(VLOOKUP($B223,'Slutlig allokering kvv'!$B$2:$AC$462,MATCH(AB$3,'Slutlig allokering kvv'!$B$1:$AJ$1,0),FALSE)/1,0)</f>
        <v>0</v>
      </c>
      <c r="AE223">
        <f t="shared" si="6"/>
        <v>0</v>
      </c>
      <c r="AG223">
        <f>IFERROR(VLOOKUP(B223,'Slutlig allokering kvv'!$B$2:$AJ$462,MATCH("Summa justerad allokerad tillförd energi (utan hjälpel och rökgaskondensering):",'Slutlig allokering kvv'!$B$1:$AK$1,0),FALSE)/1,"")</f>
        <v>0</v>
      </c>
      <c r="AI223" s="23" t="str">
        <f>IFERROR(1-VLOOKUP(B223,'Slutlig allokering kvv'!$B$2:$AJ$462,MATCH("Andel av bränsle i kvv som allokerats till värme, exklusive rökgaskondensering och hjälpel",'Slutlig allokering kvv'!$B$1:$AK$1,0),FALSE),"")</f>
        <v/>
      </c>
      <c r="AK223" s="23" t="str">
        <f t="shared" si="7"/>
        <v/>
      </c>
    </row>
    <row r="224" spans="1:37" x14ac:dyDescent="0.25">
      <c r="A224" s="2" t="s">
        <v>322</v>
      </c>
      <c r="B224" s="2" t="s">
        <v>324</v>
      </c>
      <c r="C224" s="2" t="str">
        <f>IFERROR(VLOOKUP($B224,Kraftvärmeprod!$B$1:$AH$479,MATCH(C$3,Kraftvärmeprod!$B$1:$AG$1,0),FALSE)/1,"")</f>
        <v/>
      </c>
      <c r="D224" s="2" t="str">
        <f>IFERROR(VLOOKUP($B224,Kraftvärmeprod!$B$1:$AH$479,MATCH(D$3,Kraftvärmeprod!$B$1:$AG$1,0),FALSE)/1,"")</f>
        <v/>
      </c>
      <c r="E224">
        <f>IFERROR(VLOOKUP($B224,Kraftvärmeprod!$B$1:$AH$479,MATCH(E$2,Kraftvärmeprod!$B$1:$AG$1,0),FALSE)/1,0)-IFERROR(VLOOKUP($B224,'Slutlig allokering kvv'!$B$2:$AC$462,MATCH(E$3,'Slutlig allokering kvv'!$B$1:$AJ$1,0),FALSE)/1,0)</f>
        <v>0</v>
      </c>
      <c r="F224">
        <f>IFERROR(VLOOKUP($B224,Kraftvärmeprod!$B$1:$AH$479,MATCH(F$2,Kraftvärmeprod!$B$1:$AG$1,0),FALSE)/1,0)-IFERROR(VLOOKUP($B224,'Slutlig allokering kvv'!$B$2:$AC$462,MATCH(F$3,'Slutlig allokering kvv'!$B$1:$AJ$1,0),FALSE)/1,0)</f>
        <v>0</v>
      </c>
      <c r="G224">
        <f>IFERROR(VLOOKUP($B224,Kraftvärmeprod!$B$1:$AH$479,MATCH(G$2,Kraftvärmeprod!$B$1:$AG$1,0),FALSE)/1,0)-IFERROR(VLOOKUP($B224,'Slutlig allokering kvv'!$B$2:$AC$462,MATCH(G$3,'Slutlig allokering kvv'!$B$1:$AJ$1,0),FALSE)/1,0)</f>
        <v>0</v>
      </c>
      <c r="H224">
        <f>IFERROR(VLOOKUP($B224,Kraftvärmeprod!$B$1:$AH$479,MATCH(H$2,Kraftvärmeprod!$B$1:$AG$1,0),FALSE)/1,0)-IFERROR(VLOOKUP($B224,'Slutlig allokering kvv'!$B$2:$AC$462,MATCH(H$3,'Slutlig allokering kvv'!$B$1:$AJ$1,0),FALSE)/1,0)</f>
        <v>0</v>
      </c>
      <c r="I224">
        <f>IFERROR(VLOOKUP($B224,Kraftvärmeprod!$B$1:$AH$479,MATCH(I$2,Kraftvärmeprod!$B$1:$AG$1,0),FALSE)/1,0)-IFERROR(VLOOKUP($B224,'Slutlig allokering kvv'!$B$2:$AC$462,MATCH(I$3,'Slutlig allokering kvv'!$B$1:$AJ$1,0),FALSE)/1,0)</f>
        <v>0</v>
      </c>
      <c r="J224">
        <f>IFERROR(VLOOKUP($B224,Kraftvärmeprod!$B$1:$AH$479,MATCH(J$2,Kraftvärmeprod!$B$1:$AG$1,0),FALSE)/1,0)-IFERROR(VLOOKUP($B224,'Slutlig allokering kvv'!$B$2:$AC$462,MATCH(J$3,'Slutlig allokering kvv'!$B$1:$AJ$1,0),FALSE)/1,0)</f>
        <v>0</v>
      </c>
      <c r="K224">
        <f>IFERROR(VLOOKUP($B224,Kraftvärmeprod!$B$1:$AH$479,MATCH(K$2,Kraftvärmeprod!$B$1:$AG$1,0),FALSE)/1,0)-IFERROR(VLOOKUP($B224,'Slutlig allokering kvv'!$B$2:$AC$462,MATCH(K$3,'Slutlig allokering kvv'!$B$1:$AJ$1,0),FALSE)/1,0)</f>
        <v>0</v>
      </c>
      <c r="L224">
        <f>IFERROR(VLOOKUP($B224,Kraftvärmeprod!$B$1:$AH$479,MATCH(L$2,Kraftvärmeprod!$B$1:$AG$1,0),FALSE)/1,0)-IFERROR(VLOOKUP($B224,'Slutlig allokering kvv'!$B$2:$AC$462,MATCH(L$3,'Slutlig allokering kvv'!$B$1:$AJ$1,0),FALSE)/1,0)</f>
        <v>0</v>
      </c>
      <c r="M224" s="40">
        <f>IFERROR(VLOOKUP($B224,Miljö!$B$1:$S$477,MATCH(M$2,Miljö!$B$1:$X$1,0),FALSE)/1,0)-IFERROR(VLOOKUP($B224,'Slutlig allokering kvv'!$B$2:$AC$462,MATCH(M$3,'Slutlig allokering kvv'!$B$1:$AJ$1,0),FALSE)/1,0)</f>
        <v>0</v>
      </c>
      <c r="N224">
        <f>IFERROR(VLOOKUP($B224,Kraftvärmeprod!$B$1:$AH$479,MATCH(N$2,Kraftvärmeprod!$B$1:$AG$1,0),FALSE)/1,0)-IFERROR(VLOOKUP($B224,'Slutlig allokering kvv'!$B$2:$AC$462,MATCH(N$3,'Slutlig allokering kvv'!$B$1:$AJ$1,0),FALSE)/1,0)</f>
        <v>0</v>
      </c>
      <c r="O224">
        <f>IFERROR(VLOOKUP($B224,Kraftvärmeprod!$B$1:$AH$479,MATCH(O$2,Kraftvärmeprod!$B$1:$AG$1,0),FALSE)/1,0)-IFERROR(VLOOKUP($B224,'Slutlig allokering kvv'!$B$2:$AC$462,MATCH(O$3,'Slutlig allokering kvv'!$B$1:$AJ$1,0),FALSE)/1,0)</f>
        <v>0</v>
      </c>
      <c r="P224">
        <f>IFERROR(VLOOKUP($B224,Kraftvärmeprod!$B$1:$AH$479,MATCH(P$2,Kraftvärmeprod!$B$1:$AG$1,0),FALSE)/1,0)-IFERROR(VLOOKUP($B224,'Slutlig allokering kvv'!$B$2:$AC$462,MATCH(P$3,'Slutlig allokering kvv'!$B$1:$AJ$1,0),FALSE)/1,0)</f>
        <v>0</v>
      </c>
      <c r="Q224">
        <f>IFERROR(VLOOKUP($B224,Kraftvärmeprod!$B$1:$AH$479,MATCH(Q$2,Kraftvärmeprod!$B$1:$AG$1,0),FALSE)/1,0)-IFERROR(VLOOKUP($B224,'Slutlig allokering kvv'!$B$2:$AC$462,MATCH(Q$3,'Slutlig allokering kvv'!$B$1:$AJ$1,0),FALSE)/1,0)</f>
        <v>0</v>
      </c>
      <c r="R224">
        <f>IFERROR(VLOOKUP($B224,Kraftvärmeprod!$B$1:$AH$479,MATCH(R$2,Kraftvärmeprod!$B$1:$AG$1,0),FALSE)/1,0)-IFERROR(VLOOKUP($B224,'Slutlig allokering kvv'!$B$2:$AC$462,MATCH(R$3,'Slutlig allokering kvv'!$B$1:$AJ$1,0),FALSE)/1,0)</f>
        <v>0</v>
      </c>
      <c r="S224">
        <f>IFERROR(VLOOKUP($B224,Kraftvärmeprod!$B$1:$AH$479,MATCH(S$2,Kraftvärmeprod!$B$1:$AG$1,0),FALSE)/1,0)-IFERROR(VLOOKUP($B224,'Slutlig allokering kvv'!$B$2:$AC$462,MATCH(S$3,'Slutlig allokering kvv'!$B$1:$AJ$1,0),FALSE)/1,0)</f>
        <v>0</v>
      </c>
      <c r="T224">
        <f>IFERROR(VLOOKUP($B224,Kraftvärmeprod!$B$1:$AH$479,MATCH(T$2,Kraftvärmeprod!$B$1:$AG$1,0),FALSE)/1,0)-IFERROR(VLOOKUP($B224,'Slutlig allokering kvv'!$B$2:$AC$462,MATCH(T$3,'Slutlig allokering kvv'!$B$1:$AJ$1,0),FALSE)/1,0)</f>
        <v>0</v>
      </c>
      <c r="U224">
        <f>IFERROR(VLOOKUP($B224,Kraftvärmeprod!$B$1:$AH$479,MATCH(U$2,Kraftvärmeprod!$B$1:$AG$1,0),FALSE)/1,0)-IFERROR(VLOOKUP($B224,'Slutlig allokering kvv'!$B$2:$AC$462,MATCH(U$3,'Slutlig allokering kvv'!$B$1:$AJ$1,0),FALSE)/1,0)</f>
        <v>0</v>
      </c>
      <c r="V224">
        <f>IFERROR(VLOOKUP($B224,Kraftvärmeprod!$B$1:$AH$479,MATCH(V$2,Kraftvärmeprod!$B$1:$AG$1,0),FALSE)/1,0)-IFERROR(VLOOKUP($B224,'Slutlig allokering kvv'!$B$2:$AC$462,MATCH(V$3,'Slutlig allokering kvv'!$B$1:$AJ$1,0),FALSE)/1,0)</f>
        <v>0</v>
      </c>
      <c r="W224">
        <f>IFERROR(VLOOKUP($B224,Kraftvärmeprod!$B$1:$AH$479,MATCH(W$2,Kraftvärmeprod!$B$1:$AG$1,0),FALSE)/1,0)-IFERROR(VLOOKUP($B224,'Slutlig allokering kvv'!$B$2:$AC$462,MATCH(W$3,'Slutlig allokering kvv'!$B$1:$AJ$1,0),FALSE)/1,0)</f>
        <v>0</v>
      </c>
      <c r="X224">
        <f>IFERROR(VLOOKUP($B224,Kraftvärmeprod!$B$1:$AH$479,MATCH(X$2,Kraftvärmeprod!$B$1:$AG$1,0),FALSE)/1,0)-IFERROR(VLOOKUP($B224,'Slutlig allokering kvv'!$B$2:$AC$462,MATCH(X$3,'Slutlig allokering kvv'!$B$1:$AJ$1,0),FALSE)/1,0)</f>
        <v>0</v>
      </c>
      <c r="Y224">
        <f>IFERROR(VLOOKUP($B224,Kraftvärmeprod!$B$1:$AH$479,MATCH(Y$2,Kraftvärmeprod!$B$1:$AG$1,0),FALSE)/1,0)-IFERROR(VLOOKUP($B224,'Slutlig allokering kvv'!$B$2:$AC$462,MATCH(Y$3,'Slutlig allokering kvv'!$B$1:$AJ$1,0),FALSE)/1,0)</f>
        <v>0</v>
      </c>
      <c r="Z224">
        <f>IFERROR(VLOOKUP($B224,Kraftvärmeprod!$B$1:$AH$479,MATCH(Z$2,Kraftvärmeprod!$B$1:$AG$1,0),FALSE)/1,0)-IFERROR(VLOOKUP($B224,'Slutlig allokering kvv'!$B$2:$AC$462,MATCH(Z$3,'Slutlig allokering kvv'!$B$1:$AJ$1,0),FALSE)/1,0)</f>
        <v>0</v>
      </c>
      <c r="AA224">
        <f>IFERROR(VLOOKUP($B224,Kraftvärmeprod!$B$1:$AH$479,MATCH(AA$2,Kraftvärmeprod!$B$1:$AG$1,0),FALSE)/1,0)-IFERROR(VLOOKUP($B224,'Slutlig allokering kvv'!$B$2:$AC$462,MATCH(AA$3,'Slutlig allokering kvv'!$B$1:$AJ$1,0),FALSE)/1,0)</f>
        <v>0</v>
      </c>
      <c r="AB224">
        <f>IFERROR(VLOOKUP($B224,Kraftvärmeprod!$B$1:$AH$479,MATCH(AB$2,Kraftvärmeprod!$B$1:$AG$1,0),FALSE)/1,0)-IFERROR(VLOOKUP($B224,'Slutlig allokering kvv'!$B$2:$AC$462,MATCH(AB$3,'Slutlig allokering kvv'!$B$1:$AJ$1,0),FALSE)/1,0)</f>
        <v>0</v>
      </c>
      <c r="AE224">
        <f t="shared" si="6"/>
        <v>0</v>
      </c>
      <c r="AG224">
        <f>IFERROR(VLOOKUP(B224,'Slutlig allokering kvv'!$B$2:$AJ$462,MATCH("Summa justerad allokerad tillförd energi (utan hjälpel och rökgaskondensering):",'Slutlig allokering kvv'!$B$1:$AK$1,0),FALSE)/1,"")</f>
        <v>0</v>
      </c>
      <c r="AI224" s="23" t="str">
        <f>IFERROR(1-VLOOKUP(B224,'Slutlig allokering kvv'!$B$2:$AJ$462,MATCH("Andel av bränsle i kvv som allokerats till värme, exklusive rökgaskondensering och hjälpel",'Slutlig allokering kvv'!$B$1:$AK$1,0),FALSE),"")</f>
        <v/>
      </c>
      <c r="AK224" s="23" t="str">
        <f t="shared" si="7"/>
        <v/>
      </c>
    </row>
    <row r="225" spans="1:37" x14ac:dyDescent="0.25">
      <c r="A225" s="2" t="s">
        <v>322</v>
      </c>
      <c r="B225" s="2" t="s">
        <v>325</v>
      </c>
      <c r="C225" s="2" t="str">
        <f>IFERROR(VLOOKUP($B225,Kraftvärmeprod!$B$1:$AH$479,MATCH(C$3,Kraftvärmeprod!$B$1:$AG$1,0),FALSE)/1,"")</f>
        <v/>
      </c>
      <c r="D225" s="2" t="str">
        <f>IFERROR(VLOOKUP($B225,Kraftvärmeprod!$B$1:$AH$479,MATCH(D$3,Kraftvärmeprod!$B$1:$AG$1,0),FALSE)/1,"")</f>
        <v/>
      </c>
      <c r="E225">
        <f>IFERROR(VLOOKUP($B225,Kraftvärmeprod!$B$1:$AH$479,MATCH(E$2,Kraftvärmeprod!$B$1:$AG$1,0),FALSE)/1,0)-IFERROR(VLOOKUP($B225,'Slutlig allokering kvv'!$B$2:$AC$462,MATCH(E$3,'Slutlig allokering kvv'!$B$1:$AJ$1,0),FALSE)/1,0)</f>
        <v>0</v>
      </c>
      <c r="F225">
        <f>IFERROR(VLOOKUP($B225,Kraftvärmeprod!$B$1:$AH$479,MATCH(F$2,Kraftvärmeprod!$B$1:$AG$1,0),FALSE)/1,0)-IFERROR(VLOOKUP($B225,'Slutlig allokering kvv'!$B$2:$AC$462,MATCH(F$3,'Slutlig allokering kvv'!$B$1:$AJ$1,0),FALSE)/1,0)</f>
        <v>0</v>
      </c>
      <c r="G225">
        <f>IFERROR(VLOOKUP($B225,Kraftvärmeprod!$B$1:$AH$479,MATCH(G$2,Kraftvärmeprod!$B$1:$AG$1,0),FALSE)/1,0)-IFERROR(VLOOKUP($B225,'Slutlig allokering kvv'!$B$2:$AC$462,MATCH(G$3,'Slutlig allokering kvv'!$B$1:$AJ$1,0),FALSE)/1,0)</f>
        <v>0</v>
      </c>
      <c r="H225">
        <f>IFERROR(VLOOKUP($B225,Kraftvärmeprod!$B$1:$AH$479,MATCH(H$2,Kraftvärmeprod!$B$1:$AG$1,0),FALSE)/1,0)-IFERROR(VLOOKUP($B225,'Slutlig allokering kvv'!$B$2:$AC$462,MATCH(H$3,'Slutlig allokering kvv'!$B$1:$AJ$1,0),FALSE)/1,0)</f>
        <v>0</v>
      </c>
      <c r="I225">
        <f>IFERROR(VLOOKUP($B225,Kraftvärmeprod!$B$1:$AH$479,MATCH(I$2,Kraftvärmeprod!$B$1:$AG$1,0),FALSE)/1,0)-IFERROR(VLOOKUP($B225,'Slutlig allokering kvv'!$B$2:$AC$462,MATCH(I$3,'Slutlig allokering kvv'!$B$1:$AJ$1,0),FALSE)/1,0)</f>
        <v>0</v>
      </c>
      <c r="J225">
        <f>IFERROR(VLOOKUP($B225,Kraftvärmeprod!$B$1:$AH$479,MATCH(J$2,Kraftvärmeprod!$B$1:$AG$1,0),FALSE)/1,0)-IFERROR(VLOOKUP($B225,'Slutlig allokering kvv'!$B$2:$AC$462,MATCH(J$3,'Slutlig allokering kvv'!$B$1:$AJ$1,0),FALSE)/1,0)</f>
        <v>0</v>
      </c>
      <c r="K225">
        <f>IFERROR(VLOOKUP($B225,Kraftvärmeprod!$B$1:$AH$479,MATCH(K$2,Kraftvärmeprod!$B$1:$AG$1,0),FALSE)/1,0)-IFERROR(VLOOKUP($B225,'Slutlig allokering kvv'!$B$2:$AC$462,MATCH(K$3,'Slutlig allokering kvv'!$B$1:$AJ$1,0),FALSE)/1,0)</f>
        <v>0</v>
      </c>
      <c r="L225">
        <f>IFERROR(VLOOKUP($B225,Kraftvärmeprod!$B$1:$AH$479,MATCH(L$2,Kraftvärmeprod!$B$1:$AG$1,0),FALSE)/1,0)-IFERROR(VLOOKUP($B225,'Slutlig allokering kvv'!$B$2:$AC$462,MATCH(L$3,'Slutlig allokering kvv'!$B$1:$AJ$1,0),FALSE)/1,0)</f>
        <v>0</v>
      </c>
      <c r="M225" s="40">
        <f>IFERROR(VLOOKUP($B225,Miljö!$B$1:$S$477,MATCH(M$2,Miljö!$B$1:$X$1,0),FALSE)/1,0)-IFERROR(VLOOKUP($B225,'Slutlig allokering kvv'!$B$2:$AC$462,MATCH(M$3,'Slutlig allokering kvv'!$B$1:$AJ$1,0),FALSE)/1,0)</f>
        <v>0</v>
      </c>
      <c r="N225">
        <f>IFERROR(VLOOKUP($B225,Kraftvärmeprod!$B$1:$AH$479,MATCH(N$2,Kraftvärmeprod!$B$1:$AG$1,0),FALSE)/1,0)-IFERROR(VLOOKUP($B225,'Slutlig allokering kvv'!$B$2:$AC$462,MATCH(N$3,'Slutlig allokering kvv'!$B$1:$AJ$1,0),FALSE)/1,0)</f>
        <v>0</v>
      </c>
      <c r="O225">
        <f>IFERROR(VLOOKUP($B225,Kraftvärmeprod!$B$1:$AH$479,MATCH(O$2,Kraftvärmeprod!$B$1:$AG$1,0),FALSE)/1,0)-IFERROR(VLOOKUP($B225,'Slutlig allokering kvv'!$B$2:$AC$462,MATCH(O$3,'Slutlig allokering kvv'!$B$1:$AJ$1,0),FALSE)/1,0)</f>
        <v>0</v>
      </c>
      <c r="P225">
        <f>IFERROR(VLOOKUP($B225,Kraftvärmeprod!$B$1:$AH$479,MATCH(P$2,Kraftvärmeprod!$B$1:$AG$1,0),FALSE)/1,0)-IFERROR(VLOOKUP($B225,'Slutlig allokering kvv'!$B$2:$AC$462,MATCH(P$3,'Slutlig allokering kvv'!$B$1:$AJ$1,0),FALSE)/1,0)</f>
        <v>0</v>
      </c>
      <c r="Q225">
        <f>IFERROR(VLOOKUP($B225,Kraftvärmeprod!$B$1:$AH$479,MATCH(Q$2,Kraftvärmeprod!$B$1:$AG$1,0),FALSE)/1,0)-IFERROR(VLOOKUP($B225,'Slutlig allokering kvv'!$B$2:$AC$462,MATCH(Q$3,'Slutlig allokering kvv'!$B$1:$AJ$1,0),FALSE)/1,0)</f>
        <v>0</v>
      </c>
      <c r="R225">
        <f>IFERROR(VLOOKUP($B225,Kraftvärmeprod!$B$1:$AH$479,MATCH(R$2,Kraftvärmeprod!$B$1:$AG$1,0),FALSE)/1,0)-IFERROR(VLOOKUP($B225,'Slutlig allokering kvv'!$B$2:$AC$462,MATCH(R$3,'Slutlig allokering kvv'!$B$1:$AJ$1,0),FALSE)/1,0)</f>
        <v>0</v>
      </c>
      <c r="S225">
        <f>IFERROR(VLOOKUP($B225,Kraftvärmeprod!$B$1:$AH$479,MATCH(S$2,Kraftvärmeprod!$B$1:$AG$1,0),FALSE)/1,0)-IFERROR(VLOOKUP($B225,'Slutlig allokering kvv'!$B$2:$AC$462,MATCH(S$3,'Slutlig allokering kvv'!$B$1:$AJ$1,0),FALSE)/1,0)</f>
        <v>0</v>
      </c>
      <c r="T225">
        <f>IFERROR(VLOOKUP($B225,Kraftvärmeprod!$B$1:$AH$479,MATCH(T$2,Kraftvärmeprod!$B$1:$AG$1,0),FALSE)/1,0)-IFERROR(VLOOKUP($B225,'Slutlig allokering kvv'!$B$2:$AC$462,MATCH(T$3,'Slutlig allokering kvv'!$B$1:$AJ$1,0),FALSE)/1,0)</f>
        <v>0</v>
      </c>
      <c r="U225">
        <f>IFERROR(VLOOKUP($B225,Kraftvärmeprod!$B$1:$AH$479,MATCH(U$2,Kraftvärmeprod!$B$1:$AG$1,0),FALSE)/1,0)-IFERROR(VLOOKUP($B225,'Slutlig allokering kvv'!$B$2:$AC$462,MATCH(U$3,'Slutlig allokering kvv'!$B$1:$AJ$1,0),FALSE)/1,0)</f>
        <v>0</v>
      </c>
      <c r="V225">
        <f>IFERROR(VLOOKUP($B225,Kraftvärmeprod!$B$1:$AH$479,MATCH(V$2,Kraftvärmeprod!$B$1:$AG$1,0),FALSE)/1,0)-IFERROR(VLOOKUP($B225,'Slutlig allokering kvv'!$B$2:$AC$462,MATCH(V$3,'Slutlig allokering kvv'!$B$1:$AJ$1,0),FALSE)/1,0)</f>
        <v>0</v>
      </c>
      <c r="W225">
        <f>IFERROR(VLOOKUP($B225,Kraftvärmeprod!$B$1:$AH$479,MATCH(W$2,Kraftvärmeprod!$B$1:$AG$1,0),FALSE)/1,0)-IFERROR(VLOOKUP($B225,'Slutlig allokering kvv'!$B$2:$AC$462,MATCH(W$3,'Slutlig allokering kvv'!$B$1:$AJ$1,0),FALSE)/1,0)</f>
        <v>0</v>
      </c>
      <c r="X225">
        <f>IFERROR(VLOOKUP($B225,Kraftvärmeprod!$B$1:$AH$479,MATCH(X$2,Kraftvärmeprod!$B$1:$AG$1,0),FALSE)/1,0)-IFERROR(VLOOKUP($B225,'Slutlig allokering kvv'!$B$2:$AC$462,MATCH(X$3,'Slutlig allokering kvv'!$B$1:$AJ$1,0),FALSE)/1,0)</f>
        <v>0</v>
      </c>
      <c r="Y225">
        <f>IFERROR(VLOOKUP($B225,Kraftvärmeprod!$B$1:$AH$479,MATCH(Y$2,Kraftvärmeprod!$B$1:$AG$1,0),FALSE)/1,0)-IFERROR(VLOOKUP($B225,'Slutlig allokering kvv'!$B$2:$AC$462,MATCH(Y$3,'Slutlig allokering kvv'!$B$1:$AJ$1,0),FALSE)/1,0)</f>
        <v>0</v>
      </c>
      <c r="Z225">
        <f>IFERROR(VLOOKUP($B225,Kraftvärmeprod!$B$1:$AH$479,MATCH(Z$2,Kraftvärmeprod!$B$1:$AG$1,0),FALSE)/1,0)-IFERROR(VLOOKUP($B225,'Slutlig allokering kvv'!$B$2:$AC$462,MATCH(Z$3,'Slutlig allokering kvv'!$B$1:$AJ$1,0),FALSE)/1,0)</f>
        <v>0</v>
      </c>
      <c r="AA225">
        <f>IFERROR(VLOOKUP($B225,Kraftvärmeprod!$B$1:$AH$479,MATCH(AA$2,Kraftvärmeprod!$B$1:$AG$1,0),FALSE)/1,0)-IFERROR(VLOOKUP($B225,'Slutlig allokering kvv'!$B$2:$AC$462,MATCH(AA$3,'Slutlig allokering kvv'!$B$1:$AJ$1,0),FALSE)/1,0)</f>
        <v>0</v>
      </c>
      <c r="AB225">
        <f>IFERROR(VLOOKUP($B225,Kraftvärmeprod!$B$1:$AH$479,MATCH(AB$2,Kraftvärmeprod!$B$1:$AG$1,0),FALSE)/1,0)-IFERROR(VLOOKUP($B225,'Slutlig allokering kvv'!$B$2:$AC$462,MATCH(AB$3,'Slutlig allokering kvv'!$B$1:$AJ$1,0),FALSE)/1,0)</f>
        <v>0</v>
      </c>
      <c r="AE225">
        <f t="shared" si="6"/>
        <v>0</v>
      </c>
      <c r="AG225">
        <f>IFERROR(VLOOKUP(B225,'Slutlig allokering kvv'!$B$2:$AJ$462,MATCH("Summa justerad allokerad tillförd energi (utan hjälpel och rökgaskondensering):",'Slutlig allokering kvv'!$B$1:$AK$1,0),FALSE)/1,"")</f>
        <v>0</v>
      </c>
      <c r="AI225" s="23" t="str">
        <f>IFERROR(1-VLOOKUP(B225,'Slutlig allokering kvv'!$B$2:$AJ$462,MATCH("Andel av bränsle i kvv som allokerats till värme, exklusive rökgaskondensering och hjälpel",'Slutlig allokering kvv'!$B$1:$AK$1,0),FALSE),"")</f>
        <v/>
      </c>
      <c r="AK225" s="23" t="str">
        <f t="shared" si="7"/>
        <v/>
      </c>
    </row>
    <row r="226" spans="1:37" x14ac:dyDescent="0.25">
      <c r="A226" s="2" t="s">
        <v>322</v>
      </c>
      <c r="B226" s="2" t="s">
        <v>326</v>
      </c>
      <c r="C226" s="2" t="str">
        <f>IFERROR(VLOOKUP($B226,Kraftvärmeprod!$B$1:$AH$479,MATCH(C$3,Kraftvärmeprod!$B$1:$AG$1,0),FALSE)/1,"")</f>
        <v/>
      </c>
      <c r="D226" s="2" t="str">
        <f>IFERROR(VLOOKUP($B226,Kraftvärmeprod!$B$1:$AH$479,MATCH(D$3,Kraftvärmeprod!$B$1:$AG$1,0),FALSE)/1,"")</f>
        <v/>
      </c>
      <c r="E226">
        <f>IFERROR(VLOOKUP($B226,Kraftvärmeprod!$B$1:$AH$479,MATCH(E$2,Kraftvärmeprod!$B$1:$AG$1,0),FALSE)/1,0)-IFERROR(VLOOKUP($B226,'Slutlig allokering kvv'!$B$2:$AC$462,MATCH(E$3,'Slutlig allokering kvv'!$B$1:$AJ$1,0),FALSE)/1,0)</f>
        <v>0</v>
      </c>
      <c r="F226">
        <f>IFERROR(VLOOKUP($B226,Kraftvärmeprod!$B$1:$AH$479,MATCH(F$2,Kraftvärmeprod!$B$1:$AG$1,0),FALSE)/1,0)-IFERROR(VLOOKUP($B226,'Slutlig allokering kvv'!$B$2:$AC$462,MATCH(F$3,'Slutlig allokering kvv'!$B$1:$AJ$1,0),FALSE)/1,0)</f>
        <v>0</v>
      </c>
      <c r="G226">
        <f>IFERROR(VLOOKUP($B226,Kraftvärmeprod!$B$1:$AH$479,MATCH(G$2,Kraftvärmeprod!$B$1:$AG$1,0),FALSE)/1,0)-IFERROR(VLOOKUP($B226,'Slutlig allokering kvv'!$B$2:$AC$462,MATCH(G$3,'Slutlig allokering kvv'!$B$1:$AJ$1,0),FALSE)/1,0)</f>
        <v>0</v>
      </c>
      <c r="H226">
        <f>IFERROR(VLOOKUP($B226,Kraftvärmeprod!$B$1:$AH$479,MATCH(H$2,Kraftvärmeprod!$B$1:$AG$1,0),FALSE)/1,0)-IFERROR(VLOOKUP($B226,'Slutlig allokering kvv'!$B$2:$AC$462,MATCH(H$3,'Slutlig allokering kvv'!$B$1:$AJ$1,0),FALSE)/1,0)</f>
        <v>0</v>
      </c>
      <c r="I226">
        <f>IFERROR(VLOOKUP($B226,Kraftvärmeprod!$B$1:$AH$479,MATCH(I$2,Kraftvärmeprod!$B$1:$AG$1,0),FALSE)/1,0)-IFERROR(VLOOKUP($B226,'Slutlig allokering kvv'!$B$2:$AC$462,MATCH(I$3,'Slutlig allokering kvv'!$B$1:$AJ$1,0),FALSE)/1,0)</f>
        <v>0</v>
      </c>
      <c r="J226">
        <f>IFERROR(VLOOKUP($B226,Kraftvärmeprod!$B$1:$AH$479,MATCH(J$2,Kraftvärmeprod!$B$1:$AG$1,0),FALSE)/1,0)-IFERROR(VLOOKUP($B226,'Slutlig allokering kvv'!$B$2:$AC$462,MATCH(J$3,'Slutlig allokering kvv'!$B$1:$AJ$1,0),FALSE)/1,0)</f>
        <v>0</v>
      </c>
      <c r="K226">
        <f>IFERROR(VLOOKUP($B226,Kraftvärmeprod!$B$1:$AH$479,MATCH(K$2,Kraftvärmeprod!$B$1:$AG$1,0),FALSE)/1,0)-IFERROR(VLOOKUP($B226,'Slutlig allokering kvv'!$B$2:$AC$462,MATCH(K$3,'Slutlig allokering kvv'!$B$1:$AJ$1,0),FALSE)/1,0)</f>
        <v>0</v>
      </c>
      <c r="L226">
        <f>IFERROR(VLOOKUP($B226,Kraftvärmeprod!$B$1:$AH$479,MATCH(L$2,Kraftvärmeprod!$B$1:$AG$1,0),FALSE)/1,0)-IFERROR(VLOOKUP($B226,'Slutlig allokering kvv'!$B$2:$AC$462,MATCH(L$3,'Slutlig allokering kvv'!$B$1:$AJ$1,0),FALSE)/1,0)</f>
        <v>0</v>
      </c>
      <c r="M226" s="40">
        <f>IFERROR(VLOOKUP($B226,Miljö!$B$1:$S$477,MATCH(M$2,Miljö!$B$1:$X$1,0),FALSE)/1,0)-IFERROR(VLOOKUP($B226,'Slutlig allokering kvv'!$B$2:$AC$462,MATCH(M$3,'Slutlig allokering kvv'!$B$1:$AJ$1,0),FALSE)/1,0)</f>
        <v>0</v>
      </c>
      <c r="N226">
        <f>IFERROR(VLOOKUP($B226,Kraftvärmeprod!$B$1:$AH$479,MATCH(N$2,Kraftvärmeprod!$B$1:$AG$1,0),FALSE)/1,0)-IFERROR(VLOOKUP($B226,'Slutlig allokering kvv'!$B$2:$AC$462,MATCH(N$3,'Slutlig allokering kvv'!$B$1:$AJ$1,0),FALSE)/1,0)</f>
        <v>0</v>
      </c>
      <c r="O226">
        <f>IFERROR(VLOOKUP($B226,Kraftvärmeprod!$B$1:$AH$479,MATCH(O$2,Kraftvärmeprod!$B$1:$AG$1,0),FALSE)/1,0)-IFERROR(VLOOKUP($B226,'Slutlig allokering kvv'!$B$2:$AC$462,MATCH(O$3,'Slutlig allokering kvv'!$B$1:$AJ$1,0),FALSE)/1,0)</f>
        <v>0</v>
      </c>
      <c r="P226">
        <f>IFERROR(VLOOKUP($B226,Kraftvärmeprod!$B$1:$AH$479,MATCH(P$2,Kraftvärmeprod!$B$1:$AG$1,0),FALSE)/1,0)-IFERROR(VLOOKUP($B226,'Slutlig allokering kvv'!$B$2:$AC$462,MATCH(P$3,'Slutlig allokering kvv'!$B$1:$AJ$1,0),FALSE)/1,0)</f>
        <v>0</v>
      </c>
      <c r="Q226">
        <f>IFERROR(VLOOKUP($B226,Kraftvärmeprod!$B$1:$AH$479,MATCH(Q$2,Kraftvärmeprod!$B$1:$AG$1,0),FALSE)/1,0)-IFERROR(VLOOKUP($B226,'Slutlig allokering kvv'!$B$2:$AC$462,MATCH(Q$3,'Slutlig allokering kvv'!$B$1:$AJ$1,0),FALSE)/1,0)</f>
        <v>0</v>
      </c>
      <c r="R226">
        <f>IFERROR(VLOOKUP($B226,Kraftvärmeprod!$B$1:$AH$479,MATCH(R$2,Kraftvärmeprod!$B$1:$AG$1,0),FALSE)/1,0)-IFERROR(VLOOKUP($B226,'Slutlig allokering kvv'!$B$2:$AC$462,MATCH(R$3,'Slutlig allokering kvv'!$B$1:$AJ$1,0),FALSE)/1,0)</f>
        <v>0</v>
      </c>
      <c r="S226">
        <f>IFERROR(VLOOKUP($B226,Kraftvärmeprod!$B$1:$AH$479,MATCH(S$2,Kraftvärmeprod!$B$1:$AG$1,0),FALSE)/1,0)-IFERROR(VLOOKUP($B226,'Slutlig allokering kvv'!$B$2:$AC$462,MATCH(S$3,'Slutlig allokering kvv'!$B$1:$AJ$1,0),FALSE)/1,0)</f>
        <v>0</v>
      </c>
      <c r="T226">
        <f>IFERROR(VLOOKUP($B226,Kraftvärmeprod!$B$1:$AH$479,MATCH(T$2,Kraftvärmeprod!$B$1:$AG$1,0),FALSE)/1,0)-IFERROR(VLOOKUP($B226,'Slutlig allokering kvv'!$B$2:$AC$462,MATCH(T$3,'Slutlig allokering kvv'!$B$1:$AJ$1,0),FALSE)/1,0)</f>
        <v>0</v>
      </c>
      <c r="U226">
        <f>IFERROR(VLOOKUP($B226,Kraftvärmeprod!$B$1:$AH$479,MATCH(U$2,Kraftvärmeprod!$B$1:$AG$1,0),FALSE)/1,0)-IFERROR(VLOOKUP($B226,'Slutlig allokering kvv'!$B$2:$AC$462,MATCH(U$3,'Slutlig allokering kvv'!$B$1:$AJ$1,0),FALSE)/1,0)</f>
        <v>0</v>
      </c>
      <c r="V226">
        <f>IFERROR(VLOOKUP($B226,Kraftvärmeprod!$B$1:$AH$479,MATCH(V$2,Kraftvärmeprod!$B$1:$AG$1,0),FALSE)/1,0)-IFERROR(VLOOKUP($B226,'Slutlig allokering kvv'!$B$2:$AC$462,MATCH(V$3,'Slutlig allokering kvv'!$B$1:$AJ$1,0),FALSE)/1,0)</f>
        <v>0</v>
      </c>
      <c r="W226">
        <f>IFERROR(VLOOKUP($B226,Kraftvärmeprod!$B$1:$AH$479,MATCH(W$2,Kraftvärmeprod!$B$1:$AG$1,0),FALSE)/1,0)-IFERROR(VLOOKUP($B226,'Slutlig allokering kvv'!$B$2:$AC$462,MATCH(W$3,'Slutlig allokering kvv'!$B$1:$AJ$1,0),FALSE)/1,0)</f>
        <v>0</v>
      </c>
      <c r="X226">
        <f>IFERROR(VLOOKUP($B226,Kraftvärmeprod!$B$1:$AH$479,MATCH(X$2,Kraftvärmeprod!$B$1:$AG$1,0),FALSE)/1,0)-IFERROR(VLOOKUP($B226,'Slutlig allokering kvv'!$B$2:$AC$462,MATCH(X$3,'Slutlig allokering kvv'!$B$1:$AJ$1,0),FALSE)/1,0)</f>
        <v>0</v>
      </c>
      <c r="Y226">
        <f>IFERROR(VLOOKUP($B226,Kraftvärmeprod!$B$1:$AH$479,MATCH(Y$2,Kraftvärmeprod!$B$1:$AG$1,0),FALSE)/1,0)-IFERROR(VLOOKUP($B226,'Slutlig allokering kvv'!$B$2:$AC$462,MATCH(Y$3,'Slutlig allokering kvv'!$B$1:$AJ$1,0),FALSE)/1,0)</f>
        <v>0</v>
      </c>
      <c r="Z226">
        <f>IFERROR(VLOOKUP($B226,Kraftvärmeprod!$B$1:$AH$479,MATCH(Z$2,Kraftvärmeprod!$B$1:$AG$1,0),FALSE)/1,0)-IFERROR(VLOOKUP($B226,'Slutlig allokering kvv'!$B$2:$AC$462,MATCH(Z$3,'Slutlig allokering kvv'!$B$1:$AJ$1,0),FALSE)/1,0)</f>
        <v>0</v>
      </c>
      <c r="AA226">
        <f>IFERROR(VLOOKUP($B226,Kraftvärmeprod!$B$1:$AH$479,MATCH(AA$2,Kraftvärmeprod!$B$1:$AG$1,0),FALSE)/1,0)-IFERROR(VLOOKUP($B226,'Slutlig allokering kvv'!$B$2:$AC$462,MATCH(AA$3,'Slutlig allokering kvv'!$B$1:$AJ$1,0),FALSE)/1,0)</f>
        <v>0</v>
      </c>
      <c r="AB226">
        <f>IFERROR(VLOOKUP($B226,Kraftvärmeprod!$B$1:$AH$479,MATCH(AB$2,Kraftvärmeprod!$B$1:$AG$1,0),FALSE)/1,0)-IFERROR(VLOOKUP($B226,'Slutlig allokering kvv'!$B$2:$AC$462,MATCH(AB$3,'Slutlig allokering kvv'!$B$1:$AJ$1,0),FALSE)/1,0)</f>
        <v>0</v>
      </c>
      <c r="AE226">
        <f t="shared" si="6"/>
        <v>0</v>
      </c>
      <c r="AG226">
        <f>IFERROR(VLOOKUP(B226,'Slutlig allokering kvv'!$B$2:$AJ$462,MATCH("Summa justerad allokerad tillförd energi (utan hjälpel och rökgaskondensering):",'Slutlig allokering kvv'!$B$1:$AK$1,0),FALSE)/1,"")</f>
        <v>0</v>
      </c>
      <c r="AI226" s="23" t="str">
        <f>IFERROR(1-VLOOKUP(B226,'Slutlig allokering kvv'!$B$2:$AJ$462,MATCH("Andel av bränsle i kvv som allokerats till värme, exklusive rökgaskondensering och hjälpel",'Slutlig allokering kvv'!$B$1:$AK$1,0),FALSE),"")</f>
        <v/>
      </c>
      <c r="AK226" s="23" t="str">
        <f t="shared" si="7"/>
        <v/>
      </c>
    </row>
    <row r="227" spans="1:37" x14ac:dyDescent="0.25">
      <c r="A227" s="2" t="s">
        <v>327</v>
      </c>
      <c r="B227" s="11" t="s">
        <v>992</v>
      </c>
      <c r="C227" s="2" t="str">
        <f>IFERROR(VLOOKUP($B227,Kraftvärmeprod!$B$1:$AH$479,MATCH(C$3,Kraftvärmeprod!$B$1:$AG$1,0),FALSE)/1,"")</f>
        <v/>
      </c>
      <c r="D227" s="2" t="str">
        <f>IFERROR(VLOOKUP($B227,Kraftvärmeprod!$B$1:$AH$479,MATCH(D$3,Kraftvärmeprod!$B$1:$AG$1,0),FALSE)/1,"")</f>
        <v/>
      </c>
      <c r="E227">
        <f>IFERROR(VLOOKUP($B227,Kraftvärmeprod!$B$1:$AH$479,MATCH(E$2,Kraftvärmeprod!$B$1:$AG$1,0),FALSE)/1,0)-IFERROR(VLOOKUP($B227,'Slutlig allokering kvv'!$B$2:$AC$462,MATCH(E$3,'Slutlig allokering kvv'!$B$1:$AJ$1,0),FALSE)/1,0)</f>
        <v>0</v>
      </c>
      <c r="F227">
        <f>IFERROR(VLOOKUP($B227,Kraftvärmeprod!$B$1:$AH$479,MATCH(F$2,Kraftvärmeprod!$B$1:$AG$1,0),FALSE)/1,0)-IFERROR(VLOOKUP($B227,'Slutlig allokering kvv'!$B$2:$AC$462,MATCH(F$3,'Slutlig allokering kvv'!$B$1:$AJ$1,0),FALSE)/1,0)</f>
        <v>0</v>
      </c>
      <c r="G227">
        <f>IFERROR(VLOOKUP($B227,Kraftvärmeprod!$B$1:$AH$479,MATCH(G$2,Kraftvärmeprod!$B$1:$AG$1,0),FALSE)/1,0)-IFERROR(VLOOKUP($B227,'Slutlig allokering kvv'!$B$2:$AC$462,MATCH(G$3,'Slutlig allokering kvv'!$B$1:$AJ$1,0),FALSE)/1,0)</f>
        <v>0</v>
      </c>
      <c r="H227">
        <f>IFERROR(VLOOKUP($B227,Kraftvärmeprod!$B$1:$AH$479,MATCH(H$2,Kraftvärmeprod!$B$1:$AG$1,0),FALSE)/1,0)-IFERROR(VLOOKUP($B227,'Slutlig allokering kvv'!$B$2:$AC$462,MATCH(H$3,'Slutlig allokering kvv'!$B$1:$AJ$1,0),FALSE)/1,0)</f>
        <v>0</v>
      </c>
      <c r="I227">
        <f>IFERROR(VLOOKUP($B227,Kraftvärmeprod!$B$1:$AH$479,MATCH(I$2,Kraftvärmeprod!$B$1:$AG$1,0),FALSE)/1,0)-IFERROR(VLOOKUP($B227,'Slutlig allokering kvv'!$B$2:$AC$462,MATCH(I$3,'Slutlig allokering kvv'!$B$1:$AJ$1,0),FALSE)/1,0)</f>
        <v>0</v>
      </c>
      <c r="J227">
        <f>IFERROR(VLOOKUP($B227,Kraftvärmeprod!$B$1:$AH$479,MATCH(J$2,Kraftvärmeprod!$B$1:$AG$1,0),FALSE)/1,0)-IFERROR(VLOOKUP($B227,'Slutlig allokering kvv'!$B$2:$AC$462,MATCH(J$3,'Slutlig allokering kvv'!$B$1:$AJ$1,0),FALSE)/1,0)</f>
        <v>0</v>
      </c>
      <c r="K227">
        <f>IFERROR(VLOOKUP($B227,Kraftvärmeprod!$B$1:$AH$479,MATCH(K$2,Kraftvärmeprod!$B$1:$AG$1,0),FALSE)/1,0)-IFERROR(VLOOKUP($B227,'Slutlig allokering kvv'!$B$2:$AC$462,MATCH(K$3,'Slutlig allokering kvv'!$B$1:$AJ$1,0),FALSE)/1,0)</f>
        <v>0</v>
      </c>
      <c r="L227">
        <f>IFERROR(VLOOKUP($B227,Kraftvärmeprod!$B$1:$AH$479,MATCH(L$2,Kraftvärmeprod!$B$1:$AG$1,0),FALSE)/1,0)-IFERROR(VLOOKUP($B227,'Slutlig allokering kvv'!$B$2:$AC$462,MATCH(L$3,'Slutlig allokering kvv'!$B$1:$AJ$1,0),FALSE)/1,0)</f>
        <v>0</v>
      </c>
      <c r="M227" s="40">
        <f>IFERROR(VLOOKUP($B227,Miljö!$B$1:$S$477,MATCH(M$2,Miljö!$B$1:$X$1,0),FALSE)/1,0)-IFERROR(VLOOKUP($B227,'Slutlig allokering kvv'!$B$2:$AC$462,MATCH(M$3,'Slutlig allokering kvv'!$B$1:$AJ$1,0),FALSE)/1,0)</f>
        <v>0</v>
      </c>
      <c r="N227">
        <f>IFERROR(VLOOKUP($B227,Kraftvärmeprod!$B$1:$AH$479,MATCH(N$2,Kraftvärmeprod!$B$1:$AG$1,0),FALSE)/1,0)-IFERROR(VLOOKUP($B227,'Slutlig allokering kvv'!$B$2:$AC$462,MATCH(N$3,'Slutlig allokering kvv'!$B$1:$AJ$1,0),FALSE)/1,0)</f>
        <v>0</v>
      </c>
      <c r="O227">
        <f>IFERROR(VLOOKUP($B227,Kraftvärmeprod!$B$1:$AH$479,MATCH(O$2,Kraftvärmeprod!$B$1:$AG$1,0),FALSE)/1,0)-IFERROR(VLOOKUP($B227,'Slutlig allokering kvv'!$B$2:$AC$462,MATCH(O$3,'Slutlig allokering kvv'!$B$1:$AJ$1,0),FALSE)/1,0)</f>
        <v>0</v>
      </c>
      <c r="P227">
        <f>IFERROR(VLOOKUP($B227,Kraftvärmeprod!$B$1:$AH$479,MATCH(P$2,Kraftvärmeprod!$B$1:$AG$1,0),FALSE)/1,0)-IFERROR(VLOOKUP($B227,'Slutlig allokering kvv'!$B$2:$AC$462,MATCH(P$3,'Slutlig allokering kvv'!$B$1:$AJ$1,0),FALSE)/1,0)</f>
        <v>0</v>
      </c>
      <c r="Q227">
        <f>IFERROR(VLOOKUP($B227,Kraftvärmeprod!$B$1:$AH$479,MATCH(Q$2,Kraftvärmeprod!$B$1:$AG$1,0),FALSE)/1,0)-IFERROR(VLOOKUP($B227,'Slutlig allokering kvv'!$B$2:$AC$462,MATCH(Q$3,'Slutlig allokering kvv'!$B$1:$AJ$1,0),FALSE)/1,0)</f>
        <v>0</v>
      </c>
      <c r="R227">
        <f>IFERROR(VLOOKUP($B227,Kraftvärmeprod!$B$1:$AH$479,MATCH(R$2,Kraftvärmeprod!$B$1:$AG$1,0),FALSE)/1,0)-IFERROR(VLOOKUP($B227,'Slutlig allokering kvv'!$B$2:$AC$462,MATCH(R$3,'Slutlig allokering kvv'!$B$1:$AJ$1,0),FALSE)/1,0)</f>
        <v>0</v>
      </c>
      <c r="S227">
        <f>IFERROR(VLOOKUP($B227,Kraftvärmeprod!$B$1:$AH$479,MATCH(S$2,Kraftvärmeprod!$B$1:$AG$1,0),FALSE)/1,0)-IFERROR(VLOOKUP($B227,'Slutlig allokering kvv'!$B$2:$AC$462,MATCH(S$3,'Slutlig allokering kvv'!$B$1:$AJ$1,0),FALSE)/1,0)</f>
        <v>0</v>
      </c>
      <c r="T227">
        <f>IFERROR(VLOOKUP($B227,Kraftvärmeprod!$B$1:$AH$479,MATCH(T$2,Kraftvärmeprod!$B$1:$AG$1,0),FALSE)/1,0)-IFERROR(VLOOKUP($B227,'Slutlig allokering kvv'!$B$2:$AC$462,MATCH(T$3,'Slutlig allokering kvv'!$B$1:$AJ$1,0),FALSE)/1,0)</f>
        <v>0</v>
      </c>
      <c r="U227">
        <f>IFERROR(VLOOKUP($B227,Kraftvärmeprod!$B$1:$AH$479,MATCH(U$2,Kraftvärmeprod!$B$1:$AG$1,0),FALSE)/1,0)-IFERROR(VLOOKUP($B227,'Slutlig allokering kvv'!$B$2:$AC$462,MATCH(U$3,'Slutlig allokering kvv'!$B$1:$AJ$1,0),FALSE)/1,0)</f>
        <v>0</v>
      </c>
      <c r="V227">
        <f>IFERROR(VLOOKUP($B227,Kraftvärmeprod!$B$1:$AH$479,MATCH(V$2,Kraftvärmeprod!$B$1:$AG$1,0),FALSE)/1,0)-IFERROR(VLOOKUP($B227,'Slutlig allokering kvv'!$B$2:$AC$462,MATCH(V$3,'Slutlig allokering kvv'!$B$1:$AJ$1,0),FALSE)/1,0)</f>
        <v>0</v>
      </c>
      <c r="W227">
        <f>IFERROR(VLOOKUP($B227,Kraftvärmeprod!$B$1:$AH$479,MATCH(W$2,Kraftvärmeprod!$B$1:$AG$1,0),FALSE)/1,0)-IFERROR(VLOOKUP($B227,'Slutlig allokering kvv'!$B$2:$AC$462,MATCH(W$3,'Slutlig allokering kvv'!$B$1:$AJ$1,0),FALSE)/1,0)</f>
        <v>0</v>
      </c>
      <c r="X227">
        <f>IFERROR(VLOOKUP($B227,Kraftvärmeprod!$B$1:$AH$479,MATCH(X$2,Kraftvärmeprod!$B$1:$AG$1,0),FALSE)/1,0)-IFERROR(VLOOKUP($B227,'Slutlig allokering kvv'!$B$2:$AC$462,MATCH(X$3,'Slutlig allokering kvv'!$B$1:$AJ$1,0),FALSE)/1,0)</f>
        <v>0</v>
      </c>
      <c r="Y227">
        <f>IFERROR(VLOOKUP($B227,Kraftvärmeprod!$B$1:$AH$479,MATCH(Y$2,Kraftvärmeprod!$B$1:$AG$1,0),FALSE)/1,0)-IFERROR(VLOOKUP($B227,'Slutlig allokering kvv'!$B$2:$AC$462,MATCH(Y$3,'Slutlig allokering kvv'!$B$1:$AJ$1,0),FALSE)/1,0)</f>
        <v>0</v>
      </c>
      <c r="Z227">
        <f>IFERROR(VLOOKUP($B227,Kraftvärmeprod!$B$1:$AH$479,MATCH(Z$2,Kraftvärmeprod!$B$1:$AG$1,0),FALSE)/1,0)-IFERROR(VLOOKUP($B227,'Slutlig allokering kvv'!$B$2:$AC$462,MATCH(Z$3,'Slutlig allokering kvv'!$B$1:$AJ$1,0),FALSE)/1,0)</f>
        <v>0</v>
      </c>
      <c r="AA227">
        <f>IFERROR(VLOOKUP($B227,Kraftvärmeprod!$B$1:$AH$479,MATCH(AA$2,Kraftvärmeprod!$B$1:$AG$1,0),FALSE)/1,0)-IFERROR(VLOOKUP($B227,'Slutlig allokering kvv'!$B$2:$AC$462,MATCH(AA$3,'Slutlig allokering kvv'!$B$1:$AJ$1,0),FALSE)/1,0)</f>
        <v>0</v>
      </c>
      <c r="AB227">
        <f>IFERROR(VLOOKUP($B227,Kraftvärmeprod!$B$1:$AH$479,MATCH(AB$2,Kraftvärmeprod!$B$1:$AG$1,0),FALSE)/1,0)-IFERROR(VLOOKUP($B227,'Slutlig allokering kvv'!$B$2:$AC$462,MATCH(AB$3,'Slutlig allokering kvv'!$B$1:$AJ$1,0),FALSE)/1,0)</f>
        <v>0</v>
      </c>
      <c r="AE227">
        <f t="shared" si="6"/>
        <v>0</v>
      </c>
      <c r="AG227">
        <f>IFERROR(VLOOKUP(B227,'Slutlig allokering kvv'!$B$2:$AJ$462,MATCH("Summa justerad allokerad tillförd energi (utan hjälpel och rökgaskondensering):",'Slutlig allokering kvv'!$B$1:$AK$1,0),FALSE)/1,"")</f>
        <v>0</v>
      </c>
      <c r="AI227" s="23" t="str">
        <f>IFERROR(1-VLOOKUP(B227,'Slutlig allokering kvv'!$B$2:$AJ$462,MATCH("Andel av bränsle i kvv som allokerats till värme, exklusive rökgaskondensering och hjälpel",'Slutlig allokering kvv'!$B$1:$AK$1,0),FALSE),"")</f>
        <v/>
      </c>
      <c r="AK227" s="23" t="str">
        <f t="shared" si="7"/>
        <v/>
      </c>
    </row>
    <row r="228" spans="1:37" x14ac:dyDescent="0.25">
      <c r="A228" s="2" t="s">
        <v>329</v>
      </c>
      <c r="B228" s="2" t="s">
        <v>330</v>
      </c>
      <c r="C228" s="2" t="str">
        <f>IFERROR(VLOOKUP($B228,Kraftvärmeprod!$B$1:$AH$479,MATCH(C$3,Kraftvärmeprod!$B$1:$AG$1,0),FALSE)/1,"")</f>
        <v/>
      </c>
      <c r="D228" s="2" t="str">
        <f>IFERROR(VLOOKUP($B228,Kraftvärmeprod!$B$1:$AH$479,MATCH(D$3,Kraftvärmeprod!$B$1:$AG$1,0),FALSE)/1,"")</f>
        <v/>
      </c>
      <c r="E228">
        <f>IFERROR(VLOOKUP($B228,Kraftvärmeprod!$B$1:$AH$479,MATCH(E$2,Kraftvärmeprod!$B$1:$AG$1,0),FALSE)/1,0)-IFERROR(VLOOKUP($B228,'Slutlig allokering kvv'!$B$2:$AC$462,MATCH(E$3,'Slutlig allokering kvv'!$B$1:$AJ$1,0),FALSE)/1,0)</f>
        <v>0</v>
      </c>
      <c r="F228">
        <f>IFERROR(VLOOKUP($B228,Kraftvärmeprod!$B$1:$AH$479,MATCH(F$2,Kraftvärmeprod!$B$1:$AG$1,0),FALSE)/1,0)-IFERROR(VLOOKUP($B228,'Slutlig allokering kvv'!$B$2:$AC$462,MATCH(F$3,'Slutlig allokering kvv'!$B$1:$AJ$1,0),FALSE)/1,0)</f>
        <v>0</v>
      </c>
      <c r="G228">
        <f>IFERROR(VLOOKUP($B228,Kraftvärmeprod!$B$1:$AH$479,MATCH(G$2,Kraftvärmeprod!$B$1:$AG$1,0),FALSE)/1,0)-IFERROR(VLOOKUP($B228,'Slutlig allokering kvv'!$B$2:$AC$462,MATCH(G$3,'Slutlig allokering kvv'!$B$1:$AJ$1,0),FALSE)/1,0)</f>
        <v>0</v>
      </c>
      <c r="H228">
        <f>IFERROR(VLOOKUP($B228,Kraftvärmeprod!$B$1:$AH$479,MATCH(H$2,Kraftvärmeprod!$B$1:$AG$1,0),FALSE)/1,0)-IFERROR(VLOOKUP($B228,'Slutlig allokering kvv'!$B$2:$AC$462,MATCH(H$3,'Slutlig allokering kvv'!$B$1:$AJ$1,0),FALSE)/1,0)</f>
        <v>0</v>
      </c>
      <c r="I228">
        <f>IFERROR(VLOOKUP($B228,Kraftvärmeprod!$B$1:$AH$479,MATCH(I$2,Kraftvärmeprod!$B$1:$AG$1,0),FALSE)/1,0)-IFERROR(VLOOKUP($B228,'Slutlig allokering kvv'!$B$2:$AC$462,MATCH(I$3,'Slutlig allokering kvv'!$B$1:$AJ$1,0),FALSE)/1,0)</f>
        <v>0</v>
      </c>
      <c r="J228">
        <f>IFERROR(VLOOKUP($B228,Kraftvärmeprod!$B$1:$AH$479,MATCH(J$2,Kraftvärmeprod!$B$1:$AG$1,0),FALSE)/1,0)-IFERROR(VLOOKUP($B228,'Slutlig allokering kvv'!$B$2:$AC$462,MATCH(J$3,'Slutlig allokering kvv'!$B$1:$AJ$1,0),FALSE)/1,0)</f>
        <v>0</v>
      </c>
      <c r="K228">
        <f>IFERROR(VLOOKUP($B228,Kraftvärmeprod!$B$1:$AH$479,MATCH(K$2,Kraftvärmeprod!$B$1:$AG$1,0),FALSE)/1,0)-IFERROR(VLOOKUP($B228,'Slutlig allokering kvv'!$B$2:$AC$462,MATCH(K$3,'Slutlig allokering kvv'!$B$1:$AJ$1,0),FALSE)/1,0)</f>
        <v>0</v>
      </c>
      <c r="L228">
        <f>IFERROR(VLOOKUP($B228,Kraftvärmeprod!$B$1:$AH$479,MATCH(L$2,Kraftvärmeprod!$B$1:$AG$1,0),FALSE)/1,0)-IFERROR(VLOOKUP($B228,'Slutlig allokering kvv'!$B$2:$AC$462,MATCH(L$3,'Slutlig allokering kvv'!$B$1:$AJ$1,0),FALSE)/1,0)</f>
        <v>0</v>
      </c>
      <c r="M228" s="40">
        <f>IFERROR(VLOOKUP($B228,Miljö!$B$1:$S$477,MATCH(M$2,Miljö!$B$1:$X$1,0),FALSE)/1,0)-IFERROR(VLOOKUP($B228,'Slutlig allokering kvv'!$B$2:$AC$462,MATCH(M$3,'Slutlig allokering kvv'!$B$1:$AJ$1,0),FALSE)/1,0)</f>
        <v>0</v>
      </c>
      <c r="N228">
        <f>IFERROR(VLOOKUP($B228,Kraftvärmeprod!$B$1:$AH$479,MATCH(N$2,Kraftvärmeprod!$B$1:$AG$1,0),FALSE)/1,0)-IFERROR(VLOOKUP($B228,'Slutlig allokering kvv'!$B$2:$AC$462,MATCH(N$3,'Slutlig allokering kvv'!$B$1:$AJ$1,0),FALSE)/1,0)</f>
        <v>0</v>
      </c>
      <c r="O228">
        <f>IFERROR(VLOOKUP($B228,Kraftvärmeprod!$B$1:$AH$479,MATCH(O$2,Kraftvärmeprod!$B$1:$AG$1,0),FALSE)/1,0)-IFERROR(VLOOKUP($B228,'Slutlig allokering kvv'!$B$2:$AC$462,MATCH(O$3,'Slutlig allokering kvv'!$B$1:$AJ$1,0),FALSE)/1,0)</f>
        <v>0</v>
      </c>
      <c r="P228">
        <f>IFERROR(VLOOKUP($B228,Kraftvärmeprod!$B$1:$AH$479,MATCH(P$2,Kraftvärmeprod!$B$1:$AG$1,0),FALSE)/1,0)-IFERROR(VLOOKUP($B228,'Slutlig allokering kvv'!$B$2:$AC$462,MATCH(P$3,'Slutlig allokering kvv'!$B$1:$AJ$1,0),FALSE)/1,0)</f>
        <v>0</v>
      </c>
      <c r="Q228">
        <f>IFERROR(VLOOKUP($B228,Kraftvärmeprod!$B$1:$AH$479,MATCH(Q$2,Kraftvärmeprod!$B$1:$AG$1,0),FALSE)/1,0)-IFERROR(VLOOKUP($B228,'Slutlig allokering kvv'!$B$2:$AC$462,MATCH(Q$3,'Slutlig allokering kvv'!$B$1:$AJ$1,0),FALSE)/1,0)</f>
        <v>0</v>
      </c>
      <c r="R228">
        <f>IFERROR(VLOOKUP($B228,Kraftvärmeprod!$B$1:$AH$479,MATCH(R$2,Kraftvärmeprod!$B$1:$AG$1,0),FALSE)/1,0)-IFERROR(VLOOKUP($B228,'Slutlig allokering kvv'!$B$2:$AC$462,MATCH(R$3,'Slutlig allokering kvv'!$B$1:$AJ$1,0),FALSE)/1,0)</f>
        <v>0</v>
      </c>
      <c r="S228">
        <f>IFERROR(VLOOKUP($B228,Kraftvärmeprod!$B$1:$AH$479,MATCH(S$2,Kraftvärmeprod!$B$1:$AG$1,0),FALSE)/1,0)-IFERROR(VLOOKUP($B228,'Slutlig allokering kvv'!$B$2:$AC$462,MATCH(S$3,'Slutlig allokering kvv'!$B$1:$AJ$1,0),FALSE)/1,0)</f>
        <v>0</v>
      </c>
      <c r="T228">
        <f>IFERROR(VLOOKUP($B228,Kraftvärmeprod!$B$1:$AH$479,MATCH(T$2,Kraftvärmeprod!$B$1:$AG$1,0),FALSE)/1,0)-IFERROR(VLOOKUP($B228,'Slutlig allokering kvv'!$B$2:$AC$462,MATCH(T$3,'Slutlig allokering kvv'!$B$1:$AJ$1,0),FALSE)/1,0)</f>
        <v>0</v>
      </c>
      <c r="U228">
        <f>IFERROR(VLOOKUP($B228,Kraftvärmeprod!$B$1:$AH$479,MATCH(U$2,Kraftvärmeprod!$B$1:$AG$1,0),FALSE)/1,0)-IFERROR(VLOOKUP($B228,'Slutlig allokering kvv'!$B$2:$AC$462,MATCH(U$3,'Slutlig allokering kvv'!$B$1:$AJ$1,0),FALSE)/1,0)</f>
        <v>0</v>
      </c>
      <c r="V228">
        <f>IFERROR(VLOOKUP($B228,Kraftvärmeprod!$B$1:$AH$479,MATCH(V$2,Kraftvärmeprod!$B$1:$AG$1,0),FALSE)/1,0)-IFERROR(VLOOKUP($B228,'Slutlig allokering kvv'!$B$2:$AC$462,MATCH(V$3,'Slutlig allokering kvv'!$B$1:$AJ$1,0),FALSE)/1,0)</f>
        <v>0</v>
      </c>
      <c r="W228">
        <f>IFERROR(VLOOKUP($B228,Kraftvärmeprod!$B$1:$AH$479,MATCH(W$2,Kraftvärmeprod!$B$1:$AG$1,0),FALSE)/1,0)-IFERROR(VLOOKUP($B228,'Slutlig allokering kvv'!$B$2:$AC$462,MATCH(W$3,'Slutlig allokering kvv'!$B$1:$AJ$1,0),FALSE)/1,0)</f>
        <v>0</v>
      </c>
      <c r="X228">
        <f>IFERROR(VLOOKUP($B228,Kraftvärmeprod!$B$1:$AH$479,MATCH(X$2,Kraftvärmeprod!$B$1:$AG$1,0),FALSE)/1,0)-IFERROR(VLOOKUP($B228,'Slutlig allokering kvv'!$B$2:$AC$462,MATCH(X$3,'Slutlig allokering kvv'!$B$1:$AJ$1,0),FALSE)/1,0)</f>
        <v>0</v>
      </c>
      <c r="Y228">
        <f>IFERROR(VLOOKUP($B228,Kraftvärmeprod!$B$1:$AH$479,MATCH(Y$2,Kraftvärmeprod!$B$1:$AG$1,0),FALSE)/1,0)-IFERROR(VLOOKUP($B228,'Slutlig allokering kvv'!$B$2:$AC$462,MATCH(Y$3,'Slutlig allokering kvv'!$B$1:$AJ$1,0),FALSE)/1,0)</f>
        <v>0</v>
      </c>
      <c r="Z228">
        <f>IFERROR(VLOOKUP($B228,Kraftvärmeprod!$B$1:$AH$479,MATCH(Z$2,Kraftvärmeprod!$B$1:$AG$1,0),FALSE)/1,0)-IFERROR(VLOOKUP($B228,'Slutlig allokering kvv'!$B$2:$AC$462,MATCH(Z$3,'Slutlig allokering kvv'!$B$1:$AJ$1,0),FALSE)/1,0)</f>
        <v>0</v>
      </c>
      <c r="AA228">
        <f>IFERROR(VLOOKUP($B228,Kraftvärmeprod!$B$1:$AH$479,MATCH(AA$2,Kraftvärmeprod!$B$1:$AG$1,0),FALSE)/1,0)-IFERROR(VLOOKUP($B228,'Slutlig allokering kvv'!$B$2:$AC$462,MATCH(AA$3,'Slutlig allokering kvv'!$B$1:$AJ$1,0),FALSE)/1,0)</f>
        <v>0</v>
      </c>
      <c r="AB228">
        <f>IFERROR(VLOOKUP($B228,Kraftvärmeprod!$B$1:$AH$479,MATCH(AB$2,Kraftvärmeprod!$B$1:$AG$1,0),FALSE)/1,0)-IFERROR(VLOOKUP($B228,'Slutlig allokering kvv'!$B$2:$AC$462,MATCH(AB$3,'Slutlig allokering kvv'!$B$1:$AJ$1,0),FALSE)/1,0)</f>
        <v>0</v>
      </c>
      <c r="AE228">
        <f t="shared" si="6"/>
        <v>0</v>
      </c>
      <c r="AG228">
        <f>IFERROR(VLOOKUP(B228,'Slutlig allokering kvv'!$B$2:$AJ$462,MATCH("Summa justerad allokerad tillförd energi (utan hjälpel och rökgaskondensering):",'Slutlig allokering kvv'!$B$1:$AK$1,0),FALSE)/1,"")</f>
        <v>0</v>
      </c>
      <c r="AI228" s="23" t="str">
        <f>IFERROR(1-VLOOKUP(B228,'Slutlig allokering kvv'!$B$2:$AJ$462,MATCH("Andel av bränsle i kvv som allokerats till värme, exklusive rökgaskondensering och hjälpel",'Slutlig allokering kvv'!$B$1:$AK$1,0),FALSE),"")</f>
        <v/>
      </c>
      <c r="AK228" s="23" t="str">
        <f t="shared" si="7"/>
        <v/>
      </c>
    </row>
    <row r="229" spans="1:37" x14ac:dyDescent="0.25">
      <c r="A229" s="2" t="s">
        <v>331</v>
      </c>
      <c r="B229" s="2" t="s">
        <v>332</v>
      </c>
      <c r="C229" s="2" t="str">
        <f>IFERROR(VLOOKUP($B229,Kraftvärmeprod!$B$1:$AH$479,MATCH(C$3,Kraftvärmeprod!$B$1:$AG$1,0),FALSE)/1,"")</f>
        <v/>
      </c>
      <c r="D229" s="2" t="str">
        <f>IFERROR(VLOOKUP($B229,Kraftvärmeprod!$B$1:$AH$479,MATCH(D$3,Kraftvärmeprod!$B$1:$AG$1,0),FALSE)/1,"")</f>
        <v/>
      </c>
      <c r="E229">
        <f>IFERROR(VLOOKUP($B229,Kraftvärmeprod!$B$1:$AH$479,MATCH(E$2,Kraftvärmeprod!$B$1:$AG$1,0),FALSE)/1,0)-IFERROR(VLOOKUP($B229,'Slutlig allokering kvv'!$B$2:$AC$462,MATCH(E$3,'Slutlig allokering kvv'!$B$1:$AJ$1,0),FALSE)/1,0)</f>
        <v>0</v>
      </c>
      <c r="F229">
        <f>IFERROR(VLOOKUP($B229,Kraftvärmeprod!$B$1:$AH$479,MATCH(F$2,Kraftvärmeprod!$B$1:$AG$1,0),FALSE)/1,0)-IFERROR(VLOOKUP($B229,'Slutlig allokering kvv'!$B$2:$AC$462,MATCH(F$3,'Slutlig allokering kvv'!$B$1:$AJ$1,0),FALSE)/1,0)</f>
        <v>0</v>
      </c>
      <c r="G229">
        <f>IFERROR(VLOOKUP($B229,Kraftvärmeprod!$B$1:$AH$479,MATCH(G$2,Kraftvärmeprod!$B$1:$AG$1,0),FALSE)/1,0)-IFERROR(VLOOKUP($B229,'Slutlig allokering kvv'!$B$2:$AC$462,MATCH(G$3,'Slutlig allokering kvv'!$B$1:$AJ$1,0),FALSE)/1,0)</f>
        <v>0</v>
      </c>
      <c r="H229">
        <f>IFERROR(VLOOKUP($B229,Kraftvärmeprod!$B$1:$AH$479,MATCH(H$2,Kraftvärmeprod!$B$1:$AG$1,0),FALSE)/1,0)-IFERROR(VLOOKUP($B229,'Slutlig allokering kvv'!$B$2:$AC$462,MATCH(H$3,'Slutlig allokering kvv'!$B$1:$AJ$1,0),FALSE)/1,0)</f>
        <v>0</v>
      </c>
      <c r="I229">
        <f>IFERROR(VLOOKUP($B229,Kraftvärmeprod!$B$1:$AH$479,MATCH(I$2,Kraftvärmeprod!$B$1:$AG$1,0),FALSE)/1,0)-IFERROR(VLOOKUP($B229,'Slutlig allokering kvv'!$B$2:$AC$462,MATCH(I$3,'Slutlig allokering kvv'!$B$1:$AJ$1,0),FALSE)/1,0)</f>
        <v>0</v>
      </c>
      <c r="J229">
        <f>IFERROR(VLOOKUP($B229,Kraftvärmeprod!$B$1:$AH$479,MATCH(J$2,Kraftvärmeprod!$B$1:$AG$1,0),FALSE)/1,0)-IFERROR(VLOOKUP($B229,'Slutlig allokering kvv'!$B$2:$AC$462,MATCH(J$3,'Slutlig allokering kvv'!$B$1:$AJ$1,0),FALSE)/1,0)</f>
        <v>0</v>
      </c>
      <c r="K229">
        <f>IFERROR(VLOOKUP($B229,Kraftvärmeprod!$B$1:$AH$479,MATCH(K$2,Kraftvärmeprod!$B$1:$AG$1,0),FALSE)/1,0)-IFERROR(VLOOKUP($B229,'Slutlig allokering kvv'!$B$2:$AC$462,MATCH(K$3,'Slutlig allokering kvv'!$B$1:$AJ$1,0),FALSE)/1,0)</f>
        <v>0</v>
      </c>
      <c r="L229">
        <f>IFERROR(VLOOKUP($B229,Kraftvärmeprod!$B$1:$AH$479,MATCH(L$2,Kraftvärmeprod!$B$1:$AG$1,0),FALSE)/1,0)-IFERROR(VLOOKUP($B229,'Slutlig allokering kvv'!$B$2:$AC$462,MATCH(L$3,'Slutlig allokering kvv'!$B$1:$AJ$1,0),FALSE)/1,0)</f>
        <v>0</v>
      </c>
      <c r="M229" s="40">
        <f>IFERROR(VLOOKUP($B229,Miljö!$B$1:$S$477,MATCH(M$2,Miljö!$B$1:$X$1,0),FALSE)/1,0)-IFERROR(VLOOKUP($B229,'Slutlig allokering kvv'!$B$2:$AC$462,MATCH(M$3,'Slutlig allokering kvv'!$B$1:$AJ$1,0),FALSE)/1,0)</f>
        <v>0</v>
      </c>
      <c r="N229">
        <f>IFERROR(VLOOKUP($B229,Kraftvärmeprod!$B$1:$AH$479,MATCH(N$2,Kraftvärmeprod!$B$1:$AG$1,0),FALSE)/1,0)-IFERROR(VLOOKUP($B229,'Slutlig allokering kvv'!$B$2:$AC$462,MATCH(N$3,'Slutlig allokering kvv'!$B$1:$AJ$1,0),FALSE)/1,0)</f>
        <v>0</v>
      </c>
      <c r="O229">
        <f>IFERROR(VLOOKUP($B229,Kraftvärmeprod!$B$1:$AH$479,MATCH(O$2,Kraftvärmeprod!$B$1:$AG$1,0),FALSE)/1,0)-IFERROR(VLOOKUP($B229,'Slutlig allokering kvv'!$B$2:$AC$462,MATCH(O$3,'Slutlig allokering kvv'!$B$1:$AJ$1,0),FALSE)/1,0)</f>
        <v>0</v>
      </c>
      <c r="P229">
        <f>IFERROR(VLOOKUP($B229,Kraftvärmeprod!$B$1:$AH$479,MATCH(P$2,Kraftvärmeprod!$B$1:$AG$1,0),FALSE)/1,0)-IFERROR(VLOOKUP($B229,'Slutlig allokering kvv'!$B$2:$AC$462,MATCH(P$3,'Slutlig allokering kvv'!$B$1:$AJ$1,0),FALSE)/1,0)</f>
        <v>0</v>
      </c>
      <c r="Q229">
        <f>IFERROR(VLOOKUP($B229,Kraftvärmeprod!$B$1:$AH$479,MATCH(Q$2,Kraftvärmeprod!$B$1:$AG$1,0),FALSE)/1,0)-IFERROR(VLOOKUP($B229,'Slutlig allokering kvv'!$B$2:$AC$462,MATCH(Q$3,'Slutlig allokering kvv'!$B$1:$AJ$1,0),FALSE)/1,0)</f>
        <v>0</v>
      </c>
      <c r="R229">
        <f>IFERROR(VLOOKUP($B229,Kraftvärmeprod!$B$1:$AH$479,MATCH(R$2,Kraftvärmeprod!$B$1:$AG$1,0),FALSE)/1,0)-IFERROR(VLOOKUP($B229,'Slutlig allokering kvv'!$B$2:$AC$462,MATCH(R$3,'Slutlig allokering kvv'!$B$1:$AJ$1,0),FALSE)/1,0)</f>
        <v>0</v>
      </c>
      <c r="S229">
        <f>IFERROR(VLOOKUP($B229,Kraftvärmeprod!$B$1:$AH$479,MATCH(S$2,Kraftvärmeprod!$B$1:$AG$1,0),FALSE)/1,0)-IFERROR(VLOOKUP($B229,'Slutlig allokering kvv'!$B$2:$AC$462,MATCH(S$3,'Slutlig allokering kvv'!$B$1:$AJ$1,0),FALSE)/1,0)</f>
        <v>0</v>
      </c>
      <c r="T229">
        <f>IFERROR(VLOOKUP($B229,Kraftvärmeprod!$B$1:$AH$479,MATCH(T$2,Kraftvärmeprod!$B$1:$AG$1,0),FALSE)/1,0)-IFERROR(VLOOKUP($B229,'Slutlig allokering kvv'!$B$2:$AC$462,MATCH(T$3,'Slutlig allokering kvv'!$B$1:$AJ$1,0),FALSE)/1,0)</f>
        <v>0</v>
      </c>
      <c r="U229">
        <f>IFERROR(VLOOKUP($B229,Kraftvärmeprod!$B$1:$AH$479,MATCH(U$2,Kraftvärmeprod!$B$1:$AG$1,0),FALSE)/1,0)-IFERROR(VLOOKUP($B229,'Slutlig allokering kvv'!$B$2:$AC$462,MATCH(U$3,'Slutlig allokering kvv'!$B$1:$AJ$1,0),FALSE)/1,0)</f>
        <v>0</v>
      </c>
      <c r="V229">
        <f>IFERROR(VLOOKUP($B229,Kraftvärmeprod!$B$1:$AH$479,MATCH(V$2,Kraftvärmeprod!$B$1:$AG$1,0),FALSE)/1,0)-IFERROR(VLOOKUP($B229,'Slutlig allokering kvv'!$B$2:$AC$462,MATCH(V$3,'Slutlig allokering kvv'!$B$1:$AJ$1,0),FALSE)/1,0)</f>
        <v>0</v>
      </c>
      <c r="W229">
        <f>IFERROR(VLOOKUP($B229,Kraftvärmeprod!$B$1:$AH$479,MATCH(W$2,Kraftvärmeprod!$B$1:$AG$1,0),FALSE)/1,0)-IFERROR(VLOOKUP($B229,'Slutlig allokering kvv'!$B$2:$AC$462,MATCH(W$3,'Slutlig allokering kvv'!$B$1:$AJ$1,0),FALSE)/1,0)</f>
        <v>0</v>
      </c>
      <c r="X229">
        <f>IFERROR(VLOOKUP($B229,Kraftvärmeprod!$B$1:$AH$479,MATCH(X$2,Kraftvärmeprod!$B$1:$AG$1,0),FALSE)/1,0)-IFERROR(VLOOKUP($B229,'Slutlig allokering kvv'!$B$2:$AC$462,MATCH(X$3,'Slutlig allokering kvv'!$B$1:$AJ$1,0),FALSE)/1,0)</f>
        <v>0</v>
      </c>
      <c r="Y229">
        <f>IFERROR(VLOOKUP($B229,Kraftvärmeprod!$B$1:$AH$479,MATCH(Y$2,Kraftvärmeprod!$B$1:$AG$1,0),FALSE)/1,0)-IFERROR(VLOOKUP($B229,'Slutlig allokering kvv'!$B$2:$AC$462,MATCH(Y$3,'Slutlig allokering kvv'!$B$1:$AJ$1,0),FALSE)/1,0)</f>
        <v>0</v>
      </c>
      <c r="Z229">
        <f>IFERROR(VLOOKUP($B229,Kraftvärmeprod!$B$1:$AH$479,MATCH(Z$2,Kraftvärmeprod!$B$1:$AG$1,0),FALSE)/1,0)-IFERROR(VLOOKUP($B229,'Slutlig allokering kvv'!$B$2:$AC$462,MATCH(Z$3,'Slutlig allokering kvv'!$B$1:$AJ$1,0),FALSE)/1,0)</f>
        <v>0</v>
      </c>
      <c r="AA229">
        <f>IFERROR(VLOOKUP($B229,Kraftvärmeprod!$B$1:$AH$479,MATCH(AA$2,Kraftvärmeprod!$B$1:$AG$1,0),FALSE)/1,0)-IFERROR(VLOOKUP($B229,'Slutlig allokering kvv'!$B$2:$AC$462,MATCH(AA$3,'Slutlig allokering kvv'!$B$1:$AJ$1,0),FALSE)/1,0)</f>
        <v>0</v>
      </c>
      <c r="AB229">
        <f>IFERROR(VLOOKUP($B229,Kraftvärmeprod!$B$1:$AH$479,MATCH(AB$2,Kraftvärmeprod!$B$1:$AG$1,0),FALSE)/1,0)-IFERROR(VLOOKUP($B229,'Slutlig allokering kvv'!$B$2:$AC$462,MATCH(AB$3,'Slutlig allokering kvv'!$B$1:$AJ$1,0),FALSE)/1,0)</f>
        <v>0</v>
      </c>
      <c r="AE229">
        <f t="shared" si="6"/>
        <v>0</v>
      </c>
      <c r="AG229">
        <f>IFERROR(VLOOKUP(B229,'Slutlig allokering kvv'!$B$2:$AJ$462,MATCH("Summa justerad allokerad tillförd energi (utan hjälpel och rökgaskondensering):",'Slutlig allokering kvv'!$B$1:$AK$1,0),FALSE)/1,"")</f>
        <v>0</v>
      </c>
      <c r="AI229" s="23" t="str">
        <f>IFERROR(1-VLOOKUP(B229,'Slutlig allokering kvv'!$B$2:$AJ$462,MATCH("Andel av bränsle i kvv som allokerats till värme, exklusive rökgaskondensering och hjälpel",'Slutlig allokering kvv'!$B$1:$AK$1,0),FALSE),"")</f>
        <v/>
      </c>
      <c r="AK229" s="23" t="str">
        <f t="shared" si="7"/>
        <v/>
      </c>
    </row>
    <row r="230" spans="1:37" x14ac:dyDescent="0.25">
      <c r="A230" s="2" t="s">
        <v>331</v>
      </c>
      <c r="B230" s="2" t="s">
        <v>333</v>
      </c>
      <c r="C230" s="2" t="str">
        <f>IFERROR(VLOOKUP($B230,Kraftvärmeprod!$B$1:$AH$479,MATCH(C$3,Kraftvärmeprod!$B$1:$AG$1,0),FALSE)/1,"")</f>
        <v/>
      </c>
      <c r="D230" s="2" t="str">
        <f>IFERROR(VLOOKUP($B230,Kraftvärmeprod!$B$1:$AH$479,MATCH(D$3,Kraftvärmeprod!$B$1:$AG$1,0),FALSE)/1,"")</f>
        <v/>
      </c>
      <c r="E230">
        <f>IFERROR(VLOOKUP($B230,Kraftvärmeprod!$B$1:$AH$479,MATCH(E$2,Kraftvärmeprod!$B$1:$AG$1,0),FALSE)/1,0)-IFERROR(VLOOKUP($B230,'Slutlig allokering kvv'!$B$2:$AC$462,MATCH(E$3,'Slutlig allokering kvv'!$B$1:$AJ$1,0),FALSE)/1,0)</f>
        <v>0</v>
      </c>
      <c r="F230">
        <f>IFERROR(VLOOKUP($B230,Kraftvärmeprod!$B$1:$AH$479,MATCH(F$2,Kraftvärmeprod!$B$1:$AG$1,0),FALSE)/1,0)-IFERROR(VLOOKUP($B230,'Slutlig allokering kvv'!$B$2:$AC$462,MATCH(F$3,'Slutlig allokering kvv'!$B$1:$AJ$1,0),FALSE)/1,0)</f>
        <v>0</v>
      </c>
      <c r="G230">
        <f>IFERROR(VLOOKUP($B230,Kraftvärmeprod!$B$1:$AH$479,MATCH(G$2,Kraftvärmeprod!$B$1:$AG$1,0),FALSE)/1,0)-IFERROR(VLOOKUP($B230,'Slutlig allokering kvv'!$B$2:$AC$462,MATCH(G$3,'Slutlig allokering kvv'!$B$1:$AJ$1,0),FALSE)/1,0)</f>
        <v>0</v>
      </c>
      <c r="H230">
        <f>IFERROR(VLOOKUP($B230,Kraftvärmeprod!$B$1:$AH$479,MATCH(H$2,Kraftvärmeprod!$B$1:$AG$1,0),FALSE)/1,0)-IFERROR(VLOOKUP($B230,'Slutlig allokering kvv'!$B$2:$AC$462,MATCH(H$3,'Slutlig allokering kvv'!$B$1:$AJ$1,0),FALSE)/1,0)</f>
        <v>0</v>
      </c>
      <c r="I230">
        <f>IFERROR(VLOOKUP($B230,Kraftvärmeprod!$B$1:$AH$479,MATCH(I$2,Kraftvärmeprod!$B$1:$AG$1,0),FALSE)/1,0)-IFERROR(VLOOKUP($B230,'Slutlig allokering kvv'!$B$2:$AC$462,MATCH(I$3,'Slutlig allokering kvv'!$B$1:$AJ$1,0),FALSE)/1,0)</f>
        <v>0</v>
      </c>
      <c r="J230">
        <f>IFERROR(VLOOKUP($B230,Kraftvärmeprod!$B$1:$AH$479,MATCH(J$2,Kraftvärmeprod!$B$1:$AG$1,0),FALSE)/1,0)-IFERROR(VLOOKUP($B230,'Slutlig allokering kvv'!$B$2:$AC$462,MATCH(J$3,'Slutlig allokering kvv'!$B$1:$AJ$1,0),FALSE)/1,0)</f>
        <v>0</v>
      </c>
      <c r="K230">
        <f>IFERROR(VLOOKUP($B230,Kraftvärmeprod!$B$1:$AH$479,MATCH(K$2,Kraftvärmeprod!$B$1:$AG$1,0),FALSE)/1,0)-IFERROR(VLOOKUP($B230,'Slutlig allokering kvv'!$B$2:$AC$462,MATCH(K$3,'Slutlig allokering kvv'!$B$1:$AJ$1,0),FALSE)/1,0)</f>
        <v>0</v>
      </c>
      <c r="L230">
        <f>IFERROR(VLOOKUP($B230,Kraftvärmeprod!$B$1:$AH$479,MATCH(L$2,Kraftvärmeprod!$B$1:$AG$1,0),FALSE)/1,0)-IFERROR(VLOOKUP($B230,'Slutlig allokering kvv'!$B$2:$AC$462,MATCH(L$3,'Slutlig allokering kvv'!$B$1:$AJ$1,0),FALSE)/1,0)</f>
        <v>0</v>
      </c>
      <c r="M230" s="40">
        <f>IFERROR(VLOOKUP($B230,Miljö!$B$1:$S$477,MATCH(M$2,Miljö!$B$1:$X$1,0),FALSE)/1,0)-IFERROR(VLOOKUP($B230,'Slutlig allokering kvv'!$B$2:$AC$462,MATCH(M$3,'Slutlig allokering kvv'!$B$1:$AJ$1,0),FALSE)/1,0)</f>
        <v>0</v>
      </c>
      <c r="N230">
        <f>IFERROR(VLOOKUP($B230,Kraftvärmeprod!$B$1:$AH$479,MATCH(N$2,Kraftvärmeprod!$B$1:$AG$1,0),FALSE)/1,0)-IFERROR(VLOOKUP($B230,'Slutlig allokering kvv'!$B$2:$AC$462,MATCH(N$3,'Slutlig allokering kvv'!$B$1:$AJ$1,0),FALSE)/1,0)</f>
        <v>0</v>
      </c>
      <c r="O230">
        <f>IFERROR(VLOOKUP($B230,Kraftvärmeprod!$B$1:$AH$479,MATCH(O$2,Kraftvärmeprod!$B$1:$AG$1,0),FALSE)/1,0)-IFERROR(VLOOKUP($B230,'Slutlig allokering kvv'!$B$2:$AC$462,MATCH(O$3,'Slutlig allokering kvv'!$B$1:$AJ$1,0),FALSE)/1,0)</f>
        <v>0</v>
      </c>
      <c r="P230">
        <f>IFERROR(VLOOKUP($B230,Kraftvärmeprod!$B$1:$AH$479,MATCH(P$2,Kraftvärmeprod!$B$1:$AG$1,0),FALSE)/1,0)-IFERROR(VLOOKUP($B230,'Slutlig allokering kvv'!$B$2:$AC$462,MATCH(P$3,'Slutlig allokering kvv'!$B$1:$AJ$1,0),FALSE)/1,0)</f>
        <v>0</v>
      </c>
      <c r="Q230">
        <f>IFERROR(VLOOKUP($B230,Kraftvärmeprod!$B$1:$AH$479,MATCH(Q$2,Kraftvärmeprod!$B$1:$AG$1,0),FALSE)/1,0)-IFERROR(VLOOKUP($B230,'Slutlig allokering kvv'!$B$2:$AC$462,MATCH(Q$3,'Slutlig allokering kvv'!$B$1:$AJ$1,0),FALSE)/1,0)</f>
        <v>0</v>
      </c>
      <c r="R230">
        <f>IFERROR(VLOOKUP($B230,Kraftvärmeprod!$B$1:$AH$479,MATCH(R$2,Kraftvärmeprod!$B$1:$AG$1,0),FALSE)/1,0)-IFERROR(VLOOKUP($B230,'Slutlig allokering kvv'!$B$2:$AC$462,MATCH(R$3,'Slutlig allokering kvv'!$B$1:$AJ$1,0),FALSE)/1,0)</f>
        <v>0</v>
      </c>
      <c r="S230">
        <f>IFERROR(VLOOKUP($B230,Kraftvärmeprod!$B$1:$AH$479,MATCH(S$2,Kraftvärmeprod!$B$1:$AG$1,0),FALSE)/1,0)-IFERROR(VLOOKUP($B230,'Slutlig allokering kvv'!$B$2:$AC$462,MATCH(S$3,'Slutlig allokering kvv'!$B$1:$AJ$1,0),FALSE)/1,0)</f>
        <v>0</v>
      </c>
      <c r="T230">
        <f>IFERROR(VLOOKUP($B230,Kraftvärmeprod!$B$1:$AH$479,MATCH(T$2,Kraftvärmeprod!$B$1:$AG$1,0),FALSE)/1,0)-IFERROR(VLOOKUP($B230,'Slutlig allokering kvv'!$B$2:$AC$462,MATCH(T$3,'Slutlig allokering kvv'!$B$1:$AJ$1,0),FALSE)/1,0)</f>
        <v>0</v>
      </c>
      <c r="U230">
        <f>IFERROR(VLOOKUP($B230,Kraftvärmeprod!$B$1:$AH$479,MATCH(U$2,Kraftvärmeprod!$B$1:$AG$1,0),FALSE)/1,0)-IFERROR(VLOOKUP($B230,'Slutlig allokering kvv'!$B$2:$AC$462,MATCH(U$3,'Slutlig allokering kvv'!$B$1:$AJ$1,0),FALSE)/1,0)</f>
        <v>0</v>
      </c>
      <c r="V230">
        <f>IFERROR(VLOOKUP($B230,Kraftvärmeprod!$B$1:$AH$479,MATCH(V$2,Kraftvärmeprod!$B$1:$AG$1,0),FALSE)/1,0)-IFERROR(VLOOKUP($B230,'Slutlig allokering kvv'!$B$2:$AC$462,MATCH(V$3,'Slutlig allokering kvv'!$B$1:$AJ$1,0),FALSE)/1,0)</f>
        <v>0</v>
      </c>
      <c r="W230">
        <f>IFERROR(VLOOKUP($B230,Kraftvärmeprod!$B$1:$AH$479,MATCH(W$2,Kraftvärmeprod!$B$1:$AG$1,0),FALSE)/1,0)-IFERROR(VLOOKUP($B230,'Slutlig allokering kvv'!$B$2:$AC$462,MATCH(W$3,'Slutlig allokering kvv'!$B$1:$AJ$1,0),FALSE)/1,0)</f>
        <v>0</v>
      </c>
      <c r="X230">
        <f>IFERROR(VLOOKUP($B230,Kraftvärmeprod!$B$1:$AH$479,MATCH(X$2,Kraftvärmeprod!$B$1:$AG$1,0),FALSE)/1,0)-IFERROR(VLOOKUP($B230,'Slutlig allokering kvv'!$B$2:$AC$462,MATCH(X$3,'Slutlig allokering kvv'!$B$1:$AJ$1,0),FALSE)/1,0)</f>
        <v>0</v>
      </c>
      <c r="Y230">
        <f>IFERROR(VLOOKUP($B230,Kraftvärmeprod!$B$1:$AH$479,MATCH(Y$2,Kraftvärmeprod!$B$1:$AG$1,0),FALSE)/1,0)-IFERROR(VLOOKUP($B230,'Slutlig allokering kvv'!$B$2:$AC$462,MATCH(Y$3,'Slutlig allokering kvv'!$B$1:$AJ$1,0),FALSE)/1,0)</f>
        <v>0</v>
      </c>
      <c r="Z230">
        <f>IFERROR(VLOOKUP($B230,Kraftvärmeprod!$B$1:$AH$479,MATCH(Z$2,Kraftvärmeprod!$B$1:$AG$1,0),FALSE)/1,0)-IFERROR(VLOOKUP($B230,'Slutlig allokering kvv'!$B$2:$AC$462,MATCH(Z$3,'Slutlig allokering kvv'!$B$1:$AJ$1,0),FALSE)/1,0)</f>
        <v>0</v>
      </c>
      <c r="AA230">
        <f>IFERROR(VLOOKUP($B230,Kraftvärmeprod!$B$1:$AH$479,MATCH(AA$2,Kraftvärmeprod!$B$1:$AG$1,0),FALSE)/1,0)-IFERROR(VLOOKUP($B230,'Slutlig allokering kvv'!$B$2:$AC$462,MATCH(AA$3,'Slutlig allokering kvv'!$B$1:$AJ$1,0),FALSE)/1,0)</f>
        <v>0</v>
      </c>
      <c r="AB230">
        <f>IFERROR(VLOOKUP($B230,Kraftvärmeprod!$B$1:$AH$479,MATCH(AB$2,Kraftvärmeprod!$B$1:$AG$1,0),FALSE)/1,0)-IFERROR(VLOOKUP($B230,'Slutlig allokering kvv'!$B$2:$AC$462,MATCH(AB$3,'Slutlig allokering kvv'!$B$1:$AJ$1,0),FALSE)/1,0)</f>
        <v>0</v>
      </c>
      <c r="AE230">
        <f t="shared" si="6"/>
        <v>0</v>
      </c>
      <c r="AG230">
        <f>IFERROR(VLOOKUP(B230,'Slutlig allokering kvv'!$B$2:$AJ$462,MATCH("Summa justerad allokerad tillförd energi (utan hjälpel och rökgaskondensering):",'Slutlig allokering kvv'!$B$1:$AK$1,0),FALSE)/1,"")</f>
        <v>0</v>
      </c>
      <c r="AI230" s="23" t="str">
        <f>IFERROR(1-VLOOKUP(B230,'Slutlig allokering kvv'!$B$2:$AJ$462,MATCH("Andel av bränsle i kvv som allokerats till värme, exklusive rökgaskondensering och hjälpel",'Slutlig allokering kvv'!$B$1:$AK$1,0),FALSE),"")</f>
        <v/>
      </c>
      <c r="AK230" s="23" t="str">
        <f t="shared" si="7"/>
        <v/>
      </c>
    </row>
    <row r="231" spans="1:37" x14ac:dyDescent="0.25">
      <c r="A231" s="2" t="s">
        <v>331</v>
      </c>
      <c r="B231" s="2" t="s">
        <v>334</v>
      </c>
      <c r="C231" s="2" t="str">
        <f>IFERROR(VLOOKUP($B231,Kraftvärmeprod!$B$1:$AH$479,MATCH(C$3,Kraftvärmeprod!$B$1:$AG$1,0),FALSE)/1,"")</f>
        <v/>
      </c>
      <c r="D231" s="2" t="str">
        <f>IFERROR(VLOOKUP($B231,Kraftvärmeprod!$B$1:$AH$479,MATCH(D$3,Kraftvärmeprod!$B$1:$AG$1,0),FALSE)/1,"")</f>
        <v/>
      </c>
      <c r="E231">
        <f>IFERROR(VLOOKUP($B231,Kraftvärmeprod!$B$1:$AH$479,MATCH(E$2,Kraftvärmeprod!$B$1:$AG$1,0),FALSE)/1,0)-IFERROR(VLOOKUP($B231,'Slutlig allokering kvv'!$B$2:$AC$462,MATCH(E$3,'Slutlig allokering kvv'!$B$1:$AJ$1,0),FALSE)/1,0)</f>
        <v>0</v>
      </c>
      <c r="F231">
        <f>IFERROR(VLOOKUP($B231,Kraftvärmeprod!$B$1:$AH$479,MATCH(F$2,Kraftvärmeprod!$B$1:$AG$1,0),FALSE)/1,0)-IFERROR(VLOOKUP($B231,'Slutlig allokering kvv'!$B$2:$AC$462,MATCH(F$3,'Slutlig allokering kvv'!$B$1:$AJ$1,0),FALSE)/1,0)</f>
        <v>0</v>
      </c>
      <c r="G231">
        <f>IFERROR(VLOOKUP($B231,Kraftvärmeprod!$B$1:$AH$479,MATCH(G$2,Kraftvärmeprod!$B$1:$AG$1,0),FALSE)/1,0)-IFERROR(VLOOKUP($B231,'Slutlig allokering kvv'!$B$2:$AC$462,MATCH(G$3,'Slutlig allokering kvv'!$B$1:$AJ$1,0),FALSE)/1,0)</f>
        <v>0</v>
      </c>
      <c r="H231">
        <f>IFERROR(VLOOKUP($B231,Kraftvärmeprod!$B$1:$AH$479,MATCH(H$2,Kraftvärmeprod!$B$1:$AG$1,0),FALSE)/1,0)-IFERROR(VLOOKUP($B231,'Slutlig allokering kvv'!$B$2:$AC$462,MATCH(H$3,'Slutlig allokering kvv'!$B$1:$AJ$1,0),FALSE)/1,0)</f>
        <v>0</v>
      </c>
      <c r="I231">
        <f>IFERROR(VLOOKUP($B231,Kraftvärmeprod!$B$1:$AH$479,MATCH(I$2,Kraftvärmeprod!$B$1:$AG$1,0),FALSE)/1,0)-IFERROR(VLOOKUP($B231,'Slutlig allokering kvv'!$B$2:$AC$462,MATCH(I$3,'Slutlig allokering kvv'!$B$1:$AJ$1,0),FALSE)/1,0)</f>
        <v>0</v>
      </c>
      <c r="J231">
        <f>IFERROR(VLOOKUP($B231,Kraftvärmeprod!$B$1:$AH$479,MATCH(J$2,Kraftvärmeprod!$B$1:$AG$1,0),FALSE)/1,0)-IFERROR(VLOOKUP($B231,'Slutlig allokering kvv'!$B$2:$AC$462,MATCH(J$3,'Slutlig allokering kvv'!$B$1:$AJ$1,0),FALSE)/1,0)</f>
        <v>0</v>
      </c>
      <c r="K231">
        <f>IFERROR(VLOOKUP($B231,Kraftvärmeprod!$B$1:$AH$479,MATCH(K$2,Kraftvärmeprod!$B$1:$AG$1,0),FALSE)/1,0)-IFERROR(VLOOKUP($B231,'Slutlig allokering kvv'!$B$2:$AC$462,MATCH(K$3,'Slutlig allokering kvv'!$B$1:$AJ$1,0),FALSE)/1,0)</f>
        <v>0</v>
      </c>
      <c r="L231">
        <f>IFERROR(VLOOKUP($B231,Kraftvärmeprod!$B$1:$AH$479,MATCH(L$2,Kraftvärmeprod!$B$1:$AG$1,0),FALSE)/1,0)-IFERROR(VLOOKUP($B231,'Slutlig allokering kvv'!$B$2:$AC$462,MATCH(L$3,'Slutlig allokering kvv'!$B$1:$AJ$1,0),FALSE)/1,0)</f>
        <v>0</v>
      </c>
      <c r="M231" s="40">
        <f>IFERROR(VLOOKUP($B231,Miljö!$B$1:$S$477,MATCH(M$2,Miljö!$B$1:$X$1,0),FALSE)/1,0)-IFERROR(VLOOKUP($B231,'Slutlig allokering kvv'!$B$2:$AC$462,MATCH(M$3,'Slutlig allokering kvv'!$B$1:$AJ$1,0),FALSE)/1,0)</f>
        <v>0</v>
      </c>
      <c r="N231">
        <f>IFERROR(VLOOKUP($B231,Kraftvärmeprod!$B$1:$AH$479,MATCH(N$2,Kraftvärmeprod!$B$1:$AG$1,0),FALSE)/1,0)-IFERROR(VLOOKUP($B231,'Slutlig allokering kvv'!$B$2:$AC$462,MATCH(N$3,'Slutlig allokering kvv'!$B$1:$AJ$1,0),FALSE)/1,0)</f>
        <v>0</v>
      </c>
      <c r="O231">
        <f>IFERROR(VLOOKUP($B231,Kraftvärmeprod!$B$1:$AH$479,MATCH(O$2,Kraftvärmeprod!$B$1:$AG$1,0),FALSE)/1,0)-IFERROR(VLOOKUP($B231,'Slutlig allokering kvv'!$B$2:$AC$462,MATCH(O$3,'Slutlig allokering kvv'!$B$1:$AJ$1,0),FALSE)/1,0)</f>
        <v>0</v>
      </c>
      <c r="P231">
        <f>IFERROR(VLOOKUP($B231,Kraftvärmeprod!$B$1:$AH$479,MATCH(P$2,Kraftvärmeprod!$B$1:$AG$1,0),FALSE)/1,0)-IFERROR(VLOOKUP($B231,'Slutlig allokering kvv'!$B$2:$AC$462,MATCH(P$3,'Slutlig allokering kvv'!$B$1:$AJ$1,0),FALSE)/1,0)</f>
        <v>0</v>
      </c>
      <c r="Q231">
        <f>IFERROR(VLOOKUP($B231,Kraftvärmeprod!$B$1:$AH$479,MATCH(Q$2,Kraftvärmeprod!$B$1:$AG$1,0),FALSE)/1,0)-IFERROR(VLOOKUP($B231,'Slutlig allokering kvv'!$B$2:$AC$462,MATCH(Q$3,'Slutlig allokering kvv'!$B$1:$AJ$1,0),FALSE)/1,0)</f>
        <v>0</v>
      </c>
      <c r="R231">
        <f>IFERROR(VLOOKUP($B231,Kraftvärmeprod!$B$1:$AH$479,MATCH(R$2,Kraftvärmeprod!$B$1:$AG$1,0),FALSE)/1,0)-IFERROR(VLOOKUP($B231,'Slutlig allokering kvv'!$B$2:$AC$462,MATCH(R$3,'Slutlig allokering kvv'!$B$1:$AJ$1,0),FALSE)/1,0)</f>
        <v>0</v>
      </c>
      <c r="S231">
        <f>IFERROR(VLOOKUP($B231,Kraftvärmeprod!$B$1:$AH$479,MATCH(S$2,Kraftvärmeprod!$B$1:$AG$1,0),FALSE)/1,0)-IFERROR(VLOOKUP($B231,'Slutlig allokering kvv'!$B$2:$AC$462,MATCH(S$3,'Slutlig allokering kvv'!$B$1:$AJ$1,0),FALSE)/1,0)</f>
        <v>0</v>
      </c>
      <c r="T231">
        <f>IFERROR(VLOOKUP($B231,Kraftvärmeprod!$B$1:$AH$479,MATCH(T$2,Kraftvärmeprod!$B$1:$AG$1,0),FALSE)/1,0)-IFERROR(VLOOKUP($B231,'Slutlig allokering kvv'!$B$2:$AC$462,MATCH(T$3,'Slutlig allokering kvv'!$B$1:$AJ$1,0),FALSE)/1,0)</f>
        <v>0</v>
      </c>
      <c r="U231">
        <f>IFERROR(VLOOKUP($B231,Kraftvärmeprod!$B$1:$AH$479,MATCH(U$2,Kraftvärmeprod!$B$1:$AG$1,0),FALSE)/1,0)-IFERROR(VLOOKUP($B231,'Slutlig allokering kvv'!$B$2:$AC$462,MATCH(U$3,'Slutlig allokering kvv'!$B$1:$AJ$1,0),FALSE)/1,0)</f>
        <v>0</v>
      </c>
      <c r="V231">
        <f>IFERROR(VLOOKUP($B231,Kraftvärmeprod!$B$1:$AH$479,MATCH(V$2,Kraftvärmeprod!$B$1:$AG$1,0),FALSE)/1,0)-IFERROR(VLOOKUP($B231,'Slutlig allokering kvv'!$B$2:$AC$462,MATCH(V$3,'Slutlig allokering kvv'!$B$1:$AJ$1,0),FALSE)/1,0)</f>
        <v>0</v>
      </c>
      <c r="W231">
        <f>IFERROR(VLOOKUP($B231,Kraftvärmeprod!$B$1:$AH$479,MATCH(W$2,Kraftvärmeprod!$B$1:$AG$1,0),FALSE)/1,0)-IFERROR(VLOOKUP($B231,'Slutlig allokering kvv'!$B$2:$AC$462,MATCH(W$3,'Slutlig allokering kvv'!$B$1:$AJ$1,0),FALSE)/1,0)</f>
        <v>0</v>
      </c>
      <c r="X231">
        <f>IFERROR(VLOOKUP($B231,Kraftvärmeprod!$B$1:$AH$479,MATCH(X$2,Kraftvärmeprod!$B$1:$AG$1,0),FALSE)/1,0)-IFERROR(VLOOKUP($B231,'Slutlig allokering kvv'!$B$2:$AC$462,MATCH(X$3,'Slutlig allokering kvv'!$B$1:$AJ$1,0),FALSE)/1,0)</f>
        <v>0</v>
      </c>
      <c r="Y231">
        <f>IFERROR(VLOOKUP($B231,Kraftvärmeprod!$B$1:$AH$479,MATCH(Y$2,Kraftvärmeprod!$B$1:$AG$1,0),FALSE)/1,0)-IFERROR(VLOOKUP($B231,'Slutlig allokering kvv'!$B$2:$AC$462,MATCH(Y$3,'Slutlig allokering kvv'!$B$1:$AJ$1,0),FALSE)/1,0)</f>
        <v>0</v>
      </c>
      <c r="Z231">
        <f>IFERROR(VLOOKUP($B231,Kraftvärmeprod!$B$1:$AH$479,MATCH(Z$2,Kraftvärmeprod!$B$1:$AG$1,0),FALSE)/1,0)-IFERROR(VLOOKUP($B231,'Slutlig allokering kvv'!$B$2:$AC$462,MATCH(Z$3,'Slutlig allokering kvv'!$B$1:$AJ$1,0),FALSE)/1,0)</f>
        <v>0</v>
      </c>
      <c r="AA231">
        <f>IFERROR(VLOOKUP($B231,Kraftvärmeprod!$B$1:$AH$479,MATCH(AA$2,Kraftvärmeprod!$B$1:$AG$1,0),FALSE)/1,0)-IFERROR(VLOOKUP($B231,'Slutlig allokering kvv'!$B$2:$AC$462,MATCH(AA$3,'Slutlig allokering kvv'!$B$1:$AJ$1,0),FALSE)/1,0)</f>
        <v>0</v>
      </c>
      <c r="AB231">
        <f>IFERROR(VLOOKUP($B231,Kraftvärmeprod!$B$1:$AH$479,MATCH(AB$2,Kraftvärmeprod!$B$1:$AG$1,0),FALSE)/1,0)-IFERROR(VLOOKUP($B231,'Slutlig allokering kvv'!$B$2:$AC$462,MATCH(AB$3,'Slutlig allokering kvv'!$B$1:$AJ$1,0),FALSE)/1,0)</f>
        <v>0</v>
      </c>
      <c r="AE231">
        <f t="shared" si="6"/>
        <v>0</v>
      </c>
      <c r="AG231">
        <f>IFERROR(VLOOKUP(B231,'Slutlig allokering kvv'!$B$2:$AJ$462,MATCH("Summa justerad allokerad tillförd energi (utan hjälpel och rökgaskondensering):",'Slutlig allokering kvv'!$B$1:$AK$1,0),FALSE)/1,"")</f>
        <v>0</v>
      </c>
      <c r="AI231" s="23" t="str">
        <f>IFERROR(1-VLOOKUP(B231,'Slutlig allokering kvv'!$B$2:$AJ$462,MATCH("Andel av bränsle i kvv som allokerats till värme, exklusive rökgaskondensering och hjälpel",'Slutlig allokering kvv'!$B$1:$AK$1,0),FALSE),"")</f>
        <v/>
      </c>
      <c r="AK231" s="23" t="str">
        <f t="shared" si="7"/>
        <v/>
      </c>
    </row>
    <row r="232" spans="1:37" x14ac:dyDescent="0.25">
      <c r="A232" s="2" t="s">
        <v>331</v>
      </c>
      <c r="B232" s="2" t="s">
        <v>335</v>
      </c>
      <c r="C232" s="2" t="str">
        <f>IFERROR(VLOOKUP($B232,Kraftvärmeprod!$B$1:$AH$479,MATCH(C$3,Kraftvärmeprod!$B$1:$AG$1,0),FALSE)/1,"")</f>
        <v/>
      </c>
      <c r="D232" s="2" t="str">
        <f>IFERROR(VLOOKUP($B232,Kraftvärmeprod!$B$1:$AH$479,MATCH(D$3,Kraftvärmeprod!$B$1:$AG$1,0),FALSE)/1,"")</f>
        <v/>
      </c>
      <c r="E232">
        <f>IFERROR(VLOOKUP($B232,Kraftvärmeprod!$B$1:$AH$479,MATCH(E$2,Kraftvärmeprod!$B$1:$AG$1,0),FALSE)/1,0)-IFERROR(VLOOKUP($B232,'Slutlig allokering kvv'!$B$2:$AC$462,MATCH(E$3,'Slutlig allokering kvv'!$B$1:$AJ$1,0),FALSE)/1,0)</f>
        <v>0</v>
      </c>
      <c r="F232">
        <f>IFERROR(VLOOKUP($B232,Kraftvärmeprod!$B$1:$AH$479,MATCH(F$2,Kraftvärmeprod!$B$1:$AG$1,0),FALSE)/1,0)-IFERROR(VLOOKUP($B232,'Slutlig allokering kvv'!$B$2:$AC$462,MATCH(F$3,'Slutlig allokering kvv'!$B$1:$AJ$1,0),FALSE)/1,0)</f>
        <v>0</v>
      </c>
      <c r="G232">
        <f>IFERROR(VLOOKUP($B232,Kraftvärmeprod!$B$1:$AH$479,MATCH(G$2,Kraftvärmeprod!$B$1:$AG$1,0),FALSE)/1,0)-IFERROR(VLOOKUP($B232,'Slutlig allokering kvv'!$B$2:$AC$462,MATCH(G$3,'Slutlig allokering kvv'!$B$1:$AJ$1,0),FALSE)/1,0)</f>
        <v>0</v>
      </c>
      <c r="H232">
        <f>IFERROR(VLOOKUP($B232,Kraftvärmeprod!$B$1:$AH$479,MATCH(H$2,Kraftvärmeprod!$B$1:$AG$1,0),FALSE)/1,0)-IFERROR(VLOOKUP($B232,'Slutlig allokering kvv'!$B$2:$AC$462,MATCH(H$3,'Slutlig allokering kvv'!$B$1:$AJ$1,0),FALSE)/1,0)</f>
        <v>0</v>
      </c>
      <c r="I232">
        <f>IFERROR(VLOOKUP($B232,Kraftvärmeprod!$B$1:$AH$479,MATCH(I$2,Kraftvärmeprod!$B$1:$AG$1,0),FALSE)/1,0)-IFERROR(VLOOKUP($B232,'Slutlig allokering kvv'!$B$2:$AC$462,MATCH(I$3,'Slutlig allokering kvv'!$B$1:$AJ$1,0),FALSE)/1,0)</f>
        <v>0</v>
      </c>
      <c r="J232">
        <f>IFERROR(VLOOKUP($B232,Kraftvärmeprod!$B$1:$AH$479,MATCH(J$2,Kraftvärmeprod!$B$1:$AG$1,0),FALSE)/1,0)-IFERROR(VLOOKUP($B232,'Slutlig allokering kvv'!$B$2:$AC$462,MATCH(J$3,'Slutlig allokering kvv'!$B$1:$AJ$1,0),FALSE)/1,0)</f>
        <v>0</v>
      </c>
      <c r="K232">
        <f>IFERROR(VLOOKUP($B232,Kraftvärmeprod!$B$1:$AH$479,MATCH(K$2,Kraftvärmeprod!$B$1:$AG$1,0),FALSE)/1,0)-IFERROR(VLOOKUP($B232,'Slutlig allokering kvv'!$B$2:$AC$462,MATCH(K$3,'Slutlig allokering kvv'!$B$1:$AJ$1,0),FALSE)/1,0)</f>
        <v>0</v>
      </c>
      <c r="L232">
        <f>IFERROR(VLOOKUP($B232,Kraftvärmeprod!$B$1:$AH$479,MATCH(L$2,Kraftvärmeprod!$B$1:$AG$1,0),FALSE)/1,0)-IFERROR(VLOOKUP($B232,'Slutlig allokering kvv'!$B$2:$AC$462,MATCH(L$3,'Slutlig allokering kvv'!$B$1:$AJ$1,0),FALSE)/1,0)</f>
        <v>0</v>
      </c>
      <c r="M232" s="40">
        <f>IFERROR(VLOOKUP($B232,Miljö!$B$1:$S$477,MATCH(M$2,Miljö!$B$1:$X$1,0),FALSE)/1,0)-IFERROR(VLOOKUP($B232,'Slutlig allokering kvv'!$B$2:$AC$462,MATCH(M$3,'Slutlig allokering kvv'!$B$1:$AJ$1,0),FALSE)/1,0)</f>
        <v>0</v>
      </c>
      <c r="N232">
        <f>IFERROR(VLOOKUP($B232,Kraftvärmeprod!$B$1:$AH$479,MATCH(N$2,Kraftvärmeprod!$B$1:$AG$1,0),FALSE)/1,0)-IFERROR(VLOOKUP($B232,'Slutlig allokering kvv'!$B$2:$AC$462,MATCH(N$3,'Slutlig allokering kvv'!$B$1:$AJ$1,0),FALSE)/1,0)</f>
        <v>0</v>
      </c>
      <c r="O232">
        <f>IFERROR(VLOOKUP($B232,Kraftvärmeprod!$B$1:$AH$479,MATCH(O$2,Kraftvärmeprod!$B$1:$AG$1,0),FALSE)/1,0)-IFERROR(VLOOKUP($B232,'Slutlig allokering kvv'!$B$2:$AC$462,MATCH(O$3,'Slutlig allokering kvv'!$B$1:$AJ$1,0),FALSE)/1,0)</f>
        <v>0</v>
      </c>
      <c r="P232">
        <f>IFERROR(VLOOKUP($B232,Kraftvärmeprod!$B$1:$AH$479,MATCH(P$2,Kraftvärmeprod!$B$1:$AG$1,0),FALSE)/1,0)-IFERROR(VLOOKUP($B232,'Slutlig allokering kvv'!$B$2:$AC$462,MATCH(P$3,'Slutlig allokering kvv'!$B$1:$AJ$1,0),FALSE)/1,0)</f>
        <v>0</v>
      </c>
      <c r="Q232">
        <f>IFERROR(VLOOKUP($B232,Kraftvärmeprod!$B$1:$AH$479,MATCH(Q$2,Kraftvärmeprod!$B$1:$AG$1,0),FALSE)/1,0)-IFERROR(VLOOKUP($B232,'Slutlig allokering kvv'!$B$2:$AC$462,MATCH(Q$3,'Slutlig allokering kvv'!$B$1:$AJ$1,0),FALSE)/1,0)</f>
        <v>0</v>
      </c>
      <c r="R232">
        <f>IFERROR(VLOOKUP($B232,Kraftvärmeprod!$B$1:$AH$479,MATCH(R$2,Kraftvärmeprod!$B$1:$AG$1,0),FALSE)/1,0)-IFERROR(VLOOKUP($B232,'Slutlig allokering kvv'!$B$2:$AC$462,MATCH(R$3,'Slutlig allokering kvv'!$B$1:$AJ$1,0),FALSE)/1,0)</f>
        <v>0</v>
      </c>
      <c r="S232">
        <f>IFERROR(VLOOKUP($B232,Kraftvärmeprod!$B$1:$AH$479,MATCH(S$2,Kraftvärmeprod!$B$1:$AG$1,0),FALSE)/1,0)-IFERROR(VLOOKUP($B232,'Slutlig allokering kvv'!$B$2:$AC$462,MATCH(S$3,'Slutlig allokering kvv'!$B$1:$AJ$1,0),FALSE)/1,0)</f>
        <v>0</v>
      </c>
      <c r="T232">
        <f>IFERROR(VLOOKUP($B232,Kraftvärmeprod!$B$1:$AH$479,MATCH(T$2,Kraftvärmeprod!$B$1:$AG$1,0),FALSE)/1,0)-IFERROR(VLOOKUP($B232,'Slutlig allokering kvv'!$B$2:$AC$462,MATCH(T$3,'Slutlig allokering kvv'!$B$1:$AJ$1,0),FALSE)/1,0)</f>
        <v>0</v>
      </c>
      <c r="U232">
        <f>IFERROR(VLOOKUP($B232,Kraftvärmeprod!$B$1:$AH$479,MATCH(U$2,Kraftvärmeprod!$B$1:$AG$1,0),FALSE)/1,0)-IFERROR(VLOOKUP($B232,'Slutlig allokering kvv'!$B$2:$AC$462,MATCH(U$3,'Slutlig allokering kvv'!$B$1:$AJ$1,0),FALSE)/1,0)</f>
        <v>0</v>
      </c>
      <c r="V232">
        <f>IFERROR(VLOOKUP($B232,Kraftvärmeprod!$B$1:$AH$479,MATCH(V$2,Kraftvärmeprod!$B$1:$AG$1,0),FALSE)/1,0)-IFERROR(VLOOKUP($B232,'Slutlig allokering kvv'!$B$2:$AC$462,MATCH(V$3,'Slutlig allokering kvv'!$B$1:$AJ$1,0),FALSE)/1,0)</f>
        <v>0</v>
      </c>
      <c r="W232">
        <f>IFERROR(VLOOKUP($B232,Kraftvärmeprod!$B$1:$AH$479,MATCH(W$2,Kraftvärmeprod!$B$1:$AG$1,0),FALSE)/1,0)-IFERROR(VLOOKUP($B232,'Slutlig allokering kvv'!$B$2:$AC$462,MATCH(W$3,'Slutlig allokering kvv'!$B$1:$AJ$1,0),FALSE)/1,0)</f>
        <v>0</v>
      </c>
      <c r="X232">
        <f>IFERROR(VLOOKUP($B232,Kraftvärmeprod!$B$1:$AH$479,MATCH(X$2,Kraftvärmeprod!$B$1:$AG$1,0),FALSE)/1,0)-IFERROR(VLOOKUP($B232,'Slutlig allokering kvv'!$B$2:$AC$462,MATCH(X$3,'Slutlig allokering kvv'!$B$1:$AJ$1,0),FALSE)/1,0)</f>
        <v>0</v>
      </c>
      <c r="Y232">
        <f>IFERROR(VLOOKUP($B232,Kraftvärmeprod!$B$1:$AH$479,MATCH(Y$2,Kraftvärmeprod!$B$1:$AG$1,0),FALSE)/1,0)-IFERROR(VLOOKUP($B232,'Slutlig allokering kvv'!$B$2:$AC$462,MATCH(Y$3,'Slutlig allokering kvv'!$B$1:$AJ$1,0),FALSE)/1,0)</f>
        <v>0</v>
      </c>
      <c r="Z232">
        <f>IFERROR(VLOOKUP($B232,Kraftvärmeprod!$B$1:$AH$479,MATCH(Z$2,Kraftvärmeprod!$B$1:$AG$1,0),FALSE)/1,0)-IFERROR(VLOOKUP($B232,'Slutlig allokering kvv'!$B$2:$AC$462,MATCH(Z$3,'Slutlig allokering kvv'!$B$1:$AJ$1,0),FALSE)/1,0)</f>
        <v>0</v>
      </c>
      <c r="AA232">
        <f>IFERROR(VLOOKUP($B232,Kraftvärmeprod!$B$1:$AH$479,MATCH(AA$2,Kraftvärmeprod!$B$1:$AG$1,0),FALSE)/1,0)-IFERROR(VLOOKUP($B232,'Slutlig allokering kvv'!$B$2:$AC$462,MATCH(AA$3,'Slutlig allokering kvv'!$B$1:$AJ$1,0),FALSE)/1,0)</f>
        <v>0</v>
      </c>
      <c r="AB232">
        <f>IFERROR(VLOOKUP($B232,Kraftvärmeprod!$B$1:$AH$479,MATCH(AB$2,Kraftvärmeprod!$B$1:$AG$1,0),FALSE)/1,0)-IFERROR(VLOOKUP($B232,'Slutlig allokering kvv'!$B$2:$AC$462,MATCH(AB$3,'Slutlig allokering kvv'!$B$1:$AJ$1,0),FALSE)/1,0)</f>
        <v>0</v>
      </c>
      <c r="AE232">
        <f t="shared" si="6"/>
        <v>0</v>
      </c>
      <c r="AG232">
        <f>IFERROR(VLOOKUP(B232,'Slutlig allokering kvv'!$B$2:$AJ$462,MATCH("Summa justerad allokerad tillförd energi (utan hjälpel och rökgaskondensering):",'Slutlig allokering kvv'!$B$1:$AK$1,0),FALSE)/1,"")</f>
        <v>0</v>
      </c>
      <c r="AI232" s="23" t="str">
        <f>IFERROR(1-VLOOKUP(B232,'Slutlig allokering kvv'!$B$2:$AJ$462,MATCH("Andel av bränsle i kvv som allokerats till värme, exklusive rökgaskondensering och hjälpel",'Slutlig allokering kvv'!$B$1:$AK$1,0),FALSE),"")</f>
        <v/>
      </c>
      <c r="AK232" s="23" t="str">
        <f t="shared" si="7"/>
        <v/>
      </c>
    </row>
    <row r="233" spans="1:37" x14ac:dyDescent="0.25">
      <c r="A233" s="2" t="s">
        <v>331</v>
      </c>
      <c r="B233" s="2" t="s">
        <v>336</v>
      </c>
      <c r="C233" s="2" t="str">
        <f>IFERROR(VLOOKUP($B233,Kraftvärmeprod!$B$1:$AH$479,MATCH(C$3,Kraftvärmeprod!$B$1:$AG$1,0),FALSE)/1,"")</f>
        <v/>
      </c>
      <c r="D233" s="2" t="str">
        <f>IFERROR(VLOOKUP($B233,Kraftvärmeprod!$B$1:$AH$479,MATCH(D$3,Kraftvärmeprod!$B$1:$AG$1,0),FALSE)/1,"")</f>
        <v/>
      </c>
      <c r="E233">
        <f>IFERROR(VLOOKUP($B233,Kraftvärmeprod!$B$1:$AH$479,MATCH(E$2,Kraftvärmeprod!$B$1:$AG$1,0),FALSE)/1,0)-IFERROR(VLOOKUP($B233,'Slutlig allokering kvv'!$B$2:$AC$462,MATCH(E$3,'Slutlig allokering kvv'!$B$1:$AJ$1,0),FALSE)/1,0)</f>
        <v>0</v>
      </c>
      <c r="F233">
        <f>IFERROR(VLOOKUP($B233,Kraftvärmeprod!$B$1:$AH$479,MATCH(F$2,Kraftvärmeprod!$B$1:$AG$1,0),FALSE)/1,0)-IFERROR(VLOOKUP($B233,'Slutlig allokering kvv'!$B$2:$AC$462,MATCH(F$3,'Slutlig allokering kvv'!$B$1:$AJ$1,0),FALSE)/1,0)</f>
        <v>0</v>
      </c>
      <c r="G233">
        <f>IFERROR(VLOOKUP($B233,Kraftvärmeprod!$B$1:$AH$479,MATCH(G$2,Kraftvärmeprod!$B$1:$AG$1,0),FALSE)/1,0)-IFERROR(VLOOKUP($B233,'Slutlig allokering kvv'!$B$2:$AC$462,MATCH(G$3,'Slutlig allokering kvv'!$B$1:$AJ$1,0),FALSE)/1,0)</f>
        <v>0</v>
      </c>
      <c r="H233">
        <f>IFERROR(VLOOKUP($B233,Kraftvärmeprod!$B$1:$AH$479,MATCH(H$2,Kraftvärmeprod!$B$1:$AG$1,0),FALSE)/1,0)-IFERROR(VLOOKUP($B233,'Slutlig allokering kvv'!$B$2:$AC$462,MATCH(H$3,'Slutlig allokering kvv'!$B$1:$AJ$1,0),FALSE)/1,0)</f>
        <v>0</v>
      </c>
      <c r="I233">
        <f>IFERROR(VLOOKUP($B233,Kraftvärmeprod!$B$1:$AH$479,MATCH(I$2,Kraftvärmeprod!$B$1:$AG$1,0),FALSE)/1,0)-IFERROR(VLOOKUP($B233,'Slutlig allokering kvv'!$B$2:$AC$462,MATCH(I$3,'Slutlig allokering kvv'!$B$1:$AJ$1,0),FALSE)/1,0)</f>
        <v>0</v>
      </c>
      <c r="J233">
        <f>IFERROR(VLOOKUP($B233,Kraftvärmeprod!$B$1:$AH$479,MATCH(J$2,Kraftvärmeprod!$B$1:$AG$1,0),FALSE)/1,0)-IFERROR(VLOOKUP($B233,'Slutlig allokering kvv'!$B$2:$AC$462,MATCH(J$3,'Slutlig allokering kvv'!$B$1:$AJ$1,0),FALSE)/1,0)</f>
        <v>0</v>
      </c>
      <c r="K233">
        <f>IFERROR(VLOOKUP($B233,Kraftvärmeprod!$B$1:$AH$479,MATCH(K$2,Kraftvärmeprod!$B$1:$AG$1,0),FALSE)/1,0)-IFERROR(VLOOKUP($B233,'Slutlig allokering kvv'!$B$2:$AC$462,MATCH(K$3,'Slutlig allokering kvv'!$B$1:$AJ$1,0),FALSE)/1,0)</f>
        <v>0</v>
      </c>
      <c r="L233">
        <f>IFERROR(VLOOKUP($B233,Kraftvärmeprod!$B$1:$AH$479,MATCH(L$2,Kraftvärmeprod!$B$1:$AG$1,0),FALSE)/1,0)-IFERROR(VLOOKUP($B233,'Slutlig allokering kvv'!$B$2:$AC$462,MATCH(L$3,'Slutlig allokering kvv'!$B$1:$AJ$1,0),FALSE)/1,0)</f>
        <v>0</v>
      </c>
      <c r="M233" s="40">
        <f>IFERROR(VLOOKUP($B233,Miljö!$B$1:$S$477,MATCH(M$2,Miljö!$B$1:$X$1,0),FALSE)/1,0)-IFERROR(VLOOKUP($B233,'Slutlig allokering kvv'!$B$2:$AC$462,MATCH(M$3,'Slutlig allokering kvv'!$B$1:$AJ$1,0),FALSE)/1,0)</f>
        <v>0</v>
      </c>
      <c r="N233">
        <f>IFERROR(VLOOKUP($B233,Kraftvärmeprod!$B$1:$AH$479,MATCH(N$2,Kraftvärmeprod!$B$1:$AG$1,0),FALSE)/1,0)-IFERROR(VLOOKUP($B233,'Slutlig allokering kvv'!$B$2:$AC$462,MATCH(N$3,'Slutlig allokering kvv'!$B$1:$AJ$1,0),FALSE)/1,0)</f>
        <v>0</v>
      </c>
      <c r="O233">
        <f>IFERROR(VLOOKUP($B233,Kraftvärmeprod!$B$1:$AH$479,MATCH(O$2,Kraftvärmeprod!$B$1:$AG$1,0),FALSE)/1,0)-IFERROR(VLOOKUP($B233,'Slutlig allokering kvv'!$B$2:$AC$462,MATCH(O$3,'Slutlig allokering kvv'!$B$1:$AJ$1,0),FALSE)/1,0)</f>
        <v>0</v>
      </c>
      <c r="P233">
        <f>IFERROR(VLOOKUP($B233,Kraftvärmeprod!$B$1:$AH$479,MATCH(P$2,Kraftvärmeprod!$B$1:$AG$1,0),FALSE)/1,0)-IFERROR(VLOOKUP($B233,'Slutlig allokering kvv'!$B$2:$AC$462,MATCH(P$3,'Slutlig allokering kvv'!$B$1:$AJ$1,0),FALSE)/1,0)</f>
        <v>0</v>
      </c>
      <c r="Q233">
        <f>IFERROR(VLOOKUP($B233,Kraftvärmeprod!$B$1:$AH$479,MATCH(Q$2,Kraftvärmeprod!$B$1:$AG$1,0),FALSE)/1,0)-IFERROR(VLOOKUP($B233,'Slutlig allokering kvv'!$B$2:$AC$462,MATCH(Q$3,'Slutlig allokering kvv'!$B$1:$AJ$1,0),FALSE)/1,0)</f>
        <v>0</v>
      </c>
      <c r="R233">
        <f>IFERROR(VLOOKUP($B233,Kraftvärmeprod!$B$1:$AH$479,MATCH(R$2,Kraftvärmeprod!$B$1:$AG$1,0),FALSE)/1,0)-IFERROR(VLOOKUP($B233,'Slutlig allokering kvv'!$B$2:$AC$462,MATCH(R$3,'Slutlig allokering kvv'!$B$1:$AJ$1,0),FALSE)/1,0)</f>
        <v>0</v>
      </c>
      <c r="S233">
        <f>IFERROR(VLOOKUP($B233,Kraftvärmeprod!$B$1:$AH$479,MATCH(S$2,Kraftvärmeprod!$B$1:$AG$1,0),FALSE)/1,0)-IFERROR(VLOOKUP($B233,'Slutlig allokering kvv'!$B$2:$AC$462,MATCH(S$3,'Slutlig allokering kvv'!$B$1:$AJ$1,0),FALSE)/1,0)</f>
        <v>0</v>
      </c>
      <c r="T233">
        <f>IFERROR(VLOOKUP($B233,Kraftvärmeprod!$B$1:$AH$479,MATCH(T$2,Kraftvärmeprod!$B$1:$AG$1,0),FALSE)/1,0)-IFERROR(VLOOKUP($B233,'Slutlig allokering kvv'!$B$2:$AC$462,MATCH(T$3,'Slutlig allokering kvv'!$B$1:$AJ$1,0),FALSE)/1,0)</f>
        <v>0</v>
      </c>
      <c r="U233">
        <f>IFERROR(VLOOKUP($B233,Kraftvärmeprod!$B$1:$AH$479,MATCH(U$2,Kraftvärmeprod!$B$1:$AG$1,0),FALSE)/1,0)-IFERROR(VLOOKUP($B233,'Slutlig allokering kvv'!$B$2:$AC$462,MATCH(U$3,'Slutlig allokering kvv'!$B$1:$AJ$1,0),FALSE)/1,0)</f>
        <v>0</v>
      </c>
      <c r="V233">
        <f>IFERROR(VLOOKUP($B233,Kraftvärmeprod!$B$1:$AH$479,MATCH(V$2,Kraftvärmeprod!$B$1:$AG$1,0),FALSE)/1,0)-IFERROR(VLOOKUP($B233,'Slutlig allokering kvv'!$B$2:$AC$462,MATCH(V$3,'Slutlig allokering kvv'!$B$1:$AJ$1,0),FALSE)/1,0)</f>
        <v>0</v>
      </c>
      <c r="W233">
        <f>IFERROR(VLOOKUP($B233,Kraftvärmeprod!$B$1:$AH$479,MATCH(W$2,Kraftvärmeprod!$B$1:$AG$1,0),FALSE)/1,0)-IFERROR(VLOOKUP($B233,'Slutlig allokering kvv'!$B$2:$AC$462,MATCH(W$3,'Slutlig allokering kvv'!$B$1:$AJ$1,0),FALSE)/1,0)</f>
        <v>0</v>
      </c>
      <c r="X233">
        <f>IFERROR(VLOOKUP($B233,Kraftvärmeprod!$B$1:$AH$479,MATCH(X$2,Kraftvärmeprod!$B$1:$AG$1,0),FALSE)/1,0)-IFERROR(VLOOKUP($B233,'Slutlig allokering kvv'!$B$2:$AC$462,MATCH(X$3,'Slutlig allokering kvv'!$B$1:$AJ$1,0),FALSE)/1,0)</f>
        <v>0</v>
      </c>
      <c r="Y233">
        <f>IFERROR(VLOOKUP($B233,Kraftvärmeprod!$B$1:$AH$479,MATCH(Y$2,Kraftvärmeprod!$B$1:$AG$1,0),FALSE)/1,0)-IFERROR(VLOOKUP($B233,'Slutlig allokering kvv'!$B$2:$AC$462,MATCH(Y$3,'Slutlig allokering kvv'!$B$1:$AJ$1,0),FALSE)/1,0)</f>
        <v>0</v>
      </c>
      <c r="Z233">
        <f>IFERROR(VLOOKUP($B233,Kraftvärmeprod!$B$1:$AH$479,MATCH(Z$2,Kraftvärmeprod!$B$1:$AG$1,0),FALSE)/1,0)-IFERROR(VLOOKUP($B233,'Slutlig allokering kvv'!$B$2:$AC$462,MATCH(Z$3,'Slutlig allokering kvv'!$B$1:$AJ$1,0),FALSE)/1,0)</f>
        <v>0</v>
      </c>
      <c r="AA233">
        <f>IFERROR(VLOOKUP($B233,Kraftvärmeprod!$B$1:$AH$479,MATCH(AA$2,Kraftvärmeprod!$B$1:$AG$1,0),FALSE)/1,0)-IFERROR(VLOOKUP($B233,'Slutlig allokering kvv'!$B$2:$AC$462,MATCH(AA$3,'Slutlig allokering kvv'!$B$1:$AJ$1,0),FALSE)/1,0)</f>
        <v>0</v>
      </c>
      <c r="AB233">
        <f>IFERROR(VLOOKUP($B233,Kraftvärmeprod!$B$1:$AH$479,MATCH(AB$2,Kraftvärmeprod!$B$1:$AG$1,0),FALSE)/1,0)-IFERROR(VLOOKUP($B233,'Slutlig allokering kvv'!$B$2:$AC$462,MATCH(AB$3,'Slutlig allokering kvv'!$B$1:$AJ$1,0),FALSE)/1,0)</f>
        <v>0</v>
      </c>
      <c r="AE233">
        <f t="shared" si="6"/>
        <v>0</v>
      </c>
      <c r="AG233">
        <f>IFERROR(VLOOKUP(B233,'Slutlig allokering kvv'!$B$2:$AJ$462,MATCH("Summa justerad allokerad tillförd energi (utan hjälpel och rökgaskondensering):",'Slutlig allokering kvv'!$B$1:$AK$1,0),FALSE)/1,"")</f>
        <v>0</v>
      </c>
      <c r="AI233" s="23" t="str">
        <f>IFERROR(1-VLOOKUP(B233,'Slutlig allokering kvv'!$B$2:$AJ$462,MATCH("Andel av bränsle i kvv som allokerats till värme, exklusive rökgaskondensering och hjälpel",'Slutlig allokering kvv'!$B$1:$AK$1,0),FALSE),"")</f>
        <v/>
      </c>
      <c r="AK233" s="23" t="str">
        <f t="shared" si="7"/>
        <v/>
      </c>
    </row>
    <row r="234" spans="1:37" x14ac:dyDescent="0.25">
      <c r="A234" s="2" t="s">
        <v>331</v>
      </c>
      <c r="B234" s="2" t="s">
        <v>337</v>
      </c>
      <c r="C234" s="2" t="str">
        <f>IFERROR(VLOOKUP($B234,Kraftvärmeprod!$B$1:$AH$479,MATCH(C$3,Kraftvärmeprod!$B$1:$AG$1,0),FALSE)/1,"")</f>
        <v/>
      </c>
      <c r="D234" s="2" t="str">
        <f>IFERROR(VLOOKUP($B234,Kraftvärmeprod!$B$1:$AH$479,MATCH(D$3,Kraftvärmeprod!$B$1:$AG$1,0),FALSE)/1,"")</f>
        <v/>
      </c>
      <c r="E234">
        <f>IFERROR(VLOOKUP($B234,Kraftvärmeprod!$B$1:$AH$479,MATCH(E$2,Kraftvärmeprod!$B$1:$AG$1,0),FALSE)/1,0)-IFERROR(VLOOKUP($B234,'Slutlig allokering kvv'!$B$2:$AC$462,MATCH(E$3,'Slutlig allokering kvv'!$B$1:$AJ$1,0),FALSE)/1,0)</f>
        <v>0</v>
      </c>
      <c r="F234">
        <f>IFERROR(VLOOKUP($B234,Kraftvärmeprod!$B$1:$AH$479,MATCH(F$2,Kraftvärmeprod!$B$1:$AG$1,0),FALSE)/1,0)-IFERROR(VLOOKUP($B234,'Slutlig allokering kvv'!$B$2:$AC$462,MATCH(F$3,'Slutlig allokering kvv'!$B$1:$AJ$1,0),FALSE)/1,0)</f>
        <v>0</v>
      </c>
      <c r="G234">
        <f>IFERROR(VLOOKUP($B234,Kraftvärmeprod!$B$1:$AH$479,MATCH(G$2,Kraftvärmeprod!$B$1:$AG$1,0),FALSE)/1,0)-IFERROR(VLOOKUP($B234,'Slutlig allokering kvv'!$B$2:$AC$462,MATCH(G$3,'Slutlig allokering kvv'!$B$1:$AJ$1,0),FALSE)/1,0)</f>
        <v>0</v>
      </c>
      <c r="H234">
        <f>IFERROR(VLOOKUP($B234,Kraftvärmeprod!$B$1:$AH$479,MATCH(H$2,Kraftvärmeprod!$B$1:$AG$1,0),FALSE)/1,0)-IFERROR(VLOOKUP($B234,'Slutlig allokering kvv'!$B$2:$AC$462,MATCH(H$3,'Slutlig allokering kvv'!$B$1:$AJ$1,0),FALSE)/1,0)</f>
        <v>0</v>
      </c>
      <c r="I234">
        <f>IFERROR(VLOOKUP($B234,Kraftvärmeprod!$B$1:$AH$479,MATCH(I$2,Kraftvärmeprod!$B$1:$AG$1,0),FALSE)/1,0)-IFERROR(VLOOKUP($B234,'Slutlig allokering kvv'!$B$2:$AC$462,MATCH(I$3,'Slutlig allokering kvv'!$B$1:$AJ$1,0),FALSE)/1,0)</f>
        <v>0</v>
      </c>
      <c r="J234">
        <f>IFERROR(VLOOKUP($B234,Kraftvärmeprod!$B$1:$AH$479,MATCH(J$2,Kraftvärmeprod!$B$1:$AG$1,0),FALSE)/1,0)-IFERROR(VLOOKUP($B234,'Slutlig allokering kvv'!$B$2:$AC$462,MATCH(J$3,'Slutlig allokering kvv'!$B$1:$AJ$1,0),FALSE)/1,0)</f>
        <v>0</v>
      </c>
      <c r="K234">
        <f>IFERROR(VLOOKUP($B234,Kraftvärmeprod!$B$1:$AH$479,MATCH(K$2,Kraftvärmeprod!$B$1:$AG$1,0),FALSE)/1,0)-IFERROR(VLOOKUP($B234,'Slutlig allokering kvv'!$B$2:$AC$462,MATCH(K$3,'Slutlig allokering kvv'!$B$1:$AJ$1,0),FALSE)/1,0)</f>
        <v>0</v>
      </c>
      <c r="L234">
        <f>IFERROR(VLOOKUP($B234,Kraftvärmeprod!$B$1:$AH$479,MATCH(L$2,Kraftvärmeprod!$B$1:$AG$1,0),FALSE)/1,0)-IFERROR(VLOOKUP($B234,'Slutlig allokering kvv'!$B$2:$AC$462,MATCH(L$3,'Slutlig allokering kvv'!$B$1:$AJ$1,0),FALSE)/1,0)</f>
        <v>0</v>
      </c>
      <c r="M234" s="40">
        <f>IFERROR(VLOOKUP($B234,Miljö!$B$1:$S$477,MATCH(M$2,Miljö!$B$1:$X$1,0),FALSE)/1,0)-IFERROR(VLOOKUP($B234,'Slutlig allokering kvv'!$B$2:$AC$462,MATCH(M$3,'Slutlig allokering kvv'!$B$1:$AJ$1,0),FALSE)/1,0)</f>
        <v>0</v>
      </c>
      <c r="N234">
        <f>IFERROR(VLOOKUP($B234,Kraftvärmeprod!$B$1:$AH$479,MATCH(N$2,Kraftvärmeprod!$B$1:$AG$1,0),FALSE)/1,0)-IFERROR(VLOOKUP($B234,'Slutlig allokering kvv'!$B$2:$AC$462,MATCH(N$3,'Slutlig allokering kvv'!$B$1:$AJ$1,0),FALSE)/1,0)</f>
        <v>0</v>
      </c>
      <c r="O234">
        <f>IFERROR(VLOOKUP($B234,Kraftvärmeprod!$B$1:$AH$479,MATCH(O$2,Kraftvärmeprod!$B$1:$AG$1,0),FALSE)/1,0)-IFERROR(VLOOKUP($B234,'Slutlig allokering kvv'!$B$2:$AC$462,MATCH(O$3,'Slutlig allokering kvv'!$B$1:$AJ$1,0),FALSE)/1,0)</f>
        <v>0</v>
      </c>
      <c r="P234">
        <f>IFERROR(VLOOKUP($B234,Kraftvärmeprod!$B$1:$AH$479,MATCH(P$2,Kraftvärmeprod!$B$1:$AG$1,0),FALSE)/1,0)-IFERROR(VLOOKUP($B234,'Slutlig allokering kvv'!$B$2:$AC$462,MATCH(P$3,'Slutlig allokering kvv'!$B$1:$AJ$1,0),FALSE)/1,0)</f>
        <v>0</v>
      </c>
      <c r="Q234">
        <f>IFERROR(VLOOKUP($B234,Kraftvärmeprod!$B$1:$AH$479,MATCH(Q$2,Kraftvärmeprod!$B$1:$AG$1,0),FALSE)/1,0)-IFERROR(VLOOKUP($B234,'Slutlig allokering kvv'!$B$2:$AC$462,MATCH(Q$3,'Slutlig allokering kvv'!$B$1:$AJ$1,0),FALSE)/1,0)</f>
        <v>0</v>
      </c>
      <c r="R234">
        <f>IFERROR(VLOOKUP($B234,Kraftvärmeprod!$B$1:$AH$479,MATCH(R$2,Kraftvärmeprod!$B$1:$AG$1,0),FALSE)/1,0)-IFERROR(VLOOKUP($B234,'Slutlig allokering kvv'!$B$2:$AC$462,MATCH(R$3,'Slutlig allokering kvv'!$B$1:$AJ$1,0),FALSE)/1,0)</f>
        <v>0</v>
      </c>
      <c r="S234">
        <f>IFERROR(VLOOKUP($B234,Kraftvärmeprod!$B$1:$AH$479,MATCH(S$2,Kraftvärmeprod!$B$1:$AG$1,0),FALSE)/1,0)-IFERROR(VLOOKUP($B234,'Slutlig allokering kvv'!$B$2:$AC$462,MATCH(S$3,'Slutlig allokering kvv'!$B$1:$AJ$1,0),FALSE)/1,0)</f>
        <v>0</v>
      </c>
      <c r="T234">
        <f>IFERROR(VLOOKUP($B234,Kraftvärmeprod!$B$1:$AH$479,MATCH(T$2,Kraftvärmeprod!$B$1:$AG$1,0),FALSE)/1,0)-IFERROR(VLOOKUP($B234,'Slutlig allokering kvv'!$B$2:$AC$462,MATCH(T$3,'Slutlig allokering kvv'!$B$1:$AJ$1,0),FALSE)/1,0)</f>
        <v>0</v>
      </c>
      <c r="U234">
        <f>IFERROR(VLOOKUP($B234,Kraftvärmeprod!$B$1:$AH$479,MATCH(U$2,Kraftvärmeprod!$B$1:$AG$1,0),FALSE)/1,0)-IFERROR(VLOOKUP($B234,'Slutlig allokering kvv'!$B$2:$AC$462,MATCH(U$3,'Slutlig allokering kvv'!$B$1:$AJ$1,0),FALSE)/1,0)</f>
        <v>0</v>
      </c>
      <c r="V234">
        <f>IFERROR(VLOOKUP($B234,Kraftvärmeprod!$B$1:$AH$479,MATCH(V$2,Kraftvärmeprod!$B$1:$AG$1,0),FALSE)/1,0)-IFERROR(VLOOKUP($B234,'Slutlig allokering kvv'!$B$2:$AC$462,MATCH(V$3,'Slutlig allokering kvv'!$B$1:$AJ$1,0),FALSE)/1,0)</f>
        <v>0</v>
      </c>
      <c r="W234">
        <f>IFERROR(VLOOKUP($B234,Kraftvärmeprod!$B$1:$AH$479,MATCH(W$2,Kraftvärmeprod!$B$1:$AG$1,0),FALSE)/1,0)-IFERROR(VLOOKUP($B234,'Slutlig allokering kvv'!$B$2:$AC$462,MATCH(W$3,'Slutlig allokering kvv'!$B$1:$AJ$1,0),FALSE)/1,0)</f>
        <v>0</v>
      </c>
      <c r="X234">
        <f>IFERROR(VLOOKUP($B234,Kraftvärmeprod!$B$1:$AH$479,MATCH(X$2,Kraftvärmeprod!$B$1:$AG$1,0),FALSE)/1,0)-IFERROR(VLOOKUP($B234,'Slutlig allokering kvv'!$B$2:$AC$462,MATCH(X$3,'Slutlig allokering kvv'!$B$1:$AJ$1,0),FALSE)/1,0)</f>
        <v>0</v>
      </c>
      <c r="Y234">
        <f>IFERROR(VLOOKUP($B234,Kraftvärmeprod!$B$1:$AH$479,MATCH(Y$2,Kraftvärmeprod!$B$1:$AG$1,0),FALSE)/1,0)-IFERROR(VLOOKUP($B234,'Slutlig allokering kvv'!$B$2:$AC$462,MATCH(Y$3,'Slutlig allokering kvv'!$B$1:$AJ$1,0),FALSE)/1,0)</f>
        <v>0</v>
      </c>
      <c r="Z234">
        <f>IFERROR(VLOOKUP($B234,Kraftvärmeprod!$B$1:$AH$479,MATCH(Z$2,Kraftvärmeprod!$B$1:$AG$1,0),FALSE)/1,0)-IFERROR(VLOOKUP($B234,'Slutlig allokering kvv'!$B$2:$AC$462,MATCH(Z$3,'Slutlig allokering kvv'!$B$1:$AJ$1,0),FALSE)/1,0)</f>
        <v>0</v>
      </c>
      <c r="AA234">
        <f>IFERROR(VLOOKUP($B234,Kraftvärmeprod!$B$1:$AH$479,MATCH(AA$2,Kraftvärmeprod!$B$1:$AG$1,0),FALSE)/1,0)-IFERROR(VLOOKUP($B234,'Slutlig allokering kvv'!$B$2:$AC$462,MATCH(AA$3,'Slutlig allokering kvv'!$B$1:$AJ$1,0),FALSE)/1,0)</f>
        <v>0</v>
      </c>
      <c r="AB234">
        <f>IFERROR(VLOOKUP($B234,Kraftvärmeprod!$B$1:$AH$479,MATCH(AB$2,Kraftvärmeprod!$B$1:$AG$1,0),FALSE)/1,0)-IFERROR(VLOOKUP($B234,'Slutlig allokering kvv'!$B$2:$AC$462,MATCH(AB$3,'Slutlig allokering kvv'!$B$1:$AJ$1,0),FALSE)/1,0)</f>
        <v>0</v>
      </c>
      <c r="AE234">
        <f t="shared" si="6"/>
        <v>0</v>
      </c>
      <c r="AG234">
        <f>IFERROR(VLOOKUP(B234,'Slutlig allokering kvv'!$B$2:$AJ$462,MATCH("Summa justerad allokerad tillförd energi (utan hjälpel och rökgaskondensering):",'Slutlig allokering kvv'!$B$1:$AK$1,0),FALSE)/1,"")</f>
        <v>0</v>
      </c>
      <c r="AI234" s="23" t="str">
        <f>IFERROR(1-VLOOKUP(B234,'Slutlig allokering kvv'!$B$2:$AJ$462,MATCH("Andel av bränsle i kvv som allokerats till värme, exklusive rökgaskondensering och hjälpel",'Slutlig allokering kvv'!$B$1:$AK$1,0),FALSE),"")</f>
        <v/>
      </c>
      <c r="AK234" s="23" t="str">
        <f t="shared" si="7"/>
        <v/>
      </c>
    </row>
    <row r="235" spans="1:37" x14ac:dyDescent="0.25">
      <c r="A235" s="2" t="s">
        <v>331</v>
      </c>
      <c r="B235" s="2" t="s">
        <v>338</v>
      </c>
      <c r="C235" s="2" t="str">
        <f>IFERROR(VLOOKUP($B235,Kraftvärmeprod!$B$1:$AH$479,MATCH(C$3,Kraftvärmeprod!$B$1:$AG$1,0),FALSE)/1,"")</f>
        <v/>
      </c>
      <c r="D235" s="2" t="str">
        <f>IFERROR(VLOOKUP($B235,Kraftvärmeprod!$B$1:$AH$479,MATCH(D$3,Kraftvärmeprod!$B$1:$AG$1,0),FALSE)/1,"")</f>
        <v/>
      </c>
      <c r="E235">
        <f>IFERROR(VLOOKUP($B235,Kraftvärmeprod!$B$1:$AH$479,MATCH(E$2,Kraftvärmeprod!$B$1:$AG$1,0),FALSE)/1,0)-IFERROR(VLOOKUP($B235,'Slutlig allokering kvv'!$B$2:$AC$462,MATCH(E$3,'Slutlig allokering kvv'!$B$1:$AJ$1,0),FALSE)/1,0)</f>
        <v>0</v>
      </c>
      <c r="F235">
        <f>IFERROR(VLOOKUP($B235,Kraftvärmeprod!$B$1:$AH$479,MATCH(F$2,Kraftvärmeprod!$B$1:$AG$1,0),FALSE)/1,0)-IFERROR(VLOOKUP($B235,'Slutlig allokering kvv'!$B$2:$AC$462,MATCH(F$3,'Slutlig allokering kvv'!$B$1:$AJ$1,0),FALSE)/1,0)</f>
        <v>0</v>
      </c>
      <c r="G235">
        <f>IFERROR(VLOOKUP($B235,Kraftvärmeprod!$B$1:$AH$479,MATCH(G$2,Kraftvärmeprod!$B$1:$AG$1,0),FALSE)/1,0)-IFERROR(VLOOKUP($B235,'Slutlig allokering kvv'!$B$2:$AC$462,MATCH(G$3,'Slutlig allokering kvv'!$B$1:$AJ$1,0),FALSE)/1,0)</f>
        <v>0</v>
      </c>
      <c r="H235">
        <f>IFERROR(VLOOKUP($B235,Kraftvärmeprod!$B$1:$AH$479,MATCH(H$2,Kraftvärmeprod!$B$1:$AG$1,0),FALSE)/1,0)-IFERROR(VLOOKUP($B235,'Slutlig allokering kvv'!$B$2:$AC$462,MATCH(H$3,'Slutlig allokering kvv'!$B$1:$AJ$1,0),FALSE)/1,0)</f>
        <v>0</v>
      </c>
      <c r="I235">
        <f>IFERROR(VLOOKUP($B235,Kraftvärmeprod!$B$1:$AH$479,MATCH(I$2,Kraftvärmeprod!$B$1:$AG$1,0),FALSE)/1,0)-IFERROR(VLOOKUP($B235,'Slutlig allokering kvv'!$B$2:$AC$462,MATCH(I$3,'Slutlig allokering kvv'!$B$1:$AJ$1,0),FALSE)/1,0)</f>
        <v>0</v>
      </c>
      <c r="J235">
        <f>IFERROR(VLOOKUP($B235,Kraftvärmeprod!$B$1:$AH$479,MATCH(J$2,Kraftvärmeprod!$B$1:$AG$1,0),FALSE)/1,0)-IFERROR(VLOOKUP($B235,'Slutlig allokering kvv'!$B$2:$AC$462,MATCH(J$3,'Slutlig allokering kvv'!$B$1:$AJ$1,0),FALSE)/1,0)</f>
        <v>0</v>
      </c>
      <c r="K235">
        <f>IFERROR(VLOOKUP($B235,Kraftvärmeprod!$B$1:$AH$479,MATCH(K$2,Kraftvärmeprod!$B$1:$AG$1,0),FALSE)/1,0)-IFERROR(VLOOKUP($B235,'Slutlig allokering kvv'!$B$2:$AC$462,MATCH(K$3,'Slutlig allokering kvv'!$B$1:$AJ$1,0),FALSE)/1,0)</f>
        <v>0</v>
      </c>
      <c r="L235">
        <f>IFERROR(VLOOKUP($B235,Kraftvärmeprod!$B$1:$AH$479,MATCH(L$2,Kraftvärmeprod!$B$1:$AG$1,0),FALSE)/1,0)-IFERROR(VLOOKUP($B235,'Slutlig allokering kvv'!$B$2:$AC$462,MATCH(L$3,'Slutlig allokering kvv'!$B$1:$AJ$1,0),FALSE)/1,0)</f>
        <v>0</v>
      </c>
      <c r="M235" s="40">
        <f>IFERROR(VLOOKUP($B235,Miljö!$B$1:$S$477,MATCH(M$2,Miljö!$B$1:$X$1,0),FALSE)/1,0)-IFERROR(VLOOKUP($B235,'Slutlig allokering kvv'!$B$2:$AC$462,MATCH(M$3,'Slutlig allokering kvv'!$B$1:$AJ$1,0),FALSE)/1,0)</f>
        <v>0</v>
      </c>
      <c r="N235">
        <f>IFERROR(VLOOKUP($B235,Kraftvärmeprod!$B$1:$AH$479,MATCH(N$2,Kraftvärmeprod!$B$1:$AG$1,0),FALSE)/1,0)-IFERROR(VLOOKUP($B235,'Slutlig allokering kvv'!$B$2:$AC$462,MATCH(N$3,'Slutlig allokering kvv'!$B$1:$AJ$1,0),FALSE)/1,0)</f>
        <v>0</v>
      </c>
      <c r="O235">
        <f>IFERROR(VLOOKUP($B235,Kraftvärmeprod!$B$1:$AH$479,MATCH(O$2,Kraftvärmeprod!$B$1:$AG$1,0),FALSE)/1,0)-IFERROR(VLOOKUP($B235,'Slutlig allokering kvv'!$B$2:$AC$462,MATCH(O$3,'Slutlig allokering kvv'!$B$1:$AJ$1,0),FALSE)/1,0)</f>
        <v>0</v>
      </c>
      <c r="P235">
        <f>IFERROR(VLOOKUP($B235,Kraftvärmeprod!$B$1:$AH$479,MATCH(P$2,Kraftvärmeprod!$B$1:$AG$1,0),FALSE)/1,0)-IFERROR(VLOOKUP($B235,'Slutlig allokering kvv'!$B$2:$AC$462,MATCH(P$3,'Slutlig allokering kvv'!$B$1:$AJ$1,0),FALSE)/1,0)</f>
        <v>0</v>
      </c>
      <c r="Q235">
        <f>IFERROR(VLOOKUP($B235,Kraftvärmeprod!$B$1:$AH$479,MATCH(Q$2,Kraftvärmeprod!$B$1:$AG$1,0),FALSE)/1,0)-IFERROR(VLOOKUP($B235,'Slutlig allokering kvv'!$B$2:$AC$462,MATCH(Q$3,'Slutlig allokering kvv'!$B$1:$AJ$1,0),FALSE)/1,0)</f>
        <v>0</v>
      </c>
      <c r="R235">
        <f>IFERROR(VLOOKUP($B235,Kraftvärmeprod!$B$1:$AH$479,MATCH(R$2,Kraftvärmeprod!$B$1:$AG$1,0),FALSE)/1,0)-IFERROR(VLOOKUP($B235,'Slutlig allokering kvv'!$B$2:$AC$462,MATCH(R$3,'Slutlig allokering kvv'!$B$1:$AJ$1,0),FALSE)/1,0)</f>
        <v>0</v>
      </c>
      <c r="S235">
        <f>IFERROR(VLOOKUP($B235,Kraftvärmeprod!$B$1:$AH$479,MATCH(S$2,Kraftvärmeprod!$B$1:$AG$1,0),FALSE)/1,0)-IFERROR(VLOOKUP($B235,'Slutlig allokering kvv'!$B$2:$AC$462,MATCH(S$3,'Slutlig allokering kvv'!$B$1:$AJ$1,0),FALSE)/1,0)</f>
        <v>0</v>
      </c>
      <c r="T235">
        <f>IFERROR(VLOOKUP($B235,Kraftvärmeprod!$B$1:$AH$479,MATCH(T$2,Kraftvärmeprod!$B$1:$AG$1,0),FALSE)/1,0)-IFERROR(VLOOKUP($B235,'Slutlig allokering kvv'!$B$2:$AC$462,MATCH(T$3,'Slutlig allokering kvv'!$B$1:$AJ$1,0),FALSE)/1,0)</f>
        <v>0</v>
      </c>
      <c r="U235">
        <f>IFERROR(VLOOKUP($B235,Kraftvärmeprod!$B$1:$AH$479,MATCH(U$2,Kraftvärmeprod!$B$1:$AG$1,0),FALSE)/1,0)-IFERROR(VLOOKUP($B235,'Slutlig allokering kvv'!$B$2:$AC$462,MATCH(U$3,'Slutlig allokering kvv'!$B$1:$AJ$1,0),FALSE)/1,0)</f>
        <v>0</v>
      </c>
      <c r="V235">
        <f>IFERROR(VLOOKUP($B235,Kraftvärmeprod!$B$1:$AH$479,MATCH(V$2,Kraftvärmeprod!$B$1:$AG$1,0),FALSE)/1,0)-IFERROR(VLOOKUP($B235,'Slutlig allokering kvv'!$B$2:$AC$462,MATCH(V$3,'Slutlig allokering kvv'!$B$1:$AJ$1,0),FALSE)/1,0)</f>
        <v>0</v>
      </c>
      <c r="W235">
        <f>IFERROR(VLOOKUP($B235,Kraftvärmeprod!$B$1:$AH$479,MATCH(W$2,Kraftvärmeprod!$B$1:$AG$1,0),FALSE)/1,0)-IFERROR(VLOOKUP($B235,'Slutlig allokering kvv'!$B$2:$AC$462,MATCH(W$3,'Slutlig allokering kvv'!$B$1:$AJ$1,0),FALSE)/1,0)</f>
        <v>0</v>
      </c>
      <c r="X235">
        <f>IFERROR(VLOOKUP($B235,Kraftvärmeprod!$B$1:$AH$479,MATCH(X$2,Kraftvärmeprod!$B$1:$AG$1,0),FALSE)/1,0)-IFERROR(VLOOKUP($B235,'Slutlig allokering kvv'!$B$2:$AC$462,MATCH(X$3,'Slutlig allokering kvv'!$B$1:$AJ$1,0),FALSE)/1,0)</f>
        <v>0</v>
      </c>
      <c r="Y235">
        <f>IFERROR(VLOOKUP($B235,Kraftvärmeprod!$B$1:$AH$479,MATCH(Y$2,Kraftvärmeprod!$B$1:$AG$1,0),FALSE)/1,0)-IFERROR(VLOOKUP($B235,'Slutlig allokering kvv'!$B$2:$AC$462,MATCH(Y$3,'Slutlig allokering kvv'!$B$1:$AJ$1,0),FALSE)/1,0)</f>
        <v>0</v>
      </c>
      <c r="Z235">
        <f>IFERROR(VLOOKUP($B235,Kraftvärmeprod!$B$1:$AH$479,MATCH(Z$2,Kraftvärmeprod!$B$1:$AG$1,0),FALSE)/1,0)-IFERROR(VLOOKUP($B235,'Slutlig allokering kvv'!$B$2:$AC$462,MATCH(Z$3,'Slutlig allokering kvv'!$B$1:$AJ$1,0),FALSE)/1,0)</f>
        <v>0</v>
      </c>
      <c r="AA235">
        <f>IFERROR(VLOOKUP($B235,Kraftvärmeprod!$B$1:$AH$479,MATCH(AA$2,Kraftvärmeprod!$B$1:$AG$1,0),FALSE)/1,0)-IFERROR(VLOOKUP($B235,'Slutlig allokering kvv'!$B$2:$AC$462,MATCH(AA$3,'Slutlig allokering kvv'!$B$1:$AJ$1,0),FALSE)/1,0)</f>
        <v>0</v>
      </c>
      <c r="AB235">
        <f>IFERROR(VLOOKUP($B235,Kraftvärmeprod!$B$1:$AH$479,MATCH(AB$2,Kraftvärmeprod!$B$1:$AG$1,0),FALSE)/1,0)-IFERROR(VLOOKUP($B235,'Slutlig allokering kvv'!$B$2:$AC$462,MATCH(AB$3,'Slutlig allokering kvv'!$B$1:$AJ$1,0),FALSE)/1,0)</f>
        <v>0</v>
      </c>
      <c r="AE235">
        <f t="shared" si="6"/>
        <v>0</v>
      </c>
      <c r="AG235">
        <f>IFERROR(VLOOKUP(B235,'Slutlig allokering kvv'!$B$2:$AJ$462,MATCH("Summa justerad allokerad tillförd energi (utan hjälpel och rökgaskondensering):",'Slutlig allokering kvv'!$B$1:$AK$1,0),FALSE)/1,"")</f>
        <v>0</v>
      </c>
      <c r="AI235" s="23" t="str">
        <f>IFERROR(1-VLOOKUP(B235,'Slutlig allokering kvv'!$B$2:$AJ$462,MATCH("Andel av bränsle i kvv som allokerats till värme, exklusive rökgaskondensering och hjälpel",'Slutlig allokering kvv'!$B$1:$AK$1,0),FALSE),"")</f>
        <v/>
      </c>
      <c r="AK235" s="23" t="str">
        <f t="shared" si="7"/>
        <v/>
      </c>
    </row>
    <row r="236" spans="1:37" x14ac:dyDescent="0.25">
      <c r="A236" s="2" t="s">
        <v>331</v>
      </c>
      <c r="B236" s="2" t="s">
        <v>339</v>
      </c>
      <c r="C236" s="2" t="str">
        <f>IFERROR(VLOOKUP($B236,Kraftvärmeprod!$B$1:$AH$479,MATCH(C$3,Kraftvärmeprod!$B$1:$AG$1,0),FALSE)/1,"")</f>
        <v/>
      </c>
      <c r="D236" s="2" t="str">
        <f>IFERROR(VLOOKUP($B236,Kraftvärmeprod!$B$1:$AH$479,MATCH(D$3,Kraftvärmeprod!$B$1:$AG$1,0),FALSE)/1,"")</f>
        <v/>
      </c>
      <c r="E236">
        <f>IFERROR(VLOOKUP($B236,Kraftvärmeprod!$B$1:$AH$479,MATCH(E$2,Kraftvärmeprod!$B$1:$AG$1,0),FALSE)/1,0)-IFERROR(VLOOKUP($B236,'Slutlig allokering kvv'!$B$2:$AC$462,MATCH(E$3,'Slutlig allokering kvv'!$B$1:$AJ$1,0),FALSE)/1,0)</f>
        <v>0</v>
      </c>
      <c r="F236">
        <f>IFERROR(VLOOKUP($B236,Kraftvärmeprod!$B$1:$AH$479,MATCH(F$2,Kraftvärmeprod!$B$1:$AG$1,0),FALSE)/1,0)-IFERROR(VLOOKUP($B236,'Slutlig allokering kvv'!$B$2:$AC$462,MATCH(F$3,'Slutlig allokering kvv'!$B$1:$AJ$1,0),FALSE)/1,0)</f>
        <v>0</v>
      </c>
      <c r="G236">
        <f>IFERROR(VLOOKUP($B236,Kraftvärmeprod!$B$1:$AH$479,MATCH(G$2,Kraftvärmeprod!$B$1:$AG$1,0),FALSE)/1,0)-IFERROR(VLOOKUP($B236,'Slutlig allokering kvv'!$B$2:$AC$462,MATCH(G$3,'Slutlig allokering kvv'!$B$1:$AJ$1,0),FALSE)/1,0)</f>
        <v>0</v>
      </c>
      <c r="H236">
        <f>IFERROR(VLOOKUP($B236,Kraftvärmeprod!$B$1:$AH$479,MATCH(H$2,Kraftvärmeprod!$B$1:$AG$1,0),FALSE)/1,0)-IFERROR(VLOOKUP($B236,'Slutlig allokering kvv'!$B$2:$AC$462,MATCH(H$3,'Slutlig allokering kvv'!$B$1:$AJ$1,0),FALSE)/1,0)</f>
        <v>0</v>
      </c>
      <c r="I236">
        <f>IFERROR(VLOOKUP($B236,Kraftvärmeprod!$B$1:$AH$479,MATCH(I$2,Kraftvärmeprod!$B$1:$AG$1,0),FALSE)/1,0)-IFERROR(VLOOKUP($B236,'Slutlig allokering kvv'!$B$2:$AC$462,MATCH(I$3,'Slutlig allokering kvv'!$B$1:$AJ$1,0),FALSE)/1,0)</f>
        <v>0</v>
      </c>
      <c r="J236">
        <f>IFERROR(VLOOKUP($B236,Kraftvärmeprod!$B$1:$AH$479,MATCH(J$2,Kraftvärmeprod!$B$1:$AG$1,0),FALSE)/1,0)-IFERROR(VLOOKUP($B236,'Slutlig allokering kvv'!$B$2:$AC$462,MATCH(J$3,'Slutlig allokering kvv'!$B$1:$AJ$1,0),FALSE)/1,0)</f>
        <v>0</v>
      </c>
      <c r="K236">
        <f>IFERROR(VLOOKUP($B236,Kraftvärmeprod!$B$1:$AH$479,MATCH(K$2,Kraftvärmeprod!$B$1:$AG$1,0),FALSE)/1,0)-IFERROR(VLOOKUP($B236,'Slutlig allokering kvv'!$B$2:$AC$462,MATCH(K$3,'Slutlig allokering kvv'!$B$1:$AJ$1,0),FALSE)/1,0)</f>
        <v>0</v>
      </c>
      <c r="L236">
        <f>IFERROR(VLOOKUP($B236,Kraftvärmeprod!$B$1:$AH$479,MATCH(L$2,Kraftvärmeprod!$B$1:$AG$1,0),FALSE)/1,0)-IFERROR(VLOOKUP($B236,'Slutlig allokering kvv'!$B$2:$AC$462,MATCH(L$3,'Slutlig allokering kvv'!$B$1:$AJ$1,0),FALSE)/1,0)</f>
        <v>0</v>
      </c>
      <c r="M236" s="40">
        <f>IFERROR(VLOOKUP($B236,Miljö!$B$1:$S$477,MATCH(M$2,Miljö!$B$1:$X$1,0),FALSE)/1,0)-IFERROR(VLOOKUP($B236,'Slutlig allokering kvv'!$B$2:$AC$462,MATCH(M$3,'Slutlig allokering kvv'!$B$1:$AJ$1,0),FALSE)/1,0)</f>
        <v>0</v>
      </c>
      <c r="N236">
        <f>IFERROR(VLOOKUP($B236,Kraftvärmeprod!$B$1:$AH$479,MATCH(N$2,Kraftvärmeprod!$B$1:$AG$1,0),FALSE)/1,0)-IFERROR(VLOOKUP($B236,'Slutlig allokering kvv'!$B$2:$AC$462,MATCH(N$3,'Slutlig allokering kvv'!$B$1:$AJ$1,0),FALSE)/1,0)</f>
        <v>0</v>
      </c>
      <c r="O236">
        <f>IFERROR(VLOOKUP($B236,Kraftvärmeprod!$B$1:$AH$479,MATCH(O$2,Kraftvärmeprod!$B$1:$AG$1,0),FALSE)/1,0)-IFERROR(VLOOKUP($B236,'Slutlig allokering kvv'!$B$2:$AC$462,MATCH(O$3,'Slutlig allokering kvv'!$B$1:$AJ$1,0),FALSE)/1,0)</f>
        <v>0</v>
      </c>
      <c r="P236">
        <f>IFERROR(VLOOKUP($B236,Kraftvärmeprod!$B$1:$AH$479,MATCH(P$2,Kraftvärmeprod!$B$1:$AG$1,0),FALSE)/1,0)-IFERROR(VLOOKUP($B236,'Slutlig allokering kvv'!$B$2:$AC$462,MATCH(P$3,'Slutlig allokering kvv'!$B$1:$AJ$1,0),FALSE)/1,0)</f>
        <v>0</v>
      </c>
      <c r="Q236">
        <f>IFERROR(VLOOKUP($B236,Kraftvärmeprod!$B$1:$AH$479,MATCH(Q$2,Kraftvärmeprod!$B$1:$AG$1,0),FALSE)/1,0)-IFERROR(VLOOKUP($B236,'Slutlig allokering kvv'!$B$2:$AC$462,MATCH(Q$3,'Slutlig allokering kvv'!$B$1:$AJ$1,0),FALSE)/1,0)</f>
        <v>0</v>
      </c>
      <c r="R236">
        <f>IFERROR(VLOOKUP($B236,Kraftvärmeprod!$B$1:$AH$479,MATCH(R$2,Kraftvärmeprod!$B$1:$AG$1,0),FALSE)/1,0)-IFERROR(VLOOKUP($B236,'Slutlig allokering kvv'!$B$2:$AC$462,MATCH(R$3,'Slutlig allokering kvv'!$B$1:$AJ$1,0),FALSE)/1,0)</f>
        <v>0</v>
      </c>
      <c r="S236">
        <f>IFERROR(VLOOKUP($B236,Kraftvärmeprod!$B$1:$AH$479,MATCH(S$2,Kraftvärmeprod!$B$1:$AG$1,0),FALSE)/1,0)-IFERROR(VLOOKUP($B236,'Slutlig allokering kvv'!$B$2:$AC$462,MATCH(S$3,'Slutlig allokering kvv'!$B$1:$AJ$1,0),FALSE)/1,0)</f>
        <v>0</v>
      </c>
      <c r="T236">
        <f>IFERROR(VLOOKUP($B236,Kraftvärmeprod!$B$1:$AH$479,MATCH(T$2,Kraftvärmeprod!$B$1:$AG$1,0),FALSE)/1,0)-IFERROR(VLOOKUP($B236,'Slutlig allokering kvv'!$B$2:$AC$462,MATCH(T$3,'Slutlig allokering kvv'!$B$1:$AJ$1,0),FALSE)/1,0)</f>
        <v>0</v>
      </c>
      <c r="U236">
        <f>IFERROR(VLOOKUP($B236,Kraftvärmeprod!$B$1:$AH$479,MATCH(U$2,Kraftvärmeprod!$B$1:$AG$1,0),FALSE)/1,0)-IFERROR(VLOOKUP($B236,'Slutlig allokering kvv'!$B$2:$AC$462,MATCH(U$3,'Slutlig allokering kvv'!$B$1:$AJ$1,0),FALSE)/1,0)</f>
        <v>0</v>
      </c>
      <c r="V236">
        <f>IFERROR(VLOOKUP($B236,Kraftvärmeprod!$B$1:$AH$479,MATCH(V$2,Kraftvärmeprod!$B$1:$AG$1,0),FALSE)/1,0)-IFERROR(VLOOKUP($B236,'Slutlig allokering kvv'!$B$2:$AC$462,MATCH(V$3,'Slutlig allokering kvv'!$B$1:$AJ$1,0),FALSE)/1,0)</f>
        <v>0</v>
      </c>
      <c r="W236">
        <f>IFERROR(VLOOKUP($B236,Kraftvärmeprod!$B$1:$AH$479,MATCH(W$2,Kraftvärmeprod!$B$1:$AG$1,0),FALSE)/1,0)-IFERROR(VLOOKUP($B236,'Slutlig allokering kvv'!$B$2:$AC$462,MATCH(W$3,'Slutlig allokering kvv'!$B$1:$AJ$1,0),FALSE)/1,0)</f>
        <v>0</v>
      </c>
      <c r="X236">
        <f>IFERROR(VLOOKUP($B236,Kraftvärmeprod!$B$1:$AH$479,MATCH(X$2,Kraftvärmeprod!$B$1:$AG$1,0),FALSE)/1,0)-IFERROR(VLOOKUP($B236,'Slutlig allokering kvv'!$B$2:$AC$462,MATCH(X$3,'Slutlig allokering kvv'!$B$1:$AJ$1,0),FALSE)/1,0)</f>
        <v>0</v>
      </c>
      <c r="Y236">
        <f>IFERROR(VLOOKUP($B236,Kraftvärmeprod!$B$1:$AH$479,MATCH(Y$2,Kraftvärmeprod!$B$1:$AG$1,0),FALSE)/1,0)-IFERROR(VLOOKUP($B236,'Slutlig allokering kvv'!$B$2:$AC$462,MATCH(Y$3,'Slutlig allokering kvv'!$B$1:$AJ$1,0),FALSE)/1,0)</f>
        <v>0</v>
      </c>
      <c r="Z236">
        <f>IFERROR(VLOOKUP($B236,Kraftvärmeprod!$B$1:$AH$479,MATCH(Z$2,Kraftvärmeprod!$B$1:$AG$1,0),FALSE)/1,0)-IFERROR(VLOOKUP($B236,'Slutlig allokering kvv'!$B$2:$AC$462,MATCH(Z$3,'Slutlig allokering kvv'!$B$1:$AJ$1,0),FALSE)/1,0)</f>
        <v>0</v>
      </c>
      <c r="AA236">
        <f>IFERROR(VLOOKUP($B236,Kraftvärmeprod!$B$1:$AH$479,MATCH(AA$2,Kraftvärmeprod!$B$1:$AG$1,0),FALSE)/1,0)-IFERROR(VLOOKUP($B236,'Slutlig allokering kvv'!$B$2:$AC$462,MATCH(AA$3,'Slutlig allokering kvv'!$B$1:$AJ$1,0),FALSE)/1,0)</f>
        <v>0</v>
      </c>
      <c r="AB236">
        <f>IFERROR(VLOOKUP($B236,Kraftvärmeprod!$B$1:$AH$479,MATCH(AB$2,Kraftvärmeprod!$B$1:$AG$1,0),FALSE)/1,0)-IFERROR(VLOOKUP($B236,'Slutlig allokering kvv'!$B$2:$AC$462,MATCH(AB$3,'Slutlig allokering kvv'!$B$1:$AJ$1,0),FALSE)/1,0)</f>
        <v>0</v>
      </c>
      <c r="AE236">
        <f t="shared" si="6"/>
        <v>0</v>
      </c>
      <c r="AG236">
        <f>IFERROR(VLOOKUP(B236,'Slutlig allokering kvv'!$B$2:$AJ$462,MATCH("Summa justerad allokerad tillförd energi (utan hjälpel och rökgaskondensering):",'Slutlig allokering kvv'!$B$1:$AK$1,0),FALSE)/1,"")</f>
        <v>0</v>
      </c>
      <c r="AI236" s="23" t="str">
        <f>IFERROR(1-VLOOKUP(B236,'Slutlig allokering kvv'!$B$2:$AJ$462,MATCH("Andel av bränsle i kvv som allokerats till värme, exklusive rökgaskondensering och hjälpel",'Slutlig allokering kvv'!$B$1:$AK$1,0),FALSE),"")</f>
        <v/>
      </c>
      <c r="AK236" s="23" t="str">
        <f t="shared" si="7"/>
        <v/>
      </c>
    </row>
    <row r="237" spans="1:37" x14ac:dyDescent="0.25">
      <c r="A237" s="2" t="s">
        <v>331</v>
      </c>
      <c r="B237" s="2" t="s">
        <v>340</v>
      </c>
      <c r="C237" s="2" t="str">
        <f>IFERROR(VLOOKUP($B237,Kraftvärmeprod!$B$1:$AH$479,MATCH(C$3,Kraftvärmeprod!$B$1:$AG$1,0),FALSE)/1,"")</f>
        <v/>
      </c>
      <c r="D237" s="2" t="str">
        <f>IFERROR(VLOOKUP($B237,Kraftvärmeprod!$B$1:$AH$479,MATCH(D$3,Kraftvärmeprod!$B$1:$AG$1,0),FALSE)/1,"")</f>
        <v/>
      </c>
      <c r="E237">
        <f>IFERROR(VLOOKUP($B237,Kraftvärmeprod!$B$1:$AH$479,MATCH(E$2,Kraftvärmeprod!$B$1:$AG$1,0),FALSE)/1,0)-IFERROR(VLOOKUP($B237,'Slutlig allokering kvv'!$B$2:$AC$462,MATCH(E$3,'Slutlig allokering kvv'!$B$1:$AJ$1,0),FALSE)/1,0)</f>
        <v>0</v>
      </c>
      <c r="F237">
        <f>IFERROR(VLOOKUP($B237,Kraftvärmeprod!$B$1:$AH$479,MATCH(F$2,Kraftvärmeprod!$B$1:$AG$1,0),FALSE)/1,0)-IFERROR(VLOOKUP($B237,'Slutlig allokering kvv'!$B$2:$AC$462,MATCH(F$3,'Slutlig allokering kvv'!$B$1:$AJ$1,0),FALSE)/1,0)</f>
        <v>0</v>
      </c>
      <c r="G237">
        <f>IFERROR(VLOOKUP($B237,Kraftvärmeprod!$B$1:$AH$479,MATCH(G$2,Kraftvärmeprod!$B$1:$AG$1,0),FALSE)/1,0)-IFERROR(VLOOKUP($B237,'Slutlig allokering kvv'!$B$2:$AC$462,MATCH(G$3,'Slutlig allokering kvv'!$B$1:$AJ$1,0),FALSE)/1,0)</f>
        <v>0</v>
      </c>
      <c r="H237">
        <f>IFERROR(VLOOKUP($B237,Kraftvärmeprod!$B$1:$AH$479,MATCH(H$2,Kraftvärmeprod!$B$1:$AG$1,0),FALSE)/1,0)-IFERROR(VLOOKUP($B237,'Slutlig allokering kvv'!$B$2:$AC$462,MATCH(H$3,'Slutlig allokering kvv'!$B$1:$AJ$1,0),FALSE)/1,0)</f>
        <v>0</v>
      </c>
      <c r="I237">
        <f>IFERROR(VLOOKUP($B237,Kraftvärmeprod!$B$1:$AH$479,MATCH(I$2,Kraftvärmeprod!$B$1:$AG$1,0),FALSE)/1,0)-IFERROR(VLOOKUP($B237,'Slutlig allokering kvv'!$B$2:$AC$462,MATCH(I$3,'Slutlig allokering kvv'!$B$1:$AJ$1,0),FALSE)/1,0)</f>
        <v>0</v>
      </c>
      <c r="J237">
        <f>IFERROR(VLOOKUP($B237,Kraftvärmeprod!$B$1:$AH$479,MATCH(J$2,Kraftvärmeprod!$B$1:$AG$1,0),FALSE)/1,0)-IFERROR(VLOOKUP($B237,'Slutlig allokering kvv'!$B$2:$AC$462,MATCH(J$3,'Slutlig allokering kvv'!$B$1:$AJ$1,0),FALSE)/1,0)</f>
        <v>0</v>
      </c>
      <c r="K237">
        <f>IFERROR(VLOOKUP($B237,Kraftvärmeprod!$B$1:$AH$479,MATCH(K$2,Kraftvärmeprod!$B$1:$AG$1,0),FALSE)/1,0)-IFERROR(VLOOKUP($B237,'Slutlig allokering kvv'!$B$2:$AC$462,MATCH(K$3,'Slutlig allokering kvv'!$B$1:$AJ$1,0),FALSE)/1,0)</f>
        <v>0</v>
      </c>
      <c r="L237">
        <f>IFERROR(VLOOKUP($B237,Kraftvärmeprod!$B$1:$AH$479,MATCH(L$2,Kraftvärmeprod!$B$1:$AG$1,0),FALSE)/1,0)-IFERROR(VLOOKUP($B237,'Slutlig allokering kvv'!$B$2:$AC$462,MATCH(L$3,'Slutlig allokering kvv'!$B$1:$AJ$1,0),FALSE)/1,0)</f>
        <v>0</v>
      </c>
      <c r="M237" s="40">
        <f>IFERROR(VLOOKUP($B237,Miljö!$B$1:$S$477,MATCH(M$2,Miljö!$B$1:$X$1,0),FALSE)/1,0)-IFERROR(VLOOKUP($B237,'Slutlig allokering kvv'!$B$2:$AC$462,MATCH(M$3,'Slutlig allokering kvv'!$B$1:$AJ$1,0),FALSE)/1,0)</f>
        <v>0</v>
      </c>
      <c r="N237">
        <f>IFERROR(VLOOKUP($B237,Kraftvärmeprod!$B$1:$AH$479,MATCH(N$2,Kraftvärmeprod!$B$1:$AG$1,0),FALSE)/1,0)-IFERROR(VLOOKUP($B237,'Slutlig allokering kvv'!$B$2:$AC$462,MATCH(N$3,'Slutlig allokering kvv'!$B$1:$AJ$1,0),FALSE)/1,0)</f>
        <v>0</v>
      </c>
      <c r="O237">
        <f>IFERROR(VLOOKUP($B237,Kraftvärmeprod!$B$1:$AH$479,MATCH(O$2,Kraftvärmeprod!$B$1:$AG$1,0),FALSE)/1,0)-IFERROR(VLOOKUP($B237,'Slutlig allokering kvv'!$B$2:$AC$462,MATCH(O$3,'Slutlig allokering kvv'!$B$1:$AJ$1,0),FALSE)/1,0)</f>
        <v>0</v>
      </c>
      <c r="P237">
        <f>IFERROR(VLOOKUP($B237,Kraftvärmeprod!$B$1:$AH$479,MATCH(P$2,Kraftvärmeprod!$B$1:$AG$1,0),FALSE)/1,0)-IFERROR(VLOOKUP($B237,'Slutlig allokering kvv'!$B$2:$AC$462,MATCH(P$3,'Slutlig allokering kvv'!$B$1:$AJ$1,0),FALSE)/1,0)</f>
        <v>0</v>
      </c>
      <c r="Q237">
        <f>IFERROR(VLOOKUP($B237,Kraftvärmeprod!$B$1:$AH$479,MATCH(Q$2,Kraftvärmeprod!$B$1:$AG$1,0),FALSE)/1,0)-IFERROR(VLOOKUP($B237,'Slutlig allokering kvv'!$B$2:$AC$462,MATCH(Q$3,'Slutlig allokering kvv'!$B$1:$AJ$1,0),FALSE)/1,0)</f>
        <v>0</v>
      </c>
      <c r="R237">
        <f>IFERROR(VLOOKUP($B237,Kraftvärmeprod!$B$1:$AH$479,MATCH(R$2,Kraftvärmeprod!$B$1:$AG$1,0),FALSE)/1,0)-IFERROR(VLOOKUP($B237,'Slutlig allokering kvv'!$B$2:$AC$462,MATCH(R$3,'Slutlig allokering kvv'!$B$1:$AJ$1,0),FALSE)/1,0)</f>
        <v>0</v>
      </c>
      <c r="S237">
        <f>IFERROR(VLOOKUP($B237,Kraftvärmeprod!$B$1:$AH$479,MATCH(S$2,Kraftvärmeprod!$B$1:$AG$1,0),FALSE)/1,0)-IFERROR(VLOOKUP($B237,'Slutlig allokering kvv'!$B$2:$AC$462,MATCH(S$3,'Slutlig allokering kvv'!$B$1:$AJ$1,0),FALSE)/1,0)</f>
        <v>0</v>
      </c>
      <c r="T237">
        <f>IFERROR(VLOOKUP($B237,Kraftvärmeprod!$B$1:$AH$479,MATCH(T$2,Kraftvärmeprod!$B$1:$AG$1,0),FALSE)/1,0)-IFERROR(VLOOKUP($B237,'Slutlig allokering kvv'!$B$2:$AC$462,MATCH(T$3,'Slutlig allokering kvv'!$B$1:$AJ$1,0),FALSE)/1,0)</f>
        <v>0</v>
      </c>
      <c r="U237">
        <f>IFERROR(VLOOKUP($B237,Kraftvärmeprod!$B$1:$AH$479,MATCH(U$2,Kraftvärmeprod!$B$1:$AG$1,0),FALSE)/1,0)-IFERROR(VLOOKUP($B237,'Slutlig allokering kvv'!$B$2:$AC$462,MATCH(U$3,'Slutlig allokering kvv'!$B$1:$AJ$1,0),FALSE)/1,0)</f>
        <v>0</v>
      </c>
      <c r="V237">
        <f>IFERROR(VLOOKUP($B237,Kraftvärmeprod!$B$1:$AH$479,MATCH(V$2,Kraftvärmeprod!$B$1:$AG$1,0),FALSE)/1,0)-IFERROR(VLOOKUP($B237,'Slutlig allokering kvv'!$B$2:$AC$462,MATCH(V$3,'Slutlig allokering kvv'!$B$1:$AJ$1,0),FALSE)/1,0)</f>
        <v>0</v>
      </c>
      <c r="W237">
        <f>IFERROR(VLOOKUP($B237,Kraftvärmeprod!$B$1:$AH$479,MATCH(W$2,Kraftvärmeprod!$B$1:$AG$1,0),FALSE)/1,0)-IFERROR(VLOOKUP($B237,'Slutlig allokering kvv'!$B$2:$AC$462,MATCH(W$3,'Slutlig allokering kvv'!$B$1:$AJ$1,0),FALSE)/1,0)</f>
        <v>0</v>
      </c>
      <c r="X237">
        <f>IFERROR(VLOOKUP($B237,Kraftvärmeprod!$B$1:$AH$479,MATCH(X$2,Kraftvärmeprod!$B$1:$AG$1,0),FALSE)/1,0)-IFERROR(VLOOKUP($B237,'Slutlig allokering kvv'!$B$2:$AC$462,MATCH(X$3,'Slutlig allokering kvv'!$B$1:$AJ$1,0),FALSE)/1,0)</f>
        <v>0</v>
      </c>
      <c r="Y237">
        <f>IFERROR(VLOOKUP($B237,Kraftvärmeprod!$B$1:$AH$479,MATCH(Y$2,Kraftvärmeprod!$B$1:$AG$1,0),FALSE)/1,0)-IFERROR(VLOOKUP($B237,'Slutlig allokering kvv'!$B$2:$AC$462,MATCH(Y$3,'Slutlig allokering kvv'!$B$1:$AJ$1,0),FALSE)/1,0)</f>
        <v>0</v>
      </c>
      <c r="Z237">
        <f>IFERROR(VLOOKUP($B237,Kraftvärmeprod!$B$1:$AH$479,MATCH(Z$2,Kraftvärmeprod!$B$1:$AG$1,0),FALSE)/1,0)-IFERROR(VLOOKUP($B237,'Slutlig allokering kvv'!$B$2:$AC$462,MATCH(Z$3,'Slutlig allokering kvv'!$B$1:$AJ$1,0),FALSE)/1,0)</f>
        <v>0</v>
      </c>
      <c r="AA237">
        <f>IFERROR(VLOOKUP($B237,Kraftvärmeprod!$B$1:$AH$479,MATCH(AA$2,Kraftvärmeprod!$B$1:$AG$1,0),FALSE)/1,0)-IFERROR(VLOOKUP($B237,'Slutlig allokering kvv'!$B$2:$AC$462,MATCH(AA$3,'Slutlig allokering kvv'!$B$1:$AJ$1,0),FALSE)/1,0)</f>
        <v>0</v>
      </c>
      <c r="AB237">
        <f>IFERROR(VLOOKUP($B237,Kraftvärmeprod!$B$1:$AH$479,MATCH(AB$2,Kraftvärmeprod!$B$1:$AG$1,0),FALSE)/1,0)-IFERROR(VLOOKUP($B237,'Slutlig allokering kvv'!$B$2:$AC$462,MATCH(AB$3,'Slutlig allokering kvv'!$B$1:$AJ$1,0),FALSE)/1,0)</f>
        <v>0</v>
      </c>
      <c r="AE237">
        <f t="shared" si="6"/>
        <v>0</v>
      </c>
      <c r="AG237">
        <f>IFERROR(VLOOKUP(B237,'Slutlig allokering kvv'!$B$2:$AJ$462,MATCH("Summa justerad allokerad tillförd energi (utan hjälpel och rökgaskondensering):",'Slutlig allokering kvv'!$B$1:$AK$1,0),FALSE)/1,"")</f>
        <v>0</v>
      </c>
      <c r="AI237" s="23" t="str">
        <f>IFERROR(1-VLOOKUP(B237,'Slutlig allokering kvv'!$B$2:$AJ$462,MATCH("Andel av bränsle i kvv som allokerats till värme, exklusive rökgaskondensering och hjälpel",'Slutlig allokering kvv'!$B$1:$AK$1,0),FALSE),"")</f>
        <v/>
      </c>
      <c r="AK237" s="23" t="str">
        <f t="shared" si="7"/>
        <v/>
      </c>
    </row>
    <row r="238" spans="1:37" x14ac:dyDescent="0.25">
      <c r="A238" s="2" t="s">
        <v>331</v>
      </c>
      <c r="B238" s="2" t="s">
        <v>341</v>
      </c>
      <c r="C238" s="2" t="str">
        <f>IFERROR(VLOOKUP($B238,Kraftvärmeprod!$B$1:$AH$479,MATCH(C$3,Kraftvärmeprod!$B$1:$AG$1,0),FALSE)/1,"")</f>
        <v/>
      </c>
      <c r="D238" s="2" t="str">
        <f>IFERROR(VLOOKUP($B238,Kraftvärmeprod!$B$1:$AH$479,MATCH(D$3,Kraftvärmeprod!$B$1:$AG$1,0),FALSE)/1,"")</f>
        <v/>
      </c>
      <c r="E238">
        <f>IFERROR(VLOOKUP($B238,Kraftvärmeprod!$B$1:$AH$479,MATCH(E$2,Kraftvärmeprod!$B$1:$AG$1,0),FALSE)/1,0)-IFERROR(VLOOKUP($B238,'Slutlig allokering kvv'!$B$2:$AC$462,MATCH(E$3,'Slutlig allokering kvv'!$B$1:$AJ$1,0),FALSE)/1,0)</f>
        <v>0</v>
      </c>
      <c r="F238">
        <f>IFERROR(VLOOKUP($B238,Kraftvärmeprod!$B$1:$AH$479,MATCH(F$2,Kraftvärmeprod!$B$1:$AG$1,0),FALSE)/1,0)-IFERROR(VLOOKUP($B238,'Slutlig allokering kvv'!$B$2:$AC$462,MATCH(F$3,'Slutlig allokering kvv'!$B$1:$AJ$1,0),FALSE)/1,0)</f>
        <v>0</v>
      </c>
      <c r="G238">
        <f>IFERROR(VLOOKUP($B238,Kraftvärmeprod!$B$1:$AH$479,MATCH(G$2,Kraftvärmeprod!$B$1:$AG$1,0),FALSE)/1,0)-IFERROR(VLOOKUP($B238,'Slutlig allokering kvv'!$B$2:$AC$462,MATCH(G$3,'Slutlig allokering kvv'!$B$1:$AJ$1,0),FALSE)/1,0)</f>
        <v>0</v>
      </c>
      <c r="H238">
        <f>IFERROR(VLOOKUP($B238,Kraftvärmeprod!$B$1:$AH$479,MATCH(H$2,Kraftvärmeprod!$B$1:$AG$1,0),FALSE)/1,0)-IFERROR(VLOOKUP($B238,'Slutlig allokering kvv'!$B$2:$AC$462,MATCH(H$3,'Slutlig allokering kvv'!$B$1:$AJ$1,0),FALSE)/1,0)</f>
        <v>0</v>
      </c>
      <c r="I238">
        <f>IFERROR(VLOOKUP($B238,Kraftvärmeprod!$B$1:$AH$479,MATCH(I$2,Kraftvärmeprod!$B$1:$AG$1,0),FALSE)/1,0)-IFERROR(VLOOKUP($B238,'Slutlig allokering kvv'!$B$2:$AC$462,MATCH(I$3,'Slutlig allokering kvv'!$B$1:$AJ$1,0),FALSE)/1,0)</f>
        <v>0</v>
      </c>
      <c r="J238">
        <f>IFERROR(VLOOKUP($B238,Kraftvärmeprod!$B$1:$AH$479,MATCH(J$2,Kraftvärmeprod!$B$1:$AG$1,0),FALSE)/1,0)-IFERROR(VLOOKUP($B238,'Slutlig allokering kvv'!$B$2:$AC$462,MATCH(J$3,'Slutlig allokering kvv'!$B$1:$AJ$1,0),FALSE)/1,0)</f>
        <v>0</v>
      </c>
      <c r="K238">
        <f>IFERROR(VLOOKUP($B238,Kraftvärmeprod!$B$1:$AH$479,MATCH(K$2,Kraftvärmeprod!$B$1:$AG$1,0),FALSE)/1,0)-IFERROR(VLOOKUP($B238,'Slutlig allokering kvv'!$B$2:$AC$462,MATCH(K$3,'Slutlig allokering kvv'!$B$1:$AJ$1,0),FALSE)/1,0)</f>
        <v>0</v>
      </c>
      <c r="L238">
        <f>IFERROR(VLOOKUP($B238,Kraftvärmeprod!$B$1:$AH$479,MATCH(L$2,Kraftvärmeprod!$B$1:$AG$1,0),FALSE)/1,0)-IFERROR(VLOOKUP($B238,'Slutlig allokering kvv'!$B$2:$AC$462,MATCH(L$3,'Slutlig allokering kvv'!$B$1:$AJ$1,0),FALSE)/1,0)</f>
        <v>0</v>
      </c>
      <c r="M238" s="40">
        <f>IFERROR(VLOOKUP($B238,Miljö!$B$1:$S$477,MATCH(M$2,Miljö!$B$1:$X$1,0),FALSE)/1,0)-IFERROR(VLOOKUP($B238,'Slutlig allokering kvv'!$B$2:$AC$462,MATCH(M$3,'Slutlig allokering kvv'!$B$1:$AJ$1,0),FALSE)/1,0)</f>
        <v>0</v>
      </c>
      <c r="N238">
        <f>IFERROR(VLOOKUP($B238,Kraftvärmeprod!$B$1:$AH$479,MATCH(N$2,Kraftvärmeprod!$B$1:$AG$1,0),FALSE)/1,0)-IFERROR(VLOOKUP($B238,'Slutlig allokering kvv'!$B$2:$AC$462,MATCH(N$3,'Slutlig allokering kvv'!$B$1:$AJ$1,0),FALSE)/1,0)</f>
        <v>0</v>
      </c>
      <c r="O238">
        <f>IFERROR(VLOOKUP($B238,Kraftvärmeprod!$B$1:$AH$479,MATCH(O$2,Kraftvärmeprod!$B$1:$AG$1,0),FALSE)/1,0)-IFERROR(VLOOKUP($B238,'Slutlig allokering kvv'!$B$2:$AC$462,MATCH(O$3,'Slutlig allokering kvv'!$B$1:$AJ$1,0),FALSE)/1,0)</f>
        <v>0</v>
      </c>
      <c r="P238">
        <f>IFERROR(VLOOKUP($B238,Kraftvärmeprod!$B$1:$AH$479,MATCH(P$2,Kraftvärmeprod!$B$1:$AG$1,0),FALSE)/1,0)-IFERROR(VLOOKUP($B238,'Slutlig allokering kvv'!$B$2:$AC$462,MATCH(P$3,'Slutlig allokering kvv'!$B$1:$AJ$1,0),FALSE)/1,0)</f>
        <v>0</v>
      </c>
      <c r="Q238">
        <f>IFERROR(VLOOKUP($B238,Kraftvärmeprod!$B$1:$AH$479,MATCH(Q$2,Kraftvärmeprod!$B$1:$AG$1,0),FALSE)/1,0)-IFERROR(VLOOKUP($B238,'Slutlig allokering kvv'!$B$2:$AC$462,MATCH(Q$3,'Slutlig allokering kvv'!$B$1:$AJ$1,0),FALSE)/1,0)</f>
        <v>0</v>
      </c>
      <c r="R238">
        <f>IFERROR(VLOOKUP($B238,Kraftvärmeprod!$B$1:$AH$479,MATCH(R$2,Kraftvärmeprod!$B$1:$AG$1,0),FALSE)/1,0)-IFERROR(VLOOKUP($B238,'Slutlig allokering kvv'!$B$2:$AC$462,MATCH(R$3,'Slutlig allokering kvv'!$B$1:$AJ$1,0),FALSE)/1,0)</f>
        <v>0</v>
      </c>
      <c r="S238">
        <f>IFERROR(VLOOKUP($B238,Kraftvärmeprod!$B$1:$AH$479,MATCH(S$2,Kraftvärmeprod!$B$1:$AG$1,0),FALSE)/1,0)-IFERROR(VLOOKUP($B238,'Slutlig allokering kvv'!$B$2:$AC$462,MATCH(S$3,'Slutlig allokering kvv'!$B$1:$AJ$1,0),FALSE)/1,0)</f>
        <v>0</v>
      </c>
      <c r="T238">
        <f>IFERROR(VLOOKUP($B238,Kraftvärmeprod!$B$1:$AH$479,MATCH(T$2,Kraftvärmeprod!$B$1:$AG$1,0),FALSE)/1,0)-IFERROR(VLOOKUP($B238,'Slutlig allokering kvv'!$B$2:$AC$462,MATCH(T$3,'Slutlig allokering kvv'!$B$1:$AJ$1,0),FALSE)/1,0)</f>
        <v>0</v>
      </c>
      <c r="U238">
        <f>IFERROR(VLOOKUP($B238,Kraftvärmeprod!$B$1:$AH$479,MATCH(U$2,Kraftvärmeprod!$B$1:$AG$1,0),FALSE)/1,0)-IFERROR(VLOOKUP($B238,'Slutlig allokering kvv'!$B$2:$AC$462,MATCH(U$3,'Slutlig allokering kvv'!$B$1:$AJ$1,0),FALSE)/1,0)</f>
        <v>0</v>
      </c>
      <c r="V238">
        <f>IFERROR(VLOOKUP($B238,Kraftvärmeprod!$B$1:$AH$479,MATCH(V$2,Kraftvärmeprod!$B$1:$AG$1,0),FALSE)/1,0)-IFERROR(VLOOKUP($B238,'Slutlig allokering kvv'!$B$2:$AC$462,MATCH(V$3,'Slutlig allokering kvv'!$B$1:$AJ$1,0),FALSE)/1,0)</f>
        <v>0</v>
      </c>
      <c r="W238">
        <f>IFERROR(VLOOKUP($B238,Kraftvärmeprod!$B$1:$AH$479,MATCH(W$2,Kraftvärmeprod!$B$1:$AG$1,0),FALSE)/1,0)-IFERROR(VLOOKUP($B238,'Slutlig allokering kvv'!$B$2:$AC$462,MATCH(W$3,'Slutlig allokering kvv'!$B$1:$AJ$1,0),FALSE)/1,0)</f>
        <v>0</v>
      </c>
      <c r="X238">
        <f>IFERROR(VLOOKUP($B238,Kraftvärmeprod!$B$1:$AH$479,MATCH(X$2,Kraftvärmeprod!$B$1:$AG$1,0),FALSE)/1,0)-IFERROR(VLOOKUP($B238,'Slutlig allokering kvv'!$B$2:$AC$462,MATCH(X$3,'Slutlig allokering kvv'!$B$1:$AJ$1,0),FALSE)/1,0)</f>
        <v>0</v>
      </c>
      <c r="Y238">
        <f>IFERROR(VLOOKUP($B238,Kraftvärmeprod!$B$1:$AH$479,MATCH(Y$2,Kraftvärmeprod!$B$1:$AG$1,0),FALSE)/1,0)-IFERROR(VLOOKUP($B238,'Slutlig allokering kvv'!$B$2:$AC$462,MATCH(Y$3,'Slutlig allokering kvv'!$B$1:$AJ$1,0),FALSE)/1,0)</f>
        <v>0</v>
      </c>
      <c r="Z238">
        <f>IFERROR(VLOOKUP($B238,Kraftvärmeprod!$B$1:$AH$479,MATCH(Z$2,Kraftvärmeprod!$B$1:$AG$1,0),FALSE)/1,0)-IFERROR(VLOOKUP($B238,'Slutlig allokering kvv'!$B$2:$AC$462,MATCH(Z$3,'Slutlig allokering kvv'!$B$1:$AJ$1,0),FALSE)/1,0)</f>
        <v>0</v>
      </c>
      <c r="AA238">
        <f>IFERROR(VLOOKUP($B238,Kraftvärmeprod!$B$1:$AH$479,MATCH(AA$2,Kraftvärmeprod!$B$1:$AG$1,0),FALSE)/1,0)-IFERROR(VLOOKUP($B238,'Slutlig allokering kvv'!$B$2:$AC$462,MATCH(AA$3,'Slutlig allokering kvv'!$B$1:$AJ$1,0),FALSE)/1,0)</f>
        <v>0</v>
      </c>
      <c r="AB238">
        <f>IFERROR(VLOOKUP($B238,Kraftvärmeprod!$B$1:$AH$479,MATCH(AB$2,Kraftvärmeprod!$B$1:$AG$1,0),FALSE)/1,0)-IFERROR(VLOOKUP($B238,'Slutlig allokering kvv'!$B$2:$AC$462,MATCH(AB$3,'Slutlig allokering kvv'!$B$1:$AJ$1,0),FALSE)/1,0)</f>
        <v>0</v>
      </c>
      <c r="AE238">
        <f t="shared" si="6"/>
        <v>0</v>
      </c>
      <c r="AG238">
        <f>IFERROR(VLOOKUP(B238,'Slutlig allokering kvv'!$B$2:$AJ$462,MATCH("Summa justerad allokerad tillförd energi (utan hjälpel och rökgaskondensering):",'Slutlig allokering kvv'!$B$1:$AK$1,0),FALSE)/1,"")</f>
        <v>0</v>
      </c>
      <c r="AI238" s="23" t="str">
        <f>IFERROR(1-VLOOKUP(B238,'Slutlig allokering kvv'!$B$2:$AJ$462,MATCH("Andel av bränsle i kvv som allokerats till värme, exklusive rökgaskondensering och hjälpel",'Slutlig allokering kvv'!$B$1:$AK$1,0),FALSE),"")</f>
        <v/>
      </c>
      <c r="AK238" s="23" t="str">
        <f t="shared" si="7"/>
        <v/>
      </c>
    </row>
    <row r="239" spans="1:37" x14ac:dyDescent="0.25">
      <c r="A239" s="2" t="s">
        <v>331</v>
      </c>
      <c r="B239" s="2" t="s">
        <v>342</v>
      </c>
      <c r="C239" s="2" t="str">
        <f>IFERROR(VLOOKUP($B239,Kraftvärmeprod!$B$1:$AH$479,MATCH(C$3,Kraftvärmeprod!$B$1:$AG$1,0),FALSE)/1,"")</f>
        <v/>
      </c>
      <c r="D239" s="2" t="str">
        <f>IFERROR(VLOOKUP($B239,Kraftvärmeprod!$B$1:$AH$479,MATCH(D$3,Kraftvärmeprod!$B$1:$AG$1,0),FALSE)/1,"")</f>
        <v/>
      </c>
      <c r="E239">
        <f>IFERROR(VLOOKUP($B239,Kraftvärmeprod!$B$1:$AH$479,MATCH(E$2,Kraftvärmeprod!$B$1:$AG$1,0),FALSE)/1,0)-IFERROR(VLOOKUP($B239,'Slutlig allokering kvv'!$B$2:$AC$462,MATCH(E$3,'Slutlig allokering kvv'!$B$1:$AJ$1,0),FALSE)/1,0)</f>
        <v>0</v>
      </c>
      <c r="F239">
        <f>IFERROR(VLOOKUP($B239,Kraftvärmeprod!$B$1:$AH$479,MATCH(F$2,Kraftvärmeprod!$B$1:$AG$1,0),FALSE)/1,0)-IFERROR(VLOOKUP($B239,'Slutlig allokering kvv'!$B$2:$AC$462,MATCH(F$3,'Slutlig allokering kvv'!$B$1:$AJ$1,0),FALSE)/1,0)</f>
        <v>0</v>
      </c>
      <c r="G239">
        <f>IFERROR(VLOOKUP($B239,Kraftvärmeprod!$B$1:$AH$479,MATCH(G$2,Kraftvärmeprod!$B$1:$AG$1,0),FALSE)/1,0)-IFERROR(VLOOKUP($B239,'Slutlig allokering kvv'!$B$2:$AC$462,MATCH(G$3,'Slutlig allokering kvv'!$B$1:$AJ$1,0),FALSE)/1,0)</f>
        <v>0</v>
      </c>
      <c r="H239">
        <f>IFERROR(VLOOKUP($B239,Kraftvärmeprod!$B$1:$AH$479,MATCH(H$2,Kraftvärmeprod!$B$1:$AG$1,0),FALSE)/1,0)-IFERROR(VLOOKUP($B239,'Slutlig allokering kvv'!$B$2:$AC$462,MATCH(H$3,'Slutlig allokering kvv'!$B$1:$AJ$1,0),FALSE)/1,0)</f>
        <v>0</v>
      </c>
      <c r="I239">
        <f>IFERROR(VLOOKUP($B239,Kraftvärmeprod!$B$1:$AH$479,MATCH(I$2,Kraftvärmeprod!$B$1:$AG$1,0),FALSE)/1,0)-IFERROR(VLOOKUP($B239,'Slutlig allokering kvv'!$B$2:$AC$462,MATCH(I$3,'Slutlig allokering kvv'!$B$1:$AJ$1,0),FALSE)/1,0)</f>
        <v>0</v>
      </c>
      <c r="J239">
        <f>IFERROR(VLOOKUP($B239,Kraftvärmeprod!$B$1:$AH$479,MATCH(J$2,Kraftvärmeprod!$B$1:$AG$1,0),FALSE)/1,0)-IFERROR(VLOOKUP($B239,'Slutlig allokering kvv'!$B$2:$AC$462,MATCH(J$3,'Slutlig allokering kvv'!$B$1:$AJ$1,0),FALSE)/1,0)</f>
        <v>0</v>
      </c>
      <c r="K239">
        <f>IFERROR(VLOOKUP($B239,Kraftvärmeprod!$B$1:$AH$479,MATCH(K$2,Kraftvärmeprod!$B$1:$AG$1,0),FALSE)/1,0)-IFERROR(VLOOKUP($B239,'Slutlig allokering kvv'!$B$2:$AC$462,MATCH(K$3,'Slutlig allokering kvv'!$B$1:$AJ$1,0),FALSE)/1,0)</f>
        <v>0</v>
      </c>
      <c r="L239">
        <f>IFERROR(VLOOKUP($B239,Kraftvärmeprod!$B$1:$AH$479,MATCH(L$2,Kraftvärmeprod!$B$1:$AG$1,0),FALSE)/1,0)-IFERROR(VLOOKUP($B239,'Slutlig allokering kvv'!$B$2:$AC$462,MATCH(L$3,'Slutlig allokering kvv'!$B$1:$AJ$1,0),FALSE)/1,0)</f>
        <v>0</v>
      </c>
      <c r="M239" s="40">
        <f>IFERROR(VLOOKUP($B239,Miljö!$B$1:$S$477,MATCH(M$2,Miljö!$B$1:$X$1,0),FALSE)/1,0)-IFERROR(VLOOKUP($B239,'Slutlig allokering kvv'!$B$2:$AC$462,MATCH(M$3,'Slutlig allokering kvv'!$B$1:$AJ$1,0),FALSE)/1,0)</f>
        <v>0</v>
      </c>
      <c r="N239">
        <f>IFERROR(VLOOKUP($B239,Kraftvärmeprod!$B$1:$AH$479,MATCH(N$2,Kraftvärmeprod!$B$1:$AG$1,0),FALSE)/1,0)-IFERROR(VLOOKUP($B239,'Slutlig allokering kvv'!$B$2:$AC$462,MATCH(N$3,'Slutlig allokering kvv'!$B$1:$AJ$1,0),FALSE)/1,0)</f>
        <v>0</v>
      </c>
      <c r="O239">
        <f>IFERROR(VLOOKUP($B239,Kraftvärmeprod!$B$1:$AH$479,MATCH(O$2,Kraftvärmeprod!$B$1:$AG$1,0),FALSE)/1,0)-IFERROR(VLOOKUP($B239,'Slutlig allokering kvv'!$B$2:$AC$462,MATCH(O$3,'Slutlig allokering kvv'!$B$1:$AJ$1,0),FALSE)/1,0)</f>
        <v>0</v>
      </c>
      <c r="P239">
        <f>IFERROR(VLOOKUP($B239,Kraftvärmeprod!$B$1:$AH$479,MATCH(P$2,Kraftvärmeprod!$B$1:$AG$1,0),FALSE)/1,0)-IFERROR(VLOOKUP($B239,'Slutlig allokering kvv'!$B$2:$AC$462,MATCH(P$3,'Slutlig allokering kvv'!$B$1:$AJ$1,0),FALSE)/1,0)</f>
        <v>0</v>
      </c>
      <c r="Q239">
        <f>IFERROR(VLOOKUP($B239,Kraftvärmeprod!$B$1:$AH$479,MATCH(Q$2,Kraftvärmeprod!$B$1:$AG$1,0),FALSE)/1,0)-IFERROR(VLOOKUP($B239,'Slutlig allokering kvv'!$B$2:$AC$462,MATCH(Q$3,'Slutlig allokering kvv'!$B$1:$AJ$1,0),FALSE)/1,0)</f>
        <v>0</v>
      </c>
      <c r="R239">
        <f>IFERROR(VLOOKUP($B239,Kraftvärmeprod!$B$1:$AH$479,MATCH(R$2,Kraftvärmeprod!$B$1:$AG$1,0),FALSE)/1,0)-IFERROR(VLOOKUP($B239,'Slutlig allokering kvv'!$B$2:$AC$462,MATCH(R$3,'Slutlig allokering kvv'!$B$1:$AJ$1,0),FALSE)/1,0)</f>
        <v>0</v>
      </c>
      <c r="S239">
        <f>IFERROR(VLOOKUP($B239,Kraftvärmeprod!$B$1:$AH$479,MATCH(S$2,Kraftvärmeprod!$B$1:$AG$1,0),FALSE)/1,0)-IFERROR(VLOOKUP($B239,'Slutlig allokering kvv'!$B$2:$AC$462,MATCH(S$3,'Slutlig allokering kvv'!$B$1:$AJ$1,0),FALSE)/1,0)</f>
        <v>0</v>
      </c>
      <c r="T239">
        <f>IFERROR(VLOOKUP($B239,Kraftvärmeprod!$B$1:$AH$479,MATCH(T$2,Kraftvärmeprod!$B$1:$AG$1,0),FALSE)/1,0)-IFERROR(VLOOKUP($B239,'Slutlig allokering kvv'!$B$2:$AC$462,MATCH(T$3,'Slutlig allokering kvv'!$B$1:$AJ$1,0),FALSE)/1,0)</f>
        <v>0</v>
      </c>
      <c r="U239">
        <f>IFERROR(VLOOKUP($B239,Kraftvärmeprod!$B$1:$AH$479,MATCH(U$2,Kraftvärmeprod!$B$1:$AG$1,0),FALSE)/1,0)-IFERROR(VLOOKUP($B239,'Slutlig allokering kvv'!$B$2:$AC$462,MATCH(U$3,'Slutlig allokering kvv'!$B$1:$AJ$1,0),FALSE)/1,0)</f>
        <v>0</v>
      </c>
      <c r="V239">
        <f>IFERROR(VLOOKUP($B239,Kraftvärmeprod!$B$1:$AH$479,MATCH(V$2,Kraftvärmeprod!$B$1:$AG$1,0),FALSE)/1,0)-IFERROR(VLOOKUP($B239,'Slutlig allokering kvv'!$B$2:$AC$462,MATCH(V$3,'Slutlig allokering kvv'!$B$1:$AJ$1,0),FALSE)/1,0)</f>
        <v>0</v>
      </c>
      <c r="W239">
        <f>IFERROR(VLOOKUP($B239,Kraftvärmeprod!$B$1:$AH$479,MATCH(W$2,Kraftvärmeprod!$B$1:$AG$1,0),FALSE)/1,0)-IFERROR(VLOOKUP($B239,'Slutlig allokering kvv'!$B$2:$AC$462,MATCH(W$3,'Slutlig allokering kvv'!$B$1:$AJ$1,0),FALSE)/1,0)</f>
        <v>0</v>
      </c>
      <c r="X239">
        <f>IFERROR(VLOOKUP($B239,Kraftvärmeprod!$B$1:$AH$479,MATCH(X$2,Kraftvärmeprod!$B$1:$AG$1,0),FALSE)/1,0)-IFERROR(VLOOKUP($B239,'Slutlig allokering kvv'!$B$2:$AC$462,MATCH(X$3,'Slutlig allokering kvv'!$B$1:$AJ$1,0),FALSE)/1,0)</f>
        <v>0</v>
      </c>
      <c r="Y239">
        <f>IFERROR(VLOOKUP($B239,Kraftvärmeprod!$B$1:$AH$479,MATCH(Y$2,Kraftvärmeprod!$B$1:$AG$1,0),FALSE)/1,0)-IFERROR(VLOOKUP($B239,'Slutlig allokering kvv'!$B$2:$AC$462,MATCH(Y$3,'Slutlig allokering kvv'!$B$1:$AJ$1,0),FALSE)/1,0)</f>
        <v>0</v>
      </c>
      <c r="Z239">
        <f>IFERROR(VLOOKUP($B239,Kraftvärmeprod!$B$1:$AH$479,MATCH(Z$2,Kraftvärmeprod!$B$1:$AG$1,0),FALSE)/1,0)-IFERROR(VLOOKUP($B239,'Slutlig allokering kvv'!$B$2:$AC$462,MATCH(Z$3,'Slutlig allokering kvv'!$B$1:$AJ$1,0),FALSE)/1,0)</f>
        <v>0</v>
      </c>
      <c r="AA239">
        <f>IFERROR(VLOOKUP($B239,Kraftvärmeprod!$B$1:$AH$479,MATCH(AA$2,Kraftvärmeprod!$B$1:$AG$1,0),FALSE)/1,0)-IFERROR(VLOOKUP($B239,'Slutlig allokering kvv'!$B$2:$AC$462,MATCH(AA$3,'Slutlig allokering kvv'!$B$1:$AJ$1,0),FALSE)/1,0)</f>
        <v>0</v>
      </c>
      <c r="AB239">
        <f>IFERROR(VLOOKUP($B239,Kraftvärmeprod!$B$1:$AH$479,MATCH(AB$2,Kraftvärmeprod!$B$1:$AG$1,0),FALSE)/1,0)-IFERROR(VLOOKUP($B239,'Slutlig allokering kvv'!$B$2:$AC$462,MATCH(AB$3,'Slutlig allokering kvv'!$B$1:$AJ$1,0),FALSE)/1,0)</f>
        <v>0</v>
      </c>
      <c r="AE239">
        <f t="shared" si="6"/>
        <v>0</v>
      </c>
      <c r="AG239">
        <f>IFERROR(VLOOKUP(B239,'Slutlig allokering kvv'!$B$2:$AJ$462,MATCH("Summa justerad allokerad tillförd energi (utan hjälpel och rökgaskondensering):",'Slutlig allokering kvv'!$B$1:$AK$1,0),FALSE)/1,"")</f>
        <v>0</v>
      </c>
      <c r="AI239" s="23" t="str">
        <f>IFERROR(1-VLOOKUP(B239,'Slutlig allokering kvv'!$B$2:$AJ$462,MATCH("Andel av bränsle i kvv som allokerats till värme, exklusive rökgaskondensering och hjälpel",'Slutlig allokering kvv'!$B$1:$AK$1,0),FALSE),"")</f>
        <v/>
      </c>
      <c r="AK239" s="23" t="str">
        <f t="shared" si="7"/>
        <v/>
      </c>
    </row>
    <row r="240" spans="1:37" x14ac:dyDescent="0.25">
      <c r="A240" s="2" t="s">
        <v>331</v>
      </c>
      <c r="B240" s="2" t="s">
        <v>343</v>
      </c>
      <c r="C240" s="2" t="str">
        <f>IFERROR(VLOOKUP($B240,Kraftvärmeprod!$B$1:$AH$479,MATCH(C$3,Kraftvärmeprod!$B$1:$AG$1,0),FALSE)/1,"")</f>
        <v/>
      </c>
      <c r="D240" s="2" t="str">
        <f>IFERROR(VLOOKUP($B240,Kraftvärmeprod!$B$1:$AH$479,MATCH(D$3,Kraftvärmeprod!$B$1:$AG$1,0),FALSE)/1,"")</f>
        <v/>
      </c>
      <c r="E240">
        <f>IFERROR(VLOOKUP($B240,Kraftvärmeprod!$B$1:$AH$479,MATCH(E$2,Kraftvärmeprod!$B$1:$AG$1,0),FALSE)/1,0)-IFERROR(VLOOKUP($B240,'Slutlig allokering kvv'!$B$2:$AC$462,MATCH(E$3,'Slutlig allokering kvv'!$B$1:$AJ$1,0),FALSE)/1,0)</f>
        <v>0</v>
      </c>
      <c r="F240">
        <f>IFERROR(VLOOKUP($B240,Kraftvärmeprod!$B$1:$AH$479,MATCH(F$2,Kraftvärmeprod!$B$1:$AG$1,0),FALSE)/1,0)-IFERROR(VLOOKUP($B240,'Slutlig allokering kvv'!$B$2:$AC$462,MATCH(F$3,'Slutlig allokering kvv'!$B$1:$AJ$1,0),FALSE)/1,0)</f>
        <v>0</v>
      </c>
      <c r="G240">
        <f>IFERROR(VLOOKUP($B240,Kraftvärmeprod!$B$1:$AH$479,MATCH(G$2,Kraftvärmeprod!$B$1:$AG$1,0),FALSE)/1,0)-IFERROR(VLOOKUP($B240,'Slutlig allokering kvv'!$B$2:$AC$462,MATCH(G$3,'Slutlig allokering kvv'!$B$1:$AJ$1,0),FALSE)/1,0)</f>
        <v>0</v>
      </c>
      <c r="H240">
        <f>IFERROR(VLOOKUP($B240,Kraftvärmeprod!$B$1:$AH$479,MATCH(H$2,Kraftvärmeprod!$B$1:$AG$1,0),FALSE)/1,0)-IFERROR(VLOOKUP($B240,'Slutlig allokering kvv'!$B$2:$AC$462,MATCH(H$3,'Slutlig allokering kvv'!$B$1:$AJ$1,0),FALSE)/1,0)</f>
        <v>0</v>
      </c>
      <c r="I240">
        <f>IFERROR(VLOOKUP($B240,Kraftvärmeprod!$B$1:$AH$479,MATCH(I$2,Kraftvärmeprod!$B$1:$AG$1,0),FALSE)/1,0)-IFERROR(VLOOKUP($B240,'Slutlig allokering kvv'!$B$2:$AC$462,MATCH(I$3,'Slutlig allokering kvv'!$B$1:$AJ$1,0),FALSE)/1,0)</f>
        <v>0</v>
      </c>
      <c r="J240">
        <f>IFERROR(VLOOKUP($B240,Kraftvärmeprod!$B$1:$AH$479,MATCH(J$2,Kraftvärmeprod!$B$1:$AG$1,0),FALSE)/1,0)-IFERROR(VLOOKUP($B240,'Slutlig allokering kvv'!$B$2:$AC$462,MATCH(J$3,'Slutlig allokering kvv'!$B$1:$AJ$1,0),FALSE)/1,0)</f>
        <v>0</v>
      </c>
      <c r="K240">
        <f>IFERROR(VLOOKUP($B240,Kraftvärmeprod!$B$1:$AH$479,MATCH(K$2,Kraftvärmeprod!$B$1:$AG$1,0),FALSE)/1,0)-IFERROR(VLOOKUP($B240,'Slutlig allokering kvv'!$B$2:$AC$462,MATCH(K$3,'Slutlig allokering kvv'!$B$1:$AJ$1,0),FALSE)/1,0)</f>
        <v>0</v>
      </c>
      <c r="L240">
        <f>IFERROR(VLOOKUP($B240,Kraftvärmeprod!$B$1:$AH$479,MATCH(L$2,Kraftvärmeprod!$B$1:$AG$1,0),FALSE)/1,0)-IFERROR(VLOOKUP($B240,'Slutlig allokering kvv'!$B$2:$AC$462,MATCH(L$3,'Slutlig allokering kvv'!$B$1:$AJ$1,0),FALSE)/1,0)</f>
        <v>0</v>
      </c>
      <c r="M240" s="40">
        <f>IFERROR(VLOOKUP($B240,Miljö!$B$1:$S$477,MATCH(M$2,Miljö!$B$1:$X$1,0),FALSE)/1,0)-IFERROR(VLOOKUP($B240,'Slutlig allokering kvv'!$B$2:$AC$462,MATCH(M$3,'Slutlig allokering kvv'!$B$1:$AJ$1,0),FALSE)/1,0)</f>
        <v>0</v>
      </c>
      <c r="N240">
        <f>IFERROR(VLOOKUP($B240,Kraftvärmeprod!$B$1:$AH$479,MATCH(N$2,Kraftvärmeprod!$B$1:$AG$1,0),FALSE)/1,0)-IFERROR(VLOOKUP($B240,'Slutlig allokering kvv'!$B$2:$AC$462,MATCH(N$3,'Slutlig allokering kvv'!$B$1:$AJ$1,0),FALSE)/1,0)</f>
        <v>0</v>
      </c>
      <c r="O240">
        <f>IFERROR(VLOOKUP($B240,Kraftvärmeprod!$B$1:$AH$479,MATCH(O$2,Kraftvärmeprod!$B$1:$AG$1,0),FALSE)/1,0)-IFERROR(VLOOKUP($B240,'Slutlig allokering kvv'!$B$2:$AC$462,MATCH(O$3,'Slutlig allokering kvv'!$B$1:$AJ$1,0),FALSE)/1,0)</f>
        <v>0</v>
      </c>
      <c r="P240">
        <f>IFERROR(VLOOKUP($B240,Kraftvärmeprod!$B$1:$AH$479,MATCH(P$2,Kraftvärmeprod!$B$1:$AG$1,0),FALSE)/1,0)-IFERROR(VLOOKUP($B240,'Slutlig allokering kvv'!$B$2:$AC$462,MATCH(P$3,'Slutlig allokering kvv'!$B$1:$AJ$1,0),FALSE)/1,0)</f>
        <v>0</v>
      </c>
      <c r="Q240">
        <f>IFERROR(VLOOKUP($B240,Kraftvärmeprod!$B$1:$AH$479,MATCH(Q$2,Kraftvärmeprod!$B$1:$AG$1,0),FALSE)/1,0)-IFERROR(VLOOKUP($B240,'Slutlig allokering kvv'!$B$2:$AC$462,MATCH(Q$3,'Slutlig allokering kvv'!$B$1:$AJ$1,0),FALSE)/1,0)</f>
        <v>0</v>
      </c>
      <c r="R240">
        <f>IFERROR(VLOOKUP($B240,Kraftvärmeprod!$B$1:$AH$479,MATCH(R$2,Kraftvärmeprod!$B$1:$AG$1,0),FALSE)/1,0)-IFERROR(VLOOKUP($B240,'Slutlig allokering kvv'!$B$2:$AC$462,MATCH(R$3,'Slutlig allokering kvv'!$B$1:$AJ$1,0),FALSE)/1,0)</f>
        <v>0</v>
      </c>
      <c r="S240">
        <f>IFERROR(VLOOKUP($B240,Kraftvärmeprod!$B$1:$AH$479,MATCH(S$2,Kraftvärmeprod!$B$1:$AG$1,0),FALSE)/1,0)-IFERROR(VLOOKUP($B240,'Slutlig allokering kvv'!$B$2:$AC$462,MATCH(S$3,'Slutlig allokering kvv'!$B$1:$AJ$1,0),FALSE)/1,0)</f>
        <v>0</v>
      </c>
      <c r="T240">
        <f>IFERROR(VLOOKUP($B240,Kraftvärmeprod!$B$1:$AH$479,MATCH(T$2,Kraftvärmeprod!$B$1:$AG$1,0),FALSE)/1,0)-IFERROR(VLOOKUP($B240,'Slutlig allokering kvv'!$B$2:$AC$462,MATCH(T$3,'Slutlig allokering kvv'!$B$1:$AJ$1,0),FALSE)/1,0)</f>
        <v>0</v>
      </c>
      <c r="U240">
        <f>IFERROR(VLOOKUP($B240,Kraftvärmeprod!$B$1:$AH$479,MATCH(U$2,Kraftvärmeprod!$B$1:$AG$1,0),FALSE)/1,0)-IFERROR(VLOOKUP($B240,'Slutlig allokering kvv'!$B$2:$AC$462,MATCH(U$3,'Slutlig allokering kvv'!$B$1:$AJ$1,0),FALSE)/1,0)</f>
        <v>0</v>
      </c>
      <c r="V240">
        <f>IFERROR(VLOOKUP($B240,Kraftvärmeprod!$B$1:$AH$479,MATCH(V$2,Kraftvärmeprod!$B$1:$AG$1,0),FALSE)/1,0)-IFERROR(VLOOKUP($B240,'Slutlig allokering kvv'!$B$2:$AC$462,MATCH(V$3,'Slutlig allokering kvv'!$B$1:$AJ$1,0),FALSE)/1,0)</f>
        <v>0</v>
      </c>
      <c r="W240">
        <f>IFERROR(VLOOKUP($B240,Kraftvärmeprod!$B$1:$AH$479,MATCH(W$2,Kraftvärmeprod!$B$1:$AG$1,0),FALSE)/1,0)-IFERROR(VLOOKUP($B240,'Slutlig allokering kvv'!$B$2:$AC$462,MATCH(W$3,'Slutlig allokering kvv'!$B$1:$AJ$1,0),FALSE)/1,0)</f>
        <v>0</v>
      </c>
      <c r="X240">
        <f>IFERROR(VLOOKUP($B240,Kraftvärmeprod!$B$1:$AH$479,MATCH(X$2,Kraftvärmeprod!$B$1:$AG$1,0),FALSE)/1,0)-IFERROR(VLOOKUP($B240,'Slutlig allokering kvv'!$B$2:$AC$462,MATCH(X$3,'Slutlig allokering kvv'!$B$1:$AJ$1,0),FALSE)/1,0)</f>
        <v>0</v>
      </c>
      <c r="Y240">
        <f>IFERROR(VLOOKUP($B240,Kraftvärmeprod!$B$1:$AH$479,MATCH(Y$2,Kraftvärmeprod!$B$1:$AG$1,0),FALSE)/1,0)-IFERROR(VLOOKUP($B240,'Slutlig allokering kvv'!$B$2:$AC$462,MATCH(Y$3,'Slutlig allokering kvv'!$B$1:$AJ$1,0),FALSE)/1,0)</f>
        <v>0</v>
      </c>
      <c r="Z240">
        <f>IFERROR(VLOOKUP($B240,Kraftvärmeprod!$B$1:$AH$479,MATCH(Z$2,Kraftvärmeprod!$B$1:$AG$1,0),FALSE)/1,0)-IFERROR(VLOOKUP($B240,'Slutlig allokering kvv'!$B$2:$AC$462,MATCH(Z$3,'Slutlig allokering kvv'!$B$1:$AJ$1,0),FALSE)/1,0)</f>
        <v>0</v>
      </c>
      <c r="AA240">
        <f>IFERROR(VLOOKUP($B240,Kraftvärmeprod!$B$1:$AH$479,MATCH(AA$2,Kraftvärmeprod!$B$1:$AG$1,0),FALSE)/1,0)-IFERROR(VLOOKUP($B240,'Slutlig allokering kvv'!$B$2:$AC$462,MATCH(AA$3,'Slutlig allokering kvv'!$B$1:$AJ$1,0),FALSE)/1,0)</f>
        <v>0</v>
      </c>
      <c r="AB240">
        <f>IFERROR(VLOOKUP($B240,Kraftvärmeprod!$B$1:$AH$479,MATCH(AB$2,Kraftvärmeprod!$B$1:$AG$1,0),FALSE)/1,0)-IFERROR(VLOOKUP($B240,'Slutlig allokering kvv'!$B$2:$AC$462,MATCH(AB$3,'Slutlig allokering kvv'!$B$1:$AJ$1,0),FALSE)/1,0)</f>
        <v>0</v>
      </c>
      <c r="AE240">
        <f t="shared" si="6"/>
        <v>0</v>
      </c>
      <c r="AG240">
        <f>IFERROR(VLOOKUP(B240,'Slutlig allokering kvv'!$B$2:$AJ$462,MATCH("Summa justerad allokerad tillförd energi (utan hjälpel och rökgaskondensering):",'Slutlig allokering kvv'!$B$1:$AK$1,0),FALSE)/1,"")</f>
        <v>0</v>
      </c>
      <c r="AI240" s="23" t="str">
        <f>IFERROR(1-VLOOKUP(B240,'Slutlig allokering kvv'!$B$2:$AJ$462,MATCH("Andel av bränsle i kvv som allokerats till värme, exklusive rökgaskondensering och hjälpel",'Slutlig allokering kvv'!$B$1:$AK$1,0),FALSE),"")</f>
        <v/>
      </c>
      <c r="AK240" s="23" t="str">
        <f t="shared" si="7"/>
        <v/>
      </c>
    </row>
    <row r="241" spans="1:37" x14ac:dyDescent="0.25">
      <c r="A241" s="2" t="s">
        <v>331</v>
      </c>
      <c r="B241" s="2" t="s">
        <v>344</v>
      </c>
      <c r="C241" s="2" t="str">
        <f>IFERROR(VLOOKUP($B241,Kraftvärmeprod!$B$1:$AH$479,MATCH(C$3,Kraftvärmeprod!$B$1:$AG$1,0),FALSE)/1,"")</f>
        <v/>
      </c>
      <c r="D241" s="2" t="str">
        <f>IFERROR(VLOOKUP($B241,Kraftvärmeprod!$B$1:$AH$479,MATCH(D$3,Kraftvärmeprod!$B$1:$AG$1,0),FALSE)/1,"")</f>
        <v/>
      </c>
      <c r="E241">
        <f>IFERROR(VLOOKUP($B241,Kraftvärmeprod!$B$1:$AH$479,MATCH(E$2,Kraftvärmeprod!$B$1:$AG$1,0),FALSE)/1,0)-IFERROR(VLOOKUP($B241,'Slutlig allokering kvv'!$B$2:$AC$462,MATCH(E$3,'Slutlig allokering kvv'!$B$1:$AJ$1,0),FALSE)/1,0)</f>
        <v>0</v>
      </c>
      <c r="F241">
        <f>IFERROR(VLOOKUP($B241,Kraftvärmeprod!$B$1:$AH$479,MATCH(F$2,Kraftvärmeprod!$B$1:$AG$1,0),FALSE)/1,0)-IFERROR(VLOOKUP($B241,'Slutlig allokering kvv'!$B$2:$AC$462,MATCH(F$3,'Slutlig allokering kvv'!$B$1:$AJ$1,0),FALSE)/1,0)</f>
        <v>0</v>
      </c>
      <c r="G241">
        <f>IFERROR(VLOOKUP($B241,Kraftvärmeprod!$B$1:$AH$479,MATCH(G$2,Kraftvärmeprod!$B$1:$AG$1,0),FALSE)/1,0)-IFERROR(VLOOKUP($B241,'Slutlig allokering kvv'!$B$2:$AC$462,MATCH(G$3,'Slutlig allokering kvv'!$B$1:$AJ$1,0),FALSE)/1,0)</f>
        <v>0</v>
      </c>
      <c r="H241">
        <f>IFERROR(VLOOKUP($B241,Kraftvärmeprod!$B$1:$AH$479,MATCH(H$2,Kraftvärmeprod!$B$1:$AG$1,0),FALSE)/1,0)-IFERROR(VLOOKUP($B241,'Slutlig allokering kvv'!$B$2:$AC$462,MATCH(H$3,'Slutlig allokering kvv'!$B$1:$AJ$1,0),FALSE)/1,0)</f>
        <v>0</v>
      </c>
      <c r="I241">
        <f>IFERROR(VLOOKUP($B241,Kraftvärmeprod!$B$1:$AH$479,MATCH(I$2,Kraftvärmeprod!$B$1:$AG$1,0),FALSE)/1,0)-IFERROR(VLOOKUP($B241,'Slutlig allokering kvv'!$B$2:$AC$462,MATCH(I$3,'Slutlig allokering kvv'!$B$1:$AJ$1,0),FALSE)/1,0)</f>
        <v>0</v>
      </c>
      <c r="J241">
        <f>IFERROR(VLOOKUP($B241,Kraftvärmeprod!$B$1:$AH$479,MATCH(J$2,Kraftvärmeprod!$B$1:$AG$1,0),FALSE)/1,0)-IFERROR(VLOOKUP($B241,'Slutlig allokering kvv'!$B$2:$AC$462,MATCH(J$3,'Slutlig allokering kvv'!$B$1:$AJ$1,0),FALSE)/1,0)</f>
        <v>0</v>
      </c>
      <c r="K241">
        <f>IFERROR(VLOOKUP($B241,Kraftvärmeprod!$B$1:$AH$479,MATCH(K$2,Kraftvärmeprod!$B$1:$AG$1,0),FALSE)/1,0)-IFERROR(VLOOKUP($B241,'Slutlig allokering kvv'!$B$2:$AC$462,MATCH(K$3,'Slutlig allokering kvv'!$B$1:$AJ$1,0),FALSE)/1,0)</f>
        <v>0</v>
      </c>
      <c r="L241">
        <f>IFERROR(VLOOKUP($B241,Kraftvärmeprod!$B$1:$AH$479,MATCH(L$2,Kraftvärmeprod!$B$1:$AG$1,0),FALSE)/1,0)-IFERROR(VLOOKUP($B241,'Slutlig allokering kvv'!$B$2:$AC$462,MATCH(L$3,'Slutlig allokering kvv'!$B$1:$AJ$1,0),FALSE)/1,0)</f>
        <v>0</v>
      </c>
      <c r="M241" s="40">
        <f>IFERROR(VLOOKUP($B241,Miljö!$B$1:$S$477,MATCH(M$2,Miljö!$B$1:$X$1,0),FALSE)/1,0)-IFERROR(VLOOKUP($B241,'Slutlig allokering kvv'!$B$2:$AC$462,MATCH(M$3,'Slutlig allokering kvv'!$B$1:$AJ$1,0),FALSE)/1,0)</f>
        <v>0</v>
      </c>
      <c r="N241">
        <f>IFERROR(VLOOKUP($B241,Kraftvärmeprod!$B$1:$AH$479,MATCH(N$2,Kraftvärmeprod!$B$1:$AG$1,0),FALSE)/1,0)-IFERROR(VLOOKUP($B241,'Slutlig allokering kvv'!$B$2:$AC$462,MATCH(N$3,'Slutlig allokering kvv'!$B$1:$AJ$1,0),FALSE)/1,0)</f>
        <v>0</v>
      </c>
      <c r="O241">
        <f>IFERROR(VLOOKUP($B241,Kraftvärmeprod!$B$1:$AH$479,MATCH(O$2,Kraftvärmeprod!$B$1:$AG$1,0),FALSE)/1,0)-IFERROR(VLOOKUP($B241,'Slutlig allokering kvv'!$B$2:$AC$462,MATCH(O$3,'Slutlig allokering kvv'!$B$1:$AJ$1,0),FALSE)/1,0)</f>
        <v>0</v>
      </c>
      <c r="P241">
        <f>IFERROR(VLOOKUP($B241,Kraftvärmeprod!$B$1:$AH$479,MATCH(P$2,Kraftvärmeprod!$B$1:$AG$1,0),FALSE)/1,0)-IFERROR(VLOOKUP($B241,'Slutlig allokering kvv'!$B$2:$AC$462,MATCH(P$3,'Slutlig allokering kvv'!$B$1:$AJ$1,0),FALSE)/1,0)</f>
        <v>0</v>
      </c>
      <c r="Q241">
        <f>IFERROR(VLOOKUP($B241,Kraftvärmeprod!$B$1:$AH$479,MATCH(Q$2,Kraftvärmeprod!$B$1:$AG$1,0),FALSE)/1,0)-IFERROR(VLOOKUP($B241,'Slutlig allokering kvv'!$B$2:$AC$462,MATCH(Q$3,'Slutlig allokering kvv'!$B$1:$AJ$1,0),FALSE)/1,0)</f>
        <v>0</v>
      </c>
      <c r="R241">
        <f>IFERROR(VLOOKUP($B241,Kraftvärmeprod!$B$1:$AH$479,MATCH(R$2,Kraftvärmeprod!$B$1:$AG$1,0),FALSE)/1,0)-IFERROR(VLOOKUP($B241,'Slutlig allokering kvv'!$B$2:$AC$462,MATCH(R$3,'Slutlig allokering kvv'!$B$1:$AJ$1,0),FALSE)/1,0)</f>
        <v>0</v>
      </c>
      <c r="S241">
        <f>IFERROR(VLOOKUP($B241,Kraftvärmeprod!$B$1:$AH$479,MATCH(S$2,Kraftvärmeprod!$B$1:$AG$1,0),FALSE)/1,0)-IFERROR(VLOOKUP($B241,'Slutlig allokering kvv'!$B$2:$AC$462,MATCH(S$3,'Slutlig allokering kvv'!$B$1:$AJ$1,0),FALSE)/1,0)</f>
        <v>0</v>
      </c>
      <c r="T241">
        <f>IFERROR(VLOOKUP($B241,Kraftvärmeprod!$B$1:$AH$479,MATCH(T$2,Kraftvärmeprod!$B$1:$AG$1,0),FALSE)/1,0)-IFERROR(VLOOKUP($B241,'Slutlig allokering kvv'!$B$2:$AC$462,MATCH(T$3,'Slutlig allokering kvv'!$B$1:$AJ$1,0),FALSE)/1,0)</f>
        <v>0</v>
      </c>
      <c r="U241">
        <f>IFERROR(VLOOKUP($B241,Kraftvärmeprod!$B$1:$AH$479,MATCH(U$2,Kraftvärmeprod!$B$1:$AG$1,0),FALSE)/1,0)-IFERROR(VLOOKUP($B241,'Slutlig allokering kvv'!$B$2:$AC$462,MATCH(U$3,'Slutlig allokering kvv'!$B$1:$AJ$1,0),FALSE)/1,0)</f>
        <v>0</v>
      </c>
      <c r="V241">
        <f>IFERROR(VLOOKUP($B241,Kraftvärmeprod!$B$1:$AH$479,MATCH(V$2,Kraftvärmeprod!$B$1:$AG$1,0),FALSE)/1,0)-IFERROR(VLOOKUP($B241,'Slutlig allokering kvv'!$B$2:$AC$462,MATCH(V$3,'Slutlig allokering kvv'!$B$1:$AJ$1,0),FALSE)/1,0)</f>
        <v>0</v>
      </c>
      <c r="W241">
        <f>IFERROR(VLOOKUP($B241,Kraftvärmeprod!$B$1:$AH$479,MATCH(W$2,Kraftvärmeprod!$B$1:$AG$1,0),FALSE)/1,0)-IFERROR(VLOOKUP($B241,'Slutlig allokering kvv'!$B$2:$AC$462,MATCH(W$3,'Slutlig allokering kvv'!$B$1:$AJ$1,0),FALSE)/1,0)</f>
        <v>0</v>
      </c>
      <c r="X241">
        <f>IFERROR(VLOOKUP($B241,Kraftvärmeprod!$B$1:$AH$479,MATCH(X$2,Kraftvärmeprod!$B$1:$AG$1,0),FALSE)/1,0)-IFERROR(VLOOKUP($B241,'Slutlig allokering kvv'!$B$2:$AC$462,MATCH(X$3,'Slutlig allokering kvv'!$B$1:$AJ$1,0),FALSE)/1,0)</f>
        <v>0</v>
      </c>
      <c r="Y241">
        <f>IFERROR(VLOOKUP($B241,Kraftvärmeprod!$B$1:$AH$479,MATCH(Y$2,Kraftvärmeprod!$B$1:$AG$1,0),FALSE)/1,0)-IFERROR(VLOOKUP($B241,'Slutlig allokering kvv'!$B$2:$AC$462,MATCH(Y$3,'Slutlig allokering kvv'!$B$1:$AJ$1,0),FALSE)/1,0)</f>
        <v>0</v>
      </c>
      <c r="Z241">
        <f>IFERROR(VLOOKUP($B241,Kraftvärmeprod!$B$1:$AH$479,MATCH(Z$2,Kraftvärmeprod!$B$1:$AG$1,0),FALSE)/1,0)-IFERROR(VLOOKUP($B241,'Slutlig allokering kvv'!$B$2:$AC$462,MATCH(Z$3,'Slutlig allokering kvv'!$B$1:$AJ$1,0),FALSE)/1,0)</f>
        <v>0</v>
      </c>
      <c r="AA241">
        <f>IFERROR(VLOOKUP($B241,Kraftvärmeprod!$B$1:$AH$479,MATCH(AA$2,Kraftvärmeprod!$B$1:$AG$1,0),FALSE)/1,0)-IFERROR(VLOOKUP($B241,'Slutlig allokering kvv'!$B$2:$AC$462,MATCH(AA$3,'Slutlig allokering kvv'!$B$1:$AJ$1,0),FALSE)/1,0)</f>
        <v>0</v>
      </c>
      <c r="AB241">
        <f>IFERROR(VLOOKUP($B241,Kraftvärmeprod!$B$1:$AH$479,MATCH(AB$2,Kraftvärmeprod!$B$1:$AG$1,0),FALSE)/1,0)-IFERROR(VLOOKUP($B241,'Slutlig allokering kvv'!$B$2:$AC$462,MATCH(AB$3,'Slutlig allokering kvv'!$B$1:$AJ$1,0),FALSE)/1,0)</f>
        <v>0</v>
      </c>
      <c r="AE241">
        <f t="shared" si="6"/>
        <v>0</v>
      </c>
      <c r="AG241">
        <f>IFERROR(VLOOKUP(B241,'Slutlig allokering kvv'!$B$2:$AJ$462,MATCH("Summa justerad allokerad tillförd energi (utan hjälpel och rökgaskondensering):",'Slutlig allokering kvv'!$B$1:$AK$1,0),FALSE)/1,"")</f>
        <v>0</v>
      </c>
      <c r="AI241" s="23" t="str">
        <f>IFERROR(1-VLOOKUP(B241,'Slutlig allokering kvv'!$B$2:$AJ$462,MATCH("Andel av bränsle i kvv som allokerats till värme, exklusive rökgaskondensering och hjälpel",'Slutlig allokering kvv'!$B$1:$AK$1,0),FALSE),"")</f>
        <v/>
      </c>
      <c r="AK241" s="23" t="str">
        <f t="shared" si="7"/>
        <v/>
      </c>
    </row>
    <row r="242" spans="1:37" x14ac:dyDescent="0.25">
      <c r="A242" s="2" t="s">
        <v>331</v>
      </c>
      <c r="B242" s="2" t="s">
        <v>345</v>
      </c>
      <c r="C242" s="2" t="str">
        <f>IFERROR(VLOOKUP($B242,Kraftvärmeprod!$B$1:$AH$479,MATCH(C$3,Kraftvärmeprod!$B$1:$AG$1,0),FALSE)/1,"")</f>
        <v/>
      </c>
      <c r="D242" s="2" t="str">
        <f>IFERROR(VLOOKUP($B242,Kraftvärmeprod!$B$1:$AH$479,MATCH(D$3,Kraftvärmeprod!$B$1:$AG$1,0),FALSE)/1,"")</f>
        <v/>
      </c>
      <c r="E242">
        <f>IFERROR(VLOOKUP($B242,Kraftvärmeprod!$B$1:$AH$479,MATCH(E$2,Kraftvärmeprod!$B$1:$AG$1,0),FALSE)/1,0)-IFERROR(VLOOKUP($B242,'Slutlig allokering kvv'!$B$2:$AC$462,MATCH(E$3,'Slutlig allokering kvv'!$B$1:$AJ$1,0),FALSE)/1,0)</f>
        <v>0</v>
      </c>
      <c r="F242">
        <f>IFERROR(VLOOKUP($B242,Kraftvärmeprod!$B$1:$AH$479,MATCH(F$2,Kraftvärmeprod!$B$1:$AG$1,0),FALSE)/1,0)-IFERROR(VLOOKUP($B242,'Slutlig allokering kvv'!$B$2:$AC$462,MATCH(F$3,'Slutlig allokering kvv'!$B$1:$AJ$1,0),FALSE)/1,0)</f>
        <v>0</v>
      </c>
      <c r="G242">
        <f>IFERROR(VLOOKUP($B242,Kraftvärmeprod!$B$1:$AH$479,MATCH(G$2,Kraftvärmeprod!$B$1:$AG$1,0),FALSE)/1,0)-IFERROR(VLOOKUP($B242,'Slutlig allokering kvv'!$B$2:$AC$462,MATCH(G$3,'Slutlig allokering kvv'!$B$1:$AJ$1,0),FALSE)/1,0)</f>
        <v>0</v>
      </c>
      <c r="H242">
        <f>IFERROR(VLOOKUP($B242,Kraftvärmeprod!$B$1:$AH$479,MATCH(H$2,Kraftvärmeprod!$B$1:$AG$1,0),FALSE)/1,0)-IFERROR(VLOOKUP($B242,'Slutlig allokering kvv'!$B$2:$AC$462,MATCH(H$3,'Slutlig allokering kvv'!$B$1:$AJ$1,0),FALSE)/1,0)</f>
        <v>0</v>
      </c>
      <c r="I242">
        <f>IFERROR(VLOOKUP($B242,Kraftvärmeprod!$B$1:$AH$479,MATCH(I$2,Kraftvärmeprod!$B$1:$AG$1,0),FALSE)/1,0)-IFERROR(VLOOKUP($B242,'Slutlig allokering kvv'!$B$2:$AC$462,MATCH(I$3,'Slutlig allokering kvv'!$B$1:$AJ$1,0),FALSE)/1,0)</f>
        <v>0</v>
      </c>
      <c r="J242">
        <f>IFERROR(VLOOKUP($B242,Kraftvärmeprod!$B$1:$AH$479,MATCH(J$2,Kraftvärmeprod!$B$1:$AG$1,0),FALSE)/1,0)-IFERROR(VLOOKUP($B242,'Slutlig allokering kvv'!$B$2:$AC$462,MATCH(J$3,'Slutlig allokering kvv'!$B$1:$AJ$1,0),FALSE)/1,0)</f>
        <v>0</v>
      </c>
      <c r="K242">
        <f>IFERROR(VLOOKUP($B242,Kraftvärmeprod!$B$1:$AH$479,MATCH(K$2,Kraftvärmeprod!$B$1:$AG$1,0),FALSE)/1,0)-IFERROR(VLOOKUP($B242,'Slutlig allokering kvv'!$B$2:$AC$462,MATCH(K$3,'Slutlig allokering kvv'!$B$1:$AJ$1,0),FALSE)/1,0)</f>
        <v>0</v>
      </c>
      <c r="L242">
        <f>IFERROR(VLOOKUP($B242,Kraftvärmeprod!$B$1:$AH$479,MATCH(L$2,Kraftvärmeprod!$B$1:$AG$1,0),FALSE)/1,0)-IFERROR(VLOOKUP($B242,'Slutlig allokering kvv'!$B$2:$AC$462,MATCH(L$3,'Slutlig allokering kvv'!$B$1:$AJ$1,0),FALSE)/1,0)</f>
        <v>0</v>
      </c>
      <c r="M242" s="40">
        <f>IFERROR(VLOOKUP($B242,Miljö!$B$1:$S$477,MATCH(M$2,Miljö!$B$1:$X$1,0),FALSE)/1,0)-IFERROR(VLOOKUP($B242,'Slutlig allokering kvv'!$B$2:$AC$462,MATCH(M$3,'Slutlig allokering kvv'!$B$1:$AJ$1,0),FALSE)/1,0)</f>
        <v>0</v>
      </c>
      <c r="N242">
        <f>IFERROR(VLOOKUP($B242,Kraftvärmeprod!$B$1:$AH$479,MATCH(N$2,Kraftvärmeprod!$B$1:$AG$1,0),FALSE)/1,0)-IFERROR(VLOOKUP($B242,'Slutlig allokering kvv'!$B$2:$AC$462,MATCH(N$3,'Slutlig allokering kvv'!$B$1:$AJ$1,0),FALSE)/1,0)</f>
        <v>0</v>
      </c>
      <c r="O242">
        <f>IFERROR(VLOOKUP($B242,Kraftvärmeprod!$B$1:$AH$479,MATCH(O$2,Kraftvärmeprod!$B$1:$AG$1,0),FALSE)/1,0)-IFERROR(VLOOKUP($B242,'Slutlig allokering kvv'!$B$2:$AC$462,MATCH(O$3,'Slutlig allokering kvv'!$B$1:$AJ$1,0),FALSE)/1,0)</f>
        <v>0</v>
      </c>
      <c r="P242">
        <f>IFERROR(VLOOKUP($B242,Kraftvärmeprod!$B$1:$AH$479,MATCH(P$2,Kraftvärmeprod!$B$1:$AG$1,0),FALSE)/1,0)-IFERROR(VLOOKUP($B242,'Slutlig allokering kvv'!$B$2:$AC$462,MATCH(P$3,'Slutlig allokering kvv'!$B$1:$AJ$1,0),FALSE)/1,0)</f>
        <v>0</v>
      </c>
      <c r="Q242">
        <f>IFERROR(VLOOKUP($B242,Kraftvärmeprod!$B$1:$AH$479,MATCH(Q$2,Kraftvärmeprod!$B$1:$AG$1,0),FALSE)/1,0)-IFERROR(VLOOKUP($B242,'Slutlig allokering kvv'!$B$2:$AC$462,MATCH(Q$3,'Slutlig allokering kvv'!$B$1:$AJ$1,0),FALSE)/1,0)</f>
        <v>0</v>
      </c>
      <c r="R242">
        <f>IFERROR(VLOOKUP($B242,Kraftvärmeprod!$B$1:$AH$479,MATCH(R$2,Kraftvärmeprod!$B$1:$AG$1,0),FALSE)/1,0)-IFERROR(VLOOKUP($B242,'Slutlig allokering kvv'!$B$2:$AC$462,MATCH(R$3,'Slutlig allokering kvv'!$B$1:$AJ$1,0),FALSE)/1,0)</f>
        <v>0</v>
      </c>
      <c r="S242">
        <f>IFERROR(VLOOKUP($B242,Kraftvärmeprod!$B$1:$AH$479,MATCH(S$2,Kraftvärmeprod!$B$1:$AG$1,0),FALSE)/1,0)-IFERROR(VLOOKUP($B242,'Slutlig allokering kvv'!$B$2:$AC$462,MATCH(S$3,'Slutlig allokering kvv'!$B$1:$AJ$1,0),FALSE)/1,0)</f>
        <v>0</v>
      </c>
      <c r="T242">
        <f>IFERROR(VLOOKUP($B242,Kraftvärmeprod!$B$1:$AH$479,MATCH(T$2,Kraftvärmeprod!$B$1:$AG$1,0),FALSE)/1,0)-IFERROR(VLOOKUP($B242,'Slutlig allokering kvv'!$B$2:$AC$462,MATCH(T$3,'Slutlig allokering kvv'!$B$1:$AJ$1,0),FALSE)/1,0)</f>
        <v>0</v>
      </c>
      <c r="U242">
        <f>IFERROR(VLOOKUP($B242,Kraftvärmeprod!$B$1:$AH$479,MATCH(U$2,Kraftvärmeprod!$B$1:$AG$1,0),FALSE)/1,0)-IFERROR(VLOOKUP($B242,'Slutlig allokering kvv'!$B$2:$AC$462,MATCH(U$3,'Slutlig allokering kvv'!$B$1:$AJ$1,0),FALSE)/1,0)</f>
        <v>0</v>
      </c>
      <c r="V242">
        <f>IFERROR(VLOOKUP($B242,Kraftvärmeprod!$B$1:$AH$479,MATCH(V$2,Kraftvärmeprod!$B$1:$AG$1,0),FALSE)/1,0)-IFERROR(VLOOKUP($B242,'Slutlig allokering kvv'!$B$2:$AC$462,MATCH(V$3,'Slutlig allokering kvv'!$B$1:$AJ$1,0),FALSE)/1,0)</f>
        <v>0</v>
      </c>
      <c r="W242">
        <f>IFERROR(VLOOKUP($B242,Kraftvärmeprod!$B$1:$AH$479,MATCH(W$2,Kraftvärmeprod!$B$1:$AG$1,0),FALSE)/1,0)-IFERROR(VLOOKUP($B242,'Slutlig allokering kvv'!$B$2:$AC$462,MATCH(W$3,'Slutlig allokering kvv'!$B$1:$AJ$1,0),FALSE)/1,0)</f>
        <v>0</v>
      </c>
      <c r="X242">
        <f>IFERROR(VLOOKUP($B242,Kraftvärmeprod!$B$1:$AH$479,MATCH(X$2,Kraftvärmeprod!$B$1:$AG$1,0),FALSE)/1,0)-IFERROR(VLOOKUP($B242,'Slutlig allokering kvv'!$B$2:$AC$462,MATCH(X$3,'Slutlig allokering kvv'!$B$1:$AJ$1,0),FALSE)/1,0)</f>
        <v>0</v>
      </c>
      <c r="Y242">
        <f>IFERROR(VLOOKUP($B242,Kraftvärmeprod!$B$1:$AH$479,MATCH(Y$2,Kraftvärmeprod!$B$1:$AG$1,0),FALSE)/1,0)-IFERROR(VLOOKUP($B242,'Slutlig allokering kvv'!$B$2:$AC$462,MATCH(Y$3,'Slutlig allokering kvv'!$B$1:$AJ$1,0),FALSE)/1,0)</f>
        <v>0</v>
      </c>
      <c r="Z242">
        <f>IFERROR(VLOOKUP($B242,Kraftvärmeprod!$B$1:$AH$479,MATCH(Z$2,Kraftvärmeprod!$B$1:$AG$1,0),FALSE)/1,0)-IFERROR(VLOOKUP($B242,'Slutlig allokering kvv'!$B$2:$AC$462,MATCH(Z$3,'Slutlig allokering kvv'!$B$1:$AJ$1,0),FALSE)/1,0)</f>
        <v>0</v>
      </c>
      <c r="AA242">
        <f>IFERROR(VLOOKUP($B242,Kraftvärmeprod!$B$1:$AH$479,MATCH(AA$2,Kraftvärmeprod!$B$1:$AG$1,0),FALSE)/1,0)-IFERROR(VLOOKUP($B242,'Slutlig allokering kvv'!$B$2:$AC$462,MATCH(AA$3,'Slutlig allokering kvv'!$B$1:$AJ$1,0),FALSE)/1,0)</f>
        <v>0</v>
      </c>
      <c r="AB242">
        <f>IFERROR(VLOOKUP($B242,Kraftvärmeprod!$B$1:$AH$479,MATCH(AB$2,Kraftvärmeprod!$B$1:$AG$1,0),FALSE)/1,0)-IFERROR(VLOOKUP($B242,'Slutlig allokering kvv'!$B$2:$AC$462,MATCH(AB$3,'Slutlig allokering kvv'!$B$1:$AJ$1,0),FALSE)/1,0)</f>
        <v>0</v>
      </c>
      <c r="AE242">
        <f t="shared" si="6"/>
        <v>0</v>
      </c>
      <c r="AG242">
        <f>IFERROR(VLOOKUP(B242,'Slutlig allokering kvv'!$B$2:$AJ$462,MATCH("Summa justerad allokerad tillförd energi (utan hjälpel och rökgaskondensering):",'Slutlig allokering kvv'!$B$1:$AK$1,0),FALSE)/1,"")</f>
        <v>0</v>
      </c>
      <c r="AI242" s="23" t="str">
        <f>IFERROR(1-VLOOKUP(B242,'Slutlig allokering kvv'!$B$2:$AJ$462,MATCH("Andel av bränsle i kvv som allokerats till värme, exklusive rökgaskondensering och hjälpel",'Slutlig allokering kvv'!$B$1:$AK$1,0),FALSE),"")</f>
        <v/>
      </c>
      <c r="AK242" s="23" t="str">
        <f t="shared" si="7"/>
        <v/>
      </c>
    </row>
    <row r="243" spans="1:37" x14ac:dyDescent="0.25">
      <c r="A243" s="2" t="s">
        <v>346</v>
      </c>
      <c r="B243" s="2" t="s">
        <v>347</v>
      </c>
      <c r="C243" s="2" t="str">
        <f>IFERROR(VLOOKUP($B243,Kraftvärmeprod!$B$1:$AH$479,MATCH(C$3,Kraftvärmeprod!$B$1:$AG$1,0),FALSE)/1,"")</f>
        <v/>
      </c>
      <c r="D243" s="2" t="str">
        <f>IFERROR(VLOOKUP($B243,Kraftvärmeprod!$B$1:$AH$479,MATCH(D$3,Kraftvärmeprod!$B$1:$AG$1,0),FALSE)/1,"")</f>
        <v/>
      </c>
      <c r="E243">
        <f>IFERROR(VLOOKUP($B243,Kraftvärmeprod!$B$1:$AH$479,MATCH(E$2,Kraftvärmeprod!$B$1:$AG$1,0),FALSE)/1,0)-IFERROR(VLOOKUP($B243,'Slutlig allokering kvv'!$B$2:$AC$462,MATCH(E$3,'Slutlig allokering kvv'!$B$1:$AJ$1,0),FALSE)/1,0)</f>
        <v>0</v>
      </c>
      <c r="F243">
        <f>IFERROR(VLOOKUP($B243,Kraftvärmeprod!$B$1:$AH$479,MATCH(F$2,Kraftvärmeprod!$B$1:$AG$1,0),FALSE)/1,0)-IFERROR(VLOOKUP($B243,'Slutlig allokering kvv'!$B$2:$AC$462,MATCH(F$3,'Slutlig allokering kvv'!$B$1:$AJ$1,0),FALSE)/1,0)</f>
        <v>0</v>
      </c>
      <c r="G243">
        <f>IFERROR(VLOOKUP($B243,Kraftvärmeprod!$B$1:$AH$479,MATCH(G$2,Kraftvärmeprod!$B$1:$AG$1,0),FALSE)/1,0)-IFERROR(VLOOKUP($B243,'Slutlig allokering kvv'!$B$2:$AC$462,MATCH(G$3,'Slutlig allokering kvv'!$B$1:$AJ$1,0),FALSE)/1,0)</f>
        <v>0</v>
      </c>
      <c r="H243">
        <f>IFERROR(VLOOKUP($B243,Kraftvärmeprod!$B$1:$AH$479,MATCH(H$2,Kraftvärmeprod!$B$1:$AG$1,0),FALSE)/1,0)-IFERROR(VLOOKUP($B243,'Slutlig allokering kvv'!$B$2:$AC$462,MATCH(H$3,'Slutlig allokering kvv'!$B$1:$AJ$1,0),FALSE)/1,0)</f>
        <v>0</v>
      </c>
      <c r="I243">
        <f>IFERROR(VLOOKUP($B243,Kraftvärmeprod!$B$1:$AH$479,MATCH(I$2,Kraftvärmeprod!$B$1:$AG$1,0),FALSE)/1,0)-IFERROR(VLOOKUP($B243,'Slutlig allokering kvv'!$B$2:$AC$462,MATCH(I$3,'Slutlig allokering kvv'!$B$1:$AJ$1,0),FALSE)/1,0)</f>
        <v>0</v>
      </c>
      <c r="J243">
        <f>IFERROR(VLOOKUP($B243,Kraftvärmeprod!$B$1:$AH$479,MATCH(J$2,Kraftvärmeprod!$B$1:$AG$1,0),FALSE)/1,0)-IFERROR(VLOOKUP($B243,'Slutlig allokering kvv'!$B$2:$AC$462,MATCH(J$3,'Slutlig allokering kvv'!$B$1:$AJ$1,0),FALSE)/1,0)</f>
        <v>0</v>
      </c>
      <c r="K243">
        <f>IFERROR(VLOOKUP($B243,Kraftvärmeprod!$B$1:$AH$479,MATCH(K$2,Kraftvärmeprod!$B$1:$AG$1,0),FALSE)/1,0)-IFERROR(VLOOKUP($B243,'Slutlig allokering kvv'!$B$2:$AC$462,MATCH(K$3,'Slutlig allokering kvv'!$B$1:$AJ$1,0),FALSE)/1,0)</f>
        <v>0</v>
      </c>
      <c r="L243">
        <f>IFERROR(VLOOKUP($B243,Kraftvärmeprod!$B$1:$AH$479,MATCH(L$2,Kraftvärmeprod!$B$1:$AG$1,0),FALSE)/1,0)-IFERROR(VLOOKUP($B243,'Slutlig allokering kvv'!$B$2:$AC$462,MATCH(L$3,'Slutlig allokering kvv'!$B$1:$AJ$1,0),FALSE)/1,0)</f>
        <v>0</v>
      </c>
      <c r="M243" s="40">
        <f>IFERROR(VLOOKUP($B243,Miljö!$B$1:$S$477,MATCH(M$2,Miljö!$B$1:$X$1,0),FALSE)/1,0)-IFERROR(VLOOKUP($B243,'Slutlig allokering kvv'!$B$2:$AC$462,MATCH(M$3,'Slutlig allokering kvv'!$B$1:$AJ$1,0),FALSE)/1,0)</f>
        <v>0</v>
      </c>
      <c r="N243">
        <f>IFERROR(VLOOKUP($B243,Kraftvärmeprod!$B$1:$AH$479,MATCH(N$2,Kraftvärmeprod!$B$1:$AG$1,0),FALSE)/1,0)-IFERROR(VLOOKUP($B243,'Slutlig allokering kvv'!$B$2:$AC$462,MATCH(N$3,'Slutlig allokering kvv'!$B$1:$AJ$1,0),FALSE)/1,0)</f>
        <v>0</v>
      </c>
      <c r="O243">
        <f>IFERROR(VLOOKUP($B243,Kraftvärmeprod!$B$1:$AH$479,MATCH(O$2,Kraftvärmeprod!$B$1:$AG$1,0),FALSE)/1,0)-IFERROR(VLOOKUP($B243,'Slutlig allokering kvv'!$B$2:$AC$462,MATCH(O$3,'Slutlig allokering kvv'!$B$1:$AJ$1,0),FALSE)/1,0)</f>
        <v>0</v>
      </c>
      <c r="P243">
        <f>IFERROR(VLOOKUP($B243,Kraftvärmeprod!$B$1:$AH$479,MATCH(P$2,Kraftvärmeprod!$B$1:$AG$1,0),FALSE)/1,0)-IFERROR(VLOOKUP($B243,'Slutlig allokering kvv'!$B$2:$AC$462,MATCH(P$3,'Slutlig allokering kvv'!$B$1:$AJ$1,0),FALSE)/1,0)</f>
        <v>0</v>
      </c>
      <c r="Q243">
        <f>IFERROR(VLOOKUP($B243,Kraftvärmeprod!$B$1:$AH$479,MATCH(Q$2,Kraftvärmeprod!$B$1:$AG$1,0),FALSE)/1,0)-IFERROR(VLOOKUP($B243,'Slutlig allokering kvv'!$B$2:$AC$462,MATCH(Q$3,'Slutlig allokering kvv'!$B$1:$AJ$1,0),FALSE)/1,0)</f>
        <v>0</v>
      </c>
      <c r="R243">
        <f>IFERROR(VLOOKUP($B243,Kraftvärmeprod!$B$1:$AH$479,MATCH(R$2,Kraftvärmeprod!$B$1:$AG$1,0),FALSE)/1,0)-IFERROR(VLOOKUP($B243,'Slutlig allokering kvv'!$B$2:$AC$462,MATCH(R$3,'Slutlig allokering kvv'!$B$1:$AJ$1,0),FALSE)/1,0)</f>
        <v>0</v>
      </c>
      <c r="S243">
        <f>IFERROR(VLOOKUP($B243,Kraftvärmeprod!$B$1:$AH$479,MATCH(S$2,Kraftvärmeprod!$B$1:$AG$1,0),FALSE)/1,0)-IFERROR(VLOOKUP($B243,'Slutlig allokering kvv'!$B$2:$AC$462,MATCH(S$3,'Slutlig allokering kvv'!$B$1:$AJ$1,0),FALSE)/1,0)</f>
        <v>0</v>
      </c>
      <c r="T243">
        <f>IFERROR(VLOOKUP($B243,Kraftvärmeprod!$B$1:$AH$479,MATCH(T$2,Kraftvärmeprod!$B$1:$AG$1,0),FALSE)/1,0)-IFERROR(VLOOKUP($B243,'Slutlig allokering kvv'!$B$2:$AC$462,MATCH(T$3,'Slutlig allokering kvv'!$B$1:$AJ$1,0),FALSE)/1,0)</f>
        <v>0</v>
      </c>
      <c r="U243">
        <f>IFERROR(VLOOKUP($B243,Kraftvärmeprod!$B$1:$AH$479,MATCH(U$2,Kraftvärmeprod!$B$1:$AG$1,0),FALSE)/1,0)-IFERROR(VLOOKUP($B243,'Slutlig allokering kvv'!$B$2:$AC$462,MATCH(U$3,'Slutlig allokering kvv'!$B$1:$AJ$1,0),FALSE)/1,0)</f>
        <v>0</v>
      </c>
      <c r="V243">
        <f>IFERROR(VLOOKUP($B243,Kraftvärmeprod!$B$1:$AH$479,MATCH(V$2,Kraftvärmeprod!$B$1:$AG$1,0),FALSE)/1,0)-IFERROR(VLOOKUP($B243,'Slutlig allokering kvv'!$B$2:$AC$462,MATCH(V$3,'Slutlig allokering kvv'!$B$1:$AJ$1,0),FALSE)/1,0)</f>
        <v>0</v>
      </c>
      <c r="W243">
        <f>IFERROR(VLOOKUP($B243,Kraftvärmeprod!$B$1:$AH$479,MATCH(W$2,Kraftvärmeprod!$B$1:$AG$1,0),FALSE)/1,0)-IFERROR(VLOOKUP($B243,'Slutlig allokering kvv'!$B$2:$AC$462,MATCH(W$3,'Slutlig allokering kvv'!$B$1:$AJ$1,0),FALSE)/1,0)</f>
        <v>0</v>
      </c>
      <c r="X243">
        <f>IFERROR(VLOOKUP($B243,Kraftvärmeprod!$B$1:$AH$479,MATCH(X$2,Kraftvärmeprod!$B$1:$AG$1,0),FALSE)/1,0)-IFERROR(VLOOKUP($B243,'Slutlig allokering kvv'!$B$2:$AC$462,MATCH(X$3,'Slutlig allokering kvv'!$B$1:$AJ$1,0),FALSE)/1,0)</f>
        <v>0</v>
      </c>
      <c r="Y243">
        <f>IFERROR(VLOOKUP($B243,Kraftvärmeprod!$B$1:$AH$479,MATCH(Y$2,Kraftvärmeprod!$B$1:$AG$1,0),FALSE)/1,0)-IFERROR(VLOOKUP($B243,'Slutlig allokering kvv'!$B$2:$AC$462,MATCH(Y$3,'Slutlig allokering kvv'!$B$1:$AJ$1,0),FALSE)/1,0)</f>
        <v>0</v>
      </c>
      <c r="Z243">
        <f>IFERROR(VLOOKUP($B243,Kraftvärmeprod!$B$1:$AH$479,MATCH(Z$2,Kraftvärmeprod!$B$1:$AG$1,0),FALSE)/1,0)-IFERROR(VLOOKUP($B243,'Slutlig allokering kvv'!$B$2:$AC$462,MATCH(Z$3,'Slutlig allokering kvv'!$B$1:$AJ$1,0),FALSE)/1,0)</f>
        <v>0</v>
      </c>
      <c r="AA243">
        <f>IFERROR(VLOOKUP($B243,Kraftvärmeprod!$B$1:$AH$479,MATCH(AA$2,Kraftvärmeprod!$B$1:$AG$1,0),FALSE)/1,0)-IFERROR(VLOOKUP($B243,'Slutlig allokering kvv'!$B$2:$AC$462,MATCH(AA$3,'Slutlig allokering kvv'!$B$1:$AJ$1,0),FALSE)/1,0)</f>
        <v>0</v>
      </c>
      <c r="AB243">
        <f>IFERROR(VLOOKUP($B243,Kraftvärmeprod!$B$1:$AH$479,MATCH(AB$2,Kraftvärmeprod!$B$1:$AG$1,0),FALSE)/1,0)-IFERROR(VLOOKUP($B243,'Slutlig allokering kvv'!$B$2:$AC$462,MATCH(AB$3,'Slutlig allokering kvv'!$B$1:$AJ$1,0),FALSE)/1,0)</f>
        <v>0</v>
      </c>
      <c r="AE243">
        <f t="shared" si="6"/>
        <v>0</v>
      </c>
      <c r="AG243">
        <f>IFERROR(VLOOKUP(B243,'Slutlig allokering kvv'!$B$2:$AJ$462,MATCH("Summa justerad allokerad tillförd energi (utan hjälpel och rökgaskondensering):",'Slutlig allokering kvv'!$B$1:$AK$1,0),FALSE)/1,"")</f>
        <v>0</v>
      </c>
      <c r="AI243" s="23" t="str">
        <f>IFERROR(1-VLOOKUP(B243,'Slutlig allokering kvv'!$B$2:$AJ$462,MATCH("Andel av bränsle i kvv som allokerats till värme, exklusive rökgaskondensering och hjälpel",'Slutlig allokering kvv'!$B$1:$AK$1,0),FALSE),"")</f>
        <v/>
      </c>
      <c r="AK243" s="23" t="str">
        <f t="shared" si="7"/>
        <v/>
      </c>
    </row>
    <row r="244" spans="1:37" x14ac:dyDescent="0.25">
      <c r="A244" s="2" t="s">
        <v>346</v>
      </c>
      <c r="B244" s="2" t="s">
        <v>348</v>
      </c>
      <c r="C244" s="2" t="str">
        <f>IFERROR(VLOOKUP($B244,Kraftvärmeprod!$B$1:$AH$479,MATCH(C$3,Kraftvärmeprod!$B$1:$AG$1,0),FALSE)/1,"")</f>
        <v/>
      </c>
      <c r="D244" s="2" t="str">
        <f>IFERROR(VLOOKUP($B244,Kraftvärmeprod!$B$1:$AH$479,MATCH(D$3,Kraftvärmeprod!$B$1:$AG$1,0),FALSE)/1,"")</f>
        <v/>
      </c>
      <c r="E244">
        <f>IFERROR(VLOOKUP($B244,Kraftvärmeprod!$B$1:$AH$479,MATCH(E$2,Kraftvärmeprod!$B$1:$AG$1,0),FALSE)/1,0)-IFERROR(VLOOKUP($B244,'Slutlig allokering kvv'!$B$2:$AC$462,MATCH(E$3,'Slutlig allokering kvv'!$B$1:$AJ$1,0),FALSE)/1,0)</f>
        <v>0</v>
      </c>
      <c r="F244">
        <f>IFERROR(VLOOKUP($B244,Kraftvärmeprod!$B$1:$AH$479,MATCH(F$2,Kraftvärmeprod!$B$1:$AG$1,0),FALSE)/1,0)-IFERROR(VLOOKUP($B244,'Slutlig allokering kvv'!$B$2:$AC$462,MATCH(F$3,'Slutlig allokering kvv'!$B$1:$AJ$1,0),FALSE)/1,0)</f>
        <v>0</v>
      </c>
      <c r="G244">
        <f>IFERROR(VLOOKUP($B244,Kraftvärmeprod!$B$1:$AH$479,MATCH(G$2,Kraftvärmeprod!$B$1:$AG$1,0),FALSE)/1,0)-IFERROR(VLOOKUP($B244,'Slutlig allokering kvv'!$B$2:$AC$462,MATCH(G$3,'Slutlig allokering kvv'!$B$1:$AJ$1,0),FALSE)/1,0)</f>
        <v>0</v>
      </c>
      <c r="H244">
        <f>IFERROR(VLOOKUP($B244,Kraftvärmeprod!$B$1:$AH$479,MATCH(H$2,Kraftvärmeprod!$B$1:$AG$1,0),FALSE)/1,0)-IFERROR(VLOOKUP($B244,'Slutlig allokering kvv'!$B$2:$AC$462,MATCH(H$3,'Slutlig allokering kvv'!$B$1:$AJ$1,0),FALSE)/1,0)</f>
        <v>0</v>
      </c>
      <c r="I244">
        <f>IFERROR(VLOOKUP($B244,Kraftvärmeprod!$B$1:$AH$479,MATCH(I$2,Kraftvärmeprod!$B$1:$AG$1,0),FALSE)/1,0)-IFERROR(VLOOKUP($B244,'Slutlig allokering kvv'!$B$2:$AC$462,MATCH(I$3,'Slutlig allokering kvv'!$B$1:$AJ$1,0),FALSE)/1,0)</f>
        <v>0</v>
      </c>
      <c r="J244">
        <f>IFERROR(VLOOKUP($B244,Kraftvärmeprod!$B$1:$AH$479,MATCH(J$2,Kraftvärmeprod!$B$1:$AG$1,0),FALSE)/1,0)-IFERROR(VLOOKUP($B244,'Slutlig allokering kvv'!$B$2:$AC$462,MATCH(J$3,'Slutlig allokering kvv'!$B$1:$AJ$1,0),FALSE)/1,0)</f>
        <v>0</v>
      </c>
      <c r="K244">
        <f>IFERROR(VLOOKUP($B244,Kraftvärmeprod!$B$1:$AH$479,MATCH(K$2,Kraftvärmeprod!$B$1:$AG$1,0),FALSE)/1,0)-IFERROR(VLOOKUP($B244,'Slutlig allokering kvv'!$B$2:$AC$462,MATCH(K$3,'Slutlig allokering kvv'!$B$1:$AJ$1,0),FALSE)/1,0)</f>
        <v>0</v>
      </c>
      <c r="L244">
        <f>IFERROR(VLOOKUP($B244,Kraftvärmeprod!$B$1:$AH$479,MATCH(L$2,Kraftvärmeprod!$B$1:$AG$1,0),FALSE)/1,0)-IFERROR(VLOOKUP($B244,'Slutlig allokering kvv'!$B$2:$AC$462,MATCH(L$3,'Slutlig allokering kvv'!$B$1:$AJ$1,0),FALSE)/1,0)</f>
        <v>0</v>
      </c>
      <c r="M244" s="40">
        <f>IFERROR(VLOOKUP($B244,Miljö!$B$1:$S$477,MATCH(M$2,Miljö!$B$1:$X$1,0),FALSE)/1,0)-IFERROR(VLOOKUP($B244,'Slutlig allokering kvv'!$B$2:$AC$462,MATCH(M$3,'Slutlig allokering kvv'!$B$1:$AJ$1,0),FALSE)/1,0)</f>
        <v>0</v>
      </c>
      <c r="N244">
        <f>IFERROR(VLOOKUP($B244,Kraftvärmeprod!$B$1:$AH$479,MATCH(N$2,Kraftvärmeprod!$B$1:$AG$1,0),FALSE)/1,0)-IFERROR(VLOOKUP($B244,'Slutlig allokering kvv'!$B$2:$AC$462,MATCH(N$3,'Slutlig allokering kvv'!$B$1:$AJ$1,0),FALSE)/1,0)</f>
        <v>0</v>
      </c>
      <c r="O244">
        <f>IFERROR(VLOOKUP($B244,Kraftvärmeprod!$B$1:$AH$479,MATCH(O$2,Kraftvärmeprod!$B$1:$AG$1,0),FALSE)/1,0)-IFERROR(VLOOKUP($B244,'Slutlig allokering kvv'!$B$2:$AC$462,MATCH(O$3,'Slutlig allokering kvv'!$B$1:$AJ$1,0),FALSE)/1,0)</f>
        <v>0</v>
      </c>
      <c r="P244">
        <f>IFERROR(VLOOKUP($B244,Kraftvärmeprod!$B$1:$AH$479,MATCH(P$2,Kraftvärmeprod!$B$1:$AG$1,0),FALSE)/1,0)-IFERROR(VLOOKUP($B244,'Slutlig allokering kvv'!$B$2:$AC$462,MATCH(P$3,'Slutlig allokering kvv'!$B$1:$AJ$1,0),FALSE)/1,0)</f>
        <v>0</v>
      </c>
      <c r="Q244">
        <f>IFERROR(VLOOKUP($B244,Kraftvärmeprod!$B$1:$AH$479,MATCH(Q$2,Kraftvärmeprod!$B$1:$AG$1,0),FALSE)/1,0)-IFERROR(VLOOKUP($B244,'Slutlig allokering kvv'!$B$2:$AC$462,MATCH(Q$3,'Slutlig allokering kvv'!$B$1:$AJ$1,0),FALSE)/1,0)</f>
        <v>0</v>
      </c>
      <c r="R244">
        <f>IFERROR(VLOOKUP($B244,Kraftvärmeprod!$B$1:$AH$479,MATCH(R$2,Kraftvärmeprod!$B$1:$AG$1,0),FALSE)/1,0)-IFERROR(VLOOKUP($B244,'Slutlig allokering kvv'!$B$2:$AC$462,MATCH(R$3,'Slutlig allokering kvv'!$B$1:$AJ$1,0),FALSE)/1,0)</f>
        <v>0</v>
      </c>
      <c r="S244">
        <f>IFERROR(VLOOKUP($B244,Kraftvärmeprod!$B$1:$AH$479,MATCH(S$2,Kraftvärmeprod!$B$1:$AG$1,0),FALSE)/1,0)-IFERROR(VLOOKUP($B244,'Slutlig allokering kvv'!$B$2:$AC$462,MATCH(S$3,'Slutlig allokering kvv'!$B$1:$AJ$1,0),FALSE)/1,0)</f>
        <v>0</v>
      </c>
      <c r="T244">
        <f>IFERROR(VLOOKUP($B244,Kraftvärmeprod!$B$1:$AH$479,MATCH(T$2,Kraftvärmeprod!$B$1:$AG$1,0),FALSE)/1,0)-IFERROR(VLOOKUP($B244,'Slutlig allokering kvv'!$B$2:$AC$462,MATCH(T$3,'Slutlig allokering kvv'!$B$1:$AJ$1,0),FALSE)/1,0)</f>
        <v>0</v>
      </c>
      <c r="U244">
        <f>IFERROR(VLOOKUP($B244,Kraftvärmeprod!$B$1:$AH$479,MATCH(U$2,Kraftvärmeprod!$B$1:$AG$1,0),FALSE)/1,0)-IFERROR(VLOOKUP($B244,'Slutlig allokering kvv'!$B$2:$AC$462,MATCH(U$3,'Slutlig allokering kvv'!$B$1:$AJ$1,0),FALSE)/1,0)</f>
        <v>0</v>
      </c>
      <c r="V244">
        <f>IFERROR(VLOOKUP($B244,Kraftvärmeprod!$B$1:$AH$479,MATCH(V$2,Kraftvärmeprod!$B$1:$AG$1,0),FALSE)/1,0)-IFERROR(VLOOKUP($B244,'Slutlig allokering kvv'!$B$2:$AC$462,MATCH(V$3,'Slutlig allokering kvv'!$B$1:$AJ$1,0),FALSE)/1,0)</f>
        <v>0</v>
      </c>
      <c r="W244">
        <f>IFERROR(VLOOKUP($B244,Kraftvärmeprod!$B$1:$AH$479,MATCH(W$2,Kraftvärmeprod!$B$1:$AG$1,0),FALSE)/1,0)-IFERROR(VLOOKUP($B244,'Slutlig allokering kvv'!$B$2:$AC$462,MATCH(W$3,'Slutlig allokering kvv'!$B$1:$AJ$1,0),FALSE)/1,0)</f>
        <v>0</v>
      </c>
      <c r="X244">
        <f>IFERROR(VLOOKUP($B244,Kraftvärmeprod!$B$1:$AH$479,MATCH(X$2,Kraftvärmeprod!$B$1:$AG$1,0),FALSE)/1,0)-IFERROR(VLOOKUP($B244,'Slutlig allokering kvv'!$B$2:$AC$462,MATCH(X$3,'Slutlig allokering kvv'!$B$1:$AJ$1,0),FALSE)/1,0)</f>
        <v>0</v>
      </c>
      <c r="Y244">
        <f>IFERROR(VLOOKUP($B244,Kraftvärmeprod!$B$1:$AH$479,MATCH(Y$2,Kraftvärmeprod!$B$1:$AG$1,0),FALSE)/1,0)-IFERROR(VLOOKUP($B244,'Slutlig allokering kvv'!$B$2:$AC$462,MATCH(Y$3,'Slutlig allokering kvv'!$B$1:$AJ$1,0),FALSE)/1,0)</f>
        <v>0</v>
      </c>
      <c r="Z244">
        <f>IFERROR(VLOOKUP($B244,Kraftvärmeprod!$B$1:$AH$479,MATCH(Z$2,Kraftvärmeprod!$B$1:$AG$1,0),FALSE)/1,0)-IFERROR(VLOOKUP($B244,'Slutlig allokering kvv'!$B$2:$AC$462,MATCH(Z$3,'Slutlig allokering kvv'!$B$1:$AJ$1,0),FALSE)/1,0)</f>
        <v>0</v>
      </c>
      <c r="AA244">
        <f>IFERROR(VLOOKUP($B244,Kraftvärmeprod!$B$1:$AH$479,MATCH(AA$2,Kraftvärmeprod!$B$1:$AG$1,0),FALSE)/1,0)-IFERROR(VLOOKUP($B244,'Slutlig allokering kvv'!$B$2:$AC$462,MATCH(AA$3,'Slutlig allokering kvv'!$B$1:$AJ$1,0),FALSE)/1,0)</f>
        <v>0</v>
      </c>
      <c r="AB244">
        <f>IFERROR(VLOOKUP($B244,Kraftvärmeprod!$B$1:$AH$479,MATCH(AB$2,Kraftvärmeprod!$B$1:$AG$1,0),FALSE)/1,0)-IFERROR(VLOOKUP($B244,'Slutlig allokering kvv'!$B$2:$AC$462,MATCH(AB$3,'Slutlig allokering kvv'!$B$1:$AJ$1,0),FALSE)/1,0)</f>
        <v>0</v>
      </c>
      <c r="AE244">
        <f t="shared" si="6"/>
        <v>0</v>
      </c>
      <c r="AG244">
        <f>IFERROR(VLOOKUP(B244,'Slutlig allokering kvv'!$B$2:$AJ$462,MATCH("Summa justerad allokerad tillförd energi (utan hjälpel och rökgaskondensering):",'Slutlig allokering kvv'!$B$1:$AK$1,0),FALSE)/1,"")</f>
        <v>0</v>
      </c>
      <c r="AI244" s="23" t="str">
        <f>IFERROR(1-VLOOKUP(B244,'Slutlig allokering kvv'!$B$2:$AJ$462,MATCH("Andel av bränsle i kvv som allokerats till värme, exklusive rökgaskondensering och hjälpel",'Slutlig allokering kvv'!$B$1:$AK$1,0),FALSE),"")</f>
        <v/>
      </c>
      <c r="AK244" s="23" t="str">
        <f t="shared" si="7"/>
        <v/>
      </c>
    </row>
    <row r="245" spans="1:37" x14ac:dyDescent="0.25">
      <c r="A245" s="2" t="s">
        <v>349</v>
      </c>
      <c r="B245" s="2" t="s">
        <v>350</v>
      </c>
      <c r="C245" s="2" t="str">
        <f>IFERROR(VLOOKUP($B245,Kraftvärmeprod!$B$1:$AH$479,MATCH(C$3,Kraftvärmeprod!$B$1:$AG$1,0),FALSE)/1,"")</f>
        <v/>
      </c>
      <c r="D245" s="2" t="str">
        <f>IFERROR(VLOOKUP($B245,Kraftvärmeprod!$B$1:$AH$479,MATCH(D$3,Kraftvärmeprod!$B$1:$AG$1,0),FALSE)/1,"")</f>
        <v/>
      </c>
      <c r="E245">
        <f>IFERROR(VLOOKUP($B245,Kraftvärmeprod!$B$1:$AH$479,MATCH(E$2,Kraftvärmeprod!$B$1:$AG$1,0),FALSE)/1,0)-IFERROR(VLOOKUP($B245,'Slutlig allokering kvv'!$B$2:$AC$462,MATCH(E$3,'Slutlig allokering kvv'!$B$1:$AJ$1,0),FALSE)/1,0)</f>
        <v>0</v>
      </c>
      <c r="F245">
        <f>IFERROR(VLOOKUP($B245,Kraftvärmeprod!$B$1:$AH$479,MATCH(F$2,Kraftvärmeprod!$B$1:$AG$1,0),FALSE)/1,0)-IFERROR(VLOOKUP($B245,'Slutlig allokering kvv'!$B$2:$AC$462,MATCH(F$3,'Slutlig allokering kvv'!$B$1:$AJ$1,0),FALSE)/1,0)</f>
        <v>0</v>
      </c>
      <c r="G245">
        <f>IFERROR(VLOOKUP($B245,Kraftvärmeprod!$B$1:$AH$479,MATCH(G$2,Kraftvärmeprod!$B$1:$AG$1,0),FALSE)/1,0)-IFERROR(VLOOKUP($B245,'Slutlig allokering kvv'!$B$2:$AC$462,MATCH(G$3,'Slutlig allokering kvv'!$B$1:$AJ$1,0),FALSE)/1,0)</f>
        <v>0</v>
      </c>
      <c r="H245">
        <f>IFERROR(VLOOKUP($B245,Kraftvärmeprod!$B$1:$AH$479,MATCH(H$2,Kraftvärmeprod!$B$1:$AG$1,0),FALSE)/1,0)-IFERROR(VLOOKUP($B245,'Slutlig allokering kvv'!$B$2:$AC$462,MATCH(H$3,'Slutlig allokering kvv'!$B$1:$AJ$1,0),FALSE)/1,0)</f>
        <v>0</v>
      </c>
      <c r="I245">
        <f>IFERROR(VLOOKUP($B245,Kraftvärmeprod!$B$1:$AH$479,MATCH(I$2,Kraftvärmeprod!$B$1:$AG$1,0),FALSE)/1,0)-IFERROR(VLOOKUP($B245,'Slutlig allokering kvv'!$B$2:$AC$462,MATCH(I$3,'Slutlig allokering kvv'!$B$1:$AJ$1,0),FALSE)/1,0)</f>
        <v>0</v>
      </c>
      <c r="J245">
        <f>IFERROR(VLOOKUP($B245,Kraftvärmeprod!$B$1:$AH$479,MATCH(J$2,Kraftvärmeprod!$B$1:$AG$1,0),FALSE)/1,0)-IFERROR(VLOOKUP($B245,'Slutlig allokering kvv'!$B$2:$AC$462,MATCH(J$3,'Slutlig allokering kvv'!$B$1:$AJ$1,0),FALSE)/1,0)</f>
        <v>0</v>
      </c>
      <c r="K245">
        <f>IFERROR(VLOOKUP($B245,Kraftvärmeprod!$B$1:$AH$479,MATCH(K$2,Kraftvärmeprod!$B$1:$AG$1,0),FALSE)/1,0)-IFERROR(VLOOKUP($B245,'Slutlig allokering kvv'!$B$2:$AC$462,MATCH(K$3,'Slutlig allokering kvv'!$B$1:$AJ$1,0),FALSE)/1,0)</f>
        <v>0</v>
      </c>
      <c r="L245">
        <f>IFERROR(VLOOKUP($B245,Kraftvärmeprod!$B$1:$AH$479,MATCH(L$2,Kraftvärmeprod!$B$1:$AG$1,0),FALSE)/1,0)-IFERROR(VLOOKUP($B245,'Slutlig allokering kvv'!$B$2:$AC$462,MATCH(L$3,'Slutlig allokering kvv'!$B$1:$AJ$1,0),FALSE)/1,0)</f>
        <v>0</v>
      </c>
      <c r="M245" s="40">
        <f>IFERROR(VLOOKUP($B245,Miljö!$B$1:$S$477,MATCH(M$2,Miljö!$B$1:$X$1,0),FALSE)/1,0)-IFERROR(VLOOKUP($B245,'Slutlig allokering kvv'!$B$2:$AC$462,MATCH(M$3,'Slutlig allokering kvv'!$B$1:$AJ$1,0),FALSE)/1,0)</f>
        <v>0</v>
      </c>
      <c r="N245">
        <f>IFERROR(VLOOKUP($B245,Kraftvärmeprod!$B$1:$AH$479,MATCH(N$2,Kraftvärmeprod!$B$1:$AG$1,0),FALSE)/1,0)-IFERROR(VLOOKUP($B245,'Slutlig allokering kvv'!$B$2:$AC$462,MATCH(N$3,'Slutlig allokering kvv'!$B$1:$AJ$1,0),FALSE)/1,0)</f>
        <v>0</v>
      </c>
      <c r="O245">
        <f>IFERROR(VLOOKUP($B245,Kraftvärmeprod!$B$1:$AH$479,MATCH(O$2,Kraftvärmeprod!$B$1:$AG$1,0),FALSE)/1,0)-IFERROR(VLOOKUP($B245,'Slutlig allokering kvv'!$B$2:$AC$462,MATCH(O$3,'Slutlig allokering kvv'!$B$1:$AJ$1,0),FALSE)/1,0)</f>
        <v>0</v>
      </c>
      <c r="P245">
        <f>IFERROR(VLOOKUP($B245,Kraftvärmeprod!$B$1:$AH$479,MATCH(P$2,Kraftvärmeprod!$B$1:$AG$1,0),FALSE)/1,0)-IFERROR(VLOOKUP($B245,'Slutlig allokering kvv'!$B$2:$AC$462,MATCH(P$3,'Slutlig allokering kvv'!$B$1:$AJ$1,0),FALSE)/1,0)</f>
        <v>0</v>
      </c>
      <c r="Q245">
        <f>IFERROR(VLOOKUP($B245,Kraftvärmeprod!$B$1:$AH$479,MATCH(Q$2,Kraftvärmeprod!$B$1:$AG$1,0),FALSE)/1,0)-IFERROR(VLOOKUP($B245,'Slutlig allokering kvv'!$B$2:$AC$462,MATCH(Q$3,'Slutlig allokering kvv'!$B$1:$AJ$1,0),FALSE)/1,0)</f>
        <v>0</v>
      </c>
      <c r="R245">
        <f>IFERROR(VLOOKUP($B245,Kraftvärmeprod!$B$1:$AH$479,MATCH(R$2,Kraftvärmeprod!$B$1:$AG$1,0),FALSE)/1,0)-IFERROR(VLOOKUP($B245,'Slutlig allokering kvv'!$B$2:$AC$462,MATCH(R$3,'Slutlig allokering kvv'!$B$1:$AJ$1,0),FALSE)/1,0)</f>
        <v>0</v>
      </c>
      <c r="S245">
        <f>IFERROR(VLOOKUP($B245,Kraftvärmeprod!$B$1:$AH$479,MATCH(S$2,Kraftvärmeprod!$B$1:$AG$1,0),FALSE)/1,0)-IFERROR(VLOOKUP($B245,'Slutlig allokering kvv'!$B$2:$AC$462,MATCH(S$3,'Slutlig allokering kvv'!$B$1:$AJ$1,0),FALSE)/1,0)</f>
        <v>0</v>
      </c>
      <c r="T245">
        <f>IFERROR(VLOOKUP($B245,Kraftvärmeprod!$B$1:$AH$479,MATCH(T$2,Kraftvärmeprod!$B$1:$AG$1,0),FALSE)/1,0)-IFERROR(VLOOKUP($B245,'Slutlig allokering kvv'!$B$2:$AC$462,MATCH(T$3,'Slutlig allokering kvv'!$B$1:$AJ$1,0),FALSE)/1,0)</f>
        <v>0</v>
      </c>
      <c r="U245">
        <f>IFERROR(VLOOKUP($B245,Kraftvärmeprod!$B$1:$AH$479,MATCH(U$2,Kraftvärmeprod!$B$1:$AG$1,0),FALSE)/1,0)-IFERROR(VLOOKUP($B245,'Slutlig allokering kvv'!$B$2:$AC$462,MATCH(U$3,'Slutlig allokering kvv'!$B$1:$AJ$1,0),FALSE)/1,0)</f>
        <v>0</v>
      </c>
      <c r="V245">
        <f>IFERROR(VLOOKUP($B245,Kraftvärmeprod!$B$1:$AH$479,MATCH(V$2,Kraftvärmeprod!$B$1:$AG$1,0),FALSE)/1,0)-IFERROR(VLOOKUP($B245,'Slutlig allokering kvv'!$B$2:$AC$462,MATCH(V$3,'Slutlig allokering kvv'!$B$1:$AJ$1,0),FALSE)/1,0)</f>
        <v>0</v>
      </c>
      <c r="W245">
        <f>IFERROR(VLOOKUP($B245,Kraftvärmeprod!$B$1:$AH$479,MATCH(W$2,Kraftvärmeprod!$B$1:$AG$1,0),FALSE)/1,0)-IFERROR(VLOOKUP($B245,'Slutlig allokering kvv'!$B$2:$AC$462,MATCH(W$3,'Slutlig allokering kvv'!$B$1:$AJ$1,0),FALSE)/1,0)</f>
        <v>0</v>
      </c>
      <c r="X245">
        <f>IFERROR(VLOOKUP($B245,Kraftvärmeprod!$B$1:$AH$479,MATCH(X$2,Kraftvärmeprod!$B$1:$AG$1,0),FALSE)/1,0)-IFERROR(VLOOKUP($B245,'Slutlig allokering kvv'!$B$2:$AC$462,MATCH(X$3,'Slutlig allokering kvv'!$B$1:$AJ$1,0),FALSE)/1,0)</f>
        <v>0</v>
      </c>
      <c r="Y245">
        <f>IFERROR(VLOOKUP($B245,Kraftvärmeprod!$B$1:$AH$479,MATCH(Y$2,Kraftvärmeprod!$B$1:$AG$1,0),FALSE)/1,0)-IFERROR(VLOOKUP($B245,'Slutlig allokering kvv'!$B$2:$AC$462,MATCH(Y$3,'Slutlig allokering kvv'!$B$1:$AJ$1,0),FALSE)/1,0)</f>
        <v>0</v>
      </c>
      <c r="Z245">
        <f>IFERROR(VLOOKUP($B245,Kraftvärmeprod!$B$1:$AH$479,MATCH(Z$2,Kraftvärmeprod!$B$1:$AG$1,0),FALSE)/1,0)-IFERROR(VLOOKUP($B245,'Slutlig allokering kvv'!$B$2:$AC$462,MATCH(Z$3,'Slutlig allokering kvv'!$B$1:$AJ$1,0),FALSE)/1,0)</f>
        <v>0</v>
      </c>
      <c r="AA245">
        <f>IFERROR(VLOOKUP($B245,Kraftvärmeprod!$B$1:$AH$479,MATCH(AA$2,Kraftvärmeprod!$B$1:$AG$1,0),FALSE)/1,0)-IFERROR(VLOOKUP($B245,'Slutlig allokering kvv'!$B$2:$AC$462,MATCH(AA$3,'Slutlig allokering kvv'!$B$1:$AJ$1,0),FALSE)/1,0)</f>
        <v>0</v>
      </c>
      <c r="AB245">
        <f>IFERROR(VLOOKUP($B245,Kraftvärmeprod!$B$1:$AH$479,MATCH(AB$2,Kraftvärmeprod!$B$1:$AG$1,0),FALSE)/1,0)-IFERROR(VLOOKUP($B245,'Slutlig allokering kvv'!$B$2:$AC$462,MATCH(AB$3,'Slutlig allokering kvv'!$B$1:$AJ$1,0),FALSE)/1,0)</f>
        <v>0</v>
      </c>
      <c r="AE245">
        <f t="shared" si="6"/>
        <v>0</v>
      </c>
      <c r="AG245">
        <f>IFERROR(VLOOKUP(B245,'Slutlig allokering kvv'!$B$2:$AJ$462,MATCH("Summa justerad allokerad tillförd energi (utan hjälpel och rökgaskondensering):",'Slutlig allokering kvv'!$B$1:$AK$1,0),FALSE)/1,"")</f>
        <v>0</v>
      </c>
      <c r="AI245" s="23" t="str">
        <f>IFERROR(1-VLOOKUP(B245,'Slutlig allokering kvv'!$B$2:$AJ$462,MATCH("Andel av bränsle i kvv som allokerats till värme, exklusive rökgaskondensering och hjälpel",'Slutlig allokering kvv'!$B$1:$AK$1,0),FALSE),"")</f>
        <v/>
      </c>
      <c r="AK245" s="23" t="str">
        <f t="shared" si="7"/>
        <v/>
      </c>
    </row>
    <row r="246" spans="1:37" x14ac:dyDescent="0.25">
      <c r="A246" s="2" t="s">
        <v>351</v>
      </c>
      <c r="B246" s="2" t="s">
        <v>352</v>
      </c>
      <c r="C246" s="2">
        <f>IFERROR(VLOOKUP($B246,Kraftvärmeprod!$B$1:$AH$479,MATCH(C$3,Kraftvärmeprod!$B$1:$AG$1,0),FALSE)/1,"")</f>
        <v>90.128</v>
      </c>
      <c r="D246" s="2">
        <f>IFERROR(VLOOKUP($B246,Kraftvärmeprod!$B$1:$AH$479,MATCH(D$3,Kraftvärmeprod!$B$1:$AG$1,0),FALSE)/1,"")</f>
        <v>27.76</v>
      </c>
      <c r="E246">
        <f>IFERROR(VLOOKUP($B246,Kraftvärmeprod!$B$1:$AH$479,MATCH(E$2,Kraftvärmeprod!$B$1:$AG$1,0),FALSE)/1,0)-IFERROR(VLOOKUP($B246,'Slutlig allokering kvv'!$B$2:$AC$462,MATCH(E$3,'Slutlig allokering kvv'!$B$1:$AJ$1,0),FALSE)/1,0)</f>
        <v>0</v>
      </c>
      <c r="F246">
        <f>IFERROR(VLOOKUP($B246,Kraftvärmeprod!$B$1:$AH$479,MATCH(F$2,Kraftvärmeprod!$B$1:$AG$1,0),FALSE)/1,0)-IFERROR(VLOOKUP($B246,'Slutlig allokering kvv'!$B$2:$AC$462,MATCH(F$3,'Slutlig allokering kvv'!$B$1:$AJ$1,0),FALSE)/1,0)</f>
        <v>0</v>
      </c>
      <c r="G246">
        <f>IFERROR(VLOOKUP($B246,Kraftvärmeprod!$B$1:$AH$479,MATCH(G$2,Kraftvärmeprod!$B$1:$AG$1,0),FALSE)/1,0)-IFERROR(VLOOKUP($B246,'Slutlig allokering kvv'!$B$2:$AC$462,MATCH(G$3,'Slutlig allokering kvv'!$B$1:$AJ$1,0),FALSE)/1,0)</f>
        <v>1.06</v>
      </c>
      <c r="H246">
        <f>IFERROR(VLOOKUP($B246,Kraftvärmeprod!$B$1:$AH$479,MATCH(H$2,Kraftvärmeprod!$B$1:$AG$1,0),FALSE)/1,0)-IFERROR(VLOOKUP($B246,'Slutlig allokering kvv'!$B$2:$AC$462,MATCH(H$3,'Slutlig allokering kvv'!$B$1:$AJ$1,0),FALSE)/1,0)</f>
        <v>0.03</v>
      </c>
      <c r="I246">
        <f>IFERROR(VLOOKUP($B246,Kraftvärmeprod!$B$1:$AH$479,MATCH(I$2,Kraftvärmeprod!$B$1:$AG$1,0),FALSE)/1,0)-IFERROR(VLOOKUP($B246,'Slutlig allokering kvv'!$B$2:$AC$462,MATCH(I$3,'Slutlig allokering kvv'!$B$1:$AJ$1,0),FALSE)/1,0)</f>
        <v>0</v>
      </c>
      <c r="J246">
        <f>IFERROR(VLOOKUP($B246,Kraftvärmeprod!$B$1:$AH$479,MATCH(J$2,Kraftvärmeprod!$B$1:$AG$1,0),FALSE)/1,0)-IFERROR(VLOOKUP($B246,'Slutlig allokering kvv'!$B$2:$AC$462,MATCH(J$3,'Slutlig allokering kvv'!$B$1:$AJ$1,0),FALSE)/1,0)</f>
        <v>0</v>
      </c>
      <c r="K246">
        <f>IFERROR(VLOOKUP($B246,Kraftvärmeprod!$B$1:$AH$479,MATCH(K$2,Kraftvärmeprod!$B$1:$AG$1,0),FALSE)/1,0)-IFERROR(VLOOKUP($B246,'Slutlig allokering kvv'!$B$2:$AC$462,MATCH(K$3,'Slutlig allokering kvv'!$B$1:$AJ$1,0),FALSE)/1,0)</f>
        <v>0</v>
      </c>
      <c r="L246">
        <f>IFERROR(VLOOKUP($B246,Kraftvärmeprod!$B$1:$AH$479,MATCH(L$2,Kraftvärmeprod!$B$1:$AG$1,0),FALSE)/1,0)-IFERROR(VLOOKUP($B246,'Slutlig allokering kvv'!$B$2:$AC$462,MATCH(L$3,'Slutlig allokering kvv'!$B$1:$AJ$1,0),FALSE)/1,0)</f>
        <v>19.079999999999998</v>
      </c>
      <c r="M246" s="40">
        <f>IFERROR(VLOOKUP($B246,Miljö!$B$1:$S$477,MATCH(M$2,Miljö!$B$1:$X$1,0),FALSE)/1,0)-IFERROR(VLOOKUP($B246,'Slutlig allokering kvv'!$B$2:$AC$462,MATCH(M$3,'Slutlig allokering kvv'!$B$1:$AJ$1,0),FALSE)/1,0)</f>
        <v>0.80067999999999984</v>
      </c>
      <c r="N246">
        <f>IFERROR(VLOOKUP($B246,Kraftvärmeprod!$B$1:$AH$479,MATCH(N$2,Kraftvärmeprod!$B$1:$AG$1,0),FALSE)/1,0)-IFERROR(VLOOKUP($B246,'Slutlig allokering kvv'!$B$2:$AC$462,MATCH(N$3,'Slutlig allokering kvv'!$B$1:$AJ$1,0),FALSE)/1,0)</f>
        <v>0</v>
      </c>
      <c r="O246">
        <f>IFERROR(VLOOKUP($B246,Kraftvärmeprod!$B$1:$AH$479,MATCH(O$2,Kraftvärmeprod!$B$1:$AG$1,0),FALSE)/1,0)-IFERROR(VLOOKUP($B246,'Slutlig allokering kvv'!$B$2:$AC$462,MATCH(O$3,'Slutlig allokering kvv'!$B$1:$AJ$1,0),FALSE)/1,0)</f>
        <v>0</v>
      </c>
      <c r="P246">
        <f>IFERROR(VLOOKUP($B246,Kraftvärmeprod!$B$1:$AH$479,MATCH(P$2,Kraftvärmeprod!$B$1:$AG$1,0),FALSE)/1,0)-IFERROR(VLOOKUP($B246,'Slutlig allokering kvv'!$B$2:$AC$462,MATCH(P$3,'Slutlig allokering kvv'!$B$1:$AJ$1,0),FALSE)/1,0)</f>
        <v>0</v>
      </c>
      <c r="Q246">
        <f>IFERROR(VLOOKUP($B246,Kraftvärmeprod!$B$1:$AH$479,MATCH(Q$2,Kraftvärmeprod!$B$1:$AG$1,0),FALSE)/1,0)-IFERROR(VLOOKUP($B246,'Slutlig allokering kvv'!$B$2:$AC$462,MATCH(Q$3,'Slutlig allokering kvv'!$B$1:$AJ$1,0),FALSE)/1,0)</f>
        <v>2.6799999999999997</v>
      </c>
      <c r="R246">
        <f>IFERROR(VLOOKUP($B246,Kraftvärmeprod!$B$1:$AH$479,MATCH(R$2,Kraftvärmeprod!$B$1:$AG$1,0),FALSE)/1,0)-IFERROR(VLOOKUP($B246,'Slutlig allokering kvv'!$B$2:$AC$462,MATCH(R$3,'Slutlig allokering kvv'!$B$1:$AJ$1,0),FALSE)/1,0)</f>
        <v>9.09</v>
      </c>
      <c r="S246">
        <f>IFERROR(VLOOKUP($B246,Kraftvärmeprod!$B$1:$AH$479,MATCH(S$2,Kraftvärmeprod!$B$1:$AG$1,0),FALSE)/1,0)-IFERROR(VLOOKUP($B246,'Slutlig allokering kvv'!$B$2:$AC$462,MATCH(S$3,'Slutlig allokering kvv'!$B$1:$AJ$1,0),FALSE)/1,0)</f>
        <v>0</v>
      </c>
      <c r="T246">
        <f>IFERROR(VLOOKUP($B246,Kraftvärmeprod!$B$1:$AH$479,MATCH(T$2,Kraftvärmeprod!$B$1:$AG$1,0),FALSE)/1,0)-IFERROR(VLOOKUP($B246,'Slutlig allokering kvv'!$B$2:$AC$462,MATCH(T$3,'Slutlig allokering kvv'!$B$1:$AJ$1,0),FALSE)/1,0)</f>
        <v>0</v>
      </c>
      <c r="U246">
        <f>IFERROR(VLOOKUP($B246,Kraftvärmeprod!$B$1:$AH$479,MATCH(U$2,Kraftvärmeprod!$B$1:$AG$1,0),FALSE)/1,0)-IFERROR(VLOOKUP($B246,'Slutlig allokering kvv'!$B$2:$AC$462,MATCH(U$3,'Slutlig allokering kvv'!$B$1:$AJ$1,0),FALSE)/1,0)</f>
        <v>0</v>
      </c>
      <c r="V246">
        <f>IFERROR(VLOOKUP($B246,Kraftvärmeprod!$B$1:$AH$479,MATCH(V$2,Kraftvärmeprod!$B$1:$AG$1,0),FALSE)/1,0)-IFERROR(VLOOKUP($B246,'Slutlig allokering kvv'!$B$2:$AC$462,MATCH(V$3,'Slutlig allokering kvv'!$B$1:$AJ$1,0),FALSE)/1,0)</f>
        <v>0</v>
      </c>
      <c r="W246">
        <f>IFERROR(VLOOKUP($B246,Kraftvärmeprod!$B$1:$AH$479,MATCH(W$2,Kraftvärmeprod!$B$1:$AG$1,0),FALSE)/1,0)-IFERROR(VLOOKUP($B246,'Slutlig allokering kvv'!$B$2:$AC$462,MATCH(W$3,'Slutlig allokering kvv'!$B$1:$AJ$1,0),FALSE)/1,0)</f>
        <v>0</v>
      </c>
      <c r="X246">
        <f>IFERROR(VLOOKUP($B246,Kraftvärmeprod!$B$1:$AH$479,MATCH(X$2,Kraftvärmeprod!$B$1:$AG$1,0),FALSE)/1,0)-IFERROR(VLOOKUP($B246,'Slutlig allokering kvv'!$B$2:$AC$462,MATCH(X$3,'Slutlig allokering kvv'!$B$1:$AJ$1,0),FALSE)/1,0)</f>
        <v>0</v>
      </c>
      <c r="Y246">
        <f>IFERROR(VLOOKUP($B246,Kraftvärmeprod!$B$1:$AH$479,MATCH(Y$2,Kraftvärmeprod!$B$1:$AG$1,0),FALSE)/1,0)-IFERROR(VLOOKUP($B246,'Slutlig allokering kvv'!$B$2:$AC$462,MATCH(Y$3,'Slutlig allokering kvv'!$B$1:$AJ$1,0),FALSE)/1,0)</f>
        <v>0</v>
      </c>
      <c r="Z246">
        <f>IFERROR(VLOOKUP($B246,Kraftvärmeprod!$B$1:$AH$479,MATCH(Z$2,Kraftvärmeprod!$B$1:$AG$1,0),FALSE)/1,0)-IFERROR(VLOOKUP($B246,'Slutlig allokering kvv'!$B$2:$AC$462,MATCH(Z$3,'Slutlig allokering kvv'!$B$1:$AJ$1,0),FALSE)/1,0)</f>
        <v>0</v>
      </c>
      <c r="AA246">
        <f>IFERROR(VLOOKUP($B246,Kraftvärmeprod!$B$1:$AH$479,MATCH(AA$2,Kraftvärmeprod!$B$1:$AG$1,0),FALSE)/1,0)-IFERROR(VLOOKUP($B246,'Slutlig allokering kvv'!$B$2:$AC$462,MATCH(AA$3,'Slutlig allokering kvv'!$B$1:$AJ$1,0),FALSE)/1,0)</f>
        <v>0</v>
      </c>
      <c r="AB246">
        <f>IFERROR(VLOOKUP($B246,Kraftvärmeprod!$B$1:$AH$479,MATCH(AB$2,Kraftvärmeprod!$B$1:$AG$1,0),FALSE)/1,0)-IFERROR(VLOOKUP($B246,'Slutlig allokering kvv'!$B$2:$AC$462,MATCH(AB$3,'Slutlig allokering kvv'!$B$1:$AJ$1,0),FALSE)/1,0)</f>
        <v>0</v>
      </c>
      <c r="AE246">
        <f t="shared" si="6"/>
        <v>31.939999999999998</v>
      </c>
      <c r="AG246">
        <f>IFERROR(VLOOKUP(B246,'Slutlig allokering kvv'!$B$2:$AJ$462,MATCH("Summa justerad allokerad tillförd energi (utan hjälpel och rökgaskondensering):",'Slutlig allokering kvv'!$B$1:$AK$1,0),FALSE)/1,"")</f>
        <v>103.69000000000001</v>
      </c>
      <c r="AI246" s="23">
        <f>IFERROR(1-VLOOKUP(B246,'Slutlig allokering kvv'!$B$2:$AJ$462,MATCH("Andel av bränsle i kvv som allokerats till värme, exklusive rökgaskondensering och hjälpel",'Slutlig allokering kvv'!$B$1:$AK$1,0),FALSE),"")</f>
        <v>0.23549362235493609</v>
      </c>
      <c r="AK246" s="23">
        <f t="shared" si="7"/>
        <v>0.23549362235493621</v>
      </c>
    </row>
    <row r="247" spans="1:37" x14ac:dyDescent="0.25">
      <c r="A247" s="2" t="s">
        <v>353</v>
      </c>
      <c r="B247" s="2" t="s">
        <v>354</v>
      </c>
      <c r="C247" s="2">
        <f>IFERROR(VLOOKUP($B247,Kraftvärmeprod!$B$1:$AH$479,MATCH(C$3,Kraftvärmeprod!$B$1:$AG$1,0),FALSE)/1,"")</f>
        <v>142.61000000000001</v>
      </c>
      <c r="D247" s="2">
        <f>IFERROR(VLOOKUP($B247,Kraftvärmeprod!$B$1:$AH$479,MATCH(D$3,Kraftvärmeprod!$B$1:$AG$1,0),FALSE)/1,"")</f>
        <v>17.600000000000001</v>
      </c>
      <c r="E247">
        <f>IFERROR(VLOOKUP($B247,Kraftvärmeprod!$B$1:$AH$479,MATCH(E$2,Kraftvärmeprod!$B$1:$AG$1,0),FALSE)/1,0)-IFERROR(VLOOKUP($B247,'Slutlig allokering kvv'!$B$2:$AC$462,MATCH(E$3,'Slutlig allokering kvv'!$B$1:$AJ$1,0),FALSE)/1,0)</f>
        <v>0</v>
      </c>
      <c r="F247">
        <f>IFERROR(VLOOKUP($B247,Kraftvärmeprod!$B$1:$AH$479,MATCH(F$2,Kraftvärmeprod!$B$1:$AG$1,0),FALSE)/1,0)-IFERROR(VLOOKUP($B247,'Slutlig allokering kvv'!$B$2:$AC$462,MATCH(F$3,'Slutlig allokering kvv'!$B$1:$AJ$1,0),FALSE)/1,0)</f>
        <v>0</v>
      </c>
      <c r="G247">
        <f>IFERROR(VLOOKUP($B247,Kraftvärmeprod!$B$1:$AH$479,MATCH(G$2,Kraftvärmeprod!$B$1:$AG$1,0),FALSE)/1,0)-IFERROR(VLOOKUP($B247,'Slutlig allokering kvv'!$B$2:$AC$462,MATCH(G$3,'Slutlig allokering kvv'!$B$1:$AJ$1,0),FALSE)/1,0)</f>
        <v>0.75439999999999996</v>
      </c>
      <c r="H247">
        <f>IFERROR(VLOOKUP($B247,Kraftvärmeprod!$B$1:$AH$479,MATCH(H$2,Kraftvärmeprod!$B$1:$AG$1,0),FALSE)/1,0)-IFERROR(VLOOKUP($B247,'Slutlig allokering kvv'!$B$2:$AC$462,MATCH(H$3,'Slutlig allokering kvv'!$B$1:$AJ$1,0),FALSE)/1,0)</f>
        <v>0</v>
      </c>
      <c r="I247">
        <f>IFERROR(VLOOKUP($B247,Kraftvärmeprod!$B$1:$AH$479,MATCH(I$2,Kraftvärmeprod!$B$1:$AG$1,0),FALSE)/1,0)-IFERROR(VLOOKUP($B247,'Slutlig allokering kvv'!$B$2:$AC$462,MATCH(I$3,'Slutlig allokering kvv'!$B$1:$AJ$1,0),FALSE)/1,0)</f>
        <v>0</v>
      </c>
      <c r="J247">
        <f>IFERROR(VLOOKUP($B247,Kraftvärmeprod!$B$1:$AH$479,MATCH(J$2,Kraftvärmeprod!$B$1:$AG$1,0),FALSE)/1,0)-IFERROR(VLOOKUP($B247,'Slutlig allokering kvv'!$B$2:$AC$462,MATCH(J$3,'Slutlig allokering kvv'!$B$1:$AJ$1,0),FALSE)/1,0)</f>
        <v>0</v>
      </c>
      <c r="K247">
        <f>IFERROR(VLOOKUP($B247,Kraftvärmeprod!$B$1:$AH$479,MATCH(K$2,Kraftvärmeprod!$B$1:$AG$1,0),FALSE)/1,0)-IFERROR(VLOOKUP($B247,'Slutlig allokering kvv'!$B$2:$AC$462,MATCH(K$3,'Slutlig allokering kvv'!$B$1:$AJ$1,0),FALSE)/1,0)</f>
        <v>0</v>
      </c>
      <c r="L247">
        <f>IFERROR(VLOOKUP($B247,Kraftvärmeprod!$B$1:$AH$479,MATCH(L$2,Kraftvärmeprod!$B$1:$AG$1,0),FALSE)/1,0)-IFERROR(VLOOKUP($B247,'Slutlig allokering kvv'!$B$2:$AC$462,MATCH(L$3,'Slutlig allokering kvv'!$B$1:$AJ$1,0),FALSE)/1,0)</f>
        <v>4.8671000000000006</v>
      </c>
      <c r="M247" s="40">
        <f>IFERROR(VLOOKUP($B247,Miljö!$B$1:$S$477,MATCH(M$2,Miljö!$B$1:$X$1,0),FALSE)/1,0)-IFERROR(VLOOKUP($B247,'Slutlig allokering kvv'!$B$2:$AC$462,MATCH(M$3,'Slutlig allokering kvv'!$B$1:$AJ$1,0),FALSE)/1,0)</f>
        <v>0.52951999999999977</v>
      </c>
      <c r="N247">
        <f>IFERROR(VLOOKUP($B247,Kraftvärmeprod!$B$1:$AH$479,MATCH(N$2,Kraftvärmeprod!$B$1:$AG$1,0),FALSE)/1,0)-IFERROR(VLOOKUP($B247,'Slutlig allokering kvv'!$B$2:$AC$462,MATCH(N$3,'Slutlig allokering kvv'!$B$1:$AJ$1,0),FALSE)/1,0)</f>
        <v>0</v>
      </c>
      <c r="O247">
        <f>IFERROR(VLOOKUP($B247,Kraftvärmeprod!$B$1:$AH$479,MATCH(O$2,Kraftvärmeprod!$B$1:$AG$1,0),FALSE)/1,0)-IFERROR(VLOOKUP($B247,'Slutlig allokering kvv'!$B$2:$AC$462,MATCH(O$3,'Slutlig allokering kvv'!$B$1:$AJ$1,0),FALSE)/1,0)</f>
        <v>3.2852999999999994</v>
      </c>
      <c r="P247">
        <f>IFERROR(VLOOKUP($B247,Kraftvärmeprod!$B$1:$AH$479,MATCH(P$2,Kraftvärmeprod!$B$1:$AG$1,0),FALSE)/1,0)-IFERROR(VLOOKUP($B247,'Slutlig allokering kvv'!$B$2:$AC$462,MATCH(P$3,'Slutlig allokering kvv'!$B$1:$AJ$1,0),FALSE)/1,0)</f>
        <v>0</v>
      </c>
      <c r="Q247">
        <f>IFERROR(VLOOKUP($B247,Kraftvärmeprod!$B$1:$AH$479,MATCH(Q$2,Kraftvärmeprod!$B$1:$AG$1,0),FALSE)/1,0)-IFERROR(VLOOKUP($B247,'Slutlig allokering kvv'!$B$2:$AC$462,MATCH(Q$3,'Slutlig allokering kvv'!$B$1:$AJ$1,0),FALSE)/1,0)</f>
        <v>11.656700000000001</v>
      </c>
      <c r="R247">
        <f>IFERROR(VLOOKUP($B247,Kraftvärmeprod!$B$1:$AH$479,MATCH(R$2,Kraftvärmeprod!$B$1:$AG$1,0),FALSE)/1,0)-IFERROR(VLOOKUP($B247,'Slutlig allokering kvv'!$B$2:$AC$462,MATCH(R$3,'Slutlig allokering kvv'!$B$1:$AJ$1,0),FALSE)/1,0)</f>
        <v>0</v>
      </c>
      <c r="S247">
        <f>IFERROR(VLOOKUP($B247,Kraftvärmeprod!$B$1:$AH$479,MATCH(S$2,Kraftvärmeprod!$B$1:$AG$1,0),FALSE)/1,0)-IFERROR(VLOOKUP($B247,'Slutlig allokering kvv'!$B$2:$AC$462,MATCH(S$3,'Slutlig allokering kvv'!$B$1:$AJ$1,0),FALSE)/1,0)</f>
        <v>0</v>
      </c>
      <c r="T247">
        <f>IFERROR(VLOOKUP($B247,Kraftvärmeprod!$B$1:$AH$479,MATCH(T$2,Kraftvärmeprod!$B$1:$AG$1,0),FALSE)/1,0)-IFERROR(VLOOKUP($B247,'Slutlig allokering kvv'!$B$2:$AC$462,MATCH(T$3,'Slutlig allokering kvv'!$B$1:$AJ$1,0),FALSE)/1,0)</f>
        <v>0</v>
      </c>
      <c r="U247">
        <f>IFERROR(VLOOKUP($B247,Kraftvärmeprod!$B$1:$AH$479,MATCH(U$2,Kraftvärmeprod!$B$1:$AG$1,0),FALSE)/1,0)-IFERROR(VLOOKUP($B247,'Slutlig allokering kvv'!$B$2:$AC$462,MATCH(U$3,'Slutlig allokering kvv'!$B$1:$AJ$1,0),FALSE)/1,0)</f>
        <v>15.209999999999994</v>
      </c>
      <c r="V247">
        <f>IFERROR(VLOOKUP($B247,Kraftvärmeprod!$B$1:$AH$479,MATCH(V$2,Kraftvärmeprod!$B$1:$AG$1,0),FALSE)/1,0)-IFERROR(VLOOKUP($B247,'Slutlig allokering kvv'!$B$2:$AC$462,MATCH(V$3,'Slutlig allokering kvv'!$B$1:$AJ$1,0),FALSE)/1,0)</f>
        <v>0.58404999999999996</v>
      </c>
      <c r="W247">
        <f>IFERROR(VLOOKUP($B247,Kraftvärmeprod!$B$1:$AH$479,MATCH(W$2,Kraftvärmeprod!$B$1:$AG$1,0),FALSE)/1,0)-IFERROR(VLOOKUP($B247,'Slutlig allokering kvv'!$B$2:$AC$462,MATCH(W$3,'Slutlig allokering kvv'!$B$1:$AJ$1,0),FALSE)/1,0)</f>
        <v>0</v>
      </c>
      <c r="X247">
        <f>IFERROR(VLOOKUP($B247,Kraftvärmeprod!$B$1:$AH$479,MATCH(X$2,Kraftvärmeprod!$B$1:$AG$1,0),FALSE)/1,0)-IFERROR(VLOOKUP($B247,'Slutlig allokering kvv'!$B$2:$AC$462,MATCH(X$3,'Slutlig allokering kvv'!$B$1:$AJ$1,0),FALSE)/1,0)</f>
        <v>0</v>
      </c>
      <c r="Y247">
        <f>IFERROR(VLOOKUP($B247,Kraftvärmeprod!$B$1:$AH$479,MATCH(Y$2,Kraftvärmeprod!$B$1:$AG$1,0),FALSE)/1,0)-IFERROR(VLOOKUP($B247,'Slutlig allokering kvv'!$B$2:$AC$462,MATCH(Y$3,'Slutlig allokering kvv'!$B$1:$AJ$1,0),FALSE)/1,0)</f>
        <v>0</v>
      </c>
      <c r="Z247">
        <f>IFERROR(VLOOKUP($B247,Kraftvärmeprod!$B$1:$AH$479,MATCH(Z$2,Kraftvärmeprod!$B$1:$AG$1,0),FALSE)/1,0)-IFERROR(VLOOKUP($B247,'Slutlig allokering kvv'!$B$2:$AC$462,MATCH(Z$3,'Slutlig allokering kvv'!$B$1:$AJ$1,0),FALSE)/1,0)</f>
        <v>0</v>
      </c>
      <c r="AA247">
        <f>IFERROR(VLOOKUP($B247,Kraftvärmeprod!$B$1:$AH$479,MATCH(AA$2,Kraftvärmeprod!$B$1:$AG$1,0),FALSE)/1,0)-IFERROR(VLOOKUP($B247,'Slutlig allokering kvv'!$B$2:$AC$462,MATCH(AA$3,'Slutlig allokering kvv'!$B$1:$AJ$1,0),FALSE)/1,0)</f>
        <v>0.3407</v>
      </c>
      <c r="AB247">
        <f>IFERROR(VLOOKUP($B247,Kraftvärmeprod!$B$1:$AH$479,MATCH(AB$2,Kraftvärmeprod!$B$1:$AG$1,0),FALSE)/1,0)-IFERROR(VLOOKUP($B247,'Slutlig allokering kvv'!$B$2:$AC$462,MATCH(AB$3,'Slutlig allokering kvv'!$B$1:$AJ$1,0),FALSE)/1,0)</f>
        <v>0</v>
      </c>
      <c r="AE247">
        <f t="shared" si="6"/>
        <v>36.698249999999994</v>
      </c>
      <c r="AG247">
        <f>IFERROR(VLOOKUP(B247,'Slutlig allokering kvv'!$B$2:$AJ$462,MATCH("Summa justerad allokerad tillförd energi (utan hjälpel och rökgaskondensering):",'Slutlig allokering kvv'!$B$1:$AK$1,0),FALSE)/1,"")</f>
        <v>122.70174999999999</v>
      </c>
      <c r="AI247" s="23">
        <f>IFERROR(1-VLOOKUP(B247,'Slutlig allokering kvv'!$B$2:$AJ$462,MATCH("Andel av bränsle i kvv som allokerats till värme, exklusive rökgaskondensering och hjälpel",'Slutlig allokering kvv'!$B$1:$AK$1,0),FALSE),"")</f>
        <v>0.23022741530740287</v>
      </c>
      <c r="AK247" s="23">
        <f t="shared" si="7"/>
        <v>0.23022741530740276</v>
      </c>
    </row>
    <row r="248" spans="1:37" x14ac:dyDescent="0.25">
      <c r="A248" s="2" t="s">
        <v>355</v>
      </c>
      <c r="B248" s="2" t="s">
        <v>356</v>
      </c>
      <c r="C248" s="2" t="str">
        <f>IFERROR(VLOOKUP($B248,Kraftvärmeprod!$B$1:$AH$479,MATCH(C$3,Kraftvärmeprod!$B$1:$AG$1,0),FALSE)/1,"")</f>
        <v/>
      </c>
      <c r="D248" s="2" t="str">
        <f>IFERROR(VLOOKUP($B248,Kraftvärmeprod!$B$1:$AH$479,MATCH(D$3,Kraftvärmeprod!$B$1:$AG$1,0),FALSE)/1,"")</f>
        <v/>
      </c>
      <c r="E248">
        <f>IFERROR(VLOOKUP($B248,Kraftvärmeprod!$B$1:$AH$479,MATCH(E$2,Kraftvärmeprod!$B$1:$AG$1,0),FALSE)/1,0)-IFERROR(VLOOKUP($B248,'Slutlig allokering kvv'!$B$2:$AC$462,MATCH(E$3,'Slutlig allokering kvv'!$B$1:$AJ$1,0),FALSE)/1,0)</f>
        <v>0</v>
      </c>
      <c r="F248">
        <f>IFERROR(VLOOKUP($B248,Kraftvärmeprod!$B$1:$AH$479,MATCH(F$2,Kraftvärmeprod!$B$1:$AG$1,0),FALSE)/1,0)-IFERROR(VLOOKUP($B248,'Slutlig allokering kvv'!$B$2:$AC$462,MATCH(F$3,'Slutlig allokering kvv'!$B$1:$AJ$1,0),FALSE)/1,0)</f>
        <v>0</v>
      </c>
      <c r="G248">
        <f>IFERROR(VLOOKUP($B248,Kraftvärmeprod!$B$1:$AH$479,MATCH(G$2,Kraftvärmeprod!$B$1:$AG$1,0),FALSE)/1,0)-IFERROR(VLOOKUP($B248,'Slutlig allokering kvv'!$B$2:$AC$462,MATCH(G$3,'Slutlig allokering kvv'!$B$1:$AJ$1,0),FALSE)/1,0)</f>
        <v>0</v>
      </c>
      <c r="H248">
        <f>IFERROR(VLOOKUP($B248,Kraftvärmeprod!$B$1:$AH$479,MATCH(H$2,Kraftvärmeprod!$B$1:$AG$1,0),FALSE)/1,0)-IFERROR(VLOOKUP($B248,'Slutlig allokering kvv'!$B$2:$AC$462,MATCH(H$3,'Slutlig allokering kvv'!$B$1:$AJ$1,0),FALSE)/1,0)</f>
        <v>0</v>
      </c>
      <c r="I248">
        <f>IFERROR(VLOOKUP($B248,Kraftvärmeprod!$B$1:$AH$479,MATCH(I$2,Kraftvärmeprod!$B$1:$AG$1,0),FALSE)/1,0)-IFERROR(VLOOKUP($B248,'Slutlig allokering kvv'!$B$2:$AC$462,MATCH(I$3,'Slutlig allokering kvv'!$B$1:$AJ$1,0),FALSE)/1,0)</f>
        <v>0</v>
      </c>
      <c r="J248">
        <f>IFERROR(VLOOKUP($B248,Kraftvärmeprod!$B$1:$AH$479,MATCH(J$2,Kraftvärmeprod!$B$1:$AG$1,0),FALSE)/1,0)-IFERROR(VLOOKUP($B248,'Slutlig allokering kvv'!$B$2:$AC$462,MATCH(J$3,'Slutlig allokering kvv'!$B$1:$AJ$1,0),FALSE)/1,0)</f>
        <v>0</v>
      </c>
      <c r="K248">
        <f>IFERROR(VLOOKUP($B248,Kraftvärmeprod!$B$1:$AH$479,MATCH(K$2,Kraftvärmeprod!$B$1:$AG$1,0),FALSE)/1,0)-IFERROR(VLOOKUP($B248,'Slutlig allokering kvv'!$B$2:$AC$462,MATCH(K$3,'Slutlig allokering kvv'!$B$1:$AJ$1,0),FALSE)/1,0)</f>
        <v>0</v>
      </c>
      <c r="L248">
        <f>IFERROR(VLOOKUP($B248,Kraftvärmeprod!$B$1:$AH$479,MATCH(L$2,Kraftvärmeprod!$B$1:$AG$1,0),FALSE)/1,0)-IFERROR(VLOOKUP($B248,'Slutlig allokering kvv'!$B$2:$AC$462,MATCH(L$3,'Slutlig allokering kvv'!$B$1:$AJ$1,0),FALSE)/1,0)</f>
        <v>0</v>
      </c>
      <c r="M248" s="40">
        <f>IFERROR(VLOOKUP($B248,Miljö!$B$1:$S$477,MATCH(M$2,Miljö!$B$1:$X$1,0),FALSE)/1,0)-IFERROR(VLOOKUP($B248,'Slutlig allokering kvv'!$B$2:$AC$462,MATCH(M$3,'Slutlig allokering kvv'!$B$1:$AJ$1,0),FALSE)/1,0)</f>
        <v>0</v>
      </c>
      <c r="N248">
        <f>IFERROR(VLOOKUP($B248,Kraftvärmeprod!$B$1:$AH$479,MATCH(N$2,Kraftvärmeprod!$B$1:$AG$1,0),FALSE)/1,0)-IFERROR(VLOOKUP($B248,'Slutlig allokering kvv'!$B$2:$AC$462,MATCH(N$3,'Slutlig allokering kvv'!$B$1:$AJ$1,0),FALSE)/1,0)</f>
        <v>0</v>
      </c>
      <c r="O248">
        <f>IFERROR(VLOOKUP($B248,Kraftvärmeprod!$B$1:$AH$479,MATCH(O$2,Kraftvärmeprod!$B$1:$AG$1,0),FALSE)/1,0)-IFERROR(VLOOKUP($B248,'Slutlig allokering kvv'!$B$2:$AC$462,MATCH(O$3,'Slutlig allokering kvv'!$B$1:$AJ$1,0),FALSE)/1,0)</f>
        <v>0</v>
      </c>
      <c r="P248">
        <f>IFERROR(VLOOKUP($B248,Kraftvärmeprod!$B$1:$AH$479,MATCH(P$2,Kraftvärmeprod!$B$1:$AG$1,0),FALSE)/1,0)-IFERROR(VLOOKUP($B248,'Slutlig allokering kvv'!$B$2:$AC$462,MATCH(P$3,'Slutlig allokering kvv'!$B$1:$AJ$1,0),FALSE)/1,0)</f>
        <v>0</v>
      </c>
      <c r="Q248">
        <f>IFERROR(VLOOKUP($B248,Kraftvärmeprod!$B$1:$AH$479,MATCH(Q$2,Kraftvärmeprod!$B$1:$AG$1,0),FALSE)/1,0)-IFERROR(VLOOKUP($B248,'Slutlig allokering kvv'!$B$2:$AC$462,MATCH(Q$3,'Slutlig allokering kvv'!$B$1:$AJ$1,0),FALSE)/1,0)</f>
        <v>0</v>
      </c>
      <c r="R248">
        <f>IFERROR(VLOOKUP($B248,Kraftvärmeprod!$B$1:$AH$479,MATCH(R$2,Kraftvärmeprod!$B$1:$AG$1,0),FALSE)/1,0)-IFERROR(VLOOKUP($B248,'Slutlig allokering kvv'!$B$2:$AC$462,MATCH(R$3,'Slutlig allokering kvv'!$B$1:$AJ$1,0),FALSE)/1,0)</f>
        <v>0</v>
      </c>
      <c r="S248">
        <f>IFERROR(VLOOKUP($B248,Kraftvärmeprod!$B$1:$AH$479,MATCH(S$2,Kraftvärmeprod!$B$1:$AG$1,0),FALSE)/1,0)-IFERROR(VLOOKUP($B248,'Slutlig allokering kvv'!$B$2:$AC$462,MATCH(S$3,'Slutlig allokering kvv'!$B$1:$AJ$1,0),FALSE)/1,0)</f>
        <v>0</v>
      </c>
      <c r="T248">
        <f>IFERROR(VLOOKUP($B248,Kraftvärmeprod!$B$1:$AH$479,MATCH(T$2,Kraftvärmeprod!$B$1:$AG$1,0),FALSE)/1,0)-IFERROR(VLOOKUP($B248,'Slutlig allokering kvv'!$B$2:$AC$462,MATCH(T$3,'Slutlig allokering kvv'!$B$1:$AJ$1,0),FALSE)/1,0)</f>
        <v>0</v>
      </c>
      <c r="U248">
        <f>IFERROR(VLOOKUP($B248,Kraftvärmeprod!$B$1:$AH$479,MATCH(U$2,Kraftvärmeprod!$B$1:$AG$1,0),FALSE)/1,0)-IFERROR(VLOOKUP($B248,'Slutlig allokering kvv'!$B$2:$AC$462,MATCH(U$3,'Slutlig allokering kvv'!$B$1:$AJ$1,0),FALSE)/1,0)</f>
        <v>0</v>
      </c>
      <c r="V248">
        <f>IFERROR(VLOOKUP($B248,Kraftvärmeprod!$B$1:$AH$479,MATCH(V$2,Kraftvärmeprod!$B$1:$AG$1,0),FALSE)/1,0)-IFERROR(VLOOKUP($B248,'Slutlig allokering kvv'!$B$2:$AC$462,MATCH(V$3,'Slutlig allokering kvv'!$B$1:$AJ$1,0),FALSE)/1,0)</f>
        <v>0</v>
      </c>
      <c r="W248">
        <f>IFERROR(VLOOKUP($B248,Kraftvärmeprod!$B$1:$AH$479,MATCH(W$2,Kraftvärmeprod!$B$1:$AG$1,0),FALSE)/1,0)-IFERROR(VLOOKUP($B248,'Slutlig allokering kvv'!$B$2:$AC$462,MATCH(W$3,'Slutlig allokering kvv'!$B$1:$AJ$1,0),FALSE)/1,0)</f>
        <v>0</v>
      </c>
      <c r="X248">
        <f>IFERROR(VLOOKUP($B248,Kraftvärmeprod!$B$1:$AH$479,MATCH(X$2,Kraftvärmeprod!$B$1:$AG$1,0),FALSE)/1,0)-IFERROR(VLOOKUP($B248,'Slutlig allokering kvv'!$B$2:$AC$462,MATCH(X$3,'Slutlig allokering kvv'!$B$1:$AJ$1,0),FALSE)/1,0)</f>
        <v>0</v>
      </c>
      <c r="Y248">
        <f>IFERROR(VLOOKUP($B248,Kraftvärmeprod!$B$1:$AH$479,MATCH(Y$2,Kraftvärmeprod!$B$1:$AG$1,0),FALSE)/1,0)-IFERROR(VLOOKUP($B248,'Slutlig allokering kvv'!$B$2:$AC$462,MATCH(Y$3,'Slutlig allokering kvv'!$B$1:$AJ$1,0),FALSE)/1,0)</f>
        <v>0</v>
      </c>
      <c r="Z248">
        <f>IFERROR(VLOOKUP($B248,Kraftvärmeprod!$B$1:$AH$479,MATCH(Z$2,Kraftvärmeprod!$B$1:$AG$1,0),FALSE)/1,0)-IFERROR(VLOOKUP($B248,'Slutlig allokering kvv'!$B$2:$AC$462,MATCH(Z$3,'Slutlig allokering kvv'!$B$1:$AJ$1,0),FALSE)/1,0)</f>
        <v>0</v>
      </c>
      <c r="AA248">
        <f>IFERROR(VLOOKUP($B248,Kraftvärmeprod!$B$1:$AH$479,MATCH(AA$2,Kraftvärmeprod!$B$1:$AG$1,0),FALSE)/1,0)-IFERROR(VLOOKUP($B248,'Slutlig allokering kvv'!$B$2:$AC$462,MATCH(AA$3,'Slutlig allokering kvv'!$B$1:$AJ$1,0),FALSE)/1,0)</f>
        <v>0</v>
      </c>
      <c r="AB248">
        <f>IFERROR(VLOOKUP($B248,Kraftvärmeprod!$B$1:$AH$479,MATCH(AB$2,Kraftvärmeprod!$B$1:$AG$1,0),FALSE)/1,0)-IFERROR(VLOOKUP($B248,'Slutlig allokering kvv'!$B$2:$AC$462,MATCH(AB$3,'Slutlig allokering kvv'!$B$1:$AJ$1,0),FALSE)/1,0)</f>
        <v>0</v>
      </c>
      <c r="AE248">
        <f t="shared" si="6"/>
        <v>0</v>
      </c>
      <c r="AG248">
        <f>IFERROR(VLOOKUP(B248,'Slutlig allokering kvv'!$B$2:$AJ$462,MATCH("Summa justerad allokerad tillförd energi (utan hjälpel och rökgaskondensering):",'Slutlig allokering kvv'!$B$1:$AK$1,0),FALSE)/1,"")</f>
        <v>0</v>
      </c>
      <c r="AI248" s="23" t="str">
        <f>IFERROR(1-VLOOKUP(B248,'Slutlig allokering kvv'!$B$2:$AJ$462,MATCH("Andel av bränsle i kvv som allokerats till värme, exklusive rökgaskondensering och hjälpel",'Slutlig allokering kvv'!$B$1:$AK$1,0),FALSE),"")</f>
        <v/>
      </c>
      <c r="AK248" s="23" t="str">
        <f t="shared" si="7"/>
        <v/>
      </c>
    </row>
    <row r="249" spans="1:37" x14ac:dyDescent="0.25">
      <c r="A249" s="2" t="s">
        <v>357</v>
      </c>
      <c r="B249" s="2" t="s">
        <v>358</v>
      </c>
      <c r="C249" s="2" t="str">
        <f>IFERROR(VLOOKUP($B249,Kraftvärmeprod!$B$1:$AH$479,MATCH(C$3,Kraftvärmeprod!$B$1:$AG$1,0),FALSE)/1,"")</f>
        <v/>
      </c>
      <c r="D249" s="2" t="str">
        <f>IFERROR(VLOOKUP($B249,Kraftvärmeprod!$B$1:$AH$479,MATCH(D$3,Kraftvärmeprod!$B$1:$AG$1,0),FALSE)/1,"")</f>
        <v/>
      </c>
      <c r="E249">
        <f>IFERROR(VLOOKUP($B249,Kraftvärmeprod!$B$1:$AH$479,MATCH(E$2,Kraftvärmeprod!$B$1:$AG$1,0),FALSE)/1,0)-IFERROR(VLOOKUP($B249,'Slutlig allokering kvv'!$B$2:$AC$462,MATCH(E$3,'Slutlig allokering kvv'!$B$1:$AJ$1,0),FALSE)/1,0)</f>
        <v>0</v>
      </c>
      <c r="F249">
        <f>IFERROR(VLOOKUP($B249,Kraftvärmeprod!$B$1:$AH$479,MATCH(F$2,Kraftvärmeprod!$B$1:$AG$1,0),FALSE)/1,0)-IFERROR(VLOOKUP($B249,'Slutlig allokering kvv'!$B$2:$AC$462,MATCH(F$3,'Slutlig allokering kvv'!$B$1:$AJ$1,0),FALSE)/1,0)</f>
        <v>0</v>
      </c>
      <c r="G249">
        <f>IFERROR(VLOOKUP($B249,Kraftvärmeprod!$B$1:$AH$479,MATCH(G$2,Kraftvärmeprod!$B$1:$AG$1,0),FALSE)/1,0)-IFERROR(VLOOKUP($B249,'Slutlig allokering kvv'!$B$2:$AC$462,MATCH(G$3,'Slutlig allokering kvv'!$B$1:$AJ$1,0),FALSE)/1,0)</f>
        <v>0</v>
      </c>
      <c r="H249">
        <f>IFERROR(VLOOKUP($B249,Kraftvärmeprod!$B$1:$AH$479,MATCH(H$2,Kraftvärmeprod!$B$1:$AG$1,0),FALSE)/1,0)-IFERROR(VLOOKUP($B249,'Slutlig allokering kvv'!$B$2:$AC$462,MATCH(H$3,'Slutlig allokering kvv'!$B$1:$AJ$1,0),FALSE)/1,0)</f>
        <v>0</v>
      </c>
      <c r="I249">
        <f>IFERROR(VLOOKUP($B249,Kraftvärmeprod!$B$1:$AH$479,MATCH(I$2,Kraftvärmeprod!$B$1:$AG$1,0),FALSE)/1,0)-IFERROR(VLOOKUP($B249,'Slutlig allokering kvv'!$B$2:$AC$462,MATCH(I$3,'Slutlig allokering kvv'!$B$1:$AJ$1,0),FALSE)/1,0)</f>
        <v>0</v>
      </c>
      <c r="J249">
        <f>IFERROR(VLOOKUP($B249,Kraftvärmeprod!$B$1:$AH$479,MATCH(J$2,Kraftvärmeprod!$B$1:$AG$1,0),FALSE)/1,0)-IFERROR(VLOOKUP($B249,'Slutlig allokering kvv'!$B$2:$AC$462,MATCH(J$3,'Slutlig allokering kvv'!$B$1:$AJ$1,0),FALSE)/1,0)</f>
        <v>0</v>
      </c>
      <c r="K249">
        <f>IFERROR(VLOOKUP($B249,Kraftvärmeprod!$B$1:$AH$479,MATCH(K$2,Kraftvärmeprod!$B$1:$AG$1,0),FALSE)/1,0)-IFERROR(VLOOKUP($B249,'Slutlig allokering kvv'!$B$2:$AC$462,MATCH(K$3,'Slutlig allokering kvv'!$B$1:$AJ$1,0),FALSE)/1,0)</f>
        <v>0</v>
      </c>
      <c r="L249">
        <f>IFERROR(VLOOKUP($B249,Kraftvärmeprod!$B$1:$AH$479,MATCH(L$2,Kraftvärmeprod!$B$1:$AG$1,0),FALSE)/1,0)-IFERROR(VLOOKUP($B249,'Slutlig allokering kvv'!$B$2:$AC$462,MATCH(L$3,'Slutlig allokering kvv'!$B$1:$AJ$1,0),FALSE)/1,0)</f>
        <v>0</v>
      </c>
      <c r="M249" s="40">
        <f>IFERROR(VLOOKUP($B249,Miljö!$B$1:$S$477,MATCH(M$2,Miljö!$B$1:$X$1,0),FALSE)/1,0)-IFERROR(VLOOKUP($B249,'Slutlig allokering kvv'!$B$2:$AC$462,MATCH(M$3,'Slutlig allokering kvv'!$B$1:$AJ$1,0),FALSE)/1,0)</f>
        <v>0</v>
      </c>
      <c r="N249">
        <f>IFERROR(VLOOKUP($B249,Kraftvärmeprod!$B$1:$AH$479,MATCH(N$2,Kraftvärmeprod!$B$1:$AG$1,0),FALSE)/1,0)-IFERROR(VLOOKUP($B249,'Slutlig allokering kvv'!$B$2:$AC$462,MATCH(N$3,'Slutlig allokering kvv'!$B$1:$AJ$1,0),FALSE)/1,0)</f>
        <v>0</v>
      </c>
      <c r="O249">
        <f>IFERROR(VLOOKUP($B249,Kraftvärmeprod!$B$1:$AH$479,MATCH(O$2,Kraftvärmeprod!$B$1:$AG$1,0),FALSE)/1,0)-IFERROR(VLOOKUP($B249,'Slutlig allokering kvv'!$B$2:$AC$462,MATCH(O$3,'Slutlig allokering kvv'!$B$1:$AJ$1,0),FALSE)/1,0)</f>
        <v>0</v>
      </c>
      <c r="P249">
        <f>IFERROR(VLOOKUP($B249,Kraftvärmeprod!$B$1:$AH$479,MATCH(P$2,Kraftvärmeprod!$B$1:$AG$1,0),FALSE)/1,0)-IFERROR(VLOOKUP($B249,'Slutlig allokering kvv'!$B$2:$AC$462,MATCH(P$3,'Slutlig allokering kvv'!$B$1:$AJ$1,0),FALSE)/1,0)</f>
        <v>0</v>
      </c>
      <c r="Q249">
        <f>IFERROR(VLOOKUP($B249,Kraftvärmeprod!$B$1:$AH$479,MATCH(Q$2,Kraftvärmeprod!$B$1:$AG$1,0),FALSE)/1,0)-IFERROR(VLOOKUP($B249,'Slutlig allokering kvv'!$B$2:$AC$462,MATCH(Q$3,'Slutlig allokering kvv'!$B$1:$AJ$1,0),FALSE)/1,0)</f>
        <v>0</v>
      </c>
      <c r="R249">
        <f>IFERROR(VLOOKUP($B249,Kraftvärmeprod!$B$1:$AH$479,MATCH(R$2,Kraftvärmeprod!$B$1:$AG$1,0),FALSE)/1,0)-IFERROR(VLOOKUP($B249,'Slutlig allokering kvv'!$B$2:$AC$462,MATCH(R$3,'Slutlig allokering kvv'!$B$1:$AJ$1,0),FALSE)/1,0)</f>
        <v>0</v>
      </c>
      <c r="S249">
        <f>IFERROR(VLOOKUP($B249,Kraftvärmeprod!$B$1:$AH$479,MATCH(S$2,Kraftvärmeprod!$B$1:$AG$1,0),FALSE)/1,0)-IFERROR(VLOOKUP($B249,'Slutlig allokering kvv'!$B$2:$AC$462,MATCH(S$3,'Slutlig allokering kvv'!$B$1:$AJ$1,0),FALSE)/1,0)</f>
        <v>0</v>
      </c>
      <c r="T249">
        <f>IFERROR(VLOOKUP($B249,Kraftvärmeprod!$B$1:$AH$479,MATCH(T$2,Kraftvärmeprod!$B$1:$AG$1,0),FALSE)/1,0)-IFERROR(VLOOKUP($B249,'Slutlig allokering kvv'!$B$2:$AC$462,MATCH(T$3,'Slutlig allokering kvv'!$B$1:$AJ$1,0),FALSE)/1,0)</f>
        <v>0</v>
      </c>
      <c r="U249">
        <f>IFERROR(VLOOKUP($B249,Kraftvärmeprod!$B$1:$AH$479,MATCH(U$2,Kraftvärmeprod!$B$1:$AG$1,0),FALSE)/1,0)-IFERROR(VLOOKUP($B249,'Slutlig allokering kvv'!$B$2:$AC$462,MATCH(U$3,'Slutlig allokering kvv'!$B$1:$AJ$1,0),FALSE)/1,0)</f>
        <v>0</v>
      </c>
      <c r="V249">
        <f>IFERROR(VLOOKUP($B249,Kraftvärmeprod!$B$1:$AH$479,MATCH(V$2,Kraftvärmeprod!$B$1:$AG$1,0),FALSE)/1,0)-IFERROR(VLOOKUP($B249,'Slutlig allokering kvv'!$B$2:$AC$462,MATCH(V$3,'Slutlig allokering kvv'!$B$1:$AJ$1,0),FALSE)/1,0)</f>
        <v>0</v>
      </c>
      <c r="W249">
        <f>IFERROR(VLOOKUP($B249,Kraftvärmeprod!$B$1:$AH$479,MATCH(W$2,Kraftvärmeprod!$B$1:$AG$1,0),FALSE)/1,0)-IFERROR(VLOOKUP($B249,'Slutlig allokering kvv'!$B$2:$AC$462,MATCH(W$3,'Slutlig allokering kvv'!$B$1:$AJ$1,0),FALSE)/1,0)</f>
        <v>0</v>
      </c>
      <c r="X249">
        <f>IFERROR(VLOOKUP($B249,Kraftvärmeprod!$B$1:$AH$479,MATCH(X$2,Kraftvärmeprod!$B$1:$AG$1,0),FALSE)/1,0)-IFERROR(VLOOKUP($B249,'Slutlig allokering kvv'!$B$2:$AC$462,MATCH(X$3,'Slutlig allokering kvv'!$B$1:$AJ$1,0),FALSE)/1,0)</f>
        <v>0</v>
      </c>
      <c r="Y249">
        <f>IFERROR(VLOOKUP($B249,Kraftvärmeprod!$B$1:$AH$479,MATCH(Y$2,Kraftvärmeprod!$B$1:$AG$1,0),FALSE)/1,0)-IFERROR(VLOOKUP($B249,'Slutlig allokering kvv'!$B$2:$AC$462,MATCH(Y$3,'Slutlig allokering kvv'!$B$1:$AJ$1,0),FALSE)/1,0)</f>
        <v>0</v>
      </c>
      <c r="Z249">
        <f>IFERROR(VLOOKUP($B249,Kraftvärmeprod!$B$1:$AH$479,MATCH(Z$2,Kraftvärmeprod!$B$1:$AG$1,0),FALSE)/1,0)-IFERROR(VLOOKUP($B249,'Slutlig allokering kvv'!$B$2:$AC$462,MATCH(Z$3,'Slutlig allokering kvv'!$B$1:$AJ$1,0),FALSE)/1,0)</f>
        <v>0</v>
      </c>
      <c r="AA249">
        <f>IFERROR(VLOOKUP($B249,Kraftvärmeprod!$B$1:$AH$479,MATCH(AA$2,Kraftvärmeprod!$B$1:$AG$1,0),FALSE)/1,0)-IFERROR(VLOOKUP($B249,'Slutlig allokering kvv'!$B$2:$AC$462,MATCH(AA$3,'Slutlig allokering kvv'!$B$1:$AJ$1,0),FALSE)/1,0)</f>
        <v>0</v>
      </c>
      <c r="AB249">
        <f>IFERROR(VLOOKUP($B249,Kraftvärmeprod!$B$1:$AH$479,MATCH(AB$2,Kraftvärmeprod!$B$1:$AG$1,0),FALSE)/1,0)-IFERROR(VLOOKUP($B249,'Slutlig allokering kvv'!$B$2:$AC$462,MATCH(AB$3,'Slutlig allokering kvv'!$B$1:$AJ$1,0),FALSE)/1,0)</f>
        <v>0</v>
      </c>
      <c r="AE249">
        <f t="shared" si="6"/>
        <v>0</v>
      </c>
      <c r="AG249">
        <f>IFERROR(VLOOKUP(B249,'Slutlig allokering kvv'!$B$2:$AJ$462,MATCH("Summa justerad allokerad tillförd energi (utan hjälpel och rökgaskondensering):",'Slutlig allokering kvv'!$B$1:$AK$1,0),FALSE)/1,"")</f>
        <v>0</v>
      </c>
      <c r="AI249" s="23" t="str">
        <f>IFERROR(1-VLOOKUP(B249,'Slutlig allokering kvv'!$B$2:$AJ$462,MATCH("Andel av bränsle i kvv som allokerats till värme, exklusive rökgaskondensering och hjälpel",'Slutlig allokering kvv'!$B$1:$AK$1,0),FALSE),"")</f>
        <v/>
      </c>
      <c r="AK249" s="23" t="str">
        <f t="shared" si="7"/>
        <v/>
      </c>
    </row>
    <row r="250" spans="1:37" x14ac:dyDescent="0.25">
      <c r="A250" s="2" t="s">
        <v>357</v>
      </c>
      <c r="B250" s="2" t="s">
        <v>359</v>
      </c>
      <c r="C250" s="2" t="str">
        <f>IFERROR(VLOOKUP($B250,Kraftvärmeprod!$B$1:$AH$479,MATCH(C$3,Kraftvärmeprod!$B$1:$AG$1,0),FALSE)/1,"")</f>
        <v/>
      </c>
      <c r="D250" s="2" t="str">
        <f>IFERROR(VLOOKUP($B250,Kraftvärmeprod!$B$1:$AH$479,MATCH(D$3,Kraftvärmeprod!$B$1:$AG$1,0),FALSE)/1,"")</f>
        <v/>
      </c>
      <c r="E250">
        <f>IFERROR(VLOOKUP($B250,Kraftvärmeprod!$B$1:$AH$479,MATCH(E$2,Kraftvärmeprod!$B$1:$AG$1,0),FALSE)/1,0)-IFERROR(VLOOKUP($B250,'Slutlig allokering kvv'!$B$2:$AC$462,MATCH(E$3,'Slutlig allokering kvv'!$B$1:$AJ$1,0),FALSE)/1,0)</f>
        <v>0</v>
      </c>
      <c r="F250">
        <f>IFERROR(VLOOKUP($B250,Kraftvärmeprod!$B$1:$AH$479,MATCH(F$2,Kraftvärmeprod!$B$1:$AG$1,0),FALSE)/1,0)-IFERROR(VLOOKUP($B250,'Slutlig allokering kvv'!$B$2:$AC$462,MATCH(F$3,'Slutlig allokering kvv'!$B$1:$AJ$1,0),FALSE)/1,0)</f>
        <v>0</v>
      </c>
      <c r="G250">
        <f>IFERROR(VLOOKUP($B250,Kraftvärmeprod!$B$1:$AH$479,MATCH(G$2,Kraftvärmeprod!$B$1:$AG$1,0),FALSE)/1,0)-IFERROR(VLOOKUP($B250,'Slutlig allokering kvv'!$B$2:$AC$462,MATCH(G$3,'Slutlig allokering kvv'!$B$1:$AJ$1,0),FALSE)/1,0)</f>
        <v>0</v>
      </c>
      <c r="H250">
        <f>IFERROR(VLOOKUP($B250,Kraftvärmeprod!$B$1:$AH$479,MATCH(H$2,Kraftvärmeprod!$B$1:$AG$1,0),FALSE)/1,0)-IFERROR(VLOOKUP($B250,'Slutlig allokering kvv'!$B$2:$AC$462,MATCH(H$3,'Slutlig allokering kvv'!$B$1:$AJ$1,0),FALSE)/1,0)</f>
        <v>0</v>
      </c>
      <c r="I250">
        <f>IFERROR(VLOOKUP($B250,Kraftvärmeprod!$B$1:$AH$479,MATCH(I$2,Kraftvärmeprod!$B$1:$AG$1,0),FALSE)/1,0)-IFERROR(VLOOKUP($B250,'Slutlig allokering kvv'!$B$2:$AC$462,MATCH(I$3,'Slutlig allokering kvv'!$B$1:$AJ$1,0),FALSE)/1,0)</f>
        <v>0</v>
      </c>
      <c r="J250">
        <f>IFERROR(VLOOKUP($B250,Kraftvärmeprod!$B$1:$AH$479,MATCH(J$2,Kraftvärmeprod!$B$1:$AG$1,0),FALSE)/1,0)-IFERROR(VLOOKUP($B250,'Slutlig allokering kvv'!$B$2:$AC$462,MATCH(J$3,'Slutlig allokering kvv'!$B$1:$AJ$1,0),FALSE)/1,0)</f>
        <v>0</v>
      </c>
      <c r="K250">
        <f>IFERROR(VLOOKUP($B250,Kraftvärmeprod!$B$1:$AH$479,MATCH(K$2,Kraftvärmeprod!$B$1:$AG$1,0),FALSE)/1,0)-IFERROR(VLOOKUP($B250,'Slutlig allokering kvv'!$B$2:$AC$462,MATCH(K$3,'Slutlig allokering kvv'!$B$1:$AJ$1,0),FALSE)/1,0)</f>
        <v>0</v>
      </c>
      <c r="L250">
        <f>IFERROR(VLOOKUP($B250,Kraftvärmeprod!$B$1:$AH$479,MATCH(L$2,Kraftvärmeprod!$B$1:$AG$1,0),FALSE)/1,0)-IFERROR(VLOOKUP($B250,'Slutlig allokering kvv'!$B$2:$AC$462,MATCH(L$3,'Slutlig allokering kvv'!$B$1:$AJ$1,0),FALSE)/1,0)</f>
        <v>0</v>
      </c>
      <c r="M250" s="40">
        <f>IFERROR(VLOOKUP($B250,Miljö!$B$1:$S$477,MATCH(M$2,Miljö!$B$1:$X$1,0),FALSE)/1,0)-IFERROR(VLOOKUP($B250,'Slutlig allokering kvv'!$B$2:$AC$462,MATCH(M$3,'Slutlig allokering kvv'!$B$1:$AJ$1,0),FALSE)/1,0)</f>
        <v>0</v>
      </c>
      <c r="N250">
        <f>IFERROR(VLOOKUP($B250,Kraftvärmeprod!$B$1:$AH$479,MATCH(N$2,Kraftvärmeprod!$B$1:$AG$1,0),FALSE)/1,0)-IFERROR(VLOOKUP($B250,'Slutlig allokering kvv'!$B$2:$AC$462,MATCH(N$3,'Slutlig allokering kvv'!$B$1:$AJ$1,0),FALSE)/1,0)</f>
        <v>0</v>
      </c>
      <c r="O250">
        <f>IFERROR(VLOOKUP($B250,Kraftvärmeprod!$B$1:$AH$479,MATCH(O$2,Kraftvärmeprod!$B$1:$AG$1,0),FALSE)/1,0)-IFERROR(VLOOKUP($B250,'Slutlig allokering kvv'!$B$2:$AC$462,MATCH(O$3,'Slutlig allokering kvv'!$B$1:$AJ$1,0),FALSE)/1,0)</f>
        <v>0</v>
      </c>
      <c r="P250">
        <f>IFERROR(VLOOKUP($B250,Kraftvärmeprod!$B$1:$AH$479,MATCH(P$2,Kraftvärmeprod!$B$1:$AG$1,0),FALSE)/1,0)-IFERROR(VLOOKUP($B250,'Slutlig allokering kvv'!$B$2:$AC$462,MATCH(P$3,'Slutlig allokering kvv'!$B$1:$AJ$1,0),FALSE)/1,0)</f>
        <v>0</v>
      </c>
      <c r="Q250">
        <f>IFERROR(VLOOKUP($B250,Kraftvärmeprod!$B$1:$AH$479,MATCH(Q$2,Kraftvärmeprod!$B$1:$AG$1,0),FALSE)/1,0)-IFERROR(VLOOKUP($B250,'Slutlig allokering kvv'!$B$2:$AC$462,MATCH(Q$3,'Slutlig allokering kvv'!$B$1:$AJ$1,0),FALSE)/1,0)</f>
        <v>0</v>
      </c>
      <c r="R250">
        <f>IFERROR(VLOOKUP($B250,Kraftvärmeprod!$B$1:$AH$479,MATCH(R$2,Kraftvärmeprod!$B$1:$AG$1,0),FALSE)/1,0)-IFERROR(VLOOKUP($B250,'Slutlig allokering kvv'!$B$2:$AC$462,MATCH(R$3,'Slutlig allokering kvv'!$B$1:$AJ$1,0),FALSE)/1,0)</f>
        <v>0</v>
      </c>
      <c r="S250">
        <f>IFERROR(VLOOKUP($B250,Kraftvärmeprod!$B$1:$AH$479,MATCH(S$2,Kraftvärmeprod!$B$1:$AG$1,0),FALSE)/1,0)-IFERROR(VLOOKUP($B250,'Slutlig allokering kvv'!$B$2:$AC$462,MATCH(S$3,'Slutlig allokering kvv'!$B$1:$AJ$1,0),FALSE)/1,0)</f>
        <v>0</v>
      </c>
      <c r="T250">
        <f>IFERROR(VLOOKUP($B250,Kraftvärmeprod!$B$1:$AH$479,MATCH(T$2,Kraftvärmeprod!$B$1:$AG$1,0),FALSE)/1,0)-IFERROR(VLOOKUP($B250,'Slutlig allokering kvv'!$B$2:$AC$462,MATCH(T$3,'Slutlig allokering kvv'!$B$1:$AJ$1,0),FALSE)/1,0)</f>
        <v>0</v>
      </c>
      <c r="U250">
        <f>IFERROR(VLOOKUP($B250,Kraftvärmeprod!$B$1:$AH$479,MATCH(U$2,Kraftvärmeprod!$B$1:$AG$1,0),FALSE)/1,0)-IFERROR(VLOOKUP($B250,'Slutlig allokering kvv'!$B$2:$AC$462,MATCH(U$3,'Slutlig allokering kvv'!$B$1:$AJ$1,0),FALSE)/1,0)</f>
        <v>0</v>
      </c>
      <c r="V250">
        <f>IFERROR(VLOOKUP($B250,Kraftvärmeprod!$B$1:$AH$479,MATCH(V$2,Kraftvärmeprod!$B$1:$AG$1,0),FALSE)/1,0)-IFERROR(VLOOKUP($B250,'Slutlig allokering kvv'!$B$2:$AC$462,MATCH(V$3,'Slutlig allokering kvv'!$B$1:$AJ$1,0),FALSE)/1,0)</f>
        <v>0</v>
      </c>
      <c r="W250">
        <f>IFERROR(VLOOKUP($B250,Kraftvärmeprod!$B$1:$AH$479,MATCH(W$2,Kraftvärmeprod!$B$1:$AG$1,0),FALSE)/1,0)-IFERROR(VLOOKUP($B250,'Slutlig allokering kvv'!$B$2:$AC$462,MATCH(W$3,'Slutlig allokering kvv'!$B$1:$AJ$1,0),FALSE)/1,0)</f>
        <v>0</v>
      </c>
      <c r="X250">
        <f>IFERROR(VLOOKUP($B250,Kraftvärmeprod!$B$1:$AH$479,MATCH(X$2,Kraftvärmeprod!$B$1:$AG$1,0),FALSE)/1,0)-IFERROR(VLOOKUP($B250,'Slutlig allokering kvv'!$B$2:$AC$462,MATCH(X$3,'Slutlig allokering kvv'!$B$1:$AJ$1,0),FALSE)/1,0)</f>
        <v>0</v>
      </c>
      <c r="Y250">
        <f>IFERROR(VLOOKUP($B250,Kraftvärmeprod!$B$1:$AH$479,MATCH(Y$2,Kraftvärmeprod!$B$1:$AG$1,0),FALSE)/1,0)-IFERROR(VLOOKUP($B250,'Slutlig allokering kvv'!$B$2:$AC$462,MATCH(Y$3,'Slutlig allokering kvv'!$B$1:$AJ$1,0),FALSE)/1,0)</f>
        <v>0</v>
      </c>
      <c r="Z250">
        <f>IFERROR(VLOOKUP($B250,Kraftvärmeprod!$B$1:$AH$479,MATCH(Z$2,Kraftvärmeprod!$B$1:$AG$1,0),FALSE)/1,0)-IFERROR(VLOOKUP($B250,'Slutlig allokering kvv'!$B$2:$AC$462,MATCH(Z$3,'Slutlig allokering kvv'!$B$1:$AJ$1,0),FALSE)/1,0)</f>
        <v>0</v>
      </c>
      <c r="AA250">
        <f>IFERROR(VLOOKUP($B250,Kraftvärmeprod!$B$1:$AH$479,MATCH(AA$2,Kraftvärmeprod!$B$1:$AG$1,0),FALSE)/1,0)-IFERROR(VLOOKUP($B250,'Slutlig allokering kvv'!$B$2:$AC$462,MATCH(AA$3,'Slutlig allokering kvv'!$B$1:$AJ$1,0),FALSE)/1,0)</f>
        <v>0</v>
      </c>
      <c r="AB250">
        <f>IFERROR(VLOOKUP($B250,Kraftvärmeprod!$B$1:$AH$479,MATCH(AB$2,Kraftvärmeprod!$B$1:$AG$1,0),FALSE)/1,0)-IFERROR(VLOOKUP($B250,'Slutlig allokering kvv'!$B$2:$AC$462,MATCH(AB$3,'Slutlig allokering kvv'!$B$1:$AJ$1,0),FALSE)/1,0)</f>
        <v>0</v>
      </c>
      <c r="AE250">
        <f t="shared" si="6"/>
        <v>0</v>
      </c>
      <c r="AG250">
        <f>IFERROR(VLOOKUP(B250,'Slutlig allokering kvv'!$B$2:$AJ$462,MATCH("Summa justerad allokerad tillförd energi (utan hjälpel och rökgaskondensering):",'Slutlig allokering kvv'!$B$1:$AK$1,0),FALSE)/1,"")</f>
        <v>0</v>
      </c>
      <c r="AI250" s="23" t="str">
        <f>IFERROR(1-VLOOKUP(B250,'Slutlig allokering kvv'!$B$2:$AJ$462,MATCH("Andel av bränsle i kvv som allokerats till värme, exklusive rökgaskondensering och hjälpel",'Slutlig allokering kvv'!$B$1:$AK$1,0),FALSE),"")</f>
        <v/>
      </c>
      <c r="AK250" s="23" t="str">
        <f t="shared" si="7"/>
        <v/>
      </c>
    </row>
    <row r="251" spans="1:37" x14ac:dyDescent="0.25">
      <c r="A251" s="2" t="s">
        <v>357</v>
      </c>
      <c r="B251" s="2" t="s">
        <v>360</v>
      </c>
      <c r="C251" s="2" t="str">
        <f>IFERROR(VLOOKUP($B251,Kraftvärmeprod!$B$1:$AH$479,MATCH(C$3,Kraftvärmeprod!$B$1:$AG$1,0),FALSE)/1,"")</f>
        <v/>
      </c>
      <c r="D251" s="2" t="str">
        <f>IFERROR(VLOOKUP($B251,Kraftvärmeprod!$B$1:$AH$479,MATCH(D$3,Kraftvärmeprod!$B$1:$AG$1,0),FALSE)/1,"")</f>
        <v/>
      </c>
      <c r="E251">
        <f>IFERROR(VLOOKUP($B251,Kraftvärmeprod!$B$1:$AH$479,MATCH(E$2,Kraftvärmeprod!$B$1:$AG$1,0),FALSE)/1,0)-IFERROR(VLOOKUP($B251,'Slutlig allokering kvv'!$B$2:$AC$462,MATCH(E$3,'Slutlig allokering kvv'!$B$1:$AJ$1,0),FALSE)/1,0)</f>
        <v>0</v>
      </c>
      <c r="F251">
        <f>IFERROR(VLOOKUP($B251,Kraftvärmeprod!$B$1:$AH$479,MATCH(F$2,Kraftvärmeprod!$B$1:$AG$1,0),FALSE)/1,0)-IFERROR(VLOOKUP($B251,'Slutlig allokering kvv'!$B$2:$AC$462,MATCH(F$3,'Slutlig allokering kvv'!$B$1:$AJ$1,0),FALSE)/1,0)</f>
        <v>0</v>
      </c>
      <c r="G251">
        <f>IFERROR(VLOOKUP($B251,Kraftvärmeprod!$B$1:$AH$479,MATCH(G$2,Kraftvärmeprod!$B$1:$AG$1,0),FALSE)/1,0)-IFERROR(VLOOKUP($B251,'Slutlig allokering kvv'!$B$2:$AC$462,MATCH(G$3,'Slutlig allokering kvv'!$B$1:$AJ$1,0),FALSE)/1,0)</f>
        <v>0</v>
      </c>
      <c r="H251">
        <f>IFERROR(VLOOKUP($B251,Kraftvärmeprod!$B$1:$AH$479,MATCH(H$2,Kraftvärmeprod!$B$1:$AG$1,0),FALSE)/1,0)-IFERROR(VLOOKUP($B251,'Slutlig allokering kvv'!$B$2:$AC$462,MATCH(H$3,'Slutlig allokering kvv'!$B$1:$AJ$1,0),FALSE)/1,0)</f>
        <v>0</v>
      </c>
      <c r="I251">
        <f>IFERROR(VLOOKUP($B251,Kraftvärmeprod!$B$1:$AH$479,MATCH(I$2,Kraftvärmeprod!$B$1:$AG$1,0),FALSE)/1,0)-IFERROR(VLOOKUP($B251,'Slutlig allokering kvv'!$B$2:$AC$462,MATCH(I$3,'Slutlig allokering kvv'!$B$1:$AJ$1,0),FALSE)/1,0)</f>
        <v>0</v>
      </c>
      <c r="J251">
        <f>IFERROR(VLOOKUP($B251,Kraftvärmeprod!$B$1:$AH$479,MATCH(J$2,Kraftvärmeprod!$B$1:$AG$1,0),FALSE)/1,0)-IFERROR(VLOOKUP($B251,'Slutlig allokering kvv'!$B$2:$AC$462,MATCH(J$3,'Slutlig allokering kvv'!$B$1:$AJ$1,0),FALSE)/1,0)</f>
        <v>0</v>
      </c>
      <c r="K251">
        <f>IFERROR(VLOOKUP($B251,Kraftvärmeprod!$B$1:$AH$479,MATCH(K$2,Kraftvärmeprod!$B$1:$AG$1,0),FALSE)/1,0)-IFERROR(VLOOKUP($B251,'Slutlig allokering kvv'!$B$2:$AC$462,MATCH(K$3,'Slutlig allokering kvv'!$B$1:$AJ$1,0),FALSE)/1,0)</f>
        <v>0</v>
      </c>
      <c r="L251">
        <f>IFERROR(VLOOKUP($B251,Kraftvärmeprod!$B$1:$AH$479,MATCH(L$2,Kraftvärmeprod!$B$1:$AG$1,0),FALSE)/1,0)-IFERROR(VLOOKUP($B251,'Slutlig allokering kvv'!$B$2:$AC$462,MATCH(L$3,'Slutlig allokering kvv'!$B$1:$AJ$1,0),FALSE)/1,0)</f>
        <v>0</v>
      </c>
      <c r="M251" s="40">
        <f>IFERROR(VLOOKUP($B251,Miljö!$B$1:$S$477,MATCH(M$2,Miljö!$B$1:$X$1,0),FALSE)/1,0)-IFERROR(VLOOKUP($B251,'Slutlig allokering kvv'!$B$2:$AC$462,MATCH(M$3,'Slutlig allokering kvv'!$B$1:$AJ$1,0),FALSE)/1,0)</f>
        <v>0</v>
      </c>
      <c r="N251">
        <f>IFERROR(VLOOKUP($B251,Kraftvärmeprod!$B$1:$AH$479,MATCH(N$2,Kraftvärmeprod!$B$1:$AG$1,0),FALSE)/1,0)-IFERROR(VLOOKUP($B251,'Slutlig allokering kvv'!$B$2:$AC$462,MATCH(N$3,'Slutlig allokering kvv'!$B$1:$AJ$1,0),FALSE)/1,0)</f>
        <v>0</v>
      </c>
      <c r="O251">
        <f>IFERROR(VLOOKUP($B251,Kraftvärmeprod!$B$1:$AH$479,MATCH(O$2,Kraftvärmeprod!$B$1:$AG$1,0),FALSE)/1,0)-IFERROR(VLOOKUP($B251,'Slutlig allokering kvv'!$B$2:$AC$462,MATCH(O$3,'Slutlig allokering kvv'!$B$1:$AJ$1,0),FALSE)/1,0)</f>
        <v>0</v>
      </c>
      <c r="P251">
        <f>IFERROR(VLOOKUP($B251,Kraftvärmeprod!$B$1:$AH$479,MATCH(P$2,Kraftvärmeprod!$B$1:$AG$1,0),FALSE)/1,0)-IFERROR(VLOOKUP($B251,'Slutlig allokering kvv'!$B$2:$AC$462,MATCH(P$3,'Slutlig allokering kvv'!$B$1:$AJ$1,0),FALSE)/1,0)</f>
        <v>0</v>
      </c>
      <c r="Q251">
        <f>IFERROR(VLOOKUP($B251,Kraftvärmeprod!$B$1:$AH$479,MATCH(Q$2,Kraftvärmeprod!$B$1:$AG$1,0),FALSE)/1,0)-IFERROR(VLOOKUP($B251,'Slutlig allokering kvv'!$B$2:$AC$462,MATCH(Q$3,'Slutlig allokering kvv'!$B$1:$AJ$1,0),FALSE)/1,0)</f>
        <v>0</v>
      </c>
      <c r="R251">
        <f>IFERROR(VLOOKUP($B251,Kraftvärmeprod!$B$1:$AH$479,MATCH(R$2,Kraftvärmeprod!$B$1:$AG$1,0),FALSE)/1,0)-IFERROR(VLOOKUP($B251,'Slutlig allokering kvv'!$B$2:$AC$462,MATCH(R$3,'Slutlig allokering kvv'!$B$1:$AJ$1,0),FALSE)/1,0)</f>
        <v>0</v>
      </c>
      <c r="S251">
        <f>IFERROR(VLOOKUP($B251,Kraftvärmeprod!$B$1:$AH$479,MATCH(S$2,Kraftvärmeprod!$B$1:$AG$1,0),FALSE)/1,0)-IFERROR(VLOOKUP($B251,'Slutlig allokering kvv'!$B$2:$AC$462,MATCH(S$3,'Slutlig allokering kvv'!$B$1:$AJ$1,0),FALSE)/1,0)</f>
        <v>0</v>
      </c>
      <c r="T251">
        <f>IFERROR(VLOOKUP($B251,Kraftvärmeprod!$B$1:$AH$479,MATCH(T$2,Kraftvärmeprod!$B$1:$AG$1,0),FALSE)/1,0)-IFERROR(VLOOKUP($B251,'Slutlig allokering kvv'!$B$2:$AC$462,MATCH(T$3,'Slutlig allokering kvv'!$B$1:$AJ$1,0),FALSE)/1,0)</f>
        <v>0</v>
      </c>
      <c r="U251">
        <f>IFERROR(VLOOKUP($B251,Kraftvärmeprod!$B$1:$AH$479,MATCH(U$2,Kraftvärmeprod!$B$1:$AG$1,0),FALSE)/1,0)-IFERROR(VLOOKUP($B251,'Slutlig allokering kvv'!$B$2:$AC$462,MATCH(U$3,'Slutlig allokering kvv'!$B$1:$AJ$1,0),FALSE)/1,0)</f>
        <v>0</v>
      </c>
      <c r="V251">
        <f>IFERROR(VLOOKUP($B251,Kraftvärmeprod!$B$1:$AH$479,MATCH(V$2,Kraftvärmeprod!$B$1:$AG$1,0),FALSE)/1,0)-IFERROR(VLOOKUP($B251,'Slutlig allokering kvv'!$B$2:$AC$462,MATCH(V$3,'Slutlig allokering kvv'!$B$1:$AJ$1,0),FALSE)/1,0)</f>
        <v>0</v>
      </c>
      <c r="W251">
        <f>IFERROR(VLOOKUP($B251,Kraftvärmeprod!$B$1:$AH$479,MATCH(W$2,Kraftvärmeprod!$B$1:$AG$1,0),FALSE)/1,0)-IFERROR(VLOOKUP($B251,'Slutlig allokering kvv'!$B$2:$AC$462,MATCH(W$3,'Slutlig allokering kvv'!$B$1:$AJ$1,0),FALSE)/1,0)</f>
        <v>0</v>
      </c>
      <c r="X251">
        <f>IFERROR(VLOOKUP($B251,Kraftvärmeprod!$B$1:$AH$479,MATCH(X$2,Kraftvärmeprod!$B$1:$AG$1,0),FALSE)/1,0)-IFERROR(VLOOKUP($B251,'Slutlig allokering kvv'!$B$2:$AC$462,MATCH(X$3,'Slutlig allokering kvv'!$B$1:$AJ$1,0),FALSE)/1,0)</f>
        <v>0</v>
      </c>
      <c r="Y251">
        <f>IFERROR(VLOOKUP($B251,Kraftvärmeprod!$B$1:$AH$479,MATCH(Y$2,Kraftvärmeprod!$B$1:$AG$1,0),FALSE)/1,0)-IFERROR(VLOOKUP($B251,'Slutlig allokering kvv'!$B$2:$AC$462,MATCH(Y$3,'Slutlig allokering kvv'!$B$1:$AJ$1,0),FALSE)/1,0)</f>
        <v>0</v>
      </c>
      <c r="Z251">
        <f>IFERROR(VLOOKUP($B251,Kraftvärmeprod!$B$1:$AH$479,MATCH(Z$2,Kraftvärmeprod!$B$1:$AG$1,0),FALSE)/1,0)-IFERROR(VLOOKUP($B251,'Slutlig allokering kvv'!$B$2:$AC$462,MATCH(Z$3,'Slutlig allokering kvv'!$B$1:$AJ$1,0),FALSE)/1,0)</f>
        <v>0</v>
      </c>
      <c r="AA251">
        <f>IFERROR(VLOOKUP($B251,Kraftvärmeprod!$B$1:$AH$479,MATCH(AA$2,Kraftvärmeprod!$B$1:$AG$1,0),FALSE)/1,0)-IFERROR(VLOOKUP($B251,'Slutlig allokering kvv'!$B$2:$AC$462,MATCH(AA$3,'Slutlig allokering kvv'!$B$1:$AJ$1,0),FALSE)/1,0)</f>
        <v>0</v>
      </c>
      <c r="AB251">
        <f>IFERROR(VLOOKUP($B251,Kraftvärmeprod!$B$1:$AH$479,MATCH(AB$2,Kraftvärmeprod!$B$1:$AG$1,0),FALSE)/1,0)-IFERROR(VLOOKUP($B251,'Slutlig allokering kvv'!$B$2:$AC$462,MATCH(AB$3,'Slutlig allokering kvv'!$B$1:$AJ$1,0),FALSE)/1,0)</f>
        <v>0</v>
      </c>
      <c r="AE251">
        <f t="shared" si="6"/>
        <v>0</v>
      </c>
      <c r="AG251">
        <f>IFERROR(VLOOKUP(B251,'Slutlig allokering kvv'!$B$2:$AJ$462,MATCH("Summa justerad allokerad tillförd energi (utan hjälpel och rökgaskondensering):",'Slutlig allokering kvv'!$B$1:$AK$1,0),FALSE)/1,"")</f>
        <v>0</v>
      </c>
      <c r="AI251" s="23" t="str">
        <f>IFERROR(1-VLOOKUP(B251,'Slutlig allokering kvv'!$B$2:$AJ$462,MATCH("Andel av bränsle i kvv som allokerats till värme, exklusive rökgaskondensering och hjälpel",'Slutlig allokering kvv'!$B$1:$AK$1,0),FALSE),"")</f>
        <v/>
      </c>
      <c r="AK251" s="23" t="str">
        <f t="shared" si="7"/>
        <v/>
      </c>
    </row>
    <row r="252" spans="1:37" x14ac:dyDescent="0.25">
      <c r="A252" s="2" t="s">
        <v>357</v>
      </c>
      <c r="B252" s="2" t="s">
        <v>361</v>
      </c>
      <c r="C252" s="2" t="str">
        <f>IFERROR(VLOOKUP($B252,Kraftvärmeprod!$B$1:$AH$479,MATCH(C$3,Kraftvärmeprod!$B$1:$AG$1,0),FALSE)/1,"")</f>
        <v/>
      </c>
      <c r="D252" s="2" t="str">
        <f>IFERROR(VLOOKUP($B252,Kraftvärmeprod!$B$1:$AH$479,MATCH(D$3,Kraftvärmeprod!$B$1:$AG$1,0),FALSE)/1,"")</f>
        <v/>
      </c>
      <c r="E252">
        <f>IFERROR(VLOOKUP($B252,Kraftvärmeprod!$B$1:$AH$479,MATCH(E$2,Kraftvärmeprod!$B$1:$AG$1,0),FALSE)/1,0)-IFERROR(VLOOKUP($B252,'Slutlig allokering kvv'!$B$2:$AC$462,MATCH(E$3,'Slutlig allokering kvv'!$B$1:$AJ$1,0),FALSE)/1,0)</f>
        <v>0</v>
      </c>
      <c r="F252">
        <f>IFERROR(VLOOKUP($B252,Kraftvärmeprod!$B$1:$AH$479,MATCH(F$2,Kraftvärmeprod!$B$1:$AG$1,0),FALSE)/1,0)-IFERROR(VLOOKUP($B252,'Slutlig allokering kvv'!$B$2:$AC$462,MATCH(F$3,'Slutlig allokering kvv'!$B$1:$AJ$1,0),FALSE)/1,0)</f>
        <v>0</v>
      </c>
      <c r="G252">
        <f>IFERROR(VLOOKUP($B252,Kraftvärmeprod!$B$1:$AH$479,MATCH(G$2,Kraftvärmeprod!$B$1:$AG$1,0),FALSE)/1,0)-IFERROR(VLOOKUP($B252,'Slutlig allokering kvv'!$B$2:$AC$462,MATCH(G$3,'Slutlig allokering kvv'!$B$1:$AJ$1,0),FALSE)/1,0)</f>
        <v>0</v>
      </c>
      <c r="H252">
        <f>IFERROR(VLOOKUP($B252,Kraftvärmeprod!$B$1:$AH$479,MATCH(H$2,Kraftvärmeprod!$B$1:$AG$1,0),FALSE)/1,0)-IFERROR(VLOOKUP($B252,'Slutlig allokering kvv'!$B$2:$AC$462,MATCH(H$3,'Slutlig allokering kvv'!$B$1:$AJ$1,0),FALSE)/1,0)</f>
        <v>0</v>
      </c>
      <c r="I252">
        <f>IFERROR(VLOOKUP($B252,Kraftvärmeprod!$B$1:$AH$479,MATCH(I$2,Kraftvärmeprod!$B$1:$AG$1,0),FALSE)/1,0)-IFERROR(VLOOKUP($B252,'Slutlig allokering kvv'!$B$2:$AC$462,MATCH(I$3,'Slutlig allokering kvv'!$B$1:$AJ$1,0),FALSE)/1,0)</f>
        <v>0</v>
      </c>
      <c r="J252">
        <f>IFERROR(VLOOKUP($B252,Kraftvärmeprod!$B$1:$AH$479,MATCH(J$2,Kraftvärmeprod!$B$1:$AG$1,0),FALSE)/1,0)-IFERROR(VLOOKUP($B252,'Slutlig allokering kvv'!$B$2:$AC$462,MATCH(J$3,'Slutlig allokering kvv'!$B$1:$AJ$1,0),FALSE)/1,0)</f>
        <v>0</v>
      </c>
      <c r="K252">
        <f>IFERROR(VLOOKUP($B252,Kraftvärmeprod!$B$1:$AH$479,MATCH(K$2,Kraftvärmeprod!$B$1:$AG$1,0),FALSE)/1,0)-IFERROR(VLOOKUP($B252,'Slutlig allokering kvv'!$B$2:$AC$462,MATCH(K$3,'Slutlig allokering kvv'!$B$1:$AJ$1,0),FALSE)/1,0)</f>
        <v>0</v>
      </c>
      <c r="L252">
        <f>IFERROR(VLOOKUP($B252,Kraftvärmeprod!$B$1:$AH$479,MATCH(L$2,Kraftvärmeprod!$B$1:$AG$1,0),FALSE)/1,0)-IFERROR(VLOOKUP($B252,'Slutlig allokering kvv'!$B$2:$AC$462,MATCH(L$3,'Slutlig allokering kvv'!$B$1:$AJ$1,0),FALSE)/1,0)</f>
        <v>0</v>
      </c>
      <c r="M252" s="40">
        <f>IFERROR(VLOOKUP($B252,Miljö!$B$1:$S$477,MATCH(M$2,Miljö!$B$1:$X$1,0),FALSE)/1,0)-IFERROR(VLOOKUP($B252,'Slutlig allokering kvv'!$B$2:$AC$462,MATCH(M$3,'Slutlig allokering kvv'!$B$1:$AJ$1,0),FALSE)/1,0)</f>
        <v>0</v>
      </c>
      <c r="N252">
        <f>IFERROR(VLOOKUP($B252,Kraftvärmeprod!$B$1:$AH$479,MATCH(N$2,Kraftvärmeprod!$B$1:$AG$1,0),FALSE)/1,0)-IFERROR(VLOOKUP($B252,'Slutlig allokering kvv'!$B$2:$AC$462,MATCH(N$3,'Slutlig allokering kvv'!$B$1:$AJ$1,0),FALSE)/1,0)</f>
        <v>0</v>
      </c>
      <c r="O252">
        <f>IFERROR(VLOOKUP($B252,Kraftvärmeprod!$B$1:$AH$479,MATCH(O$2,Kraftvärmeprod!$B$1:$AG$1,0),FALSE)/1,0)-IFERROR(VLOOKUP($B252,'Slutlig allokering kvv'!$B$2:$AC$462,MATCH(O$3,'Slutlig allokering kvv'!$B$1:$AJ$1,0),FALSE)/1,0)</f>
        <v>0</v>
      </c>
      <c r="P252">
        <f>IFERROR(VLOOKUP($B252,Kraftvärmeprod!$B$1:$AH$479,MATCH(P$2,Kraftvärmeprod!$B$1:$AG$1,0),FALSE)/1,0)-IFERROR(VLOOKUP($B252,'Slutlig allokering kvv'!$B$2:$AC$462,MATCH(P$3,'Slutlig allokering kvv'!$B$1:$AJ$1,0),FALSE)/1,0)</f>
        <v>0</v>
      </c>
      <c r="Q252">
        <f>IFERROR(VLOOKUP($B252,Kraftvärmeprod!$B$1:$AH$479,MATCH(Q$2,Kraftvärmeprod!$B$1:$AG$1,0),FALSE)/1,0)-IFERROR(VLOOKUP($B252,'Slutlig allokering kvv'!$B$2:$AC$462,MATCH(Q$3,'Slutlig allokering kvv'!$B$1:$AJ$1,0),FALSE)/1,0)</f>
        <v>0</v>
      </c>
      <c r="R252">
        <f>IFERROR(VLOOKUP($B252,Kraftvärmeprod!$B$1:$AH$479,MATCH(R$2,Kraftvärmeprod!$B$1:$AG$1,0),FALSE)/1,0)-IFERROR(VLOOKUP($B252,'Slutlig allokering kvv'!$B$2:$AC$462,MATCH(R$3,'Slutlig allokering kvv'!$B$1:$AJ$1,0),FALSE)/1,0)</f>
        <v>0</v>
      </c>
      <c r="S252">
        <f>IFERROR(VLOOKUP($B252,Kraftvärmeprod!$B$1:$AH$479,MATCH(S$2,Kraftvärmeprod!$B$1:$AG$1,0),FALSE)/1,0)-IFERROR(VLOOKUP($B252,'Slutlig allokering kvv'!$B$2:$AC$462,MATCH(S$3,'Slutlig allokering kvv'!$B$1:$AJ$1,0),FALSE)/1,0)</f>
        <v>0</v>
      </c>
      <c r="T252">
        <f>IFERROR(VLOOKUP($B252,Kraftvärmeprod!$B$1:$AH$479,MATCH(T$2,Kraftvärmeprod!$B$1:$AG$1,0),FALSE)/1,0)-IFERROR(VLOOKUP($B252,'Slutlig allokering kvv'!$B$2:$AC$462,MATCH(T$3,'Slutlig allokering kvv'!$B$1:$AJ$1,0),FALSE)/1,0)</f>
        <v>0</v>
      </c>
      <c r="U252">
        <f>IFERROR(VLOOKUP($B252,Kraftvärmeprod!$B$1:$AH$479,MATCH(U$2,Kraftvärmeprod!$B$1:$AG$1,0),FALSE)/1,0)-IFERROR(VLOOKUP($B252,'Slutlig allokering kvv'!$B$2:$AC$462,MATCH(U$3,'Slutlig allokering kvv'!$B$1:$AJ$1,0),FALSE)/1,0)</f>
        <v>0</v>
      </c>
      <c r="V252">
        <f>IFERROR(VLOOKUP($B252,Kraftvärmeprod!$B$1:$AH$479,MATCH(V$2,Kraftvärmeprod!$B$1:$AG$1,0),FALSE)/1,0)-IFERROR(VLOOKUP($B252,'Slutlig allokering kvv'!$B$2:$AC$462,MATCH(V$3,'Slutlig allokering kvv'!$B$1:$AJ$1,0),FALSE)/1,0)</f>
        <v>0</v>
      </c>
      <c r="W252">
        <f>IFERROR(VLOOKUP($B252,Kraftvärmeprod!$B$1:$AH$479,MATCH(W$2,Kraftvärmeprod!$B$1:$AG$1,0),FALSE)/1,0)-IFERROR(VLOOKUP($B252,'Slutlig allokering kvv'!$B$2:$AC$462,MATCH(W$3,'Slutlig allokering kvv'!$B$1:$AJ$1,0),FALSE)/1,0)</f>
        <v>0</v>
      </c>
      <c r="X252">
        <f>IFERROR(VLOOKUP($B252,Kraftvärmeprod!$B$1:$AH$479,MATCH(X$2,Kraftvärmeprod!$B$1:$AG$1,0),FALSE)/1,0)-IFERROR(VLOOKUP($B252,'Slutlig allokering kvv'!$B$2:$AC$462,MATCH(X$3,'Slutlig allokering kvv'!$B$1:$AJ$1,0),FALSE)/1,0)</f>
        <v>0</v>
      </c>
      <c r="Y252">
        <f>IFERROR(VLOOKUP($B252,Kraftvärmeprod!$B$1:$AH$479,MATCH(Y$2,Kraftvärmeprod!$B$1:$AG$1,0),FALSE)/1,0)-IFERROR(VLOOKUP($B252,'Slutlig allokering kvv'!$B$2:$AC$462,MATCH(Y$3,'Slutlig allokering kvv'!$B$1:$AJ$1,0),FALSE)/1,0)</f>
        <v>0</v>
      </c>
      <c r="Z252">
        <f>IFERROR(VLOOKUP($B252,Kraftvärmeprod!$B$1:$AH$479,MATCH(Z$2,Kraftvärmeprod!$B$1:$AG$1,0),FALSE)/1,0)-IFERROR(VLOOKUP($B252,'Slutlig allokering kvv'!$B$2:$AC$462,MATCH(Z$3,'Slutlig allokering kvv'!$B$1:$AJ$1,0),FALSE)/1,0)</f>
        <v>0</v>
      </c>
      <c r="AA252">
        <f>IFERROR(VLOOKUP($B252,Kraftvärmeprod!$B$1:$AH$479,MATCH(AA$2,Kraftvärmeprod!$B$1:$AG$1,0),FALSE)/1,0)-IFERROR(VLOOKUP($B252,'Slutlig allokering kvv'!$B$2:$AC$462,MATCH(AA$3,'Slutlig allokering kvv'!$B$1:$AJ$1,0),FALSE)/1,0)</f>
        <v>0</v>
      </c>
      <c r="AB252">
        <f>IFERROR(VLOOKUP($B252,Kraftvärmeprod!$B$1:$AH$479,MATCH(AB$2,Kraftvärmeprod!$B$1:$AG$1,0),FALSE)/1,0)-IFERROR(VLOOKUP($B252,'Slutlig allokering kvv'!$B$2:$AC$462,MATCH(AB$3,'Slutlig allokering kvv'!$B$1:$AJ$1,0),FALSE)/1,0)</f>
        <v>0</v>
      </c>
      <c r="AE252">
        <f t="shared" si="6"/>
        <v>0</v>
      </c>
      <c r="AG252">
        <f>IFERROR(VLOOKUP(B252,'Slutlig allokering kvv'!$B$2:$AJ$462,MATCH("Summa justerad allokerad tillförd energi (utan hjälpel och rökgaskondensering):",'Slutlig allokering kvv'!$B$1:$AK$1,0),FALSE)/1,"")</f>
        <v>0</v>
      </c>
      <c r="AI252" s="23" t="str">
        <f>IFERROR(1-VLOOKUP(B252,'Slutlig allokering kvv'!$B$2:$AJ$462,MATCH("Andel av bränsle i kvv som allokerats till värme, exklusive rökgaskondensering och hjälpel",'Slutlig allokering kvv'!$B$1:$AK$1,0),FALSE),"")</f>
        <v/>
      </c>
      <c r="AK252" s="23" t="str">
        <f t="shared" si="7"/>
        <v/>
      </c>
    </row>
    <row r="253" spans="1:37" x14ac:dyDescent="0.25">
      <c r="A253" s="2" t="s">
        <v>357</v>
      </c>
      <c r="B253" s="2" t="s">
        <v>362</v>
      </c>
      <c r="C253" s="2" t="str">
        <f>IFERROR(VLOOKUP($B253,Kraftvärmeprod!$B$1:$AH$479,MATCH(C$3,Kraftvärmeprod!$B$1:$AG$1,0),FALSE)/1,"")</f>
        <v/>
      </c>
      <c r="D253" s="2" t="str">
        <f>IFERROR(VLOOKUP($B253,Kraftvärmeprod!$B$1:$AH$479,MATCH(D$3,Kraftvärmeprod!$B$1:$AG$1,0),FALSE)/1,"")</f>
        <v/>
      </c>
      <c r="E253">
        <f>IFERROR(VLOOKUP($B253,Kraftvärmeprod!$B$1:$AH$479,MATCH(E$2,Kraftvärmeprod!$B$1:$AG$1,0),FALSE)/1,0)-IFERROR(VLOOKUP($B253,'Slutlig allokering kvv'!$B$2:$AC$462,MATCH(E$3,'Slutlig allokering kvv'!$B$1:$AJ$1,0),FALSE)/1,0)</f>
        <v>0</v>
      </c>
      <c r="F253">
        <f>IFERROR(VLOOKUP($B253,Kraftvärmeprod!$B$1:$AH$479,MATCH(F$2,Kraftvärmeprod!$B$1:$AG$1,0),FALSE)/1,0)-IFERROR(VLOOKUP($B253,'Slutlig allokering kvv'!$B$2:$AC$462,MATCH(F$3,'Slutlig allokering kvv'!$B$1:$AJ$1,0),FALSE)/1,0)</f>
        <v>0</v>
      </c>
      <c r="G253">
        <f>IFERROR(VLOOKUP($B253,Kraftvärmeprod!$B$1:$AH$479,MATCH(G$2,Kraftvärmeprod!$B$1:$AG$1,0),FALSE)/1,0)-IFERROR(VLOOKUP($B253,'Slutlig allokering kvv'!$B$2:$AC$462,MATCH(G$3,'Slutlig allokering kvv'!$B$1:$AJ$1,0),FALSE)/1,0)</f>
        <v>0</v>
      </c>
      <c r="H253">
        <f>IFERROR(VLOOKUP($B253,Kraftvärmeprod!$B$1:$AH$479,MATCH(H$2,Kraftvärmeprod!$B$1:$AG$1,0),FALSE)/1,0)-IFERROR(VLOOKUP($B253,'Slutlig allokering kvv'!$B$2:$AC$462,MATCH(H$3,'Slutlig allokering kvv'!$B$1:$AJ$1,0),FALSE)/1,0)</f>
        <v>0</v>
      </c>
      <c r="I253">
        <f>IFERROR(VLOOKUP($B253,Kraftvärmeprod!$B$1:$AH$479,MATCH(I$2,Kraftvärmeprod!$B$1:$AG$1,0),FALSE)/1,0)-IFERROR(VLOOKUP($B253,'Slutlig allokering kvv'!$B$2:$AC$462,MATCH(I$3,'Slutlig allokering kvv'!$B$1:$AJ$1,0),FALSE)/1,0)</f>
        <v>0</v>
      </c>
      <c r="J253">
        <f>IFERROR(VLOOKUP($B253,Kraftvärmeprod!$B$1:$AH$479,MATCH(J$2,Kraftvärmeprod!$B$1:$AG$1,0),FALSE)/1,0)-IFERROR(VLOOKUP($B253,'Slutlig allokering kvv'!$B$2:$AC$462,MATCH(J$3,'Slutlig allokering kvv'!$B$1:$AJ$1,0),FALSE)/1,0)</f>
        <v>0</v>
      </c>
      <c r="K253">
        <f>IFERROR(VLOOKUP($B253,Kraftvärmeprod!$B$1:$AH$479,MATCH(K$2,Kraftvärmeprod!$B$1:$AG$1,0),FALSE)/1,0)-IFERROR(VLOOKUP($B253,'Slutlig allokering kvv'!$B$2:$AC$462,MATCH(K$3,'Slutlig allokering kvv'!$B$1:$AJ$1,0),FALSE)/1,0)</f>
        <v>0</v>
      </c>
      <c r="L253">
        <f>IFERROR(VLOOKUP($B253,Kraftvärmeprod!$B$1:$AH$479,MATCH(L$2,Kraftvärmeprod!$B$1:$AG$1,0),FALSE)/1,0)-IFERROR(VLOOKUP($B253,'Slutlig allokering kvv'!$B$2:$AC$462,MATCH(L$3,'Slutlig allokering kvv'!$B$1:$AJ$1,0),FALSE)/1,0)</f>
        <v>0</v>
      </c>
      <c r="M253" s="40">
        <f>IFERROR(VLOOKUP($B253,Miljö!$B$1:$S$477,MATCH(M$2,Miljö!$B$1:$X$1,0),FALSE)/1,0)-IFERROR(VLOOKUP($B253,'Slutlig allokering kvv'!$B$2:$AC$462,MATCH(M$3,'Slutlig allokering kvv'!$B$1:$AJ$1,0),FALSE)/1,0)</f>
        <v>0</v>
      </c>
      <c r="N253">
        <f>IFERROR(VLOOKUP($B253,Kraftvärmeprod!$B$1:$AH$479,MATCH(N$2,Kraftvärmeprod!$B$1:$AG$1,0),FALSE)/1,0)-IFERROR(VLOOKUP($B253,'Slutlig allokering kvv'!$B$2:$AC$462,MATCH(N$3,'Slutlig allokering kvv'!$B$1:$AJ$1,0),FALSE)/1,0)</f>
        <v>0</v>
      </c>
      <c r="O253">
        <f>IFERROR(VLOOKUP($B253,Kraftvärmeprod!$B$1:$AH$479,MATCH(O$2,Kraftvärmeprod!$B$1:$AG$1,0),FALSE)/1,0)-IFERROR(VLOOKUP($B253,'Slutlig allokering kvv'!$B$2:$AC$462,MATCH(O$3,'Slutlig allokering kvv'!$B$1:$AJ$1,0),FALSE)/1,0)</f>
        <v>0</v>
      </c>
      <c r="P253">
        <f>IFERROR(VLOOKUP($B253,Kraftvärmeprod!$B$1:$AH$479,MATCH(P$2,Kraftvärmeprod!$B$1:$AG$1,0),FALSE)/1,0)-IFERROR(VLOOKUP($B253,'Slutlig allokering kvv'!$B$2:$AC$462,MATCH(P$3,'Slutlig allokering kvv'!$B$1:$AJ$1,0),FALSE)/1,0)</f>
        <v>0</v>
      </c>
      <c r="Q253">
        <f>IFERROR(VLOOKUP($B253,Kraftvärmeprod!$B$1:$AH$479,MATCH(Q$2,Kraftvärmeprod!$B$1:$AG$1,0),FALSE)/1,0)-IFERROR(VLOOKUP($B253,'Slutlig allokering kvv'!$B$2:$AC$462,MATCH(Q$3,'Slutlig allokering kvv'!$B$1:$AJ$1,0),FALSE)/1,0)</f>
        <v>0</v>
      </c>
      <c r="R253">
        <f>IFERROR(VLOOKUP($B253,Kraftvärmeprod!$B$1:$AH$479,MATCH(R$2,Kraftvärmeprod!$B$1:$AG$1,0),FALSE)/1,0)-IFERROR(VLOOKUP($B253,'Slutlig allokering kvv'!$B$2:$AC$462,MATCH(R$3,'Slutlig allokering kvv'!$B$1:$AJ$1,0),FALSE)/1,0)</f>
        <v>0</v>
      </c>
      <c r="S253">
        <f>IFERROR(VLOOKUP($B253,Kraftvärmeprod!$B$1:$AH$479,MATCH(S$2,Kraftvärmeprod!$B$1:$AG$1,0),FALSE)/1,0)-IFERROR(VLOOKUP($B253,'Slutlig allokering kvv'!$B$2:$AC$462,MATCH(S$3,'Slutlig allokering kvv'!$B$1:$AJ$1,0),FALSE)/1,0)</f>
        <v>0</v>
      </c>
      <c r="T253">
        <f>IFERROR(VLOOKUP($B253,Kraftvärmeprod!$B$1:$AH$479,MATCH(T$2,Kraftvärmeprod!$B$1:$AG$1,0),FALSE)/1,0)-IFERROR(VLOOKUP($B253,'Slutlig allokering kvv'!$B$2:$AC$462,MATCH(T$3,'Slutlig allokering kvv'!$B$1:$AJ$1,0),FALSE)/1,0)</f>
        <v>0</v>
      </c>
      <c r="U253">
        <f>IFERROR(VLOOKUP($B253,Kraftvärmeprod!$B$1:$AH$479,MATCH(U$2,Kraftvärmeprod!$B$1:$AG$1,0),FALSE)/1,0)-IFERROR(VLOOKUP($B253,'Slutlig allokering kvv'!$B$2:$AC$462,MATCH(U$3,'Slutlig allokering kvv'!$B$1:$AJ$1,0),FALSE)/1,0)</f>
        <v>0</v>
      </c>
      <c r="V253">
        <f>IFERROR(VLOOKUP($B253,Kraftvärmeprod!$B$1:$AH$479,MATCH(V$2,Kraftvärmeprod!$B$1:$AG$1,0),FALSE)/1,0)-IFERROR(VLOOKUP($B253,'Slutlig allokering kvv'!$B$2:$AC$462,MATCH(V$3,'Slutlig allokering kvv'!$B$1:$AJ$1,0),FALSE)/1,0)</f>
        <v>0</v>
      </c>
      <c r="W253">
        <f>IFERROR(VLOOKUP($B253,Kraftvärmeprod!$B$1:$AH$479,MATCH(W$2,Kraftvärmeprod!$B$1:$AG$1,0),FALSE)/1,0)-IFERROR(VLOOKUP($B253,'Slutlig allokering kvv'!$B$2:$AC$462,MATCH(W$3,'Slutlig allokering kvv'!$B$1:$AJ$1,0),FALSE)/1,0)</f>
        <v>0</v>
      </c>
      <c r="X253">
        <f>IFERROR(VLOOKUP($B253,Kraftvärmeprod!$B$1:$AH$479,MATCH(X$2,Kraftvärmeprod!$B$1:$AG$1,0),FALSE)/1,0)-IFERROR(VLOOKUP($B253,'Slutlig allokering kvv'!$B$2:$AC$462,MATCH(X$3,'Slutlig allokering kvv'!$B$1:$AJ$1,0),FALSE)/1,0)</f>
        <v>0</v>
      </c>
      <c r="Y253">
        <f>IFERROR(VLOOKUP($B253,Kraftvärmeprod!$B$1:$AH$479,MATCH(Y$2,Kraftvärmeprod!$B$1:$AG$1,0),FALSE)/1,0)-IFERROR(VLOOKUP($B253,'Slutlig allokering kvv'!$B$2:$AC$462,MATCH(Y$3,'Slutlig allokering kvv'!$B$1:$AJ$1,0),FALSE)/1,0)</f>
        <v>0</v>
      </c>
      <c r="Z253">
        <f>IFERROR(VLOOKUP($B253,Kraftvärmeprod!$B$1:$AH$479,MATCH(Z$2,Kraftvärmeprod!$B$1:$AG$1,0),FALSE)/1,0)-IFERROR(VLOOKUP($B253,'Slutlig allokering kvv'!$B$2:$AC$462,MATCH(Z$3,'Slutlig allokering kvv'!$B$1:$AJ$1,0),FALSE)/1,0)</f>
        <v>0</v>
      </c>
      <c r="AA253">
        <f>IFERROR(VLOOKUP($B253,Kraftvärmeprod!$B$1:$AH$479,MATCH(AA$2,Kraftvärmeprod!$B$1:$AG$1,0),FALSE)/1,0)-IFERROR(VLOOKUP($B253,'Slutlig allokering kvv'!$B$2:$AC$462,MATCH(AA$3,'Slutlig allokering kvv'!$B$1:$AJ$1,0),FALSE)/1,0)</f>
        <v>0</v>
      </c>
      <c r="AB253">
        <f>IFERROR(VLOOKUP($B253,Kraftvärmeprod!$B$1:$AH$479,MATCH(AB$2,Kraftvärmeprod!$B$1:$AG$1,0),FALSE)/1,0)-IFERROR(VLOOKUP($B253,'Slutlig allokering kvv'!$B$2:$AC$462,MATCH(AB$3,'Slutlig allokering kvv'!$B$1:$AJ$1,0),FALSE)/1,0)</f>
        <v>0</v>
      </c>
      <c r="AE253">
        <f t="shared" si="6"/>
        <v>0</v>
      </c>
      <c r="AG253">
        <f>IFERROR(VLOOKUP(B253,'Slutlig allokering kvv'!$B$2:$AJ$462,MATCH("Summa justerad allokerad tillförd energi (utan hjälpel och rökgaskondensering):",'Slutlig allokering kvv'!$B$1:$AK$1,0),FALSE)/1,"")</f>
        <v>0</v>
      </c>
      <c r="AI253" s="23" t="str">
        <f>IFERROR(1-VLOOKUP(B253,'Slutlig allokering kvv'!$B$2:$AJ$462,MATCH("Andel av bränsle i kvv som allokerats till värme, exklusive rökgaskondensering och hjälpel",'Slutlig allokering kvv'!$B$1:$AK$1,0),FALSE),"")</f>
        <v/>
      </c>
      <c r="AK253" s="23" t="str">
        <f t="shared" si="7"/>
        <v/>
      </c>
    </row>
    <row r="254" spans="1:37" x14ac:dyDescent="0.25">
      <c r="A254" s="2" t="s">
        <v>357</v>
      </c>
      <c r="B254" s="2" t="s">
        <v>363</v>
      </c>
      <c r="C254" s="2" t="str">
        <f>IFERROR(VLOOKUP($B254,Kraftvärmeprod!$B$1:$AH$479,MATCH(C$3,Kraftvärmeprod!$B$1:$AG$1,0),FALSE)/1,"")</f>
        <v/>
      </c>
      <c r="D254" s="2" t="str">
        <f>IFERROR(VLOOKUP($B254,Kraftvärmeprod!$B$1:$AH$479,MATCH(D$3,Kraftvärmeprod!$B$1:$AG$1,0),FALSE)/1,"")</f>
        <v/>
      </c>
      <c r="E254">
        <f>IFERROR(VLOOKUP($B254,Kraftvärmeprod!$B$1:$AH$479,MATCH(E$2,Kraftvärmeprod!$B$1:$AG$1,0),FALSE)/1,0)-IFERROR(VLOOKUP($B254,'Slutlig allokering kvv'!$B$2:$AC$462,MATCH(E$3,'Slutlig allokering kvv'!$B$1:$AJ$1,0),FALSE)/1,0)</f>
        <v>0</v>
      </c>
      <c r="F254">
        <f>IFERROR(VLOOKUP($B254,Kraftvärmeprod!$B$1:$AH$479,MATCH(F$2,Kraftvärmeprod!$B$1:$AG$1,0),FALSE)/1,0)-IFERROR(VLOOKUP($B254,'Slutlig allokering kvv'!$B$2:$AC$462,MATCH(F$3,'Slutlig allokering kvv'!$B$1:$AJ$1,0),FALSE)/1,0)</f>
        <v>0</v>
      </c>
      <c r="G254">
        <f>IFERROR(VLOOKUP($B254,Kraftvärmeprod!$B$1:$AH$479,MATCH(G$2,Kraftvärmeprod!$B$1:$AG$1,0),FALSE)/1,0)-IFERROR(VLOOKUP($B254,'Slutlig allokering kvv'!$B$2:$AC$462,MATCH(G$3,'Slutlig allokering kvv'!$B$1:$AJ$1,0),FALSE)/1,0)</f>
        <v>0</v>
      </c>
      <c r="H254">
        <f>IFERROR(VLOOKUP($B254,Kraftvärmeprod!$B$1:$AH$479,MATCH(H$2,Kraftvärmeprod!$B$1:$AG$1,0),FALSE)/1,0)-IFERROR(VLOOKUP($B254,'Slutlig allokering kvv'!$B$2:$AC$462,MATCH(H$3,'Slutlig allokering kvv'!$B$1:$AJ$1,0),FALSE)/1,0)</f>
        <v>0</v>
      </c>
      <c r="I254">
        <f>IFERROR(VLOOKUP($B254,Kraftvärmeprod!$B$1:$AH$479,MATCH(I$2,Kraftvärmeprod!$B$1:$AG$1,0),FALSE)/1,0)-IFERROR(VLOOKUP($B254,'Slutlig allokering kvv'!$B$2:$AC$462,MATCH(I$3,'Slutlig allokering kvv'!$B$1:$AJ$1,0),FALSE)/1,0)</f>
        <v>0</v>
      </c>
      <c r="J254">
        <f>IFERROR(VLOOKUP($B254,Kraftvärmeprod!$B$1:$AH$479,MATCH(J$2,Kraftvärmeprod!$B$1:$AG$1,0),FALSE)/1,0)-IFERROR(VLOOKUP($B254,'Slutlig allokering kvv'!$B$2:$AC$462,MATCH(J$3,'Slutlig allokering kvv'!$B$1:$AJ$1,0),FALSE)/1,0)</f>
        <v>0</v>
      </c>
      <c r="K254">
        <f>IFERROR(VLOOKUP($B254,Kraftvärmeprod!$B$1:$AH$479,MATCH(K$2,Kraftvärmeprod!$B$1:$AG$1,0),FALSE)/1,0)-IFERROR(VLOOKUP($B254,'Slutlig allokering kvv'!$B$2:$AC$462,MATCH(K$3,'Slutlig allokering kvv'!$B$1:$AJ$1,0),FALSE)/1,0)</f>
        <v>0</v>
      </c>
      <c r="L254">
        <f>IFERROR(VLOOKUP($B254,Kraftvärmeprod!$B$1:$AH$479,MATCH(L$2,Kraftvärmeprod!$B$1:$AG$1,0),FALSE)/1,0)-IFERROR(VLOOKUP($B254,'Slutlig allokering kvv'!$B$2:$AC$462,MATCH(L$3,'Slutlig allokering kvv'!$B$1:$AJ$1,0),FALSE)/1,0)</f>
        <v>0</v>
      </c>
      <c r="M254" s="40">
        <f>IFERROR(VLOOKUP($B254,Miljö!$B$1:$S$477,MATCH(M$2,Miljö!$B$1:$X$1,0),FALSE)/1,0)-IFERROR(VLOOKUP($B254,'Slutlig allokering kvv'!$B$2:$AC$462,MATCH(M$3,'Slutlig allokering kvv'!$B$1:$AJ$1,0),FALSE)/1,0)</f>
        <v>0</v>
      </c>
      <c r="N254">
        <f>IFERROR(VLOOKUP($B254,Kraftvärmeprod!$B$1:$AH$479,MATCH(N$2,Kraftvärmeprod!$B$1:$AG$1,0),FALSE)/1,0)-IFERROR(VLOOKUP($B254,'Slutlig allokering kvv'!$B$2:$AC$462,MATCH(N$3,'Slutlig allokering kvv'!$B$1:$AJ$1,0),FALSE)/1,0)</f>
        <v>0</v>
      </c>
      <c r="O254">
        <f>IFERROR(VLOOKUP($B254,Kraftvärmeprod!$B$1:$AH$479,MATCH(O$2,Kraftvärmeprod!$B$1:$AG$1,0),FALSE)/1,0)-IFERROR(VLOOKUP($B254,'Slutlig allokering kvv'!$B$2:$AC$462,MATCH(O$3,'Slutlig allokering kvv'!$B$1:$AJ$1,0),FALSE)/1,0)</f>
        <v>0</v>
      </c>
      <c r="P254">
        <f>IFERROR(VLOOKUP($B254,Kraftvärmeprod!$B$1:$AH$479,MATCH(P$2,Kraftvärmeprod!$B$1:$AG$1,0),FALSE)/1,0)-IFERROR(VLOOKUP($B254,'Slutlig allokering kvv'!$B$2:$AC$462,MATCH(P$3,'Slutlig allokering kvv'!$B$1:$AJ$1,0),FALSE)/1,0)</f>
        <v>0</v>
      </c>
      <c r="Q254">
        <f>IFERROR(VLOOKUP($B254,Kraftvärmeprod!$B$1:$AH$479,MATCH(Q$2,Kraftvärmeprod!$B$1:$AG$1,0),FALSE)/1,0)-IFERROR(VLOOKUP($B254,'Slutlig allokering kvv'!$B$2:$AC$462,MATCH(Q$3,'Slutlig allokering kvv'!$B$1:$AJ$1,0),FALSE)/1,0)</f>
        <v>0</v>
      </c>
      <c r="R254">
        <f>IFERROR(VLOOKUP($B254,Kraftvärmeprod!$B$1:$AH$479,MATCH(R$2,Kraftvärmeprod!$B$1:$AG$1,0),FALSE)/1,0)-IFERROR(VLOOKUP($B254,'Slutlig allokering kvv'!$B$2:$AC$462,MATCH(R$3,'Slutlig allokering kvv'!$B$1:$AJ$1,0),FALSE)/1,0)</f>
        <v>0</v>
      </c>
      <c r="S254">
        <f>IFERROR(VLOOKUP($B254,Kraftvärmeprod!$B$1:$AH$479,MATCH(S$2,Kraftvärmeprod!$B$1:$AG$1,0),FALSE)/1,0)-IFERROR(VLOOKUP($B254,'Slutlig allokering kvv'!$B$2:$AC$462,MATCH(S$3,'Slutlig allokering kvv'!$B$1:$AJ$1,0),FALSE)/1,0)</f>
        <v>0</v>
      </c>
      <c r="T254">
        <f>IFERROR(VLOOKUP($B254,Kraftvärmeprod!$B$1:$AH$479,MATCH(T$2,Kraftvärmeprod!$B$1:$AG$1,0),FALSE)/1,0)-IFERROR(VLOOKUP($B254,'Slutlig allokering kvv'!$B$2:$AC$462,MATCH(T$3,'Slutlig allokering kvv'!$B$1:$AJ$1,0),FALSE)/1,0)</f>
        <v>0</v>
      </c>
      <c r="U254">
        <f>IFERROR(VLOOKUP($B254,Kraftvärmeprod!$B$1:$AH$479,MATCH(U$2,Kraftvärmeprod!$B$1:$AG$1,0),FALSE)/1,0)-IFERROR(VLOOKUP($B254,'Slutlig allokering kvv'!$B$2:$AC$462,MATCH(U$3,'Slutlig allokering kvv'!$B$1:$AJ$1,0),FALSE)/1,0)</f>
        <v>0</v>
      </c>
      <c r="V254">
        <f>IFERROR(VLOOKUP($B254,Kraftvärmeprod!$B$1:$AH$479,MATCH(V$2,Kraftvärmeprod!$B$1:$AG$1,0),FALSE)/1,0)-IFERROR(VLOOKUP($B254,'Slutlig allokering kvv'!$B$2:$AC$462,MATCH(V$3,'Slutlig allokering kvv'!$B$1:$AJ$1,0),FALSE)/1,0)</f>
        <v>0</v>
      </c>
      <c r="W254">
        <f>IFERROR(VLOOKUP($B254,Kraftvärmeprod!$B$1:$AH$479,MATCH(W$2,Kraftvärmeprod!$B$1:$AG$1,0),FALSE)/1,0)-IFERROR(VLOOKUP($B254,'Slutlig allokering kvv'!$B$2:$AC$462,MATCH(W$3,'Slutlig allokering kvv'!$B$1:$AJ$1,0),FALSE)/1,0)</f>
        <v>0</v>
      </c>
      <c r="X254">
        <f>IFERROR(VLOOKUP($B254,Kraftvärmeprod!$B$1:$AH$479,MATCH(X$2,Kraftvärmeprod!$B$1:$AG$1,0),FALSE)/1,0)-IFERROR(VLOOKUP($B254,'Slutlig allokering kvv'!$B$2:$AC$462,MATCH(X$3,'Slutlig allokering kvv'!$B$1:$AJ$1,0),FALSE)/1,0)</f>
        <v>0</v>
      </c>
      <c r="Y254">
        <f>IFERROR(VLOOKUP($B254,Kraftvärmeprod!$B$1:$AH$479,MATCH(Y$2,Kraftvärmeprod!$B$1:$AG$1,0),FALSE)/1,0)-IFERROR(VLOOKUP($B254,'Slutlig allokering kvv'!$B$2:$AC$462,MATCH(Y$3,'Slutlig allokering kvv'!$B$1:$AJ$1,0),FALSE)/1,0)</f>
        <v>0</v>
      </c>
      <c r="Z254">
        <f>IFERROR(VLOOKUP($B254,Kraftvärmeprod!$B$1:$AH$479,MATCH(Z$2,Kraftvärmeprod!$B$1:$AG$1,0),FALSE)/1,0)-IFERROR(VLOOKUP($B254,'Slutlig allokering kvv'!$B$2:$AC$462,MATCH(Z$3,'Slutlig allokering kvv'!$B$1:$AJ$1,0),FALSE)/1,0)</f>
        <v>0</v>
      </c>
      <c r="AA254">
        <f>IFERROR(VLOOKUP($B254,Kraftvärmeprod!$B$1:$AH$479,MATCH(AA$2,Kraftvärmeprod!$B$1:$AG$1,0),FALSE)/1,0)-IFERROR(VLOOKUP($B254,'Slutlig allokering kvv'!$B$2:$AC$462,MATCH(AA$3,'Slutlig allokering kvv'!$B$1:$AJ$1,0),FALSE)/1,0)</f>
        <v>0</v>
      </c>
      <c r="AB254">
        <f>IFERROR(VLOOKUP($B254,Kraftvärmeprod!$B$1:$AH$479,MATCH(AB$2,Kraftvärmeprod!$B$1:$AG$1,0),FALSE)/1,0)-IFERROR(VLOOKUP($B254,'Slutlig allokering kvv'!$B$2:$AC$462,MATCH(AB$3,'Slutlig allokering kvv'!$B$1:$AJ$1,0),FALSE)/1,0)</f>
        <v>0</v>
      </c>
      <c r="AE254">
        <f t="shared" si="6"/>
        <v>0</v>
      </c>
      <c r="AG254">
        <f>IFERROR(VLOOKUP(B254,'Slutlig allokering kvv'!$B$2:$AJ$462,MATCH("Summa justerad allokerad tillförd energi (utan hjälpel och rökgaskondensering):",'Slutlig allokering kvv'!$B$1:$AK$1,0),FALSE)/1,"")</f>
        <v>0</v>
      </c>
      <c r="AI254" s="23" t="str">
        <f>IFERROR(1-VLOOKUP(B254,'Slutlig allokering kvv'!$B$2:$AJ$462,MATCH("Andel av bränsle i kvv som allokerats till värme, exklusive rökgaskondensering och hjälpel",'Slutlig allokering kvv'!$B$1:$AK$1,0),FALSE),"")</f>
        <v/>
      </c>
      <c r="AK254" s="23" t="str">
        <f t="shared" si="7"/>
        <v/>
      </c>
    </row>
    <row r="255" spans="1:37" x14ac:dyDescent="0.25">
      <c r="A255" s="2" t="s">
        <v>357</v>
      </c>
      <c r="B255" s="2" t="s">
        <v>364</v>
      </c>
      <c r="C255" s="2" t="str">
        <f>IFERROR(VLOOKUP($B255,Kraftvärmeprod!$B$1:$AH$479,MATCH(C$3,Kraftvärmeprod!$B$1:$AG$1,0),FALSE)/1,"")</f>
        <v/>
      </c>
      <c r="D255" s="2" t="str">
        <f>IFERROR(VLOOKUP($B255,Kraftvärmeprod!$B$1:$AH$479,MATCH(D$3,Kraftvärmeprod!$B$1:$AG$1,0),FALSE)/1,"")</f>
        <v/>
      </c>
      <c r="E255">
        <f>IFERROR(VLOOKUP($B255,Kraftvärmeprod!$B$1:$AH$479,MATCH(E$2,Kraftvärmeprod!$B$1:$AG$1,0),FALSE)/1,0)-IFERROR(VLOOKUP($B255,'Slutlig allokering kvv'!$B$2:$AC$462,MATCH(E$3,'Slutlig allokering kvv'!$B$1:$AJ$1,0),FALSE)/1,0)</f>
        <v>0</v>
      </c>
      <c r="F255">
        <f>IFERROR(VLOOKUP($B255,Kraftvärmeprod!$B$1:$AH$479,MATCH(F$2,Kraftvärmeprod!$B$1:$AG$1,0),FALSE)/1,0)-IFERROR(VLOOKUP($B255,'Slutlig allokering kvv'!$B$2:$AC$462,MATCH(F$3,'Slutlig allokering kvv'!$B$1:$AJ$1,0),FALSE)/1,0)</f>
        <v>0</v>
      </c>
      <c r="G255">
        <f>IFERROR(VLOOKUP($B255,Kraftvärmeprod!$B$1:$AH$479,MATCH(G$2,Kraftvärmeprod!$B$1:$AG$1,0),FALSE)/1,0)-IFERROR(VLOOKUP($B255,'Slutlig allokering kvv'!$B$2:$AC$462,MATCH(G$3,'Slutlig allokering kvv'!$B$1:$AJ$1,0),FALSE)/1,0)</f>
        <v>0</v>
      </c>
      <c r="H255">
        <f>IFERROR(VLOOKUP($B255,Kraftvärmeprod!$B$1:$AH$479,MATCH(H$2,Kraftvärmeprod!$B$1:$AG$1,0),FALSE)/1,0)-IFERROR(VLOOKUP($B255,'Slutlig allokering kvv'!$B$2:$AC$462,MATCH(H$3,'Slutlig allokering kvv'!$B$1:$AJ$1,0),FALSE)/1,0)</f>
        <v>0</v>
      </c>
      <c r="I255">
        <f>IFERROR(VLOOKUP($B255,Kraftvärmeprod!$B$1:$AH$479,MATCH(I$2,Kraftvärmeprod!$B$1:$AG$1,0),FALSE)/1,0)-IFERROR(VLOOKUP($B255,'Slutlig allokering kvv'!$B$2:$AC$462,MATCH(I$3,'Slutlig allokering kvv'!$B$1:$AJ$1,0),FALSE)/1,0)</f>
        <v>0</v>
      </c>
      <c r="J255">
        <f>IFERROR(VLOOKUP($B255,Kraftvärmeprod!$B$1:$AH$479,MATCH(J$2,Kraftvärmeprod!$B$1:$AG$1,0),FALSE)/1,0)-IFERROR(VLOOKUP($B255,'Slutlig allokering kvv'!$B$2:$AC$462,MATCH(J$3,'Slutlig allokering kvv'!$B$1:$AJ$1,0),FALSE)/1,0)</f>
        <v>0</v>
      </c>
      <c r="K255">
        <f>IFERROR(VLOOKUP($B255,Kraftvärmeprod!$B$1:$AH$479,MATCH(K$2,Kraftvärmeprod!$B$1:$AG$1,0),FALSE)/1,0)-IFERROR(VLOOKUP($B255,'Slutlig allokering kvv'!$B$2:$AC$462,MATCH(K$3,'Slutlig allokering kvv'!$B$1:$AJ$1,0),FALSE)/1,0)</f>
        <v>0</v>
      </c>
      <c r="L255">
        <f>IFERROR(VLOOKUP($B255,Kraftvärmeprod!$B$1:$AH$479,MATCH(L$2,Kraftvärmeprod!$B$1:$AG$1,0),FALSE)/1,0)-IFERROR(VLOOKUP($B255,'Slutlig allokering kvv'!$B$2:$AC$462,MATCH(L$3,'Slutlig allokering kvv'!$B$1:$AJ$1,0),FALSE)/1,0)</f>
        <v>0</v>
      </c>
      <c r="M255" s="40">
        <f>IFERROR(VLOOKUP($B255,Miljö!$B$1:$S$477,MATCH(M$2,Miljö!$B$1:$X$1,0),FALSE)/1,0)-IFERROR(VLOOKUP($B255,'Slutlig allokering kvv'!$B$2:$AC$462,MATCH(M$3,'Slutlig allokering kvv'!$B$1:$AJ$1,0),FALSE)/1,0)</f>
        <v>0</v>
      </c>
      <c r="N255">
        <f>IFERROR(VLOOKUP($B255,Kraftvärmeprod!$B$1:$AH$479,MATCH(N$2,Kraftvärmeprod!$B$1:$AG$1,0),FALSE)/1,0)-IFERROR(VLOOKUP($B255,'Slutlig allokering kvv'!$B$2:$AC$462,MATCH(N$3,'Slutlig allokering kvv'!$B$1:$AJ$1,0),FALSE)/1,0)</f>
        <v>0</v>
      </c>
      <c r="O255">
        <f>IFERROR(VLOOKUP($B255,Kraftvärmeprod!$B$1:$AH$479,MATCH(O$2,Kraftvärmeprod!$B$1:$AG$1,0),FALSE)/1,0)-IFERROR(VLOOKUP($B255,'Slutlig allokering kvv'!$B$2:$AC$462,MATCH(O$3,'Slutlig allokering kvv'!$B$1:$AJ$1,0),FALSE)/1,0)</f>
        <v>0</v>
      </c>
      <c r="P255">
        <f>IFERROR(VLOOKUP($B255,Kraftvärmeprod!$B$1:$AH$479,MATCH(P$2,Kraftvärmeprod!$B$1:$AG$1,0),FALSE)/1,0)-IFERROR(VLOOKUP($B255,'Slutlig allokering kvv'!$B$2:$AC$462,MATCH(P$3,'Slutlig allokering kvv'!$B$1:$AJ$1,0),FALSE)/1,0)</f>
        <v>0</v>
      </c>
      <c r="Q255">
        <f>IFERROR(VLOOKUP($B255,Kraftvärmeprod!$B$1:$AH$479,MATCH(Q$2,Kraftvärmeprod!$B$1:$AG$1,0),FALSE)/1,0)-IFERROR(VLOOKUP($B255,'Slutlig allokering kvv'!$B$2:$AC$462,MATCH(Q$3,'Slutlig allokering kvv'!$B$1:$AJ$1,0),FALSE)/1,0)</f>
        <v>0</v>
      </c>
      <c r="R255">
        <f>IFERROR(VLOOKUP($B255,Kraftvärmeprod!$B$1:$AH$479,MATCH(R$2,Kraftvärmeprod!$B$1:$AG$1,0),FALSE)/1,0)-IFERROR(VLOOKUP($B255,'Slutlig allokering kvv'!$B$2:$AC$462,MATCH(R$3,'Slutlig allokering kvv'!$B$1:$AJ$1,0),FALSE)/1,0)</f>
        <v>0</v>
      </c>
      <c r="S255">
        <f>IFERROR(VLOOKUP($B255,Kraftvärmeprod!$B$1:$AH$479,MATCH(S$2,Kraftvärmeprod!$B$1:$AG$1,0),FALSE)/1,0)-IFERROR(VLOOKUP($B255,'Slutlig allokering kvv'!$B$2:$AC$462,MATCH(S$3,'Slutlig allokering kvv'!$B$1:$AJ$1,0),FALSE)/1,0)</f>
        <v>0</v>
      </c>
      <c r="T255">
        <f>IFERROR(VLOOKUP($B255,Kraftvärmeprod!$B$1:$AH$479,MATCH(T$2,Kraftvärmeprod!$B$1:$AG$1,0),FALSE)/1,0)-IFERROR(VLOOKUP($B255,'Slutlig allokering kvv'!$B$2:$AC$462,MATCH(T$3,'Slutlig allokering kvv'!$B$1:$AJ$1,0),FALSE)/1,0)</f>
        <v>0</v>
      </c>
      <c r="U255">
        <f>IFERROR(VLOOKUP($B255,Kraftvärmeprod!$B$1:$AH$479,MATCH(U$2,Kraftvärmeprod!$B$1:$AG$1,0),FALSE)/1,0)-IFERROR(VLOOKUP($B255,'Slutlig allokering kvv'!$B$2:$AC$462,MATCH(U$3,'Slutlig allokering kvv'!$B$1:$AJ$1,0),FALSE)/1,0)</f>
        <v>0</v>
      </c>
      <c r="V255">
        <f>IFERROR(VLOOKUP($B255,Kraftvärmeprod!$B$1:$AH$479,MATCH(V$2,Kraftvärmeprod!$B$1:$AG$1,0),FALSE)/1,0)-IFERROR(VLOOKUP($B255,'Slutlig allokering kvv'!$B$2:$AC$462,MATCH(V$3,'Slutlig allokering kvv'!$B$1:$AJ$1,0),FALSE)/1,0)</f>
        <v>0</v>
      </c>
      <c r="W255">
        <f>IFERROR(VLOOKUP($B255,Kraftvärmeprod!$B$1:$AH$479,MATCH(W$2,Kraftvärmeprod!$B$1:$AG$1,0),FALSE)/1,0)-IFERROR(VLOOKUP($B255,'Slutlig allokering kvv'!$B$2:$AC$462,MATCH(W$3,'Slutlig allokering kvv'!$B$1:$AJ$1,0),FALSE)/1,0)</f>
        <v>0</v>
      </c>
      <c r="X255">
        <f>IFERROR(VLOOKUP($B255,Kraftvärmeprod!$B$1:$AH$479,MATCH(X$2,Kraftvärmeprod!$B$1:$AG$1,0),FALSE)/1,0)-IFERROR(VLOOKUP($B255,'Slutlig allokering kvv'!$B$2:$AC$462,MATCH(X$3,'Slutlig allokering kvv'!$B$1:$AJ$1,0),FALSE)/1,0)</f>
        <v>0</v>
      </c>
      <c r="Y255">
        <f>IFERROR(VLOOKUP($B255,Kraftvärmeprod!$B$1:$AH$479,MATCH(Y$2,Kraftvärmeprod!$B$1:$AG$1,0),FALSE)/1,0)-IFERROR(VLOOKUP($B255,'Slutlig allokering kvv'!$B$2:$AC$462,MATCH(Y$3,'Slutlig allokering kvv'!$B$1:$AJ$1,0),FALSE)/1,0)</f>
        <v>0</v>
      </c>
      <c r="Z255">
        <f>IFERROR(VLOOKUP($B255,Kraftvärmeprod!$B$1:$AH$479,MATCH(Z$2,Kraftvärmeprod!$B$1:$AG$1,0),FALSE)/1,0)-IFERROR(VLOOKUP($B255,'Slutlig allokering kvv'!$B$2:$AC$462,MATCH(Z$3,'Slutlig allokering kvv'!$B$1:$AJ$1,0),FALSE)/1,0)</f>
        <v>0</v>
      </c>
      <c r="AA255">
        <f>IFERROR(VLOOKUP($B255,Kraftvärmeprod!$B$1:$AH$479,MATCH(AA$2,Kraftvärmeprod!$B$1:$AG$1,0),FALSE)/1,0)-IFERROR(VLOOKUP($B255,'Slutlig allokering kvv'!$B$2:$AC$462,MATCH(AA$3,'Slutlig allokering kvv'!$B$1:$AJ$1,0),FALSE)/1,0)</f>
        <v>0</v>
      </c>
      <c r="AB255">
        <f>IFERROR(VLOOKUP($B255,Kraftvärmeprod!$B$1:$AH$479,MATCH(AB$2,Kraftvärmeprod!$B$1:$AG$1,0),FALSE)/1,0)-IFERROR(VLOOKUP($B255,'Slutlig allokering kvv'!$B$2:$AC$462,MATCH(AB$3,'Slutlig allokering kvv'!$B$1:$AJ$1,0),FALSE)/1,0)</f>
        <v>0</v>
      </c>
      <c r="AE255">
        <f t="shared" si="6"/>
        <v>0</v>
      </c>
      <c r="AG255">
        <f>IFERROR(VLOOKUP(B255,'Slutlig allokering kvv'!$B$2:$AJ$462,MATCH("Summa justerad allokerad tillförd energi (utan hjälpel och rökgaskondensering):",'Slutlig allokering kvv'!$B$1:$AK$1,0),FALSE)/1,"")</f>
        <v>0</v>
      </c>
      <c r="AI255" s="23" t="str">
        <f>IFERROR(1-VLOOKUP(B255,'Slutlig allokering kvv'!$B$2:$AJ$462,MATCH("Andel av bränsle i kvv som allokerats till värme, exklusive rökgaskondensering och hjälpel",'Slutlig allokering kvv'!$B$1:$AK$1,0),FALSE),"")</f>
        <v/>
      </c>
      <c r="AK255" s="23" t="str">
        <f t="shared" si="7"/>
        <v/>
      </c>
    </row>
    <row r="256" spans="1:37" x14ac:dyDescent="0.25">
      <c r="A256" s="2" t="s">
        <v>357</v>
      </c>
      <c r="B256" s="2" t="s">
        <v>365</v>
      </c>
      <c r="C256" s="2" t="str">
        <f>IFERROR(VLOOKUP($B256,Kraftvärmeprod!$B$1:$AH$479,MATCH(C$3,Kraftvärmeprod!$B$1:$AG$1,0),FALSE)/1,"")</f>
        <v/>
      </c>
      <c r="D256" s="2" t="str">
        <f>IFERROR(VLOOKUP($B256,Kraftvärmeprod!$B$1:$AH$479,MATCH(D$3,Kraftvärmeprod!$B$1:$AG$1,0),FALSE)/1,"")</f>
        <v/>
      </c>
      <c r="E256">
        <f>IFERROR(VLOOKUP($B256,Kraftvärmeprod!$B$1:$AH$479,MATCH(E$2,Kraftvärmeprod!$B$1:$AG$1,0),FALSE)/1,0)-IFERROR(VLOOKUP($B256,'Slutlig allokering kvv'!$B$2:$AC$462,MATCH(E$3,'Slutlig allokering kvv'!$B$1:$AJ$1,0),FALSE)/1,0)</f>
        <v>0</v>
      </c>
      <c r="F256">
        <f>IFERROR(VLOOKUP($B256,Kraftvärmeprod!$B$1:$AH$479,MATCH(F$2,Kraftvärmeprod!$B$1:$AG$1,0),FALSE)/1,0)-IFERROR(VLOOKUP($B256,'Slutlig allokering kvv'!$B$2:$AC$462,MATCH(F$3,'Slutlig allokering kvv'!$B$1:$AJ$1,0),FALSE)/1,0)</f>
        <v>0</v>
      </c>
      <c r="G256">
        <f>IFERROR(VLOOKUP($B256,Kraftvärmeprod!$B$1:$AH$479,MATCH(G$2,Kraftvärmeprod!$B$1:$AG$1,0),FALSE)/1,0)-IFERROR(VLOOKUP($B256,'Slutlig allokering kvv'!$B$2:$AC$462,MATCH(G$3,'Slutlig allokering kvv'!$B$1:$AJ$1,0),FALSE)/1,0)</f>
        <v>0</v>
      </c>
      <c r="H256">
        <f>IFERROR(VLOOKUP($B256,Kraftvärmeprod!$B$1:$AH$479,MATCH(H$2,Kraftvärmeprod!$B$1:$AG$1,0),FALSE)/1,0)-IFERROR(VLOOKUP($B256,'Slutlig allokering kvv'!$B$2:$AC$462,MATCH(H$3,'Slutlig allokering kvv'!$B$1:$AJ$1,0),FALSE)/1,0)</f>
        <v>0</v>
      </c>
      <c r="I256">
        <f>IFERROR(VLOOKUP($B256,Kraftvärmeprod!$B$1:$AH$479,MATCH(I$2,Kraftvärmeprod!$B$1:$AG$1,0),FALSE)/1,0)-IFERROR(VLOOKUP($B256,'Slutlig allokering kvv'!$B$2:$AC$462,MATCH(I$3,'Slutlig allokering kvv'!$B$1:$AJ$1,0),FALSE)/1,0)</f>
        <v>0</v>
      </c>
      <c r="J256">
        <f>IFERROR(VLOOKUP($B256,Kraftvärmeprod!$B$1:$AH$479,MATCH(J$2,Kraftvärmeprod!$B$1:$AG$1,0),FALSE)/1,0)-IFERROR(VLOOKUP($B256,'Slutlig allokering kvv'!$B$2:$AC$462,MATCH(J$3,'Slutlig allokering kvv'!$B$1:$AJ$1,0),FALSE)/1,0)</f>
        <v>0</v>
      </c>
      <c r="K256">
        <f>IFERROR(VLOOKUP($B256,Kraftvärmeprod!$B$1:$AH$479,MATCH(K$2,Kraftvärmeprod!$B$1:$AG$1,0),FALSE)/1,0)-IFERROR(VLOOKUP($B256,'Slutlig allokering kvv'!$B$2:$AC$462,MATCH(K$3,'Slutlig allokering kvv'!$B$1:$AJ$1,0),FALSE)/1,0)</f>
        <v>0</v>
      </c>
      <c r="L256">
        <f>IFERROR(VLOOKUP($B256,Kraftvärmeprod!$B$1:$AH$479,MATCH(L$2,Kraftvärmeprod!$B$1:$AG$1,0),FALSE)/1,0)-IFERROR(VLOOKUP($B256,'Slutlig allokering kvv'!$B$2:$AC$462,MATCH(L$3,'Slutlig allokering kvv'!$B$1:$AJ$1,0),FALSE)/1,0)</f>
        <v>0</v>
      </c>
      <c r="M256" s="40">
        <f>IFERROR(VLOOKUP($B256,Miljö!$B$1:$S$477,MATCH(M$2,Miljö!$B$1:$X$1,0),FALSE)/1,0)-IFERROR(VLOOKUP($B256,'Slutlig allokering kvv'!$B$2:$AC$462,MATCH(M$3,'Slutlig allokering kvv'!$B$1:$AJ$1,0),FALSE)/1,0)</f>
        <v>0</v>
      </c>
      <c r="N256">
        <f>IFERROR(VLOOKUP($B256,Kraftvärmeprod!$B$1:$AH$479,MATCH(N$2,Kraftvärmeprod!$B$1:$AG$1,0),FALSE)/1,0)-IFERROR(VLOOKUP($B256,'Slutlig allokering kvv'!$B$2:$AC$462,MATCH(N$3,'Slutlig allokering kvv'!$B$1:$AJ$1,0),FALSE)/1,0)</f>
        <v>0</v>
      </c>
      <c r="O256">
        <f>IFERROR(VLOOKUP($B256,Kraftvärmeprod!$B$1:$AH$479,MATCH(O$2,Kraftvärmeprod!$B$1:$AG$1,0),FALSE)/1,0)-IFERROR(VLOOKUP($B256,'Slutlig allokering kvv'!$B$2:$AC$462,MATCH(O$3,'Slutlig allokering kvv'!$B$1:$AJ$1,0),FALSE)/1,0)</f>
        <v>0</v>
      </c>
      <c r="P256">
        <f>IFERROR(VLOOKUP($B256,Kraftvärmeprod!$B$1:$AH$479,MATCH(P$2,Kraftvärmeprod!$B$1:$AG$1,0),FALSE)/1,0)-IFERROR(VLOOKUP($B256,'Slutlig allokering kvv'!$B$2:$AC$462,MATCH(P$3,'Slutlig allokering kvv'!$B$1:$AJ$1,0),FALSE)/1,0)</f>
        <v>0</v>
      </c>
      <c r="Q256">
        <f>IFERROR(VLOOKUP($B256,Kraftvärmeprod!$B$1:$AH$479,MATCH(Q$2,Kraftvärmeprod!$B$1:$AG$1,0),FALSE)/1,0)-IFERROR(VLOOKUP($B256,'Slutlig allokering kvv'!$B$2:$AC$462,MATCH(Q$3,'Slutlig allokering kvv'!$B$1:$AJ$1,0),FALSE)/1,0)</f>
        <v>0</v>
      </c>
      <c r="R256">
        <f>IFERROR(VLOOKUP($B256,Kraftvärmeprod!$B$1:$AH$479,MATCH(R$2,Kraftvärmeprod!$B$1:$AG$1,0),FALSE)/1,0)-IFERROR(VLOOKUP($B256,'Slutlig allokering kvv'!$B$2:$AC$462,MATCH(R$3,'Slutlig allokering kvv'!$B$1:$AJ$1,0),FALSE)/1,0)</f>
        <v>0</v>
      </c>
      <c r="S256">
        <f>IFERROR(VLOOKUP($B256,Kraftvärmeprod!$B$1:$AH$479,MATCH(S$2,Kraftvärmeprod!$B$1:$AG$1,0),FALSE)/1,0)-IFERROR(VLOOKUP($B256,'Slutlig allokering kvv'!$B$2:$AC$462,MATCH(S$3,'Slutlig allokering kvv'!$B$1:$AJ$1,0),FALSE)/1,0)</f>
        <v>0</v>
      </c>
      <c r="T256">
        <f>IFERROR(VLOOKUP($B256,Kraftvärmeprod!$B$1:$AH$479,MATCH(T$2,Kraftvärmeprod!$B$1:$AG$1,0),FALSE)/1,0)-IFERROR(VLOOKUP($B256,'Slutlig allokering kvv'!$B$2:$AC$462,MATCH(T$3,'Slutlig allokering kvv'!$B$1:$AJ$1,0),FALSE)/1,0)</f>
        <v>0</v>
      </c>
      <c r="U256">
        <f>IFERROR(VLOOKUP($B256,Kraftvärmeprod!$B$1:$AH$479,MATCH(U$2,Kraftvärmeprod!$B$1:$AG$1,0),FALSE)/1,0)-IFERROR(VLOOKUP($B256,'Slutlig allokering kvv'!$B$2:$AC$462,MATCH(U$3,'Slutlig allokering kvv'!$B$1:$AJ$1,0),FALSE)/1,0)</f>
        <v>0</v>
      </c>
      <c r="V256">
        <f>IFERROR(VLOOKUP($B256,Kraftvärmeprod!$B$1:$AH$479,MATCH(V$2,Kraftvärmeprod!$B$1:$AG$1,0),FALSE)/1,0)-IFERROR(VLOOKUP($B256,'Slutlig allokering kvv'!$B$2:$AC$462,MATCH(V$3,'Slutlig allokering kvv'!$B$1:$AJ$1,0),FALSE)/1,0)</f>
        <v>0</v>
      </c>
      <c r="W256">
        <f>IFERROR(VLOOKUP($B256,Kraftvärmeprod!$B$1:$AH$479,MATCH(W$2,Kraftvärmeprod!$B$1:$AG$1,0),FALSE)/1,0)-IFERROR(VLOOKUP($B256,'Slutlig allokering kvv'!$B$2:$AC$462,MATCH(W$3,'Slutlig allokering kvv'!$B$1:$AJ$1,0),FALSE)/1,0)</f>
        <v>0</v>
      </c>
      <c r="X256">
        <f>IFERROR(VLOOKUP($B256,Kraftvärmeprod!$B$1:$AH$479,MATCH(X$2,Kraftvärmeprod!$B$1:$AG$1,0),FALSE)/1,0)-IFERROR(VLOOKUP($B256,'Slutlig allokering kvv'!$B$2:$AC$462,MATCH(X$3,'Slutlig allokering kvv'!$B$1:$AJ$1,0),FALSE)/1,0)</f>
        <v>0</v>
      </c>
      <c r="Y256">
        <f>IFERROR(VLOOKUP($B256,Kraftvärmeprod!$B$1:$AH$479,MATCH(Y$2,Kraftvärmeprod!$B$1:$AG$1,0),FALSE)/1,0)-IFERROR(VLOOKUP($B256,'Slutlig allokering kvv'!$B$2:$AC$462,MATCH(Y$3,'Slutlig allokering kvv'!$B$1:$AJ$1,0),FALSE)/1,0)</f>
        <v>0</v>
      </c>
      <c r="Z256">
        <f>IFERROR(VLOOKUP($B256,Kraftvärmeprod!$B$1:$AH$479,MATCH(Z$2,Kraftvärmeprod!$B$1:$AG$1,0),FALSE)/1,0)-IFERROR(VLOOKUP($B256,'Slutlig allokering kvv'!$B$2:$AC$462,MATCH(Z$3,'Slutlig allokering kvv'!$B$1:$AJ$1,0),FALSE)/1,0)</f>
        <v>0</v>
      </c>
      <c r="AA256">
        <f>IFERROR(VLOOKUP($B256,Kraftvärmeprod!$B$1:$AH$479,MATCH(AA$2,Kraftvärmeprod!$B$1:$AG$1,0),FALSE)/1,0)-IFERROR(VLOOKUP($B256,'Slutlig allokering kvv'!$B$2:$AC$462,MATCH(AA$3,'Slutlig allokering kvv'!$B$1:$AJ$1,0),FALSE)/1,0)</f>
        <v>0</v>
      </c>
      <c r="AB256">
        <f>IFERROR(VLOOKUP($B256,Kraftvärmeprod!$B$1:$AH$479,MATCH(AB$2,Kraftvärmeprod!$B$1:$AG$1,0),FALSE)/1,0)-IFERROR(VLOOKUP($B256,'Slutlig allokering kvv'!$B$2:$AC$462,MATCH(AB$3,'Slutlig allokering kvv'!$B$1:$AJ$1,0),FALSE)/1,0)</f>
        <v>0</v>
      </c>
      <c r="AE256">
        <f t="shared" si="6"/>
        <v>0</v>
      </c>
      <c r="AG256">
        <f>IFERROR(VLOOKUP(B256,'Slutlig allokering kvv'!$B$2:$AJ$462,MATCH("Summa justerad allokerad tillförd energi (utan hjälpel och rökgaskondensering):",'Slutlig allokering kvv'!$B$1:$AK$1,0),FALSE)/1,"")</f>
        <v>0</v>
      </c>
      <c r="AI256" s="23" t="str">
        <f>IFERROR(1-VLOOKUP(B256,'Slutlig allokering kvv'!$B$2:$AJ$462,MATCH("Andel av bränsle i kvv som allokerats till värme, exklusive rökgaskondensering och hjälpel",'Slutlig allokering kvv'!$B$1:$AK$1,0),FALSE),"")</f>
        <v/>
      </c>
      <c r="AK256" s="23" t="str">
        <f t="shared" si="7"/>
        <v/>
      </c>
    </row>
    <row r="257" spans="1:37" x14ac:dyDescent="0.25">
      <c r="A257" s="2" t="s">
        <v>357</v>
      </c>
      <c r="B257" s="2" t="s">
        <v>366</v>
      </c>
      <c r="C257" s="2">
        <f>IFERROR(VLOOKUP($B257,Kraftvärmeprod!$B$1:$AH$479,MATCH(C$3,Kraftvärmeprod!$B$1:$AG$1,0),FALSE)/1,"")</f>
        <v>111.304</v>
      </c>
      <c r="D257" s="2">
        <f>IFERROR(VLOOKUP($B257,Kraftvärmeprod!$B$1:$AH$479,MATCH(D$3,Kraftvärmeprod!$B$1:$AG$1,0),FALSE)/1,"")</f>
        <v>43.427</v>
      </c>
      <c r="E257">
        <f>IFERROR(VLOOKUP($B257,Kraftvärmeprod!$B$1:$AH$479,MATCH(E$2,Kraftvärmeprod!$B$1:$AG$1,0),FALSE)/1,0)-IFERROR(VLOOKUP($B257,'Slutlig allokering kvv'!$B$2:$AC$462,MATCH(E$3,'Slutlig allokering kvv'!$B$1:$AJ$1,0),FALSE)/1,0)</f>
        <v>0</v>
      </c>
      <c r="F257">
        <f>IFERROR(VLOOKUP($B257,Kraftvärmeprod!$B$1:$AH$479,MATCH(F$2,Kraftvärmeprod!$B$1:$AG$1,0),FALSE)/1,0)-IFERROR(VLOOKUP($B257,'Slutlig allokering kvv'!$B$2:$AC$462,MATCH(F$3,'Slutlig allokering kvv'!$B$1:$AJ$1,0),FALSE)/1,0)</f>
        <v>0</v>
      </c>
      <c r="G257">
        <f>IFERROR(VLOOKUP($B257,Kraftvärmeprod!$B$1:$AH$479,MATCH(G$2,Kraftvärmeprod!$B$1:$AG$1,0),FALSE)/1,0)-IFERROR(VLOOKUP($B257,'Slutlig allokering kvv'!$B$2:$AC$462,MATCH(G$3,'Slutlig allokering kvv'!$B$1:$AJ$1,0),FALSE)/1,0)</f>
        <v>11.2766</v>
      </c>
      <c r="H257">
        <f>IFERROR(VLOOKUP($B257,Kraftvärmeprod!$B$1:$AH$479,MATCH(H$2,Kraftvärmeprod!$B$1:$AG$1,0),FALSE)/1,0)-IFERROR(VLOOKUP($B257,'Slutlig allokering kvv'!$B$2:$AC$462,MATCH(H$3,'Slutlig allokering kvv'!$B$1:$AJ$1,0),FALSE)/1,0)</f>
        <v>0</v>
      </c>
      <c r="I257">
        <f>IFERROR(VLOOKUP($B257,Kraftvärmeprod!$B$1:$AH$479,MATCH(I$2,Kraftvärmeprod!$B$1:$AG$1,0),FALSE)/1,0)-IFERROR(VLOOKUP($B257,'Slutlig allokering kvv'!$B$2:$AC$462,MATCH(I$3,'Slutlig allokering kvv'!$B$1:$AJ$1,0),FALSE)/1,0)</f>
        <v>7.4544300000000008E-2</v>
      </c>
      <c r="J257">
        <f>IFERROR(VLOOKUP($B257,Kraftvärmeprod!$B$1:$AH$479,MATCH(J$2,Kraftvärmeprod!$B$1:$AG$1,0),FALSE)/1,0)-IFERROR(VLOOKUP($B257,'Slutlig allokering kvv'!$B$2:$AC$462,MATCH(J$3,'Slutlig allokering kvv'!$B$1:$AJ$1,0),FALSE)/1,0)</f>
        <v>0</v>
      </c>
      <c r="K257">
        <f>IFERROR(VLOOKUP($B257,Kraftvärmeprod!$B$1:$AH$479,MATCH(K$2,Kraftvärmeprod!$B$1:$AG$1,0),FALSE)/1,0)-IFERROR(VLOOKUP($B257,'Slutlig allokering kvv'!$B$2:$AC$462,MATCH(K$3,'Slutlig allokering kvv'!$B$1:$AJ$1,0),FALSE)/1,0)</f>
        <v>0</v>
      </c>
      <c r="L257">
        <f>IFERROR(VLOOKUP($B257,Kraftvärmeprod!$B$1:$AH$479,MATCH(L$2,Kraftvärmeprod!$B$1:$AG$1,0),FALSE)/1,0)-IFERROR(VLOOKUP($B257,'Slutlig allokering kvv'!$B$2:$AC$462,MATCH(L$3,'Slutlig allokering kvv'!$B$1:$AJ$1,0),FALSE)/1,0)</f>
        <v>30.411699999999996</v>
      </c>
      <c r="M257" s="40">
        <f>IFERROR(VLOOKUP($B257,Miljö!$B$1:$S$477,MATCH(M$2,Miljö!$B$1:$X$1,0),FALSE)/1,0)-IFERROR(VLOOKUP($B257,'Slutlig allokering kvv'!$B$2:$AC$462,MATCH(M$3,'Slutlig allokering kvv'!$B$1:$AJ$1,0),FALSE)/1,0)</f>
        <v>2.7976299999999998</v>
      </c>
      <c r="N257">
        <f>IFERROR(VLOOKUP($B257,Kraftvärmeprod!$B$1:$AH$479,MATCH(N$2,Kraftvärmeprod!$B$1:$AG$1,0),FALSE)/1,0)-IFERROR(VLOOKUP($B257,'Slutlig allokering kvv'!$B$2:$AC$462,MATCH(N$3,'Slutlig allokering kvv'!$B$1:$AJ$1,0),FALSE)/1,0)</f>
        <v>0</v>
      </c>
      <c r="O257">
        <f>IFERROR(VLOOKUP($B257,Kraftvärmeprod!$B$1:$AH$479,MATCH(O$2,Kraftvärmeprod!$B$1:$AG$1,0),FALSE)/1,0)-IFERROR(VLOOKUP($B257,'Slutlig allokering kvv'!$B$2:$AC$462,MATCH(O$3,'Slutlig allokering kvv'!$B$1:$AJ$1,0),FALSE)/1,0)</f>
        <v>0</v>
      </c>
      <c r="P257">
        <f>IFERROR(VLOOKUP($B257,Kraftvärmeprod!$B$1:$AH$479,MATCH(P$2,Kraftvärmeprod!$B$1:$AG$1,0),FALSE)/1,0)-IFERROR(VLOOKUP($B257,'Slutlig allokering kvv'!$B$2:$AC$462,MATCH(P$3,'Slutlig allokering kvv'!$B$1:$AJ$1,0),FALSE)/1,0)</f>
        <v>0</v>
      </c>
      <c r="Q257">
        <f>IFERROR(VLOOKUP($B257,Kraftvärmeprod!$B$1:$AH$479,MATCH(Q$2,Kraftvärmeprod!$B$1:$AG$1,0),FALSE)/1,0)-IFERROR(VLOOKUP($B257,'Slutlig allokering kvv'!$B$2:$AC$462,MATCH(Q$3,'Slutlig allokering kvv'!$B$1:$AJ$1,0),FALSE)/1,0)</f>
        <v>11.408700000000001</v>
      </c>
      <c r="R257">
        <f>IFERROR(VLOOKUP($B257,Kraftvärmeprod!$B$1:$AH$479,MATCH(R$2,Kraftvärmeprod!$B$1:$AG$1,0),FALSE)/1,0)-IFERROR(VLOOKUP($B257,'Slutlig allokering kvv'!$B$2:$AC$462,MATCH(R$3,'Slutlig allokering kvv'!$B$1:$AJ$1,0),FALSE)/1,0)</f>
        <v>6.6055600000000005</v>
      </c>
      <c r="S257">
        <f>IFERROR(VLOOKUP($B257,Kraftvärmeprod!$B$1:$AH$479,MATCH(S$2,Kraftvärmeprod!$B$1:$AG$1,0),FALSE)/1,0)-IFERROR(VLOOKUP($B257,'Slutlig allokering kvv'!$B$2:$AC$462,MATCH(S$3,'Slutlig allokering kvv'!$B$1:$AJ$1,0),FALSE)/1,0)</f>
        <v>0</v>
      </c>
      <c r="T257">
        <f>IFERROR(VLOOKUP($B257,Kraftvärmeprod!$B$1:$AH$479,MATCH(T$2,Kraftvärmeprod!$B$1:$AG$1,0),FALSE)/1,0)-IFERROR(VLOOKUP($B257,'Slutlig allokering kvv'!$B$2:$AC$462,MATCH(T$3,'Slutlig allokering kvv'!$B$1:$AJ$1,0),FALSE)/1,0)</f>
        <v>0</v>
      </c>
      <c r="U257">
        <f>IFERROR(VLOOKUP($B257,Kraftvärmeprod!$B$1:$AH$479,MATCH(U$2,Kraftvärmeprod!$B$1:$AG$1,0),FALSE)/1,0)-IFERROR(VLOOKUP($B257,'Slutlig allokering kvv'!$B$2:$AC$462,MATCH(U$3,'Slutlig allokering kvv'!$B$1:$AJ$1,0),FALSE)/1,0)</f>
        <v>17.9041</v>
      </c>
      <c r="V257">
        <f>IFERROR(VLOOKUP($B257,Kraftvärmeprod!$B$1:$AH$479,MATCH(V$2,Kraftvärmeprod!$B$1:$AG$1,0),FALSE)/1,0)-IFERROR(VLOOKUP($B257,'Slutlig allokering kvv'!$B$2:$AC$462,MATCH(V$3,'Slutlig allokering kvv'!$B$1:$AJ$1,0),FALSE)/1,0)</f>
        <v>0</v>
      </c>
      <c r="W257">
        <f>IFERROR(VLOOKUP($B257,Kraftvärmeprod!$B$1:$AH$479,MATCH(W$2,Kraftvärmeprod!$B$1:$AG$1,0),FALSE)/1,0)-IFERROR(VLOOKUP($B257,'Slutlig allokering kvv'!$B$2:$AC$462,MATCH(W$3,'Slutlig allokering kvv'!$B$1:$AJ$1,0),FALSE)/1,0)</f>
        <v>7.2599599999999986E-2</v>
      </c>
      <c r="X257">
        <f>IFERROR(VLOOKUP($B257,Kraftvärmeprod!$B$1:$AH$479,MATCH(X$2,Kraftvärmeprod!$B$1:$AG$1,0),FALSE)/1,0)-IFERROR(VLOOKUP($B257,'Slutlig allokering kvv'!$B$2:$AC$462,MATCH(X$3,'Slutlig allokering kvv'!$B$1:$AJ$1,0),FALSE)/1,0)</f>
        <v>0</v>
      </c>
      <c r="Y257">
        <f>IFERROR(VLOOKUP($B257,Kraftvärmeprod!$B$1:$AH$479,MATCH(Y$2,Kraftvärmeprod!$B$1:$AG$1,0),FALSE)/1,0)-IFERROR(VLOOKUP($B257,'Slutlig allokering kvv'!$B$2:$AC$462,MATCH(Y$3,'Slutlig allokering kvv'!$B$1:$AJ$1,0),FALSE)/1,0)</f>
        <v>0</v>
      </c>
      <c r="Z257">
        <f>IFERROR(VLOOKUP($B257,Kraftvärmeprod!$B$1:$AH$479,MATCH(Z$2,Kraftvärmeprod!$B$1:$AG$1,0),FALSE)/1,0)-IFERROR(VLOOKUP($B257,'Slutlig allokering kvv'!$B$2:$AC$462,MATCH(Z$3,'Slutlig allokering kvv'!$B$1:$AJ$1,0),FALSE)/1,0)</f>
        <v>0</v>
      </c>
      <c r="AA257">
        <f>IFERROR(VLOOKUP($B257,Kraftvärmeprod!$B$1:$AH$479,MATCH(AA$2,Kraftvärmeprod!$B$1:$AG$1,0),FALSE)/1,0)-IFERROR(VLOOKUP($B257,'Slutlig allokering kvv'!$B$2:$AC$462,MATCH(AA$3,'Slutlig allokering kvv'!$B$1:$AJ$1,0),FALSE)/1,0)</f>
        <v>0</v>
      </c>
      <c r="AB257">
        <f>IFERROR(VLOOKUP($B257,Kraftvärmeprod!$B$1:$AH$479,MATCH(AB$2,Kraftvärmeprod!$B$1:$AG$1,0),FALSE)/1,0)-IFERROR(VLOOKUP($B257,'Slutlig allokering kvv'!$B$2:$AC$462,MATCH(AB$3,'Slutlig allokering kvv'!$B$1:$AJ$1,0),FALSE)/1,0)</f>
        <v>0</v>
      </c>
      <c r="AE257">
        <f t="shared" si="6"/>
        <v>77.753803900000008</v>
      </c>
      <c r="AG257">
        <f>IFERROR(VLOOKUP(B257,'Slutlig allokering kvv'!$B$2:$AJ$462,MATCH("Summa justerad allokerad tillförd energi (utan hjälpel och rökgaskondensering):",'Slutlig allokering kvv'!$B$1:$AK$1,0),FALSE)/1,"")</f>
        <v>79.692196100000004</v>
      </c>
      <c r="AI257" s="23">
        <f>IFERROR(1-VLOOKUP(B257,'Slutlig allokering kvv'!$B$2:$AJ$462,MATCH("Andel av bränsle i kvv som allokerats till värme, exklusive rökgaskondensering och hjälpel",'Slutlig allokering kvv'!$B$1:$AK$1,0),FALSE),"")</f>
        <v>0.49384426343000143</v>
      </c>
      <c r="AK257" s="23">
        <f t="shared" si="7"/>
        <v>0.49384426343000137</v>
      </c>
    </row>
    <row r="258" spans="1:37" x14ac:dyDescent="0.25">
      <c r="A258" s="2" t="s">
        <v>357</v>
      </c>
      <c r="B258" s="2" t="s">
        <v>367</v>
      </c>
      <c r="C258" s="2" t="str">
        <f>IFERROR(VLOOKUP($B258,Kraftvärmeprod!$B$1:$AH$479,MATCH(C$3,Kraftvärmeprod!$B$1:$AG$1,0),FALSE)/1,"")</f>
        <v/>
      </c>
      <c r="D258" s="2" t="str">
        <f>IFERROR(VLOOKUP($B258,Kraftvärmeprod!$B$1:$AH$479,MATCH(D$3,Kraftvärmeprod!$B$1:$AG$1,0),FALSE)/1,"")</f>
        <v/>
      </c>
      <c r="E258">
        <f>IFERROR(VLOOKUP($B258,Kraftvärmeprod!$B$1:$AH$479,MATCH(E$2,Kraftvärmeprod!$B$1:$AG$1,0),FALSE)/1,0)-IFERROR(VLOOKUP($B258,'Slutlig allokering kvv'!$B$2:$AC$462,MATCH(E$3,'Slutlig allokering kvv'!$B$1:$AJ$1,0),FALSE)/1,0)</f>
        <v>0</v>
      </c>
      <c r="F258">
        <f>IFERROR(VLOOKUP($B258,Kraftvärmeprod!$B$1:$AH$479,MATCH(F$2,Kraftvärmeprod!$B$1:$AG$1,0),FALSE)/1,0)-IFERROR(VLOOKUP($B258,'Slutlig allokering kvv'!$B$2:$AC$462,MATCH(F$3,'Slutlig allokering kvv'!$B$1:$AJ$1,0),FALSE)/1,0)</f>
        <v>0</v>
      </c>
      <c r="G258">
        <f>IFERROR(VLOOKUP($B258,Kraftvärmeprod!$B$1:$AH$479,MATCH(G$2,Kraftvärmeprod!$B$1:$AG$1,0),FALSE)/1,0)-IFERROR(VLOOKUP($B258,'Slutlig allokering kvv'!$B$2:$AC$462,MATCH(G$3,'Slutlig allokering kvv'!$B$1:$AJ$1,0),FALSE)/1,0)</f>
        <v>0</v>
      </c>
      <c r="H258">
        <f>IFERROR(VLOOKUP($B258,Kraftvärmeprod!$B$1:$AH$479,MATCH(H$2,Kraftvärmeprod!$B$1:$AG$1,0),FALSE)/1,0)-IFERROR(VLOOKUP($B258,'Slutlig allokering kvv'!$B$2:$AC$462,MATCH(H$3,'Slutlig allokering kvv'!$B$1:$AJ$1,0),FALSE)/1,0)</f>
        <v>0</v>
      </c>
      <c r="I258">
        <f>IFERROR(VLOOKUP($B258,Kraftvärmeprod!$B$1:$AH$479,MATCH(I$2,Kraftvärmeprod!$B$1:$AG$1,0),FALSE)/1,0)-IFERROR(VLOOKUP($B258,'Slutlig allokering kvv'!$B$2:$AC$462,MATCH(I$3,'Slutlig allokering kvv'!$B$1:$AJ$1,0),FALSE)/1,0)</f>
        <v>0</v>
      </c>
      <c r="J258">
        <f>IFERROR(VLOOKUP($B258,Kraftvärmeprod!$B$1:$AH$479,MATCH(J$2,Kraftvärmeprod!$B$1:$AG$1,0),FALSE)/1,0)-IFERROR(VLOOKUP($B258,'Slutlig allokering kvv'!$B$2:$AC$462,MATCH(J$3,'Slutlig allokering kvv'!$B$1:$AJ$1,0),FALSE)/1,0)</f>
        <v>0</v>
      </c>
      <c r="K258">
        <f>IFERROR(VLOOKUP($B258,Kraftvärmeprod!$B$1:$AH$479,MATCH(K$2,Kraftvärmeprod!$B$1:$AG$1,0),FALSE)/1,0)-IFERROR(VLOOKUP($B258,'Slutlig allokering kvv'!$B$2:$AC$462,MATCH(K$3,'Slutlig allokering kvv'!$B$1:$AJ$1,0),FALSE)/1,0)</f>
        <v>0</v>
      </c>
      <c r="L258">
        <f>IFERROR(VLOOKUP($B258,Kraftvärmeprod!$B$1:$AH$479,MATCH(L$2,Kraftvärmeprod!$B$1:$AG$1,0),FALSE)/1,0)-IFERROR(VLOOKUP($B258,'Slutlig allokering kvv'!$B$2:$AC$462,MATCH(L$3,'Slutlig allokering kvv'!$B$1:$AJ$1,0),FALSE)/1,0)</f>
        <v>0</v>
      </c>
      <c r="M258" s="40">
        <f>IFERROR(VLOOKUP($B258,Miljö!$B$1:$S$477,MATCH(M$2,Miljö!$B$1:$X$1,0),FALSE)/1,0)-IFERROR(VLOOKUP($B258,'Slutlig allokering kvv'!$B$2:$AC$462,MATCH(M$3,'Slutlig allokering kvv'!$B$1:$AJ$1,0),FALSE)/1,0)</f>
        <v>0</v>
      </c>
      <c r="N258">
        <f>IFERROR(VLOOKUP($B258,Kraftvärmeprod!$B$1:$AH$479,MATCH(N$2,Kraftvärmeprod!$B$1:$AG$1,0),FALSE)/1,0)-IFERROR(VLOOKUP($B258,'Slutlig allokering kvv'!$B$2:$AC$462,MATCH(N$3,'Slutlig allokering kvv'!$B$1:$AJ$1,0),FALSE)/1,0)</f>
        <v>0</v>
      </c>
      <c r="O258">
        <f>IFERROR(VLOOKUP($B258,Kraftvärmeprod!$B$1:$AH$479,MATCH(O$2,Kraftvärmeprod!$B$1:$AG$1,0),FALSE)/1,0)-IFERROR(VLOOKUP($B258,'Slutlig allokering kvv'!$B$2:$AC$462,MATCH(O$3,'Slutlig allokering kvv'!$B$1:$AJ$1,0),FALSE)/1,0)</f>
        <v>0</v>
      </c>
      <c r="P258">
        <f>IFERROR(VLOOKUP($B258,Kraftvärmeprod!$B$1:$AH$479,MATCH(P$2,Kraftvärmeprod!$B$1:$AG$1,0),FALSE)/1,0)-IFERROR(VLOOKUP($B258,'Slutlig allokering kvv'!$B$2:$AC$462,MATCH(P$3,'Slutlig allokering kvv'!$B$1:$AJ$1,0),FALSE)/1,0)</f>
        <v>0</v>
      </c>
      <c r="Q258">
        <f>IFERROR(VLOOKUP($B258,Kraftvärmeprod!$B$1:$AH$479,MATCH(Q$2,Kraftvärmeprod!$B$1:$AG$1,0),FALSE)/1,0)-IFERROR(VLOOKUP($B258,'Slutlig allokering kvv'!$B$2:$AC$462,MATCH(Q$3,'Slutlig allokering kvv'!$B$1:$AJ$1,0),FALSE)/1,0)</f>
        <v>0</v>
      </c>
      <c r="R258">
        <f>IFERROR(VLOOKUP($B258,Kraftvärmeprod!$B$1:$AH$479,MATCH(R$2,Kraftvärmeprod!$B$1:$AG$1,0),FALSE)/1,0)-IFERROR(VLOOKUP($B258,'Slutlig allokering kvv'!$B$2:$AC$462,MATCH(R$3,'Slutlig allokering kvv'!$B$1:$AJ$1,0),FALSE)/1,0)</f>
        <v>0</v>
      </c>
      <c r="S258">
        <f>IFERROR(VLOOKUP($B258,Kraftvärmeprod!$B$1:$AH$479,MATCH(S$2,Kraftvärmeprod!$B$1:$AG$1,0),FALSE)/1,0)-IFERROR(VLOOKUP($B258,'Slutlig allokering kvv'!$B$2:$AC$462,MATCH(S$3,'Slutlig allokering kvv'!$B$1:$AJ$1,0),FALSE)/1,0)</f>
        <v>0</v>
      </c>
      <c r="T258">
        <f>IFERROR(VLOOKUP($B258,Kraftvärmeprod!$B$1:$AH$479,MATCH(T$2,Kraftvärmeprod!$B$1:$AG$1,0),FALSE)/1,0)-IFERROR(VLOOKUP($B258,'Slutlig allokering kvv'!$B$2:$AC$462,MATCH(T$3,'Slutlig allokering kvv'!$B$1:$AJ$1,0),FALSE)/1,0)</f>
        <v>0</v>
      </c>
      <c r="U258">
        <f>IFERROR(VLOOKUP($B258,Kraftvärmeprod!$B$1:$AH$479,MATCH(U$2,Kraftvärmeprod!$B$1:$AG$1,0),FALSE)/1,0)-IFERROR(VLOOKUP($B258,'Slutlig allokering kvv'!$B$2:$AC$462,MATCH(U$3,'Slutlig allokering kvv'!$B$1:$AJ$1,0),FALSE)/1,0)</f>
        <v>0</v>
      </c>
      <c r="V258">
        <f>IFERROR(VLOOKUP($B258,Kraftvärmeprod!$B$1:$AH$479,MATCH(V$2,Kraftvärmeprod!$B$1:$AG$1,0),FALSE)/1,0)-IFERROR(VLOOKUP($B258,'Slutlig allokering kvv'!$B$2:$AC$462,MATCH(V$3,'Slutlig allokering kvv'!$B$1:$AJ$1,0),FALSE)/1,0)</f>
        <v>0</v>
      </c>
      <c r="W258">
        <f>IFERROR(VLOOKUP($B258,Kraftvärmeprod!$B$1:$AH$479,MATCH(W$2,Kraftvärmeprod!$B$1:$AG$1,0),FALSE)/1,0)-IFERROR(VLOOKUP($B258,'Slutlig allokering kvv'!$B$2:$AC$462,MATCH(W$3,'Slutlig allokering kvv'!$B$1:$AJ$1,0),FALSE)/1,0)</f>
        <v>0</v>
      </c>
      <c r="X258">
        <f>IFERROR(VLOOKUP($B258,Kraftvärmeprod!$B$1:$AH$479,MATCH(X$2,Kraftvärmeprod!$B$1:$AG$1,0),FALSE)/1,0)-IFERROR(VLOOKUP($B258,'Slutlig allokering kvv'!$B$2:$AC$462,MATCH(X$3,'Slutlig allokering kvv'!$B$1:$AJ$1,0),FALSE)/1,0)</f>
        <v>0</v>
      </c>
      <c r="Y258">
        <f>IFERROR(VLOOKUP($B258,Kraftvärmeprod!$B$1:$AH$479,MATCH(Y$2,Kraftvärmeprod!$B$1:$AG$1,0),FALSE)/1,0)-IFERROR(VLOOKUP($B258,'Slutlig allokering kvv'!$B$2:$AC$462,MATCH(Y$3,'Slutlig allokering kvv'!$B$1:$AJ$1,0),FALSE)/1,0)</f>
        <v>0</v>
      </c>
      <c r="Z258">
        <f>IFERROR(VLOOKUP($B258,Kraftvärmeprod!$B$1:$AH$479,MATCH(Z$2,Kraftvärmeprod!$B$1:$AG$1,0),FALSE)/1,0)-IFERROR(VLOOKUP($B258,'Slutlig allokering kvv'!$B$2:$AC$462,MATCH(Z$3,'Slutlig allokering kvv'!$B$1:$AJ$1,0),FALSE)/1,0)</f>
        <v>0</v>
      </c>
      <c r="AA258">
        <f>IFERROR(VLOOKUP($B258,Kraftvärmeprod!$B$1:$AH$479,MATCH(AA$2,Kraftvärmeprod!$B$1:$AG$1,0),FALSE)/1,0)-IFERROR(VLOOKUP($B258,'Slutlig allokering kvv'!$B$2:$AC$462,MATCH(AA$3,'Slutlig allokering kvv'!$B$1:$AJ$1,0),FALSE)/1,0)</f>
        <v>0</v>
      </c>
      <c r="AB258">
        <f>IFERROR(VLOOKUP($B258,Kraftvärmeprod!$B$1:$AH$479,MATCH(AB$2,Kraftvärmeprod!$B$1:$AG$1,0),FALSE)/1,0)-IFERROR(VLOOKUP($B258,'Slutlig allokering kvv'!$B$2:$AC$462,MATCH(AB$3,'Slutlig allokering kvv'!$B$1:$AJ$1,0),FALSE)/1,0)</f>
        <v>0</v>
      </c>
      <c r="AE258">
        <f t="shared" si="6"/>
        <v>0</v>
      </c>
      <c r="AG258">
        <f>IFERROR(VLOOKUP(B258,'Slutlig allokering kvv'!$B$2:$AJ$462,MATCH("Summa justerad allokerad tillförd energi (utan hjälpel och rökgaskondensering):",'Slutlig allokering kvv'!$B$1:$AK$1,0),FALSE)/1,"")</f>
        <v>0</v>
      </c>
      <c r="AI258" s="23" t="str">
        <f>IFERROR(1-VLOOKUP(B258,'Slutlig allokering kvv'!$B$2:$AJ$462,MATCH("Andel av bränsle i kvv som allokerats till värme, exklusive rökgaskondensering och hjälpel",'Slutlig allokering kvv'!$B$1:$AK$1,0),FALSE),"")</f>
        <v/>
      </c>
      <c r="AK258" s="23" t="str">
        <f t="shared" si="7"/>
        <v/>
      </c>
    </row>
    <row r="259" spans="1:37" x14ac:dyDescent="0.25">
      <c r="A259" s="2" t="s">
        <v>357</v>
      </c>
      <c r="B259" s="2" t="s">
        <v>368</v>
      </c>
      <c r="C259" s="2">
        <f>IFERROR(VLOOKUP($B259,Kraftvärmeprod!$B$1:$AH$479,MATCH(C$3,Kraftvärmeprod!$B$1:$AG$1,0),FALSE)/1,"")</f>
        <v>70.900000000000006</v>
      </c>
      <c r="D259" s="2">
        <f>IFERROR(VLOOKUP($B259,Kraftvärmeprod!$B$1:$AH$479,MATCH(D$3,Kraftvärmeprod!$B$1:$AG$1,0),FALSE)/1,"")</f>
        <v>14.467000000000001</v>
      </c>
      <c r="E259">
        <f>IFERROR(VLOOKUP($B259,Kraftvärmeprod!$B$1:$AH$479,MATCH(E$2,Kraftvärmeprod!$B$1:$AG$1,0),FALSE)/1,0)-IFERROR(VLOOKUP($B259,'Slutlig allokering kvv'!$B$2:$AC$462,MATCH(E$3,'Slutlig allokering kvv'!$B$1:$AJ$1,0),FALSE)/1,0)</f>
        <v>0</v>
      </c>
      <c r="F259">
        <f>IFERROR(VLOOKUP($B259,Kraftvärmeprod!$B$1:$AH$479,MATCH(F$2,Kraftvärmeprod!$B$1:$AG$1,0),FALSE)/1,0)-IFERROR(VLOOKUP($B259,'Slutlig allokering kvv'!$B$2:$AC$462,MATCH(F$3,'Slutlig allokering kvv'!$B$1:$AJ$1,0),FALSE)/1,0)</f>
        <v>0</v>
      </c>
      <c r="G259">
        <f>IFERROR(VLOOKUP($B259,Kraftvärmeprod!$B$1:$AH$479,MATCH(G$2,Kraftvärmeprod!$B$1:$AG$1,0),FALSE)/1,0)-IFERROR(VLOOKUP($B259,'Slutlig allokering kvv'!$B$2:$AC$462,MATCH(G$3,'Slutlig allokering kvv'!$B$1:$AJ$1,0),FALSE)/1,0)</f>
        <v>20.1584</v>
      </c>
      <c r="H259">
        <f>IFERROR(VLOOKUP($B259,Kraftvärmeprod!$B$1:$AH$479,MATCH(H$2,Kraftvärmeprod!$B$1:$AG$1,0),FALSE)/1,0)-IFERROR(VLOOKUP($B259,'Slutlig allokering kvv'!$B$2:$AC$462,MATCH(H$3,'Slutlig allokering kvv'!$B$1:$AJ$1,0),FALSE)/1,0)</f>
        <v>0</v>
      </c>
      <c r="I259">
        <f>IFERROR(VLOOKUP($B259,Kraftvärmeprod!$B$1:$AH$479,MATCH(I$2,Kraftvärmeprod!$B$1:$AG$1,0),FALSE)/1,0)-IFERROR(VLOOKUP($B259,'Slutlig allokering kvv'!$B$2:$AC$462,MATCH(I$3,'Slutlig allokering kvv'!$B$1:$AJ$1,0),FALSE)/1,0)</f>
        <v>0.14549200000000001</v>
      </c>
      <c r="J259">
        <f>IFERROR(VLOOKUP($B259,Kraftvärmeprod!$B$1:$AH$479,MATCH(J$2,Kraftvärmeprod!$B$1:$AG$1,0),FALSE)/1,0)-IFERROR(VLOOKUP($B259,'Slutlig allokering kvv'!$B$2:$AC$462,MATCH(J$3,'Slutlig allokering kvv'!$B$1:$AJ$1,0),FALSE)/1,0)</f>
        <v>0</v>
      </c>
      <c r="K259">
        <f>IFERROR(VLOOKUP($B259,Kraftvärmeprod!$B$1:$AH$479,MATCH(K$2,Kraftvärmeprod!$B$1:$AG$1,0),FALSE)/1,0)-IFERROR(VLOOKUP($B259,'Slutlig allokering kvv'!$B$2:$AC$462,MATCH(K$3,'Slutlig allokering kvv'!$B$1:$AJ$1,0),FALSE)/1,0)</f>
        <v>0</v>
      </c>
      <c r="L259">
        <f>IFERROR(VLOOKUP($B259,Kraftvärmeprod!$B$1:$AH$479,MATCH(L$2,Kraftvärmeprod!$B$1:$AG$1,0),FALSE)/1,0)-IFERROR(VLOOKUP($B259,'Slutlig allokering kvv'!$B$2:$AC$462,MATCH(L$3,'Slutlig allokering kvv'!$B$1:$AJ$1,0),FALSE)/1,0)</f>
        <v>0</v>
      </c>
      <c r="M259" s="40">
        <f>IFERROR(VLOOKUP($B259,Miljö!$B$1:$S$477,MATCH(M$2,Miljö!$B$1:$X$1,0),FALSE)/1,0)-IFERROR(VLOOKUP($B259,'Slutlig allokering kvv'!$B$2:$AC$462,MATCH(M$3,'Slutlig allokering kvv'!$B$1:$AJ$1,0),FALSE)/1,0)</f>
        <v>1.04511</v>
      </c>
      <c r="N259">
        <f>IFERROR(VLOOKUP($B259,Kraftvärmeprod!$B$1:$AH$479,MATCH(N$2,Kraftvärmeprod!$B$1:$AG$1,0),FALSE)/1,0)-IFERROR(VLOOKUP($B259,'Slutlig allokering kvv'!$B$2:$AC$462,MATCH(N$3,'Slutlig allokering kvv'!$B$1:$AJ$1,0),FALSE)/1,0)</f>
        <v>0</v>
      </c>
      <c r="O259">
        <f>IFERROR(VLOOKUP($B259,Kraftvärmeprod!$B$1:$AH$479,MATCH(O$2,Kraftvärmeprod!$B$1:$AG$1,0),FALSE)/1,0)-IFERROR(VLOOKUP($B259,'Slutlig allokering kvv'!$B$2:$AC$462,MATCH(O$3,'Slutlig allokering kvv'!$B$1:$AJ$1,0),FALSE)/1,0)</f>
        <v>0</v>
      </c>
      <c r="P259">
        <f>IFERROR(VLOOKUP($B259,Kraftvärmeprod!$B$1:$AH$479,MATCH(P$2,Kraftvärmeprod!$B$1:$AG$1,0),FALSE)/1,0)-IFERROR(VLOOKUP($B259,'Slutlig allokering kvv'!$B$2:$AC$462,MATCH(P$3,'Slutlig allokering kvv'!$B$1:$AJ$1,0),FALSE)/1,0)</f>
        <v>0</v>
      </c>
      <c r="Q259">
        <f>IFERROR(VLOOKUP($B259,Kraftvärmeprod!$B$1:$AH$479,MATCH(Q$2,Kraftvärmeprod!$B$1:$AG$1,0),FALSE)/1,0)-IFERROR(VLOOKUP($B259,'Slutlig allokering kvv'!$B$2:$AC$462,MATCH(Q$3,'Slutlig allokering kvv'!$B$1:$AJ$1,0),FALSE)/1,0)</f>
        <v>10.854599999999998</v>
      </c>
      <c r="R259">
        <f>IFERROR(VLOOKUP($B259,Kraftvärmeprod!$B$1:$AH$479,MATCH(R$2,Kraftvärmeprod!$B$1:$AG$1,0),FALSE)/1,0)-IFERROR(VLOOKUP($B259,'Slutlig allokering kvv'!$B$2:$AC$462,MATCH(R$3,'Slutlig allokering kvv'!$B$1:$AJ$1,0),FALSE)/1,0)</f>
        <v>0</v>
      </c>
      <c r="S259">
        <f>IFERROR(VLOOKUP($B259,Kraftvärmeprod!$B$1:$AH$479,MATCH(S$2,Kraftvärmeprod!$B$1:$AG$1,0),FALSE)/1,0)-IFERROR(VLOOKUP($B259,'Slutlig allokering kvv'!$B$2:$AC$462,MATCH(S$3,'Slutlig allokering kvv'!$B$1:$AJ$1,0),FALSE)/1,0)</f>
        <v>0</v>
      </c>
      <c r="T259">
        <f>IFERROR(VLOOKUP($B259,Kraftvärmeprod!$B$1:$AH$479,MATCH(T$2,Kraftvärmeprod!$B$1:$AG$1,0),FALSE)/1,0)-IFERROR(VLOOKUP($B259,'Slutlig allokering kvv'!$B$2:$AC$462,MATCH(T$3,'Slutlig allokering kvv'!$B$1:$AJ$1,0),FALSE)/1,0)</f>
        <v>0</v>
      </c>
      <c r="U259">
        <f>IFERROR(VLOOKUP($B259,Kraftvärmeprod!$B$1:$AH$479,MATCH(U$2,Kraftvärmeprod!$B$1:$AG$1,0),FALSE)/1,0)-IFERROR(VLOOKUP($B259,'Slutlig allokering kvv'!$B$2:$AC$462,MATCH(U$3,'Slutlig allokering kvv'!$B$1:$AJ$1,0),FALSE)/1,0)</f>
        <v>0</v>
      </c>
      <c r="V259">
        <f>IFERROR(VLOOKUP($B259,Kraftvärmeprod!$B$1:$AH$479,MATCH(V$2,Kraftvärmeprod!$B$1:$AG$1,0),FALSE)/1,0)-IFERROR(VLOOKUP($B259,'Slutlig allokering kvv'!$B$2:$AC$462,MATCH(V$3,'Slutlig allokering kvv'!$B$1:$AJ$1,0),FALSE)/1,0)</f>
        <v>0</v>
      </c>
      <c r="W259">
        <f>IFERROR(VLOOKUP($B259,Kraftvärmeprod!$B$1:$AH$479,MATCH(W$2,Kraftvärmeprod!$B$1:$AG$1,0),FALSE)/1,0)-IFERROR(VLOOKUP($B259,'Slutlig allokering kvv'!$B$2:$AC$462,MATCH(W$3,'Slutlig allokering kvv'!$B$1:$AJ$1,0),FALSE)/1,0)</f>
        <v>1.5122100000000001</v>
      </c>
      <c r="X259">
        <f>IFERROR(VLOOKUP($B259,Kraftvärmeprod!$B$1:$AH$479,MATCH(X$2,Kraftvärmeprod!$B$1:$AG$1,0),FALSE)/1,0)-IFERROR(VLOOKUP($B259,'Slutlig allokering kvv'!$B$2:$AC$462,MATCH(X$3,'Slutlig allokering kvv'!$B$1:$AJ$1,0),FALSE)/1,0)</f>
        <v>0</v>
      </c>
      <c r="Y259">
        <f>IFERROR(VLOOKUP($B259,Kraftvärmeprod!$B$1:$AH$479,MATCH(Y$2,Kraftvärmeprod!$B$1:$AG$1,0),FALSE)/1,0)-IFERROR(VLOOKUP($B259,'Slutlig allokering kvv'!$B$2:$AC$462,MATCH(Y$3,'Slutlig allokering kvv'!$B$1:$AJ$1,0),FALSE)/1,0)</f>
        <v>0</v>
      </c>
      <c r="Z259">
        <f>IFERROR(VLOOKUP($B259,Kraftvärmeprod!$B$1:$AH$479,MATCH(Z$2,Kraftvärmeprod!$B$1:$AG$1,0),FALSE)/1,0)-IFERROR(VLOOKUP($B259,'Slutlig allokering kvv'!$B$2:$AC$462,MATCH(Z$3,'Slutlig allokering kvv'!$B$1:$AJ$1,0),FALSE)/1,0)</f>
        <v>0</v>
      </c>
      <c r="AA259">
        <f>IFERROR(VLOOKUP($B259,Kraftvärmeprod!$B$1:$AH$479,MATCH(AA$2,Kraftvärmeprod!$B$1:$AG$1,0),FALSE)/1,0)-IFERROR(VLOOKUP($B259,'Slutlig allokering kvv'!$B$2:$AC$462,MATCH(AA$3,'Slutlig allokering kvv'!$B$1:$AJ$1,0),FALSE)/1,0)</f>
        <v>0</v>
      </c>
      <c r="AB259">
        <f>IFERROR(VLOOKUP($B259,Kraftvärmeprod!$B$1:$AH$479,MATCH(AB$2,Kraftvärmeprod!$B$1:$AG$1,0),FALSE)/1,0)-IFERROR(VLOOKUP($B259,'Slutlig allokering kvv'!$B$2:$AC$462,MATCH(AB$3,'Slutlig allokering kvv'!$B$1:$AJ$1,0),FALSE)/1,0)</f>
        <v>0</v>
      </c>
      <c r="AE259">
        <f t="shared" si="6"/>
        <v>32.670702000000006</v>
      </c>
      <c r="AG259">
        <f>IFERROR(VLOOKUP(B259,'Slutlig allokering kvv'!$B$2:$AJ$462,MATCH("Summa justerad allokerad tillförd energi (utan hjälpel och rökgaskondensering):",'Slutlig allokering kvv'!$B$1:$AK$1,0),FALSE)/1,"")</f>
        <v>61.517297999999997</v>
      </c>
      <c r="AI259" s="23">
        <f>IFERROR(1-VLOOKUP(B259,'Slutlig allokering kvv'!$B$2:$AJ$462,MATCH("Andel av bränsle i kvv som allokerats till värme, exklusive rökgaskondensering och hjälpel",'Slutlig allokering kvv'!$B$1:$AK$1,0),FALSE),"")</f>
        <v>0.34686692572302202</v>
      </c>
      <c r="AK259" s="23">
        <f t="shared" si="7"/>
        <v>0.34686692572302208</v>
      </c>
    </row>
    <row r="260" spans="1:37" x14ac:dyDescent="0.25">
      <c r="A260" s="2" t="s">
        <v>357</v>
      </c>
      <c r="B260" s="2" t="s">
        <v>369</v>
      </c>
      <c r="C260" s="2" t="str">
        <f>IFERROR(VLOOKUP($B260,Kraftvärmeprod!$B$1:$AH$479,MATCH(C$3,Kraftvärmeprod!$B$1:$AG$1,0),FALSE)/1,"")</f>
        <v/>
      </c>
      <c r="D260" s="2" t="str">
        <f>IFERROR(VLOOKUP($B260,Kraftvärmeprod!$B$1:$AH$479,MATCH(D$3,Kraftvärmeprod!$B$1:$AG$1,0),FALSE)/1,"")</f>
        <v/>
      </c>
      <c r="E260">
        <f>IFERROR(VLOOKUP($B260,Kraftvärmeprod!$B$1:$AH$479,MATCH(E$2,Kraftvärmeprod!$B$1:$AG$1,0),FALSE)/1,0)-IFERROR(VLOOKUP($B260,'Slutlig allokering kvv'!$B$2:$AC$462,MATCH(E$3,'Slutlig allokering kvv'!$B$1:$AJ$1,0),FALSE)/1,0)</f>
        <v>0</v>
      </c>
      <c r="F260">
        <f>IFERROR(VLOOKUP($B260,Kraftvärmeprod!$B$1:$AH$479,MATCH(F$2,Kraftvärmeprod!$B$1:$AG$1,0),FALSE)/1,0)-IFERROR(VLOOKUP($B260,'Slutlig allokering kvv'!$B$2:$AC$462,MATCH(F$3,'Slutlig allokering kvv'!$B$1:$AJ$1,0),FALSE)/1,0)</f>
        <v>0</v>
      </c>
      <c r="G260">
        <f>IFERROR(VLOOKUP($B260,Kraftvärmeprod!$B$1:$AH$479,MATCH(G$2,Kraftvärmeprod!$B$1:$AG$1,0),FALSE)/1,0)-IFERROR(VLOOKUP($B260,'Slutlig allokering kvv'!$B$2:$AC$462,MATCH(G$3,'Slutlig allokering kvv'!$B$1:$AJ$1,0),FALSE)/1,0)</f>
        <v>0</v>
      </c>
      <c r="H260">
        <f>IFERROR(VLOOKUP($B260,Kraftvärmeprod!$B$1:$AH$479,MATCH(H$2,Kraftvärmeprod!$B$1:$AG$1,0),FALSE)/1,0)-IFERROR(VLOOKUP($B260,'Slutlig allokering kvv'!$B$2:$AC$462,MATCH(H$3,'Slutlig allokering kvv'!$B$1:$AJ$1,0),FALSE)/1,0)</f>
        <v>0</v>
      </c>
      <c r="I260">
        <f>IFERROR(VLOOKUP($B260,Kraftvärmeprod!$B$1:$AH$479,MATCH(I$2,Kraftvärmeprod!$B$1:$AG$1,0),FALSE)/1,0)-IFERROR(VLOOKUP($B260,'Slutlig allokering kvv'!$B$2:$AC$462,MATCH(I$3,'Slutlig allokering kvv'!$B$1:$AJ$1,0),FALSE)/1,0)</f>
        <v>0</v>
      </c>
      <c r="J260">
        <f>IFERROR(VLOOKUP($B260,Kraftvärmeprod!$B$1:$AH$479,MATCH(J$2,Kraftvärmeprod!$B$1:$AG$1,0),FALSE)/1,0)-IFERROR(VLOOKUP($B260,'Slutlig allokering kvv'!$B$2:$AC$462,MATCH(J$3,'Slutlig allokering kvv'!$B$1:$AJ$1,0),FALSE)/1,0)</f>
        <v>0</v>
      </c>
      <c r="K260">
        <f>IFERROR(VLOOKUP($B260,Kraftvärmeprod!$B$1:$AH$479,MATCH(K$2,Kraftvärmeprod!$B$1:$AG$1,0),FALSE)/1,0)-IFERROR(VLOOKUP($B260,'Slutlig allokering kvv'!$B$2:$AC$462,MATCH(K$3,'Slutlig allokering kvv'!$B$1:$AJ$1,0),FALSE)/1,0)</f>
        <v>0</v>
      </c>
      <c r="L260">
        <f>IFERROR(VLOOKUP($B260,Kraftvärmeprod!$B$1:$AH$479,MATCH(L$2,Kraftvärmeprod!$B$1:$AG$1,0),FALSE)/1,0)-IFERROR(VLOOKUP($B260,'Slutlig allokering kvv'!$B$2:$AC$462,MATCH(L$3,'Slutlig allokering kvv'!$B$1:$AJ$1,0),FALSE)/1,0)</f>
        <v>0</v>
      </c>
      <c r="M260" s="40">
        <f>IFERROR(VLOOKUP($B260,Miljö!$B$1:$S$477,MATCH(M$2,Miljö!$B$1:$X$1,0),FALSE)/1,0)-IFERROR(VLOOKUP($B260,'Slutlig allokering kvv'!$B$2:$AC$462,MATCH(M$3,'Slutlig allokering kvv'!$B$1:$AJ$1,0),FALSE)/1,0)</f>
        <v>0</v>
      </c>
      <c r="N260">
        <f>IFERROR(VLOOKUP($B260,Kraftvärmeprod!$B$1:$AH$479,MATCH(N$2,Kraftvärmeprod!$B$1:$AG$1,0),FALSE)/1,0)-IFERROR(VLOOKUP($B260,'Slutlig allokering kvv'!$B$2:$AC$462,MATCH(N$3,'Slutlig allokering kvv'!$B$1:$AJ$1,0),FALSE)/1,0)</f>
        <v>0</v>
      </c>
      <c r="O260">
        <f>IFERROR(VLOOKUP($B260,Kraftvärmeprod!$B$1:$AH$479,MATCH(O$2,Kraftvärmeprod!$B$1:$AG$1,0),FALSE)/1,0)-IFERROR(VLOOKUP($B260,'Slutlig allokering kvv'!$B$2:$AC$462,MATCH(O$3,'Slutlig allokering kvv'!$B$1:$AJ$1,0),FALSE)/1,0)</f>
        <v>0</v>
      </c>
      <c r="P260">
        <f>IFERROR(VLOOKUP($B260,Kraftvärmeprod!$B$1:$AH$479,MATCH(P$2,Kraftvärmeprod!$B$1:$AG$1,0),FALSE)/1,0)-IFERROR(VLOOKUP($B260,'Slutlig allokering kvv'!$B$2:$AC$462,MATCH(P$3,'Slutlig allokering kvv'!$B$1:$AJ$1,0),FALSE)/1,0)</f>
        <v>0</v>
      </c>
      <c r="Q260">
        <f>IFERROR(VLOOKUP($B260,Kraftvärmeprod!$B$1:$AH$479,MATCH(Q$2,Kraftvärmeprod!$B$1:$AG$1,0),FALSE)/1,0)-IFERROR(VLOOKUP($B260,'Slutlig allokering kvv'!$B$2:$AC$462,MATCH(Q$3,'Slutlig allokering kvv'!$B$1:$AJ$1,0),FALSE)/1,0)</f>
        <v>0</v>
      </c>
      <c r="R260">
        <f>IFERROR(VLOOKUP($B260,Kraftvärmeprod!$B$1:$AH$479,MATCH(R$2,Kraftvärmeprod!$B$1:$AG$1,0),FALSE)/1,0)-IFERROR(VLOOKUP($B260,'Slutlig allokering kvv'!$B$2:$AC$462,MATCH(R$3,'Slutlig allokering kvv'!$B$1:$AJ$1,0),FALSE)/1,0)</f>
        <v>0</v>
      </c>
      <c r="S260">
        <f>IFERROR(VLOOKUP($B260,Kraftvärmeprod!$B$1:$AH$479,MATCH(S$2,Kraftvärmeprod!$B$1:$AG$1,0),FALSE)/1,0)-IFERROR(VLOOKUP($B260,'Slutlig allokering kvv'!$B$2:$AC$462,MATCH(S$3,'Slutlig allokering kvv'!$B$1:$AJ$1,0),FALSE)/1,0)</f>
        <v>0</v>
      </c>
      <c r="T260">
        <f>IFERROR(VLOOKUP($B260,Kraftvärmeprod!$B$1:$AH$479,MATCH(T$2,Kraftvärmeprod!$B$1:$AG$1,0),FALSE)/1,0)-IFERROR(VLOOKUP($B260,'Slutlig allokering kvv'!$B$2:$AC$462,MATCH(T$3,'Slutlig allokering kvv'!$B$1:$AJ$1,0),FALSE)/1,0)</f>
        <v>0</v>
      </c>
      <c r="U260">
        <f>IFERROR(VLOOKUP($B260,Kraftvärmeprod!$B$1:$AH$479,MATCH(U$2,Kraftvärmeprod!$B$1:$AG$1,0),FALSE)/1,0)-IFERROR(VLOOKUP($B260,'Slutlig allokering kvv'!$B$2:$AC$462,MATCH(U$3,'Slutlig allokering kvv'!$B$1:$AJ$1,0),FALSE)/1,0)</f>
        <v>0</v>
      </c>
      <c r="V260">
        <f>IFERROR(VLOOKUP($B260,Kraftvärmeprod!$B$1:$AH$479,MATCH(V$2,Kraftvärmeprod!$B$1:$AG$1,0),FALSE)/1,0)-IFERROR(VLOOKUP($B260,'Slutlig allokering kvv'!$B$2:$AC$462,MATCH(V$3,'Slutlig allokering kvv'!$B$1:$AJ$1,0),FALSE)/1,0)</f>
        <v>0</v>
      </c>
      <c r="W260">
        <f>IFERROR(VLOOKUP($B260,Kraftvärmeprod!$B$1:$AH$479,MATCH(W$2,Kraftvärmeprod!$B$1:$AG$1,0),FALSE)/1,0)-IFERROR(VLOOKUP($B260,'Slutlig allokering kvv'!$B$2:$AC$462,MATCH(W$3,'Slutlig allokering kvv'!$B$1:$AJ$1,0),FALSE)/1,0)</f>
        <v>0</v>
      </c>
      <c r="X260">
        <f>IFERROR(VLOOKUP($B260,Kraftvärmeprod!$B$1:$AH$479,MATCH(X$2,Kraftvärmeprod!$B$1:$AG$1,0),FALSE)/1,0)-IFERROR(VLOOKUP($B260,'Slutlig allokering kvv'!$B$2:$AC$462,MATCH(X$3,'Slutlig allokering kvv'!$B$1:$AJ$1,0),FALSE)/1,0)</f>
        <v>0</v>
      </c>
      <c r="Y260">
        <f>IFERROR(VLOOKUP($B260,Kraftvärmeprod!$B$1:$AH$479,MATCH(Y$2,Kraftvärmeprod!$B$1:$AG$1,0),FALSE)/1,0)-IFERROR(VLOOKUP($B260,'Slutlig allokering kvv'!$B$2:$AC$462,MATCH(Y$3,'Slutlig allokering kvv'!$B$1:$AJ$1,0),FALSE)/1,0)</f>
        <v>0</v>
      </c>
      <c r="Z260">
        <f>IFERROR(VLOOKUP($B260,Kraftvärmeprod!$B$1:$AH$479,MATCH(Z$2,Kraftvärmeprod!$B$1:$AG$1,0),FALSE)/1,0)-IFERROR(VLOOKUP($B260,'Slutlig allokering kvv'!$B$2:$AC$462,MATCH(Z$3,'Slutlig allokering kvv'!$B$1:$AJ$1,0),FALSE)/1,0)</f>
        <v>0</v>
      </c>
      <c r="AA260">
        <f>IFERROR(VLOOKUP($B260,Kraftvärmeprod!$B$1:$AH$479,MATCH(AA$2,Kraftvärmeprod!$B$1:$AG$1,0),FALSE)/1,0)-IFERROR(VLOOKUP($B260,'Slutlig allokering kvv'!$B$2:$AC$462,MATCH(AA$3,'Slutlig allokering kvv'!$B$1:$AJ$1,0),FALSE)/1,0)</f>
        <v>0</v>
      </c>
      <c r="AB260">
        <f>IFERROR(VLOOKUP($B260,Kraftvärmeprod!$B$1:$AH$479,MATCH(AB$2,Kraftvärmeprod!$B$1:$AG$1,0),FALSE)/1,0)-IFERROR(VLOOKUP($B260,'Slutlig allokering kvv'!$B$2:$AC$462,MATCH(AB$3,'Slutlig allokering kvv'!$B$1:$AJ$1,0),FALSE)/1,0)</f>
        <v>0</v>
      </c>
      <c r="AE260">
        <f t="shared" si="6"/>
        <v>0</v>
      </c>
      <c r="AG260">
        <f>IFERROR(VLOOKUP(B260,'Slutlig allokering kvv'!$B$2:$AJ$462,MATCH("Summa justerad allokerad tillförd energi (utan hjälpel och rökgaskondensering):",'Slutlig allokering kvv'!$B$1:$AK$1,0),FALSE)/1,"")</f>
        <v>0</v>
      </c>
      <c r="AI260" s="23" t="str">
        <f>IFERROR(1-VLOOKUP(B260,'Slutlig allokering kvv'!$B$2:$AJ$462,MATCH("Andel av bränsle i kvv som allokerats till värme, exklusive rökgaskondensering och hjälpel",'Slutlig allokering kvv'!$B$1:$AK$1,0),FALSE),"")</f>
        <v/>
      </c>
      <c r="AK260" s="23" t="str">
        <f t="shared" si="7"/>
        <v/>
      </c>
    </row>
    <row r="261" spans="1:37" x14ac:dyDescent="0.25">
      <c r="A261" s="2" t="s">
        <v>357</v>
      </c>
      <c r="B261" s="2" t="s">
        <v>370</v>
      </c>
      <c r="C261" s="2" t="str">
        <f>IFERROR(VLOOKUP($B261,Kraftvärmeprod!$B$1:$AH$479,MATCH(C$3,Kraftvärmeprod!$B$1:$AG$1,0),FALSE)/1,"")</f>
        <v/>
      </c>
      <c r="D261" s="2" t="str">
        <f>IFERROR(VLOOKUP($B261,Kraftvärmeprod!$B$1:$AH$479,MATCH(D$3,Kraftvärmeprod!$B$1:$AG$1,0),FALSE)/1,"")</f>
        <v/>
      </c>
      <c r="E261">
        <f>IFERROR(VLOOKUP($B261,Kraftvärmeprod!$B$1:$AH$479,MATCH(E$2,Kraftvärmeprod!$B$1:$AG$1,0),FALSE)/1,0)-IFERROR(VLOOKUP($B261,'Slutlig allokering kvv'!$B$2:$AC$462,MATCH(E$3,'Slutlig allokering kvv'!$B$1:$AJ$1,0),FALSE)/1,0)</f>
        <v>0</v>
      </c>
      <c r="F261">
        <f>IFERROR(VLOOKUP($B261,Kraftvärmeprod!$B$1:$AH$479,MATCH(F$2,Kraftvärmeprod!$B$1:$AG$1,0),FALSE)/1,0)-IFERROR(VLOOKUP($B261,'Slutlig allokering kvv'!$B$2:$AC$462,MATCH(F$3,'Slutlig allokering kvv'!$B$1:$AJ$1,0),FALSE)/1,0)</f>
        <v>0</v>
      </c>
      <c r="G261">
        <f>IFERROR(VLOOKUP($B261,Kraftvärmeprod!$B$1:$AH$479,MATCH(G$2,Kraftvärmeprod!$B$1:$AG$1,0),FALSE)/1,0)-IFERROR(VLOOKUP($B261,'Slutlig allokering kvv'!$B$2:$AC$462,MATCH(G$3,'Slutlig allokering kvv'!$B$1:$AJ$1,0),FALSE)/1,0)</f>
        <v>0</v>
      </c>
      <c r="H261">
        <f>IFERROR(VLOOKUP($B261,Kraftvärmeprod!$B$1:$AH$479,MATCH(H$2,Kraftvärmeprod!$B$1:$AG$1,0),FALSE)/1,0)-IFERROR(VLOOKUP($B261,'Slutlig allokering kvv'!$B$2:$AC$462,MATCH(H$3,'Slutlig allokering kvv'!$B$1:$AJ$1,0),FALSE)/1,0)</f>
        <v>0</v>
      </c>
      <c r="I261">
        <f>IFERROR(VLOOKUP($B261,Kraftvärmeprod!$B$1:$AH$479,MATCH(I$2,Kraftvärmeprod!$B$1:$AG$1,0),FALSE)/1,0)-IFERROR(VLOOKUP($B261,'Slutlig allokering kvv'!$B$2:$AC$462,MATCH(I$3,'Slutlig allokering kvv'!$B$1:$AJ$1,0),FALSE)/1,0)</f>
        <v>0</v>
      </c>
      <c r="J261">
        <f>IFERROR(VLOOKUP($B261,Kraftvärmeprod!$B$1:$AH$479,MATCH(J$2,Kraftvärmeprod!$B$1:$AG$1,0),FALSE)/1,0)-IFERROR(VLOOKUP($B261,'Slutlig allokering kvv'!$B$2:$AC$462,MATCH(J$3,'Slutlig allokering kvv'!$B$1:$AJ$1,0),FALSE)/1,0)</f>
        <v>0</v>
      </c>
      <c r="K261">
        <f>IFERROR(VLOOKUP($B261,Kraftvärmeprod!$B$1:$AH$479,MATCH(K$2,Kraftvärmeprod!$B$1:$AG$1,0),FALSE)/1,0)-IFERROR(VLOOKUP($B261,'Slutlig allokering kvv'!$B$2:$AC$462,MATCH(K$3,'Slutlig allokering kvv'!$B$1:$AJ$1,0),FALSE)/1,0)</f>
        <v>0</v>
      </c>
      <c r="L261">
        <f>IFERROR(VLOOKUP($B261,Kraftvärmeprod!$B$1:$AH$479,MATCH(L$2,Kraftvärmeprod!$B$1:$AG$1,0),FALSE)/1,0)-IFERROR(VLOOKUP($B261,'Slutlig allokering kvv'!$B$2:$AC$462,MATCH(L$3,'Slutlig allokering kvv'!$B$1:$AJ$1,0),FALSE)/1,0)</f>
        <v>0</v>
      </c>
      <c r="M261" s="40">
        <f>IFERROR(VLOOKUP($B261,Miljö!$B$1:$S$477,MATCH(M$2,Miljö!$B$1:$X$1,0),FALSE)/1,0)-IFERROR(VLOOKUP($B261,'Slutlig allokering kvv'!$B$2:$AC$462,MATCH(M$3,'Slutlig allokering kvv'!$B$1:$AJ$1,0),FALSE)/1,0)</f>
        <v>0</v>
      </c>
      <c r="N261">
        <f>IFERROR(VLOOKUP($B261,Kraftvärmeprod!$B$1:$AH$479,MATCH(N$2,Kraftvärmeprod!$B$1:$AG$1,0),FALSE)/1,0)-IFERROR(VLOOKUP($B261,'Slutlig allokering kvv'!$B$2:$AC$462,MATCH(N$3,'Slutlig allokering kvv'!$B$1:$AJ$1,0),FALSE)/1,0)</f>
        <v>0</v>
      </c>
      <c r="O261">
        <f>IFERROR(VLOOKUP($B261,Kraftvärmeprod!$B$1:$AH$479,MATCH(O$2,Kraftvärmeprod!$B$1:$AG$1,0),FALSE)/1,0)-IFERROR(VLOOKUP($B261,'Slutlig allokering kvv'!$B$2:$AC$462,MATCH(O$3,'Slutlig allokering kvv'!$B$1:$AJ$1,0),FALSE)/1,0)</f>
        <v>0</v>
      </c>
      <c r="P261">
        <f>IFERROR(VLOOKUP($B261,Kraftvärmeprod!$B$1:$AH$479,MATCH(P$2,Kraftvärmeprod!$B$1:$AG$1,0),FALSE)/1,0)-IFERROR(VLOOKUP($B261,'Slutlig allokering kvv'!$B$2:$AC$462,MATCH(P$3,'Slutlig allokering kvv'!$B$1:$AJ$1,0),FALSE)/1,0)</f>
        <v>0</v>
      </c>
      <c r="Q261">
        <f>IFERROR(VLOOKUP($B261,Kraftvärmeprod!$B$1:$AH$479,MATCH(Q$2,Kraftvärmeprod!$B$1:$AG$1,0),FALSE)/1,0)-IFERROR(VLOOKUP($B261,'Slutlig allokering kvv'!$B$2:$AC$462,MATCH(Q$3,'Slutlig allokering kvv'!$B$1:$AJ$1,0),FALSE)/1,0)</f>
        <v>0</v>
      </c>
      <c r="R261">
        <f>IFERROR(VLOOKUP($B261,Kraftvärmeprod!$B$1:$AH$479,MATCH(R$2,Kraftvärmeprod!$B$1:$AG$1,0),FALSE)/1,0)-IFERROR(VLOOKUP($B261,'Slutlig allokering kvv'!$B$2:$AC$462,MATCH(R$3,'Slutlig allokering kvv'!$B$1:$AJ$1,0),FALSE)/1,0)</f>
        <v>0</v>
      </c>
      <c r="S261">
        <f>IFERROR(VLOOKUP($B261,Kraftvärmeprod!$B$1:$AH$479,MATCH(S$2,Kraftvärmeprod!$B$1:$AG$1,0),FALSE)/1,0)-IFERROR(VLOOKUP($B261,'Slutlig allokering kvv'!$B$2:$AC$462,MATCH(S$3,'Slutlig allokering kvv'!$B$1:$AJ$1,0),FALSE)/1,0)</f>
        <v>0</v>
      </c>
      <c r="T261">
        <f>IFERROR(VLOOKUP($B261,Kraftvärmeprod!$B$1:$AH$479,MATCH(T$2,Kraftvärmeprod!$B$1:$AG$1,0),FALSE)/1,0)-IFERROR(VLOOKUP($B261,'Slutlig allokering kvv'!$B$2:$AC$462,MATCH(T$3,'Slutlig allokering kvv'!$B$1:$AJ$1,0),FALSE)/1,0)</f>
        <v>0</v>
      </c>
      <c r="U261">
        <f>IFERROR(VLOOKUP($B261,Kraftvärmeprod!$B$1:$AH$479,MATCH(U$2,Kraftvärmeprod!$B$1:$AG$1,0),FALSE)/1,0)-IFERROR(VLOOKUP($B261,'Slutlig allokering kvv'!$B$2:$AC$462,MATCH(U$3,'Slutlig allokering kvv'!$B$1:$AJ$1,0),FALSE)/1,0)</f>
        <v>0</v>
      </c>
      <c r="V261">
        <f>IFERROR(VLOOKUP($B261,Kraftvärmeprod!$B$1:$AH$479,MATCH(V$2,Kraftvärmeprod!$B$1:$AG$1,0),FALSE)/1,0)-IFERROR(VLOOKUP($B261,'Slutlig allokering kvv'!$B$2:$AC$462,MATCH(V$3,'Slutlig allokering kvv'!$B$1:$AJ$1,0),FALSE)/1,0)</f>
        <v>0</v>
      </c>
      <c r="W261">
        <f>IFERROR(VLOOKUP($B261,Kraftvärmeprod!$B$1:$AH$479,MATCH(W$2,Kraftvärmeprod!$B$1:$AG$1,0),FALSE)/1,0)-IFERROR(VLOOKUP($B261,'Slutlig allokering kvv'!$B$2:$AC$462,MATCH(W$3,'Slutlig allokering kvv'!$B$1:$AJ$1,0),FALSE)/1,0)</f>
        <v>0</v>
      </c>
      <c r="X261">
        <f>IFERROR(VLOOKUP($B261,Kraftvärmeprod!$B$1:$AH$479,MATCH(X$2,Kraftvärmeprod!$B$1:$AG$1,0),FALSE)/1,0)-IFERROR(VLOOKUP($B261,'Slutlig allokering kvv'!$B$2:$AC$462,MATCH(X$3,'Slutlig allokering kvv'!$B$1:$AJ$1,0),FALSE)/1,0)</f>
        <v>0</v>
      </c>
      <c r="Y261">
        <f>IFERROR(VLOOKUP($B261,Kraftvärmeprod!$B$1:$AH$479,MATCH(Y$2,Kraftvärmeprod!$B$1:$AG$1,0),FALSE)/1,0)-IFERROR(VLOOKUP($B261,'Slutlig allokering kvv'!$B$2:$AC$462,MATCH(Y$3,'Slutlig allokering kvv'!$B$1:$AJ$1,0),FALSE)/1,0)</f>
        <v>0</v>
      </c>
      <c r="Z261">
        <f>IFERROR(VLOOKUP($B261,Kraftvärmeprod!$B$1:$AH$479,MATCH(Z$2,Kraftvärmeprod!$B$1:$AG$1,0),FALSE)/1,0)-IFERROR(VLOOKUP($B261,'Slutlig allokering kvv'!$B$2:$AC$462,MATCH(Z$3,'Slutlig allokering kvv'!$B$1:$AJ$1,0),FALSE)/1,0)</f>
        <v>0</v>
      </c>
      <c r="AA261">
        <f>IFERROR(VLOOKUP($B261,Kraftvärmeprod!$B$1:$AH$479,MATCH(AA$2,Kraftvärmeprod!$B$1:$AG$1,0),FALSE)/1,0)-IFERROR(VLOOKUP($B261,'Slutlig allokering kvv'!$B$2:$AC$462,MATCH(AA$3,'Slutlig allokering kvv'!$B$1:$AJ$1,0),FALSE)/1,0)</f>
        <v>0</v>
      </c>
      <c r="AB261">
        <f>IFERROR(VLOOKUP($B261,Kraftvärmeprod!$B$1:$AH$479,MATCH(AB$2,Kraftvärmeprod!$B$1:$AG$1,0),FALSE)/1,0)-IFERROR(VLOOKUP($B261,'Slutlig allokering kvv'!$B$2:$AC$462,MATCH(AB$3,'Slutlig allokering kvv'!$B$1:$AJ$1,0),FALSE)/1,0)</f>
        <v>0</v>
      </c>
      <c r="AE261">
        <f t="shared" si="6"/>
        <v>0</v>
      </c>
      <c r="AG261">
        <f>IFERROR(VLOOKUP(B261,'Slutlig allokering kvv'!$B$2:$AJ$462,MATCH("Summa justerad allokerad tillförd energi (utan hjälpel och rökgaskondensering):",'Slutlig allokering kvv'!$B$1:$AK$1,0),FALSE)/1,"")</f>
        <v>0</v>
      </c>
      <c r="AI261" s="23" t="str">
        <f>IFERROR(1-VLOOKUP(B261,'Slutlig allokering kvv'!$B$2:$AJ$462,MATCH("Andel av bränsle i kvv som allokerats till värme, exklusive rökgaskondensering och hjälpel",'Slutlig allokering kvv'!$B$1:$AK$1,0),FALSE),"")</f>
        <v/>
      </c>
      <c r="AK261" s="23" t="str">
        <f t="shared" si="7"/>
        <v/>
      </c>
    </row>
    <row r="262" spans="1:37" x14ac:dyDescent="0.25">
      <c r="A262" s="2" t="s">
        <v>357</v>
      </c>
      <c r="B262" s="2" t="s">
        <v>371</v>
      </c>
      <c r="C262" s="2">
        <f>IFERROR(VLOOKUP($B262,Kraftvärmeprod!$B$1:$AH$479,MATCH(C$3,Kraftvärmeprod!$B$1:$AG$1,0),FALSE)/1,"")</f>
        <v>293.99700000000001</v>
      </c>
      <c r="D262" s="2">
        <f>IFERROR(VLOOKUP($B262,Kraftvärmeprod!$B$1:$AH$479,MATCH(D$3,Kraftvärmeprod!$B$1:$AG$1,0),FALSE)/1,"")</f>
        <v>145.505</v>
      </c>
      <c r="E262">
        <f>IFERROR(VLOOKUP($B262,Kraftvärmeprod!$B$1:$AH$479,MATCH(E$2,Kraftvärmeprod!$B$1:$AG$1,0),FALSE)/1,0)-IFERROR(VLOOKUP($B262,'Slutlig allokering kvv'!$B$2:$AC$462,MATCH(E$3,'Slutlig allokering kvv'!$B$1:$AJ$1,0),FALSE)/1,0)</f>
        <v>0</v>
      </c>
      <c r="F262">
        <f>IFERROR(VLOOKUP($B262,Kraftvärmeprod!$B$1:$AH$479,MATCH(F$2,Kraftvärmeprod!$B$1:$AG$1,0),FALSE)/1,0)-IFERROR(VLOOKUP($B262,'Slutlig allokering kvv'!$B$2:$AC$462,MATCH(F$3,'Slutlig allokering kvv'!$B$1:$AJ$1,0),FALSE)/1,0)</f>
        <v>0</v>
      </c>
      <c r="G262">
        <f>IFERROR(VLOOKUP($B262,Kraftvärmeprod!$B$1:$AH$479,MATCH(G$2,Kraftvärmeprod!$B$1:$AG$1,0),FALSE)/1,0)-IFERROR(VLOOKUP($B262,'Slutlig allokering kvv'!$B$2:$AC$462,MATCH(G$3,'Slutlig allokering kvv'!$B$1:$AJ$1,0),FALSE)/1,0)</f>
        <v>62.296999999999997</v>
      </c>
      <c r="H262">
        <f>IFERROR(VLOOKUP($B262,Kraftvärmeprod!$B$1:$AH$479,MATCH(H$2,Kraftvärmeprod!$B$1:$AG$1,0),FALSE)/1,0)-IFERROR(VLOOKUP($B262,'Slutlig allokering kvv'!$B$2:$AC$462,MATCH(H$3,'Slutlig allokering kvv'!$B$1:$AJ$1,0),FALSE)/1,0)</f>
        <v>0</v>
      </c>
      <c r="I262">
        <f>IFERROR(VLOOKUP($B262,Kraftvärmeprod!$B$1:$AH$479,MATCH(I$2,Kraftvärmeprod!$B$1:$AG$1,0),FALSE)/1,0)-IFERROR(VLOOKUP($B262,'Slutlig allokering kvv'!$B$2:$AC$462,MATCH(I$3,'Slutlig allokering kvv'!$B$1:$AJ$1,0),FALSE)/1,0)</f>
        <v>0</v>
      </c>
      <c r="J262">
        <f>IFERROR(VLOOKUP($B262,Kraftvärmeprod!$B$1:$AH$479,MATCH(J$2,Kraftvärmeprod!$B$1:$AG$1,0),FALSE)/1,0)-IFERROR(VLOOKUP($B262,'Slutlig allokering kvv'!$B$2:$AC$462,MATCH(J$3,'Slutlig allokering kvv'!$B$1:$AJ$1,0),FALSE)/1,0)</f>
        <v>0.24863499999999999</v>
      </c>
      <c r="K262">
        <f>IFERROR(VLOOKUP($B262,Kraftvärmeprod!$B$1:$AH$479,MATCH(K$2,Kraftvärmeprod!$B$1:$AG$1,0),FALSE)/1,0)-IFERROR(VLOOKUP($B262,'Slutlig allokering kvv'!$B$2:$AC$462,MATCH(K$3,'Slutlig allokering kvv'!$B$1:$AJ$1,0),FALSE)/1,0)</f>
        <v>0</v>
      </c>
      <c r="L262">
        <f>IFERROR(VLOOKUP($B262,Kraftvärmeprod!$B$1:$AH$479,MATCH(L$2,Kraftvärmeprod!$B$1:$AG$1,0),FALSE)/1,0)-IFERROR(VLOOKUP($B262,'Slutlig allokering kvv'!$B$2:$AC$462,MATCH(L$3,'Slutlig allokering kvv'!$B$1:$AJ$1,0),FALSE)/1,0)</f>
        <v>47.689500000000002</v>
      </c>
      <c r="M262" s="40">
        <f>IFERROR(VLOOKUP($B262,Miljö!$B$1:$S$477,MATCH(M$2,Miljö!$B$1:$X$1,0),FALSE)/1,0)-IFERROR(VLOOKUP($B262,'Slutlig allokering kvv'!$B$2:$AC$462,MATCH(M$3,'Slutlig allokering kvv'!$B$1:$AJ$1,0),FALSE)/1,0)</f>
        <v>10.60718</v>
      </c>
      <c r="N262">
        <f>IFERROR(VLOOKUP($B262,Kraftvärmeprod!$B$1:$AH$479,MATCH(N$2,Kraftvärmeprod!$B$1:$AG$1,0),FALSE)/1,0)-IFERROR(VLOOKUP($B262,'Slutlig allokering kvv'!$B$2:$AC$462,MATCH(N$3,'Slutlig allokering kvv'!$B$1:$AJ$1,0),FALSE)/1,0)</f>
        <v>0</v>
      </c>
      <c r="O262">
        <f>IFERROR(VLOOKUP($B262,Kraftvärmeprod!$B$1:$AH$479,MATCH(O$2,Kraftvärmeprod!$B$1:$AG$1,0),FALSE)/1,0)-IFERROR(VLOOKUP($B262,'Slutlig allokering kvv'!$B$2:$AC$462,MATCH(O$3,'Slutlig allokering kvv'!$B$1:$AJ$1,0),FALSE)/1,0)</f>
        <v>0</v>
      </c>
      <c r="P262">
        <f>IFERROR(VLOOKUP($B262,Kraftvärmeprod!$B$1:$AH$479,MATCH(P$2,Kraftvärmeprod!$B$1:$AG$1,0),FALSE)/1,0)-IFERROR(VLOOKUP($B262,'Slutlig allokering kvv'!$B$2:$AC$462,MATCH(P$3,'Slutlig allokering kvv'!$B$1:$AJ$1,0),FALSE)/1,0)</f>
        <v>0</v>
      </c>
      <c r="Q262">
        <f>IFERROR(VLOOKUP($B262,Kraftvärmeprod!$B$1:$AH$479,MATCH(Q$2,Kraftvärmeprod!$B$1:$AG$1,0),FALSE)/1,0)-IFERROR(VLOOKUP($B262,'Slutlig allokering kvv'!$B$2:$AC$462,MATCH(Q$3,'Slutlig allokering kvv'!$B$1:$AJ$1,0),FALSE)/1,0)</f>
        <v>38.992999999999995</v>
      </c>
      <c r="R262">
        <f>IFERROR(VLOOKUP($B262,Kraftvärmeprod!$B$1:$AH$479,MATCH(R$2,Kraftvärmeprod!$B$1:$AG$1,0),FALSE)/1,0)-IFERROR(VLOOKUP($B262,'Slutlig allokering kvv'!$B$2:$AC$462,MATCH(R$3,'Slutlig allokering kvv'!$B$1:$AJ$1,0),FALSE)/1,0)</f>
        <v>13.7254</v>
      </c>
      <c r="S262">
        <f>IFERROR(VLOOKUP($B262,Kraftvärmeprod!$B$1:$AH$479,MATCH(S$2,Kraftvärmeprod!$B$1:$AG$1,0),FALSE)/1,0)-IFERROR(VLOOKUP($B262,'Slutlig allokering kvv'!$B$2:$AC$462,MATCH(S$3,'Slutlig allokering kvv'!$B$1:$AJ$1,0),FALSE)/1,0)</f>
        <v>0</v>
      </c>
      <c r="T262">
        <f>IFERROR(VLOOKUP($B262,Kraftvärmeprod!$B$1:$AH$479,MATCH(T$2,Kraftvärmeprod!$B$1:$AG$1,0),FALSE)/1,0)-IFERROR(VLOOKUP($B262,'Slutlig allokering kvv'!$B$2:$AC$462,MATCH(T$3,'Slutlig allokering kvv'!$B$1:$AJ$1,0),FALSE)/1,0)</f>
        <v>0</v>
      </c>
      <c r="U262">
        <f>IFERROR(VLOOKUP($B262,Kraftvärmeprod!$B$1:$AH$479,MATCH(U$2,Kraftvärmeprod!$B$1:$AG$1,0),FALSE)/1,0)-IFERROR(VLOOKUP($B262,'Slutlig allokering kvv'!$B$2:$AC$462,MATCH(U$3,'Slutlig allokering kvv'!$B$1:$AJ$1,0),FALSE)/1,0)</f>
        <v>52.557400000000001</v>
      </c>
      <c r="V262">
        <f>IFERROR(VLOOKUP($B262,Kraftvärmeprod!$B$1:$AH$479,MATCH(V$2,Kraftvärmeprod!$B$1:$AG$1,0),FALSE)/1,0)-IFERROR(VLOOKUP($B262,'Slutlig allokering kvv'!$B$2:$AC$462,MATCH(V$3,'Slutlig allokering kvv'!$B$1:$AJ$1,0),FALSE)/1,0)</f>
        <v>0</v>
      </c>
      <c r="W262">
        <f>IFERROR(VLOOKUP($B262,Kraftvärmeprod!$B$1:$AH$479,MATCH(W$2,Kraftvärmeprod!$B$1:$AG$1,0),FALSE)/1,0)-IFERROR(VLOOKUP($B262,'Slutlig allokering kvv'!$B$2:$AC$462,MATCH(W$3,'Slutlig allokering kvv'!$B$1:$AJ$1,0),FALSE)/1,0)</f>
        <v>0</v>
      </c>
      <c r="X262">
        <f>IFERROR(VLOOKUP($B262,Kraftvärmeprod!$B$1:$AH$479,MATCH(X$2,Kraftvärmeprod!$B$1:$AG$1,0),FALSE)/1,0)-IFERROR(VLOOKUP($B262,'Slutlig allokering kvv'!$B$2:$AC$462,MATCH(X$3,'Slutlig allokering kvv'!$B$1:$AJ$1,0),FALSE)/1,0)</f>
        <v>2.6553000000000004</v>
      </c>
      <c r="Y262">
        <f>IFERROR(VLOOKUP($B262,Kraftvärmeprod!$B$1:$AH$479,MATCH(Y$2,Kraftvärmeprod!$B$1:$AG$1,0),FALSE)/1,0)-IFERROR(VLOOKUP($B262,'Slutlig allokering kvv'!$B$2:$AC$462,MATCH(Y$3,'Slutlig allokering kvv'!$B$1:$AJ$1,0),FALSE)/1,0)</f>
        <v>0</v>
      </c>
      <c r="Z262">
        <f>IFERROR(VLOOKUP($B262,Kraftvärmeprod!$B$1:$AH$479,MATCH(Z$2,Kraftvärmeprod!$B$1:$AG$1,0),FALSE)/1,0)-IFERROR(VLOOKUP($B262,'Slutlig allokering kvv'!$B$2:$AC$462,MATCH(Z$3,'Slutlig allokering kvv'!$B$1:$AJ$1,0),FALSE)/1,0)</f>
        <v>0</v>
      </c>
      <c r="AA262">
        <f>IFERROR(VLOOKUP($B262,Kraftvärmeprod!$B$1:$AH$479,MATCH(AA$2,Kraftvärmeprod!$B$1:$AG$1,0),FALSE)/1,0)-IFERROR(VLOOKUP($B262,'Slutlig allokering kvv'!$B$2:$AC$462,MATCH(AA$3,'Slutlig allokering kvv'!$B$1:$AJ$1,0),FALSE)/1,0)</f>
        <v>0</v>
      </c>
      <c r="AB262">
        <f>IFERROR(VLOOKUP($B262,Kraftvärmeprod!$B$1:$AH$479,MATCH(AB$2,Kraftvärmeprod!$B$1:$AG$1,0),FALSE)/1,0)-IFERROR(VLOOKUP($B262,'Slutlig allokering kvv'!$B$2:$AC$462,MATCH(AB$3,'Slutlig allokering kvv'!$B$1:$AJ$1,0),FALSE)/1,0)</f>
        <v>65.742500000000007</v>
      </c>
      <c r="AE262">
        <f t="shared" ref="AE262:AE325" si="8">SUM(E262:AB262)-M262</f>
        <v>283.90873499999998</v>
      </c>
      <c r="AG262">
        <f>IFERROR(VLOOKUP(B262,'Slutlig allokering kvv'!$B$2:$AJ$462,MATCH("Summa justerad allokerad tillförd energi (utan hjälpel och rökgaskondensering):",'Slutlig allokering kvv'!$B$1:$AK$1,0),FALSE)/1,"")</f>
        <v>227.58426499999996</v>
      </c>
      <c r="AI262" s="23">
        <f>IFERROR(1-VLOOKUP(B262,'Slutlig allokering kvv'!$B$2:$AJ$462,MATCH("Andel av bränsle i kvv som allokerats till värme, exklusive rökgaskondensering och hjälpel",'Slutlig allokering kvv'!$B$1:$AK$1,0),FALSE),"")</f>
        <v>0.55505888643637347</v>
      </c>
      <c r="AK262" s="23">
        <f t="shared" ref="AK262:AK325" si="9">IFERROR(AE262/(AE262+AG262),"")</f>
        <v>0.55505888643637358</v>
      </c>
    </row>
    <row r="263" spans="1:37" x14ac:dyDescent="0.25">
      <c r="A263" s="2" t="s">
        <v>357</v>
      </c>
      <c r="B263" s="2" t="s">
        <v>372</v>
      </c>
      <c r="C263" s="2">
        <f>IFERROR(VLOOKUP($B263,Kraftvärmeprod!$B$1:$AH$479,MATCH(C$3,Kraftvärmeprod!$B$1:$AG$1,0),FALSE)/1,"")</f>
        <v>8.4809999999999999</v>
      </c>
      <c r="D263" s="2">
        <f>IFERROR(VLOOKUP($B263,Kraftvärmeprod!$B$1:$AH$479,MATCH(D$3,Kraftvärmeprod!$B$1:$AG$1,0),FALSE)/1,"")</f>
        <v>0</v>
      </c>
      <c r="E263">
        <f>IFERROR(VLOOKUP($B263,Kraftvärmeprod!$B$1:$AH$479,MATCH(E$2,Kraftvärmeprod!$B$1:$AG$1,0),FALSE)/1,0)-IFERROR(VLOOKUP($B263,'Slutlig allokering kvv'!$B$2:$AC$462,MATCH(E$3,'Slutlig allokering kvv'!$B$1:$AJ$1,0),FALSE)/1,0)</f>
        <v>0</v>
      </c>
      <c r="F263">
        <f>IFERROR(VLOOKUP($B263,Kraftvärmeprod!$B$1:$AH$479,MATCH(F$2,Kraftvärmeprod!$B$1:$AG$1,0),FALSE)/1,0)-IFERROR(VLOOKUP($B263,'Slutlig allokering kvv'!$B$2:$AC$462,MATCH(F$3,'Slutlig allokering kvv'!$B$1:$AJ$1,0),FALSE)/1,0)</f>
        <v>0</v>
      </c>
      <c r="G263">
        <f>IFERROR(VLOOKUP($B263,Kraftvärmeprod!$B$1:$AH$479,MATCH(G$2,Kraftvärmeprod!$B$1:$AG$1,0),FALSE)/1,0)-IFERROR(VLOOKUP($B263,'Slutlig allokering kvv'!$B$2:$AC$462,MATCH(G$3,'Slutlig allokering kvv'!$B$1:$AJ$1,0),FALSE)/1,0)</f>
        <v>0</v>
      </c>
      <c r="H263">
        <f>IFERROR(VLOOKUP($B263,Kraftvärmeprod!$B$1:$AH$479,MATCH(H$2,Kraftvärmeprod!$B$1:$AG$1,0),FALSE)/1,0)-IFERROR(VLOOKUP($B263,'Slutlig allokering kvv'!$B$2:$AC$462,MATCH(H$3,'Slutlig allokering kvv'!$B$1:$AJ$1,0),FALSE)/1,0)</f>
        <v>0</v>
      </c>
      <c r="I263">
        <f>IFERROR(VLOOKUP($B263,Kraftvärmeprod!$B$1:$AH$479,MATCH(I$2,Kraftvärmeprod!$B$1:$AG$1,0),FALSE)/1,0)-IFERROR(VLOOKUP($B263,'Slutlig allokering kvv'!$B$2:$AC$462,MATCH(I$3,'Slutlig allokering kvv'!$B$1:$AJ$1,0),FALSE)/1,0)</f>
        <v>0</v>
      </c>
      <c r="J263">
        <f>IFERROR(VLOOKUP($B263,Kraftvärmeprod!$B$1:$AH$479,MATCH(J$2,Kraftvärmeprod!$B$1:$AG$1,0),FALSE)/1,0)-IFERROR(VLOOKUP($B263,'Slutlig allokering kvv'!$B$2:$AC$462,MATCH(J$3,'Slutlig allokering kvv'!$B$1:$AJ$1,0),FALSE)/1,0)</f>
        <v>0</v>
      </c>
      <c r="K263">
        <f>IFERROR(VLOOKUP($B263,Kraftvärmeprod!$B$1:$AH$479,MATCH(K$2,Kraftvärmeprod!$B$1:$AG$1,0),FALSE)/1,0)-IFERROR(VLOOKUP($B263,'Slutlig allokering kvv'!$B$2:$AC$462,MATCH(K$3,'Slutlig allokering kvv'!$B$1:$AJ$1,0),FALSE)/1,0)</f>
        <v>0</v>
      </c>
      <c r="L263">
        <f>IFERROR(VLOOKUP($B263,Kraftvärmeprod!$B$1:$AH$479,MATCH(L$2,Kraftvärmeprod!$B$1:$AG$1,0),FALSE)/1,0)-IFERROR(VLOOKUP($B263,'Slutlig allokering kvv'!$B$2:$AC$462,MATCH(L$3,'Slutlig allokering kvv'!$B$1:$AJ$1,0),FALSE)/1,0)</f>
        <v>0</v>
      </c>
      <c r="M263" s="40">
        <f>IFERROR(VLOOKUP($B263,Miljö!$B$1:$S$477,MATCH(M$2,Miljö!$B$1:$X$1,0),FALSE)/1,0)-IFERROR(VLOOKUP($B263,'Slutlig allokering kvv'!$B$2:$AC$462,MATCH(M$3,'Slutlig allokering kvv'!$B$1:$AJ$1,0),FALSE)/1,0)</f>
        <v>0</v>
      </c>
      <c r="N263">
        <f>IFERROR(VLOOKUP($B263,Kraftvärmeprod!$B$1:$AH$479,MATCH(N$2,Kraftvärmeprod!$B$1:$AG$1,0),FALSE)/1,0)-IFERROR(VLOOKUP($B263,'Slutlig allokering kvv'!$B$2:$AC$462,MATCH(N$3,'Slutlig allokering kvv'!$B$1:$AJ$1,0),FALSE)/1,0)</f>
        <v>0</v>
      </c>
      <c r="O263">
        <f>IFERROR(VLOOKUP($B263,Kraftvärmeprod!$B$1:$AH$479,MATCH(O$2,Kraftvärmeprod!$B$1:$AG$1,0),FALSE)/1,0)-IFERROR(VLOOKUP($B263,'Slutlig allokering kvv'!$B$2:$AC$462,MATCH(O$3,'Slutlig allokering kvv'!$B$1:$AJ$1,0),FALSE)/1,0)</f>
        <v>0</v>
      </c>
      <c r="P263">
        <f>IFERROR(VLOOKUP($B263,Kraftvärmeprod!$B$1:$AH$479,MATCH(P$2,Kraftvärmeprod!$B$1:$AG$1,0),FALSE)/1,0)-IFERROR(VLOOKUP($B263,'Slutlig allokering kvv'!$B$2:$AC$462,MATCH(P$3,'Slutlig allokering kvv'!$B$1:$AJ$1,0),FALSE)/1,0)</f>
        <v>0</v>
      </c>
      <c r="Q263">
        <f>IFERROR(VLOOKUP($B263,Kraftvärmeprod!$B$1:$AH$479,MATCH(Q$2,Kraftvärmeprod!$B$1:$AG$1,0),FALSE)/1,0)-IFERROR(VLOOKUP($B263,'Slutlig allokering kvv'!$B$2:$AC$462,MATCH(Q$3,'Slutlig allokering kvv'!$B$1:$AJ$1,0),FALSE)/1,0)</f>
        <v>0</v>
      </c>
      <c r="R263">
        <f>IFERROR(VLOOKUP($B263,Kraftvärmeprod!$B$1:$AH$479,MATCH(R$2,Kraftvärmeprod!$B$1:$AG$1,0),FALSE)/1,0)-IFERROR(VLOOKUP($B263,'Slutlig allokering kvv'!$B$2:$AC$462,MATCH(R$3,'Slutlig allokering kvv'!$B$1:$AJ$1,0),FALSE)/1,0)</f>
        <v>0</v>
      </c>
      <c r="S263">
        <f>IFERROR(VLOOKUP($B263,Kraftvärmeprod!$B$1:$AH$479,MATCH(S$2,Kraftvärmeprod!$B$1:$AG$1,0),FALSE)/1,0)-IFERROR(VLOOKUP($B263,'Slutlig allokering kvv'!$B$2:$AC$462,MATCH(S$3,'Slutlig allokering kvv'!$B$1:$AJ$1,0),FALSE)/1,0)</f>
        <v>0</v>
      </c>
      <c r="T263">
        <f>IFERROR(VLOOKUP($B263,Kraftvärmeprod!$B$1:$AH$479,MATCH(T$2,Kraftvärmeprod!$B$1:$AG$1,0),FALSE)/1,0)-IFERROR(VLOOKUP($B263,'Slutlig allokering kvv'!$B$2:$AC$462,MATCH(T$3,'Slutlig allokering kvv'!$B$1:$AJ$1,0),FALSE)/1,0)</f>
        <v>0</v>
      </c>
      <c r="U263">
        <f>IFERROR(VLOOKUP($B263,Kraftvärmeprod!$B$1:$AH$479,MATCH(U$2,Kraftvärmeprod!$B$1:$AG$1,0),FALSE)/1,0)-IFERROR(VLOOKUP($B263,'Slutlig allokering kvv'!$B$2:$AC$462,MATCH(U$3,'Slutlig allokering kvv'!$B$1:$AJ$1,0),FALSE)/1,0)</f>
        <v>0</v>
      </c>
      <c r="V263">
        <f>IFERROR(VLOOKUP($B263,Kraftvärmeprod!$B$1:$AH$479,MATCH(V$2,Kraftvärmeprod!$B$1:$AG$1,0),FALSE)/1,0)-IFERROR(VLOOKUP($B263,'Slutlig allokering kvv'!$B$2:$AC$462,MATCH(V$3,'Slutlig allokering kvv'!$B$1:$AJ$1,0),FALSE)/1,0)</f>
        <v>0</v>
      </c>
      <c r="W263">
        <f>IFERROR(VLOOKUP($B263,Kraftvärmeprod!$B$1:$AH$479,MATCH(W$2,Kraftvärmeprod!$B$1:$AG$1,0),FALSE)/1,0)-IFERROR(VLOOKUP($B263,'Slutlig allokering kvv'!$B$2:$AC$462,MATCH(W$3,'Slutlig allokering kvv'!$B$1:$AJ$1,0),FALSE)/1,0)</f>
        <v>0</v>
      </c>
      <c r="X263">
        <f>IFERROR(VLOOKUP($B263,Kraftvärmeprod!$B$1:$AH$479,MATCH(X$2,Kraftvärmeprod!$B$1:$AG$1,0),FALSE)/1,0)-IFERROR(VLOOKUP($B263,'Slutlig allokering kvv'!$B$2:$AC$462,MATCH(X$3,'Slutlig allokering kvv'!$B$1:$AJ$1,0),FALSE)/1,0)</f>
        <v>0</v>
      </c>
      <c r="Y263">
        <f>IFERROR(VLOOKUP($B263,Kraftvärmeprod!$B$1:$AH$479,MATCH(Y$2,Kraftvärmeprod!$B$1:$AG$1,0),FALSE)/1,0)-IFERROR(VLOOKUP($B263,'Slutlig allokering kvv'!$B$2:$AC$462,MATCH(Y$3,'Slutlig allokering kvv'!$B$1:$AJ$1,0),FALSE)/1,0)</f>
        <v>0</v>
      </c>
      <c r="Z263">
        <f>IFERROR(VLOOKUP($B263,Kraftvärmeprod!$B$1:$AH$479,MATCH(Z$2,Kraftvärmeprod!$B$1:$AG$1,0),FALSE)/1,0)-IFERROR(VLOOKUP($B263,'Slutlig allokering kvv'!$B$2:$AC$462,MATCH(Z$3,'Slutlig allokering kvv'!$B$1:$AJ$1,0),FALSE)/1,0)</f>
        <v>0</v>
      </c>
      <c r="AA263">
        <f>IFERROR(VLOOKUP($B263,Kraftvärmeprod!$B$1:$AH$479,MATCH(AA$2,Kraftvärmeprod!$B$1:$AG$1,0),FALSE)/1,0)-IFERROR(VLOOKUP($B263,'Slutlig allokering kvv'!$B$2:$AC$462,MATCH(AA$3,'Slutlig allokering kvv'!$B$1:$AJ$1,0),FALSE)/1,0)</f>
        <v>0</v>
      </c>
      <c r="AB263">
        <f>IFERROR(VLOOKUP($B263,Kraftvärmeprod!$B$1:$AH$479,MATCH(AB$2,Kraftvärmeprod!$B$1:$AG$1,0),FALSE)/1,0)-IFERROR(VLOOKUP($B263,'Slutlig allokering kvv'!$B$2:$AC$462,MATCH(AB$3,'Slutlig allokering kvv'!$B$1:$AJ$1,0),FALSE)/1,0)</f>
        <v>0</v>
      </c>
      <c r="AE263">
        <f t="shared" si="8"/>
        <v>0</v>
      </c>
      <c r="AG263">
        <f>IFERROR(VLOOKUP(B263,'Slutlig allokering kvv'!$B$2:$AJ$462,MATCH("Summa justerad allokerad tillförd energi (utan hjälpel och rökgaskondensering):",'Slutlig allokering kvv'!$B$1:$AK$1,0),FALSE)/1,"")</f>
        <v>11.938000000000001</v>
      </c>
      <c r="AI263" s="23">
        <f>IFERROR(1-VLOOKUP(B263,'Slutlig allokering kvv'!$B$2:$AJ$462,MATCH("Andel av bränsle i kvv som allokerats till värme, exklusive rökgaskondensering och hjälpel",'Slutlig allokering kvv'!$B$1:$AK$1,0),FALSE),"")</f>
        <v>-2.2204460492503131E-16</v>
      </c>
      <c r="AK263" s="23">
        <f t="shared" si="9"/>
        <v>0</v>
      </c>
    </row>
    <row r="264" spans="1:37" x14ac:dyDescent="0.25">
      <c r="A264" s="2" t="s">
        <v>357</v>
      </c>
      <c r="B264" s="2" t="s">
        <v>373</v>
      </c>
      <c r="C264" s="2" t="str">
        <f>IFERROR(VLOOKUP($B264,Kraftvärmeprod!$B$1:$AH$479,MATCH(C$3,Kraftvärmeprod!$B$1:$AG$1,0),FALSE)/1,"")</f>
        <v/>
      </c>
      <c r="D264" s="2" t="str">
        <f>IFERROR(VLOOKUP($B264,Kraftvärmeprod!$B$1:$AH$479,MATCH(D$3,Kraftvärmeprod!$B$1:$AG$1,0),FALSE)/1,"")</f>
        <v/>
      </c>
      <c r="E264">
        <f>IFERROR(VLOOKUP($B264,Kraftvärmeprod!$B$1:$AH$479,MATCH(E$2,Kraftvärmeprod!$B$1:$AG$1,0),FALSE)/1,0)-IFERROR(VLOOKUP($B264,'Slutlig allokering kvv'!$B$2:$AC$462,MATCH(E$3,'Slutlig allokering kvv'!$B$1:$AJ$1,0),FALSE)/1,0)</f>
        <v>0</v>
      </c>
      <c r="F264">
        <f>IFERROR(VLOOKUP($B264,Kraftvärmeprod!$B$1:$AH$479,MATCH(F$2,Kraftvärmeprod!$B$1:$AG$1,0),FALSE)/1,0)-IFERROR(VLOOKUP($B264,'Slutlig allokering kvv'!$B$2:$AC$462,MATCH(F$3,'Slutlig allokering kvv'!$B$1:$AJ$1,0),FALSE)/1,0)</f>
        <v>0</v>
      </c>
      <c r="G264">
        <f>IFERROR(VLOOKUP($B264,Kraftvärmeprod!$B$1:$AH$479,MATCH(G$2,Kraftvärmeprod!$B$1:$AG$1,0),FALSE)/1,0)-IFERROR(VLOOKUP($B264,'Slutlig allokering kvv'!$B$2:$AC$462,MATCH(G$3,'Slutlig allokering kvv'!$B$1:$AJ$1,0),FALSE)/1,0)</f>
        <v>0</v>
      </c>
      <c r="H264">
        <f>IFERROR(VLOOKUP($B264,Kraftvärmeprod!$B$1:$AH$479,MATCH(H$2,Kraftvärmeprod!$B$1:$AG$1,0),FALSE)/1,0)-IFERROR(VLOOKUP($B264,'Slutlig allokering kvv'!$B$2:$AC$462,MATCH(H$3,'Slutlig allokering kvv'!$B$1:$AJ$1,0),FALSE)/1,0)</f>
        <v>0</v>
      </c>
      <c r="I264">
        <f>IFERROR(VLOOKUP($B264,Kraftvärmeprod!$B$1:$AH$479,MATCH(I$2,Kraftvärmeprod!$B$1:$AG$1,0),FALSE)/1,0)-IFERROR(VLOOKUP($B264,'Slutlig allokering kvv'!$B$2:$AC$462,MATCH(I$3,'Slutlig allokering kvv'!$B$1:$AJ$1,0),FALSE)/1,0)</f>
        <v>0</v>
      </c>
      <c r="J264">
        <f>IFERROR(VLOOKUP($B264,Kraftvärmeprod!$B$1:$AH$479,MATCH(J$2,Kraftvärmeprod!$B$1:$AG$1,0),FALSE)/1,0)-IFERROR(VLOOKUP($B264,'Slutlig allokering kvv'!$B$2:$AC$462,MATCH(J$3,'Slutlig allokering kvv'!$B$1:$AJ$1,0),FALSE)/1,0)</f>
        <v>0</v>
      </c>
      <c r="K264">
        <f>IFERROR(VLOOKUP($B264,Kraftvärmeprod!$B$1:$AH$479,MATCH(K$2,Kraftvärmeprod!$B$1:$AG$1,0),FALSE)/1,0)-IFERROR(VLOOKUP($B264,'Slutlig allokering kvv'!$B$2:$AC$462,MATCH(K$3,'Slutlig allokering kvv'!$B$1:$AJ$1,0),FALSE)/1,0)</f>
        <v>0</v>
      </c>
      <c r="L264">
        <f>IFERROR(VLOOKUP($B264,Kraftvärmeprod!$B$1:$AH$479,MATCH(L$2,Kraftvärmeprod!$B$1:$AG$1,0),FALSE)/1,0)-IFERROR(VLOOKUP($B264,'Slutlig allokering kvv'!$B$2:$AC$462,MATCH(L$3,'Slutlig allokering kvv'!$B$1:$AJ$1,0),FALSE)/1,0)</f>
        <v>0</v>
      </c>
      <c r="M264" s="40">
        <f>IFERROR(VLOOKUP($B264,Miljö!$B$1:$S$477,MATCH(M$2,Miljö!$B$1:$X$1,0),FALSE)/1,0)-IFERROR(VLOOKUP($B264,'Slutlig allokering kvv'!$B$2:$AC$462,MATCH(M$3,'Slutlig allokering kvv'!$B$1:$AJ$1,0),FALSE)/1,0)</f>
        <v>0</v>
      </c>
      <c r="N264">
        <f>IFERROR(VLOOKUP($B264,Kraftvärmeprod!$B$1:$AH$479,MATCH(N$2,Kraftvärmeprod!$B$1:$AG$1,0),FALSE)/1,0)-IFERROR(VLOOKUP($B264,'Slutlig allokering kvv'!$B$2:$AC$462,MATCH(N$3,'Slutlig allokering kvv'!$B$1:$AJ$1,0),FALSE)/1,0)</f>
        <v>0</v>
      </c>
      <c r="O264">
        <f>IFERROR(VLOOKUP($B264,Kraftvärmeprod!$B$1:$AH$479,MATCH(O$2,Kraftvärmeprod!$B$1:$AG$1,0),FALSE)/1,0)-IFERROR(VLOOKUP($B264,'Slutlig allokering kvv'!$B$2:$AC$462,MATCH(O$3,'Slutlig allokering kvv'!$B$1:$AJ$1,0),FALSE)/1,0)</f>
        <v>0</v>
      </c>
      <c r="P264">
        <f>IFERROR(VLOOKUP($B264,Kraftvärmeprod!$B$1:$AH$479,MATCH(P$2,Kraftvärmeprod!$B$1:$AG$1,0),FALSE)/1,0)-IFERROR(VLOOKUP($B264,'Slutlig allokering kvv'!$B$2:$AC$462,MATCH(P$3,'Slutlig allokering kvv'!$B$1:$AJ$1,0),FALSE)/1,0)</f>
        <v>0</v>
      </c>
      <c r="Q264">
        <f>IFERROR(VLOOKUP($B264,Kraftvärmeprod!$B$1:$AH$479,MATCH(Q$2,Kraftvärmeprod!$B$1:$AG$1,0),FALSE)/1,0)-IFERROR(VLOOKUP($B264,'Slutlig allokering kvv'!$B$2:$AC$462,MATCH(Q$3,'Slutlig allokering kvv'!$B$1:$AJ$1,0),FALSE)/1,0)</f>
        <v>0</v>
      </c>
      <c r="R264">
        <f>IFERROR(VLOOKUP($B264,Kraftvärmeprod!$B$1:$AH$479,MATCH(R$2,Kraftvärmeprod!$B$1:$AG$1,0),FALSE)/1,0)-IFERROR(VLOOKUP($B264,'Slutlig allokering kvv'!$B$2:$AC$462,MATCH(R$3,'Slutlig allokering kvv'!$B$1:$AJ$1,0),FALSE)/1,0)</f>
        <v>0</v>
      </c>
      <c r="S264">
        <f>IFERROR(VLOOKUP($B264,Kraftvärmeprod!$B$1:$AH$479,MATCH(S$2,Kraftvärmeprod!$B$1:$AG$1,0),FALSE)/1,0)-IFERROR(VLOOKUP($B264,'Slutlig allokering kvv'!$B$2:$AC$462,MATCH(S$3,'Slutlig allokering kvv'!$B$1:$AJ$1,0),FALSE)/1,0)</f>
        <v>0</v>
      </c>
      <c r="T264">
        <f>IFERROR(VLOOKUP($B264,Kraftvärmeprod!$B$1:$AH$479,MATCH(T$2,Kraftvärmeprod!$B$1:$AG$1,0),FALSE)/1,0)-IFERROR(VLOOKUP($B264,'Slutlig allokering kvv'!$B$2:$AC$462,MATCH(T$3,'Slutlig allokering kvv'!$B$1:$AJ$1,0),FALSE)/1,0)</f>
        <v>0</v>
      </c>
      <c r="U264">
        <f>IFERROR(VLOOKUP($B264,Kraftvärmeprod!$B$1:$AH$479,MATCH(U$2,Kraftvärmeprod!$B$1:$AG$1,0),FALSE)/1,0)-IFERROR(VLOOKUP($B264,'Slutlig allokering kvv'!$B$2:$AC$462,MATCH(U$3,'Slutlig allokering kvv'!$B$1:$AJ$1,0),FALSE)/1,0)</f>
        <v>0</v>
      </c>
      <c r="V264">
        <f>IFERROR(VLOOKUP($B264,Kraftvärmeprod!$B$1:$AH$479,MATCH(V$2,Kraftvärmeprod!$B$1:$AG$1,0),FALSE)/1,0)-IFERROR(VLOOKUP($B264,'Slutlig allokering kvv'!$B$2:$AC$462,MATCH(V$3,'Slutlig allokering kvv'!$B$1:$AJ$1,0),FALSE)/1,0)</f>
        <v>0</v>
      </c>
      <c r="W264">
        <f>IFERROR(VLOOKUP($B264,Kraftvärmeprod!$B$1:$AH$479,MATCH(W$2,Kraftvärmeprod!$B$1:$AG$1,0),FALSE)/1,0)-IFERROR(VLOOKUP($B264,'Slutlig allokering kvv'!$B$2:$AC$462,MATCH(W$3,'Slutlig allokering kvv'!$B$1:$AJ$1,0),FALSE)/1,0)</f>
        <v>0</v>
      </c>
      <c r="X264">
        <f>IFERROR(VLOOKUP($B264,Kraftvärmeprod!$B$1:$AH$479,MATCH(X$2,Kraftvärmeprod!$B$1:$AG$1,0),FALSE)/1,0)-IFERROR(VLOOKUP($B264,'Slutlig allokering kvv'!$B$2:$AC$462,MATCH(X$3,'Slutlig allokering kvv'!$B$1:$AJ$1,0),FALSE)/1,0)</f>
        <v>0</v>
      </c>
      <c r="Y264">
        <f>IFERROR(VLOOKUP($B264,Kraftvärmeprod!$B$1:$AH$479,MATCH(Y$2,Kraftvärmeprod!$B$1:$AG$1,0),FALSE)/1,0)-IFERROR(VLOOKUP($B264,'Slutlig allokering kvv'!$B$2:$AC$462,MATCH(Y$3,'Slutlig allokering kvv'!$B$1:$AJ$1,0),FALSE)/1,0)</f>
        <v>0</v>
      </c>
      <c r="Z264">
        <f>IFERROR(VLOOKUP($B264,Kraftvärmeprod!$B$1:$AH$479,MATCH(Z$2,Kraftvärmeprod!$B$1:$AG$1,0),FALSE)/1,0)-IFERROR(VLOOKUP($B264,'Slutlig allokering kvv'!$B$2:$AC$462,MATCH(Z$3,'Slutlig allokering kvv'!$B$1:$AJ$1,0),FALSE)/1,0)</f>
        <v>0</v>
      </c>
      <c r="AA264">
        <f>IFERROR(VLOOKUP($B264,Kraftvärmeprod!$B$1:$AH$479,MATCH(AA$2,Kraftvärmeprod!$B$1:$AG$1,0),FALSE)/1,0)-IFERROR(VLOOKUP($B264,'Slutlig allokering kvv'!$B$2:$AC$462,MATCH(AA$3,'Slutlig allokering kvv'!$B$1:$AJ$1,0),FALSE)/1,0)</f>
        <v>0</v>
      </c>
      <c r="AB264">
        <f>IFERROR(VLOOKUP($B264,Kraftvärmeprod!$B$1:$AH$479,MATCH(AB$2,Kraftvärmeprod!$B$1:$AG$1,0),FALSE)/1,0)-IFERROR(VLOOKUP($B264,'Slutlig allokering kvv'!$B$2:$AC$462,MATCH(AB$3,'Slutlig allokering kvv'!$B$1:$AJ$1,0),FALSE)/1,0)</f>
        <v>0</v>
      </c>
      <c r="AE264">
        <f t="shared" si="8"/>
        <v>0</v>
      </c>
      <c r="AG264">
        <f>IFERROR(VLOOKUP(B264,'Slutlig allokering kvv'!$B$2:$AJ$462,MATCH("Summa justerad allokerad tillförd energi (utan hjälpel och rökgaskondensering):",'Slutlig allokering kvv'!$B$1:$AK$1,0),FALSE)/1,"")</f>
        <v>0</v>
      </c>
      <c r="AI264" s="23" t="str">
        <f>IFERROR(1-VLOOKUP(B264,'Slutlig allokering kvv'!$B$2:$AJ$462,MATCH("Andel av bränsle i kvv som allokerats till värme, exklusive rökgaskondensering och hjälpel",'Slutlig allokering kvv'!$B$1:$AK$1,0),FALSE),"")</f>
        <v/>
      </c>
      <c r="AK264" s="23" t="str">
        <f t="shared" si="9"/>
        <v/>
      </c>
    </row>
    <row r="265" spans="1:37" x14ac:dyDescent="0.25">
      <c r="A265" s="2" t="s">
        <v>357</v>
      </c>
      <c r="B265" s="2" t="s">
        <v>374</v>
      </c>
      <c r="C265" s="2" t="str">
        <f>IFERROR(VLOOKUP($B265,Kraftvärmeprod!$B$1:$AH$479,MATCH(C$3,Kraftvärmeprod!$B$1:$AG$1,0),FALSE)/1,"")</f>
        <v/>
      </c>
      <c r="D265" s="2" t="str">
        <f>IFERROR(VLOOKUP($B265,Kraftvärmeprod!$B$1:$AH$479,MATCH(D$3,Kraftvärmeprod!$B$1:$AG$1,0),FALSE)/1,"")</f>
        <v/>
      </c>
      <c r="E265">
        <f>IFERROR(VLOOKUP($B265,Kraftvärmeprod!$B$1:$AH$479,MATCH(E$2,Kraftvärmeprod!$B$1:$AG$1,0),FALSE)/1,0)-IFERROR(VLOOKUP($B265,'Slutlig allokering kvv'!$B$2:$AC$462,MATCH(E$3,'Slutlig allokering kvv'!$B$1:$AJ$1,0),FALSE)/1,0)</f>
        <v>0</v>
      </c>
      <c r="F265">
        <f>IFERROR(VLOOKUP($B265,Kraftvärmeprod!$B$1:$AH$479,MATCH(F$2,Kraftvärmeprod!$B$1:$AG$1,0),FALSE)/1,0)-IFERROR(VLOOKUP($B265,'Slutlig allokering kvv'!$B$2:$AC$462,MATCH(F$3,'Slutlig allokering kvv'!$B$1:$AJ$1,0),FALSE)/1,0)</f>
        <v>0</v>
      </c>
      <c r="G265">
        <f>IFERROR(VLOOKUP($B265,Kraftvärmeprod!$B$1:$AH$479,MATCH(G$2,Kraftvärmeprod!$B$1:$AG$1,0),FALSE)/1,0)-IFERROR(VLOOKUP($B265,'Slutlig allokering kvv'!$B$2:$AC$462,MATCH(G$3,'Slutlig allokering kvv'!$B$1:$AJ$1,0),FALSE)/1,0)</f>
        <v>0</v>
      </c>
      <c r="H265">
        <f>IFERROR(VLOOKUP($B265,Kraftvärmeprod!$B$1:$AH$479,MATCH(H$2,Kraftvärmeprod!$B$1:$AG$1,0),FALSE)/1,0)-IFERROR(VLOOKUP($B265,'Slutlig allokering kvv'!$B$2:$AC$462,MATCH(H$3,'Slutlig allokering kvv'!$B$1:$AJ$1,0),FALSE)/1,0)</f>
        <v>0</v>
      </c>
      <c r="I265">
        <f>IFERROR(VLOOKUP($B265,Kraftvärmeprod!$B$1:$AH$479,MATCH(I$2,Kraftvärmeprod!$B$1:$AG$1,0),FALSE)/1,0)-IFERROR(VLOOKUP($B265,'Slutlig allokering kvv'!$B$2:$AC$462,MATCH(I$3,'Slutlig allokering kvv'!$B$1:$AJ$1,0),FALSE)/1,0)</f>
        <v>0</v>
      </c>
      <c r="J265">
        <f>IFERROR(VLOOKUP($B265,Kraftvärmeprod!$B$1:$AH$479,MATCH(J$2,Kraftvärmeprod!$B$1:$AG$1,0),FALSE)/1,0)-IFERROR(VLOOKUP($B265,'Slutlig allokering kvv'!$B$2:$AC$462,MATCH(J$3,'Slutlig allokering kvv'!$B$1:$AJ$1,0),FALSE)/1,0)</f>
        <v>0</v>
      </c>
      <c r="K265">
        <f>IFERROR(VLOOKUP($B265,Kraftvärmeprod!$B$1:$AH$479,MATCH(K$2,Kraftvärmeprod!$B$1:$AG$1,0),FALSE)/1,0)-IFERROR(VLOOKUP($B265,'Slutlig allokering kvv'!$B$2:$AC$462,MATCH(K$3,'Slutlig allokering kvv'!$B$1:$AJ$1,0),FALSE)/1,0)</f>
        <v>0</v>
      </c>
      <c r="L265">
        <f>IFERROR(VLOOKUP($B265,Kraftvärmeprod!$B$1:$AH$479,MATCH(L$2,Kraftvärmeprod!$B$1:$AG$1,0),FALSE)/1,0)-IFERROR(VLOOKUP($B265,'Slutlig allokering kvv'!$B$2:$AC$462,MATCH(L$3,'Slutlig allokering kvv'!$B$1:$AJ$1,0),FALSE)/1,0)</f>
        <v>0</v>
      </c>
      <c r="M265" s="40">
        <f>IFERROR(VLOOKUP($B265,Miljö!$B$1:$S$477,MATCH(M$2,Miljö!$B$1:$X$1,0),FALSE)/1,0)-IFERROR(VLOOKUP($B265,'Slutlig allokering kvv'!$B$2:$AC$462,MATCH(M$3,'Slutlig allokering kvv'!$B$1:$AJ$1,0),FALSE)/1,0)</f>
        <v>0</v>
      </c>
      <c r="N265">
        <f>IFERROR(VLOOKUP($B265,Kraftvärmeprod!$B$1:$AH$479,MATCH(N$2,Kraftvärmeprod!$B$1:$AG$1,0),FALSE)/1,0)-IFERROR(VLOOKUP($B265,'Slutlig allokering kvv'!$B$2:$AC$462,MATCH(N$3,'Slutlig allokering kvv'!$B$1:$AJ$1,0),FALSE)/1,0)</f>
        <v>0</v>
      </c>
      <c r="O265">
        <f>IFERROR(VLOOKUP($B265,Kraftvärmeprod!$B$1:$AH$479,MATCH(O$2,Kraftvärmeprod!$B$1:$AG$1,0),FALSE)/1,0)-IFERROR(VLOOKUP($B265,'Slutlig allokering kvv'!$B$2:$AC$462,MATCH(O$3,'Slutlig allokering kvv'!$B$1:$AJ$1,0),FALSE)/1,0)</f>
        <v>0</v>
      </c>
      <c r="P265">
        <f>IFERROR(VLOOKUP($B265,Kraftvärmeprod!$B$1:$AH$479,MATCH(P$2,Kraftvärmeprod!$B$1:$AG$1,0),FALSE)/1,0)-IFERROR(VLOOKUP($B265,'Slutlig allokering kvv'!$B$2:$AC$462,MATCH(P$3,'Slutlig allokering kvv'!$B$1:$AJ$1,0),FALSE)/1,0)</f>
        <v>0</v>
      </c>
      <c r="Q265">
        <f>IFERROR(VLOOKUP($B265,Kraftvärmeprod!$B$1:$AH$479,MATCH(Q$2,Kraftvärmeprod!$B$1:$AG$1,0),FALSE)/1,0)-IFERROR(VLOOKUP($B265,'Slutlig allokering kvv'!$B$2:$AC$462,MATCH(Q$3,'Slutlig allokering kvv'!$B$1:$AJ$1,0),FALSE)/1,0)</f>
        <v>0</v>
      </c>
      <c r="R265">
        <f>IFERROR(VLOOKUP($B265,Kraftvärmeprod!$B$1:$AH$479,MATCH(R$2,Kraftvärmeprod!$B$1:$AG$1,0),FALSE)/1,0)-IFERROR(VLOOKUP($B265,'Slutlig allokering kvv'!$B$2:$AC$462,MATCH(R$3,'Slutlig allokering kvv'!$B$1:$AJ$1,0),FALSE)/1,0)</f>
        <v>0</v>
      </c>
      <c r="S265">
        <f>IFERROR(VLOOKUP($B265,Kraftvärmeprod!$B$1:$AH$479,MATCH(S$2,Kraftvärmeprod!$B$1:$AG$1,0),FALSE)/1,0)-IFERROR(VLOOKUP($B265,'Slutlig allokering kvv'!$B$2:$AC$462,MATCH(S$3,'Slutlig allokering kvv'!$B$1:$AJ$1,0),FALSE)/1,0)</f>
        <v>0</v>
      </c>
      <c r="T265">
        <f>IFERROR(VLOOKUP($B265,Kraftvärmeprod!$B$1:$AH$479,MATCH(T$2,Kraftvärmeprod!$B$1:$AG$1,0),FALSE)/1,0)-IFERROR(VLOOKUP($B265,'Slutlig allokering kvv'!$B$2:$AC$462,MATCH(T$3,'Slutlig allokering kvv'!$B$1:$AJ$1,0),FALSE)/1,0)</f>
        <v>0</v>
      </c>
      <c r="U265">
        <f>IFERROR(VLOOKUP($B265,Kraftvärmeprod!$B$1:$AH$479,MATCH(U$2,Kraftvärmeprod!$B$1:$AG$1,0),FALSE)/1,0)-IFERROR(VLOOKUP($B265,'Slutlig allokering kvv'!$B$2:$AC$462,MATCH(U$3,'Slutlig allokering kvv'!$B$1:$AJ$1,0),FALSE)/1,0)</f>
        <v>0</v>
      </c>
      <c r="V265">
        <f>IFERROR(VLOOKUP($B265,Kraftvärmeprod!$B$1:$AH$479,MATCH(V$2,Kraftvärmeprod!$B$1:$AG$1,0),FALSE)/1,0)-IFERROR(VLOOKUP($B265,'Slutlig allokering kvv'!$B$2:$AC$462,MATCH(V$3,'Slutlig allokering kvv'!$B$1:$AJ$1,0),FALSE)/1,0)</f>
        <v>0</v>
      </c>
      <c r="W265">
        <f>IFERROR(VLOOKUP($B265,Kraftvärmeprod!$B$1:$AH$479,MATCH(W$2,Kraftvärmeprod!$B$1:$AG$1,0),FALSE)/1,0)-IFERROR(VLOOKUP($B265,'Slutlig allokering kvv'!$B$2:$AC$462,MATCH(W$3,'Slutlig allokering kvv'!$B$1:$AJ$1,0),FALSE)/1,0)</f>
        <v>0</v>
      </c>
      <c r="X265">
        <f>IFERROR(VLOOKUP($B265,Kraftvärmeprod!$B$1:$AH$479,MATCH(X$2,Kraftvärmeprod!$B$1:$AG$1,0),FALSE)/1,0)-IFERROR(VLOOKUP($B265,'Slutlig allokering kvv'!$B$2:$AC$462,MATCH(X$3,'Slutlig allokering kvv'!$B$1:$AJ$1,0),FALSE)/1,0)</f>
        <v>0</v>
      </c>
      <c r="Y265">
        <f>IFERROR(VLOOKUP($B265,Kraftvärmeprod!$B$1:$AH$479,MATCH(Y$2,Kraftvärmeprod!$B$1:$AG$1,0),FALSE)/1,0)-IFERROR(VLOOKUP($B265,'Slutlig allokering kvv'!$B$2:$AC$462,MATCH(Y$3,'Slutlig allokering kvv'!$B$1:$AJ$1,0),FALSE)/1,0)</f>
        <v>0</v>
      </c>
      <c r="Z265">
        <f>IFERROR(VLOOKUP($B265,Kraftvärmeprod!$B$1:$AH$479,MATCH(Z$2,Kraftvärmeprod!$B$1:$AG$1,0),FALSE)/1,0)-IFERROR(VLOOKUP($B265,'Slutlig allokering kvv'!$B$2:$AC$462,MATCH(Z$3,'Slutlig allokering kvv'!$B$1:$AJ$1,0),FALSE)/1,0)</f>
        <v>0</v>
      </c>
      <c r="AA265">
        <f>IFERROR(VLOOKUP($B265,Kraftvärmeprod!$B$1:$AH$479,MATCH(AA$2,Kraftvärmeprod!$B$1:$AG$1,0),FALSE)/1,0)-IFERROR(VLOOKUP($B265,'Slutlig allokering kvv'!$B$2:$AC$462,MATCH(AA$3,'Slutlig allokering kvv'!$B$1:$AJ$1,0),FALSE)/1,0)</f>
        <v>0</v>
      </c>
      <c r="AB265">
        <f>IFERROR(VLOOKUP($B265,Kraftvärmeprod!$B$1:$AH$479,MATCH(AB$2,Kraftvärmeprod!$B$1:$AG$1,0),FALSE)/1,0)-IFERROR(VLOOKUP($B265,'Slutlig allokering kvv'!$B$2:$AC$462,MATCH(AB$3,'Slutlig allokering kvv'!$B$1:$AJ$1,0),FALSE)/1,0)</f>
        <v>0</v>
      </c>
      <c r="AE265">
        <f t="shared" si="8"/>
        <v>0</v>
      </c>
      <c r="AG265">
        <f>IFERROR(VLOOKUP(B265,'Slutlig allokering kvv'!$B$2:$AJ$462,MATCH("Summa justerad allokerad tillförd energi (utan hjälpel och rökgaskondensering):",'Slutlig allokering kvv'!$B$1:$AK$1,0),FALSE)/1,"")</f>
        <v>0</v>
      </c>
      <c r="AI265" s="23" t="str">
        <f>IFERROR(1-VLOOKUP(B265,'Slutlig allokering kvv'!$B$2:$AJ$462,MATCH("Andel av bränsle i kvv som allokerats till värme, exklusive rökgaskondensering och hjälpel",'Slutlig allokering kvv'!$B$1:$AK$1,0),FALSE),"")</f>
        <v/>
      </c>
      <c r="AK265" s="23" t="str">
        <f t="shared" si="9"/>
        <v/>
      </c>
    </row>
    <row r="266" spans="1:37" x14ac:dyDescent="0.25">
      <c r="A266" s="2" t="s">
        <v>357</v>
      </c>
      <c r="B266" s="2" t="s">
        <v>375</v>
      </c>
      <c r="C266" s="2" t="str">
        <f>IFERROR(VLOOKUP($B266,Kraftvärmeprod!$B$1:$AH$479,MATCH(C$3,Kraftvärmeprod!$B$1:$AG$1,0),FALSE)/1,"")</f>
        <v/>
      </c>
      <c r="D266" s="2" t="str">
        <f>IFERROR(VLOOKUP($B266,Kraftvärmeprod!$B$1:$AH$479,MATCH(D$3,Kraftvärmeprod!$B$1:$AG$1,0),FALSE)/1,"")</f>
        <v/>
      </c>
      <c r="E266">
        <f>IFERROR(VLOOKUP($B266,Kraftvärmeprod!$B$1:$AH$479,MATCH(E$2,Kraftvärmeprod!$B$1:$AG$1,0),FALSE)/1,0)-IFERROR(VLOOKUP($B266,'Slutlig allokering kvv'!$B$2:$AC$462,MATCH(E$3,'Slutlig allokering kvv'!$B$1:$AJ$1,0),FALSE)/1,0)</f>
        <v>0</v>
      </c>
      <c r="F266">
        <f>IFERROR(VLOOKUP($B266,Kraftvärmeprod!$B$1:$AH$479,MATCH(F$2,Kraftvärmeprod!$B$1:$AG$1,0),FALSE)/1,0)-IFERROR(VLOOKUP($B266,'Slutlig allokering kvv'!$B$2:$AC$462,MATCH(F$3,'Slutlig allokering kvv'!$B$1:$AJ$1,0),FALSE)/1,0)</f>
        <v>0</v>
      </c>
      <c r="G266">
        <f>IFERROR(VLOOKUP($B266,Kraftvärmeprod!$B$1:$AH$479,MATCH(G$2,Kraftvärmeprod!$B$1:$AG$1,0),FALSE)/1,0)-IFERROR(VLOOKUP($B266,'Slutlig allokering kvv'!$B$2:$AC$462,MATCH(G$3,'Slutlig allokering kvv'!$B$1:$AJ$1,0),FALSE)/1,0)</f>
        <v>0</v>
      </c>
      <c r="H266">
        <f>IFERROR(VLOOKUP($B266,Kraftvärmeprod!$B$1:$AH$479,MATCH(H$2,Kraftvärmeprod!$B$1:$AG$1,0),FALSE)/1,0)-IFERROR(VLOOKUP($B266,'Slutlig allokering kvv'!$B$2:$AC$462,MATCH(H$3,'Slutlig allokering kvv'!$B$1:$AJ$1,0),FALSE)/1,0)</f>
        <v>0</v>
      </c>
      <c r="I266">
        <f>IFERROR(VLOOKUP($B266,Kraftvärmeprod!$B$1:$AH$479,MATCH(I$2,Kraftvärmeprod!$B$1:$AG$1,0),FALSE)/1,0)-IFERROR(VLOOKUP($B266,'Slutlig allokering kvv'!$B$2:$AC$462,MATCH(I$3,'Slutlig allokering kvv'!$B$1:$AJ$1,0),FALSE)/1,0)</f>
        <v>0</v>
      </c>
      <c r="J266">
        <f>IFERROR(VLOOKUP($B266,Kraftvärmeprod!$B$1:$AH$479,MATCH(J$2,Kraftvärmeprod!$B$1:$AG$1,0),FALSE)/1,0)-IFERROR(VLOOKUP($B266,'Slutlig allokering kvv'!$B$2:$AC$462,MATCH(J$3,'Slutlig allokering kvv'!$B$1:$AJ$1,0),FALSE)/1,0)</f>
        <v>0</v>
      </c>
      <c r="K266">
        <f>IFERROR(VLOOKUP($B266,Kraftvärmeprod!$B$1:$AH$479,MATCH(K$2,Kraftvärmeprod!$B$1:$AG$1,0),FALSE)/1,0)-IFERROR(VLOOKUP($B266,'Slutlig allokering kvv'!$B$2:$AC$462,MATCH(K$3,'Slutlig allokering kvv'!$B$1:$AJ$1,0),FALSE)/1,0)</f>
        <v>0</v>
      </c>
      <c r="L266">
        <f>IFERROR(VLOOKUP($B266,Kraftvärmeprod!$B$1:$AH$479,MATCH(L$2,Kraftvärmeprod!$B$1:$AG$1,0),FALSE)/1,0)-IFERROR(VLOOKUP($B266,'Slutlig allokering kvv'!$B$2:$AC$462,MATCH(L$3,'Slutlig allokering kvv'!$B$1:$AJ$1,0),FALSE)/1,0)</f>
        <v>0</v>
      </c>
      <c r="M266" s="40">
        <f>IFERROR(VLOOKUP($B266,Miljö!$B$1:$S$477,MATCH(M$2,Miljö!$B$1:$X$1,0),FALSE)/1,0)-IFERROR(VLOOKUP($B266,'Slutlig allokering kvv'!$B$2:$AC$462,MATCH(M$3,'Slutlig allokering kvv'!$B$1:$AJ$1,0),FALSE)/1,0)</f>
        <v>0</v>
      </c>
      <c r="N266">
        <f>IFERROR(VLOOKUP($B266,Kraftvärmeprod!$B$1:$AH$479,MATCH(N$2,Kraftvärmeprod!$B$1:$AG$1,0),FALSE)/1,0)-IFERROR(VLOOKUP($B266,'Slutlig allokering kvv'!$B$2:$AC$462,MATCH(N$3,'Slutlig allokering kvv'!$B$1:$AJ$1,0),FALSE)/1,0)</f>
        <v>0</v>
      </c>
      <c r="O266">
        <f>IFERROR(VLOOKUP($B266,Kraftvärmeprod!$B$1:$AH$479,MATCH(O$2,Kraftvärmeprod!$B$1:$AG$1,0),FALSE)/1,0)-IFERROR(VLOOKUP($B266,'Slutlig allokering kvv'!$B$2:$AC$462,MATCH(O$3,'Slutlig allokering kvv'!$B$1:$AJ$1,0),FALSE)/1,0)</f>
        <v>0</v>
      </c>
      <c r="P266">
        <f>IFERROR(VLOOKUP($B266,Kraftvärmeprod!$B$1:$AH$479,MATCH(P$2,Kraftvärmeprod!$B$1:$AG$1,0),FALSE)/1,0)-IFERROR(VLOOKUP($B266,'Slutlig allokering kvv'!$B$2:$AC$462,MATCH(P$3,'Slutlig allokering kvv'!$B$1:$AJ$1,0),FALSE)/1,0)</f>
        <v>0</v>
      </c>
      <c r="Q266">
        <f>IFERROR(VLOOKUP($B266,Kraftvärmeprod!$B$1:$AH$479,MATCH(Q$2,Kraftvärmeprod!$B$1:$AG$1,0),FALSE)/1,0)-IFERROR(VLOOKUP($B266,'Slutlig allokering kvv'!$B$2:$AC$462,MATCH(Q$3,'Slutlig allokering kvv'!$B$1:$AJ$1,0),FALSE)/1,0)</f>
        <v>0</v>
      </c>
      <c r="R266">
        <f>IFERROR(VLOOKUP($B266,Kraftvärmeprod!$B$1:$AH$479,MATCH(R$2,Kraftvärmeprod!$B$1:$AG$1,0),FALSE)/1,0)-IFERROR(VLOOKUP($B266,'Slutlig allokering kvv'!$B$2:$AC$462,MATCH(R$3,'Slutlig allokering kvv'!$B$1:$AJ$1,0),FALSE)/1,0)</f>
        <v>0</v>
      </c>
      <c r="S266">
        <f>IFERROR(VLOOKUP($B266,Kraftvärmeprod!$B$1:$AH$479,MATCH(S$2,Kraftvärmeprod!$B$1:$AG$1,0),FALSE)/1,0)-IFERROR(VLOOKUP($B266,'Slutlig allokering kvv'!$B$2:$AC$462,MATCH(S$3,'Slutlig allokering kvv'!$B$1:$AJ$1,0),FALSE)/1,0)</f>
        <v>0</v>
      </c>
      <c r="T266">
        <f>IFERROR(VLOOKUP($B266,Kraftvärmeprod!$B$1:$AH$479,MATCH(T$2,Kraftvärmeprod!$B$1:$AG$1,0),FALSE)/1,0)-IFERROR(VLOOKUP($B266,'Slutlig allokering kvv'!$B$2:$AC$462,MATCH(T$3,'Slutlig allokering kvv'!$B$1:$AJ$1,0),FALSE)/1,0)</f>
        <v>0</v>
      </c>
      <c r="U266">
        <f>IFERROR(VLOOKUP($B266,Kraftvärmeprod!$B$1:$AH$479,MATCH(U$2,Kraftvärmeprod!$B$1:$AG$1,0),FALSE)/1,0)-IFERROR(VLOOKUP($B266,'Slutlig allokering kvv'!$B$2:$AC$462,MATCH(U$3,'Slutlig allokering kvv'!$B$1:$AJ$1,0),FALSE)/1,0)</f>
        <v>0</v>
      </c>
      <c r="V266">
        <f>IFERROR(VLOOKUP($B266,Kraftvärmeprod!$B$1:$AH$479,MATCH(V$2,Kraftvärmeprod!$B$1:$AG$1,0),FALSE)/1,0)-IFERROR(VLOOKUP($B266,'Slutlig allokering kvv'!$B$2:$AC$462,MATCH(V$3,'Slutlig allokering kvv'!$B$1:$AJ$1,0),FALSE)/1,0)</f>
        <v>0</v>
      </c>
      <c r="W266">
        <f>IFERROR(VLOOKUP($B266,Kraftvärmeprod!$B$1:$AH$479,MATCH(W$2,Kraftvärmeprod!$B$1:$AG$1,0),FALSE)/1,0)-IFERROR(VLOOKUP($B266,'Slutlig allokering kvv'!$B$2:$AC$462,MATCH(W$3,'Slutlig allokering kvv'!$B$1:$AJ$1,0),FALSE)/1,0)</f>
        <v>0</v>
      </c>
      <c r="X266">
        <f>IFERROR(VLOOKUP($B266,Kraftvärmeprod!$B$1:$AH$479,MATCH(X$2,Kraftvärmeprod!$B$1:$AG$1,0),FALSE)/1,0)-IFERROR(VLOOKUP($B266,'Slutlig allokering kvv'!$B$2:$AC$462,MATCH(X$3,'Slutlig allokering kvv'!$B$1:$AJ$1,0),FALSE)/1,0)</f>
        <v>0</v>
      </c>
      <c r="Y266">
        <f>IFERROR(VLOOKUP($B266,Kraftvärmeprod!$B$1:$AH$479,MATCH(Y$2,Kraftvärmeprod!$B$1:$AG$1,0),FALSE)/1,0)-IFERROR(VLOOKUP($B266,'Slutlig allokering kvv'!$B$2:$AC$462,MATCH(Y$3,'Slutlig allokering kvv'!$B$1:$AJ$1,0),FALSE)/1,0)</f>
        <v>0</v>
      </c>
      <c r="Z266">
        <f>IFERROR(VLOOKUP($B266,Kraftvärmeprod!$B$1:$AH$479,MATCH(Z$2,Kraftvärmeprod!$B$1:$AG$1,0),FALSE)/1,0)-IFERROR(VLOOKUP($B266,'Slutlig allokering kvv'!$B$2:$AC$462,MATCH(Z$3,'Slutlig allokering kvv'!$B$1:$AJ$1,0),FALSE)/1,0)</f>
        <v>0</v>
      </c>
      <c r="AA266">
        <f>IFERROR(VLOOKUP($B266,Kraftvärmeprod!$B$1:$AH$479,MATCH(AA$2,Kraftvärmeprod!$B$1:$AG$1,0),FALSE)/1,0)-IFERROR(VLOOKUP($B266,'Slutlig allokering kvv'!$B$2:$AC$462,MATCH(AA$3,'Slutlig allokering kvv'!$B$1:$AJ$1,0),FALSE)/1,0)</f>
        <v>0</v>
      </c>
      <c r="AB266">
        <f>IFERROR(VLOOKUP($B266,Kraftvärmeprod!$B$1:$AH$479,MATCH(AB$2,Kraftvärmeprod!$B$1:$AG$1,0),FALSE)/1,0)-IFERROR(VLOOKUP($B266,'Slutlig allokering kvv'!$B$2:$AC$462,MATCH(AB$3,'Slutlig allokering kvv'!$B$1:$AJ$1,0),FALSE)/1,0)</f>
        <v>0</v>
      </c>
      <c r="AE266">
        <f t="shared" si="8"/>
        <v>0</v>
      </c>
      <c r="AG266">
        <f>IFERROR(VLOOKUP(B266,'Slutlig allokering kvv'!$B$2:$AJ$462,MATCH("Summa justerad allokerad tillförd energi (utan hjälpel och rökgaskondensering):",'Slutlig allokering kvv'!$B$1:$AK$1,0),FALSE)/1,"")</f>
        <v>0</v>
      </c>
      <c r="AI266" s="23" t="str">
        <f>IFERROR(1-VLOOKUP(B266,'Slutlig allokering kvv'!$B$2:$AJ$462,MATCH("Andel av bränsle i kvv som allokerats till värme, exklusive rökgaskondensering och hjälpel",'Slutlig allokering kvv'!$B$1:$AK$1,0),FALSE),"")</f>
        <v/>
      </c>
      <c r="AK266" s="23" t="str">
        <f t="shared" si="9"/>
        <v/>
      </c>
    </row>
    <row r="267" spans="1:37" x14ac:dyDescent="0.25">
      <c r="A267" s="2" t="s">
        <v>376</v>
      </c>
      <c r="B267" s="2" t="s">
        <v>377</v>
      </c>
      <c r="C267" s="2" t="str">
        <f>IFERROR(VLOOKUP($B267,Kraftvärmeprod!$B$1:$AH$479,MATCH(C$3,Kraftvärmeprod!$B$1:$AG$1,0),FALSE)/1,"")</f>
        <v/>
      </c>
      <c r="D267" s="2" t="str">
        <f>IFERROR(VLOOKUP($B267,Kraftvärmeprod!$B$1:$AH$479,MATCH(D$3,Kraftvärmeprod!$B$1:$AG$1,0),FALSE)/1,"")</f>
        <v/>
      </c>
      <c r="E267">
        <f>IFERROR(VLOOKUP($B267,Kraftvärmeprod!$B$1:$AH$479,MATCH(E$2,Kraftvärmeprod!$B$1:$AG$1,0),FALSE)/1,0)-IFERROR(VLOOKUP($B267,'Slutlig allokering kvv'!$B$2:$AC$462,MATCH(E$3,'Slutlig allokering kvv'!$B$1:$AJ$1,0),FALSE)/1,0)</f>
        <v>0</v>
      </c>
      <c r="F267">
        <f>IFERROR(VLOOKUP($B267,Kraftvärmeprod!$B$1:$AH$479,MATCH(F$2,Kraftvärmeprod!$B$1:$AG$1,0),FALSE)/1,0)-IFERROR(VLOOKUP($B267,'Slutlig allokering kvv'!$B$2:$AC$462,MATCH(F$3,'Slutlig allokering kvv'!$B$1:$AJ$1,0),FALSE)/1,0)</f>
        <v>0</v>
      </c>
      <c r="G267">
        <f>IFERROR(VLOOKUP($B267,Kraftvärmeprod!$B$1:$AH$479,MATCH(G$2,Kraftvärmeprod!$B$1:$AG$1,0),FALSE)/1,0)-IFERROR(VLOOKUP($B267,'Slutlig allokering kvv'!$B$2:$AC$462,MATCH(G$3,'Slutlig allokering kvv'!$B$1:$AJ$1,0),FALSE)/1,0)</f>
        <v>0</v>
      </c>
      <c r="H267">
        <f>IFERROR(VLOOKUP($B267,Kraftvärmeprod!$B$1:$AH$479,MATCH(H$2,Kraftvärmeprod!$B$1:$AG$1,0),FALSE)/1,0)-IFERROR(VLOOKUP($B267,'Slutlig allokering kvv'!$B$2:$AC$462,MATCH(H$3,'Slutlig allokering kvv'!$B$1:$AJ$1,0),FALSE)/1,0)</f>
        <v>0</v>
      </c>
      <c r="I267">
        <f>IFERROR(VLOOKUP($B267,Kraftvärmeprod!$B$1:$AH$479,MATCH(I$2,Kraftvärmeprod!$B$1:$AG$1,0),FALSE)/1,0)-IFERROR(VLOOKUP($B267,'Slutlig allokering kvv'!$B$2:$AC$462,MATCH(I$3,'Slutlig allokering kvv'!$B$1:$AJ$1,0),FALSE)/1,0)</f>
        <v>0</v>
      </c>
      <c r="J267">
        <f>IFERROR(VLOOKUP($B267,Kraftvärmeprod!$B$1:$AH$479,MATCH(J$2,Kraftvärmeprod!$B$1:$AG$1,0),FALSE)/1,0)-IFERROR(VLOOKUP($B267,'Slutlig allokering kvv'!$B$2:$AC$462,MATCH(J$3,'Slutlig allokering kvv'!$B$1:$AJ$1,0),FALSE)/1,0)</f>
        <v>0</v>
      </c>
      <c r="K267">
        <f>IFERROR(VLOOKUP($B267,Kraftvärmeprod!$B$1:$AH$479,MATCH(K$2,Kraftvärmeprod!$B$1:$AG$1,0),FALSE)/1,0)-IFERROR(VLOOKUP($B267,'Slutlig allokering kvv'!$B$2:$AC$462,MATCH(K$3,'Slutlig allokering kvv'!$B$1:$AJ$1,0),FALSE)/1,0)</f>
        <v>0</v>
      </c>
      <c r="L267">
        <f>IFERROR(VLOOKUP($B267,Kraftvärmeprod!$B$1:$AH$479,MATCH(L$2,Kraftvärmeprod!$B$1:$AG$1,0),FALSE)/1,0)-IFERROR(VLOOKUP($B267,'Slutlig allokering kvv'!$B$2:$AC$462,MATCH(L$3,'Slutlig allokering kvv'!$B$1:$AJ$1,0),FALSE)/1,0)</f>
        <v>0</v>
      </c>
      <c r="M267" s="40">
        <f>IFERROR(VLOOKUP($B267,Miljö!$B$1:$S$477,MATCH(M$2,Miljö!$B$1:$X$1,0),FALSE)/1,0)-IFERROR(VLOOKUP($B267,'Slutlig allokering kvv'!$B$2:$AC$462,MATCH(M$3,'Slutlig allokering kvv'!$B$1:$AJ$1,0),FALSE)/1,0)</f>
        <v>0</v>
      </c>
      <c r="N267">
        <f>IFERROR(VLOOKUP($B267,Kraftvärmeprod!$B$1:$AH$479,MATCH(N$2,Kraftvärmeprod!$B$1:$AG$1,0),FALSE)/1,0)-IFERROR(VLOOKUP($B267,'Slutlig allokering kvv'!$B$2:$AC$462,MATCH(N$3,'Slutlig allokering kvv'!$B$1:$AJ$1,0),FALSE)/1,0)</f>
        <v>0</v>
      </c>
      <c r="O267">
        <f>IFERROR(VLOOKUP($B267,Kraftvärmeprod!$B$1:$AH$479,MATCH(O$2,Kraftvärmeprod!$B$1:$AG$1,0),FALSE)/1,0)-IFERROR(VLOOKUP($B267,'Slutlig allokering kvv'!$B$2:$AC$462,MATCH(O$3,'Slutlig allokering kvv'!$B$1:$AJ$1,0),FALSE)/1,0)</f>
        <v>0</v>
      </c>
      <c r="P267">
        <f>IFERROR(VLOOKUP($B267,Kraftvärmeprod!$B$1:$AH$479,MATCH(P$2,Kraftvärmeprod!$B$1:$AG$1,0),FALSE)/1,0)-IFERROR(VLOOKUP($B267,'Slutlig allokering kvv'!$B$2:$AC$462,MATCH(P$3,'Slutlig allokering kvv'!$B$1:$AJ$1,0),FALSE)/1,0)</f>
        <v>0</v>
      </c>
      <c r="Q267">
        <f>IFERROR(VLOOKUP($B267,Kraftvärmeprod!$B$1:$AH$479,MATCH(Q$2,Kraftvärmeprod!$B$1:$AG$1,0),FALSE)/1,0)-IFERROR(VLOOKUP($B267,'Slutlig allokering kvv'!$B$2:$AC$462,MATCH(Q$3,'Slutlig allokering kvv'!$B$1:$AJ$1,0),FALSE)/1,0)</f>
        <v>0</v>
      </c>
      <c r="R267">
        <f>IFERROR(VLOOKUP($B267,Kraftvärmeprod!$B$1:$AH$479,MATCH(R$2,Kraftvärmeprod!$B$1:$AG$1,0),FALSE)/1,0)-IFERROR(VLOOKUP($B267,'Slutlig allokering kvv'!$B$2:$AC$462,MATCH(R$3,'Slutlig allokering kvv'!$B$1:$AJ$1,0),FALSE)/1,0)</f>
        <v>0</v>
      </c>
      <c r="S267">
        <f>IFERROR(VLOOKUP($B267,Kraftvärmeprod!$B$1:$AH$479,MATCH(S$2,Kraftvärmeprod!$B$1:$AG$1,0),FALSE)/1,0)-IFERROR(VLOOKUP($B267,'Slutlig allokering kvv'!$B$2:$AC$462,MATCH(S$3,'Slutlig allokering kvv'!$B$1:$AJ$1,0),FALSE)/1,0)</f>
        <v>0</v>
      </c>
      <c r="T267">
        <f>IFERROR(VLOOKUP($B267,Kraftvärmeprod!$B$1:$AH$479,MATCH(T$2,Kraftvärmeprod!$B$1:$AG$1,0),FALSE)/1,0)-IFERROR(VLOOKUP($B267,'Slutlig allokering kvv'!$B$2:$AC$462,MATCH(T$3,'Slutlig allokering kvv'!$B$1:$AJ$1,0),FALSE)/1,0)</f>
        <v>0</v>
      </c>
      <c r="U267">
        <f>IFERROR(VLOOKUP($B267,Kraftvärmeprod!$B$1:$AH$479,MATCH(U$2,Kraftvärmeprod!$B$1:$AG$1,0),FALSE)/1,0)-IFERROR(VLOOKUP($B267,'Slutlig allokering kvv'!$B$2:$AC$462,MATCH(U$3,'Slutlig allokering kvv'!$B$1:$AJ$1,0),FALSE)/1,0)</f>
        <v>0</v>
      </c>
      <c r="V267">
        <f>IFERROR(VLOOKUP($B267,Kraftvärmeprod!$B$1:$AH$479,MATCH(V$2,Kraftvärmeprod!$B$1:$AG$1,0),FALSE)/1,0)-IFERROR(VLOOKUP($B267,'Slutlig allokering kvv'!$B$2:$AC$462,MATCH(V$3,'Slutlig allokering kvv'!$B$1:$AJ$1,0),FALSE)/1,0)</f>
        <v>0</v>
      </c>
      <c r="W267">
        <f>IFERROR(VLOOKUP($B267,Kraftvärmeprod!$B$1:$AH$479,MATCH(W$2,Kraftvärmeprod!$B$1:$AG$1,0),FALSE)/1,0)-IFERROR(VLOOKUP($B267,'Slutlig allokering kvv'!$B$2:$AC$462,MATCH(W$3,'Slutlig allokering kvv'!$B$1:$AJ$1,0),FALSE)/1,0)</f>
        <v>0</v>
      </c>
      <c r="X267">
        <f>IFERROR(VLOOKUP($B267,Kraftvärmeprod!$B$1:$AH$479,MATCH(X$2,Kraftvärmeprod!$B$1:$AG$1,0),FALSE)/1,0)-IFERROR(VLOOKUP($B267,'Slutlig allokering kvv'!$B$2:$AC$462,MATCH(X$3,'Slutlig allokering kvv'!$B$1:$AJ$1,0),FALSE)/1,0)</f>
        <v>0</v>
      </c>
      <c r="Y267">
        <f>IFERROR(VLOOKUP($B267,Kraftvärmeprod!$B$1:$AH$479,MATCH(Y$2,Kraftvärmeprod!$B$1:$AG$1,0),FALSE)/1,0)-IFERROR(VLOOKUP($B267,'Slutlig allokering kvv'!$B$2:$AC$462,MATCH(Y$3,'Slutlig allokering kvv'!$B$1:$AJ$1,0),FALSE)/1,0)</f>
        <v>0</v>
      </c>
      <c r="Z267">
        <f>IFERROR(VLOOKUP($B267,Kraftvärmeprod!$B$1:$AH$479,MATCH(Z$2,Kraftvärmeprod!$B$1:$AG$1,0),FALSE)/1,0)-IFERROR(VLOOKUP($B267,'Slutlig allokering kvv'!$B$2:$AC$462,MATCH(Z$3,'Slutlig allokering kvv'!$B$1:$AJ$1,0),FALSE)/1,0)</f>
        <v>0</v>
      </c>
      <c r="AA267">
        <f>IFERROR(VLOOKUP($B267,Kraftvärmeprod!$B$1:$AH$479,MATCH(AA$2,Kraftvärmeprod!$B$1:$AG$1,0),FALSE)/1,0)-IFERROR(VLOOKUP($B267,'Slutlig allokering kvv'!$B$2:$AC$462,MATCH(AA$3,'Slutlig allokering kvv'!$B$1:$AJ$1,0),FALSE)/1,0)</f>
        <v>0</v>
      </c>
      <c r="AB267">
        <f>IFERROR(VLOOKUP($B267,Kraftvärmeprod!$B$1:$AH$479,MATCH(AB$2,Kraftvärmeprod!$B$1:$AG$1,0),FALSE)/1,0)-IFERROR(VLOOKUP($B267,'Slutlig allokering kvv'!$B$2:$AC$462,MATCH(AB$3,'Slutlig allokering kvv'!$B$1:$AJ$1,0),FALSE)/1,0)</f>
        <v>0</v>
      </c>
      <c r="AE267">
        <f t="shared" si="8"/>
        <v>0</v>
      </c>
      <c r="AG267">
        <f>IFERROR(VLOOKUP(B267,'Slutlig allokering kvv'!$B$2:$AJ$462,MATCH("Summa justerad allokerad tillförd energi (utan hjälpel och rökgaskondensering):",'Slutlig allokering kvv'!$B$1:$AK$1,0),FALSE)/1,"")</f>
        <v>0</v>
      </c>
      <c r="AI267" s="23" t="str">
        <f>IFERROR(1-VLOOKUP(B267,'Slutlig allokering kvv'!$B$2:$AJ$462,MATCH("Andel av bränsle i kvv som allokerats till värme, exklusive rökgaskondensering och hjälpel",'Slutlig allokering kvv'!$B$1:$AK$1,0),FALSE),"")</f>
        <v/>
      </c>
      <c r="AK267" s="23" t="str">
        <f t="shared" si="9"/>
        <v/>
      </c>
    </row>
    <row r="268" spans="1:37" x14ac:dyDescent="0.25">
      <c r="A268" s="2" t="s">
        <v>376</v>
      </c>
      <c r="B268" s="2" t="s">
        <v>378</v>
      </c>
      <c r="C268" s="2">
        <f>IFERROR(VLOOKUP($B268,Kraftvärmeprod!$B$1:$AH$479,MATCH(C$3,Kraftvärmeprod!$B$1:$AG$1,0),FALSE)/1,"")</f>
        <v>158.1</v>
      </c>
      <c r="D268" s="2">
        <f>IFERROR(VLOOKUP($B268,Kraftvärmeprod!$B$1:$AH$479,MATCH(D$3,Kraftvärmeprod!$B$1:$AG$1,0),FALSE)/1,"")</f>
        <v>11.4</v>
      </c>
      <c r="E268">
        <f>IFERROR(VLOOKUP($B268,Kraftvärmeprod!$B$1:$AH$479,MATCH(E$2,Kraftvärmeprod!$B$1:$AG$1,0),FALSE)/1,0)-IFERROR(VLOOKUP($B268,'Slutlig allokering kvv'!$B$2:$AC$462,MATCH(E$3,'Slutlig allokering kvv'!$B$1:$AJ$1,0),FALSE)/1,0)</f>
        <v>33.372000000000014</v>
      </c>
      <c r="F268">
        <f>IFERROR(VLOOKUP($B268,Kraftvärmeprod!$B$1:$AH$479,MATCH(F$2,Kraftvärmeprod!$B$1:$AG$1,0),FALSE)/1,0)-IFERROR(VLOOKUP($B268,'Slutlig allokering kvv'!$B$2:$AC$462,MATCH(F$3,'Slutlig allokering kvv'!$B$1:$AJ$1,0),FALSE)/1,0)</f>
        <v>0</v>
      </c>
      <c r="G268">
        <f>IFERROR(VLOOKUP($B268,Kraftvärmeprod!$B$1:$AH$479,MATCH(G$2,Kraftvärmeprod!$B$1:$AG$1,0),FALSE)/1,0)-IFERROR(VLOOKUP($B268,'Slutlig allokering kvv'!$B$2:$AC$462,MATCH(G$3,'Slutlig allokering kvv'!$B$1:$AJ$1,0),FALSE)/1,0)</f>
        <v>0</v>
      </c>
      <c r="H268">
        <f>IFERROR(VLOOKUP($B268,Kraftvärmeprod!$B$1:$AH$479,MATCH(H$2,Kraftvärmeprod!$B$1:$AG$1,0),FALSE)/1,0)-IFERROR(VLOOKUP($B268,'Slutlig allokering kvv'!$B$2:$AC$462,MATCH(H$3,'Slutlig allokering kvv'!$B$1:$AJ$1,0),FALSE)/1,0)</f>
        <v>0</v>
      </c>
      <c r="I268">
        <f>IFERROR(VLOOKUP($B268,Kraftvärmeprod!$B$1:$AH$479,MATCH(I$2,Kraftvärmeprod!$B$1:$AG$1,0),FALSE)/1,0)-IFERROR(VLOOKUP($B268,'Slutlig allokering kvv'!$B$2:$AC$462,MATCH(I$3,'Slutlig allokering kvv'!$B$1:$AJ$1,0),FALSE)/1,0)</f>
        <v>0.16547000000000001</v>
      </c>
      <c r="J268">
        <f>IFERROR(VLOOKUP($B268,Kraftvärmeprod!$B$1:$AH$479,MATCH(J$2,Kraftvärmeprod!$B$1:$AG$1,0),FALSE)/1,0)-IFERROR(VLOOKUP($B268,'Slutlig allokering kvv'!$B$2:$AC$462,MATCH(J$3,'Slutlig allokering kvv'!$B$1:$AJ$1,0),FALSE)/1,0)</f>
        <v>0</v>
      </c>
      <c r="K268">
        <f>IFERROR(VLOOKUP($B268,Kraftvärmeprod!$B$1:$AH$479,MATCH(K$2,Kraftvärmeprod!$B$1:$AG$1,0),FALSE)/1,0)-IFERROR(VLOOKUP($B268,'Slutlig allokering kvv'!$B$2:$AC$462,MATCH(K$3,'Slutlig allokering kvv'!$B$1:$AJ$1,0),FALSE)/1,0)</f>
        <v>0</v>
      </c>
      <c r="L268">
        <f>IFERROR(VLOOKUP($B268,Kraftvärmeprod!$B$1:$AH$479,MATCH(L$2,Kraftvärmeprod!$B$1:$AG$1,0),FALSE)/1,0)-IFERROR(VLOOKUP($B268,'Slutlig allokering kvv'!$B$2:$AC$462,MATCH(L$3,'Slutlig allokering kvv'!$B$1:$AJ$1,0),FALSE)/1,0)</f>
        <v>0</v>
      </c>
      <c r="M268" s="40">
        <f>IFERROR(VLOOKUP($B268,Miljö!$B$1:$S$477,MATCH(M$2,Miljö!$B$1:$X$1,0),FALSE)/1,0)-IFERROR(VLOOKUP($B268,'Slutlig allokering kvv'!$B$2:$AC$462,MATCH(M$3,'Slutlig allokering kvv'!$B$1:$AJ$1,0),FALSE)/1,0)</f>
        <v>1.0661700000000005</v>
      </c>
      <c r="N268">
        <f>IFERROR(VLOOKUP($B268,Kraftvärmeprod!$B$1:$AH$479,MATCH(N$2,Kraftvärmeprod!$B$1:$AG$1,0),FALSE)/1,0)-IFERROR(VLOOKUP($B268,'Slutlig allokering kvv'!$B$2:$AC$462,MATCH(N$3,'Slutlig allokering kvv'!$B$1:$AJ$1,0),FALSE)/1,0)</f>
        <v>0</v>
      </c>
      <c r="O268">
        <f>IFERROR(VLOOKUP($B268,Kraftvärmeprod!$B$1:$AH$479,MATCH(O$2,Kraftvärmeprod!$B$1:$AG$1,0),FALSE)/1,0)-IFERROR(VLOOKUP($B268,'Slutlig allokering kvv'!$B$2:$AC$462,MATCH(O$3,'Slutlig allokering kvv'!$B$1:$AJ$1,0),FALSE)/1,0)</f>
        <v>0</v>
      </c>
      <c r="P268">
        <f>IFERROR(VLOOKUP($B268,Kraftvärmeprod!$B$1:$AH$479,MATCH(P$2,Kraftvärmeprod!$B$1:$AG$1,0),FALSE)/1,0)-IFERROR(VLOOKUP($B268,'Slutlig allokering kvv'!$B$2:$AC$462,MATCH(P$3,'Slutlig allokering kvv'!$B$1:$AJ$1,0),FALSE)/1,0)</f>
        <v>0</v>
      </c>
      <c r="Q268">
        <f>IFERROR(VLOOKUP($B268,Kraftvärmeprod!$B$1:$AH$479,MATCH(Q$2,Kraftvärmeprod!$B$1:$AG$1,0),FALSE)/1,0)-IFERROR(VLOOKUP($B268,'Slutlig allokering kvv'!$B$2:$AC$462,MATCH(Q$3,'Slutlig allokering kvv'!$B$1:$AJ$1,0),FALSE)/1,0)</f>
        <v>0</v>
      </c>
      <c r="R268">
        <f>IFERROR(VLOOKUP($B268,Kraftvärmeprod!$B$1:$AH$479,MATCH(R$2,Kraftvärmeprod!$B$1:$AG$1,0),FALSE)/1,0)-IFERROR(VLOOKUP($B268,'Slutlig allokering kvv'!$B$2:$AC$462,MATCH(R$3,'Slutlig allokering kvv'!$B$1:$AJ$1,0),FALSE)/1,0)</f>
        <v>0</v>
      </c>
      <c r="S268">
        <f>IFERROR(VLOOKUP($B268,Kraftvärmeprod!$B$1:$AH$479,MATCH(S$2,Kraftvärmeprod!$B$1:$AG$1,0),FALSE)/1,0)-IFERROR(VLOOKUP($B268,'Slutlig allokering kvv'!$B$2:$AC$462,MATCH(S$3,'Slutlig allokering kvv'!$B$1:$AJ$1,0),FALSE)/1,0)</f>
        <v>0</v>
      </c>
      <c r="T268">
        <f>IFERROR(VLOOKUP($B268,Kraftvärmeprod!$B$1:$AH$479,MATCH(T$2,Kraftvärmeprod!$B$1:$AG$1,0),FALSE)/1,0)-IFERROR(VLOOKUP($B268,'Slutlig allokering kvv'!$B$2:$AC$462,MATCH(T$3,'Slutlig allokering kvv'!$B$1:$AJ$1,0),FALSE)/1,0)</f>
        <v>0</v>
      </c>
      <c r="U268">
        <f>IFERROR(VLOOKUP($B268,Kraftvärmeprod!$B$1:$AH$479,MATCH(U$2,Kraftvärmeprod!$B$1:$AG$1,0),FALSE)/1,0)-IFERROR(VLOOKUP($B268,'Slutlig allokering kvv'!$B$2:$AC$462,MATCH(U$3,'Slutlig allokering kvv'!$B$1:$AJ$1,0),FALSE)/1,0)</f>
        <v>0</v>
      </c>
      <c r="V268">
        <f>IFERROR(VLOOKUP($B268,Kraftvärmeprod!$B$1:$AH$479,MATCH(V$2,Kraftvärmeprod!$B$1:$AG$1,0),FALSE)/1,0)-IFERROR(VLOOKUP($B268,'Slutlig allokering kvv'!$B$2:$AC$462,MATCH(V$3,'Slutlig allokering kvv'!$B$1:$AJ$1,0),FALSE)/1,0)</f>
        <v>0</v>
      </c>
      <c r="W268">
        <f>IFERROR(VLOOKUP($B268,Kraftvärmeprod!$B$1:$AH$479,MATCH(W$2,Kraftvärmeprod!$B$1:$AG$1,0),FALSE)/1,0)-IFERROR(VLOOKUP($B268,'Slutlig allokering kvv'!$B$2:$AC$462,MATCH(W$3,'Slutlig allokering kvv'!$B$1:$AJ$1,0),FALSE)/1,0)</f>
        <v>0</v>
      </c>
      <c r="X268">
        <f>IFERROR(VLOOKUP($B268,Kraftvärmeprod!$B$1:$AH$479,MATCH(X$2,Kraftvärmeprod!$B$1:$AG$1,0),FALSE)/1,0)-IFERROR(VLOOKUP($B268,'Slutlig allokering kvv'!$B$2:$AC$462,MATCH(X$3,'Slutlig allokering kvv'!$B$1:$AJ$1,0),FALSE)/1,0)</f>
        <v>0</v>
      </c>
      <c r="Y268">
        <f>IFERROR(VLOOKUP($B268,Kraftvärmeprod!$B$1:$AH$479,MATCH(Y$2,Kraftvärmeprod!$B$1:$AG$1,0),FALSE)/1,0)-IFERROR(VLOOKUP($B268,'Slutlig allokering kvv'!$B$2:$AC$462,MATCH(Y$3,'Slutlig allokering kvv'!$B$1:$AJ$1,0),FALSE)/1,0)</f>
        <v>0</v>
      </c>
      <c r="Z268">
        <f>IFERROR(VLOOKUP($B268,Kraftvärmeprod!$B$1:$AH$479,MATCH(Z$2,Kraftvärmeprod!$B$1:$AG$1,0),FALSE)/1,0)-IFERROR(VLOOKUP($B268,'Slutlig allokering kvv'!$B$2:$AC$462,MATCH(Z$3,'Slutlig allokering kvv'!$B$1:$AJ$1,0),FALSE)/1,0)</f>
        <v>0</v>
      </c>
      <c r="AA268">
        <f>IFERROR(VLOOKUP($B268,Kraftvärmeprod!$B$1:$AH$479,MATCH(AA$2,Kraftvärmeprod!$B$1:$AG$1,0),FALSE)/1,0)-IFERROR(VLOOKUP($B268,'Slutlig allokering kvv'!$B$2:$AC$462,MATCH(AA$3,'Slutlig allokering kvv'!$B$1:$AJ$1,0),FALSE)/1,0)</f>
        <v>0</v>
      </c>
      <c r="AB268">
        <f>IFERROR(VLOOKUP($B268,Kraftvärmeprod!$B$1:$AH$479,MATCH(AB$2,Kraftvärmeprod!$B$1:$AG$1,0),FALSE)/1,0)-IFERROR(VLOOKUP($B268,'Slutlig allokering kvv'!$B$2:$AC$462,MATCH(AB$3,'Slutlig allokering kvv'!$B$1:$AJ$1,0),FALSE)/1,0)</f>
        <v>0</v>
      </c>
      <c r="AE268">
        <f t="shared" si="8"/>
        <v>33.537470000000013</v>
      </c>
      <c r="AG268">
        <f>IFERROR(VLOOKUP(B268,'Slutlig allokering kvv'!$B$2:$AJ$462,MATCH("Summa justerad allokerad tillförd energi (utan hjälpel och rökgaskondensering):",'Slutlig allokering kvv'!$B$1:$AK$1,0),FALSE)/1,"")</f>
        <v>145.76253</v>
      </c>
      <c r="AI268" s="23">
        <f>IFERROR(1-VLOOKUP(B268,'Slutlig allokering kvv'!$B$2:$AJ$462,MATCH("Andel av bränsle i kvv som allokerats till värme, exklusive rökgaskondensering och hjälpel",'Slutlig allokering kvv'!$B$1:$AK$1,0),FALSE),"")</f>
        <v>0.18704668153931969</v>
      </c>
      <c r="AK268" s="23">
        <f t="shared" si="9"/>
        <v>0.18704668153931964</v>
      </c>
    </row>
    <row r="269" spans="1:37" x14ac:dyDescent="0.25">
      <c r="A269" s="2" t="s">
        <v>376</v>
      </c>
      <c r="B269" s="2" t="s">
        <v>379</v>
      </c>
      <c r="C269" s="2" t="str">
        <f>IFERROR(VLOOKUP($B269,Kraftvärmeprod!$B$1:$AH$479,MATCH(C$3,Kraftvärmeprod!$B$1:$AG$1,0),FALSE)/1,"")</f>
        <v/>
      </c>
      <c r="D269" s="2" t="str">
        <f>IFERROR(VLOOKUP($B269,Kraftvärmeprod!$B$1:$AH$479,MATCH(D$3,Kraftvärmeprod!$B$1:$AG$1,0),FALSE)/1,"")</f>
        <v/>
      </c>
      <c r="E269">
        <f>IFERROR(VLOOKUP($B269,Kraftvärmeprod!$B$1:$AH$479,MATCH(E$2,Kraftvärmeprod!$B$1:$AG$1,0),FALSE)/1,0)-IFERROR(VLOOKUP($B269,'Slutlig allokering kvv'!$B$2:$AC$462,MATCH(E$3,'Slutlig allokering kvv'!$B$1:$AJ$1,0),FALSE)/1,0)</f>
        <v>0</v>
      </c>
      <c r="F269">
        <f>IFERROR(VLOOKUP($B269,Kraftvärmeprod!$B$1:$AH$479,MATCH(F$2,Kraftvärmeprod!$B$1:$AG$1,0),FALSE)/1,0)-IFERROR(VLOOKUP($B269,'Slutlig allokering kvv'!$B$2:$AC$462,MATCH(F$3,'Slutlig allokering kvv'!$B$1:$AJ$1,0),FALSE)/1,0)</f>
        <v>0</v>
      </c>
      <c r="G269">
        <f>IFERROR(VLOOKUP($B269,Kraftvärmeprod!$B$1:$AH$479,MATCH(G$2,Kraftvärmeprod!$B$1:$AG$1,0),FALSE)/1,0)-IFERROR(VLOOKUP($B269,'Slutlig allokering kvv'!$B$2:$AC$462,MATCH(G$3,'Slutlig allokering kvv'!$B$1:$AJ$1,0),FALSE)/1,0)</f>
        <v>0</v>
      </c>
      <c r="H269">
        <f>IFERROR(VLOOKUP($B269,Kraftvärmeprod!$B$1:$AH$479,MATCH(H$2,Kraftvärmeprod!$B$1:$AG$1,0),FALSE)/1,0)-IFERROR(VLOOKUP($B269,'Slutlig allokering kvv'!$B$2:$AC$462,MATCH(H$3,'Slutlig allokering kvv'!$B$1:$AJ$1,0),FALSE)/1,0)</f>
        <v>0</v>
      </c>
      <c r="I269">
        <f>IFERROR(VLOOKUP($B269,Kraftvärmeprod!$B$1:$AH$479,MATCH(I$2,Kraftvärmeprod!$B$1:$AG$1,0),FALSE)/1,0)-IFERROR(VLOOKUP($B269,'Slutlig allokering kvv'!$B$2:$AC$462,MATCH(I$3,'Slutlig allokering kvv'!$B$1:$AJ$1,0),FALSE)/1,0)</f>
        <v>0</v>
      </c>
      <c r="J269">
        <f>IFERROR(VLOOKUP($B269,Kraftvärmeprod!$B$1:$AH$479,MATCH(J$2,Kraftvärmeprod!$B$1:$AG$1,0),FALSE)/1,0)-IFERROR(VLOOKUP($B269,'Slutlig allokering kvv'!$B$2:$AC$462,MATCH(J$3,'Slutlig allokering kvv'!$B$1:$AJ$1,0),FALSE)/1,0)</f>
        <v>0</v>
      </c>
      <c r="K269">
        <f>IFERROR(VLOOKUP($B269,Kraftvärmeprod!$B$1:$AH$479,MATCH(K$2,Kraftvärmeprod!$B$1:$AG$1,0),FALSE)/1,0)-IFERROR(VLOOKUP($B269,'Slutlig allokering kvv'!$B$2:$AC$462,MATCH(K$3,'Slutlig allokering kvv'!$B$1:$AJ$1,0),FALSE)/1,0)</f>
        <v>0</v>
      </c>
      <c r="L269">
        <f>IFERROR(VLOOKUP($B269,Kraftvärmeprod!$B$1:$AH$479,MATCH(L$2,Kraftvärmeprod!$B$1:$AG$1,0),FALSE)/1,0)-IFERROR(VLOOKUP($B269,'Slutlig allokering kvv'!$B$2:$AC$462,MATCH(L$3,'Slutlig allokering kvv'!$B$1:$AJ$1,0),FALSE)/1,0)</f>
        <v>0</v>
      </c>
      <c r="M269" s="40">
        <f>IFERROR(VLOOKUP($B269,Miljö!$B$1:$S$477,MATCH(M$2,Miljö!$B$1:$X$1,0),FALSE)/1,0)-IFERROR(VLOOKUP($B269,'Slutlig allokering kvv'!$B$2:$AC$462,MATCH(M$3,'Slutlig allokering kvv'!$B$1:$AJ$1,0),FALSE)/1,0)</f>
        <v>0</v>
      </c>
      <c r="N269">
        <f>IFERROR(VLOOKUP($B269,Kraftvärmeprod!$B$1:$AH$479,MATCH(N$2,Kraftvärmeprod!$B$1:$AG$1,0),FALSE)/1,0)-IFERROR(VLOOKUP($B269,'Slutlig allokering kvv'!$B$2:$AC$462,MATCH(N$3,'Slutlig allokering kvv'!$B$1:$AJ$1,0),FALSE)/1,0)</f>
        <v>0</v>
      </c>
      <c r="O269">
        <f>IFERROR(VLOOKUP($B269,Kraftvärmeprod!$B$1:$AH$479,MATCH(O$2,Kraftvärmeprod!$B$1:$AG$1,0),FALSE)/1,0)-IFERROR(VLOOKUP($B269,'Slutlig allokering kvv'!$B$2:$AC$462,MATCH(O$3,'Slutlig allokering kvv'!$B$1:$AJ$1,0),FALSE)/1,0)</f>
        <v>0</v>
      </c>
      <c r="P269">
        <f>IFERROR(VLOOKUP($B269,Kraftvärmeprod!$B$1:$AH$479,MATCH(P$2,Kraftvärmeprod!$B$1:$AG$1,0),FALSE)/1,0)-IFERROR(VLOOKUP($B269,'Slutlig allokering kvv'!$B$2:$AC$462,MATCH(P$3,'Slutlig allokering kvv'!$B$1:$AJ$1,0),FALSE)/1,0)</f>
        <v>0</v>
      </c>
      <c r="Q269">
        <f>IFERROR(VLOOKUP($B269,Kraftvärmeprod!$B$1:$AH$479,MATCH(Q$2,Kraftvärmeprod!$B$1:$AG$1,0),FALSE)/1,0)-IFERROR(VLOOKUP($B269,'Slutlig allokering kvv'!$B$2:$AC$462,MATCH(Q$3,'Slutlig allokering kvv'!$B$1:$AJ$1,0),FALSE)/1,0)</f>
        <v>0</v>
      </c>
      <c r="R269">
        <f>IFERROR(VLOOKUP($B269,Kraftvärmeprod!$B$1:$AH$479,MATCH(R$2,Kraftvärmeprod!$B$1:$AG$1,0),FALSE)/1,0)-IFERROR(VLOOKUP($B269,'Slutlig allokering kvv'!$B$2:$AC$462,MATCH(R$3,'Slutlig allokering kvv'!$B$1:$AJ$1,0),FALSE)/1,0)</f>
        <v>0</v>
      </c>
      <c r="S269">
        <f>IFERROR(VLOOKUP($B269,Kraftvärmeprod!$B$1:$AH$479,MATCH(S$2,Kraftvärmeprod!$B$1:$AG$1,0),FALSE)/1,0)-IFERROR(VLOOKUP($B269,'Slutlig allokering kvv'!$B$2:$AC$462,MATCH(S$3,'Slutlig allokering kvv'!$B$1:$AJ$1,0),FALSE)/1,0)</f>
        <v>0</v>
      </c>
      <c r="T269">
        <f>IFERROR(VLOOKUP($B269,Kraftvärmeprod!$B$1:$AH$479,MATCH(T$2,Kraftvärmeprod!$B$1:$AG$1,0),FALSE)/1,0)-IFERROR(VLOOKUP($B269,'Slutlig allokering kvv'!$B$2:$AC$462,MATCH(T$3,'Slutlig allokering kvv'!$B$1:$AJ$1,0),FALSE)/1,0)</f>
        <v>0</v>
      </c>
      <c r="U269">
        <f>IFERROR(VLOOKUP($B269,Kraftvärmeprod!$B$1:$AH$479,MATCH(U$2,Kraftvärmeprod!$B$1:$AG$1,0),FALSE)/1,0)-IFERROR(VLOOKUP($B269,'Slutlig allokering kvv'!$B$2:$AC$462,MATCH(U$3,'Slutlig allokering kvv'!$B$1:$AJ$1,0),FALSE)/1,0)</f>
        <v>0</v>
      </c>
      <c r="V269">
        <f>IFERROR(VLOOKUP($B269,Kraftvärmeprod!$B$1:$AH$479,MATCH(V$2,Kraftvärmeprod!$B$1:$AG$1,0),FALSE)/1,0)-IFERROR(VLOOKUP($B269,'Slutlig allokering kvv'!$B$2:$AC$462,MATCH(V$3,'Slutlig allokering kvv'!$B$1:$AJ$1,0),FALSE)/1,0)</f>
        <v>0</v>
      </c>
      <c r="W269">
        <f>IFERROR(VLOOKUP($B269,Kraftvärmeprod!$B$1:$AH$479,MATCH(W$2,Kraftvärmeprod!$B$1:$AG$1,0),FALSE)/1,0)-IFERROR(VLOOKUP($B269,'Slutlig allokering kvv'!$B$2:$AC$462,MATCH(W$3,'Slutlig allokering kvv'!$B$1:$AJ$1,0),FALSE)/1,0)</f>
        <v>0</v>
      </c>
      <c r="X269">
        <f>IFERROR(VLOOKUP($B269,Kraftvärmeprod!$B$1:$AH$479,MATCH(X$2,Kraftvärmeprod!$B$1:$AG$1,0),FALSE)/1,0)-IFERROR(VLOOKUP($B269,'Slutlig allokering kvv'!$B$2:$AC$462,MATCH(X$3,'Slutlig allokering kvv'!$B$1:$AJ$1,0),FALSE)/1,0)</f>
        <v>0</v>
      </c>
      <c r="Y269">
        <f>IFERROR(VLOOKUP($B269,Kraftvärmeprod!$B$1:$AH$479,MATCH(Y$2,Kraftvärmeprod!$B$1:$AG$1,0),FALSE)/1,0)-IFERROR(VLOOKUP($B269,'Slutlig allokering kvv'!$B$2:$AC$462,MATCH(Y$3,'Slutlig allokering kvv'!$B$1:$AJ$1,0),FALSE)/1,0)</f>
        <v>0</v>
      </c>
      <c r="Z269">
        <f>IFERROR(VLOOKUP($B269,Kraftvärmeprod!$B$1:$AH$479,MATCH(Z$2,Kraftvärmeprod!$B$1:$AG$1,0),FALSE)/1,0)-IFERROR(VLOOKUP($B269,'Slutlig allokering kvv'!$B$2:$AC$462,MATCH(Z$3,'Slutlig allokering kvv'!$B$1:$AJ$1,0),FALSE)/1,0)</f>
        <v>0</v>
      </c>
      <c r="AA269">
        <f>IFERROR(VLOOKUP($B269,Kraftvärmeprod!$B$1:$AH$479,MATCH(AA$2,Kraftvärmeprod!$B$1:$AG$1,0),FALSE)/1,0)-IFERROR(VLOOKUP($B269,'Slutlig allokering kvv'!$B$2:$AC$462,MATCH(AA$3,'Slutlig allokering kvv'!$B$1:$AJ$1,0),FALSE)/1,0)</f>
        <v>0</v>
      </c>
      <c r="AB269">
        <f>IFERROR(VLOOKUP($B269,Kraftvärmeprod!$B$1:$AH$479,MATCH(AB$2,Kraftvärmeprod!$B$1:$AG$1,0),FALSE)/1,0)-IFERROR(VLOOKUP($B269,'Slutlig allokering kvv'!$B$2:$AC$462,MATCH(AB$3,'Slutlig allokering kvv'!$B$1:$AJ$1,0),FALSE)/1,0)</f>
        <v>0</v>
      </c>
      <c r="AE269">
        <f t="shared" si="8"/>
        <v>0</v>
      </c>
      <c r="AG269">
        <f>IFERROR(VLOOKUP(B269,'Slutlig allokering kvv'!$B$2:$AJ$462,MATCH("Summa justerad allokerad tillförd energi (utan hjälpel och rökgaskondensering):",'Slutlig allokering kvv'!$B$1:$AK$1,0),FALSE)/1,"")</f>
        <v>0</v>
      </c>
      <c r="AI269" s="23" t="str">
        <f>IFERROR(1-VLOOKUP(B269,'Slutlig allokering kvv'!$B$2:$AJ$462,MATCH("Andel av bränsle i kvv som allokerats till värme, exklusive rökgaskondensering och hjälpel",'Slutlig allokering kvv'!$B$1:$AK$1,0),FALSE),"")</f>
        <v/>
      </c>
      <c r="AK269" s="23" t="str">
        <f t="shared" si="9"/>
        <v/>
      </c>
    </row>
    <row r="270" spans="1:37" x14ac:dyDescent="0.25">
      <c r="A270" s="2" t="s">
        <v>376</v>
      </c>
      <c r="B270" s="2" t="s">
        <v>380</v>
      </c>
      <c r="C270" s="2" t="str">
        <f>IFERROR(VLOOKUP($B270,Kraftvärmeprod!$B$1:$AH$479,MATCH(C$3,Kraftvärmeprod!$B$1:$AG$1,0),FALSE)/1,"")</f>
        <v/>
      </c>
      <c r="D270" s="2" t="str">
        <f>IFERROR(VLOOKUP($B270,Kraftvärmeprod!$B$1:$AH$479,MATCH(D$3,Kraftvärmeprod!$B$1:$AG$1,0),FALSE)/1,"")</f>
        <v/>
      </c>
      <c r="E270">
        <f>IFERROR(VLOOKUP($B270,Kraftvärmeprod!$B$1:$AH$479,MATCH(E$2,Kraftvärmeprod!$B$1:$AG$1,0),FALSE)/1,0)-IFERROR(VLOOKUP($B270,'Slutlig allokering kvv'!$B$2:$AC$462,MATCH(E$3,'Slutlig allokering kvv'!$B$1:$AJ$1,0),FALSE)/1,0)</f>
        <v>0</v>
      </c>
      <c r="F270">
        <f>IFERROR(VLOOKUP($B270,Kraftvärmeprod!$B$1:$AH$479,MATCH(F$2,Kraftvärmeprod!$B$1:$AG$1,0),FALSE)/1,0)-IFERROR(VLOOKUP($B270,'Slutlig allokering kvv'!$B$2:$AC$462,MATCH(F$3,'Slutlig allokering kvv'!$B$1:$AJ$1,0),FALSE)/1,0)</f>
        <v>0</v>
      </c>
      <c r="G270">
        <f>IFERROR(VLOOKUP($B270,Kraftvärmeprod!$B$1:$AH$479,MATCH(G$2,Kraftvärmeprod!$B$1:$AG$1,0),FALSE)/1,0)-IFERROR(VLOOKUP($B270,'Slutlig allokering kvv'!$B$2:$AC$462,MATCH(G$3,'Slutlig allokering kvv'!$B$1:$AJ$1,0),FALSE)/1,0)</f>
        <v>0</v>
      </c>
      <c r="H270">
        <f>IFERROR(VLOOKUP($B270,Kraftvärmeprod!$B$1:$AH$479,MATCH(H$2,Kraftvärmeprod!$B$1:$AG$1,0),FALSE)/1,0)-IFERROR(VLOOKUP($B270,'Slutlig allokering kvv'!$B$2:$AC$462,MATCH(H$3,'Slutlig allokering kvv'!$B$1:$AJ$1,0),FALSE)/1,0)</f>
        <v>0</v>
      </c>
      <c r="I270">
        <f>IFERROR(VLOOKUP($B270,Kraftvärmeprod!$B$1:$AH$479,MATCH(I$2,Kraftvärmeprod!$B$1:$AG$1,0),FALSE)/1,0)-IFERROR(VLOOKUP($B270,'Slutlig allokering kvv'!$B$2:$AC$462,MATCH(I$3,'Slutlig allokering kvv'!$B$1:$AJ$1,0),FALSE)/1,0)</f>
        <v>0</v>
      </c>
      <c r="J270">
        <f>IFERROR(VLOOKUP($B270,Kraftvärmeprod!$B$1:$AH$479,MATCH(J$2,Kraftvärmeprod!$B$1:$AG$1,0),FALSE)/1,0)-IFERROR(VLOOKUP($B270,'Slutlig allokering kvv'!$B$2:$AC$462,MATCH(J$3,'Slutlig allokering kvv'!$B$1:$AJ$1,0),FALSE)/1,0)</f>
        <v>0</v>
      </c>
      <c r="K270">
        <f>IFERROR(VLOOKUP($B270,Kraftvärmeprod!$B$1:$AH$479,MATCH(K$2,Kraftvärmeprod!$B$1:$AG$1,0),FALSE)/1,0)-IFERROR(VLOOKUP($B270,'Slutlig allokering kvv'!$B$2:$AC$462,MATCH(K$3,'Slutlig allokering kvv'!$B$1:$AJ$1,0),FALSE)/1,0)</f>
        <v>0</v>
      </c>
      <c r="L270">
        <f>IFERROR(VLOOKUP($B270,Kraftvärmeprod!$B$1:$AH$479,MATCH(L$2,Kraftvärmeprod!$B$1:$AG$1,0),FALSE)/1,0)-IFERROR(VLOOKUP($B270,'Slutlig allokering kvv'!$B$2:$AC$462,MATCH(L$3,'Slutlig allokering kvv'!$B$1:$AJ$1,0),FALSE)/1,0)</f>
        <v>0</v>
      </c>
      <c r="M270" s="40">
        <f>IFERROR(VLOOKUP($B270,Miljö!$B$1:$S$477,MATCH(M$2,Miljö!$B$1:$X$1,0),FALSE)/1,0)-IFERROR(VLOOKUP($B270,'Slutlig allokering kvv'!$B$2:$AC$462,MATCH(M$3,'Slutlig allokering kvv'!$B$1:$AJ$1,0),FALSE)/1,0)</f>
        <v>0</v>
      </c>
      <c r="N270">
        <f>IFERROR(VLOOKUP($B270,Kraftvärmeprod!$B$1:$AH$479,MATCH(N$2,Kraftvärmeprod!$B$1:$AG$1,0),FALSE)/1,0)-IFERROR(VLOOKUP($B270,'Slutlig allokering kvv'!$B$2:$AC$462,MATCH(N$3,'Slutlig allokering kvv'!$B$1:$AJ$1,0),FALSE)/1,0)</f>
        <v>0</v>
      </c>
      <c r="O270">
        <f>IFERROR(VLOOKUP($B270,Kraftvärmeprod!$B$1:$AH$479,MATCH(O$2,Kraftvärmeprod!$B$1:$AG$1,0),FALSE)/1,0)-IFERROR(VLOOKUP($B270,'Slutlig allokering kvv'!$B$2:$AC$462,MATCH(O$3,'Slutlig allokering kvv'!$B$1:$AJ$1,0),FALSE)/1,0)</f>
        <v>0</v>
      </c>
      <c r="P270">
        <f>IFERROR(VLOOKUP($B270,Kraftvärmeprod!$B$1:$AH$479,MATCH(P$2,Kraftvärmeprod!$B$1:$AG$1,0),FALSE)/1,0)-IFERROR(VLOOKUP($B270,'Slutlig allokering kvv'!$B$2:$AC$462,MATCH(P$3,'Slutlig allokering kvv'!$B$1:$AJ$1,0),FALSE)/1,0)</f>
        <v>0</v>
      </c>
      <c r="Q270">
        <f>IFERROR(VLOOKUP($B270,Kraftvärmeprod!$B$1:$AH$479,MATCH(Q$2,Kraftvärmeprod!$B$1:$AG$1,0),FALSE)/1,0)-IFERROR(VLOOKUP($B270,'Slutlig allokering kvv'!$B$2:$AC$462,MATCH(Q$3,'Slutlig allokering kvv'!$B$1:$AJ$1,0),FALSE)/1,0)</f>
        <v>0</v>
      </c>
      <c r="R270">
        <f>IFERROR(VLOOKUP($B270,Kraftvärmeprod!$B$1:$AH$479,MATCH(R$2,Kraftvärmeprod!$B$1:$AG$1,0),FALSE)/1,0)-IFERROR(VLOOKUP($B270,'Slutlig allokering kvv'!$B$2:$AC$462,MATCH(R$3,'Slutlig allokering kvv'!$B$1:$AJ$1,0),FALSE)/1,0)</f>
        <v>0</v>
      </c>
      <c r="S270">
        <f>IFERROR(VLOOKUP($B270,Kraftvärmeprod!$B$1:$AH$479,MATCH(S$2,Kraftvärmeprod!$B$1:$AG$1,0),FALSE)/1,0)-IFERROR(VLOOKUP($B270,'Slutlig allokering kvv'!$B$2:$AC$462,MATCH(S$3,'Slutlig allokering kvv'!$B$1:$AJ$1,0),FALSE)/1,0)</f>
        <v>0</v>
      </c>
      <c r="T270">
        <f>IFERROR(VLOOKUP($B270,Kraftvärmeprod!$B$1:$AH$479,MATCH(T$2,Kraftvärmeprod!$B$1:$AG$1,0),FALSE)/1,0)-IFERROR(VLOOKUP($B270,'Slutlig allokering kvv'!$B$2:$AC$462,MATCH(T$3,'Slutlig allokering kvv'!$B$1:$AJ$1,0),FALSE)/1,0)</f>
        <v>0</v>
      </c>
      <c r="U270">
        <f>IFERROR(VLOOKUP($B270,Kraftvärmeprod!$B$1:$AH$479,MATCH(U$2,Kraftvärmeprod!$B$1:$AG$1,0),FALSE)/1,0)-IFERROR(VLOOKUP($B270,'Slutlig allokering kvv'!$B$2:$AC$462,MATCH(U$3,'Slutlig allokering kvv'!$B$1:$AJ$1,0),FALSE)/1,0)</f>
        <v>0</v>
      </c>
      <c r="V270">
        <f>IFERROR(VLOOKUP($B270,Kraftvärmeprod!$B$1:$AH$479,MATCH(V$2,Kraftvärmeprod!$B$1:$AG$1,0),FALSE)/1,0)-IFERROR(VLOOKUP($B270,'Slutlig allokering kvv'!$B$2:$AC$462,MATCH(V$3,'Slutlig allokering kvv'!$B$1:$AJ$1,0),FALSE)/1,0)</f>
        <v>0</v>
      </c>
      <c r="W270">
        <f>IFERROR(VLOOKUP($B270,Kraftvärmeprod!$B$1:$AH$479,MATCH(W$2,Kraftvärmeprod!$B$1:$AG$1,0),FALSE)/1,0)-IFERROR(VLOOKUP($B270,'Slutlig allokering kvv'!$B$2:$AC$462,MATCH(W$3,'Slutlig allokering kvv'!$B$1:$AJ$1,0),FALSE)/1,0)</f>
        <v>0</v>
      </c>
      <c r="X270">
        <f>IFERROR(VLOOKUP($B270,Kraftvärmeprod!$B$1:$AH$479,MATCH(X$2,Kraftvärmeprod!$B$1:$AG$1,0),FALSE)/1,0)-IFERROR(VLOOKUP($B270,'Slutlig allokering kvv'!$B$2:$AC$462,MATCH(X$3,'Slutlig allokering kvv'!$B$1:$AJ$1,0),FALSE)/1,0)</f>
        <v>0</v>
      </c>
      <c r="Y270">
        <f>IFERROR(VLOOKUP($B270,Kraftvärmeprod!$B$1:$AH$479,MATCH(Y$2,Kraftvärmeprod!$B$1:$AG$1,0),FALSE)/1,0)-IFERROR(VLOOKUP($B270,'Slutlig allokering kvv'!$B$2:$AC$462,MATCH(Y$3,'Slutlig allokering kvv'!$B$1:$AJ$1,0),FALSE)/1,0)</f>
        <v>0</v>
      </c>
      <c r="Z270">
        <f>IFERROR(VLOOKUP($B270,Kraftvärmeprod!$B$1:$AH$479,MATCH(Z$2,Kraftvärmeprod!$B$1:$AG$1,0),FALSE)/1,0)-IFERROR(VLOOKUP($B270,'Slutlig allokering kvv'!$B$2:$AC$462,MATCH(Z$3,'Slutlig allokering kvv'!$B$1:$AJ$1,0),FALSE)/1,0)</f>
        <v>0</v>
      </c>
      <c r="AA270">
        <f>IFERROR(VLOOKUP($B270,Kraftvärmeprod!$B$1:$AH$479,MATCH(AA$2,Kraftvärmeprod!$B$1:$AG$1,0),FALSE)/1,0)-IFERROR(VLOOKUP($B270,'Slutlig allokering kvv'!$B$2:$AC$462,MATCH(AA$3,'Slutlig allokering kvv'!$B$1:$AJ$1,0),FALSE)/1,0)</f>
        <v>0</v>
      </c>
      <c r="AB270">
        <f>IFERROR(VLOOKUP($B270,Kraftvärmeprod!$B$1:$AH$479,MATCH(AB$2,Kraftvärmeprod!$B$1:$AG$1,0),FALSE)/1,0)-IFERROR(VLOOKUP($B270,'Slutlig allokering kvv'!$B$2:$AC$462,MATCH(AB$3,'Slutlig allokering kvv'!$B$1:$AJ$1,0),FALSE)/1,0)</f>
        <v>0</v>
      </c>
      <c r="AE270">
        <f t="shared" si="8"/>
        <v>0</v>
      </c>
      <c r="AG270">
        <f>IFERROR(VLOOKUP(B270,'Slutlig allokering kvv'!$B$2:$AJ$462,MATCH("Summa justerad allokerad tillförd energi (utan hjälpel och rökgaskondensering):",'Slutlig allokering kvv'!$B$1:$AK$1,0),FALSE)/1,"")</f>
        <v>0</v>
      </c>
      <c r="AI270" s="23" t="str">
        <f>IFERROR(1-VLOOKUP(B270,'Slutlig allokering kvv'!$B$2:$AJ$462,MATCH("Andel av bränsle i kvv som allokerats till värme, exklusive rökgaskondensering och hjälpel",'Slutlig allokering kvv'!$B$1:$AK$1,0),FALSE),"")</f>
        <v/>
      </c>
      <c r="AK270" s="23" t="str">
        <f t="shared" si="9"/>
        <v/>
      </c>
    </row>
    <row r="271" spans="1:37" x14ac:dyDescent="0.25">
      <c r="A271" s="2" t="s">
        <v>376</v>
      </c>
      <c r="B271" s="2" t="s">
        <v>381</v>
      </c>
      <c r="C271" s="2" t="str">
        <f>IFERROR(VLOOKUP($B271,Kraftvärmeprod!$B$1:$AH$479,MATCH(C$3,Kraftvärmeprod!$B$1:$AG$1,0),FALSE)/1,"")</f>
        <v/>
      </c>
      <c r="D271" s="2" t="str">
        <f>IFERROR(VLOOKUP($B271,Kraftvärmeprod!$B$1:$AH$479,MATCH(D$3,Kraftvärmeprod!$B$1:$AG$1,0),FALSE)/1,"")</f>
        <v/>
      </c>
      <c r="E271">
        <f>IFERROR(VLOOKUP($B271,Kraftvärmeprod!$B$1:$AH$479,MATCH(E$2,Kraftvärmeprod!$B$1:$AG$1,0),FALSE)/1,0)-IFERROR(VLOOKUP($B271,'Slutlig allokering kvv'!$B$2:$AC$462,MATCH(E$3,'Slutlig allokering kvv'!$B$1:$AJ$1,0),FALSE)/1,0)</f>
        <v>0</v>
      </c>
      <c r="F271">
        <f>IFERROR(VLOOKUP($B271,Kraftvärmeprod!$B$1:$AH$479,MATCH(F$2,Kraftvärmeprod!$B$1:$AG$1,0),FALSE)/1,0)-IFERROR(VLOOKUP($B271,'Slutlig allokering kvv'!$B$2:$AC$462,MATCH(F$3,'Slutlig allokering kvv'!$B$1:$AJ$1,0),FALSE)/1,0)</f>
        <v>0</v>
      </c>
      <c r="G271">
        <f>IFERROR(VLOOKUP($B271,Kraftvärmeprod!$B$1:$AH$479,MATCH(G$2,Kraftvärmeprod!$B$1:$AG$1,0),FALSE)/1,0)-IFERROR(VLOOKUP($B271,'Slutlig allokering kvv'!$B$2:$AC$462,MATCH(G$3,'Slutlig allokering kvv'!$B$1:$AJ$1,0),FALSE)/1,0)</f>
        <v>0</v>
      </c>
      <c r="H271">
        <f>IFERROR(VLOOKUP($B271,Kraftvärmeprod!$B$1:$AH$479,MATCH(H$2,Kraftvärmeprod!$B$1:$AG$1,0),FALSE)/1,0)-IFERROR(VLOOKUP($B271,'Slutlig allokering kvv'!$B$2:$AC$462,MATCH(H$3,'Slutlig allokering kvv'!$B$1:$AJ$1,0),FALSE)/1,0)</f>
        <v>0</v>
      </c>
      <c r="I271">
        <f>IFERROR(VLOOKUP($B271,Kraftvärmeprod!$B$1:$AH$479,MATCH(I$2,Kraftvärmeprod!$B$1:$AG$1,0),FALSE)/1,0)-IFERROR(VLOOKUP($B271,'Slutlig allokering kvv'!$B$2:$AC$462,MATCH(I$3,'Slutlig allokering kvv'!$B$1:$AJ$1,0),FALSE)/1,0)</f>
        <v>0</v>
      </c>
      <c r="J271">
        <f>IFERROR(VLOOKUP($B271,Kraftvärmeprod!$B$1:$AH$479,MATCH(J$2,Kraftvärmeprod!$B$1:$AG$1,0),FALSE)/1,0)-IFERROR(VLOOKUP($B271,'Slutlig allokering kvv'!$B$2:$AC$462,MATCH(J$3,'Slutlig allokering kvv'!$B$1:$AJ$1,0),FALSE)/1,0)</f>
        <v>0</v>
      </c>
      <c r="K271">
        <f>IFERROR(VLOOKUP($B271,Kraftvärmeprod!$B$1:$AH$479,MATCH(K$2,Kraftvärmeprod!$B$1:$AG$1,0),FALSE)/1,0)-IFERROR(VLOOKUP($B271,'Slutlig allokering kvv'!$B$2:$AC$462,MATCH(K$3,'Slutlig allokering kvv'!$B$1:$AJ$1,0),FALSE)/1,0)</f>
        <v>0</v>
      </c>
      <c r="L271">
        <f>IFERROR(VLOOKUP($B271,Kraftvärmeprod!$B$1:$AH$479,MATCH(L$2,Kraftvärmeprod!$B$1:$AG$1,0),FALSE)/1,0)-IFERROR(VLOOKUP($B271,'Slutlig allokering kvv'!$B$2:$AC$462,MATCH(L$3,'Slutlig allokering kvv'!$B$1:$AJ$1,0),FALSE)/1,0)</f>
        <v>0</v>
      </c>
      <c r="M271" s="40">
        <f>IFERROR(VLOOKUP($B271,Miljö!$B$1:$S$477,MATCH(M$2,Miljö!$B$1:$X$1,0),FALSE)/1,0)-IFERROR(VLOOKUP($B271,'Slutlig allokering kvv'!$B$2:$AC$462,MATCH(M$3,'Slutlig allokering kvv'!$B$1:$AJ$1,0),FALSE)/1,0)</f>
        <v>0</v>
      </c>
      <c r="N271">
        <f>IFERROR(VLOOKUP($B271,Kraftvärmeprod!$B$1:$AH$479,MATCH(N$2,Kraftvärmeprod!$B$1:$AG$1,0),FALSE)/1,0)-IFERROR(VLOOKUP($B271,'Slutlig allokering kvv'!$B$2:$AC$462,MATCH(N$3,'Slutlig allokering kvv'!$B$1:$AJ$1,0),FALSE)/1,0)</f>
        <v>0</v>
      </c>
      <c r="O271">
        <f>IFERROR(VLOOKUP($B271,Kraftvärmeprod!$B$1:$AH$479,MATCH(O$2,Kraftvärmeprod!$B$1:$AG$1,0),FALSE)/1,0)-IFERROR(VLOOKUP($B271,'Slutlig allokering kvv'!$B$2:$AC$462,MATCH(O$3,'Slutlig allokering kvv'!$B$1:$AJ$1,0),FALSE)/1,0)</f>
        <v>0</v>
      </c>
      <c r="P271">
        <f>IFERROR(VLOOKUP($B271,Kraftvärmeprod!$B$1:$AH$479,MATCH(P$2,Kraftvärmeprod!$B$1:$AG$1,0),FALSE)/1,0)-IFERROR(VLOOKUP($B271,'Slutlig allokering kvv'!$B$2:$AC$462,MATCH(P$3,'Slutlig allokering kvv'!$B$1:$AJ$1,0),FALSE)/1,0)</f>
        <v>0</v>
      </c>
      <c r="Q271">
        <f>IFERROR(VLOOKUP($B271,Kraftvärmeprod!$B$1:$AH$479,MATCH(Q$2,Kraftvärmeprod!$B$1:$AG$1,0),FALSE)/1,0)-IFERROR(VLOOKUP($B271,'Slutlig allokering kvv'!$B$2:$AC$462,MATCH(Q$3,'Slutlig allokering kvv'!$B$1:$AJ$1,0),FALSE)/1,0)</f>
        <v>0</v>
      </c>
      <c r="R271">
        <f>IFERROR(VLOOKUP($B271,Kraftvärmeprod!$B$1:$AH$479,MATCH(R$2,Kraftvärmeprod!$B$1:$AG$1,0),FALSE)/1,0)-IFERROR(VLOOKUP($B271,'Slutlig allokering kvv'!$B$2:$AC$462,MATCH(R$3,'Slutlig allokering kvv'!$B$1:$AJ$1,0),FALSE)/1,0)</f>
        <v>0</v>
      </c>
      <c r="S271">
        <f>IFERROR(VLOOKUP($B271,Kraftvärmeprod!$B$1:$AH$479,MATCH(S$2,Kraftvärmeprod!$B$1:$AG$1,0),FALSE)/1,0)-IFERROR(VLOOKUP($B271,'Slutlig allokering kvv'!$B$2:$AC$462,MATCH(S$3,'Slutlig allokering kvv'!$B$1:$AJ$1,0),FALSE)/1,0)</f>
        <v>0</v>
      </c>
      <c r="T271">
        <f>IFERROR(VLOOKUP($B271,Kraftvärmeprod!$B$1:$AH$479,MATCH(T$2,Kraftvärmeprod!$B$1:$AG$1,0),FALSE)/1,0)-IFERROR(VLOOKUP($B271,'Slutlig allokering kvv'!$B$2:$AC$462,MATCH(T$3,'Slutlig allokering kvv'!$B$1:$AJ$1,0),FALSE)/1,0)</f>
        <v>0</v>
      </c>
      <c r="U271">
        <f>IFERROR(VLOOKUP($B271,Kraftvärmeprod!$B$1:$AH$479,MATCH(U$2,Kraftvärmeprod!$B$1:$AG$1,0),FALSE)/1,0)-IFERROR(VLOOKUP($B271,'Slutlig allokering kvv'!$B$2:$AC$462,MATCH(U$3,'Slutlig allokering kvv'!$B$1:$AJ$1,0),FALSE)/1,0)</f>
        <v>0</v>
      </c>
      <c r="V271">
        <f>IFERROR(VLOOKUP($B271,Kraftvärmeprod!$B$1:$AH$479,MATCH(V$2,Kraftvärmeprod!$B$1:$AG$1,0),FALSE)/1,0)-IFERROR(VLOOKUP($B271,'Slutlig allokering kvv'!$B$2:$AC$462,MATCH(V$3,'Slutlig allokering kvv'!$B$1:$AJ$1,0),FALSE)/1,0)</f>
        <v>0</v>
      </c>
      <c r="W271">
        <f>IFERROR(VLOOKUP($B271,Kraftvärmeprod!$B$1:$AH$479,MATCH(W$2,Kraftvärmeprod!$B$1:$AG$1,0),FALSE)/1,0)-IFERROR(VLOOKUP($B271,'Slutlig allokering kvv'!$B$2:$AC$462,MATCH(W$3,'Slutlig allokering kvv'!$B$1:$AJ$1,0),FALSE)/1,0)</f>
        <v>0</v>
      </c>
      <c r="X271">
        <f>IFERROR(VLOOKUP($B271,Kraftvärmeprod!$B$1:$AH$479,MATCH(X$2,Kraftvärmeprod!$B$1:$AG$1,0),FALSE)/1,0)-IFERROR(VLOOKUP($B271,'Slutlig allokering kvv'!$B$2:$AC$462,MATCH(X$3,'Slutlig allokering kvv'!$B$1:$AJ$1,0),FALSE)/1,0)</f>
        <v>0</v>
      </c>
      <c r="Y271">
        <f>IFERROR(VLOOKUP($B271,Kraftvärmeprod!$B$1:$AH$479,MATCH(Y$2,Kraftvärmeprod!$B$1:$AG$1,0),FALSE)/1,0)-IFERROR(VLOOKUP($B271,'Slutlig allokering kvv'!$B$2:$AC$462,MATCH(Y$3,'Slutlig allokering kvv'!$B$1:$AJ$1,0),FALSE)/1,0)</f>
        <v>0</v>
      </c>
      <c r="Z271">
        <f>IFERROR(VLOOKUP($B271,Kraftvärmeprod!$B$1:$AH$479,MATCH(Z$2,Kraftvärmeprod!$B$1:$AG$1,0),FALSE)/1,0)-IFERROR(VLOOKUP($B271,'Slutlig allokering kvv'!$B$2:$AC$462,MATCH(Z$3,'Slutlig allokering kvv'!$B$1:$AJ$1,0),FALSE)/1,0)</f>
        <v>0</v>
      </c>
      <c r="AA271">
        <f>IFERROR(VLOOKUP($B271,Kraftvärmeprod!$B$1:$AH$479,MATCH(AA$2,Kraftvärmeprod!$B$1:$AG$1,0),FALSE)/1,0)-IFERROR(VLOOKUP($B271,'Slutlig allokering kvv'!$B$2:$AC$462,MATCH(AA$3,'Slutlig allokering kvv'!$B$1:$AJ$1,0),FALSE)/1,0)</f>
        <v>0</v>
      </c>
      <c r="AB271">
        <f>IFERROR(VLOOKUP($B271,Kraftvärmeprod!$B$1:$AH$479,MATCH(AB$2,Kraftvärmeprod!$B$1:$AG$1,0),FALSE)/1,0)-IFERROR(VLOOKUP($B271,'Slutlig allokering kvv'!$B$2:$AC$462,MATCH(AB$3,'Slutlig allokering kvv'!$B$1:$AJ$1,0),FALSE)/1,0)</f>
        <v>0</v>
      </c>
      <c r="AE271">
        <f t="shared" si="8"/>
        <v>0</v>
      </c>
      <c r="AG271">
        <f>IFERROR(VLOOKUP(B271,'Slutlig allokering kvv'!$B$2:$AJ$462,MATCH("Summa justerad allokerad tillförd energi (utan hjälpel och rökgaskondensering):",'Slutlig allokering kvv'!$B$1:$AK$1,0),FALSE)/1,"")</f>
        <v>0</v>
      </c>
      <c r="AI271" s="23" t="str">
        <f>IFERROR(1-VLOOKUP(B271,'Slutlig allokering kvv'!$B$2:$AJ$462,MATCH("Andel av bränsle i kvv som allokerats till värme, exklusive rökgaskondensering och hjälpel",'Slutlig allokering kvv'!$B$1:$AK$1,0),FALSE),"")</f>
        <v/>
      </c>
      <c r="AK271" s="23" t="str">
        <f t="shared" si="9"/>
        <v/>
      </c>
    </row>
    <row r="272" spans="1:37" x14ac:dyDescent="0.25">
      <c r="A272" s="2" t="s">
        <v>382</v>
      </c>
      <c r="B272" s="2" t="s">
        <v>383</v>
      </c>
      <c r="C272" s="2" t="str">
        <f>IFERROR(VLOOKUP($B272,Kraftvärmeprod!$B$1:$AH$479,MATCH(C$3,Kraftvärmeprod!$B$1:$AG$1,0),FALSE)/1,"")</f>
        <v/>
      </c>
      <c r="D272" s="2" t="str">
        <f>IFERROR(VLOOKUP($B272,Kraftvärmeprod!$B$1:$AH$479,MATCH(D$3,Kraftvärmeprod!$B$1:$AG$1,0),FALSE)/1,"")</f>
        <v/>
      </c>
      <c r="E272">
        <f>IFERROR(VLOOKUP($B272,Kraftvärmeprod!$B$1:$AH$479,MATCH(E$2,Kraftvärmeprod!$B$1:$AG$1,0),FALSE)/1,0)-IFERROR(VLOOKUP($B272,'Slutlig allokering kvv'!$B$2:$AC$462,MATCH(E$3,'Slutlig allokering kvv'!$B$1:$AJ$1,0),FALSE)/1,0)</f>
        <v>0</v>
      </c>
      <c r="F272">
        <f>IFERROR(VLOOKUP($B272,Kraftvärmeprod!$B$1:$AH$479,MATCH(F$2,Kraftvärmeprod!$B$1:$AG$1,0),FALSE)/1,0)-IFERROR(VLOOKUP($B272,'Slutlig allokering kvv'!$B$2:$AC$462,MATCH(F$3,'Slutlig allokering kvv'!$B$1:$AJ$1,0),FALSE)/1,0)</f>
        <v>0</v>
      </c>
      <c r="G272">
        <f>IFERROR(VLOOKUP($B272,Kraftvärmeprod!$B$1:$AH$479,MATCH(G$2,Kraftvärmeprod!$B$1:$AG$1,0),FALSE)/1,0)-IFERROR(VLOOKUP($B272,'Slutlig allokering kvv'!$B$2:$AC$462,MATCH(G$3,'Slutlig allokering kvv'!$B$1:$AJ$1,0),FALSE)/1,0)</f>
        <v>0</v>
      </c>
      <c r="H272">
        <f>IFERROR(VLOOKUP($B272,Kraftvärmeprod!$B$1:$AH$479,MATCH(H$2,Kraftvärmeprod!$B$1:$AG$1,0),FALSE)/1,0)-IFERROR(VLOOKUP($B272,'Slutlig allokering kvv'!$B$2:$AC$462,MATCH(H$3,'Slutlig allokering kvv'!$B$1:$AJ$1,0),FALSE)/1,0)</f>
        <v>0</v>
      </c>
      <c r="I272">
        <f>IFERROR(VLOOKUP($B272,Kraftvärmeprod!$B$1:$AH$479,MATCH(I$2,Kraftvärmeprod!$B$1:$AG$1,0),FALSE)/1,0)-IFERROR(VLOOKUP($B272,'Slutlig allokering kvv'!$B$2:$AC$462,MATCH(I$3,'Slutlig allokering kvv'!$B$1:$AJ$1,0),FALSE)/1,0)</f>
        <v>0</v>
      </c>
      <c r="J272">
        <f>IFERROR(VLOOKUP($B272,Kraftvärmeprod!$B$1:$AH$479,MATCH(J$2,Kraftvärmeprod!$B$1:$AG$1,0),FALSE)/1,0)-IFERROR(VLOOKUP($B272,'Slutlig allokering kvv'!$B$2:$AC$462,MATCH(J$3,'Slutlig allokering kvv'!$B$1:$AJ$1,0),FALSE)/1,0)</f>
        <v>0</v>
      </c>
      <c r="K272">
        <f>IFERROR(VLOOKUP($B272,Kraftvärmeprod!$B$1:$AH$479,MATCH(K$2,Kraftvärmeprod!$B$1:$AG$1,0),FALSE)/1,0)-IFERROR(VLOOKUP($B272,'Slutlig allokering kvv'!$B$2:$AC$462,MATCH(K$3,'Slutlig allokering kvv'!$B$1:$AJ$1,0),FALSE)/1,0)</f>
        <v>0</v>
      </c>
      <c r="L272">
        <f>IFERROR(VLOOKUP($B272,Kraftvärmeprod!$B$1:$AH$479,MATCH(L$2,Kraftvärmeprod!$B$1:$AG$1,0),FALSE)/1,0)-IFERROR(VLOOKUP($B272,'Slutlig allokering kvv'!$B$2:$AC$462,MATCH(L$3,'Slutlig allokering kvv'!$B$1:$AJ$1,0),FALSE)/1,0)</f>
        <v>0</v>
      </c>
      <c r="M272" s="40">
        <f>IFERROR(VLOOKUP($B272,Miljö!$B$1:$S$477,MATCH(M$2,Miljö!$B$1:$X$1,0),FALSE)/1,0)-IFERROR(VLOOKUP($B272,'Slutlig allokering kvv'!$B$2:$AC$462,MATCH(M$3,'Slutlig allokering kvv'!$B$1:$AJ$1,0),FALSE)/1,0)</f>
        <v>0</v>
      </c>
      <c r="N272">
        <f>IFERROR(VLOOKUP($B272,Kraftvärmeprod!$B$1:$AH$479,MATCH(N$2,Kraftvärmeprod!$B$1:$AG$1,0),FALSE)/1,0)-IFERROR(VLOOKUP($B272,'Slutlig allokering kvv'!$B$2:$AC$462,MATCH(N$3,'Slutlig allokering kvv'!$B$1:$AJ$1,0),FALSE)/1,0)</f>
        <v>0</v>
      </c>
      <c r="O272">
        <f>IFERROR(VLOOKUP($B272,Kraftvärmeprod!$B$1:$AH$479,MATCH(O$2,Kraftvärmeprod!$B$1:$AG$1,0),FALSE)/1,0)-IFERROR(VLOOKUP($B272,'Slutlig allokering kvv'!$B$2:$AC$462,MATCH(O$3,'Slutlig allokering kvv'!$B$1:$AJ$1,0),FALSE)/1,0)</f>
        <v>0</v>
      </c>
      <c r="P272">
        <f>IFERROR(VLOOKUP($B272,Kraftvärmeprod!$B$1:$AH$479,MATCH(P$2,Kraftvärmeprod!$B$1:$AG$1,0),FALSE)/1,0)-IFERROR(VLOOKUP($B272,'Slutlig allokering kvv'!$B$2:$AC$462,MATCH(P$3,'Slutlig allokering kvv'!$B$1:$AJ$1,0),FALSE)/1,0)</f>
        <v>0</v>
      </c>
      <c r="Q272">
        <f>IFERROR(VLOOKUP($B272,Kraftvärmeprod!$B$1:$AH$479,MATCH(Q$2,Kraftvärmeprod!$B$1:$AG$1,0),FALSE)/1,0)-IFERROR(VLOOKUP($B272,'Slutlig allokering kvv'!$B$2:$AC$462,MATCH(Q$3,'Slutlig allokering kvv'!$B$1:$AJ$1,0),FALSE)/1,0)</f>
        <v>0</v>
      </c>
      <c r="R272">
        <f>IFERROR(VLOOKUP($B272,Kraftvärmeprod!$B$1:$AH$479,MATCH(R$2,Kraftvärmeprod!$B$1:$AG$1,0),FALSE)/1,0)-IFERROR(VLOOKUP($B272,'Slutlig allokering kvv'!$B$2:$AC$462,MATCH(R$3,'Slutlig allokering kvv'!$B$1:$AJ$1,0),FALSE)/1,0)</f>
        <v>0</v>
      </c>
      <c r="S272">
        <f>IFERROR(VLOOKUP($B272,Kraftvärmeprod!$B$1:$AH$479,MATCH(S$2,Kraftvärmeprod!$B$1:$AG$1,0),FALSE)/1,0)-IFERROR(VLOOKUP($B272,'Slutlig allokering kvv'!$B$2:$AC$462,MATCH(S$3,'Slutlig allokering kvv'!$B$1:$AJ$1,0),FALSE)/1,0)</f>
        <v>0</v>
      </c>
      <c r="T272">
        <f>IFERROR(VLOOKUP($B272,Kraftvärmeprod!$B$1:$AH$479,MATCH(T$2,Kraftvärmeprod!$B$1:$AG$1,0),FALSE)/1,0)-IFERROR(VLOOKUP($B272,'Slutlig allokering kvv'!$B$2:$AC$462,MATCH(T$3,'Slutlig allokering kvv'!$B$1:$AJ$1,0),FALSE)/1,0)</f>
        <v>0</v>
      </c>
      <c r="U272">
        <f>IFERROR(VLOOKUP($B272,Kraftvärmeprod!$B$1:$AH$479,MATCH(U$2,Kraftvärmeprod!$B$1:$AG$1,0),FALSE)/1,0)-IFERROR(VLOOKUP($B272,'Slutlig allokering kvv'!$B$2:$AC$462,MATCH(U$3,'Slutlig allokering kvv'!$B$1:$AJ$1,0),FALSE)/1,0)</f>
        <v>0</v>
      </c>
      <c r="V272">
        <f>IFERROR(VLOOKUP($B272,Kraftvärmeprod!$B$1:$AH$479,MATCH(V$2,Kraftvärmeprod!$B$1:$AG$1,0),FALSE)/1,0)-IFERROR(VLOOKUP($B272,'Slutlig allokering kvv'!$B$2:$AC$462,MATCH(V$3,'Slutlig allokering kvv'!$B$1:$AJ$1,0),FALSE)/1,0)</f>
        <v>0</v>
      </c>
      <c r="W272">
        <f>IFERROR(VLOOKUP($B272,Kraftvärmeprod!$B$1:$AH$479,MATCH(W$2,Kraftvärmeprod!$B$1:$AG$1,0),FALSE)/1,0)-IFERROR(VLOOKUP($B272,'Slutlig allokering kvv'!$B$2:$AC$462,MATCH(W$3,'Slutlig allokering kvv'!$B$1:$AJ$1,0),FALSE)/1,0)</f>
        <v>0</v>
      </c>
      <c r="X272">
        <f>IFERROR(VLOOKUP($B272,Kraftvärmeprod!$B$1:$AH$479,MATCH(X$2,Kraftvärmeprod!$B$1:$AG$1,0),FALSE)/1,0)-IFERROR(VLOOKUP($B272,'Slutlig allokering kvv'!$B$2:$AC$462,MATCH(X$3,'Slutlig allokering kvv'!$B$1:$AJ$1,0),FALSE)/1,0)</f>
        <v>0</v>
      </c>
      <c r="Y272">
        <f>IFERROR(VLOOKUP($B272,Kraftvärmeprod!$B$1:$AH$479,MATCH(Y$2,Kraftvärmeprod!$B$1:$AG$1,0),FALSE)/1,0)-IFERROR(VLOOKUP($B272,'Slutlig allokering kvv'!$B$2:$AC$462,MATCH(Y$3,'Slutlig allokering kvv'!$B$1:$AJ$1,0),FALSE)/1,0)</f>
        <v>0</v>
      </c>
      <c r="Z272">
        <f>IFERROR(VLOOKUP($B272,Kraftvärmeprod!$B$1:$AH$479,MATCH(Z$2,Kraftvärmeprod!$B$1:$AG$1,0),FALSE)/1,0)-IFERROR(VLOOKUP($B272,'Slutlig allokering kvv'!$B$2:$AC$462,MATCH(Z$3,'Slutlig allokering kvv'!$B$1:$AJ$1,0),FALSE)/1,0)</f>
        <v>0</v>
      </c>
      <c r="AA272">
        <f>IFERROR(VLOOKUP($B272,Kraftvärmeprod!$B$1:$AH$479,MATCH(AA$2,Kraftvärmeprod!$B$1:$AG$1,0),FALSE)/1,0)-IFERROR(VLOOKUP($B272,'Slutlig allokering kvv'!$B$2:$AC$462,MATCH(AA$3,'Slutlig allokering kvv'!$B$1:$AJ$1,0),FALSE)/1,0)</f>
        <v>0</v>
      </c>
      <c r="AB272">
        <f>IFERROR(VLOOKUP($B272,Kraftvärmeprod!$B$1:$AH$479,MATCH(AB$2,Kraftvärmeprod!$B$1:$AG$1,0),FALSE)/1,0)-IFERROR(VLOOKUP($B272,'Slutlig allokering kvv'!$B$2:$AC$462,MATCH(AB$3,'Slutlig allokering kvv'!$B$1:$AJ$1,0),FALSE)/1,0)</f>
        <v>0</v>
      </c>
      <c r="AE272">
        <f t="shared" si="8"/>
        <v>0</v>
      </c>
      <c r="AG272">
        <f>IFERROR(VLOOKUP(B272,'Slutlig allokering kvv'!$B$2:$AJ$462,MATCH("Summa justerad allokerad tillförd energi (utan hjälpel och rökgaskondensering):",'Slutlig allokering kvv'!$B$1:$AK$1,0),FALSE)/1,"")</f>
        <v>0</v>
      </c>
      <c r="AI272" s="23" t="str">
        <f>IFERROR(1-VLOOKUP(B272,'Slutlig allokering kvv'!$B$2:$AJ$462,MATCH("Andel av bränsle i kvv som allokerats till värme, exklusive rökgaskondensering och hjälpel",'Slutlig allokering kvv'!$B$1:$AK$1,0),FALSE),"")</f>
        <v/>
      </c>
      <c r="AK272" s="23" t="str">
        <f t="shared" si="9"/>
        <v/>
      </c>
    </row>
    <row r="273" spans="1:37" x14ac:dyDescent="0.25">
      <c r="A273" s="2" t="s">
        <v>382</v>
      </c>
      <c r="B273" s="2" t="s">
        <v>384</v>
      </c>
      <c r="C273" s="2" t="str">
        <f>IFERROR(VLOOKUP($B273,Kraftvärmeprod!$B$1:$AH$479,MATCH(C$3,Kraftvärmeprod!$B$1:$AG$1,0),FALSE)/1,"")</f>
        <v/>
      </c>
      <c r="D273" s="2" t="str">
        <f>IFERROR(VLOOKUP($B273,Kraftvärmeprod!$B$1:$AH$479,MATCH(D$3,Kraftvärmeprod!$B$1:$AG$1,0),FALSE)/1,"")</f>
        <v/>
      </c>
      <c r="E273">
        <f>IFERROR(VLOOKUP($B273,Kraftvärmeprod!$B$1:$AH$479,MATCH(E$2,Kraftvärmeprod!$B$1:$AG$1,0),FALSE)/1,0)-IFERROR(VLOOKUP($B273,'Slutlig allokering kvv'!$B$2:$AC$462,MATCH(E$3,'Slutlig allokering kvv'!$B$1:$AJ$1,0),FALSE)/1,0)</f>
        <v>0</v>
      </c>
      <c r="F273">
        <f>IFERROR(VLOOKUP($B273,Kraftvärmeprod!$B$1:$AH$479,MATCH(F$2,Kraftvärmeprod!$B$1:$AG$1,0),FALSE)/1,0)-IFERROR(VLOOKUP($B273,'Slutlig allokering kvv'!$B$2:$AC$462,MATCH(F$3,'Slutlig allokering kvv'!$B$1:$AJ$1,0),FALSE)/1,0)</f>
        <v>0</v>
      </c>
      <c r="G273">
        <f>IFERROR(VLOOKUP($B273,Kraftvärmeprod!$B$1:$AH$479,MATCH(G$2,Kraftvärmeprod!$B$1:$AG$1,0),FALSE)/1,0)-IFERROR(VLOOKUP($B273,'Slutlig allokering kvv'!$B$2:$AC$462,MATCH(G$3,'Slutlig allokering kvv'!$B$1:$AJ$1,0),FALSE)/1,0)</f>
        <v>0</v>
      </c>
      <c r="H273">
        <f>IFERROR(VLOOKUP($B273,Kraftvärmeprod!$B$1:$AH$479,MATCH(H$2,Kraftvärmeprod!$B$1:$AG$1,0),FALSE)/1,0)-IFERROR(VLOOKUP($B273,'Slutlig allokering kvv'!$B$2:$AC$462,MATCH(H$3,'Slutlig allokering kvv'!$B$1:$AJ$1,0),FALSE)/1,0)</f>
        <v>0</v>
      </c>
      <c r="I273">
        <f>IFERROR(VLOOKUP($B273,Kraftvärmeprod!$B$1:$AH$479,MATCH(I$2,Kraftvärmeprod!$B$1:$AG$1,0),FALSE)/1,0)-IFERROR(VLOOKUP($B273,'Slutlig allokering kvv'!$B$2:$AC$462,MATCH(I$3,'Slutlig allokering kvv'!$B$1:$AJ$1,0),FALSE)/1,0)</f>
        <v>0</v>
      </c>
      <c r="J273">
        <f>IFERROR(VLOOKUP($B273,Kraftvärmeprod!$B$1:$AH$479,MATCH(J$2,Kraftvärmeprod!$B$1:$AG$1,0),FALSE)/1,0)-IFERROR(VLOOKUP($B273,'Slutlig allokering kvv'!$B$2:$AC$462,MATCH(J$3,'Slutlig allokering kvv'!$B$1:$AJ$1,0),FALSE)/1,0)</f>
        <v>0</v>
      </c>
      <c r="K273">
        <f>IFERROR(VLOOKUP($B273,Kraftvärmeprod!$B$1:$AH$479,MATCH(K$2,Kraftvärmeprod!$B$1:$AG$1,0),FALSE)/1,0)-IFERROR(VLOOKUP($B273,'Slutlig allokering kvv'!$B$2:$AC$462,MATCH(K$3,'Slutlig allokering kvv'!$B$1:$AJ$1,0),FALSE)/1,0)</f>
        <v>0</v>
      </c>
      <c r="L273">
        <f>IFERROR(VLOOKUP($B273,Kraftvärmeprod!$B$1:$AH$479,MATCH(L$2,Kraftvärmeprod!$B$1:$AG$1,0),FALSE)/1,0)-IFERROR(VLOOKUP($B273,'Slutlig allokering kvv'!$B$2:$AC$462,MATCH(L$3,'Slutlig allokering kvv'!$B$1:$AJ$1,0),FALSE)/1,0)</f>
        <v>0</v>
      </c>
      <c r="M273" s="40">
        <f>IFERROR(VLOOKUP($B273,Miljö!$B$1:$S$477,MATCH(M$2,Miljö!$B$1:$X$1,0),FALSE)/1,0)-IFERROR(VLOOKUP($B273,'Slutlig allokering kvv'!$B$2:$AC$462,MATCH(M$3,'Slutlig allokering kvv'!$B$1:$AJ$1,0),FALSE)/1,0)</f>
        <v>0</v>
      </c>
      <c r="N273">
        <f>IFERROR(VLOOKUP($B273,Kraftvärmeprod!$B$1:$AH$479,MATCH(N$2,Kraftvärmeprod!$B$1:$AG$1,0),FALSE)/1,0)-IFERROR(VLOOKUP($B273,'Slutlig allokering kvv'!$B$2:$AC$462,MATCH(N$3,'Slutlig allokering kvv'!$B$1:$AJ$1,0),FALSE)/1,0)</f>
        <v>0</v>
      </c>
      <c r="O273">
        <f>IFERROR(VLOOKUP($B273,Kraftvärmeprod!$B$1:$AH$479,MATCH(O$2,Kraftvärmeprod!$B$1:$AG$1,0),FALSE)/1,0)-IFERROR(VLOOKUP($B273,'Slutlig allokering kvv'!$B$2:$AC$462,MATCH(O$3,'Slutlig allokering kvv'!$B$1:$AJ$1,0),FALSE)/1,0)</f>
        <v>0</v>
      </c>
      <c r="P273">
        <f>IFERROR(VLOOKUP($B273,Kraftvärmeprod!$B$1:$AH$479,MATCH(P$2,Kraftvärmeprod!$B$1:$AG$1,0),FALSE)/1,0)-IFERROR(VLOOKUP($B273,'Slutlig allokering kvv'!$B$2:$AC$462,MATCH(P$3,'Slutlig allokering kvv'!$B$1:$AJ$1,0),FALSE)/1,0)</f>
        <v>0</v>
      </c>
      <c r="Q273">
        <f>IFERROR(VLOOKUP($B273,Kraftvärmeprod!$B$1:$AH$479,MATCH(Q$2,Kraftvärmeprod!$B$1:$AG$1,0),FALSE)/1,0)-IFERROR(VLOOKUP($B273,'Slutlig allokering kvv'!$B$2:$AC$462,MATCH(Q$3,'Slutlig allokering kvv'!$B$1:$AJ$1,0),FALSE)/1,0)</f>
        <v>0</v>
      </c>
      <c r="R273">
        <f>IFERROR(VLOOKUP($B273,Kraftvärmeprod!$B$1:$AH$479,MATCH(R$2,Kraftvärmeprod!$B$1:$AG$1,0),FALSE)/1,0)-IFERROR(VLOOKUP($B273,'Slutlig allokering kvv'!$B$2:$AC$462,MATCH(R$3,'Slutlig allokering kvv'!$B$1:$AJ$1,0),FALSE)/1,0)</f>
        <v>0</v>
      </c>
      <c r="S273">
        <f>IFERROR(VLOOKUP($B273,Kraftvärmeprod!$B$1:$AH$479,MATCH(S$2,Kraftvärmeprod!$B$1:$AG$1,0),FALSE)/1,0)-IFERROR(VLOOKUP($B273,'Slutlig allokering kvv'!$B$2:$AC$462,MATCH(S$3,'Slutlig allokering kvv'!$B$1:$AJ$1,0),FALSE)/1,0)</f>
        <v>0</v>
      </c>
      <c r="T273">
        <f>IFERROR(VLOOKUP($B273,Kraftvärmeprod!$B$1:$AH$479,MATCH(T$2,Kraftvärmeprod!$B$1:$AG$1,0),FALSE)/1,0)-IFERROR(VLOOKUP($B273,'Slutlig allokering kvv'!$B$2:$AC$462,MATCH(T$3,'Slutlig allokering kvv'!$B$1:$AJ$1,0),FALSE)/1,0)</f>
        <v>0</v>
      </c>
      <c r="U273">
        <f>IFERROR(VLOOKUP($B273,Kraftvärmeprod!$B$1:$AH$479,MATCH(U$2,Kraftvärmeprod!$B$1:$AG$1,0),FALSE)/1,0)-IFERROR(VLOOKUP($B273,'Slutlig allokering kvv'!$B$2:$AC$462,MATCH(U$3,'Slutlig allokering kvv'!$B$1:$AJ$1,0),FALSE)/1,0)</f>
        <v>0</v>
      </c>
      <c r="V273">
        <f>IFERROR(VLOOKUP($B273,Kraftvärmeprod!$B$1:$AH$479,MATCH(V$2,Kraftvärmeprod!$B$1:$AG$1,0),FALSE)/1,0)-IFERROR(VLOOKUP($B273,'Slutlig allokering kvv'!$B$2:$AC$462,MATCH(V$3,'Slutlig allokering kvv'!$B$1:$AJ$1,0),FALSE)/1,0)</f>
        <v>0</v>
      </c>
      <c r="W273">
        <f>IFERROR(VLOOKUP($B273,Kraftvärmeprod!$B$1:$AH$479,MATCH(W$2,Kraftvärmeprod!$B$1:$AG$1,0),FALSE)/1,0)-IFERROR(VLOOKUP($B273,'Slutlig allokering kvv'!$B$2:$AC$462,MATCH(W$3,'Slutlig allokering kvv'!$B$1:$AJ$1,0),FALSE)/1,0)</f>
        <v>0</v>
      </c>
      <c r="X273">
        <f>IFERROR(VLOOKUP($B273,Kraftvärmeprod!$B$1:$AH$479,MATCH(X$2,Kraftvärmeprod!$B$1:$AG$1,0),FALSE)/1,0)-IFERROR(VLOOKUP($B273,'Slutlig allokering kvv'!$B$2:$AC$462,MATCH(X$3,'Slutlig allokering kvv'!$B$1:$AJ$1,0),FALSE)/1,0)</f>
        <v>0</v>
      </c>
      <c r="Y273">
        <f>IFERROR(VLOOKUP($B273,Kraftvärmeprod!$B$1:$AH$479,MATCH(Y$2,Kraftvärmeprod!$B$1:$AG$1,0),FALSE)/1,0)-IFERROR(VLOOKUP($B273,'Slutlig allokering kvv'!$B$2:$AC$462,MATCH(Y$3,'Slutlig allokering kvv'!$B$1:$AJ$1,0),FALSE)/1,0)</f>
        <v>0</v>
      </c>
      <c r="Z273">
        <f>IFERROR(VLOOKUP($B273,Kraftvärmeprod!$B$1:$AH$479,MATCH(Z$2,Kraftvärmeprod!$B$1:$AG$1,0),FALSE)/1,0)-IFERROR(VLOOKUP($B273,'Slutlig allokering kvv'!$B$2:$AC$462,MATCH(Z$3,'Slutlig allokering kvv'!$B$1:$AJ$1,0),FALSE)/1,0)</f>
        <v>0</v>
      </c>
      <c r="AA273">
        <f>IFERROR(VLOOKUP($B273,Kraftvärmeprod!$B$1:$AH$479,MATCH(AA$2,Kraftvärmeprod!$B$1:$AG$1,0),FALSE)/1,0)-IFERROR(VLOOKUP($B273,'Slutlig allokering kvv'!$B$2:$AC$462,MATCH(AA$3,'Slutlig allokering kvv'!$B$1:$AJ$1,0),FALSE)/1,0)</f>
        <v>0</v>
      </c>
      <c r="AB273">
        <f>IFERROR(VLOOKUP($B273,Kraftvärmeprod!$B$1:$AH$479,MATCH(AB$2,Kraftvärmeprod!$B$1:$AG$1,0),FALSE)/1,0)-IFERROR(VLOOKUP($B273,'Slutlig allokering kvv'!$B$2:$AC$462,MATCH(AB$3,'Slutlig allokering kvv'!$B$1:$AJ$1,0),FALSE)/1,0)</f>
        <v>0</v>
      </c>
      <c r="AE273">
        <f t="shared" si="8"/>
        <v>0</v>
      </c>
      <c r="AG273">
        <f>IFERROR(VLOOKUP(B273,'Slutlig allokering kvv'!$B$2:$AJ$462,MATCH("Summa justerad allokerad tillförd energi (utan hjälpel och rökgaskondensering):",'Slutlig allokering kvv'!$B$1:$AK$1,0),FALSE)/1,"")</f>
        <v>0</v>
      </c>
      <c r="AI273" s="23" t="str">
        <f>IFERROR(1-VLOOKUP(B273,'Slutlig allokering kvv'!$B$2:$AJ$462,MATCH("Andel av bränsle i kvv som allokerats till värme, exklusive rökgaskondensering och hjälpel",'Slutlig allokering kvv'!$B$1:$AK$1,0),FALSE),"")</f>
        <v/>
      </c>
      <c r="AK273" s="23" t="str">
        <f t="shared" si="9"/>
        <v/>
      </c>
    </row>
    <row r="274" spans="1:37" x14ac:dyDescent="0.25">
      <c r="A274" s="2" t="s">
        <v>385</v>
      </c>
      <c r="B274" s="2" t="s">
        <v>386</v>
      </c>
      <c r="C274" s="2" t="str">
        <f>IFERROR(VLOOKUP($B274,Kraftvärmeprod!$B$1:$AH$479,MATCH(C$3,Kraftvärmeprod!$B$1:$AG$1,0),FALSE)/1,"")</f>
        <v/>
      </c>
      <c r="D274" s="2" t="str">
        <f>IFERROR(VLOOKUP($B274,Kraftvärmeprod!$B$1:$AH$479,MATCH(D$3,Kraftvärmeprod!$B$1:$AG$1,0),FALSE)/1,"")</f>
        <v/>
      </c>
      <c r="E274">
        <f>IFERROR(VLOOKUP($B274,Kraftvärmeprod!$B$1:$AH$479,MATCH(E$2,Kraftvärmeprod!$B$1:$AG$1,0),FALSE)/1,0)-IFERROR(VLOOKUP($B274,'Slutlig allokering kvv'!$B$2:$AC$462,MATCH(E$3,'Slutlig allokering kvv'!$B$1:$AJ$1,0),FALSE)/1,0)</f>
        <v>0</v>
      </c>
      <c r="F274">
        <f>IFERROR(VLOOKUP($B274,Kraftvärmeprod!$B$1:$AH$479,MATCH(F$2,Kraftvärmeprod!$B$1:$AG$1,0),FALSE)/1,0)-IFERROR(VLOOKUP($B274,'Slutlig allokering kvv'!$B$2:$AC$462,MATCH(F$3,'Slutlig allokering kvv'!$B$1:$AJ$1,0),FALSE)/1,0)</f>
        <v>0</v>
      </c>
      <c r="G274">
        <f>IFERROR(VLOOKUP($B274,Kraftvärmeprod!$B$1:$AH$479,MATCH(G$2,Kraftvärmeprod!$B$1:$AG$1,0),FALSE)/1,0)-IFERROR(VLOOKUP($B274,'Slutlig allokering kvv'!$B$2:$AC$462,MATCH(G$3,'Slutlig allokering kvv'!$B$1:$AJ$1,0),FALSE)/1,0)</f>
        <v>0</v>
      </c>
      <c r="H274">
        <f>IFERROR(VLOOKUP($B274,Kraftvärmeprod!$B$1:$AH$479,MATCH(H$2,Kraftvärmeprod!$B$1:$AG$1,0),FALSE)/1,0)-IFERROR(VLOOKUP($B274,'Slutlig allokering kvv'!$B$2:$AC$462,MATCH(H$3,'Slutlig allokering kvv'!$B$1:$AJ$1,0),FALSE)/1,0)</f>
        <v>0</v>
      </c>
      <c r="I274">
        <f>IFERROR(VLOOKUP($B274,Kraftvärmeprod!$B$1:$AH$479,MATCH(I$2,Kraftvärmeprod!$B$1:$AG$1,0),FALSE)/1,0)-IFERROR(VLOOKUP($B274,'Slutlig allokering kvv'!$B$2:$AC$462,MATCH(I$3,'Slutlig allokering kvv'!$B$1:$AJ$1,0),FALSE)/1,0)</f>
        <v>0</v>
      </c>
      <c r="J274">
        <f>IFERROR(VLOOKUP($B274,Kraftvärmeprod!$B$1:$AH$479,MATCH(J$2,Kraftvärmeprod!$B$1:$AG$1,0),FALSE)/1,0)-IFERROR(VLOOKUP($B274,'Slutlig allokering kvv'!$B$2:$AC$462,MATCH(J$3,'Slutlig allokering kvv'!$B$1:$AJ$1,0),FALSE)/1,0)</f>
        <v>0</v>
      </c>
      <c r="K274">
        <f>IFERROR(VLOOKUP($B274,Kraftvärmeprod!$B$1:$AH$479,MATCH(K$2,Kraftvärmeprod!$B$1:$AG$1,0),FALSE)/1,0)-IFERROR(VLOOKUP($B274,'Slutlig allokering kvv'!$B$2:$AC$462,MATCH(K$3,'Slutlig allokering kvv'!$B$1:$AJ$1,0),FALSE)/1,0)</f>
        <v>0</v>
      </c>
      <c r="L274">
        <f>IFERROR(VLOOKUP($B274,Kraftvärmeprod!$B$1:$AH$479,MATCH(L$2,Kraftvärmeprod!$B$1:$AG$1,0),FALSE)/1,0)-IFERROR(VLOOKUP($B274,'Slutlig allokering kvv'!$B$2:$AC$462,MATCH(L$3,'Slutlig allokering kvv'!$B$1:$AJ$1,0),FALSE)/1,0)</f>
        <v>0</v>
      </c>
      <c r="M274" s="40">
        <f>IFERROR(VLOOKUP($B274,Miljö!$B$1:$S$477,MATCH(M$2,Miljö!$B$1:$X$1,0),FALSE)/1,0)-IFERROR(VLOOKUP($B274,'Slutlig allokering kvv'!$B$2:$AC$462,MATCH(M$3,'Slutlig allokering kvv'!$B$1:$AJ$1,0),FALSE)/1,0)</f>
        <v>0</v>
      </c>
      <c r="N274">
        <f>IFERROR(VLOOKUP($B274,Kraftvärmeprod!$B$1:$AH$479,MATCH(N$2,Kraftvärmeprod!$B$1:$AG$1,0),FALSE)/1,0)-IFERROR(VLOOKUP($B274,'Slutlig allokering kvv'!$B$2:$AC$462,MATCH(N$3,'Slutlig allokering kvv'!$B$1:$AJ$1,0),FALSE)/1,0)</f>
        <v>0</v>
      </c>
      <c r="O274">
        <f>IFERROR(VLOOKUP($B274,Kraftvärmeprod!$B$1:$AH$479,MATCH(O$2,Kraftvärmeprod!$B$1:$AG$1,0),FALSE)/1,0)-IFERROR(VLOOKUP($B274,'Slutlig allokering kvv'!$B$2:$AC$462,MATCH(O$3,'Slutlig allokering kvv'!$B$1:$AJ$1,0),FALSE)/1,0)</f>
        <v>0</v>
      </c>
      <c r="P274">
        <f>IFERROR(VLOOKUP($B274,Kraftvärmeprod!$B$1:$AH$479,MATCH(P$2,Kraftvärmeprod!$B$1:$AG$1,0),FALSE)/1,0)-IFERROR(VLOOKUP($B274,'Slutlig allokering kvv'!$B$2:$AC$462,MATCH(P$3,'Slutlig allokering kvv'!$B$1:$AJ$1,0),FALSE)/1,0)</f>
        <v>0</v>
      </c>
      <c r="Q274">
        <f>IFERROR(VLOOKUP($B274,Kraftvärmeprod!$B$1:$AH$479,MATCH(Q$2,Kraftvärmeprod!$B$1:$AG$1,0),FALSE)/1,0)-IFERROR(VLOOKUP($B274,'Slutlig allokering kvv'!$B$2:$AC$462,MATCH(Q$3,'Slutlig allokering kvv'!$B$1:$AJ$1,0),FALSE)/1,0)</f>
        <v>0</v>
      </c>
      <c r="R274">
        <f>IFERROR(VLOOKUP($B274,Kraftvärmeprod!$B$1:$AH$479,MATCH(R$2,Kraftvärmeprod!$B$1:$AG$1,0),FALSE)/1,0)-IFERROR(VLOOKUP($B274,'Slutlig allokering kvv'!$B$2:$AC$462,MATCH(R$3,'Slutlig allokering kvv'!$B$1:$AJ$1,0),FALSE)/1,0)</f>
        <v>0</v>
      </c>
      <c r="S274">
        <f>IFERROR(VLOOKUP($B274,Kraftvärmeprod!$B$1:$AH$479,MATCH(S$2,Kraftvärmeprod!$B$1:$AG$1,0),FALSE)/1,0)-IFERROR(VLOOKUP($B274,'Slutlig allokering kvv'!$B$2:$AC$462,MATCH(S$3,'Slutlig allokering kvv'!$B$1:$AJ$1,0),FALSE)/1,0)</f>
        <v>0</v>
      </c>
      <c r="T274">
        <f>IFERROR(VLOOKUP($B274,Kraftvärmeprod!$B$1:$AH$479,MATCH(T$2,Kraftvärmeprod!$B$1:$AG$1,0),FALSE)/1,0)-IFERROR(VLOOKUP($B274,'Slutlig allokering kvv'!$B$2:$AC$462,MATCH(T$3,'Slutlig allokering kvv'!$B$1:$AJ$1,0),FALSE)/1,0)</f>
        <v>0</v>
      </c>
      <c r="U274">
        <f>IFERROR(VLOOKUP($B274,Kraftvärmeprod!$B$1:$AH$479,MATCH(U$2,Kraftvärmeprod!$B$1:$AG$1,0),FALSE)/1,0)-IFERROR(VLOOKUP($B274,'Slutlig allokering kvv'!$B$2:$AC$462,MATCH(U$3,'Slutlig allokering kvv'!$B$1:$AJ$1,0),FALSE)/1,0)</f>
        <v>0</v>
      </c>
      <c r="V274">
        <f>IFERROR(VLOOKUP($B274,Kraftvärmeprod!$B$1:$AH$479,MATCH(V$2,Kraftvärmeprod!$B$1:$AG$1,0),FALSE)/1,0)-IFERROR(VLOOKUP($B274,'Slutlig allokering kvv'!$B$2:$AC$462,MATCH(V$3,'Slutlig allokering kvv'!$B$1:$AJ$1,0),FALSE)/1,0)</f>
        <v>0</v>
      </c>
      <c r="W274">
        <f>IFERROR(VLOOKUP($B274,Kraftvärmeprod!$B$1:$AH$479,MATCH(W$2,Kraftvärmeprod!$B$1:$AG$1,0),FALSE)/1,0)-IFERROR(VLOOKUP($B274,'Slutlig allokering kvv'!$B$2:$AC$462,MATCH(W$3,'Slutlig allokering kvv'!$B$1:$AJ$1,0),FALSE)/1,0)</f>
        <v>0</v>
      </c>
      <c r="X274">
        <f>IFERROR(VLOOKUP($B274,Kraftvärmeprod!$B$1:$AH$479,MATCH(X$2,Kraftvärmeprod!$B$1:$AG$1,0),FALSE)/1,0)-IFERROR(VLOOKUP($B274,'Slutlig allokering kvv'!$B$2:$AC$462,MATCH(X$3,'Slutlig allokering kvv'!$B$1:$AJ$1,0),FALSE)/1,0)</f>
        <v>0</v>
      </c>
      <c r="Y274">
        <f>IFERROR(VLOOKUP($B274,Kraftvärmeprod!$B$1:$AH$479,MATCH(Y$2,Kraftvärmeprod!$B$1:$AG$1,0),FALSE)/1,0)-IFERROR(VLOOKUP($B274,'Slutlig allokering kvv'!$B$2:$AC$462,MATCH(Y$3,'Slutlig allokering kvv'!$B$1:$AJ$1,0),FALSE)/1,0)</f>
        <v>0</v>
      </c>
      <c r="Z274">
        <f>IFERROR(VLOOKUP($B274,Kraftvärmeprod!$B$1:$AH$479,MATCH(Z$2,Kraftvärmeprod!$B$1:$AG$1,0),FALSE)/1,0)-IFERROR(VLOOKUP($B274,'Slutlig allokering kvv'!$B$2:$AC$462,MATCH(Z$3,'Slutlig allokering kvv'!$B$1:$AJ$1,0),FALSE)/1,0)</f>
        <v>0</v>
      </c>
      <c r="AA274">
        <f>IFERROR(VLOOKUP($B274,Kraftvärmeprod!$B$1:$AH$479,MATCH(AA$2,Kraftvärmeprod!$B$1:$AG$1,0),FALSE)/1,0)-IFERROR(VLOOKUP($B274,'Slutlig allokering kvv'!$B$2:$AC$462,MATCH(AA$3,'Slutlig allokering kvv'!$B$1:$AJ$1,0),FALSE)/1,0)</f>
        <v>0</v>
      </c>
      <c r="AB274">
        <f>IFERROR(VLOOKUP($B274,Kraftvärmeprod!$B$1:$AH$479,MATCH(AB$2,Kraftvärmeprod!$B$1:$AG$1,0),FALSE)/1,0)-IFERROR(VLOOKUP($B274,'Slutlig allokering kvv'!$B$2:$AC$462,MATCH(AB$3,'Slutlig allokering kvv'!$B$1:$AJ$1,0),FALSE)/1,0)</f>
        <v>0</v>
      </c>
      <c r="AE274">
        <f t="shared" si="8"/>
        <v>0</v>
      </c>
      <c r="AG274">
        <f>IFERROR(VLOOKUP(B274,'Slutlig allokering kvv'!$B$2:$AJ$462,MATCH("Summa justerad allokerad tillförd energi (utan hjälpel och rökgaskondensering):",'Slutlig allokering kvv'!$B$1:$AK$1,0),FALSE)/1,"")</f>
        <v>0</v>
      </c>
      <c r="AI274" s="23" t="str">
        <f>IFERROR(1-VLOOKUP(B274,'Slutlig allokering kvv'!$B$2:$AJ$462,MATCH("Andel av bränsle i kvv som allokerats till värme, exklusive rökgaskondensering och hjälpel",'Slutlig allokering kvv'!$B$1:$AK$1,0),FALSE),"")</f>
        <v/>
      </c>
      <c r="AK274" s="23" t="str">
        <f t="shared" si="9"/>
        <v/>
      </c>
    </row>
    <row r="275" spans="1:37" x14ac:dyDescent="0.25">
      <c r="A275" s="2" t="s">
        <v>387</v>
      </c>
      <c r="B275" s="2" t="s">
        <v>388</v>
      </c>
      <c r="C275" s="2" t="str">
        <f>IFERROR(VLOOKUP($B275,Kraftvärmeprod!$B$1:$AH$479,MATCH(C$3,Kraftvärmeprod!$B$1:$AG$1,0),FALSE)/1,"")</f>
        <v/>
      </c>
      <c r="D275" s="2" t="str">
        <f>IFERROR(VLOOKUP($B275,Kraftvärmeprod!$B$1:$AH$479,MATCH(D$3,Kraftvärmeprod!$B$1:$AG$1,0),FALSE)/1,"")</f>
        <v/>
      </c>
      <c r="E275">
        <f>IFERROR(VLOOKUP($B275,Kraftvärmeprod!$B$1:$AH$479,MATCH(E$2,Kraftvärmeprod!$B$1:$AG$1,0),FALSE)/1,0)-IFERROR(VLOOKUP($B275,'Slutlig allokering kvv'!$B$2:$AC$462,MATCH(E$3,'Slutlig allokering kvv'!$B$1:$AJ$1,0),FALSE)/1,0)</f>
        <v>0</v>
      </c>
      <c r="F275">
        <f>IFERROR(VLOOKUP($B275,Kraftvärmeprod!$B$1:$AH$479,MATCH(F$2,Kraftvärmeprod!$B$1:$AG$1,0),FALSE)/1,0)-IFERROR(VLOOKUP($B275,'Slutlig allokering kvv'!$B$2:$AC$462,MATCH(F$3,'Slutlig allokering kvv'!$B$1:$AJ$1,0),FALSE)/1,0)</f>
        <v>0</v>
      </c>
      <c r="G275">
        <f>IFERROR(VLOOKUP($B275,Kraftvärmeprod!$B$1:$AH$479,MATCH(G$2,Kraftvärmeprod!$B$1:$AG$1,0),FALSE)/1,0)-IFERROR(VLOOKUP($B275,'Slutlig allokering kvv'!$B$2:$AC$462,MATCH(G$3,'Slutlig allokering kvv'!$B$1:$AJ$1,0),FALSE)/1,0)</f>
        <v>0</v>
      </c>
      <c r="H275">
        <f>IFERROR(VLOOKUP($B275,Kraftvärmeprod!$B$1:$AH$479,MATCH(H$2,Kraftvärmeprod!$B$1:$AG$1,0),FALSE)/1,0)-IFERROR(VLOOKUP($B275,'Slutlig allokering kvv'!$B$2:$AC$462,MATCH(H$3,'Slutlig allokering kvv'!$B$1:$AJ$1,0),FALSE)/1,0)</f>
        <v>0</v>
      </c>
      <c r="I275">
        <f>IFERROR(VLOOKUP($B275,Kraftvärmeprod!$B$1:$AH$479,MATCH(I$2,Kraftvärmeprod!$B$1:$AG$1,0),FALSE)/1,0)-IFERROR(VLOOKUP($B275,'Slutlig allokering kvv'!$B$2:$AC$462,MATCH(I$3,'Slutlig allokering kvv'!$B$1:$AJ$1,0),FALSE)/1,0)</f>
        <v>0</v>
      </c>
      <c r="J275">
        <f>IFERROR(VLOOKUP($B275,Kraftvärmeprod!$B$1:$AH$479,MATCH(J$2,Kraftvärmeprod!$B$1:$AG$1,0),FALSE)/1,0)-IFERROR(VLOOKUP($B275,'Slutlig allokering kvv'!$B$2:$AC$462,MATCH(J$3,'Slutlig allokering kvv'!$B$1:$AJ$1,0),FALSE)/1,0)</f>
        <v>0</v>
      </c>
      <c r="K275">
        <f>IFERROR(VLOOKUP($B275,Kraftvärmeprod!$B$1:$AH$479,MATCH(K$2,Kraftvärmeprod!$B$1:$AG$1,0),FALSE)/1,0)-IFERROR(VLOOKUP($B275,'Slutlig allokering kvv'!$B$2:$AC$462,MATCH(K$3,'Slutlig allokering kvv'!$B$1:$AJ$1,0),FALSE)/1,0)</f>
        <v>0</v>
      </c>
      <c r="L275">
        <f>IFERROR(VLOOKUP($B275,Kraftvärmeprod!$B$1:$AH$479,MATCH(L$2,Kraftvärmeprod!$B$1:$AG$1,0),FALSE)/1,0)-IFERROR(VLOOKUP($B275,'Slutlig allokering kvv'!$B$2:$AC$462,MATCH(L$3,'Slutlig allokering kvv'!$B$1:$AJ$1,0),FALSE)/1,0)</f>
        <v>0</v>
      </c>
      <c r="M275" s="40">
        <f>IFERROR(VLOOKUP($B275,Miljö!$B$1:$S$477,MATCH(M$2,Miljö!$B$1:$X$1,0),FALSE)/1,0)-IFERROR(VLOOKUP($B275,'Slutlig allokering kvv'!$B$2:$AC$462,MATCH(M$3,'Slutlig allokering kvv'!$B$1:$AJ$1,0),FALSE)/1,0)</f>
        <v>0</v>
      </c>
      <c r="N275">
        <f>IFERROR(VLOOKUP($B275,Kraftvärmeprod!$B$1:$AH$479,MATCH(N$2,Kraftvärmeprod!$B$1:$AG$1,0),FALSE)/1,0)-IFERROR(VLOOKUP($B275,'Slutlig allokering kvv'!$B$2:$AC$462,MATCH(N$3,'Slutlig allokering kvv'!$B$1:$AJ$1,0),FALSE)/1,0)</f>
        <v>0</v>
      </c>
      <c r="O275">
        <f>IFERROR(VLOOKUP($B275,Kraftvärmeprod!$B$1:$AH$479,MATCH(O$2,Kraftvärmeprod!$B$1:$AG$1,0),FALSE)/1,0)-IFERROR(VLOOKUP($B275,'Slutlig allokering kvv'!$B$2:$AC$462,MATCH(O$3,'Slutlig allokering kvv'!$B$1:$AJ$1,0),FALSE)/1,0)</f>
        <v>0</v>
      </c>
      <c r="P275">
        <f>IFERROR(VLOOKUP($B275,Kraftvärmeprod!$B$1:$AH$479,MATCH(P$2,Kraftvärmeprod!$B$1:$AG$1,0),FALSE)/1,0)-IFERROR(VLOOKUP($B275,'Slutlig allokering kvv'!$B$2:$AC$462,MATCH(P$3,'Slutlig allokering kvv'!$B$1:$AJ$1,0),FALSE)/1,0)</f>
        <v>0</v>
      </c>
      <c r="Q275">
        <f>IFERROR(VLOOKUP($B275,Kraftvärmeprod!$B$1:$AH$479,MATCH(Q$2,Kraftvärmeprod!$B$1:$AG$1,0),FALSE)/1,0)-IFERROR(VLOOKUP($B275,'Slutlig allokering kvv'!$B$2:$AC$462,MATCH(Q$3,'Slutlig allokering kvv'!$B$1:$AJ$1,0),FALSE)/1,0)</f>
        <v>0</v>
      </c>
      <c r="R275">
        <f>IFERROR(VLOOKUP($B275,Kraftvärmeprod!$B$1:$AH$479,MATCH(R$2,Kraftvärmeprod!$B$1:$AG$1,0),FALSE)/1,0)-IFERROR(VLOOKUP($B275,'Slutlig allokering kvv'!$B$2:$AC$462,MATCH(R$3,'Slutlig allokering kvv'!$B$1:$AJ$1,0),FALSE)/1,0)</f>
        <v>0</v>
      </c>
      <c r="S275">
        <f>IFERROR(VLOOKUP($B275,Kraftvärmeprod!$B$1:$AH$479,MATCH(S$2,Kraftvärmeprod!$B$1:$AG$1,0),FALSE)/1,0)-IFERROR(VLOOKUP($B275,'Slutlig allokering kvv'!$B$2:$AC$462,MATCH(S$3,'Slutlig allokering kvv'!$B$1:$AJ$1,0),FALSE)/1,0)</f>
        <v>0</v>
      </c>
      <c r="T275">
        <f>IFERROR(VLOOKUP($B275,Kraftvärmeprod!$B$1:$AH$479,MATCH(T$2,Kraftvärmeprod!$B$1:$AG$1,0),FALSE)/1,0)-IFERROR(VLOOKUP($B275,'Slutlig allokering kvv'!$B$2:$AC$462,MATCH(T$3,'Slutlig allokering kvv'!$B$1:$AJ$1,0),FALSE)/1,0)</f>
        <v>0</v>
      </c>
      <c r="U275">
        <f>IFERROR(VLOOKUP($B275,Kraftvärmeprod!$B$1:$AH$479,MATCH(U$2,Kraftvärmeprod!$B$1:$AG$1,0),FALSE)/1,0)-IFERROR(VLOOKUP($B275,'Slutlig allokering kvv'!$B$2:$AC$462,MATCH(U$3,'Slutlig allokering kvv'!$B$1:$AJ$1,0),FALSE)/1,0)</f>
        <v>0</v>
      </c>
      <c r="V275">
        <f>IFERROR(VLOOKUP($B275,Kraftvärmeprod!$B$1:$AH$479,MATCH(V$2,Kraftvärmeprod!$B$1:$AG$1,0),FALSE)/1,0)-IFERROR(VLOOKUP($B275,'Slutlig allokering kvv'!$B$2:$AC$462,MATCH(V$3,'Slutlig allokering kvv'!$B$1:$AJ$1,0),FALSE)/1,0)</f>
        <v>0</v>
      </c>
      <c r="W275">
        <f>IFERROR(VLOOKUP($B275,Kraftvärmeprod!$B$1:$AH$479,MATCH(W$2,Kraftvärmeprod!$B$1:$AG$1,0),FALSE)/1,0)-IFERROR(VLOOKUP($B275,'Slutlig allokering kvv'!$B$2:$AC$462,MATCH(W$3,'Slutlig allokering kvv'!$B$1:$AJ$1,0),FALSE)/1,0)</f>
        <v>0</v>
      </c>
      <c r="X275">
        <f>IFERROR(VLOOKUP($B275,Kraftvärmeprod!$B$1:$AH$479,MATCH(X$2,Kraftvärmeprod!$B$1:$AG$1,0),FALSE)/1,0)-IFERROR(VLOOKUP($B275,'Slutlig allokering kvv'!$B$2:$AC$462,MATCH(X$3,'Slutlig allokering kvv'!$B$1:$AJ$1,0),FALSE)/1,0)</f>
        <v>0</v>
      </c>
      <c r="Y275">
        <f>IFERROR(VLOOKUP($B275,Kraftvärmeprod!$B$1:$AH$479,MATCH(Y$2,Kraftvärmeprod!$B$1:$AG$1,0),FALSE)/1,0)-IFERROR(VLOOKUP($B275,'Slutlig allokering kvv'!$B$2:$AC$462,MATCH(Y$3,'Slutlig allokering kvv'!$B$1:$AJ$1,0),FALSE)/1,0)</f>
        <v>0</v>
      </c>
      <c r="Z275">
        <f>IFERROR(VLOOKUP($B275,Kraftvärmeprod!$B$1:$AH$479,MATCH(Z$2,Kraftvärmeprod!$B$1:$AG$1,0),FALSE)/1,0)-IFERROR(VLOOKUP($B275,'Slutlig allokering kvv'!$B$2:$AC$462,MATCH(Z$3,'Slutlig allokering kvv'!$B$1:$AJ$1,0),FALSE)/1,0)</f>
        <v>0</v>
      </c>
      <c r="AA275">
        <f>IFERROR(VLOOKUP($B275,Kraftvärmeprod!$B$1:$AH$479,MATCH(AA$2,Kraftvärmeprod!$B$1:$AG$1,0),FALSE)/1,0)-IFERROR(VLOOKUP($B275,'Slutlig allokering kvv'!$B$2:$AC$462,MATCH(AA$3,'Slutlig allokering kvv'!$B$1:$AJ$1,0),FALSE)/1,0)</f>
        <v>0</v>
      </c>
      <c r="AB275">
        <f>IFERROR(VLOOKUP($B275,Kraftvärmeprod!$B$1:$AH$479,MATCH(AB$2,Kraftvärmeprod!$B$1:$AG$1,0),FALSE)/1,0)-IFERROR(VLOOKUP($B275,'Slutlig allokering kvv'!$B$2:$AC$462,MATCH(AB$3,'Slutlig allokering kvv'!$B$1:$AJ$1,0),FALSE)/1,0)</f>
        <v>0</v>
      </c>
      <c r="AE275">
        <f t="shared" si="8"/>
        <v>0</v>
      </c>
      <c r="AG275">
        <f>IFERROR(VLOOKUP(B275,'Slutlig allokering kvv'!$B$2:$AJ$462,MATCH("Summa justerad allokerad tillförd energi (utan hjälpel och rökgaskondensering):",'Slutlig allokering kvv'!$B$1:$AK$1,0),FALSE)/1,"")</f>
        <v>0</v>
      </c>
      <c r="AI275" s="23" t="str">
        <f>IFERROR(1-VLOOKUP(B275,'Slutlig allokering kvv'!$B$2:$AJ$462,MATCH("Andel av bränsle i kvv som allokerats till värme, exklusive rökgaskondensering och hjälpel",'Slutlig allokering kvv'!$B$1:$AK$1,0),FALSE),"")</f>
        <v/>
      </c>
      <c r="AK275" s="23" t="str">
        <f t="shared" si="9"/>
        <v/>
      </c>
    </row>
    <row r="276" spans="1:37" x14ac:dyDescent="0.25">
      <c r="A276" s="2" t="s">
        <v>389</v>
      </c>
      <c r="B276" s="2" t="s">
        <v>390</v>
      </c>
      <c r="C276" s="2">
        <f>IFERROR(VLOOKUP($B276,Kraftvärmeprod!$B$1:$AH$479,MATCH(C$3,Kraftvärmeprod!$B$1:$AG$1,0),FALSE)/1,"")</f>
        <v>3.42</v>
      </c>
      <c r="D276" s="2">
        <f>IFERROR(VLOOKUP($B276,Kraftvärmeprod!$B$1:$AH$479,MATCH(D$3,Kraftvärmeprod!$B$1:$AG$1,0),FALSE)/1,"")</f>
        <v>0.16</v>
      </c>
      <c r="E276">
        <f>IFERROR(VLOOKUP($B276,Kraftvärmeprod!$B$1:$AH$479,MATCH(E$2,Kraftvärmeprod!$B$1:$AG$1,0),FALSE)/1,0)-IFERROR(VLOOKUP($B276,'Slutlig allokering kvv'!$B$2:$AC$462,MATCH(E$3,'Slutlig allokering kvv'!$B$1:$AJ$1,0),FALSE)/1,0)</f>
        <v>0</v>
      </c>
      <c r="F276">
        <f>IFERROR(VLOOKUP($B276,Kraftvärmeprod!$B$1:$AH$479,MATCH(F$2,Kraftvärmeprod!$B$1:$AG$1,0),FALSE)/1,0)-IFERROR(VLOOKUP($B276,'Slutlig allokering kvv'!$B$2:$AC$462,MATCH(F$3,'Slutlig allokering kvv'!$B$1:$AJ$1,0),FALSE)/1,0)</f>
        <v>0</v>
      </c>
      <c r="G276">
        <f>IFERROR(VLOOKUP($B276,Kraftvärmeprod!$B$1:$AH$479,MATCH(G$2,Kraftvärmeprod!$B$1:$AG$1,0),FALSE)/1,0)-IFERROR(VLOOKUP($B276,'Slutlig allokering kvv'!$B$2:$AC$462,MATCH(G$3,'Slutlig allokering kvv'!$B$1:$AJ$1,0),FALSE)/1,0)</f>
        <v>0</v>
      </c>
      <c r="H276">
        <f>IFERROR(VLOOKUP($B276,Kraftvärmeprod!$B$1:$AH$479,MATCH(H$2,Kraftvärmeprod!$B$1:$AG$1,0),FALSE)/1,0)-IFERROR(VLOOKUP($B276,'Slutlig allokering kvv'!$B$2:$AC$462,MATCH(H$3,'Slutlig allokering kvv'!$B$1:$AJ$1,0),FALSE)/1,0)</f>
        <v>0</v>
      </c>
      <c r="I276">
        <f>IFERROR(VLOOKUP($B276,Kraftvärmeprod!$B$1:$AH$479,MATCH(I$2,Kraftvärmeprod!$B$1:$AG$1,0),FALSE)/1,0)-IFERROR(VLOOKUP($B276,'Slutlig allokering kvv'!$B$2:$AC$462,MATCH(I$3,'Slutlig allokering kvv'!$B$1:$AJ$1,0),FALSE)/1,0)</f>
        <v>0</v>
      </c>
      <c r="J276">
        <f>IFERROR(VLOOKUP($B276,Kraftvärmeprod!$B$1:$AH$479,MATCH(J$2,Kraftvärmeprod!$B$1:$AG$1,0),FALSE)/1,0)-IFERROR(VLOOKUP($B276,'Slutlig allokering kvv'!$B$2:$AC$462,MATCH(J$3,'Slutlig allokering kvv'!$B$1:$AJ$1,0),FALSE)/1,0)</f>
        <v>0</v>
      </c>
      <c r="K276">
        <f>IFERROR(VLOOKUP($B276,Kraftvärmeprod!$B$1:$AH$479,MATCH(K$2,Kraftvärmeprod!$B$1:$AG$1,0),FALSE)/1,0)-IFERROR(VLOOKUP($B276,'Slutlig allokering kvv'!$B$2:$AC$462,MATCH(K$3,'Slutlig allokering kvv'!$B$1:$AJ$1,0),FALSE)/1,0)</f>
        <v>0</v>
      </c>
      <c r="L276">
        <f>IFERROR(VLOOKUP($B276,Kraftvärmeprod!$B$1:$AH$479,MATCH(L$2,Kraftvärmeprod!$B$1:$AG$1,0),FALSE)/1,0)-IFERROR(VLOOKUP($B276,'Slutlig allokering kvv'!$B$2:$AC$462,MATCH(L$3,'Slutlig allokering kvv'!$B$1:$AJ$1,0),FALSE)/1,0)</f>
        <v>0</v>
      </c>
      <c r="M276" s="40">
        <f>IFERROR(VLOOKUP($B276,Miljö!$B$1:$S$477,MATCH(M$2,Miljö!$B$1:$X$1,0),FALSE)/1,0)-IFERROR(VLOOKUP($B276,'Slutlig allokering kvv'!$B$2:$AC$462,MATCH(M$3,'Slutlig allokering kvv'!$B$1:$AJ$1,0),FALSE)/1,0)</f>
        <v>1.6300999999999982E-2</v>
      </c>
      <c r="N276">
        <f>IFERROR(VLOOKUP($B276,Kraftvärmeprod!$B$1:$AH$479,MATCH(N$2,Kraftvärmeprod!$B$1:$AG$1,0),FALSE)/1,0)-IFERROR(VLOOKUP($B276,'Slutlig allokering kvv'!$B$2:$AC$462,MATCH(N$3,'Slutlig allokering kvv'!$B$1:$AJ$1,0),FALSE)/1,0)</f>
        <v>0</v>
      </c>
      <c r="O276">
        <f>IFERROR(VLOOKUP($B276,Kraftvärmeprod!$B$1:$AH$479,MATCH(O$2,Kraftvärmeprod!$B$1:$AG$1,0),FALSE)/1,0)-IFERROR(VLOOKUP($B276,'Slutlig allokering kvv'!$B$2:$AC$462,MATCH(O$3,'Slutlig allokering kvv'!$B$1:$AJ$1,0),FALSE)/1,0)</f>
        <v>0</v>
      </c>
      <c r="P276">
        <f>IFERROR(VLOOKUP($B276,Kraftvärmeprod!$B$1:$AH$479,MATCH(P$2,Kraftvärmeprod!$B$1:$AG$1,0),FALSE)/1,0)-IFERROR(VLOOKUP($B276,'Slutlig allokering kvv'!$B$2:$AC$462,MATCH(P$3,'Slutlig allokering kvv'!$B$1:$AJ$1,0),FALSE)/1,0)</f>
        <v>0</v>
      </c>
      <c r="Q276">
        <f>IFERROR(VLOOKUP($B276,Kraftvärmeprod!$B$1:$AH$479,MATCH(Q$2,Kraftvärmeprod!$B$1:$AG$1,0),FALSE)/1,0)-IFERROR(VLOOKUP($B276,'Slutlig allokering kvv'!$B$2:$AC$462,MATCH(Q$3,'Slutlig allokering kvv'!$B$1:$AJ$1,0),FALSE)/1,0)</f>
        <v>0</v>
      </c>
      <c r="R276">
        <f>IFERROR(VLOOKUP($B276,Kraftvärmeprod!$B$1:$AH$479,MATCH(R$2,Kraftvärmeprod!$B$1:$AG$1,0),FALSE)/1,0)-IFERROR(VLOOKUP($B276,'Slutlig allokering kvv'!$B$2:$AC$462,MATCH(R$3,'Slutlig allokering kvv'!$B$1:$AJ$1,0),FALSE)/1,0)</f>
        <v>0.43685999999999936</v>
      </c>
      <c r="S276">
        <f>IFERROR(VLOOKUP($B276,Kraftvärmeprod!$B$1:$AH$479,MATCH(S$2,Kraftvärmeprod!$B$1:$AG$1,0),FALSE)/1,0)-IFERROR(VLOOKUP($B276,'Slutlig allokering kvv'!$B$2:$AC$462,MATCH(S$3,'Slutlig allokering kvv'!$B$1:$AJ$1,0),FALSE)/1,0)</f>
        <v>0</v>
      </c>
      <c r="T276">
        <f>IFERROR(VLOOKUP($B276,Kraftvärmeprod!$B$1:$AH$479,MATCH(T$2,Kraftvärmeprod!$B$1:$AG$1,0),FALSE)/1,0)-IFERROR(VLOOKUP($B276,'Slutlig allokering kvv'!$B$2:$AC$462,MATCH(T$3,'Slutlig allokering kvv'!$B$1:$AJ$1,0),FALSE)/1,0)</f>
        <v>0</v>
      </c>
      <c r="U276">
        <f>IFERROR(VLOOKUP($B276,Kraftvärmeprod!$B$1:$AH$479,MATCH(U$2,Kraftvärmeprod!$B$1:$AG$1,0),FALSE)/1,0)-IFERROR(VLOOKUP($B276,'Slutlig allokering kvv'!$B$2:$AC$462,MATCH(U$3,'Slutlig allokering kvv'!$B$1:$AJ$1,0),FALSE)/1,0)</f>
        <v>0</v>
      </c>
      <c r="V276">
        <f>IFERROR(VLOOKUP($B276,Kraftvärmeprod!$B$1:$AH$479,MATCH(V$2,Kraftvärmeprod!$B$1:$AG$1,0),FALSE)/1,0)-IFERROR(VLOOKUP($B276,'Slutlig allokering kvv'!$B$2:$AC$462,MATCH(V$3,'Slutlig allokering kvv'!$B$1:$AJ$1,0),FALSE)/1,0)</f>
        <v>0</v>
      </c>
      <c r="W276">
        <f>IFERROR(VLOOKUP($B276,Kraftvärmeprod!$B$1:$AH$479,MATCH(W$2,Kraftvärmeprod!$B$1:$AG$1,0),FALSE)/1,0)-IFERROR(VLOOKUP($B276,'Slutlig allokering kvv'!$B$2:$AC$462,MATCH(W$3,'Slutlig allokering kvv'!$B$1:$AJ$1,0),FALSE)/1,0)</f>
        <v>0</v>
      </c>
      <c r="X276">
        <f>IFERROR(VLOOKUP($B276,Kraftvärmeprod!$B$1:$AH$479,MATCH(X$2,Kraftvärmeprod!$B$1:$AG$1,0),FALSE)/1,0)-IFERROR(VLOOKUP($B276,'Slutlig allokering kvv'!$B$2:$AC$462,MATCH(X$3,'Slutlig allokering kvv'!$B$1:$AJ$1,0),FALSE)/1,0)</f>
        <v>0</v>
      </c>
      <c r="Y276">
        <f>IFERROR(VLOOKUP($B276,Kraftvärmeprod!$B$1:$AH$479,MATCH(Y$2,Kraftvärmeprod!$B$1:$AG$1,0),FALSE)/1,0)-IFERROR(VLOOKUP($B276,'Slutlig allokering kvv'!$B$2:$AC$462,MATCH(Y$3,'Slutlig allokering kvv'!$B$1:$AJ$1,0),FALSE)/1,0)</f>
        <v>0</v>
      </c>
      <c r="Z276">
        <f>IFERROR(VLOOKUP($B276,Kraftvärmeprod!$B$1:$AH$479,MATCH(Z$2,Kraftvärmeprod!$B$1:$AG$1,0),FALSE)/1,0)-IFERROR(VLOOKUP($B276,'Slutlig allokering kvv'!$B$2:$AC$462,MATCH(Z$3,'Slutlig allokering kvv'!$B$1:$AJ$1,0),FALSE)/1,0)</f>
        <v>0</v>
      </c>
      <c r="AA276">
        <f>IFERROR(VLOOKUP($B276,Kraftvärmeprod!$B$1:$AH$479,MATCH(AA$2,Kraftvärmeprod!$B$1:$AG$1,0),FALSE)/1,0)-IFERROR(VLOOKUP($B276,'Slutlig allokering kvv'!$B$2:$AC$462,MATCH(AA$3,'Slutlig allokering kvv'!$B$1:$AJ$1,0),FALSE)/1,0)</f>
        <v>0</v>
      </c>
      <c r="AB276">
        <f>IFERROR(VLOOKUP($B276,Kraftvärmeprod!$B$1:$AH$479,MATCH(AB$2,Kraftvärmeprod!$B$1:$AG$1,0),FALSE)/1,0)-IFERROR(VLOOKUP($B276,'Slutlig allokering kvv'!$B$2:$AC$462,MATCH(AB$3,'Slutlig allokering kvv'!$B$1:$AJ$1,0),FALSE)/1,0)</f>
        <v>0</v>
      </c>
      <c r="AE276">
        <f t="shared" si="8"/>
        <v>0.43685999999999936</v>
      </c>
      <c r="AG276">
        <f>IFERROR(VLOOKUP(B276,'Slutlig allokering kvv'!$B$2:$AJ$462,MATCH("Summa justerad allokerad tillförd energi (utan hjälpel och rökgaskondensering):",'Slutlig allokering kvv'!$B$1:$AK$1,0),FALSE)/1,"")</f>
        <v>3.5831400000000002</v>
      </c>
      <c r="AI276" s="23">
        <f>IFERROR(1-VLOOKUP(B276,'Slutlig allokering kvv'!$B$2:$AJ$462,MATCH("Andel av bränsle i kvv som allokerats till värme, exklusive rökgaskondensering och hjälpel",'Slutlig allokering kvv'!$B$1:$AK$1,0),FALSE),"")</f>
        <v>0.1086716417910446</v>
      </c>
      <c r="AK276" s="23">
        <f t="shared" si="9"/>
        <v>0.10867164179104463</v>
      </c>
    </row>
    <row r="277" spans="1:37" x14ac:dyDescent="0.25">
      <c r="A277" s="2" t="s">
        <v>389</v>
      </c>
      <c r="B277" s="2" t="s">
        <v>391</v>
      </c>
      <c r="C277" s="2" t="str">
        <f>IFERROR(VLOOKUP($B277,Kraftvärmeprod!$B$1:$AH$479,MATCH(C$3,Kraftvärmeprod!$B$1:$AG$1,0),FALSE)/1,"")</f>
        <v/>
      </c>
      <c r="D277" s="2" t="str">
        <f>IFERROR(VLOOKUP($B277,Kraftvärmeprod!$B$1:$AH$479,MATCH(D$3,Kraftvärmeprod!$B$1:$AG$1,0),FALSE)/1,"")</f>
        <v/>
      </c>
      <c r="E277">
        <f>IFERROR(VLOOKUP($B277,Kraftvärmeprod!$B$1:$AH$479,MATCH(E$2,Kraftvärmeprod!$B$1:$AG$1,0),FALSE)/1,0)-IFERROR(VLOOKUP($B277,'Slutlig allokering kvv'!$B$2:$AC$462,MATCH(E$3,'Slutlig allokering kvv'!$B$1:$AJ$1,0),FALSE)/1,0)</f>
        <v>0</v>
      </c>
      <c r="F277">
        <f>IFERROR(VLOOKUP($B277,Kraftvärmeprod!$B$1:$AH$479,MATCH(F$2,Kraftvärmeprod!$B$1:$AG$1,0),FALSE)/1,0)-IFERROR(VLOOKUP($B277,'Slutlig allokering kvv'!$B$2:$AC$462,MATCH(F$3,'Slutlig allokering kvv'!$B$1:$AJ$1,0),FALSE)/1,0)</f>
        <v>0</v>
      </c>
      <c r="G277">
        <f>IFERROR(VLOOKUP($B277,Kraftvärmeprod!$B$1:$AH$479,MATCH(G$2,Kraftvärmeprod!$B$1:$AG$1,0),FALSE)/1,0)-IFERROR(VLOOKUP($B277,'Slutlig allokering kvv'!$B$2:$AC$462,MATCH(G$3,'Slutlig allokering kvv'!$B$1:$AJ$1,0),FALSE)/1,0)</f>
        <v>0</v>
      </c>
      <c r="H277">
        <f>IFERROR(VLOOKUP($B277,Kraftvärmeprod!$B$1:$AH$479,MATCH(H$2,Kraftvärmeprod!$B$1:$AG$1,0),FALSE)/1,0)-IFERROR(VLOOKUP($B277,'Slutlig allokering kvv'!$B$2:$AC$462,MATCH(H$3,'Slutlig allokering kvv'!$B$1:$AJ$1,0),FALSE)/1,0)</f>
        <v>0</v>
      </c>
      <c r="I277">
        <f>IFERROR(VLOOKUP($B277,Kraftvärmeprod!$B$1:$AH$479,MATCH(I$2,Kraftvärmeprod!$B$1:$AG$1,0),FALSE)/1,0)-IFERROR(VLOOKUP($B277,'Slutlig allokering kvv'!$B$2:$AC$462,MATCH(I$3,'Slutlig allokering kvv'!$B$1:$AJ$1,0),FALSE)/1,0)</f>
        <v>0</v>
      </c>
      <c r="J277">
        <f>IFERROR(VLOOKUP($B277,Kraftvärmeprod!$B$1:$AH$479,MATCH(J$2,Kraftvärmeprod!$B$1:$AG$1,0),FALSE)/1,0)-IFERROR(VLOOKUP($B277,'Slutlig allokering kvv'!$B$2:$AC$462,MATCH(J$3,'Slutlig allokering kvv'!$B$1:$AJ$1,0),FALSE)/1,0)</f>
        <v>0</v>
      </c>
      <c r="K277">
        <f>IFERROR(VLOOKUP($B277,Kraftvärmeprod!$B$1:$AH$479,MATCH(K$2,Kraftvärmeprod!$B$1:$AG$1,0),FALSE)/1,0)-IFERROR(VLOOKUP($B277,'Slutlig allokering kvv'!$B$2:$AC$462,MATCH(K$3,'Slutlig allokering kvv'!$B$1:$AJ$1,0),FALSE)/1,0)</f>
        <v>0</v>
      </c>
      <c r="L277">
        <f>IFERROR(VLOOKUP($B277,Kraftvärmeprod!$B$1:$AH$479,MATCH(L$2,Kraftvärmeprod!$B$1:$AG$1,0),FALSE)/1,0)-IFERROR(VLOOKUP($B277,'Slutlig allokering kvv'!$B$2:$AC$462,MATCH(L$3,'Slutlig allokering kvv'!$B$1:$AJ$1,0),FALSE)/1,0)</f>
        <v>0</v>
      </c>
      <c r="M277" s="40">
        <f>IFERROR(VLOOKUP($B277,Miljö!$B$1:$S$477,MATCH(M$2,Miljö!$B$1:$X$1,0),FALSE)/1,0)-IFERROR(VLOOKUP($B277,'Slutlig allokering kvv'!$B$2:$AC$462,MATCH(M$3,'Slutlig allokering kvv'!$B$1:$AJ$1,0),FALSE)/1,0)</f>
        <v>0</v>
      </c>
      <c r="N277">
        <f>IFERROR(VLOOKUP($B277,Kraftvärmeprod!$B$1:$AH$479,MATCH(N$2,Kraftvärmeprod!$B$1:$AG$1,0),FALSE)/1,0)-IFERROR(VLOOKUP($B277,'Slutlig allokering kvv'!$B$2:$AC$462,MATCH(N$3,'Slutlig allokering kvv'!$B$1:$AJ$1,0),FALSE)/1,0)</f>
        <v>0</v>
      </c>
      <c r="O277">
        <f>IFERROR(VLOOKUP($B277,Kraftvärmeprod!$B$1:$AH$479,MATCH(O$2,Kraftvärmeprod!$B$1:$AG$1,0),FALSE)/1,0)-IFERROR(VLOOKUP($B277,'Slutlig allokering kvv'!$B$2:$AC$462,MATCH(O$3,'Slutlig allokering kvv'!$B$1:$AJ$1,0),FALSE)/1,0)</f>
        <v>0</v>
      </c>
      <c r="P277">
        <f>IFERROR(VLOOKUP($B277,Kraftvärmeprod!$B$1:$AH$479,MATCH(P$2,Kraftvärmeprod!$B$1:$AG$1,0),FALSE)/1,0)-IFERROR(VLOOKUP($B277,'Slutlig allokering kvv'!$B$2:$AC$462,MATCH(P$3,'Slutlig allokering kvv'!$B$1:$AJ$1,0),FALSE)/1,0)</f>
        <v>0</v>
      </c>
      <c r="Q277">
        <f>IFERROR(VLOOKUP($B277,Kraftvärmeprod!$B$1:$AH$479,MATCH(Q$2,Kraftvärmeprod!$B$1:$AG$1,0),FALSE)/1,0)-IFERROR(VLOOKUP($B277,'Slutlig allokering kvv'!$B$2:$AC$462,MATCH(Q$3,'Slutlig allokering kvv'!$B$1:$AJ$1,0),FALSE)/1,0)</f>
        <v>0</v>
      </c>
      <c r="R277">
        <f>IFERROR(VLOOKUP($B277,Kraftvärmeprod!$B$1:$AH$479,MATCH(R$2,Kraftvärmeprod!$B$1:$AG$1,0),FALSE)/1,0)-IFERROR(VLOOKUP($B277,'Slutlig allokering kvv'!$B$2:$AC$462,MATCH(R$3,'Slutlig allokering kvv'!$B$1:$AJ$1,0),FALSE)/1,0)</f>
        <v>0</v>
      </c>
      <c r="S277">
        <f>IFERROR(VLOOKUP($B277,Kraftvärmeprod!$B$1:$AH$479,MATCH(S$2,Kraftvärmeprod!$B$1:$AG$1,0),FALSE)/1,0)-IFERROR(VLOOKUP($B277,'Slutlig allokering kvv'!$B$2:$AC$462,MATCH(S$3,'Slutlig allokering kvv'!$B$1:$AJ$1,0),FALSE)/1,0)</f>
        <v>0</v>
      </c>
      <c r="T277">
        <f>IFERROR(VLOOKUP($B277,Kraftvärmeprod!$B$1:$AH$479,MATCH(T$2,Kraftvärmeprod!$B$1:$AG$1,0),FALSE)/1,0)-IFERROR(VLOOKUP($B277,'Slutlig allokering kvv'!$B$2:$AC$462,MATCH(T$3,'Slutlig allokering kvv'!$B$1:$AJ$1,0),FALSE)/1,0)</f>
        <v>0</v>
      </c>
      <c r="U277">
        <f>IFERROR(VLOOKUP($B277,Kraftvärmeprod!$B$1:$AH$479,MATCH(U$2,Kraftvärmeprod!$B$1:$AG$1,0),FALSE)/1,0)-IFERROR(VLOOKUP($B277,'Slutlig allokering kvv'!$B$2:$AC$462,MATCH(U$3,'Slutlig allokering kvv'!$B$1:$AJ$1,0),FALSE)/1,0)</f>
        <v>0</v>
      </c>
      <c r="V277">
        <f>IFERROR(VLOOKUP($B277,Kraftvärmeprod!$B$1:$AH$479,MATCH(V$2,Kraftvärmeprod!$B$1:$AG$1,0),FALSE)/1,0)-IFERROR(VLOOKUP($B277,'Slutlig allokering kvv'!$B$2:$AC$462,MATCH(V$3,'Slutlig allokering kvv'!$B$1:$AJ$1,0),FALSE)/1,0)</f>
        <v>0</v>
      </c>
      <c r="W277">
        <f>IFERROR(VLOOKUP($B277,Kraftvärmeprod!$B$1:$AH$479,MATCH(W$2,Kraftvärmeprod!$B$1:$AG$1,0),FALSE)/1,0)-IFERROR(VLOOKUP($B277,'Slutlig allokering kvv'!$B$2:$AC$462,MATCH(W$3,'Slutlig allokering kvv'!$B$1:$AJ$1,0),FALSE)/1,0)</f>
        <v>0</v>
      </c>
      <c r="X277">
        <f>IFERROR(VLOOKUP($B277,Kraftvärmeprod!$B$1:$AH$479,MATCH(X$2,Kraftvärmeprod!$B$1:$AG$1,0),FALSE)/1,0)-IFERROR(VLOOKUP($B277,'Slutlig allokering kvv'!$B$2:$AC$462,MATCH(X$3,'Slutlig allokering kvv'!$B$1:$AJ$1,0),FALSE)/1,0)</f>
        <v>0</v>
      </c>
      <c r="Y277">
        <f>IFERROR(VLOOKUP($B277,Kraftvärmeprod!$B$1:$AH$479,MATCH(Y$2,Kraftvärmeprod!$B$1:$AG$1,0),FALSE)/1,0)-IFERROR(VLOOKUP($B277,'Slutlig allokering kvv'!$B$2:$AC$462,MATCH(Y$3,'Slutlig allokering kvv'!$B$1:$AJ$1,0),FALSE)/1,0)</f>
        <v>0</v>
      </c>
      <c r="Z277">
        <f>IFERROR(VLOOKUP($B277,Kraftvärmeprod!$B$1:$AH$479,MATCH(Z$2,Kraftvärmeprod!$B$1:$AG$1,0),FALSE)/1,0)-IFERROR(VLOOKUP($B277,'Slutlig allokering kvv'!$B$2:$AC$462,MATCH(Z$3,'Slutlig allokering kvv'!$B$1:$AJ$1,0),FALSE)/1,0)</f>
        <v>0</v>
      </c>
      <c r="AA277">
        <f>IFERROR(VLOOKUP($B277,Kraftvärmeprod!$B$1:$AH$479,MATCH(AA$2,Kraftvärmeprod!$B$1:$AG$1,0),FALSE)/1,0)-IFERROR(VLOOKUP($B277,'Slutlig allokering kvv'!$B$2:$AC$462,MATCH(AA$3,'Slutlig allokering kvv'!$B$1:$AJ$1,0),FALSE)/1,0)</f>
        <v>0</v>
      </c>
      <c r="AB277">
        <f>IFERROR(VLOOKUP($B277,Kraftvärmeprod!$B$1:$AH$479,MATCH(AB$2,Kraftvärmeprod!$B$1:$AG$1,0),FALSE)/1,0)-IFERROR(VLOOKUP($B277,'Slutlig allokering kvv'!$B$2:$AC$462,MATCH(AB$3,'Slutlig allokering kvv'!$B$1:$AJ$1,0),FALSE)/1,0)</f>
        <v>0</v>
      </c>
      <c r="AE277">
        <f t="shared" si="8"/>
        <v>0</v>
      </c>
      <c r="AG277">
        <f>IFERROR(VLOOKUP(B277,'Slutlig allokering kvv'!$B$2:$AJ$462,MATCH("Summa justerad allokerad tillförd energi (utan hjälpel och rökgaskondensering):",'Slutlig allokering kvv'!$B$1:$AK$1,0),FALSE)/1,"")</f>
        <v>0</v>
      </c>
      <c r="AI277" s="23" t="str">
        <f>IFERROR(1-VLOOKUP(B277,'Slutlig allokering kvv'!$B$2:$AJ$462,MATCH("Andel av bränsle i kvv som allokerats till värme, exklusive rökgaskondensering och hjälpel",'Slutlig allokering kvv'!$B$1:$AK$1,0),FALSE),"")</f>
        <v/>
      </c>
      <c r="AK277" s="23" t="str">
        <f t="shared" si="9"/>
        <v/>
      </c>
    </row>
    <row r="278" spans="1:37" x14ac:dyDescent="0.25">
      <c r="A278" s="2" t="s">
        <v>389</v>
      </c>
      <c r="B278" s="2" t="s">
        <v>392</v>
      </c>
      <c r="C278" s="2" t="str">
        <f>IFERROR(VLOOKUP($B278,Kraftvärmeprod!$B$1:$AH$479,MATCH(C$3,Kraftvärmeprod!$B$1:$AG$1,0),FALSE)/1,"")</f>
        <v/>
      </c>
      <c r="D278" s="2" t="str">
        <f>IFERROR(VLOOKUP($B278,Kraftvärmeprod!$B$1:$AH$479,MATCH(D$3,Kraftvärmeprod!$B$1:$AG$1,0),FALSE)/1,"")</f>
        <v/>
      </c>
      <c r="E278">
        <f>IFERROR(VLOOKUP($B278,Kraftvärmeprod!$B$1:$AH$479,MATCH(E$2,Kraftvärmeprod!$B$1:$AG$1,0),FALSE)/1,0)-IFERROR(VLOOKUP($B278,'Slutlig allokering kvv'!$B$2:$AC$462,MATCH(E$3,'Slutlig allokering kvv'!$B$1:$AJ$1,0),FALSE)/1,0)</f>
        <v>0</v>
      </c>
      <c r="F278">
        <f>IFERROR(VLOOKUP($B278,Kraftvärmeprod!$B$1:$AH$479,MATCH(F$2,Kraftvärmeprod!$B$1:$AG$1,0),FALSE)/1,0)-IFERROR(VLOOKUP($B278,'Slutlig allokering kvv'!$B$2:$AC$462,MATCH(F$3,'Slutlig allokering kvv'!$B$1:$AJ$1,0),FALSE)/1,0)</f>
        <v>0</v>
      </c>
      <c r="G278">
        <f>IFERROR(VLOOKUP($B278,Kraftvärmeprod!$B$1:$AH$479,MATCH(G$2,Kraftvärmeprod!$B$1:$AG$1,0),FALSE)/1,0)-IFERROR(VLOOKUP($B278,'Slutlig allokering kvv'!$B$2:$AC$462,MATCH(G$3,'Slutlig allokering kvv'!$B$1:$AJ$1,0),FALSE)/1,0)</f>
        <v>0</v>
      </c>
      <c r="H278">
        <f>IFERROR(VLOOKUP($B278,Kraftvärmeprod!$B$1:$AH$479,MATCH(H$2,Kraftvärmeprod!$B$1:$AG$1,0),FALSE)/1,0)-IFERROR(VLOOKUP($B278,'Slutlig allokering kvv'!$B$2:$AC$462,MATCH(H$3,'Slutlig allokering kvv'!$B$1:$AJ$1,0),FALSE)/1,0)</f>
        <v>0</v>
      </c>
      <c r="I278">
        <f>IFERROR(VLOOKUP($B278,Kraftvärmeprod!$B$1:$AH$479,MATCH(I$2,Kraftvärmeprod!$B$1:$AG$1,0),FALSE)/1,0)-IFERROR(VLOOKUP($B278,'Slutlig allokering kvv'!$B$2:$AC$462,MATCH(I$3,'Slutlig allokering kvv'!$B$1:$AJ$1,0),FALSE)/1,0)</f>
        <v>0</v>
      </c>
      <c r="J278">
        <f>IFERROR(VLOOKUP($B278,Kraftvärmeprod!$B$1:$AH$479,MATCH(J$2,Kraftvärmeprod!$B$1:$AG$1,0),FALSE)/1,0)-IFERROR(VLOOKUP($B278,'Slutlig allokering kvv'!$B$2:$AC$462,MATCH(J$3,'Slutlig allokering kvv'!$B$1:$AJ$1,0),FALSE)/1,0)</f>
        <v>0</v>
      </c>
      <c r="K278">
        <f>IFERROR(VLOOKUP($B278,Kraftvärmeprod!$B$1:$AH$479,MATCH(K$2,Kraftvärmeprod!$B$1:$AG$1,0),FALSE)/1,0)-IFERROR(VLOOKUP($B278,'Slutlig allokering kvv'!$B$2:$AC$462,MATCH(K$3,'Slutlig allokering kvv'!$B$1:$AJ$1,0),FALSE)/1,0)</f>
        <v>0</v>
      </c>
      <c r="L278">
        <f>IFERROR(VLOOKUP($B278,Kraftvärmeprod!$B$1:$AH$479,MATCH(L$2,Kraftvärmeprod!$B$1:$AG$1,0),FALSE)/1,0)-IFERROR(VLOOKUP($B278,'Slutlig allokering kvv'!$B$2:$AC$462,MATCH(L$3,'Slutlig allokering kvv'!$B$1:$AJ$1,0),FALSE)/1,0)</f>
        <v>0</v>
      </c>
      <c r="M278" s="40">
        <f>IFERROR(VLOOKUP($B278,Miljö!$B$1:$S$477,MATCH(M$2,Miljö!$B$1:$X$1,0),FALSE)/1,0)-IFERROR(VLOOKUP($B278,'Slutlig allokering kvv'!$B$2:$AC$462,MATCH(M$3,'Slutlig allokering kvv'!$B$1:$AJ$1,0),FALSE)/1,0)</f>
        <v>0</v>
      </c>
      <c r="N278">
        <f>IFERROR(VLOOKUP($B278,Kraftvärmeprod!$B$1:$AH$479,MATCH(N$2,Kraftvärmeprod!$B$1:$AG$1,0),FALSE)/1,0)-IFERROR(VLOOKUP($B278,'Slutlig allokering kvv'!$B$2:$AC$462,MATCH(N$3,'Slutlig allokering kvv'!$B$1:$AJ$1,0),FALSE)/1,0)</f>
        <v>0</v>
      </c>
      <c r="O278">
        <f>IFERROR(VLOOKUP($B278,Kraftvärmeprod!$B$1:$AH$479,MATCH(O$2,Kraftvärmeprod!$B$1:$AG$1,0),FALSE)/1,0)-IFERROR(VLOOKUP($B278,'Slutlig allokering kvv'!$B$2:$AC$462,MATCH(O$3,'Slutlig allokering kvv'!$B$1:$AJ$1,0),FALSE)/1,0)</f>
        <v>0</v>
      </c>
      <c r="P278">
        <f>IFERROR(VLOOKUP($B278,Kraftvärmeprod!$B$1:$AH$479,MATCH(P$2,Kraftvärmeprod!$B$1:$AG$1,0),FALSE)/1,0)-IFERROR(VLOOKUP($B278,'Slutlig allokering kvv'!$B$2:$AC$462,MATCH(P$3,'Slutlig allokering kvv'!$B$1:$AJ$1,0),FALSE)/1,0)</f>
        <v>0</v>
      </c>
      <c r="Q278">
        <f>IFERROR(VLOOKUP($B278,Kraftvärmeprod!$B$1:$AH$479,MATCH(Q$2,Kraftvärmeprod!$B$1:$AG$1,0),FALSE)/1,0)-IFERROR(VLOOKUP($B278,'Slutlig allokering kvv'!$B$2:$AC$462,MATCH(Q$3,'Slutlig allokering kvv'!$B$1:$AJ$1,0),FALSE)/1,0)</f>
        <v>0</v>
      </c>
      <c r="R278">
        <f>IFERROR(VLOOKUP($B278,Kraftvärmeprod!$B$1:$AH$479,MATCH(R$2,Kraftvärmeprod!$B$1:$AG$1,0),FALSE)/1,0)-IFERROR(VLOOKUP($B278,'Slutlig allokering kvv'!$B$2:$AC$462,MATCH(R$3,'Slutlig allokering kvv'!$B$1:$AJ$1,0),FALSE)/1,0)</f>
        <v>0</v>
      </c>
      <c r="S278">
        <f>IFERROR(VLOOKUP($B278,Kraftvärmeprod!$B$1:$AH$479,MATCH(S$2,Kraftvärmeprod!$B$1:$AG$1,0),FALSE)/1,0)-IFERROR(VLOOKUP($B278,'Slutlig allokering kvv'!$B$2:$AC$462,MATCH(S$3,'Slutlig allokering kvv'!$B$1:$AJ$1,0),FALSE)/1,0)</f>
        <v>0</v>
      </c>
      <c r="T278">
        <f>IFERROR(VLOOKUP($B278,Kraftvärmeprod!$B$1:$AH$479,MATCH(T$2,Kraftvärmeprod!$B$1:$AG$1,0),FALSE)/1,0)-IFERROR(VLOOKUP($B278,'Slutlig allokering kvv'!$B$2:$AC$462,MATCH(T$3,'Slutlig allokering kvv'!$B$1:$AJ$1,0),FALSE)/1,0)</f>
        <v>0</v>
      </c>
      <c r="U278">
        <f>IFERROR(VLOOKUP($B278,Kraftvärmeprod!$B$1:$AH$479,MATCH(U$2,Kraftvärmeprod!$B$1:$AG$1,0),FALSE)/1,0)-IFERROR(VLOOKUP($B278,'Slutlig allokering kvv'!$B$2:$AC$462,MATCH(U$3,'Slutlig allokering kvv'!$B$1:$AJ$1,0),FALSE)/1,0)</f>
        <v>0</v>
      </c>
      <c r="V278">
        <f>IFERROR(VLOOKUP($B278,Kraftvärmeprod!$B$1:$AH$479,MATCH(V$2,Kraftvärmeprod!$B$1:$AG$1,0),FALSE)/1,0)-IFERROR(VLOOKUP($B278,'Slutlig allokering kvv'!$B$2:$AC$462,MATCH(V$3,'Slutlig allokering kvv'!$B$1:$AJ$1,0),FALSE)/1,0)</f>
        <v>0</v>
      </c>
      <c r="W278">
        <f>IFERROR(VLOOKUP($B278,Kraftvärmeprod!$B$1:$AH$479,MATCH(W$2,Kraftvärmeprod!$B$1:$AG$1,0),FALSE)/1,0)-IFERROR(VLOOKUP($B278,'Slutlig allokering kvv'!$B$2:$AC$462,MATCH(W$3,'Slutlig allokering kvv'!$B$1:$AJ$1,0),FALSE)/1,0)</f>
        <v>0</v>
      </c>
      <c r="X278">
        <f>IFERROR(VLOOKUP($B278,Kraftvärmeprod!$B$1:$AH$479,MATCH(X$2,Kraftvärmeprod!$B$1:$AG$1,0),FALSE)/1,0)-IFERROR(VLOOKUP($B278,'Slutlig allokering kvv'!$B$2:$AC$462,MATCH(X$3,'Slutlig allokering kvv'!$B$1:$AJ$1,0),FALSE)/1,0)</f>
        <v>0</v>
      </c>
      <c r="Y278">
        <f>IFERROR(VLOOKUP($B278,Kraftvärmeprod!$B$1:$AH$479,MATCH(Y$2,Kraftvärmeprod!$B$1:$AG$1,0),FALSE)/1,0)-IFERROR(VLOOKUP($B278,'Slutlig allokering kvv'!$B$2:$AC$462,MATCH(Y$3,'Slutlig allokering kvv'!$B$1:$AJ$1,0),FALSE)/1,0)</f>
        <v>0</v>
      </c>
      <c r="Z278">
        <f>IFERROR(VLOOKUP($B278,Kraftvärmeprod!$B$1:$AH$479,MATCH(Z$2,Kraftvärmeprod!$B$1:$AG$1,0),FALSE)/1,0)-IFERROR(VLOOKUP($B278,'Slutlig allokering kvv'!$B$2:$AC$462,MATCH(Z$3,'Slutlig allokering kvv'!$B$1:$AJ$1,0),FALSE)/1,0)</f>
        <v>0</v>
      </c>
      <c r="AA278">
        <f>IFERROR(VLOOKUP($B278,Kraftvärmeprod!$B$1:$AH$479,MATCH(AA$2,Kraftvärmeprod!$B$1:$AG$1,0),FALSE)/1,0)-IFERROR(VLOOKUP($B278,'Slutlig allokering kvv'!$B$2:$AC$462,MATCH(AA$3,'Slutlig allokering kvv'!$B$1:$AJ$1,0),FALSE)/1,0)</f>
        <v>0</v>
      </c>
      <c r="AB278">
        <f>IFERROR(VLOOKUP($B278,Kraftvärmeprod!$B$1:$AH$479,MATCH(AB$2,Kraftvärmeprod!$B$1:$AG$1,0),FALSE)/1,0)-IFERROR(VLOOKUP($B278,'Slutlig allokering kvv'!$B$2:$AC$462,MATCH(AB$3,'Slutlig allokering kvv'!$B$1:$AJ$1,0),FALSE)/1,0)</f>
        <v>0</v>
      </c>
      <c r="AE278">
        <f t="shared" si="8"/>
        <v>0</v>
      </c>
      <c r="AG278">
        <f>IFERROR(VLOOKUP(B278,'Slutlig allokering kvv'!$B$2:$AJ$462,MATCH("Summa justerad allokerad tillförd energi (utan hjälpel och rökgaskondensering):",'Slutlig allokering kvv'!$B$1:$AK$1,0),FALSE)/1,"")</f>
        <v>0</v>
      </c>
      <c r="AI278" s="23" t="str">
        <f>IFERROR(1-VLOOKUP(B278,'Slutlig allokering kvv'!$B$2:$AJ$462,MATCH("Andel av bränsle i kvv som allokerats till värme, exklusive rökgaskondensering och hjälpel",'Slutlig allokering kvv'!$B$1:$AK$1,0),FALSE),"")</f>
        <v/>
      </c>
      <c r="AK278" s="23" t="str">
        <f t="shared" si="9"/>
        <v/>
      </c>
    </row>
    <row r="279" spans="1:37" x14ac:dyDescent="0.25">
      <c r="A279" s="2" t="s">
        <v>389</v>
      </c>
      <c r="B279" s="2" t="s">
        <v>393</v>
      </c>
      <c r="C279" s="2" t="str">
        <f>IFERROR(VLOOKUP($B279,Kraftvärmeprod!$B$1:$AH$479,MATCH(C$3,Kraftvärmeprod!$B$1:$AG$1,0),FALSE)/1,"")</f>
        <v/>
      </c>
      <c r="D279" s="2" t="str">
        <f>IFERROR(VLOOKUP($B279,Kraftvärmeprod!$B$1:$AH$479,MATCH(D$3,Kraftvärmeprod!$B$1:$AG$1,0),FALSE)/1,"")</f>
        <v/>
      </c>
      <c r="E279">
        <f>IFERROR(VLOOKUP($B279,Kraftvärmeprod!$B$1:$AH$479,MATCH(E$2,Kraftvärmeprod!$B$1:$AG$1,0),FALSE)/1,0)-IFERROR(VLOOKUP($B279,'Slutlig allokering kvv'!$B$2:$AC$462,MATCH(E$3,'Slutlig allokering kvv'!$B$1:$AJ$1,0),FALSE)/1,0)</f>
        <v>0</v>
      </c>
      <c r="F279">
        <f>IFERROR(VLOOKUP($B279,Kraftvärmeprod!$B$1:$AH$479,MATCH(F$2,Kraftvärmeprod!$B$1:$AG$1,0),FALSE)/1,0)-IFERROR(VLOOKUP($B279,'Slutlig allokering kvv'!$B$2:$AC$462,MATCH(F$3,'Slutlig allokering kvv'!$B$1:$AJ$1,0),FALSE)/1,0)</f>
        <v>0</v>
      </c>
      <c r="G279">
        <f>IFERROR(VLOOKUP($B279,Kraftvärmeprod!$B$1:$AH$479,MATCH(G$2,Kraftvärmeprod!$B$1:$AG$1,0),FALSE)/1,0)-IFERROR(VLOOKUP($B279,'Slutlig allokering kvv'!$B$2:$AC$462,MATCH(G$3,'Slutlig allokering kvv'!$B$1:$AJ$1,0),FALSE)/1,0)</f>
        <v>0</v>
      </c>
      <c r="H279">
        <f>IFERROR(VLOOKUP($B279,Kraftvärmeprod!$B$1:$AH$479,MATCH(H$2,Kraftvärmeprod!$B$1:$AG$1,0),FALSE)/1,0)-IFERROR(VLOOKUP($B279,'Slutlig allokering kvv'!$B$2:$AC$462,MATCH(H$3,'Slutlig allokering kvv'!$B$1:$AJ$1,0),FALSE)/1,0)</f>
        <v>0</v>
      </c>
      <c r="I279">
        <f>IFERROR(VLOOKUP($B279,Kraftvärmeprod!$B$1:$AH$479,MATCH(I$2,Kraftvärmeprod!$B$1:$AG$1,0),FALSE)/1,0)-IFERROR(VLOOKUP($B279,'Slutlig allokering kvv'!$B$2:$AC$462,MATCH(I$3,'Slutlig allokering kvv'!$B$1:$AJ$1,0),FALSE)/1,0)</f>
        <v>0</v>
      </c>
      <c r="J279">
        <f>IFERROR(VLOOKUP($B279,Kraftvärmeprod!$B$1:$AH$479,MATCH(J$2,Kraftvärmeprod!$B$1:$AG$1,0),FALSE)/1,0)-IFERROR(VLOOKUP($B279,'Slutlig allokering kvv'!$B$2:$AC$462,MATCH(J$3,'Slutlig allokering kvv'!$B$1:$AJ$1,0),FALSE)/1,0)</f>
        <v>0</v>
      </c>
      <c r="K279">
        <f>IFERROR(VLOOKUP($B279,Kraftvärmeprod!$B$1:$AH$479,MATCH(K$2,Kraftvärmeprod!$B$1:$AG$1,0),FALSE)/1,0)-IFERROR(VLOOKUP($B279,'Slutlig allokering kvv'!$B$2:$AC$462,MATCH(K$3,'Slutlig allokering kvv'!$B$1:$AJ$1,0),FALSE)/1,0)</f>
        <v>0</v>
      </c>
      <c r="L279">
        <f>IFERROR(VLOOKUP($B279,Kraftvärmeprod!$B$1:$AH$479,MATCH(L$2,Kraftvärmeprod!$B$1:$AG$1,0),FALSE)/1,0)-IFERROR(VLOOKUP($B279,'Slutlig allokering kvv'!$B$2:$AC$462,MATCH(L$3,'Slutlig allokering kvv'!$B$1:$AJ$1,0),FALSE)/1,0)</f>
        <v>0</v>
      </c>
      <c r="M279" s="40">
        <f>IFERROR(VLOOKUP($B279,Miljö!$B$1:$S$477,MATCH(M$2,Miljö!$B$1:$X$1,0),FALSE)/1,0)-IFERROR(VLOOKUP($B279,'Slutlig allokering kvv'!$B$2:$AC$462,MATCH(M$3,'Slutlig allokering kvv'!$B$1:$AJ$1,0),FALSE)/1,0)</f>
        <v>0</v>
      </c>
      <c r="N279">
        <f>IFERROR(VLOOKUP($B279,Kraftvärmeprod!$B$1:$AH$479,MATCH(N$2,Kraftvärmeprod!$B$1:$AG$1,0),FALSE)/1,0)-IFERROR(VLOOKUP($B279,'Slutlig allokering kvv'!$B$2:$AC$462,MATCH(N$3,'Slutlig allokering kvv'!$B$1:$AJ$1,0),FALSE)/1,0)</f>
        <v>0</v>
      </c>
      <c r="O279">
        <f>IFERROR(VLOOKUP($B279,Kraftvärmeprod!$B$1:$AH$479,MATCH(O$2,Kraftvärmeprod!$B$1:$AG$1,0),FALSE)/1,0)-IFERROR(VLOOKUP($B279,'Slutlig allokering kvv'!$B$2:$AC$462,MATCH(O$3,'Slutlig allokering kvv'!$B$1:$AJ$1,0),FALSE)/1,0)</f>
        <v>0</v>
      </c>
      <c r="P279">
        <f>IFERROR(VLOOKUP($B279,Kraftvärmeprod!$B$1:$AH$479,MATCH(P$2,Kraftvärmeprod!$B$1:$AG$1,0),FALSE)/1,0)-IFERROR(VLOOKUP($B279,'Slutlig allokering kvv'!$B$2:$AC$462,MATCH(P$3,'Slutlig allokering kvv'!$B$1:$AJ$1,0),FALSE)/1,0)</f>
        <v>0</v>
      </c>
      <c r="Q279">
        <f>IFERROR(VLOOKUP($B279,Kraftvärmeprod!$B$1:$AH$479,MATCH(Q$2,Kraftvärmeprod!$B$1:$AG$1,0),FALSE)/1,0)-IFERROR(VLOOKUP($B279,'Slutlig allokering kvv'!$B$2:$AC$462,MATCH(Q$3,'Slutlig allokering kvv'!$B$1:$AJ$1,0),FALSE)/1,0)</f>
        <v>0</v>
      </c>
      <c r="R279">
        <f>IFERROR(VLOOKUP($B279,Kraftvärmeprod!$B$1:$AH$479,MATCH(R$2,Kraftvärmeprod!$B$1:$AG$1,0),FALSE)/1,0)-IFERROR(VLOOKUP($B279,'Slutlig allokering kvv'!$B$2:$AC$462,MATCH(R$3,'Slutlig allokering kvv'!$B$1:$AJ$1,0),FALSE)/1,0)</f>
        <v>0</v>
      </c>
      <c r="S279">
        <f>IFERROR(VLOOKUP($B279,Kraftvärmeprod!$B$1:$AH$479,MATCH(S$2,Kraftvärmeprod!$B$1:$AG$1,0),FALSE)/1,0)-IFERROR(VLOOKUP($B279,'Slutlig allokering kvv'!$B$2:$AC$462,MATCH(S$3,'Slutlig allokering kvv'!$B$1:$AJ$1,0),FALSE)/1,0)</f>
        <v>0</v>
      </c>
      <c r="T279">
        <f>IFERROR(VLOOKUP($B279,Kraftvärmeprod!$B$1:$AH$479,MATCH(T$2,Kraftvärmeprod!$B$1:$AG$1,0),FALSE)/1,0)-IFERROR(VLOOKUP($B279,'Slutlig allokering kvv'!$B$2:$AC$462,MATCH(T$3,'Slutlig allokering kvv'!$B$1:$AJ$1,0),FALSE)/1,0)</f>
        <v>0</v>
      </c>
      <c r="U279">
        <f>IFERROR(VLOOKUP($B279,Kraftvärmeprod!$B$1:$AH$479,MATCH(U$2,Kraftvärmeprod!$B$1:$AG$1,0),FALSE)/1,0)-IFERROR(VLOOKUP($B279,'Slutlig allokering kvv'!$B$2:$AC$462,MATCH(U$3,'Slutlig allokering kvv'!$B$1:$AJ$1,0),FALSE)/1,0)</f>
        <v>0</v>
      </c>
      <c r="V279">
        <f>IFERROR(VLOOKUP($B279,Kraftvärmeprod!$B$1:$AH$479,MATCH(V$2,Kraftvärmeprod!$B$1:$AG$1,0),FALSE)/1,0)-IFERROR(VLOOKUP($B279,'Slutlig allokering kvv'!$B$2:$AC$462,MATCH(V$3,'Slutlig allokering kvv'!$B$1:$AJ$1,0),FALSE)/1,0)</f>
        <v>0</v>
      </c>
      <c r="W279">
        <f>IFERROR(VLOOKUP($B279,Kraftvärmeprod!$B$1:$AH$479,MATCH(W$2,Kraftvärmeprod!$B$1:$AG$1,0),FALSE)/1,0)-IFERROR(VLOOKUP($B279,'Slutlig allokering kvv'!$B$2:$AC$462,MATCH(W$3,'Slutlig allokering kvv'!$B$1:$AJ$1,0),FALSE)/1,0)</f>
        <v>0</v>
      </c>
      <c r="X279">
        <f>IFERROR(VLOOKUP($B279,Kraftvärmeprod!$B$1:$AH$479,MATCH(X$2,Kraftvärmeprod!$B$1:$AG$1,0),FALSE)/1,0)-IFERROR(VLOOKUP($B279,'Slutlig allokering kvv'!$B$2:$AC$462,MATCH(X$3,'Slutlig allokering kvv'!$B$1:$AJ$1,0),FALSE)/1,0)</f>
        <v>0</v>
      </c>
      <c r="Y279">
        <f>IFERROR(VLOOKUP($B279,Kraftvärmeprod!$B$1:$AH$479,MATCH(Y$2,Kraftvärmeprod!$B$1:$AG$1,0),FALSE)/1,0)-IFERROR(VLOOKUP($B279,'Slutlig allokering kvv'!$B$2:$AC$462,MATCH(Y$3,'Slutlig allokering kvv'!$B$1:$AJ$1,0),FALSE)/1,0)</f>
        <v>0</v>
      </c>
      <c r="Z279">
        <f>IFERROR(VLOOKUP($B279,Kraftvärmeprod!$B$1:$AH$479,MATCH(Z$2,Kraftvärmeprod!$B$1:$AG$1,0),FALSE)/1,0)-IFERROR(VLOOKUP($B279,'Slutlig allokering kvv'!$B$2:$AC$462,MATCH(Z$3,'Slutlig allokering kvv'!$B$1:$AJ$1,0),FALSE)/1,0)</f>
        <v>0</v>
      </c>
      <c r="AA279">
        <f>IFERROR(VLOOKUP($B279,Kraftvärmeprod!$B$1:$AH$479,MATCH(AA$2,Kraftvärmeprod!$B$1:$AG$1,0),FALSE)/1,0)-IFERROR(VLOOKUP($B279,'Slutlig allokering kvv'!$B$2:$AC$462,MATCH(AA$3,'Slutlig allokering kvv'!$B$1:$AJ$1,0),FALSE)/1,0)</f>
        <v>0</v>
      </c>
      <c r="AB279">
        <f>IFERROR(VLOOKUP($B279,Kraftvärmeprod!$B$1:$AH$479,MATCH(AB$2,Kraftvärmeprod!$B$1:$AG$1,0),FALSE)/1,0)-IFERROR(VLOOKUP($B279,'Slutlig allokering kvv'!$B$2:$AC$462,MATCH(AB$3,'Slutlig allokering kvv'!$B$1:$AJ$1,0),FALSE)/1,0)</f>
        <v>0</v>
      </c>
      <c r="AE279">
        <f t="shared" si="8"/>
        <v>0</v>
      </c>
      <c r="AG279">
        <f>IFERROR(VLOOKUP(B279,'Slutlig allokering kvv'!$B$2:$AJ$462,MATCH("Summa justerad allokerad tillförd energi (utan hjälpel och rökgaskondensering):",'Slutlig allokering kvv'!$B$1:$AK$1,0),FALSE)/1,"")</f>
        <v>0</v>
      </c>
      <c r="AI279" s="23" t="str">
        <f>IFERROR(1-VLOOKUP(B279,'Slutlig allokering kvv'!$B$2:$AJ$462,MATCH("Andel av bränsle i kvv som allokerats till värme, exklusive rökgaskondensering och hjälpel",'Slutlig allokering kvv'!$B$1:$AK$1,0),FALSE),"")</f>
        <v/>
      </c>
      <c r="AK279" s="23" t="str">
        <f t="shared" si="9"/>
        <v/>
      </c>
    </row>
    <row r="280" spans="1:37" x14ac:dyDescent="0.25">
      <c r="A280" s="2" t="s">
        <v>394</v>
      </c>
      <c r="B280" s="2" t="s">
        <v>395</v>
      </c>
      <c r="C280" s="2" t="str">
        <f>IFERROR(VLOOKUP($B280,Kraftvärmeprod!$B$1:$AH$479,MATCH(C$3,Kraftvärmeprod!$B$1:$AG$1,0),FALSE)/1,"")</f>
        <v/>
      </c>
      <c r="D280" s="2" t="str">
        <f>IFERROR(VLOOKUP($B280,Kraftvärmeprod!$B$1:$AH$479,MATCH(D$3,Kraftvärmeprod!$B$1:$AG$1,0),FALSE)/1,"")</f>
        <v/>
      </c>
      <c r="E280">
        <f>IFERROR(VLOOKUP($B280,Kraftvärmeprod!$B$1:$AH$479,MATCH(E$2,Kraftvärmeprod!$B$1:$AG$1,0),FALSE)/1,0)-IFERROR(VLOOKUP($B280,'Slutlig allokering kvv'!$B$2:$AC$462,MATCH(E$3,'Slutlig allokering kvv'!$B$1:$AJ$1,0),FALSE)/1,0)</f>
        <v>0</v>
      </c>
      <c r="F280">
        <f>IFERROR(VLOOKUP($B280,Kraftvärmeprod!$B$1:$AH$479,MATCH(F$2,Kraftvärmeprod!$B$1:$AG$1,0),FALSE)/1,0)-IFERROR(VLOOKUP($B280,'Slutlig allokering kvv'!$B$2:$AC$462,MATCH(F$3,'Slutlig allokering kvv'!$B$1:$AJ$1,0),FALSE)/1,0)</f>
        <v>0</v>
      </c>
      <c r="G280">
        <f>IFERROR(VLOOKUP($B280,Kraftvärmeprod!$B$1:$AH$479,MATCH(G$2,Kraftvärmeprod!$B$1:$AG$1,0),FALSE)/1,0)-IFERROR(VLOOKUP($B280,'Slutlig allokering kvv'!$B$2:$AC$462,MATCH(G$3,'Slutlig allokering kvv'!$B$1:$AJ$1,0),FALSE)/1,0)</f>
        <v>0</v>
      </c>
      <c r="H280">
        <f>IFERROR(VLOOKUP($B280,Kraftvärmeprod!$B$1:$AH$479,MATCH(H$2,Kraftvärmeprod!$B$1:$AG$1,0),FALSE)/1,0)-IFERROR(VLOOKUP($B280,'Slutlig allokering kvv'!$B$2:$AC$462,MATCH(H$3,'Slutlig allokering kvv'!$B$1:$AJ$1,0),FALSE)/1,0)</f>
        <v>0</v>
      </c>
      <c r="I280">
        <f>IFERROR(VLOOKUP($B280,Kraftvärmeprod!$B$1:$AH$479,MATCH(I$2,Kraftvärmeprod!$B$1:$AG$1,0),FALSE)/1,0)-IFERROR(VLOOKUP($B280,'Slutlig allokering kvv'!$B$2:$AC$462,MATCH(I$3,'Slutlig allokering kvv'!$B$1:$AJ$1,0),FALSE)/1,0)</f>
        <v>0</v>
      </c>
      <c r="J280">
        <f>IFERROR(VLOOKUP($B280,Kraftvärmeprod!$B$1:$AH$479,MATCH(J$2,Kraftvärmeprod!$B$1:$AG$1,0),FALSE)/1,0)-IFERROR(VLOOKUP($B280,'Slutlig allokering kvv'!$B$2:$AC$462,MATCH(J$3,'Slutlig allokering kvv'!$B$1:$AJ$1,0),FALSE)/1,0)</f>
        <v>0</v>
      </c>
      <c r="K280">
        <f>IFERROR(VLOOKUP($B280,Kraftvärmeprod!$B$1:$AH$479,MATCH(K$2,Kraftvärmeprod!$B$1:$AG$1,0),FALSE)/1,0)-IFERROR(VLOOKUP($B280,'Slutlig allokering kvv'!$B$2:$AC$462,MATCH(K$3,'Slutlig allokering kvv'!$B$1:$AJ$1,0),FALSE)/1,0)</f>
        <v>0</v>
      </c>
      <c r="L280">
        <f>IFERROR(VLOOKUP($B280,Kraftvärmeprod!$B$1:$AH$479,MATCH(L$2,Kraftvärmeprod!$B$1:$AG$1,0),FALSE)/1,0)-IFERROR(VLOOKUP($B280,'Slutlig allokering kvv'!$B$2:$AC$462,MATCH(L$3,'Slutlig allokering kvv'!$B$1:$AJ$1,0),FALSE)/1,0)</f>
        <v>0</v>
      </c>
      <c r="M280" s="40">
        <f>IFERROR(VLOOKUP($B280,Miljö!$B$1:$S$477,MATCH(M$2,Miljö!$B$1:$X$1,0),FALSE)/1,0)-IFERROR(VLOOKUP($B280,'Slutlig allokering kvv'!$B$2:$AC$462,MATCH(M$3,'Slutlig allokering kvv'!$B$1:$AJ$1,0),FALSE)/1,0)</f>
        <v>0</v>
      </c>
      <c r="N280">
        <f>IFERROR(VLOOKUP($B280,Kraftvärmeprod!$B$1:$AH$479,MATCH(N$2,Kraftvärmeprod!$B$1:$AG$1,0),FALSE)/1,0)-IFERROR(VLOOKUP($B280,'Slutlig allokering kvv'!$B$2:$AC$462,MATCH(N$3,'Slutlig allokering kvv'!$B$1:$AJ$1,0),FALSE)/1,0)</f>
        <v>0</v>
      </c>
      <c r="O280">
        <f>IFERROR(VLOOKUP($B280,Kraftvärmeprod!$B$1:$AH$479,MATCH(O$2,Kraftvärmeprod!$B$1:$AG$1,0),FALSE)/1,0)-IFERROR(VLOOKUP($B280,'Slutlig allokering kvv'!$B$2:$AC$462,MATCH(O$3,'Slutlig allokering kvv'!$B$1:$AJ$1,0),FALSE)/1,0)</f>
        <v>0</v>
      </c>
      <c r="P280">
        <f>IFERROR(VLOOKUP($B280,Kraftvärmeprod!$B$1:$AH$479,MATCH(P$2,Kraftvärmeprod!$B$1:$AG$1,0),FALSE)/1,0)-IFERROR(VLOOKUP($B280,'Slutlig allokering kvv'!$B$2:$AC$462,MATCH(P$3,'Slutlig allokering kvv'!$B$1:$AJ$1,0),FALSE)/1,0)</f>
        <v>0</v>
      </c>
      <c r="Q280">
        <f>IFERROR(VLOOKUP($B280,Kraftvärmeprod!$B$1:$AH$479,MATCH(Q$2,Kraftvärmeprod!$B$1:$AG$1,0),FALSE)/1,0)-IFERROR(VLOOKUP($B280,'Slutlig allokering kvv'!$B$2:$AC$462,MATCH(Q$3,'Slutlig allokering kvv'!$B$1:$AJ$1,0),FALSE)/1,0)</f>
        <v>0</v>
      </c>
      <c r="R280">
        <f>IFERROR(VLOOKUP($B280,Kraftvärmeprod!$B$1:$AH$479,MATCH(R$2,Kraftvärmeprod!$B$1:$AG$1,0),FALSE)/1,0)-IFERROR(VLOOKUP($B280,'Slutlig allokering kvv'!$B$2:$AC$462,MATCH(R$3,'Slutlig allokering kvv'!$B$1:$AJ$1,0),FALSE)/1,0)</f>
        <v>0</v>
      </c>
      <c r="S280">
        <f>IFERROR(VLOOKUP($B280,Kraftvärmeprod!$B$1:$AH$479,MATCH(S$2,Kraftvärmeprod!$B$1:$AG$1,0),FALSE)/1,0)-IFERROR(VLOOKUP($B280,'Slutlig allokering kvv'!$B$2:$AC$462,MATCH(S$3,'Slutlig allokering kvv'!$B$1:$AJ$1,0),FALSE)/1,0)</f>
        <v>0</v>
      </c>
      <c r="T280">
        <f>IFERROR(VLOOKUP($B280,Kraftvärmeprod!$B$1:$AH$479,MATCH(T$2,Kraftvärmeprod!$B$1:$AG$1,0),FALSE)/1,0)-IFERROR(VLOOKUP($B280,'Slutlig allokering kvv'!$B$2:$AC$462,MATCH(T$3,'Slutlig allokering kvv'!$B$1:$AJ$1,0),FALSE)/1,0)</f>
        <v>0</v>
      </c>
      <c r="U280">
        <f>IFERROR(VLOOKUP($B280,Kraftvärmeprod!$B$1:$AH$479,MATCH(U$2,Kraftvärmeprod!$B$1:$AG$1,0),FALSE)/1,0)-IFERROR(VLOOKUP($B280,'Slutlig allokering kvv'!$B$2:$AC$462,MATCH(U$3,'Slutlig allokering kvv'!$B$1:$AJ$1,0),FALSE)/1,0)</f>
        <v>0</v>
      </c>
      <c r="V280">
        <f>IFERROR(VLOOKUP($B280,Kraftvärmeprod!$B$1:$AH$479,MATCH(V$2,Kraftvärmeprod!$B$1:$AG$1,0),FALSE)/1,0)-IFERROR(VLOOKUP($B280,'Slutlig allokering kvv'!$B$2:$AC$462,MATCH(V$3,'Slutlig allokering kvv'!$B$1:$AJ$1,0),FALSE)/1,0)</f>
        <v>0</v>
      </c>
      <c r="W280">
        <f>IFERROR(VLOOKUP($B280,Kraftvärmeprod!$B$1:$AH$479,MATCH(W$2,Kraftvärmeprod!$B$1:$AG$1,0),FALSE)/1,0)-IFERROR(VLOOKUP($B280,'Slutlig allokering kvv'!$B$2:$AC$462,MATCH(W$3,'Slutlig allokering kvv'!$B$1:$AJ$1,0),FALSE)/1,0)</f>
        <v>0</v>
      </c>
      <c r="X280">
        <f>IFERROR(VLOOKUP($B280,Kraftvärmeprod!$B$1:$AH$479,MATCH(X$2,Kraftvärmeprod!$B$1:$AG$1,0),FALSE)/1,0)-IFERROR(VLOOKUP($B280,'Slutlig allokering kvv'!$B$2:$AC$462,MATCH(X$3,'Slutlig allokering kvv'!$B$1:$AJ$1,0),FALSE)/1,0)</f>
        <v>0</v>
      </c>
      <c r="Y280">
        <f>IFERROR(VLOOKUP($B280,Kraftvärmeprod!$B$1:$AH$479,MATCH(Y$2,Kraftvärmeprod!$B$1:$AG$1,0),FALSE)/1,0)-IFERROR(VLOOKUP($B280,'Slutlig allokering kvv'!$B$2:$AC$462,MATCH(Y$3,'Slutlig allokering kvv'!$B$1:$AJ$1,0),FALSE)/1,0)</f>
        <v>0</v>
      </c>
      <c r="Z280">
        <f>IFERROR(VLOOKUP($B280,Kraftvärmeprod!$B$1:$AH$479,MATCH(Z$2,Kraftvärmeprod!$B$1:$AG$1,0),FALSE)/1,0)-IFERROR(VLOOKUP($B280,'Slutlig allokering kvv'!$B$2:$AC$462,MATCH(Z$3,'Slutlig allokering kvv'!$B$1:$AJ$1,0),FALSE)/1,0)</f>
        <v>0</v>
      </c>
      <c r="AA280">
        <f>IFERROR(VLOOKUP($B280,Kraftvärmeprod!$B$1:$AH$479,MATCH(AA$2,Kraftvärmeprod!$B$1:$AG$1,0),FALSE)/1,0)-IFERROR(VLOOKUP($B280,'Slutlig allokering kvv'!$B$2:$AC$462,MATCH(AA$3,'Slutlig allokering kvv'!$B$1:$AJ$1,0),FALSE)/1,0)</f>
        <v>0</v>
      </c>
      <c r="AB280">
        <f>IFERROR(VLOOKUP($B280,Kraftvärmeprod!$B$1:$AH$479,MATCH(AB$2,Kraftvärmeprod!$B$1:$AG$1,0),FALSE)/1,0)-IFERROR(VLOOKUP($B280,'Slutlig allokering kvv'!$B$2:$AC$462,MATCH(AB$3,'Slutlig allokering kvv'!$B$1:$AJ$1,0),FALSE)/1,0)</f>
        <v>0</v>
      </c>
      <c r="AE280">
        <f t="shared" si="8"/>
        <v>0</v>
      </c>
      <c r="AG280">
        <f>IFERROR(VLOOKUP(B280,'Slutlig allokering kvv'!$B$2:$AJ$462,MATCH("Summa justerad allokerad tillförd energi (utan hjälpel och rökgaskondensering):",'Slutlig allokering kvv'!$B$1:$AK$1,0),FALSE)/1,"")</f>
        <v>0</v>
      </c>
      <c r="AI280" s="23" t="str">
        <f>IFERROR(1-VLOOKUP(B280,'Slutlig allokering kvv'!$B$2:$AJ$462,MATCH("Andel av bränsle i kvv som allokerats till värme, exklusive rökgaskondensering och hjälpel",'Slutlig allokering kvv'!$B$1:$AK$1,0),FALSE),"")</f>
        <v/>
      </c>
      <c r="AK280" s="23" t="str">
        <f t="shared" si="9"/>
        <v/>
      </c>
    </row>
    <row r="281" spans="1:37" x14ac:dyDescent="0.25">
      <c r="A281" s="2" t="s">
        <v>394</v>
      </c>
      <c r="B281" s="2" t="s">
        <v>396</v>
      </c>
      <c r="C281" s="2" t="str">
        <f>IFERROR(VLOOKUP($B281,Kraftvärmeprod!$B$1:$AH$479,MATCH(C$3,Kraftvärmeprod!$B$1:$AG$1,0),FALSE)/1,"")</f>
        <v/>
      </c>
      <c r="D281" s="2" t="str">
        <f>IFERROR(VLOOKUP($B281,Kraftvärmeprod!$B$1:$AH$479,MATCH(D$3,Kraftvärmeprod!$B$1:$AG$1,0),FALSE)/1,"")</f>
        <v/>
      </c>
      <c r="E281">
        <f>IFERROR(VLOOKUP($B281,Kraftvärmeprod!$B$1:$AH$479,MATCH(E$2,Kraftvärmeprod!$B$1:$AG$1,0),FALSE)/1,0)-IFERROR(VLOOKUP($B281,'Slutlig allokering kvv'!$B$2:$AC$462,MATCH(E$3,'Slutlig allokering kvv'!$B$1:$AJ$1,0),FALSE)/1,0)</f>
        <v>0</v>
      </c>
      <c r="F281">
        <f>IFERROR(VLOOKUP($B281,Kraftvärmeprod!$B$1:$AH$479,MATCH(F$2,Kraftvärmeprod!$B$1:$AG$1,0),FALSE)/1,0)-IFERROR(VLOOKUP($B281,'Slutlig allokering kvv'!$B$2:$AC$462,MATCH(F$3,'Slutlig allokering kvv'!$B$1:$AJ$1,0),FALSE)/1,0)</f>
        <v>0</v>
      </c>
      <c r="G281">
        <f>IFERROR(VLOOKUP($B281,Kraftvärmeprod!$B$1:$AH$479,MATCH(G$2,Kraftvärmeprod!$B$1:$AG$1,0),FALSE)/1,0)-IFERROR(VLOOKUP($B281,'Slutlig allokering kvv'!$B$2:$AC$462,MATCH(G$3,'Slutlig allokering kvv'!$B$1:$AJ$1,0),FALSE)/1,0)</f>
        <v>0</v>
      </c>
      <c r="H281">
        <f>IFERROR(VLOOKUP($B281,Kraftvärmeprod!$B$1:$AH$479,MATCH(H$2,Kraftvärmeprod!$B$1:$AG$1,0),FALSE)/1,0)-IFERROR(VLOOKUP($B281,'Slutlig allokering kvv'!$B$2:$AC$462,MATCH(H$3,'Slutlig allokering kvv'!$B$1:$AJ$1,0),FALSE)/1,0)</f>
        <v>0</v>
      </c>
      <c r="I281">
        <f>IFERROR(VLOOKUP($B281,Kraftvärmeprod!$B$1:$AH$479,MATCH(I$2,Kraftvärmeprod!$B$1:$AG$1,0),FALSE)/1,0)-IFERROR(VLOOKUP($B281,'Slutlig allokering kvv'!$B$2:$AC$462,MATCH(I$3,'Slutlig allokering kvv'!$B$1:$AJ$1,0),FALSE)/1,0)</f>
        <v>0</v>
      </c>
      <c r="J281">
        <f>IFERROR(VLOOKUP($B281,Kraftvärmeprod!$B$1:$AH$479,MATCH(J$2,Kraftvärmeprod!$B$1:$AG$1,0),FALSE)/1,0)-IFERROR(VLOOKUP($B281,'Slutlig allokering kvv'!$B$2:$AC$462,MATCH(J$3,'Slutlig allokering kvv'!$B$1:$AJ$1,0),FALSE)/1,0)</f>
        <v>0</v>
      </c>
      <c r="K281">
        <f>IFERROR(VLOOKUP($B281,Kraftvärmeprod!$B$1:$AH$479,MATCH(K$2,Kraftvärmeprod!$B$1:$AG$1,0),FALSE)/1,0)-IFERROR(VLOOKUP($B281,'Slutlig allokering kvv'!$B$2:$AC$462,MATCH(K$3,'Slutlig allokering kvv'!$B$1:$AJ$1,0),FALSE)/1,0)</f>
        <v>0</v>
      </c>
      <c r="L281">
        <f>IFERROR(VLOOKUP($B281,Kraftvärmeprod!$B$1:$AH$479,MATCH(L$2,Kraftvärmeprod!$B$1:$AG$1,0),FALSE)/1,0)-IFERROR(VLOOKUP($B281,'Slutlig allokering kvv'!$B$2:$AC$462,MATCH(L$3,'Slutlig allokering kvv'!$B$1:$AJ$1,0),FALSE)/1,0)</f>
        <v>0</v>
      </c>
      <c r="M281" s="40">
        <f>IFERROR(VLOOKUP($B281,Miljö!$B$1:$S$477,MATCH(M$2,Miljö!$B$1:$X$1,0),FALSE)/1,0)-IFERROR(VLOOKUP($B281,'Slutlig allokering kvv'!$B$2:$AC$462,MATCH(M$3,'Slutlig allokering kvv'!$B$1:$AJ$1,0),FALSE)/1,0)</f>
        <v>0</v>
      </c>
      <c r="N281">
        <f>IFERROR(VLOOKUP($B281,Kraftvärmeprod!$B$1:$AH$479,MATCH(N$2,Kraftvärmeprod!$B$1:$AG$1,0),FALSE)/1,0)-IFERROR(VLOOKUP($B281,'Slutlig allokering kvv'!$B$2:$AC$462,MATCH(N$3,'Slutlig allokering kvv'!$B$1:$AJ$1,0),FALSE)/1,0)</f>
        <v>0</v>
      </c>
      <c r="O281">
        <f>IFERROR(VLOOKUP($B281,Kraftvärmeprod!$B$1:$AH$479,MATCH(O$2,Kraftvärmeprod!$B$1:$AG$1,0),FALSE)/1,0)-IFERROR(VLOOKUP($B281,'Slutlig allokering kvv'!$B$2:$AC$462,MATCH(O$3,'Slutlig allokering kvv'!$B$1:$AJ$1,0),FALSE)/1,0)</f>
        <v>0</v>
      </c>
      <c r="P281">
        <f>IFERROR(VLOOKUP($B281,Kraftvärmeprod!$B$1:$AH$479,MATCH(P$2,Kraftvärmeprod!$B$1:$AG$1,0),FALSE)/1,0)-IFERROR(VLOOKUP($B281,'Slutlig allokering kvv'!$B$2:$AC$462,MATCH(P$3,'Slutlig allokering kvv'!$B$1:$AJ$1,0),FALSE)/1,0)</f>
        <v>0</v>
      </c>
      <c r="Q281">
        <f>IFERROR(VLOOKUP($B281,Kraftvärmeprod!$B$1:$AH$479,MATCH(Q$2,Kraftvärmeprod!$B$1:$AG$1,0),FALSE)/1,0)-IFERROR(VLOOKUP($B281,'Slutlig allokering kvv'!$B$2:$AC$462,MATCH(Q$3,'Slutlig allokering kvv'!$B$1:$AJ$1,0),FALSE)/1,0)</f>
        <v>0</v>
      </c>
      <c r="R281">
        <f>IFERROR(VLOOKUP($B281,Kraftvärmeprod!$B$1:$AH$479,MATCH(R$2,Kraftvärmeprod!$B$1:$AG$1,0),FALSE)/1,0)-IFERROR(VLOOKUP($B281,'Slutlig allokering kvv'!$B$2:$AC$462,MATCH(R$3,'Slutlig allokering kvv'!$B$1:$AJ$1,0),FALSE)/1,0)</f>
        <v>0</v>
      </c>
      <c r="S281">
        <f>IFERROR(VLOOKUP($B281,Kraftvärmeprod!$B$1:$AH$479,MATCH(S$2,Kraftvärmeprod!$B$1:$AG$1,0),FALSE)/1,0)-IFERROR(VLOOKUP($B281,'Slutlig allokering kvv'!$B$2:$AC$462,MATCH(S$3,'Slutlig allokering kvv'!$B$1:$AJ$1,0),FALSE)/1,0)</f>
        <v>0</v>
      </c>
      <c r="T281">
        <f>IFERROR(VLOOKUP($B281,Kraftvärmeprod!$B$1:$AH$479,MATCH(T$2,Kraftvärmeprod!$B$1:$AG$1,0),FALSE)/1,0)-IFERROR(VLOOKUP($B281,'Slutlig allokering kvv'!$B$2:$AC$462,MATCH(T$3,'Slutlig allokering kvv'!$B$1:$AJ$1,0),FALSE)/1,0)</f>
        <v>0</v>
      </c>
      <c r="U281">
        <f>IFERROR(VLOOKUP($B281,Kraftvärmeprod!$B$1:$AH$479,MATCH(U$2,Kraftvärmeprod!$B$1:$AG$1,0),FALSE)/1,0)-IFERROR(VLOOKUP($B281,'Slutlig allokering kvv'!$B$2:$AC$462,MATCH(U$3,'Slutlig allokering kvv'!$B$1:$AJ$1,0),FALSE)/1,0)</f>
        <v>0</v>
      </c>
      <c r="V281">
        <f>IFERROR(VLOOKUP($B281,Kraftvärmeprod!$B$1:$AH$479,MATCH(V$2,Kraftvärmeprod!$B$1:$AG$1,0),FALSE)/1,0)-IFERROR(VLOOKUP($B281,'Slutlig allokering kvv'!$B$2:$AC$462,MATCH(V$3,'Slutlig allokering kvv'!$B$1:$AJ$1,0),FALSE)/1,0)</f>
        <v>0</v>
      </c>
      <c r="W281">
        <f>IFERROR(VLOOKUP($B281,Kraftvärmeprod!$B$1:$AH$479,MATCH(W$2,Kraftvärmeprod!$B$1:$AG$1,0),FALSE)/1,0)-IFERROR(VLOOKUP($B281,'Slutlig allokering kvv'!$B$2:$AC$462,MATCH(W$3,'Slutlig allokering kvv'!$B$1:$AJ$1,0),FALSE)/1,0)</f>
        <v>0</v>
      </c>
      <c r="X281">
        <f>IFERROR(VLOOKUP($B281,Kraftvärmeprod!$B$1:$AH$479,MATCH(X$2,Kraftvärmeprod!$B$1:$AG$1,0),FALSE)/1,0)-IFERROR(VLOOKUP($B281,'Slutlig allokering kvv'!$B$2:$AC$462,MATCH(X$3,'Slutlig allokering kvv'!$B$1:$AJ$1,0),FALSE)/1,0)</f>
        <v>0</v>
      </c>
      <c r="Y281">
        <f>IFERROR(VLOOKUP($B281,Kraftvärmeprod!$B$1:$AH$479,MATCH(Y$2,Kraftvärmeprod!$B$1:$AG$1,0),FALSE)/1,0)-IFERROR(VLOOKUP($B281,'Slutlig allokering kvv'!$B$2:$AC$462,MATCH(Y$3,'Slutlig allokering kvv'!$B$1:$AJ$1,0),FALSE)/1,0)</f>
        <v>0</v>
      </c>
      <c r="Z281">
        <f>IFERROR(VLOOKUP($B281,Kraftvärmeprod!$B$1:$AH$479,MATCH(Z$2,Kraftvärmeprod!$B$1:$AG$1,0),FALSE)/1,0)-IFERROR(VLOOKUP($B281,'Slutlig allokering kvv'!$B$2:$AC$462,MATCH(Z$3,'Slutlig allokering kvv'!$B$1:$AJ$1,0),FALSE)/1,0)</f>
        <v>0</v>
      </c>
      <c r="AA281">
        <f>IFERROR(VLOOKUP($B281,Kraftvärmeprod!$B$1:$AH$479,MATCH(AA$2,Kraftvärmeprod!$B$1:$AG$1,0),FALSE)/1,0)-IFERROR(VLOOKUP($B281,'Slutlig allokering kvv'!$B$2:$AC$462,MATCH(AA$3,'Slutlig allokering kvv'!$B$1:$AJ$1,0),FALSE)/1,0)</f>
        <v>0</v>
      </c>
      <c r="AB281">
        <f>IFERROR(VLOOKUP($B281,Kraftvärmeprod!$B$1:$AH$479,MATCH(AB$2,Kraftvärmeprod!$B$1:$AG$1,0),FALSE)/1,0)-IFERROR(VLOOKUP($B281,'Slutlig allokering kvv'!$B$2:$AC$462,MATCH(AB$3,'Slutlig allokering kvv'!$B$1:$AJ$1,0),FALSE)/1,0)</f>
        <v>0</v>
      </c>
      <c r="AE281">
        <f t="shared" si="8"/>
        <v>0</v>
      </c>
      <c r="AG281">
        <f>IFERROR(VLOOKUP(B281,'Slutlig allokering kvv'!$B$2:$AJ$462,MATCH("Summa justerad allokerad tillförd energi (utan hjälpel och rökgaskondensering):",'Slutlig allokering kvv'!$B$1:$AK$1,0),FALSE)/1,"")</f>
        <v>0</v>
      </c>
      <c r="AI281" s="23" t="str">
        <f>IFERROR(1-VLOOKUP(B281,'Slutlig allokering kvv'!$B$2:$AJ$462,MATCH("Andel av bränsle i kvv som allokerats till värme, exklusive rökgaskondensering och hjälpel",'Slutlig allokering kvv'!$B$1:$AK$1,0),FALSE),"")</f>
        <v/>
      </c>
      <c r="AK281" s="23" t="str">
        <f t="shared" si="9"/>
        <v/>
      </c>
    </row>
    <row r="282" spans="1:37" x14ac:dyDescent="0.25">
      <c r="A282" s="2" t="s">
        <v>397</v>
      </c>
      <c r="B282" s="2" t="s">
        <v>398</v>
      </c>
      <c r="C282" s="2">
        <f>IFERROR(VLOOKUP($B282,Kraftvärmeprod!$B$1:$AH$479,MATCH(C$3,Kraftvärmeprod!$B$1:$AG$1,0),FALSE)/1,"")</f>
        <v>129.251</v>
      </c>
      <c r="D282" s="2">
        <f>IFERROR(VLOOKUP($B282,Kraftvärmeprod!$B$1:$AH$479,MATCH(D$3,Kraftvärmeprod!$B$1:$AG$1,0),FALSE)/1,"")</f>
        <v>28.419</v>
      </c>
      <c r="E282">
        <f>IFERROR(VLOOKUP($B282,Kraftvärmeprod!$B$1:$AH$479,MATCH(E$2,Kraftvärmeprod!$B$1:$AG$1,0),FALSE)/1,0)-IFERROR(VLOOKUP($B282,'Slutlig allokering kvv'!$B$2:$AC$462,MATCH(E$3,'Slutlig allokering kvv'!$B$1:$AJ$1,0),FALSE)/1,0)</f>
        <v>17.850199999999997</v>
      </c>
      <c r="F282">
        <f>IFERROR(VLOOKUP($B282,Kraftvärmeprod!$B$1:$AH$479,MATCH(F$2,Kraftvärmeprod!$B$1:$AG$1,0),FALSE)/1,0)-IFERROR(VLOOKUP($B282,'Slutlig allokering kvv'!$B$2:$AC$462,MATCH(F$3,'Slutlig allokering kvv'!$B$1:$AJ$1,0),FALSE)/1,0)</f>
        <v>0</v>
      </c>
      <c r="G282">
        <f>IFERROR(VLOOKUP($B282,Kraftvärmeprod!$B$1:$AH$479,MATCH(G$2,Kraftvärmeprod!$B$1:$AG$1,0),FALSE)/1,0)-IFERROR(VLOOKUP($B282,'Slutlig allokering kvv'!$B$2:$AC$462,MATCH(G$3,'Slutlig allokering kvv'!$B$1:$AJ$1,0),FALSE)/1,0)</f>
        <v>0</v>
      </c>
      <c r="H282">
        <f>IFERROR(VLOOKUP($B282,Kraftvärmeprod!$B$1:$AH$479,MATCH(H$2,Kraftvärmeprod!$B$1:$AG$1,0),FALSE)/1,0)-IFERROR(VLOOKUP($B282,'Slutlig allokering kvv'!$B$2:$AC$462,MATCH(H$3,'Slutlig allokering kvv'!$B$1:$AJ$1,0),FALSE)/1,0)</f>
        <v>0</v>
      </c>
      <c r="I282">
        <f>IFERROR(VLOOKUP($B282,Kraftvärmeprod!$B$1:$AH$479,MATCH(I$2,Kraftvärmeprod!$B$1:$AG$1,0),FALSE)/1,0)-IFERROR(VLOOKUP($B282,'Slutlig allokering kvv'!$B$2:$AC$462,MATCH(I$3,'Slutlig allokering kvv'!$B$1:$AJ$1,0),FALSE)/1,0)</f>
        <v>0</v>
      </c>
      <c r="J282">
        <f>IFERROR(VLOOKUP($B282,Kraftvärmeprod!$B$1:$AH$479,MATCH(J$2,Kraftvärmeprod!$B$1:$AG$1,0),FALSE)/1,0)-IFERROR(VLOOKUP($B282,'Slutlig allokering kvv'!$B$2:$AC$462,MATCH(J$3,'Slutlig allokering kvv'!$B$1:$AJ$1,0),FALSE)/1,0)</f>
        <v>0</v>
      </c>
      <c r="K282">
        <f>IFERROR(VLOOKUP($B282,Kraftvärmeprod!$B$1:$AH$479,MATCH(K$2,Kraftvärmeprod!$B$1:$AG$1,0),FALSE)/1,0)-IFERROR(VLOOKUP($B282,'Slutlig allokering kvv'!$B$2:$AC$462,MATCH(K$3,'Slutlig allokering kvv'!$B$1:$AJ$1,0),FALSE)/1,0)</f>
        <v>0</v>
      </c>
      <c r="L282">
        <f>IFERROR(VLOOKUP($B282,Kraftvärmeprod!$B$1:$AH$479,MATCH(L$2,Kraftvärmeprod!$B$1:$AG$1,0),FALSE)/1,0)-IFERROR(VLOOKUP($B282,'Slutlig allokering kvv'!$B$2:$AC$462,MATCH(L$3,'Slutlig allokering kvv'!$B$1:$AJ$1,0),FALSE)/1,0)</f>
        <v>5.8284000000000002</v>
      </c>
      <c r="M282" s="40">
        <f>IFERROR(VLOOKUP($B282,Miljö!$B$1:$S$477,MATCH(M$2,Miljö!$B$1:$X$1,0),FALSE)/1,0)-IFERROR(VLOOKUP($B282,'Slutlig allokering kvv'!$B$2:$AC$462,MATCH(M$3,'Slutlig allokering kvv'!$B$1:$AJ$1,0),FALSE)/1,0)</f>
        <v>1.7968499999999996</v>
      </c>
      <c r="N282">
        <f>IFERROR(VLOOKUP($B282,Kraftvärmeprod!$B$1:$AH$479,MATCH(N$2,Kraftvärmeprod!$B$1:$AG$1,0),FALSE)/1,0)-IFERROR(VLOOKUP($B282,'Slutlig allokering kvv'!$B$2:$AC$462,MATCH(N$3,'Slutlig allokering kvv'!$B$1:$AJ$1,0),FALSE)/1,0)</f>
        <v>0</v>
      </c>
      <c r="O282">
        <f>IFERROR(VLOOKUP($B282,Kraftvärmeprod!$B$1:$AH$479,MATCH(O$2,Kraftvärmeprod!$B$1:$AG$1,0),FALSE)/1,0)-IFERROR(VLOOKUP($B282,'Slutlig allokering kvv'!$B$2:$AC$462,MATCH(O$3,'Slutlig allokering kvv'!$B$1:$AJ$1,0),FALSE)/1,0)</f>
        <v>52.965500000000006</v>
      </c>
      <c r="P282">
        <f>IFERROR(VLOOKUP($B282,Kraftvärmeprod!$B$1:$AH$479,MATCH(P$2,Kraftvärmeprod!$B$1:$AG$1,0),FALSE)/1,0)-IFERROR(VLOOKUP($B282,'Slutlig allokering kvv'!$B$2:$AC$462,MATCH(P$3,'Slutlig allokering kvv'!$B$1:$AJ$1,0),FALSE)/1,0)</f>
        <v>0</v>
      </c>
      <c r="Q282">
        <f>IFERROR(VLOOKUP($B282,Kraftvärmeprod!$B$1:$AH$479,MATCH(Q$2,Kraftvärmeprod!$B$1:$AG$1,0),FALSE)/1,0)-IFERROR(VLOOKUP($B282,'Slutlig allokering kvv'!$B$2:$AC$462,MATCH(Q$3,'Slutlig allokering kvv'!$B$1:$AJ$1,0),FALSE)/1,0)</f>
        <v>0</v>
      </c>
      <c r="R282">
        <f>IFERROR(VLOOKUP($B282,Kraftvärmeprod!$B$1:$AH$479,MATCH(R$2,Kraftvärmeprod!$B$1:$AG$1,0),FALSE)/1,0)-IFERROR(VLOOKUP($B282,'Slutlig allokering kvv'!$B$2:$AC$462,MATCH(R$3,'Slutlig allokering kvv'!$B$1:$AJ$1,0),FALSE)/1,0)</f>
        <v>0</v>
      </c>
      <c r="S282">
        <f>IFERROR(VLOOKUP($B282,Kraftvärmeprod!$B$1:$AH$479,MATCH(S$2,Kraftvärmeprod!$B$1:$AG$1,0),FALSE)/1,0)-IFERROR(VLOOKUP($B282,'Slutlig allokering kvv'!$B$2:$AC$462,MATCH(S$3,'Slutlig allokering kvv'!$B$1:$AJ$1,0),FALSE)/1,0)</f>
        <v>0</v>
      </c>
      <c r="T282">
        <f>IFERROR(VLOOKUP($B282,Kraftvärmeprod!$B$1:$AH$479,MATCH(T$2,Kraftvärmeprod!$B$1:$AG$1,0),FALSE)/1,0)-IFERROR(VLOOKUP($B282,'Slutlig allokering kvv'!$B$2:$AC$462,MATCH(T$3,'Slutlig allokering kvv'!$B$1:$AJ$1,0),FALSE)/1,0)</f>
        <v>0</v>
      </c>
      <c r="U282">
        <f>IFERROR(VLOOKUP($B282,Kraftvärmeprod!$B$1:$AH$479,MATCH(U$2,Kraftvärmeprod!$B$1:$AG$1,0),FALSE)/1,0)-IFERROR(VLOOKUP($B282,'Slutlig allokering kvv'!$B$2:$AC$462,MATCH(U$3,'Slutlig allokering kvv'!$B$1:$AJ$1,0),FALSE)/1,0)</f>
        <v>0.19591899999999995</v>
      </c>
      <c r="V282">
        <f>IFERROR(VLOOKUP($B282,Kraftvärmeprod!$B$1:$AH$479,MATCH(V$2,Kraftvärmeprod!$B$1:$AG$1,0),FALSE)/1,0)-IFERROR(VLOOKUP($B282,'Slutlig allokering kvv'!$B$2:$AC$462,MATCH(V$3,'Slutlig allokering kvv'!$B$1:$AJ$1,0),FALSE)/1,0)</f>
        <v>0</v>
      </c>
      <c r="W282">
        <f>IFERROR(VLOOKUP($B282,Kraftvärmeprod!$B$1:$AH$479,MATCH(W$2,Kraftvärmeprod!$B$1:$AG$1,0),FALSE)/1,0)-IFERROR(VLOOKUP($B282,'Slutlig allokering kvv'!$B$2:$AC$462,MATCH(W$3,'Slutlig allokering kvv'!$B$1:$AJ$1,0),FALSE)/1,0)</f>
        <v>0</v>
      </c>
      <c r="X282">
        <f>IFERROR(VLOOKUP($B282,Kraftvärmeprod!$B$1:$AH$479,MATCH(X$2,Kraftvärmeprod!$B$1:$AG$1,0),FALSE)/1,0)-IFERROR(VLOOKUP($B282,'Slutlig allokering kvv'!$B$2:$AC$462,MATCH(X$3,'Slutlig allokering kvv'!$B$1:$AJ$1,0),FALSE)/1,0)</f>
        <v>0</v>
      </c>
      <c r="Y282">
        <f>IFERROR(VLOOKUP($B282,Kraftvärmeprod!$B$1:$AH$479,MATCH(Y$2,Kraftvärmeprod!$B$1:$AG$1,0),FALSE)/1,0)-IFERROR(VLOOKUP($B282,'Slutlig allokering kvv'!$B$2:$AC$462,MATCH(Y$3,'Slutlig allokering kvv'!$B$1:$AJ$1,0),FALSE)/1,0)</f>
        <v>0</v>
      </c>
      <c r="Z282">
        <f>IFERROR(VLOOKUP($B282,Kraftvärmeprod!$B$1:$AH$479,MATCH(Z$2,Kraftvärmeprod!$B$1:$AG$1,0),FALSE)/1,0)-IFERROR(VLOOKUP($B282,'Slutlig allokering kvv'!$B$2:$AC$462,MATCH(Z$3,'Slutlig allokering kvv'!$B$1:$AJ$1,0),FALSE)/1,0)</f>
        <v>0</v>
      </c>
      <c r="AA282">
        <f>IFERROR(VLOOKUP($B282,Kraftvärmeprod!$B$1:$AH$479,MATCH(AA$2,Kraftvärmeprod!$B$1:$AG$1,0),FALSE)/1,0)-IFERROR(VLOOKUP($B282,'Slutlig allokering kvv'!$B$2:$AC$462,MATCH(AA$3,'Slutlig allokering kvv'!$B$1:$AJ$1,0),FALSE)/1,0)</f>
        <v>0</v>
      </c>
      <c r="AB282">
        <f>IFERROR(VLOOKUP($B282,Kraftvärmeprod!$B$1:$AH$479,MATCH(AB$2,Kraftvärmeprod!$B$1:$AG$1,0),FALSE)/1,0)-IFERROR(VLOOKUP($B282,'Slutlig allokering kvv'!$B$2:$AC$462,MATCH(AB$3,'Slutlig allokering kvv'!$B$1:$AJ$1,0),FALSE)/1,0)</f>
        <v>0.61926999999999999</v>
      </c>
      <c r="AE282">
        <f t="shared" si="8"/>
        <v>77.459288999999998</v>
      </c>
      <c r="AG282">
        <f>IFERROR(VLOOKUP(B282,'Slutlig allokering kvv'!$B$2:$AJ$462,MATCH("Summa justerad allokerad tillförd energi (utan hjälpel och rökgaskondensering):",'Slutlig allokering kvv'!$B$1:$AK$1,0),FALSE)/1,"")</f>
        <v>129.46071099999998</v>
      </c>
      <c r="AI282" s="23">
        <f>IFERROR(1-VLOOKUP(B282,'Slutlig allokering kvv'!$B$2:$AJ$462,MATCH("Andel av bränsle i kvv som allokerats till värme, exklusive rökgaskondensering och hjälpel",'Slutlig allokering kvv'!$B$1:$AK$1,0),FALSE),"")</f>
        <v>0.37434413783104592</v>
      </c>
      <c r="AK282" s="23">
        <f t="shared" si="9"/>
        <v>0.37434413783104586</v>
      </c>
    </row>
    <row r="283" spans="1:37" x14ac:dyDescent="0.25">
      <c r="A283" s="2" t="s">
        <v>399</v>
      </c>
      <c r="B283" s="2" t="s">
        <v>400</v>
      </c>
      <c r="C283" s="2" t="str">
        <f>IFERROR(VLOOKUP($B283,Kraftvärmeprod!$B$1:$AH$479,MATCH(C$3,Kraftvärmeprod!$B$1:$AG$1,0),FALSE)/1,"")</f>
        <v/>
      </c>
      <c r="D283" s="2" t="str">
        <f>IFERROR(VLOOKUP($B283,Kraftvärmeprod!$B$1:$AH$479,MATCH(D$3,Kraftvärmeprod!$B$1:$AG$1,0),FALSE)/1,"")</f>
        <v/>
      </c>
      <c r="E283">
        <f>IFERROR(VLOOKUP($B283,Kraftvärmeprod!$B$1:$AH$479,MATCH(E$2,Kraftvärmeprod!$B$1:$AG$1,0),FALSE)/1,0)-IFERROR(VLOOKUP($B283,'Slutlig allokering kvv'!$B$2:$AC$462,MATCH(E$3,'Slutlig allokering kvv'!$B$1:$AJ$1,0),FALSE)/1,0)</f>
        <v>0</v>
      </c>
      <c r="F283">
        <f>IFERROR(VLOOKUP($B283,Kraftvärmeprod!$B$1:$AH$479,MATCH(F$2,Kraftvärmeprod!$B$1:$AG$1,0),FALSE)/1,0)-IFERROR(VLOOKUP($B283,'Slutlig allokering kvv'!$B$2:$AC$462,MATCH(F$3,'Slutlig allokering kvv'!$B$1:$AJ$1,0),FALSE)/1,0)</f>
        <v>0</v>
      </c>
      <c r="G283">
        <f>IFERROR(VLOOKUP($B283,Kraftvärmeprod!$B$1:$AH$479,MATCH(G$2,Kraftvärmeprod!$B$1:$AG$1,0),FALSE)/1,0)-IFERROR(VLOOKUP($B283,'Slutlig allokering kvv'!$B$2:$AC$462,MATCH(G$3,'Slutlig allokering kvv'!$B$1:$AJ$1,0),FALSE)/1,0)</f>
        <v>0</v>
      </c>
      <c r="H283">
        <f>IFERROR(VLOOKUP($B283,Kraftvärmeprod!$B$1:$AH$479,MATCH(H$2,Kraftvärmeprod!$B$1:$AG$1,0),FALSE)/1,0)-IFERROR(VLOOKUP($B283,'Slutlig allokering kvv'!$B$2:$AC$462,MATCH(H$3,'Slutlig allokering kvv'!$B$1:$AJ$1,0),FALSE)/1,0)</f>
        <v>0</v>
      </c>
      <c r="I283">
        <f>IFERROR(VLOOKUP($B283,Kraftvärmeprod!$B$1:$AH$479,MATCH(I$2,Kraftvärmeprod!$B$1:$AG$1,0),FALSE)/1,0)-IFERROR(VLOOKUP($B283,'Slutlig allokering kvv'!$B$2:$AC$462,MATCH(I$3,'Slutlig allokering kvv'!$B$1:$AJ$1,0),FALSE)/1,0)</f>
        <v>0</v>
      </c>
      <c r="J283">
        <f>IFERROR(VLOOKUP($B283,Kraftvärmeprod!$B$1:$AH$479,MATCH(J$2,Kraftvärmeprod!$B$1:$AG$1,0),FALSE)/1,0)-IFERROR(VLOOKUP($B283,'Slutlig allokering kvv'!$B$2:$AC$462,MATCH(J$3,'Slutlig allokering kvv'!$B$1:$AJ$1,0),FALSE)/1,0)</f>
        <v>0</v>
      </c>
      <c r="K283">
        <f>IFERROR(VLOOKUP($B283,Kraftvärmeprod!$B$1:$AH$479,MATCH(K$2,Kraftvärmeprod!$B$1:$AG$1,0),FALSE)/1,0)-IFERROR(VLOOKUP($B283,'Slutlig allokering kvv'!$B$2:$AC$462,MATCH(K$3,'Slutlig allokering kvv'!$B$1:$AJ$1,0),FALSE)/1,0)</f>
        <v>0</v>
      </c>
      <c r="L283">
        <f>IFERROR(VLOOKUP($B283,Kraftvärmeprod!$B$1:$AH$479,MATCH(L$2,Kraftvärmeprod!$B$1:$AG$1,0),FALSE)/1,0)-IFERROR(VLOOKUP($B283,'Slutlig allokering kvv'!$B$2:$AC$462,MATCH(L$3,'Slutlig allokering kvv'!$B$1:$AJ$1,0),FALSE)/1,0)</f>
        <v>0</v>
      </c>
      <c r="M283" s="40">
        <f>IFERROR(VLOOKUP($B283,Miljö!$B$1:$S$477,MATCH(M$2,Miljö!$B$1:$X$1,0),FALSE)/1,0)-IFERROR(VLOOKUP($B283,'Slutlig allokering kvv'!$B$2:$AC$462,MATCH(M$3,'Slutlig allokering kvv'!$B$1:$AJ$1,0),FALSE)/1,0)</f>
        <v>0</v>
      </c>
      <c r="N283">
        <f>IFERROR(VLOOKUP($B283,Kraftvärmeprod!$B$1:$AH$479,MATCH(N$2,Kraftvärmeprod!$B$1:$AG$1,0),FALSE)/1,0)-IFERROR(VLOOKUP($B283,'Slutlig allokering kvv'!$B$2:$AC$462,MATCH(N$3,'Slutlig allokering kvv'!$B$1:$AJ$1,0),FALSE)/1,0)</f>
        <v>0</v>
      </c>
      <c r="O283">
        <f>IFERROR(VLOOKUP($B283,Kraftvärmeprod!$B$1:$AH$479,MATCH(O$2,Kraftvärmeprod!$B$1:$AG$1,0),FALSE)/1,0)-IFERROR(VLOOKUP($B283,'Slutlig allokering kvv'!$B$2:$AC$462,MATCH(O$3,'Slutlig allokering kvv'!$B$1:$AJ$1,0),FALSE)/1,0)</f>
        <v>0</v>
      </c>
      <c r="P283">
        <f>IFERROR(VLOOKUP($B283,Kraftvärmeprod!$B$1:$AH$479,MATCH(P$2,Kraftvärmeprod!$B$1:$AG$1,0),FALSE)/1,0)-IFERROR(VLOOKUP($B283,'Slutlig allokering kvv'!$B$2:$AC$462,MATCH(P$3,'Slutlig allokering kvv'!$B$1:$AJ$1,0),FALSE)/1,0)</f>
        <v>0</v>
      </c>
      <c r="Q283">
        <f>IFERROR(VLOOKUP($B283,Kraftvärmeprod!$B$1:$AH$479,MATCH(Q$2,Kraftvärmeprod!$B$1:$AG$1,0),FALSE)/1,0)-IFERROR(VLOOKUP($B283,'Slutlig allokering kvv'!$B$2:$AC$462,MATCH(Q$3,'Slutlig allokering kvv'!$B$1:$AJ$1,0),FALSE)/1,0)</f>
        <v>0</v>
      </c>
      <c r="R283">
        <f>IFERROR(VLOOKUP($B283,Kraftvärmeprod!$B$1:$AH$479,MATCH(R$2,Kraftvärmeprod!$B$1:$AG$1,0),FALSE)/1,0)-IFERROR(VLOOKUP($B283,'Slutlig allokering kvv'!$B$2:$AC$462,MATCH(R$3,'Slutlig allokering kvv'!$B$1:$AJ$1,0),FALSE)/1,0)</f>
        <v>0</v>
      </c>
      <c r="S283">
        <f>IFERROR(VLOOKUP($B283,Kraftvärmeprod!$B$1:$AH$479,MATCH(S$2,Kraftvärmeprod!$B$1:$AG$1,0),FALSE)/1,0)-IFERROR(VLOOKUP($B283,'Slutlig allokering kvv'!$B$2:$AC$462,MATCH(S$3,'Slutlig allokering kvv'!$B$1:$AJ$1,0),FALSE)/1,0)</f>
        <v>0</v>
      </c>
      <c r="T283">
        <f>IFERROR(VLOOKUP($B283,Kraftvärmeprod!$B$1:$AH$479,MATCH(T$2,Kraftvärmeprod!$B$1:$AG$1,0),FALSE)/1,0)-IFERROR(VLOOKUP($B283,'Slutlig allokering kvv'!$B$2:$AC$462,MATCH(T$3,'Slutlig allokering kvv'!$B$1:$AJ$1,0),FALSE)/1,0)</f>
        <v>0</v>
      </c>
      <c r="U283">
        <f>IFERROR(VLOOKUP($B283,Kraftvärmeprod!$B$1:$AH$479,MATCH(U$2,Kraftvärmeprod!$B$1:$AG$1,0),FALSE)/1,0)-IFERROR(VLOOKUP($B283,'Slutlig allokering kvv'!$B$2:$AC$462,MATCH(U$3,'Slutlig allokering kvv'!$B$1:$AJ$1,0),FALSE)/1,0)</f>
        <v>0</v>
      </c>
      <c r="V283">
        <f>IFERROR(VLOOKUP($B283,Kraftvärmeprod!$B$1:$AH$479,MATCH(V$2,Kraftvärmeprod!$B$1:$AG$1,0),FALSE)/1,0)-IFERROR(VLOOKUP($B283,'Slutlig allokering kvv'!$B$2:$AC$462,MATCH(V$3,'Slutlig allokering kvv'!$B$1:$AJ$1,0),FALSE)/1,0)</f>
        <v>0</v>
      </c>
      <c r="W283">
        <f>IFERROR(VLOOKUP($B283,Kraftvärmeprod!$B$1:$AH$479,MATCH(W$2,Kraftvärmeprod!$B$1:$AG$1,0),FALSE)/1,0)-IFERROR(VLOOKUP($B283,'Slutlig allokering kvv'!$B$2:$AC$462,MATCH(W$3,'Slutlig allokering kvv'!$B$1:$AJ$1,0),FALSE)/1,0)</f>
        <v>0</v>
      </c>
      <c r="X283">
        <f>IFERROR(VLOOKUP($B283,Kraftvärmeprod!$B$1:$AH$479,MATCH(X$2,Kraftvärmeprod!$B$1:$AG$1,0),FALSE)/1,0)-IFERROR(VLOOKUP($B283,'Slutlig allokering kvv'!$B$2:$AC$462,MATCH(X$3,'Slutlig allokering kvv'!$B$1:$AJ$1,0),FALSE)/1,0)</f>
        <v>0</v>
      </c>
      <c r="Y283">
        <f>IFERROR(VLOOKUP($B283,Kraftvärmeprod!$B$1:$AH$479,MATCH(Y$2,Kraftvärmeprod!$B$1:$AG$1,0),FALSE)/1,0)-IFERROR(VLOOKUP($B283,'Slutlig allokering kvv'!$B$2:$AC$462,MATCH(Y$3,'Slutlig allokering kvv'!$B$1:$AJ$1,0),FALSE)/1,0)</f>
        <v>0</v>
      </c>
      <c r="Z283">
        <f>IFERROR(VLOOKUP($B283,Kraftvärmeprod!$B$1:$AH$479,MATCH(Z$2,Kraftvärmeprod!$B$1:$AG$1,0),FALSE)/1,0)-IFERROR(VLOOKUP($B283,'Slutlig allokering kvv'!$B$2:$AC$462,MATCH(Z$3,'Slutlig allokering kvv'!$B$1:$AJ$1,0),FALSE)/1,0)</f>
        <v>0</v>
      </c>
      <c r="AA283">
        <f>IFERROR(VLOOKUP($B283,Kraftvärmeprod!$B$1:$AH$479,MATCH(AA$2,Kraftvärmeprod!$B$1:$AG$1,0),FALSE)/1,0)-IFERROR(VLOOKUP($B283,'Slutlig allokering kvv'!$B$2:$AC$462,MATCH(AA$3,'Slutlig allokering kvv'!$B$1:$AJ$1,0),FALSE)/1,0)</f>
        <v>0</v>
      </c>
      <c r="AB283">
        <f>IFERROR(VLOOKUP($B283,Kraftvärmeprod!$B$1:$AH$479,MATCH(AB$2,Kraftvärmeprod!$B$1:$AG$1,0),FALSE)/1,0)-IFERROR(VLOOKUP($B283,'Slutlig allokering kvv'!$B$2:$AC$462,MATCH(AB$3,'Slutlig allokering kvv'!$B$1:$AJ$1,0),FALSE)/1,0)</f>
        <v>0</v>
      </c>
      <c r="AE283">
        <f t="shared" si="8"/>
        <v>0</v>
      </c>
      <c r="AG283">
        <f>IFERROR(VLOOKUP(B283,'Slutlig allokering kvv'!$B$2:$AJ$462,MATCH("Summa justerad allokerad tillförd energi (utan hjälpel och rökgaskondensering):",'Slutlig allokering kvv'!$B$1:$AK$1,0),FALSE)/1,"")</f>
        <v>0</v>
      </c>
      <c r="AI283" s="23" t="str">
        <f>IFERROR(1-VLOOKUP(B283,'Slutlig allokering kvv'!$B$2:$AJ$462,MATCH("Andel av bränsle i kvv som allokerats till värme, exklusive rökgaskondensering och hjälpel",'Slutlig allokering kvv'!$B$1:$AK$1,0),FALSE),"")</f>
        <v/>
      </c>
      <c r="AK283" s="23" t="str">
        <f t="shared" si="9"/>
        <v/>
      </c>
    </row>
    <row r="284" spans="1:37" x14ac:dyDescent="0.25">
      <c r="A284" s="2" t="s">
        <v>399</v>
      </c>
      <c r="B284" s="2" t="s">
        <v>401</v>
      </c>
      <c r="C284" s="2" t="str">
        <f>IFERROR(VLOOKUP($B284,Kraftvärmeprod!$B$1:$AH$479,MATCH(C$3,Kraftvärmeprod!$B$1:$AG$1,0),FALSE)/1,"")</f>
        <v/>
      </c>
      <c r="D284" s="2" t="str">
        <f>IFERROR(VLOOKUP($B284,Kraftvärmeprod!$B$1:$AH$479,MATCH(D$3,Kraftvärmeprod!$B$1:$AG$1,0),FALSE)/1,"")</f>
        <v/>
      </c>
      <c r="E284">
        <f>IFERROR(VLOOKUP($B284,Kraftvärmeprod!$B$1:$AH$479,MATCH(E$2,Kraftvärmeprod!$B$1:$AG$1,0),FALSE)/1,0)-IFERROR(VLOOKUP($B284,'Slutlig allokering kvv'!$B$2:$AC$462,MATCH(E$3,'Slutlig allokering kvv'!$B$1:$AJ$1,0),FALSE)/1,0)</f>
        <v>0</v>
      </c>
      <c r="F284">
        <f>IFERROR(VLOOKUP($B284,Kraftvärmeprod!$B$1:$AH$479,MATCH(F$2,Kraftvärmeprod!$B$1:$AG$1,0),FALSE)/1,0)-IFERROR(VLOOKUP($B284,'Slutlig allokering kvv'!$B$2:$AC$462,MATCH(F$3,'Slutlig allokering kvv'!$B$1:$AJ$1,0),FALSE)/1,0)</f>
        <v>0</v>
      </c>
      <c r="G284">
        <f>IFERROR(VLOOKUP($B284,Kraftvärmeprod!$B$1:$AH$479,MATCH(G$2,Kraftvärmeprod!$B$1:$AG$1,0),FALSE)/1,0)-IFERROR(VLOOKUP($B284,'Slutlig allokering kvv'!$B$2:$AC$462,MATCH(G$3,'Slutlig allokering kvv'!$B$1:$AJ$1,0),FALSE)/1,0)</f>
        <v>0</v>
      </c>
      <c r="H284">
        <f>IFERROR(VLOOKUP($B284,Kraftvärmeprod!$B$1:$AH$479,MATCH(H$2,Kraftvärmeprod!$B$1:$AG$1,0),FALSE)/1,0)-IFERROR(VLOOKUP($B284,'Slutlig allokering kvv'!$B$2:$AC$462,MATCH(H$3,'Slutlig allokering kvv'!$B$1:$AJ$1,0),FALSE)/1,0)</f>
        <v>0</v>
      </c>
      <c r="I284">
        <f>IFERROR(VLOOKUP($B284,Kraftvärmeprod!$B$1:$AH$479,MATCH(I$2,Kraftvärmeprod!$B$1:$AG$1,0),FALSE)/1,0)-IFERROR(VLOOKUP($B284,'Slutlig allokering kvv'!$B$2:$AC$462,MATCH(I$3,'Slutlig allokering kvv'!$B$1:$AJ$1,0),FALSE)/1,0)</f>
        <v>0</v>
      </c>
      <c r="J284">
        <f>IFERROR(VLOOKUP($B284,Kraftvärmeprod!$B$1:$AH$479,MATCH(J$2,Kraftvärmeprod!$B$1:$AG$1,0),FALSE)/1,0)-IFERROR(VLOOKUP($B284,'Slutlig allokering kvv'!$B$2:$AC$462,MATCH(J$3,'Slutlig allokering kvv'!$B$1:$AJ$1,0),FALSE)/1,0)</f>
        <v>0</v>
      </c>
      <c r="K284">
        <f>IFERROR(VLOOKUP($B284,Kraftvärmeprod!$B$1:$AH$479,MATCH(K$2,Kraftvärmeprod!$B$1:$AG$1,0),FALSE)/1,0)-IFERROR(VLOOKUP($B284,'Slutlig allokering kvv'!$B$2:$AC$462,MATCH(K$3,'Slutlig allokering kvv'!$B$1:$AJ$1,0),FALSE)/1,0)</f>
        <v>0</v>
      </c>
      <c r="L284">
        <f>IFERROR(VLOOKUP($B284,Kraftvärmeprod!$B$1:$AH$479,MATCH(L$2,Kraftvärmeprod!$B$1:$AG$1,0),FALSE)/1,0)-IFERROR(VLOOKUP($B284,'Slutlig allokering kvv'!$B$2:$AC$462,MATCH(L$3,'Slutlig allokering kvv'!$B$1:$AJ$1,0),FALSE)/1,0)</f>
        <v>0</v>
      </c>
      <c r="M284" s="40">
        <f>IFERROR(VLOOKUP($B284,Miljö!$B$1:$S$477,MATCH(M$2,Miljö!$B$1:$X$1,0),FALSE)/1,0)-IFERROR(VLOOKUP($B284,'Slutlig allokering kvv'!$B$2:$AC$462,MATCH(M$3,'Slutlig allokering kvv'!$B$1:$AJ$1,0),FALSE)/1,0)</f>
        <v>0</v>
      </c>
      <c r="N284">
        <f>IFERROR(VLOOKUP($B284,Kraftvärmeprod!$B$1:$AH$479,MATCH(N$2,Kraftvärmeprod!$B$1:$AG$1,0),FALSE)/1,0)-IFERROR(VLOOKUP($B284,'Slutlig allokering kvv'!$B$2:$AC$462,MATCH(N$3,'Slutlig allokering kvv'!$B$1:$AJ$1,0),FALSE)/1,0)</f>
        <v>0</v>
      </c>
      <c r="O284">
        <f>IFERROR(VLOOKUP($B284,Kraftvärmeprod!$B$1:$AH$479,MATCH(O$2,Kraftvärmeprod!$B$1:$AG$1,0),FALSE)/1,0)-IFERROR(VLOOKUP($B284,'Slutlig allokering kvv'!$B$2:$AC$462,MATCH(O$3,'Slutlig allokering kvv'!$B$1:$AJ$1,0),FALSE)/1,0)</f>
        <v>0</v>
      </c>
      <c r="P284">
        <f>IFERROR(VLOOKUP($B284,Kraftvärmeprod!$B$1:$AH$479,MATCH(P$2,Kraftvärmeprod!$B$1:$AG$1,0),FALSE)/1,0)-IFERROR(VLOOKUP($B284,'Slutlig allokering kvv'!$B$2:$AC$462,MATCH(P$3,'Slutlig allokering kvv'!$B$1:$AJ$1,0),FALSE)/1,0)</f>
        <v>0</v>
      </c>
      <c r="Q284">
        <f>IFERROR(VLOOKUP($B284,Kraftvärmeprod!$B$1:$AH$479,MATCH(Q$2,Kraftvärmeprod!$B$1:$AG$1,0),FALSE)/1,0)-IFERROR(VLOOKUP($B284,'Slutlig allokering kvv'!$B$2:$AC$462,MATCH(Q$3,'Slutlig allokering kvv'!$B$1:$AJ$1,0),FALSE)/1,0)</f>
        <v>0</v>
      </c>
      <c r="R284">
        <f>IFERROR(VLOOKUP($B284,Kraftvärmeprod!$B$1:$AH$479,MATCH(R$2,Kraftvärmeprod!$B$1:$AG$1,0),FALSE)/1,0)-IFERROR(VLOOKUP($B284,'Slutlig allokering kvv'!$B$2:$AC$462,MATCH(R$3,'Slutlig allokering kvv'!$B$1:$AJ$1,0),FALSE)/1,0)</f>
        <v>0</v>
      </c>
      <c r="S284">
        <f>IFERROR(VLOOKUP($B284,Kraftvärmeprod!$B$1:$AH$479,MATCH(S$2,Kraftvärmeprod!$B$1:$AG$1,0),FALSE)/1,0)-IFERROR(VLOOKUP($B284,'Slutlig allokering kvv'!$B$2:$AC$462,MATCH(S$3,'Slutlig allokering kvv'!$B$1:$AJ$1,0),FALSE)/1,0)</f>
        <v>0</v>
      </c>
      <c r="T284">
        <f>IFERROR(VLOOKUP($B284,Kraftvärmeprod!$B$1:$AH$479,MATCH(T$2,Kraftvärmeprod!$B$1:$AG$1,0),FALSE)/1,0)-IFERROR(VLOOKUP($B284,'Slutlig allokering kvv'!$B$2:$AC$462,MATCH(T$3,'Slutlig allokering kvv'!$B$1:$AJ$1,0),FALSE)/1,0)</f>
        <v>0</v>
      </c>
      <c r="U284">
        <f>IFERROR(VLOOKUP($B284,Kraftvärmeprod!$B$1:$AH$479,MATCH(U$2,Kraftvärmeprod!$B$1:$AG$1,0),FALSE)/1,0)-IFERROR(VLOOKUP($B284,'Slutlig allokering kvv'!$B$2:$AC$462,MATCH(U$3,'Slutlig allokering kvv'!$B$1:$AJ$1,0),FALSE)/1,0)</f>
        <v>0</v>
      </c>
      <c r="V284">
        <f>IFERROR(VLOOKUP($B284,Kraftvärmeprod!$B$1:$AH$479,MATCH(V$2,Kraftvärmeprod!$B$1:$AG$1,0),FALSE)/1,0)-IFERROR(VLOOKUP($B284,'Slutlig allokering kvv'!$B$2:$AC$462,MATCH(V$3,'Slutlig allokering kvv'!$B$1:$AJ$1,0),FALSE)/1,0)</f>
        <v>0</v>
      </c>
      <c r="W284">
        <f>IFERROR(VLOOKUP($B284,Kraftvärmeprod!$B$1:$AH$479,MATCH(W$2,Kraftvärmeprod!$B$1:$AG$1,0),FALSE)/1,0)-IFERROR(VLOOKUP($B284,'Slutlig allokering kvv'!$B$2:$AC$462,MATCH(W$3,'Slutlig allokering kvv'!$B$1:$AJ$1,0),FALSE)/1,0)</f>
        <v>0</v>
      </c>
      <c r="X284">
        <f>IFERROR(VLOOKUP($B284,Kraftvärmeprod!$B$1:$AH$479,MATCH(X$2,Kraftvärmeprod!$B$1:$AG$1,0),FALSE)/1,0)-IFERROR(VLOOKUP($B284,'Slutlig allokering kvv'!$B$2:$AC$462,MATCH(X$3,'Slutlig allokering kvv'!$B$1:$AJ$1,0),FALSE)/1,0)</f>
        <v>0</v>
      </c>
      <c r="Y284">
        <f>IFERROR(VLOOKUP($B284,Kraftvärmeprod!$B$1:$AH$479,MATCH(Y$2,Kraftvärmeprod!$B$1:$AG$1,0),FALSE)/1,0)-IFERROR(VLOOKUP($B284,'Slutlig allokering kvv'!$B$2:$AC$462,MATCH(Y$3,'Slutlig allokering kvv'!$B$1:$AJ$1,0),FALSE)/1,0)</f>
        <v>0</v>
      </c>
      <c r="Z284">
        <f>IFERROR(VLOOKUP($B284,Kraftvärmeprod!$B$1:$AH$479,MATCH(Z$2,Kraftvärmeprod!$B$1:$AG$1,0),FALSE)/1,0)-IFERROR(VLOOKUP($B284,'Slutlig allokering kvv'!$B$2:$AC$462,MATCH(Z$3,'Slutlig allokering kvv'!$B$1:$AJ$1,0),FALSE)/1,0)</f>
        <v>0</v>
      </c>
      <c r="AA284">
        <f>IFERROR(VLOOKUP($B284,Kraftvärmeprod!$B$1:$AH$479,MATCH(AA$2,Kraftvärmeprod!$B$1:$AG$1,0),FALSE)/1,0)-IFERROR(VLOOKUP($B284,'Slutlig allokering kvv'!$B$2:$AC$462,MATCH(AA$3,'Slutlig allokering kvv'!$B$1:$AJ$1,0),FALSE)/1,0)</f>
        <v>0</v>
      </c>
      <c r="AB284">
        <f>IFERROR(VLOOKUP($B284,Kraftvärmeprod!$B$1:$AH$479,MATCH(AB$2,Kraftvärmeprod!$B$1:$AG$1,0),FALSE)/1,0)-IFERROR(VLOOKUP($B284,'Slutlig allokering kvv'!$B$2:$AC$462,MATCH(AB$3,'Slutlig allokering kvv'!$B$1:$AJ$1,0),FALSE)/1,0)</f>
        <v>0</v>
      </c>
      <c r="AE284">
        <f t="shared" si="8"/>
        <v>0</v>
      </c>
      <c r="AG284">
        <f>IFERROR(VLOOKUP(B284,'Slutlig allokering kvv'!$B$2:$AJ$462,MATCH("Summa justerad allokerad tillförd energi (utan hjälpel och rökgaskondensering):",'Slutlig allokering kvv'!$B$1:$AK$1,0),FALSE)/1,"")</f>
        <v>0</v>
      </c>
      <c r="AI284" s="23" t="str">
        <f>IFERROR(1-VLOOKUP(B284,'Slutlig allokering kvv'!$B$2:$AJ$462,MATCH("Andel av bränsle i kvv som allokerats till värme, exklusive rökgaskondensering och hjälpel",'Slutlig allokering kvv'!$B$1:$AK$1,0),FALSE),"")</f>
        <v/>
      </c>
      <c r="AK284" s="23" t="str">
        <f t="shared" si="9"/>
        <v/>
      </c>
    </row>
    <row r="285" spans="1:37" x14ac:dyDescent="0.25">
      <c r="A285" s="2" t="s">
        <v>399</v>
      </c>
      <c r="B285" s="2" t="s">
        <v>402</v>
      </c>
      <c r="C285" s="2">
        <f>IFERROR(VLOOKUP($B285,Kraftvärmeprod!$B$1:$AH$479,MATCH(C$3,Kraftvärmeprod!$B$1:$AG$1,0),FALSE)/1,"")</f>
        <v>195.85</v>
      </c>
      <c r="D285" s="2">
        <f>IFERROR(VLOOKUP($B285,Kraftvärmeprod!$B$1:$AH$479,MATCH(D$3,Kraftvärmeprod!$B$1:$AG$1,0),FALSE)/1,"")</f>
        <v>54.98</v>
      </c>
      <c r="E285">
        <f>IFERROR(VLOOKUP($B285,Kraftvärmeprod!$B$1:$AH$479,MATCH(E$2,Kraftvärmeprod!$B$1:$AG$1,0),FALSE)/1,0)-IFERROR(VLOOKUP($B285,'Slutlig allokering kvv'!$B$2:$AC$462,MATCH(E$3,'Slutlig allokering kvv'!$B$1:$AJ$1,0),FALSE)/1,0)</f>
        <v>133.50000000000003</v>
      </c>
      <c r="F285">
        <f>IFERROR(VLOOKUP($B285,Kraftvärmeprod!$B$1:$AH$479,MATCH(F$2,Kraftvärmeprod!$B$1:$AG$1,0),FALSE)/1,0)-IFERROR(VLOOKUP($B285,'Slutlig allokering kvv'!$B$2:$AC$462,MATCH(F$3,'Slutlig allokering kvv'!$B$1:$AJ$1,0),FALSE)/1,0)</f>
        <v>0</v>
      </c>
      <c r="G285">
        <f>IFERROR(VLOOKUP($B285,Kraftvärmeprod!$B$1:$AH$479,MATCH(G$2,Kraftvärmeprod!$B$1:$AG$1,0),FALSE)/1,0)-IFERROR(VLOOKUP($B285,'Slutlig allokering kvv'!$B$2:$AC$462,MATCH(G$3,'Slutlig allokering kvv'!$B$1:$AJ$1,0),FALSE)/1,0)</f>
        <v>0</v>
      </c>
      <c r="H285">
        <f>IFERROR(VLOOKUP($B285,Kraftvärmeprod!$B$1:$AH$479,MATCH(H$2,Kraftvärmeprod!$B$1:$AG$1,0),FALSE)/1,0)-IFERROR(VLOOKUP($B285,'Slutlig allokering kvv'!$B$2:$AC$462,MATCH(H$3,'Slutlig allokering kvv'!$B$1:$AJ$1,0),FALSE)/1,0)</f>
        <v>0</v>
      </c>
      <c r="I285">
        <f>IFERROR(VLOOKUP($B285,Kraftvärmeprod!$B$1:$AH$479,MATCH(I$2,Kraftvärmeprod!$B$1:$AG$1,0),FALSE)/1,0)-IFERROR(VLOOKUP($B285,'Slutlig allokering kvv'!$B$2:$AC$462,MATCH(I$3,'Slutlig allokering kvv'!$B$1:$AJ$1,0),FALSE)/1,0)</f>
        <v>0.28000000000000003</v>
      </c>
      <c r="J285">
        <f>IFERROR(VLOOKUP($B285,Kraftvärmeprod!$B$1:$AH$479,MATCH(J$2,Kraftvärmeprod!$B$1:$AG$1,0),FALSE)/1,0)-IFERROR(VLOOKUP($B285,'Slutlig allokering kvv'!$B$2:$AC$462,MATCH(J$3,'Slutlig allokering kvv'!$B$1:$AJ$1,0),FALSE)/1,0)</f>
        <v>0</v>
      </c>
      <c r="K285">
        <f>IFERROR(VLOOKUP($B285,Kraftvärmeprod!$B$1:$AH$479,MATCH(K$2,Kraftvärmeprod!$B$1:$AG$1,0),FALSE)/1,0)-IFERROR(VLOOKUP($B285,'Slutlig allokering kvv'!$B$2:$AC$462,MATCH(K$3,'Slutlig allokering kvv'!$B$1:$AJ$1,0),FALSE)/1,0)</f>
        <v>3.0120000000000005</v>
      </c>
      <c r="L285">
        <f>IFERROR(VLOOKUP($B285,Kraftvärmeprod!$B$1:$AH$479,MATCH(L$2,Kraftvärmeprod!$B$1:$AG$1,0),FALSE)/1,0)-IFERROR(VLOOKUP($B285,'Slutlig allokering kvv'!$B$2:$AC$462,MATCH(L$3,'Slutlig allokering kvv'!$B$1:$AJ$1,0),FALSE)/1,0)</f>
        <v>0</v>
      </c>
      <c r="M285" s="40">
        <f>IFERROR(VLOOKUP($B285,Miljö!$B$1:$S$477,MATCH(M$2,Miljö!$B$1:$X$1,0),FALSE)/1,0)-IFERROR(VLOOKUP($B285,'Slutlig allokering kvv'!$B$2:$AC$462,MATCH(M$3,'Slutlig allokering kvv'!$B$1:$AJ$1,0),FALSE)/1,0)</f>
        <v>6.6324299999999994</v>
      </c>
      <c r="N285">
        <f>IFERROR(VLOOKUP($B285,Kraftvärmeprod!$B$1:$AH$479,MATCH(N$2,Kraftvärmeprod!$B$1:$AG$1,0),FALSE)/1,0)-IFERROR(VLOOKUP($B285,'Slutlig allokering kvv'!$B$2:$AC$462,MATCH(N$3,'Slutlig allokering kvv'!$B$1:$AJ$1,0),FALSE)/1,0)</f>
        <v>0</v>
      </c>
      <c r="O285">
        <f>IFERROR(VLOOKUP($B285,Kraftvärmeprod!$B$1:$AH$479,MATCH(O$2,Kraftvärmeprod!$B$1:$AG$1,0),FALSE)/1,0)-IFERROR(VLOOKUP($B285,'Slutlig allokering kvv'!$B$2:$AC$462,MATCH(O$3,'Slutlig allokering kvv'!$B$1:$AJ$1,0),FALSE)/1,0)</f>
        <v>0</v>
      </c>
      <c r="P285">
        <f>IFERROR(VLOOKUP($B285,Kraftvärmeprod!$B$1:$AH$479,MATCH(P$2,Kraftvärmeprod!$B$1:$AG$1,0),FALSE)/1,0)-IFERROR(VLOOKUP($B285,'Slutlig allokering kvv'!$B$2:$AC$462,MATCH(P$3,'Slutlig allokering kvv'!$B$1:$AJ$1,0),FALSE)/1,0)</f>
        <v>0</v>
      </c>
      <c r="Q285">
        <f>IFERROR(VLOOKUP($B285,Kraftvärmeprod!$B$1:$AH$479,MATCH(Q$2,Kraftvärmeprod!$B$1:$AG$1,0),FALSE)/1,0)-IFERROR(VLOOKUP($B285,'Slutlig allokering kvv'!$B$2:$AC$462,MATCH(Q$3,'Slutlig allokering kvv'!$B$1:$AJ$1,0),FALSE)/1,0)</f>
        <v>0</v>
      </c>
      <c r="R285">
        <f>IFERROR(VLOOKUP($B285,Kraftvärmeprod!$B$1:$AH$479,MATCH(R$2,Kraftvärmeprod!$B$1:$AG$1,0),FALSE)/1,0)-IFERROR(VLOOKUP($B285,'Slutlig allokering kvv'!$B$2:$AC$462,MATCH(R$3,'Slutlig allokering kvv'!$B$1:$AJ$1,0),FALSE)/1,0)</f>
        <v>0</v>
      </c>
      <c r="S285">
        <f>IFERROR(VLOOKUP($B285,Kraftvärmeprod!$B$1:$AH$479,MATCH(S$2,Kraftvärmeprod!$B$1:$AG$1,0),FALSE)/1,0)-IFERROR(VLOOKUP($B285,'Slutlig allokering kvv'!$B$2:$AC$462,MATCH(S$3,'Slutlig allokering kvv'!$B$1:$AJ$1,0),FALSE)/1,0)</f>
        <v>0</v>
      </c>
      <c r="T285">
        <f>IFERROR(VLOOKUP($B285,Kraftvärmeprod!$B$1:$AH$479,MATCH(T$2,Kraftvärmeprod!$B$1:$AG$1,0),FALSE)/1,0)-IFERROR(VLOOKUP($B285,'Slutlig allokering kvv'!$B$2:$AC$462,MATCH(T$3,'Slutlig allokering kvv'!$B$1:$AJ$1,0),FALSE)/1,0)</f>
        <v>0</v>
      </c>
      <c r="U285">
        <f>IFERROR(VLOOKUP($B285,Kraftvärmeprod!$B$1:$AH$479,MATCH(U$2,Kraftvärmeprod!$B$1:$AG$1,0),FALSE)/1,0)-IFERROR(VLOOKUP($B285,'Slutlig allokering kvv'!$B$2:$AC$462,MATCH(U$3,'Slutlig allokering kvv'!$B$1:$AJ$1,0),FALSE)/1,0)</f>
        <v>0</v>
      </c>
      <c r="V285">
        <f>IFERROR(VLOOKUP($B285,Kraftvärmeprod!$B$1:$AH$479,MATCH(V$2,Kraftvärmeprod!$B$1:$AG$1,0),FALSE)/1,0)-IFERROR(VLOOKUP($B285,'Slutlig allokering kvv'!$B$2:$AC$462,MATCH(V$3,'Slutlig allokering kvv'!$B$1:$AJ$1,0),FALSE)/1,0)</f>
        <v>0</v>
      </c>
      <c r="W285">
        <f>IFERROR(VLOOKUP($B285,Kraftvärmeprod!$B$1:$AH$479,MATCH(W$2,Kraftvärmeprod!$B$1:$AG$1,0),FALSE)/1,0)-IFERROR(VLOOKUP($B285,'Slutlig allokering kvv'!$B$2:$AC$462,MATCH(W$3,'Slutlig allokering kvv'!$B$1:$AJ$1,0),FALSE)/1,0)</f>
        <v>0</v>
      </c>
      <c r="X285">
        <f>IFERROR(VLOOKUP($B285,Kraftvärmeprod!$B$1:$AH$479,MATCH(X$2,Kraftvärmeprod!$B$1:$AG$1,0),FALSE)/1,0)-IFERROR(VLOOKUP($B285,'Slutlig allokering kvv'!$B$2:$AC$462,MATCH(X$3,'Slutlig allokering kvv'!$B$1:$AJ$1,0),FALSE)/1,0)</f>
        <v>0</v>
      </c>
      <c r="Y285">
        <f>IFERROR(VLOOKUP($B285,Kraftvärmeprod!$B$1:$AH$479,MATCH(Y$2,Kraftvärmeprod!$B$1:$AG$1,0),FALSE)/1,0)-IFERROR(VLOOKUP($B285,'Slutlig allokering kvv'!$B$2:$AC$462,MATCH(Y$3,'Slutlig allokering kvv'!$B$1:$AJ$1,0),FALSE)/1,0)</f>
        <v>0</v>
      </c>
      <c r="Z285">
        <f>IFERROR(VLOOKUP($B285,Kraftvärmeprod!$B$1:$AH$479,MATCH(Z$2,Kraftvärmeprod!$B$1:$AG$1,0),FALSE)/1,0)-IFERROR(VLOOKUP($B285,'Slutlig allokering kvv'!$B$2:$AC$462,MATCH(Z$3,'Slutlig allokering kvv'!$B$1:$AJ$1,0),FALSE)/1,0)</f>
        <v>0</v>
      </c>
      <c r="AA285">
        <f>IFERROR(VLOOKUP($B285,Kraftvärmeprod!$B$1:$AH$479,MATCH(AA$2,Kraftvärmeprod!$B$1:$AG$1,0),FALSE)/1,0)-IFERROR(VLOOKUP($B285,'Slutlig allokering kvv'!$B$2:$AC$462,MATCH(AA$3,'Slutlig allokering kvv'!$B$1:$AJ$1,0),FALSE)/1,0)</f>
        <v>0</v>
      </c>
      <c r="AB285">
        <f>IFERROR(VLOOKUP($B285,Kraftvärmeprod!$B$1:$AH$479,MATCH(AB$2,Kraftvärmeprod!$B$1:$AG$1,0),FALSE)/1,0)-IFERROR(VLOOKUP($B285,'Slutlig allokering kvv'!$B$2:$AC$462,MATCH(AB$3,'Slutlig allokering kvv'!$B$1:$AJ$1,0),FALSE)/1,0)</f>
        <v>3.6799999999999997</v>
      </c>
      <c r="AE285">
        <f t="shared" si="8"/>
        <v>140.47200000000004</v>
      </c>
      <c r="AG285">
        <f>IFERROR(VLOOKUP(B285,'Slutlig allokering kvv'!$B$2:$AJ$462,MATCH("Summa justerad allokerad tillförd energi (utan hjälpel och rökgaskondensering):",'Slutlig allokering kvv'!$B$1:$AK$1,0),FALSE)/1,"")</f>
        <v>159.59999999999997</v>
      </c>
      <c r="AI285" s="23">
        <f>IFERROR(1-VLOOKUP(B285,'Slutlig allokering kvv'!$B$2:$AJ$462,MATCH("Andel av bränsle i kvv som allokerats till värme, exklusive rökgaskondensering och hjälpel",'Slutlig allokering kvv'!$B$1:$AK$1,0),FALSE),"")</f>
        <v>0.46812764936415274</v>
      </c>
      <c r="AK285" s="23">
        <f t="shared" si="9"/>
        <v>0.46812764936415274</v>
      </c>
    </row>
    <row r="286" spans="1:37" x14ac:dyDescent="0.25">
      <c r="A286" s="2" t="s">
        <v>399</v>
      </c>
      <c r="B286" s="2" t="s">
        <v>403</v>
      </c>
      <c r="C286" s="2" t="str">
        <f>IFERROR(VLOOKUP($B286,Kraftvärmeprod!$B$1:$AH$479,MATCH(C$3,Kraftvärmeprod!$B$1:$AG$1,0),FALSE)/1,"")</f>
        <v/>
      </c>
      <c r="D286" s="2" t="str">
        <f>IFERROR(VLOOKUP($B286,Kraftvärmeprod!$B$1:$AH$479,MATCH(D$3,Kraftvärmeprod!$B$1:$AG$1,0),FALSE)/1,"")</f>
        <v/>
      </c>
      <c r="E286">
        <f>IFERROR(VLOOKUP($B286,Kraftvärmeprod!$B$1:$AH$479,MATCH(E$2,Kraftvärmeprod!$B$1:$AG$1,0),FALSE)/1,0)-IFERROR(VLOOKUP($B286,'Slutlig allokering kvv'!$B$2:$AC$462,MATCH(E$3,'Slutlig allokering kvv'!$B$1:$AJ$1,0),FALSE)/1,0)</f>
        <v>0</v>
      </c>
      <c r="F286">
        <f>IFERROR(VLOOKUP($B286,Kraftvärmeprod!$B$1:$AH$479,MATCH(F$2,Kraftvärmeprod!$B$1:$AG$1,0),FALSE)/1,0)-IFERROR(VLOOKUP($B286,'Slutlig allokering kvv'!$B$2:$AC$462,MATCH(F$3,'Slutlig allokering kvv'!$B$1:$AJ$1,0),FALSE)/1,0)</f>
        <v>0</v>
      </c>
      <c r="G286">
        <f>IFERROR(VLOOKUP($B286,Kraftvärmeprod!$B$1:$AH$479,MATCH(G$2,Kraftvärmeprod!$B$1:$AG$1,0),FALSE)/1,0)-IFERROR(VLOOKUP($B286,'Slutlig allokering kvv'!$B$2:$AC$462,MATCH(G$3,'Slutlig allokering kvv'!$B$1:$AJ$1,0),FALSE)/1,0)</f>
        <v>0</v>
      </c>
      <c r="H286">
        <f>IFERROR(VLOOKUP($B286,Kraftvärmeprod!$B$1:$AH$479,MATCH(H$2,Kraftvärmeprod!$B$1:$AG$1,0),FALSE)/1,0)-IFERROR(VLOOKUP($B286,'Slutlig allokering kvv'!$B$2:$AC$462,MATCH(H$3,'Slutlig allokering kvv'!$B$1:$AJ$1,0),FALSE)/1,0)</f>
        <v>0</v>
      </c>
      <c r="I286">
        <f>IFERROR(VLOOKUP($B286,Kraftvärmeprod!$B$1:$AH$479,MATCH(I$2,Kraftvärmeprod!$B$1:$AG$1,0),FALSE)/1,0)-IFERROR(VLOOKUP($B286,'Slutlig allokering kvv'!$B$2:$AC$462,MATCH(I$3,'Slutlig allokering kvv'!$B$1:$AJ$1,0),FALSE)/1,0)</f>
        <v>0</v>
      </c>
      <c r="J286">
        <f>IFERROR(VLOOKUP($B286,Kraftvärmeprod!$B$1:$AH$479,MATCH(J$2,Kraftvärmeprod!$B$1:$AG$1,0),FALSE)/1,0)-IFERROR(VLOOKUP($B286,'Slutlig allokering kvv'!$B$2:$AC$462,MATCH(J$3,'Slutlig allokering kvv'!$B$1:$AJ$1,0),FALSE)/1,0)</f>
        <v>0</v>
      </c>
      <c r="K286">
        <f>IFERROR(VLOOKUP($B286,Kraftvärmeprod!$B$1:$AH$479,MATCH(K$2,Kraftvärmeprod!$B$1:$AG$1,0),FALSE)/1,0)-IFERROR(VLOOKUP($B286,'Slutlig allokering kvv'!$B$2:$AC$462,MATCH(K$3,'Slutlig allokering kvv'!$B$1:$AJ$1,0),FALSE)/1,0)</f>
        <v>0</v>
      </c>
      <c r="L286">
        <f>IFERROR(VLOOKUP($B286,Kraftvärmeprod!$B$1:$AH$479,MATCH(L$2,Kraftvärmeprod!$B$1:$AG$1,0),FALSE)/1,0)-IFERROR(VLOOKUP($B286,'Slutlig allokering kvv'!$B$2:$AC$462,MATCH(L$3,'Slutlig allokering kvv'!$B$1:$AJ$1,0),FALSE)/1,0)</f>
        <v>0</v>
      </c>
      <c r="M286" s="40">
        <f>IFERROR(VLOOKUP($B286,Miljö!$B$1:$S$477,MATCH(M$2,Miljö!$B$1:$X$1,0),FALSE)/1,0)-IFERROR(VLOOKUP($B286,'Slutlig allokering kvv'!$B$2:$AC$462,MATCH(M$3,'Slutlig allokering kvv'!$B$1:$AJ$1,0),FALSE)/1,0)</f>
        <v>0</v>
      </c>
      <c r="N286">
        <f>IFERROR(VLOOKUP($B286,Kraftvärmeprod!$B$1:$AH$479,MATCH(N$2,Kraftvärmeprod!$B$1:$AG$1,0),FALSE)/1,0)-IFERROR(VLOOKUP($B286,'Slutlig allokering kvv'!$B$2:$AC$462,MATCH(N$3,'Slutlig allokering kvv'!$B$1:$AJ$1,0),FALSE)/1,0)</f>
        <v>0</v>
      </c>
      <c r="O286">
        <f>IFERROR(VLOOKUP($B286,Kraftvärmeprod!$B$1:$AH$479,MATCH(O$2,Kraftvärmeprod!$B$1:$AG$1,0),FALSE)/1,0)-IFERROR(VLOOKUP($B286,'Slutlig allokering kvv'!$B$2:$AC$462,MATCH(O$3,'Slutlig allokering kvv'!$B$1:$AJ$1,0),FALSE)/1,0)</f>
        <v>0</v>
      </c>
      <c r="P286">
        <f>IFERROR(VLOOKUP($B286,Kraftvärmeprod!$B$1:$AH$479,MATCH(P$2,Kraftvärmeprod!$B$1:$AG$1,0),FALSE)/1,0)-IFERROR(VLOOKUP($B286,'Slutlig allokering kvv'!$B$2:$AC$462,MATCH(P$3,'Slutlig allokering kvv'!$B$1:$AJ$1,0),FALSE)/1,0)</f>
        <v>0</v>
      </c>
      <c r="Q286">
        <f>IFERROR(VLOOKUP($B286,Kraftvärmeprod!$B$1:$AH$479,MATCH(Q$2,Kraftvärmeprod!$B$1:$AG$1,0),FALSE)/1,0)-IFERROR(VLOOKUP($B286,'Slutlig allokering kvv'!$B$2:$AC$462,MATCH(Q$3,'Slutlig allokering kvv'!$B$1:$AJ$1,0),FALSE)/1,0)</f>
        <v>0</v>
      </c>
      <c r="R286">
        <f>IFERROR(VLOOKUP($B286,Kraftvärmeprod!$B$1:$AH$479,MATCH(R$2,Kraftvärmeprod!$B$1:$AG$1,0),FALSE)/1,0)-IFERROR(VLOOKUP($B286,'Slutlig allokering kvv'!$B$2:$AC$462,MATCH(R$3,'Slutlig allokering kvv'!$B$1:$AJ$1,0),FALSE)/1,0)</f>
        <v>0</v>
      </c>
      <c r="S286">
        <f>IFERROR(VLOOKUP($B286,Kraftvärmeprod!$B$1:$AH$479,MATCH(S$2,Kraftvärmeprod!$B$1:$AG$1,0),FALSE)/1,0)-IFERROR(VLOOKUP($B286,'Slutlig allokering kvv'!$B$2:$AC$462,MATCH(S$3,'Slutlig allokering kvv'!$B$1:$AJ$1,0),FALSE)/1,0)</f>
        <v>0</v>
      </c>
      <c r="T286">
        <f>IFERROR(VLOOKUP($B286,Kraftvärmeprod!$B$1:$AH$479,MATCH(T$2,Kraftvärmeprod!$B$1:$AG$1,0),FALSE)/1,0)-IFERROR(VLOOKUP($B286,'Slutlig allokering kvv'!$B$2:$AC$462,MATCH(T$3,'Slutlig allokering kvv'!$B$1:$AJ$1,0),FALSE)/1,0)</f>
        <v>0</v>
      </c>
      <c r="U286">
        <f>IFERROR(VLOOKUP($B286,Kraftvärmeprod!$B$1:$AH$479,MATCH(U$2,Kraftvärmeprod!$B$1:$AG$1,0),FALSE)/1,0)-IFERROR(VLOOKUP($B286,'Slutlig allokering kvv'!$B$2:$AC$462,MATCH(U$3,'Slutlig allokering kvv'!$B$1:$AJ$1,0),FALSE)/1,0)</f>
        <v>0</v>
      </c>
      <c r="V286">
        <f>IFERROR(VLOOKUP($B286,Kraftvärmeprod!$B$1:$AH$479,MATCH(V$2,Kraftvärmeprod!$B$1:$AG$1,0),FALSE)/1,0)-IFERROR(VLOOKUP($B286,'Slutlig allokering kvv'!$B$2:$AC$462,MATCH(V$3,'Slutlig allokering kvv'!$B$1:$AJ$1,0),FALSE)/1,0)</f>
        <v>0</v>
      </c>
      <c r="W286">
        <f>IFERROR(VLOOKUP($B286,Kraftvärmeprod!$B$1:$AH$479,MATCH(W$2,Kraftvärmeprod!$B$1:$AG$1,0),FALSE)/1,0)-IFERROR(VLOOKUP($B286,'Slutlig allokering kvv'!$B$2:$AC$462,MATCH(W$3,'Slutlig allokering kvv'!$B$1:$AJ$1,0),FALSE)/1,0)</f>
        <v>0</v>
      </c>
      <c r="X286">
        <f>IFERROR(VLOOKUP($B286,Kraftvärmeprod!$B$1:$AH$479,MATCH(X$2,Kraftvärmeprod!$B$1:$AG$1,0),FALSE)/1,0)-IFERROR(VLOOKUP($B286,'Slutlig allokering kvv'!$B$2:$AC$462,MATCH(X$3,'Slutlig allokering kvv'!$B$1:$AJ$1,0),FALSE)/1,0)</f>
        <v>0</v>
      </c>
      <c r="Y286">
        <f>IFERROR(VLOOKUP($B286,Kraftvärmeprod!$B$1:$AH$479,MATCH(Y$2,Kraftvärmeprod!$B$1:$AG$1,0),FALSE)/1,0)-IFERROR(VLOOKUP($B286,'Slutlig allokering kvv'!$B$2:$AC$462,MATCH(Y$3,'Slutlig allokering kvv'!$B$1:$AJ$1,0),FALSE)/1,0)</f>
        <v>0</v>
      </c>
      <c r="Z286">
        <f>IFERROR(VLOOKUP($B286,Kraftvärmeprod!$B$1:$AH$479,MATCH(Z$2,Kraftvärmeprod!$B$1:$AG$1,0),FALSE)/1,0)-IFERROR(VLOOKUP($B286,'Slutlig allokering kvv'!$B$2:$AC$462,MATCH(Z$3,'Slutlig allokering kvv'!$B$1:$AJ$1,0),FALSE)/1,0)</f>
        <v>0</v>
      </c>
      <c r="AA286">
        <f>IFERROR(VLOOKUP($B286,Kraftvärmeprod!$B$1:$AH$479,MATCH(AA$2,Kraftvärmeprod!$B$1:$AG$1,0),FALSE)/1,0)-IFERROR(VLOOKUP($B286,'Slutlig allokering kvv'!$B$2:$AC$462,MATCH(AA$3,'Slutlig allokering kvv'!$B$1:$AJ$1,0),FALSE)/1,0)</f>
        <v>0</v>
      </c>
      <c r="AB286">
        <f>IFERROR(VLOOKUP($B286,Kraftvärmeprod!$B$1:$AH$479,MATCH(AB$2,Kraftvärmeprod!$B$1:$AG$1,0),FALSE)/1,0)-IFERROR(VLOOKUP($B286,'Slutlig allokering kvv'!$B$2:$AC$462,MATCH(AB$3,'Slutlig allokering kvv'!$B$1:$AJ$1,0),FALSE)/1,0)</f>
        <v>0</v>
      </c>
      <c r="AE286">
        <f t="shared" si="8"/>
        <v>0</v>
      </c>
      <c r="AG286">
        <f>IFERROR(VLOOKUP(B286,'Slutlig allokering kvv'!$B$2:$AJ$462,MATCH("Summa justerad allokerad tillförd energi (utan hjälpel och rökgaskondensering):",'Slutlig allokering kvv'!$B$1:$AK$1,0),FALSE)/1,"")</f>
        <v>0</v>
      </c>
      <c r="AI286" s="23" t="str">
        <f>IFERROR(1-VLOOKUP(B286,'Slutlig allokering kvv'!$B$2:$AJ$462,MATCH("Andel av bränsle i kvv som allokerats till värme, exklusive rökgaskondensering och hjälpel",'Slutlig allokering kvv'!$B$1:$AK$1,0),FALSE),"")</f>
        <v/>
      </c>
      <c r="AK286" s="23" t="str">
        <f t="shared" si="9"/>
        <v/>
      </c>
    </row>
    <row r="287" spans="1:37" x14ac:dyDescent="0.25">
      <c r="A287" s="2" t="s">
        <v>399</v>
      </c>
      <c r="B287" s="2" t="s">
        <v>404</v>
      </c>
      <c r="C287" s="2" t="str">
        <f>IFERROR(VLOOKUP($B287,Kraftvärmeprod!$B$1:$AH$479,MATCH(C$3,Kraftvärmeprod!$B$1:$AG$1,0),FALSE)/1,"")</f>
        <v/>
      </c>
      <c r="D287" s="2" t="str">
        <f>IFERROR(VLOOKUP($B287,Kraftvärmeprod!$B$1:$AH$479,MATCH(D$3,Kraftvärmeprod!$B$1:$AG$1,0),FALSE)/1,"")</f>
        <v/>
      </c>
      <c r="E287">
        <f>IFERROR(VLOOKUP($B287,Kraftvärmeprod!$B$1:$AH$479,MATCH(E$2,Kraftvärmeprod!$B$1:$AG$1,0),FALSE)/1,0)-IFERROR(VLOOKUP($B287,'Slutlig allokering kvv'!$B$2:$AC$462,MATCH(E$3,'Slutlig allokering kvv'!$B$1:$AJ$1,0),FALSE)/1,0)</f>
        <v>0</v>
      </c>
      <c r="F287">
        <f>IFERROR(VLOOKUP($B287,Kraftvärmeprod!$B$1:$AH$479,MATCH(F$2,Kraftvärmeprod!$B$1:$AG$1,0),FALSE)/1,0)-IFERROR(VLOOKUP($B287,'Slutlig allokering kvv'!$B$2:$AC$462,MATCH(F$3,'Slutlig allokering kvv'!$B$1:$AJ$1,0),FALSE)/1,0)</f>
        <v>0</v>
      </c>
      <c r="G287">
        <f>IFERROR(VLOOKUP($B287,Kraftvärmeprod!$B$1:$AH$479,MATCH(G$2,Kraftvärmeprod!$B$1:$AG$1,0),FALSE)/1,0)-IFERROR(VLOOKUP($B287,'Slutlig allokering kvv'!$B$2:$AC$462,MATCH(G$3,'Slutlig allokering kvv'!$B$1:$AJ$1,0),FALSE)/1,0)</f>
        <v>0</v>
      </c>
      <c r="H287">
        <f>IFERROR(VLOOKUP($B287,Kraftvärmeprod!$B$1:$AH$479,MATCH(H$2,Kraftvärmeprod!$B$1:$AG$1,0),FALSE)/1,0)-IFERROR(VLOOKUP($B287,'Slutlig allokering kvv'!$B$2:$AC$462,MATCH(H$3,'Slutlig allokering kvv'!$B$1:$AJ$1,0),FALSE)/1,0)</f>
        <v>0</v>
      </c>
      <c r="I287">
        <f>IFERROR(VLOOKUP($B287,Kraftvärmeprod!$B$1:$AH$479,MATCH(I$2,Kraftvärmeprod!$B$1:$AG$1,0),FALSE)/1,0)-IFERROR(VLOOKUP($B287,'Slutlig allokering kvv'!$B$2:$AC$462,MATCH(I$3,'Slutlig allokering kvv'!$B$1:$AJ$1,0),FALSE)/1,0)</f>
        <v>0</v>
      </c>
      <c r="J287">
        <f>IFERROR(VLOOKUP($B287,Kraftvärmeprod!$B$1:$AH$479,MATCH(J$2,Kraftvärmeprod!$B$1:$AG$1,0),FALSE)/1,0)-IFERROR(VLOOKUP($B287,'Slutlig allokering kvv'!$B$2:$AC$462,MATCH(J$3,'Slutlig allokering kvv'!$B$1:$AJ$1,0),FALSE)/1,0)</f>
        <v>0</v>
      </c>
      <c r="K287">
        <f>IFERROR(VLOOKUP($B287,Kraftvärmeprod!$B$1:$AH$479,MATCH(K$2,Kraftvärmeprod!$B$1:$AG$1,0),FALSE)/1,0)-IFERROR(VLOOKUP($B287,'Slutlig allokering kvv'!$B$2:$AC$462,MATCH(K$3,'Slutlig allokering kvv'!$B$1:$AJ$1,0),FALSE)/1,0)</f>
        <v>0</v>
      </c>
      <c r="L287">
        <f>IFERROR(VLOOKUP($B287,Kraftvärmeprod!$B$1:$AH$479,MATCH(L$2,Kraftvärmeprod!$B$1:$AG$1,0),FALSE)/1,0)-IFERROR(VLOOKUP($B287,'Slutlig allokering kvv'!$B$2:$AC$462,MATCH(L$3,'Slutlig allokering kvv'!$B$1:$AJ$1,0),FALSE)/1,0)</f>
        <v>0</v>
      </c>
      <c r="M287" s="40">
        <f>IFERROR(VLOOKUP($B287,Miljö!$B$1:$S$477,MATCH(M$2,Miljö!$B$1:$X$1,0),FALSE)/1,0)-IFERROR(VLOOKUP($B287,'Slutlig allokering kvv'!$B$2:$AC$462,MATCH(M$3,'Slutlig allokering kvv'!$B$1:$AJ$1,0),FALSE)/1,0)</f>
        <v>0</v>
      </c>
      <c r="N287">
        <f>IFERROR(VLOOKUP($B287,Kraftvärmeprod!$B$1:$AH$479,MATCH(N$2,Kraftvärmeprod!$B$1:$AG$1,0),FALSE)/1,0)-IFERROR(VLOOKUP($B287,'Slutlig allokering kvv'!$B$2:$AC$462,MATCH(N$3,'Slutlig allokering kvv'!$B$1:$AJ$1,0),FALSE)/1,0)</f>
        <v>0</v>
      </c>
      <c r="O287">
        <f>IFERROR(VLOOKUP($B287,Kraftvärmeprod!$B$1:$AH$479,MATCH(O$2,Kraftvärmeprod!$B$1:$AG$1,0),FALSE)/1,0)-IFERROR(VLOOKUP($B287,'Slutlig allokering kvv'!$B$2:$AC$462,MATCH(O$3,'Slutlig allokering kvv'!$B$1:$AJ$1,0),FALSE)/1,0)</f>
        <v>0</v>
      </c>
      <c r="P287">
        <f>IFERROR(VLOOKUP($B287,Kraftvärmeprod!$B$1:$AH$479,MATCH(P$2,Kraftvärmeprod!$B$1:$AG$1,0),FALSE)/1,0)-IFERROR(VLOOKUP($B287,'Slutlig allokering kvv'!$B$2:$AC$462,MATCH(P$3,'Slutlig allokering kvv'!$B$1:$AJ$1,0),FALSE)/1,0)</f>
        <v>0</v>
      </c>
      <c r="Q287">
        <f>IFERROR(VLOOKUP($B287,Kraftvärmeprod!$B$1:$AH$479,MATCH(Q$2,Kraftvärmeprod!$B$1:$AG$1,0),FALSE)/1,0)-IFERROR(VLOOKUP($B287,'Slutlig allokering kvv'!$B$2:$AC$462,MATCH(Q$3,'Slutlig allokering kvv'!$B$1:$AJ$1,0),FALSE)/1,0)</f>
        <v>0</v>
      </c>
      <c r="R287">
        <f>IFERROR(VLOOKUP($B287,Kraftvärmeprod!$B$1:$AH$479,MATCH(R$2,Kraftvärmeprod!$B$1:$AG$1,0),FALSE)/1,0)-IFERROR(VLOOKUP($B287,'Slutlig allokering kvv'!$B$2:$AC$462,MATCH(R$3,'Slutlig allokering kvv'!$B$1:$AJ$1,0),FALSE)/1,0)</f>
        <v>0</v>
      </c>
      <c r="S287">
        <f>IFERROR(VLOOKUP($B287,Kraftvärmeprod!$B$1:$AH$479,MATCH(S$2,Kraftvärmeprod!$B$1:$AG$1,0),FALSE)/1,0)-IFERROR(VLOOKUP($B287,'Slutlig allokering kvv'!$B$2:$AC$462,MATCH(S$3,'Slutlig allokering kvv'!$B$1:$AJ$1,0),FALSE)/1,0)</f>
        <v>0</v>
      </c>
      <c r="T287">
        <f>IFERROR(VLOOKUP($B287,Kraftvärmeprod!$B$1:$AH$479,MATCH(T$2,Kraftvärmeprod!$B$1:$AG$1,0),FALSE)/1,0)-IFERROR(VLOOKUP($B287,'Slutlig allokering kvv'!$B$2:$AC$462,MATCH(T$3,'Slutlig allokering kvv'!$B$1:$AJ$1,0),FALSE)/1,0)</f>
        <v>0</v>
      </c>
      <c r="U287">
        <f>IFERROR(VLOOKUP($B287,Kraftvärmeprod!$B$1:$AH$479,MATCH(U$2,Kraftvärmeprod!$B$1:$AG$1,0),FALSE)/1,0)-IFERROR(VLOOKUP($B287,'Slutlig allokering kvv'!$B$2:$AC$462,MATCH(U$3,'Slutlig allokering kvv'!$B$1:$AJ$1,0),FALSE)/1,0)</f>
        <v>0</v>
      </c>
      <c r="V287">
        <f>IFERROR(VLOOKUP($B287,Kraftvärmeprod!$B$1:$AH$479,MATCH(V$2,Kraftvärmeprod!$B$1:$AG$1,0),FALSE)/1,0)-IFERROR(VLOOKUP($B287,'Slutlig allokering kvv'!$B$2:$AC$462,MATCH(V$3,'Slutlig allokering kvv'!$B$1:$AJ$1,0),FALSE)/1,0)</f>
        <v>0</v>
      </c>
      <c r="W287">
        <f>IFERROR(VLOOKUP($B287,Kraftvärmeprod!$B$1:$AH$479,MATCH(W$2,Kraftvärmeprod!$B$1:$AG$1,0),FALSE)/1,0)-IFERROR(VLOOKUP($B287,'Slutlig allokering kvv'!$B$2:$AC$462,MATCH(W$3,'Slutlig allokering kvv'!$B$1:$AJ$1,0),FALSE)/1,0)</f>
        <v>0</v>
      </c>
      <c r="X287">
        <f>IFERROR(VLOOKUP($B287,Kraftvärmeprod!$B$1:$AH$479,MATCH(X$2,Kraftvärmeprod!$B$1:$AG$1,0),FALSE)/1,0)-IFERROR(VLOOKUP($B287,'Slutlig allokering kvv'!$B$2:$AC$462,MATCH(X$3,'Slutlig allokering kvv'!$B$1:$AJ$1,0),FALSE)/1,0)</f>
        <v>0</v>
      </c>
      <c r="Y287">
        <f>IFERROR(VLOOKUP($B287,Kraftvärmeprod!$B$1:$AH$479,MATCH(Y$2,Kraftvärmeprod!$B$1:$AG$1,0),FALSE)/1,0)-IFERROR(VLOOKUP($B287,'Slutlig allokering kvv'!$B$2:$AC$462,MATCH(Y$3,'Slutlig allokering kvv'!$B$1:$AJ$1,0),FALSE)/1,0)</f>
        <v>0</v>
      </c>
      <c r="Z287">
        <f>IFERROR(VLOOKUP($B287,Kraftvärmeprod!$B$1:$AH$479,MATCH(Z$2,Kraftvärmeprod!$B$1:$AG$1,0),FALSE)/1,0)-IFERROR(VLOOKUP($B287,'Slutlig allokering kvv'!$B$2:$AC$462,MATCH(Z$3,'Slutlig allokering kvv'!$B$1:$AJ$1,0),FALSE)/1,0)</f>
        <v>0</v>
      </c>
      <c r="AA287">
        <f>IFERROR(VLOOKUP($B287,Kraftvärmeprod!$B$1:$AH$479,MATCH(AA$2,Kraftvärmeprod!$B$1:$AG$1,0),FALSE)/1,0)-IFERROR(VLOOKUP($B287,'Slutlig allokering kvv'!$B$2:$AC$462,MATCH(AA$3,'Slutlig allokering kvv'!$B$1:$AJ$1,0),FALSE)/1,0)</f>
        <v>0</v>
      </c>
      <c r="AB287">
        <f>IFERROR(VLOOKUP($B287,Kraftvärmeprod!$B$1:$AH$479,MATCH(AB$2,Kraftvärmeprod!$B$1:$AG$1,0),FALSE)/1,0)-IFERROR(VLOOKUP($B287,'Slutlig allokering kvv'!$B$2:$AC$462,MATCH(AB$3,'Slutlig allokering kvv'!$B$1:$AJ$1,0),FALSE)/1,0)</f>
        <v>0</v>
      </c>
      <c r="AE287">
        <f t="shared" si="8"/>
        <v>0</v>
      </c>
      <c r="AG287">
        <f>IFERROR(VLOOKUP(B287,'Slutlig allokering kvv'!$B$2:$AJ$462,MATCH("Summa justerad allokerad tillförd energi (utan hjälpel och rökgaskondensering):",'Slutlig allokering kvv'!$B$1:$AK$1,0),FALSE)/1,"")</f>
        <v>0</v>
      </c>
      <c r="AI287" s="23" t="str">
        <f>IFERROR(1-VLOOKUP(B287,'Slutlig allokering kvv'!$B$2:$AJ$462,MATCH("Andel av bränsle i kvv som allokerats till värme, exklusive rökgaskondensering och hjälpel",'Slutlig allokering kvv'!$B$1:$AK$1,0),FALSE),"")</f>
        <v/>
      </c>
      <c r="AK287" s="23" t="str">
        <f t="shared" si="9"/>
        <v/>
      </c>
    </row>
    <row r="288" spans="1:37" x14ac:dyDescent="0.25">
      <c r="A288" s="2" t="s">
        <v>405</v>
      </c>
      <c r="B288" s="2" t="s">
        <v>406</v>
      </c>
      <c r="C288" s="2" t="str">
        <f>IFERROR(VLOOKUP($B288,Kraftvärmeprod!$B$1:$AH$479,MATCH(C$3,Kraftvärmeprod!$B$1:$AG$1,0),FALSE)/1,"")</f>
        <v/>
      </c>
      <c r="D288" s="2" t="str">
        <f>IFERROR(VLOOKUP($B288,Kraftvärmeprod!$B$1:$AH$479,MATCH(D$3,Kraftvärmeprod!$B$1:$AG$1,0),FALSE)/1,"")</f>
        <v/>
      </c>
      <c r="E288">
        <f>IFERROR(VLOOKUP($B288,Kraftvärmeprod!$B$1:$AH$479,MATCH(E$2,Kraftvärmeprod!$B$1:$AG$1,0),FALSE)/1,0)-IFERROR(VLOOKUP($B288,'Slutlig allokering kvv'!$B$2:$AC$462,MATCH(E$3,'Slutlig allokering kvv'!$B$1:$AJ$1,0),FALSE)/1,0)</f>
        <v>0</v>
      </c>
      <c r="F288">
        <f>IFERROR(VLOOKUP($B288,Kraftvärmeprod!$B$1:$AH$479,MATCH(F$2,Kraftvärmeprod!$B$1:$AG$1,0),FALSE)/1,0)-IFERROR(VLOOKUP($B288,'Slutlig allokering kvv'!$B$2:$AC$462,MATCH(F$3,'Slutlig allokering kvv'!$B$1:$AJ$1,0),FALSE)/1,0)</f>
        <v>0</v>
      </c>
      <c r="G288">
        <f>IFERROR(VLOOKUP($B288,Kraftvärmeprod!$B$1:$AH$479,MATCH(G$2,Kraftvärmeprod!$B$1:$AG$1,0),FALSE)/1,0)-IFERROR(VLOOKUP($B288,'Slutlig allokering kvv'!$B$2:$AC$462,MATCH(G$3,'Slutlig allokering kvv'!$B$1:$AJ$1,0),FALSE)/1,0)</f>
        <v>0</v>
      </c>
      <c r="H288">
        <f>IFERROR(VLOOKUP($B288,Kraftvärmeprod!$B$1:$AH$479,MATCH(H$2,Kraftvärmeprod!$B$1:$AG$1,0),FALSE)/1,0)-IFERROR(VLOOKUP($B288,'Slutlig allokering kvv'!$B$2:$AC$462,MATCH(H$3,'Slutlig allokering kvv'!$B$1:$AJ$1,0),FALSE)/1,0)</f>
        <v>0</v>
      </c>
      <c r="I288">
        <f>IFERROR(VLOOKUP($B288,Kraftvärmeprod!$B$1:$AH$479,MATCH(I$2,Kraftvärmeprod!$B$1:$AG$1,0),FALSE)/1,0)-IFERROR(VLOOKUP($B288,'Slutlig allokering kvv'!$B$2:$AC$462,MATCH(I$3,'Slutlig allokering kvv'!$B$1:$AJ$1,0),FALSE)/1,0)</f>
        <v>0</v>
      </c>
      <c r="J288">
        <f>IFERROR(VLOOKUP($B288,Kraftvärmeprod!$B$1:$AH$479,MATCH(J$2,Kraftvärmeprod!$B$1:$AG$1,0),FALSE)/1,0)-IFERROR(VLOOKUP($B288,'Slutlig allokering kvv'!$B$2:$AC$462,MATCH(J$3,'Slutlig allokering kvv'!$B$1:$AJ$1,0),FALSE)/1,0)</f>
        <v>0</v>
      </c>
      <c r="K288">
        <f>IFERROR(VLOOKUP($B288,Kraftvärmeprod!$B$1:$AH$479,MATCH(K$2,Kraftvärmeprod!$B$1:$AG$1,0),FALSE)/1,0)-IFERROR(VLOOKUP($B288,'Slutlig allokering kvv'!$B$2:$AC$462,MATCH(K$3,'Slutlig allokering kvv'!$B$1:$AJ$1,0),FALSE)/1,0)</f>
        <v>0</v>
      </c>
      <c r="L288">
        <f>IFERROR(VLOOKUP($B288,Kraftvärmeprod!$B$1:$AH$479,MATCH(L$2,Kraftvärmeprod!$B$1:$AG$1,0),FALSE)/1,0)-IFERROR(VLOOKUP($B288,'Slutlig allokering kvv'!$B$2:$AC$462,MATCH(L$3,'Slutlig allokering kvv'!$B$1:$AJ$1,0),FALSE)/1,0)</f>
        <v>0</v>
      </c>
      <c r="M288" s="40">
        <f>IFERROR(VLOOKUP($B288,Miljö!$B$1:$S$477,MATCH(M$2,Miljö!$B$1:$X$1,0),FALSE)/1,0)-IFERROR(VLOOKUP($B288,'Slutlig allokering kvv'!$B$2:$AC$462,MATCH(M$3,'Slutlig allokering kvv'!$B$1:$AJ$1,0),FALSE)/1,0)</f>
        <v>0</v>
      </c>
      <c r="N288">
        <f>IFERROR(VLOOKUP($B288,Kraftvärmeprod!$B$1:$AH$479,MATCH(N$2,Kraftvärmeprod!$B$1:$AG$1,0),FALSE)/1,0)-IFERROR(VLOOKUP($B288,'Slutlig allokering kvv'!$B$2:$AC$462,MATCH(N$3,'Slutlig allokering kvv'!$B$1:$AJ$1,0),FALSE)/1,0)</f>
        <v>0</v>
      </c>
      <c r="O288">
        <f>IFERROR(VLOOKUP($B288,Kraftvärmeprod!$B$1:$AH$479,MATCH(O$2,Kraftvärmeprod!$B$1:$AG$1,0),FALSE)/1,0)-IFERROR(VLOOKUP($B288,'Slutlig allokering kvv'!$B$2:$AC$462,MATCH(O$3,'Slutlig allokering kvv'!$B$1:$AJ$1,0),FALSE)/1,0)</f>
        <v>0</v>
      </c>
      <c r="P288">
        <f>IFERROR(VLOOKUP($B288,Kraftvärmeprod!$B$1:$AH$479,MATCH(P$2,Kraftvärmeprod!$B$1:$AG$1,0),FALSE)/1,0)-IFERROR(VLOOKUP($B288,'Slutlig allokering kvv'!$B$2:$AC$462,MATCH(P$3,'Slutlig allokering kvv'!$B$1:$AJ$1,0),FALSE)/1,0)</f>
        <v>0</v>
      </c>
      <c r="Q288">
        <f>IFERROR(VLOOKUP($B288,Kraftvärmeprod!$B$1:$AH$479,MATCH(Q$2,Kraftvärmeprod!$B$1:$AG$1,0),FALSE)/1,0)-IFERROR(VLOOKUP($B288,'Slutlig allokering kvv'!$B$2:$AC$462,MATCH(Q$3,'Slutlig allokering kvv'!$B$1:$AJ$1,0),FALSE)/1,0)</f>
        <v>0</v>
      </c>
      <c r="R288">
        <f>IFERROR(VLOOKUP($B288,Kraftvärmeprod!$B$1:$AH$479,MATCH(R$2,Kraftvärmeprod!$B$1:$AG$1,0),FALSE)/1,0)-IFERROR(VLOOKUP($B288,'Slutlig allokering kvv'!$B$2:$AC$462,MATCH(R$3,'Slutlig allokering kvv'!$B$1:$AJ$1,0),FALSE)/1,0)</f>
        <v>0</v>
      </c>
      <c r="S288">
        <f>IFERROR(VLOOKUP($B288,Kraftvärmeprod!$B$1:$AH$479,MATCH(S$2,Kraftvärmeprod!$B$1:$AG$1,0),FALSE)/1,0)-IFERROR(VLOOKUP($B288,'Slutlig allokering kvv'!$B$2:$AC$462,MATCH(S$3,'Slutlig allokering kvv'!$B$1:$AJ$1,0),FALSE)/1,0)</f>
        <v>0</v>
      </c>
      <c r="T288">
        <f>IFERROR(VLOOKUP($B288,Kraftvärmeprod!$B$1:$AH$479,MATCH(T$2,Kraftvärmeprod!$B$1:$AG$1,0),FALSE)/1,0)-IFERROR(VLOOKUP($B288,'Slutlig allokering kvv'!$B$2:$AC$462,MATCH(T$3,'Slutlig allokering kvv'!$B$1:$AJ$1,0),FALSE)/1,0)</f>
        <v>0</v>
      </c>
      <c r="U288">
        <f>IFERROR(VLOOKUP($B288,Kraftvärmeprod!$B$1:$AH$479,MATCH(U$2,Kraftvärmeprod!$B$1:$AG$1,0),FALSE)/1,0)-IFERROR(VLOOKUP($B288,'Slutlig allokering kvv'!$B$2:$AC$462,MATCH(U$3,'Slutlig allokering kvv'!$B$1:$AJ$1,0),FALSE)/1,0)</f>
        <v>0</v>
      </c>
      <c r="V288">
        <f>IFERROR(VLOOKUP($B288,Kraftvärmeprod!$B$1:$AH$479,MATCH(V$2,Kraftvärmeprod!$B$1:$AG$1,0),FALSE)/1,0)-IFERROR(VLOOKUP($B288,'Slutlig allokering kvv'!$B$2:$AC$462,MATCH(V$3,'Slutlig allokering kvv'!$B$1:$AJ$1,0),FALSE)/1,0)</f>
        <v>0</v>
      </c>
      <c r="W288">
        <f>IFERROR(VLOOKUP($B288,Kraftvärmeprod!$B$1:$AH$479,MATCH(W$2,Kraftvärmeprod!$B$1:$AG$1,0),FALSE)/1,0)-IFERROR(VLOOKUP($B288,'Slutlig allokering kvv'!$B$2:$AC$462,MATCH(W$3,'Slutlig allokering kvv'!$B$1:$AJ$1,0),FALSE)/1,0)</f>
        <v>0</v>
      </c>
      <c r="X288">
        <f>IFERROR(VLOOKUP($B288,Kraftvärmeprod!$B$1:$AH$479,MATCH(X$2,Kraftvärmeprod!$B$1:$AG$1,0),FALSE)/1,0)-IFERROR(VLOOKUP($B288,'Slutlig allokering kvv'!$B$2:$AC$462,MATCH(X$3,'Slutlig allokering kvv'!$B$1:$AJ$1,0),FALSE)/1,0)</f>
        <v>0</v>
      </c>
      <c r="Y288">
        <f>IFERROR(VLOOKUP($B288,Kraftvärmeprod!$B$1:$AH$479,MATCH(Y$2,Kraftvärmeprod!$B$1:$AG$1,0),FALSE)/1,0)-IFERROR(VLOOKUP($B288,'Slutlig allokering kvv'!$B$2:$AC$462,MATCH(Y$3,'Slutlig allokering kvv'!$B$1:$AJ$1,0),FALSE)/1,0)</f>
        <v>0</v>
      </c>
      <c r="Z288">
        <f>IFERROR(VLOOKUP($B288,Kraftvärmeprod!$B$1:$AH$479,MATCH(Z$2,Kraftvärmeprod!$B$1:$AG$1,0),FALSE)/1,0)-IFERROR(VLOOKUP($B288,'Slutlig allokering kvv'!$B$2:$AC$462,MATCH(Z$3,'Slutlig allokering kvv'!$B$1:$AJ$1,0),FALSE)/1,0)</f>
        <v>0</v>
      </c>
      <c r="AA288">
        <f>IFERROR(VLOOKUP($B288,Kraftvärmeprod!$B$1:$AH$479,MATCH(AA$2,Kraftvärmeprod!$B$1:$AG$1,0),FALSE)/1,0)-IFERROR(VLOOKUP($B288,'Slutlig allokering kvv'!$B$2:$AC$462,MATCH(AA$3,'Slutlig allokering kvv'!$B$1:$AJ$1,0),FALSE)/1,0)</f>
        <v>0</v>
      </c>
      <c r="AB288">
        <f>IFERROR(VLOOKUP($B288,Kraftvärmeprod!$B$1:$AH$479,MATCH(AB$2,Kraftvärmeprod!$B$1:$AG$1,0),FALSE)/1,0)-IFERROR(VLOOKUP($B288,'Slutlig allokering kvv'!$B$2:$AC$462,MATCH(AB$3,'Slutlig allokering kvv'!$B$1:$AJ$1,0),FALSE)/1,0)</f>
        <v>0</v>
      </c>
      <c r="AE288">
        <f t="shared" si="8"/>
        <v>0</v>
      </c>
      <c r="AG288">
        <f>IFERROR(VLOOKUP(B288,'Slutlig allokering kvv'!$B$2:$AJ$462,MATCH("Summa justerad allokerad tillförd energi (utan hjälpel och rökgaskondensering):",'Slutlig allokering kvv'!$B$1:$AK$1,0),FALSE)/1,"")</f>
        <v>0</v>
      </c>
      <c r="AI288" s="23" t="str">
        <f>IFERROR(1-VLOOKUP(B288,'Slutlig allokering kvv'!$B$2:$AJ$462,MATCH("Andel av bränsle i kvv som allokerats till värme, exklusive rökgaskondensering och hjälpel",'Slutlig allokering kvv'!$B$1:$AK$1,0),FALSE),"")</f>
        <v/>
      </c>
      <c r="AK288" s="23" t="str">
        <f t="shared" si="9"/>
        <v/>
      </c>
    </row>
    <row r="289" spans="1:37" x14ac:dyDescent="0.25">
      <c r="A289" s="2" t="s">
        <v>405</v>
      </c>
      <c r="B289" s="2" t="s">
        <v>407</v>
      </c>
      <c r="C289" s="2" t="str">
        <f>IFERROR(VLOOKUP($B289,Kraftvärmeprod!$B$1:$AH$479,MATCH(C$3,Kraftvärmeprod!$B$1:$AG$1,0),FALSE)/1,"")</f>
        <v/>
      </c>
      <c r="D289" s="2" t="str">
        <f>IFERROR(VLOOKUP($B289,Kraftvärmeprod!$B$1:$AH$479,MATCH(D$3,Kraftvärmeprod!$B$1:$AG$1,0),FALSE)/1,"")</f>
        <v/>
      </c>
      <c r="E289">
        <f>IFERROR(VLOOKUP($B289,Kraftvärmeprod!$B$1:$AH$479,MATCH(E$2,Kraftvärmeprod!$B$1:$AG$1,0),FALSE)/1,0)-IFERROR(VLOOKUP($B289,'Slutlig allokering kvv'!$B$2:$AC$462,MATCH(E$3,'Slutlig allokering kvv'!$B$1:$AJ$1,0),FALSE)/1,0)</f>
        <v>0</v>
      </c>
      <c r="F289">
        <f>IFERROR(VLOOKUP($B289,Kraftvärmeprod!$B$1:$AH$479,MATCH(F$2,Kraftvärmeprod!$B$1:$AG$1,0),FALSE)/1,0)-IFERROR(VLOOKUP($B289,'Slutlig allokering kvv'!$B$2:$AC$462,MATCH(F$3,'Slutlig allokering kvv'!$B$1:$AJ$1,0),FALSE)/1,0)</f>
        <v>0</v>
      </c>
      <c r="G289">
        <f>IFERROR(VLOOKUP($B289,Kraftvärmeprod!$B$1:$AH$479,MATCH(G$2,Kraftvärmeprod!$B$1:$AG$1,0),FALSE)/1,0)-IFERROR(VLOOKUP($B289,'Slutlig allokering kvv'!$B$2:$AC$462,MATCH(G$3,'Slutlig allokering kvv'!$B$1:$AJ$1,0),FALSE)/1,0)</f>
        <v>0</v>
      </c>
      <c r="H289">
        <f>IFERROR(VLOOKUP($B289,Kraftvärmeprod!$B$1:$AH$479,MATCH(H$2,Kraftvärmeprod!$B$1:$AG$1,0),FALSE)/1,0)-IFERROR(VLOOKUP($B289,'Slutlig allokering kvv'!$B$2:$AC$462,MATCH(H$3,'Slutlig allokering kvv'!$B$1:$AJ$1,0),FALSE)/1,0)</f>
        <v>0</v>
      </c>
      <c r="I289">
        <f>IFERROR(VLOOKUP($B289,Kraftvärmeprod!$B$1:$AH$479,MATCH(I$2,Kraftvärmeprod!$B$1:$AG$1,0),FALSE)/1,0)-IFERROR(VLOOKUP($B289,'Slutlig allokering kvv'!$B$2:$AC$462,MATCH(I$3,'Slutlig allokering kvv'!$B$1:$AJ$1,0),FALSE)/1,0)</f>
        <v>0</v>
      </c>
      <c r="J289">
        <f>IFERROR(VLOOKUP($B289,Kraftvärmeprod!$B$1:$AH$479,MATCH(J$2,Kraftvärmeprod!$B$1:$AG$1,0),FALSE)/1,0)-IFERROR(VLOOKUP($B289,'Slutlig allokering kvv'!$B$2:$AC$462,MATCH(J$3,'Slutlig allokering kvv'!$B$1:$AJ$1,0),FALSE)/1,0)</f>
        <v>0</v>
      </c>
      <c r="K289">
        <f>IFERROR(VLOOKUP($B289,Kraftvärmeprod!$B$1:$AH$479,MATCH(K$2,Kraftvärmeprod!$B$1:$AG$1,0),FALSE)/1,0)-IFERROR(VLOOKUP($B289,'Slutlig allokering kvv'!$B$2:$AC$462,MATCH(K$3,'Slutlig allokering kvv'!$B$1:$AJ$1,0),FALSE)/1,0)</f>
        <v>0</v>
      </c>
      <c r="L289">
        <f>IFERROR(VLOOKUP($B289,Kraftvärmeprod!$B$1:$AH$479,MATCH(L$2,Kraftvärmeprod!$B$1:$AG$1,0),FALSE)/1,0)-IFERROR(VLOOKUP($B289,'Slutlig allokering kvv'!$B$2:$AC$462,MATCH(L$3,'Slutlig allokering kvv'!$B$1:$AJ$1,0),FALSE)/1,0)</f>
        <v>0</v>
      </c>
      <c r="M289" s="40">
        <f>IFERROR(VLOOKUP($B289,Miljö!$B$1:$S$477,MATCH(M$2,Miljö!$B$1:$X$1,0),FALSE)/1,0)-IFERROR(VLOOKUP($B289,'Slutlig allokering kvv'!$B$2:$AC$462,MATCH(M$3,'Slutlig allokering kvv'!$B$1:$AJ$1,0),FALSE)/1,0)</f>
        <v>0</v>
      </c>
      <c r="N289">
        <f>IFERROR(VLOOKUP($B289,Kraftvärmeprod!$B$1:$AH$479,MATCH(N$2,Kraftvärmeprod!$B$1:$AG$1,0),FALSE)/1,0)-IFERROR(VLOOKUP($B289,'Slutlig allokering kvv'!$B$2:$AC$462,MATCH(N$3,'Slutlig allokering kvv'!$B$1:$AJ$1,0),FALSE)/1,0)</f>
        <v>0</v>
      </c>
      <c r="O289">
        <f>IFERROR(VLOOKUP($B289,Kraftvärmeprod!$B$1:$AH$479,MATCH(O$2,Kraftvärmeprod!$B$1:$AG$1,0),FALSE)/1,0)-IFERROR(VLOOKUP($B289,'Slutlig allokering kvv'!$B$2:$AC$462,MATCH(O$3,'Slutlig allokering kvv'!$B$1:$AJ$1,0),FALSE)/1,0)</f>
        <v>0</v>
      </c>
      <c r="P289">
        <f>IFERROR(VLOOKUP($B289,Kraftvärmeprod!$B$1:$AH$479,MATCH(P$2,Kraftvärmeprod!$B$1:$AG$1,0),FALSE)/1,0)-IFERROR(VLOOKUP($B289,'Slutlig allokering kvv'!$B$2:$AC$462,MATCH(P$3,'Slutlig allokering kvv'!$B$1:$AJ$1,0),FALSE)/1,0)</f>
        <v>0</v>
      </c>
      <c r="Q289">
        <f>IFERROR(VLOOKUP($B289,Kraftvärmeprod!$B$1:$AH$479,MATCH(Q$2,Kraftvärmeprod!$B$1:$AG$1,0),FALSE)/1,0)-IFERROR(VLOOKUP($B289,'Slutlig allokering kvv'!$B$2:$AC$462,MATCH(Q$3,'Slutlig allokering kvv'!$B$1:$AJ$1,0),FALSE)/1,0)</f>
        <v>0</v>
      </c>
      <c r="R289">
        <f>IFERROR(VLOOKUP($B289,Kraftvärmeprod!$B$1:$AH$479,MATCH(R$2,Kraftvärmeprod!$B$1:$AG$1,0),FALSE)/1,0)-IFERROR(VLOOKUP($B289,'Slutlig allokering kvv'!$B$2:$AC$462,MATCH(R$3,'Slutlig allokering kvv'!$B$1:$AJ$1,0),FALSE)/1,0)</f>
        <v>0</v>
      </c>
      <c r="S289">
        <f>IFERROR(VLOOKUP($B289,Kraftvärmeprod!$B$1:$AH$479,MATCH(S$2,Kraftvärmeprod!$B$1:$AG$1,0),FALSE)/1,0)-IFERROR(VLOOKUP($B289,'Slutlig allokering kvv'!$B$2:$AC$462,MATCH(S$3,'Slutlig allokering kvv'!$B$1:$AJ$1,0),FALSE)/1,0)</f>
        <v>0</v>
      </c>
      <c r="T289">
        <f>IFERROR(VLOOKUP($B289,Kraftvärmeprod!$B$1:$AH$479,MATCH(T$2,Kraftvärmeprod!$B$1:$AG$1,0),FALSE)/1,0)-IFERROR(VLOOKUP($B289,'Slutlig allokering kvv'!$B$2:$AC$462,MATCH(T$3,'Slutlig allokering kvv'!$B$1:$AJ$1,0),FALSE)/1,0)</f>
        <v>0</v>
      </c>
      <c r="U289">
        <f>IFERROR(VLOOKUP($B289,Kraftvärmeprod!$B$1:$AH$479,MATCH(U$2,Kraftvärmeprod!$B$1:$AG$1,0),FALSE)/1,0)-IFERROR(VLOOKUP($B289,'Slutlig allokering kvv'!$B$2:$AC$462,MATCH(U$3,'Slutlig allokering kvv'!$B$1:$AJ$1,0),FALSE)/1,0)</f>
        <v>0</v>
      </c>
      <c r="V289">
        <f>IFERROR(VLOOKUP($B289,Kraftvärmeprod!$B$1:$AH$479,MATCH(V$2,Kraftvärmeprod!$B$1:$AG$1,0),FALSE)/1,0)-IFERROR(VLOOKUP($B289,'Slutlig allokering kvv'!$B$2:$AC$462,MATCH(V$3,'Slutlig allokering kvv'!$B$1:$AJ$1,0),FALSE)/1,0)</f>
        <v>0</v>
      </c>
      <c r="W289">
        <f>IFERROR(VLOOKUP($B289,Kraftvärmeprod!$B$1:$AH$479,MATCH(W$2,Kraftvärmeprod!$B$1:$AG$1,0),FALSE)/1,0)-IFERROR(VLOOKUP($B289,'Slutlig allokering kvv'!$B$2:$AC$462,MATCH(W$3,'Slutlig allokering kvv'!$B$1:$AJ$1,0),FALSE)/1,0)</f>
        <v>0</v>
      </c>
      <c r="X289">
        <f>IFERROR(VLOOKUP($B289,Kraftvärmeprod!$B$1:$AH$479,MATCH(X$2,Kraftvärmeprod!$B$1:$AG$1,0),FALSE)/1,0)-IFERROR(VLOOKUP($B289,'Slutlig allokering kvv'!$B$2:$AC$462,MATCH(X$3,'Slutlig allokering kvv'!$B$1:$AJ$1,0),FALSE)/1,0)</f>
        <v>0</v>
      </c>
      <c r="Y289">
        <f>IFERROR(VLOOKUP($B289,Kraftvärmeprod!$B$1:$AH$479,MATCH(Y$2,Kraftvärmeprod!$B$1:$AG$1,0),FALSE)/1,0)-IFERROR(VLOOKUP($B289,'Slutlig allokering kvv'!$B$2:$AC$462,MATCH(Y$3,'Slutlig allokering kvv'!$B$1:$AJ$1,0),FALSE)/1,0)</f>
        <v>0</v>
      </c>
      <c r="Z289">
        <f>IFERROR(VLOOKUP($B289,Kraftvärmeprod!$B$1:$AH$479,MATCH(Z$2,Kraftvärmeprod!$B$1:$AG$1,0),FALSE)/1,0)-IFERROR(VLOOKUP($B289,'Slutlig allokering kvv'!$B$2:$AC$462,MATCH(Z$3,'Slutlig allokering kvv'!$B$1:$AJ$1,0),FALSE)/1,0)</f>
        <v>0</v>
      </c>
      <c r="AA289">
        <f>IFERROR(VLOOKUP($B289,Kraftvärmeprod!$B$1:$AH$479,MATCH(AA$2,Kraftvärmeprod!$B$1:$AG$1,0),FALSE)/1,0)-IFERROR(VLOOKUP($B289,'Slutlig allokering kvv'!$B$2:$AC$462,MATCH(AA$3,'Slutlig allokering kvv'!$B$1:$AJ$1,0),FALSE)/1,0)</f>
        <v>0</v>
      </c>
      <c r="AB289">
        <f>IFERROR(VLOOKUP($B289,Kraftvärmeprod!$B$1:$AH$479,MATCH(AB$2,Kraftvärmeprod!$B$1:$AG$1,0),FALSE)/1,0)-IFERROR(VLOOKUP($B289,'Slutlig allokering kvv'!$B$2:$AC$462,MATCH(AB$3,'Slutlig allokering kvv'!$B$1:$AJ$1,0),FALSE)/1,0)</f>
        <v>0</v>
      </c>
      <c r="AE289">
        <f t="shared" si="8"/>
        <v>0</v>
      </c>
      <c r="AG289">
        <f>IFERROR(VLOOKUP(B289,'Slutlig allokering kvv'!$B$2:$AJ$462,MATCH("Summa justerad allokerad tillförd energi (utan hjälpel och rökgaskondensering):",'Slutlig allokering kvv'!$B$1:$AK$1,0),FALSE)/1,"")</f>
        <v>0</v>
      </c>
      <c r="AI289" s="23" t="str">
        <f>IFERROR(1-VLOOKUP(B289,'Slutlig allokering kvv'!$B$2:$AJ$462,MATCH("Andel av bränsle i kvv som allokerats till värme, exklusive rökgaskondensering och hjälpel",'Slutlig allokering kvv'!$B$1:$AK$1,0),FALSE),"")</f>
        <v/>
      </c>
      <c r="AK289" s="23" t="str">
        <f t="shared" si="9"/>
        <v/>
      </c>
    </row>
    <row r="290" spans="1:37" x14ac:dyDescent="0.25">
      <c r="A290" s="2" t="s">
        <v>405</v>
      </c>
      <c r="B290" s="2" t="s">
        <v>408</v>
      </c>
      <c r="C290" s="2" t="str">
        <f>IFERROR(VLOOKUP($B290,Kraftvärmeprod!$B$1:$AH$479,MATCH(C$3,Kraftvärmeprod!$B$1:$AG$1,0),FALSE)/1,"")</f>
        <v/>
      </c>
      <c r="D290" s="2" t="str">
        <f>IFERROR(VLOOKUP($B290,Kraftvärmeprod!$B$1:$AH$479,MATCH(D$3,Kraftvärmeprod!$B$1:$AG$1,0),FALSE)/1,"")</f>
        <v/>
      </c>
      <c r="E290">
        <f>IFERROR(VLOOKUP($B290,Kraftvärmeprod!$B$1:$AH$479,MATCH(E$2,Kraftvärmeprod!$B$1:$AG$1,0),FALSE)/1,0)-IFERROR(VLOOKUP($B290,'Slutlig allokering kvv'!$B$2:$AC$462,MATCH(E$3,'Slutlig allokering kvv'!$B$1:$AJ$1,0),FALSE)/1,0)</f>
        <v>0</v>
      </c>
      <c r="F290">
        <f>IFERROR(VLOOKUP($B290,Kraftvärmeprod!$B$1:$AH$479,MATCH(F$2,Kraftvärmeprod!$B$1:$AG$1,0),FALSE)/1,0)-IFERROR(VLOOKUP($B290,'Slutlig allokering kvv'!$B$2:$AC$462,MATCH(F$3,'Slutlig allokering kvv'!$B$1:$AJ$1,0),FALSE)/1,0)</f>
        <v>0</v>
      </c>
      <c r="G290">
        <f>IFERROR(VLOOKUP($B290,Kraftvärmeprod!$B$1:$AH$479,MATCH(G$2,Kraftvärmeprod!$B$1:$AG$1,0),FALSE)/1,0)-IFERROR(VLOOKUP($B290,'Slutlig allokering kvv'!$B$2:$AC$462,MATCH(G$3,'Slutlig allokering kvv'!$B$1:$AJ$1,0),FALSE)/1,0)</f>
        <v>0</v>
      </c>
      <c r="H290">
        <f>IFERROR(VLOOKUP($B290,Kraftvärmeprod!$B$1:$AH$479,MATCH(H$2,Kraftvärmeprod!$B$1:$AG$1,0),FALSE)/1,0)-IFERROR(VLOOKUP($B290,'Slutlig allokering kvv'!$B$2:$AC$462,MATCH(H$3,'Slutlig allokering kvv'!$B$1:$AJ$1,0),FALSE)/1,0)</f>
        <v>0</v>
      </c>
      <c r="I290">
        <f>IFERROR(VLOOKUP($B290,Kraftvärmeprod!$B$1:$AH$479,MATCH(I$2,Kraftvärmeprod!$B$1:$AG$1,0),FALSE)/1,0)-IFERROR(VLOOKUP($B290,'Slutlig allokering kvv'!$B$2:$AC$462,MATCH(I$3,'Slutlig allokering kvv'!$B$1:$AJ$1,0),FALSE)/1,0)</f>
        <v>0</v>
      </c>
      <c r="J290">
        <f>IFERROR(VLOOKUP($B290,Kraftvärmeprod!$B$1:$AH$479,MATCH(J$2,Kraftvärmeprod!$B$1:$AG$1,0),FALSE)/1,0)-IFERROR(VLOOKUP($B290,'Slutlig allokering kvv'!$B$2:$AC$462,MATCH(J$3,'Slutlig allokering kvv'!$B$1:$AJ$1,0),FALSE)/1,0)</f>
        <v>0</v>
      </c>
      <c r="K290">
        <f>IFERROR(VLOOKUP($B290,Kraftvärmeprod!$B$1:$AH$479,MATCH(K$2,Kraftvärmeprod!$B$1:$AG$1,0),FALSE)/1,0)-IFERROR(VLOOKUP($B290,'Slutlig allokering kvv'!$B$2:$AC$462,MATCH(K$3,'Slutlig allokering kvv'!$B$1:$AJ$1,0),FALSE)/1,0)</f>
        <v>0</v>
      </c>
      <c r="L290">
        <f>IFERROR(VLOOKUP($B290,Kraftvärmeprod!$B$1:$AH$479,MATCH(L$2,Kraftvärmeprod!$B$1:$AG$1,0),FALSE)/1,0)-IFERROR(VLOOKUP($B290,'Slutlig allokering kvv'!$B$2:$AC$462,MATCH(L$3,'Slutlig allokering kvv'!$B$1:$AJ$1,0),FALSE)/1,0)</f>
        <v>0</v>
      </c>
      <c r="M290" s="40">
        <f>IFERROR(VLOOKUP($B290,Miljö!$B$1:$S$477,MATCH(M$2,Miljö!$B$1:$X$1,0),FALSE)/1,0)-IFERROR(VLOOKUP($B290,'Slutlig allokering kvv'!$B$2:$AC$462,MATCH(M$3,'Slutlig allokering kvv'!$B$1:$AJ$1,0),FALSE)/1,0)</f>
        <v>0</v>
      </c>
      <c r="N290">
        <f>IFERROR(VLOOKUP($B290,Kraftvärmeprod!$B$1:$AH$479,MATCH(N$2,Kraftvärmeprod!$B$1:$AG$1,0),FALSE)/1,0)-IFERROR(VLOOKUP($B290,'Slutlig allokering kvv'!$B$2:$AC$462,MATCH(N$3,'Slutlig allokering kvv'!$B$1:$AJ$1,0),FALSE)/1,0)</f>
        <v>0</v>
      </c>
      <c r="O290">
        <f>IFERROR(VLOOKUP($B290,Kraftvärmeprod!$B$1:$AH$479,MATCH(O$2,Kraftvärmeprod!$B$1:$AG$1,0),FALSE)/1,0)-IFERROR(VLOOKUP($B290,'Slutlig allokering kvv'!$B$2:$AC$462,MATCH(O$3,'Slutlig allokering kvv'!$B$1:$AJ$1,0),FALSE)/1,0)</f>
        <v>0</v>
      </c>
      <c r="P290">
        <f>IFERROR(VLOOKUP($B290,Kraftvärmeprod!$B$1:$AH$479,MATCH(P$2,Kraftvärmeprod!$B$1:$AG$1,0),FALSE)/1,0)-IFERROR(VLOOKUP($B290,'Slutlig allokering kvv'!$B$2:$AC$462,MATCH(P$3,'Slutlig allokering kvv'!$B$1:$AJ$1,0),FALSE)/1,0)</f>
        <v>0</v>
      </c>
      <c r="Q290">
        <f>IFERROR(VLOOKUP($B290,Kraftvärmeprod!$B$1:$AH$479,MATCH(Q$2,Kraftvärmeprod!$B$1:$AG$1,0),FALSE)/1,0)-IFERROR(VLOOKUP($B290,'Slutlig allokering kvv'!$B$2:$AC$462,MATCH(Q$3,'Slutlig allokering kvv'!$B$1:$AJ$1,0),FALSE)/1,0)</f>
        <v>0</v>
      </c>
      <c r="R290">
        <f>IFERROR(VLOOKUP($B290,Kraftvärmeprod!$B$1:$AH$479,MATCH(R$2,Kraftvärmeprod!$B$1:$AG$1,0),FALSE)/1,0)-IFERROR(VLOOKUP($B290,'Slutlig allokering kvv'!$B$2:$AC$462,MATCH(R$3,'Slutlig allokering kvv'!$B$1:$AJ$1,0),FALSE)/1,0)</f>
        <v>0</v>
      </c>
      <c r="S290">
        <f>IFERROR(VLOOKUP($B290,Kraftvärmeprod!$B$1:$AH$479,MATCH(S$2,Kraftvärmeprod!$B$1:$AG$1,0),FALSE)/1,0)-IFERROR(VLOOKUP($B290,'Slutlig allokering kvv'!$B$2:$AC$462,MATCH(S$3,'Slutlig allokering kvv'!$B$1:$AJ$1,0),FALSE)/1,0)</f>
        <v>0</v>
      </c>
      <c r="T290">
        <f>IFERROR(VLOOKUP($B290,Kraftvärmeprod!$B$1:$AH$479,MATCH(T$2,Kraftvärmeprod!$B$1:$AG$1,0),FALSE)/1,0)-IFERROR(VLOOKUP($B290,'Slutlig allokering kvv'!$B$2:$AC$462,MATCH(T$3,'Slutlig allokering kvv'!$B$1:$AJ$1,0),FALSE)/1,0)</f>
        <v>0</v>
      </c>
      <c r="U290">
        <f>IFERROR(VLOOKUP($B290,Kraftvärmeprod!$B$1:$AH$479,MATCH(U$2,Kraftvärmeprod!$B$1:$AG$1,0),FALSE)/1,0)-IFERROR(VLOOKUP($B290,'Slutlig allokering kvv'!$B$2:$AC$462,MATCH(U$3,'Slutlig allokering kvv'!$B$1:$AJ$1,0),FALSE)/1,0)</f>
        <v>0</v>
      </c>
      <c r="V290">
        <f>IFERROR(VLOOKUP($B290,Kraftvärmeprod!$B$1:$AH$479,MATCH(V$2,Kraftvärmeprod!$B$1:$AG$1,0),FALSE)/1,0)-IFERROR(VLOOKUP($B290,'Slutlig allokering kvv'!$B$2:$AC$462,MATCH(V$3,'Slutlig allokering kvv'!$B$1:$AJ$1,0),FALSE)/1,0)</f>
        <v>0</v>
      </c>
      <c r="W290">
        <f>IFERROR(VLOOKUP($B290,Kraftvärmeprod!$B$1:$AH$479,MATCH(W$2,Kraftvärmeprod!$B$1:$AG$1,0),FALSE)/1,0)-IFERROR(VLOOKUP($B290,'Slutlig allokering kvv'!$B$2:$AC$462,MATCH(W$3,'Slutlig allokering kvv'!$B$1:$AJ$1,0),FALSE)/1,0)</f>
        <v>0</v>
      </c>
      <c r="X290">
        <f>IFERROR(VLOOKUP($B290,Kraftvärmeprod!$B$1:$AH$479,MATCH(X$2,Kraftvärmeprod!$B$1:$AG$1,0),FALSE)/1,0)-IFERROR(VLOOKUP($B290,'Slutlig allokering kvv'!$B$2:$AC$462,MATCH(X$3,'Slutlig allokering kvv'!$B$1:$AJ$1,0),FALSE)/1,0)</f>
        <v>0</v>
      </c>
      <c r="Y290">
        <f>IFERROR(VLOOKUP($B290,Kraftvärmeprod!$B$1:$AH$479,MATCH(Y$2,Kraftvärmeprod!$B$1:$AG$1,0),FALSE)/1,0)-IFERROR(VLOOKUP($B290,'Slutlig allokering kvv'!$B$2:$AC$462,MATCH(Y$3,'Slutlig allokering kvv'!$B$1:$AJ$1,0),FALSE)/1,0)</f>
        <v>0</v>
      </c>
      <c r="Z290">
        <f>IFERROR(VLOOKUP($B290,Kraftvärmeprod!$B$1:$AH$479,MATCH(Z$2,Kraftvärmeprod!$B$1:$AG$1,0),FALSE)/1,0)-IFERROR(VLOOKUP($B290,'Slutlig allokering kvv'!$B$2:$AC$462,MATCH(Z$3,'Slutlig allokering kvv'!$B$1:$AJ$1,0),FALSE)/1,0)</f>
        <v>0</v>
      </c>
      <c r="AA290">
        <f>IFERROR(VLOOKUP($B290,Kraftvärmeprod!$B$1:$AH$479,MATCH(AA$2,Kraftvärmeprod!$B$1:$AG$1,0),FALSE)/1,0)-IFERROR(VLOOKUP($B290,'Slutlig allokering kvv'!$B$2:$AC$462,MATCH(AA$3,'Slutlig allokering kvv'!$B$1:$AJ$1,0),FALSE)/1,0)</f>
        <v>0</v>
      </c>
      <c r="AB290">
        <f>IFERROR(VLOOKUP($B290,Kraftvärmeprod!$B$1:$AH$479,MATCH(AB$2,Kraftvärmeprod!$B$1:$AG$1,0),FALSE)/1,0)-IFERROR(VLOOKUP($B290,'Slutlig allokering kvv'!$B$2:$AC$462,MATCH(AB$3,'Slutlig allokering kvv'!$B$1:$AJ$1,0),FALSE)/1,0)</f>
        <v>0</v>
      </c>
      <c r="AE290">
        <f t="shared" si="8"/>
        <v>0</v>
      </c>
      <c r="AG290">
        <f>IFERROR(VLOOKUP(B290,'Slutlig allokering kvv'!$B$2:$AJ$462,MATCH("Summa justerad allokerad tillförd energi (utan hjälpel och rökgaskondensering):",'Slutlig allokering kvv'!$B$1:$AK$1,0),FALSE)/1,"")</f>
        <v>0</v>
      </c>
      <c r="AI290" s="23" t="str">
        <f>IFERROR(1-VLOOKUP(B290,'Slutlig allokering kvv'!$B$2:$AJ$462,MATCH("Andel av bränsle i kvv som allokerats till värme, exklusive rökgaskondensering och hjälpel",'Slutlig allokering kvv'!$B$1:$AK$1,0),FALSE),"")</f>
        <v/>
      </c>
      <c r="AK290" s="23" t="str">
        <f t="shared" si="9"/>
        <v/>
      </c>
    </row>
    <row r="291" spans="1:37" x14ac:dyDescent="0.25">
      <c r="A291" s="2" t="s">
        <v>405</v>
      </c>
      <c r="B291" s="2" t="s">
        <v>409</v>
      </c>
      <c r="C291" s="2" t="str">
        <f>IFERROR(VLOOKUP($B291,Kraftvärmeprod!$B$1:$AH$479,MATCH(C$3,Kraftvärmeprod!$B$1:$AG$1,0),FALSE)/1,"")</f>
        <v/>
      </c>
      <c r="D291" s="2" t="str">
        <f>IFERROR(VLOOKUP($B291,Kraftvärmeprod!$B$1:$AH$479,MATCH(D$3,Kraftvärmeprod!$B$1:$AG$1,0),FALSE)/1,"")</f>
        <v/>
      </c>
      <c r="E291">
        <f>IFERROR(VLOOKUP($B291,Kraftvärmeprod!$B$1:$AH$479,MATCH(E$2,Kraftvärmeprod!$B$1:$AG$1,0),FALSE)/1,0)-IFERROR(VLOOKUP($B291,'Slutlig allokering kvv'!$B$2:$AC$462,MATCH(E$3,'Slutlig allokering kvv'!$B$1:$AJ$1,0),FALSE)/1,0)</f>
        <v>0</v>
      </c>
      <c r="F291">
        <f>IFERROR(VLOOKUP($B291,Kraftvärmeprod!$B$1:$AH$479,MATCH(F$2,Kraftvärmeprod!$B$1:$AG$1,0),FALSE)/1,0)-IFERROR(VLOOKUP($B291,'Slutlig allokering kvv'!$B$2:$AC$462,MATCH(F$3,'Slutlig allokering kvv'!$B$1:$AJ$1,0),FALSE)/1,0)</f>
        <v>0</v>
      </c>
      <c r="G291">
        <f>IFERROR(VLOOKUP($B291,Kraftvärmeprod!$B$1:$AH$479,MATCH(G$2,Kraftvärmeprod!$B$1:$AG$1,0),FALSE)/1,0)-IFERROR(VLOOKUP($B291,'Slutlig allokering kvv'!$B$2:$AC$462,MATCH(G$3,'Slutlig allokering kvv'!$B$1:$AJ$1,0),FALSE)/1,0)</f>
        <v>0</v>
      </c>
      <c r="H291">
        <f>IFERROR(VLOOKUP($B291,Kraftvärmeprod!$B$1:$AH$479,MATCH(H$2,Kraftvärmeprod!$B$1:$AG$1,0),FALSE)/1,0)-IFERROR(VLOOKUP($B291,'Slutlig allokering kvv'!$B$2:$AC$462,MATCH(H$3,'Slutlig allokering kvv'!$B$1:$AJ$1,0),FALSE)/1,0)</f>
        <v>0</v>
      </c>
      <c r="I291">
        <f>IFERROR(VLOOKUP($B291,Kraftvärmeprod!$B$1:$AH$479,MATCH(I$2,Kraftvärmeprod!$B$1:$AG$1,0),FALSE)/1,0)-IFERROR(VLOOKUP($B291,'Slutlig allokering kvv'!$B$2:$AC$462,MATCH(I$3,'Slutlig allokering kvv'!$B$1:$AJ$1,0),FALSE)/1,0)</f>
        <v>0</v>
      </c>
      <c r="J291">
        <f>IFERROR(VLOOKUP($B291,Kraftvärmeprod!$B$1:$AH$479,MATCH(J$2,Kraftvärmeprod!$B$1:$AG$1,0),FALSE)/1,0)-IFERROR(VLOOKUP($B291,'Slutlig allokering kvv'!$B$2:$AC$462,MATCH(J$3,'Slutlig allokering kvv'!$B$1:$AJ$1,0),FALSE)/1,0)</f>
        <v>0</v>
      </c>
      <c r="K291">
        <f>IFERROR(VLOOKUP($B291,Kraftvärmeprod!$B$1:$AH$479,MATCH(K$2,Kraftvärmeprod!$B$1:$AG$1,0),FALSE)/1,0)-IFERROR(VLOOKUP($B291,'Slutlig allokering kvv'!$B$2:$AC$462,MATCH(K$3,'Slutlig allokering kvv'!$B$1:$AJ$1,0),FALSE)/1,0)</f>
        <v>0</v>
      </c>
      <c r="L291">
        <f>IFERROR(VLOOKUP($B291,Kraftvärmeprod!$B$1:$AH$479,MATCH(L$2,Kraftvärmeprod!$B$1:$AG$1,0),FALSE)/1,0)-IFERROR(VLOOKUP($B291,'Slutlig allokering kvv'!$B$2:$AC$462,MATCH(L$3,'Slutlig allokering kvv'!$B$1:$AJ$1,0),FALSE)/1,0)</f>
        <v>0</v>
      </c>
      <c r="M291" s="40">
        <f>IFERROR(VLOOKUP($B291,Miljö!$B$1:$S$477,MATCH(M$2,Miljö!$B$1:$X$1,0),FALSE)/1,0)-IFERROR(VLOOKUP($B291,'Slutlig allokering kvv'!$B$2:$AC$462,MATCH(M$3,'Slutlig allokering kvv'!$B$1:$AJ$1,0),FALSE)/1,0)</f>
        <v>0</v>
      </c>
      <c r="N291">
        <f>IFERROR(VLOOKUP($B291,Kraftvärmeprod!$B$1:$AH$479,MATCH(N$2,Kraftvärmeprod!$B$1:$AG$1,0),FALSE)/1,0)-IFERROR(VLOOKUP($B291,'Slutlig allokering kvv'!$B$2:$AC$462,MATCH(N$3,'Slutlig allokering kvv'!$B$1:$AJ$1,0),FALSE)/1,0)</f>
        <v>0</v>
      </c>
      <c r="O291">
        <f>IFERROR(VLOOKUP($B291,Kraftvärmeprod!$B$1:$AH$479,MATCH(O$2,Kraftvärmeprod!$B$1:$AG$1,0),FALSE)/1,0)-IFERROR(VLOOKUP($B291,'Slutlig allokering kvv'!$B$2:$AC$462,MATCH(O$3,'Slutlig allokering kvv'!$B$1:$AJ$1,0),FALSE)/1,0)</f>
        <v>0</v>
      </c>
      <c r="P291">
        <f>IFERROR(VLOOKUP($B291,Kraftvärmeprod!$B$1:$AH$479,MATCH(P$2,Kraftvärmeprod!$B$1:$AG$1,0),FALSE)/1,0)-IFERROR(VLOOKUP($B291,'Slutlig allokering kvv'!$B$2:$AC$462,MATCH(P$3,'Slutlig allokering kvv'!$B$1:$AJ$1,0),FALSE)/1,0)</f>
        <v>0</v>
      </c>
      <c r="Q291">
        <f>IFERROR(VLOOKUP($B291,Kraftvärmeprod!$B$1:$AH$479,MATCH(Q$2,Kraftvärmeprod!$B$1:$AG$1,0),FALSE)/1,0)-IFERROR(VLOOKUP($B291,'Slutlig allokering kvv'!$B$2:$AC$462,MATCH(Q$3,'Slutlig allokering kvv'!$B$1:$AJ$1,0),FALSE)/1,0)</f>
        <v>0</v>
      </c>
      <c r="R291">
        <f>IFERROR(VLOOKUP($B291,Kraftvärmeprod!$B$1:$AH$479,MATCH(R$2,Kraftvärmeprod!$B$1:$AG$1,0),FALSE)/1,0)-IFERROR(VLOOKUP($B291,'Slutlig allokering kvv'!$B$2:$AC$462,MATCH(R$3,'Slutlig allokering kvv'!$B$1:$AJ$1,0),FALSE)/1,0)</f>
        <v>0</v>
      </c>
      <c r="S291">
        <f>IFERROR(VLOOKUP($B291,Kraftvärmeprod!$B$1:$AH$479,MATCH(S$2,Kraftvärmeprod!$B$1:$AG$1,0),FALSE)/1,0)-IFERROR(VLOOKUP($B291,'Slutlig allokering kvv'!$B$2:$AC$462,MATCH(S$3,'Slutlig allokering kvv'!$B$1:$AJ$1,0),FALSE)/1,0)</f>
        <v>0</v>
      </c>
      <c r="T291">
        <f>IFERROR(VLOOKUP($B291,Kraftvärmeprod!$B$1:$AH$479,MATCH(T$2,Kraftvärmeprod!$B$1:$AG$1,0),FALSE)/1,0)-IFERROR(VLOOKUP($B291,'Slutlig allokering kvv'!$B$2:$AC$462,MATCH(T$3,'Slutlig allokering kvv'!$B$1:$AJ$1,0),FALSE)/1,0)</f>
        <v>0</v>
      </c>
      <c r="U291">
        <f>IFERROR(VLOOKUP($B291,Kraftvärmeprod!$B$1:$AH$479,MATCH(U$2,Kraftvärmeprod!$B$1:$AG$1,0),FALSE)/1,0)-IFERROR(VLOOKUP($B291,'Slutlig allokering kvv'!$B$2:$AC$462,MATCH(U$3,'Slutlig allokering kvv'!$B$1:$AJ$1,0),FALSE)/1,0)</f>
        <v>0</v>
      </c>
      <c r="V291">
        <f>IFERROR(VLOOKUP($B291,Kraftvärmeprod!$B$1:$AH$479,MATCH(V$2,Kraftvärmeprod!$B$1:$AG$1,0),FALSE)/1,0)-IFERROR(VLOOKUP($B291,'Slutlig allokering kvv'!$B$2:$AC$462,MATCH(V$3,'Slutlig allokering kvv'!$B$1:$AJ$1,0),FALSE)/1,0)</f>
        <v>0</v>
      </c>
      <c r="W291">
        <f>IFERROR(VLOOKUP($B291,Kraftvärmeprod!$B$1:$AH$479,MATCH(W$2,Kraftvärmeprod!$B$1:$AG$1,0),FALSE)/1,0)-IFERROR(VLOOKUP($B291,'Slutlig allokering kvv'!$B$2:$AC$462,MATCH(W$3,'Slutlig allokering kvv'!$B$1:$AJ$1,0),FALSE)/1,0)</f>
        <v>0</v>
      </c>
      <c r="X291">
        <f>IFERROR(VLOOKUP($B291,Kraftvärmeprod!$B$1:$AH$479,MATCH(X$2,Kraftvärmeprod!$B$1:$AG$1,0),FALSE)/1,0)-IFERROR(VLOOKUP($B291,'Slutlig allokering kvv'!$B$2:$AC$462,MATCH(X$3,'Slutlig allokering kvv'!$B$1:$AJ$1,0),FALSE)/1,0)</f>
        <v>0</v>
      </c>
      <c r="Y291">
        <f>IFERROR(VLOOKUP($B291,Kraftvärmeprod!$B$1:$AH$479,MATCH(Y$2,Kraftvärmeprod!$B$1:$AG$1,0),FALSE)/1,0)-IFERROR(VLOOKUP($B291,'Slutlig allokering kvv'!$B$2:$AC$462,MATCH(Y$3,'Slutlig allokering kvv'!$B$1:$AJ$1,0),FALSE)/1,0)</f>
        <v>0</v>
      </c>
      <c r="Z291">
        <f>IFERROR(VLOOKUP($B291,Kraftvärmeprod!$B$1:$AH$479,MATCH(Z$2,Kraftvärmeprod!$B$1:$AG$1,0),FALSE)/1,0)-IFERROR(VLOOKUP($B291,'Slutlig allokering kvv'!$B$2:$AC$462,MATCH(Z$3,'Slutlig allokering kvv'!$B$1:$AJ$1,0),FALSE)/1,0)</f>
        <v>0</v>
      </c>
      <c r="AA291">
        <f>IFERROR(VLOOKUP($B291,Kraftvärmeprod!$B$1:$AH$479,MATCH(AA$2,Kraftvärmeprod!$B$1:$AG$1,0),FALSE)/1,0)-IFERROR(VLOOKUP($B291,'Slutlig allokering kvv'!$B$2:$AC$462,MATCH(AA$3,'Slutlig allokering kvv'!$B$1:$AJ$1,0),FALSE)/1,0)</f>
        <v>0</v>
      </c>
      <c r="AB291">
        <f>IFERROR(VLOOKUP($B291,Kraftvärmeprod!$B$1:$AH$479,MATCH(AB$2,Kraftvärmeprod!$B$1:$AG$1,0),FALSE)/1,0)-IFERROR(VLOOKUP($B291,'Slutlig allokering kvv'!$B$2:$AC$462,MATCH(AB$3,'Slutlig allokering kvv'!$B$1:$AJ$1,0),FALSE)/1,0)</f>
        <v>0</v>
      </c>
      <c r="AE291">
        <f t="shared" si="8"/>
        <v>0</v>
      </c>
      <c r="AG291">
        <f>IFERROR(VLOOKUP(B291,'Slutlig allokering kvv'!$B$2:$AJ$462,MATCH("Summa justerad allokerad tillförd energi (utan hjälpel och rökgaskondensering):",'Slutlig allokering kvv'!$B$1:$AK$1,0),FALSE)/1,"")</f>
        <v>0</v>
      </c>
      <c r="AI291" s="23" t="str">
        <f>IFERROR(1-VLOOKUP(B291,'Slutlig allokering kvv'!$B$2:$AJ$462,MATCH("Andel av bränsle i kvv som allokerats till värme, exklusive rökgaskondensering och hjälpel",'Slutlig allokering kvv'!$B$1:$AK$1,0),FALSE),"")</f>
        <v/>
      </c>
      <c r="AK291" s="23" t="str">
        <f t="shared" si="9"/>
        <v/>
      </c>
    </row>
    <row r="292" spans="1:37" x14ac:dyDescent="0.25">
      <c r="A292" s="2" t="s">
        <v>410</v>
      </c>
      <c r="B292" s="2" t="s">
        <v>411</v>
      </c>
      <c r="C292" s="2" t="str">
        <f>IFERROR(VLOOKUP($B292,Kraftvärmeprod!$B$1:$AH$479,MATCH(C$3,Kraftvärmeprod!$B$1:$AG$1,0),FALSE)/1,"")</f>
        <v/>
      </c>
      <c r="D292" s="2" t="str">
        <f>IFERROR(VLOOKUP($B292,Kraftvärmeprod!$B$1:$AH$479,MATCH(D$3,Kraftvärmeprod!$B$1:$AG$1,0),FALSE)/1,"")</f>
        <v/>
      </c>
      <c r="E292">
        <f>IFERROR(VLOOKUP($B292,Kraftvärmeprod!$B$1:$AH$479,MATCH(E$2,Kraftvärmeprod!$B$1:$AG$1,0),FALSE)/1,0)-IFERROR(VLOOKUP($B292,'Slutlig allokering kvv'!$B$2:$AC$462,MATCH(E$3,'Slutlig allokering kvv'!$B$1:$AJ$1,0),FALSE)/1,0)</f>
        <v>0</v>
      </c>
      <c r="F292">
        <f>IFERROR(VLOOKUP($B292,Kraftvärmeprod!$B$1:$AH$479,MATCH(F$2,Kraftvärmeprod!$B$1:$AG$1,0),FALSE)/1,0)-IFERROR(VLOOKUP($B292,'Slutlig allokering kvv'!$B$2:$AC$462,MATCH(F$3,'Slutlig allokering kvv'!$B$1:$AJ$1,0),FALSE)/1,0)</f>
        <v>0</v>
      </c>
      <c r="G292">
        <f>IFERROR(VLOOKUP($B292,Kraftvärmeprod!$B$1:$AH$479,MATCH(G$2,Kraftvärmeprod!$B$1:$AG$1,0),FALSE)/1,0)-IFERROR(VLOOKUP($B292,'Slutlig allokering kvv'!$B$2:$AC$462,MATCH(G$3,'Slutlig allokering kvv'!$B$1:$AJ$1,0),FALSE)/1,0)</f>
        <v>0</v>
      </c>
      <c r="H292">
        <f>IFERROR(VLOOKUP($B292,Kraftvärmeprod!$B$1:$AH$479,MATCH(H$2,Kraftvärmeprod!$B$1:$AG$1,0),FALSE)/1,0)-IFERROR(VLOOKUP($B292,'Slutlig allokering kvv'!$B$2:$AC$462,MATCH(H$3,'Slutlig allokering kvv'!$B$1:$AJ$1,0),FALSE)/1,0)</f>
        <v>0</v>
      </c>
      <c r="I292">
        <f>IFERROR(VLOOKUP($B292,Kraftvärmeprod!$B$1:$AH$479,MATCH(I$2,Kraftvärmeprod!$B$1:$AG$1,0),FALSE)/1,0)-IFERROR(VLOOKUP($B292,'Slutlig allokering kvv'!$B$2:$AC$462,MATCH(I$3,'Slutlig allokering kvv'!$B$1:$AJ$1,0),FALSE)/1,0)</f>
        <v>0</v>
      </c>
      <c r="J292">
        <f>IFERROR(VLOOKUP($B292,Kraftvärmeprod!$B$1:$AH$479,MATCH(J$2,Kraftvärmeprod!$B$1:$AG$1,0),FALSE)/1,0)-IFERROR(VLOOKUP($B292,'Slutlig allokering kvv'!$B$2:$AC$462,MATCH(J$3,'Slutlig allokering kvv'!$B$1:$AJ$1,0),FALSE)/1,0)</f>
        <v>0</v>
      </c>
      <c r="K292">
        <f>IFERROR(VLOOKUP($B292,Kraftvärmeprod!$B$1:$AH$479,MATCH(K$2,Kraftvärmeprod!$B$1:$AG$1,0),FALSE)/1,0)-IFERROR(VLOOKUP($B292,'Slutlig allokering kvv'!$B$2:$AC$462,MATCH(K$3,'Slutlig allokering kvv'!$B$1:$AJ$1,0),FALSE)/1,0)</f>
        <v>0</v>
      </c>
      <c r="L292">
        <f>IFERROR(VLOOKUP($B292,Kraftvärmeprod!$B$1:$AH$479,MATCH(L$2,Kraftvärmeprod!$B$1:$AG$1,0),FALSE)/1,0)-IFERROR(VLOOKUP($B292,'Slutlig allokering kvv'!$B$2:$AC$462,MATCH(L$3,'Slutlig allokering kvv'!$B$1:$AJ$1,0),FALSE)/1,0)</f>
        <v>0</v>
      </c>
      <c r="M292" s="40">
        <f>IFERROR(VLOOKUP($B292,Miljö!$B$1:$S$477,MATCH(M$2,Miljö!$B$1:$X$1,0),FALSE)/1,0)-IFERROR(VLOOKUP($B292,'Slutlig allokering kvv'!$B$2:$AC$462,MATCH(M$3,'Slutlig allokering kvv'!$B$1:$AJ$1,0),FALSE)/1,0)</f>
        <v>0</v>
      </c>
      <c r="N292">
        <f>IFERROR(VLOOKUP($B292,Kraftvärmeprod!$B$1:$AH$479,MATCH(N$2,Kraftvärmeprod!$B$1:$AG$1,0),FALSE)/1,0)-IFERROR(VLOOKUP($B292,'Slutlig allokering kvv'!$B$2:$AC$462,MATCH(N$3,'Slutlig allokering kvv'!$B$1:$AJ$1,0),FALSE)/1,0)</f>
        <v>0</v>
      </c>
      <c r="O292">
        <f>IFERROR(VLOOKUP($B292,Kraftvärmeprod!$B$1:$AH$479,MATCH(O$2,Kraftvärmeprod!$B$1:$AG$1,0),FALSE)/1,0)-IFERROR(VLOOKUP($B292,'Slutlig allokering kvv'!$B$2:$AC$462,MATCH(O$3,'Slutlig allokering kvv'!$B$1:$AJ$1,0),FALSE)/1,0)</f>
        <v>0</v>
      </c>
      <c r="P292">
        <f>IFERROR(VLOOKUP($B292,Kraftvärmeprod!$B$1:$AH$479,MATCH(P$2,Kraftvärmeprod!$B$1:$AG$1,0),FALSE)/1,0)-IFERROR(VLOOKUP($B292,'Slutlig allokering kvv'!$B$2:$AC$462,MATCH(P$3,'Slutlig allokering kvv'!$B$1:$AJ$1,0),FALSE)/1,0)</f>
        <v>0</v>
      </c>
      <c r="Q292">
        <f>IFERROR(VLOOKUP($B292,Kraftvärmeprod!$B$1:$AH$479,MATCH(Q$2,Kraftvärmeprod!$B$1:$AG$1,0),FALSE)/1,0)-IFERROR(VLOOKUP($B292,'Slutlig allokering kvv'!$B$2:$AC$462,MATCH(Q$3,'Slutlig allokering kvv'!$B$1:$AJ$1,0),FALSE)/1,0)</f>
        <v>0</v>
      </c>
      <c r="R292">
        <f>IFERROR(VLOOKUP($B292,Kraftvärmeprod!$B$1:$AH$479,MATCH(R$2,Kraftvärmeprod!$B$1:$AG$1,0),FALSE)/1,0)-IFERROR(VLOOKUP($B292,'Slutlig allokering kvv'!$B$2:$AC$462,MATCH(R$3,'Slutlig allokering kvv'!$B$1:$AJ$1,0),FALSE)/1,0)</f>
        <v>0</v>
      </c>
      <c r="S292">
        <f>IFERROR(VLOOKUP($B292,Kraftvärmeprod!$B$1:$AH$479,MATCH(S$2,Kraftvärmeprod!$B$1:$AG$1,0),FALSE)/1,0)-IFERROR(VLOOKUP($B292,'Slutlig allokering kvv'!$B$2:$AC$462,MATCH(S$3,'Slutlig allokering kvv'!$B$1:$AJ$1,0),FALSE)/1,0)</f>
        <v>0</v>
      </c>
      <c r="T292">
        <f>IFERROR(VLOOKUP($B292,Kraftvärmeprod!$B$1:$AH$479,MATCH(T$2,Kraftvärmeprod!$B$1:$AG$1,0),FALSE)/1,0)-IFERROR(VLOOKUP($B292,'Slutlig allokering kvv'!$B$2:$AC$462,MATCH(T$3,'Slutlig allokering kvv'!$B$1:$AJ$1,0),FALSE)/1,0)</f>
        <v>0</v>
      </c>
      <c r="U292">
        <f>IFERROR(VLOOKUP($B292,Kraftvärmeprod!$B$1:$AH$479,MATCH(U$2,Kraftvärmeprod!$B$1:$AG$1,0),FALSE)/1,0)-IFERROR(VLOOKUP($B292,'Slutlig allokering kvv'!$B$2:$AC$462,MATCH(U$3,'Slutlig allokering kvv'!$B$1:$AJ$1,0),FALSE)/1,0)</f>
        <v>0</v>
      </c>
      <c r="V292">
        <f>IFERROR(VLOOKUP($B292,Kraftvärmeprod!$B$1:$AH$479,MATCH(V$2,Kraftvärmeprod!$B$1:$AG$1,0),FALSE)/1,0)-IFERROR(VLOOKUP($B292,'Slutlig allokering kvv'!$B$2:$AC$462,MATCH(V$3,'Slutlig allokering kvv'!$B$1:$AJ$1,0),FALSE)/1,0)</f>
        <v>0</v>
      </c>
      <c r="W292">
        <f>IFERROR(VLOOKUP($B292,Kraftvärmeprod!$B$1:$AH$479,MATCH(W$2,Kraftvärmeprod!$B$1:$AG$1,0),FALSE)/1,0)-IFERROR(VLOOKUP($B292,'Slutlig allokering kvv'!$B$2:$AC$462,MATCH(W$3,'Slutlig allokering kvv'!$B$1:$AJ$1,0),FALSE)/1,0)</f>
        <v>0</v>
      </c>
      <c r="X292">
        <f>IFERROR(VLOOKUP($B292,Kraftvärmeprod!$B$1:$AH$479,MATCH(X$2,Kraftvärmeprod!$B$1:$AG$1,0),FALSE)/1,0)-IFERROR(VLOOKUP($B292,'Slutlig allokering kvv'!$B$2:$AC$462,MATCH(X$3,'Slutlig allokering kvv'!$B$1:$AJ$1,0),FALSE)/1,0)</f>
        <v>0</v>
      </c>
      <c r="Y292">
        <f>IFERROR(VLOOKUP($B292,Kraftvärmeprod!$B$1:$AH$479,MATCH(Y$2,Kraftvärmeprod!$B$1:$AG$1,0),FALSE)/1,0)-IFERROR(VLOOKUP($B292,'Slutlig allokering kvv'!$B$2:$AC$462,MATCH(Y$3,'Slutlig allokering kvv'!$B$1:$AJ$1,0),FALSE)/1,0)</f>
        <v>0</v>
      </c>
      <c r="Z292">
        <f>IFERROR(VLOOKUP($B292,Kraftvärmeprod!$B$1:$AH$479,MATCH(Z$2,Kraftvärmeprod!$B$1:$AG$1,0),FALSE)/1,0)-IFERROR(VLOOKUP($B292,'Slutlig allokering kvv'!$B$2:$AC$462,MATCH(Z$3,'Slutlig allokering kvv'!$B$1:$AJ$1,0),FALSE)/1,0)</f>
        <v>0</v>
      </c>
      <c r="AA292">
        <f>IFERROR(VLOOKUP($B292,Kraftvärmeprod!$B$1:$AH$479,MATCH(AA$2,Kraftvärmeprod!$B$1:$AG$1,0),FALSE)/1,0)-IFERROR(VLOOKUP($B292,'Slutlig allokering kvv'!$B$2:$AC$462,MATCH(AA$3,'Slutlig allokering kvv'!$B$1:$AJ$1,0),FALSE)/1,0)</f>
        <v>0</v>
      </c>
      <c r="AB292">
        <f>IFERROR(VLOOKUP($B292,Kraftvärmeprod!$B$1:$AH$479,MATCH(AB$2,Kraftvärmeprod!$B$1:$AG$1,0),FALSE)/1,0)-IFERROR(VLOOKUP($B292,'Slutlig allokering kvv'!$B$2:$AC$462,MATCH(AB$3,'Slutlig allokering kvv'!$B$1:$AJ$1,0),FALSE)/1,0)</f>
        <v>0</v>
      </c>
      <c r="AE292">
        <f t="shared" si="8"/>
        <v>0</v>
      </c>
      <c r="AG292">
        <f>IFERROR(VLOOKUP(B292,'Slutlig allokering kvv'!$B$2:$AJ$462,MATCH("Summa justerad allokerad tillförd energi (utan hjälpel och rökgaskondensering):",'Slutlig allokering kvv'!$B$1:$AK$1,0),FALSE)/1,"")</f>
        <v>0</v>
      </c>
      <c r="AI292" s="23" t="str">
        <f>IFERROR(1-VLOOKUP(B292,'Slutlig allokering kvv'!$B$2:$AJ$462,MATCH("Andel av bränsle i kvv som allokerats till värme, exklusive rökgaskondensering och hjälpel",'Slutlig allokering kvv'!$B$1:$AK$1,0),FALSE),"")</f>
        <v/>
      </c>
      <c r="AK292" s="23" t="str">
        <f t="shared" si="9"/>
        <v/>
      </c>
    </row>
    <row r="293" spans="1:37" x14ac:dyDescent="0.25">
      <c r="A293" s="2" t="s">
        <v>410</v>
      </c>
      <c r="B293" s="2" t="s">
        <v>412</v>
      </c>
      <c r="C293" s="2" t="str">
        <f>IFERROR(VLOOKUP($B293,Kraftvärmeprod!$B$1:$AH$479,MATCH(C$3,Kraftvärmeprod!$B$1:$AG$1,0),FALSE)/1,"")</f>
        <v/>
      </c>
      <c r="D293" s="2" t="str">
        <f>IFERROR(VLOOKUP($B293,Kraftvärmeprod!$B$1:$AH$479,MATCH(D$3,Kraftvärmeprod!$B$1:$AG$1,0),FALSE)/1,"")</f>
        <v/>
      </c>
      <c r="E293">
        <f>IFERROR(VLOOKUP($B293,Kraftvärmeprod!$B$1:$AH$479,MATCH(E$2,Kraftvärmeprod!$B$1:$AG$1,0),FALSE)/1,0)-IFERROR(VLOOKUP($B293,'Slutlig allokering kvv'!$B$2:$AC$462,MATCH(E$3,'Slutlig allokering kvv'!$B$1:$AJ$1,0),FALSE)/1,0)</f>
        <v>0</v>
      </c>
      <c r="F293">
        <f>IFERROR(VLOOKUP($B293,Kraftvärmeprod!$B$1:$AH$479,MATCH(F$2,Kraftvärmeprod!$B$1:$AG$1,0),FALSE)/1,0)-IFERROR(VLOOKUP($B293,'Slutlig allokering kvv'!$B$2:$AC$462,MATCH(F$3,'Slutlig allokering kvv'!$B$1:$AJ$1,0),FALSE)/1,0)</f>
        <v>0</v>
      </c>
      <c r="G293">
        <f>IFERROR(VLOOKUP($B293,Kraftvärmeprod!$B$1:$AH$479,MATCH(G$2,Kraftvärmeprod!$B$1:$AG$1,0),FALSE)/1,0)-IFERROR(VLOOKUP($B293,'Slutlig allokering kvv'!$B$2:$AC$462,MATCH(G$3,'Slutlig allokering kvv'!$B$1:$AJ$1,0),FALSE)/1,0)</f>
        <v>0</v>
      </c>
      <c r="H293">
        <f>IFERROR(VLOOKUP($B293,Kraftvärmeprod!$B$1:$AH$479,MATCH(H$2,Kraftvärmeprod!$B$1:$AG$1,0),FALSE)/1,0)-IFERROR(VLOOKUP($B293,'Slutlig allokering kvv'!$B$2:$AC$462,MATCH(H$3,'Slutlig allokering kvv'!$B$1:$AJ$1,0),FALSE)/1,0)</f>
        <v>0</v>
      </c>
      <c r="I293">
        <f>IFERROR(VLOOKUP($B293,Kraftvärmeprod!$B$1:$AH$479,MATCH(I$2,Kraftvärmeprod!$B$1:$AG$1,0),FALSE)/1,0)-IFERROR(VLOOKUP($B293,'Slutlig allokering kvv'!$B$2:$AC$462,MATCH(I$3,'Slutlig allokering kvv'!$B$1:$AJ$1,0),FALSE)/1,0)</f>
        <v>0</v>
      </c>
      <c r="J293">
        <f>IFERROR(VLOOKUP($B293,Kraftvärmeprod!$B$1:$AH$479,MATCH(J$2,Kraftvärmeprod!$B$1:$AG$1,0),FALSE)/1,0)-IFERROR(VLOOKUP($B293,'Slutlig allokering kvv'!$B$2:$AC$462,MATCH(J$3,'Slutlig allokering kvv'!$B$1:$AJ$1,0),FALSE)/1,0)</f>
        <v>0</v>
      </c>
      <c r="K293">
        <f>IFERROR(VLOOKUP($B293,Kraftvärmeprod!$B$1:$AH$479,MATCH(K$2,Kraftvärmeprod!$B$1:$AG$1,0),FALSE)/1,0)-IFERROR(VLOOKUP($B293,'Slutlig allokering kvv'!$B$2:$AC$462,MATCH(K$3,'Slutlig allokering kvv'!$B$1:$AJ$1,0),FALSE)/1,0)</f>
        <v>0</v>
      </c>
      <c r="L293">
        <f>IFERROR(VLOOKUP($B293,Kraftvärmeprod!$B$1:$AH$479,MATCH(L$2,Kraftvärmeprod!$B$1:$AG$1,0),FALSE)/1,0)-IFERROR(VLOOKUP($B293,'Slutlig allokering kvv'!$B$2:$AC$462,MATCH(L$3,'Slutlig allokering kvv'!$B$1:$AJ$1,0),FALSE)/1,0)</f>
        <v>0</v>
      </c>
      <c r="M293" s="40">
        <f>IFERROR(VLOOKUP($B293,Miljö!$B$1:$S$477,MATCH(M$2,Miljö!$B$1:$X$1,0),FALSE)/1,0)-IFERROR(VLOOKUP($B293,'Slutlig allokering kvv'!$B$2:$AC$462,MATCH(M$3,'Slutlig allokering kvv'!$B$1:$AJ$1,0),FALSE)/1,0)</f>
        <v>0</v>
      </c>
      <c r="N293">
        <f>IFERROR(VLOOKUP($B293,Kraftvärmeprod!$B$1:$AH$479,MATCH(N$2,Kraftvärmeprod!$B$1:$AG$1,0),FALSE)/1,0)-IFERROR(VLOOKUP($B293,'Slutlig allokering kvv'!$B$2:$AC$462,MATCH(N$3,'Slutlig allokering kvv'!$B$1:$AJ$1,0),FALSE)/1,0)</f>
        <v>0</v>
      </c>
      <c r="O293">
        <f>IFERROR(VLOOKUP($B293,Kraftvärmeprod!$B$1:$AH$479,MATCH(O$2,Kraftvärmeprod!$B$1:$AG$1,0),FALSE)/1,0)-IFERROR(VLOOKUP($B293,'Slutlig allokering kvv'!$B$2:$AC$462,MATCH(O$3,'Slutlig allokering kvv'!$B$1:$AJ$1,0),FALSE)/1,0)</f>
        <v>0</v>
      </c>
      <c r="P293">
        <f>IFERROR(VLOOKUP($B293,Kraftvärmeprod!$B$1:$AH$479,MATCH(P$2,Kraftvärmeprod!$B$1:$AG$1,0),FALSE)/1,0)-IFERROR(VLOOKUP($B293,'Slutlig allokering kvv'!$B$2:$AC$462,MATCH(P$3,'Slutlig allokering kvv'!$B$1:$AJ$1,0),FALSE)/1,0)</f>
        <v>0</v>
      </c>
      <c r="Q293">
        <f>IFERROR(VLOOKUP($B293,Kraftvärmeprod!$B$1:$AH$479,MATCH(Q$2,Kraftvärmeprod!$B$1:$AG$1,0),FALSE)/1,0)-IFERROR(VLOOKUP($B293,'Slutlig allokering kvv'!$B$2:$AC$462,MATCH(Q$3,'Slutlig allokering kvv'!$B$1:$AJ$1,0),FALSE)/1,0)</f>
        <v>0</v>
      </c>
      <c r="R293">
        <f>IFERROR(VLOOKUP($B293,Kraftvärmeprod!$B$1:$AH$479,MATCH(R$2,Kraftvärmeprod!$B$1:$AG$1,0),FALSE)/1,0)-IFERROR(VLOOKUP($B293,'Slutlig allokering kvv'!$B$2:$AC$462,MATCH(R$3,'Slutlig allokering kvv'!$B$1:$AJ$1,0),FALSE)/1,0)</f>
        <v>0</v>
      </c>
      <c r="S293">
        <f>IFERROR(VLOOKUP($B293,Kraftvärmeprod!$B$1:$AH$479,MATCH(S$2,Kraftvärmeprod!$B$1:$AG$1,0),FALSE)/1,0)-IFERROR(VLOOKUP($B293,'Slutlig allokering kvv'!$B$2:$AC$462,MATCH(S$3,'Slutlig allokering kvv'!$B$1:$AJ$1,0),FALSE)/1,0)</f>
        <v>0</v>
      </c>
      <c r="T293">
        <f>IFERROR(VLOOKUP($B293,Kraftvärmeprod!$B$1:$AH$479,MATCH(T$2,Kraftvärmeprod!$B$1:$AG$1,0),FALSE)/1,0)-IFERROR(VLOOKUP($B293,'Slutlig allokering kvv'!$B$2:$AC$462,MATCH(T$3,'Slutlig allokering kvv'!$B$1:$AJ$1,0),FALSE)/1,0)</f>
        <v>0</v>
      </c>
      <c r="U293">
        <f>IFERROR(VLOOKUP($B293,Kraftvärmeprod!$B$1:$AH$479,MATCH(U$2,Kraftvärmeprod!$B$1:$AG$1,0),FALSE)/1,0)-IFERROR(VLOOKUP($B293,'Slutlig allokering kvv'!$B$2:$AC$462,MATCH(U$3,'Slutlig allokering kvv'!$B$1:$AJ$1,0),FALSE)/1,0)</f>
        <v>0</v>
      </c>
      <c r="V293">
        <f>IFERROR(VLOOKUP($B293,Kraftvärmeprod!$B$1:$AH$479,MATCH(V$2,Kraftvärmeprod!$B$1:$AG$1,0),FALSE)/1,0)-IFERROR(VLOOKUP($B293,'Slutlig allokering kvv'!$B$2:$AC$462,MATCH(V$3,'Slutlig allokering kvv'!$B$1:$AJ$1,0),FALSE)/1,0)</f>
        <v>0</v>
      </c>
      <c r="W293">
        <f>IFERROR(VLOOKUP($B293,Kraftvärmeprod!$B$1:$AH$479,MATCH(W$2,Kraftvärmeprod!$B$1:$AG$1,0),FALSE)/1,0)-IFERROR(VLOOKUP($B293,'Slutlig allokering kvv'!$B$2:$AC$462,MATCH(W$3,'Slutlig allokering kvv'!$B$1:$AJ$1,0),FALSE)/1,0)</f>
        <v>0</v>
      </c>
      <c r="X293">
        <f>IFERROR(VLOOKUP($B293,Kraftvärmeprod!$B$1:$AH$479,MATCH(X$2,Kraftvärmeprod!$B$1:$AG$1,0),FALSE)/1,0)-IFERROR(VLOOKUP($B293,'Slutlig allokering kvv'!$B$2:$AC$462,MATCH(X$3,'Slutlig allokering kvv'!$B$1:$AJ$1,0),FALSE)/1,0)</f>
        <v>0</v>
      </c>
      <c r="Y293">
        <f>IFERROR(VLOOKUP($B293,Kraftvärmeprod!$B$1:$AH$479,MATCH(Y$2,Kraftvärmeprod!$B$1:$AG$1,0),FALSE)/1,0)-IFERROR(VLOOKUP($B293,'Slutlig allokering kvv'!$B$2:$AC$462,MATCH(Y$3,'Slutlig allokering kvv'!$B$1:$AJ$1,0),FALSE)/1,0)</f>
        <v>0</v>
      </c>
      <c r="Z293">
        <f>IFERROR(VLOOKUP($B293,Kraftvärmeprod!$B$1:$AH$479,MATCH(Z$2,Kraftvärmeprod!$B$1:$AG$1,0),FALSE)/1,0)-IFERROR(VLOOKUP($B293,'Slutlig allokering kvv'!$B$2:$AC$462,MATCH(Z$3,'Slutlig allokering kvv'!$B$1:$AJ$1,0),FALSE)/1,0)</f>
        <v>0</v>
      </c>
      <c r="AA293">
        <f>IFERROR(VLOOKUP($B293,Kraftvärmeprod!$B$1:$AH$479,MATCH(AA$2,Kraftvärmeprod!$B$1:$AG$1,0),FALSE)/1,0)-IFERROR(VLOOKUP($B293,'Slutlig allokering kvv'!$B$2:$AC$462,MATCH(AA$3,'Slutlig allokering kvv'!$B$1:$AJ$1,0),FALSE)/1,0)</f>
        <v>0</v>
      </c>
      <c r="AB293">
        <f>IFERROR(VLOOKUP($B293,Kraftvärmeprod!$B$1:$AH$479,MATCH(AB$2,Kraftvärmeprod!$B$1:$AG$1,0),FALSE)/1,0)-IFERROR(VLOOKUP($B293,'Slutlig allokering kvv'!$B$2:$AC$462,MATCH(AB$3,'Slutlig allokering kvv'!$B$1:$AJ$1,0),FALSE)/1,0)</f>
        <v>0</v>
      </c>
      <c r="AE293">
        <f t="shared" si="8"/>
        <v>0</v>
      </c>
      <c r="AG293">
        <f>IFERROR(VLOOKUP(B293,'Slutlig allokering kvv'!$B$2:$AJ$462,MATCH("Summa justerad allokerad tillförd energi (utan hjälpel och rökgaskondensering):",'Slutlig allokering kvv'!$B$1:$AK$1,0),FALSE)/1,"")</f>
        <v>0</v>
      </c>
      <c r="AI293" s="23" t="str">
        <f>IFERROR(1-VLOOKUP(B293,'Slutlig allokering kvv'!$B$2:$AJ$462,MATCH("Andel av bränsle i kvv som allokerats till värme, exklusive rökgaskondensering och hjälpel",'Slutlig allokering kvv'!$B$1:$AK$1,0),FALSE),"")</f>
        <v/>
      </c>
      <c r="AK293" s="23" t="str">
        <f t="shared" si="9"/>
        <v/>
      </c>
    </row>
    <row r="294" spans="1:37" x14ac:dyDescent="0.25">
      <c r="A294" s="2" t="s">
        <v>413</v>
      </c>
      <c r="B294" s="2" t="s">
        <v>414</v>
      </c>
      <c r="C294" s="2">
        <f>IFERROR(VLOOKUP($B294,Kraftvärmeprod!$B$1:$AH$479,MATCH(C$3,Kraftvärmeprod!$B$1:$AG$1,0),FALSE)/1,"")</f>
        <v>1098.7</v>
      </c>
      <c r="D294" s="2">
        <f>IFERROR(VLOOKUP($B294,Kraftvärmeprod!$B$1:$AH$479,MATCH(D$3,Kraftvärmeprod!$B$1:$AG$1,0),FALSE)/1,"")</f>
        <v>570</v>
      </c>
      <c r="E294">
        <f>IFERROR(VLOOKUP($B294,Kraftvärmeprod!$B$1:$AH$479,MATCH(E$2,Kraftvärmeprod!$B$1:$AG$1,0),FALSE)/1,0)-IFERROR(VLOOKUP($B294,'Slutlig allokering kvv'!$B$2:$AC$462,MATCH(E$3,'Slutlig allokering kvv'!$B$1:$AJ$1,0),FALSE)/1,0)</f>
        <v>0</v>
      </c>
      <c r="F294">
        <f>IFERROR(VLOOKUP($B294,Kraftvärmeprod!$B$1:$AH$479,MATCH(F$2,Kraftvärmeprod!$B$1:$AG$1,0),FALSE)/1,0)-IFERROR(VLOOKUP($B294,'Slutlig allokering kvv'!$B$2:$AC$462,MATCH(F$3,'Slutlig allokering kvv'!$B$1:$AJ$1,0),FALSE)/1,0)</f>
        <v>0</v>
      </c>
      <c r="G294">
        <f>IFERROR(VLOOKUP($B294,Kraftvärmeprod!$B$1:$AH$479,MATCH(G$2,Kraftvärmeprod!$B$1:$AG$1,0),FALSE)/1,0)-IFERROR(VLOOKUP($B294,'Slutlig allokering kvv'!$B$2:$AC$462,MATCH(G$3,'Slutlig allokering kvv'!$B$1:$AJ$1,0),FALSE)/1,0)</f>
        <v>126.32509999999999</v>
      </c>
      <c r="H294">
        <f>IFERROR(VLOOKUP($B294,Kraftvärmeprod!$B$1:$AH$479,MATCH(H$2,Kraftvärmeprod!$B$1:$AG$1,0),FALSE)/1,0)-IFERROR(VLOOKUP($B294,'Slutlig allokering kvv'!$B$2:$AC$462,MATCH(H$3,'Slutlig allokering kvv'!$B$1:$AJ$1,0),FALSE)/1,0)</f>
        <v>0</v>
      </c>
      <c r="I294">
        <f>IFERROR(VLOOKUP($B294,Kraftvärmeprod!$B$1:$AH$479,MATCH(I$2,Kraftvärmeprod!$B$1:$AG$1,0),FALSE)/1,0)-IFERROR(VLOOKUP($B294,'Slutlig allokering kvv'!$B$2:$AC$462,MATCH(I$3,'Slutlig allokering kvv'!$B$1:$AJ$1,0),FALSE)/1,0)</f>
        <v>1.9509000000000001</v>
      </c>
      <c r="J294">
        <f>IFERROR(VLOOKUP($B294,Kraftvärmeprod!$B$1:$AH$479,MATCH(J$2,Kraftvärmeprod!$B$1:$AG$1,0),FALSE)/1,0)-IFERROR(VLOOKUP($B294,'Slutlig allokering kvv'!$B$2:$AC$462,MATCH(J$3,'Slutlig allokering kvv'!$B$1:$AJ$1,0),FALSE)/1,0)</f>
        <v>0</v>
      </c>
      <c r="K294">
        <f>IFERROR(VLOOKUP($B294,Kraftvärmeprod!$B$1:$AH$479,MATCH(K$2,Kraftvärmeprod!$B$1:$AG$1,0),FALSE)/1,0)-IFERROR(VLOOKUP($B294,'Slutlig allokering kvv'!$B$2:$AC$462,MATCH(K$3,'Slutlig allokering kvv'!$B$1:$AJ$1,0),FALSE)/1,0)</f>
        <v>0</v>
      </c>
      <c r="L294">
        <f>IFERROR(VLOOKUP($B294,Kraftvärmeprod!$B$1:$AH$479,MATCH(L$2,Kraftvärmeprod!$B$1:$AG$1,0),FALSE)/1,0)-IFERROR(VLOOKUP($B294,'Slutlig allokering kvv'!$B$2:$AC$462,MATCH(L$3,'Slutlig allokering kvv'!$B$1:$AJ$1,0),FALSE)/1,0)</f>
        <v>167.023</v>
      </c>
      <c r="M294" s="40">
        <f>IFERROR(VLOOKUP($B294,Miljö!$B$1:$S$477,MATCH(M$2,Miljö!$B$1:$X$1,0),FALSE)/1,0)-IFERROR(VLOOKUP($B294,'Slutlig allokering kvv'!$B$2:$AC$462,MATCH(M$3,'Slutlig allokering kvv'!$B$1:$AJ$1,0),FALSE)/1,0)</f>
        <v>35.258099999999999</v>
      </c>
      <c r="N294">
        <f>IFERROR(VLOOKUP($B294,Kraftvärmeprod!$B$1:$AH$479,MATCH(N$2,Kraftvärmeprod!$B$1:$AG$1,0),FALSE)/1,0)-IFERROR(VLOOKUP($B294,'Slutlig allokering kvv'!$B$2:$AC$462,MATCH(N$3,'Slutlig allokering kvv'!$B$1:$AJ$1,0),FALSE)/1,0)</f>
        <v>0</v>
      </c>
      <c r="O294">
        <f>IFERROR(VLOOKUP($B294,Kraftvärmeprod!$B$1:$AH$479,MATCH(O$2,Kraftvärmeprod!$B$1:$AG$1,0),FALSE)/1,0)-IFERROR(VLOOKUP($B294,'Slutlig allokering kvv'!$B$2:$AC$462,MATCH(O$3,'Slutlig allokering kvv'!$B$1:$AJ$1,0),FALSE)/1,0)</f>
        <v>480.42699999999996</v>
      </c>
      <c r="P294">
        <f>IFERROR(VLOOKUP($B294,Kraftvärmeprod!$B$1:$AH$479,MATCH(P$2,Kraftvärmeprod!$B$1:$AG$1,0),FALSE)/1,0)-IFERROR(VLOOKUP($B294,'Slutlig allokering kvv'!$B$2:$AC$462,MATCH(P$3,'Slutlig allokering kvv'!$B$1:$AJ$1,0),FALSE)/1,0)</f>
        <v>0</v>
      </c>
      <c r="Q294">
        <f>IFERROR(VLOOKUP($B294,Kraftvärmeprod!$B$1:$AH$479,MATCH(Q$2,Kraftvärmeprod!$B$1:$AG$1,0),FALSE)/1,0)-IFERROR(VLOOKUP($B294,'Slutlig allokering kvv'!$B$2:$AC$462,MATCH(Q$3,'Slutlig allokering kvv'!$B$1:$AJ$1,0),FALSE)/1,0)</f>
        <v>213.01499999999999</v>
      </c>
      <c r="R294">
        <f>IFERROR(VLOOKUP($B294,Kraftvärmeprod!$B$1:$AH$479,MATCH(R$2,Kraftvärmeprod!$B$1:$AG$1,0),FALSE)/1,0)-IFERROR(VLOOKUP($B294,'Slutlig allokering kvv'!$B$2:$AC$462,MATCH(R$3,'Slutlig allokering kvv'!$B$1:$AJ$1,0),FALSE)/1,0)</f>
        <v>86.288000000000011</v>
      </c>
      <c r="S294">
        <f>IFERROR(VLOOKUP($B294,Kraftvärmeprod!$B$1:$AH$479,MATCH(S$2,Kraftvärmeprod!$B$1:$AG$1,0),FALSE)/1,0)-IFERROR(VLOOKUP($B294,'Slutlig allokering kvv'!$B$2:$AC$462,MATCH(S$3,'Slutlig allokering kvv'!$B$1:$AJ$1,0),FALSE)/1,0)</f>
        <v>0</v>
      </c>
      <c r="T294">
        <f>IFERROR(VLOOKUP($B294,Kraftvärmeprod!$B$1:$AH$479,MATCH(T$2,Kraftvärmeprod!$B$1:$AG$1,0),FALSE)/1,0)-IFERROR(VLOOKUP($B294,'Slutlig allokering kvv'!$B$2:$AC$462,MATCH(T$3,'Slutlig allokering kvv'!$B$1:$AJ$1,0),FALSE)/1,0)</f>
        <v>0</v>
      </c>
      <c r="U294">
        <f>IFERROR(VLOOKUP($B294,Kraftvärmeprod!$B$1:$AH$479,MATCH(U$2,Kraftvärmeprod!$B$1:$AG$1,0),FALSE)/1,0)-IFERROR(VLOOKUP($B294,'Slutlig allokering kvv'!$B$2:$AC$462,MATCH(U$3,'Slutlig allokering kvv'!$B$1:$AJ$1,0),FALSE)/1,0)</f>
        <v>35.2166</v>
      </c>
      <c r="V294">
        <f>IFERROR(VLOOKUP($B294,Kraftvärmeprod!$B$1:$AH$479,MATCH(V$2,Kraftvärmeprod!$B$1:$AG$1,0),FALSE)/1,0)-IFERROR(VLOOKUP($B294,'Slutlig allokering kvv'!$B$2:$AC$462,MATCH(V$3,'Slutlig allokering kvv'!$B$1:$AJ$1,0),FALSE)/1,0)</f>
        <v>3.4489899999999997E-2</v>
      </c>
      <c r="W294">
        <f>IFERROR(VLOOKUP($B294,Kraftvärmeprod!$B$1:$AH$479,MATCH(W$2,Kraftvärmeprod!$B$1:$AG$1,0),FALSE)/1,0)-IFERROR(VLOOKUP($B294,'Slutlig allokering kvv'!$B$2:$AC$462,MATCH(W$3,'Slutlig allokering kvv'!$B$1:$AJ$1,0),FALSE)/1,0)</f>
        <v>0</v>
      </c>
      <c r="X294">
        <f>IFERROR(VLOOKUP($B294,Kraftvärmeprod!$B$1:$AH$479,MATCH(X$2,Kraftvärmeprod!$B$1:$AG$1,0),FALSE)/1,0)-IFERROR(VLOOKUP($B294,'Slutlig allokering kvv'!$B$2:$AC$462,MATCH(X$3,'Slutlig allokering kvv'!$B$1:$AJ$1,0),FALSE)/1,0)</f>
        <v>0</v>
      </c>
      <c r="Y294">
        <f>IFERROR(VLOOKUP($B294,Kraftvärmeprod!$B$1:$AH$479,MATCH(Y$2,Kraftvärmeprod!$B$1:$AG$1,0),FALSE)/1,0)-IFERROR(VLOOKUP($B294,'Slutlig allokering kvv'!$B$2:$AC$462,MATCH(Y$3,'Slutlig allokering kvv'!$B$1:$AJ$1,0),FALSE)/1,0)</f>
        <v>0</v>
      </c>
      <c r="Z294">
        <f>IFERROR(VLOOKUP($B294,Kraftvärmeprod!$B$1:$AH$479,MATCH(Z$2,Kraftvärmeprod!$B$1:$AG$1,0),FALSE)/1,0)-IFERROR(VLOOKUP($B294,'Slutlig allokering kvv'!$B$2:$AC$462,MATCH(Z$3,'Slutlig allokering kvv'!$B$1:$AJ$1,0),FALSE)/1,0)</f>
        <v>0</v>
      </c>
      <c r="AA294">
        <f>IFERROR(VLOOKUP($B294,Kraftvärmeprod!$B$1:$AH$479,MATCH(AA$2,Kraftvärmeprod!$B$1:$AG$1,0),FALSE)/1,0)-IFERROR(VLOOKUP($B294,'Slutlig allokering kvv'!$B$2:$AC$462,MATCH(AA$3,'Slutlig allokering kvv'!$B$1:$AJ$1,0),FALSE)/1,0)</f>
        <v>0</v>
      </c>
      <c r="AB294">
        <f>IFERROR(VLOOKUP($B294,Kraftvärmeprod!$B$1:$AH$479,MATCH(AB$2,Kraftvärmeprod!$B$1:$AG$1,0),FALSE)/1,0)-IFERROR(VLOOKUP($B294,'Slutlig allokering kvv'!$B$2:$AC$462,MATCH(AB$3,'Slutlig allokering kvv'!$B$1:$AJ$1,0),FALSE)/1,0)</f>
        <v>0</v>
      </c>
      <c r="AE294">
        <f t="shared" si="8"/>
        <v>1110.2800898999999</v>
      </c>
      <c r="AG294">
        <f>IFERROR(VLOOKUP(B294,'Slutlig allokering kvv'!$B$2:$AJ$462,MATCH("Summa justerad allokerad tillförd energi (utan hjälpel och rökgaskondensering):",'Slutlig allokering kvv'!$B$1:$AK$1,0),FALSE)/1,"")</f>
        <v>826.35991010000009</v>
      </c>
      <c r="AI294" s="23">
        <f>IFERROR(1-VLOOKUP(B294,'Slutlig allokering kvv'!$B$2:$AJ$462,MATCH("Andel av bränsle i kvv som allokerats till värme, exklusive rökgaskondensering och hjälpel",'Slutlig allokering kvv'!$B$1:$AK$1,0),FALSE),"")</f>
        <v>0.57330226056468936</v>
      </c>
      <c r="AK294" s="23">
        <f t="shared" si="9"/>
        <v>0.57330226056468936</v>
      </c>
    </row>
    <row r="295" spans="1:37" x14ac:dyDescent="0.25">
      <c r="A295" s="2" t="s">
        <v>415</v>
      </c>
      <c r="B295" s="2" t="s">
        <v>416</v>
      </c>
      <c r="C295" s="2" t="str">
        <f>IFERROR(VLOOKUP($B295,Kraftvärmeprod!$B$1:$AH$479,MATCH(C$3,Kraftvärmeprod!$B$1:$AG$1,0),FALSE)/1,"")</f>
        <v/>
      </c>
      <c r="D295" s="2" t="str">
        <f>IFERROR(VLOOKUP($B295,Kraftvärmeprod!$B$1:$AH$479,MATCH(D$3,Kraftvärmeprod!$B$1:$AG$1,0),FALSE)/1,"")</f>
        <v/>
      </c>
      <c r="E295">
        <f>IFERROR(VLOOKUP($B295,Kraftvärmeprod!$B$1:$AH$479,MATCH(E$2,Kraftvärmeprod!$B$1:$AG$1,0),FALSE)/1,0)-IFERROR(VLOOKUP($B295,'Slutlig allokering kvv'!$B$2:$AC$462,MATCH(E$3,'Slutlig allokering kvv'!$B$1:$AJ$1,0),FALSE)/1,0)</f>
        <v>0</v>
      </c>
      <c r="F295">
        <f>IFERROR(VLOOKUP($B295,Kraftvärmeprod!$B$1:$AH$479,MATCH(F$2,Kraftvärmeprod!$B$1:$AG$1,0),FALSE)/1,0)-IFERROR(VLOOKUP($B295,'Slutlig allokering kvv'!$B$2:$AC$462,MATCH(F$3,'Slutlig allokering kvv'!$B$1:$AJ$1,0),FALSE)/1,0)</f>
        <v>0</v>
      </c>
      <c r="G295">
        <f>IFERROR(VLOOKUP($B295,Kraftvärmeprod!$B$1:$AH$479,MATCH(G$2,Kraftvärmeprod!$B$1:$AG$1,0),FALSE)/1,0)-IFERROR(VLOOKUP($B295,'Slutlig allokering kvv'!$B$2:$AC$462,MATCH(G$3,'Slutlig allokering kvv'!$B$1:$AJ$1,0),FALSE)/1,0)</f>
        <v>0</v>
      </c>
      <c r="H295">
        <f>IFERROR(VLOOKUP($B295,Kraftvärmeprod!$B$1:$AH$479,MATCH(H$2,Kraftvärmeprod!$B$1:$AG$1,0),FALSE)/1,0)-IFERROR(VLOOKUP($B295,'Slutlig allokering kvv'!$B$2:$AC$462,MATCH(H$3,'Slutlig allokering kvv'!$B$1:$AJ$1,0),FALSE)/1,0)</f>
        <v>0</v>
      </c>
      <c r="I295">
        <f>IFERROR(VLOOKUP($B295,Kraftvärmeprod!$B$1:$AH$479,MATCH(I$2,Kraftvärmeprod!$B$1:$AG$1,0),FALSE)/1,0)-IFERROR(VLOOKUP($B295,'Slutlig allokering kvv'!$B$2:$AC$462,MATCH(I$3,'Slutlig allokering kvv'!$B$1:$AJ$1,0),FALSE)/1,0)</f>
        <v>0</v>
      </c>
      <c r="J295">
        <f>IFERROR(VLOOKUP($B295,Kraftvärmeprod!$B$1:$AH$479,MATCH(J$2,Kraftvärmeprod!$B$1:$AG$1,0),FALSE)/1,0)-IFERROR(VLOOKUP($B295,'Slutlig allokering kvv'!$B$2:$AC$462,MATCH(J$3,'Slutlig allokering kvv'!$B$1:$AJ$1,0),FALSE)/1,0)</f>
        <v>0</v>
      </c>
      <c r="K295">
        <f>IFERROR(VLOOKUP($B295,Kraftvärmeprod!$B$1:$AH$479,MATCH(K$2,Kraftvärmeprod!$B$1:$AG$1,0),FALSE)/1,0)-IFERROR(VLOOKUP($B295,'Slutlig allokering kvv'!$B$2:$AC$462,MATCH(K$3,'Slutlig allokering kvv'!$B$1:$AJ$1,0),FALSE)/1,0)</f>
        <v>0</v>
      </c>
      <c r="L295">
        <f>IFERROR(VLOOKUP($B295,Kraftvärmeprod!$B$1:$AH$479,MATCH(L$2,Kraftvärmeprod!$B$1:$AG$1,0),FALSE)/1,0)-IFERROR(VLOOKUP($B295,'Slutlig allokering kvv'!$B$2:$AC$462,MATCH(L$3,'Slutlig allokering kvv'!$B$1:$AJ$1,0),FALSE)/1,0)</f>
        <v>0</v>
      </c>
      <c r="M295" s="40">
        <f>IFERROR(VLOOKUP($B295,Miljö!$B$1:$S$477,MATCH(M$2,Miljö!$B$1:$X$1,0),FALSE)/1,0)-IFERROR(VLOOKUP($B295,'Slutlig allokering kvv'!$B$2:$AC$462,MATCH(M$3,'Slutlig allokering kvv'!$B$1:$AJ$1,0),FALSE)/1,0)</f>
        <v>0</v>
      </c>
      <c r="N295">
        <f>IFERROR(VLOOKUP($B295,Kraftvärmeprod!$B$1:$AH$479,MATCH(N$2,Kraftvärmeprod!$B$1:$AG$1,0),FALSE)/1,0)-IFERROR(VLOOKUP($B295,'Slutlig allokering kvv'!$B$2:$AC$462,MATCH(N$3,'Slutlig allokering kvv'!$B$1:$AJ$1,0),FALSE)/1,0)</f>
        <v>0</v>
      </c>
      <c r="O295">
        <f>IFERROR(VLOOKUP($B295,Kraftvärmeprod!$B$1:$AH$479,MATCH(O$2,Kraftvärmeprod!$B$1:$AG$1,0),FALSE)/1,0)-IFERROR(VLOOKUP($B295,'Slutlig allokering kvv'!$B$2:$AC$462,MATCH(O$3,'Slutlig allokering kvv'!$B$1:$AJ$1,0),FALSE)/1,0)</f>
        <v>0</v>
      </c>
      <c r="P295">
        <f>IFERROR(VLOOKUP($B295,Kraftvärmeprod!$B$1:$AH$479,MATCH(P$2,Kraftvärmeprod!$B$1:$AG$1,0),FALSE)/1,0)-IFERROR(VLOOKUP($B295,'Slutlig allokering kvv'!$B$2:$AC$462,MATCH(P$3,'Slutlig allokering kvv'!$B$1:$AJ$1,0),FALSE)/1,0)</f>
        <v>0</v>
      </c>
      <c r="Q295">
        <f>IFERROR(VLOOKUP($B295,Kraftvärmeprod!$B$1:$AH$479,MATCH(Q$2,Kraftvärmeprod!$B$1:$AG$1,0),FALSE)/1,0)-IFERROR(VLOOKUP($B295,'Slutlig allokering kvv'!$B$2:$AC$462,MATCH(Q$3,'Slutlig allokering kvv'!$B$1:$AJ$1,0),FALSE)/1,0)</f>
        <v>0</v>
      </c>
      <c r="R295">
        <f>IFERROR(VLOOKUP($B295,Kraftvärmeprod!$B$1:$AH$479,MATCH(R$2,Kraftvärmeprod!$B$1:$AG$1,0),FALSE)/1,0)-IFERROR(VLOOKUP($B295,'Slutlig allokering kvv'!$B$2:$AC$462,MATCH(R$3,'Slutlig allokering kvv'!$B$1:$AJ$1,0),FALSE)/1,0)</f>
        <v>0</v>
      </c>
      <c r="S295">
        <f>IFERROR(VLOOKUP($B295,Kraftvärmeprod!$B$1:$AH$479,MATCH(S$2,Kraftvärmeprod!$B$1:$AG$1,0),FALSE)/1,0)-IFERROR(VLOOKUP($B295,'Slutlig allokering kvv'!$B$2:$AC$462,MATCH(S$3,'Slutlig allokering kvv'!$B$1:$AJ$1,0),FALSE)/1,0)</f>
        <v>0</v>
      </c>
      <c r="T295">
        <f>IFERROR(VLOOKUP($B295,Kraftvärmeprod!$B$1:$AH$479,MATCH(T$2,Kraftvärmeprod!$B$1:$AG$1,0),FALSE)/1,0)-IFERROR(VLOOKUP($B295,'Slutlig allokering kvv'!$B$2:$AC$462,MATCH(T$3,'Slutlig allokering kvv'!$B$1:$AJ$1,0),FALSE)/1,0)</f>
        <v>0</v>
      </c>
      <c r="U295">
        <f>IFERROR(VLOOKUP($B295,Kraftvärmeprod!$B$1:$AH$479,MATCH(U$2,Kraftvärmeprod!$B$1:$AG$1,0),FALSE)/1,0)-IFERROR(VLOOKUP($B295,'Slutlig allokering kvv'!$B$2:$AC$462,MATCH(U$3,'Slutlig allokering kvv'!$B$1:$AJ$1,0),FALSE)/1,0)</f>
        <v>0</v>
      </c>
      <c r="V295">
        <f>IFERROR(VLOOKUP($B295,Kraftvärmeprod!$B$1:$AH$479,MATCH(V$2,Kraftvärmeprod!$B$1:$AG$1,0),FALSE)/1,0)-IFERROR(VLOOKUP($B295,'Slutlig allokering kvv'!$B$2:$AC$462,MATCH(V$3,'Slutlig allokering kvv'!$B$1:$AJ$1,0),FALSE)/1,0)</f>
        <v>0</v>
      </c>
      <c r="W295">
        <f>IFERROR(VLOOKUP($B295,Kraftvärmeprod!$B$1:$AH$479,MATCH(W$2,Kraftvärmeprod!$B$1:$AG$1,0),FALSE)/1,0)-IFERROR(VLOOKUP($B295,'Slutlig allokering kvv'!$B$2:$AC$462,MATCH(W$3,'Slutlig allokering kvv'!$B$1:$AJ$1,0),FALSE)/1,0)</f>
        <v>0</v>
      </c>
      <c r="X295">
        <f>IFERROR(VLOOKUP($B295,Kraftvärmeprod!$B$1:$AH$479,MATCH(X$2,Kraftvärmeprod!$B$1:$AG$1,0),FALSE)/1,0)-IFERROR(VLOOKUP($B295,'Slutlig allokering kvv'!$B$2:$AC$462,MATCH(X$3,'Slutlig allokering kvv'!$B$1:$AJ$1,0),FALSE)/1,0)</f>
        <v>0</v>
      </c>
      <c r="Y295">
        <f>IFERROR(VLOOKUP($B295,Kraftvärmeprod!$B$1:$AH$479,MATCH(Y$2,Kraftvärmeprod!$B$1:$AG$1,0),FALSE)/1,0)-IFERROR(VLOOKUP($B295,'Slutlig allokering kvv'!$B$2:$AC$462,MATCH(Y$3,'Slutlig allokering kvv'!$B$1:$AJ$1,0),FALSE)/1,0)</f>
        <v>0</v>
      </c>
      <c r="Z295">
        <f>IFERROR(VLOOKUP($B295,Kraftvärmeprod!$B$1:$AH$479,MATCH(Z$2,Kraftvärmeprod!$B$1:$AG$1,0),FALSE)/1,0)-IFERROR(VLOOKUP($B295,'Slutlig allokering kvv'!$B$2:$AC$462,MATCH(Z$3,'Slutlig allokering kvv'!$B$1:$AJ$1,0),FALSE)/1,0)</f>
        <v>0</v>
      </c>
      <c r="AA295">
        <f>IFERROR(VLOOKUP($B295,Kraftvärmeprod!$B$1:$AH$479,MATCH(AA$2,Kraftvärmeprod!$B$1:$AG$1,0),FALSE)/1,0)-IFERROR(VLOOKUP($B295,'Slutlig allokering kvv'!$B$2:$AC$462,MATCH(AA$3,'Slutlig allokering kvv'!$B$1:$AJ$1,0),FALSE)/1,0)</f>
        <v>0</v>
      </c>
      <c r="AB295">
        <f>IFERROR(VLOOKUP($B295,Kraftvärmeprod!$B$1:$AH$479,MATCH(AB$2,Kraftvärmeprod!$B$1:$AG$1,0),FALSE)/1,0)-IFERROR(VLOOKUP($B295,'Slutlig allokering kvv'!$B$2:$AC$462,MATCH(AB$3,'Slutlig allokering kvv'!$B$1:$AJ$1,0),FALSE)/1,0)</f>
        <v>0</v>
      </c>
      <c r="AE295">
        <f t="shared" si="8"/>
        <v>0</v>
      </c>
      <c r="AG295">
        <f>IFERROR(VLOOKUP(B295,'Slutlig allokering kvv'!$B$2:$AJ$462,MATCH("Summa justerad allokerad tillförd energi (utan hjälpel och rökgaskondensering):",'Slutlig allokering kvv'!$B$1:$AK$1,0),FALSE)/1,"")</f>
        <v>0</v>
      </c>
      <c r="AI295" s="23" t="str">
        <f>IFERROR(1-VLOOKUP(B295,'Slutlig allokering kvv'!$B$2:$AJ$462,MATCH("Andel av bränsle i kvv som allokerats till värme, exklusive rökgaskondensering och hjälpel",'Slutlig allokering kvv'!$B$1:$AK$1,0),FALSE),"")</f>
        <v/>
      </c>
      <c r="AK295" s="23" t="str">
        <f t="shared" si="9"/>
        <v/>
      </c>
    </row>
    <row r="296" spans="1:37" x14ac:dyDescent="0.25">
      <c r="A296" s="2" t="s">
        <v>415</v>
      </c>
      <c r="B296" s="2" t="s">
        <v>417</v>
      </c>
      <c r="C296" s="2" t="str">
        <f>IFERROR(VLOOKUP($B296,Kraftvärmeprod!$B$1:$AH$479,MATCH(C$3,Kraftvärmeprod!$B$1:$AG$1,0),FALSE)/1,"")</f>
        <v/>
      </c>
      <c r="D296" s="2" t="str">
        <f>IFERROR(VLOOKUP($B296,Kraftvärmeprod!$B$1:$AH$479,MATCH(D$3,Kraftvärmeprod!$B$1:$AG$1,0),FALSE)/1,"")</f>
        <v/>
      </c>
      <c r="E296">
        <f>IFERROR(VLOOKUP($B296,Kraftvärmeprod!$B$1:$AH$479,MATCH(E$2,Kraftvärmeprod!$B$1:$AG$1,0),FALSE)/1,0)-IFERROR(VLOOKUP($B296,'Slutlig allokering kvv'!$B$2:$AC$462,MATCH(E$3,'Slutlig allokering kvv'!$B$1:$AJ$1,0),FALSE)/1,0)</f>
        <v>0</v>
      </c>
      <c r="F296">
        <f>IFERROR(VLOOKUP($B296,Kraftvärmeprod!$B$1:$AH$479,MATCH(F$2,Kraftvärmeprod!$B$1:$AG$1,0),FALSE)/1,0)-IFERROR(VLOOKUP($B296,'Slutlig allokering kvv'!$B$2:$AC$462,MATCH(F$3,'Slutlig allokering kvv'!$B$1:$AJ$1,0),FALSE)/1,0)</f>
        <v>0</v>
      </c>
      <c r="G296">
        <f>IFERROR(VLOOKUP($B296,Kraftvärmeprod!$B$1:$AH$479,MATCH(G$2,Kraftvärmeprod!$B$1:$AG$1,0),FALSE)/1,0)-IFERROR(VLOOKUP($B296,'Slutlig allokering kvv'!$B$2:$AC$462,MATCH(G$3,'Slutlig allokering kvv'!$B$1:$AJ$1,0),FALSE)/1,0)</f>
        <v>0</v>
      </c>
      <c r="H296">
        <f>IFERROR(VLOOKUP($B296,Kraftvärmeprod!$B$1:$AH$479,MATCH(H$2,Kraftvärmeprod!$B$1:$AG$1,0),FALSE)/1,0)-IFERROR(VLOOKUP($B296,'Slutlig allokering kvv'!$B$2:$AC$462,MATCH(H$3,'Slutlig allokering kvv'!$B$1:$AJ$1,0),FALSE)/1,0)</f>
        <v>0</v>
      </c>
      <c r="I296">
        <f>IFERROR(VLOOKUP($B296,Kraftvärmeprod!$B$1:$AH$479,MATCH(I$2,Kraftvärmeprod!$B$1:$AG$1,0),FALSE)/1,0)-IFERROR(VLOOKUP($B296,'Slutlig allokering kvv'!$B$2:$AC$462,MATCH(I$3,'Slutlig allokering kvv'!$B$1:$AJ$1,0),FALSE)/1,0)</f>
        <v>0</v>
      </c>
      <c r="J296">
        <f>IFERROR(VLOOKUP($B296,Kraftvärmeprod!$B$1:$AH$479,MATCH(J$2,Kraftvärmeprod!$B$1:$AG$1,0),FALSE)/1,0)-IFERROR(VLOOKUP($B296,'Slutlig allokering kvv'!$B$2:$AC$462,MATCH(J$3,'Slutlig allokering kvv'!$B$1:$AJ$1,0),FALSE)/1,0)</f>
        <v>0</v>
      </c>
      <c r="K296">
        <f>IFERROR(VLOOKUP($B296,Kraftvärmeprod!$B$1:$AH$479,MATCH(K$2,Kraftvärmeprod!$B$1:$AG$1,0),FALSE)/1,0)-IFERROR(VLOOKUP($B296,'Slutlig allokering kvv'!$B$2:$AC$462,MATCH(K$3,'Slutlig allokering kvv'!$B$1:$AJ$1,0),FALSE)/1,0)</f>
        <v>0</v>
      </c>
      <c r="L296">
        <f>IFERROR(VLOOKUP($B296,Kraftvärmeprod!$B$1:$AH$479,MATCH(L$2,Kraftvärmeprod!$B$1:$AG$1,0),FALSE)/1,0)-IFERROR(VLOOKUP($B296,'Slutlig allokering kvv'!$B$2:$AC$462,MATCH(L$3,'Slutlig allokering kvv'!$B$1:$AJ$1,0),FALSE)/1,0)</f>
        <v>0</v>
      </c>
      <c r="M296" s="40">
        <f>IFERROR(VLOOKUP($B296,Miljö!$B$1:$S$477,MATCH(M$2,Miljö!$B$1:$X$1,0),FALSE)/1,0)-IFERROR(VLOOKUP($B296,'Slutlig allokering kvv'!$B$2:$AC$462,MATCH(M$3,'Slutlig allokering kvv'!$B$1:$AJ$1,0),FALSE)/1,0)</f>
        <v>0</v>
      </c>
      <c r="N296">
        <f>IFERROR(VLOOKUP($B296,Kraftvärmeprod!$B$1:$AH$479,MATCH(N$2,Kraftvärmeprod!$B$1:$AG$1,0),FALSE)/1,0)-IFERROR(VLOOKUP($B296,'Slutlig allokering kvv'!$B$2:$AC$462,MATCH(N$3,'Slutlig allokering kvv'!$B$1:$AJ$1,0),FALSE)/1,0)</f>
        <v>0</v>
      </c>
      <c r="O296">
        <f>IFERROR(VLOOKUP($B296,Kraftvärmeprod!$B$1:$AH$479,MATCH(O$2,Kraftvärmeprod!$B$1:$AG$1,0),FALSE)/1,0)-IFERROR(VLOOKUP($B296,'Slutlig allokering kvv'!$B$2:$AC$462,MATCH(O$3,'Slutlig allokering kvv'!$B$1:$AJ$1,0),FALSE)/1,0)</f>
        <v>0</v>
      </c>
      <c r="P296">
        <f>IFERROR(VLOOKUP($B296,Kraftvärmeprod!$B$1:$AH$479,MATCH(P$2,Kraftvärmeprod!$B$1:$AG$1,0),FALSE)/1,0)-IFERROR(VLOOKUP($B296,'Slutlig allokering kvv'!$B$2:$AC$462,MATCH(P$3,'Slutlig allokering kvv'!$B$1:$AJ$1,0),FALSE)/1,0)</f>
        <v>0</v>
      </c>
      <c r="Q296">
        <f>IFERROR(VLOOKUP($B296,Kraftvärmeprod!$B$1:$AH$479,MATCH(Q$2,Kraftvärmeprod!$B$1:$AG$1,0),FALSE)/1,0)-IFERROR(VLOOKUP($B296,'Slutlig allokering kvv'!$B$2:$AC$462,MATCH(Q$3,'Slutlig allokering kvv'!$B$1:$AJ$1,0),FALSE)/1,0)</f>
        <v>0</v>
      </c>
      <c r="R296">
        <f>IFERROR(VLOOKUP($B296,Kraftvärmeprod!$B$1:$AH$479,MATCH(R$2,Kraftvärmeprod!$B$1:$AG$1,0),FALSE)/1,0)-IFERROR(VLOOKUP($B296,'Slutlig allokering kvv'!$B$2:$AC$462,MATCH(R$3,'Slutlig allokering kvv'!$B$1:$AJ$1,0),FALSE)/1,0)</f>
        <v>0</v>
      </c>
      <c r="S296">
        <f>IFERROR(VLOOKUP($B296,Kraftvärmeprod!$B$1:$AH$479,MATCH(S$2,Kraftvärmeprod!$B$1:$AG$1,0),FALSE)/1,0)-IFERROR(VLOOKUP($B296,'Slutlig allokering kvv'!$B$2:$AC$462,MATCH(S$3,'Slutlig allokering kvv'!$B$1:$AJ$1,0),FALSE)/1,0)</f>
        <v>0</v>
      </c>
      <c r="T296">
        <f>IFERROR(VLOOKUP($B296,Kraftvärmeprod!$B$1:$AH$479,MATCH(T$2,Kraftvärmeprod!$B$1:$AG$1,0),FALSE)/1,0)-IFERROR(VLOOKUP($B296,'Slutlig allokering kvv'!$B$2:$AC$462,MATCH(T$3,'Slutlig allokering kvv'!$B$1:$AJ$1,0),FALSE)/1,0)</f>
        <v>0</v>
      </c>
      <c r="U296">
        <f>IFERROR(VLOOKUP($B296,Kraftvärmeprod!$B$1:$AH$479,MATCH(U$2,Kraftvärmeprod!$B$1:$AG$1,0),FALSE)/1,0)-IFERROR(VLOOKUP($B296,'Slutlig allokering kvv'!$B$2:$AC$462,MATCH(U$3,'Slutlig allokering kvv'!$B$1:$AJ$1,0),FALSE)/1,0)</f>
        <v>0</v>
      </c>
      <c r="V296">
        <f>IFERROR(VLOOKUP($B296,Kraftvärmeprod!$B$1:$AH$479,MATCH(V$2,Kraftvärmeprod!$B$1:$AG$1,0),FALSE)/1,0)-IFERROR(VLOOKUP($B296,'Slutlig allokering kvv'!$B$2:$AC$462,MATCH(V$3,'Slutlig allokering kvv'!$B$1:$AJ$1,0),FALSE)/1,0)</f>
        <v>0</v>
      </c>
      <c r="W296">
        <f>IFERROR(VLOOKUP($B296,Kraftvärmeprod!$B$1:$AH$479,MATCH(W$2,Kraftvärmeprod!$B$1:$AG$1,0),FALSE)/1,0)-IFERROR(VLOOKUP($B296,'Slutlig allokering kvv'!$B$2:$AC$462,MATCH(W$3,'Slutlig allokering kvv'!$B$1:$AJ$1,0),FALSE)/1,0)</f>
        <v>0</v>
      </c>
      <c r="X296">
        <f>IFERROR(VLOOKUP($B296,Kraftvärmeprod!$B$1:$AH$479,MATCH(X$2,Kraftvärmeprod!$B$1:$AG$1,0),FALSE)/1,0)-IFERROR(VLOOKUP($B296,'Slutlig allokering kvv'!$B$2:$AC$462,MATCH(X$3,'Slutlig allokering kvv'!$B$1:$AJ$1,0),FALSE)/1,0)</f>
        <v>0</v>
      </c>
      <c r="Y296">
        <f>IFERROR(VLOOKUP($B296,Kraftvärmeprod!$B$1:$AH$479,MATCH(Y$2,Kraftvärmeprod!$B$1:$AG$1,0),FALSE)/1,0)-IFERROR(VLOOKUP($B296,'Slutlig allokering kvv'!$B$2:$AC$462,MATCH(Y$3,'Slutlig allokering kvv'!$B$1:$AJ$1,0),FALSE)/1,0)</f>
        <v>0</v>
      </c>
      <c r="Z296">
        <f>IFERROR(VLOOKUP($B296,Kraftvärmeprod!$B$1:$AH$479,MATCH(Z$2,Kraftvärmeprod!$B$1:$AG$1,0),FALSE)/1,0)-IFERROR(VLOOKUP($B296,'Slutlig allokering kvv'!$B$2:$AC$462,MATCH(Z$3,'Slutlig allokering kvv'!$B$1:$AJ$1,0),FALSE)/1,0)</f>
        <v>0</v>
      </c>
      <c r="AA296">
        <f>IFERROR(VLOOKUP($B296,Kraftvärmeprod!$B$1:$AH$479,MATCH(AA$2,Kraftvärmeprod!$B$1:$AG$1,0),FALSE)/1,0)-IFERROR(VLOOKUP($B296,'Slutlig allokering kvv'!$B$2:$AC$462,MATCH(AA$3,'Slutlig allokering kvv'!$B$1:$AJ$1,0),FALSE)/1,0)</f>
        <v>0</v>
      </c>
      <c r="AB296">
        <f>IFERROR(VLOOKUP($B296,Kraftvärmeprod!$B$1:$AH$479,MATCH(AB$2,Kraftvärmeprod!$B$1:$AG$1,0),FALSE)/1,0)-IFERROR(VLOOKUP($B296,'Slutlig allokering kvv'!$B$2:$AC$462,MATCH(AB$3,'Slutlig allokering kvv'!$B$1:$AJ$1,0),FALSE)/1,0)</f>
        <v>0</v>
      </c>
      <c r="AE296">
        <f t="shared" si="8"/>
        <v>0</v>
      </c>
      <c r="AG296">
        <f>IFERROR(VLOOKUP(B296,'Slutlig allokering kvv'!$B$2:$AJ$462,MATCH("Summa justerad allokerad tillförd energi (utan hjälpel och rökgaskondensering):",'Slutlig allokering kvv'!$B$1:$AK$1,0),FALSE)/1,"")</f>
        <v>0</v>
      </c>
      <c r="AI296" s="23" t="str">
        <f>IFERROR(1-VLOOKUP(B296,'Slutlig allokering kvv'!$B$2:$AJ$462,MATCH("Andel av bränsle i kvv som allokerats till värme, exklusive rökgaskondensering och hjälpel",'Slutlig allokering kvv'!$B$1:$AK$1,0),FALSE),"")</f>
        <v/>
      </c>
      <c r="AK296" s="23" t="str">
        <f t="shared" si="9"/>
        <v/>
      </c>
    </row>
    <row r="297" spans="1:37" x14ac:dyDescent="0.25">
      <c r="A297" s="2" t="s">
        <v>415</v>
      </c>
      <c r="B297" s="2" t="s">
        <v>418</v>
      </c>
      <c r="C297" s="2" t="str">
        <f>IFERROR(VLOOKUP($B297,Kraftvärmeprod!$B$1:$AH$479,MATCH(C$3,Kraftvärmeprod!$B$1:$AG$1,0),FALSE)/1,"")</f>
        <v/>
      </c>
      <c r="D297" s="2" t="str">
        <f>IFERROR(VLOOKUP($B297,Kraftvärmeprod!$B$1:$AH$479,MATCH(D$3,Kraftvärmeprod!$B$1:$AG$1,0),FALSE)/1,"")</f>
        <v/>
      </c>
      <c r="E297">
        <f>IFERROR(VLOOKUP($B297,Kraftvärmeprod!$B$1:$AH$479,MATCH(E$2,Kraftvärmeprod!$B$1:$AG$1,0),FALSE)/1,0)-IFERROR(VLOOKUP($B297,'Slutlig allokering kvv'!$B$2:$AC$462,MATCH(E$3,'Slutlig allokering kvv'!$B$1:$AJ$1,0),FALSE)/1,0)</f>
        <v>0</v>
      </c>
      <c r="F297">
        <f>IFERROR(VLOOKUP($B297,Kraftvärmeprod!$B$1:$AH$479,MATCH(F$2,Kraftvärmeprod!$B$1:$AG$1,0),FALSE)/1,0)-IFERROR(VLOOKUP($B297,'Slutlig allokering kvv'!$B$2:$AC$462,MATCH(F$3,'Slutlig allokering kvv'!$B$1:$AJ$1,0),FALSE)/1,0)</f>
        <v>0</v>
      </c>
      <c r="G297">
        <f>IFERROR(VLOOKUP($B297,Kraftvärmeprod!$B$1:$AH$479,MATCH(G$2,Kraftvärmeprod!$B$1:$AG$1,0),FALSE)/1,0)-IFERROR(VLOOKUP($B297,'Slutlig allokering kvv'!$B$2:$AC$462,MATCH(G$3,'Slutlig allokering kvv'!$B$1:$AJ$1,0),FALSE)/1,0)</f>
        <v>0</v>
      </c>
      <c r="H297">
        <f>IFERROR(VLOOKUP($B297,Kraftvärmeprod!$B$1:$AH$479,MATCH(H$2,Kraftvärmeprod!$B$1:$AG$1,0),FALSE)/1,0)-IFERROR(VLOOKUP($B297,'Slutlig allokering kvv'!$B$2:$AC$462,MATCH(H$3,'Slutlig allokering kvv'!$B$1:$AJ$1,0),FALSE)/1,0)</f>
        <v>0</v>
      </c>
      <c r="I297">
        <f>IFERROR(VLOOKUP($B297,Kraftvärmeprod!$B$1:$AH$479,MATCH(I$2,Kraftvärmeprod!$B$1:$AG$1,0),FALSE)/1,0)-IFERROR(VLOOKUP($B297,'Slutlig allokering kvv'!$B$2:$AC$462,MATCH(I$3,'Slutlig allokering kvv'!$B$1:$AJ$1,0),FALSE)/1,0)</f>
        <v>0</v>
      </c>
      <c r="J297">
        <f>IFERROR(VLOOKUP($B297,Kraftvärmeprod!$B$1:$AH$479,MATCH(J$2,Kraftvärmeprod!$B$1:$AG$1,0),FALSE)/1,0)-IFERROR(VLOOKUP($B297,'Slutlig allokering kvv'!$B$2:$AC$462,MATCH(J$3,'Slutlig allokering kvv'!$B$1:$AJ$1,0),FALSE)/1,0)</f>
        <v>0</v>
      </c>
      <c r="K297">
        <f>IFERROR(VLOOKUP($B297,Kraftvärmeprod!$B$1:$AH$479,MATCH(K$2,Kraftvärmeprod!$B$1:$AG$1,0),FALSE)/1,0)-IFERROR(VLOOKUP($B297,'Slutlig allokering kvv'!$B$2:$AC$462,MATCH(K$3,'Slutlig allokering kvv'!$B$1:$AJ$1,0),FALSE)/1,0)</f>
        <v>0</v>
      </c>
      <c r="L297">
        <f>IFERROR(VLOOKUP($B297,Kraftvärmeprod!$B$1:$AH$479,MATCH(L$2,Kraftvärmeprod!$B$1:$AG$1,0),FALSE)/1,0)-IFERROR(VLOOKUP($B297,'Slutlig allokering kvv'!$B$2:$AC$462,MATCH(L$3,'Slutlig allokering kvv'!$B$1:$AJ$1,0),FALSE)/1,0)</f>
        <v>0</v>
      </c>
      <c r="M297" s="40">
        <f>IFERROR(VLOOKUP($B297,Miljö!$B$1:$S$477,MATCH(M$2,Miljö!$B$1:$X$1,0),FALSE)/1,0)-IFERROR(VLOOKUP($B297,'Slutlig allokering kvv'!$B$2:$AC$462,MATCH(M$3,'Slutlig allokering kvv'!$B$1:$AJ$1,0),FALSE)/1,0)</f>
        <v>0</v>
      </c>
      <c r="N297">
        <f>IFERROR(VLOOKUP($B297,Kraftvärmeprod!$B$1:$AH$479,MATCH(N$2,Kraftvärmeprod!$B$1:$AG$1,0),FALSE)/1,0)-IFERROR(VLOOKUP($B297,'Slutlig allokering kvv'!$B$2:$AC$462,MATCH(N$3,'Slutlig allokering kvv'!$B$1:$AJ$1,0),FALSE)/1,0)</f>
        <v>0</v>
      </c>
      <c r="O297">
        <f>IFERROR(VLOOKUP($B297,Kraftvärmeprod!$B$1:$AH$479,MATCH(O$2,Kraftvärmeprod!$B$1:$AG$1,0),FALSE)/1,0)-IFERROR(VLOOKUP($B297,'Slutlig allokering kvv'!$B$2:$AC$462,MATCH(O$3,'Slutlig allokering kvv'!$B$1:$AJ$1,0),FALSE)/1,0)</f>
        <v>0</v>
      </c>
      <c r="P297">
        <f>IFERROR(VLOOKUP($B297,Kraftvärmeprod!$B$1:$AH$479,MATCH(P$2,Kraftvärmeprod!$B$1:$AG$1,0),FALSE)/1,0)-IFERROR(VLOOKUP($B297,'Slutlig allokering kvv'!$B$2:$AC$462,MATCH(P$3,'Slutlig allokering kvv'!$B$1:$AJ$1,0),FALSE)/1,0)</f>
        <v>0</v>
      </c>
      <c r="Q297">
        <f>IFERROR(VLOOKUP($B297,Kraftvärmeprod!$B$1:$AH$479,MATCH(Q$2,Kraftvärmeprod!$B$1:$AG$1,0),FALSE)/1,0)-IFERROR(VLOOKUP($B297,'Slutlig allokering kvv'!$B$2:$AC$462,MATCH(Q$3,'Slutlig allokering kvv'!$B$1:$AJ$1,0),FALSE)/1,0)</f>
        <v>0</v>
      </c>
      <c r="R297">
        <f>IFERROR(VLOOKUP($B297,Kraftvärmeprod!$B$1:$AH$479,MATCH(R$2,Kraftvärmeprod!$B$1:$AG$1,0),FALSE)/1,0)-IFERROR(VLOOKUP($B297,'Slutlig allokering kvv'!$B$2:$AC$462,MATCH(R$3,'Slutlig allokering kvv'!$B$1:$AJ$1,0),FALSE)/1,0)</f>
        <v>0</v>
      </c>
      <c r="S297">
        <f>IFERROR(VLOOKUP($B297,Kraftvärmeprod!$B$1:$AH$479,MATCH(S$2,Kraftvärmeprod!$B$1:$AG$1,0),FALSE)/1,0)-IFERROR(VLOOKUP($B297,'Slutlig allokering kvv'!$B$2:$AC$462,MATCH(S$3,'Slutlig allokering kvv'!$B$1:$AJ$1,0),FALSE)/1,0)</f>
        <v>0</v>
      </c>
      <c r="T297">
        <f>IFERROR(VLOOKUP($B297,Kraftvärmeprod!$B$1:$AH$479,MATCH(T$2,Kraftvärmeprod!$B$1:$AG$1,0),FALSE)/1,0)-IFERROR(VLOOKUP($B297,'Slutlig allokering kvv'!$B$2:$AC$462,MATCH(T$3,'Slutlig allokering kvv'!$B$1:$AJ$1,0),FALSE)/1,0)</f>
        <v>0</v>
      </c>
      <c r="U297">
        <f>IFERROR(VLOOKUP($B297,Kraftvärmeprod!$B$1:$AH$479,MATCH(U$2,Kraftvärmeprod!$B$1:$AG$1,0),FALSE)/1,0)-IFERROR(VLOOKUP($B297,'Slutlig allokering kvv'!$B$2:$AC$462,MATCH(U$3,'Slutlig allokering kvv'!$B$1:$AJ$1,0),FALSE)/1,0)</f>
        <v>0</v>
      </c>
      <c r="V297">
        <f>IFERROR(VLOOKUP($B297,Kraftvärmeprod!$B$1:$AH$479,MATCH(V$2,Kraftvärmeprod!$B$1:$AG$1,0),FALSE)/1,0)-IFERROR(VLOOKUP($B297,'Slutlig allokering kvv'!$B$2:$AC$462,MATCH(V$3,'Slutlig allokering kvv'!$B$1:$AJ$1,0),FALSE)/1,0)</f>
        <v>0</v>
      </c>
      <c r="W297">
        <f>IFERROR(VLOOKUP($B297,Kraftvärmeprod!$B$1:$AH$479,MATCH(W$2,Kraftvärmeprod!$B$1:$AG$1,0),FALSE)/1,0)-IFERROR(VLOOKUP($B297,'Slutlig allokering kvv'!$B$2:$AC$462,MATCH(W$3,'Slutlig allokering kvv'!$B$1:$AJ$1,0),FALSE)/1,0)</f>
        <v>0</v>
      </c>
      <c r="X297">
        <f>IFERROR(VLOOKUP($B297,Kraftvärmeprod!$B$1:$AH$479,MATCH(X$2,Kraftvärmeprod!$B$1:$AG$1,0),FALSE)/1,0)-IFERROR(VLOOKUP($B297,'Slutlig allokering kvv'!$B$2:$AC$462,MATCH(X$3,'Slutlig allokering kvv'!$B$1:$AJ$1,0),FALSE)/1,0)</f>
        <v>0</v>
      </c>
      <c r="Y297">
        <f>IFERROR(VLOOKUP($B297,Kraftvärmeprod!$B$1:$AH$479,MATCH(Y$2,Kraftvärmeprod!$B$1:$AG$1,0),FALSE)/1,0)-IFERROR(VLOOKUP($B297,'Slutlig allokering kvv'!$B$2:$AC$462,MATCH(Y$3,'Slutlig allokering kvv'!$B$1:$AJ$1,0),FALSE)/1,0)</f>
        <v>0</v>
      </c>
      <c r="Z297">
        <f>IFERROR(VLOOKUP($B297,Kraftvärmeprod!$B$1:$AH$479,MATCH(Z$2,Kraftvärmeprod!$B$1:$AG$1,0),FALSE)/1,0)-IFERROR(VLOOKUP($B297,'Slutlig allokering kvv'!$B$2:$AC$462,MATCH(Z$3,'Slutlig allokering kvv'!$B$1:$AJ$1,0),FALSE)/1,0)</f>
        <v>0</v>
      </c>
      <c r="AA297">
        <f>IFERROR(VLOOKUP($B297,Kraftvärmeprod!$B$1:$AH$479,MATCH(AA$2,Kraftvärmeprod!$B$1:$AG$1,0),FALSE)/1,0)-IFERROR(VLOOKUP($B297,'Slutlig allokering kvv'!$B$2:$AC$462,MATCH(AA$3,'Slutlig allokering kvv'!$B$1:$AJ$1,0),FALSE)/1,0)</f>
        <v>0</v>
      </c>
      <c r="AB297">
        <f>IFERROR(VLOOKUP($B297,Kraftvärmeprod!$B$1:$AH$479,MATCH(AB$2,Kraftvärmeprod!$B$1:$AG$1,0),FALSE)/1,0)-IFERROR(VLOOKUP($B297,'Slutlig allokering kvv'!$B$2:$AC$462,MATCH(AB$3,'Slutlig allokering kvv'!$B$1:$AJ$1,0),FALSE)/1,0)</f>
        <v>0</v>
      </c>
      <c r="AE297">
        <f t="shared" si="8"/>
        <v>0</v>
      </c>
      <c r="AG297">
        <f>IFERROR(VLOOKUP(B297,'Slutlig allokering kvv'!$B$2:$AJ$462,MATCH("Summa justerad allokerad tillförd energi (utan hjälpel och rökgaskondensering):",'Slutlig allokering kvv'!$B$1:$AK$1,0),FALSE)/1,"")</f>
        <v>0</v>
      </c>
      <c r="AI297" s="23" t="str">
        <f>IFERROR(1-VLOOKUP(B297,'Slutlig allokering kvv'!$B$2:$AJ$462,MATCH("Andel av bränsle i kvv som allokerats till värme, exklusive rökgaskondensering och hjälpel",'Slutlig allokering kvv'!$B$1:$AK$1,0),FALSE),"")</f>
        <v/>
      </c>
      <c r="AK297" s="23" t="str">
        <f t="shared" si="9"/>
        <v/>
      </c>
    </row>
    <row r="298" spans="1:37" x14ac:dyDescent="0.25">
      <c r="A298" s="2" t="s">
        <v>415</v>
      </c>
      <c r="B298" s="2" t="s">
        <v>419</v>
      </c>
      <c r="C298" s="2">
        <f>IFERROR(VLOOKUP($B298,Kraftvärmeprod!$B$1:$AH$479,MATCH(C$3,Kraftvärmeprod!$B$1:$AG$1,0),FALSE)/1,"")</f>
        <v>121.886</v>
      </c>
      <c r="D298" s="2">
        <f>IFERROR(VLOOKUP($B298,Kraftvärmeprod!$B$1:$AH$479,MATCH(D$3,Kraftvärmeprod!$B$1:$AG$1,0),FALSE)/1,"")</f>
        <v>34.762</v>
      </c>
      <c r="E298">
        <f>IFERROR(VLOOKUP($B298,Kraftvärmeprod!$B$1:$AH$479,MATCH(E$2,Kraftvärmeprod!$B$1:$AG$1,0),FALSE)/1,0)-IFERROR(VLOOKUP($B298,'Slutlig allokering kvv'!$B$2:$AC$462,MATCH(E$3,'Slutlig allokering kvv'!$B$1:$AJ$1,0),FALSE)/1,0)</f>
        <v>0</v>
      </c>
      <c r="F298">
        <f>IFERROR(VLOOKUP($B298,Kraftvärmeprod!$B$1:$AH$479,MATCH(F$2,Kraftvärmeprod!$B$1:$AG$1,0),FALSE)/1,0)-IFERROR(VLOOKUP($B298,'Slutlig allokering kvv'!$B$2:$AC$462,MATCH(F$3,'Slutlig allokering kvv'!$B$1:$AJ$1,0),FALSE)/1,0)</f>
        <v>0</v>
      </c>
      <c r="G298">
        <f>IFERROR(VLOOKUP($B298,Kraftvärmeprod!$B$1:$AH$479,MATCH(G$2,Kraftvärmeprod!$B$1:$AG$1,0),FALSE)/1,0)-IFERROR(VLOOKUP($B298,'Slutlig allokering kvv'!$B$2:$AC$462,MATCH(G$3,'Slutlig allokering kvv'!$B$1:$AJ$1,0),FALSE)/1,0)</f>
        <v>0</v>
      </c>
      <c r="H298">
        <f>IFERROR(VLOOKUP($B298,Kraftvärmeprod!$B$1:$AH$479,MATCH(H$2,Kraftvärmeprod!$B$1:$AG$1,0),FALSE)/1,0)-IFERROR(VLOOKUP($B298,'Slutlig allokering kvv'!$B$2:$AC$462,MATCH(H$3,'Slutlig allokering kvv'!$B$1:$AJ$1,0),FALSE)/1,0)</f>
        <v>0</v>
      </c>
      <c r="I298">
        <f>IFERROR(VLOOKUP($B298,Kraftvärmeprod!$B$1:$AH$479,MATCH(I$2,Kraftvärmeprod!$B$1:$AG$1,0),FALSE)/1,0)-IFERROR(VLOOKUP($B298,'Slutlig allokering kvv'!$B$2:$AC$462,MATCH(I$3,'Slutlig allokering kvv'!$B$1:$AJ$1,0),FALSE)/1,0)</f>
        <v>9.4752000000000003E-2</v>
      </c>
      <c r="J298">
        <f>IFERROR(VLOOKUP($B298,Kraftvärmeprod!$B$1:$AH$479,MATCH(J$2,Kraftvärmeprod!$B$1:$AG$1,0),FALSE)/1,0)-IFERROR(VLOOKUP($B298,'Slutlig allokering kvv'!$B$2:$AC$462,MATCH(J$3,'Slutlig allokering kvv'!$B$1:$AJ$1,0),FALSE)/1,0)</f>
        <v>0</v>
      </c>
      <c r="K298">
        <f>IFERROR(VLOOKUP($B298,Kraftvärmeprod!$B$1:$AH$479,MATCH(K$2,Kraftvärmeprod!$B$1:$AG$1,0),FALSE)/1,0)-IFERROR(VLOOKUP($B298,'Slutlig allokering kvv'!$B$2:$AC$462,MATCH(K$3,'Slutlig allokering kvv'!$B$1:$AJ$1,0),FALSE)/1,0)</f>
        <v>0</v>
      </c>
      <c r="L298">
        <f>IFERROR(VLOOKUP($B298,Kraftvärmeprod!$B$1:$AH$479,MATCH(L$2,Kraftvärmeprod!$B$1:$AG$1,0),FALSE)/1,0)-IFERROR(VLOOKUP($B298,'Slutlig allokering kvv'!$B$2:$AC$462,MATCH(L$3,'Slutlig allokering kvv'!$B$1:$AJ$1,0),FALSE)/1,0)</f>
        <v>0</v>
      </c>
      <c r="M298" s="40">
        <f>IFERROR(VLOOKUP($B298,Miljö!$B$1:$S$477,MATCH(M$2,Miljö!$B$1:$X$1,0),FALSE)/1,0)-IFERROR(VLOOKUP($B298,'Slutlig allokering kvv'!$B$2:$AC$462,MATCH(M$3,'Slutlig allokering kvv'!$B$1:$AJ$1,0),FALSE)/1,0)</f>
        <v>2.3522080000000005</v>
      </c>
      <c r="N298">
        <f>IFERROR(VLOOKUP($B298,Kraftvärmeprod!$B$1:$AH$479,MATCH(N$2,Kraftvärmeprod!$B$1:$AG$1,0),FALSE)/1,0)-IFERROR(VLOOKUP($B298,'Slutlig allokering kvv'!$B$2:$AC$462,MATCH(N$3,'Slutlig allokering kvv'!$B$1:$AJ$1,0),FALSE)/1,0)</f>
        <v>0</v>
      </c>
      <c r="O298">
        <f>IFERROR(VLOOKUP($B298,Kraftvärmeprod!$B$1:$AH$479,MATCH(O$2,Kraftvärmeprod!$B$1:$AG$1,0),FALSE)/1,0)-IFERROR(VLOOKUP($B298,'Slutlig allokering kvv'!$B$2:$AC$462,MATCH(O$3,'Slutlig allokering kvv'!$B$1:$AJ$1,0),FALSE)/1,0)</f>
        <v>0</v>
      </c>
      <c r="P298">
        <f>IFERROR(VLOOKUP($B298,Kraftvärmeprod!$B$1:$AH$479,MATCH(P$2,Kraftvärmeprod!$B$1:$AG$1,0),FALSE)/1,0)-IFERROR(VLOOKUP($B298,'Slutlig allokering kvv'!$B$2:$AC$462,MATCH(P$3,'Slutlig allokering kvv'!$B$1:$AJ$1,0),FALSE)/1,0)</f>
        <v>0</v>
      </c>
      <c r="Q298">
        <f>IFERROR(VLOOKUP($B298,Kraftvärmeprod!$B$1:$AH$479,MATCH(Q$2,Kraftvärmeprod!$B$1:$AG$1,0),FALSE)/1,0)-IFERROR(VLOOKUP($B298,'Slutlig allokering kvv'!$B$2:$AC$462,MATCH(Q$3,'Slutlig allokering kvv'!$B$1:$AJ$1,0),FALSE)/1,0)</f>
        <v>0</v>
      </c>
      <c r="R298">
        <f>IFERROR(VLOOKUP($B298,Kraftvärmeprod!$B$1:$AH$479,MATCH(R$2,Kraftvärmeprod!$B$1:$AG$1,0),FALSE)/1,0)-IFERROR(VLOOKUP($B298,'Slutlig allokering kvv'!$B$2:$AC$462,MATCH(R$3,'Slutlig allokering kvv'!$B$1:$AJ$1,0),FALSE)/1,0)</f>
        <v>0</v>
      </c>
      <c r="S298">
        <f>IFERROR(VLOOKUP($B298,Kraftvärmeprod!$B$1:$AH$479,MATCH(S$2,Kraftvärmeprod!$B$1:$AG$1,0),FALSE)/1,0)-IFERROR(VLOOKUP($B298,'Slutlig allokering kvv'!$B$2:$AC$462,MATCH(S$3,'Slutlig allokering kvv'!$B$1:$AJ$1,0),FALSE)/1,0)</f>
        <v>0</v>
      </c>
      <c r="T298">
        <f>IFERROR(VLOOKUP($B298,Kraftvärmeprod!$B$1:$AH$479,MATCH(T$2,Kraftvärmeprod!$B$1:$AG$1,0),FALSE)/1,0)-IFERROR(VLOOKUP($B298,'Slutlig allokering kvv'!$B$2:$AC$462,MATCH(T$3,'Slutlig allokering kvv'!$B$1:$AJ$1,0),FALSE)/1,0)</f>
        <v>0</v>
      </c>
      <c r="U298">
        <f>IFERROR(VLOOKUP($B298,Kraftvärmeprod!$B$1:$AH$479,MATCH(U$2,Kraftvärmeprod!$B$1:$AG$1,0),FALSE)/1,0)-IFERROR(VLOOKUP($B298,'Slutlig allokering kvv'!$B$2:$AC$462,MATCH(U$3,'Slutlig allokering kvv'!$B$1:$AJ$1,0),FALSE)/1,0)</f>
        <v>0</v>
      </c>
      <c r="V298">
        <f>IFERROR(VLOOKUP($B298,Kraftvärmeprod!$B$1:$AH$479,MATCH(V$2,Kraftvärmeprod!$B$1:$AG$1,0),FALSE)/1,0)-IFERROR(VLOOKUP($B298,'Slutlig allokering kvv'!$B$2:$AC$462,MATCH(V$3,'Slutlig allokering kvv'!$B$1:$AJ$1,0),FALSE)/1,0)</f>
        <v>0</v>
      </c>
      <c r="W298">
        <f>IFERROR(VLOOKUP($B298,Kraftvärmeprod!$B$1:$AH$479,MATCH(W$2,Kraftvärmeprod!$B$1:$AG$1,0),FALSE)/1,0)-IFERROR(VLOOKUP($B298,'Slutlig allokering kvv'!$B$2:$AC$462,MATCH(W$3,'Slutlig allokering kvv'!$B$1:$AJ$1,0),FALSE)/1,0)</f>
        <v>0</v>
      </c>
      <c r="X298">
        <f>IFERROR(VLOOKUP($B298,Kraftvärmeprod!$B$1:$AH$479,MATCH(X$2,Kraftvärmeprod!$B$1:$AG$1,0),FALSE)/1,0)-IFERROR(VLOOKUP($B298,'Slutlig allokering kvv'!$B$2:$AC$462,MATCH(X$3,'Slutlig allokering kvv'!$B$1:$AJ$1,0),FALSE)/1,0)</f>
        <v>0</v>
      </c>
      <c r="Y298">
        <f>IFERROR(VLOOKUP($B298,Kraftvärmeprod!$B$1:$AH$479,MATCH(Y$2,Kraftvärmeprod!$B$1:$AG$1,0),FALSE)/1,0)-IFERROR(VLOOKUP($B298,'Slutlig allokering kvv'!$B$2:$AC$462,MATCH(Y$3,'Slutlig allokering kvv'!$B$1:$AJ$1,0),FALSE)/1,0)</f>
        <v>0</v>
      </c>
      <c r="Z298">
        <f>IFERROR(VLOOKUP($B298,Kraftvärmeprod!$B$1:$AH$479,MATCH(Z$2,Kraftvärmeprod!$B$1:$AG$1,0),FALSE)/1,0)-IFERROR(VLOOKUP($B298,'Slutlig allokering kvv'!$B$2:$AC$462,MATCH(Z$3,'Slutlig allokering kvv'!$B$1:$AJ$1,0),FALSE)/1,0)</f>
        <v>0</v>
      </c>
      <c r="AA298">
        <f>IFERROR(VLOOKUP($B298,Kraftvärmeprod!$B$1:$AH$479,MATCH(AA$2,Kraftvärmeprod!$B$1:$AG$1,0),FALSE)/1,0)-IFERROR(VLOOKUP($B298,'Slutlig allokering kvv'!$B$2:$AC$462,MATCH(AA$3,'Slutlig allokering kvv'!$B$1:$AJ$1,0),FALSE)/1,0)</f>
        <v>0</v>
      </c>
      <c r="AB298">
        <f>IFERROR(VLOOKUP($B298,Kraftvärmeprod!$B$1:$AH$479,MATCH(AB$2,Kraftvärmeprod!$B$1:$AG$1,0),FALSE)/1,0)-IFERROR(VLOOKUP($B298,'Slutlig allokering kvv'!$B$2:$AC$462,MATCH(AB$3,'Slutlig allokering kvv'!$B$1:$AJ$1,0),FALSE)/1,0)</f>
        <v>73.5261</v>
      </c>
      <c r="AE298">
        <f t="shared" si="8"/>
        <v>73.620851999999999</v>
      </c>
      <c r="AG298">
        <f>IFERROR(VLOOKUP(B298,'Slutlig allokering kvv'!$B$2:$AJ$462,MATCH("Summa justerad allokerad tillförd energi (utan hjälpel och rökgaskondensering):",'Slutlig allokering kvv'!$B$1:$AK$1,0),FALSE)/1,"")</f>
        <v>99.089147999999994</v>
      </c>
      <c r="AI298" s="23">
        <f>IFERROR(1-VLOOKUP(B298,'Slutlig allokering kvv'!$B$2:$AJ$462,MATCH("Andel av bränsle i kvv som allokerats till värme, exklusive rökgaskondensering och hjälpel",'Slutlig allokering kvv'!$B$1:$AK$1,0),FALSE),"")</f>
        <v>0.42626861212437028</v>
      </c>
      <c r="AK298" s="23">
        <f t="shared" si="9"/>
        <v>0.42626861212437039</v>
      </c>
    </row>
    <row r="299" spans="1:37" x14ac:dyDescent="0.25">
      <c r="A299" s="2" t="s">
        <v>420</v>
      </c>
      <c r="B299" s="2" t="s">
        <v>421</v>
      </c>
      <c r="C299" s="2" t="str">
        <f>IFERROR(VLOOKUP($B299,Kraftvärmeprod!$B$1:$AH$479,MATCH(C$3,Kraftvärmeprod!$B$1:$AG$1,0),FALSE)/1,"")</f>
        <v/>
      </c>
      <c r="D299" s="2" t="str">
        <f>IFERROR(VLOOKUP($B299,Kraftvärmeprod!$B$1:$AH$479,MATCH(D$3,Kraftvärmeprod!$B$1:$AG$1,0),FALSE)/1,"")</f>
        <v/>
      </c>
      <c r="E299">
        <f>IFERROR(VLOOKUP($B299,Kraftvärmeprod!$B$1:$AH$479,MATCH(E$2,Kraftvärmeprod!$B$1:$AG$1,0),FALSE)/1,0)-IFERROR(VLOOKUP($B299,'Slutlig allokering kvv'!$B$2:$AC$462,MATCH(E$3,'Slutlig allokering kvv'!$B$1:$AJ$1,0),FALSE)/1,0)</f>
        <v>0</v>
      </c>
      <c r="F299">
        <f>IFERROR(VLOOKUP($B299,Kraftvärmeprod!$B$1:$AH$479,MATCH(F$2,Kraftvärmeprod!$B$1:$AG$1,0),FALSE)/1,0)-IFERROR(VLOOKUP($B299,'Slutlig allokering kvv'!$B$2:$AC$462,MATCH(F$3,'Slutlig allokering kvv'!$B$1:$AJ$1,0),FALSE)/1,0)</f>
        <v>0</v>
      </c>
      <c r="G299">
        <f>IFERROR(VLOOKUP($B299,Kraftvärmeprod!$B$1:$AH$479,MATCH(G$2,Kraftvärmeprod!$B$1:$AG$1,0),FALSE)/1,0)-IFERROR(VLOOKUP($B299,'Slutlig allokering kvv'!$B$2:$AC$462,MATCH(G$3,'Slutlig allokering kvv'!$B$1:$AJ$1,0),FALSE)/1,0)</f>
        <v>0</v>
      </c>
      <c r="H299">
        <f>IFERROR(VLOOKUP($B299,Kraftvärmeprod!$B$1:$AH$479,MATCH(H$2,Kraftvärmeprod!$B$1:$AG$1,0),FALSE)/1,0)-IFERROR(VLOOKUP($B299,'Slutlig allokering kvv'!$B$2:$AC$462,MATCH(H$3,'Slutlig allokering kvv'!$B$1:$AJ$1,0),FALSE)/1,0)</f>
        <v>0</v>
      </c>
      <c r="I299">
        <f>IFERROR(VLOOKUP($B299,Kraftvärmeprod!$B$1:$AH$479,MATCH(I$2,Kraftvärmeprod!$B$1:$AG$1,0),FALSE)/1,0)-IFERROR(VLOOKUP($B299,'Slutlig allokering kvv'!$B$2:$AC$462,MATCH(I$3,'Slutlig allokering kvv'!$B$1:$AJ$1,0),FALSE)/1,0)</f>
        <v>0</v>
      </c>
      <c r="J299">
        <f>IFERROR(VLOOKUP($B299,Kraftvärmeprod!$B$1:$AH$479,MATCH(J$2,Kraftvärmeprod!$B$1:$AG$1,0),FALSE)/1,0)-IFERROR(VLOOKUP($B299,'Slutlig allokering kvv'!$B$2:$AC$462,MATCH(J$3,'Slutlig allokering kvv'!$B$1:$AJ$1,0),FALSE)/1,0)</f>
        <v>0</v>
      </c>
      <c r="K299">
        <f>IFERROR(VLOOKUP($B299,Kraftvärmeprod!$B$1:$AH$479,MATCH(K$2,Kraftvärmeprod!$B$1:$AG$1,0),FALSE)/1,0)-IFERROR(VLOOKUP($B299,'Slutlig allokering kvv'!$B$2:$AC$462,MATCH(K$3,'Slutlig allokering kvv'!$B$1:$AJ$1,0),FALSE)/1,0)</f>
        <v>0</v>
      </c>
      <c r="L299">
        <f>IFERROR(VLOOKUP($B299,Kraftvärmeprod!$B$1:$AH$479,MATCH(L$2,Kraftvärmeprod!$B$1:$AG$1,0),FALSE)/1,0)-IFERROR(VLOOKUP($B299,'Slutlig allokering kvv'!$B$2:$AC$462,MATCH(L$3,'Slutlig allokering kvv'!$B$1:$AJ$1,0),FALSE)/1,0)</f>
        <v>0</v>
      </c>
      <c r="M299" s="40">
        <f>IFERROR(VLOOKUP($B299,Miljö!$B$1:$S$477,MATCH(M$2,Miljö!$B$1:$X$1,0),FALSE)/1,0)-IFERROR(VLOOKUP($B299,'Slutlig allokering kvv'!$B$2:$AC$462,MATCH(M$3,'Slutlig allokering kvv'!$B$1:$AJ$1,0),FALSE)/1,0)</f>
        <v>0</v>
      </c>
      <c r="N299">
        <f>IFERROR(VLOOKUP($B299,Kraftvärmeprod!$B$1:$AH$479,MATCH(N$2,Kraftvärmeprod!$B$1:$AG$1,0),FALSE)/1,0)-IFERROR(VLOOKUP($B299,'Slutlig allokering kvv'!$B$2:$AC$462,MATCH(N$3,'Slutlig allokering kvv'!$B$1:$AJ$1,0),FALSE)/1,0)</f>
        <v>0</v>
      </c>
      <c r="O299">
        <f>IFERROR(VLOOKUP($B299,Kraftvärmeprod!$B$1:$AH$479,MATCH(O$2,Kraftvärmeprod!$B$1:$AG$1,0),FALSE)/1,0)-IFERROR(VLOOKUP($B299,'Slutlig allokering kvv'!$B$2:$AC$462,MATCH(O$3,'Slutlig allokering kvv'!$B$1:$AJ$1,0),FALSE)/1,0)</f>
        <v>0</v>
      </c>
      <c r="P299">
        <f>IFERROR(VLOOKUP($B299,Kraftvärmeprod!$B$1:$AH$479,MATCH(P$2,Kraftvärmeprod!$B$1:$AG$1,0),FALSE)/1,0)-IFERROR(VLOOKUP($B299,'Slutlig allokering kvv'!$B$2:$AC$462,MATCH(P$3,'Slutlig allokering kvv'!$B$1:$AJ$1,0),FALSE)/1,0)</f>
        <v>0</v>
      </c>
      <c r="Q299">
        <f>IFERROR(VLOOKUP($B299,Kraftvärmeprod!$B$1:$AH$479,MATCH(Q$2,Kraftvärmeprod!$B$1:$AG$1,0),FALSE)/1,0)-IFERROR(VLOOKUP($B299,'Slutlig allokering kvv'!$B$2:$AC$462,MATCH(Q$3,'Slutlig allokering kvv'!$B$1:$AJ$1,0),FALSE)/1,0)</f>
        <v>0</v>
      </c>
      <c r="R299">
        <f>IFERROR(VLOOKUP($B299,Kraftvärmeprod!$B$1:$AH$479,MATCH(R$2,Kraftvärmeprod!$B$1:$AG$1,0),FALSE)/1,0)-IFERROR(VLOOKUP($B299,'Slutlig allokering kvv'!$B$2:$AC$462,MATCH(R$3,'Slutlig allokering kvv'!$B$1:$AJ$1,0),FALSE)/1,0)</f>
        <v>0</v>
      </c>
      <c r="S299">
        <f>IFERROR(VLOOKUP($B299,Kraftvärmeprod!$B$1:$AH$479,MATCH(S$2,Kraftvärmeprod!$B$1:$AG$1,0),FALSE)/1,0)-IFERROR(VLOOKUP($B299,'Slutlig allokering kvv'!$B$2:$AC$462,MATCH(S$3,'Slutlig allokering kvv'!$B$1:$AJ$1,0),FALSE)/1,0)</f>
        <v>0</v>
      </c>
      <c r="T299">
        <f>IFERROR(VLOOKUP($B299,Kraftvärmeprod!$B$1:$AH$479,MATCH(T$2,Kraftvärmeprod!$B$1:$AG$1,0),FALSE)/1,0)-IFERROR(VLOOKUP($B299,'Slutlig allokering kvv'!$B$2:$AC$462,MATCH(T$3,'Slutlig allokering kvv'!$B$1:$AJ$1,0),FALSE)/1,0)</f>
        <v>0</v>
      </c>
      <c r="U299">
        <f>IFERROR(VLOOKUP($B299,Kraftvärmeprod!$B$1:$AH$479,MATCH(U$2,Kraftvärmeprod!$B$1:$AG$1,0),FALSE)/1,0)-IFERROR(VLOOKUP($B299,'Slutlig allokering kvv'!$B$2:$AC$462,MATCH(U$3,'Slutlig allokering kvv'!$B$1:$AJ$1,0),FALSE)/1,0)</f>
        <v>0</v>
      </c>
      <c r="V299">
        <f>IFERROR(VLOOKUP($B299,Kraftvärmeprod!$B$1:$AH$479,MATCH(V$2,Kraftvärmeprod!$B$1:$AG$1,0),FALSE)/1,0)-IFERROR(VLOOKUP($B299,'Slutlig allokering kvv'!$B$2:$AC$462,MATCH(V$3,'Slutlig allokering kvv'!$B$1:$AJ$1,0),FALSE)/1,0)</f>
        <v>0</v>
      </c>
      <c r="W299">
        <f>IFERROR(VLOOKUP($B299,Kraftvärmeprod!$B$1:$AH$479,MATCH(W$2,Kraftvärmeprod!$B$1:$AG$1,0),FALSE)/1,0)-IFERROR(VLOOKUP($B299,'Slutlig allokering kvv'!$B$2:$AC$462,MATCH(W$3,'Slutlig allokering kvv'!$B$1:$AJ$1,0),FALSE)/1,0)</f>
        <v>0</v>
      </c>
      <c r="X299">
        <f>IFERROR(VLOOKUP($B299,Kraftvärmeprod!$B$1:$AH$479,MATCH(X$2,Kraftvärmeprod!$B$1:$AG$1,0),FALSE)/1,0)-IFERROR(VLOOKUP($B299,'Slutlig allokering kvv'!$B$2:$AC$462,MATCH(X$3,'Slutlig allokering kvv'!$B$1:$AJ$1,0),FALSE)/1,0)</f>
        <v>0</v>
      </c>
      <c r="Y299">
        <f>IFERROR(VLOOKUP($B299,Kraftvärmeprod!$B$1:$AH$479,MATCH(Y$2,Kraftvärmeprod!$B$1:$AG$1,0),FALSE)/1,0)-IFERROR(VLOOKUP($B299,'Slutlig allokering kvv'!$B$2:$AC$462,MATCH(Y$3,'Slutlig allokering kvv'!$B$1:$AJ$1,0),FALSE)/1,0)</f>
        <v>0</v>
      </c>
      <c r="Z299">
        <f>IFERROR(VLOOKUP($B299,Kraftvärmeprod!$B$1:$AH$479,MATCH(Z$2,Kraftvärmeprod!$B$1:$AG$1,0),FALSE)/1,0)-IFERROR(VLOOKUP($B299,'Slutlig allokering kvv'!$B$2:$AC$462,MATCH(Z$3,'Slutlig allokering kvv'!$B$1:$AJ$1,0),FALSE)/1,0)</f>
        <v>0</v>
      </c>
      <c r="AA299">
        <f>IFERROR(VLOOKUP($B299,Kraftvärmeprod!$B$1:$AH$479,MATCH(AA$2,Kraftvärmeprod!$B$1:$AG$1,0),FALSE)/1,0)-IFERROR(VLOOKUP($B299,'Slutlig allokering kvv'!$B$2:$AC$462,MATCH(AA$3,'Slutlig allokering kvv'!$B$1:$AJ$1,0),FALSE)/1,0)</f>
        <v>0</v>
      </c>
      <c r="AB299">
        <f>IFERROR(VLOOKUP($B299,Kraftvärmeprod!$B$1:$AH$479,MATCH(AB$2,Kraftvärmeprod!$B$1:$AG$1,0),FALSE)/1,0)-IFERROR(VLOOKUP($B299,'Slutlig allokering kvv'!$B$2:$AC$462,MATCH(AB$3,'Slutlig allokering kvv'!$B$1:$AJ$1,0),FALSE)/1,0)</f>
        <v>0</v>
      </c>
      <c r="AE299">
        <f t="shared" si="8"/>
        <v>0</v>
      </c>
      <c r="AG299">
        <f>IFERROR(VLOOKUP(B299,'Slutlig allokering kvv'!$B$2:$AJ$462,MATCH("Summa justerad allokerad tillförd energi (utan hjälpel och rökgaskondensering):",'Slutlig allokering kvv'!$B$1:$AK$1,0),FALSE)/1,"")</f>
        <v>0</v>
      </c>
      <c r="AI299" s="23" t="str">
        <f>IFERROR(1-VLOOKUP(B299,'Slutlig allokering kvv'!$B$2:$AJ$462,MATCH("Andel av bränsle i kvv som allokerats till värme, exklusive rökgaskondensering och hjälpel",'Slutlig allokering kvv'!$B$1:$AK$1,0),FALSE),"")</f>
        <v/>
      </c>
      <c r="AK299" s="23" t="str">
        <f t="shared" si="9"/>
        <v/>
      </c>
    </row>
    <row r="300" spans="1:37" x14ac:dyDescent="0.25">
      <c r="A300" s="2" t="s">
        <v>422</v>
      </c>
      <c r="B300" s="2" t="s">
        <v>423</v>
      </c>
      <c r="C300" s="2">
        <f>IFERROR(VLOOKUP($B300,Kraftvärmeprod!$B$1:$AH$479,MATCH(C$3,Kraftvärmeprod!$B$1:$AG$1,0),FALSE)/1,"")</f>
        <v>146.613</v>
      </c>
      <c r="D300" s="2">
        <f>IFERROR(VLOOKUP($B300,Kraftvärmeprod!$B$1:$AH$479,MATCH(D$3,Kraftvärmeprod!$B$1:$AG$1,0),FALSE)/1,"")</f>
        <v>26.55</v>
      </c>
      <c r="E300">
        <f>IFERROR(VLOOKUP($B300,Kraftvärmeprod!$B$1:$AH$479,MATCH(E$2,Kraftvärmeprod!$B$1:$AG$1,0),FALSE)/1,0)-IFERROR(VLOOKUP($B300,'Slutlig allokering kvv'!$B$2:$AC$462,MATCH(E$3,'Slutlig allokering kvv'!$B$1:$AJ$1,0),FALSE)/1,0)</f>
        <v>70.131</v>
      </c>
      <c r="F300">
        <f>IFERROR(VLOOKUP($B300,Kraftvärmeprod!$B$1:$AH$479,MATCH(F$2,Kraftvärmeprod!$B$1:$AG$1,0),FALSE)/1,0)-IFERROR(VLOOKUP($B300,'Slutlig allokering kvv'!$B$2:$AC$462,MATCH(F$3,'Slutlig allokering kvv'!$B$1:$AJ$1,0),FALSE)/1,0)</f>
        <v>0</v>
      </c>
      <c r="G300">
        <f>IFERROR(VLOOKUP($B300,Kraftvärmeprod!$B$1:$AH$479,MATCH(G$2,Kraftvärmeprod!$B$1:$AG$1,0),FALSE)/1,0)-IFERROR(VLOOKUP($B300,'Slutlig allokering kvv'!$B$2:$AC$462,MATCH(G$3,'Slutlig allokering kvv'!$B$1:$AJ$1,0),FALSE)/1,0)</f>
        <v>0</v>
      </c>
      <c r="H300">
        <f>IFERROR(VLOOKUP($B300,Kraftvärmeprod!$B$1:$AH$479,MATCH(H$2,Kraftvärmeprod!$B$1:$AG$1,0),FALSE)/1,0)-IFERROR(VLOOKUP($B300,'Slutlig allokering kvv'!$B$2:$AC$462,MATCH(H$3,'Slutlig allokering kvv'!$B$1:$AJ$1,0),FALSE)/1,0)</f>
        <v>0</v>
      </c>
      <c r="I300">
        <f>IFERROR(VLOOKUP($B300,Kraftvärmeprod!$B$1:$AH$479,MATCH(I$2,Kraftvärmeprod!$B$1:$AG$1,0),FALSE)/1,0)-IFERROR(VLOOKUP($B300,'Slutlig allokering kvv'!$B$2:$AC$462,MATCH(I$3,'Slutlig allokering kvv'!$B$1:$AJ$1,0),FALSE)/1,0)</f>
        <v>0</v>
      </c>
      <c r="J300">
        <f>IFERROR(VLOOKUP($B300,Kraftvärmeprod!$B$1:$AH$479,MATCH(J$2,Kraftvärmeprod!$B$1:$AG$1,0),FALSE)/1,0)-IFERROR(VLOOKUP($B300,'Slutlig allokering kvv'!$B$2:$AC$462,MATCH(J$3,'Slutlig allokering kvv'!$B$1:$AJ$1,0),FALSE)/1,0)</f>
        <v>0</v>
      </c>
      <c r="K300">
        <f>IFERROR(VLOOKUP($B300,Kraftvärmeprod!$B$1:$AH$479,MATCH(K$2,Kraftvärmeprod!$B$1:$AG$1,0),FALSE)/1,0)-IFERROR(VLOOKUP($B300,'Slutlig allokering kvv'!$B$2:$AC$462,MATCH(K$3,'Slutlig allokering kvv'!$B$1:$AJ$1,0),FALSE)/1,0)</f>
        <v>0</v>
      </c>
      <c r="L300">
        <f>IFERROR(VLOOKUP($B300,Kraftvärmeprod!$B$1:$AH$479,MATCH(L$2,Kraftvärmeprod!$B$1:$AG$1,0),FALSE)/1,0)-IFERROR(VLOOKUP($B300,'Slutlig allokering kvv'!$B$2:$AC$462,MATCH(L$3,'Slutlig allokering kvv'!$B$1:$AJ$1,0),FALSE)/1,0)</f>
        <v>0</v>
      </c>
      <c r="M300" s="40">
        <f>IFERROR(VLOOKUP($B300,Miljö!$B$1:$S$477,MATCH(M$2,Miljö!$B$1:$X$1,0),FALSE)/1,0)-IFERROR(VLOOKUP($B300,'Slutlig allokering kvv'!$B$2:$AC$462,MATCH(M$3,'Slutlig allokering kvv'!$B$1:$AJ$1,0),FALSE)/1,0)</f>
        <v>2.0605199999999995</v>
      </c>
      <c r="N300">
        <f>IFERROR(VLOOKUP($B300,Kraftvärmeprod!$B$1:$AH$479,MATCH(N$2,Kraftvärmeprod!$B$1:$AG$1,0),FALSE)/1,0)-IFERROR(VLOOKUP($B300,'Slutlig allokering kvv'!$B$2:$AC$462,MATCH(N$3,'Slutlig allokering kvv'!$B$1:$AJ$1,0),FALSE)/1,0)</f>
        <v>0</v>
      </c>
      <c r="O300">
        <f>IFERROR(VLOOKUP($B300,Kraftvärmeprod!$B$1:$AH$479,MATCH(O$2,Kraftvärmeprod!$B$1:$AG$1,0),FALSE)/1,0)-IFERROR(VLOOKUP($B300,'Slutlig allokering kvv'!$B$2:$AC$462,MATCH(O$3,'Slutlig allokering kvv'!$B$1:$AJ$1,0),FALSE)/1,0)</f>
        <v>3.2411399999999997</v>
      </c>
      <c r="P300">
        <f>IFERROR(VLOOKUP($B300,Kraftvärmeprod!$B$1:$AH$479,MATCH(P$2,Kraftvärmeprod!$B$1:$AG$1,0),FALSE)/1,0)-IFERROR(VLOOKUP($B300,'Slutlig allokering kvv'!$B$2:$AC$462,MATCH(P$3,'Slutlig allokering kvv'!$B$1:$AJ$1,0),FALSE)/1,0)</f>
        <v>0</v>
      </c>
      <c r="Q300">
        <f>IFERROR(VLOOKUP($B300,Kraftvärmeprod!$B$1:$AH$479,MATCH(Q$2,Kraftvärmeprod!$B$1:$AG$1,0),FALSE)/1,0)-IFERROR(VLOOKUP($B300,'Slutlig allokering kvv'!$B$2:$AC$462,MATCH(Q$3,'Slutlig allokering kvv'!$B$1:$AJ$1,0),FALSE)/1,0)</f>
        <v>0</v>
      </c>
      <c r="R300">
        <f>IFERROR(VLOOKUP($B300,Kraftvärmeprod!$B$1:$AH$479,MATCH(R$2,Kraftvärmeprod!$B$1:$AG$1,0),FALSE)/1,0)-IFERROR(VLOOKUP($B300,'Slutlig allokering kvv'!$B$2:$AC$462,MATCH(R$3,'Slutlig allokering kvv'!$B$1:$AJ$1,0),FALSE)/1,0)</f>
        <v>0</v>
      </c>
      <c r="S300">
        <f>IFERROR(VLOOKUP($B300,Kraftvärmeprod!$B$1:$AH$479,MATCH(S$2,Kraftvärmeprod!$B$1:$AG$1,0),FALSE)/1,0)-IFERROR(VLOOKUP($B300,'Slutlig allokering kvv'!$B$2:$AC$462,MATCH(S$3,'Slutlig allokering kvv'!$B$1:$AJ$1,0),FALSE)/1,0)</f>
        <v>0</v>
      </c>
      <c r="T300">
        <f>IFERROR(VLOOKUP($B300,Kraftvärmeprod!$B$1:$AH$479,MATCH(T$2,Kraftvärmeprod!$B$1:$AG$1,0),FALSE)/1,0)-IFERROR(VLOOKUP($B300,'Slutlig allokering kvv'!$B$2:$AC$462,MATCH(T$3,'Slutlig allokering kvv'!$B$1:$AJ$1,0),FALSE)/1,0)</f>
        <v>0</v>
      </c>
      <c r="U300">
        <f>IFERROR(VLOOKUP($B300,Kraftvärmeprod!$B$1:$AH$479,MATCH(U$2,Kraftvärmeprod!$B$1:$AG$1,0),FALSE)/1,0)-IFERROR(VLOOKUP($B300,'Slutlig allokering kvv'!$B$2:$AC$462,MATCH(U$3,'Slutlig allokering kvv'!$B$1:$AJ$1,0),FALSE)/1,0)</f>
        <v>4.2234999999999995E-2</v>
      </c>
      <c r="V300">
        <f>IFERROR(VLOOKUP($B300,Kraftvärmeprod!$B$1:$AH$479,MATCH(V$2,Kraftvärmeprod!$B$1:$AG$1,0),FALSE)/1,0)-IFERROR(VLOOKUP($B300,'Slutlig allokering kvv'!$B$2:$AC$462,MATCH(V$3,'Slutlig allokering kvv'!$B$1:$AJ$1,0),FALSE)/1,0)</f>
        <v>0</v>
      </c>
      <c r="W300">
        <f>IFERROR(VLOOKUP($B300,Kraftvärmeprod!$B$1:$AH$479,MATCH(W$2,Kraftvärmeprod!$B$1:$AG$1,0),FALSE)/1,0)-IFERROR(VLOOKUP($B300,'Slutlig allokering kvv'!$B$2:$AC$462,MATCH(W$3,'Slutlig allokering kvv'!$B$1:$AJ$1,0),FALSE)/1,0)</f>
        <v>0</v>
      </c>
      <c r="X300">
        <f>IFERROR(VLOOKUP($B300,Kraftvärmeprod!$B$1:$AH$479,MATCH(X$2,Kraftvärmeprod!$B$1:$AG$1,0),FALSE)/1,0)-IFERROR(VLOOKUP($B300,'Slutlig allokering kvv'!$B$2:$AC$462,MATCH(X$3,'Slutlig allokering kvv'!$B$1:$AJ$1,0),FALSE)/1,0)</f>
        <v>0</v>
      </c>
      <c r="Y300">
        <f>IFERROR(VLOOKUP($B300,Kraftvärmeprod!$B$1:$AH$479,MATCH(Y$2,Kraftvärmeprod!$B$1:$AG$1,0),FALSE)/1,0)-IFERROR(VLOOKUP($B300,'Slutlig allokering kvv'!$B$2:$AC$462,MATCH(Y$3,'Slutlig allokering kvv'!$B$1:$AJ$1,0),FALSE)/1,0)</f>
        <v>0</v>
      </c>
      <c r="Z300">
        <f>IFERROR(VLOOKUP($B300,Kraftvärmeprod!$B$1:$AH$479,MATCH(Z$2,Kraftvärmeprod!$B$1:$AG$1,0),FALSE)/1,0)-IFERROR(VLOOKUP($B300,'Slutlig allokering kvv'!$B$2:$AC$462,MATCH(Z$3,'Slutlig allokering kvv'!$B$1:$AJ$1,0),FALSE)/1,0)</f>
        <v>0</v>
      </c>
      <c r="AA300">
        <f>IFERROR(VLOOKUP($B300,Kraftvärmeprod!$B$1:$AH$479,MATCH(AA$2,Kraftvärmeprod!$B$1:$AG$1,0),FALSE)/1,0)-IFERROR(VLOOKUP($B300,'Slutlig allokering kvv'!$B$2:$AC$462,MATCH(AA$3,'Slutlig allokering kvv'!$B$1:$AJ$1,0),FALSE)/1,0)</f>
        <v>0</v>
      </c>
      <c r="AB300">
        <f>IFERROR(VLOOKUP($B300,Kraftvärmeprod!$B$1:$AH$479,MATCH(AB$2,Kraftvärmeprod!$B$1:$AG$1,0),FALSE)/1,0)-IFERROR(VLOOKUP($B300,'Slutlig allokering kvv'!$B$2:$AC$462,MATCH(AB$3,'Slutlig allokering kvv'!$B$1:$AJ$1,0),FALSE)/1,0)</f>
        <v>0</v>
      </c>
      <c r="AE300">
        <f t="shared" si="8"/>
        <v>73.414375000000007</v>
      </c>
      <c r="AG300">
        <f>IFERROR(VLOOKUP(B300,'Slutlig allokering kvv'!$B$2:$AJ$462,MATCH("Summa justerad allokerad tillförd energi (utan hjälpel och rökgaskondensering):",'Slutlig allokering kvv'!$B$1:$AK$1,0),FALSE)/1,"")</f>
        <v>127.99662500000001</v>
      </c>
      <c r="AI300" s="23">
        <f>IFERROR(1-VLOOKUP(B300,'Slutlig allokering kvv'!$B$2:$AJ$462,MATCH("Andel av bränsle i kvv som allokerats till värme, exklusive rökgaskondensering och hjälpel",'Slutlig allokering kvv'!$B$1:$AK$1,0),FALSE),"")</f>
        <v>0.36450032520567388</v>
      </c>
      <c r="AK300" s="23">
        <f t="shared" si="9"/>
        <v>0.36450032520567399</v>
      </c>
    </row>
    <row r="301" spans="1:37" x14ac:dyDescent="0.25">
      <c r="A301" s="2" t="s">
        <v>422</v>
      </c>
      <c r="B301" s="2" t="s">
        <v>424</v>
      </c>
      <c r="C301" s="2" t="str">
        <f>IFERROR(VLOOKUP($B301,Kraftvärmeprod!$B$1:$AH$479,MATCH(C$3,Kraftvärmeprod!$B$1:$AG$1,0),FALSE)/1,"")</f>
        <v/>
      </c>
      <c r="D301" s="2" t="str">
        <f>IFERROR(VLOOKUP($B301,Kraftvärmeprod!$B$1:$AH$479,MATCH(D$3,Kraftvärmeprod!$B$1:$AG$1,0),FALSE)/1,"")</f>
        <v/>
      </c>
      <c r="E301">
        <f>IFERROR(VLOOKUP($B301,Kraftvärmeprod!$B$1:$AH$479,MATCH(E$2,Kraftvärmeprod!$B$1:$AG$1,0),FALSE)/1,0)-IFERROR(VLOOKUP($B301,'Slutlig allokering kvv'!$B$2:$AC$462,MATCH(E$3,'Slutlig allokering kvv'!$B$1:$AJ$1,0),FALSE)/1,0)</f>
        <v>0</v>
      </c>
      <c r="F301">
        <f>IFERROR(VLOOKUP($B301,Kraftvärmeprod!$B$1:$AH$479,MATCH(F$2,Kraftvärmeprod!$B$1:$AG$1,0),FALSE)/1,0)-IFERROR(VLOOKUP($B301,'Slutlig allokering kvv'!$B$2:$AC$462,MATCH(F$3,'Slutlig allokering kvv'!$B$1:$AJ$1,0),FALSE)/1,0)</f>
        <v>0</v>
      </c>
      <c r="G301">
        <f>IFERROR(VLOOKUP($B301,Kraftvärmeprod!$B$1:$AH$479,MATCH(G$2,Kraftvärmeprod!$B$1:$AG$1,0),FALSE)/1,0)-IFERROR(VLOOKUP($B301,'Slutlig allokering kvv'!$B$2:$AC$462,MATCH(G$3,'Slutlig allokering kvv'!$B$1:$AJ$1,0),FALSE)/1,0)</f>
        <v>0</v>
      </c>
      <c r="H301">
        <f>IFERROR(VLOOKUP($B301,Kraftvärmeprod!$B$1:$AH$479,MATCH(H$2,Kraftvärmeprod!$B$1:$AG$1,0),FALSE)/1,0)-IFERROR(VLOOKUP($B301,'Slutlig allokering kvv'!$B$2:$AC$462,MATCH(H$3,'Slutlig allokering kvv'!$B$1:$AJ$1,0),FALSE)/1,0)</f>
        <v>0</v>
      </c>
      <c r="I301">
        <f>IFERROR(VLOOKUP($B301,Kraftvärmeprod!$B$1:$AH$479,MATCH(I$2,Kraftvärmeprod!$B$1:$AG$1,0),FALSE)/1,0)-IFERROR(VLOOKUP($B301,'Slutlig allokering kvv'!$B$2:$AC$462,MATCH(I$3,'Slutlig allokering kvv'!$B$1:$AJ$1,0),FALSE)/1,0)</f>
        <v>0</v>
      </c>
      <c r="J301">
        <f>IFERROR(VLOOKUP($B301,Kraftvärmeprod!$B$1:$AH$479,MATCH(J$2,Kraftvärmeprod!$B$1:$AG$1,0),FALSE)/1,0)-IFERROR(VLOOKUP($B301,'Slutlig allokering kvv'!$B$2:$AC$462,MATCH(J$3,'Slutlig allokering kvv'!$B$1:$AJ$1,0),FALSE)/1,0)</f>
        <v>0</v>
      </c>
      <c r="K301">
        <f>IFERROR(VLOOKUP($B301,Kraftvärmeprod!$B$1:$AH$479,MATCH(K$2,Kraftvärmeprod!$B$1:$AG$1,0),FALSE)/1,0)-IFERROR(VLOOKUP($B301,'Slutlig allokering kvv'!$B$2:$AC$462,MATCH(K$3,'Slutlig allokering kvv'!$B$1:$AJ$1,0),FALSE)/1,0)</f>
        <v>0</v>
      </c>
      <c r="L301">
        <f>IFERROR(VLOOKUP($B301,Kraftvärmeprod!$B$1:$AH$479,MATCH(L$2,Kraftvärmeprod!$B$1:$AG$1,0),FALSE)/1,0)-IFERROR(VLOOKUP($B301,'Slutlig allokering kvv'!$B$2:$AC$462,MATCH(L$3,'Slutlig allokering kvv'!$B$1:$AJ$1,0),FALSE)/1,0)</f>
        <v>0</v>
      </c>
      <c r="M301" s="40">
        <f>IFERROR(VLOOKUP($B301,Miljö!$B$1:$S$477,MATCH(M$2,Miljö!$B$1:$X$1,0),FALSE)/1,0)-IFERROR(VLOOKUP($B301,'Slutlig allokering kvv'!$B$2:$AC$462,MATCH(M$3,'Slutlig allokering kvv'!$B$1:$AJ$1,0),FALSE)/1,0)</f>
        <v>0</v>
      </c>
      <c r="N301">
        <f>IFERROR(VLOOKUP($B301,Kraftvärmeprod!$B$1:$AH$479,MATCH(N$2,Kraftvärmeprod!$B$1:$AG$1,0),FALSE)/1,0)-IFERROR(VLOOKUP($B301,'Slutlig allokering kvv'!$B$2:$AC$462,MATCH(N$3,'Slutlig allokering kvv'!$B$1:$AJ$1,0),FALSE)/1,0)</f>
        <v>0</v>
      </c>
      <c r="O301">
        <f>IFERROR(VLOOKUP($B301,Kraftvärmeprod!$B$1:$AH$479,MATCH(O$2,Kraftvärmeprod!$B$1:$AG$1,0),FALSE)/1,0)-IFERROR(VLOOKUP($B301,'Slutlig allokering kvv'!$B$2:$AC$462,MATCH(O$3,'Slutlig allokering kvv'!$B$1:$AJ$1,0),FALSE)/1,0)</f>
        <v>0</v>
      </c>
      <c r="P301">
        <f>IFERROR(VLOOKUP($B301,Kraftvärmeprod!$B$1:$AH$479,MATCH(P$2,Kraftvärmeprod!$B$1:$AG$1,0),FALSE)/1,0)-IFERROR(VLOOKUP($B301,'Slutlig allokering kvv'!$B$2:$AC$462,MATCH(P$3,'Slutlig allokering kvv'!$B$1:$AJ$1,0),FALSE)/1,0)</f>
        <v>0</v>
      </c>
      <c r="Q301">
        <f>IFERROR(VLOOKUP($B301,Kraftvärmeprod!$B$1:$AH$479,MATCH(Q$2,Kraftvärmeprod!$B$1:$AG$1,0),FALSE)/1,0)-IFERROR(VLOOKUP($B301,'Slutlig allokering kvv'!$B$2:$AC$462,MATCH(Q$3,'Slutlig allokering kvv'!$B$1:$AJ$1,0),FALSE)/1,0)</f>
        <v>0</v>
      </c>
      <c r="R301">
        <f>IFERROR(VLOOKUP($B301,Kraftvärmeprod!$B$1:$AH$479,MATCH(R$2,Kraftvärmeprod!$B$1:$AG$1,0),FALSE)/1,0)-IFERROR(VLOOKUP($B301,'Slutlig allokering kvv'!$B$2:$AC$462,MATCH(R$3,'Slutlig allokering kvv'!$B$1:$AJ$1,0),FALSE)/1,0)</f>
        <v>0</v>
      </c>
      <c r="S301">
        <f>IFERROR(VLOOKUP($B301,Kraftvärmeprod!$B$1:$AH$479,MATCH(S$2,Kraftvärmeprod!$B$1:$AG$1,0),FALSE)/1,0)-IFERROR(VLOOKUP($B301,'Slutlig allokering kvv'!$B$2:$AC$462,MATCH(S$3,'Slutlig allokering kvv'!$B$1:$AJ$1,0),FALSE)/1,0)</f>
        <v>0</v>
      </c>
      <c r="T301">
        <f>IFERROR(VLOOKUP($B301,Kraftvärmeprod!$B$1:$AH$479,MATCH(T$2,Kraftvärmeprod!$B$1:$AG$1,0),FALSE)/1,0)-IFERROR(VLOOKUP($B301,'Slutlig allokering kvv'!$B$2:$AC$462,MATCH(T$3,'Slutlig allokering kvv'!$B$1:$AJ$1,0),FALSE)/1,0)</f>
        <v>0</v>
      </c>
      <c r="U301">
        <f>IFERROR(VLOOKUP($B301,Kraftvärmeprod!$B$1:$AH$479,MATCH(U$2,Kraftvärmeprod!$B$1:$AG$1,0),FALSE)/1,0)-IFERROR(VLOOKUP($B301,'Slutlig allokering kvv'!$B$2:$AC$462,MATCH(U$3,'Slutlig allokering kvv'!$B$1:$AJ$1,0),FALSE)/1,0)</f>
        <v>0</v>
      </c>
      <c r="V301">
        <f>IFERROR(VLOOKUP($B301,Kraftvärmeprod!$B$1:$AH$479,MATCH(V$2,Kraftvärmeprod!$B$1:$AG$1,0),FALSE)/1,0)-IFERROR(VLOOKUP($B301,'Slutlig allokering kvv'!$B$2:$AC$462,MATCH(V$3,'Slutlig allokering kvv'!$B$1:$AJ$1,0),FALSE)/1,0)</f>
        <v>0</v>
      </c>
      <c r="W301">
        <f>IFERROR(VLOOKUP($B301,Kraftvärmeprod!$B$1:$AH$479,MATCH(W$2,Kraftvärmeprod!$B$1:$AG$1,0),FALSE)/1,0)-IFERROR(VLOOKUP($B301,'Slutlig allokering kvv'!$B$2:$AC$462,MATCH(W$3,'Slutlig allokering kvv'!$B$1:$AJ$1,0),FALSE)/1,0)</f>
        <v>0</v>
      </c>
      <c r="X301">
        <f>IFERROR(VLOOKUP($B301,Kraftvärmeprod!$B$1:$AH$479,MATCH(X$2,Kraftvärmeprod!$B$1:$AG$1,0),FALSE)/1,0)-IFERROR(VLOOKUP($B301,'Slutlig allokering kvv'!$B$2:$AC$462,MATCH(X$3,'Slutlig allokering kvv'!$B$1:$AJ$1,0),FALSE)/1,0)</f>
        <v>0</v>
      </c>
      <c r="Y301">
        <f>IFERROR(VLOOKUP($B301,Kraftvärmeprod!$B$1:$AH$479,MATCH(Y$2,Kraftvärmeprod!$B$1:$AG$1,0),FALSE)/1,0)-IFERROR(VLOOKUP($B301,'Slutlig allokering kvv'!$B$2:$AC$462,MATCH(Y$3,'Slutlig allokering kvv'!$B$1:$AJ$1,0),FALSE)/1,0)</f>
        <v>0</v>
      </c>
      <c r="Z301">
        <f>IFERROR(VLOOKUP($B301,Kraftvärmeprod!$B$1:$AH$479,MATCH(Z$2,Kraftvärmeprod!$B$1:$AG$1,0),FALSE)/1,0)-IFERROR(VLOOKUP($B301,'Slutlig allokering kvv'!$B$2:$AC$462,MATCH(Z$3,'Slutlig allokering kvv'!$B$1:$AJ$1,0),FALSE)/1,0)</f>
        <v>0</v>
      </c>
      <c r="AA301">
        <f>IFERROR(VLOOKUP($B301,Kraftvärmeprod!$B$1:$AH$479,MATCH(AA$2,Kraftvärmeprod!$B$1:$AG$1,0),FALSE)/1,0)-IFERROR(VLOOKUP($B301,'Slutlig allokering kvv'!$B$2:$AC$462,MATCH(AA$3,'Slutlig allokering kvv'!$B$1:$AJ$1,0),FALSE)/1,0)</f>
        <v>0</v>
      </c>
      <c r="AB301">
        <f>IFERROR(VLOOKUP($B301,Kraftvärmeprod!$B$1:$AH$479,MATCH(AB$2,Kraftvärmeprod!$B$1:$AG$1,0),FALSE)/1,0)-IFERROR(VLOOKUP($B301,'Slutlig allokering kvv'!$B$2:$AC$462,MATCH(AB$3,'Slutlig allokering kvv'!$B$1:$AJ$1,0),FALSE)/1,0)</f>
        <v>0</v>
      </c>
      <c r="AE301">
        <f t="shared" si="8"/>
        <v>0</v>
      </c>
      <c r="AG301">
        <f>IFERROR(VLOOKUP(B301,'Slutlig allokering kvv'!$B$2:$AJ$462,MATCH("Summa justerad allokerad tillförd energi (utan hjälpel och rökgaskondensering):",'Slutlig allokering kvv'!$B$1:$AK$1,0),FALSE)/1,"")</f>
        <v>0</v>
      </c>
      <c r="AI301" s="23" t="str">
        <f>IFERROR(1-VLOOKUP(B301,'Slutlig allokering kvv'!$B$2:$AJ$462,MATCH("Andel av bränsle i kvv som allokerats till värme, exklusive rökgaskondensering och hjälpel",'Slutlig allokering kvv'!$B$1:$AK$1,0),FALSE),"")</f>
        <v/>
      </c>
      <c r="AK301" s="23" t="str">
        <f t="shared" si="9"/>
        <v/>
      </c>
    </row>
    <row r="302" spans="1:37" x14ac:dyDescent="0.25">
      <c r="A302" s="2" t="s">
        <v>425</v>
      </c>
      <c r="B302" s="2" t="s">
        <v>426</v>
      </c>
      <c r="C302" s="2" t="str">
        <f>IFERROR(VLOOKUP($B302,Kraftvärmeprod!$B$1:$AH$479,MATCH(C$3,Kraftvärmeprod!$B$1:$AG$1,0),FALSE)/1,"")</f>
        <v/>
      </c>
      <c r="D302" s="2" t="str">
        <f>IFERROR(VLOOKUP($B302,Kraftvärmeprod!$B$1:$AH$479,MATCH(D$3,Kraftvärmeprod!$B$1:$AG$1,0),FALSE)/1,"")</f>
        <v/>
      </c>
      <c r="E302">
        <f>IFERROR(VLOOKUP($B302,Kraftvärmeprod!$B$1:$AH$479,MATCH(E$2,Kraftvärmeprod!$B$1:$AG$1,0),FALSE)/1,0)-IFERROR(VLOOKUP($B302,'Slutlig allokering kvv'!$B$2:$AC$462,MATCH(E$3,'Slutlig allokering kvv'!$B$1:$AJ$1,0),FALSE)/1,0)</f>
        <v>0</v>
      </c>
      <c r="F302">
        <f>IFERROR(VLOOKUP($B302,Kraftvärmeprod!$B$1:$AH$479,MATCH(F$2,Kraftvärmeprod!$B$1:$AG$1,0),FALSE)/1,0)-IFERROR(VLOOKUP($B302,'Slutlig allokering kvv'!$B$2:$AC$462,MATCH(F$3,'Slutlig allokering kvv'!$B$1:$AJ$1,0),FALSE)/1,0)</f>
        <v>0</v>
      </c>
      <c r="G302">
        <f>IFERROR(VLOOKUP($B302,Kraftvärmeprod!$B$1:$AH$479,MATCH(G$2,Kraftvärmeprod!$B$1:$AG$1,0),FALSE)/1,0)-IFERROR(VLOOKUP($B302,'Slutlig allokering kvv'!$B$2:$AC$462,MATCH(G$3,'Slutlig allokering kvv'!$B$1:$AJ$1,0),FALSE)/1,0)</f>
        <v>0</v>
      </c>
      <c r="H302">
        <f>IFERROR(VLOOKUP($B302,Kraftvärmeprod!$B$1:$AH$479,MATCH(H$2,Kraftvärmeprod!$B$1:$AG$1,0),FALSE)/1,0)-IFERROR(VLOOKUP($B302,'Slutlig allokering kvv'!$B$2:$AC$462,MATCH(H$3,'Slutlig allokering kvv'!$B$1:$AJ$1,0),FALSE)/1,0)</f>
        <v>0</v>
      </c>
      <c r="I302">
        <f>IFERROR(VLOOKUP($B302,Kraftvärmeprod!$B$1:$AH$479,MATCH(I$2,Kraftvärmeprod!$B$1:$AG$1,0),FALSE)/1,0)-IFERROR(VLOOKUP($B302,'Slutlig allokering kvv'!$B$2:$AC$462,MATCH(I$3,'Slutlig allokering kvv'!$B$1:$AJ$1,0),FALSE)/1,0)</f>
        <v>0</v>
      </c>
      <c r="J302">
        <f>IFERROR(VLOOKUP($B302,Kraftvärmeprod!$B$1:$AH$479,MATCH(J$2,Kraftvärmeprod!$B$1:$AG$1,0),FALSE)/1,0)-IFERROR(VLOOKUP($B302,'Slutlig allokering kvv'!$B$2:$AC$462,MATCH(J$3,'Slutlig allokering kvv'!$B$1:$AJ$1,0),FALSE)/1,0)</f>
        <v>0</v>
      </c>
      <c r="K302">
        <f>IFERROR(VLOOKUP($B302,Kraftvärmeprod!$B$1:$AH$479,MATCH(K$2,Kraftvärmeprod!$B$1:$AG$1,0),FALSE)/1,0)-IFERROR(VLOOKUP($B302,'Slutlig allokering kvv'!$B$2:$AC$462,MATCH(K$3,'Slutlig allokering kvv'!$B$1:$AJ$1,0),FALSE)/1,0)</f>
        <v>0</v>
      </c>
      <c r="L302">
        <f>IFERROR(VLOOKUP($B302,Kraftvärmeprod!$B$1:$AH$479,MATCH(L$2,Kraftvärmeprod!$B$1:$AG$1,0),FALSE)/1,0)-IFERROR(VLOOKUP($B302,'Slutlig allokering kvv'!$B$2:$AC$462,MATCH(L$3,'Slutlig allokering kvv'!$B$1:$AJ$1,0),FALSE)/1,0)</f>
        <v>0</v>
      </c>
      <c r="M302" s="40">
        <f>IFERROR(VLOOKUP($B302,Miljö!$B$1:$S$477,MATCH(M$2,Miljö!$B$1:$X$1,0),FALSE)/1,0)-IFERROR(VLOOKUP($B302,'Slutlig allokering kvv'!$B$2:$AC$462,MATCH(M$3,'Slutlig allokering kvv'!$B$1:$AJ$1,0),FALSE)/1,0)</f>
        <v>0</v>
      </c>
      <c r="N302">
        <f>IFERROR(VLOOKUP($B302,Kraftvärmeprod!$B$1:$AH$479,MATCH(N$2,Kraftvärmeprod!$B$1:$AG$1,0),FALSE)/1,0)-IFERROR(VLOOKUP($B302,'Slutlig allokering kvv'!$B$2:$AC$462,MATCH(N$3,'Slutlig allokering kvv'!$B$1:$AJ$1,0),FALSE)/1,0)</f>
        <v>0</v>
      </c>
      <c r="O302">
        <f>IFERROR(VLOOKUP($B302,Kraftvärmeprod!$B$1:$AH$479,MATCH(O$2,Kraftvärmeprod!$B$1:$AG$1,0),FALSE)/1,0)-IFERROR(VLOOKUP($B302,'Slutlig allokering kvv'!$B$2:$AC$462,MATCH(O$3,'Slutlig allokering kvv'!$B$1:$AJ$1,0),FALSE)/1,0)</f>
        <v>0</v>
      </c>
      <c r="P302">
        <f>IFERROR(VLOOKUP($B302,Kraftvärmeprod!$B$1:$AH$479,MATCH(P$2,Kraftvärmeprod!$B$1:$AG$1,0),FALSE)/1,0)-IFERROR(VLOOKUP($B302,'Slutlig allokering kvv'!$B$2:$AC$462,MATCH(P$3,'Slutlig allokering kvv'!$B$1:$AJ$1,0),FALSE)/1,0)</f>
        <v>0</v>
      </c>
      <c r="Q302">
        <f>IFERROR(VLOOKUP($B302,Kraftvärmeprod!$B$1:$AH$479,MATCH(Q$2,Kraftvärmeprod!$B$1:$AG$1,0),FALSE)/1,0)-IFERROR(VLOOKUP($B302,'Slutlig allokering kvv'!$B$2:$AC$462,MATCH(Q$3,'Slutlig allokering kvv'!$B$1:$AJ$1,0),FALSE)/1,0)</f>
        <v>0</v>
      </c>
      <c r="R302">
        <f>IFERROR(VLOOKUP($B302,Kraftvärmeprod!$B$1:$AH$479,MATCH(R$2,Kraftvärmeprod!$B$1:$AG$1,0),FALSE)/1,0)-IFERROR(VLOOKUP($B302,'Slutlig allokering kvv'!$B$2:$AC$462,MATCH(R$3,'Slutlig allokering kvv'!$B$1:$AJ$1,0),FALSE)/1,0)</f>
        <v>0</v>
      </c>
      <c r="S302">
        <f>IFERROR(VLOOKUP($B302,Kraftvärmeprod!$B$1:$AH$479,MATCH(S$2,Kraftvärmeprod!$B$1:$AG$1,0),FALSE)/1,0)-IFERROR(VLOOKUP($B302,'Slutlig allokering kvv'!$B$2:$AC$462,MATCH(S$3,'Slutlig allokering kvv'!$B$1:$AJ$1,0),FALSE)/1,0)</f>
        <v>0</v>
      </c>
      <c r="T302">
        <f>IFERROR(VLOOKUP($B302,Kraftvärmeprod!$B$1:$AH$479,MATCH(T$2,Kraftvärmeprod!$B$1:$AG$1,0),FALSE)/1,0)-IFERROR(VLOOKUP($B302,'Slutlig allokering kvv'!$B$2:$AC$462,MATCH(T$3,'Slutlig allokering kvv'!$B$1:$AJ$1,0),FALSE)/1,0)</f>
        <v>0</v>
      </c>
      <c r="U302">
        <f>IFERROR(VLOOKUP($B302,Kraftvärmeprod!$B$1:$AH$479,MATCH(U$2,Kraftvärmeprod!$B$1:$AG$1,0),FALSE)/1,0)-IFERROR(VLOOKUP($B302,'Slutlig allokering kvv'!$B$2:$AC$462,MATCH(U$3,'Slutlig allokering kvv'!$B$1:$AJ$1,0),FALSE)/1,0)</f>
        <v>0</v>
      </c>
      <c r="V302">
        <f>IFERROR(VLOOKUP($B302,Kraftvärmeprod!$B$1:$AH$479,MATCH(V$2,Kraftvärmeprod!$B$1:$AG$1,0),FALSE)/1,0)-IFERROR(VLOOKUP($B302,'Slutlig allokering kvv'!$B$2:$AC$462,MATCH(V$3,'Slutlig allokering kvv'!$B$1:$AJ$1,0),FALSE)/1,0)</f>
        <v>0</v>
      </c>
      <c r="W302">
        <f>IFERROR(VLOOKUP($B302,Kraftvärmeprod!$B$1:$AH$479,MATCH(W$2,Kraftvärmeprod!$B$1:$AG$1,0),FALSE)/1,0)-IFERROR(VLOOKUP($B302,'Slutlig allokering kvv'!$B$2:$AC$462,MATCH(W$3,'Slutlig allokering kvv'!$B$1:$AJ$1,0),FALSE)/1,0)</f>
        <v>0</v>
      </c>
      <c r="X302">
        <f>IFERROR(VLOOKUP($B302,Kraftvärmeprod!$B$1:$AH$479,MATCH(X$2,Kraftvärmeprod!$B$1:$AG$1,0),FALSE)/1,0)-IFERROR(VLOOKUP($B302,'Slutlig allokering kvv'!$B$2:$AC$462,MATCH(X$3,'Slutlig allokering kvv'!$B$1:$AJ$1,0),FALSE)/1,0)</f>
        <v>0</v>
      </c>
      <c r="Y302">
        <f>IFERROR(VLOOKUP($B302,Kraftvärmeprod!$B$1:$AH$479,MATCH(Y$2,Kraftvärmeprod!$B$1:$AG$1,0),FALSE)/1,0)-IFERROR(VLOOKUP($B302,'Slutlig allokering kvv'!$B$2:$AC$462,MATCH(Y$3,'Slutlig allokering kvv'!$B$1:$AJ$1,0),FALSE)/1,0)</f>
        <v>0</v>
      </c>
      <c r="Z302">
        <f>IFERROR(VLOOKUP($B302,Kraftvärmeprod!$B$1:$AH$479,MATCH(Z$2,Kraftvärmeprod!$B$1:$AG$1,0),FALSE)/1,0)-IFERROR(VLOOKUP($B302,'Slutlig allokering kvv'!$B$2:$AC$462,MATCH(Z$3,'Slutlig allokering kvv'!$B$1:$AJ$1,0),FALSE)/1,0)</f>
        <v>0</v>
      </c>
      <c r="AA302">
        <f>IFERROR(VLOOKUP($B302,Kraftvärmeprod!$B$1:$AH$479,MATCH(AA$2,Kraftvärmeprod!$B$1:$AG$1,0),FALSE)/1,0)-IFERROR(VLOOKUP($B302,'Slutlig allokering kvv'!$B$2:$AC$462,MATCH(AA$3,'Slutlig allokering kvv'!$B$1:$AJ$1,0),FALSE)/1,0)</f>
        <v>0</v>
      </c>
      <c r="AB302">
        <f>IFERROR(VLOOKUP($B302,Kraftvärmeprod!$B$1:$AH$479,MATCH(AB$2,Kraftvärmeprod!$B$1:$AG$1,0),FALSE)/1,0)-IFERROR(VLOOKUP($B302,'Slutlig allokering kvv'!$B$2:$AC$462,MATCH(AB$3,'Slutlig allokering kvv'!$B$1:$AJ$1,0),FALSE)/1,0)</f>
        <v>0</v>
      </c>
      <c r="AE302">
        <f t="shared" si="8"/>
        <v>0</v>
      </c>
      <c r="AG302">
        <f>IFERROR(VLOOKUP(B302,'Slutlig allokering kvv'!$B$2:$AJ$462,MATCH("Summa justerad allokerad tillförd energi (utan hjälpel och rökgaskondensering):",'Slutlig allokering kvv'!$B$1:$AK$1,0),FALSE)/1,"")</f>
        <v>0</v>
      </c>
      <c r="AI302" s="23" t="str">
        <f>IFERROR(1-VLOOKUP(B302,'Slutlig allokering kvv'!$B$2:$AJ$462,MATCH("Andel av bränsle i kvv som allokerats till värme, exklusive rökgaskondensering och hjälpel",'Slutlig allokering kvv'!$B$1:$AK$1,0),FALSE),"")</f>
        <v/>
      </c>
      <c r="AK302" s="23" t="str">
        <f t="shared" si="9"/>
        <v/>
      </c>
    </row>
    <row r="303" spans="1:37" x14ac:dyDescent="0.25">
      <c r="A303" s="2" t="s">
        <v>425</v>
      </c>
      <c r="B303" s="2" t="s">
        <v>427</v>
      </c>
      <c r="C303" s="2">
        <f>IFERROR(VLOOKUP($B303,Kraftvärmeprod!$B$1:$AH$479,MATCH(C$3,Kraftvärmeprod!$B$1:$AG$1,0),FALSE)/1,"")</f>
        <v>108.2</v>
      </c>
      <c r="D303" s="2">
        <f>IFERROR(VLOOKUP($B303,Kraftvärmeprod!$B$1:$AH$479,MATCH(D$3,Kraftvärmeprod!$B$1:$AG$1,0),FALSE)/1,"")</f>
        <v>25.3</v>
      </c>
      <c r="E303">
        <f>IFERROR(VLOOKUP($B303,Kraftvärmeprod!$B$1:$AH$479,MATCH(E$2,Kraftvärmeprod!$B$1:$AG$1,0),FALSE)/1,0)-IFERROR(VLOOKUP($B303,'Slutlig allokering kvv'!$B$2:$AC$462,MATCH(E$3,'Slutlig allokering kvv'!$B$1:$AJ$1,0),FALSE)/1,0)</f>
        <v>0</v>
      </c>
      <c r="F303">
        <f>IFERROR(VLOOKUP($B303,Kraftvärmeprod!$B$1:$AH$479,MATCH(F$2,Kraftvärmeprod!$B$1:$AG$1,0),FALSE)/1,0)-IFERROR(VLOOKUP($B303,'Slutlig allokering kvv'!$B$2:$AC$462,MATCH(F$3,'Slutlig allokering kvv'!$B$1:$AJ$1,0),FALSE)/1,0)</f>
        <v>0</v>
      </c>
      <c r="G303">
        <f>IFERROR(VLOOKUP($B303,Kraftvärmeprod!$B$1:$AH$479,MATCH(G$2,Kraftvärmeprod!$B$1:$AG$1,0),FALSE)/1,0)-IFERROR(VLOOKUP($B303,'Slutlig allokering kvv'!$B$2:$AC$462,MATCH(G$3,'Slutlig allokering kvv'!$B$1:$AJ$1,0),FALSE)/1,0)</f>
        <v>0</v>
      </c>
      <c r="H303">
        <f>IFERROR(VLOOKUP($B303,Kraftvärmeprod!$B$1:$AH$479,MATCH(H$2,Kraftvärmeprod!$B$1:$AG$1,0),FALSE)/1,0)-IFERROR(VLOOKUP($B303,'Slutlig allokering kvv'!$B$2:$AC$462,MATCH(H$3,'Slutlig allokering kvv'!$B$1:$AJ$1,0),FALSE)/1,0)</f>
        <v>0</v>
      </c>
      <c r="I303">
        <f>IFERROR(VLOOKUP($B303,Kraftvärmeprod!$B$1:$AH$479,MATCH(I$2,Kraftvärmeprod!$B$1:$AG$1,0),FALSE)/1,0)-IFERROR(VLOOKUP($B303,'Slutlig allokering kvv'!$B$2:$AC$462,MATCH(I$3,'Slutlig allokering kvv'!$B$1:$AJ$1,0),FALSE)/1,0)</f>
        <v>5.4587000000000011E-2</v>
      </c>
      <c r="J303">
        <f>IFERROR(VLOOKUP($B303,Kraftvärmeprod!$B$1:$AH$479,MATCH(J$2,Kraftvärmeprod!$B$1:$AG$1,0),FALSE)/1,0)-IFERROR(VLOOKUP($B303,'Slutlig allokering kvv'!$B$2:$AC$462,MATCH(J$3,'Slutlig allokering kvv'!$B$1:$AJ$1,0),FALSE)/1,0)</f>
        <v>0</v>
      </c>
      <c r="K303">
        <f>IFERROR(VLOOKUP($B303,Kraftvärmeprod!$B$1:$AH$479,MATCH(K$2,Kraftvärmeprod!$B$1:$AG$1,0),FALSE)/1,0)-IFERROR(VLOOKUP($B303,'Slutlig allokering kvv'!$B$2:$AC$462,MATCH(K$3,'Slutlig allokering kvv'!$B$1:$AJ$1,0),FALSE)/1,0)</f>
        <v>0</v>
      </c>
      <c r="L303">
        <f>IFERROR(VLOOKUP($B303,Kraftvärmeprod!$B$1:$AH$479,MATCH(L$2,Kraftvärmeprod!$B$1:$AG$1,0),FALSE)/1,0)-IFERROR(VLOOKUP($B303,'Slutlig allokering kvv'!$B$2:$AC$462,MATCH(L$3,'Slutlig allokering kvv'!$B$1:$AJ$1,0),FALSE)/1,0)</f>
        <v>1.6395</v>
      </c>
      <c r="M303" s="40">
        <f>IFERROR(VLOOKUP($B303,Miljö!$B$1:$S$477,MATCH(M$2,Miljö!$B$1:$X$1,0),FALSE)/1,0)-IFERROR(VLOOKUP($B303,'Slutlig allokering kvv'!$B$2:$AC$462,MATCH(M$3,'Slutlig allokering kvv'!$B$1:$AJ$1,0),FALSE)/1,0)</f>
        <v>0.86709000000000014</v>
      </c>
      <c r="N303">
        <f>IFERROR(VLOOKUP($B303,Kraftvärmeprod!$B$1:$AH$479,MATCH(N$2,Kraftvärmeprod!$B$1:$AG$1,0),FALSE)/1,0)-IFERROR(VLOOKUP($B303,'Slutlig allokering kvv'!$B$2:$AC$462,MATCH(N$3,'Slutlig allokering kvv'!$B$1:$AJ$1,0),FALSE)/1,0)</f>
        <v>0</v>
      </c>
      <c r="O303">
        <f>IFERROR(VLOOKUP($B303,Kraftvärmeprod!$B$1:$AH$479,MATCH(O$2,Kraftvärmeprod!$B$1:$AG$1,0),FALSE)/1,0)-IFERROR(VLOOKUP($B303,'Slutlig allokering kvv'!$B$2:$AC$462,MATCH(O$3,'Slutlig allokering kvv'!$B$1:$AJ$1,0),FALSE)/1,0)</f>
        <v>48.699999999999989</v>
      </c>
      <c r="P303">
        <f>IFERROR(VLOOKUP($B303,Kraftvärmeprod!$B$1:$AH$479,MATCH(P$2,Kraftvärmeprod!$B$1:$AG$1,0),FALSE)/1,0)-IFERROR(VLOOKUP($B303,'Slutlig allokering kvv'!$B$2:$AC$462,MATCH(P$3,'Slutlig allokering kvv'!$B$1:$AJ$1,0),FALSE)/1,0)</f>
        <v>0</v>
      </c>
      <c r="Q303">
        <f>IFERROR(VLOOKUP($B303,Kraftvärmeprod!$B$1:$AH$479,MATCH(Q$2,Kraftvärmeprod!$B$1:$AG$1,0),FALSE)/1,0)-IFERROR(VLOOKUP($B303,'Slutlig allokering kvv'!$B$2:$AC$462,MATCH(Q$3,'Slutlig allokering kvv'!$B$1:$AJ$1,0),FALSE)/1,0)</f>
        <v>0</v>
      </c>
      <c r="R303">
        <f>IFERROR(VLOOKUP($B303,Kraftvärmeprod!$B$1:$AH$479,MATCH(R$2,Kraftvärmeprod!$B$1:$AG$1,0),FALSE)/1,0)-IFERROR(VLOOKUP($B303,'Slutlig allokering kvv'!$B$2:$AC$462,MATCH(R$3,'Slutlig allokering kvv'!$B$1:$AJ$1,0),FALSE)/1,0)</f>
        <v>0.238541</v>
      </c>
      <c r="S303">
        <f>IFERROR(VLOOKUP($B303,Kraftvärmeprod!$B$1:$AH$479,MATCH(S$2,Kraftvärmeprod!$B$1:$AG$1,0),FALSE)/1,0)-IFERROR(VLOOKUP($B303,'Slutlig allokering kvv'!$B$2:$AC$462,MATCH(S$3,'Slutlig allokering kvv'!$B$1:$AJ$1,0),FALSE)/1,0)</f>
        <v>0</v>
      </c>
      <c r="T303">
        <f>IFERROR(VLOOKUP($B303,Kraftvärmeprod!$B$1:$AH$479,MATCH(T$2,Kraftvärmeprod!$B$1:$AG$1,0),FALSE)/1,0)-IFERROR(VLOOKUP($B303,'Slutlig allokering kvv'!$B$2:$AC$462,MATCH(T$3,'Slutlig allokering kvv'!$B$1:$AJ$1,0),FALSE)/1,0)</f>
        <v>0</v>
      </c>
      <c r="U303">
        <f>IFERROR(VLOOKUP($B303,Kraftvärmeprod!$B$1:$AH$479,MATCH(U$2,Kraftvärmeprod!$B$1:$AG$1,0),FALSE)/1,0)-IFERROR(VLOOKUP($B303,'Slutlig allokering kvv'!$B$2:$AC$462,MATCH(U$3,'Slutlig allokering kvv'!$B$1:$AJ$1,0),FALSE)/1,0)</f>
        <v>0</v>
      </c>
      <c r="V303">
        <f>IFERROR(VLOOKUP($B303,Kraftvärmeprod!$B$1:$AH$479,MATCH(V$2,Kraftvärmeprod!$B$1:$AG$1,0),FALSE)/1,0)-IFERROR(VLOOKUP($B303,'Slutlig allokering kvv'!$B$2:$AC$462,MATCH(V$3,'Slutlig allokering kvv'!$B$1:$AJ$1,0),FALSE)/1,0)</f>
        <v>0</v>
      </c>
      <c r="W303">
        <f>IFERROR(VLOOKUP($B303,Kraftvärmeprod!$B$1:$AH$479,MATCH(W$2,Kraftvärmeprod!$B$1:$AG$1,0),FALSE)/1,0)-IFERROR(VLOOKUP($B303,'Slutlig allokering kvv'!$B$2:$AC$462,MATCH(W$3,'Slutlig allokering kvv'!$B$1:$AJ$1,0),FALSE)/1,0)</f>
        <v>0</v>
      </c>
      <c r="X303">
        <f>IFERROR(VLOOKUP($B303,Kraftvärmeprod!$B$1:$AH$479,MATCH(X$2,Kraftvärmeprod!$B$1:$AG$1,0),FALSE)/1,0)-IFERROR(VLOOKUP($B303,'Slutlig allokering kvv'!$B$2:$AC$462,MATCH(X$3,'Slutlig allokering kvv'!$B$1:$AJ$1,0),FALSE)/1,0)</f>
        <v>0</v>
      </c>
      <c r="Y303">
        <f>IFERROR(VLOOKUP($B303,Kraftvärmeprod!$B$1:$AH$479,MATCH(Y$2,Kraftvärmeprod!$B$1:$AG$1,0),FALSE)/1,0)-IFERROR(VLOOKUP($B303,'Slutlig allokering kvv'!$B$2:$AC$462,MATCH(Y$3,'Slutlig allokering kvv'!$B$1:$AJ$1,0),FALSE)/1,0)</f>
        <v>0</v>
      </c>
      <c r="Z303">
        <f>IFERROR(VLOOKUP($B303,Kraftvärmeprod!$B$1:$AH$479,MATCH(Z$2,Kraftvärmeprod!$B$1:$AG$1,0),FALSE)/1,0)-IFERROR(VLOOKUP($B303,'Slutlig allokering kvv'!$B$2:$AC$462,MATCH(Z$3,'Slutlig allokering kvv'!$B$1:$AJ$1,0),FALSE)/1,0)</f>
        <v>0.12843900000000003</v>
      </c>
      <c r="AA303">
        <f>IFERROR(VLOOKUP($B303,Kraftvärmeprod!$B$1:$AH$479,MATCH(AA$2,Kraftvärmeprod!$B$1:$AG$1,0),FALSE)/1,0)-IFERROR(VLOOKUP($B303,'Slutlig allokering kvv'!$B$2:$AC$462,MATCH(AA$3,'Slutlig allokering kvv'!$B$1:$AJ$1,0),FALSE)/1,0)</f>
        <v>0</v>
      </c>
      <c r="AB303">
        <f>IFERROR(VLOOKUP($B303,Kraftvärmeprod!$B$1:$AH$479,MATCH(AB$2,Kraftvärmeprod!$B$1:$AG$1,0),FALSE)/1,0)-IFERROR(VLOOKUP($B303,'Slutlig allokering kvv'!$B$2:$AC$462,MATCH(AB$3,'Slutlig allokering kvv'!$B$1:$AJ$1,0),FALSE)/1,0)</f>
        <v>6.0581900000000008E-2</v>
      </c>
      <c r="AE303">
        <f t="shared" si="8"/>
        <v>50.821648899999992</v>
      </c>
      <c r="AG303">
        <f>IFERROR(VLOOKUP(B303,'Slutlig allokering kvv'!$B$2:$AJ$462,MATCH("Summa justerad allokerad tillförd energi (utan hjälpel och rökgaskondensering):",'Slutlig allokering kvv'!$B$1:$AK$1,0),FALSE)/1,"")</f>
        <v>101.5683511</v>
      </c>
      <c r="AI303" s="23">
        <f>IFERROR(1-VLOOKUP(B303,'Slutlig allokering kvv'!$B$2:$AJ$462,MATCH("Andel av bränsle i kvv som allokerats till värme, exklusive rökgaskondensering och hjälpel",'Slutlig allokering kvv'!$B$1:$AK$1,0),FALSE),"")</f>
        <v>0.333497269505873</v>
      </c>
      <c r="AK303" s="23">
        <f t="shared" si="9"/>
        <v>0.33349726950587305</v>
      </c>
    </row>
    <row r="304" spans="1:37" x14ac:dyDescent="0.25">
      <c r="A304" s="2" t="s">
        <v>425</v>
      </c>
      <c r="B304" s="2" t="s">
        <v>428</v>
      </c>
      <c r="C304" s="2" t="str">
        <f>IFERROR(VLOOKUP($B304,Kraftvärmeprod!$B$1:$AH$479,MATCH(C$3,Kraftvärmeprod!$B$1:$AG$1,0),FALSE)/1,"")</f>
        <v/>
      </c>
      <c r="D304" s="2" t="str">
        <f>IFERROR(VLOOKUP($B304,Kraftvärmeprod!$B$1:$AH$479,MATCH(D$3,Kraftvärmeprod!$B$1:$AG$1,0),FALSE)/1,"")</f>
        <v/>
      </c>
      <c r="E304">
        <f>IFERROR(VLOOKUP($B304,Kraftvärmeprod!$B$1:$AH$479,MATCH(E$2,Kraftvärmeprod!$B$1:$AG$1,0),FALSE)/1,0)-IFERROR(VLOOKUP($B304,'Slutlig allokering kvv'!$B$2:$AC$462,MATCH(E$3,'Slutlig allokering kvv'!$B$1:$AJ$1,0),FALSE)/1,0)</f>
        <v>0</v>
      </c>
      <c r="F304">
        <f>IFERROR(VLOOKUP($B304,Kraftvärmeprod!$B$1:$AH$479,MATCH(F$2,Kraftvärmeprod!$B$1:$AG$1,0),FALSE)/1,0)-IFERROR(VLOOKUP($B304,'Slutlig allokering kvv'!$B$2:$AC$462,MATCH(F$3,'Slutlig allokering kvv'!$B$1:$AJ$1,0),FALSE)/1,0)</f>
        <v>0</v>
      </c>
      <c r="G304">
        <f>IFERROR(VLOOKUP($B304,Kraftvärmeprod!$B$1:$AH$479,MATCH(G$2,Kraftvärmeprod!$B$1:$AG$1,0),FALSE)/1,0)-IFERROR(VLOOKUP($B304,'Slutlig allokering kvv'!$B$2:$AC$462,MATCH(G$3,'Slutlig allokering kvv'!$B$1:$AJ$1,0),FALSE)/1,0)</f>
        <v>0</v>
      </c>
      <c r="H304">
        <f>IFERROR(VLOOKUP($B304,Kraftvärmeprod!$B$1:$AH$479,MATCH(H$2,Kraftvärmeprod!$B$1:$AG$1,0),FALSE)/1,0)-IFERROR(VLOOKUP($B304,'Slutlig allokering kvv'!$B$2:$AC$462,MATCH(H$3,'Slutlig allokering kvv'!$B$1:$AJ$1,0),FALSE)/1,0)</f>
        <v>0</v>
      </c>
      <c r="I304">
        <f>IFERROR(VLOOKUP($B304,Kraftvärmeprod!$B$1:$AH$479,MATCH(I$2,Kraftvärmeprod!$B$1:$AG$1,0),FALSE)/1,0)-IFERROR(VLOOKUP($B304,'Slutlig allokering kvv'!$B$2:$AC$462,MATCH(I$3,'Slutlig allokering kvv'!$B$1:$AJ$1,0),FALSE)/1,0)</f>
        <v>0</v>
      </c>
      <c r="J304">
        <f>IFERROR(VLOOKUP($B304,Kraftvärmeprod!$B$1:$AH$479,MATCH(J$2,Kraftvärmeprod!$B$1:$AG$1,0),FALSE)/1,0)-IFERROR(VLOOKUP($B304,'Slutlig allokering kvv'!$B$2:$AC$462,MATCH(J$3,'Slutlig allokering kvv'!$B$1:$AJ$1,0),FALSE)/1,0)</f>
        <v>0</v>
      </c>
      <c r="K304">
        <f>IFERROR(VLOOKUP($B304,Kraftvärmeprod!$B$1:$AH$479,MATCH(K$2,Kraftvärmeprod!$B$1:$AG$1,0),FALSE)/1,0)-IFERROR(VLOOKUP($B304,'Slutlig allokering kvv'!$B$2:$AC$462,MATCH(K$3,'Slutlig allokering kvv'!$B$1:$AJ$1,0),FALSE)/1,0)</f>
        <v>0</v>
      </c>
      <c r="L304">
        <f>IFERROR(VLOOKUP($B304,Kraftvärmeprod!$B$1:$AH$479,MATCH(L$2,Kraftvärmeprod!$B$1:$AG$1,0),FALSE)/1,0)-IFERROR(VLOOKUP($B304,'Slutlig allokering kvv'!$B$2:$AC$462,MATCH(L$3,'Slutlig allokering kvv'!$B$1:$AJ$1,0),FALSE)/1,0)</f>
        <v>0</v>
      </c>
      <c r="M304" s="40">
        <f>IFERROR(VLOOKUP($B304,Miljö!$B$1:$S$477,MATCH(M$2,Miljö!$B$1:$X$1,0),FALSE)/1,0)-IFERROR(VLOOKUP($B304,'Slutlig allokering kvv'!$B$2:$AC$462,MATCH(M$3,'Slutlig allokering kvv'!$B$1:$AJ$1,0),FALSE)/1,0)</f>
        <v>0</v>
      </c>
      <c r="N304">
        <f>IFERROR(VLOOKUP($B304,Kraftvärmeprod!$B$1:$AH$479,MATCH(N$2,Kraftvärmeprod!$B$1:$AG$1,0),FALSE)/1,0)-IFERROR(VLOOKUP($B304,'Slutlig allokering kvv'!$B$2:$AC$462,MATCH(N$3,'Slutlig allokering kvv'!$B$1:$AJ$1,0),FALSE)/1,0)</f>
        <v>0</v>
      </c>
      <c r="O304">
        <f>IFERROR(VLOOKUP($B304,Kraftvärmeprod!$B$1:$AH$479,MATCH(O$2,Kraftvärmeprod!$B$1:$AG$1,0),FALSE)/1,0)-IFERROR(VLOOKUP($B304,'Slutlig allokering kvv'!$B$2:$AC$462,MATCH(O$3,'Slutlig allokering kvv'!$B$1:$AJ$1,0),FALSE)/1,0)</f>
        <v>0</v>
      </c>
      <c r="P304">
        <f>IFERROR(VLOOKUP($B304,Kraftvärmeprod!$B$1:$AH$479,MATCH(P$2,Kraftvärmeprod!$B$1:$AG$1,0),FALSE)/1,0)-IFERROR(VLOOKUP($B304,'Slutlig allokering kvv'!$B$2:$AC$462,MATCH(P$3,'Slutlig allokering kvv'!$B$1:$AJ$1,0),FALSE)/1,0)</f>
        <v>0</v>
      </c>
      <c r="Q304">
        <f>IFERROR(VLOOKUP($B304,Kraftvärmeprod!$B$1:$AH$479,MATCH(Q$2,Kraftvärmeprod!$B$1:$AG$1,0),FALSE)/1,0)-IFERROR(VLOOKUP($B304,'Slutlig allokering kvv'!$B$2:$AC$462,MATCH(Q$3,'Slutlig allokering kvv'!$B$1:$AJ$1,0),FALSE)/1,0)</f>
        <v>0</v>
      </c>
      <c r="R304">
        <f>IFERROR(VLOOKUP($B304,Kraftvärmeprod!$B$1:$AH$479,MATCH(R$2,Kraftvärmeprod!$B$1:$AG$1,0),FALSE)/1,0)-IFERROR(VLOOKUP($B304,'Slutlig allokering kvv'!$B$2:$AC$462,MATCH(R$3,'Slutlig allokering kvv'!$B$1:$AJ$1,0),FALSE)/1,0)</f>
        <v>0</v>
      </c>
      <c r="S304">
        <f>IFERROR(VLOOKUP($B304,Kraftvärmeprod!$B$1:$AH$479,MATCH(S$2,Kraftvärmeprod!$B$1:$AG$1,0),FALSE)/1,0)-IFERROR(VLOOKUP($B304,'Slutlig allokering kvv'!$B$2:$AC$462,MATCH(S$3,'Slutlig allokering kvv'!$B$1:$AJ$1,0),FALSE)/1,0)</f>
        <v>0</v>
      </c>
      <c r="T304">
        <f>IFERROR(VLOOKUP($B304,Kraftvärmeprod!$B$1:$AH$479,MATCH(T$2,Kraftvärmeprod!$B$1:$AG$1,0),FALSE)/1,0)-IFERROR(VLOOKUP($B304,'Slutlig allokering kvv'!$B$2:$AC$462,MATCH(T$3,'Slutlig allokering kvv'!$B$1:$AJ$1,0),FALSE)/1,0)</f>
        <v>0</v>
      </c>
      <c r="U304">
        <f>IFERROR(VLOOKUP($B304,Kraftvärmeprod!$B$1:$AH$479,MATCH(U$2,Kraftvärmeprod!$B$1:$AG$1,0),FALSE)/1,0)-IFERROR(VLOOKUP($B304,'Slutlig allokering kvv'!$B$2:$AC$462,MATCH(U$3,'Slutlig allokering kvv'!$B$1:$AJ$1,0),FALSE)/1,0)</f>
        <v>0</v>
      </c>
      <c r="V304">
        <f>IFERROR(VLOOKUP($B304,Kraftvärmeprod!$B$1:$AH$479,MATCH(V$2,Kraftvärmeprod!$B$1:$AG$1,0),FALSE)/1,0)-IFERROR(VLOOKUP($B304,'Slutlig allokering kvv'!$B$2:$AC$462,MATCH(V$3,'Slutlig allokering kvv'!$B$1:$AJ$1,0),FALSE)/1,0)</f>
        <v>0</v>
      </c>
      <c r="W304">
        <f>IFERROR(VLOOKUP($B304,Kraftvärmeprod!$B$1:$AH$479,MATCH(W$2,Kraftvärmeprod!$B$1:$AG$1,0),FALSE)/1,0)-IFERROR(VLOOKUP($B304,'Slutlig allokering kvv'!$B$2:$AC$462,MATCH(W$3,'Slutlig allokering kvv'!$B$1:$AJ$1,0),FALSE)/1,0)</f>
        <v>0</v>
      </c>
      <c r="X304">
        <f>IFERROR(VLOOKUP($B304,Kraftvärmeprod!$B$1:$AH$479,MATCH(X$2,Kraftvärmeprod!$B$1:$AG$1,0),FALSE)/1,0)-IFERROR(VLOOKUP($B304,'Slutlig allokering kvv'!$B$2:$AC$462,MATCH(X$3,'Slutlig allokering kvv'!$B$1:$AJ$1,0),FALSE)/1,0)</f>
        <v>0</v>
      </c>
      <c r="Y304">
        <f>IFERROR(VLOOKUP($B304,Kraftvärmeprod!$B$1:$AH$479,MATCH(Y$2,Kraftvärmeprod!$B$1:$AG$1,0),FALSE)/1,0)-IFERROR(VLOOKUP($B304,'Slutlig allokering kvv'!$B$2:$AC$462,MATCH(Y$3,'Slutlig allokering kvv'!$B$1:$AJ$1,0),FALSE)/1,0)</f>
        <v>0</v>
      </c>
      <c r="Z304">
        <f>IFERROR(VLOOKUP($B304,Kraftvärmeprod!$B$1:$AH$479,MATCH(Z$2,Kraftvärmeprod!$B$1:$AG$1,0),FALSE)/1,0)-IFERROR(VLOOKUP($B304,'Slutlig allokering kvv'!$B$2:$AC$462,MATCH(Z$3,'Slutlig allokering kvv'!$B$1:$AJ$1,0),FALSE)/1,0)</f>
        <v>0</v>
      </c>
      <c r="AA304">
        <f>IFERROR(VLOOKUP($B304,Kraftvärmeprod!$B$1:$AH$479,MATCH(AA$2,Kraftvärmeprod!$B$1:$AG$1,0),FALSE)/1,0)-IFERROR(VLOOKUP($B304,'Slutlig allokering kvv'!$B$2:$AC$462,MATCH(AA$3,'Slutlig allokering kvv'!$B$1:$AJ$1,0),FALSE)/1,0)</f>
        <v>0</v>
      </c>
      <c r="AB304">
        <f>IFERROR(VLOOKUP($B304,Kraftvärmeprod!$B$1:$AH$479,MATCH(AB$2,Kraftvärmeprod!$B$1:$AG$1,0),FALSE)/1,0)-IFERROR(VLOOKUP($B304,'Slutlig allokering kvv'!$B$2:$AC$462,MATCH(AB$3,'Slutlig allokering kvv'!$B$1:$AJ$1,0),FALSE)/1,0)</f>
        <v>0</v>
      </c>
      <c r="AE304">
        <f t="shared" si="8"/>
        <v>0</v>
      </c>
      <c r="AG304">
        <f>IFERROR(VLOOKUP(B304,'Slutlig allokering kvv'!$B$2:$AJ$462,MATCH("Summa justerad allokerad tillförd energi (utan hjälpel och rökgaskondensering):",'Slutlig allokering kvv'!$B$1:$AK$1,0),FALSE)/1,"")</f>
        <v>0</v>
      </c>
      <c r="AI304" s="23" t="str">
        <f>IFERROR(1-VLOOKUP(B304,'Slutlig allokering kvv'!$B$2:$AJ$462,MATCH("Andel av bränsle i kvv som allokerats till värme, exklusive rökgaskondensering och hjälpel",'Slutlig allokering kvv'!$B$1:$AK$1,0),FALSE),"")</f>
        <v/>
      </c>
      <c r="AK304" s="23" t="str">
        <f t="shared" si="9"/>
        <v/>
      </c>
    </row>
    <row r="305" spans="1:37" x14ac:dyDescent="0.25">
      <c r="A305" s="2" t="s">
        <v>425</v>
      </c>
      <c r="B305" s="2" t="s">
        <v>429</v>
      </c>
      <c r="C305" s="2">
        <f>IFERROR(VLOOKUP($B305,Kraftvärmeprod!$B$1:$AH$479,MATCH(C$3,Kraftvärmeprod!$B$1:$AG$1,0),FALSE)/1,"")</f>
        <v>774.7</v>
      </c>
      <c r="D305" s="2">
        <f>IFERROR(VLOOKUP($B305,Kraftvärmeprod!$B$1:$AH$479,MATCH(D$3,Kraftvärmeprod!$B$1:$AG$1,0),FALSE)/1,"")</f>
        <v>199.1</v>
      </c>
      <c r="E305">
        <f>IFERROR(VLOOKUP($B305,Kraftvärmeprod!$B$1:$AH$479,MATCH(E$2,Kraftvärmeprod!$B$1:$AG$1,0),FALSE)/1,0)-IFERROR(VLOOKUP($B305,'Slutlig allokering kvv'!$B$2:$AC$462,MATCH(E$3,'Slutlig allokering kvv'!$B$1:$AJ$1,0),FALSE)/1,0)</f>
        <v>240.39999999999998</v>
      </c>
      <c r="F305">
        <f>IFERROR(VLOOKUP($B305,Kraftvärmeprod!$B$1:$AH$479,MATCH(F$2,Kraftvärmeprod!$B$1:$AG$1,0),FALSE)/1,0)-IFERROR(VLOOKUP($B305,'Slutlig allokering kvv'!$B$2:$AC$462,MATCH(F$3,'Slutlig allokering kvv'!$B$1:$AJ$1,0),FALSE)/1,0)</f>
        <v>0</v>
      </c>
      <c r="G305">
        <f>IFERROR(VLOOKUP($B305,Kraftvärmeprod!$B$1:$AH$479,MATCH(G$2,Kraftvärmeprod!$B$1:$AG$1,0),FALSE)/1,0)-IFERROR(VLOOKUP($B305,'Slutlig allokering kvv'!$B$2:$AC$462,MATCH(G$3,'Slutlig allokering kvv'!$B$1:$AJ$1,0),FALSE)/1,0)</f>
        <v>8.1024999999999991</v>
      </c>
      <c r="H305">
        <f>IFERROR(VLOOKUP($B305,Kraftvärmeprod!$B$1:$AH$479,MATCH(H$2,Kraftvärmeprod!$B$1:$AG$1,0),FALSE)/1,0)-IFERROR(VLOOKUP($B305,'Slutlig allokering kvv'!$B$2:$AC$462,MATCH(H$3,'Slutlig allokering kvv'!$B$1:$AJ$1,0),FALSE)/1,0)</f>
        <v>0</v>
      </c>
      <c r="I305">
        <f>IFERROR(VLOOKUP($B305,Kraftvärmeprod!$B$1:$AH$479,MATCH(I$2,Kraftvärmeprod!$B$1:$AG$1,0),FALSE)/1,0)-IFERROR(VLOOKUP($B305,'Slutlig allokering kvv'!$B$2:$AC$462,MATCH(I$3,'Slutlig allokering kvv'!$B$1:$AJ$1,0),FALSE)/1,0)</f>
        <v>3.3519800000000011</v>
      </c>
      <c r="J305">
        <f>IFERROR(VLOOKUP($B305,Kraftvärmeprod!$B$1:$AH$479,MATCH(J$2,Kraftvärmeprod!$B$1:$AG$1,0),FALSE)/1,0)-IFERROR(VLOOKUP($B305,'Slutlig allokering kvv'!$B$2:$AC$462,MATCH(J$3,'Slutlig allokering kvv'!$B$1:$AJ$1,0),FALSE)/1,0)</f>
        <v>0</v>
      </c>
      <c r="K305">
        <f>IFERROR(VLOOKUP($B305,Kraftvärmeprod!$B$1:$AH$479,MATCH(K$2,Kraftvärmeprod!$B$1:$AG$1,0),FALSE)/1,0)-IFERROR(VLOOKUP($B305,'Slutlig allokering kvv'!$B$2:$AC$462,MATCH(K$3,'Slutlig allokering kvv'!$B$1:$AJ$1,0),FALSE)/1,0)</f>
        <v>10.808400000000002</v>
      </c>
      <c r="L305">
        <f>IFERROR(VLOOKUP($B305,Kraftvärmeprod!$B$1:$AH$479,MATCH(L$2,Kraftvärmeprod!$B$1:$AG$1,0),FALSE)/1,0)-IFERROR(VLOOKUP($B305,'Slutlig allokering kvv'!$B$2:$AC$462,MATCH(L$3,'Slutlig allokering kvv'!$B$1:$AJ$1,0),FALSE)/1,0)</f>
        <v>17.488500000000002</v>
      </c>
      <c r="M305" s="40">
        <f>IFERROR(VLOOKUP($B305,Miljö!$B$1:$S$477,MATCH(M$2,Miljö!$B$1:$X$1,0),FALSE)/1,0)-IFERROR(VLOOKUP($B305,'Slutlig allokering kvv'!$B$2:$AC$462,MATCH(M$3,'Slutlig allokering kvv'!$B$1:$AJ$1,0),FALSE)/1,0)</f>
        <v>25.345300000000002</v>
      </c>
      <c r="N305">
        <f>IFERROR(VLOOKUP($B305,Kraftvärmeprod!$B$1:$AH$479,MATCH(N$2,Kraftvärmeprod!$B$1:$AG$1,0),FALSE)/1,0)-IFERROR(VLOOKUP($B305,'Slutlig allokering kvv'!$B$2:$AC$462,MATCH(N$3,'Slutlig allokering kvv'!$B$1:$AJ$1,0),FALSE)/1,0)</f>
        <v>0</v>
      </c>
      <c r="O305">
        <f>IFERROR(VLOOKUP($B305,Kraftvärmeprod!$B$1:$AH$479,MATCH(O$2,Kraftvärmeprod!$B$1:$AG$1,0),FALSE)/1,0)-IFERROR(VLOOKUP($B305,'Slutlig allokering kvv'!$B$2:$AC$462,MATCH(O$3,'Slutlig allokering kvv'!$B$1:$AJ$1,0),FALSE)/1,0)</f>
        <v>114.518</v>
      </c>
      <c r="P305">
        <f>IFERROR(VLOOKUP($B305,Kraftvärmeprod!$B$1:$AH$479,MATCH(P$2,Kraftvärmeprod!$B$1:$AG$1,0),FALSE)/1,0)-IFERROR(VLOOKUP($B305,'Slutlig allokering kvv'!$B$2:$AC$462,MATCH(P$3,'Slutlig allokering kvv'!$B$1:$AJ$1,0),FALSE)/1,0)</f>
        <v>0</v>
      </c>
      <c r="Q305">
        <f>IFERROR(VLOOKUP($B305,Kraftvärmeprod!$B$1:$AH$479,MATCH(Q$2,Kraftvärmeprod!$B$1:$AG$1,0),FALSE)/1,0)-IFERROR(VLOOKUP($B305,'Slutlig allokering kvv'!$B$2:$AC$462,MATCH(Q$3,'Slutlig allokering kvv'!$B$1:$AJ$1,0),FALSE)/1,0)</f>
        <v>0</v>
      </c>
      <c r="R305">
        <f>IFERROR(VLOOKUP($B305,Kraftvärmeprod!$B$1:$AH$479,MATCH(R$2,Kraftvärmeprod!$B$1:$AG$1,0),FALSE)/1,0)-IFERROR(VLOOKUP($B305,'Slutlig allokering kvv'!$B$2:$AC$462,MATCH(R$3,'Slutlig allokering kvv'!$B$1:$AJ$1,0),FALSE)/1,0)</f>
        <v>4.5726900000000001E-2</v>
      </c>
      <c r="S305">
        <f>IFERROR(VLOOKUP($B305,Kraftvärmeprod!$B$1:$AH$479,MATCH(S$2,Kraftvärmeprod!$B$1:$AG$1,0),FALSE)/1,0)-IFERROR(VLOOKUP($B305,'Slutlig allokering kvv'!$B$2:$AC$462,MATCH(S$3,'Slutlig allokering kvv'!$B$1:$AJ$1,0),FALSE)/1,0)</f>
        <v>43.184399999999997</v>
      </c>
      <c r="T305">
        <f>IFERROR(VLOOKUP($B305,Kraftvärmeprod!$B$1:$AH$479,MATCH(T$2,Kraftvärmeprod!$B$1:$AG$1,0),FALSE)/1,0)-IFERROR(VLOOKUP($B305,'Slutlig allokering kvv'!$B$2:$AC$462,MATCH(T$3,'Slutlig allokering kvv'!$B$1:$AJ$1,0),FALSE)/1,0)</f>
        <v>0</v>
      </c>
      <c r="U305">
        <f>IFERROR(VLOOKUP($B305,Kraftvärmeprod!$B$1:$AH$479,MATCH(U$2,Kraftvärmeprod!$B$1:$AG$1,0),FALSE)/1,0)-IFERROR(VLOOKUP($B305,'Slutlig allokering kvv'!$B$2:$AC$462,MATCH(U$3,'Slutlig allokering kvv'!$B$1:$AJ$1,0),FALSE)/1,0)</f>
        <v>0</v>
      </c>
      <c r="V305">
        <f>IFERROR(VLOOKUP($B305,Kraftvärmeprod!$B$1:$AH$479,MATCH(V$2,Kraftvärmeprod!$B$1:$AG$1,0),FALSE)/1,0)-IFERROR(VLOOKUP($B305,'Slutlig allokering kvv'!$B$2:$AC$462,MATCH(V$3,'Slutlig allokering kvv'!$B$1:$AJ$1,0),FALSE)/1,0)</f>
        <v>0</v>
      </c>
      <c r="W305">
        <f>IFERROR(VLOOKUP($B305,Kraftvärmeprod!$B$1:$AH$479,MATCH(W$2,Kraftvärmeprod!$B$1:$AG$1,0),FALSE)/1,0)-IFERROR(VLOOKUP($B305,'Slutlig allokering kvv'!$B$2:$AC$462,MATCH(W$3,'Slutlig allokering kvv'!$B$1:$AJ$1,0),FALSE)/1,0)</f>
        <v>0</v>
      </c>
      <c r="X305">
        <f>IFERROR(VLOOKUP($B305,Kraftvärmeprod!$B$1:$AH$479,MATCH(X$2,Kraftvärmeprod!$B$1:$AG$1,0),FALSE)/1,0)-IFERROR(VLOOKUP($B305,'Slutlig allokering kvv'!$B$2:$AC$462,MATCH(X$3,'Slutlig allokering kvv'!$B$1:$AJ$1,0),FALSE)/1,0)</f>
        <v>0</v>
      </c>
      <c r="Y305">
        <f>IFERROR(VLOOKUP($B305,Kraftvärmeprod!$B$1:$AH$479,MATCH(Y$2,Kraftvärmeprod!$B$1:$AG$1,0),FALSE)/1,0)-IFERROR(VLOOKUP($B305,'Slutlig allokering kvv'!$B$2:$AC$462,MATCH(Y$3,'Slutlig allokering kvv'!$B$1:$AJ$1,0),FALSE)/1,0)</f>
        <v>0</v>
      </c>
      <c r="Z305">
        <f>IFERROR(VLOOKUP($B305,Kraftvärmeprod!$B$1:$AH$479,MATCH(Z$2,Kraftvärmeprod!$B$1:$AG$1,0),FALSE)/1,0)-IFERROR(VLOOKUP($B305,'Slutlig allokering kvv'!$B$2:$AC$462,MATCH(Z$3,'Slutlig allokering kvv'!$B$1:$AJ$1,0),FALSE)/1,0)</f>
        <v>42.5</v>
      </c>
      <c r="AA305">
        <f>IFERROR(VLOOKUP($B305,Kraftvärmeprod!$B$1:$AH$479,MATCH(AA$2,Kraftvärmeprod!$B$1:$AG$1,0),FALSE)/1,0)-IFERROR(VLOOKUP($B305,'Slutlig allokering kvv'!$B$2:$AC$462,MATCH(AA$3,'Slutlig allokering kvv'!$B$1:$AJ$1,0),FALSE)/1,0)</f>
        <v>0</v>
      </c>
      <c r="AB305">
        <f>IFERROR(VLOOKUP($B305,Kraftvärmeprod!$B$1:$AH$479,MATCH(AB$2,Kraftvärmeprod!$B$1:$AG$1,0),FALSE)/1,0)-IFERROR(VLOOKUP($B305,'Slutlig allokering kvv'!$B$2:$AC$462,MATCH(AB$3,'Slutlig allokering kvv'!$B$1:$AJ$1,0),FALSE)/1,0)</f>
        <v>17.769299999999998</v>
      </c>
      <c r="AE305">
        <f t="shared" si="8"/>
        <v>498.16880689999999</v>
      </c>
      <c r="AG305">
        <f>IFERROR(VLOOKUP(B305,'Slutlig allokering kvv'!$B$2:$AJ$462,MATCH("Summa justerad allokerad tillförd energi (utan hjälpel och rökgaskondensering):",'Slutlig allokering kvv'!$B$1:$AK$1,0),FALSE)/1,"")</f>
        <v>712.04519310000001</v>
      </c>
      <c r="AI305" s="23">
        <f>IFERROR(1-VLOOKUP(B305,'Slutlig allokering kvv'!$B$2:$AJ$462,MATCH("Andel av bränsle i kvv som allokerats till värme, exklusive rökgaskondensering och hjälpel",'Slutlig allokering kvv'!$B$1:$AK$1,0),FALSE),"")</f>
        <v>0.41163695586069904</v>
      </c>
      <c r="AK305" s="23">
        <f t="shared" si="9"/>
        <v>0.41163695586069904</v>
      </c>
    </row>
    <row r="306" spans="1:37" x14ac:dyDescent="0.25">
      <c r="A306" s="2" t="s">
        <v>425</v>
      </c>
      <c r="B306" s="2" t="s">
        <v>430</v>
      </c>
      <c r="C306" s="2" t="str">
        <f>IFERROR(VLOOKUP($B306,Kraftvärmeprod!$B$1:$AH$479,MATCH(C$3,Kraftvärmeprod!$B$1:$AG$1,0),FALSE)/1,"")</f>
        <v/>
      </c>
      <c r="D306" s="2" t="str">
        <f>IFERROR(VLOOKUP($B306,Kraftvärmeprod!$B$1:$AH$479,MATCH(D$3,Kraftvärmeprod!$B$1:$AG$1,0),FALSE)/1,"")</f>
        <v/>
      </c>
      <c r="E306">
        <f>IFERROR(VLOOKUP($B306,Kraftvärmeprod!$B$1:$AH$479,MATCH(E$2,Kraftvärmeprod!$B$1:$AG$1,0),FALSE)/1,0)-IFERROR(VLOOKUP($B306,'Slutlig allokering kvv'!$B$2:$AC$462,MATCH(E$3,'Slutlig allokering kvv'!$B$1:$AJ$1,0),FALSE)/1,0)</f>
        <v>0</v>
      </c>
      <c r="F306">
        <f>IFERROR(VLOOKUP($B306,Kraftvärmeprod!$B$1:$AH$479,MATCH(F$2,Kraftvärmeprod!$B$1:$AG$1,0),FALSE)/1,0)-IFERROR(VLOOKUP($B306,'Slutlig allokering kvv'!$B$2:$AC$462,MATCH(F$3,'Slutlig allokering kvv'!$B$1:$AJ$1,0),FALSE)/1,0)</f>
        <v>0</v>
      </c>
      <c r="G306">
        <f>IFERROR(VLOOKUP($B306,Kraftvärmeprod!$B$1:$AH$479,MATCH(G$2,Kraftvärmeprod!$B$1:$AG$1,0),FALSE)/1,0)-IFERROR(VLOOKUP($B306,'Slutlig allokering kvv'!$B$2:$AC$462,MATCH(G$3,'Slutlig allokering kvv'!$B$1:$AJ$1,0),FALSE)/1,0)</f>
        <v>0</v>
      </c>
      <c r="H306">
        <f>IFERROR(VLOOKUP($B306,Kraftvärmeprod!$B$1:$AH$479,MATCH(H$2,Kraftvärmeprod!$B$1:$AG$1,0),FALSE)/1,0)-IFERROR(VLOOKUP($B306,'Slutlig allokering kvv'!$B$2:$AC$462,MATCH(H$3,'Slutlig allokering kvv'!$B$1:$AJ$1,0),FALSE)/1,0)</f>
        <v>0</v>
      </c>
      <c r="I306">
        <f>IFERROR(VLOOKUP($B306,Kraftvärmeprod!$B$1:$AH$479,MATCH(I$2,Kraftvärmeprod!$B$1:$AG$1,0),FALSE)/1,0)-IFERROR(VLOOKUP($B306,'Slutlig allokering kvv'!$B$2:$AC$462,MATCH(I$3,'Slutlig allokering kvv'!$B$1:$AJ$1,0),FALSE)/1,0)</f>
        <v>0</v>
      </c>
      <c r="J306">
        <f>IFERROR(VLOOKUP($B306,Kraftvärmeprod!$B$1:$AH$479,MATCH(J$2,Kraftvärmeprod!$B$1:$AG$1,0),FALSE)/1,0)-IFERROR(VLOOKUP($B306,'Slutlig allokering kvv'!$B$2:$AC$462,MATCH(J$3,'Slutlig allokering kvv'!$B$1:$AJ$1,0),FALSE)/1,0)</f>
        <v>0</v>
      </c>
      <c r="K306">
        <f>IFERROR(VLOOKUP($B306,Kraftvärmeprod!$B$1:$AH$479,MATCH(K$2,Kraftvärmeprod!$B$1:$AG$1,0),FALSE)/1,0)-IFERROR(VLOOKUP($B306,'Slutlig allokering kvv'!$B$2:$AC$462,MATCH(K$3,'Slutlig allokering kvv'!$B$1:$AJ$1,0),FALSE)/1,0)</f>
        <v>0</v>
      </c>
      <c r="L306">
        <f>IFERROR(VLOOKUP($B306,Kraftvärmeprod!$B$1:$AH$479,MATCH(L$2,Kraftvärmeprod!$B$1:$AG$1,0),FALSE)/1,0)-IFERROR(VLOOKUP($B306,'Slutlig allokering kvv'!$B$2:$AC$462,MATCH(L$3,'Slutlig allokering kvv'!$B$1:$AJ$1,0),FALSE)/1,0)</f>
        <v>0</v>
      </c>
      <c r="M306" s="40">
        <f>IFERROR(VLOOKUP($B306,Miljö!$B$1:$S$477,MATCH(M$2,Miljö!$B$1:$X$1,0),FALSE)/1,0)-IFERROR(VLOOKUP($B306,'Slutlig allokering kvv'!$B$2:$AC$462,MATCH(M$3,'Slutlig allokering kvv'!$B$1:$AJ$1,0),FALSE)/1,0)</f>
        <v>0</v>
      </c>
      <c r="N306">
        <f>IFERROR(VLOOKUP($B306,Kraftvärmeprod!$B$1:$AH$479,MATCH(N$2,Kraftvärmeprod!$B$1:$AG$1,0),FALSE)/1,0)-IFERROR(VLOOKUP($B306,'Slutlig allokering kvv'!$B$2:$AC$462,MATCH(N$3,'Slutlig allokering kvv'!$B$1:$AJ$1,0),FALSE)/1,0)</f>
        <v>0</v>
      </c>
      <c r="O306">
        <f>IFERROR(VLOOKUP($B306,Kraftvärmeprod!$B$1:$AH$479,MATCH(O$2,Kraftvärmeprod!$B$1:$AG$1,0),FALSE)/1,0)-IFERROR(VLOOKUP($B306,'Slutlig allokering kvv'!$B$2:$AC$462,MATCH(O$3,'Slutlig allokering kvv'!$B$1:$AJ$1,0),FALSE)/1,0)</f>
        <v>0</v>
      </c>
      <c r="P306">
        <f>IFERROR(VLOOKUP($B306,Kraftvärmeprod!$B$1:$AH$479,MATCH(P$2,Kraftvärmeprod!$B$1:$AG$1,0),FALSE)/1,0)-IFERROR(VLOOKUP($B306,'Slutlig allokering kvv'!$B$2:$AC$462,MATCH(P$3,'Slutlig allokering kvv'!$B$1:$AJ$1,0),FALSE)/1,0)</f>
        <v>0</v>
      </c>
      <c r="Q306">
        <f>IFERROR(VLOOKUP($B306,Kraftvärmeprod!$B$1:$AH$479,MATCH(Q$2,Kraftvärmeprod!$B$1:$AG$1,0),FALSE)/1,0)-IFERROR(VLOOKUP($B306,'Slutlig allokering kvv'!$B$2:$AC$462,MATCH(Q$3,'Slutlig allokering kvv'!$B$1:$AJ$1,0),FALSE)/1,0)</f>
        <v>0</v>
      </c>
      <c r="R306">
        <f>IFERROR(VLOOKUP($B306,Kraftvärmeprod!$B$1:$AH$479,MATCH(R$2,Kraftvärmeprod!$B$1:$AG$1,0),FALSE)/1,0)-IFERROR(VLOOKUP($B306,'Slutlig allokering kvv'!$B$2:$AC$462,MATCH(R$3,'Slutlig allokering kvv'!$B$1:$AJ$1,0),FALSE)/1,0)</f>
        <v>0</v>
      </c>
      <c r="S306">
        <f>IFERROR(VLOOKUP($B306,Kraftvärmeprod!$B$1:$AH$479,MATCH(S$2,Kraftvärmeprod!$B$1:$AG$1,0),FALSE)/1,0)-IFERROR(VLOOKUP($B306,'Slutlig allokering kvv'!$B$2:$AC$462,MATCH(S$3,'Slutlig allokering kvv'!$B$1:$AJ$1,0),FALSE)/1,0)</f>
        <v>0</v>
      </c>
      <c r="T306">
        <f>IFERROR(VLOOKUP($B306,Kraftvärmeprod!$B$1:$AH$479,MATCH(T$2,Kraftvärmeprod!$B$1:$AG$1,0),FALSE)/1,0)-IFERROR(VLOOKUP($B306,'Slutlig allokering kvv'!$B$2:$AC$462,MATCH(T$3,'Slutlig allokering kvv'!$B$1:$AJ$1,0),FALSE)/1,0)</f>
        <v>0</v>
      </c>
      <c r="U306">
        <f>IFERROR(VLOOKUP($B306,Kraftvärmeprod!$B$1:$AH$479,MATCH(U$2,Kraftvärmeprod!$B$1:$AG$1,0),FALSE)/1,0)-IFERROR(VLOOKUP($B306,'Slutlig allokering kvv'!$B$2:$AC$462,MATCH(U$3,'Slutlig allokering kvv'!$B$1:$AJ$1,0),FALSE)/1,0)</f>
        <v>0</v>
      </c>
      <c r="V306">
        <f>IFERROR(VLOOKUP($B306,Kraftvärmeprod!$B$1:$AH$479,MATCH(V$2,Kraftvärmeprod!$B$1:$AG$1,0),FALSE)/1,0)-IFERROR(VLOOKUP($B306,'Slutlig allokering kvv'!$B$2:$AC$462,MATCH(V$3,'Slutlig allokering kvv'!$B$1:$AJ$1,0),FALSE)/1,0)</f>
        <v>0</v>
      </c>
      <c r="W306">
        <f>IFERROR(VLOOKUP($B306,Kraftvärmeprod!$B$1:$AH$479,MATCH(W$2,Kraftvärmeprod!$B$1:$AG$1,0),FALSE)/1,0)-IFERROR(VLOOKUP($B306,'Slutlig allokering kvv'!$B$2:$AC$462,MATCH(W$3,'Slutlig allokering kvv'!$B$1:$AJ$1,0),FALSE)/1,0)</f>
        <v>0</v>
      </c>
      <c r="X306">
        <f>IFERROR(VLOOKUP($B306,Kraftvärmeprod!$B$1:$AH$479,MATCH(X$2,Kraftvärmeprod!$B$1:$AG$1,0),FALSE)/1,0)-IFERROR(VLOOKUP($B306,'Slutlig allokering kvv'!$B$2:$AC$462,MATCH(X$3,'Slutlig allokering kvv'!$B$1:$AJ$1,0),FALSE)/1,0)</f>
        <v>0</v>
      </c>
      <c r="Y306">
        <f>IFERROR(VLOOKUP($B306,Kraftvärmeprod!$B$1:$AH$479,MATCH(Y$2,Kraftvärmeprod!$B$1:$AG$1,0),FALSE)/1,0)-IFERROR(VLOOKUP($B306,'Slutlig allokering kvv'!$B$2:$AC$462,MATCH(Y$3,'Slutlig allokering kvv'!$B$1:$AJ$1,0),FALSE)/1,0)</f>
        <v>0</v>
      </c>
      <c r="Z306">
        <f>IFERROR(VLOOKUP($B306,Kraftvärmeprod!$B$1:$AH$479,MATCH(Z$2,Kraftvärmeprod!$B$1:$AG$1,0),FALSE)/1,0)-IFERROR(VLOOKUP($B306,'Slutlig allokering kvv'!$B$2:$AC$462,MATCH(Z$3,'Slutlig allokering kvv'!$B$1:$AJ$1,0),FALSE)/1,0)</f>
        <v>0</v>
      </c>
      <c r="AA306">
        <f>IFERROR(VLOOKUP($B306,Kraftvärmeprod!$B$1:$AH$479,MATCH(AA$2,Kraftvärmeprod!$B$1:$AG$1,0),FALSE)/1,0)-IFERROR(VLOOKUP($B306,'Slutlig allokering kvv'!$B$2:$AC$462,MATCH(AA$3,'Slutlig allokering kvv'!$B$1:$AJ$1,0),FALSE)/1,0)</f>
        <v>0</v>
      </c>
      <c r="AB306">
        <f>IFERROR(VLOOKUP($B306,Kraftvärmeprod!$B$1:$AH$479,MATCH(AB$2,Kraftvärmeprod!$B$1:$AG$1,0),FALSE)/1,0)-IFERROR(VLOOKUP($B306,'Slutlig allokering kvv'!$B$2:$AC$462,MATCH(AB$3,'Slutlig allokering kvv'!$B$1:$AJ$1,0),FALSE)/1,0)</f>
        <v>0</v>
      </c>
      <c r="AE306">
        <f t="shared" si="8"/>
        <v>0</v>
      </c>
      <c r="AG306">
        <f>IFERROR(VLOOKUP(B306,'Slutlig allokering kvv'!$B$2:$AJ$462,MATCH("Summa justerad allokerad tillförd energi (utan hjälpel och rökgaskondensering):",'Slutlig allokering kvv'!$B$1:$AK$1,0),FALSE)/1,"")</f>
        <v>0</v>
      </c>
      <c r="AI306" s="23" t="str">
        <f>IFERROR(1-VLOOKUP(B306,'Slutlig allokering kvv'!$B$2:$AJ$462,MATCH("Andel av bränsle i kvv som allokerats till värme, exklusive rökgaskondensering och hjälpel",'Slutlig allokering kvv'!$B$1:$AK$1,0),FALSE),"")</f>
        <v/>
      </c>
      <c r="AK306" s="23" t="str">
        <f t="shared" si="9"/>
        <v/>
      </c>
    </row>
    <row r="307" spans="1:37" x14ac:dyDescent="0.25">
      <c r="A307" s="2" t="s">
        <v>425</v>
      </c>
      <c r="B307" s="2" t="s">
        <v>431</v>
      </c>
      <c r="C307" s="2" t="str">
        <f>IFERROR(VLOOKUP($B307,Kraftvärmeprod!$B$1:$AH$479,MATCH(C$3,Kraftvärmeprod!$B$1:$AG$1,0),FALSE)/1,"")</f>
        <v/>
      </c>
      <c r="D307" s="2" t="str">
        <f>IFERROR(VLOOKUP($B307,Kraftvärmeprod!$B$1:$AH$479,MATCH(D$3,Kraftvärmeprod!$B$1:$AG$1,0),FALSE)/1,"")</f>
        <v/>
      </c>
      <c r="E307">
        <f>IFERROR(VLOOKUP($B307,Kraftvärmeprod!$B$1:$AH$479,MATCH(E$2,Kraftvärmeprod!$B$1:$AG$1,0),FALSE)/1,0)-IFERROR(VLOOKUP($B307,'Slutlig allokering kvv'!$B$2:$AC$462,MATCH(E$3,'Slutlig allokering kvv'!$B$1:$AJ$1,0),FALSE)/1,0)</f>
        <v>0</v>
      </c>
      <c r="F307">
        <f>IFERROR(VLOOKUP($B307,Kraftvärmeprod!$B$1:$AH$479,MATCH(F$2,Kraftvärmeprod!$B$1:$AG$1,0),FALSE)/1,0)-IFERROR(VLOOKUP($B307,'Slutlig allokering kvv'!$B$2:$AC$462,MATCH(F$3,'Slutlig allokering kvv'!$B$1:$AJ$1,0),FALSE)/1,0)</f>
        <v>0</v>
      </c>
      <c r="G307">
        <f>IFERROR(VLOOKUP($B307,Kraftvärmeprod!$B$1:$AH$479,MATCH(G$2,Kraftvärmeprod!$B$1:$AG$1,0),FALSE)/1,0)-IFERROR(VLOOKUP($B307,'Slutlig allokering kvv'!$B$2:$AC$462,MATCH(G$3,'Slutlig allokering kvv'!$B$1:$AJ$1,0),FALSE)/1,0)</f>
        <v>0</v>
      </c>
      <c r="H307">
        <f>IFERROR(VLOOKUP($B307,Kraftvärmeprod!$B$1:$AH$479,MATCH(H$2,Kraftvärmeprod!$B$1:$AG$1,0),FALSE)/1,0)-IFERROR(VLOOKUP($B307,'Slutlig allokering kvv'!$B$2:$AC$462,MATCH(H$3,'Slutlig allokering kvv'!$B$1:$AJ$1,0),FALSE)/1,0)</f>
        <v>0</v>
      </c>
      <c r="I307">
        <f>IFERROR(VLOOKUP($B307,Kraftvärmeprod!$B$1:$AH$479,MATCH(I$2,Kraftvärmeprod!$B$1:$AG$1,0),FALSE)/1,0)-IFERROR(VLOOKUP($B307,'Slutlig allokering kvv'!$B$2:$AC$462,MATCH(I$3,'Slutlig allokering kvv'!$B$1:$AJ$1,0),FALSE)/1,0)</f>
        <v>0</v>
      </c>
      <c r="J307">
        <f>IFERROR(VLOOKUP($B307,Kraftvärmeprod!$B$1:$AH$479,MATCH(J$2,Kraftvärmeprod!$B$1:$AG$1,0),FALSE)/1,0)-IFERROR(VLOOKUP($B307,'Slutlig allokering kvv'!$B$2:$AC$462,MATCH(J$3,'Slutlig allokering kvv'!$B$1:$AJ$1,0),FALSE)/1,0)</f>
        <v>0</v>
      </c>
      <c r="K307">
        <f>IFERROR(VLOOKUP($B307,Kraftvärmeprod!$B$1:$AH$479,MATCH(K$2,Kraftvärmeprod!$B$1:$AG$1,0),FALSE)/1,0)-IFERROR(VLOOKUP($B307,'Slutlig allokering kvv'!$B$2:$AC$462,MATCH(K$3,'Slutlig allokering kvv'!$B$1:$AJ$1,0),FALSE)/1,0)</f>
        <v>0</v>
      </c>
      <c r="L307">
        <f>IFERROR(VLOOKUP($B307,Kraftvärmeprod!$B$1:$AH$479,MATCH(L$2,Kraftvärmeprod!$B$1:$AG$1,0),FALSE)/1,0)-IFERROR(VLOOKUP($B307,'Slutlig allokering kvv'!$B$2:$AC$462,MATCH(L$3,'Slutlig allokering kvv'!$B$1:$AJ$1,0),FALSE)/1,0)</f>
        <v>0</v>
      </c>
      <c r="M307" s="40">
        <f>IFERROR(VLOOKUP($B307,Miljö!$B$1:$S$477,MATCH(M$2,Miljö!$B$1:$X$1,0),FALSE)/1,0)-IFERROR(VLOOKUP($B307,'Slutlig allokering kvv'!$B$2:$AC$462,MATCH(M$3,'Slutlig allokering kvv'!$B$1:$AJ$1,0),FALSE)/1,0)</f>
        <v>0</v>
      </c>
      <c r="N307">
        <f>IFERROR(VLOOKUP($B307,Kraftvärmeprod!$B$1:$AH$479,MATCH(N$2,Kraftvärmeprod!$B$1:$AG$1,0),FALSE)/1,0)-IFERROR(VLOOKUP($B307,'Slutlig allokering kvv'!$B$2:$AC$462,MATCH(N$3,'Slutlig allokering kvv'!$B$1:$AJ$1,0),FALSE)/1,0)</f>
        <v>0</v>
      </c>
      <c r="O307">
        <f>IFERROR(VLOOKUP($B307,Kraftvärmeprod!$B$1:$AH$479,MATCH(O$2,Kraftvärmeprod!$B$1:$AG$1,0),FALSE)/1,0)-IFERROR(VLOOKUP($B307,'Slutlig allokering kvv'!$B$2:$AC$462,MATCH(O$3,'Slutlig allokering kvv'!$B$1:$AJ$1,0),FALSE)/1,0)</f>
        <v>0</v>
      </c>
      <c r="P307">
        <f>IFERROR(VLOOKUP($B307,Kraftvärmeprod!$B$1:$AH$479,MATCH(P$2,Kraftvärmeprod!$B$1:$AG$1,0),FALSE)/1,0)-IFERROR(VLOOKUP($B307,'Slutlig allokering kvv'!$B$2:$AC$462,MATCH(P$3,'Slutlig allokering kvv'!$B$1:$AJ$1,0),FALSE)/1,0)</f>
        <v>0</v>
      </c>
      <c r="Q307">
        <f>IFERROR(VLOOKUP($B307,Kraftvärmeprod!$B$1:$AH$479,MATCH(Q$2,Kraftvärmeprod!$B$1:$AG$1,0),FALSE)/1,0)-IFERROR(VLOOKUP($B307,'Slutlig allokering kvv'!$B$2:$AC$462,MATCH(Q$3,'Slutlig allokering kvv'!$B$1:$AJ$1,0),FALSE)/1,0)</f>
        <v>0</v>
      </c>
      <c r="R307">
        <f>IFERROR(VLOOKUP($B307,Kraftvärmeprod!$B$1:$AH$479,MATCH(R$2,Kraftvärmeprod!$B$1:$AG$1,0),FALSE)/1,0)-IFERROR(VLOOKUP($B307,'Slutlig allokering kvv'!$B$2:$AC$462,MATCH(R$3,'Slutlig allokering kvv'!$B$1:$AJ$1,0),FALSE)/1,0)</f>
        <v>0</v>
      </c>
      <c r="S307">
        <f>IFERROR(VLOOKUP($B307,Kraftvärmeprod!$B$1:$AH$479,MATCH(S$2,Kraftvärmeprod!$B$1:$AG$1,0),FALSE)/1,0)-IFERROR(VLOOKUP($B307,'Slutlig allokering kvv'!$B$2:$AC$462,MATCH(S$3,'Slutlig allokering kvv'!$B$1:$AJ$1,0),FALSE)/1,0)</f>
        <v>0</v>
      </c>
      <c r="T307">
        <f>IFERROR(VLOOKUP($B307,Kraftvärmeprod!$B$1:$AH$479,MATCH(T$2,Kraftvärmeprod!$B$1:$AG$1,0),FALSE)/1,0)-IFERROR(VLOOKUP($B307,'Slutlig allokering kvv'!$B$2:$AC$462,MATCH(T$3,'Slutlig allokering kvv'!$B$1:$AJ$1,0),FALSE)/1,0)</f>
        <v>0</v>
      </c>
      <c r="U307">
        <f>IFERROR(VLOOKUP($B307,Kraftvärmeprod!$B$1:$AH$479,MATCH(U$2,Kraftvärmeprod!$B$1:$AG$1,0),FALSE)/1,0)-IFERROR(VLOOKUP($B307,'Slutlig allokering kvv'!$B$2:$AC$462,MATCH(U$3,'Slutlig allokering kvv'!$B$1:$AJ$1,0),FALSE)/1,0)</f>
        <v>0</v>
      </c>
      <c r="V307">
        <f>IFERROR(VLOOKUP($B307,Kraftvärmeprod!$B$1:$AH$479,MATCH(V$2,Kraftvärmeprod!$B$1:$AG$1,0),FALSE)/1,0)-IFERROR(VLOOKUP($B307,'Slutlig allokering kvv'!$B$2:$AC$462,MATCH(V$3,'Slutlig allokering kvv'!$B$1:$AJ$1,0),FALSE)/1,0)</f>
        <v>0</v>
      </c>
      <c r="W307">
        <f>IFERROR(VLOOKUP($B307,Kraftvärmeprod!$B$1:$AH$479,MATCH(W$2,Kraftvärmeprod!$B$1:$AG$1,0),FALSE)/1,0)-IFERROR(VLOOKUP($B307,'Slutlig allokering kvv'!$B$2:$AC$462,MATCH(W$3,'Slutlig allokering kvv'!$B$1:$AJ$1,0),FALSE)/1,0)</f>
        <v>0</v>
      </c>
      <c r="X307">
        <f>IFERROR(VLOOKUP($B307,Kraftvärmeprod!$B$1:$AH$479,MATCH(X$2,Kraftvärmeprod!$B$1:$AG$1,0),FALSE)/1,0)-IFERROR(VLOOKUP($B307,'Slutlig allokering kvv'!$B$2:$AC$462,MATCH(X$3,'Slutlig allokering kvv'!$B$1:$AJ$1,0),FALSE)/1,0)</f>
        <v>0</v>
      </c>
      <c r="Y307">
        <f>IFERROR(VLOOKUP($B307,Kraftvärmeprod!$B$1:$AH$479,MATCH(Y$2,Kraftvärmeprod!$B$1:$AG$1,0),FALSE)/1,0)-IFERROR(VLOOKUP($B307,'Slutlig allokering kvv'!$B$2:$AC$462,MATCH(Y$3,'Slutlig allokering kvv'!$B$1:$AJ$1,0),FALSE)/1,0)</f>
        <v>0</v>
      </c>
      <c r="Z307">
        <f>IFERROR(VLOOKUP($B307,Kraftvärmeprod!$B$1:$AH$479,MATCH(Z$2,Kraftvärmeprod!$B$1:$AG$1,0),FALSE)/1,0)-IFERROR(VLOOKUP($B307,'Slutlig allokering kvv'!$B$2:$AC$462,MATCH(Z$3,'Slutlig allokering kvv'!$B$1:$AJ$1,0),FALSE)/1,0)</f>
        <v>0</v>
      </c>
      <c r="AA307">
        <f>IFERROR(VLOOKUP($B307,Kraftvärmeprod!$B$1:$AH$479,MATCH(AA$2,Kraftvärmeprod!$B$1:$AG$1,0),FALSE)/1,0)-IFERROR(VLOOKUP($B307,'Slutlig allokering kvv'!$B$2:$AC$462,MATCH(AA$3,'Slutlig allokering kvv'!$B$1:$AJ$1,0),FALSE)/1,0)</f>
        <v>0</v>
      </c>
      <c r="AB307">
        <f>IFERROR(VLOOKUP($B307,Kraftvärmeprod!$B$1:$AH$479,MATCH(AB$2,Kraftvärmeprod!$B$1:$AG$1,0),FALSE)/1,0)-IFERROR(VLOOKUP($B307,'Slutlig allokering kvv'!$B$2:$AC$462,MATCH(AB$3,'Slutlig allokering kvv'!$B$1:$AJ$1,0),FALSE)/1,0)</f>
        <v>0</v>
      </c>
      <c r="AE307">
        <f t="shared" si="8"/>
        <v>0</v>
      </c>
      <c r="AG307">
        <f>IFERROR(VLOOKUP(B307,'Slutlig allokering kvv'!$B$2:$AJ$462,MATCH("Summa justerad allokerad tillförd energi (utan hjälpel och rökgaskondensering):",'Slutlig allokering kvv'!$B$1:$AK$1,0),FALSE)/1,"")</f>
        <v>0</v>
      </c>
      <c r="AI307" s="23" t="str">
        <f>IFERROR(1-VLOOKUP(B307,'Slutlig allokering kvv'!$B$2:$AJ$462,MATCH("Andel av bränsle i kvv som allokerats till värme, exklusive rökgaskondensering och hjälpel",'Slutlig allokering kvv'!$B$1:$AK$1,0),FALSE),"")</f>
        <v/>
      </c>
      <c r="AK307" s="23" t="str">
        <f t="shared" si="9"/>
        <v/>
      </c>
    </row>
    <row r="308" spans="1:37" x14ac:dyDescent="0.25">
      <c r="A308" s="2" t="s">
        <v>432</v>
      </c>
      <c r="B308" s="2" t="s">
        <v>433</v>
      </c>
      <c r="C308" s="2" t="str">
        <f>IFERROR(VLOOKUP($B308,Kraftvärmeprod!$B$1:$AH$479,MATCH(C$3,Kraftvärmeprod!$B$1:$AG$1,0),FALSE)/1,"")</f>
        <v/>
      </c>
      <c r="D308" s="2" t="str">
        <f>IFERROR(VLOOKUP($B308,Kraftvärmeprod!$B$1:$AH$479,MATCH(D$3,Kraftvärmeprod!$B$1:$AG$1,0),FALSE)/1,"")</f>
        <v/>
      </c>
      <c r="E308">
        <f>IFERROR(VLOOKUP($B308,Kraftvärmeprod!$B$1:$AH$479,MATCH(E$2,Kraftvärmeprod!$B$1:$AG$1,0),FALSE)/1,0)-IFERROR(VLOOKUP($B308,'Slutlig allokering kvv'!$B$2:$AC$462,MATCH(E$3,'Slutlig allokering kvv'!$B$1:$AJ$1,0),FALSE)/1,0)</f>
        <v>0</v>
      </c>
      <c r="F308">
        <f>IFERROR(VLOOKUP($B308,Kraftvärmeprod!$B$1:$AH$479,MATCH(F$2,Kraftvärmeprod!$B$1:$AG$1,0),FALSE)/1,0)-IFERROR(VLOOKUP($B308,'Slutlig allokering kvv'!$B$2:$AC$462,MATCH(F$3,'Slutlig allokering kvv'!$B$1:$AJ$1,0),FALSE)/1,0)</f>
        <v>0</v>
      </c>
      <c r="G308">
        <f>IFERROR(VLOOKUP($B308,Kraftvärmeprod!$B$1:$AH$479,MATCH(G$2,Kraftvärmeprod!$B$1:$AG$1,0),FALSE)/1,0)-IFERROR(VLOOKUP($B308,'Slutlig allokering kvv'!$B$2:$AC$462,MATCH(G$3,'Slutlig allokering kvv'!$B$1:$AJ$1,0),FALSE)/1,0)</f>
        <v>0</v>
      </c>
      <c r="H308">
        <f>IFERROR(VLOOKUP($B308,Kraftvärmeprod!$B$1:$AH$479,MATCH(H$2,Kraftvärmeprod!$B$1:$AG$1,0),FALSE)/1,0)-IFERROR(VLOOKUP($B308,'Slutlig allokering kvv'!$B$2:$AC$462,MATCH(H$3,'Slutlig allokering kvv'!$B$1:$AJ$1,0),FALSE)/1,0)</f>
        <v>0</v>
      </c>
      <c r="I308">
        <f>IFERROR(VLOOKUP($B308,Kraftvärmeprod!$B$1:$AH$479,MATCH(I$2,Kraftvärmeprod!$B$1:$AG$1,0),FALSE)/1,0)-IFERROR(VLOOKUP($B308,'Slutlig allokering kvv'!$B$2:$AC$462,MATCH(I$3,'Slutlig allokering kvv'!$B$1:$AJ$1,0),FALSE)/1,0)</f>
        <v>0</v>
      </c>
      <c r="J308">
        <f>IFERROR(VLOOKUP($B308,Kraftvärmeprod!$B$1:$AH$479,MATCH(J$2,Kraftvärmeprod!$B$1:$AG$1,0),FALSE)/1,0)-IFERROR(VLOOKUP($B308,'Slutlig allokering kvv'!$B$2:$AC$462,MATCH(J$3,'Slutlig allokering kvv'!$B$1:$AJ$1,0),FALSE)/1,0)</f>
        <v>0</v>
      </c>
      <c r="K308">
        <f>IFERROR(VLOOKUP($B308,Kraftvärmeprod!$B$1:$AH$479,MATCH(K$2,Kraftvärmeprod!$B$1:$AG$1,0),FALSE)/1,0)-IFERROR(VLOOKUP($B308,'Slutlig allokering kvv'!$B$2:$AC$462,MATCH(K$3,'Slutlig allokering kvv'!$B$1:$AJ$1,0),FALSE)/1,0)</f>
        <v>0</v>
      </c>
      <c r="L308">
        <f>IFERROR(VLOOKUP($B308,Kraftvärmeprod!$B$1:$AH$479,MATCH(L$2,Kraftvärmeprod!$B$1:$AG$1,0),FALSE)/1,0)-IFERROR(VLOOKUP($B308,'Slutlig allokering kvv'!$B$2:$AC$462,MATCH(L$3,'Slutlig allokering kvv'!$B$1:$AJ$1,0),FALSE)/1,0)</f>
        <v>0</v>
      </c>
      <c r="M308" s="40">
        <f>IFERROR(VLOOKUP($B308,Miljö!$B$1:$S$477,MATCH(M$2,Miljö!$B$1:$X$1,0),FALSE)/1,0)-IFERROR(VLOOKUP($B308,'Slutlig allokering kvv'!$B$2:$AC$462,MATCH(M$3,'Slutlig allokering kvv'!$B$1:$AJ$1,0),FALSE)/1,0)</f>
        <v>0</v>
      </c>
      <c r="N308">
        <f>IFERROR(VLOOKUP($B308,Kraftvärmeprod!$B$1:$AH$479,MATCH(N$2,Kraftvärmeprod!$B$1:$AG$1,0),FALSE)/1,0)-IFERROR(VLOOKUP($B308,'Slutlig allokering kvv'!$B$2:$AC$462,MATCH(N$3,'Slutlig allokering kvv'!$B$1:$AJ$1,0),FALSE)/1,0)</f>
        <v>0</v>
      </c>
      <c r="O308">
        <f>IFERROR(VLOOKUP($B308,Kraftvärmeprod!$B$1:$AH$479,MATCH(O$2,Kraftvärmeprod!$B$1:$AG$1,0),FALSE)/1,0)-IFERROR(VLOOKUP($B308,'Slutlig allokering kvv'!$B$2:$AC$462,MATCH(O$3,'Slutlig allokering kvv'!$B$1:$AJ$1,0),FALSE)/1,0)</f>
        <v>0</v>
      </c>
      <c r="P308">
        <f>IFERROR(VLOOKUP($B308,Kraftvärmeprod!$B$1:$AH$479,MATCH(P$2,Kraftvärmeprod!$B$1:$AG$1,0),FALSE)/1,0)-IFERROR(VLOOKUP($B308,'Slutlig allokering kvv'!$B$2:$AC$462,MATCH(P$3,'Slutlig allokering kvv'!$B$1:$AJ$1,0),FALSE)/1,0)</f>
        <v>0</v>
      </c>
      <c r="Q308">
        <f>IFERROR(VLOOKUP($B308,Kraftvärmeprod!$B$1:$AH$479,MATCH(Q$2,Kraftvärmeprod!$B$1:$AG$1,0),FALSE)/1,0)-IFERROR(VLOOKUP($B308,'Slutlig allokering kvv'!$B$2:$AC$462,MATCH(Q$3,'Slutlig allokering kvv'!$B$1:$AJ$1,0),FALSE)/1,0)</f>
        <v>0</v>
      </c>
      <c r="R308">
        <f>IFERROR(VLOOKUP($B308,Kraftvärmeprod!$B$1:$AH$479,MATCH(R$2,Kraftvärmeprod!$B$1:$AG$1,0),FALSE)/1,0)-IFERROR(VLOOKUP($B308,'Slutlig allokering kvv'!$B$2:$AC$462,MATCH(R$3,'Slutlig allokering kvv'!$B$1:$AJ$1,0),FALSE)/1,0)</f>
        <v>0</v>
      </c>
      <c r="S308">
        <f>IFERROR(VLOOKUP($B308,Kraftvärmeprod!$B$1:$AH$479,MATCH(S$2,Kraftvärmeprod!$B$1:$AG$1,0),FALSE)/1,0)-IFERROR(VLOOKUP($B308,'Slutlig allokering kvv'!$B$2:$AC$462,MATCH(S$3,'Slutlig allokering kvv'!$B$1:$AJ$1,0),FALSE)/1,0)</f>
        <v>0</v>
      </c>
      <c r="T308">
        <f>IFERROR(VLOOKUP($B308,Kraftvärmeprod!$B$1:$AH$479,MATCH(T$2,Kraftvärmeprod!$B$1:$AG$1,0),FALSE)/1,0)-IFERROR(VLOOKUP($B308,'Slutlig allokering kvv'!$B$2:$AC$462,MATCH(T$3,'Slutlig allokering kvv'!$B$1:$AJ$1,0),FALSE)/1,0)</f>
        <v>0</v>
      </c>
      <c r="U308">
        <f>IFERROR(VLOOKUP($B308,Kraftvärmeprod!$B$1:$AH$479,MATCH(U$2,Kraftvärmeprod!$B$1:$AG$1,0),FALSE)/1,0)-IFERROR(VLOOKUP($B308,'Slutlig allokering kvv'!$B$2:$AC$462,MATCH(U$3,'Slutlig allokering kvv'!$B$1:$AJ$1,0),FALSE)/1,0)</f>
        <v>0</v>
      </c>
      <c r="V308">
        <f>IFERROR(VLOOKUP($B308,Kraftvärmeprod!$B$1:$AH$479,MATCH(V$2,Kraftvärmeprod!$B$1:$AG$1,0),FALSE)/1,0)-IFERROR(VLOOKUP($B308,'Slutlig allokering kvv'!$B$2:$AC$462,MATCH(V$3,'Slutlig allokering kvv'!$B$1:$AJ$1,0),FALSE)/1,0)</f>
        <v>0</v>
      </c>
      <c r="W308">
        <f>IFERROR(VLOOKUP($B308,Kraftvärmeprod!$B$1:$AH$479,MATCH(W$2,Kraftvärmeprod!$B$1:$AG$1,0),FALSE)/1,0)-IFERROR(VLOOKUP($B308,'Slutlig allokering kvv'!$B$2:$AC$462,MATCH(W$3,'Slutlig allokering kvv'!$B$1:$AJ$1,0),FALSE)/1,0)</f>
        <v>0</v>
      </c>
      <c r="X308">
        <f>IFERROR(VLOOKUP($B308,Kraftvärmeprod!$B$1:$AH$479,MATCH(X$2,Kraftvärmeprod!$B$1:$AG$1,0),FALSE)/1,0)-IFERROR(VLOOKUP($B308,'Slutlig allokering kvv'!$B$2:$AC$462,MATCH(X$3,'Slutlig allokering kvv'!$B$1:$AJ$1,0),FALSE)/1,0)</f>
        <v>0</v>
      </c>
      <c r="Y308">
        <f>IFERROR(VLOOKUP($B308,Kraftvärmeprod!$B$1:$AH$479,MATCH(Y$2,Kraftvärmeprod!$B$1:$AG$1,0),FALSE)/1,0)-IFERROR(VLOOKUP($B308,'Slutlig allokering kvv'!$B$2:$AC$462,MATCH(Y$3,'Slutlig allokering kvv'!$B$1:$AJ$1,0),FALSE)/1,0)</f>
        <v>0</v>
      </c>
      <c r="Z308">
        <f>IFERROR(VLOOKUP($B308,Kraftvärmeprod!$B$1:$AH$479,MATCH(Z$2,Kraftvärmeprod!$B$1:$AG$1,0),FALSE)/1,0)-IFERROR(VLOOKUP($B308,'Slutlig allokering kvv'!$B$2:$AC$462,MATCH(Z$3,'Slutlig allokering kvv'!$B$1:$AJ$1,0),FALSE)/1,0)</f>
        <v>0</v>
      </c>
      <c r="AA308">
        <f>IFERROR(VLOOKUP($B308,Kraftvärmeprod!$B$1:$AH$479,MATCH(AA$2,Kraftvärmeprod!$B$1:$AG$1,0),FALSE)/1,0)-IFERROR(VLOOKUP($B308,'Slutlig allokering kvv'!$B$2:$AC$462,MATCH(AA$3,'Slutlig allokering kvv'!$B$1:$AJ$1,0),FALSE)/1,0)</f>
        <v>0</v>
      </c>
      <c r="AB308">
        <f>IFERROR(VLOOKUP($B308,Kraftvärmeprod!$B$1:$AH$479,MATCH(AB$2,Kraftvärmeprod!$B$1:$AG$1,0),FALSE)/1,0)-IFERROR(VLOOKUP($B308,'Slutlig allokering kvv'!$B$2:$AC$462,MATCH(AB$3,'Slutlig allokering kvv'!$B$1:$AJ$1,0),FALSE)/1,0)</f>
        <v>0</v>
      </c>
      <c r="AE308">
        <f t="shared" si="8"/>
        <v>0</v>
      </c>
      <c r="AG308">
        <f>IFERROR(VLOOKUP(B308,'Slutlig allokering kvv'!$B$2:$AJ$462,MATCH("Summa justerad allokerad tillförd energi (utan hjälpel och rökgaskondensering):",'Slutlig allokering kvv'!$B$1:$AK$1,0),FALSE)/1,"")</f>
        <v>0</v>
      </c>
      <c r="AI308" s="23" t="str">
        <f>IFERROR(1-VLOOKUP(B308,'Slutlig allokering kvv'!$B$2:$AJ$462,MATCH("Andel av bränsle i kvv som allokerats till värme, exklusive rökgaskondensering och hjälpel",'Slutlig allokering kvv'!$B$1:$AK$1,0),FALSE),"")</f>
        <v/>
      </c>
      <c r="AK308" s="23" t="str">
        <f t="shared" si="9"/>
        <v/>
      </c>
    </row>
    <row r="309" spans="1:37" x14ac:dyDescent="0.25">
      <c r="A309" s="2" t="s">
        <v>432</v>
      </c>
      <c r="B309" s="2" t="s">
        <v>434</v>
      </c>
      <c r="C309" s="2" t="str">
        <f>IFERROR(VLOOKUP($B309,Kraftvärmeprod!$B$1:$AH$479,MATCH(C$3,Kraftvärmeprod!$B$1:$AG$1,0),FALSE)/1,"")</f>
        <v/>
      </c>
      <c r="D309" s="2" t="str">
        <f>IFERROR(VLOOKUP($B309,Kraftvärmeprod!$B$1:$AH$479,MATCH(D$3,Kraftvärmeprod!$B$1:$AG$1,0),FALSE)/1,"")</f>
        <v/>
      </c>
      <c r="E309">
        <f>IFERROR(VLOOKUP($B309,Kraftvärmeprod!$B$1:$AH$479,MATCH(E$2,Kraftvärmeprod!$B$1:$AG$1,0),FALSE)/1,0)-IFERROR(VLOOKUP($B309,'Slutlig allokering kvv'!$B$2:$AC$462,MATCH(E$3,'Slutlig allokering kvv'!$B$1:$AJ$1,0),FALSE)/1,0)</f>
        <v>0</v>
      </c>
      <c r="F309">
        <f>IFERROR(VLOOKUP($B309,Kraftvärmeprod!$B$1:$AH$479,MATCH(F$2,Kraftvärmeprod!$B$1:$AG$1,0),FALSE)/1,0)-IFERROR(VLOOKUP($B309,'Slutlig allokering kvv'!$B$2:$AC$462,MATCH(F$3,'Slutlig allokering kvv'!$B$1:$AJ$1,0),FALSE)/1,0)</f>
        <v>0</v>
      </c>
      <c r="G309">
        <f>IFERROR(VLOOKUP($B309,Kraftvärmeprod!$B$1:$AH$479,MATCH(G$2,Kraftvärmeprod!$B$1:$AG$1,0),FALSE)/1,0)-IFERROR(VLOOKUP($B309,'Slutlig allokering kvv'!$B$2:$AC$462,MATCH(G$3,'Slutlig allokering kvv'!$B$1:$AJ$1,0),FALSE)/1,0)</f>
        <v>0</v>
      </c>
      <c r="H309">
        <f>IFERROR(VLOOKUP($B309,Kraftvärmeprod!$B$1:$AH$479,MATCH(H$2,Kraftvärmeprod!$B$1:$AG$1,0),FALSE)/1,0)-IFERROR(VLOOKUP($B309,'Slutlig allokering kvv'!$B$2:$AC$462,MATCH(H$3,'Slutlig allokering kvv'!$B$1:$AJ$1,0),FALSE)/1,0)</f>
        <v>0</v>
      </c>
      <c r="I309">
        <f>IFERROR(VLOOKUP($B309,Kraftvärmeprod!$B$1:$AH$479,MATCH(I$2,Kraftvärmeprod!$B$1:$AG$1,0),FALSE)/1,0)-IFERROR(VLOOKUP($B309,'Slutlig allokering kvv'!$B$2:$AC$462,MATCH(I$3,'Slutlig allokering kvv'!$B$1:$AJ$1,0),FALSE)/1,0)</f>
        <v>0</v>
      </c>
      <c r="J309">
        <f>IFERROR(VLOOKUP($B309,Kraftvärmeprod!$B$1:$AH$479,MATCH(J$2,Kraftvärmeprod!$B$1:$AG$1,0),FALSE)/1,0)-IFERROR(VLOOKUP($B309,'Slutlig allokering kvv'!$B$2:$AC$462,MATCH(J$3,'Slutlig allokering kvv'!$B$1:$AJ$1,0),FALSE)/1,0)</f>
        <v>0</v>
      </c>
      <c r="K309">
        <f>IFERROR(VLOOKUP($B309,Kraftvärmeprod!$B$1:$AH$479,MATCH(K$2,Kraftvärmeprod!$B$1:$AG$1,0),FALSE)/1,0)-IFERROR(VLOOKUP($B309,'Slutlig allokering kvv'!$B$2:$AC$462,MATCH(K$3,'Slutlig allokering kvv'!$B$1:$AJ$1,0),FALSE)/1,0)</f>
        <v>0</v>
      </c>
      <c r="L309">
        <f>IFERROR(VLOOKUP($B309,Kraftvärmeprod!$B$1:$AH$479,MATCH(L$2,Kraftvärmeprod!$B$1:$AG$1,0),FALSE)/1,0)-IFERROR(VLOOKUP($B309,'Slutlig allokering kvv'!$B$2:$AC$462,MATCH(L$3,'Slutlig allokering kvv'!$B$1:$AJ$1,0),FALSE)/1,0)</f>
        <v>0</v>
      </c>
      <c r="M309" s="40">
        <f>IFERROR(VLOOKUP($B309,Miljö!$B$1:$S$477,MATCH(M$2,Miljö!$B$1:$X$1,0),FALSE)/1,0)-IFERROR(VLOOKUP($B309,'Slutlig allokering kvv'!$B$2:$AC$462,MATCH(M$3,'Slutlig allokering kvv'!$B$1:$AJ$1,0),FALSE)/1,0)</f>
        <v>0</v>
      </c>
      <c r="N309">
        <f>IFERROR(VLOOKUP($B309,Kraftvärmeprod!$B$1:$AH$479,MATCH(N$2,Kraftvärmeprod!$B$1:$AG$1,0),FALSE)/1,0)-IFERROR(VLOOKUP($B309,'Slutlig allokering kvv'!$B$2:$AC$462,MATCH(N$3,'Slutlig allokering kvv'!$B$1:$AJ$1,0),FALSE)/1,0)</f>
        <v>0</v>
      </c>
      <c r="O309">
        <f>IFERROR(VLOOKUP($B309,Kraftvärmeprod!$B$1:$AH$479,MATCH(O$2,Kraftvärmeprod!$B$1:$AG$1,0),FALSE)/1,0)-IFERROR(VLOOKUP($B309,'Slutlig allokering kvv'!$B$2:$AC$462,MATCH(O$3,'Slutlig allokering kvv'!$B$1:$AJ$1,0),FALSE)/1,0)</f>
        <v>0</v>
      </c>
      <c r="P309">
        <f>IFERROR(VLOOKUP($B309,Kraftvärmeprod!$B$1:$AH$479,MATCH(P$2,Kraftvärmeprod!$B$1:$AG$1,0),FALSE)/1,0)-IFERROR(VLOOKUP($B309,'Slutlig allokering kvv'!$B$2:$AC$462,MATCH(P$3,'Slutlig allokering kvv'!$B$1:$AJ$1,0),FALSE)/1,0)</f>
        <v>0</v>
      </c>
      <c r="Q309">
        <f>IFERROR(VLOOKUP($B309,Kraftvärmeprod!$B$1:$AH$479,MATCH(Q$2,Kraftvärmeprod!$B$1:$AG$1,0),FALSE)/1,0)-IFERROR(VLOOKUP($B309,'Slutlig allokering kvv'!$B$2:$AC$462,MATCH(Q$3,'Slutlig allokering kvv'!$B$1:$AJ$1,0),FALSE)/1,0)</f>
        <v>0</v>
      </c>
      <c r="R309">
        <f>IFERROR(VLOOKUP($B309,Kraftvärmeprod!$B$1:$AH$479,MATCH(R$2,Kraftvärmeprod!$B$1:$AG$1,0),FALSE)/1,0)-IFERROR(VLOOKUP($B309,'Slutlig allokering kvv'!$B$2:$AC$462,MATCH(R$3,'Slutlig allokering kvv'!$B$1:$AJ$1,0),FALSE)/1,0)</f>
        <v>0</v>
      </c>
      <c r="S309">
        <f>IFERROR(VLOOKUP($B309,Kraftvärmeprod!$B$1:$AH$479,MATCH(S$2,Kraftvärmeprod!$B$1:$AG$1,0),FALSE)/1,0)-IFERROR(VLOOKUP($B309,'Slutlig allokering kvv'!$B$2:$AC$462,MATCH(S$3,'Slutlig allokering kvv'!$B$1:$AJ$1,0),FALSE)/1,0)</f>
        <v>0</v>
      </c>
      <c r="T309">
        <f>IFERROR(VLOOKUP($B309,Kraftvärmeprod!$B$1:$AH$479,MATCH(T$2,Kraftvärmeprod!$B$1:$AG$1,0),FALSE)/1,0)-IFERROR(VLOOKUP($B309,'Slutlig allokering kvv'!$B$2:$AC$462,MATCH(T$3,'Slutlig allokering kvv'!$B$1:$AJ$1,0),FALSE)/1,0)</f>
        <v>0</v>
      </c>
      <c r="U309">
        <f>IFERROR(VLOOKUP($B309,Kraftvärmeprod!$B$1:$AH$479,MATCH(U$2,Kraftvärmeprod!$B$1:$AG$1,0),FALSE)/1,0)-IFERROR(VLOOKUP($B309,'Slutlig allokering kvv'!$B$2:$AC$462,MATCH(U$3,'Slutlig allokering kvv'!$B$1:$AJ$1,0),FALSE)/1,0)</f>
        <v>0</v>
      </c>
      <c r="V309">
        <f>IFERROR(VLOOKUP($B309,Kraftvärmeprod!$B$1:$AH$479,MATCH(V$2,Kraftvärmeprod!$B$1:$AG$1,0),FALSE)/1,0)-IFERROR(VLOOKUP($B309,'Slutlig allokering kvv'!$B$2:$AC$462,MATCH(V$3,'Slutlig allokering kvv'!$B$1:$AJ$1,0),FALSE)/1,0)</f>
        <v>0</v>
      </c>
      <c r="W309">
        <f>IFERROR(VLOOKUP($B309,Kraftvärmeprod!$B$1:$AH$479,MATCH(W$2,Kraftvärmeprod!$B$1:$AG$1,0),FALSE)/1,0)-IFERROR(VLOOKUP($B309,'Slutlig allokering kvv'!$B$2:$AC$462,MATCH(W$3,'Slutlig allokering kvv'!$B$1:$AJ$1,0),FALSE)/1,0)</f>
        <v>0</v>
      </c>
      <c r="X309">
        <f>IFERROR(VLOOKUP($B309,Kraftvärmeprod!$B$1:$AH$479,MATCH(X$2,Kraftvärmeprod!$B$1:$AG$1,0),FALSE)/1,0)-IFERROR(VLOOKUP($B309,'Slutlig allokering kvv'!$B$2:$AC$462,MATCH(X$3,'Slutlig allokering kvv'!$B$1:$AJ$1,0),FALSE)/1,0)</f>
        <v>0</v>
      </c>
      <c r="Y309">
        <f>IFERROR(VLOOKUP($B309,Kraftvärmeprod!$B$1:$AH$479,MATCH(Y$2,Kraftvärmeprod!$B$1:$AG$1,0),FALSE)/1,0)-IFERROR(VLOOKUP($B309,'Slutlig allokering kvv'!$B$2:$AC$462,MATCH(Y$3,'Slutlig allokering kvv'!$B$1:$AJ$1,0),FALSE)/1,0)</f>
        <v>0</v>
      </c>
      <c r="Z309">
        <f>IFERROR(VLOOKUP($B309,Kraftvärmeprod!$B$1:$AH$479,MATCH(Z$2,Kraftvärmeprod!$B$1:$AG$1,0),FALSE)/1,0)-IFERROR(VLOOKUP($B309,'Slutlig allokering kvv'!$B$2:$AC$462,MATCH(Z$3,'Slutlig allokering kvv'!$B$1:$AJ$1,0),FALSE)/1,0)</f>
        <v>0</v>
      </c>
      <c r="AA309">
        <f>IFERROR(VLOOKUP($B309,Kraftvärmeprod!$B$1:$AH$479,MATCH(AA$2,Kraftvärmeprod!$B$1:$AG$1,0),FALSE)/1,0)-IFERROR(VLOOKUP($B309,'Slutlig allokering kvv'!$B$2:$AC$462,MATCH(AA$3,'Slutlig allokering kvv'!$B$1:$AJ$1,0),FALSE)/1,0)</f>
        <v>0</v>
      </c>
      <c r="AB309">
        <f>IFERROR(VLOOKUP($B309,Kraftvärmeprod!$B$1:$AH$479,MATCH(AB$2,Kraftvärmeprod!$B$1:$AG$1,0),FALSE)/1,0)-IFERROR(VLOOKUP($B309,'Slutlig allokering kvv'!$B$2:$AC$462,MATCH(AB$3,'Slutlig allokering kvv'!$B$1:$AJ$1,0),FALSE)/1,0)</f>
        <v>0</v>
      </c>
      <c r="AE309">
        <f t="shared" si="8"/>
        <v>0</v>
      </c>
      <c r="AG309">
        <f>IFERROR(VLOOKUP(B309,'Slutlig allokering kvv'!$B$2:$AJ$462,MATCH("Summa justerad allokerad tillförd energi (utan hjälpel och rökgaskondensering):",'Slutlig allokering kvv'!$B$1:$AK$1,0),FALSE)/1,"")</f>
        <v>0</v>
      </c>
      <c r="AI309" s="23" t="str">
        <f>IFERROR(1-VLOOKUP(B309,'Slutlig allokering kvv'!$B$2:$AJ$462,MATCH("Andel av bränsle i kvv som allokerats till värme, exklusive rökgaskondensering och hjälpel",'Slutlig allokering kvv'!$B$1:$AK$1,0),FALSE),"")</f>
        <v/>
      </c>
      <c r="AK309" s="23" t="str">
        <f t="shared" si="9"/>
        <v/>
      </c>
    </row>
    <row r="310" spans="1:37" x14ac:dyDescent="0.25">
      <c r="A310" s="2" t="s">
        <v>432</v>
      </c>
      <c r="B310" s="2" t="s">
        <v>435</v>
      </c>
      <c r="C310" s="2" t="str">
        <f>IFERROR(VLOOKUP($B310,Kraftvärmeprod!$B$1:$AH$479,MATCH(C$3,Kraftvärmeprod!$B$1:$AG$1,0),FALSE)/1,"")</f>
        <v/>
      </c>
      <c r="D310" s="2" t="str">
        <f>IFERROR(VLOOKUP($B310,Kraftvärmeprod!$B$1:$AH$479,MATCH(D$3,Kraftvärmeprod!$B$1:$AG$1,0),FALSE)/1,"")</f>
        <v/>
      </c>
      <c r="E310">
        <f>IFERROR(VLOOKUP($B310,Kraftvärmeprod!$B$1:$AH$479,MATCH(E$2,Kraftvärmeprod!$B$1:$AG$1,0),FALSE)/1,0)-IFERROR(VLOOKUP($B310,'Slutlig allokering kvv'!$B$2:$AC$462,MATCH(E$3,'Slutlig allokering kvv'!$B$1:$AJ$1,0),FALSE)/1,0)</f>
        <v>0</v>
      </c>
      <c r="F310">
        <f>IFERROR(VLOOKUP($B310,Kraftvärmeprod!$B$1:$AH$479,MATCH(F$2,Kraftvärmeprod!$B$1:$AG$1,0),FALSE)/1,0)-IFERROR(VLOOKUP($B310,'Slutlig allokering kvv'!$B$2:$AC$462,MATCH(F$3,'Slutlig allokering kvv'!$B$1:$AJ$1,0),FALSE)/1,0)</f>
        <v>0</v>
      </c>
      <c r="G310">
        <f>IFERROR(VLOOKUP($B310,Kraftvärmeprod!$B$1:$AH$479,MATCH(G$2,Kraftvärmeprod!$B$1:$AG$1,0),FALSE)/1,0)-IFERROR(VLOOKUP($B310,'Slutlig allokering kvv'!$B$2:$AC$462,MATCH(G$3,'Slutlig allokering kvv'!$B$1:$AJ$1,0),FALSE)/1,0)</f>
        <v>0</v>
      </c>
      <c r="H310">
        <f>IFERROR(VLOOKUP($B310,Kraftvärmeprod!$B$1:$AH$479,MATCH(H$2,Kraftvärmeprod!$B$1:$AG$1,0),FALSE)/1,0)-IFERROR(VLOOKUP($B310,'Slutlig allokering kvv'!$B$2:$AC$462,MATCH(H$3,'Slutlig allokering kvv'!$B$1:$AJ$1,0),FALSE)/1,0)</f>
        <v>0</v>
      </c>
      <c r="I310">
        <f>IFERROR(VLOOKUP($B310,Kraftvärmeprod!$B$1:$AH$479,MATCH(I$2,Kraftvärmeprod!$B$1:$AG$1,0),FALSE)/1,0)-IFERROR(VLOOKUP($B310,'Slutlig allokering kvv'!$B$2:$AC$462,MATCH(I$3,'Slutlig allokering kvv'!$B$1:$AJ$1,0),FALSE)/1,0)</f>
        <v>0</v>
      </c>
      <c r="J310">
        <f>IFERROR(VLOOKUP($B310,Kraftvärmeprod!$B$1:$AH$479,MATCH(J$2,Kraftvärmeprod!$B$1:$AG$1,0),FALSE)/1,0)-IFERROR(VLOOKUP($B310,'Slutlig allokering kvv'!$B$2:$AC$462,MATCH(J$3,'Slutlig allokering kvv'!$B$1:$AJ$1,0),FALSE)/1,0)</f>
        <v>0</v>
      </c>
      <c r="K310">
        <f>IFERROR(VLOOKUP($B310,Kraftvärmeprod!$B$1:$AH$479,MATCH(K$2,Kraftvärmeprod!$B$1:$AG$1,0),FALSE)/1,0)-IFERROR(VLOOKUP($B310,'Slutlig allokering kvv'!$B$2:$AC$462,MATCH(K$3,'Slutlig allokering kvv'!$B$1:$AJ$1,0),FALSE)/1,0)</f>
        <v>0</v>
      </c>
      <c r="L310">
        <f>IFERROR(VLOOKUP($B310,Kraftvärmeprod!$B$1:$AH$479,MATCH(L$2,Kraftvärmeprod!$B$1:$AG$1,0),FALSE)/1,0)-IFERROR(VLOOKUP($B310,'Slutlig allokering kvv'!$B$2:$AC$462,MATCH(L$3,'Slutlig allokering kvv'!$B$1:$AJ$1,0),FALSE)/1,0)</f>
        <v>0</v>
      </c>
      <c r="M310" s="40">
        <f>IFERROR(VLOOKUP($B310,Miljö!$B$1:$S$477,MATCH(M$2,Miljö!$B$1:$X$1,0),FALSE)/1,0)-IFERROR(VLOOKUP($B310,'Slutlig allokering kvv'!$B$2:$AC$462,MATCH(M$3,'Slutlig allokering kvv'!$B$1:$AJ$1,0),FALSE)/1,0)</f>
        <v>0</v>
      </c>
      <c r="N310">
        <f>IFERROR(VLOOKUP($B310,Kraftvärmeprod!$B$1:$AH$479,MATCH(N$2,Kraftvärmeprod!$B$1:$AG$1,0),FALSE)/1,0)-IFERROR(VLOOKUP($B310,'Slutlig allokering kvv'!$B$2:$AC$462,MATCH(N$3,'Slutlig allokering kvv'!$B$1:$AJ$1,0),FALSE)/1,0)</f>
        <v>0</v>
      </c>
      <c r="O310">
        <f>IFERROR(VLOOKUP($B310,Kraftvärmeprod!$B$1:$AH$479,MATCH(O$2,Kraftvärmeprod!$B$1:$AG$1,0),FALSE)/1,0)-IFERROR(VLOOKUP($B310,'Slutlig allokering kvv'!$B$2:$AC$462,MATCH(O$3,'Slutlig allokering kvv'!$B$1:$AJ$1,0),FALSE)/1,0)</f>
        <v>0</v>
      </c>
      <c r="P310">
        <f>IFERROR(VLOOKUP($B310,Kraftvärmeprod!$B$1:$AH$479,MATCH(P$2,Kraftvärmeprod!$B$1:$AG$1,0),FALSE)/1,0)-IFERROR(VLOOKUP($B310,'Slutlig allokering kvv'!$B$2:$AC$462,MATCH(P$3,'Slutlig allokering kvv'!$B$1:$AJ$1,0),FALSE)/1,0)</f>
        <v>0</v>
      </c>
      <c r="Q310">
        <f>IFERROR(VLOOKUP($B310,Kraftvärmeprod!$B$1:$AH$479,MATCH(Q$2,Kraftvärmeprod!$B$1:$AG$1,0),FALSE)/1,0)-IFERROR(VLOOKUP($B310,'Slutlig allokering kvv'!$B$2:$AC$462,MATCH(Q$3,'Slutlig allokering kvv'!$B$1:$AJ$1,0),FALSE)/1,0)</f>
        <v>0</v>
      </c>
      <c r="R310">
        <f>IFERROR(VLOOKUP($B310,Kraftvärmeprod!$B$1:$AH$479,MATCH(R$2,Kraftvärmeprod!$B$1:$AG$1,0),FALSE)/1,0)-IFERROR(VLOOKUP($B310,'Slutlig allokering kvv'!$B$2:$AC$462,MATCH(R$3,'Slutlig allokering kvv'!$B$1:$AJ$1,0),FALSE)/1,0)</f>
        <v>0</v>
      </c>
      <c r="S310">
        <f>IFERROR(VLOOKUP($B310,Kraftvärmeprod!$B$1:$AH$479,MATCH(S$2,Kraftvärmeprod!$B$1:$AG$1,0),FALSE)/1,0)-IFERROR(VLOOKUP($B310,'Slutlig allokering kvv'!$B$2:$AC$462,MATCH(S$3,'Slutlig allokering kvv'!$B$1:$AJ$1,0),FALSE)/1,0)</f>
        <v>0</v>
      </c>
      <c r="T310">
        <f>IFERROR(VLOOKUP($B310,Kraftvärmeprod!$B$1:$AH$479,MATCH(T$2,Kraftvärmeprod!$B$1:$AG$1,0),FALSE)/1,0)-IFERROR(VLOOKUP($B310,'Slutlig allokering kvv'!$B$2:$AC$462,MATCH(T$3,'Slutlig allokering kvv'!$B$1:$AJ$1,0),FALSE)/1,0)</f>
        <v>0</v>
      </c>
      <c r="U310">
        <f>IFERROR(VLOOKUP($B310,Kraftvärmeprod!$B$1:$AH$479,MATCH(U$2,Kraftvärmeprod!$B$1:$AG$1,0),FALSE)/1,0)-IFERROR(VLOOKUP($B310,'Slutlig allokering kvv'!$B$2:$AC$462,MATCH(U$3,'Slutlig allokering kvv'!$B$1:$AJ$1,0),FALSE)/1,0)</f>
        <v>0</v>
      </c>
      <c r="V310">
        <f>IFERROR(VLOOKUP($B310,Kraftvärmeprod!$B$1:$AH$479,MATCH(V$2,Kraftvärmeprod!$B$1:$AG$1,0),FALSE)/1,0)-IFERROR(VLOOKUP($B310,'Slutlig allokering kvv'!$B$2:$AC$462,MATCH(V$3,'Slutlig allokering kvv'!$B$1:$AJ$1,0),FALSE)/1,0)</f>
        <v>0</v>
      </c>
      <c r="W310">
        <f>IFERROR(VLOOKUP($B310,Kraftvärmeprod!$B$1:$AH$479,MATCH(W$2,Kraftvärmeprod!$B$1:$AG$1,0),FALSE)/1,0)-IFERROR(VLOOKUP($B310,'Slutlig allokering kvv'!$B$2:$AC$462,MATCH(W$3,'Slutlig allokering kvv'!$B$1:$AJ$1,0),FALSE)/1,0)</f>
        <v>0</v>
      </c>
      <c r="X310">
        <f>IFERROR(VLOOKUP($B310,Kraftvärmeprod!$B$1:$AH$479,MATCH(X$2,Kraftvärmeprod!$B$1:$AG$1,0),FALSE)/1,0)-IFERROR(VLOOKUP($B310,'Slutlig allokering kvv'!$B$2:$AC$462,MATCH(X$3,'Slutlig allokering kvv'!$B$1:$AJ$1,0),FALSE)/1,0)</f>
        <v>0</v>
      </c>
      <c r="Y310">
        <f>IFERROR(VLOOKUP($B310,Kraftvärmeprod!$B$1:$AH$479,MATCH(Y$2,Kraftvärmeprod!$B$1:$AG$1,0),FALSE)/1,0)-IFERROR(VLOOKUP($B310,'Slutlig allokering kvv'!$B$2:$AC$462,MATCH(Y$3,'Slutlig allokering kvv'!$B$1:$AJ$1,0),FALSE)/1,0)</f>
        <v>0</v>
      </c>
      <c r="Z310">
        <f>IFERROR(VLOOKUP($B310,Kraftvärmeprod!$B$1:$AH$479,MATCH(Z$2,Kraftvärmeprod!$B$1:$AG$1,0),FALSE)/1,0)-IFERROR(VLOOKUP($B310,'Slutlig allokering kvv'!$B$2:$AC$462,MATCH(Z$3,'Slutlig allokering kvv'!$B$1:$AJ$1,0),FALSE)/1,0)</f>
        <v>0</v>
      </c>
      <c r="AA310">
        <f>IFERROR(VLOOKUP($B310,Kraftvärmeprod!$B$1:$AH$479,MATCH(AA$2,Kraftvärmeprod!$B$1:$AG$1,0),FALSE)/1,0)-IFERROR(VLOOKUP($B310,'Slutlig allokering kvv'!$B$2:$AC$462,MATCH(AA$3,'Slutlig allokering kvv'!$B$1:$AJ$1,0),FALSE)/1,0)</f>
        <v>0</v>
      </c>
      <c r="AB310">
        <f>IFERROR(VLOOKUP($B310,Kraftvärmeprod!$B$1:$AH$479,MATCH(AB$2,Kraftvärmeprod!$B$1:$AG$1,0),FALSE)/1,0)-IFERROR(VLOOKUP($B310,'Slutlig allokering kvv'!$B$2:$AC$462,MATCH(AB$3,'Slutlig allokering kvv'!$B$1:$AJ$1,0),FALSE)/1,0)</f>
        <v>0</v>
      </c>
      <c r="AE310">
        <f t="shared" si="8"/>
        <v>0</v>
      </c>
      <c r="AG310">
        <f>IFERROR(VLOOKUP(B310,'Slutlig allokering kvv'!$B$2:$AJ$462,MATCH("Summa justerad allokerad tillförd energi (utan hjälpel och rökgaskondensering):",'Slutlig allokering kvv'!$B$1:$AK$1,0),FALSE)/1,"")</f>
        <v>0</v>
      </c>
      <c r="AI310" s="23" t="str">
        <f>IFERROR(1-VLOOKUP(B310,'Slutlig allokering kvv'!$B$2:$AJ$462,MATCH("Andel av bränsle i kvv som allokerats till värme, exklusive rökgaskondensering och hjälpel",'Slutlig allokering kvv'!$B$1:$AK$1,0),FALSE),"")</f>
        <v/>
      </c>
      <c r="AK310" s="23" t="str">
        <f t="shared" si="9"/>
        <v/>
      </c>
    </row>
    <row r="311" spans="1:37" x14ac:dyDescent="0.25">
      <c r="A311" s="2" t="s">
        <v>436</v>
      </c>
      <c r="B311" s="2" t="s">
        <v>437</v>
      </c>
      <c r="C311" s="2">
        <f>IFERROR(VLOOKUP($B311,Kraftvärmeprod!$B$1:$AH$479,MATCH(C$3,Kraftvärmeprod!$B$1:$AG$1,0),FALSE)/1,"")</f>
        <v>55.27</v>
      </c>
      <c r="D311" s="2">
        <f>IFERROR(VLOOKUP($B311,Kraftvärmeprod!$B$1:$AH$479,MATCH(D$3,Kraftvärmeprod!$B$1:$AG$1,0),FALSE)/1,"")</f>
        <v>7.44</v>
      </c>
      <c r="E311">
        <f>IFERROR(VLOOKUP($B311,Kraftvärmeprod!$B$1:$AH$479,MATCH(E$2,Kraftvärmeprod!$B$1:$AG$1,0),FALSE)/1,0)-IFERROR(VLOOKUP($B311,'Slutlig allokering kvv'!$B$2:$AC$462,MATCH(E$3,'Slutlig allokering kvv'!$B$1:$AJ$1,0),FALSE)/1,0)</f>
        <v>9.4235000000000007</v>
      </c>
      <c r="F311">
        <f>IFERROR(VLOOKUP($B311,Kraftvärmeprod!$B$1:$AH$479,MATCH(F$2,Kraftvärmeprod!$B$1:$AG$1,0),FALSE)/1,0)-IFERROR(VLOOKUP($B311,'Slutlig allokering kvv'!$B$2:$AC$462,MATCH(F$3,'Slutlig allokering kvv'!$B$1:$AJ$1,0),FALSE)/1,0)</f>
        <v>0</v>
      </c>
      <c r="G311">
        <f>IFERROR(VLOOKUP($B311,Kraftvärmeprod!$B$1:$AH$479,MATCH(G$2,Kraftvärmeprod!$B$1:$AG$1,0),FALSE)/1,0)-IFERROR(VLOOKUP($B311,'Slutlig allokering kvv'!$B$2:$AC$462,MATCH(G$3,'Slutlig allokering kvv'!$B$1:$AJ$1,0),FALSE)/1,0)</f>
        <v>0</v>
      </c>
      <c r="H311">
        <f>IFERROR(VLOOKUP($B311,Kraftvärmeprod!$B$1:$AH$479,MATCH(H$2,Kraftvärmeprod!$B$1:$AG$1,0),FALSE)/1,0)-IFERROR(VLOOKUP($B311,'Slutlig allokering kvv'!$B$2:$AC$462,MATCH(H$3,'Slutlig allokering kvv'!$B$1:$AJ$1,0),FALSE)/1,0)</f>
        <v>0</v>
      </c>
      <c r="I311">
        <f>IFERROR(VLOOKUP($B311,Kraftvärmeprod!$B$1:$AH$479,MATCH(I$2,Kraftvärmeprod!$B$1:$AG$1,0),FALSE)/1,0)-IFERROR(VLOOKUP($B311,'Slutlig allokering kvv'!$B$2:$AC$462,MATCH(I$3,'Slutlig allokering kvv'!$B$1:$AJ$1,0),FALSE)/1,0)</f>
        <v>0</v>
      </c>
      <c r="J311">
        <f>IFERROR(VLOOKUP($B311,Kraftvärmeprod!$B$1:$AH$479,MATCH(J$2,Kraftvärmeprod!$B$1:$AG$1,0),FALSE)/1,0)-IFERROR(VLOOKUP($B311,'Slutlig allokering kvv'!$B$2:$AC$462,MATCH(J$3,'Slutlig allokering kvv'!$B$1:$AJ$1,0),FALSE)/1,0)</f>
        <v>0</v>
      </c>
      <c r="K311">
        <f>IFERROR(VLOOKUP($B311,Kraftvärmeprod!$B$1:$AH$479,MATCH(K$2,Kraftvärmeprod!$B$1:$AG$1,0),FALSE)/1,0)-IFERROR(VLOOKUP($B311,'Slutlig allokering kvv'!$B$2:$AC$462,MATCH(K$3,'Slutlig allokering kvv'!$B$1:$AJ$1,0),FALSE)/1,0)</f>
        <v>0</v>
      </c>
      <c r="L311">
        <f>IFERROR(VLOOKUP($B311,Kraftvärmeprod!$B$1:$AH$479,MATCH(L$2,Kraftvärmeprod!$B$1:$AG$1,0),FALSE)/1,0)-IFERROR(VLOOKUP($B311,'Slutlig allokering kvv'!$B$2:$AC$462,MATCH(L$3,'Slutlig allokering kvv'!$B$1:$AJ$1,0),FALSE)/1,0)</f>
        <v>0.57134000000000018</v>
      </c>
      <c r="M311" s="40">
        <f>IFERROR(VLOOKUP($B311,Miljö!$B$1:$S$477,MATCH(M$2,Miljö!$B$1:$X$1,0),FALSE)/1,0)-IFERROR(VLOOKUP($B311,'Slutlig allokering kvv'!$B$2:$AC$462,MATCH(M$3,'Slutlig allokering kvv'!$B$1:$AJ$1,0),FALSE)/1,0)</f>
        <v>0.5563499999999999</v>
      </c>
      <c r="N311">
        <f>IFERROR(VLOOKUP($B311,Kraftvärmeprod!$B$1:$AH$479,MATCH(N$2,Kraftvärmeprod!$B$1:$AG$1,0),FALSE)/1,0)-IFERROR(VLOOKUP($B311,'Slutlig allokering kvv'!$B$2:$AC$462,MATCH(N$3,'Slutlig allokering kvv'!$B$1:$AJ$1,0),FALSE)/1,0)</f>
        <v>0</v>
      </c>
      <c r="O311">
        <f>IFERROR(VLOOKUP($B311,Kraftvärmeprod!$B$1:$AH$479,MATCH(O$2,Kraftvärmeprod!$B$1:$AG$1,0),FALSE)/1,0)-IFERROR(VLOOKUP($B311,'Slutlig allokering kvv'!$B$2:$AC$462,MATCH(O$3,'Slutlig allokering kvv'!$B$1:$AJ$1,0),FALSE)/1,0)</f>
        <v>3.2202999999999999</v>
      </c>
      <c r="P311">
        <f>IFERROR(VLOOKUP($B311,Kraftvärmeprod!$B$1:$AH$479,MATCH(P$2,Kraftvärmeprod!$B$1:$AG$1,0),FALSE)/1,0)-IFERROR(VLOOKUP($B311,'Slutlig allokering kvv'!$B$2:$AC$462,MATCH(P$3,'Slutlig allokering kvv'!$B$1:$AJ$1,0),FALSE)/1,0)</f>
        <v>0</v>
      </c>
      <c r="Q311">
        <f>IFERROR(VLOOKUP($B311,Kraftvärmeprod!$B$1:$AH$479,MATCH(Q$2,Kraftvärmeprod!$B$1:$AG$1,0),FALSE)/1,0)-IFERROR(VLOOKUP($B311,'Slutlig allokering kvv'!$B$2:$AC$462,MATCH(Q$3,'Slutlig allokering kvv'!$B$1:$AJ$1,0),FALSE)/1,0)</f>
        <v>0</v>
      </c>
      <c r="R311">
        <f>IFERROR(VLOOKUP($B311,Kraftvärmeprod!$B$1:$AH$479,MATCH(R$2,Kraftvärmeprod!$B$1:$AG$1,0),FALSE)/1,0)-IFERROR(VLOOKUP($B311,'Slutlig allokering kvv'!$B$2:$AC$462,MATCH(R$3,'Slutlig allokering kvv'!$B$1:$AJ$1,0),FALSE)/1,0)</f>
        <v>0</v>
      </c>
      <c r="S311">
        <f>IFERROR(VLOOKUP($B311,Kraftvärmeprod!$B$1:$AH$479,MATCH(S$2,Kraftvärmeprod!$B$1:$AG$1,0),FALSE)/1,0)-IFERROR(VLOOKUP($B311,'Slutlig allokering kvv'!$B$2:$AC$462,MATCH(S$3,'Slutlig allokering kvv'!$B$1:$AJ$1,0),FALSE)/1,0)</f>
        <v>0</v>
      </c>
      <c r="T311">
        <f>IFERROR(VLOOKUP($B311,Kraftvärmeprod!$B$1:$AH$479,MATCH(T$2,Kraftvärmeprod!$B$1:$AG$1,0),FALSE)/1,0)-IFERROR(VLOOKUP($B311,'Slutlig allokering kvv'!$B$2:$AC$462,MATCH(T$3,'Slutlig allokering kvv'!$B$1:$AJ$1,0),FALSE)/1,0)</f>
        <v>0</v>
      </c>
      <c r="U311">
        <f>IFERROR(VLOOKUP($B311,Kraftvärmeprod!$B$1:$AH$479,MATCH(U$2,Kraftvärmeprod!$B$1:$AG$1,0),FALSE)/1,0)-IFERROR(VLOOKUP($B311,'Slutlig allokering kvv'!$B$2:$AC$462,MATCH(U$3,'Slutlig allokering kvv'!$B$1:$AJ$1,0),FALSE)/1,0)</f>
        <v>0</v>
      </c>
      <c r="V311">
        <f>IFERROR(VLOOKUP($B311,Kraftvärmeprod!$B$1:$AH$479,MATCH(V$2,Kraftvärmeprod!$B$1:$AG$1,0),FALSE)/1,0)-IFERROR(VLOOKUP($B311,'Slutlig allokering kvv'!$B$2:$AC$462,MATCH(V$3,'Slutlig allokering kvv'!$B$1:$AJ$1,0),FALSE)/1,0)</f>
        <v>0</v>
      </c>
      <c r="W311">
        <f>IFERROR(VLOOKUP($B311,Kraftvärmeprod!$B$1:$AH$479,MATCH(W$2,Kraftvärmeprod!$B$1:$AG$1,0),FALSE)/1,0)-IFERROR(VLOOKUP($B311,'Slutlig allokering kvv'!$B$2:$AC$462,MATCH(W$3,'Slutlig allokering kvv'!$B$1:$AJ$1,0),FALSE)/1,0)</f>
        <v>0</v>
      </c>
      <c r="X311">
        <f>IFERROR(VLOOKUP($B311,Kraftvärmeprod!$B$1:$AH$479,MATCH(X$2,Kraftvärmeprod!$B$1:$AG$1,0),FALSE)/1,0)-IFERROR(VLOOKUP($B311,'Slutlig allokering kvv'!$B$2:$AC$462,MATCH(X$3,'Slutlig allokering kvv'!$B$1:$AJ$1,0),FALSE)/1,0)</f>
        <v>0</v>
      </c>
      <c r="Y311">
        <f>IFERROR(VLOOKUP($B311,Kraftvärmeprod!$B$1:$AH$479,MATCH(Y$2,Kraftvärmeprod!$B$1:$AG$1,0),FALSE)/1,0)-IFERROR(VLOOKUP($B311,'Slutlig allokering kvv'!$B$2:$AC$462,MATCH(Y$3,'Slutlig allokering kvv'!$B$1:$AJ$1,0),FALSE)/1,0)</f>
        <v>0</v>
      </c>
      <c r="Z311">
        <f>IFERROR(VLOOKUP($B311,Kraftvärmeprod!$B$1:$AH$479,MATCH(Z$2,Kraftvärmeprod!$B$1:$AG$1,0),FALSE)/1,0)-IFERROR(VLOOKUP($B311,'Slutlig allokering kvv'!$B$2:$AC$462,MATCH(Z$3,'Slutlig allokering kvv'!$B$1:$AJ$1,0),FALSE)/1,0)</f>
        <v>0</v>
      </c>
      <c r="AA311">
        <f>IFERROR(VLOOKUP($B311,Kraftvärmeprod!$B$1:$AH$479,MATCH(AA$2,Kraftvärmeprod!$B$1:$AG$1,0),FALSE)/1,0)-IFERROR(VLOOKUP($B311,'Slutlig allokering kvv'!$B$2:$AC$462,MATCH(AA$3,'Slutlig allokering kvv'!$B$1:$AJ$1,0),FALSE)/1,0)</f>
        <v>6.2848000000000006</v>
      </c>
      <c r="AB311">
        <f>IFERROR(VLOOKUP($B311,Kraftvärmeprod!$B$1:$AH$479,MATCH(AB$2,Kraftvärmeprod!$B$1:$AG$1,0),FALSE)/1,0)-IFERROR(VLOOKUP($B311,'Slutlig allokering kvv'!$B$2:$AC$462,MATCH(AB$3,'Slutlig allokering kvv'!$B$1:$AJ$1,0),FALSE)/1,0)</f>
        <v>0</v>
      </c>
      <c r="AE311">
        <f t="shared" si="8"/>
        <v>19.499940000000002</v>
      </c>
      <c r="AG311">
        <f>IFERROR(VLOOKUP(B311,'Slutlig allokering kvv'!$B$2:$AJ$462,MATCH("Summa justerad allokerad tillförd energi (utan hjälpel och rökgaskondensering):",'Slutlig allokering kvv'!$B$1:$AK$1,0),FALSE)/1,"")</f>
        <v>50.600060000000006</v>
      </c>
      <c r="AI311" s="23">
        <f>IFERROR(1-VLOOKUP(B311,'Slutlig allokering kvv'!$B$2:$AJ$462,MATCH("Andel av bränsle i kvv som allokerats till värme, exklusive rökgaskondensering och hjälpel",'Slutlig allokering kvv'!$B$1:$AK$1,0),FALSE),"")</f>
        <v>0.27817318116975731</v>
      </c>
      <c r="AK311" s="23">
        <f t="shared" si="9"/>
        <v>0.27817318116975748</v>
      </c>
    </row>
    <row r="312" spans="1:37" x14ac:dyDescent="0.25">
      <c r="A312" s="2" t="s">
        <v>438</v>
      </c>
      <c r="B312" s="2" t="s">
        <v>439</v>
      </c>
      <c r="C312" s="2" t="str">
        <f>IFERROR(VLOOKUP($B312,Kraftvärmeprod!$B$1:$AH$479,MATCH(C$3,Kraftvärmeprod!$B$1:$AG$1,0),FALSE)/1,"")</f>
        <v/>
      </c>
      <c r="D312" s="2" t="str">
        <f>IFERROR(VLOOKUP($B312,Kraftvärmeprod!$B$1:$AH$479,MATCH(D$3,Kraftvärmeprod!$B$1:$AG$1,0),FALSE)/1,"")</f>
        <v/>
      </c>
      <c r="E312">
        <f>IFERROR(VLOOKUP($B312,Kraftvärmeprod!$B$1:$AH$479,MATCH(E$2,Kraftvärmeprod!$B$1:$AG$1,0),FALSE)/1,0)-IFERROR(VLOOKUP($B312,'Slutlig allokering kvv'!$B$2:$AC$462,MATCH(E$3,'Slutlig allokering kvv'!$B$1:$AJ$1,0),FALSE)/1,0)</f>
        <v>0</v>
      </c>
      <c r="F312">
        <f>IFERROR(VLOOKUP($B312,Kraftvärmeprod!$B$1:$AH$479,MATCH(F$2,Kraftvärmeprod!$B$1:$AG$1,0),FALSE)/1,0)-IFERROR(VLOOKUP($B312,'Slutlig allokering kvv'!$B$2:$AC$462,MATCH(F$3,'Slutlig allokering kvv'!$B$1:$AJ$1,0),FALSE)/1,0)</f>
        <v>0</v>
      </c>
      <c r="G312">
        <f>IFERROR(VLOOKUP($B312,Kraftvärmeprod!$B$1:$AH$479,MATCH(G$2,Kraftvärmeprod!$B$1:$AG$1,0),FALSE)/1,0)-IFERROR(VLOOKUP($B312,'Slutlig allokering kvv'!$B$2:$AC$462,MATCH(G$3,'Slutlig allokering kvv'!$B$1:$AJ$1,0),FALSE)/1,0)</f>
        <v>0</v>
      </c>
      <c r="H312">
        <f>IFERROR(VLOOKUP($B312,Kraftvärmeprod!$B$1:$AH$479,MATCH(H$2,Kraftvärmeprod!$B$1:$AG$1,0),FALSE)/1,0)-IFERROR(VLOOKUP($B312,'Slutlig allokering kvv'!$B$2:$AC$462,MATCH(H$3,'Slutlig allokering kvv'!$B$1:$AJ$1,0),FALSE)/1,0)</f>
        <v>0</v>
      </c>
      <c r="I312">
        <f>IFERROR(VLOOKUP($B312,Kraftvärmeprod!$B$1:$AH$479,MATCH(I$2,Kraftvärmeprod!$B$1:$AG$1,0),FALSE)/1,0)-IFERROR(VLOOKUP($B312,'Slutlig allokering kvv'!$B$2:$AC$462,MATCH(I$3,'Slutlig allokering kvv'!$B$1:$AJ$1,0),FALSE)/1,0)</f>
        <v>0</v>
      </c>
      <c r="J312">
        <f>IFERROR(VLOOKUP($B312,Kraftvärmeprod!$B$1:$AH$479,MATCH(J$2,Kraftvärmeprod!$B$1:$AG$1,0),FALSE)/1,0)-IFERROR(VLOOKUP($B312,'Slutlig allokering kvv'!$B$2:$AC$462,MATCH(J$3,'Slutlig allokering kvv'!$B$1:$AJ$1,0),FALSE)/1,0)</f>
        <v>0</v>
      </c>
      <c r="K312">
        <f>IFERROR(VLOOKUP($B312,Kraftvärmeprod!$B$1:$AH$479,MATCH(K$2,Kraftvärmeprod!$B$1:$AG$1,0),FALSE)/1,0)-IFERROR(VLOOKUP($B312,'Slutlig allokering kvv'!$B$2:$AC$462,MATCH(K$3,'Slutlig allokering kvv'!$B$1:$AJ$1,0),FALSE)/1,0)</f>
        <v>0</v>
      </c>
      <c r="L312">
        <f>IFERROR(VLOOKUP($B312,Kraftvärmeprod!$B$1:$AH$479,MATCH(L$2,Kraftvärmeprod!$B$1:$AG$1,0),FALSE)/1,0)-IFERROR(VLOOKUP($B312,'Slutlig allokering kvv'!$B$2:$AC$462,MATCH(L$3,'Slutlig allokering kvv'!$B$1:$AJ$1,0),FALSE)/1,0)</f>
        <v>0</v>
      </c>
      <c r="M312" s="40">
        <f>IFERROR(VLOOKUP($B312,Miljö!$B$1:$S$477,MATCH(M$2,Miljö!$B$1:$X$1,0),FALSE)/1,0)-IFERROR(VLOOKUP($B312,'Slutlig allokering kvv'!$B$2:$AC$462,MATCH(M$3,'Slutlig allokering kvv'!$B$1:$AJ$1,0),FALSE)/1,0)</f>
        <v>0</v>
      </c>
      <c r="N312">
        <f>IFERROR(VLOOKUP($B312,Kraftvärmeprod!$B$1:$AH$479,MATCH(N$2,Kraftvärmeprod!$B$1:$AG$1,0),FALSE)/1,0)-IFERROR(VLOOKUP($B312,'Slutlig allokering kvv'!$B$2:$AC$462,MATCH(N$3,'Slutlig allokering kvv'!$B$1:$AJ$1,0),FALSE)/1,0)</f>
        <v>0</v>
      </c>
      <c r="O312">
        <f>IFERROR(VLOOKUP($B312,Kraftvärmeprod!$B$1:$AH$479,MATCH(O$2,Kraftvärmeprod!$B$1:$AG$1,0),FALSE)/1,0)-IFERROR(VLOOKUP($B312,'Slutlig allokering kvv'!$B$2:$AC$462,MATCH(O$3,'Slutlig allokering kvv'!$B$1:$AJ$1,0),FALSE)/1,0)</f>
        <v>0</v>
      </c>
      <c r="P312">
        <f>IFERROR(VLOOKUP($B312,Kraftvärmeprod!$B$1:$AH$479,MATCH(P$2,Kraftvärmeprod!$B$1:$AG$1,0),FALSE)/1,0)-IFERROR(VLOOKUP($B312,'Slutlig allokering kvv'!$B$2:$AC$462,MATCH(P$3,'Slutlig allokering kvv'!$B$1:$AJ$1,0),FALSE)/1,0)</f>
        <v>0</v>
      </c>
      <c r="Q312">
        <f>IFERROR(VLOOKUP($B312,Kraftvärmeprod!$B$1:$AH$479,MATCH(Q$2,Kraftvärmeprod!$B$1:$AG$1,0),FALSE)/1,0)-IFERROR(VLOOKUP($B312,'Slutlig allokering kvv'!$B$2:$AC$462,MATCH(Q$3,'Slutlig allokering kvv'!$B$1:$AJ$1,0),FALSE)/1,0)</f>
        <v>0</v>
      </c>
      <c r="R312">
        <f>IFERROR(VLOOKUP($B312,Kraftvärmeprod!$B$1:$AH$479,MATCH(R$2,Kraftvärmeprod!$B$1:$AG$1,0),FALSE)/1,0)-IFERROR(VLOOKUP($B312,'Slutlig allokering kvv'!$B$2:$AC$462,MATCH(R$3,'Slutlig allokering kvv'!$B$1:$AJ$1,0),FALSE)/1,0)</f>
        <v>0</v>
      </c>
      <c r="S312">
        <f>IFERROR(VLOOKUP($B312,Kraftvärmeprod!$B$1:$AH$479,MATCH(S$2,Kraftvärmeprod!$B$1:$AG$1,0),FALSE)/1,0)-IFERROR(VLOOKUP($B312,'Slutlig allokering kvv'!$B$2:$AC$462,MATCH(S$3,'Slutlig allokering kvv'!$B$1:$AJ$1,0),FALSE)/1,0)</f>
        <v>0</v>
      </c>
      <c r="T312">
        <f>IFERROR(VLOOKUP($B312,Kraftvärmeprod!$B$1:$AH$479,MATCH(T$2,Kraftvärmeprod!$B$1:$AG$1,0),FALSE)/1,0)-IFERROR(VLOOKUP($B312,'Slutlig allokering kvv'!$B$2:$AC$462,MATCH(T$3,'Slutlig allokering kvv'!$B$1:$AJ$1,0),FALSE)/1,0)</f>
        <v>0</v>
      </c>
      <c r="U312">
        <f>IFERROR(VLOOKUP($B312,Kraftvärmeprod!$B$1:$AH$479,MATCH(U$2,Kraftvärmeprod!$B$1:$AG$1,0),FALSE)/1,0)-IFERROR(VLOOKUP($B312,'Slutlig allokering kvv'!$B$2:$AC$462,MATCH(U$3,'Slutlig allokering kvv'!$B$1:$AJ$1,0),FALSE)/1,0)</f>
        <v>0</v>
      </c>
      <c r="V312">
        <f>IFERROR(VLOOKUP($B312,Kraftvärmeprod!$B$1:$AH$479,MATCH(V$2,Kraftvärmeprod!$B$1:$AG$1,0),FALSE)/1,0)-IFERROR(VLOOKUP($B312,'Slutlig allokering kvv'!$B$2:$AC$462,MATCH(V$3,'Slutlig allokering kvv'!$B$1:$AJ$1,0),FALSE)/1,0)</f>
        <v>0</v>
      </c>
      <c r="W312">
        <f>IFERROR(VLOOKUP($B312,Kraftvärmeprod!$B$1:$AH$479,MATCH(W$2,Kraftvärmeprod!$B$1:$AG$1,0),FALSE)/1,0)-IFERROR(VLOOKUP($B312,'Slutlig allokering kvv'!$B$2:$AC$462,MATCH(W$3,'Slutlig allokering kvv'!$B$1:$AJ$1,0),FALSE)/1,0)</f>
        <v>0</v>
      </c>
      <c r="X312">
        <f>IFERROR(VLOOKUP($B312,Kraftvärmeprod!$B$1:$AH$479,MATCH(X$2,Kraftvärmeprod!$B$1:$AG$1,0),FALSE)/1,0)-IFERROR(VLOOKUP($B312,'Slutlig allokering kvv'!$B$2:$AC$462,MATCH(X$3,'Slutlig allokering kvv'!$B$1:$AJ$1,0),FALSE)/1,0)</f>
        <v>0</v>
      </c>
      <c r="Y312">
        <f>IFERROR(VLOOKUP($B312,Kraftvärmeprod!$B$1:$AH$479,MATCH(Y$2,Kraftvärmeprod!$B$1:$AG$1,0),FALSE)/1,0)-IFERROR(VLOOKUP($B312,'Slutlig allokering kvv'!$B$2:$AC$462,MATCH(Y$3,'Slutlig allokering kvv'!$B$1:$AJ$1,0),FALSE)/1,0)</f>
        <v>0</v>
      </c>
      <c r="Z312">
        <f>IFERROR(VLOOKUP($B312,Kraftvärmeprod!$B$1:$AH$479,MATCH(Z$2,Kraftvärmeprod!$B$1:$AG$1,0),FALSE)/1,0)-IFERROR(VLOOKUP($B312,'Slutlig allokering kvv'!$B$2:$AC$462,MATCH(Z$3,'Slutlig allokering kvv'!$B$1:$AJ$1,0),FALSE)/1,0)</f>
        <v>0</v>
      </c>
      <c r="AA312">
        <f>IFERROR(VLOOKUP($B312,Kraftvärmeprod!$B$1:$AH$479,MATCH(AA$2,Kraftvärmeprod!$B$1:$AG$1,0),FALSE)/1,0)-IFERROR(VLOOKUP($B312,'Slutlig allokering kvv'!$B$2:$AC$462,MATCH(AA$3,'Slutlig allokering kvv'!$B$1:$AJ$1,0),FALSE)/1,0)</f>
        <v>0</v>
      </c>
      <c r="AB312">
        <f>IFERROR(VLOOKUP($B312,Kraftvärmeprod!$B$1:$AH$479,MATCH(AB$2,Kraftvärmeprod!$B$1:$AG$1,0),FALSE)/1,0)-IFERROR(VLOOKUP($B312,'Slutlig allokering kvv'!$B$2:$AC$462,MATCH(AB$3,'Slutlig allokering kvv'!$B$1:$AJ$1,0),FALSE)/1,0)</f>
        <v>0</v>
      </c>
      <c r="AE312">
        <f t="shared" si="8"/>
        <v>0</v>
      </c>
      <c r="AG312">
        <f>IFERROR(VLOOKUP(B312,'Slutlig allokering kvv'!$B$2:$AJ$462,MATCH("Summa justerad allokerad tillförd energi (utan hjälpel och rökgaskondensering):",'Slutlig allokering kvv'!$B$1:$AK$1,0),FALSE)/1,"")</f>
        <v>0</v>
      </c>
      <c r="AI312" s="23" t="str">
        <f>IFERROR(1-VLOOKUP(B312,'Slutlig allokering kvv'!$B$2:$AJ$462,MATCH("Andel av bränsle i kvv som allokerats till värme, exklusive rökgaskondensering och hjälpel",'Slutlig allokering kvv'!$B$1:$AK$1,0),FALSE),"")</f>
        <v/>
      </c>
      <c r="AK312" s="23" t="str">
        <f t="shared" si="9"/>
        <v/>
      </c>
    </row>
    <row r="313" spans="1:37" x14ac:dyDescent="0.25">
      <c r="A313" s="2" t="s">
        <v>438</v>
      </c>
      <c r="B313" s="2" t="s">
        <v>440</v>
      </c>
      <c r="C313" s="2" t="str">
        <f>IFERROR(VLOOKUP($B313,Kraftvärmeprod!$B$1:$AH$479,MATCH(C$3,Kraftvärmeprod!$B$1:$AG$1,0),FALSE)/1,"")</f>
        <v/>
      </c>
      <c r="D313" s="2" t="str">
        <f>IFERROR(VLOOKUP($B313,Kraftvärmeprod!$B$1:$AH$479,MATCH(D$3,Kraftvärmeprod!$B$1:$AG$1,0),FALSE)/1,"")</f>
        <v/>
      </c>
      <c r="E313">
        <f>IFERROR(VLOOKUP($B313,Kraftvärmeprod!$B$1:$AH$479,MATCH(E$2,Kraftvärmeprod!$B$1:$AG$1,0),FALSE)/1,0)-IFERROR(VLOOKUP($B313,'Slutlig allokering kvv'!$B$2:$AC$462,MATCH(E$3,'Slutlig allokering kvv'!$B$1:$AJ$1,0),FALSE)/1,0)</f>
        <v>0</v>
      </c>
      <c r="F313">
        <f>IFERROR(VLOOKUP($B313,Kraftvärmeprod!$B$1:$AH$479,MATCH(F$2,Kraftvärmeprod!$B$1:$AG$1,0),FALSE)/1,0)-IFERROR(VLOOKUP($B313,'Slutlig allokering kvv'!$B$2:$AC$462,MATCH(F$3,'Slutlig allokering kvv'!$B$1:$AJ$1,0),FALSE)/1,0)</f>
        <v>0</v>
      </c>
      <c r="G313">
        <f>IFERROR(VLOOKUP($B313,Kraftvärmeprod!$B$1:$AH$479,MATCH(G$2,Kraftvärmeprod!$B$1:$AG$1,0),FALSE)/1,0)-IFERROR(VLOOKUP($B313,'Slutlig allokering kvv'!$B$2:$AC$462,MATCH(G$3,'Slutlig allokering kvv'!$B$1:$AJ$1,0),FALSE)/1,0)</f>
        <v>0</v>
      </c>
      <c r="H313">
        <f>IFERROR(VLOOKUP($B313,Kraftvärmeprod!$B$1:$AH$479,MATCH(H$2,Kraftvärmeprod!$B$1:$AG$1,0),FALSE)/1,0)-IFERROR(VLOOKUP($B313,'Slutlig allokering kvv'!$B$2:$AC$462,MATCH(H$3,'Slutlig allokering kvv'!$B$1:$AJ$1,0),FALSE)/1,0)</f>
        <v>0</v>
      </c>
      <c r="I313">
        <f>IFERROR(VLOOKUP($B313,Kraftvärmeprod!$B$1:$AH$479,MATCH(I$2,Kraftvärmeprod!$B$1:$AG$1,0),FALSE)/1,0)-IFERROR(VLOOKUP($B313,'Slutlig allokering kvv'!$B$2:$AC$462,MATCH(I$3,'Slutlig allokering kvv'!$B$1:$AJ$1,0),FALSE)/1,0)</f>
        <v>0</v>
      </c>
      <c r="J313">
        <f>IFERROR(VLOOKUP($B313,Kraftvärmeprod!$B$1:$AH$479,MATCH(J$2,Kraftvärmeprod!$B$1:$AG$1,0),FALSE)/1,0)-IFERROR(VLOOKUP($B313,'Slutlig allokering kvv'!$B$2:$AC$462,MATCH(J$3,'Slutlig allokering kvv'!$B$1:$AJ$1,0),FALSE)/1,0)</f>
        <v>0</v>
      </c>
      <c r="K313">
        <f>IFERROR(VLOOKUP($B313,Kraftvärmeprod!$B$1:$AH$479,MATCH(K$2,Kraftvärmeprod!$B$1:$AG$1,0),FALSE)/1,0)-IFERROR(VLOOKUP($B313,'Slutlig allokering kvv'!$B$2:$AC$462,MATCH(K$3,'Slutlig allokering kvv'!$B$1:$AJ$1,0),FALSE)/1,0)</f>
        <v>0</v>
      </c>
      <c r="L313">
        <f>IFERROR(VLOOKUP($B313,Kraftvärmeprod!$B$1:$AH$479,MATCH(L$2,Kraftvärmeprod!$B$1:$AG$1,0),FALSE)/1,0)-IFERROR(VLOOKUP($B313,'Slutlig allokering kvv'!$B$2:$AC$462,MATCH(L$3,'Slutlig allokering kvv'!$B$1:$AJ$1,0),FALSE)/1,0)</f>
        <v>0</v>
      </c>
      <c r="M313" s="40">
        <f>IFERROR(VLOOKUP($B313,Miljö!$B$1:$S$477,MATCH(M$2,Miljö!$B$1:$X$1,0),FALSE)/1,0)-IFERROR(VLOOKUP($B313,'Slutlig allokering kvv'!$B$2:$AC$462,MATCH(M$3,'Slutlig allokering kvv'!$B$1:$AJ$1,0),FALSE)/1,0)</f>
        <v>0</v>
      </c>
      <c r="N313">
        <f>IFERROR(VLOOKUP($B313,Kraftvärmeprod!$B$1:$AH$479,MATCH(N$2,Kraftvärmeprod!$B$1:$AG$1,0),FALSE)/1,0)-IFERROR(VLOOKUP($B313,'Slutlig allokering kvv'!$B$2:$AC$462,MATCH(N$3,'Slutlig allokering kvv'!$B$1:$AJ$1,0),FALSE)/1,0)</f>
        <v>0</v>
      </c>
      <c r="O313">
        <f>IFERROR(VLOOKUP($B313,Kraftvärmeprod!$B$1:$AH$479,MATCH(O$2,Kraftvärmeprod!$B$1:$AG$1,0),FALSE)/1,0)-IFERROR(VLOOKUP($B313,'Slutlig allokering kvv'!$B$2:$AC$462,MATCH(O$3,'Slutlig allokering kvv'!$B$1:$AJ$1,0),FALSE)/1,0)</f>
        <v>0</v>
      </c>
      <c r="P313">
        <f>IFERROR(VLOOKUP($B313,Kraftvärmeprod!$B$1:$AH$479,MATCH(P$2,Kraftvärmeprod!$B$1:$AG$1,0),FALSE)/1,0)-IFERROR(VLOOKUP($B313,'Slutlig allokering kvv'!$B$2:$AC$462,MATCH(P$3,'Slutlig allokering kvv'!$B$1:$AJ$1,0),FALSE)/1,0)</f>
        <v>0</v>
      </c>
      <c r="Q313">
        <f>IFERROR(VLOOKUP($B313,Kraftvärmeprod!$B$1:$AH$479,MATCH(Q$2,Kraftvärmeprod!$B$1:$AG$1,0),FALSE)/1,0)-IFERROR(VLOOKUP($B313,'Slutlig allokering kvv'!$B$2:$AC$462,MATCH(Q$3,'Slutlig allokering kvv'!$B$1:$AJ$1,0),FALSE)/1,0)</f>
        <v>0</v>
      </c>
      <c r="R313">
        <f>IFERROR(VLOOKUP($B313,Kraftvärmeprod!$B$1:$AH$479,MATCH(R$2,Kraftvärmeprod!$B$1:$AG$1,0),FALSE)/1,0)-IFERROR(VLOOKUP($B313,'Slutlig allokering kvv'!$B$2:$AC$462,MATCH(R$3,'Slutlig allokering kvv'!$B$1:$AJ$1,0),FALSE)/1,0)</f>
        <v>0</v>
      </c>
      <c r="S313">
        <f>IFERROR(VLOOKUP($B313,Kraftvärmeprod!$B$1:$AH$479,MATCH(S$2,Kraftvärmeprod!$B$1:$AG$1,0),FALSE)/1,0)-IFERROR(VLOOKUP($B313,'Slutlig allokering kvv'!$B$2:$AC$462,MATCH(S$3,'Slutlig allokering kvv'!$B$1:$AJ$1,0),FALSE)/1,0)</f>
        <v>0</v>
      </c>
      <c r="T313">
        <f>IFERROR(VLOOKUP($B313,Kraftvärmeprod!$B$1:$AH$479,MATCH(T$2,Kraftvärmeprod!$B$1:$AG$1,0),FALSE)/1,0)-IFERROR(VLOOKUP($B313,'Slutlig allokering kvv'!$B$2:$AC$462,MATCH(T$3,'Slutlig allokering kvv'!$B$1:$AJ$1,0),FALSE)/1,0)</f>
        <v>0</v>
      </c>
      <c r="U313">
        <f>IFERROR(VLOOKUP($B313,Kraftvärmeprod!$B$1:$AH$479,MATCH(U$2,Kraftvärmeprod!$B$1:$AG$1,0),FALSE)/1,0)-IFERROR(VLOOKUP($B313,'Slutlig allokering kvv'!$B$2:$AC$462,MATCH(U$3,'Slutlig allokering kvv'!$B$1:$AJ$1,0),FALSE)/1,0)</f>
        <v>0</v>
      </c>
      <c r="V313">
        <f>IFERROR(VLOOKUP($B313,Kraftvärmeprod!$B$1:$AH$479,MATCH(V$2,Kraftvärmeprod!$B$1:$AG$1,0),FALSE)/1,0)-IFERROR(VLOOKUP($B313,'Slutlig allokering kvv'!$B$2:$AC$462,MATCH(V$3,'Slutlig allokering kvv'!$B$1:$AJ$1,0),FALSE)/1,0)</f>
        <v>0</v>
      </c>
      <c r="W313">
        <f>IFERROR(VLOOKUP($B313,Kraftvärmeprod!$B$1:$AH$479,MATCH(W$2,Kraftvärmeprod!$B$1:$AG$1,0),FALSE)/1,0)-IFERROR(VLOOKUP($B313,'Slutlig allokering kvv'!$B$2:$AC$462,MATCH(W$3,'Slutlig allokering kvv'!$B$1:$AJ$1,0),FALSE)/1,0)</f>
        <v>0</v>
      </c>
      <c r="X313">
        <f>IFERROR(VLOOKUP($B313,Kraftvärmeprod!$B$1:$AH$479,MATCH(X$2,Kraftvärmeprod!$B$1:$AG$1,0),FALSE)/1,0)-IFERROR(VLOOKUP($B313,'Slutlig allokering kvv'!$B$2:$AC$462,MATCH(X$3,'Slutlig allokering kvv'!$B$1:$AJ$1,0),FALSE)/1,0)</f>
        <v>0</v>
      </c>
      <c r="Y313">
        <f>IFERROR(VLOOKUP($B313,Kraftvärmeprod!$B$1:$AH$479,MATCH(Y$2,Kraftvärmeprod!$B$1:$AG$1,0),FALSE)/1,0)-IFERROR(VLOOKUP($B313,'Slutlig allokering kvv'!$B$2:$AC$462,MATCH(Y$3,'Slutlig allokering kvv'!$B$1:$AJ$1,0),FALSE)/1,0)</f>
        <v>0</v>
      </c>
      <c r="Z313">
        <f>IFERROR(VLOOKUP($B313,Kraftvärmeprod!$B$1:$AH$479,MATCH(Z$2,Kraftvärmeprod!$B$1:$AG$1,0),FALSE)/1,0)-IFERROR(VLOOKUP($B313,'Slutlig allokering kvv'!$B$2:$AC$462,MATCH(Z$3,'Slutlig allokering kvv'!$B$1:$AJ$1,0),FALSE)/1,0)</f>
        <v>0</v>
      </c>
      <c r="AA313">
        <f>IFERROR(VLOOKUP($B313,Kraftvärmeprod!$B$1:$AH$479,MATCH(AA$2,Kraftvärmeprod!$B$1:$AG$1,0),FALSE)/1,0)-IFERROR(VLOOKUP($B313,'Slutlig allokering kvv'!$B$2:$AC$462,MATCH(AA$3,'Slutlig allokering kvv'!$B$1:$AJ$1,0),FALSE)/1,0)</f>
        <v>0</v>
      </c>
      <c r="AB313">
        <f>IFERROR(VLOOKUP($B313,Kraftvärmeprod!$B$1:$AH$479,MATCH(AB$2,Kraftvärmeprod!$B$1:$AG$1,0),FALSE)/1,0)-IFERROR(VLOOKUP($B313,'Slutlig allokering kvv'!$B$2:$AC$462,MATCH(AB$3,'Slutlig allokering kvv'!$B$1:$AJ$1,0),FALSE)/1,0)</f>
        <v>0</v>
      </c>
      <c r="AE313">
        <f t="shared" si="8"/>
        <v>0</v>
      </c>
      <c r="AG313">
        <f>IFERROR(VLOOKUP(B313,'Slutlig allokering kvv'!$B$2:$AJ$462,MATCH("Summa justerad allokerad tillförd energi (utan hjälpel och rökgaskondensering):",'Slutlig allokering kvv'!$B$1:$AK$1,0),FALSE)/1,"")</f>
        <v>0</v>
      </c>
      <c r="AI313" s="23" t="str">
        <f>IFERROR(1-VLOOKUP(B313,'Slutlig allokering kvv'!$B$2:$AJ$462,MATCH("Andel av bränsle i kvv som allokerats till värme, exklusive rökgaskondensering och hjälpel",'Slutlig allokering kvv'!$B$1:$AK$1,0),FALSE),"")</f>
        <v/>
      </c>
      <c r="AK313" s="23" t="str">
        <f t="shared" si="9"/>
        <v/>
      </c>
    </row>
    <row r="314" spans="1:37" x14ac:dyDescent="0.25">
      <c r="A314" s="2" t="s">
        <v>621</v>
      </c>
      <c r="B314" s="2" t="s">
        <v>622</v>
      </c>
      <c r="C314" s="2" t="str">
        <f>IFERROR(VLOOKUP($B314,Kraftvärmeprod!$B$1:$AH$479,MATCH(C$3,Kraftvärmeprod!$B$1:$AG$1,0),FALSE)/1,"")</f>
        <v/>
      </c>
      <c r="D314" s="2" t="str">
        <f>IFERROR(VLOOKUP($B314,Kraftvärmeprod!$B$1:$AH$479,MATCH(D$3,Kraftvärmeprod!$B$1:$AG$1,0),FALSE)/1,"")</f>
        <v/>
      </c>
      <c r="E314">
        <f>IFERROR(VLOOKUP($B314,Kraftvärmeprod!$B$1:$AH$479,MATCH(E$2,Kraftvärmeprod!$B$1:$AG$1,0),FALSE)/1,0)-IFERROR(VLOOKUP($B314,'Slutlig allokering kvv'!$B$2:$AC$462,MATCH(E$3,'Slutlig allokering kvv'!$B$1:$AJ$1,0),FALSE)/1,0)</f>
        <v>0</v>
      </c>
      <c r="F314">
        <f>IFERROR(VLOOKUP($B314,Kraftvärmeprod!$B$1:$AH$479,MATCH(F$2,Kraftvärmeprod!$B$1:$AG$1,0),FALSE)/1,0)-IFERROR(VLOOKUP($B314,'Slutlig allokering kvv'!$B$2:$AC$462,MATCH(F$3,'Slutlig allokering kvv'!$B$1:$AJ$1,0),FALSE)/1,0)</f>
        <v>0</v>
      </c>
      <c r="G314">
        <f>IFERROR(VLOOKUP($B314,Kraftvärmeprod!$B$1:$AH$479,MATCH(G$2,Kraftvärmeprod!$B$1:$AG$1,0),FALSE)/1,0)-IFERROR(VLOOKUP($B314,'Slutlig allokering kvv'!$B$2:$AC$462,MATCH(G$3,'Slutlig allokering kvv'!$B$1:$AJ$1,0),FALSE)/1,0)</f>
        <v>0</v>
      </c>
      <c r="H314">
        <f>IFERROR(VLOOKUP($B314,Kraftvärmeprod!$B$1:$AH$479,MATCH(H$2,Kraftvärmeprod!$B$1:$AG$1,0),FALSE)/1,0)-IFERROR(VLOOKUP($B314,'Slutlig allokering kvv'!$B$2:$AC$462,MATCH(H$3,'Slutlig allokering kvv'!$B$1:$AJ$1,0),FALSE)/1,0)</f>
        <v>0</v>
      </c>
      <c r="I314">
        <f>IFERROR(VLOOKUP($B314,Kraftvärmeprod!$B$1:$AH$479,MATCH(I$2,Kraftvärmeprod!$B$1:$AG$1,0),FALSE)/1,0)-IFERROR(VLOOKUP($B314,'Slutlig allokering kvv'!$B$2:$AC$462,MATCH(I$3,'Slutlig allokering kvv'!$B$1:$AJ$1,0),FALSE)/1,0)</f>
        <v>0</v>
      </c>
      <c r="J314">
        <f>IFERROR(VLOOKUP($B314,Kraftvärmeprod!$B$1:$AH$479,MATCH(J$2,Kraftvärmeprod!$B$1:$AG$1,0),FALSE)/1,0)-IFERROR(VLOOKUP($B314,'Slutlig allokering kvv'!$B$2:$AC$462,MATCH(J$3,'Slutlig allokering kvv'!$B$1:$AJ$1,0),FALSE)/1,0)</f>
        <v>0</v>
      </c>
      <c r="K314">
        <f>IFERROR(VLOOKUP($B314,Kraftvärmeprod!$B$1:$AH$479,MATCH(K$2,Kraftvärmeprod!$B$1:$AG$1,0),FALSE)/1,0)-IFERROR(VLOOKUP($B314,'Slutlig allokering kvv'!$B$2:$AC$462,MATCH(K$3,'Slutlig allokering kvv'!$B$1:$AJ$1,0),FALSE)/1,0)</f>
        <v>0</v>
      </c>
      <c r="L314">
        <f>IFERROR(VLOOKUP($B314,Kraftvärmeprod!$B$1:$AH$479,MATCH(L$2,Kraftvärmeprod!$B$1:$AG$1,0),FALSE)/1,0)-IFERROR(VLOOKUP($B314,'Slutlig allokering kvv'!$B$2:$AC$462,MATCH(L$3,'Slutlig allokering kvv'!$B$1:$AJ$1,0),FALSE)/1,0)</f>
        <v>0</v>
      </c>
      <c r="M314" s="40">
        <f>IFERROR(VLOOKUP($B314,Miljö!$B$1:$S$477,MATCH(M$2,Miljö!$B$1:$X$1,0),FALSE)/1,0)-IFERROR(VLOOKUP($B314,'Slutlig allokering kvv'!$B$2:$AC$462,MATCH(M$3,'Slutlig allokering kvv'!$B$1:$AJ$1,0),FALSE)/1,0)</f>
        <v>0</v>
      </c>
      <c r="N314">
        <f>IFERROR(VLOOKUP($B314,Kraftvärmeprod!$B$1:$AH$479,MATCH(N$2,Kraftvärmeprod!$B$1:$AG$1,0),FALSE)/1,0)-IFERROR(VLOOKUP($B314,'Slutlig allokering kvv'!$B$2:$AC$462,MATCH(N$3,'Slutlig allokering kvv'!$B$1:$AJ$1,0),FALSE)/1,0)</f>
        <v>0</v>
      </c>
      <c r="O314">
        <f>IFERROR(VLOOKUP($B314,Kraftvärmeprod!$B$1:$AH$479,MATCH(O$2,Kraftvärmeprod!$B$1:$AG$1,0),FALSE)/1,0)-IFERROR(VLOOKUP($B314,'Slutlig allokering kvv'!$B$2:$AC$462,MATCH(O$3,'Slutlig allokering kvv'!$B$1:$AJ$1,0),FALSE)/1,0)</f>
        <v>0</v>
      </c>
      <c r="P314">
        <f>IFERROR(VLOOKUP($B314,Kraftvärmeprod!$B$1:$AH$479,MATCH(P$2,Kraftvärmeprod!$B$1:$AG$1,0),FALSE)/1,0)-IFERROR(VLOOKUP($B314,'Slutlig allokering kvv'!$B$2:$AC$462,MATCH(P$3,'Slutlig allokering kvv'!$B$1:$AJ$1,0),FALSE)/1,0)</f>
        <v>0</v>
      </c>
      <c r="Q314">
        <f>IFERROR(VLOOKUP($B314,Kraftvärmeprod!$B$1:$AH$479,MATCH(Q$2,Kraftvärmeprod!$B$1:$AG$1,0),FALSE)/1,0)-IFERROR(VLOOKUP($B314,'Slutlig allokering kvv'!$B$2:$AC$462,MATCH(Q$3,'Slutlig allokering kvv'!$B$1:$AJ$1,0),FALSE)/1,0)</f>
        <v>0</v>
      </c>
      <c r="R314">
        <f>IFERROR(VLOOKUP($B314,Kraftvärmeprod!$B$1:$AH$479,MATCH(R$2,Kraftvärmeprod!$B$1:$AG$1,0),FALSE)/1,0)-IFERROR(VLOOKUP($B314,'Slutlig allokering kvv'!$B$2:$AC$462,MATCH(R$3,'Slutlig allokering kvv'!$B$1:$AJ$1,0),FALSE)/1,0)</f>
        <v>0</v>
      </c>
      <c r="S314">
        <f>IFERROR(VLOOKUP($B314,Kraftvärmeprod!$B$1:$AH$479,MATCH(S$2,Kraftvärmeprod!$B$1:$AG$1,0),FALSE)/1,0)-IFERROR(VLOOKUP($B314,'Slutlig allokering kvv'!$B$2:$AC$462,MATCH(S$3,'Slutlig allokering kvv'!$B$1:$AJ$1,0),FALSE)/1,0)</f>
        <v>0</v>
      </c>
      <c r="T314">
        <f>IFERROR(VLOOKUP($B314,Kraftvärmeprod!$B$1:$AH$479,MATCH(T$2,Kraftvärmeprod!$B$1:$AG$1,0),FALSE)/1,0)-IFERROR(VLOOKUP($B314,'Slutlig allokering kvv'!$B$2:$AC$462,MATCH(T$3,'Slutlig allokering kvv'!$B$1:$AJ$1,0),FALSE)/1,0)</f>
        <v>0</v>
      </c>
      <c r="U314">
        <f>IFERROR(VLOOKUP($B314,Kraftvärmeprod!$B$1:$AH$479,MATCH(U$2,Kraftvärmeprod!$B$1:$AG$1,0),FALSE)/1,0)-IFERROR(VLOOKUP($B314,'Slutlig allokering kvv'!$B$2:$AC$462,MATCH(U$3,'Slutlig allokering kvv'!$B$1:$AJ$1,0),FALSE)/1,0)</f>
        <v>0</v>
      </c>
      <c r="V314">
        <f>IFERROR(VLOOKUP($B314,Kraftvärmeprod!$B$1:$AH$479,MATCH(V$2,Kraftvärmeprod!$B$1:$AG$1,0),FALSE)/1,0)-IFERROR(VLOOKUP($B314,'Slutlig allokering kvv'!$B$2:$AC$462,MATCH(V$3,'Slutlig allokering kvv'!$B$1:$AJ$1,0),FALSE)/1,0)</f>
        <v>0</v>
      </c>
      <c r="W314">
        <f>IFERROR(VLOOKUP($B314,Kraftvärmeprod!$B$1:$AH$479,MATCH(W$2,Kraftvärmeprod!$B$1:$AG$1,0),FALSE)/1,0)-IFERROR(VLOOKUP($B314,'Slutlig allokering kvv'!$B$2:$AC$462,MATCH(W$3,'Slutlig allokering kvv'!$B$1:$AJ$1,0),FALSE)/1,0)</f>
        <v>0</v>
      </c>
      <c r="X314">
        <f>IFERROR(VLOOKUP($B314,Kraftvärmeprod!$B$1:$AH$479,MATCH(X$2,Kraftvärmeprod!$B$1:$AG$1,0),FALSE)/1,0)-IFERROR(VLOOKUP($B314,'Slutlig allokering kvv'!$B$2:$AC$462,MATCH(X$3,'Slutlig allokering kvv'!$B$1:$AJ$1,0),FALSE)/1,0)</f>
        <v>0</v>
      </c>
      <c r="Y314">
        <f>IFERROR(VLOOKUP($B314,Kraftvärmeprod!$B$1:$AH$479,MATCH(Y$2,Kraftvärmeprod!$B$1:$AG$1,0),FALSE)/1,0)-IFERROR(VLOOKUP($B314,'Slutlig allokering kvv'!$B$2:$AC$462,MATCH(Y$3,'Slutlig allokering kvv'!$B$1:$AJ$1,0),FALSE)/1,0)</f>
        <v>0</v>
      </c>
      <c r="Z314">
        <f>IFERROR(VLOOKUP($B314,Kraftvärmeprod!$B$1:$AH$479,MATCH(Z$2,Kraftvärmeprod!$B$1:$AG$1,0),FALSE)/1,0)-IFERROR(VLOOKUP($B314,'Slutlig allokering kvv'!$B$2:$AC$462,MATCH(Z$3,'Slutlig allokering kvv'!$B$1:$AJ$1,0),FALSE)/1,0)</f>
        <v>0</v>
      </c>
      <c r="AA314">
        <f>IFERROR(VLOOKUP($B314,Kraftvärmeprod!$B$1:$AH$479,MATCH(AA$2,Kraftvärmeprod!$B$1:$AG$1,0),FALSE)/1,0)-IFERROR(VLOOKUP($B314,'Slutlig allokering kvv'!$B$2:$AC$462,MATCH(AA$3,'Slutlig allokering kvv'!$B$1:$AJ$1,0),FALSE)/1,0)</f>
        <v>0</v>
      </c>
      <c r="AB314">
        <f>IFERROR(VLOOKUP($B314,Kraftvärmeprod!$B$1:$AH$479,MATCH(AB$2,Kraftvärmeprod!$B$1:$AG$1,0),FALSE)/1,0)-IFERROR(VLOOKUP($B314,'Slutlig allokering kvv'!$B$2:$AC$462,MATCH(AB$3,'Slutlig allokering kvv'!$B$1:$AJ$1,0),FALSE)/1,0)</f>
        <v>0</v>
      </c>
      <c r="AE314">
        <f t="shared" si="8"/>
        <v>0</v>
      </c>
      <c r="AG314">
        <f>IFERROR(VLOOKUP(B314,'Slutlig allokering kvv'!$B$2:$AJ$462,MATCH("Summa justerad allokerad tillförd energi (utan hjälpel och rökgaskondensering):",'Slutlig allokering kvv'!$B$1:$AK$1,0),FALSE)/1,"")</f>
        <v>0</v>
      </c>
      <c r="AI314" s="23" t="str">
        <f>IFERROR(1-VLOOKUP(B314,'Slutlig allokering kvv'!$B$2:$AJ$462,MATCH("Andel av bränsle i kvv som allokerats till värme, exklusive rökgaskondensering och hjälpel",'Slutlig allokering kvv'!$B$1:$AK$1,0),FALSE),"")</f>
        <v/>
      </c>
      <c r="AK314" s="23" t="str">
        <f t="shared" si="9"/>
        <v/>
      </c>
    </row>
    <row r="315" spans="1:37" x14ac:dyDescent="0.25">
      <c r="A315" s="2" t="s">
        <v>441</v>
      </c>
      <c r="B315" s="2" t="s">
        <v>442</v>
      </c>
      <c r="C315" s="2" t="str">
        <f>IFERROR(VLOOKUP($B315,Kraftvärmeprod!$B$1:$AH$479,MATCH(C$3,Kraftvärmeprod!$B$1:$AG$1,0),FALSE)/1,"")</f>
        <v/>
      </c>
      <c r="D315" s="2" t="str">
        <f>IFERROR(VLOOKUP($B315,Kraftvärmeprod!$B$1:$AH$479,MATCH(D$3,Kraftvärmeprod!$B$1:$AG$1,0),FALSE)/1,"")</f>
        <v/>
      </c>
      <c r="E315">
        <f>IFERROR(VLOOKUP($B315,Kraftvärmeprod!$B$1:$AH$479,MATCH(E$2,Kraftvärmeprod!$B$1:$AG$1,0),FALSE)/1,0)-IFERROR(VLOOKUP($B315,'Slutlig allokering kvv'!$B$2:$AC$462,MATCH(E$3,'Slutlig allokering kvv'!$B$1:$AJ$1,0),FALSE)/1,0)</f>
        <v>0</v>
      </c>
      <c r="F315">
        <f>IFERROR(VLOOKUP($B315,Kraftvärmeprod!$B$1:$AH$479,MATCH(F$2,Kraftvärmeprod!$B$1:$AG$1,0),FALSE)/1,0)-IFERROR(VLOOKUP($B315,'Slutlig allokering kvv'!$B$2:$AC$462,MATCH(F$3,'Slutlig allokering kvv'!$B$1:$AJ$1,0),FALSE)/1,0)</f>
        <v>0</v>
      </c>
      <c r="G315">
        <f>IFERROR(VLOOKUP($B315,Kraftvärmeprod!$B$1:$AH$479,MATCH(G$2,Kraftvärmeprod!$B$1:$AG$1,0),FALSE)/1,0)-IFERROR(VLOOKUP($B315,'Slutlig allokering kvv'!$B$2:$AC$462,MATCH(G$3,'Slutlig allokering kvv'!$B$1:$AJ$1,0),FALSE)/1,0)</f>
        <v>0</v>
      </c>
      <c r="H315">
        <f>IFERROR(VLOOKUP($B315,Kraftvärmeprod!$B$1:$AH$479,MATCH(H$2,Kraftvärmeprod!$B$1:$AG$1,0),FALSE)/1,0)-IFERROR(VLOOKUP($B315,'Slutlig allokering kvv'!$B$2:$AC$462,MATCH(H$3,'Slutlig allokering kvv'!$B$1:$AJ$1,0),FALSE)/1,0)</f>
        <v>0</v>
      </c>
      <c r="I315">
        <f>IFERROR(VLOOKUP($B315,Kraftvärmeprod!$B$1:$AH$479,MATCH(I$2,Kraftvärmeprod!$B$1:$AG$1,0),FALSE)/1,0)-IFERROR(VLOOKUP($B315,'Slutlig allokering kvv'!$B$2:$AC$462,MATCH(I$3,'Slutlig allokering kvv'!$B$1:$AJ$1,0),FALSE)/1,0)</f>
        <v>0</v>
      </c>
      <c r="J315">
        <f>IFERROR(VLOOKUP($B315,Kraftvärmeprod!$B$1:$AH$479,MATCH(J$2,Kraftvärmeprod!$B$1:$AG$1,0),FALSE)/1,0)-IFERROR(VLOOKUP($B315,'Slutlig allokering kvv'!$B$2:$AC$462,MATCH(J$3,'Slutlig allokering kvv'!$B$1:$AJ$1,0),FALSE)/1,0)</f>
        <v>0</v>
      </c>
      <c r="K315">
        <f>IFERROR(VLOOKUP($B315,Kraftvärmeprod!$B$1:$AH$479,MATCH(K$2,Kraftvärmeprod!$B$1:$AG$1,0),FALSE)/1,0)-IFERROR(VLOOKUP($B315,'Slutlig allokering kvv'!$B$2:$AC$462,MATCH(K$3,'Slutlig allokering kvv'!$B$1:$AJ$1,0),FALSE)/1,0)</f>
        <v>0</v>
      </c>
      <c r="L315">
        <f>IFERROR(VLOOKUP($B315,Kraftvärmeprod!$B$1:$AH$479,MATCH(L$2,Kraftvärmeprod!$B$1:$AG$1,0),FALSE)/1,0)-IFERROR(VLOOKUP($B315,'Slutlig allokering kvv'!$B$2:$AC$462,MATCH(L$3,'Slutlig allokering kvv'!$B$1:$AJ$1,0),FALSE)/1,0)</f>
        <v>0</v>
      </c>
      <c r="M315" s="40">
        <f>IFERROR(VLOOKUP($B315,Miljö!$B$1:$S$477,MATCH(M$2,Miljö!$B$1:$X$1,0),FALSE)/1,0)-IFERROR(VLOOKUP($B315,'Slutlig allokering kvv'!$B$2:$AC$462,MATCH(M$3,'Slutlig allokering kvv'!$B$1:$AJ$1,0),FALSE)/1,0)</f>
        <v>0</v>
      </c>
      <c r="N315">
        <f>IFERROR(VLOOKUP($B315,Kraftvärmeprod!$B$1:$AH$479,MATCH(N$2,Kraftvärmeprod!$B$1:$AG$1,0),FALSE)/1,0)-IFERROR(VLOOKUP($B315,'Slutlig allokering kvv'!$B$2:$AC$462,MATCH(N$3,'Slutlig allokering kvv'!$B$1:$AJ$1,0),FALSE)/1,0)</f>
        <v>0</v>
      </c>
      <c r="O315">
        <f>IFERROR(VLOOKUP($B315,Kraftvärmeprod!$B$1:$AH$479,MATCH(O$2,Kraftvärmeprod!$B$1:$AG$1,0),FALSE)/1,0)-IFERROR(VLOOKUP($B315,'Slutlig allokering kvv'!$B$2:$AC$462,MATCH(O$3,'Slutlig allokering kvv'!$B$1:$AJ$1,0),FALSE)/1,0)</f>
        <v>0</v>
      </c>
      <c r="P315">
        <f>IFERROR(VLOOKUP($B315,Kraftvärmeprod!$B$1:$AH$479,MATCH(P$2,Kraftvärmeprod!$B$1:$AG$1,0),FALSE)/1,0)-IFERROR(VLOOKUP($B315,'Slutlig allokering kvv'!$B$2:$AC$462,MATCH(P$3,'Slutlig allokering kvv'!$B$1:$AJ$1,0),FALSE)/1,0)</f>
        <v>0</v>
      </c>
      <c r="Q315">
        <f>IFERROR(VLOOKUP($B315,Kraftvärmeprod!$B$1:$AH$479,MATCH(Q$2,Kraftvärmeprod!$B$1:$AG$1,0),FALSE)/1,0)-IFERROR(VLOOKUP($B315,'Slutlig allokering kvv'!$B$2:$AC$462,MATCH(Q$3,'Slutlig allokering kvv'!$B$1:$AJ$1,0),FALSE)/1,0)</f>
        <v>0</v>
      </c>
      <c r="R315">
        <f>IFERROR(VLOOKUP($B315,Kraftvärmeprod!$B$1:$AH$479,MATCH(R$2,Kraftvärmeprod!$B$1:$AG$1,0),FALSE)/1,0)-IFERROR(VLOOKUP($B315,'Slutlig allokering kvv'!$B$2:$AC$462,MATCH(R$3,'Slutlig allokering kvv'!$B$1:$AJ$1,0),FALSE)/1,0)</f>
        <v>0</v>
      </c>
      <c r="S315">
        <f>IFERROR(VLOOKUP($B315,Kraftvärmeprod!$B$1:$AH$479,MATCH(S$2,Kraftvärmeprod!$B$1:$AG$1,0),FALSE)/1,0)-IFERROR(VLOOKUP($B315,'Slutlig allokering kvv'!$B$2:$AC$462,MATCH(S$3,'Slutlig allokering kvv'!$B$1:$AJ$1,0),FALSE)/1,0)</f>
        <v>0</v>
      </c>
      <c r="T315">
        <f>IFERROR(VLOOKUP($B315,Kraftvärmeprod!$B$1:$AH$479,MATCH(T$2,Kraftvärmeprod!$B$1:$AG$1,0),FALSE)/1,0)-IFERROR(VLOOKUP($B315,'Slutlig allokering kvv'!$B$2:$AC$462,MATCH(T$3,'Slutlig allokering kvv'!$B$1:$AJ$1,0),FALSE)/1,0)</f>
        <v>0</v>
      </c>
      <c r="U315">
        <f>IFERROR(VLOOKUP($B315,Kraftvärmeprod!$B$1:$AH$479,MATCH(U$2,Kraftvärmeprod!$B$1:$AG$1,0),FALSE)/1,0)-IFERROR(VLOOKUP($B315,'Slutlig allokering kvv'!$B$2:$AC$462,MATCH(U$3,'Slutlig allokering kvv'!$B$1:$AJ$1,0),FALSE)/1,0)</f>
        <v>0</v>
      </c>
      <c r="V315">
        <f>IFERROR(VLOOKUP($B315,Kraftvärmeprod!$B$1:$AH$479,MATCH(V$2,Kraftvärmeprod!$B$1:$AG$1,0),FALSE)/1,0)-IFERROR(VLOOKUP($B315,'Slutlig allokering kvv'!$B$2:$AC$462,MATCH(V$3,'Slutlig allokering kvv'!$B$1:$AJ$1,0),FALSE)/1,0)</f>
        <v>0</v>
      </c>
      <c r="W315">
        <f>IFERROR(VLOOKUP($B315,Kraftvärmeprod!$B$1:$AH$479,MATCH(W$2,Kraftvärmeprod!$B$1:$AG$1,0),FALSE)/1,0)-IFERROR(VLOOKUP($B315,'Slutlig allokering kvv'!$B$2:$AC$462,MATCH(W$3,'Slutlig allokering kvv'!$B$1:$AJ$1,0),FALSE)/1,0)</f>
        <v>0</v>
      </c>
      <c r="X315">
        <f>IFERROR(VLOOKUP($B315,Kraftvärmeprod!$B$1:$AH$479,MATCH(X$2,Kraftvärmeprod!$B$1:$AG$1,0),FALSE)/1,0)-IFERROR(VLOOKUP($B315,'Slutlig allokering kvv'!$B$2:$AC$462,MATCH(X$3,'Slutlig allokering kvv'!$B$1:$AJ$1,0),FALSE)/1,0)</f>
        <v>0</v>
      </c>
      <c r="Y315">
        <f>IFERROR(VLOOKUP($B315,Kraftvärmeprod!$B$1:$AH$479,MATCH(Y$2,Kraftvärmeprod!$B$1:$AG$1,0),FALSE)/1,0)-IFERROR(VLOOKUP($B315,'Slutlig allokering kvv'!$B$2:$AC$462,MATCH(Y$3,'Slutlig allokering kvv'!$B$1:$AJ$1,0),FALSE)/1,0)</f>
        <v>0</v>
      </c>
      <c r="Z315">
        <f>IFERROR(VLOOKUP($B315,Kraftvärmeprod!$B$1:$AH$479,MATCH(Z$2,Kraftvärmeprod!$B$1:$AG$1,0),FALSE)/1,0)-IFERROR(VLOOKUP($B315,'Slutlig allokering kvv'!$B$2:$AC$462,MATCH(Z$3,'Slutlig allokering kvv'!$B$1:$AJ$1,0),FALSE)/1,0)</f>
        <v>0</v>
      </c>
      <c r="AA315">
        <f>IFERROR(VLOOKUP($B315,Kraftvärmeprod!$B$1:$AH$479,MATCH(AA$2,Kraftvärmeprod!$B$1:$AG$1,0),FALSE)/1,0)-IFERROR(VLOOKUP($B315,'Slutlig allokering kvv'!$B$2:$AC$462,MATCH(AA$3,'Slutlig allokering kvv'!$B$1:$AJ$1,0),FALSE)/1,0)</f>
        <v>0</v>
      </c>
      <c r="AB315">
        <f>IFERROR(VLOOKUP($B315,Kraftvärmeprod!$B$1:$AH$479,MATCH(AB$2,Kraftvärmeprod!$B$1:$AG$1,0),FALSE)/1,0)-IFERROR(VLOOKUP($B315,'Slutlig allokering kvv'!$B$2:$AC$462,MATCH(AB$3,'Slutlig allokering kvv'!$B$1:$AJ$1,0),FALSE)/1,0)</f>
        <v>0</v>
      </c>
      <c r="AE315">
        <f t="shared" si="8"/>
        <v>0</v>
      </c>
      <c r="AG315">
        <f>IFERROR(VLOOKUP(B315,'Slutlig allokering kvv'!$B$2:$AJ$462,MATCH("Summa justerad allokerad tillförd energi (utan hjälpel och rökgaskondensering):",'Slutlig allokering kvv'!$B$1:$AK$1,0),FALSE)/1,"")</f>
        <v>0</v>
      </c>
      <c r="AI315" s="23" t="str">
        <f>IFERROR(1-VLOOKUP(B315,'Slutlig allokering kvv'!$B$2:$AJ$462,MATCH("Andel av bränsle i kvv som allokerats till värme, exklusive rökgaskondensering och hjälpel",'Slutlig allokering kvv'!$B$1:$AK$1,0),FALSE),"")</f>
        <v/>
      </c>
      <c r="AK315" s="23" t="str">
        <f t="shared" si="9"/>
        <v/>
      </c>
    </row>
    <row r="316" spans="1:37" x14ac:dyDescent="0.25">
      <c r="A316" s="2" t="s">
        <v>443</v>
      </c>
      <c r="B316" s="2" t="s">
        <v>444</v>
      </c>
      <c r="C316" s="2">
        <f>IFERROR(VLOOKUP($B316,Kraftvärmeprod!$B$1:$AH$479,MATCH(C$3,Kraftvärmeprod!$B$1:$AG$1,0),FALSE)/1,"")</f>
        <v>83.1</v>
      </c>
      <c r="D316" s="2">
        <f>IFERROR(VLOOKUP($B316,Kraftvärmeprod!$B$1:$AH$479,MATCH(D$3,Kraftvärmeprod!$B$1:$AG$1,0),FALSE)/1,"")</f>
        <v>9.4</v>
      </c>
      <c r="E316">
        <f>IFERROR(VLOOKUP($B316,Kraftvärmeprod!$B$1:$AH$479,MATCH(E$2,Kraftvärmeprod!$B$1:$AG$1,0),FALSE)/1,0)-IFERROR(VLOOKUP($B316,'Slutlig allokering kvv'!$B$2:$AC$462,MATCH(E$3,'Slutlig allokering kvv'!$B$1:$AJ$1,0),FALSE)/1,0)</f>
        <v>0</v>
      </c>
      <c r="F316">
        <f>IFERROR(VLOOKUP($B316,Kraftvärmeprod!$B$1:$AH$479,MATCH(F$2,Kraftvärmeprod!$B$1:$AG$1,0),FALSE)/1,0)-IFERROR(VLOOKUP($B316,'Slutlig allokering kvv'!$B$2:$AC$462,MATCH(F$3,'Slutlig allokering kvv'!$B$1:$AJ$1,0),FALSE)/1,0)</f>
        <v>0</v>
      </c>
      <c r="G316">
        <f>IFERROR(VLOOKUP($B316,Kraftvärmeprod!$B$1:$AH$479,MATCH(G$2,Kraftvärmeprod!$B$1:$AG$1,0),FALSE)/1,0)-IFERROR(VLOOKUP($B316,'Slutlig allokering kvv'!$B$2:$AC$462,MATCH(G$3,'Slutlig allokering kvv'!$B$1:$AJ$1,0),FALSE)/1,0)</f>
        <v>0.45534999999999992</v>
      </c>
      <c r="H316">
        <f>IFERROR(VLOOKUP($B316,Kraftvärmeprod!$B$1:$AH$479,MATCH(H$2,Kraftvärmeprod!$B$1:$AG$1,0),FALSE)/1,0)-IFERROR(VLOOKUP($B316,'Slutlig allokering kvv'!$B$2:$AC$462,MATCH(H$3,'Slutlig allokering kvv'!$B$1:$AJ$1,0),FALSE)/1,0)</f>
        <v>0</v>
      </c>
      <c r="I316">
        <f>IFERROR(VLOOKUP($B316,Kraftvärmeprod!$B$1:$AH$479,MATCH(I$2,Kraftvärmeprod!$B$1:$AG$1,0),FALSE)/1,0)-IFERROR(VLOOKUP($B316,'Slutlig allokering kvv'!$B$2:$AC$462,MATCH(I$3,'Slutlig allokering kvv'!$B$1:$AJ$1,0),FALSE)/1,0)</f>
        <v>0</v>
      </c>
      <c r="J316">
        <f>IFERROR(VLOOKUP($B316,Kraftvärmeprod!$B$1:$AH$479,MATCH(J$2,Kraftvärmeprod!$B$1:$AG$1,0),FALSE)/1,0)-IFERROR(VLOOKUP($B316,'Slutlig allokering kvv'!$B$2:$AC$462,MATCH(J$3,'Slutlig allokering kvv'!$B$1:$AJ$1,0),FALSE)/1,0)</f>
        <v>0</v>
      </c>
      <c r="K316">
        <f>IFERROR(VLOOKUP($B316,Kraftvärmeprod!$B$1:$AH$479,MATCH(K$2,Kraftvärmeprod!$B$1:$AG$1,0),FALSE)/1,0)-IFERROR(VLOOKUP($B316,'Slutlig allokering kvv'!$B$2:$AC$462,MATCH(K$3,'Slutlig allokering kvv'!$B$1:$AJ$1,0),FALSE)/1,0)</f>
        <v>0</v>
      </c>
      <c r="L316">
        <f>IFERROR(VLOOKUP($B316,Kraftvärmeprod!$B$1:$AH$479,MATCH(L$2,Kraftvärmeprod!$B$1:$AG$1,0),FALSE)/1,0)-IFERROR(VLOOKUP($B316,'Slutlig allokering kvv'!$B$2:$AC$462,MATCH(L$3,'Slutlig allokering kvv'!$B$1:$AJ$1,0),FALSE)/1,0)</f>
        <v>19.579899999999995</v>
      </c>
      <c r="M316" s="40">
        <f>IFERROR(VLOOKUP($B316,Miljö!$B$1:$S$477,MATCH(M$2,Miljö!$B$1:$X$1,0),FALSE)/1,0)-IFERROR(VLOOKUP($B316,'Slutlig allokering kvv'!$B$2:$AC$462,MATCH(M$3,'Slutlig allokering kvv'!$B$1:$AJ$1,0),FALSE)/1,0)</f>
        <v>3.4151000000000001E-2</v>
      </c>
      <c r="N316">
        <f>IFERROR(VLOOKUP($B316,Kraftvärmeprod!$B$1:$AH$479,MATCH(N$2,Kraftvärmeprod!$B$1:$AG$1,0),FALSE)/1,0)-IFERROR(VLOOKUP($B316,'Slutlig allokering kvv'!$B$2:$AC$462,MATCH(N$3,'Slutlig allokering kvv'!$B$1:$AJ$1,0),FALSE)/1,0)</f>
        <v>0</v>
      </c>
      <c r="O316">
        <f>IFERROR(VLOOKUP($B316,Kraftvärmeprod!$B$1:$AH$479,MATCH(O$2,Kraftvärmeprod!$B$1:$AG$1,0),FALSE)/1,0)-IFERROR(VLOOKUP($B316,'Slutlig allokering kvv'!$B$2:$AC$462,MATCH(O$3,'Slutlig allokering kvv'!$B$1:$AJ$1,0),FALSE)/1,0)</f>
        <v>0</v>
      </c>
      <c r="P316">
        <f>IFERROR(VLOOKUP($B316,Kraftvärmeprod!$B$1:$AH$479,MATCH(P$2,Kraftvärmeprod!$B$1:$AG$1,0),FALSE)/1,0)-IFERROR(VLOOKUP($B316,'Slutlig allokering kvv'!$B$2:$AC$462,MATCH(P$3,'Slutlig allokering kvv'!$B$1:$AJ$1,0),FALSE)/1,0)</f>
        <v>0</v>
      </c>
      <c r="Q316">
        <f>IFERROR(VLOOKUP($B316,Kraftvärmeprod!$B$1:$AH$479,MATCH(Q$2,Kraftvärmeprod!$B$1:$AG$1,0),FALSE)/1,0)-IFERROR(VLOOKUP($B316,'Slutlig allokering kvv'!$B$2:$AC$462,MATCH(Q$3,'Slutlig allokering kvv'!$B$1:$AJ$1,0),FALSE)/1,0)</f>
        <v>0.45534999999999992</v>
      </c>
      <c r="R316">
        <f>IFERROR(VLOOKUP($B316,Kraftvärmeprod!$B$1:$AH$479,MATCH(R$2,Kraftvärmeprod!$B$1:$AG$1,0),FALSE)/1,0)-IFERROR(VLOOKUP($B316,'Slutlig allokering kvv'!$B$2:$AC$462,MATCH(R$3,'Slutlig allokering kvv'!$B$1:$AJ$1,0),FALSE)/1,0)</f>
        <v>2.3222699999999996</v>
      </c>
      <c r="S316">
        <f>IFERROR(VLOOKUP($B316,Kraftvärmeprod!$B$1:$AH$479,MATCH(S$2,Kraftvärmeprod!$B$1:$AG$1,0),FALSE)/1,0)-IFERROR(VLOOKUP($B316,'Slutlig allokering kvv'!$B$2:$AC$462,MATCH(S$3,'Slutlig allokering kvv'!$B$1:$AJ$1,0),FALSE)/1,0)</f>
        <v>0</v>
      </c>
      <c r="T316">
        <f>IFERROR(VLOOKUP($B316,Kraftvärmeprod!$B$1:$AH$479,MATCH(T$2,Kraftvärmeprod!$B$1:$AG$1,0),FALSE)/1,0)-IFERROR(VLOOKUP($B316,'Slutlig allokering kvv'!$B$2:$AC$462,MATCH(T$3,'Slutlig allokering kvv'!$B$1:$AJ$1,0),FALSE)/1,0)</f>
        <v>0</v>
      </c>
      <c r="U316">
        <f>IFERROR(VLOOKUP($B316,Kraftvärmeprod!$B$1:$AH$479,MATCH(U$2,Kraftvärmeprod!$B$1:$AG$1,0),FALSE)/1,0)-IFERROR(VLOOKUP($B316,'Slutlig allokering kvv'!$B$2:$AC$462,MATCH(U$3,'Slutlig allokering kvv'!$B$1:$AJ$1,0),FALSE)/1,0)</f>
        <v>0</v>
      </c>
      <c r="V316">
        <f>IFERROR(VLOOKUP($B316,Kraftvärmeprod!$B$1:$AH$479,MATCH(V$2,Kraftvärmeprod!$B$1:$AG$1,0),FALSE)/1,0)-IFERROR(VLOOKUP($B316,'Slutlig allokering kvv'!$B$2:$AC$462,MATCH(V$3,'Slutlig allokering kvv'!$B$1:$AJ$1,0),FALSE)/1,0)</f>
        <v>0</v>
      </c>
      <c r="W316">
        <f>IFERROR(VLOOKUP($B316,Kraftvärmeprod!$B$1:$AH$479,MATCH(W$2,Kraftvärmeprod!$B$1:$AG$1,0),FALSE)/1,0)-IFERROR(VLOOKUP($B316,'Slutlig allokering kvv'!$B$2:$AC$462,MATCH(W$3,'Slutlig allokering kvv'!$B$1:$AJ$1,0),FALSE)/1,0)</f>
        <v>0</v>
      </c>
      <c r="X316">
        <f>IFERROR(VLOOKUP($B316,Kraftvärmeprod!$B$1:$AH$479,MATCH(X$2,Kraftvärmeprod!$B$1:$AG$1,0),FALSE)/1,0)-IFERROR(VLOOKUP($B316,'Slutlig allokering kvv'!$B$2:$AC$462,MATCH(X$3,'Slutlig allokering kvv'!$B$1:$AJ$1,0),FALSE)/1,0)</f>
        <v>0</v>
      </c>
      <c r="Y316">
        <f>IFERROR(VLOOKUP($B316,Kraftvärmeprod!$B$1:$AH$479,MATCH(Y$2,Kraftvärmeprod!$B$1:$AG$1,0),FALSE)/1,0)-IFERROR(VLOOKUP($B316,'Slutlig allokering kvv'!$B$2:$AC$462,MATCH(Y$3,'Slutlig allokering kvv'!$B$1:$AJ$1,0),FALSE)/1,0)</f>
        <v>0</v>
      </c>
      <c r="Z316">
        <f>IFERROR(VLOOKUP($B316,Kraftvärmeprod!$B$1:$AH$479,MATCH(Z$2,Kraftvärmeprod!$B$1:$AG$1,0),FALSE)/1,0)-IFERROR(VLOOKUP($B316,'Slutlig allokering kvv'!$B$2:$AC$462,MATCH(Z$3,'Slutlig allokering kvv'!$B$1:$AJ$1,0),FALSE)/1,0)</f>
        <v>0</v>
      </c>
      <c r="AA316">
        <f>IFERROR(VLOOKUP($B316,Kraftvärmeprod!$B$1:$AH$479,MATCH(AA$2,Kraftvärmeprod!$B$1:$AG$1,0),FALSE)/1,0)-IFERROR(VLOOKUP($B316,'Slutlig allokering kvv'!$B$2:$AC$462,MATCH(AA$3,'Slutlig allokering kvv'!$B$1:$AJ$1,0),FALSE)/1,0)</f>
        <v>0</v>
      </c>
      <c r="AB316">
        <f>IFERROR(VLOOKUP($B316,Kraftvärmeprod!$B$1:$AH$479,MATCH(AB$2,Kraftvärmeprod!$B$1:$AG$1,0),FALSE)/1,0)-IFERROR(VLOOKUP($B316,'Slutlig allokering kvv'!$B$2:$AC$462,MATCH(AB$3,'Slutlig allokering kvv'!$B$1:$AJ$1,0),FALSE)/1,0)</f>
        <v>0</v>
      </c>
      <c r="AE316">
        <f t="shared" si="8"/>
        <v>22.812869999999993</v>
      </c>
      <c r="AG316">
        <f>IFERROR(VLOOKUP(B316,'Slutlig allokering kvv'!$B$2:$AJ$462,MATCH("Summa justerad allokerad tillförd energi (utan hjälpel och rökgaskondensering):",'Slutlig allokering kvv'!$B$1:$AK$1,0),FALSE)/1,"")</f>
        <v>77.387130000000013</v>
      </c>
      <c r="AI316" s="23">
        <f>IFERROR(1-VLOOKUP(B316,'Slutlig allokering kvv'!$B$2:$AJ$462,MATCH("Andel av bränsle i kvv som allokerats till värme, exklusive rökgaskondensering och hjälpel",'Slutlig allokering kvv'!$B$1:$AK$1,0),FALSE),"")</f>
        <v>0.22767335329341309</v>
      </c>
      <c r="AK316" s="23">
        <f t="shared" si="9"/>
        <v>0.22767335329341309</v>
      </c>
    </row>
    <row r="317" spans="1:37" x14ac:dyDescent="0.25">
      <c r="A317" s="2" t="s">
        <v>445</v>
      </c>
      <c r="B317" s="2" t="s">
        <v>446</v>
      </c>
      <c r="C317" s="2" t="str">
        <f>IFERROR(VLOOKUP($B317,Kraftvärmeprod!$B$1:$AH$479,MATCH(C$3,Kraftvärmeprod!$B$1:$AG$1,0),FALSE)/1,"")</f>
        <v/>
      </c>
      <c r="D317" s="2" t="str">
        <f>IFERROR(VLOOKUP($B317,Kraftvärmeprod!$B$1:$AH$479,MATCH(D$3,Kraftvärmeprod!$B$1:$AG$1,0),FALSE)/1,"")</f>
        <v/>
      </c>
      <c r="E317">
        <f>IFERROR(VLOOKUP($B317,Kraftvärmeprod!$B$1:$AH$479,MATCH(E$2,Kraftvärmeprod!$B$1:$AG$1,0),FALSE)/1,0)-IFERROR(VLOOKUP($B317,'Slutlig allokering kvv'!$B$2:$AC$462,MATCH(E$3,'Slutlig allokering kvv'!$B$1:$AJ$1,0),FALSE)/1,0)</f>
        <v>0</v>
      </c>
      <c r="F317">
        <f>IFERROR(VLOOKUP($B317,Kraftvärmeprod!$B$1:$AH$479,MATCH(F$2,Kraftvärmeprod!$B$1:$AG$1,0),FALSE)/1,0)-IFERROR(VLOOKUP($B317,'Slutlig allokering kvv'!$B$2:$AC$462,MATCH(F$3,'Slutlig allokering kvv'!$B$1:$AJ$1,0),FALSE)/1,0)</f>
        <v>0</v>
      </c>
      <c r="G317">
        <f>IFERROR(VLOOKUP($B317,Kraftvärmeprod!$B$1:$AH$479,MATCH(G$2,Kraftvärmeprod!$B$1:$AG$1,0),FALSE)/1,0)-IFERROR(VLOOKUP($B317,'Slutlig allokering kvv'!$B$2:$AC$462,MATCH(G$3,'Slutlig allokering kvv'!$B$1:$AJ$1,0),FALSE)/1,0)</f>
        <v>0</v>
      </c>
      <c r="H317">
        <f>IFERROR(VLOOKUP($B317,Kraftvärmeprod!$B$1:$AH$479,MATCH(H$2,Kraftvärmeprod!$B$1:$AG$1,0),FALSE)/1,0)-IFERROR(VLOOKUP($B317,'Slutlig allokering kvv'!$B$2:$AC$462,MATCH(H$3,'Slutlig allokering kvv'!$B$1:$AJ$1,0),FALSE)/1,0)</f>
        <v>0</v>
      </c>
      <c r="I317">
        <f>IFERROR(VLOOKUP($B317,Kraftvärmeprod!$B$1:$AH$479,MATCH(I$2,Kraftvärmeprod!$B$1:$AG$1,0),FALSE)/1,0)-IFERROR(VLOOKUP($B317,'Slutlig allokering kvv'!$B$2:$AC$462,MATCH(I$3,'Slutlig allokering kvv'!$B$1:$AJ$1,0),FALSE)/1,0)</f>
        <v>0</v>
      </c>
      <c r="J317">
        <f>IFERROR(VLOOKUP($B317,Kraftvärmeprod!$B$1:$AH$479,MATCH(J$2,Kraftvärmeprod!$B$1:$AG$1,0),FALSE)/1,0)-IFERROR(VLOOKUP($B317,'Slutlig allokering kvv'!$B$2:$AC$462,MATCH(J$3,'Slutlig allokering kvv'!$B$1:$AJ$1,0),FALSE)/1,0)</f>
        <v>0</v>
      </c>
      <c r="K317">
        <f>IFERROR(VLOOKUP($B317,Kraftvärmeprod!$B$1:$AH$479,MATCH(K$2,Kraftvärmeprod!$B$1:$AG$1,0),FALSE)/1,0)-IFERROR(VLOOKUP($B317,'Slutlig allokering kvv'!$B$2:$AC$462,MATCH(K$3,'Slutlig allokering kvv'!$B$1:$AJ$1,0),FALSE)/1,0)</f>
        <v>0</v>
      </c>
      <c r="L317">
        <f>IFERROR(VLOOKUP($B317,Kraftvärmeprod!$B$1:$AH$479,MATCH(L$2,Kraftvärmeprod!$B$1:$AG$1,0),FALSE)/1,0)-IFERROR(VLOOKUP($B317,'Slutlig allokering kvv'!$B$2:$AC$462,MATCH(L$3,'Slutlig allokering kvv'!$B$1:$AJ$1,0),FALSE)/1,0)</f>
        <v>0</v>
      </c>
      <c r="M317" s="40">
        <f>IFERROR(VLOOKUP($B317,Miljö!$B$1:$S$477,MATCH(M$2,Miljö!$B$1:$X$1,0),FALSE)/1,0)-IFERROR(VLOOKUP($B317,'Slutlig allokering kvv'!$B$2:$AC$462,MATCH(M$3,'Slutlig allokering kvv'!$B$1:$AJ$1,0),FALSE)/1,0)</f>
        <v>0</v>
      </c>
      <c r="N317">
        <f>IFERROR(VLOOKUP($B317,Kraftvärmeprod!$B$1:$AH$479,MATCH(N$2,Kraftvärmeprod!$B$1:$AG$1,0),FALSE)/1,0)-IFERROR(VLOOKUP($B317,'Slutlig allokering kvv'!$B$2:$AC$462,MATCH(N$3,'Slutlig allokering kvv'!$B$1:$AJ$1,0),FALSE)/1,0)</f>
        <v>0</v>
      </c>
      <c r="O317">
        <f>IFERROR(VLOOKUP($B317,Kraftvärmeprod!$B$1:$AH$479,MATCH(O$2,Kraftvärmeprod!$B$1:$AG$1,0),FALSE)/1,0)-IFERROR(VLOOKUP($B317,'Slutlig allokering kvv'!$B$2:$AC$462,MATCH(O$3,'Slutlig allokering kvv'!$B$1:$AJ$1,0),FALSE)/1,0)</f>
        <v>0</v>
      </c>
      <c r="P317">
        <f>IFERROR(VLOOKUP($B317,Kraftvärmeprod!$B$1:$AH$479,MATCH(P$2,Kraftvärmeprod!$B$1:$AG$1,0),FALSE)/1,0)-IFERROR(VLOOKUP($B317,'Slutlig allokering kvv'!$B$2:$AC$462,MATCH(P$3,'Slutlig allokering kvv'!$B$1:$AJ$1,0),FALSE)/1,0)</f>
        <v>0</v>
      </c>
      <c r="Q317">
        <f>IFERROR(VLOOKUP($B317,Kraftvärmeprod!$B$1:$AH$479,MATCH(Q$2,Kraftvärmeprod!$B$1:$AG$1,0),FALSE)/1,0)-IFERROR(VLOOKUP($B317,'Slutlig allokering kvv'!$B$2:$AC$462,MATCH(Q$3,'Slutlig allokering kvv'!$B$1:$AJ$1,0),FALSE)/1,0)</f>
        <v>0</v>
      </c>
      <c r="R317">
        <f>IFERROR(VLOOKUP($B317,Kraftvärmeprod!$B$1:$AH$479,MATCH(R$2,Kraftvärmeprod!$B$1:$AG$1,0),FALSE)/1,0)-IFERROR(VLOOKUP($B317,'Slutlig allokering kvv'!$B$2:$AC$462,MATCH(R$3,'Slutlig allokering kvv'!$B$1:$AJ$1,0),FALSE)/1,0)</f>
        <v>0</v>
      </c>
      <c r="S317">
        <f>IFERROR(VLOOKUP($B317,Kraftvärmeprod!$B$1:$AH$479,MATCH(S$2,Kraftvärmeprod!$B$1:$AG$1,0),FALSE)/1,0)-IFERROR(VLOOKUP($B317,'Slutlig allokering kvv'!$B$2:$AC$462,MATCH(S$3,'Slutlig allokering kvv'!$B$1:$AJ$1,0),FALSE)/1,0)</f>
        <v>0</v>
      </c>
      <c r="T317">
        <f>IFERROR(VLOOKUP($B317,Kraftvärmeprod!$B$1:$AH$479,MATCH(T$2,Kraftvärmeprod!$B$1:$AG$1,0),FALSE)/1,0)-IFERROR(VLOOKUP($B317,'Slutlig allokering kvv'!$B$2:$AC$462,MATCH(T$3,'Slutlig allokering kvv'!$B$1:$AJ$1,0),FALSE)/1,0)</f>
        <v>0</v>
      </c>
      <c r="U317">
        <f>IFERROR(VLOOKUP($B317,Kraftvärmeprod!$B$1:$AH$479,MATCH(U$2,Kraftvärmeprod!$B$1:$AG$1,0),FALSE)/1,0)-IFERROR(VLOOKUP($B317,'Slutlig allokering kvv'!$B$2:$AC$462,MATCH(U$3,'Slutlig allokering kvv'!$B$1:$AJ$1,0),FALSE)/1,0)</f>
        <v>0</v>
      </c>
      <c r="V317">
        <f>IFERROR(VLOOKUP($B317,Kraftvärmeprod!$B$1:$AH$479,MATCH(V$2,Kraftvärmeprod!$B$1:$AG$1,0),FALSE)/1,0)-IFERROR(VLOOKUP($B317,'Slutlig allokering kvv'!$B$2:$AC$462,MATCH(V$3,'Slutlig allokering kvv'!$B$1:$AJ$1,0),FALSE)/1,0)</f>
        <v>0</v>
      </c>
      <c r="W317">
        <f>IFERROR(VLOOKUP($B317,Kraftvärmeprod!$B$1:$AH$479,MATCH(W$2,Kraftvärmeprod!$B$1:$AG$1,0),FALSE)/1,0)-IFERROR(VLOOKUP($B317,'Slutlig allokering kvv'!$B$2:$AC$462,MATCH(W$3,'Slutlig allokering kvv'!$B$1:$AJ$1,0),FALSE)/1,0)</f>
        <v>0</v>
      </c>
      <c r="X317">
        <f>IFERROR(VLOOKUP($B317,Kraftvärmeprod!$B$1:$AH$479,MATCH(X$2,Kraftvärmeprod!$B$1:$AG$1,0),FALSE)/1,0)-IFERROR(VLOOKUP($B317,'Slutlig allokering kvv'!$B$2:$AC$462,MATCH(X$3,'Slutlig allokering kvv'!$B$1:$AJ$1,0),FALSE)/1,0)</f>
        <v>0</v>
      </c>
      <c r="Y317">
        <f>IFERROR(VLOOKUP($B317,Kraftvärmeprod!$B$1:$AH$479,MATCH(Y$2,Kraftvärmeprod!$B$1:$AG$1,0),FALSE)/1,0)-IFERROR(VLOOKUP($B317,'Slutlig allokering kvv'!$B$2:$AC$462,MATCH(Y$3,'Slutlig allokering kvv'!$B$1:$AJ$1,0),FALSE)/1,0)</f>
        <v>0</v>
      </c>
      <c r="Z317">
        <f>IFERROR(VLOOKUP($B317,Kraftvärmeprod!$B$1:$AH$479,MATCH(Z$2,Kraftvärmeprod!$B$1:$AG$1,0),FALSE)/1,0)-IFERROR(VLOOKUP($B317,'Slutlig allokering kvv'!$B$2:$AC$462,MATCH(Z$3,'Slutlig allokering kvv'!$B$1:$AJ$1,0),FALSE)/1,0)</f>
        <v>0</v>
      </c>
      <c r="AA317">
        <f>IFERROR(VLOOKUP($B317,Kraftvärmeprod!$B$1:$AH$479,MATCH(AA$2,Kraftvärmeprod!$B$1:$AG$1,0),FALSE)/1,0)-IFERROR(VLOOKUP($B317,'Slutlig allokering kvv'!$B$2:$AC$462,MATCH(AA$3,'Slutlig allokering kvv'!$B$1:$AJ$1,0),FALSE)/1,0)</f>
        <v>0</v>
      </c>
      <c r="AB317">
        <f>IFERROR(VLOOKUP($B317,Kraftvärmeprod!$B$1:$AH$479,MATCH(AB$2,Kraftvärmeprod!$B$1:$AG$1,0),FALSE)/1,0)-IFERROR(VLOOKUP($B317,'Slutlig allokering kvv'!$B$2:$AC$462,MATCH(AB$3,'Slutlig allokering kvv'!$B$1:$AJ$1,0),FALSE)/1,0)</f>
        <v>0</v>
      </c>
      <c r="AE317">
        <f t="shared" si="8"/>
        <v>0</v>
      </c>
      <c r="AG317">
        <f>IFERROR(VLOOKUP(B317,'Slutlig allokering kvv'!$B$2:$AJ$462,MATCH("Summa justerad allokerad tillförd energi (utan hjälpel och rökgaskondensering):",'Slutlig allokering kvv'!$B$1:$AK$1,0),FALSE)/1,"")</f>
        <v>0</v>
      </c>
      <c r="AI317" s="23" t="str">
        <f>IFERROR(1-VLOOKUP(B317,'Slutlig allokering kvv'!$B$2:$AJ$462,MATCH("Andel av bränsle i kvv som allokerats till värme, exklusive rökgaskondensering och hjälpel",'Slutlig allokering kvv'!$B$1:$AK$1,0),FALSE),"")</f>
        <v/>
      </c>
      <c r="AK317" s="23" t="str">
        <f t="shared" si="9"/>
        <v/>
      </c>
    </row>
    <row r="318" spans="1:37" x14ac:dyDescent="0.25">
      <c r="A318" s="2" t="s">
        <v>447</v>
      </c>
      <c r="B318" s="2" t="s">
        <v>448</v>
      </c>
      <c r="C318" s="2">
        <f>IFERROR(VLOOKUP($B318,Kraftvärmeprod!$B$1:$AH$479,MATCH(C$3,Kraftvärmeprod!$B$1:$AG$1,0),FALSE)/1,"")</f>
        <v>101.6</v>
      </c>
      <c r="D318" s="2">
        <f>IFERROR(VLOOKUP($B318,Kraftvärmeprod!$B$1:$AH$479,MATCH(D$3,Kraftvärmeprod!$B$1:$AG$1,0),FALSE)/1,"")</f>
        <v>21</v>
      </c>
      <c r="E318">
        <f>IFERROR(VLOOKUP($B318,Kraftvärmeprod!$B$1:$AH$479,MATCH(E$2,Kraftvärmeprod!$B$1:$AG$1,0),FALSE)/1,0)-IFERROR(VLOOKUP($B318,'Slutlig allokering kvv'!$B$2:$AC$462,MATCH(E$3,'Slutlig allokering kvv'!$B$1:$AJ$1,0),FALSE)/1,0)</f>
        <v>0</v>
      </c>
      <c r="F318">
        <f>IFERROR(VLOOKUP($B318,Kraftvärmeprod!$B$1:$AH$479,MATCH(F$2,Kraftvärmeprod!$B$1:$AG$1,0),FALSE)/1,0)-IFERROR(VLOOKUP($B318,'Slutlig allokering kvv'!$B$2:$AC$462,MATCH(F$3,'Slutlig allokering kvv'!$B$1:$AJ$1,0),FALSE)/1,0)</f>
        <v>0</v>
      </c>
      <c r="G318">
        <f>IFERROR(VLOOKUP($B318,Kraftvärmeprod!$B$1:$AH$479,MATCH(G$2,Kraftvärmeprod!$B$1:$AG$1,0),FALSE)/1,0)-IFERROR(VLOOKUP($B318,'Slutlig allokering kvv'!$B$2:$AC$462,MATCH(G$3,'Slutlig allokering kvv'!$B$1:$AJ$1,0),FALSE)/1,0)</f>
        <v>0</v>
      </c>
      <c r="H318">
        <f>IFERROR(VLOOKUP($B318,Kraftvärmeprod!$B$1:$AH$479,MATCH(H$2,Kraftvärmeprod!$B$1:$AG$1,0),FALSE)/1,0)-IFERROR(VLOOKUP($B318,'Slutlig allokering kvv'!$B$2:$AC$462,MATCH(H$3,'Slutlig allokering kvv'!$B$1:$AJ$1,0),FALSE)/1,0)</f>
        <v>0</v>
      </c>
      <c r="I318">
        <f>IFERROR(VLOOKUP($B318,Kraftvärmeprod!$B$1:$AH$479,MATCH(I$2,Kraftvärmeprod!$B$1:$AG$1,0),FALSE)/1,0)-IFERROR(VLOOKUP($B318,'Slutlig allokering kvv'!$B$2:$AC$462,MATCH(I$3,'Slutlig allokering kvv'!$B$1:$AJ$1,0),FALSE)/1,0)</f>
        <v>0</v>
      </c>
      <c r="J318">
        <f>IFERROR(VLOOKUP($B318,Kraftvärmeprod!$B$1:$AH$479,MATCH(J$2,Kraftvärmeprod!$B$1:$AG$1,0),FALSE)/1,0)-IFERROR(VLOOKUP($B318,'Slutlig allokering kvv'!$B$2:$AC$462,MATCH(J$3,'Slutlig allokering kvv'!$B$1:$AJ$1,0),FALSE)/1,0)</f>
        <v>0</v>
      </c>
      <c r="K318">
        <f>IFERROR(VLOOKUP($B318,Kraftvärmeprod!$B$1:$AH$479,MATCH(K$2,Kraftvärmeprod!$B$1:$AG$1,0),FALSE)/1,0)-IFERROR(VLOOKUP($B318,'Slutlig allokering kvv'!$B$2:$AC$462,MATCH(K$3,'Slutlig allokering kvv'!$B$1:$AJ$1,0),FALSE)/1,0)</f>
        <v>0</v>
      </c>
      <c r="L318">
        <f>IFERROR(VLOOKUP($B318,Kraftvärmeprod!$B$1:$AH$479,MATCH(L$2,Kraftvärmeprod!$B$1:$AG$1,0),FALSE)/1,0)-IFERROR(VLOOKUP($B318,'Slutlig allokering kvv'!$B$2:$AC$462,MATCH(L$3,'Slutlig allokering kvv'!$B$1:$AJ$1,0),FALSE)/1,0)</f>
        <v>51.076900000000009</v>
      </c>
      <c r="M318" s="40">
        <f>IFERROR(VLOOKUP($B318,Miljö!$B$1:$S$477,MATCH(M$2,Miljö!$B$1:$X$1,0),FALSE)/1,0)-IFERROR(VLOOKUP($B318,'Slutlig allokering kvv'!$B$2:$AC$462,MATCH(M$3,'Slutlig allokering kvv'!$B$1:$AJ$1,0),FALSE)/1,0)</f>
        <v>1.4003299999999999</v>
      </c>
      <c r="N318">
        <f>IFERROR(VLOOKUP($B318,Kraftvärmeprod!$B$1:$AH$479,MATCH(N$2,Kraftvärmeprod!$B$1:$AG$1,0),FALSE)/1,0)-IFERROR(VLOOKUP($B318,'Slutlig allokering kvv'!$B$2:$AC$462,MATCH(N$3,'Slutlig allokering kvv'!$B$1:$AJ$1,0),FALSE)/1,0)</f>
        <v>0</v>
      </c>
      <c r="O318">
        <f>IFERROR(VLOOKUP($B318,Kraftvärmeprod!$B$1:$AH$479,MATCH(O$2,Kraftvärmeprod!$B$1:$AG$1,0),FALSE)/1,0)-IFERROR(VLOOKUP($B318,'Slutlig allokering kvv'!$B$2:$AC$462,MATCH(O$3,'Slutlig allokering kvv'!$B$1:$AJ$1,0),FALSE)/1,0)</f>
        <v>0</v>
      </c>
      <c r="P318">
        <f>IFERROR(VLOOKUP($B318,Kraftvärmeprod!$B$1:$AH$479,MATCH(P$2,Kraftvärmeprod!$B$1:$AG$1,0),FALSE)/1,0)-IFERROR(VLOOKUP($B318,'Slutlig allokering kvv'!$B$2:$AC$462,MATCH(P$3,'Slutlig allokering kvv'!$B$1:$AJ$1,0),FALSE)/1,0)</f>
        <v>0</v>
      </c>
      <c r="Q318">
        <f>IFERROR(VLOOKUP($B318,Kraftvärmeprod!$B$1:$AH$479,MATCH(Q$2,Kraftvärmeprod!$B$1:$AG$1,0),FALSE)/1,0)-IFERROR(VLOOKUP($B318,'Slutlig allokering kvv'!$B$2:$AC$462,MATCH(Q$3,'Slutlig allokering kvv'!$B$1:$AJ$1,0),FALSE)/1,0)</f>
        <v>0</v>
      </c>
      <c r="R318">
        <f>IFERROR(VLOOKUP($B318,Kraftvärmeprod!$B$1:$AH$479,MATCH(R$2,Kraftvärmeprod!$B$1:$AG$1,0),FALSE)/1,0)-IFERROR(VLOOKUP($B318,'Slutlig allokering kvv'!$B$2:$AC$462,MATCH(R$3,'Slutlig allokering kvv'!$B$1:$AJ$1,0),FALSE)/1,0)</f>
        <v>0</v>
      </c>
      <c r="S318">
        <f>IFERROR(VLOOKUP($B318,Kraftvärmeprod!$B$1:$AH$479,MATCH(S$2,Kraftvärmeprod!$B$1:$AG$1,0),FALSE)/1,0)-IFERROR(VLOOKUP($B318,'Slutlig allokering kvv'!$B$2:$AC$462,MATCH(S$3,'Slutlig allokering kvv'!$B$1:$AJ$1,0),FALSE)/1,0)</f>
        <v>0</v>
      </c>
      <c r="T318">
        <f>IFERROR(VLOOKUP($B318,Kraftvärmeprod!$B$1:$AH$479,MATCH(T$2,Kraftvärmeprod!$B$1:$AG$1,0),FALSE)/1,0)-IFERROR(VLOOKUP($B318,'Slutlig allokering kvv'!$B$2:$AC$462,MATCH(T$3,'Slutlig allokering kvv'!$B$1:$AJ$1,0),FALSE)/1,0)</f>
        <v>0</v>
      </c>
      <c r="U318">
        <f>IFERROR(VLOOKUP($B318,Kraftvärmeprod!$B$1:$AH$479,MATCH(U$2,Kraftvärmeprod!$B$1:$AG$1,0),FALSE)/1,0)-IFERROR(VLOOKUP($B318,'Slutlig allokering kvv'!$B$2:$AC$462,MATCH(U$3,'Slutlig allokering kvv'!$B$1:$AJ$1,0),FALSE)/1,0)</f>
        <v>0</v>
      </c>
      <c r="V318">
        <f>IFERROR(VLOOKUP($B318,Kraftvärmeprod!$B$1:$AH$479,MATCH(V$2,Kraftvärmeprod!$B$1:$AG$1,0),FALSE)/1,0)-IFERROR(VLOOKUP($B318,'Slutlig allokering kvv'!$B$2:$AC$462,MATCH(V$3,'Slutlig allokering kvv'!$B$1:$AJ$1,0),FALSE)/1,0)</f>
        <v>0</v>
      </c>
      <c r="W318">
        <f>IFERROR(VLOOKUP($B318,Kraftvärmeprod!$B$1:$AH$479,MATCH(W$2,Kraftvärmeprod!$B$1:$AG$1,0),FALSE)/1,0)-IFERROR(VLOOKUP($B318,'Slutlig allokering kvv'!$B$2:$AC$462,MATCH(W$3,'Slutlig allokering kvv'!$B$1:$AJ$1,0),FALSE)/1,0)</f>
        <v>0</v>
      </c>
      <c r="X318">
        <f>IFERROR(VLOOKUP($B318,Kraftvärmeprod!$B$1:$AH$479,MATCH(X$2,Kraftvärmeprod!$B$1:$AG$1,0),FALSE)/1,0)-IFERROR(VLOOKUP($B318,'Slutlig allokering kvv'!$B$2:$AC$462,MATCH(X$3,'Slutlig allokering kvv'!$B$1:$AJ$1,0),FALSE)/1,0)</f>
        <v>0</v>
      </c>
      <c r="Y318">
        <f>IFERROR(VLOOKUP($B318,Kraftvärmeprod!$B$1:$AH$479,MATCH(Y$2,Kraftvärmeprod!$B$1:$AG$1,0),FALSE)/1,0)-IFERROR(VLOOKUP($B318,'Slutlig allokering kvv'!$B$2:$AC$462,MATCH(Y$3,'Slutlig allokering kvv'!$B$1:$AJ$1,0),FALSE)/1,0)</f>
        <v>0</v>
      </c>
      <c r="Z318">
        <f>IFERROR(VLOOKUP($B318,Kraftvärmeprod!$B$1:$AH$479,MATCH(Z$2,Kraftvärmeprod!$B$1:$AG$1,0),FALSE)/1,0)-IFERROR(VLOOKUP($B318,'Slutlig allokering kvv'!$B$2:$AC$462,MATCH(Z$3,'Slutlig allokering kvv'!$B$1:$AJ$1,0),FALSE)/1,0)</f>
        <v>0</v>
      </c>
      <c r="AA318">
        <f>IFERROR(VLOOKUP($B318,Kraftvärmeprod!$B$1:$AH$479,MATCH(AA$2,Kraftvärmeprod!$B$1:$AG$1,0),FALSE)/1,0)-IFERROR(VLOOKUP($B318,'Slutlig allokering kvv'!$B$2:$AC$462,MATCH(AA$3,'Slutlig allokering kvv'!$B$1:$AJ$1,0),FALSE)/1,0)</f>
        <v>0</v>
      </c>
      <c r="AB318">
        <f>IFERROR(VLOOKUP($B318,Kraftvärmeprod!$B$1:$AH$479,MATCH(AB$2,Kraftvärmeprod!$B$1:$AG$1,0),FALSE)/1,0)-IFERROR(VLOOKUP($B318,'Slutlig allokering kvv'!$B$2:$AC$462,MATCH(AB$3,'Slutlig allokering kvv'!$B$1:$AJ$1,0),FALSE)/1,0)</f>
        <v>0</v>
      </c>
      <c r="AE318">
        <f t="shared" si="8"/>
        <v>51.076900000000009</v>
      </c>
      <c r="AG318">
        <f>IFERROR(VLOOKUP(B318,'Slutlig allokering kvv'!$B$2:$AJ$462,MATCH("Summa justerad allokerad tillförd energi (utan hjälpel och rökgaskondensering):",'Slutlig allokering kvv'!$B$1:$AK$1,0),FALSE)/1,"")</f>
        <v>94.823099999999997</v>
      </c>
      <c r="AI318" s="23">
        <f>IFERROR(1-VLOOKUP(B318,'Slutlig allokering kvv'!$B$2:$AJ$462,MATCH("Andel av bränsle i kvv som allokerats till värme, exklusive rökgaskondensering och hjälpel",'Slutlig allokering kvv'!$B$1:$AK$1,0),FALSE),"")</f>
        <v>0.35008156271418789</v>
      </c>
      <c r="AK318" s="23">
        <f t="shared" si="9"/>
        <v>0.35008156271418783</v>
      </c>
    </row>
    <row r="319" spans="1:37" x14ac:dyDescent="0.25">
      <c r="A319" s="2" t="s">
        <v>624</v>
      </c>
      <c r="B319" s="2" t="s">
        <v>622</v>
      </c>
      <c r="C319" s="2" t="str">
        <f>IFERROR(VLOOKUP($B319,Kraftvärmeprod!$B$1:$AH$479,MATCH(C$3,Kraftvärmeprod!$B$1:$AG$1,0),FALSE)/1,"")</f>
        <v/>
      </c>
      <c r="D319" s="2" t="str">
        <f>IFERROR(VLOOKUP($B319,Kraftvärmeprod!$B$1:$AH$479,MATCH(D$3,Kraftvärmeprod!$B$1:$AG$1,0),FALSE)/1,"")</f>
        <v/>
      </c>
      <c r="E319">
        <f>IFERROR(VLOOKUP($B319,Kraftvärmeprod!$B$1:$AH$479,MATCH(E$2,Kraftvärmeprod!$B$1:$AG$1,0),FALSE)/1,0)-IFERROR(VLOOKUP($B319,'Slutlig allokering kvv'!$B$2:$AC$462,MATCH(E$3,'Slutlig allokering kvv'!$B$1:$AJ$1,0),FALSE)/1,0)</f>
        <v>0</v>
      </c>
      <c r="F319">
        <f>IFERROR(VLOOKUP($B319,Kraftvärmeprod!$B$1:$AH$479,MATCH(F$2,Kraftvärmeprod!$B$1:$AG$1,0),FALSE)/1,0)-IFERROR(VLOOKUP($B319,'Slutlig allokering kvv'!$B$2:$AC$462,MATCH(F$3,'Slutlig allokering kvv'!$B$1:$AJ$1,0),FALSE)/1,0)</f>
        <v>0</v>
      </c>
      <c r="G319">
        <f>IFERROR(VLOOKUP($B319,Kraftvärmeprod!$B$1:$AH$479,MATCH(G$2,Kraftvärmeprod!$B$1:$AG$1,0),FALSE)/1,0)-IFERROR(VLOOKUP($B319,'Slutlig allokering kvv'!$B$2:$AC$462,MATCH(G$3,'Slutlig allokering kvv'!$B$1:$AJ$1,0),FALSE)/1,0)</f>
        <v>0</v>
      </c>
      <c r="H319">
        <f>IFERROR(VLOOKUP($B319,Kraftvärmeprod!$B$1:$AH$479,MATCH(H$2,Kraftvärmeprod!$B$1:$AG$1,0),FALSE)/1,0)-IFERROR(VLOOKUP($B319,'Slutlig allokering kvv'!$B$2:$AC$462,MATCH(H$3,'Slutlig allokering kvv'!$B$1:$AJ$1,0),FALSE)/1,0)</f>
        <v>0</v>
      </c>
      <c r="I319">
        <f>IFERROR(VLOOKUP($B319,Kraftvärmeprod!$B$1:$AH$479,MATCH(I$2,Kraftvärmeprod!$B$1:$AG$1,0),FALSE)/1,0)-IFERROR(VLOOKUP($B319,'Slutlig allokering kvv'!$B$2:$AC$462,MATCH(I$3,'Slutlig allokering kvv'!$B$1:$AJ$1,0),FALSE)/1,0)</f>
        <v>0</v>
      </c>
      <c r="J319">
        <f>IFERROR(VLOOKUP($B319,Kraftvärmeprod!$B$1:$AH$479,MATCH(J$2,Kraftvärmeprod!$B$1:$AG$1,0),FALSE)/1,0)-IFERROR(VLOOKUP($B319,'Slutlig allokering kvv'!$B$2:$AC$462,MATCH(J$3,'Slutlig allokering kvv'!$B$1:$AJ$1,0),FALSE)/1,0)</f>
        <v>0</v>
      </c>
      <c r="K319">
        <f>IFERROR(VLOOKUP($B319,Kraftvärmeprod!$B$1:$AH$479,MATCH(K$2,Kraftvärmeprod!$B$1:$AG$1,0),FALSE)/1,0)-IFERROR(VLOOKUP($B319,'Slutlig allokering kvv'!$B$2:$AC$462,MATCH(K$3,'Slutlig allokering kvv'!$B$1:$AJ$1,0),FALSE)/1,0)</f>
        <v>0</v>
      </c>
      <c r="L319">
        <f>IFERROR(VLOOKUP($B319,Kraftvärmeprod!$B$1:$AH$479,MATCH(L$2,Kraftvärmeprod!$B$1:$AG$1,0),FALSE)/1,0)-IFERROR(VLOOKUP($B319,'Slutlig allokering kvv'!$B$2:$AC$462,MATCH(L$3,'Slutlig allokering kvv'!$B$1:$AJ$1,0),FALSE)/1,0)</f>
        <v>0</v>
      </c>
      <c r="M319" s="40">
        <f>IFERROR(VLOOKUP($B319,Miljö!$B$1:$S$477,MATCH(M$2,Miljö!$B$1:$X$1,0),FALSE)/1,0)-IFERROR(VLOOKUP($B319,'Slutlig allokering kvv'!$B$2:$AC$462,MATCH(M$3,'Slutlig allokering kvv'!$B$1:$AJ$1,0),FALSE)/1,0)</f>
        <v>0</v>
      </c>
      <c r="N319">
        <f>IFERROR(VLOOKUP($B319,Kraftvärmeprod!$B$1:$AH$479,MATCH(N$2,Kraftvärmeprod!$B$1:$AG$1,0),FALSE)/1,0)-IFERROR(VLOOKUP($B319,'Slutlig allokering kvv'!$B$2:$AC$462,MATCH(N$3,'Slutlig allokering kvv'!$B$1:$AJ$1,0),FALSE)/1,0)</f>
        <v>0</v>
      </c>
      <c r="O319">
        <f>IFERROR(VLOOKUP($B319,Kraftvärmeprod!$B$1:$AH$479,MATCH(O$2,Kraftvärmeprod!$B$1:$AG$1,0),FALSE)/1,0)-IFERROR(VLOOKUP($B319,'Slutlig allokering kvv'!$B$2:$AC$462,MATCH(O$3,'Slutlig allokering kvv'!$B$1:$AJ$1,0),FALSE)/1,0)</f>
        <v>0</v>
      </c>
      <c r="P319">
        <f>IFERROR(VLOOKUP($B319,Kraftvärmeprod!$B$1:$AH$479,MATCH(P$2,Kraftvärmeprod!$B$1:$AG$1,0),FALSE)/1,0)-IFERROR(VLOOKUP($B319,'Slutlig allokering kvv'!$B$2:$AC$462,MATCH(P$3,'Slutlig allokering kvv'!$B$1:$AJ$1,0),FALSE)/1,0)</f>
        <v>0</v>
      </c>
      <c r="Q319">
        <f>IFERROR(VLOOKUP($B319,Kraftvärmeprod!$B$1:$AH$479,MATCH(Q$2,Kraftvärmeprod!$B$1:$AG$1,0),FALSE)/1,0)-IFERROR(VLOOKUP($B319,'Slutlig allokering kvv'!$B$2:$AC$462,MATCH(Q$3,'Slutlig allokering kvv'!$B$1:$AJ$1,0),FALSE)/1,0)</f>
        <v>0</v>
      </c>
      <c r="R319">
        <f>IFERROR(VLOOKUP($B319,Kraftvärmeprod!$B$1:$AH$479,MATCH(R$2,Kraftvärmeprod!$B$1:$AG$1,0),FALSE)/1,0)-IFERROR(VLOOKUP($B319,'Slutlig allokering kvv'!$B$2:$AC$462,MATCH(R$3,'Slutlig allokering kvv'!$B$1:$AJ$1,0),FALSE)/1,0)</f>
        <v>0</v>
      </c>
      <c r="S319">
        <f>IFERROR(VLOOKUP($B319,Kraftvärmeprod!$B$1:$AH$479,MATCH(S$2,Kraftvärmeprod!$B$1:$AG$1,0),FALSE)/1,0)-IFERROR(VLOOKUP($B319,'Slutlig allokering kvv'!$B$2:$AC$462,MATCH(S$3,'Slutlig allokering kvv'!$B$1:$AJ$1,0),FALSE)/1,0)</f>
        <v>0</v>
      </c>
      <c r="T319">
        <f>IFERROR(VLOOKUP($B319,Kraftvärmeprod!$B$1:$AH$479,MATCH(T$2,Kraftvärmeprod!$B$1:$AG$1,0),FALSE)/1,0)-IFERROR(VLOOKUP($B319,'Slutlig allokering kvv'!$B$2:$AC$462,MATCH(T$3,'Slutlig allokering kvv'!$B$1:$AJ$1,0),FALSE)/1,0)</f>
        <v>0</v>
      </c>
      <c r="U319">
        <f>IFERROR(VLOOKUP($B319,Kraftvärmeprod!$B$1:$AH$479,MATCH(U$2,Kraftvärmeprod!$B$1:$AG$1,0),FALSE)/1,0)-IFERROR(VLOOKUP($B319,'Slutlig allokering kvv'!$B$2:$AC$462,MATCH(U$3,'Slutlig allokering kvv'!$B$1:$AJ$1,0),FALSE)/1,0)</f>
        <v>0</v>
      </c>
      <c r="V319">
        <f>IFERROR(VLOOKUP($B319,Kraftvärmeprod!$B$1:$AH$479,MATCH(V$2,Kraftvärmeprod!$B$1:$AG$1,0),FALSE)/1,0)-IFERROR(VLOOKUP($B319,'Slutlig allokering kvv'!$B$2:$AC$462,MATCH(V$3,'Slutlig allokering kvv'!$B$1:$AJ$1,0),FALSE)/1,0)</f>
        <v>0</v>
      </c>
      <c r="W319">
        <f>IFERROR(VLOOKUP($B319,Kraftvärmeprod!$B$1:$AH$479,MATCH(W$2,Kraftvärmeprod!$B$1:$AG$1,0),FALSE)/1,0)-IFERROR(VLOOKUP($B319,'Slutlig allokering kvv'!$B$2:$AC$462,MATCH(W$3,'Slutlig allokering kvv'!$B$1:$AJ$1,0),FALSE)/1,0)</f>
        <v>0</v>
      </c>
      <c r="X319">
        <f>IFERROR(VLOOKUP($B319,Kraftvärmeprod!$B$1:$AH$479,MATCH(X$2,Kraftvärmeprod!$B$1:$AG$1,0),FALSE)/1,0)-IFERROR(VLOOKUP($B319,'Slutlig allokering kvv'!$B$2:$AC$462,MATCH(X$3,'Slutlig allokering kvv'!$B$1:$AJ$1,0),FALSE)/1,0)</f>
        <v>0</v>
      </c>
      <c r="Y319">
        <f>IFERROR(VLOOKUP($B319,Kraftvärmeprod!$B$1:$AH$479,MATCH(Y$2,Kraftvärmeprod!$B$1:$AG$1,0),FALSE)/1,0)-IFERROR(VLOOKUP($B319,'Slutlig allokering kvv'!$B$2:$AC$462,MATCH(Y$3,'Slutlig allokering kvv'!$B$1:$AJ$1,0),FALSE)/1,0)</f>
        <v>0</v>
      </c>
      <c r="Z319">
        <f>IFERROR(VLOOKUP($B319,Kraftvärmeprod!$B$1:$AH$479,MATCH(Z$2,Kraftvärmeprod!$B$1:$AG$1,0),FALSE)/1,0)-IFERROR(VLOOKUP($B319,'Slutlig allokering kvv'!$B$2:$AC$462,MATCH(Z$3,'Slutlig allokering kvv'!$B$1:$AJ$1,0),FALSE)/1,0)</f>
        <v>0</v>
      </c>
      <c r="AA319">
        <f>IFERROR(VLOOKUP($B319,Kraftvärmeprod!$B$1:$AH$479,MATCH(AA$2,Kraftvärmeprod!$B$1:$AG$1,0),FALSE)/1,0)-IFERROR(VLOOKUP($B319,'Slutlig allokering kvv'!$B$2:$AC$462,MATCH(AA$3,'Slutlig allokering kvv'!$B$1:$AJ$1,0),FALSE)/1,0)</f>
        <v>0</v>
      </c>
      <c r="AB319">
        <f>IFERROR(VLOOKUP($B319,Kraftvärmeprod!$B$1:$AH$479,MATCH(AB$2,Kraftvärmeprod!$B$1:$AG$1,0),FALSE)/1,0)-IFERROR(VLOOKUP($B319,'Slutlig allokering kvv'!$B$2:$AC$462,MATCH(AB$3,'Slutlig allokering kvv'!$B$1:$AJ$1,0),FALSE)/1,0)</f>
        <v>0</v>
      </c>
      <c r="AE319">
        <f t="shared" si="8"/>
        <v>0</v>
      </c>
      <c r="AG319">
        <f>IFERROR(VLOOKUP(B319,'Slutlig allokering kvv'!$B$2:$AJ$462,MATCH("Summa justerad allokerad tillförd energi (utan hjälpel och rökgaskondensering):",'Slutlig allokering kvv'!$B$1:$AK$1,0),FALSE)/1,"")</f>
        <v>0</v>
      </c>
      <c r="AI319" s="23" t="str">
        <f>IFERROR(1-VLOOKUP(B319,'Slutlig allokering kvv'!$B$2:$AJ$462,MATCH("Andel av bränsle i kvv som allokerats till värme, exklusive rökgaskondensering och hjälpel",'Slutlig allokering kvv'!$B$1:$AK$1,0),FALSE),"")</f>
        <v/>
      </c>
      <c r="AK319" s="23" t="str">
        <f t="shared" si="9"/>
        <v/>
      </c>
    </row>
    <row r="320" spans="1:37" x14ac:dyDescent="0.25">
      <c r="A320" s="2" t="s">
        <v>449</v>
      </c>
      <c r="B320" s="2" t="s">
        <v>450</v>
      </c>
      <c r="C320" s="2" t="str">
        <f>IFERROR(VLOOKUP($B320,Kraftvärmeprod!$B$1:$AH$479,MATCH(C$3,Kraftvärmeprod!$B$1:$AG$1,0),FALSE)/1,"")</f>
        <v/>
      </c>
      <c r="D320" s="2" t="str">
        <f>IFERROR(VLOOKUP($B320,Kraftvärmeprod!$B$1:$AH$479,MATCH(D$3,Kraftvärmeprod!$B$1:$AG$1,0),FALSE)/1,"")</f>
        <v/>
      </c>
      <c r="E320">
        <f>IFERROR(VLOOKUP($B320,Kraftvärmeprod!$B$1:$AH$479,MATCH(E$2,Kraftvärmeprod!$B$1:$AG$1,0),FALSE)/1,0)-IFERROR(VLOOKUP($B320,'Slutlig allokering kvv'!$B$2:$AC$462,MATCH(E$3,'Slutlig allokering kvv'!$B$1:$AJ$1,0),FALSE)/1,0)</f>
        <v>0</v>
      </c>
      <c r="F320">
        <f>IFERROR(VLOOKUP($B320,Kraftvärmeprod!$B$1:$AH$479,MATCH(F$2,Kraftvärmeprod!$B$1:$AG$1,0),FALSE)/1,0)-IFERROR(VLOOKUP($B320,'Slutlig allokering kvv'!$B$2:$AC$462,MATCH(F$3,'Slutlig allokering kvv'!$B$1:$AJ$1,0),FALSE)/1,0)</f>
        <v>0</v>
      </c>
      <c r="G320">
        <f>IFERROR(VLOOKUP($B320,Kraftvärmeprod!$B$1:$AH$479,MATCH(G$2,Kraftvärmeprod!$B$1:$AG$1,0),FALSE)/1,0)-IFERROR(VLOOKUP($B320,'Slutlig allokering kvv'!$B$2:$AC$462,MATCH(G$3,'Slutlig allokering kvv'!$B$1:$AJ$1,0),FALSE)/1,0)</f>
        <v>0</v>
      </c>
      <c r="H320">
        <f>IFERROR(VLOOKUP($B320,Kraftvärmeprod!$B$1:$AH$479,MATCH(H$2,Kraftvärmeprod!$B$1:$AG$1,0),FALSE)/1,0)-IFERROR(VLOOKUP($B320,'Slutlig allokering kvv'!$B$2:$AC$462,MATCH(H$3,'Slutlig allokering kvv'!$B$1:$AJ$1,0),FALSE)/1,0)</f>
        <v>0</v>
      </c>
      <c r="I320">
        <f>IFERROR(VLOOKUP($B320,Kraftvärmeprod!$B$1:$AH$479,MATCH(I$2,Kraftvärmeprod!$B$1:$AG$1,0),FALSE)/1,0)-IFERROR(VLOOKUP($B320,'Slutlig allokering kvv'!$B$2:$AC$462,MATCH(I$3,'Slutlig allokering kvv'!$B$1:$AJ$1,0),FALSE)/1,0)</f>
        <v>0</v>
      </c>
      <c r="J320">
        <f>IFERROR(VLOOKUP($B320,Kraftvärmeprod!$B$1:$AH$479,MATCH(J$2,Kraftvärmeprod!$B$1:$AG$1,0),FALSE)/1,0)-IFERROR(VLOOKUP($B320,'Slutlig allokering kvv'!$B$2:$AC$462,MATCH(J$3,'Slutlig allokering kvv'!$B$1:$AJ$1,0),FALSE)/1,0)</f>
        <v>0</v>
      </c>
      <c r="K320">
        <f>IFERROR(VLOOKUP($B320,Kraftvärmeprod!$B$1:$AH$479,MATCH(K$2,Kraftvärmeprod!$B$1:$AG$1,0),FALSE)/1,0)-IFERROR(VLOOKUP($B320,'Slutlig allokering kvv'!$B$2:$AC$462,MATCH(K$3,'Slutlig allokering kvv'!$B$1:$AJ$1,0),FALSE)/1,0)</f>
        <v>0</v>
      </c>
      <c r="L320">
        <f>IFERROR(VLOOKUP($B320,Kraftvärmeprod!$B$1:$AH$479,MATCH(L$2,Kraftvärmeprod!$B$1:$AG$1,0),FALSE)/1,0)-IFERROR(VLOOKUP($B320,'Slutlig allokering kvv'!$B$2:$AC$462,MATCH(L$3,'Slutlig allokering kvv'!$B$1:$AJ$1,0),FALSE)/1,0)</f>
        <v>0</v>
      </c>
      <c r="M320" s="40">
        <f>IFERROR(VLOOKUP($B320,Miljö!$B$1:$S$477,MATCH(M$2,Miljö!$B$1:$X$1,0),FALSE)/1,0)-IFERROR(VLOOKUP($B320,'Slutlig allokering kvv'!$B$2:$AC$462,MATCH(M$3,'Slutlig allokering kvv'!$B$1:$AJ$1,0),FALSE)/1,0)</f>
        <v>0</v>
      </c>
      <c r="N320">
        <f>IFERROR(VLOOKUP($B320,Kraftvärmeprod!$B$1:$AH$479,MATCH(N$2,Kraftvärmeprod!$B$1:$AG$1,0),FALSE)/1,0)-IFERROR(VLOOKUP($B320,'Slutlig allokering kvv'!$B$2:$AC$462,MATCH(N$3,'Slutlig allokering kvv'!$B$1:$AJ$1,0),FALSE)/1,0)</f>
        <v>0</v>
      </c>
      <c r="O320">
        <f>IFERROR(VLOOKUP($B320,Kraftvärmeprod!$B$1:$AH$479,MATCH(O$2,Kraftvärmeprod!$B$1:$AG$1,0),FALSE)/1,0)-IFERROR(VLOOKUP($B320,'Slutlig allokering kvv'!$B$2:$AC$462,MATCH(O$3,'Slutlig allokering kvv'!$B$1:$AJ$1,0),FALSE)/1,0)</f>
        <v>0</v>
      </c>
      <c r="P320">
        <f>IFERROR(VLOOKUP($B320,Kraftvärmeprod!$B$1:$AH$479,MATCH(P$2,Kraftvärmeprod!$B$1:$AG$1,0),FALSE)/1,0)-IFERROR(VLOOKUP($B320,'Slutlig allokering kvv'!$B$2:$AC$462,MATCH(P$3,'Slutlig allokering kvv'!$B$1:$AJ$1,0),FALSE)/1,0)</f>
        <v>0</v>
      </c>
      <c r="Q320">
        <f>IFERROR(VLOOKUP($B320,Kraftvärmeprod!$B$1:$AH$479,MATCH(Q$2,Kraftvärmeprod!$B$1:$AG$1,0),FALSE)/1,0)-IFERROR(VLOOKUP($B320,'Slutlig allokering kvv'!$B$2:$AC$462,MATCH(Q$3,'Slutlig allokering kvv'!$B$1:$AJ$1,0),FALSE)/1,0)</f>
        <v>0</v>
      </c>
      <c r="R320">
        <f>IFERROR(VLOOKUP($B320,Kraftvärmeprod!$B$1:$AH$479,MATCH(R$2,Kraftvärmeprod!$B$1:$AG$1,0),FALSE)/1,0)-IFERROR(VLOOKUP($B320,'Slutlig allokering kvv'!$B$2:$AC$462,MATCH(R$3,'Slutlig allokering kvv'!$B$1:$AJ$1,0),FALSE)/1,0)</f>
        <v>0</v>
      </c>
      <c r="S320">
        <f>IFERROR(VLOOKUP($B320,Kraftvärmeprod!$B$1:$AH$479,MATCH(S$2,Kraftvärmeprod!$B$1:$AG$1,0),FALSE)/1,0)-IFERROR(VLOOKUP($B320,'Slutlig allokering kvv'!$B$2:$AC$462,MATCH(S$3,'Slutlig allokering kvv'!$B$1:$AJ$1,0),FALSE)/1,0)</f>
        <v>0</v>
      </c>
      <c r="T320">
        <f>IFERROR(VLOOKUP($B320,Kraftvärmeprod!$B$1:$AH$479,MATCH(T$2,Kraftvärmeprod!$B$1:$AG$1,0),FALSE)/1,0)-IFERROR(VLOOKUP($B320,'Slutlig allokering kvv'!$B$2:$AC$462,MATCH(T$3,'Slutlig allokering kvv'!$B$1:$AJ$1,0),FALSE)/1,0)</f>
        <v>0</v>
      </c>
      <c r="U320">
        <f>IFERROR(VLOOKUP($B320,Kraftvärmeprod!$B$1:$AH$479,MATCH(U$2,Kraftvärmeprod!$B$1:$AG$1,0),FALSE)/1,0)-IFERROR(VLOOKUP($B320,'Slutlig allokering kvv'!$B$2:$AC$462,MATCH(U$3,'Slutlig allokering kvv'!$B$1:$AJ$1,0),FALSE)/1,0)</f>
        <v>0</v>
      </c>
      <c r="V320">
        <f>IFERROR(VLOOKUP($B320,Kraftvärmeprod!$B$1:$AH$479,MATCH(V$2,Kraftvärmeprod!$B$1:$AG$1,0),FALSE)/1,0)-IFERROR(VLOOKUP($B320,'Slutlig allokering kvv'!$B$2:$AC$462,MATCH(V$3,'Slutlig allokering kvv'!$B$1:$AJ$1,0),FALSE)/1,0)</f>
        <v>0</v>
      </c>
      <c r="W320">
        <f>IFERROR(VLOOKUP($B320,Kraftvärmeprod!$B$1:$AH$479,MATCH(W$2,Kraftvärmeprod!$B$1:$AG$1,0),FALSE)/1,0)-IFERROR(VLOOKUP($B320,'Slutlig allokering kvv'!$B$2:$AC$462,MATCH(W$3,'Slutlig allokering kvv'!$B$1:$AJ$1,0),FALSE)/1,0)</f>
        <v>0</v>
      </c>
      <c r="X320">
        <f>IFERROR(VLOOKUP($B320,Kraftvärmeprod!$B$1:$AH$479,MATCH(X$2,Kraftvärmeprod!$B$1:$AG$1,0),FALSE)/1,0)-IFERROR(VLOOKUP($B320,'Slutlig allokering kvv'!$B$2:$AC$462,MATCH(X$3,'Slutlig allokering kvv'!$B$1:$AJ$1,0),FALSE)/1,0)</f>
        <v>0</v>
      </c>
      <c r="Y320">
        <f>IFERROR(VLOOKUP($B320,Kraftvärmeprod!$B$1:$AH$479,MATCH(Y$2,Kraftvärmeprod!$B$1:$AG$1,0),FALSE)/1,0)-IFERROR(VLOOKUP($B320,'Slutlig allokering kvv'!$B$2:$AC$462,MATCH(Y$3,'Slutlig allokering kvv'!$B$1:$AJ$1,0),FALSE)/1,0)</f>
        <v>0</v>
      </c>
      <c r="Z320">
        <f>IFERROR(VLOOKUP($B320,Kraftvärmeprod!$B$1:$AH$479,MATCH(Z$2,Kraftvärmeprod!$B$1:$AG$1,0),FALSE)/1,0)-IFERROR(VLOOKUP($B320,'Slutlig allokering kvv'!$B$2:$AC$462,MATCH(Z$3,'Slutlig allokering kvv'!$B$1:$AJ$1,0),FALSE)/1,0)</f>
        <v>0</v>
      </c>
      <c r="AA320">
        <f>IFERROR(VLOOKUP($B320,Kraftvärmeprod!$B$1:$AH$479,MATCH(AA$2,Kraftvärmeprod!$B$1:$AG$1,0),FALSE)/1,0)-IFERROR(VLOOKUP($B320,'Slutlig allokering kvv'!$B$2:$AC$462,MATCH(AA$3,'Slutlig allokering kvv'!$B$1:$AJ$1,0),FALSE)/1,0)</f>
        <v>0</v>
      </c>
      <c r="AB320">
        <f>IFERROR(VLOOKUP($B320,Kraftvärmeprod!$B$1:$AH$479,MATCH(AB$2,Kraftvärmeprod!$B$1:$AG$1,0),FALSE)/1,0)-IFERROR(VLOOKUP($B320,'Slutlig allokering kvv'!$B$2:$AC$462,MATCH(AB$3,'Slutlig allokering kvv'!$B$1:$AJ$1,0),FALSE)/1,0)</f>
        <v>0</v>
      </c>
      <c r="AE320">
        <f t="shared" si="8"/>
        <v>0</v>
      </c>
      <c r="AG320">
        <f>IFERROR(VLOOKUP(B320,'Slutlig allokering kvv'!$B$2:$AJ$462,MATCH("Summa justerad allokerad tillförd energi (utan hjälpel och rökgaskondensering):",'Slutlig allokering kvv'!$B$1:$AK$1,0),FALSE)/1,"")</f>
        <v>0</v>
      </c>
      <c r="AI320" s="23" t="str">
        <f>IFERROR(1-VLOOKUP(B320,'Slutlig allokering kvv'!$B$2:$AJ$462,MATCH("Andel av bränsle i kvv som allokerats till värme, exklusive rökgaskondensering och hjälpel",'Slutlig allokering kvv'!$B$1:$AK$1,0),FALSE),"")</f>
        <v/>
      </c>
      <c r="AK320" s="23" t="str">
        <f t="shared" si="9"/>
        <v/>
      </c>
    </row>
    <row r="321" spans="1:37" x14ac:dyDescent="0.25">
      <c r="A321" s="2" t="s">
        <v>449</v>
      </c>
      <c r="B321" s="2" t="s">
        <v>451</v>
      </c>
      <c r="C321" s="2" t="str">
        <f>IFERROR(VLOOKUP($B321,Kraftvärmeprod!$B$1:$AH$479,MATCH(C$3,Kraftvärmeprod!$B$1:$AG$1,0),FALSE)/1,"")</f>
        <v/>
      </c>
      <c r="D321" s="2" t="str">
        <f>IFERROR(VLOOKUP($B321,Kraftvärmeprod!$B$1:$AH$479,MATCH(D$3,Kraftvärmeprod!$B$1:$AG$1,0),FALSE)/1,"")</f>
        <v/>
      </c>
      <c r="E321">
        <f>IFERROR(VLOOKUP($B321,Kraftvärmeprod!$B$1:$AH$479,MATCH(E$2,Kraftvärmeprod!$B$1:$AG$1,0),FALSE)/1,0)-IFERROR(VLOOKUP($B321,'Slutlig allokering kvv'!$B$2:$AC$462,MATCH(E$3,'Slutlig allokering kvv'!$B$1:$AJ$1,0),FALSE)/1,0)</f>
        <v>0</v>
      </c>
      <c r="F321">
        <f>IFERROR(VLOOKUP($B321,Kraftvärmeprod!$B$1:$AH$479,MATCH(F$2,Kraftvärmeprod!$B$1:$AG$1,0),FALSE)/1,0)-IFERROR(VLOOKUP($B321,'Slutlig allokering kvv'!$B$2:$AC$462,MATCH(F$3,'Slutlig allokering kvv'!$B$1:$AJ$1,0),FALSE)/1,0)</f>
        <v>0</v>
      </c>
      <c r="G321">
        <f>IFERROR(VLOOKUP($B321,Kraftvärmeprod!$B$1:$AH$479,MATCH(G$2,Kraftvärmeprod!$B$1:$AG$1,0),FALSE)/1,0)-IFERROR(VLOOKUP($B321,'Slutlig allokering kvv'!$B$2:$AC$462,MATCH(G$3,'Slutlig allokering kvv'!$B$1:$AJ$1,0),FALSE)/1,0)</f>
        <v>0</v>
      </c>
      <c r="H321">
        <f>IFERROR(VLOOKUP($B321,Kraftvärmeprod!$B$1:$AH$479,MATCH(H$2,Kraftvärmeprod!$B$1:$AG$1,0),FALSE)/1,0)-IFERROR(VLOOKUP($B321,'Slutlig allokering kvv'!$B$2:$AC$462,MATCH(H$3,'Slutlig allokering kvv'!$B$1:$AJ$1,0),FALSE)/1,0)</f>
        <v>0</v>
      </c>
      <c r="I321">
        <f>IFERROR(VLOOKUP($B321,Kraftvärmeprod!$B$1:$AH$479,MATCH(I$2,Kraftvärmeprod!$B$1:$AG$1,0),FALSE)/1,0)-IFERROR(VLOOKUP($B321,'Slutlig allokering kvv'!$B$2:$AC$462,MATCH(I$3,'Slutlig allokering kvv'!$B$1:$AJ$1,0),FALSE)/1,0)</f>
        <v>0</v>
      </c>
      <c r="J321">
        <f>IFERROR(VLOOKUP($B321,Kraftvärmeprod!$B$1:$AH$479,MATCH(J$2,Kraftvärmeprod!$B$1:$AG$1,0),FALSE)/1,0)-IFERROR(VLOOKUP($B321,'Slutlig allokering kvv'!$B$2:$AC$462,MATCH(J$3,'Slutlig allokering kvv'!$B$1:$AJ$1,0),FALSE)/1,0)</f>
        <v>0</v>
      </c>
      <c r="K321">
        <f>IFERROR(VLOOKUP($B321,Kraftvärmeprod!$B$1:$AH$479,MATCH(K$2,Kraftvärmeprod!$B$1:$AG$1,0),FALSE)/1,0)-IFERROR(VLOOKUP($B321,'Slutlig allokering kvv'!$B$2:$AC$462,MATCH(K$3,'Slutlig allokering kvv'!$B$1:$AJ$1,0),FALSE)/1,0)</f>
        <v>0</v>
      </c>
      <c r="L321">
        <f>IFERROR(VLOOKUP($B321,Kraftvärmeprod!$B$1:$AH$479,MATCH(L$2,Kraftvärmeprod!$B$1:$AG$1,0),FALSE)/1,0)-IFERROR(VLOOKUP($B321,'Slutlig allokering kvv'!$B$2:$AC$462,MATCH(L$3,'Slutlig allokering kvv'!$B$1:$AJ$1,0),FALSE)/1,0)</f>
        <v>0</v>
      </c>
      <c r="M321" s="40">
        <f>IFERROR(VLOOKUP($B321,Miljö!$B$1:$S$477,MATCH(M$2,Miljö!$B$1:$X$1,0),FALSE)/1,0)-IFERROR(VLOOKUP($B321,'Slutlig allokering kvv'!$B$2:$AC$462,MATCH(M$3,'Slutlig allokering kvv'!$B$1:$AJ$1,0),FALSE)/1,0)</f>
        <v>0</v>
      </c>
      <c r="N321">
        <f>IFERROR(VLOOKUP($B321,Kraftvärmeprod!$B$1:$AH$479,MATCH(N$2,Kraftvärmeprod!$B$1:$AG$1,0),FALSE)/1,0)-IFERROR(VLOOKUP($B321,'Slutlig allokering kvv'!$B$2:$AC$462,MATCH(N$3,'Slutlig allokering kvv'!$B$1:$AJ$1,0),FALSE)/1,0)</f>
        <v>0</v>
      </c>
      <c r="O321">
        <f>IFERROR(VLOOKUP($B321,Kraftvärmeprod!$B$1:$AH$479,MATCH(O$2,Kraftvärmeprod!$B$1:$AG$1,0),FALSE)/1,0)-IFERROR(VLOOKUP($B321,'Slutlig allokering kvv'!$B$2:$AC$462,MATCH(O$3,'Slutlig allokering kvv'!$B$1:$AJ$1,0),FALSE)/1,0)</f>
        <v>0</v>
      </c>
      <c r="P321">
        <f>IFERROR(VLOOKUP($B321,Kraftvärmeprod!$B$1:$AH$479,MATCH(P$2,Kraftvärmeprod!$B$1:$AG$1,0),FALSE)/1,0)-IFERROR(VLOOKUP($B321,'Slutlig allokering kvv'!$B$2:$AC$462,MATCH(P$3,'Slutlig allokering kvv'!$B$1:$AJ$1,0),FALSE)/1,0)</f>
        <v>0</v>
      </c>
      <c r="Q321">
        <f>IFERROR(VLOOKUP($B321,Kraftvärmeprod!$B$1:$AH$479,MATCH(Q$2,Kraftvärmeprod!$B$1:$AG$1,0),FALSE)/1,0)-IFERROR(VLOOKUP($B321,'Slutlig allokering kvv'!$B$2:$AC$462,MATCH(Q$3,'Slutlig allokering kvv'!$B$1:$AJ$1,0),FALSE)/1,0)</f>
        <v>0</v>
      </c>
      <c r="R321">
        <f>IFERROR(VLOOKUP($B321,Kraftvärmeprod!$B$1:$AH$479,MATCH(R$2,Kraftvärmeprod!$B$1:$AG$1,0),FALSE)/1,0)-IFERROR(VLOOKUP($B321,'Slutlig allokering kvv'!$B$2:$AC$462,MATCH(R$3,'Slutlig allokering kvv'!$B$1:$AJ$1,0),FALSE)/1,0)</f>
        <v>0</v>
      </c>
      <c r="S321">
        <f>IFERROR(VLOOKUP($B321,Kraftvärmeprod!$B$1:$AH$479,MATCH(S$2,Kraftvärmeprod!$B$1:$AG$1,0),FALSE)/1,0)-IFERROR(VLOOKUP($B321,'Slutlig allokering kvv'!$B$2:$AC$462,MATCH(S$3,'Slutlig allokering kvv'!$B$1:$AJ$1,0),FALSE)/1,0)</f>
        <v>0</v>
      </c>
      <c r="T321">
        <f>IFERROR(VLOOKUP($B321,Kraftvärmeprod!$B$1:$AH$479,MATCH(T$2,Kraftvärmeprod!$B$1:$AG$1,0),FALSE)/1,0)-IFERROR(VLOOKUP($B321,'Slutlig allokering kvv'!$B$2:$AC$462,MATCH(T$3,'Slutlig allokering kvv'!$B$1:$AJ$1,0),FALSE)/1,0)</f>
        <v>0</v>
      </c>
      <c r="U321">
        <f>IFERROR(VLOOKUP($B321,Kraftvärmeprod!$B$1:$AH$479,MATCH(U$2,Kraftvärmeprod!$B$1:$AG$1,0),FALSE)/1,0)-IFERROR(VLOOKUP($B321,'Slutlig allokering kvv'!$B$2:$AC$462,MATCH(U$3,'Slutlig allokering kvv'!$B$1:$AJ$1,0),FALSE)/1,0)</f>
        <v>0</v>
      </c>
      <c r="V321">
        <f>IFERROR(VLOOKUP($B321,Kraftvärmeprod!$B$1:$AH$479,MATCH(V$2,Kraftvärmeprod!$B$1:$AG$1,0),FALSE)/1,0)-IFERROR(VLOOKUP($B321,'Slutlig allokering kvv'!$B$2:$AC$462,MATCH(V$3,'Slutlig allokering kvv'!$B$1:$AJ$1,0),FALSE)/1,0)</f>
        <v>0</v>
      </c>
      <c r="W321">
        <f>IFERROR(VLOOKUP($B321,Kraftvärmeprod!$B$1:$AH$479,MATCH(W$2,Kraftvärmeprod!$B$1:$AG$1,0),FALSE)/1,0)-IFERROR(VLOOKUP($B321,'Slutlig allokering kvv'!$B$2:$AC$462,MATCH(W$3,'Slutlig allokering kvv'!$B$1:$AJ$1,0),FALSE)/1,0)</f>
        <v>0</v>
      </c>
      <c r="X321">
        <f>IFERROR(VLOOKUP($B321,Kraftvärmeprod!$B$1:$AH$479,MATCH(X$2,Kraftvärmeprod!$B$1:$AG$1,0),FALSE)/1,0)-IFERROR(VLOOKUP($B321,'Slutlig allokering kvv'!$B$2:$AC$462,MATCH(X$3,'Slutlig allokering kvv'!$B$1:$AJ$1,0),FALSE)/1,0)</f>
        <v>0</v>
      </c>
      <c r="Y321">
        <f>IFERROR(VLOOKUP($B321,Kraftvärmeprod!$B$1:$AH$479,MATCH(Y$2,Kraftvärmeprod!$B$1:$AG$1,0),FALSE)/1,0)-IFERROR(VLOOKUP($B321,'Slutlig allokering kvv'!$B$2:$AC$462,MATCH(Y$3,'Slutlig allokering kvv'!$B$1:$AJ$1,0),FALSE)/1,0)</f>
        <v>0</v>
      </c>
      <c r="Z321">
        <f>IFERROR(VLOOKUP($B321,Kraftvärmeprod!$B$1:$AH$479,MATCH(Z$2,Kraftvärmeprod!$B$1:$AG$1,0),FALSE)/1,0)-IFERROR(VLOOKUP($B321,'Slutlig allokering kvv'!$B$2:$AC$462,MATCH(Z$3,'Slutlig allokering kvv'!$B$1:$AJ$1,0),FALSE)/1,0)</f>
        <v>0</v>
      </c>
      <c r="AA321">
        <f>IFERROR(VLOOKUP($B321,Kraftvärmeprod!$B$1:$AH$479,MATCH(AA$2,Kraftvärmeprod!$B$1:$AG$1,0),FALSE)/1,0)-IFERROR(VLOOKUP($B321,'Slutlig allokering kvv'!$B$2:$AC$462,MATCH(AA$3,'Slutlig allokering kvv'!$B$1:$AJ$1,0),FALSE)/1,0)</f>
        <v>0</v>
      </c>
      <c r="AB321">
        <f>IFERROR(VLOOKUP($B321,Kraftvärmeprod!$B$1:$AH$479,MATCH(AB$2,Kraftvärmeprod!$B$1:$AG$1,0),FALSE)/1,0)-IFERROR(VLOOKUP($B321,'Slutlig allokering kvv'!$B$2:$AC$462,MATCH(AB$3,'Slutlig allokering kvv'!$B$1:$AJ$1,0),FALSE)/1,0)</f>
        <v>0</v>
      </c>
      <c r="AE321">
        <f t="shared" si="8"/>
        <v>0</v>
      </c>
      <c r="AG321">
        <f>IFERROR(VLOOKUP(B321,'Slutlig allokering kvv'!$B$2:$AJ$462,MATCH("Summa justerad allokerad tillförd energi (utan hjälpel och rökgaskondensering):",'Slutlig allokering kvv'!$B$1:$AK$1,0),FALSE)/1,"")</f>
        <v>0</v>
      </c>
      <c r="AI321" s="23" t="str">
        <f>IFERROR(1-VLOOKUP(B321,'Slutlig allokering kvv'!$B$2:$AJ$462,MATCH("Andel av bränsle i kvv som allokerats till värme, exklusive rökgaskondensering och hjälpel",'Slutlig allokering kvv'!$B$1:$AK$1,0),FALSE),"")</f>
        <v/>
      </c>
      <c r="AK321" s="23" t="str">
        <f t="shared" si="9"/>
        <v/>
      </c>
    </row>
    <row r="322" spans="1:37" x14ac:dyDescent="0.25">
      <c r="A322" s="2" t="s">
        <v>449</v>
      </c>
      <c r="B322" s="2" t="s">
        <v>452</v>
      </c>
      <c r="C322" s="2">
        <f>IFERROR(VLOOKUP($B322,Kraftvärmeprod!$B$1:$AH$479,MATCH(C$3,Kraftvärmeprod!$B$1:$AG$1,0),FALSE)/1,"")</f>
        <v>164.44300000000001</v>
      </c>
      <c r="D322" s="2">
        <f>IFERROR(VLOOKUP($B322,Kraftvärmeprod!$B$1:$AH$479,MATCH(D$3,Kraftvärmeprod!$B$1:$AG$1,0),FALSE)/1,"")</f>
        <v>59.01</v>
      </c>
      <c r="E322">
        <f>IFERROR(VLOOKUP($B322,Kraftvärmeprod!$B$1:$AH$479,MATCH(E$2,Kraftvärmeprod!$B$1:$AG$1,0),FALSE)/1,0)-IFERROR(VLOOKUP($B322,'Slutlig allokering kvv'!$B$2:$AC$462,MATCH(E$3,'Slutlig allokering kvv'!$B$1:$AJ$1,0),FALSE)/1,0)</f>
        <v>173.685</v>
      </c>
      <c r="F322">
        <f>IFERROR(VLOOKUP($B322,Kraftvärmeprod!$B$1:$AH$479,MATCH(F$2,Kraftvärmeprod!$B$1:$AG$1,0),FALSE)/1,0)-IFERROR(VLOOKUP($B322,'Slutlig allokering kvv'!$B$2:$AC$462,MATCH(F$3,'Slutlig allokering kvv'!$B$1:$AJ$1,0),FALSE)/1,0)</f>
        <v>0</v>
      </c>
      <c r="G322">
        <f>IFERROR(VLOOKUP($B322,Kraftvärmeprod!$B$1:$AH$479,MATCH(G$2,Kraftvärmeprod!$B$1:$AG$1,0),FALSE)/1,0)-IFERROR(VLOOKUP($B322,'Slutlig allokering kvv'!$B$2:$AC$462,MATCH(G$3,'Slutlig allokering kvv'!$B$1:$AJ$1,0),FALSE)/1,0)</f>
        <v>0</v>
      </c>
      <c r="H322">
        <f>IFERROR(VLOOKUP($B322,Kraftvärmeprod!$B$1:$AH$479,MATCH(H$2,Kraftvärmeprod!$B$1:$AG$1,0),FALSE)/1,0)-IFERROR(VLOOKUP($B322,'Slutlig allokering kvv'!$B$2:$AC$462,MATCH(H$3,'Slutlig allokering kvv'!$B$1:$AJ$1,0),FALSE)/1,0)</f>
        <v>0</v>
      </c>
      <c r="I322">
        <f>IFERROR(VLOOKUP($B322,Kraftvärmeprod!$B$1:$AH$479,MATCH(I$2,Kraftvärmeprod!$B$1:$AG$1,0),FALSE)/1,0)-IFERROR(VLOOKUP($B322,'Slutlig allokering kvv'!$B$2:$AC$462,MATCH(I$3,'Slutlig allokering kvv'!$B$1:$AJ$1,0),FALSE)/1,0)</f>
        <v>0</v>
      </c>
      <c r="J322">
        <f>IFERROR(VLOOKUP($B322,Kraftvärmeprod!$B$1:$AH$479,MATCH(J$2,Kraftvärmeprod!$B$1:$AG$1,0),FALSE)/1,0)-IFERROR(VLOOKUP($B322,'Slutlig allokering kvv'!$B$2:$AC$462,MATCH(J$3,'Slutlig allokering kvv'!$B$1:$AJ$1,0),FALSE)/1,0)</f>
        <v>0</v>
      </c>
      <c r="K322">
        <f>IFERROR(VLOOKUP($B322,Kraftvärmeprod!$B$1:$AH$479,MATCH(K$2,Kraftvärmeprod!$B$1:$AG$1,0),FALSE)/1,0)-IFERROR(VLOOKUP($B322,'Slutlig allokering kvv'!$B$2:$AC$462,MATCH(K$3,'Slutlig allokering kvv'!$B$1:$AJ$1,0),FALSE)/1,0)</f>
        <v>0</v>
      </c>
      <c r="L322">
        <f>IFERROR(VLOOKUP($B322,Kraftvärmeprod!$B$1:$AH$479,MATCH(L$2,Kraftvärmeprod!$B$1:$AG$1,0),FALSE)/1,0)-IFERROR(VLOOKUP($B322,'Slutlig allokering kvv'!$B$2:$AC$462,MATCH(L$3,'Slutlig allokering kvv'!$B$1:$AJ$1,0),FALSE)/1,0)</f>
        <v>0</v>
      </c>
      <c r="M322" s="40">
        <f>IFERROR(VLOOKUP($B322,Miljö!$B$1:$S$477,MATCH(M$2,Miljö!$B$1:$X$1,0),FALSE)/1,0)-IFERROR(VLOOKUP($B322,'Slutlig allokering kvv'!$B$2:$AC$462,MATCH(M$3,'Slutlig allokering kvv'!$B$1:$AJ$1,0),FALSE)/1,0)</f>
        <v>7.5018199999999995</v>
      </c>
      <c r="N322">
        <f>IFERROR(VLOOKUP($B322,Kraftvärmeprod!$B$1:$AH$479,MATCH(N$2,Kraftvärmeprod!$B$1:$AG$1,0),FALSE)/1,0)-IFERROR(VLOOKUP($B322,'Slutlig allokering kvv'!$B$2:$AC$462,MATCH(N$3,'Slutlig allokering kvv'!$B$1:$AJ$1,0),FALSE)/1,0)</f>
        <v>0</v>
      </c>
      <c r="O322">
        <f>IFERROR(VLOOKUP($B322,Kraftvärmeprod!$B$1:$AH$479,MATCH(O$2,Kraftvärmeprod!$B$1:$AG$1,0),FALSE)/1,0)-IFERROR(VLOOKUP($B322,'Slutlig allokering kvv'!$B$2:$AC$462,MATCH(O$3,'Slutlig allokering kvv'!$B$1:$AJ$1,0),FALSE)/1,0)</f>
        <v>7.0071500000000002</v>
      </c>
      <c r="P322">
        <f>IFERROR(VLOOKUP($B322,Kraftvärmeprod!$B$1:$AH$479,MATCH(P$2,Kraftvärmeprod!$B$1:$AG$1,0),FALSE)/1,0)-IFERROR(VLOOKUP($B322,'Slutlig allokering kvv'!$B$2:$AC$462,MATCH(P$3,'Slutlig allokering kvv'!$B$1:$AJ$1,0),FALSE)/1,0)</f>
        <v>0</v>
      </c>
      <c r="Q322">
        <f>IFERROR(VLOOKUP($B322,Kraftvärmeprod!$B$1:$AH$479,MATCH(Q$2,Kraftvärmeprod!$B$1:$AG$1,0),FALSE)/1,0)-IFERROR(VLOOKUP($B322,'Slutlig allokering kvv'!$B$2:$AC$462,MATCH(Q$3,'Slutlig allokering kvv'!$B$1:$AJ$1,0),FALSE)/1,0)</f>
        <v>0</v>
      </c>
      <c r="R322">
        <f>IFERROR(VLOOKUP($B322,Kraftvärmeprod!$B$1:$AH$479,MATCH(R$2,Kraftvärmeprod!$B$1:$AG$1,0),FALSE)/1,0)-IFERROR(VLOOKUP($B322,'Slutlig allokering kvv'!$B$2:$AC$462,MATCH(R$3,'Slutlig allokering kvv'!$B$1:$AJ$1,0),FALSE)/1,0)</f>
        <v>0</v>
      </c>
      <c r="S322">
        <f>IFERROR(VLOOKUP($B322,Kraftvärmeprod!$B$1:$AH$479,MATCH(S$2,Kraftvärmeprod!$B$1:$AG$1,0),FALSE)/1,0)-IFERROR(VLOOKUP($B322,'Slutlig allokering kvv'!$B$2:$AC$462,MATCH(S$3,'Slutlig allokering kvv'!$B$1:$AJ$1,0),FALSE)/1,0)</f>
        <v>0</v>
      </c>
      <c r="T322">
        <f>IFERROR(VLOOKUP($B322,Kraftvärmeprod!$B$1:$AH$479,MATCH(T$2,Kraftvärmeprod!$B$1:$AG$1,0),FALSE)/1,0)-IFERROR(VLOOKUP($B322,'Slutlig allokering kvv'!$B$2:$AC$462,MATCH(T$3,'Slutlig allokering kvv'!$B$1:$AJ$1,0),FALSE)/1,0)</f>
        <v>0</v>
      </c>
      <c r="U322">
        <f>IFERROR(VLOOKUP($B322,Kraftvärmeprod!$B$1:$AH$479,MATCH(U$2,Kraftvärmeprod!$B$1:$AG$1,0),FALSE)/1,0)-IFERROR(VLOOKUP($B322,'Slutlig allokering kvv'!$B$2:$AC$462,MATCH(U$3,'Slutlig allokering kvv'!$B$1:$AJ$1,0),FALSE)/1,0)</f>
        <v>0</v>
      </c>
      <c r="V322">
        <f>IFERROR(VLOOKUP($B322,Kraftvärmeprod!$B$1:$AH$479,MATCH(V$2,Kraftvärmeprod!$B$1:$AG$1,0),FALSE)/1,0)-IFERROR(VLOOKUP($B322,'Slutlig allokering kvv'!$B$2:$AC$462,MATCH(V$3,'Slutlig allokering kvv'!$B$1:$AJ$1,0),FALSE)/1,0)</f>
        <v>0</v>
      </c>
      <c r="W322">
        <f>IFERROR(VLOOKUP($B322,Kraftvärmeprod!$B$1:$AH$479,MATCH(W$2,Kraftvärmeprod!$B$1:$AG$1,0),FALSE)/1,0)-IFERROR(VLOOKUP($B322,'Slutlig allokering kvv'!$B$2:$AC$462,MATCH(W$3,'Slutlig allokering kvv'!$B$1:$AJ$1,0),FALSE)/1,0)</f>
        <v>0</v>
      </c>
      <c r="X322">
        <f>IFERROR(VLOOKUP($B322,Kraftvärmeprod!$B$1:$AH$479,MATCH(X$2,Kraftvärmeprod!$B$1:$AG$1,0),FALSE)/1,0)-IFERROR(VLOOKUP($B322,'Slutlig allokering kvv'!$B$2:$AC$462,MATCH(X$3,'Slutlig allokering kvv'!$B$1:$AJ$1,0),FALSE)/1,0)</f>
        <v>0</v>
      </c>
      <c r="Y322">
        <f>IFERROR(VLOOKUP($B322,Kraftvärmeprod!$B$1:$AH$479,MATCH(Y$2,Kraftvärmeprod!$B$1:$AG$1,0),FALSE)/1,0)-IFERROR(VLOOKUP($B322,'Slutlig allokering kvv'!$B$2:$AC$462,MATCH(Y$3,'Slutlig allokering kvv'!$B$1:$AJ$1,0),FALSE)/1,0)</f>
        <v>0</v>
      </c>
      <c r="Z322">
        <f>IFERROR(VLOOKUP($B322,Kraftvärmeprod!$B$1:$AH$479,MATCH(Z$2,Kraftvärmeprod!$B$1:$AG$1,0),FALSE)/1,0)-IFERROR(VLOOKUP($B322,'Slutlig allokering kvv'!$B$2:$AC$462,MATCH(Z$3,'Slutlig allokering kvv'!$B$1:$AJ$1,0),FALSE)/1,0)</f>
        <v>0</v>
      </c>
      <c r="AA322">
        <f>IFERROR(VLOOKUP($B322,Kraftvärmeprod!$B$1:$AH$479,MATCH(AA$2,Kraftvärmeprod!$B$1:$AG$1,0),FALSE)/1,0)-IFERROR(VLOOKUP($B322,'Slutlig allokering kvv'!$B$2:$AC$462,MATCH(AA$3,'Slutlig allokering kvv'!$B$1:$AJ$1,0),FALSE)/1,0)</f>
        <v>0.95201000000000002</v>
      </c>
      <c r="AB322">
        <f>IFERROR(VLOOKUP($B322,Kraftvärmeprod!$B$1:$AH$479,MATCH(AB$2,Kraftvärmeprod!$B$1:$AG$1,0),FALSE)/1,0)-IFERROR(VLOOKUP($B322,'Slutlig allokering kvv'!$B$2:$AC$462,MATCH(AB$3,'Slutlig allokering kvv'!$B$1:$AJ$1,0),FALSE)/1,0)</f>
        <v>0</v>
      </c>
      <c r="AE322">
        <f t="shared" si="8"/>
        <v>181.64416</v>
      </c>
      <c r="AG322">
        <f>IFERROR(VLOOKUP(B322,'Slutlig allokering kvv'!$B$2:$AJ$462,MATCH("Summa justerad allokerad tillförd energi (utan hjälpel och rökgaskondensering):",'Slutlig allokering kvv'!$B$1:$AK$1,0),FALSE)/1,"")</f>
        <v>159.76383999999999</v>
      </c>
      <c r="AI322" s="23">
        <f>IFERROR(1-VLOOKUP(B322,'Slutlig allokering kvv'!$B$2:$AJ$462,MATCH("Andel av bränsle i kvv som allokerats till värme, exklusive rökgaskondensering och hjälpel",'Slutlig allokering kvv'!$B$1:$AK$1,0),FALSE),"")</f>
        <v>0.53204424032242947</v>
      </c>
      <c r="AK322" s="23">
        <f t="shared" si="9"/>
        <v>0.53204424032242947</v>
      </c>
    </row>
    <row r="323" spans="1:37" x14ac:dyDescent="0.25">
      <c r="A323" s="2" t="s">
        <v>453</v>
      </c>
      <c r="B323" s="2" t="s">
        <v>454</v>
      </c>
      <c r="C323" s="2" t="str">
        <f>IFERROR(VLOOKUP($B323,Kraftvärmeprod!$B$1:$AH$479,MATCH(C$3,Kraftvärmeprod!$B$1:$AG$1,0),FALSE)/1,"")</f>
        <v/>
      </c>
      <c r="D323" s="2" t="str">
        <f>IFERROR(VLOOKUP($B323,Kraftvärmeprod!$B$1:$AH$479,MATCH(D$3,Kraftvärmeprod!$B$1:$AG$1,0),FALSE)/1,"")</f>
        <v/>
      </c>
      <c r="E323">
        <f>IFERROR(VLOOKUP($B323,Kraftvärmeprod!$B$1:$AH$479,MATCH(E$2,Kraftvärmeprod!$B$1:$AG$1,0),FALSE)/1,0)-IFERROR(VLOOKUP($B323,'Slutlig allokering kvv'!$B$2:$AC$462,MATCH(E$3,'Slutlig allokering kvv'!$B$1:$AJ$1,0),FALSE)/1,0)</f>
        <v>0</v>
      </c>
      <c r="F323">
        <f>IFERROR(VLOOKUP($B323,Kraftvärmeprod!$B$1:$AH$479,MATCH(F$2,Kraftvärmeprod!$B$1:$AG$1,0),FALSE)/1,0)-IFERROR(VLOOKUP($B323,'Slutlig allokering kvv'!$B$2:$AC$462,MATCH(F$3,'Slutlig allokering kvv'!$B$1:$AJ$1,0),FALSE)/1,0)</f>
        <v>0</v>
      </c>
      <c r="G323">
        <f>IFERROR(VLOOKUP($B323,Kraftvärmeprod!$B$1:$AH$479,MATCH(G$2,Kraftvärmeprod!$B$1:$AG$1,0),FALSE)/1,0)-IFERROR(VLOOKUP($B323,'Slutlig allokering kvv'!$B$2:$AC$462,MATCH(G$3,'Slutlig allokering kvv'!$B$1:$AJ$1,0),FALSE)/1,0)</f>
        <v>0</v>
      </c>
      <c r="H323">
        <f>IFERROR(VLOOKUP($B323,Kraftvärmeprod!$B$1:$AH$479,MATCH(H$2,Kraftvärmeprod!$B$1:$AG$1,0),FALSE)/1,0)-IFERROR(VLOOKUP($B323,'Slutlig allokering kvv'!$B$2:$AC$462,MATCH(H$3,'Slutlig allokering kvv'!$B$1:$AJ$1,0),FALSE)/1,0)</f>
        <v>0</v>
      </c>
      <c r="I323">
        <f>IFERROR(VLOOKUP($B323,Kraftvärmeprod!$B$1:$AH$479,MATCH(I$2,Kraftvärmeprod!$B$1:$AG$1,0),FALSE)/1,0)-IFERROR(VLOOKUP($B323,'Slutlig allokering kvv'!$B$2:$AC$462,MATCH(I$3,'Slutlig allokering kvv'!$B$1:$AJ$1,0),FALSE)/1,0)</f>
        <v>0</v>
      </c>
      <c r="J323">
        <f>IFERROR(VLOOKUP($B323,Kraftvärmeprod!$B$1:$AH$479,MATCH(J$2,Kraftvärmeprod!$B$1:$AG$1,0),FALSE)/1,0)-IFERROR(VLOOKUP($B323,'Slutlig allokering kvv'!$B$2:$AC$462,MATCH(J$3,'Slutlig allokering kvv'!$B$1:$AJ$1,0),FALSE)/1,0)</f>
        <v>0</v>
      </c>
      <c r="K323">
        <f>IFERROR(VLOOKUP($B323,Kraftvärmeprod!$B$1:$AH$479,MATCH(K$2,Kraftvärmeprod!$B$1:$AG$1,0),FALSE)/1,0)-IFERROR(VLOOKUP($B323,'Slutlig allokering kvv'!$B$2:$AC$462,MATCH(K$3,'Slutlig allokering kvv'!$B$1:$AJ$1,0),FALSE)/1,0)</f>
        <v>0</v>
      </c>
      <c r="L323">
        <f>IFERROR(VLOOKUP($B323,Kraftvärmeprod!$B$1:$AH$479,MATCH(L$2,Kraftvärmeprod!$B$1:$AG$1,0),FALSE)/1,0)-IFERROR(VLOOKUP($B323,'Slutlig allokering kvv'!$B$2:$AC$462,MATCH(L$3,'Slutlig allokering kvv'!$B$1:$AJ$1,0),FALSE)/1,0)</f>
        <v>0</v>
      </c>
      <c r="M323" s="40">
        <f>IFERROR(VLOOKUP($B323,Miljö!$B$1:$S$477,MATCH(M$2,Miljö!$B$1:$X$1,0),FALSE)/1,0)-IFERROR(VLOOKUP($B323,'Slutlig allokering kvv'!$B$2:$AC$462,MATCH(M$3,'Slutlig allokering kvv'!$B$1:$AJ$1,0),FALSE)/1,0)</f>
        <v>0</v>
      </c>
      <c r="N323">
        <f>IFERROR(VLOOKUP($B323,Kraftvärmeprod!$B$1:$AH$479,MATCH(N$2,Kraftvärmeprod!$B$1:$AG$1,0),FALSE)/1,0)-IFERROR(VLOOKUP($B323,'Slutlig allokering kvv'!$B$2:$AC$462,MATCH(N$3,'Slutlig allokering kvv'!$B$1:$AJ$1,0),FALSE)/1,0)</f>
        <v>0</v>
      </c>
      <c r="O323">
        <f>IFERROR(VLOOKUP($B323,Kraftvärmeprod!$B$1:$AH$479,MATCH(O$2,Kraftvärmeprod!$B$1:$AG$1,0),FALSE)/1,0)-IFERROR(VLOOKUP($B323,'Slutlig allokering kvv'!$B$2:$AC$462,MATCH(O$3,'Slutlig allokering kvv'!$B$1:$AJ$1,0),FALSE)/1,0)</f>
        <v>0</v>
      </c>
      <c r="P323">
        <f>IFERROR(VLOOKUP($B323,Kraftvärmeprod!$B$1:$AH$479,MATCH(P$2,Kraftvärmeprod!$B$1:$AG$1,0),FALSE)/1,0)-IFERROR(VLOOKUP($B323,'Slutlig allokering kvv'!$B$2:$AC$462,MATCH(P$3,'Slutlig allokering kvv'!$B$1:$AJ$1,0),FALSE)/1,0)</f>
        <v>0</v>
      </c>
      <c r="Q323">
        <f>IFERROR(VLOOKUP($B323,Kraftvärmeprod!$B$1:$AH$479,MATCH(Q$2,Kraftvärmeprod!$B$1:$AG$1,0),FALSE)/1,0)-IFERROR(VLOOKUP($B323,'Slutlig allokering kvv'!$B$2:$AC$462,MATCH(Q$3,'Slutlig allokering kvv'!$B$1:$AJ$1,0),FALSE)/1,0)</f>
        <v>0</v>
      </c>
      <c r="R323">
        <f>IFERROR(VLOOKUP($B323,Kraftvärmeprod!$B$1:$AH$479,MATCH(R$2,Kraftvärmeprod!$B$1:$AG$1,0),FALSE)/1,0)-IFERROR(VLOOKUP($B323,'Slutlig allokering kvv'!$B$2:$AC$462,MATCH(R$3,'Slutlig allokering kvv'!$B$1:$AJ$1,0),FALSE)/1,0)</f>
        <v>0</v>
      </c>
      <c r="S323">
        <f>IFERROR(VLOOKUP($B323,Kraftvärmeprod!$B$1:$AH$479,MATCH(S$2,Kraftvärmeprod!$B$1:$AG$1,0),FALSE)/1,0)-IFERROR(VLOOKUP($B323,'Slutlig allokering kvv'!$B$2:$AC$462,MATCH(S$3,'Slutlig allokering kvv'!$B$1:$AJ$1,0),FALSE)/1,0)</f>
        <v>0</v>
      </c>
      <c r="T323">
        <f>IFERROR(VLOOKUP($B323,Kraftvärmeprod!$B$1:$AH$479,MATCH(T$2,Kraftvärmeprod!$B$1:$AG$1,0),FALSE)/1,0)-IFERROR(VLOOKUP($B323,'Slutlig allokering kvv'!$B$2:$AC$462,MATCH(T$3,'Slutlig allokering kvv'!$B$1:$AJ$1,0),FALSE)/1,0)</f>
        <v>0</v>
      </c>
      <c r="U323">
        <f>IFERROR(VLOOKUP($B323,Kraftvärmeprod!$B$1:$AH$479,MATCH(U$2,Kraftvärmeprod!$B$1:$AG$1,0),FALSE)/1,0)-IFERROR(VLOOKUP($B323,'Slutlig allokering kvv'!$B$2:$AC$462,MATCH(U$3,'Slutlig allokering kvv'!$B$1:$AJ$1,0),FALSE)/1,0)</f>
        <v>0</v>
      </c>
      <c r="V323">
        <f>IFERROR(VLOOKUP($B323,Kraftvärmeprod!$B$1:$AH$479,MATCH(V$2,Kraftvärmeprod!$B$1:$AG$1,0),FALSE)/1,0)-IFERROR(VLOOKUP($B323,'Slutlig allokering kvv'!$B$2:$AC$462,MATCH(V$3,'Slutlig allokering kvv'!$B$1:$AJ$1,0),FALSE)/1,0)</f>
        <v>0</v>
      </c>
      <c r="W323">
        <f>IFERROR(VLOOKUP($B323,Kraftvärmeprod!$B$1:$AH$479,MATCH(W$2,Kraftvärmeprod!$B$1:$AG$1,0),FALSE)/1,0)-IFERROR(VLOOKUP($B323,'Slutlig allokering kvv'!$B$2:$AC$462,MATCH(W$3,'Slutlig allokering kvv'!$B$1:$AJ$1,0),FALSE)/1,0)</f>
        <v>0</v>
      </c>
      <c r="X323">
        <f>IFERROR(VLOOKUP($B323,Kraftvärmeprod!$B$1:$AH$479,MATCH(X$2,Kraftvärmeprod!$B$1:$AG$1,0),FALSE)/1,0)-IFERROR(VLOOKUP($B323,'Slutlig allokering kvv'!$B$2:$AC$462,MATCH(X$3,'Slutlig allokering kvv'!$B$1:$AJ$1,0),FALSE)/1,0)</f>
        <v>0</v>
      </c>
      <c r="Y323">
        <f>IFERROR(VLOOKUP($B323,Kraftvärmeprod!$B$1:$AH$479,MATCH(Y$2,Kraftvärmeprod!$B$1:$AG$1,0),FALSE)/1,0)-IFERROR(VLOOKUP($B323,'Slutlig allokering kvv'!$B$2:$AC$462,MATCH(Y$3,'Slutlig allokering kvv'!$B$1:$AJ$1,0),FALSE)/1,0)</f>
        <v>0</v>
      </c>
      <c r="Z323">
        <f>IFERROR(VLOOKUP($B323,Kraftvärmeprod!$B$1:$AH$479,MATCH(Z$2,Kraftvärmeprod!$B$1:$AG$1,0),FALSE)/1,0)-IFERROR(VLOOKUP($B323,'Slutlig allokering kvv'!$B$2:$AC$462,MATCH(Z$3,'Slutlig allokering kvv'!$B$1:$AJ$1,0),FALSE)/1,0)</f>
        <v>0</v>
      </c>
      <c r="AA323">
        <f>IFERROR(VLOOKUP($B323,Kraftvärmeprod!$B$1:$AH$479,MATCH(AA$2,Kraftvärmeprod!$B$1:$AG$1,0),FALSE)/1,0)-IFERROR(VLOOKUP($B323,'Slutlig allokering kvv'!$B$2:$AC$462,MATCH(AA$3,'Slutlig allokering kvv'!$B$1:$AJ$1,0),FALSE)/1,0)</f>
        <v>0</v>
      </c>
      <c r="AB323">
        <f>IFERROR(VLOOKUP($B323,Kraftvärmeprod!$B$1:$AH$479,MATCH(AB$2,Kraftvärmeprod!$B$1:$AG$1,0),FALSE)/1,0)-IFERROR(VLOOKUP($B323,'Slutlig allokering kvv'!$B$2:$AC$462,MATCH(AB$3,'Slutlig allokering kvv'!$B$1:$AJ$1,0),FALSE)/1,0)</f>
        <v>0</v>
      </c>
      <c r="AE323">
        <f t="shared" si="8"/>
        <v>0</v>
      </c>
      <c r="AG323">
        <f>IFERROR(VLOOKUP(B323,'Slutlig allokering kvv'!$B$2:$AJ$462,MATCH("Summa justerad allokerad tillförd energi (utan hjälpel och rökgaskondensering):",'Slutlig allokering kvv'!$B$1:$AK$1,0),FALSE)/1,"")</f>
        <v>0</v>
      </c>
      <c r="AI323" s="23" t="str">
        <f>IFERROR(1-VLOOKUP(B323,'Slutlig allokering kvv'!$B$2:$AJ$462,MATCH("Andel av bränsle i kvv som allokerats till värme, exklusive rökgaskondensering och hjälpel",'Slutlig allokering kvv'!$B$1:$AK$1,0),FALSE),"")</f>
        <v/>
      </c>
      <c r="AK323" s="23" t="str">
        <f t="shared" si="9"/>
        <v/>
      </c>
    </row>
    <row r="324" spans="1:37" x14ac:dyDescent="0.25">
      <c r="A324" s="2" t="s">
        <v>453</v>
      </c>
      <c r="B324" s="2" t="s">
        <v>455</v>
      </c>
      <c r="C324" s="2" t="str">
        <f>IFERROR(VLOOKUP($B324,Kraftvärmeprod!$B$1:$AH$479,MATCH(C$3,Kraftvärmeprod!$B$1:$AG$1,0),FALSE)/1,"")</f>
        <v/>
      </c>
      <c r="D324" s="2" t="str">
        <f>IFERROR(VLOOKUP($B324,Kraftvärmeprod!$B$1:$AH$479,MATCH(D$3,Kraftvärmeprod!$B$1:$AG$1,0),FALSE)/1,"")</f>
        <v/>
      </c>
      <c r="E324">
        <f>IFERROR(VLOOKUP($B324,Kraftvärmeprod!$B$1:$AH$479,MATCH(E$2,Kraftvärmeprod!$B$1:$AG$1,0),FALSE)/1,0)-IFERROR(VLOOKUP($B324,'Slutlig allokering kvv'!$B$2:$AC$462,MATCH(E$3,'Slutlig allokering kvv'!$B$1:$AJ$1,0),FALSE)/1,0)</f>
        <v>0</v>
      </c>
      <c r="F324">
        <f>IFERROR(VLOOKUP($B324,Kraftvärmeprod!$B$1:$AH$479,MATCH(F$2,Kraftvärmeprod!$B$1:$AG$1,0),FALSE)/1,0)-IFERROR(VLOOKUP($B324,'Slutlig allokering kvv'!$B$2:$AC$462,MATCH(F$3,'Slutlig allokering kvv'!$B$1:$AJ$1,0),FALSE)/1,0)</f>
        <v>0</v>
      </c>
      <c r="G324">
        <f>IFERROR(VLOOKUP($B324,Kraftvärmeprod!$B$1:$AH$479,MATCH(G$2,Kraftvärmeprod!$B$1:$AG$1,0),FALSE)/1,0)-IFERROR(VLOOKUP($B324,'Slutlig allokering kvv'!$B$2:$AC$462,MATCH(G$3,'Slutlig allokering kvv'!$B$1:$AJ$1,0),FALSE)/1,0)</f>
        <v>0</v>
      </c>
      <c r="H324">
        <f>IFERROR(VLOOKUP($B324,Kraftvärmeprod!$B$1:$AH$479,MATCH(H$2,Kraftvärmeprod!$B$1:$AG$1,0),FALSE)/1,0)-IFERROR(VLOOKUP($B324,'Slutlig allokering kvv'!$B$2:$AC$462,MATCH(H$3,'Slutlig allokering kvv'!$B$1:$AJ$1,0),FALSE)/1,0)</f>
        <v>0</v>
      </c>
      <c r="I324">
        <f>IFERROR(VLOOKUP($B324,Kraftvärmeprod!$B$1:$AH$479,MATCH(I$2,Kraftvärmeprod!$B$1:$AG$1,0),FALSE)/1,0)-IFERROR(VLOOKUP($B324,'Slutlig allokering kvv'!$B$2:$AC$462,MATCH(I$3,'Slutlig allokering kvv'!$B$1:$AJ$1,0),FALSE)/1,0)</f>
        <v>0</v>
      </c>
      <c r="J324">
        <f>IFERROR(VLOOKUP($B324,Kraftvärmeprod!$B$1:$AH$479,MATCH(J$2,Kraftvärmeprod!$B$1:$AG$1,0),FALSE)/1,0)-IFERROR(VLOOKUP($B324,'Slutlig allokering kvv'!$B$2:$AC$462,MATCH(J$3,'Slutlig allokering kvv'!$B$1:$AJ$1,0),FALSE)/1,0)</f>
        <v>0</v>
      </c>
      <c r="K324">
        <f>IFERROR(VLOOKUP($B324,Kraftvärmeprod!$B$1:$AH$479,MATCH(K$2,Kraftvärmeprod!$B$1:$AG$1,0),FALSE)/1,0)-IFERROR(VLOOKUP($B324,'Slutlig allokering kvv'!$B$2:$AC$462,MATCH(K$3,'Slutlig allokering kvv'!$B$1:$AJ$1,0),FALSE)/1,0)</f>
        <v>0</v>
      </c>
      <c r="L324">
        <f>IFERROR(VLOOKUP($B324,Kraftvärmeprod!$B$1:$AH$479,MATCH(L$2,Kraftvärmeprod!$B$1:$AG$1,0),FALSE)/1,0)-IFERROR(VLOOKUP($B324,'Slutlig allokering kvv'!$B$2:$AC$462,MATCH(L$3,'Slutlig allokering kvv'!$B$1:$AJ$1,0),FALSE)/1,0)</f>
        <v>0</v>
      </c>
      <c r="M324" s="40">
        <f>IFERROR(VLOOKUP($B324,Miljö!$B$1:$S$477,MATCH(M$2,Miljö!$B$1:$X$1,0),FALSE)/1,0)-IFERROR(VLOOKUP($B324,'Slutlig allokering kvv'!$B$2:$AC$462,MATCH(M$3,'Slutlig allokering kvv'!$B$1:$AJ$1,0),FALSE)/1,0)</f>
        <v>0</v>
      </c>
      <c r="N324">
        <f>IFERROR(VLOOKUP($B324,Kraftvärmeprod!$B$1:$AH$479,MATCH(N$2,Kraftvärmeprod!$B$1:$AG$1,0),FALSE)/1,0)-IFERROR(VLOOKUP($B324,'Slutlig allokering kvv'!$B$2:$AC$462,MATCH(N$3,'Slutlig allokering kvv'!$B$1:$AJ$1,0),FALSE)/1,0)</f>
        <v>0</v>
      </c>
      <c r="O324">
        <f>IFERROR(VLOOKUP($B324,Kraftvärmeprod!$B$1:$AH$479,MATCH(O$2,Kraftvärmeprod!$B$1:$AG$1,0),FALSE)/1,0)-IFERROR(VLOOKUP($B324,'Slutlig allokering kvv'!$B$2:$AC$462,MATCH(O$3,'Slutlig allokering kvv'!$B$1:$AJ$1,0),FALSE)/1,0)</f>
        <v>0</v>
      </c>
      <c r="P324">
        <f>IFERROR(VLOOKUP($B324,Kraftvärmeprod!$B$1:$AH$479,MATCH(P$2,Kraftvärmeprod!$B$1:$AG$1,0),FALSE)/1,0)-IFERROR(VLOOKUP($B324,'Slutlig allokering kvv'!$B$2:$AC$462,MATCH(P$3,'Slutlig allokering kvv'!$B$1:$AJ$1,0),FALSE)/1,0)</f>
        <v>0</v>
      </c>
      <c r="Q324">
        <f>IFERROR(VLOOKUP($B324,Kraftvärmeprod!$B$1:$AH$479,MATCH(Q$2,Kraftvärmeprod!$B$1:$AG$1,0),FALSE)/1,0)-IFERROR(VLOOKUP($B324,'Slutlig allokering kvv'!$B$2:$AC$462,MATCH(Q$3,'Slutlig allokering kvv'!$B$1:$AJ$1,0),FALSE)/1,0)</f>
        <v>0</v>
      </c>
      <c r="R324">
        <f>IFERROR(VLOOKUP($B324,Kraftvärmeprod!$B$1:$AH$479,MATCH(R$2,Kraftvärmeprod!$B$1:$AG$1,0),FALSE)/1,0)-IFERROR(VLOOKUP($B324,'Slutlig allokering kvv'!$B$2:$AC$462,MATCH(R$3,'Slutlig allokering kvv'!$B$1:$AJ$1,0),FALSE)/1,0)</f>
        <v>0</v>
      </c>
      <c r="S324">
        <f>IFERROR(VLOOKUP($B324,Kraftvärmeprod!$B$1:$AH$479,MATCH(S$2,Kraftvärmeprod!$B$1:$AG$1,0),FALSE)/1,0)-IFERROR(VLOOKUP($B324,'Slutlig allokering kvv'!$B$2:$AC$462,MATCH(S$3,'Slutlig allokering kvv'!$B$1:$AJ$1,0),FALSE)/1,0)</f>
        <v>0</v>
      </c>
      <c r="T324">
        <f>IFERROR(VLOOKUP($B324,Kraftvärmeprod!$B$1:$AH$479,MATCH(T$2,Kraftvärmeprod!$B$1:$AG$1,0),FALSE)/1,0)-IFERROR(VLOOKUP($B324,'Slutlig allokering kvv'!$B$2:$AC$462,MATCH(T$3,'Slutlig allokering kvv'!$B$1:$AJ$1,0),FALSE)/1,0)</f>
        <v>0</v>
      </c>
      <c r="U324">
        <f>IFERROR(VLOOKUP($B324,Kraftvärmeprod!$B$1:$AH$479,MATCH(U$2,Kraftvärmeprod!$B$1:$AG$1,0),FALSE)/1,0)-IFERROR(VLOOKUP($B324,'Slutlig allokering kvv'!$B$2:$AC$462,MATCH(U$3,'Slutlig allokering kvv'!$B$1:$AJ$1,0),FALSE)/1,0)</f>
        <v>0</v>
      </c>
      <c r="V324">
        <f>IFERROR(VLOOKUP($B324,Kraftvärmeprod!$B$1:$AH$479,MATCH(V$2,Kraftvärmeprod!$B$1:$AG$1,0),FALSE)/1,0)-IFERROR(VLOOKUP($B324,'Slutlig allokering kvv'!$B$2:$AC$462,MATCH(V$3,'Slutlig allokering kvv'!$B$1:$AJ$1,0),FALSE)/1,0)</f>
        <v>0</v>
      </c>
      <c r="W324">
        <f>IFERROR(VLOOKUP($B324,Kraftvärmeprod!$B$1:$AH$479,MATCH(W$2,Kraftvärmeprod!$B$1:$AG$1,0),FALSE)/1,0)-IFERROR(VLOOKUP($B324,'Slutlig allokering kvv'!$B$2:$AC$462,MATCH(W$3,'Slutlig allokering kvv'!$B$1:$AJ$1,0),FALSE)/1,0)</f>
        <v>0</v>
      </c>
      <c r="X324">
        <f>IFERROR(VLOOKUP($B324,Kraftvärmeprod!$B$1:$AH$479,MATCH(X$2,Kraftvärmeprod!$B$1:$AG$1,0),FALSE)/1,0)-IFERROR(VLOOKUP($B324,'Slutlig allokering kvv'!$B$2:$AC$462,MATCH(X$3,'Slutlig allokering kvv'!$B$1:$AJ$1,0),FALSE)/1,0)</f>
        <v>0</v>
      </c>
      <c r="Y324">
        <f>IFERROR(VLOOKUP($B324,Kraftvärmeprod!$B$1:$AH$479,MATCH(Y$2,Kraftvärmeprod!$B$1:$AG$1,0),FALSE)/1,0)-IFERROR(VLOOKUP($B324,'Slutlig allokering kvv'!$B$2:$AC$462,MATCH(Y$3,'Slutlig allokering kvv'!$B$1:$AJ$1,0),FALSE)/1,0)</f>
        <v>0</v>
      </c>
      <c r="Z324">
        <f>IFERROR(VLOOKUP($B324,Kraftvärmeprod!$B$1:$AH$479,MATCH(Z$2,Kraftvärmeprod!$B$1:$AG$1,0),FALSE)/1,0)-IFERROR(VLOOKUP($B324,'Slutlig allokering kvv'!$B$2:$AC$462,MATCH(Z$3,'Slutlig allokering kvv'!$B$1:$AJ$1,0),FALSE)/1,0)</f>
        <v>0</v>
      </c>
      <c r="AA324">
        <f>IFERROR(VLOOKUP($B324,Kraftvärmeprod!$B$1:$AH$479,MATCH(AA$2,Kraftvärmeprod!$B$1:$AG$1,0),FALSE)/1,0)-IFERROR(VLOOKUP($B324,'Slutlig allokering kvv'!$B$2:$AC$462,MATCH(AA$3,'Slutlig allokering kvv'!$B$1:$AJ$1,0),FALSE)/1,0)</f>
        <v>0</v>
      </c>
      <c r="AB324">
        <f>IFERROR(VLOOKUP($B324,Kraftvärmeprod!$B$1:$AH$479,MATCH(AB$2,Kraftvärmeprod!$B$1:$AG$1,0),FALSE)/1,0)-IFERROR(VLOOKUP($B324,'Slutlig allokering kvv'!$B$2:$AC$462,MATCH(AB$3,'Slutlig allokering kvv'!$B$1:$AJ$1,0),FALSE)/1,0)</f>
        <v>0</v>
      </c>
      <c r="AE324">
        <f t="shared" si="8"/>
        <v>0</v>
      </c>
      <c r="AG324">
        <f>IFERROR(VLOOKUP(B324,'Slutlig allokering kvv'!$B$2:$AJ$462,MATCH("Summa justerad allokerad tillförd energi (utan hjälpel och rökgaskondensering):",'Slutlig allokering kvv'!$B$1:$AK$1,0),FALSE)/1,"")</f>
        <v>0</v>
      </c>
      <c r="AI324" s="23" t="str">
        <f>IFERROR(1-VLOOKUP(B324,'Slutlig allokering kvv'!$B$2:$AJ$462,MATCH("Andel av bränsle i kvv som allokerats till värme, exklusive rökgaskondensering och hjälpel",'Slutlig allokering kvv'!$B$1:$AK$1,0),FALSE),"")</f>
        <v/>
      </c>
      <c r="AK324" s="23" t="str">
        <f t="shared" si="9"/>
        <v/>
      </c>
    </row>
    <row r="325" spans="1:37" x14ac:dyDescent="0.25">
      <c r="A325" s="2" t="s">
        <v>453</v>
      </c>
      <c r="B325" s="2" t="s">
        <v>456</v>
      </c>
      <c r="C325" s="2" t="str">
        <f>IFERROR(VLOOKUP($B325,Kraftvärmeprod!$B$1:$AH$479,MATCH(C$3,Kraftvärmeprod!$B$1:$AG$1,0),FALSE)/1,"")</f>
        <v/>
      </c>
      <c r="D325" s="2" t="str">
        <f>IFERROR(VLOOKUP($B325,Kraftvärmeprod!$B$1:$AH$479,MATCH(D$3,Kraftvärmeprod!$B$1:$AG$1,0),FALSE)/1,"")</f>
        <v/>
      </c>
      <c r="E325">
        <f>IFERROR(VLOOKUP($B325,Kraftvärmeprod!$B$1:$AH$479,MATCH(E$2,Kraftvärmeprod!$B$1:$AG$1,0),FALSE)/1,0)-IFERROR(VLOOKUP($B325,'Slutlig allokering kvv'!$B$2:$AC$462,MATCH(E$3,'Slutlig allokering kvv'!$B$1:$AJ$1,0),FALSE)/1,0)</f>
        <v>0</v>
      </c>
      <c r="F325">
        <f>IFERROR(VLOOKUP($B325,Kraftvärmeprod!$B$1:$AH$479,MATCH(F$2,Kraftvärmeprod!$B$1:$AG$1,0),FALSE)/1,0)-IFERROR(VLOOKUP($B325,'Slutlig allokering kvv'!$B$2:$AC$462,MATCH(F$3,'Slutlig allokering kvv'!$B$1:$AJ$1,0),FALSE)/1,0)</f>
        <v>0</v>
      </c>
      <c r="G325">
        <f>IFERROR(VLOOKUP($B325,Kraftvärmeprod!$B$1:$AH$479,MATCH(G$2,Kraftvärmeprod!$B$1:$AG$1,0),FALSE)/1,0)-IFERROR(VLOOKUP($B325,'Slutlig allokering kvv'!$B$2:$AC$462,MATCH(G$3,'Slutlig allokering kvv'!$B$1:$AJ$1,0),FALSE)/1,0)</f>
        <v>0</v>
      </c>
      <c r="H325">
        <f>IFERROR(VLOOKUP($B325,Kraftvärmeprod!$B$1:$AH$479,MATCH(H$2,Kraftvärmeprod!$B$1:$AG$1,0),FALSE)/1,0)-IFERROR(VLOOKUP($B325,'Slutlig allokering kvv'!$B$2:$AC$462,MATCH(H$3,'Slutlig allokering kvv'!$B$1:$AJ$1,0),FALSE)/1,0)</f>
        <v>0</v>
      </c>
      <c r="I325">
        <f>IFERROR(VLOOKUP($B325,Kraftvärmeprod!$B$1:$AH$479,MATCH(I$2,Kraftvärmeprod!$B$1:$AG$1,0),FALSE)/1,0)-IFERROR(VLOOKUP($B325,'Slutlig allokering kvv'!$B$2:$AC$462,MATCH(I$3,'Slutlig allokering kvv'!$B$1:$AJ$1,0),FALSE)/1,0)</f>
        <v>0</v>
      </c>
      <c r="J325">
        <f>IFERROR(VLOOKUP($B325,Kraftvärmeprod!$B$1:$AH$479,MATCH(J$2,Kraftvärmeprod!$B$1:$AG$1,0),FALSE)/1,0)-IFERROR(VLOOKUP($B325,'Slutlig allokering kvv'!$B$2:$AC$462,MATCH(J$3,'Slutlig allokering kvv'!$B$1:$AJ$1,0),FALSE)/1,0)</f>
        <v>0</v>
      </c>
      <c r="K325">
        <f>IFERROR(VLOOKUP($B325,Kraftvärmeprod!$B$1:$AH$479,MATCH(K$2,Kraftvärmeprod!$B$1:$AG$1,0),FALSE)/1,0)-IFERROR(VLOOKUP($B325,'Slutlig allokering kvv'!$B$2:$AC$462,MATCH(K$3,'Slutlig allokering kvv'!$B$1:$AJ$1,0),FALSE)/1,0)</f>
        <v>0</v>
      </c>
      <c r="L325">
        <f>IFERROR(VLOOKUP($B325,Kraftvärmeprod!$B$1:$AH$479,MATCH(L$2,Kraftvärmeprod!$B$1:$AG$1,0),FALSE)/1,0)-IFERROR(VLOOKUP($B325,'Slutlig allokering kvv'!$B$2:$AC$462,MATCH(L$3,'Slutlig allokering kvv'!$B$1:$AJ$1,0),FALSE)/1,0)</f>
        <v>0</v>
      </c>
      <c r="M325" s="40">
        <f>IFERROR(VLOOKUP($B325,Miljö!$B$1:$S$477,MATCH(M$2,Miljö!$B$1:$X$1,0),FALSE)/1,0)-IFERROR(VLOOKUP($B325,'Slutlig allokering kvv'!$B$2:$AC$462,MATCH(M$3,'Slutlig allokering kvv'!$B$1:$AJ$1,0),FALSE)/1,0)</f>
        <v>0</v>
      </c>
      <c r="N325">
        <f>IFERROR(VLOOKUP($B325,Kraftvärmeprod!$B$1:$AH$479,MATCH(N$2,Kraftvärmeprod!$B$1:$AG$1,0),FALSE)/1,0)-IFERROR(VLOOKUP($B325,'Slutlig allokering kvv'!$B$2:$AC$462,MATCH(N$3,'Slutlig allokering kvv'!$B$1:$AJ$1,0),FALSE)/1,0)</f>
        <v>0</v>
      </c>
      <c r="O325">
        <f>IFERROR(VLOOKUP($B325,Kraftvärmeprod!$B$1:$AH$479,MATCH(O$2,Kraftvärmeprod!$B$1:$AG$1,0),FALSE)/1,0)-IFERROR(VLOOKUP($B325,'Slutlig allokering kvv'!$B$2:$AC$462,MATCH(O$3,'Slutlig allokering kvv'!$B$1:$AJ$1,0),FALSE)/1,0)</f>
        <v>0</v>
      </c>
      <c r="P325">
        <f>IFERROR(VLOOKUP($B325,Kraftvärmeprod!$B$1:$AH$479,MATCH(P$2,Kraftvärmeprod!$B$1:$AG$1,0),FALSE)/1,0)-IFERROR(VLOOKUP($B325,'Slutlig allokering kvv'!$B$2:$AC$462,MATCH(P$3,'Slutlig allokering kvv'!$B$1:$AJ$1,0),FALSE)/1,0)</f>
        <v>0</v>
      </c>
      <c r="Q325">
        <f>IFERROR(VLOOKUP($B325,Kraftvärmeprod!$B$1:$AH$479,MATCH(Q$2,Kraftvärmeprod!$B$1:$AG$1,0),FALSE)/1,0)-IFERROR(VLOOKUP($B325,'Slutlig allokering kvv'!$B$2:$AC$462,MATCH(Q$3,'Slutlig allokering kvv'!$B$1:$AJ$1,0),FALSE)/1,0)</f>
        <v>0</v>
      </c>
      <c r="R325">
        <f>IFERROR(VLOOKUP($B325,Kraftvärmeprod!$B$1:$AH$479,MATCH(R$2,Kraftvärmeprod!$B$1:$AG$1,0),FALSE)/1,0)-IFERROR(VLOOKUP($B325,'Slutlig allokering kvv'!$B$2:$AC$462,MATCH(R$3,'Slutlig allokering kvv'!$B$1:$AJ$1,0),FALSE)/1,0)</f>
        <v>0</v>
      </c>
      <c r="S325">
        <f>IFERROR(VLOOKUP($B325,Kraftvärmeprod!$B$1:$AH$479,MATCH(S$2,Kraftvärmeprod!$B$1:$AG$1,0),FALSE)/1,0)-IFERROR(VLOOKUP($B325,'Slutlig allokering kvv'!$B$2:$AC$462,MATCH(S$3,'Slutlig allokering kvv'!$B$1:$AJ$1,0),FALSE)/1,0)</f>
        <v>0</v>
      </c>
      <c r="T325">
        <f>IFERROR(VLOOKUP($B325,Kraftvärmeprod!$B$1:$AH$479,MATCH(T$2,Kraftvärmeprod!$B$1:$AG$1,0),FALSE)/1,0)-IFERROR(VLOOKUP($B325,'Slutlig allokering kvv'!$B$2:$AC$462,MATCH(T$3,'Slutlig allokering kvv'!$B$1:$AJ$1,0),FALSE)/1,0)</f>
        <v>0</v>
      </c>
      <c r="U325">
        <f>IFERROR(VLOOKUP($B325,Kraftvärmeprod!$B$1:$AH$479,MATCH(U$2,Kraftvärmeprod!$B$1:$AG$1,0),FALSE)/1,0)-IFERROR(VLOOKUP($B325,'Slutlig allokering kvv'!$B$2:$AC$462,MATCH(U$3,'Slutlig allokering kvv'!$B$1:$AJ$1,0),FALSE)/1,0)</f>
        <v>0</v>
      </c>
      <c r="V325">
        <f>IFERROR(VLOOKUP($B325,Kraftvärmeprod!$B$1:$AH$479,MATCH(V$2,Kraftvärmeprod!$B$1:$AG$1,0),FALSE)/1,0)-IFERROR(VLOOKUP($B325,'Slutlig allokering kvv'!$B$2:$AC$462,MATCH(V$3,'Slutlig allokering kvv'!$B$1:$AJ$1,0),FALSE)/1,0)</f>
        <v>0</v>
      </c>
      <c r="W325">
        <f>IFERROR(VLOOKUP($B325,Kraftvärmeprod!$B$1:$AH$479,MATCH(W$2,Kraftvärmeprod!$B$1:$AG$1,0),FALSE)/1,0)-IFERROR(VLOOKUP($B325,'Slutlig allokering kvv'!$B$2:$AC$462,MATCH(W$3,'Slutlig allokering kvv'!$B$1:$AJ$1,0),FALSE)/1,0)</f>
        <v>0</v>
      </c>
      <c r="X325">
        <f>IFERROR(VLOOKUP($B325,Kraftvärmeprod!$B$1:$AH$479,MATCH(X$2,Kraftvärmeprod!$B$1:$AG$1,0),FALSE)/1,0)-IFERROR(VLOOKUP($B325,'Slutlig allokering kvv'!$B$2:$AC$462,MATCH(X$3,'Slutlig allokering kvv'!$B$1:$AJ$1,0),FALSE)/1,0)</f>
        <v>0</v>
      </c>
      <c r="Y325">
        <f>IFERROR(VLOOKUP($B325,Kraftvärmeprod!$B$1:$AH$479,MATCH(Y$2,Kraftvärmeprod!$B$1:$AG$1,0),FALSE)/1,0)-IFERROR(VLOOKUP($B325,'Slutlig allokering kvv'!$B$2:$AC$462,MATCH(Y$3,'Slutlig allokering kvv'!$B$1:$AJ$1,0),FALSE)/1,0)</f>
        <v>0</v>
      </c>
      <c r="Z325">
        <f>IFERROR(VLOOKUP($B325,Kraftvärmeprod!$B$1:$AH$479,MATCH(Z$2,Kraftvärmeprod!$B$1:$AG$1,0),FALSE)/1,0)-IFERROR(VLOOKUP($B325,'Slutlig allokering kvv'!$B$2:$AC$462,MATCH(Z$3,'Slutlig allokering kvv'!$B$1:$AJ$1,0),FALSE)/1,0)</f>
        <v>0</v>
      </c>
      <c r="AA325">
        <f>IFERROR(VLOOKUP($B325,Kraftvärmeprod!$B$1:$AH$479,MATCH(AA$2,Kraftvärmeprod!$B$1:$AG$1,0),FALSE)/1,0)-IFERROR(VLOOKUP($B325,'Slutlig allokering kvv'!$B$2:$AC$462,MATCH(AA$3,'Slutlig allokering kvv'!$B$1:$AJ$1,0),FALSE)/1,0)</f>
        <v>0</v>
      </c>
      <c r="AB325">
        <f>IFERROR(VLOOKUP($B325,Kraftvärmeprod!$B$1:$AH$479,MATCH(AB$2,Kraftvärmeprod!$B$1:$AG$1,0),FALSE)/1,0)-IFERROR(VLOOKUP($B325,'Slutlig allokering kvv'!$B$2:$AC$462,MATCH(AB$3,'Slutlig allokering kvv'!$B$1:$AJ$1,0),FALSE)/1,0)</f>
        <v>0</v>
      </c>
      <c r="AE325">
        <f t="shared" si="8"/>
        <v>0</v>
      </c>
      <c r="AG325">
        <f>IFERROR(VLOOKUP(B325,'Slutlig allokering kvv'!$B$2:$AJ$462,MATCH("Summa justerad allokerad tillförd energi (utan hjälpel och rökgaskondensering):",'Slutlig allokering kvv'!$B$1:$AK$1,0),FALSE)/1,"")</f>
        <v>0</v>
      </c>
      <c r="AI325" s="23" t="str">
        <f>IFERROR(1-VLOOKUP(B325,'Slutlig allokering kvv'!$B$2:$AJ$462,MATCH("Andel av bränsle i kvv som allokerats till värme, exklusive rökgaskondensering och hjälpel",'Slutlig allokering kvv'!$B$1:$AK$1,0),FALSE),"")</f>
        <v/>
      </c>
      <c r="AK325" s="23" t="str">
        <f t="shared" si="9"/>
        <v/>
      </c>
    </row>
    <row r="326" spans="1:37" x14ac:dyDescent="0.25">
      <c r="A326" s="2" t="s">
        <v>457</v>
      </c>
      <c r="B326" s="2" t="s">
        <v>458</v>
      </c>
      <c r="C326" s="2" t="str">
        <f>IFERROR(VLOOKUP($B326,Kraftvärmeprod!$B$1:$AH$479,MATCH(C$3,Kraftvärmeprod!$B$1:$AG$1,0),FALSE)/1,"")</f>
        <v/>
      </c>
      <c r="D326" s="2" t="str">
        <f>IFERROR(VLOOKUP($B326,Kraftvärmeprod!$B$1:$AH$479,MATCH(D$3,Kraftvärmeprod!$B$1:$AG$1,0),FALSE)/1,"")</f>
        <v/>
      </c>
      <c r="E326">
        <f>IFERROR(VLOOKUP($B326,Kraftvärmeprod!$B$1:$AH$479,MATCH(E$2,Kraftvärmeprod!$B$1:$AG$1,0),FALSE)/1,0)-IFERROR(VLOOKUP($B326,'Slutlig allokering kvv'!$B$2:$AC$462,MATCH(E$3,'Slutlig allokering kvv'!$B$1:$AJ$1,0),FALSE)/1,0)</f>
        <v>0</v>
      </c>
      <c r="F326">
        <f>IFERROR(VLOOKUP($B326,Kraftvärmeprod!$B$1:$AH$479,MATCH(F$2,Kraftvärmeprod!$B$1:$AG$1,0),FALSE)/1,0)-IFERROR(VLOOKUP($B326,'Slutlig allokering kvv'!$B$2:$AC$462,MATCH(F$3,'Slutlig allokering kvv'!$B$1:$AJ$1,0),FALSE)/1,0)</f>
        <v>0</v>
      </c>
      <c r="G326">
        <f>IFERROR(VLOOKUP($B326,Kraftvärmeprod!$B$1:$AH$479,MATCH(G$2,Kraftvärmeprod!$B$1:$AG$1,0),FALSE)/1,0)-IFERROR(VLOOKUP($B326,'Slutlig allokering kvv'!$B$2:$AC$462,MATCH(G$3,'Slutlig allokering kvv'!$B$1:$AJ$1,0),FALSE)/1,0)</f>
        <v>0</v>
      </c>
      <c r="H326">
        <f>IFERROR(VLOOKUP($B326,Kraftvärmeprod!$B$1:$AH$479,MATCH(H$2,Kraftvärmeprod!$B$1:$AG$1,0),FALSE)/1,0)-IFERROR(VLOOKUP($B326,'Slutlig allokering kvv'!$B$2:$AC$462,MATCH(H$3,'Slutlig allokering kvv'!$B$1:$AJ$1,0),FALSE)/1,0)</f>
        <v>0</v>
      </c>
      <c r="I326">
        <f>IFERROR(VLOOKUP($B326,Kraftvärmeprod!$B$1:$AH$479,MATCH(I$2,Kraftvärmeprod!$B$1:$AG$1,0),FALSE)/1,0)-IFERROR(VLOOKUP($B326,'Slutlig allokering kvv'!$B$2:$AC$462,MATCH(I$3,'Slutlig allokering kvv'!$B$1:$AJ$1,0),FALSE)/1,0)</f>
        <v>0</v>
      </c>
      <c r="J326">
        <f>IFERROR(VLOOKUP($B326,Kraftvärmeprod!$B$1:$AH$479,MATCH(J$2,Kraftvärmeprod!$B$1:$AG$1,0),FALSE)/1,0)-IFERROR(VLOOKUP($B326,'Slutlig allokering kvv'!$B$2:$AC$462,MATCH(J$3,'Slutlig allokering kvv'!$B$1:$AJ$1,0),FALSE)/1,0)</f>
        <v>0</v>
      </c>
      <c r="K326">
        <f>IFERROR(VLOOKUP($B326,Kraftvärmeprod!$B$1:$AH$479,MATCH(K$2,Kraftvärmeprod!$B$1:$AG$1,0),FALSE)/1,0)-IFERROR(VLOOKUP($B326,'Slutlig allokering kvv'!$B$2:$AC$462,MATCH(K$3,'Slutlig allokering kvv'!$B$1:$AJ$1,0),FALSE)/1,0)</f>
        <v>0</v>
      </c>
      <c r="L326">
        <f>IFERROR(VLOOKUP($B326,Kraftvärmeprod!$B$1:$AH$479,MATCH(L$2,Kraftvärmeprod!$B$1:$AG$1,0),FALSE)/1,0)-IFERROR(VLOOKUP($B326,'Slutlig allokering kvv'!$B$2:$AC$462,MATCH(L$3,'Slutlig allokering kvv'!$B$1:$AJ$1,0),FALSE)/1,0)</f>
        <v>0</v>
      </c>
      <c r="M326" s="40">
        <f>IFERROR(VLOOKUP($B326,Miljö!$B$1:$S$477,MATCH(M$2,Miljö!$B$1:$X$1,0),FALSE)/1,0)-IFERROR(VLOOKUP($B326,'Slutlig allokering kvv'!$B$2:$AC$462,MATCH(M$3,'Slutlig allokering kvv'!$B$1:$AJ$1,0),FALSE)/1,0)</f>
        <v>0</v>
      </c>
      <c r="N326">
        <f>IFERROR(VLOOKUP($B326,Kraftvärmeprod!$B$1:$AH$479,MATCH(N$2,Kraftvärmeprod!$B$1:$AG$1,0),FALSE)/1,0)-IFERROR(VLOOKUP($B326,'Slutlig allokering kvv'!$B$2:$AC$462,MATCH(N$3,'Slutlig allokering kvv'!$B$1:$AJ$1,0),FALSE)/1,0)</f>
        <v>0</v>
      </c>
      <c r="O326">
        <f>IFERROR(VLOOKUP($B326,Kraftvärmeprod!$B$1:$AH$479,MATCH(O$2,Kraftvärmeprod!$B$1:$AG$1,0),FALSE)/1,0)-IFERROR(VLOOKUP($B326,'Slutlig allokering kvv'!$B$2:$AC$462,MATCH(O$3,'Slutlig allokering kvv'!$B$1:$AJ$1,0),FALSE)/1,0)</f>
        <v>0</v>
      </c>
      <c r="P326">
        <f>IFERROR(VLOOKUP($B326,Kraftvärmeprod!$B$1:$AH$479,MATCH(P$2,Kraftvärmeprod!$B$1:$AG$1,0),FALSE)/1,0)-IFERROR(VLOOKUP($B326,'Slutlig allokering kvv'!$B$2:$AC$462,MATCH(P$3,'Slutlig allokering kvv'!$B$1:$AJ$1,0),FALSE)/1,0)</f>
        <v>0</v>
      </c>
      <c r="Q326">
        <f>IFERROR(VLOOKUP($B326,Kraftvärmeprod!$B$1:$AH$479,MATCH(Q$2,Kraftvärmeprod!$B$1:$AG$1,0),FALSE)/1,0)-IFERROR(VLOOKUP($B326,'Slutlig allokering kvv'!$B$2:$AC$462,MATCH(Q$3,'Slutlig allokering kvv'!$B$1:$AJ$1,0),FALSE)/1,0)</f>
        <v>0</v>
      </c>
      <c r="R326">
        <f>IFERROR(VLOOKUP($B326,Kraftvärmeprod!$B$1:$AH$479,MATCH(R$2,Kraftvärmeprod!$B$1:$AG$1,0),FALSE)/1,0)-IFERROR(VLOOKUP($B326,'Slutlig allokering kvv'!$B$2:$AC$462,MATCH(R$3,'Slutlig allokering kvv'!$B$1:$AJ$1,0),FALSE)/1,0)</f>
        <v>0</v>
      </c>
      <c r="S326">
        <f>IFERROR(VLOOKUP($B326,Kraftvärmeprod!$B$1:$AH$479,MATCH(S$2,Kraftvärmeprod!$B$1:$AG$1,0),FALSE)/1,0)-IFERROR(VLOOKUP($B326,'Slutlig allokering kvv'!$B$2:$AC$462,MATCH(S$3,'Slutlig allokering kvv'!$B$1:$AJ$1,0),FALSE)/1,0)</f>
        <v>0</v>
      </c>
      <c r="T326">
        <f>IFERROR(VLOOKUP($B326,Kraftvärmeprod!$B$1:$AH$479,MATCH(T$2,Kraftvärmeprod!$B$1:$AG$1,0),FALSE)/1,0)-IFERROR(VLOOKUP($B326,'Slutlig allokering kvv'!$B$2:$AC$462,MATCH(T$3,'Slutlig allokering kvv'!$B$1:$AJ$1,0),FALSE)/1,0)</f>
        <v>0</v>
      </c>
      <c r="U326">
        <f>IFERROR(VLOOKUP($B326,Kraftvärmeprod!$B$1:$AH$479,MATCH(U$2,Kraftvärmeprod!$B$1:$AG$1,0),FALSE)/1,0)-IFERROR(VLOOKUP($B326,'Slutlig allokering kvv'!$B$2:$AC$462,MATCH(U$3,'Slutlig allokering kvv'!$B$1:$AJ$1,0),FALSE)/1,0)</f>
        <v>0</v>
      </c>
      <c r="V326">
        <f>IFERROR(VLOOKUP($B326,Kraftvärmeprod!$B$1:$AH$479,MATCH(V$2,Kraftvärmeprod!$B$1:$AG$1,0),FALSE)/1,0)-IFERROR(VLOOKUP($B326,'Slutlig allokering kvv'!$B$2:$AC$462,MATCH(V$3,'Slutlig allokering kvv'!$B$1:$AJ$1,0),FALSE)/1,0)</f>
        <v>0</v>
      </c>
      <c r="W326">
        <f>IFERROR(VLOOKUP($B326,Kraftvärmeprod!$B$1:$AH$479,MATCH(W$2,Kraftvärmeprod!$B$1:$AG$1,0),FALSE)/1,0)-IFERROR(VLOOKUP($B326,'Slutlig allokering kvv'!$B$2:$AC$462,MATCH(W$3,'Slutlig allokering kvv'!$B$1:$AJ$1,0),FALSE)/1,0)</f>
        <v>0</v>
      </c>
      <c r="X326">
        <f>IFERROR(VLOOKUP($B326,Kraftvärmeprod!$B$1:$AH$479,MATCH(X$2,Kraftvärmeprod!$B$1:$AG$1,0),FALSE)/1,0)-IFERROR(VLOOKUP($B326,'Slutlig allokering kvv'!$B$2:$AC$462,MATCH(X$3,'Slutlig allokering kvv'!$B$1:$AJ$1,0),FALSE)/1,0)</f>
        <v>0</v>
      </c>
      <c r="Y326">
        <f>IFERROR(VLOOKUP($B326,Kraftvärmeprod!$B$1:$AH$479,MATCH(Y$2,Kraftvärmeprod!$B$1:$AG$1,0),FALSE)/1,0)-IFERROR(VLOOKUP($B326,'Slutlig allokering kvv'!$B$2:$AC$462,MATCH(Y$3,'Slutlig allokering kvv'!$B$1:$AJ$1,0),FALSE)/1,0)</f>
        <v>0</v>
      </c>
      <c r="Z326">
        <f>IFERROR(VLOOKUP($B326,Kraftvärmeprod!$B$1:$AH$479,MATCH(Z$2,Kraftvärmeprod!$B$1:$AG$1,0),FALSE)/1,0)-IFERROR(VLOOKUP($B326,'Slutlig allokering kvv'!$B$2:$AC$462,MATCH(Z$3,'Slutlig allokering kvv'!$B$1:$AJ$1,0),FALSE)/1,0)</f>
        <v>0</v>
      </c>
      <c r="AA326">
        <f>IFERROR(VLOOKUP($B326,Kraftvärmeprod!$B$1:$AH$479,MATCH(AA$2,Kraftvärmeprod!$B$1:$AG$1,0),FALSE)/1,0)-IFERROR(VLOOKUP($B326,'Slutlig allokering kvv'!$B$2:$AC$462,MATCH(AA$3,'Slutlig allokering kvv'!$B$1:$AJ$1,0),FALSE)/1,0)</f>
        <v>0</v>
      </c>
      <c r="AB326">
        <f>IFERROR(VLOOKUP($B326,Kraftvärmeprod!$B$1:$AH$479,MATCH(AB$2,Kraftvärmeprod!$B$1:$AG$1,0),FALSE)/1,0)-IFERROR(VLOOKUP($B326,'Slutlig allokering kvv'!$B$2:$AC$462,MATCH(AB$3,'Slutlig allokering kvv'!$B$1:$AJ$1,0),FALSE)/1,0)</f>
        <v>0</v>
      </c>
      <c r="AE326">
        <f t="shared" ref="AE326:AE389" si="10">SUM(E326:AB326)-M326</f>
        <v>0</v>
      </c>
      <c r="AG326">
        <f>IFERROR(VLOOKUP(B326,'Slutlig allokering kvv'!$B$2:$AJ$462,MATCH("Summa justerad allokerad tillförd energi (utan hjälpel och rökgaskondensering):",'Slutlig allokering kvv'!$B$1:$AK$1,0),FALSE)/1,"")</f>
        <v>0</v>
      </c>
      <c r="AI326" s="23" t="str">
        <f>IFERROR(1-VLOOKUP(B326,'Slutlig allokering kvv'!$B$2:$AJ$462,MATCH("Andel av bränsle i kvv som allokerats till värme, exklusive rökgaskondensering och hjälpel",'Slutlig allokering kvv'!$B$1:$AK$1,0),FALSE),"")</f>
        <v/>
      </c>
      <c r="AK326" s="23" t="str">
        <f t="shared" ref="AK326:AK389" si="11">IFERROR(AE326/(AE326+AG326),"")</f>
        <v/>
      </c>
    </row>
    <row r="327" spans="1:37" x14ac:dyDescent="0.25">
      <c r="A327" s="2" t="s">
        <v>457</v>
      </c>
      <c r="B327" s="2" t="s">
        <v>459</v>
      </c>
      <c r="C327" s="2" t="str">
        <f>IFERROR(VLOOKUP($B327,Kraftvärmeprod!$B$1:$AH$479,MATCH(C$3,Kraftvärmeprod!$B$1:$AG$1,0),FALSE)/1,"")</f>
        <v/>
      </c>
      <c r="D327" s="2" t="str">
        <f>IFERROR(VLOOKUP($B327,Kraftvärmeprod!$B$1:$AH$479,MATCH(D$3,Kraftvärmeprod!$B$1:$AG$1,0),FALSE)/1,"")</f>
        <v/>
      </c>
      <c r="E327">
        <f>IFERROR(VLOOKUP($B327,Kraftvärmeprod!$B$1:$AH$479,MATCH(E$2,Kraftvärmeprod!$B$1:$AG$1,0),FALSE)/1,0)-IFERROR(VLOOKUP($B327,'Slutlig allokering kvv'!$B$2:$AC$462,MATCH(E$3,'Slutlig allokering kvv'!$B$1:$AJ$1,0),FALSE)/1,0)</f>
        <v>0</v>
      </c>
      <c r="F327">
        <f>IFERROR(VLOOKUP($B327,Kraftvärmeprod!$B$1:$AH$479,MATCH(F$2,Kraftvärmeprod!$B$1:$AG$1,0),FALSE)/1,0)-IFERROR(VLOOKUP($B327,'Slutlig allokering kvv'!$B$2:$AC$462,MATCH(F$3,'Slutlig allokering kvv'!$B$1:$AJ$1,0),FALSE)/1,0)</f>
        <v>0</v>
      </c>
      <c r="G327">
        <f>IFERROR(VLOOKUP($B327,Kraftvärmeprod!$B$1:$AH$479,MATCH(G$2,Kraftvärmeprod!$B$1:$AG$1,0),FALSE)/1,0)-IFERROR(VLOOKUP($B327,'Slutlig allokering kvv'!$B$2:$AC$462,MATCH(G$3,'Slutlig allokering kvv'!$B$1:$AJ$1,0),FALSE)/1,0)</f>
        <v>0</v>
      </c>
      <c r="H327">
        <f>IFERROR(VLOOKUP($B327,Kraftvärmeprod!$B$1:$AH$479,MATCH(H$2,Kraftvärmeprod!$B$1:$AG$1,0),FALSE)/1,0)-IFERROR(VLOOKUP($B327,'Slutlig allokering kvv'!$B$2:$AC$462,MATCH(H$3,'Slutlig allokering kvv'!$B$1:$AJ$1,0),FALSE)/1,0)</f>
        <v>0</v>
      </c>
      <c r="I327">
        <f>IFERROR(VLOOKUP($B327,Kraftvärmeprod!$B$1:$AH$479,MATCH(I$2,Kraftvärmeprod!$B$1:$AG$1,0),FALSE)/1,0)-IFERROR(VLOOKUP($B327,'Slutlig allokering kvv'!$B$2:$AC$462,MATCH(I$3,'Slutlig allokering kvv'!$B$1:$AJ$1,0),FALSE)/1,0)</f>
        <v>0</v>
      </c>
      <c r="J327">
        <f>IFERROR(VLOOKUP($B327,Kraftvärmeprod!$B$1:$AH$479,MATCH(J$2,Kraftvärmeprod!$B$1:$AG$1,0),FALSE)/1,0)-IFERROR(VLOOKUP($B327,'Slutlig allokering kvv'!$B$2:$AC$462,MATCH(J$3,'Slutlig allokering kvv'!$B$1:$AJ$1,0),FALSE)/1,0)</f>
        <v>0</v>
      </c>
      <c r="K327">
        <f>IFERROR(VLOOKUP($B327,Kraftvärmeprod!$B$1:$AH$479,MATCH(K$2,Kraftvärmeprod!$B$1:$AG$1,0),FALSE)/1,0)-IFERROR(VLOOKUP($B327,'Slutlig allokering kvv'!$B$2:$AC$462,MATCH(K$3,'Slutlig allokering kvv'!$B$1:$AJ$1,0),FALSE)/1,0)</f>
        <v>0</v>
      </c>
      <c r="L327">
        <f>IFERROR(VLOOKUP($B327,Kraftvärmeprod!$B$1:$AH$479,MATCH(L$2,Kraftvärmeprod!$B$1:$AG$1,0),FALSE)/1,0)-IFERROR(VLOOKUP($B327,'Slutlig allokering kvv'!$B$2:$AC$462,MATCH(L$3,'Slutlig allokering kvv'!$B$1:$AJ$1,0),FALSE)/1,0)</f>
        <v>0</v>
      </c>
      <c r="M327" s="40">
        <f>IFERROR(VLOOKUP($B327,Miljö!$B$1:$S$477,MATCH(M$2,Miljö!$B$1:$X$1,0),FALSE)/1,0)-IFERROR(VLOOKUP($B327,'Slutlig allokering kvv'!$B$2:$AC$462,MATCH(M$3,'Slutlig allokering kvv'!$B$1:$AJ$1,0),FALSE)/1,0)</f>
        <v>0</v>
      </c>
      <c r="N327">
        <f>IFERROR(VLOOKUP($B327,Kraftvärmeprod!$B$1:$AH$479,MATCH(N$2,Kraftvärmeprod!$B$1:$AG$1,0),FALSE)/1,0)-IFERROR(VLOOKUP($B327,'Slutlig allokering kvv'!$B$2:$AC$462,MATCH(N$3,'Slutlig allokering kvv'!$B$1:$AJ$1,0),FALSE)/1,0)</f>
        <v>0</v>
      </c>
      <c r="O327">
        <f>IFERROR(VLOOKUP($B327,Kraftvärmeprod!$B$1:$AH$479,MATCH(O$2,Kraftvärmeprod!$B$1:$AG$1,0),FALSE)/1,0)-IFERROR(VLOOKUP($B327,'Slutlig allokering kvv'!$B$2:$AC$462,MATCH(O$3,'Slutlig allokering kvv'!$B$1:$AJ$1,0),FALSE)/1,0)</f>
        <v>0</v>
      </c>
      <c r="P327">
        <f>IFERROR(VLOOKUP($B327,Kraftvärmeprod!$B$1:$AH$479,MATCH(P$2,Kraftvärmeprod!$B$1:$AG$1,0),FALSE)/1,0)-IFERROR(VLOOKUP($B327,'Slutlig allokering kvv'!$B$2:$AC$462,MATCH(P$3,'Slutlig allokering kvv'!$B$1:$AJ$1,0),FALSE)/1,0)</f>
        <v>0</v>
      </c>
      <c r="Q327">
        <f>IFERROR(VLOOKUP($B327,Kraftvärmeprod!$B$1:$AH$479,MATCH(Q$2,Kraftvärmeprod!$B$1:$AG$1,0),FALSE)/1,0)-IFERROR(VLOOKUP($B327,'Slutlig allokering kvv'!$B$2:$AC$462,MATCH(Q$3,'Slutlig allokering kvv'!$B$1:$AJ$1,0),FALSE)/1,0)</f>
        <v>0</v>
      </c>
      <c r="R327">
        <f>IFERROR(VLOOKUP($B327,Kraftvärmeprod!$B$1:$AH$479,MATCH(R$2,Kraftvärmeprod!$B$1:$AG$1,0),FALSE)/1,0)-IFERROR(VLOOKUP($B327,'Slutlig allokering kvv'!$B$2:$AC$462,MATCH(R$3,'Slutlig allokering kvv'!$B$1:$AJ$1,0),FALSE)/1,0)</f>
        <v>0</v>
      </c>
      <c r="S327">
        <f>IFERROR(VLOOKUP($B327,Kraftvärmeprod!$B$1:$AH$479,MATCH(S$2,Kraftvärmeprod!$B$1:$AG$1,0),FALSE)/1,0)-IFERROR(VLOOKUP($B327,'Slutlig allokering kvv'!$B$2:$AC$462,MATCH(S$3,'Slutlig allokering kvv'!$B$1:$AJ$1,0),FALSE)/1,0)</f>
        <v>0</v>
      </c>
      <c r="T327">
        <f>IFERROR(VLOOKUP($B327,Kraftvärmeprod!$B$1:$AH$479,MATCH(T$2,Kraftvärmeprod!$B$1:$AG$1,0),FALSE)/1,0)-IFERROR(VLOOKUP($B327,'Slutlig allokering kvv'!$B$2:$AC$462,MATCH(T$3,'Slutlig allokering kvv'!$B$1:$AJ$1,0),FALSE)/1,0)</f>
        <v>0</v>
      </c>
      <c r="U327">
        <f>IFERROR(VLOOKUP($B327,Kraftvärmeprod!$B$1:$AH$479,MATCH(U$2,Kraftvärmeprod!$B$1:$AG$1,0),FALSE)/1,0)-IFERROR(VLOOKUP($B327,'Slutlig allokering kvv'!$B$2:$AC$462,MATCH(U$3,'Slutlig allokering kvv'!$B$1:$AJ$1,0),FALSE)/1,0)</f>
        <v>0</v>
      </c>
      <c r="V327">
        <f>IFERROR(VLOOKUP($B327,Kraftvärmeprod!$B$1:$AH$479,MATCH(V$2,Kraftvärmeprod!$B$1:$AG$1,0),FALSE)/1,0)-IFERROR(VLOOKUP($B327,'Slutlig allokering kvv'!$B$2:$AC$462,MATCH(V$3,'Slutlig allokering kvv'!$B$1:$AJ$1,0),FALSE)/1,0)</f>
        <v>0</v>
      </c>
      <c r="W327">
        <f>IFERROR(VLOOKUP($B327,Kraftvärmeprod!$B$1:$AH$479,MATCH(W$2,Kraftvärmeprod!$B$1:$AG$1,0),FALSE)/1,0)-IFERROR(VLOOKUP($B327,'Slutlig allokering kvv'!$B$2:$AC$462,MATCH(W$3,'Slutlig allokering kvv'!$B$1:$AJ$1,0),FALSE)/1,0)</f>
        <v>0</v>
      </c>
      <c r="X327">
        <f>IFERROR(VLOOKUP($B327,Kraftvärmeprod!$B$1:$AH$479,MATCH(X$2,Kraftvärmeprod!$B$1:$AG$1,0),FALSE)/1,0)-IFERROR(VLOOKUP($B327,'Slutlig allokering kvv'!$B$2:$AC$462,MATCH(X$3,'Slutlig allokering kvv'!$B$1:$AJ$1,0),FALSE)/1,0)</f>
        <v>0</v>
      </c>
      <c r="Y327">
        <f>IFERROR(VLOOKUP($B327,Kraftvärmeprod!$B$1:$AH$479,MATCH(Y$2,Kraftvärmeprod!$B$1:$AG$1,0),FALSE)/1,0)-IFERROR(VLOOKUP($B327,'Slutlig allokering kvv'!$B$2:$AC$462,MATCH(Y$3,'Slutlig allokering kvv'!$B$1:$AJ$1,0),FALSE)/1,0)</f>
        <v>0</v>
      </c>
      <c r="Z327">
        <f>IFERROR(VLOOKUP($B327,Kraftvärmeprod!$B$1:$AH$479,MATCH(Z$2,Kraftvärmeprod!$B$1:$AG$1,0),FALSE)/1,0)-IFERROR(VLOOKUP($B327,'Slutlig allokering kvv'!$B$2:$AC$462,MATCH(Z$3,'Slutlig allokering kvv'!$B$1:$AJ$1,0),FALSE)/1,0)</f>
        <v>0</v>
      </c>
      <c r="AA327">
        <f>IFERROR(VLOOKUP($B327,Kraftvärmeprod!$B$1:$AH$479,MATCH(AA$2,Kraftvärmeprod!$B$1:$AG$1,0),FALSE)/1,0)-IFERROR(VLOOKUP($B327,'Slutlig allokering kvv'!$B$2:$AC$462,MATCH(AA$3,'Slutlig allokering kvv'!$B$1:$AJ$1,0),FALSE)/1,0)</f>
        <v>0</v>
      </c>
      <c r="AB327">
        <f>IFERROR(VLOOKUP($B327,Kraftvärmeprod!$B$1:$AH$479,MATCH(AB$2,Kraftvärmeprod!$B$1:$AG$1,0),FALSE)/1,0)-IFERROR(VLOOKUP($B327,'Slutlig allokering kvv'!$B$2:$AC$462,MATCH(AB$3,'Slutlig allokering kvv'!$B$1:$AJ$1,0),FALSE)/1,0)</f>
        <v>0</v>
      </c>
      <c r="AE327">
        <f t="shared" si="10"/>
        <v>0</v>
      </c>
      <c r="AG327">
        <f>IFERROR(VLOOKUP(B327,'Slutlig allokering kvv'!$B$2:$AJ$462,MATCH("Summa justerad allokerad tillförd energi (utan hjälpel och rökgaskondensering):",'Slutlig allokering kvv'!$B$1:$AK$1,0),FALSE)/1,"")</f>
        <v>0</v>
      </c>
      <c r="AI327" s="23" t="str">
        <f>IFERROR(1-VLOOKUP(B327,'Slutlig allokering kvv'!$B$2:$AJ$462,MATCH("Andel av bränsle i kvv som allokerats till värme, exklusive rökgaskondensering och hjälpel",'Slutlig allokering kvv'!$B$1:$AK$1,0),FALSE),"")</f>
        <v/>
      </c>
      <c r="AK327" s="23" t="str">
        <f t="shared" si="11"/>
        <v/>
      </c>
    </row>
    <row r="328" spans="1:37" x14ac:dyDescent="0.25">
      <c r="A328" s="2" t="s">
        <v>457</v>
      </c>
      <c r="B328" s="2" t="s">
        <v>460</v>
      </c>
      <c r="C328" s="2" t="str">
        <f>IFERROR(VLOOKUP($B328,Kraftvärmeprod!$B$1:$AH$479,MATCH(C$3,Kraftvärmeprod!$B$1:$AG$1,0),FALSE)/1,"")</f>
        <v/>
      </c>
      <c r="D328" s="2" t="str">
        <f>IFERROR(VLOOKUP($B328,Kraftvärmeprod!$B$1:$AH$479,MATCH(D$3,Kraftvärmeprod!$B$1:$AG$1,0),FALSE)/1,"")</f>
        <v/>
      </c>
      <c r="E328">
        <f>IFERROR(VLOOKUP($B328,Kraftvärmeprod!$B$1:$AH$479,MATCH(E$2,Kraftvärmeprod!$B$1:$AG$1,0),FALSE)/1,0)-IFERROR(VLOOKUP($B328,'Slutlig allokering kvv'!$B$2:$AC$462,MATCH(E$3,'Slutlig allokering kvv'!$B$1:$AJ$1,0),FALSE)/1,0)</f>
        <v>0</v>
      </c>
      <c r="F328">
        <f>IFERROR(VLOOKUP($B328,Kraftvärmeprod!$B$1:$AH$479,MATCH(F$2,Kraftvärmeprod!$B$1:$AG$1,0),FALSE)/1,0)-IFERROR(VLOOKUP($B328,'Slutlig allokering kvv'!$B$2:$AC$462,MATCH(F$3,'Slutlig allokering kvv'!$B$1:$AJ$1,0),FALSE)/1,0)</f>
        <v>0</v>
      </c>
      <c r="G328">
        <f>IFERROR(VLOOKUP($B328,Kraftvärmeprod!$B$1:$AH$479,MATCH(G$2,Kraftvärmeprod!$B$1:$AG$1,0),FALSE)/1,0)-IFERROR(VLOOKUP($B328,'Slutlig allokering kvv'!$B$2:$AC$462,MATCH(G$3,'Slutlig allokering kvv'!$B$1:$AJ$1,0),FALSE)/1,0)</f>
        <v>0</v>
      </c>
      <c r="H328">
        <f>IFERROR(VLOOKUP($B328,Kraftvärmeprod!$B$1:$AH$479,MATCH(H$2,Kraftvärmeprod!$B$1:$AG$1,0),FALSE)/1,0)-IFERROR(VLOOKUP($B328,'Slutlig allokering kvv'!$B$2:$AC$462,MATCH(H$3,'Slutlig allokering kvv'!$B$1:$AJ$1,0),FALSE)/1,0)</f>
        <v>0</v>
      </c>
      <c r="I328">
        <f>IFERROR(VLOOKUP($B328,Kraftvärmeprod!$B$1:$AH$479,MATCH(I$2,Kraftvärmeprod!$B$1:$AG$1,0),FALSE)/1,0)-IFERROR(VLOOKUP($B328,'Slutlig allokering kvv'!$B$2:$AC$462,MATCH(I$3,'Slutlig allokering kvv'!$B$1:$AJ$1,0),FALSE)/1,0)</f>
        <v>0</v>
      </c>
      <c r="J328">
        <f>IFERROR(VLOOKUP($B328,Kraftvärmeprod!$B$1:$AH$479,MATCH(J$2,Kraftvärmeprod!$B$1:$AG$1,0),FALSE)/1,0)-IFERROR(VLOOKUP($B328,'Slutlig allokering kvv'!$B$2:$AC$462,MATCH(J$3,'Slutlig allokering kvv'!$B$1:$AJ$1,0),FALSE)/1,0)</f>
        <v>0</v>
      </c>
      <c r="K328">
        <f>IFERROR(VLOOKUP($B328,Kraftvärmeprod!$B$1:$AH$479,MATCH(K$2,Kraftvärmeprod!$B$1:$AG$1,0),FALSE)/1,0)-IFERROR(VLOOKUP($B328,'Slutlig allokering kvv'!$B$2:$AC$462,MATCH(K$3,'Slutlig allokering kvv'!$B$1:$AJ$1,0),FALSE)/1,0)</f>
        <v>0</v>
      </c>
      <c r="L328">
        <f>IFERROR(VLOOKUP($B328,Kraftvärmeprod!$B$1:$AH$479,MATCH(L$2,Kraftvärmeprod!$B$1:$AG$1,0),FALSE)/1,0)-IFERROR(VLOOKUP($B328,'Slutlig allokering kvv'!$B$2:$AC$462,MATCH(L$3,'Slutlig allokering kvv'!$B$1:$AJ$1,0),FALSE)/1,0)</f>
        <v>0</v>
      </c>
      <c r="M328" s="40">
        <f>IFERROR(VLOOKUP($B328,Miljö!$B$1:$S$477,MATCH(M$2,Miljö!$B$1:$X$1,0),FALSE)/1,0)-IFERROR(VLOOKUP($B328,'Slutlig allokering kvv'!$B$2:$AC$462,MATCH(M$3,'Slutlig allokering kvv'!$B$1:$AJ$1,0),FALSE)/1,0)</f>
        <v>0</v>
      </c>
      <c r="N328">
        <f>IFERROR(VLOOKUP($B328,Kraftvärmeprod!$B$1:$AH$479,MATCH(N$2,Kraftvärmeprod!$B$1:$AG$1,0),FALSE)/1,0)-IFERROR(VLOOKUP($B328,'Slutlig allokering kvv'!$B$2:$AC$462,MATCH(N$3,'Slutlig allokering kvv'!$B$1:$AJ$1,0),FALSE)/1,0)</f>
        <v>0</v>
      </c>
      <c r="O328">
        <f>IFERROR(VLOOKUP($B328,Kraftvärmeprod!$B$1:$AH$479,MATCH(O$2,Kraftvärmeprod!$B$1:$AG$1,0),FALSE)/1,0)-IFERROR(VLOOKUP($B328,'Slutlig allokering kvv'!$B$2:$AC$462,MATCH(O$3,'Slutlig allokering kvv'!$B$1:$AJ$1,0),FALSE)/1,0)</f>
        <v>0</v>
      </c>
      <c r="P328">
        <f>IFERROR(VLOOKUP($B328,Kraftvärmeprod!$B$1:$AH$479,MATCH(P$2,Kraftvärmeprod!$B$1:$AG$1,0),FALSE)/1,0)-IFERROR(VLOOKUP($B328,'Slutlig allokering kvv'!$B$2:$AC$462,MATCH(P$3,'Slutlig allokering kvv'!$B$1:$AJ$1,0),FALSE)/1,0)</f>
        <v>0</v>
      </c>
      <c r="Q328">
        <f>IFERROR(VLOOKUP($B328,Kraftvärmeprod!$B$1:$AH$479,MATCH(Q$2,Kraftvärmeprod!$B$1:$AG$1,0),FALSE)/1,0)-IFERROR(VLOOKUP($B328,'Slutlig allokering kvv'!$B$2:$AC$462,MATCH(Q$3,'Slutlig allokering kvv'!$B$1:$AJ$1,0),FALSE)/1,0)</f>
        <v>0</v>
      </c>
      <c r="R328">
        <f>IFERROR(VLOOKUP($B328,Kraftvärmeprod!$B$1:$AH$479,MATCH(R$2,Kraftvärmeprod!$B$1:$AG$1,0),FALSE)/1,0)-IFERROR(VLOOKUP($B328,'Slutlig allokering kvv'!$B$2:$AC$462,MATCH(R$3,'Slutlig allokering kvv'!$B$1:$AJ$1,0),FALSE)/1,0)</f>
        <v>0</v>
      </c>
      <c r="S328">
        <f>IFERROR(VLOOKUP($B328,Kraftvärmeprod!$B$1:$AH$479,MATCH(S$2,Kraftvärmeprod!$B$1:$AG$1,0),FALSE)/1,0)-IFERROR(VLOOKUP($B328,'Slutlig allokering kvv'!$B$2:$AC$462,MATCH(S$3,'Slutlig allokering kvv'!$B$1:$AJ$1,0),FALSE)/1,0)</f>
        <v>0</v>
      </c>
      <c r="T328">
        <f>IFERROR(VLOOKUP($B328,Kraftvärmeprod!$B$1:$AH$479,MATCH(T$2,Kraftvärmeprod!$B$1:$AG$1,0),FALSE)/1,0)-IFERROR(VLOOKUP($B328,'Slutlig allokering kvv'!$B$2:$AC$462,MATCH(T$3,'Slutlig allokering kvv'!$B$1:$AJ$1,0),FALSE)/1,0)</f>
        <v>0</v>
      </c>
      <c r="U328">
        <f>IFERROR(VLOOKUP($B328,Kraftvärmeprod!$B$1:$AH$479,MATCH(U$2,Kraftvärmeprod!$B$1:$AG$1,0),FALSE)/1,0)-IFERROR(VLOOKUP($B328,'Slutlig allokering kvv'!$B$2:$AC$462,MATCH(U$3,'Slutlig allokering kvv'!$B$1:$AJ$1,0),FALSE)/1,0)</f>
        <v>0</v>
      </c>
      <c r="V328">
        <f>IFERROR(VLOOKUP($B328,Kraftvärmeprod!$B$1:$AH$479,MATCH(V$2,Kraftvärmeprod!$B$1:$AG$1,0),FALSE)/1,0)-IFERROR(VLOOKUP($B328,'Slutlig allokering kvv'!$B$2:$AC$462,MATCH(V$3,'Slutlig allokering kvv'!$B$1:$AJ$1,0),FALSE)/1,0)</f>
        <v>0</v>
      </c>
      <c r="W328">
        <f>IFERROR(VLOOKUP($B328,Kraftvärmeprod!$B$1:$AH$479,MATCH(W$2,Kraftvärmeprod!$B$1:$AG$1,0),FALSE)/1,0)-IFERROR(VLOOKUP($B328,'Slutlig allokering kvv'!$B$2:$AC$462,MATCH(W$3,'Slutlig allokering kvv'!$B$1:$AJ$1,0),FALSE)/1,0)</f>
        <v>0</v>
      </c>
      <c r="X328">
        <f>IFERROR(VLOOKUP($B328,Kraftvärmeprod!$B$1:$AH$479,MATCH(X$2,Kraftvärmeprod!$B$1:$AG$1,0),FALSE)/1,0)-IFERROR(VLOOKUP($B328,'Slutlig allokering kvv'!$B$2:$AC$462,MATCH(X$3,'Slutlig allokering kvv'!$B$1:$AJ$1,0),FALSE)/1,0)</f>
        <v>0</v>
      </c>
      <c r="Y328">
        <f>IFERROR(VLOOKUP($B328,Kraftvärmeprod!$B$1:$AH$479,MATCH(Y$2,Kraftvärmeprod!$B$1:$AG$1,0),FALSE)/1,0)-IFERROR(VLOOKUP($B328,'Slutlig allokering kvv'!$B$2:$AC$462,MATCH(Y$3,'Slutlig allokering kvv'!$B$1:$AJ$1,0),FALSE)/1,0)</f>
        <v>0</v>
      </c>
      <c r="Z328">
        <f>IFERROR(VLOOKUP($B328,Kraftvärmeprod!$B$1:$AH$479,MATCH(Z$2,Kraftvärmeprod!$B$1:$AG$1,0),FALSE)/1,0)-IFERROR(VLOOKUP($B328,'Slutlig allokering kvv'!$B$2:$AC$462,MATCH(Z$3,'Slutlig allokering kvv'!$B$1:$AJ$1,0),FALSE)/1,0)</f>
        <v>0</v>
      </c>
      <c r="AA328">
        <f>IFERROR(VLOOKUP($B328,Kraftvärmeprod!$B$1:$AH$479,MATCH(AA$2,Kraftvärmeprod!$B$1:$AG$1,0),FALSE)/1,0)-IFERROR(VLOOKUP($B328,'Slutlig allokering kvv'!$B$2:$AC$462,MATCH(AA$3,'Slutlig allokering kvv'!$B$1:$AJ$1,0),FALSE)/1,0)</f>
        <v>0</v>
      </c>
      <c r="AB328">
        <f>IFERROR(VLOOKUP($B328,Kraftvärmeprod!$B$1:$AH$479,MATCH(AB$2,Kraftvärmeprod!$B$1:$AG$1,0),FALSE)/1,0)-IFERROR(VLOOKUP($B328,'Slutlig allokering kvv'!$B$2:$AC$462,MATCH(AB$3,'Slutlig allokering kvv'!$B$1:$AJ$1,0),FALSE)/1,0)</f>
        <v>0</v>
      </c>
      <c r="AE328">
        <f t="shared" si="10"/>
        <v>0</v>
      </c>
      <c r="AG328">
        <f>IFERROR(VLOOKUP(B328,'Slutlig allokering kvv'!$B$2:$AJ$462,MATCH("Summa justerad allokerad tillförd energi (utan hjälpel och rökgaskondensering):",'Slutlig allokering kvv'!$B$1:$AK$1,0),FALSE)/1,"")</f>
        <v>0</v>
      </c>
      <c r="AI328" s="23" t="str">
        <f>IFERROR(1-VLOOKUP(B328,'Slutlig allokering kvv'!$B$2:$AJ$462,MATCH("Andel av bränsle i kvv som allokerats till värme, exklusive rökgaskondensering och hjälpel",'Slutlig allokering kvv'!$B$1:$AK$1,0),FALSE),"")</f>
        <v/>
      </c>
      <c r="AK328" s="23" t="str">
        <f t="shared" si="11"/>
        <v/>
      </c>
    </row>
    <row r="329" spans="1:37" x14ac:dyDescent="0.25">
      <c r="A329" s="2" t="s">
        <v>457</v>
      </c>
      <c r="B329" s="2" t="s">
        <v>461</v>
      </c>
      <c r="C329" s="2">
        <f>IFERROR(VLOOKUP($B329,Kraftvärmeprod!$B$1:$AH$479,MATCH(C$3,Kraftvärmeprod!$B$1:$AG$1,0),FALSE)/1,"")</f>
        <v>623.20000000000005</v>
      </c>
      <c r="D329" s="2">
        <f>IFERROR(VLOOKUP($B329,Kraftvärmeprod!$B$1:$AH$479,MATCH(D$3,Kraftvärmeprod!$B$1:$AG$1,0),FALSE)/1,"")</f>
        <v>220</v>
      </c>
      <c r="E329">
        <f>IFERROR(VLOOKUP($B329,Kraftvärmeprod!$B$1:$AH$479,MATCH(E$2,Kraftvärmeprod!$B$1:$AG$1,0),FALSE)/1,0)-IFERROR(VLOOKUP($B329,'Slutlig allokering kvv'!$B$2:$AC$462,MATCH(E$3,'Slutlig allokering kvv'!$B$1:$AJ$1,0),FALSE)/1,0)</f>
        <v>214.40000000000003</v>
      </c>
      <c r="F329">
        <f>IFERROR(VLOOKUP($B329,Kraftvärmeprod!$B$1:$AH$479,MATCH(F$2,Kraftvärmeprod!$B$1:$AG$1,0),FALSE)/1,0)-IFERROR(VLOOKUP($B329,'Slutlig allokering kvv'!$B$2:$AC$462,MATCH(F$3,'Slutlig allokering kvv'!$B$1:$AJ$1,0),FALSE)/1,0)</f>
        <v>0</v>
      </c>
      <c r="G329">
        <f>IFERROR(VLOOKUP($B329,Kraftvärmeprod!$B$1:$AH$479,MATCH(G$2,Kraftvärmeprod!$B$1:$AG$1,0),FALSE)/1,0)-IFERROR(VLOOKUP($B329,'Slutlig allokering kvv'!$B$2:$AC$462,MATCH(G$3,'Slutlig allokering kvv'!$B$1:$AJ$1,0),FALSE)/1,0)</f>
        <v>90.2</v>
      </c>
      <c r="H329">
        <f>IFERROR(VLOOKUP($B329,Kraftvärmeprod!$B$1:$AH$479,MATCH(H$2,Kraftvärmeprod!$B$1:$AG$1,0),FALSE)/1,0)-IFERROR(VLOOKUP($B329,'Slutlig allokering kvv'!$B$2:$AC$462,MATCH(H$3,'Slutlig allokering kvv'!$B$1:$AJ$1,0),FALSE)/1,0)</f>
        <v>0</v>
      </c>
      <c r="I329">
        <f>IFERROR(VLOOKUP($B329,Kraftvärmeprod!$B$1:$AH$479,MATCH(I$2,Kraftvärmeprod!$B$1:$AG$1,0),FALSE)/1,0)-IFERROR(VLOOKUP($B329,'Slutlig allokering kvv'!$B$2:$AC$462,MATCH(I$3,'Slutlig allokering kvv'!$B$1:$AJ$1,0),FALSE)/1,0)</f>
        <v>4.3489999999999993</v>
      </c>
      <c r="J329">
        <f>IFERROR(VLOOKUP($B329,Kraftvärmeprod!$B$1:$AH$479,MATCH(J$2,Kraftvärmeprod!$B$1:$AG$1,0),FALSE)/1,0)-IFERROR(VLOOKUP($B329,'Slutlig allokering kvv'!$B$2:$AC$462,MATCH(J$3,'Slutlig allokering kvv'!$B$1:$AJ$1,0),FALSE)/1,0)</f>
        <v>0</v>
      </c>
      <c r="K329">
        <f>IFERROR(VLOOKUP($B329,Kraftvärmeprod!$B$1:$AH$479,MATCH(K$2,Kraftvärmeprod!$B$1:$AG$1,0),FALSE)/1,0)-IFERROR(VLOOKUP($B329,'Slutlig allokering kvv'!$B$2:$AC$462,MATCH(K$3,'Slutlig allokering kvv'!$B$1:$AJ$1,0),FALSE)/1,0)</f>
        <v>0</v>
      </c>
      <c r="L329">
        <f>IFERROR(VLOOKUP($B329,Kraftvärmeprod!$B$1:$AH$479,MATCH(L$2,Kraftvärmeprod!$B$1:$AG$1,0),FALSE)/1,0)-IFERROR(VLOOKUP($B329,'Slutlig allokering kvv'!$B$2:$AC$462,MATCH(L$3,'Slutlig allokering kvv'!$B$1:$AJ$1,0),FALSE)/1,0)</f>
        <v>66</v>
      </c>
      <c r="M329" s="40">
        <f>IFERROR(VLOOKUP($B329,Miljö!$B$1:$S$477,MATCH(M$2,Miljö!$B$1:$X$1,0),FALSE)/1,0)-IFERROR(VLOOKUP($B329,'Slutlig allokering kvv'!$B$2:$AC$462,MATCH(M$3,'Slutlig allokering kvv'!$B$1:$AJ$1,0),FALSE)/1,0)</f>
        <v>20.2</v>
      </c>
      <c r="N329">
        <f>IFERROR(VLOOKUP($B329,Kraftvärmeprod!$B$1:$AH$479,MATCH(N$2,Kraftvärmeprod!$B$1:$AG$1,0),FALSE)/1,0)-IFERROR(VLOOKUP($B329,'Slutlig allokering kvv'!$B$2:$AC$462,MATCH(N$3,'Slutlig allokering kvv'!$B$1:$AJ$1,0),FALSE)/1,0)</f>
        <v>0</v>
      </c>
      <c r="O329">
        <f>IFERROR(VLOOKUP($B329,Kraftvärmeprod!$B$1:$AH$479,MATCH(O$2,Kraftvärmeprod!$B$1:$AG$1,0),FALSE)/1,0)-IFERROR(VLOOKUP($B329,'Slutlig allokering kvv'!$B$2:$AC$462,MATCH(O$3,'Slutlig allokering kvv'!$B$1:$AJ$1,0),FALSE)/1,0)</f>
        <v>5.5</v>
      </c>
      <c r="P329">
        <f>IFERROR(VLOOKUP($B329,Kraftvärmeprod!$B$1:$AH$479,MATCH(P$2,Kraftvärmeprod!$B$1:$AG$1,0),FALSE)/1,0)-IFERROR(VLOOKUP($B329,'Slutlig allokering kvv'!$B$2:$AC$462,MATCH(P$3,'Slutlig allokering kvv'!$B$1:$AJ$1,0),FALSE)/1,0)</f>
        <v>0</v>
      </c>
      <c r="Q329">
        <f>IFERROR(VLOOKUP($B329,Kraftvärmeprod!$B$1:$AH$479,MATCH(Q$2,Kraftvärmeprod!$B$1:$AG$1,0),FALSE)/1,0)-IFERROR(VLOOKUP($B329,'Slutlig allokering kvv'!$B$2:$AC$462,MATCH(Q$3,'Slutlig allokering kvv'!$B$1:$AJ$1,0),FALSE)/1,0)</f>
        <v>39.500000000000007</v>
      </c>
      <c r="R329">
        <f>IFERROR(VLOOKUP($B329,Kraftvärmeprod!$B$1:$AH$479,MATCH(R$2,Kraftvärmeprod!$B$1:$AG$1,0),FALSE)/1,0)-IFERROR(VLOOKUP($B329,'Slutlig allokering kvv'!$B$2:$AC$462,MATCH(R$3,'Slutlig allokering kvv'!$B$1:$AJ$1,0),FALSE)/1,0)</f>
        <v>34.699999999999996</v>
      </c>
      <c r="S329">
        <f>IFERROR(VLOOKUP($B329,Kraftvärmeprod!$B$1:$AH$479,MATCH(S$2,Kraftvärmeprod!$B$1:$AG$1,0),FALSE)/1,0)-IFERROR(VLOOKUP($B329,'Slutlig allokering kvv'!$B$2:$AC$462,MATCH(S$3,'Slutlig allokering kvv'!$B$1:$AJ$1,0),FALSE)/1,0)</f>
        <v>0</v>
      </c>
      <c r="T329">
        <f>IFERROR(VLOOKUP($B329,Kraftvärmeprod!$B$1:$AH$479,MATCH(T$2,Kraftvärmeprod!$B$1:$AG$1,0),FALSE)/1,0)-IFERROR(VLOOKUP($B329,'Slutlig allokering kvv'!$B$2:$AC$462,MATCH(T$3,'Slutlig allokering kvv'!$B$1:$AJ$1,0),FALSE)/1,0)</f>
        <v>0</v>
      </c>
      <c r="U329">
        <f>IFERROR(VLOOKUP($B329,Kraftvärmeprod!$B$1:$AH$479,MATCH(U$2,Kraftvärmeprod!$B$1:$AG$1,0),FALSE)/1,0)-IFERROR(VLOOKUP($B329,'Slutlig allokering kvv'!$B$2:$AC$462,MATCH(U$3,'Slutlig allokering kvv'!$B$1:$AJ$1,0),FALSE)/1,0)</f>
        <v>19.600000000000001</v>
      </c>
      <c r="V329">
        <f>IFERROR(VLOOKUP($B329,Kraftvärmeprod!$B$1:$AH$479,MATCH(V$2,Kraftvärmeprod!$B$1:$AG$1,0),FALSE)/1,0)-IFERROR(VLOOKUP($B329,'Slutlig allokering kvv'!$B$2:$AC$462,MATCH(V$3,'Slutlig allokering kvv'!$B$1:$AJ$1,0),FALSE)/1,0)</f>
        <v>0.3</v>
      </c>
      <c r="W329">
        <f>IFERROR(VLOOKUP($B329,Kraftvärmeprod!$B$1:$AH$479,MATCH(W$2,Kraftvärmeprod!$B$1:$AG$1,0),FALSE)/1,0)-IFERROR(VLOOKUP($B329,'Slutlig allokering kvv'!$B$2:$AC$462,MATCH(W$3,'Slutlig allokering kvv'!$B$1:$AJ$1,0),FALSE)/1,0)</f>
        <v>0</v>
      </c>
      <c r="X329">
        <f>IFERROR(VLOOKUP($B329,Kraftvärmeprod!$B$1:$AH$479,MATCH(X$2,Kraftvärmeprod!$B$1:$AG$1,0),FALSE)/1,0)-IFERROR(VLOOKUP($B329,'Slutlig allokering kvv'!$B$2:$AC$462,MATCH(X$3,'Slutlig allokering kvv'!$B$1:$AJ$1,0),FALSE)/1,0)</f>
        <v>0</v>
      </c>
      <c r="Y329">
        <f>IFERROR(VLOOKUP($B329,Kraftvärmeprod!$B$1:$AH$479,MATCH(Y$2,Kraftvärmeprod!$B$1:$AG$1,0),FALSE)/1,0)-IFERROR(VLOOKUP($B329,'Slutlig allokering kvv'!$B$2:$AC$462,MATCH(Y$3,'Slutlig allokering kvv'!$B$1:$AJ$1,0),FALSE)/1,0)</f>
        <v>0</v>
      </c>
      <c r="Z329">
        <f>IFERROR(VLOOKUP($B329,Kraftvärmeprod!$B$1:$AH$479,MATCH(Z$2,Kraftvärmeprod!$B$1:$AG$1,0),FALSE)/1,0)-IFERROR(VLOOKUP($B329,'Slutlig allokering kvv'!$B$2:$AC$462,MATCH(Z$3,'Slutlig allokering kvv'!$B$1:$AJ$1,0),FALSE)/1,0)</f>
        <v>0</v>
      </c>
      <c r="AA329">
        <f>IFERROR(VLOOKUP($B329,Kraftvärmeprod!$B$1:$AH$479,MATCH(AA$2,Kraftvärmeprod!$B$1:$AG$1,0),FALSE)/1,0)-IFERROR(VLOOKUP($B329,'Slutlig allokering kvv'!$B$2:$AC$462,MATCH(AA$3,'Slutlig allokering kvv'!$B$1:$AJ$1,0),FALSE)/1,0)</f>
        <v>0</v>
      </c>
      <c r="AB329">
        <f>IFERROR(VLOOKUP($B329,Kraftvärmeprod!$B$1:$AH$479,MATCH(AB$2,Kraftvärmeprod!$B$1:$AG$1,0),FALSE)/1,0)-IFERROR(VLOOKUP($B329,'Slutlig allokering kvv'!$B$2:$AC$462,MATCH(AB$3,'Slutlig allokering kvv'!$B$1:$AJ$1,0),FALSE)/1,0)</f>
        <v>35.5</v>
      </c>
      <c r="AE329">
        <f t="shared" si="10"/>
        <v>510.04900000000004</v>
      </c>
      <c r="AG329">
        <f>IFERROR(VLOOKUP(B329,'Slutlig allokering kvv'!$B$2:$AJ$462,MATCH("Summa justerad allokerad tillförd energi (utan hjälpel och rökgaskondensering):",'Slutlig allokering kvv'!$B$1:$AK$1,0),FALSE)/1,"")</f>
        <v>519.5</v>
      </c>
      <c r="AI329" s="23">
        <f>IFERROR(1-VLOOKUP(B329,'Slutlig allokering kvv'!$B$2:$AJ$462,MATCH("Andel av bränsle i kvv som allokerats till värme, exklusive rökgaskondensering och hjälpel",'Slutlig allokering kvv'!$B$1:$AK$1,0),FALSE),"")</f>
        <v>0.49541012618146396</v>
      </c>
      <c r="AK329" s="23">
        <f t="shared" si="11"/>
        <v>0.49541012618146396</v>
      </c>
    </row>
    <row r="330" spans="1:37" x14ac:dyDescent="0.25">
      <c r="A330" s="2" t="s">
        <v>462</v>
      </c>
      <c r="B330" s="2" t="s">
        <v>463</v>
      </c>
      <c r="C330" s="2" t="str">
        <f>IFERROR(VLOOKUP($B330,Kraftvärmeprod!$B$1:$AH$479,MATCH(C$3,Kraftvärmeprod!$B$1:$AG$1,0),FALSE)/1,"")</f>
        <v/>
      </c>
      <c r="D330" s="2" t="str">
        <f>IFERROR(VLOOKUP($B330,Kraftvärmeprod!$B$1:$AH$479,MATCH(D$3,Kraftvärmeprod!$B$1:$AG$1,0),FALSE)/1,"")</f>
        <v/>
      </c>
      <c r="E330">
        <f>IFERROR(VLOOKUP($B330,Kraftvärmeprod!$B$1:$AH$479,MATCH(E$2,Kraftvärmeprod!$B$1:$AG$1,0),FALSE)/1,0)-IFERROR(VLOOKUP($B330,'Slutlig allokering kvv'!$B$2:$AC$462,MATCH(E$3,'Slutlig allokering kvv'!$B$1:$AJ$1,0),FALSE)/1,0)</f>
        <v>0</v>
      </c>
      <c r="F330">
        <f>IFERROR(VLOOKUP($B330,Kraftvärmeprod!$B$1:$AH$479,MATCH(F$2,Kraftvärmeprod!$B$1:$AG$1,0),FALSE)/1,0)-IFERROR(VLOOKUP($B330,'Slutlig allokering kvv'!$B$2:$AC$462,MATCH(F$3,'Slutlig allokering kvv'!$B$1:$AJ$1,0),FALSE)/1,0)</f>
        <v>0</v>
      </c>
      <c r="G330">
        <f>IFERROR(VLOOKUP($B330,Kraftvärmeprod!$B$1:$AH$479,MATCH(G$2,Kraftvärmeprod!$B$1:$AG$1,0),FALSE)/1,0)-IFERROR(VLOOKUP($B330,'Slutlig allokering kvv'!$B$2:$AC$462,MATCH(G$3,'Slutlig allokering kvv'!$B$1:$AJ$1,0),FALSE)/1,0)</f>
        <v>0</v>
      </c>
      <c r="H330">
        <f>IFERROR(VLOOKUP($B330,Kraftvärmeprod!$B$1:$AH$479,MATCH(H$2,Kraftvärmeprod!$B$1:$AG$1,0),FALSE)/1,0)-IFERROR(VLOOKUP($B330,'Slutlig allokering kvv'!$B$2:$AC$462,MATCH(H$3,'Slutlig allokering kvv'!$B$1:$AJ$1,0),FALSE)/1,0)</f>
        <v>0</v>
      </c>
      <c r="I330">
        <f>IFERROR(VLOOKUP($B330,Kraftvärmeprod!$B$1:$AH$479,MATCH(I$2,Kraftvärmeprod!$B$1:$AG$1,0),FALSE)/1,0)-IFERROR(VLOOKUP($B330,'Slutlig allokering kvv'!$B$2:$AC$462,MATCH(I$3,'Slutlig allokering kvv'!$B$1:$AJ$1,0),FALSE)/1,0)</f>
        <v>0</v>
      </c>
      <c r="J330">
        <f>IFERROR(VLOOKUP($B330,Kraftvärmeprod!$B$1:$AH$479,MATCH(J$2,Kraftvärmeprod!$B$1:$AG$1,0),FALSE)/1,0)-IFERROR(VLOOKUP($B330,'Slutlig allokering kvv'!$B$2:$AC$462,MATCH(J$3,'Slutlig allokering kvv'!$B$1:$AJ$1,0),FALSE)/1,0)</f>
        <v>0</v>
      </c>
      <c r="K330">
        <f>IFERROR(VLOOKUP($B330,Kraftvärmeprod!$B$1:$AH$479,MATCH(K$2,Kraftvärmeprod!$B$1:$AG$1,0),FALSE)/1,0)-IFERROR(VLOOKUP($B330,'Slutlig allokering kvv'!$B$2:$AC$462,MATCH(K$3,'Slutlig allokering kvv'!$B$1:$AJ$1,0),FALSE)/1,0)</f>
        <v>0</v>
      </c>
      <c r="L330">
        <f>IFERROR(VLOOKUP($B330,Kraftvärmeprod!$B$1:$AH$479,MATCH(L$2,Kraftvärmeprod!$B$1:$AG$1,0),FALSE)/1,0)-IFERROR(VLOOKUP($B330,'Slutlig allokering kvv'!$B$2:$AC$462,MATCH(L$3,'Slutlig allokering kvv'!$B$1:$AJ$1,0),FALSE)/1,0)</f>
        <v>0</v>
      </c>
      <c r="M330" s="40">
        <f>IFERROR(VLOOKUP($B330,Miljö!$B$1:$S$477,MATCH(M$2,Miljö!$B$1:$X$1,0),FALSE)/1,0)-IFERROR(VLOOKUP($B330,'Slutlig allokering kvv'!$B$2:$AC$462,MATCH(M$3,'Slutlig allokering kvv'!$B$1:$AJ$1,0),FALSE)/1,0)</f>
        <v>0</v>
      </c>
      <c r="N330">
        <f>IFERROR(VLOOKUP($B330,Kraftvärmeprod!$B$1:$AH$479,MATCH(N$2,Kraftvärmeprod!$B$1:$AG$1,0),FALSE)/1,0)-IFERROR(VLOOKUP($B330,'Slutlig allokering kvv'!$B$2:$AC$462,MATCH(N$3,'Slutlig allokering kvv'!$B$1:$AJ$1,0),FALSE)/1,0)</f>
        <v>0</v>
      </c>
      <c r="O330">
        <f>IFERROR(VLOOKUP($B330,Kraftvärmeprod!$B$1:$AH$479,MATCH(O$2,Kraftvärmeprod!$B$1:$AG$1,0),FALSE)/1,0)-IFERROR(VLOOKUP($B330,'Slutlig allokering kvv'!$B$2:$AC$462,MATCH(O$3,'Slutlig allokering kvv'!$B$1:$AJ$1,0),FALSE)/1,0)</f>
        <v>0</v>
      </c>
      <c r="P330">
        <f>IFERROR(VLOOKUP($B330,Kraftvärmeprod!$B$1:$AH$479,MATCH(P$2,Kraftvärmeprod!$B$1:$AG$1,0),FALSE)/1,0)-IFERROR(VLOOKUP($B330,'Slutlig allokering kvv'!$B$2:$AC$462,MATCH(P$3,'Slutlig allokering kvv'!$B$1:$AJ$1,0),FALSE)/1,0)</f>
        <v>0</v>
      </c>
      <c r="Q330">
        <f>IFERROR(VLOOKUP($B330,Kraftvärmeprod!$B$1:$AH$479,MATCH(Q$2,Kraftvärmeprod!$B$1:$AG$1,0),FALSE)/1,0)-IFERROR(VLOOKUP($B330,'Slutlig allokering kvv'!$B$2:$AC$462,MATCH(Q$3,'Slutlig allokering kvv'!$B$1:$AJ$1,0),FALSE)/1,0)</f>
        <v>0</v>
      </c>
      <c r="R330">
        <f>IFERROR(VLOOKUP($B330,Kraftvärmeprod!$B$1:$AH$479,MATCH(R$2,Kraftvärmeprod!$B$1:$AG$1,0),FALSE)/1,0)-IFERROR(VLOOKUP($B330,'Slutlig allokering kvv'!$B$2:$AC$462,MATCH(R$3,'Slutlig allokering kvv'!$B$1:$AJ$1,0),FALSE)/1,0)</f>
        <v>0</v>
      </c>
      <c r="S330">
        <f>IFERROR(VLOOKUP($B330,Kraftvärmeprod!$B$1:$AH$479,MATCH(S$2,Kraftvärmeprod!$B$1:$AG$1,0),FALSE)/1,0)-IFERROR(VLOOKUP($B330,'Slutlig allokering kvv'!$B$2:$AC$462,MATCH(S$3,'Slutlig allokering kvv'!$B$1:$AJ$1,0),FALSE)/1,0)</f>
        <v>0</v>
      </c>
      <c r="T330">
        <f>IFERROR(VLOOKUP($B330,Kraftvärmeprod!$B$1:$AH$479,MATCH(T$2,Kraftvärmeprod!$B$1:$AG$1,0),FALSE)/1,0)-IFERROR(VLOOKUP($B330,'Slutlig allokering kvv'!$B$2:$AC$462,MATCH(T$3,'Slutlig allokering kvv'!$B$1:$AJ$1,0),FALSE)/1,0)</f>
        <v>0</v>
      </c>
      <c r="U330">
        <f>IFERROR(VLOOKUP($B330,Kraftvärmeprod!$B$1:$AH$479,MATCH(U$2,Kraftvärmeprod!$B$1:$AG$1,0),FALSE)/1,0)-IFERROR(VLOOKUP($B330,'Slutlig allokering kvv'!$B$2:$AC$462,MATCH(U$3,'Slutlig allokering kvv'!$B$1:$AJ$1,0),FALSE)/1,0)</f>
        <v>0</v>
      </c>
      <c r="V330">
        <f>IFERROR(VLOOKUP($B330,Kraftvärmeprod!$B$1:$AH$479,MATCH(V$2,Kraftvärmeprod!$B$1:$AG$1,0),FALSE)/1,0)-IFERROR(VLOOKUP($B330,'Slutlig allokering kvv'!$B$2:$AC$462,MATCH(V$3,'Slutlig allokering kvv'!$B$1:$AJ$1,0),FALSE)/1,0)</f>
        <v>0</v>
      </c>
      <c r="W330">
        <f>IFERROR(VLOOKUP($B330,Kraftvärmeprod!$B$1:$AH$479,MATCH(W$2,Kraftvärmeprod!$B$1:$AG$1,0),FALSE)/1,0)-IFERROR(VLOOKUP($B330,'Slutlig allokering kvv'!$B$2:$AC$462,MATCH(W$3,'Slutlig allokering kvv'!$B$1:$AJ$1,0),FALSE)/1,0)</f>
        <v>0</v>
      </c>
      <c r="X330">
        <f>IFERROR(VLOOKUP($B330,Kraftvärmeprod!$B$1:$AH$479,MATCH(X$2,Kraftvärmeprod!$B$1:$AG$1,0),FALSE)/1,0)-IFERROR(VLOOKUP($B330,'Slutlig allokering kvv'!$B$2:$AC$462,MATCH(X$3,'Slutlig allokering kvv'!$B$1:$AJ$1,0),FALSE)/1,0)</f>
        <v>0</v>
      </c>
      <c r="Y330">
        <f>IFERROR(VLOOKUP($B330,Kraftvärmeprod!$B$1:$AH$479,MATCH(Y$2,Kraftvärmeprod!$B$1:$AG$1,0),FALSE)/1,0)-IFERROR(VLOOKUP($B330,'Slutlig allokering kvv'!$B$2:$AC$462,MATCH(Y$3,'Slutlig allokering kvv'!$B$1:$AJ$1,0),FALSE)/1,0)</f>
        <v>0</v>
      </c>
      <c r="Z330">
        <f>IFERROR(VLOOKUP($B330,Kraftvärmeprod!$B$1:$AH$479,MATCH(Z$2,Kraftvärmeprod!$B$1:$AG$1,0),FALSE)/1,0)-IFERROR(VLOOKUP($B330,'Slutlig allokering kvv'!$B$2:$AC$462,MATCH(Z$3,'Slutlig allokering kvv'!$B$1:$AJ$1,0),FALSE)/1,0)</f>
        <v>0</v>
      </c>
      <c r="AA330">
        <f>IFERROR(VLOOKUP($B330,Kraftvärmeprod!$B$1:$AH$479,MATCH(AA$2,Kraftvärmeprod!$B$1:$AG$1,0),FALSE)/1,0)-IFERROR(VLOOKUP($B330,'Slutlig allokering kvv'!$B$2:$AC$462,MATCH(AA$3,'Slutlig allokering kvv'!$B$1:$AJ$1,0),FALSE)/1,0)</f>
        <v>0</v>
      </c>
      <c r="AB330">
        <f>IFERROR(VLOOKUP($B330,Kraftvärmeprod!$B$1:$AH$479,MATCH(AB$2,Kraftvärmeprod!$B$1:$AG$1,0),FALSE)/1,0)-IFERROR(VLOOKUP($B330,'Slutlig allokering kvv'!$B$2:$AC$462,MATCH(AB$3,'Slutlig allokering kvv'!$B$1:$AJ$1,0),FALSE)/1,0)</f>
        <v>0</v>
      </c>
      <c r="AE330">
        <f t="shared" si="10"/>
        <v>0</v>
      </c>
      <c r="AG330">
        <f>IFERROR(VLOOKUP(B330,'Slutlig allokering kvv'!$B$2:$AJ$462,MATCH("Summa justerad allokerad tillförd energi (utan hjälpel och rökgaskondensering):",'Slutlig allokering kvv'!$B$1:$AK$1,0),FALSE)/1,"")</f>
        <v>0</v>
      </c>
      <c r="AI330" s="23" t="str">
        <f>IFERROR(1-VLOOKUP(B330,'Slutlig allokering kvv'!$B$2:$AJ$462,MATCH("Andel av bränsle i kvv som allokerats till värme, exklusive rökgaskondensering och hjälpel",'Slutlig allokering kvv'!$B$1:$AK$1,0),FALSE),"")</f>
        <v/>
      </c>
      <c r="AK330" s="23" t="str">
        <f t="shared" si="11"/>
        <v/>
      </c>
    </row>
    <row r="331" spans="1:37" x14ac:dyDescent="0.25">
      <c r="A331" s="2" t="s">
        <v>462</v>
      </c>
      <c r="B331" s="2" t="s">
        <v>464</v>
      </c>
      <c r="C331" s="2" t="str">
        <f>IFERROR(VLOOKUP($B331,Kraftvärmeprod!$B$1:$AH$479,MATCH(C$3,Kraftvärmeprod!$B$1:$AG$1,0),FALSE)/1,"")</f>
        <v/>
      </c>
      <c r="D331" s="2" t="str">
        <f>IFERROR(VLOOKUP($B331,Kraftvärmeprod!$B$1:$AH$479,MATCH(D$3,Kraftvärmeprod!$B$1:$AG$1,0),FALSE)/1,"")</f>
        <v/>
      </c>
      <c r="E331">
        <f>IFERROR(VLOOKUP($B331,Kraftvärmeprod!$B$1:$AH$479,MATCH(E$2,Kraftvärmeprod!$B$1:$AG$1,0),FALSE)/1,0)-IFERROR(VLOOKUP($B331,'Slutlig allokering kvv'!$B$2:$AC$462,MATCH(E$3,'Slutlig allokering kvv'!$B$1:$AJ$1,0),FALSE)/1,0)</f>
        <v>0</v>
      </c>
      <c r="F331">
        <f>IFERROR(VLOOKUP($B331,Kraftvärmeprod!$B$1:$AH$479,MATCH(F$2,Kraftvärmeprod!$B$1:$AG$1,0),FALSE)/1,0)-IFERROR(VLOOKUP($B331,'Slutlig allokering kvv'!$B$2:$AC$462,MATCH(F$3,'Slutlig allokering kvv'!$B$1:$AJ$1,0),FALSE)/1,0)</f>
        <v>0</v>
      </c>
      <c r="G331">
        <f>IFERROR(VLOOKUP($B331,Kraftvärmeprod!$B$1:$AH$479,MATCH(G$2,Kraftvärmeprod!$B$1:$AG$1,0),FALSE)/1,0)-IFERROR(VLOOKUP($B331,'Slutlig allokering kvv'!$B$2:$AC$462,MATCH(G$3,'Slutlig allokering kvv'!$B$1:$AJ$1,0),FALSE)/1,0)</f>
        <v>0</v>
      </c>
      <c r="H331">
        <f>IFERROR(VLOOKUP($B331,Kraftvärmeprod!$B$1:$AH$479,MATCH(H$2,Kraftvärmeprod!$B$1:$AG$1,0),FALSE)/1,0)-IFERROR(VLOOKUP($B331,'Slutlig allokering kvv'!$B$2:$AC$462,MATCH(H$3,'Slutlig allokering kvv'!$B$1:$AJ$1,0),FALSE)/1,0)</f>
        <v>0</v>
      </c>
      <c r="I331">
        <f>IFERROR(VLOOKUP($B331,Kraftvärmeprod!$B$1:$AH$479,MATCH(I$2,Kraftvärmeprod!$B$1:$AG$1,0),FALSE)/1,0)-IFERROR(VLOOKUP($B331,'Slutlig allokering kvv'!$B$2:$AC$462,MATCH(I$3,'Slutlig allokering kvv'!$B$1:$AJ$1,0),FALSE)/1,0)</f>
        <v>0</v>
      </c>
      <c r="J331">
        <f>IFERROR(VLOOKUP($B331,Kraftvärmeprod!$B$1:$AH$479,MATCH(J$2,Kraftvärmeprod!$B$1:$AG$1,0),FALSE)/1,0)-IFERROR(VLOOKUP($B331,'Slutlig allokering kvv'!$B$2:$AC$462,MATCH(J$3,'Slutlig allokering kvv'!$B$1:$AJ$1,0),FALSE)/1,0)</f>
        <v>0</v>
      </c>
      <c r="K331">
        <f>IFERROR(VLOOKUP($B331,Kraftvärmeprod!$B$1:$AH$479,MATCH(K$2,Kraftvärmeprod!$B$1:$AG$1,0),FALSE)/1,0)-IFERROR(VLOOKUP($B331,'Slutlig allokering kvv'!$B$2:$AC$462,MATCH(K$3,'Slutlig allokering kvv'!$B$1:$AJ$1,0),FALSE)/1,0)</f>
        <v>0</v>
      </c>
      <c r="L331">
        <f>IFERROR(VLOOKUP($B331,Kraftvärmeprod!$B$1:$AH$479,MATCH(L$2,Kraftvärmeprod!$B$1:$AG$1,0),FALSE)/1,0)-IFERROR(VLOOKUP($B331,'Slutlig allokering kvv'!$B$2:$AC$462,MATCH(L$3,'Slutlig allokering kvv'!$B$1:$AJ$1,0),FALSE)/1,0)</f>
        <v>0</v>
      </c>
      <c r="M331" s="40">
        <f>IFERROR(VLOOKUP($B331,Miljö!$B$1:$S$477,MATCH(M$2,Miljö!$B$1:$X$1,0),FALSE)/1,0)-IFERROR(VLOOKUP($B331,'Slutlig allokering kvv'!$B$2:$AC$462,MATCH(M$3,'Slutlig allokering kvv'!$B$1:$AJ$1,0),FALSE)/1,0)</f>
        <v>0</v>
      </c>
      <c r="N331">
        <f>IFERROR(VLOOKUP($B331,Kraftvärmeprod!$B$1:$AH$479,MATCH(N$2,Kraftvärmeprod!$B$1:$AG$1,0),FALSE)/1,0)-IFERROR(VLOOKUP($B331,'Slutlig allokering kvv'!$B$2:$AC$462,MATCH(N$3,'Slutlig allokering kvv'!$B$1:$AJ$1,0),FALSE)/1,0)</f>
        <v>0</v>
      </c>
      <c r="O331">
        <f>IFERROR(VLOOKUP($B331,Kraftvärmeprod!$B$1:$AH$479,MATCH(O$2,Kraftvärmeprod!$B$1:$AG$1,0),FALSE)/1,0)-IFERROR(VLOOKUP($B331,'Slutlig allokering kvv'!$B$2:$AC$462,MATCH(O$3,'Slutlig allokering kvv'!$B$1:$AJ$1,0),FALSE)/1,0)</f>
        <v>0</v>
      </c>
      <c r="P331">
        <f>IFERROR(VLOOKUP($B331,Kraftvärmeprod!$B$1:$AH$479,MATCH(P$2,Kraftvärmeprod!$B$1:$AG$1,0),FALSE)/1,0)-IFERROR(VLOOKUP($B331,'Slutlig allokering kvv'!$B$2:$AC$462,MATCH(P$3,'Slutlig allokering kvv'!$B$1:$AJ$1,0),FALSE)/1,0)</f>
        <v>0</v>
      </c>
      <c r="Q331">
        <f>IFERROR(VLOOKUP($B331,Kraftvärmeprod!$B$1:$AH$479,MATCH(Q$2,Kraftvärmeprod!$B$1:$AG$1,0),FALSE)/1,0)-IFERROR(VLOOKUP($B331,'Slutlig allokering kvv'!$B$2:$AC$462,MATCH(Q$3,'Slutlig allokering kvv'!$B$1:$AJ$1,0),FALSE)/1,0)</f>
        <v>0</v>
      </c>
      <c r="R331">
        <f>IFERROR(VLOOKUP($B331,Kraftvärmeprod!$B$1:$AH$479,MATCH(R$2,Kraftvärmeprod!$B$1:$AG$1,0),FALSE)/1,0)-IFERROR(VLOOKUP($B331,'Slutlig allokering kvv'!$B$2:$AC$462,MATCH(R$3,'Slutlig allokering kvv'!$B$1:$AJ$1,0),FALSE)/1,0)</f>
        <v>0</v>
      </c>
      <c r="S331">
        <f>IFERROR(VLOOKUP($B331,Kraftvärmeprod!$B$1:$AH$479,MATCH(S$2,Kraftvärmeprod!$B$1:$AG$1,0),FALSE)/1,0)-IFERROR(VLOOKUP($B331,'Slutlig allokering kvv'!$B$2:$AC$462,MATCH(S$3,'Slutlig allokering kvv'!$B$1:$AJ$1,0),FALSE)/1,0)</f>
        <v>0</v>
      </c>
      <c r="T331">
        <f>IFERROR(VLOOKUP($B331,Kraftvärmeprod!$B$1:$AH$479,MATCH(T$2,Kraftvärmeprod!$B$1:$AG$1,0),FALSE)/1,0)-IFERROR(VLOOKUP($B331,'Slutlig allokering kvv'!$B$2:$AC$462,MATCH(T$3,'Slutlig allokering kvv'!$B$1:$AJ$1,0),FALSE)/1,0)</f>
        <v>0</v>
      </c>
      <c r="U331">
        <f>IFERROR(VLOOKUP($B331,Kraftvärmeprod!$B$1:$AH$479,MATCH(U$2,Kraftvärmeprod!$B$1:$AG$1,0),FALSE)/1,0)-IFERROR(VLOOKUP($B331,'Slutlig allokering kvv'!$B$2:$AC$462,MATCH(U$3,'Slutlig allokering kvv'!$B$1:$AJ$1,0),FALSE)/1,0)</f>
        <v>0</v>
      </c>
      <c r="V331">
        <f>IFERROR(VLOOKUP($B331,Kraftvärmeprod!$B$1:$AH$479,MATCH(V$2,Kraftvärmeprod!$B$1:$AG$1,0),FALSE)/1,0)-IFERROR(VLOOKUP($B331,'Slutlig allokering kvv'!$B$2:$AC$462,MATCH(V$3,'Slutlig allokering kvv'!$B$1:$AJ$1,0),FALSE)/1,0)</f>
        <v>0</v>
      </c>
      <c r="W331">
        <f>IFERROR(VLOOKUP($B331,Kraftvärmeprod!$B$1:$AH$479,MATCH(W$2,Kraftvärmeprod!$B$1:$AG$1,0),FALSE)/1,0)-IFERROR(VLOOKUP($B331,'Slutlig allokering kvv'!$B$2:$AC$462,MATCH(W$3,'Slutlig allokering kvv'!$B$1:$AJ$1,0),FALSE)/1,0)</f>
        <v>0</v>
      </c>
      <c r="X331">
        <f>IFERROR(VLOOKUP($B331,Kraftvärmeprod!$B$1:$AH$479,MATCH(X$2,Kraftvärmeprod!$B$1:$AG$1,0),FALSE)/1,0)-IFERROR(VLOOKUP($B331,'Slutlig allokering kvv'!$B$2:$AC$462,MATCH(X$3,'Slutlig allokering kvv'!$B$1:$AJ$1,0),FALSE)/1,0)</f>
        <v>0</v>
      </c>
      <c r="Y331">
        <f>IFERROR(VLOOKUP($B331,Kraftvärmeprod!$B$1:$AH$479,MATCH(Y$2,Kraftvärmeprod!$B$1:$AG$1,0),FALSE)/1,0)-IFERROR(VLOOKUP($B331,'Slutlig allokering kvv'!$B$2:$AC$462,MATCH(Y$3,'Slutlig allokering kvv'!$B$1:$AJ$1,0),FALSE)/1,0)</f>
        <v>0</v>
      </c>
      <c r="Z331">
        <f>IFERROR(VLOOKUP($B331,Kraftvärmeprod!$B$1:$AH$479,MATCH(Z$2,Kraftvärmeprod!$B$1:$AG$1,0),FALSE)/1,0)-IFERROR(VLOOKUP($B331,'Slutlig allokering kvv'!$B$2:$AC$462,MATCH(Z$3,'Slutlig allokering kvv'!$B$1:$AJ$1,0),FALSE)/1,0)</f>
        <v>0</v>
      </c>
      <c r="AA331">
        <f>IFERROR(VLOOKUP($B331,Kraftvärmeprod!$B$1:$AH$479,MATCH(AA$2,Kraftvärmeprod!$B$1:$AG$1,0),FALSE)/1,0)-IFERROR(VLOOKUP($B331,'Slutlig allokering kvv'!$B$2:$AC$462,MATCH(AA$3,'Slutlig allokering kvv'!$B$1:$AJ$1,0),FALSE)/1,0)</f>
        <v>0</v>
      </c>
      <c r="AB331">
        <f>IFERROR(VLOOKUP($B331,Kraftvärmeprod!$B$1:$AH$479,MATCH(AB$2,Kraftvärmeprod!$B$1:$AG$1,0),FALSE)/1,0)-IFERROR(VLOOKUP($B331,'Slutlig allokering kvv'!$B$2:$AC$462,MATCH(AB$3,'Slutlig allokering kvv'!$B$1:$AJ$1,0),FALSE)/1,0)</f>
        <v>0</v>
      </c>
      <c r="AE331">
        <f t="shared" si="10"/>
        <v>0</v>
      </c>
      <c r="AG331">
        <f>IFERROR(VLOOKUP(B331,'Slutlig allokering kvv'!$B$2:$AJ$462,MATCH("Summa justerad allokerad tillförd energi (utan hjälpel och rökgaskondensering):",'Slutlig allokering kvv'!$B$1:$AK$1,0),FALSE)/1,"")</f>
        <v>0</v>
      </c>
      <c r="AI331" s="23" t="str">
        <f>IFERROR(1-VLOOKUP(B331,'Slutlig allokering kvv'!$B$2:$AJ$462,MATCH("Andel av bränsle i kvv som allokerats till värme, exklusive rökgaskondensering och hjälpel",'Slutlig allokering kvv'!$B$1:$AK$1,0),FALSE),"")</f>
        <v/>
      </c>
      <c r="AK331" s="23" t="str">
        <f t="shared" si="11"/>
        <v/>
      </c>
    </row>
    <row r="332" spans="1:37" x14ac:dyDescent="0.25">
      <c r="A332" s="2" t="s">
        <v>465</v>
      </c>
      <c r="B332" s="2" t="s">
        <v>466</v>
      </c>
      <c r="C332" s="2" t="str">
        <f>IFERROR(VLOOKUP($B332,Kraftvärmeprod!$B$1:$AH$479,MATCH(C$3,Kraftvärmeprod!$B$1:$AG$1,0),FALSE)/1,"")</f>
        <v/>
      </c>
      <c r="D332" s="2" t="str">
        <f>IFERROR(VLOOKUP($B332,Kraftvärmeprod!$B$1:$AH$479,MATCH(D$3,Kraftvärmeprod!$B$1:$AG$1,0),FALSE)/1,"")</f>
        <v/>
      </c>
      <c r="E332">
        <f>IFERROR(VLOOKUP($B332,Kraftvärmeprod!$B$1:$AH$479,MATCH(E$2,Kraftvärmeprod!$B$1:$AG$1,0),FALSE)/1,0)-IFERROR(VLOOKUP($B332,'Slutlig allokering kvv'!$B$2:$AC$462,MATCH(E$3,'Slutlig allokering kvv'!$B$1:$AJ$1,0),FALSE)/1,0)</f>
        <v>0</v>
      </c>
      <c r="F332">
        <f>IFERROR(VLOOKUP($B332,Kraftvärmeprod!$B$1:$AH$479,MATCH(F$2,Kraftvärmeprod!$B$1:$AG$1,0),FALSE)/1,0)-IFERROR(VLOOKUP($B332,'Slutlig allokering kvv'!$B$2:$AC$462,MATCH(F$3,'Slutlig allokering kvv'!$B$1:$AJ$1,0),FALSE)/1,0)</f>
        <v>0</v>
      </c>
      <c r="G332">
        <f>IFERROR(VLOOKUP($B332,Kraftvärmeprod!$B$1:$AH$479,MATCH(G$2,Kraftvärmeprod!$B$1:$AG$1,0),FALSE)/1,0)-IFERROR(VLOOKUP($B332,'Slutlig allokering kvv'!$B$2:$AC$462,MATCH(G$3,'Slutlig allokering kvv'!$B$1:$AJ$1,0),FALSE)/1,0)</f>
        <v>0</v>
      </c>
      <c r="H332">
        <f>IFERROR(VLOOKUP($B332,Kraftvärmeprod!$B$1:$AH$479,MATCH(H$2,Kraftvärmeprod!$B$1:$AG$1,0),FALSE)/1,0)-IFERROR(VLOOKUP($B332,'Slutlig allokering kvv'!$B$2:$AC$462,MATCH(H$3,'Slutlig allokering kvv'!$B$1:$AJ$1,0),FALSE)/1,0)</f>
        <v>0</v>
      </c>
      <c r="I332">
        <f>IFERROR(VLOOKUP($B332,Kraftvärmeprod!$B$1:$AH$479,MATCH(I$2,Kraftvärmeprod!$B$1:$AG$1,0),FALSE)/1,0)-IFERROR(VLOOKUP($B332,'Slutlig allokering kvv'!$B$2:$AC$462,MATCH(I$3,'Slutlig allokering kvv'!$B$1:$AJ$1,0),FALSE)/1,0)</f>
        <v>0</v>
      </c>
      <c r="J332">
        <f>IFERROR(VLOOKUP($B332,Kraftvärmeprod!$B$1:$AH$479,MATCH(J$2,Kraftvärmeprod!$B$1:$AG$1,0),FALSE)/1,0)-IFERROR(VLOOKUP($B332,'Slutlig allokering kvv'!$B$2:$AC$462,MATCH(J$3,'Slutlig allokering kvv'!$B$1:$AJ$1,0),FALSE)/1,0)</f>
        <v>0</v>
      </c>
      <c r="K332">
        <f>IFERROR(VLOOKUP($B332,Kraftvärmeprod!$B$1:$AH$479,MATCH(K$2,Kraftvärmeprod!$B$1:$AG$1,0),FALSE)/1,0)-IFERROR(VLOOKUP($B332,'Slutlig allokering kvv'!$B$2:$AC$462,MATCH(K$3,'Slutlig allokering kvv'!$B$1:$AJ$1,0),FALSE)/1,0)</f>
        <v>0</v>
      </c>
      <c r="L332">
        <f>IFERROR(VLOOKUP($B332,Kraftvärmeprod!$B$1:$AH$479,MATCH(L$2,Kraftvärmeprod!$B$1:$AG$1,0),FALSE)/1,0)-IFERROR(VLOOKUP($B332,'Slutlig allokering kvv'!$B$2:$AC$462,MATCH(L$3,'Slutlig allokering kvv'!$B$1:$AJ$1,0),FALSE)/1,0)</f>
        <v>0</v>
      </c>
      <c r="M332" s="40">
        <f>IFERROR(VLOOKUP($B332,Miljö!$B$1:$S$477,MATCH(M$2,Miljö!$B$1:$X$1,0),FALSE)/1,0)-IFERROR(VLOOKUP($B332,'Slutlig allokering kvv'!$B$2:$AC$462,MATCH(M$3,'Slutlig allokering kvv'!$B$1:$AJ$1,0),FALSE)/1,0)</f>
        <v>0</v>
      </c>
      <c r="N332">
        <f>IFERROR(VLOOKUP($B332,Kraftvärmeprod!$B$1:$AH$479,MATCH(N$2,Kraftvärmeprod!$B$1:$AG$1,0),FALSE)/1,0)-IFERROR(VLOOKUP($B332,'Slutlig allokering kvv'!$B$2:$AC$462,MATCH(N$3,'Slutlig allokering kvv'!$B$1:$AJ$1,0),FALSE)/1,0)</f>
        <v>0</v>
      </c>
      <c r="O332">
        <f>IFERROR(VLOOKUP($B332,Kraftvärmeprod!$B$1:$AH$479,MATCH(O$2,Kraftvärmeprod!$B$1:$AG$1,0),FALSE)/1,0)-IFERROR(VLOOKUP($B332,'Slutlig allokering kvv'!$B$2:$AC$462,MATCH(O$3,'Slutlig allokering kvv'!$B$1:$AJ$1,0),FALSE)/1,0)</f>
        <v>0</v>
      </c>
      <c r="P332">
        <f>IFERROR(VLOOKUP($B332,Kraftvärmeprod!$B$1:$AH$479,MATCH(P$2,Kraftvärmeprod!$B$1:$AG$1,0),FALSE)/1,0)-IFERROR(VLOOKUP($B332,'Slutlig allokering kvv'!$B$2:$AC$462,MATCH(P$3,'Slutlig allokering kvv'!$B$1:$AJ$1,0),FALSE)/1,0)</f>
        <v>0</v>
      </c>
      <c r="Q332">
        <f>IFERROR(VLOOKUP($B332,Kraftvärmeprod!$B$1:$AH$479,MATCH(Q$2,Kraftvärmeprod!$B$1:$AG$1,0),FALSE)/1,0)-IFERROR(VLOOKUP($B332,'Slutlig allokering kvv'!$B$2:$AC$462,MATCH(Q$3,'Slutlig allokering kvv'!$B$1:$AJ$1,0),FALSE)/1,0)</f>
        <v>0</v>
      </c>
      <c r="R332">
        <f>IFERROR(VLOOKUP($B332,Kraftvärmeprod!$B$1:$AH$479,MATCH(R$2,Kraftvärmeprod!$B$1:$AG$1,0),FALSE)/1,0)-IFERROR(VLOOKUP($B332,'Slutlig allokering kvv'!$B$2:$AC$462,MATCH(R$3,'Slutlig allokering kvv'!$B$1:$AJ$1,0),FALSE)/1,0)</f>
        <v>0</v>
      </c>
      <c r="S332">
        <f>IFERROR(VLOOKUP($B332,Kraftvärmeprod!$B$1:$AH$479,MATCH(S$2,Kraftvärmeprod!$B$1:$AG$1,0),FALSE)/1,0)-IFERROR(VLOOKUP($B332,'Slutlig allokering kvv'!$B$2:$AC$462,MATCH(S$3,'Slutlig allokering kvv'!$B$1:$AJ$1,0),FALSE)/1,0)</f>
        <v>0</v>
      </c>
      <c r="T332">
        <f>IFERROR(VLOOKUP($B332,Kraftvärmeprod!$B$1:$AH$479,MATCH(T$2,Kraftvärmeprod!$B$1:$AG$1,0),FALSE)/1,0)-IFERROR(VLOOKUP($B332,'Slutlig allokering kvv'!$B$2:$AC$462,MATCH(T$3,'Slutlig allokering kvv'!$B$1:$AJ$1,0),FALSE)/1,0)</f>
        <v>0</v>
      </c>
      <c r="U332">
        <f>IFERROR(VLOOKUP($B332,Kraftvärmeprod!$B$1:$AH$479,MATCH(U$2,Kraftvärmeprod!$B$1:$AG$1,0),FALSE)/1,0)-IFERROR(VLOOKUP($B332,'Slutlig allokering kvv'!$B$2:$AC$462,MATCH(U$3,'Slutlig allokering kvv'!$B$1:$AJ$1,0),FALSE)/1,0)</f>
        <v>0</v>
      </c>
      <c r="V332">
        <f>IFERROR(VLOOKUP($B332,Kraftvärmeprod!$B$1:$AH$479,MATCH(V$2,Kraftvärmeprod!$B$1:$AG$1,0),FALSE)/1,0)-IFERROR(VLOOKUP($B332,'Slutlig allokering kvv'!$B$2:$AC$462,MATCH(V$3,'Slutlig allokering kvv'!$B$1:$AJ$1,0),FALSE)/1,0)</f>
        <v>0</v>
      </c>
      <c r="W332">
        <f>IFERROR(VLOOKUP($B332,Kraftvärmeprod!$B$1:$AH$479,MATCH(W$2,Kraftvärmeprod!$B$1:$AG$1,0),FALSE)/1,0)-IFERROR(VLOOKUP($B332,'Slutlig allokering kvv'!$B$2:$AC$462,MATCH(W$3,'Slutlig allokering kvv'!$B$1:$AJ$1,0),FALSE)/1,0)</f>
        <v>0</v>
      </c>
      <c r="X332">
        <f>IFERROR(VLOOKUP($B332,Kraftvärmeprod!$B$1:$AH$479,MATCH(X$2,Kraftvärmeprod!$B$1:$AG$1,0),FALSE)/1,0)-IFERROR(VLOOKUP($B332,'Slutlig allokering kvv'!$B$2:$AC$462,MATCH(X$3,'Slutlig allokering kvv'!$B$1:$AJ$1,0),FALSE)/1,0)</f>
        <v>0</v>
      </c>
      <c r="Y332">
        <f>IFERROR(VLOOKUP($B332,Kraftvärmeprod!$B$1:$AH$479,MATCH(Y$2,Kraftvärmeprod!$B$1:$AG$1,0),FALSE)/1,0)-IFERROR(VLOOKUP($B332,'Slutlig allokering kvv'!$B$2:$AC$462,MATCH(Y$3,'Slutlig allokering kvv'!$B$1:$AJ$1,0),FALSE)/1,0)</f>
        <v>0</v>
      </c>
      <c r="Z332">
        <f>IFERROR(VLOOKUP($B332,Kraftvärmeprod!$B$1:$AH$479,MATCH(Z$2,Kraftvärmeprod!$B$1:$AG$1,0),FALSE)/1,0)-IFERROR(VLOOKUP($B332,'Slutlig allokering kvv'!$B$2:$AC$462,MATCH(Z$3,'Slutlig allokering kvv'!$B$1:$AJ$1,0),FALSE)/1,0)</f>
        <v>0</v>
      </c>
      <c r="AA332">
        <f>IFERROR(VLOOKUP($B332,Kraftvärmeprod!$B$1:$AH$479,MATCH(AA$2,Kraftvärmeprod!$B$1:$AG$1,0),FALSE)/1,0)-IFERROR(VLOOKUP($B332,'Slutlig allokering kvv'!$B$2:$AC$462,MATCH(AA$3,'Slutlig allokering kvv'!$B$1:$AJ$1,0),FALSE)/1,0)</f>
        <v>0</v>
      </c>
      <c r="AB332">
        <f>IFERROR(VLOOKUP($B332,Kraftvärmeprod!$B$1:$AH$479,MATCH(AB$2,Kraftvärmeprod!$B$1:$AG$1,0),FALSE)/1,0)-IFERROR(VLOOKUP($B332,'Slutlig allokering kvv'!$B$2:$AC$462,MATCH(AB$3,'Slutlig allokering kvv'!$B$1:$AJ$1,0),FALSE)/1,0)</f>
        <v>0</v>
      </c>
      <c r="AE332">
        <f t="shared" si="10"/>
        <v>0</v>
      </c>
      <c r="AG332">
        <f>IFERROR(VLOOKUP(B332,'Slutlig allokering kvv'!$B$2:$AJ$462,MATCH("Summa justerad allokerad tillförd energi (utan hjälpel och rökgaskondensering):",'Slutlig allokering kvv'!$B$1:$AK$1,0),FALSE)/1,"")</f>
        <v>0</v>
      </c>
      <c r="AI332" s="23" t="str">
        <f>IFERROR(1-VLOOKUP(B332,'Slutlig allokering kvv'!$B$2:$AJ$462,MATCH("Andel av bränsle i kvv som allokerats till värme, exklusive rökgaskondensering och hjälpel",'Slutlig allokering kvv'!$B$1:$AK$1,0),FALSE),"")</f>
        <v/>
      </c>
      <c r="AK332" s="23" t="str">
        <f t="shared" si="11"/>
        <v/>
      </c>
    </row>
    <row r="333" spans="1:37" x14ac:dyDescent="0.25">
      <c r="A333" s="2" t="s">
        <v>467</v>
      </c>
      <c r="B333" s="2" t="s">
        <v>468</v>
      </c>
      <c r="C333" s="2" t="str">
        <f>IFERROR(VLOOKUP($B333,Kraftvärmeprod!$B$1:$AH$479,MATCH(C$3,Kraftvärmeprod!$B$1:$AG$1,0),FALSE)/1,"")</f>
        <v/>
      </c>
      <c r="D333" s="2" t="str">
        <f>IFERROR(VLOOKUP($B333,Kraftvärmeprod!$B$1:$AH$479,MATCH(D$3,Kraftvärmeprod!$B$1:$AG$1,0),FALSE)/1,"")</f>
        <v/>
      </c>
      <c r="E333">
        <f>IFERROR(VLOOKUP($B333,Kraftvärmeprod!$B$1:$AH$479,MATCH(E$2,Kraftvärmeprod!$B$1:$AG$1,0),FALSE)/1,0)-IFERROR(VLOOKUP($B333,'Slutlig allokering kvv'!$B$2:$AC$462,MATCH(E$3,'Slutlig allokering kvv'!$B$1:$AJ$1,0),FALSE)/1,0)</f>
        <v>0</v>
      </c>
      <c r="F333">
        <f>IFERROR(VLOOKUP($B333,Kraftvärmeprod!$B$1:$AH$479,MATCH(F$2,Kraftvärmeprod!$B$1:$AG$1,0),FALSE)/1,0)-IFERROR(VLOOKUP($B333,'Slutlig allokering kvv'!$B$2:$AC$462,MATCH(F$3,'Slutlig allokering kvv'!$B$1:$AJ$1,0),FALSE)/1,0)</f>
        <v>0</v>
      </c>
      <c r="G333">
        <f>IFERROR(VLOOKUP($B333,Kraftvärmeprod!$B$1:$AH$479,MATCH(G$2,Kraftvärmeprod!$B$1:$AG$1,0),FALSE)/1,0)-IFERROR(VLOOKUP($B333,'Slutlig allokering kvv'!$B$2:$AC$462,MATCH(G$3,'Slutlig allokering kvv'!$B$1:$AJ$1,0),FALSE)/1,0)</f>
        <v>0</v>
      </c>
      <c r="H333">
        <f>IFERROR(VLOOKUP($B333,Kraftvärmeprod!$B$1:$AH$479,MATCH(H$2,Kraftvärmeprod!$B$1:$AG$1,0),FALSE)/1,0)-IFERROR(VLOOKUP($B333,'Slutlig allokering kvv'!$B$2:$AC$462,MATCH(H$3,'Slutlig allokering kvv'!$B$1:$AJ$1,0),FALSE)/1,0)</f>
        <v>0</v>
      </c>
      <c r="I333">
        <f>IFERROR(VLOOKUP($B333,Kraftvärmeprod!$B$1:$AH$479,MATCH(I$2,Kraftvärmeprod!$B$1:$AG$1,0),FALSE)/1,0)-IFERROR(VLOOKUP($B333,'Slutlig allokering kvv'!$B$2:$AC$462,MATCH(I$3,'Slutlig allokering kvv'!$B$1:$AJ$1,0),FALSE)/1,0)</f>
        <v>0</v>
      </c>
      <c r="J333">
        <f>IFERROR(VLOOKUP($B333,Kraftvärmeprod!$B$1:$AH$479,MATCH(J$2,Kraftvärmeprod!$B$1:$AG$1,0),FALSE)/1,0)-IFERROR(VLOOKUP($B333,'Slutlig allokering kvv'!$B$2:$AC$462,MATCH(J$3,'Slutlig allokering kvv'!$B$1:$AJ$1,0),FALSE)/1,0)</f>
        <v>0</v>
      </c>
      <c r="K333">
        <f>IFERROR(VLOOKUP($B333,Kraftvärmeprod!$B$1:$AH$479,MATCH(K$2,Kraftvärmeprod!$B$1:$AG$1,0),FALSE)/1,0)-IFERROR(VLOOKUP($B333,'Slutlig allokering kvv'!$B$2:$AC$462,MATCH(K$3,'Slutlig allokering kvv'!$B$1:$AJ$1,0),FALSE)/1,0)</f>
        <v>0</v>
      </c>
      <c r="L333">
        <f>IFERROR(VLOOKUP($B333,Kraftvärmeprod!$B$1:$AH$479,MATCH(L$2,Kraftvärmeprod!$B$1:$AG$1,0),FALSE)/1,0)-IFERROR(VLOOKUP($B333,'Slutlig allokering kvv'!$B$2:$AC$462,MATCH(L$3,'Slutlig allokering kvv'!$B$1:$AJ$1,0),FALSE)/1,0)</f>
        <v>0</v>
      </c>
      <c r="M333" s="40">
        <f>IFERROR(VLOOKUP($B333,Miljö!$B$1:$S$477,MATCH(M$2,Miljö!$B$1:$X$1,0),FALSE)/1,0)-IFERROR(VLOOKUP($B333,'Slutlig allokering kvv'!$B$2:$AC$462,MATCH(M$3,'Slutlig allokering kvv'!$B$1:$AJ$1,0),FALSE)/1,0)</f>
        <v>0</v>
      </c>
      <c r="N333">
        <f>IFERROR(VLOOKUP($B333,Kraftvärmeprod!$B$1:$AH$479,MATCH(N$2,Kraftvärmeprod!$B$1:$AG$1,0),FALSE)/1,0)-IFERROR(VLOOKUP($B333,'Slutlig allokering kvv'!$B$2:$AC$462,MATCH(N$3,'Slutlig allokering kvv'!$B$1:$AJ$1,0),FALSE)/1,0)</f>
        <v>0</v>
      </c>
      <c r="O333">
        <f>IFERROR(VLOOKUP($B333,Kraftvärmeprod!$B$1:$AH$479,MATCH(O$2,Kraftvärmeprod!$B$1:$AG$1,0),FALSE)/1,0)-IFERROR(VLOOKUP($B333,'Slutlig allokering kvv'!$B$2:$AC$462,MATCH(O$3,'Slutlig allokering kvv'!$B$1:$AJ$1,0),FALSE)/1,0)</f>
        <v>0</v>
      </c>
      <c r="P333">
        <f>IFERROR(VLOOKUP($B333,Kraftvärmeprod!$B$1:$AH$479,MATCH(P$2,Kraftvärmeprod!$B$1:$AG$1,0),FALSE)/1,0)-IFERROR(VLOOKUP($B333,'Slutlig allokering kvv'!$B$2:$AC$462,MATCH(P$3,'Slutlig allokering kvv'!$B$1:$AJ$1,0),FALSE)/1,0)</f>
        <v>0</v>
      </c>
      <c r="Q333">
        <f>IFERROR(VLOOKUP($B333,Kraftvärmeprod!$B$1:$AH$479,MATCH(Q$2,Kraftvärmeprod!$B$1:$AG$1,0),FALSE)/1,0)-IFERROR(VLOOKUP($B333,'Slutlig allokering kvv'!$B$2:$AC$462,MATCH(Q$3,'Slutlig allokering kvv'!$B$1:$AJ$1,0),FALSE)/1,0)</f>
        <v>0</v>
      </c>
      <c r="R333">
        <f>IFERROR(VLOOKUP($B333,Kraftvärmeprod!$B$1:$AH$479,MATCH(R$2,Kraftvärmeprod!$B$1:$AG$1,0),FALSE)/1,0)-IFERROR(VLOOKUP($B333,'Slutlig allokering kvv'!$B$2:$AC$462,MATCH(R$3,'Slutlig allokering kvv'!$B$1:$AJ$1,0),FALSE)/1,0)</f>
        <v>0</v>
      </c>
      <c r="S333">
        <f>IFERROR(VLOOKUP($B333,Kraftvärmeprod!$B$1:$AH$479,MATCH(S$2,Kraftvärmeprod!$B$1:$AG$1,0),FALSE)/1,0)-IFERROR(VLOOKUP($B333,'Slutlig allokering kvv'!$B$2:$AC$462,MATCH(S$3,'Slutlig allokering kvv'!$B$1:$AJ$1,0),FALSE)/1,0)</f>
        <v>0</v>
      </c>
      <c r="T333">
        <f>IFERROR(VLOOKUP($B333,Kraftvärmeprod!$B$1:$AH$479,MATCH(T$2,Kraftvärmeprod!$B$1:$AG$1,0),FALSE)/1,0)-IFERROR(VLOOKUP($B333,'Slutlig allokering kvv'!$B$2:$AC$462,MATCH(T$3,'Slutlig allokering kvv'!$B$1:$AJ$1,0),FALSE)/1,0)</f>
        <v>0</v>
      </c>
      <c r="U333">
        <f>IFERROR(VLOOKUP($B333,Kraftvärmeprod!$B$1:$AH$479,MATCH(U$2,Kraftvärmeprod!$B$1:$AG$1,0),FALSE)/1,0)-IFERROR(VLOOKUP($B333,'Slutlig allokering kvv'!$B$2:$AC$462,MATCH(U$3,'Slutlig allokering kvv'!$B$1:$AJ$1,0),FALSE)/1,0)</f>
        <v>0</v>
      </c>
      <c r="V333">
        <f>IFERROR(VLOOKUP($B333,Kraftvärmeprod!$B$1:$AH$479,MATCH(V$2,Kraftvärmeprod!$B$1:$AG$1,0),FALSE)/1,0)-IFERROR(VLOOKUP($B333,'Slutlig allokering kvv'!$B$2:$AC$462,MATCH(V$3,'Slutlig allokering kvv'!$B$1:$AJ$1,0),FALSE)/1,0)</f>
        <v>0</v>
      </c>
      <c r="W333">
        <f>IFERROR(VLOOKUP($B333,Kraftvärmeprod!$B$1:$AH$479,MATCH(W$2,Kraftvärmeprod!$B$1:$AG$1,0),FALSE)/1,0)-IFERROR(VLOOKUP($B333,'Slutlig allokering kvv'!$B$2:$AC$462,MATCH(W$3,'Slutlig allokering kvv'!$B$1:$AJ$1,0),FALSE)/1,0)</f>
        <v>0</v>
      </c>
      <c r="X333">
        <f>IFERROR(VLOOKUP($B333,Kraftvärmeprod!$B$1:$AH$479,MATCH(X$2,Kraftvärmeprod!$B$1:$AG$1,0),FALSE)/1,0)-IFERROR(VLOOKUP($B333,'Slutlig allokering kvv'!$B$2:$AC$462,MATCH(X$3,'Slutlig allokering kvv'!$B$1:$AJ$1,0),FALSE)/1,0)</f>
        <v>0</v>
      </c>
      <c r="Y333">
        <f>IFERROR(VLOOKUP($B333,Kraftvärmeprod!$B$1:$AH$479,MATCH(Y$2,Kraftvärmeprod!$B$1:$AG$1,0),FALSE)/1,0)-IFERROR(VLOOKUP($B333,'Slutlig allokering kvv'!$B$2:$AC$462,MATCH(Y$3,'Slutlig allokering kvv'!$B$1:$AJ$1,0),FALSE)/1,0)</f>
        <v>0</v>
      </c>
      <c r="Z333">
        <f>IFERROR(VLOOKUP($B333,Kraftvärmeprod!$B$1:$AH$479,MATCH(Z$2,Kraftvärmeprod!$B$1:$AG$1,0),FALSE)/1,0)-IFERROR(VLOOKUP($B333,'Slutlig allokering kvv'!$B$2:$AC$462,MATCH(Z$3,'Slutlig allokering kvv'!$B$1:$AJ$1,0),FALSE)/1,0)</f>
        <v>0</v>
      </c>
      <c r="AA333">
        <f>IFERROR(VLOOKUP($B333,Kraftvärmeprod!$B$1:$AH$479,MATCH(AA$2,Kraftvärmeprod!$B$1:$AG$1,0),FALSE)/1,0)-IFERROR(VLOOKUP($B333,'Slutlig allokering kvv'!$B$2:$AC$462,MATCH(AA$3,'Slutlig allokering kvv'!$B$1:$AJ$1,0),FALSE)/1,0)</f>
        <v>0</v>
      </c>
      <c r="AB333">
        <f>IFERROR(VLOOKUP($B333,Kraftvärmeprod!$B$1:$AH$479,MATCH(AB$2,Kraftvärmeprod!$B$1:$AG$1,0),FALSE)/1,0)-IFERROR(VLOOKUP($B333,'Slutlig allokering kvv'!$B$2:$AC$462,MATCH(AB$3,'Slutlig allokering kvv'!$B$1:$AJ$1,0),FALSE)/1,0)</f>
        <v>0</v>
      </c>
      <c r="AE333">
        <f t="shared" si="10"/>
        <v>0</v>
      </c>
      <c r="AG333">
        <f>IFERROR(VLOOKUP(B333,'Slutlig allokering kvv'!$B$2:$AJ$462,MATCH("Summa justerad allokerad tillförd energi (utan hjälpel och rökgaskondensering):",'Slutlig allokering kvv'!$B$1:$AK$1,0),FALSE)/1,"")</f>
        <v>0</v>
      </c>
      <c r="AI333" s="23" t="str">
        <f>IFERROR(1-VLOOKUP(B333,'Slutlig allokering kvv'!$B$2:$AJ$462,MATCH("Andel av bränsle i kvv som allokerats till värme, exklusive rökgaskondensering och hjälpel",'Slutlig allokering kvv'!$B$1:$AK$1,0),FALSE),"")</f>
        <v/>
      </c>
      <c r="AK333" s="23" t="str">
        <f t="shared" si="11"/>
        <v/>
      </c>
    </row>
    <row r="334" spans="1:37" x14ac:dyDescent="0.25">
      <c r="A334" s="2" t="s">
        <v>467</v>
      </c>
      <c r="B334" s="2" t="s">
        <v>469</v>
      </c>
      <c r="C334" s="2" t="str">
        <f>IFERROR(VLOOKUP($B334,Kraftvärmeprod!$B$1:$AH$479,MATCH(C$3,Kraftvärmeprod!$B$1:$AG$1,0),FALSE)/1,"")</f>
        <v/>
      </c>
      <c r="D334" s="2" t="str">
        <f>IFERROR(VLOOKUP($B334,Kraftvärmeprod!$B$1:$AH$479,MATCH(D$3,Kraftvärmeprod!$B$1:$AG$1,0),FALSE)/1,"")</f>
        <v/>
      </c>
      <c r="E334">
        <f>IFERROR(VLOOKUP($B334,Kraftvärmeprod!$B$1:$AH$479,MATCH(E$2,Kraftvärmeprod!$B$1:$AG$1,0),FALSE)/1,0)-IFERROR(VLOOKUP($B334,'Slutlig allokering kvv'!$B$2:$AC$462,MATCH(E$3,'Slutlig allokering kvv'!$B$1:$AJ$1,0),FALSE)/1,0)</f>
        <v>0</v>
      </c>
      <c r="F334">
        <f>IFERROR(VLOOKUP($B334,Kraftvärmeprod!$B$1:$AH$479,MATCH(F$2,Kraftvärmeprod!$B$1:$AG$1,0),FALSE)/1,0)-IFERROR(VLOOKUP($B334,'Slutlig allokering kvv'!$B$2:$AC$462,MATCH(F$3,'Slutlig allokering kvv'!$B$1:$AJ$1,0),FALSE)/1,0)</f>
        <v>0</v>
      </c>
      <c r="G334">
        <f>IFERROR(VLOOKUP($B334,Kraftvärmeprod!$B$1:$AH$479,MATCH(G$2,Kraftvärmeprod!$B$1:$AG$1,0),FALSE)/1,0)-IFERROR(VLOOKUP($B334,'Slutlig allokering kvv'!$B$2:$AC$462,MATCH(G$3,'Slutlig allokering kvv'!$B$1:$AJ$1,0),FALSE)/1,0)</f>
        <v>0</v>
      </c>
      <c r="H334">
        <f>IFERROR(VLOOKUP($B334,Kraftvärmeprod!$B$1:$AH$479,MATCH(H$2,Kraftvärmeprod!$B$1:$AG$1,0),FALSE)/1,0)-IFERROR(VLOOKUP($B334,'Slutlig allokering kvv'!$B$2:$AC$462,MATCH(H$3,'Slutlig allokering kvv'!$B$1:$AJ$1,0),FALSE)/1,0)</f>
        <v>0</v>
      </c>
      <c r="I334">
        <f>IFERROR(VLOOKUP($B334,Kraftvärmeprod!$B$1:$AH$479,MATCH(I$2,Kraftvärmeprod!$B$1:$AG$1,0),FALSE)/1,0)-IFERROR(VLOOKUP($B334,'Slutlig allokering kvv'!$B$2:$AC$462,MATCH(I$3,'Slutlig allokering kvv'!$B$1:$AJ$1,0),FALSE)/1,0)</f>
        <v>0</v>
      </c>
      <c r="J334">
        <f>IFERROR(VLOOKUP($B334,Kraftvärmeprod!$B$1:$AH$479,MATCH(J$2,Kraftvärmeprod!$B$1:$AG$1,0),FALSE)/1,0)-IFERROR(VLOOKUP($B334,'Slutlig allokering kvv'!$B$2:$AC$462,MATCH(J$3,'Slutlig allokering kvv'!$B$1:$AJ$1,0),FALSE)/1,0)</f>
        <v>0</v>
      </c>
      <c r="K334">
        <f>IFERROR(VLOOKUP($B334,Kraftvärmeprod!$B$1:$AH$479,MATCH(K$2,Kraftvärmeprod!$B$1:$AG$1,0),FALSE)/1,0)-IFERROR(VLOOKUP($B334,'Slutlig allokering kvv'!$B$2:$AC$462,MATCH(K$3,'Slutlig allokering kvv'!$B$1:$AJ$1,0),FALSE)/1,0)</f>
        <v>0</v>
      </c>
      <c r="L334">
        <f>IFERROR(VLOOKUP($B334,Kraftvärmeprod!$B$1:$AH$479,MATCH(L$2,Kraftvärmeprod!$B$1:$AG$1,0),FALSE)/1,0)-IFERROR(VLOOKUP($B334,'Slutlig allokering kvv'!$B$2:$AC$462,MATCH(L$3,'Slutlig allokering kvv'!$B$1:$AJ$1,0),FALSE)/1,0)</f>
        <v>0</v>
      </c>
      <c r="M334" s="40">
        <f>IFERROR(VLOOKUP($B334,Miljö!$B$1:$S$477,MATCH(M$2,Miljö!$B$1:$X$1,0),FALSE)/1,0)-IFERROR(VLOOKUP($B334,'Slutlig allokering kvv'!$B$2:$AC$462,MATCH(M$3,'Slutlig allokering kvv'!$B$1:$AJ$1,0),FALSE)/1,0)</f>
        <v>0</v>
      </c>
      <c r="N334">
        <f>IFERROR(VLOOKUP($B334,Kraftvärmeprod!$B$1:$AH$479,MATCH(N$2,Kraftvärmeprod!$B$1:$AG$1,0),FALSE)/1,0)-IFERROR(VLOOKUP($B334,'Slutlig allokering kvv'!$B$2:$AC$462,MATCH(N$3,'Slutlig allokering kvv'!$B$1:$AJ$1,0),FALSE)/1,0)</f>
        <v>0</v>
      </c>
      <c r="O334">
        <f>IFERROR(VLOOKUP($B334,Kraftvärmeprod!$B$1:$AH$479,MATCH(O$2,Kraftvärmeprod!$B$1:$AG$1,0),FALSE)/1,0)-IFERROR(VLOOKUP($B334,'Slutlig allokering kvv'!$B$2:$AC$462,MATCH(O$3,'Slutlig allokering kvv'!$B$1:$AJ$1,0),FALSE)/1,0)</f>
        <v>0</v>
      </c>
      <c r="P334">
        <f>IFERROR(VLOOKUP($B334,Kraftvärmeprod!$B$1:$AH$479,MATCH(P$2,Kraftvärmeprod!$B$1:$AG$1,0),FALSE)/1,0)-IFERROR(VLOOKUP($B334,'Slutlig allokering kvv'!$B$2:$AC$462,MATCH(P$3,'Slutlig allokering kvv'!$B$1:$AJ$1,0),FALSE)/1,0)</f>
        <v>0</v>
      </c>
      <c r="Q334">
        <f>IFERROR(VLOOKUP($B334,Kraftvärmeprod!$B$1:$AH$479,MATCH(Q$2,Kraftvärmeprod!$B$1:$AG$1,0),FALSE)/1,0)-IFERROR(VLOOKUP($B334,'Slutlig allokering kvv'!$B$2:$AC$462,MATCH(Q$3,'Slutlig allokering kvv'!$B$1:$AJ$1,0),FALSE)/1,0)</f>
        <v>0</v>
      </c>
      <c r="R334">
        <f>IFERROR(VLOOKUP($B334,Kraftvärmeprod!$B$1:$AH$479,MATCH(R$2,Kraftvärmeprod!$B$1:$AG$1,0),FALSE)/1,0)-IFERROR(VLOOKUP($B334,'Slutlig allokering kvv'!$B$2:$AC$462,MATCH(R$3,'Slutlig allokering kvv'!$B$1:$AJ$1,0),FALSE)/1,0)</f>
        <v>0</v>
      </c>
      <c r="S334">
        <f>IFERROR(VLOOKUP($B334,Kraftvärmeprod!$B$1:$AH$479,MATCH(S$2,Kraftvärmeprod!$B$1:$AG$1,0),FALSE)/1,0)-IFERROR(VLOOKUP($B334,'Slutlig allokering kvv'!$B$2:$AC$462,MATCH(S$3,'Slutlig allokering kvv'!$B$1:$AJ$1,0),FALSE)/1,0)</f>
        <v>0</v>
      </c>
      <c r="T334">
        <f>IFERROR(VLOOKUP($B334,Kraftvärmeprod!$B$1:$AH$479,MATCH(T$2,Kraftvärmeprod!$B$1:$AG$1,0),FALSE)/1,0)-IFERROR(VLOOKUP($B334,'Slutlig allokering kvv'!$B$2:$AC$462,MATCH(T$3,'Slutlig allokering kvv'!$B$1:$AJ$1,0),FALSE)/1,0)</f>
        <v>0</v>
      </c>
      <c r="U334">
        <f>IFERROR(VLOOKUP($B334,Kraftvärmeprod!$B$1:$AH$479,MATCH(U$2,Kraftvärmeprod!$B$1:$AG$1,0),FALSE)/1,0)-IFERROR(VLOOKUP($B334,'Slutlig allokering kvv'!$B$2:$AC$462,MATCH(U$3,'Slutlig allokering kvv'!$B$1:$AJ$1,0),FALSE)/1,0)</f>
        <v>0</v>
      </c>
      <c r="V334">
        <f>IFERROR(VLOOKUP($B334,Kraftvärmeprod!$B$1:$AH$479,MATCH(V$2,Kraftvärmeprod!$B$1:$AG$1,0),FALSE)/1,0)-IFERROR(VLOOKUP($B334,'Slutlig allokering kvv'!$B$2:$AC$462,MATCH(V$3,'Slutlig allokering kvv'!$B$1:$AJ$1,0),FALSE)/1,0)</f>
        <v>0</v>
      </c>
      <c r="W334">
        <f>IFERROR(VLOOKUP($B334,Kraftvärmeprod!$B$1:$AH$479,MATCH(W$2,Kraftvärmeprod!$B$1:$AG$1,0),FALSE)/1,0)-IFERROR(VLOOKUP($B334,'Slutlig allokering kvv'!$B$2:$AC$462,MATCH(W$3,'Slutlig allokering kvv'!$B$1:$AJ$1,0),FALSE)/1,0)</f>
        <v>0</v>
      </c>
      <c r="X334">
        <f>IFERROR(VLOOKUP($B334,Kraftvärmeprod!$B$1:$AH$479,MATCH(X$2,Kraftvärmeprod!$B$1:$AG$1,0),FALSE)/1,0)-IFERROR(VLOOKUP($B334,'Slutlig allokering kvv'!$B$2:$AC$462,MATCH(X$3,'Slutlig allokering kvv'!$B$1:$AJ$1,0),FALSE)/1,0)</f>
        <v>0</v>
      </c>
      <c r="Y334">
        <f>IFERROR(VLOOKUP($B334,Kraftvärmeprod!$B$1:$AH$479,MATCH(Y$2,Kraftvärmeprod!$B$1:$AG$1,0),FALSE)/1,0)-IFERROR(VLOOKUP($B334,'Slutlig allokering kvv'!$B$2:$AC$462,MATCH(Y$3,'Slutlig allokering kvv'!$B$1:$AJ$1,0),FALSE)/1,0)</f>
        <v>0</v>
      </c>
      <c r="Z334">
        <f>IFERROR(VLOOKUP($B334,Kraftvärmeprod!$B$1:$AH$479,MATCH(Z$2,Kraftvärmeprod!$B$1:$AG$1,0),FALSE)/1,0)-IFERROR(VLOOKUP($B334,'Slutlig allokering kvv'!$B$2:$AC$462,MATCH(Z$3,'Slutlig allokering kvv'!$B$1:$AJ$1,0),FALSE)/1,0)</f>
        <v>0</v>
      </c>
      <c r="AA334">
        <f>IFERROR(VLOOKUP($B334,Kraftvärmeprod!$B$1:$AH$479,MATCH(AA$2,Kraftvärmeprod!$B$1:$AG$1,0),FALSE)/1,0)-IFERROR(VLOOKUP($B334,'Slutlig allokering kvv'!$B$2:$AC$462,MATCH(AA$3,'Slutlig allokering kvv'!$B$1:$AJ$1,0),FALSE)/1,0)</f>
        <v>0</v>
      </c>
      <c r="AB334">
        <f>IFERROR(VLOOKUP($B334,Kraftvärmeprod!$B$1:$AH$479,MATCH(AB$2,Kraftvärmeprod!$B$1:$AG$1,0),FALSE)/1,0)-IFERROR(VLOOKUP($B334,'Slutlig allokering kvv'!$B$2:$AC$462,MATCH(AB$3,'Slutlig allokering kvv'!$B$1:$AJ$1,0),FALSE)/1,0)</f>
        <v>0</v>
      </c>
      <c r="AE334">
        <f t="shared" si="10"/>
        <v>0</v>
      </c>
      <c r="AG334">
        <f>IFERROR(VLOOKUP(B334,'Slutlig allokering kvv'!$B$2:$AJ$462,MATCH("Summa justerad allokerad tillförd energi (utan hjälpel och rökgaskondensering):",'Slutlig allokering kvv'!$B$1:$AK$1,0),FALSE)/1,"")</f>
        <v>0</v>
      </c>
      <c r="AI334" s="23" t="str">
        <f>IFERROR(1-VLOOKUP(B334,'Slutlig allokering kvv'!$B$2:$AJ$462,MATCH("Andel av bränsle i kvv som allokerats till värme, exklusive rökgaskondensering och hjälpel",'Slutlig allokering kvv'!$B$1:$AK$1,0),FALSE),"")</f>
        <v/>
      </c>
      <c r="AK334" s="23" t="str">
        <f t="shared" si="11"/>
        <v/>
      </c>
    </row>
    <row r="335" spans="1:37" x14ac:dyDescent="0.25">
      <c r="A335" s="2" t="s">
        <v>467</v>
      </c>
      <c r="B335" s="2" t="s">
        <v>470</v>
      </c>
      <c r="C335" s="2" t="str">
        <f>IFERROR(VLOOKUP($B335,Kraftvärmeprod!$B$1:$AH$479,MATCH(C$3,Kraftvärmeprod!$B$1:$AG$1,0),FALSE)/1,"")</f>
        <v/>
      </c>
      <c r="D335" s="2" t="str">
        <f>IFERROR(VLOOKUP($B335,Kraftvärmeprod!$B$1:$AH$479,MATCH(D$3,Kraftvärmeprod!$B$1:$AG$1,0),FALSE)/1,"")</f>
        <v/>
      </c>
      <c r="E335">
        <f>IFERROR(VLOOKUP($B335,Kraftvärmeprod!$B$1:$AH$479,MATCH(E$2,Kraftvärmeprod!$B$1:$AG$1,0),FALSE)/1,0)-IFERROR(VLOOKUP($B335,'Slutlig allokering kvv'!$B$2:$AC$462,MATCH(E$3,'Slutlig allokering kvv'!$B$1:$AJ$1,0),FALSE)/1,0)</f>
        <v>0</v>
      </c>
      <c r="F335">
        <f>IFERROR(VLOOKUP($B335,Kraftvärmeprod!$B$1:$AH$479,MATCH(F$2,Kraftvärmeprod!$B$1:$AG$1,0),FALSE)/1,0)-IFERROR(VLOOKUP($B335,'Slutlig allokering kvv'!$B$2:$AC$462,MATCH(F$3,'Slutlig allokering kvv'!$B$1:$AJ$1,0),FALSE)/1,0)</f>
        <v>0</v>
      </c>
      <c r="G335">
        <f>IFERROR(VLOOKUP($B335,Kraftvärmeprod!$B$1:$AH$479,MATCH(G$2,Kraftvärmeprod!$B$1:$AG$1,0),FALSE)/1,0)-IFERROR(VLOOKUP($B335,'Slutlig allokering kvv'!$B$2:$AC$462,MATCH(G$3,'Slutlig allokering kvv'!$B$1:$AJ$1,0),FALSE)/1,0)</f>
        <v>0</v>
      </c>
      <c r="H335">
        <f>IFERROR(VLOOKUP($B335,Kraftvärmeprod!$B$1:$AH$479,MATCH(H$2,Kraftvärmeprod!$B$1:$AG$1,0),FALSE)/1,0)-IFERROR(VLOOKUP($B335,'Slutlig allokering kvv'!$B$2:$AC$462,MATCH(H$3,'Slutlig allokering kvv'!$B$1:$AJ$1,0),FALSE)/1,0)</f>
        <v>0</v>
      </c>
      <c r="I335">
        <f>IFERROR(VLOOKUP($B335,Kraftvärmeprod!$B$1:$AH$479,MATCH(I$2,Kraftvärmeprod!$B$1:$AG$1,0),FALSE)/1,0)-IFERROR(VLOOKUP($B335,'Slutlig allokering kvv'!$B$2:$AC$462,MATCH(I$3,'Slutlig allokering kvv'!$B$1:$AJ$1,0),FALSE)/1,0)</f>
        <v>0</v>
      </c>
      <c r="J335">
        <f>IFERROR(VLOOKUP($B335,Kraftvärmeprod!$B$1:$AH$479,MATCH(J$2,Kraftvärmeprod!$B$1:$AG$1,0),FALSE)/1,0)-IFERROR(VLOOKUP($B335,'Slutlig allokering kvv'!$B$2:$AC$462,MATCH(J$3,'Slutlig allokering kvv'!$B$1:$AJ$1,0),FALSE)/1,0)</f>
        <v>0</v>
      </c>
      <c r="K335">
        <f>IFERROR(VLOOKUP($B335,Kraftvärmeprod!$B$1:$AH$479,MATCH(K$2,Kraftvärmeprod!$B$1:$AG$1,0),FALSE)/1,0)-IFERROR(VLOOKUP($B335,'Slutlig allokering kvv'!$B$2:$AC$462,MATCH(K$3,'Slutlig allokering kvv'!$B$1:$AJ$1,0),FALSE)/1,0)</f>
        <v>0</v>
      </c>
      <c r="L335">
        <f>IFERROR(VLOOKUP($B335,Kraftvärmeprod!$B$1:$AH$479,MATCH(L$2,Kraftvärmeprod!$B$1:$AG$1,0),FALSE)/1,0)-IFERROR(VLOOKUP($B335,'Slutlig allokering kvv'!$B$2:$AC$462,MATCH(L$3,'Slutlig allokering kvv'!$B$1:$AJ$1,0),FALSE)/1,0)</f>
        <v>0</v>
      </c>
      <c r="M335" s="40">
        <f>IFERROR(VLOOKUP($B335,Miljö!$B$1:$S$477,MATCH(M$2,Miljö!$B$1:$X$1,0),FALSE)/1,0)-IFERROR(VLOOKUP($B335,'Slutlig allokering kvv'!$B$2:$AC$462,MATCH(M$3,'Slutlig allokering kvv'!$B$1:$AJ$1,0),FALSE)/1,0)</f>
        <v>0</v>
      </c>
      <c r="N335">
        <f>IFERROR(VLOOKUP($B335,Kraftvärmeprod!$B$1:$AH$479,MATCH(N$2,Kraftvärmeprod!$B$1:$AG$1,0),FALSE)/1,0)-IFERROR(VLOOKUP($B335,'Slutlig allokering kvv'!$B$2:$AC$462,MATCH(N$3,'Slutlig allokering kvv'!$B$1:$AJ$1,0),FALSE)/1,0)</f>
        <v>0</v>
      </c>
      <c r="O335">
        <f>IFERROR(VLOOKUP($B335,Kraftvärmeprod!$B$1:$AH$479,MATCH(O$2,Kraftvärmeprod!$B$1:$AG$1,0),FALSE)/1,0)-IFERROR(VLOOKUP($B335,'Slutlig allokering kvv'!$B$2:$AC$462,MATCH(O$3,'Slutlig allokering kvv'!$B$1:$AJ$1,0),FALSE)/1,0)</f>
        <v>0</v>
      </c>
      <c r="P335">
        <f>IFERROR(VLOOKUP($B335,Kraftvärmeprod!$B$1:$AH$479,MATCH(P$2,Kraftvärmeprod!$B$1:$AG$1,0),FALSE)/1,0)-IFERROR(VLOOKUP($B335,'Slutlig allokering kvv'!$B$2:$AC$462,MATCH(P$3,'Slutlig allokering kvv'!$B$1:$AJ$1,0),FALSE)/1,0)</f>
        <v>0</v>
      </c>
      <c r="Q335">
        <f>IFERROR(VLOOKUP($B335,Kraftvärmeprod!$B$1:$AH$479,MATCH(Q$2,Kraftvärmeprod!$B$1:$AG$1,0),FALSE)/1,0)-IFERROR(VLOOKUP($B335,'Slutlig allokering kvv'!$B$2:$AC$462,MATCH(Q$3,'Slutlig allokering kvv'!$B$1:$AJ$1,0),FALSE)/1,0)</f>
        <v>0</v>
      </c>
      <c r="R335">
        <f>IFERROR(VLOOKUP($B335,Kraftvärmeprod!$B$1:$AH$479,MATCH(R$2,Kraftvärmeprod!$B$1:$AG$1,0),FALSE)/1,0)-IFERROR(VLOOKUP($B335,'Slutlig allokering kvv'!$B$2:$AC$462,MATCH(R$3,'Slutlig allokering kvv'!$B$1:$AJ$1,0),FALSE)/1,0)</f>
        <v>0</v>
      </c>
      <c r="S335">
        <f>IFERROR(VLOOKUP($B335,Kraftvärmeprod!$B$1:$AH$479,MATCH(S$2,Kraftvärmeprod!$B$1:$AG$1,0),FALSE)/1,0)-IFERROR(VLOOKUP($B335,'Slutlig allokering kvv'!$B$2:$AC$462,MATCH(S$3,'Slutlig allokering kvv'!$B$1:$AJ$1,0),FALSE)/1,0)</f>
        <v>0</v>
      </c>
      <c r="T335">
        <f>IFERROR(VLOOKUP($B335,Kraftvärmeprod!$B$1:$AH$479,MATCH(T$2,Kraftvärmeprod!$B$1:$AG$1,0),FALSE)/1,0)-IFERROR(VLOOKUP($B335,'Slutlig allokering kvv'!$B$2:$AC$462,MATCH(T$3,'Slutlig allokering kvv'!$B$1:$AJ$1,0),FALSE)/1,0)</f>
        <v>0</v>
      </c>
      <c r="U335">
        <f>IFERROR(VLOOKUP($B335,Kraftvärmeprod!$B$1:$AH$479,MATCH(U$2,Kraftvärmeprod!$B$1:$AG$1,0),FALSE)/1,0)-IFERROR(VLOOKUP($B335,'Slutlig allokering kvv'!$B$2:$AC$462,MATCH(U$3,'Slutlig allokering kvv'!$B$1:$AJ$1,0),FALSE)/1,0)</f>
        <v>0</v>
      </c>
      <c r="V335">
        <f>IFERROR(VLOOKUP($B335,Kraftvärmeprod!$B$1:$AH$479,MATCH(V$2,Kraftvärmeprod!$B$1:$AG$1,0),FALSE)/1,0)-IFERROR(VLOOKUP($B335,'Slutlig allokering kvv'!$B$2:$AC$462,MATCH(V$3,'Slutlig allokering kvv'!$B$1:$AJ$1,0),FALSE)/1,0)</f>
        <v>0</v>
      </c>
      <c r="W335">
        <f>IFERROR(VLOOKUP($B335,Kraftvärmeprod!$B$1:$AH$479,MATCH(W$2,Kraftvärmeprod!$B$1:$AG$1,0),FALSE)/1,0)-IFERROR(VLOOKUP($B335,'Slutlig allokering kvv'!$B$2:$AC$462,MATCH(W$3,'Slutlig allokering kvv'!$B$1:$AJ$1,0),FALSE)/1,0)</f>
        <v>0</v>
      </c>
      <c r="X335">
        <f>IFERROR(VLOOKUP($B335,Kraftvärmeprod!$B$1:$AH$479,MATCH(X$2,Kraftvärmeprod!$B$1:$AG$1,0),FALSE)/1,0)-IFERROR(VLOOKUP($B335,'Slutlig allokering kvv'!$B$2:$AC$462,MATCH(X$3,'Slutlig allokering kvv'!$B$1:$AJ$1,0),FALSE)/1,0)</f>
        <v>0</v>
      </c>
      <c r="Y335">
        <f>IFERROR(VLOOKUP($B335,Kraftvärmeprod!$B$1:$AH$479,MATCH(Y$2,Kraftvärmeprod!$B$1:$AG$1,0),FALSE)/1,0)-IFERROR(VLOOKUP($B335,'Slutlig allokering kvv'!$B$2:$AC$462,MATCH(Y$3,'Slutlig allokering kvv'!$B$1:$AJ$1,0),FALSE)/1,0)</f>
        <v>0</v>
      </c>
      <c r="Z335">
        <f>IFERROR(VLOOKUP($B335,Kraftvärmeprod!$B$1:$AH$479,MATCH(Z$2,Kraftvärmeprod!$B$1:$AG$1,0),FALSE)/1,0)-IFERROR(VLOOKUP($B335,'Slutlig allokering kvv'!$B$2:$AC$462,MATCH(Z$3,'Slutlig allokering kvv'!$B$1:$AJ$1,0),FALSE)/1,0)</f>
        <v>0</v>
      </c>
      <c r="AA335">
        <f>IFERROR(VLOOKUP($B335,Kraftvärmeprod!$B$1:$AH$479,MATCH(AA$2,Kraftvärmeprod!$B$1:$AG$1,0),FALSE)/1,0)-IFERROR(VLOOKUP($B335,'Slutlig allokering kvv'!$B$2:$AC$462,MATCH(AA$3,'Slutlig allokering kvv'!$B$1:$AJ$1,0),FALSE)/1,0)</f>
        <v>0</v>
      </c>
      <c r="AB335">
        <f>IFERROR(VLOOKUP($B335,Kraftvärmeprod!$B$1:$AH$479,MATCH(AB$2,Kraftvärmeprod!$B$1:$AG$1,0),FALSE)/1,0)-IFERROR(VLOOKUP($B335,'Slutlig allokering kvv'!$B$2:$AC$462,MATCH(AB$3,'Slutlig allokering kvv'!$B$1:$AJ$1,0),FALSE)/1,0)</f>
        <v>0</v>
      </c>
      <c r="AE335">
        <f t="shared" si="10"/>
        <v>0</v>
      </c>
      <c r="AG335">
        <f>IFERROR(VLOOKUP(B335,'Slutlig allokering kvv'!$B$2:$AJ$462,MATCH("Summa justerad allokerad tillförd energi (utan hjälpel och rökgaskondensering):",'Slutlig allokering kvv'!$B$1:$AK$1,0),FALSE)/1,"")</f>
        <v>0</v>
      </c>
      <c r="AI335" s="23" t="str">
        <f>IFERROR(1-VLOOKUP(B335,'Slutlig allokering kvv'!$B$2:$AJ$462,MATCH("Andel av bränsle i kvv som allokerats till värme, exklusive rökgaskondensering och hjälpel",'Slutlig allokering kvv'!$B$1:$AK$1,0),FALSE),"")</f>
        <v/>
      </c>
      <c r="AK335" s="23" t="str">
        <f t="shared" si="11"/>
        <v/>
      </c>
    </row>
    <row r="336" spans="1:37" x14ac:dyDescent="0.25">
      <c r="A336" s="2" t="s">
        <v>467</v>
      </c>
      <c r="B336" s="2" t="s">
        <v>471</v>
      </c>
      <c r="C336" s="2" t="str">
        <f>IFERROR(VLOOKUP($B336,Kraftvärmeprod!$B$1:$AH$479,MATCH(C$3,Kraftvärmeprod!$B$1:$AG$1,0),FALSE)/1,"")</f>
        <v/>
      </c>
      <c r="D336" s="2" t="str">
        <f>IFERROR(VLOOKUP($B336,Kraftvärmeprod!$B$1:$AH$479,MATCH(D$3,Kraftvärmeprod!$B$1:$AG$1,0),FALSE)/1,"")</f>
        <v/>
      </c>
      <c r="E336">
        <f>IFERROR(VLOOKUP($B336,Kraftvärmeprod!$B$1:$AH$479,MATCH(E$2,Kraftvärmeprod!$B$1:$AG$1,0),FALSE)/1,0)-IFERROR(VLOOKUP($B336,'Slutlig allokering kvv'!$B$2:$AC$462,MATCH(E$3,'Slutlig allokering kvv'!$B$1:$AJ$1,0),FALSE)/1,0)</f>
        <v>0</v>
      </c>
      <c r="F336">
        <f>IFERROR(VLOOKUP($B336,Kraftvärmeprod!$B$1:$AH$479,MATCH(F$2,Kraftvärmeprod!$B$1:$AG$1,0),FALSE)/1,0)-IFERROR(VLOOKUP($B336,'Slutlig allokering kvv'!$B$2:$AC$462,MATCH(F$3,'Slutlig allokering kvv'!$B$1:$AJ$1,0),FALSE)/1,0)</f>
        <v>0</v>
      </c>
      <c r="G336">
        <f>IFERROR(VLOOKUP($B336,Kraftvärmeprod!$B$1:$AH$479,MATCH(G$2,Kraftvärmeprod!$B$1:$AG$1,0),FALSE)/1,0)-IFERROR(VLOOKUP($B336,'Slutlig allokering kvv'!$B$2:$AC$462,MATCH(G$3,'Slutlig allokering kvv'!$B$1:$AJ$1,0),FALSE)/1,0)</f>
        <v>0</v>
      </c>
      <c r="H336">
        <f>IFERROR(VLOOKUP($B336,Kraftvärmeprod!$B$1:$AH$479,MATCH(H$2,Kraftvärmeprod!$B$1:$AG$1,0),FALSE)/1,0)-IFERROR(VLOOKUP($B336,'Slutlig allokering kvv'!$B$2:$AC$462,MATCH(H$3,'Slutlig allokering kvv'!$B$1:$AJ$1,0),FALSE)/1,0)</f>
        <v>0</v>
      </c>
      <c r="I336">
        <f>IFERROR(VLOOKUP($B336,Kraftvärmeprod!$B$1:$AH$479,MATCH(I$2,Kraftvärmeprod!$B$1:$AG$1,0),FALSE)/1,0)-IFERROR(VLOOKUP($B336,'Slutlig allokering kvv'!$B$2:$AC$462,MATCH(I$3,'Slutlig allokering kvv'!$B$1:$AJ$1,0),FALSE)/1,0)</f>
        <v>0</v>
      </c>
      <c r="J336">
        <f>IFERROR(VLOOKUP($B336,Kraftvärmeprod!$B$1:$AH$479,MATCH(J$2,Kraftvärmeprod!$B$1:$AG$1,0),FALSE)/1,0)-IFERROR(VLOOKUP($B336,'Slutlig allokering kvv'!$B$2:$AC$462,MATCH(J$3,'Slutlig allokering kvv'!$B$1:$AJ$1,0),FALSE)/1,0)</f>
        <v>0</v>
      </c>
      <c r="K336">
        <f>IFERROR(VLOOKUP($B336,Kraftvärmeprod!$B$1:$AH$479,MATCH(K$2,Kraftvärmeprod!$B$1:$AG$1,0),FALSE)/1,0)-IFERROR(VLOOKUP($B336,'Slutlig allokering kvv'!$B$2:$AC$462,MATCH(K$3,'Slutlig allokering kvv'!$B$1:$AJ$1,0),FALSE)/1,0)</f>
        <v>0</v>
      </c>
      <c r="L336">
        <f>IFERROR(VLOOKUP($B336,Kraftvärmeprod!$B$1:$AH$479,MATCH(L$2,Kraftvärmeprod!$B$1:$AG$1,0),FALSE)/1,0)-IFERROR(VLOOKUP($B336,'Slutlig allokering kvv'!$B$2:$AC$462,MATCH(L$3,'Slutlig allokering kvv'!$B$1:$AJ$1,0),FALSE)/1,0)</f>
        <v>0</v>
      </c>
      <c r="M336" s="40">
        <f>IFERROR(VLOOKUP($B336,Miljö!$B$1:$S$477,MATCH(M$2,Miljö!$B$1:$X$1,0),FALSE)/1,0)-IFERROR(VLOOKUP($B336,'Slutlig allokering kvv'!$B$2:$AC$462,MATCH(M$3,'Slutlig allokering kvv'!$B$1:$AJ$1,0),FALSE)/1,0)</f>
        <v>0</v>
      </c>
      <c r="N336">
        <f>IFERROR(VLOOKUP($B336,Kraftvärmeprod!$B$1:$AH$479,MATCH(N$2,Kraftvärmeprod!$B$1:$AG$1,0),FALSE)/1,0)-IFERROR(VLOOKUP($B336,'Slutlig allokering kvv'!$B$2:$AC$462,MATCH(N$3,'Slutlig allokering kvv'!$B$1:$AJ$1,0),FALSE)/1,0)</f>
        <v>0</v>
      </c>
      <c r="O336">
        <f>IFERROR(VLOOKUP($B336,Kraftvärmeprod!$B$1:$AH$479,MATCH(O$2,Kraftvärmeprod!$B$1:$AG$1,0),FALSE)/1,0)-IFERROR(VLOOKUP($B336,'Slutlig allokering kvv'!$B$2:$AC$462,MATCH(O$3,'Slutlig allokering kvv'!$B$1:$AJ$1,0),FALSE)/1,0)</f>
        <v>0</v>
      </c>
      <c r="P336">
        <f>IFERROR(VLOOKUP($B336,Kraftvärmeprod!$B$1:$AH$479,MATCH(P$2,Kraftvärmeprod!$B$1:$AG$1,0),FALSE)/1,0)-IFERROR(VLOOKUP($B336,'Slutlig allokering kvv'!$B$2:$AC$462,MATCH(P$3,'Slutlig allokering kvv'!$B$1:$AJ$1,0),FALSE)/1,0)</f>
        <v>0</v>
      </c>
      <c r="Q336">
        <f>IFERROR(VLOOKUP($B336,Kraftvärmeprod!$B$1:$AH$479,MATCH(Q$2,Kraftvärmeprod!$B$1:$AG$1,0),FALSE)/1,0)-IFERROR(VLOOKUP($B336,'Slutlig allokering kvv'!$B$2:$AC$462,MATCH(Q$3,'Slutlig allokering kvv'!$B$1:$AJ$1,0),FALSE)/1,0)</f>
        <v>0</v>
      </c>
      <c r="R336">
        <f>IFERROR(VLOOKUP($B336,Kraftvärmeprod!$B$1:$AH$479,MATCH(R$2,Kraftvärmeprod!$B$1:$AG$1,0),FALSE)/1,0)-IFERROR(VLOOKUP($B336,'Slutlig allokering kvv'!$B$2:$AC$462,MATCH(R$3,'Slutlig allokering kvv'!$B$1:$AJ$1,0),FALSE)/1,0)</f>
        <v>0</v>
      </c>
      <c r="S336">
        <f>IFERROR(VLOOKUP($B336,Kraftvärmeprod!$B$1:$AH$479,MATCH(S$2,Kraftvärmeprod!$B$1:$AG$1,0),FALSE)/1,0)-IFERROR(VLOOKUP($B336,'Slutlig allokering kvv'!$B$2:$AC$462,MATCH(S$3,'Slutlig allokering kvv'!$B$1:$AJ$1,0),FALSE)/1,0)</f>
        <v>0</v>
      </c>
      <c r="T336">
        <f>IFERROR(VLOOKUP($B336,Kraftvärmeprod!$B$1:$AH$479,MATCH(T$2,Kraftvärmeprod!$B$1:$AG$1,0),FALSE)/1,0)-IFERROR(VLOOKUP($B336,'Slutlig allokering kvv'!$B$2:$AC$462,MATCH(T$3,'Slutlig allokering kvv'!$B$1:$AJ$1,0),FALSE)/1,0)</f>
        <v>0</v>
      </c>
      <c r="U336">
        <f>IFERROR(VLOOKUP($B336,Kraftvärmeprod!$B$1:$AH$479,MATCH(U$2,Kraftvärmeprod!$B$1:$AG$1,0),FALSE)/1,0)-IFERROR(VLOOKUP($B336,'Slutlig allokering kvv'!$B$2:$AC$462,MATCH(U$3,'Slutlig allokering kvv'!$B$1:$AJ$1,0),FALSE)/1,0)</f>
        <v>0</v>
      </c>
      <c r="V336">
        <f>IFERROR(VLOOKUP($B336,Kraftvärmeprod!$B$1:$AH$479,MATCH(V$2,Kraftvärmeprod!$B$1:$AG$1,0),FALSE)/1,0)-IFERROR(VLOOKUP($B336,'Slutlig allokering kvv'!$B$2:$AC$462,MATCH(V$3,'Slutlig allokering kvv'!$B$1:$AJ$1,0),FALSE)/1,0)</f>
        <v>0</v>
      </c>
      <c r="W336">
        <f>IFERROR(VLOOKUP($B336,Kraftvärmeprod!$B$1:$AH$479,MATCH(W$2,Kraftvärmeprod!$B$1:$AG$1,0),FALSE)/1,0)-IFERROR(VLOOKUP($B336,'Slutlig allokering kvv'!$B$2:$AC$462,MATCH(W$3,'Slutlig allokering kvv'!$B$1:$AJ$1,0),FALSE)/1,0)</f>
        <v>0</v>
      </c>
      <c r="X336">
        <f>IFERROR(VLOOKUP($B336,Kraftvärmeprod!$B$1:$AH$479,MATCH(X$2,Kraftvärmeprod!$B$1:$AG$1,0),FALSE)/1,0)-IFERROR(VLOOKUP($B336,'Slutlig allokering kvv'!$B$2:$AC$462,MATCH(X$3,'Slutlig allokering kvv'!$B$1:$AJ$1,0),FALSE)/1,0)</f>
        <v>0</v>
      </c>
      <c r="Y336">
        <f>IFERROR(VLOOKUP($B336,Kraftvärmeprod!$B$1:$AH$479,MATCH(Y$2,Kraftvärmeprod!$B$1:$AG$1,0),FALSE)/1,0)-IFERROR(VLOOKUP($B336,'Slutlig allokering kvv'!$B$2:$AC$462,MATCH(Y$3,'Slutlig allokering kvv'!$B$1:$AJ$1,0),FALSE)/1,0)</f>
        <v>0</v>
      </c>
      <c r="Z336">
        <f>IFERROR(VLOOKUP($B336,Kraftvärmeprod!$B$1:$AH$479,MATCH(Z$2,Kraftvärmeprod!$B$1:$AG$1,0),FALSE)/1,0)-IFERROR(VLOOKUP($B336,'Slutlig allokering kvv'!$B$2:$AC$462,MATCH(Z$3,'Slutlig allokering kvv'!$B$1:$AJ$1,0),FALSE)/1,0)</f>
        <v>0</v>
      </c>
      <c r="AA336">
        <f>IFERROR(VLOOKUP($B336,Kraftvärmeprod!$B$1:$AH$479,MATCH(AA$2,Kraftvärmeprod!$B$1:$AG$1,0),FALSE)/1,0)-IFERROR(VLOOKUP($B336,'Slutlig allokering kvv'!$B$2:$AC$462,MATCH(AA$3,'Slutlig allokering kvv'!$B$1:$AJ$1,0),FALSE)/1,0)</f>
        <v>0</v>
      </c>
      <c r="AB336">
        <f>IFERROR(VLOOKUP($B336,Kraftvärmeprod!$B$1:$AH$479,MATCH(AB$2,Kraftvärmeprod!$B$1:$AG$1,0),FALSE)/1,0)-IFERROR(VLOOKUP($B336,'Slutlig allokering kvv'!$B$2:$AC$462,MATCH(AB$3,'Slutlig allokering kvv'!$B$1:$AJ$1,0),FALSE)/1,0)</f>
        <v>0</v>
      </c>
      <c r="AE336">
        <f t="shared" si="10"/>
        <v>0</v>
      </c>
      <c r="AG336">
        <f>IFERROR(VLOOKUP(B336,'Slutlig allokering kvv'!$B$2:$AJ$462,MATCH("Summa justerad allokerad tillförd energi (utan hjälpel och rökgaskondensering):",'Slutlig allokering kvv'!$B$1:$AK$1,0),FALSE)/1,"")</f>
        <v>0</v>
      </c>
      <c r="AI336" s="23" t="str">
        <f>IFERROR(1-VLOOKUP(B336,'Slutlig allokering kvv'!$B$2:$AJ$462,MATCH("Andel av bränsle i kvv som allokerats till värme, exklusive rökgaskondensering och hjälpel",'Slutlig allokering kvv'!$B$1:$AK$1,0),FALSE),"")</f>
        <v/>
      </c>
      <c r="AK336" s="23" t="str">
        <f t="shared" si="11"/>
        <v/>
      </c>
    </row>
    <row r="337" spans="1:37" x14ac:dyDescent="0.25">
      <c r="A337" s="2" t="s">
        <v>472</v>
      </c>
      <c r="B337" s="2" t="s">
        <v>11</v>
      </c>
      <c r="C337" s="2" t="str">
        <f>IFERROR(VLOOKUP($B337,Kraftvärmeprod!$B$1:$AH$479,MATCH(C$3,Kraftvärmeprod!$B$1:$AG$1,0),FALSE)/1,"")</f>
        <v/>
      </c>
      <c r="D337" s="2" t="str">
        <f>IFERROR(VLOOKUP($B337,Kraftvärmeprod!$B$1:$AH$479,MATCH(D$3,Kraftvärmeprod!$B$1:$AG$1,0),FALSE)/1,"")</f>
        <v/>
      </c>
      <c r="E337">
        <f>IFERROR(VLOOKUP($B337,Kraftvärmeprod!$B$1:$AH$479,MATCH(E$2,Kraftvärmeprod!$B$1:$AG$1,0),FALSE)/1,0)-IFERROR(VLOOKUP($B337,'Slutlig allokering kvv'!$B$2:$AC$462,MATCH(E$3,'Slutlig allokering kvv'!$B$1:$AJ$1,0),FALSE)/1,0)</f>
        <v>0</v>
      </c>
      <c r="F337">
        <f>IFERROR(VLOOKUP($B337,Kraftvärmeprod!$B$1:$AH$479,MATCH(F$2,Kraftvärmeprod!$B$1:$AG$1,0),FALSE)/1,0)-IFERROR(VLOOKUP($B337,'Slutlig allokering kvv'!$B$2:$AC$462,MATCH(F$3,'Slutlig allokering kvv'!$B$1:$AJ$1,0),FALSE)/1,0)</f>
        <v>0</v>
      </c>
      <c r="G337">
        <f>IFERROR(VLOOKUP($B337,Kraftvärmeprod!$B$1:$AH$479,MATCH(G$2,Kraftvärmeprod!$B$1:$AG$1,0),FALSE)/1,0)-IFERROR(VLOOKUP($B337,'Slutlig allokering kvv'!$B$2:$AC$462,MATCH(G$3,'Slutlig allokering kvv'!$B$1:$AJ$1,0),FALSE)/1,0)</f>
        <v>0</v>
      </c>
      <c r="H337">
        <f>IFERROR(VLOOKUP($B337,Kraftvärmeprod!$B$1:$AH$479,MATCH(H$2,Kraftvärmeprod!$B$1:$AG$1,0),FALSE)/1,0)-IFERROR(VLOOKUP($B337,'Slutlig allokering kvv'!$B$2:$AC$462,MATCH(H$3,'Slutlig allokering kvv'!$B$1:$AJ$1,0),FALSE)/1,0)</f>
        <v>0</v>
      </c>
      <c r="I337">
        <f>IFERROR(VLOOKUP($B337,Kraftvärmeprod!$B$1:$AH$479,MATCH(I$2,Kraftvärmeprod!$B$1:$AG$1,0),FALSE)/1,0)-IFERROR(VLOOKUP($B337,'Slutlig allokering kvv'!$B$2:$AC$462,MATCH(I$3,'Slutlig allokering kvv'!$B$1:$AJ$1,0),FALSE)/1,0)</f>
        <v>0</v>
      </c>
      <c r="J337">
        <f>IFERROR(VLOOKUP($B337,Kraftvärmeprod!$B$1:$AH$479,MATCH(J$2,Kraftvärmeprod!$B$1:$AG$1,0),FALSE)/1,0)-IFERROR(VLOOKUP($B337,'Slutlig allokering kvv'!$B$2:$AC$462,MATCH(J$3,'Slutlig allokering kvv'!$B$1:$AJ$1,0),FALSE)/1,0)</f>
        <v>0</v>
      </c>
      <c r="K337">
        <f>IFERROR(VLOOKUP($B337,Kraftvärmeprod!$B$1:$AH$479,MATCH(K$2,Kraftvärmeprod!$B$1:$AG$1,0),FALSE)/1,0)-IFERROR(VLOOKUP($B337,'Slutlig allokering kvv'!$B$2:$AC$462,MATCH(K$3,'Slutlig allokering kvv'!$B$1:$AJ$1,0),FALSE)/1,0)</f>
        <v>0</v>
      </c>
      <c r="L337">
        <f>IFERROR(VLOOKUP($B337,Kraftvärmeprod!$B$1:$AH$479,MATCH(L$2,Kraftvärmeprod!$B$1:$AG$1,0),FALSE)/1,0)-IFERROR(VLOOKUP($B337,'Slutlig allokering kvv'!$B$2:$AC$462,MATCH(L$3,'Slutlig allokering kvv'!$B$1:$AJ$1,0),FALSE)/1,0)</f>
        <v>0</v>
      </c>
      <c r="M337" s="40">
        <f>IFERROR(VLOOKUP($B337,Miljö!$B$1:$S$477,MATCH(M$2,Miljö!$B$1:$X$1,0),FALSE)/1,0)-IFERROR(VLOOKUP($B337,'Slutlig allokering kvv'!$B$2:$AC$462,MATCH(M$3,'Slutlig allokering kvv'!$B$1:$AJ$1,0),FALSE)/1,0)</f>
        <v>0</v>
      </c>
      <c r="N337">
        <f>IFERROR(VLOOKUP($B337,Kraftvärmeprod!$B$1:$AH$479,MATCH(N$2,Kraftvärmeprod!$B$1:$AG$1,0),FALSE)/1,0)-IFERROR(VLOOKUP($B337,'Slutlig allokering kvv'!$B$2:$AC$462,MATCH(N$3,'Slutlig allokering kvv'!$B$1:$AJ$1,0),FALSE)/1,0)</f>
        <v>0</v>
      </c>
      <c r="O337">
        <f>IFERROR(VLOOKUP($B337,Kraftvärmeprod!$B$1:$AH$479,MATCH(O$2,Kraftvärmeprod!$B$1:$AG$1,0),FALSE)/1,0)-IFERROR(VLOOKUP($B337,'Slutlig allokering kvv'!$B$2:$AC$462,MATCH(O$3,'Slutlig allokering kvv'!$B$1:$AJ$1,0),FALSE)/1,0)</f>
        <v>0</v>
      </c>
      <c r="P337">
        <f>IFERROR(VLOOKUP($B337,Kraftvärmeprod!$B$1:$AH$479,MATCH(P$2,Kraftvärmeprod!$B$1:$AG$1,0),FALSE)/1,0)-IFERROR(VLOOKUP($B337,'Slutlig allokering kvv'!$B$2:$AC$462,MATCH(P$3,'Slutlig allokering kvv'!$B$1:$AJ$1,0),FALSE)/1,0)</f>
        <v>0</v>
      </c>
      <c r="Q337">
        <f>IFERROR(VLOOKUP($B337,Kraftvärmeprod!$B$1:$AH$479,MATCH(Q$2,Kraftvärmeprod!$B$1:$AG$1,0),FALSE)/1,0)-IFERROR(VLOOKUP($B337,'Slutlig allokering kvv'!$B$2:$AC$462,MATCH(Q$3,'Slutlig allokering kvv'!$B$1:$AJ$1,0),FALSE)/1,0)</f>
        <v>0</v>
      </c>
      <c r="R337">
        <f>IFERROR(VLOOKUP($B337,Kraftvärmeprod!$B$1:$AH$479,MATCH(R$2,Kraftvärmeprod!$B$1:$AG$1,0),FALSE)/1,0)-IFERROR(VLOOKUP($B337,'Slutlig allokering kvv'!$B$2:$AC$462,MATCH(R$3,'Slutlig allokering kvv'!$B$1:$AJ$1,0),FALSE)/1,0)</f>
        <v>0</v>
      </c>
      <c r="S337">
        <f>IFERROR(VLOOKUP($B337,Kraftvärmeprod!$B$1:$AH$479,MATCH(S$2,Kraftvärmeprod!$B$1:$AG$1,0),FALSE)/1,0)-IFERROR(VLOOKUP($B337,'Slutlig allokering kvv'!$B$2:$AC$462,MATCH(S$3,'Slutlig allokering kvv'!$B$1:$AJ$1,0),FALSE)/1,0)</f>
        <v>0</v>
      </c>
      <c r="T337">
        <f>IFERROR(VLOOKUP($B337,Kraftvärmeprod!$B$1:$AH$479,MATCH(T$2,Kraftvärmeprod!$B$1:$AG$1,0),FALSE)/1,0)-IFERROR(VLOOKUP($B337,'Slutlig allokering kvv'!$B$2:$AC$462,MATCH(T$3,'Slutlig allokering kvv'!$B$1:$AJ$1,0),FALSE)/1,0)</f>
        <v>0</v>
      </c>
      <c r="U337">
        <f>IFERROR(VLOOKUP($B337,Kraftvärmeprod!$B$1:$AH$479,MATCH(U$2,Kraftvärmeprod!$B$1:$AG$1,0),FALSE)/1,0)-IFERROR(VLOOKUP($B337,'Slutlig allokering kvv'!$B$2:$AC$462,MATCH(U$3,'Slutlig allokering kvv'!$B$1:$AJ$1,0),FALSE)/1,0)</f>
        <v>0</v>
      </c>
      <c r="V337">
        <f>IFERROR(VLOOKUP($B337,Kraftvärmeprod!$B$1:$AH$479,MATCH(V$2,Kraftvärmeprod!$B$1:$AG$1,0),FALSE)/1,0)-IFERROR(VLOOKUP($B337,'Slutlig allokering kvv'!$B$2:$AC$462,MATCH(V$3,'Slutlig allokering kvv'!$B$1:$AJ$1,0),FALSE)/1,0)</f>
        <v>0</v>
      </c>
      <c r="W337">
        <f>IFERROR(VLOOKUP($B337,Kraftvärmeprod!$B$1:$AH$479,MATCH(W$2,Kraftvärmeprod!$B$1:$AG$1,0),FALSE)/1,0)-IFERROR(VLOOKUP($B337,'Slutlig allokering kvv'!$B$2:$AC$462,MATCH(W$3,'Slutlig allokering kvv'!$B$1:$AJ$1,0),FALSE)/1,0)</f>
        <v>0</v>
      </c>
      <c r="X337">
        <f>IFERROR(VLOOKUP($B337,Kraftvärmeprod!$B$1:$AH$479,MATCH(X$2,Kraftvärmeprod!$B$1:$AG$1,0),FALSE)/1,0)-IFERROR(VLOOKUP($B337,'Slutlig allokering kvv'!$B$2:$AC$462,MATCH(X$3,'Slutlig allokering kvv'!$B$1:$AJ$1,0),FALSE)/1,0)</f>
        <v>0</v>
      </c>
      <c r="Y337">
        <f>IFERROR(VLOOKUP($B337,Kraftvärmeprod!$B$1:$AH$479,MATCH(Y$2,Kraftvärmeprod!$B$1:$AG$1,0),FALSE)/1,0)-IFERROR(VLOOKUP($B337,'Slutlig allokering kvv'!$B$2:$AC$462,MATCH(Y$3,'Slutlig allokering kvv'!$B$1:$AJ$1,0),FALSE)/1,0)</f>
        <v>0</v>
      </c>
      <c r="Z337">
        <f>IFERROR(VLOOKUP($B337,Kraftvärmeprod!$B$1:$AH$479,MATCH(Z$2,Kraftvärmeprod!$B$1:$AG$1,0),FALSE)/1,0)-IFERROR(VLOOKUP($B337,'Slutlig allokering kvv'!$B$2:$AC$462,MATCH(Z$3,'Slutlig allokering kvv'!$B$1:$AJ$1,0),FALSE)/1,0)</f>
        <v>0</v>
      </c>
      <c r="AA337">
        <f>IFERROR(VLOOKUP($B337,Kraftvärmeprod!$B$1:$AH$479,MATCH(AA$2,Kraftvärmeprod!$B$1:$AG$1,0),FALSE)/1,0)-IFERROR(VLOOKUP($B337,'Slutlig allokering kvv'!$B$2:$AC$462,MATCH(AA$3,'Slutlig allokering kvv'!$B$1:$AJ$1,0),FALSE)/1,0)</f>
        <v>0</v>
      </c>
      <c r="AB337">
        <f>IFERROR(VLOOKUP($B337,Kraftvärmeprod!$B$1:$AH$479,MATCH(AB$2,Kraftvärmeprod!$B$1:$AG$1,0),FALSE)/1,0)-IFERROR(VLOOKUP($B337,'Slutlig allokering kvv'!$B$2:$AC$462,MATCH(AB$3,'Slutlig allokering kvv'!$B$1:$AJ$1,0),FALSE)/1,0)</f>
        <v>0</v>
      </c>
      <c r="AE337">
        <f t="shared" si="10"/>
        <v>0</v>
      </c>
      <c r="AG337">
        <f>IFERROR(VLOOKUP(B337,'Slutlig allokering kvv'!$B$2:$AJ$462,MATCH("Summa justerad allokerad tillförd energi (utan hjälpel och rökgaskondensering):",'Slutlig allokering kvv'!$B$1:$AK$1,0),FALSE)/1,"")</f>
        <v>0</v>
      </c>
      <c r="AI337" s="23" t="str">
        <f>IFERROR(1-VLOOKUP(B337,'Slutlig allokering kvv'!$B$2:$AJ$462,MATCH("Andel av bränsle i kvv som allokerats till värme, exklusive rökgaskondensering och hjälpel",'Slutlig allokering kvv'!$B$1:$AK$1,0),FALSE),"")</f>
        <v/>
      </c>
      <c r="AK337" s="23" t="str">
        <f t="shared" si="11"/>
        <v/>
      </c>
    </row>
    <row r="338" spans="1:37" x14ac:dyDescent="0.25">
      <c r="A338" s="2" t="s">
        <v>472</v>
      </c>
      <c r="B338" s="2" t="s">
        <v>473</v>
      </c>
      <c r="C338" s="2" t="str">
        <f>IFERROR(VLOOKUP($B338,Kraftvärmeprod!$B$1:$AH$479,MATCH(C$3,Kraftvärmeprod!$B$1:$AG$1,0),FALSE)/1,"")</f>
        <v/>
      </c>
      <c r="D338" s="2" t="str">
        <f>IFERROR(VLOOKUP($B338,Kraftvärmeprod!$B$1:$AH$479,MATCH(D$3,Kraftvärmeprod!$B$1:$AG$1,0),FALSE)/1,"")</f>
        <v/>
      </c>
      <c r="E338">
        <f>IFERROR(VLOOKUP($B338,Kraftvärmeprod!$B$1:$AH$479,MATCH(E$2,Kraftvärmeprod!$B$1:$AG$1,0),FALSE)/1,0)-IFERROR(VLOOKUP($B338,'Slutlig allokering kvv'!$B$2:$AC$462,MATCH(E$3,'Slutlig allokering kvv'!$B$1:$AJ$1,0),FALSE)/1,0)</f>
        <v>0</v>
      </c>
      <c r="F338">
        <f>IFERROR(VLOOKUP($B338,Kraftvärmeprod!$B$1:$AH$479,MATCH(F$2,Kraftvärmeprod!$B$1:$AG$1,0),FALSE)/1,0)-IFERROR(VLOOKUP($B338,'Slutlig allokering kvv'!$B$2:$AC$462,MATCH(F$3,'Slutlig allokering kvv'!$B$1:$AJ$1,0),FALSE)/1,0)</f>
        <v>0</v>
      </c>
      <c r="G338">
        <f>IFERROR(VLOOKUP($B338,Kraftvärmeprod!$B$1:$AH$479,MATCH(G$2,Kraftvärmeprod!$B$1:$AG$1,0),FALSE)/1,0)-IFERROR(VLOOKUP($B338,'Slutlig allokering kvv'!$B$2:$AC$462,MATCH(G$3,'Slutlig allokering kvv'!$B$1:$AJ$1,0),FALSE)/1,0)</f>
        <v>0</v>
      </c>
      <c r="H338">
        <f>IFERROR(VLOOKUP($B338,Kraftvärmeprod!$B$1:$AH$479,MATCH(H$2,Kraftvärmeprod!$B$1:$AG$1,0),FALSE)/1,0)-IFERROR(VLOOKUP($B338,'Slutlig allokering kvv'!$B$2:$AC$462,MATCH(H$3,'Slutlig allokering kvv'!$B$1:$AJ$1,0),FALSE)/1,0)</f>
        <v>0</v>
      </c>
      <c r="I338">
        <f>IFERROR(VLOOKUP($B338,Kraftvärmeprod!$B$1:$AH$479,MATCH(I$2,Kraftvärmeprod!$B$1:$AG$1,0),FALSE)/1,0)-IFERROR(VLOOKUP($B338,'Slutlig allokering kvv'!$B$2:$AC$462,MATCH(I$3,'Slutlig allokering kvv'!$B$1:$AJ$1,0),FALSE)/1,0)</f>
        <v>0</v>
      </c>
      <c r="J338">
        <f>IFERROR(VLOOKUP($B338,Kraftvärmeprod!$B$1:$AH$479,MATCH(J$2,Kraftvärmeprod!$B$1:$AG$1,0),FALSE)/1,0)-IFERROR(VLOOKUP($B338,'Slutlig allokering kvv'!$B$2:$AC$462,MATCH(J$3,'Slutlig allokering kvv'!$B$1:$AJ$1,0),FALSE)/1,0)</f>
        <v>0</v>
      </c>
      <c r="K338">
        <f>IFERROR(VLOOKUP($B338,Kraftvärmeprod!$B$1:$AH$479,MATCH(K$2,Kraftvärmeprod!$B$1:$AG$1,0),FALSE)/1,0)-IFERROR(VLOOKUP($B338,'Slutlig allokering kvv'!$B$2:$AC$462,MATCH(K$3,'Slutlig allokering kvv'!$B$1:$AJ$1,0),FALSE)/1,0)</f>
        <v>0</v>
      </c>
      <c r="L338">
        <f>IFERROR(VLOOKUP($B338,Kraftvärmeprod!$B$1:$AH$479,MATCH(L$2,Kraftvärmeprod!$B$1:$AG$1,0),FALSE)/1,0)-IFERROR(VLOOKUP($B338,'Slutlig allokering kvv'!$B$2:$AC$462,MATCH(L$3,'Slutlig allokering kvv'!$B$1:$AJ$1,0),FALSE)/1,0)</f>
        <v>0</v>
      </c>
      <c r="M338" s="40">
        <f>IFERROR(VLOOKUP($B338,Miljö!$B$1:$S$477,MATCH(M$2,Miljö!$B$1:$X$1,0),FALSE)/1,0)-IFERROR(VLOOKUP($B338,'Slutlig allokering kvv'!$B$2:$AC$462,MATCH(M$3,'Slutlig allokering kvv'!$B$1:$AJ$1,0),FALSE)/1,0)</f>
        <v>0</v>
      </c>
      <c r="N338">
        <f>IFERROR(VLOOKUP($B338,Kraftvärmeprod!$B$1:$AH$479,MATCH(N$2,Kraftvärmeprod!$B$1:$AG$1,0),FALSE)/1,0)-IFERROR(VLOOKUP($B338,'Slutlig allokering kvv'!$B$2:$AC$462,MATCH(N$3,'Slutlig allokering kvv'!$B$1:$AJ$1,0),FALSE)/1,0)</f>
        <v>0</v>
      </c>
      <c r="O338">
        <f>IFERROR(VLOOKUP($B338,Kraftvärmeprod!$B$1:$AH$479,MATCH(O$2,Kraftvärmeprod!$B$1:$AG$1,0),FALSE)/1,0)-IFERROR(VLOOKUP($B338,'Slutlig allokering kvv'!$B$2:$AC$462,MATCH(O$3,'Slutlig allokering kvv'!$B$1:$AJ$1,0),FALSE)/1,0)</f>
        <v>0</v>
      </c>
      <c r="P338">
        <f>IFERROR(VLOOKUP($B338,Kraftvärmeprod!$B$1:$AH$479,MATCH(P$2,Kraftvärmeprod!$B$1:$AG$1,0),FALSE)/1,0)-IFERROR(VLOOKUP($B338,'Slutlig allokering kvv'!$B$2:$AC$462,MATCH(P$3,'Slutlig allokering kvv'!$B$1:$AJ$1,0),FALSE)/1,0)</f>
        <v>0</v>
      </c>
      <c r="Q338">
        <f>IFERROR(VLOOKUP($B338,Kraftvärmeprod!$B$1:$AH$479,MATCH(Q$2,Kraftvärmeprod!$B$1:$AG$1,0),FALSE)/1,0)-IFERROR(VLOOKUP($B338,'Slutlig allokering kvv'!$B$2:$AC$462,MATCH(Q$3,'Slutlig allokering kvv'!$B$1:$AJ$1,0),FALSE)/1,0)</f>
        <v>0</v>
      </c>
      <c r="R338">
        <f>IFERROR(VLOOKUP($B338,Kraftvärmeprod!$B$1:$AH$479,MATCH(R$2,Kraftvärmeprod!$B$1:$AG$1,0),FALSE)/1,0)-IFERROR(VLOOKUP($B338,'Slutlig allokering kvv'!$B$2:$AC$462,MATCH(R$3,'Slutlig allokering kvv'!$B$1:$AJ$1,0),FALSE)/1,0)</f>
        <v>0</v>
      </c>
      <c r="S338">
        <f>IFERROR(VLOOKUP($B338,Kraftvärmeprod!$B$1:$AH$479,MATCH(S$2,Kraftvärmeprod!$B$1:$AG$1,0),FALSE)/1,0)-IFERROR(VLOOKUP($B338,'Slutlig allokering kvv'!$B$2:$AC$462,MATCH(S$3,'Slutlig allokering kvv'!$B$1:$AJ$1,0),FALSE)/1,0)</f>
        <v>0</v>
      </c>
      <c r="T338">
        <f>IFERROR(VLOOKUP($B338,Kraftvärmeprod!$B$1:$AH$479,MATCH(T$2,Kraftvärmeprod!$B$1:$AG$1,0),FALSE)/1,0)-IFERROR(VLOOKUP($B338,'Slutlig allokering kvv'!$B$2:$AC$462,MATCH(T$3,'Slutlig allokering kvv'!$B$1:$AJ$1,0),FALSE)/1,0)</f>
        <v>0</v>
      </c>
      <c r="U338">
        <f>IFERROR(VLOOKUP($B338,Kraftvärmeprod!$B$1:$AH$479,MATCH(U$2,Kraftvärmeprod!$B$1:$AG$1,0),FALSE)/1,0)-IFERROR(VLOOKUP($B338,'Slutlig allokering kvv'!$B$2:$AC$462,MATCH(U$3,'Slutlig allokering kvv'!$B$1:$AJ$1,0),FALSE)/1,0)</f>
        <v>0</v>
      </c>
      <c r="V338">
        <f>IFERROR(VLOOKUP($B338,Kraftvärmeprod!$B$1:$AH$479,MATCH(V$2,Kraftvärmeprod!$B$1:$AG$1,0),FALSE)/1,0)-IFERROR(VLOOKUP($B338,'Slutlig allokering kvv'!$B$2:$AC$462,MATCH(V$3,'Slutlig allokering kvv'!$B$1:$AJ$1,0),FALSE)/1,0)</f>
        <v>0</v>
      </c>
      <c r="W338">
        <f>IFERROR(VLOOKUP($B338,Kraftvärmeprod!$B$1:$AH$479,MATCH(W$2,Kraftvärmeprod!$B$1:$AG$1,0),FALSE)/1,0)-IFERROR(VLOOKUP($B338,'Slutlig allokering kvv'!$B$2:$AC$462,MATCH(W$3,'Slutlig allokering kvv'!$B$1:$AJ$1,0),FALSE)/1,0)</f>
        <v>0</v>
      </c>
      <c r="X338">
        <f>IFERROR(VLOOKUP($B338,Kraftvärmeprod!$B$1:$AH$479,MATCH(X$2,Kraftvärmeprod!$B$1:$AG$1,0),FALSE)/1,0)-IFERROR(VLOOKUP($B338,'Slutlig allokering kvv'!$B$2:$AC$462,MATCH(X$3,'Slutlig allokering kvv'!$B$1:$AJ$1,0),FALSE)/1,0)</f>
        <v>0</v>
      </c>
      <c r="Y338">
        <f>IFERROR(VLOOKUP($B338,Kraftvärmeprod!$B$1:$AH$479,MATCH(Y$2,Kraftvärmeprod!$B$1:$AG$1,0),FALSE)/1,0)-IFERROR(VLOOKUP($B338,'Slutlig allokering kvv'!$B$2:$AC$462,MATCH(Y$3,'Slutlig allokering kvv'!$B$1:$AJ$1,0),FALSE)/1,0)</f>
        <v>0</v>
      </c>
      <c r="Z338">
        <f>IFERROR(VLOOKUP($B338,Kraftvärmeprod!$B$1:$AH$479,MATCH(Z$2,Kraftvärmeprod!$B$1:$AG$1,0),FALSE)/1,0)-IFERROR(VLOOKUP($B338,'Slutlig allokering kvv'!$B$2:$AC$462,MATCH(Z$3,'Slutlig allokering kvv'!$B$1:$AJ$1,0),FALSE)/1,0)</f>
        <v>0</v>
      </c>
      <c r="AA338">
        <f>IFERROR(VLOOKUP($B338,Kraftvärmeprod!$B$1:$AH$479,MATCH(AA$2,Kraftvärmeprod!$B$1:$AG$1,0),FALSE)/1,0)-IFERROR(VLOOKUP($B338,'Slutlig allokering kvv'!$B$2:$AC$462,MATCH(AA$3,'Slutlig allokering kvv'!$B$1:$AJ$1,0),FALSE)/1,0)</f>
        <v>0</v>
      </c>
      <c r="AB338">
        <f>IFERROR(VLOOKUP($B338,Kraftvärmeprod!$B$1:$AH$479,MATCH(AB$2,Kraftvärmeprod!$B$1:$AG$1,0),FALSE)/1,0)-IFERROR(VLOOKUP($B338,'Slutlig allokering kvv'!$B$2:$AC$462,MATCH(AB$3,'Slutlig allokering kvv'!$B$1:$AJ$1,0),FALSE)/1,0)</f>
        <v>0</v>
      </c>
      <c r="AE338">
        <f t="shared" si="10"/>
        <v>0</v>
      </c>
      <c r="AG338">
        <f>IFERROR(VLOOKUP(B338,'Slutlig allokering kvv'!$B$2:$AJ$462,MATCH("Summa justerad allokerad tillförd energi (utan hjälpel och rökgaskondensering):",'Slutlig allokering kvv'!$B$1:$AK$1,0),FALSE)/1,"")</f>
        <v>0</v>
      </c>
      <c r="AI338" s="23" t="str">
        <f>IFERROR(1-VLOOKUP(B338,'Slutlig allokering kvv'!$B$2:$AJ$462,MATCH("Andel av bränsle i kvv som allokerats till värme, exklusive rökgaskondensering och hjälpel",'Slutlig allokering kvv'!$B$1:$AK$1,0),FALSE),"")</f>
        <v/>
      </c>
      <c r="AK338" s="23" t="str">
        <f t="shared" si="11"/>
        <v/>
      </c>
    </row>
    <row r="339" spans="1:37" x14ac:dyDescent="0.25">
      <c r="A339" s="2" t="s">
        <v>472</v>
      </c>
      <c r="B339" s="2" t="s">
        <v>276</v>
      </c>
      <c r="C339" s="2" t="str">
        <f>IFERROR(VLOOKUP($B339,Kraftvärmeprod!$B$1:$AH$479,MATCH(C$3,Kraftvärmeprod!$B$1:$AG$1,0),FALSE)/1,"")</f>
        <v/>
      </c>
      <c r="D339" s="2" t="str">
        <f>IFERROR(VLOOKUP($B339,Kraftvärmeprod!$B$1:$AH$479,MATCH(D$3,Kraftvärmeprod!$B$1:$AG$1,0),FALSE)/1,"")</f>
        <v/>
      </c>
      <c r="E339">
        <f>IFERROR(VLOOKUP($B339,Kraftvärmeprod!$B$1:$AH$479,MATCH(E$2,Kraftvärmeprod!$B$1:$AG$1,0),FALSE)/1,0)-IFERROR(VLOOKUP($B339,'Slutlig allokering kvv'!$B$2:$AC$462,MATCH(E$3,'Slutlig allokering kvv'!$B$1:$AJ$1,0),FALSE)/1,0)</f>
        <v>0</v>
      </c>
      <c r="F339">
        <f>IFERROR(VLOOKUP($B339,Kraftvärmeprod!$B$1:$AH$479,MATCH(F$2,Kraftvärmeprod!$B$1:$AG$1,0),FALSE)/1,0)-IFERROR(VLOOKUP($B339,'Slutlig allokering kvv'!$B$2:$AC$462,MATCH(F$3,'Slutlig allokering kvv'!$B$1:$AJ$1,0),FALSE)/1,0)</f>
        <v>0</v>
      </c>
      <c r="G339">
        <f>IFERROR(VLOOKUP($B339,Kraftvärmeprod!$B$1:$AH$479,MATCH(G$2,Kraftvärmeprod!$B$1:$AG$1,0),FALSE)/1,0)-IFERROR(VLOOKUP($B339,'Slutlig allokering kvv'!$B$2:$AC$462,MATCH(G$3,'Slutlig allokering kvv'!$B$1:$AJ$1,0),FALSE)/1,0)</f>
        <v>0</v>
      </c>
      <c r="H339">
        <f>IFERROR(VLOOKUP($B339,Kraftvärmeprod!$B$1:$AH$479,MATCH(H$2,Kraftvärmeprod!$B$1:$AG$1,0),FALSE)/1,0)-IFERROR(VLOOKUP($B339,'Slutlig allokering kvv'!$B$2:$AC$462,MATCH(H$3,'Slutlig allokering kvv'!$B$1:$AJ$1,0),FALSE)/1,0)</f>
        <v>0</v>
      </c>
      <c r="I339">
        <f>IFERROR(VLOOKUP($B339,Kraftvärmeprod!$B$1:$AH$479,MATCH(I$2,Kraftvärmeprod!$B$1:$AG$1,0),FALSE)/1,0)-IFERROR(VLOOKUP($B339,'Slutlig allokering kvv'!$B$2:$AC$462,MATCH(I$3,'Slutlig allokering kvv'!$B$1:$AJ$1,0),FALSE)/1,0)</f>
        <v>0</v>
      </c>
      <c r="J339">
        <f>IFERROR(VLOOKUP($B339,Kraftvärmeprod!$B$1:$AH$479,MATCH(J$2,Kraftvärmeprod!$B$1:$AG$1,0),FALSE)/1,0)-IFERROR(VLOOKUP($B339,'Slutlig allokering kvv'!$B$2:$AC$462,MATCH(J$3,'Slutlig allokering kvv'!$B$1:$AJ$1,0),FALSE)/1,0)</f>
        <v>0</v>
      </c>
      <c r="K339">
        <f>IFERROR(VLOOKUP($B339,Kraftvärmeprod!$B$1:$AH$479,MATCH(K$2,Kraftvärmeprod!$B$1:$AG$1,0),FALSE)/1,0)-IFERROR(VLOOKUP($B339,'Slutlig allokering kvv'!$B$2:$AC$462,MATCH(K$3,'Slutlig allokering kvv'!$B$1:$AJ$1,0),FALSE)/1,0)</f>
        <v>0</v>
      </c>
      <c r="L339">
        <f>IFERROR(VLOOKUP($B339,Kraftvärmeprod!$B$1:$AH$479,MATCH(L$2,Kraftvärmeprod!$B$1:$AG$1,0),FALSE)/1,0)-IFERROR(VLOOKUP($B339,'Slutlig allokering kvv'!$B$2:$AC$462,MATCH(L$3,'Slutlig allokering kvv'!$B$1:$AJ$1,0),FALSE)/1,0)</f>
        <v>0</v>
      </c>
      <c r="M339" s="40">
        <f>IFERROR(VLOOKUP($B339,Miljö!$B$1:$S$477,MATCH(M$2,Miljö!$B$1:$X$1,0),FALSE)/1,0)-IFERROR(VLOOKUP($B339,'Slutlig allokering kvv'!$B$2:$AC$462,MATCH(M$3,'Slutlig allokering kvv'!$B$1:$AJ$1,0),FALSE)/1,0)</f>
        <v>0</v>
      </c>
      <c r="N339">
        <f>IFERROR(VLOOKUP($B339,Kraftvärmeprod!$B$1:$AH$479,MATCH(N$2,Kraftvärmeprod!$B$1:$AG$1,0),FALSE)/1,0)-IFERROR(VLOOKUP($B339,'Slutlig allokering kvv'!$B$2:$AC$462,MATCH(N$3,'Slutlig allokering kvv'!$B$1:$AJ$1,0),FALSE)/1,0)</f>
        <v>0</v>
      </c>
      <c r="O339">
        <f>IFERROR(VLOOKUP($B339,Kraftvärmeprod!$B$1:$AH$479,MATCH(O$2,Kraftvärmeprod!$B$1:$AG$1,0),FALSE)/1,0)-IFERROR(VLOOKUP($B339,'Slutlig allokering kvv'!$B$2:$AC$462,MATCH(O$3,'Slutlig allokering kvv'!$B$1:$AJ$1,0),FALSE)/1,0)</f>
        <v>0</v>
      </c>
      <c r="P339">
        <f>IFERROR(VLOOKUP($B339,Kraftvärmeprod!$B$1:$AH$479,MATCH(P$2,Kraftvärmeprod!$B$1:$AG$1,0),FALSE)/1,0)-IFERROR(VLOOKUP($B339,'Slutlig allokering kvv'!$B$2:$AC$462,MATCH(P$3,'Slutlig allokering kvv'!$B$1:$AJ$1,0),FALSE)/1,0)</f>
        <v>0</v>
      </c>
      <c r="Q339">
        <f>IFERROR(VLOOKUP($B339,Kraftvärmeprod!$B$1:$AH$479,MATCH(Q$2,Kraftvärmeprod!$B$1:$AG$1,0),FALSE)/1,0)-IFERROR(VLOOKUP($B339,'Slutlig allokering kvv'!$B$2:$AC$462,MATCH(Q$3,'Slutlig allokering kvv'!$B$1:$AJ$1,0),FALSE)/1,0)</f>
        <v>0</v>
      </c>
      <c r="R339">
        <f>IFERROR(VLOOKUP($B339,Kraftvärmeprod!$B$1:$AH$479,MATCH(R$2,Kraftvärmeprod!$B$1:$AG$1,0),FALSE)/1,0)-IFERROR(VLOOKUP($B339,'Slutlig allokering kvv'!$B$2:$AC$462,MATCH(R$3,'Slutlig allokering kvv'!$B$1:$AJ$1,0),FALSE)/1,0)</f>
        <v>0</v>
      </c>
      <c r="S339">
        <f>IFERROR(VLOOKUP($B339,Kraftvärmeprod!$B$1:$AH$479,MATCH(S$2,Kraftvärmeprod!$B$1:$AG$1,0),FALSE)/1,0)-IFERROR(VLOOKUP($B339,'Slutlig allokering kvv'!$B$2:$AC$462,MATCH(S$3,'Slutlig allokering kvv'!$B$1:$AJ$1,0),FALSE)/1,0)</f>
        <v>0</v>
      </c>
      <c r="T339">
        <f>IFERROR(VLOOKUP($B339,Kraftvärmeprod!$B$1:$AH$479,MATCH(T$2,Kraftvärmeprod!$B$1:$AG$1,0),FALSE)/1,0)-IFERROR(VLOOKUP($B339,'Slutlig allokering kvv'!$B$2:$AC$462,MATCH(T$3,'Slutlig allokering kvv'!$B$1:$AJ$1,0),FALSE)/1,0)</f>
        <v>0</v>
      </c>
      <c r="U339">
        <f>IFERROR(VLOOKUP($B339,Kraftvärmeprod!$B$1:$AH$479,MATCH(U$2,Kraftvärmeprod!$B$1:$AG$1,0),FALSE)/1,0)-IFERROR(VLOOKUP($B339,'Slutlig allokering kvv'!$B$2:$AC$462,MATCH(U$3,'Slutlig allokering kvv'!$B$1:$AJ$1,0),FALSE)/1,0)</f>
        <v>0</v>
      </c>
      <c r="V339">
        <f>IFERROR(VLOOKUP($B339,Kraftvärmeprod!$B$1:$AH$479,MATCH(V$2,Kraftvärmeprod!$B$1:$AG$1,0),FALSE)/1,0)-IFERROR(VLOOKUP($B339,'Slutlig allokering kvv'!$B$2:$AC$462,MATCH(V$3,'Slutlig allokering kvv'!$B$1:$AJ$1,0),FALSE)/1,0)</f>
        <v>0</v>
      </c>
      <c r="W339">
        <f>IFERROR(VLOOKUP($B339,Kraftvärmeprod!$B$1:$AH$479,MATCH(W$2,Kraftvärmeprod!$B$1:$AG$1,0),FALSE)/1,0)-IFERROR(VLOOKUP($B339,'Slutlig allokering kvv'!$B$2:$AC$462,MATCH(W$3,'Slutlig allokering kvv'!$B$1:$AJ$1,0),FALSE)/1,0)</f>
        <v>0</v>
      </c>
      <c r="X339">
        <f>IFERROR(VLOOKUP($B339,Kraftvärmeprod!$B$1:$AH$479,MATCH(X$2,Kraftvärmeprod!$B$1:$AG$1,0),FALSE)/1,0)-IFERROR(VLOOKUP($B339,'Slutlig allokering kvv'!$B$2:$AC$462,MATCH(X$3,'Slutlig allokering kvv'!$B$1:$AJ$1,0),FALSE)/1,0)</f>
        <v>0</v>
      </c>
      <c r="Y339">
        <f>IFERROR(VLOOKUP($B339,Kraftvärmeprod!$B$1:$AH$479,MATCH(Y$2,Kraftvärmeprod!$B$1:$AG$1,0),FALSE)/1,0)-IFERROR(VLOOKUP($B339,'Slutlig allokering kvv'!$B$2:$AC$462,MATCH(Y$3,'Slutlig allokering kvv'!$B$1:$AJ$1,0),FALSE)/1,0)</f>
        <v>0</v>
      </c>
      <c r="Z339">
        <f>IFERROR(VLOOKUP($B339,Kraftvärmeprod!$B$1:$AH$479,MATCH(Z$2,Kraftvärmeprod!$B$1:$AG$1,0),FALSE)/1,0)-IFERROR(VLOOKUP($B339,'Slutlig allokering kvv'!$B$2:$AC$462,MATCH(Z$3,'Slutlig allokering kvv'!$B$1:$AJ$1,0),FALSE)/1,0)</f>
        <v>0</v>
      </c>
      <c r="AA339">
        <f>IFERROR(VLOOKUP($B339,Kraftvärmeprod!$B$1:$AH$479,MATCH(AA$2,Kraftvärmeprod!$B$1:$AG$1,0),FALSE)/1,0)-IFERROR(VLOOKUP($B339,'Slutlig allokering kvv'!$B$2:$AC$462,MATCH(AA$3,'Slutlig allokering kvv'!$B$1:$AJ$1,0),FALSE)/1,0)</f>
        <v>0</v>
      </c>
      <c r="AB339">
        <f>IFERROR(VLOOKUP($B339,Kraftvärmeprod!$B$1:$AH$479,MATCH(AB$2,Kraftvärmeprod!$B$1:$AG$1,0),FALSE)/1,0)-IFERROR(VLOOKUP($B339,'Slutlig allokering kvv'!$B$2:$AC$462,MATCH(AB$3,'Slutlig allokering kvv'!$B$1:$AJ$1,0),FALSE)/1,0)</f>
        <v>0</v>
      </c>
      <c r="AE339">
        <f t="shared" si="10"/>
        <v>0</v>
      </c>
      <c r="AG339">
        <f>IFERROR(VLOOKUP(B339,'Slutlig allokering kvv'!$B$2:$AJ$462,MATCH("Summa justerad allokerad tillförd energi (utan hjälpel och rökgaskondensering):",'Slutlig allokering kvv'!$B$1:$AK$1,0),FALSE)/1,"")</f>
        <v>0</v>
      </c>
      <c r="AI339" s="23" t="str">
        <f>IFERROR(1-VLOOKUP(B339,'Slutlig allokering kvv'!$B$2:$AJ$462,MATCH("Andel av bränsle i kvv som allokerats till värme, exklusive rökgaskondensering och hjälpel",'Slutlig allokering kvv'!$B$1:$AK$1,0),FALSE),"")</f>
        <v/>
      </c>
      <c r="AK339" s="23" t="str">
        <f t="shared" si="11"/>
        <v/>
      </c>
    </row>
    <row r="340" spans="1:37" x14ac:dyDescent="0.25">
      <c r="A340" s="2" t="s">
        <v>474</v>
      </c>
      <c r="B340" s="2" t="s">
        <v>475</v>
      </c>
      <c r="C340" s="2" t="str">
        <f>IFERROR(VLOOKUP($B340,Kraftvärmeprod!$B$1:$AH$479,MATCH(C$3,Kraftvärmeprod!$B$1:$AG$1,0),FALSE)/1,"")</f>
        <v/>
      </c>
      <c r="D340" s="2" t="str">
        <f>IFERROR(VLOOKUP($B340,Kraftvärmeprod!$B$1:$AH$479,MATCH(D$3,Kraftvärmeprod!$B$1:$AG$1,0),FALSE)/1,"")</f>
        <v/>
      </c>
      <c r="E340">
        <f>IFERROR(VLOOKUP($B340,Kraftvärmeprod!$B$1:$AH$479,MATCH(E$2,Kraftvärmeprod!$B$1:$AG$1,0),FALSE)/1,0)-IFERROR(VLOOKUP($B340,'Slutlig allokering kvv'!$B$2:$AC$462,MATCH(E$3,'Slutlig allokering kvv'!$B$1:$AJ$1,0),FALSE)/1,0)</f>
        <v>0</v>
      </c>
      <c r="F340">
        <f>IFERROR(VLOOKUP($B340,Kraftvärmeprod!$B$1:$AH$479,MATCH(F$2,Kraftvärmeprod!$B$1:$AG$1,0),FALSE)/1,0)-IFERROR(VLOOKUP($B340,'Slutlig allokering kvv'!$B$2:$AC$462,MATCH(F$3,'Slutlig allokering kvv'!$B$1:$AJ$1,0),FALSE)/1,0)</f>
        <v>0</v>
      </c>
      <c r="G340">
        <f>IFERROR(VLOOKUP($B340,Kraftvärmeprod!$B$1:$AH$479,MATCH(G$2,Kraftvärmeprod!$B$1:$AG$1,0),FALSE)/1,0)-IFERROR(VLOOKUP($B340,'Slutlig allokering kvv'!$B$2:$AC$462,MATCH(G$3,'Slutlig allokering kvv'!$B$1:$AJ$1,0),FALSE)/1,0)</f>
        <v>0</v>
      </c>
      <c r="H340">
        <f>IFERROR(VLOOKUP($B340,Kraftvärmeprod!$B$1:$AH$479,MATCH(H$2,Kraftvärmeprod!$B$1:$AG$1,0),FALSE)/1,0)-IFERROR(VLOOKUP($B340,'Slutlig allokering kvv'!$B$2:$AC$462,MATCH(H$3,'Slutlig allokering kvv'!$B$1:$AJ$1,0),FALSE)/1,0)</f>
        <v>0</v>
      </c>
      <c r="I340">
        <f>IFERROR(VLOOKUP($B340,Kraftvärmeprod!$B$1:$AH$479,MATCH(I$2,Kraftvärmeprod!$B$1:$AG$1,0),FALSE)/1,0)-IFERROR(VLOOKUP($B340,'Slutlig allokering kvv'!$B$2:$AC$462,MATCH(I$3,'Slutlig allokering kvv'!$B$1:$AJ$1,0),FALSE)/1,0)</f>
        <v>0</v>
      </c>
      <c r="J340">
        <f>IFERROR(VLOOKUP($B340,Kraftvärmeprod!$B$1:$AH$479,MATCH(J$2,Kraftvärmeprod!$B$1:$AG$1,0),FALSE)/1,0)-IFERROR(VLOOKUP($B340,'Slutlig allokering kvv'!$B$2:$AC$462,MATCH(J$3,'Slutlig allokering kvv'!$B$1:$AJ$1,0),FALSE)/1,0)</f>
        <v>0</v>
      </c>
      <c r="K340">
        <f>IFERROR(VLOOKUP($B340,Kraftvärmeprod!$B$1:$AH$479,MATCH(K$2,Kraftvärmeprod!$B$1:$AG$1,0),FALSE)/1,0)-IFERROR(VLOOKUP($B340,'Slutlig allokering kvv'!$B$2:$AC$462,MATCH(K$3,'Slutlig allokering kvv'!$B$1:$AJ$1,0),FALSE)/1,0)</f>
        <v>0</v>
      </c>
      <c r="L340">
        <f>IFERROR(VLOOKUP($B340,Kraftvärmeprod!$B$1:$AH$479,MATCH(L$2,Kraftvärmeprod!$B$1:$AG$1,0),FALSE)/1,0)-IFERROR(VLOOKUP($B340,'Slutlig allokering kvv'!$B$2:$AC$462,MATCH(L$3,'Slutlig allokering kvv'!$B$1:$AJ$1,0),FALSE)/1,0)</f>
        <v>0</v>
      </c>
      <c r="M340" s="40">
        <f>IFERROR(VLOOKUP($B340,Miljö!$B$1:$S$477,MATCH(M$2,Miljö!$B$1:$X$1,0),FALSE)/1,0)-IFERROR(VLOOKUP($B340,'Slutlig allokering kvv'!$B$2:$AC$462,MATCH(M$3,'Slutlig allokering kvv'!$B$1:$AJ$1,0),FALSE)/1,0)</f>
        <v>0</v>
      </c>
      <c r="N340">
        <f>IFERROR(VLOOKUP($B340,Kraftvärmeprod!$B$1:$AH$479,MATCH(N$2,Kraftvärmeprod!$B$1:$AG$1,0),FALSE)/1,0)-IFERROR(VLOOKUP($B340,'Slutlig allokering kvv'!$B$2:$AC$462,MATCH(N$3,'Slutlig allokering kvv'!$B$1:$AJ$1,0),FALSE)/1,0)</f>
        <v>0</v>
      </c>
      <c r="O340">
        <f>IFERROR(VLOOKUP($B340,Kraftvärmeprod!$B$1:$AH$479,MATCH(O$2,Kraftvärmeprod!$B$1:$AG$1,0),FALSE)/1,0)-IFERROR(VLOOKUP($B340,'Slutlig allokering kvv'!$B$2:$AC$462,MATCH(O$3,'Slutlig allokering kvv'!$B$1:$AJ$1,0),FALSE)/1,0)</f>
        <v>0</v>
      </c>
      <c r="P340">
        <f>IFERROR(VLOOKUP($B340,Kraftvärmeprod!$B$1:$AH$479,MATCH(P$2,Kraftvärmeprod!$B$1:$AG$1,0),FALSE)/1,0)-IFERROR(VLOOKUP($B340,'Slutlig allokering kvv'!$B$2:$AC$462,MATCH(P$3,'Slutlig allokering kvv'!$B$1:$AJ$1,0),FALSE)/1,0)</f>
        <v>0</v>
      </c>
      <c r="Q340">
        <f>IFERROR(VLOOKUP($B340,Kraftvärmeprod!$B$1:$AH$479,MATCH(Q$2,Kraftvärmeprod!$B$1:$AG$1,0),FALSE)/1,0)-IFERROR(VLOOKUP($B340,'Slutlig allokering kvv'!$B$2:$AC$462,MATCH(Q$3,'Slutlig allokering kvv'!$B$1:$AJ$1,0),FALSE)/1,0)</f>
        <v>0</v>
      </c>
      <c r="R340">
        <f>IFERROR(VLOOKUP($B340,Kraftvärmeprod!$B$1:$AH$479,MATCH(R$2,Kraftvärmeprod!$B$1:$AG$1,0),FALSE)/1,0)-IFERROR(VLOOKUP($B340,'Slutlig allokering kvv'!$B$2:$AC$462,MATCH(R$3,'Slutlig allokering kvv'!$B$1:$AJ$1,0),FALSE)/1,0)</f>
        <v>0</v>
      </c>
      <c r="S340">
        <f>IFERROR(VLOOKUP($B340,Kraftvärmeprod!$B$1:$AH$479,MATCH(S$2,Kraftvärmeprod!$B$1:$AG$1,0),FALSE)/1,0)-IFERROR(VLOOKUP($B340,'Slutlig allokering kvv'!$B$2:$AC$462,MATCH(S$3,'Slutlig allokering kvv'!$B$1:$AJ$1,0),FALSE)/1,0)</f>
        <v>0</v>
      </c>
      <c r="T340">
        <f>IFERROR(VLOOKUP($B340,Kraftvärmeprod!$B$1:$AH$479,MATCH(T$2,Kraftvärmeprod!$B$1:$AG$1,0),FALSE)/1,0)-IFERROR(VLOOKUP($B340,'Slutlig allokering kvv'!$B$2:$AC$462,MATCH(T$3,'Slutlig allokering kvv'!$B$1:$AJ$1,0),FALSE)/1,0)</f>
        <v>0</v>
      </c>
      <c r="U340">
        <f>IFERROR(VLOOKUP($B340,Kraftvärmeprod!$B$1:$AH$479,MATCH(U$2,Kraftvärmeprod!$B$1:$AG$1,0),FALSE)/1,0)-IFERROR(VLOOKUP($B340,'Slutlig allokering kvv'!$B$2:$AC$462,MATCH(U$3,'Slutlig allokering kvv'!$B$1:$AJ$1,0),FALSE)/1,0)</f>
        <v>0</v>
      </c>
      <c r="V340">
        <f>IFERROR(VLOOKUP($B340,Kraftvärmeprod!$B$1:$AH$479,MATCH(V$2,Kraftvärmeprod!$B$1:$AG$1,0),FALSE)/1,0)-IFERROR(VLOOKUP($B340,'Slutlig allokering kvv'!$B$2:$AC$462,MATCH(V$3,'Slutlig allokering kvv'!$B$1:$AJ$1,0),FALSE)/1,0)</f>
        <v>0</v>
      </c>
      <c r="W340">
        <f>IFERROR(VLOOKUP($B340,Kraftvärmeprod!$B$1:$AH$479,MATCH(W$2,Kraftvärmeprod!$B$1:$AG$1,0),FALSE)/1,0)-IFERROR(VLOOKUP($B340,'Slutlig allokering kvv'!$B$2:$AC$462,MATCH(W$3,'Slutlig allokering kvv'!$B$1:$AJ$1,0),FALSE)/1,0)</f>
        <v>0</v>
      </c>
      <c r="X340">
        <f>IFERROR(VLOOKUP($B340,Kraftvärmeprod!$B$1:$AH$479,MATCH(X$2,Kraftvärmeprod!$B$1:$AG$1,0),FALSE)/1,0)-IFERROR(VLOOKUP($B340,'Slutlig allokering kvv'!$B$2:$AC$462,MATCH(X$3,'Slutlig allokering kvv'!$B$1:$AJ$1,0),FALSE)/1,0)</f>
        <v>0</v>
      </c>
      <c r="Y340">
        <f>IFERROR(VLOOKUP($B340,Kraftvärmeprod!$B$1:$AH$479,MATCH(Y$2,Kraftvärmeprod!$B$1:$AG$1,0),FALSE)/1,0)-IFERROR(VLOOKUP($B340,'Slutlig allokering kvv'!$B$2:$AC$462,MATCH(Y$3,'Slutlig allokering kvv'!$B$1:$AJ$1,0),FALSE)/1,0)</f>
        <v>0</v>
      </c>
      <c r="Z340">
        <f>IFERROR(VLOOKUP($B340,Kraftvärmeprod!$B$1:$AH$479,MATCH(Z$2,Kraftvärmeprod!$B$1:$AG$1,0),FALSE)/1,0)-IFERROR(VLOOKUP($B340,'Slutlig allokering kvv'!$B$2:$AC$462,MATCH(Z$3,'Slutlig allokering kvv'!$B$1:$AJ$1,0),FALSE)/1,0)</f>
        <v>0</v>
      </c>
      <c r="AA340">
        <f>IFERROR(VLOOKUP($B340,Kraftvärmeprod!$B$1:$AH$479,MATCH(AA$2,Kraftvärmeprod!$B$1:$AG$1,0),FALSE)/1,0)-IFERROR(VLOOKUP($B340,'Slutlig allokering kvv'!$B$2:$AC$462,MATCH(AA$3,'Slutlig allokering kvv'!$B$1:$AJ$1,0),FALSE)/1,0)</f>
        <v>0</v>
      </c>
      <c r="AB340">
        <f>IFERROR(VLOOKUP($B340,Kraftvärmeprod!$B$1:$AH$479,MATCH(AB$2,Kraftvärmeprod!$B$1:$AG$1,0),FALSE)/1,0)-IFERROR(VLOOKUP($B340,'Slutlig allokering kvv'!$B$2:$AC$462,MATCH(AB$3,'Slutlig allokering kvv'!$B$1:$AJ$1,0),FALSE)/1,0)</f>
        <v>0</v>
      </c>
      <c r="AE340">
        <f t="shared" si="10"/>
        <v>0</v>
      </c>
      <c r="AG340">
        <f>IFERROR(VLOOKUP(B340,'Slutlig allokering kvv'!$B$2:$AJ$462,MATCH("Summa justerad allokerad tillförd energi (utan hjälpel och rökgaskondensering):",'Slutlig allokering kvv'!$B$1:$AK$1,0),FALSE)/1,"")</f>
        <v>0</v>
      </c>
      <c r="AI340" s="23" t="str">
        <f>IFERROR(1-VLOOKUP(B340,'Slutlig allokering kvv'!$B$2:$AJ$462,MATCH("Andel av bränsle i kvv som allokerats till värme, exklusive rökgaskondensering och hjälpel",'Slutlig allokering kvv'!$B$1:$AK$1,0),FALSE),"")</f>
        <v/>
      </c>
      <c r="AK340" s="23" t="str">
        <f t="shared" si="11"/>
        <v/>
      </c>
    </row>
    <row r="341" spans="1:37" x14ac:dyDescent="0.25">
      <c r="A341" s="2" t="s">
        <v>474</v>
      </c>
      <c r="B341" s="2" t="s">
        <v>476</v>
      </c>
      <c r="C341" s="2">
        <f>IFERROR(VLOOKUP($B341,Kraftvärmeprod!$B$1:$AH$479,MATCH(C$3,Kraftvärmeprod!$B$1:$AG$1,0),FALSE)/1,"")</f>
        <v>290.60000000000002</v>
      </c>
      <c r="D341" s="2">
        <f>IFERROR(VLOOKUP($B341,Kraftvärmeprod!$B$1:$AH$479,MATCH(D$3,Kraftvärmeprod!$B$1:$AG$1,0),FALSE)/1,"")</f>
        <v>113.22199999999999</v>
      </c>
      <c r="E341">
        <f>IFERROR(VLOOKUP($B341,Kraftvärmeprod!$B$1:$AH$479,MATCH(E$2,Kraftvärmeprod!$B$1:$AG$1,0),FALSE)/1,0)-IFERROR(VLOOKUP($B341,'Slutlig allokering kvv'!$B$2:$AC$462,MATCH(E$3,'Slutlig allokering kvv'!$B$1:$AJ$1,0),FALSE)/1,0)</f>
        <v>0</v>
      </c>
      <c r="F341">
        <f>IFERROR(VLOOKUP($B341,Kraftvärmeprod!$B$1:$AH$479,MATCH(F$2,Kraftvärmeprod!$B$1:$AG$1,0),FALSE)/1,0)-IFERROR(VLOOKUP($B341,'Slutlig allokering kvv'!$B$2:$AC$462,MATCH(F$3,'Slutlig allokering kvv'!$B$1:$AJ$1,0),FALSE)/1,0)</f>
        <v>0</v>
      </c>
      <c r="G341">
        <f>IFERROR(VLOOKUP($B341,Kraftvärmeprod!$B$1:$AH$479,MATCH(G$2,Kraftvärmeprod!$B$1:$AG$1,0),FALSE)/1,0)-IFERROR(VLOOKUP($B341,'Slutlig allokering kvv'!$B$2:$AC$462,MATCH(G$3,'Slutlig allokering kvv'!$B$1:$AJ$1,0),FALSE)/1,0)</f>
        <v>0</v>
      </c>
      <c r="H341">
        <f>IFERROR(VLOOKUP($B341,Kraftvärmeprod!$B$1:$AH$479,MATCH(H$2,Kraftvärmeprod!$B$1:$AG$1,0),FALSE)/1,0)-IFERROR(VLOOKUP($B341,'Slutlig allokering kvv'!$B$2:$AC$462,MATCH(H$3,'Slutlig allokering kvv'!$B$1:$AJ$1,0),FALSE)/1,0)</f>
        <v>0</v>
      </c>
      <c r="I341">
        <f>IFERROR(VLOOKUP($B341,Kraftvärmeprod!$B$1:$AH$479,MATCH(I$2,Kraftvärmeprod!$B$1:$AG$1,0),FALSE)/1,0)-IFERROR(VLOOKUP($B341,'Slutlig allokering kvv'!$B$2:$AC$462,MATCH(I$3,'Slutlig allokering kvv'!$B$1:$AJ$1,0),FALSE)/1,0)</f>
        <v>0</v>
      </c>
      <c r="J341">
        <f>IFERROR(VLOOKUP($B341,Kraftvärmeprod!$B$1:$AH$479,MATCH(J$2,Kraftvärmeprod!$B$1:$AG$1,0),FALSE)/1,0)-IFERROR(VLOOKUP($B341,'Slutlig allokering kvv'!$B$2:$AC$462,MATCH(J$3,'Slutlig allokering kvv'!$B$1:$AJ$1,0),FALSE)/1,0)</f>
        <v>0</v>
      </c>
      <c r="K341">
        <f>IFERROR(VLOOKUP($B341,Kraftvärmeprod!$B$1:$AH$479,MATCH(K$2,Kraftvärmeprod!$B$1:$AG$1,0),FALSE)/1,0)-IFERROR(VLOOKUP($B341,'Slutlig allokering kvv'!$B$2:$AC$462,MATCH(K$3,'Slutlig allokering kvv'!$B$1:$AJ$1,0),FALSE)/1,0)</f>
        <v>0</v>
      </c>
      <c r="L341">
        <f>IFERROR(VLOOKUP($B341,Kraftvärmeprod!$B$1:$AH$479,MATCH(L$2,Kraftvärmeprod!$B$1:$AG$1,0),FALSE)/1,0)-IFERROR(VLOOKUP($B341,'Slutlig allokering kvv'!$B$2:$AC$462,MATCH(L$3,'Slutlig allokering kvv'!$B$1:$AJ$1,0),FALSE)/1,0)</f>
        <v>0</v>
      </c>
      <c r="M341" s="40">
        <f>IFERROR(VLOOKUP($B341,Miljö!$B$1:$S$477,MATCH(M$2,Miljö!$B$1:$X$1,0),FALSE)/1,0)-IFERROR(VLOOKUP($B341,'Slutlig allokering kvv'!$B$2:$AC$462,MATCH(M$3,'Slutlig allokering kvv'!$B$1:$AJ$1,0),FALSE)/1,0)</f>
        <v>7.6312199999999999</v>
      </c>
      <c r="N341">
        <f>IFERROR(VLOOKUP($B341,Kraftvärmeprod!$B$1:$AH$479,MATCH(N$2,Kraftvärmeprod!$B$1:$AG$1,0),FALSE)/1,0)-IFERROR(VLOOKUP($B341,'Slutlig allokering kvv'!$B$2:$AC$462,MATCH(N$3,'Slutlig allokering kvv'!$B$1:$AJ$1,0),FALSE)/1,0)</f>
        <v>0</v>
      </c>
      <c r="O341">
        <f>IFERROR(VLOOKUP($B341,Kraftvärmeprod!$B$1:$AH$479,MATCH(O$2,Kraftvärmeprod!$B$1:$AG$1,0),FALSE)/1,0)-IFERROR(VLOOKUP($B341,'Slutlig allokering kvv'!$B$2:$AC$462,MATCH(O$3,'Slutlig allokering kvv'!$B$1:$AJ$1,0),FALSE)/1,0)</f>
        <v>248.68100000000001</v>
      </c>
      <c r="P341">
        <f>IFERROR(VLOOKUP($B341,Kraftvärmeprod!$B$1:$AH$479,MATCH(P$2,Kraftvärmeprod!$B$1:$AG$1,0),FALSE)/1,0)-IFERROR(VLOOKUP($B341,'Slutlig allokering kvv'!$B$2:$AC$462,MATCH(P$3,'Slutlig allokering kvv'!$B$1:$AJ$1,0),FALSE)/1,0)</f>
        <v>0</v>
      </c>
      <c r="Q341">
        <f>IFERROR(VLOOKUP($B341,Kraftvärmeprod!$B$1:$AH$479,MATCH(Q$2,Kraftvärmeprod!$B$1:$AG$1,0),FALSE)/1,0)-IFERROR(VLOOKUP($B341,'Slutlig allokering kvv'!$B$2:$AC$462,MATCH(Q$3,'Slutlig allokering kvv'!$B$1:$AJ$1,0),FALSE)/1,0)</f>
        <v>0</v>
      </c>
      <c r="R341">
        <f>IFERROR(VLOOKUP($B341,Kraftvärmeprod!$B$1:$AH$479,MATCH(R$2,Kraftvärmeprod!$B$1:$AG$1,0),FALSE)/1,0)-IFERROR(VLOOKUP($B341,'Slutlig allokering kvv'!$B$2:$AC$462,MATCH(R$3,'Slutlig allokering kvv'!$B$1:$AJ$1,0),FALSE)/1,0)</f>
        <v>2.2167700000000004</v>
      </c>
      <c r="S341">
        <f>IFERROR(VLOOKUP($B341,Kraftvärmeprod!$B$1:$AH$479,MATCH(S$2,Kraftvärmeprod!$B$1:$AG$1,0),FALSE)/1,0)-IFERROR(VLOOKUP($B341,'Slutlig allokering kvv'!$B$2:$AC$462,MATCH(S$3,'Slutlig allokering kvv'!$B$1:$AJ$1,0),FALSE)/1,0)</f>
        <v>0</v>
      </c>
      <c r="T341">
        <f>IFERROR(VLOOKUP($B341,Kraftvärmeprod!$B$1:$AH$479,MATCH(T$2,Kraftvärmeprod!$B$1:$AG$1,0),FALSE)/1,0)-IFERROR(VLOOKUP($B341,'Slutlig allokering kvv'!$B$2:$AC$462,MATCH(T$3,'Slutlig allokering kvv'!$B$1:$AJ$1,0),FALSE)/1,0)</f>
        <v>0</v>
      </c>
      <c r="U341">
        <f>IFERROR(VLOOKUP($B341,Kraftvärmeprod!$B$1:$AH$479,MATCH(U$2,Kraftvärmeprod!$B$1:$AG$1,0),FALSE)/1,0)-IFERROR(VLOOKUP($B341,'Slutlig allokering kvv'!$B$2:$AC$462,MATCH(U$3,'Slutlig allokering kvv'!$B$1:$AJ$1,0),FALSE)/1,0)</f>
        <v>0</v>
      </c>
      <c r="V341">
        <f>IFERROR(VLOOKUP($B341,Kraftvärmeprod!$B$1:$AH$479,MATCH(V$2,Kraftvärmeprod!$B$1:$AG$1,0),FALSE)/1,0)-IFERROR(VLOOKUP($B341,'Slutlig allokering kvv'!$B$2:$AC$462,MATCH(V$3,'Slutlig allokering kvv'!$B$1:$AJ$1,0),FALSE)/1,0)</f>
        <v>0</v>
      </c>
      <c r="W341">
        <f>IFERROR(VLOOKUP($B341,Kraftvärmeprod!$B$1:$AH$479,MATCH(W$2,Kraftvärmeprod!$B$1:$AG$1,0),FALSE)/1,0)-IFERROR(VLOOKUP($B341,'Slutlig allokering kvv'!$B$2:$AC$462,MATCH(W$3,'Slutlig allokering kvv'!$B$1:$AJ$1,0),FALSE)/1,0)</f>
        <v>0</v>
      </c>
      <c r="X341">
        <f>IFERROR(VLOOKUP($B341,Kraftvärmeprod!$B$1:$AH$479,MATCH(X$2,Kraftvärmeprod!$B$1:$AG$1,0),FALSE)/1,0)-IFERROR(VLOOKUP($B341,'Slutlig allokering kvv'!$B$2:$AC$462,MATCH(X$3,'Slutlig allokering kvv'!$B$1:$AJ$1,0),FALSE)/1,0)</f>
        <v>0</v>
      </c>
      <c r="Y341">
        <f>IFERROR(VLOOKUP($B341,Kraftvärmeprod!$B$1:$AH$479,MATCH(Y$2,Kraftvärmeprod!$B$1:$AG$1,0),FALSE)/1,0)-IFERROR(VLOOKUP($B341,'Slutlig allokering kvv'!$B$2:$AC$462,MATCH(Y$3,'Slutlig allokering kvv'!$B$1:$AJ$1,0),FALSE)/1,0)</f>
        <v>0</v>
      </c>
      <c r="Z341">
        <f>IFERROR(VLOOKUP($B341,Kraftvärmeprod!$B$1:$AH$479,MATCH(Z$2,Kraftvärmeprod!$B$1:$AG$1,0),FALSE)/1,0)-IFERROR(VLOOKUP($B341,'Slutlig allokering kvv'!$B$2:$AC$462,MATCH(Z$3,'Slutlig allokering kvv'!$B$1:$AJ$1,0),FALSE)/1,0)</f>
        <v>0</v>
      </c>
      <c r="AA341">
        <f>IFERROR(VLOOKUP($B341,Kraftvärmeprod!$B$1:$AH$479,MATCH(AA$2,Kraftvärmeprod!$B$1:$AG$1,0),FALSE)/1,0)-IFERROR(VLOOKUP($B341,'Slutlig allokering kvv'!$B$2:$AC$462,MATCH(AA$3,'Slutlig allokering kvv'!$B$1:$AJ$1,0),FALSE)/1,0)</f>
        <v>0</v>
      </c>
      <c r="AB341">
        <f>IFERROR(VLOOKUP($B341,Kraftvärmeprod!$B$1:$AH$479,MATCH(AB$2,Kraftvärmeprod!$B$1:$AG$1,0),FALSE)/1,0)-IFERROR(VLOOKUP($B341,'Slutlig allokering kvv'!$B$2:$AC$462,MATCH(AB$3,'Slutlig allokering kvv'!$B$1:$AJ$1,0),FALSE)/1,0)</f>
        <v>0</v>
      </c>
      <c r="AE341">
        <f t="shared" si="10"/>
        <v>250.89777000000001</v>
      </c>
      <c r="AG341">
        <f>IFERROR(VLOOKUP(B341,'Slutlig allokering kvv'!$B$2:$AJ$462,MATCH("Summa justerad allokerad tillförd energi (utan hjälpel och rökgaskondensering):",'Slutlig allokering kvv'!$B$1:$AK$1,0),FALSE)/1,"")</f>
        <v>247.10223000000002</v>
      </c>
      <c r="AI341" s="23">
        <f>IFERROR(1-VLOOKUP(B341,'Slutlig allokering kvv'!$B$2:$AJ$462,MATCH("Andel av bränsle i kvv som allokerats till värme, exklusive rökgaskondensering och hjälpel",'Slutlig allokering kvv'!$B$1:$AK$1,0),FALSE),"")</f>
        <v>0.50381078313253003</v>
      </c>
      <c r="AK341" s="23">
        <f t="shared" si="11"/>
        <v>0.50381078313253014</v>
      </c>
    </row>
    <row r="342" spans="1:37" x14ac:dyDescent="0.25">
      <c r="A342" s="2" t="s">
        <v>474</v>
      </c>
      <c r="B342" s="2" t="s">
        <v>477</v>
      </c>
      <c r="C342" s="2" t="str">
        <f>IFERROR(VLOOKUP($B342,Kraftvärmeprod!$B$1:$AH$479,MATCH(C$3,Kraftvärmeprod!$B$1:$AG$1,0),FALSE)/1,"")</f>
        <v/>
      </c>
      <c r="D342" s="2" t="str">
        <f>IFERROR(VLOOKUP($B342,Kraftvärmeprod!$B$1:$AH$479,MATCH(D$3,Kraftvärmeprod!$B$1:$AG$1,0),FALSE)/1,"")</f>
        <v/>
      </c>
      <c r="E342">
        <f>IFERROR(VLOOKUP($B342,Kraftvärmeprod!$B$1:$AH$479,MATCH(E$2,Kraftvärmeprod!$B$1:$AG$1,0),FALSE)/1,0)-IFERROR(VLOOKUP($B342,'Slutlig allokering kvv'!$B$2:$AC$462,MATCH(E$3,'Slutlig allokering kvv'!$B$1:$AJ$1,0),FALSE)/1,0)</f>
        <v>0</v>
      </c>
      <c r="F342">
        <f>IFERROR(VLOOKUP($B342,Kraftvärmeprod!$B$1:$AH$479,MATCH(F$2,Kraftvärmeprod!$B$1:$AG$1,0),FALSE)/1,0)-IFERROR(VLOOKUP($B342,'Slutlig allokering kvv'!$B$2:$AC$462,MATCH(F$3,'Slutlig allokering kvv'!$B$1:$AJ$1,0),FALSE)/1,0)</f>
        <v>0</v>
      </c>
      <c r="G342">
        <f>IFERROR(VLOOKUP($B342,Kraftvärmeprod!$B$1:$AH$479,MATCH(G$2,Kraftvärmeprod!$B$1:$AG$1,0),FALSE)/1,0)-IFERROR(VLOOKUP($B342,'Slutlig allokering kvv'!$B$2:$AC$462,MATCH(G$3,'Slutlig allokering kvv'!$B$1:$AJ$1,0),FALSE)/1,0)</f>
        <v>0</v>
      </c>
      <c r="H342">
        <f>IFERROR(VLOOKUP($B342,Kraftvärmeprod!$B$1:$AH$479,MATCH(H$2,Kraftvärmeprod!$B$1:$AG$1,0),FALSE)/1,0)-IFERROR(VLOOKUP($B342,'Slutlig allokering kvv'!$B$2:$AC$462,MATCH(H$3,'Slutlig allokering kvv'!$B$1:$AJ$1,0),FALSE)/1,0)</f>
        <v>0</v>
      </c>
      <c r="I342">
        <f>IFERROR(VLOOKUP($B342,Kraftvärmeprod!$B$1:$AH$479,MATCH(I$2,Kraftvärmeprod!$B$1:$AG$1,0),FALSE)/1,0)-IFERROR(VLOOKUP($B342,'Slutlig allokering kvv'!$B$2:$AC$462,MATCH(I$3,'Slutlig allokering kvv'!$B$1:$AJ$1,0),FALSE)/1,0)</f>
        <v>0</v>
      </c>
      <c r="J342">
        <f>IFERROR(VLOOKUP($B342,Kraftvärmeprod!$B$1:$AH$479,MATCH(J$2,Kraftvärmeprod!$B$1:$AG$1,0),FALSE)/1,0)-IFERROR(VLOOKUP($B342,'Slutlig allokering kvv'!$B$2:$AC$462,MATCH(J$3,'Slutlig allokering kvv'!$B$1:$AJ$1,0),FALSE)/1,0)</f>
        <v>0</v>
      </c>
      <c r="K342">
        <f>IFERROR(VLOOKUP($B342,Kraftvärmeprod!$B$1:$AH$479,MATCH(K$2,Kraftvärmeprod!$B$1:$AG$1,0),FALSE)/1,0)-IFERROR(VLOOKUP($B342,'Slutlig allokering kvv'!$B$2:$AC$462,MATCH(K$3,'Slutlig allokering kvv'!$B$1:$AJ$1,0),FALSE)/1,0)</f>
        <v>0</v>
      </c>
      <c r="L342">
        <f>IFERROR(VLOOKUP($B342,Kraftvärmeprod!$B$1:$AH$479,MATCH(L$2,Kraftvärmeprod!$B$1:$AG$1,0),FALSE)/1,0)-IFERROR(VLOOKUP($B342,'Slutlig allokering kvv'!$B$2:$AC$462,MATCH(L$3,'Slutlig allokering kvv'!$B$1:$AJ$1,0),FALSE)/1,0)</f>
        <v>0</v>
      </c>
      <c r="M342" s="40">
        <f>IFERROR(VLOOKUP($B342,Miljö!$B$1:$S$477,MATCH(M$2,Miljö!$B$1:$X$1,0),FALSE)/1,0)-IFERROR(VLOOKUP($B342,'Slutlig allokering kvv'!$B$2:$AC$462,MATCH(M$3,'Slutlig allokering kvv'!$B$1:$AJ$1,0),FALSE)/1,0)</f>
        <v>0</v>
      </c>
      <c r="N342">
        <f>IFERROR(VLOOKUP($B342,Kraftvärmeprod!$B$1:$AH$479,MATCH(N$2,Kraftvärmeprod!$B$1:$AG$1,0),FALSE)/1,0)-IFERROR(VLOOKUP($B342,'Slutlig allokering kvv'!$B$2:$AC$462,MATCH(N$3,'Slutlig allokering kvv'!$B$1:$AJ$1,0),FALSE)/1,0)</f>
        <v>0</v>
      </c>
      <c r="O342">
        <f>IFERROR(VLOOKUP($B342,Kraftvärmeprod!$B$1:$AH$479,MATCH(O$2,Kraftvärmeprod!$B$1:$AG$1,0),FALSE)/1,0)-IFERROR(VLOOKUP($B342,'Slutlig allokering kvv'!$B$2:$AC$462,MATCH(O$3,'Slutlig allokering kvv'!$B$1:$AJ$1,0),FALSE)/1,0)</f>
        <v>0</v>
      </c>
      <c r="P342">
        <f>IFERROR(VLOOKUP($B342,Kraftvärmeprod!$B$1:$AH$479,MATCH(P$2,Kraftvärmeprod!$B$1:$AG$1,0),FALSE)/1,0)-IFERROR(VLOOKUP($B342,'Slutlig allokering kvv'!$B$2:$AC$462,MATCH(P$3,'Slutlig allokering kvv'!$B$1:$AJ$1,0),FALSE)/1,0)</f>
        <v>0</v>
      </c>
      <c r="Q342">
        <f>IFERROR(VLOOKUP($B342,Kraftvärmeprod!$B$1:$AH$479,MATCH(Q$2,Kraftvärmeprod!$B$1:$AG$1,0),FALSE)/1,0)-IFERROR(VLOOKUP($B342,'Slutlig allokering kvv'!$B$2:$AC$462,MATCH(Q$3,'Slutlig allokering kvv'!$B$1:$AJ$1,0),FALSE)/1,0)</f>
        <v>0</v>
      </c>
      <c r="R342">
        <f>IFERROR(VLOOKUP($B342,Kraftvärmeprod!$B$1:$AH$479,MATCH(R$2,Kraftvärmeprod!$B$1:$AG$1,0),FALSE)/1,0)-IFERROR(VLOOKUP($B342,'Slutlig allokering kvv'!$B$2:$AC$462,MATCH(R$3,'Slutlig allokering kvv'!$B$1:$AJ$1,0),FALSE)/1,0)</f>
        <v>0</v>
      </c>
      <c r="S342">
        <f>IFERROR(VLOOKUP($B342,Kraftvärmeprod!$B$1:$AH$479,MATCH(S$2,Kraftvärmeprod!$B$1:$AG$1,0),FALSE)/1,0)-IFERROR(VLOOKUP($B342,'Slutlig allokering kvv'!$B$2:$AC$462,MATCH(S$3,'Slutlig allokering kvv'!$B$1:$AJ$1,0),FALSE)/1,0)</f>
        <v>0</v>
      </c>
      <c r="T342">
        <f>IFERROR(VLOOKUP($B342,Kraftvärmeprod!$B$1:$AH$479,MATCH(T$2,Kraftvärmeprod!$B$1:$AG$1,0),FALSE)/1,0)-IFERROR(VLOOKUP($B342,'Slutlig allokering kvv'!$B$2:$AC$462,MATCH(T$3,'Slutlig allokering kvv'!$B$1:$AJ$1,0),FALSE)/1,0)</f>
        <v>0</v>
      </c>
      <c r="U342">
        <f>IFERROR(VLOOKUP($B342,Kraftvärmeprod!$B$1:$AH$479,MATCH(U$2,Kraftvärmeprod!$B$1:$AG$1,0),FALSE)/1,0)-IFERROR(VLOOKUP($B342,'Slutlig allokering kvv'!$B$2:$AC$462,MATCH(U$3,'Slutlig allokering kvv'!$B$1:$AJ$1,0),FALSE)/1,0)</f>
        <v>0</v>
      </c>
      <c r="V342">
        <f>IFERROR(VLOOKUP($B342,Kraftvärmeprod!$B$1:$AH$479,MATCH(V$2,Kraftvärmeprod!$B$1:$AG$1,0),FALSE)/1,0)-IFERROR(VLOOKUP($B342,'Slutlig allokering kvv'!$B$2:$AC$462,MATCH(V$3,'Slutlig allokering kvv'!$B$1:$AJ$1,0),FALSE)/1,0)</f>
        <v>0</v>
      </c>
      <c r="W342">
        <f>IFERROR(VLOOKUP($B342,Kraftvärmeprod!$B$1:$AH$479,MATCH(W$2,Kraftvärmeprod!$B$1:$AG$1,0),FALSE)/1,0)-IFERROR(VLOOKUP($B342,'Slutlig allokering kvv'!$B$2:$AC$462,MATCH(W$3,'Slutlig allokering kvv'!$B$1:$AJ$1,0),FALSE)/1,0)</f>
        <v>0</v>
      </c>
      <c r="X342">
        <f>IFERROR(VLOOKUP($B342,Kraftvärmeprod!$B$1:$AH$479,MATCH(X$2,Kraftvärmeprod!$B$1:$AG$1,0),FALSE)/1,0)-IFERROR(VLOOKUP($B342,'Slutlig allokering kvv'!$B$2:$AC$462,MATCH(X$3,'Slutlig allokering kvv'!$B$1:$AJ$1,0),FALSE)/1,0)</f>
        <v>0</v>
      </c>
      <c r="Y342">
        <f>IFERROR(VLOOKUP($B342,Kraftvärmeprod!$B$1:$AH$479,MATCH(Y$2,Kraftvärmeprod!$B$1:$AG$1,0),FALSE)/1,0)-IFERROR(VLOOKUP($B342,'Slutlig allokering kvv'!$B$2:$AC$462,MATCH(Y$3,'Slutlig allokering kvv'!$B$1:$AJ$1,0),FALSE)/1,0)</f>
        <v>0</v>
      </c>
      <c r="Z342">
        <f>IFERROR(VLOOKUP($B342,Kraftvärmeprod!$B$1:$AH$479,MATCH(Z$2,Kraftvärmeprod!$B$1:$AG$1,0),FALSE)/1,0)-IFERROR(VLOOKUP($B342,'Slutlig allokering kvv'!$B$2:$AC$462,MATCH(Z$3,'Slutlig allokering kvv'!$B$1:$AJ$1,0),FALSE)/1,0)</f>
        <v>0</v>
      </c>
      <c r="AA342">
        <f>IFERROR(VLOOKUP($B342,Kraftvärmeprod!$B$1:$AH$479,MATCH(AA$2,Kraftvärmeprod!$B$1:$AG$1,0),FALSE)/1,0)-IFERROR(VLOOKUP($B342,'Slutlig allokering kvv'!$B$2:$AC$462,MATCH(AA$3,'Slutlig allokering kvv'!$B$1:$AJ$1,0),FALSE)/1,0)</f>
        <v>0</v>
      </c>
      <c r="AB342">
        <f>IFERROR(VLOOKUP($B342,Kraftvärmeprod!$B$1:$AH$479,MATCH(AB$2,Kraftvärmeprod!$B$1:$AG$1,0),FALSE)/1,0)-IFERROR(VLOOKUP($B342,'Slutlig allokering kvv'!$B$2:$AC$462,MATCH(AB$3,'Slutlig allokering kvv'!$B$1:$AJ$1,0),FALSE)/1,0)</f>
        <v>0</v>
      </c>
      <c r="AE342">
        <f t="shared" si="10"/>
        <v>0</v>
      </c>
      <c r="AG342">
        <f>IFERROR(VLOOKUP(B342,'Slutlig allokering kvv'!$B$2:$AJ$462,MATCH("Summa justerad allokerad tillförd energi (utan hjälpel och rökgaskondensering):",'Slutlig allokering kvv'!$B$1:$AK$1,0),FALSE)/1,"")</f>
        <v>0</v>
      </c>
      <c r="AI342" s="23" t="str">
        <f>IFERROR(1-VLOOKUP(B342,'Slutlig allokering kvv'!$B$2:$AJ$462,MATCH("Andel av bränsle i kvv som allokerats till värme, exklusive rökgaskondensering och hjälpel",'Slutlig allokering kvv'!$B$1:$AK$1,0),FALSE),"")</f>
        <v/>
      </c>
      <c r="AK342" s="23" t="str">
        <f t="shared" si="11"/>
        <v/>
      </c>
    </row>
    <row r="343" spans="1:37" x14ac:dyDescent="0.25">
      <c r="A343" s="2" t="s">
        <v>474</v>
      </c>
      <c r="B343" s="2" t="s">
        <v>478</v>
      </c>
      <c r="C343" s="2" t="str">
        <f>IFERROR(VLOOKUP($B343,Kraftvärmeprod!$B$1:$AH$479,MATCH(C$3,Kraftvärmeprod!$B$1:$AG$1,0),FALSE)/1,"")</f>
        <v/>
      </c>
      <c r="D343" s="2" t="str">
        <f>IFERROR(VLOOKUP($B343,Kraftvärmeprod!$B$1:$AH$479,MATCH(D$3,Kraftvärmeprod!$B$1:$AG$1,0),FALSE)/1,"")</f>
        <v/>
      </c>
      <c r="E343">
        <f>IFERROR(VLOOKUP($B343,Kraftvärmeprod!$B$1:$AH$479,MATCH(E$2,Kraftvärmeprod!$B$1:$AG$1,0),FALSE)/1,0)-IFERROR(VLOOKUP($B343,'Slutlig allokering kvv'!$B$2:$AC$462,MATCH(E$3,'Slutlig allokering kvv'!$B$1:$AJ$1,0),FALSE)/1,0)</f>
        <v>0</v>
      </c>
      <c r="F343">
        <f>IFERROR(VLOOKUP($B343,Kraftvärmeprod!$B$1:$AH$479,MATCH(F$2,Kraftvärmeprod!$B$1:$AG$1,0),FALSE)/1,0)-IFERROR(VLOOKUP($B343,'Slutlig allokering kvv'!$B$2:$AC$462,MATCH(F$3,'Slutlig allokering kvv'!$B$1:$AJ$1,0),FALSE)/1,0)</f>
        <v>0</v>
      </c>
      <c r="G343">
        <f>IFERROR(VLOOKUP($B343,Kraftvärmeprod!$B$1:$AH$479,MATCH(G$2,Kraftvärmeprod!$B$1:$AG$1,0),FALSE)/1,0)-IFERROR(VLOOKUP($B343,'Slutlig allokering kvv'!$B$2:$AC$462,MATCH(G$3,'Slutlig allokering kvv'!$B$1:$AJ$1,0),FALSE)/1,0)</f>
        <v>0</v>
      </c>
      <c r="H343">
        <f>IFERROR(VLOOKUP($B343,Kraftvärmeprod!$B$1:$AH$479,MATCH(H$2,Kraftvärmeprod!$B$1:$AG$1,0),FALSE)/1,0)-IFERROR(VLOOKUP($B343,'Slutlig allokering kvv'!$B$2:$AC$462,MATCH(H$3,'Slutlig allokering kvv'!$B$1:$AJ$1,0),FALSE)/1,0)</f>
        <v>0</v>
      </c>
      <c r="I343">
        <f>IFERROR(VLOOKUP($B343,Kraftvärmeprod!$B$1:$AH$479,MATCH(I$2,Kraftvärmeprod!$B$1:$AG$1,0),FALSE)/1,0)-IFERROR(VLOOKUP($B343,'Slutlig allokering kvv'!$B$2:$AC$462,MATCH(I$3,'Slutlig allokering kvv'!$B$1:$AJ$1,0),FALSE)/1,0)</f>
        <v>0</v>
      </c>
      <c r="J343">
        <f>IFERROR(VLOOKUP($B343,Kraftvärmeprod!$B$1:$AH$479,MATCH(J$2,Kraftvärmeprod!$B$1:$AG$1,0),FALSE)/1,0)-IFERROR(VLOOKUP($B343,'Slutlig allokering kvv'!$B$2:$AC$462,MATCH(J$3,'Slutlig allokering kvv'!$B$1:$AJ$1,0),FALSE)/1,0)</f>
        <v>0</v>
      </c>
      <c r="K343">
        <f>IFERROR(VLOOKUP($B343,Kraftvärmeprod!$B$1:$AH$479,MATCH(K$2,Kraftvärmeprod!$B$1:$AG$1,0),FALSE)/1,0)-IFERROR(VLOOKUP($B343,'Slutlig allokering kvv'!$B$2:$AC$462,MATCH(K$3,'Slutlig allokering kvv'!$B$1:$AJ$1,0),FALSE)/1,0)</f>
        <v>0</v>
      </c>
      <c r="L343">
        <f>IFERROR(VLOOKUP($B343,Kraftvärmeprod!$B$1:$AH$479,MATCH(L$2,Kraftvärmeprod!$B$1:$AG$1,0),FALSE)/1,0)-IFERROR(VLOOKUP($B343,'Slutlig allokering kvv'!$B$2:$AC$462,MATCH(L$3,'Slutlig allokering kvv'!$B$1:$AJ$1,0),FALSE)/1,0)</f>
        <v>0</v>
      </c>
      <c r="M343" s="40">
        <f>IFERROR(VLOOKUP($B343,Miljö!$B$1:$S$477,MATCH(M$2,Miljö!$B$1:$X$1,0),FALSE)/1,0)-IFERROR(VLOOKUP($B343,'Slutlig allokering kvv'!$B$2:$AC$462,MATCH(M$3,'Slutlig allokering kvv'!$B$1:$AJ$1,0),FALSE)/1,0)</f>
        <v>0</v>
      </c>
      <c r="N343">
        <f>IFERROR(VLOOKUP($B343,Kraftvärmeprod!$B$1:$AH$479,MATCH(N$2,Kraftvärmeprod!$B$1:$AG$1,0),FALSE)/1,0)-IFERROR(VLOOKUP($B343,'Slutlig allokering kvv'!$B$2:$AC$462,MATCH(N$3,'Slutlig allokering kvv'!$B$1:$AJ$1,0),FALSE)/1,0)</f>
        <v>0</v>
      </c>
      <c r="O343">
        <f>IFERROR(VLOOKUP($B343,Kraftvärmeprod!$B$1:$AH$479,MATCH(O$2,Kraftvärmeprod!$B$1:$AG$1,0),FALSE)/1,0)-IFERROR(VLOOKUP($B343,'Slutlig allokering kvv'!$B$2:$AC$462,MATCH(O$3,'Slutlig allokering kvv'!$B$1:$AJ$1,0),FALSE)/1,0)</f>
        <v>0</v>
      </c>
      <c r="P343">
        <f>IFERROR(VLOOKUP($B343,Kraftvärmeprod!$B$1:$AH$479,MATCH(P$2,Kraftvärmeprod!$B$1:$AG$1,0),FALSE)/1,0)-IFERROR(VLOOKUP($B343,'Slutlig allokering kvv'!$B$2:$AC$462,MATCH(P$3,'Slutlig allokering kvv'!$B$1:$AJ$1,0),FALSE)/1,0)</f>
        <v>0</v>
      </c>
      <c r="Q343">
        <f>IFERROR(VLOOKUP($B343,Kraftvärmeprod!$B$1:$AH$479,MATCH(Q$2,Kraftvärmeprod!$B$1:$AG$1,0),FALSE)/1,0)-IFERROR(VLOOKUP($B343,'Slutlig allokering kvv'!$B$2:$AC$462,MATCH(Q$3,'Slutlig allokering kvv'!$B$1:$AJ$1,0),FALSE)/1,0)</f>
        <v>0</v>
      </c>
      <c r="R343">
        <f>IFERROR(VLOOKUP($B343,Kraftvärmeprod!$B$1:$AH$479,MATCH(R$2,Kraftvärmeprod!$B$1:$AG$1,0),FALSE)/1,0)-IFERROR(VLOOKUP($B343,'Slutlig allokering kvv'!$B$2:$AC$462,MATCH(R$3,'Slutlig allokering kvv'!$B$1:$AJ$1,0),FALSE)/1,0)</f>
        <v>0</v>
      </c>
      <c r="S343">
        <f>IFERROR(VLOOKUP($B343,Kraftvärmeprod!$B$1:$AH$479,MATCH(S$2,Kraftvärmeprod!$B$1:$AG$1,0),FALSE)/1,0)-IFERROR(VLOOKUP($B343,'Slutlig allokering kvv'!$B$2:$AC$462,MATCH(S$3,'Slutlig allokering kvv'!$B$1:$AJ$1,0),FALSE)/1,0)</f>
        <v>0</v>
      </c>
      <c r="T343">
        <f>IFERROR(VLOOKUP($B343,Kraftvärmeprod!$B$1:$AH$479,MATCH(T$2,Kraftvärmeprod!$B$1:$AG$1,0),FALSE)/1,0)-IFERROR(VLOOKUP($B343,'Slutlig allokering kvv'!$B$2:$AC$462,MATCH(T$3,'Slutlig allokering kvv'!$B$1:$AJ$1,0),FALSE)/1,0)</f>
        <v>0</v>
      </c>
      <c r="U343">
        <f>IFERROR(VLOOKUP($B343,Kraftvärmeprod!$B$1:$AH$479,MATCH(U$2,Kraftvärmeprod!$B$1:$AG$1,0),FALSE)/1,0)-IFERROR(VLOOKUP($B343,'Slutlig allokering kvv'!$B$2:$AC$462,MATCH(U$3,'Slutlig allokering kvv'!$B$1:$AJ$1,0),FALSE)/1,0)</f>
        <v>0</v>
      </c>
      <c r="V343">
        <f>IFERROR(VLOOKUP($B343,Kraftvärmeprod!$B$1:$AH$479,MATCH(V$2,Kraftvärmeprod!$B$1:$AG$1,0),FALSE)/1,0)-IFERROR(VLOOKUP($B343,'Slutlig allokering kvv'!$B$2:$AC$462,MATCH(V$3,'Slutlig allokering kvv'!$B$1:$AJ$1,0),FALSE)/1,0)</f>
        <v>0</v>
      </c>
      <c r="W343">
        <f>IFERROR(VLOOKUP($B343,Kraftvärmeprod!$B$1:$AH$479,MATCH(W$2,Kraftvärmeprod!$B$1:$AG$1,0),FALSE)/1,0)-IFERROR(VLOOKUP($B343,'Slutlig allokering kvv'!$B$2:$AC$462,MATCH(W$3,'Slutlig allokering kvv'!$B$1:$AJ$1,0),FALSE)/1,0)</f>
        <v>0</v>
      </c>
      <c r="X343">
        <f>IFERROR(VLOOKUP($B343,Kraftvärmeprod!$B$1:$AH$479,MATCH(X$2,Kraftvärmeprod!$B$1:$AG$1,0),FALSE)/1,0)-IFERROR(VLOOKUP($B343,'Slutlig allokering kvv'!$B$2:$AC$462,MATCH(X$3,'Slutlig allokering kvv'!$B$1:$AJ$1,0),FALSE)/1,0)</f>
        <v>0</v>
      </c>
      <c r="Y343">
        <f>IFERROR(VLOOKUP($B343,Kraftvärmeprod!$B$1:$AH$479,MATCH(Y$2,Kraftvärmeprod!$B$1:$AG$1,0),FALSE)/1,0)-IFERROR(VLOOKUP($B343,'Slutlig allokering kvv'!$B$2:$AC$462,MATCH(Y$3,'Slutlig allokering kvv'!$B$1:$AJ$1,0),FALSE)/1,0)</f>
        <v>0</v>
      </c>
      <c r="Z343">
        <f>IFERROR(VLOOKUP($B343,Kraftvärmeprod!$B$1:$AH$479,MATCH(Z$2,Kraftvärmeprod!$B$1:$AG$1,0),FALSE)/1,0)-IFERROR(VLOOKUP($B343,'Slutlig allokering kvv'!$B$2:$AC$462,MATCH(Z$3,'Slutlig allokering kvv'!$B$1:$AJ$1,0),FALSE)/1,0)</f>
        <v>0</v>
      </c>
      <c r="AA343">
        <f>IFERROR(VLOOKUP($B343,Kraftvärmeprod!$B$1:$AH$479,MATCH(AA$2,Kraftvärmeprod!$B$1:$AG$1,0),FALSE)/1,0)-IFERROR(VLOOKUP($B343,'Slutlig allokering kvv'!$B$2:$AC$462,MATCH(AA$3,'Slutlig allokering kvv'!$B$1:$AJ$1,0),FALSE)/1,0)</f>
        <v>0</v>
      </c>
      <c r="AB343">
        <f>IFERROR(VLOOKUP($B343,Kraftvärmeprod!$B$1:$AH$479,MATCH(AB$2,Kraftvärmeprod!$B$1:$AG$1,0),FALSE)/1,0)-IFERROR(VLOOKUP($B343,'Slutlig allokering kvv'!$B$2:$AC$462,MATCH(AB$3,'Slutlig allokering kvv'!$B$1:$AJ$1,0),FALSE)/1,0)</f>
        <v>0</v>
      </c>
      <c r="AE343">
        <f t="shared" si="10"/>
        <v>0</v>
      </c>
      <c r="AG343">
        <f>IFERROR(VLOOKUP(B343,'Slutlig allokering kvv'!$B$2:$AJ$462,MATCH("Summa justerad allokerad tillförd energi (utan hjälpel och rökgaskondensering):",'Slutlig allokering kvv'!$B$1:$AK$1,0),FALSE)/1,"")</f>
        <v>0</v>
      </c>
      <c r="AI343" s="23" t="str">
        <f>IFERROR(1-VLOOKUP(B343,'Slutlig allokering kvv'!$B$2:$AJ$462,MATCH("Andel av bränsle i kvv som allokerats till värme, exklusive rökgaskondensering och hjälpel",'Slutlig allokering kvv'!$B$1:$AK$1,0),FALSE),"")</f>
        <v/>
      </c>
      <c r="AK343" s="23" t="str">
        <f t="shared" si="11"/>
        <v/>
      </c>
    </row>
    <row r="344" spans="1:37" x14ac:dyDescent="0.25">
      <c r="A344" s="2" t="s">
        <v>474</v>
      </c>
      <c r="B344" s="2" t="s">
        <v>479</v>
      </c>
      <c r="C344" s="2" t="str">
        <f>IFERROR(VLOOKUP($B344,Kraftvärmeprod!$B$1:$AH$479,MATCH(C$3,Kraftvärmeprod!$B$1:$AG$1,0),FALSE)/1,"")</f>
        <v/>
      </c>
      <c r="D344" s="2" t="str">
        <f>IFERROR(VLOOKUP($B344,Kraftvärmeprod!$B$1:$AH$479,MATCH(D$3,Kraftvärmeprod!$B$1:$AG$1,0),FALSE)/1,"")</f>
        <v/>
      </c>
      <c r="E344">
        <f>IFERROR(VLOOKUP($B344,Kraftvärmeprod!$B$1:$AH$479,MATCH(E$2,Kraftvärmeprod!$B$1:$AG$1,0),FALSE)/1,0)-IFERROR(VLOOKUP($B344,'Slutlig allokering kvv'!$B$2:$AC$462,MATCH(E$3,'Slutlig allokering kvv'!$B$1:$AJ$1,0),FALSE)/1,0)</f>
        <v>0</v>
      </c>
      <c r="F344">
        <f>IFERROR(VLOOKUP($B344,Kraftvärmeprod!$B$1:$AH$479,MATCH(F$2,Kraftvärmeprod!$B$1:$AG$1,0),FALSE)/1,0)-IFERROR(VLOOKUP($B344,'Slutlig allokering kvv'!$B$2:$AC$462,MATCH(F$3,'Slutlig allokering kvv'!$B$1:$AJ$1,0),FALSE)/1,0)</f>
        <v>0</v>
      </c>
      <c r="G344">
        <f>IFERROR(VLOOKUP($B344,Kraftvärmeprod!$B$1:$AH$479,MATCH(G$2,Kraftvärmeprod!$B$1:$AG$1,0),FALSE)/1,0)-IFERROR(VLOOKUP($B344,'Slutlig allokering kvv'!$B$2:$AC$462,MATCH(G$3,'Slutlig allokering kvv'!$B$1:$AJ$1,0),FALSE)/1,0)</f>
        <v>0</v>
      </c>
      <c r="H344">
        <f>IFERROR(VLOOKUP($B344,Kraftvärmeprod!$B$1:$AH$479,MATCH(H$2,Kraftvärmeprod!$B$1:$AG$1,0),FALSE)/1,0)-IFERROR(VLOOKUP($B344,'Slutlig allokering kvv'!$B$2:$AC$462,MATCH(H$3,'Slutlig allokering kvv'!$B$1:$AJ$1,0),FALSE)/1,0)</f>
        <v>0</v>
      </c>
      <c r="I344">
        <f>IFERROR(VLOOKUP($B344,Kraftvärmeprod!$B$1:$AH$479,MATCH(I$2,Kraftvärmeprod!$B$1:$AG$1,0),FALSE)/1,0)-IFERROR(VLOOKUP($B344,'Slutlig allokering kvv'!$B$2:$AC$462,MATCH(I$3,'Slutlig allokering kvv'!$B$1:$AJ$1,0),FALSE)/1,0)</f>
        <v>0</v>
      </c>
      <c r="J344">
        <f>IFERROR(VLOOKUP($B344,Kraftvärmeprod!$B$1:$AH$479,MATCH(J$2,Kraftvärmeprod!$B$1:$AG$1,0),FALSE)/1,0)-IFERROR(VLOOKUP($B344,'Slutlig allokering kvv'!$B$2:$AC$462,MATCH(J$3,'Slutlig allokering kvv'!$B$1:$AJ$1,0),FALSE)/1,0)</f>
        <v>0</v>
      </c>
      <c r="K344">
        <f>IFERROR(VLOOKUP($B344,Kraftvärmeprod!$B$1:$AH$479,MATCH(K$2,Kraftvärmeprod!$B$1:$AG$1,0),FALSE)/1,0)-IFERROR(VLOOKUP($B344,'Slutlig allokering kvv'!$B$2:$AC$462,MATCH(K$3,'Slutlig allokering kvv'!$B$1:$AJ$1,0),FALSE)/1,0)</f>
        <v>0</v>
      </c>
      <c r="L344">
        <f>IFERROR(VLOOKUP($B344,Kraftvärmeprod!$B$1:$AH$479,MATCH(L$2,Kraftvärmeprod!$B$1:$AG$1,0),FALSE)/1,0)-IFERROR(VLOOKUP($B344,'Slutlig allokering kvv'!$B$2:$AC$462,MATCH(L$3,'Slutlig allokering kvv'!$B$1:$AJ$1,0),FALSE)/1,0)</f>
        <v>0</v>
      </c>
      <c r="M344" s="40">
        <f>IFERROR(VLOOKUP($B344,Miljö!$B$1:$S$477,MATCH(M$2,Miljö!$B$1:$X$1,0),FALSE)/1,0)-IFERROR(VLOOKUP($B344,'Slutlig allokering kvv'!$B$2:$AC$462,MATCH(M$3,'Slutlig allokering kvv'!$B$1:$AJ$1,0),FALSE)/1,0)</f>
        <v>0</v>
      </c>
      <c r="N344">
        <f>IFERROR(VLOOKUP($B344,Kraftvärmeprod!$B$1:$AH$479,MATCH(N$2,Kraftvärmeprod!$B$1:$AG$1,0),FALSE)/1,0)-IFERROR(VLOOKUP($B344,'Slutlig allokering kvv'!$B$2:$AC$462,MATCH(N$3,'Slutlig allokering kvv'!$B$1:$AJ$1,0),FALSE)/1,0)</f>
        <v>0</v>
      </c>
      <c r="O344">
        <f>IFERROR(VLOOKUP($B344,Kraftvärmeprod!$B$1:$AH$479,MATCH(O$2,Kraftvärmeprod!$B$1:$AG$1,0),FALSE)/1,0)-IFERROR(VLOOKUP($B344,'Slutlig allokering kvv'!$B$2:$AC$462,MATCH(O$3,'Slutlig allokering kvv'!$B$1:$AJ$1,0),FALSE)/1,0)</f>
        <v>0</v>
      </c>
      <c r="P344">
        <f>IFERROR(VLOOKUP($B344,Kraftvärmeprod!$B$1:$AH$479,MATCH(P$2,Kraftvärmeprod!$B$1:$AG$1,0),FALSE)/1,0)-IFERROR(VLOOKUP($B344,'Slutlig allokering kvv'!$B$2:$AC$462,MATCH(P$3,'Slutlig allokering kvv'!$B$1:$AJ$1,0),FALSE)/1,0)</f>
        <v>0</v>
      </c>
      <c r="Q344">
        <f>IFERROR(VLOOKUP($B344,Kraftvärmeprod!$B$1:$AH$479,MATCH(Q$2,Kraftvärmeprod!$B$1:$AG$1,0),FALSE)/1,0)-IFERROR(VLOOKUP($B344,'Slutlig allokering kvv'!$B$2:$AC$462,MATCH(Q$3,'Slutlig allokering kvv'!$B$1:$AJ$1,0),FALSE)/1,0)</f>
        <v>0</v>
      </c>
      <c r="R344">
        <f>IFERROR(VLOOKUP($B344,Kraftvärmeprod!$B$1:$AH$479,MATCH(R$2,Kraftvärmeprod!$B$1:$AG$1,0),FALSE)/1,0)-IFERROR(VLOOKUP($B344,'Slutlig allokering kvv'!$B$2:$AC$462,MATCH(R$3,'Slutlig allokering kvv'!$B$1:$AJ$1,0),FALSE)/1,0)</f>
        <v>0</v>
      </c>
      <c r="S344">
        <f>IFERROR(VLOOKUP($B344,Kraftvärmeprod!$B$1:$AH$479,MATCH(S$2,Kraftvärmeprod!$B$1:$AG$1,0),FALSE)/1,0)-IFERROR(VLOOKUP($B344,'Slutlig allokering kvv'!$B$2:$AC$462,MATCH(S$3,'Slutlig allokering kvv'!$B$1:$AJ$1,0),FALSE)/1,0)</f>
        <v>0</v>
      </c>
      <c r="T344">
        <f>IFERROR(VLOOKUP($B344,Kraftvärmeprod!$B$1:$AH$479,MATCH(T$2,Kraftvärmeprod!$B$1:$AG$1,0),FALSE)/1,0)-IFERROR(VLOOKUP($B344,'Slutlig allokering kvv'!$B$2:$AC$462,MATCH(T$3,'Slutlig allokering kvv'!$B$1:$AJ$1,0),FALSE)/1,0)</f>
        <v>0</v>
      </c>
      <c r="U344">
        <f>IFERROR(VLOOKUP($B344,Kraftvärmeprod!$B$1:$AH$479,MATCH(U$2,Kraftvärmeprod!$B$1:$AG$1,0),FALSE)/1,0)-IFERROR(VLOOKUP($B344,'Slutlig allokering kvv'!$B$2:$AC$462,MATCH(U$3,'Slutlig allokering kvv'!$B$1:$AJ$1,0),FALSE)/1,0)</f>
        <v>0</v>
      </c>
      <c r="V344">
        <f>IFERROR(VLOOKUP($B344,Kraftvärmeprod!$B$1:$AH$479,MATCH(V$2,Kraftvärmeprod!$B$1:$AG$1,0),FALSE)/1,0)-IFERROR(VLOOKUP($B344,'Slutlig allokering kvv'!$B$2:$AC$462,MATCH(V$3,'Slutlig allokering kvv'!$B$1:$AJ$1,0),FALSE)/1,0)</f>
        <v>0</v>
      </c>
      <c r="W344">
        <f>IFERROR(VLOOKUP($B344,Kraftvärmeprod!$B$1:$AH$479,MATCH(W$2,Kraftvärmeprod!$B$1:$AG$1,0),FALSE)/1,0)-IFERROR(VLOOKUP($B344,'Slutlig allokering kvv'!$B$2:$AC$462,MATCH(W$3,'Slutlig allokering kvv'!$B$1:$AJ$1,0),FALSE)/1,0)</f>
        <v>0</v>
      </c>
      <c r="X344">
        <f>IFERROR(VLOOKUP($B344,Kraftvärmeprod!$B$1:$AH$479,MATCH(X$2,Kraftvärmeprod!$B$1:$AG$1,0),FALSE)/1,0)-IFERROR(VLOOKUP($B344,'Slutlig allokering kvv'!$B$2:$AC$462,MATCH(X$3,'Slutlig allokering kvv'!$B$1:$AJ$1,0),FALSE)/1,0)</f>
        <v>0</v>
      </c>
      <c r="Y344">
        <f>IFERROR(VLOOKUP($B344,Kraftvärmeprod!$B$1:$AH$479,MATCH(Y$2,Kraftvärmeprod!$B$1:$AG$1,0),FALSE)/1,0)-IFERROR(VLOOKUP($B344,'Slutlig allokering kvv'!$B$2:$AC$462,MATCH(Y$3,'Slutlig allokering kvv'!$B$1:$AJ$1,0),FALSE)/1,0)</f>
        <v>0</v>
      </c>
      <c r="Z344">
        <f>IFERROR(VLOOKUP($B344,Kraftvärmeprod!$B$1:$AH$479,MATCH(Z$2,Kraftvärmeprod!$B$1:$AG$1,0),FALSE)/1,0)-IFERROR(VLOOKUP($B344,'Slutlig allokering kvv'!$B$2:$AC$462,MATCH(Z$3,'Slutlig allokering kvv'!$B$1:$AJ$1,0),FALSE)/1,0)</f>
        <v>0</v>
      </c>
      <c r="AA344">
        <f>IFERROR(VLOOKUP($B344,Kraftvärmeprod!$B$1:$AH$479,MATCH(AA$2,Kraftvärmeprod!$B$1:$AG$1,0),FALSE)/1,0)-IFERROR(VLOOKUP($B344,'Slutlig allokering kvv'!$B$2:$AC$462,MATCH(AA$3,'Slutlig allokering kvv'!$B$1:$AJ$1,0),FALSE)/1,0)</f>
        <v>0</v>
      </c>
      <c r="AB344">
        <f>IFERROR(VLOOKUP($B344,Kraftvärmeprod!$B$1:$AH$479,MATCH(AB$2,Kraftvärmeprod!$B$1:$AG$1,0),FALSE)/1,0)-IFERROR(VLOOKUP($B344,'Slutlig allokering kvv'!$B$2:$AC$462,MATCH(AB$3,'Slutlig allokering kvv'!$B$1:$AJ$1,0),FALSE)/1,0)</f>
        <v>0</v>
      </c>
      <c r="AE344">
        <f t="shared" si="10"/>
        <v>0</v>
      </c>
      <c r="AG344">
        <f>IFERROR(VLOOKUP(B344,'Slutlig allokering kvv'!$B$2:$AJ$462,MATCH("Summa justerad allokerad tillförd energi (utan hjälpel och rökgaskondensering):",'Slutlig allokering kvv'!$B$1:$AK$1,0),FALSE)/1,"")</f>
        <v>0</v>
      </c>
      <c r="AI344" s="23" t="str">
        <f>IFERROR(1-VLOOKUP(B344,'Slutlig allokering kvv'!$B$2:$AJ$462,MATCH("Andel av bränsle i kvv som allokerats till värme, exklusive rökgaskondensering och hjälpel",'Slutlig allokering kvv'!$B$1:$AK$1,0),FALSE),"")</f>
        <v/>
      </c>
      <c r="AK344" s="23" t="str">
        <f t="shared" si="11"/>
        <v/>
      </c>
    </row>
    <row r="345" spans="1:37" x14ac:dyDescent="0.25">
      <c r="A345" s="2" t="s">
        <v>474</v>
      </c>
      <c r="B345" s="2" t="s">
        <v>480</v>
      </c>
      <c r="C345" s="2">
        <f>IFERROR(VLOOKUP($B345,Kraftvärmeprod!$B$1:$AH$479,MATCH(C$3,Kraftvärmeprod!$B$1:$AG$1,0),FALSE)/1,"")</f>
        <v>105.17</v>
      </c>
      <c r="D345" s="2">
        <f>IFERROR(VLOOKUP($B345,Kraftvärmeprod!$B$1:$AH$479,MATCH(D$3,Kraftvärmeprod!$B$1:$AG$1,0),FALSE)/1,"")</f>
        <v>20.023</v>
      </c>
      <c r="E345">
        <f>IFERROR(VLOOKUP($B345,Kraftvärmeprod!$B$1:$AH$479,MATCH(E$2,Kraftvärmeprod!$B$1:$AG$1,0),FALSE)/1,0)-IFERROR(VLOOKUP($B345,'Slutlig allokering kvv'!$B$2:$AC$462,MATCH(E$3,'Slutlig allokering kvv'!$B$1:$AJ$1,0),FALSE)/1,0)</f>
        <v>0</v>
      </c>
      <c r="F345">
        <f>IFERROR(VLOOKUP($B345,Kraftvärmeprod!$B$1:$AH$479,MATCH(F$2,Kraftvärmeprod!$B$1:$AG$1,0),FALSE)/1,0)-IFERROR(VLOOKUP($B345,'Slutlig allokering kvv'!$B$2:$AC$462,MATCH(F$3,'Slutlig allokering kvv'!$B$1:$AJ$1,0),FALSE)/1,0)</f>
        <v>0</v>
      </c>
      <c r="G345">
        <f>IFERROR(VLOOKUP($B345,Kraftvärmeprod!$B$1:$AH$479,MATCH(G$2,Kraftvärmeprod!$B$1:$AG$1,0),FALSE)/1,0)-IFERROR(VLOOKUP($B345,'Slutlig allokering kvv'!$B$2:$AC$462,MATCH(G$3,'Slutlig allokering kvv'!$B$1:$AJ$1,0),FALSE)/1,0)</f>
        <v>10.3416</v>
      </c>
      <c r="H345">
        <f>IFERROR(VLOOKUP($B345,Kraftvärmeprod!$B$1:$AH$479,MATCH(H$2,Kraftvärmeprod!$B$1:$AG$1,0),FALSE)/1,0)-IFERROR(VLOOKUP($B345,'Slutlig allokering kvv'!$B$2:$AC$462,MATCH(H$3,'Slutlig allokering kvv'!$B$1:$AJ$1,0),FALSE)/1,0)</f>
        <v>0</v>
      </c>
      <c r="I345">
        <f>IFERROR(VLOOKUP($B345,Kraftvärmeprod!$B$1:$AH$479,MATCH(I$2,Kraftvärmeprod!$B$1:$AG$1,0),FALSE)/1,0)-IFERROR(VLOOKUP($B345,'Slutlig allokering kvv'!$B$2:$AC$462,MATCH(I$3,'Slutlig allokering kvv'!$B$1:$AJ$1,0),FALSE)/1,0)</f>
        <v>0</v>
      </c>
      <c r="J345">
        <f>IFERROR(VLOOKUP($B345,Kraftvärmeprod!$B$1:$AH$479,MATCH(J$2,Kraftvärmeprod!$B$1:$AG$1,0),FALSE)/1,0)-IFERROR(VLOOKUP($B345,'Slutlig allokering kvv'!$B$2:$AC$462,MATCH(J$3,'Slutlig allokering kvv'!$B$1:$AJ$1,0),FALSE)/1,0)</f>
        <v>0</v>
      </c>
      <c r="K345">
        <f>IFERROR(VLOOKUP($B345,Kraftvärmeprod!$B$1:$AH$479,MATCH(K$2,Kraftvärmeprod!$B$1:$AG$1,0),FALSE)/1,0)-IFERROR(VLOOKUP($B345,'Slutlig allokering kvv'!$B$2:$AC$462,MATCH(K$3,'Slutlig allokering kvv'!$B$1:$AJ$1,0),FALSE)/1,0)</f>
        <v>0</v>
      </c>
      <c r="L345">
        <f>IFERROR(VLOOKUP($B345,Kraftvärmeprod!$B$1:$AH$479,MATCH(L$2,Kraftvärmeprod!$B$1:$AG$1,0),FALSE)/1,0)-IFERROR(VLOOKUP($B345,'Slutlig allokering kvv'!$B$2:$AC$462,MATCH(L$3,'Slutlig allokering kvv'!$B$1:$AJ$1,0),FALSE)/1,0)</f>
        <v>21.546500000000002</v>
      </c>
      <c r="M345" s="40">
        <f>IFERROR(VLOOKUP($B345,Miljö!$B$1:$S$477,MATCH(M$2,Miljö!$B$1:$X$1,0),FALSE)/1,0)-IFERROR(VLOOKUP($B345,'Slutlig allokering kvv'!$B$2:$AC$462,MATCH(M$3,'Slutlig allokering kvv'!$B$1:$AJ$1,0),FALSE)/1,0)</f>
        <v>0.79125000000000023</v>
      </c>
      <c r="N345">
        <f>IFERROR(VLOOKUP($B345,Kraftvärmeprod!$B$1:$AH$479,MATCH(N$2,Kraftvärmeprod!$B$1:$AG$1,0),FALSE)/1,0)-IFERROR(VLOOKUP($B345,'Slutlig allokering kvv'!$B$2:$AC$462,MATCH(N$3,'Slutlig allokering kvv'!$B$1:$AJ$1,0),FALSE)/1,0)</f>
        <v>0</v>
      </c>
      <c r="O345">
        <f>IFERROR(VLOOKUP($B345,Kraftvärmeprod!$B$1:$AH$479,MATCH(O$2,Kraftvärmeprod!$B$1:$AG$1,0),FALSE)/1,0)-IFERROR(VLOOKUP($B345,'Slutlig allokering kvv'!$B$2:$AC$462,MATCH(O$3,'Slutlig allokering kvv'!$B$1:$AJ$1,0),FALSE)/1,0)</f>
        <v>0</v>
      </c>
      <c r="P345">
        <f>IFERROR(VLOOKUP($B345,Kraftvärmeprod!$B$1:$AH$479,MATCH(P$2,Kraftvärmeprod!$B$1:$AG$1,0),FALSE)/1,0)-IFERROR(VLOOKUP($B345,'Slutlig allokering kvv'!$B$2:$AC$462,MATCH(P$3,'Slutlig allokering kvv'!$B$1:$AJ$1,0),FALSE)/1,0)</f>
        <v>0</v>
      </c>
      <c r="Q345">
        <f>IFERROR(VLOOKUP($B345,Kraftvärmeprod!$B$1:$AH$479,MATCH(Q$2,Kraftvärmeprod!$B$1:$AG$1,0),FALSE)/1,0)-IFERROR(VLOOKUP($B345,'Slutlig allokering kvv'!$B$2:$AC$462,MATCH(Q$3,'Slutlig allokering kvv'!$B$1:$AJ$1,0),FALSE)/1,0)</f>
        <v>5.400500000000001</v>
      </c>
      <c r="R345">
        <f>IFERROR(VLOOKUP($B345,Kraftvärmeprod!$B$1:$AH$479,MATCH(R$2,Kraftvärmeprod!$B$1:$AG$1,0),FALSE)/1,0)-IFERROR(VLOOKUP($B345,'Slutlig allokering kvv'!$B$2:$AC$462,MATCH(R$3,'Slutlig allokering kvv'!$B$1:$AJ$1,0),FALSE)/1,0)</f>
        <v>3.2830600000000008</v>
      </c>
      <c r="S345">
        <f>IFERROR(VLOOKUP($B345,Kraftvärmeprod!$B$1:$AH$479,MATCH(S$2,Kraftvärmeprod!$B$1:$AG$1,0),FALSE)/1,0)-IFERROR(VLOOKUP($B345,'Slutlig allokering kvv'!$B$2:$AC$462,MATCH(S$3,'Slutlig allokering kvv'!$B$1:$AJ$1,0),FALSE)/1,0)</f>
        <v>0</v>
      </c>
      <c r="T345">
        <f>IFERROR(VLOOKUP($B345,Kraftvärmeprod!$B$1:$AH$479,MATCH(T$2,Kraftvärmeprod!$B$1:$AG$1,0),FALSE)/1,0)-IFERROR(VLOOKUP($B345,'Slutlig allokering kvv'!$B$2:$AC$462,MATCH(T$3,'Slutlig allokering kvv'!$B$1:$AJ$1,0),FALSE)/1,0)</f>
        <v>0</v>
      </c>
      <c r="U345">
        <f>IFERROR(VLOOKUP($B345,Kraftvärmeprod!$B$1:$AH$479,MATCH(U$2,Kraftvärmeprod!$B$1:$AG$1,0),FALSE)/1,0)-IFERROR(VLOOKUP($B345,'Slutlig allokering kvv'!$B$2:$AC$462,MATCH(U$3,'Slutlig allokering kvv'!$B$1:$AJ$1,0),FALSE)/1,0)</f>
        <v>0</v>
      </c>
      <c r="V345">
        <f>IFERROR(VLOOKUP($B345,Kraftvärmeprod!$B$1:$AH$479,MATCH(V$2,Kraftvärmeprod!$B$1:$AG$1,0),FALSE)/1,0)-IFERROR(VLOOKUP($B345,'Slutlig allokering kvv'!$B$2:$AC$462,MATCH(V$3,'Slutlig allokering kvv'!$B$1:$AJ$1,0),FALSE)/1,0)</f>
        <v>0</v>
      </c>
      <c r="W345">
        <f>IFERROR(VLOOKUP($B345,Kraftvärmeprod!$B$1:$AH$479,MATCH(W$2,Kraftvärmeprod!$B$1:$AG$1,0),FALSE)/1,0)-IFERROR(VLOOKUP($B345,'Slutlig allokering kvv'!$B$2:$AC$462,MATCH(W$3,'Slutlig allokering kvv'!$B$1:$AJ$1,0),FALSE)/1,0)</f>
        <v>0</v>
      </c>
      <c r="X345">
        <f>IFERROR(VLOOKUP($B345,Kraftvärmeprod!$B$1:$AH$479,MATCH(X$2,Kraftvärmeprod!$B$1:$AG$1,0),FALSE)/1,0)-IFERROR(VLOOKUP($B345,'Slutlig allokering kvv'!$B$2:$AC$462,MATCH(X$3,'Slutlig allokering kvv'!$B$1:$AJ$1,0),FALSE)/1,0)</f>
        <v>0</v>
      </c>
      <c r="Y345">
        <f>IFERROR(VLOOKUP($B345,Kraftvärmeprod!$B$1:$AH$479,MATCH(Y$2,Kraftvärmeprod!$B$1:$AG$1,0),FALSE)/1,0)-IFERROR(VLOOKUP($B345,'Slutlig allokering kvv'!$B$2:$AC$462,MATCH(Y$3,'Slutlig allokering kvv'!$B$1:$AJ$1,0),FALSE)/1,0)</f>
        <v>0</v>
      </c>
      <c r="Z345">
        <f>IFERROR(VLOOKUP($B345,Kraftvärmeprod!$B$1:$AH$479,MATCH(Z$2,Kraftvärmeprod!$B$1:$AG$1,0),FALSE)/1,0)-IFERROR(VLOOKUP($B345,'Slutlig allokering kvv'!$B$2:$AC$462,MATCH(Z$3,'Slutlig allokering kvv'!$B$1:$AJ$1,0),FALSE)/1,0)</f>
        <v>0</v>
      </c>
      <c r="AA345">
        <f>IFERROR(VLOOKUP($B345,Kraftvärmeprod!$B$1:$AH$479,MATCH(AA$2,Kraftvärmeprod!$B$1:$AG$1,0),FALSE)/1,0)-IFERROR(VLOOKUP($B345,'Slutlig allokering kvv'!$B$2:$AC$462,MATCH(AA$3,'Slutlig allokering kvv'!$B$1:$AJ$1,0),FALSE)/1,0)</f>
        <v>0</v>
      </c>
      <c r="AB345">
        <f>IFERROR(VLOOKUP($B345,Kraftvärmeprod!$B$1:$AH$479,MATCH(AB$2,Kraftvärmeprod!$B$1:$AG$1,0),FALSE)/1,0)-IFERROR(VLOOKUP($B345,'Slutlig allokering kvv'!$B$2:$AC$462,MATCH(AB$3,'Slutlig allokering kvv'!$B$1:$AJ$1,0),FALSE)/1,0)</f>
        <v>0</v>
      </c>
      <c r="AE345">
        <f t="shared" si="10"/>
        <v>40.571660000000001</v>
      </c>
      <c r="AG345">
        <f>IFERROR(VLOOKUP(B345,'Slutlig allokering kvv'!$B$2:$AJ$462,MATCH("Summa justerad allokerad tillförd energi (utan hjälpel och rökgaskondensering):",'Slutlig allokering kvv'!$B$1:$AK$1,0),FALSE)/1,"")</f>
        <v>81.771339999999995</v>
      </c>
      <c r="AI345" s="23">
        <f>IFERROR(1-VLOOKUP(B345,'Slutlig allokering kvv'!$B$2:$AJ$462,MATCH("Andel av bränsle i kvv som allokerats till värme, exklusive rökgaskondensering och hjälpel",'Slutlig allokering kvv'!$B$1:$AK$1,0),FALSE),"")</f>
        <v>0.33162224238411697</v>
      </c>
      <c r="AK345" s="23">
        <f t="shared" si="11"/>
        <v>0.33162224238411681</v>
      </c>
    </row>
    <row r="346" spans="1:37" x14ac:dyDescent="0.25">
      <c r="A346" s="2" t="s">
        <v>474</v>
      </c>
      <c r="B346" s="2" t="s">
        <v>481</v>
      </c>
      <c r="C346" s="2">
        <f>IFERROR(VLOOKUP($B346,Kraftvärmeprod!$B$1:$AH$479,MATCH(C$3,Kraftvärmeprod!$B$1:$AG$1,0),FALSE)/1,"")</f>
        <v>247.994</v>
      </c>
      <c r="D346" s="2">
        <f>IFERROR(VLOOKUP($B346,Kraftvärmeprod!$B$1:$AH$479,MATCH(D$3,Kraftvärmeprod!$B$1:$AG$1,0),FALSE)/1,"")</f>
        <v>90.397000000000006</v>
      </c>
      <c r="E346">
        <f>IFERROR(VLOOKUP($B346,Kraftvärmeprod!$B$1:$AH$479,MATCH(E$2,Kraftvärmeprod!$B$1:$AG$1,0),FALSE)/1,0)-IFERROR(VLOOKUP($B346,'Slutlig allokering kvv'!$B$2:$AC$462,MATCH(E$3,'Slutlig allokering kvv'!$B$1:$AJ$1,0),FALSE)/1,0)</f>
        <v>0</v>
      </c>
      <c r="F346">
        <f>IFERROR(VLOOKUP($B346,Kraftvärmeprod!$B$1:$AH$479,MATCH(F$2,Kraftvärmeprod!$B$1:$AG$1,0),FALSE)/1,0)-IFERROR(VLOOKUP($B346,'Slutlig allokering kvv'!$B$2:$AC$462,MATCH(F$3,'Slutlig allokering kvv'!$B$1:$AJ$1,0),FALSE)/1,0)</f>
        <v>0</v>
      </c>
      <c r="G346">
        <f>IFERROR(VLOOKUP($B346,Kraftvärmeprod!$B$1:$AH$479,MATCH(G$2,Kraftvärmeprod!$B$1:$AG$1,0),FALSE)/1,0)-IFERROR(VLOOKUP($B346,'Slutlig allokering kvv'!$B$2:$AC$462,MATCH(G$3,'Slutlig allokering kvv'!$B$1:$AJ$1,0),FALSE)/1,0)</f>
        <v>0</v>
      </c>
      <c r="H346">
        <f>IFERROR(VLOOKUP($B346,Kraftvärmeprod!$B$1:$AH$479,MATCH(H$2,Kraftvärmeprod!$B$1:$AG$1,0),FALSE)/1,0)-IFERROR(VLOOKUP($B346,'Slutlig allokering kvv'!$B$2:$AC$462,MATCH(H$3,'Slutlig allokering kvv'!$B$1:$AJ$1,0),FALSE)/1,0)</f>
        <v>0</v>
      </c>
      <c r="I346">
        <f>IFERROR(VLOOKUP($B346,Kraftvärmeprod!$B$1:$AH$479,MATCH(I$2,Kraftvärmeprod!$B$1:$AG$1,0),FALSE)/1,0)-IFERROR(VLOOKUP($B346,'Slutlig allokering kvv'!$B$2:$AC$462,MATCH(I$3,'Slutlig allokering kvv'!$B$1:$AJ$1,0),FALSE)/1,0)</f>
        <v>0</v>
      </c>
      <c r="J346">
        <f>IFERROR(VLOOKUP($B346,Kraftvärmeprod!$B$1:$AH$479,MATCH(J$2,Kraftvärmeprod!$B$1:$AG$1,0),FALSE)/1,0)-IFERROR(VLOOKUP($B346,'Slutlig allokering kvv'!$B$2:$AC$462,MATCH(J$3,'Slutlig allokering kvv'!$B$1:$AJ$1,0),FALSE)/1,0)</f>
        <v>0.19776900000000003</v>
      </c>
      <c r="K346">
        <f>IFERROR(VLOOKUP($B346,Kraftvärmeprod!$B$1:$AH$479,MATCH(K$2,Kraftvärmeprod!$B$1:$AG$1,0),FALSE)/1,0)-IFERROR(VLOOKUP($B346,'Slutlig allokering kvv'!$B$2:$AC$462,MATCH(K$3,'Slutlig allokering kvv'!$B$1:$AJ$1,0),FALSE)/1,0)</f>
        <v>0</v>
      </c>
      <c r="L346">
        <f>IFERROR(VLOOKUP($B346,Kraftvärmeprod!$B$1:$AH$479,MATCH(L$2,Kraftvärmeprod!$B$1:$AG$1,0),FALSE)/1,0)-IFERROR(VLOOKUP($B346,'Slutlig allokering kvv'!$B$2:$AC$462,MATCH(L$3,'Slutlig allokering kvv'!$B$1:$AJ$1,0),FALSE)/1,0)</f>
        <v>4.1837699999999991</v>
      </c>
      <c r="M346" s="40">
        <f>IFERROR(VLOOKUP($B346,Miljö!$B$1:$S$477,MATCH(M$2,Miljö!$B$1:$X$1,0),FALSE)/1,0)-IFERROR(VLOOKUP($B346,'Slutlig allokering kvv'!$B$2:$AC$462,MATCH(M$3,'Slutlig allokering kvv'!$B$1:$AJ$1,0),FALSE)/1,0)</f>
        <v>7.9896999999999991</v>
      </c>
      <c r="N346">
        <f>IFERROR(VLOOKUP($B346,Kraftvärmeprod!$B$1:$AH$479,MATCH(N$2,Kraftvärmeprod!$B$1:$AG$1,0),FALSE)/1,0)-IFERROR(VLOOKUP($B346,'Slutlig allokering kvv'!$B$2:$AC$462,MATCH(N$3,'Slutlig allokering kvv'!$B$1:$AJ$1,0),FALSE)/1,0)</f>
        <v>0</v>
      </c>
      <c r="O346">
        <f>IFERROR(VLOOKUP($B346,Kraftvärmeprod!$B$1:$AH$479,MATCH(O$2,Kraftvärmeprod!$B$1:$AG$1,0),FALSE)/1,0)-IFERROR(VLOOKUP($B346,'Slutlig allokering kvv'!$B$2:$AC$462,MATCH(O$3,'Slutlig allokering kvv'!$B$1:$AJ$1,0),FALSE)/1,0)</f>
        <v>179.30600000000001</v>
      </c>
      <c r="P346">
        <f>IFERROR(VLOOKUP($B346,Kraftvärmeprod!$B$1:$AH$479,MATCH(P$2,Kraftvärmeprod!$B$1:$AG$1,0),FALSE)/1,0)-IFERROR(VLOOKUP($B346,'Slutlig allokering kvv'!$B$2:$AC$462,MATCH(P$3,'Slutlig allokering kvv'!$B$1:$AJ$1,0),FALSE)/1,0)</f>
        <v>0</v>
      </c>
      <c r="Q346">
        <f>IFERROR(VLOOKUP($B346,Kraftvärmeprod!$B$1:$AH$479,MATCH(Q$2,Kraftvärmeprod!$B$1:$AG$1,0),FALSE)/1,0)-IFERROR(VLOOKUP($B346,'Slutlig allokering kvv'!$B$2:$AC$462,MATCH(Q$3,'Slutlig allokering kvv'!$B$1:$AJ$1,0),FALSE)/1,0)</f>
        <v>0</v>
      </c>
      <c r="R346">
        <f>IFERROR(VLOOKUP($B346,Kraftvärmeprod!$B$1:$AH$479,MATCH(R$2,Kraftvärmeprod!$B$1:$AG$1,0),FALSE)/1,0)-IFERROR(VLOOKUP($B346,'Slutlig allokering kvv'!$B$2:$AC$462,MATCH(R$3,'Slutlig allokering kvv'!$B$1:$AJ$1,0),FALSE)/1,0)</f>
        <v>0</v>
      </c>
      <c r="S346">
        <f>IFERROR(VLOOKUP($B346,Kraftvärmeprod!$B$1:$AH$479,MATCH(S$2,Kraftvärmeprod!$B$1:$AG$1,0),FALSE)/1,0)-IFERROR(VLOOKUP($B346,'Slutlig allokering kvv'!$B$2:$AC$462,MATCH(S$3,'Slutlig allokering kvv'!$B$1:$AJ$1,0),FALSE)/1,0)</f>
        <v>0</v>
      </c>
      <c r="T346">
        <f>IFERROR(VLOOKUP($B346,Kraftvärmeprod!$B$1:$AH$479,MATCH(T$2,Kraftvärmeprod!$B$1:$AG$1,0),FALSE)/1,0)-IFERROR(VLOOKUP($B346,'Slutlig allokering kvv'!$B$2:$AC$462,MATCH(T$3,'Slutlig allokering kvv'!$B$1:$AJ$1,0),FALSE)/1,0)</f>
        <v>0</v>
      </c>
      <c r="U346">
        <f>IFERROR(VLOOKUP($B346,Kraftvärmeprod!$B$1:$AH$479,MATCH(U$2,Kraftvärmeprod!$B$1:$AG$1,0),FALSE)/1,0)-IFERROR(VLOOKUP($B346,'Slutlig allokering kvv'!$B$2:$AC$462,MATCH(U$3,'Slutlig allokering kvv'!$B$1:$AJ$1,0),FALSE)/1,0)</f>
        <v>0</v>
      </c>
      <c r="V346">
        <f>IFERROR(VLOOKUP($B346,Kraftvärmeprod!$B$1:$AH$479,MATCH(V$2,Kraftvärmeprod!$B$1:$AG$1,0),FALSE)/1,0)-IFERROR(VLOOKUP($B346,'Slutlig allokering kvv'!$B$2:$AC$462,MATCH(V$3,'Slutlig allokering kvv'!$B$1:$AJ$1,0),FALSE)/1,0)</f>
        <v>0</v>
      </c>
      <c r="W346">
        <f>IFERROR(VLOOKUP($B346,Kraftvärmeprod!$B$1:$AH$479,MATCH(W$2,Kraftvärmeprod!$B$1:$AG$1,0),FALSE)/1,0)-IFERROR(VLOOKUP($B346,'Slutlig allokering kvv'!$B$2:$AC$462,MATCH(W$3,'Slutlig allokering kvv'!$B$1:$AJ$1,0),FALSE)/1,0)</f>
        <v>0</v>
      </c>
      <c r="X346">
        <f>IFERROR(VLOOKUP($B346,Kraftvärmeprod!$B$1:$AH$479,MATCH(X$2,Kraftvärmeprod!$B$1:$AG$1,0),FALSE)/1,0)-IFERROR(VLOOKUP($B346,'Slutlig allokering kvv'!$B$2:$AC$462,MATCH(X$3,'Slutlig allokering kvv'!$B$1:$AJ$1,0),FALSE)/1,0)</f>
        <v>0</v>
      </c>
      <c r="Y346">
        <f>IFERROR(VLOOKUP($B346,Kraftvärmeprod!$B$1:$AH$479,MATCH(Y$2,Kraftvärmeprod!$B$1:$AG$1,0),FALSE)/1,0)-IFERROR(VLOOKUP($B346,'Slutlig allokering kvv'!$B$2:$AC$462,MATCH(Y$3,'Slutlig allokering kvv'!$B$1:$AJ$1,0),FALSE)/1,0)</f>
        <v>0</v>
      </c>
      <c r="Z346">
        <f>IFERROR(VLOOKUP($B346,Kraftvärmeprod!$B$1:$AH$479,MATCH(Z$2,Kraftvärmeprod!$B$1:$AG$1,0),FALSE)/1,0)-IFERROR(VLOOKUP($B346,'Slutlig allokering kvv'!$B$2:$AC$462,MATCH(Z$3,'Slutlig allokering kvv'!$B$1:$AJ$1,0),FALSE)/1,0)</f>
        <v>0</v>
      </c>
      <c r="AA346">
        <f>IFERROR(VLOOKUP($B346,Kraftvärmeprod!$B$1:$AH$479,MATCH(AA$2,Kraftvärmeprod!$B$1:$AG$1,0),FALSE)/1,0)-IFERROR(VLOOKUP($B346,'Slutlig allokering kvv'!$B$2:$AC$462,MATCH(AA$3,'Slutlig allokering kvv'!$B$1:$AJ$1,0),FALSE)/1,0)</f>
        <v>0</v>
      </c>
      <c r="AB346">
        <f>IFERROR(VLOOKUP($B346,Kraftvärmeprod!$B$1:$AH$479,MATCH(AB$2,Kraftvärmeprod!$B$1:$AG$1,0),FALSE)/1,0)-IFERROR(VLOOKUP($B346,'Slutlig allokering kvv'!$B$2:$AC$462,MATCH(AB$3,'Slutlig allokering kvv'!$B$1:$AJ$1,0),FALSE)/1,0)</f>
        <v>0</v>
      </c>
      <c r="AE346">
        <f t="shared" si="10"/>
        <v>183.68753900000002</v>
      </c>
      <c r="AG346">
        <f>IFERROR(VLOOKUP(B346,'Slutlig allokering kvv'!$B$2:$AJ$462,MATCH("Summa justerad allokerad tillförd energi (utan hjälpel och rökgaskondensering):",'Slutlig allokering kvv'!$B$1:$AK$1,0),FALSE)/1,"")</f>
        <v>193.42646099999999</v>
      </c>
      <c r="AI346" s="23">
        <f>IFERROR(1-VLOOKUP(B346,'Slutlig allokering kvv'!$B$2:$AJ$462,MATCH("Andel av bränsle i kvv som allokerats till värme, exklusive rökgaskondensering och hjälpel",'Slutlig allokering kvv'!$B$1:$AK$1,0),FALSE),"")</f>
        <v>0.48708756238166706</v>
      </c>
      <c r="AK346" s="23">
        <f t="shared" si="11"/>
        <v>0.48708756238166706</v>
      </c>
    </row>
    <row r="347" spans="1:37" x14ac:dyDescent="0.25">
      <c r="A347" s="2" t="s">
        <v>474</v>
      </c>
      <c r="B347" s="2" t="s">
        <v>482</v>
      </c>
      <c r="C347" s="2" t="str">
        <f>IFERROR(VLOOKUP($B347,Kraftvärmeprod!$B$1:$AH$479,MATCH(C$3,Kraftvärmeprod!$B$1:$AG$1,0),FALSE)/1,"")</f>
        <v/>
      </c>
      <c r="D347" s="2" t="str">
        <f>IFERROR(VLOOKUP($B347,Kraftvärmeprod!$B$1:$AH$479,MATCH(D$3,Kraftvärmeprod!$B$1:$AG$1,0),FALSE)/1,"")</f>
        <v/>
      </c>
      <c r="E347">
        <f>IFERROR(VLOOKUP($B347,Kraftvärmeprod!$B$1:$AH$479,MATCH(E$2,Kraftvärmeprod!$B$1:$AG$1,0),FALSE)/1,0)-IFERROR(VLOOKUP($B347,'Slutlig allokering kvv'!$B$2:$AC$462,MATCH(E$3,'Slutlig allokering kvv'!$B$1:$AJ$1,0),FALSE)/1,0)</f>
        <v>0</v>
      </c>
      <c r="F347">
        <f>IFERROR(VLOOKUP($B347,Kraftvärmeprod!$B$1:$AH$479,MATCH(F$2,Kraftvärmeprod!$B$1:$AG$1,0),FALSE)/1,0)-IFERROR(VLOOKUP($B347,'Slutlig allokering kvv'!$B$2:$AC$462,MATCH(F$3,'Slutlig allokering kvv'!$B$1:$AJ$1,0),FALSE)/1,0)</f>
        <v>0</v>
      </c>
      <c r="G347">
        <f>IFERROR(VLOOKUP($B347,Kraftvärmeprod!$B$1:$AH$479,MATCH(G$2,Kraftvärmeprod!$B$1:$AG$1,0),FALSE)/1,0)-IFERROR(VLOOKUP($B347,'Slutlig allokering kvv'!$B$2:$AC$462,MATCH(G$3,'Slutlig allokering kvv'!$B$1:$AJ$1,0),FALSE)/1,0)</f>
        <v>0</v>
      </c>
      <c r="H347">
        <f>IFERROR(VLOOKUP($B347,Kraftvärmeprod!$B$1:$AH$479,MATCH(H$2,Kraftvärmeprod!$B$1:$AG$1,0),FALSE)/1,0)-IFERROR(VLOOKUP($B347,'Slutlig allokering kvv'!$B$2:$AC$462,MATCH(H$3,'Slutlig allokering kvv'!$B$1:$AJ$1,0),FALSE)/1,0)</f>
        <v>0</v>
      </c>
      <c r="I347">
        <f>IFERROR(VLOOKUP($B347,Kraftvärmeprod!$B$1:$AH$479,MATCH(I$2,Kraftvärmeprod!$B$1:$AG$1,0),FALSE)/1,0)-IFERROR(VLOOKUP($B347,'Slutlig allokering kvv'!$B$2:$AC$462,MATCH(I$3,'Slutlig allokering kvv'!$B$1:$AJ$1,0),FALSE)/1,0)</f>
        <v>0</v>
      </c>
      <c r="J347">
        <f>IFERROR(VLOOKUP($B347,Kraftvärmeprod!$B$1:$AH$479,MATCH(J$2,Kraftvärmeprod!$B$1:$AG$1,0),FALSE)/1,0)-IFERROR(VLOOKUP($B347,'Slutlig allokering kvv'!$B$2:$AC$462,MATCH(J$3,'Slutlig allokering kvv'!$B$1:$AJ$1,0),FALSE)/1,0)</f>
        <v>0</v>
      </c>
      <c r="K347">
        <f>IFERROR(VLOOKUP($B347,Kraftvärmeprod!$B$1:$AH$479,MATCH(K$2,Kraftvärmeprod!$B$1:$AG$1,0),FALSE)/1,0)-IFERROR(VLOOKUP($B347,'Slutlig allokering kvv'!$B$2:$AC$462,MATCH(K$3,'Slutlig allokering kvv'!$B$1:$AJ$1,0),FALSE)/1,0)</f>
        <v>0</v>
      </c>
      <c r="L347">
        <f>IFERROR(VLOOKUP($B347,Kraftvärmeprod!$B$1:$AH$479,MATCH(L$2,Kraftvärmeprod!$B$1:$AG$1,0),FALSE)/1,0)-IFERROR(VLOOKUP($B347,'Slutlig allokering kvv'!$B$2:$AC$462,MATCH(L$3,'Slutlig allokering kvv'!$B$1:$AJ$1,0),FALSE)/1,0)</f>
        <v>0</v>
      </c>
      <c r="M347" s="40">
        <f>IFERROR(VLOOKUP($B347,Miljö!$B$1:$S$477,MATCH(M$2,Miljö!$B$1:$X$1,0),FALSE)/1,0)-IFERROR(VLOOKUP($B347,'Slutlig allokering kvv'!$B$2:$AC$462,MATCH(M$3,'Slutlig allokering kvv'!$B$1:$AJ$1,0),FALSE)/1,0)</f>
        <v>0</v>
      </c>
      <c r="N347">
        <f>IFERROR(VLOOKUP($B347,Kraftvärmeprod!$B$1:$AH$479,MATCH(N$2,Kraftvärmeprod!$B$1:$AG$1,0),FALSE)/1,0)-IFERROR(VLOOKUP($B347,'Slutlig allokering kvv'!$B$2:$AC$462,MATCH(N$3,'Slutlig allokering kvv'!$B$1:$AJ$1,0),FALSE)/1,0)</f>
        <v>0</v>
      </c>
      <c r="O347">
        <f>IFERROR(VLOOKUP($B347,Kraftvärmeprod!$B$1:$AH$479,MATCH(O$2,Kraftvärmeprod!$B$1:$AG$1,0),FALSE)/1,0)-IFERROR(VLOOKUP($B347,'Slutlig allokering kvv'!$B$2:$AC$462,MATCH(O$3,'Slutlig allokering kvv'!$B$1:$AJ$1,0),FALSE)/1,0)</f>
        <v>0</v>
      </c>
      <c r="P347">
        <f>IFERROR(VLOOKUP($B347,Kraftvärmeprod!$B$1:$AH$479,MATCH(P$2,Kraftvärmeprod!$B$1:$AG$1,0),FALSE)/1,0)-IFERROR(VLOOKUP($B347,'Slutlig allokering kvv'!$B$2:$AC$462,MATCH(P$3,'Slutlig allokering kvv'!$B$1:$AJ$1,0),FALSE)/1,0)</f>
        <v>0</v>
      </c>
      <c r="Q347">
        <f>IFERROR(VLOOKUP($B347,Kraftvärmeprod!$B$1:$AH$479,MATCH(Q$2,Kraftvärmeprod!$B$1:$AG$1,0),FALSE)/1,0)-IFERROR(VLOOKUP($B347,'Slutlig allokering kvv'!$B$2:$AC$462,MATCH(Q$3,'Slutlig allokering kvv'!$B$1:$AJ$1,0),FALSE)/1,0)</f>
        <v>0</v>
      </c>
      <c r="R347">
        <f>IFERROR(VLOOKUP($B347,Kraftvärmeprod!$B$1:$AH$479,MATCH(R$2,Kraftvärmeprod!$B$1:$AG$1,0),FALSE)/1,0)-IFERROR(VLOOKUP($B347,'Slutlig allokering kvv'!$B$2:$AC$462,MATCH(R$3,'Slutlig allokering kvv'!$B$1:$AJ$1,0),FALSE)/1,0)</f>
        <v>0</v>
      </c>
      <c r="S347">
        <f>IFERROR(VLOOKUP($B347,Kraftvärmeprod!$B$1:$AH$479,MATCH(S$2,Kraftvärmeprod!$B$1:$AG$1,0),FALSE)/1,0)-IFERROR(VLOOKUP($B347,'Slutlig allokering kvv'!$B$2:$AC$462,MATCH(S$3,'Slutlig allokering kvv'!$B$1:$AJ$1,0),FALSE)/1,0)</f>
        <v>0</v>
      </c>
      <c r="T347">
        <f>IFERROR(VLOOKUP($B347,Kraftvärmeprod!$B$1:$AH$479,MATCH(T$2,Kraftvärmeprod!$B$1:$AG$1,0),FALSE)/1,0)-IFERROR(VLOOKUP($B347,'Slutlig allokering kvv'!$B$2:$AC$462,MATCH(T$3,'Slutlig allokering kvv'!$B$1:$AJ$1,0),FALSE)/1,0)</f>
        <v>0</v>
      </c>
      <c r="U347">
        <f>IFERROR(VLOOKUP($B347,Kraftvärmeprod!$B$1:$AH$479,MATCH(U$2,Kraftvärmeprod!$B$1:$AG$1,0),FALSE)/1,0)-IFERROR(VLOOKUP($B347,'Slutlig allokering kvv'!$B$2:$AC$462,MATCH(U$3,'Slutlig allokering kvv'!$B$1:$AJ$1,0),FALSE)/1,0)</f>
        <v>0</v>
      </c>
      <c r="V347">
        <f>IFERROR(VLOOKUP($B347,Kraftvärmeprod!$B$1:$AH$479,MATCH(V$2,Kraftvärmeprod!$B$1:$AG$1,0),FALSE)/1,0)-IFERROR(VLOOKUP($B347,'Slutlig allokering kvv'!$B$2:$AC$462,MATCH(V$3,'Slutlig allokering kvv'!$B$1:$AJ$1,0),FALSE)/1,0)</f>
        <v>0</v>
      </c>
      <c r="W347">
        <f>IFERROR(VLOOKUP($B347,Kraftvärmeprod!$B$1:$AH$479,MATCH(W$2,Kraftvärmeprod!$B$1:$AG$1,0),FALSE)/1,0)-IFERROR(VLOOKUP($B347,'Slutlig allokering kvv'!$B$2:$AC$462,MATCH(W$3,'Slutlig allokering kvv'!$B$1:$AJ$1,0),FALSE)/1,0)</f>
        <v>0</v>
      </c>
      <c r="X347">
        <f>IFERROR(VLOOKUP($B347,Kraftvärmeprod!$B$1:$AH$479,MATCH(X$2,Kraftvärmeprod!$B$1:$AG$1,0),FALSE)/1,0)-IFERROR(VLOOKUP($B347,'Slutlig allokering kvv'!$B$2:$AC$462,MATCH(X$3,'Slutlig allokering kvv'!$B$1:$AJ$1,0),FALSE)/1,0)</f>
        <v>0</v>
      </c>
      <c r="Y347">
        <f>IFERROR(VLOOKUP($B347,Kraftvärmeprod!$B$1:$AH$479,MATCH(Y$2,Kraftvärmeprod!$B$1:$AG$1,0),FALSE)/1,0)-IFERROR(VLOOKUP($B347,'Slutlig allokering kvv'!$B$2:$AC$462,MATCH(Y$3,'Slutlig allokering kvv'!$B$1:$AJ$1,0),FALSE)/1,0)</f>
        <v>0</v>
      </c>
      <c r="Z347">
        <f>IFERROR(VLOOKUP($B347,Kraftvärmeprod!$B$1:$AH$479,MATCH(Z$2,Kraftvärmeprod!$B$1:$AG$1,0),FALSE)/1,0)-IFERROR(VLOOKUP($B347,'Slutlig allokering kvv'!$B$2:$AC$462,MATCH(Z$3,'Slutlig allokering kvv'!$B$1:$AJ$1,0),FALSE)/1,0)</f>
        <v>0</v>
      </c>
      <c r="AA347">
        <f>IFERROR(VLOOKUP($B347,Kraftvärmeprod!$B$1:$AH$479,MATCH(AA$2,Kraftvärmeprod!$B$1:$AG$1,0),FALSE)/1,0)-IFERROR(VLOOKUP($B347,'Slutlig allokering kvv'!$B$2:$AC$462,MATCH(AA$3,'Slutlig allokering kvv'!$B$1:$AJ$1,0),FALSE)/1,0)</f>
        <v>0</v>
      </c>
      <c r="AB347">
        <f>IFERROR(VLOOKUP($B347,Kraftvärmeprod!$B$1:$AH$479,MATCH(AB$2,Kraftvärmeprod!$B$1:$AG$1,0),FALSE)/1,0)-IFERROR(VLOOKUP($B347,'Slutlig allokering kvv'!$B$2:$AC$462,MATCH(AB$3,'Slutlig allokering kvv'!$B$1:$AJ$1,0),FALSE)/1,0)</f>
        <v>0</v>
      </c>
      <c r="AE347">
        <f t="shared" si="10"/>
        <v>0</v>
      </c>
      <c r="AG347">
        <f>IFERROR(VLOOKUP(B347,'Slutlig allokering kvv'!$B$2:$AJ$462,MATCH("Summa justerad allokerad tillförd energi (utan hjälpel och rökgaskondensering):",'Slutlig allokering kvv'!$B$1:$AK$1,0),FALSE)/1,"")</f>
        <v>0</v>
      </c>
      <c r="AI347" s="23" t="str">
        <f>IFERROR(1-VLOOKUP(B347,'Slutlig allokering kvv'!$B$2:$AJ$462,MATCH("Andel av bränsle i kvv som allokerats till värme, exklusive rökgaskondensering och hjälpel",'Slutlig allokering kvv'!$B$1:$AK$1,0),FALSE),"")</f>
        <v/>
      </c>
      <c r="AK347" s="23" t="str">
        <f t="shared" si="11"/>
        <v/>
      </c>
    </row>
    <row r="348" spans="1:37" x14ac:dyDescent="0.25">
      <c r="A348" s="2" t="s">
        <v>474</v>
      </c>
      <c r="B348" s="2" t="s">
        <v>483</v>
      </c>
      <c r="C348" s="2" t="str">
        <f>IFERROR(VLOOKUP($B348,Kraftvärmeprod!$B$1:$AH$479,MATCH(C$3,Kraftvärmeprod!$B$1:$AG$1,0),FALSE)/1,"")</f>
        <v/>
      </c>
      <c r="D348" s="2" t="str">
        <f>IFERROR(VLOOKUP($B348,Kraftvärmeprod!$B$1:$AH$479,MATCH(D$3,Kraftvärmeprod!$B$1:$AG$1,0),FALSE)/1,"")</f>
        <v/>
      </c>
      <c r="E348">
        <f>IFERROR(VLOOKUP($B348,Kraftvärmeprod!$B$1:$AH$479,MATCH(E$2,Kraftvärmeprod!$B$1:$AG$1,0),FALSE)/1,0)-IFERROR(VLOOKUP($B348,'Slutlig allokering kvv'!$B$2:$AC$462,MATCH(E$3,'Slutlig allokering kvv'!$B$1:$AJ$1,0),FALSE)/1,0)</f>
        <v>0</v>
      </c>
      <c r="F348">
        <f>IFERROR(VLOOKUP($B348,Kraftvärmeprod!$B$1:$AH$479,MATCH(F$2,Kraftvärmeprod!$B$1:$AG$1,0),FALSE)/1,0)-IFERROR(VLOOKUP($B348,'Slutlig allokering kvv'!$B$2:$AC$462,MATCH(F$3,'Slutlig allokering kvv'!$B$1:$AJ$1,0),FALSE)/1,0)</f>
        <v>0</v>
      </c>
      <c r="G348">
        <f>IFERROR(VLOOKUP($B348,Kraftvärmeprod!$B$1:$AH$479,MATCH(G$2,Kraftvärmeprod!$B$1:$AG$1,0),FALSE)/1,0)-IFERROR(VLOOKUP($B348,'Slutlig allokering kvv'!$B$2:$AC$462,MATCH(G$3,'Slutlig allokering kvv'!$B$1:$AJ$1,0),FALSE)/1,0)</f>
        <v>0</v>
      </c>
      <c r="H348">
        <f>IFERROR(VLOOKUP($B348,Kraftvärmeprod!$B$1:$AH$479,MATCH(H$2,Kraftvärmeprod!$B$1:$AG$1,0),FALSE)/1,0)-IFERROR(VLOOKUP($B348,'Slutlig allokering kvv'!$B$2:$AC$462,MATCH(H$3,'Slutlig allokering kvv'!$B$1:$AJ$1,0),FALSE)/1,0)</f>
        <v>0</v>
      </c>
      <c r="I348">
        <f>IFERROR(VLOOKUP($B348,Kraftvärmeprod!$B$1:$AH$479,MATCH(I$2,Kraftvärmeprod!$B$1:$AG$1,0),FALSE)/1,0)-IFERROR(VLOOKUP($B348,'Slutlig allokering kvv'!$B$2:$AC$462,MATCH(I$3,'Slutlig allokering kvv'!$B$1:$AJ$1,0),FALSE)/1,0)</f>
        <v>0</v>
      </c>
      <c r="J348">
        <f>IFERROR(VLOOKUP($B348,Kraftvärmeprod!$B$1:$AH$479,MATCH(J$2,Kraftvärmeprod!$B$1:$AG$1,0),FALSE)/1,0)-IFERROR(VLOOKUP($B348,'Slutlig allokering kvv'!$B$2:$AC$462,MATCH(J$3,'Slutlig allokering kvv'!$B$1:$AJ$1,0),FALSE)/1,0)</f>
        <v>0</v>
      </c>
      <c r="K348">
        <f>IFERROR(VLOOKUP($B348,Kraftvärmeprod!$B$1:$AH$479,MATCH(K$2,Kraftvärmeprod!$B$1:$AG$1,0),FALSE)/1,0)-IFERROR(VLOOKUP($B348,'Slutlig allokering kvv'!$B$2:$AC$462,MATCH(K$3,'Slutlig allokering kvv'!$B$1:$AJ$1,0),FALSE)/1,0)</f>
        <v>0</v>
      </c>
      <c r="L348">
        <f>IFERROR(VLOOKUP($B348,Kraftvärmeprod!$B$1:$AH$479,MATCH(L$2,Kraftvärmeprod!$B$1:$AG$1,0),FALSE)/1,0)-IFERROR(VLOOKUP($B348,'Slutlig allokering kvv'!$B$2:$AC$462,MATCH(L$3,'Slutlig allokering kvv'!$B$1:$AJ$1,0),FALSE)/1,0)</f>
        <v>0</v>
      </c>
      <c r="M348" s="40">
        <f>IFERROR(VLOOKUP($B348,Miljö!$B$1:$S$477,MATCH(M$2,Miljö!$B$1:$X$1,0),FALSE)/1,0)-IFERROR(VLOOKUP($B348,'Slutlig allokering kvv'!$B$2:$AC$462,MATCH(M$3,'Slutlig allokering kvv'!$B$1:$AJ$1,0),FALSE)/1,0)</f>
        <v>0</v>
      </c>
      <c r="N348">
        <f>IFERROR(VLOOKUP($B348,Kraftvärmeprod!$B$1:$AH$479,MATCH(N$2,Kraftvärmeprod!$B$1:$AG$1,0),FALSE)/1,0)-IFERROR(VLOOKUP($B348,'Slutlig allokering kvv'!$B$2:$AC$462,MATCH(N$3,'Slutlig allokering kvv'!$B$1:$AJ$1,0),FALSE)/1,0)</f>
        <v>0</v>
      </c>
      <c r="O348">
        <f>IFERROR(VLOOKUP($B348,Kraftvärmeprod!$B$1:$AH$479,MATCH(O$2,Kraftvärmeprod!$B$1:$AG$1,0),FALSE)/1,0)-IFERROR(VLOOKUP($B348,'Slutlig allokering kvv'!$B$2:$AC$462,MATCH(O$3,'Slutlig allokering kvv'!$B$1:$AJ$1,0),FALSE)/1,0)</f>
        <v>0</v>
      </c>
      <c r="P348">
        <f>IFERROR(VLOOKUP($B348,Kraftvärmeprod!$B$1:$AH$479,MATCH(P$2,Kraftvärmeprod!$B$1:$AG$1,0),FALSE)/1,0)-IFERROR(VLOOKUP($B348,'Slutlig allokering kvv'!$B$2:$AC$462,MATCH(P$3,'Slutlig allokering kvv'!$B$1:$AJ$1,0),FALSE)/1,0)</f>
        <v>0</v>
      </c>
      <c r="Q348">
        <f>IFERROR(VLOOKUP($B348,Kraftvärmeprod!$B$1:$AH$479,MATCH(Q$2,Kraftvärmeprod!$B$1:$AG$1,0),FALSE)/1,0)-IFERROR(VLOOKUP($B348,'Slutlig allokering kvv'!$B$2:$AC$462,MATCH(Q$3,'Slutlig allokering kvv'!$B$1:$AJ$1,0),FALSE)/1,0)</f>
        <v>0</v>
      </c>
      <c r="R348">
        <f>IFERROR(VLOOKUP($B348,Kraftvärmeprod!$B$1:$AH$479,MATCH(R$2,Kraftvärmeprod!$B$1:$AG$1,0),FALSE)/1,0)-IFERROR(VLOOKUP($B348,'Slutlig allokering kvv'!$B$2:$AC$462,MATCH(R$3,'Slutlig allokering kvv'!$B$1:$AJ$1,0),FALSE)/1,0)</f>
        <v>0</v>
      </c>
      <c r="S348">
        <f>IFERROR(VLOOKUP($B348,Kraftvärmeprod!$B$1:$AH$479,MATCH(S$2,Kraftvärmeprod!$B$1:$AG$1,0),FALSE)/1,0)-IFERROR(VLOOKUP($B348,'Slutlig allokering kvv'!$B$2:$AC$462,MATCH(S$3,'Slutlig allokering kvv'!$B$1:$AJ$1,0),FALSE)/1,0)</f>
        <v>0</v>
      </c>
      <c r="T348">
        <f>IFERROR(VLOOKUP($B348,Kraftvärmeprod!$B$1:$AH$479,MATCH(T$2,Kraftvärmeprod!$B$1:$AG$1,0),FALSE)/1,0)-IFERROR(VLOOKUP($B348,'Slutlig allokering kvv'!$B$2:$AC$462,MATCH(T$3,'Slutlig allokering kvv'!$B$1:$AJ$1,0),FALSE)/1,0)</f>
        <v>0</v>
      </c>
      <c r="U348">
        <f>IFERROR(VLOOKUP($B348,Kraftvärmeprod!$B$1:$AH$479,MATCH(U$2,Kraftvärmeprod!$B$1:$AG$1,0),FALSE)/1,0)-IFERROR(VLOOKUP($B348,'Slutlig allokering kvv'!$B$2:$AC$462,MATCH(U$3,'Slutlig allokering kvv'!$B$1:$AJ$1,0),FALSE)/1,0)</f>
        <v>0</v>
      </c>
      <c r="V348">
        <f>IFERROR(VLOOKUP($B348,Kraftvärmeprod!$B$1:$AH$479,MATCH(V$2,Kraftvärmeprod!$B$1:$AG$1,0),FALSE)/1,0)-IFERROR(VLOOKUP($B348,'Slutlig allokering kvv'!$B$2:$AC$462,MATCH(V$3,'Slutlig allokering kvv'!$B$1:$AJ$1,0),FALSE)/1,0)</f>
        <v>0</v>
      </c>
      <c r="W348">
        <f>IFERROR(VLOOKUP($B348,Kraftvärmeprod!$B$1:$AH$479,MATCH(W$2,Kraftvärmeprod!$B$1:$AG$1,0),FALSE)/1,0)-IFERROR(VLOOKUP($B348,'Slutlig allokering kvv'!$B$2:$AC$462,MATCH(W$3,'Slutlig allokering kvv'!$B$1:$AJ$1,0),FALSE)/1,0)</f>
        <v>0</v>
      </c>
      <c r="X348">
        <f>IFERROR(VLOOKUP($B348,Kraftvärmeprod!$B$1:$AH$479,MATCH(X$2,Kraftvärmeprod!$B$1:$AG$1,0),FALSE)/1,0)-IFERROR(VLOOKUP($B348,'Slutlig allokering kvv'!$B$2:$AC$462,MATCH(X$3,'Slutlig allokering kvv'!$B$1:$AJ$1,0),FALSE)/1,0)</f>
        <v>0</v>
      </c>
      <c r="Y348">
        <f>IFERROR(VLOOKUP($B348,Kraftvärmeprod!$B$1:$AH$479,MATCH(Y$2,Kraftvärmeprod!$B$1:$AG$1,0),FALSE)/1,0)-IFERROR(VLOOKUP($B348,'Slutlig allokering kvv'!$B$2:$AC$462,MATCH(Y$3,'Slutlig allokering kvv'!$B$1:$AJ$1,0),FALSE)/1,0)</f>
        <v>0</v>
      </c>
      <c r="Z348">
        <f>IFERROR(VLOOKUP($B348,Kraftvärmeprod!$B$1:$AH$479,MATCH(Z$2,Kraftvärmeprod!$B$1:$AG$1,0),FALSE)/1,0)-IFERROR(VLOOKUP($B348,'Slutlig allokering kvv'!$B$2:$AC$462,MATCH(Z$3,'Slutlig allokering kvv'!$B$1:$AJ$1,0),FALSE)/1,0)</f>
        <v>0</v>
      </c>
      <c r="AA348">
        <f>IFERROR(VLOOKUP($B348,Kraftvärmeprod!$B$1:$AH$479,MATCH(AA$2,Kraftvärmeprod!$B$1:$AG$1,0),FALSE)/1,0)-IFERROR(VLOOKUP($B348,'Slutlig allokering kvv'!$B$2:$AC$462,MATCH(AA$3,'Slutlig allokering kvv'!$B$1:$AJ$1,0),FALSE)/1,0)</f>
        <v>0</v>
      </c>
      <c r="AB348">
        <f>IFERROR(VLOOKUP($B348,Kraftvärmeprod!$B$1:$AH$479,MATCH(AB$2,Kraftvärmeprod!$B$1:$AG$1,0),FALSE)/1,0)-IFERROR(VLOOKUP($B348,'Slutlig allokering kvv'!$B$2:$AC$462,MATCH(AB$3,'Slutlig allokering kvv'!$B$1:$AJ$1,0),FALSE)/1,0)</f>
        <v>0</v>
      </c>
      <c r="AE348">
        <f t="shared" si="10"/>
        <v>0</v>
      </c>
      <c r="AG348">
        <f>IFERROR(VLOOKUP(B348,'Slutlig allokering kvv'!$B$2:$AJ$462,MATCH("Summa justerad allokerad tillförd energi (utan hjälpel och rökgaskondensering):",'Slutlig allokering kvv'!$B$1:$AK$1,0),FALSE)/1,"")</f>
        <v>0</v>
      </c>
      <c r="AI348" s="23" t="str">
        <f>IFERROR(1-VLOOKUP(B348,'Slutlig allokering kvv'!$B$2:$AJ$462,MATCH("Andel av bränsle i kvv som allokerats till värme, exklusive rökgaskondensering och hjälpel",'Slutlig allokering kvv'!$B$1:$AK$1,0),FALSE),"")</f>
        <v/>
      </c>
      <c r="AK348" s="23" t="str">
        <f t="shared" si="11"/>
        <v/>
      </c>
    </row>
    <row r="349" spans="1:37" x14ac:dyDescent="0.25">
      <c r="A349" s="2" t="s">
        <v>474</v>
      </c>
      <c r="B349" s="2" t="s">
        <v>484</v>
      </c>
      <c r="C349" s="2">
        <f>IFERROR(VLOOKUP($B349,Kraftvärmeprod!$B$1:$AH$479,MATCH(C$3,Kraftvärmeprod!$B$1:$AG$1,0),FALSE)/1,"")</f>
        <v>255.8</v>
      </c>
      <c r="D349" s="2">
        <f>IFERROR(VLOOKUP($B349,Kraftvärmeprod!$B$1:$AH$479,MATCH(D$3,Kraftvärmeprod!$B$1:$AG$1,0),FALSE)/1,"")</f>
        <v>87.2</v>
      </c>
      <c r="E349">
        <f>IFERROR(VLOOKUP($B349,Kraftvärmeprod!$B$1:$AH$479,MATCH(E$2,Kraftvärmeprod!$B$1:$AG$1,0),FALSE)/1,0)-IFERROR(VLOOKUP($B349,'Slutlig allokering kvv'!$B$2:$AC$462,MATCH(E$3,'Slutlig allokering kvv'!$B$1:$AJ$1,0),FALSE)/1,0)</f>
        <v>51.39</v>
      </c>
      <c r="F349">
        <f>IFERROR(VLOOKUP($B349,Kraftvärmeprod!$B$1:$AH$479,MATCH(F$2,Kraftvärmeprod!$B$1:$AG$1,0),FALSE)/1,0)-IFERROR(VLOOKUP($B349,'Slutlig allokering kvv'!$B$2:$AC$462,MATCH(F$3,'Slutlig allokering kvv'!$B$1:$AJ$1,0),FALSE)/1,0)</f>
        <v>0</v>
      </c>
      <c r="G349">
        <f>IFERROR(VLOOKUP($B349,Kraftvärmeprod!$B$1:$AH$479,MATCH(G$2,Kraftvärmeprod!$B$1:$AG$1,0),FALSE)/1,0)-IFERROR(VLOOKUP($B349,'Slutlig allokering kvv'!$B$2:$AC$462,MATCH(G$3,'Slutlig allokering kvv'!$B$1:$AJ$1,0),FALSE)/1,0)</f>
        <v>0</v>
      </c>
      <c r="H349">
        <f>IFERROR(VLOOKUP($B349,Kraftvärmeprod!$B$1:$AH$479,MATCH(H$2,Kraftvärmeprod!$B$1:$AG$1,0),FALSE)/1,0)-IFERROR(VLOOKUP($B349,'Slutlig allokering kvv'!$B$2:$AC$462,MATCH(H$3,'Slutlig allokering kvv'!$B$1:$AJ$1,0),FALSE)/1,0)</f>
        <v>0</v>
      </c>
      <c r="I349">
        <f>IFERROR(VLOOKUP($B349,Kraftvärmeprod!$B$1:$AH$479,MATCH(I$2,Kraftvärmeprod!$B$1:$AG$1,0),FALSE)/1,0)-IFERROR(VLOOKUP($B349,'Slutlig allokering kvv'!$B$2:$AC$462,MATCH(I$3,'Slutlig allokering kvv'!$B$1:$AJ$1,0),FALSE)/1,0)</f>
        <v>2.9792699999999996</v>
      </c>
      <c r="J349">
        <f>IFERROR(VLOOKUP($B349,Kraftvärmeprod!$B$1:$AH$479,MATCH(J$2,Kraftvärmeprod!$B$1:$AG$1,0),FALSE)/1,0)-IFERROR(VLOOKUP($B349,'Slutlig allokering kvv'!$B$2:$AC$462,MATCH(J$3,'Slutlig allokering kvv'!$B$1:$AJ$1,0),FALSE)/1,0)</f>
        <v>0</v>
      </c>
      <c r="K349">
        <f>IFERROR(VLOOKUP($B349,Kraftvärmeprod!$B$1:$AH$479,MATCH(K$2,Kraftvärmeprod!$B$1:$AG$1,0),FALSE)/1,0)-IFERROR(VLOOKUP($B349,'Slutlig allokering kvv'!$B$2:$AC$462,MATCH(K$3,'Slutlig allokering kvv'!$B$1:$AJ$1,0),FALSE)/1,0)</f>
        <v>3.3057699999999999</v>
      </c>
      <c r="L349">
        <f>IFERROR(VLOOKUP($B349,Kraftvärmeprod!$B$1:$AH$479,MATCH(L$2,Kraftvärmeprod!$B$1:$AG$1,0),FALSE)/1,0)-IFERROR(VLOOKUP($B349,'Slutlig allokering kvv'!$B$2:$AC$462,MATCH(L$3,'Slutlig allokering kvv'!$B$1:$AJ$1,0),FALSE)/1,0)</f>
        <v>0</v>
      </c>
      <c r="M349" s="40">
        <f>IFERROR(VLOOKUP($B349,Miljö!$B$1:$S$477,MATCH(M$2,Miljö!$B$1:$X$1,0),FALSE)/1,0)-IFERROR(VLOOKUP($B349,'Slutlig allokering kvv'!$B$2:$AC$462,MATCH(M$3,'Slutlig allokering kvv'!$B$1:$AJ$1,0),FALSE)/1,0)</f>
        <v>3.8867700000000003</v>
      </c>
      <c r="N349">
        <f>IFERROR(VLOOKUP($B349,Kraftvärmeprod!$B$1:$AH$479,MATCH(N$2,Kraftvärmeprod!$B$1:$AG$1,0),FALSE)/1,0)-IFERROR(VLOOKUP($B349,'Slutlig allokering kvv'!$B$2:$AC$462,MATCH(N$3,'Slutlig allokering kvv'!$B$1:$AJ$1,0),FALSE)/1,0)</f>
        <v>0</v>
      </c>
      <c r="O349">
        <f>IFERROR(VLOOKUP($B349,Kraftvärmeprod!$B$1:$AH$479,MATCH(O$2,Kraftvärmeprod!$B$1:$AG$1,0),FALSE)/1,0)-IFERROR(VLOOKUP($B349,'Slutlig allokering kvv'!$B$2:$AC$462,MATCH(O$3,'Slutlig allokering kvv'!$B$1:$AJ$1,0),FALSE)/1,0)</f>
        <v>0</v>
      </c>
      <c r="P349">
        <f>IFERROR(VLOOKUP($B349,Kraftvärmeprod!$B$1:$AH$479,MATCH(P$2,Kraftvärmeprod!$B$1:$AG$1,0),FALSE)/1,0)-IFERROR(VLOOKUP($B349,'Slutlig allokering kvv'!$B$2:$AC$462,MATCH(P$3,'Slutlig allokering kvv'!$B$1:$AJ$1,0),FALSE)/1,0)</f>
        <v>0</v>
      </c>
      <c r="Q349">
        <f>IFERROR(VLOOKUP($B349,Kraftvärmeprod!$B$1:$AH$479,MATCH(Q$2,Kraftvärmeprod!$B$1:$AG$1,0),FALSE)/1,0)-IFERROR(VLOOKUP($B349,'Slutlig allokering kvv'!$B$2:$AC$462,MATCH(Q$3,'Slutlig allokering kvv'!$B$1:$AJ$1,0),FALSE)/1,0)</f>
        <v>0</v>
      </c>
      <c r="R349">
        <f>IFERROR(VLOOKUP($B349,Kraftvärmeprod!$B$1:$AH$479,MATCH(R$2,Kraftvärmeprod!$B$1:$AG$1,0),FALSE)/1,0)-IFERROR(VLOOKUP($B349,'Slutlig allokering kvv'!$B$2:$AC$462,MATCH(R$3,'Slutlig allokering kvv'!$B$1:$AJ$1,0),FALSE)/1,0)</f>
        <v>0</v>
      </c>
      <c r="S349">
        <f>IFERROR(VLOOKUP($B349,Kraftvärmeprod!$B$1:$AH$479,MATCH(S$2,Kraftvärmeprod!$B$1:$AG$1,0),FALSE)/1,0)-IFERROR(VLOOKUP($B349,'Slutlig allokering kvv'!$B$2:$AC$462,MATCH(S$3,'Slutlig allokering kvv'!$B$1:$AJ$1,0),FALSE)/1,0)</f>
        <v>0</v>
      </c>
      <c r="T349">
        <f>IFERROR(VLOOKUP($B349,Kraftvärmeprod!$B$1:$AH$479,MATCH(T$2,Kraftvärmeprod!$B$1:$AG$1,0),FALSE)/1,0)-IFERROR(VLOOKUP($B349,'Slutlig allokering kvv'!$B$2:$AC$462,MATCH(T$3,'Slutlig allokering kvv'!$B$1:$AJ$1,0),FALSE)/1,0)</f>
        <v>0</v>
      </c>
      <c r="U349">
        <f>IFERROR(VLOOKUP($B349,Kraftvärmeprod!$B$1:$AH$479,MATCH(U$2,Kraftvärmeprod!$B$1:$AG$1,0),FALSE)/1,0)-IFERROR(VLOOKUP($B349,'Slutlig allokering kvv'!$B$2:$AC$462,MATCH(U$3,'Slutlig allokering kvv'!$B$1:$AJ$1,0),FALSE)/1,0)</f>
        <v>98.828000000000003</v>
      </c>
      <c r="V349">
        <f>IFERROR(VLOOKUP($B349,Kraftvärmeprod!$B$1:$AH$479,MATCH(V$2,Kraftvärmeprod!$B$1:$AG$1,0),FALSE)/1,0)-IFERROR(VLOOKUP($B349,'Slutlig allokering kvv'!$B$2:$AC$462,MATCH(V$3,'Slutlig allokering kvv'!$B$1:$AJ$1,0),FALSE)/1,0)</f>
        <v>0</v>
      </c>
      <c r="W349">
        <f>IFERROR(VLOOKUP($B349,Kraftvärmeprod!$B$1:$AH$479,MATCH(W$2,Kraftvärmeprod!$B$1:$AG$1,0),FALSE)/1,0)-IFERROR(VLOOKUP($B349,'Slutlig allokering kvv'!$B$2:$AC$462,MATCH(W$3,'Slutlig allokering kvv'!$B$1:$AJ$1,0),FALSE)/1,0)</f>
        <v>31.566999999999993</v>
      </c>
      <c r="X349">
        <f>IFERROR(VLOOKUP($B349,Kraftvärmeprod!$B$1:$AH$479,MATCH(X$2,Kraftvärmeprod!$B$1:$AG$1,0),FALSE)/1,0)-IFERROR(VLOOKUP($B349,'Slutlig allokering kvv'!$B$2:$AC$462,MATCH(X$3,'Slutlig allokering kvv'!$B$1:$AJ$1,0),FALSE)/1,0)</f>
        <v>0</v>
      </c>
      <c r="Y349">
        <f>IFERROR(VLOOKUP($B349,Kraftvärmeprod!$B$1:$AH$479,MATCH(Y$2,Kraftvärmeprod!$B$1:$AG$1,0),FALSE)/1,0)-IFERROR(VLOOKUP($B349,'Slutlig allokering kvv'!$B$2:$AC$462,MATCH(Y$3,'Slutlig allokering kvv'!$B$1:$AJ$1,0),FALSE)/1,0)</f>
        <v>0</v>
      </c>
      <c r="Z349">
        <f>IFERROR(VLOOKUP($B349,Kraftvärmeprod!$B$1:$AH$479,MATCH(Z$2,Kraftvärmeprod!$B$1:$AG$1,0),FALSE)/1,0)-IFERROR(VLOOKUP($B349,'Slutlig allokering kvv'!$B$2:$AC$462,MATCH(Z$3,'Slutlig allokering kvv'!$B$1:$AJ$1,0),FALSE)/1,0)</f>
        <v>0</v>
      </c>
      <c r="AA349">
        <f>IFERROR(VLOOKUP($B349,Kraftvärmeprod!$B$1:$AH$479,MATCH(AA$2,Kraftvärmeprod!$B$1:$AG$1,0),FALSE)/1,0)-IFERROR(VLOOKUP($B349,'Slutlig allokering kvv'!$B$2:$AC$462,MATCH(AA$3,'Slutlig allokering kvv'!$B$1:$AJ$1,0),FALSE)/1,0)</f>
        <v>0</v>
      </c>
      <c r="AB349">
        <f>IFERROR(VLOOKUP($B349,Kraftvärmeprod!$B$1:$AH$479,MATCH(AB$2,Kraftvärmeprod!$B$1:$AG$1,0),FALSE)/1,0)-IFERROR(VLOOKUP($B349,'Slutlig allokering kvv'!$B$2:$AC$462,MATCH(AB$3,'Slutlig allokering kvv'!$B$1:$AJ$1,0),FALSE)/1,0)</f>
        <v>0.14113399999999998</v>
      </c>
      <c r="AE349">
        <f t="shared" si="10"/>
        <v>188.211174</v>
      </c>
      <c r="AG349">
        <f>IFERROR(VLOOKUP(B349,'Slutlig allokering kvv'!$B$2:$AJ$462,MATCH("Summa justerad allokerad tillförd energi (utan hjälpel och rökgaskondensering):",'Slutlig allokering kvv'!$B$1:$AK$1,0),FALSE)/1,"")</f>
        <v>223.38882599999999</v>
      </c>
      <c r="AI349" s="23">
        <f>IFERROR(1-VLOOKUP(B349,'Slutlig allokering kvv'!$B$2:$AJ$462,MATCH("Andel av bränsle i kvv som allokerats till värme, exklusive rökgaskondensering och hjälpel",'Slutlig allokering kvv'!$B$1:$AK$1,0),FALSE),"")</f>
        <v>0.45726718658892129</v>
      </c>
      <c r="AK349" s="23">
        <f t="shared" si="11"/>
        <v>0.45726718658892124</v>
      </c>
    </row>
    <row r="350" spans="1:37" x14ac:dyDescent="0.25">
      <c r="A350" s="2" t="s">
        <v>474</v>
      </c>
      <c r="B350" s="2" t="s">
        <v>485</v>
      </c>
      <c r="C350" s="2" t="str">
        <f>IFERROR(VLOOKUP($B350,Kraftvärmeprod!$B$1:$AH$479,MATCH(C$3,Kraftvärmeprod!$B$1:$AG$1,0),FALSE)/1,"")</f>
        <v/>
      </c>
      <c r="D350" s="2" t="str">
        <f>IFERROR(VLOOKUP($B350,Kraftvärmeprod!$B$1:$AH$479,MATCH(D$3,Kraftvärmeprod!$B$1:$AG$1,0),FALSE)/1,"")</f>
        <v/>
      </c>
      <c r="E350">
        <f>IFERROR(VLOOKUP($B350,Kraftvärmeprod!$B$1:$AH$479,MATCH(E$2,Kraftvärmeprod!$B$1:$AG$1,0),FALSE)/1,0)-IFERROR(VLOOKUP($B350,'Slutlig allokering kvv'!$B$2:$AC$462,MATCH(E$3,'Slutlig allokering kvv'!$B$1:$AJ$1,0),FALSE)/1,0)</f>
        <v>0</v>
      </c>
      <c r="F350">
        <f>IFERROR(VLOOKUP($B350,Kraftvärmeprod!$B$1:$AH$479,MATCH(F$2,Kraftvärmeprod!$B$1:$AG$1,0),FALSE)/1,0)-IFERROR(VLOOKUP($B350,'Slutlig allokering kvv'!$B$2:$AC$462,MATCH(F$3,'Slutlig allokering kvv'!$B$1:$AJ$1,0),FALSE)/1,0)</f>
        <v>0</v>
      </c>
      <c r="G350">
        <f>IFERROR(VLOOKUP($B350,Kraftvärmeprod!$B$1:$AH$479,MATCH(G$2,Kraftvärmeprod!$B$1:$AG$1,0),FALSE)/1,0)-IFERROR(VLOOKUP($B350,'Slutlig allokering kvv'!$B$2:$AC$462,MATCH(G$3,'Slutlig allokering kvv'!$B$1:$AJ$1,0),FALSE)/1,0)</f>
        <v>0</v>
      </c>
      <c r="H350">
        <f>IFERROR(VLOOKUP($B350,Kraftvärmeprod!$B$1:$AH$479,MATCH(H$2,Kraftvärmeprod!$B$1:$AG$1,0),FALSE)/1,0)-IFERROR(VLOOKUP($B350,'Slutlig allokering kvv'!$B$2:$AC$462,MATCH(H$3,'Slutlig allokering kvv'!$B$1:$AJ$1,0),FALSE)/1,0)</f>
        <v>0</v>
      </c>
      <c r="I350">
        <f>IFERROR(VLOOKUP($B350,Kraftvärmeprod!$B$1:$AH$479,MATCH(I$2,Kraftvärmeprod!$B$1:$AG$1,0),FALSE)/1,0)-IFERROR(VLOOKUP($B350,'Slutlig allokering kvv'!$B$2:$AC$462,MATCH(I$3,'Slutlig allokering kvv'!$B$1:$AJ$1,0),FALSE)/1,0)</f>
        <v>0</v>
      </c>
      <c r="J350">
        <f>IFERROR(VLOOKUP($B350,Kraftvärmeprod!$B$1:$AH$479,MATCH(J$2,Kraftvärmeprod!$B$1:$AG$1,0),FALSE)/1,0)-IFERROR(VLOOKUP($B350,'Slutlig allokering kvv'!$B$2:$AC$462,MATCH(J$3,'Slutlig allokering kvv'!$B$1:$AJ$1,0),FALSE)/1,0)</f>
        <v>0</v>
      </c>
      <c r="K350">
        <f>IFERROR(VLOOKUP($B350,Kraftvärmeprod!$B$1:$AH$479,MATCH(K$2,Kraftvärmeprod!$B$1:$AG$1,0),FALSE)/1,0)-IFERROR(VLOOKUP($B350,'Slutlig allokering kvv'!$B$2:$AC$462,MATCH(K$3,'Slutlig allokering kvv'!$B$1:$AJ$1,0),FALSE)/1,0)</f>
        <v>0</v>
      </c>
      <c r="L350">
        <f>IFERROR(VLOOKUP($B350,Kraftvärmeprod!$B$1:$AH$479,MATCH(L$2,Kraftvärmeprod!$B$1:$AG$1,0),FALSE)/1,0)-IFERROR(VLOOKUP($B350,'Slutlig allokering kvv'!$B$2:$AC$462,MATCH(L$3,'Slutlig allokering kvv'!$B$1:$AJ$1,0),FALSE)/1,0)</f>
        <v>0</v>
      </c>
      <c r="M350" s="40">
        <f>IFERROR(VLOOKUP($B350,Miljö!$B$1:$S$477,MATCH(M$2,Miljö!$B$1:$X$1,0),FALSE)/1,0)-IFERROR(VLOOKUP($B350,'Slutlig allokering kvv'!$B$2:$AC$462,MATCH(M$3,'Slutlig allokering kvv'!$B$1:$AJ$1,0),FALSE)/1,0)</f>
        <v>0</v>
      </c>
      <c r="N350">
        <f>IFERROR(VLOOKUP($B350,Kraftvärmeprod!$B$1:$AH$479,MATCH(N$2,Kraftvärmeprod!$B$1:$AG$1,0),FALSE)/1,0)-IFERROR(VLOOKUP($B350,'Slutlig allokering kvv'!$B$2:$AC$462,MATCH(N$3,'Slutlig allokering kvv'!$B$1:$AJ$1,0),FALSE)/1,0)</f>
        <v>0</v>
      </c>
      <c r="O350">
        <f>IFERROR(VLOOKUP($B350,Kraftvärmeprod!$B$1:$AH$479,MATCH(O$2,Kraftvärmeprod!$B$1:$AG$1,0),FALSE)/1,0)-IFERROR(VLOOKUP($B350,'Slutlig allokering kvv'!$B$2:$AC$462,MATCH(O$3,'Slutlig allokering kvv'!$B$1:$AJ$1,0),FALSE)/1,0)</f>
        <v>0</v>
      </c>
      <c r="P350">
        <f>IFERROR(VLOOKUP($B350,Kraftvärmeprod!$B$1:$AH$479,MATCH(P$2,Kraftvärmeprod!$B$1:$AG$1,0),FALSE)/1,0)-IFERROR(VLOOKUP($B350,'Slutlig allokering kvv'!$B$2:$AC$462,MATCH(P$3,'Slutlig allokering kvv'!$B$1:$AJ$1,0),FALSE)/1,0)</f>
        <v>0</v>
      </c>
      <c r="Q350">
        <f>IFERROR(VLOOKUP($B350,Kraftvärmeprod!$B$1:$AH$479,MATCH(Q$2,Kraftvärmeprod!$B$1:$AG$1,0),FALSE)/1,0)-IFERROR(VLOOKUP($B350,'Slutlig allokering kvv'!$B$2:$AC$462,MATCH(Q$3,'Slutlig allokering kvv'!$B$1:$AJ$1,0),FALSE)/1,0)</f>
        <v>0</v>
      </c>
      <c r="R350">
        <f>IFERROR(VLOOKUP($B350,Kraftvärmeprod!$B$1:$AH$479,MATCH(R$2,Kraftvärmeprod!$B$1:$AG$1,0),FALSE)/1,0)-IFERROR(VLOOKUP($B350,'Slutlig allokering kvv'!$B$2:$AC$462,MATCH(R$3,'Slutlig allokering kvv'!$B$1:$AJ$1,0),FALSE)/1,0)</f>
        <v>0</v>
      </c>
      <c r="S350">
        <f>IFERROR(VLOOKUP($B350,Kraftvärmeprod!$B$1:$AH$479,MATCH(S$2,Kraftvärmeprod!$B$1:$AG$1,0),FALSE)/1,0)-IFERROR(VLOOKUP($B350,'Slutlig allokering kvv'!$B$2:$AC$462,MATCH(S$3,'Slutlig allokering kvv'!$B$1:$AJ$1,0),FALSE)/1,0)</f>
        <v>0</v>
      </c>
      <c r="T350">
        <f>IFERROR(VLOOKUP($B350,Kraftvärmeprod!$B$1:$AH$479,MATCH(T$2,Kraftvärmeprod!$B$1:$AG$1,0),FALSE)/1,0)-IFERROR(VLOOKUP($B350,'Slutlig allokering kvv'!$B$2:$AC$462,MATCH(T$3,'Slutlig allokering kvv'!$B$1:$AJ$1,0),FALSE)/1,0)</f>
        <v>0</v>
      </c>
      <c r="U350">
        <f>IFERROR(VLOOKUP($B350,Kraftvärmeprod!$B$1:$AH$479,MATCH(U$2,Kraftvärmeprod!$B$1:$AG$1,0),FALSE)/1,0)-IFERROR(VLOOKUP($B350,'Slutlig allokering kvv'!$B$2:$AC$462,MATCH(U$3,'Slutlig allokering kvv'!$B$1:$AJ$1,0),FALSE)/1,0)</f>
        <v>0</v>
      </c>
      <c r="V350">
        <f>IFERROR(VLOOKUP($B350,Kraftvärmeprod!$B$1:$AH$479,MATCH(V$2,Kraftvärmeprod!$B$1:$AG$1,0),FALSE)/1,0)-IFERROR(VLOOKUP($B350,'Slutlig allokering kvv'!$B$2:$AC$462,MATCH(V$3,'Slutlig allokering kvv'!$B$1:$AJ$1,0),FALSE)/1,0)</f>
        <v>0</v>
      </c>
      <c r="W350">
        <f>IFERROR(VLOOKUP($B350,Kraftvärmeprod!$B$1:$AH$479,MATCH(W$2,Kraftvärmeprod!$B$1:$AG$1,0),FALSE)/1,0)-IFERROR(VLOOKUP($B350,'Slutlig allokering kvv'!$B$2:$AC$462,MATCH(W$3,'Slutlig allokering kvv'!$B$1:$AJ$1,0),FALSE)/1,0)</f>
        <v>0</v>
      </c>
      <c r="X350">
        <f>IFERROR(VLOOKUP($B350,Kraftvärmeprod!$B$1:$AH$479,MATCH(X$2,Kraftvärmeprod!$B$1:$AG$1,0),FALSE)/1,0)-IFERROR(VLOOKUP($B350,'Slutlig allokering kvv'!$B$2:$AC$462,MATCH(X$3,'Slutlig allokering kvv'!$B$1:$AJ$1,0),FALSE)/1,0)</f>
        <v>0</v>
      </c>
      <c r="Y350">
        <f>IFERROR(VLOOKUP($B350,Kraftvärmeprod!$B$1:$AH$479,MATCH(Y$2,Kraftvärmeprod!$B$1:$AG$1,0),FALSE)/1,0)-IFERROR(VLOOKUP($B350,'Slutlig allokering kvv'!$B$2:$AC$462,MATCH(Y$3,'Slutlig allokering kvv'!$B$1:$AJ$1,0),FALSE)/1,0)</f>
        <v>0</v>
      </c>
      <c r="Z350">
        <f>IFERROR(VLOOKUP($B350,Kraftvärmeprod!$B$1:$AH$479,MATCH(Z$2,Kraftvärmeprod!$B$1:$AG$1,0),FALSE)/1,0)-IFERROR(VLOOKUP($B350,'Slutlig allokering kvv'!$B$2:$AC$462,MATCH(Z$3,'Slutlig allokering kvv'!$B$1:$AJ$1,0),FALSE)/1,0)</f>
        <v>0</v>
      </c>
      <c r="AA350">
        <f>IFERROR(VLOOKUP($B350,Kraftvärmeprod!$B$1:$AH$479,MATCH(AA$2,Kraftvärmeprod!$B$1:$AG$1,0),FALSE)/1,0)-IFERROR(VLOOKUP($B350,'Slutlig allokering kvv'!$B$2:$AC$462,MATCH(AA$3,'Slutlig allokering kvv'!$B$1:$AJ$1,0),FALSE)/1,0)</f>
        <v>0</v>
      </c>
      <c r="AB350">
        <f>IFERROR(VLOOKUP($B350,Kraftvärmeprod!$B$1:$AH$479,MATCH(AB$2,Kraftvärmeprod!$B$1:$AG$1,0),FALSE)/1,0)-IFERROR(VLOOKUP($B350,'Slutlig allokering kvv'!$B$2:$AC$462,MATCH(AB$3,'Slutlig allokering kvv'!$B$1:$AJ$1,0),FALSE)/1,0)</f>
        <v>0</v>
      </c>
      <c r="AE350">
        <f t="shared" si="10"/>
        <v>0</v>
      </c>
      <c r="AG350">
        <f>IFERROR(VLOOKUP(B350,'Slutlig allokering kvv'!$B$2:$AJ$462,MATCH("Summa justerad allokerad tillförd energi (utan hjälpel och rökgaskondensering):",'Slutlig allokering kvv'!$B$1:$AK$1,0),FALSE)/1,"")</f>
        <v>0</v>
      </c>
      <c r="AI350" s="23" t="str">
        <f>IFERROR(1-VLOOKUP(B350,'Slutlig allokering kvv'!$B$2:$AJ$462,MATCH("Andel av bränsle i kvv som allokerats till värme, exklusive rökgaskondensering och hjälpel",'Slutlig allokering kvv'!$B$1:$AK$1,0),FALSE),"")</f>
        <v/>
      </c>
      <c r="AK350" s="23" t="str">
        <f t="shared" si="11"/>
        <v/>
      </c>
    </row>
    <row r="351" spans="1:37" x14ac:dyDescent="0.25">
      <c r="A351" s="2" t="s">
        <v>474</v>
      </c>
      <c r="B351" s="2" t="s">
        <v>486</v>
      </c>
      <c r="C351" s="2" t="str">
        <f>IFERROR(VLOOKUP($B351,Kraftvärmeprod!$B$1:$AH$479,MATCH(C$3,Kraftvärmeprod!$B$1:$AG$1,0),FALSE)/1,"")</f>
        <v/>
      </c>
      <c r="D351" s="2" t="str">
        <f>IFERROR(VLOOKUP($B351,Kraftvärmeprod!$B$1:$AH$479,MATCH(D$3,Kraftvärmeprod!$B$1:$AG$1,0),FALSE)/1,"")</f>
        <v/>
      </c>
      <c r="E351">
        <f>IFERROR(VLOOKUP($B351,Kraftvärmeprod!$B$1:$AH$479,MATCH(E$2,Kraftvärmeprod!$B$1:$AG$1,0),FALSE)/1,0)-IFERROR(VLOOKUP($B351,'Slutlig allokering kvv'!$B$2:$AC$462,MATCH(E$3,'Slutlig allokering kvv'!$B$1:$AJ$1,0),FALSE)/1,0)</f>
        <v>0</v>
      </c>
      <c r="F351">
        <f>IFERROR(VLOOKUP($B351,Kraftvärmeprod!$B$1:$AH$479,MATCH(F$2,Kraftvärmeprod!$B$1:$AG$1,0),FALSE)/1,0)-IFERROR(VLOOKUP($B351,'Slutlig allokering kvv'!$B$2:$AC$462,MATCH(F$3,'Slutlig allokering kvv'!$B$1:$AJ$1,0),FALSE)/1,0)</f>
        <v>0</v>
      </c>
      <c r="G351">
        <f>IFERROR(VLOOKUP($B351,Kraftvärmeprod!$B$1:$AH$479,MATCH(G$2,Kraftvärmeprod!$B$1:$AG$1,0),FALSE)/1,0)-IFERROR(VLOOKUP($B351,'Slutlig allokering kvv'!$B$2:$AC$462,MATCH(G$3,'Slutlig allokering kvv'!$B$1:$AJ$1,0),FALSE)/1,0)</f>
        <v>0</v>
      </c>
      <c r="H351">
        <f>IFERROR(VLOOKUP($B351,Kraftvärmeprod!$B$1:$AH$479,MATCH(H$2,Kraftvärmeprod!$B$1:$AG$1,0),FALSE)/1,0)-IFERROR(VLOOKUP($B351,'Slutlig allokering kvv'!$B$2:$AC$462,MATCH(H$3,'Slutlig allokering kvv'!$B$1:$AJ$1,0),FALSE)/1,0)</f>
        <v>0</v>
      </c>
      <c r="I351">
        <f>IFERROR(VLOOKUP($B351,Kraftvärmeprod!$B$1:$AH$479,MATCH(I$2,Kraftvärmeprod!$B$1:$AG$1,0),FALSE)/1,0)-IFERROR(VLOOKUP($B351,'Slutlig allokering kvv'!$B$2:$AC$462,MATCH(I$3,'Slutlig allokering kvv'!$B$1:$AJ$1,0),FALSE)/1,0)</f>
        <v>0</v>
      </c>
      <c r="J351">
        <f>IFERROR(VLOOKUP($B351,Kraftvärmeprod!$B$1:$AH$479,MATCH(J$2,Kraftvärmeprod!$B$1:$AG$1,0),FALSE)/1,0)-IFERROR(VLOOKUP($B351,'Slutlig allokering kvv'!$B$2:$AC$462,MATCH(J$3,'Slutlig allokering kvv'!$B$1:$AJ$1,0),FALSE)/1,0)</f>
        <v>0</v>
      </c>
      <c r="K351">
        <f>IFERROR(VLOOKUP($B351,Kraftvärmeprod!$B$1:$AH$479,MATCH(K$2,Kraftvärmeprod!$B$1:$AG$1,0),FALSE)/1,0)-IFERROR(VLOOKUP($B351,'Slutlig allokering kvv'!$B$2:$AC$462,MATCH(K$3,'Slutlig allokering kvv'!$B$1:$AJ$1,0),FALSE)/1,0)</f>
        <v>0</v>
      </c>
      <c r="L351">
        <f>IFERROR(VLOOKUP($B351,Kraftvärmeprod!$B$1:$AH$479,MATCH(L$2,Kraftvärmeprod!$B$1:$AG$1,0),FALSE)/1,0)-IFERROR(VLOOKUP($B351,'Slutlig allokering kvv'!$B$2:$AC$462,MATCH(L$3,'Slutlig allokering kvv'!$B$1:$AJ$1,0),FALSE)/1,0)</f>
        <v>0</v>
      </c>
      <c r="M351" s="40">
        <f>IFERROR(VLOOKUP($B351,Miljö!$B$1:$S$477,MATCH(M$2,Miljö!$B$1:$X$1,0),FALSE)/1,0)-IFERROR(VLOOKUP($B351,'Slutlig allokering kvv'!$B$2:$AC$462,MATCH(M$3,'Slutlig allokering kvv'!$B$1:$AJ$1,0),FALSE)/1,0)</f>
        <v>0</v>
      </c>
      <c r="N351">
        <f>IFERROR(VLOOKUP($B351,Kraftvärmeprod!$B$1:$AH$479,MATCH(N$2,Kraftvärmeprod!$B$1:$AG$1,0),FALSE)/1,0)-IFERROR(VLOOKUP($B351,'Slutlig allokering kvv'!$B$2:$AC$462,MATCH(N$3,'Slutlig allokering kvv'!$B$1:$AJ$1,0),FALSE)/1,0)</f>
        <v>0</v>
      </c>
      <c r="O351">
        <f>IFERROR(VLOOKUP($B351,Kraftvärmeprod!$B$1:$AH$479,MATCH(O$2,Kraftvärmeprod!$B$1:$AG$1,0),FALSE)/1,0)-IFERROR(VLOOKUP($B351,'Slutlig allokering kvv'!$B$2:$AC$462,MATCH(O$3,'Slutlig allokering kvv'!$B$1:$AJ$1,0),FALSE)/1,0)</f>
        <v>0</v>
      </c>
      <c r="P351">
        <f>IFERROR(VLOOKUP($B351,Kraftvärmeprod!$B$1:$AH$479,MATCH(P$2,Kraftvärmeprod!$B$1:$AG$1,0),FALSE)/1,0)-IFERROR(VLOOKUP($B351,'Slutlig allokering kvv'!$B$2:$AC$462,MATCH(P$3,'Slutlig allokering kvv'!$B$1:$AJ$1,0),FALSE)/1,0)</f>
        <v>0</v>
      </c>
      <c r="Q351">
        <f>IFERROR(VLOOKUP($B351,Kraftvärmeprod!$B$1:$AH$479,MATCH(Q$2,Kraftvärmeprod!$B$1:$AG$1,0),FALSE)/1,0)-IFERROR(VLOOKUP($B351,'Slutlig allokering kvv'!$B$2:$AC$462,MATCH(Q$3,'Slutlig allokering kvv'!$B$1:$AJ$1,0),FALSE)/1,0)</f>
        <v>0</v>
      </c>
      <c r="R351">
        <f>IFERROR(VLOOKUP($B351,Kraftvärmeprod!$B$1:$AH$479,MATCH(R$2,Kraftvärmeprod!$B$1:$AG$1,0),FALSE)/1,0)-IFERROR(VLOOKUP($B351,'Slutlig allokering kvv'!$B$2:$AC$462,MATCH(R$3,'Slutlig allokering kvv'!$B$1:$AJ$1,0),FALSE)/1,0)</f>
        <v>0</v>
      </c>
      <c r="S351">
        <f>IFERROR(VLOOKUP($B351,Kraftvärmeprod!$B$1:$AH$479,MATCH(S$2,Kraftvärmeprod!$B$1:$AG$1,0),FALSE)/1,0)-IFERROR(VLOOKUP($B351,'Slutlig allokering kvv'!$B$2:$AC$462,MATCH(S$3,'Slutlig allokering kvv'!$B$1:$AJ$1,0),FALSE)/1,0)</f>
        <v>0</v>
      </c>
      <c r="T351">
        <f>IFERROR(VLOOKUP($B351,Kraftvärmeprod!$B$1:$AH$479,MATCH(T$2,Kraftvärmeprod!$B$1:$AG$1,0),FALSE)/1,0)-IFERROR(VLOOKUP($B351,'Slutlig allokering kvv'!$B$2:$AC$462,MATCH(T$3,'Slutlig allokering kvv'!$B$1:$AJ$1,0),FALSE)/1,0)</f>
        <v>0</v>
      </c>
      <c r="U351">
        <f>IFERROR(VLOOKUP($B351,Kraftvärmeprod!$B$1:$AH$479,MATCH(U$2,Kraftvärmeprod!$B$1:$AG$1,0),FALSE)/1,0)-IFERROR(VLOOKUP($B351,'Slutlig allokering kvv'!$B$2:$AC$462,MATCH(U$3,'Slutlig allokering kvv'!$B$1:$AJ$1,0),FALSE)/1,0)</f>
        <v>0</v>
      </c>
      <c r="V351">
        <f>IFERROR(VLOOKUP($B351,Kraftvärmeprod!$B$1:$AH$479,MATCH(V$2,Kraftvärmeprod!$B$1:$AG$1,0),FALSE)/1,0)-IFERROR(VLOOKUP($B351,'Slutlig allokering kvv'!$B$2:$AC$462,MATCH(V$3,'Slutlig allokering kvv'!$B$1:$AJ$1,0),FALSE)/1,0)</f>
        <v>0</v>
      </c>
      <c r="W351">
        <f>IFERROR(VLOOKUP($B351,Kraftvärmeprod!$B$1:$AH$479,MATCH(W$2,Kraftvärmeprod!$B$1:$AG$1,0),FALSE)/1,0)-IFERROR(VLOOKUP($B351,'Slutlig allokering kvv'!$B$2:$AC$462,MATCH(W$3,'Slutlig allokering kvv'!$B$1:$AJ$1,0),FALSE)/1,0)</f>
        <v>0</v>
      </c>
      <c r="X351">
        <f>IFERROR(VLOOKUP($B351,Kraftvärmeprod!$B$1:$AH$479,MATCH(X$2,Kraftvärmeprod!$B$1:$AG$1,0),FALSE)/1,0)-IFERROR(VLOOKUP($B351,'Slutlig allokering kvv'!$B$2:$AC$462,MATCH(X$3,'Slutlig allokering kvv'!$B$1:$AJ$1,0),FALSE)/1,0)</f>
        <v>0</v>
      </c>
      <c r="Y351">
        <f>IFERROR(VLOOKUP($B351,Kraftvärmeprod!$B$1:$AH$479,MATCH(Y$2,Kraftvärmeprod!$B$1:$AG$1,0),FALSE)/1,0)-IFERROR(VLOOKUP($B351,'Slutlig allokering kvv'!$B$2:$AC$462,MATCH(Y$3,'Slutlig allokering kvv'!$B$1:$AJ$1,0),FALSE)/1,0)</f>
        <v>0</v>
      </c>
      <c r="Z351">
        <f>IFERROR(VLOOKUP($B351,Kraftvärmeprod!$B$1:$AH$479,MATCH(Z$2,Kraftvärmeprod!$B$1:$AG$1,0),FALSE)/1,0)-IFERROR(VLOOKUP($B351,'Slutlig allokering kvv'!$B$2:$AC$462,MATCH(Z$3,'Slutlig allokering kvv'!$B$1:$AJ$1,0),FALSE)/1,0)</f>
        <v>0</v>
      </c>
      <c r="AA351">
        <f>IFERROR(VLOOKUP($B351,Kraftvärmeprod!$B$1:$AH$479,MATCH(AA$2,Kraftvärmeprod!$B$1:$AG$1,0),FALSE)/1,0)-IFERROR(VLOOKUP($B351,'Slutlig allokering kvv'!$B$2:$AC$462,MATCH(AA$3,'Slutlig allokering kvv'!$B$1:$AJ$1,0),FALSE)/1,0)</f>
        <v>0</v>
      </c>
      <c r="AB351">
        <f>IFERROR(VLOOKUP($B351,Kraftvärmeprod!$B$1:$AH$479,MATCH(AB$2,Kraftvärmeprod!$B$1:$AG$1,0),FALSE)/1,0)-IFERROR(VLOOKUP($B351,'Slutlig allokering kvv'!$B$2:$AC$462,MATCH(AB$3,'Slutlig allokering kvv'!$B$1:$AJ$1,0),FALSE)/1,0)</f>
        <v>0</v>
      </c>
      <c r="AE351">
        <f t="shared" si="10"/>
        <v>0</v>
      </c>
      <c r="AG351">
        <f>IFERROR(VLOOKUP(B351,'Slutlig allokering kvv'!$B$2:$AJ$462,MATCH("Summa justerad allokerad tillförd energi (utan hjälpel och rökgaskondensering):",'Slutlig allokering kvv'!$B$1:$AK$1,0),FALSE)/1,"")</f>
        <v>0</v>
      </c>
      <c r="AI351" s="23" t="str">
        <f>IFERROR(1-VLOOKUP(B351,'Slutlig allokering kvv'!$B$2:$AJ$462,MATCH("Andel av bränsle i kvv som allokerats till värme, exklusive rökgaskondensering och hjälpel",'Slutlig allokering kvv'!$B$1:$AK$1,0),FALSE),"")</f>
        <v/>
      </c>
      <c r="AK351" s="23" t="str">
        <f t="shared" si="11"/>
        <v/>
      </c>
    </row>
    <row r="352" spans="1:37" x14ac:dyDescent="0.25">
      <c r="A352" s="2" t="s">
        <v>487</v>
      </c>
      <c r="B352" s="2" t="s">
        <v>488</v>
      </c>
      <c r="C352" s="2" t="str">
        <f>IFERROR(VLOOKUP($B352,Kraftvärmeprod!$B$1:$AH$479,MATCH(C$3,Kraftvärmeprod!$B$1:$AG$1,0),FALSE)/1,"")</f>
        <v/>
      </c>
      <c r="D352" s="2" t="str">
        <f>IFERROR(VLOOKUP($B352,Kraftvärmeprod!$B$1:$AH$479,MATCH(D$3,Kraftvärmeprod!$B$1:$AG$1,0),FALSE)/1,"")</f>
        <v/>
      </c>
      <c r="E352">
        <f>IFERROR(VLOOKUP($B352,Kraftvärmeprod!$B$1:$AH$479,MATCH(E$2,Kraftvärmeprod!$B$1:$AG$1,0),FALSE)/1,0)-IFERROR(VLOOKUP($B352,'Slutlig allokering kvv'!$B$2:$AC$462,MATCH(E$3,'Slutlig allokering kvv'!$B$1:$AJ$1,0),FALSE)/1,0)</f>
        <v>0</v>
      </c>
      <c r="F352">
        <f>IFERROR(VLOOKUP($B352,Kraftvärmeprod!$B$1:$AH$479,MATCH(F$2,Kraftvärmeprod!$B$1:$AG$1,0),FALSE)/1,0)-IFERROR(VLOOKUP($B352,'Slutlig allokering kvv'!$B$2:$AC$462,MATCH(F$3,'Slutlig allokering kvv'!$B$1:$AJ$1,0),FALSE)/1,0)</f>
        <v>0</v>
      </c>
      <c r="G352">
        <f>IFERROR(VLOOKUP($B352,Kraftvärmeprod!$B$1:$AH$479,MATCH(G$2,Kraftvärmeprod!$B$1:$AG$1,0),FALSE)/1,0)-IFERROR(VLOOKUP($B352,'Slutlig allokering kvv'!$B$2:$AC$462,MATCH(G$3,'Slutlig allokering kvv'!$B$1:$AJ$1,0),FALSE)/1,0)</f>
        <v>0</v>
      </c>
      <c r="H352">
        <f>IFERROR(VLOOKUP($B352,Kraftvärmeprod!$B$1:$AH$479,MATCH(H$2,Kraftvärmeprod!$B$1:$AG$1,0),FALSE)/1,0)-IFERROR(VLOOKUP($B352,'Slutlig allokering kvv'!$B$2:$AC$462,MATCH(H$3,'Slutlig allokering kvv'!$B$1:$AJ$1,0),FALSE)/1,0)</f>
        <v>0</v>
      </c>
      <c r="I352">
        <f>IFERROR(VLOOKUP($B352,Kraftvärmeprod!$B$1:$AH$479,MATCH(I$2,Kraftvärmeprod!$B$1:$AG$1,0),FALSE)/1,0)-IFERROR(VLOOKUP($B352,'Slutlig allokering kvv'!$B$2:$AC$462,MATCH(I$3,'Slutlig allokering kvv'!$B$1:$AJ$1,0),FALSE)/1,0)</f>
        <v>0</v>
      </c>
      <c r="J352">
        <f>IFERROR(VLOOKUP($B352,Kraftvärmeprod!$B$1:$AH$479,MATCH(J$2,Kraftvärmeprod!$B$1:$AG$1,0),FALSE)/1,0)-IFERROR(VLOOKUP($B352,'Slutlig allokering kvv'!$B$2:$AC$462,MATCH(J$3,'Slutlig allokering kvv'!$B$1:$AJ$1,0),FALSE)/1,0)</f>
        <v>0</v>
      </c>
      <c r="K352">
        <f>IFERROR(VLOOKUP($B352,Kraftvärmeprod!$B$1:$AH$479,MATCH(K$2,Kraftvärmeprod!$B$1:$AG$1,0),FALSE)/1,0)-IFERROR(VLOOKUP($B352,'Slutlig allokering kvv'!$B$2:$AC$462,MATCH(K$3,'Slutlig allokering kvv'!$B$1:$AJ$1,0),FALSE)/1,0)</f>
        <v>0</v>
      </c>
      <c r="L352">
        <f>IFERROR(VLOOKUP($B352,Kraftvärmeprod!$B$1:$AH$479,MATCH(L$2,Kraftvärmeprod!$B$1:$AG$1,0),FALSE)/1,0)-IFERROR(VLOOKUP($B352,'Slutlig allokering kvv'!$B$2:$AC$462,MATCH(L$3,'Slutlig allokering kvv'!$B$1:$AJ$1,0),FALSE)/1,0)</f>
        <v>0</v>
      </c>
      <c r="M352" s="40">
        <f>IFERROR(VLOOKUP($B352,Miljö!$B$1:$S$477,MATCH(M$2,Miljö!$B$1:$X$1,0),FALSE)/1,0)-IFERROR(VLOOKUP($B352,'Slutlig allokering kvv'!$B$2:$AC$462,MATCH(M$3,'Slutlig allokering kvv'!$B$1:$AJ$1,0),FALSE)/1,0)</f>
        <v>0</v>
      </c>
      <c r="N352">
        <f>IFERROR(VLOOKUP($B352,Kraftvärmeprod!$B$1:$AH$479,MATCH(N$2,Kraftvärmeprod!$B$1:$AG$1,0),FALSE)/1,0)-IFERROR(VLOOKUP($B352,'Slutlig allokering kvv'!$B$2:$AC$462,MATCH(N$3,'Slutlig allokering kvv'!$B$1:$AJ$1,0),FALSE)/1,0)</f>
        <v>0</v>
      </c>
      <c r="O352">
        <f>IFERROR(VLOOKUP($B352,Kraftvärmeprod!$B$1:$AH$479,MATCH(O$2,Kraftvärmeprod!$B$1:$AG$1,0),FALSE)/1,0)-IFERROR(VLOOKUP($B352,'Slutlig allokering kvv'!$B$2:$AC$462,MATCH(O$3,'Slutlig allokering kvv'!$B$1:$AJ$1,0),FALSE)/1,0)</f>
        <v>0</v>
      </c>
      <c r="P352">
        <f>IFERROR(VLOOKUP($B352,Kraftvärmeprod!$B$1:$AH$479,MATCH(P$2,Kraftvärmeprod!$B$1:$AG$1,0),FALSE)/1,0)-IFERROR(VLOOKUP($B352,'Slutlig allokering kvv'!$B$2:$AC$462,MATCH(P$3,'Slutlig allokering kvv'!$B$1:$AJ$1,0),FALSE)/1,0)</f>
        <v>0</v>
      </c>
      <c r="Q352">
        <f>IFERROR(VLOOKUP($B352,Kraftvärmeprod!$B$1:$AH$479,MATCH(Q$2,Kraftvärmeprod!$B$1:$AG$1,0),FALSE)/1,0)-IFERROR(VLOOKUP($B352,'Slutlig allokering kvv'!$B$2:$AC$462,MATCH(Q$3,'Slutlig allokering kvv'!$B$1:$AJ$1,0),FALSE)/1,0)</f>
        <v>0</v>
      </c>
      <c r="R352">
        <f>IFERROR(VLOOKUP($B352,Kraftvärmeprod!$B$1:$AH$479,MATCH(R$2,Kraftvärmeprod!$B$1:$AG$1,0),FALSE)/1,0)-IFERROR(VLOOKUP($B352,'Slutlig allokering kvv'!$B$2:$AC$462,MATCH(R$3,'Slutlig allokering kvv'!$B$1:$AJ$1,0),FALSE)/1,0)</f>
        <v>0</v>
      </c>
      <c r="S352">
        <f>IFERROR(VLOOKUP($B352,Kraftvärmeprod!$B$1:$AH$479,MATCH(S$2,Kraftvärmeprod!$B$1:$AG$1,0),FALSE)/1,0)-IFERROR(VLOOKUP($B352,'Slutlig allokering kvv'!$B$2:$AC$462,MATCH(S$3,'Slutlig allokering kvv'!$B$1:$AJ$1,0),FALSE)/1,0)</f>
        <v>0</v>
      </c>
      <c r="T352">
        <f>IFERROR(VLOOKUP($B352,Kraftvärmeprod!$B$1:$AH$479,MATCH(T$2,Kraftvärmeprod!$B$1:$AG$1,0),FALSE)/1,0)-IFERROR(VLOOKUP($B352,'Slutlig allokering kvv'!$B$2:$AC$462,MATCH(T$3,'Slutlig allokering kvv'!$B$1:$AJ$1,0),FALSE)/1,0)</f>
        <v>0</v>
      </c>
      <c r="U352">
        <f>IFERROR(VLOOKUP($B352,Kraftvärmeprod!$B$1:$AH$479,MATCH(U$2,Kraftvärmeprod!$B$1:$AG$1,0),FALSE)/1,0)-IFERROR(VLOOKUP($B352,'Slutlig allokering kvv'!$B$2:$AC$462,MATCH(U$3,'Slutlig allokering kvv'!$B$1:$AJ$1,0),FALSE)/1,0)</f>
        <v>0</v>
      </c>
      <c r="V352">
        <f>IFERROR(VLOOKUP($B352,Kraftvärmeprod!$B$1:$AH$479,MATCH(V$2,Kraftvärmeprod!$B$1:$AG$1,0),FALSE)/1,0)-IFERROR(VLOOKUP($B352,'Slutlig allokering kvv'!$B$2:$AC$462,MATCH(V$3,'Slutlig allokering kvv'!$B$1:$AJ$1,0),FALSE)/1,0)</f>
        <v>0</v>
      </c>
      <c r="W352">
        <f>IFERROR(VLOOKUP($B352,Kraftvärmeprod!$B$1:$AH$479,MATCH(W$2,Kraftvärmeprod!$B$1:$AG$1,0),FALSE)/1,0)-IFERROR(VLOOKUP($B352,'Slutlig allokering kvv'!$B$2:$AC$462,MATCH(W$3,'Slutlig allokering kvv'!$B$1:$AJ$1,0),FALSE)/1,0)</f>
        <v>0</v>
      </c>
      <c r="X352">
        <f>IFERROR(VLOOKUP($B352,Kraftvärmeprod!$B$1:$AH$479,MATCH(X$2,Kraftvärmeprod!$B$1:$AG$1,0),FALSE)/1,0)-IFERROR(VLOOKUP($B352,'Slutlig allokering kvv'!$B$2:$AC$462,MATCH(X$3,'Slutlig allokering kvv'!$B$1:$AJ$1,0),FALSE)/1,0)</f>
        <v>0</v>
      </c>
      <c r="Y352">
        <f>IFERROR(VLOOKUP($B352,Kraftvärmeprod!$B$1:$AH$479,MATCH(Y$2,Kraftvärmeprod!$B$1:$AG$1,0),FALSE)/1,0)-IFERROR(VLOOKUP($B352,'Slutlig allokering kvv'!$B$2:$AC$462,MATCH(Y$3,'Slutlig allokering kvv'!$B$1:$AJ$1,0),FALSE)/1,0)</f>
        <v>0</v>
      </c>
      <c r="Z352">
        <f>IFERROR(VLOOKUP($B352,Kraftvärmeprod!$B$1:$AH$479,MATCH(Z$2,Kraftvärmeprod!$B$1:$AG$1,0),FALSE)/1,0)-IFERROR(VLOOKUP($B352,'Slutlig allokering kvv'!$B$2:$AC$462,MATCH(Z$3,'Slutlig allokering kvv'!$B$1:$AJ$1,0),FALSE)/1,0)</f>
        <v>0</v>
      </c>
      <c r="AA352">
        <f>IFERROR(VLOOKUP($B352,Kraftvärmeprod!$B$1:$AH$479,MATCH(AA$2,Kraftvärmeprod!$B$1:$AG$1,0),FALSE)/1,0)-IFERROR(VLOOKUP($B352,'Slutlig allokering kvv'!$B$2:$AC$462,MATCH(AA$3,'Slutlig allokering kvv'!$B$1:$AJ$1,0),FALSE)/1,0)</f>
        <v>0</v>
      </c>
      <c r="AB352">
        <f>IFERROR(VLOOKUP($B352,Kraftvärmeprod!$B$1:$AH$479,MATCH(AB$2,Kraftvärmeprod!$B$1:$AG$1,0),FALSE)/1,0)-IFERROR(VLOOKUP($B352,'Slutlig allokering kvv'!$B$2:$AC$462,MATCH(AB$3,'Slutlig allokering kvv'!$B$1:$AJ$1,0),FALSE)/1,0)</f>
        <v>0</v>
      </c>
      <c r="AE352">
        <f t="shared" si="10"/>
        <v>0</v>
      </c>
      <c r="AG352">
        <f>IFERROR(VLOOKUP(B352,'Slutlig allokering kvv'!$B$2:$AJ$462,MATCH("Summa justerad allokerad tillförd energi (utan hjälpel och rökgaskondensering):",'Slutlig allokering kvv'!$B$1:$AK$1,0),FALSE)/1,"")</f>
        <v>0</v>
      </c>
      <c r="AI352" s="23" t="str">
        <f>IFERROR(1-VLOOKUP(B352,'Slutlig allokering kvv'!$B$2:$AJ$462,MATCH("Andel av bränsle i kvv som allokerats till värme, exklusive rökgaskondensering och hjälpel",'Slutlig allokering kvv'!$B$1:$AK$1,0),FALSE),"")</f>
        <v/>
      </c>
      <c r="AK352" s="23" t="str">
        <f t="shared" si="11"/>
        <v/>
      </c>
    </row>
    <row r="353" spans="1:37" x14ac:dyDescent="0.25">
      <c r="A353" s="2" t="s">
        <v>487</v>
      </c>
      <c r="B353" s="2" t="s">
        <v>489</v>
      </c>
      <c r="C353" s="2" t="str">
        <f>IFERROR(VLOOKUP($B353,Kraftvärmeprod!$B$1:$AH$479,MATCH(C$3,Kraftvärmeprod!$B$1:$AG$1,0),FALSE)/1,"")</f>
        <v/>
      </c>
      <c r="D353" s="2" t="str">
        <f>IFERROR(VLOOKUP($B353,Kraftvärmeprod!$B$1:$AH$479,MATCH(D$3,Kraftvärmeprod!$B$1:$AG$1,0),FALSE)/1,"")</f>
        <v/>
      </c>
      <c r="E353">
        <f>IFERROR(VLOOKUP($B353,Kraftvärmeprod!$B$1:$AH$479,MATCH(E$2,Kraftvärmeprod!$B$1:$AG$1,0),FALSE)/1,0)-IFERROR(VLOOKUP($B353,'Slutlig allokering kvv'!$B$2:$AC$462,MATCH(E$3,'Slutlig allokering kvv'!$B$1:$AJ$1,0),FALSE)/1,0)</f>
        <v>0</v>
      </c>
      <c r="F353">
        <f>IFERROR(VLOOKUP($B353,Kraftvärmeprod!$B$1:$AH$479,MATCH(F$2,Kraftvärmeprod!$B$1:$AG$1,0),FALSE)/1,0)-IFERROR(VLOOKUP($B353,'Slutlig allokering kvv'!$B$2:$AC$462,MATCH(F$3,'Slutlig allokering kvv'!$B$1:$AJ$1,0),FALSE)/1,0)</f>
        <v>0</v>
      </c>
      <c r="G353">
        <f>IFERROR(VLOOKUP($B353,Kraftvärmeprod!$B$1:$AH$479,MATCH(G$2,Kraftvärmeprod!$B$1:$AG$1,0),FALSE)/1,0)-IFERROR(VLOOKUP($B353,'Slutlig allokering kvv'!$B$2:$AC$462,MATCH(G$3,'Slutlig allokering kvv'!$B$1:$AJ$1,0),FALSE)/1,0)</f>
        <v>0</v>
      </c>
      <c r="H353">
        <f>IFERROR(VLOOKUP($B353,Kraftvärmeprod!$B$1:$AH$479,MATCH(H$2,Kraftvärmeprod!$B$1:$AG$1,0),FALSE)/1,0)-IFERROR(VLOOKUP($B353,'Slutlig allokering kvv'!$B$2:$AC$462,MATCH(H$3,'Slutlig allokering kvv'!$B$1:$AJ$1,0),FALSE)/1,0)</f>
        <v>0</v>
      </c>
      <c r="I353">
        <f>IFERROR(VLOOKUP($B353,Kraftvärmeprod!$B$1:$AH$479,MATCH(I$2,Kraftvärmeprod!$B$1:$AG$1,0),FALSE)/1,0)-IFERROR(VLOOKUP($B353,'Slutlig allokering kvv'!$B$2:$AC$462,MATCH(I$3,'Slutlig allokering kvv'!$B$1:$AJ$1,0),FALSE)/1,0)</f>
        <v>0</v>
      </c>
      <c r="J353">
        <f>IFERROR(VLOOKUP($B353,Kraftvärmeprod!$B$1:$AH$479,MATCH(J$2,Kraftvärmeprod!$B$1:$AG$1,0),FALSE)/1,0)-IFERROR(VLOOKUP($B353,'Slutlig allokering kvv'!$B$2:$AC$462,MATCH(J$3,'Slutlig allokering kvv'!$B$1:$AJ$1,0),FALSE)/1,0)</f>
        <v>0</v>
      </c>
      <c r="K353">
        <f>IFERROR(VLOOKUP($B353,Kraftvärmeprod!$B$1:$AH$479,MATCH(K$2,Kraftvärmeprod!$B$1:$AG$1,0),FALSE)/1,0)-IFERROR(VLOOKUP($B353,'Slutlig allokering kvv'!$B$2:$AC$462,MATCH(K$3,'Slutlig allokering kvv'!$B$1:$AJ$1,0),FALSE)/1,0)</f>
        <v>0</v>
      </c>
      <c r="L353">
        <f>IFERROR(VLOOKUP($B353,Kraftvärmeprod!$B$1:$AH$479,MATCH(L$2,Kraftvärmeprod!$B$1:$AG$1,0),FALSE)/1,0)-IFERROR(VLOOKUP($B353,'Slutlig allokering kvv'!$B$2:$AC$462,MATCH(L$3,'Slutlig allokering kvv'!$B$1:$AJ$1,0),FALSE)/1,0)</f>
        <v>0</v>
      </c>
      <c r="M353" s="40">
        <f>IFERROR(VLOOKUP($B353,Miljö!$B$1:$S$477,MATCH(M$2,Miljö!$B$1:$X$1,0),FALSE)/1,0)-IFERROR(VLOOKUP($B353,'Slutlig allokering kvv'!$B$2:$AC$462,MATCH(M$3,'Slutlig allokering kvv'!$B$1:$AJ$1,0),FALSE)/1,0)</f>
        <v>0</v>
      </c>
      <c r="N353">
        <f>IFERROR(VLOOKUP($B353,Kraftvärmeprod!$B$1:$AH$479,MATCH(N$2,Kraftvärmeprod!$B$1:$AG$1,0),FALSE)/1,0)-IFERROR(VLOOKUP($B353,'Slutlig allokering kvv'!$B$2:$AC$462,MATCH(N$3,'Slutlig allokering kvv'!$B$1:$AJ$1,0),FALSE)/1,0)</f>
        <v>0</v>
      </c>
      <c r="O353">
        <f>IFERROR(VLOOKUP($B353,Kraftvärmeprod!$B$1:$AH$479,MATCH(O$2,Kraftvärmeprod!$B$1:$AG$1,0),FALSE)/1,0)-IFERROR(VLOOKUP($B353,'Slutlig allokering kvv'!$B$2:$AC$462,MATCH(O$3,'Slutlig allokering kvv'!$B$1:$AJ$1,0),FALSE)/1,0)</f>
        <v>0</v>
      </c>
      <c r="P353">
        <f>IFERROR(VLOOKUP($B353,Kraftvärmeprod!$B$1:$AH$479,MATCH(P$2,Kraftvärmeprod!$B$1:$AG$1,0),FALSE)/1,0)-IFERROR(VLOOKUP($B353,'Slutlig allokering kvv'!$B$2:$AC$462,MATCH(P$3,'Slutlig allokering kvv'!$B$1:$AJ$1,0),FALSE)/1,0)</f>
        <v>0</v>
      </c>
      <c r="Q353">
        <f>IFERROR(VLOOKUP($B353,Kraftvärmeprod!$B$1:$AH$479,MATCH(Q$2,Kraftvärmeprod!$B$1:$AG$1,0),FALSE)/1,0)-IFERROR(VLOOKUP($B353,'Slutlig allokering kvv'!$B$2:$AC$462,MATCH(Q$3,'Slutlig allokering kvv'!$B$1:$AJ$1,0),FALSE)/1,0)</f>
        <v>0</v>
      </c>
      <c r="R353">
        <f>IFERROR(VLOOKUP($B353,Kraftvärmeprod!$B$1:$AH$479,MATCH(R$2,Kraftvärmeprod!$B$1:$AG$1,0),FALSE)/1,0)-IFERROR(VLOOKUP($B353,'Slutlig allokering kvv'!$B$2:$AC$462,MATCH(R$3,'Slutlig allokering kvv'!$B$1:$AJ$1,0),FALSE)/1,0)</f>
        <v>0</v>
      </c>
      <c r="S353">
        <f>IFERROR(VLOOKUP($B353,Kraftvärmeprod!$B$1:$AH$479,MATCH(S$2,Kraftvärmeprod!$B$1:$AG$1,0),FALSE)/1,0)-IFERROR(VLOOKUP($B353,'Slutlig allokering kvv'!$B$2:$AC$462,MATCH(S$3,'Slutlig allokering kvv'!$B$1:$AJ$1,0),FALSE)/1,0)</f>
        <v>0</v>
      </c>
      <c r="T353">
        <f>IFERROR(VLOOKUP($B353,Kraftvärmeprod!$B$1:$AH$479,MATCH(T$2,Kraftvärmeprod!$B$1:$AG$1,0),FALSE)/1,0)-IFERROR(VLOOKUP($B353,'Slutlig allokering kvv'!$B$2:$AC$462,MATCH(T$3,'Slutlig allokering kvv'!$B$1:$AJ$1,0),FALSE)/1,0)</f>
        <v>0</v>
      </c>
      <c r="U353">
        <f>IFERROR(VLOOKUP($B353,Kraftvärmeprod!$B$1:$AH$479,MATCH(U$2,Kraftvärmeprod!$B$1:$AG$1,0),FALSE)/1,0)-IFERROR(VLOOKUP($B353,'Slutlig allokering kvv'!$B$2:$AC$462,MATCH(U$3,'Slutlig allokering kvv'!$B$1:$AJ$1,0),FALSE)/1,0)</f>
        <v>0</v>
      </c>
      <c r="V353">
        <f>IFERROR(VLOOKUP($B353,Kraftvärmeprod!$B$1:$AH$479,MATCH(V$2,Kraftvärmeprod!$B$1:$AG$1,0),FALSE)/1,0)-IFERROR(VLOOKUP($B353,'Slutlig allokering kvv'!$B$2:$AC$462,MATCH(V$3,'Slutlig allokering kvv'!$B$1:$AJ$1,0),FALSE)/1,0)</f>
        <v>0</v>
      </c>
      <c r="W353">
        <f>IFERROR(VLOOKUP($B353,Kraftvärmeprod!$B$1:$AH$479,MATCH(W$2,Kraftvärmeprod!$B$1:$AG$1,0),FALSE)/1,0)-IFERROR(VLOOKUP($B353,'Slutlig allokering kvv'!$B$2:$AC$462,MATCH(W$3,'Slutlig allokering kvv'!$B$1:$AJ$1,0),FALSE)/1,0)</f>
        <v>0</v>
      </c>
      <c r="X353">
        <f>IFERROR(VLOOKUP($B353,Kraftvärmeprod!$B$1:$AH$479,MATCH(X$2,Kraftvärmeprod!$B$1:$AG$1,0),FALSE)/1,0)-IFERROR(VLOOKUP($B353,'Slutlig allokering kvv'!$B$2:$AC$462,MATCH(X$3,'Slutlig allokering kvv'!$B$1:$AJ$1,0),FALSE)/1,0)</f>
        <v>0</v>
      </c>
      <c r="Y353">
        <f>IFERROR(VLOOKUP($B353,Kraftvärmeprod!$B$1:$AH$479,MATCH(Y$2,Kraftvärmeprod!$B$1:$AG$1,0),FALSE)/1,0)-IFERROR(VLOOKUP($B353,'Slutlig allokering kvv'!$B$2:$AC$462,MATCH(Y$3,'Slutlig allokering kvv'!$B$1:$AJ$1,0),FALSE)/1,0)</f>
        <v>0</v>
      </c>
      <c r="Z353">
        <f>IFERROR(VLOOKUP($B353,Kraftvärmeprod!$B$1:$AH$479,MATCH(Z$2,Kraftvärmeprod!$B$1:$AG$1,0),FALSE)/1,0)-IFERROR(VLOOKUP($B353,'Slutlig allokering kvv'!$B$2:$AC$462,MATCH(Z$3,'Slutlig allokering kvv'!$B$1:$AJ$1,0),FALSE)/1,0)</f>
        <v>0</v>
      </c>
      <c r="AA353">
        <f>IFERROR(VLOOKUP($B353,Kraftvärmeprod!$B$1:$AH$479,MATCH(AA$2,Kraftvärmeprod!$B$1:$AG$1,0),FALSE)/1,0)-IFERROR(VLOOKUP($B353,'Slutlig allokering kvv'!$B$2:$AC$462,MATCH(AA$3,'Slutlig allokering kvv'!$B$1:$AJ$1,0),FALSE)/1,0)</f>
        <v>0</v>
      </c>
      <c r="AB353">
        <f>IFERROR(VLOOKUP($B353,Kraftvärmeprod!$B$1:$AH$479,MATCH(AB$2,Kraftvärmeprod!$B$1:$AG$1,0),FALSE)/1,0)-IFERROR(VLOOKUP($B353,'Slutlig allokering kvv'!$B$2:$AC$462,MATCH(AB$3,'Slutlig allokering kvv'!$B$1:$AJ$1,0),FALSE)/1,0)</f>
        <v>0</v>
      </c>
      <c r="AE353">
        <f t="shared" si="10"/>
        <v>0</v>
      </c>
      <c r="AG353">
        <f>IFERROR(VLOOKUP(B353,'Slutlig allokering kvv'!$B$2:$AJ$462,MATCH("Summa justerad allokerad tillförd energi (utan hjälpel och rökgaskondensering):",'Slutlig allokering kvv'!$B$1:$AK$1,0),FALSE)/1,"")</f>
        <v>0</v>
      </c>
      <c r="AI353" s="23" t="str">
        <f>IFERROR(1-VLOOKUP(B353,'Slutlig allokering kvv'!$B$2:$AJ$462,MATCH("Andel av bränsle i kvv som allokerats till värme, exklusive rökgaskondensering och hjälpel",'Slutlig allokering kvv'!$B$1:$AK$1,0),FALSE),"")</f>
        <v/>
      </c>
      <c r="AK353" s="23" t="str">
        <f t="shared" si="11"/>
        <v/>
      </c>
    </row>
    <row r="354" spans="1:37" x14ac:dyDescent="0.25">
      <c r="A354" s="2" t="s">
        <v>487</v>
      </c>
      <c r="B354" s="2" t="s">
        <v>490</v>
      </c>
      <c r="C354" s="2">
        <f>IFERROR(VLOOKUP($B354,Kraftvärmeprod!$B$1:$AH$479,MATCH(C$3,Kraftvärmeprod!$B$1:$AG$1,0),FALSE)/1,"")</f>
        <v>94.4</v>
      </c>
      <c r="D354" s="2">
        <f>IFERROR(VLOOKUP($B354,Kraftvärmeprod!$B$1:$AH$479,MATCH(D$3,Kraftvärmeprod!$B$1:$AG$1,0),FALSE)/1,"")</f>
        <v>14.5</v>
      </c>
      <c r="E354">
        <f>IFERROR(VLOOKUP($B354,Kraftvärmeprod!$B$1:$AH$479,MATCH(E$2,Kraftvärmeprod!$B$1:$AG$1,0),FALSE)/1,0)-IFERROR(VLOOKUP($B354,'Slutlig allokering kvv'!$B$2:$AC$462,MATCH(E$3,'Slutlig allokering kvv'!$B$1:$AJ$1,0),FALSE)/1,0)</f>
        <v>0.29659100000000005</v>
      </c>
      <c r="F354">
        <f>IFERROR(VLOOKUP($B354,Kraftvärmeprod!$B$1:$AH$479,MATCH(F$2,Kraftvärmeprod!$B$1:$AG$1,0),FALSE)/1,0)-IFERROR(VLOOKUP($B354,'Slutlig allokering kvv'!$B$2:$AC$462,MATCH(F$3,'Slutlig allokering kvv'!$B$1:$AJ$1,0),FALSE)/1,0)</f>
        <v>0</v>
      </c>
      <c r="G354">
        <f>IFERROR(VLOOKUP($B354,Kraftvärmeprod!$B$1:$AH$479,MATCH(G$2,Kraftvärmeprod!$B$1:$AG$1,0),FALSE)/1,0)-IFERROR(VLOOKUP($B354,'Slutlig allokering kvv'!$B$2:$AC$462,MATCH(G$3,'Slutlig allokering kvv'!$B$1:$AJ$1,0),FALSE)/1,0)</f>
        <v>0.45738000000000012</v>
      </c>
      <c r="H354">
        <f>IFERROR(VLOOKUP($B354,Kraftvärmeprod!$B$1:$AH$479,MATCH(H$2,Kraftvärmeprod!$B$1:$AG$1,0),FALSE)/1,0)-IFERROR(VLOOKUP($B354,'Slutlig allokering kvv'!$B$2:$AC$462,MATCH(H$3,'Slutlig allokering kvv'!$B$1:$AJ$1,0),FALSE)/1,0)</f>
        <v>0</v>
      </c>
      <c r="I354">
        <f>IFERROR(VLOOKUP($B354,Kraftvärmeprod!$B$1:$AH$479,MATCH(I$2,Kraftvärmeprod!$B$1:$AG$1,0),FALSE)/1,0)-IFERROR(VLOOKUP($B354,'Slutlig allokering kvv'!$B$2:$AC$462,MATCH(I$3,'Slutlig allokering kvv'!$B$1:$AJ$1,0),FALSE)/1,0)</f>
        <v>0.16593199999999997</v>
      </c>
      <c r="J354">
        <f>IFERROR(VLOOKUP($B354,Kraftvärmeprod!$B$1:$AH$479,MATCH(J$2,Kraftvärmeprod!$B$1:$AG$1,0),FALSE)/1,0)-IFERROR(VLOOKUP($B354,'Slutlig allokering kvv'!$B$2:$AC$462,MATCH(J$3,'Slutlig allokering kvv'!$B$1:$AJ$1,0),FALSE)/1,0)</f>
        <v>0</v>
      </c>
      <c r="K354">
        <f>IFERROR(VLOOKUP($B354,Kraftvärmeprod!$B$1:$AH$479,MATCH(K$2,Kraftvärmeprod!$B$1:$AG$1,0),FALSE)/1,0)-IFERROR(VLOOKUP($B354,'Slutlig allokering kvv'!$B$2:$AC$462,MATCH(K$3,'Slutlig allokering kvv'!$B$1:$AJ$1,0),FALSE)/1,0)</f>
        <v>0</v>
      </c>
      <c r="L354">
        <f>IFERROR(VLOOKUP($B354,Kraftvärmeprod!$B$1:$AH$479,MATCH(L$2,Kraftvärmeprod!$B$1:$AG$1,0),FALSE)/1,0)-IFERROR(VLOOKUP($B354,'Slutlig allokering kvv'!$B$2:$AC$462,MATCH(L$3,'Slutlig allokering kvv'!$B$1:$AJ$1,0),FALSE)/1,0)</f>
        <v>0.51456000000000013</v>
      </c>
      <c r="M354" s="40">
        <f>IFERROR(VLOOKUP($B354,Miljö!$B$1:$S$477,MATCH(M$2,Miljö!$B$1:$X$1,0),FALSE)/1,0)-IFERROR(VLOOKUP($B354,'Slutlig allokering kvv'!$B$2:$AC$462,MATCH(M$3,'Slutlig allokering kvv'!$B$1:$AJ$1,0),FALSE)/1,0)</f>
        <v>1.1436500000000001</v>
      </c>
      <c r="N354">
        <f>IFERROR(VLOOKUP($B354,Kraftvärmeprod!$B$1:$AH$479,MATCH(N$2,Kraftvärmeprod!$B$1:$AG$1,0),FALSE)/1,0)-IFERROR(VLOOKUP($B354,'Slutlig allokering kvv'!$B$2:$AC$462,MATCH(N$3,'Slutlig allokering kvv'!$B$1:$AJ$1,0),FALSE)/1,0)</f>
        <v>0</v>
      </c>
      <c r="O354">
        <f>IFERROR(VLOOKUP($B354,Kraftvärmeprod!$B$1:$AH$479,MATCH(O$2,Kraftvärmeprod!$B$1:$AG$1,0),FALSE)/1,0)-IFERROR(VLOOKUP($B354,'Slutlig allokering kvv'!$B$2:$AC$462,MATCH(O$3,'Slutlig allokering kvv'!$B$1:$AJ$1,0),FALSE)/1,0)</f>
        <v>29.444100000000006</v>
      </c>
      <c r="P354">
        <f>IFERROR(VLOOKUP($B354,Kraftvärmeprod!$B$1:$AH$479,MATCH(P$2,Kraftvärmeprod!$B$1:$AG$1,0),FALSE)/1,0)-IFERROR(VLOOKUP($B354,'Slutlig allokering kvv'!$B$2:$AC$462,MATCH(P$3,'Slutlig allokering kvv'!$B$1:$AJ$1,0),FALSE)/1,0)</f>
        <v>0</v>
      </c>
      <c r="Q354">
        <f>IFERROR(VLOOKUP($B354,Kraftvärmeprod!$B$1:$AH$479,MATCH(Q$2,Kraftvärmeprod!$B$1:$AG$1,0),FALSE)/1,0)-IFERROR(VLOOKUP($B354,'Slutlig allokering kvv'!$B$2:$AC$462,MATCH(Q$3,'Slutlig allokering kvv'!$B$1:$AJ$1,0),FALSE)/1,0)</f>
        <v>0</v>
      </c>
      <c r="R354">
        <f>IFERROR(VLOOKUP($B354,Kraftvärmeprod!$B$1:$AH$479,MATCH(R$2,Kraftvärmeprod!$B$1:$AG$1,0),FALSE)/1,0)-IFERROR(VLOOKUP($B354,'Slutlig allokering kvv'!$B$2:$AC$462,MATCH(R$3,'Slutlig allokering kvv'!$B$1:$AJ$1,0),FALSE)/1,0)</f>
        <v>5.7173000000000002E-2</v>
      </c>
      <c r="S354">
        <f>IFERROR(VLOOKUP($B354,Kraftvärmeprod!$B$1:$AH$479,MATCH(S$2,Kraftvärmeprod!$B$1:$AG$1,0),FALSE)/1,0)-IFERROR(VLOOKUP($B354,'Slutlig allokering kvv'!$B$2:$AC$462,MATCH(S$3,'Slutlig allokering kvv'!$B$1:$AJ$1,0),FALSE)/1,0)</f>
        <v>0</v>
      </c>
      <c r="T354">
        <f>IFERROR(VLOOKUP($B354,Kraftvärmeprod!$B$1:$AH$479,MATCH(T$2,Kraftvärmeprod!$B$1:$AG$1,0),FALSE)/1,0)-IFERROR(VLOOKUP($B354,'Slutlig allokering kvv'!$B$2:$AC$462,MATCH(T$3,'Slutlig allokering kvv'!$B$1:$AJ$1,0),FALSE)/1,0)</f>
        <v>0</v>
      </c>
      <c r="U354">
        <f>IFERROR(VLOOKUP($B354,Kraftvärmeprod!$B$1:$AH$479,MATCH(U$2,Kraftvärmeprod!$B$1:$AG$1,0),FALSE)/1,0)-IFERROR(VLOOKUP($B354,'Slutlig allokering kvv'!$B$2:$AC$462,MATCH(U$3,'Slutlig allokering kvv'!$B$1:$AJ$1,0),FALSE)/1,0)</f>
        <v>0</v>
      </c>
      <c r="V354">
        <f>IFERROR(VLOOKUP($B354,Kraftvärmeprod!$B$1:$AH$479,MATCH(V$2,Kraftvärmeprod!$B$1:$AG$1,0),FALSE)/1,0)-IFERROR(VLOOKUP($B354,'Slutlig allokering kvv'!$B$2:$AC$462,MATCH(V$3,'Slutlig allokering kvv'!$B$1:$AJ$1,0),FALSE)/1,0)</f>
        <v>0</v>
      </c>
      <c r="W354">
        <f>IFERROR(VLOOKUP($B354,Kraftvärmeprod!$B$1:$AH$479,MATCH(W$2,Kraftvärmeprod!$B$1:$AG$1,0),FALSE)/1,0)-IFERROR(VLOOKUP($B354,'Slutlig allokering kvv'!$B$2:$AC$462,MATCH(W$3,'Slutlig allokering kvv'!$B$1:$AJ$1,0),FALSE)/1,0)</f>
        <v>0</v>
      </c>
      <c r="X354">
        <f>IFERROR(VLOOKUP($B354,Kraftvärmeprod!$B$1:$AH$479,MATCH(X$2,Kraftvärmeprod!$B$1:$AG$1,0),FALSE)/1,0)-IFERROR(VLOOKUP($B354,'Slutlig allokering kvv'!$B$2:$AC$462,MATCH(X$3,'Slutlig allokering kvv'!$B$1:$AJ$1,0),FALSE)/1,0)</f>
        <v>0</v>
      </c>
      <c r="Y354">
        <f>IFERROR(VLOOKUP($B354,Kraftvärmeprod!$B$1:$AH$479,MATCH(Y$2,Kraftvärmeprod!$B$1:$AG$1,0),FALSE)/1,0)-IFERROR(VLOOKUP($B354,'Slutlig allokering kvv'!$B$2:$AC$462,MATCH(Y$3,'Slutlig allokering kvv'!$B$1:$AJ$1,0),FALSE)/1,0)</f>
        <v>0</v>
      </c>
      <c r="Z354">
        <f>IFERROR(VLOOKUP($B354,Kraftvärmeprod!$B$1:$AH$479,MATCH(Z$2,Kraftvärmeprod!$B$1:$AG$1,0),FALSE)/1,0)-IFERROR(VLOOKUP($B354,'Slutlig allokering kvv'!$B$2:$AC$462,MATCH(Z$3,'Slutlig allokering kvv'!$B$1:$AJ$1,0),FALSE)/1,0)</f>
        <v>0</v>
      </c>
      <c r="AA354">
        <f>IFERROR(VLOOKUP($B354,Kraftvärmeprod!$B$1:$AH$479,MATCH(AA$2,Kraftvärmeprod!$B$1:$AG$1,0),FALSE)/1,0)-IFERROR(VLOOKUP($B354,'Slutlig allokering kvv'!$B$2:$AC$462,MATCH(AA$3,'Slutlig allokering kvv'!$B$1:$AJ$1,0),FALSE)/1,0)</f>
        <v>0</v>
      </c>
      <c r="AB354">
        <f>IFERROR(VLOOKUP($B354,Kraftvärmeprod!$B$1:$AH$479,MATCH(AB$2,Kraftvärmeprod!$B$1:$AG$1,0),FALSE)/1,0)-IFERROR(VLOOKUP($B354,'Slutlig allokering kvv'!$B$2:$AC$462,MATCH(AB$3,'Slutlig allokering kvv'!$B$1:$AJ$1,0),FALSE)/1,0)</f>
        <v>0</v>
      </c>
      <c r="AE354">
        <f t="shared" si="10"/>
        <v>30.935736000000006</v>
      </c>
      <c r="AG354">
        <f>IFERROR(VLOOKUP(B354,'Slutlig allokering kvv'!$B$2:$AJ$462,MATCH("Summa justerad allokerad tillförd energi (utan hjälpel och rökgaskondensering):",'Slutlig allokering kvv'!$B$1:$AK$1,0),FALSE)/1,"")</f>
        <v>77.264263999999983</v>
      </c>
      <c r="AI354" s="23">
        <f>IFERROR(1-VLOOKUP(B354,'Slutlig allokering kvv'!$B$2:$AJ$462,MATCH("Andel av bränsle i kvv som allokerats till värme, exklusive rökgaskondensering och hjälpel",'Slutlig allokering kvv'!$B$1:$AK$1,0),FALSE),"")</f>
        <v>0.2859125323475048</v>
      </c>
      <c r="AK354" s="23">
        <f t="shared" si="11"/>
        <v>0.28591253234750469</v>
      </c>
    </row>
    <row r="355" spans="1:37" x14ac:dyDescent="0.25">
      <c r="A355" s="2" t="s">
        <v>491</v>
      </c>
      <c r="B355" s="2" t="s">
        <v>492</v>
      </c>
      <c r="C355" s="2" t="str">
        <f>IFERROR(VLOOKUP($B355,Kraftvärmeprod!$B$1:$AH$479,MATCH(C$3,Kraftvärmeprod!$B$1:$AG$1,0),FALSE)/1,"")</f>
        <v/>
      </c>
      <c r="D355" s="2" t="str">
        <f>IFERROR(VLOOKUP($B355,Kraftvärmeprod!$B$1:$AH$479,MATCH(D$3,Kraftvärmeprod!$B$1:$AG$1,0),FALSE)/1,"")</f>
        <v/>
      </c>
      <c r="E355">
        <f>IFERROR(VLOOKUP($B355,Kraftvärmeprod!$B$1:$AH$479,MATCH(E$2,Kraftvärmeprod!$B$1:$AG$1,0),FALSE)/1,0)-IFERROR(VLOOKUP($B355,'Slutlig allokering kvv'!$B$2:$AC$462,MATCH(E$3,'Slutlig allokering kvv'!$B$1:$AJ$1,0),FALSE)/1,0)</f>
        <v>0</v>
      </c>
      <c r="F355">
        <f>IFERROR(VLOOKUP($B355,Kraftvärmeprod!$B$1:$AH$479,MATCH(F$2,Kraftvärmeprod!$B$1:$AG$1,0),FALSE)/1,0)-IFERROR(VLOOKUP($B355,'Slutlig allokering kvv'!$B$2:$AC$462,MATCH(F$3,'Slutlig allokering kvv'!$B$1:$AJ$1,0),FALSE)/1,0)</f>
        <v>0</v>
      </c>
      <c r="G355">
        <f>IFERROR(VLOOKUP($B355,Kraftvärmeprod!$B$1:$AH$479,MATCH(G$2,Kraftvärmeprod!$B$1:$AG$1,0),FALSE)/1,0)-IFERROR(VLOOKUP($B355,'Slutlig allokering kvv'!$B$2:$AC$462,MATCH(G$3,'Slutlig allokering kvv'!$B$1:$AJ$1,0),FALSE)/1,0)</f>
        <v>0</v>
      </c>
      <c r="H355">
        <f>IFERROR(VLOOKUP($B355,Kraftvärmeprod!$B$1:$AH$479,MATCH(H$2,Kraftvärmeprod!$B$1:$AG$1,0),FALSE)/1,0)-IFERROR(VLOOKUP($B355,'Slutlig allokering kvv'!$B$2:$AC$462,MATCH(H$3,'Slutlig allokering kvv'!$B$1:$AJ$1,0),FALSE)/1,0)</f>
        <v>0</v>
      </c>
      <c r="I355">
        <f>IFERROR(VLOOKUP($B355,Kraftvärmeprod!$B$1:$AH$479,MATCH(I$2,Kraftvärmeprod!$B$1:$AG$1,0),FALSE)/1,0)-IFERROR(VLOOKUP($B355,'Slutlig allokering kvv'!$B$2:$AC$462,MATCH(I$3,'Slutlig allokering kvv'!$B$1:$AJ$1,0),FALSE)/1,0)</f>
        <v>0</v>
      </c>
      <c r="J355">
        <f>IFERROR(VLOOKUP($B355,Kraftvärmeprod!$B$1:$AH$479,MATCH(J$2,Kraftvärmeprod!$B$1:$AG$1,0),FALSE)/1,0)-IFERROR(VLOOKUP($B355,'Slutlig allokering kvv'!$B$2:$AC$462,MATCH(J$3,'Slutlig allokering kvv'!$B$1:$AJ$1,0),FALSE)/1,0)</f>
        <v>0</v>
      </c>
      <c r="K355">
        <f>IFERROR(VLOOKUP($B355,Kraftvärmeprod!$B$1:$AH$479,MATCH(K$2,Kraftvärmeprod!$B$1:$AG$1,0),FALSE)/1,0)-IFERROR(VLOOKUP($B355,'Slutlig allokering kvv'!$B$2:$AC$462,MATCH(K$3,'Slutlig allokering kvv'!$B$1:$AJ$1,0),FALSE)/1,0)</f>
        <v>0</v>
      </c>
      <c r="L355">
        <f>IFERROR(VLOOKUP($B355,Kraftvärmeprod!$B$1:$AH$479,MATCH(L$2,Kraftvärmeprod!$B$1:$AG$1,0),FALSE)/1,0)-IFERROR(VLOOKUP($B355,'Slutlig allokering kvv'!$B$2:$AC$462,MATCH(L$3,'Slutlig allokering kvv'!$B$1:$AJ$1,0),FALSE)/1,0)</f>
        <v>0</v>
      </c>
      <c r="M355" s="40">
        <f>IFERROR(VLOOKUP($B355,Miljö!$B$1:$S$477,MATCH(M$2,Miljö!$B$1:$X$1,0),FALSE)/1,0)-IFERROR(VLOOKUP($B355,'Slutlig allokering kvv'!$B$2:$AC$462,MATCH(M$3,'Slutlig allokering kvv'!$B$1:$AJ$1,0),FALSE)/1,0)</f>
        <v>0</v>
      </c>
      <c r="N355">
        <f>IFERROR(VLOOKUP($B355,Kraftvärmeprod!$B$1:$AH$479,MATCH(N$2,Kraftvärmeprod!$B$1:$AG$1,0),FALSE)/1,0)-IFERROR(VLOOKUP($B355,'Slutlig allokering kvv'!$B$2:$AC$462,MATCH(N$3,'Slutlig allokering kvv'!$B$1:$AJ$1,0),FALSE)/1,0)</f>
        <v>0</v>
      </c>
      <c r="O355">
        <f>IFERROR(VLOOKUP($B355,Kraftvärmeprod!$B$1:$AH$479,MATCH(O$2,Kraftvärmeprod!$B$1:$AG$1,0),FALSE)/1,0)-IFERROR(VLOOKUP($B355,'Slutlig allokering kvv'!$B$2:$AC$462,MATCH(O$3,'Slutlig allokering kvv'!$B$1:$AJ$1,0),FALSE)/1,0)</f>
        <v>0</v>
      </c>
      <c r="P355">
        <f>IFERROR(VLOOKUP($B355,Kraftvärmeprod!$B$1:$AH$479,MATCH(P$2,Kraftvärmeprod!$B$1:$AG$1,0),FALSE)/1,0)-IFERROR(VLOOKUP($B355,'Slutlig allokering kvv'!$B$2:$AC$462,MATCH(P$3,'Slutlig allokering kvv'!$B$1:$AJ$1,0),FALSE)/1,0)</f>
        <v>0</v>
      </c>
      <c r="Q355">
        <f>IFERROR(VLOOKUP($B355,Kraftvärmeprod!$B$1:$AH$479,MATCH(Q$2,Kraftvärmeprod!$B$1:$AG$1,0),FALSE)/1,0)-IFERROR(VLOOKUP($B355,'Slutlig allokering kvv'!$B$2:$AC$462,MATCH(Q$3,'Slutlig allokering kvv'!$B$1:$AJ$1,0),FALSE)/1,0)</f>
        <v>0</v>
      </c>
      <c r="R355">
        <f>IFERROR(VLOOKUP($B355,Kraftvärmeprod!$B$1:$AH$479,MATCH(R$2,Kraftvärmeprod!$B$1:$AG$1,0),FALSE)/1,0)-IFERROR(VLOOKUP($B355,'Slutlig allokering kvv'!$B$2:$AC$462,MATCH(R$3,'Slutlig allokering kvv'!$B$1:$AJ$1,0),FALSE)/1,0)</f>
        <v>0</v>
      </c>
      <c r="S355">
        <f>IFERROR(VLOOKUP($B355,Kraftvärmeprod!$B$1:$AH$479,MATCH(S$2,Kraftvärmeprod!$B$1:$AG$1,0),FALSE)/1,0)-IFERROR(VLOOKUP($B355,'Slutlig allokering kvv'!$B$2:$AC$462,MATCH(S$3,'Slutlig allokering kvv'!$B$1:$AJ$1,0),FALSE)/1,0)</f>
        <v>0</v>
      </c>
      <c r="T355">
        <f>IFERROR(VLOOKUP($B355,Kraftvärmeprod!$B$1:$AH$479,MATCH(T$2,Kraftvärmeprod!$B$1:$AG$1,0),FALSE)/1,0)-IFERROR(VLOOKUP($B355,'Slutlig allokering kvv'!$B$2:$AC$462,MATCH(T$3,'Slutlig allokering kvv'!$B$1:$AJ$1,0),FALSE)/1,0)</f>
        <v>0</v>
      </c>
      <c r="U355">
        <f>IFERROR(VLOOKUP($B355,Kraftvärmeprod!$B$1:$AH$479,MATCH(U$2,Kraftvärmeprod!$B$1:$AG$1,0),FALSE)/1,0)-IFERROR(VLOOKUP($B355,'Slutlig allokering kvv'!$B$2:$AC$462,MATCH(U$3,'Slutlig allokering kvv'!$B$1:$AJ$1,0),FALSE)/1,0)</f>
        <v>0</v>
      </c>
      <c r="V355">
        <f>IFERROR(VLOOKUP($B355,Kraftvärmeprod!$B$1:$AH$479,MATCH(V$2,Kraftvärmeprod!$B$1:$AG$1,0),FALSE)/1,0)-IFERROR(VLOOKUP($B355,'Slutlig allokering kvv'!$B$2:$AC$462,MATCH(V$3,'Slutlig allokering kvv'!$B$1:$AJ$1,0),FALSE)/1,0)</f>
        <v>0</v>
      </c>
      <c r="W355">
        <f>IFERROR(VLOOKUP($B355,Kraftvärmeprod!$B$1:$AH$479,MATCH(W$2,Kraftvärmeprod!$B$1:$AG$1,0),FALSE)/1,0)-IFERROR(VLOOKUP($B355,'Slutlig allokering kvv'!$B$2:$AC$462,MATCH(W$3,'Slutlig allokering kvv'!$B$1:$AJ$1,0),FALSE)/1,0)</f>
        <v>0</v>
      </c>
      <c r="X355">
        <f>IFERROR(VLOOKUP($B355,Kraftvärmeprod!$B$1:$AH$479,MATCH(X$2,Kraftvärmeprod!$B$1:$AG$1,0),FALSE)/1,0)-IFERROR(VLOOKUP($B355,'Slutlig allokering kvv'!$B$2:$AC$462,MATCH(X$3,'Slutlig allokering kvv'!$B$1:$AJ$1,0),FALSE)/1,0)</f>
        <v>0</v>
      </c>
      <c r="Y355">
        <f>IFERROR(VLOOKUP($B355,Kraftvärmeprod!$B$1:$AH$479,MATCH(Y$2,Kraftvärmeprod!$B$1:$AG$1,0),FALSE)/1,0)-IFERROR(VLOOKUP($B355,'Slutlig allokering kvv'!$B$2:$AC$462,MATCH(Y$3,'Slutlig allokering kvv'!$B$1:$AJ$1,0),FALSE)/1,0)</f>
        <v>0</v>
      </c>
      <c r="Z355">
        <f>IFERROR(VLOOKUP($B355,Kraftvärmeprod!$B$1:$AH$479,MATCH(Z$2,Kraftvärmeprod!$B$1:$AG$1,0),FALSE)/1,0)-IFERROR(VLOOKUP($B355,'Slutlig allokering kvv'!$B$2:$AC$462,MATCH(Z$3,'Slutlig allokering kvv'!$B$1:$AJ$1,0),FALSE)/1,0)</f>
        <v>0</v>
      </c>
      <c r="AA355">
        <f>IFERROR(VLOOKUP($B355,Kraftvärmeprod!$B$1:$AH$479,MATCH(AA$2,Kraftvärmeprod!$B$1:$AG$1,0),FALSE)/1,0)-IFERROR(VLOOKUP($B355,'Slutlig allokering kvv'!$B$2:$AC$462,MATCH(AA$3,'Slutlig allokering kvv'!$B$1:$AJ$1,0),FALSE)/1,0)</f>
        <v>0</v>
      </c>
      <c r="AB355">
        <f>IFERROR(VLOOKUP($B355,Kraftvärmeprod!$B$1:$AH$479,MATCH(AB$2,Kraftvärmeprod!$B$1:$AG$1,0),FALSE)/1,0)-IFERROR(VLOOKUP($B355,'Slutlig allokering kvv'!$B$2:$AC$462,MATCH(AB$3,'Slutlig allokering kvv'!$B$1:$AJ$1,0),FALSE)/1,0)</f>
        <v>0</v>
      </c>
      <c r="AE355">
        <f t="shared" si="10"/>
        <v>0</v>
      </c>
      <c r="AG355">
        <f>IFERROR(VLOOKUP(B355,'Slutlig allokering kvv'!$B$2:$AJ$462,MATCH("Summa justerad allokerad tillförd energi (utan hjälpel och rökgaskondensering):",'Slutlig allokering kvv'!$B$1:$AK$1,0),FALSE)/1,"")</f>
        <v>0</v>
      </c>
      <c r="AI355" s="23" t="str">
        <f>IFERROR(1-VLOOKUP(B355,'Slutlig allokering kvv'!$B$2:$AJ$462,MATCH("Andel av bränsle i kvv som allokerats till värme, exklusive rökgaskondensering och hjälpel",'Slutlig allokering kvv'!$B$1:$AK$1,0),FALSE),"")</f>
        <v/>
      </c>
      <c r="AK355" s="23" t="str">
        <f t="shared" si="11"/>
        <v/>
      </c>
    </row>
    <row r="356" spans="1:37" x14ac:dyDescent="0.25">
      <c r="A356" s="2" t="s">
        <v>491</v>
      </c>
      <c r="B356" s="2" t="s">
        <v>493</v>
      </c>
      <c r="C356" s="2" t="str">
        <f>IFERROR(VLOOKUP($B356,Kraftvärmeprod!$B$1:$AH$479,MATCH(C$3,Kraftvärmeprod!$B$1:$AG$1,0),FALSE)/1,"")</f>
        <v/>
      </c>
      <c r="D356" s="2" t="str">
        <f>IFERROR(VLOOKUP($B356,Kraftvärmeprod!$B$1:$AH$479,MATCH(D$3,Kraftvärmeprod!$B$1:$AG$1,0),FALSE)/1,"")</f>
        <v/>
      </c>
      <c r="E356">
        <f>IFERROR(VLOOKUP($B356,Kraftvärmeprod!$B$1:$AH$479,MATCH(E$2,Kraftvärmeprod!$B$1:$AG$1,0),FALSE)/1,0)-IFERROR(VLOOKUP($B356,'Slutlig allokering kvv'!$B$2:$AC$462,MATCH(E$3,'Slutlig allokering kvv'!$B$1:$AJ$1,0),FALSE)/1,0)</f>
        <v>0</v>
      </c>
      <c r="F356">
        <f>IFERROR(VLOOKUP($B356,Kraftvärmeprod!$B$1:$AH$479,MATCH(F$2,Kraftvärmeprod!$B$1:$AG$1,0),FALSE)/1,0)-IFERROR(VLOOKUP($B356,'Slutlig allokering kvv'!$B$2:$AC$462,MATCH(F$3,'Slutlig allokering kvv'!$B$1:$AJ$1,0),FALSE)/1,0)</f>
        <v>0</v>
      </c>
      <c r="G356">
        <f>IFERROR(VLOOKUP($B356,Kraftvärmeprod!$B$1:$AH$479,MATCH(G$2,Kraftvärmeprod!$B$1:$AG$1,0),FALSE)/1,0)-IFERROR(VLOOKUP($B356,'Slutlig allokering kvv'!$B$2:$AC$462,MATCH(G$3,'Slutlig allokering kvv'!$B$1:$AJ$1,0),FALSE)/1,0)</f>
        <v>0</v>
      </c>
      <c r="H356">
        <f>IFERROR(VLOOKUP($B356,Kraftvärmeprod!$B$1:$AH$479,MATCH(H$2,Kraftvärmeprod!$B$1:$AG$1,0),FALSE)/1,0)-IFERROR(VLOOKUP($B356,'Slutlig allokering kvv'!$B$2:$AC$462,MATCH(H$3,'Slutlig allokering kvv'!$B$1:$AJ$1,0),FALSE)/1,0)</f>
        <v>0</v>
      </c>
      <c r="I356">
        <f>IFERROR(VLOOKUP($B356,Kraftvärmeprod!$B$1:$AH$479,MATCH(I$2,Kraftvärmeprod!$B$1:$AG$1,0),FALSE)/1,0)-IFERROR(VLOOKUP($B356,'Slutlig allokering kvv'!$B$2:$AC$462,MATCH(I$3,'Slutlig allokering kvv'!$B$1:$AJ$1,0),FALSE)/1,0)</f>
        <v>0</v>
      </c>
      <c r="J356">
        <f>IFERROR(VLOOKUP($B356,Kraftvärmeprod!$B$1:$AH$479,MATCH(J$2,Kraftvärmeprod!$B$1:$AG$1,0),FALSE)/1,0)-IFERROR(VLOOKUP($B356,'Slutlig allokering kvv'!$B$2:$AC$462,MATCH(J$3,'Slutlig allokering kvv'!$B$1:$AJ$1,0),FALSE)/1,0)</f>
        <v>0</v>
      </c>
      <c r="K356">
        <f>IFERROR(VLOOKUP($B356,Kraftvärmeprod!$B$1:$AH$479,MATCH(K$2,Kraftvärmeprod!$B$1:$AG$1,0),FALSE)/1,0)-IFERROR(VLOOKUP($B356,'Slutlig allokering kvv'!$B$2:$AC$462,MATCH(K$3,'Slutlig allokering kvv'!$B$1:$AJ$1,0),FALSE)/1,0)</f>
        <v>0</v>
      </c>
      <c r="L356">
        <f>IFERROR(VLOOKUP($B356,Kraftvärmeprod!$B$1:$AH$479,MATCH(L$2,Kraftvärmeprod!$B$1:$AG$1,0),FALSE)/1,0)-IFERROR(VLOOKUP($B356,'Slutlig allokering kvv'!$B$2:$AC$462,MATCH(L$3,'Slutlig allokering kvv'!$B$1:$AJ$1,0),FALSE)/1,0)</f>
        <v>0</v>
      </c>
      <c r="M356" s="40">
        <f>IFERROR(VLOOKUP($B356,Miljö!$B$1:$S$477,MATCH(M$2,Miljö!$B$1:$X$1,0),FALSE)/1,0)-IFERROR(VLOOKUP($B356,'Slutlig allokering kvv'!$B$2:$AC$462,MATCH(M$3,'Slutlig allokering kvv'!$B$1:$AJ$1,0),FALSE)/1,0)</f>
        <v>0</v>
      </c>
      <c r="N356">
        <f>IFERROR(VLOOKUP($B356,Kraftvärmeprod!$B$1:$AH$479,MATCH(N$2,Kraftvärmeprod!$B$1:$AG$1,0),FALSE)/1,0)-IFERROR(VLOOKUP($B356,'Slutlig allokering kvv'!$B$2:$AC$462,MATCH(N$3,'Slutlig allokering kvv'!$B$1:$AJ$1,0),FALSE)/1,0)</f>
        <v>0</v>
      </c>
      <c r="O356">
        <f>IFERROR(VLOOKUP($B356,Kraftvärmeprod!$B$1:$AH$479,MATCH(O$2,Kraftvärmeprod!$B$1:$AG$1,0),FALSE)/1,0)-IFERROR(VLOOKUP($B356,'Slutlig allokering kvv'!$B$2:$AC$462,MATCH(O$3,'Slutlig allokering kvv'!$B$1:$AJ$1,0),FALSE)/1,0)</f>
        <v>0</v>
      </c>
      <c r="P356">
        <f>IFERROR(VLOOKUP($B356,Kraftvärmeprod!$B$1:$AH$479,MATCH(P$2,Kraftvärmeprod!$B$1:$AG$1,0),FALSE)/1,0)-IFERROR(VLOOKUP($B356,'Slutlig allokering kvv'!$B$2:$AC$462,MATCH(P$3,'Slutlig allokering kvv'!$B$1:$AJ$1,0),FALSE)/1,0)</f>
        <v>0</v>
      </c>
      <c r="Q356">
        <f>IFERROR(VLOOKUP($B356,Kraftvärmeprod!$B$1:$AH$479,MATCH(Q$2,Kraftvärmeprod!$B$1:$AG$1,0),FALSE)/1,0)-IFERROR(VLOOKUP($B356,'Slutlig allokering kvv'!$B$2:$AC$462,MATCH(Q$3,'Slutlig allokering kvv'!$B$1:$AJ$1,0),FALSE)/1,0)</f>
        <v>0</v>
      </c>
      <c r="R356">
        <f>IFERROR(VLOOKUP($B356,Kraftvärmeprod!$B$1:$AH$479,MATCH(R$2,Kraftvärmeprod!$B$1:$AG$1,0),FALSE)/1,0)-IFERROR(VLOOKUP($B356,'Slutlig allokering kvv'!$B$2:$AC$462,MATCH(R$3,'Slutlig allokering kvv'!$B$1:$AJ$1,0),FALSE)/1,0)</f>
        <v>0</v>
      </c>
      <c r="S356">
        <f>IFERROR(VLOOKUP($B356,Kraftvärmeprod!$B$1:$AH$479,MATCH(S$2,Kraftvärmeprod!$B$1:$AG$1,0),FALSE)/1,0)-IFERROR(VLOOKUP($B356,'Slutlig allokering kvv'!$B$2:$AC$462,MATCH(S$3,'Slutlig allokering kvv'!$B$1:$AJ$1,0),FALSE)/1,0)</f>
        <v>0</v>
      </c>
      <c r="T356">
        <f>IFERROR(VLOOKUP($B356,Kraftvärmeprod!$B$1:$AH$479,MATCH(T$2,Kraftvärmeprod!$B$1:$AG$1,0),FALSE)/1,0)-IFERROR(VLOOKUP($B356,'Slutlig allokering kvv'!$B$2:$AC$462,MATCH(T$3,'Slutlig allokering kvv'!$B$1:$AJ$1,0),FALSE)/1,0)</f>
        <v>0</v>
      </c>
      <c r="U356">
        <f>IFERROR(VLOOKUP($B356,Kraftvärmeprod!$B$1:$AH$479,MATCH(U$2,Kraftvärmeprod!$B$1:$AG$1,0),FALSE)/1,0)-IFERROR(VLOOKUP($B356,'Slutlig allokering kvv'!$B$2:$AC$462,MATCH(U$3,'Slutlig allokering kvv'!$B$1:$AJ$1,0),FALSE)/1,0)</f>
        <v>0</v>
      </c>
      <c r="V356">
        <f>IFERROR(VLOOKUP($B356,Kraftvärmeprod!$B$1:$AH$479,MATCH(V$2,Kraftvärmeprod!$B$1:$AG$1,0),FALSE)/1,0)-IFERROR(VLOOKUP($B356,'Slutlig allokering kvv'!$B$2:$AC$462,MATCH(V$3,'Slutlig allokering kvv'!$B$1:$AJ$1,0),FALSE)/1,0)</f>
        <v>0</v>
      </c>
      <c r="W356">
        <f>IFERROR(VLOOKUP($B356,Kraftvärmeprod!$B$1:$AH$479,MATCH(W$2,Kraftvärmeprod!$B$1:$AG$1,0),FALSE)/1,0)-IFERROR(VLOOKUP($B356,'Slutlig allokering kvv'!$B$2:$AC$462,MATCH(W$3,'Slutlig allokering kvv'!$B$1:$AJ$1,0),FALSE)/1,0)</f>
        <v>0</v>
      </c>
      <c r="X356">
        <f>IFERROR(VLOOKUP($B356,Kraftvärmeprod!$B$1:$AH$479,MATCH(X$2,Kraftvärmeprod!$B$1:$AG$1,0),FALSE)/1,0)-IFERROR(VLOOKUP($B356,'Slutlig allokering kvv'!$B$2:$AC$462,MATCH(X$3,'Slutlig allokering kvv'!$B$1:$AJ$1,0),FALSE)/1,0)</f>
        <v>0</v>
      </c>
      <c r="Y356">
        <f>IFERROR(VLOOKUP($B356,Kraftvärmeprod!$B$1:$AH$479,MATCH(Y$2,Kraftvärmeprod!$B$1:$AG$1,0),FALSE)/1,0)-IFERROR(VLOOKUP($B356,'Slutlig allokering kvv'!$B$2:$AC$462,MATCH(Y$3,'Slutlig allokering kvv'!$B$1:$AJ$1,0),FALSE)/1,0)</f>
        <v>0</v>
      </c>
      <c r="Z356">
        <f>IFERROR(VLOOKUP($B356,Kraftvärmeprod!$B$1:$AH$479,MATCH(Z$2,Kraftvärmeprod!$B$1:$AG$1,0),FALSE)/1,0)-IFERROR(VLOOKUP($B356,'Slutlig allokering kvv'!$B$2:$AC$462,MATCH(Z$3,'Slutlig allokering kvv'!$B$1:$AJ$1,0),FALSE)/1,0)</f>
        <v>0</v>
      </c>
      <c r="AA356">
        <f>IFERROR(VLOOKUP($B356,Kraftvärmeprod!$B$1:$AH$479,MATCH(AA$2,Kraftvärmeprod!$B$1:$AG$1,0),FALSE)/1,0)-IFERROR(VLOOKUP($B356,'Slutlig allokering kvv'!$B$2:$AC$462,MATCH(AA$3,'Slutlig allokering kvv'!$B$1:$AJ$1,0),FALSE)/1,0)</f>
        <v>0</v>
      </c>
      <c r="AB356">
        <f>IFERROR(VLOOKUP($B356,Kraftvärmeprod!$B$1:$AH$479,MATCH(AB$2,Kraftvärmeprod!$B$1:$AG$1,0),FALSE)/1,0)-IFERROR(VLOOKUP($B356,'Slutlig allokering kvv'!$B$2:$AC$462,MATCH(AB$3,'Slutlig allokering kvv'!$B$1:$AJ$1,0),FALSE)/1,0)</f>
        <v>0</v>
      </c>
      <c r="AE356">
        <f t="shared" si="10"/>
        <v>0</v>
      </c>
      <c r="AG356">
        <f>IFERROR(VLOOKUP(B356,'Slutlig allokering kvv'!$B$2:$AJ$462,MATCH("Summa justerad allokerad tillförd energi (utan hjälpel och rökgaskondensering):",'Slutlig allokering kvv'!$B$1:$AK$1,0),FALSE)/1,"")</f>
        <v>0</v>
      </c>
      <c r="AI356" s="23" t="str">
        <f>IFERROR(1-VLOOKUP(B356,'Slutlig allokering kvv'!$B$2:$AJ$462,MATCH("Andel av bränsle i kvv som allokerats till värme, exklusive rökgaskondensering och hjälpel",'Slutlig allokering kvv'!$B$1:$AK$1,0),FALSE),"")</f>
        <v/>
      </c>
      <c r="AK356" s="23" t="str">
        <f t="shared" si="11"/>
        <v/>
      </c>
    </row>
    <row r="357" spans="1:37" x14ac:dyDescent="0.25">
      <c r="A357" s="2" t="s">
        <v>491</v>
      </c>
      <c r="B357" s="2" t="s">
        <v>494</v>
      </c>
      <c r="C357" s="2" t="str">
        <f>IFERROR(VLOOKUP($B357,Kraftvärmeprod!$B$1:$AH$479,MATCH(C$3,Kraftvärmeprod!$B$1:$AG$1,0),FALSE)/1,"")</f>
        <v/>
      </c>
      <c r="D357" s="2" t="str">
        <f>IFERROR(VLOOKUP($B357,Kraftvärmeprod!$B$1:$AH$479,MATCH(D$3,Kraftvärmeprod!$B$1:$AG$1,0),FALSE)/1,"")</f>
        <v/>
      </c>
      <c r="E357">
        <f>IFERROR(VLOOKUP($B357,Kraftvärmeprod!$B$1:$AH$479,MATCH(E$2,Kraftvärmeprod!$B$1:$AG$1,0),FALSE)/1,0)-IFERROR(VLOOKUP($B357,'Slutlig allokering kvv'!$B$2:$AC$462,MATCH(E$3,'Slutlig allokering kvv'!$B$1:$AJ$1,0),FALSE)/1,0)</f>
        <v>0</v>
      </c>
      <c r="F357">
        <f>IFERROR(VLOOKUP($B357,Kraftvärmeprod!$B$1:$AH$479,MATCH(F$2,Kraftvärmeprod!$B$1:$AG$1,0),FALSE)/1,0)-IFERROR(VLOOKUP($B357,'Slutlig allokering kvv'!$B$2:$AC$462,MATCH(F$3,'Slutlig allokering kvv'!$B$1:$AJ$1,0),FALSE)/1,0)</f>
        <v>0</v>
      </c>
      <c r="G357">
        <f>IFERROR(VLOOKUP($B357,Kraftvärmeprod!$B$1:$AH$479,MATCH(G$2,Kraftvärmeprod!$B$1:$AG$1,0),FALSE)/1,0)-IFERROR(VLOOKUP($B357,'Slutlig allokering kvv'!$B$2:$AC$462,MATCH(G$3,'Slutlig allokering kvv'!$B$1:$AJ$1,0),FALSE)/1,0)</f>
        <v>0</v>
      </c>
      <c r="H357">
        <f>IFERROR(VLOOKUP($B357,Kraftvärmeprod!$B$1:$AH$479,MATCH(H$2,Kraftvärmeprod!$B$1:$AG$1,0),FALSE)/1,0)-IFERROR(VLOOKUP($B357,'Slutlig allokering kvv'!$B$2:$AC$462,MATCH(H$3,'Slutlig allokering kvv'!$B$1:$AJ$1,0),FALSE)/1,0)</f>
        <v>0</v>
      </c>
      <c r="I357">
        <f>IFERROR(VLOOKUP($B357,Kraftvärmeprod!$B$1:$AH$479,MATCH(I$2,Kraftvärmeprod!$B$1:$AG$1,0),FALSE)/1,0)-IFERROR(VLOOKUP($B357,'Slutlig allokering kvv'!$B$2:$AC$462,MATCH(I$3,'Slutlig allokering kvv'!$B$1:$AJ$1,0),FALSE)/1,0)</f>
        <v>0</v>
      </c>
      <c r="J357">
        <f>IFERROR(VLOOKUP($B357,Kraftvärmeprod!$B$1:$AH$479,MATCH(J$2,Kraftvärmeprod!$B$1:$AG$1,0),FALSE)/1,0)-IFERROR(VLOOKUP($B357,'Slutlig allokering kvv'!$B$2:$AC$462,MATCH(J$3,'Slutlig allokering kvv'!$B$1:$AJ$1,0),FALSE)/1,0)</f>
        <v>0</v>
      </c>
      <c r="K357">
        <f>IFERROR(VLOOKUP($B357,Kraftvärmeprod!$B$1:$AH$479,MATCH(K$2,Kraftvärmeprod!$B$1:$AG$1,0),FALSE)/1,0)-IFERROR(VLOOKUP($B357,'Slutlig allokering kvv'!$B$2:$AC$462,MATCH(K$3,'Slutlig allokering kvv'!$B$1:$AJ$1,0),FALSE)/1,0)</f>
        <v>0</v>
      </c>
      <c r="L357">
        <f>IFERROR(VLOOKUP($B357,Kraftvärmeprod!$B$1:$AH$479,MATCH(L$2,Kraftvärmeprod!$B$1:$AG$1,0),FALSE)/1,0)-IFERROR(VLOOKUP($B357,'Slutlig allokering kvv'!$B$2:$AC$462,MATCH(L$3,'Slutlig allokering kvv'!$B$1:$AJ$1,0),FALSE)/1,0)</f>
        <v>0</v>
      </c>
      <c r="M357" s="40">
        <f>IFERROR(VLOOKUP($B357,Miljö!$B$1:$S$477,MATCH(M$2,Miljö!$B$1:$X$1,0),FALSE)/1,0)-IFERROR(VLOOKUP($B357,'Slutlig allokering kvv'!$B$2:$AC$462,MATCH(M$3,'Slutlig allokering kvv'!$B$1:$AJ$1,0),FALSE)/1,0)</f>
        <v>0</v>
      </c>
      <c r="N357">
        <f>IFERROR(VLOOKUP($B357,Kraftvärmeprod!$B$1:$AH$479,MATCH(N$2,Kraftvärmeprod!$B$1:$AG$1,0),FALSE)/1,0)-IFERROR(VLOOKUP($B357,'Slutlig allokering kvv'!$B$2:$AC$462,MATCH(N$3,'Slutlig allokering kvv'!$B$1:$AJ$1,0),FALSE)/1,0)</f>
        <v>0</v>
      </c>
      <c r="O357">
        <f>IFERROR(VLOOKUP($B357,Kraftvärmeprod!$B$1:$AH$479,MATCH(O$2,Kraftvärmeprod!$B$1:$AG$1,0),FALSE)/1,0)-IFERROR(VLOOKUP($B357,'Slutlig allokering kvv'!$B$2:$AC$462,MATCH(O$3,'Slutlig allokering kvv'!$B$1:$AJ$1,0),FALSE)/1,0)</f>
        <v>0</v>
      </c>
      <c r="P357">
        <f>IFERROR(VLOOKUP($B357,Kraftvärmeprod!$B$1:$AH$479,MATCH(P$2,Kraftvärmeprod!$B$1:$AG$1,0),FALSE)/1,0)-IFERROR(VLOOKUP($B357,'Slutlig allokering kvv'!$B$2:$AC$462,MATCH(P$3,'Slutlig allokering kvv'!$B$1:$AJ$1,0),FALSE)/1,0)</f>
        <v>0</v>
      </c>
      <c r="Q357">
        <f>IFERROR(VLOOKUP($B357,Kraftvärmeprod!$B$1:$AH$479,MATCH(Q$2,Kraftvärmeprod!$B$1:$AG$1,0),FALSE)/1,0)-IFERROR(VLOOKUP($B357,'Slutlig allokering kvv'!$B$2:$AC$462,MATCH(Q$3,'Slutlig allokering kvv'!$B$1:$AJ$1,0),FALSE)/1,0)</f>
        <v>0</v>
      </c>
      <c r="R357">
        <f>IFERROR(VLOOKUP($B357,Kraftvärmeprod!$B$1:$AH$479,MATCH(R$2,Kraftvärmeprod!$B$1:$AG$1,0),FALSE)/1,0)-IFERROR(VLOOKUP($B357,'Slutlig allokering kvv'!$B$2:$AC$462,MATCH(R$3,'Slutlig allokering kvv'!$B$1:$AJ$1,0),FALSE)/1,0)</f>
        <v>0</v>
      </c>
      <c r="S357">
        <f>IFERROR(VLOOKUP($B357,Kraftvärmeprod!$B$1:$AH$479,MATCH(S$2,Kraftvärmeprod!$B$1:$AG$1,0),FALSE)/1,0)-IFERROR(VLOOKUP($B357,'Slutlig allokering kvv'!$B$2:$AC$462,MATCH(S$3,'Slutlig allokering kvv'!$B$1:$AJ$1,0),FALSE)/1,0)</f>
        <v>0</v>
      </c>
      <c r="T357">
        <f>IFERROR(VLOOKUP($B357,Kraftvärmeprod!$B$1:$AH$479,MATCH(T$2,Kraftvärmeprod!$B$1:$AG$1,0),FALSE)/1,0)-IFERROR(VLOOKUP($B357,'Slutlig allokering kvv'!$B$2:$AC$462,MATCH(T$3,'Slutlig allokering kvv'!$B$1:$AJ$1,0),FALSE)/1,0)</f>
        <v>0</v>
      </c>
      <c r="U357">
        <f>IFERROR(VLOOKUP($B357,Kraftvärmeprod!$B$1:$AH$479,MATCH(U$2,Kraftvärmeprod!$B$1:$AG$1,0),FALSE)/1,0)-IFERROR(VLOOKUP($B357,'Slutlig allokering kvv'!$B$2:$AC$462,MATCH(U$3,'Slutlig allokering kvv'!$B$1:$AJ$1,0),FALSE)/1,0)</f>
        <v>0</v>
      </c>
      <c r="V357">
        <f>IFERROR(VLOOKUP($B357,Kraftvärmeprod!$B$1:$AH$479,MATCH(V$2,Kraftvärmeprod!$B$1:$AG$1,0),FALSE)/1,0)-IFERROR(VLOOKUP($B357,'Slutlig allokering kvv'!$B$2:$AC$462,MATCH(V$3,'Slutlig allokering kvv'!$B$1:$AJ$1,0),FALSE)/1,0)</f>
        <v>0</v>
      </c>
      <c r="W357">
        <f>IFERROR(VLOOKUP($B357,Kraftvärmeprod!$B$1:$AH$479,MATCH(W$2,Kraftvärmeprod!$B$1:$AG$1,0),FALSE)/1,0)-IFERROR(VLOOKUP($B357,'Slutlig allokering kvv'!$B$2:$AC$462,MATCH(W$3,'Slutlig allokering kvv'!$B$1:$AJ$1,0),FALSE)/1,0)</f>
        <v>0</v>
      </c>
      <c r="X357">
        <f>IFERROR(VLOOKUP($B357,Kraftvärmeprod!$B$1:$AH$479,MATCH(X$2,Kraftvärmeprod!$B$1:$AG$1,0),FALSE)/1,0)-IFERROR(VLOOKUP($B357,'Slutlig allokering kvv'!$B$2:$AC$462,MATCH(X$3,'Slutlig allokering kvv'!$B$1:$AJ$1,0),FALSE)/1,0)</f>
        <v>0</v>
      </c>
      <c r="Y357">
        <f>IFERROR(VLOOKUP($B357,Kraftvärmeprod!$B$1:$AH$479,MATCH(Y$2,Kraftvärmeprod!$B$1:$AG$1,0),FALSE)/1,0)-IFERROR(VLOOKUP($B357,'Slutlig allokering kvv'!$B$2:$AC$462,MATCH(Y$3,'Slutlig allokering kvv'!$B$1:$AJ$1,0),FALSE)/1,0)</f>
        <v>0</v>
      </c>
      <c r="Z357">
        <f>IFERROR(VLOOKUP($B357,Kraftvärmeprod!$B$1:$AH$479,MATCH(Z$2,Kraftvärmeprod!$B$1:$AG$1,0),FALSE)/1,0)-IFERROR(VLOOKUP($B357,'Slutlig allokering kvv'!$B$2:$AC$462,MATCH(Z$3,'Slutlig allokering kvv'!$B$1:$AJ$1,0),FALSE)/1,0)</f>
        <v>0</v>
      </c>
      <c r="AA357">
        <f>IFERROR(VLOOKUP($B357,Kraftvärmeprod!$B$1:$AH$479,MATCH(AA$2,Kraftvärmeprod!$B$1:$AG$1,0),FALSE)/1,0)-IFERROR(VLOOKUP($B357,'Slutlig allokering kvv'!$B$2:$AC$462,MATCH(AA$3,'Slutlig allokering kvv'!$B$1:$AJ$1,0),FALSE)/1,0)</f>
        <v>0</v>
      </c>
      <c r="AB357">
        <f>IFERROR(VLOOKUP($B357,Kraftvärmeprod!$B$1:$AH$479,MATCH(AB$2,Kraftvärmeprod!$B$1:$AG$1,0),FALSE)/1,0)-IFERROR(VLOOKUP($B357,'Slutlig allokering kvv'!$B$2:$AC$462,MATCH(AB$3,'Slutlig allokering kvv'!$B$1:$AJ$1,0),FALSE)/1,0)</f>
        <v>0</v>
      </c>
      <c r="AE357">
        <f t="shared" si="10"/>
        <v>0</v>
      </c>
      <c r="AG357">
        <f>IFERROR(VLOOKUP(B357,'Slutlig allokering kvv'!$B$2:$AJ$462,MATCH("Summa justerad allokerad tillförd energi (utan hjälpel och rökgaskondensering):",'Slutlig allokering kvv'!$B$1:$AK$1,0),FALSE)/1,"")</f>
        <v>0</v>
      </c>
      <c r="AI357" s="23" t="str">
        <f>IFERROR(1-VLOOKUP(B357,'Slutlig allokering kvv'!$B$2:$AJ$462,MATCH("Andel av bränsle i kvv som allokerats till värme, exklusive rökgaskondensering och hjälpel",'Slutlig allokering kvv'!$B$1:$AK$1,0),FALSE),"")</f>
        <v/>
      </c>
      <c r="AK357" s="23" t="str">
        <f t="shared" si="11"/>
        <v/>
      </c>
    </row>
    <row r="358" spans="1:37" x14ac:dyDescent="0.25">
      <c r="A358" s="2" t="s">
        <v>491</v>
      </c>
      <c r="B358" s="2" t="s">
        <v>495</v>
      </c>
      <c r="C358" s="2" t="str">
        <f>IFERROR(VLOOKUP($B358,Kraftvärmeprod!$B$1:$AH$479,MATCH(C$3,Kraftvärmeprod!$B$1:$AG$1,0),FALSE)/1,"")</f>
        <v/>
      </c>
      <c r="D358" s="2" t="str">
        <f>IFERROR(VLOOKUP($B358,Kraftvärmeprod!$B$1:$AH$479,MATCH(D$3,Kraftvärmeprod!$B$1:$AG$1,0),FALSE)/1,"")</f>
        <v/>
      </c>
      <c r="E358">
        <f>IFERROR(VLOOKUP($B358,Kraftvärmeprod!$B$1:$AH$479,MATCH(E$2,Kraftvärmeprod!$B$1:$AG$1,0),FALSE)/1,0)-IFERROR(VLOOKUP($B358,'Slutlig allokering kvv'!$B$2:$AC$462,MATCH(E$3,'Slutlig allokering kvv'!$B$1:$AJ$1,0),FALSE)/1,0)</f>
        <v>0</v>
      </c>
      <c r="F358">
        <f>IFERROR(VLOOKUP($B358,Kraftvärmeprod!$B$1:$AH$479,MATCH(F$2,Kraftvärmeprod!$B$1:$AG$1,0),FALSE)/1,0)-IFERROR(VLOOKUP($B358,'Slutlig allokering kvv'!$B$2:$AC$462,MATCH(F$3,'Slutlig allokering kvv'!$B$1:$AJ$1,0),FALSE)/1,0)</f>
        <v>0</v>
      </c>
      <c r="G358">
        <f>IFERROR(VLOOKUP($B358,Kraftvärmeprod!$B$1:$AH$479,MATCH(G$2,Kraftvärmeprod!$B$1:$AG$1,0),FALSE)/1,0)-IFERROR(VLOOKUP($B358,'Slutlig allokering kvv'!$B$2:$AC$462,MATCH(G$3,'Slutlig allokering kvv'!$B$1:$AJ$1,0),FALSE)/1,0)</f>
        <v>0</v>
      </c>
      <c r="H358">
        <f>IFERROR(VLOOKUP($B358,Kraftvärmeprod!$B$1:$AH$479,MATCH(H$2,Kraftvärmeprod!$B$1:$AG$1,0),FALSE)/1,0)-IFERROR(VLOOKUP($B358,'Slutlig allokering kvv'!$B$2:$AC$462,MATCH(H$3,'Slutlig allokering kvv'!$B$1:$AJ$1,0),FALSE)/1,0)</f>
        <v>0</v>
      </c>
      <c r="I358">
        <f>IFERROR(VLOOKUP($B358,Kraftvärmeprod!$B$1:$AH$479,MATCH(I$2,Kraftvärmeprod!$B$1:$AG$1,0),FALSE)/1,0)-IFERROR(VLOOKUP($B358,'Slutlig allokering kvv'!$B$2:$AC$462,MATCH(I$3,'Slutlig allokering kvv'!$B$1:$AJ$1,0),FALSE)/1,0)</f>
        <v>0</v>
      </c>
      <c r="J358">
        <f>IFERROR(VLOOKUP($B358,Kraftvärmeprod!$B$1:$AH$479,MATCH(J$2,Kraftvärmeprod!$B$1:$AG$1,0),FALSE)/1,0)-IFERROR(VLOOKUP($B358,'Slutlig allokering kvv'!$B$2:$AC$462,MATCH(J$3,'Slutlig allokering kvv'!$B$1:$AJ$1,0),FALSE)/1,0)</f>
        <v>0</v>
      </c>
      <c r="K358">
        <f>IFERROR(VLOOKUP($B358,Kraftvärmeprod!$B$1:$AH$479,MATCH(K$2,Kraftvärmeprod!$B$1:$AG$1,0),FALSE)/1,0)-IFERROR(VLOOKUP($B358,'Slutlig allokering kvv'!$B$2:$AC$462,MATCH(K$3,'Slutlig allokering kvv'!$B$1:$AJ$1,0),FALSE)/1,0)</f>
        <v>0</v>
      </c>
      <c r="L358">
        <f>IFERROR(VLOOKUP($B358,Kraftvärmeprod!$B$1:$AH$479,MATCH(L$2,Kraftvärmeprod!$B$1:$AG$1,0),FALSE)/1,0)-IFERROR(VLOOKUP($B358,'Slutlig allokering kvv'!$B$2:$AC$462,MATCH(L$3,'Slutlig allokering kvv'!$B$1:$AJ$1,0),FALSE)/1,0)</f>
        <v>0</v>
      </c>
      <c r="M358" s="40">
        <f>IFERROR(VLOOKUP($B358,Miljö!$B$1:$S$477,MATCH(M$2,Miljö!$B$1:$X$1,0),FALSE)/1,0)-IFERROR(VLOOKUP($B358,'Slutlig allokering kvv'!$B$2:$AC$462,MATCH(M$3,'Slutlig allokering kvv'!$B$1:$AJ$1,0),FALSE)/1,0)</f>
        <v>0</v>
      </c>
      <c r="N358">
        <f>IFERROR(VLOOKUP($B358,Kraftvärmeprod!$B$1:$AH$479,MATCH(N$2,Kraftvärmeprod!$B$1:$AG$1,0),FALSE)/1,0)-IFERROR(VLOOKUP($B358,'Slutlig allokering kvv'!$B$2:$AC$462,MATCH(N$3,'Slutlig allokering kvv'!$B$1:$AJ$1,0),FALSE)/1,0)</f>
        <v>0</v>
      </c>
      <c r="O358">
        <f>IFERROR(VLOOKUP($B358,Kraftvärmeprod!$B$1:$AH$479,MATCH(O$2,Kraftvärmeprod!$B$1:$AG$1,0),FALSE)/1,0)-IFERROR(VLOOKUP($B358,'Slutlig allokering kvv'!$B$2:$AC$462,MATCH(O$3,'Slutlig allokering kvv'!$B$1:$AJ$1,0),FALSE)/1,0)</f>
        <v>0</v>
      </c>
      <c r="P358">
        <f>IFERROR(VLOOKUP($B358,Kraftvärmeprod!$B$1:$AH$479,MATCH(P$2,Kraftvärmeprod!$B$1:$AG$1,0),FALSE)/1,0)-IFERROR(VLOOKUP($B358,'Slutlig allokering kvv'!$B$2:$AC$462,MATCH(P$3,'Slutlig allokering kvv'!$B$1:$AJ$1,0),FALSE)/1,0)</f>
        <v>0</v>
      </c>
      <c r="Q358">
        <f>IFERROR(VLOOKUP($B358,Kraftvärmeprod!$B$1:$AH$479,MATCH(Q$2,Kraftvärmeprod!$B$1:$AG$1,0),FALSE)/1,0)-IFERROR(VLOOKUP($B358,'Slutlig allokering kvv'!$B$2:$AC$462,MATCH(Q$3,'Slutlig allokering kvv'!$B$1:$AJ$1,0),FALSE)/1,0)</f>
        <v>0</v>
      </c>
      <c r="R358">
        <f>IFERROR(VLOOKUP($B358,Kraftvärmeprod!$B$1:$AH$479,MATCH(R$2,Kraftvärmeprod!$B$1:$AG$1,0),FALSE)/1,0)-IFERROR(VLOOKUP($B358,'Slutlig allokering kvv'!$B$2:$AC$462,MATCH(R$3,'Slutlig allokering kvv'!$B$1:$AJ$1,0),FALSE)/1,0)</f>
        <v>0</v>
      </c>
      <c r="S358">
        <f>IFERROR(VLOOKUP($B358,Kraftvärmeprod!$B$1:$AH$479,MATCH(S$2,Kraftvärmeprod!$B$1:$AG$1,0),FALSE)/1,0)-IFERROR(VLOOKUP($B358,'Slutlig allokering kvv'!$B$2:$AC$462,MATCH(S$3,'Slutlig allokering kvv'!$B$1:$AJ$1,0),FALSE)/1,0)</f>
        <v>0</v>
      </c>
      <c r="T358">
        <f>IFERROR(VLOOKUP($B358,Kraftvärmeprod!$B$1:$AH$479,MATCH(T$2,Kraftvärmeprod!$B$1:$AG$1,0),FALSE)/1,0)-IFERROR(VLOOKUP($B358,'Slutlig allokering kvv'!$B$2:$AC$462,MATCH(T$3,'Slutlig allokering kvv'!$B$1:$AJ$1,0),FALSE)/1,0)</f>
        <v>0</v>
      </c>
      <c r="U358">
        <f>IFERROR(VLOOKUP($B358,Kraftvärmeprod!$B$1:$AH$479,MATCH(U$2,Kraftvärmeprod!$B$1:$AG$1,0),FALSE)/1,0)-IFERROR(VLOOKUP($B358,'Slutlig allokering kvv'!$B$2:$AC$462,MATCH(U$3,'Slutlig allokering kvv'!$B$1:$AJ$1,0),FALSE)/1,0)</f>
        <v>0</v>
      </c>
      <c r="V358">
        <f>IFERROR(VLOOKUP($B358,Kraftvärmeprod!$B$1:$AH$479,MATCH(V$2,Kraftvärmeprod!$B$1:$AG$1,0),FALSE)/1,0)-IFERROR(VLOOKUP($B358,'Slutlig allokering kvv'!$B$2:$AC$462,MATCH(V$3,'Slutlig allokering kvv'!$B$1:$AJ$1,0),FALSE)/1,0)</f>
        <v>0</v>
      </c>
      <c r="W358">
        <f>IFERROR(VLOOKUP($B358,Kraftvärmeprod!$B$1:$AH$479,MATCH(W$2,Kraftvärmeprod!$B$1:$AG$1,0),FALSE)/1,0)-IFERROR(VLOOKUP($B358,'Slutlig allokering kvv'!$B$2:$AC$462,MATCH(W$3,'Slutlig allokering kvv'!$B$1:$AJ$1,0),FALSE)/1,0)</f>
        <v>0</v>
      </c>
      <c r="X358">
        <f>IFERROR(VLOOKUP($B358,Kraftvärmeprod!$B$1:$AH$479,MATCH(X$2,Kraftvärmeprod!$B$1:$AG$1,0),FALSE)/1,0)-IFERROR(VLOOKUP($B358,'Slutlig allokering kvv'!$B$2:$AC$462,MATCH(X$3,'Slutlig allokering kvv'!$B$1:$AJ$1,0),FALSE)/1,0)</f>
        <v>0</v>
      </c>
      <c r="Y358">
        <f>IFERROR(VLOOKUP($B358,Kraftvärmeprod!$B$1:$AH$479,MATCH(Y$2,Kraftvärmeprod!$B$1:$AG$1,0),FALSE)/1,0)-IFERROR(VLOOKUP($B358,'Slutlig allokering kvv'!$B$2:$AC$462,MATCH(Y$3,'Slutlig allokering kvv'!$B$1:$AJ$1,0),FALSE)/1,0)</f>
        <v>0</v>
      </c>
      <c r="Z358">
        <f>IFERROR(VLOOKUP($B358,Kraftvärmeprod!$B$1:$AH$479,MATCH(Z$2,Kraftvärmeprod!$B$1:$AG$1,0),FALSE)/1,0)-IFERROR(VLOOKUP($B358,'Slutlig allokering kvv'!$B$2:$AC$462,MATCH(Z$3,'Slutlig allokering kvv'!$B$1:$AJ$1,0),FALSE)/1,0)</f>
        <v>0</v>
      </c>
      <c r="AA358">
        <f>IFERROR(VLOOKUP($B358,Kraftvärmeprod!$B$1:$AH$479,MATCH(AA$2,Kraftvärmeprod!$B$1:$AG$1,0),FALSE)/1,0)-IFERROR(VLOOKUP($B358,'Slutlig allokering kvv'!$B$2:$AC$462,MATCH(AA$3,'Slutlig allokering kvv'!$B$1:$AJ$1,0),FALSE)/1,0)</f>
        <v>0</v>
      </c>
      <c r="AB358">
        <f>IFERROR(VLOOKUP($B358,Kraftvärmeprod!$B$1:$AH$479,MATCH(AB$2,Kraftvärmeprod!$B$1:$AG$1,0),FALSE)/1,0)-IFERROR(VLOOKUP($B358,'Slutlig allokering kvv'!$B$2:$AC$462,MATCH(AB$3,'Slutlig allokering kvv'!$B$1:$AJ$1,0),FALSE)/1,0)</f>
        <v>0</v>
      </c>
      <c r="AE358">
        <f t="shared" si="10"/>
        <v>0</v>
      </c>
      <c r="AG358">
        <f>IFERROR(VLOOKUP(B358,'Slutlig allokering kvv'!$B$2:$AJ$462,MATCH("Summa justerad allokerad tillförd energi (utan hjälpel och rökgaskondensering):",'Slutlig allokering kvv'!$B$1:$AK$1,0),FALSE)/1,"")</f>
        <v>0</v>
      </c>
      <c r="AI358" s="23" t="str">
        <f>IFERROR(1-VLOOKUP(B358,'Slutlig allokering kvv'!$B$2:$AJ$462,MATCH("Andel av bränsle i kvv som allokerats till värme, exklusive rökgaskondensering och hjälpel",'Slutlig allokering kvv'!$B$1:$AK$1,0),FALSE),"")</f>
        <v/>
      </c>
      <c r="AK358" s="23" t="str">
        <f t="shared" si="11"/>
        <v/>
      </c>
    </row>
    <row r="359" spans="1:37" x14ac:dyDescent="0.25">
      <c r="A359" s="2" t="s">
        <v>491</v>
      </c>
      <c r="B359" s="2" t="s">
        <v>496</v>
      </c>
      <c r="C359" s="2" t="str">
        <f>IFERROR(VLOOKUP($B359,Kraftvärmeprod!$B$1:$AH$479,MATCH(C$3,Kraftvärmeprod!$B$1:$AG$1,0),FALSE)/1,"")</f>
        <v/>
      </c>
      <c r="D359" s="2" t="str">
        <f>IFERROR(VLOOKUP($B359,Kraftvärmeprod!$B$1:$AH$479,MATCH(D$3,Kraftvärmeprod!$B$1:$AG$1,0),FALSE)/1,"")</f>
        <v/>
      </c>
      <c r="E359">
        <f>IFERROR(VLOOKUP($B359,Kraftvärmeprod!$B$1:$AH$479,MATCH(E$2,Kraftvärmeprod!$B$1:$AG$1,0),FALSE)/1,0)-IFERROR(VLOOKUP($B359,'Slutlig allokering kvv'!$B$2:$AC$462,MATCH(E$3,'Slutlig allokering kvv'!$B$1:$AJ$1,0),FALSE)/1,0)</f>
        <v>0</v>
      </c>
      <c r="F359">
        <f>IFERROR(VLOOKUP($B359,Kraftvärmeprod!$B$1:$AH$479,MATCH(F$2,Kraftvärmeprod!$B$1:$AG$1,0),FALSE)/1,0)-IFERROR(VLOOKUP($B359,'Slutlig allokering kvv'!$B$2:$AC$462,MATCH(F$3,'Slutlig allokering kvv'!$B$1:$AJ$1,0),FALSE)/1,0)</f>
        <v>0</v>
      </c>
      <c r="G359">
        <f>IFERROR(VLOOKUP($B359,Kraftvärmeprod!$B$1:$AH$479,MATCH(G$2,Kraftvärmeprod!$B$1:$AG$1,0),FALSE)/1,0)-IFERROR(VLOOKUP($B359,'Slutlig allokering kvv'!$B$2:$AC$462,MATCH(G$3,'Slutlig allokering kvv'!$B$1:$AJ$1,0),FALSE)/1,0)</f>
        <v>0</v>
      </c>
      <c r="H359">
        <f>IFERROR(VLOOKUP($B359,Kraftvärmeprod!$B$1:$AH$479,MATCH(H$2,Kraftvärmeprod!$B$1:$AG$1,0),FALSE)/1,0)-IFERROR(VLOOKUP($B359,'Slutlig allokering kvv'!$B$2:$AC$462,MATCH(H$3,'Slutlig allokering kvv'!$B$1:$AJ$1,0),FALSE)/1,0)</f>
        <v>0</v>
      </c>
      <c r="I359">
        <f>IFERROR(VLOOKUP($B359,Kraftvärmeprod!$B$1:$AH$479,MATCH(I$2,Kraftvärmeprod!$B$1:$AG$1,0),FALSE)/1,0)-IFERROR(VLOOKUP($B359,'Slutlig allokering kvv'!$B$2:$AC$462,MATCH(I$3,'Slutlig allokering kvv'!$B$1:$AJ$1,0),FALSE)/1,0)</f>
        <v>0</v>
      </c>
      <c r="J359">
        <f>IFERROR(VLOOKUP($B359,Kraftvärmeprod!$B$1:$AH$479,MATCH(J$2,Kraftvärmeprod!$B$1:$AG$1,0),FALSE)/1,0)-IFERROR(VLOOKUP($B359,'Slutlig allokering kvv'!$B$2:$AC$462,MATCH(J$3,'Slutlig allokering kvv'!$B$1:$AJ$1,0),FALSE)/1,0)</f>
        <v>0</v>
      </c>
      <c r="K359">
        <f>IFERROR(VLOOKUP($B359,Kraftvärmeprod!$B$1:$AH$479,MATCH(K$2,Kraftvärmeprod!$B$1:$AG$1,0),FALSE)/1,0)-IFERROR(VLOOKUP($B359,'Slutlig allokering kvv'!$B$2:$AC$462,MATCH(K$3,'Slutlig allokering kvv'!$B$1:$AJ$1,0),FALSE)/1,0)</f>
        <v>0</v>
      </c>
      <c r="L359">
        <f>IFERROR(VLOOKUP($B359,Kraftvärmeprod!$B$1:$AH$479,MATCH(L$2,Kraftvärmeprod!$B$1:$AG$1,0),FALSE)/1,0)-IFERROR(VLOOKUP($B359,'Slutlig allokering kvv'!$B$2:$AC$462,MATCH(L$3,'Slutlig allokering kvv'!$B$1:$AJ$1,0),FALSE)/1,0)</f>
        <v>0</v>
      </c>
      <c r="M359" s="40">
        <f>IFERROR(VLOOKUP($B359,Miljö!$B$1:$S$477,MATCH(M$2,Miljö!$B$1:$X$1,0),FALSE)/1,0)-IFERROR(VLOOKUP($B359,'Slutlig allokering kvv'!$B$2:$AC$462,MATCH(M$3,'Slutlig allokering kvv'!$B$1:$AJ$1,0),FALSE)/1,0)</f>
        <v>0</v>
      </c>
      <c r="N359">
        <f>IFERROR(VLOOKUP($B359,Kraftvärmeprod!$B$1:$AH$479,MATCH(N$2,Kraftvärmeprod!$B$1:$AG$1,0),FALSE)/1,0)-IFERROR(VLOOKUP($B359,'Slutlig allokering kvv'!$B$2:$AC$462,MATCH(N$3,'Slutlig allokering kvv'!$B$1:$AJ$1,0),FALSE)/1,0)</f>
        <v>0</v>
      </c>
      <c r="O359">
        <f>IFERROR(VLOOKUP($B359,Kraftvärmeprod!$B$1:$AH$479,MATCH(O$2,Kraftvärmeprod!$B$1:$AG$1,0),FALSE)/1,0)-IFERROR(VLOOKUP($B359,'Slutlig allokering kvv'!$B$2:$AC$462,MATCH(O$3,'Slutlig allokering kvv'!$B$1:$AJ$1,0),FALSE)/1,0)</f>
        <v>0</v>
      </c>
      <c r="P359">
        <f>IFERROR(VLOOKUP($B359,Kraftvärmeprod!$B$1:$AH$479,MATCH(P$2,Kraftvärmeprod!$B$1:$AG$1,0),FALSE)/1,0)-IFERROR(VLOOKUP($B359,'Slutlig allokering kvv'!$B$2:$AC$462,MATCH(P$3,'Slutlig allokering kvv'!$B$1:$AJ$1,0),FALSE)/1,0)</f>
        <v>0</v>
      </c>
      <c r="Q359">
        <f>IFERROR(VLOOKUP($B359,Kraftvärmeprod!$B$1:$AH$479,MATCH(Q$2,Kraftvärmeprod!$B$1:$AG$1,0),FALSE)/1,0)-IFERROR(VLOOKUP($B359,'Slutlig allokering kvv'!$B$2:$AC$462,MATCH(Q$3,'Slutlig allokering kvv'!$B$1:$AJ$1,0),FALSE)/1,0)</f>
        <v>0</v>
      </c>
      <c r="R359">
        <f>IFERROR(VLOOKUP($B359,Kraftvärmeprod!$B$1:$AH$479,MATCH(R$2,Kraftvärmeprod!$B$1:$AG$1,0),FALSE)/1,0)-IFERROR(VLOOKUP($B359,'Slutlig allokering kvv'!$B$2:$AC$462,MATCH(R$3,'Slutlig allokering kvv'!$B$1:$AJ$1,0),FALSE)/1,0)</f>
        <v>0</v>
      </c>
      <c r="S359">
        <f>IFERROR(VLOOKUP($B359,Kraftvärmeprod!$B$1:$AH$479,MATCH(S$2,Kraftvärmeprod!$B$1:$AG$1,0),FALSE)/1,0)-IFERROR(VLOOKUP($B359,'Slutlig allokering kvv'!$B$2:$AC$462,MATCH(S$3,'Slutlig allokering kvv'!$B$1:$AJ$1,0),FALSE)/1,0)</f>
        <v>0</v>
      </c>
      <c r="T359">
        <f>IFERROR(VLOOKUP($B359,Kraftvärmeprod!$B$1:$AH$479,MATCH(T$2,Kraftvärmeprod!$B$1:$AG$1,0),FALSE)/1,0)-IFERROR(VLOOKUP($B359,'Slutlig allokering kvv'!$B$2:$AC$462,MATCH(T$3,'Slutlig allokering kvv'!$B$1:$AJ$1,0),FALSE)/1,0)</f>
        <v>0</v>
      </c>
      <c r="U359">
        <f>IFERROR(VLOOKUP($B359,Kraftvärmeprod!$B$1:$AH$479,MATCH(U$2,Kraftvärmeprod!$B$1:$AG$1,0),FALSE)/1,0)-IFERROR(VLOOKUP($B359,'Slutlig allokering kvv'!$B$2:$AC$462,MATCH(U$3,'Slutlig allokering kvv'!$B$1:$AJ$1,0),FALSE)/1,0)</f>
        <v>0</v>
      </c>
      <c r="V359">
        <f>IFERROR(VLOOKUP($B359,Kraftvärmeprod!$B$1:$AH$479,MATCH(V$2,Kraftvärmeprod!$B$1:$AG$1,0),FALSE)/1,0)-IFERROR(VLOOKUP($B359,'Slutlig allokering kvv'!$B$2:$AC$462,MATCH(V$3,'Slutlig allokering kvv'!$B$1:$AJ$1,0),FALSE)/1,0)</f>
        <v>0</v>
      </c>
      <c r="W359">
        <f>IFERROR(VLOOKUP($B359,Kraftvärmeprod!$B$1:$AH$479,MATCH(W$2,Kraftvärmeprod!$B$1:$AG$1,0),FALSE)/1,0)-IFERROR(VLOOKUP($B359,'Slutlig allokering kvv'!$B$2:$AC$462,MATCH(W$3,'Slutlig allokering kvv'!$B$1:$AJ$1,0),FALSE)/1,0)</f>
        <v>0</v>
      </c>
      <c r="X359">
        <f>IFERROR(VLOOKUP($B359,Kraftvärmeprod!$B$1:$AH$479,MATCH(X$2,Kraftvärmeprod!$B$1:$AG$1,0),FALSE)/1,0)-IFERROR(VLOOKUP($B359,'Slutlig allokering kvv'!$B$2:$AC$462,MATCH(X$3,'Slutlig allokering kvv'!$B$1:$AJ$1,0),FALSE)/1,0)</f>
        <v>0</v>
      </c>
      <c r="Y359">
        <f>IFERROR(VLOOKUP($B359,Kraftvärmeprod!$B$1:$AH$479,MATCH(Y$2,Kraftvärmeprod!$B$1:$AG$1,0),FALSE)/1,0)-IFERROR(VLOOKUP($B359,'Slutlig allokering kvv'!$B$2:$AC$462,MATCH(Y$3,'Slutlig allokering kvv'!$B$1:$AJ$1,0),FALSE)/1,0)</f>
        <v>0</v>
      </c>
      <c r="Z359">
        <f>IFERROR(VLOOKUP($B359,Kraftvärmeprod!$B$1:$AH$479,MATCH(Z$2,Kraftvärmeprod!$B$1:$AG$1,0),FALSE)/1,0)-IFERROR(VLOOKUP($B359,'Slutlig allokering kvv'!$B$2:$AC$462,MATCH(Z$3,'Slutlig allokering kvv'!$B$1:$AJ$1,0),FALSE)/1,0)</f>
        <v>0</v>
      </c>
      <c r="AA359">
        <f>IFERROR(VLOOKUP($B359,Kraftvärmeprod!$B$1:$AH$479,MATCH(AA$2,Kraftvärmeprod!$B$1:$AG$1,0),FALSE)/1,0)-IFERROR(VLOOKUP($B359,'Slutlig allokering kvv'!$B$2:$AC$462,MATCH(AA$3,'Slutlig allokering kvv'!$B$1:$AJ$1,0),FALSE)/1,0)</f>
        <v>0</v>
      </c>
      <c r="AB359">
        <f>IFERROR(VLOOKUP($B359,Kraftvärmeprod!$B$1:$AH$479,MATCH(AB$2,Kraftvärmeprod!$B$1:$AG$1,0),FALSE)/1,0)-IFERROR(VLOOKUP($B359,'Slutlig allokering kvv'!$B$2:$AC$462,MATCH(AB$3,'Slutlig allokering kvv'!$B$1:$AJ$1,0),FALSE)/1,0)</f>
        <v>0</v>
      </c>
      <c r="AE359">
        <f t="shared" si="10"/>
        <v>0</v>
      </c>
      <c r="AG359">
        <f>IFERROR(VLOOKUP(B359,'Slutlig allokering kvv'!$B$2:$AJ$462,MATCH("Summa justerad allokerad tillförd energi (utan hjälpel och rökgaskondensering):",'Slutlig allokering kvv'!$B$1:$AK$1,0),FALSE)/1,"")</f>
        <v>0</v>
      </c>
      <c r="AI359" s="23" t="str">
        <f>IFERROR(1-VLOOKUP(B359,'Slutlig allokering kvv'!$B$2:$AJ$462,MATCH("Andel av bränsle i kvv som allokerats till värme, exklusive rökgaskondensering och hjälpel",'Slutlig allokering kvv'!$B$1:$AK$1,0),FALSE),"")</f>
        <v/>
      </c>
      <c r="AK359" s="23" t="str">
        <f t="shared" si="11"/>
        <v/>
      </c>
    </row>
    <row r="360" spans="1:37" x14ac:dyDescent="0.25">
      <c r="A360" s="2" t="s">
        <v>497</v>
      </c>
      <c r="B360" s="2" t="s">
        <v>498</v>
      </c>
      <c r="C360" s="2" t="str">
        <f>IFERROR(VLOOKUP($B360,Kraftvärmeprod!$B$1:$AH$479,MATCH(C$3,Kraftvärmeprod!$B$1:$AG$1,0),FALSE)/1,"")</f>
        <v/>
      </c>
      <c r="D360" s="2" t="str">
        <f>IFERROR(VLOOKUP($B360,Kraftvärmeprod!$B$1:$AH$479,MATCH(D$3,Kraftvärmeprod!$B$1:$AG$1,0),FALSE)/1,"")</f>
        <v/>
      </c>
      <c r="E360">
        <f>IFERROR(VLOOKUP($B360,Kraftvärmeprod!$B$1:$AH$479,MATCH(E$2,Kraftvärmeprod!$B$1:$AG$1,0),FALSE)/1,0)-IFERROR(VLOOKUP($B360,'Slutlig allokering kvv'!$B$2:$AC$462,MATCH(E$3,'Slutlig allokering kvv'!$B$1:$AJ$1,0),FALSE)/1,0)</f>
        <v>0</v>
      </c>
      <c r="F360">
        <f>IFERROR(VLOOKUP($B360,Kraftvärmeprod!$B$1:$AH$479,MATCH(F$2,Kraftvärmeprod!$B$1:$AG$1,0),FALSE)/1,0)-IFERROR(VLOOKUP($B360,'Slutlig allokering kvv'!$B$2:$AC$462,MATCH(F$3,'Slutlig allokering kvv'!$B$1:$AJ$1,0),FALSE)/1,0)</f>
        <v>0</v>
      </c>
      <c r="G360">
        <f>IFERROR(VLOOKUP($B360,Kraftvärmeprod!$B$1:$AH$479,MATCH(G$2,Kraftvärmeprod!$B$1:$AG$1,0),FALSE)/1,0)-IFERROR(VLOOKUP($B360,'Slutlig allokering kvv'!$B$2:$AC$462,MATCH(G$3,'Slutlig allokering kvv'!$B$1:$AJ$1,0),FALSE)/1,0)</f>
        <v>0</v>
      </c>
      <c r="H360">
        <f>IFERROR(VLOOKUP($B360,Kraftvärmeprod!$B$1:$AH$479,MATCH(H$2,Kraftvärmeprod!$B$1:$AG$1,0),FALSE)/1,0)-IFERROR(VLOOKUP($B360,'Slutlig allokering kvv'!$B$2:$AC$462,MATCH(H$3,'Slutlig allokering kvv'!$B$1:$AJ$1,0),FALSE)/1,0)</f>
        <v>0</v>
      </c>
      <c r="I360">
        <f>IFERROR(VLOOKUP($B360,Kraftvärmeprod!$B$1:$AH$479,MATCH(I$2,Kraftvärmeprod!$B$1:$AG$1,0),FALSE)/1,0)-IFERROR(VLOOKUP($B360,'Slutlig allokering kvv'!$B$2:$AC$462,MATCH(I$3,'Slutlig allokering kvv'!$B$1:$AJ$1,0),FALSE)/1,0)</f>
        <v>0</v>
      </c>
      <c r="J360">
        <f>IFERROR(VLOOKUP($B360,Kraftvärmeprod!$B$1:$AH$479,MATCH(J$2,Kraftvärmeprod!$B$1:$AG$1,0),FALSE)/1,0)-IFERROR(VLOOKUP($B360,'Slutlig allokering kvv'!$B$2:$AC$462,MATCH(J$3,'Slutlig allokering kvv'!$B$1:$AJ$1,0),FALSE)/1,0)</f>
        <v>0</v>
      </c>
      <c r="K360">
        <f>IFERROR(VLOOKUP($B360,Kraftvärmeprod!$B$1:$AH$479,MATCH(K$2,Kraftvärmeprod!$B$1:$AG$1,0),FALSE)/1,0)-IFERROR(VLOOKUP($B360,'Slutlig allokering kvv'!$B$2:$AC$462,MATCH(K$3,'Slutlig allokering kvv'!$B$1:$AJ$1,0),FALSE)/1,0)</f>
        <v>0</v>
      </c>
      <c r="L360">
        <f>IFERROR(VLOOKUP($B360,Kraftvärmeprod!$B$1:$AH$479,MATCH(L$2,Kraftvärmeprod!$B$1:$AG$1,0),FALSE)/1,0)-IFERROR(VLOOKUP($B360,'Slutlig allokering kvv'!$B$2:$AC$462,MATCH(L$3,'Slutlig allokering kvv'!$B$1:$AJ$1,0),FALSE)/1,0)</f>
        <v>0</v>
      </c>
      <c r="M360" s="40">
        <f>IFERROR(VLOOKUP($B360,Miljö!$B$1:$S$477,MATCH(M$2,Miljö!$B$1:$X$1,0),FALSE)/1,0)-IFERROR(VLOOKUP($B360,'Slutlig allokering kvv'!$B$2:$AC$462,MATCH(M$3,'Slutlig allokering kvv'!$B$1:$AJ$1,0),FALSE)/1,0)</f>
        <v>0</v>
      </c>
      <c r="N360">
        <f>IFERROR(VLOOKUP($B360,Kraftvärmeprod!$B$1:$AH$479,MATCH(N$2,Kraftvärmeprod!$B$1:$AG$1,0),FALSE)/1,0)-IFERROR(VLOOKUP($B360,'Slutlig allokering kvv'!$B$2:$AC$462,MATCH(N$3,'Slutlig allokering kvv'!$B$1:$AJ$1,0),FALSE)/1,0)</f>
        <v>0</v>
      </c>
      <c r="O360">
        <f>IFERROR(VLOOKUP($B360,Kraftvärmeprod!$B$1:$AH$479,MATCH(O$2,Kraftvärmeprod!$B$1:$AG$1,0),FALSE)/1,0)-IFERROR(VLOOKUP($B360,'Slutlig allokering kvv'!$B$2:$AC$462,MATCH(O$3,'Slutlig allokering kvv'!$B$1:$AJ$1,0),FALSE)/1,0)</f>
        <v>0</v>
      </c>
      <c r="P360">
        <f>IFERROR(VLOOKUP($B360,Kraftvärmeprod!$B$1:$AH$479,MATCH(P$2,Kraftvärmeprod!$B$1:$AG$1,0),FALSE)/1,0)-IFERROR(VLOOKUP($B360,'Slutlig allokering kvv'!$B$2:$AC$462,MATCH(P$3,'Slutlig allokering kvv'!$B$1:$AJ$1,0),FALSE)/1,0)</f>
        <v>0</v>
      </c>
      <c r="Q360">
        <f>IFERROR(VLOOKUP($B360,Kraftvärmeprod!$B$1:$AH$479,MATCH(Q$2,Kraftvärmeprod!$B$1:$AG$1,0),FALSE)/1,0)-IFERROR(VLOOKUP($B360,'Slutlig allokering kvv'!$B$2:$AC$462,MATCH(Q$3,'Slutlig allokering kvv'!$B$1:$AJ$1,0),FALSE)/1,0)</f>
        <v>0</v>
      </c>
      <c r="R360">
        <f>IFERROR(VLOOKUP($B360,Kraftvärmeprod!$B$1:$AH$479,MATCH(R$2,Kraftvärmeprod!$B$1:$AG$1,0),FALSE)/1,0)-IFERROR(VLOOKUP($B360,'Slutlig allokering kvv'!$B$2:$AC$462,MATCH(R$3,'Slutlig allokering kvv'!$B$1:$AJ$1,0),FALSE)/1,0)</f>
        <v>0</v>
      </c>
      <c r="S360">
        <f>IFERROR(VLOOKUP($B360,Kraftvärmeprod!$B$1:$AH$479,MATCH(S$2,Kraftvärmeprod!$B$1:$AG$1,0),FALSE)/1,0)-IFERROR(VLOOKUP($B360,'Slutlig allokering kvv'!$B$2:$AC$462,MATCH(S$3,'Slutlig allokering kvv'!$B$1:$AJ$1,0),FALSE)/1,0)</f>
        <v>0</v>
      </c>
      <c r="T360">
        <f>IFERROR(VLOOKUP($B360,Kraftvärmeprod!$B$1:$AH$479,MATCH(T$2,Kraftvärmeprod!$B$1:$AG$1,0),FALSE)/1,0)-IFERROR(VLOOKUP($B360,'Slutlig allokering kvv'!$B$2:$AC$462,MATCH(T$3,'Slutlig allokering kvv'!$B$1:$AJ$1,0),FALSE)/1,0)</f>
        <v>0</v>
      </c>
      <c r="U360">
        <f>IFERROR(VLOOKUP($B360,Kraftvärmeprod!$B$1:$AH$479,MATCH(U$2,Kraftvärmeprod!$B$1:$AG$1,0),FALSE)/1,0)-IFERROR(VLOOKUP($B360,'Slutlig allokering kvv'!$B$2:$AC$462,MATCH(U$3,'Slutlig allokering kvv'!$B$1:$AJ$1,0),FALSE)/1,0)</f>
        <v>0</v>
      </c>
      <c r="V360">
        <f>IFERROR(VLOOKUP($B360,Kraftvärmeprod!$B$1:$AH$479,MATCH(V$2,Kraftvärmeprod!$B$1:$AG$1,0),FALSE)/1,0)-IFERROR(VLOOKUP($B360,'Slutlig allokering kvv'!$B$2:$AC$462,MATCH(V$3,'Slutlig allokering kvv'!$B$1:$AJ$1,0),FALSE)/1,0)</f>
        <v>0</v>
      </c>
      <c r="W360">
        <f>IFERROR(VLOOKUP($B360,Kraftvärmeprod!$B$1:$AH$479,MATCH(W$2,Kraftvärmeprod!$B$1:$AG$1,0),FALSE)/1,0)-IFERROR(VLOOKUP($B360,'Slutlig allokering kvv'!$B$2:$AC$462,MATCH(W$3,'Slutlig allokering kvv'!$B$1:$AJ$1,0),FALSE)/1,0)</f>
        <v>0</v>
      </c>
      <c r="X360">
        <f>IFERROR(VLOOKUP($B360,Kraftvärmeprod!$B$1:$AH$479,MATCH(X$2,Kraftvärmeprod!$B$1:$AG$1,0),FALSE)/1,0)-IFERROR(VLOOKUP($B360,'Slutlig allokering kvv'!$B$2:$AC$462,MATCH(X$3,'Slutlig allokering kvv'!$B$1:$AJ$1,0),FALSE)/1,0)</f>
        <v>0</v>
      </c>
      <c r="Y360">
        <f>IFERROR(VLOOKUP($B360,Kraftvärmeprod!$B$1:$AH$479,MATCH(Y$2,Kraftvärmeprod!$B$1:$AG$1,0),FALSE)/1,0)-IFERROR(VLOOKUP($B360,'Slutlig allokering kvv'!$B$2:$AC$462,MATCH(Y$3,'Slutlig allokering kvv'!$B$1:$AJ$1,0),FALSE)/1,0)</f>
        <v>0</v>
      </c>
      <c r="Z360">
        <f>IFERROR(VLOOKUP($B360,Kraftvärmeprod!$B$1:$AH$479,MATCH(Z$2,Kraftvärmeprod!$B$1:$AG$1,0),FALSE)/1,0)-IFERROR(VLOOKUP($B360,'Slutlig allokering kvv'!$B$2:$AC$462,MATCH(Z$3,'Slutlig allokering kvv'!$B$1:$AJ$1,0),FALSE)/1,0)</f>
        <v>0</v>
      </c>
      <c r="AA360">
        <f>IFERROR(VLOOKUP($B360,Kraftvärmeprod!$B$1:$AH$479,MATCH(AA$2,Kraftvärmeprod!$B$1:$AG$1,0),FALSE)/1,0)-IFERROR(VLOOKUP($B360,'Slutlig allokering kvv'!$B$2:$AC$462,MATCH(AA$3,'Slutlig allokering kvv'!$B$1:$AJ$1,0),FALSE)/1,0)</f>
        <v>0</v>
      </c>
      <c r="AB360">
        <f>IFERROR(VLOOKUP($B360,Kraftvärmeprod!$B$1:$AH$479,MATCH(AB$2,Kraftvärmeprod!$B$1:$AG$1,0),FALSE)/1,0)-IFERROR(VLOOKUP($B360,'Slutlig allokering kvv'!$B$2:$AC$462,MATCH(AB$3,'Slutlig allokering kvv'!$B$1:$AJ$1,0),FALSE)/1,0)</f>
        <v>0</v>
      </c>
      <c r="AE360">
        <f t="shared" si="10"/>
        <v>0</v>
      </c>
      <c r="AG360">
        <f>IFERROR(VLOOKUP(B360,'Slutlig allokering kvv'!$B$2:$AJ$462,MATCH("Summa justerad allokerad tillförd energi (utan hjälpel och rökgaskondensering):",'Slutlig allokering kvv'!$B$1:$AK$1,0),FALSE)/1,"")</f>
        <v>0</v>
      </c>
      <c r="AI360" s="23" t="str">
        <f>IFERROR(1-VLOOKUP(B360,'Slutlig allokering kvv'!$B$2:$AJ$462,MATCH("Andel av bränsle i kvv som allokerats till värme, exklusive rökgaskondensering och hjälpel",'Slutlig allokering kvv'!$B$1:$AK$1,0),FALSE),"")</f>
        <v/>
      </c>
      <c r="AK360" s="23" t="str">
        <f t="shared" si="11"/>
        <v/>
      </c>
    </row>
    <row r="361" spans="1:37" x14ac:dyDescent="0.25">
      <c r="A361" s="2" t="s">
        <v>497</v>
      </c>
      <c r="B361" s="2" t="s">
        <v>499</v>
      </c>
      <c r="C361" s="2" t="str">
        <f>IFERROR(VLOOKUP($B361,Kraftvärmeprod!$B$1:$AH$479,MATCH(C$3,Kraftvärmeprod!$B$1:$AG$1,0),FALSE)/1,"")</f>
        <v/>
      </c>
      <c r="D361" s="2" t="str">
        <f>IFERROR(VLOOKUP($B361,Kraftvärmeprod!$B$1:$AH$479,MATCH(D$3,Kraftvärmeprod!$B$1:$AG$1,0),FALSE)/1,"")</f>
        <v/>
      </c>
      <c r="E361">
        <f>IFERROR(VLOOKUP($B361,Kraftvärmeprod!$B$1:$AH$479,MATCH(E$2,Kraftvärmeprod!$B$1:$AG$1,0),FALSE)/1,0)-IFERROR(VLOOKUP($B361,'Slutlig allokering kvv'!$B$2:$AC$462,MATCH(E$3,'Slutlig allokering kvv'!$B$1:$AJ$1,0),FALSE)/1,0)</f>
        <v>0</v>
      </c>
      <c r="F361">
        <f>IFERROR(VLOOKUP($B361,Kraftvärmeprod!$B$1:$AH$479,MATCH(F$2,Kraftvärmeprod!$B$1:$AG$1,0),FALSE)/1,0)-IFERROR(VLOOKUP($B361,'Slutlig allokering kvv'!$B$2:$AC$462,MATCH(F$3,'Slutlig allokering kvv'!$B$1:$AJ$1,0),FALSE)/1,0)</f>
        <v>0</v>
      </c>
      <c r="G361">
        <f>IFERROR(VLOOKUP($B361,Kraftvärmeprod!$B$1:$AH$479,MATCH(G$2,Kraftvärmeprod!$B$1:$AG$1,0),FALSE)/1,0)-IFERROR(VLOOKUP($B361,'Slutlig allokering kvv'!$B$2:$AC$462,MATCH(G$3,'Slutlig allokering kvv'!$B$1:$AJ$1,0),FALSE)/1,0)</f>
        <v>0</v>
      </c>
      <c r="H361">
        <f>IFERROR(VLOOKUP($B361,Kraftvärmeprod!$B$1:$AH$479,MATCH(H$2,Kraftvärmeprod!$B$1:$AG$1,0),FALSE)/1,0)-IFERROR(VLOOKUP($B361,'Slutlig allokering kvv'!$B$2:$AC$462,MATCH(H$3,'Slutlig allokering kvv'!$B$1:$AJ$1,0),FALSE)/1,0)</f>
        <v>0</v>
      </c>
      <c r="I361">
        <f>IFERROR(VLOOKUP($B361,Kraftvärmeprod!$B$1:$AH$479,MATCH(I$2,Kraftvärmeprod!$B$1:$AG$1,0),FALSE)/1,0)-IFERROR(VLOOKUP($B361,'Slutlig allokering kvv'!$B$2:$AC$462,MATCH(I$3,'Slutlig allokering kvv'!$B$1:$AJ$1,0),FALSE)/1,0)</f>
        <v>0</v>
      </c>
      <c r="J361">
        <f>IFERROR(VLOOKUP($B361,Kraftvärmeprod!$B$1:$AH$479,MATCH(J$2,Kraftvärmeprod!$B$1:$AG$1,0),FALSE)/1,0)-IFERROR(VLOOKUP($B361,'Slutlig allokering kvv'!$B$2:$AC$462,MATCH(J$3,'Slutlig allokering kvv'!$B$1:$AJ$1,0),FALSE)/1,0)</f>
        <v>0</v>
      </c>
      <c r="K361">
        <f>IFERROR(VLOOKUP($B361,Kraftvärmeprod!$B$1:$AH$479,MATCH(K$2,Kraftvärmeprod!$B$1:$AG$1,0),FALSE)/1,0)-IFERROR(VLOOKUP($B361,'Slutlig allokering kvv'!$B$2:$AC$462,MATCH(K$3,'Slutlig allokering kvv'!$B$1:$AJ$1,0),FALSE)/1,0)</f>
        <v>0</v>
      </c>
      <c r="L361">
        <f>IFERROR(VLOOKUP($B361,Kraftvärmeprod!$B$1:$AH$479,MATCH(L$2,Kraftvärmeprod!$B$1:$AG$1,0),FALSE)/1,0)-IFERROR(VLOOKUP($B361,'Slutlig allokering kvv'!$B$2:$AC$462,MATCH(L$3,'Slutlig allokering kvv'!$B$1:$AJ$1,0),FALSE)/1,0)</f>
        <v>0</v>
      </c>
      <c r="M361" s="40">
        <f>IFERROR(VLOOKUP($B361,Miljö!$B$1:$S$477,MATCH(M$2,Miljö!$B$1:$X$1,0),FALSE)/1,0)-IFERROR(VLOOKUP($B361,'Slutlig allokering kvv'!$B$2:$AC$462,MATCH(M$3,'Slutlig allokering kvv'!$B$1:$AJ$1,0),FALSE)/1,0)</f>
        <v>0</v>
      </c>
      <c r="N361">
        <f>IFERROR(VLOOKUP($B361,Kraftvärmeprod!$B$1:$AH$479,MATCH(N$2,Kraftvärmeprod!$B$1:$AG$1,0),FALSE)/1,0)-IFERROR(VLOOKUP($B361,'Slutlig allokering kvv'!$B$2:$AC$462,MATCH(N$3,'Slutlig allokering kvv'!$B$1:$AJ$1,0),FALSE)/1,0)</f>
        <v>0</v>
      </c>
      <c r="O361">
        <f>IFERROR(VLOOKUP($B361,Kraftvärmeprod!$B$1:$AH$479,MATCH(O$2,Kraftvärmeprod!$B$1:$AG$1,0),FALSE)/1,0)-IFERROR(VLOOKUP($B361,'Slutlig allokering kvv'!$B$2:$AC$462,MATCH(O$3,'Slutlig allokering kvv'!$B$1:$AJ$1,0),FALSE)/1,0)</f>
        <v>0</v>
      </c>
      <c r="P361">
        <f>IFERROR(VLOOKUP($B361,Kraftvärmeprod!$B$1:$AH$479,MATCH(P$2,Kraftvärmeprod!$B$1:$AG$1,0),FALSE)/1,0)-IFERROR(VLOOKUP($B361,'Slutlig allokering kvv'!$B$2:$AC$462,MATCH(P$3,'Slutlig allokering kvv'!$B$1:$AJ$1,0),FALSE)/1,0)</f>
        <v>0</v>
      </c>
      <c r="Q361">
        <f>IFERROR(VLOOKUP($B361,Kraftvärmeprod!$B$1:$AH$479,MATCH(Q$2,Kraftvärmeprod!$B$1:$AG$1,0),FALSE)/1,0)-IFERROR(VLOOKUP($B361,'Slutlig allokering kvv'!$B$2:$AC$462,MATCH(Q$3,'Slutlig allokering kvv'!$B$1:$AJ$1,0),FALSE)/1,0)</f>
        <v>0</v>
      </c>
      <c r="R361">
        <f>IFERROR(VLOOKUP($B361,Kraftvärmeprod!$B$1:$AH$479,MATCH(R$2,Kraftvärmeprod!$B$1:$AG$1,0),FALSE)/1,0)-IFERROR(VLOOKUP($B361,'Slutlig allokering kvv'!$B$2:$AC$462,MATCH(R$3,'Slutlig allokering kvv'!$B$1:$AJ$1,0),FALSE)/1,0)</f>
        <v>0</v>
      </c>
      <c r="S361">
        <f>IFERROR(VLOOKUP($B361,Kraftvärmeprod!$B$1:$AH$479,MATCH(S$2,Kraftvärmeprod!$B$1:$AG$1,0),FALSE)/1,0)-IFERROR(VLOOKUP($B361,'Slutlig allokering kvv'!$B$2:$AC$462,MATCH(S$3,'Slutlig allokering kvv'!$B$1:$AJ$1,0),FALSE)/1,0)</f>
        <v>0</v>
      </c>
      <c r="T361">
        <f>IFERROR(VLOOKUP($B361,Kraftvärmeprod!$B$1:$AH$479,MATCH(T$2,Kraftvärmeprod!$B$1:$AG$1,0),FALSE)/1,0)-IFERROR(VLOOKUP($B361,'Slutlig allokering kvv'!$B$2:$AC$462,MATCH(T$3,'Slutlig allokering kvv'!$B$1:$AJ$1,0),FALSE)/1,0)</f>
        <v>0</v>
      </c>
      <c r="U361">
        <f>IFERROR(VLOOKUP($B361,Kraftvärmeprod!$B$1:$AH$479,MATCH(U$2,Kraftvärmeprod!$B$1:$AG$1,0),FALSE)/1,0)-IFERROR(VLOOKUP($B361,'Slutlig allokering kvv'!$B$2:$AC$462,MATCH(U$3,'Slutlig allokering kvv'!$B$1:$AJ$1,0),FALSE)/1,0)</f>
        <v>0</v>
      </c>
      <c r="V361">
        <f>IFERROR(VLOOKUP($B361,Kraftvärmeprod!$B$1:$AH$479,MATCH(V$2,Kraftvärmeprod!$B$1:$AG$1,0),FALSE)/1,0)-IFERROR(VLOOKUP($B361,'Slutlig allokering kvv'!$B$2:$AC$462,MATCH(V$3,'Slutlig allokering kvv'!$B$1:$AJ$1,0),FALSE)/1,0)</f>
        <v>0</v>
      </c>
      <c r="W361">
        <f>IFERROR(VLOOKUP($B361,Kraftvärmeprod!$B$1:$AH$479,MATCH(W$2,Kraftvärmeprod!$B$1:$AG$1,0),FALSE)/1,0)-IFERROR(VLOOKUP($B361,'Slutlig allokering kvv'!$B$2:$AC$462,MATCH(W$3,'Slutlig allokering kvv'!$B$1:$AJ$1,0),FALSE)/1,0)</f>
        <v>0</v>
      </c>
      <c r="X361">
        <f>IFERROR(VLOOKUP($B361,Kraftvärmeprod!$B$1:$AH$479,MATCH(X$2,Kraftvärmeprod!$B$1:$AG$1,0),FALSE)/1,0)-IFERROR(VLOOKUP($B361,'Slutlig allokering kvv'!$B$2:$AC$462,MATCH(X$3,'Slutlig allokering kvv'!$B$1:$AJ$1,0),FALSE)/1,0)</f>
        <v>0</v>
      </c>
      <c r="Y361">
        <f>IFERROR(VLOOKUP($B361,Kraftvärmeprod!$B$1:$AH$479,MATCH(Y$2,Kraftvärmeprod!$B$1:$AG$1,0),FALSE)/1,0)-IFERROR(VLOOKUP($B361,'Slutlig allokering kvv'!$B$2:$AC$462,MATCH(Y$3,'Slutlig allokering kvv'!$B$1:$AJ$1,0),FALSE)/1,0)</f>
        <v>0</v>
      </c>
      <c r="Z361">
        <f>IFERROR(VLOOKUP($B361,Kraftvärmeprod!$B$1:$AH$479,MATCH(Z$2,Kraftvärmeprod!$B$1:$AG$1,0),FALSE)/1,0)-IFERROR(VLOOKUP($B361,'Slutlig allokering kvv'!$B$2:$AC$462,MATCH(Z$3,'Slutlig allokering kvv'!$B$1:$AJ$1,0),FALSE)/1,0)</f>
        <v>0</v>
      </c>
      <c r="AA361">
        <f>IFERROR(VLOOKUP($B361,Kraftvärmeprod!$B$1:$AH$479,MATCH(AA$2,Kraftvärmeprod!$B$1:$AG$1,0),FALSE)/1,0)-IFERROR(VLOOKUP($B361,'Slutlig allokering kvv'!$B$2:$AC$462,MATCH(AA$3,'Slutlig allokering kvv'!$B$1:$AJ$1,0),FALSE)/1,0)</f>
        <v>0</v>
      </c>
      <c r="AB361">
        <f>IFERROR(VLOOKUP($B361,Kraftvärmeprod!$B$1:$AH$479,MATCH(AB$2,Kraftvärmeprod!$B$1:$AG$1,0),FALSE)/1,0)-IFERROR(VLOOKUP($B361,'Slutlig allokering kvv'!$B$2:$AC$462,MATCH(AB$3,'Slutlig allokering kvv'!$B$1:$AJ$1,0),FALSE)/1,0)</f>
        <v>0</v>
      </c>
      <c r="AE361">
        <f t="shared" si="10"/>
        <v>0</v>
      </c>
      <c r="AG361">
        <f>IFERROR(VLOOKUP(B361,'Slutlig allokering kvv'!$B$2:$AJ$462,MATCH("Summa justerad allokerad tillförd energi (utan hjälpel och rökgaskondensering):",'Slutlig allokering kvv'!$B$1:$AK$1,0),FALSE)/1,"")</f>
        <v>0</v>
      </c>
      <c r="AI361" s="23" t="str">
        <f>IFERROR(1-VLOOKUP(B361,'Slutlig allokering kvv'!$B$2:$AJ$462,MATCH("Andel av bränsle i kvv som allokerats till värme, exklusive rökgaskondensering och hjälpel",'Slutlig allokering kvv'!$B$1:$AK$1,0),FALSE),"")</f>
        <v/>
      </c>
      <c r="AK361" s="23" t="str">
        <f t="shared" si="11"/>
        <v/>
      </c>
    </row>
    <row r="362" spans="1:37" x14ac:dyDescent="0.25">
      <c r="A362" s="2" t="s">
        <v>497</v>
      </c>
      <c r="B362" s="2" t="s">
        <v>500</v>
      </c>
      <c r="C362" s="2" t="str">
        <f>IFERROR(VLOOKUP($B362,Kraftvärmeprod!$B$1:$AH$479,MATCH(C$3,Kraftvärmeprod!$B$1:$AG$1,0),FALSE)/1,"")</f>
        <v/>
      </c>
      <c r="D362" s="2" t="str">
        <f>IFERROR(VLOOKUP($B362,Kraftvärmeprod!$B$1:$AH$479,MATCH(D$3,Kraftvärmeprod!$B$1:$AG$1,0),FALSE)/1,"")</f>
        <v/>
      </c>
      <c r="E362">
        <f>IFERROR(VLOOKUP($B362,Kraftvärmeprod!$B$1:$AH$479,MATCH(E$2,Kraftvärmeprod!$B$1:$AG$1,0),FALSE)/1,0)-IFERROR(VLOOKUP($B362,'Slutlig allokering kvv'!$B$2:$AC$462,MATCH(E$3,'Slutlig allokering kvv'!$B$1:$AJ$1,0),FALSE)/1,0)</f>
        <v>0</v>
      </c>
      <c r="F362">
        <f>IFERROR(VLOOKUP($B362,Kraftvärmeprod!$B$1:$AH$479,MATCH(F$2,Kraftvärmeprod!$B$1:$AG$1,0),FALSE)/1,0)-IFERROR(VLOOKUP($B362,'Slutlig allokering kvv'!$B$2:$AC$462,MATCH(F$3,'Slutlig allokering kvv'!$B$1:$AJ$1,0),FALSE)/1,0)</f>
        <v>0</v>
      </c>
      <c r="G362">
        <f>IFERROR(VLOOKUP($B362,Kraftvärmeprod!$B$1:$AH$479,MATCH(G$2,Kraftvärmeprod!$B$1:$AG$1,0),FALSE)/1,0)-IFERROR(VLOOKUP($B362,'Slutlig allokering kvv'!$B$2:$AC$462,MATCH(G$3,'Slutlig allokering kvv'!$B$1:$AJ$1,0),FALSE)/1,0)</f>
        <v>0</v>
      </c>
      <c r="H362">
        <f>IFERROR(VLOOKUP($B362,Kraftvärmeprod!$B$1:$AH$479,MATCH(H$2,Kraftvärmeprod!$B$1:$AG$1,0),FALSE)/1,0)-IFERROR(VLOOKUP($B362,'Slutlig allokering kvv'!$B$2:$AC$462,MATCH(H$3,'Slutlig allokering kvv'!$B$1:$AJ$1,0),FALSE)/1,0)</f>
        <v>0</v>
      </c>
      <c r="I362">
        <f>IFERROR(VLOOKUP($B362,Kraftvärmeprod!$B$1:$AH$479,MATCH(I$2,Kraftvärmeprod!$B$1:$AG$1,0),FALSE)/1,0)-IFERROR(VLOOKUP($B362,'Slutlig allokering kvv'!$B$2:$AC$462,MATCH(I$3,'Slutlig allokering kvv'!$B$1:$AJ$1,0),FALSE)/1,0)</f>
        <v>0</v>
      </c>
      <c r="J362">
        <f>IFERROR(VLOOKUP($B362,Kraftvärmeprod!$B$1:$AH$479,MATCH(J$2,Kraftvärmeprod!$B$1:$AG$1,0),FALSE)/1,0)-IFERROR(VLOOKUP($B362,'Slutlig allokering kvv'!$B$2:$AC$462,MATCH(J$3,'Slutlig allokering kvv'!$B$1:$AJ$1,0),FALSE)/1,0)</f>
        <v>0</v>
      </c>
      <c r="K362">
        <f>IFERROR(VLOOKUP($B362,Kraftvärmeprod!$B$1:$AH$479,MATCH(K$2,Kraftvärmeprod!$B$1:$AG$1,0),FALSE)/1,0)-IFERROR(VLOOKUP($B362,'Slutlig allokering kvv'!$B$2:$AC$462,MATCH(K$3,'Slutlig allokering kvv'!$B$1:$AJ$1,0),FALSE)/1,0)</f>
        <v>0</v>
      </c>
      <c r="L362">
        <f>IFERROR(VLOOKUP($B362,Kraftvärmeprod!$B$1:$AH$479,MATCH(L$2,Kraftvärmeprod!$B$1:$AG$1,0),FALSE)/1,0)-IFERROR(VLOOKUP($B362,'Slutlig allokering kvv'!$B$2:$AC$462,MATCH(L$3,'Slutlig allokering kvv'!$B$1:$AJ$1,0),FALSE)/1,0)</f>
        <v>0</v>
      </c>
      <c r="M362" s="40">
        <f>IFERROR(VLOOKUP($B362,Miljö!$B$1:$S$477,MATCH(M$2,Miljö!$B$1:$X$1,0),FALSE)/1,0)-IFERROR(VLOOKUP($B362,'Slutlig allokering kvv'!$B$2:$AC$462,MATCH(M$3,'Slutlig allokering kvv'!$B$1:$AJ$1,0),FALSE)/1,0)</f>
        <v>0</v>
      </c>
      <c r="N362">
        <f>IFERROR(VLOOKUP($B362,Kraftvärmeprod!$B$1:$AH$479,MATCH(N$2,Kraftvärmeprod!$B$1:$AG$1,0),FALSE)/1,0)-IFERROR(VLOOKUP($B362,'Slutlig allokering kvv'!$B$2:$AC$462,MATCH(N$3,'Slutlig allokering kvv'!$B$1:$AJ$1,0),FALSE)/1,0)</f>
        <v>0</v>
      </c>
      <c r="O362">
        <f>IFERROR(VLOOKUP($B362,Kraftvärmeprod!$B$1:$AH$479,MATCH(O$2,Kraftvärmeprod!$B$1:$AG$1,0),FALSE)/1,0)-IFERROR(VLOOKUP($B362,'Slutlig allokering kvv'!$B$2:$AC$462,MATCH(O$3,'Slutlig allokering kvv'!$B$1:$AJ$1,0),FALSE)/1,0)</f>
        <v>0</v>
      </c>
      <c r="P362">
        <f>IFERROR(VLOOKUP($B362,Kraftvärmeprod!$B$1:$AH$479,MATCH(P$2,Kraftvärmeprod!$B$1:$AG$1,0),FALSE)/1,0)-IFERROR(VLOOKUP($B362,'Slutlig allokering kvv'!$B$2:$AC$462,MATCH(P$3,'Slutlig allokering kvv'!$B$1:$AJ$1,0),FALSE)/1,0)</f>
        <v>0</v>
      </c>
      <c r="Q362">
        <f>IFERROR(VLOOKUP($B362,Kraftvärmeprod!$B$1:$AH$479,MATCH(Q$2,Kraftvärmeprod!$B$1:$AG$1,0),FALSE)/1,0)-IFERROR(VLOOKUP($B362,'Slutlig allokering kvv'!$B$2:$AC$462,MATCH(Q$3,'Slutlig allokering kvv'!$B$1:$AJ$1,0),FALSE)/1,0)</f>
        <v>0</v>
      </c>
      <c r="R362">
        <f>IFERROR(VLOOKUP($B362,Kraftvärmeprod!$B$1:$AH$479,MATCH(R$2,Kraftvärmeprod!$B$1:$AG$1,0),FALSE)/1,0)-IFERROR(VLOOKUP($B362,'Slutlig allokering kvv'!$B$2:$AC$462,MATCH(R$3,'Slutlig allokering kvv'!$B$1:$AJ$1,0),FALSE)/1,0)</f>
        <v>0</v>
      </c>
      <c r="S362">
        <f>IFERROR(VLOOKUP($B362,Kraftvärmeprod!$B$1:$AH$479,MATCH(S$2,Kraftvärmeprod!$B$1:$AG$1,0),FALSE)/1,0)-IFERROR(VLOOKUP($B362,'Slutlig allokering kvv'!$B$2:$AC$462,MATCH(S$3,'Slutlig allokering kvv'!$B$1:$AJ$1,0),FALSE)/1,0)</f>
        <v>0</v>
      </c>
      <c r="T362">
        <f>IFERROR(VLOOKUP($B362,Kraftvärmeprod!$B$1:$AH$479,MATCH(T$2,Kraftvärmeprod!$B$1:$AG$1,0),FALSE)/1,0)-IFERROR(VLOOKUP($B362,'Slutlig allokering kvv'!$B$2:$AC$462,MATCH(T$3,'Slutlig allokering kvv'!$B$1:$AJ$1,0),FALSE)/1,0)</f>
        <v>0</v>
      </c>
      <c r="U362">
        <f>IFERROR(VLOOKUP($B362,Kraftvärmeprod!$B$1:$AH$479,MATCH(U$2,Kraftvärmeprod!$B$1:$AG$1,0),FALSE)/1,0)-IFERROR(VLOOKUP($B362,'Slutlig allokering kvv'!$B$2:$AC$462,MATCH(U$3,'Slutlig allokering kvv'!$B$1:$AJ$1,0),FALSE)/1,0)</f>
        <v>0</v>
      </c>
      <c r="V362">
        <f>IFERROR(VLOOKUP($B362,Kraftvärmeprod!$B$1:$AH$479,MATCH(V$2,Kraftvärmeprod!$B$1:$AG$1,0),FALSE)/1,0)-IFERROR(VLOOKUP($B362,'Slutlig allokering kvv'!$B$2:$AC$462,MATCH(V$3,'Slutlig allokering kvv'!$B$1:$AJ$1,0),FALSE)/1,0)</f>
        <v>0</v>
      </c>
      <c r="W362">
        <f>IFERROR(VLOOKUP($B362,Kraftvärmeprod!$B$1:$AH$479,MATCH(W$2,Kraftvärmeprod!$B$1:$AG$1,0),FALSE)/1,0)-IFERROR(VLOOKUP($B362,'Slutlig allokering kvv'!$B$2:$AC$462,MATCH(W$3,'Slutlig allokering kvv'!$B$1:$AJ$1,0),FALSE)/1,0)</f>
        <v>0</v>
      </c>
      <c r="X362">
        <f>IFERROR(VLOOKUP($B362,Kraftvärmeprod!$B$1:$AH$479,MATCH(X$2,Kraftvärmeprod!$B$1:$AG$1,0),FALSE)/1,0)-IFERROR(VLOOKUP($B362,'Slutlig allokering kvv'!$B$2:$AC$462,MATCH(X$3,'Slutlig allokering kvv'!$B$1:$AJ$1,0),FALSE)/1,0)</f>
        <v>0</v>
      </c>
      <c r="Y362">
        <f>IFERROR(VLOOKUP($B362,Kraftvärmeprod!$B$1:$AH$479,MATCH(Y$2,Kraftvärmeprod!$B$1:$AG$1,0),FALSE)/1,0)-IFERROR(VLOOKUP($B362,'Slutlig allokering kvv'!$B$2:$AC$462,MATCH(Y$3,'Slutlig allokering kvv'!$B$1:$AJ$1,0),FALSE)/1,0)</f>
        <v>0</v>
      </c>
      <c r="Z362">
        <f>IFERROR(VLOOKUP($B362,Kraftvärmeprod!$B$1:$AH$479,MATCH(Z$2,Kraftvärmeprod!$B$1:$AG$1,0),FALSE)/1,0)-IFERROR(VLOOKUP($B362,'Slutlig allokering kvv'!$B$2:$AC$462,MATCH(Z$3,'Slutlig allokering kvv'!$B$1:$AJ$1,0),FALSE)/1,0)</f>
        <v>0</v>
      </c>
      <c r="AA362">
        <f>IFERROR(VLOOKUP($B362,Kraftvärmeprod!$B$1:$AH$479,MATCH(AA$2,Kraftvärmeprod!$B$1:$AG$1,0),FALSE)/1,0)-IFERROR(VLOOKUP($B362,'Slutlig allokering kvv'!$B$2:$AC$462,MATCH(AA$3,'Slutlig allokering kvv'!$B$1:$AJ$1,0),FALSE)/1,0)</f>
        <v>0</v>
      </c>
      <c r="AB362">
        <f>IFERROR(VLOOKUP($B362,Kraftvärmeprod!$B$1:$AH$479,MATCH(AB$2,Kraftvärmeprod!$B$1:$AG$1,0),FALSE)/1,0)-IFERROR(VLOOKUP($B362,'Slutlig allokering kvv'!$B$2:$AC$462,MATCH(AB$3,'Slutlig allokering kvv'!$B$1:$AJ$1,0),FALSE)/1,0)</f>
        <v>0</v>
      </c>
      <c r="AE362">
        <f t="shared" si="10"/>
        <v>0</v>
      </c>
      <c r="AG362">
        <f>IFERROR(VLOOKUP(B362,'Slutlig allokering kvv'!$B$2:$AJ$462,MATCH("Summa justerad allokerad tillförd energi (utan hjälpel och rökgaskondensering):",'Slutlig allokering kvv'!$B$1:$AK$1,0),FALSE)/1,"")</f>
        <v>0</v>
      </c>
      <c r="AI362" s="23" t="str">
        <f>IFERROR(1-VLOOKUP(B362,'Slutlig allokering kvv'!$B$2:$AJ$462,MATCH("Andel av bränsle i kvv som allokerats till värme, exklusive rökgaskondensering och hjälpel",'Slutlig allokering kvv'!$B$1:$AK$1,0),FALSE),"")</f>
        <v/>
      </c>
      <c r="AK362" s="23" t="str">
        <f t="shared" si="11"/>
        <v/>
      </c>
    </row>
    <row r="363" spans="1:37" x14ac:dyDescent="0.25">
      <c r="A363" s="2" t="s">
        <v>501</v>
      </c>
      <c r="B363" s="2" t="s">
        <v>502</v>
      </c>
      <c r="C363" s="2" t="str">
        <f>IFERROR(VLOOKUP($B363,Kraftvärmeprod!$B$1:$AH$479,MATCH(C$3,Kraftvärmeprod!$B$1:$AG$1,0),FALSE)/1,"")</f>
        <v/>
      </c>
      <c r="D363" s="2" t="str">
        <f>IFERROR(VLOOKUP($B363,Kraftvärmeprod!$B$1:$AH$479,MATCH(D$3,Kraftvärmeprod!$B$1:$AG$1,0),FALSE)/1,"")</f>
        <v/>
      </c>
      <c r="E363">
        <f>IFERROR(VLOOKUP($B363,Kraftvärmeprod!$B$1:$AH$479,MATCH(E$2,Kraftvärmeprod!$B$1:$AG$1,0),FALSE)/1,0)-IFERROR(VLOOKUP($B363,'Slutlig allokering kvv'!$B$2:$AC$462,MATCH(E$3,'Slutlig allokering kvv'!$B$1:$AJ$1,0),FALSE)/1,0)</f>
        <v>0</v>
      </c>
      <c r="F363">
        <f>IFERROR(VLOOKUP($B363,Kraftvärmeprod!$B$1:$AH$479,MATCH(F$2,Kraftvärmeprod!$B$1:$AG$1,0),FALSE)/1,0)-IFERROR(VLOOKUP($B363,'Slutlig allokering kvv'!$B$2:$AC$462,MATCH(F$3,'Slutlig allokering kvv'!$B$1:$AJ$1,0),FALSE)/1,0)</f>
        <v>0</v>
      </c>
      <c r="G363">
        <f>IFERROR(VLOOKUP($B363,Kraftvärmeprod!$B$1:$AH$479,MATCH(G$2,Kraftvärmeprod!$B$1:$AG$1,0),FALSE)/1,0)-IFERROR(VLOOKUP($B363,'Slutlig allokering kvv'!$B$2:$AC$462,MATCH(G$3,'Slutlig allokering kvv'!$B$1:$AJ$1,0),FALSE)/1,0)</f>
        <v>0</v>
      </c>
      <c r="H363">
        <f>IFERROR(VLOOKUP($B363,Kraftvärmeprod!$B$1:$AH$479,MATCH(H$2,Kraftvärmeprod!$B$1:$AG$1,0),FALSE)/1,0)-IFERROR(VLOOKUP($B363,'Slutlig allokering kvv'!$B$2:$AC$462,MATCH(H$3,'Slutlig allokering kvv'!$B$1:$AJ$1,0),FALSE)/1,0)</f>
        <v>0</v>
      </c>
      <c r="I363">
        <f>IFERROR(VLOOKUP($B363,Kraftvärmeprod!$B$1:$AH$479,MATCH(I$2,Kraftvärmeprod!$B$1:$AG$1,0),FALSE)/1,0)-IFERROR(VLOOKUP($B363,'Slutlig allokering kvv'!$B$2:$AC$462,MATCH(I$3,'Slutlig allokering kvv'!$B$1:$AJ$1,0),FALSE)/1,0)</f>
        <v>0</v>
      </c>
      <c r="J363">
        <f>IFERROR(VLOOKUP($B363,Kraftvärmeprod!$B$1:$AH$479,MATCH(J$2,Kraftvärmeprod!$B$1:$AG$1,0),FALSE)/1,0)-IFERROR(VLOOKUP($B363,'Slutlig allokering kvv'!$B$2:$AC$462,MATCH(J$3,'Slutlig allokering kvv'!$B$1:$AJ$1,0),FALSE)/1,0)</f>
        <v>0</v>
      </c>
      <c r="K363">
        <f>IFERROR(VLOOKUP($B363,Kraftvärmeprod!$B$1:$AH$479,MATCH(K$2,Kraftvärmeprod!$B$1:$AG$1,0),FALSE)/1,0)-IFERROR(VLOOKUP($B363,'Slutlig allokering kvv'!$B$2:$AC$462,MATCH(K$3,'Slutlig allokering kvv'!$B$1:$AJ$1,0),FALSE)/1,0)</f>
        <v>0</v>
      </c>
      <c r="L363">
        <f>IFERROR(VLOOKUP($B363,Kraftvärmeprod!$B$1:$AH$479,MATCH(L$2,Kraftvärmeprod!$B$1:$AG$1,0),FALSE)/1,0)-IFERROR(VLOOKUP($B363,'Slutlig allokering kvv'!$B$2:$AC$462,MATCH(L$3,'Slutlig allokering kvv'!$B$1:$AJ$1,0),FALSE)/1,0)</f>
        <v>0</v>
      </c>
      <c r="M363" s="40">
        <f>IFERROR(VLOOKUP($B363,Miljö!$B$1:$S$477,MATCH(M$2,Miljö!$B$1:$X$1,0),FALSE)/1,0)-IFERROR(VLOOKUP($B363,'Slutlig allokering kvv'!$B$2:$AC$462,MATCH(M$3,'Slutlig allokering kvv'!$B$1:$AJ$1,0),FALSE)/1,0)</f>
        <v>0</v>
      </c>
      <c r="N363">
        <f>IFERROR(VLOOKUP($B363,Kraftvärmeprod!$B$1:$AH$479,MATCH(N$2,Kraftvärmeprod!$B$1:$AG$1,0),FALSE)/1,0)-IFERROR(VLOOKUP($B363,'Slutlig allokering kvv'!$B$2:$AC$462,MATCH(N$3,'Slutlig allokering kvv'!$B$1:$AJ$1,0),FALSE)/1,0)</f>
        <v>0</v>
      </c>
      <c r="O363">
        <f>IFERROR(VLOOKUP($B363,Kraftvärmeprod!$B$1:$AH$479,MATCH(O$2,Kraftvärmeprod!$B$1:$AG$1,0),FALSE)/1,0)-IFERROR(VLOOKUP($B363,'Slutlig allokering kvv'!$B$2:$AC$462,MATCH(O$3,'Slutlig allokering kvv'!$B$1:$AJ$1,0),FALSE)/1,0)</f>
        <v>0</v>
      </c>
      <c r="P363">
        <f>IFERROR(VLOOKUP($B363,Kraftvärmeprod!$B$1:$AH$479,MATCH(P$2,Kraftvärmeprod!$B$1:$AG$1,0),FALSE)/1,0)-IFERROR(VLOOKUP($B363,'Slutlig allokering kvv'!$B$2:$AC$462,MATCH(P$3,'Slutlig allokering kvv'!$B$1:$AJ$1,0),FALSE)/1,0)</f>
        <v>0</v>
      </c>
      <c r="Q363">
        <f>IFERROR(VLOOKUP($B363,Kraftvärmeprod!$B$1:$AH$479,MATCH(Q$2,Kraftvärmeprod!$B$1:$AG$1,0),FALSE)/1,0)-IFERROR(VLOOKUP($B363,'Slutlig allokering kvv'!$B$2:$AC$462,MATCH(Q$3,'Slutlig allokering kvv'!$B$1:$AJ$1,0),FALSE)/1,0)</f>
        <v>0</v>
      </c>
      <c r="R363">
        <f>IFERROR(VLOOKUP($B363,Kraftvärmeprod!$B$1:$AH$479,MATCH(R$2,Kraftvärmeprod!$B$1:$AG$1,0),FALSE)/1,0)-IFERROR(VLOOKUP($B363,'Slutlig allokering kvv'!$B$2:$AC$462,MATCH(R$3,'Slutlig allokering kvv'!$B$1:$AJ$1,0),FALSE)/1,0)</f>
        <v>0</v>
      </c>
      <c r="S363">
        <f>IFERROR(VLOOKUP($B363,Kraftvärmeprod!$B$1:$AH$479,MATCH(S$2,Kraftvärmeprod!$B$1:$AG$1,0),FALSE)/1,0)-IFERROR(VLOOKUP($B363,'Slutlig allokering kvv'!$B$2:$AC$462,MATCH(S$3,'Slutlig allokering kvv'!$B$1:$AJ$1,0),FALSE)/1,0)</f>
        <v>0</v>
      </c>
      <c r="T363">
        <f>IFERROR(VLOOKUP($B363,Kraftvärmeprod!$B$1:$AH$479,MATCH(T$2,Kraftvärmeprod!$B$1:$AG$1,0),FALSE)/1,0)-IFERROR(VLOOKUP($B363,'Slutlig allokering kvv'!$B$2:$AC$462,MATCH(T$3,'Slutlig allokering kvv'!$B$1:$AJ$1,0),FALSE)/1,0)</f>
        <v>0</v>
      </c>
      <c r="U363">
        <f>IFERROR(VLOOKUP($B363,Kraftvärmeprod!$B$1:$AH$479,MATCH(U$2,Kraftvärmeprod!$B$1:$AG$1,0),FALSE)/1,0)-IFERROR(VLOOKUP($B363,'Slutlig allokering kvv'!$B$2:$AC$462,MATCH(U$3,'Slutlig allokering kvv'!$B$1:$AJ$1,0),FALSE)/1,0)</f>
        <v>0</v>
      </c>
      <c r="V363">
        <f>IFERROR(VLOOKUP($B363,Kraftvärmeprod!$B$1:$AH$479,MATCH(V$2,Kraftvärmeprod!$B$1:$AG$1,0),FALSE)/1,0)-IFERROR(VLOOKUP($B363,'Slutlig allokering kvv'!$B$2:$AC$462,MATCH(V$3,'Slutlig allokering kvv'!$B$1:$AJ$1,0),FALSE)/1,0)</f>
        <v>0</v>
      </c>
      <c r="W363">
        <f>IFERROR(VLOOKUP($B363,Kraftvärmeprod!$B$1:$AH$479,MATCH(W$2,Kraftvärmeprod!$B$1:$AG$1,0),FALSE)/1,0)-IFERROR(VLOOKUP($B363,'Slutlig allokering kvv'!$B$2:$AC$462,MATCH(W$3,'Slutlig allokering kvv'!$B$1:$AJ$1,0),FALSE)/1,0)</f>
        <v>0</v>
      </c>
      <c r="X363">
        <f>IFERROR(VLOOKUP($B363,Kraftvärmeprod!$B$1:$AH$479,MATCH(X$2,Kraftvärmeprod!$B$1:$AG$1,0),FALSE)/1,0)-IFERROR(VLOOKUP($B363,'Slutlig allokering kvv'!$B$2:$AC$462,MATCH(X$3,'Slutlig allokering kvv'!$B$1:$AJ$1,0),FALSE)/1,0)</f>
        <v>0</v>
      </c>
      <c r="Y363">
        <f>IFERROR(VLOOKUP($B363,Kraftvärmeprod!$B$1:$AH$479,MATCH(Y$2,Kraftvärmeprod!$B$1:$AG$1,0),FALSE)/1,0)-IFERROR(VLOOKUP($B363,'Slutlig allokering kvv'!$B$2:$AC$462,MATCH(Y$3,'Slutlig allokering kvv'!$B$1:$AJ$1,0),FALSE)/1,0)</f>
        <v>0</v>
      </c>
      <c r="Z363">
        <f>IFERROR(VLOOKUP($B363,Kraftvärmeprod!$B$1:$AH$479,MATCH(Z$2,Kraftvärmeprod!$B$1:$AG$1,0),FALSE)/1,0)-IFERROR(VLOOKUP($B363,'Slutlig allokering kvv'!$B$2:$AC$462,MATCH(Z$3,'Slutlig allokering kvv'!$B$1:$AJ$1,0),FALSE)/1,0)</f>
        <v>0</v>
      </c>
      <c r="AA363">
        <f>IFERROR(VLOOKUP($B363,Kraftvärmeprod!$B$1:$AH$479,MATCH(AA$2,Kraftvärmeprod!$B$1:$AG$1,0),FALSE)/1,0)-IFERROR(VLOOKUP($B363,'Slutlig allokering kvv'!$B$2:$AC$462,MATCH(AA$3,'Slutlig allokering kvv'!$B$1:$AJ$1,0),FALSE)/1,0)</f>
        <v>0</v>
      </c>
      <c r="AB363">
        <f>IFERROR(VLOOKUP($B363,Kraftvärmeprod!$B$1:$AH$479,MATCH(AB$2,Kraftvärmeprod!$B$1:$AG$1,0),FALSE)/1,0)-IFERROR(VLOOKUP($B363,'Slutlig allokering kvv'!$B$2:$AC$462,MATCH(AB$3,'Slutlig allokering kvv'!$B$1:$AJ$1,0),FALSE)/1,0)</f>
        <v>0</v>
      </c>
      <c r="AE363">
        <f t="shared" si="10"/>
        <v>0</v>
      </c>
      <c r="AG363">
        <f>IFERROR(VLOOKUP(B363,'Slutlig allokering kvv'!$B$2:$AJ$462,MATCH("Summa justerad allokerad tillförd energi (utan hjälpel och rökgaskondensering):",'Slutlig allokering kvv'!$B$1:$AK$1,0),FALSE)/1,"")</f>
        <v>0</v>
      </c>
      <c r="AI363" s="23" t="str">
        <f>IFERROR(1-VLOOKUP(B363,'Slutlig allokering kvv'!$B$2:$AJ$462,MATCH("Andel av bränsle i kvv som allokerats till värme, exklusive rökgaskondensering och hjälpel",'Slutlig allokering kvv'!$B$1:$AK$1,0),FALSE),"")</f>
        <v/>
      </c>
      <c r="AK363" s="23" t="str">
        <f t="shared" si="11"/>
        <v/>
      </c>
    </row>
    <row r="364" spans="1:37" x14ac:dyDescent="0.25">
      <c r="A364" s="2" t="s">
        <v>501</v>
      </c>
      <c r="B364" s="2" t="s">
        <v>503</v>
      </c>
      <c r="C364" s="2" t="str">
        <f>IFERROR(VLOOKUP($B364,Kraftvärmeprod!$B$1:$AH$479,MATCH(C$3,Kraftvärmeprod!$B$1:$AG$1,0),FALSE)/1,"")</f>
        <v/>
      </c>
      <c r="D364" s="2" t="str">
        <f>IFERROR(VLOOKUP($B364,Kraftvärmeprod!$B$1:$AH$479,MATCH(D$3,Kraftvärmeprod!$B$1:$AG$1,0),FALSE)/1,"")</f>
        <v/>
      </c>
      <c r="E364">
        <f>IFERROR(VLOOKUP($B364,Kraftvärmeprod!$B$1:$AH$479,MATCH(E$2,Kraftvärmeprod!$B$1:$AG$1,0),FALSE)/1,0)-IFERROR(VLOOKUP($B364,'Slutlig allokering kvv'!$B$2:$AC$462,MATCH(E$3,'Slutlig allokering kvv'!$B$1:$AJ$1,0),FALSE)/1,0)</f>
        <v>0</v>
      </c>
      <c r="F364">
        <f>IFERROR(VLOOKUP($B364,Kraftvärmeprod!$B$1:$AH$479,MATCH(F$2,Kraftvärmeprod!$B$1:$AG$1,0),FALSE)/1,0)-IFERROR(VLOOKUP($B364,'Slutlig allokering kvv'!$B$2:$AC$462,MATCH(F$3,'Slutlig allokering kvv'!$B$1:$AJ$1,0),FALSE)/1,0)</f>
        <v>0</v>
      </c>
      <c r="G364">
        <f>IFERROR(VLOOKUP($B364,Kraftvärmeprod!$B$1:$AH$479,MATCH(G$2,Kraftvärmeprod!$B$1:$AG$1,0),FALSE)/1,0)-IFERROR(VLOOKUP($B364,'Slutlig allokering kvv'!$B$2:$AC$462,MATCH(G$3,'Slutlig allokering kvv'!$B$1:$AJ$1,0),FALSE)/1,0)</f>
        <v>0</v>
      </c>
      <c r="H364">
        <f>IFERROR(VLOOKUP($B364,Kraftvärmeprod!$B$1:$AH$479,MATCH(H$2,Kraftvärmeprod!$B$1:$AG$1,0),FALSE)/1,0)-IFERROR(VLOOKUP($B364,'Slutlig allokering kvv'!$B$2:$AC$462,MATCH(H$3,'Slutlig allokering kvv'!$B$1:$AJ$1,0),FALSE)/1,0)</f>
        <v>0</v>
      </c>
      <c r="I364">
        <f>IFERROR(VLOOKUP($B364,Kraftvärmeprod!$B$1:$AH$479,MATCH(I$2,Kraftvärmeprod!$B$1:$AG$1,0),FALSE)/1,0)-IFERROR(VLOOKUP($B364,'Slutlig allokering kvv'!$B$2:$AC$462,MATCH(I$3,'Slutlig allokering kvv'!$B$1:$AJ$1,0),FALSE)/1,0)</f>
        <v>0</v>
      </c>
      <c r="J364">
        <f>IFERROR(VLOOKUP($B364,Kraftvärmeprod!$B$1:$AH$479,MATCH(J$2,Kraftvärmeprod!$B$1:$AG$1,0),FALSE)/1,0)-IFERROR(VLOOKUP($B364,'Slutlig allokering kvv'!$B$2:$AC$462,MATCH(J$3,'Slutlig allokering kvv'!$B$1:$AJ$1,0),FALSE)/1,0)</f>
        <v>0</v>
      </c>
      <c r="K364">
        <f>IFERROR(VLOOKUP($B364,Kraftvärmeprod!$B$1:$AH$479,MATCH(K$2,Kraftvärmeprod!$B$1:$AG$1,0),FALSE)/1,0)-IFERROR(VLOOKUP($B364,'Slutlig allokering kvv'!$B$2:$AC$462,MATCH(K$3,'Slutlig allokering kvv'!$B$1:$AJ$1,0),FALSE)/1,0)</f>
        <v>0</v>
      </c>
      <c r="L364">
        <f>IFERROR(VLOOKUP($B364,Kraftvärmeprod!$B$1:$AH$479,MATCH(L$2,Kraftvärmeprod!$B$1:$AG$1,0),FALSE)/1,0)-IFERROR(VLOOKUP($B364,'Slutlig allokering kvv'!$B$2:$AC$462,MATCH(L$3,'Slutlig allokering kvv'!$B$1:$AJ$1,0),FALSE)/1,0)</f>
        <v>0</v>
      </c>
      <c r="M364" s="40">
        <f>IFERROR(VLOOKUP($B364,Miljö!$B$1:$S$477,MATCH(M$2,Miljö!$B$1:$X$1,0),FALSE)/1,0)-IFERROR(VLOOKUP($B364,'Slutlig allokering kvv'!$B$2:$AC$462,MATCH(M$3,'Slutlig allokering kvv'!$B$1:$AJ$1,0),FALSE)/1,0)</f>
        <v>0</v>
      </c>
      <c r="N364">
        <f>IFERROR(VLOOKUP($B364,Kraftvärmeprod!$B$1:$AH$479,MATCH(N$2,Kraftvärmeprod!$B$1:$AG$1,0),FALSE)/1,0)-IFERROR(VLOOKUP($B364,'Slutlig allokering kvv'!$B$2:$AC$462,MATCH(N$3,'Slutlig allokering kvv'!$B$1:$AJ$1,0),FALSE)/1,0)</f>
        <v>0</v>
      </c>
      <c r="O364">
        <f>IFERROR(VLOOKUP($B364,Kraftvärmeprod!$B$1:$AH$479,MATCH(O$2,Kraftvärmeprod!$B$1:$AG$1,0),FALSE)/1,0)-IFERROR(VLOOKUP($B364,'Slutlig allokering kvv'!$B$2:$AC$462,MATCH(O$3,'Slutlig allokering kvv'!$B$1:$AJ$1,0),FALSE)/1,0)</f>
        <v>0</v>
      </c>
      <c r="P364">
        <f>IFERROR(VLOOKUP($B364,Kraftvärmeprod!$B$1:$AH$479,MATCH(P$2,Kraftvärmeprod!$B$1:$AG$1,0),FALSE)/1,0)-IFERROR(VLOOKUP($B364,'Slutlig allokering kvv'!$B$2:$AC$462,MATCH(P$3,'Slutlig allokering kvv'!$B$1:$AJ$1,0),FALSE)/1,0)</f>
        <v>0</v>
      </c>
      <c r="Q364">
        <f>IFERROR(VLOOKUP($B364,Kraftvärmeprod!$B$1:$AH$479,MATCH(Q$2,Kraftvärmeprod!$B$1:$AG$1,0),FALSE)/1,0)-IFERROR(VLOOKUP($B364,'Slutlig allokering kvv'!$B$2:$AC$462,MATCH(Q$3,'Slutlig allokering kvv'!$B$1:$AJ$1,0),FALSE)/1,0)</f>
        <v>0</v>
      </c>
      <c r="R364">
        <f>IFERROR(VLOOKUP($B364,Kraftvärmeprod!$B$1:$AH$479,MATCH(R$2,Kraftvärmeprod!$B$1:$AG$1,0),FALSE)/1,0)-IFERROR(VLOOKUP($B364,'Slutlig allokering kvv'!$B$2:$AC$462,MATCH(R$3,'Slutlig allokering kvv'!$B$1:$AJ$1,0),FALSE)/1,0)</f>
        <v>0</v>
      </c>
      <c r="S364">
        <f>IFERROR(VLOOKUP($B364,Kraftvärmeprod!$B$1:$AH$479,MATCH(S$2,Kraftvärmeprod!$B$1:$AG$1,0),FALSE)/1,0)-IFERROR(VLOOKUP($B364,'Slutlig allokering kvv'!$B$2:$AC$462,MATCH(S$3,'Slutlig allokering kvv'!$B$1:$AJ$1,0),FALSE)/1,0)</f>
        <v>0</v>
      </c>
      <c r="T364">
        <f>IFERROR(VLOOKUP($B364,Kraftvärmeprod!$B$1:$AH$479,MATCH(T$2,Kraftvärmeprod!$B$1:$AG$1,0),FALSE)/1,0)-IFERROR(VLOOKUP($B364,'Slutlig allokering kvv'!$B$2:$AC$462,MATCH(T$3,'Slutlig allokering kvv'!$B$1:$AJ$1,0),FALSE)/1,0)</f>
        <v>0</v>
      </c>
      <c r="U364">
        <f>IFERROR(VLOOKUP($B364,Kraftvärmeprod!$B$1:$AH$479,MATCH(U$2,Kraftvärmeprod!$B$1:$AG$1,0),FALSE)/1,0)-IFERROR(VLOOKUP($B364,'Slutlig allokering kvv'!$B$2:$AC$462,MATCH(U$3,'Slutlig allokering kvv'!$B$1:$AJ$1,0),FALSE)/1,0)</f>
        <v>0</v>
      </c>
      <c r="V364">
        <f>IFERROR(VLOOKUP($B364,Kraftvärmeprod!$B$1:$AH$479,MATCH(V$2,Kraftvärmeprod!$B$1:$AG$1,0),FALSE)/1,0)-IFERROR(VLOOKUP($B364,'Slutlig allokering kvv'!$B$2:$AC$462,MATCH(V$3,'Slutlig allokering kvv'!$B$1:$AJ$1,0),FALSE)/1,0)</f>
        <v>0</v>
      </c>
      <c r="W364">
        <f>IFERROR(VLOOKUP($B364,Kraftvärmeprod!$B$1:$AH$479,MATCH(W$2,Kraftvärmeprod!$B$1:$AG$1,0),FALSE)/1,0)-IFERROR(VLOOKUP($B364,'Slutlig allokering kvv'!$B$2:$AC$462,MATCH(W$3,'Slutlig allokering kvv'!$B$1:$AJ$1,0),FALSE)/1,0)</f>
        <v>0</v>
      </c>
      <c r="X364">
        <f>IFERROR(VLOOKUP($B364,Kraftvärmeprod!$B$1:$AH$479,MATCH(X$2,Kraftvärmeprod!$B$1:$AG$1,0),FALSE)/1,0)-IFERROR(VLOOKUP($B364,'Slutlig allokering kvv'!$B$2:$AC$462,MATCH(X$3,'Slutlig allokering kvv'!$B$1:$AJ$1,0),FALSE)/1,0)</f>
        <v>0</v>
      </c>
      <c r="Y364">
        <f>IFERROR(VLOOKUP($B364,Kraftvärmeprod!$B$1:$AH$479,MATCH(Y$2,Kraftvärmeprod!$B$1:$AG$1,0),FALSE)/1,0)-IFERROR(VLOOKUP($B364,'Slutlig allokering kvv'!$B$2:$AC$462,MATCH(Y$3,'Slutlig allokering kvv'!$B$1:$AJ$1,0),FALSE)/1,0)</f>
        <v>0</v>
      </c>
      <c r="Z364">
        <f>IFERROR(VLOOKUP($B364,Kraftvärmeprod!$B$1:$AH$479,MATCH(Z$2,Kraftvärmeprod!$B$1:$AG$1,0),FALSE)/1,0)-IFERROR(VLOOKUP($B364,'Slutlig allokering kvv'!$B$2:$AC$462,MATCH(Z$3,'Slutlig allokering kvv'!$B$1:$AJ$1,0),FALSE)/1,0)</f>
        <v>0</v>
      </c>
      <c r="AA364">
        <f>IFERROR(VLOOKUP($B364,Kraftvärmeprod!$B$1:$AH$479,MATCH(AA$2,Kraftvärmeprod!$B$1:$AG$1,0),FALSE)/1,0)-IFERROR(VLOOKUP($B364,'Slutlig allokering kvv'!$B$2:$AC$462,MATCH(AA$3,'Slutlig allokering kvv'!$B$1:$AJ$1,0),FALSE)/1,0)</f>
        <v>0</v>
      </c>
      <c r="AB364">
        <f>IFERROR(VLOOKUP($B364,Kraftvärmeprod!$B$1:$AH$479,MATCH(AB$2,Kraftvärmeprod!$B$1:$AG$1,0),FALSE)/1,0)-IFERROR(VLOOKUP($B364,'Slutlig allokering kvv'!$B$2:$AC$462,MATCH(AB$3,'Slutlig allokering kvv'!$B$1:$AJ$1,0),FALSE)/1,0)</f>
        <v>0</v>
      </c>
      <c r="AE364">
        <f t="shared" si="10"/>
        <v>0</v>
      </c>
      <c r="AG364">
        <f>IFERROR(VLOOKUP(B364,'Slutlig allokering kvv'!$B$2:$AJ$462,MATCH("Summa justerad allokerad tillförd energi (utan hjälpel och rökgaskondensering):",'Slutlig allokering kvv'!$B$1:$AK$1,0),FALSE)/1,"")</f>
        <v>0</v>
      </c>
      <c r="AI364" s="23" t="str">
        <f>IFERROR(1-VLOOKUP(B364,'Slutlig allokering kvv'!$B$2:$AJ$462,MATCH("Andel av bränsle i kvv som allokerats till värme, exklusive rökgaskondensering och hjälpel",'Slutlig allokering kvv'!$B$1:$AK$1,0),FALSE),"")</f>
        <v/>
      </c>
      <c r="AK364" s="23" t="str">
        <f t="shared" si="11"/>
        <v/>
      </c>
    </row>
    <row r="365" spans="1:37" x14ac:dyDescent="0.25">
      <c r="A365" s="2" t="s">
        <v>501</v>
      </c>
      <c r="B365" s="2" t="s">
        <v>504</v>
      </c>
      <c r="C365" s="2" t="str">
        <f>IFERROR(VLOOKUP($B365,Kraftvärmeprod!$B$1:$AH$479,MATCH(C$3,Kraftvärmeprod!$B$1:$AG$1,0),FALSE)/1,"")</f>
        <v/>
      </c>
      <c r="D365" s="2" t="str">
        <f>IFERROR(VLOOKUP($B365,Kraftvärmeprod!$B$1:$AH$479,MATCH(D$3,Kraftvärmeprod!$B$1:$AG$1,0),FALSE)/1,"")</f>
        <v/>
      </c>
      <c r="E365">
        <f>IFERROR(VLOOKUP($B365,Kraftvärmeprod!$B$1:$AH$479,MATCH(E$2,Kraftvärmeprod!$B$1:$AG$1,0),FALSE)/1,0)-IFERROR(VLOOKUP($B365,'Slutlig allokering kvv'!$B$2:$AC$462,MATCH(E$3,'Slutlig allokering kvv'!$B$1:$AJ$1,0),FALSE)/1,0)</f>
        <v>0</v>
      </c>
      <c r="F365">
        <f>IFERROR(VLOOKUP($B365,Kraftvärmeprod!$B$1:$AH$479,MATCH(F$2,Kraftvärmeprod!$B$1:$AG$1,0),FALSE)/1,0)-IFERROR(VLOOKUP($B365,'Slutlig allokering kvv'!$B$2:$AC$462,MATCH(F$3,'Slutlig allokering kvv'!$B$1:$AJ$1,0),FALSE)/1,0)</f>
        <v>0</v>
      </c>
      <c r="G365">
        <f>IFERROR(VLOOKUP($B365,Kraftvärmeprod!$B$1:$AH$479,MATCH(G$2,Kraftvärmeprod!$B$1:$AG$1,0),FALSE)/1,0)-IFERROR(VLOOKUP($B365,'Slutlig allokering kvv'!$B$2:$AC$462,MATCH(G$3,'Slutlig allokering kvv'!$B$1:$AJ$1,0),FALSE)/1,0)</f>
        <v>0</v>
      </c>
      <c r="H365">
        <f>IFERROR(VLOOKUP($B365,Kraftvärmeprod!$B$1:$AH$479,MATCH(H$2,Kraftvärmeprod!$B$1:$AG$1,0),FALSE)/1,0)-IFERROR(VLOOKUP($B365,'Slutlig allokering kvv'!$B$2:$AC$462,MATCH(H$3,'Slutlig allokering kvv'!$B$1:$AJ$1,0),FALSE)/1,0)</f>
        <v>0</v>
      </c>
      <c r="I365">
        <f>IFERROR(VLOOKUP($B365,Kraftvärmeprod!$B$1:$AH$479,MATCH(I$2,Kraftvärmeprod!$B$1:$AG$1,0),FALSE)/1,0)-IFERROR(VLOOKUP($B365,'Slutlig allokering kvv'!$B$2:$AC$462,MATCH(I$3,'Slutlig allokering kvv'!$B$1:$AJ$1,0),FALSE)/1,0)</f>
        <v>0</v>
      </c>
      <c r="J365">
        <f>IFERROR(VLOOKUP($B365,Kraftvärmeprod!$B$1:$AH$479,MATCH(J$2,Kraftvärmeprod!$B$1:$AG$1,0),FALSE)/1,0)-IFERROR(VLOOKUP($B365,'Slutlig allokering kvv'!$B$2:$AC$462,MATCH(J$3,'Slutlig allokering kvv'!$B$1:$AJ$1,0),FALSE)/1,0)</f>
        <v>0</v>
      </c>
      <c r="K365">
        <f>IFERROR(VLOOKUP($B365,Kraftvärmeprod!$B$1:$AH$479,MATCH(K$2,Kraftvärmeprod!$B$1:$AG$1,0),FALSE)/1,0)-IFERROR(VLOOKUP($B365,'Slutlig allokering kvv'!$B$2:$AC$462,MATCH(K$3,'Slutlig allokering kvv'!$B$1:$AJ$1,0),FALSE)/1,0)</f>
        <v>0</v>
      </c>
      <c r="L365">
        <f>IFERROR(VLOOKUP($B365,Kraftvärmeprod!$B$1:$AH$479,MATCH(L$2,Kraftvärmeprod!$B$1:$AG$1,0),FALSE)/1,0)-IFERROR(VLOOKUP($B365,'Slutlig allokering kvv'!$B$2:$AC$462,MATCH(L$3,'Slutlig allokering kvv'!$B$1:$AJ$1,0),FALSE)/1,0)</f>
        <v>0</v>
      </c>
      <c r="M365" s="40">
        <f>IFERROR(VLOOKUP($B365,Miljö!$B$1:$S$477,MATCH(M$2,Miljö!$B$1:$X$1,0),FALSE)/1,0)-IFERROR(VLOOKUP($B365,'Slutlig allokering kvv'!$B$2:$AC$462,MATCH(M$3,'Slutlig allokering kvv'!$B$1:$AJ$1,0),FALSE)/1,0)</f>
        <v>0</v>
      </c>
      <c r="N365">
        <f>IFERROR(VLOOKUP($B365,Kraftvärmeprod!$B$1:$AH$479,MATCH(N$2,Kraftvärmeprod!$B$1:$AG$1,0),FALSE)/1,0)-IFERROR(VLOOKUP($B365,'Slutlig allokering kvv'!$B$2:$AC$462,MATCH(N$3,'Slutlig allokering kvv'!$B$1:$AJ$1,0),FALSE)/1,0)</f>
        <v>0</v>
      </c>
      <c r="O365">
        <f>IFERROR(VLOOKUP($B365,Kraftvärmeprod!$B$1:$AH$479,MATCH(O$2,Kraftvärmeprod!$B$1:$AG$1,0),FALSE)/1,0)-IFERROR(VLOOKUP($B365,'Slutlig allokering kvv'!$B$2:$AC$462,MATCH(O$3,'Slutlig allokering kvv'!$B$1:$AJ$1,0),FALSE)/1,0)</f>
        <v>0</v>
      </c>
      <c r="P365">
        <f>IFERROR(VLOOKUP($B365,Kraftvärmeprod!$B$1:$AH$479,MATCH(P$2,Kraftvärmeprod!$B$1:$AG$1,0),FALSE)/1,0)-IFERROR(VLOOKUP($B365,'Slutlig allokering kvv'!$B$2:$AC$462,MATCH(P$3,'Slutlig allokering kvv'!$B$1:$AJ$1,0),FALSE)/1,0)</f>
        <v>0</v>
      </c>
      <c r="Q365">
        <f>IFERROR(VLOOKUP($B365,Kraftvärmeprod!$B$1:$AH$479,MATCH(Q$2,Kraftvärmeprod!$B$1:$AG$1,0),FALSE)/1,0)-IFERROR(VLOOKUP($B365,'Slutlig allokering kvv'!$B$2:$AC$462,MATCH(Q$3,'Slutlig allokering kvv'!$B$1:$AJ$1,0),FALSE)/1,0)</f>
        <v>0</v>
      </c>
      <c r="R365">
        <f>IFERROR(VLOOKUP($B365,Kraftvärmeprod!$B$1:$AH$479,MATCH(R$2,Kraftvärmeprod!$B$1:$AG$1,0),FALSE)/1,0)-IFERROR(VLOOKUP($B365,'Slutlig allokering kvv'!$B$2:$AC$462,MATCH(R$3,'Slutlig allokering kvv'!$B$1:$AJ$1,0),FALSE)/1,0)</f>
        <v>0</v>
      </c>
      <c r="S365">
        <f>IFERROR(VLOOKUP($B365,Kraftvärmeprod!$B$1:$AH$479,MATCH(S$2,Kraftvärmeprod!$B$1:$AG$1,0),FALSE)/1,0)-IFERROR(VLOOKUP($B365,'Slutlig allokering kvv'!$B$2:$AC$462,MATCH(S$3,'Slutlig allokering kvv'!$B$1:$AJ$1,0),FALSE)/1,0)</f>
        <v>0</v>
      </c>
      <c r="T365">
        <f>IFERROR(VLOOKUP($B365,Kraftvärmeprod!$B$1:$AH$479,MATCH(T$2,Kraftvärmeprod!$B$1:$AG$1,0),FALSE)/1,0)-IFERROR(VLOOKUP($B365,'Slutlig allokering kvv'!$B$2:$AC$462,MATCH(T$3,'Slutlig allokering kvv'!$B$1:$AJ$1,0),FALSE)/1,0)</f>
        <v>0</v>
      </c>
      <c r="U365">
        <f>IFERROR(VLOOKUP($B365,Kraftvärmeprod!$B$1:$AH$479,MATCH(U$2,Kraftvärmeprod!$B$1:$AG$1,0),FALSE)/1,0)-IFERROR(VLOOKUP($B365,'Slutlig allokering kvv'!$B$2:$AC$462,MATCH(U$3,'Slutlig allokering kvv'!$B$1:$AJ$1,0),FALSE)/1,0)</f>
        <v>0</v>
      </c>
      <c r="V365">
        <f>IFERROR(VLOOKUP($B365,Kraftvärmeprod!$B$1:$AH$479,MATCH(V$2,Kraftvärmeprod!$B$1:$AG$1,0),FALSE)/1,0)-IFERROR(VLOOKUP($B365,'Slutlig allokering kvv'!$B$2:$AC$462,MATCH(V$3,'Slutlig allokering kvv'!$B$1:$AJ$1,0),FALSE)/1,0)</f>
        <v>0</v>
      </c>
      <c r="W365">
        <f>IFERROR(VLOOKUP($B365,Kraftvärmeprod!$B$1:$AH$479,MATCH(W$2,Kraftvärmeprod!$B$1:$AG$1,0),FALSE)/1,0)-IFERROR(VLOOKUP($B365,'Slutlig allokering kvv'!$B$2:$AC$462,MATCH(W$3,'Slutlig allokering kvv'!$B$1:$AJ$1,0),FALSE)/1,0)</f>
        <v>0</v>
      </c>
      <c r="X365">
        <f>IFERROR(VLOOKUP($B365,Kraftvärmeprod!$B$1:$AH$479,MATCH(X$2,Kraftvärmeprod!$B$1:$AG$1,0),FALSE)/1,0)-IFERROR(VLOOKUP($B365,'Slutlig allokering kvv'!$B$2:$AC$462,MATCH(X$3,'Slutlig allokering kvv'!$B$1:$AJ$1,0),FALSE)/1,0)</f>
        <v>0</v>
      </c>
      <c r="Y365">
        <f>IFERROR(VLOOKUP($B365,Kraftvärmeprod!$B$1:$AH$479,MATCH(Y$2,Kraftvärmeprod!$B$1:$AG$1,0),FALSE)/1,0)-IFERROR(VLOOKUP($B365,'Slutlig allokering kvv'!$B$2:$AC$462,MATCH(Y$3,'Slutlig allokering kvv'!$B$1:$AJ$1,0),FALSE)/1,0)</f>
        <v>0</v>
      </c>
      <c r="Z365">
        <f>IFERROR(VLOOKUP($B365,Kraftvärmeprod!$B$1:$AH$479,MATCH(Z$2,Kraftvärmeprod!$B$1:$AG$1,0),FALSE)/1,0)-IFERROR(VLOOKUP($B365,'Slutlig allokering kvv'!$B$2:$AC$462,MATCH(Z$3,'Slutlig allokering kvv'!$B$1:$AJ$1,0),FALSE)/1,0)</f>
        <v>0</v>
      </c>
      <c r="AA365">
        <f>IFERROR(VLOOKUP($B365,Kraftvärmeprod!$B$1:$AH$479,MATCH(AA$2,Kraftvärmeprod!$B$1:$AG$1,0),FALSE)/1,0)-IFERROR(VLOOKUP($B365,'Slutlig allokering kvv'!$B$2:$AC$462,MATCH(AA$3,'Slutlig allokering kvv'!$B$1:$AJ$1,0),FALSE)/1,0)</f>
        <v>0</v>
      </c>
      <c r="AB365">
        <f>IFERROR(VLOOKUP($B365,Kraftvärmeprod!$B$1:$AH$479,MATCH(AB$2,Kraftvärmeprod!$B$1:$AG$1,0),FALSE)/1,0)-IFERROR(VLOOKUP($B365,'Slutlig allokering kvv'!$B$2:$AC$462,MATCH(AB$3,'Slutlig allokering kvv'!$B$1:$AJ$1,0),FALSE)/1,0)</f>
        <v>0</v>
      </c>
      <c r="AE365">
        <f t="shared" si="10"/>
        <v>0</v>
      </c>
      <c r="AG365">
        <f>IFERROR(VLOOKUP(B365,'Slutlig allokering kvv'!$B$2:$AJ$462,MATCH("Summa justerad allokerad tillförd energi (utan hjälpel och rökgaskondensering):",'Slutlig allokering kvv'!$B$1:$AK$1,0),FALSE)/1,"")</f>
        <v>0</v>
      </c>
      <c r="AI365" s="23" t="str">
        <f>IFERROR(1-VLOOKUP(B365,'Slutlig allokering kvv'!$B$2:$AJ$462,MATCH("Andel av bränsle i kvv som allokerats till värme, exklusive rökgaskondensering och hjälpel",'Slutlig allokering kvv'!$B$1:$AK$1,0),FALSE),"")</f>
        <v/>
      </c>
      <c r="AK365" s="23" t="str">
        <f t="shared" si="11"/>
        <v/>
      </c>
    </row>
    <row r="366" spans="1:37" x14ac:dyDescent="0.25">
      <c r="A366" s="2" t="s">
        <v>501</v>
      </c>
      <c r="B366" s="2" t="s">
        <v>505</v>
      </c>
      <c r="C366" s="2" t="str">
        <f>IFERROR(VLOOKUP($B366,Kraftvärmeprod!$B$1:$AH$479,MATCH(C$3,Kraftvärmeprod!$B$1:$AG$1,0),FALSE)/1,"")</f>
        <v/>
      </c>
      <c r="D366" s="2" t="str">
        <f>IFERROR(VLOOKUP($B366,Kraftvärmeprod!$B$1:$AH$479,MATCH(D$3,Kraftvärmeprod!$B$1:$AG$1,0),FALSE)/1,"")</f>
        <v/>
      </c>
      <c r="E366">
        <f>IFERROR(VLOOKUP($B366,Kraftvärmeprod!$B$1:$AH$479,MATCH(E$2,Kraftvärmeprod!$B$1:$AG$1,0),FALSE)/1,0)-IFERROR(VLOOKUP($B366,'Slutlig allokering kvv'!$B$2:$AC$462,MATCH(E$3,'Slutlig allokering kvv'!$B$1:$AJ$1,0),FALSE)/1,0)</f>
        <v>0</v>
      </c>
      <c r="F366">
        <f>IFERROR(VLOOKUP($B366,Kraftvärmeprod!$B$1:$AH$479,MATCH(F$2,Kraftvärmeprod!$B$1:$AG$1,0),FALSE)/1,0)-IFERROR(VLOOKUP($B366,'Slutlig allokering kvv'!$B$2:$AC$462,MATCH(F$3,'Slutlig allokering kvv'!$B$1:$AJ$1,0),FALSE)/1,0)</f>
        <v>0</v>
      </c>
      <c r="G366">
        <f>IFERROR(VLOOKUP($B366,Kraftvärmeprod!$B$1:$AH$479,MATCH(G$2,Kraftvärmeprod!$B$1:$AG$1,0),FALSE)/1,0)-IFERROR(VLOOKUP($B366,'Slutlig allokering kvv'!$B$2:$AC$462,MATCH(G$3,'Slutlig allokering kvv'!$B$1:$AJ$1,0),FALSE)/1,0)</f>
        <v>0</v>
      </c>
      <c r="H366">
        <f>IFERROR(VLOOKUP($B366,Kraftvärmeprod!$B$1:$AH$479,MATCH(H$2,Kraftvärmeprod!$B$1:$AG$1,0),FALSE)/1,0)-IFERROR(VLOOKUP($B366,'Slutlig allokering kvv'!$B$2:$AC$462,MATCH(H$3,'Slutlig allokering kvv'!$B$1:$AJ$1,0),FALSE)/1,0)</f>
        <v>0</v>
      </c>
      <c r="I366">
        <f>IFERROR(VLOOKUP($B366,Kraftvärmeprod!$B$1:$AH$479,MATCH(I$2,Kraftvärmeprod!$B$1:$AG$1,0),FALSE)/1,0)-IFERROR(VLOOKUP($B366,'Slutlig allokering kvv'!$B$2:$AC$462,MATCH(I$3,'Slutlig allokering kvv'!$B$1:$AJ$1,0),FALSE)/1,0)</f>
        <v>0</v>
      </c>
      <c r="J366">
        <f>IFERROR(VLOOKUP($B366,Kraftvärmeprod!$B$1:$AH$479,MATCH(J$2,Kraftvärmeprod!$B$1:$AG$1,0),FALSE)/1,0)-IFERROR(VLOOKUP($B366,'Slutlig allokering kvv'!$B$2:$AC$462,MATCH(J$3,'Slutlig allokering kvv'!$B$1:$AJ$1,0),FALSE)/1,0)</f>
        <v>0</v>
      </c>
      <c r="K366">
        <f>IFERROR(VLOOKUP($B366,Kraftvärmeprod!$B$1:$AH$479,MATCH(K$2,Kraftvärmeprod!$B$1:$AG$1,0),FALSE)/1,0)-IFERROR(VLOOKUP($B366,'Slutlig allokering kvv'!$B$2:$AC$462,MATCH(K$3,'Slutlig allokering kvv'!$B$1:$AJ$1,0),FALSE)/1,0)</f>
        <v>0</v>
      </c>
      <c r="L366">
        <f>IFERROR(VLOOKUP($B366,Kraftvärmeprod!$B$1:$AH$479,MATCH(L$2,Kraftvärmeprod!$B$1:$AG$1,0),FALSE)/1,0)-IFERROR(VLOOKUP($B366,'Slutlig allokering kvv'!$B$2:$AC$462,MATCH(L$3,'Slutlig allokering kvv'!$B$1:$AJ$1,0),FALSE)/1,0)</f>
        <v>0</v>
      </c>
      <c r="M366" s="40">
        <f>IFERROR(VLOOKUP($B366,Miljö!$B$1:$S$477,MATCH(M$2,Miljö!$B$1:$X$1,0),FALSE)/1,0)-IFERROR(VLOOKUP($B366,'Slutlig allokering kvv'!$B$2:$AC$462,MATCH(M$3,'Slutlig allokering kvv'!$B$1:$AJ$1,0),FALSE)/1,0)</f>
        <v>0</v>
      </c>
      <c r="N366">
        <f>IFERROR(VLOOKUP($B366,Kraftvärmeprod!$B$1:$AH$479,MATCH(N$2,Kraftvärmeprod!$B$1:$AG$1,0),FALSE)/1,0)-IFERROR(VLOOKUP($B366,'Slutlig allokering kvv'!$B$2:$AC$462,MATCH(N$3,'Slutlig allokering kvv'!$B$1:$AJ$1,0),FALSE)/1,0)</f>
        <v>0</v>
      </c>
      <c r="O366">
        <f>IFERROR(VLOOKUP($B366,Kraftvärmeprod!$B$1:$AH$479,MATCH(O$2,Kraftvärmeprod!$B$1:$AG$1,0),FALSE)/1,0)-IFERROR(VLOOKUP($B366,'Slutlig allokering kvv'!$B$2:$AC$462,MATCH(O$3,'Slutlig allokering kvv'!$B$1:$AJ$1,0),FALSE)/1,0)</f>
        <v>0</v>
      </c>
      <c r="P366">
        <f>IFERROR(VLOOKUP($B366,Kraftvärmeprod!$B$1:$AH$479,MATCH(P$2,Kraftvärmeprod!$B$1:$AG$1,0),FALSE)/1,0)-IFERROR(VLOOKUP($B366,'Slutlig allokering kvv'!$B$2:$AC$462,MATCH(P$3,'Slutlig allokering kvv'!$B$1:$AJ$1,0),FALSE)/1,0)</f>
        <v>0</v>
      </c>
      <c r="Q366">
        <f>IFERROR(VLOOKUP($B366,Kraftvärmeprod!$B$1:$AH$479,MATCH(Q$2,Kraftvärmeprod!$B$1:$AG$1,0),FALSE)/1,0)-IFERROR(VLOOKUP($B366,'Slutlig allokering kvv'!$B$2:$AC$462,MATCH(Q$3,'Slutlig allokering kvv'!$B$1:$AJ$1,0),FALSE)/1,0)</f>
        <v>0</v>
      </c>
      <c r="R366">
        <f>IFERROR(VLOOKUP($B366,Kraftvärmeprod!$B$1:$AH$479,MATCH(R$2,Kraftvärmeprod!$B$1:$AG$1,0),FALSE)/1,0)-IFERROR(VLOOKUP($B366,'Slutlig allokering kvv'!$B$2:$AC$462,MATCH(R$3,'Slutlig allokering kvv'!$B$1:$AJ$1,0),FALSE)/1,0)</f>
        <v>0</v>
      </c>
      <c r="S366">
        <f>IFERROR(VLOOKUP($B366,Kraftvärmeprod!$B$1:$AH$479,MATCH(S$2,Kraftvärmeprod!$B$1:$AG$1,0),FALSE)/1,0)-IFERROR(VLOOKUP($B366,'Slutlig allokering kvv'!$B$2:$AC$462,MATCH(S$3,'Slutlig allokering kvv'!$B$1:$AJ$1,0),FALSE)/1,0)</f>
        <v>0</v>
      </c>
      <c r="T366">
        <f>IFERROR(VLOOKUP($B366,Kraftvärmeprod!$B$1:$AH$479,MATCH(T$2,Kraftvärmeprod!$B$1:$AG$1,0),FALSE)/1,0)-IFERROR(VLOOKUP($B366,'Slutlig allokering kvv'!$B$2:$AC$462,MATCH(T$3,'Slutlig allokering kvv'!$B$1:$AJ$1,0),FALSE)/1,0)</f>
        <v>0</v>
      </c>
      <c r="U366">
        <f>IFERROR(VLOOKUP($B366,Kraftvärmeprod!$B$1:$AH$479,MATCH(U$2,Kraftvärmeprod!$B$1:$AG$1,0),FALSE)/1,0)-IFERROR(VLOOKUP($B366,'Slutlig allokering kvv'!$B$2:$AC$462,MATCH(U$3,'Slutlig allokering kvv'!$B$1:$AJ$1,0),FALSE)/1,0)</f>
        <v>0</v>
      </c>
      <c r="V366">
        <f>IFERROR(VLOOKUP($B366,Kraftvärmeprod!$B$1:$AH$479,MATCH(V$2,Kraftvärmeprod!$B$1:$AG$1,0),FALSE)/1,0)-IFERROR(VLOOKUP($B366,'Slutlig allokering kvv'!$B$2:$AC$462,MATCH(V$3,'Slutlig allokering kvv'!$B$1:$AJ$1,0),FALSE)/1,0)</f>
        <v>0</v>
      </c>
      <c r="W366">
        <f>IFERROR(VLOOKUP($B366,Kraftvärmeprod!$B$1:$AH$479,MATCH(W$2,Kraftvärmeprod!$B$1:$AG$1,0),FALSE)/1,0)-IFERROR(VLOOKUP($B366,'Slutlig allokering kvv'!$B$2:$AC$462,MATCH(W$3,'Slutlig allokering kvv'!$B$1:$AJ$1,0),FALSE)/1,0)</f>
        <v>0</v>
      </c>
      <c r="X366">
        <f>IFERROR(VLOOKUP($B366,Kraftvärmeprod!$B$1:$AH$479,MATCH(X$2,Kraftvärmeprod!$B$1:$AG$1,0),FALSE)/1,0)-IFERROR(VLOOKUP($B366,'Slutlig allokering kvv'!$B$2:$AC$462,MATCH(X$3,'Slutlig allokering kvv'!$B$1:$AJ$1,0),FALSE)/1,0)</f>
        <v>0</v>
      </c>
      <c r="Y366">
        <f>IFERROR(VLOOKUP($B366,Kraftvärmeprod!$B$1:$AH$479,MATCH(Y$2,Kraftvärmeprod!$B$1:$AG$1,0),FALSE)/1,0)-IFERROR(VLOOKUP($B366,'Slutlig allokering kvv'!$B$2:$AC$462,MATCH(Y$3,'Slutlig allokering kvv'!$B$1:$AJ$1,0),FALSE)/1,0)</f>
        <v>0</v>
      </c>
      <c r="Z366">
        <f>IFERROR(VLOOKUP($B366,Kraftvärmeprod!$B$1:$AH$479,MATCH(Z$2,Kraftvärmeprod!$B$1:$AG$1,0),FALSE)/1,0)-IFERROR(VLOOKUP($B366,'Slutlig allokering kvv'!$B$2:$AC$462,MATCH(Z$3,'Slutlig allokering kvv'!$B$1:$AJ$1,0),FALSE)/1,0)</f>
        <v>0</v>
      </c>
      <c r="AA366">
        <f>IFERROR(VLOOKUP($B366,Kraftvärmeprod!$B$1:$AH$479,MATCH(AA$2,Kraftvärmeprod!$B$1:$AG$1,0),FALSE)/1,0)-IFERROR(VLOOKUP($B366,'Slutlig allokering kvv'!$B$2:$AC$462,MATCH(AA$3,'Slutlig allokering kvv'!$B$1:$AJ$1,0),FALSE)/1,0)</f>
        <v>0</v>
      </c>
      <c r="AB366">
        <f>IFERROR(VLOOKUP($B366,Kraftvärmeprod!$B$1:$AH$479,MATCH(AB$2,Kraftvärmeprod!$B$1:$AG$1,0),FALSE)/1,0)-IFERROR(VLOOKUP($B366,'Slutlig allokering kvv'!$B$2:$AC$462,MATCH(AB$3,'Slutlig allokering kvv'!$B$1:$AJ$1,0),FALSE)/1,0)</f>
        <v>0</v>
      </c>
      <c r="AE366">
        <f t="shared" si="10"/>
        <v>0</v>
      </c>
      <c r="AG366">
        <f>IFERROR(VLOOKUP(B366,'Slutlig allokering kvv'!$B$2:$AJ$462,MATCH("Summa justerad allokerad tillförd energi (utan hjälpel och rökgaskondensering):",'Slutlig allokering kvv'!$B$1:$AK$1,0),FALSE)/1,"")</f>
        <v>0</v>
      </c>
      <c r="AI366" s="23" t="str">
        <f>IFERROR(1-VLOOKUP(B366,'Slutlig allokering kvv'!$B$2:$AJ$462,MATCH("Andel av bränsle i kvv som allokerats till värme, exklusive rökgaskondensering och hjälpel",'Slutlig allokering kvv'!$B$1:$AK$1,0),FALSE),"")</f>
        <v/>
      </c>
      <c r="AK366" s="23" t="str">
        <f t="shared" si="11"/>
        <v/>
      </c>
    </row>
    <row r="367" spans="1:37" x14ac:dyDescent="0.25">
      <c r="A367" s="2" t="s">
        <v>501</v>
      </c>
      <c r="B367" s="2" t="s">
        <v>506</v>
      </c>
      <c r="C367" s="2" t="str">
        <f>IFERROR(VLOOKUP($B367,Kraftvärmeprod!$B$1:$AH$479,MATCH(C$3,Kraftvärmeprod!$B$1:$AG$1,0),FALSE)/1,"")</f>
        <v/>
      </c>
      <c r="D367" s="2" t="str">
        <f>IFERROR(VLOOKUP($B367,Kraftvärmeprod!$B$1:$AH$479,MATCH(D$3,Kraftvärmeprod!$B$1:$AG$1,0),FALSE)/1,"")</f>
        <v/>
      </c>
      <c r="E367">
        <f>IFERROR(VLOOKUP($B367,Kraftvärmeprod!$B$1:$AH$479,MATCH(E$2,Kraftvärmeprod!$B$1:$AG$1,0),FALSE)/1,0)-IFERROR(VLOOKUP($B367,'Slutlig allokering kvv'!$B$2:$AC$462,MATCH(E$3,'Slutlig allokering kvv'!$B$1:$AJ$1,0),FALSE)/1,0)</f>
        <v>0</v>
      </c>
      <c r="F367">
        <f>IFERROR(VLOOKUP($B367,Kraftvärmeprod!$B$1:$AH$479,MATCH(F$2,Kraftvärmeprod!$B$1:$AG$1,0),FALSE)/1,0)-IFERROR(VLOOKUP($B367,'Slutlig allokering kvv'!$B$2:$AC$462,MATCH(F$3,'Slutlig allokering kvv'!$B$1:$AJ$1,0),FALSE)/1,0)</f>
        <v>0</v>
      </c>
      <c r="G367">
        <f>IFERROR(VLOOKUP($B367,Kraftvärmeprod!$B$1:$AH$479,MATCH(G$2,Kraftvärmeprod!$B$1:$AG$1,0),FALSE)/1,0)-IFERROR(VLOOKUP($B367,'Slutlig allokering kvv'!$B$2:$AC$462,MATCH(G$3,'Slutlig allokering kvv'!$B$1:$AJ$1,0),FALSE)/1,0)</f>
        <v>0</v>
      </c>
      <c r="H367">
        <f>IFERROR(VLOOKUP($B367,Kraftvärmeprod!$B$1:$AH$479,MATCH(H$2,Kraftvärmeprod!$B$1:$AG$1,0),FALSE)/1,0)-IFERROR(VLOOKUP($B367,'Slutlig allokering kvv'!$B$2:$AC$462,MATCH(H$3,'Slutlig allokering kvv'!$B$1:$AJ$1,0),FALSE)/1,0)</f>
        <v>0</v>
      </c>
      <c r="I367">
        <f>IFERROR(VLOOKUP($B367,Kraftvärmeprod!$B$1:$AH$479,MATCH(I$2,Kraftvärmeprod!$B$1:$AG$1,0),FALSE)/1,0)-IFERROR(VLOOKUP($B367,'Slutlig allokering kvv'!$B$2:$AC$462,MATCH(I$3,'Slutlig allokering kvv'!$B$1:$AJ$1,0),FALSE)/1,0)</f>
        <v>0</v>
      </c>
      <c r="J367">
        <f>IFERROR(VLOOKUP($B367,Kraftvärmeprod!$B$1:$AH$479,MATCH(J$2,Kraftvärmeprod!$B$1:$AG$1,0),FALSE)/1,0)-IFERROR(VLOOKUP($B367,'Slutlig allokering kvv'!$B$2:$AC$462,MATCH(J$3,'Slutlig allokering kvv'!$B$1:$AJ$1,0),FALSE)/1,0)</f>
        <v>0</v>
      </c>
      <c r="K367">
        <f>IFERROR(VLOOKUP($B367,Kraftvärmeprod!$B$1:$AH$479,MATCH(K$2,Kraftvärmeprod!$B$1:$AG$1,0),FALSE)/1,0)-IFERROR(VLOOKUP($B367,'Slutlig allokering kvv'!$B$2:$AC$462,MATCH(K$3,'Slutlig allokering kvv'!$B$1:$AJ$1,0),FALSE)/1,0)</f>
        <v>0</v>
      </c>
      <c r="L367">
        <f>IFERROR(VLOOKUP($B367,Kraftvärmeprod!$B$1:$AH$479,MATCH(L$2,Kraftvärmeprod!$B$1:$AG$1,0),FALSE)/1,0)-IFERROR(VLOOKUP($B367,'Slutlig allokering kvv'!$B$2:$AC$462,MATCH(L$3,'Slutlig allokering kvv'!$B$1:$AJ$1,0),FALSE)/1,0)</f>
        <v>0</v>
      </c>
      <c r="M367" s="40">
        <f>IFERROR(VLOOKUP($B367,Miljö!$B$1:$S$477,MATCH(M$2,Miljö!$B$1:$X$1,0),FALSE)/1,0)-IFERROR(VLOOKUP($B367,'Slutlig allokering kvv'!$B$2:$AC$462,MATCH(M$3,'Slutlig allokering kvv'!$B$1:$AJ$1,0),FALSE)/1,0)</f>
        <v>0</v>
      </c>
      <c r="N367">
        <f>IFERROR(VLOOKUP($B367,Kraftvärmeprod!$B$1:$AH$479,MATCH(N$2,Kraftvärmeprod!$B$1:$AG$1,0),FALSE)/1,0)-IFERROR(VLOOKUP($B367,'Slutlig allokering kvv'!$B$2:$AC$462,MATCH(N$3,'Slutlig allokering kvv'!$B$1:$AJ$1,0),FALSE)/1,0)</f>
        <v>0</v>
      </c>
      <c r="O367">
        <f>IFERROR(VLOOKUP($B367,Kraftvärmeprod!$B$1:$AH$479,MATCH(O$2,Kraftvärmeprod!$B$1:$AG$1,0),FALSE)/1,0)-IFERROR(VLOOKUP($B367,'Slutlig allokering kvv'!$B$2:$AC$462,MATCH(O$3,'Slutlig allokering kvv'!$B$1:$AJ$1,0),FALSE)/1,0)</f>
        <v>0</v>
      </c>
      <c r="P367">
        <f>IFERROR(VLOOKUP($B367,Kraftvärmeprod!$B$1:$AH$479,MATCH(P$2,Kraftvärmeprod!$B$1:$AG$1,0),FALSE)/1,0)-IFERROR(VLOOKUP($B367,'Slutlig allokering kvv'!$B$2:$AC$462,MATCH(P$3,'Slutlig allokering kvv'!$B$1:$AJ$1,0),FALSE)/1,0)</f>
        <v>0</v>
      </c>
      <c r="Q367">
        <f>IFERROR(VLOOKUP($B367,Kraftvärmeprod!$B$1:$AH$479,MATCH(Q$2,Kraftvärmeprod!$B$1:$AG$1,0),FALSE)/1,0)-IFERROR(VLOOKUP($B367,'Slutlig allokering kvv'!$B$2:$AC$462,MATCH(Q$3,'Slutlig allokering kvv'!$B$1:$AJ$1,0),FALSE)/1,0)</f>
        <v>0</v>
      </c>
      <c r="R367">
        <f>IFERROR(VLOOKUP($B367,Kraftvärmeprod!$B$1:$AH$479,MATCH(R$2,Kraftvärmeprod!$B$1:$AG$1,0),FALSE)/1,0)-IFERROR(VLOOKUP($B367,'Slutlig allokering kvv'!$B$2:$AC$462,MATCH(R$3,'Slutlig allokering kvv'!$B$1:$AJ$1,0),FALSE)/1,0)</f>
        <v>0</v>
      </c>
      <c r="S367">
        <f>IFERROR(VLOOKUP($B367,Kraftvärmeprod!$B$1:$AH$479,MATCH(S$2,Kraftvärmeprod!$B$1:$AG$1,0),FALSE)/1,0)-IFERROR(VLOOKUP($B367,'Slutlig allokering kvv'!$B$2:$AC$462,MATCH(S$3,'Slutlig allokering kvv'!$B$1:$AJ$1,0),FALSE)/1,0)</f>
        <v>0</v>
      </c>
      <c r="T367">
        <f>IFERROR(VLOOKUP($B367,Kraftvärmeprod!$B$1:$AH$479,MATCH(T$2,Kraftvärmeprod!$B$1:$AG$1,0),FALSE)/1,0)-IFERROR(VLOOKUP($B367,'Slutlig allokering kvv'!$B$2:$AC$462,MATCH(T$3,'Slutlig allokering kvv'!$B$1:$AJ$1,0),FALSE)/1,0)</f>
        <v>0</v>
      </c>
      <c r="U367">
        <f>IFERROR(VLOOKUP($B367,Kraftvärmeprod!$B$1:$AH$479,MATCH(U$2,Kraftvärmeprod!$B$1:$AG$1,0),FALSE)/1,0)-IFERROR(VLOOKUP($B367,'Slutlig allokering kvv'!$B$2:$AC$462,MATCH(U$3,'Slutlig allokering kvv'!$B$1:$AJ$1,0),FALSE)/1,0)</f>
        <v>0</v>
      </c>
      <c r="V367">
        <f>IFERROR(VLOOKUP($B367,Kraftvärmeprod!$B$1:$AH$479,MATCH(V$2,Kraftvärmeprod!$B$1:$AG$1,0),FALSE)/1,0)-IFERROR(VLOOKUP($B367,'Slutlig allokering kvv'!$B$2:$AC$462,MATCH(V$3,'Slutlig allokering kvv'!$B$1:$AJ$1,0),FALSE)/1,0)</f>
        <v>0</v>
      </c>
      <c r="W367">
        <f>IFERROR(VLOOKUP($B367,Kraftvärmeprod!$B$1:$AH$479,MATCH(W$2,Kraftvärmeprod!$B$1:$AG$1,0),FALSE)/1,0)-IFERROR(VLOOKUP($B367,'Slutlig allokering kvv'!$B$2:$AC$462,MATCH(W$3,'Slutlig allokering kvv'!$B$1:$AJ$1,0),FALSE)/1,0)</f>
        <v>0</v>
      </c>
      <c r="X367">
        <f>IFERROR(VLOOKUP($B367,Kraftvärmeprod!$B$1:$AH$479,MATCH(X$2,Kraftvärmeprod!$B$1:$AG$1,0),FALSE)/1,0)-IFERROR(VLOOKUP($B367,'Slutlig allokering kvv'!$B$2:$AC$462,MATCH(X$3,'Slutlig allokering kvv'!$B$1:$AJ$1,0),FALSE)/1,0)</f>
        <v>0</v>
      </c>
      <c r="Y367">
        <f>IFERROR(VLOOKUP($B367,Kraftvärmeprod!$B$1:$AH$479,MATCH(Y$2,Kraftvärmeprod!$B$1:$AG$1,0),FALSE)/1,0)-IFERROR(VLOOKUP($B367,'Slutlig allokering kvv'!$B$2:$AC$462,MATCH(Y$3,'Slutlig allokering kvv'!$B$1:$AJ$1,0),FALSE)/1,0)</f>
        <v>0</v>
      </c>
      <c r="Z367">
        <f>IFERROR(VLOOKUP($B367,Kraftvärmeprod!$B$1:$AH$479,MATCH(Z$2,Kraftvärmeprod!$B$1:$AG$1,0),FALSE)/1,0)-IFERROR(VLOOKUP($B367,'Slutlig allokering kvv'!$B$2:$AC$462,MATCH(Z$3,'Slutlig allokering kvv'!$B$1:$AJ$1,0),FALSE)/1,0)</f>
        <v>0</v>
      </c>
      <c r="AA367">
        <f>IFERROR(VLOOKUP($B367,Kraftvärmeprod!$B$1:$AH$479,MATCH(AA$2,Kraftvärmeprod!$B$1:$AG$1,0),FALSE)/1,0)-IFERROR(VLOOKUP($B367,'Slutlig allokering kvv'!$B$2:$AC$462,MATCH(AA$3,'Slutlig allokering kvv'!$B$1:$AJ$1,0),FALSE)/1,0)</f>
        <v>0</v>
      </c>
      <c r="AB367">
        <f>IFERROR(VLOOKUP($B367,Kraftvärmeprod!$B$1:$AH$479,MATCH(AB$2,Kraftvärmeprod!$B$1:$AG$1,0),FALSE)/1,0)-IFERROR(VLOOKUP($B367,'Slutlig allokering kvv'!$B$2:$AC$462,MATCH(AB$3,'Slutlig allokering kvv'!$B$1:$AJ$1,0),FALSE)/1,0)</f>
        <v>0</v>
      </c>
      <c r="AE367">
        <f t="shared" si="10"/>
        <v>0</v>
      </c>
      <c r="AG367">
        <f>IFERROR(VLOOKUP(B367,'Slutlig allokering kvv'!$B$2:$AJ$462,MATCH("Summa justerad allokerad tillförd energi (utan hjälpel och rökgaskondensering):",'Slutlig allokering kvv'!$B$1:$AK$1,0),FALSE)/1,"")</f>
        <v>0</v>
      </c>
      <c r="AI367" s="23" t="str">
        <f>IFERROR(1-VLOOKUP(B367,'Slutlig allokering kvv'!$B$2:$AJ$462,MATCH("Andel av bränsle i kvv som allokerats till värme, exklusive rökgaskondensering och hjälpel",'Slutlig allokering kvv'!$B$1:$AK$1,0),FALSE),"")</f>
        <v/>
      </c>
      <c r="AK367" s="23" t="str">
        <f t="shared" si="11"/>
        <v/>
      </c>
    </row>
    <row r="368" spans="1:37" x14ac:dyDescent="0.25">
      <c r="A368" s="2" t="s">
        <v>501</v>
      </c>
      <c r="B368" s="2" t="s">
        <v>507</v>
      </c>
      <c r="C368" s="2" t="str">
        <f>IFERROR(VLOOKUP($B368,Kraftvärmeprod!$B$1:$AH$479,MATCH(C$3,Kraftvärmeprod!$B$1:$AG$1,0),FALSE)/1,"")</f>
        <v/>
      </c>
      <c r="D368" s="2" t="str">
        <f>IFERROR(VLOOKUP($B368,Kraftvärmeprod!$B$1:$AH$479,MATCH(D$3,Kraftvärmeprod!$B$1:$AG$1,0),FALSE)/1,"")</f>
        <v/>
      </c>
      <c r="E368">
        <f>IFERROR(VLOOKUP($B368,Kraftvärmeprod!$B$1:$AH$479,MATCH(E$2,Kraftvärmeprod!$B$1:$AG$1,0),FALSE)/1,0)-IFERROR(VLOOKUP($B368,'Slutlig allokering kvv'!$B$2:$AC$462,MATCH(E$3,'Slutlig allokering kvv'!$B$1:$AJ$1,0),FALSE)/1,0)</f>
        <v>0</v>
      </c>
      <c r="F368">
        <f>IFERROR(VLOOKUP($B368,Kraftvärmeprod!$B$1:$AH$479,MATCH(F$2,Kraftvärmeprod!$B$1:$AG$1,0),FALSE)/1,0)-IFERROR(VLOOKUP($B368,'Slutlig allokering kvv'!$B$2:$AC$462,MATCH(F$3,'Slutlig allokering kvv'!$B$1:$AJ$1,0),FALSE)/1,0)</f>
        <v>0</v>
      </c>
      <c r="G368">
        <f>IFERROR(VLOOKUP($B368,Kraftvärmeprod!$B$1:$AH$479,MATCH(G$2,Kraftvärmeprod!$B$1:$AG$1,0),FALSE)/1,0)-IFERROR(VLOOKUP($B368,'Slutlig allokering kvv'!$B$2:$AC$462,MATCH(G$3,'Slutlig allokering kvv'!$B$1:$AJ$1,0),FALSE)/1,0)</f>
        <v>0</v>
      </c>
      <c r="H368">
        <f>IFERROR(VLOOKUP($B368,Kraftvärmeprod!$B$1:$AH$479,MATCH(H$2,Kraftvärmeprod!$B$1:$AG$1,0),FALSE)/1,0)-IFERROR(VLOOKUP($B368,'Slutlig allokering kvv'!$B$2:$AC$462,MATCH(H$3,'Slutlig allokering kvv'!$B$1:$AJ$1,0),FALSE)/1,0)</f>
        <v>0</v>
      </c>
      <c r="I368">
        <f>IFERROR(VLOOKUP($B368,Kraftvärmeprod!$B$1:$AH$479,MATCH(I$2,Kraftvärmeprod!$B$1:$AG$1,0),FALSE)/1,0)-IFERROR(VLOOKUP($B368,'Slutlig allokering kvv'!$B$2:$AC$462,MATCH(I$3,'Slutlig allokering kvv'!$B$1:$AJ$1,0),FALSE)/1,0)</f>
        <v>0</v>
      </c>
      <c r="J368">
        <f>IFERROR(VLOOKUP($B368,Kraftvärmeprod!$B$1:$AH$479,MATCH(J$2,Kraftvärmeprod!$B$1:$AG$1,0),FALSE)/1,0)-IFERROR(VLOOKUP($B368,'Slutlig allokering kvv'!$B$2:$AC$462,MATCH(J$3,'Slutlig allokering kvv'!$B$1:$AJ$1,0),FALSE)/1,0)</f>
        <v>0</v>
      </c>
      <c r="K368">
        <f>IFERROR(VLOOKUP($B368,Kraftvärmeprod!$B$1:$AH$479,MATCH(K$2,Kraftvärmeprod!$B$1:$AG$1,0),FALSE)/1,0)-IFERROR(VLOOKUP($B368,'Slutlig allokering kvv'!$B$2:$AC$462,MATCH(K$3,'Slutlig allokering kvv'!$B$1:$AJ$1,0),FALSE)/1,0)</f>
        <v>0</v>
      </c>
      <c r="L368">
        <f>IFERROR(VLOOKUP($B368,Kraftvärmeprod!$B$1:$AH$479,MATCH(L$2,Kraftvärmeprod!$B$1:$AG$1,0),FALSE)/1,0)-IFERROR(VLOOKUP($B368,'Slutlig allokering kvv'!$B$2:$AC$462,MATCH(L$3,'Slutlig allokering kvv'!$B$1:$AJ$1,0),FALSE)/1,0)</f>
        <v>0</v>
      </c>
      <c r="M368" s="40">
        <f>IFERROR(VLOOKUP($B368,Miljö!$B$1:$S$477,MATCH(M$2,Miljö!$B$1:$X$1,0),FALSE)/1,0)-IFERROR(VLOOKUP($B368,'Slutlig allokering kvv'!$B$2:$AC$462,MATCH(M$3,'Slutlig allokering kvv'!$B$1:$AJ$1,0),FALSE)/1,0)</f>
        <v>0</v>
      </c>
      <c r="N368">
        <f>IFERROR(VLOOKUP($B368,Kraftvärmeprod!$B$1:$AH$479,MATCH(N$2,Kraftvärmeprod!$B$1:$AG$1,0),FALSE)/1,0)-IFERROR(VLOOKUP($B368,'Slutlig allokering kvv'!$B$2:$AC$462,MATCH(N$3,'Slutlig allokering kvv'!$B$1:$AJ$1,0),FALSE)/1,0)</f>
        <v>0</v>
      </c>
      <c r="O368">
        <f>IFERROR(VLOOKUP($B368,Kraftvärmeprod!$B$1:$AH$479,MATCH(O$2,Kraftvärmeprod!$B$1:$AG$1,0),FALSE)/1,0)-IFERROR(VLOOKUP($B368,'Slutlig allokering kvv'!$B$2:$AC$462,MATCH(O$3,'Slutlig allokering kvv'!$B$1:$AJ$1,0),FALSE)/1,0)</f>
        <v>0</v>
      </c>
      <c r="P368">
        <f>IFERROR(VLOOKUP($B368,Kraftvärmeprod!$B$1:$AH$479,MATCH(P$2,Kraftvärmeprod!$B$1:$AG$1,0),FALSE)/1,0)-IFERROR(VLOOKUP($B368,'Slutlig allokering kvv'!$B$2:$AC$462,MATCH(P$3,'Slutlig allokering kvv'!$B$1:$AJ$1,0),FALSE)/1,0)</f>
        <v>0</v>
      </c>
      <c r="Q368">
        <f>IFERROR(VLOOKUP($B368,Kraftvärmeprod!$B$1:$AH$479,MATCH(Q$2,Kraftvärmeprod!$B$1:$AG$1,0),FALSE)/1,0)-IFERROR(VLOOKUP($B368,'Slutlig allokering kvv'!$B$2:$AC$462,MATCH(Q$3,'Slutlig allokering kvv'!$B$1:$AJ$1,0),FALSE)/1,0)</f>
        <v>0</v>
      </c>
      <c r="R368">
        <f>IFERROR(VLOOKUP($B368,Kraftvärmeprod!$B$1:$AH$479,MATCH(R$2,Kraftvärmeprod!$B$1:$AG$1,0),FALSE)/1,0)-IFERROR(VLOOKUP($B368,'Slutlig allokering kvv'!$B$2:$AC$462,MATCH(R$3,'Slutlig allokering kvv'!$B$1:$AJ$1,0),FALSE)/1,0)</f>
        <v>0</v>
      </c>
      <c r="S368">
        <f>IFERROR(VLOOKUP($B368,Kraftvärmeprod!$B$1:$AH$479,MATCH(S$2,Kraftvärmeprod!$B$1:$AG$1,0),FALSE)/1,0)-IFERROR(VLOOKUP($B368,'Slutlig allokering kvv'!$B$2:$AC$462,MATCH(S$3,'Slutlig allokering kvv'!$B$1:$AJ$1,0),FALSE)/1,0)</f>
        <v>0</v>
      </c>
      <c r="T368">
        <f>IFERROR(VLOOKUP($B368,Kraftvärmeprod!$B$1:$AH$479,MATCH(T$2,Kraftvärmeprod!$B$1:$AG$1,0),FALSE)/1,0)-IFERROR(VLOOKUP($B368,'Slutlig allokering kvv'!$B$2:$AC$462,MATCH(T$3,'Slutlig allokering kvv'!$B$1:$AJ$1,0),FALSE)/1,0)</f>
        <v>0</v>
      </c>
      <c r="U368">
        <f>IFERROR(VLOOKUP($B368,Kraftvärmeprod!$B$1:$AH$479,MATCH(U$2,Kraftvärmeprod!$B$1:$AG$1,0),FALSE)/1,0)-IFERROR(VLOOKUP($B368,'Slutlig allokering kvv'!$B$2:$AC$462,MATCH(U$3,'Slutlig allokering kvv'!$B$1:$AJ$1,0),FALSE)/1,0)</f>
        <v>0</v>
      </c>
      <c r="V368">
        <f>IFERROR(VLOOKUP($B368,Kraftvärmeprod!$B$1:$AH$479,MATCH(V$2,Kraftvärmeprod!$B$1:$AG$1,0),FALSE)/1,0)-IFERROR(VLOOKUP($B368,'Slutlig allokering kvv'!$B$2:$AC$462,MATCH(V$3,'Slutlig allokering kvv'!$B$1:$AJ$1,0),FALSE)/1,0)</f>
        <v>0</v>
      </c>
      <c r="W368">
        <f>IFERROR(VLOOKUP($B368,Kraftvärmeprod!$B$1:$AH$479,MATCH(W$2,Kraftvärmeprod!$B$1:$AG$1,0),FALSE)/1,0)-IFERROR(VLOOKUP($B368,'Slutlig allokering kvv'!$B$2:$AC$462,MATCH(W$3,'Slutlig allokering kvv'!$B$1:$AJ$1,0),FALSE)/1,0)</f>
        <v>0</v>
      </c>
      <c r="X368">
        <f>IFERROR(VLOOKUP($B368,Kraftvärmeprod!$B$1:$AH$479,MATCH(X$2,Kraftvärmeprod!$B$1:$AG$1,0),FALSE)/1,0)-IFERROR(VLOOKUP($B368,'Slutlig allokering kvv'!$B$2:$AC$462,MATCH(X$3,'Slutlig allokering kvv'!$B$1:$AJ$1,0),FALSE)/1,0)</f>
        <v>0</v>
      </c>
      <c r="Y368">
        <f>IFERROR(VLOOKUP($B368,Kraftvärmeprod!$B$1:$AH$479,MATCH(Y$2,Kraftvärmeprod!$B$1:$AG$1,0),FALSE)/1,0)-IFERROR(VLOOKUP($B368,'Slutlig allokering kvv'!$B$2:$AC$462,MATCH(Y$3,'Slutlig allokering kvv'!$B$1:$AJ$1,0),FALSE)/1,0)</f>
        <v>0</v>
      </c>
      <c r="Z368">
        <f>IFERROR(VLOOKUP($B368,Kraftvärmeprod!$B$1:$AH$479,MATCH(Z$2,Kraftvärmeprod!$B$1:$AG$1,0),FALSE)/1,0)-IFERROR(VLOOKUP($B368,'Slutlig allokering kvv'!$B$2:$AC$462,MATCH(Z$3,'Slutlig allokering kvv'!$B$1:$AJ$1,0),FALSE)/1,0)</f>
        <v>0</v>
      </c>
      <c r="AA368">
        <f>IFERROR(VLOOKUP($B368,Kraftvärmeprod!$B$1:$AH$479,MATCH(AA$2,Kraftvärmeprod!$B$1:$AG$1,0),FALSE)/1,0)-IFERROR(VLOOKUP($B368,'Slutlig allokering kvv'!$B$2:$AC$462,MATCH(AA$3,'Slutlig allokering kvv'!$B$1:$AJ$1,0),FALSE)/1,0)</f>
        <v>0</v>
      </c>
      <c r="AB368">
        <f>IFERROR(VLOOKUP($B368,Kraftvärmeprod!$B$1:$AH$479,MATCH(AB$2,Kraftvärmeprod!$B$1:$AG$1,0),FALSE)/1,0)-IFERROR(VLOOKUP($B368,'Slutlig allokering kvv'!$B$2:$AC$462,MATCH(AB$3,'Slutlig allokering kvv'!$B$1:$AJ$1,0),FALSE)/1,0)</f>
        <v>0</v>
      </c>
      <c r="AE368">
        <f t="shared" si="10"/>
        <v>0</v>
      </c>
      <c r="AG368">
        <f>IFERROR(VLOOKUP(B368,'Slutlig allokering kvv'!$B$2:$AJ$462,MATCH("Summa justerad allokerad tillförd energi (utan hjälpel och rökgaskondensering):",'Slutlig allokering kvv'!$B$1:$AK$1,0),FALSE)/1,"")</f>
        <v>0</v>
      </c>
      <c r="AI368" s="23" t="str">
        <f>IFERROR(1-VLOOKUP(B368,'Slutlig allokering kvv'!$B$2:$AJ$462,MATCH("Andel av bränsle i kvv som allokerats till värme, exklusive rökgaskondensering och hjälpel",'Slutlig allokering kvv'!$B$1:$AK$1,0),FALSE),"")</f>
        <v/>
      </c>
      <c r="AK368" s="23" t="str">
        <f t="shared" si="11"/>
        <v/>
      </c>
    </row>
    <row r="369" spans="1:37" x14ac:dyDescent="0.25">
      <c r="A369" s="2" t="s">
        <v>501</v>
      </c>
      <c r="B369" s="2" t="s">
        <v>508</v>
      </c>
      <c r="C369" s="2" t="str">
        <f>IFERROR(VLOOKUP($B369,Kraftvärmeprod!$B$1:$AH$479,MATCH(C$3,Kraftvärmeprod!$B$1:$AG$1,0),FALSE)/1,"")</f>
        <v/>
      </c>
      <c r="D369" s="2" t="str">
        <f>IFERROR(VLOOKUP($B369,Kraftvärmeprod!$B$1:$AH$479,MATCH(D$3,Kraftvärmeprod!$B$1:$AG$1,0),FALSE)/1,"")</f>
        <v/>
      </c>
      <c r="E369">
        <f>IFERROR(VLOOKUP($B369,Kraftvärmeprod!$B$1:$AH$479,MATCH(E$2,Kraftvärmeprod!$B$1:$AG$1,0),FALSE)/1,0)-IFERROR(VLOOKUP($B369,'Slutlig allokering kvv'!$B$2:$AC$462,MATCH(E$3,'Slutlig allokering kvv'!$B$1:$AJ$1,0),FALSE)/1,0)</f>
        <v>0</v>
      </c>
      <c r="F369">
        <f>IFERROR(VLOOKUP($B369,Kraftvärmeprod!$B$1:$AH$479,MATCH(F$2,Kraftvärmeprod!$B$1:$AG$1,0),FALSE)/1,0)-IFERROR(VLOOKUP($B369,'Slutlig allokering kvv'!$B$2:$AC$462,MATCH(F$3,'Slutlig allokering kvv'!$B$1:$AJ$1,0),FALSE)/1,0)</f>
        <v>0</v>
      </c>
      <c r="G369">
        <f>IFERROR(VLOOKUP($B369,Kraftvärmeprod!$B$1:$AH$479,MATCH(G$2,Kraftvärmeprod!$B$1:$AG$1,0),FALSE)/1,0)-IFERROR(VLOOKUP($B369,'Slutlig allokering kvv'!$B$2:$AC$462,MATCH(G$3,'Slutlig allokering kvv'!$B$1:$AJ$1,0),FALSE)/1,0)</f>
        <v>0</v>
      </c>
      <c r="H369">
        <f>IFERROR(VLOOKUP($B369,Kraftvärmeprod!$B$1:$AH$479,MATCH(H$2,Kraftvärmeprod!$B$1:$AG$1,0),FALSE)/1,0)-IFERROR(VLOOKUP($B369,'Slutlig allokering kvv'!$B$2:$AC$462,MATCH(H$3,'Slutlig allokering kvv'!$B$1:$AJ$1,0),FALSE)/1,0)</f>
        <v>0</v>
      </c>
      <c r="I369">
        <f>IFERROR(VLOOKUP($B369,Kraftvärmeprod!$B$1:$AH$479,MATCH(I$2,Kraftvärmeprod!$B$1:$AG$1,0),FALSE)/1,0)-IFERROR(VLOOKUP($B369,'Slutlig allokering kvv'!$B$2:$AC$462,MATCH(I$3,'Slutlig allokering kvv'!$B$1:$AJ$1,0),FALSE)/1,0)</f>
        <v>0</v>
      </c>
      <c r="J369">
        <f>IFERROR(VLOOKUP($B369,Kraftvärmeprod!$B$1:$AH$479,MATCH(J$2,Kraftvärmeprod!$B$1:$AG$1,0),FALSE)/1,0)-IFERROR(VLOOKUP($B369,'Slutlig allokering kvv'!$B$2:$AC$462,MATCH(J$3,'Slutlig allokering kvv'!$B$1:$AJ$1,0),FALSE)/1,0)</f>
        <v>0</v>
      </c>
      <c r="K369">
        <f>IFERROR(VLOOKUP($B369,Kraftvärmeprod!$B$1:$AH$479,MATCH(K$2,Kraftvärmeprod!$B$1:$AG$1,0),FALSE)/1,0)-IFERROR(VLOOKUP($B369,'Slutlig allokering kvv'!$B$2:$AC$462,MATCH(K$3,'Slutlig allokering kvv'!$B$1:$AJ$1,0),FALSE)/1,0)</f>
        <v>0</v>
      </c>
      <c r="L369">
        <f>IFERROR(VLOOKUP($B369,Kraftvärmeprod!$B$1:$AH$479,MATCH(L$2,Kraftvärmeprod!$B$1:$AG$1,0),FALSE)/1,0)-IFERROR(VLOOKUP($B369,'Slutlig allokering kvv'!$B$2:$AC$462,MATCH(L$3,'Slutlig allokering kvv'!$B$1:$AJ$1,0),FALSE)/1,0)</f>
        <v>0</v>
      </c>
      <c r="M369" s="40">
        <f>IFERROR(VLOOKUP($B369,Miljö!$B$1:$S$477,MATCH(M$2,Miljö!$B$1:$X$1,0),FALSE)/1,0)-IFERROR(VLOOKUP($B369,'Slutlig allokering kvv'!$B$2:$AC$462,MATCH(M$3,'Slutlig allokering kvv'!$B$1:$AJ$1,0),FALSE)/1,0)</f>
        <v>0</v>
      </c>
      <c r="N369">
        <f>IFERROR(VLOOKUP($B369,Kraftvärmeprod!$B$1:$AH$479,MATCH(N$2,Kraftvärmeprod!$B$1:$AG$1,0),FALSE)/1,0)-IFERROR(VLOOKUP($B369,'Slutlig allokering kvv'!$B$2:$AC$462,MATCH(N$3,'Slutlig allokering kvv'!$B$1:$AJ$1,0),FALSE)/1,0)</f>
        <v>0</v>
      </c>
      <c r="O369">
        <f>IFERROR(VLOOKUP($B369,Kraftvärmeprod!$B$1:$AH$479,MATCH(O$2,Kraftvärmeprod!$B$1:$AG$1,0),FALSE)/1,0)-IFERROR(VLOOKUP($B369,'Slutlig allokering kvv'!$B$2:$AC$462,MATCH(O$3,'Slutlig allokering kvv'!$B$1:$AJ$1,0),FALSE)/1,0)</f>
        <v>0</v>
      </c>
      <c r="P369">
        <f>IFERROR(VLOOKUP($B369,Kraftvärmeprod!$B$1:$AH$479,MATCH(P$2,Kraftvärmeprod!$B$1:$AG$1,0),FALSE)/1,0)-IFERROR(VLOOKUP($B369,'Slutlig allokering kvv'!$B$2:$AC$462,MATCH(P$3,'Slutlig allokering kvv'!$B$1:$AJ$1,0),FALSE)/1,0)</f>
        <v>0</v>
      </c>
      <c r="Q369">
        <f>IFERROR(VLOOKUP($B369,Kraftvärmeprod!$B$1:$AH$479,MATCH(Q$2,Kraftvärmeprod!$B$1:$AG$1,0),FALSE)/1,0)-IFERROR(VLOOKUP($B369,'Slutlig allokering kvv'!$B$2:$AC$462,MATCH(Q$3,'Slutlig allokering kvv'!$B$1:$AJ$1,0),FALSE)/1,0)</f>
        <v>0</v>
      </c>
      <c r="R369">
        <f>IFERROR(VLOOKUP($B369,Kraftvärmeprod!$B$1:$AH$479,MATCH(R$2,Kraftvärmeprod!$B$1:$AG$1,0),FALSE)/1,0)-IFERROR(VLOOKUP($B369,'Slutlig allokering kvv'!$B$2:$AC$462,MATCH(R$3,'Slutlig allokering kvv'!$B$1:$AJ$1,0),FALSE)/1,0)</f>
        <v>0</v>
      </c>
      <c r="S369">
        <f>IFERROR(VLOOKUP($B369,Kraftvärmeprod!$B$1:$AH$479,MATCH(S$2,Kraftvärmeprod!$B$1:$AG$1,0),FALSE)/1,0)-IFERROR(VLOOKUP($B369,'Slutlig allokering kvv'!$B$2:$AC$462,MATCH(S$3,'Slutlig allokering kvv'!$B$1:$AJ$1,0),FALSE)/1,0)</f>
        <v>0</v>
      </c>
      <c r="T369">
        <f>IFERROR(VLOOKUP($B369,Kraftvärmeprod!$B$1:$AH$479,MATCH(T$2,Kraftvärmeprod!$B$1:$AG$1,0),FALSE)/1,0)-IFERROR(VLOOKUP($B369,'Slutlig allokering kvv'!$B$2:$AC$462,MATCH(T$3,'Slutlig allokering kvv'!$B$1:$AJ$1,0),FALSE)/1,0)</f>
        <v>0</v>
      </c>
      <c r="U369">
        <f>IFERROR(VLOOKUP($B369,Kraftvärmeprod!$B$1:$AH$479,MATCH(U$2,Kraftvärmeprod!$B$1:$AG$1,0),FALSE)/1,0)-IFERROR(VLOOKUP($B369,'Slutlig allokering kvv'!$B$2:$AC$462,MATCH(U$3,'Slutlig allokering kvv'!$B$1:$AJ$1,0),FALSE)/1,0)</f>
        <v>0</v>
      </c>
      <c r="V369">
        <f>IFERROR(VLOOKUP($B369,Kraftvärmeprod!$B$1:$AH$479,MATCH(V$2,Kraftvärmeprod!$B$1:$AG$1,0),FALSE)/1,0)-IFERROR(VLOOKUP($B369,'Slutlig allokering kvv'!$B$2:$AC$462,MATCH(V$3,'Slutlig allokering kvv'!$B$1:$AJ$1,0),FALSE)/1,0)</f>
        <v>0</v>
      </c>
      <c r="W369">
        <f>IFERROR(VLOOKUP($B369,Kraftvärmeprod!$B$1:$AH$479,MATCH(W$2,Kraftvärmeprod!$B$1:$AG$1,0),FALSE)/1,0)-IFERROR(VLOOKUP($B369,'Slutlig allokering kvv'!$B$2:$AC$462,MATCH(W$3,'Slutlig allokering kvv'!$B$1:$AJ$1,0),FALSE)/1,0)</f>
        <v>0</v>
      </c>
      <c r="X369">
        <f>IFERROR(VLOOKUP($B369,Kraftvärmeprod!$B$1:$AH$479,MATCH(X$2,Kraftvärmeprod!$B$1:$AG$1,0),FALSE)/1,0)-IFERROR(VLOOKUP($B369,'Slutlig allokering kvv'!$B$2:$AC$462,MATCH(X$3,'Slutlig allokering kvv'!$B$1:$AJ$1,0),FALSE)/1,0)</f>
        <v>0</v>
      </c>
      <c r="Y369">
        <f>IFERROR(VLOOKUP($B369,Kraftvärmeprod!$B$1:$AH$479,MATCH(Y$2,Kraftvärmeprod!$B$1:$AG$1,0),FALSE)/1,0)-IFERROR(VLOOKUP($B369,'Slutlig allokering kvv'!$B$2:$AC$462,MATCH(Y$3,'Slutlig allokering kvv'!$B$1:$AJ$1,0),FALSE)/1,0)</f>
        <v>0</v>
      </c>
      <c r="Z369">
        <f>IFERROR(VLOOKUP($B369,Kraftvärmeprod!$B$1:$AH$479,MATCH(Z$2,Kraftvärmeprod!$B$1:$AG$1,0),FALSE)/1,0)-IFERROR(VLOOKUP($B369,'Slutlig allokering kvv'!$B$2:$AC$462,MATCH(Z$3,'Slutlig allokering kvv'!$B$1:$AJ$1,0),FALSE)/1,0)</f>
        <v>0</v>
      </c>
      <c r="AA369">
        <f>IFERROR(VLOOKUP($B369,Kraftvärmeprod!$B$1:$AH$479,MATCH(AA$2,Kraftvärmeprod!$B$1:$AG$1,0),FALSE)/1,0)-IFERROR(VLOOKUP($B369,'Slutlig allokering kvv'!$B$2:$AC$462,MATCH(AA$3,'Slutlig allokering kvv'!$B$1:$AJ$1,0),FALSE)/1,0)</f>
        <v>0</v>
      </c>
      <c r="AB369">
        <f>IFERROR(VLOOKUP($B369,Kraftvärmeprod!$B$1:$AH$479,MATCH(AB$2,Kraftvärmeprod!$B$1:$AG$1,0),FALSE)/1,0)-IFERROR(VLOOKUP($B369,'Slutlig allokering kvv'!$B$2:$AC$462,MATCH(AB$3,'Slutlig allokering kvv'!$B$1:$AJ$1,0),FALSE)/1,0)</f>
        <v>0</v>
      </c>
      <c r="AE369">
        <f t="shared" si="10"/>
        <v>0</v>
      </c>
      <c r="AG369">
        <f>IFERROR(VLOOKUP(B369,'Slutlig allokering kvv'!$B$2:$AJ$462,MATCH("Summa justerad allokerad tillförd energi (utan hjälpel och rökgaskondensering):",'Slutlig allokering kvv'!$B$1:$AK$1,0),FALSE)/1,"")</f>
        <v>0</v>
      </c>
      <c r="AI369" s="23" t="str">
        <f>IFERROR(1-VLOOKUP(B369,'Slutlig allokering kvv'!$B$2:$AJ$462,MATCH("Andel av bränsle i kvv som allokerats till värme, exklusive rökgaskondensering och hjälpel",'Slutlig allokering kvv'!$B$1:$AK$1,0),FALSE),"")</f>
        <v/>
      </c>
      <c r="AK369" s="23" t="str">
        <f t="shared" si="11"/>
        <v/>
      </c>
    </row>
    <row r="370" spans="1:37" x14ac:dyDescent="0.25">
      <c r="A370" s="2" t="s">
        <v>501</v>
      </c>
      <c r="B370" s="2" t="s">
        <v>509</v>
      </c>
      <c r="C370" s="2">
        <f>IFERROR(VLOOKUP($B370,Kraftvärmeprod!$B$1:$AH$479,MATCH(C$3,Kraftvärmeprod!$B$1:$AG$1,0),FALSE)/1,"")</f>
        <v>88.521000000000001</v>
      </c>
      <c r="D370" s="2">
        <f>IFERROR(VLOOKUP($B370,Kraftvärmeprod!$B$1:$AH$479,MATCH(D$3,Kraftvärmeprod!$B$1:$AG$1,0),FALSE)/1,"")</f>
        <v>25.532</v>
      </c>
      <c r="E370">
        <f>IFERROR(VLOOKUP($B370,Kraftvärmeprod!$B$1:$AH$479,MATCH(E$2,Kraftvärmeprod!$B$1:$AG$1,0),FALSE)/1,0)-IFERROR(VLOOKUP($B370,'Slutlig allokering kvv'!$B$2:$AC$462,MATCH(E$3,'Slutlig allokering kvv'!$B$1:$AJ$1,0),FALSE)/1,0)</f>
        <v>0</v>
      </c>
      <c r="F370">
        <f>IFERROR(VLOOKUP($B370,Kraftvärmeprod!$B$1:$AH$479,MATCH(F$2,Kraftvärmeprod!$B$1:$AG$1,0),FALSE)/1,0)-IFERROR(VLOOKUP($B370,'Slutlig allokering kvv'!$B$2:$AC$462,MATCH(F$3,'Slutlig allokering kvv'!$B$1:$AJ$1,0),FALSE)/1,0)</f>
        <v>1.8022599999999995</v>
      </c>
      <c r="G370">
        <f>IFERROR(VLOOKUP($B370,Kraftvärmeprod!$B$1:$AH$479,MATCH(G$2,Kraftvärmeprod!$B$1:$AG$1,0),FALSE)/1,0)-IFERROR(VLOOKUP($B370,'Slutlig allokering kvv'!$B$2:$AC$462,MATCH(G$3,'Slutlig allokering kvv'!$B$1:$AJ$1,0),FALSE)/1,0)</f>
        <v>30.007900000000006</v>
      </c>
      <c r="H370">
        <f>IFERROR(VLOOKUP($B370,Kraftvärmeprod!$B$1:$AH$479,MATCH(H$2,Kraftvärmeprod!$B$1:$AG$1,0),FALSE)/1,0)-IFERROR(VLOOKUP($B370,'Slutlig allokering kvv'!$B$2:$AC$462,MATCH(H$3,'Slutlig allokering kvv'!$B$1:$AJ$1,0),FALSE)/1,0)</f>
        <v>0</v>
      </c>
      <c r="I370">
        <f>IFERROR(VLOOKUP($B370,Kraftvärmeprod!$B$1:$AH$479,MATCH(I$2,Kraftvärmeprod!$B$1:$AG$1,0),FALSE)/1,0)-IFERROR(VLOOKUP($B370,'Slutlig allokering kvv'!$B$2:$AC$462,MATCH(I$3,'Slutlig allokering kvv'!$B$1:$AJ$1,0),FALSE)/1,0)</f>
        <v>0</v>
      </c>
      <c r="J370">
        <f>IFERROR(VLOOKUP($B370,Kraftvärmeprod!$B$1:$AH$479,MATCH(J$2,Kraftvärmeprod!$B$1:$AG$1,0),FALSE)/1,0)-IFERROR(VLOOKUP($B370,'Slutlig allokering kvv'!$B$2:$AC$462,MATCH(J$3,'Slutlig allokering kvv'!$B$1:$AJ$1,0),FALSE)/1,0)</f>
        <v>0</v>
      </c>
      <c r="K370">
        <f>IFERROR(VLOOKUP($B370,Kraftvärmeprod!$B$1:$AH$479,MATCH(K$2,Kraftvärmeprod!$B$1:$AG$1,0),FALSE)/1,0)-IFERROR(VLOOKUP($B370,'Slutlig allokering kvv'!$B$2:$AC$462,MATCH(K$3,'Slutlig allokering kvv'!$B$1:$AJ$1,0),FALSE)/1,0)</f>
        <v>0</v>
      </c>
      <c r="L370">
        <f>IFERROR(VLOOKUP($B370,Kraftvärmeprod!$B$1:$AH$479,MATCH(L$2,Kraftvärmeprod!$B$1:$AG$1,0),FALSE)/1,0)-IFERROR(VLOOKUP($B370,'Slutlig allokering kvv'!$B$2:$AC$462,MATCH(L$3,'Slutlig allokering kvv'!$B$1:$AJ$1,0),FALSE)/1,0)</f>
        <v>8.1102999999999987</v>
      </c>
      <c r="M370" s="40">
        <f>IFERROR(VLOOKUP($B370,Miljö!$B$1:$S$477,MATCH(M$2,Miljö!$B$1:$X$1,0),FALSE)/1,0)-IFERROR(VLOOKUP($B370,'Slutlig allokering kvv'!$B$2:$AC$462,MATCH(M$3,'Slutlig allokering kvv'!$B$1:$AJ$1,0),FALSE)/1,0)</f>
        <v>2.1582499999999998</v>
      </c>
      <c r="N370">
        <f>IFERROR(VLOOKUP($B370,Kraftvärmeprod!$B$1:$AH$479,MATCH(N$2,Kraftvärmeprod!$B$1:$AG$1,0),FALSE)/1,0)-IFERROR(VLOOKUP($B370,'Slutlig allokering kvv'!$B$2:$AC$462,MATCH(N$3,'Slutlig allokering kvv'!$B$1:$AJ$1,0),FALSE)/1,0)</f>
        <v>0</v>
      </c>
      <c r="O370">
        <f>IFERROR(VLOOKUP($B370,Kraftvärmeprod!$B$1:$AH$479,MATCH(O$2,Kraftvärmeprod!$B$1:$AG$1,0),FALSE)/1,0)-IFERROR(VLOOKUP($B370,'Slutlig allokering kvv'!$B$2:$AC$462,MATCH(O$3,'Slutlig allokering kvv'!$B$1:$AJ$1,0),FALSE)/1,0)</f>
        <v>0</v>
      </c>
      <c r="P370">
        <f>IFERROR(VLOOKUP($B370,Kraftvärmeprod!$B$1:$AH$479,MATCH(P$2,Kraftvärmeprod!$B$1:$AG$1,0),FALSE)/1,0)-IFERROR(VLOOKUP($B370,'Slutlig allokering kvv'!$B$2:$AC$462,MATCH(P$3,'Slutlig allokering kvv'!$B$1:$AJ$1,0),FALSE)/1,0)</f>
        <v>0</v>
      </c>
      <c r="Q370">
        <f>IFERROR(VLOOKUP($B370,Kraftvärmeprod!$B$1:$AH$479,MATCH(Q$2,Kraftvärmeprod!$B$1:$AG$1,0),FALSE)/1,0)-IFERROR(VLOOKUP($B370,'Slutlig allokering kvv'!$B$2:$AC$462,MATCH(Q$3,'Slutlig allokering kvv'!$B$1:$AJ$1,0),FALSE)/1,0)</f>
        <v>16.864199999999997</v>
      </c>
      <c r="R370">
        <f>IFERROR(VLOOKUP($B370,Kraftvärmeprod!$B$1:$AH$479,MATCH(R$2,Kraftvärmeprod!$B$1:$AG$1,0),FALSE)/1,0)-IFERROR(VLOOKUP($B370,'Slutlig allokering kvv'!$B$2:$AC$462,MATCH(R$3,'Slutlig allokering kvv'!$B$1:$AJ$1,0),FALSE)/1,0)</f>
        <v>0</v>
      </c>
      <c r="S370">
        <f>IFERROR(VLOOKUP($B370,Kraftvärmeprod!$B$1:$AH$479,MATCH(S$2,Kraftvärmeprod!$B$1:$AG$1,0),FALSE)/1,0)-IFERROR(VLOOKUP($B370,'Slutlig allokering kvv'!$B$2:$AC$462,MATCH(S$3,'Slutlig allokering kvv'!$B$1:$AJ$1,0),FALSE)/1,0)</f>
        <v>0</v>
      </c>
      <c r="T370">
        <f>IFERROR(VLOOKUP($B370,Kraftvärmeprod!$B$1:$AH$479,MATCH(T$2,Kraftvärmeprod!$B$1:$AG$1,0),FALSE)/1,0)-IFERROR(VLOOKUP($B370,'Slutlig allokering kvv'!$B$2:$AC$462,MATCH(T$3,'Slutlig allokering kvv'!$B$1:$AJ$1,0),FALSE)/1,0)</f>
        <v>0</v>
      </c>
      <c r="U370">
        <f>IFERROR(VLOOKUP($B370,Kraftvärmeprod!$B$1:$AH$479,MATCH(U$2,Kraftvärmeprod!$B$1:$AG$1,0),FALSE)/1,0)-IFERROR(VLOOKUP($B370,'Slutlig allokering kvv'!$B$2:$AC$462,MATCH(U$3,'Slutlig allokering kvv'!$B$1:$AJ$1,0),FALSE)/1,0)</f>
        <v>0</v>
      </c>
      <c r="V370">
        <f>IFERROR(VLOOKUP($B370,Kraftvärmeprod!$B$1:$AH$479,MATCH(V$2,Kraftvärmeprod!$B$1:$AG$1,0),FALSE)/1,0)-IFERROR(VLOOKUP($B370,'Slutlig allokering kvv'!$B$2:$AC$462,MATCH(V$3,'Slutlig allokering kvv'!$B$1:$AJ$1,0),FALSE)/1,0)</f>
        <v>0</v>
      </c>
      <c r="W370">
        <f>IFERROR(VLOOKUP($B370,Kraftvärmeprod!$B$1:$AH$479,MATCH(W$2,Kraftvärmeprod!$B$1:$AG$1,0),FALSE)/1,0)-IFERROR(VLOOKUP($B370,'Slutlig allokering kvv'!$B$2:$AC$462,MATCH(W$3,'Slutlig allokering kvv'!$B$1:$AJ$1,0),FALSE)/1,0)</f>
        <v>0</v>
      </c>
      <c r="X370">
        <f>IFERROR(VLOOKUP($B370,Kraftvärmeprod!$B$1:$AH$479,MATCH(X$2,Kraftvärmeprod!$B$1:$AG$1,0),FALSE)/1,0)-IFERROR(VLOOKUP($B370,'Slutlig allokering kvv'!$B$2:$AC$462,MATCH(X$3,'Slutlig allokering kvv'!$B$1:$AJ$1,0),FALSE)/1,0)</f>
        <v>0</v>
      </c>
      <c r="Y370">
        <f>IFERROR(VLOOKUP($B370,Kraftvärmeprod!$B$1:$AH$479,MATCH(Y$2,Kraftvärmeprod!$B$1:$AG$1,0),FALSE)/1,0)-IFERROR(VLOOKUP($B370,'Slutlig allokering kvv'!$B$2:$AC$462,MATCH(Y$3,'Slutlig allokering kvv'!$B$1:$AJ$1,0),FALSE)/1,0)</f>
        <v>0</v>
      </c>
      <c r="Z370">
        <f>IFERROR(VLOOKUP($B370,Kraftvärmeprod!$B$1:$AH$479,MATCH(Z$2,Kraftvärmeprod!$B$1:$AG$1,0),FALSE)/1,0)-IFERROR(VLOOKUP($B370,'Slutlig allokering kvv'!$B$2:$AC$462,MATCH(Z$3,'Slutlig allokering kvv'!$B$1:$AJ$1,0),FALSE)/1,0)</f>
        <v>0</v>
      </c>
      <c r="AA370">
        <f>IFERROR(VLOOKUP($B370,Kraftvärmeprod!$B$1:$AH$479,MATCH(AA$2,Kraftvärmeprod!$B$1:$AG$1,0),FALSE)/1,0)-IFERROR(VLOOKUP($B370,'Slutlig allokering kvv'!$B$2:$AC$462,MATCH(AA$3,'Slutlig allokering kvv'!$B$1:$AJ$1,0),FALSE)/1,0)</f>
        <v>0</v>
      </c>
      <c r="AB370">
        <f>IFERROR(VLOOKUP($B370,Kraftvärmeprod!$B$1:$AH$479,MATCH(AB$2,Kraftvärmeprod!$B$1:$AG$1,0),FALSE)/1,0)-IFERROR(VLOOKUP($B370,'Slutlig allokering kvv'!$B$2:$AC$462,MATCH(AB$3,'Slutlig allokering kvv'!$B$1:$AJ$1,0),FALSE)/1,0)</f>
        <v>1.4160799999999998</v>
      </c>
      <c r="AE370">
        <f t="shared" si="10"/>
        <v>58.200740000000003</v>
      </c>
      <c r="AG370">
        <f>IFERROR(VLOOKUP(B370,'Slutlig allokering kvv'!$B$2:$AJ$462,MATCH("Summa justerad allokerad tillförd energi (utan hjälpel och rökgaskondensering):",'Slutlig allokering kvv'!$B$1:$AK$1,0),FALSE)/1,"")</f>
        <v>77.765259999999984</v>
      </c>
      <c r="AI370" s="23">
        <f>IFERROR(1-VLOOKUP(B370,'Slutlig allokering kvv'!$B$2:$AJ$462,MATCH("Andel av bränsle i kvv som allokerats till värme, exklusive rökgaskondensering och hjälpel",'Slutlig allokering kvv'!$B$1:$AK$1,0),FALSE),"")</f>
        <v>0.42805363105482264</v>
      </c>
      <c r="AK370" s="23">
        <f t="shared" si="11"/>
        <v>0.42805363105482264</v>
      </c>
    </row>
    <row r="371" spans="1:37" x14ac:dyDescent="0.25">
      <c r="A371" s="2" t="s">
        <v>501</v>
      </c>
      <c r="B371" s="2" t="s">
        <v>510</v>
      </c>
      <c r="C371" s="2" t="str">
        <f>IFERROR(VLOOKUP($B371,Kraftvärmeprod!$B$1:$AH$479,MATCH(C$3,Kraftvärmeprod!$B$1:$AG$1,0),FALSE)/1,"")</f>
        <v/>
      </c>
      <c r="D371" s="2" t="str">
        <f>IFERROR(VLOOKUP($B371,Kraftvärmeprod!$B$1:$AH$479,MATCH(D$3,Kraftvärmeprod!$B$1:$AG$1,0),FALSE)/1,"")</f>
        <v/>
      </c>
      <c r="E371">
        <f>IFERROR(VLOOKUP($B371,Kraftvärmeprod!$B$1:$AH$479,MATCH(E$2,Kraftvärmeprod!$B$1:$AG$1,0),FALSE)/1,0)-IFERROR(VLOOKUP($B371,'Slutlig allokering kvv'!$B$2:$AC$462,MATCH(E$3,'Slutlig allokering kvv'!$B$1:$AJ$1,0),FALSE)/1,0)</f>
        <v>0</v>
      </c>
      <c r="F371">
        <f>IFERROR(VLOOKUP($B371,Kraftvärmeprod!$B$1:$AH$479,MATCH(F$2,Kraftvärmeprod!$B$1:$AG$1,0),FALSE)/1,0)-IFERROR(VLOOKUP($B371,'Slutlig allokering kvv'!$B$2:$AC$462,MATCH(F$3,'Slutlig allokering kvv'!$B$1:$AJ$1,0),FALSE)/1,0)</f>
        <v>0</v>
      </c>
      <c r="G371">
        <f>IFERROR(VLOOKUP($B371,Kraftvärmeprod!$B$1:$AH$479,MATCH(G$2,Kraftvärmeprod!$B$1:$AG$1,0),FALSE)/1,0)-IFERROR(VLOOKUP($B371,'Slutlig allokering kvv'!$B$2:$AC$462,MATCH(G$3,'Slutlig allokering kvv'!$B$1:$AJ$1,0),FALSE)/1,0)</f>
        <v>0</v>
      </c>
      <c r="H371">
        <f>IFERROR(VLOOKUP($B371,Kraftvärmeprod!$B$1:$AH$479,MATCH(H$2,Kraftvärmeprod!$B$1:$AG$1,0),FALSE)/1,0)-IFERROR(VLOOKUP($B371,'Slutlig allokering kvv'!$B$2:$AC$462,MATCH(H$3,'Slutlig allokering kvv'!$B$1:$AJ$1,0),FALSE)/1,0)</f>
        <v>0</v>
      </c>
      <c r="I371">
        <f>IFERROR(VLOOKUP($B371,Kraftvärmeprod!$B$1:$AH$479,MATCH(I$2,Kraftvärmeprod!$B$1:$AG$1,0),FALSE)/1,0)-IFERROR(VLOOKUP($B371,'Slutlig allokering kvv'!$B$2:$AC$462,MATCH(I$3,'Slutlig allokering kvv'!$B$1:$AJ$1,0),FALSE)/1,0)</f>
        <v>0</v>
      </c>
      <c r="J371">
        <f>IFERROR(VLOOKUP($B371,Kraftvärmeprod!$B$1:$AH$479,MATCH(J$2,Kraftvärmeprod!$B$1:$AG$1,0),FALSE)/1,0)-IFERROR(VLOOKUP($B371,'Slutlig allokering kvv'!$B$2:$AC$462,MATCH(J$3,'Slutlig allokering kvv'!$B$1:$AJ$1,0),FALSE)/1,0)</f>
        <v>0</v>
      </c>
      <c r="K371">
        <f>IFERROR(VLOOKUP($B371,Kraftvärmeprod!$B$1:$AH$479,MATCH(K$2,Kraftvärmeprod!$B$1:$AG$1,0),FALSE)/1,0)-IFERROR(VLOOKUP($B371,'Slutlig allokering kvv'!$B$2:$AC$462,MATCH(K$3,'Slutlig allokering kvv'!$B$1:$AJ$1,0),FALSE)/1,0)</f>
        <v>0</v>
      </c>
      <c r="L371">
        <f>IFERROR(VLOOKUP($B371,Kraftvärmeprod!$B$1:$AH$479,MATCH(L$2,Kraftvärmeprod!$B$1:$AG$1,0),FALSE)/1,0)-IFERROR(VLOOKUP($B371,'Slutlig allokering kvv'!$B$2:$AC$462,MATCH(L$3,'Slutlig allokering kvv'!$B$1:$AJ$1,0),FALSE)/1,0)</f>
        <v>0</v>
      </c>
      <c r="M371" s="40">
        <f>IFERROR(VLOOKUP($B371,Miljö!$B$1:$S$477,MATCH(M$2,Miljö!$B$1:$X$1,0),FALSE)/1,0)-IFERROR(VLOOKUP($B371,'Slutlig allokering kvv'!$B$2:$AC$462,MATCH(M$3,'Slutlig allokering kvv'!$B$1:$AJ$1,0),FALSE)/1,0)</f>
        <v>0</v>
      </c>
      <c r="N371">
        <f>IFERROR(VLOOKUP($B371,Kraftvärmeprod!$B$1:$AH$479,MATCH(N$2,Kraftvärmeprod!$B$1:$AG$1,0),FALSE)/1,0)-IFERROR(VLOOKUP($B371,'Slutlig allokering kvv'!$B$2:$AC$462,MATCH(N$3,'Slutlig allokering kvv'!$B$1:$AJ$1,0),FALSE)/1,0)</f>
        <v>0</v>
      </c>
      <c r="O371">
        <f>IFERROR(VLOOKUP($B371,Kraftvärmeprod!$B$1:$AH$479,MATCH(O$2,Kraftvärmeprod!$B$1:$AG$1,0),FALSE)/1,0)-IFERROR(VLOOKUP($B371,'Slutlig allokering kvv'!$B$2:$AC$462,MATCH(O$3,'Slutlig allokering kvv'!$B$1:$AJ$1,0),FALSE)/1,0)</f>
        <v>0</v>
      </c>
      <c r="P371">
        <f>IFERROR(VLOOKUP($B371,Kraftvärmeprod!$B$1:$AH$479,MATCH(P$2,Kraftvärmeprod!$B$1:$AG$1,0),FALSE)/1,0)-IFERROR(VLOOKUP($B371,'Slutlig allokering kvv'!$B$2:$AC$462,MATCH(P$3,'Slutlig allokering kvv'!$B$1:$AJ$1,0),FALSE)/1,0)</f>
        <v>0</v>
      </c>
      <c r="Q371">
        <f>IFERROR(VLOOKUP($B371,Kraftvärmeprod!$B$1:$AH$479,MATCH(Q$2,Kraftvärmeprod!$B$1:$AG$1,0),FALSE)/1,0)-IFERROR(VLOOKUP($B371,'Slutlig allokering kvv'!$B$2:$AC$462,MATCH(Q$3,'Slutlig allokering kvv'!$B$1:$AJ$1,0),FALSE)/1,0)</f>
        <v>0</v>
      </c>
      <c r="R371">
        <f>IFERROR(VLOOKUP($B371,Kraftvärmeprod!$B$1:$AH$479,MATCH(R$2,Kraftvärmeprod!$B$1:$AG$1,0),FALSE)/1,0)-IFERROR(VLOOKUP($B371,'Slutlig allokering kvv'!$B$2:$AC$462,MATCH(R$3,'Slutlig allokering kvv'!$B$1:$AJ$1,0),FALSE)/1,0)</f>
        <v>0</v>
      </c>
      <c r="S371">
        <f>IFERROR(VLOOKUP($B371,Kraftvärmeprod!$B$1:$AH$479,MATCH(S$2,Kraftvärmeprod!$B$1:$AG$1,0),FALSE)/1,0)-IFERROR(VLOOKUP($B371,'Slutlig allokering kvv'!$B$2:$AC$462,MATCH(S$3,'Slutlig allokering kvv'!$B$1:$AJ$1,0),FALSE)/1,0)</f>
        <v>0</v>
      </c>
      <c r="T371">
        <f>IFERROR(VLOOKUP($B371,Kraftvärmeprod!$B$1:$AH$479,MATCH(T$2,Kraftvärmeprod!$B$1:$AG$1,0),FALSE)/1,0)-IFERROR(VLOOKUP($B371,'Slutlig allokering kvv'!$B$2:$AC$462,MATCH(T$3,'Slutlig allokering kvv'!$B$1:$AJ$1,0),FALSE)/1,0)</f>
        <v>0</v>
      </c>
      <c r="U371">
        <f>IFERROR(VLOOKUP($B371,Kraftvärmeprod!$B$1:$AH$479,MATCH(U$2,Kraftvärmeprod!$B$1:$AG$1,0),FALSE)/1,0)-IFERROR(VLOOKUP($B371,'Slutlig allokering kvv'!$B$2:$AC$462,MATCH(U$3,'Slutlig allokering kvv'!$B$1:$AJ$1,0),FALSE)/1,0)</f>
        <v>0</v>
      </c>
      <c r="V371">
        <f>IFERROR(VLOOKUP($B371,Kraftvärmeprod!$B$1:$AH$479,MATCH(V$2,Kraftvärmeprod!$B$1:$AG$1,0),FALSE)/1,0)-IFERROR(VLOOKUP($B371,'Slutlig allokering kvv'!$B$2:$AC$462,MATCH(V$3,'Slutlig allokering kvv'!$B$1:$AJ$1,0),FALSE)/1,0)</f>
        <v>0</v>
      </c>
      <c r="W371">
        <f>IFERROR(VLOOKUP($B371,Kraftvärmeprod!$B$1:$AH$479,MATCH(W$2,Kraftvärmeprod!$B$1:$AG$1,0),FALSE)/1,0)-IFERROR(VLOOKUP($B371,'Slutlig allokering kvv'!$B$2:$AC$462,MATCH(W$3,'Slutlig allokering kvv'!$B$1:$AJ$1,0),FALSE)/1,0)</f>
        <v>0</v>
      </c>
      <c r="X371">
        <f>IFERROR(VLOOKUP($B371,Kraftvärmeprod!$B$1:$AH$479,MATCH(X$2,Kraftvärmeprod!$B$1:$AG$1,0),FALSE)/1,0)-IFERROR(VLOOKUP($B371,'Slutlig allokering kvv'!$B$2:$AC$462,MATCH(X$3,'Slutlig allokering kvv'!$B$1:$AJ$1,0),FALSE)/1,0)</f>
        <v>0</v>
      </c>
      <c r="Y371">
        <f>IFERROR(VLOOKUP($B371,Kraftvärmeprod!$B$1:$AH$479,MATCH(Y$2,Kraftvärmeprod!$B$1:$AG$1,0),FALSE)/1,0)-IFERROR(VLOOKUP($B371,'Slutlig allokering kvv'!$B$2:$AC$462,MATCH(Y$3,'Slutlig allokering kvv'!$B$1:$AJ$1,0),FALSE)/1,0)</f>
        <v>0</v>
      </c>
      <c r="Z371">
        <f>IFERROR(VLOOKUP($B371,Kraftvärmeprod!$B$1:$AH$479,MATCH(Z$2,Kraftvärmeprod!$B$1:$AG$1,0),FALSE)/1,0)-IFERROR(VLOOKUP($B371,'Slutlig allokering kvv'!$B$2:$AC$462,MATCH(Z$3,'Slutlig allokering kvv'!$B$1:$AJ$1,0),FALSE)/1,0)</f>
        <v>0</v>
      </c>
      <c r="AA371">
        <f>IFERROR(VLOOKUP($B371,Kraftvärmeprod!$B$1:$AH$479,MATCH(AA$2,Kraftvärmeprod!$B$1:$AG$1,0),FALSE)/1,0)-IFERROR(VLOOKUP($B371,'Slutlig allokering kvv'!$B$2:$AC$462,MATCH(AA$3,'Slutlig allokering kvv'!$B$1:$AJ$1,0),FALSE)/1,0)</f>
        <v>0</v>
      </c>
      <c r="AB371">
        <f>IFERROR(VLOOKUP($B371,Kraftvärmeprod!$B$1:$AH$479,MATCH(AB$2,Kraftvärmeprod!$B$1:$AG$1,0),FALSE)/1,0)-IFERROR(VLOOKUP($B371,'Slutlig allokering kvv'!$B$2:$AC$462,MATCH(AB$3,'Slutlig allokering kvv'!$B$1:$AJ$1,0),FALSE)/1,0)</f>
        <v>0</v>
      </c>
      <c r="AE371">
        <f t="shared" si="10"/>
        <v>0</v>
      </c>
      <c r="AG371">
        <f>IFERROR(VLOOKUP(B371,'Slutlig allokering kvv'!$B$2:$AJ$462,MATCH("Summa justerad allokerad tillförd energi (utan hjälpel och rökgaskondensering):",'Slutlig allokering kvv'!$B$1:$AK$1,0),FALSE)/1,"")</f>
        <v>0</v>
      </c>
      <c r="AI371" s="23" t="str">
        <f>IFERROR(1-VLOOKUP(B371,'Slutlig allokering kvv'!$B$2:$AJ$462,MATCH("Andel av bränsle i kvv som allokerats till värme, exklusive rökgaskondensering och hjälpel",'Slutlig allokering kvv'!$B$1:$AK$1,0),FALSE),"")</f>
        <v/>
      </c>
      <c r="AK371" s="23" t="str">
        <f t="shared" si="11"/>
        <v/>
      </c>
    </row>
    <row r="372" spans="1:37" x14ac:dyDescent="0.25">
      <c r="A372" s="2" t="s">
        <v>501</v>
      </c>
      <c r="B372" s="2" t="s">
        <v>511</v>
      </c>
      <c r="C372" s="2" t="str">
        <f>IFERROR(VLOOKUP($B372,Kraftvärmeprod!$B$1:$AH$479,MATCH(C$3,Kraftvärmeprod!$B$1:$AG$1,0),FALSE)/1,"")</f>
        <v/>
      </c>
      <c r="D372" s="2" t="str">
        <f>IFERROR(VLOOKUP($B372,Kraftvärmeprod!$B$1:$AH$479,MATCH(D$3,Kraftvärmeprod!$B$1:$AG$1,0),FALSE)/1,"")</f>
        <v/>
      </c>
      <c r="E372">
        <f>IFERROR(VLOOKUP($B372,Kraftvärmeprod!$B$1:$AH$479,MATCH(E$2,Kraftvärmeprod!$B$1:$AG$1,0),FALSE)/1,0)-IFERROR(VLOOKUP($B372,'Slutlig allokering kvv'!$B$2:$AC$462,MATCH(E$3,'Slutlig allokering kvv'!$B$1:$AJ$1,0),FALSE)/1,0)</f>
        <v>0</v>
      </c>
      <c r="F372">
        <f>IFERROR(VLOOKUP($B372,Kraftvärmeprod!$B$1:$AH$479,MATCH(F$2,Kraftvärmeprod!$B$1:$AG$1,0),FALSE)/1,0)-IFERROR(VLOOKUP($B372,'Slutlig allokering kvv'!$B$2:$AC$462,MATCH(F$3,'Slutlig allokering kvv'!$B$1:$AJ$1,0),FALSE)/1,0)</f>
        <v>0</v>
      </c>
      <c r="G372">
        <f>IFERROR(VLOOKUP($B372,Kraftvärmeprod!$B$1:$AH$479,MATCH(G$2,Kraftvärmeprod!$B$1:$AG$1,0),FALSE)/1,0)-IFERROR(VLOOKUP($B372,'Slutlig allokering kvv'!$B$2:$AC$462,MATCH(G$3,'Slutlig allokering kvv'!$B$1:$AJ$1,0),FALSE)/1,0)</f>
        <v>0</v>
      </c>
      <c r="H372">
        <f>IFERROR(VLOOKUP($B372,Kraftvärmeprod!$B$1:$AH$479,MATCH(H$2,Kraftvärmeprod!$B$1:$AG$1,0),FALSE)/1,0)-IFERROR(VLOOKUP($B372,'Slutlig allokering kvv'!$B$2:$AC$462,MATCH(H$3,'Slutlig allokering kvv'!$B$1:$AJ$1,0),FALSE)/1,0)</f>
        <v>0</v>
      </c>
      <c r="I372">
        <f>IFERROR(VLOOKUP($B372,Kraftvärmeprod!$B$1:$AH$479,MATCH(I$2,Kraftvärmeprod!$B$1:$AG$1,0),FALSE)/1,0)-IFERROR(VLOOKUP($B372,'Slutlig allokering kvv'!$B$2:$AC$462,MATCH(I$3,'Slutlig allokering kvv'!$B$1:$AJ$1,0),FALSE)/1,0)</f>
        <v>0</v>
      </c>
      <c r="J372">
        <f>IFERROR(VLOOKUP($B372,Kraftvärmeprod!$B$1:$AH$479,MATCH(J$2,Kraftvärmeprod!$B$1:$AG$1,0),FALSE)/1,0)-IFERROR(VLOOKUP($B372,'Slutlig allokering kvv'!$B$2:$AC$462,MATCH(J$3,'Slutlig allokering kvv'!$B$1:$AJ$1,0),FALSE)/1,0)</f>
        <v>0</v>
      </c>
      <c r="K372">
        <f>IFERROR(VLOOKUP($B372,Kraftvärmeprod!$B$1:$AH$479,MATCH(K$2,Kraftvärmeprod!$B$1:$AG$1,0),FALSE)/1,0)-IFERROR(VLOOKUP($B372,'Slutlig allokering kvv'!$B$2:$AC$462,MATCH(K$3,'Slutlig allokering kvv'!$B$1:$AJ$1,0),FALSE)/1,0)</f>
        <v>0</v>
      </c>
      <c r="L372">
        <f>IFERROR(VLOOKUP($B372,Kraftvärmeprod!$B$1:$AH$479,MATCH(L$2,Kraftvärmeprod!$B$1:$AG$1,0),FALSE)/1,0)-IFERROR(VLOOKUP($B372,'Slutlig allokering kvv'!$B$2:$AC$462,MATCH(L$3,'Slutlig allokering kvv'!$B$1:$AJ$1,0),FALSE)/1,0)</f>
        <v>0</v>
      </c>
      <c r="M372" s="40">
        <f>IFERROR(VLOOKUP($B372,Miljö!$B$1:$S$477,MATCH(M$2,Miljö!$B$1:$X$1,0),FALSE)/1,0)-IFERROR(VLOOKUP($B372,'Slutlig allokering kvv'!$B$2:$AC$462,MATCH(M$3,'Slutlig allokering kvv'!$B$1:$AJ$1,0),FALSE)/1,0)</f>
        <v>0</v>
      </c>
      <c r="N372">
        <f>IFERROR(VLOOKUP($B372,Kraftvärmeprod!$B$1:$AH$479,MATCH(N$2,Kraftvärmeprod!$B$1:$AG$1,0),FALSE)/1,0)-IFERROR(VLOOKUP($B372,'Slutlig allokering kvv'!$B$2:$AC$462,MATCH(N$3,'Slutlig allokering kvv'!$B$1:$AJ$1,0),FALSE)/1,0)</f>
        <v>0</v>
      </c>
      <c r="O372">
        <f>IFERROR(VLOOKUP($B372,Kraftvärmeprod!$B$1:$AH$479,MATCH(O$2,Kraftvärmeprod!$B$1:$AG$1,0),FALSE)/1,0)-IFERROR(VLOOKUP($B372,'Slutlig allokering kvv'!$B$2:$AC$462,MATCH(O$3,'Slutlig allokering kvv'!$B$1:$AJ$1,0),FALSE)/1,0)</f>
        <v>0</v>
      </c>
      <c r="P372">
        <f>IFERROR(VLOOKUP($B372,Kraftvärmeprod!$B$1:$AH$479,MATCH(P$2,Kraftvärmeprod!$B$1:$AG$1,0),FALSE)/1,0)-IFERROR(VLOOKUP($B372,'Slutlig allokering kvv'!$B$2:$AC$462,MATCH(P$3,'Slutlig allokering kvv'!$B$1:$AJ$1,0),FALSE)/1,0)</f>
        <v>0</v>
      </c>
      <c r="Q372">
        <f>IFERROR(VLOOKUP($B372,Kraftvärmeprod!$B$1:$AH$479,MATCH(Q$2,Kraftvärmeprod!$B$1:$AG$1,0),FALSE)/1,0)-IFERROR(VLOOKUP($B372,'Slutlig allokering kvv'!$B$2:$AC$462,MATCH(Q$3,'Slutlig allokering kvv'!$B$1:$AJ$1,0),FALSE)/1,0)</f>
        <v>0</v>
      </c>
      <c r="R372">
        <f>IFERROR(VLOOKUP($B372,Kraftvärmeprod!$B$1:$AH$479,MATCH(R$2,Kraftvärmeprod!$B$1:$AG$1,0),FALSE)/1,0)-IFERROR(VLOOKUP($B372,'Slutlig allokering kvv'!$B$2:$AC$462,MATCH(R$3,'Slutlig allokering kvv'!$B$1:$AJ$1,0),FALSE)/1,0)</f>
        <v>0</v>
      </c>
      <c r="S372">
        <f>IFERROR(VLOOKUP($B372,Kraftvärmeprod!$B$1:$AH$479,MATCH(S$2,Kraftvärmeprod!$B$1:$AG$1,0),FALSE)/1,0)-IFERROR(VLOOKUP($B372,'Slutlig allokering kvv'!$B$2:$AC$462,MATCH(S$3,'Slutlig allokering kvv'!$B$1:$AJ$1,0),FALSE)/1,0)</f>
        <v>0</v>
      </c>
      <c r="T372">
        <f>IFERROR(VLOOKUP($B372,Kraftvärmeprod!$B$1:$AH$479,MATCH(T$2,Kraftvärmeprod!$B$1:$AG$1,0),FALSE)/1,0)-IFERROR(VLOOKUP($B372,'Slutlig allokering kvv'!$B$2:$AC$462,MATCH(T$3,'Slutlig allokering kvv'!$B$1:$AJ$1,0),FALSE)/1,0)</f>
        <v>0</v>
      </c>
      <c r="U372">
        <f>IFERROR(VLOOKUP($B372,Kraftvärmeprod!$B$1:$AH$479,MATCH(U$2,Kraftvärmeprod!$B$1:$AG$1,0),FALSE)/1,0)-IFERROR(VLOOKUP($B372,'Slutlig allokering kvv'!$B$2:$AC$462,MATCH(U$3,'Slutlig allokering kvv'!$B$1:$AJ$1,0),FALSE)/1,0)</f>
        <v>0</v>
      </c>
      <c r="V372">
        <f>IFERROR(VLOOKUP($B372,Kraftvärmeprod!$B$1:$AH$479,MATCH(V$2,Kraftvärmeprod!$B$1:$AG$1,0),FALSE)/1,0)-IFERROR(VLOOKUP($B372,'Slutlig allokering kvv'!$B$2:$AC$462,MATCH(V$3,'Slutlig allokering kvv'!$B$1:$AJ$1,0),FALSE)/1,0)</f>
        <v>0</v>
      </c>
      <c r="W372">
        <f>IFERROR(VLOOKUP($B372,Kraftvärmeprod!$B$1:$AH$479,MATCH(W$2,Kraftvärmeprod!$B$1:$AG$1,0),FALSE)/1,0)-IFERROR(VLOOKUP($B372,'Slutlig allokering kvv'!$B$2:$AC$462,MATCH(W$3,'Slutlig allokering kvv'!$B$1:$AJ$1,0),FALSE)/1,0)</f>
        <v>0</v>
      </c>
      <c r="X372">
        <f>IFERROR(VLOOKUP($B372,Kraftvärmeprod!$B$1:$AH$479,MATCH(X$2,Kraftvärmeprod!$B$1:$AG$1,0),FALSE)/1,0)-IFERROR(VLOOKUP($B372,'Slutlig allokering kvv'!$B$2:$AC$462,MATCH(X$3,'Slutlig allokering kvv'!$B$1:$AJ$1,0),FALSE)/1,0)</f>
        <v>0</v>
      </c>
      <c r="Y372">
        <f>IFERROR(VLOOKUP($B372,Kraftvärmeprod!$B$1:$AH$479,MATCH(Y$2,Kraftvärmeprod!$B$1:$AG$1,0),FALSE)/1,0)-IFERROR(VLOOKUP($B372,'Slutlig allokering kvv'!$B$2:$AC$462,MATCH(Y$3,'Slutlig allokering kvv'!$B$1:$AJ$1,0),FALSE)/1,0)</f>
        <v>0</v>
      </c>
      <c r="Z372">
        <f>IFERROR(VLOOKUP($B372,Kraftvärmeprod!$B$1:$AH$479,MATCH(Z$2,Kraftvärmeprod!$B$1:$AG$1,0),FALSE)/1,0)-IFERROR(VLOOKUP($B372,'Slutlig allokering kvv'!$B$2:$AC$462,MATCH(Z$3,'Slutlig allokering kvv'!$B$1:$AJ$1,0),FALSE)/1,0)</f>
        <v>0</v>
      </c>
      <c r="AA372">
        <f>IFERROR(VLOOKUP($B372,Kraftvärmeprod!$B$1:$AH$479,MATCH(AA$2,Kraftvärmeprod!$B$1:$AG$1,0),FALSE)/1,0)-IFERROR(VLOOKUP($B372,'Slutlig allokering kvv'!$B$2:$AC$462,MATCH(AA$3,'Slutlig allokering kvv'!$B$1:$AJ$1,0),FALSE)/1,0)</f>
        <v>0</v>
      </c>
      <c r="AB372">
        <f>IFERROR(VLOOKUP($B372,Kraftvärmeprod!$B$1:$AH$479,MATCH(AB$2,Kraftvärmeprod!$B$1:$AG$1,0),FALSE)/1,0)-IFERROR(VLOOKUP($B372,'Slutlig allokering kvv'!$B$2:$AC$462,MATCH(AB$3,'Slutlig allokering kvv'!$B$1:$AJ$1,0),FALSE)/1,0)</f>
        <v>0</v>
      </c>
      <c r="AE372">
        <f t="shared" si="10"/>
        <v>0</v>
      </c>
      <c r="AG372">
        <f>IFERROR(VLOOKUP(B372,'Slutlig allokering kvv'!$B$2:$AJ$462,MATCH("Summa justerad allokerad tillförd energi (utan hjälpel och rökgaskondensering):",'Slutlig allokering kvv'!$B$1:$AK$1,0),FALSE)/1,"")</f>
        <v>0</v>
      </c>
      <c r="AI372" s="23" t="str">
        <f>IFERROR(1-VLOOKUP(B372,'Slutlig allokering kvv'!$B$2:$AJ$462,MATCH("Andel av bränsle i kvv som allokerats till värme, exklusive rökgaskondensering och hjälpel",'Slutlig allokering kvv'!$B$1:$AK$1,0),FALSE),"")</f>
        <v/>
      </c>
      <c r="AK372" s="23" t="str">
        <f t="shared" si="11"/>
        <v/>
      </c>
    </row>
    <row r="373" spans="1:37" x14ac:dyDescent="0.25">
      <c r="A373" s="2" t="s">
        <v>501</v>
      </c>
      <c r="B373" s="2" t="s">
        <v>512</v>
      </c>
      <c r="C373" s="2" t="str">
        <f>IFERROR(VLOOKUP($B373,Kraftvärmeprod!$B$1:$AH$479,MATCH(C$3,Kraftvärmeprod!$B$1:$AG$1,0),FALSE)/1,"")</f>
        <v/>
      </c>
      <c r="D373" s="2" t="str">
        <f>IFERROR(VLOOKUP($B373,Kraftvärmeprod!$B$1:$AH$479,MATCH(D$3,Kraftvärmeprod!$B$1:$AG$1,0),FALSE)/1,"")</f>
        <v/>
      </c>
      <c r="E373">
        <f>IFERROR(VLOOKUP($B373,Kraftvärmeprod!$B$1:$AH$479,MATCH(E$2,Kraftvärmeprod!$B$1:$AG$1,0),FALSE)/1,0)-IFERROR(VLOOKUP($B373,'Slutlig allokering kvv'!$B$2:$AC$462,MATCH(E$3,'Slutlig allokering kvv'!$B$1:$AJ$1,0),FALSE)/1,0)</f>
        <v>0</v>
      </c>
      <c r="F373">
        <f>IFERROR(VLOOKUP($B373,Kraftvärmeprod!$B$1:$AH$479,MATCH(F$2,Kraftvärmeprod!$B$1:$AG$1,0),FALSE)/1,0)-IFERROR(VLOOKUP($B373,'Slutlig allokering kvv'!$B$2:$AC$462,MATCH(F$3,'Slutlig allokering kvv'!$B$1:$AJ$1,0),FALSE)/1,0)</f>
        <v>0</v>
      </c>
      <c r="G373">
        <f>IFERROR(VLOOKUP($B373,Kraftvärmeprod!$B$1:$AH$479,MATCH(G$2,Kraftvärmeprod!$B$1:$AG$1,0),FALSE)/1,0)-IFERROR(VLOOKUP($B373,'Slutlig allokering kvv'!$B$2:$AC$462,MATCH(G$3,'Slutlig allokering kvv'!$B$1:$AJ$1,0),FALSE)/1,0)</f>
        <v>0</v>
      </c>
      <c r="H373">
        <f>IFERROR(VLOOKUP($B373,Kraftvärmeprod!$B$1:$AH$479,MATCH(H$2,Kraftvärmeprod!$B$1:$AG$1,0),FALSE)/1,0)-IFERROR(VLOOKUP($B373,'Slutlig allokering kvv'!$B$2:$AC$462,MATCH(H$3,'Slutlig allokering kvv'!$B$1:$AJ$1,0),FALSE)/1,0)</f>
        <v>0</v>
      </c>
      <c r="I373">
        <f>IFERROR(VLOOKUP($B373,Kraftvärmeprod!$B$1:$AH$479,MATCH(I$2,Kraftvärmeprod!$B$1:$AG$1,0),FALSE)/1,0)-IFERROR(VLOOKUP($B373,'Slutlig allokering kvv'!$B$2:$AC$462,MATCH(I$3,'Slutlig allokering kvv'!$B$1:$AJ$1,0),FALSE)/1,0)</f>
        <v>0</v>
      </c>
      <c r="J373">
        <f>IFERROR(VLOOKUP($B373,Kraftvärmeprod!$B$1:$AH$479,MATCH(J$2,Kraftvärmeprod!$B$1:$AG$1,0),FALSE)/1,0)-IFERROR(VLOOKUP($B373,'Slutlig allokering kvv'!$B$2:$AC$462,MATCH(J$3,'Slutlig allokering kvv'!$B$1:$AJ$1,0),FALSE)/1,0)</f>
        <v>0</v>
      </c>
      <c r="K373">
        <f>IFERROR(VLOOKUP($B373,Kraftvärmeprod!$B$1:$AH$479,MATCH(K$2,Kraftvärmeprod!$B$1:$AG$1,0),FALSE)/1,0)-IFERROR(VLOOKUP($B373,'Slutlig allokering kvv'!$B$2:$AC$462,MATCH(K$3,'Slutlig allokering kvv'!$B$1:$AJ$1,0),FALSE)/1,0)</f>
        <v>0</v>
      </c>
      <c r="L373">
        <f>IFERROR(VLOOKUP($B373,Kraftvärmeprod!$B$1:$AH$479,MATCH(L$2,Kraftvärmeprod!$B$1:$AG$1,0),FALSE)/1,0)-IFERROR(VLOOKUP($B373,'Slutlig allokering kvv'!$B$2:$AC$462,MATCH(L$3,'Slutlig allokering kvv'!$B$1:$AJ$1,0),FALSE)/1,0)</f>
        <v>0</v>
      </c>
      <c r="M373" s="40">
        <f>IFERROR(VLOOKUP($B373,Miljö!$B$1:$S$477,MATCH(M$2,Miljö!$B$1:$X$1,0),FALSE)/1,0)-IFERROR(VLOOKUP($B373,'Slutlig allokering kvv'!$B$2:$AC$462,MATCH(M$3,'Slutlig allokering kvv'!$B$1:$AJ$1,0),FALSE)/1,0)</f>
        <v>0</v>
      </c>
      <c r="N373">
        <f>IFERROR(VLOOKUP($B373,Kraftvärmeprod!$B$1:$AH$479,MATCH(N$2,Kraftvärmeprod!$B$1:$AG$1,0),FALSE)/1,0)-IFERROR(VLOOKUP($B373,'Slutlig allokering kvv'!$B$2:$AC$462,MATCH(N$3,'Slutlig allokering kvv'!$B$1:$AJ$1,0),FALSE)/1,0)</f>
        <v>0</v>
      </c>
      <c r="O373">
        <f>IFERROR(VLOOKUP($B373,Kraftvärmeprod!$B$1:$AH$479,MATCH(O$2,Kraftvärmeprod!$B$1:$AG$1,0),FALSE)/1,0)-IFERROR(VLOOKUP($B373,'Slutlig allokering kvv'!$B$2:$AC$462,MATCH(O$3,'Slutlig allokering kvv'!$B$1:$AJ$1,0),FALSE)/1,0)</f>
        <v>0</v>
      </c>
      <c r="P373">
        <f>IFERROR(VLOOKUP($B373,Kraftvärmeprod!$B$1:$AH$479,MATCH(P$2,Kraftvärmeprod!$B$1:$AG$1,0),FALSE)/1,0)-IFERROR(VLOOKUP($B373,'Slutlig allokering kvv'!$B$2:$AC$462,MATCH(P$3,'Slutlig allokering kvv'!$B$1:$AJ$1,0),FALSE)/1,0)</f>
        <v>0</v>
      </c>
      <c r="Q373">
        <f>IFERROR(VLOOKUP($B373,Kraftvärmeprod!$B$1:$AH$479,MATCH(Q$2,Kraftvärmeprod!$B$1:$AG$1,0),FALSE)/1,0)-IFERROR(VLOOKUP($B373,'Slutlig allokering kvv'!$B$2:$AC$462,MATCH(Q$3,'Slutlig allokering kvv'!$B$1:$AJ$1,0),FALSE)/1,0)</f>
        <v>0</v>
      </c>
      <c r="R373">
        <f>IFERROR(VLOOKUP($B373,Kraftvärmeprod!$B$1:$AH$479,MATCH(R$2,Kraftvärmeprod!$B$1:$AG$1,0),FALSE)/1,0)-IFERROR(VLOOKUP($B373,'Slutlig allokering kvv'!$B$2:$AC$462,MATCH(R$3,'Slutlig allokering kvv'!$B$1:$AJ$1,0),FALSE)/1,0)</f>
        <v>0</v>
      </c>
      <c r="S373">
        <f>IFERROR(VLOOKUP($B373,Kraftvärmeprod!$B$1:$AH$479,MATCH(S$2,Kraftvärmeprod!$B$1:$AG$1,0),FALSE)/1,0)-IFERROR(VLOOKUP($B373,'Slutlig allokering kvv'!$B$2:$AC$462,MATCH(S$3,'Slutlig allokering kvv'!$B$1:$AJ$1,0),FALSE)/1,0)</f>
        <v>0</v>
      </c>
      <c r="T373">
        <f>IFERROR(VLOOKUP($B373,Kraftvärmeprod!$B$1:$AH$479,MATCH(T$2,Kraftvärmeprod!$B$1:$AG$1,0),FALSE)/1,0)-IFERROR(VLOOKUP($B373,'Slutlig allokering kvv'!$B$2:$AC$462,MATCH(T$3,'Slutlig allokering kvv'!$B$1:$AJ$1,0),FALSE)/1,0)</f>
        <v>0</v>
      </c>
      <c r="U373">
        <f>IFERROR(VLOOKUP($B373,Kraftvärmeprod!$B$1:$AH$479,MATCH(U$2,Kraftvärmeprod!$B$1:$AG$1,0),FALSE)/1,0)-IFERROR(VLOOKUP($B373,'Slutlig allokering kvv'!$B$2:$AC$462,MATCH(U$3,'Slutlig allokering kvv'!$B$1:$AJ$1,0),FALSE)/1,0)</f>
        <v>0</v>
      </c>
      <c r="V373">
        <f>IFERROR(VLOOKUP($B373,Kraftvärmeprod!$B$1:$AH$479,MATCH(V$2,Kraftvärmeprod!$B$1:$AG$1,0),FALSE)/1,0)-IFERROR(VLOOKUP($B373,'Slutlig allokering kvv'!$B$2:$AC$462,MATCH(V$3,'Slutlig allokering kvv'!$B$1:$AJ$1,0),FALSE)/1,0)</f>
        <v>0</v>
      </c>
      <c r="W373">
        <f>IFERROR(VLOOKUP($B373,Kraftvärmeprod!$B$1:$AH$479,MATCH(W$2,Kraftvärmeprod!$B$1:$AG$1,0),FALSE)/1,0)-IFERROR(VLOOKUP($B373,'Slutlig allokering kvv'!$B$2:$AC$462,MATCH(W$3,'Slutlig allokering kvv'!$B$1:$AJ$1,0),FALSE)/1,0)</f>
        <v>0</v>
      </c>
      <c r="X373">
        <f>IFERROR(VLOOKUP($B373,Kraftvärmeprod!$B$1:$AH$479,MATCH(X$2,Kraftvärmeprod!$B$1:$AG$1,0),FALSE)/1,0)-IFERROR(VLOOKUP($B373,'Slutlig allokering kvv'!$B$2:$AC$462,MATCH(X$3,'Slutlig allokering kvv'!$B$1:$AJ$1,0),FALSE)/1,0)</f>
        <v>0</v>
      </c>
      <c r="Y373">
        <f>IFERROR(VLOOKUP($B373,Kraftvärmeprod!$B$1:$AH$479,MATCH(Y$2,Kraftvärmeprod!$B$1:$AG$1,0),FALSE)/1,0)-IFERROR(VLOOKUP($B373,'Slutlig allokering kvv'!$B$2:$AC$462,MATCH(Y$3,'Slutlig allokering kvv'!$B$1:$AJ$1,0),FALSE)/1,0)</f>
        <v>0</v>
      </c>
      <c r="Z373">
        <f>IFERROR(VLOOKUP($B373,Kraftvärmeprod!$B$1:$AH$479,MATCH(Z$2,Kraftvärmeprod!$B$1:$AG$1,0),FALSE)/1,0)-IFERROR(VLOOKUP($B373,'Slutlig allokering kvv'!$B$2:$AC$462,MATCH(Z$3,'Slutlig allokering kvv'!$B$1:$AJ$1,0),FALSE)/1,0)</f>
        <v>0</v>
      </c>
      <c r="AA373">
        <f>IFERROR(VLOOKUP($B373,Kraftvärmeprod!$B$1:$AH$479,MATCH(AA$2,Kraftvärmeprod!$B$1:$AG$1,0),FALSE)/1,0)-IFERROR(VLOOKUP($B373,'Slutlig allokering kvv'!$B$2:$AC$462,MATCH(AA$3,'Slutlig allokering kvv'!$B$1:$AJ$1,0),FALSE)/1,0)</f>
        <v>0</v>
      </c>
      <c r="AB373">
        <f>IFERROR(VLOOKUP($B373,Kraftvärmeprod!$B$1:$AH$479,MATCH(AB$2,Kraftvärmeprod!$B$1:$AG$1,0),FALSE)/1,0)-IFERROR(VLOOKUP($B373,'Slutlig allokering kvv'!$B$2:$AC$462,MATCH(AB$3,'Slutlig allokering kvv'!$B$1:$AJ$1,0),FALSE)/1,0)</f>
        <v>0</v>
      </c>
      <c r="AE373">
        <f t="shared" si="10"/>
        <v>0</v>
      </c>
      <c r="AG373">
        <f>IFERROR(VLOOKUP(B373,'Slutlig allokering kvv'!$B$2:$AJ$462,MATCH("Summa justerad allokerad tillförd energi (utan hjälpel och rökgaskondensering):",'Slutlig allokering kvv'!$B$1:$AK$1,0),FALSE)/1,"")</f>
        <v>0</v>
      </c>
      <c r="AI373" s="23" t="str">
        <f>IFERROR(1-VLOOKUP(B373,'Slutlig allokering kvv'!$B$2:$AJ$462,MATCH("Andel av bränsle i kvv som allokerats till värme, exklusive rökgaskondensering och hjälpel",'Slutlig allokering kvv'!$B$1:$AK$1,0),FALSE),"")</f>
        <v/>
      </c>
      <c r="AK373" s="23" t="str">
        <f t="shared" si="11"/>
        <v/>
      </c>
    </row>
    <row r="374" spans="1:37" x14ac:dyDescent="0.25">
      <c r="A374" s="2" t="s">
        <v>501</v>
      </c>
      <c r="B374" s="2" t="s">
        <v>513</v>
      </c>
      <c r="C374" s="2" t="str">
        <f>IFERROR(VLOOKUP($B374,Kraftvärmeprod!$B$1:$AH$479,MATCH(C$3,Kraftvärmeprod!$B$1:$AG$1,0),FALSE)/1,"")</f>
        <v/>
      </c>
      <c r="D374" s="2" t="str">
        <f>IFERROR(VLOOKUP($B374,Kraftvärmeprod!$B$1:$AH$479,MATCH(D$3,Kraftvärmeprod!$B$1:$AG$1,0),FALSE)/1,"")</f>
        <v/>
      </c>
      <c r="E374">
        <f>IFERROR(VLOOKUP($B374,Kraftvärmeprod!$B$1:$AH$479,MATCH(E$2,Kraftvärmeprod!$B$1:$AG$1,0),FALSE)/1,0)-IFERROR(VLOOKUP($B374,'Slutlig allokering kvv'!$B$2:$AC$462,MATCH(E$3,'Slutlig allokering kvv'!$B$1:$AJ$1,0),FALSE)/1,0)</f>
        <v>0</v>
      </c>
      <c r="F374">
        <f>IFERROR(VLOOKUP($B374,Kraftvärmeprod!$B$1:$AH$479,MATCH(F$2,Kraftvärmeprod!$B$1:$AG$1,0),FALSE)/1,0)-IFERROR(VLOOKUP($B374,'Slutlig allokering kvv'!$B$2:$AC$462,MATCH(F$3,'Slutlig allokering kvv'!$B$1:$AJ$1,0),FALSE)/1,0)</f>
        <v>0</v>
      </c>
      <c r="G374">
        <f>IFERROR(VLOOKUP($B374,Kraftvärmeprod!$B$1:$AH$479,MATCH(G$2,Kraftvärmeprod!$B$1:$AG$1,0),FALSE)/1,0)-IFERROR(VLOOKUP($B374,'Slutlig allokering kvv'!$B$2:$AC$462,MATCH(G$3,'Slutlig allokering kvv'!$B$1:$AJ$1,0),FALSE)/1,0)</f>
        <v>0</v>
      </c>
      <c r="H374">
        <f>IFERROR(VLOOKUP($B374,Kraftvärmeprod!$B$1:$AH$479,MATCH(H$2,Kraftvärmeprod!$B$1:$AG$1,0),FALSE)/1,0)-IFERROR(VLOOKUP($B374,'Slutlig allokering kvv'!$B$2:$AC$462,MATCH(H$3,'Slutlig allokering kvv'!$B$1:$AJ$1,0),FALSE)/1,0)</f>
        <v>0</v>
      </c>
      <c r="I374">
        <f>IFERROR(VLOOKUP($B374,Kraftvärmeprod!$B$1:$AH$479,MATCH(I$2,Kraftvärmeprod!$B$1:$AG$1,0),FALSE)/1,0)-IFERROR(VLOOKUP($B374,'Slutlig allokering kvv'!$B$2:$AC$462,MATCH(I$3,'Slutlig allokering kvv'!$B$1:$AJ$1,0),FALSE)/1,0)</f>
        <v>0</v>
      </c>
      <c r="J374">
        <f>IFERROR(VLOOKUP($B374,Kraftvärmeprod!$B$1:$AH$479,MATCH(J$2,Kraftvärmeprod!$B$1:$AG$1,0),FALSE)/1,0)-IFERROR(VLOOKUP($B374,'Slutlig allokering kvv'!$B$2:$AC$462,MATCH(J$3,'Slutlig allokering kvv'!$B$1:$AJ$1,0),FALSE)/1,0)</f>
        <v>0</v>
      </c>
      <c r="K374">
        <f>IFERROR(VLOOKUP($B374,Kraftvärmeprod!$B$1:$AH$479,MATCH(K$2,Kraftvärmeprod!$B$1:$AG$1,0),FALSE)/1,0)-IFERROR(VLOOKUP($B374,'Slutlig allokering kvv'!$B$2:$AC$462,MATCH(K$3,'Slutlig allokering kvv'!$B$1:$AJ$1,0),FALSE)/1,0)</f>
        <v>0</v>
      </c>
      <c r="L374">
        <f>IFERROR(VLOOKUP($B374,Kraftvärmeprod!$B$1:$AH$479,MATCH(L$2,Kraftvärmeprod!$B$1:$AG$1,0),FALSE)/1,0)-IFERROR(VLOOKUP($B374,'Slutlig allokering kvv'!$B$2:$AC$462,MATCH(L$3,'Slutlig allokering kvv'!$B$1:$AJ$1,0),FALSE)/1,0)</f>
        <v>0</v>
      </c>
      <c r="M374" s="40">
        <f>IFERROR(VLOOKUP($B374,Miljö!$B$1:$S$477,MATCH(M$2,Miljö!$B$1:$X$1,0),FALSE)/1,0)-IFERROR(VLOOKUP($B374,'Slutlig allokering kvv'!$B$2:$AC$462,MATCH(M$3,'Slutlig allokering kvv'!$B$1:$AJ$1,0),FALSE)/1,0)</f>
        <v>0</v>
      </c>
      <c r="N374">
        <f>IFERROR(VLOOKUP($B374,Kraftvärmeprod!$B$1:$AH$479,MATCH(N$2,Kraftvärmeprod!$B$1:$AG$1,0),FALSE)/1,0)-IFERROR(VLOOKUP($B374,'Slutlig allokering kvv'!$B$2:$AC$462,MATCH(N$3,'Slutlig allokering kvv'!$B$1:$AJ$1,0),FALSE)/1,0)</f>
        <v>0</v>
      </c>
      <c r="O374">
        <f>IFERROR(VLOOKUP($B374,Kraftvärmeprod!$B$1:$AH$479,MATCH(O$2,Kraftvärmeprod!$B$1:$AG$1,0),FALSE)/1,0)-IFERROR(VLOOKUP($B374,'Slutlig allokering kvv'!$B$2:$AC$462,MATCH(O$3,'Slutlig allokering kvv'!$B$1:$AJ$1,0),FALSE)/1,0)</f>
        <v>0</v>
      </c>
      <c r="P374">
        <f>IFERROR(VLOOKUP($B374,Kraftvärmeprod!$B$1:$AH$479,MATCH(P$2,Kraftvärmeprod!$B$1:$AG$1,0),FALSE)/1,0)-IFERROR(VLOOKUP($B374,'Slutlig allokering kvv'!$B$2:$AC$462,MATCH(P$3,'Slutlig allokering kvv'!$B$1:$AJ$1,0),FALSE)/1,0)</f>
        <v>0</v>
      </c>
      <c r="Q374">
        <f>IFERROR(VLOOKUP($B374,Kraftvärmeprod!$B$1:$AH$479,MATCH(Q$2,Kraftvärmeprod!$B$1:$AG$1,0),FALSE)/1,0)-IFERROR(VLOOKUP($B374,'Slutlig allokering kvv'!$B$2:$AC$462,MATCH(Q$3,'Slutlig allokering kvv'!$B$1:$AJ$1,0),FALSE)/1,0)</f>
        <v>0</v>
      </c>
      <c r="R374">
        <f>IFERROR(VLOOKUP($B374,Kraftvärmeprod!$B$1:$AH$479,MATCH(R$2,Kraftvärmeprod!$B$1:$AG$1,0),FALSE)/1,0)-IFERROR(VLOOKUP($B374,'Slutlig allokering kvv'!$B$2:$AC$462,MATCH(R$3,'Slutlig allokering kvv'!$B$1:$AJ$1,0),FALSE)/1,0)</f>
        <v>0</v>
      </c>
      <c r="S374">
        <f>IFERROR(VLOOKUP($B374,Kraftvärmeprod!$B$1:$AH$479,MATCH(S$2,Kraftvärmeprod!$B$1:$AG$1,0),FALSE)/1,0)-IFERROR(VLOOKUP($B374,'Slutlig allokering kvv'!$B$2:$AC$462,MATCH(S$3,'Slutlig allokering kvv'!$B$1:$AJ$1,0),FALSE)/1,0)</f>
        <v>0</v>
      </c>
      <c r="T374">
        <f>IFERROR(VLOOKUP($B374,Kraftvärmeprod!$B$1:$AH$479,MATCH(T$2,Kraftvärmeprod!$B$1:$AG$1,0),FALSE)/1,0)-IFERROR(VLOOKUP($B374,'Slutlig allokering kvv'!$B$2:$AC$462,MATCH(T$3,'Slutlig allokering kvv'!$B$1:$AJ$1,0),FALSE)/1,0)</f>
        <v>0</v>
      </c>
      <c r="U374">
        <f>IFERROR(VLOOKUP($B374,Kraftvärmeprod!$B$1:$AH$479,MATCH(U$2,Kraftvärmeprod!$B$1:$AG$1,0),FALSE)/1,0)-IFERROR(VLOOKUP($B374,'Slutlig allokering kvv'!$B$2:$AC$462,MATCH(U$3,'Slutlig allokering kvv'!$B$1:$AJ$1,0),FALSE)/1,0)</f>
        <v>0</v>
      </c>
      <c r="V374">
        <f>IFERROR(VLOOKUP($B374,Kraftvärmeprod!$B$1:$AH$479,MATCH(V$2,Kraftvärmeprod!$B$1:$AG$1,0),FALSE)/1,0)-IFERROR(VLOOKUP($B374,'Slutlig allokering kvv'!$B$2:$AC$462,MATCH(V$3,'Slutlig allokering kvv'!$B$1:$AJ$1,0),FALSE)/1,0)</f>
        <v>0</v>
      </c>
      <c r="W374">
        <f>IFERROR(VLOOKUP($B374,Kraftvärmeprod!$B$1:$AH$479,MATCH(W$2,Kraftvärmeprod!$B$1:$AG$1,0),FALSE)/1,0)-IFERROR(VLOOKUP($B374,'Slutlig allokering kvv'!$B$2:$AC$462,MATCH(W$3,'Slutlig allokering kvv'!$B$1:$AJ$1,0),FALSE)/1,0)</f>
        <v>0</v>
      </c>
      <c r="X374">
        <f>IFERROR(VLOOKUP($B374,Kraftvärmeprod!$B$1:$AH$479,MATCH(X$2,Kraftvärmeprod!$B$1:$AG$1,0),FALSE)/1,0)-IFERROR(VLOOKUP($B374,'Slutlig allokering kvv'!$B$2:$AC$462,MATCH(X$3,'Slutlig allokering kvv'!$B$1:$AJ$1,0),FALSE)/1,0)</f>
        <v>0</v>
      </c>
      <c r="Y374">
        <f>IFERROR(VLOOKUP($B374,Kraftvärmeprod!$B$1:$AH$479,MATCH(Y$2,Kraftvärmeprod!$B$1:$AG$1,0),FALSE)/1,0)-IFERROR(VLOOKUP($B374,'Slutlig allokering kvv'!$B$2:$AC$462,MATCH(Y$3,'Slutlig allokering kvv'!$B$1:$AJ$1,0),FALSE)/1,0)</f>
        <v>0</v>
      </c>
      <c r="Z374">
        <f>IFERROR(VLOOKUP($B374,Kraftvärmeprod!$B$1:$AH$479,MATCH(Z$2,Kraftvärmeprod!$B$1:$AG$1,0),FALSE)/1,0)-IFERROR(VLOOKUP($B374,'Slutlig allokering kvv'!$B$2:$AC$462,MATCH(Z$3,'Slutlig allokering kvv'!$B$1:$AJ$1,0),FALSE)/1,0)</f>
        <v>0</v>
      </c>
      <c r="AA374">
        <f>IFERROR(VLOOKUP($B374,Kraftvärmeprod!$B$1:$AH$479,MATCH(AA$2,Kraftvärmeprod!$B$1:$AG$1,0),FALSE)/1,0)-IFERROR(VLOOKUP($B374,'Slutlig allokering kvv'!$B$2:$AC$462,MATCH(AA$3,'Slutlig allokering kvv'!$B$1:$AJ$1,0),FALSE)/1,0)</f>
        <v>0</v>
      </c>
      <c r="AB374">
        <f>IFERROR(VLOOKUP($B374,Kraftvärmeprod!$B$1:$AH$479,MATCH(AB$2,Kraftvärmeprod!$B$1:$AG$1,0),FALSE)/1,0)-IFERROR(VLOOKUP($B374,'Slutlig allokering kvv'!$B$2:$AC$462,MATCH(AB$3,'Slutlig allokering kvv'!$B$1:$AJ$1,0),FALSE)/1,0)</f>
        <v>0</v>
      </c>
      <c r="AE374">
        <f t="shared" si="10"/>
        <v>0</v>
      </c>
      <c r="AG374">
        <f>IFERROR(VLOOKUP(B374,'Slutlig allokering kvv'!$B$2:$AJ$462,MATCH("Summa justerad allokerad tillförd energi (utan hjälpel och rökgaskondensering):",'Slutlig allokering kvv'!$B$1:$AK$1,0),FALSE)/1,"")</f>
        <v>0</v>
      </c>
      <c r="AI374" s="23" t="str">
        <f>IFERROR(1-VLOOKUP(B374,'Slutlig allokering kvv'!$B$2:$AJ$462,MATCH("Andel av bränsle i kvv som allokerats till värme, exklusive rökgaskondensering och hjälpel",'Slutlig allokering kvv'!$B$1:$AK$1,0),FALSE),"")</f>
        <v/>
      </c>
      <c r="AK374" s="23" t="str">
        <f t="shared" si="11"/>
        <v/>
      </c>
    </row>
    <row r="375" spans="1:37" x14ac:dyDescent="0.25">
      <c r="A375" s="2" t="s">
        <v>501</v>
      </c>
      <c r="B375" s="2" t="s">
        <v>514</v>
      </c>
      <c r="C375" s="2">
        <f>IFERROR(VLOOKUP($B375,Kraftvärmeprod!$B$1:$AH$479,MATCH(C$3,Kraftvärmeprod!$B$1:$AG$1,0),FALSE)/1,"")</f>
        <v>10.79</v>
      </c>
      <c r="D375" s="2">
        <f>IFERROR(VLOOKUP($B375,Kraftvärmeprod!$B$1:$AH$479,MATCH(D$3,Kraftvärmeprod!$B$1:$AG$1,0),FALSE)/1,"")</f>
        <v>0.495</v>
      </c>
      <c r="E375">
        <f>IFERROR(VLOOKUP($B375,Kraftvärmeprod!$B$1:$AH$479,MATCH(E$2,Kraftvärmeprod!$B$1:$AG$1,0),FALSE)/1,0)-IFERROR(VLOOKUP($B375,'Slutlig allokering kvv'!$B$2:$AC$462,MATCH(E$3,'Slutlig allokering kvv'!$B$1:$AJ$1,0),FALSE)/1,0)</f>
        <v>2.7650000000000008E-2</v>
      </c>
      <c r="F375">
        <f>IFERROR(VLOOKUP($B375,Kraftvärmeprod!$B$1:$AH$479,MATCH(F$2,Kraftvärmeprod!$B$1:$AG$1,0),FALSE)/1,0)-IFERROR(VLOOKUP($B375,'Slutlig allokering kvv'!$B$2:$AC$462,MATCH(F$3,'Slutlig allokering kvv'!$B$1:$AJ$1,0),FALSE)/1,0)</f>
        <v>0</v>
      </c>
      <c r="G375">
        <f>IFERROR(VLOOKUP($B375,Kraftvärmeprod!$B$1:$AH$479,MATCH(G$2,Kraftvärmeprod!$B$1:$AG$1,0),FALSE)/1,0)-IFERROR(VLOOKUP($B375,'Slutlig allokering kvv'!$B$2:$AC$462,MATCH(G$3,'Slutlig allokering kvv'!$B$1:$AJ$1,0),FALSE)/1,0)</f>
        <v>0</v>
      </c>
      <c r="H375">
        <f>IFERROR(VLOOKUP($B375,Kraftvärmeprod!$B$1:$AH$479,MATCH(H$2,Kraftvärmeprod!$B$1:$AG$1,0),FALSE)/1,0)-IFERROR(VLOOKUP($B375,'Slutlig allokering kvv'!$B$2:$AC$462,MATCH(H$3,'Slutlig allokering kvv'!$B$1:$AJ$1,0),FALSE)/1,0)</f>
        <v>0</v>
      </c>
      <c r="I375">
        <f>IFERROR(VLOOKUP($B375,Kraftvärmeprod!$B$1:$AH$479,MATCH(I$2,Kraftvärmeprod!$B$1:$AG$1,0),FALSE)/1,0)-IFERROR(VLOOKUP($B375,'Slutlig allokering kvv'!$B$2:$AC$462,MATCH(I$3,'Slutlig allokering kvv'!$B$1:$AJ$1,0),FALSE)/1,0)</f>
        <v>7.472499999999993E-3</v>
      </c>
      <c r="J375">
        <f>IFERROR(VLOOKUP($B375,Kraftvärmeprod!$B$1:$AH$479,MATCH(J$2,Kraftvärmeprod!$B$1:$AG$1,0),FALSE)/1,0)-IFERROR(VLOOKUP($B375,'Slutlig allokering kvv'!$B$2:$AC$462,MATCH(J$3,'Slutlig allokering kvv'!$B$1:$AJ$1,0),FALSE)/1,0)</f>
        <v>0</v>
      </c>
      <c r="K375">
        <f>IFERROR(VLOOKUP($B375,Kraftvärmeprod!$B$1:$AH$479,MATCH(K$2,Kraftvärmeprod!$B$1:$AG$1,0),FALSE)/1,0)-IFERROR(VLOOKUP($B375,'Slutlig allokering kvv'!$B$2:$AC$462,MATCH(K$3,'Slutlig allokering kvv'!$B$1:$AJ$1,0),FALSE)/1,0)</f>
        <v>3.9061000000000012E-2</v>
      </c>
      <c r="L375">
        <f>IFERROR(VLOOKUP($B375,Kraftvärmeprod!$B$1:$AH$479,MATCH(L$2,Kraftvärmeprod!$B$1:$AG$1,0),FALSE)/1,0)-IFERROR(VLOOKUP($B375,'Slutlig allokering kvv'!$B$2:$AC$462,MATCH(L$3,'Slutlig allokering kvv'!$B$1:$AJ$1,0),FALSE)/1,0)</f>
        <v>0.12013999999999991</v>
      </c>
      <c r="M375" s="40">
        <f>IFERROR(VLOOKUP($B375,Miljö!$B$1:$S$477,MATCH(M$2,Miljö!$B$1:$X$1,0),FALSE)/1,0)-IFERROR(VLOOKUP($B375,'Slutlig allokering kvv'!$B$2:$AC$462,MATCH(M$3,'Slutlig allokering kvv'!$B$1:$AJ$1,0),FALSE)/1,0)</f>
        <v>4.831000000000002E-2</v>
      </c>
      <c r="N375">
        <f>IFERROR(VLOOKUP($B375,Kraftvärmeprod!$B$1:$AH$479,MATCH(N$2,Kraftvärmeprod!$B$1:$AG$1,0),FALSE)/1,0)-IFERROR(VLOOKUP($B375,'Slutlig allokering kvv'!$B$2:$AC$462,MATCH(N$3,'Slutlig allokering kvv'!$B$1:$AJ$1,0),FALSE)/1,0)</f>
        <v>0</v>
      </c>
      <c r="O375">
        <f>IFERROR(VLOOKUP($B375,Kraftvärmeprod!$B$1:$AH$479,MATCH(O$2,Kraftvärmeprod!$B$1:$AG$1,0),FALSE)/1,0)-IFERROR(VLOOKUP($B375,'Slutlig allokering kvv'!$B$2:$AC$462,MATCH(O$3,'Slutlig allokering kvv'!$B$1:$AJ$1,0),FALSE)/1,0)</f>
        <v>1.01769</v>
      </c>
      <c r="P375">
        <f>IFERROR(VLOOKUP($B375,Kraftvärmeprod!$B$1:$AH$479,MATCH(P$2,Kraftvärmeprod!$B$1:$AG$1,0),FALSE)/1,0)-IFERROR(VLOOKUP($B375,'Slutlig allokering kvv'!$B$2:$AC$462,MATCH(P$3,'Slutlig allokering kvv'!$B$1:$AJ$1,0),FALSE)/1,0)</f>
        <v>0</v>
      </c>
      <c r="Q375">
        <f>IFERROR(VLOOKUP($B375,Kraftvärmeprod!$B$1:$AH$479,MATCH(Q$2,Kraftvärmeprod!$B$1:$AG$1,0),FALSE)/1,0)-IFERROR(VLOOKUP($B375,'Slutlig allokering kvv'!$B$2:$AC$462,MATCH(Q$3,'Slutlig allokering kvv'!$B$1:$AJ$1,0),FALSE)/1,0)</f>
        <v>0</v>
      </c>
      <c r="R375">
        <f>IFERROR(VLOOKUP($B375,Kraftvärmeprod!$B$1:$AH$479,MATCH(R$2,Kraftvärmeprod!$B$1:$AG$1,0),FALSE)/1,0)-IFERROR(VLOOKUP($B375,'Slutlig allokering kvv'!$B$2:$AC$462,MATCH(R$3,'Slutlig allokering kvv'!$B$1:$AJ$1,0),FALSE)/1,0)</f>
        <v>0</v>
      </c>
      <c r="S375">
        <f>IFERROR(VLOOKUP($B375,Kraftvärmeprod!$B$1:$AH$479,MATCH(S$2,Kraftvärmeprod!$B$1:$AG$1,0),FALSE)/1,0)-IFERROR(VLOOKUP($B375,'Slutlig allokering kvv'!$B$2:$AC$462,MATCH(S$3,'Slutlig allokering kvv'!$B$1:$AJ$1,0),FALSE)/1,0)</f>
        <v>0</v>
      </c>
      <c r="T375">
        <f>IFERROR(VLOOKUP($B375,Kraftvärmeprod!$B$1:$AH$479,MATCH(T$2,Kraftvärmeprod!$B$1:$AG$1,0),FALSE)/1,0)-IFERROR(VLOOKUP($B375,'Slutlig allokering kvv'!$B$2:$AC$462,MATCH(T$3,'Slutlig allokering kvv'!$B$1:$AJ$1,0),FALSE)/1,0)</f>
        <v>0</v>
      </c>
      <c r="U375">
        <f>IFERROR(VLOOKUP($B375,Kraftvärmeprod!$B$1:$AH$479,MATCH(U$2,Kraftvärmeprod!$B$1:$AG$1,0),FALSE)/1,0)-IFERROR(VLOOKUP($B375,'Slutlig allokering kvv'!$B$2:$AC$462,MATCH(U$3,'Slutlig allokering kvv'!$B$1:$AJ$1,0),FALSE)/1,0)</f>
        <v>0</v>
      </c>
      <c r="V375">
        <f>IFERROR(VLOOKUP($B375,Kraftvärmeprod!$B$1:$AH$479,MATCH(V$2,Kraftvärmeprod!$B$1:$AG$1,0),FALSE)/1,0)-IFERROR(VLOOKUP($B375,'Slutlig allokering kvv'!$B$2:$AC$462,MATCH(V$3,'Slutlig allokering kvv'!$B$1:$AJ$1,0),FALSE)/1,0)</f>
        <v>0</v>
      </c>
      <c r="W375">
        <f>IFERROR(VLOOKUP($B375,Kraftvärmeprod!$B$1:$AH$479,MATCH(W$2,Kraftvärmeprod!$B$1:$AG$1,0),FALSE)/1,0)-IFERROR(VLOOKUP($B375,'Slutlig allokering kvv'!$B$2:$AC$462,MATCH(W$3,'Slutlig allokering kvv'!$B$1:$AJ$1,0),FALSE)/1,0)</f>
        <v>0</v>
      </c>
      <c r="X375">
        <f>IFERROR(VLOOKUP($B375,Kraftvärmeprod!$B$1:$AH$479,MATCH(X$2,Kraftvärmeprod!$B$1:$AG$1,0),FALSE)/1,0)-IFERROR(VLOOKUP($B375,'Slutlig allokering kvv'!$B$2:$AC$462,MATCH(X$3,'Slutlig allokering kvv'!$B$1:$AJ$1,0),FALSE)/1,0)</f>
        <v>0</v>
      </c>
      <c r="Y375">
        <f>IFERROR(VLOOKUP($B375,Kraftvärmeprod!$B$1:$AH$479,MATCH(Y$2,Kraftvärmeprod!$B$1:$AG$1,0),FALSE)/1,0)-IFERROR(VLOOKUP($B375,'Slutlig allokering kvv'!$B$2:$AC$462,MATCH(Y$3,'Slutlig allokering kvv'!$B$1:$AJ$1,0),FALSE)/1,0)</f>
        <v>0</v>
      </c>
      <c r="Z375">
        <f>IFERROR(VLOOKUP($B375,Kraftvärmeprod!$B$1:$AH$479,MATCH(Z$2,Kraftvärmeprod!$B$1:$AG$1,0),FALSE)/1,0)-IFERROR(VLOOKUP($B375,'Slutlig allokering kvv'!$B$2:$AC$462,MATCH(Z$3,'Slutlig allokering kvv'!$B$1:$AJ$1,0),FALSE)/1,0)</f>
        <v>0</v>
      </c>
      <c r="AA375">
        <f>IFERROR(VLOOKUP($B375,Kraftvärmeprod!$B$1:$AH$479,MATCH(AA$2,Kraftvärmeprod!$B$1:$AG$1,0),FALSE)/1,0)-IFERROR(VLOOKUP($B375,'Slutlig allokering kvv'!$B$2:$AC$462,MATCH(AA$3,'Slutlig allokering kvv'!$B$1:$AJ$1,0),FALSE)/1,0)</f>
        <v>0</v>
      </c>
      <c r="AB375">
        <f>IFERROR(VLOOKUP($B375,Kraftvärmeprod!$B$1:$AH$479,MATCH(AB$2,Kraftvärmeprod!$B$1:$AG$1,0),FALSE)/1,0)-IFERROR(VLOOKUP($B375,'Slutlig allokering kvv'!$B$2:$AC$462,MATCH(AB$3,'Slutlig allokering kvv'!$B$1:$AJ$1,0),FALSE)/1,0)</f>
        <v>6.8985000000000074E-2</v>
      </c>
      <c r="AE375">
        <f t="shared" si="10"/>
        <v>1.2809984999999999</v>
      </c>
      <c r="AG375">
        <f>IFERROR(VLOOKUP(B375,'Slutlig allokering kvv'!$B$2:$AJ$462,MATCH("Summa justerad allokerad tillförd energi (utan hjälpel och rökgaskondensering):",'Slutlig allokering kvv'!$B$1:$AK$1,0),FALSE)/1,"")</f>
        <v>10.7840015</v>
      </c>
      <c r="AI375" s="23">
        <f>IFERROR(1-VLOOKUP(B375,'Slutlig allokering kvv'!$B$2:$AJ$462,MATCH("Andel av bränsle i kvv som allokerats till värme, exklusive rökgaskondensering och hjälpel",'Slutlig allokering kvv'!$B$1:$AK$1,0),FALSE),"")</f>
        <v>0.10617476170741813</v>
      </c>
      <c r="AK375" s="23">
        <f t="shared" si="11"/>
        <v>0.10617476170741813</v>
      </c>
    </row>
    <row r="376" spans="1:37" x14ac:dyDescent="0.25">
      <c r="A376" s="2" t="s">
        <v>501</v>
      </c>
      <c r="B376" s="2" t="s">
        <v>515</v>
      </c>
      <c r="C376" s="2" t="str">
        <f>IFERROR(VLOOKUP($B376,Kraftvärmeprod!$B$1:$AH$479,MATCH(C$3,Kraftvärmeprod!$B$1:$AG$1,0),FALSE)/1,"")</f>
        <v/>
      </c>
      <c r="D376" s="2" t="str">
        <f>IFERROR(VLOOKUP($B376,Kraftvärmeprod!$B$1:$AH$479,MATCH(D$3,Kraftvärmeprod!$B$1:$AG$1,0),FALSE)/1,"")</f>
        <v/>
      </c>
      <c r="E376">
        <f>IFERROR(VLOOKUP($B376,Kraftvärmeprod!$B$1:$AH$479,MATCH(E$2,Kraftvärmeprod!$B$1:$AG$1,0),FALSE)/1,0)-IFERROR(VLOOKUP($B376,'Slutlig allokering kvv'!$B$2:$AC$462,MATCH(E$3,'Slutlig allokering kvv'!$B$1:$AJ$1,0),FALSE)/1,0)</f>
        <v>0</v>
      </c>
      <c r="F376">
        <f>IFERROR(VLOOKUP($B376,Kraftvärmeprod!$B$1:$AH$479,MATCH(F$2,Kraftvärmeprod!$B$1:$AG$1,0),FALSE)/1,0)-IFERROR(VLOOKUP($B376,'Slutlig allokering kvv'!$B$2:$AC$462,MATCH(F$3,'Slutlig allokering kvv'!$B$1:$AJ$1,0),FALSE)/1,0)</f>
        <v>0</v>
      </c>
      <c r="G376">
        <f>IFERROR(VLOOKUP($B376,Kraftvärmeprod!$B$1:$AH$479,MATCH(G$2,Kraftvärmeprod!$B$1:$AG$1,0),FALSE)/1,0)-IFERROR(VLOOKUP($B376,'Slutlig allokering kvv'!$B$2:$AC$462,MATCH(G$3,'Slutlig allokering kvv'!$B$1:$AJ$1,0),FALSE)/1,0)</f>
        <v>0</v>
      </c>
      <c r="H376">
        <f>IFERROR(VLOOKUP($B376,Kraftvärmeprod!$B$1:$AH$479,MATCH(H$2,Kraftvärmeprod!$B$1:$AG$1,0),FALSE)/1,0)-IFERROR(VLOOKUP($B376,'Slutlig allokering kvv'!$B$2:$AC$462,MATCH(H$3,'Slutlig allokering kvv'!$B$1:$AJ$1,0),FALSE)/1,0)</f>
        <v>0</v>
      </c>
      <c r="I376">
        <f>IFERROR(VLOOKUP($B376,Kraftvärmeprod!$B$1:$AH$479,MATCH(I$2,Kraftvärmeprod!$B$1:$AG$1,0),FALSE)/1,0)-IFERROR(VLOOKUP($B376,'Slutlig allokering kvv'!$B$2:$AC$462,MATCH(I$3,'Slutlig allokering kvv'!$B$1:$AJ$1,0),FALSE)/1,0)</f>
        <v>0</v>
      </c>
      <c r="J376">
        <f>IFERROR(VLOOKUP($B376,Kraftvärmeprod!$B$1:$AH$479,MATCH(J$2,Kraftvärmeprod!$B$1:$AG$1,0),FALSE)/1,0)-IFERROR(VLOOKUP($B376,'Slutlig allokering kvv'!$B$2:$AC$462,MATCH(J$3,'Slutlig allokering kvv'!$B$1:$AJ$1,0),FALSE)/1,0)</f>
        <v>0</v>
      </c>
      <c r="K376">
        <f>IFERROR(VLOOKUP($B376,Kraftvärmeprod!$B$1:$AH$479,MATCH(K$2,Kraftvärmeprod!$B$1:$AG$1,0),FALSE)/1,0)-IFERROR(VLOOKUP($B376,'Slutlig allokering kvv'!$B$2:$AC$462,MATCH(K$3,'Slutlig allokering kvv'!$B$1:$AJ$1,0),FALSE)/1,0)</f>
        <v>0</v>
      </c>
      <c r="L376">
        <f>IFERROR(VLOOKUP($B376,Kraftvärmeprod!$B$1:$AH$479,MATCH(L$2,Kraftvärmeprod!$B$1:$AG$1,0),FALSE)/1,0)-IFERROR(VLOOKUP($B376,'Slutlig allokering kvv'!$B$2:$AC$462,MATCH(L$3,'Slutlig allokering kvv'!$B$1:$AJ$1,0),FALSE)/1,0)</f>
        <v>0</v>
      </c>
      <c r="M376" s="40">
        <f>IFERROR(VLOOKUP($B376,Miljö!$B$1:$S$477,MATCH(M$2,Miljö!$B$1:$X$1,0),FALSE)/1,0)-IFERROR(VLOOKUP($B376,'Slutlig allokering kvv'!$B$2:$AC$462,MATCH(M$3,'Slutlig allokering kvv'!$B$1:$AJ$1,0),FALSE)/1,0)</f>
        <v>0</v>
      </c>
      <c r="N376">
        <f>IFERROR(VLOOKUP($B376,Kraftvärmeprod!$B$1:$AH$479,MATCH(N$2,Kraftvärmeprod!$B$1:$AG$1,0),FALSE)/1,0)-IFERROR(VLOOKUP($B376,'Slutlig allokering kvv'!$B$2:$AC$462,MATCH(N$3,'Slutlig allokering kvv'!$B$1:$AJ$1,0),FALSE)/1,0)</f>
        <v>0</v>
      </c>
      <c r="O376">
        <f>IFERROR(VLOOKUP($B376,Kraftvärmeprod!$B$1:$AH$479,MATCH(O$2,Kraftvärmeprod!$B$1:$AG$1,0),FALSE)/1,0)-IFERROR(VLOOKUP($B376,'Slutlig allokering kvv'!$B$2:$AC$462,MATCH(O$3,'Slutlig allokering kvv'!$B$1:$AJ$1,0),FALSE)/1,0)</f>
        <v>0</v>
      </c>
      <c r="P376">
        <f>IFERROR(VLOOKUP($B376,Kraftvärmeprod!$B$1:$AH$479,MATCH(P$2,Kraftvärmeprod!$B$1:$AG$1,0),FALSE)/1,0)-IFERROR(VLOOKUP($B376,'Slutlig allokering kvv'!$B$2:$AC$462,MATCH(P$3,'Slutlig allokering kvv'!$B$1:$AJ$1,0),FALSE)/1,0)</f>
        <v>0</v>
      </c>
      <c r="Q376">
        <f>IFERROR(VLOOKUP($B376,Kraftvärmeprod!$B$1:$AH$479,MATCH(Q$2,Kraftvärmeprod!$B$1:$AG$1,0),FALSE)/1,0)-IFERROR(VLOOKUP($B376,'Slutlig allokering kvv'!$B$2:$AC$462,MATCH(Q$3,'Slutlig allokering kvv'!$B$1:$AJ$1,0),FALSE)/1,0)</f>
        <v>0</v>
      </c>
      <c r="R376">
        <f>IFERROR(VLOOKUP($B376,Kraftvärmeprod!$B$1:$AH$479,MATCH(R$2,Kraftvärmeprod!$B$1:$AG$1,0),FALSE)/1,0)-IFERROR(VLOOKUP($B376,'Slutlig allokering kvv'!$B$2:$AC$462,MATCH(R$3,'Slutlig allokering kvv'!$B$1:$AJ$1,0),FALSE)/1,0)</f>
        <v>0</v>
      </c>
      <c r="S376">
        <f>IFERROR(VLOOKUP($B376,Kraftvärmeprod!$B$1:$AH$479,MATCH(S$2,Kraftvärmeprod!$B$1:$AG$1,0),FALSE)/1,0)-IFERROR(VLOOKUP($B376,'Slutlig allokering kvv'!$B$2:$AC$462,MATCH(S$3,'Slutlig allokering kvv'!$B$1:$AJ$1,0),FALSE)/1,0)</f>
        <v>0</v>
      </c>
      <c r="T376">
        <f>IFERROR(VLOOKUP($B376,Kraftvärmeprod!$B$1:$AH$479,MATCH(T$2,Kraftvärmeprod!$B$1:$AG$1,0),FALSE)/1,0)-IFERROR(VLOOKUP($B376,'Slutlig allokering kvv'!$B$2:$AC$462,MATCH(T$3,'Slutlig allokering kvv'!$B$1:$AJ$1,0),FALSE)/1,0)</f>
        <v>0</v>
      </c>
      <c r="U376">
        <f>IFERROR(VLOOKUP($B376,Kraftvärmeprod!$B$1:$AH$479,MATCH(U$2,Kraftvärmeprod!$B$1:$AG$1,0),FALSE)/1,0)-IFERROR(VLOOKUP($B376,'Slutlig allokering kvv'!$B$2:$AC$462,MATCH(U$3,'Slutlig allokering kvv'!$B$1:$AJ$1,0),FALSE)/1,0)</f>
        <v>0</v>
      </c>
      <c r="V376">
        <f>IFERROR(VLOOKUP($B376,Kraftvärmeprod!$B$1:$AH$479,MATCH(V$2,Kraftvärmeprod!$B$1:$AG$1,0),FALSE)/1,0)-IFERROR(VLOOKUP($B376,'Slutlig allokering kvv'!$B$2:$AC$462,MATCH(V$3,'Slutlig allokering kvv'!$B$1:$AJ$1,0),FALSE)/1,0)</f>
        <v>0</v>
      </c>
      <c r="W376">
        <f>IFERROR(VLOOKUP($B376,Kraftvärmeprod!$B$1:$AH$479,MATCH(W$2,Kraftvärmeprod!$B$1:$AG$1,0),FALSE)/1,0)-IFERROR(VLOOKUP($B376,'Slutlig allokering kvv'!$B$2:$AC$462,MATCH(W$3,'Slutlig allokering kvv'!$B$1:$AJ$1,0),FALSE)/1,0)</f>
        <v>0</v>
      </c>
      <c r="X376">
        <f>IFERROR(VLOOKUP($B376,Kraftvärmeprod!$B$1:$AH$479,MATCH(X$2,Kraftvärmeprod!$B$1:$AG$1,0),FALSE)/1,0)-IFERROR(VLOOKUP($B376,'Slutlig allokering kvv'!$B$2:$AC$462,MATCH(X$3,'Slutlig allokering kvv'!$B$1:$AJ$1,0),FALSE)/1,0)</f>
        <v>0</v>
      </c>
      <c r="Y376">
        <f>IFERROR(VLOOKUP($B376,Kraftvärmeprod!$B$1:$AH$479,MATCH(Y$2,Kraftvärmeprod!$B$1:$AG$1,0),FALSE)/1,0)-IFERROR(VLOOKUP($B376,'Slutlig allokering kvv'!$B$2:$AC$462,MATCH(Y$3,'Slutlig allokering kvv'!$B$1:$AJ$1,0),FALSE)/1,0)</f>
        <v>0</v>
      </c>
      <c r="Z376">
        <f>IFERROR(VLOOKUP($B376,Kraftvärmeprod!$B$1:$AH$479,MATCH(Z$2,Kraftvärmeprod!$B$1:$AG$1,0),FALSE)/1,0)-IFERROR(VLOOKUP($B376,'Slutlig allokering kvv'!$B$2:$AC$462,MATCH(Z$3,'Slutlig allokering kvv'!$B$1:$AJ$1,0),FALSE)/1,0)</f>
        <v>0</v>
      </c>
      <c r="AA376">
        <f>IFERROR(VLOOKUP($B376,Kraftvärmeprod!$B$1:$AH$479,MATCH(AA$2,Kraftvärmeprod!$B$1:$AG$1,0),FALSE)/1,0)-IFERROR(VLOOKUP($B376,'Slutlig allokering kvv'!$B$2:$AC$462,MATCH(AA$3,'Slutlig allokering kvv'!$B$1:$AJ$1,0),FALSE)/1,0)</f>
        <v>0</v>
      </c>
      <c r="AB376">
        <f>IFERROR(VLOOKUP($B376,Kraftvärmeprod!$B$1:$AH$479,MATCH(AB$2,Kraftvärmeprod!$B$1:$AG$1,0),FALSE)/1,0)-IFERROR(VLOOKUP($B376,'Slutlig allokering kvv'!$B$2:$AC$462,MATCH(AB$3,'Slutlig allokering kvv'!$B$1:$AJ$1,0),FALSE)/1,0)</f>
        <v>0</v>
      </c>
      <c r="AE376">
        <f t="shared" si="10"/>
        <v>0</v>
      </c>
      <c r="AG376">
        <f>IFERROR(VLOOKUP(B376,'Slutlig allokering kvv'!$B$2:$AJ$462,MATCH("Summa justerad allokerad tillförd energi (utan hjälpel och rökgaskondensering):",'Slutlig allokering kvv'!$B$1:$AK$1,0),FALSE)/1,"")</f>
        <v>0</v>
      </c>
      <c r="AI376" s="23" t="str">
        <f>IFERROR(1-VLOOKUP(B376,'Slutlig allokering kvv'!$B$2:$AJ$462,MATCH("Andel av bränsle i kvv som allokerats till värme, exklusive rökgaskondensering och hjälpel",'Slutlig allokering kvv'!$B$1:$AK$1,0),FALSE),"")</f>
        <v/>
      </c>
      <c r="AK376" s="23" t="str">
        <f t="shared" si="11"/>
        <v/>
      </c>
    </row>
    <row r="377" spans="1:37" x14ac:dyDescent="0.25">
      <c r="A377" s="2" t="s">
        <v>501</v>
      </c>
      <c r="B377" s="2" t="s">
        <v>516</v>
      </c>
      <c r="C377" s="2" t="str">
        <f>IFERROR(VLOOKUP($B377,Kraftvärmeprod!$B$1:$AH$479,MATCH(C$3,Kraftvärmeprod!$B$1:$AG$1,0),FALSE)/1,"")</f>
        <v/>
      </c>
      <c r="D377" s="2" t="str">
        <f>IFERROR(VLOOKUP($B377,Kraftvärmeprod!$B$1:$AH$479,MATCH(D$3,Kraftvärmeprod!$B$1:$AG$1,0),FALSE)/1,"")</f>
        <v/>
      </c>
      <c r="E377">
        <f>IFERROR(VLOOKUP($B377,Kraftvärmeprod!$B$1:$AH$479,MATCH(E$2,Kraftvärmeprod!$B$1:$AG$1,0),FALSE)/1,0)-IFERROR(VLOOKUP($B377,'Slutlig allokering kvv'!$B$2:$AC$462,MATCH(E$3,'Slutlig allokering kvv'!$B$1:$AJ$1,0),FALSE)/1,0)</f>
        <v>0</v>
      </c>
      <c r="F377">
        <f>IFERROR(VLOOKUP($B377,Kraftvärmeprod!$B$1:$AH$479,MATCH(F$2,Kraftvärmeprod!$B$1:$AG$1,0),FALSE)/1,0)-IFERROR(VLOOKUP($B377,'Slutlig allokering kvv'!$B$2:$AC$462,MATCH(F$3,'Slutlig allokering kvv'!$B$1:$AJ$1,0),FALSE)/1,0)</f>
        <v>0</v>
      </c>
      <c r="G377">
        <f>IFERROR(VLOOKUP($B377,Kraftvärmeprod!$B$1:$AH$479,MATCH(G$2,Kraftvärmeprod!$B$1:$AG$1,0),FALSE)/1,0)-IFERROR(VLOOKUP($B377,'Slutlig allokering kvv'!$B$2:$AC$462,MATCH(G$3,'Slutlig allokering kvv'!$B$1:$AJ$1,0),FALSE)/1,0)</f>
        <v>0</v>
      </c>
      <c r="H377">
        <f>IFERROR(VLOOKUP($B377,Kraftvärmeprod!$B$1:$AH$479,MATCH(H$2,Kraftvärmeprod!$B$1:$AG$1,0),FALSE)/1,0)-IFERROR(VLOOKUP($B377,'Slutlig allokering kvv'!$B$2:$AC$462,MATCH(H$3,'Slutlig allokering kvv'!$B$1:$AJ$1,0),FALSE)/1,0)</f>
        <v>0</v>
      </c>
      <c r="I377">
        <f>IFERROR(VLOOKUP($B377,Kraftvärmeprod!$B$1:$AH$479,MATCH(I$2,Kraftvärmeprod!$B$1:$AG$1,0),FALSE)/1,0)-IFERROR(VLOOKUP($B377,'Slutlig allokering kvv'!$B$2:$AC$462,MATCH(I$3,'Slutlig allokering kvv'!$B$1:$AJ$1,0),FALSE)/1,0)</f>
        <v>0</v>
      </c>
      <c r="J377">
        <f>IFERROR(VLOOKUP($B377,Kraftvärmeprod!$B$1:$AH$479,MATCH(J$2,Kraftvärmeprod!$B$1:$AG$1,0),FALSE)/1,0)-IFERROR(VLOOKUP($B377,'Slutlig allokering kvv'!$B$2:$AC$462,MATCH(J$3,'Slutlig allokering kvv'!$B$1:$AJ$1,0),FALSE)/1,0)</f>
        <v>0</v>
      </c>
      <c r="K377">
        <f>IFERROR(VLOOKUP($B377,Kraftvärmeprod!$B$1:$AH$479,MATCH(K$2,Kraftvärmeprod!$B$1:$AG$1,0),FALSE)/1,0)-IFERROR(VLOOKUP($B377,'Slutlig allokering kvv'!$B$2:$AC$462,MATCH(K$3,'Slutlig allokering kvv'!$B$1:$AJ$1,0),FALSE)/1,0)</f>
        <v>0</v>
      </c>
      <c r="L377">
        <f>IFERROR(VLOOKUP($B377,Kraftvärmeprod!$B$1:$AH$479,MATCH(L$2,Kraftvärmeprod!$B$1:$AG$1,0),FALSE)/1,0)-IFERROR(VLOOKUP($B377,'Slutlig allokering kvv'!$B$2:$AC$462,MATCH(L$3,'Slutlig allokering kvv'!$B$1:$AJ$1,0),FALSE)/1,0)</f>
        <v>0</v>
      </c>
      <c r="M377" s="40">
        <f>IFERROR(VLOOKUP($B377,Miljö!$B$1:$S$477,MATCH(M$2,Miljö!$B$1:$X$1,0),FALSE)/1,0)-IFERROR(VLOOKUP($B377,'Slutlig allokering kvv'!$B$2:$AC$462,MATCH(M$3,'Slutlig allokering kvv'!$B$1:$AJ$1,0),FALSE)/1,0)</f>
        <v>0</v>
      </c>
      <c r="N377">
        <f>IFERROR(VLOOKUP($B377,Kraftvärmeprod!$B$1:$AH$479,MATCH(N$2,Kraftvärmeprod!$B$1:$AG$1,0),FALSE)/1,0)-IFERROR(VLOOKUP($B377,'Slutlig allokering kvv'!$B$2:$AC$462,MATCH(N$3,'Slutlig allokering kvv'!$B$1:$AJ$1,0),FALSE)/1,0)</f>
        <v>0</v>
      </c>
      <c r="O377">
        <f>IFERROR(VLOOKUP($B377,Kraftvärmeprod!$B$1:$AH$479,MATCH(O$2,Kraftvärmeprod!$B$1:$AG$1,0),FALSE)/1,0)-IFERROR(VLOOKUP($B377,'Slutlig allokering kvv'!$B$2:$AC$462,MATCH(O$3,'Slutlig allokering kvv'!$B$1:$AJ$1,0),FALSE)/1,0)</f>
        <v>0</v>
      </c>
      <c r="P377">
        <f>IFERROR(VLOOKUP($B377,Kraftvärmeprod!$B$1:$AH$479,MATCH(P$2,Kraftvärmeprod!$B$1:$AG$1,0),FALSE)/1,0)-IFERROR(VLOOKUP($B377,'Slutlig allokering kvv'!$B$2:$AC$462,MATCH(P$3,'Slutlig allokering kvv'!$B$1:$AJ$1,0),FALSE)/1,0)</f>
        <v>0</v>
      </c>
      <c r="Q377">
        <f>IFERROR(VLOOKUP($B377,Kraftvärmeprod!$B$1:$AH$479,MATCH(Q$2,Kraftvärmeprod!$B$1:$AG$1,0),FALSE)/1,0)-IFERROR(VLOOKUP($B377,'Slutlig allokering kvv'!$B$2:$AC$462,MATCH(Q$3,'Slutlig allokering kvv'!$B$1:$AJ$1,0),FALSE)/1,0)</f>
        <v>0</v>
      </c>
      <c r="R377">
        <f>IFERROR(VLOOKUP($B377,Kraftvärmeprod!$B$1:$AH$479,MATCH(R$2,Kraftvärmeprod!$B$1:$AG$1,0),FALSE)/1,0)-IFERROR(VLOOKUP($B377,'Slutlig allokering kvv'!$B$2:$AC$462,MATCH(R$3,'Slutlig allokering kvv'!$B$1:$AJ$1,0),FALSE)/1,0)</f>
        <v>0</v>
      </c>
      <c r="S377">
        <f>IFERROR(VLOOKUP($B377,Kraftvärmeprod!$B$1:$AH$479,MATCH(S$2,Kraftvärmeprod!$B$1:$AG$1,0),FALSE)/1,0)-IFERROR(VLOOKUP($B377,'Slutlig allokering kvv'!$B$2:$AC$462,MATCH(S$3,'Slutlig allokering kvv'!$B$1:$AJ$1,0),FALSE)/1,0)</f>
        <v>0</v>
      </c>
      <c r="T377">
        <f>IFERROR(VLOOKUP($B377,Kraftvärmeprod!$B$1:$AH$479,MATCH(T$2,Kraftvärmeprod!$B$1:$AG$1,0),FALSE)/1,0)-IFERROR(VLOOKUP($B377,'Slutlig allokering kvv'!$B$2:$AC$462,MATCH(T$3,'Slutlig allokering kvv'!$B$1:$AJ$1,0),FALSE)/1,0)</f>
        <v>0</v>
      </c>
      <c r="U377">
        <f>IFERROR(VLOOKUP($B377,Kraftvärmeprod!$B$1:$AH$479,MATCH(U$2,Kraftvärmeprod!$B$1:$AG$1,0),FALSE)/1,0)-IFERROR(VLOOKUP($B377,'Slutlig allokering kvv'!$B$2:$AC$462,MATCH(U$3,'Slutlig allokering kvv'!$B$1:$AJ$1,0),FALSE)/1,0)</f>
        <v>0</v>
      </c>
      <c r="V377">
        <f>IFERROR(VLOOKUP($B377,Kraftvärmeprod!$B$1:$AH$479,MATCH(V$2,Kraftvärmeprod!$B$1:$AG$1,0),FALSE)/1,0)-IFERROR(VLOOKUP($B377,'Slutlig allokering kvv'!$B$2:$AC$462,MATCH(V$3,'Slutlig allokering kvv'!$B$1:$AJ$1,0),FALSE)/1,0)</f>
        <v>0</v>
      </c>
      <c r="W377">
        <f>IFERROR(VLOOKUP($B377,Kraftvärmeprod!$B$1:$AH$479,MATCH(W$2,Kraftvärmeprod!$B$1:$AG$1,0),FALSE)/1,0)-IFERROR(VLOOKUP($B377,'Slutlig allokering kvv'!$B$2:$AC$462,MATCH(W$3,'Slutlig allokering kvv'!$B$1:$AJ$1,0),FALSE)/1,0)</f>
        <v>0</v>
      </c>
      <c r="X377">
        <f>IFERROR(VLOOKUP($B377,Kraftvärmeprod!$B$1:$AH$479,MATCH(X$2,Kraftvärmeprod!$B$1:$AG$1,0),FALSE)/1,0)-IFERROR(VLOOKUP($B377,'Slutlig allokering kvv'!$B$2:$AC$462,MATCH(X$3,'Slutlig allokering kvv'!$B$1:$AJ$1,0),FALSE)/1,0)</f>
        <v>0</v>
      </c>
      <c r="Y377">
        <f>IFERROR(VLOOKUP($B377,Kraftvärmeprod!$B$1:$AH$479,MATCH(Y$2,Kraftvärmeprod!$B$1:$AG$1,0),FALSE)/1,0)-IFERROR(VLOOKUP($B377,'Slutlig allokering kvv'!$B$2:$AC$462,MATCH(Y$3,'Slutlig allokering kvv'!$B$1:$AJ$1,0),FALSE)/1,0)</f>
        <v>0</v>
      </c>
      <c r="Z377">
        <f>IFERROR(VLOOKUP($B377,Kraftvärmeprod!$B$1:$AH$479,MATCH(Z$2,Kraftvärmeprod!$B$1:$AG$1,0),FALSE)/1,0)-IFERROR(VLOOKUP($B377,'Slutlig allokering kvv'!$B$2:$AC$462,MATCH(Z$3,'Slutlig allokering kvv'!$B$1:$AJ$1,0),FALSE)/1,0)</f>
        <v>0</v>
      </c>
      <c r="AA377">
        <f>IFERROR(VLOOKUP($B377,Kraftvärmeprod!$B$1:$AH$479,MATCH(AA$2,Kraftvärmeprod!$B$1:$AG$1,0),FALSE)/1,0)-IFERROR(VLOOKUP($B377,'Slutlig allokering kvv'!$B$2:$AC$462,MATCH(AA$3,'Slutlig allokering kvv'!$B$1:$AJ$1,0),FALSE)/1,0)</f>
        <v>0</v>
      </c>
      <c r="AB377">
        <f>IFERROR(VLOOKUP($B377,Kraftvärmeprod!$B$1:$AH$479,MATCH(AB$2,Kraftvärmeprod!$B$1:$AG$1,0),FALSE)/1,0)-IFERROR(VLOOKUP($B377,'Slutlig allokering kvv'!$B$2:$AC$462,MATCH(AB$3,'Slutlig allokering kvv'!$B$1:$AJ$1,0),FALSE)/1,0)</f>
        <v>0</v>
      </c>
      <c r="AE377">
        <f t="shared" si="10"/>
        <v>0</v>
      </c>
      <c r="AG377">
        <f>IFERROR(VLOOKUP(B377,'Slutlig allokering kvv'!$B$2:$AJ$462,MATCH("Summa justerad allokerad tillförd energi (utan hjälpel och rökgaskondensering):",'Slutlig allokering kvv'!$B$1:$AK$1,0),FALSE)/1,"")</f>
        <v>0</v>
      </c>
      <c r="AI377" s="23" t="str">
        <f>IFERROR(1-VLOOKUP(B377,'Slutlig allokering kvv'!$B$2:$AJ$462,MATCH("Andel av bränsle i kvv som allokerats till värme, exklusive rökgaskondensering och hjälpel",'Slutlig allokering kvv'!$B$1:$AK$1,0),FALSE),"")</f>
        <v/>
      </c>
      <c r="AK377" s="23" t="str">
        <f t="shared" si="11"/>
        <v/>
      </c>
    </row>
    <row r="378" spans="1:37" x14ac:dyDescent="0.25">
      <c r="A378" s="2" t="s">
        <v>501</v>
      </c>
      <c r="B378" s="2" t="s">
        <v>517</v>
      </c>
      <c r="C378" s="2" t="str">
        <f>IFERROR(VLOOKUP($B378,Kraftvärmeprod!$B$1:$AH$479,MATCH(C$3,Kraftvärmeprod!$B$1:$AG$1,0),FALSE)/1,"")</f>
        <v/>
      </c>
      <c r="D378" s="2" t="str">
        <f>IFERROR(VLOOKUP($B378,Kraftvärmeprod!$B$1:$AH$479,MATCH(D$3,Kraftvärmeprod!$B$1:$AG$1,0),FALSE)/1,"")</f>
        <v/>
      </c>
      <c r="E378">
        <f>IFERROR(VLOOKUP($B378,Kraftvärmeprod!$B$1:$AH$479,MATCH(E$2,Kraftvärmeprod!$B$1:$AG$1,0),FALSE)/1,0)-IFERROR(VLOOKUP($B378,'Slutlig allokering kvv'!$B$2:$AC$462,MATCH(E$3,'Slutlig allokering kvv'!$B$1:$AJ$1,0),FALSE)/1,0)</f>
        <v>0</v>
      </c>
      <c r="F378">
        <f>IFERROR(VLOOKUP($B378,Kraftvärmeprod!$B$1:$AH$479,MATCH(F$2,Kraftvärmeprod!$B$1:$AG$1,0),FALSE)/1,0)-IFERROR(VLOOKUP($B378,'Slutlig allokering kvv'!$B$2:$AC$462,MATCH(F$3,'Slutlig allokering kvv'!$B$1:$AJ$1,0),FALSE)/1,0)</f>
        <v>0</v>
      </c>
      <c r="G378">
        <f>IFERROR(VLOOKUP($B378,Kraftvärmeprod!$B$1:$AH$479,MATCH(G$2,Kraftvärmeprod!$B$1:$AG$1,0),FALSE)/1,0)-IFERROR(VLOOKUP($B378,'Slutlig allokering kvv'!$B$2:$AC$462,MATCH(G$3,'Slutlig allokering kvv'!$B$1:$AJ$1,0),FALSE)/1,0)</f>
        <v>0</v>
      </c>
      <c r="H378">
        <f>IFERROR(VLOOKUP($B378,Kraftvärmeprod!$B$1:$AH$479,MATCH(H$2,Kraftvärmeprod!$B$1:$AG$1,0),FALSE)/1,0)-IFERROR(VLOOKUP($B378,'Slutlig allokering kvv'!$B$2:$AC$462,MATCH(H$3,'Slutlig allokering kvv'!$B$1:$AJ$1,0),FALSE)/1,0)</f>
        <v>0</v>
      </c>
      <c r="I378">
        <f>IFERROR(VLOOKUP($B378,Kraftvärmeprod!$B$1:$AH$479,MATCH(I$2,Kraftvärmeprod!$B$1:$AG$1,0),FALSE)/1,0)-IFERROR(VLOOKUP($B378,'Slutlig allokering kvv'!$B$2:$AC$462,MATCH(I$3,'Slutlig allokering kvv'!$B$1:$AJ$1,0),FALSE)/1,0)</f>
        <v>0</v>
      </c>
      <c r="J378">
        <f>IFERROR(VLOOKUP($B378,Kraftvärmeprod!$B$1:$AH$479,MATCH(J$2,Kraftvärmeprod!$B$1:$AG$1,0),FALSE)/1,0)-IFERROR(VLOOKUP($B378,'Slutlig allokering kvv'!$B$2:$AC$462,MATCH(J$3,'Slutlig allokering kvv'!$B$1:$AJ$1,0),FALSE)/1,0)</f>
        <v>0</v>
      </c>
      <c r="K378">
        <f>IFERROR(VLOOKUP($B378,Kraftvärmeprod!$B$1:$AH$479,MATCH(K$2,Kraftvärmeprod!$B$1:$AG$1,0),FALSE)/1,0)-IFERROR(VLOOKUP($B378,'Slutlig allokering kvv'!$B$2:$AC$462,MATCH(K$3,'Slutlig allokering kvv'!$B$1:$AJ$1,0),FALSE)/1,0)</f>
        <v>0</v>
      </c>
      <c r="L378">
        <f>IFERROR(VLOOKUP($B378,Kraftvärmeprod!$B$1:$AH$479,MATCH(L$2,Kraftvärmeprod!$B$1:$AG$1,0),FALSE)/1,0)-IFERROR(VLOOKUP($B378,'Slutlig allokering kvv'!$B$2:$AC$462,MATCH(L$3,'Slutlig allokering kvv'!$B$1:$AJ$1,0),FALSE)/1,0)</f>
        <v>0</v>
      </c>
      <c r="M378" s="40">
        <f>IFERROR(VLOOKUP($B378,Miljö!$B$1:$S$477,MATCH(M$2,Miljö!$B$1:$X$1,0),FALSE)/1,0)-IFERROR(VLOOKUP($B378,'Slutlig allokering kvv'!$B$2:$AC$462,MATCH(M$3,'Slutlig allokering kvv'!$B$1:$AJ$1,0),FALSE)/1,0)</f>
        <v>0</v>
      </c>
      <c r="N378">
        <f>IFERROR(VLOOKUP($B378,Kraftvärmeprod!$B$1:$AH$479,MATCH(N$2,Kraftvärmeprod!$B$1:$AG$1,0),FALSE)/1,0)-IFERROR(VLOOKUP($B378,'Slutlig allokering kvv'!$B$2:$AC$462,MATCH(N$3,'Slutlig allokering kvv'!$B$1:$AJ$1,0),FALSE)/1,0)</f>
        <v>0</v>
      </c>
      <c r="O378">
        <f>IFERROR(VLOOKUP($B378,Kraftvärmeprod!$B$1:$AH$479,MATCH(O$2,Kraftvärmeprod!$B$1:$AG$1,0),FALSE)/1,0)-IFERROR(VLOOKUP($B378,'Slutlig allokering kvv'!$B$2:$AC$462,MATCH(O$3,'Slutlig allokering kvv'!$B$1:$AJ$1,0),FALSE)/1,0)</f>
        <v>0</v>
      </c>
      <c r="P378">
        <f>IFERROR(VLOOKUP($B378,Kraftvärmeprod!$B$1:$AH$479,MATCH(P$2,Kraftvärmeprod!$B$1:$AG$1,0),FALSE)/1,0)-IFERROR(VLOOKUP($B378,'Slutlig allokering kvv'!$B$2:$AC$462,MATCH(P$3,'Slutlig allokering kvv'!$B$1:$AJ$1,0),FALSE)/1,0)</f>
        <v>0</v>
      </c>
      <c r="Q378">
        <f>IFERROR(VLOOKUP($B378,Kraftvärmeprod!$B$1:$AH$479,MATCH(Q$2,Kraftvärmeprod!$B$1:$AG$1,0),FALSE)/1,0)-IFERROR(VLOOKUP($B378,'Slutlig allokering kvv'!$B$2:$AC$462,MATCH(Q$3,'Slutlig allokering kvv'!$B$1:$AJ$1,0),FALSE)/1,0)</f>
        <v>0</v>
      </c>
      <c r="R378">
        <f>IFERROR(VLOOKUP($B378,Kraftvärmeprod!$B$1:$AH$479,MATCH(R$2,Kraftvärmeprod!$B$1:$AG$1,0),FALSE)/1,0)-IFERROR(VLOOKUP($B378,'Slutlig allokering kvv'!$B$2:$AC$462,MATCH(R$3,'Slutlig allokering kvv'!$B$1:$AJ$1,0),FALSE)/1,0)</f>
        <v>0</v>
      </c>
      <c r="S378">
        <f>IFERROR(VLOOKUP($B378,Kraftvärmeprod!$B$1:$AH$479,MATCH(S$2,Kraftvärmeprod!$B$1:$AG$1,0),FALSE)/1,0)-IFERROR(VLOOKUP($B378,'Slutlig allokering kvv'!$B$2:$AC$462,MATCH(S$3,'Slutlig allokering kvv'!$B$1:$AJ$1,0),FALSE)/1,0)</f>
        <v>0</v>
      </c>
      <c r="T378">
        <f>IFERROR(VLOOKUP($B378,Kraftvärmeprod!$B$1:$AH$479,MATCH(T$2,Kraftvärmeprod!$B$1:$AG$1,0),FALSE)/1,0)-IFERROR(VLOOKUP($B378,'Slutlig allokering kvv'!$B$2:$AC$462,MATCH(T$3,'Slutlig allokering kvv'!$B$1:$AJ$1,0),FALSE)/1,0)</f>
        <v>0</v>
      </c>
      <c r="U378">
        <f>IFERROR(VLOOKUP($B378,Kraftvärmeprod!$B$1:$AH$479,MATCH(U$2,Kraftvärmeprod!$B$1:$AG$1,0),FALSE)/1,0)-IFERROR(VLOOKUP($B378,'Slutlig allokering kvv'!$B$2:$AC$462,MATCH(U$3,'Slutlig allokering kvv'!$B$1:$AJ$1,0),FALSE)/1,0)</f>
        <v>0</v>
      </c>
      <c r="V378">
        <f>IFERROR(VLOOKUP($B378,Kraftvärmeprod!$B$1:$AH$479,MATCH(V$2,Kraftvärmeprod!$B$1:$AG$1,0),FALSE)/1,0)-IFERROR(VLOOKUP($B378,'Slutlig allokering kvv'!$B$2:$AC$462,MATCH(V$3,'Slutlig allokering kvv'!$B$1:$AJ$1,0),FALSE)/1,0)</f>
        <v>0</v>
      </c>
      <c r="W378">
        <f>IFERROR(VLOOKUP($B378,Kraftvärmeprod!$B$1:$AH$479,MATCH(W$2,Kraftvärmeprod!$B$1:$AG$1,0),FALSE)/1,0)-IFERROR(VLOOKUP($B378,'Slutlig allokering kvv'!$B$2:$AC$462,MATCH(W$3,'Slutlig allokering kvv'!$B$1:$AJ$1,0),FALSE)/1,0)</f>
        <v>0</v>
      </c>
      <c r="X378">
        <f>IFERROR(VLOOKUP($B378,Kraftvärmeprod!$B$1:$AH$479,MATCH(X$2,Kraftvärmeprod!$B$1:$AG$1,0),FALSE)/1,0)-IFERROR(VLOOKUP($B378,'Slutlig allokering kvv'!$B$2:$AC$462,MATCH(X$3,'Slutlig allokering kvv'!$B$1:$AJ$1,0),FALSE)/1,0)</f>
        <v>0</v>
      </c>
      <c r="Y378">
        <f>IFERROR(VLOOKUP($B378,Kraftvärmeprod!$B$1:$AH$479,MATCH(Y$2,Kraftvärmeprod!$B$1:$AG$1,0),FALSE)/1,0)-IFERROR(VLOOKUP($B378,'Slutlig allokering kvv'!$B$2:$AC$462,MATCH(Y$3,'Slutlig allokering kvv'!$B$1:$AJ$1,0),FALSE)/1,0)</f>
        <v>0</v>
      </c>
      <c r="Z378">
        <f>IFERROR(VLOOKUP($B378,Kraftvärmeprod!$B$1:$AH$479,MATCH(Z$2,Kraftvärmeprod!$B$1:$AG$1,0),FALSE)/1,0)-IFERROR(VLOOKUP($B378,'Slutlig allokering kvv'!$B$2:$AC$462,MATCH(Z$3,'Slutlig allokering kvv'!$B$1:$AJ$1,0),FALSE)/1,0)</f>
        <v>0</v>
      </c>
      <c r="AA378">
        <f>IFERROR(VLOOKUP($B378,Kraftvärmeprod!$B$1:$AH$479,MATCH(AA$2,Kraftvärmeprod!$B$1:$AG$1,0),FALSE)/1,0)-IFERROR(VLOOKUP($B378,'Slutlig allokering kvv'!$B$2:$AC$462,MATCH(AA$3,'Slutlig allokering kvv'!$B$1:$AJ$1,0),FALSE)/1,0)</f>
        <v>0</v>
      </c>
      <c r="AB378">
        <f>IFERROR(VLOOKUP($B378,Kraftvärmeprod!$B$1:$AH$479,MATCH(AB$2,Kraftvärmeprod!$B$1:$AG$1,0),FALSE)/1,0)-IFERROR(VLOOKUP($B378,'Slutlig allokering kvv'!$B$2:$AC$462,MATCH(AB$3,'Slutlig allokering kvv'!$B$1:$AJ$1,0),FALSE)/1,0)</f>
        <v>0</v>
      </c>
      <c r="AE378">
        <f t="shared" si="10"/>
        <v>0</v>
      </c>
      <c r="AG378">
        <f>IFERROR(VLOOKUP(B378,'Slutlig allokering kvv'!$B$2:$AJ$462,MATCH("Summa justerad allokerad tillförd energi (utan hjälpel och rökgaskondensering):",'Slutlig allokering kvv'!$B$1:$AK$1,0),FALSE)/1,"")</f>
        <v>0</v>
      </c>
      <c r="AI378" s="23" t="str">
        <f>IFERROR(1-VLOOKUP(B378,'Slutlig allokering kvv'!$B$2:$AJ$462,MATCH("Andel av bränsle i kvv som allokerats till värme, exklusive rökgaskondensering och hjälpel",'Slutlig allokering kvv'!$B$1:$AK$1,0),FALSE),"")</f>
        <v/>
      </c>
      <c r="AK378" s="23" t="str">
        <f t="shared" si="11"/>
        <v/>
      </c>
    </row>
    <row r="379" spans="1:37" x14ac:dyDescent="0.25">
      <c r="A379" s="2" t="s">
        <v>501</v>
      </c>
      <c r="B379" s="2" t="s">
        <v>518</v>
      </c>
      <c r="C379" s="2" t="str">
        <f>IFERROR(VLOOKUP($B379,Kraftvärmeprod!$B$1:$AH$479,MATCH(C$3,Kraftvärmeprod!$B$1:$AG$1,0),FALSE)/1,"")</f>
        <v/>
      </c>
      <c r="D379" s="2" t="str">
        <f>IFERROR(VLOOKUP($B379,Kraftvärmeprod!$B$1:$AH$479,MATCH(D$3,Kraftvärmeprod!$B$1:$AG$1,0),FALSE)/1,"")</f>
        <v/>
      </c>
      <c r="E379">
        <f>IFERROR(VLOOKUP($B379,Kraftvärmeprod!$B$1:$AH$479,MATCH(E$2,Kraftvärmeprod!$B$1:$AG$1,0),FALSE)/1,0)-IFERROR(VLOOKUP($B379,'Slutlig allokering kvv'!$B$2:$AC$462,MATCH(E$3,'Slutlig allokering kvv'!$B$1:$AJ$1,0),FALSE)/1,0)</f>
        <v>0</v>
      </c>
      <c r="F379">
        <f>IFERROR(VLOOKUP($B379,Kraftvärmeprod!$B$1:$AH$479,MATCH(F$2,Kraftvärmeprod!$B$1:$AG$1,0),FALSE)/1,0)-IFERROR(VLOOKUP($B379,'Slutlig allokering kvv'!$B$2:$AC$462,MATCH(F$3,'Slutlig allokering kvv'!$B$1:$AJ$1,0),FALSE)/1,0)</f>
        <v>0</v>
      </c>
      <c r="G379">
        <f>IFERROR(VLOOKUP($B379,Kraftvärmeprod!$B$1:$AH$479,MATCH(G$2,Kraftvärmeprod!$B$1:$AG$1,0),FALSE)/1,0)-IFERROR(VLOOKUP($B379,'Slutlig allokering kvv'!$B$2:$AC$462,MATCH(G$3,'Slutlig allokering kvv'!$B$1:$AJ$1,0),FALSE)/1,0)</f>
        <v>0</v>
      </c>
      <c r="H379">
        <f>IFERROR(VLOOKUP($B379,Kraftvärmeprod!$B$1:$AH$479,MATCH(H$2,Kraftvärmeprod!$B$1:$AG$1,0),FALSE)/1,0)-IFERROR(VLOOKUP($B379,'Slutlig allokering kvv'!$B$2:$AC$462,MATCH(H$3,'Slutlig allokering kvv'!$B$1:$AJ$1,0),FALSE)/1,0)</f>
        <v>0</v>
      </c>
      <c r="I379">
        <f>IFERROR(VLOOKUP($B379,Kraftvärmeprod!$B$1:$AH$479,MATCH(I$2,Kraftvärmeprod!$B$1:$AG$1,0),FALSE)/1,0)-IFERROR(VLOOKUP($B379,'Slutlig allokering kvv'!$B$2:$AC$462,MATCH(I$3,'Slutlig allokering kvv'!$B$1:$AJ$1,0),FALSE)/1,0)</f>
        <v>0</v>
      </c>
      <c r="J379">
        <f>IFERROR(VLOOKUP($B379,Kraftvärmeprod!$B$1:$AH$479,MATCH(J$2,Kraftvärmeprod!$B$1:$AG$1,0),FALSE)/1,0)-IFERROR(VLOOKUP($B379,'Slutlig allokering kvv'!$B$2:$AC$462,MATCH(J$3,'Slutlig allokering kvv'!$B$1:$AJ$1,0),FALSE)/1,0)</f>
        <v>0</v>
      </c>
      <c r="K379">
        <f>IFERROR(VLOOKUP($B379,Kraftvärmeprod!$B$1:$AH$479,MATCH(K$2,Kraftvärmeprod!$B$1:$AG$1,0),FALSE)/1,0)-IFERROR(VLOOKUP($B379,'Slutlig allokering kvv'!$B$2:$AC$462,MATCH(K$3,'Slutlig allokering kvv'!$B$1:$AJ$1,0),FALSE)/1,0)</f>
        <v>0</v>
      </c>
      <c r="L379">
        <f>IFERROR(VLOOKUP($B379,Kraftvärmeprod!$B$1:$AH$479,MATCH(L$2,Kraftvärmeprod!$B$1:$AG$1,0),FALSE)/1,0)-IFERROR(VLOOKUP($B379,'Slutlig allokering kvv'!$B$2:$AC$462,MATCH(L$3,'Slutlig allokering kvv'!$B$1:$AJ$1,0),FALSE)/1,0)</f>
        <v>0</v>
      </c>
      <c r="M379" s="40">
        <f>IFERROR(VLOOKUP($B379,Miljö!$B$1:$S$477,MATCH(M$2,Miljö!$B$1:$X$1,0),FALSE)/1,0)-IFERROR(VLOOKUP($B379,'Slutlig allokering kvv'!$B$2:$AC$462,MATCH(M$3,'Slutlig allokering kvv'!$B$1:$AJ$1,0),FALSE)/1,0)</f>
        <v>0</v>
      </c>
      <c r="N379">
        <f>IFERROR(VLOOKUP($B379,Kraftvärmeprod!$B$1:$AH$479,MATCH(N$2,Kraftvärmeprod!$B$1:$AG$1,0),FALSE)/1,0)-IFERROR(VLOOKUP($B379,'Slutlig allokering kvv'!$B$2:$AC$462,MATCH(N$3,'Slutlig allokering kvv'!$B$1:$AJ$1,0),FALSE)/1,0)</f>
        <v>0</v>
      </c>
      <c r="O379">
        <f>IFERROR(VLOOKUP($B379,Kraftvärmeprod!$B$1:$AH$479,MATCH(O$2,Kraftvärmeprod!$B$1:$AG$1,0),FALSE)/1,0)-IFERROR(VLOOKUP($B379,'Slutlig allokering kvv'!$B$2:$AC$462,MATCH(O$3,'Slutlig allokering kvv'!$B$1:$AJ$1,0),FALSE)/1,0)</f>
        <v>0</v>
      </c>
      <c r="P379">
        <f>IFERROR(VLOOKUP($B379,Kraftvärmeprod!$B$1:$AH$479,MATCH(P$2,Kraftvärmeprod!$B$1:$AG$1,0),FALSE)/1,0)-IFERROR(VLOOKUP($B379,'Slutlig allokering kvv'!$B$2:$AC$462,MATCH(P$3,'Slutlig allokering kvv'!$B$1:$AJ$1,0),FALSE)/1,0)</f>
        <v>0</v>
      </c>
      <c r="Q379">
        <f>IFERROR(VLOOKUP($B379,Kraftvärmeprod!$B$1:$AH$479,MATCH(Q$2,Kraftvärmeprod!$B$1:$AG$1,0),FALSE)/1,0)-IFERROR(VLOOKUP($B379,'Slutlig allokering kvv'!$B$2:$AC$462,MATCH(Q$3,'Slutlig allokering kvv'!$B$1:$AJ$1,0),FALSE)/1,0)</f>
        <v>0</v>
      </c>
      <c r="R379">
        <f>IFERROR(VLOOKUP($B379,Kraftvärmeprod!$B$1:$AH$479,MATCH(R$2,Kraftvärmeprod!$B$1:$AG$1,0),FALSE)/1,0)-IFERROR(VLOOKUP($B379,'Slutlig allokering kvv'!$B$2:$AC$462,MATCH(R$3,'Slutlig allokering kvv'!$B$1:$AJ$1,0),FALSE)/1,0)</f>
        <v>0</v>
      </c>
      <c r="S379">
        <f>IFERROR(VLOOKUP($B379,Kraftvärmeprod!$B$1:$AH$479,MATCH(S$2,Kraftvärmeprod!$B$1:$AG$1,0),FALSE)/1,0)-IFERROR(VLOOKUP($B379,'Slutlig allokering kvv'!$B$2:$AC$462,MATCH(S$3,'Slutlig allokering kvv'!$B$1:$AJ$1,0),FALSE)/1,0)</f>
        <v>0</v>
      </c>
      <c r="T379">
        <f>IFERROR(VLOOKUP($B379,Kraftvärmeprod!$B$1:$AH$479,MATCH(T$2,Kraftvärmeprod!$B$1:$AG$1,0),FALSE)/1,0)-IFERROR(VLOOKUP($B379,'Slutlig allokering kvv'!$B$2:$AC$462,MATCH(T$3,'Slutlig allokering kvv'!$B$1:$AJ$1,0),FALSE)/1,0)</f>
        <v>0</v>
      </c>
      <c r="U379">
        <f>IFERROR(VLOOKUP($B379,Kraftvärmeprod!$B$1:$AH$479,MATCH(U$2,Kraftvärmeprod!$B$1:$AG$1,0),FALSE)/1,0)-IFERROR(VLOOKUP($B379,'Slutlig allokering kvv'!$B$2:$AC$462,MATCH(U$3,'Slutlig allokering kvv'!$B$1:$AJ$1,0),FALSE)/1,0)</f>
        <v>0</v>
      </c>
      <c r="V379">
        <f>IFERROR(VLOOKUP($B379,Kraftvärmeprod!$B$1:$AH$479,MATCH(V$2,Kraftvärmeprod!$B$1:$AG$1,0),FALSE)/1,0)-IFERROR(VLOOKUP($B379,'Slutlig allokering kvv'!$B$2:$AC$462,MATCH(V$3,'Slutlig allokering kvv'!$B$1:$AJ$1,0),FALSE)/1,0)</f>
        <v>0</v>
      </c>
      <c r="W379">
        <f>IFERROR(VLOOKUP($B379,Kraftvärmeprod!$B$1:$AH$479,MATCH(W$2,Kraftvärmeprod!$B$1:$AG$1,0),FALSE)/1,0)-IFERROR(VLOOKUP($B379,'Slutlig allokering kvv'!$B$2:$AC$462,MATCH(W$3,'Slutlig allokering kvv'!$B$1:$AJ$1,0),FALSE)/1,0)</f>
        <v>0</v>
      </c>
      <c r="X379">
        <f>IFERROR(VLOOKUP($B379,Kraftvärmeprod!$B$1:$AH$479,MATCH(X$2,Kraftvärmeprod!$B$1:$AG$1,0),FALSE)/1,0)-IFERROR(VLOOKUP($B379,'Slutlig allokering kvv'!$B$2:$AC$462,MATCH(X$3,'Slutlig allokering kvv'!$B$1:$AJ$1,0),FALSE)/1,0)</f>
        <v>0</v>
      </c>
      <c r="Y379">
        <f>IFERROR(VLOOKUP($B379,Kraftvärmeprod!$B$1:$AH$479,MATCH(Y$2,Kraftvärmeprod!$B$1:$AG$1,0),FALSE)/1,0)-IFERROR(VLOOKUP($B379,'Slutlig allokering kvv'!$B$2:$AC$462,MATCH(Y$3,'Slutlig allokering kvv'!$B$1:$AJ$1,0),FALSE)/1,0)</f>
        <v>0</v>
      </c>
      <c r="Z379">
        <f>IFERROR(VLOOKUP($B379,Kraftvärmeprod!$B$1:$AH$479,MATCH(Z$2,Kraftvärmeprod!$B$1:$AG$1,0),FALSE)/1,0)-IFERROR(VLOOKUP($B379,'Slutlig allokering kvv'!$B$2:$AC$462,MATCH(Z$3,'Slutlig allokering kvv'!$B$1:$AJ$1,0),FALSE)/1,0)</f>
        <v>0</v>
      </c>
      <c r="AA379">
        <f>IFERROR(VLOOKUP($B379,Kraftvärmeprod!$B$1:$AH$479,MATCH(AA$2,Kraftvärmeprod!$B$1:$AG$1,0),FALSE)/1,0)-IFERROR(VLOOKUP($B379,'Slutlig allokering kvv'!$B$2:$AC$462,MATCH(AA$3,'Slutlig allokering kvv'!$B$1:$AJ$1,0),FALSE)/1,0)</f>
        <v>0</v>
      </c>
      <c r="AB379">
        <f>IFERROR(VLOOKUP($B379,Kraftvärmeprod!$B$1:$AH$479,MATCH(AB$2,Kraftvärmeprod!$B$1:$AG$1,0),FALSE)/1,0)-IFERROR(VLOOKUP($B379,'Slutlig allokering kvv'!$B$2:$AC$462,MATCH(AB$3,'Slutlig allokering kvv'!$B$1:$AJ$1,0),FALSE)/1,0)</f>
        <v>0</v>
      </c>
      <c r="AE379">
        <f t="shared" si="10"/>
        <v>0</v>
      </c>
      <c r="AG379">
        <f>IFERROR(VLOOKUP(B379,'Slutlig allokering kvv'!$B$2:$AJ$462,MATCH("Summa justerad allokerad tillförd energi (utan hjälpel och rökgaskondensering):",'Slutlig allokering kvv'!$B$1:$AK$1,0),FALSE)/1,"")</f>
        <v>0</v>
      </c>
      <c r="AI379" s="23" t="str">
        <f>IFERROR(1-VLOOKUP(B379,'Slutlig allokering kvv'!$B$2:$AJ$462,MATCH("Andel av bränsle i kvv som allokerats till värme, exklusive rökgaskondensering och hjälpel",'Slutlig allokering kvv'!$B$1:$AK$1,0),FALSE),"")</f>
        <v/>
      </c>
      <c r="AK379" s="23" t="str">
        <f t="shared" si="11"/>
        <v/>
      </c>
    </row>
    <row r="380" spans="1:37" x14ac:dyDescent="0.25">
      <c r="A380" s="2" t="s">
        <v>501</v>
      </c>
      <c r="B380" s="2" t="s">
        <v>519</v>
      </c>
      <c r="C380" s="2" t="str">
        <f>IFERROR(VLOOKUP($B380,Kraftvärmeprod!$B$1:$AH$479,MATCH(C$3,Kraftvärmeprod!$B$1:$AG$1,0),FALSE)/1,"")</f>
        <v/>
      </c>
      <c r="D380" s="2" t="str">
        <f>IFERROR(VLOOKUP($B380,Kraftvärmeprod!$B$1:$AH$479,MATCH(D$3,Kraftvärmeprod!$B$1:$AG$1,0),FALSE)/1,"")</f>
        <v/>
      </c>
      <c r="E380">
        <f>IFERROR(VLOOKUP($B380,Kraftvärmeprod!$B$1:$AH$479,MATCH(E$2,Kraftvärmeprod!$B$1:$AG$1,0),FALSE)/1,0)-IFERROR(VLOOKUP($B380,'Slutlig allokering kvv'!$B$2:$AC$462,MATCH(E$3,'Slutlig allokering kvv'!$B$1:$AJ$1,0),FALSE)/1,0)</f>
        <v>0</v>
      </c>
      <c r="F380">
        <f>IFERROR(VLOOKUP($B380,Kraftvärmeprod!$B$1:$AH$479,MATCH(F$2,Kraftvärmeprod!$B$1:$AG$1,0),FALSE)/1,0)-IFERROR(VLOOKUP($B380,'Slutlig allokering kvv'!$B$2:$AC$462,MATCH(F$3,'Slutlig allokering kvv'!$B$1:$AJ$1,0),FALSE)/1,0)</f>
        <v>0</v>
      </c>
      <c r="G380">
        <f>IFERROR(VLOOKUP($B380,Kraftvärmeprod!$B$1:$AH$479,MATCH(G$2,Kraftvärmeprod!$B$1:$AG$1,0),FALSE)/1,0)-IFERROR(VLOOKUP($B380,'Slutlig allokering kvv'!$B$2:$AC$462,MATCH(G$3,'Slutlig allokering kvv'!$B$1:$AJ$1,0),FALSE)/1,0)</f>
        <v>0</v>
      </c>
      <c r="H380">
        <f>IFERROR(VLOOKUP($B380,Kraftvärmeprod!$B$1:$AH$479,MATCH(H$2,Kraftvärmeprod!$B$1:$AG$1,0),FALSE)/1,0)-IFERROR(VLOOKUP($B380,'Slutlig allokering kvv'!$B$2:$AC$462,MATCH(H$3,'Slutlig allokering kvv'!$B$1:$AJ$1,0),FALSE)/1,0)</f>
        <v>0</v>
      </c>
      <c r="I380">
        <f>IFERROR(VLOOKUP($B380,Kraftvärmeprod!$B$1:$AH$479,MATCH(I$2,Kraftvärmeprod!$B$1:$AG$1,0),FALSE)/1,0)-IFERROR(VLOOKUP($B380,'Slutlig allokering kvv'!$B$2:$AC$462,MATCH(I$3,'Slutlig allokering kvv'!$B$1:$AJ$1,0),FALSE)/1,0)</f>
        <v>0</v>
      </c>
      <c r="J380">
        <f>IFERROR(VLOOKUP($B380,Kraftvärmeprod!$B$1:$AH$479,MATCH(J$2,Kraftvärmeprod!$B$1:$AG$1,0),FALSE)/1,0)-IFERROR(VLOOKUP($B380,'Slutlig allokering kvv'!$B$2:$AC$462,MATCH(J$3,'Slutlig allokering kvv'!$B$1:$AJ$1,0),FALSE)/1,0)</f>
        <v>0</v>
      </c>
      <c r="K380">
        <f>IFERROR(VLOOKUP($B380,Kraftvärmeprod!$B$1:$AH$479,MATCH(K$2,Kraftvärmeprod!$B$1:$AG$1,0),FALSE)/1,0)-IFERROR(VLOOKUP($B380,'Slutlig allokering kvv'!$B$2:$AC$462,MATCH(K$3,'Slutlig allokering kvv'!$B$1:$AJ$1,0),FALSE)/1,0)</f>
        <v>0</v>
      </c>
      <c r="L380">
        <f>IFERROR(VLOOKUP($B380,Kraftvärmeprod!$B$1:$AH$479,MATCH(L$2,Kraftvärmeprod!$B$1:$AG$1,0),FALSE)/1,0)-IFERROR(VLOOKUP($B380,'Slutlig allokering kvv'!$B$2:$AC$462,MATCH(L$3,'Slutlig allokering kvv'!$B$1:$AJ$1,0),FALSE)/1,0)</f>
        <v>0</v>
      </c>
      <c r="M380" s="40">
        <f>IFERROR(VLOOKUP($B380,Miljö!$B$1:$S$477,MATCH(M$2,Miljö!$B$1:$X$1,0),FALSE)/1,0)-IFERROR(VLOOKUP($B380,'Slutlig allokering kvv'!$B$2:$AC$462,MATCH(M$3,'Slutlig allokering kvv'!$B$1:$AJ$1,0),FALSE)/1,0)</f>
        <v>0</v>
      </c>
      <c r="N380">
        <f>IFERROR(VLOOKUP($B380,Kraftvärmeprod!$B$1:$AH$479,MATCH(N$2,Kraftvärmeprod!$B$1:$AG$1,0),FALSE)/1,0)-IFERROR(VLOOKUP($B380,'Slutlig allokering kvv'!$B$2:$AC$462,MATCH(N$3,'Slutlig allokering kvv'!$B$1:$AJ$1,0),FALSE)/1,0)</f>
        <v>0</v>
      </c>
      <c r="O380">
        <f>IFERROR(VLOOKUP($B380,Kraftvärmeprod!$B$1:$AH$479,MATCH(O$2,Kraftvärmeprod!$B$1:$AG$1,0),FALSE)/1,0)-IFERROR(VLOOKUP($B380,'Slutlig allokering kvv'!$B$2:$AC$462,MATCH(O$3,'Slutlig allokering kvv'!$B$1:$AJ$1,0),FALSE)/1,0)</f>
        <v>0</v>
      </c>
      <c r="P380">
        <f>IFERROR(VLOOKUP($B380,Kraftvärmeprod!$B$1:$AH$479,MATCH(P$2,Kraftvärmeprod!$B$1:$AG$1,0),FALSE)/1,0)-IFERROR(VLOOKUP($B380,'Slutlig allokering kvv'!$B$2:$AC$462,MATCH(P$3,'Slutlig allokering kvv'!$B$1:$AJ$1,0),FALSE)/1,0)</f>
        <v>0</v>
      </c>
      <c r="Q380">
        <f>IFERROR(VLOOKUP($B380,Kraftvärmeprod!$B$1:$AH$479,MATCH(Q$2,Kraftvärmeprod!$B$1:$AG$1,0),FALSE)/1,0)-IFERROR(VLOOKUP($B380,'Slutlig allokering kvv'!$B$2:$AC$462,MATCH(Q$3,'Slutlig allokering kvv'!$B$1:$AJ$1,0),FALSE)/1,0)</f>
        <v>0</v>
      </c>
      <c r="R380">
        <f>IFERROR(VLOOKUP($B380,Kraftvärmeprod!$B$1:$AH$479,MATCH(R$2,Kraftvärmeprod!$B$1:$AG$1,0),FALSE)/1,0)-IFERROR(VLOOKUP($B380,'Slutlig allokering kvv'!$B$2:$AC$462,MATCH(R$3,'Slutlig allokering kvv'!$B$1:$AJ$1,0),FALSE)/1,0)</f>
        <v>0</v>
      </c>
      <c r="S380">
        <f>IFERROR(VLOOKUP($B380,Kraftvärmeprod!$B$1:$AH$479,MATCH(S$2,Kraftvärmeprod!$B$1:$AG$1,0),FALSE)/1,0)-IFERROR(VLOOKUP($B380,'Slutlig allokering kvv'!$B$2:$AC$462,MATCH(S$3,'Slutlig allokering kvv'!$B$1:$AJ$1,0),FALSE)/1,0)</f>
        <v>0</v>
      </c>
      <c r="T380">
        <f>IFERROR(VLOOKUP($B380,Kraftvärmeprod!$B$1:$AH$479,MATCH(T$2,Kraftvärmeprod!$B$1:$AG$1,0),FALSE)/1,0)-IFERROR(VLOOKUP($B380,'Slutlig allokering kvv'!$B$2:$AC$462,MATCH(T$3,'Slutlig allokering kvv'!$B$1:$AJ$1,0),FALSE)/1,0)</f>
        <v>0</v>
      </c>
      <c r="U380">
        <f>IFERROR(VLOOKUP($B380,Kraftvärmeprod!$B$1:$AH$479,MATCH(U$2,Kraftvärmeprod!$B$1:$AG$1,0),FALSE)/1,0)-IFERROR(VLOOKUP($B380,'Slutlig allokering kvv'!$B$2:$AC$462,MATCH(U$3,'Slutlig allokering kvv'!$B$1:$AJ$1,0),FALSE)/1,0)</f>
        <v>0</v>
      </c>
      <c r="V380">
        <f>IFERROR(VLOOKUP($B380,Kraftvärmeprod!$B$1:$AH$479,MATCH(V$2,Kraftvärmeprod!$B$1:$AG$1,0),FALSE)/1,0)-IFERROR(VLOOKUP($B380,'Slutlig allokering kvv'!$B$2:$AC$462,MATCH(V$3,'Slutlig allokering kvv'!$B$1:$AJ$1,0),FALSE)/1,0)</f>
        <v>0</v>
      </c>
      <c r="W380">
        <f>IFERROR(VLOOKUP($B380,Kraftvärmeprod!$B$1:$AH$479,MATCH(W$2,Kraftvärmeprod!$B$1:$AG$1,0),FALSE)/1,0)-IFERROR(VLOOKUP($B380,'Slutlig allokering kvv'!$B$2:$AC$462,MATCH(W$3,'Slutlig allokering kvv'!$B$1:$AJ$1,0),FALSE)/1,0)</f>
        <v>0</v>
      </c>
      <c r="X380">
        <f>IFERROR(VLOOKUP($B380,Kraftvärmeprod!$B$1:$AH$479,MATCH(X$2,Kraftvärmeprod!$B$1:$AG$1,0),FALSE)/1,0)-IFERROR(VLOOKUP($B380,'Slutlig allokering kvv'!$B$2:$AC$462,MATCH(X$3,'Slutlig allokering kvv'!$B$1:$AJ$1,0),FALSE)/1,0)</f>
        <v>0</v>
      </c>
      <c r="Y380">
        <f>IFERROR(VLOOKUP($B380,Kraftvärmeprod!$B$1:$AH$479,MATCH(Y$2,Kraftvärmeprod!$B$1:$AG$1,0),FALSE)/1,0)-IFERROR(VLOOKUP($B380,'Slutlig allokering kvv'!$B$2:$AC$462,MATCH(Y$3,'Slutlig allokering kvv'!$B$1:$AJ$1,0),FALSE)/1,0)</f>
        <v>0</v>
      </c>
      <c r="Z380">
        <f>IFERROR(VLOOKUP($B380,Kraftvärmeprod!$B$1:$AH$479,MATCH(Z$2,Kraftvärmeprod!$B$1:$AG$1,0),FALSE)/1,0)-IFERROR(VLOOKUP($B380,'Slutlig allokering kvv'!$B$2:$AC$462,MATCH(Z$3,'Slutlig allokering kvv'!$B$1:$AJ$1,0),FALSE)/1,0)</f>
        <v>0</v>
      </c>
      <c r="AA380">
        <f>IFERROR(VLOOKUP($B380,Kraftvärmeprod!$B$1:$AH$479,MATCH(AA$2,Kraftvärmeprod!$B$1:$AG$1,0),FALSE)/1,0)-IFERROR(VLOOKUP($B380,'Slutlig allokering kvv'!$B$2:$AC$462,MATCH(AA$3,'Slutlig allokering kvv'!$B$1:$AJ$1,0),FALSE)/1,0)</f>
        <v>0</v>
      </c>
      <c r="AB380">
        <f>IFERROR(VLOOKUP($B380,Kraftvärmeprod!$B$1:$AH$479,MATCH(AB$2,Kraftvärmeprod!$B$1:$AG$1,0),FALSE)/1,0)-IFERROR(VLOOKUP($B380,'Slutlig allokering kvv'!$B$2:$AC$462,MATCH(AB$3,'Slutlig allokering kvv'!$B$1:$AJ$1,0),FALSE)/1,0)</f>
        <v>0</v>
      </c>
      <c r="AE380">
        <f t="shared" si="10"/>
        <v>0</v>
      </c>
      <c r="AG380">
        <f>IFERROR(VLOOKUP(B380,'Slutlig allokering kvv'!$B$2:$AJ$462,MATCH("Summa justerad allokerad tillförd energi (utan hjälpel och rökgaskondensering):",'Slutlig allokering kvv'!$B$1:$AK$1,0),FALSE)/1,"")</f>
        <v>0</v>
      </c>
      <c r="AI380" s="23" t="str">
        <f>IFERROR(1-VLOOKUP(B380,'Slutlig allokering kvv'!$B$2:$AJ$462,MATCH("Andel av bränsle i kvv som allokerats till värme, exklusive rökgaskondensering och hjälpel",'Slutlig allokering kvv'!$B$1:$AK$1,0),FALSE),"")</f>
        <v/>
      </c>
      <c r="AK380" s="23" t="str">
        <f t="shared" si="11"/>
        <v/>
      </c>
    </row>
    <row r="381" spans="1:37" x14ac:dyDescent="0.25">
      <c r="A381" s="2" t="s">
        <v>501</v>
      </c>
      <c r="B381" s="2" t="s">
        <v>520</v>
      </c>
      <c r="C381" s="2" t="str">
        <f>IFERROR(VLOOKUP($B381,Kraftvärmeprod!$B$1:$AH$479,MATCH(C$3,Kraftvärmeprod!$B$1:$AG$1,0),FALSE)/1,"")</f>
        <v/>
      </c>
      <c r="D381" s="2" t="str">
        <f>IFERROR(VLOOKUP($B381,Kraftvärmeprod!$B$1:$AH$479,MATCH(D$3,Kraftvärmeprod!$B$1:$AG$1,0),FALSE)/1,"")</f>
        <v/>
      </c>
      <c r="E381">
        <f>IFERROR(VLOOKUP($B381,Kraftvärmeprod!$B$1:$AH$479,MATCH(E$2,Kraftvärmeprod!$B$1:$AG$1,0),FALSE)/1,0)-IFERROR(VLOOKUP($B381,'Slutlig allokering kvv'!$B$2:$AC$462,MATCH(E$3,'Slutlig allokering kvv'!$B$1:$AJ$1,0),FALSE)/1,0)</f>
        <v>0</v>
      </c>
      <c r="F381">
        <f>IFERROR(VLOOKUP($B381,Kraftvärmeprod!$B$1:$AH$479,MATCH(F$2,Kraftvärmeprod!$B$1:$AG$1,0),FALSE)/1,0)-IFERROR(VLOOKUP($B381,'Slutlig allokering kvv'!$B$2:$AC$462,MATCH(F$3,'Slutlig allokering kvv'!$B$1:$AJ$1,0),FALSE)/1,0)</f>
        <v>0</v>
      </c>
      <c r="G381">
        <f>IFERROR(VLOOKUP($B381,Kraftvärmeprod!$B$1:$AH$479,MATCH(G$2,Kraftvärmeprod!$B$1:$AG$1,0),FALSE)/1,0)-IFERROR(VLOOKUP($B381,'Slutlig allokering kvv'!$B$2:$AC$462,MATCH(G$3,'Slutlig allokering kvv'!$B$1:$AJ$1,0),FALSE)/1,0)</f>
        <v>0</v>
      </c>
      <c r="H381">
        <f>IFERROR(VLOOKUP($B381,Kraftvärmeprod!$B$1:$AH$479,MATCH(H$2,Kraftvärmeprod!$B$1:$AG$1,0),FALSE)/1,0)-IFERROR(VLOOKUP($B381,'Slutlig allokering kvv'!$B$2:$AC$462,MATCH(H$3,'Slutlig allokering kvv'!$B$1:$AJ$1,0),FALSE)/1,0)</f>
        <v>0</v>
      </c>
      <c r="I381">
        <f>IFERROR(VLOOKUP($B381,Kraftvärmeprod!$B$1:$AH$479,MATCH(I$2,Kraftvärmeprod!$B$1:$AG$1,0),FALSE)/1,0)-IFERROR(VLOOKUP($B381,'Slutlig allokering kvv'!$B$2:$AC$462,MATCH(I$3,'Slutlig allokering kvv'!$B$1:$AJ$1,0),FALSE)/1,0)</f>
        <v>0</v>
      </c>
      <c r="J381">
        <f>IFERROR(VLOOKUP($B381,Kraftvärmeprod!$B$1:$AH$479,MATCH(J$2,Kraftvärmeprod!$B$1:$AG$1,0),FALSE)/1,0)-IFERROR(VLOOKUP($B381,'Slutlig allokering kvv'!$B$2:$AC$462,MATCH(J$3,'Slutlig allokering kvv'!$B$1:$AJ$1,0),FALSE)/1,0)</f>
        <v>0</v>
      </c>
      <c r="K381">
        <f>IFERROR(VLOOKUP($B381,Kraftvärmeprod!$B$1:$AH$479,MATCH(K$2,Kraftvärmeprod!$B$1:$AG$1,0),FALSE)/1,0)-IFERROR(VLOOKUP($B381,'Slutlig allokering kvv'!$B$2:$AC$462,MATCH(K$3,'Slutlig allokering kvv'!$B$1:$AJ$1,0),FALSE)/1,0)</f>
        <v>0</v>
      </c>
      <c r="L381">
        <f>IFERROR(VLOOKUP($B381,Kraftvärmeprod!$B$1:$AH$479,MATCH(L$2,Kraftvärmeprod!$B$1:$AG$1,0),FALSE)/1,0)-IFERROR(VLOOKUP($B381,'Slutlig allokering kvv'!$B$2:$AC$462,MATCH(L$3,'Slutlig allokering kvv'!$B$1:$AJ$1,0),FALSE)/1,0)</f>
        <v>0</v>
      </c>
      <c r="M381" s="40">
        <f>IFERROR(VLOOKUP($B381,Miljö!$B$1:$S$477,MATCH(M$2,Miljö!$B$1:$X$1,0),FALSE)/1,0)-IFERROR(VLOOKUP($B381,'Slutlig allokering kvv'!$B$2:$AC$462,MATCH(M$3,'Slutlig allokering kvv'!$B$1:$AJ$1,0),FALSE)/1,0)</f>
        <v>0</v>
      </c>
      <c r="N381">
        <f>IFERROR(VLOOKUP($B381,Kraftvärmeprod!$B$1:$AH$479,MATCH(N$2,Kraftvärmeprod!$B$1:$AG$1,0),FALSE)/1,0)-IFERROR(VLOOKUP($B381,'Slutlig allokering kvv'!$B$2:$AC$462,MATCH(N$3,'Slutlig allokering kvv'!$B$1:$AJ$1,0),FALSE)/1,0)</f>
        <v>0</v>
      </c>
      <c r="O381">
        <f>IFERROR(VLOOKUP($B381,Kraftvärmeprod!$B$1:$AH$479,MATCH(O$2,Kraftvärmeprod!$B$1:$AG$1,0),FALSE)/1,0)-IFERROR(VLOOKUP($B381,'Slutlig allokering kvv'!$B$2:$AC$462,MATCH(O$3,'Slutlig allokering kvv'!$B$1:$AJ$1,0),FALSE)/1,0)</f>
        <v>0</v>
      </c>
      <c r="P381">
        <f>IFERROR(VLOOKUP($B381,Kraftvärmeprod!$B$1:$AH$479,MATCH(P$2,Kraftvärmeprod!$B$1:$AG$1,0),FALSE)/1,0)-IFERROR(VLOOKUP($B381,'Slutlig allokering kvv'!$B$2:$AC$462,MATCH(P$3,'Slutlig allokering kvv'!$B$1:$AJ$1,0),FALSE)/1,0)</f>
        <v>0</v>
      </c>
      <c r="Q381">
        <f>IFERROR(VLOOKUP($B381,Kraftvärmeprod!$B$1:$AH$479,MATCH(Q$2,Kraftvärmeprod!$B$1:$AG$1,0),FALSE)/1,0)-IFERROR(VLOOKUP($B381,'Slutlig allokering kvv'!$B$2:$AC$462,MATCH(Q$3,'Slutlig allokering kvv'!$B$1:$AJ$1,0),FALSE)/1,0)</f>
        <v>0</v>
      </c>
      <c r="R381">
        <f>IFERROR(VLOOKUP($B381,Kraftvärmeprod!$B$1:$AH$479,MATCH(R$2,Kraftvärmeprod!$B$1:$AG$1,0),FALSE)/1,0)-IFERROR(VLOOKUP($B381,'Slutlig allokering kvv'!$B$2:$AC$462,MATCH(R$3,'Slutlig allokering kvv'!$B$1:$AJ$1,0),FALSE)/1,0)</f>
        <v>0</v>
      </c>
      <c r="S381">
        <f>IFERROR(VLOOKUP($B381,Kraftvärmeprod!$B$1:$AH$479,MATCH(S$2,Kraftvärmeprod!$B$1:$AG$1,0),FALSE)/1,0)-IFERROR(VLOOKUP($B381,'Slutlig allokering kvv'!$B$2:$AC$462,MATCH(S$3,'Slutlig allokering kvv'!$B$1:$AJ$1,0),FALSE)/1,0)</f>
        <v>0</v>
      </c>
      <c r="T381">
        <f>IFERROR(VLOOKUP($B381,Kraftvärmeprod!$B$1:$AH$479,MATCH(T$2,Kraftvärmeprod!$B$1:$AG$1,0),FALSE)/1,0)-IFERROR(VLOOKUP($B381,'Slutlig allokering kvv'!$B$2:$AC$462,MATCH(T$3,'Slutlig allokering kvv'!$B$1:$AJ$1,0),FALSE)/1,0)</f>
        <v>0</v>
      </c>
      <c r="U381">
        <f>IFERROR(VLOOKUP($B381,Kraftvärmeprod!$B$1:$AH$479,MATCH(U$2,Kraftvärmeprod!$B$1:$AG$1,0),FALSE)/1,0)-IFERROR(VLOOKUP($B381,'Slutlig allokering kvv'!$B$2:$AC$462,MATCH(U$3,'Slutlig allokering kvv'!$B$1:$AJ$1,0),FALSE)/1,0)</f>
        <v>0</v>
      </c>
      <c r="V381">
        <f>IFERROR(VLOOKUP($B381,Kraftvärmeprod!$B$1:$AH$479,MATCH(V$2,Kraftvärmeprod!$B$1:$AG$1,0),FALSE)/1,0)-IFERROR(VLOOKUP($B381,'Slutlig allokering kvv'!$B$2:$AC$462,MATCH(V$3,'Slutlig allokering kvv'!$B$1:$AJ$1,0),FALSE)/1,0)</f>
        <v>0</v>
      </c>
      <c r="W381">
        <f>IFERROR(VLOOKUP($B381,Kraftvärmeprod!$B$1:$AH$479,MATCH(W$2,Kraftvärmeprod!$B$1:$AG$1,0),FALSE)/1,0)-IFERROR(VLOOKUP($B381,'Slutlig allokering kvv'!$B$2:$AC$462,MATCH(W$3,'Slutlig allokering kvv'!$B$1:$AJ$1,0),FALSE)/1,0)</f>
        <v>0</v>
      </c>
      <c r="X381">
        <f>IFERROR(VLOOKUP($B381,Kraftvärmeprod!$B$1:$AH$479,MATCH(X$2,Kraftvärmeprod!$B$1:$AG$1,0),FALSE)/1,0)-IFERROR(VLOOKUP($B381,'Slutlig allokering kvv'!$B$2:$AC$462,MATCH(X$3,'Slutlig allokering kvv'!$B$1:$AJ$1,0),FALSE)/1,0)</f>
        <v>0</v>
      </c>
      <c r="Y381">
        <f>IFERROR(VLOOKUP($B381,Kraftvärmeprod!$B$1:$AH$479,MATCH(Y$2,Kraftvärmeprod!$B$1:$AG$1,0),FALSE)/1,0)-IFERROR(VLOOKUP($B381,'Slutlig allokering kvv'!$B$2:$AC$462,MATCH(Y$3,'Slutlig allokering kvv'!$B$1:$AJ$1,0),FALSE)/1,0)</f>
        <v>0</v>
      </c>
      <c r="Z381">
        <f>IFERROR(VLOOKUP($B381,Kraftvärmeprod!$B$1:$AH$479,MATCH(Z$2,Kraftvärmeprod!$B$1:$AG$1,0),FALSE)/1,0)-IFERROR(VLOOKUP($B381,'Slutlig allokering kvv'!$B$2:$AC$462,MATCH(Z$3,'Slutlig allokering kvv'!$B$1:$AJ$1,0),FALSE)/1,0)</f>
        <v>0</v>
      </c>
      <c r="AA381">
        <f>IFERROR(VLOOKUP($B381,Kraftvärmeprod!$B$1:$AH$479,MATCH(AA$2,Kraftvärmeprod!$B$1:$AG$1,0),FALSE)/1,0)-IFERROR(VLOOKUP($B381,'Slutlig allokering kvv'!$B$2:$AC$462,MATCH(AA$3,'Slutlig allokering kvv'!$B$1:$AJ$1,0),FALSE)/1,0)</f>
        <v>0</v>
      </c>
      <c r="AB381">
        <f>IFERROR(VLOOKUP($B381,Kraftvärmeprod!$B$1:$AH$479,MATCH(AB$2,Kraftvärmeprod!$B$1:$AG$1,0),FALSE)/1,0)-IFERROR(VLOOKUP($B381,'Slutlig allokering kvv'!$B$2:$AC$462,MATCH(AB$3,'Slutlig allokering kvv'!$B$1:$AJ$1,0),FALSE)/1,0)</f>
        <v>0</v>
      </c>
      <c r="AE381">
        <f t="shared" si="10"/>
        <v>0</v>
      </c>
      <c r="AG381">
        <f>IFERROR(VLOOKUP(B381,'Slutlig allokering kvv'!$B$2:$AJ$462,MATCH("Summa justerad allokerad tillförd energi (utan hjälpel och rökgaskondensering):",'Slutlig allokering kvv'!$B$1:$AK$1,0),FALSE)/1,"")</f>
        <v>0</v>
      </c>
      <c r="AI381" s="23" t="str">
        <f>IFERROR(1-VLOOKUP(B381,'Slutlig allokering kvv'!$B$2:$AJ$462,MATCH("Andel av bränsle i kvv som allokerats till värme, exklusive rökgaskondensering och hjälpel",'Slutlig allokering kvv'!$B$1:$AK$1,0),FALSE),"")</f>
        <v/>
      </c>
      <c r="AK381" s="23" t="str">
        <f t="shared" si="11"/>
        <v/>
      </c>
    </row>
    <row r="382" spans="1:37" x14ac:dyDescent="0.25">
      <c r="A382" s="2" t="s">
        <v>501</v>
      </c>
      <c r="B382" s="2" t="s">
        <v>521</v>
      </c>
      <c r="C382" s="2" t="str">
        <f>IFERROR(VLOOKUP($B382,Kraftvärmeprod!$B$1:$AH$479,MATCH(C$3,Kraftvärmeprod!$B$1:$AG$1,0),FALSE)/1,"")</f>
        <v/>
      </c>
      <c r="D382" s="2" t="str">
        <f>IFERROR(VLOOKUP($B382,Kraftvärmeprod!$B$1:$AH$479,MATCH(D$3,Kraftvärmeprod!$B$1:$AG$1,0),FALSE)/1,"")</f>
        <v/>
      </c>
      <c r="E382">
        <f>IFERROR(VLOOKUP($B382,Kraftvärmeprod!$B$1:$AH$479,MATCH(E$2,Kraftvärmeprod!$B$1:$AG$1,0),FALSE)/1,0)-IFERROR(VLOOKUP($B382,'Slutlig allokering kvv'!$B$2:$AC$462,MATCH(E$3,'Slutlig allokering kvv'!$B$1:$AJ$1,0),FALSE)/1,0)</f>
        <v>0</v>
      </c>
      <c r="F382">
        <f>IFERROR(VLOOKUP($B382,Kraftvärmeprod!$B$1:$AH$479,MATCH(F$2,Kraftvärmeprod!$B$1:$AG$1,0),FALSE)/1,0)-IFERROR(VLOOKUP($B382,'Slutlig allokering kvv'!$B$2:$AC$462,MATCH(F$3,'Slutlig allokering kvv'!$B$1:$AJ$1,0),FALSE)/1,0)</f>
        <v>0</v>
      </c>
      <c r="G382">
        <f>IFERROR(VLOOKUP($B382,Kraftvärmeprod!$B$1:$AH$479,MATCH(G$2,Kraftvärmeprod!$B$1:$AG$1,0),FALSE)/1,0)-IFERROR(VLOOKUP($B382,'Slutlig allokering kvv'!$B$2:$AC$462,MATCH(G$3,'Slutlig allokering kvv'!$B$1:$AJ$1,0),FALSE)/1,0)</f>
        <v>0</v>
      </c>
      <c r="H382">
        <f>IFERROR(VLOOKUP($B382,Kraftvärmeprod!$B$1:$AH$479,MATCH(H$2,Kraftvärmeprod!$B$1:$AG$1,0),FALSE)/1,0)-IFERROR(VLOOKUP($B382,'Slutlig allokering kvv'!$B$2:$AC$462,MATCH(H$3,'Slutlig allokering kvv'!$B$1:$AJ$1,0),FALSE)/1,0)</f>
        <v>0</v>
      </c>
      <c r="I382">
        <f>IFERROR(VLOOKUP($B382,Kraftvärmeprod!$B$1:$AH$479,MATCH(I$2,Kraftvärmeprod!$B$1:$AG$1,0),FALSE)/1,0)-IFERROR(VLOOKUP($B382,'Slutlig allokering kvv'!$B$2:$AC$462,MATCH(I$3,'Slutlig allokering kvv'!$B$1:$AJ$1,0),FALSE)/1,0)</f>
        <v>0</v>
      </c>
      <c r="J382">
        <f>IFERROR(VLOOKUP($B382,Kraftvärmeprod!$B$1:$AH$479,MATCH(J$2,Kraftvärmeprod!$B$1:$AG$1,0),FALSE)/1,0)-IFERROR(VLOOKUP($B382,'Slutlig allokering kvv'!$B$2:$AC$462,MATCH(J$3,'Slutlig allokering kvv'!$B$1:$AJ$1,0),FALSE)/1,0)</f>
        <v>0</v>
      </c>
      <c r="K382">
        <f>IFERROR(VLOOKUP($B382,Kraftvärmeprod!$B$1:$AH$479,MATCH(K$2,Kraftvärmeprod!$B$1:$AG$1,0),FALSE)/1,0)-IFERROR(VLOOKUP($B382,'Slutlig allokering kvv'!$B$2:$AC$462,MATCH(K$3,'Slutlig allokering kvv'!$B$1:$AJ$1,0),FALSE)/1,0)</f>
        <v>0</v>
      </c>
      <c r="L382">
        <f>IFERROR(VLOOKUP($B382,Kraftvärmeprod!$B$1:$AH$479,MATCH(L$2,Kraftvärmeprod!$B$1:$AG$1,0),FALSE)/1,0)-IFERROR(VLOOKUP($B382,'Slutlig allokering kvv'!$B$2:$AC$462,MATCH(L$3,'Slutlig allokering kvv'!$B$1:$AJ$1,0),FALSE)/1,0)</f>
        <v>0</v>
      </c>
      <c r="M382" s="40">
        <f>IFERROR(VLOOKUP($B382,Miljö!$B$1:$S$477,MATCH(M$2,Miljö!$B$1:$X$1,0),FALSE)/1,0)-IFERROR(VLOOKUP($B382,'Slutlig allokering kvv'!$B$2:$AC$462,MATCH(M$3,'Slutlig allokering kvv'!$B$1:$AJ$1,0),FALSE)/1,0)</f>
        <v>0</v>
      </c>
      <c r="N382">
        <f>IFERROR(VLOOKUP($B382,Kraftvärmeprod!$B$1:$AH$479,MATCH(N$2,Kraftvärmeprod!$B$1:$AG$1,0),FALSE)/1,0)-IFERROR(VLOOKUP($B382,'Slutlig allokering kvv'!$B$2:$AC$462,MATCH(N$3,'Slutlig allokering kvv'!$B$1:$AJ$1,0),FALSE)/1,0)</f>
        <v>0</v>
      </c>
      <c r="O382">
        <f>IFERROR(VLOOKUP($B382,Kraftvärmeprod!$B$1:$AH$479,MATCH(O$2,Kraftvärmeprod!$B$1:$AG$1,0),FALSE)/1,0)-IFERROR(VLOOKUP($B382,'Slutlig allokering kvv'!$B$2:$AC$462,MATCH(O$3,'Slutlig allokering kvv'!$B$1:$AJ$1,0),FALSE)/1,0)</f>
        <v>0</v>
      </c>
      <c r="P382">
        <f>IFERROR(VLOOKUP($B382,Kraftvärmeprod!$B$1:$AH$479,MATCH(P$2,Kraftvärmeprod!$B$1:$AG$1,0),FALSE)/1,0)-IFERROR(VLOOKUP($B382,'Slutlig allokering kvv'!$B$2:$AC$462,MATCH(P$3,'Slutlig allokering kvv'!$B$1:$AJ$1,0),FALSE)/1,0)</f>
        <v>0</v>
      </c>
      <c r="Q382">
        <f>IFERROR(VLOOKUP($B382,Kraftvärmeprod!$B$1:$AH$479,MATCH(Q$2,Kraftvärmeprod!$B$1:$AG$1,0),FALSE)/1,0)-IFERROR(VLOOKUP($B382,'Slutlig allokering kvv'!$B$2:$AC$462,MATCH(Q$3,'Slutlig allokering kvv'!$B$1:$AJ$1,0),FALSE)/1,0)</f>
        <v>0</v>
      </c>
      <c r="R382">
        <f>IFERROR(VLOOKUP($B382,Kraftvärmeprod!$B$1:$AH$479,MATCH(R$2,Kraftvärmeprod!$B$1:$AG$1,0),FALSE)/1,0)-IFERROR(VLOOKUP($B382,'Slutlig allokering kvv'!$B$2:$AC$462,MATCH(R$3,'Slutlig allokering kvv'!$B$1:$AJ$1,0),FALSE)/1,0)</f>
        <v>0</v>
      </c>
      <c r="S382">
        <f>IFERROR(VLOOKUP($B382,Kraftvärmeprod!$B$1:$AH$479,MATCH(S$2,Kraftvärmeprod!$B$1:$AG$1,0),FALSE)/1,0)-IFERROR(VLOOKUP($B382,'Slutlig allokering kvv'!$B$2:$AC$462,MATCH(S$3,'Slutlig allokering kvv'!$B$1:$AJ$1,0),FALSE)/1,0)</f>
        <v>0</v>
      </c>
      <c r="T382">
        <f>IFERROR(VLOOKUP($B382,Kraftvärmeprod!$B$1:$AH$479,MATCH(T$2,Kraftvärmeprod!$B$1:$AG$1,0),FALSE)/1,0)-IFERROR(VLOOKUP($B382,'Slutlig allokering kvv'!$B$2:$AC$462,MATCH(T$3,'Slutlig allokering kvv'!$B$1:$AJ$1,0),FALSE)/1,0)</f>
        <v>0</v>
      </c>
      <c r="U382">
        <f>IFERROR(VLOOKUP($B382,Kraftvärmeprod!$B$1:$AH$479,MATCH(U$2,Kraftvärmeprod!$B$1:$AG$1,0),FALSE)/1,0)-IFERROR(VLOOKUP($B382,'Slutlig allokering kvv'!$B$2:$AC$462,MATCH(U$3,'Slutlig allokering kvv'!$B$1:$AJ$1,0),FALSE)/1,0)</f>
        <v>0</v>
      </c>
      <c r="V382">
        <f>IFERROR(VLOOKUP($B382,Kraftvärmeprod!$B$1:$AH$479,MATCH(V$2,Kraftvärmeprod!$B$1:$AG$1,0),FALSE)/1,0)-IFERROR(VLOOKUP($B382,'Slutlig allokering kvv'!$B$2:$AC$462,MATCH(V$3,'Slutlig allokering kvv'!$B$1:$AJ$1,0),FALSE)/1,0)</f>
        <v>0</v>
      </c>
      <c r="W382">
        <f>IFERROR(VLOOKUP($B382,Kraftvärmeprod!$B$1:$AH$479,MATCH(W$2,Kraftvärmeprod!$B$1:$AG$1,0),FALSE)/1,0)-IFERROR(VLOOKUP($B382,'Slutlig allokering kvv'!$B$2:$AC$462,MATCH(W$3,'Slutlig allokering kvv'!$B$1:$AJ$1,0),FALSE)/1,0)</f>
        <v>0</v>
      </c>
      <c r="X382">
        <f>IFERROR(VLOOKUP($B382,Kraftvärmeprod!$B$1:$AH$479,MATCH(X$2,Kraftvärmeprod!$B$1:$AG$1,0),FALSE)/1,0)-IFERROR(VLOOKUP($B382,'Slutlig allokering kvv'!$B$2:$AC$462,MATCH(X$3,'Slutlig allokering kvv'!$B$1:$AJ$1,0),FALSE)/1,0)</f>
        <v>0</v>
      </c>
      <c r="Y382">
        <f>IFERROR(VLOOKUP($B382,Kraftvärmeprod!$B$1:$AH$479,MATCH(Y$2,Kraftvärmeprod!$B$1:$AG$1,0),FALSE)/1,0)-IFERROR(VLOOKUP($B382,'Slutlig allokering kvv'!$B$2:$AC$462,MATCH(Y$3,'Slutlig allokering kvv'!$B$1:$AJ$1,0),FALSE)/1,0)</f>
        <v>0</v>
      </c>
      <c r="Z382">
        <f>IFERROR(VLOOKUP($B382,Kraftvärmeprod!$B$1:$AH$479,MATCH(Z$2,Kraftvärmeprod!$B$1:$AG$1,0),FALSE)/1,0)-IFERROR(VLOOKUP($B382,'Slutlig allokering kvv'!$B$2:$AC$462,MATCH(Z$3,'Slutlig allokering kvv'!$B$1:$AJ$1,0),FALSE)/1,0)</f>
        <v>0</v>
      </c>
      <c r="AA382">
        <f>IFERROR(VLOOKUP($B382,Kraftvärmeprod!$B$1:$AH$479,MATCH(AA$2,Kraftvärmeprod!$B$1:$AG$1,0),FALSE)/1,0)-IFERROR(VLOOKUP($B382,'Slutlig allokering kvv'!$B$2:$AC$462,MATCH(AA$3,'Slutlig allokering kvv'!$B$1:$AJ$1,0),FALSE)/1,0)</f>
        <v>0</v>
      </c>
      <c r="AB382">
        <f>IFERROR(VLOOKUP($B382,Kraftvärmeprod!$B$1:$AH$479,MATCH(AB$2,Kraftvärmeprod!$B$1:$AG$1,0),FALSE)/1,0)-IFERROR(VLOOKUP($B382,'Slutlig allokering kvv'!$B$2:$AC$462,MATCH(AB$3,'Slutlig allokering kvv'!$B$1:$AJ$1,0),FALSE)/1,0)</f>
        <v>0</v>
      </c>
      <c r="AE382">
        <f t="shared" si="10"/>
        <v>0</v>
      </c>
      <c r="AG382">
        <f>IFERROR(VLOOKUP(B382,'Slutlig allokering kvv'!$B$2:$AJ$462,MATCH("Summa justerad allokerad tillförd energi (utan hjälpel och rökgaskondensering):",'Slutlig allokering kvv'!$B$1:$AK$1,0),FALSE)/1,"")</f>
        <v>0</v>
      </c>
      <c r="AI382" s="23" t="str">
        <f>IFERROR(1-VLOOKUP(B382,'Slutlig allokering kvv'!$B$2:$AJ$462,MATCH("Andel av bränsle i kvv som allokerats till värme, exklusive rökgaskondensering och hjälpel",'Slutlig allokering kvv'!$B$1:$AK$1,0),FALSE),"")</f>
        <v/>
      </c>
      <c r="AK382" s="23" t="str">
        <f t="shared" si="11"/>
        <v/>
      </c>
    </row>
    <row r="383" spans="1:37" x14ac:dyDescent="0.25">
      <c r="A383" s="2" t="s">
        <v>522</v>
      </c>
      <c r="B383" s="2" t="s">
        <v>523</v>
      </c>
      <c r="C383" s="2" t="str">
        <f>IFERROR(VLOOKUP($B383,Kraftvärmeprod!$B$1:$AH$479,MATCH(C$3,Kraftvärmeprod!$B$1:$AG$1,0),FALSE)/1,"")</f>
        <v/>
      </c>
      <c r="D383" s="2" t="str">
        <f>IFERROR(VLOOKUP($B383,Kraftvärmeprod!$B$1:$AH$479,MATCH(D$3,Kraftvärmeprod!$B$1:$AG$1,0),FALSE)/1,"")</f>
        <v/>
      </c>
      <c r="E383">
        <f>IFERROR(VLOOKUP($B383,Kraftvärmeprod!$B$1:$AH$479,MATCH(E$2,Kraftvärmeprod!$B$1:$AG$1,0),FALSE)/1,0)-IFERROR(VLOOKUP($B383,'Slutlig allokering kvv'!$B$2:$AC$462,MATCH(E$3,'Slutlig allokering kvv'!$B$1:$AJ$1,0),FALSE)/1,0)</f>
        <v>0</v>
      </c>
      <c r="F383">
        <f>IFERROR(VLOOKUP($B383,Kraftvärmeprod!$B$1:$AH$479,MATCH(F$2,Kraftvärmeprod!$B$1:$AG$1,0),FALSE)/1,0)-IFERROR(VLOOKUP($B383,'Slutlig allokering kvv'!$B$2:$AC$462,MATCH(F$3,'Slutlig allokering kvv'!$B$1:$AJ$1,0),FALSE)/1,0)</f>
        <v>0</v>
      </c>
      <c r="G383">
        <f>IFERROR(VLOOKUP($B383,Kraftvärmeprod!$B$1:$AH$479,MATCH(G$2,Kraftvärmeprod!$B$1:$AG$1,0),FALSE)/1,0)-IFERROR(VLOOKUP($B383,'Slutlig allokering kvv'!$B$2:$AC$462,MATCH(G$3,'Slutlig allokering kvv'!$B$1:$AJ$1,0),FALSE)/1,0)</f>
        <v>0</v>
      </c>
      <c r="H383">
        <f>IFERROR(VLOOKUP($B383,Kraftvärmeprod!$B$1:$AH$479,MATCH(H$2,Kraftvärmeprod!$B$1:$AG$1,0),FALSE)/1,0)-IFERROR(VLOOKUP($B383,'Slutlig allokering kvv'!$B$2:$AC$462,MATCH(H$3,'Slutlig allokering kvv'!$B$1:$AJ$1,0),FALSE)/1,0)</f>
        <v>0</v>
      </c>
      <c r="I383">
        <f>IFERROR(VLOOKUP($B383,Kraftvärmeprod!$B$1:$AH$479,MATCH(I$2,Kraftvärmeprod!$B$1:$AG$1,0),FALSE)/1,0)-IFERROR(VLOOKUP($B383,'Slutlig allokering kvv'!$B$2:$AC$462,MATCH(I$3,'Slutlig allokering kvv'!$B$1:$AJ$1,0),FALSE)/1,0)</f>
        <v>0</v>
      </c>
      <c r="J383">
        <f>IFERROR(VLOOKUP($B383,Kraftvärmeprod!$B$1:$AH$479,MATCH(J$2,Kraftvärmeprod!$B$1:$AG$1,0),FALSE)/1,0)-IFERROR(VLOOKUP($B383,'Slutlig allokering kvv'!$B$2:$AC$462,MATCH(J$3,'Slutlig allokering kvv'!$B$1:$AJ$1,0),FALSE)/1,0)</f>
        <v>0</v>
      </c>
      <c r="K383">
        <f>IFERROR(VLOOKUP($B383,Kraftvärmeprod!$B$1:$AH$479,MATCH(K$2,Kraftvärmeprod!$B$1:$AG$1,0),FALSE)/1,0)-IFERROR(VLOOKUP($B383,'Slutlig allokering kvv'!$B$2:$AC$462,MATCH(K$3,'Slutlig allokering kvv'!$B$1:$AJ$1,0),FALSE)/1,0)</f>
        <v>0</v>
      </c>
      <c r="L383">
        <f>IFERROR(VLOOKUP($B383,Kraftvärmeprod!$B$1:$AH$479,MATCH(L$2,Kraftvärmeprod!$B$1:$AG$1,0),FALSE)/1,0)-IFERROR(VLOOKUP($B383,'Slutlig allokering kvv'!$B$2:$AC$462,MATCH(L$3,'Slutlig allokering kvv'!$B$1:$AJ$1,0),FALSE)/1,0)</f>
        <v>0</v>
      </c>
      <c r="M383" s="40">
        <f>IFERROR(VLOOKUP($B383,Miljö!$B$1:$S$477,MATCH(M$2,Miljö!$B$1:$X$1,0),FALSE)/1,0)-IFERROR(VLOOKUP($B383,'Slutlig allokering kvv'!$B$2:$AC$462,MATCH(M$3,'Slutlig allokering kvv'!$B$1:$AJ$1,0),FALSE)/1,0)</f>
        <v>0</v>
      </c>
      <c r="N383">
        <f>IFERROR(VLOOKUP($B383,Kraftvärmeprod!$B$1:$AH$479,MATCH(N$2,Kraftvärmeprod!$B$1:$AG$1,0),FALSE)/1,0)-IFERROR(VLOOKUP($B383,'Slutlig allokering kvv'!$B$2:$AC$462,MATCH(N$3,'Slutlig allokering kvv'!$B$1:$AJ$1,0),FALSE)/1,0)</f>
        <v>0</v>
      </c>
      <c r="O383">
        <f>IFERROR(VLOOKUP($B383,Kraftvärmeprod!$B$1:$AH$479,MATCH(O$2,Kraftvärmeprod!$B$1:$AG$1,0),FALSE)/1,0)-IFERROR(VLOOKUP($B383,'Slutlig allokering kvv'!$B$2:$AC$462,MATCH(O$3,'Slutlig allokering kvv'!$B$1:$AJ$1,0),FALSE)/1,0)</f>
        <v>0</v>
      </c>
      <c r="P383">
        <f>IFERROR(VLOOKUP($B383,Kraftvärmeprod!$B$1:$AH$479,MATCH(P$2,Kraftvärmeprod!$B$1:$AG$1,0),FALSE)/1,0)-IFERROR(VLOOKUP($B383,'Slutlig allokering kvv'!$B$2:$AC$462,MATCH(P$3,'Slutlig allokering kvv'!$B$1:$AJ$1,0),FALSE)/1,0)</f>
        <v>0</v>
      </c>
      <c r="Q383">
        <f>IFERROR(VLOOKUP($B383,Kraftvärmeprod!$B$1:$AH$479,MATCH(Q$2,Kraftvärmeprod!$B$1:$AG$1,0),FALSE)/1,0)-IFERROR(VLOOKUP($B383,'Slutlig allokering kvv'!$B$2:$AC$462,MATCH(Q$3,'Slutlig allokering kvv'!$B$1:$AJ$1,0),FALSE)/1,0)</f>
        <v>0</v>
      </c>
      <c r="R383">
        <f>IFERROR(VLOOKUP($B383,Kraftvärmeprod!$B$1:$AH$479,MATCH(R$2,Kraftvärmeprod!$B$1:$AG$1,0),FALSE)/1,0)-IFERROR(VLOOKUP($B383,'Slutlig allokering kvv'!$B$2:$AC$462,MATCH(R$3,'Slutlig allokering kvv'!$B$1:$AJ$1,0),FALSE)/1,0)</f>
        <v>0</v>
      </c>
      <c r="S383">
        <f>IFERROR(VLOOKUP($B383,Kraftvärmeprod!$B$1:$AH$479,MATCH(S$2,Kraftvärmeprod!$B$1:$AG$1,0),FALSE)/1,0)-IFERROR(VLOOKUP($B383,'Slutlig allokering kvv'!$B$2:$AC$462,MATCH(S$3,'Slutlig allokering kvv'!$B$1:$AJ$1,0),FALSE)/1,0)</f>
        <v>0</v>
      </c>
      <c r="T383">
        <f>IFERROR(VLOOKUP($B383,Kraftvärmeprod!$B$1:$AH$479,MATCH(T$2,Kraftvärmeprod!$B$1:$AG$1,0),FALSE)/1,0)-IFERROR(VLOOKUP($B383,'Slutlig allokering kvv'!$B$2:$AC$462,MATCH(T$3,'Slutlig allokering kvv'!$B$1:$AJ$1,0),FALSE)/1,0)</f>
        <v>0</v>
      </c>
      <c r="U383">
        <f>IFERROR(VLOOKUP($B383,Kraftvärmeprod!$B$1:$AH$479,MATCH(U$2,Kraftvärmeprod!$B$1:$AG$1,0),FALSE)/1,0)-IFERROR(VLOOKUP($B383,'Slutlig allokering kvv'!$B$2:$AC$462,MATCH(U$3,'Slutlig allokering kvv'!$B$1:$AJ$1,0),FALSE)/1,0)</f>
        <v>0</v>
      </c>
      <c r="V383">
        <f>IFERROR(VLOOKUP($B383,Kraftvärmeprod!$B$1:$AH$479,MATCH(V$2,Kraftvärmeprod!$B$1:$AG$1,0),FALSE)/1,0)-IFERROR(VLOOKUP($B383,'Slutlig allokering kvv'!$B$2:$AC$462,MATCH(V$3,'Slutlig allokering kvv'!$B$1:$AJ$1,0),FALSE)/1,0)</f>
        <v>0</v>
      </c>
      <c r="W383">
        <f>IFERROR(VLOOKUP($B383,Kraftvärmeprod!$B$1:$AH$479,MATCH(W$2,Kraftvärmeprod!$B$1:$AG$1,0),FALSE)/1,0)-IFERROR(VLOOKUP($B383,'Slutlig allokering kvv'!$B$2:$AC$462,MATCH(W$3,'Slutlig allokering kvv'!$B$1:$AJ$1,0),FALSE)/1,0)</f>
        <v>0</v>
      </c>
      <c r="X383">
        <f>IFERROR(VLOOKUP($B383,Kraftvärmeprod!$B$1:$AH$479,MATCH(X$2,Kraftvärmeprod!$B$1:$AG$1,0),FALSE)/1,0)-IFERROR(VLOOKUP($B383,'Slutlig allokering kvv'!$B$2:$AC$462,MATCH(X$3,'Slutlig allokering kvv'!$B$1:$AJ$1,0),FALSE)/1,0)</f>
        <v>0</v>
      </c>
      <c r="Y383">
        <f>IFERROR(VLOOKUP($B383,Kraftvärmeprod!$B$1:$AH$479,MATCH(Y$2,Kraftvärmeprod!$B$1:$AG$1,0),FALSE)/1,0)-IFERROR(VLOOKUP($B383,'Slutlig allokering kvv'!$B$2:$AC$462,MATCH(Y$3,'Slutlig allokering kvv'!$B$1:$AJ$1,0),FALSE)/1,0)</f>
        <v>0</v>
      </c>
      <c r="Z383">
        <f>IFERROR(VLOOKUP($B383,Kraftvärmeprod!$B$1:$AH$479,MATCH(Z$2,Kraftvärmeprod!$B$1:$AG$1,0),FALSE)/1,0)-IFERROR(VLOOKUP($B383,'Slutlig allokering kvv'!$B$2:$AC$462,MATCH(Z$3,'Slutlig allokering kvv'!$B$1:$AJ$1,0),FALSE)/1,0)</f>
        <v>0</v>
      </c>
      <c r="AA383">
        <f>IFERROR(VLOOKUP($B383,Kraftvärmeprod!$B$1:$AH$479,MATCH(AA$2,Kraftvärmeprod!$B$1:$AG$1,0),FALSE)/1,0)-IFERROR(VLOOKUP($B383,'Slutlig allokering kvv'!$B$2:$AC$462,MATCH(AA$3,'Slutlig allokering kvv'!$B$1:$AJ$1,0),FALSE)/1,0)</f>
        <v>0</v>
      </c>
      <c r="AB383">
        <f>IFERROR(VLOOKUP($B383,Kraftvärmeprod!$B$1:$AH$479,MATCH(AB$2,Kraftvärmeprod!$B$1:$AG$1,0),FALSE)/1,0)-IFERROR(VLOOKUP($B383,'Slutlig allokering kvv'!$B$2:$AC$462,MATCH(AB$3,'Slutlig allokering kvv'!$B$1:$AJ$1,0),FALSE)/1,0)</f>
        <v>0</v>
      </c>
      <c r="AE383">
        <f t="shared" si="10"/>
        <v>0</v>
      </c>
      <c r="AG383">
        <f>IFERROR(VLOOKUP(B383,'Slutlig allokering kvv'!$B$2:$AJ$462,MATCH("Summa justerad allokerad tillförd energi (utan hjälpel och rökgaskondensering):",'Slutlig allokering kvv'!$B$1:$AK$1,0),FALSE)/1,"")</f>
        <v>0</v>
      </c>
      <c r="AI383" s="23" t="str">
        <f>IFERROR(1-VLOOKUP(B383,'Slutlig allokering kvv'!$B$2:$AJ$462,MATCH("Andel av bränsle i kvv som allokerats till värme, exklusive rökgaskondensering och hjälpel",'Slutlig allokering kvv'!$B$1:$AK$1,0),FALSE),"")</f>
        <v/>
      </c>
      <c r="AK383" s="23" t="str">
        <f t="shared" si="11"/>
        <v/>
      </c>
    </row>
    <row r="384" spans="1:37" x14ac:dyDescent="0.25">
      <c r="A384" s="2" t="s">
        <v>522</v>
      </c>
      <c r="B384" s="2" t="s">
        <v>524</v>
      </c>
      <c r="C384" s="2">
        <f>IFERROR(VLOOKUP($B384,Kraftvärmeprod!$B$1:$AH$479,MATCH(C$3,Kraftvärmeprod!$B$1:$AG$1,0),FALSE)/1,"")</f>
        <v>28.585000000000001</v>
      </c>
      <c r="D384" s="2">
        <f>IFERROR(VLOOKUP($B384,Kraftvärmeprod!$B$1:$AH$479,MATCH(D$3,Kraftvärmeprod!$B$1:$AG$1,0),FALSE)/1,"")</f>
        <v>4.6909999999999998</v>
      </c>
      <c r="E384">
        <f>IFERROR(VLOOKUP($B384,Kraftvärmeprod!$B$1:$AH$479,MATCH(E$2,Kraftvärmeprod!$B$1:$AG$1,0),FALSE)/1,0)-IFERROR(VLOOKUP($B384,'Slutlig allokering kvv'!$B$2:$AC$462,MATCH(E$3,'Slutlig allokering kvv'!$B$1:$AJ$1,0),FALSE)/1,0)</f>
        <v>0</v>
      </c>
      <c r="F384">
        <f>IFERROR(VLOOKUP($B384,Kraftvärmeprod!$B$1:$AH$479,MATCH(F$2,Kraftvärmeprod!$B$1:$AG$1,0),FALSE)/1,0)-IFERROR(VLOOKUP($B384,'Slutlig allokering kvv'!$B$2:$AC$462,MATCH(F$3,'Slutlig allokering kvv'!$B$1:$AJ$1,0),FALSE)/1,0)</f>
        <v>0</v>
      </c>
      <c r="G384">
        <f>IFERROR(VLOOKUP($B384,Kraftvärmeprod!$B$1:$AH$479,MATCH(G$2,Kraftvärmeprod!$B$1:$AG$1,0),FALSE)/1,0)-IFERROR(VLOOKUP($B384,'Slutlig allokering kvv'!$B$2:$AC$462,MATCH(G$3,'Slutlig allokering kvv'!$B$1:$AJ$1,0),FALSE)/1,0)</f>
        <v>2.8886500000000011</v>
      </c>
      <c r="H384">
        <f>IFERROR(VLOOKUP($B384,Kraftvärmeprod!$B$1:$AH$479,MATCH(H$2,Kraftvärmeprod!$B$1:$AG$1,0),FALSE)/1,0)-IFERROR(VLOOKUP($B384,'Slutlig allokering kvv'!$B$2:$AC$462,MATCH(H$3,'Slutlig allokering kvv'!$B$1:$AJ$1,0),FALSE)/1,0)</f>
        <v>0</v>
      </c>
      <c r="I384">
        <f>IFERROR(VLOOKUP($B384,Kraftvärmeprod!$B$1:$AH$479,MATCH(I$2,Kraftvärmeprod!$B$1:$AG$1,0),FALSE)/1,0)-IFERROR(VLOOKUP($B384,'Slutlig allokering kvv'!$B$2:$AC$462,MATCH(I$3,'Slutlig allokering kvv'!$B$1:$AJ$1,0),FALSE)/1,0)</f>
        <v>0</v>
      </c>
      <c r="J384">
        <f>IFERROR(VLOOKUP($B384,Kraftvärmeprod!$B$1:$AH$479,MATCH(J$2,Kraftvärmeprod!$B$1:$AG$1,0),FALSE)/1,0)-IFERROR(VLOOKUP($B384,'Slutlig allokering kvv'!$B$2:$AC$462,MATCH(J$3,'Slutlig allokering kvv'!$B$1:$AJ$1,0),FALSE)/1,0)</f>
        <v>0</v>
      </c>
      <c r="K384">
        <f>IFERROR(VLOOKUP($B384,Kraftvärmeprod!$B$1:$AH$479,MATCH(K$2,Kraftvärmeprod!$B$1:$AG$1,0),FALSE)/1,0)-IFERROR(VLOOKUP($B384,'Slutlig allokering kvv'!$B$2:$AC$462,MATCH(K$3,'Slutlig allokering kvv'!$B$1:$AJ$1,0),FALSE)/1,0)</f>
        <v>0</v>
      </c>
      <c r="L384">
        <f>IFERROR(VLOOKUP($B384,Kraftvärmeprod!$B$1:$AH$479,MATCH(L$2,Kraftvärmeprod!$B$1:$AG$1,0),FALSE)/1,0)-IFERROR(VLOOKUP($B384,'Slutlig allokering kvv'!$B$2:$AC$462,MATCH(L$3,'Slutlig allokering kvv'!$B$1:$AJ$1,0),FALSE)/1,0)</f>
        <v>2.9788200000000007</v>
      </c>
      <c r="M384" s="40">
        <f>IFERROR(VLOOKUP($B384,Miljö!$B$1:$S$477,MATCH(M$2,Miljö!$B$1:$X$1,0),FALSE)/1,0)-IFERROR(VLOOKUP($B384,'Slutlig allokering kvv'!$B$2:$AC$462,MATCH(M$3,'Slutlig allokering kvv'!$B$1:$AJ$1,0),FALSE)/1,0)</f>
        <v>0</v>
      </c>
      <c r="N384">
        <f>IFERROR(VLOOKUP($B384,Kraftvärmeprod!$B$1:$AH$479,MATCH(N$2,Kraftvärmeprod!$B$1:$AG$1,0),FALSE)/1,0)-IFERROR(VLOOKUP($B384,'Slutlig allokering kvv'!$B$2:$AC$462,MATCH(N$3,'Slutlig allokering kvv'!$B$1:$AJ$1,0),FALSE)/1,0)</f>
        <v>0</v>
      </c>
      <c r="O384">
        <f>IFERROR(VLOOKUP($B384,Kraftvärmeprod!$B$1:$AH$479,MATCH(O$2,Kraftvärmeprod!$B$1:$AG$1,0),FALSE)/1,0)-IFERROR(VLOOKUP($B384,'Slutlig allokering kvv'!$B$2:$AC$462,MATCH(O$3,'Slutlig allokering kvv'!$B$1:$AJ$1,0),FALSE)/1,0)</f>
        <v>0</v>
      </c>
      <c r="P384">
        <f>IFERROR(VLOOKUP($B384,Kraftvärmeprod!$B$1:$AH$479,MATCH(P$2,Kraftvärmeprod!$B$1:$AG$1,0),FALSE)/1,0)-IFERROR(VLOOKUP($B384,'Slutlig allokering kvv'!$B$2:$AC$462,MATCH(P$3,'Slutlig allokering kvv'!$B$1:$AJ$1,0),FALSE)/1,0)</f>
        <v>0</v>
      </c>
      <c r="Q384">
        <f>IFERROR(VLOOKUP($B384,Kraftvärmeprod!$B$1:$AH$479,MATCH(Q$2,Kraftvärmeprod!$B$1:$AG$1,0),FALSE)/1,0)-IFERROR(VLOOKUP($B384,'Slutlig allokering kvv'!$B$2:$AC$462,MATCH(Q$3,'Slutlig allokering kvv'!$B$1:$AJ$1,0),FALSE)/1,0)</f>
        <v>0</v>
      </c>
      <c r="R384">
        <f>IFERROR(VLOOKUP($B384,Kraftvärmeprod!$B$1:$AH$479,MATCH(R$2,Kraftvärmeprod!$B$1:$AG$1,0),FALSE)/1,0)-IFERROR(VLOOKUP($B384,'Slutlig allokering kvv'!$B$2:$AC$462,MATCH(R$3,'Slutlig allokering kvv'!$B$1:$AJ$1,0),FALSE)/1,0)</f>
        <v>3.1594500000000005</v>
      </c>
      <c r="S384">
        <f>IFERROR(VLOOKUP($B384,Kraftvärmeprod!$B$1:$AH$479,MATCH(S$2,Kraftvärmeprod!$B$1:$AG$1,0),FALSE)/1,0)-IFERROR(VLOOKUP($B384,'Slutlig allokering kvv'!$B$2:$AC$462,MATCH(S$3,'Slutlig allokering kvv'!$B$1:$AJ$1,0),FALSE)/1,0)</f>
        <v>0</v>
      </c>
      <c r="T384">
        <f>IFERROR(VLOOKUP($B384,Kraftvärmeprod!$B$1:$AH$479,MATCH(T$2,Kraftvärmeprod!$B$1:$AG$1,0),FALSE)/1,0)-IFERROR(VLOOKUP($B384,'Slutlig allokering kvv'!$B$2:$AC$462,MATCH(T$3,'Slutlig allokering kvv'!$B$1:$AJ$1,0),FALSE)/1,0)</f>
        <v>0</v>
      </c>
      <c r="U384">
        <f>IFERROR(VLOOKUP($B384,Kraftvärmeprod!$B$1:$AH$479,MATCH(U$2,Kraftvärmeprod!$B$1:$AG$1,0),FALSE)/1,0)-IFERROR(VLOOKUP($B384,'Slutlig allokering kvv'!$B$2:$AC$462,MATCH(U$3,'Slutlig allokering kvv'!$B$1:$AJ$1,0),FALSE)/1,0)</f>
        <v>0</v>
      </c>
      <c r="V384">
        <f>IFERROR(VLOOKUP($B384,Kraftvärmeprod!$B$1:$AH$479,MATCH(V$2,Kraftvärmeprod!$B$1:$AG$1,0),FALSE)/1,0)-IFERROR(VLOOKUP($B384,'Slutlig allokering kvv'!$B$2:$AC$462,MATCH(V$3,'Slutlig allokering kvv'!$B$1:$AJ$1,0),FALSE)/1,0)</f>
        <v>0</v>
      </c>
      <c r="W384">
        <f>IFERROR(VLOOKUP($B384,Kraftvärmeprod!$B$1:$AH$479,MATCH(W$2,Kraftvärmeprod!$B$1:$AG$1,0),FALSE)/1,0)-IFERROR(VLOOKUP($B384,'Slutlig allokering kvv'!$B$2:$AC$462,MATCH(W$3,'Slutlig allokering kvv'!$B$1:$AJ$1,0),FALSE)/1,0)</f>
        <v>0</v>
      </c>
      <c r="X384">
        <f>IFERROR(VLOOKUP($B384,Kraftvärmeprod!$B$1:$AH$479,MATCH(X$2,Kraftvärmeprod!$B$1:$AG$1,0),FALSE)/1,0)-IFERROR(VLOOKUP($B384,'Slutlig allokering kvv'!$B$2:$AC$462,MATCH(X$3,'Slutlig allokering kvv'!$B$1:$AJ$1,0),FALSE)/1,0)</f>
        <v>0</v>
      </c>
      <c r="Y384">
        <f>IFERROR(VLOOKUP($B384,Kraftvärmeprod!$B$1:$AH$479,MATCH(Y$2,Kraftvärmeprod!$B$1:$AG$1,0),FALSE)/1,0)-IFERROR(VLOOKUP($B384,'Slutlig allokering kvv'!$B$2:$AC$462,MATCH(Y$3,'Slutlig allokering kvv'!$B$1:$AJ$1,0),FALSE)/1,0)</f>
        <v>0</v>
      </c>
      <c r="Z384">
        <f>IFERROR(VLOOKUP($B384,Kraftvärmeprod!$B$1:$AH$479,MATCH(Z$2,Kraftvärmeprod!$B$1:$AG$1,0),FALSE)/1,0)-IFERROR(VLOOKUP($B384,'Slutlig allokering kvv'!$B$2:$AC$462,MATCH(Z$3,'Slutlig allokering kvv'!$B$1:$AJ$1,0),FALSE)/1,0)</f>
        <v>0</v>
      </c>
      <c r="AA384">
        <f>IFERROR(VLOOKUP($B384,Kraftvärmeprod!$B$1:$AH$479,MATCH(AA$2,Kraftvärmeprod!$B$1:$AG$1,0),FALSE)/1,0)-IFERROR(VLOOKUP($B384,'Slutlig allokering kvv'!$B$2:$AC$462,MATCH(AA$3,'Slutlig allokering kvv'!$B$1:$AJ$1,0),FALSE)/1,0)</f>
        <v>0</v>
      </c>
      <c r="AB384">
        <f>IFERROR(VLOOKUP($B384,Kraftvärmeprod!$B$1:$AH$479,MATCH(AB$2,Kraftvärmeprod!$B$1:$AG$1,0),FALSE)/1,0)-IFERROR(VLOOKUP($B384,'Slutlig allokering kvv'!$B$2:$AC$462,MATCH(AB$3,'Slutlig allokering kvv'!$B$1:$AJ$1,0),FALSE)/1,0)</f>
        <v>0</v>
      </c>
      <c r="AE384">
        <f t="shared" si="10"/>
        <v>9.0269200000000023</v>
      </c>
      <c r="AG384">
        <f>IFERROR(VLOOKUP(B384,'Slutlig allokering kvv'!$B$2:$AJ$462,MATCH("Summa justerad allokerad tillförd energi (utan hjälpel och rökgaskondensering):",'Slutlig allokering kvv'!$B$1:$AK$1,0),FALSE)/1,"")</f>
        <v>21.107079999999996</v>
      </c>
      <c r="AI384" s="23">
        <f>IFERROR(1-VLOOKUP(B384,'Slutlig allokering kvv'!$B$2:$AJ$462,MATCH("Andel av bränsle i kvv som allokerats till värme, exklusive rökgaskondensering och hjälpel",'Slutlig allokering kvv'!$B$1:$AK$1,0),FALSE),"")</f>
        <v>0.29955930178535906</v>
      </c>
      <c r="AK384" s="23">
        <f t="shared" si="11"/>
        <v>0.29955930178535878</v>
      </c>
    </row>
    <row r="385" spans="1:37" x14ac:dyDescent="0.25">
      <c r="A385" s="2" t="s">
        <v>525</v>
      </c>
      <c r="B385" s="2" t="s">
        <v>526</v>
      </c>
      <c r="C385" s="2" t="str">
        <f>IFERROR(VLOOKUP($B385,Kraftvärmeprod!$B$1:$AH$479,MATCH(C$3,Kraftvärmeprod!$B$1:$AG$1,0),FALSE)/1,"")</f>
        <v/>
      </c>
      <c r="D385" s="2" t="str">
        <f>IFERROR(VLOOKUP($B385,Kraftvärmeprod!$B$1:$AH$479,MATCH(D$3,Kraftvärmeprod!$B$1:$AG$1,0),FALSE)/1,"")</f>
        <v/>
      </c>
      <c r="E385">
        <f>IFERROR(VLOOKUP($B385,Kraftvärmeprod!$B$1:$AH$479,MATCH(E$2,Kraftvärmeprod!$B$1:$AG$1,0),FALSE)/1,0)-IFERROR(VLOOKUP($B385,'Slutlig allokering kvv'!$B$2:$AC$462,MATCH(E$3,'Slutlig allokering kvv'!$B$1:$AJ$1,0),FALSE)/1,0)</f>
        <v>0</v>
      </c>
      <c r="F385">
        <f>IFERROR(VLOOKUP($B385,Kraftvärmeprod!$B$1:$AH$479,MATCH(F$2,Kraftvärmeprod!$B$1:$AG$1,0),FALSE)/1,0)-IFERROR(VLOOKUP($B385,'Slutlig allokering kvv'!$B$2:$AC$462,MATCH(F$3,'Slutlig allokering kvv'!$B$1:$AJ$1,0),FALSE)/1,0)</f>
        <v>0</v>
      </c>
      <c r="G385">
        <f>IFERROR(VLOOKUP($B385,Kraftvärmeprod!$B$1:$AH$479,MATCH(G$2,Kraftvärmeprod!$B$1:$AG$1,0),FALSE)/1,0)-IFERROR(VLOOKUP($B385,'Slutlig allokering kvv'!$B$2:$AC$462,MATCH(G$3,'Slutlig allokering kvv'!$B$1:$AJ$1,0),FALSE)/1,0)</f>
        <v>0</v>
      </c>
      <c r="H385">
        <f>IFERROR(VLOOKUP($B385,Kraftvärmeprod!$B$1:$AH$479,MATCH(H$2,Kraftvärmeprod!$B$1:$AG$1,0),FALSE)/1,0)-IFERROR(VLOOKUP($B385,'Slutlig allokering kvv'!$B$2:$AC$462,MATCH(H$3,'Slutlig allokering kvv'!$B$1:$AJ$1,0),FALSE)/1,0)</f>
        <v>0</v>
      </c>
      <c r="I385">
        <f>IFERROR(VLOOKUP($B385,Kraftvärmeprod!$B$1:$AH$479,MATCH(I$2,Kraftvärmeprod!$B$1:$AG$1,0),FALSE)/1,0)-IFERROR(VLOOKUP($B385,'Slutlig allokering kvv'!$B$2:$AC$462,MATCH(I$3,'Slutlig allokering kvv'!$B$1:$AJ$1,0),FALSE)/1,0)</f>
        <v>0</v>
      </c>
      <c r="J385">
        <f>IFERROR(VLOOKUP($B385,Kraftvärmeprod!$B$1:$AH$479,MATCH(J$2,Kraftvärmeprod!$B$1:$AG$1,0),FALSE)/1,0)-IFERROR(VLOOKUP($B385,'Slutlig allokering kvv'!$B$2:$AC$462,MATCH(J$3,'Slutlig allokering kvv'!$B$1:$AJ$1,0),FALSE)/1,0)</f>
        <v>0</v>
      </c>
      <c r="K385">
        <f>IFERROR(VLOOKUP($B385,Kraftvärmeprod!$B$1:$AH$479,MATCH(K$2,Kraftvärmeprod!$B$1:$AG$1,0),FALSE)/1,0)-IFERROR(VLOOKUP($B385,'Slutlig allokering kvv'!$B$2:$AC$462,MATCH(K$3,'Slutlig allokering kvv'!$B$1:$AJ$1,0),FALSE)/1,0)</f>
        <v>0</v>
      </c>
      <c r="L385">
        <f>IFERROR(VLOOKUP($B385,Kraftvärmeprod!$B$1:$AH$479,MATCH(L$2,Kraftvärmeprod!$B$1:$AG$1,0),FALSE)/1,0)-IFERROR(VLOOKUP($B385,'Slutlig allokering kvv'!$B$2:$AC$462,MATCH(L$3,'Slutlig allokering kvv'!$B$1:$AJ$1,0),FALSE)/1,0)</f>
        <v>0</v>
      </c>
      <c r="M385" s="40">
        <f>IFERROR(VLOOKUP($B385,Miljö!$B$1:$S$477,MATCH(M$2,Miljö!$B$1:$X$1,0),FALSE)/1,0)-IFERROR(VLOOKUP($B385,'Slutlig allokering kvv'!$B$2:$AC$462,MATCH(M$3,'Slutlig allokering kvv'!$B$1:$AJ$1,0),FALSE)/1,0)</f>
        <v>0</v>
      </c>
      <c r="N385">
        <f>IFERROR(VLOOKUP($B385,Kraftvärmeprod!$B$1:$AH$479,MATCH(N$2,Kraftvärmeprod!$B$1:$AG$1,0),FALSE)/1,0)-IFERROR(VLOOKUP($B385,'Slutlig allokering kvv'!$B$2:$AC$462,MATCH(N$3,'Slutlig allokering kvv'!$B$1:$AJ$1,0),FALSE)/1,0)</f>
        <v>0</v>
      </c>
      <c r="O385">
        <f>IFERROR(VLOOKUP($B385,Kraftvärmeprod!$B$1:$AH$479,MATCH(O$2,Kraftvärmeprod!$B$1:$AG$1,0),FALSE)/1,0)-IFERROR(VLOOKUP($B385,'Slutlig allokering kvv'!$B$2:$AC$462,MATCH(O$3,'Slutlig allokering kvv'!$B$1:$AJ$1,0),FALSE)/1,0)</f>
        <v>0</v>
      </c>
      <c r="P385">
        <f>IFERROR(VLOOKUP($B385,Kraftvärmeprod!$B$1:$AH$479,MATCH(P$2,Kraftvärmeprod!$B$1:$AG$1,0),FALSE)/1,0)-IFERROR(VLOOKUP($B385,'Slutlig allokering kvv'!$B$2:$AC$462,MATCH(P$3,'Slutlig allokering kvv'!$B$1:$AJ$1,0),FALSE)/1,0)</f>
        <v>0</v>
      </c>
      <c r="Q385">
        <f>IFERROR(VLOOKUP($B385,Kraftvärmeprod!$B$1:$AH$479,MATCH(Q$2,Kraftvärmeprod!$B$1:$AG$1,0),FALSE)/1,0)-IFERROR(VLOOKUP($B385,'Slutlig allokering kvv'!$B$2:$AC$462,MATCH(Q$3,'Slutlig allokering kvv'!$B$1:$AJ$1,0),FALSE)/1,0)</f>
        <v>0</v>
      </c>
      <c r="R385">
        <f>IFERROR(VLOOKUP($B385,Kraftvärmeprod!$B$1:$AH$479,MATCH(R$2,Kraftvärmeprod!$B$1:$AG$1,0),FALSE)/1,0)-IFERROR(VLOOKUP($B385,'Slutlig allokering kvv'!$B$2:$AC$462,MATCH(R$3,'Slutlig allokering kvv'!$B$1:$AJ$1,0),FALSE)/1,0)</f>
        <v>0</v>
      </c>
      <c r="S385">
        <f>IFERROR(VLOOKUP($B385,Kraftvärmeprod!$B$1:$AH$479,MATCH(S$2,Kraftvärmeprod!$B$1:$AG$1,0),FALSE)/1,0)-IFERROR(VLOOKUP($B385,'Slutlig allokering kvv'!$B$2:$AC$462,MATCH(S$3,'Slutlig allokering kvv'!$B$1:$AJ$1,0),FALSE)/1,0)</f>
        <v>0</v>
      </c>
      <c r="T385">
        <f>IFERROR(VLOOKUP($B385,Kraftvärmeprod!$B$1:$AH$479,MATCH(T$2,Kraftvärmeprod!$B$1:$AG$1,0),FALSE)/1,0)-IFERROR(VLOOKUP($B385,'Slutlig allokering kvv'!$B$2:$AC$462,MATCH(T$3,'Slutlig allokering kvv'!$B$1:$AJ$1,0),FALSE)/1,0)</f>
        <v>0</v>
      </c>
      <c r="U385">
        <f>IFERROR(VLOOKUP($B385,Kraftvärmeprod!$B$1:$AH$479,MATCH(U$2,Kraftvärmeprod!$B$1:$AG$1,0),FALSE)/1,0)-IFERROR(VLOOKUP($B385,'Slutlig allokering kvv'!$B$2:$AC$462,MATCH(U$3,'Slutlig allokering kvv'!$B$1:$AJ$1,0),FALSE)/1,0)</f>
        <v>0</v>
      </c>
      <c r="V385">
        <f>IFERROR(VLOOKUP($B385,Kraftvärmeprod!$B$1:$AH$479,MATCH(V$2,Kraftvärmeprod!$B$1:$AG$1,0),FALSE)/1,0)-IFERROR(VLOOKUP($B385,'Slutlig allokering kvv'!$B$2:$AC$462,MATCH(V$3,'Slutlig allokering kvv'!$B$1:$AJ$1,0),FALSE)/1,0)</f>
        <v>0</v>
      </c>
      <c r="W385">
        <f>IFERROR(VLOOKUP($B385,Kraftvärmeprod!$B$1:$AH$479,MATCH(W$2,Kraftvärmeprod!$B$1:$AG$1,0),FALSE)/1,0)-IFERROR(VLOOKUP($B385,'Slutlig allokering kvv'!$B$2:$AC$462,MATCH(W$3,'Slutlig allokering kvv'!$B$1:$AJ$1,0),FALSE)/1,0)</f>
        <v>0</v>
      </c>
      <c r="X385">
        <f>IFERROR(VLOOKUP($B385,Kraftvärmeprod!$B$1:$AH$479,MATCH(X$2,Kraftvärmeprod!$B$1:$AG$1,0),FALSE)/1,0)-IFERROR(VLOOKUP($B385,'Slutlig allokering kvv'!$B$2:$AC$462,MATCH(X$3,'Slutlig allokering kvv'!$B$1:$AJ$1,0),FALSE)/1,0)</f>
        <v>0</v>
      </c>
      <c r="Y385">
        <f>IFERROR(VLOOKUP($B385,Kraftvärmeprod!$B$1:$AH$479,MATCH(Y$2,Kraftvärmeprod!$B$1:$AG$1,0),FALSE)/1,0)-IFERROR(VLOOKUP($B385,'Slutlig allokering kvv'!$B$2:$AC$462,MATCH(Y$3,'Slutlig allokering kvv'!$B$1:$AJ$1,0),FALSE)/1,0)</f>
        <v>0</v>
      </c>
      <c r="Z385">
        <f>IFERROR(VLOOKUP($B385,Kraftvärmeprod!$B$1:$AH$479,MATCH(Z$2,Kraftvärmeprod!$B$1:$AG$1,0),FALSE)/1,0)-IFERROR(VLOOKUP($B385,'Slutlig allokering kvv'!$B$2:$AC$462,MATCH(Z$3,'Slutlig allokering kvv'!$B$1:$AJ$1,0),FALSE)/1,0)</f>
        <v>0</v>
      </c>
      <c r="AA385">
        <f>IFERROR(VLOOKUP($B385,Kraftvärmeprod!$B$1:$AH$479,MATCH(AA$2,Kraftvärmeprod!$B$1:$AG$1,0),FALSE)/1,0)-IFERROR(VLOOKUP($B385,'Slutlig allokering kvv'!$B$2:$AC$462,MATCH(AA$3,'Slutlig allokering kvv'!$B$1:$AJ$1,0),FALSE)/1,0)</f>
        <v>0</v>
      </c>
      <c r="AB385">
        <f>IFERROR(VLOOKUP($B385,Kraftvärmeprod!$B$1:$AH$479,MATCH(AB$2,Kraftvärmeprod!$B$1:$AG$1,0),FALSE)/1,0)-IFERROR(VLOOKUP($B385,'Slutlig allokering kvv'!$B$2:$AC$462,MATCH(AB$3,'Slutlig allokering kvv'!$B$1:$AJ$1,0),FALSE)/1,0)</f>
        <v>0</v>
      </c>
      <c r="AE385">
        <f t="shared" si="10"/>
        <v>0</v>
      </c>
      <c r="AG385">
        <f>IFERROR(VLOOKUP(B385,'Slutlig allokering kvv'!$B$2:$AJ$462,MATCH("Summa justerad allokerad tillförd energi (utan hjälpel och rökgaskondensering):",'Slutlig allokering kvv'!$B$1:$AK$1,0),FALSE)/1,"")</f>
        <v>0</v>
      </c>
      <c r="AI385" s="23" t="str">
        <f>IFERROR(1-VLOOKUP(B385,'Slutlig allokering kvv'!$B$2:$AJ$462,MATCH("Andel av bränsle i kvv som allokerats till värme, exklusive rökgaskondensering och hjälpel",'Slutlig allokering kvv'!$B$1:$AK$1,0),FALSE),"")</f>
        <v/>
      </c>
      <c r="AK385" s="23" t="str">
        <f t="shared" si="11"/>
        <v/>
      </c>
    </row>
    <row r="386" spans="1:37" x14ac:dyDescent="0.25">
      <c r="A386" s="2" t="s">
        <v>525</v>
      </c>
      <c r="B386" s="2" t="s">
        <v>527</v>
      </c>
      <c r="C386" s="2" t="str">
        <f>IFERROR(VLOOKUP($B386,Kraftvärmeprod!$B$1:$AH$479,MATCH(C$3,Kraftvärmeprod!$B$1:$AG$1,0),FALSE)/1,"")</f>
        <v/>
      </c>
      <c r="D386" s="2" t="str">
        <f>IFERROR(VLOOKUP($B386,Kraftvärmeprod!$B$1:$AH$479,MATCH(D$3,Kraftvärmeprod!$B$1:$AG$1,0),FALSE)/1,"")</f>
        <v/>
      </c>
      <c r="E386">
        <f>IFERROR(VLOOKUP($B386,Kraftvärmeprod!$B$1:$AH$479,MATCH(E$2,Kraftvärmeprod!$B$1:$AG$1,0),FALSE)/1,0)-IFERROR(VLOOKUP($B386,'Slutlig allokering kvv'!$B$2:$AC$462,MATCH(E$3,'Slutlig allokering kvv'!$B$1:$AJ$1,0),FALSE)/1,0)</f>
        <v>0</v>
      </c>
      <c r="F386">
        <f>IFERROR(VLOOKUP($B386,Kraftvärmeprod!$B$1:$AH$479,MATCH(F$2,Kraftvärmeprod!$B$1:$AG$1,0),FALSE)/1,0)-IFERROR(VLOOKUP($B386,'Slutlig allokering kvv'!$B$2:$AC$462,MATCH(F$3,'Slutlig allokering kvv'!$B$1:$AJ$1,0),FALSE)/1,0)</f>
        <v>0</v>
      </c>
      <c r="G386">
        <f>IFERROR(VLOOKUP($B386,Kraftvärmeprod!$B$1:$AH$479,MATCH(G$2,Kraftvärmeprod!$B$1:$AG$1,0),FALSE)/1,0)-IFERROR(VLOOKUP($B386,'Slutlig allokering kvv'!$B$2:$AC$462,MATCH(G$3,'Slutlig allokering kvv'!$B$1:$AJ$1,0),FALSE)/1,0)</f>
        <v>0</v>
      </c>
      <c r="H386">
        <f>IFERROR(VLOOKUP($B386,Kraftvärmeprod!$B$1:$AH$479,MATCH(H$2,Kraftvärmeprod!$B$1:$AG$1,0),FALSE)/1,0)-IFERROR(VLOOKUP($B386,'Slutlig allokering kvv'!$B$2:$AC$462,MATCH(H$3,'Slutlig allokering kvv'!$B$1:$AJ$1,0),FALSE)/1,0)</f>
        <v>0</v>
      </c>
      <c r="I386">
        <f>IFERROR(VLOOKUP($B386,Kraftvärmeprod!$B$1:$AH$479,MATCH(I$2,Kraftvärmeprod!$B$1:$AG$1,0),FALSE)/1,0)-IFERROR(VLOOKUP($B386,'Slutlig allokering kvv'!$B$2:$AC$462,MATCH(I$3,'Slutlig allokering kvv'!$B$1:$AJ$1,0),FALSE)/1,0)</f>
        <v>0</v>
      </c>
      <c r="J386">
        <f>IFERROR(VLOOKUP($B386,Kraftvärmeprod!$B$1:$AH$479,MATCH(J$2,Kraftvärmeprod!$B$1:$AG$1,0),FALSE)/1,0)-IFERROR(VLOOKUP($B386,'Slutlig allokering kvv'!$B$2:$AC$462,MATCH(J$3,'Slutlig allokering kvv'!$B$1:$AJ$1,0),FALSE)/1,0)</f>
        <v>0</v>
      </c>
      <c r="K386">
        <f>IFERROR(VLOOKUP($B386,Kraftvärmeprod!$B$1:$AH$479,MATCH(K$2,Kraftvärmeprod!$B$1:$AG$1,0),FALSE)/1,0)-IFERROR(VLOOKUP($B386,'Slutlig allokering kvv'!$B$2:$AC$462,MATCH(K$3,'Slutlig allokering kvv'!$B$1:$AJ$1,0),FALSE)/1,0)</f>
        <v>0</v>
      </c>
      <c r="L386">
        <f>IFERROR(VLOOKUP($B386,Kraftvärmeprod!$B$1:$AH$479,MATCH(L$2,Kraftvärmeprod!$B$1:$AG$1,0),FALSE)/1,0)-IFERROR(VLOOKUP($B386,'Slutlig allokering kvv'!$B$2:$AC$462,MATCH(L$3,'Slutlig allokering kvv'!$B$1:$AJ$1,0),FALSE)/1,0)</f>
        <v>0</v>
      </c>
      <c r="M386" s="40">
        <f>IFERROR(VLOOKUP($B386,Miljö!$B$1:$S$477,MATCH(M$2,Miljö!$B$1:$X$1,0),FALSE)/1,0)-IFERROR(VLOOKUP($B386,'Slutlig allokering kvv'!$B$2:$AC$462,MATCH(M$3,'Slutlig allokering kvv'!$B$1:$AJ$1,0),FALSE)/1,0)</f>
        <v>0</v>
      </c>
      <c r="N386">
        <f>IFERROR(VLOOKUP($B386,Kraftvärmeprod!$B$1:$AH$479,MATCH(N$2,Kraftvärmeprod!$B$1:$AG$1,0),FALSE)/1,0)-IFERROR(VLOOKUP($B386,'Slutlig allokering kvv'!$B$2:$AC$462,MATCH(N$3,'Slutlig allokering kvv'!$B$1:$AJ$1,0),FALSE)/1,0)</f>
        <v>0</v>
      </c>
      <c r="O386">
        <f>IFERROR(VLOOKUP($B386,Kraftvärmeprod!$B$1:$AH$479,MATCH(O$2,Kraftvärmeprod!$B$1:$AG$1,0),FALSE)/1,0)-IFERROR(VLOOKUP($B386,'Slutlig allokering kvv'!$B$2:$AC$462,MATCH(O$3,'Slutlig allokering kvv'!$B$1:$AJ$1,0),FALSE)/1,0)</f>
        <v>0</v>
      </c>
      <c r="P386">
        <f>IFERROR(VLOOKUP($B386,Kraftvärmeprod!$B$1:$AH$479,MATCH(P$2,Kraftvärmeprod!$B$1:$AG$1,0),FALSE)/1,0)-IFERROR(VLOOKUP($B386,'Slutlig allokering kvv'!$B$2:$AC$462,MATCH(P$3,'Slutlig allokering kvv'!$B$1:$AJ$1,0),FALSE)/1,0)</f>
        <v>0</v>
      </c>
      <c r="Q386">
        <f>IFERROR(VLOOKUP($B386,Kraftvärmeprod!$B$1:$AH$479,MATCH(Q$2,Kraftvärmeprod!$B$1:$AG$1,0),FALSE)/1,0)-IFERROR(VLOOKUP($B386,'Slutlig allokering kvv'!$B$2:$AC$462,MATCH(Q$3,'Slutlig allokering kvv'!$B$1:$AJ$1,0),FALSE)/1,0)</f>
        <v>0</v>
      </c>
      <c r="R386">
        <f>IFERROR(VLOOKUP($B386,Kraftvärmeprod!$B$1:$AH$479,MATCH(R$2,Kraftvärmeprod!$B$1:$AG$1,0),FALSE)/1,0)-IFERROR(VLOOKUP($B386,'Slutlig allokering kvv'!$B$2:$AC$462,MATCH(R$3,'Slutlig allokering kvv'!$B$1:$AJ$1,0),FALSE)/1,0)</f>
        <v>0</v>
      </c>
      <c r="S386">
        <f>IFERROR(VLOOKUP($B386,Kraftvärmeprod!$B$1:$AH$479,MATCH(S$2,Kraftvärmeprod!$B$1:$AG$1,0),FALSE)/1,0)-IFERROR(VLOOKUP($B386,'Slutlig allokering kvv'!$B$2:$AC$462,MATCH(S$3,'Slutlig allokering kvv'!$B$1:$AJ$1,0),FALSE)/1,0)</f>
        <v>0</v>
      </c>
      <c r="T386">
        <f>IFERROR(VLOOKUP($B386,Kraftvärmeprod!$B$1:$AH$479,MATCH(T$2,Kraftvärmeprod!$B$1:$AG$1,0),FALSE)/1,0)-IFERROR(VLOOKUP($B386,'Slutlig allokering kvv'!$B$2:$AC$462,MATCH(T$3,'Slutlig allokering kvv'!$B$1:$AJ$1,0),FALSE)/1,0)</f>
        <v>0</v>
      </c>
      <c r="U386">
        <f>IFERROR(VLOOKUP($B386,Kraftvärmeprod!$B$1:$AH$479,MATCH(U$2,Kraftvärmeprod!$B$1:$AG$1,0),FALSE)/1,0)-IFERROR(VLOOKUP($B386,'Slutlig allokering kvv'!$B$2:$AC$462,MATCH(U$3,'Slutlig allokering kvv'!$B$1:$AJ$1,0),FALSE)/1,0)</f>
        <v>0</v>
      </c>
      <c r="V386">
        <f>IFERROR(VLOOKUP($B386,Kraftvärmeprod!$B$1:$AH$479,MATCH(V$2,Kraftvärmeprod!$B$1:$AG$1,0),FALSE)/1,0)-IFERROR(VLOOKUP($B386,'Slutlig allokering kvv'!$B$2:$AC$462,MATCH(V$3,'Slutlig allokering kvv'!$B$1:$AJ$1,0),FALSE)/1,0)</f>
        <v>0</v>
      </c>
      <c r="W386">
        <f>IFERROR(VLOOKUP($B386,Kraftvärmeprod!$B$1:$AH$479,MATCH(W$2,Kraftvärmeprod!$B$1:$AG$1,0),FALSE)/1,0)-IFERROR(VLOOKUP($B386,'Slutlig allokering kvv'!$B$2:$AC$462,MATCH(W$3,'Slutlig allokering kvv'!$B$1:$AJ$1,0),FALSE)/1,0)</f>
        <v>0</v>
      </c>
      <c r="X386">
        <f>IFERROR(VLOOKUP($B386,Kraftvärmeprod!$B$1:$AH$479,MATCH(X$2,Kraftvärmeprod!$B$1:$AG$1,0),FALSE)/1,0)-IFERROR(VLOOKUP($B386,'Slutlig allokering kvv'!$B$2:$AC$462,MATCH(X$3,'Slutlig allokering kvv'!$B$1:$AJ$1,0),FALSE)/1,0)</f>
        <v>0</v>
      </c>
      <c r="Y386">
        <f>IFERROR(VLOOKUP($B386,Kraftvärmeprod!$B$1:$AH$479,MATCH(Y$2,Kraftvärmeprod!$B$1:$AG$1,0),FALSE)/1,0)-IFERROR(VLOOKUP($B386,'Slutlig allokering kvv'!$B$2:$AC$462,MATCH(Y$3,'Slutlig allokering kvv'!$B$1:$AJ$1,0),FALSE)/1,0)</f>
        <v>0</v>
      </c>
      <c r="Z386">
        <f>IFERROR(VLOOKUP($B386,Kraftvärmeprod!$B$1:$AH$479,MATCH(Z$2,Kraftvärmeprod!$B$1:$AG$1,0),FALSE)/1,0)-IFERROR(VLOOKUP($B386,'Slutlig allokering kvv'!$B$2:$AC$462,MATCH(Z$3,'Slutlig allokering kvv'!$B$1:$AJ$1,0),FALSE)/1,0)</f>
        <v>0</v>
      </c>
      <c r="AA386">
        <f>IFERROR(VLOOKUP($B386,Kraftvärmeprod!$B$1:$AH$479,MATCH(AA$2,Kraftvärmeprod!$B$1:$AG$1,0),FALSE)/1,0)-IFERROR(VLOOKUP($B386,'Slutlig allokering kvv'!$B$2:$AC$462,MATCH(AA$3,'Slutlig allokering kvv'!$B$1:$AJ$1,0),FALSE)/1,0)</f>
        <v>0</v>
      </c>
      <c r="AB386">
        <f>IFERROR(VLOOKUP($B386,Kraftvärmeprod!$B$1:$AH$479,MATCH(AB$2,Kraftvärmeprod!$B$1:$AG$1,0),FALSE)/1,0)-IFERROR(VLOOKUP($B386,'Slutlig allokering kvv'!$B$2:$AC$462,MATCH(AB$3,'Slutlig allokering kvv'!$B$1:$AJ$1,0),FALSE)/1,0)</f>
        <v>0</v>
      </c>
      <c r="AE386">
        <f t="shared" si="10"/>
        <v>0</v>
      </c>
      <c r="AG386">
        <f>IFERROR(VLOOKUP(B386,'Slutlig allokering kvv'!$B$2:$AJ$462,MATCH("Summa justerad allokerad tillförd energi (utan hjälpel och rökgaskondensering):",'Slutlig allokering kvv'!$B$1:$AK$1,0),FALSE)/1,"")</f>
        <v>0</v>
      </c>
      <c r="AI386" s="23" t="str">
        <f>IFERROR(1-VLOOKUP(B386,'Slutlig allokering kvv'!$B$2:$AJ$462,MATCH("Andel av bränsle i kvv som allokerats till värme, exklusive rökgaskondensering och hjälpel",'Slutlig allokering kvv'!$B$1:$AK$1,0),FALSE),"")</f>
        <v/>
      </c>
      <c r="AK386" s="23" t="str">
        <f t="shared" si="11"/>
        <v/>
      </c>
    </row>
    <row r="387" spans="1:37" x14ac:dyDescent="0.25">
      <c r="A387" s="2" t="s">
        <v>525</v>
      </c>
      <c r="B387" s="2" t="s">
        <v>528</v>
      </c>
      <c r="C387" s="2" t="str">
        <f>IFERROR(VLOOKUP($B387,Kraftvärmeprod!$B$1:$AH$479,MATCH(C$3,Kraftvärmeprod!$B$1:$AG$1,0),FALSE)/1,"")</f>
        <v/>
      </c>
      <c r="D387" s="2" t="str">
        <f>IFERROR(VLOOKUP($B387,Kraftvärmeprod!$B$1:$AH$479,MATCH(D$3,Kraftvärmeprod!$B$1:$AG$1,0),FALSE)/1,"")</f>
        <v/>
      </c>
      <c r="E387">
        <f>IFERROR(VLOOKUP($B387,Kraftvärmeprod!$B$1:$AH$479,MATCH(E$2,Kraftvärmeprod!$B$1:$AG$1,0),FALSE)/1,0)-IFERROR(VLOOKUP($B387,'Slutlig allokering kvv'!$B$2:$AC$462,MATCH(E$3,'Slutlig allokering kvv'!$B$1:$AJ$1,0),FALSE)/1,0)</f>
        <v>0</v>
      </c>
      <c r="F387">
        <f>IFERROR(VLOOKUP($B387,Kraftvärmeprod!$B$1:$AH$479,MATCH(F$2,Kraftvärmeprod!$B$1:$AG$1,0),FALSE)/1,0)-IFERROR(VLOOKUP($B387,'Slutlig allokering kvv'!$B$2:$AC$462,MATCH(F$3,'Slutlig allokering kvv'!$B$1:$AJ$1,0),FALSE)/1,0)</f>
        <v>0</v>
      </c>
      <c r="G387">
        <f>IFERROR(VLOOKUP($B387,Kraftvärmeprod!$B$1:$AH$479,MATCH(G$2,Kraftvärmeprod!$B$1:$AG$1,0),FALSE)/1,0)-IFERROR(VLOOKUP($B387,'Slutlig allokering kvv'!$B$2:$AC$462,MATCH(G$3,'Slutlig allokering kvv'!$B$1:$AJ$1,0),FALSE)/1,0)</f>
        <v>0</v>
      </c>
      <c r="H387">
        <f>IFERROR(VLOOKUP($B387,Kraftvärmeprod!$B$1:$AH$479,MATCH(H$2,Kraftvärmeprod!$B$1:$AG$1,0),FALSE)/1,0)-IFERROR(VLOOKUP($B387,'Slutlig allokering kvv'!$B$2:$AC$462,MATCH(H$3,'Slutlig allokering kvv'!$B$1:$AJ$1,0),FALSE)/1,0)</f>
        <v>0</v>
      </c>
      <c r="I387">
        <f>IFERROR(VLOOKUP($B387,Kraftvärmeprod!$B$1:$AH$479,MATCH(I$2,Kraftvärmeprod!$B$1:$AG$1,0),FALSE)/1,0)-IFERROR(VLOOKUP($B387,'Slutlig allokering kvv'!$B$2:$AC$462,MATCH(I$3,'Slutlig allokering kvv'!$B$1:$AJ$1,0),FALSE)/1,0)</f>
        <v>0</v>
      </c>
      <c r="J387">
        <f>IFERROR(VLOOKUP($B387,Kraftvärmeprod!$B$1:$AH$479,MATCH(J$2,Kraftvärmeprod!$B$1:$AG$1,0),FALSE)/1,0)-IFERROR(VLOOKUP($B387,'Slutlig allokering kvv'!$B$2:$AC$462,MATCH(J$3,'Slutlig allokering kvv'!$B$1:$AJ$1,0),FALSE)/1,0)</f>
        <v>0</v>
      </c>
      <c r="K387">
        <f>IFERROR(VLOOKUP($B387,Kraftvärmeprod!$B$1:$AH$479,MATCH(K$2,Kraftvärmeprod!$B$1:$AG$1,0),FALSE)/1,0)-IFERROR(VLOOKUP($B387,'Slutlig allokering kvv'!$B$2:$AC$462,MATCH(K$3,'Slutlig allokering kvv'!$B$1:$AJ$1,0),FALSE)/1,0)</f>
        <v>0</v>
      </c>
      <c r="L387">
        <f>IFERROR(VLOOKUP($B387,Kraftvärmeprod!$B$1:$AH$479,MATCH(L$2,Kraftvärmeprod!$B$1:$AG$1,0),FALSE)/1,0)-IFERROR(VLOOKUP($B387,'Slutlig allokering kvv'!$B$2:$AC$462,MATCH(L$3,'Slutlig allokering kvv'!$B$1:$AJ$1,0),FALSE)/1,0)</f>
        <v>0</v>
      </c>
      <c r="M387" s="40">
        <f>IFERROR(VLOOKUP($B387,Miljö!$B$1:$S$477,MATCH(M$2,Miljö!$B$1:$X$1,0),FALSE)/1,0)-IFERROR(VLOOKUP($B387,'Slutlig allokering kvv'!$B$2:$AC$462,MATCH(M$3,'Slutlig allokering kvv'!$B$1:$AJ$1,0),FALSE)/1,0)</f>
        <v>0</v>
      </c>
      <c r="N387">
        <f>IFERROR(VLOOKUP($B387,Kraftvärmeprod!$B$1:$AH$479,MATCH(N$2,Kraftvärmeprod!$B$1:$AG$1,0),FALSE)/1,0)-IFERROR(VLOOKUP($B387,'Slutlig allokering kvv'!$B$2:$AC$462,MATCH(N$3,'Slutlig allokering kvv'!$B$1:$AJ$1,0),FALSE)/1,0)</f>
        <v>0</v>
      </c>
      <c r="O387">
        <f>IFERROR(VLOOKUP($B387,Kraftvärmeprod!$B$1:$AH$479,MATCH(O$2,Kraftvärmeprod!$B$1:$AG$1,0),FALSE)/1,0)-IFERROR(VLOOKUP($B387,'Slutlig allokering kvv'!$B$2:$AC$462,MATCH(O$3,'Slutlig allokering kvv'!$B$1:$AJ$1,0),FALSE)/1,0)</f>
        <v>0</v>
      </c>
      <c r="P387">
        <f>IFERROR(VLOOKUP($B387,Kraftvärmeprod!$B$1:$AH$479,MATCH(P$2,Kraftvärmeprod!$B$1:$AG$1,0),FALSE)/1,0)-IFERROR(VLOOKUP($B387,'Slutlig allokering kvv'!$B$2:$AC$462,MATCH(P$3,'Slutlig allokering kvv'!$B$1:$AJ$1,0),FALSE)/1,0)</f>
        <v>0</v>
      </c>
      <c r="Q387">
        <f>IFERROR(VLOOKUP($B387,Kraftvärmeprod!$B$1:$AH$479,MATCH(Q$2,Kraftvärmeprod!$B$1:$AG$1,0),FALSE)/1,0)-IFERROR(VLOOKUP($B387,'Slutlig allokering kvv'!$B$2:$AC$462,MATCH(Q$3,'Slutlig allokering kvv'!$B$1:$AJ$1,0),FALSE)/1,0)</f>
        <v>0</v>
      </c>
      <c r="R387">
        <f>IFERROR(VLOOKUP($B387,Kraftvärmeprod!$B$1:$AH$479,MATCH(R$2,Kraftvärmeprod!$B$1:$AG$1,0),FALSE)/1,0)-IFERROR(VLOOKUP($B387,'Slutlig allokering kvv'!$B$2:$AC$462,MATCH(R$3,'Slutlig allokering kvv'!$B$1:$AJ$1,0),FALSE)/1,0)</f>
        <v>0</v>
      </c>
      <c r="S387">
        <f>IFERROR(VLOOKUP($B387,Kraftvärmeprod!$B$1:$AH$479,MATCH(S$2,Kraftvärmeprod!$B$1:$AG$1,0),FALSE)/1,0)-IFERROR(VLOOKUP($B387,'Slutlig allokering kvv'!$B$2:$AC$462,MATCH(S$3,'Slutlig allokering kvv'!$B$1:$AJ$1,0),FALSE)/1,0)</f>
        <v>0</v>
      </c>
      <c r="T387">
        <f>IFERROR(VLOOKUP($B387,Kraftvärmeprod!$B$1:$AH$479,MATCH(T$2,Kraftvärmeprod!$B$1:$AG$1,0),FALSE)/1,0)-IFERROR(VLOOKUP($B387,'Slutlig allokering kvv'!$B$2:$AC$462,MATCH(T$3,'Slutlig allokering kvv'!$B$1:$AJ$1,0),FALSE)/1,0)</f>
        <v>0</v>
      </c>
      <c r="U387">
        <f>IFERROR(VLOOKUP($B387,Kraftvärmeprod!$B$1:$AH$479,MATCH(U$2,Kraftvärmeprod!$B$1:$AG$1,0),FALSE)/1,0)-IFERROR(VLOOKUP($B387,'Slutlig allokering kvv'!$B$2:$AC$462,MATCH(U$3,'Slutlig allokering kvv'!$B$1:$AJ$1,0),FALSE)/1,0)</f>
        <v>0</v>
      </c>
      <c r="V387">
        <f>IFERROR(VLOOKUP($B387,Kraftvärmeprod!$B$1:$AH$479,MATCH(V$2,Kraftvärmeprod!$B$1:$AG$1,0),FALSE)/1,0)-IFERROR(VLOOKUP($B387,'Slutlig allokering kvv'!$B$2:$AC$462,MATCH(V$3,'Slutlig allokering kvv'!$B$1:$AJ$1,0),FALSE)/1,0)</f>
        <v>0</v>
      </c>
      <c r="W387">
        <f>IFERROR(VLOOKUP($B387,Kraftvärmeprod!$B$1:$AH$479,MATCH(W$2,Kraftvärmeprod!$B$1:$AG$1,0),FALSE)/1,0)-IFERROR(VLOOKUP($B387,'Slutlig allokering kvv'!$B$2:$AC$462,MATCH(W$3,'Slutlig allokering kvv'!$B$1:$AJ$1,0),FALSE)/1,0)</f>
        <v>0</v>
      </c>
      <c r="X387">
        <f>IFERROR(VLOOKUP($B387,Kraftvärmeprod!$B$1:$AH$479,MATCH(X$2,Kraftvärmeprod!$B$1:$AG$1,0),FALSE)/1,0)-IFERROR(VLOOKUP($B387,'Slutlig allokering kvv'!$B$2:$AC$462,MATCH(X$3,'Slutlig allokering kvv'!$B$1:$AJ$1,0),FALSE)/1,0)</f>
        <v>0</v>
      </c>
      <c r="Y387">
        <f>IFERROR(VLOOKUP($B387,Kraftvärmeprod!$B$1:$AH$479,MATCH(Y$2,Kraftvärmeprod!$B$1:$AG$1,0),FALSE)/1,0)-IFERROR(VLOOKUP($B387,'Slutlig allokering kvv'!$B$2:$AC$462,MATCH(Y$3,'Slutlig allokering kvv'!$B$1:$AJ$1,0),FALSE)/1,0)</f>
        <v>0</v>
      </c>
      <c r="Z387">
        <f>IFERROR(VLOOKUP($B387,Kraftvärmeprod!$B$1:$AH$479,MATCH(Z$2,Kraftvärmeprod!$B$1:$AG$1,0),FALSE)/1,0)-IFERROR(VLOOKUP($B387,'Slutlig allokering kvv'!$B$2:$AC$462,MATCH(Z$3,'Slutlig allokering kvv'!$B$1:$AJ$1,0),FALSE)/1,0)</f>
        <v>0</v>
      </c>
      <c r="AA387">
        <f>IFERROR(VLOOKUP($B387,Kraftvärmeprod!$B$1:$AH$479,MATCH(AA$2,Kraftvärmeprod!$B$1:$AG$1,0),FALSE)/1,0)-IFERROR(VLOOKUP($B387,'Slutlig allokering kvv'!$B$2:$AC$462,MATCH(AA$3,'Slutlig allokering kvv'!$B$1:$AJ$1,0),FALSE)/1,0)</f>
        <v>0</v>
      </c>
      <c r="AB387">
        <f>IFERROR(VLOOKUP($B387,Kraftvärmeprod!$B$1:$AH$479,MATCH(AB$2,Kraftvärmeprod!$B$1:$AG$1,0),FALSE)/1,0)-IFERROR(VLOOKUP($B387,'Slutlig allokering kvv'!$B$2:$AC$462,MATCH(AB$3,'Slutlig allokering kvv'!$B$1:$AJ$1,0),FALSE)/1,0)</f>
        <v>0</v>
      </c>
      <c r="AE387">
        <f t="shared" si="10"/>
        <v>0</v>
      </c>
      <c r="AG387">
        <f>IFERROR(VLOOKUP(B387,'Slutlig allokering kvv'!$B$2:$AJ$462,MATCH("Summa justerad allokerad tillförd energi (utan hjälpel och rökgaskondensering):",'Slutlig allokering kvv'!$B$1:$AK$1,0),FALSE)/1,"")</f>
        <v>0</v>
      </c>
      <c r="AI387" s="23" t="str">
        <f>IFERROR(1-VLOOKUP(B387,'Slutlig allokering kvv'!$B$2:$AJ$462,MATCH("Andel av bränsle i kvv som allokerats till värme, exklusive rökgaskondensering och hjälpel",'Slutlig allokering kvv'!$B$1:$AK$1,0),FALSE),"")</f>
        <v/>
      </c>
      <c r="AK387" s="23" t="str">
        <f t="shared" si="11"/>
        <v/>
      </c>
    </row>
    <row r="388" spans="1:37" x14ac:dyDescent="0.25">
      <c r="A388" s="2" t="s">
        <v>525</v>
      </c>
      <c r="B388" s="2" t="s">
        <v>529</v>
      </c>
      <c r="C388" s="2" t="str">
        <f>IFERROR(VLOOKUP($B388,Kraftvärmeprod!$B$1:$AH$479,MATCH(C$3,Kraftvärmeprod!$B$1:$AG$1,0),FALSE)/1,"")</f>
        <v/>
      </c>
      <c r="D388" s="2" t="str">
        <f>IFERROR(VLOOKUP($B388,Kraftvärmeprod!$B$1:$AH$479,MATCH(D$3,Kraftvärmeprod!$B$1:$AG$1,0),FALSE)/1,"")</f>
        <v/>
      </c>
      <c r="E388">
        <f>IFERROR(VLOOKUP($B388,Kraftvärmeprod!$B$1:$AH$479,MATCH(E$2,Kraftvärmeprod!$B$1:$AG$1,0),FALSE)/1,0)-IFERROR(VLOOKUP($B388,'Slutlig allokering kvv'!$B$2:$AC$462,MATCH(E$3,'Slutlig allokering kvv'!$B$1:$AJ$1,0),FALSE)/1,0)</f>
        <v>0</v>
      </c>
      <c r="F388">
        <f>IFERROR(VLOOKUP($B388,Kraftvärmeprod!$B$1:$AH$479,MATCH(F$2,Kraftvärmeprod!$B$1:$AG$1,0),FALSE)/1,0)-IFERROR(VLOOKUP($B388,'Slutlig allokering kvv'!$B$2:$AC$462,MATCH(F$3,'Slutlig allokering kvv'!$B$1:$AJ$1,0),FALSE)/1,0)</f>
        <v>0</v>
      </c>
      <c r="G388">
        <f>IFERROR(VLOOKUP($B388,Kraftvärmeprod!$B$1:$AH$479,MATCH(G$2,Kraftvärmeprod!$B$1:$AG$1,0),FALSE)/1,0)-IFERROR(VLOOKUP($B388,'Slutlig allokering kvv'!$B$2:$AC$462,MATCH(G$3,'Slutlig allokering kvv'!$B$1:$AJ$1,0),FALSE)/1,0)</f>
        <v>0</v>
      </c>
      <c r="H388">
        <f>IFERROR(VLOOKUP($B388,Kraftvärmeprod!$B$1:$AH$479,MATCH(H$2,Kraftvärmeprod!$B$1:$AG$1,0),FALSE)/1,0)-IFERROR(VLOOKUP($B388,'Slutlig allokering kvv'!$B$2:$AC$462,MATCH(H$3,'Slutlig allokering kvv'!$B$1:$AJ$1,0),FALSE)/1,0)</f>
        <v>0</v>
      </c>
      <c r="I388">
        <f>IFERROR(VLOOKUP($B388,Kraftvärmeprod!$B$1:$AH$479,MATCH(I$2,Kraftvärmeprod!$B$1:$AG$1,0),FALSE)/1,0)-IFERROR(VLOOKUP($B388,'Slutlig allokering kvv'!$B$2:$AC$462,MATCH(I$3,'Slutlig allokering kvv'!$B$1:$AJ$1,0),FALSE)/1,0)</f>
        <v>0</v>
      </c>
      <c r="J388">
        <f>IFERROR(VLOOKUP($B388,Kraftvärmeprod!$B$1:$AH$479,MATCH(J$2,Kraftvärmeprod!$B$1:$AG$1,0),FALSE)/1,0)-IFERROR(VLOOKUP($B388,'Slutlig allokering kvv'!$B$2:$AC$462,MATCH(J$3,'Slutlig allokering kvv'!$B$1:$AJ$1,0),FALSE)/1,0)</f>
        <v>0</v>
      </c>
      <c r="K388">
        <f>IFERROR(VLOOKUP($B388,Kraftvärmeprod!$B$1:$AH$479,MATCH(K$2,Kraftvärmeprod!$B$1:$AG$1,0),FALSE)/1,0)-IFERROR(VLOOKUP($B388,'Slutlig allokering kvv'!$B$2:$AC$462,MATCH(K$3,'Slutlig allokering kvv'!$B$1:$AJ$1,0),FALSE)/1,0)</f>
        <v>0</v>
      </c>
      <c r="L388">
        <f>IFERROR(VLOOKUP($B388,Kraftvärmeprod!$B$1:$AH$479,MATCH(L$2,Kraftvärmeprod!$B$1:$AG$1,0),FALSE)/1,0)-IFERROR(VLOOKUP($B388,'Slutlig allokering kvv'!$B$2:$AC$462,MATCH(L$3,'Slutlig allokering kvv'!$B$1:$AJ$1,0),FALSE)/1,0)</f>
        <v>0</v>
      </c>
      <c r="M388" s="40">
        <f>IFERROR(VLOOKUP($B388,Miljö!$B$1:$S$477,MATCH(M$2,Miljö!$B$1:$X$1,0),FALSE)/1,0)-IFERROR(VLOOKUP($B388,'Slutlig allokering kvv'!$B$2:$AC$462,MATCH(M$3,'Slutlig allokering kvv'!$B$1:$AJ$1,0),FALSE)/1,0)</f>
        <v>0</v>
      </c>
      <c r="N388">
        <f>IFERROR(VLOOKUP($B388,Kraftvärmeprod!$B$1:$AH$479,MATCH(N$2,Kraftvärmeprod!$B$1:$AG$1,0),FALSE)/1,0)-IFERROR(VLOOKUP($B388,'Slutlig allokering kvv'!$B$2:$AC$462,MATCH(N$3,'Slutlig allokering kvv'!$B$1:$AJ$1,0),FALSE)/1,0)</f>
        <v>0</v>
      </c>
      <c r="O388">
        <f>IFERROR(VLOOKUP($B388,Kraftvärmeprod!$B$1:$AH$479,MATCH(O$2,Kraftvärmeprod!$B$1:$AG$1,0),FALSE)/1,0)-IFERROR(VLOOKUP($B388,'Slutlig allokering kvv'!$B$2:$AC$462,MATCH(O$3,'Slutlig allokering kvv'!$B$1:$AJ$1,0),FALSE)/1,0)</f>
        <v>0</v>
      </c>
      <c r="P388">
        <f>IFERROR(VLOOKUP($B388,Kraftvärmeprod!$B$1:$AH$479,MATCH(P$2,Kraftvärmeprod!$B$1:$AG$1,0),FALSE)/1,0)-IFERROR(VLOOKUP($B388,'Slutlig allokering kvv'!$B$2:$AC$462,MATCH(P$3,'Slutlig allokering kvv'!$B$1:$AJ$1,0),FALSE)/1,0)</f>
        <v>0</v>
      </c>
      <c r="Q388">
        <f>IFERROR(VLOOKUP($B388,Kraftvärmeprod!$B$1:$AH$479,MATCH(Q$2,Kraftvärmeprod!$B$1:$AG$1,0),FALSE)/1,0)-IFERROR(VLOOKUP($B388,'Slutlig allokering kvv'!$B$2:$AC$462,MATCH(Q$3,'Slutlig allokering kvv'!$B$1:$AJ$1,0),FALSE)/1,0)</f>
        <v>0</v>
      </c>
      <c r="R388">
        <f>IFERROR(VLOOKUP($B388,Kraftvärmeprod!$B$1:$AH$479,MATCH(R$2,Kraftvärmeprod!$B$1:$AG$1,0),FALSE)/1,0)-IFERROR(VLOOKUP($B388,'Slutlig allokering kvv'!$B$2:$AC$462,MATCH(R$3,'Slutlig allokering kvv'!$B$1:$AJ$1,0),FALSE)/1,0)</f>
        <v>0</v>
      </c>
      <c r="S388">
        <f>IFERROR(VLOOKUP($B388,Kraftvärmeprod!$B$1:$AH$479,MATCH(S$2,Kraftvärmeprod!$B$1:$AG$1,0),FALSE)/1,0)-IFERROR(VLOOKUP($B388,'Slutlig allokering kvv'!$B$2:$AC$462,MATCH(S$3,'Slutlig allokering kvv'!$B$1:$AJ$1,0),FALSE)/1,0)</f>
        <v>0</v>
      </c>
      <c r="T388">
        <f>IFERROR(VLOOKUP($B388,Kraftvärmeprod!$B$1:$AH$479,MATCH(T$2,Kraftvärmeprod!$B$1:$AG$1,0),FALSE)/1,0)-IFERROR(VLOOKUP($B388,'Slutlig allokering kvv'!$B$2:$AC$462,MATCH(T$3,'Slutlig allokering kvv'!$B$1:$AJ$1,0),FALSE)/1,0)</f>
        <v>0</v>
      </c>
      <c r="U388">
        <f>IFERROR(VLOOKUP($B388,Kraftvärmeprod!$B$1:$AH$479,MATCH(U$2,Kraftvärmeprod!$B$1:$AG$1,0),FALSE)/1,0)-IFERROR(VLOOKUP($B388,'Slutlig allokering kvv'!$B$2:$AC$462,MATCH(U$3,'Slutlig allokering kvv'!$B$1:$AJ$1,0),FALSE)/1,0)</f>
        <v>0</v>
      </c>
      <c r="V388">
        <f>IFERROR(VLOOKUP($B388,Kraftvärmeprod!$B$1:$AH$479,MATCH(V$2,Kraftvärmeprod!$B$1:$AG$1,0),FALSE)/1,0)-IFERROR(VLOOKUP($B388,'Slutlig allokering kvv'!$B$2:$AC$462,MATCH(V$3,'Slutlig allokering kvv'!$B$1:$AJ$1,0),FALSE)/1,0)</f>
        <v>0</v>
      </c>
      <c r="W388">
        <f>IFERROR(VLOOKUP($B388,Kraftvärmeprod!$B$1:$AH$479,MATCH(W$2,Kraftvärmeprod!$B$1:$AG$1,0),FALSE)/1,0)-IFERROR(VLOOKUP($B388,'Slutlig allokering kvv'!$B$2:$AC$462,MATCH(W$3,'Slutlig allokering kvv'!$B$1:$AJ$1,0),FALSE)/1,0)</f>
        <v>0</v>
      </c>
      <c r="X388">
        <f>IFERROR(VLOOKUP($B388,Kraftvärmeprod!$B$1:$AH$479,MATCH(X$2,Kraftvärmeprod!$B$1:$AG$1,0),FALSE)/1,0)-IFERROR(VLOOKUP($B388,'Slutlig allokering kvv'!$B$2:$AC$462,MATCH(X$3,'Slutlig allokering kvv'!$B$1:$AJ$1,0),FALSE)/1,0)</f>
        <v>0</v>
      </c>
      <c r="Y388">
        <f>IFERROR(VLOOKUP($B388,Kraftvärmeprod!$B$1:$AH$479,MATCH(Y$2,Kraftvärmeprod!$B$1:$AG$1,0),FALSE)/1,0)-IFERROR(VLOOKUP($B388,'Slutlig allokering kvv'!$B$2:$AC$462,MATCH(Y$3,'Slutlig allokering kvv'!$B$1:$AJ$1,0),FALSE)/1,0)</f>
        <v>0</v>
      </c>
      <c r="Z388">
        <f>IFERROR(VLOOKUP($B388,Kraftvärmeprod!$B$1:$AH$479,MATCH(Z$2,Kraftvärmeprod!$B$1:$AG$1,0),FALSE)/1,0)-IFERROR(VLOOKUP($B388,'Slutlig allokering kvv'!$B$2:$AC$462,MATCH(Z$3,'Slutlig allokering kvv'!$B$1:$AJ$1,0),FALSE)/1,0)</f>
        <v>0</v>
      </c>
      <c r="AA388">
        <f>IFERROR(VLOOKUP($B388,Kraftvärmeprod!$B$1:$AH$479,MATCH(AA$2,Kraftvärmeprod!$B$1:$AG$1,0),FALSE)/1,0)-IFERROR(VLOOKUP($B388,'Slutlig allokering kvv'!$B$2:$AC$462,MATCH(AA$3,'Slutlig allokering kvv'!$B$1:$AJ$1,0),FALSE)/1,0)</f>
        <v>0</v>
      </c>
      <c r="AB388">
        <f>IFERROR(VLOOKUP($B388,Kraftvärmeprod!$B$1:$AH$479,MATCH(AB$2,Kraftvärmeprod!$B$1:$AG$1,0),FALSE)/1,0)-IFERROR(VLOOKUP($B388,'Slutlig allokering kvv'!$B$2:$AC$462,MATCH(AB$3,'Slutlig allokering kvv'!$B$1:$AJ$1,0),FALSE)/1,0)</f>
        <v>0</v>
      </c>
      <c r="AE388">
        <f t="shared" si="10"/>
        <v>0</v>
      </c>
      <c r="AG388">
        <f>IFERROR(VLOOKUP(B388,'Slutlig allokering kvv'!$B$2:$AJ$462,MATCH("Summa justerad allokerad tillförd energi (utan hjälpel och rökgaskondensering):",'Slutlig allokering kvv'!$B$1:$AK$1,0),FALSE)/1,"")</f>
        <v>0</v>
      </c>
      <c r="AI388" s="23" t="str">
        <f>IFERROR(1-VLOOKUP(B388,'Slutlig allokering kvv'!$B$2:$AJ$462,MATCH("Andel av bränsle i kvv som allokerats till värme, exklusive rökgaskondensering och hjälpel",'Slutlig allokering kvv'!$B$1:$AK$1,0),FALSE),"")</f>
        <v/>
      </c>
      <c r="AK388" s="23" t="str">
        <f t="shared" si="11"/>
        <v/>
      </c>
    </row>
    <row r="389" spans="1:37" x14ac:dyDescent="0.25">
      <c r="A389" s="2" t="s">
        <v>530</v>
      </c>
      <c r="B389" s="2" t="s">
        <v>531</v>
      </c>
      <c r="C389" s="2" t="str">
        <f>IFERROR(VLOOKUP($B389,Kraftvärmeprod!$B$1:$AH$479,MATCH(C$3,Kraftvärmeprod!$B$1:$AG$1,0),FALSE)/1,"")</f>
        <v/>
      </c>
      <c r="D389" s="2" t="str">
        <f>IFERROR(VLOOKUP($B389,Kraftvärmeprod!$B$1:$AH$479,MATCH(D$3,Kraftvärmeprod!$B$1:$AG$1,0),FALSE)/1,"")</f>
        <v/>
      </c>
      <c r="E389">
        <f>IFERROR(VLOOKUP($B389,Kraftvärmeprod!$B$1:$AH$479,MATCH(E$2,Kraftvärmeprod!$B$1:$AG$1,0),FALSE)/1,0)-IFERROR(VLOOKUP($B389,'Slutlig allokering kvv'!$B$2:$AC$462,MATCH(E$3,'Slutlig allokering kvv'!$B$1:$AJ$1,0),FALSE)/1,0)</f>
        <v>0</v>
      </c>
      <c r="F389">
        <f>IFERROR(VLOOKUP($B389,Kraftvärmeprod!$B$1:$AH$479,MATCH(F$2,Kraftvärmeprod!$B$1:$AG$1,0),FALSE)/1,0)-IFERROR(VLOOKUP($B389,'Slutlig allokering kvv'!$B$2:$AC$462,MATCH(F$3,'Slutlig allokering kvv'!$B$1:$AJ$1,0),FALSE)/1,0)</f>
        <v>0</v>
      </c>
      <c r="G389">
        <f>IFERROR(VLOOKUP($B389,Kraftvärmeprod!$B$1:$AH$479,MATCH(G$2,Kraftvärmeprod!$B$1:$AG$1,0),FALSE)/1,0)-IFERROR(VLOOKUP($B389,'Slutlig allokering kvv'!$B$2:$AC$462,MATCH(G$3,'Slutlig allokering kvv'!$B$1:$AJ$1,0),FALSE)/1,0)</f>
        <v>0</v>
      </c>
      <c r="H389">
        <f>IFERROR(VLOOKUP($B389,Kraftvärmeprod!$B$1:$AH$479,MATCH(H$2,Kraftvärmeprod!$B$1:$AG$1,0),FALSE)/1,0)-IFERROR(VLOOKUP($B389,'Slutlig allokering kvv'!$B$2:$AC$462,MATCH(H$3,'Slutlig allokering kvv'!$B$1:$AJ$1,0),FALSE)/1,0)</f>
        <v>0</v>
      </c>
      <c r="I389">
        <f>IFERROR(VLOOKUP($B389,Kraftvärmeprod!$B$1:$AH$479,MATCH(I$2,Kraftvärmeprod!$B$1:$AG$1,0),FALSE)/1,0)-IFERROR(VLOOKUP($B389,'Slutlig allokering kvv'!$B$2:$AC$462,MATCH(I$3,'Slutlig allokering kvv'!$B$1:$AJ$1,0),FALSE)/1,0)</f>
        <v>0</v>
      </c>
      <c r="J389">
        <f>IFERROR(VLOOKUP($B389,Kraftvärmeprod!$B$1:$AH$479,MATCH(J$2,Kraftvärmeprod!$B$1:$AG$1,0),FALSE)/1,0)-IFERROR(VLOOKUP($B389,'Slutlig allokering kvv'!$B$2:$AC$462,MATCH(J$3,'Slutlig allokering kvv'!$B$1:$AJ$1,0),FALSE)/1,0)</f>
        <v>0</v>
      </c>
      <c r="K389">
        <f>IFERROR(VLOOKUP($B389,Kraftvärmeprod!$B$1:$AH$479,MATCH(K$2,Kraftvärmeprod!$B$1:$AG$1,0),FALSE)/1,0)-IFERROR(VLOOKUP($B389,'Slutlig allokering kvv'!$B$2:$AC$462,MATCH(K$3,'Slutlig allokering kvv'!$B$1:$AJ$1,0),FALSE)/1,0)</f>
        <v>0</v>
      </c>
      <c r="L389">
        <f>IFERROR(VLOOKUP($B389,Kraftvärmeprod!$B$1:$AH$479,MATCH(L$2,Kraftvärmeprod!$B$1:$AG$1,0),FALSE)/1,0)-IFERROR(VLOOKUP($B389,'Slutlig allokering kvv'!$B$2:$AC$462,MATCH(L$3,'Slutlig allokering kvv'!$B$1:$AJ$1,0),FALSE)/1,0)</f>
        <v>0</v>
      </c>
      <c r="M389" s="40">
        <f>IFERROR(VLOOKUP($B389,Miljö!$B$1:$S$477,MATCH(M$2,Miljö!$B$1:$X$1,0),FALSE)/1,0)-IFERROR(VLOOKUP($B389,'Slutlig allokering kvv'!$B$2:$AC$462,MATCH(M$3,'Slutlig allokering kvv'!$B$1:$AJ$1,0),FALSE)/1,0)</f>
        <v>0</v>
      </c>
      <c r="N389">
        <f>IFERROR(VLOOKUP($B389,Kraftvärmeprod!$B$1:$AH$479,MATCH(N$2,Kraftvärmeprod!$B$1:$AG$1,0),FALSE)/1,0)-IFERROR(VLOOKUP($B389,'Slutlig allokering kvv'!$B$2:$AC$462,MATCH(N$3,'Slutlig allokering kvv'!$B$1:$AJ$1,0),FALSE)/1,0)</f>
        <v>0</v>
      </c>
      <c r="O389">
        <f>IFERROR(VLOOKUP($B389,Kraftvärmeprod!$B$1:$AH$479,MATCH(O$2,Kraftvärmeprod!$B$1:$AG$1,0),FALSE)/1,0)-IFERROR(VLOOKUP($B389,'Slutlig allokering kvv'!$B$2:$AC$462,MATCH(O$3,'Slutlig allokering kvv'!$B$1:$AJ$1,0),FALSE)/1,0)</f>
        <v>0</v>
      </c>
      <c r="P389">
        <f>IFERROR(VLOOKUP($B389,Kraftvärmeprod!$B$1:$AH$479,MATCH(P$2,Kraftvärmeprod!$B$1:$AG$1,0),FALSE)/1,0)-IFERROR(VLOOKUP($B389,'Slutlig allokering kvv'!$B$2:$AC$462,MATCH(P$3,'Slutlig allokering kvv'!$B$1:$AJ$1,0),FALSE)/1,0)</f>
        <v>0</v>
      </c>
      <c r="Q389">
        <f>IFERROR(VLOOKUP($B389,Kraftvärmeprod!$B$1:$AH$479,MATCH(Q$2,Kraftvärmeprod!$B$1:$AG$1,0),FALSE)/1,0)-IFERROR(VLOOKUP($B389,'Slutlig allokering kvv'!$B$2:$AC$462,MATCH(Q$3,'Slutlig allokering kvv'!$B$1:$AJ$1,0),FALSE)/1,0)</f>
        <v>0</v>
      </c>
      <c r="R389">
        <f>IFERROR(VLOOKUP($B389,Kraftvärmeprod!$B$1:$AH$479,MATCH(R$2,Kraftvärmeprod!$B$1:$AG$1,0),FALSE)/1,0)-IFERROR(VLOOKUP($B389,'Slutlig allokering kvv'!$B$2:$AC$462,MATCH(R$3,'Slutlig allokering kvv'!$B$1:$AJ$1,0),FALSE)/1,0)</f>
        <v>0</v>
      </c>
      <c r="S389">
        <f>IFERROR(VLOOKUP($B389,Kraftvärmeprod!$B$1:$AH$479,MATCH(S$2,Kraftvärmeprod!$B$1:$AG$1,0),FALSE)/1,0)-IFERROR(VLOOKUP($B389,'Slutlig allokering kvv'!$B$2:$AC$462,MATCH(S$3,'Slutlig allokering kvv'!$B$1:$AJ$1,0),FALSE)/1,0)</f>
        <v>0</v>
      </c>
      <c r="T389">
        <f>IFERROR(VLOOKUP($B389,Kraftvärmeprod!$B$1:$AH$479,MATCH(T$2,Kraftvärmeprod!$B$1:$AG$1,0),FALSE)/1,0)-IFERROR(VLOOKUP($B389,'Slutlig allokering kvv'!$B$2:$AC$462,MATCH(T$3,'Slutlig allokering kvv'!$B$1:$AJ$1,0),FALSE)/1,0)</f>
        <v>0</v>
      </c>
      <c r="U389">
        <f>IFERROR(VLOOKUP($B389,Kraftvärmeprod!$B$1:$AH$479,MATCH(U$2,Kraftvärmeprod!$B$1:$AG$1,0),FALSE)/1,0)-IFERROR(VLOOKUP($B389,'Slutlig allokering kvv'!$B$2:$AC$462,MATCH(U$3,'Slutlig allokering kvv'!$B$1:$AJ$1,0),FALSE)/1,0)</f>
        <v>0</v>
      </c>
      <c r="V389">
        <f>IFERROR(VLOOKUP($B389,Kraftvärmeprod!$B$1:$AH$479,MATCH(V$2,Kraftvärmeprod!$B$1:$AG$1,0),FALSE)/1,0)-IFERROR(VLOOKUP($B389,'Slutlig allokering kvv'!$B$2:$AC$462,MATCH(V$3,'Slutlig allokering kvv'!$B$1:$AJ$1,0),FALSE)/1,0)</f>
        <v>0</v>
      </c>
      <c r="W389">
        <f>IFERROR(VLOOKUP($B389,Kraftvärmeprod!$B$1:$AH$479,MATCH(W$2,Kraftvärmeprod!$B$1:$AG$1,0),FALSE)/1,0)-IFERROR(VLOOKUP($B389,'Slutlig allokering kvv'!$B$2:$AC$462,MATCH(W$3,'Slutlig allokering kvv'!$B$1:$AJ$1,0),FALSE)/1,0)</f>
        <v>0</v>
      </c>
      <c r="X389">
        <f>IFERROR(VLOOKUP($B389,Kraftvärmeprod!$B$1:$AH$479,MATCH(X$2,Kraftvärmeprod!$B$1:$AG$1,0),FALSE)/1,0)-IFERROR(VLOOKUP($B389,'Slutlig allokering kvv'!$B$2:$AC$462,MATCH(X$3,'Slutlig allokering kvv'!$B$1:$AJ$1,0),FALSE)/1,0)</f>
        <v>0</v>
      </c>
      <c r="Y389">
        <f>IFERROR(VLOOKUP($B389,Kraftvärmeprod!$B$1:$AH$479,MATCH(Y$2,Kraftvärmeprod!$B$1:$AG$1,0),FALSE)/1,0)-IFERROR(VLOOKUP($B389,'Slutlig allokering kvv'!$B$2:$AC$462,MATCH(Y$3,'Slutlig allokering kvv'!$B$1:$AJ$1,0),FALSE)/1,0)</f>
        <v>0</v>
      </c>
      <c r="Z389">
        <f>IFERROR(VLOOKUP($B389,Kraftvärmeprod!$B$1:$AH$479,MATCH(Z$2,Kraftvärmeprod!$B$1:$AG$1,0),FALSE)/1,0)-IFERROR(VLOOKUP($B389,'Slutlig allokering kvv'!$B$2:$AC$462,MATCH(Z$3,'Slutlig allokering kvv'!$B$1:$AJ$1,0),FALSE)/1,0)</f>
        <v>0</v>
      </c>
      <c r="AA389">
        <f>IFERROR(VLOOKUP($B389,Kraftvärmeprod!$B$1:$AH$479,MATCH(AA$2,Kraftvärmeprod!$B$1:$AG$1,0),FALSE)/1,0)-IFERROR(VLOOKUP($B389,'Slutlig allokering kvv'!$B$2:$AC$462,MATCH(AA$3,'Slutlig allokering kvv'!$B$1:$AJ$1,0),FALSE)/1,0)</f>
        <v>0</v>
      </c>
      <c r="AB389">
        <f>IFERROR(VLOOKUP($B389,Kraftvärmeprod!$B$1:$AH$479,MATCH(AB$2,Kraftvärmeprod!$B$1:$AG$1,0),FALSE)/1,0)-IFERROR(VLOOKUP($B389,'Slutlig allokering kvv'!$B$2:$AC$462,MATCH(AB$3,'Slutlig allokering kvv'!$B$1:$AJ$1,0),FALSE)/1,0)</f>
        <v>0</v>
      </c>
      <c r="AE389">
        <f t="shared" si="10"/>
        <v>0</v>
      </c>
      <c r="AG389">
        <f>IFERROR(VLOOKUP(B389,'Slutlig allokering kvv'!$B$2:$AJ$462,MATCH("Summa justerad allokerad tillförd energi (utan hjälpel och rökgaskondensering):",'Slutlig allokering kvv'!$B$1:$AK$1,0),FALSE)/1,"")</f>
        <v>0</v>
      </c>
      <c r="AI389" s="23" t="str">
        <f>IFERROR(1-VLOOKUP(B389,'Slutlig allokering kvv'!$B$2:$AJ$462,MATCH("Andel av bränsle i kvv som allokerats till värme, exklusive rökgaskondensering och hjälpel",'Slutlig allokering kvv'!$B$1:$AK$1,0),FALSE),"")</f>
        <v/>
      </c>
      <c r="AK389" s="23" t="str">
        <f t="shared" si="11"/>
        <v/>
      </c>
    </row>
    <row r="390" spans="1:37" x14ac:dyDescent="0.25">
      <c r="A390" s="2" t="s">
        <v>530</v>
      </c>
      <c r="B390" s="2" t="s">
        <v>532</v>
      </c>
      <c r="C390" s="2" t="str">
        <f>IFERROR(VLOOKUP($B390,Kraftvärmeprod!$B$1:$AH$479,MATCH(C$3,Kraftvärmeprod!$B$1:$AG$1,0),FALSE)/1,"")</f>
        <v/>
      </c>
      <c r="D390" s="2" t="str">
        <f>IFERROR(VLOOKUP($B390,Kraftvärmeprod!$B$1:$AH$479,MATCH(D$3,Kraftvärmeprod!$B$1:$AG$1,0),FALSE)/1,"")</f>
        <v/>
      </c>
      <c r="E390">
        <f>IFERROR(VLOOKUP($B390,Kraftvärmeprod!$B$1:$AH$479,MATCH(E$2,Kraftvärmeprod!$B$1:$AG$1,0),FALSE)/1,0)-IFERROR(VLOOKUP($B390,'Slutlig allokering kvv'!$B$2:$AC$462,MATCH(E$3,'Slutlig allokering kvv'!$B$1:$AJ$1,0),FALSE)/1,0)</f>
        <v>0</v>
      </c>
      <c r="F390">
        <f>IFERROR(VLOOKUP($B390,Kraftvärmeprod!$B$1:$AH$479,MATCH(F$2,Kraftvärmeprod!$B$1:$AG$1,0),FALSE)/1,0)-IFERROR(VLOOKUP($B390,'Slutlig allokering kvv'!$B$2:$AC$462,MATCH(F$3,'Slutlig allokering kvv'!$B$1:$AJ$1,0),FALSE)/1,0)</f>
        <v>0</v>
      </c>
      <c r="G390">
        <f>IFERROR(VLOOKUP($B390,Kraftvärmeprod!$B$1:$AH$479,MATCH(G$2,Kraftvärmeprod!$B$1:$AG$1,0),FALSE)/1,0)-IFERROR(VLOOKUP($B390,'Slutlig allokering kvv'!$B$2:$AC$462,MATCH(G$3,'Slutlig allokering kvv'!$B$1:$AJ$1,0),FALSE)/1,0)</f>
        <v>0</v>
      </c>
      <c r="H390">
        <f>IFERROR(VLOOKUP($B390,Kraftvärmeprod!$B$1:$AH$479,MATCH(H$2,Kraftvärmeprod!$B$1:$AG$1,0),FALSE)/1,0)-IFERROR(VLOOKUP($B390,'Slutlig allokering kvv'!$B$2:$AC$462,MATCH(H$3,'Slutlig allokering kvv'!$B$1:$AJ$1,0),FALSE)/1,0)</f>
        <v>0</v>
      </c>
      <c r="I390">
        <f>IFERROR(VLOOKUP($B390,Kraftvärmeprod!$B$1:$AH$479,MATCH(I$2,Kraftvärmeprod!$B$1:$AG$1,0),FALSE)/1,0)-IFERROR(VLOOKUP($B390,'Slutlig allokering kvv'!$B$2:$AC$462,MATCH(I$3,'Slutlig allokering kvv'!$B$1:$AJ$1,0),FALSE)/1,0)</f>
        <v>0</v>
      </c>
      <c r="J390">
        <f>IFERROR(VLOOKUP($B390,Kraftvärmeprod!$B$1:$AH$479,MATCH(J$2,Kraftvärmeprod!$B$1:$AG$1,0),FALSE)/1,0)-IFERROR(VLOOKUP($B390,'Slutlig allokering kvv'!$B$2:$AC$462,MATCH(J$3,'Slutlig allokering kvv'!$B$1:$AJ$1,0),FALSE)/1,0)</f>
        <v>0</v>
      </c>
      <c r="K390">
        <f>IFERROR(VLOOKUP($B390,Kraftvärmeprod!$B$1:$AH$479,MATCH(K$2,Kraftvärmeprod!$B$1:$AG$1,0),FALSE)/1,0)-IFERROR(VLOOKUP($B390,'Slutlig allokering kvv'!$B$2:$AC$462,MATCH(K$3,'Slutlig allokering kvv'!$B$1:$AJ$1,0),FALSE)/1,0)</f>
        <v>0</v>
      </c>
      <c r="L390">
        <f>IFERROR(VLOOKUP($B390,Kraftvärmeprod!$B$1:$AH$479,MATCH(L$2,Kraftvärmeprod!$B$1:$AG$1,0),FALSE)/1,0)-IFERROR(VLOOKUP($B390,'Slutlig allokering kvv'!$B$2:$AC$462,MATCH(L$3,'Slutlig allokering kvv'!$B$1:$AJ$1,0),FALSE)/1,0)</f>
        <v>0</v>
      </c>
      <c r="M390" s="40">
        <f>IFERROR(VLOOKUP($B390,Miljö!$B$1:$S$477,MATCH(M$2,Miljö!$B$1:$X$1,0),FALSE)/1,0)-IFERROR(VLOOKUP($B390,'Slutlig allokering kvv'!$B$2:$AC$462,MATCH(M$3,'Slutlig allokering kvv'!$B$1:$AJ$1,0),FALSE)/1,0)</f>
        <v>0</v>
      </c>
      <c r="N390">
        <f>IFERROR(VLOOKUP($B390,Kraftvärmeprod!$B$1:$AH$479,MATCH(N$2,Kraftvärmeprod!$B$1:$AG$1,0),FALSE)/1,0)-IFERROR(VLOOKUP($B390,'Slutlig allokering kvv'!$B$2:$AC$462,MATCH(N$3,'Slutlig allokering kvv'!$B$1:$AJ$1,0),FALSE)/1,0)</f>
        <v>0</v>
      </c>
      <c r="O390">
        <f>IFERROR(VLOOKUP($B390,Kraftvärmeprod!$B$1:$AH$479,MATCH(O$2,Kraftvärmeprod!$B$1:$AG$1,0),FALSE)/1,0)-IFERROR(VLOOKUP($B390,'Slutlig allokering kvv'!$B$2:$AC$462,MATCH(O$3,'Slutlig allokering kvv'!$B$1:$AJ$1,0),FALSE)/1,0)</f>
        <v>0</v>
      </c>
      <c r="P390">
        <f>IFERROR(VLOOKUP($B390,Kraftvärmeprod!$B$1:$AH$479,MATCH(P$2,Kraftvärmeprod!$B$1:$AG$1,0),FALSE)/1,0)-IFERROR(VLOOKUP($B390,'Slutlig allokering kvv'!$B$2:$AC$462,MATCH(P$3,'Slutlig allokering kvv'!$B$1:$AJ$1,0),FALSE)/1,0)</f>
        <v>0</v>
      </c>
      <c r="Q390">
        <f>IFERROR(VLOOKUP($B390,Kraftvärmeprod!$B$1:$AH$479,MATCH(Q$2,Kraftvärmeprod!$B$1:$AG$1,0),FALSE)/1,0)-IFERROR(VLOOKUP($B390,'Slutlig allokering kvv'!$B$2:$AC$462,MATCH(Q$3,'Slutlig allokering kvv'!$B$1:$AJ$1,0),FALSE)/1,0)</f>
        <v>0</v>
      </c>
      <c r="R390">
        <f>IFERROR(VLOOKUP($B390,Kraftvärmeprod!$B$1:$AH$479,MATCH(R$2,Kraftvärmeprod!$B$1:$AG$1,0),FALSE)/1,0)-IFERROR(VLOOKUP($B390,'Slutlig allokering kvv'!$B$2:$AC$462,MATCH(R$3,'Slutlig allokering kvv'!$B$1:$AJ$1,0),FALSE)/1,0)</f>
        <v>0</v>
      </c>
      <c r="S390">
        <f>IFERROR(VLOOKUP($B390,Kraftvärmeprod!$B$1:$AH$479,MATCH(S$2,Kraftvärmeprod!$B$1:$AG$1,0),FALSE)/1,0)-IFERROR(VLOOKUP($B390,'Slutlig allokering kvv'!$B$2:$AC$462,MATCH(S$3,'Slutlig allokering kvv'!$B$1:$AJ$1,0),FALSE)/1,0)</f>
        <v>0</v>
      </c>
      <c r="T390">
        <f>IFERROR(VLOOKUP($B390,Kraftvärmeprod!$B$1:$AH$479,MATCH(T$2,Kraftvärmeprod!$B$1:$AG$1,0),FALSE)/1,0)-IFERROR(VLOOKUP($B390,'Slutlig allokering kvv'!$B$2:$AC$462,MATCH(T$3,'Slutlig allokering kvv'!$B$1:$AJ$1,0),FALSE)/1,0)</f>
        <v>0</v>
      </c>
      <c r="U390">
        <f>IFERROR(VLOOKUP($B390,Kraftvärmeprod!$B$1:$AH$479,MATCH(U$2,Kraftvärmeprod!$B$1:$AG$1,0),FALSE)/1,0)-IFERROR(VLOOKUP($B390,'Slutlig allokering kvv'!$B$2:$AC$462,MATCH(U$3,'Slutlig allokering kvv'!$B$1:$AJ$1,0),FALSE)/1,0)</f>
        <v>0</v>
      </c>
      <c r="V390">
        <f>IFERROR(VLOOKUP($B390,Kraftvärmeprod!$B$1:$AH$479,MATCH(V$2,Kraftvärmeprod!$B$1:$AG$1,0),FALSE)/1,0)-IFERROR(VLOOKUP($B390,'Slutlig allokering kvv'!$B$2:$AC$462,MATCH(V$3,'Slutlig allokering kvv'!$B$1:$AJ$1,0),FALSE)/1,0)</f>
        <v>0</v>
      </c>
      <c r="W390">
        <f>IFERROR(VLOOKUP($B390,Kraftvärmeprod!$B$1:$AH$479,MATCH(W$2,Kraftvärmeprod!$B$1:$AG$1,0),FALSE)/1,0)-IFERROR(VLOOKUP($B390,'Slutlig allokering kvv'!$B$2:$AC$462,MATCH(W$3,'Slutlig allokering kvv'!$B$1:$AJ$1,0),FALSE)/1,0)</f>
        <v>0</v>
      </c>
      <c r="X390">
        <f>IFERROR(VLOOKUP($B390,Kraftvärmeprod!$B$1:$AH$479,MATCH(X$2,Kraftvärmeprod!$B$1:$AG$1,0),FALSE)/1,0)-IFERROR(VLOOKUP($B390,'Slutlig allokering kvv'!$B$2:$AC$462,MATCH(X$3,'Slutlig allokering kvv'!$B$1:$AJ$1,0),FALSE)/1,0)</f>
        <v>0</v>
      </c>
      <c r="Y390">
        <f>IFERROR(VLOOKUP($B390,Kraftvärmeprod!$B$1:$AH$479,MATCH(Y$2,Kraftvärmeprod!$B$1:$AG$1,0),FALSE)/1,0)-IFERROR(VLOOKUP($B390,'Slutlig allokering kvv'!$B$2:$AC$462,MATCH(Y$3,'Slutlig allokering kvv'!$B$1:$AJ$1,0),FALSE)/1,0)</f>
        <v>0</v>
      </c>
      <c r="Z390">
        <f>IFERROR(VLOOKUP($B390,Kraftvärmeprod!$B$1:$AH$479,MATCH(Z$2,Kraftvärmeprod!$B$1:$AG$1,0),FALSE)/1,0)-IFERROR(VLOOKUP($B390,'Slutlig allokering kvv'!$B$2:$AC$462,MATCH(Z$3,'Slutlig allokering kvv'!$B$1:$AJ$1,0),FALSE)/1,0)</f>
        <v>0</v>
      </c>
      <c r="AA390">
        <f>IFERROR(VLOOKUP($B390,Kraftvärmeprod!$B$1:$AH$479,MATCH(AA$2,Kraftvärmeprod!$B$1:$AG$1,0),FALSE)/1,0)-IFERROR(VLOOKUP($B390,'Slutlig allokering kvv'!$B$2:$AC$462,MATCH(AA$3,'Slutlig allokering kvv'!$B$1:$AJ$1,0),FALSE)/1,0)</f>
        <v>0</v>
      </c>
      <c r="AB390">
        <f>IFERROR(VLOOKUP($B390,Kraftvärmeprod!$B$1:$AH$479,MATCH(AB$2,Kraftvärmeprod!$B$1:$AG$1,0),FALSE)/1,0)-IFERROR(VLOOKUP($B390,'Slutlig allokering kvv'!$B$2:$AC$462,MATCH(AB$3,'Slutlig allokering kvv'!$B$1:$AJ$1,0),FALSE)/1,0)</f>
        <v>0</v>
      </c>
      <c r="AE390">
        <f t="shared" ref="AE390:AE413" si="12">SUM(E390:AB390)-M390</f>
        <v>0</v>
      </c>
      <c r="AG390">
        <f>IFERROR(VLOOKUP(B390,'Slutlig allokering kvv'!$B$2:$AJ$462,MATCH("Summa justerad allokerad tillförd energi (utan hjälpel och rökgaskondensering):",'Slutlig allokering kvv'!$B$1:$AK$1,0),FALSE)/1,"")</f>
        <v>0</v>
      </c>
      <c r="AI390" s="23" t="str">
        <f>IFERROR(1-VLOOKUP(B390,'Slutlig allokering kvv'!$B$2:$AJ$462,MATCH("Andel av bränsle i kvv som allokerats till värme, exklusive rökgaskondensering och hjälpel",'Slutlig allokering kvv'!$B$1:$AK$1,0),FALSE),"")</f>
        <v/>
      </c>
      <c r="AK390" s="23" t="str">
        <f t="shared" ref="AK390:AK413" si="13">IFERROR(AE390/(AE390+AG390),"")</f>
        <v/>
      </c>
    </row>
    <row r="391" spans="1:37" x14ac:dyDescent="0.25">
      <c r="A391" s="2" t="s">
        <v>530</v>
      </c>
      <c r="B391" s="2" t="s">
        <v>533</v>
      </c>
      <c r="C391" s="2">
        <f>IFERROR(VLOOKUP($B391,Kraftvärmeprod!$B$1:$AH$479,MATCH(C$3,Kraftvärmeprod!$B$1:$AG$1,0),FALSE)/1,"")</f>
        <v>139.45099999999999</v>
      </c>
      <c r="D391" s="2">
        <f>IFERROR(VLOOKUP($B391,Kraftvärmeprod!$B$1:$AH$479,MATCH(D$3,Kraftvärmeprod!$B$1:$AG$1,0),FALSE)/1,"")</f>
        <v>25.295999999999999</v>
      </c>
      <c r="E391">
        <f>IFERROR(VLOOKUP($B391,Kraftvärmeprod!$B$1:$AH$479,MATCH(E$2,Kraftvärmeprod!$B$1:$AG$1,0),FALSE)/1,0)-IFERROR(VLOOKUP($B391,'Slutlig allokering kvv'!$B$2:$AC$462,MATCH(E$3,'Slutlig allokering kvv'!$B$1:$AJ$1,0),FALSE)/1,0)</f>
        <v>59.304000000000002</v>
      </c>
      <c r="F391">
        <f>IFERROR(VLOOKUP($B391,Kraftvärmeprod!$B$1:$AH$479,MATCH(F$2,Kraftvärmeprod!$B$1:$AG$1,0),FALSE)/1,0)-IFERROR(VLOOKUP($B391,'Slutlig allokering kvv'!$B$2:$AC$462,MATCH(F$3,'Slutlig allokering kvv'!$B$1:$AJ$1,0),FALSE)/1,0)</f>
        <v>0</v>
      </c>
      <c r="G391">
        <f>IFERROR(VLOOKUP($B391,Kraftvärmeprod!$B$1:$AH$479,MATCH(G$2,Kraftvärmeprod!$B$1:$AG$1,0),FALSE)/1,0)-IFERROR(VLOOKUP($B391,'Slutlig allokering kvv'!$B$2:$AC$462,MATCH(G$3,'Slutlig allokering kvv'!$B$1:$AJ$1,0),FALSE)/1,0)</f>
        <v>0</v>
      </c>
      <c r="H391">
        <f>IFERROR(VLOOKUP($B391,Kraftvärmeprod!$B$1:$AH$479,MATCH(H$2,Kraftvärmeprod!$B$1:$AG$1,0),FALSE)/1,0)-IFERROR(VLOOKUP($B391,'Slutlig allokering kvv'!$B$2:$AC$462,MATCH(H$3,'Slutlig allokering kvv'!$B$1:$AJ$1,0),FALSE)/1,0)</f>
        <v>0</v>
      </c>
      <c r="I391">
        <f>IFERROR(VLOOKUP($B391,Kraftvärmeprod!$B$1:$AH$479,MATCH(I$2,Kraftvärmeprod!$B$1:$AG$1,0),FALSE)/1,0)-IFERROR(VLOOKUP($B391,'Slutlig allokering kvv'!$B$2:$AC$462,MATCH(I$3,'Slutlig allokering kvv'!$B$1:$AJ$1,0),FALSE)/1,0)</f>
        <v>0.55322999999999989</v>
      </c>
      <c r="J391">
        <f>IFERROR(VLOOKUP($B391,Kraftvärmeprod!$B$1:$AH$479,MATCH(J$2,Kraftvärmeprod!$B$1:$AG$1,0),FALSE)/1,0)-IFERROR(VLOOKUP($B391,'Slutlig allokering kvv'!$B$2:$AC$462,MATCH(J$3,'Slutlig allokering kvv'!$B$1:$AJ$1,0),FALSE)/1,0)</f>
        <v>0</v>
      </c>
      <c r="K391">
        <f>IFERROR(VLOOKUP($B391,Kraftvärmeprod!$B$1:$AH$479,MATCH(K$2,Kraftvärmeprod!$B$1:$AG$1,0),FALSE)/1,0)-IFERROR(VLOOKUP($B391,'Slutlig allokering kvv'!$B$2:$AC$462,MATCH(K$3,'Slutlig allokering kvv'!$B$1:$AJ$1,0),FALSE)/1,0)</f>
        <v>0</v>
      </c>
      <c r="L391">
        <f>IFERROR(VLOOKUP($B391,Kraftvärmeprod!$B$1:$AH$479,MATCH(L$2,Kraftvärmeprod!$B$1:$AG$1,0),FALSE)/1,0)-IFERROR(VLOOKUP($B391,'Slutlig allokering kvv'!$B$2:$AC$462,MATCH(L$3,'Slutlig allokering kvv'!$B$1:$AJ$1,0),FALSE)/1,0)</f>
        <v>0</v>
      </c>
      <c r="M391" s="40">
        <f>IFERROR(VLOOKUP($B391,Miljö!$B$1:$S$477,MATCH(M$2,Miljö!$B$1:$X$1,0),FALSE)/1,0)-IFERROR(VLOOKUP($B391,'Slutlig allokering kvv'!$B$2:$AC$462,MATCH(M$3,'Slutlig allokering kvv'!$B$1:$AJ$1,0),FALSE)/1,0)</f>
        <v>2.0731400000000004</v>
      </c>
      <c r="N391">
        <f>IFERROR(VLOOKUP($B391,Kraftvärmeprod!$B$1:$AH$479,MATCH(N$2,Kraftvärmeprod!$B$1:$AG$1,0),FALSE)/1,0)-IFERROR(VLOOKUP($B391,'Slutlig allokering kvv'!$B$2:$AC$462,MATCH(N$3,'Slutlig allokering kvv'!$B$1:$AJ$1,0),FALSE)/1,0)</f>
        <v>0</v>
      </c>
      <c r="O391">
        <f>IFERROR(VLOOKUP($B391,Kraftvärmeprod!$B$1:$AH$479,MATCH(O$2,Kraftvärmeprod!$B$1:$AG$1,0),FALSE)/1,0)-IFERROR(VLOOKUP($B391,'Slutlig allokering kvv'!$B$2:$AC$462,MATCH(O$3,'Slutlig allokering kvv'!$B$1:$AJ$1,0),FALSE)/1,0)</f>
        <v>1.1619800000000002</v>
      </c>
      <c r="P391">
        <f>IFERROR(VLOOKUP($B391,Kraftvärmeprod!$B$1:$AH$479,MATCH(P$2,Kraftvärmeprod!$B$1:$AG$1,0),FALSE)/1,0)-IFERROR(VLOOKUP($B391,'Slutlig allokering kvv'!$B$2:$AC$462,MATCH(P$3,'Slutlig allokering kvv'!$B$1:$AJ$1,0),FALSE)/1,0)</f>
        <v>0</v>
      </c>
      <c r="Q391">
        <f>IFERROR(VLOOKUP($B391,Kraftvärmeprod!$B$1:$AH$479,MATCH(Q$2,Kraftvärmeprod!$B$1:$AG$1,0),FALSE)/1,0)-IFERROR(VLOOKUP($B391,'Slutlig allokering kvv'!$B$2:$AC$462,MATCH(Q$3,'Slutlig allokering kvv'!$B$1:$AJ$1,0),FALSE)/1,0)</f>
        <v>0</v>
      </c>
      <c r="R391">
        <f>IFERROR(VLOOKUP($B391,Kraftvärmeprod!$B$1:$AH$479,MATCH(R$2,Kraftvärmeprod!$B$1:$AG$1,0),FALSE)/1,0)-IFERROR(VLOOKUP($B391,'Slutlig allokering kvv'!$B$2:$AC$462,MATCH(R$3,'Slutlig allokering kvv'!$B$1:$AJ$1,0),FALSE)/1,0)</f>
        <v>0</v>
      </c>
      <c r="S391">
        <f>IFERROR(VLOOKUP($B391,Kraftvärmeprod!$B$1:$AH$479,MATCH(S$2,Kraftvärmeprod!$B$1:$AG$1,0),FALSE)/1,0)-IFERROR(VLOOKUP($B391,'Slutlig allokering kvv'!$B$2:$AC$462,MATCH(S$3,'Slutlig allokering kvv'!$B$1:$AJ$1,0),FALSE)/1,0)</f>
        <v>0</v>
      </c>
      <c r="T391">
        <f>IFERROR(VLOOKUP($B391,Kraftvärmeprod!$B$1:$AH$479,MATCH(T$2,Kraftvärmeprod!$B$1:$AG$1,0),FALSE)/1,0)-IFERROR(VLOOKUP($B391,'Slutlig allokering kvv'!$B$2:$AC$462,MATCH(T$3,'Slutlig allokering kvv'!$B$1:$AJ$1,0),FALSE)/1,0)</f>
        <v>0</v>
      </c>
      <c r="U391">
        <f>IFERROR(VLOOKUP($B391,Kraftvärmeprod!$B$1:$AH$479,MATCH(U$2,Kraftvärmeprod!$B$1:$AG$1,0),FALSE)/1,0)-IFERROR(VLOOKUP($B391,'Slutlig allokering kvv'!$B$2:$AC$462,MATCH(U$3,'Slutlig allokering kvv'!$B$1:$AJ$1,0),FALSE)/1,0)</f>
        <v>0</v>
      </c>
      <c r="V391">
        <f>IFERROR(VLOOKUP($B391,Kraftvärmeprod!$B$1:$AH$479,MATCH(V$2,Kraftvärmeprod!$B$1:$AG$1,0),FALSE)/1,0)-IFERROR(VLOOKUP($B391,'Slutlig allokering kvv'!$B$2:$AC$462,MATCH(V$3,'Slutlig allokering kvv'!$B$1:$AJ$1,0),FALSE)/1,0)</f>
        <v>0</v>
      </c>
      <c r="W391">
        <f>IFERROR(VLOOKUP($B391,Kraftvärmeprod!$B$1:$AH$479,MATCH(W$2,Kraftvärmeprod!$B$1:$AG$1,0),FALSE)/1,0)-IFERROR(VLOOKUP($B391,'Slutlig allokering kvv'!$B$2:$AC$462,MATCH(W$3,'Slutlig allokering kvv'!$B$1:$AJ$1,0),FALSE)/1,0)</f>
        <v>0</v>
      </c>
      <c r="X391">
        <f>IFERROR(VLOOKUP($B391,Kraftvärmeprod!$B$1:$AH$479,MATCH(X$2,Kraftvärmeprod!$B$1:$AG$1,0),FALSE)/1,0)-IFERROR(VLOOKUP($B391,'Slutlig allokering kvv'!$B$2:$AC$462,MATCH(X$3,'Slutlig allokering kvv'!$B$1:$AJ$1,0),FALSE)/1,0)</f>
        <v>0</v>
      </c>
      <c r="Y391">
        <f>IFERROR(VLOOKUP($B391,Kraftvärmeprod!$B$1:$AH$479,MATCH(Y$2,Kraftvärmeprod!$B$1:$AG$1,0),FALSE)/1,0)-IFERROR(VLOOKUP($B391,'Slutlig allokering kvv'!$B$2:$AC$462,MATCH(Y$3,'Slutlig allokering kvv'!$B$1:$AJ$1,0),FALSE)/1,0)</f>
        <v>0</v>
      </c>
      <c r="Z391">
        <f>IFERROR(VLOOKUP($B391,Kraftvärmeprod!$B$1:$AH$479,MATCH(Z$2,Kraftvärmeprod!$B$1:$AG$1,0),FALSE)/1,0)-IFERROR(VLOOKUP($B391,'Slutlig allokering kvv'!$B$2:$AC$462,MATCH(Z$3,'Slutlig allokering kvv'!$B$1:$AJ$1,0),FALSE)/1,0)</f>
        <v>0</v>
      </c>
      <c r="AA391">
        <f>IFERROR(VLOOKUP($B391,Kraftvärmeprod!$B$1:$AH$479,MATCH(AA$2,Kraftvärmeprod!$B$1:$AG$1,0),FALSE)/1,0)-IFERROR(VLOOKUP($B391,'Slutlig allokering kvv'!$B$2:$AC$462,MATCH(AA$3,'Slutlig allokering kvv'!$B$1:$AJ$1,0),FALSE)/1,0)</f>
        <v>0</v>
      </c>
      <c r="AB391">
        <f>IFERROR(VLOOKUP($B391,Kraftvärmeprod!$B$1:$AH$479,MATCH(AB$2,Kraftvärmeprod!$B$1:$AG$1,0),FALSE)/1,0)-IFERROR(VLOOKUP($B391,'Slutlig allokering kvv'!$B$2:$AC$462,MATCH(AB$3,'Slutlig allokering kvv'!$B$1:$AJ$1,0),FALSE)/1,0)</f>
        <v>0</v>
      </c>
      <c r="AE391">
        <f t="shared" si="12"/>
        <v>61.019210000000001</v>
      </c>
      <c r="AG391">
        <f>IFERROR(VLOOKUP(B391,'Slutlig allokering kvv'!$B$2:$AJ$462,MATCH("Summa justerad allokerad tillförd energi (utan hjälpel och rökgaskondensering):",'Slutlig allokering kvv'!$B$1:$AK$1,0),FALSE)/1,"")</f>
        <v>106.13179000000001</v>
      </c>
      <c r="AI391" s="23">
        <f>IFERROR(1-VLOOKUP(B391,'Slutlig allokering kvv'!$B$2:$AJ$462,MATCH("Andel av bränsle i kvv som allokerats till värme, exklusive rökgaskondensering och hjälpel",'Slutlig allokering kvv'!$B$1:$AK$1,0),FALSE),"")</f>
        <v>0.36505441187907939</v>
      </c>
      <c r="AK391" s="23">
        <f t="shared" si="13"/>
        <v>0.36505441187907939</v>
      </c>
    </row>
    <row r="392" spans="1:37" x14ac:dyDescent="0.25">
      <c r="A392" s="2" t="s">
        <v>534</v>
      </c>
      <c r="B392" s="2" t="s">
        <v>535</v>
      </c>
      <c r="C392" s="2" t="str">
        <f>IFERROR(VLOOKUP($B392,Kraftvärmeprod!$B$1:$AH$479,MATCH(C$3,Kraftvärmeprod!$B$1:$AG$1,0),FALSE)/1,"")</f>
        <v/>
      </c>
      <c r="D392" s="2" t="str">
        <f>IFERROR(VLOOKUP($B392,Kraftvärmeprod!$B$1:$AH$479,MATCH(D$3,Kraftvärmeprod!$B$1:$AG$1,0),FALSE)/1,"")</f>
        <v/>
      </c>
      <c r="E392">
        <f>IFERROR(VLOOKUP($B392,Kraftvärmeprod!$B$1:$AH$479,MATCH(E$2,Kraftvärmeprod!$B$1:$AG$1,0),FALSE)/1,0)-IFERROR(VLOOKUP($B392,'Slutlig allokering kvv'!$B$2:$AC$462,MATCH(E$3,'Slutlig allokering kvv'!$B$1:$AJ$1,0),FALSE)/1,0)</f>
        <v>0</v>
      </c>
      <c r="F392">
        <f>IFERROR(VLOOKUP($B392,Kraftvärmeprod!$B$1:$AH$479,MATCH(F$2,Kraftvärmeprod!$B$1:$AG$1,0),FALSE)/1,0)-IFERROR(VLOOKUP($B392,'Slutlig allokering kvv'!$B$2:$AC$462,MATCH(F$3,'Slutlig allokering kvv'!$B$1:$AJ$1,0),FALSE)/1,0)</f>
        <v>0</v>
      </c>
      <c r="G392">
        <f>IFERROR(VLOOKUP($B392,Kraftvärmeprod!$B$1:$AH$479,MATCH(G$2,Kraftvärmeprod!$B$1:$AG$1,0),FALSE)/1,0)-IFERROR(VLOOKUP($B392,'Slutlig allokering kvv'!$B$2:$AC$462,MATCH(G$3,'Slutlig allokering kvv'!$B$1:$AJ$1,0),FALSE)/1,0)</f>
        <v>0</v>
      </c>
      <c r="H392">
        <f>IFERROR(VLOOKUP($B392,Kraftvärmeprod!$B$1:$AH$479,MATCH(H$2,Kraftvärmeprod!$B$1:$AG$1,0),FALSE)/1,0)-IFERROR(VLOOKUP($B392,'Slutlig allokering kvv'!$B$2:$AC$462,MATCH(H$3,'Slutlig allokering kvv'!$B$1:$AJ$1,0),FALSE)/1,0)</f>
        <v>0</v>
      </c>
      <c r="I392">
        <f>IFERROR(VLOOKUP($B392,Kraftvärmeprod!$B$1:$AH$479,MATCH(I$2,Kraftvärmeprod!$B$1:$AG$1,0),FALSE)/1,0)-IFERROR(VLOOKUP($B392,'Slutlig allokering kvv'!$B$2:$AC$462,MATCH(I$3,'Slutlig allokering kvv'!$B$1:$AJ$1,0),FALSE)/1,0)</f>
        <v>0</v>
      </c>
      <c r="J392">
        <f>IFERROR(VLOOKUP($B392,Kraftvärmeprod!$B$1:$AH$479,MATCH(J$2,Kraftvärmeprod!$B$1:$AG$1,0),FALSE)/1,0)-IFERROR(VLOOKUP($B392,'Slutlig allokering kvv'!$B$2:$AC$462,MATCH(J$3,'Slutlig allokering kvv'!$B$1:$AJ$1,0),FALSE)/1,0)</f>
        <v>0</v>
      </c>
      <c r="K392">
        <f>IFERROR(VLOOKUP($B392,Kraftvärmeprod!$B$1:$AH$479,MATCH(K$2,Kraftvärmeprod!$B$1:$AG$1,0),FALSE)/1,0)-IFERROR(VLOOKUP($B392,'Slutlig allokering kvv'!$B$2:$AC$462,MATCH(K$3,'Slutlig allokering kvv'!$B$1:$AJ$1,0),FALSE)/1,0)</f>
        <v>0</v>
      </c>
      <c r="L392">
        <f>IFERROR(VLOOKUP($B392,Kraftvärmeprod!$B$1:$AH$479,MATCH(L$2,Kraftvärmeprod!$B$1:$AG$1,0),FALSE)/1,0)-IFERROR(VLOOKUP($B392,'Slutlig allokering kvv'!$B$2:$AC$462,MATCH(L$3,'Slutlig allokering kvv'!$B$1:$AJ$1,0),FALSE)/1,0)</f>
        <v>0</v>
      </c>
      <c r="M392" s="40">
        <f>IFERROR(VLOOKUP($B392,Miljö!$B$1:$S$477,MATCH(M$2,Miljö!$B$1:$X$1,0),FALSE)/1,0)-IFERROR(VLOOKUP($B392,'Slutlig allokering kvv'!$B$2:$AC$462,MATCH(M$3,'Slutlig allokering kvv'!$B$1:$AJ$1,0),FALSE)/1,0)</f>
        <v>0</v>
      </c>
      <c r="N392">
        <f>IFERROR(VLOOKUP($B392,Kraftvärmeprod!$B$1:$AH$479,MATCH(N$2,Kraftvärmeprod!$B$1:$AG$1,0),FALSE)/1,0)-IFERROR(VLOOKUP($B392,'Slutlig allokering kvv'!$B$2:$AC$462,MATCH(N$3,'Slutlig allokering kvv'!$B$1:$AJ$1,0),FALSE)/1,0)</f>
        <v>0</v>
      </c>
      <c r="O392">
        <f>IFERROR(VLOOKUP($B392,Kraftvärmeprod!$B$1:$AH$479,MATCH(O$2,Kraftvärmeprod!$B$1:$AG$1,0),FALSE)/1,0)-IFERROR(VLOOKUP($B392,'Slutlig allokering kvv'!$B$2:$AC$462,MATCH(O$3,'Slutlig allokering kvv'!$B$1:$AJ$1,0),FALSE)/1,0)</f>
        <v>0</v>
      </c>
      <c r="P392">
        <f>IFERROR(VLOOKUP($B392,Kraftvärmeprod!$B$1:$AH$479,MATCH(P$2,Kraftvärmeprod!$B$1:$AG$1,0),FALSE)/1,0)-IFERROR(VLOOKUP($B392,'Slutlig allokering kvv'!$B$2:$AC$462,MATCH(P$3,'Slutlig allokering kvv'!$B$1:$AJ$1,0),FALSE)/1,0)</f>
        <v>0</v>
      </c>
      <c r="Q392">
        <f>IFERROR(VLOOKUP($B392,Kraftvärmeprod!$B$1:$AH$479,MATCH(Q$2,Kraftvärmeprod!$B$1:$AG$1,0),FALSE)/1,0)-IFERROR(VLOOKUP($B392,'Slutlig allokering kvv'!$B$2:$AC$462,MATCH(Q$3,'Slutlig allokering kvv'!$B$1:$AJ$1,0),FALSE)/1,0)</f>
        <v>0</v>
      </c>
      <c r="R392">
        <f>IFERROR(VLOOKUP($B392,Kraftvärmeprod!$B$1:$AH$479,MATCH(R$2,Kraftvärmeprod!$B$1:$AG$1,0),FALSE)/1,0)-IFERROR(VLOOKUP($B392,'Slutlig allokering kvv'!$B$2:$AC$462,MATCH(R$3,'Slutlig allokering kvv'!$B$1:$AJ$1,0),FALSE)/1,0)</f>
        <v>0</v>
      </c>
      <c r="S392">
        <f>IFERROR(VLOOKUP($B392,Kraftvärmeprod!$B$1:$AH$479,MATCH(S$2,Kraftvärmeprod!$B$1:$AG$1,0),FALSE)/1,0)-IFERROR(VLOOKUP($B392,'Slutlig allokering kvv'!$B$2:$AC$462,MATCH(S$3,'Slutlig allokering kvv'!$B$1:$AJ$1,0),FALSE)/1,0)</f>
        <v>0</v>
      </c>
      <c r="T392">
        <f>IFERROR(VLOOKUP($B392,Kraftvärmeprod!$B$1:$AH$479,MATCH(T$2,Kraftvärmeprod!$B$1:$AG$1,0),FALSE)/1,0)-IFERROR(VLOOKUP($B392,'Slutlig allokering kvv'!$B$2:$AC$462,MATCH(T$3,'Slutlig allokering kvv'!$B$1:$AJ$1,0),FALSE)/1,0)</f>
        <v>0</v>
      </c>
      <c r="U392">
        <f>IFERROR(VLOOKUP($B392,Kraftvärmeprod!$B$1:$AH$479,MATCH(U$2,Kraftvärmeprod!$B$1:$AG$1,0),FALSE)/1,0)-IFERROR(VLOOKUP($B392,'Slutlig allokering kvv'!$B$2:$AC$462,MATCH(U$3,'Slutlig allokering kvv'!$B$1:$AJ$1,0),FALSE)/1,0)</f>
        <v>0</v>
      </c>
      <c r="V392">
        <f>IFERROR(VLOOKUP($B392,Kraftvärmeprod!$B$1:$AH$479,MATCH(V$2,Kraftvärmeprod!$B$1:$AG$1,0),FALSE)/1,0)-IFERROR(VLOOKUP($B392,'Slutlig allokering kvv'!$B$2:$AC$462,MATCH(V$3,'Slutlig allokering kvv'!$B$1:$AJ$1,0),FALSE)/1,0)</f>
        <v>0</v>
      </c>
      <c r="W392">
        <f>IFERROR(VLOOKUP($B392,Kraftvärmeprod!$B$1:$AH$479,MATCH(W$2,Kraftvärmeprod!$B$1:$AG$1,0),FALSE)/1,0)-IFERROR(VLOOKUP($B392,'Slutlig allokering kvv'!$B$2:$AC$462,MATCH(W$3,'Slutlig allokering kvv'!$B$1:$AJ$1,0),FALSE)/1,0)</f>
        <v>0</v>
      </c>
      <c r="X392">
        <f>IFERROR(VLOOKUP($B392,Kraftvärmeprod!$B$1:$AH$479,MATCH(X$2,Kraftvärmeprod!$B$1:$AG$1,0),FALSE)/1,0)-IFERROR(VLOOKUP($B392,'Slutlig allokering kvv'!$B$2:$AC$462,MATCH(X$3,'Slutlig allokering kvv'!$B$1:$AJ$1,0),FALSE)/1,0)</f>
        <v>0</v>
      </c>
      <c r="Y392">
        <f>IFERROR(VLOOKUP($B392,Kraftvärmeprod!$B$1:$AH$479,MATCH(Y$2,Kraftvärmeprod!$B$1:$AG$1,0),FALSE)/1,0)-IFERROR(VLOOKUP($B392,'Slutlig allokering kvv'!$B$2:$AC$462,MATCH(Y$3,'Slutlig allokering kvv'!$B$1:$AJ$1,0),FALSE)/1,0)</f>
        <v>0</v>
      </c>
      <c r="Z392">
        <f>IFERROR(VLOOKUP($B392,Kraftvärmeprod!$B$1:$AH$479,MATCH(Z$2,Kraftvärmeprod!$B$1:$AG$1,0),FALSE)/1,0)-IFERROR(VLOOKUP($B392,'Slutlig allokering kvv'!$B$2:$AC$462,MATCH(Z$3,'Slutlig allokering kvv'!$B$1:$AJ$1,0),FALSE)/1,0)</f>
        <v>0</v>
      </c>
      <c r="AA392">
        <f>IFERROR(VLOOKUP($B392,Kraftvärmeprod!$B$1:$AH$479,MATCH(AA$2,Kraftvärmeprod!$B$1:$AG$1,0),FALSE)/1,0)-IFERROR(VLOOKUP($B392,'Slutlig allokering kvv'!$B$2:$AC$462,MATCH(AA$3,'Slutlig allokering kvv'!$B$1:$AJ$1,0),FALSE)/1,0)</f>
        <v>0</v>
      </c>
      <c r="AB392">
        <f>IFERROR(VLOOKUP($B392,Kraftvärmeprod!$B$1:$AH$479,MATCH(AB$2,Kraftvärmeprod!$B$1:$AG$1,0),FALSE)/1,0)-IFERROR(VLOOKUP($B392,'Slutlig allokering kvv'!$B$2:$AC$462,MATCH(AB$3,'Slutlig allokering kvv'!$B$1:$AJ$1,0),FALSE)/1,0)</f>
        <v>0</v>
      </c>
      <c r="AE392">
        <f t="shared" si="12"/>
        <v>0</v>
      </c>
      <c r="AG392">
        <f>IFERROR(VLOOKUP(B392,'Slutlig allokering kvv'!$B$2:$AJ$462,MATCH("Summa justerad allokerad tillförd energi (utan hjälpel och rökgaskondensering):",'Slutlig allokering kvv'!$B$1:$AK$1,0),FALSE)/1,"")</f>
        <v>0</v>
      </c>
      <c r="AI392" s="23" t="str">
        <f>IFERROR(1-VLOOKUP(B392,'Slutlig allokering kvv'!$B$2:$AJ$462,MATCH("Andel av bränsle i kvv som allokerats till värme, exklusive rökgaskondensering och hjälpel",'Slutlig allokering kvv'!$B$1:$AK$1,0),FALSE),"")</f>
        <v/>
      </c>
      <c r="AK392" s="23" t="str">
        <f t="shared" si="13"/>
        <v/>
      </c>
    </row>
    <row r="393" spans="1:37" x14ac:dyDescent="0.25">
      <c r="A393" s="2" t="s">
        <v>534</v>
      </c>
      <c r="B393" s="2" t="s">
        <v>536</v>
      </c>
      <c r="C393" s="2" t="str">
        <f>IFERROR(VLOOKUP($B393,Kraftvärmeprod!$B$1:$AH$479,MATCH(C$3,Kraftvärmeprod!$B$1:$AG$1,0),FALSE)/1,"")</f>
        <v/>
      </c>
      <c r="D393" s="2" t="str">
        <f>IFERROR(VLOOKUP($B393,Kraftvärmeprod!$B$1:$AH$479,MATCH(D$3,Kraftvärmeprod!$B$1:$AG$1,0),FALSE)/1,"")</f>
        <v/>
      </c>
      <c r="E393">
        <f>IFERROR(VLOOKUP($B393,Kraftvärmeprod!$B$1:$AH$479,MATCH(E$2,Kraftvärmeprod!$B$1:$AG$1,0),FALSE)/1,0)-IFERROR(VLOOKUP($B393,'Slutlig allokering kvv'!$B$2:$AC$462,MATCH(E$3,'Slutlig allokering kvv'!$B$1:$AJ$1,0),FALSE)/1,0)</f>
        <v>0</v>
      </c>
      <c r="F393">
        <f>IFERROR(VLOOKUP($B393,Kraftvärmeprod!$B$1:$AH$479,MATCH(F$2,Kraftvärmeprod!$B$1:$AG$1,0),FALSE)/1,0)-IFERROR(VLOOKUP($B393,'Slutlig allokering kvv'!$B$2:$AC$462,MATCH(F$3,'Slutlig allokering kvv'!$B$1:$AJ$1,0),FALSE)/1,0)</f>
        <v>0</v>
      </c>
      <c r="G393">
        <f>IFERROR(VLOOKUP($B393,Kraftvärmeprod!$B$1:$AH$479,MATCH(G$2,Kraftvärmeprod!$B$1:$AG$1,0),FALSE)/1,0)-IFERROR(VLOOKUP($B393,'Slutlig allokering kvv'!$B$2:$AC$462,MATCH(G$3,'Slutlig allokering kvv'!$B$1:$AJ$1,0),FALSE)/1,0)</f>
        <v>0</v>
      </c>
      <c r="H393">
        <f>IFERROR(VLOOKUP($B393,Kraftvärmeprod!$B$1:$AH$479,MATCH(H$2,Kraftvärmeprod!$B$1:$AG$1,0),FALSE)/1,0)-IFERROR(VLOOKUP($B393,'Slutlig allokering kvv'!$B$2:$AC$462,MATCH(H$3,'Slutlig allokering kvv'!$B$1:$AJ$1,0),FALSE)/1,0)</f>
        <v>0</v>
      </c>
      <c r="I393">
        <f>IFERROR(VLOOKUP($B393,Kraftvärmeprod!$B$1:$AH$479,MATCH(I$2,Kraftvärmeprod!$B$1:$AG$1,0),FALSE)/1,0)-IFERROR(VLOOKUP($B393,'Slutlig allokering kvv'!$B$2:$AC$462,MATCH(I$3,'Slutlig allokering kvv'!$B$1:$AJ$1,0),FALSE)/1,0)</f>
        <v>0</v>
      </c>
      <c r="J393">
        <f>IFERROR(VLOOKUP($B393,Kraftvärmeprod!$B$1:$AH$479,MATCH(J$2,Kraftvärmeprod!$B$1:$AG$1,0),FALSE)/1,0)-IFERROR(VLOOKUP($B393,'Slutlig allokering kvv'!$B$2:$AC$462,MATCH(J$3,'Slutlig allokering kvv'!$B$1:$AJ$1,0),FALSE)/1,0)</f>
        <v>0</v>
      </c>
      <c r="K393">
        <f>IFERROR(VLOOKUP($B393,Kraftvärmeprod!$B$1:$AH$479,MATCH(K$2,Kraftvärmeprod!$B$1:$AG$1,0),FALSE)/1,0)-IFERROR(VLOOKUP($B393,'Slutlig allokering kvv'!$B$2:$AC$462,MATCH(K$3,'Slutlig allokering kvv'!$B$1:$AJ$1,0),FALSE)/1,0)</f>
        <v>0</v>
      </c>
      <c r="L393">
        <f>IFERROR(VLOOKUP($B393,Kraftvärmeprod!$B$1:$AH$479,MATCH(L$2,Kraftvärmeprod!$B$1:$AG$1,0),FALSE)/1,0)-IFERROR(VLOOKUP($B393,'Slutlig allokering kvv'!$B$2:$AC$462,MATCH(L$3,'Slutlig allokering kvv'!$B$1:$AJ$1,0),FALSE)/1,0)</f>
        <v>0</v>
      </c>
      <c r="M393" s="40">
        <f>IFERROR(VLOOKUP($B393,Miljö!$B$1:$S$477,MATCH(M$2,Miljö!$B$1:$X$1,0),FALSE)/1,0)-IFERROR(VLOOKUP($B393,'Slutlig allokering kvv'!$B$2:$AC$462,MATCH(M$3,'Slutlig allokering kvv'!$B$1:$AJ$1,0),FALSE)/1,0)</f>
        <v>0</v>
      </c>
      <c r="N393">
        <f>IFERROR(VLOOKUP($B393,Kraftvärmeprod!$B$1:$AH$479,MATCH(N$2,Kraftvärmeprod!$B$1:$AG$1,0),FALSE)/1,0)-IFERROR(VLOOKUP($B393,'Slutlig allokering kvv'!$B$2:$AC$462,MATCH(N$3,'Slutlig allokering kvv'!$B$1:$AJ$1,0),FALSE)/1,0)</f>
        <v>0</v>
      </c>
      <c r="O393">
        <f>IFERROR(VLOOKUP($B393,Kraftvärmeprod!$B$1:$AH$479,MATCH(O$2,Kraftvärmeprod!$B$1:$AG$1,0),FALSE)/1,0)-IFERROR(VLOOKUP($B393,'Slutlig allokering kvv'!$B$2:$AC$462,MATCH(O$3,'Slutlig allokering kvv'!$B$1:$AJ$1,0),FALSE)/1,0)</f>
        <v>0</v>
      </c>
      <c r="P393">
        <f>IFERROR(VLOOKUP($B393,Kraftvärmeprod!$B$1:$AH$479,MATCH(P$2,Kraftvärmeprod!$B$1:$AG$1,0),FALSE)/1,0)-IFERROR(VLOOKUP($B393,'Slutlig allokering kvv'!$B$2:$AC$462,MATCH(P$3,'Slutlig allokering kvv'!$B$1:$AJ$1,0),FALSE)/1,0)</f>
        <v>0</v>
      </c>
      <c r="Q393">
        <f>IFERROR(VLOOKUP($B393,Kraftvärmeprod!$B$1:$AH$479,MATCH(Q$2,Kraftvärmeprod!$B$1:$AG$1,0),FALSE)/1,0)-IFERROR(VLOOKUP($B393,'Slutlig allokering kvv'!$B$2:$AC$462,MATCH(Q$3,'Slutlig allokering kvv'!$B$1:$AJ$1,0),FALSE)/1,0)</f>
        <v>0</v>
      </c>
      <c r="R393">
        <f>IFERROR(VLOOKUP($B393,Kraftvärmeprod!$B$1:$AH$479,MATCH(R$2,Kraftvärmeprod!$B$1:$AG$1,0),FALSE)/1,0)-IFERROR(VLOOKUP($B393,'Slutlig allokering kvv'!$B$2:$AC$462,MATCH(R$3,'Slutlig allokering kvv'!$B$1:$AJ$1,0),FALSE)/1,0)</f>
        <v>0</v>
      </c>
      <c r="S393">
        <f>IFERROR(VLOOKUP($B393,Kraftvärmeprod!$B$1:$AH$479,MATCH(S$2,Kraftvärmeprod!$B$1:$AG$1,0),FALSE)/1,0)-IFERROR(VLOOKUP($B393,'Slutlig allokering kvv'!$B$2:$AC$462,MATCH(S$3,'Slutlig allokering kvv'!$B$1:$AJ$1,0),FALSE)/1,0)</f>
        <v>0</v>
      </c>
      <c r="T393">
        <f>IFERROR(VLOOKUP($B393,Kraftvärmeprod!$B$1:$AH$479,MATCH(T$2,Kraftvärmeprod!$B$1:$AG$1,0),FALSE)/1,0)-IFERROR(VLOOKUP($B393,'Slutlig allokering kvv'!$B$2:$AC$462,MATCH(T$3,'Slutlig allokering kvv'!$B$1:$AJ$1,0),FALSE)/1,0)</f>
        <v>0</v>
      </c>
      <c r="U393">
        <f>IFERROR(VLOOKUP($B393,Kraftvärmeprod!$B$1:$AH$479,MATCH(U$2,Kraftvärmeprod!$B$1:$AG$1,0),FALSE)/1,0)-IFERROR(VLOOKUP($B393,'Slutlig allokering kvv'!$B$2:$AC$462,MATCH(U$3,'Slutlig allokering kvv'!$B$1:$AJ$1,0),FALSE)/1,0)</f>
        <v>0</v>
      </c>
      <c r="V393">
        <f>IFERROR(VLOOKUP($B393,Kraftvärmeprod!$B$1:$AH$479,MATCH(V$2,Kraftvärmeprod!$B$1:$AG$1,0),FALSE)/1,0)-IFERROR(VLOOKUP($B393,'Slutlig allokering kvv'!$B$2:$AC$462,MATCH(V$3,'Slutlig allokering kvv'!$B$1:$AJ$1,0),FALSE)/1,0)</f>
        <v>0</v>
      </c>
      <c r="W393">
        <f>IFERROR(VLOOKUP($B393,Kraftvärmeprod!$B$1:$AH$479,MATCH(W$2,Kraftvärmeprod!$B$1:$AG$1,0),FALSE)/1,0)-IFERROR(VLOOKUP($B393,'Slutlig allokering kvv'!$B$2:$AC$462,MATCH(W$3,'Slutlig allokering kvv'!$B$1:$AJ$1,0),FALSE)/1,0)</f>
        <v>0</v>
      </c>
      <c r="X393">
        <f>IFERROR(VLOOKUP($B393,Kraftvärmeprod!$B$1:$AH$479,MATCH(X$2,Kraftvärmeprod!$B$1:$AG$1,0),FALSE)/1,0)-IFERROR(VLOOKUP($B393,'Slutlig allokering kvv'!$B$2:$AC$462,MATCH(X$3,'Slutlig allokering kvv'!$B$1:$AJ$1,0),FALSE)/1,0)</f>
        <v>0</v>
      </c>
      <c r="Y393">
        <f>IFERROR(VLOOKUP($B393,Kraftvärmeprod!$B$1:$AH$479,MATCH(Y$2,Kraftvärmeprod!$B$1:$AG$1,0),FALSE)/1,0)-IFERROR(VLOOKUP($B393,'Slutlig allokering kvv'!$B$2:$AC$462,MATCH(Y$3,'Slutlig allokering kvv'!$B$1:$AJ$1,0),FALSE)/1,0)</f>
        <v>0</v>
      </c>
      <c r="Z393">
        <f>IFERROR(VLOOKUP($B393,Kraftvärmeprod!$B$1:$AH$479,MATCH(Z$2,Kraftvärmeprod!$B$1:$AG$1,0),FALSE)/1,0)-IFERROR(VLOOKUP($B393,'Slutlig allokering kvv'!$B$2:$AC$462,MATCH(Z$3,'Slutlig allokering kvv'!$B$1:$AJ$1,0),FALSE)/1,0)</f>
        <v>0</v>
      </c>
      <c r="AA393">
        <f>IFERROR(VLOOKUP($B393,Kraftvärmeprod!$B$1:$AH$479,MATCH(AA$2,Kraftvärmeprod!$B$1:$AG$1,0),FALSE)/1,0)-IFERROR(VLOOKUP($B393,'Slutlig allokering kvv'!$B$2:$AC$462,MATCH(AA$3,'Slutlig allokering kvv'!$B$1:$AJ$1,0),FALSE)/1,0)</f>
        <v>0</v>
      </c>
      <c r="AB393">
        <f>IFERROR(VLOOKUP($B393,Kraftvärmeprod!$B$1:$AH$479,MATCH(AB$2,Kraftvärmeprod!$B$1:$AG$1,0),FALSE)/1,0)-IFERROR(VLOOKUP($B393,'Slutlig allokering kvv'!$B$2:$AC$462,MATCH(AB$3,'Slutlig allokering kvv'!$B$1:$AJ$1,0),FALSE)/1,0)</f>
        <v>0</v>
      </c>
      <c r="AE393">
        <f t="shared" si="12"/>
        <v>0</v>
      </c>
      <c r="AG393">
        <f>IFERROR(VLOOKUP(B393,'Slutlig allokering kvv'!$B$2:$AJ$462,MATCH("Summa justerad allokerad tillförd energi (utan hjälpel och rökgaskondensering):",'Slutlig allokering kvv'!$B$1:$AK$1,0),FALSE)/1,"")</f>
        <v>0</v>
      </c>
      <c r="AI393" s="23" t="str">
        <f>IFERROR(1-VLOOKUP(B393,'Slutlig allokering kvv'!$B$2:$AJ$462,MATCH("Andel av bränsle i kvv som allokerats till värme, exklusive rökgaskondensering och hjälpel",'Slutlig allokering kvv'!$B$1:$AK$1,0),FALSE),"")</f>
        <v/>
      </c>
      <c r="AK393" s="23" t="str">
        <f t="shared" si="13"/>
        <v/>
      </c>
    </row>
    <row r="394" spans="1:37" x14ac:dyDescent="0.25">
      <c r="A394" s="2" t="s">
        <v>534</v>
      </c>
      <c r="B394" s="2" t="s">
        <v>537</v>
      </c>
      <c r="C394" s="2" t="str">
        <f>IFERROR(VLOOKUP($B394,Kraftvärmeprod!$B$1:$AH$479,MATCH(C$3,Kraftvärmeprod!$B$1:$AG$1,0),FALSE)/1,"")</f>
        <v/>
      </c>
      <c r="D394" s="2" t="str">
        <f>IFERROR(VLOOKUP($B394,Kraftvärmeprod!$B$1:$AH$479,MATCH(D$3,Kraftvärmeprod!$B$1:$AG$1,0),FALSE)/1,"")</f>
        <v/>
      </c>
      <c r="E394">
        <f>IFERROR(VLOOKUP($B394,Kraftvärmeprod!$B$1:$AH$479,MATCH(E$2,Kraftvärmeprod!$B$1:$AG$1,0),FALSE)/1,0)-IFERROR(VLOOKUP($B394,'Slutlig allokering kvv'!$B$2:$AC$462,MATCH(E$3,'Slutlig allokering kvv'!$B$1:$AJ$1,0),FALSE)/1,0)</f>
        <v>0</v>
      </c>
      <c r="F394">
        <f>IFERROR(VLOOKUP($B394,Kraftvärmeprod!$B$1:$AH$479,MATCH(F$2,Kraftvärmeprod!$B$1:$AG$1,0),FALSE)/1,0)-IFERROR(VLOOKUP($B394,'Slutlig allokering kvv'!$B$2:$AC$462,MATCH(F$3,'Slutlig allokering kvv'!$B$1:$AJ$1,0),FALSE)/1,0)</f>
        <v>0</v>
      </c>
      <c r="G394">
        <f>IFERROR(VLOOKUP($B394,Kraftvärmeprod!$B$1:$AH$479,MATCH(G$2,Kraftvärmeprod!$B$1:$AG$1,0),FALSE)/1,0)-IFERROR(VLOOKUP($B394,'Slutlig allokering kvv'!$B$2:$AC$462,MATCH(G$3,'Slutlig allokering kvv'!$B$1:$AJ$1,0),FALSE)/1,0)</f>
        <v>0</v>
      </c>
      <c r="H394">
        <f>IFERROR(VLOOKUP($B394,Kraftvärmeprod!$B$1:$AH$479,MATCH(H$2,Kraftvärmeprod!$B$1:$AG$1,0),FALSE)/1,0)-IFERROR(VLOOKUP($B394,'Slutlig allokering kvv'!$B$2:$AC$462,MATCH(H$3,'Slutlig allokering kvv'!$B$1:$AJ$1,0),FALSE)/1,0)</f>
        <v>0</v>
      </c>
      <c r="I394">
        <f>IFERROR(VLOOKUP($B394,Kraftvärmeprod!$B$1:$AH$479,MATCH(I$2,Kraftvärmeprod!$B$1:$AG$1,0),FALSE)/1,0)-IFERROR(VLOOKUP($B394,'Slutlig allokering kvv'!$B$2:$AC$462,MATCH(I$3,'Slutlig allokering kvv'!$B$1:$AJ$1,0),FALSE)/1,0)</f>
        <v>0</v>
      </c>
      <c r="J394">
        <f>IFERROR(VLOOKUP($B394,Kraftvärmeprod!$B$1:$AH$479,MATCH(J$2,Kraftvärmeprod!$B$1:$AG$1,0),FALSE)/1,0)-IFERROR(VLOOKUP($B394,'Slutlig allokering kvv'!$B$2:$AC$462,MATCH(J$3,'Slutlig allokering kvv'!$B$1:$AJ$1,0),FALSE)/1,0)</f>
        <v>0</v>
      </c>
      <c r="K394">
        <f>IFERROR(VLOOKUP($B394,Kraftvärmeprod!$B$1:$AH$479,MATCH(K$2,Kraftvärmeprod!$B$1:$AG$1,0),FALSE)/1,0)-IFERROR(VLOOKUP($B394,'Slutlig allokering kvv'!$B$2:$AC$462,MATCH(K$3,'Slutlig allokering kvv'!$B$1:$AJ$1,0),FALSE)/1,0)</f>
        <v>0</v>
      </c>
      <c r="L394">
        <f>IFERROR(VLOOKUP($B394,Kraftvärmeprod!$B$1:$AH$479,MATCH(L$2,Kraftvärmeprod!$B$1:$AG$1,0),FALSE)/1,0)-IFERROR(VLOOKUP($B394,'Slutlig allokering kvv'!$B$2:$AC$462,MATCH(L$3,'Slutlig allokering kvv'!$B$1:$AJ$1,0),FALSE)/1,0)</f>
        <v>0</v>
      </c>
      <c r="M394" s="40">
        <f>IFERROR(VLOOKUP($B394,Miljö!$B$1:$S$477,MATCH(M$2,Miljö!$B$1:$X$1,0),FALSE)/1,0)-IFERROR(VLOOKUP($B394,'Slutlig allokering kvv'!$B$2:$AC$462,MATCH(M$3,'Slutlig allokering kvv'!$B$1:$AJ$1,0),FALSE)/1,0)</f>
        <v>0</v>
      </c>
      <c r="N394">
        <f>IFERROR(VLOOKUP($B394,Kraftvärmeprod!$B$1:$AH$479,MATCH(N$2,Kraftvärmeprod!$B$1:$AG$1,0),FALSE)/1,0)-IFERROR(VLOOKUP($B394,'Slutlig allokering kvv'!$B$2:$AC$462,MATCH(N$3,'Slutlig allokering kvv'!$B$1:$AJ$1,0),FALSE)/1,0)</f>
        <v>0</v>
      </c>
      <c r="O394">
        <f>IFERROR(VLOOKUP($B394,Kraftvärmeprod!$B$1:$AH$479,MATCH(O$2,Kraftvärmeprod!$B$1:$AG$1,0),FALSE)/1,0)-IFERROR(VLOOKUP($B394,'Slutlig allokering kvv'!$B$2:$AC$462,MATCH(O$3,'Slutlig allokering kvv'!$B$1:$AJ$1,0),FALSE)/1,0)</f>
        <v>0</v>
      </c>
      <c r="P394">
        <f>IFERROR(VLOOKUP($B394,Kraftvärmeprod!$B$1:$AH$479,MATCH(P$2,Kraftvärmeprod!$B$1:$AG$1,0),FALSE)/1,0)-IFERROR(VLOOKUP($B394,'Slutlig allokering kvv'!$B$2:$AC$462,MATCH(P$3,'Slutlig allokering kvv'!$B$1:$AJ$1,0),FALSE)/1,0)</f>
        <v>0</v>
      </c>
      <c r="Q394">
        <f>IFERROR(VLOOKUP($B394,Kraftvärmeprod!$B$1:$AH$479,MATCH(Q$2,Kraftvärmeprod!$B$1:$AG$1,0),FALSE)/1,0)-IFERROR(VLOOKUP($B394,'Slutlig allokering kvv'!$B$2:$AC$462,MATCH(Q$3,'Slutlig allokering kvv'!$B$1:$AJ$1,0),FALSE)/1,0)</f>
        <v>0</v>
      </c>
      <c r="R394">
        <f>IFERROR(VLOOKUP($B394,Kraftvärmeprod!$B$1:$AH$479,MATCH(R$2,Kraftvärmeprod!$B$1:$AG$1,0),FALSE)/1,0)-IFERROR(VLOOKUP($B394,'Slutlig allokering kvv'!$B$2:$AC$462,MATCH(R$3,'Slutlig allokering kvv'!$B$1:$AJ$1,0),FALSE)/1,0)</f>
        <v>0</v>
      </c>
      <c r="S394">
        <f>IFERROR(VLOOKUP($B394,Kraftvärmeprod!$B$1:$AH$479,MATCH(S$2,Kraftvärmeprod!$B$1:$AG$1,0),FALSE)/1,0)-IFERROR(VLOOKUP($B394,'Slutlig allokering kvv'!$B$2:$AC$462,MATCH(S$3,'Slutlig allokering kvv'!$B$1:$AJ$1,0),FALSE)/1,0)</f>
        <v>0</v>
      </c>
      <c r="T394">
        <f>IFERROR(VLOOKUP($B394,Kraftvärmeprod!$B$1:$AH$479,MATCH(T$2,Kraftvärmeprod!$B$1:$AG$1,0),FALSE)/1,0)-IFERROR(VLOOKUP($B394,'Slutlig allokering kvv'!$B$2:$AC$462,MATCH(T$3,'Slutlig allokering kvv'!$B$1:$AJ$1,0),FALSE)/1,0)</f>
        <v>0</v>
      </c>
      <c r="U394">
        <f>IFERROR(VLOOKUP($B394,Kraftvärmeprod!$B$1:$AH$479,MATCH(U$2,Kraftvärmeprod!$B$1:$AG$1,0),FALSE)/1,0)-IFERROR(VLOOKUP($B394,'Slutlig allokering kvv'!$B$2:$AC$462,MATCH(U$3,'Slutlig allokering kvv'!$B$1:$AJ$1,0),FALSE)/1,0)</f>
        <v>0</v>
      </c>
      <c r="V394">
        <f>IFERROR(VLOOKUP($B394,Kraftvärmeprod!$B$1:$AH$479,MATCH(V$2,Kraftvärmeprod!$B$1:$AG$1,0),FALSE)/1,0)-IFERROR(VLOOKUP($B394,'Slutlig allokering kvv'!$B$2:$AC$462,MATCH(V$3,'Slutlig allokering kvv'!$B$1:$AJ$1,0),FALSE)/1,0)</f>
        <v>0</v>
      </c>
      <c r="W394">
        <f>IFERROR(VLOOKUP($B394,Kraftvärmeprod!$B$1:$AH$479,MATCH(W$2,Kraftvärmeprod!$B$1:$AG$1,0),FALSE)/1,0)-IFERROR(VLOOKUP($B394,'Slutlig allokering kvv'!$B$2:$AC$462,MATCH(W$3,'Slutlig allokering kvv'!$B$1:$AJ$1,0),FALSE)/1,0)</f>
        <v>0</v>
      </c>
      <c r="X394">
        <f>IFERROR(VLOOKUP($B394,Kraftvärmeprod!$B$1:$AH$479,MATCH(X$2,Kraftvärmeprod!$B$1:$AG$1,0),FALSE)/1,0)-IFERROR(VLOOKUP($B394,'Slutlig allokering kvv'!$B$2:$AC$462,MATCH(X$3,'Slutlig allokering kvv'!$B$1:$AJ$1,0),FALSE)/1,0)</f>
        <v>0</v>
      </c>
      <c r="Y394">
        <f>IFERROR(VLOOKUP($B394,Kraftvärmeprod!$B$1:$AH$479,MATCH(Y$2,Kraftvärmeprod!$B$1:$AG$1,0),FALSE)/1,0)-IFERROR(VLOOKUP($B394,'Slutlig allokering kvv'!$B$2:$AC$462,MATCH(Y$3,'Slutlig allokering kvv'!$B$1:$AJ$1,0),FALSE)/1,0)</f>
        <v>0</v>
      </c>
      <c r="Z394">
        <f>IFERROR(VLOOKUP($B394,Kraftvärmeprod!$B$1:$AH$479,MATCH(Z$2,Kraftvärmeprod!$B$1:$AG$1,0),FALSE)/1,0)-IFERROR(VLOOKUP($B394,'Slutlig allokering kvv'!$B$2:$AC$462,MATCH(Z$3,'Slutlig allokering kvv'!$B$1:$AJ$1,0),FALSE)/1,0)</f>
        <v>0</v>
      </c>
      <c r="AA394">
        <f>IFERROR(VLOOKUP($B394,Kraftvärmeprod!$B$1:$AH$479,MATCH(AA$2,Kraftvärmeprod!$B$1:$AG$1,0),FALSE)/1,0)-IFERROR(VLOOKUP($B394,'Slutlig allokering kvv'!$B$2:$AC$462,MATCH(AA$3,'Slutlig allokering kvv'!$B$1:$AJ$1,0),FALSE)/1,0)</f>
        <v>0</v>
      </c>
      <c r="AB394">
        <f>IFERROR(VLOOKUP($B394,Kraftvärmeprod!$B$1:$AH$479,MATCH(AB$2,Kraftvärmeprod!$B$1:$AG$1,0),FALSE)/1,0)-IFERROR(VLOOKUP($B394,'Slutlig allokering kvv'!$B$2:$AC$462,MATCH(AB$3,'Slutlig allokering kvv'!$B$1:$AJ$1,0),FALSE)/1,0)</f>
        <v>0</v>
      </c>
      <c r="AE394">
        <f t="shared" si="12"/>
        <v>0</v>
      </c>
      <c r="AG394">
        <f>IFERROR(VLOOKUP(B394,'Slutlig allokering kvv'!$B$2:$AJ$462,MATCH("Summa justerad allokerad tillförd energi (utan hjälpel och rökgaskondensering):",'Slutlig allokering kvv'!$B$1:$AK$1,0),FALSE)/1,"")</f>
        <v>0</v>
      </c>
      <c r="AI394" s="23" t="str">
        <f>IFERROR(1-VLOOKUP(B394,'Slutlig allokering kvv'!$B$2:$AJ$462,MATCH("Andel av bränsle i kvv som allokerats till värme, exklusive rökgaskondensering och hjälpel",'Slutlig allokering kvv'!$B$1:$AK$1,0),FALSE),"")</f>
        <v/>
      </c>
      <c r="AK394" s="23" t="str">
        <f t="shared" si="13"/>
        <v/>
      </c>
    </row>
    <row r="395" spans="1:37" x14ac:dyDescent="0.25">
      <c r="A395" s="2" t="s">
        <v>534</v>
      </c>
      <c r="B395" s="2" t="s">
        <v>538</v>
      </c>
      <c r="C395" s="2">
        <f>IFERROR(VLOOKUP($B395,Kraftvärmeprod!$B$1:$AH$479,MATCH(C$3,Kraftvärmeprod!$B$1:$AG$1,0),FALSE)/1,"")</f>
        <v>460.76799999999997</v>
      </c>
      <c r="D395" s="2">
        <f>IFERROR(VLOOKUP($B395,Kraftvärmeprod!$B$1:$AH$479,MATCH(D$3,Kraftvärmeprod!$B$1:$AG$1,0),FALSE)/1,"")</f>
        <v>129.77799999999999</v>
      </c>
      <c r="E395">
        <f>IFERROR(VLOOKUP($B395,Kraftvärmeprod!$B$1:$AH$479,MATCH(E$2,Kraftvärmeprod!$B$1:$AG$1,0),FALSE)/1,0)-IFERROR(VLOOKUP($B395,'Slutlig allokering kvv'!$B$2:$AC$462,MATCH(E$3,'Slutlig allokering kvv'!$B$1:$AJ$1,0),FALSE)/1,0)</f>
        <v>0</v>
      </c>
      <c r="F395">
        <f>IFERROR(VLOOKUP($B395,Kraftvärmeprod!$B$1:$AH$479,MATCH(F$2,Kraftvärmeprod!$B$1:$AG$1,0),FALSE)/1,0)-IFERROR(VLOOKUP($B395,'Slutlig allokering kvv'!$B$2:$AC$462,MATCH(F$3,'Slutlig allokering kvv'!$B$1:$AJ$1,0),FALSE)/1,0)</f>
        <v>0</v>
      </c>
      <c r="G395">
        <f>IFERROR(VLOOKUP($B395,Kraftvärmeprod!$B$1:$AH$479,MATCH(G$2,Kraftvärmeprod!$B$1:$AG$1,0),FALSE)/1,0)-IFERROR(VLOOKUP($B395,'Slutlig allokering kvv'!$B$2:$AC$462,MATCH(G$3,'Slutlig allokering kvv'!$B$1:$AJ$1,0),FALSE)/1,0)</f>
        <v>34.861100000000008</v>
      </c>
      <c r="H395">
        <f>IFERROR(VLOOKUP($B395,Kraftvärmeprod!$B$1:$AH$479,MATCH(H$2,Kraftvärmeprod!$B$1:$AG$1,0),FALSE)/1,0)-IFERROR(VLOOKUP($B395,'Slutlig allokering kvv'!$B$2:$AC$462,MATCH(H$3,'Slutlig allokering kvv'!$B$1:$AJ$1,0),FALSE)/1,0)</f>
        <v>0</v>
      </c>
      <c r="I395">
        <f>IFERROR(VLOOKUP($B395,Kraftvärmeprod!$B$1:$AH$479,MATCH(I$2,Kraftvärmeprod!$B$1:$AG$1,0),FALSE)/1,0)-IFERROR(VLOOKUP($B395,'Slutlig allokering kvv'!$B$2:$AC$462,MATCH(I$3,'Slutlig allokering kvv'!$B$1:$AJ$1,0),FALSE)/1,0)</f>
        <v>92.564999999999998</v>
      </c>
      <c r="J395">
        <f>IFERROR(VLOOKUP($B395,Kraftvärmeprod!$B$1:$AH$479,MATCH(J$2,Kraftvärmeprod!$B$1:$AG$1,0),FALSE)/1,0)-IFERROR(VLOOKUP($B395,'Slutlig allokering kvv'!$B$2:$AC$462,MATCH(J$3,'Slutlig allokering kvv'!$B$1:$AJ$1,0),FALSE)/1,0)</f>
        <v>0</v>
      </c>
      <c r="K395">
        <f>IFERROR(VLOOKUP($B395,Kraftvärmeprod!$B$1:$AH$479,MATCH(K$2,Kraftvärmeprod!$B$1:$AG$1,0),FALSE)/1,0)-IFERROR(VLOOKUP($B395,'Slutlig allokering kvv'!$B$2:$AC$462,MATCH(K$3,'Slutlig allokering kvv'!$B$1:$AJ$1,0),FALSE)/1,0)</f>
        <v>0.3825400000000001</v>
      </c>
      <c r="L395">
        <f>IFERROR(VLOOKUP($B395,Kraftvärmeprod!$B$1:$AH$479,MATCH(L$2,Kraftvärmeprod!$B$1:$AG$1,0),FALSE)/1,0)-IFERROR(VLOOKUP($B395,'Slutlig allokering kvv'!$B$2:$AC$462,MATCH(L$3,'Slutlig allokering kvv'!$B$1:$AJ$1,0),FALSE)/1,0)</f>
        <v>175.16799999999998</v>
      </c>
      <c r="M395" s="40">
        <f>IFERROR(VLOOKUP($B395,Miljö!$B$1:$S$477,MATCH(M$2,Miljö!$B$1:$X$1,0),FALSE)/1,0)-IFERROR(VLOOKUP($B395,'Slutlig allokering kvv'!$B$2:$AC$462,MATCH(M$3,'Slutlig allokering kvv'!$B$1:$AJ$1,0),FALSE)/1,0)</f>
        <v>8.7552000000000003</v>
      </c>
      <c r="N395">
        <f>IFERROR(VLOOKUP($B395,Kraftvärmeprod!$B$1:$AH$479,MATCH(N$2,Kraftvärmeprod!$B$1:$AG$1,0),FALSE)/1,0)-IFERROR(VLOOKUP($B395,'Slutlig allokering kvv'!$B$2:$AC$462,MATCH(N$3,'Slutlig allokering kvv'!$B$1:$AJ$1,0),FALSE)/1,0)</f>
        <v>0</v>
      </c>
      <c r="O395">
        <f>IFERROR(VLOOKUP($B395,Kraftvärmeprod!$B$1:$AH$479,MATCH(O$2,Kraftvärmeprod!$B$1:$AG$1,0),FALSE)/1,0)-IFERROR(VLOOKUP($B395,'Slutlig allokering kvv'!$B$2:$AC$462,MATCH(O$3,'Slutlig allokering kvv'!$B$1:$AJ$1,0),FALSE)/1,0)</f>
        <v>0</v>
      </c>
      <c r="P395">
        <f>IFERROR(VLOOKUP($B395,Kraftvärmeprod!$B$1:$AH$479,MATCH(P$2,Kraftvärmeprod!$B$1:$AG$1,0),FALSE)/1,0)-IFERROR(VLOOKUP($B395,'Slutlig allokering kvv'!$B$2:$AC$462,MATCH(P$3,'Slutlig allokering kvv'!$B$1:$AJ$1,0),FALSE)/1,0)</f>
        <v>0</v>
      </c>
      <c r="Q395">
        <f>IFERROR(VLOOKUP($B395,Kraftvärmeprod!$B$1:$AH$479,MATCH(Q$2,Kraftvärmeprod!$B$1:$AG$1,0),FALSE)/1,0)-IFERROR(VLOOKUP($B395,'Slutlig allokering kvv'!$B$2:$AC$462,MATCH(Q$3,'Slutlig allokering kvv'!$B$1:$AJ$1,0),FALSE)/1,0)</f>
        <v>26.3718</v>
      </c>
      <c r="R395">
        <f>IFERROR(VLOOKUP($B395,Kraftvärmeprod!$B$1:$AH$479,MATCH(R$2,Kraftvärmeprod!$B$1:$AG$1,0),FALSE)/1,0)-IFERROR(VLOOKUP($B395,'Slutlig allokering kvv'!$B$2:$AC$462,MATCH(R$3,'Slutlig allokering kvv'!$B$1:$AJ$1,0),FALSE)/1,0)</f>
        <v>0</v>
      </c>
      <c r="S395">
        <f>IFERROR(VLOOKUP($B395,Kraftvärmeprod!$B$1:$AH$479,MATCH(S$2,Kraftvärmeprod!$B$1:$AG$1,0),FALSE)/1,0)-IFERROR(VLOOKUP($B395,'Slutlig allokering kvv'!$B$2:$AC$462,MATCH(S$3,'Slutlig allokering kvv'!$B$1:$AJ$1,0),FALSE)/1,0)</f>
        <v>0</v>
      </c>
      <c r="T395">
        <f>IFERROR(VLOOKUP($B395,Kraftvärmeprod!$B$1:$AH$479,MATCH(T$2,Kraftvärmeprod!$B$1:$AG$1,0),FALSE)/1,0)-IFERROR(VLOOKUP($B395,'Slutlig allokering kvv'!$B$2:$AC$462,MATCH(T$3,'Slutlig allokering kvv'!$B$1:$AJ$1,0),FALSE)/1,0)</f>
        <v>0</v>
      </c>
      <c r="U395">
        <f>IFERROR(VLOOKUP($B395,Kraftvärmeprod!$B$1:$AH$479,MATCH(U$2,Kraftvärmeprod!$B$1:$AG$1,0),FALSE)/1,0)-IFERROR(VLOOKUP($B395,'Slutlig allokering kvv'!$B$2:$AC$462,MATCH(U$3,'Slutlig allokering kvv'!$B$1:$AJ$1,0),FALSE)/1,0)</f>
        <v>25.811899999999994</v>
      </c>
      <c r="V395">
        <f>IFERROR(VLOOKUP($B395,Kraftvärmeprod!$B$1:$AH$479,MATCH(V$2,Kraftvärmeprod!$B$1:$AG$1,0),FALSE)/1,0)-IFERROR(VLOOKUP($B395,'Slutlig allokering kvv'!$B$2:$AC$462,MATCH(V$3,'Slutlig allokering kvv'!$B$1:$AJ$1,0),FALSE)/1,0)</f>
        <v>0</v>
      </c>
      <c r="W395">
        <f>IFERROR(VLOOKUP($B395,Kraftvärmeprod!$B$1:$AH$479,MATCH(W$2,Kraftvärmeprod!$B$1:$AG$1,0),FALSE)/1,0)-IFERROR(VLOOKUP($B395,'Slutlig allokering kvv'!$B$2:$AC$462,MATCH(W$3,'Slutlig allokering kvv'!$B$1:$AJ$1,0),FALSE)/1,0)</f>
        <v>0</v>
      </c>
      <c r="X395">
        <f>IFERROR(VLOOKUP($B395,Kraftvärmeprod!$B$1:$AH$479,MATCH(X$2,Kraftvärmeprod!$B$1:$AG$1,0),FALSE)/1,0)-IFERROR(VLOOKUP($B395,'Slutlig allokering kvv'!$B$2:$AC$462,MATCH(X$3,'Slutlig allokering kvv'!$B$1:$AJ$1,0),FALSE)/1,0)</f>
        <v>0</v>
      </c>
      <c r="Y395">
        <f>IFERROR(VLOOKUP($B395,Kraftvärmeprod!$B$1:$AH$479,MATCH(Y$2,Kraftvärmeprod!$B$1:$AG$1,0),FALSE)/1,0)-IFERROR(VLOOKUP($B395,'Slutlig allokering kvv'!$B$2:$AC$462,MATCH(Y$3,'Slutlig allokering kvv'!$B$1:$AJ$1,0),FALSE)/1,0)</f>
        <v>0</v>
      </c>
      <c r="Z395">
        <f>IFERROR(VLOOKUP($B395,Kraftvärmeprod!$B$1:$AH$479,MATCH(Z$2,Kraftvärmeprod!$B$1:$AG$1,0),FALSE)/1,0)-IFERROR(VLOOKUP($B395,'Slutlig allokering kvv'!$B$2:$AC$462,MATCH(Z$3,'Slutlig allokering kvv'!$B$1:$AJ$1,0),FALSE)/1,0)</f>
        <v>0</v>
      </c>
      <c r="AA395">
        <f>IFERROR(VLOOKUP($B395,Kraftvärmeprod!$B$1:$AH$479,MATCH(AA$2,Kraftvärmeprod!$B$1:$AG$1,0),FALSE)/1,0)-IFERROR(VLOOKUP($B395,'Slutlig allokering kvv'!$B$2:$AC$462,MATCH(AA$3,'Slutlig allokering kvv'!$B$1:$AJ$1,0),FALSE)/1,0)</f>
        <v>0</v>
      </c>
      <c r="AB395">
        <f>IFERROR(VLOOKUP($B395,Kraftvärmeprod!$B$1:$AH$479,MATCH(AB$2,Kraftvärmeprod!$B$1:$AG$1,0),FALSE)/1,0)-IFERROR(VLOOKUP($B395,'Slutlig allokering kvv'!$B$2:$AC$462,MATCH(AB$3,'Slutlig allokering kvv'!$B$1:$AJ$1,0),FALSE)/1,0)</f>
        <v>0</v>
      </c>
      <c r="AE395">
        <f t="shared" si="12"/>
        <v>355.16033999999996</v>
      </c>
      <c r="AG395">
        <f>IFERROR(VLOOKUP(B395,'Slutlig allokering kvv'!$B$2:$AJ$462,MATCH("Summa justerad allokerad tillförd energi (utan hjälpel och rökgaskondensering):",'Slutlig allokering kvv'!$B$1:$AK$1,0),FALSE)/1,"")</f>
        <v>526.77365999999995</v>
      </c>
      <c r="AI395" s="23">
        <f>IFERROR(1-VLOOKUP(B395,'Slutlig allokering kvv'!$B$2:$AJ$462,MATCH("Andel av bränsle i kvv som allokerats till värme, exklusive rökgaskondensering och hjälpel",'Slutlig allokering kvv'!$B$1:$AK$1,0),FALSE),"")</f>
        <v>0.40270625693079065</v>
      </c>
      <c r="AK395" s="23">
        <f t="shared" si="13"/>
        <v>0.40270625693079071</v>
      </c>
    </row>
    <row r="396" spans="1:37" x14ac:dyDescent="0.25">
      <c r="A396" s="2" t="s">
        <v>539</v>
      </c>
      <c r="B396" s="2" t="s">
        <v>540</v>
      </c>
      <c r="C396" s="2" t="str">
        <f>IFERROR(VLOOKUP($B396,Kraftvärmeprod!$B$1:$AH$479,MATCH(C$3,Kraftvärmeprod!$B$1:$AG$1,0),FALSE)/1,"")</f>
        <v/>
      </c>
      <c r="D396" s="2" t="str">
        <f>IFERROR(VLOOKUP($B396,Kraftvärmeprod!$B$1:$AH$479,MATCH(D$3,Kraftvärmeprod!$B$1:$AG$1,0),FALSE)/1,"")</f>
        <v/>
      </c>
      <c r="E396">
        <f>IFERROR(VLOOKUP($B396,Kraftvärmeprod!$B$1:$AH$479,MATCH(E$2,Kraftvärmeprod!$B$1:$AG$1,0),FALSE)/1,0)-IFERROR(VLOOKUP($B396,'Slutlig allokering kvv'!$B$2:$AC$462,MATCH(E$3,'Slutlig allokering kvv'!$B$1:$AJ$1,0),FALSE)/1,0)</f>
        <v>0</v>
      </c>
      <c r="F396">
        <f>IFERROR(VLOOKUP($B396,Kraftvärmeprod!$B$1:$AH$479,MATCH(F$2,Kraftvärmeprod!$B$1:$AG$1,0),FALSE)/1,0)-IFERROR(VLOOKUP($B396,'Slutlig allokering kvv'!$B$2:$AC$462,MATCH(F$3,'Slutlig allokering kvv'!$B$1:$AJ$1,0),FALSE)/1,0)</f>
        <v>0</v>
      </c>
      <c r="G396">
        <f>IFERROR(VLOOKUP($B396,Kraftvärmeprod!$B$1:$AH$479,MATCH(G$2,Kraftvärmeprod!$B$1:$AG$1,0),FALSE)/1,0)-IFERROR(VLOOKUP($B396,'Slutlig allokering kvv'!$B$2:$AC$462,MATCH(G$3,'Slutlig allokering kvv'!$B$1:$AJ$1,0),FALSE)/1,0)</f>
        <v>0</v>
      </c>
      <c r="H396">
        <f>IFERROR(VLOOKUP($B396,Kraftvärmeprod!$B$1:$AH$479,MATCH(H$2,Kraftvärmeprod!$B$1:$AG$1,0),FALSE)/1,0)-IFERROR(VLOOKUP($B396,'Slutlig allokering kvv'!$B$2:$AC$462,MATCH(H$3,'Slutlig allokering kvv'!$B$1:$AJ$1,0),FALSE)/1,0)</f>
        <v>0</v>
      </c>
      <c r="I396">
        <f>IFERROR(VLOOKUP($B396,Kraftvärmeprod!$B$1:$AH$479,MATCH(I$2,Kraftvärmeprod!$B$1:$AG$1,0),FALSE)/1,0)-IFERROR(VLOOKUP($B396,'Slutlig allokering kvv'!$B$2:$AC$462,MATCH(I$3,'Slutlig allokering kvv'!$B$1:$AJ$1,0),FALSE)/1,0)</f>
        <v>0</v>
      </c>
      <c r="J396">
        <f>IFERROR(VLOOKUP($B396,Kraftvärmeprod!$B$1:$AH$479,MATCH(J$2,Kraftvärmeprod!$B$1:$AG$1,0),FALSE)/1,0)-IFERROR(VLOOKUP($B396,'Slutlig allokering kvv'!$B$2:$AC$462,MATCH(J$3,'Slutlig allokering kvv'!$B$1:$AJ$1,0),FALSE)/1,0)</f>
        <v>0</v>
      </c>
      <c r="K396">
        <f>IFERROR(VLOOKUP($B396,Kraftvärmeprod!$B$1:$AH$479,MATCH(K$2,Kraftvärmeprod!$B$1:$AG$1,0),FALSE)/1,0)-IFERROR(VLOOKUP($B396,'Slutlig allokering kvv'!$B$2:$AC$462,MATCH(K$3,'Slutlig allokering kvv'!$B$1:$AJ$1,0),FALSE)/1,0)</f>
        <v>0</v>
      </c>
      <c r="L396">
        <f>IFERROR(VLOOKUP($B396,Kraftvärmeprod!$B$1:$AH$479,MATCH(L$2,Kraftvärmeprod!$B$1:$AG$1,0),FALSE)/1,0)-IFERROR(VLOOKUP($B396,'Slutlig allokering kvv'!$B$2:$AC$462,MATCH(L$3,'Slutlig allokering kvv'!$B$1:$AJ$1,0),FALSE)/1,0)</f>
        <v>0</v>
      </c>
      <c r="M396" s="40">
        <f>IFERROR(VLOOKUP($B396,Miljö!$B$1:$S$477,MATCH(M$2,Miljö!$B$1:$X$1,0),FALSE)/1,0)-IFERROR(VLOOKUP($B396,'Slutlig allokering kvv'!$B$2:$AC$462,MATCH(M$3,'Slutlig allokering kvv'!$B$1:$AJ$1,0),FALSE)/1,0)</f>
        <v>0</v>
      </c>
      <c r="N396">
        <f>IFERROR(VLOOKUP($B396,Kraftvärmeprod!$B$1:$AH$479,MATCH(N$2,Kraftvärmeprod!$B$1:$AG$1,0),FALSE)/1,0)-IFERROR(VLOOKUP($B396,'Slutlig allokering kvv'!$B$2:$AC$462,MATCH(N$3,'Slutlig allokering kvv'!$B$1:$AJ$1,0),FALSE)/1,0)</f>
        <v>0</v>
      </c>
      <c r="O396">
        <f>IFERROR(VLOOKUP($B396,Kraftvärmeprod!$B$1:$AH$479,MATCH(O$2,Kraftvärmeprod!$B$1:$AG$1,0),FALSE)/1,0)-IFERROR(VLOOKUP($B396,'Slutlig allokering kvv'!$B$2:$AC$462,MATCH(O$3,'Slutlig allokering kvv'!$B$1:$AJ$1,0),FALSE)/1,0)</f>
        <v>0</v>
      </c>
      <c r="P396">
        <f>IFERROR(VLOOKUP($B396,Kraftvärmeprod!$B$1:$AH$479,MATCH(P$2,Kraftvärmeprod!$B$1:$AG$1,0),FALSE)/1,0)-IFERROR(VLOOKUP($B396,'Slutlig allokering kvv'!$B$2:$AC$462,MATCH(P$3,'Slutlig allokering kvv'!$B$1:$AJ$1,0),FALSE)/1,0)</f>
        <v>0</v>
      </c>
      <c r="Q396">
        <f>IFERROR(VLOOKUP($B396,Kraftvärmeprod!$B$1:$AH$479,MATCH(Q$2,Kraftvärmeprod!$B$1:$AG$1,0),FALSE)/1,0)-IFERROR(VLOOKUP($B396,'Slutlig allokering kvv'!$B$2:$AC$462,MATCH(Q$3,'Slutlig allokering kvv'!$B$1:$AJ$1,0),FALSE)/1,0)</f>
        <v>0</v>
      </c>
      <c r="R396">
        <f>IFERROR(VLOOKUP($B396,Kraftvärmeprod!$B$1:$AH$479,MATCH(R$2,Kraftvärmeprod!$B$1:$AG$1,0),FALSE)/1,0)-IFERROR(VLOOKUP($B396,'Slutlig allokering kvv'!$B$2:$AC$462,MATCH(R$3,'Slutlig allokering kvv'!$B$1:$AJ$1,0),FALSE)/1,0)</f>
        <v>0</v>
      </c>
      <c r="S396">
        <f>IFERROR(VLOOKUP($B396,Kraftvärmeprod!$B$1:$AH$479,MATCH(S$2,Kraftvärmeprod!$B$1:$AG$1,0),FALSE)/1,0)-IFERROR(VLOOKUP($B396,'Slutlig allokering kvv'!$B$2:$AC$462,MATCH(S$3,'Slutlig allokering kvv'!$B$1:$AJ$1,0),FALSE)/1,0)</f>
        <v>0</v>
      </c>
      <c r="T396">
        <f>IFERROR(VLOOKUP($B396,Kraftvärmeprod!$B$1:$AH$479,MATCH(T$2,Kraftvärmeprod!$B$1:$AG$1,0),FALSE)/1,0)-IFERROR(VLOOKUP($B396,'Slutlig allokering kvv'!$B$2:$AC$462,MATCH(T$3,'Slutlig allokering kvv'!$B$1:$AJ$1,0),FALSE)/1,0)</f>
        <v>0</v>
      </c>
      <c r="U396">
        <f>IFERROR(VLOOKUP($B396,Kraftvärmeprod!$B$1:$AH$479,MATCH(U$2,Kraftvärmeprod!$B$1:$AG$1,0),FALSE)/1,0)-IFERROR(VLOOKUP($B396,'Slutlig allokering kvv'!$B$2:$AC$462,MATCH(U$3,'Slutlig allokering kvv'!$B$1:$AJ$1,0),FALSE)/1,0)</f>
        <v>0</v>
      </c>
      <c r="V396">
        <f>IFERROR(VLOOKUP($B396,Kraftvärmeprod!$B$1:$AH$479,MATCH(V$2,Kraftvärmeprod!$B$1:$AG$1,0),FALSE)/1,0)-IFERROR(VLOOKUP($B396,'Slutlig allokering kvv'!$B$2:$AC$462,MATCH(V$3,'Slutlig allokering kvv'!$B$1:$AJ$1,0),FALSE)/1,0)</f>
        <v>0</v>
      </c>
      <c r="W396">
        <f>IFERROR(VLOOKUP($B396,Kraftvärmeprod!$B$1:$AH$479,MATCH(W$2,Kraftvärmeprod!$B$1:$AG$1,0),FALSE)/1,0)-IFERROR(VLOOKUP($B396,'Slutlig allokering kvv'!$B$2:$AC$462,MATCH(W$3,'Slutlig allokering kvv'!$B$1:$AJ$1,0),FALSE)/1,0)</f>
        <v>0</v>
      </c>
      <c r="X396">
        <f>IFERROR(VLOOKUP($B396,Kraftvärmeprod!$B$1:$AH$479,MATCH(X$2,Kraftvärmeprod!$B$1:$AG$1,0),FALSE)/1,0)-IFERROR(VLOOKUP($B396,'Slutlig allokering kvv'!$B$2:$AC$462,MATCH(X$3,'Slutlig allokering kvv'!$B$1:$AJ$1,0),FALSE)/1,0)</f>
        <v>0</v>
      </c>
      <c r="Y396">
        <f>IFERROR(VLOOKUP($B396,Kraftvärmeprod!$B$1:$AH$479,MATCH(Y$2,Kraftvärmeprod!$B$1:$AG$1,0),FALSE)/1,0)-IFERROR(VLOOKUP($B396,'Slutlig allokering kvv'!$B$2:$AC$462,MATCH(Y$3,'Slutlig allokering kvv'!$B$1:$AJ$1,0),FALSE)/1,0)</f>
        <v>0</v>
      </c>
      <c r="Z396">
        <f>IFERROR(VLOOKUP($B396,Kraftvärmeprod!$B$1:$AH$479,MATCH(Z$2,Kraftvärmeprod!$B$1:$AG$1,0),FALSE)/1,0)-IFERROR(VLOOKUP($B396,'Slutlig allokering kvv'!$B$2:$AC$462,MATCH(Z$3,'Slutlig allokering kvv'!$B$1:$AJ$1,0),FALSE)/1,0)</f>
        <v>0</v>
      </c>
      <c r="AA396">
        <f>IFERROR(VLOOKUP($B396,Kraftvärmeprod!$B$1:$AH$479,MATCH(AA$2,Kraftvärmeprod!$B$1:$AG$1,0),FALSE)/1,0)-IFERROR(VLOOKUP($B396,'Slutlig allokering kvv'!$B$2:$AC$462,MATCH(AA$3,'Slutlig allokering kvv'!$B$1:$AJ$1,0),FALSE)/1,0)</f>
        <v>0</v>
      </c>
      <c r="AB396">
        <f>IFERROR(VLOOKUP($B396,Kraftvärmeprod!$B$1:$AH$479,MATCH(AB$2,Kraftvärmeprod!$B$1:$AG$1,0),FALSE)/1,0)-IFERROR(VLOOKUP($B396,'Slutlig allokering kvv'!$B$2:$AC$462,MATCH(AB$3,'Slutlig allokering kvv'!$B$1:$AJ$1,0),FALSE)/1,0)</f>
        <v>0</v>
      </c>
      <c r="AE396">
        <f t="shared" si="12"/>
        <v>0</v>
      </c>
      <c r="AG396">
        <f>IFERROR(VLOOKUP(B396,'Slutlig allokering kvv'!$B$2:$AJ$462,MATCH("Summa justerad allokerad tillförd energi (utan hjälpel och rökgaskondensering):",'Slutlig allokering kvv'!$B$1:$AK$1,0),FALSE)/1,"")</f>
        <v>0</v>
      </c>
      <c r="AI396" s="23" t="str">
        <f>IFERROR(1-VLOOKUP(B396,'Slutlig allokering kvv'!$B$2:$AJ$462,MATCH("Andel av bränsle i kvv som allokerats till värme, exklusive rökgaskondensering och hjälpel",'Slutlig allokering kvv'!$B$1:$AK$1,0),FALSE),"")</f>
        <v/>
      </c>
      <c r="AK396" s="23" t="str">
        <f t="shared" si="13"/>
        <v/>
      </c>
    </row>
    <row r="397" spans="1:37" x14ac:dyDescent="0.25">
      <c r="A397" s="2" t="s">
        <v>541</v>
      </c>
      <c r="B397" s="2" t="s">
        <v>542</v>
      </c>
      <c r="C397" s="2" t="str">
        <f>IFERROR(VLOOKUP($B397,Kraftvärmeprod!$B$1:$AH$479,MATCH(C$3,Kraftvärmeprod!$B$1:$AG$1,0),FALSE)/1,"")</f>
        <v/>
      </c>
      <c r="D397" s="2" t="str">
        <f>IFERROR(VLOOKUP($B397,Kraftvärmeprod!$B$1:$AH$479,MATCH(D$3,Kraftvärmeprod!$B$1:$AG$1,0),FALSE)/1,"")</f>
        <v/>
      </c>
      <c r="E397">
        <f>IFERROR(VLOOKUP($B397,Kraftvärmeprod!$B$1:$AH$479,MATCH(E$2,Kraftvärmeprod!$B$1:$AG$1,0),FALSE)/1,0)-IFERROR(VLOOKUP($B397,'Slutlig allokering kvv'!$B$2:$AC$462,MATCH(E$3,'Slutlig allokering kvv'!$B$1:$AJ$1,0),FALSE)/1,0)</f>
        <v>0</v>
      </c>
      <c r="F397">
        <f>IFERROR(VLOOKUP($B397,Kraftvärmeprod!$B$1:$AH$479,MATCH(F$2,Kraftvärmeprod!$B$1:$AG$1,0),FALSE)/1,0)-IFERROR(VLOOKUP($B397,'Slutlig allokering kvv'!$B$2:$AC$462,MATCH(F$3,'Slutlig allokering kvv'!$B$1:$AJ$1,0),FALSE)/1,0)</f>
        <v>0</v>
      </c>
      <c r="G397">
        <f>IFERROR(VLOOKUP($B397,Kraftvärmeprod!$B$1:$AH$479,MATCH(G$2,Kraftvärmeprod!$B$1:$AG$1,0),FALSE)/1,0)-IFERROR(VLOOKUP($B397,'Slutlig allokering kvv'!$B$2:$AC$462,MATCH(G$3,'Slutlig allokering kvv'!$B$1:$AJ$1,0),FALSE)/1,0)</f>
        <v>0</v>
      </c>
      <c r="H397">
        <f>IFERROR(VLOOKUP($B397,Kraftvärmeprod!$B$1:$AH$479,MATCH(H$2,Kraftvärmeprod!$B$1:$AG$1,0),FALSE)/1,0)-IFERROR(VLOOKUP($B397,'Slutlig allokering kvv'!$B$2:$AC$462,MATCH(H$3,'Slutlig allokering kvv'!$B$1:$AJ$1,0),FALSE)/1,0)</f>
        <v>0</v>
      </c>
      <c r="I397">
        <f>IFERROR(VLOOKUP($B397,Kraftvärmeprod!$B$1:$AH$479,MATCH(I$2,Kraftvärmeprod!$B$1:$AG$1,0),FALSE)/1,0)-IFERROR(VLOOKUP($B397,'Slutlig allokering kvv'!$B$2:$AC$462,MATCH(I$3,'Slutlig allokering kvv'!$B$1:$AJ$1,0),FALSE)/1,0)</f>
        <v>0</v>
      </c>
      <c r="J397">
        <f>IFERROR(VLOOKUP($B397,Kraftvärmeprod!$B$1:$AH$479,MATCH(J$2,Kraftvärmeprod!$B$1:$AG$1,0),FALSE)/1,0)-IFERROR(VLOOKUP($B397,'Slutlig allokering kvv'!$B$2:$AC$462,MATCH(J$3,'Slutlig allokering kvv'!$B$1:$AJ$1,0),FALSE)/1,0)</f>
        <v>0</v>
      </c>
      <c r="K397">
        <f>IFERROR(VLOOKUP($B397,Kraftvärmeprod!$B$1:$AH$479,MATCH(K$2,Kraftvärmeprod!$B$1:$AG$1,0),FALSE)/1,0)-IFERROR(VLOOKUP($B397,'Slutlig allokering kvv'!$B$2:$AC$462,MATCH(K$3,'Slutlig allokering kvv'!$B$1:$AJ$1,0),FALSE)/1,0)</f>
        <v>0</v>
      </c>
      <c r="L397">
        <f>IFERROR(VLOOKUP($B397,Kraftvärmeprod!$B$1:$AH$479,MATCH(L$2,Kraftvärmeprod!$B$1:$AG$1,0),FALSE)/1,0)-IFERROR(VLOOKUP($B397,'Slutlig allokering kvv'!$B$2:$AC$462,MATCH(L$3,'Slutlig allokering kvv'!$B$1:$AJ$1,0),FALSE)/1,0)</f>
        <v>0</v>
      </c>
      <c r="M397" s="40">
        <f>IFERROR(VLOOKUP($B397,Miljö!$B$1:$S$477,MATCH(M$2,Miljö!$B$1:$X$1,0),FALSE)/1,0)-IFERROR(VLOOKUP($B397,'Slutlig allokering kvv'!$B$2:$AC$462,MATCH(M$3,'Slutlig allokering kvv'!$B$1:$AJ$1,0),FALSE)/1,0)</f>
        <v>0</v>
      </c>
      <c r="N397">
        <f>IFERROR(VLOOKUP($B397,Kraftvärmeprod!$B$1:$AH$479,MATCH(N$2,Kraftvärmeprod!$B$1:$AG$1,0),FALSE)/1,0)-IFERROR(VLOOKUP($B397,'Slutlig allokering kvv'!$B$2:$AC$462,MATCH(N$3,'Slutlig allokering kvv'!$B$1:$AJ$1,0),FALSE)/1,0)</f>
        <v>0</v>
      </c>
      <c r="O397">
        <f>IFERROR(VLOOKUP($B397,Kraftvärmeprod!$B$1:$AH$479,MATCH(O$2,Kraftvärmeprod!$B$1:$AG$1,0),FALSE)/1,0)-IFERROR(VLOOKUP($B397,'Slutlig allokering kvv'!$B$2:$AC$462,MATCH(O$3,'Slutlig allokering kvv'!$B$1:$AJ$1,0),FALSE)/1,0)</f>
        <v>0</v>
      </c>
      <c r="P397">
        <f>IFERROR(VLOOKUP($B397,Kraftvärmeprod!$B$1:$AH$479,MATCH(P$2,Kraftvärmeprod!$B$1:$AG$1,0),FALSE)/1,0)-IFERROR(VLOOKUP($B397,'Slutlig allokering kvv'!$B$2:$AC$462,MATCH(P$3,'Slutlig allokering kvv'!$B$1:$AJ$1,0),FALSE)/1,0)</f>
        <v>0</v>
      </c>
      <c r="Q397">
        <f>IFERROR(VLOOKUP($B397,Kraftvärmeprod!$B$1:$AH$479,MATCH(Q$2,Kraftvärmeprod!$B$1:$AG$1,0),FALSE)/1,0)-IFERROR(VLOOKUP($B397,'Slutlig allokering kvv'!$B$2:$AC$462,MATCH(Q$3,'Slutlig allokering kvv'!$B$1:$AJ$1,0),FALSE)/1,0)</f>
        <v>0</v>
      </c>
      <c r="R397">
        <f>IFERROR(VLOOKUP($B397,Kraftvärmeprod!$B$1:$AH$479,MATCH(R$2,Kraftvärmeprod!$B$1:$AG$1,0),FALSE)/1,0)-IFERROR(VLOOKUP($B397,'Slutlig allokering kvv'!$B$2:$AC$462,MATCH(R$3,'Slutlig allokering kvv'!$B$1:$AJ$1,0),FALSE)/1,0)</f>
        <v>0</v>
      </c>
      <c r="S397">
        <f>IFERROR(VLOOKUP($B397,Kraftvärmeprod!$B$1:$AH$479,MATCH(S$2,Kraftvärmeprod!$B$1:$AG$1,0),FALSE)/1,0)-IFERROR(VLOOKUP($B397,'Slutlig allokering kvv'!$B$2:$AC$462,MATCH(S$3,'Slutlig allokering kvv'!$B$1:$AJ$1,0),FALSE)/1,0)</f>
        <v>0</v>
      </c>
      <c r="T397">
        <f>IFERROR(VLOOKUP($B397,Kraftvärmeprod!$B$1:$AH$479,MATCH(T$2,Kraftvärmeprod!$B$1:$AG$1,0),FALSE)/1,0)-IFERROR(VLOOKUP($B397,'Slutlig allokering kvv'!$B$2:$AC$462,MATCH(T$3,'Slutlig allokering kvv'!$B$1:$AJ$1,0),FALSE)/1,0)</f>
        <v>0</v>
      </c>
      <c r="U397">
        <f>IFERROR(VLOOKUP($B397,Kraftvärmeprod!$B$1:$AH$479,MATCH(U$2,Kraftvärmeprod!$B$1:$AG$1,0),FALSE)/1,0)-IFERROR(VLOOKUP($B397,'Slutlig allokering kvv'!$B$2:$AC$462,MATCH(U$3,'Slutlig allokering kvv'!$B$1:$AJ$1,0),FALSE)/1,0)</f>
        <v>0</v>
      </c>
      <c r="V397">
        <f>IFERROR(VLOOKUP($B397,Kraftvärmeprod!$B$1:$AH$479,MATCH(V$2,Kraftvärmeprod!$B$1:$AG$1,0),FALSE)/1,0)-IFERROR(VLOOKUP($B397,'Slutlig allokering kvv'!$B$2:$AC$462,MATCH(V$3,'Slutlig allokering kvv'!$B$1:$AJ$1,0),FALSE)/1,0)</f>
        <v>0</v>
      </c>
      <c r="W397">
        <f>IFERROR(VLOOKUP($B397,Kraftvärmeprod!$B$1:$AH$479,MATCH(W$2,Kraftvärmeprod!$B$1:$AG$1,0),FALSE)/1,0)-IFERROR(VLOOKUP($B397,'Slutlig allokering kvv'!$B$2:$AC$462,MATCH(W$3,'Slutlig allokering kvv'!$B$1:$AJ$1,0),FALSE)/1,0)</f>
        <v>0</v>
      </c>
      <c r="X397">
        <f>IFERROR(VLOOKUP($B397,Kraftvärmeprod!$B$1:$AH$479,MATCH(X$2,Kraftvärmeprod!$B$1:$AG$1,0),FALSE)/1,0)-IFERROR(VLOOKUP($B397,'Slutlig allokering kvv'!$B$2:$AC$462,MATCH(X$3,'Slutlig allokering kvv'!$B$1:$AJ$1,0),FALSE)/1,0)</f>
        <v>0</v>
      </c>
      <c r="Y397">
        <f>IFERROR(VLOOKUP($B397,Kraftvärmeprod!$B$1:$AH$479,MATCH(Y$2,Kraftvärmeprod!$B$1:$AG$1,0),FALSE)/1,0)-IFERROR(VLOOKUP($B397,'Slutlig allokering kvv'!$B$2:$AC$462,MATCH(Y$3,'Slutlig allokering kvv'!$B$1:$AJ$1,0),FALSE)/1,0)</f>
        <v>0</v>
      </c>
      <c r="Z397">
        <f>IFERROR(VLOOKUP($B397,Kraftvärmeprod!$B$1:$AH$479,MATCH(Z$2,Kraftvärmeprod!$B$1:$AG$1,0),FALSE)/1,0)-IFERROR(VLOOKUP($B397,'Slutlig allokering kvv'!$B$2:$AC$462,MATCH(Z$3,'Slutlig allokering kvv'!$B$1:$AJ$1,0),FALSE)/1,0)</f>
        <v>0</v>
      </c>
      <c r="AA397">
        <f>IFERROR(VLOOKUP($B397,Kraftvärmeprod!$B$1:$AH$479,MATCH(AA$2,Kraftvärmeprod!$B$1:$AG$1,0),FALSE)/1,0)-IFERROR(VLOOKUP($B397,'Slutlig allokering kvv'!$B$2:$AC$462,MATCH(AA$3,'Slutlig allokering kvv'!$B$1:$AJ$1,0),FALSE)/1,0)</f>
        <v>0</v>
      </c>
      <c r="AB397">
        <f>IFERROR(VLOOKUP($B397,Kraftvärmeprod!$B$1:$AH$479,MATCH(AB$2,Kraftvärmeprod!$B$1:$AG$1,0),FALSE)/1,0)-IFERROR(VLOOKUP($B397,'Slutlig allokering kvv'!$B$2:$AC$462,MATCH(AB$3,'Slutlig allokering kvv'!$B$1:$AJ$1,0),FALSE)/1,0)</f>
        <v>0</v>
      </c>
      <c r="AE397">
        <f t="shared" si="12"/>
        <v>0</v>
      </c>
      <c r="AG397">
        <f>IFERROR(VLOOKUP(B397,'Slutlig allokering kvv'!$B$2:$AJ$462,MATCH("Summa justerad allokerad tillförd energi (utan hjälpel och rökgaskondensering):",'Slutlig allokering kvv'!$B$1:$AK$1,0),FALSE)/1,"")</f>
        <v>0</v>
      </c>
      <c r="AI397" s="23" t="str">
        <f>IFERROR(1-VLOOKUP(B397,'Slutlig allokering kvv'!$B$2:$AJ$462,MATCH("Andel av bränsle i kvv som allokerats till värme, exklusive rökgaskondensering och hjälpel",'Slutlig allokering kvv'!$B$1:$AK$1,0),FALSE),"")</f>
        <v/>
      </c>
      <c r="AK397" s="23" t="str">
        <f t="shared" si="13"/>
        <v/>
      </c>
    </row>
    <row r="398" spans="1:37" x14ac:dyDescent="0.25">
      <c r="A398" s="2" t="s">
        <v>541</v>
      </c>
      <c r="B398" s="2" t="s">
        <v>543</v>
      </c>
      <c r="C398" s="2" t="str">
        <f>IFERROR(VLOOKUP($B398,Kraftvärmeprod!$B$1:$AH$479,MATCH(C$3,Kraftvärmeprod!$B$1:$AG$1,0),FALSE)/1,"")</f>
        <v/>
      </c>
      <c r="D398" s="2" t="str">
        <f>IFERROR(VLOOKUP($B398,Kraftvärmeprod!$B$1:$AH$479,MATCH(D$3,Kraftvärmeprod!$B$1:$AG$1,0),FALSE)/1,"")</f>
        <v/>
      </c>
      <c r="E398">
        <f>IFERROR(VLOOKUP($B398,Kraftvärmeprod!$B$1:$AH$479,MATCH(E$2,Kraftvärmeprod!$B$1:$AG$1,0),FALSE)/1,0)-IFERROR(VLOOKUP($B398,'Slutlig allokering kvv'!$B$2:$AC$462,MATCH(E$3,'Slutlig allokering kvv'!$B$1:$AJ$1,0),FALSE)/1,0)</f>
        <v>0</v>
      </c>
      <c r="F398">
        <f>IFERROR(VLOOKUP($B398,Kraftvärmeprod!$B$1:$AH$479,MATCH(F$2,Kraftvärmeprod!$B$1:$AG$1,0),FALSE)/1,0)-IFERROR(VLOOKUP($B398,'Slutlig allokering kvv'!$B$2:$AC$462,MATCH(F$3,'Slutlig allokering kvv'!$B$1:$AJ$1,0),FALSE)/1,0)</f>
        <v>0</v>
      </c>
      <c r="G398">
        <f>IFERROR(VLOOKUP($B398,Kraftvärmeprod!$B$1:$AH$479,MATCH(G$2,Kraftvärmeprod!$B$1:$AG$1,0),FALSE)/1,0)-IFERROR(VLOOKUP($B398,'Slutlig allokering kvv'!$B$2:$AC$462,MATCH(G$3,'Slutlig allokering kvv'!$B$1:$AJ$1,0),FALSE)/1,0)</f>
        <v>0</v>
      </c>
      <c r="H398">
        <f>IFERROR(VLOOKUP($B398,Kraftvärmeprod!$B$1:$AH$479,MATCH(H$2,Kraftvärmeprod!$B$1:$AG$1,0),FALSE)/1,0)-IFERROR(VLOOKUP($B398,'Slutlig allokering kvv'!$B$2:$AC$462,MATCH(H$3,'Slutlig allokering kvv'!$B$1:$AJ$1,0),FALSE)/1,0)</f>
        <v>0</v>
      </c>
      <c r="I398">
        <f>IFERROR(VLOOKUP($B398,Kraftvärmeprod!$B$1:$AH$479,MATCH(I$2,Kraftvärmeprod!$B$1:$AG$1,0),FALSE)/1,0)-IFERROR(VLOOKUP($B398,'Slutlig allokering kvv'!$B$2:$AC$462,MATCH(I$3,'Slutlig allokering kvv'!$B$1:$AJ$1,0),FALSE)/1,0)</f>
        <v>0</v>
      </c>
      <c r="J398">
        <f>IFERROR(VLOOKUP($B398,Kraftvärmeprod!$B$1:$AH$479,MATCH(J$2,Kraftvärmeprod!$B$1:$AG$1,0),FALSE)/1,0)-IFERROR(VLOOKUP($B398,'Slutlig allokering kvv'!$B$2:$AC$462,MATCH(J$3,'Slutlig allokering kvv'!$B$1:$AJ$1,0),FALSE)/1,0)</f>
        <v>0</v>
      </c>
      <c r="K398">
        <f>IFERROR(VLOOKUP($B398,Kraftvärmeprod!$B$1:$AH$479,MATCH(K$2,Kraftvärmeprod!$B$1:$AG$1,0),FALSE)/1,0)-IFERROR(VLOOKUP($B398,'Slutlig allokering kvv'!$B$2:$AC$462,MATCH(K$3,'Slutlig allokering kvv'!$B$1:$AJ$1,0),FALSE)/1,0)</f>
        <v>0</v>
      </c>
      <c r="L398">
        <f>IFERROR(VLOOKUP($B398,Kraftvärmeprod!$B$1:$AH$479,MATCH(L$2,Kraftvärmeprod!$B$1:$AG$1,0),FALSE)/1,0)-IFERROR(VLOOKUP($B398,'Slutlig allokering kvv'!$B$2:$AC$462,MATCH(L$3,'Slutlig allokering kvv'!$B$1:$AJ$1,0),FALSE)/1,0)</f>
        <v>0</v>
      </c>
      <c r="M398" s="40">
        <f>IFERROR(VLOOKUP($B398,Miljö!$B$1:$S$477,MATCH(M$2,Miljö!$B$1:$X$1,0),FALSE)/1,0)-IFERROR(VLOOKUP($B398,'Slutlig allokering kvv'!$B$2:$AC$462,MATCH(M$3,'Slutlig allokering kvv'!$B$1:$AJ$1,0),FALSE)/1,0)</f>
        <v>0</v>
      </c>
      <c r="N398">
        <f>IFERROR(VLOOKUP($B398,Kraftvärmeprod!$B$1:$AH$479,MATCH(N$2,Kraftvärmeprod!$B$1:$AG$1,0),FALSE)/1,0)-IFERROR(VLOOKUP($B398,'Slutlig allokering kvv'!$B$2:$AC$462,MATCH(N$3,'Slutlig allokering kvv'!$B$1:$AJ$1,0),FALSE)/1,0)</f>
        <v>0</v>
      </c>
      <c r="O398">
        <f>IFERROR(VLOOKUP($B398,Kraftvärmeprod!$B$1:$AH$479,MATCH(O$2,Kraftvärmeprod!$B$1:$AG$1,0),FALSE)/1,0)-IFERROR(VLOOKUP($B398,'Slutlig allokering kvv'!$B$2:$AC$462,MATCH(O$3,'Slutlig allokering kvv'!$B$1:$AJ$1,0),FALSE)/1,0)</f>
        <v>0</v>
      </c>
      <c r="P398">
        <f>IFERROR(VLOOKUP($B398,Kraftvärmeprod!$B$1:$AH$479,MATCH(P$2,Kraftvärmeprod!$B$1:$AG$1,0),FALSE)/1,0)-IFERROR(VLOOKUP($B398,'Slutlig allokering kvv'!$B$2:$AC$462,MATCH(P$3,'Slutlig allokering kvv'!$B$1:$AJ$1,0),FALSE)/1,0)</f>
        <v>0</v>
      </c>
      <c r="Q398">
        <f>IFERROR(VLOOKUP($B398,Kraftvärmeprod!$B$1:$AH$479,MATCH(Q$2,Kraftvärmeprod!$B$1:$AG$1,0),FALSE)/1,0)-IFERROR(VLOOKUP($B398,'Slutlig allokering kvv'!$B$2:$AC$462,MATCH(Q$3,'Slutlig allokering kvv'!$B$1:$AJ$1,0),FALSE)/1,0)</f>
        <v>0</v>
      </c>
      <c r="R398">
        <f>IFERROR(VLOOKUP($B398,Kraftvärmeprod!$B$1:$AH$479,MATCH(R$2,Kraftvärmeprod!$B$1:$AG$1,0),FALSE)/1,0)-IFERROR(VLOOKUP($B398,'Slutlig allokering kvv'!$B$2:$AC$462,MATCH(R$3,'Slutlig allokering kvv'!$B$1:$AJ$1,0),FALSE)/1,0)</f>
        <v>0</v>
      </c>
      <c r="S398">
        <f>IFERROR(VLOOKUP($B398,Kraftvärmeprod!$B$1:$AH$479,MATCH(S$2,Kraftvärmeprod!$B$1:$AG$1,0),FALSE)/1,0)-IFERROR(VLOOKUP($B398,'Slutlig allokering kvv'!$B$2:$AC$462,MATCH(S$3,'Slutlig allokering kvv'!$B$1:$AJ$1,0),FALSE)/1,0)</f>
        <v>0</v>
      </c>
      <c r="T398">
        <f>IFERROR(VLOOKUP($B398,Kraftvärmeprod!$B$1:$AH$479,MATCH(T$2,Kraftvärmeprod!$B$1:$AG$1,0),FALSE)/1,0)-IFERROR(VLOOKUP($B398,'Slutlig allokering kvv'!$B$2:$AC$462,MATCH(T$3,'Slutlig allokering kvv'!$B$1:$AJ$1,0),FALSE)/1,0)</f>
        <v>0</v>
      </c>
      <c r="U398">
        <f>IFERROR(VLOOKUP($B398,Kraftvärmeprod!$B$1:$AH$479,MATCH(U$2,Kraftvärmeprod!$B$1:$AG$1,0),FALSE)/1,0)-IFERROR(VLOOKUP($B398,'Slutlig allokering kvv'!$B$2:$AC$462,MATCH(U$3,'Slutlig allokering kvv'!$B$1:$AJ$1,0),FALSE)/1,0)</f>
        <v>0</v>
      </c>
      <c r="V398">
        <f>IFERROR(VLOOKUP($B398,Kraftvärmeprod!$B$1:$AH$479,MATCH(V$2,Kraftvärmeprod!$B$1:$AG$1,0),FALSE)/1,0)-IFERROR(VLOOKUP($B398,'Slutlig allokering kvv'!$B$2:$AC$462,MATCH(V$3,'Slutlig allokering kvv'!$B$1:$AJ$1,0),FALSE)/1,0)</f>
        <v>0</v>
      </c>
      <c r="W398">
        <f>IFERROR(VLOOKUP($B398,Kraftvärmeprod!$B$1:$AH$479,MATCH(W$2,Kraftvärmeprod!$B$1:$AG$1,0),FALSE)/1,0)-IFERROR(VLOOKUP($B398,'Slutlig allokering kvv'!$B$2:$AC$462,MATCH(W$3,'Slutlig allokering kvv'!$B$1:$AJ$1,0),FALSE)/1,0)</f>
        <v>0</v>
      </c>
      <c r="X398">
        <f>IFERROR(VLOOKUP($B398,Kraftvärmeprod!$B$1:$AH$479,MATCH(X$2,Kraftvärmeprod!$B$1:$AG$1,0),FALSE)/1,0)-IFERROR(VLOOKUP($B398,'Slutlig allokering kvv'!$B$2:$AC$462,MATCH(X$3,'Slutlig allokering kvv'!$B$1:$AJ$1,0),FALSE)/1,0)</f>
        <v>0</v>
      </c>
      <c r="Y398">
        <f>IFERROR(VLOOKUP($B398,Kraftvärmeprod!$B$1:$AH$479,MATCH(Y$2,Kraftvärmeprod!$B$1:$AG$1,0),FALSE)/1,0)-IFERROR(VLOOKUP($B398,'Slutlig allokering kvv'!$B$2:$AC$462,MATCH(Y$3,'Slutlig allokering kvv'!$B$1:$AJ$1,0),FALSE)/1,0)</f>
        <v>0</v>
      </c>
      <c r="Z398">
        <f>IFERROR(VLOOKUP($B398,Kraftvärmeprod!$B$1:$AH$479,MATCH(Z$2,Kraftvärmeprod!$B$1:$AG$1,0),FALSE)/1,0)-IFERROR(VLOOKUP($B398,'Slutlig allokering kvv'!$B$2:$AC$462,MATCH(Z$3,'Slutlig allokering kvv'!$B$1:$AJ$1,0),FALSE)/1,0)</f>
        <v>0</v>
      </c>
      <c r="AA398">
        <f>IFERROR(VLOOKUP($B398,Kraftvärmeprod!$B$1:$AH$479,MATCH(AA$2,Kraftvärmeprod!$B$1:$AG$1,0),FALSE)/1,0)-IFERROR(VLOOKUP($B398,'Slutlig allokering kvv'!$B$2:$AC$462,MATCH(AA$3,'Slutlig allokering kvv'!$B$1:$AJ$1,0),FALSE)/1,0)</f>
        <v>0</v>
      </c>
      <c r="AB398">
        <f>IFERROR(VLOOKUP($B398,Kraftvärmeprod!$B$1:$AH$479,MATCH(AB$2,Kraftvärmeprod!$B$1:$AG$1,0),FALSE)/1,0)-IFERROR(VLOOKUP($B398,'Slutlig allokering kvv'!$B$2:$AC$462,MATCH(AB$3,'Slutlig allokering kvv'!$B$1:$AJ$1,0),FALSE)/1,0)</f>
        <v>0</v>
      </c>
      <c r="AE398">
        <f t="shared" si="12"/>
        <v>0</v>
      </c>
      <c r="AG398">
        <f>IFERROR(VLOOKUP(B398,'Slutlig allokering kvv'!$B$2:$AJ$462,MATCH("Summa justerad allokerad tillförd energi (utan hjälpel och rökgaskondensering):",'Slutlig allokering kvv'!$B$1:$AK$1,0),FALSE)/1,"")</f>
        <v>0</v>
      </c>
      <c r="AI398" s="23" t="str">
        <f>IFERROR(1-VLOOKUP(B398,'Slutlig allokering kvv'!$B$2:$AJ$462,MATCH("Andel av bränsle i kvv som allokerats till värme, exklusive rökgaskondensering och hjälpel",'Slutlig allokering kvv'!$B$1:$AK$1,0),FALSE),"")</f>
        <v/>
      </c>
      <c r="AK398" s="23" t="str">
        <f t="shared" si="13"/>
        <v/>
      </c>
    </row>
    <row r="399" spans="1:37" x14ac:dyDescent="0.25">
      <c r="A399" s="2" t="s">
        <v>541</v>
      </c>
      <c r="B399" s="2" t="s">
        <v>544</v>
      </c>
      <c r="C399" s="2" t="str">
        <f>IFERROR(VLOOKUP($B399,Kraftvärmeprod!$B$1:$AH$479,MATCH(C$3,Kraftvärmeprod!$B$1:$AG$1,0),FALSE)/1,"")</f>
        <v/>
      </c>
      <c r="D399" s="2" t="str">
        <f>IFERROR(VLOOKUP($B399,Kraftvärmeprod!$B$1:$AH$479,MATCH(D$3,Kraftvärmeprod!$B$1:$AG$1,0),FALSE)/1,"")</f>
        <v/>
      </c>
      <c r="E399">
        <f>IFERROR(VLOOKUP($B399,Kraftvärmeprod!$B$1:$AH$479,MATCH(E$2,Kraftvärmeprod!$B$1:$AG$1,0),FALSE)/1,0)-IFERROR(VLOOKUP($B399,'Slutlig allokering kvv'!$B$2:$AC$462,MATCH(E$3,'Slutlig allokering kvv'!$B$1:$AJ$1,0),FALSE)/1,0)</f>
        <v>0</v>
      </c>
      <c r="F399">
        <f>IFERROR(VLOOKUP($B399,Kraftvärmeprod!$B$1:$AH$479,MATCH(F$2,Kraftvärmeprod!$B$1:$AG$1,0),FALSE)/1,0)-IFERROR(VLOOKUP($B399,'Slutlig allokering kvv'!$B$2:$AC$462,MATCH(F$3,'Slutlig allokering kvv'!$B$1:$AJ$1,0),FALSE)/1,0)</f>
        <v>0</v>
      </c>
      <c r="G399">
        <f>IFERROR(VLOOKUP($B399,Kraftvärmeprod!$B$1:$AH$479,MATCH(G$2,Kraftvärmeprod!$B$1:$AG$1,0),FALSE)/1,0)-IFERROR(VLOOKUP($B399,'Slutlig allokering kvv'!$B$2:$AC$462,MATCH(G$3,'Slutlig allokering kvv'!$B$1:$AJ$1,0),FALSE)/1,0)</f>
        <v>0</v>
      </c>
      <c r="H399">
        <f>IFERROR(VLOOKUP($B399,Kraftvärmeprod!$B$1:$AH$479,MATCH(H$2,Kraftvärmeprod!$B$1:$AG$1,0),FALSE)/1,0)-IFERROR(VLOOKUP($B399,'Slutlig allokering kvv'!$B$2:$AC$462,MATCH(H$3,'Slutlig allokering kvv'!$B$1:$AJ$1,0),FALSE)/1,0)</f>
        <v>0</v>
      </c>
      <c r="I399">
        <f>IFERROR(VLOOKUP($B399,Kraftvärmeprod!$B$1:$AH$479,MATCH(I$2,Kraftvärmeprod!$B$1:$AG$1,0),FALSE)/1,0)-IFERROR(VLOOKUP($B399,'Slutlig allokering kvv'!$B$2:$AC$462,MATCH(I$3,'Slutlig allokering kvv'!$B$1:$AJ$1,0),FALSE)/1,0)</f>
        <v>0</v>
      </c>
      <c r="J399">
        <f>IFERROR(VLOOKUP($B399,Kraftvärmeprod!$B$1:$AH$479,MATCH(J$2,Kraftvärmeprod!$B$1:$AG$1,0),FALSE)/1,0)-IFERROR(VLOOKUP($B399,'Slutlig allokering kvv'!$B$2:$AC$462,MATCH(J$3,'Slutlig allokering kvv'!$B$1:$AJ$1,0),FALSE)/1,0)</f>
        <v>0</v>
      </c>
      <c r="K399">
        <f>IFERROR(VLOOKUP($B399,Kraftvärmeprod!$B$1:$AH$479,MATCH(K$2,Kraftvärmeprod!$B$1:$AG$1,0),FALSE)/1,0)-IFERROR(VLOOKUP($B399,'Slutlig allokering kvv'!$B$2:$AC$462,MATCH(K$3,'Slutlig allokering kvv'!$B$1:$AJ$1,0),FALSE)/1,0)</f>
        <v>0</v>
      </c>
      <c r="L399">
        <f>IFERROR(VLOOKUP($B399,Kraftvärmeprod!$B$1:$AH$479,MATCH(L$2,Kraftvärmeprod!$B$1:$AG$1,0),FALSE)/1,0)-IFERROR(VLOOKUP($B399,'Slutlig allokering kvv'!$B$2:$AC$462,MATCH(L$3,'Slutlig allokering kvv'!$B$1:$AJ$1,0),FALSE)/1,0)</f>
        <v>0</v>
      </c>
      <c r="M399" s="40">
        <f>IFERROR(VLOOKUP($B399,Miljö!$B$1:$S$477,MATCH(M$2,Miljö!$B$1:$X$1,0),FALSE)/1,0)-IFERROR(VLOOKUP($B399,'Slutlig allokering kvv'!$B$2:$AC$462,MATCH(M$3,'Slutlig allokering kvv'!$B$1:$AJ$1,0),FALSE)/1,0)</f>
        <v>0</v>
      </c>
      <c r="N399">
        <f>IFERROR(VLOOKUP($B399,Kraftvärmeprod!$B$1:$AH$479,MATCH(N$2,Kraftvärmeprod!$B$1:$AG$1,0),FALSE)/1,0)-IFERROR(VLOOKUP($B399,'Slutlig allokering kvv'!$B$2:$AC$462,MATCH(N$3,'Slutlig allokering kvv'!$B$1:$AJ$1,0),FALSE)/1,0)</f>
        <v>0</v>
      </c>
      <c r="O399">
        <f>IFERROR(VLOOKUP($B399,Kraftvärmeprod!$B$1:$AH$479,MATCH(O$2,Kraftvärmeprod!$B$1:$AG$1,0),FALSE)/1,0)-IFERROR(VLOOKUP($B399,'Slutlig allokering kvv'!$B$2:$AC$462,MATCH(O$3,'Slutlig allokering kvv'!$B$1:$AJ$1,0),FALSE)/1,0)</f>
        <v>0</v>
      </c>
      <c r="P399">
        <f>IFERROR(VLOOKUP($B399,Kraftvärmeprod!$B$1:$AH$479,MATCH(P$2,Kraftvärmeprod!$B$1:$AG$1,0),FALSE)/1,0)-IFERROR(VLOOKUP($B399,'Slutlig allokering kvv'!$B$2:$AC$462,MATCH(P$3,'Slutlig allokering kvv'!$B$1:$AJ$1,0),FALSE)/1,0)</f>
        <v>0</v>
      </c>
      <c r="Q399">
        <f>IFERROR(VLOOKUP($B399,Kraftvärmeprod!$B$1:$AH$479,MATCH(Q$2,Kraftvärmeprod!$B$1:$AG$1,0),FALSE)/1,0)-IFERROR(VLOOKUP($B399,'Slutlig allokering kvv'!$B$2:$AC$462,MATCH(Q$3,'Slutlig allokering kvv'!$B$1:$AJ$1,0),FALSE)/1,0)</f>
        <v>0</v>
      </c>
      <c r="R399">
        <f>IFERROR(VLOOKUP($B399,Kraftvärmeprod!$B$1:$AH$479,MATCH(R$2,Kraftvärmeprod!$B$1:$AG$1,0),FALSE)/1,0)-IFERROR(VLOOKUP($B399,'Slutlig allokering kvv'!$B$2:$AC$462,MATCH(R$3,'Slutlig allokering kvv'!$B$1:$AJ$1,0),FALSE)/1,0)</f>
        <v>0</v>
      </c>
      <c r="S399">
        <f>IFERROR(VLOOKUP($B399,Kraftvärmeprod!$B$1:$AH$479,MATCH(S$2,Kraftvärmeprod!$B$1:$AG$1,0),FALSE)/1,0)-IFERROR(VLOOKUP($B399,'Slutlig allokering kvv'!$B$2:$AC$462,MATCH(S$3,'Slutlig allokering kvv'!$B$1:$AJ$1,0),FALSE)/1,0)</f>
        <v>0</v>
      </c>
      <c r="T399">
        <f>IFERROR(VLOOKUP($B399,Kraftvärmeprod!$B$1:$AH$479,MATCH(T$2,Kraftvärmeprod!$B$1:$AG$1,0),FALSE)/1,0)-IFERROR(VLOOKUP($B399,'Slutlig allokering kvv'!$B$2:$AC$462,MATCH(T$3,'Slutlig allokering kvv'!$B$1:$AJ$1,0),FALSE)/1,0)</f>
        <v>0</v>
      </c>
      <c r="U399">
        <f>IFERROR(VLOOKUP($B399,Kraftvärmeprod!$B$1:$AH$479,MATCH(U$2,Kraftvärmeprod!$B$1:$AG$1,0),FALSE)/1,0)-IFERROR(VLOOKUP($B399,'Slutlig allokering kvv'!$B$2:$AC$462,MATCH(U$3,'Slutlig allokering kvv'!$B$1:$AJ$1,0),FALSE)/1,0)</f>
        <v>0</v>
      </c>
      <c r="V399">
        <f>IFERROR(VLOOKUP($B399,Kraftvärmeprod!$B$1:$AH$479,MATCH(V$2,Kraftvärmeprod!$B$1:$AG$1,0),FALSE)/1,0)-IFERROR(VLOOKUP($B399,'Slutlig allokering kvv'!$B$2:$AC$462,MATCH(V$3,'Slutlig allokering kvv'!$B$1:$AJ$1,0),FALSE)/1,0)</f>
        <v>0</v>
      </c>
      <c r="W399">
        <f>IFERROR(VLOOKUP($B399,Kraftvärmeprod!$B$1:$AH$479,MATCH(W$2,Kraftvärmeprod!$B$1:$AG$1,0),FALSE)/1,0)-IFERROR(VLOOKUP($B399,'Slutlig allokering kvv'!$B$2:$AC$462,MATCH(W$3,'Slutlig allokering kvv'!$B$1:$AJ$1,0),FALSE)/1,0)</f>
        <v>0</v>
      </c>
      <c r="X399">
        <f>IFERROR(VLOOKUP($B399,Kraftvärmeprod!$B$1:$AH$479,MATCH(X$2,Kraftvärmeprod!$B$1:$AG$1,0),FALSE)/1,0)-IFERROR(VLOOKUP($B399,'Slutlig allokering kvv'!$B$2:$AC$462,MATCH(X$3,'Slutlig allokering kvv'!$B$1:$AJ$1,0),FALSE)/1,0)</f>
        <v>0</v>
      </c>
      <c r="Y399">
        <f>IFERROR(VLOOKUP($B399,Kraftvärmeprod!$B$1:$AH$479,MATCH(Y$2,Kraftvärmeprod!$B$1:$AG$1,0),FALSE)/1,0)-IFERROR(VLOOKUP($B399,'Slutlig allokering kvv'!$B$2:$AC$462,MATCH(Y$3,'Slutlig allokering kvv'!$B$1:$AJ$1,0),FALSE)/1,0)</f>
        <v>0</v>
      </c>
      <c r="Z399">
        <f>IFERROR(VLOOKUP($B399,Kraftvärmeprod!$B$1:$AH$479,MATCH(Z$2,Kraftvärmeprod!$B$1:$AG$1,0),FALSE)/1,0)-IFERROR(VLOOKUP($B399,'Slutlig allokering kvv'!$B$2:$AC$462,MATCH(Z$3,'Slutlig allokering kvv'!$B$1:$AJ$1,0),FALSE)/1,0)</f>
        <v>0</v>
      </c>
      <c r="AA399">
        <f>IFERROR(VLOOKUP($B399,Kraftvärmeprod!$B$1:$AH$479,MATCH(AA$2,Kraftvärmeprod!$B$1:$AG$1,0),FALSE)/1,0)-IFERROR(VLOOKUP($B399,'Slutlig allokering kvv'!$B$2:$AC$462,MATCH(AA$3,'Slutlig allokering kvv'!$B$1:$AJ$1,0),FALSE)/1,0)</f>
        <v>0</v>
      </c>
      <c r="AB399">
        <f>IFERROR(VLOOKUP($B399,Kraftvärmeprod!$B$1:$AH$479,MATCH(AB$2,Kraftvärmeprod!$B$1:$AG$1,0),FALSE)/1,0)-IFERROR(VLOOKUP($B399,'Slutlig allokering kvv'!$B$2:$AC$462,MATCH(AB$3,'Slutlig allokering kvv'!$B$1:$AJ$1,0),FALSE)/1,0)</f>
        <v>0</v>
      </c>
      <c r="AE399">
        <f t="shared" si="12"/>
        <v>0</v>
      </c>
      <c r="AG399">
        <f>IFERROR(VLOOKUP(B399,'Slutlig allokering kvv'!$B$2:$AJ$462,MATCH("Summa justerad allokerad tillförd energi (utan hjälpel och rökgaskondensering):",'Slutlig allokering kvv'!$B$1:$AK$1,0),FALSE)/1,"")</f>
        <v>0</v>
      </c>
      <c r="AI399" s="23" t="str">
        <f>IFERROR(1-VLOOKUP(B399,'Slutlig allokering kvv'!$B$2:$AJ$462,MATCH("Andel av bränsle i kvv som allokerats till värme, exklusive rökgaskondensering och hjälpel",'Slutlig allokering kvv'!$B$1:$AK$1,0),FALSE),"")</f>
        <v/>
      </c>
      <c r="AK399" s="23" t="str">
        <f t="shared" si="13"/>
        <v/>
      </c>
    </row>
    <row r="400" spans="1:37" x14ac:dyDescent="0.25">
      <c r="A400" s="2" t="s">
        <v>545</v>
      </c>
      <c r="B400" s="2" t="s">
        <v>546</v>
      </c>
      <c r="C400" s="2" t="str">
        <f>IFERROR(VLOOKUP($B400,Kraftvärmeprod!$B$1:$AH$479,MATCH(C$3,Kraftvärmeprod!$B$1:$AG$1,0),FALSE)/1,"")</f>
        <v/>
      </c>
      <c r="D400" s="2" t="str">
        <f>IFERROR(VLOOKUP($B400,Kraftvärmeprod!$B$1:$AH$479,MATCH(D$3,Kraftvärmeprod!$B$1:$AG$1,0),FALSE)/1,"")</f>
        <v/>
      </c>
      <c r="E400">
        <f>IFERROR(VLOOKUP($B400,Kraftvärmeprod!$B$1:$AH$479,MATCH(E$2,Kraftvärmeprod!$B$1:$AG$1,0),FALSE)/1,0)-IFERROR(VLOOKUP($B400,'Slutlig allokering kvv'!$B$2:$AC$462,MATCH(E$3,'Slutlig allokering kvv'!$B$1:$AJ$1,0),FALSE)/1,0)</f>
        <v>0</v>
      </c>
      <c r="F400">
        <f>IFERROR(VLOOKUP($B400,Kraftvärmeprod!$B$1:$AH$479,MATCH(F$2,Kraftvärmeprod!$B$1:$AG$1,0),FALSE)/1,0)-IFERROR(VLOOKUP($B400,'Slutlig allokering kvv'!$B$2:$AC$462,MATCH(F$3,'Slutlig allokering kvv'!$B$1:$AJ$1,0),FALSE)/1,0)</f>
        <v>0</v>
      </c>
      <c r="G400">
        <f>IFERROR(VLOOKUP($B400,Kraftvärmeprod!$B$1:$AH$479,MATCH(G$2,Kraftvärmeprod!$B$1:$AG$1,0),FALSE)/1,0)-IFERROR(VLOOKUP($B400,'Slutlig allokering kvv'!$B$2:$AC$462,MATCH(G$3,'Slutlig allokering kvv'!$B$1:$AJ$1,0),FALSE)/1,0)</f>
        <v>0</v>
      </c>
      <c r="H400">
        <f>IFERROR(VLOOKUP($B400,Kraftvärmeprod!$B$1:$AH$479,MATCH(H$2,Kraftvärmeprod!$B$1:$AG$1,0),FALSE)/1,0)-IFERROR(VLOOKUP($B400,'Slutlig allokering kvv'!$B$2:$AC$462,MATCH(H$3,'Slutlig allokering kvv'!$B$1:$AJ$1,0),FALSE)/1,0)</f>
        <v>0</v>
      </c>
      <c r="I400">
        <f>IFERROR(VLOOKUP($B400,Kraftvärmeprod!$B$1:$AH$479,MATCH(I$2,Kraftvärmeprod!$B$1:$AG$1,0),FALSE)/1,0)-IFERROR(VLOOKUP($B400,'Slutlig allokering kvv'!$B$2:$AC$462,MATCH(I$3,'Slutlig allokering kvv'!$B$1:$AJ$1,0),FALSE)/1,0)</f>
        <v>0</v>
      </c>
      <c r="J400">
        <f>IFERROR(VLOOKUP($B400,Kraftvärmeprod!$B$1:$AH$479,MATCH(J$2,Kraftvärmeprod!$B$1:$AG$1,0),FALSE)/1,0)-IFERROR(VLOOKUP($B400,'Slutlig allokering kvv'!$B$2:$AC$462,MATCH(J$3,'Slutlig allokering kvv'!$B$1:$AJ$1,0),FALSE)/1,0)</f>
        <v>0</v>
      </c>
      <c r="K400">
        <f>IFERROR(VLOOKUP($B400,Kraftvärmeprod!$B$1:$AH$479,MATCH(K$2,Kraftvärmeprod!$B$1:$AG$1,0),FALSE)/1,0)-IFERROR(VLOOKUP($B400,'Slutlig allokering kvv'!$B$2:$AC$462,MATCH(K$3,'Slutlig allokering kvv'!$B$1:$AJ$1,0),FALSE)/1,0)</f>
        <v>0</v>
      </c>
      <c r="L400">
        <f>IFERROR(VLOOKUP($B400,Kraftvärmeprod!$B$1:$AH$479,MATCH(L$2,Kraftvärmeprod!$B$1:$AG$1,0),FALSE)/1,0)-IFERROR(VLOOKUP($B400,'Slutlig allokering kvv'!$B$2:$AC$462,MATCH(L$3,'Slutlig allokering kvv'!$B$1:$AJ$1,0),FALSE)/1,0)</f>
        <v>0</v>
      </c>
      <c r="M400" s="40">
        <f>IFERROR(VLOOKUP($B400,Miljö!$B$1:$S$477,MATCH(M$2,Miljö!$B$1:$X$1,0),FALSE)/1,0)-IFERROR(VLOOKUP($B400,'Slutlig allokering kvv'!$B$2:$AC$462,MATCH(M$3,'Slutlig allokering kvv'!$B$1:$AJ$1,0),FALSE)/1,0)</f>
        <v>0</v>
      </c>
      <c r="N400">
        <f>IFERROR(VLOOKUP($B400,Kraftvärmeprod!$B$1:$AH$479,MATCH(N$2,Kraftvärmeprod!$B$1:$AG$1,0),FALSE)/1,0)-IFERROR(VLOOKUP($B400,'Slutlig allokering kvv'!$B$2:$AC$462,MATCH(N$3,'Slutlig allokering kvv'!$B$1:$AJ$1,0),FALSE)/1,0)</f>
        <v>0</v>
      </c>
      <c r="O400">
        <f>IFERROR(VLOOKUP($B400,Kraftvärmeprod!$B$1:$AH$479,MATCH(O$2,Kraftvärmeprod!$B$1:$AG$1,0),FALSE)/1,0)-IFERROR(VLOOKUP($B400,'Slutlig allokering kvv'!$B$2:$AC$462,MATCH(O$3,'Slutlig allokering kvv'!$B$1:$AJ$1,0),FALSE)/1,0)</f>
        <v>0</v>
      </c>
      <c r="P400">
        <f>IFERROR(VLOOKUP($B400,Kraftvärmeprod!$B$1:$AH$479,MATCH(P$2,Kraftvärmeprod!$B$1:$AG$1,0),FALSE)/1,0)-IFERROR(VLOOKUP($B400,'Slutlig allokering kvv'!$B$2:$AC$462,MATCH(P$3,'Slutlig allokering kvv'!$B$1:$AJ$1,0),FALSE)/1,0)</f>
        <v>0</v>
      </c>
      <c r="Q400">
        <f>IFERROR(VLOOKUP($B400,Kraftvärmeprod!$B$1:$AH$479,MATCH(Q$2,Kraftvärmeprod!$B$1:$AG$1,0),FALSE)/1,0)-IFERROR(VLOOKUP($B400,'Slutlig allokering kvv'!$B$2:$AC$462,MATCH(Q$3,'Slutlig allokering kvv'!$B$1:$AJ$1,0),FALSE)/1,0)</f>
        <v>0</v>
      </c>
      <c r="R400">
        <f>IFERROR(VLOOKUP($B400,Kraftvärmeprod!$B$1:$AH$479,MATCH(R$2,Kraftvärmeprod!$B$1:$AG$1,0),FALSE)/1,0)-IFERROR(VLOOKUP($B400,'Slutlig allokering kvv'!$B$2:$AC$462,MATCH(R$3,'Slutlig allokering kvv'!$B$1:$AJ$1,0),FALSE)/1,0)</f>
        <v>0</v>
      </c>
      <c r="S400">
        <f>IFERROR(VLOOKUP($B400,Kraftvärmeprod!$B$1:$AH$479,MATCH(S$2,Kraftvärmeprod!$B$1:$AG$1,0),FALSE)/1,0)-IFERROR(VLOOKUP($B400,'Slutlig allokering kvv'!$B$2:$AC$462,MATCH(S$3,'Slutlig allokering kvv'!$B$1:$AJ$1,0),FALSE)/1,0)</f>
        <v>0</v>
      </c>
      <c r="T400">
        <f>IFERROR(VLOOKUP($B400,Kraftvärmeprod!$B$1:$AH$479,MATCH(T$2,Kraftvärmeprod!$B$1:$AG$1,0),FALSE)/1,0)-IFERROR(VLOOKUP($B400,'Slutlig allokering kvv'!$B$2:$AC$462,MATCH(T$3,'Slutlig allokering kvv'!$B$1:$AJ$1,0),FALSE)/1,0)</f>
        <v>0</v>
      </c>
      <c r="U400">
        <f>IFERROR(VLOOKUP($B400,Kraftvärmeprod!$B$1:$AH$479,MATCH(U$2,Kraftvärmeprod!$B$1:$AG$1,0),FALSE)/1,0)-IFERROR(VLOOKUP($B400,'Slutlig allokering kvv'!$B$2:$AC$462,MATCH(U$3,'Slutlig allokering kvv'!$B$1:$AJ$1,0),FALSE)/1,0)</f>
        <v>0</v>
      </c>
      <c r="V400">
        <f>IFERROR(VLOOKUP($B400,Kraftvärmeprod!$B$1:$AH$479,MATCH(V$2,Kraftvärmeprod!$B$1:$AG$1,0),FALSE)/1,0)-IFERROR(VLOOKUP($B400,'Slutlig allokering kvv'!$B$2:$AC$462,MATCH(V$3,'Slutlig allokering kvv'!$B$1:$AJ$1,0),FALSE)/1,0)</f>
        <v>0</v>
      </c>
      <c r="W400">
        <f>IFERROR(VLOOKUP($B400,Kraftvärmeprod!$B$1:$AH$479,MATCH(W$2,Kraftvärmeprod!$B$1:$AG$1,0),FALSE)/1,0)-IFERROR(VLOOKUP($B400,'Slutlig allokering kvv'!$B$2:$AC$462,MATCH(W$3,'Slutlig allokering kvv'!$B$1:$AJ$1,0),FALSE)/1,0)</f>
        <v>0</v>
      </c>
      <c r="X400">
        <f>IFERROR(VLOOKUP($B400,Kraftvärmeprod!$B$1:$AH$479,MATCH(X$2,Kraftvärmeprod!$B$1:$AG$1,0),FALSE)/1,0)-IFERROR(VLOOKUP($B400,'Slutlig allokering kvv'!$B$2:$AC$462,MATCH(X$3,'Slutlig allokering kvv'!$B$1:$AJ$1,0),FALSE)/1,0)</f>
        <v>0</v>
      </c>
      <c r="Y400">
        <f>IFERROR(VLOOKUP($B400,Kraftvärmeprod!$B$1:$AH$479,MATCH(Y$2,Kraftvärmeprod!$B$1:$AG$1,0),FALSE)/1,0)-IFERROR(VLOOKUP($B400,'Slutlig allokering kvv'!$B$2:$AC$462,MATCH(Y$3,'Slutlig allokering kvv'!$B$1:$AJ$1,0),FALSE)/1,0)</f>
        <v>0</v>
      </c>
      <c r="Z400">
        <f>IFERROR(VLOOKUP($B400,Kraftvärmeprod!$B$1:$AH$479,MATCH(Z$2,Kraftvärmeprod!$B$1:$AG$1,0),FALSE)/1,0)-IFERROR(VLOOKUP($B400,'Slutlig allokering kvv'!$B$2:$AC$462,MATCH(Z$3,'Slutlig allokering kvv'!$B$1:$AJ$1,0),FALSE)/1,0)</f>
        <v>0</v>
      </c>
      <c r="AA400">
        <f>IFERROR(VLOOKUP($B400,Kraftvärmeprod!$B$1:$AH$479,MATCH(AA$2,Kraftvärmeprod!$B$1:$AG$1,0),FALSE)/1,0)-IFERROR(VLOOKUP($B400,'Slutlig allokering kvv'!$B$2:$AC$462,MATCH(AA$3,'Slutlig allokering kvv'!$B$1:$AJ$1,0),FALSE)/1,0)</f>
        <v>0</v>
      </c>
      <c r="AB400">
        <f>IFERROR(VLOOKUP($B400,Kraftvärmeprod!$B$1:$AH$479,MATCH(AB$2,Kraftvärmeprod!$B$1:$AG$1,0),FALSE)/1,0)-IFERROR(VLOOKUP($B400,'Slutlig allokering kvv'!$B$2:$AC$462,MATCH(AB$3,'Slutlig allokering kvv'!$B$1:$AJ$1,0),FALSE)/1,0)</f>
        <v>0</v>
      </c>
      <c r="AE400">
        <f t="shared" si="12"/>
        <v>0</v>
      </c>
      <c r="AG400">
        <f>IFERROR(VLOOKUP(B400,'Slutlig allokering kvv'!$B$2:$AJ$462,MATCH("Summa justerad allokerad tillförd energi (utan hjälpel och rökgaskondensering):",'Slutlig allokering kvv'!$B$1:$AK$1,0),FALSE)/1,"")</f>
        <v>0</v>
      </c>
      <c r="AI400" s="23" t="str">
        <f>IFERROR(1-VLOOKUP(B400,'Slutlig allokering kvv'!$B$2:$AJ$462,MATCH("Andel av bränsle i kvv som allokerats till värme, exklusive rökgaskondensering och hjälpel",'Slutlig allokering kvv'!$B$1:$AK$1,0),FALSE),"")</f>
        <v/>
      </c>
      <c r="AK400" s="23" t="str">
        <f t="shared" si="13"/>
        <v/>
      </c>
    </row>
    <row r="401" spans="1:37" x14ac:dyDescent="0.25">
      <c r="A401" s="2" t="s">
        <v>547</v>
      </c>
      <c r="B401" s="2" t="s">
        <v>548</v>
      </c>
      <c r="C401" s="2">
        <f>IFERROR(VLOOKUP($B401,Kraftvärmeprod!$B$1:$AH$479,MATCH(C$3,Kraftvärmeprod!$B$1:$AG$1,0),FALSE)/1,"")</f>
        <v>500</v>
      </c>
      <c r="D401" s="2">
        <f>IFERROR(VLOOKUP($B401,Kraftvärmeprod!$B$1:$AH$479,MATCH(D$3,Kraftvärmeprod!$B$1:$AG$1,0),FALSE)/1,"")</f>
        <v>187</v>
      </c>
      <c r="E401">
        <f>IFERROR(VLOOKUP($B401,Kraftvärmeprod!$B$1:$AH$479,MATCH(E$2,Kraftvärmeprod!$B$1:$AG$1,0),FALSE)/1,0)-IFERROR(VLOOKUP($B401,'Slutlig allokering kvv'!$B$2:$AC$462,MATCH(E$3,'Slutlig allokering kvv'!$B$1:$AJ$1,0),FALSE)/1,0)</f>
        <v>287</v>
      </c>
      <c r="F401">
        <f>IFERROR(VLOOKUP($B401,Kraftvärmeprod!$B$1:$AH$479,MATCH(F$2,Kraftvärmeprod!$B$1:$AG$1,0),FALSE)/1,0)-IFERROR(VLOOKUP($B401,'Slutlig allokering kvv'!$B$2:$AC$462,MATCH(F$3,'Slutlig allokering kvv'!$B$1:$AJ$1,0),FALSE)/1,0)</f>
        <v>0</v>
      </c>
      <c r="G401">
        <f>IFERROR(VLOOKUP($B401,Kraftvärmeprod!$B$1:$AH$479,MATCH(G$2,Kraftvärmeprod!$B$1:$AG$1,0),FALSE)/1,0)-IFERROR(VLOOKUP($B401,'Slutlig allokering kvv'!$B$2:$AC$462,MATCH(G$3,'Slutlig allokering kvv'!$B$1:$AJ$1,0),FALSE)/1,0)</f>
        <v>0</v>
      </c>
      <c r="H401">
        <f>IFERROR(VLOOKUP($B401,Kraftvärmeprod!$B$1:$AH$479,MATCH(H$2,Kraftvärmeprod!$B$1:$AG$1,0),FALSE)/1,0)-IFERROR(VLOOKUP($B401,'Slutlig allokering kvv'!$B$2:$AC$462,MATCH(H$3,'Slutlig allokering kvv'!$B$1:$AJ$1,0),FALSE)/1,0)</f>
        <v>0</v>
      </c>
      <c r="I401">
        <f>IFERROR(VLOOKUP($B401,Kraftvärmeprod!$B$1:$AH$479,MATCH(I$2,Kraftvärmeprod!$B$1:$AG$1,0),FALSE)/1,0)-IFERROR(VLOOKUP($B401,'Slutlig allokering kvv'!$B$2:$AC$462,MATCH(I$3,'Slutlig allokering kvv'!$B$1:$AJ$1,0),FALSE)/1,0)</f>
        <v>1.75</v>
      </c>
      <c r="J401">
        <f>IFERROR(VLOOKUP($B401,Kraftvärmeprod!$B$1:$AH$479,MATCH(J$2,Kraftvärmeprod!$B$1:$AG$1,0),FALSE)/1,0)-IFERROR(VLOOKUP($B401,'Slutlig allokering kvv'!$B$2:$AC$462,MATCH(J$3,'Slutlig allokering kvv'!$B$1:$AJ$1,0),FALSE)/1,0)</f>
        <v>0</v>
      </c>
      <c r="K401">
        <f>IFERROR(VLOOKUP($B401,Kraftvärmeprod!$B$1:$AH$479,MATCH(K$2,Kraftvärmeprod!$B$1:$AG$1,0),FALSE)/1,0)-IFERROR(VLOOKUP($B401,'Slutlig allokering kvv'!$B$2:$AC$462,MATCH(K$3,'Slutlig allokering kvv'!$B$1:$AJ$1,0),FALSE)/1,0)</f>
        <v>0.84500000000000008</v>
      </c>
      <c r="L401">
        <f>IFERROR(VLOOKUP($B401,Kraftvärmeprod!$B$1:$AH$479,MATCH(L$2,Kraftvärmeprod!$B$1:$AG$1,0),FALSE)/1,0)-IFERROR(VLOOKUP($B401,'Slutlig allokering kvv'!$B$2:$AC$462,MATCH(L$3,'Slutlig allokering kvv'!$B$1:$AJ$1,0),FALSE)/1,0)</f>
        <v>18.599999999999998</v>
      </c>
      <c r="M401" s="40">
        <f>IFERROR(VLOOKUP($B401,Miljö!$B$1:$S$477,MATCH(M$2,Miljö!$B$1:$X$1,0),FALSE)/1,0)-IFERROR(VLOOKUP($B401,'Slutlig allokering kvv'!$B$2:$AC$462,MATCH(M$3,'Slutlig allokering kvv'!$B$1:$AJ$1,0),FALSE)/1,0)</f>
        <v>16.900000000000002</v>
      </c>
      <c r="N401">
        <f>IFERROR(VLOOKUP($B401,Kraftvärmeprod!$B$1:$AH$479,MATCH(N$2,Kraftvärmeprod!$B$1:$AG$1,0),FALSE)/1,0)-IFERROR(VLOOKUP($B401,'Slutlig allokering kvv'!$B$2:$AC$462,MATCH(N$3,'Slutlig allokering kvv'!$B$1:$AJ$1,0),FALSE)/1,0)</f>
        <v>0</v>
      </c>
      <c r="O401">
        <f>IFERROR(VLOOKUP($B401,Kraftvärmeprod!$B$1:$AH$479,MATCH(O$2,Kraftvärmeprod!$B$1:$AG$1,0),FALSE)/1,0)-IFERROR(VLOOKUP($B401,'Slutlig allokering kvv'!$B$2:$AC$462,MATCH(O$3,'Slutlig allokering kvv'!$B$1:$AJ$1,0),FALSE)/1,0)</f>
        <v>0</v>
      </c>
      <c r="P401">
        <f>IFERROR(VLOOKUP($B401,Kraftvärmeprod!$B$1:$AH$479,MATCH(P$2,Kraftvärmeprod!$B$1:$AG$1,0),FALSE)/1,0)-IFERROR(VLOOKUP($B401,'Slutlig allokering kvv'!$B$2:$AC$462,MATCH(P$3,'Slutlig allokering kvv'!$B$1:$AJ$1,0),FALSE)/1,0)</f>
        <v>0</v>
      </c>
      <c r="Q401">
        <f>IFERROR(VLOOKUP($B401,Kraftvärmeprod!$B$1:$AH$479,MATCH(Q$2,Kraftvärmeprod!$B$1:$AG$1,0),FALSE)/1,0)-IFERROR(VLOOKUP($B401,'Slutlig allokering kvv'!$B$2:$AC$462,MATCH(Q$3,'Slutlig allokering kvv'!$B$1:$AJ$1,0),FALSE)/1,0)</f>
        <v>0</v>
      </c>
      <c r="R401">
        <f>IFERROR(VLOOKUP($B401,Kraftvärmeprod!$B$1:$AH$479,MATCH(R$2,Kraftvärmeprod!$B$1:$AG$1,0),FALSE)/1,0)-IFERROR(VLOOKUP($B401,'Slutlig allokering kvv'!$B$2:$AC$462,MATCH(R$3,'Slutlig allokering kvv'!$B$1:$AJ$1,0),FALSE)/1,0)</f>
        <v>0</v>
      </c>
      <c r="S401">
        <f>IFERROR(VLOOKUP($B401,Kraftvärmeprod!$B$1:$AH$479,MATCH(S$2,Kraftvärmeprod!$B$1:$AG$1,0),FALSE)/1,0)-IFERROR(VLOOKUP($B401,'Slutlig allokering kvv'!$B$2:$AC$462,MATCH(S$3,'Slutlig allokering kvv'!$B$1:$AJ$1,0),FALSE)/1,0)</f>
        <v>0</v>
      </c>
      <c r="T401">
        <f>IFERROR(VLOOKUP($B401,Kraftvärmeprod!$B$1:$AH$479,MATCH(T$2,Kraftvärmeprod!$B$1:$AG$1,0),FALSE)/1,0)-IFERROR(VLOOKUP($B401,'Slutlig allokering kvv'!$B$2:$AC$462,MATCH(T$3,'Slutlig allokering kvv'!$B$1:$AJ$1,0),FALSE)/1,0)</f>
        <v>0</v>
      </c>
      <c r="U401">
        <f>IFERROR(VLOOKUP($B401,Kraftvärmeprod!$B$1:$AH$479,MATCH(U$2,Kraftvärmeprod!$B$1:$AG$1,0),FALSE)/1,0)-IFERROR(VLOOKUP($B401,'Slutlig allokering kvv'!$B$2:$AC$462,MATCH(U$3,'Slutlig allokering kvv'!$B$1:$AJ$1,0),FALSE)/1,0)</f>
        <v>0</v>
      </c>
      <c r="V401">
        <f>IFERROR(VLOOKUP($B401,Kraftvärmeprod!$B$1:$AH$479,MATCH(V$2,Kraftvärmeprod!$B$1:$AG$1,0),FALSE)/1,0)-IFERROR(VLOOKUP($B401,'Slutlig allokering kvv'!$B$2:$AC$462,MATCH(V$3,'Slutlig allokering kvv'!$B$1:$AJ$1,0),FALSE)/1,0)</f>
        <v>0</v>
      </c>
      <c r="W401">
        <f>IFERROR(VLOOKUP($B401,Kraftvärmeprod!$B$1:$AH$479,MATCH(W$2,Kraftvärmeprod!$B$1:$AG$1,0),FALSE)/1,0)-IFERROR(VLOOKUP($B401,'Slutlig allokering kvv'!$B$2:$AC$462,MATCH(W$3,'Slutlig allokering kvv'!$B$1:$AJ$1,0),FALSE)/1,0)</f>
        <v>179</v>
      </c>
      <c r="X401">
        <f>IFERROR(VLOOKUP($B401,Kraftvärmeprod!$B$1:$AH$479,MATCH(X$2,Kraftvärmeprod!$B$1:$AG$1,0),FALSE)/1,0)-IFERROR(VLOOKUP($B401,'Slutlig allokering kvv'!$B$2:$AC$462,MATCH(X$3,'Slutlig allokering kvv'!$B$1:$AJ$1,0),FALSE)/1,0)</f>
        <v>5.52</v>
      </c>
      <c r="Y401">
        <f>IFERROR(VLOOKUP($B401,Kraftvärmeprod!$B$1:$AH$479,MATCH(Y$2,Kraftvärmeprod!$B$1:$AG$1,0),FALSE)/1,0)-IFERROR(VLOOKUP($B401,'Slutlig allokering kvv'!$B$2:$AC$462,MATCH(Y$3,'Slutlig allokering kvv'!$B$1:$AJ$1,0),FALSE)/1,0)</f>
        <v>0</v>
      </c>
      <c r="Z401">
        <f>IFERROR(VLOOKUP($B401,Kraftvärmeprod!$B$1:$AH$479,MATCH(Z$2,Kraftvärmeprod!$B$1:$AG$1,0),FALSE)/1,0)-IFERROR(VLOOKUP($B401,'Slutlig allokering kvv'!$B$2:$AC$462,MATCH(Z$3,'Slutlig allokering kvv'!$B$1:$AJ$1,0),FALSE)/1,0)</f>
        <v>0</v>
      </c>
      <c r="AA401">
        <f>IFERROR(VLOOKUP($B401,Kraftvärmeprod!$B$1:$AH$479,MATCH(AA$2,Kraftvärmeprod!$B$1:$AG$1,0),FALSE)/1,0)-IFERROR(VLOOKUP($B401,'Slutlig allokering kvv'!$B$2:$AC$462,MATCH(AA$3,'Slutlig allokering kvv'!$B$1:$AJ$1,0),FALSE)/1,0)</f>
        <v>0</v>
      </c>
      <c r="AB401">
        <f>IFERROR(VLOOKUP($B401,Kraftvärmeprod!$B$1:$AH$479,MATCH(AB$2,Kraftvärmeprod!$B$1:$AG$1,0),FALSE)/1,0)-IFERROR(VLOOKUP($B401,'Slutlig allokering kvv'!$B$2:$AC$462,MATCH(AB$3,'Slutlig allokering kvv'!$B$1:$AJ$1,0),FALSE)/1,0)</f>
        <v>0</v>
      </c>
      <c r="AE401">
        <f t="shared" si="12"/>
        <v>492.71500000000003</v>
      </c>
      <c r="AG401">
        <f>IFERROR(VLOOKUP(B401,'Slutlig allokering kvv'!$B$2:$AJ$462,MATCH("Summa justerad allokerad tillförd energi (utan hjälpel och rökgaskondensering):",'Slutlig allokering kvv'!$B$1:$AK$1,0),FALSE)/1,"")</f>
        <v>385.48500000000001</v>
      </c>
      <c r="AI401" s="23">
        <f>IFERROR(1-VLOOKUP(B401,'Slutlig allokering kvv'!$B$2:$AJ$462,MATCH("Andel av bränsle i kvv som allokerats till värme, exklusive rökgaskondensering och hjälpel",'Slutlig allokering kvv'!$B$1:$AK$1,0),FALSE),"")</f>
        <v>0.56105101343657482</v>
      </c>
      <c r="AK401" s="23">
        <f t="shared" si="13"/>
        <v>0.56105101343657482</v>
      </c>
    </row>
    <row r="402" spans="1:37" x14ac:dyDescent="0.25">
      <c r="A402" s="2" t="s">
        <v>547</v>
      </c>
      <c r="B402" s="2" t="s">
        <v>549</v>
      </c>
      <c r="C402" s="2" t="str">
        <f>IFERROR(VLOOKUP($B402,Kraftvärmeprod!$B$1:$AH$479,MATCH(C$3,Kraftvärmeprod!$B$1:$AG$1,0),FALSE)/1,"")</f>
        <v/>
      </c>
      <c r="D402" s="2" t="str">
        <f>IFERROR(VLOOKUP($B402,Kraftvärmeprod!$B$1:$AH$479,MATCH(D$3,Kraftvärmeprod!$B$1:$AG$1,0),FALSE)/1,"")</f>
        <v/>
      </c>
      <c r="E402">
        <f>IFERROR(VLOOKUP($B402,Kraftvärmeprod!$B$1:$AH$479,MATCH(E$2,Kraftvärmeprod!$B$1:$AG$1,0),FALSE)/1,0)-IFERROR(VLOOKUP($B402,'Slutlig allokering kvv'!$B$2:$AC$462,MATCH(E$3,'Slutlig allokering kvv'!$B$1:$AJ$1,0),FALSE)/1,0)</f>
        <v>0</v>
      </c>
      <c r="F402">
        <f>IFERROR(VLOOKUP($B402,Kraftvärmeprod!$B$1:$AH$479,MATCH(F$2,Kraftvärmeprod!$B$1:$AG$1,0),FALSE)/1,0)-IFERROR(VLOOKUP($B402,'Slutlig allokering kvv'!$B$2:$AC$462,MATCH(F$3,'Slutlig allokering kvv'!$B$1:$AJ$1,0),FALSE)/1,0)</f>
        <v>0</v>
      </c>
      <c r="G402">
        <f>IFERROR(VLOOKUP($B402,Kraftvärmeprod!$B$1:$AH$479,MATCH(G$2,Kraftvärmeprod!$B$1:$AG$1,0),FALSE)/1,0)-IFERROR(VLOOKUP($B402,'Slutlig allokering kvv'!$B$2:$AC$462,MATCH(G$3,'Slutlig allokering kvv'!$B$1:$AJ$1,0),FALSE)/1,0)</f>
        <v>0</v>
      </c>
      <c r="H402">
        <f>IFERROR(VLOOKUP($B402,Kraftvärmeprod!$B$1:$AH$479,MATCH(H$2,Kraftvärmeprod!$B$1:$AG$1,0),FALSE)/1,0)-IFERROR(VLOOKUP($B402,'Slutlig allokering kvv'!$B$2:$AC$462,MATCH(H$3,'Slutlig allokering kvv'!$B$1:$AJ$1,0),FALSE)/1,0)</f>
        <v>0</v>
      </c>
      <c r="I402">
        <f>IFERROR(VLOOKUP($B402,Kraftvärmeprod!$B$1:$AH$479,MATCH(I$2,Kraftvärmeprod!$B$1:$AG$1,0),FALSE)/1,0)-IFERROR(VLOOKUP($B402,'Slutlig allokering kvv'!$B$2:$AC$462,MATCH(I$3,'Slutlig allokering kvv'!$B$1:$AJ$1,0),FALSE)/1,0)</f>
        <v>0</v>
      </c>
      <c r="J402">
        <f>IFERROR(VLOOKUP($B402,Kraftvärmeprod!$B$1:$AH$479,MATCH(J$2,Kraftvärmeprod!$B$1:$AG$1,0),FALSE)/1,0)-IFERROR(VLOOKUP($B402,'Slutlig allokering kvv'!$B$2:$AC$462,MATCH(J$3,'Slutlig allokering kvv'!$B$1:$AJ$1,0),FALSE)/1,0)</f>
        <v>0</v>
      </c>
      <c r="K402">
        <f>IFERROR(VLOOKUP($B402,Kraftvärmeprod!$B$1:$AH$479,MATCH(K$2,Kraftvärmeprod!$B$1:$AG$1,0),FALSE)/1,0)-IFERROR(VLOOKUP($B402,'Slutlig allokering kvv'!$B$2:$AC$462,MATCH(K$3,'Slutlig allokering kvv'!$B$1:$AJ$1,0),FALSE)/1,0)</f>
        <v>0</v>
      </c>
      <c r="L402">
        <f>IFERROR(VLOOKUP($B402,Kraftvärmeprod!$B$1:$AH$479,MATCH(L$2,Kraftvärmeprod!$B$1:$AG$1,0),FALSE)/1,0)-IFERROR(VLOOKUP($B402,'Slutlig allokering kvv'!$B$2:$AC$462,MATCH(L$3,'Slutlig allokering kvv'!$B$1:$AJ$1,0),FALSE)/1,0)</f>
        <v>0</v>
      </c>
      <c r="M402" s="40">
        <f>IFERROR(VLOOKUP($B402,Miljö!$B$1:$S$477,MATCH(M$2,Miljö!$B$1:$X$1,0),FALSE)/1,0)-IFERROR(VLOOKUP($B402,'Slutlig allokering kvv'!$B$2:$AC$462,MATCH(M$3,'Slutlig allokering kvv'!$B$1:$AJ$1,0),FALSE)/1,0)</f>
        <v>0</v>
      </c>
      <c r="N402">
        <f>IFERROR(VLOOKUP($B402,Kraftvärmeprod!$B$1:$AH$479,MATCH(N$2,Kraftvärmeprod!$B$1:$AG$1,0),FALSE)/1,0)-IFERROR(VLOOKUP($B402,'Slutlig allokering kvv'!$B$2:$AC$462,MATCH(N$3,'Slutlig allokering kvv'!$B$1:$AJ$1,0),FALSE)/1,0)</f>
        <v>0</v>
      </c>
      <c r="O402">
        <f>IFERROR(VLOOKUP($B402,Kraftvärmeprod!$B$1:$AH$479,MATCH(O$2,Kraftvärmeprod!$B$1:$AG$1,0),FALSE)/1,0)-IFERROR(VLOOKUP($B402,'Slutlig allokering kvv'!$B$2:$AC$462,MATCH(O$3,'Slutlig allokering kvv'!$B$1:$AJ$1,0),FALSE)/1,0)</f>
        <v>0</v>
      </c>
      <c r="P402">
        <f>IFERROR(VLOOKUP($B402,Kraftvärmeprod!$B$1:$AH$479,MATCH(P$2,Kraftvärmeprod!$B$1:$AG$1,0),FALSE)/1,0)-IFERROR(VLOOKUP($B402,'Slutlig allokering kvv'!$B$2:$AC$462,MATCH(P$3,'Slutlig allokering kvv'!$B$1:$AJ$1,0),FALSE)/1,0)</f>
        <v>0</v>
      </c>
      <c r="Q402">
        <f>IFERROR(VLOOKUP($B402,Kraftvärmeprod!$B$1:$AH$479,MATCH(Q$2,Kraftvärmeprod!$B$1:$AG$1,0),FALSE)/1,0)-IFERROR(VLOOKUP($B402,'Slutlig allokering kvv'!$B$2:$AC$462,MATCH(Q$3,'Slutlig allokering kvv'!$B$1:$AJ$1,0),FALSE)/1,0)</f>
        <v>0</v>
      </c>
      <c r="R402">
        <f>IFERROR(VLOOKUP($B402,Kraftvärmeprod!$B$1:$AH$479,MATCH(R$2,Kraftvärmeprod!$B$1:$AG$1,0),FALSE)/1,0)-IFERROR(VLOOKUP($B402,'Slutlig allokering kvv'!$B$2:$AC$462,MATCH(R$3,'Slutlig allokering kvv'!$B$1:$AJ$1,0),FALSE)/1,0)</f>
        <v>0</v>
      </c>
      <c r="S402">
        <f>IFERROR(VLOOKUP($B402,Kraftvärmeprod!$B$1:$AH$479,MATCH(S$2,Kraftvärmeprod!$B$1:$AG$1,0),FALSE)/1,0)-IFERROR(VLOOKUP($B402,'Slutlig allokering kvv'!$B$2:$AC$462,MATCH(S$3,'Slutlig allokering kvv'!$B$1:$AJ$1,0),FALSE)/1,0)</f>
        <v>0</v>
      </c>
      <c r="T402">
        <f>IFERROR(VLOOKUP($B402,Kraftvärmeprod!$B$1:$AH$479,MATCH(T$2,Kraftvärmeprod!$B$1:$AG$1,0),FALSE)/1,0)-IFERROR(VLOOKUP($B402,'Slutlig allokering kvv'!$B$2:$AC$462,MATCH(T$3,'Slutlig allokering kvv'!$B$1:$AJ$1,0),FALSE)/1,0)</f>
        <v>0</v>
      </c>
      <c r="U402">
        <f>IFERROR(VLOOKUP($B402,Kraftvärmeprod!$B$1:$AH$479,MATCH(U$2,Kraftvärmeprod!$B$1:$AG$1,0),FALSE)/1,0)-IFERROR(VLOOKUP($B402,'Slutlig allokering kvv'!$B$2:$AC$462,MATCH(U$3,'Slutlig allokering kvv'!$B$1:$AJ$1,0),FALSE)/1,0)</f>
        <v>0</v>
      </c>
      <c r="V402">
        <f>IFERROR(VLOOKUP($B402,Kraftvärmeprod!$B$1:$AH$479,MATCH(V$2,Kraftvärmeprod!$B$1:$AG$1,0),FALSE)/1,0)-IFERROR(VLOOKUP($B402,'Slutlig allokering kvv'!$B$2:$AC$462,MATCH(V$3,'Slutlig allokering kvv'!$B$1:$AJ$1,0),FALSE)/1,0)</f>
        <v>0</v>
      </c>
      <c r="W402">
        <f>IFERROR(VLOOKUP($B402,Kraftvärmeprod!$B$1:$AH$479,MATCH(W$2,Kraftvärmeprod!$B$1:$AG$1,0),FALSE)/1,0)-IFERROR(VLOOKUP($B402,'Slutlig allokering kvv'!$B$2:$AC$462,MATCH(W$3,'Slutlig allokering kvv'!$B$1:$AJ$1,0),FALSE)/1,0)</f>
        <v>0</v>
      </c>
      <c r="X402">
        <f>IFERROR(VLOOKUP($B402,Kraftvärmeprod!$B$1:$AH$479,MATCH(X$2,Kraftvärmeprod!$B$1:$AG$1,0),FALSE)/1,0)-IFERROR(VLOOKUP($B402,'Slutlig allokering kvv'!$B$2:$AC$462,MATCH(X$3,'Slutlig allokering kvv'!$B$1:$AJ$1,0),FALSE)/1,0)</f>
        <v>0</v>
      </c>
      <c r="Y402">
        <f>IFERROR(VLOOKUP($B402,Kraftvärmeprod!$B$1:$AH$479,MATCH(Y$2,Kraftvärmeprod!$B$1:$AG$1,0),FALSE)/1,0)-IFERROR(VLOOKUP($B402,'Slutlig allokering kvv'!$B$2:$AC$462,MATCH(Y$3,'Slutlig allokering kvv'!$B$1:$AJ$1,0),FALSE)/1,0)</f>
        <v>0</v>
      </c>
      <c r="Z402">
        <f>IFERROR(VLOOKUP($B402,Kraftvärmeprod!$B$1:$AH$479,MATCH(Z$2,Kraftvärmeprod!$B$1:$AG$1,0),FALSE)/1,0)-IFERROR(VLOOKUP($B402,'Slutlig allokering kvv'!$B$2:$AC$462,MATCH(Z$3,'Slutlig allokering kvv'!$B$1:$AJ$1,0),FALSE)/1,0)</f>
        <v>0</v>
      </c>
      <c r="AA402">
        <f>IFERROR(VLOOKUP($B402,Kraftvärmeprod!$B$1:$AH$479,MATCH(AA$2,Kraftvärmeprod!$B$1:$AG$1,0),FALSE)/1,0)-IFERROR(VLOOKUP($B402,'Slutlig allokering kvv'!$B$2:$AC$462,MATCH(AA$3,'Slutlig allokering kvv'!$B$1:$AJ$1,0),FALSE)/1,0)</f>
        <v>0</v>
      </c>
      <c r="AB402">
        <f>IFERROR(VLOOKUP($B402,Kraftvärmeprod!$B$1:$AH$479,MATCH(AB$2,Kraftvärmeprod!$B$1:$AG$1,0),FALSE)/1,0)-IFERROR(VLOOKUP($B402,'Slutlig allokering kvv'!$B$2:$AC$462,MATCH(AB$3,'Slutlig allokering kvv'!$B$1:$AJ$1,0),FALSE)/1,0)</f>
        <v>0</v>
      </c>
      <c r="AE402">
        <f t="shared" si="12"/>
        <v>0</v>
      </c>
      <c r="AG402">
        <f>IFERROR(VLOOKUP(B402,'Slutlig allokering kvv'!$B$2:$AJ$462,MATCH("Summa justerad allokerad tillförd energi (utan hjälpel och rökgaskondensering):",'Slutlig allokering kvv'!$B$1:$AK$1,0),FALSE)/1,"")</f>
        <v>0</v>
      </c>
      <c r="AI402" s="23" t="str">
        <f>IFERROR(1-VLOOKUP(B402,'Slutlig allokering kvv'!$B$2:$AJ$462,MATCH("Andel av bränsle i kvv som allokerats till värme, exklusive rökgaskondensering och hjälpel",'Slutlig allokering kvv'!$B$1:$AK$1,0),FALSE),"")</f>
        <v/>
      </c>
      <c r="AK402" s="23" t="str">
        <f t="shared" si="13"/>
        <v/>
      </c>
    </row>
    <row r="403" spans="1:37" x14ac:dyDescent="0.25">
      <c r="A403" s="2" t="s">
        <v>547</v>
      </c>
      <c r="B403" s="2" t="s">
        <v>550</v>
      </c>
      <c r="C403" s="2" t="str">
        <f>IFERROR(VLOOKUP($B403,Kraftvärmeprod!$B$1:$AH$479,MATCH(C$3,Kraftvärmeprod!$B$1:$AG$1,0),FALSE)/1,"")</f>
        <v/>
      </c>
      <c r="D403" s="2" t="str">
        <f>IFERROR(VLOOKUP($B403,Kraftvärmeprod!$B$1:$AH$479,MATCH(D$3,Kraftvärmeprod!$B$1:$AG$1,0),FALSE)/1,"")</f>
        <v/>
      </c>
      <c r="E403">
        <f>IFERROR(VLOOKUP($B403,Kraftvärmeprod!$B$1:$AH$479,MATCH(E$2,Kraftvärmeprod!$B$1:$AG$1,0),FALSE)/1,0)-IFERROR(VLOOKUP($B403,'Slutlig allokering kvv'!$B$2:$AC$462,MATCH(E$3,'Slutlig allokering kvv'!$B$1:$AJ$1,0),FALSE)/1,0)</f>
        <v>0</v>
      </c>
      <c r="F403">
        <f>IFERROR(VLOOKUP($B403,Kraftvärmeprod!$B$1:$AH$479,MATCH(F$2,Kraftvärmeprod!$B$1:$AG$1,0),FALSE)/1,0)-IFERROR(VLOOKUP($B403,'Slutlig allokering kvv'!$B$2:$AC$462,MATCH(F$3,'Slutlig allokering kvv'!$B$1:$AJ$1,0),FALSE)/1,0)</f>
        <v>0</v>
      </c>
      <c r="G403">
        <f>IFERROR(VLOOKUP($B403,Kraftvärmeprod!$B$1:$AH$479,MATCH(G$2,Kraftvärmeprod!$B$1:$AG$1,0),FALSE)/1,0)-IFERROR(VLOOKUP($B403,'Slutlig allokering kvv'!$B$2:$AC$462,MATCH(G$3,'Slutlig allokering kvv'!$B$1:$AJ$1,0),FALSE)/1,0)</f>
        <v>0</v>
      </c>
      <c r="H403">
        <f>IFERROR(VLOOKUP($B403,Kraftvärmeprod!$B$1:$AH$479,MATCH(H$2,Kraftvärmeprod!$B$1:$AG$1,0),FALSE)/1,0)-IFERROR(VLOOKUP($B403,'Slutlig allokering kvv'!$B$2:$AC$462,MATCH(H$3,'Slutlig allokering kvv'!$B$1:$AJ$1,0),FALSE)/1,0)</f>
        <v>0</v>
      </c>
      <c r="I403">
        <f>IFERROR(VLOOKUP($B403,Kraftvärmeprod!$B$1:$AH$479,MATCH(I$2,Kraftvärmeprod!$B$1:$AG$1,0),FALSE)/1,0)-IFERROR(VLOOKUP($B403,'Slutlig allokering kvv'!$B$2:$AC$462,MATCH(I$3,'Slutlig allokering kvv'!$B$1:$AJ$1,0),FALSE)/1,0)</f>
        <v>0</v>
      </c>
      <c r="J403">
        <f>IFERROR(VLOOKUP($B403,Kraftvärmeprod!$B$1:$AH$479,MATCH(J$2,Kraftvärmeprod!$B$1:$AG$1,0),FALSE)/1,0)-IFERROR(VLOOKUP($B403,'Slutlig allokering kvv'!$B$2:$AC$462,MATCH(J$3,'Slutlig allokering kvv'!$B$1:$AJ$1,0),FALSE)/1,0)</f>
        <v>0</v>
      </c>
      <c r="K403">
        <f>IFERROR(VLOOKUP($B403,Kraftvärmeprod!$B$1:$AH$479,MATCH(K$2,Kraftvärmeprod!$B$1:$AG$1,0),FALSE)/1,0)-IFERROR(VLOOKUP($B403,'Slutlig allokering kvv'!$B$2:$AC$462,MATCH(K$3,'Slutlig allokering kvv'!$B$1:$AJ$1,0),FALSE)/1,0)</f>
        <v>0</v>
      </c>
      <c r="L403">
        <f>IFERROR(VLOOKUP($B403,Kraftvärmeprod!$B$1:$AH$479,MATCH(L$2,Kraftvärmeprod!$B$1:$AG$1,0),FALSE)/1,0)-IFERROR(VLOOKUP($B403,'Slutlig allokering kvv'!$B$2:$AC$462,MATCH(L$3,'Slutlig allokering kvv'!$B$1:$AJ$1,0),FALSE)/1,0)</f>
        <v>0</v>
      </c>
      <c r="M403" s="40">
        <f>IFERROR(VLOOKUP($B403,Miljö!$B$1:$S$477,MATCH(M$2,Miljö!$B$1:$X$1,0),FALSE)/1,0)-IFERROR(VLOOKUP($B403,'Slutlig allokering kvv'!$B$2:$AC$462,MATCH(M$3,'Slutlig allokering kvv'!$B$1:$AJ$1,0),FALSE)/1,0)</f>
        <v>0</v>
      </c>
      <c r="N403">
        <f>IFERROR(VLOOKUP($B403,Kraftvärmeprod!$B$1:$AH$479,MATCH(N$2,Kraftvärmeprod!$B$1:$AG$1,0),FALSE)/1,0)-IFERROR(VLOOKUP($B403,'Slutlig allokering kvv'!$B$2:$AC$462,MATCH(N$3,'Slutlig allokering kvv'!$B$1:$AJ$1,0),FALSE)/1,0)</f>
        <v>0</v>
      </c>
      <c r="O403">
        <f>IFERROR(VLOOKUP($B403,Kraftvärmeprod!$B$1:$AH$479,MATCH(O$2,Kraftvärmeprod!$B$1:$AG$1,0),FALSE)/1,0)-IFERROR(VLOOKUP($B403,'Slutlig allokering kvv'!$B$2:$AC$462,MATCH(O$3,'Slutlig allokering kvv'!$B$1:$AJ$1,0),FALSE)/1,0)</f>
        <v>0</v>
      </c>
      <c r="P403">
        <f>IFERROR(VLOOKUP($B403,Kraftvärmeprod!$B$1:$AH$479,MATCH(P$2,Kraftvärmeprod!$B$1:$AG$1,0),FALSE)/1,0)-IFERROR(VLOOKUP($B403,'Slutlig allokering kvv'!$B$2:$AC$462,MATCH(P$3,'Slutlig allokering kvv'!$B$1:$AJ$1,0),FALSE)/1,0)</f>
        <v>0</v>
      </c>
      <c r="Q403">
        <f>IFERROR(VLOOKUP($B403,Kraftvärmeprod!$B$1:$AH$479,MATCH(Q$2,Kraftvärmeprod!$B$1:$AG$1,0),FALSE)/1,0)-IFERROR(VLOOKUP($B403,'Slutlig allokering kvv'!$B$2:$AC$462,MATCH(Q$3,'Slutlig allokering kvv'!$B$1:$AJ$1,0),FALSE)/1,0)</f>
        <v>0</v>
      </c>
      <c r="R403">
        <f>IFERROR(VLOOKUP($B403,Kraftvärmeprod!$B$1:$AH$479,MATCH(R$2,Kraftvärmeprod!$B$1:$AG$1,0),FALSE)/1,0)-IFERROR(VLOOKUP($B403,'Slutlig allokering kvv'!$B$2:$AC$462,MATCH(R$3,'Slutlig allokering kvv'!$B$1:$AJ$1,0),FALSE)/1,0)</f>
        <v>0</v>
      </c>
      <c r="S403">
        <f>IFERROR(VLOOKUP($B403,Kraftvärmeprod!$B$1:$AH$479,MATCH(S$2,Kraftvärmeprod!$B$1:$AG$1,0),FALSE)/1,0)-IFERROR(VLOOKUP($B403,'Slutlig allokering kvv'!$B$2:$AC$462,MATCH(S$3,'Slutlig allokering kvv'!$B$1:$AJ$1,0),FALSE)/1,0)</f>
        <v>0</v>
      </c>
      <c r="T403">
        <f>IFERROR(VLOOKUP($B403,Kraftvärmeprod!$B$1:$AH$479,MATCH(T$2,Kraftvärmeprod!$B$1:$AG$1,0),FALSE)/1,0)-IFERROR(VLOOKUP($B403,'Slutlig allokering kvv'!$B$2:$AC$462,MATCH(T$3,'Slutlig allokering kvv'!$B$1:$AJ$1,0),FALSE)/1,0)</f>
        <v>0</v>
      </c>
      <c r="U403">
        <f>IFERROR(VLOOKUP($B403,Kraftvärmeprod!$B$1:$AH$479,MATCH(U$2,Kraftvärmeprod!$B$1:$AG$1,0),FALSE)/1,0)-IFERROR(VLOOKUP($B403,'Slutlig allokering kvv'!$B$2:$AC$462,MATCH(U$3,'Slutlig allokering kvv'!$B$1:$AJ$1,0),FALSE)/1,0)</f>
        <v>0</v>
      </c>
      <c r="V403">
        <f>IFERROR(VLOOKUP($B403,Kraftvärmeprod!$B$1:$AH$479,MATCH(V$2,Kraftvärmeprod!$B$1:$AG$1,0),FALSE)/1,0)-IFERROR(VLOOKUP($B403,'Slutlig allokering kvv'!$B$2:$AC$462,MATCH(V$3,'Slutlig allokering kvv'!$B$1:$AJ$1,0),FALSE)/1,0)</f>
        <v>0</v>
      </c>
      <c r="W403">
        <f>IFERROR(VLOOKUP($B403,Kraftvärmeprod!$B$1:$AH$479,MATCH(W$2,Kraftvärmeprod!$B$1:$AG$1,0),FALSE)/1,0)-IFERROR(VLOOKUP($B403,'Slutlig allokering kvv'!$B$2:$AC$462,MATCH(W$3,'Slutlig allokering kvv'!$B$1:$AJ$1,0),FALSE)/1,0)</f>
        <v>0</v>
      </c>
      <c r="X403">
        <f>IFERROR(VLOOKUP($B403,Kraftvärmeprod!$B$1:$AH$479,MATCH(X$2,Kraftvärmeprod!$B$1:$AG$1,0),FALSE)/1,0)-IFERROR(VLOOKUP($B403,'Slutlig allokering kvv'!$B$2:$AC$462,MATCH(X$3,'Slutlig allokering kvv'!$B$1:$AJ$1,0),FALSE)/1,0)</f>
        <v>0</v>
      </c>
      <c r="Y403">
        <f>IFERROR(VLOOKUP($B403,Kraftvärmeprod!$B$1:$AH$479,MATCH(Y$2,Kraftvärmeprod!$B$1:$AG$1,0),FALSE)/1,0)-IFERROR(VLOOKUP($B403,'Slutlig allokering kvv'!$B$2:$AC$462,MATCH(Y$3,'Slutlig allokering kvv'!$B$1:$AJ$1,0),FALSE)/1,0)</f>
        <v>0</v>
      </c>
      <c r="Z403">
        <f>IFERROR(VLOOKUP($B403,Kraftvärmeprod!$B$1:$AH$479,MATCH(Z$2,Kraftvärmeprod!$B$1:$AG$1,0),FALSE)/1,0)-IFERROR(VLOOKUP($B403,'Slutlig allokering kvv'!$B$2:$AC$462,MATCH(Z$3,'Slutlig allokering kvv'!$B$1:$AJ$1,0),FALSE)/1,0)</f>
        <v>0</v>
      </c>
      <c r="AA403">
        <f>IFERROR(VLOOKUP($B403,Kraftvärmeprod!$B$1:$AH$479,MATCH(AA$2,Kraftvärmeprod!$B$1:$AG$1,0),FALSE)/1,0)-IFERROR(VLOOKUP($B403,'Slutlig allokering kvv'!$B$2:$AC$462,MATCH(AA$3,'Slutlig allokering kvv'!$B$1:$AJ$1,0),FALSE)/1,0)</f>
        <v>0</v>
      </c>
      <c r="AB403">
        <f>IFERROR(VLOOKUP($B403,Kraftvärmeprod!$B$1:$AH$479,MATCH(AB$2,Kraftvärmeprod!$B$1:$AG$1,0),FALSE)/1,0)-IFERROR(VLOOKUP($B403,'Slutlig allokering kvv'!$B$2:$AC$462,MATCH(AB$3,'Slutlig allokering kvv'!$B$1:$AJ$1,0),FALSE)/1,0)</f>
        <v>0</v>
      </c>
      <c r="AE403">
        <f t="shared" si="12"/>
        <v>0</v>
      </c>
      <c r="AG403">
        <f>IFERROR(VLOOKUP(B403,'Slutlig allokering kvv'!$B$2:$AJ$462,MATCH("Summa justerad allokerad tillförd energi (utan hjälpel och rökgaskondensering):",'Slutlig allokering kvv'!$B$1:$AK$1,0),FALSE)/1,"")</f>
        <v>0</v>
      </c>
      <c r="AI403" s="23" t="str">
        <f>IFERROR(1-VLOOKUP(B403,'Slutlig allokering kvv'!$B$2:$AJ$462,MATCH("Andel av bränsle i kvv som allokerats till värme, exklusive rökgaskondensering och hjälpel",'Slutlig allokering kvv'!$B$1:$AK$1,0),FALSE),"")</f>
        <v/>
      </c>
      <c r="AK403" s="23" t="str">
        <f t="shared" si="13"/>
        <v/>
      </c>
    </row>
    <row r="404" spans="1:37" x14ac:dyDescent="0.25">
      <c r="A404" s="2" t="s">
        <v>547</v>
      </c>
      <c r="B404" s="2" t="s">
        <v>551</v>
      </c>
      <c r="C404" s="2" t="str">
        <f>IFERROR(VLOOKUP($B404,Kraftvärmeprod!$B$1:$AH$479,MATCH(C$3,Kraftvärmeprod!$B$1:$AG$1,0),FALSE)/1,"")</f>
        <v/>
      </c>
      <c r="D404" s="2" t="str">
        <f>IFERROR(VLOOKUP($B404,Kraftvärmeprod!$B$1:$AH$479,MATCH(D$3,Kraftvärmeprod!$B$1:$AG$1,0),FALSE)/1,"")</f>
        <v/>
      </c>
      <c r="E404">
        <f>IFERROR(VLOOKUP($B404,Kraftvärmeprod!$B$1:$AH$479,MATCH(E$2,Kraftvärmeprod!$B$1:$AG$1,0),FALSE)/1,0)-IFERROR(VLOOKUP($B404,'Slutlig allokering kvv'!$B$2:$AC$462,MATCH(E$3,'Slutlig allokering kvv'!$B$1:$AJ$1,0),FALSE)/1,0)</f>
        <v>0</v>
      </c>
      <c r="F404">
        <f>IFERROR(VLOOKUP($B404,Kraftvärmeprod!$B$1:$AH$479,MATCH(F$2,Kraftvärmeprod!$B$1:$AG$1,0),FALSE)/1,0)-IFERROR(VLOOKUP($B404,'Slutlig allokering kvv'!$B$2:$AC$462,MATCH(F$3,'Slutlig allokering kvv'!$B$1:$AJ$1,0),FALSE)/1,0)</f>
        <v>0</v>
      </c>
      <c r="G404">
        <f>IFERROR(VLOOKUP($B404,Kraftvärmeprod!$B$1:$AH$479,MATCH(G$2,Kraftvärmeprod!$B$1:$AG$1,0),FALSE)/1,0)-IFERROR(VLOOKUP($B404,'Slutlig allokering kvv'!$B$2:$AC$462,MATCH(G$3,'Slutlig allokering kvv'!$B$1:$AJ$1,0),FALSE)/1,0)</f>
        <v>0</v>
      </c>
      <c r="H404">
        <f>IFERROR(VLOOKUP($B404,Kraftvärmeprod!$B$1:$AH$479,MATCH(H$2,Kraftvärmeprod!$B$1:$AG$1,0),FALSE)/1,0)-IFERROR(VLOOKUP($B404,'Slutlig allokering kvv'!$B$2:$AC$462,MATCH(H$3,'Slutlig allokering kvv'!$B$1:$AJ$1,0),FALSE)/1,0)</f>
        <v>0</v>
      </c>
      <c r="I404">
        <f>IFERROR(VLOOKUP($B404,Kraftvärmeprod!$B$1:$AH$479,MATCH(I$2,Kraftvärmeprod!$B$1:$AG$1,0),FALSE)/1,0)-IFERROR(VLOOKUP($B404,'Slutlig allokering kvv'!$B$2:$AC$462,MATCH(I$3,'Slutlig allokering kvv'!$B$1:$AJ$1,0),FALSE)/1,0)</f>
        <v>0</v>
      </c>
      <c r="J404">
        <f>IFERROR(VLOOKUP($B404,Kraftvärmeprod!$B$1:$AH$479,MATCH(J$2,Kraftvärmeprod!$B$1:$AG$1,0),FALSE)/1,0)-IFERROR(VLOOKUP($B404,'Slutlig allokering kvv'!$B$2:$AC$462,MATCH(J$3,'Slutlig allokering kvv'!$B$1:$AJ$1,0),FALSE)/1,0)</f>
        <v>0</v>
      </c>
      <c r="K404">
        <f>IFERROR(VLOOKUP($B404,Kraftvärmeprod!$B$1:$AH$479,MATCH(K$2,Kraftvärmeprod!$B$1:$AG$1,0),FALSE)/1,0)-IFERROR(VLOOKUP($B404,'Slutlig allokering kvv'!$B$2:$AC$462,MATCH(K$3,'Slutlig allokering kvv'!$B$1:$AJ$1,0),FALSE)/1,0)</f>
        <v>0</v>
      </c>
      <c r="L404">
        <f>IFERROR(VLOOKUP($B404,Kraftvärmeprod!$B$1:$AH$479,MATCH(L$2,Kraftvärmeprod!$B$1:$AG$1,0),FALSE)/1,0)-IFERROR(VLOOKUP($B404,'Slutlig allokering kvv'!$B$2:$AC$462,MATCH(L$3,'Slutlig allokering kvv'!$B$1:$AJ$1,0),FALSE)/1,0)</f>
        <v>0</v>
      </c>
      <c r="M404" s="40">
        <f>IFERROR(VLOOKUP($B404,Miljö!$B$1:$S$477,MATCH(M$2,Miljö!$B$1:$X$1,0),FALSE)/1,0)-IFERROR(VLOOKUP($B404,'Slutlig allokering kvv'!$B$2:$AC$462,MATCH(M$3,'Slutlig allokering kvv'!$B$1:$AJ$1,0),FALSE)/1,0)</f>
        <v>0</v>
      </c>
      <c r="N404">
        <f>IFERROR(VLOOKUP($B404,Kraftvärmeprod!$B$1:$AH$479,MATCH(N$2,Kraftvärmeprod!$B$1:$AG$1,0),FALSE)/1,0)-IFERROR(VLOOKUP($B404,'Slutlig allokering kvv'!$B$2:$AC$462,MATCH(N$3,'Slutlig allokering kvv'!$B$1:$AJ$1,0),FALSE)/1,0)</f>
        <v>0</v>
      </c>
      <c r="O404">
        <f>IFERROR(VLOOKUP($B404,Kraftvärmeprod!$B$1:$AH$479,MATCH(O$2,Kraftvärmeprod!$B$1:$AG$1,0),FALSE)/1,0)-IFERROR(VLOOKUP($B404,'Slutlig allokering kvv'!$B$2:$AC$462,MATCH(O$3,'Slutlig allokering kvv'!$B$1:$AJ$1,0),FALSE)/1,0)</f>
        <v>0</v>
      </c>
      <c r="P404">
        <f>IFERROR(VLOOKUP($B404,Kraftvärmeprod!$B$1:$AH$479,MATCH(P$2,Kraftvärmeprod!$B$1:$AG$1,0),FALSE)/1,0)-IFERROR(VLOOKUP($B404,'Slutlig allokering kvv'!$B$2:$AC$462,MATCH(P$3,'Slutlig allokering kvv'!$B$1:$AJ$1,0),FALSE)/1,0)</f>
        <v>0</v>
      </c>
      <c r="Q404">
        <f>IFERROR(VLOOKUP($B404,Kraftvärmeprod!$B$1:$AH$479,MATCH(Q$2,Kraftvärmeprod!$B$1:$AG$1,0),FALSE)/1,0)-IFERROR(VLOOKUP($B404,'Slutlig allokering kvv'!$B$2:$AC$462,MATCH(Q$3,'Slutlig allokering kvv'!$B$1:$AJ$1,0),FALSE)/1,0)</f>
        <v>0</v>
      </c>
      <c r="R404">
        <f>IFERROR(VLOOKUP($B404,Kraftvärmeprod!$B$1:$AH$479,MATCH(R$2,Kraftvärmeprod!$B$1:$AG$1,0),FALSE)/1,0)-IFERROR(VLOOKUP($B404,'Slutlig allokering kvv'!$B$2:$AC$462,MATCH(R$3,'Slutlig allokering kvv'!$B$1:$AJ$1,0),FALSE)/1,0)</f>
        <v>0</v>
      </c>
      <c r="S404">
        <f>IFERROR(VLOOKUP($B404,Kraftvärmeprod!$B$1:$AH$479,MATCH(S$2,Kraftvärmeprod!$B$1:$AG$1,0),FALSE)/1,0)-IFERROR(VLOOKUP($B404,'Slutlig allokering kvv'!$B$2:$AC$462,MATCH(S$3,'Slutlig allokering kvv'!$B$1:$AJ$1,0),FALSE)/1,0)</f>
        <v>0</v>
      </c>
      <c r="T404">
        <f>IFERROR(VLOOKUP($B404,Kraftvärmeprod!$B$1:$AH$479,MATCH(T$2,Kraftvärmeprod!$B$1:$AG$1,0),FALSE)/1,0)-IFERROR(VLOOKUP($B404,'Slutlig allokering kvv'!$B$2:$AC$462,MATCH(T$3,'Slutlig allokering kvv'!$B$1:$AJ$1,0),FALSE)/1,0)</f>
        <v>0</v>
      </c>
      <c r="U404">
        <f>IFERROR(VLOOKUP($B404,Kraftvärmeprod!$B$1:$AH$479,MATCH(U$2,Kraftvärmeprod!$B$1:$AG$1,0),FALSE)/1,0)-IFERROR(VLOOKUP($B404,'Slutlig allokering kvv'!$B$2:$AC$462,MATCH(U$3,'Slutlig allokering kvv'!$B$1:$AJ$1,0),FALSE)/1,0)</f>
        <v>0</v>
      </c>
      <c r="V404">
        <f>IFERROR(VLOOKUP($B404,Kraftvärmeprod!$B$1:$AH$479,MATCH(V$2,Kraftvärmeprod!$B$1:$AG$1,0),FALSE)/1,0)-IFERROR(VLOOKUP($B404,'Slutlig allokering kvv'!$B$2:$AC$462,MATCH(V$3,'Slutlig allokering kvv'!$B$1:$AJ$1,0),FALSE)/1,0)</f>
        <v>0</v>
      </c>
      <c r="W404">
        <f>IFERROR(VLOOKUP($B404,Kraftvärmeprod!$B$1:$AH$479,MATCH(W$2,Kraftvärmeprod!$B$1:$AG$1,0),FALSE)/1,0)-IFERROR(VLOOKUP($B404,'Slutlig allokering kvv'!$B$2:$AC$462,MATCH(W$3,'Slutlig allokering kvv'!$B$1:$AJ$1,0),FALSE)/1,0)</f>
        <v>0</v>
      </c>
      <c r="X404">
        <f>IFERROR(VLOOKUP($B404,Kraftvärmeprod!$B$1:$AH$479,MATCH(X$2,Kraftvärmeprod!$B$1:$AG$1,0),FALSE)/1,0)-IFERROR(VLOOKUP($B404,'Slutlig allokering kvv'!$B$2:$AC$462,MATCH(X$3,'Slutlig allokering kvv'!$B$1:$AJ$1,0),FALSE)/1,0)</f>
        <v>0</v>
      </c>
      <c r="Y404">
        <f>IFERROR(VLOOKUP($B404,Kraftvärmeprod!$B$1:$AH$479,MATCH(Y$2,Kraftvärmeprod!$B$1:$AG$1,0),FALSE)/1,0)-IFERROR(VLOOKUP($B404,'Slutlig allokering kvv'!$B$2:$AC$462,MATCH(Y$3,'Slutlig allokering kvv'!$B$1:$AJ$1,0),FALSE)/1,0)</f>
        <v>0</v>
      </c>
      <c r="Z404">
        <f>IFERROR(VLOOKUP($B404,Kraftvärmeprod!$B$1:$AH$479,MATCH(Z$2,Kraftvärmeprod!$B$1:$AG$1,0),FALSE)/1,0)-IFERROR(VLOOKUP($B404,'Slutlig allokering kvv'!$B$2:$AC$462,MATCH(Z$3,'Slutlig allokering kvv'!$B$1:$AJ$1,0),FALSE)/1,0)</f>
        <v>0</v>
      </c>
      <c r="AA404">
        <f>IFERROR(VLOOKUP($B404,Kraftvärmeprod!$B$1:$AH$479,MATCH(AA$2,Kraftvärmeprod!$B$1:$AG$1,0),FALSE)/1,0)-IFERROR(VLOOKUP($B404,'Slutlig allokering kvv'!$B$2:$AC$462,MATCH(AA$3,'Slutlig allokering kvv'!$B$1:$AJ$1,0),FALSE)/1,0)</f>
        <v>0</v>
      </c>
      <c r="AB404">
        <f>IFERROR(VLOOKUP($B404,Kraftvärmeprod!$B$1:$AH$479,MATCH(AB$2,Kraftvärmeprod!$B$1:$AG$1,0),FALSE)/1,0)-IFERROR(VLOOKUP($B404,'Slutlig allokering kvv'!$B$2:$AC$462,MATCH(AB$3,'Slutlig allokering kvv'!$B$1:$AJ$1,0),FALSE)/1,0)</f>
        <v>0</v>
      </c>
      <c r="AE404">
        <f t="shared" si="12"/>
        <v>0</v>
      </c>
      <c r="AG404">
        <f>IFERROR(VLOOKUP(B404,'Slutlig allokering kvv'!$B$2:$AJ$462,MATCH("Summa justerad allokerad tillförd energi (utan hjälpel och rökgaskondensering):",'Slutlig allokering kvv'!$B$1:$AK$1,0),FALSE)/1,"")</f>
        <v>0</v>
      </c>
      <c r="AI404" s="23" t="str">
        <f>IFERROR(1-VLOOKUP(B404,'Slutlig allokering kvv'!$B$2:$AJ$462,MATCH("Andel av bränsle i kvv som allokerats till värme, exklusive rökgaskondensering och hjälpel",'Slutlig allokering kvv'!$B$1:$AK$1,0),FALSE),"")</f>
        <v/>
      </c>
      <c r="AK404" s="23" t="str">
        <f t="shared" si="13"/>
        <v/>
      </c>
    </row>
    <row r="405" spans="1:37" x14ac:dyDescent="0.25">
      <c r="A405" s="2" t="s">
        <v>552</v>
      </c>
      <c r="B405" s="2" t="s">
        <v>553</v>
      </c>
      <c r="C405" s="2" t="str">
        <f>IFERROR(VLOOKUP($B405,Kraftvärmeprod!$B$1:$AH$479,MATCH(C$3,Kraftvärmeprod!$B$1:$AG$1,0),FALSE)/1,"")</f>
        <v/>
      </c>
      <c r="D405" s="2" t="str">
        <f>IFERROR(VLOOKUP($B405,Kraftvärmeprod!$B$1:$AH$479,MATCH(D$3,Kraftvärmeprod!$B$1:$AG$1,0),FALSE)/1,"")</f>
        <v/>
      </c>
      <c r="E405">
        <f>IFERROR(VLOOKUP($B405,Kraftvärmeprod!$B$1:$AH$479,MATCH(E$2,Kraftvärmeprod!$B$1:$AG$1,0),FALSE)/1,0)-IFERROR(VLOOKUP($B405,'Slutlig allokering kvv'!$B$2:$AC$462,MATCH(E$3,'Slutlig allokering kvv'!$B$1:$AJ$1,0),FALSE)/1,0)</f>
        <v>0</v>
      </c>
      <c r="F405">
        <f>IFERROR(VLOOKUP($B405,Kraftvärmeprod!$B$1:$AH$479,MATCH(F$2,Kraftvärmeprod!$B$1:$AG$1,0),FALSE)/1,0)-IFERROR(VLOOKUP($B405,'Slutlig allokering kvv'!$B$2:$AC$462,MATCH(F$3,'Slutlig allokering kvv'!$B$1:$AJ$1,0),FALSE)/1,0)</f>
        <v>0</v>
      </c>
      <c r="G405">
        <f>IFERROR(VLOOKUP($B405,Kraftvärmeprod!$B$1:$AH$479,MATCH(G$2,Kraftvärmeprod!$B$1:$AG$1,0),FALSE)/1,0)-IFERROR(VLOOKUP($B405,'Slutlig allokering kvv'!$B$2:$AC$462,MATCH(G$3,'Slutlig allokering kvv'!$B$1:$AJ$1,0),FALSE)/1,0)</f>
        <v>0</v>
      </c>
      <c r="H405">
        <f>IFERROR(VLOOKUP($B405,Kraftvärmeprod!$B$1:$AH$479,MATCH(H$2,Kraftvärmeprod!$B$1:$AG$1,0),FALSE)/1,0)-IFERROR(VLOOKUP($B405,'Slutlig allokering kvv'!$B$2:$AC$462,MATCH(H$3,'Slutlig allokering kvv'!$B$1:$AJ$1,0),FALSE)/1,0)</f>
        <v>0</v>
      </c>
      <c r="I405">
        <f>IFERROR(VLOOKUP($B405,Kraftvärmeprod!$B$1:$AH$479,MATCH(I$2,Kraftvärmeprod!$B$1:$AG$1,0),FALSE)/1,0)-IFERROR(VLOOKUP($B405,'Slutlig allokering kvv'!$B$2:$AC$462,MATCH(I$3,'Slutlig allokering kvv'!$B$1:$AJ$1,0),FALSE)/1,0)</f>
        <v>0</v>
      </c>
      <c r="J405">
        <f>IFERROR(VLOOKUP($B405,Kraftvärmeprod!$B$1:$AH$479,MATCH(J$2,Kraftvärmeprod!$B$1:$AG$1,0),FALSE)/1,0)-IFERROR(VLOOKUP($B405,'Slutlig allokering kvv'!$B$2:$AC$462,MATCH(J$3,'Slutlig allokering kvv'!$B$1:$AJ$1,0),FALSE)/1,0)</f>
        <v>0</v>
      </c>
      <c r="K405">
        <f>IFERROR(VLOOKUP($B405,Kraftvärmeprod!$B$1:$AH$479,MATCH(K$2,Kraftvärmeprod!$B$1:$AG$1,0),FALSE)/1,0)-IFERROR(VLOOKUP($B405,'Slutlig allokering kvv'!$B$2:$AC$462,MATCH(K$3,'Slutlig allokering kvv'!$B$1:$AJ$1,0),FALSE)/1,0)</f>
        <v>0</v>
      </c>
      <c r="L405">
        <f>IFERROR(VLOOKUP($B405,Kraftvärmeprod!$B$1:$AH$479,MATCH(L$2,Kraftvärmeprod!$B$1:$AG$1,0),FALSE)/1,0)-IFERROR(VLOOKUP($B405,'Slutlig allokering kvv'!$B$2:$AC$462,MATCH(L$3,'Slutlig allokering kvv'!$B$1:$AJ$1,0),FALSE)/1,0)</f>
        <v>0</v>
      </c>
      <c r="M405" s="40">
        <f>IFERROR(VLOOKUP($B405,Miljö!$B$1:$S$477,MATCH(M$2,Miljö!$B$1:$X$1,0),FALSE)/1,0)-IFERROR(VLOOKUP($B405,'Slutlig allokering kvv'!$B$2:$AC$462,MATCH(M$3,'Slutlig allokering kvv'!$B$1:$AJ$1,0),FALSE)/1,0)</f>
        <v>0</v>
      </c>
      <c r="N405">
        <f>IFERROR(VLOOKUP($B405,Kraftvärmeprod!$B$1:$AH$479,MATCH(N$2,Kraftvärmeprod!$B$1:$AG$1,0),FALSE)/1,0)-IFERROR(VLOOKUP($B405,'Slutlig allokering kvv'!$B$2:$AC$462,MATCH(N$3,'Slutlig allokering kvv'!$B$1:$AJ$1,0),FALSE)/1,0)</f>
        <v>0</v>
      </c>
      <c r="O405">
        <f>IFERROR(VLOOKUP($B405,Kraftvärmeprod!$B$1:$AH$479,MATCH(O$2,Kraftvärmeprod!$B$1:$AG$1,0),FALSE)/1,0)-IFERROR(VLOOKUP($B405,'Slutlig allokering kvv'!$B$2:$AC$462,MATCH(O$3,'Slutlig allokering kvv'!$B$1:$AJ$1,0),FALSE)/1,0)</f>
        <v>0</v>
      </c>
      <c r="P405">
        <f>IFERROR(VLOOKUP($B405,Kraftvärmeprod!$B$1:$AH$479,MATCH(P$2,Kraftvärmeprod!$B$1:$AG$1,0),FALSE)/1,0)-IFERROR(VLOOKUP($B405,'Slutlig allokering kvv'!$B$2:$AC$462,MATCH(P$3,'Slutlig allokering kvv'!$B$1:$AJ$1,0),FALSE)/1,0)</f>
        <v>0</v>
      </c>
      <c r="Q405">
        <f>IFERROR(VLOOKUP($B405,Kraftvärmeprod!$B$1:$AH$479,MATCH(Q$2,Kraftvärmeprod!$B$1:$AG$1,0),FALSE)/1,0)-IFERROR(VLOOKUP($B405,'Slutlig allokering kvv'!$B$2:$AC$462,MATCH(Q$3,'Slutlig allokering kvv'!$B$1:$AJ$1,0),FALSE)/1,0)</f>
        <v>0</v>
      </c>
      <c r="R405">
        <f>IFERROR(VLOOKUP($B405,Kraftvärmeprod!$B$1:$AH$479,MATCH(R$2,Kraftvärmeprod!$B$1:$AG$1,0),FALSE)/1,0)-IFERROR(VLOOKUP($B405,'Slutlig allokering kvv'!$B$2:$AC$462,MATCH(R$3,'Slutlig allokering kvv'!$B$1:$AJ$1,0),FALSE)/1,0)</f>
        <v>0</v>
      </c>
      <c r="S405">
        <f>IFERROR(VLOOKUP($B405,Kraftvärmeprod!$B$1:$AH$479,MATCH(S$2,Kraftvärmeprod!$B$1:$AG$1,0),FALSE)/1,0)-IFERROR(VLOOKUP($B405,'Slutlig allokering kvv'!$B$2:$AC$462,MATCH(S$3,'Slutlig allokering kvv'!$B$1:$AJ$1,0),FALSE)/1,0)</f>
        <v>0</v>
      </c>
      <c r="T405">
        <f>IFERROR(VLOOKUP($B405,Kraftvärmeprod!$B$1:$AH$479,MATCH(T$2,Kraftvärmeprod!$B$1:$AG$1,0),FALSE)/1,0)-IFERROR(VLOOKUP($B405,'Slutlig allokering kvv'!$B$2:$AC$462,MATCH(T$3,'Slutlig allokering kvv'!$B$1:$AJ$1,0),FALSE)/1,0)</f>
        <v>0</v>
      </c>
      <c r="U405">
        <f>IFERROR(VLOOKUP($B405,Kraftvärmeprod!$B$1:$AH$479,MATCH(U$2,Kraftvärmeprod!$B$1:$AG$1,0),FALSE)/1,0)-IFERROR(VLOOKUP($B405,'Slutlig allokering kvv'!$B$2:$AC$462,MATCH(U$3,'Slutlig allokering kvv'!$B$1:$AJ$1,0),FALSE)/1,0)</f>
        <v>0</v>
      </c>
      <c r="V405">
        <f>IFERROR(VLOOKUP($B405,Kraftvärmeprod!$B$1:$AH$479,MATCH(V$2,Kraftvärmeprod!$B$1:$AG$1,0),FALSE)/1,0)-IFERROR(VLOOKUP($B405,'Slutlig allokering kvv'!$B$2:$AC$462,MATCH(V$3,'Slutlig allokering kvv'!$B$1:$AJ$1,0),FALSE)/1,0)</f>
        <v>0</v>
      </c>
      <c r="W405">
        <f>IFERROR(VLOOKUP($B405,Kraftvärmeprod!$B$1:$AH$479,MATCH(W$2,Kraftvärmeprod!$B$1:$AG$1,0),FALSE)/1,0)-IFERROR(VLOOKUP($B405,'Slutlig allokering kvv'!$B$2:$AC$462,MATCH(W$3,'Slutlig allokering kvv'!$B$1:$AJ$1,0),FALSE)/1,0)</f>
        <v>0</v>
      </c>
      <c r="X405">
        <f>IFERROR(VLOOKUP($B405,Kraftvärmeprod!$B$1:$AH$479,MATCH(X$2,Kraftvärmeprod!$B$1:$AG$1,0),FALSE)/1,0)-IFERROR(VLOOKUP($B405,'Slutlig allokering kvv'!$B$2:$AC$462,MATCH(X$3,'Slutlig allokering kvv'!$B$1:$AJ$1,0),FALSE)/1,0)</f>
        <v>0</v>
      </c>
      <c r="Y405">
        <f>IFERROR(VLOOKUP($B405,Kraftvärmeprod!$B$1:$AH$479,MATCH(Y$2,Kraftvärmeprod!$B$1:$AG$1,0),FALSE)/1,0)-IFERROR(VLOOKUP($B405,'Slutlig allokering kvv'!$B$2:$AC$462,MATCH(Y$3,'Slutlig allokering kvv'!$B$1:$AJ$1,0),FALSE)/1,0)</f>
        <v>0</v>
      </c>
      <c r="Z405">
        <f>IFERROR(VLOOKUP($B405,Kraftvärmeprod!$B$1:$AH$479,MATCH(Z$2,Kraftvärmeprod!$B$1:$AG$1,0),FALSE)/1,0)-IFERROR(VLOOKUP($B405,'Slutlig allokering kvv'!$B$2:$AC$462,MATCH(Z$3,'Slutlig allokering kvv'!$B$1:$AJ$1,0),FALSE)/1,0)</f>
        <v>0</v>
      </c>
      <c r="AA405">
        <f>IFERROR(VLOOKUP($B405,Kraftvärmeprod!$B$1:$AH$479,MATCH(AA$2,Kraftvärmeprod!$B$1:$AG$1,0),FALSE)/1,0)-IFERROR(VLOOKUP($B405,'Slutlig allokering kvv'!$B$2:$AC$462,MATCH(AA$3,'Slutlig allokering kvv'!$B$1:$AJ$1,0),FALSE)/1,0)</f>
        <v>0</v>
      </c>
      <c r="AB405">
        <f>IFERROR(VLOOKUP($B405,Kraftvärmeprod!$B$1:$AH$479,MATCH(AB$2,Kraftvärmeprod!$B$1:$AG$1,0),FALSE)/1,0)-IFERROR(VLOOKUP($B405,'Slutlig allokering kvv'!$B$2:$AC$462,MATCH(AB$3,'Slutlig allokering kvv'!$B$1:$AJ$1,0),FALSE)/1,0)</f>
        <v>0</v>
      </c>
      <c r="AE405">
        <f t="shared" si="12"/>
        <v>0</v>
      </c>
      <c r="AG405">
        <f>IFERROR(VLOOKUP(B405,'Slutlig allokering kvv'!$B$2:$AJ$462,MATCH("Summa justerad allokerad tillförd energi (utan hjälpel och rökgaskondensering):",'Slutlig allokering kvv'!$B$1:$AK$1,0),FALSE)/1,"")</f>
        <v>0</v>
      </c>
      <c r="AI405" s="23" t="str">
        <f>IFERROR(1-VLOOKUP(B405,'Slutlig allokering kvv'!$B$2:$AJ$462,MATCH("Andel av bränsle i kvv som allokerats till värme, exklusive rökgaskondensering och hjälpel",'Slutlig allokering kvv'!$B$1:$AK$1,0),FALSE),"")</f>
        <v/>
      </c>
      <c r="AK405" s="23" t="str">
        <f t="shared" si="13"/>
        <v/>
      </c>
    </row>
    <row r="406" spans="1:37" x14ac:dyDescent="0.25">
      <c r="A406" s="2" t="s">
        <v>554</v>
      </c>
      <c r="B406" s="2" t="s">
        <v>555</v>
      </c>
      <c r="C406" s="2" t="str">
        <f>IFERROR(VLOOKUP($B406,Kraftvärmeprod!$B$1:$AH$479,MATCH(C$3,Kraftvärmeprod!$B$1:$AG$1,0),FALSE)/1,"")</f>
        <v/>
      </c>
      <c r="D406" s="2" t="str">
        <f>IFERROR(VLOOKUP($B406,Kraftvärmeprod!$B$1:$AH$479,MATCH(D$3,Kraftvärmeprod!$B$1:$AG$1,0),FALSE)/1,"")</f>
        <v/>
      </c>
      <c r="E406">
        <f>IFERROR(VLOOKUP($B406,Kraftvärmeprod!$B$1:$AH$479,MATCH(E$2,Kraftvärmeprod!$B$1:$AG$1,0),FALSE)/1,0)-IFERROR(VLOOKUP($B406,'Slutlig allokering kvv'!$B$2:$AC$462,MATCH(E$3,'Slutlig allokering kvv'!$B$1:$AJ$1,0),FALSE)/1,0)</f>
        <v>0</v>
      </c>
      <c r="F406">
        <f>IFERROR(VLOOKUP($B406,Kraftvärmeprod!$B$1:$AH$479,MATCH(F$2,Kraftvärmeprod!$B$1:$AG$1,0),FALSE)/1,0)-IFERROR(VLOOKUP($B406,'Slutlig allokering kvv'!$B$2:$AC$462,MATCH(F$3,'Slutlig allokering kvv'!$B$1:$AJ$1,0),FALSE)/1,0)</f>
        <v>0</v>
      </c>
      <c r="G406">
        <f>IFERROR(VLOOKUP($B406,Kraftvärmeprod!$B$1:$AH$479,MATCH(G$2,Kraftvärmeprod!$B$1:$AG$1,0),FALSE)/1,0)-IFERROR(VLOOKUP($B406,'Slutlig allokering kvv'!$B$2:$AC$462,MATCH(G$3,'Slutlig allokering kvv'!$B$1:$AJ$1,0),FALSE)/1,0)</f>
        <v>0</v>
      </c>
      <c r="H406">
        <f>IFERROR(VLOOKUP($B406,Kraftvärmeprod!$B$1:$AH$479,MATCH(H$2,Kraftvärmeprod!$B$1:$AG$1,0),FALSE)/1,0)-IFERROR(VLOOKUP($B406,'Slutlig allokering kvv'!$B$2:$AC$462,MATCH(H$3,'Slutlig allokering kvv'!$B$1:$AJ$1,0),FALSE)/1,0)</f>
        <v>0</v>
      </c>
      <c r="I406">
        <f>IFERROR(VLOOKUP($B406,Kraftvärmeprod!$B$1:$AH$479,MATCH(I$2,Kraftvärmeprod!$B$1:$AG$1,0),FALSE)/1,0)-IFERROR(VLOOKUP($B406,'Slutlig allokering kvv'!$B$2:$AC$462,MATCH(I$3,'Slutlig allokering kvv'!$B$1:$AJ$1,0),FALSE)/1,0)</f>
        <v>0</v>
      </c>
      <c r="J406">
        <f>IFERROR(VLOOKUP($B406,Kraftvärmeprod!$B$1:$AH$479,MATCH(J$2,Kraftvärmeprod!$B$1:$AG$1,0),FALSE)/1,0)-IFERROR(VLOOKUP($B406,'Slutlig allokering kvv'!$B$2:$AC$462,MATCH(J$3,'Slutlig allokering kvv'!$B$1:$AJ$1,0),FALSE)/1,0)</f>
        <v>0</v>
      </c>
      <c r="K406">
        <f>IFERROR(VLOOKUP($B406,Kraftvärmeprod!$B$1:$AH$479,MATCH(K$2,Kraftvärmeprod!$B$1:$AG$1,0),FALSE)/1,0)-IFERROR(VLOOKUP($B406,'Slutlig allokering kvv'!$B$2:$AC$462,MATCH(K$3,'Slutlig allokering kvv'!$B$1:$AJ$1,0),FALSE)/1,0)</f>
        <v>0</v>
      </c>
      <c r="L406">
        <f>IFERROR(VLOOKUP($B406,Kraftvärmeprod!$B$1:$AH$479,MATCH(L$2,Kraftvärmeprod!$B$1:$AG$1,0),FALSE)/1,0)-IFERROR(VLOOKUP($B406,'Slutlig allokering kvv'!$B$2:$AC$462,MATCH(L$3,'Slutlig allokering kvv'!$B$1:$AJ$1,0),FALSE)/1,0)</f>
        <v>0</v>
      </c>
      <c r="M406" s="40">
        <f>IFERROR(VLOOKUP($B406,Miljö!$B$1:$S$477,MATCH(M$2,Miljö!$B$1:$X$1,0),FALSE)/1,0)-IFERROR(VLOOKUP($B406,'Slutlig allokering kvv'!$B$2:$AC$462,MATCH(M$3,'Slutlig allokering kvv'!$B$1:$AJ$1,0),FALSE)/1,0)</f>
        <v>0</v>
      </c>
      <c r="N406">
        <f>IFERROR(VLOOKUP($B406,Kraftvärmeprod!$B$1:$AH$479,MATCH(N$2,Kraftvärmeprod!$B$1:$AG$1,0),FALSE)/1,0)-IFERROR(VLOOKUP($B406,'Slutlig allokering kvv'!$B$2:$AC$462,MATCH(N$3,'Slutlig allokering kvv'!$B$1:$AJ$1,0),FALSE)/1,0)</f>
        <v>0</v>
      </c>
      <c r="O406">
        <f>IFERROR(VLOOKUP($B406,Kraftvärmeprod!$B$1:$AH$479,MATCH(O$2,Kraftvärmeprod!$B$1:$AG$1,0),FALSE)/1,0)-IFERROR(VLOOKUP($B406,'Slutlig allokering kvv'!$B$2:$AC$462,MATCH(O$3,'Slutlig allokering kvv'!$B$1:$AJ$1,0),FALSE)/1,0)</f>
        <v>0</v>
      </c>
      <c r="P406">
        <f>IFERROR(VLOOKUP($B406,Kraftvärmeprod!$B$1:$AH$479,MATCH(P$2,Kraftvärmeprod!$B$1:$AG$1,0),FALSE)/1,0)-IFERROR(VLOOKUP($B406,'Slutlig allokering kvv'!$B$2:$AC$462,MATCH(P$3,'Slutlig allokering kvv'!$B$1:$AJ$1,0),FALSE)/1,0)</f>
        <v>0</v>
      </c>
      <c r="Q406">
        <f>IFERROR(VLOOKUP($B406,Kraftvärmeprod!$B$1:$AH$479,MATCH(Q$2,Kraftvärmeprod!$B$1:$AG$1,0),FALSE)/1,0)-IFERROR(VLOOKUP($B406,'Slutlig allokering kvv'!$B$2:$AC$462,MATCH(Q$3,'Slutlig allokering kvv'!$B$1:$AJ$1,0),FALSE)/1,0)</f>
        <v>0</v>
      </c>
      <c r="R406">
        <f>IFERROR(VLOOKUP($B406,Kraftvärmeprod!$B$1:$AH$479,MATCH(R$2,Kraftvärmeprod!$B$1:$AG$1,0),FALSE)/1,0)-IFERROR(VLOOKUP($B406,'Slutlig allokering kvv'!$B$2:$AC$462,MATCH(R$3,'Slutlig allokering kvv'!$B$1:$AJ$1,0),FALSE)/1,0)</f>
        <v>0</v>
      </c>
      <c r="S406">
        <f>IFERROR(VLOOKUP($B406,Kraftvärmeprod!$B$1:$AH$479,MATCH(S$2,Kraftvärmeprod!$B$1:$AG$1,0),FALSE)/1,0)-IFERROR(VLOOKUP($B406,'Slutlig allokering kvv'!$B$2:$AC$462,MATCH(S$3,'Slutlig allokering kvv'!$B$1:$AJ$1,0),FALSE)/1,0)</f>
        <v>0</v>
      </c>
      <c r="T406">
        <f>IFERROR(VLOOKUP($B406,Kraftvärmeprod!$B$1:$AH$479,MATCH(T$2,Kraftvärmeprod!$B$1:$AG$1,0),FALSE)/1,0)-IFERROR(VLOOKUP($B406,'Slutlig allokering kvv'!$B$2:$AC$462,MATCH(T$3,'Slutlig allokering kvv'!$B$1:$AJ$1,0),FALSE)/1,0)</f>
        <v>0</v>
      </c>
      <c r="U406">
        <f>IFERROR(VLOOKUP($B406,Kraftvärmeprod!$B$1:$AH$479,MATCH(U$2,Kraftvärmeprod!$B$1:$AG$1,0),FALSE)/1,0)-IFERROR(VLOOKUP($B406,'Slutlig allokering kvv'!$B$2:$AC$462,MATCH(U$3,'Slutlig allokering kvv'!$B$1:$AJ$1,0),FALSE)/1,0)</f>
        <v>0</v>
      </c>
      <c r="V406">
        <f>IFERROR(VLOOKUP($B406,Kraftvärmeprod!$B$1:$AH$479,MATCH(V$2,Kraftvärmeprod!$B$1:$AG$1,0),FALSE)/1,0)-IFERROR(VLOOKUP($B406,'Slutlig allokering kvv'!$B$2:$AC$462,MATCH(V$3,'Slutlig allokering kvv'!$B$1:$AJ$1,0),FALSE)/1,0)</f>
        <v>0</v>
      </c>
      <c r="W406">
        <f>IFERROR(VLOOKUP($B406,Kraftvärmeprod!$B$1:$AH$479,MATCH(W$2,Kraftvärmeprod!$B$1:$AG$1,0),FALSE)/1,0)-IFERROR(VLOOKUP($B406,'Slutlig allokering kvv'!$B$2:$AC$462,MATCH(W$3,'Slutlig allokering kvv'!$B$1:$AJ$1,0),FALSE)/1,0)</f>
        <v>0</v>
      </c>
      <c r="X406">
        <f>IFERROR(VLOOKUP($B406,Kraftvärmeprod!$B$1:$AH$479,MATCH(X$2,Kraftvärmeprod!$B$1:$AG$1,0),FALSE)/1,0)-IFERROR(VLOOKUP($B406,'Slutlig allokering kvv'!$B$2:$AC$462,MATCH(X$3,'Slutlig allokering kvv'!$B$1:$AJ$1,0),FALSE)/1,0)</f>
        <v>0</v>
      </c>
      <c r="Y406">
        <f>IFERROR(VLOOKUP($B406,Kraftvärmeprod!$B$1:$AH$479,MATCH(Y$2,Kraftvärmeprod!$B$1:$AG$1,0),FALSE)/1,0)-IFERROR(VLOOKUP($B406,'Slutlig allokering kvv'!$B$2:$AC$462,MATCH(Y$3,'Slutlig allokering kvv'!$B$1:$AJ$1,0),FALSE)/1,0)</f>
        <v>0</v>
      </c>
      <c r="Z406">
        <f>IFERROR(VLOOKUP($B406,Kraftvärmeprod!$B$1:$AH$479,MATCH(Z$2,Kraftvärmeprod!$B$1:$AG$1,0),FALSE)/1,0)-IFERROR(VLOOKUP($B406,'Slutlig allokering kvv'!$B$2:$AC$462,MATCH(Z$3,'Slutlig allokering kvv'!$B$1:$AJ$1,0),FALSE)/1,0)</f>
        <v>0</v>
      </c>
      <c r="AA406">
        <f>IFERROR(VLOOKUP($B406,Kraftvärmeprod!$B$1:$AH$479,MATCH(AA$2,Kraftvärmeprod!$B$1:$AG$1,0),FALSE)/1,0)-IFERROR(VLOOKUP($B406,'Slutlig allokering kvv'!$B$2:$AC$462,MATCH(AA$3,'Slutlig allokering kvv'!$B$1:$AJ$1,0),FALSE)/1,0)</f>
        <v>0</v>
      </c>
      <c r="AB406">
        <f>IFERROR(VLOOKUP($B406,Kraftvärmeprod!$B$1:$AH$479,MATCH(AB$2,Kraftvärmeprod!$B$1:$AG$1,0),FALSE)/1,0)-IFERROR(VLOOKUP($B406,'Slutlig allokering kvv'!$B$2:$AC$462,MATCH(AB$3,'Slutlig allokering kvv'!$B$1:$AJ$1,0),FALSE)/1,0)</f>
        <v>0</v>
      </c>
      <c r="AE406">
        <f t="shared" si="12"/>
        <v>0</v>
      </c>
      <c r="AG406">
        <f>IFERROR(VLOOKUP(B406,'Slutlig allokering kvv'!$B$2:$AJ$462,MATCH("Summa justerad allokerad tillförd energi (utan hjälpel och rökgaskondensering):",'Slutlig allokering kvv'!$B$1:$AK$1,0),FALSE)/1,"")</f>
        <v>0</v>
      </c>
      <c r="AI406" s="23" t="str">
        <f>IFERROR(1-VLOOKUP(B406,'Slutlig allokering kvv'!$B$2:$AJ$462,MATCH("Andel av bränsle i kvv som allokerats till värme, exklusive rökgaskondensering och hjälpel",'Slutlig allokering kvv'!$B$1:$AK$1,0),FALSE),"")</f>
        <v/>
      </c>
      <c r="AK406" s="23" t="str">
        <f t="shared" si="13"/>
        <v/>
      </c>
    </row>
    <row r="407" spans="1:37" x14ac:dyDescent="0.25">
      <c r="A407" s="2" t="s">
        <v>556</v>
      </c>
      <c r="B407" s="2" t="s">
        <v>557</v>
      </c>
      <c r="C407" s="2" t="str">
        <f>IFERROR(VLOOKUP($B407,Kraftvärmeprod!$B$1:$AH$479,MATCH(C$3,Kraftvärmeprod!$B$1:$AG$1,0),FALSE)/1,"")</f>
        <v/>
      </c>
      <c r="D407" s="2" t="str">
        <f>IFERROR(VLOOKUP($B407,Kraftvärmeprod!$B$1:$AH$479,MATCH(D$3,Kraftvärmeprod!$B$1:$AG$1,0),FALSE)/1,"")</f>
        <v/>
      </c>
      <c r="E407">
        <f>IFERROR(VLOOKUP($B407,Kraftvärmeprod!$B$1:$AH$479,MATCH(E$2,Kraftvärmeprod!$B$1:$AG$1,0),FALSE)/1,0)-IFERROR(VLOOKUP($B407,'Slutlig allokering kvv'!$B$2:$AC$462,MATCH(E$3,'Slutlig allokering kvv'!$B$1:$AJ$1,0),FALSE)/1,0)</f>
        <v>0</v>
      </c>
      <c r="F407">
        <f>IFERROR(VLOOKUP($B407,Kraftvärmeprod!$B$1:$AH$479,MATCH(F$2,Kraftvärmeprod!$B$1:$AG$1,0),FALSE)/1,0)-IFERROR(VLOOKUP($B407,'Slutlig allokering kvv'!$B$2:$AC$462,MATCH(F$3,'Slutlig allokering kvv'!$B$1:$AJ$1,0),FALSE)/1,0)</f>
        <v>0</v>
      </c>
      <c r="G407">
        <f>IFERROR(VLOOKUP($B407,Kraftvärmeprod!$B$1:$AH$479,MATCH(G$2,Kraftvärmeprod!$B$1:$AG$1,0),FALSE)/1,0)-IFERROR(VLOOKUP($B407,'Slutlig allokering kvv'!$B$2:$AC$462,MATCH(G$3,'Slutlig allokering kvv'!$B$1:$AJ$1,0),FALSE)/1,0)</f>
        <v>0</v>
      </c>
      <c r="H407">
        <f>IFERROR(VLOOKUP($B407,Kraftvärmeprod!$B$1:$AH$479,MATCH(H$2,Kraftvärmeprod!$B$1:$AG$1,0),FALSE)/1,0)-IFERROR(VLOOKUP($B407,'Slutlig allokering kvv'!$B$2:$AC$462,MATCH(H$3,'Slutlig allokering kvv'!$B$1:$AJ$1,0),FALSE)/1,0)</f>
        <v>0</v>
      </c>
      <c r="I407">
        <f>IFERROR(VLOOKUP($B407,Kraftvärmeprod!$B$1:$AH$479,MATCH(I$2,Kraftvärmeprod!$B$1:$AG$1,0),FALSE)/1,0)-IFERROR(VLOOKUP($B407,'Slutlig allokering kvv'!$B$2:$AC$462,MATCH(I$3,'Slutlig allokering kvv'!$B$1:$AJ$1,0),FALSE)/1,0)</f>
        <v>0</v>
      </c>
      <c r="J407">
        <f>IFERROR(VLOOKUP($B407,Kraftvärmeprod!$B$1:$AH$479,MATCH(J$2,Kraftvärmeprod!$B$1:$AG$1,0),FALSE)/1,0)-IFERROR(VLOOKUP($B407,'Slutlig allokering kvv'!$B$2:$AC$462,MATCH(J$3,'Slutlig allokering kvv'!$B$1:$AJ$1,0),FALSE)/1,0)</f>
        <v>0</v>
      </c>
      <c r="K407">
        <f>IFERROR(VLOOKUP($B407,Kraftvärmeprod!$B$1:$AH$479,MATCH(K$2,Kraftvärmeprod!$B$1:$AG$1,0),FALSE)/1,0)-IFERROR(VLOOKUP($B407,'Slutlig allokering kvv'!$B$2:$AC$462,MATCH(K$3,'Slutlig allokering kvv'!$B$1:$AJ$1,0),FALSE)/1,0)</f>
        <v>0</v>
      </c>
      <c r="L407">
        <f>IFERROR(VLOOKUP($B407,Kraftvärmeprod!$B$1:$AH$479,MATCH(L$2,Kraftvärmeprod!$B$1:$AG$1,0),FALSE)/1,0)-IFERROR(VLOOKUP($B407,'Slutlig allokering kvv'!$B$2:$AC$462,MATCH(L$3,'Slutlig allokering kvv'!$B$1:$AJ$1,0),FALSE)/1,0)</f>
        <v>0</v>
      </c>
      <c r="M407" s="40">
        <f>IFERROR(VLOOKUP($B407,Miljö!$B$1:$S$477,MATCH(M$2,Miljö!$B$1:$X$1,0),FALSE)/1,0)-IFERROR(VLOOKUP($B407,'Slutlig allokering kvv'!$B$2:$AC$462,MATCH(M$3,'Slutlig allokering kvv'!$B$1:$AJ$1,0),FALSE)/1,0)</f>
        <v>0</v>
      </c>
      <c r="N407">
        <f>IFERROR(VLOOKUP($B407,Kraftvärmeprod!$B$1:$AH$479,MATCH(N$2,Kraftvärmeprod!$B$1:$AG$1,0),FALSE)/1,0)-IFERROR(VLOOKUP($B407,'Slutlig allokering kvv'!$B$2:$AC$462,MATCH(N$3,'Slutlig allokering kvv'!$B$1:$AJ$1,0),FALSE)/1,0)</f>
        <v>0</v>
      </c>
      <c r="O407">
        <f>IFERROR(VLOOKUP($B407,Kraftvärmeprod!$B$1:$AH$479,MATCH(O$2,Kraftvärmeprod!$B$1:$AG$1,0),FALSE)/1,0)-IFERROR(VLOOKUP($B407,'Slutlig allokering kvv'!$B$2:$AC$462,MATCH(O$3,'Slutlig allokering kvv'!$B$1:$AJ$1,0),FALSE)/1,0)</f>
        <v>0</v>
      </c>
      <c r="P407">
        <f>IFERROR(VLOOKUP($B407,Kraftvärmeprod!$B$1:$AH$479,MATCH(P$2,Kraftvärmeprod!$B$1:$AG$1,0),FALSE)/1,0)-IFERROR(VLOOKUP($B407,'Slutlig allokering kvv'!$B$2:$AC$462,MATCH(P$3,'Slutlig allokering kvv'!$B$1:$AJ$1,0),FALSE)/1,0)</f>
        <v>0</v>
      </c>
      <c r="Q407">
        <f>IFERROR(VLOOKUP($B407,Kraftvärmeprod!$B$1:$AH$479,MATCH(Q$2,Kraftvärmeprod!$B$1:$AG$1,0),FALSE)/1,0)-IFERROR(VLOOKUP($B407,'Slutlig allokering kvv'!$B$2:$AC$462,MATCH(Q$3,'Slutlig allokering kvv'!$B$1:$AJ$1,0),FALSE)/1,0)</f>
        <v>0</v>
      </c>
      <c r="R407">
        <f>IFERROR(VLOOKUP($B407,Kraftvärmeprod!$B$1:$AH$479,MATCH(R$2,Kraftvärmeprod!$B$1:$AG$1,0),FALSE)/1,0)-IFERROR(VLOOKUP($B407,'Slutlig allokering kvv'!$B$2:$AC$462,MATCH(R$3,'Slutlig allokering kvv'!$B$1:$AJ$1,0),FALSE)/1,0)</f>
        <v>0</v>
      </c>
      <c r="S407">
        <f>IFERROR(VLOOKUP($B407,Kraftvärmeprod!$B$1:$AH$479,MATCH(S$2,Kraftvärmeprod!$B$1:$AG$1,0),FALSE)/1,0)-IFERROR(VLOOKUP($B407,'Slutlig allokering kvv'!$B$2:$AC$462,MATCH(S$3,'Slutlig allokering kvv'!$B$1:$AJ$1,0),FALSE)/1,0)</f>
        <v>0</v>
      </c>
      <c r="T407">
        <f>IFERROR(VLOOKUP($B407,Kraftvärmeprod!$B$1:$AH$479,MATCH(T$2,Kraftvärmeprod!$B$1:$AG$1,0),FALSE)/1,0)-IFERROR(VLOOKUP($B407,'Slutlig allokering kvv'!$B$2:$AC$462,MATCH(T$3,'Slutlig allokering kvv'!$B$1:$AJ$1,0),FALSE)/1,0)</f>
        <v>0</v>
      </c>
      <c r="U407">
        <f>IFERROR(VLOOKUP($B407,Kraftvärmeprod!$B$1:$AH$479,MATCH(U$2,Kraftvärmeprod!$B$1:$AG$1,0),FALSE)/1,0)-IFERROR(VLOOKUP($B407,'Slutlig allokering kvv'!$B$2:$AC$462,MATCH(U$3,'Slutlig allokering kvv'!$B$1:$AJ$1,0),FALSE)/1,0)</f>
        <v>0</v>
      </c>
      <c r="V407">
        <f>IFERROR(VLOOKUP($B407,Kraftvärmeprod!$B$1:$AH$479,MATCH(V$2,Kraftvärmeprod!$B$1:$AG$1,0),FALSE)/1,0)-IFERROR(VLOOKUP($B407,'Slutlig allokering kvv'!$B$2:$AC$462,MATCH(V$3,'Slutlig allokering kvv'!$B$1:$AJ$1,0),FALSE)/1,0)</f>
        <v>0</v>
      </c>
      <c r="W407">
        <f>IFERROR(VLOOKUP($B407,Kraftvärmeprod!$B$1:$AH$479,MATCH(W$2,Kraftvärmeprod!$B$1:$AG$1,0),FALSE)/1,0)-IFERROR(VLOOKUP($B407,'Slutlig allokering kvv'!$B$2:$AC$462,MATCH(W$3,'Slutlig allokering kvv'!$B$1:$AJ$1,0),FALSE)/1,0)</f>
        <v>0</v>
      </c>
      <c r="X407">
        <f>IFERROR(VLOOKUP($B407,Kraftvärmeprod!$B$1:$AH$479,MATCH(X$2,Kraftvärmeprod!$B$1:$AG$1,0),FALSE)/1,0)-IFERROR(VLOOKUP($B407,'Slutlig allokering kvv'!$B$2:$AC$462,MATCH(X$3,'Slutlig allokering kvv'!$B$1:$AJ$1,0),FALSE)/1,0)</f>
        <v>0</v>
      </c>
      <c r="Y407">
        <f>IFERROR(VLOOKUP($B407,Kraftvärmeprod!$B$1:$AH$479,MATCH(Y$2,Kraftvärmeprod!$B$1:$AG$1,0),FALSE)/1,0)-IFERROR(VLOOKUP($B407,'Slutlig allokering kvv'!$B$2:$AC$462,MATCH(Y$3,'Slutlig allokering kvv'!$B$1:$AJ$1,0),FALSE)/1,0)</f>
        <v>0</v>
      </c>
      <c r="Z407">
        <f>IFERROR(VLOOKUP($B407,Kraftvärmeprod!$B$1:$AH$479,MATCH(Z$2,Kraftvärmeprod!$B$1:$AG$1,0),FALSE)/1,0)-IFERROR(VLOOKUP($B407,'Slutlig allokering kvv'!$B$2:$AC$462,MATCH(Z$3,'Slutlig allokering kvv'!$B$1:$AJ$1,0),FALSE)/1,0)</f>
        <v>0</v>
      </c>
      <c r="AA407">
        <f>IFERROR(VLOOKUP($B407,Kraftvärmeprod!$B$1:$AH$479,MATCH(AA$2,Kraftvärmeprod!$B$1:$AG$1,0),FALSE)/1,0)-IFERROR(VLOOKUP($B407,'Slutlig allokering kvv'!$B$2:$AC$462,MATCH(AA$3,'Slutlig allokering kvv'!$B$1:$AJ$1,0),FALSE)/1,0)</f>
        <v>0</v>
      </c>
      <c r="AB407">
        <f>IFERROR(VLOOKUP($B407,Kraftvärmeprod!$B$1:$AH$479,MATCH(AB$2,Kraftvärmeprod!$B$1:$AG$1,0),FALSE)/1,0)-IFERROR(VLOOKUP($B407,'Slutlig allokering kvv'!$B$2:$AC$462,MATCH(AB$3,'Slutlig allokering kvv'!$B$1:$AJ$1,0),FALSE)/1,0)</f>
        <v>0</v>
      </c>
      <c r="AE407">
        <f t="shared" si="12"/>
        <v>0</v>
      </c>
      <c r="AG407">
        <f>IFERROR(VLOOKUP(B407,'Slutlig allokering kvv'!$B$2:$AJ$462,MATCH("Summa justerad allokerad tillförd energi (utan hjälpel och rökgaskondensering):",'Slutlig allokering kvv'!$B$1:$AK$1,0),FALSE)/1,"")</f>
        <v>0</v>
      </c>
      <c r="AI407" s="23" t="str">
        <f>IFERROR(1-VLOOKUP(B407,'Slutlig allokering kvv'!$B$2:$AJ$462,MATCH("Andel av bränsle i kvv som allokerats till värme, exklusive rökgaskondensering och hjälpel",'Slutlig allokering kvv'!$B$1:$AK$1,0),FALSE),"")</f>
        <v/>
      </c>
      <c r="AK407" s="23" t="str">
        <f t="shared" si="13"/>
        <v/>
      </c>
    </row>
    <row r="408" spans="1:37" x14ac:dyDescent="0.25">
      <c r="A408" s="2" t="s">
        <v>556</v>
      </c>
      <c r="B408" s="2" t="s">
        <v>558</v>
      </c>
      <c r="C408" s="2" t="str">
        <f>IFERROR(VLOOKUP($B408,Kraftvärmeprod!$B$1:$AH$479,MATCH(C$3,Kraftvärmeprod!$B$1:$AG$1,0),FALSE)/1,"")</f>
        <v/>
      </c>
      <c r="D408" s="2" t="str">
        <f>IFERROR(VLOOKUP($B408,Kraftvärmeprod!$B$1:$AH$479,MATCH(D$3,Kraftvärmeprod!$B$1:$AG$1,0),FALSE)/1,"")</f>
        <v/>
      </c>
      <c r="E408">
        <f>IFERROR(VLOOKUP($B408,Kraftvärmeprod!$B$1:$AH$479,MATCH(E$2,Kraftvärmeprod!$B$1:$AG$1,0),FALSE)/1,0)-IFERROR(VLOOKUP($B408,'Slutlig allokering kvv'!$B$2:$AC$462,MATCH(E$3,'Slutlig allokering kvv'!$B$1:$AJ$1,0),FALSE)/1,0)</f>
        <v>0</v>
      </c>
      <c r="F408">
        <f>IFERROR(VLOOKUP($B408,Kraftvärmeprod!$B$1:$AH$479,MATCH(F$2,Kraftvärmeprod!$B$1:$AG$1,0),FALSE)/1,0)-IFERROR(VLOOKUP($B408,'Slutlig allokering kvv'!$B$2:$AC$462,MATCH(F$3,'Slutlig allokering kvv'!$B$1:$AJ$1,0),FALSE)/1,0)</f>
        <v>0</v>
      </c>
      <c r="G408">
        <f>IFERROR(VLOOKUP($B408,Kraftvärmeprod!$B$1:$AH$479,MATCH(G$2,Kraftvärmeprod!$B$1:$AG$1,0),FALSE)/1,0)-IFERROR(VLOOKUP($B408,'Slutlig allokering kvv'!$B$2:$AC$462,MATCH(G$3,'Slutlig allokering kvv'!$B$1:$AJ$1,0),FALSE)/1,0)</f>
        <v>0</v>
      </c>
      <c r="H408">
        <f>IFERROR(VLOOKUP($B408,Kraftvärmeprod!$B$1:$AH$479,MATCH(H$2,Kraftvärmeprod!$B$1:$AG$1,0),FALSE)/1,0)-IFERROR(VLOOKUP($B408,'Slutlig allokering kvv'!$B$2:$AC$462,MATCH(H$3,'Slutlig allokering kvv'!$B$1:$AJ$1,0),FALSE)/1,0)</f>
        <v>0</v>
      </c>
      <c r="I408">
        <f>IFERROR(VLOOKUP($B408,Kraftvärmeprod!$B$1:$AH$479,MATCH(I$2,Kraftvärmeprod!$B$1:$AG$1,0),FALSE)/1,0)-IFERROR(VLOOKUP($B408,'Slutlig allokering kvv'!$B$2:$AC$462,MATCH(I$3,'Slutlig allokering kvv'!$B$1:$AJ$1,0),FALSE)/1,0)</f>
        <v>0</v>
      </c>
      <c r="J408">
        <f>IFERROR(VLOOKUP($B408,Kraftvärmeprod!$B$1:$AH$479,MATCH(J$2,Kraftvärmeprod!$B$1:$AG$1,0),FALSE)/1,0)-IFERROR(VLOOKUP($B408,'Slutlig allokering kvv'!$B$2:$AC$462,MATCH(J$3,'Slutlig allokering kvv'!$B$1:$AJ$1,0),FALSE)/1,0)</f>
        <v>0</v>
      </c>
      <c r="K408">
        <f>IFERROR(VLOOKUP($B408,Kraftvärmeprod!$B$1:$AH$479,MATCH(K$2,Kraftvärmeprod!$B$1:$AG$1,0),FALSE)/1,0)-IFERROR(VLOOKUP($B408,'Slutlig allokering kvv'!$B$2:$AC$462,MATCH(K$3,'Slutlig allokering kvv'!$B$1:$AJ$1,0),FALSE)/1,0)</f>
        <v>0</v>
      </c>
      <c r="L408">
        <f>IFERROR(VLOOKUP($B408,Kraftvärmeprod!$B$1:$AH$479,MATCH(L$2,Kraftvärmeprod!$B$1:$AG$1,0),FALSE)/1,0)-IFERROR(VLOOKUP($B408,'Slutlig allokering kvv'!$B$2:$AC$462,MATCH(L$3,'Slutlig allokering kvv'!$B$1:$AJ$1,0),FALSE)/1,0)</f>
        <v>0</v>
      </c>
      <c r="M408" s="40">
        <f>IFERROR(VLOOKUP($B408,Miljö!$B$1:$S$477,MATCH(M$2,Miljö!$B$1:$X$1,0),FALSE)/1,0)-IFERROR(VLOOKUP($B408,'Slutlig allokering kvv'!$B$2:$AC$462,MATCH(M$3,'Slutlig allokering kvv'!$B$1:$AJ$1,0),FALSE)/1,0)</f>
        <v>0</v>
      </c>
      <c r="N408">
        <f>IFERROR(VLOOKUP($B408,Kraftvärmeprod!$B$1:$AH$479,MATCH(N$2,Kraftvärmeprod!$B$1:$AG$1,0),FALSE)/1,0)-IFERROR(VLOOKUP($B408,'Slutlig allokering kvv'!$B$2:$AC$462,MATCH(N$3,'Slutlig allokering kvv'!$B$1:$AJ$1,0),FALSE)/1,0)</f>
        <v>0</v>
      </c>
      <c r="O408">
        <f>IFERROR(VLOOKUP($B408,Kraftvärmeprod!$B$1:$AH$479,MATCH(O$2,Kraftvärmeprod!$B$1:$AG$1,0),FALSE)/1,0)-IFERROR(VLOOKUP($B408,'Slutlig allokering kvv'!$B$2:$AC$462,MATCH(O$3,'Slutlig allokering kvv'!$B$1:$AJ$1,0),FALSE)/1,0)</f>
        <v>0</v>
      </c>
      <c r="P408">
        <f>IFERROR(VLOOKUP($B408,Kraftvärmeprod!$B$1:$AH$479,MATCH(P$2,Kraftvärmeprod!$B$1:$AG$1,0),FALSE)/1,0)-IFERROR(VLOOKUP($B408,'Slutlig allokering kvv'!$B$2:$AC$462,MATCH(P$3,'Slutlig allokering kvv'!$B$1:$AJ$1,0),FALSE)/1,0)</f>
        <v>0</v>
      </c>
      <c r="Q408">
        <f>IFERROR(VLOOKUP($B408,Kraftvärmeprod!$B$1:$AH$479,MATCH(Q$2,Kraftvärmeprod!$B$1:$AG$1,0),FALSE)/1,0)-IFERROR(VLOOKUP($B408,'Slutlig allokering kvv'!$B$2:$AC$462,MATCH(Q$3,'Slutlig allokering kvv'!$B$1:$AJ$1,0),FALSE)/1,0)</f>
        <v>0</v>
      </c>
      <c r="R408">
        <f>IFERROR(VLOOKUP($B408,Kraftvärmeprod!$B$1:$AH$479,MATCH(R$2,Kraftvärmeprod!$B$1:$AG$1,0),FALSE)/1,0)-IFERROR(VLOOKUP($B408,'Slutlig allokering kvv'!$B$2:$AC$462,MATCH(R$3,'Slutlig allokering kvv'!$B$1:$AJ$1,0),FALSE)/1,0)</f>
        <v>0</v>
      </c>
      <c r="S408">
        <f>IFERROR(VLOOKUP($B408,Kraftvärmeprod!$B$1:$AH$479,MATCH(S$2,Kraftvärmeprod!$B$1:$AG$1,0),FALSE)/1,0)-IFERROR(VLOOKUP($B408,'Slutlig allokering kvv'!$B$2:$AC$462,MATCH(S$3,'Slutlig allokering kvv'!$B$1:$AJ$1,0),FALSE)/1,0)</f>
        <v>0</v>
      </c>
      <c r="T408">
        <f>IFERROR(VLOOKUP($B408,Kraftvärmeprod!$B$1:$AH$479,MATCH(T$2,Kraftvärmeprod!$B$1:$AG$1,0),FALSE)/1,0)-IFERROR(VLOOKUP($B408,'Slutlig allokering kvv'!$B$2:$AC$462,MATCH(T$3,'Slutlig allokering kvv'!$B$1:$AJ$1,0),FALSE)/1,0)</f>
        <v>0</v>
      </c>
      <c r="U408">
        <f>IFERROR(VLOOKUP($B408,Kraftvärmeprod!$B$1:$AH$479,MATCH(U$2,Kraftvärmeprod!$B$1:$AG$1,0),FALSE)/1,0)-IFERROR(VLOOKUP($B408,'Slutlig allokering kvv'!$B$2:$AC$462,MATCH(U$3,'Slutlig allokering kvv'!$B$1:$AJ$1,0),FALSE)/1,0)</f>
        <v>0</v>
      </c>
      <c r="V408">
        <f>IFERROR(VLOOKUP($B408,Kraftvärmeprod!$B$1:$AH$479,MATCH(V$2,Kraftvärmeprod!$B$1:$AG$1,0),FALSE)/1,0)-IFERROR(VLOOKUP($B408,'Slutlig allokering kvv'!$B$2:$AC$462,MATCH(V$3,'Slutlig allokering kvv'!$B$1:$AJ$1,0),FALSE)/1,0)</f>
        <v>0</v>
      </c>
      <c r="W408">
        <f>IFERROR(VLOOKUP($B408,Kraftvärmeprod!$B$1:$AH$479,MATCH(W$2,Kraftvärmeprod!$B$1:$AG$1,0),FALSE)/1,0)-IFERROR(VLOOKUP($B408,'Slutlig allokering kvv'!$B$2:$AC$462,MATCH(W$3,'Slutlig allokering kvv'!$B$1:$AJ$1,0),FALSE)/1,0)</f>
        <v>0</v>
      </c>
      <c r="X408">
        <f>IFERROR(VLOOKUP($B408,Kraftvärmeprod!$B$1:$AH$479,MATCH(X$2,Kraftvärmeprod!$B$1:$AG$1,0),FALSE)/1,0)-IFERROR(VLOOKUP($B408,'Slutlig allokering kvv'!$B$2:$AC$462,MATCH(X$3,'Slutlig allokering kvv'!$B$1:$AJ$1,0),FALSE)/1,0)</f>
        <v>0</v>
      </c>
      <c r="Y408">
        <f>IFERROR(VLOOKUP($B408,Kraftvärmeprod!$B$1:$AH$479,MATCH(Y$2,Kraftvärmeprod!$B$1:$AG$1,0),FALSE)/1,0)-IFERROR(VLOOKUP($B408,'Slutlig allokering kvv'!$B$2:$AC$462,MATCH(Y$3,'Slutlig allokering kvv'!$B$1:$AJ$1,0),FALSE)/1,0)</f>
        <v>0</v>
      </c>
      <c r="Z408">
        <f>IFERROR(VLOOKUP($B408,Kraftvärmeprod!$B$1:$AH$479,MATCH(Z$2,Kraftvärmeprod!$B$1:$AG$1,0),FALSE)/1,0)-IFERROR(VLOOKUP($B408,'Slutlig allokering kvv'!$B$2:$AC$462,MATCH(Z$3,'Slutlig allokering kvv'!$B$1:$AJ$1,0),FALSE)/1,0)</f>
        <v>0</v>
      </c>
      <c r="AA408">
        <f>IFERROR(VLOOKUP($B408,Kraftvärmeprod!$B$1:$AH$479,MATCH(AA$2,Kraftvärmeprod!$B$1:$AG$1,0),FALSE)/1,0)-IFERROR(VLOOKUP($B408,'Slutlig allokering kvv'!$B$2:$AC$462,MATCH(AA$3,'Slutlig allokering kvv'!$B$1:$AJ$1,0),FALSE)/1,0)</f>
        <v>0</v>
      </c>
      <c r="AB408">
        <f>IFERROR(VLOOKUP($B408,Kraftvärmeprod!$B$1:$AH$479,MATCH(AB$2,Kraftvärmeprod!$B$1:$AG$1,0),FALSE)/1,0)-IFERROR(VLOOKUP($B408,'Slutlig allokering kvv'!$B$2:$AC$462,MATCH(AB$3,'Slutlig allokering kvv'!$B$1:$AJ$1,0),FALSE)/1,0)</f>
        <v>0</v>
      </c>
      <c r="AE408">
        <f t="shared" si="12"/>
        <v>0</v>
      </c>
      <c r="AG408">
        <f>IFERROR(VLOOKUP(B408,'Slutlig allokering kvv'!$B$2:$AJ$462,MATCH("Summa justerad allokerad tillförd energi (utan hjälpel och rökgaskondensering):",'Slutlig allokering kvv'!$B$1:$AK$1,0),FALSE)/1,"")</f>
        <v>0</v>
      </c>
      <c r="AI408" s="23" t="str">
        <f>IFERROR(1-VLOOKUP(B408,'Slutlig allokering kvv'!$B$2:$AJ$462,MATCH("Andel av bränsle i kvv som allokerats till värme, exklusive rökgaskondensering och hjälpel",'Slutlig allokering kvv'!$B$1:$AK$1,0),FALSE),"")</f>
        <v/>
      </c>
      <c r="AK408" s="23" t="str">
        <f t="shared" si="13"/>
        <v/>
      </c>
    </row>
    <row r="409" spans="1:37" x14ac:dyDescent="0.25">
      <c r="A409" s="2" t="s">
        <v>556</v>
      </c>
      <c r="B409" s="2" t="s">
        <v>559</v>
      </c>
      <c r="C409" s="2" t="str">
        <f>IFERROR(VLOOKUP($B409,Kraftvärmeprod!$B$1:$AH$479,MATCH(C$3,Kraftvärmeprod!$B$1:$AG$1,0),FALSE)/1,"")</f>
        <v/>
      </c>
      <c r="D409" s="2" t="str">
        <f>IFERROR(VLOOKUP($B409,Kraftvärmeprod!$B$1:$AH$479,MATCH(D$3,Kraftvärmeprod!$B$1:$AG$1,0),FALSE)/1,"")</f>
        <v/>
      </c>
      <c r="E409">
        <f>IFERROR(VLOOKUP($B409,Kraftvärmeprod!$B$1:$AH$479,MATCH(E$2,Kraftvärmeprod!$B$1:$AG$1,0),FALSE)/1,0)-IFERROR(VLOOKUP($B409,'Slutlig allokering kvv'!$B$2:$AC$462,MATCH(E$3,'Slutlig allokering kvv'!$B$1:$AJ$1,0),FALSE)/1,0)</f>
        <v>0</v>
      </c>
      <c r="F409">
        <f>IFERROR(VLOOKUP($B409,Kraftvärmeprod!$B$1:$AH$479,MATCH(F$2,Kraftvärmeprod!$B$1:$AG$1,0),FALSE)/1,0)-IFERROR(VLOOKUP($B409,'Slutlig allokering kvv'!$B$2:$AC$462,MATCH(F$3,'Slutlig allokering kvv'!$B$1:$AJ$1,0),FALSE)/1,0)</f>
        <v>0</v>
      </c>
      <c r="G409">
        <f>IFERROR(VLOOKUP($B409,Kraftvärmeprod!$B$1:$AH$479,MATCH(G$2,Kraftvärmeprod!$B$1:$AG$1,0),FALSE)/1,0)-IFERROR(VLOOKUP($B409,'Slutlig allokering kvv'!$B$2:$AC$462,MATCH(G$3,'Slutlig allokering kvv'!$B$1:$AJ$1,0),FALSE)/1,0)</f>
        <v>0</v>
      </c>
      <c r="H409">
        <f>IFERROR(VLOOKUP($B409,Kraftvärmeprod!$B$1:$AH$479,MATCH(H$2,Kraftvärmeprod!$B$1:$AG$1,0),FALSE)/1,0)-IFERROR(VLOOKUP($B409,'Slutlig allokering kvv'!$B$2:$AC$462,MATCH(H$3,'Slutlig allokering kvv'!$B$1:$AJ$1,0),FALSE)/1,0)</f>
        <v>0</v>
      </c>
      <c r="I409">
        <f>IFERROR(VLOOKUP($B409,Kraftvärmeprod!$B$1:$AH$479,MATCH(I$2,Kraftvärmeprod!$B$1:$AG$1,0),FALSE)/1,0)-IFERROR(VLOOKUP($B409,'Slutlig allokering kvv'!$B$2:$AC$462,MATCH(I$3,'Slutlig allokering kvv'!$B$1:$AJ$1,0),FALSE)/1,0)</f>
        <v>0</v>
      </c>
      <c r="J409">
        <f>IFERROR(VLOOKUP($B409,Kraftvärmeprod!$B$1:$AH$479,MATCH(J$2,Kraftvärmeprod!$B$1:$AG$1,0),FALSE)/1,0)-IFERROR(VLOOKUP($B409,'Slutlig allokering kvv'!$B$2:$AC$462,MATCH(J$3,'Slutlig allokering kvv'!$B$1:$AJ$1,0),FALSE)/1,0)</f>
        <v>0</v>
      </c>
      <c r="K409">
        <f>IFERROR(VLOOKUP($B409,Kraftvärmeprod!$B$1:$AH$479,MATCH(K$2,Kraftvärmeprod!$B$1:$AG$1,0),FALSE)/1,0)-IFERROR(VLOOKUP($B409,'Slutlig allokering kvv'!$B$2:$AC$462,MATCH(K$3,'Slutlig allokering kvv'!$B$1:$AJ$1,0),FALSE)/1,0)</f>
        <v>0</v>
      </c>
      <c r="L409">
        <f>IFERROR(VLOOKUP($B409,Kraftvärmeprod!$B$1:$AH$479,MATCH(L$2,Kraftvärmeprod!$B$1:$AG$1,0),FALSE)/1,0)-IFERROR(VLOOKUP($B409,'Slutlig allokering kvv'!$B$2:$AC$462,MATCH(L$3,'Slutlig allokering kvv'!$B$1:$AJ$1,0),FALSE)/1,0)</f>
        <v>0</v>
      </c>
      <c r="M409" s="40">
        <f>IFERROR(VLOOKUP($B409,Miljö!$B$1:$S$477,MATCH(M$2,Miljö!$B$1:$X$1,0),FALSE)/1,0)-IFERROR(VLOOKUP($B409,'Slutlig allokering kvv'!$B$2:$AC$462,MATCH(M$3,'Slutlig allokering kvv'!$B$1:$AJ$1,0),FALSE)/1,0)</f>
        <v>0</v>
      </c>
      <c r="N409">
        <f>IFERROR(VLOOKUP($B409,Kraftvärmeprod!$B$1:$AH$479,MATCH(N$2,Kraftvärmeprod!$B$1:$AG$1,0),FALSE)/1,0)-IFERROR(VLOOKUP($B409,'Slutlig allokering kvv'!$B$2:$AC$462,MATCH(N$3,'Slutlig allokering kvv'!$B$1:$AJ$1,0),FALSE)/1,0)</f>
        <v>0</v>
      </c>
      <c r="O409">
        <f>IFERROR(VLOOKUP($B409,Kraftvärmeprod!$B$1:$AH$479,MATCH(O$2,Kraftvärmeprod!$B$1:$AG$1,0),FALSE)/1,0)-IFERROR(VLOOKUP($B409,'Slutlig allokering kvv'!$B$2:$AC$462,MATCH(O$3,'Slutlig allokering kvv'!$B$1:$AJ$1,0),FALSE)/1,0)</f>
        <v>0</v>
      </c>
      <c r="P409">
        <f>IFERROR(VLOOKUP($B409,Kraftvärmeprod!$B$1:$AH$479,MATCH(P$2,Kraftvärmeprod!$B$1:$AG$1,0),FALSE)/1,0)-IFERROR(VLOOKUP($B409,'Slutlig allokering kvv'!$B$2:$AC$462,MATCH(P$3,'Slutlig allokering kvv'!$B$1:$AJ$1,0),FALSE)/1,0)</f>
        <v>0</v>
      </c>
      <c r="Q409">
        <f>IFERROR(VLOOKUP($B409,Kraftvärmeprod!$B$1:$AH$479,MATCH(Q$2,Kraftvärmeprod!$B$1:$AG$1,0),FALSE)/1,0)-IFERROR(VLOOKUP($B409,'Slutlig allokering kvv'!$B$2:$AC$462,MATCH(Q$3,'Slutlig allokering kvv'!$B$1:$AJ$1,0),FALSE)/1,0)</f>
        <v>0</v>
      </c>
      <c r="R409">
        <f>IFERROR(VLOOKUP($B409,Kraftvärmeprod!$B$1:$AH$479,MATCH(R$2,Kraftvärmeprod!$B$1:$AG$1,0),FALSE)/1,0)-IFERROR(VLOOKUP($B409,'Slutlig allokering kvv'!$B$2:$AC$462,MATCH(R$3,'Slutlig allokering kvv'!$B$1:$AJ$1,0),FALSE)/1,0)</f>
        <v>0</v>
      </c>
      <c r="S409">
        <f>IFERROR(VLOOKUP($B409,Kraftvärmeprod!$B$1:$AH$479,MATCH(S$2,Kraftvärmeprod!$B$1:$AG$1,0),FALSE)/1,0)-IFERROR(VLOOKUP($B409,'Slutlig allokering kvv'!$B$2:$AC$462,MATCH(S$3,'Slutlig allokering kvv'!$B$1:$AJ$1,0),FALSE)/1,0)</f>
        <v>0</v>
      </c>
      <c r="T409">
        <f>IFERROR(VLOOKUP($B409,Kraftvärmeprod!$B$1:$AH$479,MATCH(T$2,Kraftvärmeprod!$B$1:$AG$1,0),FALSE)/1,0)-IFERROR(VLOOKUP($B409,'Slutlig allokering kvv'!$B$2:$AC$462,MATCH(T$3,'Slutlig allokering kvv'!$B$1:$AJ$1,0),FALSE)/1,0)</f>
        <v>0</v>
      </c>
      <c r="U409">
        <f>IFERROR(VLOOKUP($B409,Kraftvärmeprod!$B$1:$AH$479,MATCH(U$2,Kraftvärmeprod!$B$1:$AG$1,0),FALSE)/1,0)-IFERROR(VLOOKUP($B409,'Slutlig allokering kvv'!$B$2:$AC$462,MATCH(U$3,'Slutlig allokering kvv'!$B$1:$AJ$1,0),FALSE)/1,0)</f>
        <v>0</v>
      </c>
      <c r="V409">
        <f>IFERROR(VLOOKUP($B409,Kraftvärmeprod!$B$1:$AH$479,MATCH(V$2,Kraftvärmeprod!$B$1:$AG$1,0),FALSE)/1,0)-IFERROR(VLOOKUP($B409,'Slutlig allokering kvv'!$B$2:$AC$462,MATCH(V$3,'Slutlig allokering kvv'!$B$1:$AJ$1,0),FALSE)/1,0)</f>
        <v>0</v>
      </c>
      <c r="W409">
        <f>IFERROR(VLOOKUP($B409,Kraftvärmeprod!$B$1:$AH$479,MATCH(W$2,Kraftvärmeprod!$B$1:$AG$1,0),FALSE)/1,0)-IFERROR(VLOOKUP($B409,'Slutlig allokering kvv'!$B$2:$AC$462,MATCH(W$3,'Slutlig allokering kvv'!$B$1:$AJ$1,0),FALSE)/1,0)</f>
        <v>0</v>
      </c>
      <c r="X409">
        <f>IFERROR(VLOOKUP($B409,Kraftvärmeprod!$B$1:$AH$479,MATCH(X$2,Kraftvärmeprod!$B$1:$AG$1,0),FALSE)/1,0)-IFERROR(VLOOKUP($B409,'Slutlig allokering kvv'!$B$2:$AC$462,MATCH(X$3,'Slutlig allokering kvv'!$B$1:$AJ$1,0),FALSE)/1,0)</f>
        <v>0</v>
      </c>
      <c r="Y409">
        <f>IFERROR(VLOOKUP($B409,Kraftvärmeprod!$B$1:$AH$479,MATCH(Y$2,Kraftvärmeprod!$B$1:$AG$1,0),FALSE)/1,0)-IFERROR(VLOOKUP($B409,'Slutlig allokering kvv'!$B$2:$AC$462,MATCH(Y$3,'Slutlig allokering kvv'!$B$1:$AJ$1,0),FALSE)/1,0)</f>
        <v>0</v>
      </c>
      <c r="Z409">
        <f>IFERROR(VLOOKUP($B409,Kraftvärmeprod!$B$1:$AH$479,MATCH(Z$2,Kraftvärmeprod!$B$1:$AG$1,0),FALSE)/1,0)-IFERROR(VLOOKUP($B409,'Slutlig allokering kvv'!$B$2:$AC$462,MATCH(Z$3,'Slutlig allokering kvv'!$B$1:$AJ$1,0),FALSE)/1,0)</f>
        <v>0</v>
      </c>
      <c r="AA409">
        <f>IFERROR(VLOOKUP($B409,Kraftvärmeprod!$B$1:$AH$479,MATCH(AA$2,Kraftvärmeprod!$B$1:$AG$1,0),FALSE)/1,0)-IFERROR(VLOOKUP($B409,'Slutlig allokering kvv'!$B$2:$AC$462,MATCH(AA$3,'Slutlig allokering kvv'!$B$1:$AJ$1,0),FALSE)/1,0)</f>
        <v>0</v>
      </c>
      <c r="AB409">
        <f>IFERROR(VLOOKUP($B409,Kraftvärmeprod!$B$1:$AH$479,MATCH(AB$2,Kraftvärmeprod!$B$1:$AG$1,0),FALSE)/1,0)-IFERROR(VLOOKUP($B409,'Slutlig allokering kvv'!$B$2:$AC$462,MATCH(AB$3,'Slutlig allokering kvv'!$B$1:$AJ$1,0),FALSE)/1,0)</f>
        <v>0</v>
      </c>
      <c r="AE409">
        <f t="shared" si="12"/>
        <v>0</v>
      </c>
      <c r="AG409">
        <f>IFERROR(VLOOKUP(B409,'Slutlig allokering kvv'!$B$2:$AJ$462,MATCH("Summa justerad allokerad tillförd energi (utan hjälpel och rökgaskondensering):",'Slutlig allokering kvv'!$B$1:$AK$1,0),FALSE)/1,"")</f>
        <v>0</v>
      </c>
      <c r="AI409" s="23" t="str">
        <f>IFERROR(1-VLOOKUP(B409,'Slutlig allokering kvv'!$B$2:$AJ$462,MATCH("Andel av bränsle i kvv som allokerats till värme, exklusive rökgaskondensering och hjälpel",'Slutlig allokering kvv'!$B$1:$AK$1,0),FALSE),"")</f>
        <v/>
      </c>
      <c r="AK409" s="23" t="str">
        <f t="shared" si="13"/>
        <v/>
      </c>
    </row>
    <row r="410" spans="1:37" x14ac:dyDescent="0.25">
      <c r="A410" s="2" t="s">
        <v>556</v>
      </c>
      <c r="B410" s="2" t="s">
        <v>560</v>
      </c>
      <c r="C410" s="2" t="str">
        <f>IFERROR(VLOOKUP($B410,Kraftvärmeprod!$B$1:$AH$479,MATCH(C$3,Kraftvärmeprod!$B$1:$AG$1,0),FALSE)/1,"")</f>
        <v/>
      </c>
      <c r="D410" s="2" t="str">
        <f>IFERROR(VLOOKUP($B410,Kraftvärmeprod!$B$1:$AH$479,MATCH(D$3,Kraftvärmeprod!$B$1:$AG$1,0),FALSE)/1,"")</f>
        <v/>
      </c>
      <c r="E410">
        <f>IFERROR(VLOOKUP($B410,Kraftvärmeprod!$B$1:$AH$479,MATCH(E$2,Kraftvärmeprod!$B$1:$AG$1,0),FALSE)/1,0)-IFERROR(VLOOKUP($B410,'Slutlig allokering kvv'!$B$2:$AC$462,MATCH(E$3,'Slutlig allokering kvv'!$B$1:$AJ$1,0),FALSE)/1,0)</f>
        <v>0</v>
      </c>
      <c r="F410">
        <f>IFERROR(VLOOKUP($B410,Kraftvärmeprod!$B$1:$AH$479,MATCH(F$2,Kraftvärmeprod!$B$1:$AG$1,0),FALSE)/1,0)-IFERROR(VLOOKUP($B410,'Slutlig allokering kvv'!$B$2:$AC$462,MATCH(F$3,'Slutlig allokering kvv'!$B$1:$AJ$1,0),FALSE)/1,0)</f>
        <v>0</v>
      </c>
      <c r="G410">
        <f>IFERROR(VLOOKUP($B410,Kraftvärmeprod!$B$1:$AH$479,MATCH(G$2,Kraftvärmeprod!$B$1:$AG$1,0),FALSE)/1,0)-IFERROR(VLOOKUP($B410,'Slutlig allokering kvv'!$B$2:$AC$462,MATCH(G$3,'Slutlig allokering kvv'!$B$1:$AJ$1,0),FALSE)/1,0)</f>
        <v>0</v>
      </c>
      <c r="H410">
        <f>IFERROR(VLOOKUP($B410,Kraftvärmeprod!$B$1:$AH$479,MATCH(H$2,Kraftvärmeprod!$B$1:$AG$1,0),FALSE)/1,0)-IFERROR(VLOOKUP($B410,'Slutlig allokering kvv'!$B$2:$AC$462,MATCH(H$3,'Slutlig allokering kvv'!$B$1:$AJ$1,0),FALSE)/1,0)</f>
        <v>0</v>
      </c>
      <c r="I410">
        <f>IFERROR(VLOOKUP($B410,Kraftvärmeprod!$B$1:$AH$479,MATCH(I$2,Kraftvärmeprod!$B$1:$AG$1,0),FALSE)/1,0)-IFERROR(VLOOKUP($B410,'Slutlig allokering kvv'!$B$2:$AC$462,MATCH(I$3,'Slutlig allokering kvv'!$B$1:$AJ$1,0),FALSE)/1,0)</f>
        <v>0</v>
      </c>
      <c r="J410">
        <f>IFERROR(VLOOKUP($B410,Kraftvärmeprod!$B$1:$AH$479,MATCH(J$2,Kraftvärmeprod!$B$1:$AG$1,0),FALSE)/1,0)-IFERROR(VLOOKUP($B410,'Slutlig allokering kvv'!$B$2:$AC$462,MATCH(J$3,'Slutlig allokering kvv'!$B$1:$AJ$1,0),FALSE)/1,0)</f>
        <v>0</v>
      </c>
      <c r="K410">
        <f>IFERROR(VLOOKUP($B410,Kraftvärmeprod!$B$1:$AH$479,MATCH(K$2,Kraftvärmeprod!$B$1:$AG$1,0),FALSE)/1,0)-IFERROR(VLOOKUP($B410,'Slutlig allokering kvv'!$B$2:$AC$462,MATCH(K$3,'Slutlig allokering kvv'!$B$1:$AJ$1,0),FALSE)/1,0)</f>
        <v>0</v>
      </c>
      <c r="L410">
        <f>IFERROR(VLOOKUP($B410,Kraftvärmeprod!$B$1:$AH$479,MATCH(L$2,Kraftvärmeprod!$B$1:$AG$1,0),FALSE)/1,0)-IFERROR(VLOOKUP($B410,'Slutlig allokering kvv'!$B$2:$AC$462,MATCH(L$3,'Slutlig allokering kvv'!$B$1:$AJ$1,0),FALSE)/1,0)</f>
        <v>0</v>
      </c>
      <c r="M410" s="40">
        <f>IFERROR(VLOOKUP($B410,Miljö!$B$1:$S$477,MATCH(M$2,Miljö!$B$1:$X$1,0),FALSE)/1,0)-IFERROR(VLOOKUP($B410,'Slutlig allokering kvv'!$B$2:$AC$462,MATCH(M$3,'Slutlig allokering kvv'!$B$1:$AJ$1,0),FALSE)/1,0)</f>
        <v>0</v>
      </c>
      <c r="N410">
        <f>IFERROR(VLOOKUP($B410,Kraftvärmeprod!$B$1:$AH$479,MATCH(N$2,Kraftvärmeprod!$B$1:$AG$1,0),FALSE)/1,0)-IFERROR(VLOOKUP($B410,'Slutlig allokering kvv'!$B$2:$AC$462,MATCH(N$3,'Slutlig allokering kvv'!$B$1:$AJ$1,0),FALSE)/1,0)</f>
        <v>0</v>
      </c>
      <c r="O410">
        <f>IFERROR(VLOOKUP($B410,Kraftvärmeprod!$B$1:$AH$479,MATCH(O$2,Kraftvärmeprod!$B$1:$AG$1,0),FALSE)/1,0)-IFERROR(VLOOKUP($B410,'Slutlig allokering kvv'!$B$2:$AC$462,MATCH(O$3,'Slutlig allokering kvv'!$B$1:$AJ$1,0),FALSE)/1,0)</f>
        <v>0</v>
      </c>
      <c r="P410">
        <f>IFERROR(VLOOKUP($B410,Kraftvärmeprod!$B$1:$AH$479,MATCH(P$2,Kraftvärmeprod!$B$1:$AG$1,0),FALSE)/1,0)-IFERROR(VLOOKUP($B410,'Slutlig allokering kvv'!$B$2:$AC$462,MATCH(P$3,'Slutlig allokering kvv'!$B$1:$AJ$1,0),FALSE)/1,0)</f>
        <v>0</v>
      </c>
      <c r="Q410">
        <f>IFERROR(VLOOKUP($B410,Kraftvärmeprod!$B$1:$AH$479,MATCH(Q$2,Kraftvärmeprod!$B$1:$AG$1,0),FALSE)/1,0)-IFERROR(VLOOKUP($B410,'Slutlig allokering kvv'!$B$2:$AC$462,MATCH(Q$3,'Slutlig allokering kvv'!$B$1:$AJ$1,0),FALSE)/1,0)</f>
        <v>0</v>
      </c>
      <c r="R410">
        <f>IFERROR(VLOOKUP($B410,Kraftvärmeprod!$B$1:$AH$479,MATCH(R$2,Kraftvärmeprod!$B$1:$AG$1,0),FALSE)/1,0)-IFERROR(VLOOKUP($B410,'Slutlig allokering kvv'!$B$2:$AC$462,MATCH(R$3,'Slutlig allokering kvv'!$B$1:$AJ$1,0),FALSE)/1,0)</f>
        <v>0</v>
      </c>
      <c r="S410">
        <f>IFERROR(VLOOKUP($B410,Kraftvärmeprod!$B$1:$AH$479,MATCH(S$2,Kraftvärmeprod!$B$1:$AG$1,0),FALSE)/1,0)-IFERROR(VLOOKUP($B410,'Slutlig allokering kvv'!$B$2:$AC$462,MATCH(S$3,'Slutlig allokering kvv'!$B$1:$AJ$1,0),FALSE)/1,0)</f>
        <v>0</v>
      </c>
      <c r="T410">
        <f>IFERROR(VLOOKUP($B410,Kraftvärmeprod!$B$1:$AH$479,MATCH(T$2,Kraftvärmeprod!$B$1:$AG$1,0),FALSE)/1,0)-IFERROR(VLOOKUP($B410,'Slutlig allokering kvv'!$B$2:$AC$462,MATCH(T$3,'Slutlig allokering kvv'!$B$1:$AJ$1,0),FALSE)/1,0)</f>
        <v>0</v>
      </c>
      <c r="U410">
        <f>IFERROR(VLOOKUP($B410,Kraftvärmeprod!$B$1:$AH$479,MATCH(U$2,Kraftvärmeprod!$B$1:$AG$1,0),FALSE)/1,0)-IFERROR(VLOOKUP($B410,'Slutlig allokering kvv'!$B$2:$AC$462,MATCH(U$3,'Slutlig allokering kvv'!$B$1:$AJ$1,0),FALSE)/1,0)</f>
        <v>0</v>
      </c>
      <c r="V410">
        <f>IFERROR(VLOOKUP($B410,Kraftvärmeprod!$B$1:$AH$479,MATCH(V$2,Kraftvärmeprod!$B$1:$AG$1,0),FALSE)/1,0)-IFERROR(VLOOKUP($B410,'Slutlig allokering kvv'!$B$2:$AC$462,MATCH(V$3,'Slutlig allokering kvv'!$B$1:$AJ$1,0),FALSE)/1,0)</f>
        <v>0</v>
      </c>
      <c r="W410">
        <f>IFERROR(VLOOKUP($B410,Kraftvärmeprod!$B$1:$AH$479,MATCH(W$2,Kraftvärmeprod!$B$1:$AG$1,0),FALSE)/1,0)-IFERROR(VLOOKUP($B410,'Slutlig allokering kvv'!$B$2:$AC$462,MATCH(W$3,'Slutlig allokering kvv'!$B$1:$AJ$1,0),FALSE)/1,0)</f>
        <v>0</v>
      </c>
      <c r="X410">
        <f>IFERROR(VLOOKUP($B410,Kraftvärmeprod!$B$1:$AH$479,MATCH(X$2,Kraftvärmeprod!$B$1:$AG$1,0),FALSE)/1,0)-IFERROR(VLOOKUP($B410,'Slutlig allokering kvv'!$B$2:$AC$462,MATCH(X$3,'Slutlig allokering kvv'!$B$1:$AJ$1,0),FALSE)/1,0)</f>
        <v>0</v>
      </c>
      <c r="Y410">
        <f>IFERROR(VLOOKUP($B410,Kraftvärmeprod!$B$1:$AH$479,MATCH(Y$2,Kraftvärmeprod!$B$1:$AG$1,0),FALSE)/1,0)-IFERROR(VLOOKUP($B410,'Slutlig allokering kvv'!$B$2:$AC$462,MATCH(Y$3,'Slutlig allokering kvv'!$B$1:$AJ$1,0),FALSE)/1,0)</f>
        <v>0</v>
      </c>
      <c r="Z410">
        <f>IFERROR(VLOOKUP($B410,Kraftvärmeprod!$B$1:$AH$479,MATCH(Z$2,Kraftvärmeprod!$B$1:$AG$1,0),FALSE)/1,0)-IFERROR(VLOOKUP($B410,'Slutlig allokering kvv'!$B$2:$AC$462,MATCH(Z$3,'Slutlig allokering kvv'!$B$1:$AJ$1,0),FALSE)/1,0)</f>
        <v>0</v>
      </c>
      <c r="AA410">
        <f>IFERROR(VLOOKUP($B410,Kraftvärmeprod!$B$1:$AH$479,MATCH(AA$2,Kraftvärmeprod!$B$1:$AG$1,0),FALSE)/1,0)-IFERROR(VLOOKUP($B410,'Slutlig allokering kvv'!$B$2:$AC$462,MATCH(AA$3,'Slutlig allokering kvv'!$B$1:$AJ$1,0),FALSE)/1,0)</f>
        <v>0</v>
      </c>
      <c r="AB410">
        <f>IFERROR(VLOOKUP($B410,Kraftvärmeprod!$B$1:$AH$479,MATCH(AB$2,Kraftvärmeprod!$B$1:$AG$1,0),FALSE)/1,0)-IFERROR(VLOOKUP($B410,'Slutlig allokering kvv'!$B$2:$AC$462,MATCH(AB$3,'Slutlig allokering kvv'!$B$1:$AJ$1,0),FALSE)/1,0)</f>
        <v>0</v>
      </c>
      <c r="AE410">
        <f t="shared" si="12"/>
        <v>0</v>
      </c>
      <c r="AG410">
        <f>IFERROR(VLOOKUP(B410,'Slutlig allokering kvv'!$B$2:$AJ$462,MATCH("Summa justerad allokerad tillförd energi (utan hjälpel och rökgaskondensering):",'Slutlig allokering kvv'!$B$1:$AK$1,0),FALSE)/1,"")</f>
        <v>0</v>
      </c>
      <c r="AI410" s="23" t="str">
        <f>IFERROR(1-VLOOKUP(B410,'Slutlig allokering kvv'!$B$2:$AJ$462,MATCH("Andel av bränsle i kvv som allokerats till värme, exklusive rökgaskondensering och hjälpel",'Slutlig allokering kvv'!$B$1:$AK$1,0),FALSE),"")</f>
        <v/>
      </c>
      <c r="AK410" s="23" t="str">
        <f t="shared" si="13"/>
        <v/>
      </c>
    </row>
    <row r="411" spans="1:37" x14ac:dyDescent="0.25">
      <c r="A411" s="2" t="s">
        <v>556</v>
      </c>
      <c r="B411" s="2" t="s">
        <v>561</v>
      </c>
      <c r="C411" s="2" t="str">
        <f>IFERROR(VLOOKUP($B411,Kraftvärmeprod!$B$1:$AH$479,MATCH(C$3,Kraftvärmeprod!$B$1:$AG$1,0),FALSE)/1,"")</f>
        <v/>
      </c>
      <c r="D411" s="2" t="str">
        <f>IFERROR(VLOOKUP($B411,Kraftvärmeprod!$B$1:$AH$479,MATCH(D$3,Kraftvärmeprod!$B$1:$AG$1,0),FALSE)/1,"")</f>
        <v/>
      </c>
      <c r="E411">
        <f>IFERROR(VLOOKUP($B411,Kraftvärmeprod!$B$1:$AH$479,MATCH(E$2,Kraftvärmeprod!$B$1:$AG$1,0),FALSE)/1,0)-IFERROR(VLOOKUP($B411,'Slutlig allokering kvv'!$B$2:$AC$462,MATCH(E$3,'Slutlig allokering kvv'!$B$1:$AJ$1,0),FALSE)/1,0)</f>
        <v>0</v>
      </c>
      <c r="F411">
        <f>IFERROR(VLOOKUP($B411,Kraftvärmeprod!$B$1:$AH$479,MATCH(F$2,Kraftvärmeprod!$B$1:$AG$1,0),FALSE)/1,0)-IFERROR(VLOOKUP($B411,'Slutlig allokering kvv'!$B$2:$AC$462,MATCH(F$3,'Slutlig allokering kvv'!$B$1:$AJ$1,0),FALSE)/1,0)</f>
        <v>0</v>
      </c>
      <c r="G411">
        <f>IFERROR(VLOOKUP($B411,Kraftvärmeprod!$B$1:$AH$479,MATCH(G$2,Kraftvärmeprod!$B$1:$AG$1,0),FALSE)/1,0)-IFERROR(VLOOKUP($B411,'Slutlig allokering kvv'!$B$2:$AC$462,MATCH(G$3,'Slutlig allokering kvv'!$B$1:$AJ$1,0),FALSE)/1,0)</f>
        <v>0</v>
      </c>
      <c r="H411">
        <f>IFERROR(VLOOKUP($B411,Kraftvärmeprod!$B$1:$AH$479,MATCH(H$2,Kraftvärmeprod!$B$1:$AG$1,0),FALSE)/1,0)-IFERROR(VLOOKUP($B411,'Slutlig allokering kvv'!$B$2:$AC$462,MATCH(H$3,'Slutlig allokering kvv'!$B$1:$AJ$1,0),FALSE)/1,0)</f>
        <v>0</v>
      </c>
      <c r="I411">
        <f>IFERROR(VLOOKUP($B411,Kraftvärmeprod!$B$1:$AH$479,MATCH(I$2,Kraftvärmeprod!$B$1:$AG$1,0),FALSE)/1,0)-IFERROR(VLOOKUP($B411,'Slutlig allokering kvv'!$B$2:$AC$462,MATCH(I$3,'Slutlig allokering kvv'!$B$1:$AJ$1,0),FALSE)/1,0)</f>
        <v>0</v>
      </c>
      <c r="J411">
        <f>IFERROR(VLOOKUP($B411,Kraftvärmeprod!$B$1:$AH$479,MATCH(J$2,Kraftvärmeprod!$B$1:$AG$1,0),FALSE)/1,0)-IFERROR(VLOOKUP($B411,'Slutlig allokering kvv'!$B$2:$AC$462,MATCH(J$3,'Slutlig allokering kvv'!$B$1:$AJ$1,0),FALSE)/1,0)</f>
        <v>0</v>
      </c>
      <c r="K411">
        <f>IFERROR(VLOOKUP($B411,Kraftvärmeprod!$B$1:$AH$479,MATCH(K$2,Kraftvärmeprod!$B$1:$AG$1,0),FALSE)/1,0)-IFERROR(VLOOKUP($B411,'Slutlig allokering kvv'!$B$2:$AC$462,MATCH(K$3,'Slutlig allokering kvv'!$B$1:$AJ$1,0),FALSE)/1,0)</f>
        <v>0</v>
      </c>
      <c r="L411">
        <f>IFERROR(VLOOKUP($B411,Kraftvärmeprod!$B$1:$AH$479,MATCH(L$2,Kraftvärmeprod!$B$1:$AG$1,0),FALSE)/1,0)-IFERROR(VLOOKUP($B411,'Slutlig allokering kvv'!$B$2:$AC$462,MATCH(L$3,'Slutlig allokering kvv'!$B$1:$AJ$1,0),FALSE)/1,0)</f>
        <v>0</v>
      </c>
      <c r="M411" s="40">
        <f>IFERROR(VLOOKUP($B411,Miljö!$B$1:$S$477,MATCH(M$2,Miljö!$B$1:$X$1,0),FALSE)/1,0)-IFERROR(VLOOKUP($B411,'Slutlig allokering kvv'!$B$2:$AC$462,MATCH(M$3,'Slutlig allokering kvv'!$B$1:$AJ$1,0),FALSE)/1,0)</f>
        <v>0</v>
      </c>
      <c r="N411">
        <f>IFERROR(VLOOKUP($B411,Kraftvärmeprod!$B$1:$AH$479,MATCH(N$2,Kraftvärmeprod!$B$1:$AG$1,0),FALSE)/1,0)-IFERROR(VLOOKUP($B411,'Slutlig allokering kvv'!$B$2:$AC$462,MATCH(N$3,'Slutlig allokering kvv'!$B$1:$AJ$1,0),FALSE)/1,0)</f>
        <v>0</v>
      </c>
      <c r="O411">
        <f>IFERROR(VLOOKUP($B411,Kraftvärmeprod!$B$1:$AH$479,MATCH(O$2,Kraftvärmeprod!$B$1:$AG$1,0),FALSE)/1,0)-IFERROR(VLOOKUP($B411,'Slutlig allokering kvv'!$B$2:$AC$462,MATCH(O$3,'Slutlig allokering kvv'!$B$1:$AJ$1,0),FALSE)/1,0)</f>
        <v>0</v>
      </c>
      <c r="P411">
        <f>IFERROR(VLOOKUP($B411,Kraftvärmeprod!$B$1:$AH$479,MATCH(P$2,Kraftvärmeprod!$B$1:$AG$1,0),FALSE)/1,0)-IFERROR(VLOOKUP($B411,'Slutlig allokering kvv'!$B$2:$AC$462,MATCH(P$3,'Slutlig allokering kvv'!$B$1:$AJ$1,0),FALSE)/1,0)</f>
        <v>0</v>
      </c>
      <c r="Q411">
        <f>IFERROR(VLOOKUP($B411,Kraftvärmeprod!$B$1:$AH$479,MATCH(Q$2,Kraftvärmeprod!$B$1:$AG$1,0),FALSE)/1,0)-IFERROR(VLOOKUP($B411,'Slutlig allokering kvv'!$B$2:$AC$462,MATCH(Q$3,'Slutlig allokering kvv'!$B$1:$AJ$1,0),FALSE)/1,0)</f>
        <v>0</v>
      </c>
      <c r="R411">
        <f>IFERROR(VLOOKUP($B411,Kraftvärmeprod!$B$1:$AH$479,MATCH(R$2,Kraftvärmeprod!$B$1:$AG$1,0),FALSE)/1,0)-IFERROR(VLOOKUP($B411,'Slutlig allokering kvv'!$B$2:$AC$462,MATCH(R$3,'Slutlig allokering kvv'!$B$1:$AJ$1,0),FALSE)/1,0)</f>
        <v>0</v>
      </c>
      <c r="S411">
        <f>IFERROR(VLOOKUP($B411,Kraftvärmeprod!$B$1:$AH$479,MATCH(S$2,Kraftvärmeprod!$B$1:$AG$1,0),FALSE)/1,0)-IFERROR(VLOOKUP($B411,'Slutlig allokering kvv'!$B$2:$AC$462,MATCH(S$3,'Slutlig allokering kvv'!$B$1:$AJ$1,0),FALSE)/1,0)</f>
        <v>0</v>
      </c>
      <c r="T411">
        <f>IFERROR(VLOOKUP($B411,Kraftvärmeprod!$B$1:$AH$479,MATCH(T$2,Kraftvärmeprod!$B$1:$AG$1,0),FALSE)/1,0)-IFERROR(VLOOKUP($B411,'Slutlig allokering kvv'!$B$2:$AC$462,MATCH(T$3,'Slutlig allokering kvv'!$B$1:$AJ$1,0),FALSE)/1,0)</f>
        <v>0</v>
      </c>
      <c r="U411">
        <f>IFERROR(VLOOKUP($B411,Kraftvärmeprod!$B$1:$AH$479,MATCH(U$2,Kraftvärmeprod!$B$1:$AG$1,0),FALSE)/1,0)-IFERROR(VLOOKUP($B411,'Slutlig allokering kvv'!$B$2:$AC$462,MATCH(U$3,'Slutlig allokering kvv'!$B$1:$AJ$1,0),FALSE)/1,0)</f>
        <v>0</v>
      </c>
      <c r="V411">
        <f>IFERROR(VLOOKUP($B411,Kraftvärmeprod!$B$1:$AH$479,MATCH(V$2,Kraftvärmeprod!$B$1:$AG$1,0),FALSE)/1,0)-IFERROR(VLOOKUP($B411,'Slutlig allokering kvv'!$B$2:$AC$462,MATCH(V$3,'Slutlig allokering kvv'!$B$1:$AJ$1,0),FALSE)/1,0)</f>
        <v>0</v>
      </c>
      <c r="W411">
        <f>IFERROR(VLOOKUP($B411,Kraftvärmeprod!$B$1:$AH$479,MATCH(W$2,Kraftvärmeprod!$B$1:$AG$1,0),FALSE)/1,0)-IFERROR(VLOOKUP($B411,'Slutlig allokering kvv'!$B$2:$AC$462,MATCH(W$3,'Slutlig allokering kvv'!$B$1:$AJ$1,0),FALSE)/1,0)</f>
        <v>0</v>
      </c>
      <c r="X411">
        <f>IFERROR(VLOOKUP($B411,Kraftvärmeprod!$B$1:$AH$479,MATCH(X$2,Kraftvärmeprod!$B$1:$AG$1,0),FALSE)/1,0)-IFERROR(VLOOKUP($B411,'Slutlig allokering kvv'!$B$2:$AC$462,MATCH(X$3,'Slutlig allokering kvv'!$B$1:$AJ$1,0),FALSE)/1,0)</f>
        <v>0</v>
      </c>
      <c r="Y411">
        <f>IFERROR(VLOOKUP($B411,Kraftvärmeprod!$B$1:$AH$479,MATCH(Y$2,Kraftvärmeprod!$B$1:$AG$1,0),FALSE)/1,0)-IFERROR(VLOOKUP($B411,'Slutlig allokering kvv'!$B$2:$AC$462,MATCH(Y$3,'Slutlig allokering kvv'!$B$1:$AJ$1,0),FALSE)/1,0)</f>
        <v>0</v>
      </c>
      <c r="Z411">
        <f>IFERROR(VLOOKUP($B411,Kraftvärmeprod!$B$1:$AH$479,MATCH(Z$2,Kraftvärmeprod!$B$1:$AG$1,0),FALSE)/1,0)-IFERROR(VLOOKUP($B411,'Slutlig allokering kvv'!$B$2:$AC$462,MATCH(Z$3,'Slutlig allokering kvv'!$B$1:$AJ$1,0),FALSE)/1,0)</f>
        <v>0</v>
      </c>
      <c r="AA411">
        <f>IFERROR(VLOOKUP($B411,Kraftvärmeprod!$B$1:$AH$479,MATCH(AA$2,Kraftvärmeprod!$B$1:$AG$1,0),FALSE)/1,0)-IFERROR(VLOOKUP($B411,'Slutlig allokering kvv'!$B$2:$AC$462,MATCH(AA$3,'Slutlig allokering kvv'!$B$1:$AJ$1,0),FALSE)/1,0)</f>
        <v>0</v>
      </c>
      <c r="AB411">
        <f>IFERROR(VLOOKUP($B411,Kraftvärmeprod!$B$1:$AH$479,MATCH(AB$2,Kraftvärmeprod!$B$1:$AG$1,0),FALSE)/1,0)-IFERROR(VLOOKUP($B411,'Slutlig allokering kvv'!$B$2:$AC$462,MATCH(AB$3,'Slutlig allokering kvv'!$B$1:$AJ$1,0),FALSE)/1,0)</f>
        <v>0</v>
      </c>
      <c r="AE411">
        <f t="shared" si="12"/>
        <v>0</v>
      </c>
      <c r="AG411">
        <f>IFERROR(VLOOKUP(B411,'Slutlig allokering kvv'!$B$2:$AJ$462,MATCH("Summa justerad allokerad tillförd energi (utan hjälpel och rökgaskondensering):",'Slutlig allokering kvv'!$B$1:$AK$1,0),FALSE)/1,"")</f>
        <v>0</v>
      </c>
      <c r="AI411" s="23" t="str">
        <f>IFERROR(1-VLOOKUP(B411,'Slutlig allokering kvv'!$B$2:$AJ$462,MATCH("Andel av bränsle i kvv som allokerats till värme, exklusive rökgaskondensering och hjälpel",'Slutlig allokering kvv'!$B$1:$AK$1,0),FALSE),"")</f>
        <v/>
      </c>
      <c r="AK411" s="23" t="str">
        <f t="shared" si="13"/>
        <v/>
      </c>
    </row>
    <row r="412" spans="1:37" x14ac:dyDescent="0.25">
      <c r="A412" s="2" t="s">
        <v>556</v>
      </c>
      <c r="B412" s="2" t="s">
        <v>562</v>
      </c>
      <c r="C412" s="2">
        <f>IFERROR(VLOOKUP($B412,Kraftvärmeprod!$B$1:$AH$479,MATCH(C$3,Kraftvärmeprod!$B$1:$AG$1,0),FALSE)/1,"")</f>
        <v>249.3</v>
      </c>
      <c r="D412" s="2">
        <f>IFERROR(VLOOKUP($B412,Kraftvärmeprod!$B$1:$AH$479,MATCH(D$3,Kraftvärmeprod!$B$1:$AG$1,0),FALSE)/1,"")</f>
        <v>93.537000000000006</v>
      </c>
      <c r="E412">
        <f>IFERROR(VLOOKUP($B412,Kraftvärmeprod!$B$1:$AH$479,MATCH(E$2,Kraftvärmeprod!$B$1:$AG$1,0),FALSE)/1,0)-IFERROR(VLOOKUP($B412,'Slutlig allokering kvv'!$B$2:$AC$462,MATCH(E$3,'Slutlig allokering kvv'!$B$1:$AJ$1,0),FALSE)/1,0)</f>
        <v>0</v>
      </c>
      <c r="F412">
        <f>IFERROR(VLOOKUP($B412,Kraftvärmeprod!$B$1:$AH$479,MATCH(F$2,Kraftvärmeprod!$B$1:$AG$1,0),FALSE)/1,0)-IFERROR(VLOOKUP($B412,'Slutlig allokering kvv'!$B$2:$AC$462,MATCH(F$3,'Slutlig allokering kvv'!$B$1:$AJ$1,0),FALSE)/1,0)</f>
        <v>8.8124000000000002</v>
      </c>
      <c r="G412">
        <f>IFERROR(VLOOKUP($B412,Kraftvärmeprod!$B$1:$AH$479,MATCH(G$2,Kraftvärmeprod!$B$1:$AG$1,0),FALSE)/1,0)-IFERROR(VLOOKUP($B412,'Slutlig allokering kvv'!$B$2:$AC$462,MATCH(G$3,'Slutlig allokering kvv'!$B$1:$AJ$1,0),FALSE)/1,0)</f>
        <v>92.367499999999993</v>
      </c>
      <c r="H412">
        <f>IFERROR(VLOOKUP($B412,Kraftvärmeprod!$B$1:$AH$479,MATCH(H$2,Kraftvärmeprod!$B$1:$AG$1,0),FALSE)/1,0)-IFERROR(VLOOKUP($B412,'Slutlig allokering kvv'!$B$2:$AC$462,MATCH(H$3,'Slutlig allokering kvv'!$B$1:$AJ$1,0),FALSE)/1,0)</f>
        <v>2.58882E-2</v>
      </c>
      <c r="I412">
        <f>IFERROR(VLOOKUP($B412,Kraftvärmeprod!$B$1:$AH$479,MATCH(I$2,Kraftvärmeprod!$B$1:$AG$1,0),FALSE)/1,0)-IFERROR(VLOOKUP($B412,'Slutlig allokering kvv'!$B$2:$AC$462,MATCH(I$3,'Slutlig allokering kvv'!$B$1:$AJ$1,0),FALSE)/1,0)</f>
        <v>0</v>
      </c>
      <c r="J412">
        <f>IFERROR(VLOOKUP($B412,Kraftvärmeprod!$B$1:$AH$479,MATCH(J$2,Kraftvärmeprod!$B$1:$AG$1,0),FALSE)/1,0)-IFERROR(VLOOKUP($B412,'Slutlig allokering kvv'!$B$2:$AC$462,MATCH(J$3,'Slutlig allokering kvv'!$B$1:$AJ$1,0),FALSE)/1,0)</f>
        <v>0</v>
      </c>
      <c r="K412">
        <f>IFERROR(VLOOKUP($B412,Kraftvärmeprod!$B$1:$AH$479,MATCH(K$2,Kraftvärmeprod!$B$1:$AG$1,0),FALSE)/1,0)-IFERROR(VLOOKUP($B412,'Slutlig allokering kvv'!$B$2:$AC$462,MATCH(K$3,'Slutlig allokering kvv'!$B$1:$AJ$1,0),FALSE)/1,0)</f>
        <v>4.6969899999999996</v>
      </c>
      <c r="L412">
        <f>IFERROR(VLOOKUP($B412,Kraftvärmeprod!$B$1:$AH$479,MATCH(L$2,Kraftvärmeprod!$B$1:$AG$1,0),FALSE)/1,0)-IFERROR(VLOOKUP($B412,'Slutlig allokering kvv'!$B$2:$AC$462,MATCH(L$3,'Slutlig allokering kvv'!$B$1:$AJ$1,0),FALSE)/1,0)</f>
        <v>24.715299999999996</v>
      </c>
      <c r="M412" s="40">
        <f>IFERROR(VLOOKUP($B412,Miljö!$B$1:$S$477,MATCH(M$2,Miljö!$B$1:$X$1,0),FALSE)/1,0)-IFERROR(VLOOKUP($B412,'Slutlig allokering kvv'!$B$2:$AC$462,MATCH(M$3,'Slutlig allokering kvv'!$B$1:$AJ$1,0),FALSE)/1,0)</f>
        <v>8.5427099999999978</v>
      </c>
      <c r="N412">
        <f>IFERROR(VLOOKUP($B412,Kraftvärmeprod!$B$1:$AH$479,MATCH(N$2,Kraftvärmeprod!$B$1:$AG$1,0),FALSE)/1,0)-IFERROR(VLOOKUP($B412,'Slutlig allokering kvv'!$B$2:$AC$462,MATCH(N$3,'Slutlig allokering kvv'!$B$1:$AJ$1,0),FALSE)/1,0)</f>
        <v>0</v>
      </c>
      <c r="O412">
        <f>IFERROR(VLOOKUP($B412,Kraftvärmeprod!$B$1:$AH$479,MATCH(O$2,Kraftvärmeprod!$B$1:$AG$1,0),FALSE)/1,0)-IFERROR(VLOOKUP($B412,'Slutlig allokering kvv'!$B$2:$AC$462,MATCH(O$3,'Slutlig allokering kvv'!$B$1:$AJ$1,0),FALSE)/1,0)</f>
        <v>0</v>
      </c>
      <c r="P412">
        <f>IFERROR(VLOOKUP($B412,Kraftvärmeprod!$B$1:$AH$479,MATCH(P$2,Kraftvärmeprod!$B$1:$AG$1,0),FALSE)/1,0)-IFERROR(VLOOKUP($B412,'Slutlig allokering kvv'!$B$2:$AC$462,MATCH(P$3,'Slutlig allokering kvv'!$B$1:$AJ$1,0),FALSE)/1,0)</f>
        <v>0</v>
      </c>
      <c r="Q412">
        <f>IFERROR(VLOOKUP($B412,Kraftvärmeprod!$B$1:$AH$479,MATCH(Q$2,Kraftvärmeprod!$B$1:$AG$1,0),FALSE)/1,0)-IFERROR(VLOOKUP($B412,'Slutlig allokering kvv'!$B$2:$AC$462,MATCH(Q$3,'Slutlig allokering kvv'!$B$1:$AJ$1,0),FALSE)/1,0)</f>
        <v>42.350999999999999</v>
      </c>
      <c r="R412">
        <f>IFERROR(VLOOKUP($B412,Kraftvärmeprod!$B$1:$AH$479,MATCH(R$2,Kraftvärmeprod!$B$1:$AG$1,0),FALSE)/1,0)-IFERROR(VLOOKUP($B412,'Slutlig allokering kvv'!$B$2:$AC$462,MATCH(R$3,'Slutlig allokering kvv'!$B$1:$AJ$1,0),FALSE)/1,0)</f>
        <v>15.694300000000002</v>
      </c>
      <c r="S412">
        <f>IFERROR(VLOOKUP($B412,Kraftvärmeprod!$B$1:$AH$479,MATCH(S$2,Kraftvärmeprod!$B$1:$AG$1,0),FALSE)/1,0)-IFERROR(VLOOKUP($B412,'Slutlig allokering kvv'!$B$2:$AC$462,MATCH(S$3,'Slutlig allokering kvv'!$B$1:$AJ$1,0),FALSE)/1,0)</f>
        <v>0</v>
      </c>
      <c r="T412">
        <f>IFERROR(VLOOKUP($B412,Kraftvärmeprod!$B$1:$AH$479,MATCH(T$2,Kraftvärmeprod!$B$1:$AG$1,0),FALSE)/1,0)-IFERROR(VLOOKUP($B412,'Slutlig allokering kvv'!$B$2:$AC$462,MATCH(T$3,'Slutlig allokering kvv'!$B$1:$AJ$1,0),FALSE)/1,0)</f>
        <v>0</v>
      </c>
      <c r="U412">
        <f>IFERROR(VLOOKUP($B412,Kraftvärmeprod!$B$1:$AH$479,MATCH(U$2,Kraftvärmeprod!$B$1:$AG$1,0),FALSE)/1,0)-IFERROR(VLOOKUP($B412,'Slutlig allokering kvv'!$B$2:$AC$462,MATCH(U$3,'Slutlig allokering kvv'!$B$1:$AJ$1,0),FALSE)/1,0)</f>
        <v>18.063000000000002</v>
      </c>
      <c r="V412">
        <f>IFERROR(VLOOKUP($B412,Kraftvärmeprod!$B$1:$AH$479,MATCH(V$2,Kraftvärmeprod!$B$1:$AG$1,0),FALSE)/1,0)-IFERROR(VLOOKUP($B412,'Slutlig allokering kvv'!$B$2:$AC$462,MATCH(V$3,'Slutlig allokering kvv'!$B$1:$AJ$1,0),FALSE)/1,0)</f>
        <v>0</v>
      </c>
      <c r="W412">
        <f>IFERROR(VLOOKUP($B412,Kraftvärmeprod!$B$1:$AH$479,MATCH(W$2,Kraftvärmeprod!$B$1:$AG$1,0),FALSE)/1,0)-IFERROR(VLOOKUP($B412,'Slutlig allokering kvv'!$B$2:$AC$462,MATCH(W$3,'Slutlig allokering kvv'!$B$1:$AJ$1,0),FALSE)/1,0)</f>
        <v>0</v>
      </c>
      <c r="X412">
        <f>IFERROR(VLOOKUP($B412,Kraftvärmeprod!$B$1:$AH$479,MATCH(X$2,Kraftvärmeprod!$B$1:$AG$1,0),FALSE)/1,0)-IFERROR(VLOOKUP($B412,'Slutlig allokering kvv'!$B$2:$AC$462,MATCH(X$3,'Slutlig allokering kvv'!$B$1:$AJ$1,0),FALSE)/1,0)</f>
        <v>0</v>
      </c>
      <c r="Y412">
        <f>IFERROR(VLOOKUP($B412,Kraftvärmeprod!$B$1:$AH$479,MATCH(Y$2,Kraftvärmeprod!$B$1:$AG$1,0),FALSE)/1,0)-IFERROR(VLOOKUP($B412,'Slutlig allokering kvv'!$B$2:$AC$462,MATCH(Y$3,'Slutlig allokering kvv'!$B$1:$AJ$1,0),FALSE)/1,0)</f>
        <v>0</v>
      </c>
      <c r="Z412">
        <f>IFERROR(VLOOKUP($B412,Kraftvärmeprod!$B$1:$AH$479,MATCH(Z$2,Kraftvärmeprod!$B$1:$AG$1,0),FALSE)/1,0)-IFERROR(VLOOKUP($B412,'Slutlig allokering kvv'!$B$2:$AC$462,MATCH(Z$3,'Slutlig allokering kvv'!$B$1:$AJ$1,0),FALSE)/1,0)</f>
        <v>0</v>
      </c>
      <c r="AA412">
        <f>IFERROR(VLOOKUP($B412,Kraftvärmeprod!$B$1:$AH$479,MATCH(AA$2,Kraftvärmeprod!$B$1:$AG$1,0),FALSE)/1,0)-IFERROR(VLOOKUP($B412,'Slutlig allokering kvv'!$B$2:$AC$462,MATCH(AA$3,'Slutlig allokering kvv'!$B$1:$AJ$1,0),FALSE)/1,0)</f>
        <v>0</v>
      </c>
      <c r="AB412">
        <f>IFERROR(VLOOKUP($B412,Kraftvärmeprod!$B$1:$AH$479,MATCH(AB$2,Kraftvärmeprod!$B$1:$AG$1,0),FALSE)/1,0)-IFERROR(VLOOKUP($B412,'Slutlig allokering kvv'!$B$2:$AC$462,MATCH(AB$3,'Slutlig allokering kvv'!$B$1:$AJ$1,0),FALSE)/1,0)</f>
        <v>0</v>
      </c>
      <c r="AE412">
        <f t="shared" si="12"/>
        <v>206.7263782</v>
      </c>
      <c r="AG412">
        <f>IFERROR(VLOOKUP(B412,'Slutlig allokering kvv'!$B$2:$AJ$462,MATCH("Summa justerad allokerad tillförd energi (utan hjälpel och rökgaskondensering):",'Slutlig allokering kvv'!$B$1:$AK$1,0),FALSE)/1,"")</f>
        <v>217.43662179999998</v>
      </c>
      <c r="AI412" s="23">
        <f>IFERROR(1-VLOOKUP(B412,'Slutlig allokering kvv'!$B$2:$AJ$462,MATCH("Andel av bränsle i kvv som allokerats till värme, exklusive rökgaskondensering och hjälpel",'Slutlig allokering kvv'!$B$1:$AK$1,0),FALSE),"")</f>
        <v>0.48737484929142816</v>
      </c>
      <c r="AK412" s="23">
        <f t="shared" si="13"/>
        <v>0.48737484929142805</v>
      </c>
    </row>
    <row r="413" spans="1:37" x14ac:dyDescent="0.25">
      <c r="A413" s="2" t="s">
        <v>556</v>
      </c>
      <c r="B413" s="2" t="s">
        <v>563</v>
      </c>
      <c r="C413" s="2">
        <f>IFERROR(VLOOKUP($B413,Kraftvärmeprod!$B$1:$AH$479,MATCH(C$3,Kraftvärmeprod!$B$1:$AG$1,0),FALSE)/1,"")</f>
        <v>177.89500000000001</v>
      </c>
      <c r="D413" s="2">
        <f>IFERROR(VLOOKUP($B413,Kraftvärmeprod!$B$1:$AH$479,MATCH(D$3,Kraftvärmeprod!$B$1:$AG$1,0),FALSE)/1,"")</f>
        <v>73.313000000000002</v>
      </c>
      <c r="E413">
        <f>IFERROR(VLOOKUP($B413,Kraftvärmeprod!$B$1:$AH$479,MATCH(E$2,Kraftvärmeprod!$B$1:$AG$1,0),FALSE)/1,0)-IFERROR(VLOOKUP($B413,'Slutlig allokering kvv'!$B$2:$AC$462,MATCH(E$3,'Slutlig allokering kvv'!$B$1:$AJ$1,0),FALSE)/1,0)</f>
        <v>0</v>
      </c>
      <c r="F413">
        <f>IFERROR(VLOOKUP($B413,Kraftvärmeprod!$B$1:$AH$479,MATCH(F$2,Kraftvärmeprod!$B$1:$AG$1,0),FALSE)/1,0)-IFERROR(VLOOKUP($B413,'Slutlig allokering kvv'!$B$2:$AC$462,MATCH(F$3,'Slutlig allokering kvv'!$B$1:$AJ$1,0),FALSE)/1,0)</f>
        <v>4.7016899999999993</v>
      </c>
      <c r="G413">
        <f>IFERROR(VLOOKUP($B413,Kraftvärmeprod!$B$1:$AH$479,MATCH(G$2,Kraftvärmeprod!$B$1:$AG$1,0),FALSE)/1,0)-IFERROR(VLOOKUP($B413,'Slutlig allokering kvv'!$B$2:$AC$462,MATCH(G$3,'Slutlig allokering kvv'!$B$1:$AJ$1,0),FALSE)/1,0)</f>
        <v>66.487400000000008</v>
      </c>
      <c r="H413">
        <f>IFERROR(VLOOKUP($B413,Kraftvärmeprod!$B$1:$AH$479,MATCH(H$2,Kraftvärmeprod!$B$1:$AG$1,0),FALSE)/1,0)-IFERROR(VLOOKUP($B413,'Slutlig allokering kvv'!$B$2:$AC$462,MATCH(H$3,'Slutlig allokering kvv'!$B$1:$AJ$1,0),FALSE)/1,0)</f>
        <v>3.4096700000000001E-2</v>
      </c>
      <c r="I413">
        <f>IFERROR(VLOOKUP($B413,Kraftvärmeprod!$B$1:$AH$479,MATCH(I$2,Kraftvärmeprod!$B$1:$AG$1,0),FALSE)/1,0)-IFERROR(VLOOKUP($B413,'Slutlig allokering kvv'!$B$2:$AC$462,MATCH(I$3,'Slutlig allokering kvv'!$B$1:$AJ$1,0),FALSE)/1,0)</f>
        <v>0</v>
      </c>
      <c r="J413">
        <f>IFERROR(VLOOKUP($B413,Kraftvärmeprod!$B$1:$AH$479,MATCH(J$2,Kraftvärmeprod!$B$1:$AG$1,0),FALSE)/1,0)-IFERROR(VLOOKUP($B413,'Slutlig allokering kvv'!$B$2:$AC$462,MATCH(J$3,'Slutlig allokering kvv'!$B$1:$AJ$1,0),FALSE)/1,0)</f>
        <v>0</v>
      </c>
      <c r="K413">
        <f>IFERROR(VLOOKUP($B413,Kraftvärmeprod!$B$1:$AH$479,MATCH(K$2,Kraftvärmeprod!$B$1:$AG$1,0),FALSE)/1,0)-IFERROR(VLOOKUP($B413,'Slutlig allokering kvv'!$B$2:$AC$462,MATCH(K$3,'Slutlig allokering kvv'!$B$1:$AJ$1,0),FALSE)/1,0)</f>
        <v>1.1051900000000001</v>
      </c>
      <c r="L413">
        <f>IFERROR(VLOOKUP($B413,Kraftvärmeprod!$B$1:$AH$479,MATCH(L$2,Kraftvärmeprod!$B$1:$AG$1,0),FALSE)/1,0)-IFERROR(VLOOKUP($B413,'Slutlig allokering kvv'!$B$2:$AC$462,MATCH(L$3,'Slutlig allokering kvv'!$B$1:$AJ$1,0),FALSE)/1,0)</f>
        <v>18.067399999999999</v>
      </c>
      <c r="M413" s="40">
        <f>IFERROR(VLOOKUP($B413,Miljö!$B$1:$S$477,MATCH(M$2,Miljö!$B$1:$X$1,0),FALSE)/1,0)-IFERROR(VLOOKUP($B413,'Slutlig allokering kvv'!$B$2:$AC$462,MATCH(M$3,'Slutlig allokering kvv'!$B$1:$AJ$1,0),FALSE)/1,0)</f>
        <v>6.0907600000000004</v>
      </c>
      <c r="N413">
        <f>IFERROR(VLOOKUP($B413,Kraftvärmeprod!$B$1:$AH$479,MATCH(N$2,Kraftvärmeprod!$B$1:$AG$1,0),FALSE)/1,0)-IFERROR(VLOOKUP($B413,'Slutlig allokering kvv'!$B$2:$AC$462,MATCH(N$3,'Slutlig allokering kvv'!$B$1:$AJ$1,0),FALSE)/1,0)</f>
        <v>0</v>
      </c>
      <c r="O413">
        <f>IFERROR(VLOOKUP($B413,Kraftvärmeprod!$B$1:$AH$479,MATCH(O$2,Kraftvärmeprod!$B$1:$AG$1,0),FALSE)/1,0)-IFERROR(VLOOKUP($B413,'Slutlig allokering kvv'!$B$2:$AC$462,MATCH(O$3,'Slutlig allokering kvv'!$B$1:$AJ$1,0),FALSE)/1,0)</f>
        <v>0</v>
      </c>
      <c r="P413">
        <f>IFERROR(VLOOKUP($B413,Kraftvärmeprod!$B$1:$AH$479,MATCH(P$2,Kraftvärmeprod!$B$1:$AG$1,0),FALSE)/1,0)-IFERROR(VLOOKUP($B413,'Slutlig allokering kvv'!$B$2:$AC$462,MATCH(P$3,'Slutlig allokering kvv'!$B$1:$AJ$1,0),FALSE)/1,0)</f>
        <v>0</v>
      </c>
      <c r="Q413">
        <f>IFERROR(VLOOKUP($B413,Kraftvärmeprod!$B$1:$AH$479,MATCH(Q$2,Kraftvärmeprod!$B$1:$AG$1,0),FALSE)/1,0)-IFERROR(VLOOKUP($B413,'Slutlig allokering kvv'!$B$2:$AC$462,MATCH(Q$3,'Slutlig allokering kvv'!$B$1:$AJ$1,0),FALSE)/1,0)</f>
        <v>30.470699999999997</v>
      </c>
      <c r="R413">
        <f>IFERROR(VLOOKUP($B413,Kraftvärmeprod!$B$1:$AH$479,MATCH(R$2,Kraftvärmeprod!$B$1:$AG$1,0),FALSE)/1,0)-IFERROR(VLOOKUP($B413,'Slutlig allokering kvv'!$B$2:$AC$462,MATCH(R$3,'Slutlig allokering kvv'!$B$1:$AJ$1,0),FALSE)/1,0)</f>
        <v>11.933600000000002</v>
      </c>
      <c r="S413">
        <f>IFERROR(VLOOKUP($B413,Kraftvärmeprod!$B$1:$AH$479,MATCH(S$2,Kraftvärmeprod!$B$1:$AG$1,0),FALSE)/1,0)-IFERROR(VLOOKUP($B413,'Slutlig allokering kvv'!$B$2:$AC$462,MATCH(S$3,'Slutlig allokering kvv'!$B$1:$AJ$1,0),FALSE)/1,0)</f>
        <v>0</v>
      </c>
      <c r="T413">
        <f>IFERROR(VLOOKUP($B413,Kraftvärmeprod!$B$1:$AH$479,MATCH(T$2,Kraftvärmeprod!$B$1:$AG$1,0),FALSE)/1,0)-IFERROR(VLOOKUP($B413,'Slutlig allokering kvv'!$B$2:$AC$462,MATCH(T$3,'Slutlig allokering kvv'!$B$1:$AJ$1,0),FALSE)/1,0)</f>
        <v>0</v>
      </c>
      <c r="U413">
        <f>IFERROR(VLOOKUP($B413,Kraftvärmeprod!$B$1:$AH$479,MATCH(U$2,Kraftvärmeprod!$B$1:$AG$1,0),FALSE)/1,0)-IFERROR(VLOOKUP($B413,'Slutlig allokering kvv'!$B$2:$AC$462,MATCH(U$3,'Slutlig allokering kvv'!$B$1:$AJ$1,0),FALSE)/1,0)</f>
        <v>15.9346</v>
      </c>
      <c r="V413">
        <f>IFERROR(VLOOKUP($B413,Kraftvärmeprod!$B$1:$AH$479,MATCH(V$2,Kraftvärmeprod!$B$1:$AG$1,0),FALSE)/1,0)-IFERROR(VLOOKUP($B413,'Slutlig allokering kvv'!$B$2:$AC$462,MATCH(V$3,'Slutlig allokering kvv'!$B$1:$AJ$1,0),FALSE)/1,0)</f>
        <v>0</v>
      </c>
      <c r="W413">
        <f>IFERROR(VLOOKUP($B413,Kraftvärmeprod!$B$1:$AH$479,MATCH(W$2,Kraftvärmeprod!$B$1:$AG$1,0),FALSE)/1,0)-IFERROR(VLOOKUP($B413,'Slutlig allokering kvv'!$B$2:$AC$462,MATCH(W$3,'Slutlig allokering kvv'!$B$1:$AJ$1,0),FALSE)/1,0)</f>
        <v>0</v>
      </c>
      <c r="X413">
        <f>IFERROR(VLOOKUP($B413,Kraftvärmeprod!$B$1:$AH$479,MATCH(X$2,Kraftvärmeprod!$B$1:$AG$1,0),FALSE)/1,0)-IFERROR(VLOOKUP($B413,'Slutlig allokering kvv'!$B$2:$AC$462,MATCH(X$3,'Slutlig allokering kvv'!$B$1:$AJ$1,0),FALSE)/1,0)</f>
        <v>0</v>
      </c>
      <c r="Y413">
        <f>IFERROR(VLOOKUP($B413,Kraftvärmeprod!$B$1:$AH$479,MATCH(Y$2,Kraftvärmeprod!$B$1:$AG$1,0),FALSE)/1,0)-IFERROR(VLOOKUP($B413,'Slutlig allokering kvv'!$B$2:$AC$462,MATCH(Y$3,'Slutlig allokering kvv'!$B$1:$AJ$1,0),FALSE)/1,0)</f>
        <v>0</v>
      </c>
      <c r="Z413">
        <f>IFERROR(VLOOKUP($B413,Kraftvärmeprod!$B$1:$AH$479,MATCH(Z$2,Kraftvärmeprod!$B$1:$AG$1,0),FALSE)/1,0)-IFERROR(VLOOKUP($B413,'Slutlig allokering kvv'!$B$2:$AC$462,MATCH(Z$3,'Slutlig allokering kvv'!$B$1:$AJ$1,0),FALSE)/1,0)</f>
        <v>0</v>
      </c>
      <c r="AA413">
        <f>IFERROR(VLOOKUP($B413,Kraftvärmeprod!$B$1:$AH$479,MATCH(AA$2,Kraftvärmeprod!$B$1:$AG$1,0),FALSE)/1,0)-IFERROR(VLOOKUP($B413,'Slutlig allokering kvv'!$B$2:$AC$462,MATCH(AA$3,'Slutlig allokering kvv'!$B$1:$AJ$1,0),FALSE)/1,0)</f>
        <v>0</v>
      </c>
      <c r="AB413">
        <f>IFERROR(VLOOKUP($B413,Kraftvärmeprod!$B$1:$AH$479,MATCH(AB$2,Kraftvärmeprod!$B$1:$AG$1,0),FALSE)/1,0)-IFERROR(VLOOKUP($B413,'Slutlig allokering kvv'!$B$2:$AC$462,MATCH(AB$3,'Slutlig allokering kvv'!$B$1:$AJ$1,0),FALSE)/1,0)</f>
        <v>0</v>
      </c>
      <c r="AE413">
        <f t="shared" si="12"/>
        <v>148.73467669999999</v>
      </c>
      <c r="AG413">
        <f>IFERROR(VLOOKUP(B413,'Slutlig allokering kvv'!$B$2:$AJ$462,MATCH("Summa justerad allokerad tillförd energi (utan hjälpel och rökgaskondensering):",'Slutlig allokering kvv'!$B$1:$AK$1,0),FALSE)/1,"")</f>
        <v>142.1043233</v>
      </c>
      <c r="AI413" s="23">
        <f>IFERROR(1-VLOOKUP(B413,'Slutlig allokering kvv'!$B$2:$AJ$462,MATCH("Andel av bränsle i kvv som allokerats till värme, exklusive rökgaskondensering och hjälpel",'Slutlig allokering kvv'!$B$1:$AK$1,0),FALSE),"")</f>
        <v>0.51139866627240482</v>
      </c>
      <c r="AK413" s="23">
        <f t="shared" si="13"/>
        <v>0.51139866627240504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O411"/>
  <sheetViews>
    <sheetView workbookViewId="0">
      <selection activeCell="Z26" sqref="Z26:AA26"/>
    </sheetView>
  </sheetViews>
  <sheetFormatPr defaultRowHeight="15" customHeight="1" x14ac:dyDescent="0.25"/>
  <cols>
    <col min="1" max="16384" width="9.140625" style="2"/>
  </cols>
  <sheetData>
    <row r="1" spans="1:15" s="13" customFormat="1" ht="105.75" thickBot="1" x14ac:dyDescent="0.3">
      <c r="A1" s="12" t="s">
        <v>564</v>
      </c>
      <c r="B1" s="12" t="s">
        <v>1</v>
      </c>
      <c r="C1" s="12" t="s">
        <v>565</v>
      </c>
      <c r="D1" s="12" t="s">
        <v>880</v>
      </c>
      <c r="E1" s="12" t="s">
        <v>881</v>
      </c>
      <c r="F1" s="12" t="s">
        <v>882</v>
      </c>
      <c r="G1" s="12" t="s">
        <v>883</v>
      </c>
      <c r="H1" s="12" t="s">
        <v>884</v>
      </c>
      <c r="I1" s="12" t="s">
        <v>885</v>
      </c>
      <c r="J1" s="12" t="s">
        <v>886</v>
      </c>
      <c r="O1" s="18" t="s">
        <v>1055</v>
      </c>
    </row>
    <row r="2" spans="1:15" ht="15" customHeight="1" x14ac:dyDescent="0.25">
      <c r="A2" s="2" t="s">
        <v>12</v>
      </c>
      <c r="B2" s="2" t="s">
        <v>13</v>
      </c>
      <c r="C2" s="2">
        <v>2014</v>
      </c>
      <c r="D2" s="2" t="s">
        <v>598</v>
      </c>
      <c r="E2" s="2" t="s">
        <v>599</v>
      </c>
      <c r="F2" s="2" t="s">
        <v>598</v>
      </c>
      <c r="G2" s="2" t="s">
        <v>599</v>
      </c>
      <c r="H2" s="2" t="s">
        <v>598</v>
      </c>
      <c r="I2" s="2" t="s">
        <v>599</v>
      </c>
      <c r="J2" s="2" t="s">
        <v>598</v>
      </c>
      <c r="O2" s="20">
        <f>IFERROR(F2/1,0)+IFERROR(H2/1,0)+IFERROR(J2/1,0)</f>
        <v>0</v>
      </c>
    </row>
    <row r="3" spans="1:15" ht="15" customHeight="1" x14ac:dyDescent="0.25">
      <c r="A3" s="2" t="s">
        <v>12</v>
      </c>
      <c r="B3" s="2" t="s">
        <v>14</v>
      </c>
      <c r="C3" s="2">
        <v>2014</v>
      </c>
      <c r="D3" s="2" t="s">
        <v>598</v>
      </c>
      <c r="E3" s="2" t="s">
        <v>599</v>
      </c>
      <c r="F3" s="2" t="s">
        <v>598</v>
      </c>
      <c r="G3" s="2" t="s">
        <v>599</v>
      </c>
      <c r="H3" s="2" t="s">
        <v>598</v>
      </c>
      <c r="I3" s="2" t="s">
        <v>599</v>
      </c>
      <c r="J3" s="2" t="s">
        <v>598</v>
      </c>
      <c r="O3" s="20">
        <f t="shared" ref="O3:O66" si="0">IFERROR(F3/1,0)+IFERROR(H3/1,0)+IFERROR(J3/1,0)</f>
        <v>0</v>
      </c>
    </row>
    <row r="4" spans="1:15" ht="15" customHeight="1" x14ac:dyDescent="0.25">
      <c r="A4" s="2" t="s">
        <v>12</v>
      </c>
      <c r="B4" s="2" t="s">
        <v>15</v>
      </c>
      <c r="C4" s="2">
        <v>2014</v>
      </c>
      <c r="D4" s="2" t="s">
        <v>598</v>
      </c>
      <c r="E4" s="2" t="s">
        <v>599</v>
      </c>
      <c r="F4" s="2" t="s">
        <v>598</v>
      </c>
      <c r="G4" s="2" t="s">
        <v>599</v>
      </c>
      <c r="H4" s="2" t="s">
        <v>598</v>
      </c>
      <c r="I4" s="2" t="s">
        <v>599</v>
      </c>
      <c r="J4" s="2" t="s">
        <v>598</v>
      </c>
      <c r="O4" s="20">
        <f t="shared" si="0"/>
        <v>0</v>
      </c>
    </row>
    <row r="5" spans="1:15" ht="15" customHeight="1" x14ac:dyDescent="0.25">
      <c r="A5" s="2" t="s">
        <v>12</v>
      </c>
      <c r="B5" s="2" t="s">
        <v>16</v>
      </c>
      <c r="C5" s="2">
        <v>2014</v>
      </c>
      <c r="D5" s="2" t="s">
        <v>598</v>
      </c>
      <c r="E5" s="2" t="s">
        <v>599</v>
      </c>
      <c r="F5" s="2" t="s">
        <v>598</v>
      </c>
      <c r="G5" s="2" t="s">
        <v>599</v>
      </c>
      <c r="H5" s="2" t="s">
        <v>598</v>
      </c>
      <c r="I5" s="2" t="s">
        <v>599</v>
      </c>
      <c r="J5" s="2" t="s">
        <v>598</v>
      </c>
      <c r="O5" s="20">
        <f t="shared" si="0"/>
        <v>0</v>
      </c>
    </row>
    <row r="6" spans="1:15" ht="15" customHeight="1" x14ac:dyDescent="0.25">
      <c r="A6" s="2" t="s">
        <v>17</v>
      </c>
      <c r="B6" s="2" t="s">
        <v>18</v>
      </c>
      <c r="C6" s="2">
        <v>2014</v>
      </c>
      <c r="D6" s="2" t="s">
        <v>598</v>
      </c>
      <c r="E6" s="2" t="s">
        <v>599</v>
      </c>
      <c r="F6" s="2" t="s">
        <v>598</v>
      </c>
      <c r="G6" s="2" t="s">
        <v>599</v>
      </c>
      <c r="H6" s="2" t="s">
        <v>598</v>
      </c>
      <c r="I6" s="2" t="s">
        <v>599</v>
      </c>
      <c r="J6" s="2" t="s">
        <v>598</v>
      </c>
      <c r="O6" s="20">
        <f t="shared" si="0"/>
        <v>0</v>
      </c>
    </row>
    <row r="7" spans="1:15" ht="15" customHeight="1" x14ac:dyDescent="0.25">
      <c r="A7" s="2" t="s">
        <v>19</v>
      </c>
      <c r="B7" s="2" t="s">
        <v>20</v>
      </c>
      <c r="C7" s="2">
        <v>2014</v>
      </c>
      <c r="D7" s="2" t="s">
        <v>598</v>
      </c>
      <c r="E7" s="2" t="s">
        <v>599</v>
      </c>
      <c r="F7" s="2" t="s">
        <v>598</v>
      </c>
      <c r="G7" s="2" t="s">
        <v>599</v>
      </c>
      <c r="H7" s="2" t="s">
        <v>598</v>
      </c>
      <c r="I7" s="2" t="s">
        <v>599</v>
      </c>
      <c r="J7" s="2" t="s">
        <v>598</v>
      </c>
      <c r="O7" s="20">
        <f t="shared" si="0"/>
        <v>0</v>
      </c>
    </row>
    <row r="8" spans="1:15" ht="15" customHeight="1" x14ac:dyDescent="0.25">
      <c r="A8" s="2" t="s">
        <v>19</v>
      </c>
      <c r="B8" s="2" t="s">
        <v>21</v>
      </c>
      <c r="C8" s="2">
        <v>2014</v>
      </c>
      <c r="D8" s="2" t="s">
        <v>598</v>
      </c>
      <c r="E8" s="2" t="s">
        <v>599</v>
      </c>
      <c r="F8" s="2" t="s">
        <v>598</v>
      </c>
      <c r="G8" s="2" t="s">
        <v>599</v>
      </c>
      <c r="H8" s="2" t="s">
        <v>598</v>
      </c>
      <c r="I8" s="2" t="s">
        <v>599</v>
      </c>
      <c r="J8" s="2" t="s">
        <v>598</v>
      </c>
      <c r="O8" s="20">
        <f t="shared" si="0"/>
        <v>0</v>
      </c>
    </row>
    <row r="9" spans="1:15" ht="15" customHeight="1" x14ac:dyDescent="0.25">
      <c r="A9" s="2" t="s">
        <v>19</v>
      </c>
      <c r="B9" s="2" t="s">
        <v>22</v>
      </c>
      <c r="C9" s="2">
        <v>2014</v>
      </c>
      <c r="D9" s="2" t="s">
        <v>598</v>
      </c>
      <c r="E9" s="2" t="s">
        <v>599</v>
      </c>
      <c r="F9" s="2" t="s">
        <v>598</v>
      </c>
      <c r="G9" s="2" t="s">
        <v>599</v>
      </c>
      <c r="H9" s="2" t="s">
        <v>598</v>
      </c>
      <c r="I9" s="2" t="s">
        <v>599</v>
      </c>
      <c r="J9" s="2" t="s">
        <v>598</v>
      </c>
      <c r="O9" s="20">
        <f t="shared" si="0"/>
        <v>0</v>
      </c>
    </row>
    <row r="10" spans="1:15" ht="15" customHeight="1" x14ac:dyDescent="0.25">
      <c r="A10" s="2" t="s">
        <v>23</v>
      </c>
      <c r="B10" s="2" t="s">
        <v>24</v>
      </c>
      <c r="C10" s="2">
        <v>2014</v>
      </c>
      <c r="D10" s="2" t="s">
        <v>599</v>
      </c>
      <c r="E10" s="2" t="s">
        <v>599</v>
      </c>
      <c r="F10" s="2" t="s">
        <v>599</v>
      </c>
      <c r="G10" s="2" t="s">
        <v>599</v>
      </c>
      <c r="H10" s="2" t="s">
        <v>599</v>
      </c>
      <c r="I10" s="2" t="s">
        <v>599</v>
      </c>
      <c r="J10" s="2" t="s">
        <v>599</v>
      </c>
      <c r="O10" s="20">
        <f t="shared" si="0"/>
        <v>0</v>
      </c>
    </row>
    <row r="11" spans="1:15" ht="15" customHeight="1" x14ac:dyDescent="0.25">
      <c r="A11" s="2" t="s">
        <v>25</v>
      </c>
      <c r="B11" s="2" t="s">
        <v>26</v>
      </c>
      <c r="C11" s="2">
        <v>2014</v>
      </c>
      <c r="D11" s="2">
        <v>7.9000000000000001E-2</v>
      </c>
      <c r="E11" s="2" t="s">
        <v>887</v>
      </c>
      <c r="F11" s="2">
        <v>7.9000000000000001E-2</v>
      </c>
      <c r="G11" s="2" t="s">
        <v>598</v>
      </c>
      <c r="H11" s="2" t="s">
        <v>598</v>
      </c>
      <c r="I11" s="2" t="s">
        <v>598</v>
      </c>
      <c r="J11" s="2" t="s">
        <v>598</v>
      </c>
      <c r="O11" s="20">
        <f t="shared" si="0"/>
        <v>7.9000000000000001E-2</v>
      </c>
    </row>
    <row r="12" spans="1:15" ht="15" customHeight="1" x14ac:dyDescent="0.25">
      <c r="A12" s="2" t="s">
        <v>27</v>
      </c>
      <c r="B12" s="2" t="s">
        <v>28</v>
      </c>
      <c r="C12" s="2">
        <v>2014</v>
      </c>
      <c r="D12" s="2" t="s">
        <v>599</v>
      </c>
      <c r="E12" s="2" t="s">
        <v>599</v>
      </c>
      <c r="F12" s="2" t="s">
        <v>599</v>
      </c>
      <c r="G12" s="2" t="s">
        <v>599</v>
      </c>
      <c r="H12" s="2" t="s">
        <v>599</v>
      </c>
      <c r="I12" s="2" t="s">
        <v>599</v>
      </c>
      <c r="J12" s="2" t="s">
        <v>599</v>
      </c>
      <c r="O12" s="20">
        <f t="shared" si="0"/>
        <v>0</v>
      </c>
    </row>
    <row r="13" spans="1:15" ht="15" customHeight="1" x14ac:dyDescent="0.25">
      <c r="A13" s="2" t="s">
        <v>29</v>
      </c>
      <c r="B13" s="2" t="s">
        <v>30</v>
      </c>
      <c r="C13" s="2">
        <v>2014</v>
      </c>
      <c r="D13" s="2">
        <v>4.9020000000000001</v>
      </c>
      <c r="E13" s="2" t="s">
        <v>888</v>
      </c>
      <c r="F13" s="2">
        <v>4.58</v>
      </c>
      <c r="G13" s="2" t="s">
        <v>889</v>
      </c>
      <c r="H13" s="2">
        <v>0.128</v>
      </c>
      <c r="I13" s="2" t="s">
        <v>890</v>
      </c>
      <c r="J13" s="2">
        <v>0.19400000000000001</v>
      </c>
      <c r="O13" s="20">
        <f t="shared" si="0"/>
        <v>4.9020000000000001</v>
      </c>
    </row>
    <row r="14" spans="1:15" ht="15" customHeight="1" x14ac:dyDescent="0.25">
      <c r="A14" s="2" t="s">
        <v>31</v>
      </c>
      <c r="B14" s="2" t="s">
        <v>32</v>
      </c>
      <c r="C14" s="2">
        <v>2014</v>
      </c>
      <c r="D14" s="2" t="s">
        <v>598</v>
      </c>
      <c r="E14" s="2" t="s">
        <v>599</v>
      </c>
      <c r="F14" s="2" t="s">
        <v>598</v>
      </c>
      <c r="G14" s="2" t="s">
        <v>599</v>
      </c>
      <c r="H14" s="2" t="s">
        <v>598</v>
      </c>
      <c r="I14" s="2" t="s">
        <v>599</v>
      </c>
      <c r="J14" s="2" t="s">
        <v>598</v>
      </c>
      <c r="O14" s="20">
        <f t="shared" si="0"/>
        <v>0</v>
      </c>
    </row>
    <row r="15" spans="1:15" ht="15" customHeight="1" x14ac:dyDescent="0.25">
      <c r="A15" s="2" t="s">
        <v>33</v>
      </c>
      <c r="B15" s="2" t="s">
        <v>34</v>
      </c>
      <c r="C15" s="2">
        <v>2014</v>
      </c>
      <c r="D15" s="2" t="s">
        <v>598</v>
      </c>
      <c r="E15" s="2" t="s">
        <v>599</v>
      </c>
      <c r="F15" s="2" t="s">
        <v>598</v>
      </c>
      <c r="G15" s="2" t="s">
        <v>599</v>
      </c>
      <c r="H15" s="2" t="s">
        <v>598</v>
      </c>
      <c r="I15" s="2" t="s">
        <v>599</v>
      </c>
      <c r="J15" s="2" t="s">
        <v>598</v>
      </c>
      <c r="O15" s="20">
        <f t="shared" si="0"/>
        <v>0</v>
      </c>
    </row>
    <row r="16" spans="1:15" ht="15" customHeight="1" x14ac:dyDescent="0.25">
      <c r="A16" s="2" t="s">
        <v>33</v>
      </c>
      <c r="B16" s="2" t="s">
        <v>35</v>
      </c>
      <c r="C16" s="2">
        <v>2014</v>
      </c>
      <c r="D16" s="2" t="s">
        <v>598</v>
      </c>
      <c r="E16" s="2" t="s">
        <v>599</v>
      </c>
      <c r="F16" s="2" t="s">
        <v>598</v>
      </c>
      <c r="G16" s="2" t="s">
        <v>599</v>
      </c>
      <c r="H16" s="2" t="s">
        <v>598</v>
      </c>
      <c r="I16" s="2" t="s">
        <v>599</v>
      </c>
      <c r="J16" s="2" t="s">
        <v>598</v>
      </c>
      <c r="O16" s="20">
        <f t="shared" si="0"/>
        <v>0</v>
      </c>
    </row>
    <row r="17" spans="1:15" ht="15" customHeight="1" x14ac:dyDescent="0.25">
      <c r="A17" s="2" t="s">
        <v>33</v>
      </c>
      <c r="B17" s="2" t="s">
        <v>36</v>
      </c>
      <c r="C17" s="2">
        <v>2014</v>
      </c>
      <c r="D17" s="2" t="s">
        <v>598</v>
      </c>
      <c r="E17" s="2" t="s">
        <v>599</v>
      </c>
      <c r="F17" s="2" t="s">
        <v>598</v>
      </c>
      <c r="G17" s="2" t="s">
        <v>599</v>
      </c>
      <c r="H17" s="2" t="s">
        <v>598</v>
      </c>
      <c r="I17" s="2" t="s">
        <v>599</v>
      </c>
      <c r="J17" s="2" t="s">
        <v>598</v>
      </c>
      <c r="O17" s="20">
        <f t="shared" si="0"/>
        <v>0</v>
      </c>
    </row>
    <row r="18" spans="1:15" ht="15" customHeight="1" x14ac:dyDescent="0.25">
      <c r="A18" s="2" t="s">
        <v>33</v>
      </c>
      <c r="B18" s="2" t="s">
        <v>37</v>
      </c>
      <c r="C18" s="2">
        <v>2014</v>
      </c>
      <c r="D18" s="2" t="s">
        <v>598</v>
      </c>
      <c r="E18" s="2" t="s">
        <v>599</v>
      </c>
      <c r="F18" s="2" t="s">
        <v>598</v>
      </c>
      <c r="G18" s="2" t="s">
        <v>599</v>
      </c>
      <c r="H18" s="2" t="s">
        <v>598</v>
      </c>
      <c r="I18" s="2" t="s">
        <v>599</v>
      </c>
      <c r="J18" s="2" t="s">
        <v>598</v>
      </c>
      <c r="O18" s="20">
        <f t="shared" si="0"/>
        <v>0</v>
      </c>
    </row>
    <row r="19" spans="1:15" ht="15" customHeight="1" x14ac:dyDescent="0.25">
      <c r="A19" s="2" t="s">
        <v>33</v>
      </c>
      <c r="B19" s="2" t="s">
        <v>38</v>
      </c>
      <c r="C19" s="2">
        <v>2014</v>
      </c>
      <c r="D19" s="2" t="s">
        <v>598</v>
      </c>
      <c r="E19" s="2" t="s">
        <v>599</v>
      </c>
      <c r="F19" s="2" t="s">
        <v>598</v>
      </c>
      <c r="G19" s="2" t="s">
        <v>599</v>
      </c>
      <c r="H19" s="2" t="s">
        <v>598</v>
      </c>
      <c r="I19" s="2" t="s">
        <v>599</v>
      </c>
      <c r="J19" s="2" t="s">
        <v>598</v>
      </c>
      <c r="O19" s="20">
        <f t="shared" si="0"/>
        <v>0</v>
      </c>
    </row>
    <row r="20" spans="1:15" ht="15" customHeight="1" x14ac:dyDescent="0.25">
      <c r="A20" s="2" t="s">
        <v>33</v>
      </c>
      <c r="B20" s="2" t="s">
        <v>39</v>
      </c>
      <c r="C20" s="2">
        <v>2014</v>
      </c>
      <c r="D20" s="2" t="s">
        <v>598</v>
      </c>
      <c r="E20" s="2" t="s">
        <v>599</v>
      </c>
      <c r="F20" s="2" t="s">
        <v>598</v>
      </c>
      <c r="G20" s="2" t="s">
        <v>599</v>
      </c>
      <c r="H20" s="2" t="s">
        <v>598</v>
      </c>
      <c r="I20" s="2" t="s">
        <v>599</v>
      </c>
      <c r="J20" s="2" t="s">
        <v>598</v>
      </c>
      <c r="O20" s="20">
        <f t="shared" si="0"/>
        <v>0</v>
      </c>
    </row>
    <row r="21" spans="1:15" ht="15" customHeight="1" x14ac:dyDescent="0.25">
      <c r="A21" s="2" t="s">
        <v>33</v>
      </c>
      <c r="B21" s="2" t="s">
        <v>40</v>
      </c>
      <c r="C21" s="2">
        <v>2014</v>
      </c>
      <c r="D21" s="2" t="s">
        <v>598</v>
      </c>
      <c r="E21" s="2" t="s">
        <v>599</v>
      </c>
      <c r="F21" s="2" t="s">
        <v>598</v>
      </c>
      <c r="G21" s="2" t="s">
        <v>599</v>
      </c>
      <c r="H21" s="2" t="s">
        <v>598</v>
      </c>
      <c r="I21" s="2" t="s">
        <v>599</v>
      </c>
      <c r="J21" s="2" t="s">
        <v>598</v>
      </c>
      <c r="O21" s="20">
        <f t="shared" si="0"/>
        <v>0</v>
      </c>
    </row>
    <row r="22" spans="1:15" ht="15" customHeight="1" x14ac:dyDescent="0.25">
      <c r="A22" s="2" t="s">
        <v>33</v>
      </c>
      <c r="B22" s="2" t="s">
        <v>41</v>
      </c>
      <c r="C22" s="2">
        <v>2014</v>
      </c>
      <c r="D22" s="2" t="s">
        <v>598</v>
      </c>
      <c r="E22" s="2" t="s">
        <v>599</v>
      </c>
      <c r="F22" s="2" t="s">
        <v>598</v>
      </c>
      <c r="G22" s="2" t="s">
        <v>599</v>
      </c>
      <c r="H22" s="2" t="s">
        <v>598</v>
      </c>
      <c r="I22" s="2" t="s">
        <v>599</v>
      </c>
      <c r="J22" s="2" t="s">
        <v>598</v>
      </c>
      <c r="O22" s="20">
        <f t="shared" si="0"/>
        <v>0</v>
      </c>
    </row>
    <row r="23" spans="1:15" ht="15" customHeight="1" x14ac:dyDescent="0.25">
      <c r="A23" s="2" t="s">
        <v>33</v>
      </c>
      <c r="B23" s="2" t="s">
        <v>42</v>
      </c>
      <c r="C23" s="2">
        <v>2014</v>
      </c>
      <c r="D23" s="2" t="s">
        <v>598</v>
      </c>
      <c r="E23" s="2" t="s">
        <v>599</v>
      </c>
      <c r="F23" s="2" t="s">
        <v>598</v>
      </c>
      <c r="G23" s="2" t="s">
        <v>599</v>
      </c>
      <c r="H23" s="2" t="s">
        <v>598</v>
      </c>
      <c r="I23" s="2" t="s">
        <v>599</v>
      </c>
      <c r="J23" s="2" t="s">
        <v>598</v>
      </c>
      <c r="O23" s="20">
        <f t="shared" si="0"/>
        <v>0</v>
      </c>
    </row>
    <row r="24" spans="1:15" ht="15" customHeight="1" x14ac:dyDescent="0.25">
      <c r="A24" s="2" t="s">
        <v>33</v>
      </c>
      <c r="B24" s="2" t="s">
        <v>43</v>
      </c>
      <c r="C24" s="2">
        <v>2014</v>
      </c>
      <c r="D24" s="2" t="s">
        <v>598</v>
      </c>
      <c r="E24" s="2" t="s">
        <v>599</v>
      </c>
      <c r="F24" s="2" t="s">
        <v>598</v>
      </c>
      <c r="G24" s="2" t="s">
        <v>599</v>
      </c>
      <c r="H24" s="2" t="s">
        <v>598</v>
      </c>
      <c r="I24" s="2" t="s">
        <v>599</v>
      </c>
      <c r="J24" s="2" t="s">
        <v>598</v>
      </c>
      <c r="O24" s="20">
        <f t="shared" si="0"/>
        <v>0</v>
      </c>
    </row>
    <row r="25" spans="1:15" ht="15" customHeight="1" x14ac:dyDescent="0.25">
      <c r="A25" s="2" t="s">
        <v>44</v>
      </c>
      <c r="B25" s="2" t="s">
        <v>45</v>
      </c>
      <c r="C25" s="2">
        <v>2014</v>
      </c>
      <c r="D25" s="2" t="s">
        <v>598</v>
      </c>
      <c r="E25" s="2" t="s">
        <v>599</v>
      </c>
      <c r="F25" s="2" t="s">
        <v>598</v>
      </c>
      <c r="G25" s="2" t="s">
        <v>599</v>
      </c>
      <c r="H25" s="2" t="s">
        <v>598</v>
      </c>
      <c r="I25" s="2" t="s">
        <v>599</v>
      </c>
      <c r="J25" s="2" t="s">
        <v>598</v>
      </c>
      <c r="O25" s="20">
        <f t="shared" si="0"/>
        <v>0</v>
      </c>
    </row>
    <row r="26" spans="1:15" ht="15" customHeight="1" x14ac:dyDescent="0.25">
      <c r="A26" s="2" t="s">
        <v>44</v>
      </c>
      <c r="B26" s="2" t="s">
        <v>46</v>
      </c>
      <c r="C26" s="2">
        <v>2014</v>
      </c>
      <c r="D26" s="2" t="s">
        <v>598</v>
      </c>
      <c r="E26" s="2" t="s">
        <v>599</v>
      </c>
      <c r="F26" s="2" t="s">
        <v>598</v>
      </c>
      <c r="G26" s="2" t="s">
        <v>599</v>
      </c>
      <c r="H26" s="2" t="s">
        <v>598</v>
      </c>
      <c r="I26" s="2" t="s">
        <v>599</v>
      </c>
      <c r="J26" s="2" t="s">
        <v>598</v>
      </c>
      <c r="O26" s="20">
        <f t="shared" si="0"/>
        <v>0</v>
      </c>
    </row>
    <row r="27" spans="1:15" ht="15" customHeight="1" x14ac:dyDescent="0.25">
      <c r="A27" s="2" t="s">
        <v>44</v>
      </c>
      <c r="B27" s="2" t="s">
        <v>47</v>
      </c>
      <c r="C27" s="2">
        <v>2014</v>
      </c>
      <c r="D27" s="2" t="s">
        <v>598</v>
      </c>
      <c r="E27" s="2" t="s">
        <v>599</v>
      </c>
      <c r="F27" s="2" t="s">
        <v>598</v>
      </c>
      <c r="G27" s="2" t="s">
        <v>599</v>
      </c>
      <c r="H27" s="2" t="s">
        <v>598</v>
      </c>
      <c r="I27" s="2" t="s">
        <v>599</v>
      </c>
      <c r="J27" s="2" t="s">
        <v>598</v>
      </c>
      <c r="O27" s="20">
        <f t="shared" si="0"/>
        <v>0</v>
      </c>
    </row>
    <row r="28" spans="1:15" ht="15" customHeight="1" x14ac:dyDescent="0.25">
      <c r="A28" s="2" t="s">
        <v>48</v>
      </c>
      <c r="B28" s="2" t="s">
        <v>49</v>
      </c>
      <c r="C28" s="2">
        <v>2014</v>
      </c>
      <c r="D28" s="2" t="s">
        <v>598</v>
      </c>
      <c r="E28" s="2" t="s">
        <v>599</v>
      </c>
      <c r="F28" s="2" t="s">
        <v>598</v>
      </c>
      <c r="G28" s="2" t="s">
        <v>599</v>
      </c>
      <c r="H28" s="2" t="s">
        <v>598</v>
      </c>
      <c r="I28" s="2" t="s">
        <v>599</v>
      </c>
      <c r="J28" s="2" t="s">
        <v>598</v>
      </c>
      <c r="O28" s="20">
        <f t="shared" si="0"/>
        <v>0</v>
      </c>
    </row>
    <row r="29" spans="1:15" ht="15" customHeight="1" x14ac:dyDescent="0.25">
      <c r="A29" s="2" t="s">
        <v>48</v>
      </c>
      <c r="B29" s="2" t="s">
        <v>50</v>
      </c>
      <c r="C29" s="2">
        <v>2014</v>
      </c>
      <c r="D29" s="2" t="s">
        <v>598</v>
      </c>
      <c r="E29" s="2" t="s">
        <v>599</v>
      </c>
      <c r="F29" s="2" t="s">
        <v>598</v>
      </c>
      <c r="G29" s="2" t="s">
        <v>599</v>
      </c>
      <c r="H29" s="2" t="s">
        <v>598</v>
      </c>
      <c r="I29" s="2" t="s">
        <v>599</v>
      </c>
      <c r="J29" s="2" t="s">
        <v>598</v>
      </c>
      <c r="O29" s="20">
        <f t="shared" si="0"/>
        <v>0</v>
      </c>
    </row>
    <row r="30" spans="1:15" ht="15" customHeight="1" x14ac:dyDescent="0.25">
      <c r="A30" s="2" t="s">
        <v>51</v>
      </c>
      <c r="B30" s="2" t="s">
        <v>52</v>
      </c>
      <c r="C30" s="2">
        <v>2014</v>
      </c>
      <c r="D30" s="2">
        <v>96.543999999999997</v>
      </c>
      <c r="E30" s="2" t="s">
        <v>657</v>
      </c>
      <c r="F30" s="2">
        <v>82.662000000000006</v>
      </c>
      <c r="G30" s="2" t="s">
        <v>891</v>
      </c>
      <c r="H30" s="2">
        <v>13.882</v>
      </c>
      <c r="I30" s="2" t="s">
        <v>599</v>
      </c>
      <c r="J30" s="2" t="s">
        <v>598</v>
      </c>
      <c r="O30" s="20">
        <f t="shared" si="0"/>
        <v>96.544000000000011</v>
      </c>
    </row>
    <row r="31" spans="1:15" ht="15" customHeight="1" x14ac:dyDescent="0.25">
      <c r="A31" s="2" t="s">
        <v>51</v>
      </c>
      <c r="B31" s="2" t="s">
        <v>53</v>
      </c>
      <c r="C31" s="2">
        <v>2014</v>
      </c>
      <c r="D31" s="2" t="s">
        <v>598</v>
      </c>
      <c r="E31" s="2" t="s">
        <v>599</v>
      </c>
      <c r="F31" s="2" t="s">
        <v>598</v>
      </c>
      <c r="G31" s="2" t="s">
        <v>599</v>
      </c>
      <c r="H31" s="2" t="s">
        <v>598</v>
      </c>
      <c r="I31" s="2" t="s">
        <v>599</v>
      </c>
      <c r="J31" s="2" t="s">
        <v>598</v>
      </c>
      <c r="O31" s="20">
        <f t="shared" si="0"/>
        <v>0</v>
      </c>
    </row>
    <row r="32" spans="1:15" ht="15" customHeight="1" x14ac:dyDescent="0.25">
      <c r="A32" s="2" t="s">
        <v>51</v>
      </c>
      <c r="B32" s="2" t="s">
        <v>54</v>
      </c>
      <c r="C32" s="2">
        <v>2014</v>
      </c>
      <c r="D32" s="2" t="s">
        <v>598</v>
      </c>
      <c r="E32" s="2" t="s">
        <v>599</v>
      </c>
      <c r="F32" s="2" t="s">
        <v>598</v>
      </c>
      <c r="G32" s="2" t="s">
        <v>599</v>
      </c>
      <c r="H32" s="2" t="s">
        <v>598</v>
      </c>
      <c r="I32" s="2" t="s">
        <v>599</v>
      </c>
      <c r="J32" s="2" t="s">
        <v>598</v>
      </c>
      <c r="O32" s="20">
        <f t="shared" si="0"/>
        <v>0</v>
      </c>
    </row>
    <row r="33" spans="1:15" ht="15" customHeight="1" x14ac:dyDescent="0.25">
      <c r="A33" s="2" t="s">
        <v>55</v>
      </c>
      <c r="B33" s="2" t="s">
        <v>56</v>
      </c>
      <c r="C33" s="2">
        <v>2014</v>
      </c>
      <c r="D33" s="2" t="s">
        <v>598</v>
      </c>
      <c r="E33" s="2" t="s">
        <v>599</v>
      </c>
      <c r="F33" s="2" t="s">
        <v>598</v>
      </c>
      <c r="G33" s="2" t="s">
        <v>599</v>
      </c>
      <c r="H33" s="2" t="s">
        <v>598</v>
      </c>
      <c r="I33" s="2" t="s">
        <v>599</v>
      </c>
      <c r="J33" s="2" t="s">
        <v>598</v>
      </c>
      <c r="O33" s="20">
        <f t="shared" si="0"/>
        <v>0</v>
      </c>
    </row>
    <row r="34" spans="1:15" ht="15" customHeight="1" x14ac:dyDescent="0.25">
      <c r="A34" s="2" t="s">
        <v>55</v>
      </c>
      <c r="B34" s="2" t="s">
        <v>57</v>
      </c>
      <c r="C34" s="2">
        <v>2014</v>
      </c>
      <c r="D34" s="2" t="s">
        <v>598</v>
      </c>
      <c r="E34" s="2" t="s">
        <v>599</v>
      </c>
      <c r="F34" s="2" t="s">
        <v>598</v>
      </c>
      <c r="G34" s="2" t="s">
        <v>599</v>
      </c>
      <c r="H34" s="2" t="s">
        <v>598</v>
      </c>
      <c r="I34" s="2" t="s">
        <v>599</v>
      </c>
      <c r="J34" s="2" t="s">
        <v>598</v>
      </c>
      <c r="O34" s="20">
        <f t="shared" si="0"/>
        <v>0</v>
      </c>
    </row>
    <row r="35" spans="1:15" ht="15" customHeight="1" x14ac:dyDescent="0.25">
      <c r="A35" s="2" t="s">
        <v>58</v>
      </c>
      <c r="B35" s="2" t="s">
        <v>59</v>
      </c>
      <c r="C35" s="2">
        <v>2014</v>
      </c>
      <c r="D35" s="2">
        <v>29.8</v>
      </c>
      <c r="E35" s="2" t="s">
        <v>892</v>
      </c>
      <c r="F35" s="2">
        <v>29.8</v>
      </c>
      <c r="G35" s="2" t="s">
        <v>599</v>
      </c>
      <c r="H35" s="2" t="s">
        <v>598</v>
      </c>
      <c r="I35" s="2" t="s">
        <v>599</v>
      </c>
      <c r="J35" s="2" t="s">
        <v>598</v>
      </c>
      <c r="O35" s="20">
        <f t="shared" si="0"/>
        <v>29.8</v>
      </c>
    </row>
    <row r="36" spans="1:15" ht="15" customHeight="1" x14ac:dyDescent="0.25">
      <c r="A36" s="2" t="s">
        <v>60</v>
      </c>
      <c r="B36" s="2" t="s">
        <v>61</v>
      </c>
      <c r="C36" s="2">
        <v>2014</v>
      </c>
      <c r="D36" s="2" t="s">
        <v>599</v>
      </c>
      <c r="E36" s="2" t="s">
        <v>599</v>
      </c>
      <c r="F36" s="2" t="s">
        <v>599</v>
      </c>
      <c r="G36" s="2" t="s">
        <v>599</v>
      </c>
      <c r="H36" s="2" t="s">
        <v>599</v>
      </c>
      <c r="I36" s="2" t="s">
        <v>599</v>
      </c>
      <c r="J36" s="2" t="s">
        <v>599</v>
      </c>
      <c r="O36" s="20">
        <f t="shared" si="0"/>
        <v>0</v>
      </c>
    </row>
    <row r="37" spans="1:15" ht="15" customHeight="1" x14ac:dyDescent="0.25">
      <c r="A37" s="2" t="s">
        <v>60</v>
      </c>
      <c r="B37" s="2" t="s">
        <v>62</v>
      </c>
      <c r="C37" s="2">
        <v>2014</v>
      </c>
      <c r="D37" s="2" t="s">
        <v>599</v>
      </c>
      <c r="E37" s="2" t="s">
        <v>599</v>
      </c>
      <c r="F37" s="2" t="s">
        <v>599</v>
      </c>
      <c r="G37" s="2" t="s">
        <v>599</v>
      </c>
      <c r="H37" s="2" t="s">
        <v>599</v>
      </c>
      <c r="I37" s="2" t="s">
        <v>599</v>
      </c>
      <c r="J37" s="2" t="s">
        <v>599</v>
      </c>
      <c r="O37" s="20">
        <f t="shared" si="0"/>
        <v>0</v>
      </c>
    </row>
    <row r="38" spans="1:15" ht="15" customHeight="1" x14ac:dyDescent="0.25">
      <c r="A38" s="2" t="s">
        <v>63</v>
      </c>
      <c r="B38" s="2" t="s">
        <v>64</v>
      </c>
      <c r="C38" s="2">
        <v>2014</v>
      </c>
      <c r="D38" s="2" t="s">
        <v>598</v>
      </c>
      <c r="E38" s="2" t="s">
        <v>599</v>
      </c>
      <c r="F38" s="2" t="s">
        <v>598</v>
      </c>
      <c r="G38" s="2" t="s">
        <v>599</v>
      </c>
      <c r="H38" s="2" t="s">
        <v>598</v>
      </c>
      <c r="I38" s="2" t="s">
        <v>599</v>
      </c>
      <c r="J38" s="2" t="s">
        <v>598</v>
      </c>
      <c r="O38" s="20">
        <f t="shared" si="0"/>
        <v>0</v>
      </c>
    </row>
    <row r="39" spans="1:15" ht="15" customHeight="1" x14ac:dyDescent="0.25">
      <c r="A39" s="2" t="s">
        <v>65</v>
      </c>
      <c r="B39" s="2" t="s">
        <v>66</v>
      </c>
      <c r="C39" s="2">
        <v>2014</v>
      </c>
      <c r="D39" s="2" t="s">
        <v>598</v>
      </c>
      <c r="E39" s="2" t="s">
        <v>599</v>
      </c>
      <c r="F39" s="2" t="s">
        <v>598</v>
      </c>
      <c r="G39" s="2" t="s">
        <v>599</v>
      </c>
      <c r="H39" s="2" t="s">
        <v>598</v>
      </c>
      <c r="I39" s="2" t="s">
        <v>599</v>
      </c>
      <c r="J39" s="2" t="s">
        <v>598</v>
      </c>
      <c r="O39" s="20">
        <f t="shared" si="0"/>
        <v>0</v>
      </c>
    </row>
    <row r="40" spans="1:15" ht="15" customHeight="1" x14ac:dyDescent="0.25">
      <c r="A40" s="2" t="s">
        <v>65</v>
      </c>
      <c r="B40" s="2" t="s">
        <v>67</v>
      </c>
      <c r="C40" s="2">
        <v>2014</v>
      </c>
      <c r="D40" s="2">
        <v>0.64100000000000001</v>
      </c>
      <c r="E40" s="2" t="s">
        <v>893</v>
      </c>
      <c r="F40" s="2">
        <v>0.64100000000000001</v>
      </c>
      <c r="G40" s="2" t="s">
        <v>599</v>
      </c>
      <c r="H40" s="2" t="s">
        <v>598</v>
      </c>
      <c r="I40" s="2" t="s">
        <v>599</v>
      </c>
      <c r="J40" s="2" t="s">
        <v>598</v>
      </c>
      <c r="O40" s="20">
        <f t="shared" si="0"/>
        <v>0.64100000000000001</v>
      </c>
    </row>
    <row r="41" spans="1:15" ht="15" customHeight="1" x14ac:dyDescent="0.25">
      <c r="A41" s="2" t="s">
        <v>68</v>
      </c>
      <c r="B41" s="2" t="s">
        <v>69</v>
      </c>
      <c r="C41" s="2">
        <v>2014</v>
      </c>
      <c r="D41" s="2" t="s">
        <v>598</v>
      </c>
      <c r="E41" s="2" t="s">
        <v>599</v>
      </c>
      <c r="F41" s="2" t="s">
        <v>598</v>
      </c>
      <c r="G41" s="2" t="s">
        <v>599</v>
      </c>
      <c r="H41" s="2" t="s">
        <v>598</v>
      </c>
      <c r="I41" s="2" t="s">
        <v>599</v>
      </c>
      <c r="J41" s="2" t="s">
        <v>598</v>
      </c>
      <c r="O41" s="20">
        <f t="shared" si="0"/>
        <v>0</v>
      </c>
    </row>
    <row r="42" spans="1:15" ht="15" customHeight="1" x14ac:dyDescent="0.25">
      <c r="A42" s="2" t="s">
        <v>68</v>
      </c>
      <c r="B42" s="2" t="s">
        <v>70</v>
      </c>
      <c r="C42" s="2">
        <v>2014</v>
      </c>
      <c r="D42" s="2" t="s">
        <v>598</v>
      </c>
      <c r="E42" s="2" t="s">
        <v>599</v>
      </c>
      <c r="F42" s="2" t="s">
        <v>598</v>
      </c>
      <c r="G42" s="2" t="s">
        <v>599</v>
      </c>
      <c r="H42" s="2" t="s">
        <v>598</v>
      </c>
      <c r="I42" s="2" t="s">
        <v>599</v>
      </c>
      <c r="J42" s="2" t="s">
        <v>598</v>
      </c>
      <c r="O42" s="20">
        <f t="shared" si="0"/>
        <v>0</v>
      </c>
    </row>
    <row r="43" spans="1:15" ht="15" customHeight="1" x14ac:dyDescent="0.25">
      <c r="A43" s="2" t="s">
        <v>71</v>
      </c>
      <c r="B43" s="2" t="s">
        <v>72</v>
      </c>
      <c r="C43" s="2">
        <v>2014</v>
      </c>
      <c r="D43" s="2" t="s">
        <v>598</v>
      </c>
      <c r="E43" s="2" t="s">
        <v>599</v>
      </c>
      <c r="F43" s="2" t="s">
        <v>598</v>
      </c>
      <c r="G43" s="2" t="s">
        <v>599</v>
      </c>
      <c r="H43" s="2" t="s">
        <v>598</v>
      </c>
      <c r="I43" s="2" t="s">
        <v>599</v>
      </c>
      <c r="J43" s="2" t="s">
        <v>598</v>
      </c>
      <c r="O43" s="20">
        <f t="shared" si="0"/>
        <v>0</v>
      </c>
    </row>
    <row r="44" spans="1:15" ht="15" customHeight="1" x14ac:dyDescent="0.25">
      <c r="A44" s="2" t="s">
        <v>71</v>
      </c>
      <c r="B44" s="2" t="s">
        <v>73</v>
      </c>
      <c r="C44" s="2">
        <v>2014</v>
      </c>
      <c r="D44" s="2" t="s">
        <v>598</v>
      </c>
      <c r="E44" s="2" t="s">
        <v>599</v>
      </c>
      <c r="F44" s="2" t="s">
        <v>598</v>
      </c>
      <c r="G44" s="2" t="s">
        <v>599</v>
      </c>
      <c r="H44" s="2" t="s">
        <v>598</v>
      </c>
      <c r="I44" s="2" t="s">
        <v>599</v>
      </c>
      <c r="J44" s="2" t="s">
        <v>598</v>
      </c>
      <c r="O44" s="20">
        <f t="shared" si="0"/>
        <v>0</v>
      </c>
    </row>
    <row r="45" spans="1:15" ht="15" customHeight="1" x14ac:dyDescent="0.25">
      <c r="A45" s="2" t="s">
        <v>71</v>
      </c>
      <c r="B45" s="2" t="s">
        <v>74</v>
      </c>
      <c r="C45" s="2">
        <v>2014</v>
      </c>
      <c r="D45" s="2" t="s">
        <v>598</v>
      </c>
      <c r="E45" s="2" t="s">
        <v>599</v>
      </c>
      <c r="F45" s="2" t="s">
        <v>598</v>
      </c>
      <c r="G45" s="2" t="s">
        <v>599</v>
      </c>
      <c r="H45" s="2" t="s">
        <v>598</v>
      </c>
      <c r="I45" s="2" t="s">
        <v>599</v>
      </c>
      <c r="J45" s="2" t="s">
        <v>598</v>
      </c>
      <c r="O45" s="20">
        <f t="shared" si="0"/>
        <v>0</v>
      </c>
    </row>
    <row r="46" spans="1:15" ht="15" customHeight="1" x14ac:dyDescent="0.25">
      <c r="A46" s="2" t="s">
        <v>71</v>
      </c>
      <c r="B46" s="2" t="s">
        <v>75</v>
      </c>
      <c r="C46" s="2">
        <v>2014</v>
      </c>
      <c r="D46" s="2" t="s">
        <v>598</v>
      </c>
      <c r="E46" s="2" t="s">
        <v>599</v>
      </c>
      <c r="F46" s="2" t="s">
        <v>598</v>
      </c>
      <c r="G46" s="2" t="s">
        <v>599</v>
      </c>
      <c r="H46" s="2" t="s">
        <v>598</v>
      </c>
      <c r="I46" s="2" t="s">
        <v>599</v>
      </c>
      <c r="J46" s="2" t="s">
        <v>598</v>
      </c>
      <c r="O46" s="20">
        <f t="shared" si="0"/>
        <v>0</v>
      </c>
    </row>
    <row r="47" spans="1:15" ht="15" customHeight="1" x14ac:dyDescent="0.25">
      <c r="A47" s="2" t="s">
        <v>76</v>
      </c>
      <c r="B47" s="2" t="s">
        <v>77</v>
      </c>
      <c r="C47" s="2">
        <v>2014</v>
      </c>
      <c r="D47" s="2" t="s">
        <v>598</v>
      </c>
      <c r="E47" s="2" t="s">
        <v>599</v>
      </c>
      <c r="F47" s="2" t="s">
        <v>598</v>
      </c>
      <c r="G47" s="2" t="s">
        <v>599</v>
      </c>
      <c r="H47" s="2" t="s">
        <v>598</v>
      </c>
      <c r="I47" s="2" t="s">
        <v>599</v>
      </c>
      <c r="J47" s="2" t="s">
        <v>598</v>
      </c>
      <c r="O47" s="20">
        <f t="shared" si="0"/>
        <v>0</v>
      </c>
    </row>
    <row r="48" spans="1:15" ht="15" customHeight="1" x14ac:dyDescent="0.25">
      <c r="A48" s="2" t="s">
        <v>76</v>
      </c>
      <c r="B48" s="2" t="s">
        <v>78</v>
      </c>
      <c r="C48" s="2">
        <v>2014</v>
      </c>
      <c r="D48" s="2" t="s">
        <v>599</v>
      </c>
      <c r="E48" s="2" t="s">
        <v>599</v>
      </c>
      <c r="F48" s="2" t="s">
        <v>599</v>
      </c>
      <c r="G48" s="2" t="s">
        <v>599</v>
      </c>
      <c r="H48" s="2" t="s">
        <v>599</v>
      </c>
      <c r="I48" s="2" t="s">
        <v>599</v>
      </c>
      <c r="J48" s="2" t="s">
        <v>599</v>
      </c>
      <c r="O48" s="20">
        <f t="shared" si="0"/>
        <v>0</v>
      </c>
    </row>
    <row r="49" spans="1:15" ht="15" customHeight="1" x14ac:dyDescent="0.25">
      <c r="A49" s="2" t="s">
        <v>76</v>
      </c>
      <c r="B49" s="2" t="s">
        <v>79</v>
      </c>
      <c r="C49" s="2">
        <v>2014</v>
      </c>
      <c r="D49" s="2" t="s">
        <v>598</v>
      </c>
      <c r="E49" s="2" t="s">
        <v>599</v>
      </c>
      <c r="F49" s="2" t="s">
        <v>598</v>
      </c>
      <c r="G49" s="2" t="s">
        <v>599</v>
      </c>
      <c r="H49" s="2" t="s">
        <v>598</v>
      </c>
      <c r="I49" s="2" t="s">
        <v>599</v>
      </c>
      <c r="J49" s="2" t="s">
        <v>598</v>
      </c>
      <c r="O49" s="20">
        <f t="shared" si="0"/>
        <v>0</v>
      </c>
    </row>
    <row r="50" spans="1:15" ht="15" customHeight="1" x14ac:dyDescent="0.25">
      <c r="A50" s="2" t="s">
        <v>76</v>
      </c>
      <c r="B50" s="2" t="s">
        <v>80</v>
      </c>
      <c r="C50" s="2">
        <v>2014</v>
      </c>
      <c r="D50" s="2" t="s">
        <v>598</v>
      </c>
      <c r="E50" s="2" t="s">
        <v>599</v>
      </c>
      <c r="F50" s="2" t="s">
        <v>598</v>
      </c>
      <c r="G50" s="2" t="s">
        <v>599</v>
      </c>
      <c r="H50" s="2" t="s">
        <v>598</v>
      </c>
      <c r="I50" s="2" t="s">
        <v>599</v>
      </c>
      <c r="J50" s="2" t="s">
        <v>598</v>
      </c>
      <c r="O50" s="20">
        <f t="shared" si="0"/>
        <v>0</v>
      </c>
    </row>
    <row r="51" spans="1:15" ht="15" customHeight="1" x14ac:dyDescent="0.25">
      <c r="A51" s="2" t="s">
        <v>76</v>
      </c>
      <c r="B51" s="2" t="s">
        <v>81</v>
      </c>
      <c r="C51" s="2">
        <v>2014</v>
      </c>
      <c r="D51" s="2">
        <v>8.7200000000000006</v>
      </c>
      <c r="E51" s="2" t="s">
        <v>894</v>
      </c>
      <c r="F51" s="2">
        <v>8.7200000000000006</v>
      </c>
      <c r="G51" s="2" t="s">
        <v>599</v>
      </c>
      <c r="H51" s="2" t="s">
        <v>598</v>
      </c>
      <c r="I51" s="2" t="s">
        <v>598</v>
      </c>
      <c r="J51" s="2" t="s">
        <v>598</v>
      </c>
      <c r="O51" s="20">
        <f t="shared" si="0"/>
        <v>8.7200000000000006</v>
      </c>
    </row>
    <row r="52" spans="1:15" ht="15" customHeight="1" x14ac:dyDescent="0.25">
      <c r="A52" s="2" t="s">
        <v>76</v>
      </c>
      <c r="B52" s="2" t="s">
        <v>82</v>
      </c>
      <c r="C52" s="2">
        <v>2014</v>
      </c>
      <c r="D52" s="2" t="s">
        <v>598</v>
      </c>
      <c r="E52" s="2" t="s">
        <v>599</v>
      </c>
      <c r="F52" s="2" t="s">
        <v>598</v>
      </c>
      <c r="G52" s="2" t="s">
        <v>599</v>
      </c>
      <c r="H52" s="2" t="s">
        <v>598</v>
      </c>
      <c r="I52" s="2" t="s">
        <v>599</v>
      </c>
      <c r="J52" s="2" t="s">
        <v>598</v>
      </c>
      <c r="O52" s="20">
        <f t="shared" si="0"/>
        <v>0</v>
      </c>
    </row>
    <row r="53" spans="1:15" ht="15" customHeight="1" x14ac:dyDescent="0.25">
      <c r="A53" s="2" t="s">
        <v>76</v>
      </c>
      <c r="B53" s="2" t="s">
        <v>83</v>
      </c>
      <c r="C53" s="2">
        <v>2014</v>
      </c>
      <c r="D53" s="2">
        <v>75.578999999999994</v>
      </c>
      <c r="E53" s="2" t="s">
        <v>662</v>
      </c>
      <c r="F53" s="2">
        <v>75.578999999999994</v>
      </c>
      <c r="G53" s="2" t="s">
        <v>599</v>
      </c>
      <c r="H53" s="2" t="s">
        <v>598</v>
      </c>
      <c r="I53" s="2" t="s">
        <v>599</v>
      </c>
      <c r="J53" s="2" t="s">
        <v>598</v>
      </c>
      <c r="O53" s="20">
        <f t="shared" si="0"/>
        <v>75.578999999999994</v>
      </c>
    </row>
    <row r="54" spans="1:15" ht="15" customHeight="1" x14ac:dyDescent="0.25">
      <c r="A54" s="2" t="s">
        <v>76</v>
      </c>
      <c r="B54" s="2" t="s">
        <v>84</v>
      </c>
      <c r="C54" s="2">
        <v>2014</v>
      </c>
      <c r="D54" s="2" t="s">
        <v>598</v>
      </c>
      <c r="E54" s="2" t="s">
        <v>599</v>
      </c>
      <c r="F54" s="2" t="s">
        <v>598</v>
      </c>
      <c r="G54" s="2" t="s">
        <v>599</v>
      </c>
      <c r="H54" s="2" t="s">
        <v>598</v>
      </c>
      <c r="I54" s="2" t="s">
        <v>599</v>
      </c>
      <c r="J54" s="2" t="s">
        <v>598</v>
      </c>
      <c r="O54" s="20">
        <f t="shared" si="0"/>
        <v>0</v>
      </c>
    </row>
    <row r="55" spans="1:15" ht="15" customHeight="1" x14ac:dyDescent="0.25">
      <c r="A55" s="2" t="s">
        <v>76</v>
      </c>
      <c r="B55" s="2" t="s">
        <v>85</v>
      </c>
      <c r="C55" s="2">
        <v>2014</v>
      </c>
      <c r="D55" s="2" t="s">
        <v>598</v>
      </c>
      <c r="E55" s="2" t="s">
        <v>599</v>
      </c>
      <c r="F55" s="2" t="s">
        <v>598</v>
      </c>
      <c r="G55" s="2" t="s">
        <v>599</v>
      </c>
      <c r="H55" s="2" t="s">
        <v>598</v>
      </c>
      <c r="I55" s="2" t="s">
        <v>599</v>
      </c>
      <c r="J55" s="2" t="s">
        <v>598</v>
      </c>
      <c r="O55" s="20">
        <f t="shared" si="0"/>
        <v>0</v>
      </c>
    </row>
    <row r="56" spans="1:15" ht="15" customHeight="1" x14ac:dyDescent="0.25">
      <c r="A56" s="2" t="s">
        <v>76</v>
      </c>
      <c r="B56" s="2" t="s">
        <v>86</v>
      </c>
      <c r="C56" s="2">
        <v>2014</v>
      </c>
      <c r="D56" s="2">
        <v>103.5</v>
      </c>
      <c r="E56" s="2" t="s">
        <v>895</v>
      </c>
      <c r="F56" s="2">
        <v>103</v>
      </c>
      <c r="G56" s="2" t="s">
        <v>896</v>
      </c>
      <c r="H56" s="2">
        <v>0.5</v>
      </c>
      <c r="I56" s="2" t="s">
        <v>599</v>
      </c>
      <c r="J56" s="2" t="s">
        <v>598</v>
      </c>
      <c r="O56" s="20">
        <f t="shared" si="0"/>
        <v>103.5</v>
      </c>
    </row>
    <row r="57" spans="1:15" ht="15" customHeight="1" x14ac:dyDescent="0.25">
      <c r="A57" s="2" t="s">
        <v>76</v>
      </c>
      <c r="B57" s="2" t="s">
        <v>87</v>
      </c>
      <c r="C57" s="2">
        <v>2014</v>
      </c>
      <c r="D57" s="2" t="s">
        <v>598</v>
      </c>
      <c r="E57" s="2" t="s">
        <v>599</v>
      </c>
      <c r="F57" s="2" t="s">
        <v>598</v>
      </c>
      <c r="G57" s="2" t="s">
        <v>599</v>
      </c>
      <c r="H57" s="2" t="s">
        <v>598</v>
      </c>
      <c r="I57" s="2" t="s">
        <v>599</v>
      </c>
      <c r="J57" s="2" t="s">
        <v>598</v>
      </c>
      <c r="O57" s="20">
        <f t="shared" si="0"/>
        <v>0</v>
      </c>
    </row>
    <row r="58" spans="1:15" ht="15" customHeight="1" x14ac:dyDescent="0.25">
      <c r="A58" s="2" t="s">
        <v>76</v>
      </c>
      <c r="B58" s="2" t="s">
        <v>88</v>
      </c>
      <c r="C58" s="2">
        <v>2014</v>
      </c>
      <c r="D58" s="2" t="s">
        <v>599</v>
      </c>
      <c r="E58" s="2" t="s">
        <v>599</v>
      </c>
      <c r="F58" s="2" t="s">
        <v>599</v>
      </c>
      <c r="G58" s="2" t="s">
        <v>599</v>
      </c>
      <c r="H58" s="2" t="s">
        <v>599</v>
      </c>
      <c r="I58" s="2" t="s">
        <v>599</v>
      </c>
      <c r="J58" s="2" t="s">
        <v>599</v>
      </c>
      <c r="O58" s="20">
        <f t="shared" si="0"/>
        <v>0</v>
      </c>
    </row>
    <row r="59" spans="1:15" ht="15" customHeight="1" x14ac:dyDescent="0.25">
      <c r="A59" s="2" t="s">
        <v>76</v>
      </c>
      <c r="B59" s="2" t="s">
        <v>89</v>
      </c>
      <c r="C59" s="2">
        <v>2014</v>
      </c>
      <c r="D59" s="2" t="s">
        <v>598</v>
      </c>
      <c r="E59" s="2" t="s">
        <v>599</v>
      </c>
      <c r="F59" s="2" t="s">
        <v>598</v>
      </c>
      <c r="G59" s="2" t="s">
        <v>599</v>
      </c>
      <c r="H59" s="2" t="s">
        <v>598</v>
      </c>
      <c r="I59" s="2" t="s">
        <v>599</v>
      </c>
      <c r="J59" s="2" t="s">
        <v>598</v>
      </c>
      <c r="O59" s="20">
        <f t="shared" si="0"/>
        <v>0</v>
      </c>
    </row>
    <row r="60" spans="1:15" ht="15" customHeight="1" x14ac:dyDescent="0.25">
      <c r="A60" s="2" t="s">
        <v>76</v>
      </c>
      <c r="B60" s="2" t="s">
        <v>90</v>
      </c>
      <c r="C60" s="2">
        <v>2014</v>
      </c>
      <c r="D60" s="2" t="s">
        <v>598</v>
      </c>
      <c r="E60" s="2" t="s">
        <v>599</v>
      </c>
      <c r="F60" s="2" t="s">
        <v>598</v>
      </c>
      <c r="G60" s="2" t="s">
        <v>599</v>
      </c>
      <c r="H60" s="2" t="s">
        <v>598</v>
      </c>
      <c r="I60" s="2" t="s">
        <v>599</v>
      </c>
      <c r="J60" s="2" t="s">
        <v>598</v>
      </c>
      <c r="O60" s="20">
        <f t="shared" si="0"/>
        <v>0</v>
      </c>
    </row>
    <row r="61" spans="1:15" ht="15" customHeight="1" x14ac:dyDescent="0.25">
      <c r="A61" s="2" t="s">
        <v>76</v>
      </c>
      <c r="B61" s="2" t="s">
        <v>91</v>
      </c>
      <c r="C61" s="2">
        <v>2014</v>
      </c>
      <c r="D61" s="2" t="s">
        <v>598</v>
      </c>
      <c r="E61" s="2" t="s">
        <v>599</v>
      </c>
      <c r="F61" s="2" t="s">
        <v>598</v>
      </c>
      <c r="G61" s="2" t="s">
        <v>599</v>
      </c>
      <c r="H61" s="2" t="s">
        <v>598</v>
      </c>
      <c r="I61" s="2" t="s">
        <v>599</v>
      </c>
      <c r="J61" s="2" t="s">
        <v>598</v>
      </c>
      <c r="O61" s="20">
        <f t="shared" si="0"/>
        <v>0</v>
      </c>
    </row>
    <row r="62" spans="1:15" ht="15" customHeight="1" x14ac:dyDescent="0.25">
      <c r="A62" s="2" t="s">
        <v>76</v>
      </c>
      <c r="B62" s="2" t="s">
        <v>92</v>
      </c>
      <c r="C62" s="2">
        <v>2014</v>
      </c>
      <c r="D62" s="2" t="s">
        <v>598</v>
      </c>
      <c r="E62" s="2" t="s">
        <v>599</v>
      </c>
      <c r="F62" s="2" t="s">
        <v>598</v>
      </c>
      <c r="G62" s="2" t="s">
        <v>599</v>
      </c>
      <c r="H62" s="2" t="s">
        <v>598</v>
      </c>
      <c r="I62" s="2" t="s">
        <v>599</v>
      </c>
      <c r="J62" s="2" t="s">
        <v>598</v>
      </c>
      <c r="O62" s="20">
        <f t="shared" si="0"/>
        <v>0</v>
      </c>
    </row>
    <row r="63" spans="1:15" ht="15" customHeight="1" x14ac:dyDescent="0.25">
      <c r="A63" s="2" t="s">
        <v>76</v>
      </c>
      <c r="B63" s="2" t="s">
        <v>93</v>
      </c>
      <c r="C63" s="2">
        <v>2014</v>
      </c>
      <c r="D63" s="2">
        <v>73.888999999999996</v>
      </c>
      <c r="E63" s="2" t="s">
        <v>706</v>
      </c>
      <c r="F63" s="2">
        <v>73.888999999999996</v>
      </c>
      <c r="G63" s="2" t="s">
        <v>599</v>
      </c>
      <c r="H63" s="2" t="s">
        <v>598</v>
      </c>
      <c r="I63" s="2" t="s">
        <v>599</v>
      </c>
      <c r="J63" s="2" t="s">
        <v>598</v>
      </c>
      <c r="O63" s="20">
        <f t="shared" si="0"/>
        <v>73.888999999999996</v>
      </c>
    </row>
    <row r="64" spans="1:15" ht="15" customHeight="1" x14ac:dyDescent="0.25">
      <c r="A64" s="2" t="s">
        <v>76</v>
      </c>
      <c r="B64" s="2" t="s">
        <v>94</v>
      </c>
      <c r="C64" s="2">
        <v>2014</v>
      </c>
      <c r="D64" s="2" t="s">
        <v>598</v>
      </c>
      <c r="E64" s="2" t="s">
        <v>599</v>
      </c>
      <c r="F64" s="2" t="s">
        <v>598</v>
      </c>
      <c r="G64" s="2" t="s">
        <v>599</v>
      </c>
      <c r="H64" s="2" t="s">
        <v>598</v>
      </c>
      <c r="I64" s="2" t="s">
        <v>599</v>
      </c>
      <c r="J64" s="2" t="s">
        <v>598</v>
      </c>
      <c r="O64" s="20">
        <f t="shared" si="0"/>
        <v>0</v>
      </c>
    </row>
    <row r="65" spans="1:15" ht="15" customHeight="1" x14ac:dyDescent="0.25">
      <c r="A65" s="2" t="s">
        <v>76</v>
      </c>
      <c r="B65" s="2" t="s">
        <v>95</v>
      </c>
      <c r="C65" s="2">
        <v>2014</v>
      </c>
      <c r="D65" s="2" t="s">
        <v>598</v>
      </c>
      <c r="E65" s="2" t="s">
        <v>599</v>
      </c>
      <c r="F65" s="2" t="s">
        <v>598</v>
      </c>
      <c r="G65" s="2" t="s">
        <v>599</v>
      </c>
      <c r="H65" s="2" t="s">
        <v>598</v>
      </c>
      <c r="I65" s="2" t="s">
        <v>599</v>
      </c>
      <c r="J65" s="2" t="s">
        <v>598</v>
      </c>
      <c r="O65" s="20">
        <f t="shared" si="0"/>
        <v>0</v>
      </c>
    </row>
    <row r="66" spans="1:15" ht="15" customHeight="1" x14ac:dyDescent="0.25">
      <c r="A66" s="2" t="s">
        <v>76</v>
      </c>
      <c r="B66" s="2" t="s">
        <v>96</v>
      </c>
      <c r="C66" s="2">
        <v>2014</v>
      </c>
      <c r="D66" s="2" t="s">
        <v>598</v>
      </c>
      <c r="E66" s="2" t="s">
        <v>599</v>
      </c>
      <c r="F66" s="2" t="s">
        <v>598</v>
      </c>
      <c r="G66" s="2" t="s">
        <v>599</v>
      </c>
      <c r="H66" s="2" t="s">
        <v>598</v>
      </c>
      <c r="I66" s="2" t="s">
        <v>599</v>
      </c>
      <c r="J66" s="2" t="s">
        <v>598</v>
      </c>
      <c r="O66" s="20">
        <f t="shared" si="0"/>
        <v>0</v>
      </c>
    </row>
    <row r="67" spans="1:15" ht="15" customHeight="1" x14ac:dyDescent="0.25">
      <c r="A67" s="2" t="s">
        <v>76</v>
      </c>
      <c r="B67" s="2" t="s">
        <v>97</v>
      </c>
      <c r="C67" s="2">
        <v>2014</v>
      </c>
      <c r="D67" s="2" t="s">
        <v>598</v>
      </c>
      <c r="E67" s="2" t="s">
        <v>599</v>
      </c>
      <c r="F67" s="2" t="s">
        <v>598</v>
      </c>
      <c r="G67" s="2" t="s">
        <v>599</v>
      </c>
      <c r="H67" s="2" t="s">
        <v>598</v>
      </c>
      <c r="I67" s="2" t="s">
        <v>599</v>
      </c>
      <c r="J67" s="2" t="s">
        <v>598</v>
      </c>
      <c r="O67" s="20">
        <f t="shared" ref="O67:O130" si="1">IFERROR(F67/1,0)+IFERROR(H67/1,0)+IFERROR(J67/1,0)</f>
        <v>0</v>
      </c>
    </row>
    <row r="68" spans="1:15" ht="15" customHeight="1" x14ac:dyDescent="0.25">
      <c r="A68" s="2" t="s">
        <v>76</v>
      </c>
      <c r="B68" s="2" t="s">
        <v>98</v>
      </c>
      <c r="C68" s="2">
        <v>2014</v>
      </c>
      <c r="D68" s="2">
        <v>3.657</v>
      </c>
      <c r="E68" s="2" t="s">
        <v>897</v>
      </c>
      <c r="F68" s="2">
        <v>3.657</v>
      </c>
      <c r="G68" s="2" t="s">
        <v>599</v>
      </c>
      <c r="H68" s="2" t="s">
        <v>598</v>
      </c>
      <c r="I68" s="2" t="s">
        <v>599</v>
      </c>
      <c r="J68" s="2" t="s">
        <v>598</v>
      </c>
      <c r="O68" s="20">
        <f t="shared" si="1"/>
        <v>3.657</v>
      </c>
    </row>
    <row r="69" spans="1:15" ht="15" customHeight="1" x14ac:dyDescent="0.25">
      <c r="A69" s="2" t="s">
        <v>76</v>
      </c>
      <c r="B69" s="2" t="s">
        <v>99</v>
      </c>
      <c r="C69" s="2">
        <v>2014</v>
      </c>
      <c r="D69" s="2" t="s">
        <v>598</v>
      </c>
      <c r="E69" s="2" t="s">
        <v>599</v>
      </c>
      <c r="F69" s="2" t="s">
        <v>598</v>
      </c>
      <c r="G69" s="2" t="s">
        <v>599</v>
      </c>
      <c r="H69" s="2" t="s">
        <v>598</v>
      </c>
      <c r="I69" s="2" t="s">
        <v>599</v>
      </c>
      <c r="J69" s="2" t="s">
        <v>598</v>
      </c>
      <c r="O69" s="20">
        <f t="shared" si="1"/>
        <v>0</v>
      </c>
    </row>
    <row r="70" spans="1:15" ht="15" customHeight="1" x14ac:dyDescent="0.25">
      <c r="A70" s="2" t="s">
        <v>100</v>
      </c>
      <c r="B70" s="2" t="s">
        <v>101</v>
      </c>
      <c r="C70" s="2">
        <v>2014</v>
      </c>
      <c r="D70" s="2" t="s">
        <v>598</v>
      </c>
      <c r="E70" s="2" t="s">
        <v>599</v>
      </c>
      <c r="F70" s="2" t="s">
        <v>598</v>
      </c>
      <c r="G70" s="2" t="s">
        <v>599</v>
      </c>
      <c r="H70" s="2" t="s">
        <v>598</v>
      </c>
      <c r="I70" s="2" t="s">
        <v>599</v>
      </c>
      <c r="J70" s="2" t="s">
        <v>598</v>
      </c>
      <c r="O70" s="20">
        <f t="shared" si="1"/>
        <v>0</v>
      </c>
    </row>
    <row r="71" spans="1:15" ht="15" customHeight="1" x14ac:dyDescent="0.25">
      <c r="A71" s="2" t="s">
        <v>102</v>
      </c>
      <c r="B71" s="2" t="s">
        <v>103</v>
      </c>
      <c r="C71" s="2">
        <v>2014</v>
      </c>
      <c r="D71" s="2" t="s">
        <v>598</v>
      </c>
      <c r="E71" s="2" t="s">
        <v>599</v>
      </c>
      <c r="F71" s="2" t="s">
        <v>598</v>
      </c>
      <c r="G71" s="2" t="s">
        <v>599</v>
      </c>
      <c r="H71" s="2" t="s">
        <v>598</v>
      </c>
      <c r="I71" s="2" t="s">
        <v>599</v>
      </c>
      <c r="J71" s="2" t="s">
        <v>598</v>
      </c>
      <c r="O71" s="20">
        <f t="shared" si="1"/>
        <v>0</v>
      </c>
    </row>
    <row r="72" spans="1:15" ht="15" customHeight="1" x14ac:dyDescent="0.25">
      <c r="A72" s="2" t="s">
        <v>102</v>
      </c>
      <c r="B72" s="2" t="s">
        <v>104</v>
      </c>
      <c r="C72" s="2">
        <v>2014</v>
      </c>
      <c r="D72" s="2" t="s">
        <v>598</v>
      </c>
      <c r="E72" s="2" t="s">
        <v>599</v>
      </c>
      <c r="F72" s="2" t="s">
        <v>598</v>
      </c>
      <c r="G72" s="2" t="s">
        <v>599</v>
      </c>
      <c r="H72" s="2" t="s">
        <v>598</v>
      </c>
      <c r="I72" s="2" t="s">
        <v>599</v>
      </c>
      <c r="J72" s="2" t="s">
        <v>598</v>
      </c>
      <c r="O72" s="20">
        <f t="shared" si="1"/>
        <v>0</v>
      </c>
    </row>
    <row r="73" spans="1:15" ht="15" customHeight="1" x14ac:dyDescent="0.25">
      <c r="A73" s="2" t="s">
        <v>102</v>
      </c>
      <c r="B73" s="2" t="s">
        <v>105</v>
      </c>
      <c r="C73" s="2">
        <v>2014</v>
      </c>
      <c r="D73" s="2" t="s">
        <v>598</v>
      </c>
      <c r="E73" s="2" t="s">
        <v>599</v>
      </c>
      <c r="F73" s="2" t="s">
        <v>598</v>
      </c>
      <c r="G73" s="2" t="s">
        <v>599</v>
      </c>
      <c r="H73" s="2" t="s">
        <v>598</v>
      </c>
      <c r="I73" s="2" t="s">
        <v>599</v>
      </c>
      <c r="J73" s="2" t="s">
        <v>598</v>
      </c>
      <c r="O73" s="20">
        <f t="shared" si="1"/>
        <v>0</v>
      </c>
    </row>
    <row r="74" spans="1:15" ht="15" customHeight="1" x14ac:dyDescent="0.25">
      <c r="A74" s="2" t="s">
        <v>106</v>
      </c>
      <c r="B74" s="2" t="s">
        <v>107</v>
      </c>
      <c r="C74" s="2">
        <v>2014</v>
      </c>
      <c r="D74" s="2" t="s">
        <v>598</v>
      </c>
      <c r="E74" s="2" t="s">
        <v>599</v>
      </c>
      <c r="F74" s="2" t="s">
        <v>598</v>
      </c>
      <c r="G74" s="2" t="s">
        <v>599</v>
      </c>
      <c r="H74" s="2" t="s">
        <v>598</v>
      </c>
      <c r="I74" s="2" t="s">
        <v>599</v>
      </c>
      <c r="J74" s="2" t="s">
        <v>598</v>
      </c>
      <c r="O74" s="20">
        <f t="shared" si="1"/>
        <v>0</v>
      </c>
    </row>
    <row r="75" spans="1:15" ht="15" customHeight="1" x14ac:dyDescent="0.25">
      <c r="A75" s="2" t="s">
        <v>108</v>
      </c>
      <c r="B75" s="2" t="s">
        <v>109</v>
      </c>
      <c r="C75" s="2">
        <v>2014</v>
      </c>
      <c r="D75" s="2" t="s">
        <v>598</v>
      </c>
      <c r="E75" s="2" t="s">
        <v>599</v>
      </c>
      <c r="F75" s="2" t="s">
        <v>598</v>
      </c>
      <c r="G75" s="2" t="s">
        <v>599</v>
      </c>
      <c r="H75" s="2" t="s">
        <v>598</v>
      </c>
      <c r="I75" s="2" t="s">
        <v>599</v>
      </c>
      <c r="J75" s="2" t="s">
        <v>598</v>
      </c>
      <c r="O75" s="20">
        <f t="shared" si="1"/>
        <v>0</v>
      </c>
    </row>
    <row r="76" spans="1:15" ht="15" customHeight="1" x14ac:dyDescent="0.25">
      <c r="A76" s="2" t="s">
        <v>108</v>
      </c>
      <c r="B76" s="2" t="s">
        <v>110</v>
      </c>
      <c r="C76" s="2">
        <v>2014</v>
      </c>
      <c r="D76" s="2">
        <v>2.0590000000000002</v>
      </c>
      <c r="E76" s="2" t="s">
        <v>671</v>
      </c>
      <c r="F76" s="2">
        <v>2.0590000000000002</v>
      </c>
      <c r="G76" s="2" t="s">
        <v>599</v>
      </c>
      <c r="H76" s="2" t="s">
        <v>598</v>
      </c>
      <c r="I76" s="2" t="s">
        <v>599</v>
      </c>
      <c r="J76" s="2" t="s">
        <v>598</v>
      </c>
      <c r="O76" s="20">
        <f t="shared" si="1"/>
        <v>2.0590000000000002</v>
      </c>
    </row>
    <row r="77" spans="1:15" ht="15" customHeight="1" x14ac:dyDescent="0.25">
      <c r="A77" s="2" t="s">
        <v>111</v>
      </c>
      <c r="B77" s="2" t="s">
        <v>112</v>
      </c>
      <c r="C77" s="2">
        <v>2014</v>
      </c>
      <c r="D77" s="2" t="s">
        <v>598</v>
      </c>
      <c r="E77" s="2" t="s">
        <v>599</v>
      </c>
      <c r="F77" s="2" t="s">
        <v>598</v>
      </c>
      <c r="G77" s="2" t="s">
        <v>599</v>
      </c>
      <c r="H77" s="2" t="s">
        <v>598</v>
      </c>
      <c r="I77" s="2" t="s">
        <v>599</v>
      </c>
      <c r="J77" s="2" t="s">
        <v>598</v>
      </c>
      <c r="O77" s="20">
        <f t="shared" si="1"/>
        <v>0</v>
      </c>
    </row>
    <row r="78" spans="1:15" ht="15" customHeight="1" x14ac:dyDescent="0.25">
      <c r="A78" s="2" t="s">
        <v>113</v>
      </c>
      <c r="B78" s="2" t="s">
        <v>114</v>
      </c>
      <c r="C78" s="2">
        <v>2014</v>
      </c>
      <c r="D78" s="2" t="s">
        <v>598</v>
      </c>
      <c r="E78" s="2" t="s">
        <v>599</v>
      </c>
      <c r="F78" s="2" t="s">
        <v>598</v>
      </c>
      <c r="G78" s="2" t="s">
        <v>599</v>
      </c>
      <c r="H78" s="2" t="s">
        <v>598</v>
      </c>
      <c r="I78" s="2" t="s">
        <v>599</v>
      </c>
      <c r="J78" s="2" t="s">
        <v>598</v>
      </c>
      <c r="O78" s="20">
        <f t="shared" si="1"/>
        <v>0</v>
      </c>
    </row>
    <row r="79" spans="1:15" ht="15" customHeight="1" x14ac:dyDescent="0.25">
      <c r="A79" s="2" t="s">
        <v>115</v>
      </c>
      <c r="B79" s="2" t="s">
        <v>116</v>
      </c>
      <c r="C79" s="2">
        <v>2014</v>
      </c>
      <c r="D79" s="2" t="s">
        <v>599</v>
      </c>
      <c r="E79" s="2" t="s">
        <v>599</v>
      </c>
      <c r="F79" s="2" t="s">
        <v>599</v>
      </c>
      <c r="G79" s="2" t="s">
        <v>599</v>
      </c>
      <c r="H79" s="2" t="s">
        <v>599</v>
      </c>
      <c r="I79" s="2" t="s">
        <v>599</v>
      </c>
      <c r="J79" s="2" t="s">
        <v>599</v>
      </c>
      <c r="O79" s="20">
        <f t="shared" si="1"/>
        <v>0</v>
      </c>
    </row>
    <row r="80" spans="1:15" ht="15" customHeight="1" x14ac:dyDescent="0.25">
      <c r="A80" s="2" t="s">
        <v>115</v>
      </c>
      <c r="B80" s="2" t="s">
        <v>117</v>
      </c>
      <c r="C80" s="2">
        <v>2014</v>
      </c>
      <c r="D80" s="2" t="s">
        <v>599</v>
      </c>
      <c r="E80" s="2" t="s">
        <v>599</v>
      </c>
      <c r="F80" s="2" t="s">
        <v>599</v>
      </c>
      <c r="G80" s="2" t="s">
        <v>599</v>
      </c>
      <c r="H80" s="2" t="s">
        <v>599</v>
      </c>
      <c r="I80" s="2" t="s">
        <v>599</v>
      </c>
      <c r="J80" s="2" t="s">
        <v>599</v>
      </c>
      <c r="O80" s="20">
        <f t="shared" si="1"/>
        <v>0</v>
      </c>
    </row>
    <row r="81" spans="1:15" ht="15" customHeight="1" x14ac:dyDescent="0.25">
      <c r="A81" s="2" t="s">
        <v>115</v>
      </c>
      <c r="B81" s="2" t="s">
        <v>118</v>
      </c>
      <c r="C81" s="2">
        <v>2014</v>
      </c>
      <c r="D81" s="2" t="s">
        <v>599</v>
      </c>
      <c r="E81" s="2" t="s">
        <v>599</v>
      </c>
      <c r="F81" s="2" t="s">
        <v>599</v>
      </c>
      <c r="G81" s="2" t="s">
        <v>599</v>
      </c>
      <c r="H81" s="2" t="s">
        <v>599</v>
      </c>
      <c r="I81" s="2" t="s">
        <v>599</v>
      </c>
      <c r="J81" s="2" t="s">
        <v>599</v>
      </c>
      <c r="O81" s="20">
        <f t="shared" si="1"/>
        <v>0</v>
      </c>
    </row>
    <row r="82" spans="1:15" ht="15" customHeight="1" x14ac:dyDescent="0.25">
      <c r="A82" s="2" t="s">
        <v>115</v>
      </c>
      <c r="B82" s="2" t="s">
        <v>119</v>
      </c>
      <c r="C82" s="2">
        <v>2014</v>
      </c>
      <c r="D82" s="2" t="s">
        <v>599</v>
      </c>
      <c r="E82" s="2" t="s">
        <v>599</v>
      </c>
      <c r="F82" s="2" t="s">
        <v>599</v>
      </c>
      <c r="G82" s="2" t="s">
        <v>599</v>
      </c>
      <c r="H82" s="2" t="s">
        <v>599</v>
      </c>
      <c r="I82" s="2" t="s">
        <v>599</v>
      </c>
      <c r="J82" s="2" t="s">
        <v>599</v>
      </c>
      <c r="O82" s="20">
        <f t="shared" si="1"/>
        <v>0</v>
      </c>
    </row>
    <row r="83" spans="1:15" ht="15" customHeight="1" x14ac:dyDescent="0.25">
      <c r="A83" s="2" t="s">
        <v>115</v>
      </c>
      <c r="B83" s="2" t="s">
        <v>120</v>
      </c>
      <c r="C83" s="2">
        <v>2014</v>
      </c>
      <c r="D83" s="2" t="s">
        <v>599</v>
      </c>
      <c r="E83" s="2" t="s">
        <v>599</v>
      </c>
      <c r="F83" s="2" t="s">
        <v>599</v>
      </c>
      <c r="G83" s="2" t="s">
        <v>599</v>
      </c>
      <c r="H83" s="2" t="s">
        <v>599</v>
      </c>
      <c r="I83" s="2" t="s">
        <v>599</v>
      </c>
      <c r="J83" s="2" t="s">
        <v>599</v>
      </c>
      <c r="O83" s="20">
        <f t="shared" si="1"/>
        <v>0</v>
      </c>
    </row>
    <row r="84" spans="1:15" ht="15" customHeight="1" x14ac:dyDescent="0.25">
      <c r="A84" s="2" t="s">
        <v>115</v>
      </c>
      <c r="B84" s="2" t="s">
        <v>121</v>
      </c>
      <c r="C84" s="2">
        <v>2014</v>
      </c>
      <c r="D84" s="2" t="s">
        <v>599</v>
      </c>
      <c r="E84" s="2" t="s">
        <v>599</v>
      </c>
      <c r="F84" s="2" t="s">
        <v>599</v>
      </c>
      <c r="G84" s="2" t="s">
        <v>599</v>
      </c>
      <c r="H84" s="2" t="s">
        <v>599</v>
      </c>
      <c r="I84" s="2" t="s">
        <v>599</v>
      </c>
      <c r="J84" s="2" t="s">
        <v>599</v>
      </c>
      <c r="O84" s="20">
        <f t="shared" si="1"/>
        <v>0</v>
      </c>
    </row>
    <row r="85" spans="1:15" ht="15" customHeight="1" x14ac:dyDescent="0.25">
      <c r="A85" s="2" t="s">
        <v>115</v>
      </c>
      <c r="B85" s="2" t="s">
        <v>122</v>
      </c>
      <c r="C85" s="2">
        <v>2014</v>
      </c>
      <c r="D85" s="2" t="s">
        <v>599</v>
      </c>
      <c r="E85" s="2" t="s">
        <v>599</v>
      </c>
      <c r="F85" s="2" t="s">
        <v>599</v>
      </c>
      <c r="G85" s="2" t="s">
        <v>599</v>
      </c>
      <c r="H85" s="2" t="s">
        <v>599</v>
      </c>
      <c r="I85" s="2" t="s">
        <v>599</v>
      </c>
      <c r="J85" s="2" t="s">
        <v>599</v>
      </c>
      <c r="O85" s="20">
        <f t="shared" si="1"/>
        <v>0</v>
      </c>
    </row>
    <row r="86" spans="1:15" ht="15" customHeight="1" x14ac:dyDescent="0.25">
      <c r="A86" s="2" t="s">
        <v>123</v>
      </c>
      <c r="B86" s="2" t="s">
        <v>124</v>
      </c>
      <c r="C86" s="2">
        <v>2014</v>
      </c>
      <c r="D86" s="2" t="s">
        <v>598</v>
      </c>
      <c r="E86" s="2" t="s">
        <v>599</v>
      </c>
      <c r="F86" s="2" t="s">
        <v>598</v>
      </c>
      <c r="G86" s="2" t="s">
        <v>599</v>
      </c>
      <c r="H86" s="2" t="s">
        <v>598</v>
      </c>
      <c r="I86" s="2" t="s">
        <v>599</v>
      </c>
      <c r="J86" s="2" t="s">
        <v>598</v>
      </c>
      <c r="O86" s="20">
        <f t="shared" si="1"/>
        <v>0</v>
      </c>
    </row>
    <row r="87" spans="1:15" ht="15" customHeight="1" x14ac:dyDescent="0.25">
      <c r="A87" s="2" t="s">
        <v>123</v>
      </c>
      <c r="B87" s="2" t="s">
        <v>125</v>
      </c>
      <c r="C87" s="2">
        <v>2014</v>
      </c>
      <c r="D87" s="2" t="s">
        <v>598</v>
      </c>
      <c r="E87" s="2" t="s">
        <v>599</v>
      </c>
      <c r="F87" s="2" t="s">
        <v>598</v>
      </c>
      <c r="G87" s="2" t="s">
        <v>599</v>
      </c>
      <c r="H87" s="2" t="s">
        <v>598</v>
      </c>
      <c r="I87" s="2" t="s">
        <v>599</v>
      </c>
      <c r="J87" s="2" t="s">
        <v>598</v>
      </c>
      <c r="O87" s="20">
        <f t="shared" si="1"/>
        <v>0</v>
      </c>
    </row>
    <row r="88" spans="1:15" ht="15" customHeight="1" x14ac:dyDescent="0.25">
      <c r="A88" s="2" t="s">
        <v>123</v>
      </c>
      <c r="B88" s="2" t="s">
        <v>126</v>
      </c>
      <c r="C88" s="2">
        <v>2014</v>
      </c>
      <c r="D88" s="2" t="s">
        <v>598</v>
      </c>
      <c r="E88" s="2" t="s">
        <v>599</v>
      </c>
      <c r="F88" s="2" t="s">
        <v>598</v>
      </c>
      <c r="G88" s="2" t="s">
        <v>599</v>
      </c>
      <c r="H88" s="2" t="s">
        <v>598</v>
      </c>
      <c r="I88" s="2" t="s">
        <v>599</v>
      </c>
      <c r="J88" s="2" t="s">
        <v>598</v>
      </c>
      <c r="O88" s="20">
        <f t="shared" si="1"/>
        <v>0</v>
      </c>
    </row>
    <row r="89" spans="1:15" ht="15" customHeight="1" x14ac:dyDescent="0.25">
      <c r="A89" s="2" t="s">
        <v>127</v>
      </c>
      <c r="B89" s="2" t="s">
        <v>128</v>
      </c>
      <c r="C89" s="2">
        <v>2014</v>
      </c>
      <c r="D89" s="2" t="s">
        <v>598</v>
      </c>
      <c r="E89" s="2" t="s">
        <v>599</v>
      </c>
      <c r="F89" s="2" t="s">
        <v>598</v>
      </c>
      <c r="G89" s="2" t="s">
        <v>599</v>
      </c>
      <c r="H89" s="2" t="s">
        <v>598</v>
      </c>
      <c r="I89" s="2" t="s">
        <v>599</v>
      </c>
      <c r="J89" s="2" t="s">
        <v>598</v>
      </c>
      <c r="O89" s="20">
        <f t="shared" si="1"/>
        <v>0</v>
      </c>
    </row>
    <row r="90" spans="1:15" ht="15" customHeight="1" x14ac:dyDescent="0.25">
      <c r="A90" s="2" t="s">
        <v>127</v>
      </c>
      <c r="B90" s="2" t="s">
        <v>129</v>
      </c>
      <c r="C90" s="2">
        <v>2014</v>
      </c>
      <c r="D90" s="2" t="s">
        <v>598</v>
      </c>
      <c r="E90" s="2" t="s">
        <v>599</v>
      </c>
      <c r="F90" s="2" t="s">
        <v>598</v>
      </c>
      <c r="G90" s="2" t="s">
        <v>599</v>
      </c>
      <c r="H90" s="2" t="s">
        <v>598</v>
      </c>
      <c r="I90" s="2" t="s">
        <v>599</v>
      </c>
      <c r="J90" s="2" t="s">
        <v>598</v>
      </c>
      <c r="O90" s="20">
        <f t="shared" si="1"/>
        <v>0</v>
      </c>
    </row>
    <row r="91" spans="1:15" ht="15" customHeight="1" x14ac:dyDescent="0.25">
      <c r="A91" s="2" t="s">
        <v>127</v>
      </c>
      <c r="B91" s="2" t="s">
        <v>130</v>
      </c>
      <c r="C91" s="2">
        <v>2014</v>
      </c>
      <c r="D91" s="2" t="s">
        <v>598</v>
      </c>
      <c r="E91" s="2" t="s">
        <v>599</v>
      </c>
      <c r="F91" s="2" t="s">
        <v>598</v>
      </c>
      <c r="G91" s="2" t="s">
        <v>599</v>
      </c>
      <c r="H91" s="2" t="s">
        <v>598</v>
      </c>
      <c r="I91" s="2" t="s">
        <v>599</v>
      </c>
      <c r="J91" s="2" t="s">
        <v>598</v>
      </c>
      <c r="O91" s="20">
        <f t="shared" si="1"/>
        <v>0</v>
      </c>
    </row>
    <row r="92" spans="1:15" ht="15" customHeight="1" x14ac:dyDescent="0.25">
      <c r="A92" s="2" t="s">
        <v>131</v>
      </c>
      <c r="B92" s="2" t="s">
        <v>132</v>
      </c>
      <c r="C92" s="2">
        <v>2014</v>
      </c>
      <c r="D92" s="2" t="s">
        <v>598</v>
      </c>
      <c r="E92" s="2" t="s">
        <v>599</v>
      </c>
      <c r="F92" s="2" t="s">
        <v>598</v>
      </c>
      <c r="G92" s="2" t="s">
        <v>599</v>
      </c>
      <c r="H92" s="2" t="s">
        <v>598</v>
      </c>
      <c r="I92" s="2" t="s">
        <v>599</v>
      </c>
      <c r="J92" s="2" t="s">
        <v>598</v>
      </c>
      <c r="O92" s="20">
        <f t="shared" si="1"/>
        <v>0</v>
      </c>
    </row>
    <row r="93" spans="1:15" ht="15" customHeight="1" x14ac:dyDescent="0.25">
      <c r="A93" s="2" t="s">
        <v>131</v>
      </c>
      <c r="B93" s="2" t="s">
        <v>133</v>
      </c>
      <c r="C93" s="2">
        <v>2014</v>
      </c>
      <c r="D93" s="2" t="s">
        <v>598</v>
      </c>
      <c r="E93" s="2" t="s">
        <v>599</v>
      </c>
      <c r="F93" s="2" t="s">
        <v>598</v>
      </c>
      <c r="G93" s="2" t="s">
        <v>599</v>
      </c>
      <c r="H93" s="2" t="s">
        <v>598</v>
      </c>
      <c r="I93" s="2" t="s">
        <v>599</v>
      </c>
      <c r="J93" s="2" t="s">
        <v>598</v>
      </c>
      <c r="O93" s="20">
        <f t="shared" si="1"/>
        <v>0</v>
      </c>
    </row>
    <row r="94" spans="1:15" ht="15" customHeight="1" x14ac:dyDescent="0.25">
      <c r="A94" s="2" t="s">
        <v>131</v>
      </c>
      <c r="B94" s="2" t="s">
        <v>134</v>
      </c>
      <c r="C94" s="2">
        <v>2014</v>
      </c>
      <c r="D94" s="2" t="s">
        <v>598</v>
      </c>
      <c r="E94" s="2" t="s">
        <v>599</v>
      </c>
      <c r="F94" s="2" t="s">
        <v>598</v>
      </c>
      <c r="G94" s="2" t="s">
        <v>599</v>
      </c>
      <c r="H94" s="2" t="s">
        <v>598</v>
      </c>
      <c r="I94" s="2" t="s">
        <v>599</v>
      </c>
      <c r="J94" s="2" t="s">
        <v>598</v>
      </c>
      <c r="O94" s="20">
        <f t="shared" si="1"/>
        <v>0</v>
      </c>
    </row>
    <row r="95" spans="1:15" ht="15" customHeight="1" x14ac:dyDescent="0.25">
      <c r="A95" s="2" t="s">
        <v>135</v>
      </c>
      <c r="B95" s="2" t="s">
        <v>136</v>
      </c>
      <c r="C95" s="2">
        <v>2014</v>
      </c>
      <c r="D95" s="2" t="s">
        <v>598</v>
      </c>
      <c r="E95" s="2" t="s">
        <v>599</v>
      </c>
      <c r="F95" s="2" t="s">
        <v>598</v>
      </c>
      <c r="G95" s="2" t="s">
        <v>599</v>
      </c>
      <c r="H95" s="2" t="s">
        <v>598</v>
      </c>
      <c r="I95" s="2" t="s">
        <v>599</v>
      </c>
      <c r="J95" s="2" t="s">
        <v>598</v>
      </c>
      <c r="O95" s="20">
        <f t="shared" si="1"/>
        <v>0</v>
      </c>
    </row>
    <row r="96" spans="1:15" ht="15" customHeight="1" x14ac:dyDescent="0.25">
      <c r="A96" s="2" t="s">
        <v>135</v>
      </c>
      <c r="B96" s="2" t="s">
        <v>137</v>
      </c>
      <c r="C96" s="2">
        <v>2014</v>
      </c>
      <c r="D96" s="2">
        <v>0.70699999999999996</v>
      </c>
      <c r="E96" s="2" t="s">
        <v>898</v>
      </c>
      <c r="F96" s="2">
        <v>0.70699999999999996</v>
      </c>
      <c r="G96" s="2" t="s">
        <v>598</v>
      </c>
      <c r="H96" s="2" t="s">
        <v>598</v>
      </c>
      <c r="I96" s="2" t="s">
        <v>598</v>
      </c>
      <c r="J96" s="2" t="s">
        <v>598</v>
      </c>
      <c r="O96" s="20">
        <f t="shared" si="1"/>
        <v>0.70699999999999996</v>
      </c>
    </row>
    <row r="97" spans="1:15" ht="15" customHeight="1" x14ac:dyDescent="0.25">
      <c r="A97" s="2" t="s">
        <v>135</v>
      </c>
      <c r="B97" s="2" t="s">
        <v>138</v>
      </c>
      <c r="C97" s="2">
        <v>2014</v>
      </c>
      <c r="D97" s="2" t="s">
        <v>598</v>
      </c>
      <c r="E97" s="2" t="s">
        <v>599</v>
      </c>
      <c r="F97" s="2" t="s">
        <v>598</v>
      </c>
      <c r="G97" s="2" t="s">
        <v>599</v>
      </c>
      <c r="H97" s="2" t="s">
        <v>598</v>
      </c>
      <c r="I97" s="2" t="s">
        <v>599</v>
      </c>
      <c r="J97" s="2" t="s">
        <v>598</v>
      </c>
      <c r="O97" s="20">
        <f t="shared" si="1"/>
        <v>0</v>
      </c>
    </row>
    <row r="98" spans="1:15" ht="15" customHeight="1" x14ac:dyDescent="0.25">
      <c r="A98" s="2" t="s">
        <v>135</v>
      </c>
      <c r="B98" s="2" t="s">
        <v>139</v>
      </c>
      <c r="C98" s="2">
        <v>2014</v>
      </c>
      <c r="D98" s="2" t="s">
        <v>598</v>
      </c>
      <c r="E98" s="2" t="s">
        <v>599</v>
      </c>
      <c r="F98" s="2" t="s">
        <v>598</v>
      </c>
      <c r="G98" s="2" t="s">
        <v>599</v>
      </c>
      <c r="H98" s="2" t="s">
        <v>598</v>
      </c>
      <c r="I98" s="2" t="s">
        <v>599</v>
      </c>
      <c r="J98" s="2" t="s">
        <v>598</v>
      </c>
      <c r="O98" s="20">
        <f t="shared" si="1"/>
        <v>0</v>
      </c>
    </row>
    <row r="99" spans="1:15" ht="15" customHeight="1" x14ac:dyDescent="0.25">
      <c r="A99" s="2" t="s">
        <v>140</v>
      </c>
      <c r="B99" s="2" t="s">
        <v>141</v>
      </c>
      <c r="C99" s="2">
        <v>2014</v>
      </c>
      <c r="D99" s="2">
        <v>10</v>
      </c>
      <c r="E99" s="2" t="s">
        <v>891</v>
      </c>
      <c r="F99" s="2">
        <v>10</v>
      </c>
      <c r="G99" s="2" t="s">
        <v>599</v>
      </c>
      <c r="H99" s="2" t="s">
        <v>598</v>
      </c>
      <c r="I99" s="2" t="s">
        <v>599</v>
      </c>
      <c r="J99" s="2" t="s">
        <v>598</v>
      </c>
      <c r="O99" s="20">
        <f t="shared" si="1"/>
        <v>10</v>
      </c>
    </row>
    <row r="100" spans="1:15" ht="15" customHeight="1" x14ac:dyDescent="0.25">
      <c r="A100" s="2" t="s">
        <v>142</v>
      </c>
      <c r="B100" s="2" t="s">
        <v>143</v>
      </c>
      <c r="C100" s="2">
        <v>2014</v>
      </c>
      <c r="D100" s="2" t="s">
        <v>599</v>
      </c>
      <c r="E100" s="2" t="s">
        <v>599</v>
      </c>
      <c r="F100" s="2" t="s">
        <v>599</v>
      </c>
      <c r="G100" s="2" t="s">
        <v>599</v>
      </c>
      <c r="H100" s="2" t="s">
        <v>599</v>
      </c>
      <c r="I100" s="2" t="s">
        <v>599</v>
      </c>
      <c r="J100" s="2" t="s">
        <v>599</v>
      </c>
      <c r="O100" s="20">
        <f t="shared" si="1"/>
        <v>0</v>
      </c>
    </row>
    <row r="101" spans="1:15" ht="15" customHeight="1" x14ac:dyDescent="0.25">
      <c r="A101" s="2" t="s">
        <v>144</v>
      </c>
      <c r="B101" s="2" t="s">
        <v>145</v>
      </c>
      <c r="C101" s="2">
        <v>2014</v>
      </c>
      <c r="D101" s="2">
        <v>1.0661</v>
      </c>
      <c r="E101" s="2" t="s">
        <v>899</v>
      </c>
      <c r="F101" s="2">
        <v>0.83989999999999998</v>
      </c>
      <c r="G101" s="2" t="s">
        <v>900</v>
      </c>
      <c r="H101" s="2">
        <v>0.22620000000000001</v>
      </c>
      <c r="I101" s="2" t="s">
        <v>599</v>
      </c>
      <c r="J101" s="2" t="s">
        <v>598</v>
      </c>
      <c r="O101" s="20">
        <f t="shared" si="1"/>
        <v>1.0661</v>
      </c>
    </row>
    <row r="102" spans="1:15" ht="15" customHeight="1" x14ac:dyDescent="0.25">
      <c r="A102" s="2" t="s">
        <v>144</v>
      </c>
      <c r="B102" s="2" t="s">
        <v>146</v>
      </c>
      <c r="C102" s="2">
        <v>2014</v>
      </c>
      <c r="D102" s="2" t="s">
        <v>598</v>
      </c>
      <c r="E102" s="2" t="s">
        <v>599</v>
      </c>
      <c r="F102" s="2" t="s">
        <v>598</v>
      </c>
      <c r="G102" s="2" t="s">
        <v>599</v>
      </c>
      <c r="H102" s="2" t="s">
        <v>598</v>
      </c>
      <c r="I102" s="2" t="s">
        <v>599</v>
      </c>
      <c r="J102" s="2" t="s">
        <v>598</v>
      </c>
      <c r="O102" s="20">
        <f t="shared" si="1"/>
        <v>0</v>
      </c>
    </row>
    <row r="103" spans="1:15" ht="15" customHeight="1" x14ac:dyDescent="0.25">
      <c r="A103" s="2" t="s">
        <v>147</v>
      </c>
      <c r="B103" s="2" t="s">
        <v>148</v>
      </c>
      <c r="C103" s="2">
        <v>2014</v>
      </c>
      <c r="D103" s="2" t="s">
        <v>598</v>
      </c>
      <c r="E103" s="2" t="s">
        <v>599</v>
      </c>
      <c r="F103" s="2" t="s">
        <v>598</v>
      </c>
      <c r="G103" s="2" t="s">
        <v>599</v>
      </c>
      <c r="H103" s="2" t="s">
        <v>598</v>
      </c>
      <c r="I103" s="2" t="s">
        <v>599</v>
      </c>
      <c r="J103" s="2" t="s">
        <v>598</v>
      </c>
      <c r="O103" s="20">
        <f t="shared" si="1"/>
        <v>0</v>
      </c>
    </row>
    <row r="104" spans="1:15" ht="15" customHeight="1" x14ac:dyDescent="0.25">
      <c r="A104" s="2" t="s">
        <v>147</v>
      </c>
      <c r="B104" s="2" t="s">
        <v>149</v>
      </c>
      <c r="C104" s="2">
        <v>2014</v>
      </c>
      <c r="D104" s="2" t="s">
        <v>598</v>
      </c>
      <c r="E104" s="2" t="s">
        <v>599</v>
      </c>
      <c r="F104" s="2" t="s">
        <v>598</v>
      </c>
      <c r="G104" s="2" t="s">
        <v>599</v>
      </c>
      <c r="H104" s="2" t="s">
        <v>598</v>
      </c>
      <c r="I104" s="2" t="s">
        <v>599</v>
      </c>
      <c r="J104" s="2" t="s">
        <v>598</v>
      </c>
      <c r="O104" s="20">
        <f t="shared" si="1"/>
        <v>0</v>
      </c>
    </row>
    <row r="105" spans="1:15" ht="15" customHeight="1" x14ac:dyDescent="0.25">
      <c r="A105" s="2" t="s">
        <v>147</v>
      </c>
      <c r="B105" s="11" t="s">
        <v>991</v>
      </c>
      <c r="C105" s="2">
        <v>2014</v>
      </c>
      <c r="D105" s="2" t="s">
        <v>599</v>
      </c>
      <c r="E105" s="2" t="s">
        <v>599</v>
      </c>
      <c r="F105" s="2" t="s">
        <v>599</v>
      </c>
      <c r="G105" s="2" t="s">
        <v>599</v>
      </c>
      <c r="H105" s="2" t="s">
        <v>599</v>
      </c>
      <c r="I105" s="2" t="s">
        <v>599</v>
      </c>
      <c r="J105" s="2" t="s">
        <v>599</v>
      </c>
      <c r="O105" s="20">
        <f t="shared" si="1"/>
        <v>0</v>
      </c>
    </row>
    <row r="106" spans="1:15" ht="15" customHeight="1" x14ac:dyDescent="0.25">
      <c r="A106" s="2" t="s">
        <v>147</v>
      </c>
      <c r="B106" s="2" t="s">
        <v>151</v>
      </c>
      <c r="C106" s="2">
        <v>2014</v>
      </c>
      <c r="D106" s="2" t="s">
        <v>598</v>
      </c>
      <c r="E106" s="2" t="s">
        <v>599</v>
      </c>
      <c r="F106" s="2" t="s">
        <v>598</v>
      </c>
      <c r="G106" s="2" t="s">
        <v>599</v>
      </c>
      <c r="H106" s="2" t="s">
        <v>598</v>
      </c>
      <c r="I106" s="2" t="s">
        <v>599</v>
      </c>
      <c r="J106" s="2" t="s">
        <v>598</v>
      </c>
      <c r="O106" s="20">
        <f t="shared" si="1"/>
        <v>0</v>
      </c>
    </row>
    <row r="107" spans="1:15" ht="15" customHeight="1" x14ac:dyDescent="0.25">
      <c r="A107" s="2" t="s">
        <v>147</v>
      </c>
      <c r="B107" s="2" t="s">
        <v>152</v>
      </c>
      <c r="C107" s="2">
        <v>2014</v>
      </c>
      <c r="D107" s="2" t="s">
        <v>598</v>
      </c>
      <c r="E107" s="2" t="s">
        <v>599</v>
      </c>
      <c r="F107" s="2" t="s">
        <v>598</v>
      </c>
      <c r="G107" s="2" t="s">
        <v>599</v>
      </c>
      <c r="H107" s="2" t="s">
        <v>598</v>
      </c>
      <c r="I107" s="2" t="s">
        <v>599</v>
      </c>
      <c r="J107" s="2" t="s">
        <v>598</v>
      </c>
      <c r="O107" s="20">
        <f t="shared" si="1"/>
        <v>0</v>
      </c>
    </row>
    <row r="108" spans="1:15" ht="15" customHeight="1" x14ac:dyDescent="0.25">
      <c r="A108" s="2" t="s">
        <v>147</v>
      </c>
      <c r="B108" s="2" t="s">
        <v>153</v>
      </c>
      <c r="C108" s="2">
        <v>2014</v>
      </c>
      <c r="D108" s="2" t="s">
        <v>598</v>
      </c>
      <c r="E108" s="2" t="s">
        <v>599</v>
      </c>
      <c r="F108" s="2" t="s">
        <v>598</v>
      </c>
      <c r="G108" s="2" t="s">
        <v>599</v>
      </c>
      <c r="H108" s="2" t="s">
        <v>598</v>
      </c>
      <c r="I108" s="2" t="s">
        <v>599</v>
      </c>
      <c r="J108" s="2" t="s">
        <v>598</v>
      </c>
      <c r="O108" s="20">
        <f t="shared" si="1"/>
        <v>0</v>
      </c>
    </row>
    <row r="109" spans="1:15" ht="15" customHeight="1" x14ac:dyDescent="0.25">
      <c r="A109" s="2" t="s">
        <v>147</v>
      </c>
      <c r="B109" s="2" t="s">
        <v>154</v>
      </c>
      <c r="C109" s="2">
        <v>2014</v>
      </c>
      <c r="D109" s="2" t="s">
        <v>598</v>
      </c>
      <c r="E109" s="2" t="s">
        <v>599</v>
      </c>
      <c r="F109" s="2" t="s">
        <v>598</v>
      </c>
      <c r="G109" s="2" t="s">
        <v>599</v>
      </c>
      <c r="H109" s="2" t="s">
        <v>598</v>
      </c>
      <c r="I109" s="2" t="s">
        <v>599</v>
      </c>
      <c r="J109" s="2" t="s">
        <v>598</v>
      </c>
      <c r="O109" s="20">
        <f t="shared" si="1"/>
        <v>0</v>
      </c>
    </row>
    <row r="110" spans="1:15" ht="15" customHeight="1" x14ac:dyDescent="0.25">
      <c r="A110" s="2" t="s">
        <v>147</v>
      </c>
      <c r="B110" s="2" t="s">
        <v>155</v>
      </c>
      <c r="C110" s="2">
        <v>2014</v>
      </c>
      <c r="D110" s="2" t="s">
        <v>598</v>
      </c>
      <c r="E110" s="2" t="s">
        <v>599</v>
      </c>
      <c r="F110" s="2" t="s">
        <v>598</v>
      </c>
      <c r="G110" s="2" t="s">
        <v>599</v>
      </c>
      <c r="H110" s="2" t="s">
        <v>598</v>
      </c>
      <c r="I110" s="2" t="s">
        <v>599</v>
      </c>
      <c r="J110" s="2" t="s">
        <v>598</v>
      </c>
      <c r="O110" s="20">
        <f t="shared" si="1"/>
        <v>0</v>
      </c>
    </row>
    <row r="111" spans="1:15" ht="15" customHeight="1" x14ac:dyDescent="0.25">
      <c r="A111" s="2" t="s">
        <v>156</v>
      </c>
      <c r="B111" s="2" t="s">
        <v>157</v>
      </c>
      <c r="C111" s="2">
        <v>2014</v>
      </c>
      <c r="D111" s="2">
        <v>6.8000000000000005E-2</v>
      </c>
      <c r="E111" s="2" t="s">
        <v>901</v>
      </c>
      <c r="F111" s="2">
        <v>6.8000000000000005E-2</v>
      </c>
      <c r="G111" s="2" t="s">
        <v>599</v>
      </c>
      <c r="H111" s="2" t="s">
        <v>598</v>
      </c>
      <c r="I111" s="2" t="s">
        <v>599</v>
      </c>
      <c r="J111" s="2" t="s">
        <v>598</v>
      </c>
      <c r="O111" s="20">
        <f t="shared" si="1"/>
        <v>6.8000000000000005E-2</v>
      </c>
    </row>
    <row r="112" spans="1:15" ht="15" customHeight="1" x14ac:dyDescent="0.25">
      <c r="A112" s="2" t="s">
        <v>156</v>
      </c>
      <c r="B112" s="2" t="s">
        <v>158</v>
      </c>
      <c r="C112" s="2">
        <v>2014</v>
      </c>
      <c r="D112" s="2" t="s">
        <v>598</v>
      </c>
      <c r="E112" s="2" t="s">
        <v>599</v>
      </c>
      <c r="F112" s="2" t="s">
        <v>598</v>
      </c>
      <c r="G112" s="2" t="s">
        <v>599</v>
      </c>
      <c r="H112" s="2" t="s">
        <v>598</v>
      </c>
      <c r="I112" s="2" t="s">
        <v>599</v>
      </c>
      <c r="J112" s="2" t="s">
        <v>598</v>
      </c>
      <c r="O112" s="20">
        <f t="shared" si="1"/>
        <v>0</v>
      </c>
    </row>
    <row r="113" spans="1:15" ht="15" customHeight="1" x14ac:dyDescent="0.25">
      <c r="A113" s="2" t="s">
        <v>156</v>
      </c>
      <c r="B113" s="2" t="s">
        <v>159</v>
      </c>
      <c r="C113" s="2">
        <v>2014</v>
      </c>
      <c r="D113" s="2" t="s">
        <v>598</v>
      </c>
      <c r="E113" s="2" t="s">
        <v>599</v>
      </c>
      <c r="F113" s="2" t="s">
        <v>598</v>
      </c>
      <c r="G113" s="2" t="s">
        <v>599</v>
      </c>
      <c r="H113" s="2" t="s">
        <v>598</v>
      </c>
      <c r="I113" s="2" t="s">
        <v>599</v>
      </c>
      <c r="J113" s="2" t="s">
        <v>598</v>
      </c>
      <c r="O113" s="20">
        <f t="shared" si="1"/>
        <v>0</v>
      </c>
    </row>
    <row r="114" spans="1:15" ht="15" customHeight="1" x14ac:dyDescent="0.25">
      <c r="A114" s="2" t="s">
        <v>160</v>
      </c>
      <c r="B114" s="2" t="s">
        <v>161</v>
      </c>
      <c r="C114" s="2">
        <v>2014</v>
      </c>
      <c r="D114" s="2" t="s">
        <v>598</v>
      </c>
      <c r="E114" s="2" t="s">
        <v>598</v>
      </c>
      <c r="F114" s="2" t="s">
        <v>598</v>
      </c>
      <c r="G114" s="2" t="s">
        <v>598</v>
      </c>
      <c r="H114" s="2" t="s">
        <v>598</v>
      </c>
      <c r="I114" s="2" t="s">
        <v>598</v>
      </c>
      <c r="J114" s="2" t="s">
        <v>598</v>
      </c>
      <c r="O114" s="20">
        <f t="shared" si="1"/>
        <v>0</v>
      </c>
    </row>
    <row r="115" spans="1:15" ht="15" customHeight="1" x14ac:dyDescent="0.25">
      <c r="A115" s="2" t="s">
        <v>160</v>
      </c>
      <c r="B115" s="2" t="s">
        <v>162</v>
      </c>
      <c r="C115" s="2">
        <v>2014</v>
      </c>
      <c r="D115" s="2" t="s">
        <v>598</v>
      </c>
      <c r="E115" s="2" t="s">
        <v>598</v>
      </c>
      <c r="F115" s="2" t="s">
        <v>598</v>
      </c>
      <c r="G115" s="2" t="s">
        <v>598</v>
      </c>
      <c r="H115" s="2" t="s">
        <v>598</v>
      </c>
      <c r="I115" s="2" t="s">
        <v>598</v>
      </c>
      <c r="J115" s="2" t="s">
        <v>598</v>
      </c>
      <c r="O115" s="20">
        <f t="shared" si="1"/>
        <v>0</v>
      </c>
    </row>
    <row r="116" spans="1:15" ht="15" customHeight="1" x14ac:dyDescent="0.25">
      <c r="A116" s="2" t="s">
        <v>160</v>
      </c>
      <c r="B116" s="2" t="s">
        <v>163</v>
      </c>
      <c r="C116" s="2">
        <v>2014</v>
      </c>
      <c r="D116" s="2">
        <v>14</v>
      </c>
      <c r="E116" s="2" t="s">
        <v>902</v>
      </c>
      <c r="F116" s="2">
        <v>14</v>
      </c>
      <c r="G116" s="2" t="s">
        <v>598</v>
      </c>
      <c r="H116" s="2" t="s">
        <v>598</v>
      </c>
      <c r="I116" s="2" t="s">
        <v>598</v>
      </c>
      <c r="J116" s="2" t="s">
        <v>598</v>
      </c>
      <c r="O116" s="20">
        <f t="shared" si="1"/>
        <v>14</v>
      </c>
    </row>
    <row r="117" spans="1:15" ht="15" customHeight="1" x14ac:dyDescent="0.25">
      <c r="A117" s="2" t="s">
        <v>160</v>
      </c>
      <c r="B117" s="2" t="s">
        <v>164</v>
      </c>
      <c r="C117" s="2">
        <v>2014</v>
      </c>
      <c r="D117" s="2" t="s">
        <v>598</v>
      </c>
      <c r="E117" s="2" t="s">
        <v>598</v>
      </c>
      <c r="F117" s="2" t="s">
        <v>598</v>
      </c>
      <c r="G117" s="2" t="s">
        <v>598</v>
      </c>
      <c r="H117" s="2" t="s">
        <v>598</v>
      </c>
      <c r="I117" s="2" t="s">
        <v>598</v>
      </c>
      <c r="J117" s="2" t="s">
        <v>598</v>
      </c>
      <c r="O117" s="20">
        <f t="shared" si="1"/>
        <v>0</v>
      </c>
    </row>
    <row r="118" spans="1:15" ht="15" customHeight="1" x14ac:dyDescent="0.25">
      <c r="A118" s="2" t="s">
        <v>165</v>
      </c>
      <c r="B118" s="2" t="s">
        <v>166</v>
      </c>
      <c r="C118" s="2">
        <v>2014</v>
      </c>
      <c r="D118" s="2" t="s">
        <v>598</v>
      </c>
      <c r="E118" s="2" t="s">
        <v>599</v>
      </c>
      <c r="F118" s="2" t="s">
        <v>598</v>
      </c>
      <c r="G118" s="2" t="s">
        <v>599</v>
      </c>
      <c r="H118" s="2" t="s">
        <v>598</v>
      </c>
      <c r="I118" s="2" t="s">
        <v>599</v>
      </c>
      <c r="J118" s="2" t="s">
        <v>598</v>
      </c>
      <c r="O118" s="20">
        <f t="shared" si="1"/>
        <v>0</v>
      </c>
    </row>
    <row r="119" spans="1:15" ht="15" customHeight="1" x14ac:dyDescent="0.25">
      <c r="A119" s="2" t="s">
        <v>167</v>
      </c>
      <c r="B119" s="2" t="s">
        <v>168</v>
      </c>
      <c r="C119" s="2">
        <v>2014</v>
      </c>
      <c r="D119" s="2">
        <v>281.95999999999998</v>
      </c>
      <c r="E119" s="2" t="s">
        <v>676</v>
      </c>
      <c r="F119" s="2">
        <v>281.95999999999998</v>
      </c>
      <c r="G119" s="2" t="s">
        <v>598</v>
      </c>
      <c r="H119" s="2" t="s">
        <v>598</v>
      </c>
      <c r="I119" s="2" t="s">
        <v>598</v>
      </c>
      <c r="J119" s="2" t="s">
        <v>598</v>
      </c>
      <c r="O119" s="20">
        <f t="shared" si="1"/>
        <v>281.95999999999998</v>
      </c>
    </row>
    <row r="120" spans="1:15" ht="15" customHeight="1" x14ac:dyDescent="0.25">
      <c r="A120" s="2" t="s">
        <v>169</v>
      </c>
      <c r="B120" s="2" t="s">
        <v>170</v>
      </c>
      <c r="C120" s="2">
        <v>2014</v>
      </c>
      <c r="D120" s="2">
        <v>944.90099999999995</v>
      </c>
      <c r="E120" s="2" t="s">
        <v>903</v>
      </c>
      <c r="F120" s="2">
        <v>944.90099999999995</v>
      </c>
      <c r="G120" s="2" t="s">
        <v>599</v>
      </c>
      <c r="H120" s="2" t="s">
        <v>598</v>
      </c>
      <c r="I120" s="2" t="s">
        <v>599</v>
      </c>
      <c r="J120" s="2" t="s">
        <v>598</v>
      </c>
      <c r="O120" s="20">
        <f t="shared" si="1"/>
        <v>944.90099999999995</v>
      </c>
    </row>
    <row r="121" spans="1:15" ht="15" customHeight="1" x14ac:dyDescent="0.25">
      <c r="A121" s="2" t="s">
        <v>169</v>
      </c>
      <c r="B121" s="2" t="s">
        <v>171</v>
      </c>
      <c r="C121" s="2">
        <v>2014</v>
      </c>
      <c r="D121" s="2" t="s">
        <v>598</v>
      </c>
      <c r="E121" s="2" t="s">
        <v>599</v>
      </c>
      <c r="F121" s="2" t="s">
        <v>598</v>
      </c>
      <c r="G121" s="2" t="s">
        <v>599</v>
      </c>
      <c r="H121" s="2" t="s">
        <v>598</v>
      </c>
      <c r="I121" s="2" t="s">
        <v>599</v>
      </c>
      <c r="J121" s="2" t="s">
        <v>598</v>
      </c>
      <c r="O121" s="20">
        <f t="shared" si="1"/>
        <v>0</v>
      </c>
    </row>
    <row r="122" spans="1:15" ht="15" customHeight="1" x14ac:dyDescent="0.25">
      <c r="A122" s="2" t="s">
        <v>172</v>
      </c>
      <c r="B122" s="2" t="s">
        <v>173</v>
      </c>
      <c r="C122" s="2">
        <v>2014</v>
      </c>
      <c r="D122" s="2" t="s">
        <v>598</v>
      </c>
      <c r="E122" s="2" t="s">
        <v>599</v>
      </c>
      <c r="F122" s="2" t="s">
        <v>598</v>
      </c>
      <c r="G122" s="2" t="s">
        <v>599</v>
      </c>
      <c r="H122" s="2" t="s">
        <v>598</v>
      </c>
      <c r="I122" s="2" t="s">
        <v>599</v>
      </c>
      <c r="J122" s="2" t="s">
        <v>598</v>
      </c>
      <c r="O122" s="20">
        <f t="shared" si="1"/>
        <v>0</v>
      </c>
    </row>
    <row r="123" spans="1:15" ht="15" customHeight="1" x14ac:dyDescent="0.25">
      <c r="A123" s="2" t="s">
        <v>172</v>
      </c>
      <c r="B123" s="2" t="s">
        <v>174</v>
      </c>
      <c r="C123" s="2">
        <v>2014</v>
      </c>
      <c r="D123" s="2">
        <v>3.0830000000000002</v>
      </c>
      <c r="E123" s="2" t="s">
        <v>904</v>
      </c>
      <c r="F123" s="2">
        <v>3.0830000000000002</v>
      </c>
      <c r="G123" s="2" t="s">
        <v>904</v>
      </c>
      <c r="H123" s="2" t="s">
        <v>598</v>
      </c>
      <c r="I123" s="2" t="s">
        <v>599</v>
      </c>
      <c r="J123" s="2" t="s">
        <v>598</v>
      </c>
      <c r="O123" s="20">
        <f t="shared" si="1"/>
        <v>3.0830000000000002</v>
      </c>
    </row>
    <row r="124" spans="1:15" ht="15" customHeight="1" x14ac:dyDescent="0.25">
      <c r="A124" s="2" t="s">
        <v>175</v>
      </c>
      <c r="B124" s="2" t="s">
        <v>176</v>
      </c>
      <c r="C124" s="2">
        <v>2014</v>
      </c>
      <c r="D124" s="2" t="s">
        <v>598</v>
      </c>
      <c r="E124" s="2" t="s">
        <v>599</v>
      </c>
      <c r="F124" s="2" t="s">
        <v>598</v>
      </c>
      <c r="G124" s="2" t="s">
        <v>599</v>
      </c>
      <c r="H124" s="2" t="s">
        <v>598</v>
      </c>
      <c r="I124" s="2" t="s">
        <v>599</v>
      </c>
      <c r="J124" s="2" t="s">
        <v>598</v>
      </c>
      <c r="O124" s="20">
        <f t="shared" si="1"/>
        <v>0</v>
      </c>
    </row>
    <row r="125" spans="1:15" ht="15" customHeight="1" x14ac:dyDescent="0.25">
      <c r="A125" s="2" t="s">
        <v>177</v>
      </c>
      <c r="B125" s="2" t="s">
        <v>178</v>
      </c>
      <c r="C125" s="2">
        <v>2014</v>
      </c>
      <c r="D125" s="2" t="s">
        <v>598</v>
      </c>
      <c r="E125" s="2" t="s">
        <v>599</v>
      </c>
      <c r="F125" s="2" t="s">
        <v>598</v>
      </c>
      <c r="G125" s="2" t="s">
        <v>599</v>
      </c>
      <c r="H125" s="2" t="s">
        <v>598</v>
      </c>
      <c r="I125" s="2" t="s">
        <v>599</v>
      </c>
      <c r="J125" s="2" t="s">
        <v>598</v>
      </c>
      <c r="O125" s="20">
        <f t="shared" si="1"/>
        <v>0</v>
      </c>
    </row>
    <row r="126" spans="1:15" ht="15" customHeight="1" x14ac:dyDescent="0.25">
      <c r="A126" s="2" t="s">
        <v>177</v>
      </c>
      <c r="B126" s="2" t="s">
        <v>179</v>
      </c>
      <c r="C126" s="2">
        <v>2014</v>
      </c>
      <c r="D126" s="2">
        <v>0.36</v>
      </c>
      <c r="E126" s="2" t="s">
        <v>905</v>
      </c>
      <c r="F126" s="2">
        <v>0.36</v>
      </c>
      <c r="G126" s="2" t="s">
        <v>599</v>
      </c>
      <c r="H126" s="2" t="s">
        <v>598</v>
      </c>
      <c r="I126" s="2" t="s">
        <v>599</v>
      </c>
      <c r="J126" s="2" t="s">
        <v>598</v>
      </c>
      <c r="O126" s="20">
        <f t="shared" si="1"/>
        <v>0.36</v>
      </c>
    </row>
    <row r="127" spans="1:15" ht="15" customHeight="1" x14ac:dyDescent="0.25">
      <c r="A127" s="2" t="s">
        <v>177</v>
      </c>
      <c r="B127" s="2" t="s">
        <v>180</v>
      </c>
      <c r="C127" s="2">
        <v>2014</v>
      </c>
      <c r="D127" s="2" t="s">
        <v>598</v>
      </c>
      <c r="E127" s="2" t="s">
        <v>599</v>
      </c>
      <c r="F127" s="2" t="s">
        <v>598</v>
      </c>
      <c r="G127" s="2" t="s">
        <v>599</v>
      </c>
      <c r="H127" s="2" t="s">
        <v>598</v>
      </c>
      <c r="I127" s="2" t="s">
        <v>599</v>
      </c>
      <c r="J127" s="2" t="s">
        <v>598</v>
      </c>
      <c r="O127" s="20">
        <f t="shared" si="1"/>
        <v>0</v>
      </c>
    </row>
    <row r="128" spans="1:15" ht="15" customHeight="1" x14ac:dyDescent="0.25">
      <c r="A128" s="2" t="s">
        <v>181</v>
      </c>
      <c r="B128" s="2" t="s">
        <v>182</v>
      </c>
      <c r="C128" s="2">
        <v>2014</v>
      </c>
      <c r="D128" s="2" t="s">
        <v>598</v>
      </c>
      <c r="E128" s="2" t="s">
        <v>599</v>
      </c>
      <c r="F128" s="2" t="s">
        <v>598</v>
      </c>
      <c r="G128" s="2" t="s">
        <v>599</v>
      </c>
      <c r="H128" s="2" t="s">
        <v>598</v>
      </c>
      <c r="I128" s="2" t="s">
        <v>599</v>
      </c>
      <c r="J128" s="2" t="s">
        <v>598</v>
      </c>
      <c r="O128" s="20">
        <f t="shared" si="1"/>
        <v>0</v>
      </c>
    </row>
    <row r="129" spans="1:15" ht="15" customHeight="1" x14ac:dyDescent="0.25">
      <c r="A129" s="2" t="s">
        <v>183</v>
      </c>
      <c r="B129" s="2" t="s">
        <v>184</v>
      </c>
      <c r="C129" s="2">
        <v>2014</v>
      </c>
      <c r="D129" s="2" t="s">
        <v>598</v>
      </c>
      <c r="E129" s="2" t="s">
        <v>599</v>
      </c>
      <c r="F129" s="2" t="s">
        <v>598</v>
      </c>
      <c r="G129" s="2" t="s">
        <v>599</v>
      </c>
      <c r="H129" s="2" t="s">
        <v>598</v>
      </c>
      <c r="I129" s="2" t="s">
        <v>599</v>
      </c>
      <c r="J129" s="2" t="s">
        <v>598</v>
      </c>
      <c r="O129" s="20">
        <f t="shared" si="1"/>
        <v>0</v>
      </c>
    </row>
    <row r="130" spans="1:15" ht="15" customHeight="1" x14ac:dyDescent="0.25">
      <c r="A130" s="2" t="s">
        <v>185</v>
      </c>
      <c r="B130" s="2" t="s">
        <v>186</v>
      </c>
      <c r="C130" s="2">
        <v>2014</v>
      </c>
      <c r="D130" s="2" t="s">
        <v>598</v>
      </c>
      <c r="E130" s="2" t="s">
        <v>599</v>
      </c>
      <c r="F130" s="2" t="s">
        <v>598</v>
      </c>
      <c r="G130" s="2" t="s">
        <v>599</v>
      </c>
      <c r="H130" s="2" t="s">
        <v>598</v>
      </c>
      <c r="I130" s="2" t="s">
        <v>599</v>
      </c>
      <c r="J130" s="2" t="s">
        <v>598</v>
      </c>
      <c r="O130" s="20">
        <f t="shared" si="1"/>
        <v>0</v>
      </c>
    </row>
    <row r="131" spans="1:15" ht="15" customHeight="1" x14ac:dyDescent="0.25">
      <c r="A131" s="2" t="s">
        <v>185</v>
      </c>
      <c r="B131" s="2" t="s">
        <v>187</v>
      </c>
      <c r="C131" s="2">
        <v>2014</v>
      </c>
      <c r="D131" s="2" t="s">
        <v>598</v>
      </c>
      <c r="E131" s="2" t="s">
        <v>599</v>
      </c>
      <c r="F131" s="2" t="s">
        <v>598</v>
      </c>
      <c r="G131" s="2" t="s">
        <v>599</v>
      </c>
      <c r="H131" s="2" t="s">
        <v>598</v>
      </c>
      <c r="I131" s="2" t="s">
        <v>599</v>
      </c>
      <c r="J131" s="2" t="s">
        <v>598</v>
      </c>
      <c r="O131" s="20">
        <f t="shared" ref="O131:O194" si="2">IFERROR(F131/1,0)+IFERROR(H131/1,0)+IFERROR(J131/1,0)</f>
        <v>0</v>
      </c>
    </row>
    <row r="132" spans="1:15" ht="15" customHeight="1" x14ac:dyDescent="0.25">
      <c r="A132" s="2" t="s">
        <v>185</v>
      </c>
      <c r="B132" s="2" t="s">
        <v>188</v>
      </c>
      <c r="C132" s="2">
        <v>2014</v>
      </c>
      <c r="D132" s="2" t="s">
        <v>598</v>
      </c>
      <c r="E132" s="2" t="s">
        <v>599</v>
      </c>
      <c r="F132" s="2" t="s">
        <v>598</v>
      </c>
      <c r="G132" s="2" t="s">
        <v>599</v>
      </c>
      <c r="H132" s="2" t="s">
        <v>598</v>
      </c>
      <c r="I132" s="2" t="s">
        <v>599</v>
      </c>
      <c r="J132" s="2" t="s">
        <v>598</v>
      </c>
      <c r="O132" s="20">
        <f t="shared" si="2"/>
        <v>0</v>
      </c>
    </row>
    <row r="133" spans="1:15" ht="15" customHeight="1" x14ac:dyDescent="0.25">
      <c r="A133" s="2" t="s">
        <v>185</v>
      </c>
      <c r="B133" s="2" t="s">
        <v>189</v>
      </c>
      <c r="C133" s="2">
        <v>2014</v>
      </c>
      <c r="D133" s="2" t="s">
        <v>598</v>
      </c>
      <c r="E133" s="2" t="s">
        <v>599</v>
      </c>
      <c r="F133" s="2" t="s">
        <v>598</v>
      </c>
      <c r="G133" s="2" t="s">
        <v>599</v>
      </c>
      <c r="H133" s="2" t="s">
        <v>598</v>
      </c>
      <c r="I133" s="2" t="s">
        <v>599</v>
      </c>
      <c r="J133" s="2" t="s">
        <v>598</v>
      </c>
      <c r="O133" s="20">
        <f t="shared" si="2"/>
        <v>0</v>
      </c>
    </row>
    <row r="134" spans="1:15" ht="15" customHeight="1" x14ac:dyDescent="0.25">
      <c r="A134" s="2" t="s">
        <v>190</v>
      </c>
      <c r="B134" s="2" t="s">
        <v>191</v>
      </c>
      <c r="C134" s="2">
        <v>2014</v>
      </c>
      <c r="D134" s="2" t="s">
        <v>598</v>
      </c>
      <c r="E134" s="2" t="s">
        <v>599</v>
      </c>
      <c r="F134" s="2" t="s">
        <v>598</v>
      </c>
      <c r="G134" s="2" t="s">
        <v>599</v>
      </c>
      <c r="H134" s="2" t="s">
        <v>598</v>
      </c>
      <c r="I134" s="2" t="s">
        <v>599</v>
      </c>
      <c r="J134" s="2" t="s">
        <v>598</v>
      </c>
      <c r="O134" s="20">
        <f t="shared" si="2"/>
        <v>0</v>
      </c>
    </row>
    <row r="135" spans="1:15" ht="15" customHeight="1" x14ac:dyDescent="0.25">
      <c r="A135" s="2" t="s">
        <v>192</v>
      </c>
      <c r="B135" s="2" t="s">
        <v>193</v>
      </c>
      <c r="C135" s="2">
        <v>2014</v>
      </c>
      <c r="D135" s="2">
        <v>40.5</v>
      </c>
      <c r="E135" s="2" t="s">
        <v>906</v>
      </c>
      <c r="F135" s="2">
        <v>40.5</v>
      </c>
      <c r="G135" s="2" t="s">
        <v>599</v>
      </c>
      <c r="H135" s="2" t="s">
        <v>598</v>
      </c>
      <c r="I135" s="2" t="s">
        <v>599</v>
      </c>
      <c r="J135" s="2" t="s">
        <v>598</v>
      </c>
      <c r="O135" s="20">
        <f t="shared" si="2"/>
        <v>40.5</v>
      </c>
    </row>
    <row r="136" spans="1:15" ht="15" customHeight="1" x14ac:dyDescent="0.25">
      <c r="A136" s="2" t="s">
        <v>194</v>
      </c>
      <c r="B136" s="2" t="s">
        <v>195</v>
      </c>
      <c r="C136" s="2">
        <v>2014</v>
      </c>
      <c r="D136" s="2">
        <v>1.883</v>
      </c>
      <c r="E136" s="2" t="s">
        <v>907</v>
      </c>
      <c r="F136" s="2">
        <v>1.883</v>
      </c>
      <c r="G136" s="2" t="s">
        <v>599</v>
      </c>
      <c r="H136" s="2" t="s">
        <v>598</v>
      </c>
      <c r="I136" s="2" t="s">
        <v>599</v>
      </c>
      <c r="J136" s="2" t="s">
        <v>598</v>
      </c>
      <c r="O136" s="20">
        <f t="shared" si="2"/>
        <v>1.883</v>
      </c>
    </row>
    <row r="137" spans="1:15" ht="15" customHeight="1" x14ac:dyDescent="0.25">
      <c r="A137" s="2" t="s">
        <v>194</v>
      </c>
      <c r="B137" s="2" t="s">
        <v>196</v>
      </c>
      <c r="C137" s="2">
        <v>2014</v>
      </c>
      <c r="D137" s="2" t="s">
        <v>598</v>
      </c>
      <c r="E137" s="2" t="s">
        <v>599</v>
      </c>
      <c r="F137" s="2" t="s">
        <v>598</v>
      </c>
      <c r="G137" s="2" t="s">
        <v>599</v>
      </c>
      <c r="H137" s="2" t="s">
        <v>598</v>
      </c>
      <c r="I137" s="2" t="s">
        <v>599</v>
      </c>
      <c r="J137" s="2" t="s">
        <v>598</v>
      </c>
      <c r="O137" s="20">
        <f t="shared" si="2"/>
        <v>0</v>
      </c>
    </row>
    <row r="138" spans="1:15" ht="15" customHeight="1" x14ac:dyDescent="0.25">
      <c r="A138" s="2" t="s">
        <v>197</v>
      </c>
      <c r="B138" s="2" t="s">
        <v>198</v>
      </c>
      <c r="C138" s="2">
        <v>2014</v>
      </c>
      <c r="D138" s="2">
        <v>42.478999999999999</v>
      </c>
      <c r="E138" s="2" t="s">
        <v>908</v>
      </c>
      <c r="F138" s="2">
        <v>42.478999999999999</v>
      </c>
      <c r="G138" s="2" t="s">
        <v>598</v>
      </c>
      <c r="H138" s="2" t="s">
        <v>598</v>
      </c>
      <c r="I138" s="2" t="s">
        <v>598</v>
      </c>
      <c r="J138" s="2" t="s">
        <v>598</v>
      </c>
      <c r="O138" s="20">
        <f t="shared" si="2"/>
        <v>42.478999999999999</v>
      </c>
    </row>
    <row r="139" spans="1:15" ht="15" customHeight="1" x14ac:dyDescent="0.25">
      <c r="A139" s="2" t="s">
        <v>199</v>
      </c>
      <c r="B139" s="2" t="s">
        <v>200</v>
      </c>
      <c r="C139" s="2">
        <v>2014</v>
      </c>
      <c r="D139" s="2" t="s">
        <v>598</v>
      </c>
      <c r="E139" s="2" t="s">
        <v>599</v>
      </c>
      <c r="F139" s="2" t="s">
        <v>598</v>
      </c>
      <c r="G139" s="2" t="s">
        <v>599</v>
      </c>
      <c r="H139" s="2" t="s">
        <v>598</v>
      </c>
      <c r="I139" s="2" t="s">
        <v>599</v>
      </c>
      <c r="J139" s="2" t="s">
        <v>598</v>
      </c>
      <c r="O139" s="20">
        <f t="shared" si="2"/>
        <v>0</v>
      </c>
    </row>
    <row r="140" spans="1:15" ht="15" customHeight="1" x14ac:dyDescent="0.25">
      <c r="A140" s="2" t="s">
        <v>201</v>
      </c>
      <c r="B140" s="2" t="s">
        <v>202</v>
      </c>
      <c r="C140" s="2">
        <v>2014</v>
      </c>
      <c r="D140" s="2" t="s">
        <v>598</v>
      </c>
      <c r="E140" s="2" t="s">
        <v>599</v>
      </c>
      <c r="F140" s="2" t="s">
        <v>598</v>
      </c>
      <c r="G140" s="2" t="s">
        <v>599</v>
      </c>
      <c r="H140" s="2" t="s">
        <v>598</v>
      </c>
      <c r="I140" s="2" t="s">
        <v>599</v>
      </c>
      <c r="J140" s="2" t="s">
        <v>598</v>
      </c>
      <c r="O140" s="20">
        <f t="shared" si="2"/>
        <v>0</v>
      </c>
    </row>
    <row r="141" spans="1:15" ht="15" customHeight="1" x14ac:dyDescent="0.25">
      <c r="A141" s="2" t="s">
        <v>201</v>
      </c>
      <c r="B141" s="2" t="s">
        <v>203</v>
      </c>
      <c r="C141" s="2">
        <v>2014</v>
      </c>
      <c r="D141" s="2" t="s">
        <v>598</v>
      </c>
      <c r="E141" s="2" t="s">
        <v>599</v>
      </c>
      <c r="F141" s="2" t="s">
        <v>598</v>
      </c>
      <c r="G141" s="2" t="s">
        <v>599</v>
      </c>
      <c r="H141" s="2" t="s">
        <v>598</v>
      </c>
      <c r="I141" s="2" t="s">
        <v>599</v>
      </c>
      <c r="J141" s="2" t="s">
        <v>598</v>
      </c>
      <c r="O141" s="20">
        <f t="shared" si="2"/>
        <v>0</v>
      </c>
    </row>
    <row r="142" spans="1:15" ht="15" customHeight="1" x14ac:dyDescent="0.25">
      <c r="A142" s="2" t="s">
        <v>201</v>
      </c>
      <c r="B142" s="2" t="s">
        <v>204</v>
      </c>
      <c r="C142" s="2">
        <v>2014</v>
      </c>
      <c r="D142" s="2" t="s">
        <v>598</v>
      </c>
      <c r="E142" s="2" t="s">
        <v>599</v>
      </c>
      <c r="F142" s="2" t="s">
        <v>598</v>
      </c>
      <c r="G142" s="2" t="s">
        <v>599</v>
      </c>
      <c r="H142" s="2" t="s">
        <v>598</v>
      </c>
      <c r="I142" s="2" t="s">
        <v>599</v>
      </c>
      <c r="J142" s="2" t="s">
        <v>598</v>
      </c>
      <c r="O142" s="20">
        <f t="shared" si="2"/>
        <v>0</v>
      </c>
    </row>
    <row r="143" spans="1:15" ht="15" customHeight="1" x14ac:dyDescent="0.25">
      <c r="A143" s="2" t="s">
        <v>201</v>
      </c>
      <c r="B143" s="2" t="s">
        <v>205</v>
      </c>
      <c r="C143" s="2">
        <v>2014</v>
      </c>
      <c r="D143" s="2">
        <v>4.9000000000000004</v>
      </c>
      <c r="E143" s="2" t="s">
        <v>909</v>
      </c>
      <c r="F143" s="2">
        <v>4.9000000000000004</v>
      </c>
      <c r="G143" s="2" t="s">
        <v>599</v>
      </c>
      <c r="H143" s="2" t="s">
        <v>598</v>
      </c>
      <c r="I143" s="2" t="s">
        <v>599</v>
      </c>
      <c r="J143" s="2" t="s">
        <v>598</v>
      </c>
      <c r="O143" s="20">
        <f t="shared" si="2"/>
        <v>4.9000000000000004</v>
      </c>
    </row>
    <row r="144" spans="1:15" ht="15" customHeight="1" x14ac:dyDescent="0.25">
      <c r="A144" s="2" t="s">
        <v>206</v>
      </c>
      <c r="B144" s="2" t="s">
        <v>207</v>
      </c>
      <c r="C144" s="2">
        <v>2014</v>
      </c>
      <c r="D144" s="2" t="s">
        <v>598</v>
      </c>
      <c r="E144" s="2" t="s">
        <v>599</v>
      </c>
      <c r="F144" s="2" t="s">
        <v>598</v>
      </c>
      <c r="G144" s="2" t="s">
        <v>599</v>
      </c>
      <c r="H144" s="2" t="s">
        <v>598</v>
      </c>
      <c r="I144" s="2" t="s">
        <v>599</v>
      </c>
      <c r="J144" s="2" t="s">
        <v>598</v>
      </c>
      <c r="O144" s="20">
        <f t="shared" si="2"/>
        <v>0</v>
      </c>
    </row>
    <row r="145" spans="1:15" ht="15" customHeight="1" x14ac:dyDescent="0.25">
      <c r="A145" s="2" t="s">
        <v>206</v>
      </c>
      <c r="B145" s="2" t="s">
        <v>208</v>
      </c>
      <c r="C145" s="2">
        <v>2014</v>
      </c>
      <c r="D145" s="2" t="s">
        <v>598</v>
      </c>
      <c r="E145" s="2" t="s">
        <v>599</v>
      </c>
      <c r="F145" s="2" t="s">
        <v>598</v>
      </c>
      <c r="G145" s="2" t="s">
        <v>599</v>
      </c>
      <c r="H145" s="2" t="s">
        <v>598</v>
      </c>
      <c r="I145" s="2" t="s">
        <v>599</v>
      </c>
      <c r="J145" s="2" t="s">
        <v>598</v>
      </c>
      <c r="O145" s="20">
        <f t="shared" si="2"/>
        <v>0</v>
      </c>
    </row>
    <row r="146" spans="1:15" ht="15" customHeight="1" x14ac:dyDescent="0.25">
      <c r="A146" s="2" t="s">
        <v>206</v>
      </c>
      <c r="B146" s="2" t="s">
        <v>209</v>
      </c>
      <c r="C146" s="2">
        <v>2014</v>
      </c>
      <c r="D146" s="2" t="s">
        <v>598</v>
      </c>
      <c r="E146" s="2" t="s">
        <v>599</v>
      </c>
      <c r="F146" s="2" t="s">
        <v>598</v>
      </c>
      <c r="G146" s="2" t="s">
        <v>599</v>
      </c>
      <c r="H146" s="2" t="s">
        <v>598</v>
      </c>
      <c r="I146" s="2" t="s">
        <v>599</v>
      </c>
      <c r="J146" s="2" t="s">
        <v>598</v>
      </c>
      <c r="O146" s="20">
        <f t="shared" si="2"/>
        <v>0</v>
      </c>
    </row>
    <row r="147" spans="1:15" ht="15" customHeight="1" x14ac:dyDescent="0.25">
      <c r="A147" s="2" t="s">
        <v>206</v>
      </c>
      <c r="B147" s="2" t="s">
        <v>210</v>
      </c>
      <c r="C147" s="2">
        <v>2014</v>
      </c>
      <c r="D147" s="2" t="s">
        <v>598</v>
      </c>
      <c r="E147" s="2" t="s">
        <v>599</v>
      </c>
      <c r="F147" s="2" t="s">
        <v>598</v>
      </c>
      <c r="G147" s="2" t="s">
        <v>599</v>
      </c>
      <c r="H147" s="2" t="s">
        <v>598</v>
      </c>
      <c r="I147" s="2" t="s">
        <v>599</v>
      </c>
      <c r="J147" s="2" t="s">
        <v>598</v>
      </c>
      <c r="O147" s="20">
        <f t="shared" si="2"/>
        <v>0</v>
      </c>
    </row>
    <row r="148" spans="1:15" ht="15" customHeight="1" x14ac:dyDescent="0.25">
      <c r="A148" s="2" t="s">
        <v>206</v>
      </c>
      <c r="B148" s="2" t="s">
        <v>211</v>
      </c>
      <c r="C148" s="2">
        <v>2014</v>
      </c>
      <c r="D148" s="2" t="s">
        <v>598</v>
      </c>
      <c r="E148" s="2" t="s">
        <v>599</v>
      </c>
      <c r="F148" s="2" t="s">
        <v>598</v>
      </c>
      <c r="G148" s="2" t="s">
        <v>599</v>
      </c>
      <c r="H148" s="2" t="s">
        <v>598</v>
      </c>
      <c r="I148" s="2" t="s">
        <v>599</v>
      </c>
      <c r="J148" s="2" t="s">
        <v>598</v>
      </c>
      <c r="O148" s="20">
        <f t="shared" si="2"/>
        <v>0</v>
      </c>
    </row>
    <row r="149" spans="1:15" ht="15" customHeight="1" x14ac:dyDescent="0.25">
      <c r="A149" s="2" t="s">
        <v>206</v>
      </c>
      <c r="B149" s="2" t="s">
        <v>212</v>
      </c>
      <c r="C149" s="2">
        <v>2014</v>
      </c>
      <c r="D149" s="2" t="s">
        <v>598</v>
      </c>
      <c r="E149" s="2" t="s">
        <v>599</v>
      </c>
      <c r="F149" s="2" t="s">
        <v>598</v>
      </c>
      <c r="G149" s="2" t="s">
        <v>599</v>
      </c>
      <c r="H149" s="2" t="s">
        <v>598</v>
      </c>
      <c r="I149" s="2" t="s">
        <v>599</v>
      </c>
      <c r="J149" s="2" t="s">
        <v>598</v>
      </c>
      <c r="O149" s="20">
        <f t="shared" si="2"/>
        <v>0</v>
      </c>
    </row>
    <row r="150" spans="1:15" ht="15" customHeight="1" x14ac:dyDescent="0.25">
      <c r="A150" s="2" t="s">
        <v>213</v>
      </c>
      <c r="B150" s="2" t="s">
        <v>214</v>
      </c>
      <c r="C150" s="2">
        <v>2014</v>
      </c>
      <c r="D150" s="2" t="s">
        <v>598</v>
      </c>
      <c r="E150" s="2" t="s">
        <v>599</v>
      </c>
      <c r="F150" s="2" t="s">
        <v>598</v>
      </c>
      <c r="G150" s="2" t="s">
        <v>599</v>
      </c>
      <c r="H150" s="2" t="s">
        <v>598</v>
      </c>
      <c r="I150" s="2" t="s">
        <v>599</v>
      </c>
      <c r="J150" s="2" t="s">
        <v>598</v>
      </c>
      <c r="O150" s="20">
        <f t="shared" si="2"/>
        <v>0</v>
      </c>
    </row>
    <row r="151" spans="1:15" ht="15" customHeight="1" x14ac:dyDescent="0.25">
      <c r="A151" s="2" t="s">
        <v>215</v>
      </c>
      <c r="B151" s="2" t="s">
        <v>216</v>
      </c>
      <c r="C151" s="2">
        <v>2014</v>
      </c>
      <c r="D151" s="2">
        <v>164.6</v>
      </c>
      <c r="E151" s="2" t="s">
        <v>910</v>
      </c>
      <c r="F151" s="2">
        <v>164.6</v>
      </c>
      <c r="G151" s="2" t="s">
        <v>598</v>
      </c>
      <c r="H151" s="2" t="s">
        <v>598</v>
      </c>
      <c r="I151" s="2" t="s">
        <v>598</v>
      </c>
      <c r="J151" s="2" t="s">
        <v>598</v>
      </c>
      <c r="O151" s="20">
        <f t="shared" si="2"/>
        <v>164.6</v>
      </c>
    </row>
    <row r="152" spans="1:15" ht="15" customHeight="1" x14ac:dyDescent="0.25">
      <c r="A152" s="2" t="s">
        <v>217</v>
      </c>
      <c r="B152" s="2" t="s">
        <v>218</v>
      </c>
      <c r="C152" s="2">
        <v>2014</v>
      </c>
      <c r="D152" s="2">
        <v>7.9729999999999999</v>
      </c>
      <c r="E152" s="2" t="s">
        <v>655</v>
      </c>
      <c r="F152" s="2">
        <v>7.9729999999999999</v>
      </c>
      <c r="G152" s="2" t="s">
        <v>599</v>
      </c>
      <c r="H152" s="2" t="s">
        <v>598</v>
      </c>
      <c r="I152" s="2" t="s">
        <v>599</v>
      </c>
      <c r="J152" s="2" t="s">
        <v>598</v>
      </c>
      <c r="O152" s="20">
        <f t="shared" si="2"/>
        <v>7.9729999999999999</v>
      </c>
    </row>
    <row r="153" spans="1:15" ht="15" customHeight="1" x14ac:dyDescent="0.25">
      <c r="A153" s="2" t="s">
        <v>219</v>
      </c>
      <c r="B153" s="2" t="s">
        <v>220</v>
      </c>
      <c r="C153" s="2">
        <v>2014</v>
      </c>
      <c r="D153" s="2" t="s">
        <v>599</v>
      </c>
      <c r="E153" s="2" t="s">
        <v>599</v>
      </c>
      <c r="F153" s="2" t="s">
        <v>599</v>
      </c>
      <c r="G153" s="2" t="s">
        <v>599</v>
      </c>
      <c r="H153" s="2" t="s">
        <v>599</v>
      </c>
      <c r="I153" s="2" t="s">
        <v>599</v>
      </c>
      <c r="J153" s="2" t="s">
        <v>599</v>
      </c>
      <c r="O153" s="20">
        <f t="shared" si="2"/>
        <v>0</v>
      </c>
    </row>
    <row r="154" spans="1:15" ht="15" customHeight="1" x14ac:dyDescent="0.25">
      <c r="A154" s="2" t="s">
        <v>221</v>
      </c>
      <c r="B154" s="2" t="s">
        <v>222</v>
      </c>
      <c r="C154" s="2">
        <v>2014</v>
      </c>
      <c r="D154" s="2" t="s">
        <v>598</v>
      </c>
      <c r="E154" s="2" t="s">
        <v>599</v>
      </c>
      <c r="F154" s="2" t="s">
        <v>598</v>
      </c>
      <c r="G154" s="2" t="s">
        <v>599</v>
      </c>
      <c r="H154" s="2" t="s">
        <v>598</v>
      </c>
      <c r="I154" s="2" t="s">
        <v>599</v>
      </c>
      <c r="J154" s="2" t="s">
        <v>598</v>
      </c>
      <c r="O154" s="20">
        <f t="shared" si="2"/>
        <v>0</v>
      </c>
    </row>
    <row r="155" spans="1:15" ht="15" customHeight="1" x14ac:dyDescent="0.25">
      <c r="A155" s="2" t="s">
        <v>223</v>
      </c>
      <c r="B155" s="2" t="s">
        <v>224</v>
      </c>
      <c r="C155" s="2">
        <v>2014</v>
      </c>
      <c r="D155" s="2">
        <v>50.3</v>
      </c>
      <c r="E155" s="2" t="s">
        <v>911</v>
      </c>
      <c r="F155" s="2">
        <v>50.3</v>
      </c>
      <c r="G155" s="2" t="s">
        <v>599</v>
      </c>
      <c r="H155" s="2" t="s">
        <v>598</v>
      </c>
      <c r="I155" s="2" t="s">
        <v>599</v>
      </c>
      <c r="J155" s="2" t="s">
        <v>598</v>
      </c>
      <c r="O155" s="20">
        <f t="shared" si="2"/>
        <v>50.3</v>
      </c>
    </row>
    <row r="156" spans="1:15" ht="15" customHeight="1" x14ac:dyDescent="0.25">
      <c r="A156" s="2" t="s">
        <v>223</v>
      </c>
      <c r="B156" s="2" t="s">
        <v>225</v>
      </c>
      <c r="C156" s="2">
        <v>2014</v>
      </c>
      <c r="D156" s="2" t="s">
        <v>598</v>
      </c>
      <c r="E156" s="2" t="s">
        <v>599</v>
      </c>
      <c r="F156" s="2" t="s">
        <v>598</v>
      </c>
      <c r="G156" s="2" t="s">
        <v>599</v>
      </c>
      <c r="H156" s="2" t="s">
        <v>598</v>
      </c>
      <c r="I156" s="2" t="s">
        <v>599</v>
      </c>
      <c r="J156" s="2" t="s">
        <v>598</v>
      </c>
      <c r="O156" s="20">
        <f t="shared" si="2"/>
        <v>0</v>
      </c>
    </row>
    <row r="157" spans="1:15" ht="15" customHeight="1" x14ac:dyDescent="0.25">
      <c r="A157" s="2" t="s">
        <v>226</v>
      </c>
      <c r="B157" s="2" t="s">
        <v>227</v>
      </c>
      <c r="C157" s="2">
        <v>2014</v>
      </c>
      <c r="D157" s="2" t="s">
        <v>598</v>
      </c>
      <c r="E157" s="2" t="s">
        <v>598</v>
      </c>
      <c r="F157" s="2" t="s">
        <v>598</v>
      </c>
      <c r="G157" s="2" t="s">
        <v>598</v>
      </c>
      <c r="H157" s="2" t="s">
        <v>598</v>
      </c>
      <c r="I157" s="2" t="s">
        <v>598</v>
      </c>
      <c r="J157" s="2" t="s">
        <v>598</v>
      </c>
      <c r="O157" s="20">
        <f t="shared" si="2"/>
        <v>0</v>
      </c>
    </row>
    <row r="158" spans="1:15" ht="15" customHeight="1" x14ac:dyDescent="0.25">
      <c r="A158" s="2" t="s">
        <v>228</v>
      </c>
      <c r="B158" s="2" t="s">
        <v>229</v>
      </c>
      <c r="C158" s="2">
        <v>2014</v>
      </c>
      <c r="D158" s="2" t="s">
        <v>598</v>
      </c>
      <c r="E158" s="2" t="s">
        <v>599</v>
      </c>
      <c r="F158" s="2" t="s">
        <v>598</v>
      </c>
      <c r="G158" s="2" t="s">
        <v>599</v>
      </c>
      <c r="H158" s="2" t="s">
        <v>598</v>
      </c>
      <c r="I158" s="2" t="s">
        <v>599</v>
      </c>
      <c r="J158" s="2" t="s">
        <v>598</v>
      </c>
      <c r="O158" s="20">
        <f t="shared" si="2"/>
        <v>0</v>
      </c>
    </row>
    <row r="159" spans="1:15" ht="15" customHeight="1" x14ac:dyDescent="0.25">
      <c r="A159" s="2" t="s">
        <v>228</v>
      </c>
      <c r="B159" s="2" t="s">
        <v>230</v>
      </c>
      <c r="C159" s="2">
        <v>2014</v>
      </c>
      <c r="D159" s="2" t="s">
        <v>598</v>
      </c>
      <c r="E159" s="2" t="s">
        <v>599</v>
      </c>
      <c r="F159" s="2" t="s">
        <v>598</v>
      </c>
      <c r="G159" s="2" t="s">
        <v>599</v>
      </c>
      <c r="H159" s="2" t="s">
        <v>598</v>
      </c>
      <c r="I159" s="2" t="s">
        <v>599</v>
      </c>
      <c r="J159" s="2" t="s">
        <v>598</v>
      </c>
      <c r="O159" s="20">
        <f t="shared" si="2"/>
        <v>0</v>
      </c>
    </row>
    <row r="160" spans="1:15" ht="15" customHeight="1" x14ac:dyDescent="0.25">
      <c r="A160" s="2" t="s">
        <v>228</v>
      </c>
      <c r="B160" s="2" t="s">
        <v>231</v>
      </c>
      <c r="C160" s="2">
        <v>2014</v>
      </c>
      <c r="D160" s="2" t="s">
        <v>598</v>
      </c>
      <c r="E160" s="2" t="s">
        <v>599</v>
      </c>
      <c r="F160" s="2" t="s">
        <v>598</v>
      </c>
      <c r="G160" s="2" t="s">
        <v>599</v>
      </c>
      <c r="H160" s="2" t="s">
        <v>598</v>
      </c>
      <c r="I160" s="2" t="s">
        <v>599</v>
      </c>
      <c r="J160" s="2" t="s">
        <v>598</v>
      </c>
      <c r="O160" s="20">
        <f t="shared" si="2"/>
        <v>0</v>
      </c>
    </row>
    <row r="161" spans="1:15" ht="15" customHeight="1" x14ac:dyDescent="0.25">
      <c r="A161" s="2" t="s">
        <v>228</v>
      </c>
      <c r="B161" s="2" t="s">
        <v>232</v>
      </c>
      <c r="C161" s="2">
        <v>2014</v>
      </c>
      <c r="D161" s="2" t="s">
        <v>598</v>
      </c>
      <c r="E161" s="2" t="s">
        <v>599</v>
      </c>
      <c r="F161" s="2" t="s">
        <v>598</v>
      </c>
      <c r="G161" s="2" t="s">
        <v>599</v>
      </c>
      <c r="H161" s="2" t="s">
        <v>598</v>
      </c>
      <c r="I161" s="2" t="s">
        <v>599</v>
      </c>
      <c r="J161" s="2" t="s">
        <v>598</v>
      </c>
      <c r="O161" s="20">
        <f t="shared" si="2"/>
        <v>0</v>
      </c>
    </row>
    <row r="162" spans="1:15" ht="15" customHeight="1" x14ac:dyDescent="0.25">
      <c r="A162" s="2" t="s">
        <v>233</v>
      </c>
      <c r="B162" s="2" t="s">
        <v>234</v>
      </c>
      <c r="C162" s="2">
        <v>2014</v>
      </c>
      <c r="D162" s="2" t="s">
        <v>598</v>
      </c>
      <c r="E162" s="2" t="s">
        <v>599</v>
      </c>
      <c r="F162" s="2" t="s">
        <v>598</v>
      </c>
      <c r="G162" s="2" t="s">
        <v>599</v>
      </c>
      <c r="H162" s="2" t="s">
        <v>598</v>
      </c>
      <c r="I162" s="2" t="s">
        <v>599</v>
      </c>
      <c r="J162" s="2" t="s">
        <v>598</v>
      </c>
      <c r="O162" s="20">
        <f t="shared" si="2"/>
        <v>0</v>
      </c>
    </row>
    <row r="163" spans="1:15" ht="15" customHeight="1" x14ac:dyDescent="0.25">
      <c r="A163" s="2" t="s">
        <v>233</v>
      </c>
      <c r="B163" s="2" t="s">
        <v>235</v>
      </c>
      <c r="C163" s="2">
        <v>2014</v>
      </c>
      <c r="D163" s="2">
        <v>134.286</v>
      </c>
      <c r="E163" s="2" t="s">
        <v>912</v>
      </c>
      <c r="F163" s="2">
        <v>106.503</v>
      </c>
      <c r="G163" s="2" t="s">
        <v>913</v>
      </c>
      <c r="H163" s="2">
        <v>27.783000000000001</v>
      </c>
      <c r="I163" s="2" t="s">
        <v>598</v>
      </c>
      <c r="J163" s="2" t="s">
        <v>598</v>
      </c>
      <c r="O163" s="20">
        <f t="shared" si="2"/>
        <v>134.286</v>
      </c>
    </row>
    <row r="164" spans="1:15" ht="15" customHeight="1" x14ac:dyDescent="0.25">
      <c r="A164" s="2" t="s">
        <v>236</v>
      </c>
      <c r="B164" s="2" t="s">
        <v>237</v>
      </c>
      <c r="C164" s="2">
        <v>2014</v>
      </c>
      <c r="D164" s="2">
        <v>57.134999999999998</v>
      </c>
      <c r="E164" s="2" t="s">
        <v>914</v>
      </c>
      <c r="F164" s="2">
        <v>36.680999999999997</v>
      </c>
      <c r="G164" s="2" t="s">
        <v>915</v>
      </c>
      <c r="H164" s="2">
        <v>20.454000000000001</v>
      </c>
      <c r="I164" s="2" t="s">
        <v>598</v>
      </c>
      <c r="J164" s="2" t="s">
        <v>598</v>
      </c>
      <c r="O164" s="20">
        <f t="shared" si="2"/>
        <v>57.134999999999998</v>
      </c>
    </row>
    <row r="165" spans="1:15" ht="15" customHeight="1" x14ac:dyDescent="0.25">
      <c r="A165" s="2" t="s">
        <v>238</v>
      </c>
      <c r="B165" s="2" t="s">
        <v>239</v>
      </c>
      <c r="C165" s="2">
        <v>2014</v>
      </c>
      <c r="D165" s="2" t="s">
        <v>598</v>
      </c>
      <c r="E165" s="2" t="s">
        <v>599</v>
      </c>
      <c r="F165" s="2" t="s">
        <v>598</v>
      </c>
      <c r="G165" s="2" t="s">
        <v>599</v>
      </c>
      <c r="H165" s="2" t="s">
        <v>598</v>
      </c>
      <c r="I165" s="2" t="s">
        <v>599</v>
      </c>
      <c r="J165" s="2" t="s">
        <v>598</v>
      </c>
      <c r="O165" s="20">
        <f t="shared" si="2"/>
        <v>0</v>
      </c>
    </row>
    <row r="166" spans="1:15" ht="15" customHeight="1" x14ac:dyDescent="0.25">
      <c r="A166" s="2" t="s">
        <v>238</v>
      </c>
      <c r="B166" s="2" t="s">
        <v>240</v>
      </c>
      <c r="C166" s="2">
        <v>2014</v>
      </c>
      <c r="D166" s="2" t="s">
        <v>598</v>
      </c>
      <c r="E166" s="2" t="s">
        <v>599</v>
      </c>
      <c r="F166" s="2" t="s">
        <v>598</v>
      </c>
      <c r="G166" s="2" t="s">
        <v>599</v>
      </c>
      <c r="H166" s="2" t="s">
        <v>598</v>
      </c>
      <c r="I166" s="2" t="s">
        <v>599</v>
      </c>
      <c r="J166" s="2" t="s">
        <v>598</v>
      </c>
      <c r="O166" s="20">
        <f t="shared" si="2"/>
        <v>0</v>
      </c>
    </row>
    <row r="167" spans="1:15" ht="15" customHeight="1" x14ac:dyDescent="0.25">
      <c r="A167" s="2" t="s">
        <v>238</v>
      </c>
      <c r="B167" s="2" t="s">
        <v>241</v>
      </c>
      <c r="C167" s="2">
        <v>2014</v>
      </c>
      <c r="D167" s="2" t="s">
        <v>598</v>
      </c>
      <c r="E167" s="2" t="s">
        <v>599</v>
      </c>
      <c r="F167" s="2" t="s">
        <v>598</v>
      </c>
      <c r="G167" s="2" t="s">
        <v>599</v>
      </c>
      <c r="H167" s="2" t="s">
        <v>598</v>
      </c>
      <c r="I167" s="2" t="s">
        <v>599</v>
      </c>
      <c r="J167" s="2" t="s">
        <v>598</v>
      </c>
      <c r="O167" s="20">
        <f t="shared" si="2"/>
        <v>0</v>
      </c>
    </row>
    <row r="168" spans="1:15" ht="15" customHeight="1" x14ac:dyDescent="0.25">
      <c r="A168" s="2" t="s">
        <v>238</v>
      </c>
      <c r="B168" s="2" t="s">
        <v>242</v>
      </c>
      <c r="C168" s="2">
        <v>2014</v>
      </c>
      <c r="D168" s="2" t="s">
        <v>598</v>
      </c>
      <c r="E168" s="2" t="s">
        <v>599</v>
      </c>
      <c r="F168" s="2" t="s">
        <v>598</v>
      </c>
      <c r="G168" s="2" t="s">
        <v>599</v>
      </c>
      <c r="H168" s="2" t="s">
        <v>598</v>
      </c>
      <c r="I168" s="2" t="s">
        <v>599</v>
      </c>
      <c r="J168" s="2" t="s">
        <v>598</v>
      </c>
      <c r="O168" s="20">
        <f t="shared" si="2"/>
        <v>0</v>
      </c>
    </row>
    <row r="169" spans="1:15" ht="15" customHeight="1" x14ac:dyDescent="0.25">
      <c r="A169" s="2" t="s">
        <v>238</v>
      </c>
      <c r="B169" s="2" t="s">
        <v>243</v>
      </c>
      <c r="C169" s="2">
        <v>2014</v>
      </c>
      <c r="D169" s="2" t="s">
        <v>598</v>
      </c>
      <c r="E169" s="2" t="s">
        <v>599</v>
      </c>
      <c r="F169" s="2" t="s">
        <v>598</v>
      </c>
      <c r="G169" s="2" t="s">
        <v>599</v>
      </c>
      <c r="H169" s="2" t="s">
        <v>598</v>
      </c>
      <c r="I169" s="2" t="s">
        <v>599</v>
      </c>
      <c r="J169" s="2" t="s">
        <v>598</v>
      </c>
      <c r="O169" s="20">
        <f t="shared" si="2"/>
        <v>0</v>
      </c>
    </row>
    <row r="170" spans="1:15" ht="15" customHeight="1" x14ac:dyDescent="0.25">
      <c r="A170" s="2" t="s">
        <v>238</v>
      </c>
      <c r="B170" s="2" t="s">
        <v>244</v>
      </c>
      <c r="C170" s="2">
        <v>2014</v>
      </c>
      <c r="D170" s="2" t="s">
        <v>598</v>
      </c>
      <c r="E170" s="2" t="s">
        <v>599</v>
      </c>
      <c r="F170" s="2" t="s">
        <v>598</v>
      </c>
      <c r="G170" s="2" t="s">
        <v>599</v>
      </c>
      <c r="H170" s="2" t="s">
        <v>598</v>
      </c>
      <c r="I170" s="2" t="s">
        <v>599</v>
      </c>
      <c r="J170" s="2" t="s">
        <v>598</v>
      </c>
      <c r="O170" s="20">
        <f t="shared" si="2"/>
        <v>0</v>
      </c>
    </row>
    <row r="171" spans="1:15" ht="15" customHeight="1" x14ac:dyDescent="0.25">
      <c r="A171" s="2" t="s">
        <v>238</v>
      </c>
      <c r="B171" s="2" t="s">
        <v>245</v>
      </c>
      <c r="C171" s="2">
        <v>2014</v>
      </c>
      <c r="D171" s="2" t="s">
        <v>598</v>
      </c>
      <c r="E171" s="2" t="s">
        <v>599</v>
      </c>
      <c r="F171" s="2" t="s">
        <v>598</v>
      </c>
      <c r="G171" s="2" t="s">
        <v>599</v>
      </c>
      <c r="H171" s="2" t="s">
        <v>598</v>
      </c>
      <c r="I171" s="2" t="s">
        <v>599</v>
      </c>
      <c r="J171" s="2" t="s">
        <v>598</v>
      </c>
      <c r="O171" s="20">
        <f t="shared" si="2"/>
        <v>0</v>
      </c>
    </row>
    <row r="172" spans="1:15" ht="15" customHeight="1" x14ac:dyDescent="0.25">
      <c r="A172" s="2" t="s">
        <v>238</v>
      </c>
      <c r="B172" s="2" t="s">
        <v>246</v>
      </c>
      <c r="C172" s="2">
        <v>2014</v>
      </c>
      <c r="D172" s="2" t="s">
        <v>598</v>
      </c>
      <c r="E172" s="2" t="s">
        <v>599</v>
      </c>
      <c r="F172" s="2" t="s">
        <v>598</v>
      </c>
      <c r="G172" s="2" t="s">
        <v>599</v>
      </c>
      <c r="H172" s="2" t="s">
        <v>598</v>
      </c>
      <c r="I172" s="2" t="s">
        <v>599</v>
      </c>
      <c r="J172" s="2" t="s">
        <v>598</v>
      </c>
      <c r="O172" s="20">
        <f t="shared" si="2"/>
        <v>0</v>
      </c>
    </row>
    <row r="173" spans="1:15" ht="15" customHeight="1" x14ac:dyDescent="0.25">
      <c r="A173" s="2" t="s">
        <v>247</v>
      </c>
      <c r="B173" s="2" t="s">
        <v>248</v>
      </c>
      <c r="C173" s="2">
        <v>2014</v>
      </c>
      <c r="D173" s="2" t="s">
        <v>598</v>
      </c>
      <c r="E173" s="2" t="s">
        <v>599</v>
      </c>
      <c r="F173" s="2" t="s">
        <v>598</v>
      </c>
      <c r="G173" s="2" t="s">
        <v>599</v>
      </c>
      <c r="H173" s="2" t="s">
        <v>598</v>
      </c>
      <c r="I173" s="2" t="s">
        <v>599</v>
      </c>
      <c r="J173" s="2" t="s">
        <v>598</v>
      </c>
      <c r="O173" s="20">
        <f t="shared" si="2"/>
        <v>0</v>
      </c>
    </row>
    <row r="174" spans="1:15" ht="15" customHeight="1" x14ac:dyDescent="0.25">
      <c r="A174" s="2" t="s">
        <v>249</v>
      </c>
      <c r="B174" s="2" t="s">
        <v>150</v>
      </c>
      <c r="C174" s="2">
        <v>2014</v>
      </c>
      <c r="D174" s="2" t="s">
        <v>598</v>
      </c>
      <c r="E174" s="2" t="s">
        <v>599</v>
      </c>
      <c r="F174" s="2" t="s">
        <v>598</v>
      </c>
      <c r="G174" s="2" t="s">
        <v>599</v>
      </c>
      <c r="H174" s="2" t="s">
        <v>598</v>
      </c>
      <c r="I174" s="2" t="s">
        <v>599</v>
      </c>
      <c r="J174" s="2" t="s">
        <v>598</v>
      </c>
      <c r="O174" s="20">
        <f t="shared" si="2"/>
        <v>0</v>
      </c>
    </row>
    <row r="175" spans="1:15" ht="15" customHeight="1" x14ac:dyDescent="0.25">
      <c r="A175" s="2" t="s">
        <v>249</v>
      </c>
      <c r="B175" s="2" t="s">
        <v>250</v>
      </c>
      <c r="C175" s="2">
        <v>2014</v>
      </c>
      <c r="D175" s="2" t="s">
        <v>598</v>
      </c>
      <c r="E175" s="2" t="s">
        <v>599</v>
      </c>
      <c r="F175" s="2" t="s">
        <v>598</v>
      </c>
      <c r="G175" s="2" t="s">
        <v>599</v>
      </c>
      <c r="H175" s="2" t="s">
        <v>598</v>
      </c>
      <c r="I175" s="2" t="s">
        <v>599</v>
      </c>
      <c r="J175" s="2" t="s">
        <v>598</v>
      </c>
      <c r="O175" s="20">
        <f t="shared" si="2"/>
        <v>0</v>
      </c>
    </row>
    <row r="176" spans="1:15" ht="15" customHeight="1" x14ac:dyDescent="0.25">
      <c r="A176" s="2" t="s">
        <v>249</v>
      </c>
      <c r="B176" s="2" t="s">
        <v>251</v>
      </c>
      <c r="C176" s="2">
        <v>2014</v>
      </c>
      <c r="D176" s="2" t="s">
        <v>598</v>
      </c>
      <c r="E176" s="2" t="s">
        <v>599</v>
      </c>
      <c r="F176" s="2" t="s">
        <v>598</v>
      </c>
      <c r="G176" s="2" t="s">
        <v>599</v>
      </c>
      <c r="H176" s="2" t="s">
        <v>598</v>
      </c>
      <c r="I176" s="2" t="s">
        <v>599</v>
      </c>
      <c r="J176" s="2" t="s">
        <v>598</v>
      </c>
      <c r="O176" s="20">
        <f t="shared" si="2"/>
        <v>0</v>
      </c>
    </row>
    <row r="177" spans="1:15" ht="15" customHeight="1" x14ac:dyDescent="0.25">
      <c r="A177" s="2" t="s">
        <v>249</v>
      </c>
      <c r="B177" s="2" t="s">
        <v>252</v>
      </c>
      <c r="C177" s="2">
        <v>2014</v>
      </c>
      <c r="D177" s="2" t="s">
        <v>598</v>
      </c>
      <c r="E177" s="2" t="s">
        <v>599</v>
      </c>
      <c r="F177" s="2" t="s">
        <v>598</v>
      </c>
      <c r="G177" s="2" t="s">
        <v>599</v>
      </c>
      <c r="H177" s="2" t="s">
        <v>598</v>
      </c>
      <c r="I177" s="2" t="s">
        <v>599</v>
      </c>
      <c r="J177" s="2" t="s">
        <v>598</v>
      </c>
      <c r="O177" s="20">
        <f t="shared" si="2"/>
        <v>0</v>
      </c>
    </row>
    <row r="178" spans="1:15" ht="15" customHeight="1" x14ac:dyDescent="0.25">
      <c r="A178" s="2" t="s">
        <v>253</v>
      </c>
      <c r="B178" s="2" t="s">
        <v>254</v>
      </c>
      <c r="C178" s="2">
        <v>2014</v>
      </c>
      <c r="D178" s="2" t="s">
        <v>599</v>
      </c>
      <c r="E178" s="2" t="s">
        <v>599</v>
      </c>
      <c r="F178" s="2" t="s">
        <v>599</v>
      </c>
      <c r="G178" s="2" t="s">
        <v>599</v>
      </c>
      <c r="H178" s="2" t="s">
        <v>599</v>
      </c>
      <c r="I178" s="2" t="s">
        <v>599</v>
      </c>
      <c r="J178" s="2" t="s">
        <v>599</v>
      </c>
      <c r="O178" s="20">
        <f t="shared" si="2"/>
        <v>0</v>
      </c>
    </row>
    <row r="179" spans="1:15" ht="15" customHeight="1" x14ac:dyDescent="0.25">
      <c r="A179" s="2" t="s">
        <v>255</v>
      </c>
      <c r="B179" s="2" t="s">
        <v>256</v>
      </c>
      <c r="C179" s="2">
        <v>2014</v>
      </c>
      <c r="D179" s="2">
        <v>51.511000000000003</v>
      </c>
      <c r="E179" s="2" t="s">
        <v>916</v>
      </c>
      <c r="F179" s="2">
        <v>51.511000000000003</v>
      </c>
      <c r="G179" s="2" t="s">
        <v>599</v>
      </c>
      <c r="H179" s="2" t="s">
        <v>598</v>
      </c>
      <c r="I179" s="2" t="s">
        <v>599</v>
      </c>
      <c r="J179" s="2" t="s">
        <v>598</v>
      </c>
      <c r="O179" s="20">
        <f t="shared" si="2"/>
        <v>51.511000000000003</v>
      </c>
    </row>
    <row r="180" spans="1:15" ht="15" customHeight="1" x14ac:dyDescent="0.25">
      <c r="A180" s="2" t="s">
        <v>257</v>
      </c>
      <c r="B180" s="2" t="s">
        <v>258</v>
      </c>
      <c r="C180" s="2">
        <v>2014</v>
      </c>
      <c r="D180" s="2">
        <v>8.5640000000000001</v>
      </c>
      <c r="E180" s="2" t="s">
        <v>917</v>
      </c>
      <c r="F180" s="2">
        <v>8.5640000000000001</v>
      </c>
      <c r="G180" s="2" t="s">
        <v>599</v>
      </c>
      <c r="H180" s="2" t="s">
        <v>598</v>
      </c>
      <c r="I180" s="2" t="s">
        <v>599</v>
      </c>
      <c r="J180" s="2" t="s">
        <v>598</v>
      </c>
      <c r="O180" s="20">
        <f t="shared" si="2"/>
        <v>8.5640000000000001</v>
      </c>
    </row>
    <row r="181" spans="1:15" ht="15" customHeight="1" x14ac:dyDescent="0.25">
      <c r="A181" s="2" t="s">
        <v>259</v>
      </c>
      <c r="B181" s="2" t="s">
        <v>260</v>
      </c>
      <c r="C181" s="2">
        <v>2014</v>
      </c>
      <c r="D181" s="2" t="s">
        <v>598</v>
      </c>
      <c r="E181" s="2" t="s">
        <v>599</v>
      </c>
      <c r="F181" s="2" t="s">
        <v>598</v>
      </c>
      <c r="G181" s="2" t="s">
        <v>599</v>
      </c>
      <c r="H181" s="2" t="s">
        <v>598</v>
      </c>
      <c r="I181" s="2" t="s">
        <v>599</v>
      </c>
      <c r="J181" s="2" t="s">
        <v>598</v>
      </c>
      <c r="O181" s="20">
        <f t="shared" si="2"/>
        <v>0</v>
      </c>
    </row>
    <row r="182" spans="1:15" ht="15" customHeight="1" x14ac:dyDescent="0.25">
      <c r="A182" s="2" t="s">
        <v>261</v>
      </c>
      <c r="B182" s="2" t="s">
        <v>262</v>
      </c>
      <c r="C182" s="2">
        <v>2014</v>
      </c>
      <c r="D182" s="2">
        <v>16.600000000000001</v>
      </c>
      <c r="E182" s="2" t="s">
        <v>918</v>
      </c>
      <c r="F182" s="2">
        <v>16.600000000000001</v>
      </c>
      <c r="G182" s="2" t="s">
        <v>599</v>
      </c>
      <c r="H182" s="2" t="s">
        <v>598</v>
      </c>
      <c r="I182" s="2" t="s">
        <v>599</v>
      </c>
      <c r="J182" s="2" t="s">
        <v>598</v>
      </c>
      <c r="O182" s="20">
        <f t="shared" si="2"/>
        <v>16.600000000000001</v>
      </c>
    </row>
    <row r="183" spans="1:15" ht="15" customHeight="1" x14ac:dyDescent="0.25">
      <c r="A183" s="2" t="s">
        <v>261</v>
      </c>
      <c r="B183" s="2" t="s">
        <v>263</v>
      </c>
      <c r="C183" s="2">
        <v>2014</v>
      </c>
      <c r="D183" s="2">
        <v>75.953000000000003</v>
      </c>
      <c r="E183" s="2" t="s">
        <v>918</v>
      </c>
      <c r="F183" s="2">
        <v>75.953000000000003</v>
      </c>
      <c r="G183" s="2" t="s">
        <v>599</v>
      </c>
      <c r="H183" s="2" t="s">
        <v>598</v>
      </c>
      <c r="I183" s="2" t="s">
        <v>599</v>
      </c>
      <c r="J183" s="2" t="s">
        <v>598</v>
      </c>
      <c r="O183" s="20">
        <f t="shared" si="2"/>
        <v>75.953000000000003</v>
      </c>
    </row>
    <row r="184" spans="1:15" ht="15" customHeight="1" x14ac:dyDescent="0.25">
      <c r="A184" s="2" t="s">
        <v>261</v>
      </c>
      <c r="B184" s="2" t="s">
        <v>264</v>
      </c>
      <c r="C184" s="2">
        <v>2014</v>
      </c>
      <c r="D184" s="2" t="s">
        <v>598</v>
      </c>
      <c r="E184" s="2" t="s">
        <v>599</v>
      </c>
      <c r="F184" s="2" t="s">
        <v>598</v>
      </c>
      <c r="G184" s="2" t="s">
        <v>599</v>
      </c>
      <c r="H184" s="2" t="s">
        <v>598</v>
      </c>
      <c r="I184" s="2" t="s">
        <v>599</v>
      </c>
      <c r="J184" s="2" t="s">
        <v>598</v>
      </c>
      <c r="O184" s="20">
        <f t="shared" si="2"/>
        <v>0</v>
      </c>
    </row>
    <row r="185" spans="1:15" ht="15" customHeight="1" x14ac:dyDescent="0.25">
      <c r="A185" s="2" t="s">
        <v>261</v>
      </c>
      <c r="B185" s="2" t="s">
        <v>265</v>
      </c>
      <c r="C185" s="2">
        <v>2014</v>
      </c>
      <c r="D185" s="2">
        <v>3.7930000000000001</v>
      </c>
      <c r="E185" s="2" t="s">
        <v>918</v>
      </c>
      <c r="F185" s="2">
        <v>3.7930000000000001</v>
      </c>
      <c r="G185" s="2" t="s">
        <v>599</v>
      </c>
      <c r="H185" s="2" t="s">
        <v>598</v>
      </c>
      <c r="I185" s="2" t="s">
        <v>599</v>
      </c>
      <c r="J185" s="2" t="s">
        <v>598</v>
      </c>
      <c r="O185" s="20">
        <f t="shared" si="2"/>
        <v>3.7930000000000001</v>
      </c>
    </row>
    <row r="186" spans="1:15" ht="15" customHeight="1" x14ac:dyDescent="0.25">
      <c r="A186" s="2" t="s">
        <v>266</v>
      </c>
      <c r="B186" s="2" t="s">
        <v>267</v>
      </c>
      <c r="C186" s="2">
        <v>2014</v>
      </c>
      <c r="D186" s="2" t="s">
        <v>598</v>
      </c>
      <c r="E186" s="2" t="s">
        <v>599</v>
      </c>
      <c r="F186" s="2" t="s">
        <v>598</v>
      </c>
      <c r="G186" s="2" t="s">
        <v>599</v>
      </c>
      <c r="H186" s="2" t="s">
        <v>598</v>
      </c>
      <c r="I186" s="2" t="s">
        <v>599</v>
      </c>
      <c r="J186" s="2" t="s">
        <v>598</v>
      </c>
      <c r="O186" s="20">
        <f t="shared" si="2"/>
        <v>0</v>
      </c>
    </row>
    <row r="187" spans="1:15" ht="15" customHeight="1" x14ac:dyDescent="0.25">
      <c r="A187" s="2" t="s">
        <v>268</v>
      </c>
      <c r="B187" s="2" t="s">
        <v>269</v>
      </c>
      <c r="C187" s="2">
        <v>2014</v>
      </c>
      <c r="D187" s="2" t="s">
        <v>598</v>
      </c>
      <c r="E187" s="2" t="s">
        <v>599</v>
      </c>
      <c r="F187" s="2" t="s">
        <v>598</v>
      </c>
      <c r="G187" s="2" t="s">
        <v>599</v>
      </c>
      <c r="H187" s="2" t="s">
        <v>598</v>
      </c>
      <c r="I187" s="2" t="s">
        <v>599</v>
      </c>
      <c r="J187" s="2" t="s">
        <v>598</v>
      </c>
      <c r="O187" s="20">
        <f t="shared" si="2"/>
        <v>0</v>
      </c>
    </row>
    <row r="188" spans="1:15" ht="15" customHeight="1" x14ac:dyDescent="0.25">
      <c r="A188" s="2" t="s">
        <v>268</v>
      </c>
      <c r="B188" s="2" t="s">
        <v>270</v>
      </c>
      <c r="C188" s="2">
        <v>2014</v>
      </c>
      <c r="D188" s="2" t="s">
        <v>598</v>
      </c>
      <c r="E188" s="2" t="s">
        <v>599</v>
      </c>
      <c r="F188" s="2" t="s">
        <v>598</v>
      </c>
      <c r="G188" s="2" t="s">
        <v>599</v>
      </c>
      <c r="H188" s="2" t="s">
        <v>598</v>
      </c>
      <c r="I188" s="2" t="s">
        <v>599</v>
      </c>
      <c r="J188" s="2" t="s">
        <v>598</v>
      </c>
      <c r="O188" s="20">
        <f t="shared" si="2"/>
        <v>0</v>
      </c>
    </row>
    <row r="189" spans="1:15" ht="15" customHeight="1" x14ac:dyDescent="0.25">
      <c r="A189" s="2" t="s">
        <v>268</v>
      </c>
      <c r="B189" s="2" t="s">
        <v>271</v>
      </c>
      <c r="C189" s="2">
        <v>2014</v>
      </c>
      <c r="D189" s="2" t="s">
        <v>598</v>
      </c>
      <c r="E189" s="2" t="s">
        <v>599</v>
      </c>
      <c r="F189" s="2" t="s">
        <v>598</v>
      </c>
      <c r="G189" s="2" t="s">
        <v>599</v>
      </c>
      <c r="H189" s="2" t="s">
        <v>598</v>
      </c>
      <c r="I189" s="2" t="s">
        <v>599</v>
      </c>
      <c r="J189" s="2" t="s">
        <v>598</v>
      </c>
      <c r="O189" s="20">
        <f t="shared" si="2"/>
        <v>0</v>
      </c>
    </row>
    <row r="190" spans="1:15" ht="15" customHeight="1" x14ac:dyDescent="0.25">
      <c r="A190" s="2" t="s">
        <v>272</v>
      </c>
      <c r="B190" s="2" t="s">
        <v>273</v>
      </c>
      <c r="C190" s="2">
        <v>2014</v>
      </c>
      <c r="D190" s="2">
        <v>17.100000000000001</v>
      </c>
      <c r="E190" s="2" t="s">
        <v>919</v>
      </c>
      <c r="F190" s="2">
        <v>17.100000000000001</v>
      </c>
      <c r="G190" s="2" t="s">
        <v>599</v>
      </c>
      <c r="H190" s="2" t="s">
        <v>598</v>
      </c>
      <c r="I190" s="2" t="s">
        <v>599</v>
      </c>
      <c r="J190" s="2" t="s">
        <v>598</v>
      </c>
      <c r="O190" s="20">
        <f t="shared" si="2"/>
        <v>17.100000000000001</v>
      </c>
    </row>
    <row r="191" spans="1:15" ht="15" customHeight="1" x14ac:dyDescent="0.25">
      <c r="A191" s="2" t="s">
        <v>272</v>
      </c>
      <c r="B191" s="2" t="s">
        <v>274</v>
      </c>
      <c r="C191" s="2">
        <v>2014</v>
      </c>
      <c r="D191" s="2" t="s">
        <v>598</v>
      </c>
      <c r="E191" s="2" t="s">
        <v>599</v>
      </c>
      <c r="F191" s="2" t="s">
        <v>598</v>
      </c>
      <c r="G191" s="2" t="s">
        <v>599</v>
      </c>
      <c r="H191" s="2" t="s">
        <v>598</v>
      </c>
      <c r="I191" s="2" t="s">
        <v>599</v>
      </c>
      <c r="J191" s="2" t="s">
        <v>598</v>
      </c>
      <c r="O191" s="20">
        <f t="shared" si="2"/>
        <v>0</v>
      </c>
    </row>
    <row r="192" spans="1:15" ht="15" customHeight="1" x14ac:dyDescent="0.25">
      <c r="A192" s="2" t="s">
        <v>275</v>
      </c>
      <c r="B192" s="14" t="s">
        <v>993</v>
      </c>
      <c r="C192" s="2">
        <v>2014</v>
      </c>
      <c r="D192" s="2" t="s">
        <v>599</v>
      </c>
      <c r="E192" s="2" t="s">
        <v>599</v>
      </c>
      <c r="F192" s="2" t="s">
        <v>599</v>
      </c>
      <c r="G192" s="2" t="s">
        <v>599</v>
      </c>
      <c r="H192" s="2" t="s">
        <v>599</v>
      </c>
      <c r="I192" s="2" t="s">
        <v>599</v>
      </c>
      <c r="J192" s="2" t="s">
        <v>599</v>
      </c>
      <c r="O192" s="20">
        <f t="shared" si="2"/>
        <v>0</v>
      </c>
    </row>
    <row r="193" spans="1:15" ht="15" customHeight="1" x14ac:dyDescent="0.25">
      <c r="A193" s="2" t="s">
        <v>277</v>
      </c>
      <c r="B193" s="2" t="s">
        <v>278</v>
      </c>
      <c r="C193" s="2">
        <v>2014</v>
      </c>
      <c r="D193" s="2" t="s">
        <v>598</v>
      </c>
      <c r="E193" s="2" t="s">
        <v>599</v>
      </c>
      <c r="F193" s="2" t="s">
        <v>598</v>
      </c>
      <c r="G193" s="2" t="s">
        <v>599</v>
      </c>
      <c r="H193" s="2" t="s">
        <v>598</v>
      </c>
      <c r="I193" s="2" t="s">
        <v>599</v>
      </c>
      <c r="J193" s="2" t="s">
        <v>598</v>
      </c>
      <c r="O193" s="20">
        <f t="shared" si="2"/>
        <v>0</v>
      </c>
    </row>
    <row r="194" spans="1:15" ht="15" customHeight="1" x14ac:dyDescent="0.25">
      <c r="A194" s="2" t="s">
        <v>279</v>
      </c>
      <c r="B194" s="2" t="s">
        <v>280</v>
      </c>
      <c r="C194" s="2">
        <v>2014</v>
      </c>
      <c r="D194" s="2" t="s">
        <v>598</v>
      </c>
      <c r="E194" s="2" t="s">
        <v>599</v>
      </c>
      <c r="F194" s="2" t="s">
        <v>598</v>
      </c>
      <c r="G194" s="2" t="s">
        <v>599</v>
      </c>
      <c r="H194" s="2" t="s">
        <v>598</v>
      </c>
      <c r="I194" s="2" t="s">
        <v>599</v>
      </c>
      <c r="J194" s="2" t="s">
        <v>598</v>
      </c>
      <c r="O194" s="20">
        <f t="shared" si="2"/>
        <v>0</v>
      </c>
    </row>
    <row r="195" spans="1:15" ht="15" customHeight="1" x14ac:dyDescent="0.25">
      <c r="A195" s="2" t="s">
        <v>279</v>
      </c>
      <c r="B195" s="2" t="s">
        <v>281</v>
      </c>
      <c r="C195" s="2">
        <v>2014</v>
      </c>
      <c r="D195" s="2" t="s">
        <v>598</v>
      </c>
      <c r="E195" s="2" t="s">
        <v>598</v>
      </c>
      <c r="F195" s="2" t="s">
        <v>598</v>
      </c>
      <c r="G195" s="2" t="s">
        <v>598</v>
      </c>
      <c r="H195" s="2" t="s">
        <v>598</v>
      </c>
      <c r="I195" s="2" t="s">
        <v>598</v>
      </c>
      <c r="J195" s="2" t="s">
        <v>598</v>
      </c>
      <c r="O195" s="20">
        <f t="shared" ref="O195:O258" si="3">IFERROR(F195/1,0)+IFERROR(H195/1,0)+IFERROR(J195/1,0)</f>
        <v>0</v>
      </c>
    </row>
    <row r="196" spans="1:15" ht="15" customHeight="1" x14ac:dyDescent="0.25">
      <c r="A196" s="2" t="s">
        <v>279</v>
      </c>
      <c r="B196" s="2" t="s">
        <v>282</v>
      </c>
      <c r="C196" s="2">
        <v>2014</v>
      </c>
      <c r="D196" s="2" t="s">
        <v>598</v>
      </c>
      <c r="E196" s="2" t="s">
        <v>599</v>
      </c>
      <c r="F196" s="2" t="s">
        <v>598</v>
      </c>
      <c r="G196" s="2" t="s">
        <v>599</v>
      </c>
      <c r="H196" s="2" t="s">
        <v>598</v>
      </c>
      <c r="I196" s="2" t="s">
        <v>599</v>
      </c>
      <c r="J196" s="2" t="s">
        <v>598</v>
      </c>
      <c r="O196" s="20">
        <f t="shared" si="3"/>
        <v>0</v>
      </c>
    </row>
    <row r="197" spans="1:15" ht="15" customHeight="1" x14ac:dyDescent="0.25">
      <c r="A197" s="2" t="s">
        <v>283</v>
      </c>
      <c r="B197" s="2" t="s">
        <v>284</v>
      </c>
      <c r="C197" s="2">
        <v>2014</v>
      </c>
      <c r="D197" s="2" t="s">
        <v>598</v>
      </c>
      <c r="E197" s="2" t="s">
        <v>599</v>
      </c>
      <c r="F197" s="2" t="s">
        <v>598</v>
      </c>
      <c r="G197" s="2" t="s">
        <v>599</v>
      </c>
      <c r="H197" s="2" t="s">
        <v>598</v>
      </c>
      <c r="I197" s="2" t="s">
        <v>599</v>
      </c>
      <c r="J197" s="2" t="s">
        <v>598</v>
      </c>
      <c r="O197" s="20">
        <f t="shared" si="3"/>
        <v>0</v>
      </c>
    </row>
    <row r="198" spans="1:15" ht="15" customHeight="1" x14ac:dyDescent="0.25">
      <c r="A198" s="2" t="s">
        <v>285</v>
      </c>
      <c r="B198" s="2" t="s">
        <v>286</v>
      </c>
      <c r="C198" s="2">
        <v>2014</v>
      </c>
      <c r="D198" s="2" t="s">
        <v>598</v>
      </c>
      <c r="E198" s="2" t="s">
        <v>599</v>
      </c>
      <c r="F198" s="2" t="s">
        <v>598</v>
      </c>
      <c r="G198" s="2" t="s">
        <v>599</v>
      </c>
      <c r="H198" s="2" t="s">
        <v>598</v>
      </c>
      <c r="I198" s="2" t="s">
        <v>599</v>
      </c>
      <c r="J198" s="2" t="s">
        <v>598</v>
      </c>
      <c r="O198" s="20">
        <f t="shared" si="3"/>
        <v>0</v>
      </c>
    </row>
    <row r="199" spans="1:15" ht="15" customHeight="1" x14ac:dyDescent="0.25">
      <c r="A199" s="2" t="s">
        <v>287</v>
      </c>
      <c r="B199" s="2" t="s">
        <v>288</v>
      </c>
      <c r="C199" s="2">
        <v>2014</v>
      </c>
      <c r="D199" s="2" t="s">
        <v>598</v>
      </c>
      <c r="E199" s="2" t="s">
        <v>599</v>
      </c>
      <c r="F199" s="2" t="s">
        <v>598</v>
      </c>
      <c r="G199" s="2" t="s">
        <v>599</v>
      </c>
      <c r="H199" s="2" t="s">
        <v>598</v>
      </c>
      <c r="I199" s="2" t="s">
        <v>599</v>
      </c>
      <c r="J199" s="2" t="s">
        <v>598</v>
      </c>
      <c r="O199" s="20">
        <f t="shared" si="3"/>
        <v>0</v>
      </c>
    </row>
    <row r="200" spans="1:15" ht="15" customHeight="1" x14ac:dyDescent="0.25">
      <c r="A200" s="2" t="s">
        <v>289</v>
      </c>
      <c r="B200" s="2" t="s">
        <v>290</v>
      </c>
      <c r="C200" s="2">
        <v>2014</v>
      </c>
      <c r="D200" s="2" t="s">
        <v>599</v>
      </c>
      <c r="E200" s="2" t="s">
        <v>599</v>
      </c>
      <c r="F200" s="2" t="s">
        <v>599</v>
      </c>
      <c r="G200" s="2" t="s">
        <v>599</v>
      </c>
      <c r="H200" s="2" t="s">
        <v>599</v>
      </c>
      <c r="I200" s="2" t="s">
        <v>599</v>
      </c>
      <c r="J200" s="2" t="s">
        <v>599</v>
      </c>
      <c r="O200" s="20">
        <f t="shared" si="3"/>
        <v>0</v>
      </c>
    </row>
    <row r="201" spans="1:15" ht="15" customHeight="1" x14ac:dyDescent="0.25">
      <c r="A201" s="2" t="s">
        <v>291</v>
      </c>
      <c r="B201" s="2" t="s">
        <v>292</v>
      </c>
      <c r="C201" s="2">
        <v>2014</v>
      </c>
      <c r="D201" s="2" t="s">
        <v>598</v>
      </c>
      <c r="E201" s="2" t="s">
        <v>599</v>
      </c>
      <c r="F201" s="2" t="s">
        <v>598</v>
      </c>
      <c r="G201" s="2" t="s">
        <v>599</v>
      </c>
      <c r="H201" s="2" t="s">
        <v>598</v>
      </c>
      <c r="I201" s="2" t="s">
        <v>599</v>
      </c>
      <c r="J201" s="2" t="s">
        <v>598</v>
      </c>
      <c r="O201" s="20">
        <f t="shared" si="3"/>
        <v>0</v>
      </c>
    </row>
    <row r="202" spans="1:15" ht="15" customHeight="1" x14ac:dyDescent="0.25">
      <c r="A202" s="2" t="s">
        <v>291</v>
      </c>
      <c r="B202" s="2" t="s">
        <v>293</v>
      </c>
      <c r="C202" s="2">
        <v>2014</v>
      </c>
      <c r="D202" s="2" t="s">
        <v>598</v>
      </c>
      <c r="E202" s="2" t="s">
        <v>599</v>
      </c>
      <c r="F202" s="2" t="s">
        <v>598</v>
      </c>
      <c r="G202" s="2" t="s">
        <v>599</v>
      </c>
      <c r="H202" s="2" t="s">
        <v>598</v>
      </c>
      <c r="I202" s="2" t="s">
        <v>599</v>
      </c>
      <c r="J202" s="2" t="s">
        <v>598</v>
      </c>
      <c r="O202" s="20">
        <f t="shared" si="3"/>
        <v>0</v>
      </c>
    </row>
    <row r="203" spans="1:15" ht="15" customHeight="1" x14ac:dyDescent="0.25">
      <c r="A203" s="2" t="s">
        <v>291</v>
      </c>
      <c r="B203" s="2" t="s">
        <v>294</v>
      </c>
      <c r="C203" s="2">
        <v>2014</v>
      </c>
      <c r="D203" s="2" t="s">
        <v>598</v>
      </c>
      <c r="E203" s="2" t="s">
        <v>599</v>
      </c>
      <c r="F203" s="2" t="s">
        <v>598</v>
      </c>
      <c r="G203" s="2" t="s">
        <v>599</v>
      </c>
      <c r="H203" s="2" t="s">
        <v>598</v>
      </c>
      <c r="I203" s="2" t="s">
        <v>599</v>
      </c>
      <c r="J203" s="2" t="s">
        <v>598</v>
      </c>
      <c r="O203" s="20">
        <f t="shared" si="3"/>
        <v>0</v>
      </c>
    </row>
    <row r="204" spans="1:15" ht="15" customHeight="1" x14ac:dyDescent="0.25">
      <c r="A204" s="2" t="s">
        <v>291</v>
      </c>
      <c r="B204" s="2" t="s">
        <v>295</v>
      </c>
      <c r="C204" s="2">
        <v>2014</v>
      </c>
      <c r="D204" s="2" t="s">
        <v>598</v>
      </c>
      <c r="E204" s="2" t="s">
        <v>599</v>
      </c>
      <c r="F204" s="2" t="s">
        <v>598</v>
      </c>
      <c r="G204" s="2" t="s">
        <v>599</v>
      </c>
      <c r="H204" s="2" t="s">
        <v>598</v>
      </c>
      <c r="I204" s="2" t="s">
        <v>599</v>
      </c>
      <c r="J204" s="2" t="s">
        <v>598</v>
      </c>
      <c r="O204" s="20">
        <f t="shared" si="3"/>
        <v>0</v>
      </c>
    </row>
    <row r="205" spans="1:15" ht="15" customHeight="1" x14ac:dyDescent="0.25">
      <c r="A205" s="2" t="s">
        <v>291</v>
      </c>
      <c r="B205" s="2" t="s">
        <v>296</v>
      </c>
      <c r="C205" s="2">
        <v>2014</v>
      </c>
      <c r="D205" s="2" t="s">
        <v>598</v>
      </c>
      <c r="E205" s="2" t="s">
        <v>599</v>
      </c>
      <c r="F205" s="2" t="s">
        <v>598</v>
      </c>
      <c r="G205" s="2" t="s">
        <v>599</v>
      </c>
      <c r="H205" s="2" t="s">
        <v>598</v>
      </c>
      <c r="I205" s="2" t="s">
        <v>599</v>
      </c>
      <c r="J205" s="2" t="s">
        <v>598</v>
      </c>
      <c r="O205" s="20">
        <f t="shared" si="3"/>
        <v>0</v>
      </c>
    </row>
    <row r="206" spans="1:15" ht="15" customHeight="1" x14ac:dyDescent="0.25">
      <c r="A206" s="2" t="s">
        <v>297</v>
      </c>
      <c r="B206" s="2" t="s">
        <v>298</v>
      </c>
      <c r="C206" s="2">
        <v>2014</v>
      </c>
      <c r="D206" s="2" t="s">
        <v>598</v>
      </c>
      <c r="E206" s="2" t="s">
        <v>599</v>
      </c>
      <c r="F206" s="2" t="s">
        <v>598</v>
      </c>
      <c r="G206" s="2" t="s">
        <v>599</v>
      </c>
      <c r="H206" s="2" t="s">
        <v>598</v>
      </c>
      <c r="I206" s="2" t="s">
        <v>599</v>
      </c>
      <c r="J206" s="2" t="s">
        <v>598</v>
      </c>
      <c r="O206" s="20">
        <f t="shared" si="3"/>
        <v>0</v>
      </c>
    </row>
    <row r="207" spans="1:15" ht="15" customHeight="1" x14ac:dyDescent="0.25">
      <c r="A207" s="2" t="s">
        <v>297</v>
      </c>
      <c r="B207" s="2" t="s">
        <v>299</v>
      </c>
      <c r="C207" s="2">
        <v>2014</v>
      </c>
      <c r="D207" s="2" t="s">
        <v>598</v>
      </c>
      <c r="E207" s="2" t="s">
        <v>599</v>
      </c>
      <c r="F207" s="2" t="s">
        <v>598</v>
      </c>
      <c r="G207" s="2" t="s">
        <v>599</v>
      </c>
      <c r="H207" s="2" t="s">
        <v>598</v>
      </c>
      <c r="I207" s="2" t="s">
        <v>599</v>
      </c>
      <c r="J207" s="2" t="s">
        <v>598</v>
      </c>
      <c r="O207" s="20">
        <f t="shared" si="3"/>
        <v>0</v>
      </c>
    </row>
    <row r="208" spans="1:15" ht="15" customHeight="1" x14ac:dyDescent="0.25">
      <c r="A208" s="2" t="s">
        <v>300</v>
      </c>
      <c r="B208" s="2" t="s">
        <v>301</v>
      </c>
      <c r="C208" s="2">
        <v>2014</v>
      </c>
      <c r="D208" s="2" t="s">
        <v>598</v>
      </c>
      <c r="E208" s="2" t="s">
        <v>599</v>
      </c>
      <c r="F208" s="2" t="s">
        <v>598</v>
      </c>
      <c r="G208" s="2" t="s">
        <v>599</v>
      </c>
      <c r="H208" s="2" t="s">
        <v>598</v>
      </c>
      <c r="I208" s="2" t="s">
        <v>599</v>
      </c>
      <c r="J208" s="2" t="s">
        <v>598</v>
      </c>
      <c r="O208" s="20">
        <f t="shared" si="3"/>
        <v>0</v>
      </c>
    </row>
    <row r="209" spans="1:15" ht="15" customHeight="1" x14ac:dyDescent="0.25">
      <c r="A209" s="2" t="s">
        <v>302</v>
      </c>
      <c r="B209" s="2" t="s">
        <v>303</v>
      </c>
      <c r="C209" s="2">
        <v>2014</v>
      </c>
      <c r="D209" s="2">
        <v>16.52</v>
      </c>
      <c r="E209" s="2" t="s">
        <v>920</v>
      </c>
      <c r="F209" s="2">
        <v>16.52</v>
      </c>
      <c r="G209" s="2" t="s">
        <v>599</v>
      </c>
      <c r="H209" s="2" t="s">
        <v>598</v>
      </c>
      <c r="I209" s="2" t="s">
        <v>599</v>
      </c>
      <c r="J209" s="2" t="s">
        <v>598</v>
      </c>
      <c r="O209" s="20">
        <f t="shared" si="3"/>
        <v>16.52</v>
      </c>
    </row>
    <row r="210" spans="1:15" ht="15" customHeight="1" x14ac:dyDescent="0.25">
      <c r="A210" s="2" t="s">
        <v>302</v>
      </c>
      <c r="B210" s="2" t="s">
        <v>304</v>
      </c>
      <c r="C210" s="2">
        <v>2014</v>
      </c>
      <c r="D210" s="2" t="s">
        <v>598</v>
      </c>
      <c r="E210" s="2" t="s">
        <v>599</v>
      </c>
      <c r="F210" s="2" t="s">
        <v>598</v>
      </c>
      <c r="G210" s="2" t="s">
        <v>599</v>
      </c>
      <c r="H210" s="2" t="s">
        <v>598</v>
      </c>
      <c r="I210" s="2" t="s">
        <v>599</v>
      </c>
      <c r="J210" s="2" t="s">
        <v>598</v>
      </c>
      <c r="O210" s="20">
        <f t="shared" si="3"/>
        <v>0</v>
      </c>
    </row>
    <row r="211" spans="1:15" ht="15" customHeight="1" x14ac:dyDescent="0.25">
      <c r="A211" s="2" t="s">
        <v>302</v>
      </c>
      <c r="B211" s="2" t="s">
        <v>305</v>
      </c>
      <c r="C211" s="2">
        <v>2014</v>
      </c>
      <c r="D211" s="2" t="s">
        <v>598</v>
      </c>
      <c r="E211" s="2" t="s">
        <v>599</v>
      </c>
      <c r="F211" s="2" t="s">
        <v>598</v>
      </c>
      <c r="G211" s="2" t="s">
        <v>599</v>
      </c>
      <c r="H211" s="2" t="s">
        <v>598</v>
      </c>
      <c r="I211" s="2" t="s">
        <v>599</v>
      </c>
      <c r="J211" s="2" t="s">
        <v>598</v>
      </c>
      <c r="O211" s="20">
        <f t="shared" si="3"/>
        <v>0</v>
      </c>
    </row>
    <row r="212" spans="1:15" ht="15" customHeight="1" x14ac:dyDescent="0.25">
      <c r="A212" s="2" t="s">
        <v>306</v>
      </c>
      <c r="B212" s="2" t="s">
        <v>307</v>
      </c>
      <c r="C212" s="2">
        <v>2014</v>
      </c>
      <c r="D212" s="2" t="s">
        <v>598</v>
      </c>
      <c r="E212" s="2" t="s">
        <v>599</v>
      </c>
      <c r="F212" s="2" t="s">
        <v>598</v>
      </c>
      <c r="G212" s="2" t="s">
        <v>599</v>
      </c>
      <c r="H212" s="2" t="s">
        <v>598</v>
      </c>
      <c r="I212" s="2" t="s">
        <v>599</v>
      </c>
      <c r="J212" s="2" t="s">
        <v>598</v>
      </c>
      <c r="O212" s="20">
        <f t="shared" si="3"/>
        <v>0</v>
      </c>
    </row>
    <row r="213" spans="1:15" ht="15" customHeight="1" x14ac:dyDescent="0.25">
      <c r="A213" s="2" t="s">
        <v>308</v>
      </c>
      <c r="B213" s="2" t="s">
        <v>309</v>
      </c>
      <c r="C213" s="2">
        <v>2014</v>
      </c>
      <c r="D213" s="2" t="s">
        <v>598</v>
      </c>
      <c r="E213" s="2" t="s">
        <v>599</v>
      </c>
      <c r="F213" s="2" t="s">
        <v>598</v>
      </c>
      <c r="G213" s="2" t="s">
        <v>599</v>
      </c>
      <c r="H213" s="2" t="s">
        <v>598</v>
      </c>
      <c r="I213" s="2" t="s">
        <v>599</v>
      </c>
      <c r="J213" s="2" t="s">
        <v>598</v>
      </c>
      <c r="O213" s="20">
        <f t="shared" si="3"/>
        <v>0</v>
      </c>
    </row>
    <row r="214" spans="1:15" ht="15" customHeight="1" x14ac:dyDescent="0.25">
      <c r="A214" s="2" t="s">
        <v>308</v>
      </c>
      <c r="B214" s="2" t="s">
        <v>310</v>
      </c>
      <c r="C214" s="2">
        <v>2014</v>
      </c>
      <c r="D214" s="2" t="s">
        <v>598</v>
      </c>
      <c r="E214" s="2" t="s">
        <v>599</v>
      </c>
      <c r="F214" s="2" t="s">
        <v>598</v>
      </c>
      <c r="G214" s="2" t="s">
        <v>599</v>
      </c>
      <c r="H214" s="2" t="s">
        <v>598</v>
      </c>
      <c r="I214" s="2" t="s">
        <v>599</v>
      </c>
      <c r="J214" s="2" t="s">
        <v>598</v>
      </c>
      <c r="O214" s="20">
        <f t="shared" si="3"/>
        <v>0</v>
      </c>
    </row>
    <row r="215" spans="1:15" ht="15" customHeight="1" x14ac:dyDescent="0.25">
      <c r="A215" s="2" t="s">
        <v>308</v>
      </c>
      <c r="B215" s="2" t="s">
        <v>311</v>
      </c>
      <c r="C215" s="2">
        <v>2014</v>
      </c>
      <c r="D215" s="2" t="s">
        <v>598</v>
      </c>
      <c r="E215" s="2" t="s">
        <v>599</v>
      </c>
      <c r="F215" s="2" t="s">
        <v>598</v>
      </c>
      <c r="G215" s="2" t="s">
        <v>599</v>
      </c>
      <c r="H215" s="2" t="s">
        <v>598</v>
      </c>
      <c r="I215" s="2" t="s">
        <v>599</v>
      </c>
      <c r="J215" s="2" t="s">
        <v>598</v>
      </c>
      <c r="O215" s="20">
        <f t="shared" si="3"/>
        <v>0</v>
      </c>
    </row>
    <row r="216" spans="1:15" ht="15" customHeight="1" x14ac:dyDescent="0.25">
      <c r="A216" s="2" t="s">
        <v>312</v>
      </c>
      <c r="B216" s="2" t="s">
        <v>313</v>
      </c>
      <c r="C216" s="2">
        <v>2014</v>
      </c>
      <c r="D216" s="2" t="s">
        <v>598</v>
      </c>
      <c r="E216" s="2" t="s">
        <v>599</v>
      </c>
      <c r="F216" s="2" t="s">
        <v>598</v>
      </c>
      <c r="G216" s="2" t="s">
        <v>599</v>
      </c>
      <c r="H216" s="2" t="s">
        <v>598</v>
      </c>
      <c r="I216" s="2" t="s">
        <v>599</v>
      </c>
      <c r="J216" s="2" t="s">
        <v>598</v>
      </c>
      <c r="O216" s="20">
        <f t="shared" si="3"/>
        <v>0</v>
      </c>
    </row>
    <row r="217" spans="1:15" ht="15" customHeight="1" x14ac:dyDescent="0.25">
      <c r="A217" s="2" t="s">
        <v>314</v>
      </c>
      <c r="B217" s="2" t="s">
        <v>315</v>
      </c>
      <c r="C217" s="2">
        <v>2014</v>
      </c>
      <c r="D217" s="2">
        <v>0.4</v>
      </c>
      <c r="E217" s="2" t="s">
        <v>921</v>
      </c>
      <c r="F217" s="2">
        <v>0.4</v>
      </c>
      <c r="G217" s="2" t="s">
        <v>599</v>
      </c>
      <c r="H217" s="2" t="s">
        <v>598</v>
      </c>
      <c r="I217" s="2" t="s">
        <v>599</v>
      </c>
      <c r="J217" s="2" t="s">
        <v>598</v>
      </c>
      <c r="O217" s="20">
        <f t="shared" si="3"/>
        <v>0.4</v>
      </c>
    </row>
    <row r="218" spans="1:15" ht="15" customHeight="1" x14ac:dyDescent="0.25">
      <c r="A218" s="2" t="s">
        <v>316</v>
      </c>
      <c r="B218" s="2" t="s">
        <v>317</v>
      </c>
      <c r="C218" s="2">
        <v>2014</v>
      </c>
      <c r="D218" s="2">
        <v>89.38</v>
      </c>
      <c r="E218" s="2" t="s">
        <v>922</v>
      </c>
      <c r="F218" s="2">
        <v>89.38</v>
      </c>
      <c r="G218" s="2" t="s">
        <v>598</v>
      </c>
      <c r="H218" s="2" t="s">
        <v>598</v>
      </c>
      <c r="I218" s="2" t="s">
        <v>598</v>
      </c>
      <c r="J218" s="2" t="s">
        <v>598</v>
      </c>
      <c r="O218" s="20">
        <f t="shared" si="3"/>
        <v>89.38</v>
      </c>
    </row>
    <row r="219" spans="1:15" ht="15" customHeight="1" x14ac:dyDescent="0.25">
      <c r="A219" s="2" t="s">
        <v>318</v>
      </c>
      <c r="B219" s="2" t="s">
        <v>319</v>
      </c>
      <c r="C219" s="2">
        <v>2014</v>
      </c>
      <c r="D219" s="2" t="s">
        <v>599</v>
      </c>
      <c r="E219" s="2" t="s">
        <v>599</v>
      </c>
      <c r="F219" s="2" t="s">
        <v>599</v>
      </c>
      <c r="G219" s="2" t="s">
        <v>599</v>
      </c>
      <c r="H219" s="2" t="s">
        <v>599</v>
      </c>
      <c r="I219" s="2" t="s">
        <v>599</v>
      </c>
      <c r="J219" s="2" t="s">
        <v>599</v>
      </c>
      <c r="O219" s="20">
        <f t="shared" si="3"/>
        <v>0</v>
      </c>
    </row>
    <row r="220" spans="1:15" ht="15" customHeight="1" x14ac:dyDescent="0.25">
      <c r="A220" s="2" t="s">
        <v>320</v>
      </c>
      <c r="B220" s="2" t="s">
        <v>321</v>
      </c>
      <c r="C220" s="2">
        <v>2014</v>
      </c>
      <c r="D220" s="2">
        <v>17.2</v>
      </c>
      <c r="E220" s="2" t="s">
        <v>697</v>
      </c>
      <c r="F220" s="2">
        <v>17.2</v>
      </c>
      <c r="G220" s="2" t="s">
        <v>599</v>
      </c>
      <c r="H220" s="2" t="s">
        <v>598</v>
      </c>
      <c r="I220" s="2" t="s">
        <v>599</v>
      </c>
      <c r="J220" s="2" t="s">
        <v>598</v>
      </c>
      <c r="O220" s="20">
        <f t="shared" si="3"/>
        <v>17.2</v>
      </c>
    </row>
    <row r="221" spans="1:15" ht="15" customHeight="1" x14ac:dyDescent="0.25">
      <c r="A221" s="2" t="s">
        <v>322</v>
      </c>
      <c r="B221" s="2" t="s">
        <v>323</v>
      </c>
      <c r="C221" s="2">
        <v>2014</v>
      </c>
      <c r="D221" s="2" t="s">
        <v>598</v>
      </c>
      <c r="E221" s="2" t="s">
        <v>599</v>
      </c>
      <c r="F221" s="2" t="s">
        <v>598</v>
      </c>
      <c r="G221" s="2" t="s">
        <v>599</v>
      </c>
      <c r="H221" s="2" t="s">
        <v>598</v>
      </c>
      <c r="I221" s="2" t="s">
        <v>599</v>
      </c>
      <c r="J221" s="2" t="s">
        <v>598</v>
      </c>
      <c r="O221" s="20">
        <f t="shared" si="3"/>
        <v>0</v>
      </c>
    </row>
    <row r="222" spans="1:15" ht="15" customHeight="1" x14ac:dyDescent="0.25">
      <c r="A222" s="2" t="s">
        <v>322</v>
      </c>
      <c r="B222" s="2" t="s">
        <v>324</v>
      </c>
      <c r="C222" s="2">
        <v>2014</v>
      </c>
      <c r="D222" s="2">
        <v>262.5</v>
      </c>
      <c r="E222" s="2" t="s">
        <v>923</v>
      </c>
      <c r="F222" s="2">
        <v>250</v>
      </c>
      <c r="G222" s="2" t="s">
        <v>698</v>
      </c>
      <c r="H222" s="2">
        <v>12.5</v>
      </c>
      <c r="I222" s="2" t="s">
        <v>599</v>
      </c>
      <c r="J222" s="2" t="s">
        <v>598</v>
      </c>
      <c r="O222" s="20">
        <f t="shared" si="3"/>
        <v>262.5</v>
      </c>
    </row>
    <row r="223" spans="1:15" ht="15" customHeight="1" x14ac:dyDescent="0.25">
      <c r="A223" s="2" t="s">
        <v>322</v>
      </c>
      <c r="B223" s="2" t="s">
        <v>325</v>
      </c>
      <c r="C223" s="2">
        <v>2014</v>
      </c>
      <c r="D223" s="2" t="s">
        <v>598</v>
      </c>
      <c r="E223" s="2" t="s">
        <v>599</v>
      </c>
      <c r="F223" s="2" t="s">
        <v>598</v>
      </c>
      <c r="G223" s="2" t="s">
        <v>599</v>
      </c>
      <c r="H223" s="2" t="s">
        <v>598</v>
      </c>
      <c r="I223" s="2" t="s">
        <v>599</v>
      </c>
      <c r="J223" s="2" t="s">
        <v>598</v>
      </c>
      <c r="O223" s="20">
        <f t="shared" si="3"/>
        <v>0</v>
      </c>
    </row>
    <row r="224" spans="1:15" ht="15" customHeight="1" x14ac:dyDescent="0.25">
      <c r="A224" s="2" t="s">
        <v>322</v>
      </c>
      <c r="B224" s="2" t="s">
        <v>326</v>
      </c>
      <c r="C224" s="2">
        <v>2014</v>
      </c>
      <c r="D224" s="2" t="s">
        <v>598</v>
      </c>
      <c r="E224" s="2" t="s">
        <v>599</v>
      </c>
      <c r="F224" s="2" t="s">
        <v>598</v>
      </c>
      <c r="G224" s="2" t="s">
        <v>599</v>
      </c>
      <c r="H224" s="2" t="s">
        <v>598</v>
      </c>
      <c r="I224" s="2" t="s">
        <v>599</v>
      </c>
      <c r="J224" s="2" t="s">
        <v>598</v>
      </c>
      <c r="O224" s="20">
        <f t="shared" si="3"/>
        <v>0</v>
      </c>
    </row>
    <row r="225" spans="1:15" ht="15" customHeight="1" x14ac:dyDescent="0.25">
      <c r="A225" s="2" t="s">
        <v>327</v>
      </c>
      <c r="B225" s="11" t="s">
        <v>992</v>
      </c>
      <c r="C225" s="2">
        <v>2014</v>
      </c>
      <c r="D225" s="2" t="s">
        <v>599</v>
      </c>
      <c r="E225" s="2" t="s">
        <v>599</v>
      </c>
      <c r="F225" s="2" t="s">
        <v>599</v>
      </c>
      <c r="G225" s="2" t="s">
        <v>599</v>
      </c>
      <c r="H225" s="2" t="s">
        <v>599</v>
      </c>
      <c r="I225" s="2" t="s">
        <v>599</v>
      </c>
      <c r="J225" s="2" t="s">
        <v>599</v>
      </c>
      <c r="O225" s="20">
        <f t="shared" si="3"/>
        <v>0</v>
      </c>
    </row>
    <row r="226" spans="1:15" ht="15" customHeight="1" x14ac:dyDescent="0.25">
      <c r="A226" s="2" t="s">
        <v>329</v>
      </c>
      <c r="B226" s="2" t="s">
        <v>330</v>
      </c>
      <c r="C226" s="2">
        <v>2014</v>
      </c>
      <c r="D226" s="2" t="s">
        <v>599</v>
      </c>
      <c r="E226" s="2" t="s">
        <v>599</v>
      </c>
      <c r="F226" s="2" t="s">
        <v>599</v>
      </c>
      <c r="G226" s="2" t="s">
        <v>599</v>
      </c>
      <c r="H226" s="2" t="s">
        <v>599</v>
      </c>
      <c r="I226" s="2" t="s">
        <v>599</v>
      </c>
      <c r="J226" s="2" t="s">
        <v>599</v>
      </c>
      <c r="O226" s="20">
        <f t="shared" si="3"/>
        <v>0</v>
      </c>
    </row>
    <row r="227" spans="1:15" ht="15" customHeight="1" x14ac:dyDescent="0.25">
      <c r="A227" s="2" t="s">
        <v>331</v>
      </c>
      <c r="B227" s="2" t="s">
        <v>332</v>
      </c>
      <c r="C227" s="2">
        <v>2014</v>
      </c>
      <c r="D227" s="2" t="s">
        <v>598</v>
      </c>
      <c r="E227" s="2" t="s">
        <v>599</v>
      </c>
      <c r="F227" s="2" t="s">
        <v>598</v>
      </c>
      <c r="G227" s="2" t="s">
        <v>599</v>
      </c>
      <c r="H227" s="2" t="s">
        <v>598</v>
      </c>
      <c r="I227" s="2" t="s">
        <v>599</v>
      </c>
      <c r="J227" s="2" t="s">
        <v>598</v>
      </c>
      <c r="O227" s="20">
        <f t="shared" si="3"/>
        <v>0</v>
      </c>
    </row>
    <row r="228" spans="1:15" ht="15" customHeight="1" x14ac:dyDescent="0.25">
      <c r="A228" s="2" t="s">
        <v>331</v>
      </c>
      <c r="B228" s="2" t="s">
        <v>333</v>
      </c>
      <c r="C228" s="2">
        <v>2014</v>
      </c>
      <c r="D228" s="2" t="s">
        <v>598</v>
      </c>
      <c r="E228" s="2" t="s">
        <v>599</v>
      </c>
      <c r="F228" s="2" t="s">
        <v>598</v>
      </c>
      <c r="G228" s="2" t="s">
        <v>599</v>
      </c>
      <c r="H228" s="2" t="s">
        <v>598</v>
      </c>
      <c r="I228" s="2" t="s">
        <v>599</v>
      </c>
      <c r="J228" s="2" t="s">
        <v>598</v>
      </c>
      <c r="O228" s="20">
        <f t="shared" si="3"/>
        <v>0</v>
      </c>
    </row>
    <row r="229" spans="1:15" ht="15" customHeight="1" x14ac:dyDescent="0.25">
      <c r="A229" s="2" t="s">
        <v>331</v>
      </c>
      <c r="B229" s="2" t="s">
        <v>334</v>
      </c>
      <c r="C229" s="2">
        <v>2014</v>
      </c>
      <c r="D229" s="2" t="s">
        <v>598</v>
      </c>
      <c r="E229" s="2" t="s">
        <v>599</v>
      </c>
      <c r="F229" s="2" t="s">
        <v>598</v>
      </c>
      <c r="G229" s="2" t="s">
        <v>599</v>
      </c>
      <c r="H229" s="2" t="s">
        <v>598</v>
      </c>
      <c r="I229" s="2" t="s">
        <v>599</v>
      </c>
      <c r="J229" s="2" t="s">
        <v>598</v>
      </c>
      <c r="O229" s="20">
        <f t="shared" si="3"/>
        <v>0</v>
      </c>
    </row>
    <row r="230" spans="1:15" ht="15" customHeight="1" x14ac:dyDescent="0.25">
      <c r="A230" s="2" t="s">
        <v>331</v>
      </c>
      <c r="B230" s="2" t="s">
        <v>335</v>
      </c>
      <c r="C230" s="2">
        <v>2014</v>
      </c>
      <c r="D230" s="2" t="s">
        <v>598</v>
      </c>
      <c r="E230" s="2" t="s">
        <v>599</v>
      </c>
      <c r="F230" s="2" t="s">
        <v>598</v>
      </c>
      <c r="G230" s="2" t="s">
        <v>599</v>
      </c>
      <c r="H230" s="2" t="s">
        <v>598</v>
      </c>
      <c r="I230" s="2" t="s">
        <v>599</v>
      </c>
      <c r="J230" s="2" t="s">
        <v>598</v>
      </c>
      <c r="O230" s="20">
        <f t="shared" si="3"/>
        <v>0</v>
      </c>
    </row>
    <row r="231" spans="1:15" ht="15" customHeight="1" x14ac:dyDescent="0.25">
      <c r="A231" s="2" t="s">
        <v>331</v>
      </c>
      <c r="B231" s="2" t="s">
        <v>336</v>
      </c>
      <c r="C231" s="2">
        <v>2014</v>
      </c>
      <c r="D231" s="2" t="s">
        <v>598</v>
      </c>
      <c r="E231" s="2" t="s">
        <v>599</v>
      </c>
      <c r="F231" s="2" t="s">
        <v>598</v>
      </c>
      <c r="G231" s="2" t="s">
        <v>599</v>
      </c>
      <c r="H231" s="2" t="s">
        <v>598</v>
      </c>
      <c r="I231" s="2" t="s">
        <v>599</v>
      </c>
      <c r="J231" s="2" t="s">
        <v>598</v>
      </c>
      <c r="O231" s="20">
        <f t="shared" si="3"/>
        <v>0</v>
      </c>
    </row>
    <row r="232" spans="1:15" ht="15" customHeight="1" x14ac:dyDescent="0.25">
      <c r="A232" s="2" t="s">
        <v>331</v>
      </c>
      <c r="B232" s="2" t="s">
        <v>337</v>
      </c>
      <c r="C232" s="2">
        <v>2014</v>
      </c>
      <c r="D232" s="2" t="s">
        <v>598</v>
      </c>
      <c r="E232" s="2" t="s">
        <v>599</v>
      </c>
      <c r="F232" s="2" t="s">
        <v>598</v>
      </c>
      <c r="G232" s="2" t="s">
        <v>599</v>
      </c>
      <c r="H232" s="2" t="s">
        <v>598</v>
      </c>
      <c r="I232" s="2" t="s">
        <v>599</v>
      </c>
      <c r="J232" s="2" t="s">
        <v>598</v>
      </c>
      <c r="O232" s="20">
        <f t="shared" si="3"/>
        <v>0</v>
      </c>
    </row>
    <row r="233" spans="1:15" ht="15" customHeight="1" x14ac:dyDescent="0.25">
      <c r="A233" s="2" t="s">
        <v>331</v>
      </c>
      <c r="B233" s="2" t="s">
        <v>338</v>
      </c>
      <c r="C233" s="2">
        <v>2014</v>
      </c>
      <c r="D233" s="2" t="s">
        <v>598</v>
      </c>
      <c r="E233" s="2" t="s">
        <v>599</v>
      </c>
      <c r="F233" s="2" t="s">
        <v>598</v>
      </c>
      <c r="G233" s="2" t="s">
        <v>599</v>
      </c>
      <c r="H233" s="2" t="s">
        <v>598</v>
      </c>
      <c r="I233" s="2" t="s">
        <v>599</v>
      </c>
      <c r="J233" s="2" t="s">
        <v>598</v>
      </c>
      <c r="O233" s="20">
        <f t="shared" si="3"/>
        <v>0</v>
      </c>
    </row>
    <row r="234" spans="1:15" ht="15" customHeight="1" x14ac:dyDescent="0.25">
      <c r="A234" s="2" t="s">
        <v>331</v>
      </c>
      <c r="B234" s="2" t="s">
        <v>339</v>
      </c>
      <c r="C234" s="2">
        <v>2014</v>
      </c>
      <c r="D234" s="2" t="s">
        <v>598</v>
      </c>
      <c r="E234" s="2" t="s">
        <v>599</v>
      </c>
      <c r="F234" s="2" t="s">
        <v>598</v>
      </c>
      <c r="G234" s="2" t="s">
        <v>599</v>
      </c>
      <c r="H234" s="2" t="s">
        <v>598</v>
      </c>
      <c r="I234" s="2" t="s">
        <v>599</v>
      </c>
      <c r="J234" s="2" t="s">
        <v>598</v>
      </c>
      <c r="O234" s="20">
        <f t="shared" si="3"/>
        <v>0</v>
      </c>
    </row>
    <row r="235" spans="1:15" ht="15" customHeight="1" x14ac:dyDescent="0.25">
      <c r="A235" s="2" t="s">
        <v>331</v>
      </c>
      <c r="B235" s="2" t="s">
        <v>340</v>
      </c>
      <c r="C235" s="2">
        <v>2014</v>
      </c>
      <c r="D235" s="2" t="s">
        <v>598</v>
      </c>
      <c r="E235" s="2" t="s">
        <v>599</v>
      </c>
      <c r="F235" s="2" t="s">
        <v>598</v>
      </c>
      <c r="G235" s="2" t="s">
        <v>599</v>
      </c>
      <c r="H235" s="2" t="s">
        <v>598</v>
      </c>
      <c r="I235" s="2" t="s">
        <v>599</v>
      </c>
      <c r="J235" s="2" t="s">
        <v>598</v>
      </c>
      <c r="O235" s="20">
        <f t="shared" si="3"/>
        <v>0</v>
      </c>
    </row>
    <row r="236" spans="1:15" ht="15" customHeight="1" x14ac:dyDescent="0.25">
      <c r="A236" s="2" t="s">
        <v>331</v>
      </c>
      <c r="B236" s="2" t="s">
        <v>341</v>
      </c>
      <c r="C236" s="2">
        <v>2014</v>
      </c>
      <c r="D236" s="2" t="s">
        <v>598</v>
      </c>
      <c r="E236" s="2" t="s">
        <v>599</v>
      </c>
      <c r="F236" s="2" t="s">
        <v>598</v>
      </c>
      <c r="G236" s="2" t="s">
        <v>599</v>
      </c>
      <c r="H236" s="2" t="s">
        <v>598</v>
      </c>
      <c r="I236" s="2" t="s">
        <v>599</v>
      </c>
      <c r="J236" s="2" t="s">
        <v>598</v>
      </c>
      <c r="O236" s="20">
        <f t="shared" si="3"/>
        <v>0</v>
      </c>
    </row>
    <row r="237" spans="1:15" ht="15" customHeight="1" x14ac:dyDescent="0.25">
      <c r="A237" s="2" t="s">
        <v>331</v>
      </c>
      <c r="B237" s="2" t="s">
        <v>342</v>
      </c>
      <c r="C237" s="2">
        <v>2014</v>
      </c>
      <c r="D237" s="2" t="s">
        <v>598</v>
      </c>
      <c r="E237" s="2" t="s">
        <v>599</v>
      </c>
      <c r="F237" s="2" t="s">
        <v>598</v>
      </c>
      <c r="G237" s="2" t="s">
        <v>599</v>
      </c>
      <c r="H237" s="2" t="s">
        <v>598</v>
      </c>
      <c r="I237" s="2" t="s">
        <v>599</v>
      </c>
      <c r="J237" s="2" t="s">
        <v>598</v>
      </c>
      <c r="O237" s="20">
        <f t="shared" si="3"/>
        <v>0</v>
      </c>
    </row>
    <row r="238" spans="1:15" ht="15" customHeight="1" x14ac:dyDescent="0.25">
      <c r="A238" s="2" t="s">
        <v>331</v>
      </c>
      <c r="B238" s="2" t="s">
        <v>343</v>
      </c>
      <c r="C238" s="2">
        <v>2014</v>
      </c>
      <c r="D238" s="2" t="s">
        <v>598</v>
      </c>
      <c r="E238" s="2" t="s">
        <v>599</v>
      </c>
      <c r="F238" s="2" t="s">
        <v>598</v>
      </c>
      <c r="G238" s="2" t="s">
        <v>599</v>
      </c>
      <c r="H238" s="2" t="s">
        <v>598</v>
      </c>
      <c r="I238" s="2" t="s">
        <v>599</v>
      </c>
      <c r="J238" s="2" t="s">
        <v>598</v>
      </c>
      <c r="O238" s="20">
        <f t="shared" si="3"/>
        <v>0</v>
      </c>
    </row>
    <row r="239" spans="1:15" ht="15" customHeight="1" x14ac:dyDescent="0.25">
      <c r="A239" s="2" t="s">
        <v>331</v>
      </c>
      <c r="B239" s="2" t="s">
        <v>344</v>
      </c>
      <c r="C239" s="2">
        <v>2014</v>
      </c>
      <c r="D239" s="2" t="s">
        <v>599</v>
      </c>
      <c r="E239" s="2" t="s">
        <v>599</v>
      </c>
      <c r="F239" s="2" t="s">
        <v>599</v>
      </c>
      <c r="G239" s="2" t="s">
        <v>599</v>
      </c>
      <c r="H239" s="2" t="s">
        <v>599</v>
      </c>
      <c r="I239" s="2" t="s">
        <v>599</v>
      </c>
      <c r="J239" s="2" t="s">
        <v>599</v>
      </c>
      <c r="O239" s="20">
        <f t="shared" si="3"/>
        <v>0</v>
      </c>
    </row>
    <row r="240" spans="1:15" ht="15" customHeight="1" x14ac:dyDescent="0.25">
      <c r="A240" s="2" t="s">
        <v>331</v>
      </c>
      <c r="B240" s="2" t="s">
        <v>345</v>
      </c>
      <c r="C240" s="2">
        <v>2014</v>
      </c>
      <c r="D240" s="2" t="s">
        <v>599</v>
      </c>
      <c r="E240" s="2" t="s">
        <v>599</v>
      </c>
      <c r="F240" s="2" t="s">
        <v>599</v>
      </c>
      <c r="G240" s="2" t="s">
        <v>599</v>
      </c>
      <c r="H240" s="2" t="s">
        <v>599</v>
      </c>
      <c r="I240" s="2" t="s">
        <v>599</v>
      </c>
      <c r="J240" s="2" t="s">
        <v>599</v>
      </c>
      <c r="O240" s="20">
        <f t="shared" si="3"/>
        <v>0</v>
      </c>
    </row>
    <row r="241" spans="1:15" ht="15" customHeight="1" x14ac:dyDescent="0.25">
      <c r="A241" s="2" t="s">
        <v>346</v>
      </c>
      <c r="B241" s="2" t="s">
        <v>347</v>
      </c>
      <c r="C241" s="2">
        <v>2014</v>
      </c>
      <c r="D241" s="2" t="s">
        <v>598</v>
      </c>
      <c r="E241" s="2" t="s">
        <v>599</v>
      </c>
      <c r="F241" s="2" t="s">
        <v>598</v>
      </c>
      <c r="G241" s="2" t="s">
        <v>599</v>
      </c>
      <c r="H241" s="2" t="s">
        <v>598</v>
      </c>
      <c r="I241" s="2" t="s">
        <v>599</v>
      </c>
      <c r="J241" s="2" t="s">
        <v>598</v>
      </c>
      <c r="O241" s="20">
        <f t="shared" si="3"/>
        <v>0</v>
      </c>
    </row>
    <row r="242" spans="1:15" ht="15" customHeight="1" x14ac:dyDescent="0.25">
      <c r="A242" s="2" t="s">
        <v>346</v>
      </c>
      <c r="B242" s="2" t="s">
        <v>348</v>
      </c>
      <c r="C242" s="2">
        <v>2014</v>
      </c>
      <c r="D242" s="2" t="s">
        <v>598</v>
      </c>
      <c r="E242" s="2" t="s">
        <v>599</v>
      </c>
      <c r="F242" s="2" t="s">
        <v>598</v>
      </c>
      <c r="G242" s="2" t="s">
        <v>599</v>
      </c>
      <c r="H242" s="2" t="s">
        <v>598</v>
      </c>
      <c r="I242" s="2" t="s">
        <v>599</v>
      </c>
      <c r="J242" s="2" t="s">
        <v>598</v>
      </c>
      <c r="O242" s="20">
        <f t="shared" si="3"/>
        <v>0</v>
      </c>
    </row>
    <row r="243" spans="1:15" ht="15" customHeight="1" x14ac:dyDescent="0.25">
      <c r="A243" s="2" t="s">
        <v>349</v>
      </c>
      <c r="B243" s="2" t="s">
        <v>350</v>
      </c>
      <c r="C243" s="2">
        <v>2014</v>
      </c>
      <c r="D243" s="2" t="s">
        <v>598</v>
      </c>
      <c r="E243" s="2" t="s">
        <v>599</v>
      </c>
      <c r="F243" s="2" t="s">
        <v>598</v>
      </c>
      <c r="G243" s="2" t="s">
        <v>599</v>
      </c>
      <c r="H243" s="2" t="s">
        <v>598</v>
      </c>
      <c r="I243" s="2" t="s">
        <v>599</v>
      </c>
      <c r="J243" s="2" t="s">
        <v>598</v>
      </c>
      <c r="O243" s="20">
        <f t="shared" si="3"/>
        <v>0</v>
      </c>
    </row>
    <row r="244" spans="1:15" ht="15" customHeight="1" x14ac:dyDescent="0.25">
      <c r="A244" s="2" t="s">
        <v>351</v>
      </c>
      <c r="B244" s="2" t="s">
        <v>352</v>
      </c>
      <c r="C244" s="2">
        <v>2014</v>
      </c>
      <c r="D244" s="2" t="s">
        <v>598</v>
      </c>
      <c r="E244" s="2" t="s">
        <v>598</v>
      </c>
      <c r="F244" s="2" t="s">
        <v>598</v>
      </c>
      <c r="G244" s="2" t="s">
        <v>924</v>
      </c>
      <c r="H244" s="2" t="s">
        <v>598</v>
      </c>
      <c r="I244" s="2" t="s">
        <v>598</v>
      </c>
      <c r="J244" s="2" t="s">
        <v>598</v>
      </c>
      <c r="O244" s="20">
        <f t="shared" si="3"/>
        <v>0</v>
      </c>
    </row>
    <row r="245" spans="1:15" ht="15" customHeight="1" x14ac:dyDescent="0.25">
      <c r="A245" s="2" t="s">
        <v>353</v>
      </c>
      <c r="B245" s="2" t="s">
        <v>354</v>
      </c>
      <c r="C245" s="2">
        <v>2014</v>
      </c>
      <c r="D245" s="2" t="s">
        <v>598</v>
      </c>
      <c r="E245" s="2" t="s">
        <v>599</v>
      </c>
      <c r="F245" s="2" t="s">
        <v>598</v>
      </c>
      <c r="G245" s="2" t="s">
        <v>599</v>
      </c>
      <c r="H245" s="2" t="s">
        <v>598</v>
      </c>
      <c r="I245" s="2" t="s">
        <v>599</v>
      </c>
      <c r="J245" s="2" t="s">
        <v>598</v>
      </c>
      <c r="O245" s="20">
        <f t="shared" si="3"/>
        <v>0</v>
      </c>
    </row>
    <row r="246" spans="1:15" ht="15" customHeight="1" x14ac:dyDescent="0.25">
      <c r="A246" s="2" t="s">
        <v>355</v>
      </c>
      <c r="B246" s="2" t="s">
        <v>356</v>
      </c>
      <c r="C246" s="2">
        <v>2014</v>
      </c>
      <c r="D246" s="2" t="s">
        <v>598</v>
      </c>
      <c r="E246" s="2" t="s">
        <v>599</v>
      </c>
      <c r="F246" s="2" t="s">
        <v>598</v>
      </c>
      <c r="G246" s="2" t="s">
        <v>599</v>
      </c>
      <c r="H246" s="2" t="s">
        <v>598</v>
      </c>
      <c r="I246" s="2" t="s">
        <v>599</v>
      </c>
      <c r="J246" s="2" t="s">
        <v>598</v>
      </c>
      <c r="O246" s="20">
        <f t="shared" si="3"/>
        <v>0</v>
      </c>
    </row>
    <row r="247" spans="1:15" ht="15" customHeight="1" x14ac:dyDescent="0.25">
      <c r="A247" s="2" t="s">
        <v>357</v>
      </c>
      <c r="B247" s="2" t="s">
        <v>358</v>
      </c>
      <c r="C247" s="2">
        <v>2014</v>
      </c>
      <c r="D247" s="2" t="s">
        <v>598</v>
      </c>
      <c r="E247" s="2" t="s">
        <v>599</v>
      </c>
      <c r="F247" s="2" t="s">
        <v>598</v>
      </c>
      <c r="G247" s="2" t="s">
        <v>599</v>
      </c>
      <c r="H247" s="2" t="s">
        <v>598</v>
      </c>
      <c r="I247" s="2" t="s">
        <v>599</v>
      </c>
      <c r="J247" s="2" t="s">
        <v>598</v>
      </c>
      <c r="O247" s="20">
        <f t="shared" si="3"/>
        <v>0</v>
      </c>
    </row>
    <row r="248" spans="1:15" ht="15" customHeight="1" x14ac:dyDescent="0.25">
      <c r="A248" s="2" t="s">
        <v>357</v>
      </c>
      <c r="B248" s="2" t="s">
        <v>359</v>
      </c>
      <c r="C248" s="2">
        <v>2014</v>
      </c>
      <c r="D248" s="2" t="s">
        <v>598</v>
      </c>
      <c r="E248" s="2" t="s">
        <v>599</v>
      </c>
      <c r="F248" s="2" t="s">
        <v>598</v>
      </c>
      <c r="G248" s="2" t="s">
        <v>599</v>
      </c>
      <c r="H248" s="2" t="s">
        <v>598</v>
      </c>
      <c r="I248" s="2" t="s">
        <v>599</v>
      </c>
      <c r="J248" s="2" t="s">
        <v>598</v>
      </c>
      <c r="O248" s="20">
        <f t="shared" si="3"/>
        <v>0</v>
      </c>
    </row>
    <row r="249" spans="1:15" ht="15" customHeight="1" x14ac:dyDescent="0.25">
      <c r="A249" s="2" t="s">
        <v>357</v>
      </c>
      <c r="B249" s="2" t="s">
        <v>360</v>
      </c>
      <c r="C249" s="2">
        <v>2014</v>
      </c>
      <c r="D249" s="2" t="s">
        <v>598</v>
      </c>
      <c r="E249" s="2" t="s">
        <v>599</v>
      </c>
      <c r="F249" s="2" t="s">
        <v>598</v>
      </c>
      <c r="G249" s="2" t="s">
        <v>599</v>
      </c>
      <c r="H249" s="2" t="s">
        <v>598</v>
      </c>
      <c r="I249" s="2" t="s">
        <v>599</v>
      </c>
      <c r="J249" s="2" t="s">
        <v>598</v>
      </c>
      <c r="O249" s="20">
        <f t="shared" si="3"/>
        <v>0</v>
      </c>
    </row>
    <row r="250" spans="1:15" ht="15" customHeight="1" x14ac:dyDescent="0.25">
      <c r="A250" s="2" t="s">
        <v>357</v>
      </c>
      <c r="B250" s="2" t="s">
        <v>361</v>
      </c>
      <c r="C250" s="2">
        <v>2014</v>
      </c>
      <c r="D250" s="2" t="s">
        <v>598</v>
      </c>
      <c r="E250" s="2" t="s">
        <v>599</v>
      </c>
      <c r="F250" s="2" t="s">
        <v>598</v>
      </c>
      <c r="G250" s="2" t="s">
        <v>599</v>
      </c>
      <c r="H250" s="2" t="s">
        <v>598</v>
      </c>
      <c r="I250" s="2" t="s">
        <v>599</v>
      </c>
      <c r="J250" s="2" t="s">
        <v>598</v>
      </c>
      <c r="O250" s="20">
        <f t="shared" si="3"/>
        <v>0</v>
      </c>
    </row>
    <row r="251" spans="1:15" ht="15" customHeight="1" x14ac:dyDescent="0.25">
      <c r="A251" s="2" t="s">
        <v>357</v>
      </c>
      <c r="B251" s="2" t="s">
        <v>362</v>
      </c>
      <c r="C251" s="2">
        <v>2014</v>
      </c>
      <c r="D251" s="2" t="s">
        <v>598</v>
      </c>
      <c r="E251" s="2" t="s">
        <v>599</v>
      </c>
      <c r="F251" s="2" t="s">
        <v>598</v>
      </c>
      <c r="G251" s="2" t="s">
        <v>599</v>
      </c>
      <c r="H251" s="2" t="s">
        <v>598</v>
      </c>
      <c r="I251" s="2" t="s">
        <v>599</v>
      </c>
      <c r="J251" s="2" t="s">
        <v>598</v>
      </c>
      <c r="O251" s="20">
        <f t="shared" si="3"/>
        <v>0</v>
      </c>
    </row>
    <row r="252" spans="1:15" ht="15" customHeight="1" x14ac:dyDescent="0.25">
      <c r="A252" s="2" t="s">
        <v>357</v>
      </c>
      <c r="B252" s="2" t="s">
        <v>363</v>
      </c>
      <c r="C252" s="2">
        <v>2014</v>
      </c>
      <c r="D252" s="2" t="s">
        <v>598</v>
      </c>
      <c r="E252" s="2" t="s">
        <v>599</v>
      </c>
      <c r="F252" s="2" t="s">
        <v>598</v>
      </c>
      <c r="G252" s="2" t="s">
        <v>599</v>
      </c>
      <c r="H252" s="2" t="s">
        <v>598</v>
      </c>
      <c r="I252" s="2" t="s">
        <v>599</v>
      </c>
      <c r="J252" s="2" t="s">
        <v>598</v>
      </c>
      <c r="O252" s="20">
        <f t="shared" si="3"/>
        <v>0</v>
      </c>
    </row>
    <row r="253" spans="1:15" ht="15" customHeight="1" x14ac:dyDescent="0.25">
      <c r="A253" s="2" t="s">
        <v>357</v>
      </c>
      <c r="B253" s="2" t="s">
        <v>364</v>
      </c>
      <c r="C253" s="2">
        <v>2014</v>
      </c>
      <c r="D253" s="2" t="s">
        <v>598</v>
      </c>
      <c r="E253" s="2" t="s">
        <v>599</v>
      </c>
      <c r="F253" s="2" t="s">
        <v>598</v>
      </c>
      <c r="G253" s="2" t="s">
        <v>599</v>
      </c>
      <c r="H253" s="2" t="s">
        <v>598</v>
      </c>
      <c r="I253" s="2" t="s">
        <v>599</v>
      </c>
      <c r="J253" s="2" t="s">
        <v>598</v>
      </c>
      <c r="O253" s="20">
        <f t="shared" si="3"/>
        <v>0</v>
      </c>
    </row>
    <row r="254" spans="1:15" ht="15" customHeight="1" x14ac:dyDescent="0.25">
      <c r="A254" s="2" t="s">
        <v>357</v>
      </c>
      <c r="B254" s="2" t="s">
        <v>365</v>
      </c>
      <c r="C254" s="2">
        <v>2014</v>
      </c>
      <c r="D254" s="2" t="s">
        <v>598</v>
      </c>
      <c r="E254" s="2" t="s">
        <v>599</v>
      </c>
      <c r="F254" s="2" t="s">
        <v>598</v>
      </c>
      <c r="G254" s="2" t="s">
        <v>599</v>
      </c>
      <c r="H254" s="2" t="s">
        <v>598</v>
      </c>
      <c r="I254" s="2" t="s">
        <v>599</v>
      </c>
      <c r="J254" s="2" t="s">
        <v>598</v>
      </c>
      <c r="O254" s="20">
        <f t="shared" si="3"/>
        <v>0</v>
      </c>
    </row>
    <row r="255" spans="1:15" ht="15" customHeight="1" x14ac:dyDescent="0.25">
      <c r="A255" s="2" t="s">
        <v>357</v>
      </c>
      <c r="B255" s="2" t="s">
        <v>366</v>
      </c>
      <c r="C255" s="2">
        <v>2014</v>
      </c>
      <c r="D255" s="2" t="s">
        <v>598</v>
      </c>
      <c r="E255" s="2" t="s">
        <v>599</v>
      </c>
      <c r="F255" s="2" t="s">
        <v>598</v>
      </c>
      <c r="G255" s="2" t="s">
        <v>599</v>
      </c>
      <c r="H255" s="2" t="s">
        <v>598</v>
      </c>
      <c r="I255" s="2" t="s">
        <v>599</v>
      </c>
      <c r="J255" s="2" t="s">
        <v>598</v>
      </c>
      <c r="O255" s="20">
        <f t="shared" si="3"/>
        <v>0</v>
      </c>
    </row>
    <row r="256" spans="1:15" ht="15" customHeight="1" x14ac:dyDescent="0.25">
      <c r="A256" s="2" t="s">
        <v>357</v>
      </c>
      <c r="B256" s="2" t="s">
        <v>367</v>
      </c>
      <c r="C256" s="2">
        <v>2014</v>
      </c>
      <c r="D256" s="2" t="s">
        <v>598</v>
      </c>
      <c r="E256" s="2" t="s">
        <v>599</v>
      </c>
      <c r="F256" s="2" t="s">
        <v>598</v>
      </c>
      <c r="G256" s="2" t="s">
        <v>599</v>
      </c>
      <c r="H256" s="2" t="s">
        <v>598</v>
      </c>
      <c r="I256" s="2" t="s">
        <v>599</v>
      </c>
      <c r="J256" s="2" t="s">
        <v>598</v>
      </c>
      <c r="O256" s="20">
        <f t="shared" si="3"/>
        <v>0</v>
      </c>
    </row>
    <row r="257" spans="1:15" ht="15" customHeight="1" x14ac:dyDescent="0.25">
      <c r="A257" s="2" t="s">
        <v>357</v>
      </c>
      <c r="B257" s="2" t="s">
        <v>368</v>
      </c>
      <c r="C257" s="2">
        <v>2014</v>
      </c>
      <c r="D257" s="2" t="s">
        <v>598</v>
      </c>
      <c r="E257" s="2" t="s">
        <v>599</v>
      </c>
      <c r="F257" s="2" t="s">
        <v>598</v>
      </c>
      <c r="G257" s="2" t="s">
        <v>599</v>
      </c>
      <c r="H257" s="2" t="s">
        <v>598</v>
      </c>
      <c r="I257" s="2" t="s">
        <v>599</v>
      </c>
      <c r="J257" s="2" t="s">
        <v>598</v>
      </c>
      <c r="O257" s="20">
        <f t="shared" si="3"/>
        <v>0</v>
      </c>
    </row>
    <row r="258" spans="1:15" ht="15" customHeight="1" x14ac:dyDescent="0.25">
      <c r="A258" s="2" t="s">
        <v>357</v>
      </c>
      <c r="B258" s="2" t="s">
        <v>369</v>
      </c>
      <c r="C258" s="2">
        <v>2014</v>
      </c>
      <c r="D258" s="2">
        <v>5.6630000000000003</v>
      </c>
      <c r="E258" s="2" t="s">
        <v>925</v>
      </c>
      <c r="F258" s="2">
        <v>5.6630000000000003</v>
      </c>
      <c r="G258" s="2" t="s">
        <v>599</v>
      </c>
      <c r="H258" s="2" t="s">
        <v>598</v>
      </c>
      <c r="I258" s="2" t="s">
        <v>599</v>
      </c>
      <c r="J258" s="2" t="s">
        <v>598</v>
      </c>
      <c r="O258" s="20">
        <f t="shared" si="3"/>
        <v>5.6630000000000003</v>
      </c>
    </row>
    <row r="259" spans="1:15" ht="15" customHeight="1" x14ac:dyDescent="0.25">
      <c r="A259" s="2" t="s">
        <v>357</v>
      </c>
      <c r="B259" s="2" t="s">
        <v>370</v>
      </c>
      <c r="C259" s="2">
        <v>2014</v>
      </c>
      <c r="D259" s="2" t="s">
        <v>598</v>
      </c>
      <c r="E259" s="2" t="s">
        <v>599</v>
      </c>
      <c r="F259" s="2" t="s">
        <v>598</v>
      </c>
      <c r="G259" s="2" t="s">
        <v>599</v>
      </c>
      <c r="H259" s="2" t="s">
        <v>598</v>
      </c>
      <c r="I259" s="2" t="s">
        <v>599</v>
      </c>
      <c r="J259" s="2" t="s">
        <v>598</v>
      </c>
      <c r="O259" s="20">
        <f t="shared" ref="O259:O322" si="4">IFERROR(F259/1,0)+IFERROR(H259/1,0)+IFERROR(J259/1,0)</f>
        <v>0</v>
      </c>
    </row>
    <row r="260" spans="1:15" ht="15" customHeight="1" x14ac:dyDescent="0.25">
      <c r="A260" s="2" t="s">
        <v>357</v>
      </c>
      <c r="B260" s="2" t="s">
        <v>371</v>
      </c>
      <c r="C260" s="2">
        <v>2014</v>
      </c>
      <c r="D260" s="2" t="s">
        <v>598</v>
      </c>
      <c r="E260" s="2" t="s">
        <v>599</v>
      </c>
      <c r="F260" s="2" t="s">
        <v>598</v>
      </c>
      <c r="G260" s="2" t="s">
        <v>599</v>
      </c>
      <c r="H260" s="2" t="s">
        <v>598</v>
      </c>
      <c r="I260" s="2" t="s">
        <v>599</v>
      </c>
      <c r="J260" s="2" t="s">
        <v>598</v>
      </c>
      <c r="O260" s="20">
        <f t="shared" si="4"/>
        <v>0</v>
      </c>
    </row>
    <row r="261" spans="1:15" ht="15" customHeight="1" x14ac:dyDescent="0.25">
      <c r="A261" s="2" t="s">
        <v>357</v>
      </c>
      <c r="B261" s="2" t="s">
        <v>372</v>
      </c>
      <c r="C261" s="2">
        <v>2014</v>
      </c>
      <c r="D261" s="2" t="s">
        <v>598</v>
      </c>
      <c r="E261" s="2" t="s">
        <v>599</v>
      </c>
      <c r="F261" s="2" t="s">
        <v>598</v>
      </c>
      <c r="G261" s="2" t="s">
        <v>599</v>
      </c>
      <c r="H261" s="2" t="s">
        <v>598</v>
      </c>
      <c r="I261" s="2" t="s">
        <v>599</v>
      </c>
      <c r="J261" s="2" t="s">
        <v>598</v>
      </c>
      <c r="O261" s="20">
        <f t="shared" si="4"/>
        <v>0</v>
      </c>
    </row>
    <row r="262" spans="1:15" ht="15" customHeight="1" x14ac:dyDescent="0.25">
      <c r="A262" s="2" t="s">
        <v>357</v>
      </c>
      <c r="B262" s="2" t="s">
        <v>373</v>
      </c>
      <c r="C262" s="2">
        <v>2014</v>
      </c>
      <c r="D262" s="2">
        <v>34.996000000000002</v>
      </c>
      <c r="E262" s="2" t="s">
        <v>926</v>
      </c>
      <c r="F262" s="2">
        <v>34.996000000000002</v>
      </c>
      <c r="G262" s="2" t="s">
        <v>599</v>
      </c>
      <c r="H262" s="2" t="s">
        <v>598</v>
      </c>
      <c r="I262" s="2" t="s">
        <v>599</v>
      </c>
      <c r="J262" s="2" t="s">
        <v>598</v>
      </c>
      <c r="O262" s="20">
        <f t="shared" si="4"/>
        <v>34.996000000000002</v>
      </c>
    </row>
    <row r="263" spans="1:15" ht="15" customHeight="1" x14ac:dyDescent="0.25">
      <c r="A263" s="2" t="s">
        <v>357</v>
      </c>
      <c r="B263" s="2" t="s">
        <v>374</v>
      </c>
      <c r="C263" s="2">
        <v>2014</v>
      </c>
      <c r="D263" s="2" t="s">
        <v>598</v>
      </c>
      <c r="E263" s="2" t="s">
        <v>599</v>
      </c>
      <c r="F263" s="2" t="s">
        <v>598</v>
      </c>
      <c r="G263" s="2" t="s">
        <v>599</v>
      </c>
      <c r="H263" s="2" t="s">
        <v>598</v>
      </c>
      <c r="I263" s="2" t="s">
        <v>599</v>
      </c>
      <c r="J263" s="2" t="s">
        <v>598</v>
      </c>
      <c r="O263" s="20">
        <f t="shared" si="4"/>
        <v>0</v>
      </c>
    </row>
    <row r="264" spans="1:15" ht="15" customHeight="1" x14ac:dyDescent="0.25">
      <c r="A264" s="2" t="s">
        <v>357</v>
      </c>
      <c r="B264" s="2" t="s">
        <v>375</v>
      </c>
      <c r="C264" s="2">
        <v>2014</v>
      </c>
      <c r="D264" s="2" t="s">
        <v>598</v>
      </c>
      <c r="E264" s="2" t="s">
        <v>599</v>
      </c>
      <c r="F264" s="2" t="s">
        <v>598</v>
      </c>
      <c r="G264" s="2" t="s">
        <v>599</v>
      </c>
      <c r="H264" s="2" t="s">
        <v>598</v>
      </c>
      <c r="I264" s="2" t="s">
        <v>599</v>
      </c>
      <c r="J264" s="2" t="s">
        <v>598</v>
      </c>
      <c r="O264" s="20">
        <f t="shared" si="4"/>
        <v>0</v>
      </c>
    </row>
    <row r="265" spans="1:15" ht="15" customHeight="1" x14ac:dyDescent="0.25">
      <c r="A265" s="2" t="s">
        <v>376</v>
      </c>
      <c r="B265" s="2" t="s">
        <v>377</v>
      </c>
      <c r="C265" s="2">
        <v>2014</v>
      </c>
      <c r="D265" s="2" t="s">
        <v>598</v>
      </c>
      <c r="E265" s="2" t="s">
        <v>599</v>
      </c>
      <c r="F265" s="2" t="s">
        <v>598</v>
      </c>
      <c r="G265" s="2" t="s">
        <v>599</v>
      </c>
      <c r="H265" s="2" t="s">
        <v>598</v>
      </c>
      <c r="I265" s="2" t="s">
        <v>599</v>
      </c>
      <c r="J265" s="2" t="s">
        <v>598</v>
      </c>
      <c r="O265" s="20">
        <f t="shared" si="4"/>
        <v>0</v>
      </c>
    </row>
    <row r="266" spans="1:15" ht="15" customHeight="1" x14ac:dyDescent="0.25">
      <c r="A266" s="2" t="s">
        <v>376</v>
      </c>
      <c r="B266" s="2" t="s">
        <v>378</v>
      </c>
      <c r="C266" s="2">
        <v>2014</v>
      </c>
      <c r="D266" s="2">
        <v>4.55</v>
      </c>
      <c r="E266" s="2" t="s">
        <v>927</v>
      </c>
      <c r="F266" s="2">
        <v>4.55</v>
      </c>
      <c r="G266" s="2" t="s">
        <v>599</v>
      </c>
      <c r="H266" s="2" t="s">
        <v>598</v>
      </c>
      <c r="I266" s="2" t="s">
        <v>599</v>
      </c>
      <c r="J266" s="2" t="s">
        <v>598</v>
      </c>
      <c r="O266" s="20">
        <f t="shared" si="4"/>
        <v>4.55</v>
      </c>
    </row>
    <row r="267" spans="1:15" ht="15" customHeight="1" x14ac:dyDescent="0.25">
      <c r="A267" s="2" t="s">
        <v>376</v>
      </c>
      <c r="B267" s="2" t="s">
        <v>379</v>
      </c>
      <c r="C267" s="2">
        <v>2014</v>
      </c>
      <c r="D267" s="2" t="s">
        <v>598</v>
      </c>
      <c r="E267" s="2" t="s">
        <v>599</v>
      </c>
      <c r="F267" s="2" t="s">
        <v>598</v>
      </c>
      <c r="G267" s="2" t="s">
        <v>599</v>
      </c>
      <c r="H267" s="2" t="s">
        <v>598</v>
      </c>
      <c r="I267" s="2" t="s">
        <v>599</v>
      </c>
      <c r="J267" s="2" t="s">
        <v>598</v>
      </c>
      <c r="O267" s="20">
        <f t="shared" si="4"/>
        <v>0</v>
      </c>
    </row>
    <row r="268" spans="1:15" ht="15" customHeight="1" x14ac:dyDescent="0.25">
      <c r="A268" s="2" t="s">
        <v>376</v>
      </c>
      <c r="B268" s="2" t="s">
        <v>380</v>
      </c>
      <c r="C268" s="2">
        <v>2014</v>
      </c>
      <c r="D268" s="2" t="s">
        <v>598</v>
      </c>
      <c r="E268" s="2" t="s">
        <v>599</v>
      </c>
      <c r="F268" s="2" t="s">
        <v>598</v>
      </c>
      <c r="G268" s="2" t="s">
        <v>599</v>
      </c>
      <c r="H268" s="2" t="s">
        <v>598</v>
      </c>
      <c r="I268" s="2" t="s">
        <v>599</v>
      </c>
      <c r="J268" s="2" t="s">
        <v>598</v>
      </c>
      <c r="O268" s="20">
        <f t="shared" si="4"/>
        <v>0</v>
      </c>
    </row>
    <row r="269" spans="1:15" ht="15" customHeight="1" x14ac:dyDescent="0.25">
      <c r="A269" s="2" t="s">
        <v>376</v>
      </c>
      <c r="B269" s="2" t="s">
        <v>381</v>
      </c>
      <c r="C269" s="2">
        <v>2014</v>
      </c>
      <c r="D269" s="2" t="s">
        <v>598</v>
      </c>
      <c r="E269" s="2" t="s">
        <v>599</v>
      </c>
      <c r="F269" s="2" t="s">
        <v>598</v>
      </c>
      <c r="G269" s="2" t="s">
        <v>599</v>
      </c>
      <c r="H269" s="2" t="s">
        <v>598</v>
      </c>
      <c r="I269" s="2" t="s">
        <v>599</v>
      </c>
      <c r="J269" s="2" t="s">
        <v>598</v>
      </c>
      <c r="O269" s="20">
        <f t="shared" si="4"/>
        <v>0</v>
      </c>
    </row>
    <row r="270" spans="1:15" ht="15" customHeight="1" x14ac:dyDescent="0.25">
      <c r="A270" s="2" t="s">
        <v>382</v>
      </c>
      <c r="B270" s="2" t="s">
        <v>383</v>
      </c>
      <c r="C270" s="2">
        <v>2014</v>
      </c>
      <c r="D270" s="2">
        <v>22.792000000000002</v>
      </c>
      <c r="E270" s="2" t="s">
        <v>928</v>
      </c>
      <c r="F270" s="2">
        <v>22.792000000000002</v>
      </c>
      <c r="G270" s="2" t="s">
        <v>599</v>
      </c>
      <c r="H270" s="2" t="s">
        <v>598</v>
      </c>
      <c r="I270" s="2" t="s">
        <v>599</v>
      </c>
      <c r="J270" s="2" t="s">
        <v>598</v>
      </c>
      <c r="O270" s="20">
        <f t="shared" si="4"/>
        <v>22.792000000000002</v>
      </c>
    </row>
    <row r="271" spans="1:15" ht="15" customHeight="1" x14ac:dyDescent="0.25">
      <c r="A271" s="2" t="s">
        <v>382</v>
      </c>
      <c r="B271" s="2" t="s">
        <v>384</v>
      </c>
      <c r="C271" s="2">
        <v>2014</v>
      </c>
      <c r="D271" s="2" t="s">
        <v>598</v>
      </c>
      <c r="E271" s="2" t="s">
        <v>599</v>
      </c>
      <c r="F271" s="2" t="s">
        <v>598</v>
      </c>
      <c r="G271" s="2" t="s">
        <v>599</v>
      </c>
      <c r="H271" s="2" t="s">
        <v>598</v>
      </c>
      <c r="I271" s="2" t="s">
        <v>599</v>
      </c>
      <c r="J271" s="2" t="s">
        <v>598</v>
      </c>
      <c r="O271" s="20">
        <f t="shared" si="4"/>
        <v>0</v>
      </c>
    </row>
    <row r="272" spans="1:15" ht="15" customHeight="1" x14ac:dyDescent="0.25">
      <c r="A272" s="2" t="s">
        <v>385</v>
      </c>
      <c r="B272" s="2" t="s">
        <v>386</v>
      </c>
      <c r="C272" s="2">
        <v>2014</v>
      </c>
      <c r="D272" s="2" t="s">
        <v>598</v>
      </c>
      <c r="E272" s="2" t="s">
        <v>599</v>
      </c>
      <c r="F272" s="2" t="s">
        <v>598</v>
      </c>
      <c r="G272" s="2" t="s">
        <v>599</v>
      </c>
      <c r="H272" s="2" t="s">
        <v>598</v>
      </c>
      <c r="I272" s="2" t="s">
        <v>599</v>
      </c>
      <c r="J272" s="2" t="s">
        <v>598</v>
      </c>
      <c r="O272" s="20">
        <f t="shared" si="4"/>
        <v>0</v>
      </c>
    </row>
    <row r="273" spans="1:15" ht="15" customHeight="1" x14ac:dyDescent="0.25">
      <c r="A273" s="2" t="s">
        <v>387</v>
      </c>
      <c r="B273" s="2" t="s">
        <v>388</v>
      </c>
      <c r="C273" s="2">
        <v>2014</v>
      </c>
      <c r="D273" s="2" t="s">
        <v>598</v>
      </c>
      <c r="E273" s="2" t="s">
        <v>599</v>
      </c>
      <c r="F273" s="2" t="s">
        <v>598</v>
      </c>
      <c r="G273" s="2" t="s">
        <v>599</v>
      </c>
      <c r="H273" s="2" t="s">
        <v>598</v>
      </c>
      <c r="I273" s="2" t="s">
        <v>599</v>
      </c>
      <c r="J273" s="2" t="s">
        <v>598</v>
      </c>
      <c r="O273" s="20">
        <f t="shared" si="4"/>
        <v>0</v>
      </c>
    </row>
    <row r="274" spans="1:15" ht="15" customHeight="1" x14ac:dyDescent="0.25">
      <c r="A274" s="2" t="s">
        <v>389</v>
      </c>
      <c r="B274" s="2" t="s">
        <v>390</v>
      </c>
      <c r="C274" s="2">
        <v>2014</v>
      </c>
      <c r="D274" s="2" t="s">
        <v>598</v>
      </c>
      <c r="E274" s="2" t="s">
        <v>598</v>
      </c>
      <c r="F274" s="2" t="s">
        <v>598</v>
      </c>
      <c r="G274" s="2" t="s">
        <v>598</v>
      </c>
      <c r="H274" s="2" t="s">
        <v>598</v>
      </c>
      <c r="I274" s="2" t="s">
        <v>598</v>
      </c>
      <c r="J274" s="2" t="s">
        <v>598</v>
      </c>
      <c r="O274" s="20">
        <f t="shared" si="4"/>
        <v>0</v>
      </c>
    </row>
    <row r="275" spans="1:15" ht="15" customHeight="1" x14ac:dyDescent="0.25">
      <c r="A275" s="2" t="s">
        <v>389</v>
      </c>
      <c r="B275" s="2" t="s">
        <v>391</v>
      </c>
      <c r="C275" s="2">
        <v>2014</v>
      </c>
      <c r="D275" s="2" t="s">
        <v>598</v>
      </c>
      <c r="E275" s="2" t="s">
        <v>598</v>
      </c>
      <c r="F275" s="2" t="s">
        <v>598</v>
      </c>
      <c r="G275" s="2" t="s">
        <v>598</v>
      </c>
      <c r="H275" s="2" t="s">
        <v>598</v>
      </c>
      <c r="I275" s="2" t="s">
        <v>598</v>
      </c>
      <c r="J275" s="2" t="s">
        <v>598</v>
      </c>
      <c r="O275" s="20">
        <f t="shared" si="4"/>
        <v>0</v>
      </c>
    </row>
    <row r="276" spans="1:15" ht="15" customHeight="1" x14ac:dyDescent="0.25">
      <c r="A276" s="2" t="s">
        <v>389</v>
      </c>
      <c r="B276" s="2" t="s">
        <v>392</v>
      </c>
      <c r="C276" s="2">
        <v>2014</v>
      </c>
      <c r="D276" s="2" t="s">
        <v>598</v>
      </c>
      <c r="E276" s="2" t="s">
        <v>598</v>
      </c>
      <c r="F276" s="2" t="s">
        <v>598</v>
      </c>
      <c r="G276" s="2" t="s">
        <v>598</v>
      </c>
      <c r="H276" s="2" t="s">
        <v>598</v>
      </c>
      <c r="I276" s="2" t="s">
        <v>598</v>
      </c>
      <c r="J276" s="2" t="s">
        <v>598</v>
      </c>
      <c r="O276" s="20">
        <f t="shared" si="4"/>
        <v>0</v>
      </c>
    </row>
    <row r="277" spans="1:15" ht="15" customHeight="1" x14ac:dyDescent="0.25">
      <c r="A277" s="2" t="s">
        <v>389</v>
      </c>
      <c r="B277" s="2" t="s">
        <v>393</v>
      </c>
      <c r="C277" s="2">
        <v>2014</v>
      </c>
      <c r="D277" s="2" t="s">
        <v>598</v>
      </c>
      <c r="E277" s="2" t="s">
        <v>598</v>
      </c>
      <c r="F277" s="2" t="s">
        <v>598</v>
      </c>
      <c r="G277" s="2" t="s">
        <v>598</v>
      </c>
      <c r="H277" s="2" t="s">
        <v>598</v>
      </c>
      <c r="I277" s="2" t="s">
        <v>598</v>
      </c>
      <c r="J277" s="2" t="s">
        <v>598</v>
      </c>
      <c r="O277" s="20">
        <f t="shared" si="4"/>
        <v>0</v>
      </c>
    </row>
    <row r="278" spans="1:15" ht="15" customHeight="1" x14ac:dyDescent="0.25">
      <c r="A278" s="2" t="s">
        <v>394</v>
      </c>
      <c r="B278" s="2" t="s">
        <v>395</v>
      </c>
      <c r="C278" s="2">
        <v>2014</v>
      </c>
      <c r="D278" s="2">
        <v>81</v>
      </c>
      <c r="E278" s="2" t="s">
        <v>929</v>
      </c>
      <c r="F278" s="2">
        <v>43</v>
      </c>
      <c r="G278" s="2" t="s">
        <v>930</v>
      </c>
      <c r="H278" s="2">
        <v>38</v>
      </c>
      <c r="I278" s="2" t="s">
        <v>598</v>
      </c>
      <c r="J278" s="2" t="s">
        <v>598</v>
      </c>
      <c r="O278" s="20">
        <f t="shared" si="4"/>
        <v>81</v>
      </c>
    </row>
    <row r="279" spans="1:15" ht="15" customHeight="1" x14ac:dyDescent="0.25">
      <c r="A279" s="2" t="s">
        <v>394</v>
      </c>
      <c r="B279" s="2" t="s">
        <v>396</v>
      </c>
      <c r="C279" s="2">
        <v>2014</v>
      </c>
      <c r="D279" s="2" t="s">
        <v>598</v>
      </c>
      <c r="E279" s="2" t="s">
        <v>599</v>
      </c>
      <c r="F279" s="2" t="s">
        <v>598</v>
      </c>
      <c r="G279" s="2" t="s">
        <v>599</v>
      </c>
      <c r="H279" s="2" t="s">
        <v>598</v>
      </c>
      <c r="I279" s="2" t="s">
        <v>599</v>
      </c>
      <c r="J279" s="2" t="s">
        <v>598</v>
      </c>
      <c r="O279" s="20">
        <f t="shared" si="4"/>
        <v>0</v>
      </c>
    </row>
    <row r="280" spans="1:15" ht="15" customHeight="1" x14ac:dyDescent="0.25">
      <c r="A280" s="2" t="s">
        <v>397</v>
      </c>
      <c r="B280" s="2" t="s">
        <v>398</v>
      </c>
      <c r="C280" s="2">
        <v>2014</v>
      </c>
      <c r="D280" s="2" t="s">
        <v>598</v>
      </c>
      <c r="E280" s="2" t="s">
        <v>599</v>
      </c>
      <c r="F280" s="2" t="s">
        <v>598</v>
      </c>
      <c r="G280" s="2" t="s">
        <v>599</v>
      </c>
      <c r="H280" s="2" t="s">
        <v>598</v>
      </c>
      <c r="I280" s="2" t="s">
        <v>599</v>
      </c>
      <c r="J280" s="2" t="s">
        <v>598</v>
      </c>
      <c r="O280" s="20">
        <f t="shared" si="4"/>
        <v>0</v>
      </c>
    </row>
    <row r="281" spans="1:15" ht="15" customHeight="1" x14ac:dyDescent="0.25">
      <c r="A281" s="2" t="s">
        <v>399</v>
      </c>
      <c r="B281" s="2" t="s">
        <v>400</v>
      </c>
      <c r="C281" s="2">
        <v>2014</v>
      </c>
      <c r="D281" s="2" t="s">
        <v>598</v>
      </c>
      <c r="E281" s="2" t="s">
        <v>599</v>
      </c>
      <c r="F281" s="2" t="s">
        <v>598</v>
      </c>
      <c r="G281" s="2" t="s">
        <v>599</v>
      </c>
      <c r="H281" s="2" t="s">
        <v>598</v>
      </c>
      <c r="I281" s="2" t="s">
        <v>599</v>
      </c>
      <c r="J281" s="2" t="s">
        <v>598</v>
      </c>
      <c r="O281" s="20">
        <f t="shared" si="4"/>
        <v>0</v>
      </c>
    </row>
    <row r="282" spans="1:15" ht="15" customHeight="1" x14ac:dyDescent="0.25">
      <c r="A282" s="2" t="s">
        <v>399</v>
      </c>
      <c r="B282" s="2" t="s">
        <v>401</v>
      </c>
      <c r="C282" s="2">
        <v>2014</v>
      </c>
      <c r="D282" s="2" t="s">
        <v>598</v>
      </c>
      <c r="E282" s="2" t="s">
        <v>599</v>
      </c>
      <c r="F282" s="2" t="s">
        <v>598</v>
      </c>
      <c r="G282" s="2" t="s">
        <v>599</v>
      </c>
      <c r="H282" s="2" t="s">
        <v>598</v>
      </c>
      <c r="I282" s="2" t="s">
        <v>599</v>
      </c>
      <c r="J282" s="2" t="s">
        <v>598</v>
      </c>
      <c r="O282" s="20">
        <f t="shared" si="4"/>
        <v>0</v>
      </c>
    </row>
    <row r="283" spans="1:15" ht="15" customHeight="1" x14ac:dyDescent="0.25">
      <c r="A283" s="2" t="s">
        <v>399</v>
      </c>
      <c r="B283" s="2" t="s">
        <v>402</v>
      </c>
      <c r="C283" s="2">
        <v>2014</v>
      </c>
      <c r="D283" s="2">
        <v>174.43899999999999</v>
      </c>
      <c r="E283" s="2" t="s">
        <v>705</v>
      </c>
      <c r="F283" s="2">
        <v>109.6</v>
      </c>
      <c r="G283" s="2" t="s">
        <v>706</v>
      </c>
      <c r="H283" s="2">
        <v>64.838999999999999</v>
      </c>
      <c r="I283" s="2" t="s">
        <v>599</v>
      </c>
      <c r="J283" s="2" t="s">
        <v>598</v>
      </c>
      <c r="O283" s="20">
        <f t="shared" si="4"/>
        <v>174.43899999999999</v>
      </c>
    </row>
    <row r="284" spans="1:15" ht="15" customHeight="1" x14ac:dyDescent="0.25">
      <c r="A284" s="2" t="s">
        <v>399</v>
      </c>
      <c r="B284" s="2" t="s">
        <v>403</v>
      </c>
      <c r="C284" s="2">
        <v>2014</v>
      </c>
      <c r="D284" s="2" t="s">
        <v>598</v>
      </c>
      <c r="E284" s="2" t="s">
        <v>599</v>
      </c>
      <c r="F284" s="2" t="s">
        <v>598</v>
      </c>
      <c r="G284" s="2" t="s">
        <v>599</v>
      </c>
      <c r="H284" s="2" t="s">
        <v>598</v>
      </c>
      <c r="I284" s="2" t="s">
        <v>599</v>
      </c>
      <c r="J284" s="2" t="s">
        <v>598</v>
      </c>
      <c r="O284" s="20">
        <f t="shared" si="4"/>
        <v>0</v>
      </c>
    </row>
    <row r="285" spans="1:15" ht="15" customHeight="1" x14ac:dyDescent="0.25">
      <c r="A285" s="2" t="s">
        <v>399</v>
      </c>
      <c r="B285" s="2" t="s">
        <v>404</v>
      </c>
      <c r="C285" s="2">
        <v>2014</v>
      </c>
      <c r="D285" s="2" t="s">
        <v>598</v>
      </c>
      <c r="E285" s="2" t="s">
        <v>599</v>
      </c>
      <c r="F285" s="2" t="s">
        <v>598</v>
      </c>
      <c r="G285" s="2" t="s">
        <v>599</v>
      </c>
      <c r="H285" s="2" t="s">
        <v>598</v>
      </c>
      <c r="I285" s="2" t="s">
        <v>599</v>
      </c>
      <c r="J285" s="2" t="s">
        <v>598</v>
      </c>
      <c r="O285" s="20">
        <f t="shared" si="4"/>
        <v>0</v>
      </c>
    </row>
    <row r="286" spans="1:15" ht="15" customHeight="1" x14ac:dyDescent="0.25">
      <c r="A286" s="2" t="s">
        <v>405</v>
      </c>
      <c r="B286" s="2" t="s">
        <v>406</v>
      </c>
      <c r="C286" s="2">
        <v>2014</v>
      </c>
      <c r="D286" s="2" t="s">
        <v>599</v>
      </c>
      <c r="E286" s="2" t="s">
        <v>599</v>
      </c>
      <c r="F286" s="2" t="s">
        <v>599</v>
      </c>
      <c r="G286" s="2" t="s">
        <v>599</v>
      </c>
      <c r="H286" s="2" t="s">
        <v>599</v>
      </c>
      <c r="I286" s="2" t="s">
        <v>599</v>
      </c>
      <c r="J286" s="2" t="s">
        <v>599</v>
      </c>
      <c r="O286" s="20">
        <f t="shared" si="4"/>
        <v>0</v>
      </c>
    </row>
    <row r="287" spans="1:15" ht="15" customHeight="1" x14ac:dyDescent="0.25">
      <c r="A287" s="2" t="s">
        <v>405</v>
      </c>
      <c r="B287" s="2" t="s">
        <v>407</v>
      </c>
      <c r="C287" s="2">
        <v>2014</v>
      </c>
      <c r="D287" s="2" t="s">
        <v>599</v>
      </c>
      <c r="E287" s="2" t="s">
        <v>599</v>
      </c>
      <c r="F287" s="2" t="s">
        <v>599</v>
      </c>
      <c r="G287" s="2" t="s">
        <v>599</v>
      </c>
      <c r="H287" s="2" t="s">
        <v>599</v>
      </c>
      <c r="I287" s="2" t="s">
        <v>599</v>
      </c>
      <c r="J287" s="2" t="s">
        <v>599</v>
      </c>
      <c r="O287" s="20">
        <f t="shared" si="4"/>
        <v>0</v>
      </c>
    </row>
    <row r="288" spans="1:15" ht="15" customHeight="1" x14ac:dyDescent="0.25">
      <c r="A288" s="2" t="s">
        <v>405</v>
      </c>
      <c r="B288" s="2" t="s">
        <v>408</v>
      </c>
      <c r="C288" s="2">
        <v>2014</v>
      </c>
      <c r="D288" s="2" t="s">
        <v>599</v>
      </c>
      <c r="E288" s="2" t="s">
        <v>599</v>
      </c>
      <c r="F288" s="2" t="s">
        <v>599</v>
      </c>
      <c r="G288" s="2" t="s">
        <v>599</v>
      </c>
      <c r="H288" s="2" t="s">
        <v>599</v>
      </c>
      <c r="I288" s="2" t="s">
        <v>599</v>
      </c>
      <c r="J288" s="2" t="s">
        <v>599</v>
      </c>
      <c r="O288" s="20">
        <f t="shared" si="4"/>
        <v>0</v>
      </c>
    </row>
    <row r="289" spans="1:15" ht="15" customHeight="1" x14ac:dyDescent="0.25">
      <c r="A289" s="2" t="s">
        <v>405</v>
      </c>
      <c r="B289" s="2" t="s">
        <v>409</v>
      </c>
      <c r="C289" s="2">
        <v>2014</v>
      </c>
      <c r="D289" s="2" t="s">
        <v>599</v>
      </c>
      <c r="E289" s="2" t="s">
        <v>599</v>
      </c>
      <c r="F289" s="2" t="s">
        <v>599</v>
      </c>
      <c r="G289" s="2" t="s">
        <v>599</v>
      </c>
      <c r="H289" s="2" t="s">
        <v>599</v>
      </c>
      <c r="I289" s="2" t="s">
        <v>599</v>
      </c>
      <c r="J289" s="2" t="s">
        <v>599</v>
      </c>
      <c r="O289" s="20">
        <f t="shared" si="4"/>
        <v>0</v>
      </c>
    </row>
    <row r="290" spans="1:15" ht="15" customHeight="1" x14ac:dyDescent="0.25">
      <c r="A290" s="2" t="s">
        <v>410</v>
      </c>
      <c r="B290" s="2" t="s">
        <v>411</v>
      </c>
      <c r="C290" s="2">
        <v>2014</v>
      </c>
      <c r="D290" s="2" t="s">
        <v>598</v>
      </c>
      <c r="E290" s="2" t="s">
        <v>599</v>
      </c>
      <c r="F290" s="2" t="s">
        <v>598</v>
      </c>
      <c r="G290" s="2" t="s">
        <v>599</v>
      </c>
      <c r="H290" s="2" t="s">
        <v>598</v>
      </c>
      <c r="I290" s="2" t="s">
        <v>599</v>
      </c>
      <c r="J290" s="2" t="s">
        <v>598</v>
      </c>
      <c r="O290" s="20">
        <f t="shared" si="4"/>
        <v>0</v>
      </c>
    </row>
    <row r="291" spans="1:15" ht="15" customHeight="1" x14ac:dyDescent="0.25">
      <c r="A291" s="2" t="s">
        <v>410</v>
      </c>
      <c r="B291" s="2" t="s">
        <v>412</v>
      </c>
      <c r="C291" s="2">
        <v>2014</v>
      </c>
      <c r="D291" s="2" t="s">
        <v>598</v>
      </c>
      <c r="E291" s="2" t="s">
        <v>599</v>
      </c>
      <c r="F291" s="2" t="s">
        <v>598</v>
      </c>
      <c r="G291" s="2" t="s">
        <v>599</v>
      </c>
      <c r="H291" s="2" t="s">
        <v>598</v>
      </c>
      <c r="I291" s="2" t="s">
        <v>599</v>
      </c>
      <c r="J291" s="2" t="s">
        <v>598</v>
      </c>
      <c r="O291" s="20">
        <f t="shared" si="4"/>
        <v>0</v>
      </c>
    </row>
    <row r="292" spans="1:15" ht="15" customHeight="1" x14ac:dyDescent="0.25">
      <c r="A292" s="2" t="s">
        <v>413</v>
      </c>
      <c r="B292" s="2" t="s">
        <v>414</v>
      </c>
      <c r="C292" s="2">
        <v>2014</v>
      </c>
      <c r="D292" s="2" t="s">
        <v>598</v>
      </c>
      <c r="E292" s="2" t="s">
        <v>598</v>
      </c>
      <c r="F292" s="2" t="s">
        <v>598</v>
      </c>
      <c r="G292" s="2" t="s">
        <v>598</v>
      </c>
      <c r="H292" s="2" t="s">
        <v>598</v>
      </c>
      <c r="I292" s="2" t="s">
        <v>598</v>
      </c>
      <c r="J292" s="2" t="s">
        <v>598</v>
      </c>
      <c r="O292" s="20">
        <f t="shared" si="4"/>
        <v>0</v>
      </c>
    </row>
    <row r="293" spans="1:15" ht="15" customHeight="1" x14ac:dyDescent="0.25">
      <c r="A293" s="2" t="s">
        <v>415</v>
      </c>
      <c r="B293" s="2" t="s">
        <v>416</v>
      </c>
      <c r="C293" s="2">
        <v>2014</v>
      </c>
      <c r="D293" s="2" t="s">
        <v>598</v>
      </c>
      <c r="E293" s="2" t="s">
        <v>599</v>
      </c>
      <c r="F293" s="2" t="s">
        <v>598</v>
      </c>
      <c r="G293" s="2" t="s">
        <v>599</v>
      </c>
      <c r="H293" s="2" t="s">
        <v>598</v>
      </c>
      <c r="I293" s="2" t="s">
        <v>599</v>
      </c>
      <c r="J293" s="2" t="s">
        <v>598</v>
      </c>
      <c r="O293" s="20">
        <f t="shared" si="4"/>
        <v>0</v>
      </c>
    </row>
    <row r="294" spans="1:15" ht="15" customHeight="1" x14ac:dyDescent="0.25">
      <c r="A294" s="2" t="s">
        <v>415</v>
      </c>
      <c r="B294" s="2" t="s">
        <v>417</v>
      </c>
      <c r="C294" s="2">
        <v>2014</v>
      </c>
      <c r="D294" s="2" t="s">
        <v>598</v>
      </c>
      <c r="E294" s="2" t="s">
        <v>599</v>
      </c>
      <c r="F294" s="2" t="s">
        <v>598</v>
      </c>
      <c r="G294" s="2" t="s">
        <v>599</v>
      </c>
      <c r="H294" s="2" t="s">
        <v>598</v>
      </c>
      <c r="I294" s="2" t="s">
        <v>599</v>
      </c>
      <c r="J294" s="2" t="s">
        <v>598</v>
      </c>
      <c r="O294" s="20">
        <f t="shared" si="4"/>
        <v>0</v>
      </c>
    </row>
    <row r="295" spans="1:15" ht="15" customHeight="1" x14ac:dyDescent="0.25">
      <c r="A295" s="2" t="s">
        <v>415</v>
      </c>
      <c r="B295" s="2" t="s">
        <v>418</v>
      </c>
      <c r="C295" s="2">
        <v>2014</v>
      </c>
      <c r="D295" s="2" t="s">
        <v>598</v>
      </c>
      <c r="E295" s="2" t="s">
        <v>599</v>
      </c>
      <c r="F295" s="2" t="s">
        <v>598</v>
      </c>
      <c r="G295" s="2" t="s">
        <v>599</v>
      </c>
      <c r="H295" s="2" t="s">
        <v>598</v>
      </c>
      <c r="I295" s="2" t="s">
        <v>599</v>
      </c>
      <c r="J295" s="2" t="s">
        <v>598</v>
      </c>
      <c r="O295" s="20">
        <f t="shared" si="4"/>
        <v>0</v>
      </c>
    </row>
    <row r="296" spans="1:15" ht="15" customHeight="1" x14ac:dyDescent="0.25">
      <c r="A296" s="2" t="s">
        <v>415</v>
      </c>
      <c r="B296" s="2" t="s">
        <v>419</v>
      </c>
      <c r="C296" s="2">
        <v>2014</v>
      </c>
      <c r="D296" s="2" t="s">
        <v>598</v>
      </c>
      <c r="E296" s="2" t="s">
        <v>599</v>
      </c>
      <c r="F296" s="2" t="s">
        <v>598</v>
      </c>
      <c r="G296" s="2" t="s">
        <v>599</v>
      </c>
      <c r="H296" s="2" t="s">
        <v>598</v>
      </c>
      <c r="I296" s="2" t="s">
        <v>599</v>
      </c>
      <c r="J296" s="2" t="s">
        <v>598</v>
      </c>
      <c r="O296" s="20">
        <f t="shared" si="4"/>
        <v>0</v>
      </c>
    </row>
    <row r="297" spans="1:15" ht="15" customHeight="1" x14ac:dyDescent="0.25">
      <c r="A297" s="2" t="s">
        <v>420</v>
      </c>
      <c r="B297" s="2" t="s">
        <v>421</v>
      </c>
      <c r="C297" s="2">
        <v>2014</v>
      </c>
      <c r="D297" s="2" t="s">
        <v>598</v>
      </c>
      <c r="E297" s="2" t="s">
        <v>599</v>
      </c>
      <c r="F297" s="2" t="s">
        <v>598</v>
      </c>
      <c r="G297" s="2" t="s">
        <v>599</v>
      </c>
      <c r="H297" s="2" t="s">
        <v>598</v>
      </c>
      <c r="I297" s="2" t="s">
        <v>599</v>
      </c>
      <c r="J297" s="2" t="s">
        <v>598</v>
      </c>
      <c r="O297" s="20">
        <f t="shared" si="4"/>
        <v>0</v>
      </c>
    </row>
    <row r="298" spans="1:15" ht="15" customHeight="1" x14ac:dyDescent="0.25">
      <c r="A298" s="2" t="s">
        <v>422</v>
      </c>
      <c r="B298" s="2" t="s">
        <v>423</v>
      </c>
      <c r="C298" s="2">
        <v>2014</v>
      </c>
      <c r="D298" s="2">
        <v>39.125</v>
      </c>
      <c r="E298" s="2" t="s">
        <v>931</v>
      </c>
      <c r="F298" s="2">
        <v>39.125</v>
      </c>
      <c r="G298" s="2" t="s">
        <v>599</v>
      </c>
      <c r="H298" s="2" t="s">
        <v>598</v>
      </c>
      <c r="I298" s="2" t="s">
        <v>599</v>
      </c>
      <c r="J298" s="2" t="s">
        <v>598</v>
      </c>
      <c r="O298" s="20">
        <f t="shared" si="4"/>
        <v>39.125</v>
      </c>
    </row>
    <row r="299" spans="1:15" ht="15" customHeight="1" x14ac:dyDescent="0.25">
      <c r="A299" s="2" t="s">
        <v>422</v>
      </c>
      <c r="B299" s="2" t="s">
        <v>424</v>
      </c>
      <c r="C299" s="2">
        <v>2014</v>
      </c>
      <c r="D299" s="2" t="s">
        <v>598</v>
      </c>
      <c r="E299" s="2" t="s">
        <v>599</v>
      </c>
      <c r="F299" s="2" t="s">
        <v>598</v>
      </c>
      <c r="G299" s="2" t="s">
        <v>599</v>
      </c>
      <c r="H299" s="2" t="s">
        <v>598</v>
      </c>
      <c r="I299" s="2" t="s">
        <v>599</v>
      </c>
      <c r="J299" s="2" t="s">
        <v>598</v>
      </c>
      <c r="O299" s="20">
        <f t="shared" si="4"/>
        <v>0</v>
      </c>
    </row>
    <row r="300" spans="1:15" ht="15" customHeight="1" x14ac:dyDescent="0.25">
      <c r="A300" s="2" t="s">
        <v>425</v>
      </c>
      <c r="B300" s="2" t="s">
        <v>426</v>
      </c>
      <c r="C300" s="2">
        <v>2014</v>
      </c>
      <c r="D300" s="2" t="s">
        <v>598</v>
      </c>
      <c r="E300" s="2" t="s">
        <v>599</v>
      </c>
      <c r="F300" s="2" t="s">
        <v>598</v>
      </c>
      <c r="G300" s="2" t="s">
        <v>599</v>
      </c>
      <c r="H300" s="2" t="s">
        <v>598</v>
      </c>
      <c r="I300" s="2" t="s">
        <v>599</v>
      </c>
      <c r="J300" s="2" t="s">
        <v>598</v>
      </c>
      <c r="O300" s="20">
        <f t="shared" si="4"/>
        <v>0</v>
      </c>
    </row>
    <row r="301" spans="1:15" ht="15" customHeight="1" x14ac:dyDescent="0.25">
      <c r="A301" s="2" t="s">
        <v>425</v>
      </c>
      <c r="B301" s="2" t="s">
        <v>427</v>
      </c>
      <c r="C301" s="2">
        <v>2014</v>
      </c>
      <c r="D301" s="2" t="s">
        <v>598</v>
      </c>
      <c r="E301" s="2" t="s">
        <v>599</v>
      </c>
      <c r="F301" s="2" t="s">
        <v>598</v>
      </c>
      <c r="G301" s="2" t="s">
        <v>599</v>
      </c>
      <c r="H301" s="2" t="s">
        <v>598</v>
      </c>
      <c r="I301" s="2" t="s">
        <v>599</v>
      </c>
      <c r="J301" s="2" t="s">
        <v>598</v>
      </c>
      <c r="O301" s="20">
        <f t="shared" si="4"/>
        <v>0</v>
      </c>
    </row>
    <row r="302" spans="1:15" ht="15" customHeight="1" x14ac:dyDescent="0.25">
      <c r="A302" s="2" t="s">
        <v>425</v>
      </c>
      <c r="B302" s="2" t="s">
        <v>428</v>
      </c>
      <c r="C302" s="2">
        <v>2014</v>
      </c>
      <c r="D302" s="2" t="s">
        <v>598</v>
      </c>
      <c r="E302" s="2" t="s">
        <v>599</v>
      </c>
      <c r="F302" s="2" t="s">
        <v>598</v>
      </c>
      <c r="G302" s="2" t="s">
        <v>599</v>
      </c>
      <c r="H302" s="2" t="s">
        <v>598</v>
      </c>
      <c r="I302" s="2" t="s">
        <v>599</v>
      </c>
      <c r="J302" s="2" t="s">
        <v>598</v>
      </c>
      <c r="O302" s="20">
        <f t="shared" si="4"/>
        <v>0</v>
      </c>
    </row>
    <row r="303" spans="1:15" ht="15" customHeight="1" x14ac:dyDescent="0.25">
      <c r="A303" s="2" t="s">
        <v>425</v>
      </c>
      <c r="B303" s="2" t="s">
        <v>429</v>
      </c>
      <c r="C303" s="2">
        <v>2014</v>
      </c>
      <c r="D303" s="2" t="s">
        <v>598</v>
      </c>
      <c r="E303" s="2" t="s">
        <v>599</v>
      </c>
      <c r="F303" s="2" t="s">
        <v>598</v>
      </c>
      <c r="G303" s="2" t="s">
        <v>599</v>
      </c>
      <c r="H303" s="2" t="s">
        <v>598</v>
      </c>
      <c r="I303" s="2" t="s">
        <v>599</v>
      </c>
      <c r="J303" s="2" t="s">
        <v>598</v>
      </c>
      <c r="O303" s="20">
        <f t="shared" si="4"/>
        <v>0</v>
      </c>
    </row>
    <row r="304" spans="1:15" ht="15" customHeight="1" x14ac:dyDescent="0.25">
      <c r="A304" s="2" t="s">
        <v>425</v>
      </c>
      <c r="B304" s="2" t="s">
        <v>430</v>
      </c>
      <c r="C304" s="2">
        <v>2014</v>
      </c>
      <c r="D304" s="2">
        <v>8.76</v>
      </c>
      <c r="E304" s="2" t="s">
        <v>710</v>
      </c>
      <c r="F304" s="2">
        <v>8.76</v>
      </c>
      <c r="G304" s="2" t="s">
        <v>599</v>
      </c>
      <c r="H304" s="2" t="s">
        <v>598</v>
      </c>
      <c r="I304" s="2" t="s">
        <v>599</v>
      </c>
      <c r="J304" s="2" t="s">
        <v>598</v>
      </c>
      <c r="O304" s="20">
        <f t="shared" si="4"/>
        <v>8.76</v>
      </c>
    </row>
    <row r="305" spans="1:15" ht="15" customHeight="1" x14ac:dyDescent="0.25">
      <c r="A305" s="2" t="s">
        <v>425</v>
      </c>
      <c r="B305" s="2" t="s">
        <v>431</v>
      </c>
      <c r="C305" s="2">
        <v>2014</v>
      </c>
      <c r="D305" s="2" t="s">
        <v>598</v>
      </c>
      <c r="E305" s="2" t="s">
        <v>599</v>
      </c>
      <c r="F305" s="2" t="s">
        <v>598</v>
      </c>
      <c r="G305" s="2" t="s">
        <v>599</v>
      </c>
      <c r="H305" s="2" t="s">
        <v>598</v>
      </c>
      <c r="I305" s="2" t="s">
        <v>599</v>
      </c>
      <c r="J305" s="2" t="s">
        <v>598</v>
      </c>
      <c r="O305" s="20">
        <f t="shared" si="4"/>
        <v>0</v>
      </c>
    </row>
    <row r="306" spans="1:15" ht="15" customHeight="1" x14ac:dyDescent="0.25">
      <c r="A306" s="2" t="s">
        <v>432</v>
      </c>
      <c r="B306" s="2" t="s">
        <v>433</v>
      </c>
      <c r="C306" s="2">
        <v>2014</v>
      </c>
      <c r="D306" s="2" t="s">
        <v>599</v>
      </c>
      <c r="E306" s="2" t="s">
        <v>599</v>
      </c>
      <c r="F306" s="2" t="s">
        <v>599</v>
      </c>
      <c r="G306" s="2" t="s">
        <v>599</v>
      </c>
      <c r="H306" s="2" t="s">
        <v>599</v>
      </c>
      <c r="I306" s="2" t="s">
        <v>599</v>
      </c>
      <c r="J306" s="2" t="s">
        <v>599</v>
      </c>
      <c r="O306" s="20">
        <f t="shared" si="4"/>
        <v>0</v>
      </c>
    </row>
    <row r="307" spans="1:15" ht="15" customHeight="1" x14ac:dyDescent="0.25">
      <c r="A307" s="2" t="s">
        <v>432</v>
      </c>
      <c r="B307" s="2" t="s">
        <v>434</v>
      </c>
      <c r="C307" s="2">
        <v>2014</v>
      </c>
      <c r="D307" s="2" t="s">
        <v>599</v>
      </c>
      <c r="E307" s="2" t="s">
        <v>599</v>
      </c>
      <c r="F307" s="2" t="s">
        <v>599</v>
      </c>
      <c r="G307" s="2" t="s">
        <v>599</v>
      </c>
      <c r="H307" s="2" t="s">
        <v>599</v>
      </c>
      <c r="I307" s="2" t="s">
        <v>599</v>
      </c>
      <c r="J307" s="2" t="s">
        <v>599</v>
      </c>
      <c r="O307" s="20">
        <f t="shared" si="4"/>
        <v>0</v>
      </c>
    </row>
    <row r="308" spans="1:15" ht="15" customHeight="1" x14ac:dyDescent="0.25">
      <c r="A308" s="2" t="s">
        <v>432</v>
      </c>
      <c r="B308" s="2" t="s">
        <v>435</v>
      </c>
      <c r="C308" s="2">
        <v>2014</v>
      </c>
      <c r="D308" s="2" t="s">
        <v>598</v>
      </c>
      <c r="E308" s="2" t="s">
        <v>599</v>
      </c>
      <c r="F308" s="2" t="s">
        <v>598</v>
      </c>
      <c r="G308" s="2" t="s">
        <v>599</v>
      </c>
      <c r="H308" s="2" t="s">
        <v>598</v>
      </c>
      <c r="I308" s="2" t="s">
        <v>599</v>
      </c>
      <c r="J308" s="2" t="s">
        <v>598</v>
      </c>
      <c r="O308" s="20">
        <f t="shared" si="4"/>
        <v>0</v>
      </c>
    </row>
    <row r="309" spans="1:15" ht="15" customHeight="1" x14ac:dyDescent="0.25">
      <c r="A309" s="2" t="s">
        <v>436</v>
      </c>
      <c r="B309" s="2" t="s">
        <v>437</v>
      </c>
      <c r="C309" s="2">
        <v>2014</v>
      </c>
      <c r="D309" s="2" t="s">
        <v>598</v>
      </c>
      <c r="E309" s="2" t="s">
        <v>598</v>
      </c>
      <c r="F309" s="2" t="s">
        <v>598</v>
      </c>
      <c r="G309" s="2" t="s">
        <v>598</v>
      </c>
      <c r="H309" s="2" t="s">
        <v>598</v>
      </c>
      <c r="I309" s="2" t="s">
        <v>598</v>
      </c>
      <c r="J309" s="2" t="s">
        <v>598</v>
      </c>
      <c r="O309" s="20">
        <f t="shared" si="4"/>
        <v>0</v>
      </c>
    </row>
    <row r="310" spans="1:15" ht="15" customHeight="1" x14ac:dyDescent="0.25">
      <c r="A310" s="2" t="s">
        <v>438</v>
      </c>
      <c r="B310" s="2" t="s">
        <v>439</v>
      </c>
      <c r="C310" s="2">
        <v>2014</v>
      </c>
      <c r="D310" s="2" t="s">
        <v>598</v>
      </c>
      <c r="E310" s="2" t="s">
        <v>599</v>
      </c>
      <c r="F310" s="2" t="s">
        <v>598</v>
      </c>
      <c r="G310" s="2" t="s">
        <v>599</v>
      </c>
      <c r="H310" s="2" t="s">
        <v>598</v>
      </c>
      <c r="I310" s="2" t="s">
        <v>599</v>
      </c>
      <c r="J310" s="2" t="s">
        <v>598</v>
      </c>
      <c r="O310" s="20">
        <f t="shared" si="4"/>
        <v>0</v>
      </c>
    </row>
    <row r="311" spans="1:15" ht="15" customHeight="1" x14ac:dyDescent="0.25">
      <c r="A311" s="2" t="s">
        <v>438</v>
      </c>
      <c r="B311" s="2" t="s">
        <v>440</v>
      </c>
      <c r="C311" s="2">
        <v>2014</v>
      </c>
      <c r="D311" s="2" t="s">
        <v>598</v>
      </c>
      <c r="E311" s="2" t="s">
        <v>599</v>
      </c>
      <c r="F311" s="2" t="s">
        <v>598</v>
      </c>
      <c r="G311" s="2" t="s">
        <v>599</v>
      </c>
      <c r="H311" s="2" t="s">
        <v>598</v>
      </c>
      <c r="I311" s="2" t="s">
        <v>599</v>
      </c>
      <c r="J311" s="2" t="s">
        <v>598</v>
      </c>
      <c r="O311" s="20">
        <f t="shared" si="4"/>
        <v>0</v>
      </c>
    </row>
    <row r="312" spans="1:15" ht="15" customHeight="1" x14ac:dyDescent="0.25">
      <c r="A312" s="2" t="s">
        <v>621</v>
      </c>
      <c r="B312" s="2" t="s">
        <v>622</v>
      </c>
      <c r="C312" s="2">
        <v>2014</v>
      </c>
      <c r="D312" s="2" t="s">
        <v>599</v>
      </c>
      <c r="E312" s="2" t="s">
        <v>599</v>
      </c>
      <c r="F312" s="2" t="s">
        <v>599</v>
      </c>
      <c r="G312" s="2" t="s">
        <v>599</v>
      </c>
      <c r="H312" s="2" t="s">
        <v>599</v>
      </c>
      <c r="I312" s="2" t="s">
        <v>599</v>
      </c>
      <c r="J312" s="2" t="s">
        <v>599</v>
      </c>
      <c r="O312" s="20">
        <f t="shared" si="4"/>
        <v>0</v>
      </c>
    </row>
    <row r="313" spans="1:15" ht="15" customHeight="1" x14ac:dyDescent="0.25">
      <c r="A313" s="2" t="s">
        <v>441</v>
      </c>
      <c r="B313" s="2" t="s">
        <v>442</v>
      </c>
      <c r="C313" s="2">
        <v>2014</v>
      </c>
      <c r="D313" s="2" t="s">
        <v>599</v>
      </c>
      <c r="E313" s="2" t="s">
        <v>599</v>
      </c>
      <c r="F313" s="2" t="s">
        <v>599</v>
      </c>
      <c r="G313" s="2" t="s">
        <v>599</v>
      </c>
      <c r="H313" s="2" t="s">
        <v>599</v>
      </c>
      <c r="I313" s="2" t="s">
        <v>599</v>
      </c>
      <c r="J313" s="2" t="s">
        <v>599</v>
      </c>
      <c r="O313" s="20">
        <f t="shared" si="4"/>
        <v>0</v>
      </c>
    </row>
    <row r="314" spans="1:15" ht="15" customHeight="1" x14ac:dyDescent="0.25">
      <c r="A314" s="2" t="s">
        <v>443</v>
      </c>
      <c r="B314" s="2" t="s">
        <v>444</v>
      </c>
      <c r="C314" s="2">
        <v>2014</v>
      </c>
      <c r="D314" s="2" t="s">
        <v>598</v>
      </c>
      <c r="E314" s="2" t="s">
        <v>599</v>
      </c>
      <c r="F314" s="2" t="s">
        <v>598</v>
      </c>
      <c r="G314" s="2" t="s">
        <v>599</v>
      </c>
      <c r="H314" s="2" t="s">
        <v>598</v>
      </c>
      <c r="I314" s="2" t="s">
        <v>599</v>
      </c>
      <c r="J314" s="2" t="s">
        <v>598</v>
      </c>
      <c r="O314" s="20">
        <f t="shared" si="4"/>
        <v>0</v>
      </c>
    </row>
    <row r="315" spans="1:15" ht="15" customHeight="1" x14ac:dyDescent="0.25">
      <c r="A315" s="2" t="s">
        <v>445</v>
      </c>
      <c r="B315" s="2" t="s">
        <v>446</v>
      </c>
      <c r="C315" s="2">
        <v>2014</v>
      </c>
      <c r="D315" s="2" t="s">
        <v>598</v>
      </c>
      <c r="E315" s="2" t="s">
        <v>599</v>
      </c>
      <c r="F315" s="2" t="s">
        <v>598</v>
      </c>
      <c r="G315" s="2" t="s">
        <v>599</v>
      </c>
      <c r="H315" s="2" t="s">
        <v>598</v>
      </c>
      <c r="I315" s="2" t="s">
        <v>599</v>
      </c>
      <c r="J315" s="2" t="s">
        <v>598</v>
      </c>
      <c r="O315" s="20">
        <f t="shared" si="4"/>
        <v>0</v>
      </c>
    </row>
    <row r="316" spans="1:15" ht="15" customHeight="1" x14ac:dyDescent="0.25">
      <c r="A316" s="2" t="s">
        <v>447</v>
      </c>
      <c r="B316" s="2" t="s">
        <v>448</v>
      </c>
      <c r="C316" s="2">
        <v>2014</v>
      </c>
      <c r="D316" s="2" t="s">
        <v>598</v>
      </c>
      <c r="E316" s="2" t="s">
        <v>598</v>
      </c>
      <c r="F316" s="2" t="s">
        <v>598</v>
      </c>
      <c r="G316" s="2" t="s">
        <v>598</v>
      </c>
      <c r="H316" s="2" t="s">
        <v>598</v>
      </c>
      <c r="I316" s="2" t="s">
        <v>598</v>
      </c>
      <c r="J316" s="2" t="s">
        <v>598</v>
      </c>
      <c r="O316" s="20">
        <f t="shared" si="4"/>
        <v>0</v>
      </c>
    </row>
    <row r="317" spans="1:15" ht="15" customHeight="1" x14ac:dyDescent="0.25">
      <c r="A317" s="2" t="s">
        <v>624</v>
      </c>
      <c r="B317" s="2" t="s">
        <v>622</v>
      </c>
      <c r="C317" s="2">
        <v>2014</v>
      </c>
      <c r="D317" s="2" t="s">
        <v>599</v>
      </c>
      <c r="E317" s="2" t="s">
        <v>599</v>
      </c>
      <c r="F317" s="2" t="s">
        <v>599</v>
      </c>
      <c r="G317" s="2" t="s">
        <v>599</v>
      </c>
      <c r="H317" s="2" t="s">
        <v>599</v>
      </c>
      <c r="I317" s="2" t="s">
        <v>599</v>
      </c>
      <c r="J317" s="2" t="s">
        <v>599</v>
      </c>
      <c r="O317" s="20">
        <f t="shared" si="4"/>
        <v>0</v>
      </c>
    </row>
    <row r="318" spans="1:15" ht="15" customHeight="1" x14ac:dyDescent="0.25">
      <c r="A318" s="2" t="s">
        <v>449</v>
      </c>
      <c r="B318" s="2" t="s">
        <v>450</v>
      </c>
      <c r="C318" s="2">
        <v>2014</v>
      </c>
      <c r="D318" s="2" t="s">
        <v>598</v>
      </c>
      <c r="E318" s="2" t="s">
        <v>599</v>
      </c>
      <c r="F318" s="2" t="s">
        <v>598</v>
      </c>
      <c r="G318" s="2" t="s">
        <v>599</v>
      </c>
      <c r="H318" s="2" t="s">
        <v>598</v>
      </c>
      <c r="I318" s="2" t="s">
        <v>599</v>
      </c>
      <c r="J318" s="2" t="s">
        <v>598</v>
      </c>
      <c r="O318" s="20">
        <f t="shared" si="4"/>
        <v>0</v>
      </c>
    </row>
    <row r="319" spans="1:15" ht="15" customHeight="1" x14ac:dyDescent="0.25">
      <c r="A319" s="2" t="s">
        <v>449</v>
      </c>
      <c r="B319" s="2" t="s">
        <v>451</v>
      </c>
      <c r="C319" s="2">
        <v>2014</v>
      </c>
      <c r="D319" s="2" t="s">
        <v>598</v>
      </c>
      <c r="E319" s="2" t="s">
        <v>599</v>
      </c>
      <c r="F319" s="2" t="s">
        <v>598</v>
      </c>
      <c r="G319" s="2" t="s">
        <v>599</v>
      </c>
      <c r="H319" s="2" t="s">
        <v>598</v>
      </c>
      <c r="I319" s="2" t="s">
        <v>599</v>
      </c>
      <c r="J319" s="2" t="s">
        <v>598</v>
      </c>
      <c r="O319" s="20">
        <f t="shared" si="4"/>
        <v>0</v>
      </c>
    </row>
    <row r="320" spans="1:15" ht="15" customHeight="1" x14ac:dyDescent="0.25">
      <c r="A320" s="2" t="s">
        <v>449</v>
      </c>
      <c r="B320" s="2" t="s">
        <v>452</v>
      </c>
      <c r="C320" s="2">
        <v>2014</v>
      </c>
      <c r="D320" s="2" t="s">
        <v>598</v>
      </c>
      <c r="E320" s="2" t="s">
        <v>599</v>
      </c>
      <c r="F320" s="2" t="s">
        <v>598</v>
      </c>
      <c r="G320" s="2" t="s">
        <v>599</v>
      </c>
      <c r="H320" s="2" t="s">
        <v>598</v>
      </c>
      <c r="I320" s="2" t="s">
        <v>599</v>
      </c>
      <c r="J320" s="2" t="s">
        <v>598</v>
      </c>
      <c r="O320" s="20">
        <f t="shared" si="4"/>
        <v>0</v>
      </c>
    </row>
    <row r="321" spans="1:15" ht="15" customHeight="1" x14ac:dyDescent="0.25">
      <c r="A321" s="2" t="s">
        <v>453</v>
      </c>
      <c r="B321" s="2" t="s">
        <v>454</v>
      </c>
      <c r="C321" s="2">
        <v>2014</v>
      </c>
      <c r="D321" s="2" t="s">
        <v>598</v>
      </c>
      <c r="E321" s="2" t="s">
        <v>599</v>
      </c>
      <c r="F321" s="2" t="s">
        <v>598</v>
      </c>
      <c r="G321" s="2" t="s">
        <v>599</v>
      </c>
      <c r="H321" s="2" t="s">
        <v>598</v>
      </c>
      <c r="I321" s="2" t="s">
        <v>599</v>
      </c>
      <c r="J321" s="2" t="s">
        <v>598</v>
      </c>
      <c r="O321" s="20">
        <f t="shared" si="4"/>
        <v>0</v>
      </c>
    </row>
    <row r="322" spans="1:15" ht="15" customHeight="1" x14ac:dyDescent="0.25">
      <c r="A322" s="2" t="s">
        <v>453</v>
      </c>
      <c r="B322" s="2" t="s">
        <v>455</v>
      </c>
      <c r="C322" s="2">
        <v>2014</v>
      </c>
      <c r="D322" s="2" t="s">
        <v>598</v>
      </c>
      <c r="E322" s="2" t="s">
        <v>599</v>
      </c>
      <c r="F322" s="2" t="s">
        <v>598</v>
      </c>
      <c r="G322" s="2" t="s">
        <v>599</v>
      </c>
      <c r="H322" s="2" t="s">
        <v>598</v>
      </c>
      <c r="I322" s="2" t="s">
        <v>599</v>
      </c>
      <c r="J322" s="2" t="s">
        <v>598</v>
      </c>
      <c r="O322" s="20">
        <f t="shared" si="4"/>
        <v>0</v>
      </c>
    </row>
    <row r="323" spans="1:15" ht="15" customHeight="1" x14ac:dyDescent="0.25">
      <c r="A323" s="2" t="s">
        <v>453</v>
      </c>
      <c r="B323" s="2" t="s">
        <v>456</v>
      </c>
      <c r="C323" s="2">
        <v>2014</v>
      </c>
      <c r="D323" s="2">
        <v>31.594000000000001</v>
      </c>
      <c r="E323" s="2" t="s">
        <v>715</v>
      </c>
      <c r="F323" s="2">
        <v>31.556999999999999</v>
      </c>
      <c r="G323" s="2" t="s">
        <v>932</v>
      </c>
      <c r="H323" s="2">
        <v>3.6999999999999998E-2</v>
      </c>
      <c r="I323" s="2" t="s">
        <v>599</v>
      </c>
      <c r="J323" s="2" t="s">
        <v>598</v>
      </c>
      <c r="O323" s="20">
        <f t="shared" ref="O323:O386" si="5">IFERROR(F323/1,0)+IFERROR(H323/1,0)+IFERROR(J323/1,0)</f>
        <v>31.593999999999998</v>
      </c>
    </row>
    <row r="324" spans="1:15" ht="15" customHeight="1" x14ac:dyDescent="0.25">
      <c r="A324" s="2" t="s">
        <v>457</v>
      </c>
      <c r="B324" s="2" t="s">
        <v>458</v>
      </c>
      <c r="C324" s="2">
        <v>2014</v>
      </c>
      <c r="D324" s="2" t="s">
        <v>598</v>
      </c>
      <c r="E324" s="2" t="s">
        <v>599</v>
      </c>
      <c r="F324" s="2" t="s">
        <v>598</v>
      </c>
      <c r="G324" s="2" t="s">
        <v>599</v>
      </c>
      <c r="H324" s="2" t="s">
        <v>598</v>
      </c>
      <c r="I324" s="2" t="s">
        <v>599</v>
      </c>
      <c r="J324" s="2" t="s">
        <v>598</v>
      </c>
      <c r="O324" s="20">
        <f t="shared" si="5"/>
        <v>0</v>
      </c>
    </row>
    <row r="325" spans="1:15" ht="15" customHeight="1" x14ac:dyDescent="0.25">
      <c r="A325" s="2" t="s">
        <v>457</v>
      </c>
      <c r="B325" s="2" t="s">
        <v>459</v>
      </c>
      <c r="C325" s="2">
        <v>2014</v>
      </c>
      <c r="D325" s="2" t="s">
        <v>598</v>
      </c>
      <c r="E325" s="2" t="s">
        <v>599</v>
      </c>
      <c r="F325" s="2" t="s">
        <v>598</v>
      </c>
      <c r="G325" s="2" t="s">
        <v>599</v>
      </c>
      <c r="H325" s="2" t="s">
        <v>598</v>
      </c>
      <c r="I325" s="2" t="s">
        <v>599</v>
      </c>
      <c r="J325" s="2" t="s">
        <v>598</v>
      </c>
      <c r="O325" s="20">
        <f t="shared" si="5"/>
        <v>0</v>
      </c>
    </row>
    <row r="326" spans="1:15" ht="15" customHeight="1" x14ac:dyDescent="0.25">
      <c r="A326" s="2" t="s">
        <v>457</v>
      </c>
      <c r="B326" s="2" t="s">
        <v>460</v>
      </c>
      <c r="C326" s="2">
        <v>2014</v>
      </c>
      <c r="D326" s="2" t="s">
        <v>598</v>
      </c>
      <c r="E326" s="2" t="s">
        <v>599</v>
      </c>
      <c r="F326" s="2" t="s">
        <v>598</v>
      </c>
      <c r="G326" s="2" t="s">
        <v>599</v>
      </c>
      <c r="H326" s="2" t="s">
        <v>598</v>
      </c>
      <c r="I326" s="2" t="s">
        <v>599</v>
      </c>
      <c r="J326" s="2" t="s">
        <v>598</v>
      </c>
      <c r="O326" s="20">
        <f t="shared" si="5"/>
        <v>0</v>
      </c>
    </row>
    <row r="327" spans="1:15" ht="15" customHeight="1" x14ac:dyDescent="0.25">
      <c r="A327" s="2" t="s">
        <v>457</v>
      </c>
      <c r="B327" s="2" t="s">
        <v>461</v>
      </c>
      <c r="C327" s="2">
        <v>2014</v>
      </c>
      <c r="D327" s="2" t="s">
        <v>598</v>
      </c>
      <c r="E327" s="2" t="s">
        <v>599</v>
      </c>
      <c r="F327" s="2" t="s">
        <v>598</v>
      </c>
      <c r="G327" s="2" t="s">
        <v>599</v>
      </c>
      <c r="H327" s="2" t="s">
        <v>598</v>
      </c>
      <c r="I327" s="2" t="s">
        <v>599</v>
      </c>
      <c r="J327" s="2" t="s">
        <v>598</v>
      </c>
      <c r="O327" s="20">
        <f t="shared" si="5"/>
        <v>0</v>
      </c>
    </row>
    <row r="328" spans="1:15" ht="15" customHeight="1" x14ac:dyDescent="0.25">
      <c r="A328" s="2" t="s">
        <v>462</v>
      </c>
      <c r="B328" s="2" t="s">
        <v>463</v>
      </c>
      <c r="C328" s="2">
        <v>2014</v>
      </c>
      <c r="D328" s="2" t="s">
        <v>599</v>
      </c>
      <c r="E328" s="2" t="s">
        <v>599</v>
      </c>
      <c r="F328" s="2" t="s">
        <v>599</v>
      </c>
      <c r="G328" s="2" t="s">
        <v>599</v>
      </c>
      <c r="H328" s="2" t="s">
        <v>599</v>
      </c>
      <c r="I328" s="2" t="s">
        <v>599</v>
      </c>
      <c r="J328" s="2" t="s">
        <v>599</v>
      </c>
      <c r="O328" s="20">
        <f t="shared" si="5"/>
        <v>0</v>
      </c>
    </row>
    <row r="329" spans="1:15" ht="15" customHeight="1" x14ac:dyDescent="0.25">
      <c r="A329" s="2" t="s">
        <v>462</v>
      </c>
      <c r="B329" s="2" t="s">
        <v>464</v>
      </c>
      <c r="C329" s="2">
        <v>2014</v>
      </c>
      <c r="D329" s="2" t="s">
        <v>599</v>
      </c>
      <c r="E329" s="2" t="s">
        <v>599</v>
      </c>
      <c r="F329" s="2" t="s">
        <v>599</v>
      </c>
      <c r="G329" s="2" t="s">
        <v>599</v>
      </c>
      <c r="H329" s="2" t="s">
        <v>599</v>
      </c>
      <c r="I329" s="2" t="s">
        <v>599</v>
      </c>
      <c r="J329" s="2" t="s">
        <v>599</v>
      </c>
      <c r="O329" s="20">
        <f t="shared" si="5"/>
        <v>0</v>
      </c>
    </row>
    <row r="330" spans="1:15" ht="15" customHeight="1" x14ac:dyDescent="0.25">
      <c r="A330" s="2" t="s">
        <v>465</v>
      </c>
      <c r="B330" s="2" t="s">
        <v>466</v>
      </c>
      <c r="C330" s="2">
        <v>2014</v>
      </c>
      <c r="D330" s="2" t="s">
        <v>598</v>
      </c>
      <c r="E330" s="2" t="s">
        <v>599</v>
      </c>
      <c r="F330" s="2" t="s">
        <v>598</v>
      </c>
      <c r="G330" s="2" t="s">
        <v>599</v>
      </c>
      <c r="H330" s="2" t="s">
        <v>598</v>
      </c>
      <c r="I330" s="2" t="s">
        <v>599</v>
      </c>
      <c r="J330" s="2" t="s">
        <v>598</v>
      </c>
      <c r="O330" s="20">
        <f t="shared" si="5"/>
        <v>0</v>
      </c>
    </row>
    <row r="331" spans="1:15" ht="15" customHeight="1" x14ac:dyDescent="0.25">
      <c r="A331" s="2" t="s">
        <v>467</v>
      </c>
      <c r="B331" s="2" t="s">
        <v>468</v>
      </c>
      <c r="C331" s="2">
        <v>2014</v>
      </c>
      <c r="D331" s="2" t="s">
        <v>598</v>
      </c>
      <c r="E331" s="2" t="s">
        <v>599</v>
      </c>
      <c r="F331" s="2" t="s">
        <v>598</v>
      </c>
      <c r="G331" s="2" t="s">
        <v>599</v>
      </c>
      <c r="H331" s="2" t="s">
        <v>598</v>
      </c>
      <c r="I331" s="2" t="s">
        <v>599</v>
      </c>
      <c r="J331" s="2" t="s">
        <v>598</v>
      </c>
      <c r="O331" s="20">
        <f t="shared" si="5"/>
        <v>0</v>
      </c>
    </row>
    <row r="332" spans="1:15" ht="15" customHeight="1" x14ac:dyDescent="0.25">
      <c r="A332" s="2" t="s">
        <v>467</v>
      </c>
      <c r="B332" s="2" t="s">
        <v>469</v>
      </c>
      <c r="C332" s="2">
        <v>2014</v>
      </c>
      <c r="D332" s="2" t="s">
        <v>598</v>
      </c>
      <c r="E332" s="2" t="s">
        <v>599</v>
      </c>
      <c r="F332" s="2" t="s">
        <v>598</v>
      </c>
      <c r="G332" s="2" t="s">
        <v>599</v>
      </c>
      <c r="H332" s="2" t="s">
        <v>598</v>
      </c>
      <c r="I332" s="2" t="s">
        <v>599</v>
      </c>
      <c r="J332" s="2" t="s">
        <v>598</v>
      </c>
      <c r="O332" s="20">
        <f t="shared" si="5"/>
        <v>0</v>
      </c>
    </row>
    <row r="333" spans="1:15" ht="15" customHeight="1" x14ac:dyDescent="0.25">
      <c r="A333" s="2" t="s">
        <v>467</v>
      </c>
      <c r="B333" s="2" t="s">
        <v>470</v>
      </c>
      <c r="C333" s="2">
        <v>2014</v>
      </c>
      <c r="D333" s="2">
        <v>122.31</v>
      </c>
      <c r="E333" s="2" t="s">
        <v>719</v>
      </c>
      <c r="F333" s="2">
        <v>122.31</v>
      </c>
      <c r="G333" s="2" t="s">
        <v>599</v>
      </c>
      <c r="H333" s="2" t="s">
        <v>598</v>
      </c>
      <c r="I333" s="2" t="s">
        <v>599</v>
      </c>
      <c r="J333" s="2" t="s">
        <v>598</v>
      </c>
      <c r="O333" s="20">
        <f t="shared" si="5"/>
        <v>122.31</v>
      </c>
    </row>
    <row r="334" spans="1:15" ht="15" customHeight="1" x14ac:dyDescent="0.25">
      <c r="A334" s="2" t="s">
        <v>467</v>
      </c>
      <c r="B334" s="2" t="s">
        <v>471</v>
      </c>
      <c r="C334" s="2">
        <v>2014</v>
      </c>
      <c r="D334" s="2" t="s">
        <v>598</v>
      </c>
      <c r="E334" s="2" t="s">
        <v>599</v>
      </c>
      <c r="F334" s="2" t="s">
        <v>598</v>
      </c>
      <c r="G334" s="2" t="s">
        <v>599</v>
      </c>
      <c r="H334" s="2" t="s">
        <v>598</v>
      </c>
      <c r="I334" s="2" t="s">
        <v>599</v>
      </c>
      <c r="J334" s="2" t="s">
        <v>598</v>
      </c>
      <c r="O334" s="20">
        <f t="shared" si="5"/>
        <v>0</v>
      </c>
    </row>
    <row r="335" spans="1:15" ht="15" customHeight="1" x14ac:dyDescent="0.25">
      <c r="A335" s="2" t="s">
        <v>472</v>
      </c>
      <c r="B335" s="2" t="s">
        <v>11</v>
      </c>
      <c r="C335" s="2">
        <v>2014</v>
      </c>
      <c r="D335" s="2" t="s">
        <v>598</v>
      </c>
      <c r="E335" s="2" t="s">
        <v>599</v>
      </c>
      <c r="F335" s="2" t="s">
        <v>598</v>
      </c>
      <c r="G335" s="2" t="s">
        <v>599</v>
      </c>
      <c r="H335" s="2" t="s">
        <v>598</v>
      </c>
      <c r="I335" s="2" t="s">
        <v>599</v>
      </c>
      <c r="J335" s="2" t="s">
        <v>598</v>
      </c>
      <c r="O335" s="20">
        <f t="shared" si="5"/>
        <v>0</v>
      </c>
    </row>
    <row r="336" spans="1:15" ht="15" customHeight="1" x14ac:dyDescent="0.25">
      <c r="A336" s="2" t="s">
        <v>472</v>
      </c>
      <c r="B336" s="2" t="s">
        <v>473</v>
      </c>
      <c r="C336" s="2">
        <v>2014</v>
      </c>
      <c r="D336" s="2" t="s">
        <v>599</v>
      </c>
      <c r="E336" s="2" t="s">
        <v>599</v>
      </c>
      <c r="F336" s="2" t="s">
        <v>599</v>
      </c>
      <c r="G336" s="2" t="s">
        <v>599</v>
      </c>
      <c r="H336" s="2" t="s">
        <v>599</v>
      </c>
      <c r="I336" s="2" t="s">
        <v>599</v>
      </c>
      <c r="J336" s="2" t="s">
        <v>599</v>
      </c>
      <c r="O336" s="20">
        <f t="shared" si="5"/>
        <v>0</v>
      </c>
    </row>
    <row r="337" spans="1:15" ht="15" customHeight="1" x14ac:dyDescent="0.25">
      <c r="A337" s="2" t="s">
        <v>472</v>
      </c>
      <c r="B337" s="2" t="s">
        <v>276</v>
      </c>
      <c r="C337" s="2">
        <v>2014</v>
      </c>
      <c r="D337" s="2" t="s">
        <v>598</v>
      </c>
      <c r="E337" s="2" t="s">
        <v>599</v>
      </c>
      <c r="F337" s="2" t="s">
        <v>598</v>
      </c>
      <c r="G337" s="2" t="s">
        <v>599</v>
      </c>
      <c r="H337" s="2" t="s">
        <v>598</v>
      </c>
      <c r="I337" s="2" t="s">
        <v>599</v>
      </c>
      <c r="J337" s="2" t="s">
        <v>598</v>
      </c>
      <c r="O337" s="20">
        <f t="shared" si="5"/>
        <v>0</v>
      </c>
    </row>
    <row r="338" spans="1:15" ht="15" customHeight="1" x14ac:dyDescent="0.25">
      <c r="A338" s="2" t="s">
        <v>474</v>
      </c>
      <c r="B338" s="2" t="s">
        <v>475</v>
      </c>
      <c r="C338" s="2">
        <v>2014</v>
      </c>
      <c r="D338" s="2" t="s">
        <v>598</v>
      </c>
      <c r="E338" s="2" t="s">
        <v>599</v>
      </c>
      <c r="F338" s="2" t="s">
        <v>598</v>
      </c>
      <c r="G338" s="2" t="s">
        <v>599</v>
      </c>
      <c r="H338" s="2" t="s">
        <v>598</v>
      </c>
      <c r="I338" s="2" t="s">
        <v>599</v>
      </c>
      <c r="J338" s="2" t="s">
        <v>598</v>
      </c>
      <c r="O338" s="20">
        <f t="shared" si="5"/>
        <v>0</v>
      </c>
    </row>
    <row r="339" spans="1:15" ht="15" customHeight="1" x14ac:dyDescent="0.25">
      <c r="A339" s="2" t="s">
        <v>474</v>
      </c>
      <c r="B339" s="2" t="s">
        <v>476</v>
      </c>
      <c r="C339" s="2">
        <v>2014</v>
      </c>
      <c r="D339" s="2" t="s">
        <v>598</v>
      </c>
      <c r="E339" s="2" t="s">
        <v>599</v>
      </c>
      <c r="F339" s="2" t="s">
        <v>598</v>
      </c>
      <c r="G339" s="2" t="s">
        <v>599</v>
      </c>
      <c r="H339" s="2" t="s">
        <v>598</v>
      </c>
      <c r="I339" s="2" t="s">
        <v>599</v>
      </c>
      <c r="J339" s="2" t="s">
        <v>598</v>
      </c>
      <c r="O339" s="20">
        <f t="shared" si="5"/>
        <v>0</v>
      </c>
    </row>
    <row r="340" spans="1:15" ht="15" customHeight="1" x14ac:dyDescent="0.25">
      <c r="A340" s="2" t="s">
        <v>474</v>
      </c>
      <c r="B340" s="2" t="s">
        <v>477</v>
      </c>
      <c r="C340" s="2">
        <v>2014</v>
      </c>
      <c r="D340" s="2" t="s">
        <v>598</v>
      </c>
      <c r="E340" s="2" t="s">
        <v>599</v>
      </c>
      <c r="F340" s="2" t="s">
        <v>598</v>
      </c>
      <c r="G340" s="2" t="s">
        <v>599</v>
      </c>
      <c r="H340" s="2" t="s">
        <v>598</v>
      </c>
      <c r="I340" s="2" t="s">
        <v>599</v>
      </c>
      <c r="J340" s="2" t="s">
        <v>598</v>
      </c>
      <c r="O340" s="20">
        <f t="shared" si="5"/>
        <v>0</v>
      </c>
    </row>
    <row r="341" spans="1:15" ht="15" customHeight="1" x14ac:dyDescent="0.25">
      <c r="A341" s="2" t="s">
        <v>474</v>
      </c>
      <c r="B341" s="2" t="s">
        <v>478</v>
      </c>
      <c r="C341" s="2">
        <v>2014</v>
      </c>
      <c r="D341" s="2" t="s">
        <v>598</v>
      </c>
      <c r="E341" s="2" t="s">
        <v>599</v>
      </c>
      <c r="F341" s="2" t="s">
        <v>598</v>
      </c>
      <c r="G341" s="2" t="s">
        <v>599</v>
      </c>
      <c r="H341" s="2" t="s">
        <v>598</v>
      </c>
      <c r="I341" s="2" t="s">
        <v>599</v>
      </c>
      <c r="J341" s="2" t="s">
        <v>598</v>
      </c>
      <c r="O341" s="20">
        <f t="shared" si="5"/>
        <v>0</v>
      </c>
    </row>
    <row r="342" spans="1:15" ht="15" customHeight="1" x14ac:dyDescent="0.25">
      <c r="A342" s="2" t="s">
        <v>474</v>
      </c>
      <c r="B342" s="2" t="s">
        <v>479</v>
      </c>
      <c r="C342" s="2">
        <v>2014</v>
      </c>
      <c r="D342" s="2" t="s">
        <v>598</v>
      </c>
      <c r="E342" s="2" t="s">
        <v>599</v>
      </c>
      <c r="F342" s="2" t="s">
        <v>598</v>
      </c>
      <c r="G342" s="2" t="s">
        <v>599</v>
      </c>
      <c r="H342" s="2" t="s">
        <v>598</v>
      </c>
      <c r="I342" s="2" t="s">
        <v>599</v>
      </c>
      <c r="J342" s="2" t="s">
        <v>598</v>
      </c>
      <c r="O342" s="20">
        <f t="shared" si="5"/>
        <v>0</v>
      </c>
    </row>
    <row r="343" spans="1:15" ht="15" customHeight="1" x14ac:dyDescent="0.25">
      <c r="A343" s="2" t="s">
        <v>474</v>
      </c>
      <c r="B343" s="2" t="s">
        <v>480</v>
      </c>
      <c r="C343" s="2">
        <v>2014</v>
      </c>
      <c r="D343" s="2" t="s">
        <v>598</v>
      </c>
      <c r="E343" s="2" t="s">
        <v>599</v>
      </c>
      <c r="F343" s="2" t="s">
        <v>598</v>
      </c>
      <c r="G343" s="2" t="s">
        <v>599</v>
      </c>
      <c r="H343" s="2" t="s">
        <v>598</v>
      </c>
      <c r="I343" s="2" t="s">
        <v>599</v>
      </c>
      <c r="J343" s="2" t="s">
        <v>598</v>
      </c>
      <c r="O343" s="20">
        <f t="shared" si="5"/>
        <v>0</v>
      </c>
    </row>
    <row r="344" spans="1:15" ht="15" customHeight="1" x14ac:dyDescent="0.25">
      <c r="A344" s="2" t="s">
        <v>474</v>
      </c>
      <c r="B344" s="2" t="s">
        <v>481</v>
      </c>
      <c r="C344" s="2">
        <v>2014</v>
      </c>
      <c r="D344" s="2" t="s">
        <v>598</v>
      </c>
      <c r="E344" s="2" t="s">
        <v>598</v>
      </c>
      <c r="F344" s="2" t="s">
        <v>598</v>
      </c>
      <c r="G344" s="2" t="s">
        <v>598</v>
      </c>
      <c r="H344" s="2" t="s">
        <v>598</v>
      </c>
      <c r="I344" s="2" t="s">
        <v>598</v>
      </c>
      <c r="J344" s="2" t="s">
        <v>598</v>
      </c>
      <c r="O344" s="20">
        <f t="shared" si="5"/>
        <v>0</v>
      </c>
    </row>
    <row r="345" spans="1:15" ht="15" customHeight="1" x14ac:dyDescent="0.25">
      <c r="A345" s="2" t="s">
        <v>474</v>
      </c>
      <c r="B345" s="2" t="s">
        <v>482</v>
      </c>
      <c r="C345" s="2">
        <v>2014</v>
      </c>
      <c r="D345" s="2" t="s">
        <v>598</v>
      </c>
      <c r="E345" s="2" t="s">
        <v>599</v>
      </c>
      <c r="F345" s="2" t="s">
        <v>598</v>
      </c>
      <c r="G345" s="2" t="s">
        <v>599</v>
      </c>
      <c r="H345" s="2" t="s">
        <v>598</v>
      </c>
      <c r="I345" s="2" t="s">
        <v>599</v>
      </c>
      <c r="J345" s="2" t="s">
        <v>598</v>
      </c>
      <c r="O345" s="20">
        <f t="shared" si="5"/>
        <v>0</v>
      </c>
    </row>
    <row r="346" spans="1:15" ht="15" customHeight="1" x14ac:dyDescent="0.25">
      <c r="A346" s="2" t="s">
        <v>474</v>
      </c>
      <c r="B346" s="2" t="s">
        <v>483</v>
      </c>
      <c r="C346" s="2">
        <v>2014</v>
      </c>
      <c r="D346" s="2" t="s">
        <v>598</v>
      </c>
      <c r="E346" s="2" t="s">
        <v>599</v>
      </c>
      <c r="F346" s="2" t="s">
        <v>598</v>
      </c>
      <c r="G346" s="2" t="s">
        <v>599</v>
      </c>
      <c r="H346" s="2" t="s">
        <v>598</v>
      </c>
      <c r="I346" s="2" t="s">
        <v>599</v>
      </c>
      <c r="J346" s="2" t="s">
        <v>598</v>
      </c>
      <c r="O346" s="20">
        <f t="shared" si="5"/>
        <v>0</v>
      </c>
    </row>
    <row r="347" spans="1:15" ht="15" customHeight="1" x14ac:dyDescent="0.25">
      <c r="A347" s="2" t="s">
        <v>474</v>
      </c>
      <c r="B347" s="2" t="s">
        <v>484</v>
      </c>
      <c r="C347" s="2">
        <v>2014</v>
      </c>
      <c r="D347" s="2" t="s">
        <v>598</v>
      </c>
      <c r="E347" s="2" t="s">
        <v>599</v>
      </c>
      <c r="F347" s="2" t="s">
        <v>598</v>
      </c>
      <c r="G347" s="2" t="s">
        <v>599</v>
      </c>
      <c r="H347" s="2" t="s">
        <v>598</v>
      </c>
      <c r="I347" s="2" t="s">
        <v>599</v>
      </c>
      <c r="J347" s="2" t="s">
        <v>598</v>
      </c>
      <c r="O347" s="20">
        <f t="shared" si="5"/>
        <v>0</v>
      </c>
    </row>
    <row r="348" spans="1:15" ht="15" customHeight="1" x14ac:dyDescent="0.25">
      <c r="A348" s="2" t="s">
        <v>474</v>
      </c>
      <c r="B348" s="2" t="s">
        <v>485</v>
      </c>
      <c r="C348" s="2">
        <v>2014</v>
      </c>
      <c r="D348" s="2">
        <v>114</v>
      </c>
      <c r="E348" s="2" t="s">
        <v>933</v>
      </c>
      <c r="F348" s="2">
        <v>114</v>
      </c>
      <c r="G348" s="2" t="s">
        <v>599</v>
      </c>
      <c r="H348" s="2" t="s">
        <v>598</v>
      </c>
      <c r="I348" s="2" t="s">
        <v>599</v>
      </c>
      <c r="J348" s="2" t="s">
        <v>598</v>
      </c>
      <c r="O348" s="20">
        <f t="shared" si="5"/>
        <v>114</v>
      </c>
    </row>
    <row r="349" spans="1:15" ht="15" customHeight="1" x14ac:dyDescent="0.25">
      <c r="A349" s="2" t="s">
        <v>474</v>
      </c>
      <c r="B349" s="2" t="s">
        <v>486</v>
      </c>
      <c r="C349" s="2">
        <v>2014</v>
      </c>
      <c r="D349" s="2" t="s">
        <v>598</v>
      </c>
      <c r="E349" s="2" t="s">
        <v>599</v>
      </c>
      <c r="F349" s="2" t="s">
        <v>598</v>
      </c>
      <c r="G349" s="2" t="s">
        <v>599</v>
      </c>
      <c r="H349" s="2" t="s">
        <v>598</v>
      </c>
      <c r="I349" s="2" t="s">
        <v>599</v>
      </c>
      <c r="J349" s="2" t="s">
        <v>598</v>
      </c>
      <c r="O349" s="20">
        <f t="shared" si="5"/>
        <v>0</v>
      </c>
    </row>
    <row r="350" spans="1:15" ht="15" customHeight="1" x14ac:dyDescent="0.25">
      <c r="A350" s="2" t="s">
        <v>487</v>
      </c>
      <c r="B350" s="2" t="s">
        <v>488</v>
      </c>
      <c r="C350" s="2">
        <v>2014</v>
      </c>
      <c r="D350" s="2" t="s">
        <v>598</v>
      </c>
      <c r="E350" s="2" t="s">
        <v>599</v>
      </c>
      <c r="F350" s="2" t="s">
        <v>598</v>
      </c>
      <c r="G350" s="2" t="s">
        <v>599</v>
      </c>
      <c r="H350" s="2" t="s">
        <v>598</v>
      </c>
      <c r="I350" s="2" t="s">
        <v>599</v>
      </c>
      <c r="J350" s="2" t="s">
        <v>598</v>
      </c>
      <c r="O350" s="20">
        <f t="shared" si="5"/>
        <v>0</v>
      </c>
    </row>
    <row r="351" spans="1:15" ht="15" customHeight="1" x14ac:dyDescent="0.25">
      <c r="A351" s="2" t="s">
        <v>487</v>
      </c>
      <c r="B351" s="2" t="s">
        <v>489</v>
      </c>
      <c r="C351" s="2">
        <v>2014</v>
      </c>
      <c r="D351" s="2" t="s">
        <v>598</v>
      </c>
      <c r="E351" s="2" t="s">
        <v>599</v>
      </c>
      <c r="F351" s="2" t="s">
        <v>598</v>
      </c>
      <c r="G351" s="2" t="s">
        <v>599</v>
      </c>
      <c r="H351" s="2" t="s">
        <v>598</v>
      </c>
      <c r="I351" s="2" t="s">
        <v>599</v>
      </c>
      <c r="J351" s="2" t="s">
        <v>598</v>
      </c>
      <c r="O351" s="20">
        <f t="shared" si="5"/>
        <v>0</v>
      </c>
    </row>
    <row r="352" spans="1:15" ht="15" customHeight="1" x14ac:dyDescent="0.25">
      <c r="A352" s="2" t="s">
        <v>487</v>
      </c>
      <c r="B352" s="2" t="s">
        <v>490</v>
      </c>
      <c r="C352" s="2">
        <v>2014</v>
      </c>
      <c r="D352" s="2" t="s">
        <v>598</v>
      </c>
      <c r="E352" s="2" t="s">
        <v>599</v>
      </c>
      <c r="F352" s="2" t="s">
        <v>598</v>
      </c>
      <c r="G352" s="2" t="s">
        <v>599</v>
      </c>
      <c r="H352" s="2" t="s">
        <v>598</v>
      </c>
      <c r="I352" s="2" t="s">
        <v>599</v>
      </c>
      <c r="J352" s="2" t="s">
        <v>598</v>
      </c>
      <c r="O352" s="20">
        <f t="shared" si="5"/>
        <v>0</v>
      </c>
    </row>
    <row r="353" spans="1:15" ht="15" customHeight="1" x14ac:dyDescent="0.25">
      <c r="A353" s="2" t="s">
        <v>491</v>
      </c>
      <c r="B353" s="2" t="s">
        <v>492</v>
      </c>
      <c r="C353" s="2">
        <v>2014</v>
      </c>
      <c r="D353" s="2" t="s">
        <v>598</v>
      </c>
      <c r="E353" s="2" t="s">
        <v>599</v>
      </c>
      <c r="F353" s="2" t="s">
        <v>598</v>
      </c>
      <c r="G353" s="2" t="s">
        <v>599</v>
      </c>
      <c r="H353" s="2" t="s">
        <v>598</v>
      </c>
      <c r="I353" s="2" t="s">
        <v>599</v>
      </c>
      <c r="J353" s="2" t="s">
        <v>598</v>
      </c>
      <c r="O353" s="20">
        <f t="shared" si="5"/>
        <v>0</v>
      </c>
    </row>
    <row r="354" spans="1:15" ht="15" customHeight="1" x14ac:dyDescent="0.25">
      <c r="A354" s="2" t="s">
        <v>491</v>
      </c>
      <c r="B354" s="2" t="s">
        <v>493</v>
      </c>
      <c r="C354" s="2">
        <v>2014</v>
      </c>
      <c r="D354" s="2" t="s">
        <v>598</v>
      </c>
      <c r="E354" s="2" t="s">
        <v>599</v>
      </c>
      <c r="F354" s="2" t="s">
        <v>598</v>
      </c>
      <c r="G354" s="2" t="s">
        <v>599</v>
      </c>
      <c r="H354" s="2" t="s">
        <v>598</v>
      </c>
      <c r="I354" s="2" t="s">
        <v>599</v>
      </c>
      <c r="J354" s="2" t="s">
        <v>598</v>
      </c>
      <c r="O354" s="20">
        <f t="shared" si="5"/>
        <v>0</v>
      </c>
    </row>
    <row r="355" spans="1:15" ht="15" customHeight="1" x14ac:dyDescent="0.25">
      <c r="A355" s="2" t="s">
        <v>491</v>
      </c>
      <c r="B355" s="2" t="s">
        <v>494</v>
      </c>
      <c r="C355" s="2">
        <v>2014</v>
      </c>
      <c r="D355" s="2" t="s">
        <v>598</v>
      </c>
      <c r="E355" s="2" t="s">
        <v>599</v>
      </c>
      <c r="F355" s="2" t="s">
        <v>598</v>
      </c>
      <c r="G355" s="2" t="s">
        <v>599</v>
      </c>
      <c r="H355" s="2" t="s">
        <v>598</v>
      </c>
      <c r="I355" s="2" t="s">
        <v>599</v>
      </c>
      <c r="J355" s="2" t="s">
        <v>598</v>
      </c>
      <c r="O355" s="20">
        <f t="shared" si="5"/>
        <v>0</v>
      </c>
    </row>
    <row r="356" spans="1:15" ht="15" customHeight="1" x14ac:dyDescent="0.25">
      <c r="A356" s="2" t="s">
        <v>491</v>
      </c>
      <c r="B356" s="2" t="s">
        <v>495</v>
      </c>
      <c r="C356" s="2">
        <v>2014</v>
      </c>
      <c r="D356" s="2" t="s">
        <v>598</v>
      </c>
      <c r="E356" s="2" t="s">
        <v>599</v>
      </c>
      <c r="F356" s="2" t="s">
        <v>598</v>
      </c>
      <c r="G356" s="2" t="s">
        <v>599</v>
      </c>
      <c r="H356" s="2" t="s">
        <v>598</v>
      </c>
      <c r="I356" s="2" t="s">
        <v>599</v>
      </c>
      <c r="J356" s="2" t="s">
        <v>598</v>
      </c>
      <c r="O356" s="20">
        <f t="shared" si="5"/>
        <v>0</v>
      </c>
    </row>
    <row r="357" spans="1:15" ht="15" customHeight="1" x14ac:dyDescent="0.25">
      <c r="A357" s="2" t="s">
        <v>491</v>
      </c>
      <c r="B357" s="2" t="s">
        <v>496</v>
      </c>
      <c r="C357" s="2">
        <v>2014</v>
      </c>
      <c r="D357" s="2" t="s">
        <v>598</v>
      </c>
      <c r="E357" s="2" t="s">
        <v>599</v>
      </c>
      <c r="F357" s="2" t="s">
        <v>598</v>
      </c>
      <c r="G357" s="2" t="s">
        <v>599</v>
      </c>
      <c r="H357" s="2" t="s">
        <v>598</v>
      </c>
      <c r="I357" s="2" t="s">
        <v>599</v>
      </c>
      <c r="J357" s="2" t="s">
        <v>598</v>
      </c>
      <c r="O357" s="20">
        <f t="shared" si="5"/>
        <v>0</v>
      </c>
    </row>
    <row r="358" spans="1:15" ht="15" customHeight="1" x14ac:dyDescent="0.25">
      <c r="A358" s="2" t="s">
        <v>497</v>
      </c>
      <c r="B358" s="2" t="s">
        <v>498</v>
      </c>
      <c r="C358" s="2">
        <v>2014</v>
      </c>
      <c r="D358" s="2" t="s">
        <v>598</v>
      </c>
      <c r="E358" s="2" t="s">
        <v>599</v>
      </c>
      <c r="F358" s="2" t="s">
        <v>598</v>
      </c>
      <c r="G358" s="2" t="s">
        <v>599</v>
      </c>
      <c r="H358" s="2" t="s">
        <v>598</v>
      </c>
      <c r="I358" s="2" t="s">
        <v>599</v>
      </c>
      <c r="J358" s="2" t="s">
        <v>598</v>
      </c>
      <c r="O358" s="20">
        <f t="shared" si="5"/>
        <v>0</v>
      </c>
    </row>
    <row r="359" spans="1:15" ht="15" customHeight="1" x14ac:dyDescent="0.25">
      <c r="A359" s="2" t="s">
        <v>497</v>
      </c>
      <c r="B359" s="2" t="s">
        <v>499</v>
      </c>
      <c r="C359" s="2">
        <v>2014</v>
      </c>
      <c r="D359" s="2" t="s">
        <v>598</v>
      </c>
      <c r="E359" s="2" t="s">
        <v>599</v>
      </c>
      <c r="F359" s="2" t="s">
        <v>598</v>
      </c>
      <c r="G359" s="2" t="s">
        <v>599</v>
      </c>
      <c r="H359" s="2" t="s">
        <v>598</v>
      </c>
      <c r="I359" s="2" t="s">
        <v>599</v>
      </c>
      <c r="J359" s="2" t="s">
        <v>598</v>
      </c>
      <c r="O359" s="20">
        <f t="shared" si="5"/>
        <v>0</v>
      </c>
    </row>
    <row r="360" spans="1:15" ht="15" customHeight="1" x14ac:dyDescent="0.25">
      <c r="A360" s="2" t="s">
        <v>497</v>
      </c>
      <c r="B360" s="2" t="s">
        <v>500</v>
      </c>
      <c r="C360" s="2">
        <v>2014</v>
      </c>
      <c r="D360" s="2" t="s">
        <v>598</v>
      </c>
      <c r="E360" s="2" t="s">
        <v>599</v>
      </c>
      <c r="F360" s="2" t="s">
        <v>598</v>
      </c>
      <c r="G360" s="2" t="s">
        <v>599</v>
      </c>
      <c r="H360" s="2" t="s">
        <v>598</v>
      </c>
      <c r="I360" s="2" t="s">
        <v>599</v>
      </c>
      <c r="J360" s="2" t="s">
        <v>598</v>
      </c>
      <c r="O360" s="20">
        <f t="shared" si="5"/>
        <v>0</v>
      </c>
    </row>
    <row r="361" spans="1:15" ht="15" customHeight="1" x14ac:dyDescent="0.25">
      <c r="A361" s="2" t="s">
        <v>501</v>
      </c>
      <c r="B361" s="2" t="s">
        <v>502</v>
      </c>
      <c r="C361" s="2">
        <v>2014</v>
      </c>
      <c r="D361" s="2">
        <v>27.35</v>
      </c>
      <c r="E361" s="2" t="s">
        <v>934</v>
      </c>
      <c r="F361" s="2">
        <v>27.35</v>
      </c>
      <c r="G361" s="2" t="s">
        <v>599</v>
      </c>
      <c r="H361" s="2" t="s">
        <v>598</v>
      </c>
      <c r="I361" s="2" t="s">
        <v>599</v>
      </c>
      <c r="J361" s="2" t="s">
        <v>598</v>
      </c>
      <c r="O361" s="20">
        <f t="shared" si="5"/>
        <v>27.35</v>
      </c>
    </row>
    <row r="362" spans="1:15" ht="15" customHeight="1" x14ac:dyDescent="0.25">
      <c r="A362" s="2" t="s">
        <v>501</v>
      </c>
      <c r="B362" s="2" t="s">
        <v>503</v>
      </c>
      <c r="C362" s="2">
        <v>2014</v>
      </c>
      <c r="D362" s="2" t="s">
        <v>598</v>
      </c>
      <c r="E362" s="2" t="s">
        <v>599</v>
      </c>
      <c r="F362" s="2" t="s">
        <v>598</v>
      </c>
      <c r="G362" s="2" t="s">
        <v>599</v>
      </c>
      <c r="H362" s="2" t="s">
        <v>598</v>
      </c>
      <c r="I362" s="2" t="s">
        <v>599</v>
      </c>
      <c r="J362" s="2" t="s">
        <v>598</v>
      </c>
      <c r="O362" s="20">
        <f t="shared" si="5"/>
        <v>0</v>
      </c>
    </row>
    <row r="363" spans="1:15" ht="15" customHeight="1" x14ac:dyDescent="0.25">
      <c r="A363" s="2" t="s">
        <v>501</v>
      </c>
      <c r="B363" s="2" t="s">
        <v>504</v>
      </c>
      <c r="C363" s="2">
        <v>2014</v>
      </c>
      <c r="D363" s="2" t="s">
        <v>598</v>
      </c>
      <c r="E363" s="2" t="s">
        <v>599</v>
      </c>
      <c r="F363" s="2" t="s">
        <v>598</v>
      </c>
      <c r="G363" s="2" t="s">
        <v>599</v>
      </c>
      <c r="H363" s="2" t="s">
        <v>598</v>
      </c>
      <c r="I363" s="2" t="s">
        <v>599</v>
      </c>
      <c r="J363" s="2" t="s">
        <v>598</v>
      </c>
      <c r="O363" s="20">
        <f t="shared" si="5"/>
        <v>0</v>
      </c>
    </row>
    <row r="364" spans="1:15" ht="15" customHeight="1" x14ac:dyDescent="0.25">
      <c r="A364" s="2" t="s">
        <v>501</v>
      </c>
      <c r="B364" s="2" t="s">
        <v>505</v>
      </c>
      <c r="C364" s="2">
        <v>2014</v>
      </c>
      <c r="D364" s="2">
        <v>23.561</v>
      </c>
      <c r="E364" s="2" t="s">
        <v>726</v>
      </c>
      <c r="F364" s="2">
        <v>23.561</v>
      </c>
      <c r="G364" s="2" t="s">
        <v>599</v>
      </c>
      <c r="H364" s="2" t="s">
        <v>598</v>
      </c>
      <c r="I364" s="2" t="s">
        <v>599</v>
      </c>
      <c r="J364" s="2" t="s">
        <v>598</v>
      </c>
      <c r="O364" s="20">
        <f t="shared" si="5"/>
        <v>23.561</v>
      </c>
    </row>
    <row r="365" spans="1:15" ht="15" customHeight="1" x14ac:dyDescent="0.25">
      <c r="A365" s="2" t="s">
        <v>501</v>
      </c>
      <c r="B365" s="2" t="s">
        <v>506</v>
      </c>
      <c r="C365" s="2">
        <v>2014</v>
      </c>
      <c r="D365" s="2" t="s">
        <v>598</v>
      </c>
      <c r="E365" s="2" t="s">
        <v>599</v>
      </c>
      <c r="F365" s="2" t="s">
        <v>598</v>
      </c>
      <c r="G365" s="2" t="s">
        <v>599</v>
      </c>
      <c r="H365" s="2" t="s">
        <v>598</v>
      </c>
      <c r="I365" s="2" t="s">
        <v>599</v>
      </c>
      <c r="J365" s="2" t="s">
        <v>598</v>
      </c>
      <c r="O365" s="20">
        <f t="shared" si="5"/>
        <v>0</v>
      </c>
    </row>
    <row r="366" spans="1:15" ht="15" customHeight="1" x14ac:dyDescent="0.25">
      <c r="A366" s="2" t="s">
        <v>501</v>
      </c>
      <c r="B366" s="2" t="s">
        <v>507</v>
      </c>
      <c r="C366" s="2">
        <v>2014</v>
      </c>
      <c r="D366" s="2" t="s">
        <v>598</v>
      </c>
      <c r="E366" s="2" t="s">
        <v>599</v>
      </c>
      <c r="F366" s="2" t="s">
        <v>598</v>
      </c>
      <c r="G366" s="2" t="s">
        <v>599</v>
      </c>
      <c r="H366" s="2" t="s">
        <v>598</v>
      </c>
      <c r="I366" s="2" t="s">
        <v>599</v>
      </c>
      <c r="J366" s="2" t="s">
        <v>598</v>
      </c>
      <c r="O366" s="20">
        <f t="shared" si="5"/>
        <v>0</v>
      </c>
    </row>
    <row r="367" spans="1:15" ht="15" customHeight="1" x14ac:dyDescent="0.25">
      <c r="A367" s="2" t="s">
        <v>501</v>
      </c>
      <c r="B367" s="2" t="s">
        <v>508</v>
      </c>
      <c r="C367" s="2">
        <v>2014</v>
      </c>
      <c r="D367" s="2">
        <v>32.624000000000002</v>
      </c>
      <c r="E367" s="2" t="s">
        <v>935</v>
      </c>
      <c r="F367" s="2">
        <v>32.624000000000002</v>
      </c>
      <c r="G367" s="2" t="s">
        <v>599</v>
      </c>
      <c r="H367" s="2" t="s">
        <v>598</v>
      </c>
      <c r="I367" s="2" t="s">
        <v>599</v>
      </c>
      <c r="J367" s="2" t="s">
        <v>598</v>
      </c>
      <c r="O367" s="20">
        <f t="shared" si="5"/>
        <v>32.624000000000002</v>
      </c>
    </row>
    <row r="368" spans="1:15" ht="15" customHeight="1" x14ac:dyDescent="0.25">
      <c r="A368" s="2" t="s">
        <v>501</v>
      </c>
      <c r="B368" s="2" t="s">
        <v>509</v>
      </c>
      <c r="C368" s="2">
        <v>2014</v>
      </c>
      <c r="D368" s="2" t="s">
        <v>598</v>
      </c>
      <c r="E368" s="2" t="s">
        <v>599</v>
      </c>
      <c r="F368" s="2" t="s">
        <v>598</v>
      </c>
      <c r="G368" s="2" t="s">
        <v>599</v>
      </c>
      <c r="H368" s="2" t="s">
        <v>598</v>
      </c>
      <c r="I368" s="2" t="s">
        <v>599</v>
      </c>
      <c r="J368" s="2" t="s">
        <v>598</v>
      </c>
      <c r="O368" s="20">
        <f t="shared" si="5"/>
        <v>0</v>
      </c>
    </row>
    <row r="369" spans="1:15" ht="15" customHeight="1" x14ac:dyDescent="0.25">
      <c r="A369" s="2" t="s">
        <v>501</v>
      </c>
      <c r="B369" s="2" t="s">
        <v>510</v>
      </c>
      <c r="C369" s="2">
        <v>2014</v>
      </c>
      <c r="D369" s="2">
        <v>7.165</v>
      </c>
      <c r="E369" s="2" t="s">
        <v>936</v>
      </c>
      <c r="F369" s="2">
        <v>7.165</v>
      </c>
      <c r="G369" s="2" t="s">
        <v>599</v>
      </c>
      <c r="H369" s="2" t="s">
        <v>598</v>
      </c>
      <c r="I369" s="2" t="s">
        <v>599</v>
      </c>
      <c r="J369" s="2" t="s">
        <v>598</v>
      </c>
      <c r="O369" s="20">
        <f t="shared" si="5"/>
        <v>7.165</v>
      </c>
    </row>
    <row r="370" spans="1:15" ht="15" customHeight="1" x14ac:dyDescent="0.25">
      <c r="A370" s="2" t="s">
        <v>501</v>
      </c>
      <c r="B370" s="2" t="s">
        <v>511</v>
      </c>
      <c r="C370" s="2">
        <v>2014</v>
      </c>
      <c r="D370" s="2">
        <v>13.382</v>
      </c>
      <c r="E370" s="2" t="s">
        <v>937</v>
      </c>
      <c r="F370" s="2">
        <v>13.382</v>
      </c>
      <c r="G370" s="2" t="s">
        <v>599</v>
      </c>
      <c r="H370" s="2" t="s">
        <v>598</v>
      </c>
      <c r="I370" s="2" t="s">
        <v>599</v>
      </c>
      <c r="J370" s="2" t="s">
        <v>598</v>
      </c>
      <c r="O370" s="20">
        <f t="shared" si="5"/>
        <v>13.382</v>
      </c>
    </row>
    <row r="371" spans="1:15" ht="15" customHeight="1" x14ac:dyDescent="0.25">
      <c r="A371" s="2" t="s">
        <v>501</v>
      </c>
      <c r="B371" s="2" t="s">
        <v>512</v>
      </c>
      <c r="C371" s="2">
        <v>2014</v>
      </c>
      <c r="D371" s="2" t="s">
        <v>598</v>
      </c>
      <c r="E371" s="2" t="s">
        <v>599</v>
      </c>
      <c r="F371" s="2" t="s">
        <v>598</v>
      </c>
      <c r="G371" s="2" t="s">
        <v>599</v>
      </c>
      <c r="H371" s="2" t="s">
        <v>598</v>
      </c>
      <c r="I371" s="2" t="s">
        <v>599</v>
      </c>
      <c r="J371" s="2" t="s">
        <v>598</v>
      </c>
      <c r="O371" s="20">
        <f t="shared" si="5"/>
        <v>0</v>
      </c>
    </row>
    <row r="372" spans="1:15" ht="15" customHeight="1" x14ac:dyDescent="0.25">
      <c r="A372" s="2" t="s">
        <v>501</v>
      </c>
      <c r="B372" s="2" t="s">
        <v>513</v>
      </c>
      <c r="C372" s="2">
        <v>2014</v>
      </c>
      <c r="D372" s="2" t="s">
        <v>598</v>
      </c>
      <c r="E372" s="2" t="s">
        <v>599</v>
      </c>
      <c r="F372" s="2" t="s">
        <v>598</v>
      </c>
      <c r="G372" s="2" t="s">
        <v>599</v>
      </c>
      <c r="H372" s="2" t="s">
        <v>598</v>
      </c>
      <c r="I372" s="2" t="s">
        <v>599</v>
      </c>
      <c r="J372" s="2" t="s">
        <v>598</v>
      </c>
      <c r="O372" s="20">
        <f t="shared" si="5"/>
        <v>0</v>
      </c>
    </row>
    <row r="373" spans="1:15" ht="15" customHeight="1" x14ac:dyDescent="0.25">
      <c r="A373" s="2" t="s">
        <v>501</v>
      </c>
      <c r="B373" s="2" t="s">
        <v>514</v>
      </c>
      <c r="C373" s="2">
        <v>2014</v>
      </c>
      <c r="D373" s="2">
        <v>29.119</v>
      </c>
      <c r="E373" s="2" t="s">
        <v>938</v>
      </c>
      <c r="F373" s="2">
        <v>29.119</v>
      </c>
      <c r="G373" s="2" t="s">
        <v>613</v>
      </c>
      <c r="H373" s="2" t="s">
        <v>598</v>
      </c>
      <c r="I373" s="2" t="s">
        <v>613</v>
      </c>
      <c r="J373" s="2" t="s">
        <v>598</v>
      </c>
      <c r="O373" s="20">
        <f t="shared" si="5"/>
        <v>29.119</v>
      </c>
    </row>
    <row r="374" spans="1:15" ht="15" customHeight="1" x14ac:dyDescent="0.25">
      <c r="A374" s="2" t="s">
        <v>501</v>
      </c>
      <c r="B374" s="2" t="s">
        <v>515</v>
      </c>
      <c r="C374" s="2">
        <v>2014</v>
      </c>
      <c r="D374" s="2" t="s">
        <v>598</v>
      </c>
      <c r="E374" s="2" t="s">
        <v>599</v>
      </c>
      <c r="F374" s="2" t="s">
        <v>598</v>
      </c>
      <c r="G374" s="2" t="s">
        <v>599</v>
      </c>
      <c r="H374" s="2" t="s">
        <v>598</v>
      </c>
      <c r="I374" s="2" t="s">
        <v>599</v>
      </c>
      <c r="J374" s="2" t="s">
        <v>598</v>
      </c>
      <c r="O374" s="20">
        <f t="shared" si="5"/>
        <v>0</v>
      </c>
    </row>
    <row r="375" spans="1:15" ht="15" customHeight="1" x14ac:dyDescent="0.25">
      <c r="A375" s="2" t="s">
        <v>501</v>
      </c>
      <c r="B375" s="2" t="s">
        <v>516</v>
      </c>
      <c r="C375" s="2">
        <v>2014</v>
      </c>
      <c r="D375" s="2" t="s">
        <v>598</v>
      </c>
      <c r="E375" s="2" t="s">
        <v>599</v>
      </c>
      <c r="F375" s="2" t="s">
        <v>598</v>
      </c>
      <c r="G375" s="2" t="s">
        <v>599</v>
      </c>
      <c r="H375" s="2" t="s">
        <v>598</v>
      </c>
      <c r="I375" s="2" t="s">
        <v>599</v>
      </c>
      <c r="J375" s="2" t="s">
        <v>598</v>
      </c>
      <c r="O375" s="20">
        <f t="shared" si="5"/>
        <v>0</v>
      </c>
    </row>
    <row r="376" spans="1:15" ht="15" customHeight="1" x14ac:dyDescent="0.25">
      <c r="A376" s="2" t="s">
        <v>501</v>
      </c>
      <c r="B376" s="2" t="s">
        <v>517</v>
      </c>
      <c r="C376" s="2">
        <v>2014</v>
      </c>
      <c r="D376" s="2">
        <v>27.457999999999998</v>
      </c>
      <c r="E376" s="2" t="s">
        <v>729</v>
      </c>
      <c r="F376" s="2">
        <v>27.457999999999998</v>
      </c>
      <c r="G376" s="2" t="s">
        <v>599</v>
      </c>
      <c r="H376" s="2" t="s">
        <v>598</v>
      </c>
      <c r="I376" s="2" t="s">
        <v>599</v>
      </c>
      <c r="J376" s="2" t="s">
        <v>598</v>
      </c>
      <c r="O376" s="20">
        <f t="shared" si="5"/>
        <v>27.457999999999998</v>
      </c>
    </row>
    <row r="377" spans="1:15" ht="15" customHeight="1" x14ac:dyDescent="0.25">
      <c r="A377" s="2" t="s">
        <v>501</v>
      </c>
      <c r="B377" s="2" t="s">
        <v>518</v>
      </c>
      <c r="C377" s="2">
        <v>2014</v>
      </c>
      <c r="D377" s="2" t="s">
        <v>598</v>
      </c>
      <c r="E377" s="2" t="s">
        <v>599</v>
      </c>
      <c r="F377" s="2" t="s">
        <v>598</v>
      </c>
      <c r="G377" s="2" t="s">
        <v>599</v>
      </c>
      <c r="H377" s="2" t="s">
        <v>598</v>
      </c>
      <c r="I377" s="2" t="s">
        <v>599</v>
      </c>
      <c r="J377" s="2" t="s">
        <v>598</v>
      </c>
      <c r="O377" s="20">
        <f t="shared" si="5"/>
        <v>0</v>
      </c>
    </row>
    <row r="378" spans="1:15" ht="15" customHeight="1" x14ac:dyDescent="0.25">
      <c r="A378" s="2" t="s">
        <v>501</v>
      </c>
      <c r="B378" s="2" t="s">
        <v>519</v>
      </c>
      <c r="C378" s="2">
        <v>2014</v>
      </c>
      <c r="D378" s="2" t="s">
        <v>598</v>
      </c>
      <c r="E378" s="2" t="s">
        <v>599</v>
      </c>
      <c r="F378" s="2" t="s">
        <v>598</v>
      </c>
      <c r="G378" s="2" t="s">
        <v>599</v>
      </c>
      <c r="H378" s="2" t="s">
        <v>598</v>
      </c>
      <c r="I378" s="2" t="s">
        <v>599</v>
      </c>
      <c r="J378" s="2" t="s">
        <v>598</v>
      </c>
      <c r="O378" s="20">
        <f t="shared" si="5"/>
        <v>0</v>
      </c>
    </row>
    <row r="379" spans="1:15" ht="15" customHeight="1" x14ac:dyDescent="0.25">
      <c r="A379" s="2" t="s">
        <v>501</v>
      </c>
      <c r="B379" s="2" t="s">
        <v>520</v>
      </c>
      <c r="C379" s="2">
        <v>2014</v>
      </c>
      <c r="D379" s="2" t="s">
        <v>598</v>
      </c>
      <c r="E379" s="2" t="s">
        <v>599</v>
      </c>
      <c r="F379" s="2" t="s">
        <v>598</v>
      </c>
      <c r="G379" s="2" t="s">
        <v>599</v>
      </c>
      <c r="H379" s="2" t="s">
        <v>598</v>
      </c>
      <c r="I379" s="2" t="s">
        <v>599</v>
      </c>
      <c r="J379" s="2" t="s">
        <v>598</v>
      </c>
      <c r="O379" s="20">
        <f t="shared" si="5"/>
        <v>0</v>
      </c>
    </row>
    <row r="380" spans="1:15" ht="15" customHeight="1" x14ac:dyDescent="0.25">
      <c r="A380" s="2" t="s">
        <v>501</v>
      </c>
      <c r="B380" s="2" t="s">
        <v>521</v>
      </c>
      <c r="C380" s="2">
        <v>2014</v>
      </c>
      <c r="D380" s="2" t="s">
        <v>598</v>
      </c>
      <c r="E380" s="2" t="s">
        <v>599</v>
      </c>
      <c r="F380" s="2" t="s">
        <v>598</v>
      </c>
      <c r="G380" s="2" t="s">
        <v>599</v>
      </c>
      <c r="H380" s="2" t="s">
        <v>598</v>
      </c>
      <c r="I380" s="2" t="s">
        <v>599</v>
      </c>
      <c r="J380" s="2" t="s">
        <v>598</v>
      </c>
      <c r="O380" s="20">
        <f t="shared" si="5"/>
        <v>0</v>
      </c>
    </row>
    <row r="381" spans="1:15" ht="15" customHeight="1" x14ac:dyDescent="0.25">
      <c r="A381" s="2" t="s">
        <v>522</v>
      </c>
      <c r="B381" s="2" t="s">
        <v>523</v>
      </c>
      <c r="C381" s="2">
        <v>2014</v>
      </c>
      <c r="D381" s="2" t="s">
        <v>598</v>
      </c>
      <c r="E381" s="2" t="s">
        <v>599</v>
      </c>
      <c r="F381" s="2" t="s">
        <v>598</v>
      </c>
      <c r="G381" s="2" t="s">
        <v>599</v>
      </c>
      <c r="H381" s="2" t="s">
        <v>598</v>
      </c>
      <c r="I381" s="2" t="s">
        <v>599</v>
      </c>
      <c r="J381" s="2" t="s">
        <v>598</v>
      </c>
      <c r="O381" s="20">
        <f t="shared" si="5"/>
        <v>0</v>
      </c>
    </row>
    <row r="382" spans="1:15" ht="15" customHeight="1" x14ac:dyDescent="0.25">
      <c r="A382" s="2" t="s">
        <v>522</v>
      </c>
      <c r="B382" s="2" t="s">
        <v>524</v>
      </c>
      <c r="C382" s="2">
        <v>2014</v>
      </c>
      <c r="D382" s="2">
        <v>0.25800000000000001</v>
      </c>
      <c r="E382" s="2" t="s">
        <v>939</v>
      </c>
      <c r="F382" s="2">
        <v>0.25800000000000001</v>
      </c>
      <c r="G382" s="2" t="s">
        <v>599</v>
      </c>
      <c r="H382" s="2" t="s">
        <v>598</v>
      </c>
      <c r="I382" s="2" t="s">
        <v>599</v>
      </c>
      <c r="J382" s="2" t="s">
        <v>598</v>
      </c>
      <c r="O382" s="20">
        <f t="shared" si="5"/>
        <v>0.25800000000000001</v>
      </c>
    </row>
    <row r="383" spans="1:15" ht="15" customHeight="1" x14ac:dyDescent="0.25">
      <c r="A383" s="2" t="s">
        <v>525</v>
      </c>
      <c r="B383" s="2" t="s">
        <v>526</v>
      </c>
      <c r="C383" s="2">
        <v>2014</v>
      </c>
      <c r="D383" s="2">
        <v>15.862</v>
      </c>
      <c r="E383" s="2" t="s">
        <v>940</v>
      </c>
      <c r="F383" s="2">
        <v>4.9640000000000004</v>
      </c>
      <c r="G383" s="2" t="s">
        <v>941</v>
      </c>
      <c r="H383" s="2">
        <v>10.898</v>
      </c>
      <c r="I383" s="2" t="s">
        <v>599</v>
      </c>
      <c r="J383" s="2" t="s">
        <v>598</v>
      </c>
      <c r="O383" s="20">
        <f t="shared" si="5"/>
        <v>15.862</v>
      </c>
    </row>
    <row r="384" spans="1:15" ht="15" customHeight="1" x14ac:dyDescent="0.25">
      <c r="A384" s="2" t="s">
        <v>525</v>
      </c>
      <c r="B384" s="2" t="s">
        <v>527</v>
      </c>
      <c r="C384" s="2">
        <v>2014</v>
      </c>
      <c r="D384" s="2" t="s">
        <v>598</v>
      </c>
      <c r="E384" s="2" t="s">
        <v>599</v>
      </c>
      <c r="F384" s="2" t="s">
        <v>598</v>
      </c>
      <c r="G384" s="2" t="s">
        <v>599</v>
      </c>
      <c r="H384" s="2" t="s">
        <v>598</v>
      </c>
      <c r="I384" s="2" t="s">
        <v>599</v>
      </c>
      <c r="J384" s="2" t="s">
        <v>598</v>
      </c>
      <c r="O384" s="20">
        <f t="shared" si="5"/>
        <v>0</v>
      </c>
    </row>
    <row r="385" spans="1:15" ht="15" customHeight="1" x14ac:dyDescent="0.25">
      <c r="A385" s="2" t="s">
        <v>525</v>
      </c>
      <c r="B385" s="2" t="s">
        <v>528</v>
      </c>
      <c r="C385" s="2">
        <v>2014</v>
      </c>
      <c r="D385" s="2">
        <v>1.3460000000000001</v>
      </c>
      <c r="E385" s="2" t="s">
        <v>942</v>
      </c>
      <c r="F385" s="2">
        <v>0.22700000000000001</v>
      </c>
      <c r="G385" s="2" t="s">
        <v>943</v>
      </c>
      <c r="H385" s="2">
        <v>1.119</v>
      </c>
      <c r="I385" s="2" t="s">
        <v>599</v>
      </c>
      <c r="J385" s="2" t="s">
        <v>598</v>
      </c>
      <c r="O385" s="20">
        <f t="shared" si="5"/>
        <v>1.3460000000000001</v>
      </c>
    </row>
    <row r="386" spans="1:15" ht="15" customHeight="1" x14ac:dyDescent="0.25">
      <c r="A386" s="2" t="s">
        <v>525</v>
      </c>
      <c r="B386" s="2" t="s">
        <v>529</v>
      </c>
      <c r="C386" s="2">
        <v>2014</v>
      </c>
      <c r="D386" s="2">
        <v>18.728999999999999</v>
      </c>
      <c r="E386" s="2" t="s">
        <v>732</v>
      </c>
      <c r="F386" s="2">
        <v>18.728999999999999</v>
      </c>
      <c r="G386" s="2" t="s">
        <v>599</v>
      </c>
      <c r="H386" s="2" t="s">
        <v>598</v>
      </c>
      <c r="I386" s="2" t="s">
        <v>599</v>
      </c>
      <c r="J386" s="2" t="s">
        <v>598</v>
      </c>
      <c r="O386" s="20">
        <f t="shared" si="5"/>
        <v>18.728999999999999</v>
      </c>
    </row>
    <row r="387" spans="1:15" ht="15" customHeight="1" x14ac:dyDescent="0.25">
      <c r="A387" s="2" t="s">
        <v>530</v>
      </c>
      <c r="B387" s="2" t="s">
        <v>531</v>
      </c>
      <c r="C387" s="2">
        <v>2014</v>
      </c>
      <c r="D387" s="2" t="s">
        <v>598</v>
      </c>
      <c r="E387" s="2" t="s">
        <v>598</v>
      </c>
      <c r="F387" s="2" t="s">
        <v>598</v>
      </c>
      <c r="G387" s="2" t="s">
        <v>598</v>
      </c>
      <c r="H387" s="2" t="s">
        <v>598</v>
      </c>
      <c r="I387" s="2" t="s">
        <v>598</v>
      </c>
      <c r="J387" s="2" t="s">
        <v>598</v>
      </c>
      <c r="O387" s="20">
        <f t="shared" ref="O387:O411" si="6">IFERROR(F387/1,0)+IFERROR(H387/1,0)+IFERROR(J387/1,0)</f>
        <v>0</v>
      </c>
    </row>
    <row r="388" spans="1:15" ht="15" customHeight="1" x14ac:dyDescent="0.25">
      <c r="A388" s="2" t="s">
        <v>530</v>
      </c>
      <c r="B388" s="2" t="s">
        <v>532</v>
      </c>
      <c r="C388" s="2">
        <v>2014</v>
      </c>
      <c r="D388" s="2" t="s">
        <v>598</v>
      </c>
      <c r="E388" s="2" t="s">
        <v>599</v>
      </c>
      <c r="F388" s="2" t="s">
        <v>598</v>
      </c>
      <c r="G388" s="2" t="s">
        <v>599</v>
      </c>
      <c r="H388" s="2" t="s">
        <v>598</v>
      </c>
      <c r="I388" s="2" t="s">
        <v>599</v>
      </c>
      <c r="J388" s="2" t="s">
        <v>598</v>
      </c>
      <c r="O388" s="20">
        <f t="shared" si="6"/>
        <v>0</v>
      </c>
    </row>
    <row r="389" spans="1:15" ht="15" customHeight="1" x14ac:dyDescent="0.25">
      <c r="A389" s="2" t="s">
        <v>530</v>
      </c>
      <c r="B389" s="2" t="s">
        <v>533</v>
      </c>
      <c r="C389" s="2">
        <v>2014</v>
      </c>
      <c r="D389" s="2" t="s">
        <v>598</v>
      </c>
      <c r="E389" s="2" t="s">
        <v>599</v>
      </c>
      <c r="F389" s="2" t="s">
        <v>598</v>
      </c>
      <c r="G389" s="2" t="s">
        <v>599</v>
      </c>
      <c r="H389" s="2" t="s">
        <v>598</v>
      </c>
      <c r="I389" s="2" t="s">
        <v>599</v>
      </c>
      <c r="J389" s="2" t="s">
        <v>598</v>
      </c>
      <c r="O389" s="20">
        <f t="shared" si="6"/>
        <v>0</v>
      </c>
    </row>
    <row r="390" spans="1:15" ht="15" customHeight="1" x14ac:dyDescent="0.25">
      <c r="A390" s="2" t="s">
        <v>534</v>
      </c>
      <c r="B390" s="2" t="s">
        <v>535</v>
      </c>
      <c r="C390" s="2">
        <v>2014</v>
      </c>
      <c r="D390" s="2" t="s">
        <v>598</v>
      </c>
      <c r="E390" s="2" t="s">
        <v>599</v>
      </c>
      <c r="F390" s="2" t="s">
        <v>598</v>
      </c>
      <c r="G390" s="2" t="s">
        <v>599</v>
      </c>
      <c r="H390" s="2" t="s">
        <v>598</v>
      </c>
      <c r="I390" s="2" t="s">
        <v>599</v>
      </c>
      <c r="J390" s="2" t="s">
        <v>598</v>
      </c>
      <c r="O390" s="20">
        <f t="shared" si="6"/>
        <v>0</v>
      </c>
    </row>
    <row r="391" spans="1:15" ht="15" customHeight="1" x14ac:dyDescent="0.25">
      <c r="A391" s="2" t="s">
        <v>534</v>
      </c>
      <c r="B391" s="2" t="s">
        <v>536</v>
      </c>
      <c r="C391" s="2">
        <v>2014</v>
      </c>
      <c r="D391" s="2" t="s">
        <v>598</v>
      </c>
      <c r="E391" s="2" t="s">
        <v>599</v>
      </c>
      <c r="F391" s="2" t="s">
        <v>598</v>
      </c>
      <c r="G391" s="2" t="s">
        <v>599</v>
      </c>
      <c r="H391" s="2" t="s">
        <v>598</v>
      </c>
      <c r="I391" s="2" t="s">
        <v>599</v>
      </c>
      <c r="J391" s="2" t="s">
        <v>598</v>
      </c>
      <c r="O391" s="20">
        <f t="shared" si="6"/>
        <v>0</v>
      </c>
    </row>
    <row r="392" spans="1:15" ht="15" customHeight="1" x14ac:dyDescent="0.25">
      <c r="A392" s="2" t="s">
        <v>534</v>
      </c>
      <c r="B392" s="2" t="s">
        <v>537</v>
      </c>
      <c r="C392" s="2">
        <v>2014</v>
      </c>
      <c r="D392" s="2" t="s">
        <v>598</v>
      </c>
      <c r="E392" s="2" t="s">
        <v>599</v>
      </c>
      <c r="F392" s="2" t="s">
        <v>598</v>
      </c>
      <c r="G392" s="2" t="s">
        <v>599</v>
      </c>
      <c r="H392" s="2" t="s">
        <v>598</v>
      </c>
      <c r="I392" s="2" t="s">
        <v>599</v>
      </c>
      <c r="J392" s="2" t="s">
        <v>598</v>
      </c>
      <c r="O392" s="20">
        <f t="shared" si="6"/>
        <v>0</v>
      </c>
    </row>
    <row r="393" spans="1:15" ht="15" customHeight="1" x14ac:dyDescent="0.25">
      <c r="A393" s="2" t="s">
        <v>534</v>
      </c>
      <c r="B393" s="2" t="s">
        <v>538</v>
      </c>
      <c r="C393" s="2">
        <v>2014</v>
      </c>
      <c r="D393" s="2" t="s">
        <v>598</v>
      </c>
      <c r="E393" s="2" t="s">
        <v>599</v>
      </c>
      <c r="F393" s="2" t="s">
        <v>598</v>
      </c>
      <c r="G393" s="2" t="s">
        <v>599</v>
      </c>
      <c r="H393" s="2" t="s">
        <v>598</v>
      </c>
      <c r="I393" s="2" t="s">
        <v>599</v>
      </c>
      <c r="J393" s="2" t="s">
        <v>598</v>
      </c>
      <c r="O393" s="20">
        <f t="shared" si="6"/>
        <v>0</v>
      </c>
    </row>
    <row r="394" spans="1:15" ht="15" customHeight="1" x14ac:dyDescent="0.25">
      <c r="A394" s="2" t="s">
        <v>539</v>
      </c>
      <c r="B394" s="2" t="s">
        <v>540</v>
      </c>
      <c r="C394" s="2">
        <v>2014</v>
      </c>
      <c r="D394" s="2" t="s">
        <v>598</v>
      </c>
      <c r="E394" s="2" t="s">
        <v>599</v>
      </c>
      <c r="F394" s="2" t="s">
        <v>598</v>
      </c>
      <c r="G394" s="2" t="s">
        <v>599</v>
      </c>
      <c r="H394" s="2" t="s">
        <v>598</v>
      </c>
      <c r="I394" s="2" t="s">
        <v>599</v>
      </c>
      <c r="J394" s="2" t="s">
        <v>598</v>
      </c>
      <c r="O394" s="20">
        <f t="shared" si="6"/>
        <v>0</v>
      </c>
    </row>
    <row r="395" spans="1:15" ht="15" customHeight="1" x14ac:dyDescent="0.25">
      <c r="A395" s="2" t="s">
        <v>541</v>
      </c>
      <c r="B395" s="2" t="s">
        <v>542</v>
      </c>
      <c r="C395" s="2">
        <v>2014</v>
      </c>
      <c r="D395" s="2" t="s">
        <v>598</v>
      </c>
      <c r="E395" s="2" t="s">
        <v>599</v>
      </c>
      <c r="F395" s="2" t="s">
        <v>598</v>
      </c>
      <c r="G395" s="2" t="s">
        <v>599</v>
      </c>
      <c r="H395" s="2" t="s">
        <v>598</v>
      </c>
      <c r="I395" s="2" t="s">
        <v>599</v>
      </c>
      <c r="J395" s="2" t="s">
        <v>598</v>
      </c>
      <c r="O395" s="20">
        <f t="shared" si="6"/>
        <v>0</v>
      </c>
    </row>
    <row r="396" spans="1:15" ht="15" customHeight="1" x14ac:dyDescent="0.25">
      <c r="A396" s="2" t="s">
        <v>541</v>
      </c>
      <c r="B396" s="2" t="s">
        <v>543</v>
      </c>
      <c r="C396" s="2">
        <v>2014</v>
      </c>
      <c r="D396" s="2" t="s">
        <v>598</v>
      </c>
      <c r="E396" s="2" t="s">
        <v>599</v>
      </c>
      <c r="F396" s="2" t="s">
        <v>598</v>
      </c>
      <c r="G396" s="2" t="s">
        <v>599</v>
      </c>
      <c r="H396" s="2" t="s">
        <v>598</v>
      </c>
      <c r="I396" s="2" t="s">
        <v>599</v>
      </c>
      <c r="J396" s="2" t="s">
        <v>598</v>
      </c>
      <c r="O396" s="20">
        <f t="shared" si="6"/>
        <v>0</v>
      </c>
    </row>
    <row r="397" spans="1:15" ht="15" customHeight="1" x14ac:dyDescent="0.25">
      <c r="A397" s="2" t="s">
        <v>541</v>
      </c>
      <c r="B397" s="2" t="s">
        <v>544</v>
      </c>
      <c r="C397" s="2">
        <v>2014</v>
      </c>
      <c r="D397" s="2" t="s">
        <v>598</v>
      </c>
      <c r="E397" s="2" t="s">
        <v>599</v>
      </c>
      <c r="F397" s="2" t="s">
        <v>598</v>
      </c>
      <c r="G397" s="2" t="s">
        <v>599</v>
      </c>
      <c r="H397" s="2" t="s">
        <v>598</v>
      </c>
      <c r="I397" s="2" t="s">
        <v>599</v>
      </c>
      <c r="J397" s="2" t="s">
        <v>598</v>
      </c>
      <c r="O397" s="20">
        <f t="shared" si="6"/>
        <v>0</v>
      </c>
    </row>
    <row r="398" spans="1:15" ht="15" customHeight="1" x14ac:dyDescent="0.25">
      <c r="A398" s="2" t="s">
        <v>545</v>
      </c>
      <c r="B398" s="2" t="s">
        <v>546</v>
      </c>
      <c r="C398" s="2">
        <v>2014</v>
      </c>
      <c r="D398" s="2" t="s">
        <v>599</v>
      </c>
      <c r="E398" s="2" t="s">
        <v>599</v>
      </c>
      <c r="F398" s="2" t="s">
        <v>599</v>
      </c>
      <c r="G398" s="2" t="s">
        <v>599</v>
      </c>
      <c r="H398" s="2" t="s">
        <v>599</v>
      </c>
      <c r="I398" s="2" t="s">
        <v>599</v>
      </c>
      <c r="J398" s="2" t="s">
        <v>599</v>
      </c>
      <c r="O398" s="20">
        <f t="shared" si="6"/>
        <v>0</v>
      </c>
    </row>
    <row r="399" spans="1:15" ht="15" customHeight="1" x14ac:dyDescent="0.25">
      <c r="A399" s="2" t="s">
        <v>547</v>
      </c>
      <c r="B399" s="2" t="s">
        <v>548</v>
      </c>
      <c r="C399" s="2">
        <v>2014</v>
      </c>
      <c r="D399" s="2">
        <v>321.02100000000002</v>
      </c>
      <c r="E399" s="2" t="s">
        <v>944</v>
      </c>
      <c r="F399" s="2">
        <v>316.27600000000001</v>
      </c>
      <c r="G399" s="2" t="s">
        <v>945</v>
      </c>
      <c r="H399" s="2">
        <v>4.1639999999999997</v>
      </c>
      <c r="I399" s="2" t="s">
        <v>717</v>
      </c>
      <c r="J399" s="2">
        <v>0.58099999999999996</v>
      </c>
      <c r="O399" s="20">
        <f t="shared" si="6"/>
        <v>321.02100000000002</v>
      </c>
    </row>
    <row r="400" spans="1:15" ht="15" customHeight="1" x14ac:dyDescent="0.25">
      <c r="A400" s="2" t="s">
        <v>547</v>
      </c>
      <c r="B400" s="2" t="s">
        <v>549</v>
      </c>
      <c r="C400" s="2">
        <v>2014</v>
      </c>
      <c r="D400" s="2" t="s">
        <v>598</v>
      </c>
      <c r="E400" s="2" t="s">
        <v>599</v>
      </c>
      <c r="F400" s="2" t="s">
        <v>598</v>
      </c>
      <c r="G400" s="2" t="s">
        <v>599</v>
      </c>
      <c r="H400" s="2" t="s">
        <v>598</v>
      </c>
      <c r="I400" s="2" t="s">
        <v>599</v>
      </c>
      <c r="J400" s="2" t="s">
        <v>598</v>
      </c>
      <c r="O400" s="20">
        <f t="shared" si="6"/>
        <v>0</v>
      </c>
    </row>
    <row r="401" spans="1:15" ht="15" customHeight="1" x14ac:dyDescent="0.25">
      <c r="A401" s="2" t="s">
        <v>547</v>
      </c>
      <c r="B401" s="2" t="s">
        <v>550</v>
      </c>
      <c r="C401" s="2">
        <v>2014</v>
      </c>
      <c r="D401" s="2" t="s">
        <v>598</v>
      </c>
      <c r="E401" s="2" t="s">
        <v>599</v>
      </c>
      <c r="F401" s="2" t="s">
        <v>598</v>
      </c>
      <c r="G401" s="2" t="s">
        <v>599</v>
      </c>
      <c r="H401" s="2" t="s">
        <v>598</v>
      </c>
      <c r="I401" s="2" t="s">
        <v>599</v>
      </c>
      <c r="J401" s="2" t="s">
        <v>598</v>
      </c>
      <c r="O401" s="20">
        <f t="shared" si="6"/>
        <v>0</v>
      </c>
    </row>
    <row r="402" spans="1:15" ht="15" customHeight="1" x14ac:dyDescent="0.25">
      <c r="A402" s="2" t="s">
        <v>547</v>
      </c>
      <c r="B402" s="2" t="s">
        <v>551</v>
      </c>
      <c r="C402" s="2">
        <v>2014</v>
      </c>
      <c r="D402" s="2">
        <v>0.25800000000000001</v>
      </c>
      <c r="E402" s="2" t="s">
        <v>717</v>
      </c>
      <c r="F402" s="2">
        <v>0.25800000000000001</v>
      </c>
      <c r="G402" s="2" t="s">
        <v>599</v>
      </c>
      <c r="H402" s="2" t="s">
        <v>598</v>
      </c>
      <c r="I402" s="2" t="s">
        <v>599</v>
      </c>
      <c r="J402" s="2" t="s">
        <v>598</v>
      </c>
      <c r="O402" s="20">
        <f t="shared" si="6"/>
        <v>0.25800000000000001</v>
      </c>
    </row>
    <row r="403" spans="1:15" ht="15" customHeight="1" x14ac:dyDescent="0.25">
      <c r="A403" s="2" t="s">
        <v>552</v>
      </c>
      <c r="B403" s="2" t="s">
        <v>553</v>
      </c>
      <c r="C403" s="2">
        <v>2014</v>
      </c>
      <c r="D403" s="2" t="s">
        <v>598</v>
      </c>
      <c r="E403" s="2" t="s">
        <v>599</v>
      </c>
      <c r="F403" s="2" t="s">
        <v>598</v>
      </c>
      <c r="G403" s="2" t="s">
        <v>599</v>
      </c>
      <c r="H403" s="2" t="s">
        <v>598</v>
      </c>
      <c r="I403" s="2" t="s">
        <v>599</v>
      </c>
      <c r="J403" s="2" t="s">
        <v>598</v>
      </c>
      <c r="O403" s="20">
        <f t="shared" si="6"/>
        <v>0</v>
      </c>
    </row>
    <row r="404" spans="1:15" ht="15" customHeight="1" x14ac:dyDescent="0.25">
      <c r="A404" s="2" t="s">
        <v>554</v>
      </c>
      <c r="B404" s="2" t="s">
        <v>555</v>
      </c>
      <c r="C404" s="2">
        <v>2014</v>
      </c>
      <c r="D404" s="2" t="s">
        <v>598</v>
      </c>
      <c r="E404" s="2" t="s">
        <v>599</v>
      </c>
      <c r="F404" s="2" t="s">
        <v>598</v>
      </c>
      <c r="G404" s="2" t="s">
        <v>599</v>
      </c>
      <c r="H404" s="2" t="s">
        <v>598</v>
      </c>
      <c r="I404" s="2" t="s">
        <v>599</v>
      </c>
      <c r="J404" s="2" t="s">
        <v>598</v>
      </c>
      <c r="O404" s="20">
        <f t="shared" si="6"/>
        <v>0</v>
      </c>
    </row>
    <row r="405" spans="1:15" ht="15" customHeight="1" x14ac:dyDescent="0.25">
      <c r="A405" s="2" t="s">
        <v>556</v>
      </c>
      <c r="B405" s="2" t="s">
        <v>557</v>
      </c>
      <c r="C405" s="2">
        <v>2014</v>
      </c>
      <c r="D405" s="2" t="s">
        <v>598</v>
      </c>
      <c r="E405" s="2" t="s">
        <v>599</v>
      </c>
      <c r="F405" s="2" t="s">
        <v>598</v>
      </c>
      <c r="G405" s="2" t="s">
        <v>599</v>
      </c>
      <c r="H405" s="2" t="s">
        <v>598</v>
      </c>
      <c r="I405" s="2" t="s">
        <v>599</v>
      </c>
      <c r="J405" s="2" t="s">
        <v>598</v>
      </c>
      <c r="O405" s="20">
        <f t="shared" si="6"/>
        <v>0</v>
      </c>
    </row>
    <row r="406" spans="1:15" ht="15" customHeight="1" x14ac:dyDescent="0.25">
      <c r="A406" s="2" t="s">
        <v>556</v>
      </c>
      <c r="B406" s="2" t="s">
        <v>558</v>
      </c>
      <c r="C406" s="2">
        <v>2014</v>
      </c>
      <c r="D406" s="2" t="s">
        <v>598</v>
      </c>
      <c r="E406" s="2" t="s">
        <v>599</v>
      </c>
      <c r="F406" s="2" t="s">
        <v>598</v>
      </c>
      <c r="G406" s="2" t="s">
        <v>599</v>
      </c>
      <c r="H406" s="2" t="s">
        <v>598</v>
      </c>
      <c r="I406" s="2" t="s">
        <v>599</v>
      </c>
      <c r="J406" s="2" t="s">
        <v>598</v>
      </c>
      <c r="O406" s="20">
        <f t="shared" si="6"/>
        <v>0</v>
      </c>
    </row>
    <row r="407" spans="1:15" ht="15" customHeight="1" x14ac:dyDescent="0.25">
      <c r="A407" s="2" t="s">
        <v>556</v>
      </c>
      <c r="B407" s="2" t="s">
        <v>559</v>
      </c>
      <c r="C407" s="2">
        <v>2014</v>
      </c>
      <c r="D407" s="2" t="s">
        <v>598</v>
      </c>
      <c r="E407" s="2" t="s">
        <v>599</v>
      </c>
      <c r="F407" s="2" t="s">
        <v>598</v>
      </c>
      <c r="G407" s="2" t="s">
        <v>599</v>
      </c>
      <c r="H407" s="2" t="s">
        <v>598</v>
      </c>
      <c r="I407" s="2" t="s">
        <v>599</v>
      </c>
      <c r="J407" s="2" t="s">
        <v>598</v>
      </c>
      <c r="O407" s="20">
        <f t="shared" si="6"/>
        <v>0</v>
      </c>
    </row>
    <row r="408" spans="1:15" ht="15" customHeight="1" x14ac:dyDescent="0.25">
      <c r="A408" s="2" t="s">
        <v>556</v>
      </c>
      <c r="B408" s="2" t="s">
        <v>560</v>
      </c>
      <c r="C408" s="2">
        <v>2014</v>
      </c>
      <c r="D408" s="2">
        <v>5.2685000000000004</v>
      </c>
      <c r="E408" s="2" t="s">
        <v>739</v>
      </c>
      <c r="F408" s="2">
        <v>5.2685000000000004</v>
      </c>
      <c r="G408" s="2" t="s">
        <v>598</v>
      </c>
      <c r="H408" s="2" t="s">
        <v>598</v>
      </c>
      <c r="I408" s="2" t="s">
        <v>598</v>
      </c>
      <c r="J408" s="2" t="s">
        <v>598</v>
      </c>
      <c r="O408" s="20">
        <f t="shared" si="6"/>
        <v>5.2685000000000004</v>
      </c>
    </row>
    <row r="409" spans="1:15" ht="15" customHeight="1" x14ac:dyDescent="0.25">
      <c r="A409" s="2" t="s">
        <v>556</v>
      </c>
      <c r="B409" s="2" t="s">
        <v>561</v>
      </c>
      <c r="C409" s="2">
        <v>2014</v>
      </c>
      <c r="D409" s="2" t="s">
        <v>598</v>
      </c>
      <c r="E409" s="2" t="s">
        <v>599</v>
      </c>
      <c r="F409" s="2" t="s">
        <v>598</v>
      </c>
      <c r="G409" s="2" t="s">
        <v>599</v>
      </c>
      <c r="H409" s="2" t="s">
        <v>598</v>
      </c>
      <c r="I409" s="2" t="s">
        <v>599</v>
      </c>
      <c r="J409" s="2" t="s">
        <v>598</v>
      </c>
      <c r="O409" s="20">
        <f t="shared" si="6"/>
        <v>0</v>
      </c>
    </row>
    <row r="410" spans="1:15" ht="15" customHeight="1" x14ac:dyDescent="0.25">
      <c r="A410" s="2" t="s">
        <v>556</v>
      </c>
      <c r="B410" s="2" t="s">
        <v>562</v>
      </c>
      <c r="C410" s="2">
        <v>2014</v>
      </c>
      <c r="D410" s="2" t="s">
        <v>598</v>
      </c>
      <c r="E410" s="2" t="s">
        <v>599</v>
      </c>
      <c r="F410" s="2" t="s">
        <v>598</v>
      </c>
      <c r="G410" s="2" t="s">
        <v>599</v>
      </c>
      <c r="H410" s="2" t="s">
        <v>598</v>
      </c>
      <c r="I410" s="2" t="s">
        <v>599</v>
      </c>
      <c r="J410" s="2" t="s">
        <v>598</v>
      </c>
      <c r="O410" s="20">
        <f t="shared" si="6"/>
        <v>0</v>
      </c>
    </row>
    <row r="411" spans="1:15" ht="15" customHeight="1" x14ac:dyDescent="0.25">
      <c r="A411" s="2" t="s">
        <v>556</v>
      </c>
      <c r="B411" s="2" t="s">
        <v>563</v>
      </c>
      <c r="C411" s="2">
        <v>2014</v>
      </c>
      <c r="D411" s="2" t="s">
        <v>598</v>
      </c>
      <c r="E411" s="2" t="s">
        <v>599</v>
      </c>
      <c r="F411" s="2" t="s">
        <v>598</v>
      </c>
      <c r="G411" s="2" t="s">
        <v>599</v>
      </c>
      <c r="H411" s="2" t="s">
        <v>598</v>
      </c>
      <c r="I411" s="2" t="s">
        <v>599</v>
      </c>
      <c r="J411" s="2" t="s">
        <v>598</v>
      </c>
      <c r="O411" s="20">
        <f t="shared" si="6"/>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E411"/>
  <sheetViews>
    <sheetView workbookViewId="0">
      <selection activeCell="Z26" sqref="Z26:AA26"/>
    </sheetView>
  </sheetViews>
  <sheetFormatPr defaultRowHeight="15" customHeight="1" x14ac:dyDescent="0.25"/>
  <cols>
    <col min="1" max="22" width="9.140625" style="2"/>
    <col min="23" max="23" width="14" style="2" customWidth="1"/>
    <col min="24" max="16384" width="9.140625" style="2"/>
  </cols>
  <sheetData>
    <row r="1" spans="1:31" s="13" customFormat="1" ht="165.75" thickBot="1" x14ac:dyDescent="0.3">
      <c r="A1" s="12" t="s">
        <v>564</v>
      </c>
      <c r="B1" s="12" t="s">
        <v>1</v>
      </c>
      <c r="C1" s="12" t="s">
        <v>565</v>
      </c>
      <c r="D1" s="12" t="s">
        <v>775</v>
      </c>
      <c r="E1" s="12" t="s">
        <v>776</v>
      </c>
      <c r="F1" s="12" t="s">
        <v>777</v>
      </c>
      <c r="G1" s="12" t="s">
        <v>778</v>
      </c>
      <c r="H1" s="12" t="s">
        <v>779</v>
      </c>
      <c r="I1" s="12" t="s">
        <v>780</v>
      </c>
      <c r="J1" s="12" t="s">
        <v>781</v>
      </c>
      <c r="K1" s="12" t="s">
        <v>778</v>
      </c>
      <c r="L1" s="12" t="s">
        <v>782</v>
      </c>
      <c r="M1" s="12" t="s">
        <v>783</v>
      </c>
      <c r="N1" s="12" t="s">
        <v>784</v>
      </c>
      <c r="O1" s="12" t="s">
        <v>785</v>
      </c>
      <c r="P1" s="12" t="s">
        <v>778</v>
      </c>
      <c r="Q1" s="12" t="s">
        <v>782</v>
      </c>
      <c r="R1" s="12" t="s">
        <v>783</v>
      </c>
      <c r="S1" s="12" t="s">
        <v>784</v>
      </c>
      <c r="V1" s="18"/>
      <c r="W1" s="18" t="s">
        <v>994</v>
      </c>
      <c r="AA1" s="19" t="s">
        <v>995</v>
      </c>
      <c r="AC1" s="13" t="s">
        <v>996</v>
      </c>
      <c r="AD1" s="13" t="s">
        <v>997</v>
      </c>
      <c r="AE1" s="13" t="s">
        <v>998</v>
      </c>
    </row>
    <row r="2" spans="1:31" ht="15" customHeight="1" x14ac:dyDescent="0.25">
      <c r="A2" s="2" t="s">
        <v>12</v>
      </c>
      <c r="B2" s="2" t="s">
        <v>13</v>
      </c>
      <c r="C2" s="2">
        <v>2014</v>
      </c>
      <c r="D2" s="2">
        <v>2.5000000000000001E-2</v>
      </c>
      <c r="E2" s="2" t="s">
        <v>598</v>
      </c>
      <c r="F2" s="2" t="s">
        <v>786</v>
      </c>
      <c r="G2" s="2">
        <v>1.1000000000000001</v>
      </c>
      <c r="H2" s="2">
        <v>0</v>
      </c>
      <c r="I2" s="2">
        <v>0</v>
      </c>
      <c r="J2" s="2" t="s">
        <v>598</v>
      </c>
      <c r="K2" s="2" t="s">
        <v>598</v>
      </c>
      <c r="L2" s="2" t="s">
        <v>598</v>
      </c>
      <c r="M2" s="2" t="s">
        <v>598</v>
      </c>
      <c r="N2" s="2" t="s">
        <v>598</v>
      </c>
      <c r="O2" s="2" t="s">
        <v>598</v>
      </c>
      <c r="P2" s="2" t="s">
        <v>598</v>
      </c>
      <c r="Q2" s="2" t="s">
        <v>598</v>
      </c>
      <c r="R2" s="2" t="s">
        <v>598</v>
      </c>
      <c r="S2" s="2" t="s">
        <v>598</v>
      </c>
      <c r="W2" s="2">
        <f>IFERROR(J2/1,0)</f>
        <v>0</v>
      </c>
      <c r="AA2" s="2" t="str">
        <f>IF(AND(OR(F2="-",F2="et",F2="'-'",F2="'0'",F2="'DS'"),G2=2.36),"Nordisk residual",F2)</f>
        <v>'förnybar el "guarantee of origin"'</v>
      </c>
      <c r="AC2" s="2">
        <f>IFERROR(G2/1,2.36)</f>
        <v>1.1000000000000001</v>
      </c>
      <c r="AD2" s="2">
        <f>IFERROR(H2/1,483.4)</f>
        <v>0</v>
      </c>
      <c r="AE2" s="2">
        <f>IFERROR(I2/1,0.55)</f>
        <v>0</v>
      </c>
    </row>
    <row r="3" spans="1:31" ht="15" customHeight="1" x14ac:dyDescent="0.25">
      <c r="A3" s="2" t="s">
        <v>12</v>
      </c>
      <c r="B3" s="2" t="s">
        <v>14</v>
      </c>
      <c r="C3" s="2">
        <v>2014</v>
      </c>
      <c r="D3" s="2">
        <v>2.282</v>
      </c>
      <c r="E3" s="2">
        <v>10.499000000000001</v>
      </c>
      <c r="F3" s="2" t="s">
        <v>787</v>
      </c>
      <c r="G3" s="2">
        <v>1.1000000000000001</v>
      </c>
      <c r="H3" s="2">
        <v>0</v>
      </c>
      <c r="I3" s="2">
        <v>0</v>
      </c>
      <c r="J3" s="2" t="s">
        <v>598</v>
      </c>
      <c r="K3" s="2" t="s">
        <v>598</v>
      </c>
      <c r="L3" s="2" t="s">
        <v>598</v>
      </c>
      <c r="M3" s="2" t="s">
        <v>598</v>
      </c>
      <c r="N3" s="2" t="s">
        <v>598</v>
      </c>
      <c r="O3" s="2" t="s">
        <v>598</v>
      </c>
      <c r="P3" s="2" t="s">
        <v>598</v>
      </c>
      <c r="Q3" s="2" t="s">
        <v>598</v>
      </c>
      <c r="R3" s="2" t="s">
        <v>598</v>
      </c>
      <c r="S3" s="2" t="s">
        <v>598</v>
      </c>
      <c r="W3" s="2">
        <f t="shared" ref="W3:W66" si="0">IFERROR(J3/1,0)</f>
        <v>0</v>
      </c>
      <c r="AA3" s="2" t="str">
        <f t="shared" ref="AA3:AA66" si="1">IF(AND(OR(F3="-",F3="et",F3="'-'",F3="'0'",F3="'DS'"),G3=2.36),"Nordisk residual",F3)</f>
        <v>'förnybar el "guaranteee of origin"'</v>
      </c>
      <c r="AC3" s="2">
        <f t="shared" ref="AC3:AC66" si="2">IFERROR(G3/1,2.36)</f>
        <v>1.1000000000000001</v>
      </c>
      <c r="AD3" s="2">
        <f t="shared" ref="AD3:AD66" si="3">IFERROR(H3/1,483.4)</f>
        <v>0</v>
      </c>
      <c r="AE3" s="2">
        <f t="shared" ref="AE3:AE66" si="4">IFERROR(I3/1,0.55)</f>
        <v>0</v>
      </c>
    </row>
    <row r="4" spans="1:31" ht="15" customHeight="1" x14ac:dyDescent="0.25">
      <c r="A4" s="2" t="s">
        <v>12</v>
      </c>
      <c r="B4" s="2" t="s">
        <v>15</v>
      </c>
      <c r="C4" s="2">
        <v>2014</v>
      </c>
      <c r="D4" s="2">
        <v>8.5999999999999993E-2</v>
      </c>
      <c r="E4" s="2" t="s">
        <v>598</v>
      </c>
      <c r="F4" s="2" t="s">
        <v>786</v>
      </c>
      <c r="G4" s="2">
        <v>1.1000000000000001</v>
      </c>
      <c r="H4" s="2">
        <v>0</v>
      </c>
      <c r="I4" s="2">
        <v>0</v>
      </c>
      <c r="J4" s="2" t="s">
        <v>598</v>
      </c>
      <c r="K4" s="2" t="s">
        <v>598</v>
      </c>
      <c r="L4" s="2" t="s">
        <v>598</v>
      </c>
      <c r="M4" s="2" t="s">
        <v>598</v>
      </c>
      <c r="N4" s="2" t="s">
        <v>598</v>
      </c>
      <c r="O4" s="2" t="s">
        <v>598</v>
      </c>
      <c r="P4" s="2" t="s">
        <v>598</v>
      </c>
      <c r="Q4" s="2" t="s">
        <v>598</v>
      </c>
      <c r="R4" s="2" t="s">
        <v>598</v>
      </c>
      <c r="S4" s="2" t="s">
        <v>598</v>
      </c>
      <c r="W4" s="2">
        <f t="shared" si="0"/>
        <v>0</v>
      </c>
      <c r="AA4" s="2" t="str">
        <f t="shared" si="1"/>
        <v>'förnybar el "guarantee of origin"'</v>
      </c>
      <c r="AC4" s="2">
        <f t="shared" si="2"/>
        <v>1.1000000000000001</v>
      </c>
      <c r="AD4" s="2">
        <f t="shared" si="3"/>
        <v>0</v>
      </c>
      <c r="AE4" s="2">
        <f t="shared" si="4"/>
        <v>0</v>
      </c>
    </row>
    <row r="5" spans="1:31" ht="15" customHeight="1" x14ac:dyDescent="0.25">
      <c r="A5" s="2" t="s">
        <v>12</v>
      </c>
      <c r="B5" s="2" t="s">
        <v>16</v>
      </c>
      <c r="C5" s="2">
        <v>2014</v>
      </c>
      <c r="D5" s="2">
        <v>1.2999999999999999E-2</v>
      </c>
      <c r="E5" s="2" t="s">
        <v>598</v>
      </c>
      <c r="F5" s="2" t="s">
        <v>786</v>
      </c>
      <c r="G5" s="2">
        <v>1.1000000000000001</v>
      </c>
      <c r="H5" s="2">
        <v>0</v>
      </c>
      <c r="I5" s="2">
        <v>0</v>
      </c>
      <c r="J5" s="2" t="s">
        <v>598</v>
      </c>
      <c r="K5" s="2" t="s">
        <v>598</v>
      </c>
      <c r="L5" s="2" t="s">
        <v>598</v>
      </c>
      <c r="M5" s="2" t="s">
        <v>598</v>
      </c>
      <c r="N5" s="2" t="s">
        <v>598</v>
      </c>
      <c r="O5" s="2" t="s">
        <v>598</v>
      </c>
      <c r="P5" s="2" t="s">
        <v>598</v>
      </c>
      <c r="Q5" s="2" t="s">
        <v>598</v>
      </c>
      <c r="R5" s="2" t="s">
        <v>598</v>
      </c>
      <c r="S5" s="2" t="s">
        <v>598</v>
      </c>
      <c r="W5" s="2">
        <f t="shared" si="0"/>
        <v>0</v>
      </c>
      <c r="AA5" s="2" t="str">
        <f t="shared" si="1"/>
        <v>'förnybar el "guarantee of origin"'</v>
      </c>
      <c r="AC5" s="2">
        <f t="shared" si="2"/>
        <v>1.1000000000000001</v>
      </c>
      <c r="AD5" s="2">
        <f t="shared" si="3"/>
        <v>0</v>
      </c>
      <c r="AE5" s="2">
        <f t="shared" si="4"/>
        <v>0</v>
      </c>
    </row>
    <row r="6" spans="1:31" ht="15" customHeight="1" x14ac:dyDescent="0.25">
      <c r="A6" s="2" t="s">
        <v>17</v>
      </c>
      <c r="B6" s="2" t="s">
        <v>18</v>
      </c>
      <c r="C6" s="2">
        <v>2014</v>
      </c>
      <c r="D6" s="2">
        <v>3.2</v>
      </c>
      <c r="E6" s="2" t="s">
        <v>598</v>
      </c>
      <c r="F6" s="2" t="s">
        <v>788</v>
      </c>
      <c r="G6" s="2">
        <v>0.95</v>
      </c>
      <c r="H6" s="2">
        <v>0</v>
      </c>
      <c r="I6" s="2">
        <v>0</v>
      </c>
      <c r="J6" s="2" t="s">
        <v>598</v>
      </c>
      <c r="K6" s="2" t="s">
        <v>598</v>
      </c>
      <c r="L6" s="2" t="s">
        <v>598</v>
      </c>
      <c r="M6" s="2" t="s">
        <v>598</v>
      </c>
      <c r="N6" s="2" t="s">
        <v>598</v>
      </c>
      <c r="O6" s="2" t="s">
        <v>598</v>
      </c>
      <c r="P6" s="2" t="s">
        <v>598</v>
      </c>
      <c r="Q6" s="2" t="s">
        <v>598</v>
      </c>
      <c r="R6" s="2" t="s">
        <v>598</v>
      </c>
      <c r="S6" s="2" t="s">
        <v>598</v>
      </c>
      <c r="W6" s="2">
        <f t="shared" si="0"/>
        <v>0</v>
      </c>
      <c r="AA6" s="2" t="str">
        <f t="shared" si="1"/>
        <v>'85% vattenkraft och 15% vind'</v>
      </c>
      <c r="AC6" s="2">
        <f t="shared" si="2"/>
        <v>0.95</v>
      </c>
      <c r="AD6" s="2">
        <f t="shared" si="3"/>
        <v>0</v>
      </c>
      <c r="AE6" s="2">
        <f t="shared" si="4"/>
        <v>0</v>
      </c>
    </row>
    <row r="7" spans="1:31" ht="15" customHeight="1" x14ac:dyDescent="0.25">
      <c r="A7" s="2" t="s">
        <v>19</v>
      </c>
      <c r="B7" s="2" t="s">
        <v>20</v>
      </c>
      <c r="C7" s="2">
        <v>2014</v>
      </c>
      <c r="D7" s="2" t="s">
        <v>609</v>
      </c>
      <c r="E7" s="2" t="s">
        <v>609</v>
      </c>
      <c r="F7" s="2" t="s">
        <v>599</v>
      </c>
      <c r="G7" s="2" t="s">
        <v>609</v>
      </c>
      <c r="H7" s="2" t="s">
        <v>609</v>
      </c>
      <c r="I7" s="2" t="s">
        <v>609</v>
      </c>
      <c r="J7" s="2" t="s">
        <v>598</v>
      </c>
      <c r="K7" s="2" t="s">
        <v>598</v>
      </c>
      <c r="L7" s="2" t="s">
        <v>598</v>
      </c>
      <c r="M7" s="2" t="s">
        <v>598</v>
      </c>
      <c r="N7" s="2" t="s">
        <v>598</v>
      </c>
      <c r="O7" s="2" t="s">
        <v>609</v>
      </c>
      <c r="P7" s="2" t="s">
        <v>609</v>
      </c>
      <c r="Q7" s="2" t="s">
        <v>609</v>
      </c>
      <c r="R7" s="2" t="s">
        <v>609</v>
      </c>
      <c r="S7" s="2" t="s">
        <v>609</v>
      </c>
      <c r="W7" s="2">
        <f t="shared" si="0"/>
        <v>0</v>
      </c>
      <c r="AA7" s="2" t="str">
        <f t="shared" si="1"/>
        <v>-</v>
      </c>
      <c r="AC7" s="2">
        <f t="shared" si="2"/>
        <v>2.36</v>
      </c>
      <c r="AD7" s="2">
        <f t="shared" si="3"/>
        <v>483.4</v>
      </c>
      <c r="AE7" s="2">
        <f t="shared" si="4"/>
        <v>0.55000000000000004</v>
      </c>
    </row>
    <row r="8" spans="1:31" ht="15" customHeight="1" x14ac:dyDescent="0.25">
      <c r="A8" s="2" t="s">
        <v>19</v>
      </c>
      <c r="B8" s="2" t="s">
        <v>21</v>
      </c>
      <c r="C8" s="2">
        <v>2014</v>
      </c>
      <c r="D8" s="2" t="s">
        <v>609</v>
      </c>
      <c r="E8" s="2" t="s">
        <v>609</v>
      </c>
      <c r="F8" s="2" t="s">
        <v>599</v>
      </c>
      <c r="G8" s="2" t="s">
        <v>609</v>
      </c>
      <c r="H8" s="2" t="s">
        <v>609</v>
      </c>
      <c r="I8" s="2" t="s">
        <v>609</v>
      </c>
      <c r="J8" s="2" t="s">
        <v>609</v>
      </c>
      <c r="K8" s="2" t="s">
        <v>609</v>
      </c>
      <c r="L8" s="2" t="s">
        <v>609</v>
      </c>
      <c r="M8" s="2" t="s">
        <v>609</v>
      </c>
      <c r="N8" s="2" t="s">
        <v>609</v>
      </c>
      <c r="O8" s="2" t="s">
        <v>609</v>
      </c>
      <c r="P8" s="2" t="s">
        <v>609</v>
      </c>
      <c r="Q8" s="2" t="s">
        <v>609</v>
      </c>
      <c r="R8" s="2" t="s">
        <v>609</v>
      </c>
      <c r="S8" s="2" t="s">
        <v>609</v>
      </c>
      <c r="W8" s="2">
        <f t="shared" si="0"/>
        <v>0</v>
      </c>
      <c r="AA8" s="2" t="str">
        <f t="shared" si="1"/>
        <v>-</v>
      </c>
      <c r="AC8" s="2">
        <f t="shared" si="2"/>
        <v>2.36</v>
      </c>
      <c r="AD8" s="2">
        <f t="shared" si="3"/>
        <v>483.4</v>
      </c>
      <c r="AE8" s="2">
        <f t="shared" si="4"/>
        <v>0.55000000000000004</v>
      </c>
    </row>
    <row r="9" spans="1:31" ht="15" customHeight="1" x14ac:dyDescent="0.25">
      <c r="A9" s="2" t="s">
        <v>19</v>
      </c>
      <c r="B9" s="2" t="s">
        <v>22</v>
      </c>
      <c r="C9" s="2">
        <v>2014</v>
      </c>
      <c r="D9" s="2" t="s">
        <v>609</v>
      </c>
      <c r="E9" s="2" t="s">
        <v>609</v>
      </c>
      <c r="F9" s="2" t="s">
        <v>599</v>
      </c>
      <c r="G9" s="2" t="s">
        <v>609</v>
      </c>
      <c r="H9" s="2" t="s">
        <v>609</v>
      </c>
      <c r="I9" s="2" t="s">
        <v>609</v>
      </c>
      <c r="J9" s="2" t="s">
        <v>609</v>
      </c>
      <c r="K9" s="2" t="s">
        <v>609</v>
      </c>
      <c r="L9" s="2" t="s">
        <v>609</v>
      </c>
      <c r="M9" s="2" t="s">
        <v>609</v>
      </c>
      <c r="N9" s="2" t="s">
        <v>609</v>
      </c>
      <c r="O9" s="2" t="s">
        <v>609</v>
      </c>
      <c r="P9" s="2" t="s">
        <v>609</v>
      </c>
      <c r="Q9" s="2" t="s">
        <v>609</v>
      </c>
      <c r="R9" s="2" t="s">
        <v>609</v>
      </c>
      <c r="S9" s="2" t="s">
        <v>609</v>
      </c>
      <c r="W9" s="2">
        <f t="shared" si="0"/>
        <v>0</v>
      </c>
      <c r="AA9" s="2" t="str">
        <f t="shared" si="1"/>
        <v>-</v>
      </c>
      <c r="AC9" s="2">
        <f t="shared" si="2"/>
        <v>2.36</v>
      </c>
      <c r="AD9" s="2">
        <f t="shared" si="3"/>
        <v>483.4</v>
      </c>
      <c r="AE9" s="2">
        <f t="shared" si="4"/>
        <v>0.55000000000000004</v>
      </c>
    </row>
    <row r="10" spans="1:31" ht="15" customHeight="1" x14ac:dyDescent="0.25">
      <c r="A10" s="2" t="s">
        <v>23</v>
      </c>
      <c r="B10" s="234" t="s">
        <v>328</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W10" s="2">
        <f t="shared" si="0"/>
        <v>0</v>
      </c>
      <c r="AA10" s="2" t="str">
        <f t="shared" si="1"/>
        <v>-</v>
      </c>
      <c r="AC10" s="2">
        <f t="shared" si="2"/>
        <v>2.36</v>
      </c>
      <c r="AD10" s="2">
        <f t="shared" si="3"/>
        <v>483.4</v>
      </c>
      <c r="AE10" s="2">
        <f t="shared" si="4"/>
        <v>0.55000000000000004</v>
      </c>
    </row>
    <row r="11" spans="1:31" ht="15" customHeight="1" x14ac:dyDescent="0.25">
      <c r="A11" s="2" t="s">
        <v>25</v>
      </c>
      <c r="B11" s="2" t="s">
        <v>26</v>
      </c>
      <c r="C11" s="2">
        <v>2014</v>
      </c>
      <c r="D11" s="2">
        <v>2.7</v>
      </c>
      <c r="E11" s="2" t="s">
        <v>598</v>
      </c>
      <c r="F11" s="2" t="s">
        <v>599</v>
      </c>
      <c r="G11" s="2">
        <v>2.36</v>
      </c>
      <c r="H11" s="2">
        <v>324.697</v>
      </c>
      <c r="I11" s="2">
        <v>0.37</v>
      </c>
      <c r="J11" s="2" t="s">
        <v>598</v>
      </c>
      <c r="K11" s="2" t="s">
        <v>598</v>
      </c>
      <c r="L11" s="2" t="s">
        <v>598</v>
      </c>
      <c r="M11" s="2" t="s">
        <v>598</v>
      </c>
      <c r="N11" s="2" t="s">
        <v>598</v>
      </c>
      <c r="O11" s="2" t="s">
        <v>598</v>
      </c>
      <c r="P11" s="2" t="s">
        <v>598</v>
      </c>
      <c r="Q11" s="2" t="s">
        <v>598</v>
      </c>
      <c r="R11" s="2" t="s">
        <v>598</v>
      </c>
      <c r="S11" s="2" t="s">
        <v>598</v>
      </c>
      <c r="W11" s="2">
        <f t="shared" si="0"/>
        <v>0</v>
      </c>
      <c r="AA11" s="2" t="str">
        <f t="shared" si="1"/>
        <v>Nordisk residual</v>
      </c>
      <c r="AC11" s="2">
        <f t="shared" si="2"/>
        <v>2.36</v>
      </c>
      <c r="AD11" s="2">
        <f t="shared" si="3"/>
        <v>324.697</v>
      </c>
      <c r="AE11" s="2">
        <f t="shared" si="4"/>
        <v>0.37</v>
      </c>
    </row>
    <row r="12" spans="1:31" ht="15" customHeight="1" x14ac:dyDescent="0.2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W12" s="2">
        <f t="shared" si="0"/>
        <v>0</v>
      </c>
      <c r="AA12" s="2" t="str">
        <f t="shared" si="1"/>
        <v>-</v>
      </c>
      <c r="AC12" s="2">
        <f t="shared" si="2"/>
        <v>2.36</v>
      </c>
      <c r="AD12" s="2">
        <f t="shared" si="3"/>
        <v>483.4</v>
      </c>
      <c r="AE12" s="2">
        <f t="shared" si="4"/>
        <v>0.55000000000000004</v>
      </c>
    </row>
    <row r="13" spans="1:31" ht="15" customHeight="1" x14ac:dyDescent="0.25">
      <c r="A13" s="2" t="s">
        <v>29</v>
      </c>
      <c r="B13" s="2" t="s">
        <v>30</v>
      </c>
      <c r="C13" s="2">
        <v>2014</v>
      </c>
      <c r="D13" s="2">
        <v>3.03</v>
      </c>
      <c r="E13" s="2" t="s">
        <v>598</v>
      </c>
      <c r="F13" s="2" t="s">
        <v>789</v>
      </c>
      <c r="G13" s="2">
        <v>1.1000000000000001</v>
      </c>
      <c r="H13" s="2">
        <v>0</v>
      </c>
      <c r="I13" s="2">
        <v>0</v>
      </c>
      <c r="J13" s="2" t="s">
        <v>598</v>
      </c>
      <c r="K13" s="2" t="s">
        <v>598</v>
      </c>
      <c r="L13" s="2" t="s">
        <v>598</v>
      </c>
      <c r="M13" s="2" t="s">
        <v>598</v>
      </c>
      <c r="N13" s="2" t="s">
        <v>598</v>
      </c>
      <c r="O13" s="2" t="s">
        <v>598</v>
      </c>
      <c r="P13" s="2" t="s">
        <v>598</v>
      </c>
      <c r="Q13" s="2" t="s">
        <v>598</v>
      </c>
      <c r="R13" s="2" t="s">
        <v>598</v>
      </c>
      <c r="S13" s="2" t="s">
        <v>598</v>
      </c>
      <c r="W13" s="2">
        <f t="shared" si="0"/>
        <v>0</v>
      </c>
      <c r="AA13" s="2" t="str">
        <f t="shared" si="1"/>
        <v>'El från vattenkraft'</v>
      </c>
      <c r="AC13" s="2">
        <f t="shared" si="2"/>
        <v>1.1000000000000001</v>
      </c>
      <c r="AD13" s="2">
        <f t="shared" si="3"/>
        <v>0</v>
      </c>
      <c r="AE13" s="2">
        <f t="shared" si="4"/>
        <v>0</v>
      </c>
    </row>
    <row r="14" spans="1:31" ht="15" customHeight="1" x14ac:dyDescent="0.25">
      <c r="A14" s="2" t="s">
        <v>31</v>
      </c>
      <c r="B14" s="2" t="s">
        <v>32</v>
      </c>
      <c r="C14" s="2">
        <v>2014</v>
      </c>
      <c r="D14" s="2">
        <v>0.08</v>
      </c>
      <c r="E14" s="2" t="s">
        <v>598</v>
      </c>
      <c r="F14" s="2" t="s">
        <v>790</v>
      </c>
      <c r="G14" s="2">
        <v>1.1000000000000001</v>
      </c>
      <c r="H14" s="2">
        <v>483.4</v>
      </c>
      <c r="I14" s="2">
        <v>0.55000000000000004</v>
      </c>
      <c r="J14" s="2" t="s">
        <v>598</v>
      </c>
      <c r="K14" s="2" t="s">
        <v>598</v>
      </c>
      <c r="L14" s="2" t="s">
        <v>598</v>
      </c>
      <c r="M14" s="2" t="s">
        <v>598</v>
      </c>
      <c r="N14" s="2" t="s">
        <v>598</v>
      </c>
      <c r="O14" s="2" t="s">
        <v>598</v>
      </c>
      <c r="P14" s="2" t="s">
        <v>598</v>
      </c>
      <c r="Q14" s="2" t="s">
        <v>598</v>
      </c>
      <c r="R14" s="2" t="s">
        <v>598</v>
      </c>
      <c r="S14" s="2" t="s">
        <v>598</v>
      </c>
      <c r="W14" s="2">
        <f t="shared" si="0"/>
        <v>0</v>
      </c>
      <c r="AA14" s="2" t="str">
        <f t="shared" si="1"/>
        <v>'vind/vatten'</v>
      </c>
      <c r="AC14" s="2">
        <f t="shared" si="2"/>
        <v>1.1000000000000001</v>
      </c>
      <c r="AD14" s="2">
        <f t="shared" si="3"/>
        <v>483.4</v>
      </c>
      <c r="AE14" s="2">
        <f t="shared" si="4"/>
        <v>0.55000000000000004</v>
      </c>
    </row>
    <row r="15" spans="1:31" ht="15" customHeight="1" x14ac:dyDescent="0.25">
      <c r="A15" s="2" t="s">
        <v>33</v>
      </c>
      <c r="B15" s="2" t="s">
        <v>34</v>
      </c>
      <c r="C15" s="2">
        <v>2014</v>
      </c>
      <c r="D15" s="2">
        <v>5.5E-2</v>
      </c>
      <c r="E15" s="2" t="s">
        <v>598</v>
      </c>
      <c r="F15" s="2" t="s">
        <v>791</v>
      </c>
      <c r="G15" s="2">
        <v>0.03</v>
      </c>
      <c r="H15" s="2">
        <v>0</v>
      </c>
      <c r="I15" s="2">
        <v>0</v>
      </c>
      <c r="J15" s="2" t="s">
        <v>598</v>
      </c>
      <c r="K15" s="2" t="s">
        <v>598</v>
      </c>
      <c r="L15" s="2" t="s">
        <v>598</v>
      </c>
      <c r="M15" s="2" t="s">
        <v>598</v>
      </c>
      <c r="N15" s="2" t="s">
        <v>598</v>
      </c>
      <c r="O15" s="2" t="s">
        <v>598</v>
      </c>
      <c r="P15" s="2" t="s">
        <v>598</v>
      </c>
      <c r="Q15" s="2" t="s">
        <v>598</v>
      </c>
      <c r="R15" s="2" t="s">
        <v>598</v>
      </c>
      <c r="S15" s="2" t="s">
        <v>598</v>
      </c>
      <c r="W15" s="2">
        <f t="shared" si="0"/>
        <v>0</v>
      </c>
      <c r="AA15" s="2" t="str">
        <f t="shared" si="1"/>
        <v>'Källmärkt'</v>
      </c>
      <c r="AC15" s="2">
        <f t="shared" si="2"/>
        <v>0.03</v>
      </c>
      <c r="AD15" s="2">
        <f t="shared" si="3"/>
        <v>0</v>
      </c>
      <c r="AE15" s="2">
        <f t="shared" si="4"/>
        <v>0</v>
      </c>
    </row>
    <row r="16" spans="1:31" ht="15" customHeight="1" x14ac:dyDescent="0.25">
      <c r="A16" s="2" t="s">
        <v>33</v>
      </c>
      <c r="B16" s="2" t="s">
        <v>35</v>
      </c>
      <c r="C16" s="2">
        <v>2014</v>
      </c>
      <c r="D16" s="2">
        <v>1E-3</v>
      </c>
      <c r="E16" s="2" t="s">
        <v>598</v>
      </c>
      <c r="F16" s="2" t="s">
        <v>791</v>
      </c>
      <c r="G16" s="2">
        <v>0.03</v>
      </c>
      <c r="H16" s="2">
        <v>0</v>
      </c>
      <c r="I16" s="2">
        <v>0</v>
      </c>
      <c r="J16" s="2" t="s">
        <v>598</v>
      </c>
      <c r="K16" s="2" t="s">
        <v>598</v>
      </c>
      <c r="L16" s="2" t="s">
        <v>598</v>
      </c>
      <c r="M16" s="2" t="s">
        <v>598</v>
      </c>
      <c r="N16" s="2" t="s">
        <v>598</v>
      </c>
      <c r="O16" s="2" t="s">
        <v>598</v>
      </c>
      <c r="P16" s="2" t="s">
        <v>598</v>
      </c>
      <c r="Q16" s="2" t="s">
        <v>598</v>
      </c>
      <c r="R16" s="2" t="s">
        <v>598</v>
      </c>
      <c r="S16" s="2" t="s">
        <v>598</v>
      </c>
      <c r="W16" s="2">
        <f t="shared" si="0"/>
        <v>0</v>
      </c>
      <c r="AA16" s="2" t="str">
        <f t="shared" si="1"/>
        <v>'Källmärkt'</v>
      </c>
      <c r="AC16" s="2">
        <f t="shared" si="2"/>
        <v>0.03</v>
      </c>
      <c r="AD16" s="2">
        <f t="shared" si="3"/>
        <v>0</v>
      </c>
      <c r="AE16" s="2">
        <f t="shared" si="4"/>
        <v>0</v>
      </c>
    </row>
    <row r="17" spans="1:31" ht="15" customHeight="1" x14ac:dyDescent="0.25">
      <c r="A17" s="2" t="s">
        <v>33</v>
      </c>
      <c r="B17" s="2" t="s">
        <v>36</v>
      </c>
      <c r="C17" s="2">
        <v>2014</v>
      </c>
      <c r="D17" s="2">
        <v>1E-3</v>
      </c>
      <c r="E17" s="2" t="s">
        <v>598</v>
      </c>
      <c r="F17" s="2" t="s">
        <v>791</v>
      </c>
      <c r="G17" s="2">
        <v>0.03</v>
      </c>
      <c r="H17" s="2">
        <v>0</v>
      </c>
      <c r="I17" s="2">
        <v>0</v>
      </c>
      <c r="J17" s="2" t="s">
        <v>598</v>
      </c>
      <c r="K17" s="2" t="s">
        <v>598</v>
      </c>
      <c r="L17" s="2" t="s">
        <v>598</v>
      </c>
      <c r="M17" s="2" t="s">
        <v>598</v>
      </c>
      <c r="N17" s="2" t="s">
        <v>598</v>
      </c>
      <c r="O17" s="2" t="s">
        <v>598</v>
      </c>
      <c r="P17" s="2" t="s">
        <v>598</v>
      </c>
      <c r="Q17" s="2" t="s">
        <v>598</v>
      </c>
      <c r="R17" s="2" t="s">
        <v>598</v>
      </c>
      <c r="S17" s="2" t="s">
        <v>598</v>
      </c>
      <c r="W17" s="2">
        <f t="shared" si="0"/>
        <v>0</v>
      </c>
      <c r="AA17" s="2" t="str">
        <f t="shared" si="1"/>
        <v>'Källmärkt'</v>
      </c>
      <c r="AC17" s="2">
        <f t="shared" si="2"/>
        <v>0.03</v>
      </c>
      <c r="AD17" s="2">
        <f t="shared" si="3"/>
        <v>0</v>
      </c>
      <c r="AE17" s="2">
        <f t="shared" si="4"/>
        <v>0</v>
      </c>
    </row>
    <row r="18" spans="1:31" ht="15" customHeight="1" x14ac:dyDescent="0.25">
      <c r="A18" s="2" t="s">
        <v>33</v>
      </c>
      <c r="B18" s="2" t="s">
        <v>37</v>
      </c>
      <c r="C18" s="2">
        <v>2014</v>
      </c>
      <c r="D18" s="2">
        <v>6.8000000000000005E-2</v>
      </c>
      <c r="E18" s="2" t="s">
        <v>598</v>
      </c>
      <c r="F18" s="2" t="s">
        <v>791</v>
      </c>
      <c r="G18" s="2">
        <v>0.03</v>
      </c>
      <c r="H18" s="2">
        <v>0</v>
      </c>
      <c r="I18" s="2">
        <v>0</v>
      </c>
      <c r="J18" s="2" t="s">
        <v>598</v>
      </c>
      <c r="K18" s="2" t="s">
        <v>598</v>
      </c>
      <c r="L18" s="2" t="s">
        <v>598</v>
      </c>
      <c r="M18" s="2" t="s">
        <v>598</v>
      </c>
      <c r="N18" s="2" t="s">
        <v>598</v>
      </c>
      <c r="O18" s="2" t="s">
        <v>598</v>
      </c>
      <c r="P18" s="2" t="s">
        <v>598</v>
      </c>
      <c r="Q18" s="2" t="s">
        <v>598</v>
      </c>
      <c r="R18" s="2" t="s">
        <v>598</v>
      </c>
      <c r="S18" s="2" t="s">
        <v>598</v>
      </c>
      <c r="W18" s="2">
        <f t="shared" si="0"/>
        <v>0</v>
      </c>
      <c r="AA18" s="2" t="str">
        <f t="shared" si="1"/>
        <v>'Källmärkt'</v>
      </c>
      <c r="AC18" s="2">
        <f t="shared" si="2"/>
        <v>0.03</v>
      </c>
      <c r="AD18" s="2">
        <f t="shared" si="3"/>
        <v>0</v>
      </c>
      <c r="AE18" s="2">
        <f t="shared" si="4"/>
        <v>0</v>
      </c>
    </row>
    <row r="19" spans="1:31" ht="15" customHeight="1" x14ac:dyDescent="0.25">
      <c r="A19" s="2" t="s">
        <v>33</v>
      </c>
      <c r="B19" s="2" t="s">
        <v>38</v>
      </c>
      <c r="C19" s="2">
        <v>2014</v>
      </c>
      <c r="D19" s="2">
        <v>0.01</v>
      </c>
      <c r="E19" s="2" t="s">
        <v>598</v>
      </c>
      <c r="F19" s="2" t="s">
        <v>791</v>
      </c>
      <c r="G19" s="2">
        <v>0.03</v>
      </c>
      <c r="H19" s="2">
        <v>0</v>
      </c>
      <c r="I19" s="2">
        <v>0</v>
      </c>
      <c r="J19" s="2" t="s">
        <v>598</v>
      </c>
      <c r="K19" s="2" t="s">
        <v>598</v>
      </c>
      <c r="L19" s="2" t="s">
        <v>598</v>
      </c>
      <c r="M19" s="2" t="s">
        <v>598</v>
      </c>
      <c r="N19" s="2" t="s">
        <v>598</v>
      </c>
      <c r="O19" s="2" t="s">
        <v>598</v>
      </c>
      <c r="P19" s="2" t="s">
        <v>598</v>
      </c>
      <c r="Q19" s="2" t="s">
        <v>598</v>
      </c>
      <c r="R19" s="2" t="s">
        <v>598</v>
      </c>
      <c r="S19" s="2" t="s">
        <v>598</v>
      </c>
      <c r="W19" s="2">
        <f t="shared" si="0"/>
        <v>0</v>
      </c>
      <c r="AA19" s="2" t="str">
        <f t="shared" si="1"/>
        <v>'Källmärkt'</v>
      </c>
      <c r="AC19" s="2">
        <f t="shared" si="2"/>
        <v>0.03</v>
      </c>
      <c r="AD19" s="2">
        <f t="shared" si="3"/>
        <v>0</v>
      </c>
      <c r="AE19" s="2">
        <f t="shared" si="4"/>
        <v>0</v>
      </c>
    </row>
    <row r="20" spans="1:31" ht="15" customHeight="1" x14ac:dyDescent="0.25">
      <c r="A20" s="2" t="s">
        <v>33</v>
      </c>
      <c r="B20" s="2" t="s">
        <v>39</v>
      </c>
      <c r="C20" s="2">
        <v>2014</v>
      </c>
      <c r="D20" s="2">
        <v>0.94499999999999995</v>
      </c>
      <c r="E20" s="2" t="s">
        <v>598</v>
      </c>
      <c r="F20" s="2" t="s">
        <v>791</v>
      </c>
      <c r="G20" s="2">
        <v>0.03</v>
      </c>
      <c r="H20" s="2">
        <v>0</v>
      </c>
      <c r="I20" s="2">
        <v>0</v>
      </c>
      <c r="J20" s="2" t="s">
        <v>598</v>
      </c>
      <c r="K20" s="2" t="s">
        <v>598</v>
      </c>
      <c r="L20" s="2" t="s">
        <v>598</v>
      </c>
      <c r="M20" s="2" t="s">
        <v>598</v>
      </c>
      <c r="N20" s="2" t="s">
        <v>598</v>
      </c>
      <c r="O20" s="2" t="s">
        <v>598</v>
      </c>
      <c r="P20" s="2" t="s">
        <v>598</v>
      </c>
      <c r="Q20" s="2" t="s">
        <v>598</v>
      </c>
      <c r="R20" s="2" t="s">
        <v>598</v>
      </c>
      <c r="S20" s="2" t="s">
        <v>598</v>
      </c>
      <c r="W20" s="2">
        <f t="shared" si="0"/>
        <v>0</v>
      </c>
      <c r="AA20" s="2" t="str">
        <f t="shared" si="1"/>
        <v>'Källmärkt'</v>
      </c>
      <c r="AC20" s="2">
        <f t="shared" si="2"/>
        <v>0.03</v>
      </c>
      <c r="AD20" s="2">
        <f t="shared" si="3"/>
        <v>0</v>
      </c>
      <c r="AE20" s="2">
        <f t="shared" si="4"/>
        <v>0</v>
      </c>
    </row>
    <row r="21" spans="1:31" ht="15" customHeight="1" x14ac:dyDescent="0.25">
      <c r="A21" s="2" t="s">
        <v>33</v>
      </c>
      <c r="B21" s="2" t="s">
        <v>40</v>
      </c>
      <c r="C21" s="2">
        <v>2014</v>
      </c>
      <c r="D21" s="2">
        <v>0.67300000000000004</v>
      </c>
      <c r="E21" s="2" t="s">
        <v>598</v>
      </c>
      <c r="F21" s="2" t="s">
        <v>791</v>
      </c>
      <c r="G21" s="2">
        <v>0.03</v>
      </c>
      <c r="H21" s="2">
        <v>0</v>
      </c>
      <c r="I21" s="2">
        <v>0</v>
      </c>
      <c r="J21" s="2" t="s">
        <v>598</v>
      </c>
      <c r="K21" s="2" t="s">
        <v>598</v>
      </c>
      <c r="L21" s="2" t="s">
        <v>598</v>
      </c>
      <c r="M21" s="2" t="s">
        <v>598</v>
      </c>
      <c r="N21" s="2" t="s">
        <v>598</v>
      </c>
      <c r="O21" s="2" t="s">
        <v>598</v>
      </c>
      <c r="P21" s="2" t="s">
        <v>598</v>
      </c>
      <c r="Q21" s="2" t="s">
        <v>598</v>
      </c>
      <c r="R21" s="2" t="s">
        <v>598</v>
      </c>
      <c r="S21" s="2" t="s">
        <v>598</v>
      </c>
      <c r="W21" s="2">
        <f t="shared" si="0"/>
        <v>0</v>
      </c>
      <c r="AA21" s="2" t="str">
        <f t="shared" si="1"/>
        <v>'Källmärkt'</v>
      </c>
      <c r="AC21" s="2">
        <f t="shared" si="2"/>
        <v>0.03</v>
      </c>
      <c r="AD21" s="2">
        <f t="shared" si="3"/>
        <v>0</v>
      </c>
      <c r="AE21" s="2">
        <f t="shared" si="4"/>
        <v>0</v>
      </c>
    </row>
    <row r="22" spans="1:31" ht="15" customHeight="1" x14ac:dyDescent="0.25">
      <c r="A22" s="2" t="s">
        <v>33</v>
      </c>
      <c r="B22" s="2" t="s">
        <v>41</v>
      </c>
      <c r="C22" s="2">
        <v>2014</v>
      </c>
      <c r="D22" s="2">
        <v>7.5999999999999998E-2</v>
      </c>
      <c r="E22" s="2" t="s">
        <v>598</v>
      </c>
      <c r="F22" s="2" t="s">
        <v>791</v>
      </c>
      <c r="G22" s="2">
        <v>0.03</v>
      </c>
      <c r="H22" s="2">
        <v>0</v>
      </c>
      <c r="I22" s="2">
        <v>0</v>
      </c>
      <c r="J22" s="2" t="s">
        <v>598</v>
      </c>
      <c r="K22" s="2" t="s">
        <v>598</v>
      </c>
      <c r="L22" s="2" t="s">
        <v>598</v>
      </c>
      <c r="M22" s="2" t="s">
        <v>598</v>
      </c>
      <c r="N22" s="2" t="s">
        <v>598</v>
      </c>
      <c r="O22" s="2" t="s">
        <v>598</v>
      </c>
      <c r="P22" s="2" t="s">
        <v>598</v>
      </c>
      <c r="Q22" s="2" t="s">
        <v>598</v>
      </c>
      <c r="R22" s="2" t="s">
        <v>598</v>
      </c>
      <c r="S22" s="2" t="s">
        <v>598</v>
      </c>
      <c r="W22" s="2">
        <f t="shared" si="0"/>
        <v>0</v>
      </c>
      <c r="AA22" s="2" t="str">
        <f t="shared" si="1"/>
        <v>'Källmärkt'</v>
      </c>
      <c r="AC22" s="2">
        <f t="shared" si="2"/>
        <v>0.03</v>
      </c>
      <c r="AD22" s="2">
        <f t="shared" si="3"/>
        <v>0</v>
      </c>
      <c r="AE22" s="2">
        <f t="shared" si="4"/>
        <v>0</v>
      </c>
    </row>
    <row r="23" spans="1:31" ht="15" customHeight="1" x14ac:dyDescent="0.25">
      <c r="A23" s="2" t="s">
        <v>33</v>
      </c>
      <c r="B23" s="2" t="s">
        <v>42</v>
      </c>
      <c r="C23" s="2">
        <v>2014</v>
      </c>
      <c r="D23" s="2">
        <v>4.8000000000000001E-2</v>
      </c>
      <c r="E23" s="2" t="s">
        <v>598</v>
      </c>
      <c r="F23" s="2" t="s">
        <v>791</v>
      </c>
      <c r="G23" s="2">
        <v>0.03</v>
      </c>
      <c r="H23" s="2">
        <v>0</v>
      </c>
      <c r="I23" s="2">
        <v>0</v>
      </c>
      <c r="J23" s="2" t="s">
        <v>598</v>
      </c>
      <c r="K23" s="2" t="s">
        <v>598</v>
      </c>
      <c r="L23" s="2" t="s">
        <v>598</v>
      </c>
      <c r="M23" s="2" t="s">
        <v>598</v>
      </c>
      <c r="N23" s="2" t="s">
        <v>598</v>
      </c>
      <c r="O23" s="2" t="s">
        <v>598</v>
      </c>
      <c r="P23" s="2" t="s">
        <v>598</v>
      </c>
      <c r="Q23" s="2" t="s">
        <v>598</v>
      </c>
      <c r="R23" s="2" t="s">
        <v>598</v>
      </c>
      <c r="S23" s="2" t="s">
        <v>598</v>
      </c>
      <c r="W23" s="2">
        <f t="shared" si="0"/>
        <v>0</v>
      </c>
      <c r="AA23" s="2" t="str">
        <f t="shared" si="1"/>
        <v>'Källmärkt'</v>
      </c>
      <c r="AC23" s="2">
        <f t="shared" si="2"/>
        <v>0.03</v>
      </c>
      <c r="AD23" s="2">
        <f t="shared" si="3"/>
        <v>0</v>
      </c>
      <c r="AE23" s="2">
        <f t="shared" si="4"/>
        <v>0</v>
      </c>
    </row>
    <row r="24" spans="1:31" ht="15" customHeight="1" x14ac:dyDescent="0.25">
      <c r="A24" s="2" t="s">
        <v>33</v>
      </c>
      <c r="B24" s="2" t="s">
        <v>43</v>
      </c>
      <c r="C24" s="2">
        <v>2014</v>
      </c>
      <c r="D24" s="2">
        <v>5.8000000000000003E-2</v>
      </c>
      <c r="E24" s="2" t="s">
        <v>598</v>
      </c>
      <c r="F24" s="2" t="s">
        <v>791</v>
      </c>
      <c r="G24" s="2">
        <v>0.03</v>
      </c>
      <c r="H24" s="2">
        <v>0</v>
      </c>
      <c r="I24" s="2">
        <v>0</v>
      </c>
      <c r="J24" s="2" t="s">
        <v>598</v>
      </c>
      <c r="K24" s="2" t="s">
        <v>598</v>
      </c>
      <c r="L24" s="2" t="s">
        <v>598</v>
      </c>
      <c r="M24" s="2" t="s">
        <v>598</v>
      </c>
      <c r="N24" s="2" t="s">
        <v>598</v>
      </c>
      <c r="O24" s="2" t="s">
        <v>598</v>
      </c>
      <c r="P24" s="2" t="s">
        <v>598</v>
      </c>
      <c r="Q24" s="2" t="s">
        <v>598</v>
      </c>
      <c r="R24" s="2" t="s">
        <v>598</v>
      </c>
      <c r="S24" s="2" t="s">
        <v>598</v>
      </c>
      <c r="W24" s="2">
        <f t="shared" si="0"/>
        <v>0</v>
      </c>
      <c r="AA24" s="2" t="str">
        <f t="shared" si="1"/>
        <v>'Källmärkt'</v>
      </c>
      <c r="AC24" s="2">
        <f t="shared" si="2"/>
        <v>0.03</v>
      </c>
      <c r="AD24" s="2">
        <f t="shared" si="3"/>
        <v>0</v>
      </c>
      <c r="AE24" s="2">
        <f t="shared" si="4"/>
        <v>0</v>
      </c>
    </row>
    <row r="25" spans="1:31" ht="15" customHeight="1" x14ac:dyDescent="0.25">
      <c r="A25" s="2" t="s">
        <v>44</v>
      </c>
      <c r="B25" s="2" t="s">
        <v>45</v>
      </c>
      <c r="C25" s="2">
        <v>2014</v>
      </c>
      <c r="D25" s="2">
        <v>0.27</v>
      </c>
      <c r="E25" s="2" t="s">
        <v>598</v>
      </c>
      <c r="F25" s="2" t="s">
        <v>599</v>
      </c>
      <c r="G25" s="2">
        <v>2.36</v>
      </c>
      <c r="H25" s="2">
        <v>483.4</v>
      </c>
      <c r="I25" s="2">
        <v>0.55000000000000004</v>
      </c>
      <c r="J25" s="2" t="s">
        <v>598</v>
      </c>
      <c r="K25" s="2" t="s">
        <v>598</v>
      </c>
      <c r="L25" s="2" t="s">
        <v>598</v>
      </c>
      <c r="M25" s="2" t="s">
        <v>598</v>
      </c>
      <c r="N25" s="2" t="s">
        <v>598</v>
      </c>
      <c r="O25" s="2" t="s">
        <v>598</v>
      </c>
      <c r="P25" s="2" t="s">
        <v>598</v>
      </c>
      <c r="Q25" s="2" t="s">
        <v>598</v>
      </c>
      <c r="R25" s="2" t="s">
        <v>598</v>
      </c>
      <c r="S25" s="2" t="s">
        <v>598</v>
      </c>
      <c r="W25" s="2">
        <f t="shared" si="0"/>
        <v>0</v>
      </c>
      <c r="AA25" s="2" t="str">
        <f t="shared" si="1"/>
        <v>Nordisk residual</v>
      </c>
      <c r="AC25" s="2">
        <f t="shared" si="2"/>
        <v>2.36</v>
      </c>
      <c r="AD25" s="2">
        <f t="shared" si="3"/>
        <v>483.4</v>
      </c>
      <c r="AE25" s="2">
        <f t="shared" si="4"/>
        <v>0.55000000000000004</v>
      </c>
    </row>
    <row r="26" spans="1:31" ht="15" customHeight="1" x14ac:dyDescent="0.25">
      <c r="A26" s="2" t="s">
        <v>44</v>
      </c>
      <c r="B26" s="2" t="s">
        <v>46</v>
      </c>
      <c r="C26" s="2">
        <v>2014</v>
      </c>
      <c r="D26" s="2">
        <v>2.13</v>
      </c>
      <c r="E26" s="2">
        <v>7.34</v>
      </c>
      <c r="F26" s="2" t="s">
        <v>599</v>
      </c>
      <c r="G26" s="2">
        <v>2.36</v>
      </c>
      <c r="H26" s="2">
        <v>483.4</v>
      </c>
      <c r="I26" s="2">
        <v>0.55000000000000004</v>
      </c>
      <c r="J26" s="2" t="s">
        <v>598</v>
      </c>
      <c r="K26" s="2" t="s">
        <v>598</v>
      </c>
      <c r="L26" s="2" t="s">
        <v>598</v>
      </c>
      <c r="M26" s="2" t="s">
        <v>598</v>
      </c>
      <c r="N26" s="2" t="s">
        <v>598</v>
      </c>
      <c r="O26" s="2" t="s">
        <v>598</v>
      </c>
      <c r="P26" s="2" t="s">
        <v>598</v>
      </c>
      <c r="Q26" s="2" t="s">
        <v>598</v>
      </c>
      <c r="R26" s="2" t="s">
        <v>598</v>
      </c>
      <c r="S26" s="2" t="s">
        <v>598</v>
      </c>
      <c r="W26" s="2">
        <f t="shared" si="0"/>
        <v>0</v>
      </c>
      <c r="AA26" s="2" t="str">
        <f t="shared" si="1"/>
        <v>Nordisk residual</v>
      </c>
      <c r="AC26" s="2">
        <f t="shared" si="2"/>
        <v>2.36</v>
      </c>
      <c r="AD26" s="2">
        <f t="shared" si="3"/>
        <v>483.4</v>
      </c>
      <c r="AE26" s="2">
        <f t="shared" si="4"/>
        <v>0.55000000000000004</v>
      </c>
    </row>
    <row r="27" spans="1:31" ht="15" customHeight="1" x14ac:dyDescent="0.25">
      <c r="A27" s="2" t="s">
        <v>44</v>
      </c>
      <c r="B27" s="2" t="s">
        <v>47</v>
      </c>
      <c r="C27" s="2">
        <v>2014</v>
      </c>
      <c r="D27" s="2">
        <v>0.51</v>
      </c>
      <c r="E27" s="2" t="s">
        <v>598</v>
      </c>
      <c r="F27" s="2" t="s">
        <v>599</v>
      </c>
      <c r="G27" s="2">
        <v>2.36</v>
      </c>
      <c r="H27" s="2">
        <v>483.4</v>
      </c>
      <c r="I27" s="2">
        <v>0.55000000000000004</v>
      </c>
      <c r="J27" s="2" t="s">
        <v>598</v>
      </c>
      <c r="K27" s="2" t="s">
        <v>598</v>
      </c>
      <c r="L27" s="2" t="s">
        <v>598</v>
      </c>
      <c r="M27" s="2" t="s">
        <v>598</v>
      </c>
      <c r="N27" s="2" t="s">
        <v>598</v>
      </c>
      <c r="O27" s="2" t="s">
        <v>598</v>
      </c>
      <c r="P27" s="2" t="s">
        <v>598</v>
      </c>
      <c r="Q27" s="2" t="s">
        <v>598</v>
      </c>
      <c r="R27" s="2" t="s">
        <v>598</v>
      </c>
      <c r="S27" s="2" t="s">
        <v>598</v>
      </c>
      <c r="W27" s="2">
        <f t="shared" si="0"/>
        <v>0</v>
      </c>
      <c r="AA27" s="2" t="str">
        <f t="shared" si="1"/>
        <v>Nordisk residual</v>
      </c>
      <c r="AC27" s="2">
        <f t="shared" si="2"/>
        <v>2.36</v>
      </c>
      <c r="AD27" s="2">
        <f t="shared" si="3"/>
        <v>483.4</v>
      </c>
      <c r="AE27" s="2">
        <f t="shared" si="4"/>
        <v>0.55000000000000004</v>
      </c>
    </row>
    <row r="28" spans="1:31" ht="15" customHeight="1" x14ac:dyDescent="0.25">
      <c r="A28" s="2" t="s">
        <v>48</v>
      </c>
      <c r="B28" s="2" t="s">
        <v>49</v>
      </c>
      <c r="C28" s="2">
        <v>2014</v>
      </c>
      <c r="D28" s="2" t="s">
        <v>598</v>
      </c>
      <c r="E28" s="2" t="s">
        <v>598</v>
      </c>
      <c r="F28" s="2" t="s">
        <v>599</v>
      </c>
      <c r="G28" s="2">
        <v>2.36</v>
      </c>
      <c r="H28" s="2">
        <v>483.4</v>
      </c>
      <c r="I28" s="2">
        <v>0.55000000000000004</v>
      </c>
      <c r="J28" s="2" t="s">
        <v>598</v>
      </c>
      <c r="K28" s="2" t="s">
        <v>598</v>
      </c>
      <c r="L28" s="2" t="s">
        <v>598</v>
      </c>
      <c r="M28" s="2" t="s">
        <v>598</v>
      </c>
      <c r="N28" s="2" t="s">
        <v>598</v>
      </c>
      <c r="O28" s="2" t="s">
        <v>598</v>
      </c>
      <c r="P28" s="2" t="s">
        <v>598</v>
      </c>
      <c r="Q28" s="2" t="s">
        <v>598</v>
      </c>
      <c r="R28" s="2" t="s">
        <v>598</v>
      </c>
      <c r="S28" s="2" t="s">
        <v>598</v>
      </c>
      <c r="W28" s="2">
        <f t="shared" si="0"/>
        <v>0</v>
      </c>
      <c r="AA28" s="2" t="str">
        <f t="shared" si="1"/>
        <v>Nordisk residual</v>
      </c>
      <c r="AC28" s="2">
        <f t="shared" si="2"/>
        <v>2.36</v>
      </c>
      <c r="AD28" s="2">
        <f t="shared" si="3"/>
        <v>483.4</v>
      </c>
      <c r="AE28" s="2">
        <f t="shared" si="4"/>
        <v>0.55000000000000004</v>
      </c>
    </row>
    <row r="29" spans="1:31" ht="15" customHeight="1" x14ac:dyDescent="0.25">
      <c r="A29" s="2" t="s">
        <v>48</v>
      </c>
      <c r="B29" s="2" t="s">
        <v>50</v>
      </c>
      <c r="C29" s="2">
        <v>2014</v>
      </c>
      <c r="D29" s="2" t="s">
        <v>598</v>
      </c>
      <c r="E29" s="2" t="s">
        <v>598</v>
      </c>
      <c r="F29" s="2" t="s">
        <v>599</v>
      </c>
      <c r="G29" s="2">
        <v>2.36</v>
      </c>
      <c r="H29" s="2">
        <v>483.4</v>
      </c>
      <c r="I29" s="2">
        <v>0.55000000000000004</v>
      </c>
      <c r="J29" s="2" t="s">
        <v>598</v>
      </c>
      <c r="K29" s="2" t="s">
        <v>598</v>
      </c>
      <c r="L29" s="2" t="s">
        <v>598</v>
      </c>
      <c r="M29" s="2" t="s">
        <v>598</v>
      </c>
      <c r="N29" s="2" t="s">
        <v>598</v>
      </c>
      <c r="O29" s="2" t="s">
        <v>598</v>
      </c>
      <c r="P29" s="2" t="s">
        <v>598</v>
      </c>
      <c r="Q29" s="2" t="s">
        <v>598</v>
      </c>
      <c r="R29" s="2" t="s">
        <v>598</v>
      </c>
      <c r="S29" s="2" t="s">
        <v>598</v>
      </c>
      <c r="W29" s="2">
        <f t="shared" si="0"/>
        <v>0</v>
      </c>
      <c r="AA29" s="2" t="str">
        <f t="shared" si="1"/>
        <v>Nordisk residual</v>
      </c>
      <c r="AC29" s="2">
        <f t="shared" si="2"/>
        <v>2.36</v>
      </c>
      <c r="AD29" s="2">
        <f t="shared" si="3"/>
        <v>483.4</v>
      </c>
      <c r="AE29" s="2">
        <f t="shared" si="4"/>
        <v>0.55000000000000004</v>
      </c>
    </row>
    <row r="30" spans="1:31" ht="15" customHeight="1" x14ac:dyDescent="0.25">
      <c r="A30" s="2" t="s">
        <v>51</v>
      </c>
      <c r="B30" s="2" t="s">
        <v>52</v>
      </c>
      <c r="C30" s="2">
        <v>2014</v>
      </c>
      <c r="D30" s="2">
        <v>2.7490000000000001</v>
      </c>
      <c r="E30" s="2">
        <v>6.3819999999999997</v>
      </c>
      <c r="F30" s="2" t="s">
        <v>792</v>
      </c>
      <c r="G30" s="2">
        <v>1.1000000000000001</v>
      </c>
      <c r="H30" s="2">
        <v>0</v>
      </c>
      <c r="I30" s="2">
        <v>0</v>
      </c>
      <c r="J30" s="2">
        <v>9.4E-2</v>
      </c>
      <c r="K30" s="2">
        <v>0.03</v>
      </c>
      <c r="L30" s="2">
        <v>8.9600000000000009</v>
      </c>
      <c r="M30" s="2">
        <v>6.92</v>
      </c>
      <c r="N30" s="2">
        <v>0</v>
      </c>
      <c r="O30" s="2">
        <v>5.8339999999999996</v>
      </c>
      <c r="P30" s="2">
        <v>0.03</v>
      </c>
      <c r="Q30" s="2">
        <v>8.9600000000000009</v>
      </c>
      <c r="R30" s="2">
        <v>6.92</v>
      </c>
      <c r="S30" s="2">
        <v>0</v>
      </c>
      <c r="W30" s="2">
        <f t="shared" si="0"/>
        <v>9.4E-2</v>
      </c>
      <c r="AA30" s="2" t="str">
        <f t="shared" si="1"/>
        <v>'Vattenkraft'</v>
      </c>
      <c r="AC30" s="2">
        <f t="shared" si="2"/>
        <v>1.1000000000000001</v>
      </c>
      <c r="AD30" s="2">
        <f t="shared" si="3"/>
        <v>0</v>
      </c>
      <c r="AE30" s="2">
        <f t="shared" si="4"/>
        <v>0</v>
      </c>
    </row>
    <row r="31" spans="1:31" ht="15" customHeight="1" x14ac:dyDescent="0.25">
      <c r="A31" s="2" t="s">
        <v>51</v>
      </c>
      <c r="B31" s="2" t="s">
        <v>53</v>
      </c>
      <c r="C31" s="2">
        <v>2014</v>
      </c>
      <c r="D31" s="2">
        <v>5.0000000000000001E-3</v>
      </c>
      <c r="E31" s="2" t="s">
        <v>598</v>
      </c>
      <c r="F31" s="2" t="s">
        <v>792</v>
      </c>
      <c r="G31" s="2">
        <v>1.1000000000000001</v>
      </c>
      <c r="H31" s="2">
        <v>0</v>
      </c>
      <c r="I31" s="2">
        <v>0</v>
      </c>
      <c r="J31" s="2" t="s">
        <v>598</v>
      </c>
      <c r="K31" s="2" t="s">
        <v>598</v>
      </c>
      <c r="L31" s="2" t="s">
        <v>598</v>
      </c>
      <c r="M31" s="2" t="s">
        <v>598</v>
      </c>
      <c r="N31" s="2" t="s">
        <v>598</v>
      </c>
      <c r="O31" s="2" t="s">
        <v>598</v>
      </c>
      <c r="P31" s="2" t="s">
        <v>598</v>
      </c>
      <c r="Q31" s="2" t="s">
        <v>598</v>
      </c>
      <c r="R31" s="2" t="s">
        <v>598</v>
      </c>
      <c r="S31" s="2" t="s">
        <v>598</v>
      </c>
      <c r="W31" s="2">
        <f t="shared" si="0"/>
        <v>0</v>
      </c>
      <c r="AA31" s="2" t="str">
        <f t="shared" si="1"/>
        <v>'Vattenkraft'</v>
      </c>
      <c r="AC31" s="2">
        <f t="shared" si="2"/>
        <v>1.1000000000000001</v>
      </c>
      <c r="AD31" s="2">
        <f t="shared" si="3"/>
        <v>0</v>
      </c>
      <c r="AE31" s="2">
        <f t="shared" si="4"/>
        <v>0</v>
      </c>
    </row>
    <row r="32" spans="1:31" ht="15" customHeight="1" x14ac:dyDescent="0.25">
      <c r="A32" s="2" t="s">
        <v>51</v>
      </c>
      <c r="B32" s="2" t="s">
        <v>54</v>
      </c>
      <c r="C32" s="2">
        <v>2014</v>
      </c>
      <c r="D32" s="2">
        <v>0.1</v>
      </c>
      <c r="E32" s="2" t="s">
        <v>598</v>
      </c>
      <c r="F32" s="2" t="s">
        <v>792</v>
      </c>
      <c r="G32" s="2">
        <v>1.1000000000000001</v>
      </c>
      <c r="H32" s="2">
        <v>0</v>
      </c>
      <c r="I32" s="2">
        <v>0</v>
      </c>
      <c r="J32" s="2" t="s">
        <v>598</v>
      </c>
      <c r="K32" s="2" t="s">
        <v>598</v>
      </c>
      <c r="L32" s="2" t="s">
        <v>598</v>
      </c>
      <c r="M32" s="2" t="s">
        <v>598</v>
      </c>
      <c r="N32" s="2" t="s">
        <v>598</v>
      </c>
      <c r="O32" s="2" t="s">
        <v>598</v>
      </c>
      <c r="P32" s="2" t="s">
        <v>598</v>
      </c>
      <c r="Q32" s="2" t="s">
        <v>598</v>
      </c>
      <c r="R32" s="2" t="s">
        <v>598</v>
      </c>
      <c r="S32" s="2" t="s">
        <v>598</v>
      </c>
      <c r="W32" s="2">
        <f t="shared" si="0"/>
        <v>0</v>
      </c>
      <c r="AA32" s="2" t="str">
        <f t="shared" si="1"/>
        <v>'Vattenkraft'</v>
      </c>
      <c r="AC32" s="2">
        <f t="shared" si="2"/>
        <v>1.1000000000000001</v>
      </c>
      <c r="AD32" s="2">
        <f t="shared" si="3"/>
        <v>0</v>
      </c>
      <c r="AE32" s="2">
        <f t="shared" si="4"/>
        <v>0</v>
      </c>
    </row>
    <row r="33" spans="1:31" ht="15" customHeight="1" x14ac:dyDescent="0.25">
      <c r="A33" s="2" t="s">
        <v>55</v>
      </c>
      <c r="B33" s="2" t="s">
        <v>56</v>
      </c>
      <c r="C33" s="2">
        <v>2014</v>
      </c>
      <c r="D33" s="2">
        <v>0.94</v>
      </c>
      <c r="E33" s="2">
        <v>34.6</v>
      </c>
      <c r="F33" s="2" t="s">
        <v>793</v>
      </c>
      <c r="G33" s="2">
        <v>1.05</v>
      </c>
      <c r="H33" s="2">
        <v>0</v>
      </c>
      <c r="I33" s="2">
        <v>0</v>
      </c>
      <c r="J33" s="2" t="s">
        <v>598</v>
      </c>
      <c r="K33" s="2" t="s">
        <v>598</v>
      </c>
      <c r="L33" s="2" t="s">
        <v>598</v>
      </c>
      <c r="M33" s="2" t="s">
        <v>598</v>
      </c>
      <c r="N33" s="2" t="s">
        <v>598</v>
      </c>
      <c r="O33" s="2" t="s">
        <v>598</v>
      </c>
      <c r="P33" s="2" t="s">
        <v>598</v>
      </c>
      <c r="Q33" s="2" t="s">
        <v>598</v>
      </c>
      <c r="R33" s="2" t="s">
        <v>598</v>
      </c>
      <c r="S33" s="2" t="s">
        <v>598</v>
      </c>
      <c r="W33" s="2">
        <f t="shared" si="0"/>
        <v>0</v>
      </c>
      <c r="AA33" s="2" t="str">
        <f t="shared" si="1"/>
        <v>'Bra miljöval el'</v>
      </c>
      <c r="AC33" s="2">
        <f t="shared" si="2"/>
        <v>1.05</v>
      </c>
      <c r="AD33" s="2">
        <f t="shared" si="3"/>
        <v>0</v>
      </c>
      <c r="AE33" s="2">
        <f t="shared" si="4"/>
        <v>0</v>
      </c>
    </row>
    <row r="34" spans="1:31" ht="15" customHeight="1" x14ac:dyDescent="0.25">
      <c r="A34" s="2" t="s">
        <v>55</v>
      </c>
      <c r="B34" s="2" t="s">
        <v>57</v>
      </c>
      <c r="C34" s="2">
        <v>2014</v>
      </c>
      <c r="D34" s="2">
        <v>0.33</v>
      </c>
      <c r="E34" s="2" t="s">
        <v>598</v>
      </c>
      <c r="F34" s="2" t="s">
        <v>793</v>
      </c>
      <c r="G34" s="2">
        <v>1.05</v>
      </c>
      <c r="H34" s="2">
        <v>0</v>
      </c>
      <c r="I34" s="2">
        <v>0</v>
      </c>
      <c r="J34" s="2" t="s">
        <v>598</v>
      </c>
      <c r="K34" s="2" t="s">
        <v>598</v>
      </c>
      <c r="L34" s="2" t="s">
        <v>598</v>
      </c>
      <c r="M34" s="2" t="s">
        <v>598</v>
      </c>
      <c r="N34" s="2" t="s">
        <v>598</v>
      </c>
      <c r="O34" s="2" t="s">
        <v>598</v>
      </c>
      <c r="P34" s="2" t="s">
        <v>598</v>
      </c>
      <c r="Q34" s="2" t="s">
        <v>598</v>
      </c>
      <c r="R34" s="2" t="s">
        <v>598</v>
      </c>
      <c r="S34" s="2" t="s">
        <v>598</v>
      </c>
      <c r="W34" s="2">
        <f t="shared" si="0"/>
        <v>0</v>
      </c>
      <c r="AA34" s="2" t="str">
        <f t="shared" si="1"/>
        <v>'Bra miljöval el'</v>
      </c>
      <c r="AC34" s="2">
        <f t="shared" si="2"/>
        <v>1.05</v>
      </c>
      <c r="AD34" s="2">
        <f t="shared" si="3"/>
        <v>0</v>
      </c>
      <c r="AE34" s="2">
        <f t="shared" si="4"/>
        <v>0</v>
      </c>
    </row>
    <row r="35" spans="1:31" ht="15" customHeight="1" x14ac:dyDescent="0.25">
      <c r="A35" s="2" t="s">
        <v>58</v>
      </c>
      <c r="B35" s="2" t="s">
        <v>59</v>
      </c>
      <c r="C35" s="2">
        <v>2014</v>
      </c>
      <c r="D35" s="2">
        <v>0.14000000000000001</v>
      </c>
      <c r="E35" s="2" t="s">
        <v>598</v>
      </c>
      <c r="F35" s="2" t="s">
        <v>599</v>
      </c>
      <c r="G35" s="2">
        <v>2.36</v>
      </c>
      <c r="H35" s="2">
        <v>483.4</v>
      </c>
      <c r="I35" s="2">
        <v>0.55000000000000004</v>
      </c>
      <c r="J35" s="2" t="s">
        <v>598</v>
      </c>
      <c r="K35" s="2" t="s">
        <v>598</v>
      </c>
      <c r="L35" s="2" t="s">
        <v>598</v>
      </c>
      <c r="M35" s="2" t="s">
        <v>598</v>
      </c>
      <c r="N35" s="2" t="s">
        <v>598</v>
      </c>
      <c r="O35" s="2" t="s">
        <v>598</v>
      </c>
      <c r="P35" s="2" t="s">
        <v>598</v>
      </c>
      <c r="Q35" s="2" t="s">
        <v>598</v>
      </c>
      <c r="R35" s="2" t="s">
        <v>598</v>
      </c>
      <c r="S35" s="2" t="s">
        <v>598</v>
      </c>
      <c r="W35" s="2">
        <f t="shared" si="0"/>
        <v>0</v>
      </c>
      <c r="AA35" s="2" t="str">
        <f t="shared" si="1"/>
        <v>Nordisk residual</v>
      </c>
      <c r="AC35" s="2">
        <f t="shared" si="2"/>
        <v>2.36</v>
      </c>
      <c r="AD35" s="2">
        <f t="shared" si="3"/>
        <v>483.4</v>
      </c>
      <c r="AE35" s="2">
        <f t="shared" si="4"/>
        <v>0.55000000000000004</v>
      </c>
    </row>
    <row r="36" spans="1:31" ht="15" customHeight="1" x14ac:dyDescent="0.2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W36" s="2">
        <f t="shared" si="0"/>
        <v>0</v>
      </c>
      <c r="AA36" s="2" t="str">
        <f t="shared" si="1"/>
        <v>-</v>
      </c>
      <c r="AC36" s="2">
        <f t="shared" si="2"/>
        <v>2.36</v>
      </c>
      <c r="AD36" s="2">
        <f t="shared" si="3"/>
        <v>483.4</v>
      </c>
      <c r="AE36" s="2">
        <f t="shared" si="4"/>
        <v>0.55000000000000004</v>
      </c>
    </row>
    <row r="37" spans="1:31" ht="15" customHeight="1" x14ac:dyDescent="0.2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W37" s="2">
        <f t="shared" si="0"/>
        <v>0</v>
      </c>
      <c r="AA37" s="2" t="str">
        <f t="shared" si="1"/>
        <v>-</v>
      </c>
      <c r="AC37" s="2">
        <f t="shared" si="2"/>
        <v>2.36</v>
      </c>
      <c r="AD37" s="2">
        <f t="shared" si="3"/>
        <v>483.4</v>
      </c>
      <c r="AE37" s="2">
        <f t="shared" si="4"/>
        <v>0.55000000000000004</v>
      </c>
    </row>
    <row r="38" spans="1:31" ht="15" customHeight="1" x14ac:dyDescent="0.25">
      <c r="A38" s="2" t="s">
        <v>63</v>
      </c>
      <c r="B38" s="2" t="s">
        <v>64</v>
      </c>
      <c r="C38" s="2">
        <v>2014</v>
      </c>
      <c r="D38" s="2" t="s">
        <v>598</v>
      </c>
      <c r="E38" s="2" t="s">
        <v>598</v>
      </c>
      <c r="F38" s="2" t="s">
        <v>599</v>
      </c>
      <c r="G38" s="2">
        <v>2.36</v>
      </c>
      <c r="H38" s="2">
        <v>483.4</v>
      </c>
      <c r="I38" s="2">
        <v>0.55000000000000004</v>
      </c>
      <c r="J38" s="2" t="s">
        <v>598</v>
      </c>
      <c r="K38" s="2" t="s">
        <v>598</v>
      </c>
      <c r="L38" s="2" t="s">
        <v>598</v>
      </c>
      <c r="M38" s="2" t="s">
        <v>598</v>
      </c>
      <c r="N38" s="2" t="s">
        <v>598</v>
      </c>
      <c r="O38" s="2" t="s">
        <v>598</v>
      </c>
      <c r="P38" s="2" t="s">
        <v>598</v>
      </c>
      <c r="Q38" s="2" t="s">
        <v>598</v>
      </c>
      <c r="R38" s="2" t="s">
        <v>598</v>
      </c>
      <c r="S38" s="2" t="s">
        <v>598</v>
      </c>
      <c r="W38" s="2">
        <f t="shared" si="0"/>
        <v>0</v>
      </c>
      <c r="AA38" s="2" t="str">
        <f t="shared" si="1"/>
        <v>Nordisk residual</v>
      </c>
      <c r="AC38" s="2">
        <f t="shared" si="2"/>
        <v>2.36</v>
      </c>
      <c r="AD38" s="2">
        <f t="shared" si="3"/>
        <v>483.4</v>
      </c>
      <c r="AE38" s="2">
        <f t="shared" si="4"/>
        <v>0.55000000000000004</v>
      </c>
    </row>
    <row r="39" spans="1:31" ht="15" customHeight="1" x14ac:dyDescent="0.25">
      <c r="A39" s="2" t="s">
        <v>65</v>
      </c>
      <c r="B39" s="2" t="s">
        <v>66</v>
      </c>
      <c r="C39" s="2">
        <v>2014</v>
      </c>
      <c r="D39" s="2">
        <v>0.129</v>
      </c>
      <c r="E39" s="2" t="s">
        <v>598</v>
      </c>
      <c r="F39" s="2" t="s">
        <v>599</v>
      </c>
      <c r="G39" s="2">
        <v>2.36</v>
      </c>
      <c r="H39" s="2">
        <v>483.4</v>
      </c>
      <c r="I39" s="2">
        <v>0.55000000000000004</v>
      </c>
      <c r="J39" s="2" t="s">
        <v>598</v>
      </c>
      <c r="K39" s="2" t="s">
        <v>598</v>
      </c>
      <c r="L39" s="2" t="s">
        <v>598</v>
      </c>
      <c r="M39" s="2" t="s">
        <v>598</v>
      </c>
      <c r="N39" s="2" t="s">
        <v>598</v>
      </c>
      <c r="O39" s="2" t="s">
        <v>598</v>
      </c>
      <c r="P39" s="2" t="s">
        <v>598</v>
      </c>
      <c r="Q39" s="2" t="s">
        <v>598</v>
      </c>
      <c r="R39" s="2" t="s">
        <v>598</v>
      </c>
      <c r="S39" s="2" t="s">
        <v>598</v>
      </c>
      <c r="W39" s="2">
        <f t="shared" si="0"/>
        <v>0</v>
      </c>
      <c r="AA39" s="2" t="str">
        <f t="shared" si="1"/>
        <v>Nordisk residual</v>
      </c>
      <c r="AC39" s="2">
        <f t="shared" si="2"/>
        <v>2.36</v>
      </c>
      <c r="AD39" s="2">
        <f t="shared" si="3"/>
        <v>483.4</v>
      </c>
      <c r="AE39" s="2">
        <f t="shared" si="4"/>
        <v>0.55000000000000004</v>
      </c>
    </row>
    <row r="40" spans="1:31" ht="15" customHeight="1" x14ac:dyDescent="0.25">
      <c r="A40" s="2" t="s">
        <v>65</v>
      </c>
      <c r="B40" s="2" t="s">
        <v>67</v>
      </c>
      <c r="C40" s="2">
        <v>2014</v>
      </c>
      <c r="D40" s="2">
        <v>0.54900000000000004</v>
      </c>
      <c r="E40" s="2">
        <v>15.747999999999999</v>
      </c>
      <c r="F40" s="2" t="s">
        <v>599</v>
      </c>
      <c r="G40" s="2">
        <v>2.36</v>
      </c>
      <c r="H40" s="2">
        <v>483.4</v>
      </c>
      <c r="I40" s="2">
        <v>0.55000000000000004</v>
      </c>
      <c r="J40" s="2" t="s">
        <v>598</v>
      </c>
      <c r="K40" s="2" t="s">
        <v>598</v>
      </c>
      <c r="L40" s="2" t="s">
        <v>598</v>
      </c>
      <c r="M40" s="2" t="s">
        <v>598</v>
      </c>
      <c r="N40" s="2" t="s">
        <v>598</v>
      </c>
      <c r="O40" s="2" t="s">
        <v>598</v>
      </c>
      <c r="P40" s="2" t="s">
        <v>598</v>
      </c>
      <c r="Q40" s="2" t="s">
        <v>598</v>
      </c>
      <c r="R40" s="2" t="s">
        <v>598</v>
      </c>
      <c r="S40" s="2" t="s">
        <v>598</v>
      </c>
      <c r="W40" s="2">
        <f t="shared" si="0"/>
        <v>0</v>
      </c>
      <c r="AA40" s="2" t="str">
        <f t="shared" si="1"/>
        <v>Nordisk residual</v>
      </c>
      <c r="AC40" s="2">
        <f t="shared" si="2"/>
        <v>2.36</v>
      </c>
      <c r="AD40" s="2">
        <f t="shared" si="3"/>
        <v>483.4</v>
      </c>
      <c r="AE40" s="2">
        <f t="shared" si="4"/>
        <v>0.55000000000000004</v>
      </c>
    </row>
    <row r="41" spans="1:31" ht="15" customHeight="1" x14ac:dyDescent="0.25">
      <c r="A41" s="2" t="s">
        <v>68</v>
      </c>
      <c r="B41" s="2" t="s">
        <v>69</v>
      </c>
      <c r="C41" s="2">
        <v>2014</v>
      </c>
      <c r="D41" s="2">
        <v>0.20899999999999999</v>
      </c>
      <c r="E41" s="2" t="s">
        <v>598</v>
      </c>
      <c r="F41" s="2" t="s">
        <v>794</v>
      </c>
      <c r="G41" s="2">
        <v>1.1000000000000001</v>
      </c>
      <c r="H41" s="2">
        <v>0</v>
      </c>
      <c r="I41" s="2">
        <v>0</v>
      </c>
      <c r="J41" s="2" t="s">
        <v>598</v>
      </c>
      <c r="K41" s="2" t="s">
        <v>598</v>
      </c>
      <c r="L41" s="2" t="s">
        <v>598</v>
      </c>
      <c r="M41" s="2" t="s">
        <v>598</v>
      </c>
      <c r="N41" s="2" t="s">
        <v>598</v>
      </c>
      <c r="O41" s="2" t="s">
        <v>598</v>
      </c>
      <c r="P41" s="2" t="s">
        <v>598</v>
      </c>
      <c r="Q41" s="2" t="s">
        <v>598</v>
      </c>
      <c r="R41" s="2" t="s">
        <v>598</v>
      </c>
      <c r="S41" s="2" t="s">
        <v>598</v>
      </c>
      <c r="W41" s="2">
        <f t="shared" si="0"/>
        <v>0</v>
      </c>
      <c r="AA41" s="2" t="str">
        <f t="shared" si="1"/>
        <v>'100% förnybart från Dala Kraft'</v>
      </c>
      <c r="AC41" s="2">
        <f t="shared" si="2"/>
        <v>1.1000000000000001</v>
      </c>
      <c r="AD41" s="2">
        <f t="shared" si="3"/>
        <v>0</v>
      </c>
      <c r="AE41" s="2">
        <f t="shared" si="4"/>
        <v>0</v>
      </c>
    </row>
    <row r="42" spans="1:31" ht="15" customHeight="1" x14ac:dyDescent="0.25">
      <c r="A42" s="2" t="s">
        <v>68</v>
      </c>
      <c r="B42" s="2" t="s">
        <v>70</v>
      </c>
      <c r="C42" s="2">
        <v>2014</v>
      </c>
      <c r="D42" s="2">
        <v>1.133</v>
      </c>
      <c r="E42" s="2" t="s">
        <v>598</v>
      </c>
      <c r="F42" s="2" t="s">
        <v>795</v>
      </c>
      <c r="G42" s="2">
        <v>1.1000000000000001</v>
      </c>
      <c r="H42" s="2">
        <v>0</v>
      </c>
      <c r="I42" s="2">
        <v>0</v>
      </c>
      <c r="J42" s="2" t="s">
        <v>598</v>
      </c>
      <c r="K42" s="2" t="s">
        <v>598</v>
      </c>
      <c r="L42" s="2" t="s">
        <v>598</v>
      </c>
      <c r="M42" s="2" t="s">
        <v>598</v>
      </c>
      <c r="N42" s="2" t="s">
        <v>598</v>
      </c>
      <c r="O42" s="2" t="s">
        <v>598</v>
      </c>
      <c r="P42" s="2" t="s">
        <v>598</v>
      </c>
      <c r="Q42" s="2" t="s">
        <v>598</v>
      </c>
      <c r="R42" s="2" t="s">
        <v>598</v>
      </c>
      <c r="S42" s="2" t="s">
        <v>598</v>
      </c>
      <c r="W42" s="2">
        <f t="shared" si="0"/>
        <v>0</v>
      </c>
      <c r="AA42" s="2" t="str">
        <f t="shared" si="1"/>
        <v>'100% förnybar el från Dala Kraft'</v>
      </c>
      <c r="AC42" s="2">
        <f t="shared" si="2"/>
        <v>1.1000000000000001</v>
      </c>
      <c r="AD42" s="2">
        <f t="shared" si="3"/>
        <v>0</v>
      </c>
      <c r="AE42" s="2">
        <f t="shared" si="4"/>
        <v>0</v>
      </c>
    </row>
    <row r="43" spans="1:31" ht="15" customHeight="1" x14ac:dyDescent="0.25">
      <c r="A43" s="2" t="s">
        <v>71</v>
      </c>
      <c r="B43" s="2" t="s">
        <v>72</v>
      </c>
      <c r="C43" s="2">
        <v>2014</v>
      </c>
      <c r="D43" s="2">
        <v>0.432</v>
      </c>
      <c r="E43" s="2" t="s">
        <v>598</v>
      </c>
      <c r="F43" s="2" t="s">
        <v>599</v>
      </c>
      <c r="G43" s="2">
        <v>2.36</v>
      </c>
      <c r="H43" s="2">
        <v>483.4</v>
      </c>
      <c r="I43" s="2">
        <v>0.55000000000000004</v>
      </c>
      <c r="J43" s="2" t="s">
        <v>598</v>
      </c>
      <c r="K43" s="2" t="s">
        <v>598</v>
      </c>
      <c r="L43" s="2" t="s">
        <v>598</v>
      </c>
      <c r="M43" s="2" t="s">
        <v>598</v>
      </c>
      <c r="N43" s="2" t="s">
        <v>598</v>
      </c>
      <c r="O43" s="2" t="s">
        <v>598</v>
      </c>
      <c r="P43" s="2" t="s">
        <v>598</v>
      </c>
      <c r="Q43" s="2" t="s">
        <v>598</v>
      </c>
      <c r="R43" s="2" t="s">
        <v>598</v>
      </c>
      <c r="S43" s="2" t="s">
        <v>598</v>
      </c>
      <c r="W43" s="2">
        <f t="shared" si="0"/>
        <v>0</v>
      </c>
      <c r="AA43" s="2" t="str">
        <f t="shared" si="1"/>
        <v>Nordisk residual</v>
      </c>
      <c r="AC43" s="2">
        <f t="shared" si="2"/>
        <v>2.36</v>
      </c>
      <c r="AD43" s="2">
        <f t="shared" si="3"/>
        <v>483.4</v>
      </c>
      <c r="AE43" s="2">
        <f t="shared" si="4"/>
        <v>0.55000000000000004</v>
      </c>
    </row>
    <row r="44" spans="1:31" ht="15" customHeight="1" x14ac:dyDescent="0.25">
      <c r="A44" s="2" t="s">
        <v>71</v>
      </c>
      <c r="B44" s="2" t="s">
        <v>73</v>
      </c>
      <c r="C44" s="2">
        <v>2014</v>
      </c>
      <c r="D44" s="2">
        <v>8.6800000000000002E-2</v>
      </c>
      <c r="E44" s="2" t="s">
        <v>598</v>
      </c>
      <c r="F44" s="2" t="s">
        <v>599</v>
      </c>
      <c r="G44" s="2">
        <v>2.36</v>
      </c>
      <c r="H44" s="2">
        <v>483.4</v>
      </c>
      <c r="I44" s="2">
        <v>0.55000000000000004</v>
      </c>
      <c r="J44" s="2" t="s">
        <v>598</v>
      </c>
      <c r="K44" s="2" t="s">
        <v>598</v>
      </c>
      <c r="L44" s="2" t="s">
        <v>598</v>
      </c>
      <c r="M44" s="2" t="s">
        <v>598</v>
      </c>
      <c r="N44" s="2" t="s">
        <v>598</v>
      </c>
      <c r="O44" s="2" t="s">
        <v>598</v>
      </c>
      <c r="P44" s="2" t="s">
        <v>598</v>
      </c>
      <c r="Q44" s="2" t="s">
        <v>598</v>
      </c>
      <c r="R44" s="2" t="s">
        <v>598</v>
      </c>
      <c r="S44" s="2" t="s">
        <v>598</v>
      </c>
      <c r="W44" s="2">
        <f t="shared" si="0"/>
        <v>0</v>
      </c>
      <c r="AA44" s="2" t="str">
        <f t="shared" si="1"/>
        <v>Nordisk residual</v>
      </c>
      <c r="AC44" s="2">
        <f t="shared" si="2"/>
        <v>2.36</v>
      </c>
      <c r="AD44" s="2">
        <f t="shared" si="3"/>
        <v>483.4</v>
      </c>
      <c r="AE44" s="2">
        <f t="shared" si="4"/>
        <v>0.55000000000000004</v>
      </c>
    </row>
    <row r="45" spans="1:31" ht="15" customHeight="1" x14ac:dyDescent="0.25">
      <c r="A45" s="2" t="s">
        <v>71</v>
      </c>
      <c r="B45" s="2" t="s">
        <v>74</v>
      </c>
      <c r="C45" s="2">
        <v>2014</v>
      </c>
      <c r="D45" s="2">
        <v>4.9700000000000001E-2</v>
      </c>
      <c r="E45" s="2" t="s">
        <v>598</v>
      </c>
      <c r="F45" s="2" t="s">
        <v>598</v>
      </c>
      <c r="G45" s="2">
        <v>2.36</v>
      </c>
      <c r="H45" s="2">
        <v>483.4</v>
      </c>
      <c r="I45" s="2">
        <v>0.55000000000000004</v>
      </c>
      <c r="J45" s="2" t="s">
        <v>598</v>
      </c>
      <c r="K45" s="2" t="s">
        <v>598</v>
      </c>
      <c r="L45" s="2" t="s">
        <v>598</v>
      </c>
      <c r="M45" s="2" t="s">
        <v>598</v>
      </c>
      <c r="N45" s="2" t="s">
        <v>598</v>
      </c>
      <c r="O45" s="2" t="s">
        <v>598</v>
      </c>
      <c r="P45" s="2" t="s">
        <v>598</v>
      </c>
      <c r="Q45" s="2" t="s">
        <v>598</v>
      </c>
      <c r="R45" s="2" t="s">
        <v>598</v>
      </c>
      <c r="S45" s="2" t="s">
        <v>598</v>
      </c>
      <c r="W45" s="2">
        <f t="shared" si="0"/>
        <v>0</v>
      </c>
      <c r="AA45" s="2" t="str">
        <f t="shared" si="1"/>
        <v>Nordisk residual</v>
      </c>
      <c r="AC45" s="2">
        <f t="shared" si="2"/>
        <v>2.36</v>
      </c>
      <c r="AD45" s="2">
        <f t="shared" si="3"/>
        <v>483.4</v>
      </c>
      <c r="AE45" s="2">
        <f t="shared" si="4"/>
        <v>0.55000000000000004</v>
      </c>
    </row>
    <row r="46" spans="1:31" ht="15" customHeight="1" x14ac:dyDescent="0.25">
      <c r="A46" s="2" t="s">
        <v>71</v>
      </c>
      <c r="B46" s="2" t="s">
        <v>75</v>
      </c>
      <c r="C46" s="2">
        <v>2014</v>
      </c>
      <c r="D46" s="2">
        <v>1.14E-2</v>
      </c>
      <c r="E46" s="2" t="s">
        <v>598</v>
      </c>
      <c r="F46" s="2" t="s">
        <v>599</v>
      </c>
      <c r="G46" s="2">
        <v>2.36</v>
      </c>
      <c r="H46" s="2">
        <v>483.4</v>
      </c>
      <c r="I46" s="2">
        <v>0.55000000000000004</v>
      </c>
      <c r="J46" s="2" t="s">
        <v>598</v>
      </c>
      <c r="K46" s="2" t="s">
        <v>598</v>
      </c>
      <c r="L46" s="2" t="s">
        <v>598</v>
      </c>
      <c r="M46" s="2" t="s">
        <v>598</v>
      </c>
      <c r="N46" s="2" t="s">
        <v>598</v>
      </c>
      <c r="O46" s="2" t="s">
        <v>598</v>
      </c>
      <c r="P46" s="2" t="s">
        <v>598</v>
      </c>
      <c r="Q46" s="2" t="s">
        <v>598</v>
      </c>
      <c r="R46" s="2" t="s">
        <v>598</v>
      </c>
      <c r="S46" s="2" t="s">
        <v>598</v>
      </c>
      <c r="W46" s="2">
        <f t="shared" si="0"/>
        <v>0</v>
      </c>
      <c r="AA46" s="2" t="str">
        <f t="shared" si="1"/>
        <v>Nordisk residual</v>
      </c>
      <c r="AC46" s="2">
        <f t="shared" si="2"/>
        <v>2.36</v>
      </c>
      <c r="AD46" s="2">
        <f t="shared" si="3"/>
        <v>483.4</v>
      </c>
      <c r="AE46" s="2">
        <f t="shared" si="4"/>
        <v>0.55000000000000004</v>
      </c>
    </row>
    <row r="47" spans="1:31" ht="15" customHeight="1" x14ac:dyDescent="0.25">
      <c r="A47" s="2" t="s">
        <v>76</v>
      </c>
      <c r="B47" s="2" t="s">
        <v>77</v>
      </c>
      <c r="C47" s="2">
        <v>2014</v>
      </c>
      <c r="D47" s="2">
        <v>0.1</v>
      </c>
      <c r="E47" s="2" t="s">
        <v>598</v>
      </c>
      <c r="F47" s="2" t="s">
        <v>599</v>
      </c>
      <c r="G47" s="2">
        <v>2.36</v>
      </c>
      <c r="H47" s="2">
        <v>483.4</v>
      </c>
      <c r="I47" s="2">
        <v>0.55000000000000004</v>
      </c>
      <c r="J47" s="2" t="s">
        <v>598</v>
      </c>
      <c r="K47" s="2" t="s">
        <v>598</v>
      </c>
      <c r="L47" s="2" t="s">
        <v>598</v>
      </c>
      <c r="M47" s="2" t="s">
        <v>598</v>
      </c>
      <c r="N47" s="2" t="s">
        <v>598</v>
      </c>
      <c r="O47" s="2" t="s">
        <v>598</v>
      </c>
      <c r="P47" s="2" t="s">
        <v>598</v>
      </c>
      <c r="Q47" s="2" t="s">
        <v>598</v>
      </c>
      <c r="R47" s="2" t="s">
        <v>598</v>
      </c>
      <c r="S47" s="2" t="s">
        <v>598</v>
      </c>
      <c r="W47" s="2">
        <f t="shared" si="0"/>
        <v>0</v>
      </c>
      <c r="AA47" s="2" t="str">
        <f t="shared" si="1"/>
        <v>Nordisk residual</v>
      </c>
      <c r="AC47" s="2">
        <f t="shared" si="2"/>
        <v>2.36</v>
      </c>
      <c r="AD47" s="2">
        <f t="shared" si="3"/>
        <v>483.4</v>
      </c>
      <c r="AE47" s="2">
        <f t="shared" si="4"/>
        <v>0.55000000000000004</v>
      </c>
    </row>
    <row r="48" spans="1:31" ht="15" customHeight="1" x14ac:dyDescent="0.2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W48" s="2">
        <f t="shared" si="0"/>
        <v>0</v>
      </c>
      <c r="AA48" s="2" t="str">
        <f t="shared" si="1"/>
        <v>-</v>
      </c>
      <c r="AC48" s="2">
        <f t="shared" si="2"/>
        <v>2.36</v>
      </c>
      <c r="AD48" s="2">
        <f t="shared" si="3"/>
        <v>483.4</v>
      </c>
      <c r="AE48" s="2">
        <f t="shared" si="4"/>
        <v>0.55000000000000004</v>
      </c>
    </row>
    <row r="49" spans="1:31" ht="15" customHeight="1" x14ac:dyDescent="0.25">
      <c r="A49" s="2" t="s">
        <v>76</v>
      </c>
      <c r="B49" s="2" t="s">
        <v>79</v>
      </c>
      <c r="C49" s="2">
        <v>2014</v>
      </c>
      <c r="D49" s="2">
        <v>0.97099999999999997</v>
      </c>
      <c r="E49" s="2" t="s">
        <v>598</v>
      </c>
      <c r="F49" s="2" t="s">
        <v>599</v>
      </c>
      <c r="G49" s="2">
        <v>2.36</v>
      </c>
      <c r="H49" s="2">
        <v>483.4</v>
      </c>
      <c r="I49" s="2">
        <v>0.55000000000000004</v>
      </c>
      <c r="J49" s="2" t="s">
        <v>598</v>
      </c>
      <c r="K49" s="2" t="s">
        <v>598</v>
      </c>
      <c r="L49" s="2" t="s">
        <v>598</v>
      </c>
      <c r="M49" s="2" t="s">
        <v>598</v>
      </c>
      <c r="N49" s="2" t="s">
        <v>598</v>
      </c>
      <c r="O49" s="2" t="s">
        <v>598</v>
      </c>
      <c r="P49" s="2" t="s">
        <v>598</v>
      </c>
      <c r="Q49" s="2" t="s">
        <v>598</v>
      </c>
      <c r="R49" s="2" t="s">
        <v>598</v>
      </c>
      <c r="S49" s="2" t="s">
        <v>598</v>
      </c>
      <c r="W49" s="2">
        <f t="shared" si="0"/>
        <v>0</v>
      </c>
      <c r="AA49" s="2" t="str">
        <f t="shared" si="1"/>
        <v>Nordisk residual</v>
      </c>
      <c r="AC49" s="2">
        <f t="shared" si="2"/>
        <v>2.36</v>
      </c>
      <c r="AD49" s="2">
        <f t="shared" si="3"/>
        <v>483.4</v>
      </c>
      <c r="AE49" s="2">
        <f t="shared" si="4"/>
        <v>0.55000000000000004</v>
      </c>
    </row>
    <row r="50" spans="1:31" ht="15" customHeight="1" x14ac:dyDescent="0.25">
      <c r="A50" s="2" t="s">
        <v>76</v>
      </c>
      <c r="B50" s="2" t="s">
        <v>80</v>
      </c>
      <c r="C50" s="2">
        <v>2014</v>
      </c>
      <c r="D50" s="2" t="s">
        <v>598</v>
      </c>
      <c r="E50" s="2" t="s">
        <v>598</v>
      </c>
      <c r="F50" s="2" t="s">
        <v>599</v>
      </c>
      <c r="G50" s="2">
        <v>2.36</v>
      </c>
      <c r="H50" s="2">
        <v>483.4</v>
      </c>
      <c r="I50" s="2">
        <v>0.55000000000000004</v>
      </c>
      <c r="J50" s="2" t="s">
        <v>598</v>
      </c>
      <c r="K50" s="2" t="s">
        <v>598</v>
      </c>
      <c r="L50" s="2" t="s">
        <v>598</v>
      </c>
      <c r="M50" s="2" t="s">
        <v>598</v>
      </c>
      <c r="N50" s="2" t="s">
        <v>598</v>
      </c>
      <c r="O50" s="2" t="s">
        <v>598</v>
      </c>
      <c r="P50" s="2" t="s">
        <v>598</v>
      </c>
      <c r="Q50" s="2" t="s">
        <v>598</v>
      </c>
      <c r="R50" s="2" t="s">
        <v>598</v>
      </c>
      <c r="S50" s="2" t="s">
        <v>598</v>
      </c>
      <c r="W50" s="2">
        <f t="shared" si="0"/>
        <v>0</v>
      </c>
      <c r="AA50" s="2" t="str">
        <f t="shared" si="1"/>
        <v>Nordisk residual</v>
      </c>
      <c r="AC50" s="2">
        <f t="shared" si="2"/>
        <v>2.36</v>
      </c>
      <c r="AD50" s="2">
        <f t="shared" si="3"/>
        <v>483.4</v>
      </c>
      <c r="AE50" s="2">
        <f t="shared" si="4"/>
        <v>0.55000000000000004</v>
      </c>
    </row>
    <row r="51" spans="1:31" ht="15" customHeight="1" x14ac:dyDescent="0.25">
      <c r="A51" s="2" t="s">
        <v>76</v>
      </c>
      <c r="B51" s="2" t="s">
        <v>81</v>
      </c>
      <c r="C51" s="2">
        <v>2014</v>
      </c>
      <c r="D51" s="2" t="s">
        <v>598</v>
      </c>
      <c r="E51" s="2" t="s">
        <v>598</v>
      </c>
      <c r="F51" s="2" t="s">
        <v>599</v>
      </c>
      <c r="G51" s="2">
        <v>2.36</v>
      </c>
      <c r="H51" s="2">
        <v>483.4</v>
      </c>
      <c r="I51" s="2">
        <v>0.55000000000000004</v>
      </c>
      <c r="J51" s="2" t="s">
        <v>598</v>
      </c>
      <c r="K51" s="2" t="s">
        <v>598</v>
      </c>
      <c r="L51" s="2" t="s">
        <v>598</v>
      </c>
      <c r="M51" s="2" t="s">
        <v>598</v>
      </c>
      <c r="N51" s="2" t="s">
        <v>598</v>
      </c>
      <c r="O51" s="2" t="s">
        <v>598</v>
      </c>
      <c r="P51" s="2" t="s">
        <v>598</v>
      </c>
      <c r="Q51" s="2" t="s">
        <v>598</v>
      </c>
      <c r="R51" s="2" t="s">
        <v>598</v>
      </c>
      <c r="S51" s="2" t="s">
        <v>598</v>
      </c>
      <c r="W51" s="2">
        <f t="shared" si="0"/>
        <v>0</v>
      </c>
      <c r="AA51" s="2" t="str">
        <f t="shared" si="1"/>
        <v>Nordisk residual</v>
      </c>
      <c r="AC51" s="2">
        <f t="shared" si="2"/>
        <v>2.36</v>
      </c>
      <c r="AD51" s="2">
        <f t="shared" si="3"/>
        <v>483.4</v>
      </c>
      <c r="AE51" s="2">
        <f t="shared" si="4"/>
        <v>0.55000000000000004</v>
      </c>
    </row>
    <row r="52" spans="1:31" ht="15" customHeight="1" x14ac:dyDescent="0.25">
      <c r="A52" s="2" t="s">
        <v>76</v>
      </c>
      <c r="B52" s="2" t="s">
        <v>82</v>
      </c>
      <c r="C52" s="2">
        <v>2014</v>
      </c>
      <c r="D52" s="2" t="s">
        <v>598</v>
      </c>
      <c r="E52" s="2" t="s">
        <v>598</v>
      </c>
      <c r="F52" s="2" t="s">
        <v>599</v>
      </c>
      <c r="G52" s="2">
        <v>2.36</v>
      </c>
      <c r="H52" s="2">
        <v>483.4</v>
      </c>
      <c r="I52" s="2">
        <v>0.55000000000000004</v>
      </c>
      <c r="J52" s="2" t="s">
        <v>598</v>
      </c>
      <c r="K52" s="2" t="s">
        <v>598</v>
      </c>
      <c r="L52" s="2" t="s">
        <v>598</v>
      </c>
      <c r="M52" s="2" t="s">
        <v>598</v>
      </c>
      <c r="N52" s="2" t="s">
        <v>598</v>
      </c>
      <c r="O52" s="2" t="s">
        <v>598</v>
      </c>
      <c r="P52" s="2" t="s">
        <v>598</v>
      </c>
      <c r="Q52" s="2" t="s">
        <v>598</v>
      </c>
      <c r="R52" s="2" t="s">
        <v>598</v>
      </c>
      <c r="S52" s="2" t="s">
        <v>598</v>
      </c>
      <c r="W52" s="2">
        <f t="shared" si="0"/>
        <v>0</v>
      </c>
      <c r="AA52" s="2" t="str">
        <f t="shared" si="1"/>
        <v>Nordisk residual</v>
      </c>
      <c r="AC52" s="2">
        <f t="shared" si="2"/>
        <v>2.36</v>
      </c>
      <c r="AD52" s="2">
        <f t="shared" si="3"/>
        <v>483.4</v>
      </c>
      <c r="AE52" s="2">
        <f t="shared" si="4"/>
        <v>0.55000000000000004</v>
      </c>
    </row>
    <row r="53" spans="1:31" ht="15" customHeight="1" x14ac:dyDescent="0.25">
      <c r="A53" s="2" t="s">
        <v>76</v>
      </c>
      <c r="B53" s="2" t="s">
        <v>83</v>
      </c>
      <c r="C53" s="2">
        <v>2014</v>
      </c>
      <c r="D53" s="2">
        <v>11.605</v>
      </c>
      <c r="E53" s="2">
        <v>34.369999999999997</v>
      </c>
      <c r="F53" s="2" t="s">
        <v>607</v>
      </c>
      <c r="G53" s="2">
        <v>2</v>
      </c>
      <c r="H53" s="2">
        <v>412</v>
      </c>
      <c r="I53" s="2">
        <v>0.47</v>
      </c>
      <c r="J53" s="2" t="s">
        <v>598</v>
      </c>
      <c r="K53" s="2" t="s">
        <v>598</v>
      </c>
      <c r="L53" s="2" t="s">
        <v>598</v>
      </c>
      <c r="M53" s="2" t="s">
        <v>598</v>
      </c>
      <c r="N53" s="2" t="s">
        <v>598</v>
      </c>
      <c r="O53" s="2" t="s">
        <v>598</v>
      </c>
      <c r="P53" s="2" t="s">
        <v>598</v>
      </c>
      <c r="Q53" s="2" t="s">
        <v>598</v>
      </c>
      <c r="R53" s="2" t="s">
        <v>598</v>
      </c>
      <c r="S53" s="2" t="s">
        <v>598</v>
      </c>
      <c r="W53" s="2">
        <f t="shared" si="0"/>
        <v>0</v>
      </c>
      <c r="AA53" s="2" t="str">
        <f t="shared" si="1"/>
        <v>'-'</v>
      </c>
      <c r="AC53" s="2">
        <f t="shared" si="2"/>
        <v>2</v>
      </c>
      <c r="AD53" s="2">
        <f t="shared" si="3"/>
        <v>412</v>
      </c>
      <c r="AE53" s="2">
        <f t="shared" si="4"/>
        <v>0.47</v>
      </c>
    </row>
    <row r="54" spans="1:31" ht="15" customHeight="1" x14ac:dyDescent="0.25">
      <c r="A54" s="2" t="s">
        <v>76</v>
      </c>
      <c r="B54" s="2" t="s">
        <v>84</v>
      </c>
      <c r="C54" s="2">
        <v>2014</v>
      </c>
      <c r="D54" s="2" t="s">
        <v>598</v>
      </c>
      <c r="E54" s="2" t="s">
        <v>598</v>
      </c>
      <c r="F54" s="2" t="s">
        <v>796</v>
      </c>
      <c r="G54" s="2">
        <v>0.03</v>
      </c>
      <c r="H54" s="2">
        <v>9</v>
      </c>
      <c r="I54" s="2">
        <v>0</v>
      </c>
      <c r="J54" s="2" t="s">
        <v>598</v>
      </c>
      <c r="K54" s="2" t="s">
        <v>598</v>
      </c>
      <c r="L54" s="2" t="s">
        <v>598</v>
      </c>
      <c r="M54" s="2" t="s">
        <v>598</v>
      </c>
      <c r="N54" s="2" t="s">
        <v>598</v>
      </c>
      <c r="O54" s="2" t="s">
        <v>598</v>
      </c>
      <c r="P54" s="2" t="s">
        <v>598</v>
      </c>
      <c r="Q54" s="2" t="s">
        <v>598</v>
      </c>
      <c r="R54" s="2" t="s">
        <v>598</v>
      </c>
      <c r="S54" s="2" t="s">
        <v>598</v>
      </c>
      <c r="W54" s="2">
        <f t="shared" si="0"/>
        <v>0</v>
      </c>
      <c r="AA54" s="2" t="str">
        <f t="shared" si="1"/>
        <v>'Bioel till vp'</v>
      </c>
      <c r="AC54" s="2">
        <f t="shared" si="2"/>
        <v>0.03</v>
      </c>
      <c r="AD54" s="2">
        <f t="shared" si="3"/>
        <v>9</v>
      </c>
      <c r="AE54" s="2">
        <f t="shared" si="4"/>
        <v>0</v>
      </c>
    </row>
    <row r="55" spans="1:31" ht="15" customHeight="1" x14ac:dyDescent="0.25">
      <c r="A55" s="2" t="s">
        <v>76</v>
      </c>
      <c r="B55" s="2" t="s">
        <v>85</v>
      </c>
      <c r="C55" s="2">
        <v>2014</v>
      </c>
      <c r="D55" s="2" t="s">
        <v>598</v>
      </c>
      <c r="E55" s="2" t="s">
        <v>598</v>
      </c>
      <c r="F55" s="2" t="s">
        <v>599</v>
      </c>
      <c r="G55" s="2">
        <v>2.36</v>
      </c>
      <c r="H55" s="2">
        <v>483.4</v>
      </c>
      <c r="I55" s="2">
        <v>0.55000000000000004</v>
      </c>
      <c r="J55" s="2" t="s">
        <v>598</v>
      </c>
      <c r="K55" s="2" t="s">
        <v>598</v>
      </c>
      <c r="L55" s="2" t="s">
        <v>598</v>
      </c>
      <c r="M55" s="2" t="s">
        <v>598</v>
      </c>
      <c r="N55" s="2" t="s">
        <v>598</v>
      </c>
      <c r="O55" s="2" t="s">
        <v>598</v>
      </c>
      <c r="P55" s="2" t="s">
        <v>598</v>
      </c>
      <c r="Q55" s="2" t="s">
        <v>598</v>
      </c>
      <c r="R55" s="2" t="s">
        <v>598</v>
      </c>
      <c r="S55" s="2" t="s">
        <v>598</v>
      </c>
      <c r="W55" s="2">
        <f t="shared" si="0"/>
        <v>0</v>
      </c>
      <c r="AA55" s="2" t="str">
        <f t="shared" si="1"/>
        <v>Nordisk residual</v>
      </c>
      <c r="AC55" s="2">
        <f t="shared" si="2"/>
        <v>2.36</v>
      </c>
      <c r="AD55" s="2">
        <f t="shared" si="3"/>
        <v>483.4</v>
      </c>
      <c r="AE55" s="2">
        <f t="shared" si="4"/>
        <v>0.55000000000000004</v>
      </c>
    </row>
    <row r="56" spans="1:31" ht="15" customHeight="1" x14ac:dyDescent="0.25">
      <c r="A56" s="2" t="s">
        <v>76</v>
      </c>
      <c r="B56" s="2" t="s">
        <v>86</v>
      </c>
      <c r="C56" s="2">
        <v>2014</v>
      </c>
      <c r="D56" s="2">
        <v>16.094000000000001</v>
      </c>
      <c r="E56" s="2">
        <v>12.94</v>
      </c>
      <c r="F56" s="2" t="s">
        <v>599</v>
      </c>
      <c r="G56" s="2">
        <v>2.36</v>
      </c>
      <c r="H56" s="2">
        <v>483.4</v>
      </c>
      <c r="I56" s="2">
        <v>0.55000000000000004</v>
      </c>
      <c r="J56" s="2" t="s">
        <v>598</v>
      </c>
      <c r="K56" s="2" t="s">
        <v>598</v>
      </c>
      <c r="L56" s="2" t="s">
        <v>598</v>
      </c>
      <c r="M56" s="2" t="s">
        <v>598</v>
      </c>
      <c r="N56" s="2" t="s">
        <v>598</v>
      </c>
      <c r="O56" s="2" t="s">
        <v>598</v>
      </c>
      <c r="P56" s="2" t="s">
        <v>598</v>
      </c>
      <c r="Q56" s="2" t="s">
        <v>598</v>
      </c>
      <c r="R56" s="2" t="s">
        <v>598</v>
      </c>
      <c r="S56" s="2" t="s">
        <v>598</v>
      </c>
      <c r="W56" s="2">
        <f t="shared" si="0"/>
        <v>0</v>
      </c>
      <c r="AA56" s="2" t="str">
        <f t="shared" si="1"/>
        <v>Nordisk residual</v>
      </c>
      <c r="AC56" s="2">
        <f t="shared" si="2"/>
        <v>2.36</v>
      </c>
      <c r="AD56" s="2">
        <f t="shared" si="3"/>
        <v>483.4</v>
      </c>
      <c r="AE56" s="2">
        <f t="shared" si="4"/>
        <v>0.55000000000000004</v>
      </c>
    </row>
    <row r="57" spans="1:31" ht="15" customHeight="1" x14ac:dyDescent="0.25">
      <c r="A57" s="2" t="s">
        <v>76</v>
      </c>
      <c r="B57" s="2" t="s">
        <v>87</v>
      </c>
      <c r="C57" s="2">
        <v>2014</v>
      </c>
      <c r="D57" s="2" t="s">
        <v>598</v>
      </c>
      <c r="E57" s="2" t="s">
        <v>598</v>
      </c>
      <c r="F57" s="2" t="s">
        <v>599</v>
      </c>
      <c r="G57" s="2">
        <v>2.36</v>
      </c>
      <c r="H57" s="2">
        <v>483.4</v>
      </c>
      <c r="I57" s="2">
        <v>0.55000000000000004</v>
      </c>
      <c r="J57" s="2" t="s">
        <v>598</v>
      </c>
      <c r="K57" s="2" t="s">
        <v>598</v>
      </c>
      <c r="L57" s="2" t="s">
        <v>598</v>
      </c>
      <c r="M57" s="2" t="s">
        <v>598</v>
      </c>
      <c r="N57" s="2" t="s">
        <v>598</v>
      </c>
      <c r="O57" s="2" t="s">
        <v>598</v>
      </c>
      <c r="P57" s="2" t="s">
        <v>598</v>
      </c>
      <c r="Q57" s="2" t="s">
        <v>598</v>
      </c>
      <c r="R57" s="2" t="s">
        <v>598</v>
      </c>
      <c r="S57" s="2" t="s">
        <v>598</v>
      </c>
      <c r="W57" s="2">
        <f t="shared" si="0"/>
        <v>0</v>
      </c>
      <c r="AA57" s="2" t="str">
        <f t="shared" si="1"/>
        <v>Nordisk residual</v>
      </c>
      <c r="AC57" s="2">
        <f t="shared" si="2"/>
        <v>2.36</v>
      </c>
      <c r="AD57" s="2">
        <f t="shared" si="3"/>
        <v>483.4</v>
      </c>
      <c r="AE57" s="2">
        <f t="shared" si="4"/>
        <v>0.55000000000000004</v>
      </c>
    </row>
    <row r="58" spans="1:31" ht="15" customHeight="1" x14ac:dyDescent="0.2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W58" s="2">
        <f t="shared" si="0"/>
        <v>0</v>
      </c>
      <c r="AA58" s="2" t="str">
        <f t="shared" si="1"/>
        <v>-</v>
      </c>
      <c r="AC58" s="2">
        <f t="shared" si="2"/>
        <v>2.36</v>
      </c>
      <c r="AD58" s="2">
        <f t="shared" si="3"/>
        <v>483.4</v>
      </c>
      <c r="AE58" s="2">
        <f t="shared" si="4"/>
        <v>0.55000000000000004</v>
      </c>
    </row>
    <row r="59" spans="1:31" ht="15" customHeight="1" x14ac:dyDescent="0.25">
      <c r="A59" s="2" t="s">
        <v>76</v>
      </c>
      <c r="B59" s="2" t="s">
        <v>89</v>
      </c>
      <c r="C59" s="2">
        <v>2014</v>
      </c>
      <c r="D59" s="2" t="s">
        <v>598</v>
      </c>
      <c r="E59" s="2">
        <v>70.8</v>
      </c>
      <c r="F59" s="2" t="s">
        <v>599</v>
      </c>
      <c r="G59" s="2">
        <v>2.36</v>
      </c>
      <c r="H59" s="2">
        <v>483.4</v>
      </c>
      <c r="I59" s="2">
        <v>0.55000000000000004</v>
      </c>
      <c r="J59" s="2" t="s">
        <v>598</v>
      </c>
      <c r="K59" s="2" t="s">
        <v>598</v>
      </c>
      <c r="L59" s="2" t="s">
        <v>598</v>
      </c>
      <c r="M59" s="2" t="s">
        <v>598</v>
      </c>
      <c r="N59" s="2" t="s">
        <v>598</v>
      </c>
      <c r="O59" s="2" t="s">
        <v>598</v>
      </c>
      <c r="P59" s="2" t="s">
        <v>598</v>
      </c>
      <c r="Q59" s="2" t="s">
        <v>598</v>
      </c>
      <c r="R59" s="2" t="s">
        <v>598</v>
      </c>
      <c r="S59" s="2" t="s">
        <v>598</v>
      </c>
      <c r="W59" s="2">
        <f t="shared" si="0"/>
        <v>0</v>
      </c>
      <c r="AA59" s="2" t="str">
        <f t="shared" si="1"/>
        <v>Nordisk residual</v>
      </c>
      <c r="AC59" s="2">
        <f t="shared" si="2"/>
        <v>2.36</v>
      </c>
      <c r="AD59" s="2">
        <f t="shared" si="3"/>
        <v>483.4</v>
      </c>
      <c r="AE59" s="2">
        <f t="shared" si="4"/>
        <v>0.55000000000000004</v>
      </c>
    </row>
    <row r="60" spans="1:31" ht="15" customHeight="1" x14ac:dyDescent="0.25">
      <c r="A60" s="2" t="s">
        <v>76</v>
      </c>
      <c r="B60" s="2" t="s">
        <v>90</v>
      </c>
      <c r="C60" s="2">
        <v>2014</v>
      </c>
      <c r="D60" s="2" t="s">
        <v>598</v>
      </c>
      <c r="E60" s="2" t="s">
        <v>598</v>
      </c>
      <c r="F60" s="2" t="s">
        <v>599</v>
      </c>
      <c r="G60" s="2">
        <v>2.36</v>
      </c>
      <c r="H60" s="2">
        <v>483.4</v>
      </c>
      <c r="I60" s="2">
        <v>0.55000000000000004</v>
      </c>
      <c r="J60" s="2" t="s">
        <v>598</v>
      </c>
      <c r="K60" s="2" t="s">
        <v>598</v>
      </c>
      <c r="L60" s="2" t="s">
        <v>598</v>
      </c>
      <c r="M60" s="2" t="s">
        <v>598</v>
      </c>
      <c r="N60" s="2" t="s">
        <v>598</v>
      </c>
      <c r="O60" s="2" t="s">
        <v>598</v>
      </c>
      <c r="P60" s="2" t="s">
        <v>598</v>
      </c>
      <c r="Q60" s="2" t="s">
        <v>598</v>
      </c>
      <c r="R60" s="2" t="s">
        <v>598</v>
      </c>
      <c r="S60" s="2" t="s">
        <v>598</v>
      </c>
      <c r="W60" s="2">
        <f t="shared" si="0"/>
        <v>0</v>
      </c>
      <c r="AA60" s="2" t="str">
        <f t="shared" si="1"/>
        <v>Nordisk residual</v>
      </c>
      <c r="AC60" s="2">
        <f t="shared" si="2"/>
        <v>2.36</v>
      </c>
      <c r="AD60" s="2">
        <f t="shared" si="3"/>
        <v>483.4</v>
      </c>
      <c r="AE60" s="2">
        <f t="shared" si="4"/>
        <v>0.55000000000000004</v>
      </c>
    </row>
    <row r="61" spans="1:31" ht="15" customHeight="1" x14ac:dyDescent="0.25">
      <c r="A61" s="2" t="s">
        <v>76</v>
      </c>
      <c r="B61" s="2" t="s">
        <v>91</v>
      </c>
      <c r="C61" s="2">
        <v>2014</v>
      </c>
      <c r="D61" s="2" t="s">
        <v>598</v>
      </c>
      <c r="E61" s="2" t="s">
        <v>598</v>
      </c>
      <c r="F61" s="2" t="s">
        <v>599</v>
      </c>
      <c r="G61" s="2">
        <v>2.36</v>
      </c>
      <c r="H61" s="2">
        <v>483.4</v>
      </c>
      <c r="I61" s="2">
        <v>0.55000000000000004</v>
      </c>
      <c r="J61" s="2" t="s">
        <v>598</v>
      </c>
      <c r="K61" s="2" t="s">
        <v>598</v>
      </c>
      <c r="L61" s="2" t="s">
        <v>598</v>
      </c>
      <c r="M61" s="2" t="s">
        <v>598</v>
      </c>
      <c r="N61" s="2" t="s">
        <v>598</v>
      </c>
      <c r="O61" s="2" t="s">
        <v>598</v>
      </c>
      <c r="P61" s="2" t="s">
        <v>598</v>
      </c>
      <c r="Q61" s="2" t="s">
        <v>598</v>
      </c>
      <c r="R61" s="2" t="s">
        <v>598</v>
      </c>
      <c r="S61" s="2" t="s">
        <v>598</v>
      </c>
      <c r="W61" s="2">
        <f t="shared" si="0"/>
        <v>0</v>
      </c>
      <c r="AA61" s="2" t="str">
        <f t="shared" si="1"/>
        <v>Nordisk residual</v>
      </c>
      <c r="AC61" s="2">
        <f t="shared" si="2"/>
        <v>2.36</v>
      </c>
      <c r="AD61" s="2">
        <f t="shared" si="3"/>
        <v>483.4</v>
      </c>
      <c r="AE61" s="2">
        <f t="shared" si="4"/>
        <v>0.55000000000000004</v>
      </c>
    </row>
    <row r="62" spans="1:31" ht="15" customHeight="1" x14ac:dyDescent="0.25">
      <c r="A62" s="2" t="s">
        <v>76</v>
      </c>
      <c r="B62" s="2" t="s">
        <v>92</v>
      </c>
      <c r="C62" s="2">
        <v>2014</v>
      </c>
      <c r="D62" s="2">
        <v>0.79500000000000004</v>
      </c>
      <c r="E62" s="2" t="s">
        <v>598</v>
      </c>
      <c r="F62" s="2" t="s">
        <v>599</v>
      </c>
      <c r="G62" s="2">
        <v>2.36</v>
      </c>
      <c r="H62" s="2">
        <v>483.4</v>
      </c>
      <c r="I62" s="2">
        <v>0.55000000000000004</v>
      </c>
      <c r="J62" s="2" t="s">
        <v>598</v>
      </c>
      <c r="K62" s="2" t="s">
        <v>598</v>
      </c>
      <c r="L62" s="2" t="s">
        <v>598</v>
      </c>
      <c r="M62" s="2" t="s">
        <v>598</v>
      </c>
      <c r="N62" s="2" t="s">
        <v>598</v>
      </c>
      <c r="O62" s="2" t="s">
        <v>598</v>
      </c>
      <c r="P62" s="2" t="s">
        <v>598</v>
      </c>
      <c r="Q62" s="2" t="s">
        <v>598</v>
      </c>
      <c r="R62" s="2" t="s">
        <v>598</v>
      </c>
      <c r="S62" s="2" t="s">
        <v>598</v>
      </c>
      <c r="W62" s="2">
        <f t="shared" si="0"/>
        <v>0</v>
      </c>
      <c r="AA62" s="2" t="str">
        <f t="shared" si="1"/>
        <v>Nordisk residual</v>
      </c>
      <c r="AC62" s="2">
        <f t="shared" si="2"/>
        <v>2.36</v>
      </c>
      <c r="AD62" s="2">
        <f t="shared" si="3"/>
        <v>483.4</v>
      </c>
      <c r="AE62" s="2">
        <f t="shared" si="4"/>
        <v>0.55000000000000004</v>
      </c>
    </row>
    <row r="63" spans="1:31" ht="15" customHeight="1" x14ac:dyDescent="0.25">
      <c r="A63" s="2" t="s">
        <v>76</v>
      </c>
      <c r="B63" s="2" t="s">
        <v>93</v>
      </c>
      <c r="C63" s="2">
        <v>2014</v>
      </c>
      <c r="D63" s="2" t="s">
        <v>598</v>
      </c>
      <c r="E63" s="2" t="s">
        <v>598</v>
      </c>
      <c r="F63" s="2" t="s">
        <v>599</v>
      </c>
      <c r="G63" s="2">
        <v>2.36</v>
      </c>
      <c r="H63" s="2">
        <v>483.4</v>
      </c>
      <c r="I63" s="2">
        <v>0.55000000000000004</v>
      </c>
      <c r="J63" s="2" t="s">
        <v>598</v>
      </c>
      <c r="K63" s="2" t="s">
        <v>598</v>
      </c>
      <c r="L63" s="2" t="s">
        <v>598</v>
      </c>
      <c r="M63" s="2" t="s">
        <v>598</v>
      </c>
      <c r="N63" s="2" t="s">
        <v>598</v>
      </c>
      <c r="O63" s="2" t="s">
        <v>598</v>
      </c>
      <c r="P63" s="2" t="s">
        <v>598</v>
      </c>
      <c r="Q63" s="2" t="s">
        <v>598</v>
      </c>
      <c r="R63" s="2" t="s">
        <v>598</v>
      </c>
      <c r="S63" s="2" t="s">
        <v>598</v>
      </c>
      <c r="W63" s="2">
        <f t="shared" si="0"/>
        <v>0</v>
      </c>
      <c r="AA63" s="2" t="str">
        <f t="shared" si="1"/>
        <v>Nordisk residual</v>
      </c>
      <c r="AC63" s="2">
        <f t="shared" si="2"/>
        <v>2.36</v>
      </c>
      <c r="AD63" s="2">
        <f t="shared" si="3"/>
        <v>483.4</v>
      </c>
      <c r="AE63" s="2">
        <f t="shared" si="4"/>
        <v>0.55000000000000004</v>
      </c>
    </row>
    <row r="64" spans="1:31" ht="15" customHeight="1" x14ac:dyDescent="0.25">
      <c r="A64" s="2" t="s">
        <v>76</v>
      </c>
      <c r="B64" s="2" t="s">
        <v>94</v>
      </c>
      <c r="C64" s="2">
        <v>2014</v>
      </c>
      <c r="D64" s="2" t="s">
        <v>598</v>
      </c>
      <c r="E64" s="2" t="s">
        <v>598</v>
      </c>
      <c r="F64" s="2" t="s">
        <v>599</v>
      </c>
      <c r="G64" s="2">
        <v>2.36</v>
      </c>
      <c r="H64" s="2">
        <v>483.4</v>
      </c>
      <c r="I64" s="2">
        <v>0.55000000000000004</v>
      </c>
      <c r="J64" s="2" t="s">
        <v>598</v>
      </c>
      <c r="K64" s="2" t="s">
        <v>598</v>
      </c>
      <c r="L64" s="2" t="s">
        <v>598</v>
      </c>
      <c r="M64" s="2" t="s">
        <v>598</v>
      </c>
      <c r="N64" s="2" t="s">
        <v>598</v>
      </c>
      <c r="O64" s="2" t="s">
        <v>598</v>
      </c>
      <c r="P64" s="2" t="s">
        <v>598</v>
      </c>
      <c r="Q64" s="2" t="s">
        <v>598</v>
      </c>
      <c r="R64" s="2" t="s">
        <v>598</v>
      </c>
      <c r="S64" s="2" t="s">
        <v>598</v>
      </c>
      <c r="W64" s="2">
        <f t="shared" si="0"/>
        <v>0</v>
      </c>
      <c r="AA64" s="2" t="str">
        <f t="shared" si="1"/>
        <v>Nordisk residual</v>
      </c>
      <c r="AC64" s="2">
        <f t="shared" si="2"/>
        <v>2.36</v>
      </c>
      <c r="AD64" s="2">
        <f t="shared" si="3"/>
        <v>483.4</v>
      </c>
      <c r="AE64" s="2">
        <f t="shared" si="4"/>
        <v>0.55000000000000004</v>
      </c>
    </row>
    <row r="65" spans="1:31" ht="15" customHeight="1" x14ac:dyDescent="0.25">
      <c r="A65" s="2" t="s">
        <v>76</v>
      </c>
      <c r="B65" s="2" t="s">
        <v>95</v>
      </c>
      <c r="C65" s="2">
        <v>2014</v>
      </c>
      <c r="D65" s="2" t="s">
        <v>598</v>
      </c>
      <c r="E65" s="2" t="s">
        <v>598</v>
      </c>
      <c r="F65" s="2" t="s">
        <v>599</v>
      </c>
      <c r="G65" s="2">
        <v>2.36</v>
      </c>
      <c r="H65" s="2">
        <v>483.4</v>
      </c>
      <c r="I65" s="2">
        <v>0.55000000000000004</v>
      </c>
      <c r="J65" s="2" t="s">
        <v>598</v>
      </c>
      <c r="K65" s="2" t="s">
        <v>598</v>
      </c>
      <c r="L65" s="2" t="s">
        <v>598</v>
      </c>
      <c r="M65" s="2" t="s">
        <v>598</v>
      </c>
      <c r="N65" s="2" t="s">
        <v>598</v>
      </c>
      <c r="O65" s="2" t="s">
        <v>598</v>
      </c>
      <c r="P65" s="2" t="s">
        <v>598</v>
      </c>
      <c r="Q65" s="2" t="s">
        <v>598</v>
      </c>
      <c r="R65" s="2" t="s">
        <v>598</v>
      </c>
      <c r="S65" s="2" t="s">
        <v>598</v>
      </c>
      <c r="W65" s="2">
        <f t="shared" si="0"/>
        <v>0</v>
      </c>
      <c r="AA65" s="2" t="str">
        <f t="shared" si="1"/>
        <v>Nordisk residual</v>
      </c>
      <c r="AC65" s="2">
        <f t="shared" si="2"/>
        <v>2.36</v>
      </c>
      <c r="AD65" s="2">
        <f t="shared" si="3"/>
        <v>483.4</v>
      </c>
      <c r="AE65" s="2">
        <f t="shared" si="4"/>
        <v>0.55000000000000004</v>
      </c>
    </row>
    <row r="66" spans="1:31" ht="15" customHeight="1" x14ac:dyDescent="0.25">
      <c r="A66" s="2" t="s">
        <v>76</v>
      </c>
      <c r="B66" s="2" t="s">
        <v>96</v>
      </c>
      <c r="C66" s="2">
        <v>2014</v>
      </c>
      <c r="D66" s="2" t="s">
        <v>598</v>
      </c>
      <c r="E66" s="2" t="s">
        <v>598</v>
      </c>
      <c r="F66" s="2" t="s">
        <v>599</v>
      </c>
      <c r="G66" s="2">
        <v>2.36</v>
      </c>
      <c r="H66" s="2">
        <v>483.4</v>
      </c>
      <c r="I66" s="2">
        <v>0.55000000000000004</v>
      </c>
      <c r="J66" s="2" t="s">
        <v>598</v>
      </c>
      <c r="K66" s="2" t="s">
        <v>598</v>
      </c>
      <c r="L66" s="2" t="s">
        <v>598</v>
      </c>
      <c r="M66" s="2" t="s">
        <v>598</v>
      </c>
      <c r="N66" s="2" t="s">
        <v>598</v>
      </c>
      <c r="O66" s="2" t="s">
        <v>598</v>
      </c>
      <c r="P66" s="2" t="s">
        <v>598</v>
      </c>
      <c r="Q66" s="2" t="s">
        <v>598</v>
      </c>
      <c r="R66" s="2" t="s">
        <v>598</v>
      </c>
      <c r="S66" s="2" t="s">
        <v>598</v>
      </c>
      <c r="W66" s="2">
        <f t="shared" si="0"/>
        <v>0</v>
      </c>
      <c r="AA66" s="2" t="str">
        <f t="shared" si="1"/>
        <v>Nordisk residual</v>
      </c>
      <c r="AC66" s="2">
        <f t="shared" si="2"/>
        <v>2.36</v>
      </c>
      <c r="AD66" s="2">
        <f t="shared" si="3"/>
        <v>483.4</v>
      </c>
      <c r="AE66" s="2">
        <f t="shared" si="4"/>
        <v>0.55000000000000004</v>
      </c>
    </row>
    <row r="67" spans="1:31" ht="15" customHeight="1" x14ac:dyDescent="0.25">
      <c r="A67" s="2" t="s">
        <v>76</v>
      </c>
      <c r="B67" s="2" t="s">
        <v>97</v>
      </c>
      <c r="C67" s="2">
        <v>2014</v>
      </c>
      <c r="D67" s="2" t="s">
        <v>598</v>
      </c>
      <c r="E67" s="2" t="s">
        <v>598</v>
      </c>
      <c r="F67" s="2" t="s">
        <v>599</v>
      </c>
      <c r="G67" s="2">
        <v>2.36</v>
      </c>
      <c r="H67" s="2">
        <v>483.4</v>
      </c>
      <c r="I67" s="2">
        <v>0.55000000000000004</v>
      </c>
      <c r="J67" s="2" t="s">
        <v>598</v>
      </c>
      <c r="K67" s="2" t="s">
        <v>598</v>
      </c>
      <c r="L67" s="2" t="s">
        <v>598</v>
      </c>
      <c r="M67" s="2" t="s">
        <v>598</v>
      </c>
      <c r="N67" s="2" t="s">
        <v>598</v>
      </c>
      <c r="O67" s="2" t="s">
        <v>598</v>
      </c>
      <c r="P67" s="2" t="s">
        <v>598</v>
      </c>
      <c r="Q67" s="2" t="s">
        <v>598</v>
      </c>
      <c r="R67" s="2" t="s">
        <v>598</v>
      </c>
      <c r="S67" s="2" t="s">
        <v>598</v>
      </c>
      <c r="W67" s="2">
        <f t="shared" ref="W67:W130" si="5">IFERROR(J67/1,0)</f>
        <v>0</v>
      </c>
      <c r="AA67" s="2" t="str">
        <f t="shared" ref="AA67:AA130" si="6">IF(AND(OR(F67="-",F67="et",F67="'-'",F67="'0'",F67="'DS'"),G67=2.36),"Nordisk residual",F67)</f>
        <v>Nordisk residual</v>
      </c>
      <c r="AC67" s="2">
        <f t="shared" ref="AC67:AC130" si="7">IFERROR(G67/1,2.36)</f>
        <v>2.36</v>
      </c>
      <c r="AD67" s="2">
        <f t="shared" ref="AD67:AD130" si="8">IFERROR(H67/1,483.4)</f>
        <v>483.4</v>
      </c>
      <c r="AE67" s="2">
        <f t="shared" ref="AE67:AE130" si="9">IFERROR(I67/1,0.55)</f>
        <v>0.55000000000000004</v>
      </c>
    </row>
    <row r="68" spans="1:31" ht="15" customHeight="1" x14ac:dyDescent="0.25">
      <c r="A68" s="2" t="s">
        <v>76</v>
      </c>
      <c r="B68" s="2" t="s">
        <v>98</v>
      </c>
      <c r="C68" s="2">
        <v>2014</v>
      </c>
      <c r="D68" s="2">
        <v>1.3440000000000001</v>
      </c>
      <c r="E68" s="2" t="s">
        <v>598</v>
      </c>
      <c r="F68" s="2" t="s">
        <v>599</v>
      </c>
      <c r="G68" s="2">
        <v>2.36</v>
      </c>
      <c r="H68" s="2">
        <v>483.4</v>
      </c>
      <c r="I68" s="2">
        <v>0.55000000000000004</v>
      </c>
      <c r="J68" s="2" t="s">
        <v>598</v>
      </c>
      <c r="K68" s="2" t="s">
        <v>598</v>
      </c>
      <c r="L68" s="2" t="s">
        <v>598</v>
      </c>
      <c r="M68" s="2" t="s">
        <v>598</v>
      </c>
      <c r="N68" s="2" t="s">
        <v>598</v>
      </c>
      <c r="O68" s="2" t="s">
        <v>598</v>
      </c>
      <c r="P68" s="2" t="s">
        <v>598</v>
      </c>
      <c r="Q68" s="2" t="s">
        <v>598</v>
      </c>
      <c r="R68" s="2" t="s">
        <v>598</v>
      </c>
      <c r="S68" s="2" t="s">
        <v>598</v>
      </c>
      <c r="W68" s="2">
        <f t="shared" si="5"/>
        <v>0</v>
      </c>
      <c r="AA68" s="2" t="str">
        <f t="shared" si="6"/>
        <v>Nordisk residual</v>
      </c>
      <c r="AC68" s="2">
        <f t="shared" si="7"/>
        <v>2.36</v>
      </c>
      <c r="AD68" s="2">
        <f t="shared" si="8"/>
        <v>483.4</v>
      </c>
      <c r="AE68" s="2">
        <f t="shared" si="9"/>
        <v>0.55000000000000004</v>
      </c>
    </row>
    <row r="69" spans="1:31" ht="15" customHeight="1" x14ac:dyDescent="0.25">
      <c r="A69" s="2" t="s">
        <v>76</v>
      </c>
      <c r="B69" s="2" t="s">
        <v>99</v>
      </c>
      <c r="C69" s="2">
        <v>2014</v>
      </c>
      <c r="D69" s="2" t="s">
        <v>598</v>
      </c>
      <c r="E69" s="2" t="s">
        <v>598</v>
      </c>
      <c r="F69" s="2" t="s">
        <v>599</v>
      </c>
      <c r="G69" s="2">
        <v>2.36</v>
      </c>
      <c r="H69" s="2">
        <v>483.4</v>
      </c>
      <c r="I69" s="2">
        <v>0.55000000000000004</v>
      </c>
      <c r="J69" s="2" t="s">
        <v>598</v>
      </c>
      <c r="K69" s="2" t="s">
        <v>598</v>
      </c>
      <c r="L69" s="2" t="s">
        <v>598</v>
      </c>
      <c r="M69" s="2" t="s">
        <v>598</v>
      </c>
      <c r="N69" s="2" t="s">
        <v>598</v>
      </c>
      <c r="O69" s="2" t="s">
        <v>598</v>
      </c>
      <c r="P69" s="2" t="s">
        <v>598</v>
      </c>
      <c r="Q69" s="2" t="s">
        <v>598</v>
      </c>
      <c r="R69" s="2" t="s">
        <v>598</v>
      </c>
      <c r="S69" s="2" t="s">
        <v>598</v>
      </c>
      <c r="W69" s="2">
        <f t="shared" si="5"/>
        <v>0</v>
      </c>
      <c r="AA69" s="2" t="str">
        <f t="shared" si="6"/>
        <v>Nordisk residual</v>
      </c>
      <c r="AC69" s="2">
        <f t="shared" si="7"/>
        <v>2.36</v>
      </c>
      <c r="AD69" s="2">
        <f t="shared" si="8"/>
        <v>483.4</v>
      </c>
      <c r="AE69" s="2">
        <f t="shared" si="9"/>
        <v>0.55000000000000004</v>
      </c>
    </row>
    <row r="70" spans="1:31" ht="15" customHeight="1" x14ac:dyDescent="0.25">
      <c r="A70" s="2" t="s">
        <v>100</v>
      </c>
      <c r="B70" s="2" t="s">
        <v>101</v>
      </c>
      <c r="C70" s="2">
        <v>2014</v>
      </c>
      <c r="D70" s="2" t="s">
        <v>598</v>
      </c>
      <c r="E70" s="2" t="s">
        <v>598</v>
      </c>
      <c r="F70" s="2" t="s">
        <v>599</v>
      </c>
      <c r="G70" s="2">
        <v>2.36</v>
      </c>
      <c r="H70" s="2">
        <v>483.4</v>
      </c>
      <c r="I70" s="2">
        <v>0.55000000000000004</v>
      </c>
      <c r="J70" s="2" t="s">
        <v>598</v>
      </c>
      <c r="K70" s="2" t="s">
        <v>598</v>
      </c>
      <c r="L70" s="2" t="s">
        <v>598</v>
      </c>
      <c r="M70" s="2" t="s">
        <v>598</v>
      </c>
      <c r="N70" s="2" t="s">
        <v>598</v>
      </c>
      <c r="O70" s="2" t="s">
        <v>598</v>
      </c>
      <c r="P70" s="2" t="s">
        <v>598</v>
      </c>
      <c r="Q70" s="2" t="s">
        <v>598</v>
      </c>
      <c r="R70" s="2" t="s">
        <v>598</v>
      </c>
      <c r="S70" s="2" t="s">
        <v>598</v>
      </c>
      <c r="W70" s="2">
        <f t="shared" si="5"/>
        <v>0</v>
      </c>
      <c r="AA70" s="2" t="str">
        <f t="shared" si="6"/>
        <v>Nordisk residual</v>
      </c>
      <c r="AC70" s="2">
        <f t="shared" si="7"/>
        <v>2.36</v>
      </c>
      <c r="AD70" s="2">
        <f t="shared" si="8"/>
        <v>483.4</v>
      </c>
      <c r="AE70" s="2">
        <f t="shared" si="9"/>
        <v>0.55000000000000004</v>
      </c>
    </row>
    <row r="71" spans="1:31" ht="15" customHeight="1" x14ac:dyDescent="0.25">
      <c r="A71" s="2" t="s">
        <v>102</v>
      </c>
      <c r="B71" s="2" t="s">
        <v>103</v>
      </c>
      <c r="C71" s="2">
        <v>2014</v>
      </c>
      <c r="D71" s="2" t="s">
        <v>598</v>
      </c>
      <c r="E71" s="2" t="s">
        <v>598</v>
      </c>
      <c r="F71" s="2" t="s">
        <v>599</v>
      </c>
      <c r="G71" s="2">
        <v>2.36</v>
      </c>
      <c r="H71" s="2">
        <v>483.4</v>
      </c>
      <c r="I71" s="2">
        <v>0.55000000000000004</v>
      </c>
      <c r="J71" s="2" t="s">
        <v>598</v>
      </c>
      <c r="K71" s="2" t="s">
        <v>598</v>
      </c>
      <c r="L71" s="2" t="s">
        <v>598</v>
      </c>
      <c r="M71" s="2" t="s">
        <v>598</v>
      </c>
      <c r="N71" s="2" t="s">
        <v>598</v>
      </c>
      <c r="O71" s="2" t="s">
        <v>598</v>
      </c>
      <c r="P71" s="2" t="s">
        <v>598</v>
      </c>
      <c r="Q71" s="2" t="s">
        <v>598</v>
      </c>
      <c r="R71" s="2" t="s">
        <v>598</v>
      </c>
      <c r="S71" s="2" t="s">
        <v>598</v>
      </c>
      <c r="W71" s="2">
        <f t="shared" si="5"/>
        <v>0</v>
      </c>
      <c r="AA71" s="2" t="str">
        <f t="shared" si="6"/>
        <v>Nordisk residual</v>
      </c>
      <c r="AC71" s="2">
        <f t="shared" si="7"/>
        <v>2.36</v>
      </c>
      <c r="AD71" s="2">
        <f t="shared" si="8"/>
        <v>483.4</v>
      </c>
      <c r="AE71" s="2">
        <f t="shared" si="9"/>
        <v>0.55000000000000004</v>
      </c>
    </row>
    <row r="72" spans="1:31" ht="15" customHeight="1" x14ac:dyDescent="0.25">
      <c r="A72" s="2" t="s">
        <v>102</v>
      </c>
      <c r="B72" s="2" t="s">
        <v>104</v>
      </c>
      <c r="C72" s="2">
        <v>2014</v>
      </c>
      <c r="D72" s="2" t="s">
        <v>598</v>
      </c>
      <c r="E72" s="2" t="s">
        <v>598</v>
      </c>
      <c r="F72" s="2" t="s">
        <v>599</v>
      </c>
      <c r="G72" s="2">
        <v>2.36</v>
      </c>
      <c r="H72" s="2">
        <v>483.4</v>
      </c>
      <c r="I72" s="2">
        <v>0.55000000000000004</v>
      </c>
      <c r="J72" s="2" t="s">
        <v>598</v>
      </c>
      <c r="K72" s="2" t="s">
        <v>598</v>
      </c>
      <c r="L72" s="2" t="s">
        <v>598</v>
      </c>
      <c r="M72" s="2" t="s">
        <v>598</v>
      </c>
      <c r="N72" s="2" t="s">
        <v>598</v>
      </c>
      <c r="O72" s="2" t="s">
        <v>598</v>
      </c>
      <c r="P72" s="2" t="s">
        <v>598</v>
      </c>
      <c r="Q72" s="2" t="s">
        <v>598</v>
      </c>
      <c r="R72" s="2" t="s">
        <v>598</v>
      </c>
      <c r="S72" s="2" t="s">
        <v>598</v>
      </c>
      <c r="W72" s="2">
        <f t="shared" si="5"/>
        <v>0</v>
      </c>
      <c r="AA72" s="2" t="str">
        <f t="shared" si="6"/>
        <v>Nordisk residual</v>
      </c>
      <c r="AC72" s="2">
        <f t="shared" si="7"/>
        <v>2.36</v>
      </c>
      <c r="AD72" s="2">
        <f t="shared" si="8"/>
        <v>483.4</v>
      </c>
      <c r="AE72" s="2">
        <f t="shared" si="9"/>
        <v>0.55000000000000004</v>
      </c>
    </row>
    <row r="73" spans="1:31" ht="15" customHeight="1" x14ac:dyDescent="0.25">
      <c r="A73" s="2" t="s">
        <v>102</v>
      </c>
      <c r="B73" s="2" t="s">
        <v>105</v>
      </c>
      <c r="C73" s="2">
        <v>2014</v>
      </c>
      <c r="D73" s="2" t="s">
        <v>598</v>
      </c>
      <c r="E73" s="2" t="s">
        <v>598</v>
      </c>
      <c r="F73" s="2" t="s">
        <v>599</v>
      </c>
      <c r="G73" s="2">
        <v>2.36</v>
      </c>
      <c r="H73" s="2">
        <v>483.4</v>
      </c>
      <c r="I73" s="2">
        <v>0.55000000000000004</v>
      </c>
      <c r="J73" s="2" t="s">
        <v>598</v>
      </c>
      <c r="K73" s="2" t="s">
        <v>598</v>
      </c>
      <c r="L73" s="2" t="s">
        <v>598</v>
      </c>
      <c r="M73" s="2" t="s">
        <v>598</v>
      </c>
      <c r="N73" s="2" t="s">
        <v>598</v>
      </c>
      <c r="O73" s="2" t="s">
        <v>598</v>
      </c>
      <c r="P73" s="2" t="s">
        <v>598</v>
      </c>
      <c r="Q73" s="2" t="s">
        <v>598</v>
      </c>
      <c r="R73" s="2" t="s">
        <v>598</v>
      </c>
      <c r="S73" s="2" t="s">
        <v>598</v>
      </c>
      <c r="W73" s="2">
        <f t="shared" si="5"/>
        <v>0</v>
      </c>
      <c r="AA73" s="2" t="str">
        <f t="shared" si="6"/>
        <v>Nordisk residual</v>
      </c>
      <c r="AC73" s="2">
        <f t="shared" si="7"/>
        <v>2.36</v>
      </c>
      <c r="AD73" s="2">
        <f t="shared" si="8"/>
        <v>483.4</v>
      </c>
      <c r="AE73" s="2">
        <f t="shared" si="9"/>
        <v>0.55000000000000004</v>
      </c>
    </row>
    <row r="74" spans="1:31" ht="15" customHeight="1" x14ac:dyDescent="0.25">
      <c r="A74" s="2" t="s">
        <v>106</v>
      </c>
      <c r="B74" s="2" t="s">
        <v>107</v>
      </c>
      <c r="C74" s="2">
        <v>2014</v>
      </c>
      <c r="D74" s="2" t="s">
        <v>598</v>
      </c>
      <c r="E74" s="2" t="s">
        <v>598</v>
      </c>
      <c r="F74" s="2" t="s">
        <v>599</v>
      </c>
      <c r="G74" s="2">
        <v>2.36</v>
      </c>
      <c r="H74" s="2">
        <v>483.4</v>
      </c>
      <c r="I74" s="2">
        <v>0.55000000000000004</v>
      </c>
      <c r="J74" s="2" t="s">
        <v>598</v>
      </c>
      <c r="K74" s="2" t="s">
        <v>598</v>
      </c>
      <c r="L74" s="2" t="s">
        <v>598</v>
      </c>
      <c r="M74" s="2" t="s">
        <v>598</v>
      </c>
      <c r="N74" s="2" t="s">
        <v>598</v>
      </c>
      <c r="O74" s="2" t="s">
        <v>598</v>
      </c>
      <c r="P74" s="2" t="s">
        <v>598</v>
      </c>
      <c r="Q74" s="2" t="s">
        <v>598</v>
      </c>
      <c r="R74" s="2" t="s">
        <v>598</v>
      </c>
      <c r="S74" s="2" t="s">
        <v>598</v>
      </c>
      <c r="W74" s="2">
        <f t="shared" si="5"/>
        <v>0</v>
      </c>
      <c r="AA74" s="2" t="str">
        <f t="shared" si="6"/>
        <v>Nordisk residual</v>
      </c>
      <c r="AC74" s="2">
        <f t="shared" si="7"/>
        <v>2.36</v>
      </c>
      <c r="AD74" s="2">
        <f t="shared" si="8"/>
        <v>483.4</v>
      </c>
      <c r="AE74" s="2">
        <f t="shared" si="9"/>
        <v>0.55000000000000004</v>
      </c>
    </row>
    <row r="75" spans="1:31" ht="15" customHeight="1" x14ac:dyDescent="0.25">
      <c r="A75" s="2" t="s">
        <v>108</v>
      </c>
      <c r="B75" s="2" t="s">
        <v>109</v>
      </c>
      <c r="C75" s="2">
        <v>2014</v>
      </c>
      <c r="D75" s="2">
        <v>0.379</v>
      </c>
      <c r="E75" s="2" t="s">
        <v>598</v>
      </c>
      <c r="F75" s="2" t="s">
        <v>792</v>
      </c>
      <c r="G75" s="2">
        <v>1.1000000000000001</v>
      </c>
      <c r="H75" s="2">
        <v>0</v>
      </c>
      <c r="I75" s="2">
        <v>0</v>
      </c>
      <c r="J75" s="2" t="s">
        <v>598</v>
      </c>
      <c r="K75" s="2" t="s">
        <v>598</v>
      </c>
      <c r="L75" s="2" t="s">
        <v>598</v>
      </c>
      <c r="M75" s="2" t="s">
        <v>598</v>
      </c>
      <c r="N75" s="2" t="s">
        <v>598</v>
      </c>
      <c r="O75" s="2" t="s">
        <v>598</v>
      </c>
      <c r="P75" s="2" t="s">
        <v>598</v>
      </c>
      <c r="Q75" s="2" t="s">
        <v>598</v>
      </c>
      <c r="R75" s="2" t="s">
        <v>598</v>
      </c>
      <c r="S75" s="2" t="s">
        <v>598</v>
      </c>
      <c r="W75" s="2">
        <f t="shared" si="5"/>
        <v>0</v>
      </c>
      <c r="AA75" s="2" t="str">
        <f t="shared" si="6"/>
        <v>'Vattenkraft'</v>
      </c>
      <c r="AC75" s="2">
        <f t="shared" si="7"/>
        <v>1.1000000000000001</v>
      </c>
      <c r="AD75" s="2">
        <f t="shared" si="8"/>
        <v>0</v>
      </c>
      <c r="AE75" s="2">
        <f t="shared" si="9"/>
        <v>0</v>
      </c>
    </row>
    <row r="76" spans="1:31" ht="15" customHeight="1" x14ac:dyDescent="0.25">
      <c r="A76" s="2" t="s">
        <v>108</v>
      </c>
      <c r="B76" s="2" t="s">
        <v>110</v>
      </c>
      <c r="C76" s="2">
        <v>2014</v>
      </c>
      <c r="D76" s="2">
        <v>0.152</v>
      </c>
      <c r="E76" s="2" t="s">
        <v>598</v>
      </c>
      <c r="F76" s="2" t="s">
        <v>792</v>
      </c>
      <c r="G76" s="2">
        <v>1.1000000000000001</v>
      </c>
      <c r="H76" s="2">
        <v>0</v>
      </c>
      <c r="I76" s="2">
        <v>0</v>
      </c>
      <c r="J76" s="2" t="s">
        <v>598</v>
      </c>
      <c r="K76" s="2" t="s">
        <v>598</v>
      </c>
      <c r="L76" s="2" t="s">
        <v>598</v>
      </c>
      <c r="M76" s="2" t="s">
        <v>598</v>
      </c>
      <c r="N76" s="2" t="s">
        <v>598</v>
      </c>
      <c r="O76" s="2" t="s">
        <v>598</v>
      </c>
      <c r="P76" s="2" t="s">
        <v>598</v>
      </c>
      <c r="Q76" s="2" t="s">
        <v>598</v>
      </c>
      <c r="R76" s="2" t="s">
        <v>598</v>
      </c>
      <c r="S76" s="2" t="s">
        <v>598</v>
      </c>
      <c r="W76" s="2">
        <f t="shared" si="5"/>
        <v>0</v>
      </c>
      <c r="AA76" s="2" t="str">
        <f t="shared" si="6"/>
        <v>'Vattenkraft'</v>
      </c>
      <c r="AC76" s="2">
        <f t="shared" si="7"/>
        <v>1.1000000000000001</v>
      </c>
      <c r="AD76" s="2">
        <f t="shared" si="8"/>
        <v>0</v>
      </c>
      <c r="AE76" s="2">
        <f t="shared" si="9"/>
        <v>0</v>
      </c>
    </row>
    <row r="77" spans="1:31" ht="15" customHeight="1" x14ac:dyDescent="0.25">
      <c r="A77" s="2" t="s">
        <v>111</v>
      </c>
      <c r="B77" s="2" t="s">
        <v>112</v>
      </c>
      <c r="C77" s="2">
        <v>2014</v>
      </c>
      <c r="D77" s="2">
        <v>1.4</v>
      </c>
      <c r="E77" s="2">
        <v>0</v>
      </c>
      <c r="F77" s="2" t="s">
        <v>797</v>
      </c>
      <c r="G77" s="2">
        <v>1.1000000000000001</v>
      </c>
      <c r="H77" s="2">
        <v>0</v>
      </c>
      <c r="I77" s="2">
        <v>0</v>
      </c>
      <c r="J77" s="2" t="s">
        <v>598</v>
      </c>
      <c r="K77" s="2" t="s">
        <v>598</v>
      </c>
      <c r="L77" s="2" t="s">
        <v>598</v>
      </c>
      <c r="M77" s="2" t="s">
        <v>598</v>
      </c>
      <c r="N77" s="2" t="s">
        <v>598</v>
      </c>
      <c r="O77" s="2" t="s">
        <v>598</v>
      </c>
      <c r="P77" s="2" t="s">
        <v>598</v>
      </c>
      <c r="Q77" s="2" t="s">
        <v>598</v>
      </c>
      <c r="R77" s="2" t="s">
        <v>598</v>
      </c>
      <c r="S77" s="2" t="s">
        <v>598</v>
      </c>
      <c r="W77" s="2">
        <f t="shared" si="5"/>
        <v>0</v>
      </c>
      <c r="AA77" s="2" t="str">
        <f t="shared" si="6"/>
        <v>'100'</v>
      </c>
      <c r="AC77" s="2">
        <f t="shared" si="7"/>
        <v>1.1000000000000001</v>
      </c>
      <c r="AD77" s="2">
        <f t="shared" si="8"/>
        <v>0</v>
      </c>
      <c r="AE77" s="2">
        <f t="shared" si="9"/>
        <v>0</v>
      </c>
    </row>
    <row r="78" spans="1:31" ht="15" customHeight="1" x14ac:dyDescent="0.25">
      <c r="A78" s="2" t="s">
        <v>113</v>
      </c>
      <c r="B78" s="2" t="s">
        <v>114</v>
      </c>
      <c r="C78" s="2">
        <v>2014</v>
      </c>
      <c r="D78" s="2">
        <v>1</v>
      </c>
      <c r="E78" s="2">
        <v>7</v>
      </c>
      <c r="F78" s="2" t="s">
        <v>798</v>
      </c>
      <c r="G78" s="2">
        <v>0.05</v>
      </c>
      <c r="H78" s="2">
        <v>0</v>
      </c>
      <c r="I78" s="2">
        <v>0</v>
      </c>
      <c r="J78" s="2" t="s">
        <v>598</v>
      </c>
      <c r="K78" s="2" t="s">
        <v>598</v>
      </c>
      <c r="L78" s="2" t="s">
        <v>598</v>
      </c>
      <c r="M78" s="2" t="s">
        <v>598</v>
      </c>
      <c r="N78" s="2" t="s">
        <v>598</v>
      </c>
      <c r="O78" s="2" t="s">
        <v>598</v>
      </c>
      <c r="P78" s="2" t="s">
        <v>598</v>
      </c>
      <c r="Q78" s="2" t="s">
        <v>598</v>
      </c>
      <c r="R78" s="2" t="s">
        <v>598</v>
      </c>
      <c r="S78" s="2" t="s">
        <v>598</v>
      </c>
      <c r="W78" s="2">
        <f t="shared" si="5"/>
        <v>0</v>
      </c>
      <c r="AA78" s="2" t="str">
        <f t="shared" si="6"/>
        <v>'Biokraft'</v>
      </c>
      <c r="AC78" s="2">
        <f t="shared" si="7"/>
        <v>0.05</v>
      </c>
      <c r="AD78" s="2">
        <f t="shared" si="8"/>
        <v>0</v>
      </c>
      <c r="AE78" s="2">
        <f t="shared" si="9"/>
        <v>0</v>
      </c>
    </row>
    <row r="79" spans="1:31" ht="15" customHeight="1" x14ac:dyDescent="0.2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W79" s="2">
        <f t="shared" si="5"/>
        <v>0</v>
      </c>
      <c r="AA79" s="2" t="str">
        <f t="shared" si="6"/>
        <v>-</v>
      </c>
      <c r="AC79" s="2">
        <f t="shared" si="7"/>
        <v>2.36</v>
      </c>
      <c r="AD79" s="2">
        <f t="shared" si="8"/>
        <v>483.4</v>
      </c>
      <c r="AE79" s="2">
        <f t="shared" si="9"/>
        <v>0.55000000000000004</v>
      </c>
    </row>
    <row r="80" spans="1:31" ht="15" customHeight="1" x14ac:dyDescent="0.2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W80" s="2">
        <f t="shared" si="5"/>
        <v>0</v>
      </c>
      <c r="AA80" s="2" t="str">
        <f t="shared" si="6"/>
        <v>-</v>
      </c>
      <c r="AC80" s="2">
        <f t="shared" si="7"/>
        <v>2.36</v>
      </c>
      <c r="AD80" s="2">
        <f t="shared" si="8"/>
        <v>483.4</v>
      </c>
      <c r="AE80" s="2">
        <f t="shared" si="9"/>
        <v>0.55000000000000004</v>
      </c>
    </row>
    <row r="81" spans="1:31" ht="15" customHeight="1" x14ac:dyDescent="0.2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W81" s="2">
        <f t="shared" si="5"/>
        <v>0</v>
      </c>
      <c r="AA81" s="2" t="str">
        <f t="shared" si="6"/>
        <v>-</v>
      </c>
      <c r="AC81" s="2">
        <f t="shared" si="7"/>
        <v>2.36</v>
      </c>
      <c r="AD81" s="2">
        <f t="shared" si="8"/>
        <v>483.4</v>
      </c>
      <c r="AE81" s="2">
        <f t="shared" si="9"/>
        <v>0.55000000000000004</v>
      </c>
    </row>
    <row r="82" spans="1:31" ht="15" customHeight="1" x14ac:dyDescent="0.2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W82" s="2">
        <f t="shared" si="5"/>
        <v>0</v>
      </c>
      <c r="AA82" s="2" t="str">
        <f t="shared" si="6"/>
        <v>-</v>
      </c>
      <c r="AC82" s="2">
        <f t="shared" si="7"/>
        <v>2.36</v>
      </c>
      <c r="AD82" s="2">
        <f t="shared" si="8"/>
        <v>483.4</v>
      </c>
      <c r="AE82" s="2">
        <f t="shared" si="9"/>
        <v>0.55000000000000004</v>
      </c>
    </row>
    <row r="83" spans="1:31" ht="15" customHeight="1" x14ac:dyDescent="0.2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W83" s="2">
        <f t="shared" si="5"/>
        <v>0</v>
      </c>
      <c r="AA83" s="2" t="str">
        <f t="shared" si="6"/>
        <v>-</v>
      </c>
      <c r="AC83" s="2">
        <f t="shared" si="7"/>
        <v>2.36</v>
      </c>
      <c r="AD83" s="2">
        <f t="shared" si="8"/>
        <v>483.4</v>
      </c>
      <c r="AE83" s="2">
        <f t="shared" si="9"/>
        <v>0.55000000000000004</v>
      </c>
    </row>
    <row r="84" spans="1:31" ht="15" customHeight="1" x14ac:dyDescent="0.2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W84" s="2">
        <f t="shared" si="5"/>
        <v>0</v>
      </c>
      <c r="AA84" s="2" t="str">
        <f t="shared" si="6"/>
        <v>-</v>
      </c>
      <c r="AC84" s="2">
        <f t="shared" si="7"/>
        <v>2.36</v>
      </c>
      <c r="AD84" s="2">
        <f t="shared" si="8"/>
        <v>483.4</v>
      </c>
      <c r="AE84" s="2">
        <f t="shared" si="9"/>
        <v>0.55000000000000004</v>
      </c>
    </row>
    <row r="85" spans="1:31" ht="15" customHeight="1" x14ac:dyDescent="0.2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W85" s="2">
        <f t="shared" si="5"/>
        <v>0</v>
      </c>
      <c r="AA85" s="2" t="str">
        <f t="shared" si="6"/>
        <v>-</v>
      </c>
      <c r="AC85" s="2">
        <f t="shared" si="7"/>
        <v>2.36</v>
      </c>
      <c r="AD85" s="2">
        <f t="shared" si="8"/>
        <v>483.4</v>
      </c>
      <c r="AE85" s="2">
        <f t="shared" si="9"/>
        <v>0.55000000000000004</v>
      </c>
    </row>
    <row r="86" spans="1:31" ht="15" customHeight="1" x14ac:dyDescent="0.25">
      <c r="A86" s="2" t="s">
        <v>123</v>
      </c>
      <c r="B86" s="2" t="s">
        <v>124</v>
      </c>
      <c r="C86" s="2">
        <v>2014</v>
      </c>
      <c r="D86" s="2">
        <v>13.2</v>
      </c>
      <c r="E86" s="2">
        <v>22.09</v>
      </c>
      <c r="F86" s="2" t="s">
        <v>799</v>
      </c>
      <c r="G86" s="2">
        <v>1.1000000000000001</v>
      </c>
      <c r="H86" s="2">
        <v>0</v>
      </c>
      <c r="I86" s="2">
        <v>0</v>
      </c>
      <c r="J86" s="2" t="s">
        <v>598</v>
      </c>
      <c r="K86" s="2" t="s">
        <v>598</v>
      </c>
      <c r="L86" s="2" t="s">
        <v>598</v>
      </c>
      <c r="M86" s="2" t="s">
        <v>598</v>
      </c>
      <c r="N86" s="2" t="s">
        <v>598</v>
      </c>
      <c r="O86" s="2" t="s">
        <v>598</v>
      </c>
      <c r="P86" s="2" t="s">
        <v>598</v>
      </c>
      <c r="Q86" s="2" t="s">
        <v>598</v>
      </c>
      <c r="R86" s="2" t="s">
        <v>598</v>
      </c>
      <c r="S86" s="2" t="s">
        <v>598</v>
      </c>
      <c r="W86" s="2">
        <f t="shared" si="5"/>
        <v>0</v>
      </c>
      <c r="AA86" s="2" t="str">
        <f t="shared" si="6"/>
        <v>'Eskilstuna Bioel'</v>
      </c>
      <c r="AC86" s="2">
        <f t="shared" si="7"/>
        <v>1.1000000000000001</v>
      </c>
      <c r="AD86" s="2">
        <f t="shared" si="8"/>
        <v>0</v>
      </c>
      <c r="AE86" s="2">
        <f t="shared" si="9"/>
        <v>0</v>
      </c>
    </row>
    <row r="87" spans="1:31" ht="15" customHeight="1" x14ac:dyDescent="0.25">
      <c r="A87" s="2" t="s">
        <v>123</v>
      </c>
      <c r="B87" s="2" t="s">
        <v>125</v>
      </c>
      <c r="C87" s="2">
        <v>2014</v>
      </c>
      <c r="D87" s="2">
        <v>0.02</v>
      </c>
      <c r="E87" s="2" t="s">
        <v>598</v>
      </c>
      <c r="F87" s="2" t="s">
        <v>599</v>
      </c>
      <c r="G87" s="2">
        <v>1.1000000000000001</v>
      </c>
      <c r="H87" s="2">
        <v>0</v>
      </c>
      <c r="I87" s="2">
        <v>0.1</v>
      </c>
      <c r="J87" s="2" t="s">
        <v>598</v>
      </c>
      <c r="K87" s="2" t="s">
        <v>598</v>
      </c>
      <c r="L87" s="2" t="s">
        <v>598</v>
      </c>
      <c r="M87" s="2" t="s">
        <v>598</v>
      </c>
      <c r="N87" s="2" t="s">
        <v>598</v>
      </c>
      <c r="O87" s="2" t="s">
        <v>598</v>
      </c>
      <c r="P87" s="2" t="s">
        <v>598</v>
      </c>
      <c r="Q87" s="2" t="s">
        <v>598</v>
      </c>
      <c r="R87" s="2" t="s">
        <v>598</v>
      </c>
      <c r="S87" s="2" t="s">
        <v>598</v>
      </c>
      <c r="W87" s="2">
        <f t="shared" si="5"/>
        <v>0</v>
      </c>
      <c r="AA87" s="2" t="str">
        <f t="shared" si="6"/>
        <v>-</v>
      </c>
      <c r="AC87" s="2">
        <f t="shared" si="7"/>
        <v>1.1000000000000001</v>
      </c>
      <c r="AD87" s="2">
        <f t="shared" si="8"/>
        <v>0</v>
      </c>
      <c r="AE87" s="2">
        <f t="shared" si="9"/>
        <v>0.1</v>
      </c>
    </row>
    <row r="88" spans="1:31" ht="15" customHeight="1" x14ac:dyDescent="0.25">
      <c r="A88" s="2" t="s">
        <v>123</v>
      </c>
      <c r="B88" s="2" t="s">
        <v>126</v>
      </c>
      <c r="C88" s="2">
        <v>2014</v>
      </c>
      <c r="D88" s="2">
        <v>0.2</v>
      </c>
      <c r="E88" s="2" t="s">
        <v>598</v>
      </c>
      <c r="F88" s="2" t="s">
        <v>599</v>
      </c>
      <c r="G88" s="2">
        <v>1.1000000000000001</v>
      </c>
      <c r="H88" s="2">
        <v>0</v>
      </c>
      <c r="I88" s="2">
        <v>0.1</v>
      </c>
      <c r="J88" s="2" t="s">
        <v>598</v>
      </c>
      <c r="K88" s="2" t="s">
        <v>598</v>
      </c>
      <c r="L88" s="2" t="s">
        <v>598</v>
      </c>
      <c r="M88" s="2" t="s">
        <v>598</v>
      </c>
      <c r="N88" s="2" t="s">
        <v>598</v>
      </c>
      <c r="O88" s="2" t="s">
        <v>598</v>
      </c>
      <c r="P88" s="2" t="s">
        <v>598</v>
      </c>
      <c r="Q88" s="2" t="s">
        <v>598</v>
      </c>
      <c r="R88" s="2" t="s">
        <v>598</v>
      </c>
      <c r="S88" s="2" t="s">
        <v>598</v>
      </c>
      <c r="W88" s="2">
        <f t="shared" si="5"/>
        <v>0</v>
      </c>
      <c r="AA88" s="2" t="str">
        <f t="shared" si="6"/>
        <v>-</v>
      </c>
      <c r="AC88" s="2">
        <f t="shared" si="7"/>
        <v>1.1000000000000001</v>
      </c>
      <c r="AD88" s="2">
        <f t="shared" si="8"/>
        <v>0</v>
      </c>
      <c r="AE88" s="2">
        <f t="shared" si="9"/>
        <v>0.1</v>
      </c>
    </row>
    <row r="89" spans="1:31" ht="15" customHeight="1" x14ac:dyDescent="0.25">
      <c r="A89" s="2" t="s">
        <v>127</v>
      </c>
      <c r="B89" s="2" t="s">
        <v>128</v>
      </c>
      <c r="C89" s="2">
        <v>2014</v>
      </c>
      <c r="D89" s="2" t="s">
        <v>598</v>
      </c>
      <c r="E89" s="2" t="s">
        <v>598</v>
      </c>
      <c r="F89" s="2" t="s">
        <v>599</v>
      </c>
      <c r="G89" s="2">
        <v>2.36</v>
      </c>
      <c r="H89" s="2">
        <v>483.4</v>
      </c>
      <c r="I89" s="2">
        <v>0.55000000000000004</v>
      </c>
      <c r="J89" s="2" t="s">
        <v>598</v>
      </c>
      <c r="K89" s="2" t="s">
        <v>598</v>
      </c>
      <c r="L89" s="2" t="s">
        <v>598</v>
      </c>
      <c r="M89" s="2" t="s">
        <v>598</v>
      </c>
      <c r="N89" s="2" t="s">
        <v>598</v>
      </c>
      <c r="O89" s="2" t="s">
        <v>598</v>
      </c>
      <c r="P89" s="2" t="s">
        <v>598</v>
      </c>
      <c r="Q89" s="2" t="s">
        <v>598</v>
      </c>
      <c r="R89" s="2" t="s">
        <v>598</v>
      </c>
      <c r="S89" s="2" t="s">
        <v>598</v>
      </c>
      <c r="W89" s="2">
        <f t="shared" si="5"/>
        <v>0</v>
      </c>
      <c r="AA89" s="2" t="str">
        <f t="shared" si="6"/>
        <v>Nordisk residual</v>
      </c>
      <c r="AC89" s="2">
        <f t="shared" si="7"/>
        <v>2.36</v>
      </c>
      <c r="AD89" s="2">
        <f t="shared" si="8"/>
        <v>483.4</v>
      </c>
      <c r="AE89" s="2">
        <f t="shared" si="9"/>
        <v>0.55000000000000004</v>
      </c>
    </row>
    <row r="90" spans="1:31" ht="15" customHeight="1" x14ac:dyDescent="0.25">
      <c r="A90" s="2" t="s">
        <v>127</v>
      </c>
      <c r="B90" s="2" t="s">
        <v>129</v>
      </c>
      <c r="C90" s="2">
        <v>2014</v>
      </c>
      <c r="D90" s="2" t="s">
        <v>598</v>
      </c>
      <c r="E90" s="2" t="s">
        <v>598</v>
      </c>
      <c r="F90" s="2" t="s">
        <v>800</v>
      </c>
      <c r="G90" s="2">
        <v>2.36</v>
      </c>
      <c r="H90" s="2">
        <v>483.4</v>
      </c>
      <c r="I90" s="2">
        <v>0.55000000000000004</v>
      </c>
      <c r="J90" s="2" t="s">
        <v>598</v>
      </c>
      <c r="K90" s="2" t="s">
        <v>598</v>
      </c>
      <c r="L90" s="2" t="s">
        <v>598</v>
      </c>
      <c r="M90" s="2" t="s">
        <v>598</v>
      </c>
      <c r="N90" s="2" t="s">
        <v>598</v>
      </c>
      <c r="O90" s="2" t="s">
        <v>598</v>
      </c>
      <c r="P90" s="2" t="s">
        <v>598</v>
      </c>
      <c r="Q90" s="2" t="s">
        <v>598</v>
      </c>
      <c r="R90" s="2" t="s">
        <v>598</v>
      </c>
      <c r="S90" s="2" t="s">
        <v>598</v>
      </c>
      <c r="W90" s="2">
        <f t="shared" si="5"/>
        <v>0</v>
      </c>
      <c r="AA90" s="2" t="str">
        <f t="shared" si="6"/>
        <v>'Bra Miljöval'</v>
      </c>
      <c r="AC90" s="2">
        <f t="shared" si="7"/>
        <v>2.36</v>
      </c>
      <c r="AD90" s="2">
        <f t="shared" si="8"/>
        <v>483.4</v>
      </c>
      <c r="AE90" s="2">
        <f t="shared" si="9"/>
        <v>0.55000000000000004</v>
      </c>
    </row>
    <row r="91" spans="1:31" ht="15" customHeight="1" x14ac:dyDescent="0.25">
      <c r="A91" s="2" t="s">
        <v>127</v>
      </c>
      <c r="B91" s="2" t="s">
        <v>130</v>
      </c>
      <c r="C91" s="2">
        <v>2014</v>
      </c>
      <c r="D91" s="2" t="s">
        <v>598</v>
      </c>
      <c r="E91" s="2" t="s">
        <v>598</v>
      </c>
      <c r="F91" s="2" t="s">
        <v>599</v>
      </c>
      <c r="G91" s="2">
        <v>2.36</v>
      </c>
      <c r="H91" s="2">
        <v>483.4</v>
      </c>
      <c r="I91" s="2">
        <v>0.55000000000000004</v>
      </c>
      <c r="J91" s="2" t="s">
        <v>598</v>
      </c>
      <c r="K91" s="2" t="s">
        <v>598</v>
      </c>
      <c r="L91" s="2" t="s">
        <v>598</v>
      </c>
      <c r="M91" s="2" t="s">
        <v>598</v>
      </c>
      <c r="N91" s="2" t="s">
        <v>598</v>
      </c>
      <c r="O91" s="2" t="s">
        <v>598</v>
      </c>
      <c r="P91" s="2" t="s">
        <v>598</v>
      </c>
      <c r="Q91" s="2" t="s">
        <v>598</v>
      </c>
      <c r="R91" s="2" t="s">
        <v>598</v>
      </c>
      <c r="S91" s="2" t="s">
        <v>598</v>
      </c>
      <c r="W91" s="2">
        <f t="shared" si="5"/>
        <v>0</v>
      </c>
      <c r="AA91" s="2" t="str">
        <f t="shared" si="6"/>
        <v>Nordisk residual</v>
      </c>
      <c r="AC91" s="2">
        <f t="shared" si="7"/>
        <v>2.36</v>
      </c>
      <c r="AD91" s="2">
        <f t="shared" si="8"/>
        <v>483.4</v>
      </c>
      <c r="AE91" s="2">
        <f t="shared" si="9"/>
        <v>0.55000000000000004</v>
      </c>
    </row>
    <row r="92" spans="1:31" ht="15" customHeight="1" x14ac:dyDescent="0.25">
      <c r="A92" s="2" t="s">
        <v>131</v>
      </c>
      <c r="B92" s="2" t="s">
        <v>132</v>
      </c>
      <c r="C92" s="2">
        <v>2014</v>
      </c>
      <c r="D92" s="2">
        <v>1.3640000000000001</v>
      </c>
      <c r="E92" s="2" t="s">
        <v>598</v>
      </c>
      <c r="F92" s="2" t="s">
        <v>801</v>
      </c>
      <c r="G92" s="2">
        <v>0.87</v>
      </c>
      <c r="H92" s="2">
        <v>0</v>
      </c>
      <c r="I92" s="2">
        <v>0</v>
      </c>
      <c r="J92" s="2" t="s">
        <v>598</v>
      </c>
      <c r="K92" s="2" t="s">
        <v>598</v>
      </c>
      <c r="L92" s="2" t="s">
        <v>598</v>
      </c>
      <c r="M92" s="2" t="s">
        <v>598</v>
      </c>
      <c r="N92" s="2" t="s">
        <v>598</v>
      </c>
      <c r="O92" s="2" t="s">
        <v>598</v>
      </c>
      <c r="P92" s="2" t="s">
        <v>598</v>
      </c>
      <c r="Q92" s="2" t="s">
        <v>598</v>
      </c>
      <c r="R92" s="2" t="s">
        <v>598</v>
      </c>
      <c r="S92" s="2" t="s">
        <v>598</v>
      </c>
      <c r="W92" s="2">
        <f t="shared" si="5"/>
        <v>0</v>
      </c>
      <c r="AA92" s="2" t="str">
        <f t="shared" si="6"/>
        <v>'FEAB Bra Miljöval'</v>
      </c>
      <c r="AC92" s="2">
        <f t="shared" si="7"/>
        <v>0.87</v>
      </c>
      <c r="AD92" s="2">
        <f t="shared" si="8"/>
        <v>0</v>
      </c>
      <c r="AE92" s="2">
        <f t="shared" si="9"/>
        <v>0</v>
      </c>
    </row>
    <row r="93" spans="1:31" ht="15" customHeight="1" x14ac:dyDescent="0.25">
      <c r="A93" s="2" t="s">
        <v>131</v>
      </c>
      <c r="B93" s="2" t="s">
        <v>133</v>
      </c>
      <c r="C93" s="2">
        <v>2014</v>
      </c>
      <c r="D93" s="2">
        <v>3.6999999999999998E-2</v>
      </c>
      <c r="E93" s="2" t="s">
        <v>598</v>
      </c>
      <c r="F93" s="2" t="s">
        <v>802</v>
      </c>
      <c r="G93" s="2">
        <v>0.87</v>
      </c>
      <c r="H93" s="2">
        <v>0</v>
      </c>
      <c r="I93" s="2">
        <v>0</v>
      </c>
      <c r="J93" s="2" t="s">
        <v>598</v>
      </c>
      <c r="K93" s="2" t="s">
        <v>598</v>
      </c>
      <c r="L93" s="2" t="s">
        <v>598</v>
      </c>
      <c r="M93" s="2" t="s">
        <v>598</v>
      </c>
      <c r="N93" s="2" t="s">
        <v>598</v>
      </c>
      <c r="O93" s="2" t="s">
        <v>598</v>
      </c>
      <c r="P93" s="2" t="s">
        <v>598</v>
      </c>
      <c r="Q93" s="2" t="s">
        <v>598</v>
      </c>
      <c r="R93" s="2" t="s">
        <v>598</v>
      </c>
      <c r="S93" s="2" t="s">
        <v>598</v>
      </c>
      <c r="W93" s="2">
        <f t="shared" si="5"/>
        <v>0</v>
      </c>
      <c r="AA93" s="2" t="str">
        <f t="shared" si="6"/>
        <v>'FEAB Bra MIljöval'</v>
      </c>
      <c r="AC93" s="2">
        <f t="shared" si="7"/>
        <v>0.87</v>
      </c>
      <c r="AD93" s="2">
        <f t="shared" si="8"/>
        <v>0</v>
      </c>
      <c r="AE93" s="2">
        <f t="shared" si="9"/>
        <v>0</v>
      </c>
    </row>
    <row r="94" spans="1:31" ht="15" customHeight="1" x14ac:dyDescent="0.25">
      <c r="A94" s="2" t="s">
        <v>131</v>
      </c>
      <c r="B94" s="2" t="s">
        <v>134</v>
      </c>
      <c r="C94" s="2">
        <v>2014</v>
      </c>
      <c r="D94" s="2">
        <v>0.04</v>
      </c>
      <c r="E94" s="2" t="s">
        <v>598</v>
      </c>
      <c r="F94" s="2" t="s">
        <v>803</v>
      </c>
      <c r="G94" s="2">
        <v>2.36</v>
      </c>
      <c r="H94" s="2">
        <v>483</v>
      </c>
      <c r="I94" s="2">
        <v>0.55000000000000004</v>
      </c>
      <c r="J94" s="2" t="s">
        <v>598</v>
      </c>
      <c r="K94" s="2" t="s">
        <v>598</v>
      </c>
      <c r="L94" s="2" t="s">
        <v>598</v>
      </c>
      <c r="M94" s="2" t="s">
        <v>598</v>
      </c>
      <c r="N94" s="2" t="s">
        <v>598</v>
      </c>
      <c r="O94" s="2" t="s">
        <v>598</v>
      </c>
      <c r="P94" s="2" t="s">
        <v>598</v>
      </c>
      <c r="Q94" s="2" t="s">
        <v>598</v>
      </c>
      <c r="R94" s="2" t="s">
        <v>598</v>
      </c>
      <c r="S94" s="2" t="s">
        <v>598</v>
      </c>
      <c r="W94" s="2">
        <f t="shared" si="5"/>
        <v>0</v>
      </c>
      <c r="AA94" s="2" t="str">
        <f t="shared" si="6"/>
        <v>'Nordisk residual'</v>
      </c>
      <c r="AC94" s="2">
        <f t="shared" si="7"/>
        <v>2.36</v>
      </c>
      <c r="AD94" s="2">
        <f t="shared" si="8"/>
        <v>483</v>
      </c>
      <c r="AE94" s="2">
        <f t="shared" si="9"/>
        <v>0.55000000000000004</v>
      </c>
    </row>
    <row r="95" spans="1:31" ht="15" customHeight="1" x14ac:dyDescent="0.25">
      <c r="A95" s="2" t="s">
        <v>135</v>
      </c>
      <c r="B95" s="2" t="s">
        <v>136</v>
      </c>
      <c r="C95" s="2">
        <v>2014</v>
      </c>
      <c r="D95" s="2">
        <v>0.09</v>
      </c>
      <c r="E95" s="2" t="s">
        <v>598</v>
      </c>
      <c r="F95" s="2" t="s">
        <v>804</v>
      </c>
      <c r="G95" s="2">
        <v>0</v>
      </c>
      <c r="H95" s="2">
        <v>0</v>
      </c>
      <c r="I95" s="2">
        <v>0</v>
      </c>
      <c r="J95" s="2" t="s">
        <v>598</v>
      </c>
      <c r="K95" s="2" t="s">
        <v>598</v>
      </c>
      <c r="L95" s="2" t="s">
        <v>598</v>
      </c>
      <c r="M95" s="2" t="s">
        <v>598</v>
      </c>
      <c r="N95" s="2" t="s">
        <v>598</v>
      </c>
      <c r="O95" s="2" t="s">
        <v>598</v>
      </c>
      <c r="P95" s="2" t="s">
        <v>598</v>
      </c>
      <c r="Q95" s="2" t="s">
        <v>598</v>
      </c>
      <c r="R95" s="2" t="s">
        <v>598</v>
      </c>
      <c r="S95" s="2" t="s">
        <v>598</v>
      </c>
      <c r="W95" s="2">
        <f t="shared" si="5"/>
        <v>0</v>
      </c>
      <c r="AA95" s="2" t="str">
        <f t="shared" si="6"/>
        <v>'Egen Vindkraft'</v>
      </c>
      <c r="AC95" s="2">
        <f t="shared" si="7"/>
        <v>0</v>
      </c>
      <c r="AD95" s="2">
        <f t="shared" si="8"/>
        <v>0</v>
      </c>
      <c r="AE95" s="2">
        <f t="shared" si="9"/>
        <v>0</v>
      </c>
    </row>
    <row r="96" spans="1:31" ht="15" customHeight="1" x14ac:dyDescent="0.25">
      <c r="A96" s="2" t="s">
        <v>135</v>
      </c>
      <c r="B96" s="2" t="s">
        <v>137</v>
      </c>
      <c r="C96" s="2">
        <v>2014</v>
      </c>
      <c r="D96" s="2">
        <v>0.88800000000000001</v>
      </c>
      <c r="E96" s="2">
        <v>15.619</v>
      </c>
      <c r="F96" s="2" t="s">
        <v>805</v>
      </c>
      <c r="G96" s="2">
        <v>0</v>
      </c>
      <c r="H96" s="2">
        <v>0</v>
      </c>
      <c r="I96" s="2">
        <v>0</v>
      </c>
      <c r="J96" s="2" t="s">
        <v>598</v>
      </c>
      <c r="K96" s="2" t="s">
        <v>598</v>
      </c>
      <c r="L96" s="2" t="s">
        <v>598</v>
      </c>
      <c r="M96" s="2" t="s">
        <v>598</v>
      </c>
      <c r="N96" s="2" t="s">
        <v>598</v>
      </c>
      <c r="O96" s="2" t="s">
        <v>598</v>
      </c>
      <c r="P96" s="2" t="s">
        <v>598</v>
      </c>
      <c r="Q96" s="2" t="s">
        <v>598</v>
      </c>
      <c r="R96" s="2" t="s">
        <v>598</v>
      </c>
      <c r="S96" s="2" t="s">
        <v>598</v>
      </c>
      <c r="W96" s="2">
        <f t="shared" si="5"/>
        <v>0</v>
      </c>
      <c r="AA96" s="2" t="str">
        <f t="shared" si="6"/>
        <v>'Egen vindkraft'</v>
      </c>
      <c r="AC96" s="2">
        <f t="shared" si="7"/>
        <v>0</v>
      </c>
      <c r="AD96" s="2">
        <f t="shared" si="8"/>
        <v>0</v>
      </c>
      <c r="AE96" s="2">
        <f t="shared" si="9"/>
        <v>0</v>
      </c>
    </row>
    <row r="97" spans="1:31" ht="15" customHeight="1" x14ac:dyDescent="0.25">
      <c r="A97" s="2" t="s">
        <v>135</v>
      </c>
      <c r="B97" s="2" t="s">
        <v>138</v>
      </c>
      <c r="C97" s="2">
        <v>2014</v>
      </c>
      <c r="D97" s="2">
        <v>0.06</v>
      </c>
      <c r="E97" s="2" t="s">
        <v>598</v>
      </c>
      <c r="F97" s="2" t="s">
        <v>805</v>
      </c>
      <c r="G97" s="2">
        <v>0</v>
      </c>
      <c r="H97" s="2">
        <v>0</v>
      </c>
      <c r="I97" s="2">
        <v>0</v>
      </c>
      <c r="J97" s="2" t="s">
        <v>598</v>
      </c>
      <c r="K97" s="2" t="s">
        <v>598</v>
      </c>
      <c r="L97" s="2" t="s">
        <v>598</v>
      </c>
      <c r="M97" s="2" t="s">
        <v>598</v>
      </c>
      <c r="N97" s="2" t="s">
        <v>598</v>
      </c>
      <c r="O97" s="2" t="s">
        <v>598</v>
      </c>
      <c r="P97" s="2" t="s">
        <v>598</v>
      </c>
      <c r="Q97" s="2" t="s">
        <v>598</v>
      </c>
      <c r="R97" s="2" t="s">
        <v>598</v>
      </c>
      <c r="S97" s="2" t="s">
        <v>598</v>
      </c>
      <c r="W97" s="2">
        <f t="shared" si="5"/>
        <v>0</v>
      </c>
      <c r="AA97" s="2" t="str">
        <f t="shared" si="6"/>
        <v>'Egen vindkraft'</v>
      </c>
      <c r="AC97" s="2">
        <f t="shared" si="7"/>
        <v>0</v>
      </c>
      <c r="AD97" s="2">
        <f t="shared" si="8"/>
        <v>0</v>
      </c>
      <c r="AE97" s="2">
        <f t="shared" si="9"/>
        <v>0</v>
      </c>
    </row>
    <row r="98" spans="1:31" ht="15" customHeight="1" x14ac:dyDescent="0.25">
      <c r="A98" s="2" t="s">
        <v>135</v>
      </c>
      <c r="B98" s="2" t="s">
        <v>139</v>
      </c>
      <c r="C98" s="2">
        <v>2014</v>
      </c>
      <c r="D98" s="2">
        <v>0.11</v>
      </c>
      <c r="E98" s="2" t="s">
        <v>598</v>
      </c>
      <c r="F98" s="2" t="s">
        <v>804</v>
      </c>
      <c r="G98" s="2">
        <v>0</v>
      </c>
      <c r="H98" s="2">
        <v>0</v>
      </c>
      <c r="I98" s="2">
        <v>0</v>
      </c>
      <c r="J98" s="2" t="s">
        <v>598</v>
      </c>
      <c r="K98" s="2" t="s">
        <v>598</v>
      </c>
      <c r="L98" s="2" t="s">
        <v>598</v>
      </c>
      <c r="M98" s="2" t="s">
        <v>598</v>
      </c>
      <c r="N98" s="2" t="s">
        <v>598</v>
      </c>
      <c r="O98" s="2" t="s">
        <v>598</v>
      </c>
      <c r="P98" s="2" t="s">
        <v>598</v>
      </c>
      <c r="Q98" s="2" t="s">
        <v>598</v>
      </c>
      <c r="R98" s="2" t="s">
        <v>598</v>
      </c>
      <c r="S98" s="2" t="s">
        <v>598</v>
      </c>
      <c r="W98" s="2">
        <f t="shared" si="5"/>
        <v>0</v>
      </c>
      <c r="AA98" s="2" t="str">
        <f t="shared" si="6"/>
        <v>'Egen Vindkraft'</v>
      </c>
      <c r="AC98" s="2">
        <f t="shared" si="7"/>
        <v>0</v>
      </c>
      <c r="AD98" s="2">
        <f t="shared" si="8"/>
        <v>0</v>
      </c>
      <c r="AE98" s="2">
        <f t="shared" si="9"/>
        <v>0</v>
      </c>
    </row>
    <row r="99" spans="1:31" ht="15" customHeight="1" x14ac:dyDescent="0.25">
      <c r="A99" s="2" t="s">
        <v>140</v>
      </c>
      <c r="B99" s="2" t="s">
        <v>141</v>
      </c>
      <c r="C99" s="2">
        <v>2014</v>
      </c>
      <c r="D99" s="2" t="s">
        <v>598</v>
      </c>
      <c r="E99" s="2" t="s">
        <v>598</v>
      </c>
      <c r="F99" s="2" t="s">
        <v>599</v>
      </c>
      <c r="G99" s="2">
        <v>2.36</v>
      </c>
      <c r="H99" s="2">
        <v>483.4</v>
      </c>
      <c r="I99" s="2">
        <v>0.55000000000000004</v>
      </c>
      <c r="J99" s="2" t="s">
        <v>598</v>
      </c>
      <c r="K99" s="2" t="s">
        <v>598</v>
      </c>
      <c r="L99" s="2" t="s">
        <v>598</v>
      </c>
      <c r="M99" s="2" t="s">
        <v>598</v>
      </c>
      <c r="N99" s="2" t="s">
        <v>598</v>
      </c>
      <c r="O99" s="2" t="s">
        <v>598</v>
      </c>
      <c r="P99" s="2" t="s">
        <v>598</v>
      </c>
      <c r="Q99" s="2" t="s">
        <v>598</v>
      </c>
      <c r="R99" s="2" t="s">
        <v>598</v>
      </c>
      <c r="S99" s="2" t="s">
        <v>598</v>
      </c>
      <c r="W99" s="2">
        <f t="shared" si="5"/>
        <v>0</v>
      </c>
      <c r="AA99" s="2" t="str">
        <f t="shared" si="6"/>
        <v>Nordisk residual</v>
      </c>
      <c r="AC99" s="2">
        <f t="shared" si="7"/>
        <v>2.36</v>
      </c>
      <c r="AD99" s="2">
        <f t="shared" si="8"/>
        <v>483.4</v>
      </c>
      <c r="AE99" s="2">
        <f t="shared" si="9"/>
        <v>0.55000000000000004</v>
      </c>
    </row>
    <row r="100" spans="1:31" ht="15" customHeight="1" x14ac:dyDescent="0.2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W100" s="2">
        <f t="shared" si="5"/>
        <v>0</v>
      </c>
      <c r="AA100" s="2" t="str">
        <f t="shared" si="6"/>
        <v>-</v>
      </c>
      <c r="AC100" s="2">
        <f t="shared" si="7"/>
        <v>2.36</v>
      </c>
      <c r="AD100" s="2">
        <f t="shared" si="8"/>
        <v>483.4</v>
      </c>
      <c r="AE100" s="2">
        <f t="shared" si="9"/>
        <v>0.55000000000000004</v>
      </c>
    </row>
    <row r="101" spans="1:31" ht="15" customHeight="1" x14ac:dyDescent="0.25">
      <c r="A101" s="2" t="s">
        <v>144</v>
      </c>
      <c r="B101" s="2" t="s">
        <v>145</v>
      </c>
      <c r="C101" s="2">
        <v>2014</v>
      </c>
      <c r="D101" s="2">
        <v>165.33699999999999</v>
      </c>
      <c r="E101" s="2">
        <v>295.7</v>
      </c>
      <c r="F101" s="2" t="s">
        <v>806</v>
      </c>
      <c r="G101" s="2">
        <v>9.7199999999999995E-2</v>
      </c>
      <c r="H101" s="2">
        <v>0</v>
      </c>
      <c r="I101" s="2">
        <v>0</v>
      </c>
      <c r="J101" s="2">
        <v>898.38639999999998</v>
      </c>
      <c r="K101" s="2">
        <v>0.249</v>
      </c>
      <c r="L101" s="2">
        <v>95.811999999999998</v>
      </c>
      <c r="M101" s="2">
        <v>11.861000000000001</v>
      </c>
      <c r="N101" s="2">
        <v>1.18</v>
      </c>
      <c r="O101" s="2">
        <v>208.18299999999999</v>
      </c>
      <c r="P101" s="2">
        <v>3.5990000000000001E-2</v>
      </c>
      <c r="Q101" s="2">
        <v>30.78</v>
      </c>
      <c r="R101" s="2">
        <v>2.9609999999999999</v>
      </c>
      <c r="S101" s="2">
        <v>0.67</v>
      </c>
      <c r="W101" s="2">
        <f t="shared" si="5"/>
        <v>898.38639999999998</v>
      </c>
      <c r="AA101" s="2" t="str">
        <f t="shared" si="6"/>
        <v>'57% biokraft. 39% vattenkraft. 4% vindkraft'</v>
      </c>
      <c r="AC101" s="2">
        <f t="shared" si="7"/>
        <v>9.7199999999999995E-2</v>
      </c>
      <c r="AD101" s="2">
        <f t="shared" si="8"/>
        <v>0</v>
      </c>
      <c r="AE101" s="2">
        <f t="shared" si="9"/>
        <v>0</v>
      </c>
    </row>
    <row r="102" spans="1:31" ht="15" customHeight="1" x14ac:dyDescent="0.25">
      <c r="A102" s="2" t="s">
        <v>144</v>
      </c>
      <c r="B102" s="2" t="s">
        <v>146</v>
      </c>
      <c r="C102" s="2">
        <v>2014</v>
      </c>
      <c r="D102" s="2">
        <v>1.292807</v>
      </c>
      <c r="E102" s="2" t="s">
        <v>598</v>
      </c>
      <c r="F102" s="2" t="s">
        <v>599</v>
      </c>
      <c r="G102" s="2">
        <v>2.36</v>
      </c>
      <c r="H102" s="2">
        <v>483.4</v>
      </c>
      <c r="I102" s="2">
        <v>0.55000000000000004</v>
      </c>
      <c r="J102" s="2" t="s">
        <v>598</v>
      </c>
      <c r="K102" s="2" t="s">
        <v>598</v>
      </c>
      <c r="L102" s="2" t="s">
        <v>598</v>
      </c>
      <c r="M102" s="2" t="s">
        <v>598</v>
      </c>
      <c r="N102" s="2" t="s">
        <v>598</v>
      </c>
      <c r="O102" s="2" t="s">
        <v>598</v>
      </c>
      <c r="P102" s="2" t="s">
        <v>598</v>
      </c>
      <c r="Q102" s="2" t="s">
        <v>598</v>
      </c>
      <c r="R102" s="2" t="s">
        <v>598</v>
      </c>
      <c r="S102" s="2" t="s">
        <v>598</v>
      </c>
      <c r="W102" s="2">
        <f t="shared" si="5"/>
        <v>0</v>
      </c>
      <c r="AA102" s="2" t="str">
        <f t="shared" si="6"/>
        <v>Nordisk residual</v>
      </c>
      <c r="AC102" s="2">
        <f t="shared" si="7"/>
        <v>2.36</v>
      </c>
      <c r="AD102" s="2">
        <f t="shared" si="8"/>
        <v>483.4</v>
      </c>
      <c r="AE102" s="2">
        <f t="shared" si="9"/>
        <v>0.55000000000000004</v>
      </c>
    </row>
    <row r="103" spans="1:31" ht="15" customHeight="1" x14ac:dyDescent="0.25">
      <c r="A103" s="2" t="s">
        <v>147</v>
      </c>
      <c r="B103" s="2" t="s">
        <v>148</v>
      </c>
      <c r="C103" s="2">
        <v>2014</v>
      </c>
      <c r="D103" s="2" t="s">
        <v>609</v>
      </c>
      <c r="E103" s="2" t="s">
        <v>598</v>
      </c>
      <c r="F103" s="2" t="s">
        <v>599</v>
      </c>
      <c r="G103" s="2">
        <v>2.36</v>
      </c>
      <c r="H103" s="2">
        <v>483.4</v>
      </c>
      <c r="I103" s="2">
        <v>0.55000000000000004</v>
      </c>
      <c r="J103" s="2" t="s">
        <v>598</v>
      </c>
      <c r="K103" s="2" t="s">
        <v>598</v>
      </c>
      <c r="L103" s="2" t="s">
        <v>598</v>
      </c>
      <c r="M103" s="2" t="s">
        <v>598</v>
      </c>
      <c r="N103" s="2" t="s">
        <v>598</v>
      </c>
      <c r="O103" s="2" t="s">
        <v>598</v>
      </c>
      <c r="P103" s="2" t="s">
        <v>598</v>
      </c>
      <c r="Q103" s="2" t="s">
        <v>598</v>
      </c>
      <c r="R103" s="2" t="s">
        <v>598</v>
      </c>
      <c r="S103" s="2" t="s">
        <v>598</v>
      </c>
      <c r="W103" s="2">
        <f t="shared" si="5"/>
        <v>0</v>
      </c>
      <c r="AA103" s="2" t="str">
        <f t="shared" si="6"/>
        <v>Nordisk residual</v>
      </c>
      <c r="AC103" s="2">
        <f t="shared" si="7"/>
        <v>2.36</v>
      </c>
      <c r="AD103" s="2">
        <f t="shared" si="8"/>
        <v>483.4</v>
      </c>
      <c r="AE103" s="2">
        <f t="shared" si="9"/>
        <v>0.55000000000000004</v>
      </c>
    </row>
    <row r="104" spans="1:31" ht="15" customHeight="1" x14ac:dyDescent="0.25">
      <c r="A104" s="2" t="s">
        <v>147</v>
      </c>
      <c r="B104" s="2" t="s">
        <v>149</v>
      </c>
      <c r="C104" s="2">
        <v>2014</v>
      </c>
      <c r="D104" s="2" t="s">
        <v>598</v>
      </c>
      <c r="E104" s="2" t="s">
        <v>598</v>
      </c>
      <c r="F104" s="2" t="s">
        <v>599</v>
      </c>
      <c r="G104" s="2">
        <v>2.36</v>
      </c>
      <c r="H104" s="2">
        <v>483.4</v>
      </c>
      <c r="I104" s="2">
        <v>0.55000000000000004</v>
      </c>
      <c r="J104" s="2" t="s">
        <v>598</v>
      </c>
      <c r="K104" s="2" t="s">
        <v>598</v>
      </c>
      <c r="L104" s="2" t="s">
        <v>598</v>
      </c>
      <c r="M104" s="2" t="s">
        <v>598</v>
      </c>
      <c r="N104" s="2" t="s">
        <v>598</v>
      </c>
      <c r="O104" s="2" t="s">
        <v>598</v>
      </c>
      <c r="P104" s="2" t="s">
        <v>598</v>
      </c>
      <c r="Q104" s="2" t="s">
        <v>598</v>
      </c>
      <c r="R104" s="2" t="s">
        <v>598</v>
      </c>
      <c r="S104" s="2" t="s">
        <v>598</v>
      </c>
      <c r="W104" s="2">
        <f t="shared" si="5"/>
        <v>0</v>
      </c>
      <c r="AA104" s="2" t="str">
        <f t="shared" si="6"/>
        <v>Nordisk residual</v>
      </c>
      <c r="AC104" s="2">
        <f t="shared" si="7"/>
        <v>2.36</v>
      </c>
      <c r="AD104" s="2">
        <f t="shared" si="8"/>
        <v>483.4</v>
      </c>
      <c r="AE104" s="2">
        <f t="shared" si="9"/>
        <v>0.55000000000000004</v>
      </c>
    </row>
    <row r="105" spans="1:31" ht="15" customHeight="1" x14ac:dyDescent="0.2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W105" s="2">
        <f t="shared" si="5"/>
        <v>0</v>
      </c>
      <c r="AA105" s="2" t="str">
        <f t="shared" si="6"/>
        <v>-</v>
      </c>
      <c r="AC105" s="2">
        <f t="shared" si="7"/>
        <v>2.36</v>
      </c>
      <c r="AD105" s="2">
        <f t="shared" si="8"/>
        <v>483.4</v>
      </c>
      <c r="AE105" s="2">
        <f t="shared" si="9"/>
        <v>0.55000000000000004</v>
      </c>
    </row>
    <row r="106" spans="1:31" ht="15" customHeight="1" x14ac:dyDescent="0.25">
      <c r="A106" s="2" t="s">
        <v>147</v>
      </c>
      <c r="B106" s="2" t="s">
        <v>151</v>
      </c>
      <c r="C106" s="2">
        <v>2014</v>
      </c>
      <c r="D106" s="2" t="s">
        <v>598</v>
      </c>
      <c r="E106" s="2" t="s">
        <v>598</v>
      </c>
      <c r="F106" s="2" t="s">
        <v>599</v>
      </c>
      <c r="G106" s="2">
        <v>2.36</v>
      </c>
      <c r="H106" s="2">
        <v>483.4</v>
      </c>
      <c r="I106" s="2">
        <v>0.55000000000000004</v>
      </c>
      <c r="J106" s="2" t="s">
        <v>598</v>
      </c>
      <c r="K106" s="2" t="s">
        <v>598</v>
      </c>
      <c r="L106" s="2" t="s">
        <v>598</v>
      </c>
      <c r="M106" s="2" t="s">
        <v>598</v>
      </c>
      <c r="N106" s="2" t="s">
        <v>598</v>
      </c>
      <c r="O106" s="2" t="s">
        <v>598</v>
      </c>
      <c r="P106" s="2" t="s">
        <v>598</v>
      </c>
      <c r="Q106" s="2" t="s">
        <v>598</v>
      </c>
      <c r="R106" s="2" t="s">
        <v>598</v>
      </c>
      <c r="S106" s="2" t="s">
        <v>598</v>
      </c>
      <c r="W106" s="2">
        <f t="shared" si="5"/>
        <v>0</v>
      </c>
      <c r="AA106" s="2" t="str">
        <f t="shared" si="6"/>
        <v>Nordisk residual</v>
      </c>
      <c r="AC106" s="2">
        <f t="shared" si="7"/>
        <v>2.36</v>
      </c>
      <c r="AD106" s="2">
        <f t="shared" si="8"/>
        <v>483.4</v>
      </c>
      <c r="AE106" s="2">
        <f t="shared" si="9"/>
        <v>0.55000000000000004</v>
      </c>
    </row>
    <row r="107" spans="1:31" ht="15" customHeight="1" x14ac:dyDescent="0.25">
      <c r="A107" s="2" t="s">
        <v>147</v>
      </c>
      <c r="B107" s="2" t="s">
        <v>152</v>
      </c>
      <c r="C107" s="2">
        <v>2014</v>
      </c>
      <c r="D107" s="2" t="s">
        <v>598</v>
      </c>
      <c r="E107" s="2" t="s">
        <v>598</v>
      </c>
      <c r="F107" s="2" t="s">
        <v>599</v>
      </c>
      <c r="G107" s="2">
        <v>2.36</v>
      </c>
      <c r="H107" s="2">
        <v>483.4</v>
      </c>
      <c r="I107" s="2">
        <v>0.55000000000000004</v>
      </c>
      <c r="J107" s="2" t="s">
        <v>598</v>
      </c>
      <c r="K107" s="2" t="s">
        <v>598</v>
      </c>
      <c r="L107" s="2" t="s">
        <v>598</v>
      </c>
      <c r="M107" s="2" t="s">
        <v>598</v>
      </c>
      <c r="N107" s="2" t="s">
        <v>598</v>
      </c>
      <c r="O107" s="2" t="s">
        <v>598</v>
      </c>
      <c r="P107" s="2" t="s">
        <v>598</v>
      </c>
      <c r="Q107" s="2" t="s">
        <v>598</v>
      </c>
      <c r="R107" s="2" t="s">
        <v>598</v>
      </c>
      <c r="S107" s="2" t="s">
        <v>598</v>
      </c>
      <c r="W107" s="2">
        <f t="shared" si="5"/>
        <v>0</v>
      </c>
      <c r="AA107" s="2" t="str">
        <f t="shared" si="6"/>
        <v>Nordisk residual</v>
      </c>
      <c r="AC107" s="2">
        <f t="shared" si="7"/>
        <v>2.36</v>
      </c>
      <c r="AD107" s="2">
        <f t="shared" si="8"/>
        <v>483.4</v>
      </c>
      <c r="AE107" s="2">
        <f t="shared" si="9"/>
        <v>0.55000000000000004</v>
      </c>
    </row>
    <row r="108" spans="1:31" ht="15" customHeight="1" x14ac:dyDescent="0.25">
      <c r="A108" s="2" t="s">
        <v>147</v>
      </c>
      <c r="B108" s="2" t="s">
        <v>153</v>
      </c>
      <c r="C108" s="2">
        <v>2014</v>
      </c>
      <c r="D108" s="2" t="s">
        <v>598</v>
      </c>
      <c r="E108" s="2" t="s">
        <v>598</v>
      </c>
      <c r="F108" s="2" t="s">
        <v>599</v>
      </c>
      <c r="G108" s="2">
        <v>2.36</v>
      </c>
      <c r="H108" s="2">
        <v>483.4</v>
      </c>
      <c r="I108" s="2">
        <v>0.55000000000000004</v>
      </c>
      <c r="J108" s="2" t="s">
        <v>598</v>
      </c>
      <c r="K108" s="2" t="s">
        <v>598</v>
      </c>
      <c r="L108" s="2" t="s">
        <v>598</v>
      </c>
      <c r="M108" s="2" t="s">
        <v>598</v>
      </c>
      <c r="N108" s="2" t="s">
        <v>598</v>
      </c>
      <c r="O108" s="2" t="s">
        <v>598</v>
      </c>
      <c r="P108" s="2" t="s">
        <v>598</v>
      </c>
      <c r="Q108" s="2" t="s">
        <v>598</v>
      </c>
      <c r="R108" s="2" t="s">
        <v>598</v>
      </c>
      <c r="S108" s="2" t="s">
        <v>598</v>
      </c>
      <c r="W108" s="2">
        <f t="shared" si="5"/>
        <v>0</v>
      </c>
      <c r="AA108" s="2" t="str">
        <f t="shared" si="6"/>
        <v>Nordisk residual</v>
      </c>
      <c r="AC108" s="2">
        <f t="shared" si="7"/>
        <v>2.36</v>
      </c>
      <c r="AD108" s="2">
        <f t="shared" si="8"/>
        <v>483.4</v>
      </c>
      <c r="AE108" s="2">
        <f t="shared" si="9"/>
        <v>0.55000000000000004</v>
      </c>
    </row>
    <row r="109" spans="1:31" ht="15" customHeight="1" x14ac:dyDescent="0.25">
      <c r="A109" s="2" t="s">
        <v>147</v>
      </c>
      <c r="B109" s="2" t="s">
        <v>154</v>
      </c>
      <c r="C109" s="2">
        <v>2014</v>
      </c>
      <c r="D109" s="2" t="s">
        <v>598</v>
      </c>
      <c r="E109" s="2" t="s">
        <v>598</v>
      </c>
      <c r="F109" s="2" t="s">
        <v>599</v>
      </c>
      <c r="G109" s="2">
        <v>2.36</v>
      </c>
      <c r="H109" s="2">
        <v>483.4</v>
      </c>
      <c r="I109" s="2">
        <v>0.55000000000000004</v>
      </c>
      <c r="J109" s="2" t="s">
        <v>598</v>
      </c>
      <c r="K109" s="2" t="s">
        <v>598</v>
      </c>
      <c r="L109" s="2" t="s">
        <v>598</v>
      </c>
      <c r="M109" s="2" t="s">
        <v>598</v>
      </c>
      <c r="N109" s="2" t="s">
        <v>598</v>
      </c>
      <c r="O109" s="2" t="s">
        <v>598</v>
      </c>
      <c r="P109" s="2" t="s">
        <v>598</v>
      </c>
      <c r="Q109" s="2" t="s">
        <v>598</v>
      </c>
      <c r="R109" s="2" t="s">
        <v>598</v>
      </c>
      <c r="S109" s="2" t="s">
        <v>598</v>
      </c>
      <c r="W109" s="2">
        <f t="shared" si="5"/>
        <v>0</v>
      </c>
      <c r="AA109" s="2" t="str">
        <f t="shared" si="6"/>
        <v>Nordisk residual</v>
      </c>
      <c r="AC109" s="2">
        <f t="shared" si="7"/>
        <v>2.36</v>
      </c>
      <c r="AD109" s="2">
        <f t="shared" si="8"/>
        <v>483.4</v>
      </c>
      <c r="AE109" s="2">
        <f t="shared" si="9"/>
        <v>0.55000000000000004</v>
      </c>
    </row>
    <row r="110" spans="1:31" ht="15" customHeight="1" x14ac:dyDescent="0.25">
      <c r="A110" s="2" t="s">
        <v>147</v>
      </c>
      <c r="B110" s="2" t="s">
        <v>155</v>
      </c>
      <c r="C110" s="2">
        <v>2014</v>
      </c>
      <c r="D110" s="2" t="s">
        <v>598</v>
      </c>
      <c r="E110" s="2" t="s">
        <v>598</v>
      </c>
      <c r="F110" s="2" t="s">
        <v>599</v>
      </c>
      <c r="G110" s="2">
        <v>2.36</v>
      </c>
      <c r="H110" s="2">
        <v>483.4</v>
      </c>
      <c r="I110" s="2">
        <v>0.55000000000000004</v>
      </c>
      <c r="J110" s="2" t="s">
        <v>598</v>
      </c>
      <c r="K110" s="2" t="s">
        <v>598</v>
      </c>
      <c r="L110" s="2" t="s">
        <v>598</v>
      </c>
      <c r="M110" s="2" t="s">
        <v>598</v>
      </c>
      <c r="N110" s="2" t="s">
        <v>598</v>
      </c>
      <c r="O110" s="2" t="s">
        <v>598</v>
      </c>
      <c r="P110" s="2" t="s">
        <v>598</v>
      </c>
      <c r="Q110" s="2" t="s">
        <v>598</v>
      </c>
      <c r="R110" s="2" t="s">
        <v>598</v>
      </c>
      <c r="S110" s="2" t="s">
        <v>598</v>
      </c>
      <c r="W110" s="2">
        <f t="shared" si="5"/>
        <v>0</v>
      </c>
      <c r="AA110" s="2" t="str">
        <f t="shared" si="6"/>
        <v>Nordisk residual</v>
      </c>
      <c r="AC110" s="2">
        <f t="shared" si="7"/>
        <v>2.36</v>
      </c>
      <c r="AD110" s="2">
        <f t="shared" si="8"/>
        <v>483.4</v>
      </c>
      <c r="AE110" s="2">
        <f t="shared" si="9"/>
        <v>0.55000000000000004</v>
      </c>
    </row>
    <row r="111" spans="1:31" ht="15" customHeight="1" x14ac:dyDescent="0.25">
      <c r="A111" s="2" t="s">
        <v>156</v>
      </c>
      <c r="B111" s="2" t="s">
        <v>157</v>
      </c>
      <c r="C111" s="2">
        <v>2014</v>
      </c>
      <c r="D111" s="2" t="s">
        <v>598</v>
      </c>
      <c r="E111" s="2" t="s">
        <v>598</v>
      </c>
      <c r="F111" s="2" t="s">
        <v>807</v>
      </c>
      <c r="G111" s="2">
        <v>1.1000000000000001</v>
      </c>
      <c r="H111" s="2">
        <v>5</v>
      </c>
      <c r="I111" s="2">
        <v>0</v>
      </c>
      <c r="J111" s="2" t="s">
        <v>598</v>
      </c>
      <c r="K111" s="2" t="s">
        <v>598</v>
      </c>
      <c r="L111" s="2" t="s">
        <v>598</v>
      </c>
      <c r="M111" s="2" t="s">
        <v>598</v>
      </c>
      <c r="N111" s="2" t="s">
        <v>598</v>
      </c>
      <c r="O111" s="2" t="s">
        <v>598</v>
      </c>
      <c r="P111" s="2" t="s">
        <v>598</v>
      </c>
      <c r="Q111" s="2" t="s">
        <v>598</v>
      </c>
      <c r="R111" s="2" t="s">
        <v>598</v>
      </c>
      <c r="S111" s="2" t="s">
        <v>598</v>
      </c>
      <c r="W111" s="2">
        <f t="shared" si="5"/>
        <v>0</v>
      </c>
      <c r="AA111" s="2" t="str">
        <f t="shared" si="6"/>
        <v>'förnybart'</v>
      </c>
      <c r="AC111" s="2">
        <f t="shared" si="7"/>
        <v>1.1000000000000001</v>
      </c>
      <c r="AD111" s="2">
        <f t="shared" si="8"/>
        <v>5</v>
      </c>
      <c r="AE111" s="2">
        <f t="shared" si="9"/>
        <v>0</v>
      </c>
    </row>
    <row r="112" spans="1:31" ht="15" customHeight="1" x14ac:dyDescent="0.25">
      <c r="A112" s="2" t="s">
        <v>156</v>
      </c>
      <c r="B112" s="2" t="s">
        <v>158</v>
      </c>
      <c r="C112" s="2">
        <v>2014</v>
      </c>
      <c r="D112" s="2" t="s">
        <v>598</v>
      </c>
      <c r="E112" s="2" t="s">
        <v>598</v>
      </c>
      <c r="F112" s="2" t="s">
        <v>599</v>
      </c>
      <c r="G112" s="2">
        <v>2.36</v>
      </c>
      <c r="H112" s="2">
        <v>483.4</v>
      </c>
      <c r="I112" s="2">
        <v>0.55000000000000004</v>
      </c>
      <c r="J112" s="2" t="s">
        <v>598</v>
      </c>
      <c r="K112" s="2" t="s">
        <v>598</v>
      </c>
      <c r="L112" s="2" t="s">
        <v>598</v>
      </c>
      <c r="M112" s="2" t="s">
        <v>598</v>
      </c>
      <c r="N112" s="2" t="s">
        <v>598</v>
      </c>
      <c r="O112" s="2" t="s">
        <v>598</v>
      </c>
      <c r="P112" s="2" t="s">
        <v>598</v>
      </c>
      <c r="Q112" s="2" t="s">
        <v>598</v>
      </c>
      <c r="R112" s="2" t="s">
        <v>598</v>
      </c>
      <c r="S112" s="2" t="s">
        <v>598</v>
      </c>
      <c r="W112" s="2">
        <f t="shared" si="5"/>
        <v>0</v>
      </c>
      <c r="AA112" s="2" t="str">
        <f t="shared" si="6"/>
        <v>Nordisk residual</v>
      </c>
      <c r="AC112" s="2">
        <f t="shared" si="7"/>
        <v>2.36</v>
      </c>
      <c r="AD112" s="2">
        <f t="shared" si="8"/>
        <v>483.4</v>
      </c>
      <c r="AE112" s="2">
        <f t="shared" si="9"/>
        <v>0.55000000000000004</v>
      </c>
    </row>
    <row r="113" spans="1:31" ht="15" customHeight="1" x14ac:dyDescent="0.25">
      <c r="A113" s="2" t="s">
        <v>156</v>
      </c>
      <c r="B113" s="2" t="s">
        <v>159</v>
      </c>
      <c r="C113" s="2">
        <v>2014</v>
      </c>
      <c r="D113" s="2" t="s">
        <v>598</v>
      </c>
      <c r="E113" s="2" t="s">
        <v>598</v>
      </c>
      <c r="F113" s="2" t="s">
        <v>808</v>
      </c>
      <c r="G113" s="2">
        <v>1.1000000000000001</v>
      </c>
      <c r="H113" s="2">
        <v>5</v>
      </c>
      <c r="I113" s="2">
        <v>0.55000000000000004</v>
      </c>
      <c r="J113" s="2" t="s">
        <v>598</v>
      </c>
      <c r="K113" s="2" t="s">
        <v>598</v>
      </c>
      <c r="L113" s="2" t="s">
        <v>598</v>
      </c>
      <c r="M113" s="2" t="s">
        <v>598</v>
      </c>
      <c r="N113" s="2" t="s">
        <v>598</v>
      </c>
      <c r="O113" s="2" t="s">
        <v>598</v>
      </c>
      <c r="P113" s="2" t="s">
        <v>598</v>
      </c>
      <c r="Q113" s="2" t="s">
        <v>598</v>
      </c>
      <c r="R113" s="2" t="s">
        <v>598</v>
      </c>
      <c r="S113" s="2" t="s">
        <v>598</v>
      </c>
      <c r="W113" s="2">
        <f t="shared" si="5"/>
        <v>0</v>
      </c>
      <c r="AA113" s="2" t="str">
        <f t="shared" si="6"/>
        <v>'Grön el'</v>
      </c>
      <c r="AC113" s="2">
        <f t="shared" si="7"/>
        <v>1.1000000000000001</v>
      </c>
      <c r="AD113" s="2">
        <f t="shared" si="8"/>
        <v>5</v>
      </c>
      <c r="AE113" s="2">
        <f t="shared" si="9"/>
        <v>0.55000000000000004</v>
      </c>
    </row>
    <row r="114" spans="1:31" ht="15" customHeight="1" x14ac:dyDescent="0.25">
      <c r="A114" s="2" t="s">
        <v>160</v>
      </c>
      <c r="B114" s="2" t="s">
        <v>161</v>
      </c>
      <c r="C114" s="2">
        <v>2014</v>
      </c>
      <c r="D114" s="2">
        <v>0.87</v>
      </c>
      <c r="E114" s="2" t="s">
        <v>598</v>
      </c>
      <c r="F114" s="2" t="s">
        <v>598</v>
      </c>
      <c r="G114" s="2">
        <v>2.36</v>
      </c>
      <c r="H114" s="2">
        <v>483.4</v>
      </c>
      <c r="I114" s="2">
        <v>0.55000000000000004</v>
      </c>
      <c r="J114" s="2" t="s">
        <v>598</v>
      </c>
      <c r="K114" s="2" t="s">
        <v>598</v>
      </c>
      <c r="L114" s="2" t="s">
        <v>598</v>
      </c>
      <c r="M114" s="2" t="s">
        <v>598</v>
      </c>
      <c r="N114" s="2" t="s">
        <v>598</v>
      </c>
      <c r="O114" s="2" t="s">
        <v>598</v>
      </c>
      <c r="P114" s="2" t="s">
        <v>598</v>
      </c>
      <c r="Q114" s="2" t="s">
        <v>598</v>
      </c>
      <c r="R114" s="2" t="s">
        <v>598</v>
      </c>
      <c r="S114" s="2" t="s">
        <v>598</v>
      </c>
      <c r="W114" s="2">
        <f t="shared" si="5"/>
        <v>0</v>
      </c>
      <c r="AA114" s="2" t="str">
        <f t="shared" si="6"/>
        <v>Nordisk residual</v>
      </c>
      <c r="AC114" s="2">
        <f t="shared" si="7"/>
        <v>2.36</v>
      </c>
      <c r="AD114" s="2">
        <f t="shared" si="8"/>
        <v>483.4</v>
      </c>
      <c r="AE114" s="2">
        <f t="shared" si="9"/>
        <v>0.55000000000000004</v>
      </c>
    </row>
    <row r="115" spans="1:31" ht="15" customHeight="1" x14ac:dyDescent="0.25">
      <c r="A115" s="2" t="s">
        <v>160</v>
      </c>
      <c r="B115" s="2" t="s">
        <v>162</v>
      </c>
      <c r="C115" s="2">
        <v>2014</v>
      </c>
      <c r="D115" s="2">
        <v>0.03</v>
      </c>
      <c r="E115" s="2" t="s">
        <v>598</v>
      </c>
      <c r="F115" s="2" t="s">
        <v>607</v>
      </c>
      <c r="G115" s="2">
        <v>2.36</v>
      </c>
      <c r="H115" s="2">
        <v>483.4</v>
      </c>
      <c r="I115" s="2">
        <v>0.55000000000000004</v>
      </c>
      <c r="J115" s="2" t="s">
        <v>598</v>
      </c>
      <c r="K115" s="2" t="s">
        <v>598</v>
      </c>
      <c r="L115" s="2" t="s">
        <v>598</v>
      </c>
      <c r="M115" s="2" t="s">
        <v>598</v>
      </c>
      <c r="N115" s="2" t="s">
        <v>598</v>
      </c>
      <c r="O115" s="2" t="s">
        <v>598</v>
      </c>
      <c r="P115" s="2" t="s">
        <v>598</v>
      </c>
      <c r="Q115" s="2" t="s">
        <v>598</v>
      </c>
      <c r="R115" s="2" t="s">
        <v>598</v>
      </c>
      <c r="S115" s="2" t="s">
        <v>598</v>
      </c>
      <c r="W115" s="2">
        <f t="shared" si="5"/>
        <v>0</v>
      </c>
      <c r="AA115" s="2" t="str">
        <f t="shared" si="6"/>
        <v>Nordisk residual</v>
      </c>
      <c r="AC115" s="2">
        <f t="shared" si="7"/>
        <v>2.36</v>
      </c>
      <c r="AD115" s="2">
        <f t="shared" si="8"/>
        <v>483.4</v>
      </c>
      <c r="AE115" s="2">
        <f t="shared" si="9"/>
        <v>0.55000000000000004</v>
      </c>
    </row>
    <row r="116" spans="1:31" ht="15" customHeight="1" x14ac:dyDescent="0.25">
      <c r="A116" s="2" t="s">
        <v>160</v>
      </c>
      <c r="B116" s="2" t="s">
        <v>163</v>
      </c>
      <c r="C116" s="2">
        <v>2014</v>
      </c>
      <c r="D116" s="2">
        <v>6.8000000000000005E-2</v>
      </c>
      <c r="E116" s="2" t="s">
        <v>598</v>
      </c>
      <c r="F116" s="2" t="s">
        <v>598</v>
      </c>
      <c r="G116" s="2">
        <v>2.36</v>
      </c>
      <c r="H116" s="2">
        <v>483.4</v>
      </c>
      <c r="I116" s="2">
        <v>0.55000000000000004</v>
      </c>
      <c r="J116" s="2" t="s">
        <v>598</v>
      </c>
      <c r="K116" s="2" t="s">
        <v>598</v>
      </c>
      <c r="L116" s="2" t="s">
        <v>598</v>
      </c>
      <c r="M116" s="2" t="s">
        <v>598</v>
      </c>
      <c r="N116" s="2" t="s">
        <v>598</v>
      </c>
      <c r="O116" s="2" t="s">
        <v>598</v>
      </c>
      <c r="P116" s="2" t="s">
        <v>598</v>
      </c>
      <c r="Q116" s="2" t="s">
        <v>598</v>
      </c>
      <c r="R116" s="2" t="s">
        <v>598</v>
      </c>
      <c r="S116" s="2" t="s">
        <v>598</v>
      </c>
      <c r="W116" s="2">
        <f t="shared" si="5"/>
        <v>0</v>
      </c>
      <c r="AA116" s="2" t="str">
        <f t="shared" si="6"/>
        <v>Nordisk residual</v>
      </c>
      <c r="AC116" s="2">
        <f t="shared" si="7"/>
        <v>2.36</v>
      </c>
      <c r="AD116" s="2">
        <f t="shared" si="8"/>
        <v>483.4</v>
      </c>
      <c r="AE116" s="2">
        <f t="shared" si="9"/>
        <v>0.55000000000000004</v>
      </c>
    </row>
    <row r="117" spans="1:31" ht="15" customHeight="1" x14ac:dyDescent="0.25">
      <c r="A117" s="2" t="s">
        <v>160</v>
      </c>
      <c r="B117" s="2" t="s">
        <v>164</v>
      </c>
      <c r="C117" s="2">
        <v>2014</v>
      </c>
      <c r="D117" s="2">
        <v>1.23</v>
      </c>
      <c r="E117" s="2" t="s">
        <v>598</v>
      </c>
      <c r="F117" s="2" t="s">
        <v>607</v>
      </c>
      <c r="G117" s="2">
        <v>2.36</v>
      </c>
      <c r="H117" s="2">
        <v>483.4</v>
      </c>
      <c r="I117" s="2">
        <v>0.55000000000000004</v>
      </c>
      <c r="J117" s="2" t="s">
        <v>598</v>
      </c>
      <c r="K117" s="2" t="s">
        <v>598</v>
      </c>
      <c r="L117" s="2" t="s">
        <v>598</v>
      </c>
      <c r="M117" s="2" t="s">
        <v>598</v>
      </c>
      <c r="N117" s="2" t="s">
        <v>598</v>
      </c>
      <c r="O117" s="2" t="s">
        <v>598</v>
      </c>
      <c r="P117" s="2" t="s">
        <v>598</v>
      </c>
      <c r="Q117" s="2" t="s">
        <v>598</v>
      </c>
      <c r="R117" s="2" t="s">
        <v>598</v>
      </c>
      <c r="S117" s="2" t="s">
        <v>598</v>
      </c>
      <c r="W117" s="2">
        <f t="shared" si="5"/>
        <v>0</v>
      </c>
      <c r="AA117" s="2" t="str">
        <f t="shared" si="6"/>
        <v>Nordisk residual</v>
      </c>
      <c r="AC117" s="2">
        <f t="shared" si="7"/>
        <v>2.36</v>
      </c>
      <c r="AD117" s="2">
        <f t="shared" si="8"/>
        <v>483.4</v>
      </c>
      <c r="AE117" s="2">
        <f t="shared" si="9"/>
        <v>0.55000000000000004</v>
      </c>
    </row>
    <row r="118" spans="1:31" ht="15" customHeight="1" x14ac:dyDescent="0.25">
      <c r="A118" s="2" t="s">
        <v>165</v>
      </c>
      <c r="B118" s="2" t="s">
        <v>166</v>
      </c>
      <c r="C118" s="2">
        <v>2014</v>
      </c>
      <c r="D118" s="2">
        <v>1.1000000000000001</v>
      </c>
      <c r="E118" s="2">
        <v>0.57999999999999996</v>
      </c>
      <c r="F118" s="2" t="s">
        <v>599</v>
      </c>
      <c r="G118" s="2">
        <v>2.36</v>
      </c>
      <c r="H118" s="2">
        <v>483.4</v>
      </c>
      <c r="I118" s="2">
        <v>0.55000000000000004</v>
      </c>
      <c r="J118" s="2" t="s">
        <v>598</v>
      </c>
      <c r="K118" s="2" t="s">
        <v>598</v>
      </c>
      <c r="L118" s="2" t="s">
        <v>598</v>
      </c>
      <c r="M118" s="2" t="s">
        <v>598</v>
      </c>
      <c r="N118" s="2" t="s">
        <v>598</v>
      </c>
      <c r="O118" s="2" t="s">
        <v>598</v>
      </c>
      <c r="P118" s="2" t="s">
        <v>598</v>
      </c>
      <c r="Q118" s="2" t="s">
        <v>598</v>
      </c>
      <c r="R118" s="2" t="s">
        <v>598</v>
      </c>
      <c r="S118" s="2" t="s">
        <v>598</v>
      </c>
      <c r="W118" s="2">
        <f t="shared" si="5"/>
        <v>0</v>
      </c>
      <c r="AA118" s="2" t="str">
        <f t="shared" si="6"/>
        <v>Nordisk residual</v>
      </c>
      <c r="AC118" s="2">
        <f t="shared" si="7"/>
        <v>2.36</v>
      </c>
      <c r="AD118" s="2">
        <f t="shared" si="8"/>
        <v>483.4</v>
      </c>
      <c r="AE118" s="2">
        <f t="shared" si="9"/>
        <v>0.55000000000000004</v>
      </c>
    </row>
    <row r="119" spans="1:31" ht="15" customHeight="1" x14ac:dyDescent="0.25">
      <c r="A119" s="2" t="s">
        <v>167</v>
      </c>
      <c r="B119" s="2" t="s">
        <v>168</v>
      </c>
      <c r="C119" s="2">
        <v>2014</v>
      </c>
      <c r="D119" s="2">
        <v>2.89</v>
      </c>
      <c r="E119" s="2">
        <v>15.618</v>
      </c>
      <c r="F119" s="2" t="s">
        <v>809</v>
      </c>
      <c r="G119" s="2">
        <v>0.03</v>
      </c>
      <c r="H119" s="2">
        <v>0</v>
      </c>
      <c r="I119" s="2">
        <v>0</v>
      </c>
      <c r="J119" s="2" t="s">
        <v>598</v>
      </c>
      <c r="K119" s="2" t="s">
        <v>598</v>
      </c>
      <c r="L119" s="2" t="s">
        <v>598</v>
      </c>
      <c r="M119" s="2" t="s">
        <v>598</v>
      </c>
      <c r="N119" s="2" t="s">
        <v>598</v>
      </c>
      <c r="O119" s="2" t="s">
        <v>598</v>
      </c>
      <c r="P119" s="2" t="s">
        <v>598</v>
      </c>
      <c r="Q119" s="2" t="s">
        <v>598</v>
      </c>
      <c r="R119" s="2" t="s">
        <v>598</v>
      </c>
      <c r="S119" s="2" t="s">
        <v>598</v>
      </c>
      <c r="W119" s="2">
        <f t="shared" si="5"/>
        <v>0</v>
      </c>
      <c r="AA119" s="2" t="str">
        <f t="shared" si="6"/>
        <v>'Källmärkt Gävle Energi'</v>
      </c>
      <c r="AC119" s="2">
        <f t="shared" si="7"/>
        <v>0.03</v>
      </c>
      <c r="AD119" s="2">
        <f t="shared" si="8"/>
        <v>0</v>
      </c>
      <c r="AE119" s="2">
        <f t="shared" si="9"/>
        <v>0</v>
      </c>
    </row>
    <row r="120" spans="1:31" ht="15" customHeight="1" x14ac:dyDescent="0.25">
      <c r="A120" s="2" t="s">
        <v>169</v>
      </c>
      <c r="B120" s="2" t="s">
        <v>170</v>
      </c>
      <c r="C120" s="2">
        <v>2014</v>
      </c>
      <c r="D120" s="2">
        <v>56.954999999999998</v>
      </c>
      <c r="E120" s="2">
        <v>8.4589999999999996</v>
      </c>
      <c r="F120" s="2" t="s">
        <v>800</v>
      </c>
      <c r="G120" s="2">
        <v>1.1080000000000001</v>
      </c>
      <c r="H120" s="2">
        <v>4.9530000000000003</v>
      </c>
      <c r="I120" s="2">
        <v>0</v>
      </c>
      <c r="J120" s="2">
        <v>128.01499999999999</v>
      </c>
      <c r="K120" s="2">
        <v>0.02</v>
      </c>
      <c r="L120" s="2">
        <v>7</v>
      </c>
      <c r="M120" s="2">
        <v>4</v>
      </c>
      <c r="N120" s="2">
        <v>0</v>
      </c>
      <c r="O120" s="2">
        <v>77.593999999999994</v>
      </c>
      <c r="P120" s="2">
        <v>0.06</v>
      </c>
      <c r="Q120" s="2">
        <v>55.362000000000002</v>
      </c>
      <c r="R120" s="2">
        <v>2.4129999999999998</v>
      </c>
      <c r="S120" s="2">
        <v>0.01</v>
      </c>
      <c r="W120" s="2">
        <f t="shared" si="5"/>
        <v>128.01499999999999</v>
      </c>
      <c r="AA120" s="2" t="str">
        <f t="shared" si="6"/>
        <v>'Bra Miljöval'</v>
      </c>
      <c r="AC120" s="2">
        <f t="shared" si="7"/>
        <v>1.1080000000000001</v>
      </c>
      <c r="AD120" s="2">
        <f t="shared" si="8"/>
        <v>4.9530000000000003</v>
      </c>
      <c r="AE120" s="2">
        <f t="shared" si="9"/>
        <v>0</v>
      </c>
    </row>
    <row r="121" spans="1:31" ht="15" customHeight="1" x14ac:dyDescent="0.25">
      <c r="A121" s="2" t="s">
        <v>169</v>
      </c>
      <c r="B121" s="2" t="s">
        <v>171</v>
      </c>
      <c r="C121" s="2">
        <v>2014</v>
      </c>
      <c r="D121" s="2">
        <v>2.0209999999999999</v>
      </c>
      <c r="E121" s="2" t="s">
        <v>598</v>
      </c>
      <c r="F121" s="2" t="s">
        <v>800</v>
      </c>
      <c r="G121" s="2">
        <v>1.1000000000000001</v>
      </c>
      <c r="H121" s="2">
        <v>5</v>
      </c>
      <c r="I121" s="2">
        <v>0</v>
      </c>
      <c r="J121" s="2" t="s">
        <v>598</v>
      </c>
      <c r="K121" s="2" t="s">
        <v>598</v>
      </c>
      <c r="L121" s="2" t="s">
        <v>598</v>
      </c>
      <c r="M121" s="2" t="s">
        <v>598</v>
      </c>
      <c r="N121" s="2" t="s">
        <v>598</v>
      </c>
      <c r="O121" s="2" t="s">
        <v>598</v>
      </c>
      <c r="P121" s="2" t="s">
        <v>598</v>
      </c>
      <c r="Q121" s="2" t="s">
        <v>598</v>
      </c>
      <c r="R121" s="2" t="s">
        <v>598</v>
      </c>
      <c r="S121" s="2" t="s">
        <v>598</v>
      </c>
      <c r="W121" s="2">
        <f t="shared" si="5"/>
        <v>0</v>
      </c>
      <c r="AA121" s="2" t="str">
        <f t="shared" si="6"/>
        <v>'Bra Miljöval'</v>
      </c>
      <c r="AC121" s="2">
        <f t="shared" si="7"/>
        <v>1.1000000000000001</v>
      </c>
      <c r="AD121" s="2">
        <f t="shared" si="8"/>
        <v>5</v>
      </c>
      <c r="AE121" s="2">
        <f t="shared" si="9"/>
        <v>0</v>
      </c>
    </row>
    <row r="122" spans="1:31" ht="15" customHeight="1" x14ac:dyDescent="0.25">
      <c r="A122" s="2" t="s">
        <v>172</v>
      </c>
      <c r="B122" s="2" t="s">
        <v>173</v>
      </c>
      <c r="C122" s="2">
        <v>2014</v>
      </c>
      <c r="D122" s="2">
        <v>3.556</v>
      </c>
      <c r="E122" s="2" t="s">
        <v>598</v>
      </c>
      <c r="F122" s="2" t="s">
        <v>792</v>
      </c>
      <c r="G122" s="2">
        <v>1.1100000000000001</v>
      </c>
      <c r="H122" s="2">
        <v>9</v>
      </c>
      <c r="I122" s="2">
        <v>0</v>
      </c>
      <c r="J122" s="2" t="s">
        <v>598</v>
      </c>
      <c r="K122" s="2" t="s">
        <v>598</v>
      </c>
      <c r="L122" s="2" t="s">
        <v>598</v>
      </c>
      <c r="M122" s="2" t="s">
        <v>598</v>
      </c>
      <c r="N122" s="2" t="s">
        <v>598</v>
      </c>
      <c r="O122" s="2" t="s">
        <v>598</v>
      </c>
      <c r="P122" s="2" t="s">
        <v>598</v>
      </c>
      <c r="Q122" s="2" t="s">
        <v>598</v>
      </c>
      <c r="R122" s="2" t="s">
        <v>598</v>
      </c>
      <c r="S122" s="2" t="s">
        <v>598</v>
      </c>
      <c r="W122" s="2">
        <f t="shared" si="5"/>
        <v>0</v>
      </c>
      <c r="AA122" s="2" t="str">
        <f t="shared" si="6"/>
        <v>'Vattenkraft'</v>
      </c>
      <c r="AC122" s="2">
        <f t="shared" si="7"/>
        <v>1.1100000000000001</v>
      </c>
      <c r="AD122" s="2">
        <f t="shared" si="8"/>
        <v>9</v>
      </c>
      <c r="AE122" s="2">
        <f t="shared" si="9"/>
        <v>0</v>
      </c>
    </row>
    <row r="123" spans="1:31" ht="15" customHeight="1" x14ac:dyDescent="0.25">
      <c r="A123" s="2" t="s">
        <v>172</v>
      </c>
      <c r="B123" s="2" t="s">
        <v>174</v>
      </c>
      <c r="C123" s="2">
        <v>2014</v>
      </c>
      <c r="D123" s="2" t="s">
        <v>598</v>
      </c>
      <c r="E123" s="2" t="s">
        <v>598</v>
      </c>
      <c r="F123" s="2" t="s">
        <v>792</v>
      </c>
      <c r="G123" s="2">
        <v>1.1100000000000001</v>
      </c>
      <c r="H123" s="2">
        <v>9</v>
      </c>
      <c r="I123" s="2">
        <v>0</v>
      </c>
      <c r="J123" s="2" t="s">
        <v>598</v>
      </c>
      <c r="K123" s="2" t="s">
        <v>598</v>
      </c>
      <c r="L123" s="2" t="s">
        <v>598</v>
      </c>
      <c r="M123" s="2" t="s">
        <v>598</v>
      </c>
      <c r="N123" s="2" t="s">
        <v>598</v>
      </c>
      <c r="O123" s="2" t="s">
        <v>598</v>
      </c>
      <c r="P123" s="2" t="s">
        <v>598</v>
      </c>
      <c r="Q123" s="2" t="s">
        <v>598</v>
      </c>
      <c r="R123" s="2" t="s">
        <v>598</v>
      </c>
      <c r="S123" s="2" t="s">
        <v>598</v>
      </c>
      <c r="W123" s="2">
        <f t="shared" si="5"/>
        <v>0</v>
      </c>
      <c r="AA123" s="2" t="str">
        <f t="shared" si="6"/>
        <v>'Vattenkraft'</v>
      </c>
      <c r="AC123" s="2">
        <f t="shared" si="7"/>
        <v>1.1100000000000001</v>
      </c>
      <c r="AD123" s="2">
        <f t="shared" si="8"/>
        <v>9</v>
      </c>
      <c r="AE123" s="2">
        <f t="shared" si="9"/>
        <v>0</v>
      </c>
    </row>
    <row r="124" spans="1:31" ht="15" customHeight="1" x14ac:dyDescent="0.25">
      <c r="A124" s="2" t="s">
        <v>175</v>
      </c>
      <c r="B124" s="2" t="s">
        <v>176</v>
      </c>
      <c r="C124" s="2">
        <v>2014</v>
      </c>
      <c r="D124" s="2">
        <v>0.26</v>
      </c>
      <c r="E124" s="2" t="s">
        <v>598</v>
      </c>
      <c r="F124" s="2" t="s">
        <v>810</v>
      </c>
      <c r="G124" s="2">
        <v>1.1000000000000001</v>
      </c>
      <c r="H124" s="2">
        <v>0</v>
      </c>
      <c r="I124" s="2">
        <v>0</v>
      </c>
      <c r="J124" s="2" t="s">
        <v>598</v>
      </c>
      <c r="K124" s="2" t="s">
        <v>598</v>
      </c>
      <c r="L124" s="2" t="s">
        <v>598</v>
      </c>
      <c r="M124" s="2" t="s">
        <v>598</v>
      </c>
      <c r="N124" s="2" t="s">
        <v>598</v>
      </c>
      <c r="O124" s="2" t="s">
        <v>598</v>
      </c>
      <c r="P124" s="2" t="s">
        <v>598</v>
      </c>
      <c r="Q124" s="2" t="s">
        <v>598</v>
      </c>
      <c r="R124" s="2" t="s">
        <v>598</v>
      </c>
      <c r="S124" s="2" t="s">
        <v>598</v>
      </c>
      <c r="W124" s="2">
        <f t="shared" si="5"/>
        <v>0</v>
      </c>
      <c r="AA124" s="2" t="str">
        <f t="shared" si="6"/>
        <v>'Förnybar vattenkraft'</v>
      </c>
      <c r="AC124" s="2">
        <f t="shared" si="7"/>
        <v>1.1000000000000001</v>
      </c>
      <c r="AD124" s="2">
        <f t="shared" si="8"/>
        <v>0</v>
      </c>
      <c r="AE124" s="2">
        <f t="shared" si="9"/>
        <v>0</v>
      </c>
    </row>
    <row r="125" spans="1:31" ht="15" customHeight="1" x14ac:dyDescent="0.25">
      <c r="A125" s="2" t="s">
        <v>177</v>
      </c>
      <c r="B125" s="2" t="s">
        <v>178</v>
      </c>
      <c r="C125" s="2">
        <v>2014</v>
      </c>
      <c r="D125" s="2">
        <v>0.33</v>
      </c>
      <c r="E125" s="2" t="s">
        <v>598</v>
      </c>
      <c r="F125" s="2" t="s">
        <v>811</v>
      </c>
      <c r="G125" s="2">
        <v>0</v>
      </c>
      <c r="H125" s="2">
        <v>0</v>
      </c>
      <c r="I125" s="2">
        <v>0</v>
      </c>
      <c r="J125" s="2" t="s">
        <v>598</v>
      </c>
      <c r="K125" s="2" t="s">
        <v>598</v>
      </c>
      <c r="L125" s="2" t="s">
        <v>598</v>
      </c>
      <c r="M125" s="2" t="s">
        <v>598</v>
      </c>
      <c r="N125" s="2" t="s">
        <v>598</v>
      </c>
      <c r="O125" s="2" t="s">
        <v>598</v>
      </c>
      <c r="P125" s="2" t="s">
        <v>598</v>
      </c>
      <c r="Q125" s="2" t="s">
        <v>598</v>
      </c>
      <c r="R125" s="2" t="s">
        <v>598</v>
      </c>
      <c r="S125" s="2" t="s">
        <v>598</v>
      </c>
      <c r="W125" s="2">
        <f t="shared" si="5"/>
        <v>0</v>
      </c>
      <c r="AA125" s="2" t="str">
        <f t="shared" si="6"/>
        <v>'El från Karlstads Energi'</v>
      </c>
      <c r="AC125" s="2">
        <f t="shared" si="7"/>
        <v>0</v>
      </c>
      <c r="AD125" s="2">
        <f t="shared" si="8"/>
        <v>0</v>
      </c>
      <c r="AE125" s="2">
        <f t="shared" si="9"/>
        <v>0</v>
      </c>
    </row>
    <row r="126" spans="1:31" ht="15" customHeight="1" x14ac:dyDescent="0.25">
      <c r="A126" s="2" t="s">
        <v>177</v>
      </c>
      <c r="B126" s="2" t="s">
        <v>179</v>
      </c>
      <c r="C126" s="2">
        <v>2014</v>
      </c>
      <c r="D126" s="2">
        <v>0.90200000000000002</v>
      </c>
      <c r="E126" s="2" t="s">
        <v>598</v>
      </c>
      <c r="F126" s="2" t="s">
        <v>812</v>
      </c>
      <c r="G126" s="2">
        <v>0</v>
      </c>
      <c r="H126" s="2">
        <v>0</v>
      </c>
      <c r="I126" s="2">
        <v>0</v>
      </c>
      <c r="J126" s="2" t="s">
        <v>598</v>
      </c>
      <c r="K126" s="2" t="s">
        <v>598</v>
      </c>
      <c r="L126" s="2" t="s">
        <v>598</v>
      </c>
      <c r="M126" s="2" t="s">
        <v>598</v>
      </c>
      <c r="N126" s="2" t="s">
        <v>598</v>
      </c>
      <c r="O126" s="2" t="s">
        <v>598</v>
      </c>
      <c r="P126" s="2" t="s">
        <v>598</v>
      </c>
      <c r="Q126" s="2" t="s">
        <v>598</v>
      </c>
      <c r="R126" s="2" t="s">
        <v>598</v>
      </c>
      <c r="S126" s="2" t="s">
        <v>598</v>
      </c>
      <c r="W126" s="2">
        <f t="shared" si="5"/>
        <v>0</v>
      </c>
      <c r="AA126" s="2" t="str">
        <f t="shared" si="6"/>
        <v>'Karlstads Energi'</v>
      </c>
      <c r="AC126" s="2">
        <f t="shared" si="7"/>
        <v>0</v>
      </c>
      <c r="AD126" s="2">
        <f t="shared" si="8"/>
        <v>0</v>
      </c>
      <c r="AE126" s="2">
        <f t="shared" si="9"/>
        <v>0</v>
      </c>
    </row>
    <row r="127" spans="1:31" ht="15" customHeight="1" x14ac:dyDescent="0.25">
      <c r="A127" s="2" t="s">
        <v>177</v>
      </c>
      <c r="B127" s="2" t="s">
        <v>180</v>
      </c>
      <c r="C127" s="2">
        <v>2014</v>
      </c>
      <c r="D127" s="2">
        <v>2E-3</v>
      </c>
      <c r="E127" s="2" t="s">
        <v>598</v>
      </c>
      <c r="F127" s="2" t="s">
        <v>811</v>
      </c>
      <c r="G127" s="2">
        <v>0</v>
      </c>
      <c r="H127" s="2">
        <v>0</v>
      </c>
      <c r="I127" s="2">
        <v>0</v>
      </c>
      <c r="J127" s="2" t="s">
        <v>598</v>
      </c>
      <c r="K127" s="2" t="s">
        <v>598</v>
      </c>
      <c r="L127" s="2" t="s">
        <v>598</v>
      </c>
      <c r="M127" s="2" t="s">
        <v>598</v>
      </c>
      <c r="N127" s="2" t="s">
        <v>598</v>
      </c>
      <c r="O127" s="2" t="s">
        <v>598</v>
      </c>
      <c r="P127" s="2" t="s">
        <v>598</v>
      </c>
      <c r="Q127" s="2" t="s">
        <v>598</v>
      </c>
      <c r="R127" s="2" t="s">
        <v>598</v>
      </c>
      <c r="S127" s="2" t="s">
        <v>598</v>
      </c>
      <c r="W127" s="2">
        <f t="shared" si="5"/>
        <v>0</v>
      </c>
      <c r="AA127" s="2" t="str">
        <f t="shared" si="6"/>
        <v>'El från Karlstads Energi'</v>
      </c>
      <c r="AC127" s="2">
        <f t="shared" si="7"/>
        <v>0</v>
      </c>
      <c r="AD127" s="2">
        <f t="shared" si="8"/>
        <v>0</v>
      </c>
      <c r="AE127" s="2">
        <f t="shared" si="9"/>
        <v>0</v>
      </c>
    </row>
    <row r="128" spans="1:31" ht="15" customHeight="1" x14ac:dyDescent="0.25">
      <c r="A128" s="2" t="s">
        <v>181</v>
      </c>
      <c r="B128" s="2" t="s">
        <v>182</v>
      </c>
      <c r="C128" s="2">
        <v>2014</v>
      </c>
      <c r="D128" s="2">
        <v>9.8000000000000007</v>
      </c>
      <c r="E128" s="2">
        <v>19.222999999999999</v>
      </c>
      <c r="F128" s="2" t="s">
        <v>813</v>
      </c>
      <c r="G128" s="2">
        <v>1.1000000000000001</v>
      </c>
      <c r="H128" s="2">
        <v>0</v>
      </c>
      <c r="I128" s="2">
        <v>0</v>
      </c>
      <c r="J128" s="2" t="s">
        <v>598</v>
      </c>
      <c r="K128" s="2" t="s">
        <v>598</v>
      </c>
      <c r="L128" s="2" t="s">
        <v>598</v>
      </c>
      <c r="M128" s="2" t="s">
        <v>598</v>
      </c>
      <c r="N128" s="2" t="s">
        <v>598</v>
      </c>
      <c r="O128" s="2" t="s">
        <v>598</v>
      </c>
      <c r="P128" s="2" t="s">
        <v>598</v>
      </c>
      <c r="Q128" s="2" t="s">
        <v>598</v>
      </c>
      <c r="R128" s="2" t="s">
        <v>598</v>
      </c>
      <c r="S128" s="2" t="s">
        <v>598</v>
      </c>
      <c r="W128" s="2">
        <f t="shared" si="5"/>
        <v>0</v>
      </c>
      <c r="AA128" s="2" t="str">
        <f t="shared" si="6"/>
        <v>'Vattenkraftsel'</v>
      </c>
      <c r="AC128" s="2">
        <f t="shared" si="7"/>
        <v>1.1000000000000001</v>
      </c>
      <c r="AD128" s="2">
        <f t="shared" si="8"/>
        <v>0</v>
      </c>
      <c r="AE128" s="2">
        <f t="shared" si="9"/>
        <v>0</v>
      </c>
    </row>
    <row r="129" spans="1:31" ht="15" customHeight="1" x14ac:dyDescent="0.25">
      <c r="A129" s="2" t="s">
        <v>183</v>
      </c>
      <c r="B129" s="2" t="s">
        <v>184</v>
      </c>
      <c r="C129" s="2">
        <v>2014</v>
      </c>
      <c r="D129" s="2" t="s">
        <v>598</v>
      </c>
      <c r="E129" s="2" t="s">
        <v>598</v>
      </c>
      <c r="F129" s="2" t="s">
        <v>599</v>
      </c>
      <c r="G129" s="2">
        <v>2.36</v>
      </c>
      <c r="H129" s="2">
        <v>483.4</v>
      </c>
      <c r="I129" s="2">
        <v>0.55000000000000004</v>
      </c>
      <c r="J129" s="2">
        <v>54.6</v>
      </c>
      <c r="K129" s="2">
        <v>0.11</v>
      </c>
      <c r="L129" s="2">
        <v>37.130000000000003</v>
      </c>
      <c r="M129" s="2">
        <v>5.69</v>
      </c>
      <c r="N129" s="2">
        <v>1</v>
      </c>
      <c r="O129" s="2" t="s">
        <v>598</v>
      </c>
      <c r="P129" s="2" t="s">
        <v>598</v>
      </c>
      <c r="Q129" s="2" t="s">
        <v>598</v>
      </c>
      <c r="R129" s="2" t="s">
        <v>598</v>
      </c>
      <c r="S129" s="2" t="s">
        <v>598</v>
      </c>
      <c r="W129" s="2">
        <f t="shared" si="5"/>
        <v>54.6</v>
      </c>
      <c r="AA129" s="2" t="str">
        <f t="shared" si="6"/>
        <v>Nordisk residual</v>
      </c>
      <c r="AC129" s="2">
        <f t="shared" si="7"/>
        <v>2.36</v>
      </c>
      <c r="AD129" s="2">
        <f t="shared" si="8"/>
        <v>483.4</v>
      </c>
      <c r="AE129" s="2">
        <f t="shared" si="9"/>
        <v>0.55000000000000004</v>
      </c>
    </row>
    <row r="130" spans="1:31" ht="15" customHeight="1" x14ac:dyDescent="0.25">
      <c r="A130" s="2" t="s">
        <v>185</v>
      </c>
      <c r="B130" s="2" t="s">
        <v>186</v>
      </c>
      <c r="C130" s="2">
        <v>2014</v>
      </c>
      <c r="D130" s="2" t="s">
        <v>598</v>
      </c>
      <c r="E130" s="2" t="s">
        <v>598</v>
      </c>
      <c r="F130" s="2" t="s">
        <v>599</v>
      </c>
      <c r="G130" s="2">
        <v>2.36</v>
      </c>
      <c r="H130" s="2">
        <v>483.4</v>
      </c>
      <c r="I130" s="2">
        <v>0.55000000000000004</v>
      </c>
      <c r="J130" s="2" t="s">
        <v>598</v>
      </c>
      <c r="K130" s="2" t="s">
        <v>598</v>
      </c>
      <c r="L130" s="2" t="s">
        <v>598</v>
      </c>
      <c r="M130" s="2" t="s">
        <v>598</v>
      </c>
      <c r="N130" s="2" t="s">
        <v>598</v>
      </c>
      <c r="O130" s="2" t="s">
        <v>598</v>
      </c>
      <c r="P130" s="2" t="s">
        <v>598</v>
      </c>
      <c r="Q130" s="2" t="s">
        <v>598</v>
      </c>
      <c r="R130" s="2" t="s">
        <v>598</v>
      </c>
      <c r="S130" s="2" t="s">
        <v>598</v>
      </c>
      <c r="W130" s="2">
        <f t="shared" si="5"/>
        <v>0</v>
      </c>
      <c r="AA130" s="2" t="str">
        <f t="shared" si="6"/>
        <v>Nordisk residual</v>
      </c>
      <c r="AC130" s="2">
        <f t="shared" si="7"/>
        <v>2.36</v>
      </c>
      <c r="AD130" s="2">
        <f t="shared" si="8"/>
        <v>483.4</v>
      </c>
      <c r="AE130" s="2">
        <f t="shared" si="9"/>
        <v>0.55000000000000004</v>
      </c>
    </row>
    <row r="131" spans="1:31" ht="15" customHeight="1" x14ac:dyDescent="0.25">
      <c r="A131" s="2" t="s">
        <v>185</v>
      </c>
      <c r="B131" s="2" t="s">
        <v>187</v>
      </c>
      <c r="C131" s="2">
        <v>2014</v>
      </c>
      <c r="D131" s="2" t="s">
        <v>598</v>
      </c>
      <c r="E131" s="2" t="s">
        <v>598</v>
      </c>
      <c r="F131" s="2" t="s">
        <v>599</v>
      </c>
      <c r="G131" s="2">
        <v>2.36</v>
      </c>
      <c r="H131" s="2">
        <v>483.4</v>
      </c>
      <c r="I131" s="2">
        <v>0.55000000000000004</v>
      </c>
      <c r="J131" s="2" t="s">
        <v>598</v>
      </c>
      <c r="K131" s="2" t="s">
        <v>598</v>
      </c>
      <c r="L131" s="2" t="s">
        <v>598</v>
      </c>
      <c r="M131" s="2" t="s">
        <v>598</v>
      </c>
      <c r="N131" s="2" t="s">
        <v>598</v>
      </c>
      <c r="O131" s="2" t="s">
        <v>598</v>
      </c>
      <c r="P131" s="2" t="s">
        <v>598</v>
      </c>
      <c r="Q131" s="2" t="s">
        <v>598</v>
      </c>
      <c r="R131" s="2" t="s">
        <v>598</v>
      </c>
      <c r="S131" s="2" t="s">
        <v>598</v>
      </c>
      <c r="W131" s="2">
        <f t="shared" ref="W131:W194" si="10">IFERROR(J131/1,0)</f>
        <v>0</v>
      </c>
      <c r="AA131" s="2" t="str">
        <f t="shared" ref="AA131:AA194" si="11">IF(AND(OR(F131="-",F131="et",F131="'-'",F131="'0'",F131="'DS'"),G131=2.36),"Nordisk residual",F131)</f>
        <v>Nordisk residual</v>
      </c>
      <c r="AC131" s="2">
        <f t="shared" ref="AC131:AC194" si="12">IFERROR(G131/1,2.36)</f>
        <v>2.36</v>
      </c>
      <c r="AD131" s="2">
        <f t="shared" ref="AD131:AD194" si="13">IFERROR(H131/1,483.4)</f>
        <v>483.4</v>
      </c>
      <c r="AE131" s="2">
        <f t="shared" ref="AE131:AE194" si="14">IFERROR(I131/1,0.55)</f>
        <v>0.55000000000000004</v>
      </c>
    </row>
    <row r="132" spans="1:31" ht="15" customHeight="1" x14ac:dyDescent="0.25">
      <c r="A132" s="2" t="s">
        <v>185</v>
      </c>
      <c r="B132" s="2" t="s">
        <v>188</v>
      </c>
      <c r="C132" s="2">
        <v>2014</v>
      </c>
      <c r="D132" s="2" t="s">
        <v>598</v>
      </c>
      <c r="E132" s="2" t="s">
        <v>598</v>
      </c>
      <c r="F132" s="2" t="s">
        <v>599</v>
      </c>
      <c r="G132" s="2">
        <v>2.36</v>
      </c>
      <c r="H132" s="2">
        <v>483.4</v>
      </c>
      <c r="I132" s="2">
        <v>0.55000000000000004</v>
      </c>
      <c r="J132" s="2" t="s">
        <v>598</v>
      </c>
      <c r="K132" s="2" t="s">
        <v>598</v>
      </c>
      <c r="L132" s="2" t="s">
        <v>598</v>
      </c>
      <c r="M132" s="2" t="s">
        <v>598</v>
      </c>
      <c r="N132" s="2" t="s">
        <v>598</v>
      </c>
      <c r="O132" s="2" t="s">
        <v>598</v>
      </c>
      <c r="P132" s="2" t="s">
        <v>598</v>
      </c>
      <c r="Q132" s="2" t="s">
        <v>598</v>
      </c>
      <c r="R132" s="2" t="s">
        <v>598</v>
      </c>
      <c r="S132" s="2" t="s">
        <v>598</v>
      </c>
      <c r="W132" s="2">
        <f t="shared" si="10"/>
        <v>0</v>
      </c>
      <c r="AA132" s="2" t="str">
        <f t="shared" si="11"/>
        <v>Nordisk residual</v>
      </c>
      <c r="AC132" s="2">
        <f t="shared" si="12"/>
        <v>2.36</v>
      </c>
      <c r="AD132" s="2">
        <f t="shared" si="13"/>
        <v>483.4</v>
      </c>
      <c r="AE132" s="2">
        <f t="shared" si="14"/>
        <v>0.55000000000000004</v>
      </c>
    </row>
    <row r="133" spans="1:31" ht="15" customHeight="1" x14ac:dyDescent="0.25">
      <c r="A133" s="2" t="s">
        <v>185</v>
      </c>
      <c r="B133" s="2" t="s">
        <v>189</v>
      </c>
      <c r="C133" s="2">
        <v>2014</v>
      </c>
      <c r="D133" s="2" t="s">
        <v>598</v>
      </c>
      <c r="E133" s="2" t="s">
        <v>598</v>
      </c>
      <c r="F133" s="2" t="s">
        <v>599</v>
      </c>
      <c r="G133" s="2">
        <v>2.36</v>
      </c>
      <c r="H133" s="2">
        <v>483.4</v>
      </c>
      <c r="I133" s="2">
        <v>0.55000000000000004</v>
      </c>
      <c r="J133" s="2" t="s">
        <v>598</v>
      </c>
      <c r="K133" s="2" t="s">
        <v>598</v>
      </c>
      <c r="L133" s="2" t="s">
        <v>598</v>
      </c>
      <c r="M133" s="2" t="s">
        <v>598</v>
      </c>
      <c r="N133" s="2" t="s">
        <v>598</v>
      </c>
      <c r="O133" s="2" t="s">
        <v>598</v>
      </c>
      <c r="P133" s="2" t="s">
        <v>598</v>
      </c>
      <c r="Q133" s="2" t="s">
        <v>598</v>
      </c>
      <c r="R133" s="2" t="s">
        <v>598</v>
      </c>
      <c r="S133" s="2" t="s">
        <v>598</v>
      </c>
      <c r="W133" s="2">
        <f t="shared" si="10"/>
        <v>0</v>
      </c>
      <c r="AA133" s="2" t="str">
        <f t="shared" si="11"/>
        <v>Nordisk residual</v>
      </c>
      <c r="AC133" s="2">
        <f t="shared" si="12"/>
        <v>2.36</v>
      </c>
      <c r="AD133" s="2">
        <f t="shared" si="13"/>
        <v>483.4</v>
      </c>
      <c r="AE133" s="2">
        <f t="shared" si="14"/>
        <v>0.55000000000000004</v>
      </c>
    </row>
    <row r="134" spans="1:31" ht="15" customHeight="1" x14ac:dyDescent="0.25">
      <c r="A134" s="2" t="s">
        <v>190</v>
      </c>
      <c r="B134" s="2" t="s">
        <v>191</v>
      </c>
      <c r="C134" s="2">
        <v>2014</v>
      </c>
      <c r="D134" s="2">
        <v>0.72199999999999998</v>
      </c>
      <c r="E134" s="2" t="s">
        <v>598</v>
      </c>
      <c r="F134" s="2" t="s">
        <v>814</v>
      </c>
      <c r="G134" s="2">
        <v>1.1000000000000001</v>
      </c>
      <c r="H134" s="2">
        <v>1.4999999999999999E-4</v>
      </c>
      <c r="I134" s="2">
        <v>0</v>
      </c>
      <c r="J134" s="2" t="s">
        <v>598</v>
      </c>
      <c r="K134" s="2" t="s">
        <v>598</v>
      </c>
      <c r="L134" s="2" t="s">
        <v>598</v>
      </c>
      <c r="M134" s="2" t="s">
        <v>598</v>
      </c>
      <c r="N134" s="2" t="s">
        <v>598</v>
      </c>
      <c r="O134" s="2" t="s">
        <v>598</v>
      </c>
      <c r="P134" s="2" t="s">
        <v>598</v>
      </c>
      <c r="Q134" s="2" t="s">
        <v>598</v>
      </c>
      <c r="R134" s="2" t="s">
        <v>598</v>
      </c>
      <c r="S134" s="2" t="s">
        <v>598</v>
      </c>
      <c r="W134" s="2">
        <f t="shared" si="10"/>
        <v>0</v>
      </c>
      <c r="AA134" s="2" t="str">
        <f t="shared" si="11"/>
        <v>'Vatten el'</v>
      </c>
      <c r="AC134" s="2">
        <f t="shared" si="12"/>
        <v>1.1000000000000001</v>
      </c>
      <c r="AD134" s="2">
        <f t="shared" si="13"/>
        <v>1.4999999999999999E-4</v>
      </c>
      <c r="AE134" s="2">
        <f t="shared" si="14"/>
        <v>0</v>
      </c>
    </row>
    <row r="135" spans="1:31" ht="15" customHeight="1" x14ac:dyDescent="0.25">
      <c r="A135" s="2" t="s">
        <v>192</v>
      </c>
      <c r="B135" s="2" t="s">
        <v>193</v>
      </c>
      <c r="C135" s="2">
        <v>2014</v>
      </c>
      <c r="D135" s="2">
        <v>2.669</v>
      </c>
      <c r="E135" s="2">
        <v>6.077</v>
      </c>
      <c r="F135" s="2" t="s">
        <v>798</v>
      </c>
      <c r="G135" s="2">
        <v>0.31</v>
      </c>
      <c r="H135" s="2">
        <v>0</v>
      </c>
      <c r="I135" s="2">
        <v>0</v>
      </c>
      <c r="J135" s="2" t="s">
        <v>598</v>
      </c>
      <c r="K135" s="2" t="s">
        <v>598</v>
      </c>
      <c r="L135" s="2" t="s">
        <v>598</v>
      </c>
      <c r="M135" s="2" t="s">
        <v>598</v>
      </c>
      <c r="N135" s="2" t="s">
        <v>598</v>
      </c>
      <c r="O135" s="2" t="s">
        <v>598</v>
      </c>
      <c r="P135" s="2" t="s">
        <v>598</v>
      </c>
      <c r="Q135" s="2" t="s">
        <v>598</v>
      </c>
      <c r="R135" s="2" t="s">
        <v>598</v>
      </c>
      <c r="S135" s="2" t="s">
        <v>598</v>
      </c>
      <c r="W135" s="2">
        <f t="shared" si="10"/>
        <v>0</v>
      </c>
      <c r="AA135" s="2" t="str">
        <f t="shared" si="11"/>
        <v>'Biokraft'</v>
      </c>
      <c r="AC135" s="2">
        <f t="shared" si="12"/>
        <v>0.31</v>
      </c>
      <c r="AD135" s="2">
        <f t="shared" si="13"/>
        <v>0</v>
      </c>
      <c r="AE135" s="2">
        <f t="shared" si="14"/>
        <v>0</v>
      </c>
    </row>
    <row r="136" spans="1:31" ht="15" customHeight="1" x14ac:dyDescent="0.25">
      <c r="A136" s="2" t="s">
        <v>194</v>
      </c>
      <c r="B136" s="2" t="s">
        <v>195</v>
      </c>
      <c r="C136" s="2">
        <v>2014</v>
      </c>
      <c r="D136" s="2">
        <v>9.1</v>
      </c>
      <c r="E136" s="2" t="s">
        <v>598</v>
      </c>
      <c r="F136" s="2" t="s">
        <v>607</v>
      </c>
      <c r="G136" s="2">
        <v>2.36</v>
      </c>
      <c r="H136" s="2">
        <v>483.4</v>
      </c>
      <c r="I136" s="2">
        <v>0.55000000000000004</v>
      </c>
      <c r="J136" s="2" t="s">
        <v>598</v>
      </c>
      <c r="K136" s="2" t="s">
        <v>598</v>
      </c>
      <c r="L136" s="2" t="s">
        <v>598</v>
      </c>
      <c r="M136" s="2" t="s">
        <v>598</v>
      </c>
      <c r="N136" s="2" t="s">
        <v>598</v>
      </c>
      <c r="O136" s="2" t="s">
        <v>598</v>
      </c>
      <c r="P136" s="2" t="s">
        <v>598</v>
      </c>
      <c r="Q136" s="2" t="s">
        <v>598</v>
      </c>
      <c r="R136" s="2" t="s">
        <v>598</v>
      </c>
      <c r="S136" s="2" t="s">
        <v>598</v>
      </c>
      <c r="W136" s="2">
        <f t="shared" si="10"/>
        <v>0</v>
      </c>
      <c r="AA136" s="2" t="str">
        <f t="shared" si="11"/>
        <v>Nordisk residual</v>
      </c>
      <c r="AC136" s="2">
        <f t="shared" si="12"/>
        <v>2.36</v>
      </c>
      <c r="AD136" s="2">
        <f t="shared" si="13"/>
        <v>483.4</v>
      </c>
      <c r="AE136" s="2">
        <f t="shared" si="14"/>
        <v>0.55000000000000004</v>
      </c>
    </row>
    <row r="137" spans="1:31" ht="15" customHeight="1" x14ac:dyDescent="0.25">
      <c r="A137" s="2" t="s">
        <v>194</v>
      </c>
      <c r="B137" s="2" t="s">
        <v>196</v>
      </c>
      <c r="C137" s="2">
        <v>2014</v>
      </c>
      <c r="D137" s="2">
        <v>0.64</v>
      </c>
      <c r="E137" s="2" t="s">
        <v>598</v>
      </c>
      <c r="F137" s="2" t="s">
        <v>599</v>
      </c>
      <c r="G137" s="2">
        <v>2.36</v>
      </c>
      <c r="H137" s="2">
        <v>483.4</v>
      </c>
      <c r="I137" s="2">
        <v>0.55000000000000004</v>
      </c>
      <c r="J137" s="2" t="s">
        <v>598</v>
      </c>
      <c r="K137" s="2" t="s">
        <v>598</v>
      </c>
      <c r="L137" s="2" t="s">
        <v>598</v>
      </c>
      <c r="M137" s="2" t="s">
        <v>598</v>
      </c>
      <c r="N137" s="2" t="s">
        <v>598</v>
      </c>
      <c r="O137" s="2" t="s">
        <v>598</v>
      </c>
      <c r="P137" s="2" t="s">
        <v>598</v>
      </c>
      <c r="Q137" s="2" t="s">
        <v>598</v>
      </c>
      <c r="R137" s="2" t="s">
        <v>598</v>
      </c>
      <c r="S137" s="2" t="s">
        <v>598</v>
      </c>
      <c r="W137" s="2">
        <f t="shared" si="10"/>
        <v>0</v>
      </c>
      <c r="AA137" s="2" t="str">
        <f t="shared" si="11"/>
        <v>Nordisk residual</v>
      </c>
      <c r="AC137" s="2">
        <f t="shared" si="12"/>
        <v>2.36</v>
      </c>
      <c r="AD137" s="2">
        <f t="shared" si="13"/>
        <v>483.4</v>
      </c>
      <c r="AE137" s="2">
        <f t="shared" si="14"/>
        <v>0.55000000000000004</v>
      </c>
    </row>
    <row r="138" spans="1:31" ht="15" customHeight="1" x14ac:dyDescent="0.25">
      <c r="A138" s="2" t="s">
        <v>197</v>
      </c>
      <c r="B138" s="2" t="s">
        <v>198</v>
      </c>
      <c r="C138" s="2">
        <v>2014</v>
      </c>
      <c r="D138" s="2">
        <v>0.34950799999999999</v>
      </c>
      <c r="E138" s="2" t="s">
        <v>598</v>
      </c>
      <c r="F138" s="2" t="s">
        <v>792</v>
      </c>
      <c r="G138" s="2">
        <v>1.1000000000000001</v>
      </c>
      <c r="H138" s="2">
        <v>0</v>
      </c>
      <c r="I138" s="2">
        <v>0</v>
      </c>
      <c r="J138" s="2" t="s">
        <v>598</v>
      </c>
      <c r="K138" s="2" t="s">
        <v>598</v>
      </c>
      <c r="L138" s="2" t="s">
        <v>598</v>
      </c>
      <c r="M138" s="2" t="s">
        <v>598</v>
      </c>
      <c r="N138" s="2" t="s">
        <v>598</v>
      </c>
      <c r="O138" s="2" t="s">
        <v>598</v>
      </c>
      <c r="P138" s="2" t="s">
        <v>598</v>
      </c>
      <c r="Q138" s="2" t="s">
        <v>598</v>
      </c>
      <c r="R138" s="2" t="s">
        <v>598</v>
      </c>
      <c r="S138" s="2" t="s">
        <v>598</v>
      </c>
      <c r="W138" s="2">
        <f t="shared" si="10"/>
        <v>0</v>
      </c>
      <c r="AA138" s="2" t="str">
        <f t="shared" si="11"/>
        <v>'Vattenkraft'</v>
      </c>
      <c r="AC138" s="2">
        <f t="shared" si="12"/>
        <v>1.1000000000000001</v>
      </c>
      <c r="AD138" s="2">
        <f t="shared" si="13"/>
        <v>0</v>
      </c>
      <c r="AE138" s="2">
        <f t="shared" si="14"/>
        <v>0</v>
      </c>
    </row>
    <row r="139" spans="1:31" ht="15" customHeight="1" x14ac:dyDescent="0.25">
      <c r="A139" s="2" t="s">
        <v>199</v>
      </c>
      <c r="B139" s="2" t="s">
        <v>200</v>
      </c>
      <c r="C139" s="2">
        <v>2014</v>
      </c>
      <c r="D139" s="2">
        <v>1</v>
      </c>
      <c r="E139" s="2" t="s">
        <v>598</v>
      </c>
      <c r="F139" s="2" t="s">
        <v>815</v>
      </c>
      <c r="G139" s="2">
        <v>1.1000000000000001</v>
      </c>
      <c r="H139" s="2">
        <v>0</v>
      </c>
      <c r="I139" s="2">
        <v>0</v>
      </c>
      <c r="J139" s="2" t="s">
        <v>598</v>
      </c>
      <c r="K139" s="2" t="s">
        <v>598</v>
      </c>
      <c r="L139" s="2" t="s">
        <v>598</v>
      </c>
      <c r="M139" s="2" t="s">
        <v>598</v>
      </c>
      <c r="N139" s="2" t="s">
        <v>598</v>
      </c>
      <c r="O139" s="2" t="s">
        <v>598</v>
      </c>
      <c r="P139" s="2" t="s">
        <v>598</v>
      </c>
      <c r="Q139" s="2" t="s">
        <v>598</v>
      </c>
      <c r="R139" s="2" t="s">
        <v>598</v>
      </c>
      <c r="S139" s="2" t="s">
        <v>598</v>
      </c>
      <c r="W139" s="2">
        <f t="shared" si="10"/>
        <v>0</v>
      </c>
      <c r="AA139" s="2" t="str">
        <f t="shared" si="11"/>
        <v>'vattenkraft El'</v>
      </c>
      <c r="AC139" s="2">
        <f t="shared" si="12"/>
        <v>1.1000000000000001</v>
      </c>
      <c r="AD139" s="2">
        <f t="shared" si="13"/>
        <v>0</v>
      </c>
      <c r="AE139" s="2">
        <f t="shared" si="14"/>
        <v>0</v>
      </c>
    </row>
    <row r="140" spans="1:31" ht="15" customHeight="1" x14ac:dyDescent="0.25">
      <c r="A140" s="2" t="s">
        <v>201</v>
      </c>
      <c r="B140" s="2" t="s">
        <v>202</v>
      </c>
      <c r="C140" s="2">
        <v>2014</v>
      </c>
      <c r="D140" s="2" t="s">
        <v>598</v>
      </c>
      <c r="E140" s="2" t="s">
        <v>598</v>
      </c>
      <c r="F140" s="2" t="s">
        <v>599</v>
      </c>
      <c r="G140" s="2">
        <v>2.36</v>
      </c>
      <c r="H140" s="2">
        <v>483.4</v>
      </c>
      <c r="I140" s="2">
        <v>0.55000000000000004</v>
      </c>
      <c r="J140" s="2" t="s">
        <v>598</v>
      </c>
      <c r="K140" s="2" t="s">
        <v>598</v>
      </c>
      <c r="L140" s="2" t="s">
        <v>598</v>
      </c>
      <c r="M140" s="2" t="s">
        <v>598</v>
      </c>
      <c r="N140" s="2" t="s">
        <v>598</v>
      </c>
      <c r="O140" s="2" t="s">
        <v>598</v>
      </c>
      <c r="P140" s="2" t="s">
        <v>598</v>
      </c>
      <c r="Q140" s="2" t="s">
        <v>598</v>
      </c>
      <c r="R140" s="2" t="s">
        <v>598</v>
      </c>
      <c r="S140" s="2" t="s">
        <v>598</v>
      </c>
      <c r="W140" s="2">
        <f t="shared" si="10"/>
        <v>0</v>
      </c>
      <c r="AA140" s="2" t="str">
        <f t="shared" si="11"/>
        <v>Nordisk residual</v>
      </c>
      <c r="AC140" s="2">
        <f t="shared" si="12"/>
        <v>2.36</v>
      </c>
      <c r="AD140" s="2">
        <f t="shared" si="13"/>
        <v>483.4</v>
      </c>
      <c r="AE140" s="2">
        <f t="shared" si="14"/>
        <v>0.55000000000000004</v>
      </c>
    </row>
    <row r="141" spans="1:31" ht="15" customHeight="1" x14ac:dyDescent="0.25">
      <c r="A141" s="2" t="s">
        <v>201</v>
      </c>
      <c r="B141" s="2" t="s">
        <v>203</v>
      </c>
      <c r="C141" s="2">
        <v>2014</v>
      </c>
      <c r="D141" s="2" t="s">
        <v>598</v>
      </c>
      <c r="E141" s="2" t="s">
        <v>598</v>
      </c>
      <c r="F141" s="2" t="s">
        <v>816</v>
      </c>
      <c r="G141" s="2">
        <v>2.36</v>
      </c>
      <c r="H141" s="2">
        <v>2.9</v>
      </c>
      <c r="I141" s="2">
        <v>0</v>
      </c>
      <c r="J141" s="2" t="s">
        <v>598</v>
      </c>
      <c r="K141" s="2" t="s">
        <v>598</v>
      </c>
      <c r="L141" s="2" t="s">
        <v>598</v>
      </c>
      <c r="M141" s="2" t="s">
        <v>598</v>
      </c>
      <c r="N141" s="2" t="s">
        <v>598</v>
      </c>
      <c r="O141" s="2" t="s">
        <v>598</v>
      </c>
      <c r="P141" s="2" t="s">
        <v>598</v>
      </c>
      <c r="Q141" s="2" t="s">
        <v>598</v>
      </c>
      <c r="R141" s="2" t="s">
        <v>598</v>
      </c>
      <c r="S141" s="2" t="s">
        <v>598</v>
      </c>
      <c r="W141" s="2">
        <f t="shared" si="10"/>
        <v>0</v>
      </c>
      <c r="AA141" s="2" t="str">
        <f t="shared" si="11"/>
        <v>'Jämtkraft lokalprisel'</v>
      </c>
      <c r="AC141" s="2">
        <f t="shared" si="12"/>
        <v>2.36</v>
      </c>
      <c r="AD141" s="2">
        <f t="shared" si="13"/>
        <v>2.9</v>
      </c>
      <c r="AE141" s="2">
        <f t="shared" si="14"/>
        <v>0</v>
      </c>
    </row>
    <row r="142" spans="1:31" ht="15" customHeight="1" x14ac:dyDescent="0.25">
      <c r="A142" s="2" t="s">
        <v>201</v>
      </c>
      <c r="B142" s="2" t="s">
        <v>204</v>
      </c>
      <c r="C142" s="2">
        <v>2014</v>
      </c>
      <c r="D142" s="2" t="s">
        <v>598</v>
      </c>
      <c r="E142" s="2" t="s">
        <v>598</v>
      </c>
      <c r="F142" s="2" t="s">
        <v>817</v>
      </c>
      <c r="G142" s="2">
        <v>2.36</v>
      </c>
      <c r="H142" s="2">
        <v>2.9</v>
      </c>
      <c r="I142" s="2">
        <v>0</v>
      </c>
      <c r="J142" s="2" t="s">
        <v>598</v>
      </c>
      <c r="K142" s="2" t="s">
        <v>598</v>
      </c>
      <c r="L142" s="2" t="s">
        <v>598</v>
      </c>
      <c r="M142" s="2" t="s">
        <v>598</v>
      </c>
      <c r="N142" s="2" t="s">
        <v>598</v>
      </c>
      <c r="O142" s="2" t="s">
        <v>598</v>
      </c>
      <c r="P142" s="2" t="s">
        <v>598</v>
      </c>
      <c r="Q142" s="2" t="s">
        <v>598</v>
      </c>
      <c r="R142" s="2" t="s">
        <v>598</v>
      </c>
      <c r="S142" s="2" t="s">
        <v>598</v>
      </c>
      <c r="W142" s="2">
        <f t="shared" si="10"/>
        <v>0</v>
      </c>
      <c r="AA142" s="2" t="str">
        <f t="shared" si="11"/>
        <v>'Jämtkraft lokalel'</v>
      </c>
      <c r="AC142" s="2">
        <f t="shared" si="12"/>
        <v>2.36</v>
      </c>
      <c r="AD142" s="2">
        <f t="shared" si="13"/>
        <v>2.9</v>
      </c>
      <c r="AE142" s="2">
        <f t="shared" si="14"/>
        <v>0</v>
      </c>
    </row>
    <row r="143" spans="1:31" ht="15" customHeight="1" x14ac:dyDescent="0.25">
      <c r="A143" s="2" t="s">
        <v>201</v>
      </c>
      <c r="B143" s="2" t="s">
        <v>205</v>
      </c>
      <c r="C143" s="2">
        <v>2014</v>
      </c>
      <c r="D143" s="2" t="s">
        <v>598</v>
      </c>
      <c r="E143" s="2" t="s">
        <v>598</v>
      </c>
      <c r="F143" s="2" t="s">
        <v>817</v>
      </c>
      <c r="G143" s="2">
        <v>2.36</v>
      </c>
      <c r="H143" s="2">
        <v>2.9</v>
      </c>
      <c r="I143" s="2">
        <v>0</v>
      </c>
      <c r="J143" s="2" t="s">
        <v>598</v>
      </c>
      <c r="K143" s="2" t="s">
        <v>598</v>
      </c>
      <c r="L143" s="2" t="s">
        <v>598</v>
      </c>
      <c r="M143" s="2" t="s">
        <v>598</v>
      </c>
      <c r="N143" s="2" t="s">
        <v>598</v>
      </c>
      <c r="O143" s="2">
        <v>1.383</v>
      </c>
      <c r="P143" s="2">
        <v>9.6000000000000002E-2</v>
      </c>
      <c r="Q143" s="2">
        <v>0</v>
      </c>
      <c r="R143" s="2">
        <v>0</v>
      </c>
      <c r="S143" s="2">
        <v>1</v>
      </c>
      <c r="W143" s="2">
        <f t="shared" si="10"/>
        <v>0</v>
      </c>
      <c r="AA143" s="2" t="str">
        <f t="shared" si="11"/>
        <v>'Jämtkraft lokalel'</v>
      </c>
      <c r="AC143" s="2">
        <f t="shared" si="12"/>
        <v>2.36</v>
      </c>
      <c r="AD143" s="2">
        <f t="shared" si="13"/>
        <v>2.9</v>
      </c>
      <c r="AE143" s="2">
        <f t="shared" si="14"/>
        <v>0</v>
      </c>
    </row>
    <row r="144" spans="1:31" ht="15" customHeight="1" x14ac:dyDescent="0.25">
      <c r="A144" s="2" t="s">
        <v>206</v>
      </c>
      <c r="B144" s="2" t="s">
        <v>207</v>
      </c>
      <c r="C144" s="2">
        <v>2014</v>
      </c>
      <c r="D144" s="2" t="s">
        <v>598</v>
      </c>
      <c r="E144" s="2" t="s">
        <v>598</v>
      </c>
      <c r="F144" s="2" t="s">
        <v>599</v>
      </c>
      <c r="G144" s="2">
        <v>2.36</v>
      </c>
      <c r="H144" s="2">
        <v>483.4</v>
      </c>
      <c r="I144" s="2">
        <v>0.55000000000000004</v>
      </c>
      <c r="J144" s="2" t="s">
        <v>598</v>
      </c>
      <c r="K144" s="2" t="s">
        <v>598</v>
      </c>
      <c r="L144" s="2" t="s">
        <v>598</v>
      </c>
      <c r="M144" s="2" t="s">
        <v>598</v>
      </c>
      <c r="N144" s="2" t="s">
        <v>598</v>
      </c>
      <c r="O144" s="2" t="s">
        <v>598</v>
      </c>
      <c r="P144" s="2" t="s">
        <v>598</v>
      </c>
      <c r="Q144" s="2" t="s">
        <v>598</v>
      </c>
      <c r="R144" s="2" t="s">
        <v>598</v>
      </c>
      <c r="S144" s="2" t="s">
        <v>598</v>
      </c>
      <c r="W144" s="2">
        <f t="shared" si="10"/>
        <v>0</v>
      </c>
      <c r="AA144" s="2" t="str">
        <f t="shared" si="11"/>
        <v>Nordisk residual</v>
      </c>
      <c r="AC144" s="2">
        <f t="shared" si="12"/>
        <v>2.36</v>
      </c>
      <c r="AD144" s="2">
        <f t="shared" si="13"/>
        <v>483.4</v>
      </c>
      <c r="AE144" s="2">
        <f t="shared" si="14"/>
        <v>0.55000000000000004</v>
      </c>
    </row>
    <row r="145" spans="1:31" ht="15" customHeight="1" x14ac:dyDescent="0.25">
      <c r="A145" s="2" t="s">
        <v>206</v>
      </c>
      <c r="B145" s="2" t="s">
        <v>208</v>
      </c>
      <c r="C145" s="2">
        <v>2014</v>
      </c>
      <c r="D145" s="2" t="s">
        <v>598</v>
      </c>
      <c r="E145" s="2" t="s">
        <v>598</v>
      </c>
      <c r="F145" s="2" t="s">
        <v>599</v>
      </c>
      <c r="G145" s="2">
        <v>2.36</v>
      </c>
      <c r="H145" s="2">
        <v>483.4</v>
      </c>
      <c r="I145" s="2">
        <v>0.55000000000000004</v>
      </c>
      <c r="J145" s="2" t="s">
        <v>598</v>
      </c>
      <c r="K145" s="2" t="s">
        <v>598</v>
      </c>
      <c r="L145" s="2" t="s">
        <v>598</v>
      </c>
      <c r="M145" s="2" t="s">
        <v>598</v>
      </c>
      <c r="N145" s="2" t="s">
        <v>598</v>
      </c>
      <c r="O145" s="2" t="s">
        <v>598</v>
      </c>
      <c r="P145" s="2" t="s">
        <v>598</v>
      </c>
      <c r="Q145" s="2" t="s">
        <v>598</v>
      </c>
      <c r="R145" s="2" t="s">
        <v>598</v>
      </c>
      <c r="S145" s="2" t="s">
        <v>598</v>
      </c>
      <c r="W145" s="2">
        <f t="shared" si="10"/>
        <v>0</v>
      </c>
      <c r="AA145" s="2" t="str">
        <f t="shared" si="11"/>
        <v>Nordisk residual</v>
      </c>
      <c r="AC145" s="2">
        <f t="shared" si="12"/>
        <v>2.36</v>
      </c>
      <c r="AD145" s="2">
        <f t="shared" si="13"/>
        <v>483.4</v>
      </c>
      <c r="AE145" s="2">
        <f t="shared" si="14"/>
        <v>0.55000000000000004</v>
      </c>
    </row>
    <row r="146" spans="1:31" ht="15" customHeight="1" x14ac:dyDescent="0.25">
      <c r="A146" s="2" t="s">
        <v>206</v>
      </c>
      <c r="B146" s="2" t="s">
        <v>209</v>
      </c>
      <c r="C146" s="2">
        <v>2014</v>
      </c>
      <c r="D146" s="2">
        <v>0.4</v>
      </c>
      <c r="E146" s="2" t="s">
        <v>598</v>
      </c>
      <c r="F146" s="2" t="s">
        <v>792</v>
      </c>
      <c r="G146" s="2">
        <v>1.1000000000000001</v>
      </c>
      <c r="H146" s="2">
        <v>0</v>
      </c>
      <c r="I146" s="2">
        <v>0</v>
      </c>
      <c r="J146" s="2" t="s">
        <v>598</v>
      </c>
      <c r="K146" s="2" t="s">
        <v>598</v>
      </c>
      <c r="L146" s="2" t="s">
        <v>598</v>
      </c>
      <c r="M146" s="2" t="s">
        <v>598</v>
      </c>
      <c r="N146" s="2" t="s">
        <v>598</v>
      </c>
      <c r="O146" s="2" t="s">
        <v>598</v>
      </c>
      <c r="P146" s="2" t="s">
        <v>598</v>
      </c>
      <c r="Q146" s="2" t="s">
        <v>598</v>
      </c>
      <c r="R146" s="2" t="s">
        <v>598</v>
      </c>
      <c r="S146" s="2" t="s">
        <v>598</v>
      </c>
      <c r="W146" s="2">
        <f t="shared" si="10"/>
        <v>0</v>
      </c>
      <c r="AA146" s="2" t="str">
        <f t="shared" si="11"/>
        <v>'Vattenkraft'</v>
      </c>
      <c r="AC146" s="2">
        <f t="shared" si="12"/>
        <v>1.1000000000000001</v>
      </c>
      <c r="AD146" s="2">
        <f t="shared" si="13"/>
        <v>0</v>
      </c>
      <c r="AE146" s="2">
        <f t="shared" si="14"/>
        <v>0</v>
      </c>
    </row>
    <row r="147" spans="1:31" ht="15" customHeight="1" x14ac:dyDescent="0.25">
      <c r="A147" s="2" t="s">
        <v>206</v>
      </c>
      <c r="B147" s="2" t="s">
        <v>210</v>
      </c>
      <c r="C147" s="2">
        <v>2014</v>
      </c>
      <c r="D147" s="2">
        <v>10.77</v>
      </c>
      <c r="E147" s="2">
        <v>19.100000000000001</v>
      </c>
      <c r="F147" s="2" t="s">
        <v>792</v>
      </c>
      <c r="G147" s="2">
        <v>1.1000000000000001</v>
      </c>
      <c r="H147" s="2">
        <v>0</v>
      </c>
      <c r="I147" s="2">
        <v>0</v>
      </c>
      <c r="J147" s="2" t="s">
        <v>598</v>
      </c>
      <c r="K147" s="2" t="s">
        <v>598</v>
      </c>
      <c r="L147" s="2" t="s">
        <v>598</v>
      </c>
      <c r="M147" s="2" t="s">
        <v>598</v>
      </c>
      <c r="N147" s="2" t="s">
        <v>598</v>
      </c>
      <c r="O147" s="2">
        <v>7.3040000000000003</v>
      </c>
      <c r="P147" s="2">
        <v>0.11</v>
      </c>
      <c r="Q147" s="2">
        <v>6</v>
      </c>
      <c r="R147" s="2">
        <v>13</v>
      </c>
      <c r="S147" s="2">
        <v>0</v>
      </c>
      <c r="W147" s="2">
        <f t="shared" si="10"/>
        <v>0</v>
      </c>
      <c r="AA147" s="2" t="str">
        <f t="shared" si="11"/>
        <v>'Vattenkraft'</v>
      </c>
      <c r="AC147" s="2">
        <f t="shared" si="12"/>
        <v>1.1000000000000001</v>
      </c>
      <c r="AD147" s="2">
        <f t="shared" si="13"/>
        <v>0</v>
      </c>
      <c r="AE147" s="2">
        <f t="shared" si="14"/>
        <v>0</v>
      </c>
    </row>
    <row r="148" spans="1:31" ht="15" customHeight="1" x14ac:dyDescent="0.25">
      <c r="A148" s="2" t="s">
        <v>206</v>
      </c>
      <c r="B148" s="2" t="s">
        <v>211</v>
      </c>
      <c r="C148" s="2">
        <v>2014</v>
      </c>
      <c r="D148" s="2" t="s">
        <v>598</v>
      </c>
      <c r="E148" s="2" t="s">
        <v>598</v>
      </c>
      <c r="F148" s="2" t="s">
        <v>599</v>
      </c>
      <c r="G148" s="2">
        <v>2.36</v>
      </c>
      <c r="H148" s="2">
        <v>483.4</v>
      </c>
      <c r="I148" s="2">
        <v>0.55000000000000004</v>
      </c>
      <c r="J148" s="2" t="s">
        <v>598</v>
      </c>
      <c r="K148" s="2" t="s">
        <v>598</v>
      </c>
      <c r="L148" s="2" t="s">
        <v>598</v>
      </c>
      <c r="M148" s="2" t="s">
        <v>598</v>
      </c>
      <c r="N148" s="2" t="s">
        <v>598</v>
      </c>
      <c r="O148" s="2" t="s">
        <v>598</v>
      </c>
      <c r="P148" s="2" t="s">
        <v>598</v>
      </c>
      <c r="Q148" s="2" t="s">
        <v>598</v>
      </c>
      <c r="R148" s="2" t="s">
        <v>598</v>
      </c>
      <c r="S148" s="2" t="s">
        <v>598</v>
      </c>
      <c r="W148" s="2">
        <f t="shared" si="10"/>
        <v>0</v>
      </c>
      <c r="AA148" s="2" t="str">
        <f t="shared" si="11"/>
        <v>Nordisk residual</v>
      </c>
      <c r="AC148" s="2">
        <f t="shared" si="12"/>
        <v>2.36</v>
      </c>
      <c r="AD148" s="2">
        <f t="shared" si="13"/>
        <v>483.4</v>
      </c>
      <c r="AE148" s="2">
        <f t="shared" si="14"/>
        <v>0.55000000000000004</v>
      </c>
    </row>
    <row r="149" spans="1:31" ht="15" customHeight="1" x14ac:dyDescent="0.25">
      <c r="A149" s="2" t="s">
        <v>206</v>
      </c>
      <c r="B149" s="2" t="s">
        <v>212</v>
      </c>
      <c r="C149" s="2">
        <v>2014</v>
      </c>
      <c r="D149" s="2">
        <v>0.05</v>
      </c>
      <c r="E149" s="2" t="s">
        <v>598</v>
      </c>
      <c r="F149" s="2" t="s">
        <v>792</v>
      </c>
      <c r="G149" s="2">
        <v>1.1000000000000001</v>
      </c>
      <c r="H149" s="2">
        <v>0</v>
      </c>
      <c r="I149" s="2">
        <v>0</v>
      </c>
      <c r="J149" s="2" t="s">
        <v>598</v>
      </c>
      <c r="K149" s="2" t="s">
        <v>598</v>
      </c>
      <c r="L149" s="2" t="s">
        <v>598</v>
      </c>
      <c r="M149" s="2" t="s">
        <v>598</v>
      </c>
      <c r="N149" s="2" t="s">
        <v>598</v>
      </c>
      <c r="O149" s="2" t="s">
        <v>598</v>
      </c>
      <c r="P149" s="2" t="s">
        <v>598</v>
      </c>
      <c r="Q149" s="2" t="s">
        <v>598</v>
      </c>
      <c r="R149" s="2" t="s">
        <v>598</v>
      </c>
      <c r="S149" s="2" t="s">
        <v>598</v>
      </c>
      <c r="W149" s="2">
        <f t="shared" si="10"/>
        <v>0</v>
      </c>
      <c r="AA149" s="2" t="str">
        <f t="shared" si="11"/>
        <v>'Vattenkraft'</v>
      </c>
      <c r="AC149" s="2">
        <f t="shared" si="12"/>
        <v>1.1000000000000001</v>
      </c>
      <c r="AD149" s="2">
        <f t="shared" si="13"/>
        <v>0</v>
      </c>
      <c r="AE149" s="2">
        <f t="shared" si="14"/>
        <v>0</v>
      </c>
    </row>
    <row r="150" spans="1:31" ht="15" customHeight="1" x14ac:dyDescent="0.25">
      <c r="A150" s="2" t="s">
        <v>213</v>
      </c>
      <c r="B150" s="2" t="s">
        <v>214</v>
      </c>
      <c r="C150" s="2">
        <v>2014</v>
      </c>
      <c r="D150" s="2">
        <v>7.1</v>
      </c>
      <c r="E150" s="2">
        <v>16.2</v>
      </c>
      <c r="F150" s="2" t="s">
        <v>818</v>
      </c>
      <c r="G150" s="2">
        <v>1.1000000000000001</v>
      </c>
      <c r="H150" s="2">
        <v>0</v>
      </c>
      <c r="I150" s="2">
        <v>0</v>
      </c>
      <c r="J150" s="2" t="s">
        <v>598</v>
      </c>
      <c r="K150" s="2" t="s">
        <v>598</v>
      </c>
      <c r="L150" s="2" t="s">
        <v>598</v>
      </c>
      <c r="M150" s="2" t="s">
        <v>598</v>
      </c>
      <c r="N150" s="2" t="s">
        <v>598</v>
      </c>
      <c r="O150" s="2" t="s">
        <v>598</v>
      </c>
      <c r="P150" s="2" t="s">
        <v>598</v>
      </c>
      <c r="Q150" s="2" t="s">
        <v>598</v>
      </c>
      <c r="R150" s="2" t="s">
        <v>598</v>
      </c>
      <c r="S150" s="2" t="s">
        <v>598</v>
      </c>
      <c r="W150" s="2">
        <f t="shared" si="10"/>
        <v>0</v>
      </c>
      <c r="AA150" s="2" t="str">
        <f t="shared" si="11"/>
        <v>'100 % förnybar el'</v>
      </c>
      <c r="AC150" s="2">
        <f t="shared" si="12"/>
        <v>1.1000000000000001</v>
      </c>
      <c r="AD150" s="2">
        <f t="shared" si="13"/>
        <v>0</v>
      </c>
      <c r="AE150" s="2">
        <f t="shared" si="14"/>
        <v>0</v>
      </c>
    </row>
    <row r="151" spans="1:31" ht="15" customHeight="1" x14ac:dyDescent="0.25">
      <c r="A151" s="2" t="s">
        <v>215</v>
      </c>
      <c r="B151" s="2" t="s">
        <v>216</v>
      </c>
      <c r="C151" s="2">
        <v>2014</v>
      </c>
      <c r="D151" s="2">
        <v>0</v>
      </c>
      <c r="E151" s="2">
        <v>0</v>
      </c>
      <c r="F151" s="2" t="s">
        <v>819</v>
      </c>
      <c r="G151" s="2">
        <v>0</v>
      </c>
      <c r="H151" s="2">
        <v>0</v>
      </c>
      <c r="I151" s="2">
        <v>0</v>
      </c>
      <c r="J151" s="2" t="s">
        <v>598</v>
      </c>
      <c r="K151" s="2" t="s">
        <v>598</v>
      </c>
      <c r="L151" s="2" t="s">
        <v>598</v>
      </c>
      <c r="M151" s="2" t="s">
        <v>598</v>
      </c>
      <c r="N151" s="2" t="s">
        <v>598</v>
      </c>
      <c r="O151" s="2" t="s">
        <v>598</v>
      </c>
      <c r="P151" s="2" t="s">
        <v>598</v>
      </c>
      <c r="Q151" s="2" t="s">
        <v>598</v>
      </c>
      <c r="R151" s="2" t="s">
        <v>598</v>
      </c>
      <c r="S151" s="2" t="s">
        <v>598</v>
      </c>
      <c r="W151" s="2">
        <f t="shared" si="10"/>
        <v>0</v>
      </c>
      <c r="AA151" s="2" t="str">
        <f t="shared" si="11"/>
        <v>'100% vindkraft'</v>
      </c>
      <c r="AC151" s="2">
        <f t="shared" si="12"/>
        <v>0</v>
      </c>
      <c r="AD151" s="2">
        <f t="shared" si="13"/>
        <v>0</v>
      </c>
      <c r="AE151" s="2">
        <f t="shared" si="14"/>
        <v>0</v>
      </c>
    </row>
    <row r="152" spans="1:31" ht="15" customHeight="1" x14ac:dyDescent="0.25">
      <c r="A152" s="2" t="s">
        <v>217</v>
      </c>
      <c r="B152" s="2" t="s">
        <v>218</v>
      </c>
      <c r="C152" s="2">
        <v>2014</v>
      </c>
      <c r="D152" s="2">
        <v>10.414</v>
      </c>
      <c r="E152" s="2">
        <v>22.492000000000001</v>
      </c>
      <c r="F152" s="2" t="s">
        <v>820</v>
      </c>
      <c r="G152" s="2">
        <v>1.2</v>
      </c>
      <c r="H152" s="2">
        <v>0</v>
      </c>
      <c r="I152" s="2">
        <v>0</v>
      </c>
      <c r="J152" s="2" t="s">
        <v>598</v>
      </c>
      <c r="K152" s="2" t="s">
        <v>598</v>
      </c>
      <c r="L152" s="2" t="s">
        <v>598</v>
      </c>
      <c r="M152" s="2" t="s">
        <v>598</v>
      </c>
      <c r="N152" s="2" t="s">
        <v>598</v>
      </c>
      <c r="O152" s="2" t="s">
        <v>598</v>
      </c>
      <c r="P152" s="2" t="s">
        <v>598</v>
      </c>
      <c r="Q152" s="2" t="s">
        <v>598</v>
      </c>
      <c r="R152" s="2" t="s">
        <v>598</v>
      </c>
      <c r="S152" s="2" t="s">
        <v>598</v>
      </c>
      <c r="W152" s="2">
        <f t="shared" si="10"/>
        <v>0</v>
      </c>
      <c r="AA152" s="2" t="str">
        <f t="shared" si="11"/>
        <v>'Förnybar'</v>
      </c>
      <c r="AC152" s="2">
        <f t="shared" si="12"/>
        <v>1.2</v>
      </c>
      <c r="AD152" s="2">
        <f t="shared" si="13"/>
        <v>0</v>
      </c>
      <c r="AE152" s="2">
        <f t="shared" si="14"/>
        <v>0</v>
      </c>
    </row>
    <row r="153" spans="1:31" ht="15" customHeight="1" x14ac:dyDescent="0.2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W153" s="2">
        <f t="shared" si="10"/>
        <v>0</v>
      </c>
      <c r="AA153" s="2" t="str">
        <f t="shared" si="11"/>
        <v>-</v>
      </c>
      <c r="AC153" s="2">
        <f t="shared" si="12"/>
        <v>2.36</v>
      </c>
      <c r="AD153" s="2">
        <f t="shared" si="13"/>
        <v>483.4</v>
      </c>
      <c r="AE153" s="2">
        <f t="shared" si="14"/>
        <v>0.55000000000000004</v>
      </c>
    </row>
    <row r="154" spans="1:31" ht="15" customHeight="1" x14ac:dyDescent="0.25">
      <c r="A154" s="2" t="s">
        <v>221</v>
      </c>
      <c r="B154" s="2" t="s">
        <v>222</v>
      </c>
      <c r="C154" s="2">
        <v>2014</v>
      </c>
      <c r="D154" s="2">
        <v>1.84</v>
      </c>
      <c r="E154" s="2" t="s">
        <v>598</v>
      </c>
      <c r="F154" s="2" t="s">
        <v>599</v>
      </c>
      <c r="G154" s="2">
        <v>2.36</v>
      </c>
      <c r="H154" s="2">
        <v>483.4</v>
      </c>
      <c r="I154" s="2">
        <v>0.55000000000000004</v>
      </c>
      <c r="J154" s="2" t="s">
        <v>598</v>
      </c>
      <c r="K154" s="2" t="s">
        <v>598</v>
      </c>
      <c r="L154" s="2" t="s">
        <v>598</v>
      </c>
      <c r="M154" s="2" t="s">
        <v>598</v>
      </c>
      <c r="N154" s="2" t="s">
        <v>598</v>
      </c>
      <c r="O154" s="2" t="s">
        <v>598</v>
      </c>
      <c r="P154" s="2" t="s">
        <v>598</v>
      </c>
      <c r="Q154" s="2" t="s">
        <v>598</v>
      </c>
      <c r="R154" s="2" t="s">
        <v>598</v>
      </c>
      <c r="S154" s="2" t="s">
        <v>598</v>
      </c>
      <c r="W154" s="2">
        <f t="shared" si="10"/>
        <v>0</v>
      </c>
      <c r="AA154" s="2" t="str">
        <f t="shared" si="11"/>
        <v>Nordisk residual</v>
      </c>
      <c r="AC154" s="2">
        <f t="shared" si="12"/>
        <v>2.36</v>
      </c>
      <c r="AD154" s="2">
        <f t="shared" si="13"/>
        <v>483.4</v>
      </c>
      <c r="AE154" s="2">
        <f t="shared" si="14"/>
        <v>0.55000000000000004</v>
      </c>
    </row>
    <row r="155" spans="1:31" ht="15" customHeight="1" x14ac:dyDescent="0.25">
      <c r="A155" s="2" t="s">
        <v>223</v>
      </c>
      <c r="B155" s="2" t="s">
        <v>224</v>
      </c>
      <c r="C155" s="2">
        <v>2014</v>
      </c>
      <c r="D155" s="2">
        <v>22.728999999999999</v>
      </c>
      <c r="E155" s="2" t="s">
        <v>598</v>
      </c>
      <c r="F155" s="2" t="s">
        <v>599</v>
      </c>
      <c r="G155" s="2">
        <v>2.36</v>
      </c>
      <c r="H155" s="2">
        <v>483.4</v>
      </c>
      <c r="I155" s="2">
        <v>0.55000000000000004</v>
      </c>
      <c r="J155" s="2" t="s">
        <v>598</v>
      </c>
      <c r="K155" s="2" t="s">
        <v>598</v>
      </c>
      <c r="L155" s="2" t="s">
        <v>598</v>
      </c>
      <c r="M155" s="2" t="s">
        <v>598</v>
      </c>
      <c r="N155" s="2" t="s">
        <v>598</v>
      </c>
      <c r="O155" s="2">
        <v>29.753</v>
      </c>
      <c r="P155" s="2">
        <v>0.03</v>
      </c>
      <c r="Q155" s="2">
        <v>8.9600000000000009</v>
      </c>
      <c r="R155" s="2">
        <v>6.92</v>
      </c>
      <c r="S155" s="2">
        <v>0</v>
      </c>
      <c r="W155" s="2">
        <f t="shared" si="10"/>
        <v>0</v>
      </c>
      <c r="AA155" s="2" t="str">
        <f t="shared" si="11"/>
        <v>Nordisk residual</v>
      </c>
      <c r="AC155" s="2">
        <f t="shared" si="12"/>
        <v>2.36</v>
      </c>
      <c r="AD155" s="2">
        <f t="shared" si="13"/>
        <v>483.4</v>
      </c>
      <c r="AE155" s="2">
        <f t="shared" si="14"/>
        <v>0.55000000000000004</v>
      </c>
    </row>
    <row r="156" spans="1:31" ht="15" customHeight="1" x14ac:dyDescent="0.25">
      <c r="A156" s="2" t="s">
        <v>223</v>
      </c>
      <c r="B156" s="2" t="s">
        <v>225</v>
      </c>
      <c r="C156" s="2">
        <v>2014</v>
      </c>
      <c r="D156" s="2">
        <v>1.5980000000000001</v>
      </c>
      <c r="E156" s="2" t="s">
        <v>598</v>
      </c>
      <c r="F156" s="2" t="s">
        <v>599</v>
      </c>
      <c r="G156" s="2">
        <v>2.36</v>
      </c>
      <c r="H156" s="2">
        <v>483.4</v>
      </c>
      <c r="I156" s="2">
        <v>0.55000000000000004</v>
      </c>
      <c r="J156" s="2" t="s">
        <v>598</v>
      </c>
      <c r="K156" s="2" t="s">
        <v>598</v>
      </c>
      <c r="L156" s="2" t="s">
        <v>598</v>
      </c>
      <c r="M156" s="2" t="s">
        <v>598</v>
      </c>
      <c r="N156" s="2" t="s">
        <v>598</v>
      </c>
      <c r="O156" s="2" t="s">
        <v>598</v>
      </c>
      <c r="P156" s="2" t="s">
        <v>598</v>
      </c>
      <c r="Q156" s="2" t="s">
        <v>598</v>
      </c>
      <c r="R156" s="2" t="s">
        <v>598</v>
      </c>
      <c r="S156" s="2" t="s">
        <v>598</v>
      </c>
      <c r="W156" s="2">
        <f t="shared" si="10"/>
        <v>0</v>
      </c>
      <c r="AA156" s="2" t="str">
        <f t="shared" si="11"/>
        <v>Nordisk residual</v>
      </c>
      <c r="AC156" s="2">
        <f t="shared" si="12"/>
        <v>2.36</v>
      </c>
      <c r="AD156" s="2">
        <f t="shared" si="13"/>
        <v>483.4</v>
      </c>
      <c r="AE156" s="2">
        <f t="shared" si="14"/>
        <v>0.55000000000000004</v>
      </c>
    </row>
    <row r="157" spans="1:31" ht="15" customHeight="1" x14ac:dyDescent="0.25">
      <c r="A157" s="2" t="s">
        <v>226</v>
      </c>
      <c r="B157" s="2" t="s">
        <v>227</v>
      </c>
      <c r="C157" s="2">
        <v>2014</v>
      </c>
      <c r="D157" s="2" t="s">
        <v>598</v>
      </c>
      <c r="E157" s="2" t="s">
        <v>598</v>
      </c>
      <c r="F157" s="2" t="s">
        <v>599</v>
      </c>
      <c r="G157" s="2">
        <v>2.36</v>
      </c>
      <c r="H157" s="2">
        <v>483.4</v>
      </c>
      <c r="I157" s="2">
        <v>0.55000000000000004</v>
      </c>
      <c r="J157" s="2">
        <v>103</v>
      </c>
      <c r="K157" s="2">
        <v>0.09</v>
      </c>
      <c r="L157" s="2">
        <v>13</v>
      </c>
      <c r="M157" s="2">
        <v>6.7</v>
      </c>
      <c r="N157" s="2">
        <v>1.7</v>
      </c>
      <c r="O157" s="2" t="s">
        <v>598</v>
      </c>
      <c r="P157" s="2" t="s">
        <v>598</v>
      </c>
      <c r="Q157" s="2" t="s">
        <v>598</v>
      </c>
      <c r="R157" s="2" t="s">
        <v>598</v>
      </c>
      <c r="S157" s="2" t="s">
        <v>598</v>
      </c>
      <c r="W157" s="2">
        <f t="shared" si="10"/>
        <v>103</v>
      </c>
      <c r="AA157" s="2" t="str">
        <f t="shared" si="11"/>
        <v>Nordisk residual</v>
      </c>
      <c r="AC157" s="2">
        <f t="shared" si="12"/>
        <v>2.36</v>
      </c>
      <c r="AD157" s="2">
        <f t="shared" si="13"/>
        <v>483.4</v>
      </c>
      <c r="AE157" s="2">
        <f t="shared" si="14"/>
        <v>0.55000000000000004</v>
      </c>
    </row>
    <row r="158" spans="1:31" ht="15" customHeight="1" x14ac:dyDescent="0.25">
      <c r="A158" s="2" t="s">
        <v>228</v>
      </c>
      <c r="B158" s="2" t="s">
        <v>229</v>
      </c>
      <c r="C158" s="2">
        <v>2014</v>
      </c>
      <c r="D158" s="2">
        <v>2.5999999999999999E-2</v>
      </c>
      <c r="E158" s="2" t="s">
        <v>598</v>
      </c>
      <c r="F158" s="2" t="s">
        <v>792</v>
      </c>
      <c r="G158" s="2">
        <v>1.1000000000000001</v>
      </c>
      <c r="H158" s="2">
        <v>0</v>
      </c>
      <c r="I158" s="2">
        <v>0</v>
      </c>
      <c r="J158" s="2" t="s">
        <v>598</v>
      </c>
      <c r="K158" s="2" t="s">
        <v>598</v>
      </c>
      <c r="L158" s="2" t="s">
        <v>598</v>
      </c>
      <c r="M158" s="2" t="s">
        <v>598</v>
      </c>
      <c r="N158" s="2" t="s">
        <v>598</v>
      </c>
      <c r="O158" s="2" t="s">
        <v>598</v>
      </c>
      <c r="P158" s="2" t="s">
        <v>598</v>
      </c>
      <c r="Q158" s="2" t="s">
        <v>598</v>
      </c>
      <c r="R158" s="2" t="s">
        <v>598</v>
      </c>
      <c r="S158" s="2" t="s">
        <v>598</v>
      </c>
      <c r="W158" s="2">
        <f t="shared" si="10"/>
        <v>0</v>
      </c>
      <c r="AA158" s="2" t="str">
        <f t="shared" si="11"/>
        <v>'Vattenkraft'</v>
      </c>
      <c r="AC158" s="2">
        <f t="shared" si="12"/>
        <v>1.1000000000000001</v>
      </c>
      <c r="AD158" s="2">
        <f t="shared" si="13"/>
        <v>0</v>
      </c>
      <c r="AE158" s="2">
        <f t="shared" si="14"/>
        <v>0</v>
      </c>
    </row>
    <row r="159" spans="1:31" ht="15" customHeight="1" x14ac:dyDescent="0.25">
      <c r="A159" s="2" t="s">
        <v>228</v>
      </c>
      <c r="B159" s="2" t="s">
        <v>230</v>
      </c>
      <c r="C159" s="2">
        <v>2014</v>
      </c>
      <c r="D159" s="2">
        <v>3.2000000000000001E-2</v>
      </c>
      <c r="E159" s="2" t="s">
        <v>598</v>
      </c>
      <c r="F159" s="2" t="s">
        <v>792</v>
      </c>
      <c r="G159" s="2">
        <v>1.1000000000000001</v>
      </c>
      <c r="H159" s="2">
        <v>0</v>
      </c>
      <c r="I159" s="2">
        <v>0</v>
      </c>
      <c r="J159" s="2" t="s">
        <v>598</v>
      </c>
      <c r="K159" s="2" t="s">
        <v>598</v>
      </c>
      <c r="L159" s="2" t="s">
        <v>598</v>
      </c>
      <c r="M159" s="2" t="s">
        <v>598</v>
      </c>
      <c r="N159" s="2" t="s">
        <v>598</v>
      </c>
      <c r="O159" s="2" t="s">
        <v>598</v>
      </c>
      <c r="P159" s="2" t="s">
        <v>598</v>
      </c>
      <c r="Q159" s="2" t="s">
        <v>598</v>
      </c>
      <c r="R159" s="2" t="s">
        <v>598</v>
      </c>
      <c r="S159" s="2" t="s">
        <v>598</v>
      </c>
      <c r="W159" s="2">
        <f t="shared" si="10"/>
        <v>0</v>
      </c>
      <c r="AA159" s="2" t="str">
        <f t="shared" si="11"/>
        <v>'Vattenkraft'</v>
      </c>
      <c r="AC159" s="2">
        <f t="shared" si="12"/>
        <v>1.1000000000000001</v>
      </c>
      <c r="AD159" s="2">
        <f t="shared" si="13"/>
        <v>0</v>
      </c>
      <c r="AE159" s="2">
        <f t="shared" si="14"/>
        <v>0</v>
      </c>
    </row>
    <row r="160" spans="1:31" ht="15" customHeight="1" x14ac:dyDescent="0.25">
      <c r="A160" s="2" t="s">
        <v>228</v>
      </c>
      <c r="B160" s="2" t="s">
        <v>231</v>
      </c>
      <c r="C160" s="2">
        <v>2014</v>
      </c>
      <c r="D160" s="2">
        <v>4.2999999999999997E-2</v>
      </c>
      <c r="E160" s="2" t="s">
        <v>598</v>
      </c>
      <c r="F160" s="2" t="s">
        <v>792</v>
      </c>
      <c r="G160" s="2">
        <v>1.1000000000000001</v>
      </c>
      <c r="H160" s="2">
        <v>0</v>
      </c>
      <c r="I160" s="2">
        <v>0</v>
      </c>
      <c r="J160" s="2" t="s">
        <v>598</v>
      </c>
      <c r="K160" s="2" t="s">
        <v>598</v>
      </c>
      <c r="L160" s="2" t="s">
        <v>598</v>
      </c>
      <c r="M160" s="2" t="s">
        <v>598</v>
      </c>
      <c r="N160" s="2" t="s">
        <v>598</v>
      </c>
      <c r="O160" s="2" t="s">
        <v>598</v>
      </c>
      <c r="P160" s="2" t="s">
        <v>598</v>
      </c>
      <c r="Q160" s="2" t="s">
        <v>598</v>
      </c>
      <c r="R160" s="2" t="s">
        <v>598</v>
      </c>
      <c r="S160" s="2" t="s">
        <v>598</v>
      </c>
      <c r="W160" s="2">
        <f t="shared" si="10"/>
        <v>0</v>
      </c>
      <c r="AA160" s="2" t="str">
        <f t="shared" si="11"/>
        <v>'Vattenkraft'</v>
      </c>
      <c r="AC160" s="2">
        <f t="shared" si="12"/>
        <v>1.1000000000000001</v>
      </c>
      <c r="AD160" s="2">
        <f t="shared" si="13"/>
        <v>0</v>
      </c>
      <c r="AE160" s="2">
        <f t="shared" si="14"/>
        <v>0</v>
      </c>
    </row>
    <row r="161" spans="1:31" ht="15" customHeight="1" x14ac:dyDescent="0.25">
      <c r="A161" s="2" t="s">
        <v>228</v>
      </c>
      <c r="B161" s="2" t="s">
        <v>232</v>
      </c>
      <c r="C161" s="2">
        <v>2014</v>
      </c>
      <c r="D161" s="2" t="s">
        <v>598</v>
      </c>
      <c r="E161" s="2">
        <v>4.17</v>
      </c>
      <c r="F161" s="2" t="s">
        <v>792</v>
      </c>
      <c r="G161" s="2">
        <v>1.1000000000000001</v>
      </c>
      <c r="H161" s="2">
        <v>0</v>
      </c>
      <c r="I161" s="2">
        <v>0</v>
      </c>
      <c r="J161" s="2">
        <v>27.04</v>
      </c>
      <c r="K161" s="2">
        <v>0.31</v>
      </c>
      <c r="L161" s="2">
        <v>69</v>
      </c>
      <c r="M161" s="2">
        <v>10</v>
      </c>
      <c r="N161" s="2">
        <v>13</v>
      </c>
      <c r="O161" s="2" t="s">
        <v>598</v>
      </c>
      <c r="P161" s="2" t="s">
        <v>598</v>
      </c>
      <c r="Q161" s="2" t="s">
        <v>598</v>
      </c>
      <c r="R161" s="2" t="s">
        <v>598</v>
      </c>
      <c r="S161" s="2" t="s">
        <v>598</v>
      </c>
      <c r="W161" s="2">
        <f t="shared" si="10"/>
        <v>27.04</v>
      </c>
      <c r="AA161" s="2" t="str">
        <f t="shared" si="11"/>
        <v>'Vattenkraft'</v>
      </c>
      <c r="AC161" s="2">
        <f t="shared" si="12"/>
        <v>1.1000000000000001</v>
      </c>
      <c r="AD161" s="2">
        <f t="shared" si="13"/>
        <v>0</v>
      </c>
      <c r="AE161" s="2">
        <f t="shared" si="14"/>
        <v>0</v>
      </c>
    </row>
    <row r="162" spans="1:31" ht="15" customHeight="1" x14ac:dyDescent="0.25">
      <c r="A162" s="2" t="s">
        <v>233</v>
      </c>
      <c r="B162" s="2" t="s">
        <v>234</v>
      </c>
      <c r="C162" s="2">
        <v>2014</v>
      </c>
      <c r="D162" s="2" t="s">
        <v>598</v>
      </c>
      <c r="E162" s="2" t="s">
        <v>598</v>
      </c>
      <c r="F162" s="2" t="s">
        <v>820</v>
      </c>
      <c r="G162" s="2">
        <v>1.1000000000000001</v>
      </c>
      <c r="H162" s="2">
        <v>0</v>
      </c>
      <c r="I162" s="2">
        <v>0</v>
      </c>
      <c r="J162" s="2" t="s">
        <v>598</v>
      </c>
      <c r="K162" s="2" t="s">
        <v>598</v>
      </c>
      <c r="L162" s="2" t="s">
        <v>598</v>
      </c>
      <c r="M162" s="2" t="s">
        <v>598</v>
      </c>
      <c r="N162" s="2" t="s">
        <v>598</v>
      </c>
      <c r="O162" s="2" t="s">
        <v>598</v>
      </c>
      <c r="P162" s="2" t="s">
        <v>598</v>
      </c>
      <c r="Q162" s="2" t="s">
        <v>598</v>
      </c>
      <c r="R162" s="2" t="s">
        <v>598</v>
      </c>
      <c r="S162" s="2" t="s">
        <v>598</v>
      </c>
      <c r="W162" s="2">
        <f t="shared" si="10"/>
        <v>0</v>
      </c>
      <c r="AA162" s="2" t="str">
        <f t="shared" si="11"/>
        <v>'Förnybar'</v>
      </c>
      <c r="AC162" s="2">
        <f t="shared" si="12"/>
        <v>1.1000000000000001</v>
      </c>
      <c r="AD162" s="2">
        <f t="shared" si="13"/>
        <v>0</v>
      </c>
      <c r="AE162" s="2">
        <f t="shared" si="14"/>
        <v>0</v>
      </c>
    </row>
    <row r="163" spans="1:31" ht="15" customHeight="1" x14ac:dyDescent="0.25">
      <c r="A163" s="2" t="s">
        <v>233</v>
      </c>
      <c r="B163" s="2" t="s">
        <v>235</v>
      </c>
      <c r="C163" s="2">
        <v>2014</v>
      </c>
      <c r="D163" s="2" t="s">
        <v>598</v>
      </c>
      <c r="E163" s="2" t="s">
        <v>598</v>
      </c>
      <c r="F163" s="2" t="s">
        <v>820</v>
      </c>
      <c r="G163" s="2">
        <v>1.1000000000000001</v>
      </c>
      <c r="H163" s="2">
        <v>0</v>
      </c>
      <c r="I163" s="2">
        <v>0</v>
      </c>
      <c r="J163" s="2" t="s">
        <v>598</v>
      </c>
      <c r="K163" s="2" t="s">
        <v>598</v>
      </c>
      <c r="L163" s="2" t="s">
        <v>598</v>
      </c>
      <c r="M163" s="2" t="s">
        <v>598</v>
      </c>
      <c r="N163" s="2" t="s">
        <v>598</v>
      </c>
      <c r="O163" s="2" t="s">
        <v>598</v>
      </c>
      <c r="P163" s="2" t="s">
        <v>598</v>
      </c>
      <c r="Q163" s="2" t="s">
        <v>598</v>
      </c>
      <c r="R163" s="2" t="s">
        <v>598</v>
      </c>
      <c r="S163" s="2" t="s">
        <v>598</v>
      </c>
      <c r="W163" s="2">
        <f t="shared" si="10"/>
        <v>0</v>
      </c>
      <c r="AA163" s="2" t="str">
        <f t="shared" si="11"/>
        <v>'Förnybar'</v>
      </c>
      <c r="AC163" s="2">
        <f t="shared" si="12"/>
        <v>1.1000000000000001</v>
      </c>
      <c r="AD163" s="2">
        <f t="shared" si="13"/>
        <v>0</v>
      </c>
      <c r="AE163" s="2">
        <f t="shared" si="14"/>
        <v>0</v>
      </c>
    </row>
    <row r="164" spans="1:31" ht="15" customHeight="1" x14ac:dyDescent="0.25">
      <c r="A164" s="2" t="s">
        <v>236</v>
      </c>
      <c r="B164" s="2" t="s">
        <v>237</v>
      </c>
      <c r="C164" s="2">
        <v>2014</v>
      </c>
      <c r="D164" s="2">
        <v>2.72</v>
      </c>
      <c r="E164" s="2">
        <v>7.4580000000000002</v>
      </c>
      <c r="F164" s="2" t="s">
        <v>599</v>
      </c>
      <c r="G164" s="2">
        <v>2.36</v>
      </c>
      <c r="H164" s="2">
        <v>483.4</v>
      </c>
      <c r="I164" s="2">
        <v>0.55000000000000004</v>
      </c>
      <c r="J164" s="2">
        <v>42.542000000000002</v>
      </c>
      <c r="K164" s="2">
        <v>0.12</v>
      </c>
      <c r="L164" s="2">
        <v>34</v>
      </c>
      <c r="M164" s="2">
        <v>5</v>
      </c>
      <c r="N164" s="2">
        <v>0</v>
      </c>
      <c r="O164" s="2" t="s">
        <v>598</v>
      </c>
      <c r="P164" s="2" t="s">
        <v>598</v>
      </c>
      <c r="Q164" s="2" t="s">
        <v>598</v>
      </c>
      <c r="R164" s="2" t="s">
        <v>598</v>
      </c>
      <c r="S164" s="2" t="s">
        <v>598</v>
      </c>
      <c r="W164" s="2">
        <f t="shared" si="10"/>
        <v>42.542000000000002</v>
      </c>
      <c r="AA164" s="2" t="str">
        <f t="shared" si="11"/>
        <v>Nordisk residual</v>
      </c>
      <c r="AC164" s="2">
        <f t="shared" si="12"/>
        <v>2.36</v>
      </c>
      <c r="AD164" s="2">
        <f t="shared" si="13"/>
        <v>483.4</v>
      </c>
      <c r="AE164" s="2">
        <f t="shared" si="14"/>
        <v>0.55000000000000004</v>
      </c>
    </row>
    <row r="165" spans="1:31" ht="15" customHeight="1" x14ac:dyDescent="0.25">
      <c r="A165" s="2" t="s">
        <v>238</v>
      </c>
      <c r="B165" s="2" t="s">
        <v>239</v>
      </c>
      <c r="C165" s="2">
        <v>2014</v>
      </c>
      <c r="D165" s="2">
        <v>0.16400000000000001</v>
      </c>
      <c r="E165" s="2" t="s">
        <v>598</v>
      </c>
      <c r="F165" s="2" t="s">
        <v>599</v>
      </c>
      <c r="G165" s="2">
        <v>2.36</v>
      </c>
      <c r="H165" s="2">
        <v>483.4</v>
      </c>
      <c r="I165" s="2">
        <v>0.55000000000000004</v>
      </c>
      <c r="J165" s="2" t="s">
        <v>598</v>
      </c>
      <c r="K165" s="2" t="s">
        <v>598</v>
      </c>
      <c r="L165" s="2" t="s">
        <v>598</v>
      </c>
      <c r="M165" s="2" t="s">
        <v>598</v>
      </c>
      <c r="N165" s="2" t="s">
        <v>598</v>
      </c>
      <c r="O165" s="2" t="s">
        <v>598</v>
      </c>
      <c r="P165" s="2" t="s">
        <v>598</v>
      </c>
      <c r="Q165" s="2" t="s">
        <v>598</v>
      </c>
      <c r="R165" s="2" t="s">
        <v>598</v>
      </c>
      <c r="S165" s="2" t="s">
        <v>598</v>
      </c>
      <c r="W165" s="2">
        <f t="shared" si="10"/>
        <v>0</v>
      </c>
      <c r="AA165" s="2" t="str">
        <f t="shared" si="11"/>
        <v>Nordisk residual</v>
      </c>
      <c r="AC165" s="2">
        <f t="shared" si="12"/>
        <v>2.36</v>
      </c>
      <c r="AD165" s="2">
        <f t="shared" si="13"/>
        <v>483.4</v>
      </c>
      <c r="AE165" s="2">
        <f t="shared" si="14"/>
        <v>0.55000000000000004</v>
      </c>
    </row>
    <row r="166" spans="1:31" ht="15" customHeight="1" x14ac:dyDescent="0.25">
      <c r="A166" s="2" t="s">
        <v>238</v>
      </c>
      <c r="B166" s="2" t="s">
        <v>240</v>
      </c>
      <c r="C166" s="2">
        <v>2014</v>
      </c>
      <c r="D166" s="2">
        <v>0.16300000000000001</v>
      </c>
      <c r="E166" s="2" t="s">
        <v>598</v>
      </c>
      <c r="F166" s="2" t="s">
        <v>599</v>
      </c>
      <c r="G166" s="2">
        <v>2.36</v>
      </c>
      <c r="H166" s="2">
        <v>483.4</v>
      </c>
      <c r="I166" s="2">
        <v>0.55000000000000004</v>
      </c>
      <c r="J166" s="2" t="s">
        <v>598</v>
      </c>
      <c r="K166" s="2" t="s">
        <v>598</v>
      </c>
      <c r="L166" s="2" t="s">
        <v>598</v>
      </c>
      <c r="M166" s="2" t="s">
        <v>598</v>
      </c>
      <c r="N166" s="2" t="s">
        <v>598</v>
      </c>
      <c r="O166" s="2" t="s">
        <v>598</v>
      </c>
      <c r="P166" s="2" t="s">
        <v>598</v>
      </c>
      <c r="Q166" s="2" t="s">
        <v>598</v>
      </c>
      <c r="R166" s="2" t="s">
        <v>598</v>
      </c>
      <c r="S166" s="2" t="s">
        <v>598</v>
      </c>
      <c r="W166" s="2">
        <f t="shared" si="10"/>
        <v>0</v>
      </c>
      <c r="AA166" s="2" t="str">
        <f t="shared" si="11"/>
        <v>Nordisk residual</v>
      </c>
      <c r="AC166" s="2">
        <f t="shared" si="12"/>
        <v>2.36</v>
      </c>
      <c r="AD166" s="2">
        <f t="shared" si="13"/>
        <v>483.4</v>
      </c>
      <c r="AE166" s="2">
        <f t="shared" si="14"/>
        <v>0.55000000000000004</v>
      </c>
    </row>
    <row r="167" spans="1:31" ht="15" customHeight="1" x14ac:dyDescent="0.25">
      <c r="A167" s="2" t="s">
        <v>238</v>
      </c>
      <c r="B167" s="2" t="s">
        <v>241</v>
      </c>
      <c r="C167" s="2">
        <v>2014</v>
      </c>
      <c r="D167" s="2">
        <v>0.222</v>
      </c>
      <c r="E167" s="2" t="s">
        <v>598</v>
      </c>
      <c r="F167" s="2" t="s">
        <v>599</v>
      </c>
      <c r="G167" s="2">
        <v>2.36</v>
      </c>
      <c r="H167" s="2">
        <v>483.4</v>
      </c>
      <c r="I167" s="2">
        <v>0.55000000000000004</v>
      </c>
      <c r="J167" s="2" t="s">
        <v>598</v>
      </c>
      <c r="K167" s="2" t="s">
        <v>598</v>
      </c>
      <c r="L167" s="2" t="s">
        <v>598</v>
      </c>
      <c r="M167" s="2" t="s">
        <v>598</v>
      </c>
      <c r="N167" s="2" t="s">
        <v>598</v>
      </c>
      <c r="O167" s="2" t="s">
        <v>598</v>
      </c>
      <c r="P167" s="2" t="s">
        <v>598</v>
      </c>
      <c r="Q167" s="2" t="s">
        <v>598</v>
      </c>
      <c r="R167" s="2" t="s">
        <v>598</v>
      </c>
      <c r="S167" s="2" t="s">
        <v>598</v>
      </c>
      <c r="W167" s="2">
        <f t="shared" si="10"/>
        <v>0</v>
      </c>
      <c r="AA167" s="2" t="str">
        <f t="shared" si="11"/>
        <v>Nordisk residual</v>
      </c>
      <c r="AC167" s="2">
        <f t="shared" si="12"/>
        <v>2.36</v>
      </c>
      <c r="AD167" s="2">
        <f t="shared" si="13"/>
        <v>483.4</v>
      </c>
      <c r="AE167" s="2">
        <f t="shared" si="14"/>
        <v>0.55000000000000004</v>
      </c>
    </row>
    <row r="168" spans="1:31" ht="15" customHeight="1" x14ac:dyDescent="0.25">
      <c r="A168" s="2" t="s">
        <v>238</v>
      </c>
      <c r="B168" s="2" t="s">
        <v>242</v>
      </c>
      <c r="C168" s="2">
        <v>2014</v>
      </c>
      <c r="D168" s="2">
        <v>0.18</v>
      </c>
      <c r="E168" s="2" t="s">
        <v>598</v>
      </c>
      <c r="F168" s="2" t="s">
        <v>599</v>
      </c>
      <c r="G168" s="2">
        <v>2.36</v>
      </c>
      <c r="H168" s="2">
        <v>483.4</v>
      </c>
      <c r="I168" s="2">
        <v>0.55000000000000004</v>
      </c>
      <c r="J168" s="2" t="s">
        <v>598</v>
      </c>
      <c r="K168" s="2" t="s">
        <v>598</v>
      </c>
      <c r="L168" s="2" t="s">
        <v>598</v>
      </c>
      <c r="M168" s="2" t="s">
        <v>598</v>
      </c>
      <c r="N168" s="2" t="s">
        <v>598</v>
      </c>
      <c r="O168" s="2" t="s">
        <v>598</v>
      </c>
      <c r="P168" s="2" t="s">
        <v>598</v>
      </c>
      <c r="Q168" s="2" t="s">
        <v>598</v>
      </c>
      <c r="R168" s="2" t="s">
        <v>598</v>
      </c>
      <c r="S168" s="2" t="s">
        <v>598</v>
      </c>
      <c r="W168" s="2">
        <f t="shared" si="10"/>
        <v>0</v>
      </c>
      <c r="AA168" s="2" t="str">
        <f t="shared" si="11"/>
        <v>Nordisk residual</v>
      </c>
      <c r="AC168" s="2">
        <f t="shared" si="12"/>
        <v>2.36</v>
      </c>
      <c r="AD168" s="2">
        <f t="shared" si="13"/>
        <v>483.4</v>
      </c>
      <c r="AE168" s="2">
        <f t="shared" si="14"/>
        <v>0.55000000000000004</v>
      </c>
    </row>
    <row r="169" spans="1:31" ht="15" customHeight="1" x14ac:dyDescent="0.25">
      <c r="A169" s="2" t="s">
        <v>238</v>
      </c>
      <c r="B169" s="2" t="s">
        <v>243</v>
      </c>
      <c r="C169" s="2">
        <v>2014</v>
      </c>
      <c r="D169" s="2">
        <v>0.30299999999999999</v>
      </c>
      <c r="E169" s="2" t="s">
        <v>598</v>
      </c>
      <c r="F169" s="2" t="s">
        <v>599</v>
      </c>
      <c r="G169" s="2">
        <v>2.36</v>
      </c>
      <c r="H169" s="2">
        <v>483.4</v>
      </c>
      <c r="I169" s="2">
        <v>0.55000000000000004</v>
      </c>
      <c r="J169" s="2" t="s">
        <v>598</v>
      </c>
      <c r="K169" s="2" t="s">
        <v>598</v>
      </c>
      <c r="L169" s="2" t="s">
        <v>598</v>
      </c>
      <c r="M169" s="2" t="s">
        <v>598</v>
      </c>
      <c r="N169" s="2" t="s">
        <v>598</v>
      </c>
      <c r="O169" s="2" t="s">
        <v>598</v>
      </c>
      <c r="P169" s="2" t="s">
        <v>598</v>
      </c>
      <c r="Q169" s="2" t="s">
        <v>598</v>
      </c>
      <c r="R169" s="2" t="s">
        <v>598</v>
      </c>
      <c r="S169" s="2" t="s">
        <v>598</v>
      </c>
      <c r="W169" s="2">
        <f t="shared" si="10"/>
        <v>0</v>
      </c>
      <c r="AA169" s="2" t="str">
        <f t="shared" si="11"/>
        <v>Nordisk residual</v>
      </c>
      <c r="AC169" s="2">
        <f t="shared" si="12"/>
        <v>2.36</v>
      </c>
      <c r="AD169" s="2">
        <f t="shared" si="13"/>
        <v>483.4</v>
      </c>
      <c r="AE169" s="2">
        <f t="shared" si="14"/>
        <v>0.55000000000000004</v>
      </c>
    </row>
    <row r="170" spans="1:31" ht="15" customHeight="1" x14ac:dyDescent="0.25">
      <c r="A170" s="2" t="s">
        <v>238</v>
      </c>
      <c r="B170" s="2" t="s">
        <v>244</v>
      </c>
      <c r="C170" s="2">
        <v>2014</v>
      </c>
      <c r="D170" s="2">
        <v>0.5</v>
      </c>
      <c r="E170" s="2" t="s">
        <v>598</v>
      </c>
      <c r="F170" s="2" t="s">
        <v>599</v>
      </c>
      <c r="G170" s="2">
        <v>2.36</v>
      </c>
      <c r="H170" s="2">
        <v>483.4</v>
      </c>
      <c r="I170" s="2">
        <v>0.55000000000000004</v>
      </c>
      <c r="J170" s="2" t="s">
        <v>598</v>
      </c>
      <c r="K170" s="2" t="s">
        <v>598</v>
      </c>
      <c r="L170" s="2" t="s">
        <v>598</v>
      </c>
      <c r="M170" s="2" t="s">
        <v>598</v>
      </c>
      <c r="N170" s="2" t="s">
        <v>598</v>
      </c>
      <c r="O170" s="2" t="s">
        <v>598</v>
      </c>
      <c r="P170" s="2" t="s">
        <v>598</v>
      </c>
      <c r="Q170" s="2" t="s">
        <v>598</v>
      </c>
      <c r="R170" s="2" t="s">
        <v>598</v>
      </c>
      <c r="S170" s="2" t="s">
        <v>598</v>
      </c>
      <c r="W170" s="2">
        <f t="shared" si="10"/>
        <v>0</v>
      </c>
      <c r="AA170" s="2" t="str">
        <f t="shared" si="11"/>
        <v>Nordisk residual</v>
      </c>
      <c r="AC170" s="2">
        <f t="shared" si="12"/>
        <v>2.36</v>
      </c>
      <c r="AD170" s="2">
        <f t="shared" si="13"/>
        <v>483.4</v>
      </c>
      <c r="AE170" s="2">
        <f t="shared" si="14"/>
        <v>0.55000000000000004</v>
      </c>
    </row>
    <row r="171" spans="1:31" ht="15" customHeight="1" x14ac:dyDescent="0.25">
      <c r="A171" s="2" t="s">
        <v>238</v>
      </c>
      <c r="B171" s="2" t="s">
        <v>245</v>
      </c>
      <c r="C171" s="2">
        <v>2014</v>
      </c>
      <c r="D171" s="2">
        <v>0.28799999999999998</v>
      </c>
      <c r="E171" s="2" t="s">
        <v>598</v>
      </c>
      <c r="F171" s="2" t="s">
        <v>599</v>
      </c>
      <c r="G171" s="2">
        <v>2.36</v>
      </c>
      <c r="H171" s="2">
        <v>483.4</v>
      </c>
      <c r="I171" s="2">
        <v>0.55000000000000004</v>
      </c>
      <c r="J171" s="2" t="s">
        <v>598</v>
      </c>
      <c r="K171" s="2" t="s">
        <v>598</v>
      </c>
      <c r="L171" s="2" t="s">
        <v>598</v>
      </c>
      <c r="M171" s="2" t="s">
        <v>598</v>
      </c>
      <c r="N171" s="2" t="s">
        <v>598</v>
      </c>
      <c r="O171" s="2" t="s">
        <v>598</v>
      </c>
      <c r="P171" s="2" t="s">
        <v>598</v>
      </c>
      <c r="Q171" s="2" t="s">
        <v>598</v>
      </c>
      <c r="R171" s="2" t="s">
        <v>598</v>
      </c>
      <c r="S171" s="2" t="s">
        <v>598</v>
      </c>
      <c r="W171" s="2">
        <f t="shared" si="10"/>
        <v>0</v>
      </c>
      <c r="AA171" s="2" t="str">
        <f t="shared" si="11"/>
        <v>Nordisk residual</v>
      </c>
      <c r="AC171" s="2">
        <f t="shared" si="12"/>
        <v>2.36</v>
      </c>
      <c r="AD171" s="2">
        <f t="shared" si="13"/>
        <v>483.4</v>
      </c>
      <c r="AE171" s="2">
        <f t="shared" si="14"/>
        <v>0.55000000000000004</v>
      </c>
    </row>
    <row r="172" spans="1:31" ht="15" customHeight="1" x14ac:dyDescent="0.25">
      <c r="A172" s="2" t="s">
        <v>238</v>
      </c>
      <c r="B172" s="2" t="s">
        <v>246</v>
      </c>
      <c r="C172" s="2">
        <v>2014</v>
      </c>
      <c r="D172" s="2">
        <v>0.14000000000000001</v>
      </c>
      <c r="E172" s="2" t="s">
        <v>598</v>
      </c>
      <c r="F172" s="2" t="s">
        <v>599</v>
      </c>
      <c r="G172" s="2">
        <v>2.36</v>
      </c>
      <c r="H172" s="2">
        <v>483.4</v>
      </c>
      <c r="I172" s="2">
        <v>0.55000000000000004</v>
      </c>
      <c r="J172" s="2" t="s">
        <v>598</v>
      </c>
      <c r="K172" s="2" t="s">
        <v>598</v>
      </c>
      <c r="L172" s="2" t="s">
        <v>598</v>
      </c>
      <c r="M172" s="2" t="s">
        <v>598</v>
      </c>
      <c r="N172" s="2" t="s">
        <v>598</v>
      </c>
      <c r="O172" s="2" t="s">
        <v>598</v>
      </c>
      <c r="P172" s="2" t="s">
        <v>598</v>
      </c>
      <c r="Q172" s="2" t="s">
        <v>598</v>
      </c>
      <c r="R172" s="2" t="s">
        <v>598</v>
      </c>
      <c r="S172" s="2" t="s">
        <v>598</v>
      </c>
      <c r="W172" s="2">
        <f t="shared" si="10"/>
        <v>0</v>
      </c>
      <c r="AA172" s="2" t="str">
        <f t="shared" si="11"/>
        <v>Nordisk residual</v>
      </c>
      <c r="AC172" s="2">
        <f t="shared" si="12"/>
        <v>2.36</v>
      </c>
      <c r="AD172" s="2">
        <f t="shared" si="13"/>
        <v>483.4</v>
      </c>
      <c r="AE172" s="2">
        <f t="shared" si="14"/>
        <v>0.55000000000000004</v>
      </c>
    </row>
    <row r="173" spans="1:31" ht="15" customHeight="1" x14ac:dyDescent="0.25">
      <c r="A173" s="2" t="s">
        <v>247</v>
      </c>
      <c r="B173" s="2" t="s">
        <v>248</v>
      </c>
      <c r="C173" s="2">
        <v>2014</v>
      </c>
      <c r="D173" s="2">
        <v>0.42799999999999999</v>
      </c>
      <c r="E173" s="2" t="s">
        <v>598</v>
      </c>
      <c r="F173" s="2" t="s">
        <v>599</v>
      </c>
      <c r="G173" s="2">
        <v>2.36</v>
      </c>
      <c r="H173" s="2">
        <v>483.4</v>
      </c>
      <c r="I173" s="2">
        <v>0.55000000000000004</v>
      </c>
      <c r="J173" s="2" t="s">
        <v>598</v>
      </c>
      <c r="K173" s="2" t="s">
        <v>598</v>
      </c>
      <c r="L173" s="2" t="s">
        <v>598</v>
      </c>
      <c r="M173" s="2" t="s">
        <v>598</v>
      </c>
      <c r="N173" s="2" t="s">
        <v>598</v>
      </c>
      <c r="O173" s="2" t="s">
        <v>598</v>
      </c>
      <c r="P173" s="2" t="s">
        <v>598</v>
      </c>
      <c r="Q173" s="2" t="s">
        <v>598</v>
      </c>
      <c r="R173" s="2" t="s">
        <v>598</v>
      </c>
      <c r="S173" s="2" t="s">
        <v>598</v>
      </c>
      <c r="W173" s="2">
        <f t="shared" si="10"/>
        <v>0</v>
      </c>
      <c r="AA173" s="2" t="str">
        <f t="shared" si="11"/>
        <v>Nordisk residual</v>
      </c>
      <c r="AC173" s="2">
        <f t="shared" si="12"/>
        <v>2.36</v>
      </c>
      <c r="AD173" s="2">
        <f t="shared" si="13"/>
        <v>483.4</v>
      </c>
      <c r="AE173" s="2">
        <f t="shared" si="14"/>
        <v>0.55000000000000004</v>
      </c>
    </row>
    <row r="174" spans="1:31" ht="15" customHeight="1" x14ac:dyDescent="0.25">
      <c r="A174" s="2" t="s">
        <v>249</v>
      </c>
      <c r="B174" s="2" t="s">
        <v>150</v>
      </c>
      <c r="C174" s="2">
        <v>2014</v>
      </c>
      <c r="D174" s="2" t="s">
        <v>598</v>
      </c>
      <c r="E174" s="2" t="s">
        <v>598</v>
      </c>
      <c r="F174" s="2" t="s">
        <v>599</v>
      </c>
      <c r="G174" s="2">
        <v>2.36</v>
      </c>
      <c r="H174" s="2">
        <v>483.4</v>
      </c>
      <c r="I174" s="2">
        <v>0.55000000000000004</v>
      </c>
      <c r="J174" s="2" t="s">
        <v>598</v>
      </c>
      <c r="K174" s="2" t="s">
        <v>598</v>
      </c>
      <c r="L174" s="2" t="s">
        <v>598</v>
      </c>
      <c r="M174" s="2" t="s">
        <v>598</v>
      </c>
      <c r="N174" s="2" t="s">
        <v>598</v>
      </c>
      <c r="O174" s="2" t="s">
        <v>598</v>
      </c>
      <c r="P174" s="2" t="s">
        <v>598</v>
      </c>
      <c r="Q174" s="2" t="s">
        <v>598</v>
      </c>
      <c r="R174" s="2" t="s">
        <v>598</v>
      </c>
      <c r="S174" s="2" t="s">
        <v>598</v>
      </c>
      <c r="W174" s="2">
        <f t="shared" si="10"/>
        <v>0</v>
      </c>
      <c r="AA174" s="2" t="str">
        <f t="shared" si="11"/>
        <v>Nordisk residual</v>
      </c>
      <c r="AC174" s="2">
        <f t="shared" si="12"/>
        <v>2.36</v>
      </c>
      <c r="AD174" s="2">
        <f t="shared" si="13"/>
        <v>483.4</v>
      </c>
      <c r="AE174" s="2">
        <f t="shared" si="14"/>
        <v>0.55000000000000004</v>
      </c>
    </row>
    <row r="175" spans="1:31" ht="15" customHeight="1" x14ac:dyDescent="0.25">
      <c r="A175" s="2" t="s">
        <v>249</v>
      </c>
      <c r="B175" s="2" t="s">
        <v>250</v>
      </c>
      <c r="C175" s="2">
        <v>2014</v>
      </c>
      <c r="D175" s="2">
        <v>0.13</v>
      </c>
      <c r="E175" s="2" t="s">
        <v>598</v>
      </c>
      <c r="F175" s="2" t="s">
        <v>821</v>
      </c>
      <c r="G175" s="2">
        <v>0.1</v>
      </c>
      <c r="H175" s="2">
        <v>0</v>
      </c>
      <c r="I175" s="2">
        <v>0</v>
      </c>
      <c r="J175" s="2" t="s">
        <v>598</v>
      </c>
      <c r="K175" s="2" t="s">
        <v>598</v>
      </c>
      <c r="L175" s="2" t="s">
        <v>598</v>
      </c>
      <c r="M175" s="2" t="s">
        <v>598</v>
      </c>
      <c r="N175" s="2" t="s">
        <v>598</v>
      </c>
      <c r="O175" s="2" t="s">
        <v>598</v>
      </c>
      <c r="P175" s="2" t="s">
        <v>598</v>
      </c>
      <c r="Q175" s="2" t="s">
        <v>598</v>
      </c>
      <c r="R175" s="2" t="s">
        <v>598</v>
      </c>
      <c r="S175" s="2" t="s">
        <v>598</v>
      </c>
      <c r="W175" s="2">
        <f t="shared" si="10"/>
        <v>0</v>
      </c>
      <c r="AA175" s="2" t="str">
        <f t="shared" si="11"/>
        <v>'Lokal Vind El från Göteborg Energi'</v>
      </c>
      <c r="AC175" s="2">
        <f t="shared" si="12"/>
        <v>0.1</v>
      </c>
      <c r="AD175" s="2">
        <f t="shared" si="13"/>
        <v>0</v>
      </c>
      <c r="AE175" s="2">
        <f t="shared" si="14"/>
        <v>0</v>
      </c>
    </row>
    <row r="176" spans="1:31" ht="15" customHeight="1" x14ac:dyDescent="0.25">
      <c r="A176" s="2" t="s">
        <v>249</v>
      </c>
      <c r="B176" s="2" t="s">
        <v>251</v>
      </c>
      <c r="C176" s="2">
        <v>2014</v>
      </c>
      <c r="D176" s="2">
        <v>0.52400000000000002</v>
      </c>
      <c r="E176" s="2" t="s">
        <v>598</v>
      </c>
      <c r="F176" s="2" t="s">
        <v>822</v>
      </c>
      <c r="G176" s="2">
        <v>0.1</v>
      </c>
      <c r="H176" s="2">
        <v>0</v>
      </c>
      <c r="I176" s="2">
        <v>0</v>
      </c>
      <c r="J176" s="2" t="s">
        <v>598</v>
      </c>
      <c r="K176" s="2" t="s">
        <v>598</v>
      </c>
      <c r="L176" s="2" t="s">
        <v>598</v>
      </c>
      <c r="M176" s="2" t="s">
        <v>598</v>
      </c>
      <c r="N176" s="2" t="s">
        <v>598</v>
      </c>
      <c r="O176" s="2" t="s">
        <v>598</v>
      </c>
      <c r="P176" s="2" t="s">
        <v>598</v>
      </c>
      <c r="Q176" s="2" t="s">
        <v>598</v>
      </c>
      <c r="R176" s="2" t="s">
        <v>598</v>
      </c>
      <c r="S176" s="2" t="s">
        <v>598</v>
      </c>
      <c r="W176" s="2">
        <f t="shared" si="10"/>
        <v>0</v>
      </c>
      <c r="AA176" s="2" t="str">
        <f t="shared" si="11"/>
        <v>'Lokal Vindel från Göteborg Energi'</v>
      </c>
      <c r="AC176" s="2">
        <f t="shared" si="12"/>
        <v>0.1</v>
      </c>
      <c r="AD176" s="2">
        <f t="shared" si="13"/>
        <v>0</v>
      </c>
      <c r="AE176" s="2">
        <f t="shared" si="14"/>
        <v>0</v>
      </c>
    </row>
    <row r="177" spans="1:31" ht="15" customHeight="1" x14ac:dyDescent="0.25">
      <c r="A177" s="2" t="s">
        <v>249</v>
      </c>
      <c r="B177" s="2" t="s">
        <v>252</v>
      </c>
      <c r="C177" s="2">
        <v>2014</v>
      </c>
      <c r="D177" s="2">
        <v>1.2999999999999999E-2</v>
      </c>
      <c r="E177" s="2" t="s">
        <v>598</v>
      </c>
      <c r="F177" s="2" t="s">
        <v>821</v>
      </c>
      <c r="G177" s="2">
        <v>0.1</v>
      </c>
      <c r="H177" s="2">
        <v>0</v>
      </c>
      <c r="I177" s="2">
        <v>0</v>
      </c>
      <c r="J177" s="2" t="s">
        <v>598</v>
      </c>
      <c r="K177" s="2" t="s">
        <v>598</v>
      </c>
      <c r="L177" s="2" t="s">
        <v>598</v>
      </c>
      <c r="M177" s="2" t="s">
        <v>598</v>
      </c>
      <c r="N177" s="2" t="s">
        <v>598</v>
      </c>
      <c r="O177" s="2" t="s">
        <v>598</v>
      </c>
      <c r="P177" s="2" t="s">
        <v>598</v>
      </c>
      <c r="Q177" s="2" t="s">
        <v>598</v>
      </c>
      <c r="R177" s="2" t="s">
        <v>598</v>
      </c>
      <c r="S177" s="2" t="s">
        <v>598</v>
      </c>
      <c r="W177" s="2">
        <f t="shared" si="10"/>
        <v>0</v>
      </c>
      <c r="AA177" s="2" t="str">
        <f t="shared" si="11"/>
        <v>'Lokal Vind El från Göteborg Energi'</v>
      </c>
      <c r="AC177" s="2">
        <f t="shared" si="12"/>
        <v>0.1</v>
      </c>
      <c r="AD177" s="2">
        <f t="shared" si="13"/>
        <v>0</v>
      </c>
      <c r="AE177" s="2">
        <f t="shared" si="14"/>
        <v>0</v>
      </c>
    </row>
    <row r="178" spans="1:31" ht="15" customHeight="1" x14ac:dyDescent="0.2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W178" s="2">
        <f t="shared" si="10"/>
        <v>0</v>
      </c>
      <c r="AA178" s="2" t="str">
        <f t="shared" si="11"/>
        <v>-</v>
      </c>
      <c r="AC178" s="2">
        <f t="shared" si="12"/>
        <v>2.36</v>
      </c>
      <c r="AD178" s="2">
        <f t="shared" si="13"/>
        <v>483.4</v>
      </c>
      <c r="AE178" s="2">
        <f t="shared" si="14"/>
        <v>0.55000000000000004</v>
      </c>
    </row>
    <row r="179" spans="1:31" ht="15" customHeight="1" x14ac:dyDescent="0.25">
      <c r="A179" s="2" t="s">
        <v>255</v>
      </c>
      <c r="B179" s="2" t="s">
        <v>256</v>
      </c>
      <c r="C179" s="2">
        <v>2014</v>
      </c>
      <c r="D179" s="2">
        <v>1.1859999999999999</v>
      </c>
      <c r="E179" s="2" t="s">
        <v>598</v>
      </c>
      <c r="F179" s="2" t="s">
        <v>599</v>
      </c>
      <c r="G179" s="2">
        <v>2.36</v>
      </c>
      <c r="H179" s="2">
        <v>483.4</v>
      </c>
      <c r="I179" s="2">
        <v>0.55000000000000004</v>
      </c>
      <c r="J179" s="2" t="s">
        <v>598</v>
      </c>
      <c r="K179" s="2" t="s">
        <v>598</v>
      </c>
      <c r="L179" s="2" t="s">
        <v>598</v>
      </c>
      <c r="M179" s="2" t="s">
        <v>598</v>
      </c>
      <c r="N179" s="2" t="s">
        <v>598</v>
      </c>
      <c r="O179" s="2" t="s">
        <v>598</v>
      </c>
      <c r="P179" s="2" t="s">
        <v>598</v>
      </c>
      <c r="Q179" s="2" t="s">
        <v>598</v>
      </c>
      <c r="R179" s="2" t="s">
        <v>598</v>
      </c>
      <c r="S179" s="2" t="s">
        <v>598</v>
      </c>
      <c r="W179" s="2">
        <f t="shared" si="10"/>
        <v>0</v>
      </c>
      <c r="AA179" s="2" t="str">
        <f t="shared" si="11"/>
        <v>Nordisk residual</v>
      </c>
      <c r="AC179" s="2">
        <f t="shared" si="12"/>
        <v>2.36</v>
      </c>
      <c r="AD179" s="2">
        <f t="shared" si="13"/>
        <v>483.4</v>
      </c>
      <c r="AE179" s="2">
        <f t="shared" si="14"/>
        <v>0.55000000000000004</v>
      </c>
    </row>
    <row r="180" spans="1:31" ht="15" customHeight="1" x14ac:dyDescent="0.25">
      <c r="A180" s="2" t="s">
        <v>257</v>
      </c>
      <c r="B180" s="2" t="s">
        <v>258</v>
      </c>
      <c r="C180" s="2">
        <v>2014</v>
      </c>
      <c r="D180" s="2">
        <v>4.7439999999999998</v>
      </c>
      <c r="E180" s="2">
        <v>12.913</v>
      </c>
      <c r="F180" s="2" t="s">
        <v>599</v>
      </c>
      <c r="G180" s="2">
        <v>2.36</v>
      </c>
      <c r="H180" s="2">
        <v>483.4</v>
      </c>
      <c r="I180" s="2">
        <v>0.55000000000000004</v>
      </c>
      <c r="J180" s="2" t="s">
        <v>598</v>
      </c>
      <c r="K180" s="2" t="s">
        <v>598</v>
      </c>
      <c r="L180" s="2" t="s">
        <v>598</v>
      </c>
      <c r="M180" s="2" t="s">
        <v>598</v>
      </c>
      <c r="N180" s="2" t="s">
        <v>598</v>
      </c>
      <c r="O180" s="2" t="s">
        <v>598</v>
      </c>
      <c r="P180" s="2" t="s">
        <v>598</v>
      </c>
      <c r="Q180" s="2" t="s">
        <v>598</v>
      </c>
      <c r="R180" s="2" t="s">
        <v>598</v>
      </c>
      <c r="S180" s="2" t="s">
        <v>598</v>
      </c>
      <c r="W180" s="2">
        <f t="shared" si="10"/>
        <v>0</v>
      </c>
      <c r="AA180" s="2" t="str">
        <f t="shared" si="11"/>
        <v>Nordisk residual</v>
      </c>
      <c r="AC180" s="2">
        <f t="shared" si="12"/>
        <v>2.36</v>
      </c>
      <c r="AD180" s="2">
        <f t="shared" si="13"/>
        <v>483.4</v>
      </c>
      <c r="AE180" s="2">
        <f t="shared" si="14"/>
        <v>0.55000000000000004</v>
      </c>
    </row>
    <row r="181" spans="1:31" ht="15" customHeight="1" x14ac:dyDescent="0.25">
      <c r="A181" s="2" t="s">
        <v>259</v>
      </c>
      <c r="B181" s="2" t="s">
        <v>260</v>
      </c>
      <c r="C181" s="2">
        <v>2014</v>
      </c>
      <c r="D181" s="2">
        <v>2.5000000000000001E-2</v>
      </c>
      <c r="E181" s="2" t="s">
        <v>598</v>
      </c>
      <c r="F181" s="2" t="s">
        <v>599</v>
      </c>
      <c r="G181" s="2">
        <v>2.36</v>
      </c>
      <c r="H181" s="2">
        <v>483.4</v>
      </c>
      <c r="I181" s="2">
        <v>0.55000000000000004</v>
      </c>
      <c r="J181" s="2" t="s">
        <v>598</v>
      </c>
      <c r="K181" s="2" t="s">
        <v>598</v>
      </c>
      <c r="L181" s="2" t="s">
        <v>598</v>
      </c>
      <c r="M181" s="2" t="s">
        <v>598</v>
      </c>
      <c r="N181" s="2" t="s">
        <v>598</v>
      </c>
      <c r="O181" s="2" t="s">
        <v>598</v>
      </c>
      <c r="P181" s="2" t="s">
        <v>598</v>
      </c>
      <c r="Q181" s="2" t="s">
        <v>598</v>
      </c>
      <c r="R181" s="2" t="s">
        <v>598</v>
      </c>
      <c r="S181" s="2" t="s">
        <v>598</v>
      </c>
      <c r="W181" s="2">
        <f t="shared" si="10"/>
        <v>0</v>
      </c>
      <c r="AA181" s="2" t="str">
        <f t="shared" si="11"/>
        <v>Nordisk residual</v>
      </c>
      <c r="AC181" s="2">
        <f t="shared" si="12"/>
        <v>2.36</v>
      </c>
      <c r="AD181" s="2">
        <f t="shared" si="13"/>
        <v>483.4</v>
      </c>
      <c r="AE181" s="2">
        <f t="shared" si="14"/>
        <v>0.55000000000000004</v>
      </c>
    </row>
    <row r="182" spans="1:31" ht="15" customHeight="1" x14ac:dyDescent="0.25">
      <c r="A182" s="2" t="s">
        <v>261</v>
      </c>
      <c r="B182" s="2" t="s">
        <v>262</v>
      </c>
      <c r="C182" s="2">
        <v>2014</v>
      </c>
      <c r="D182" s="2">
        <v>0.08</v>
      </c>
      <c r="E182" s="2" t="s">
        <v>598</v>
      </c>
      <c r="F182" s="2" t="s">
        <v>792</v>
      </c>
      <c r="G182" s="2">
        <v>1.1000000000000001</v>
      </c>
      <c r="H182" s="2">
        <v>0</v>
      </c>
      <c r="I182" s="2">
        <v>0</v>
      </c>
      <c r="J182" s="2" t="s">
        <v>598</v>
      </c>
      <c r="K182" s="2" t="s">
        <v>598</v>
      </c>
      <c r="L182" s="2" t="s">
        <v>598</v>
      </c>
      <c r="M182" s="2" t="s">
        <v>598</v>
      </c>
      <c r="N182" s="2" t="s">
        <v>598</v>
      </c>
      <c r="O182" s="2" t="s">
        <v>598</v>
      </c>
      <c r="P182" s="2" t="s">
        <v>598</v>
      </c>
      <c r="Q182" s="2" t="s">
        <v>598</v>
      </c>
      <c r="R182" s="2" t="s">
        <v>598</v>
      </c>
      <c r="S182" s="2" t="s">
        <v>598</v>
      </c>
      <c r="W182" s="2">
        <f t="shared" si="10"/>
        <v>0</v>
      </c>
      <c r="AA182" s="2" t="str">
        <f t="shared" si="11"/>
        <v>'Vattenkraft'</v>
      </c>
      <c r="AC182" s="2">
        <f t="shared" si="12"/>
        <v>1.1000000000000001</v>
      </c>
      <c r="AD182" s="2">
        <f t="shared" si="13"/>
        <v>0</v>
      </c>
      <c r="AE182" s="2">
        <f t="shared" si="14"/>
        <v>0</v>
      </c>
    </row>
    <row r="183" spans="1:31" ht="15" customHeight="1" x14ac:dyDescent="0.25">
      <c r="A183" s="2" t="s">
        <v>261</v>
      </c>
      <c r="B183" s="2" t="s">
        <v>263</v>
      </c>
      <c r="C183" s="2">
        <v>2014</v>
      </c>
      <c r="D183" s="2">
        <v>1.3</v>
      </c>
      <c r="E183" s="2" t="s">
        <v>598</v>
      </c>
      <c r="F183" s="2" t="s">
        <v>792</v>
      </c>
      <c r="G183" s="2">
        <v>1.1000000000000001</v>
      </c>
      <c r="H183" s="2">
        <v>0</v>
      </c>
      <c r="I183" s="2">
        <v>0</v>
      </c>
      <c r="J183" s="2" t="s">
        <v>598</v>
      </c>
      <c r="K183" s="2" t="s">
        <v>598</v>
      </c>
      <c r="L183" s="2" t="s">
        <v>598</v>
      </c>
      <c r="M183" s="2" t="s">
        <v>598</v>
      </c>
      <c r="N183" s="2" t="s">
        <v>598</v>
      </c>
      <c r="O183" s="2" t="s">
        <v>598</v>
      </c>
      <c r="P183" s="2" t="s">
        <v>598</v>
      </c>
      <c r="Q183" s="2" t="s">
        <v>598</v>
      </c>
      <c r="R183" s="2" t="s">
        <v>598</v>
      </c>
      <c r="S183" s="2" t="s">
        <v>598</v>
      </c>
      <c r="W183" s="2">
        <f t="shared" si="10"/>
        <v>0</v>
      </c>
      <c r="AA183" s="2" t="str">
        <f t="shared" si="11"/>
        <v>'Vattenkraft'</v>
      </c>
      <c r="AC183" s="2">
        <f t="shared" si="12"/>
        <v>1.1000000000000001</v>
      </c>
      <c r="AD183" s="2">
        <f t="shared" si="13"/>
        <v>0</v>
      </c>
      <c r="AE183" s="2">
        <f t="shared" si="14"/>
        <v>0</v>
      </c>
    </row>
    <row r="184" spans="1:31" ht="15" customHeight="1" x14ac:dyDescent="0.25">
      <c r="A184" s="2" t="s">
        <v>261</v>
      </c>
      <c r="B184" s="2" t="s">
        <v>264</v>
      </c>
      <c r="C184" s="2">
        <v>2014</v>
      </c>
      <c r="D184" s="2" t="s">
        <v>609</v>
      </c>
      <c r="E184" s="2" t="s">
        <v>598</v>
      </c>
      <c r="F184" s="2" t="s">
        <v>792</v>
      </c>
      <c r="G184" s="2">
        <v>1.1000000000000001</v>
      </c>
      <c r="H184" s="2">
        <v>0</v>
      </c>
      <c r="I184" s="2">
        <v>0</v>
      </c>
      <c r="J184" s="2" t="s">
        <v>598</v>
      </c>
      <c r="K184" s="2" t="s">
        <v>598</v>
      </c>
      <c r="L184" s="2" t="s">
        <v>598</v>
      </c>
      <c r="M184" s="2" t="s">
        <v>598</v>
      </c>
      <c r="N184" s="2" t="s">
        <v>598</v>
      </c>
      <c r="O184" s="2" t="s">
        <v>598</v>
      </c>
      <c r="P184" s="2" t="s">
        <v>598</v>
      </c>
      <c r="Q184" s="2" t="s">
        <v>598</v>
      </c>
      <c r="R184" s="2" t="s">
        <v>598</v>
      </c>
      <c r="S184" s="2" t="s">
        <v>598</v>
      </c>
      <c r="W184" s="2">
        <f t="shared" si="10"/>
        <v>0</v>
      </c>
      <c r="AA184" s="2" t="str">
        <f t="shared" si="11"/>
        <v>'Vattenkraft'</v>
      </c>
      <c r="AC184" s="2">
        <f t="shared" si="12"/>
        <v>1.1000000000000001</v>
      </c>
      <c r="AD184" s="2">
        <f t="shared" si="13"/>
        <v>0</v>
      </c>
      <c r="AE184" s="2">
        <f t="shared" si="14"/>
        <v>0</v>
      </c>
    </row>
    <row r="185" spans="1:31" ht="15" customHeight="1" x14ac:dyDescent="0.25">
      <c r="A185" s="2" t="s">
        <v>261</v>
      </c>
      <c r="B185" s="2" t="s">
        <v>265</v>
      </c>
      <c r="C185" s="2">
        <v>2014</v>
      </c>
      <c r="D185" s="2">
        <v>3.356E-2</v>
      </c>
      <c r="E185" s="2" t="s">
        <v>598</v>
      </c>
      <c r="F185" s="2" t="s">
        <v>792</v>
      </c>
      <c r="G185" s="2">
        <v>1.1000000000000001</v>
      </c>
      <c r="H185" s="2">
        <v>0</v>
      </c>
      <c r="I185" s="2">
        <v>0</v>
      </c>
      <c r="J185" s="2" t="s">
        <v>598</v>
      </c>
      <c r="K185" s="2" t="s">
        <v>598</v>
      </c>
      <c r="L185" s="2" t="s">
        <v>598</v>
      </c>
      <c r="M185" s="2" t="s">
        <v>598</v>
      </c>
      <c r="N185" s="2" t="s">
        <v>598</v>
      </c>
      <c r="O185" s="2" t="s">
        <v>598</v>
      </c>
      <c r="P185" s="2" t="s">
        <v>598</v>
      </c>
      <c r="Q185" s="2" t="s">
        <v>598</v>
      </c>
      <c r="R185" s="2" t="s">
        <v>598</v>
      </c>
      <c r="S185" s="2" t="s">
        <v>598</v>
      </c>
      <c r="W185" s="2">
        <f t="shared" si="10"/>
        <v>0</v>
      </c>
      <c r="AA185" s="2" t="str">
        <f t="shared" si="11"/>
        <v>'Vattenkraft'</v>
      </c>
      <c r="AC185" s="2">
        <f t="shared" si="12"/>
        <v>1.1000000000000001</v>
      </c>
      <c r="AD185" s="2">
        <f t="shared" si="13"/>
        <v>0</v>
      </c>
      <c r="AE185" s="2">
        <f t="shared" si="14"/>
        <v>0</v>
      </c>
    </row>
    <row r="186" spans="1:31" ht="15" customHeight="1" x14ac:dyDescent="0.25">
      <c r="A186" s="2" t="s">
        <v>266</v>
      </c>
      <c r="B186" s="2" t="s">
        <v>267</v>
      </c>
      <c r="C186" s="2">
        <v>2014</v>
      </c>
      <c r="D186" s="2" t="s">
        <v>598</v>
      </c>
      <c r="E186" s="2">
        <v>6</v>
      </c>
      <c r="F186" s="2" t="s">
        <v>599</v>
      </c>
      <c r="G186" s="2">
        <v>2.36</v>
      </c>
      <c r="H186" s="2">
        <v>483.4</v>
      </c>
      <c r="I186" s="2">
        <v>0.25</v>
      </c>
      <c r="J186" s="2" t="s">
        <v>598</v>
      </c>
      <c r="K186" s="2" t="s">
        <v>598</v>
      </c>
      <c r="L186" s="2" t="s">
        <v>598</v>
      </c>
      <c r="M186" s="2" t="s">
        <v>598</v>
      </c>
      <c r="N186" s="2" t="s">
        <v>598</v>
      </c>
      <c r="O186" s="2" t="s">
        <v>598</v>
      </c>
      <c r="P186" s="2" t="s">
        <v>598</v>
      </c>
      <c r="Q186" s="2" t="s">
        <v>598</v>
      </c>
      <c r="R186" s="2" t="s">
        <v>598</v>
      </c>
      <c r="S186" s="2" t="s">
        <v>598</v>
      </c>
      <c r="W186" s="2">
        <f t="shared" si="10"/>
        <v>0</v>
      </c>
      <c r="AA186" s="2" t="str">
        <f t="shared" si="11"/>
        <v>Nordisk residual</v>
      </c>
      <c r="AC186" s="2">
        <f t="shared" si="12"/>
        <v>2.36</v>
      </c>
      <c r="AD186" s="2">
        <f t="shared" si="13"/>
        <v>483.4</v>
      </c>
      <c r="AE186" s="2">
        <f t="shared" si="14"/>
        <v>0.25</v>
      </c>
    </row>
    <row r="187" spans="1:31" ht="15" customHeight="1" x14ac:dyDescent="0.25">
      <c r="A187" s="2" t="s">
        <v>268</v>
      </c>
      <c r="B187" s="2" t="s">
        <v>269</v>
      </c>
      <c r="C187" s="2">
        <v>2014</v>
      </c>
      <c r="D187" s="2">
        <v>0.14099999999999999</v>
      </c>
      <c r="E187" s="2" t="s">
        <v>598</v>
      </c>
      <c r="F187" s="2" t="s">
        <v>823</v>
      </c>
      <c r="G187" s="2">
        <v>1.1000000000000001</v>
      </c>
      <c r="H187" s="2">
        <v>0</v>
      </c>
      <c r="I187" s="2">
        <v>0</v>
      </c>
      <c r="J187" s="2" t="s">
        <v>598</v>
      </c>
      <c r="K187" s="2" t="s">
        <v>598</v>
      </c>
      <c r="L187" s="2" t="s">
        <v>598</v>
      </c>
      <c r="M187" s="2" t="s">
        <v>598</v>
      </c>
      <c r="N187" s="2" t="s">
        <v>598</v>
      </c>
      <c r="O187" s="2" t="s">
        <v>598</v>
      </c>
      <c r="P187" s="2" t="s">
        <v>598</v>
      </c>
      <c r="Q187" s="2" t="s">
        <v>598</v>
      </c>
      <c r="R187" s="2" t="s">
        <v>598</v>
      </c>
      <c r="S187" s="2" t="s">
        <v>598</v>
      </c>
      <c r="W187" s="2">
        <f t="shared" si="10"/>
        <v>0</v>
      </c>
      <c r="AA187" s="2" t="str">
        <f t="shared" si="11"/>
        <v>'Vattenkraftel'</v>
      </c>
      <c r="AC187" s="2">
        <f t="shared" si="12"/>
        <v>1.1000000000000001</v>
      </c>
      <c r="AD187" s="2">
        <f t="shared" si="13"/>
        <v>0</v>
      </c>
      <c r="AE187" s="2">
        <f t="shared" si="14"/>
        <v>0</v>
      </c>
    </row>
    <row r="188" spans="1:31" ht="15" customHeight="1" x14ac:dyDescent="0.25">
      <c r="A188" s="2" t="s">
        <v>268</v>
      </c>
      <c r="B188" s="2" t="s">
        <v>270</v>
      </c>
      <c r="C188" s="2">
        <v>2014</v>
      </c>
      <c r="D188" s="2">
        <v>0.26600000000000001</v>
      </c>
      <c r="E188" s="2" t="s">
        <v>598</v>
      </c>
      <c r="F188" s="2" t="s">
        <v>823</v>
      </c>
      <c r="G188" s="2">
        <v>1.1000000000000001</v>
      </c>
      <c r="H188" s="2">
        <v>0</v>
      </c>
      <c r="I188" s="2">
        <v>0</v>
      </c>
      <c r="J188" s="2" t="s">
        <v>598</v>
      </c>
      <c r="K188" s="2" t="s">
        <v>598</v>
      </c>
      <c r="L188" s="2" t="s">
        <v>598</v>
      </c>
      <c r="M188" s="2" t="s">
        <v>598</v>
      </c>
      <c r="N188" s="2" t="s">
        <v>598</v>
      </c>
      <c r="O188" s="2" t="s">
        <v>598</v>
      </c>
      <c r="P188" s="2" t="s">
        <v>598</v>
      </c>
      <c r="Q188" s="2" t="s">
        <v>598</v>
      </c>
      <c r="R188" s="2" t="s">
        <v>598</v>
      </c>
      <c r="S188" s="2" t="s">
        <v>598</v>
      </c>
      <c r="W188" s="2">
        <f t="shared" si="10"/>
        <v>0</v>
      </c>
      <c r="AA188" s="2" t="str">
        <f t="shared" si="11"/>
        <v>'Vattenkraftel'</v>
      </c>
      <c r="AC188" s="2">
        <f t="shared" si="12"/>
        <v>1.1000000000000001</v>
      </c>
      <c r="AD188" s="2">
        <f t="shared" si="13"/>
        <v>0</v>
      </c>
      <c r="AE188" s="2">
        <f t="shared" si="14"/>
        <v>0</v>
      </c>
    </row>
    <row r="189" spans="1:31" ht="15" customHeight="1" x14ac:dyDescent="0.25">
      <c r="A189" s="2" t="s">
        <v>268</v>
      </c>
      <c r="B189" s="2" t="s">
        <v>271</v>
      </c>
      <c r="C189" s="2">
        <v>2014</v>
      </c>
      <c r="D189" s="2">
        <v>2.19</v>
      </c>
      <c r="E189" s="2" t="s">
        <v>598</v>
      </c>
      <c r="F189" s="2" t="s">
        <v>824</v>
      </c>
      <c r="G189" s="2">
        <v>1.1000000000000001</v>
      </c>
      <c r="H189" s="2">
        <v>0</v>
      </c>
      <c r="I189" s="2">
        <v>0</v>
      </c>
      <c r="J189" s="2" t="s">
        <v>598</v>
      </c>
      <c r="K189" s="2" t="s">
        <v>598</v>
      </c>
      <c r="L189" s="2" t="s">
        <v>598</v>
      </c>
      <c r="M189" s="2" t="s">
        <v>598</v>
      </c>
      <c r="N189" s="2" t="s">
        <v>598</v>
      </c>
      <c r="O189" s="2" t="s">
        <v>598</v>
      </c>
      <c r="P189" s="2" t="s">
        <v>598</v>
      </c>
      <c r="Q189" s="2" t="s">
        <v>598</v>
      </c>
      <c r="R189" s="2" t="s">
        <v>598</v>
      </c>
      <c r="S189" s="2" t="s">
        <v>598</v>
      </c>
      <c r="W189" s="2">
        <f t="shared" si="10"/>
        <v>0</v>
      </c>
      <c r="AA189" s="2" t="str">
        <f t="shared" si="11"/>
        <v>'Vasttenkraftel'</v>
      </c>
      <c r="AC189" s="2">
        <f t="shared" si="12"/>
        <v>1.1000000000000001</v>
      </c>
      <c r="AD189" s="2">
        <f t="shared" si="13"/>
        <v>0</v>
      </c>
      <c r="AE189" s="2">
        <f t="shared" si="14"/>
        <v>0</v>
      </c>
    </row>
    <row r="190" spans="1:31" ht="15" customHeight="1" x14ac:dyDescent="0.25">
      <c r="A190" s="2" t="s">
        <v>272</v>
      </c>
      <c r="B190" s="2" t="s">
        <v>273</v>
      </c>
      <c r="C190" s="2">
        <v>2014</v>
      </c>
      <c r="D190" s="2">
        <v>21.3</v>
      </c>
      <c r="E190" s="2" t="s">
        <v>598</v>
      </c>
      <c r="F190" s="2" t="s">
        <v>825</v>
      </c>
      <c r="G190" s="2">
        <v>0.14499999999999999</v>
      </c>
      <c r="H190" s="2">
        <v>9.36</v>
      </c>
      <c r="I190" s="2">
        <v>1.4999999999999999E-2</v>
      </c>
      <c r="J190" s="2" t="s">
        <v>598</v>
      </c>
      <c r="K190" s="2" t="s">
        <v>598</v>
      </c>
      <c r="L190" s="2" t="s">
        <v>598</v>
      </c>
      <c r="M190" s="2" t="s">
        <v>598</v>
      </c>
      <c r="N190" s="2" t="s">
        <v>598</v>
      </c>
      <c r="O190" s="2" t="s">
        <v>598</v>
      </c>
      <c r="P190" s="2" t="s">
        <v>598</v>
      </c>
      <c r="Q190" s="2" t="s">
        <v>598</v>
      </c>
      <c r="R190" s="2" t="s">
        <v>598</v>
      </c>
      <c r="S190" s="2" t="s">
        <v>598</v>
      </c>
      <c r="W190" s="2">
        <f t="shared" si="10"/>
        <v>0</v>
      </c>
      <c r="AA190" s="2" t="str">
        <f t="shared" si="11"/>
        <v>'Vindel+El från Kraftvärmeverket'</v>
      </c>
      <c r="AC190" s="2">
        <f t="shared" si="12"/>
        <v>0.14499999999999999</v>
      </c>
      <c r="AD190" s="2">
        <f t="shared" si="13"/>
        <v>9.36</v>
      </c>
      <c r="AE190" s="2">
        <f t="shared" si="14"/>
        <v>1.4999999999999999E-2</v>
      </c>
    </row>
    <row r="191" spans="1:31" ht="15" customHeight="1" x14ac:dyDescent="0.25">
      <c r="A191" s="2" t="s">
        <v>272</v>
      </c>
      <c r="B191" s="2" t="s">
        <v>274</v>
      </c>
      <c r="C191" s="2">
        <v>2014</v>
      </c>
      <c r="D191" s="2">
        <v>0.46</v>
      </c>
      <c r="E191" s="2" t="s">
        <v>598</v>
      </c>
      <c r="F191" s="2" t="s">
        <v>826</v>
      </c>
      <c r="G191" s="2">
        <v>0.1</v>
      </c>
      <c r="H191" s="2">
        <v>0</v>
      </c>
      <c r="I191" s="2">
        <v>0</v>
      </c>
      <c r="J191" s="2" t="s">
        <v>598</v>
      </c>
      <c r="K191" s="2" t="s">
        <v>598</v>
      </c>
      <c r="L191" s="2" t="s">
        <v>598</v>
      </c>
      <c r="M191" s="2" t="s">
        <v>598</v>
      </c>
      <c r="N191" s="2" t="s">
        <v>598</v>
      </c>
      <c r="O191" s="2" t="s">
        <v>598</v>
      </c>
      <c r="P191" s="2" t="s">
        <v>598</v>
      </c>
      <c r="Q191" s="2" t="s">
        <v>598</v>
      </c>
      <c r="R191" s="2" t="s">
        <v>598</v>
      </c>
      <c r="S191" s="2" t="s">
        <v>598</v>
      </c>
      <c r="W191" s="2">
        <f t="shared" si="10"/>
        <v>0</v>
      </c>
      <c r="AA191" s="2" t="str">
        <f t="shared" si="11"/>
        <v>'Vindel'</v>
      </c>
      <c r="AC191" s="2">
        <f t="shared" si="12"/>
        <v>0.1</v>
      </c>
      <c r="AD191" s="2">
        <f t="shared" si="13"/>
        <v>0</v>
      </c>
      <c r="AE191" s="2">
        <f t="shared" si="14"/>
        <v>0</v>
      </c>
    </row>
    <row r="192" spans="1:31" ht="15" customHeight="1" x14ac:dyDescent="0.2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W192" s="2">
        <f t="shared" si="10"/>
        <v>0</v>
      </c>
      <c r="AA192" s="2" t="str">
        <f t="shared" si="11"/>
        <v>-</v>
      </c>
      <c r="AC192" s="2">
        <f t="shared" si="12"/>
        <v>2.36</v>
      </c>
      <c r="AD192" s="2">
        <f t="shared" si="13"/>
        <v>483.4</v>
      </c>
      <c r="AE192" s="2">
        <f t="shared" si="14"/>
        <v>0.55000000000000004</v>
      </c>
    </row>
    <row r="193" spans="1:31" ht="15" customHeight="1" x14ac:dyDescent="0.25">
      <c r="A193" s="2" t="s">
        <v>277</v>
      </c>
      <c r="B193" s="2" t="s">
        <v>278</v>
      </c>
      <c r="C193" s="2">
        <v>2014</v>
      </c>
      <c r="D193" s="2">
        <v>0.5</v>
      </c>
      <c r="E193" s="2" t="s">
        <v>598</v>
      </c>
      <c r="F193" s="2" t="s">
        <v>599</v>
      </c>
      <c r="G193" s="2">
        <v>2.36</v>
      </c>
      <c r="H193" s="2">
        <v>483.4</v>
      </c>
      <c r="I193" s="2">
        <v>0.55000000000000004</v>
      </c>
      <c r="J193" s="2" t="s">
        <v>598</v>
      </c>
      <c r="K193" s="2" t="s">
        <v>598</v>
      </c>
      <c r="L193" s="2" t="s">
        <v>598</v>
      </c>
      <c r="M193" s="2" t="s">
        <v>598</v>
      </c>
      <c r="N193" s="2" t="s">
        <v>598</v>
      </c>
      <c r="O193" s="2" t="s">
        <v>598</v>
      </c>
      <c r="P193" s="2" t="s">
        <v>598</v>
      </c>
      <c r="Q193" s="2" t="s">
        <v>598</v>
      </c>
      <c r="R193" s="2" t="s">
        <v>598</v>
      </c>
      <c r="S193" s="2" t="s">
        <v>598</v>
      </c>
      <c r="W193" s="2">
        <f t="shared" si="10"/>
        <v>0</v>
      </c>
      <c r="AA193" s="2" t="str">
        <f t="shared" si="11"/>
        <v>Nordisk residual</v>
      </c>
      <c r="AC193" s="2">
        <f t="shared" si="12"/>
        <v>2.36</v>
      </c>
      <c r="AD193" s="2">
        <f t="shared" si="13"/>
        <v>483.4</v>
      </c>
      <c r="AE193" s="2">
        <f t="shared" si="14"/>
        <v>0.55000000000000004</v>
      </c>
    </row>
    <row r="194" spans="1:31" ht="15" customHeight="1" x14ac:dyDescent="0.25">
      <c r="A194" s="2" t="s">
        <v>279</v>
      </c>
      <c r="B194" s="2" t="s">
        <v>280</v>
      </c>
      <c r="C194" s="2">
        <v>2014</v>
      </c>
      <c r="D194" s="2">
        <v>0.87</v>
      </c>
      <c r="E194" s="2">
        <v>2.7</v>
      </c>
      <c r="F194" s="2" t="s">
        <v>827</v>
      </c>
      <c r="G194" s="2">
        <v>0</v>
      </c>
      <c r="H194" s="2">
        <v>0</v>
      </c>
      <c r="I194" s="2">
        <v>0</v>
      </c>
      <c r="J194" s="2" t="s">
        <v>598</v>
      </c>
      <c r="K194" s="2" t="s">
        <v>598</v>
      </c>
      <c r="L194" s="2" t="s">
        <v>598</v>
      </c>
      <c r="M194" s="2" t="s">
        <v>598</v>
      </c>
      <c r="N194" s="2" t="s">
        <v>598</v>
      </c>
      <c r="O194" s="2" t="s">
        <v>598</v>
      </c>
      <c r="P194" s="2" t="s">
        <v>598</v>
      </c>
      <c r="Q194" s="2" t="s">
        <v>598</v>
      </c>
      <c r="R194" s="2" t="s">
        <v>598</v>
      </c>
      <c r="S194" s="2" t="s">
        <v>598</v>
      </c>
      <c r="W194" s="2">
        <f t="shared" si="10"/>
        <v>0</v>
      </c>
      <c r="AA194" s="2" t="str">
        <f t="shared" si="11"/>
        <v>'Bra miljöval'</v>
      </c>
      <c r="AC194" s="2">
        <f t="shared" si="12"/>
        <v>0</v>
      </c>
      <c r="AD194" s="2">
        <f t="shared" si="13"/>
        <v>0</v>
      </c>
      <c r="AE194" s="2">
        <f t="shared" si="14"/>
        <v>0</v>
      </c>
    </row>
    <row r="195" spans="1:31" ht="15" customHeight="1" x14ac:dyDescent="0.25">
      <c r="A195" s="2" t="s">
        <v>279</v>
      </c>
      <c r="B195" s="2" t="s">
        <v>281</v>
      </c>
      <c r="C195" s="2">
        <v>2014</v>
      </c>
      <c r="D195" s="2">
        <v>0.21</v>
      </c>
      <c r="E195" s="2" t="s">
        <v>598</v>
      </c>
      <c r="F195" s="2" t="s">
        <v>828</v>
      </c>
      <c r="G195" s="2">
        <v>0</v>
      </c>
      <c r="H195" s="2">
        <v>5.73</v>
      </c>
      <c r="I195" s="2">
        <v>0</v>
      </c>
      <c r="J195" s="2" t="s">
        <v>598</v>
      </c>
      <c r="K195" s="2" t="s">
        <v>598</v>
      </c>
      <c r="L195" s="2" t="s">
        <v>598</v>
      </c>
      <c r="M195" s="2" t="s">
        <v>598</v>
      </c>
      <c r="N195" s="2" t="s">
        <v>598</v>
      </c>
      <c r="O195" s="2" t="s">
        <v>598</v>
      </c>
      <c r="P195" s="2" t="s">
        <v>598</v>
      </c>
      <c r="Q195" s="2" t="s">
        <v>598</v>
      </c>
      <c r="R195" s="2" t="s">
        <v>598</v>
      </c>
      <c r="S195" s="2" t="s">
        <v>598</v>
      </c>
      <c r="W195" s="2">
        <f t="shared" ref="W195:W258" si="15">IFERROR(J195/1,0)</f>
        <v>0</v>
      </c>
      <c r="AA195" s="2" t="str">
        <f t="shared" ref="AA195:AA258" si="16">IF(AND(OR(F195="-",F195="et",F195="'-'",F195="'0'",F195="'DS'"),G195=2.36),"Nordisk residual",F195)</f>
        <v>'Bramiljöval'</v>
      </c>
      <c r="AC195" s="2">
        <f t="shared" ref="AC195:AC258" si="17">IFERROR(G195/1,2.36)</f>
        <v>0</v>
      </c>
      <c r="AD195" s="2">
        <f t="shared" ref="AD195:AD258" si="18">IFERROR(H195/1,483.4)</f>
        <v>5.73</v>
      </c>
      <c r="AE195" s="2">
        <f t="shared" ref="AE195:AE258" si="19">IFERROR(I195/1,0.55)</f>
        <v>0</v>
      </c>
    </row>
    <row r="196" spans="1:31" ht="15" customHeight="1" x14ac:dyDescent="0.25">
      <c r="A196" s="2" t="s">
        <v>279</v>
      </c>
      <c r="B196" s="2" t="s">
        <v>282</v>
      </c>
      <c r="C196" s="2">
        <v>2014</v>
      </c>
      <c r="D196" s="2">
        <v>0.05</v>
      </c>
      <c r="E196" s="2" t="s">
        <v>598</v>
      </c>
      <c r="F196" s="2" t="s">
        <v>827</v>
      </c>
      <c r="G196" s="2">
        <v>0</v>
      </c>
      <c r="H196" s="2">
        <v>0</v>
      </c>
      <c r="I196" s="2">
        <v>0</v>
      </c>
      <c r="J196" s="2" t="s">
        <v>598</v>
      </c>
      <c r="K196" s="2" t="s">
        <v>598</v>
      </c>
      <c r="L196" s="2" t="s">
        <v>598</v>
      </c>
      <c r="M196" s="2" t="s">
        <v>598</v>
      </c>
      <c r="N196" s="2" t="s">
        <v>598</v>
      </c>
      <c r="O196" s="2" t="s">
        <v>598</v>
      </c>
      <c r="P196" s="2" t="s">
        <v>598</v>
      </c>
      <c r="Q196" s="2" t="s">
        <v>598</v>
      </c>
      <c r="R196" s="2" t="s">
        <v>598</v>
      </c>
      <c r="S196" s="2" t="s">
        <v>598</v>
      </c>
      <c r="W196" s="2">
        <f t="shared" si="15"/>
        <v>0</v>
      </c>
      <c r="AA196" s="2" t="str">
        <f t="shared" si="16"/>
        <v>'Bra miljöval'</v>
      </c>
      <c r="AC196" s="2">
        <f t="shared" si="17"/>
        <v>0</v>
      </c>
      <c r="AD196" s="2">
        <f t="shared" si="18"/>
        <v>0</v>
      </c>
      <c r="AE196" s="2">
        <f t="shared" si="19"/>
        <v>0</v>
      </c>
    </row>
    <row r="197" spans="1:31" ht="15" customHeight="1" x14ac:dyDescent="0.25">
      <c r="A197" s="2" t="s">
        <v>283</v>
      </c>
      <c r="B197" s="2" t="s">
        <v>284</v>
      </c>
      <c r="C197" s="2">
        <v>2014</v>
      </c>
      <c r="D197" s="2" t="s">
        <v>598</v>
      </c>
      <c r="E197" s="2" t="s">
        <v>598</v>
      </c>
      <c r="F197" s="2" t="s">
        <v>599</v>
      </c>
      <c r="G197" s="2">
        <v>2.36</v>
      </c>
      <c r="H197" s="2">
        <v>483.4</v>
      </c>
      <c r="I197" s="2">
        <v>0.55000000000000004</v>
      </c>
      <c r="J197" s="2" t="s">
        <v>598</v>
      </c>
      <c r="K197" s="2" t="s">
        <v>598</v>
      </c>
      <c r="L197" s="2" t="s">
        <v>598</v>
      </c>
      <c r="M197" s="2" t="s">
        <v>598</v>
      </c>
      <c r="N197" s="2" t="s">
        <v>598</v>
      </c>
      <c r="O197" s="2" t="s">
        <v>598</v>
      </c>
      <c r="P197" s="2" t="s">
        <v>598</v>
      </c>
      <c r="Q197" s="2" t="s">
        <v>598</v>
      </c>
      <c r="R197" s="2" t="s">
        <v>598</v>
      </c>
      <c r="S197" s="2" t="s">
        <v>598</v>
      </c>
      <c r="W197" s="2">
        <f t="shared" si="15"/>
        <v>0</v>
      </c>
      <c r="AA197" s="2" t="str">
        <f t="shared" si="16"/>
        <v>Nordisk residual</v>
      </c>
      <c r="AC197" s="2">
        <f t="shared" si="17"/>
        <v>2.36</v>
      </c>
      <c r="AD197" s="2">
        <f t="shared" si="18"/>
        <v>483.4</v>
      </c>
      <c r="AE197" s="2">
        <f t="shared" si="19"/>
        <v>0.55000000000000004</v>
      </c>
    </row>
    <row r="198" spans="1:31" ht="15" customHeight="1" x14ac:dyDescent="0.25">
      <c r="A198" s="2" t="s">
        <v>285</v>
      </c>
      <c r="B198" s="2" t="s">
        <v>286</v>
      </c>
      <c r="C198" s="2">
        <v>2014</v>
      </c>
      <c r="D198" s="2" t="s">
        <v>598</v>
      </c>
      <c r="E198" s="2" t="s">
        <v>598</v>
      </c>
      <c r="F198" s="2" t="s">
        <v>829</v>
      </c>
      <c r="G198" s="2">
        <v>2.36</v>
      </c>
      <c r="H198" s="2">
        <v>483.4</v>
      </c>
      <c r="I198" s="2">
        <v>0.55000000000000004</v>
      </c>
      <c r="J198" s="2">
        <v>91.4</v>
      </c>
      <c r="K198" s="2">
        <v>0.19</v>
      </c>
      <c r="L198" s="2">
        <v>92</v>
      </c>
      <c r="M198" s="2">
        <v>7</v>
      </c>
      <c r="N198" s="2">
        <v>8</v>
      </c>
      <c r="O198" s="2" t="s">
        <v>598</v>
      </c>
      <c r="P198" s="2" t="s">
        <v>598</v>
      </c>
      <c r="Q198" s="2" t="s">
        <v>598</v>
      </c>
      <c r="R198" s="2" t="s">
        <v>598</v>
      </c>
      <c r="S198" s="2" t="s">
        <v>598</v>
      </c>
      <c r="W198" s="2">
        <f t="shared" si="15"/>
        <v>91.4</v>
      </c>
      <c r="AA198" s="2" t="str">
        <f t="shared" si="16"/>
        <v>'residual'</v>
      </c>
      <c r="AC198" s="2">
        <f t="shared" si="17"/>
        <v>2.36</v>
      </c>
      <c r="AD198" s="2">
        <f t="shared" si="18"/>
        <v>483.4</v>
      </c>
      <c r="AE198" s="2">
        <f t="shared" si="19"/>
        <v>0.55000000000000004</v>
      </c>
    </row>
    <row r="199" spans="1:31" ht="15" customHeight="1" x14ac:dyDescent="0.25">
      <c r="A199" s="2" t="s">
        <v>287</v>
      </c>
      <c r="B199" s="2" t="s">
        <v>288</v>
      </c>
      <c r="C199" s="2">
        <v>2014</v>
      </c>
      <c r="D199" s="2">
        <v>0.23</v>
      </c>
      <c r="E199" s="2">
        <v>0</v>
      </c>
      <c r="F199" s="2" t="s">
        <v>599</v>
      </c>
      <c r="G199" s="2">
        <v>2.36</v>
      </c>
      <c r="H199" s="2">
        <v>483.4</v>
      </c>
      <c r="I199" s="2">
        <v>0.55000000000000004</v>
      </c>
      <c r="J199" s="2" t="s">
        <v>598</v>
      </c>
      <c r="K199" s="2" t="s">
        <v>598</v>
      </c>
      <c r="L199" s="2" t="s">
        <v>598</v>
      </c>
      <c r="M199" s="2" t="s">
        <v>598</v>
      </c>
      <c r="N199" s="2" t="s">
        <v>598</v>
      </c>
      <c r="O199" s="2" t="s">
        <v>598</v>
      </c>
      <c r="P199" s="2" t="s">
        <v>598</v>
      </c>
      <c r="Q199" s="2" t="s">
        <v>598</v>
      </c>
      <c r="R199" s="2" t="s">
        <v>598</v>
      </c>
      <c r="S199" s="2" t="s">
        <v>598</v>
      </c>
      <c r="W199" s="2">
        <f t="shared" si="15"/>
        <v>0</v>
      </c>
      <c r="AA199" s="2" t="str">
        <f t="shared" si="16"/>
        <v>Nordisk residual</v>
      </c>
      <c r="AC199" s="2">
        <f t="shared" si="17"/>
        <v>2.36</v>
      </c>
      <c r="AD199" s="2">
        <f t="shared" si="18"/>
        <v>483.4</v>
      </c>
      <c r="AE199" s="2">
        <f t="shared" si="19"/>
        <v>0.55000000000000004</v>
      </c>
    </row>
    <row r="200" spans="1:31" ht="15" customHeight="1" x14ac:dyDescent="0.2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W200" s="2">
        <f t="shared" si="15"/>
        <v>0</v>
      </c>
      <c r="AA200" s="2" t="str">
        <f t="shared" si="16"/>
        <v>-</v>
      </c>
      <c r="AC200" s="2">
        <f t="shared" si="17"/>
        <v>2.36</v>
      </c>
      <c r="AD200" s="2">
        <f t="shared" si="18"/>
        <v>483.4</v>
      </c>
      <c r="AE200" s="2">
        <f t="shared" si="19"/>
        <v>0.55000000000000004</v>
      </c>
    </row>
    <row r="201" spans="1:31" ht="15" customHeight="1" x14ac:dyDescent="0.25">
      <c r="A201" s="2" t="s">
        <v>291</v>
      </c>
      <c r="B201" s="2" t="s">
        <v>292</v>
      </c>
      <c r="C201" s="2">
        <v>2014</v>
      </c>
      <c r="D201" s="2" t="s">
        <v>598</v>
      </c>
      <c r="E201" s="2" t="s">
        <v>598</v>
      </c>
      <c r="F201" s="2" t="s">
        <v>599</v>
      </c>
      <c r="G201" s="2">
        <v>2.36</v>
      </c>
      <c r="H201" s="2">
        <v>483.4</v>
      </c>
      <c r="I201" s="2">
        <v>0.55000000000000004</v>
      </c>
      <c r="J201" s="2" t="s">
        <v>598</v>
      </c>
      <c r="K201" s="2" t="s">
        <v>598</v>
      </c>
      <c r="L201" s="2" t="s">
        <v>598</v>
      </c>
      <c r="M201" s="2" t="s">
        <v>598</v>
      </c>
      <c r="N201" s="2" t="s">
        <v>598</v>
      </c>
      <c r="O201" s="2" t="s">
        <v>598</v>
      </c>
      <c r="P201" s="2" t="s">
        <v>598</v>
      </c>
      <c r="Q201" s="2" t="s">
        <v>598</v>
      </c>
      <c r="R201" s="2" t="s">
        <v>598</v>
      </c>
      <c r="S201" s="2" t="s">
        <v>598</v>
      </c>
      <c r="W201" s="2">
        <f t="shared" si="15"/>
        <v>0</v>
      </c>
      <c r="AA201" s="2" t="str">
        <f t="shared" si="16"/>
        <v>Nordisk residual</v>
      </c>
      <c r="AC201" s="2">
        <f t="shared" si="17"/>
        <v>2.36</v>
      </c>
      <c r="AD201" s="2">
        <f t="shared" si="18"/>
        <v>483.4</v>
      </c>
      <c r="AE201" s="2">
        <f t="shared" si="19"/>
        <v>0.55000000000000004</v>
      </c>
    </row>
    <row r="202" spans="1:31" ht="15" customHeight="1" x14ac:dyDescent="0.25">
      <c r="A202" s="2" t="s">
        <v>291</v>
      </c>
      <c r="B202" s="2" t="s">
        <v>293</v>
      </c>
      <c r="C202" s="2">
        <v>2014</v>
      </c>
      <c r="D202" s="2">
        <v>1.78</v>
      </c>
      <c r="E202" s="2" t="s">
        <v>598</v>
      </c>
      <c r="F202" s="2" t="s">
        <v>599</v>
      </c>
      <c r="G202" s="2">
        <v>2.36</v>
      </c>
      <c r="H202" s="2">
        <v>483.4</v>
      </c>
      <c r="I202" s="2">
        <v>0.55000000000000004</v>
      </c>
      <c r="J202" s="2" t="s">
        <v>598</v>
      </c>
      <c r="K202" s="2" t="s">
        <v>598</v>
      </c>
      <c r="L202" s="2" t="s">
        <v>598</v>
      </c>
      <c r="M202" s="2" t="s">
        <v>598</v>
      </c>
      <c r="N202" s="2" t="s">
        <v>598</v>
      </c>
      <c r="O202" s="2" t="s">
        <v>598</v>
      </c>
      <c r="P202" s="2" t="s">
        <v>598</v>
      </c>
      <c r="Q202" s="2" t="s">
        <v>598</v>
      </c>
      <c r="R202" s="2" t="s">
        <v>598</v>
      </c>
      <c r="S202" s="2" t="s">
        <v>598</v>
      </c>
      <c r="W202" s="2">
        <f t="shared" si="15"/>
        <v>0</v>
      </c>
      <c r="AA202" s="2" t="str">
        <f t="shared" si="16"/>
        <v>Nordisk residual</v>
      </c>
      <c r="AC202" s="2">
        <f t="shared" si="17"/>
        <v>2.36</v>
      </c>
      <c r="AD202" s="2">
        <f t="shared" si="18"/>
        <v>483.4</v>
      </c>
      <c r="AE202" s="2">
        <f t="shared" si="19"/>
        <v>0.55000000000000004</v>
      </c>
    </row>
    <row r="203" spans="1:31" ht="15" customHeight="1" x14ac:dyDescent="0.25">
      <c r="A203" s="2" t="s">
        <v>291</v>
      </c>
      <c r="B203" s="2" t="s">
        <v>294</v>
      </c>
      <c r="C203" s="2">
        <v>2014</v>
      </c>
      <c r="D203" s="2" t="s">
        <v>598</v>
      </c>
      <c r="E203" s="2" t="s">
        <v>598</v>
      </c>
      <c r="F203" s="2" t="s">
        <v>599</v>
      </c>
      <c r="G203" s="2">
        <v>2.36</v>
      </c>
      <c r="H203" s="2">
        <v>483.4</v>
      </c>
      <c r="I203" s="2">
        <v>0.55000000000000004</v>
      </c>
      <c r="J203" s="2" t="s">
        <v>598</v>
      </c>
      <c r="K203" s="2" t="s">
        <v>598</v>
      </c>
      <c r="L203" s="2" t="s">
        <v>598</v>
      </c>
      <c r="M203" s="2" t="s">
        <v>598</v>
      </c>
      <c r="N203" s="2" t="s">
        <v>598</v>
      </c>
      <c r="O203" s="2" t="s">
        <v>598</v>
      </c>
      <c r="P203" s="2" t="s">
        <v>598</v>
      </c>
      <c r="Q203" s="2" t="s">
        <v>598</v>
      </c>
      <c r="R203" s="2" t="s">
        <v>598</v>
      </c>
      <c r="S203" s="2" t="s">
        <v>598</v>
      </c>
      <c r="W203" s="2">
        <f t="shared" si="15"/>
        <v>0</v>
      </c>
      <c r="AA203" s="2" t="str">
        <f t="shared" si="16"/>
        <v>Nordisk residual</v>
      </c>
      <c r="AC203" s="2">
        <f t="shared" si="17"/>
        <v>2.36</v>
      </c>
      <c r="AD203" s="2">
        <f t="shared" si="18"/>
        <v>483.4</v>
      </c>
      <c r="AE203" s="2">
        <f t="shared" si="19"/>
        <v>0.55000000000000004</v>
      </c>
    </row>
    <row r="204" spans="1:31" ht="15" customHeight="1" x14ac:dyDescent="0.25">
      <c r="A204" s="2" t="s">
        <v>291</v>
      </c>
      <c r="B204" s="2" t="s">
        <v>295</v>
      </c>
      <c r="C204" s="2">
        <v>2014</v>
      </c>
      <c r="D204" s="2">
        <v>17.495999999999999</v>
      </c>
      <c r="E204" s="2">
        <v>85.45</v>
      </c>
      <c r="F204" s="2" t="s">
        <v>598</v>
      </c>
      <c r="G204" s="2">
        <v>2.36</v>
      </c>
      <c r="H204" s="2">
        <v>483.4</v>
      </c>
      <c r="I204" s="2">
        <v>0.55000000000000004</v>
      </c>
      <c r="J204" s="2" t="s">
        <v>598</v>
      </c>
      <c r="K204" s="2" t="s">
        <v>598</v>
      </c>
      <c r="L204" s="2" t="s">
        <v>598</v>
      </c>
      <c r="M204" s="2" t="s">
        <v>598</v>
      </c>
      <c r="N204" s="2" t="s">
        <v>598</v>
      </c>
      <c r="O204" s="2" t="s">
        <v>598</v>
      </c>
      <c r="P204" s="2" t="s">
        <v>598</v>
      </c>
      <c r="Q204" s="2" t="s">
        <v>598</v>
      </c>
      <c r="R204" s="2" t="s">
        <v>598</v>
      </c>
      <c r="S204" s="2" t="s">
        <v>598</v>
      </c>
      <c r="W204" s="2">
        <f t="shared" si="15"/>
        <v>0</v>
      </c>
      <c r="AA204" s="2" t="str">
        <f t="shared" si="16"/>
        <v>Nordisk residual</v>
      </c>
      <c r="AC204" s="2">
        <f t="shared" si="17"/>
        <v>2.36</v>
      </c>
      <c r="AD204" s="2">
        <f t="shared" si="18"/>
        <v>483.4</v>
      </c>
      <c r="AE204" s="2">
        <f t="shared" si="19"/>
        <v>0.55000000000000004</v>
      </c>
    </row>
    <row r="205" spans="1:31" ht="15" customHeight="1" x14ac:dyDescent="0.25">
      <c r="A205" s="2" t="s">
        <v>291</v>
      </c>
      <c r="B205" s="2" t="s">
        <v>296</v>
      </c>
      <c r="C205" s="2">
        <v>2014</v>
      </c>
      <c r="D205" s="2">
        <v>4.6499999999999996E-3</v>
      </c>
      <c r="E205" s="2">
        <v>7.2700000000000004E-3</v>
      </c>
      <c r="F205" s="2" t="s">
        <v>599</v>
      </c>
      <c r="G205" s="2">
        <v>2.36</v>
      </c>
      <c r="H205" s="2">
        <v>483.4</v>
      </c>
      <c r="I205" s="2">
        <v>0.55000000000000004</v>
      </c>
      <c r="J205" s="2" t="s">
        <v>598</v>
      </c>
      <c r="K205" s="2" t="s">
        <v>598</v>
      </c>
      <c r="L205" s="2" t="s">
        <v>598</v>
      </c>
      <c r="M205" s="2" t="s">
        <v>598</v>
      </c>
      <c r="N205" s="2" t="s">
        <v>598</v>
      </c>
      <c r="O205" s="2" t="s">
        <v>598</v>
      </c>
      <c r="P205" s="2" t="s">
        <v>598</v>
      </c>
      <c r="Q205" s="2" t="s">
        <v>598</v>
      </c>
      <c r="R205" s="2" t="s">
        <v>598</v>
      </c>
      <c r="S205" s="2" t="s">
        <v>598</v>
      </c>
      <c r="W205" s="2">
        <f t="shared" si="15"/>
        <v>0</v>
      </c>
      <c r="AA205" s="2" t="str">
        <f t="shared" si="16"/>
        <v>Nordisk residual</v>
      </c>
      <c r="AC205" s="2">
        <f t="shared" si="17"/>
        <v>2.36</v>
      </c>
      <c r="AD205" s="2">
        <f t="shared" si="18"/>
        <v>483.4</v>
      </c>
      <c r="AE205" s="2">
        <f t="shared" si="19"/>
        <v>0.55000000000000004</v>
      </c>
    </row>
    <row r="206" spans="1:31" ht="15" customHeight="1" x14ac:dyDescent="0.25">
      <c r="A206" s="2" t="s">
        <v>297</v>
      </c>
      <c r="B206" s="2" t="s">
        <v>298</v>
      </c>
      <c r="C206" s="2">
        <v>2014</v>
      </c>
      <c r="D206" s="2">
        <v>2.4620000000000002</v>
      </c>
      <c r="E206" s="2">
        <v>17.443999999999999</v>
      </c>
      <c r="F206" s="2" t="s">
        <v>830</v>
      </c>
      <c r="G206" s="2">
        <v>7.0000000000000007E-2</v>
      </c>
      <c r="H206" s="2">
        <v>18</v>
      </c>
      <c r="I206" s="2">
        <v>0</v>
      </c>
      <c r="J206" s="2">
        <v>20.8</v>
      </c>
      <c r="K206" s="2">
        <v>9.1999999999999998E-2</v>
      </c>
      <c r="L206" s="2">
        <v>61.05</v>
      </c>
      <c r="M206" s="2">
        <v>3.56</v>
      </c>
      <c r="N206" s="2">
        <v>3.1E-2</v>
      </c>
      <c r="O206" s="2">
        <v>128</v>
      </c>
      <c r="P206" s="2">
        <v>0.02</v>
      </c>
      <c r="Q206" s="2">
        <v>7</v>
      </c>
      <c r="R206" s="2">
        <v>4</v>
      </c>
      <c r="S206" s="2">
        <v>0</v>
      </c>
      <c r="W206" s="2">
        <f t="shared" si="15"/>
        <v>20.8</v>
      </c>
      <c r="AA206" s="2" t="str">
        <f t="shared" si="16"/>
        <v>'Förnybar el från egen produktion'</v>
      </c>
      <c r="AC206" s="2">
        <f t="shared" si="17"/>
        <v>7.0000000000000007E-2</v>
      </c>
      <c r="AD206" s="2">
        <f t="shared" si="18"/>
        <v>18</v>
      </c>
      <c r="AE206" s="2">
        <f t="shared" si="19"/>
        <v>0</v>
      </c>
    </row>
    <row r="207" spans="1:31" ht="15" customHeight="1" x14ac:dyDescent="0.25">
      <c r="A207" s="2" t="s">
        <v>297</v>
      </c>
      <c r="B207" s="2" t="s">
        <v>299</v>
      </c>
      <c r="C207" s="2">
        <v>2014</v>
      </c>
      <c r="D207" s="2" t="s">
        <v>598</v>
      </c>
      <c r="E207" s="2">
        <v>1.7</v>
      </c>
      <c r="F207" s="2" t="s">
        <v>830</v>
      </c>
      <c r="G207" s="2">
        <v>7.0000000000000007E-2</v>
      </c>
      <c r="H207" s="2">
        <v>18</v>
      </c>
      <c r="I207" s="2">
        <v>0</v>
      </c>
      <c r="J207" s="2" t="s">
        <v>598</v>
      </c>
      <c r="K207" s="2" t="s">
        <v>598</v>
      </c>
      <c r="L207" s="2" t="s">
        <v>598</v>
      </c>
      <c r="M207" s="2" t="s">
        <v>598</v>
      </c>
      <c r="N207" s="2" t="s">
        <v>598</v>
      </c>
      <c r="O207" s="2" t="s">
        <v>598</v>
      </c>
      <c r="P207" s="2" t="s">
        <v>598</v>
      </c>
      <c r="Q207" s="2" t="s">
        <v>598</v>
      </c>
      <c r="R207" s="2" t="s">
        <v>598</v>
      </c>
      <c r="S207" s="2" t="s">
        <v>598</v>
      </c>
      <c r="W207" s="2">
        <f t="shared" si="15"/>
        <v>0</v>
      </c>
      <c r="AA207" s="2" t="str">
        <f t="shared" si="16"/>
        <v>'Förnybar el från egen produktion'</v>
      </c>
      <c r="AC207" s="2">
        <f t="shared" si="17"/>
        <v>7.0000000000000007E-2</v>
      </c>
      <c r="AD207" s="2">
        <f t="shared" si="18"/>
        <v>18</v>
      </c>
      <c r="AE207" s="2">
        <f t="shared" si="19"/>
        <v>0</v>
      </c>
    </row>
    <row r="208" spans="1:31" ht="15" customHeight="1" x14ac:dyDescent="0.25">
      <c r="A208" s="2" t="s">
        <v>300</v>
      </c>
      <c r="B208" s="2" t="s">
        <v>301</v>
      </c>
      <c r="C208" s="2">
        <v>2014</v>
      </c>
      <c r="D208" s="2">
        <v>16.169</v>
      </c>
      <c r="E208" s="2" t="s">
        <v>598</v>
      </c>
      <c r="F208" s="2" t="s">
        <v>831</v>
      </c>
      <c r="G208" s="2">
        <v>1.1000000000000001</v>
      </c>
      <c r="H208" s="2">
        <v>0</v>
      </c>
      <c r="I208" s="2">
        <v>0</v>
      </c>
      <c r="J208" s="2">
        <v>88.61</v>
      </c>
      <c r="K208" s="2">
        <v>0.35599999999999998</v>
      </c>
      <c r="L208" s="2">
        <v>0</v>
      </c>
      <c r="M208" s="2">
        <v>0</v>
      </c>
      <c r="N208" s="2">
        <v>0</v>
      </c>
      <c r="O208" s="2">
        <v>4.3620000000000001</v>
      </c>
      <c r="P208" s="2">
        <v>0.36699999999999999</v>
      </c>
      <c r="Q208" s="2">
        <v>0</v>
      </c>
      <c r="R208" s="2">
        <v>0</v>
      </c>
      <c r="S208" s="2">
        <v>0</v>
      </c>
      <c r="W208" s="2">
        <f t="shared" si="15"/>
        <v>88.61</v>
      </c>
      <c r="AA208" s="2" t="str">
        <f t="shared" si="16"/>
        <v>'Vattenel'</v>
      </c>
      <c r="AC208" s="2">
        <f t="shared" si="17"/>
        <v>1.1000000000000001</v>
      </c>
      <c r="AD208" s="2">
        <f t="shared" si="18"/>
        <v>0</v>
      </c>
      <c r="AE208" s="2">
        <f t="shared" si="19"/>
        <v>0</v>
      </c>
    </row>
    <row r="209" spans="1:31" ht="15" customHeight="1" x14ac:dyDescent="0.25">
      <c r="A209" s="2" t="s">
        <v>302</v>
      </c>
      <c r="B209" s="2" t="s">
        <v>303</v>
      </c>
      <c r="C209" s="2">
        <v>2014</v>
      </c>
      <c r="D209" s="2">
        <v>0.05</v>
      </c>
      <c r="E209" s="2" t="s">
        <v>598</v>
      </c>
      <c r="F209" s="2" t="s">
        <v>803</v>
      </c>
      <c r="G209" s="2">
        <v>2.36</v>
      </c>
      <c r="H209" s="2">
        <v>483.4</v>
      </c>
      <c r="I209" s="2">
        <v>0.55000000000000004</v>
      </c>
      <c r="J209" s="2" t="s">
        <v>598</v>
      </c>
      <c r="K209" s="2" t="s">
        <v>598</v>
      </c>
      <c r="L209" s="2" t="s">
        <v>598</v>
      </c>
      <c r="M209" s="2" t="s">
        <v>598</v>
      </c>
      <c r="N209" s="2" t="s">
        <v>598</v>
      </c>
      <c r="O209" s="2" t="s">
        <v>598</v>
      </c>
      <c r="P209" s="2" t="s">
        <v>598</v>
      </c>
      <c r="Q209" s="2" t="s">
        <v>598</v>
      </c>
      <c r="R209" s="2" t="s">
        <v>598</v>
      </c>
      <c r="S209" s="2" t="s">
        <v>598</v>
      </c>
      <c r="W209" s="2">
        <f t="shared" si="15"/>
        <v>0</v>
      </c>
      <c r="AA209" s="2" t="str">
        <f t="shared" si="16"/>
        <v>'Nordisk residual'</v>
      </c>
      <c r="AC209" s="2">
        <f t="shared" si="17"/>
        <v>2.36</v>
      </c>
      <c r="AD209" s="2">
        <f t="shared" si="18"/>
        <v>483.4</v>
      </c>
      <c r="AE209" s="2">
        <f t="shared" si="19"/>
        <v>0.55000000000000004</v>
      </c>
    </row>
    <row r="210" spans="1:31" ht="15" customHeight="1" x14ac:dyDescent="0.25">
      <c r="A210" s="2" t="s">
        <v>302</v>
      </c>
      <c r="B210" s="2" t="s">
        <v>304</v>
      </c>
      <c r="C210" s="2">
        <v>2014</v>
      </c>
      <c r="D210" s="2">
        <v>2.9620000000000002</v>
      </c>
      <c r="E210" s="2">
        <v>1.5980000000000001</v>
      </c>
      <c r="F210" s="2" t="s">
        <v>832</v>
      </c>
      <c r="G210" s="2">
        <v>2.36</v>
      </c>
      <c r="H210" s="2">
        <v>483.4</v>
      </c>
      <c r="I210" s="2">
        <v>0.55000000000000004</v>
      </c>
      <c r="J210" s="2" t="s">
        <v>598</v>
      </c>
      <c r="K210" s="2" t="s">
        <v>598</v>
      </c>
      <c r="L210" s="2" t="s">
        <v>598</v>
      </c>
      <c r="M210" s="2" t="s">
        <v>598</v>
      </c>
      <c r="N210" s="2" t="s">
        <v>598</v>
      </c>
      <c r="O210" s="2" t="s">
        <v>598</v>
      </c>
      <c r="P210" s="2" t="s">
        <v>598</v>
      </c>
      <c r="Q210" s="2" t="s">
        <v>598</v>
      </c>
      <c r="R210" s="2" t="s">
        <v>598</v>
      </c>
      <c r="S210" s="2" t="s">
        <v>598</v>
      </c>
      <c r="W210" s="2">
        <f t="shared" si="15"/>
        <v>0</v>
      </c>
      <c r="AA210" s="2" t="str">
        <f t="shared" si="16"/>
        <v>'nordisk residual'</v>
      </c>
      <c r="AC210" s="2">
        <f t="shared" si="17"/>
        <v>2.36</v>
      </c>
      <c r="AD210" s="2">
        <f t="shared" si="18"/>
        <v>483.4</v>
      </c>
      <c r="AE210" s="2">
        <f t="shared" si="19"/>
        <v>0.55000000000000004</v>
      </c>
    </row>
    <row r="211" spans="1:31" ht="15" customHeight="1" x14ac:dyDescent="0.25">
      <c r="A211" s="2" t="s">
        <v>302</v>
      </c>
      <c r="B211" s="2" t="s">
        <v>305</v>
      </c>
      <c r="C211" s="2">
        <v>2014</v>
      </c>
      <c r="D211" s="2">
        <v>0.60099999999999998</v>
      </c>
      <c r="E211" s="2" t="s">
        <v>598</v>
      </c>
      <c r="F211" s="2" t="s">
        <v>832</v>
      </c>
      <c r="G211" s="2">
        <v>2.36</v>
      </c>
      <c r="H211" s="2">
        <v>483.4</v>
      </c>
      <c r="I211" s="2">
        <v>0.55000000000000004</v>
      </c>
      <c r="J211" s="2" t="s">
        <v>598</v>
      </c>
      <c r="K211" s="2" t="s">
        <v>598</v>
      </c>
      <c r="L211" s="2" t="s">
        <v>598</v>
      </c>
      <c r="M211" s="2" t="s">
        <v>598</v>
      </c>
      <c r="N211" s="2" t="s">
        <v>598</v>
      </c>
      <c r="O211" s="2" t="s">
        <v>598</v>
      </c>
      <c r="P211" s="2" t="s">
        <v>598</v>
      </c>
      <c r="Q211" s="2" t="s">
        <v>598</v>
      </c>
      <c r="R211" s="2" t="s">
        <v>598</v>
      </c>
      <c r="S211" s="2" t="s">
        <v>598</v>
      </c>
      <c r="W211" s="2">
        <f t="shared" si="15"/>
        <v>0</v>
      </c>
      <c r="AA211" s="2" t="str">
        <f t="shared" si="16"/>
        <v>'nordisk residual'</v>
      </c>
      <c r="AC211" s="2">
        <f t="shared" si="17"/>
        <v>2.36</v>
      </c>
      <c r="AD211" s="2">
        <f t="shared" si="18"/>
        <v>483.4</v>
      </c>
      <c r="AE211" s="2">
        <f t="shared" si="19"/>
        <v>0.55000000000000004</v>
      </c>
    </row>
    <row r="212" spans="1:31" ht="15" customHeight="1" x14ac:dyDescent="0.25">
      <c r="A212" s="2" t="s">
        <v>306</v>
      </c>
      <c r="B212" s="2" t="s">
        <v>307</v>
      </c>
      <c r="C212" s="2">
        <v>2014</v>
      </c>
      <c r="D212" s="2">
        <v>0.15</v>
      </c>
      <c r="E212" s="2">
        <v>4</v>
      </c>
      <c r="F212" s="2" t="s">
        <v>607</v>
      </c>
      <c r="G212" s="2">
        <v>2.36</v>
      </c>
      <c r="H212" s="2">
        <v>483.4</v>
      </c>
      <c r="I212" s="2">
        <v>0.55000000000000004</v>
      </c>
      <c r="J212" s="2" t="s">
        <v>598</v>
      </c>
      <c r="K212" s="2" t="s">
        <v>598</v>
      </c>
      <c r="L212" s="2" t="s">
        <v>598</v>
      </c>
      <c r="M212" s="2" t="s">
        <v>598</v>
      </c>
      <c r="N212" s="2" t="s">
        <v>598</v>
      </c>
      <c r="O212" s="2" t="s">
        <v>598</v>
      </c>
      <c r="P212" s="2" t="s">
        <v>598</v>
      </c>
      <c r="Q212" s="2" t="s">
        <v>598</v>
      </c>
      <c r="R212" s="2" t="s">
        <v>598</v>
      </c>
      <c r="S212" s="2" t="s">
        <v>598</v>
      </c>
      <c r="W212" s="2">
        <f t="shared" si="15"/>
        <v>0</v>
      </c>
      <c r="AA212" s="2" t="str">
        <f t="shared" si="16"/>
        <v>Nordisk residual</v>
      </c>
      <c r="AC212" s="2">
        <f t="shared" si="17"/>
        <v>2.36</v>
      </c>
      <c r="AD212" s="2">
        <f t="shared" si="18"/>
        <v>483.4</v>
      </c>
      <c r="AE212" s="2">
        <f t="shared" si="19"/>
        <v>0.55000000000000004</v>
      </c>
    </row>
    <row r="213" spans="1:31" ht="15" customHeight="1" x14ac:dyDescent="0.25">
      <c r="A213" s="2" t="s">
        <v>308</v>
      </c>
      <c r="B213" s="2" t="s">
        <v>309</v>
      </c>
      <c r="C213" s="2">
        <v>2014</v>
      </c>
      <c r="D213" s="2">
        <v>3.5000000000000003E-2</v>
      </c>
      <c r="E213" s="2" t="s">
        <v>598</v>
      </c>
      <c r="F213" s="2" t="s">
        <v>833</v>
      </c>
      <c r="G213" s="2">
        <v>2.36</v>
      </c>
      <c r="H213" s="2">
        <v>0</v>
      </c>
      <c r="I213" s="2">
        <v>0</v>
      </c>
      <c r="J213" s="2" t="s">
        <v>598</v>
      </c>
      <c r="K213" s="2" t="s">
        <v>598</v>
      </c>
      <c r="L213" s="2" t="s">
        <v>598</v>
      </c>
      <c r="M213" s="2" t="s">
        <v>598</v>
      </c>
      <c r="N213" s="2" t="s">
        <v>598</v>
      </c>
      <c r="O213" s="2" t="s">
        <v>598</v>
      </c>
      <c r="P213" s="2" t="s">
        <v>598</v>
      </c>
      <c r="Q213" s="2" t="s">
        <v>598</v>
      </c>
      <c r="R213" s="2" t="s">
        <v>598</v>
      </c>
      <c r="S213" s="2" t="s">
        <v>598</v>
      </c>
      <c r="W213" s="2">
        <f t="shared" si="15"/>
        <v>0</v>
      </c>
      <c r="AA213" s="2" t="str">
        <f t="shared" si="16"/>
        <v>'Bixia miljömärkt'</v>
      </c>
      <c r="AC213" s="2">
        <f t="shared" si="17"/>
        <v>2.36</v>
      </c>
      <c r="AD213" s="2">
        <f t="shared" si="18"/>
        <v>0</v>
      </c>
      <c r="AE213" s="2">
        <f t="shared" si="19"/>
        <v>0</v>
      </c>
    </row>
    <row r="214" spans="1:31" ht="15" customHeight="1" x14ac:dyDescent="0.25">
      <c r="A214" s="2" t="s">
        <v>308</v>
      </c>
      <c r="B214" s="2" t="s">
        <v>310</v>
      </c>
      <c r="C214" s="2">
        <v>2014</v>
      </c>
      <c r="D214" s="2">
        <v>0.24099999999999999</v>
      </c>
      <c r="E214" s="2" t="s">
        <v>598</v>
      </c>
      <c r="F214" s="2" t="s">
        <v>833</v>
      </c>
      <c r="G214" s="2">
        <v>2.36</v>
      </c>
      <c r="H214" s="2">
        <v>0</v>
      </c>
      <c r="I214" s="2">
        <v>0</v>
      </c>
      <c r="J214" s="2" t="s">
        <v>598</v>
      </c>
      <c r="K214" s="2" t="s">
        <v>598</v>
      </c>
      <c r="L214" s="2" t="s">
        <v>598</v>
      </c>
      <c r="M214" s="2" t="s">
        <v>598</v>
      </c>
      <c r="N214" s="2" t="s">
        <v>598</v>
      </c>
      <c r="O214" s="2" t="s">
        <v>598</v>
      </c>
      <c r="P214" s="2" t="s">
        <v>598</v>
      </c>
      <c r="Q214" s="2" t="s">
        <v>598</v>
      </c>
      <c r="R214" s="2" t="s">
        <v>598</v>
      </c>
      <c r="S214" s="2" t="s">
        <v>598</v>
      </c>
      <c r="W214" s="2">
        <f t="shared" si="15"/>
        <v>0</v>
      </c>
      <c r="AA214" s="2" t="str">
        <f t="shared" si="16"/>
        <v>'Bixia miljömärkt'</v>
      </c>
      <c r="AC214" s="2">
        <f t="shared" si="17"/>
        <v>2.36</v>
      </c>
      <c r="AD214" s="2">
        <f t="shared" si="18"/>
        <v>0</v>
      </c>
      <c r="AE214" s="2">
        <f t="shared" si="19"/>
        <v>0</v>
      </c>
    </row>
    <row r="215" spans="1:31" ht="15" customHeight="1" x14ac:dyDescent="0.25">
      <c r="A215" s="2" t="s">
        <v>308</v>
      </c>
      <c r="B215" s="2" t="s">
        <v>311</v>
      </c>
      <c r="C215" s="2">
        <v>2014</v>
      </c>
      <c r="D215" s="2">
        <v>0.9</v>
      </c>
      <c r="E215" s="2">
        <v>5.69</v>
      </c>
      <c r="F215" s="2" t="s">
        <v>833</v>
      </c>
      <c r="G215" s="2">
        <v>2.36</v>
      </c>
      <c r="H215" s="2">
        <v>0</v>
      </c>
      <c r="I215" s="2">
        <v>0</v>
      </c>
      <c r="J215" s="2" t="s">
        <v>598</v>
      </c>
      <c r="K215" s="2" t="s">
        <v>598</v>
      </c>
      <c r="L215" s="2" t="s">
        <v>598</v>
      </c>
      <c r="M215" s="2" t="s">
        <v>598</v>
      </c>
      <c r="N215" s="2" t="s">
        <v>598</v>
      </c>
      <c r="O215" s="2" t="s">
        <v>598</v>
      </c>
      <c r="P215" s="2" t="s">
        <v>598</v>
      </c>
      <c r="Q215" s="2" t="s">
        <v>598</v>
      </c>
      <c r="R215" s="2" t="s">
        <v>598</v>
      </c>
      <c r="S215" s="2" t="s">
        <v>598</v>
      </c>
      <c r="W215" s="2">
        <f t="shared" si="15"/>
        <v>0</v>
      </c>
      <c r="AA215" s="2" t="str">
        <f t="shared" si="16"/>
        <v>'Bixia miljömärkt'</v>
      </c>
      <c r="AC215" s="2">
        <f t="shared" si="17"/>
        <v>2.36</v>
      </c>
      <c r="AD215" s="2">
        <f t="shared" si="18"/>
        <v>0</v>
      </c>
      <c r="AE215" s="2">
        <f t="shared" si="19"/>
        <v>0</v>
      </c>
    </row>
    <row r="216" spans="1:31" ht="15" customHeight="1" x14ac:dyDescent="0.25">
      <c r="A216" s="2" t="s">
        <v>312</v>
      </c>
      <c r="B216" s="2" t="s">
        <v>313</v>
      </c>
      <c r="C216" s="2">
        <v>2014</v>
      </c>
      <c r="D216" s="2">
        <v>0.9</v>
      </c>
      <c r="E216" s="2" t="s">
        <v>598</v>
      </c>
      <c r="F216" s="2" t="s">
        <v>599</v>
      </c>
      <c r="G216" s="2">
        <v>2.36</v>
      </c>
      <c r="H216" s="2">
        <v>483.4</v>
      </c>
      <c r="I216" s="2">
        <v>0.55000000000000004</v>
      </c>
      <c r="J216" s="2" t="s">
        <v>598</v>
      </c>
      <c r="K216" s="2" t="s">
        <v>598</v>
      </c>
      <c r="L216" s="2" t="s">
        <v>598</v>
      </c>
      <c r="M216" s="2" t="s">
        <v>598</v>
      </c>
      <c r="N216" s="2" t="s">
        <v>598</v>
      </c>
      <c r="O216" s="2" t="s">
        <v>598</v>
      </c>
      <c r="P216" s="2" t="s">
        <v>598</v>
      </c>
      <c r="Q216" s="2" t="s">
        <v>598</v>
      </c>
      <c r="R216" s="2" t="s">
        <v>598</v>
      </c>
      <c r="S216" s="2" t="s">
        <v>598</v>
      </c>
      <c r="W216" s="2">
        <f t="shared" si="15"/>
        <v>0</v>
      </c>
      <c r="AA216" s="2" t="str">
        <f t="shared" si="16"/>
        <v>Nordisk residual</v>
      </c>
      <c r="AC216" s="2">
        <f t="shared" si="17"/>
        <v>2.36</v>
      </c>
      <c r="AD216" s="2">
        <f t="shared" si="18"/>
        <v>483.4</v>
      </c>
      <c r="AE216" s="2">
        <f t="shared" si="19"/>
        <v>0.55000000000000004</v>
      </c>
    </row>
    <row r="217" spans="1:31" ht="15" customHeight="1" x14ac:dyDescent="0.25">
      <c r="A217" s="2" t="s">
        <v>314</v>
      </c>
      <c r="B217" s="2" t="s">
        <v>315</v>
      </c>
      <c r="C217" s="2">
        <v>2014</v>
      </c>
      <c r="D217" s="2">
        <v>2.2999999999999998</v>
      </c>
      <c r="E217" s="2">
        <v>0</v>
      </c>
      <c r="F217" s="2" t="s">
        <v>834</v>
      </c>
      <c r="G217" s="2">
        <v>0</v>
      </c>
      <c r="H217" s="2">
        <v>5</v>
      </c>
      <c r="I217" s="2">
        <v>0</v>
      </c>
      <c r="J217" s="2" t="s">
        <v>598</v>
      </c>
      <c r="K217" s="2" t="s">
        <v>598</v>
      </c>
      <c r="L217" s="2" t="s">
        <v>598</v>
      </c>
      <c r="M217" s="2" t="s">
        <v>598</v>
      </c>
      <c r="N217" s="2" t="s">
        <v>598</v>
      </c>
      <c r="O217" s="2" t="s">
        <v>598</v>
      </c>
      <c r="P217" s="2" t="s">
        <v>598</v>
      </c>
      <c r="Q217" s="2" t="s">
        <v>598</v>
      </c>
      <c r="R217" s="2" t="s">
        <v>598</v>
      </c>
      <c r="S217" s="2" t="s">
        <v>598</v>
      </c>
      <c r="W217" s="2">
        <f t="shared" si="15"/>
        <v>0</v>
      </c>
      <c r="AA217" s="2" t="str">
        <f t="shared" si="16"/>
        <v>'vattenkraft/kärnkraft'</v>
      </c>
      <c r="AC217" s="2">
        <f t="shared" si="17"/>
        <v>0</v>
      </c>
      <c r="AD217" s="2">
        <f t="shared" si="18"/>
        <v>5</v>
      </c>
      <c r="AE217" s="2">
        <f t="shared" si="19"/>
        <v>0</v>
      </c>
    </row>
    <row r="218" spans="1:31" ht="15" customHeight="1" x14ac:dyDescent="0.25">
      <c r="A218" s="2" t="s">
        <v>316</v>
      </c>
      <c r="B218" s="2" t="s">
        <v>317</v>
      </c>
      <c r="C218" s="2">
        <v>2014</v>
      </c>
      <c r="D218" s="2" t="s">
        <v>598</v>
      </c>
      <c r="E218" s="2" t="s">
        <v>598</v>
      </c>
      <c r="F218" s="2" t="s">
        <v>599</v>
      </c>
      <c r="G218" s="2">
        <v>2.36</v>
      </c>
      <c r="H218" s="2">
        <v>483.4</v>
      </c>
      <c r="I218" s="2">
        <v>0.55000000000000004</v>
      </c>
      <c r="J218" s="2" t="s">
        <v>598</v>
      </c>
      <c r="K218" s="2" t="s">
        <v>598</v>
      </c>
      <c r="L218" s="2" t="s">
        <v>598</v>
      </c>
      <c r="M218" s="2" t="s">
        <v>598</v>
      </c>
      <c r="N218" s="2" t="s">
        <v>598</v>
      </c>
      <c r="O218" s="2" t="s">
        <v>598</v>
      </c>
      <c r="P218" s="2" t="s">
        <v>598</v>
      </c>
      <c r="Q218" s="2" t="s">
        <v>598</v>
      </c>
      <c r="R218" s="2" t="s">
        <v>598</v>
      </c>
      <c r="S218" s="2" t="s">
        <v>598</v>
      </c>
      <c r="W218" s="2">
        <f t="shared" si="15"/>
        <v>0</v>
      </c>
      <c r="AA218" s="2" t="str">
        <f t="shared" si="16"/>
        <v>Nordisk residual</v>
      </c>
      <c r="AC218" s="2">
        <f t="shared" si="17"/>
        <v>2.36</v>
      </c>
      <c r="AD218" s="2">
        <f t="shared" si="18"/>
        <v>483.4</v>
      </c>
      <c r="AE218" s="2">
        <f t="shared" si="19"/>
        <v>0.55000000000000004</v>
      </c>
    </row>
    <row r="219" spans="1:31" ht="15" customHeight="1" x14ac:dyDescent="0.2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W219" s="2">
        <f t="shared" si="15"/>
        <v>0</v>
      </c>
      <c r="AA219" s="2" t="str">
        <f t="shared" si="16"/>
        <v>-</v>
      </c>
      <c r="AC219" s="2">
        <f t="shared" si="17"/>
        <v>2.36</v>
      </c>
      <c r="AD219" s="2">
        <f t="shared" si="18"/>
        <v>483.4</v>
      </c>
      <c r="AE219" s="2">
        <f t="shared" si="19"/>
        <v>0.55000000000000004</v>
      </c>
    </row>
    <row r="220" spans="1:31" ht="15" customHeight="1" x14ac:dyDescent="0.25">
      <c r="A220" s="2" t="s">
        <v>320</v>
      </c>
      <c r="B220" s="2" t="s">
        <v>321</v>
      </c>
      <c r="C220" s="2">
        <v>2014</v>
      </c>
      <c r="D220" s="2">
        <v>0.72</v>
      </c>
      <c r="E220" s="2">
        <v>0</v>
      </c>
      <c r="F220" s="2" t="s">
        <v>599</v>
      </c>
      <c r="G220" s="2">
        <v>2.36</v>
      </c>
      <c r="H220" s="2">
        <v>483.4</v>
      </c>
      <c r="I220" s="2">
        <v>0.55000000000000004</v>
      </c>
      <c r="J220" s="2" t="s">
        <v>598</v>
      </c>
      <c r="K220" s="2" t="s">
        <v>598</v>
      </c>
      <c r="L220" s="2" t="s">
        <v>598</v>
      </c>
      <c r="M220" s="2" t="s">
        <v>598</v>
      </c>
      <c r="N220" s="2" t="s">
        <v>598</v>
      </c>
      <c r="O220" s="2" t="s">
        <v>598</v>
      </c>
      <c r="P220" s="2" t="s">
        <v>598</v>
      </c>
      <c r="Q220" s="2" t="s">
        <v>598</v>
      </c>
      <c r="R220" s="2" t="s">
        <v>598</v>
      </c>
      <c r="S220" s="2" t="s">
        <v>598</v>
      </c>
      <c r="W220" s="2">
        <f t="shared" si="15"/>
        <v>0</v>
      </c>
      <c r="AA220" s="2" t="str">
        <f t="shared" si="16"/>
        <v>Nordisk residual</v>
      </c>
      <c r="AC220" s="2">
        <f t="shared" si="17"/>
        <v>2.36</v>
      </c>
      <c r="AD220" s="2">
        <f t="shared" si="18"/>
        <v>483.4</v>
      </c>
      <c r="AE220" s="2">
        <f t="shared" si="19"/>
        <v>0.55000000000000004</v>
      </c>
    </row>
    <row r="221" spans="1:31" ht="15" customHeight="1" x14ac:dyDescent="0.25">
      <c r="A221" s="2" t="s">
        <v>322</v>
      </c>
      <c r="B221" s="2" t="s">
        <v>323</v>
      </c>
      <c r="C221" s="2">
        <v>2014</v>
      </c>
      <c r="D221" s="2">
        <v>0.6</v>
      </c>
      <c r="E221" s="2" t="s">
        <v>598</v>
      </c>
      <c r="F221" s="2" t="s">
        <v>599</v>
      </c>
      <c r="G221" s="2">
        <v>2.36</v>
      </c>
      <c r="H221" s="2">
        <v>483.4</v>
      </c>
      <c r="I221" s="2">
        <v>0.55000000000000004</v>
      </c>
      <c r="J221" s="2" t="s">
        <v>598</v>
      </c>
      <c r="K221" s="2" t="s">
        <v>598</v>
      </c>
      <c r="L221" s="2" t="s">
        <v>598</v>
      </c>
      <c r="M221" s="2" t="s">
        <v>598</v>
      </c>
      <c r="N221" s="2" t="s">
        <v>598</v>
      </c>
      <c r="O221" s="2" t="s">
        <v>598</v>
      </c>
      <c r="P221" s="2" t="s">
        <v>598</v>
      </c>
      <c r="Q221" s="2" t="s">
        <v>598</v>
      </c>
      <c r="R221" s="2" t="s">
        <v>598</v>
      </c>
      <c r="S221" s="2" t="s">
        <v>598</v>
      </c>
      <c r="W221" s="2">
        <f t="shared" si="15"/>
        <v>0</v>
      </c>
      <c r="AA221" s="2" t="str">
        <f t="shared" si="16"/>
        <v>Nordisk residual</v>
      </c>
      <c r="AC221" s="2">
        <f t="shared" si="17"/>
        <v>2.36</v>
      </c>
      <c r="AD221" s="2">
        <f t="shared" si="18"/>
        <v>483.4</v>
      </c>
      <c r="AE221" s="2">
        <f t="shared" si="19"/>
        <v>0.55000000000000004</v>
      </c>
    </row>
    <row r="222" spans="1:31" ht="15" customHeight="1" x14ac:dyDescent="0.25">
      <c r="A222" s="2" t="s">
        <v>322</v>
      </c>
      <c r="B222" s="2" t="s">
        <v>324</v>
      </c>
      <c r="C222" s="2">
        <v>2014</v>
      </c>
      <c r="D222" s="2">
        <v>2</v>
      </c>
      <c r="E222" s="2" t="s">
        <v>598</v>
      </c>
      <c r="F222" s="2" t="s">
        <v>599</v>
      </c>
      <c r="G222" s="2">
        <v>2.36</v>
      </c>
      <c r="H222" s="2">
        <v>483.4</v>
      </c>
      <c r="I222" s="2">
        <v>0.55000000000000004</v>
      </c>
      <c r="J222" s="2" t="s">
        <v>598</v>
      </c>
      <c r="K222" s="2" t="s">
        <v>598</v>
      </c>
      <c r="L222" s="2" t="s">
        <v>598</v>
      </c>
      <c r="M222" s="2" t="s">
        <v>598</v>
      </c>
      <c r="N222" s="2" t="s">
        <v>598</v>
      </c>
      <c r="O222" s="2" t="s">
        <v>598</v>
      </c>
      <c r="P222" s="2" t="s">
        <v>598</v>
      </c>
      <c r="Q222" s="2" t="s">
        <v>598</v>
      </c>
      <c r="R222" s="2" t="s">
        <v>598</v>
      </c>
      <c r="S222" s="2" t="s">
        <v>598</v>
      </c>
      <c r="W222" s="2">
        <f t="shared" si="15"/>
        <v>0</v>
      </c>
      <c r="AA222" s="2" t="str">
        <f t="shared" si="16"/>
        <v>Nordisk residual</v>
      </c>
      <c r="AC222" s="2">
        <f t="shared" si="17"/>
        <v>2.36</v>
      </c>
      <c r="AD222" s="2">
        <f t="shared" si="18"/>
        <v>483.4</v>
      </c>
      <c r="AE222" s="2">
        <f t="shared" si="19"/>
        <v>0.55000000000000004</v>
      </c>
    </row>
    <row r="223" spans="1:31" ht="15" customHeight="1" x14ac:dyDescent="0.25">
      <c r="A223" s="2" t="s">
        <v>322</v>
      </c>
      <c r="B223" s="2" t="s">
        <v>325</v>
      </c>
      <c r="C223" s="2">
        <v>2014</v>
      </c>
      <c r="D223" s="2" t="s">
        <v>598</v>
      </c>
      <c r="E223" s="2" t="s">
        <v>598</v>
      </c>
      <c r="F223" s="2" t="s">
        <v>599</v>
      </c>
      <c r="G223" s="2">
        <v>2.36</v>
      </c>
      <c r="H223" s="2">
        <v>483.4</v>
      </c>
      <c r="I223" s="2">
        <v>0.55000000000000004</v>
      </c>
      <c r="J223" s="2" t="s">
        <v>598</v>
      </c>
      <c r="K223" s="2" t="s">
        <v>598</v>
      </c>
      <c r="L223" s="2" t="s">
        <v>598</v>
      </c>
      <c r="M223" s="2" t="s">
        <v>598</v>
      </c>
      <c r="N223" s="2" t="s">
        <v>598</v>
      </c>
      <c r="O223" s="2" t="s">
        <v>598</v>
      </c>
      <c r="P223" s="2" t="s">
        <v>598</v>
      </c>
      <c r="Q223" s="2" t="s">
        <v>598</v>
      </c>
      <c r="R223" s="2" t="s">
        <v>598</v>
      </c>
      <c r="S223" s="2" t="s">
        <v>598</v>
      </c>
      <c r="W223" s="2">
        <f t="shared" si="15"/>
        <v>0</v>
      </c>
      <c r="AA223" s="2" t="str">
        <f t="shared" si="16"/>
        <v>Nordisk residual</v>
      </c>
      <c r="AC223" s="2">
        <f t="shared" si="17"/>
        <v>2.36</v>
      </c>
      <c r="AD223" s="2">
        <f t="shared" si="18"/>
        <v>483.4</v>
      </c>
      <c r="AE223" s="2">
        <f t="shared" si="19"/>
        <v>0.55000000000000004</v>
      </c>
    </row>
    <row r="224" spans="1:31" ht="15" customHeight="1" x14ac:dyDescent="0.25">
      <c r="A224" s="2" t="s">
        <v>322</v>
      </c>
      <c r="B224" s="2" t="s">
        <v>326</v>
      </c>
      <c r="C224" s="2">
        <v>2014</v>
      </c>
      <c r="D224" s="2">
        <v>0.3</v>
      </c>
      <c r="E224" s="2" t="s">
        <v>598</v>
      </c>
      <c r="F224" s="2" t="s">
        <v>599</v>
      </c>
      <c r="G224" s="2">
        <v>2.36</v>
      </c>
      <c r="H224" s="2">
        <v>483.4</v>
      </c>
      <c r="I224" s="2">
        <v>0.55000000000000004</v>
      </c>
      <c r="J224" s="2" t="s">
        <v>598</v>
      </c>
      <c r="K224" s="2" t="s">
        <v>598</v>
      </c>
      <c r="L224" s="2" t="s">
        <v>598</v>
      </c>
      <c r="M224" s="2" t="s">
        <v>598</v>
      </c>
      <c r="N224" s="2" t="s">
        <v>598</v>
      </c>
      <c r="O224" s="2" t="s">
        <v>598</v>
      </c>
      <c r="P224" s="2" t="s">
        <v>598</v>
      </c>
      <c r="Q224" s="2" t="s">
        <v>598</v>
      </c>
      <c r="R224" s="2" t="s">
        <v>598</v>
      </c>
      <c r="S224" s="2" t="s">
        <v>598</v>
      </c>
      <c r="W224" s="2">
        <f t="shared" si="15"/>
        <v>0</v>
      </c>
      <c r="AA224" s="2" t="str">
        <f t="shared" si="16"/>
        <v>Nordisk residual</v>
      </c>
      <c r="AC224" s="2">
        <f t="shared" si="17"/>
        <v>2.36</v>
      </c>
      <c r="AD224" s="2">
        <f t="shared" si="18"/>
        <v>483.4</v>
      </c>
      <c r="AE224" s="2">
        <f t="shared" si="19"/>
        <v>0.55000000000000004</v>
      </c>
    </row>
    <row r="225" spans="1:31" ht="15" customHeight="1" x14ac:dyDescent="0.2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W225" s="2">
        <f t="shared" si="15"/>
        <v>0</v>
      </c>
      <c r="AA225" s="2" t="str">
        <f t="shared" si="16"/>
        <v>-</v>
      </c>
      <c r="AC225" s="2">
        <f t="shared" si="17"/>
        <v>2.36</v>
      </c>
      <c r="AD225" s="2">
        <f t="shared" si="18"/>
        <v>483.4</v>
      </c>
      <c r="AE225" s="2">
        <f t="shared" si="19"/>
        <v>0.55000000000000004</v>
      </c>
    </row>
    <row r="226" spans="1:31" ht="15" customHeight="1" x14ac:dyDescent="0.2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W226" s="2">
        <f t="shared" si="15"/>
        <v>0</v>
      </c>
      <c r="AA226" s="2" t="str">
        <f t="shared" si="16"/>
        <v>-</v>
      </c>
      <c r="AC226" s="2">
        <f t="shared" si="17"/>
        <v>2.36</v>
      </c>
      <c r="AD226" s="2">
        <f t="shared" si="18"/>
        <v>483.4</v>
      </c>
      <c r="AE226" s="2">
        <f t="shared" si="19"/>
        <v>0.55000000000000004</v>
      </c>
    </row>
    <row r="227" spans="1:31" ht="15" customHeight="1" x14ac:dyDescent="0.25">
      <c r="A227" s="2" t="s">
        <v>331</v>
      </c>
      <c r="B227" s="2" t="s">
        <v>332</v>
      </c>
      <c r="C227" s="2">
        <v>2014</v>
      </c>
      <c r="D227" s="2">
        <v>0.79400000000000004</v>
      </c>
      <c r="E227" s="2" t="s">
        <v>598</v>
      </c>
      <c r="F227" s="2" t="s">
        <v>599</v>
      </c>
      <c r="G227" s="2">
        <v>2.36</v>
      </c>
      <c r="H227" s="2">
        <v>483.4</v>
      </c>
      <c r="I227" s="2">
        <v>0.55000000000000004</v>
      </c>
      <c r="J227" s="2" t="s">
        <v>598</v>
      </c>
      <c r="K227" s="2" t="s">
        <v>598</v>
      </c>
      <c r="L227" s="2" t="s">
        <v>598</v>
      </c>
      <c r="M227" s="2" t="s">
        <v>598</v>
      </c>
      <c r="N227" s="2" t="s">
        <v>598</v>
      </c>
      <c r="O227" s="2" t="s">
        <v>598</v>
      </c>
      <c r="P227" s="2" t="s">
        <v>598</v>
      </c>
      <c r="Q227" s="2" t="s">
        <v>598</v>
      </c>
      <c r="R227" s="2" t="s">
        <v>598</v>
      </c>
      <c r="S227" s="2" t="s">
        <v>598</v>
      </c>
      <c r="W227" s="2">
        <f t="shared" si="15"/>
        <v>0</v>
      </c>
      <c r="AA227" s="2" t="str">
        <f t="shared" si="16"/>
        <v>Nordisk residual</v>
      </c>
      <c r="AC227" s="2">
        <f t="shared" si="17"/>
        <v>2.36</v>
      </c>
      <c r="AD227" s="2">
        <f t="shared" si="18"/>
        <v>483.4</v>
      </c>
      <c r="AE227" s="2">
        <f t="shared" si="19"/>
        <v>0.55000000000000004</v>
      </c>
    </row>
    <row r="228" spans="1:31" ht="15" customHeight="1" x14ac:dyDescent="0.25">
      <c r="A228" s="2" t="s">
        <v>331</v>
      </c>
      <c r="B228" s="2" t="s">
        <v>333</v>
      </c>
      <c r="C228" s="2">
        <v>2014</v>
      </c>
      <c r="D228" s="2">
        <v>0.9</v>
      </c>
      <c r="E228" s="2" t="s">
        <v>598</v>
      </c>
      <c r="F228" s="2" t="s">
        <v>599</v>
      </c>
      <c r="G228" s="2">
        <v>2.36</v>
      </c>
      <c r="H228" s="2">
        <v>483.4</v>
      </c>
      <c r="I228" s="2">
        <v>0.55000000000000004</v>
      </c>
      <c r="J228" s="2" t="s">
        <v>598</v>
      </c>
      <c r="K228" s="2" t="s">
        <v>598</v>
      </c>
      <c r="L228" s="2" t="s">
        <v>598</v>
      </c>
      <c r="M228" s="2" t="s">
        <v>598</v>
      </c>
      <c r="N228" s="2" t="s">
        <v>598</v>
      </c>
      <c r="O228" s="2" t="s">
        <v>598</v>
      </c>
      <c r="P228" s="2" t="s">
        <v>598</v>
      </c>
      <c r="Q228" s="2" t="s">
        <v>598</v>
      </c>
      <c r="R228" s="2" t="s">
        <v>598</v>
      </c>
      <c r="S228" s="2" t="s">
        <v>598</v>
      </c>
      <c r="W228" s="2">
        <f t="shared" si="15"/>
        <v>0</v>
      </c>
      <c r="AA228" s="2" t="str">
        <f t="shared" si="16"/>
        <v>Nordisk residual</v>
      </c>
      <c r="AC228" s="2">
        <f t="shared" si="17"/>
        <v>2.36</v>
      </c>
      <c r="AD228" s="2">
        <f t="shared" si="18"/>
        <v>483.4</v>
      </c>
      <c r="AE228" s="2">
        <f t="shared" si="19"/>
        <v>0.55000000000000004</v>
      </c>
    </row>
    <row r="229" spans="1:31" ht="15" customHeight="1" x14ac:dyDescent="0.25">
      <c r="A229" s="2" t="s">
        <v>331</v>
      </c>
      <c r="B229" s="2" t="s">
        <v>334</v>
      </c>
      <c r="C229" s="2">
        <v>2014</v>
      </c>
      <c r="D229" s="2">
        <v>0.5</v>
      </c>
      <c r="E229" s="2" t="s">
        <v>598</v>
      </c>
      <c r="F229" s="2" t="s">
        <v>599</v>
      </c>
      <c r="G229" s="2">
        <v>2.36</v>
      </c>
      <c r="H229" s="2">
        <v>483.4</v>
      </c>
      <c r="I229" s="2">
        <v>0.55000000000000004</v>
      </c>
      <c r="J229" s="2" t="s">
        <v>598</v>
      </c>
      <c r="K229" s="2" t="s">
        <v>598</v>
      </c>
      <c r="L229" s="2" t="s">
        <v>598</v>
      </c>
      <c r="M229" s="2" t="s">
        <v>598</v>
      </c>
      <c r="N229" s="2" t="s">
        <v>598</v>
      </c>
      <c r="O229" s="2" t="s">
        <v>598</v>
      </c>
      <c r="P229" s="2" t="s">
        <v>598</v>
      </c>
      <c r="Q229" s="2" t="s">
        <v>598</v>
      </c>
      <c r="R229" s="2" t="s">
        <v>598</v>
      </c>
      <c r="S229" s="2" t="s">
        <v>598</v>
      </c>
      <c r="W229" s="2">
        <f t="shared" si="15"/>
        <v>0</v>
      </c>
      <c r="AA229" s="2" t="str">
        <f t="shared" si="16"/>
        <v>Nordisk residual</v>
      </c>
      <c r="AC229" s="2">
        <f t="shared" si="17"/>
        <v>2.36</v>
      </c>
      <c r="AD229" s="2">
        <f t="shared" si="18"/>
        <v>483.4</v>
      </c>
      <c r="AE229" s="2">
        <f t="shared" si="19"/>
        <v>0.55000000000000004</v>
      </c>
    </row>
    <row r="230" spans="1:31" ht="15" customHeight="1" x14ac:dyDescent="0.25">
      <c r="A230" s="2" t="s">
        <v>331</v>
      </c>
      <c r="B230" s="2" t="s">
        <v>335</v>
      </c>
      <c r="C230" s="2">
        <v>2014</v>
      </c>
      <c r="D230" s="2">
        <v>0.69</v>
      </c>
      <c r="E230" s="2" t="s">
        <v>598</v>
      </c>
      <c r="F230" s="2" t="s">
        <v>599</v>
      </c>
      <c r="G230" s="2">
        <v>2.36</v>
      </c>
      <c r="H230" s="2">
        <v>483.4</v>
      </c>
      <c r="I230" s="2">
        <v>0.55000000000000004</v>
      </c>
      <c r="J230" s="2" t="s">
        <v>598</v>
      </c>
      <c r="K230" s="2" t="s">
        <v>598</v>
      </c>
      <c r="L230" s="2" t="s">
        <v>598</v>
      </c>
      <c r="M230" s="2" t="s">
        <v>598</v>
      </c>
      <c r="N230" s="2" t="s">
        <v>598</v>
      </c>
      <c r="O230" s="2" t="s">
        <v>598</v>
      </c>
      <c r="P230" s="2" t="s">
        <v>598</v>
      </c>
      <c r="Q230" s="2" t="s">
        <v>598</v>
      </c>
      <c r="R230" s="2" t="s">
        <v>598</v>
      </c>
      <c r="S230" s="2" t="s">
        <v>598</v>
      </c>
      <c r="W230" s="2">
        <f t="shared" si="15"/>
        <v>0</v>
      </c>
      <c r="AA230" s="2" t="str">
        <f t="shared" si="16"/>
        <v>Nordisk residual</v>
      </c>
      <c r="AC230" s="2">
        <f t="shared" si="17"/>
        <v>2.36</v>
      </c>
      <c r="AD230" s="2">
        <f t="shared" si="18"/>
        <v>483.4</v>
      </c>
      <c r="AE230" s="2">
        <f t="shared" si="19"/>
        <v>0.55000000000000004</v>
      </c>
    </row>
    <row r="231" spans="1:31" ht="15" customHeight="1" x14ac:dyDescent="0.25">
      <c r="A231" s="2" t="s">
        <v>331</v>
      </c>
      <c r="B231" s="2" t="s">
        <v>336</v>
      </c>
      <c r="C231" s="2">
        <v>2014</v>
      </c>
      <c r="D231" s="2">
        <v>0.7</v>
      </c>
      <c r="E231" s="2" t="s">
        <v>598</v>
      </c>
      <c r="F231" s="2" t="s">
        <v>599</v>
      </c>
      <c r="G231" s="2">
        <v>2.36</v>
      </c>
      <c r="H231" s="2">
        <v>483.4</v>
      </c>
      <c r="I231" s="2">
        <v>0.55000000000000004</v>
      </c>
      <c r="J231" s="2" t="s">
        <v>598</v>
      </c>
      <c r="K231" s="2" t="s">
        <v>598</v>
      </c>
      <c r="L231" s="2" t="s">
        <v>598</v>
      </c>
      <c r="M231" s="2" t="s">
        <v>598</v>
      </c>
      <c r="N231" s="2" t="s">
        <v>598</v>
      </c>
      <c r="O231" s="2" t="s">
        <v>598</v>
      </c>
      <c r="P231" s="2" t="s">
        <v>598</v>
      </c>
      <c r="Q231" s="2" t="s">
        <v>598</v>
      </c>
      <c r="R231" s="2" t="s">
        <v>598</v>
      </c>
      <c r="S231" s="2" t="s">
        <v>598</v>
      </c>
      <c r="W231" s="2">
        <f t="shared" si="15"/>
        <v>0</v>
      </c>
      <c r="AA231" s="2" t="str">
        <f t="shared" si="16"/>
        <v>Nordisk residual</v>
      </c>
      <c r="AC231" s="2">
        <f t="shared" si="17"/>
        <v>2.36</v>
      </c>
      <c r="AD231" s="2">
        <f t="shared" si="18"/>
        <v>483.4</v>
      </c>
      <c r="AE231" s="2">
        <f t="shared" si="19"/>
        <v>0.55000000000000004</v>
      </c>
    </row>
    <row r="232" spans="1:31" ht="15" customHeight="1" x14ac:dyDescent="0.25">
      <c r="A232" s="2" t="s">
        <v>331</v>
      </c>
      <c r="B232" s="2" t="s">
        <v>337</v>
      </c>
      <c r="C232" s="2">
        <v>2014</v>
      </c>
      <c r="D232" s="2">
        <v>0.5</v>
      </c>
      <c r="E232" s="2" t="s">
        <v>598</v>
      </c>
      <c r="F232" s="2" t="s">
        <v>599</v>
      </c>
      <c r="G232" s="2">
        <v>2.36</v>
      </c>
      <c r="H232" s="2">
        <v>483.4</v>
      </c>
      <c r="I232" s="2">
        <v>0.55000000000000004</v>
      </c>
      <c r="J232" s="2" t="s">
        <v>598</v>
      </c>
      <c r="K232" s="2" t="s">
        <v>598</v>
      </c>
      <c r="L232" s="2" t="s">
        <v>598</v>
      </c>
      <c r="M232" s="2" t="s">
        <v>598</v>
      </c>
      <c r="N232" s="2" t="s">
        <v>598</v>
      </c>
      <c r="O232" s="2" t="s">
        <v>598</v>
      </c>
      <c r="P232" s="2" t="s">
        <v>598</v>
      </c>
      <c r="Q232" s="2" t="s">
        <v>598</v>
      </c>
      <c r="R232" s="2" t="s">
        <v>598</v>
      </c>
      <c r="S232" s="2" t="s">
        <v>598</v>
      </c>
      <c r="W232" s="2">
        <f t="shared" si="15"/>
        <v>0</v>
      </c>
      <c r="AA232" s="2" t="str">
        <f t="shared" si="16"/>
        <v>Nordisk residual</v>
      </c>
      <c r="AC232" s="2">
        <f t="shared" si="17"/>
        <v>2.36</v>
      </c>
      <c r="AD232" s="2">
        <f t="shared" si="18"/>
        <v>483.4</v>
      </c>
      <c r="AE232" s="2">
        <f t="shared" si="19"/>
        <v>0.55000000000000004</v>
      </c>
    </row>
    <row r="233" spans="1:31" ht="15" customHeight="1" x14ac:dyDescent="0.25">
      <c r="A233" s="2" t="s">
        <v>331</v>
      </c>
      <c r="B233" s="2" t="s">
        <v>338</v>
      </c>
      <c r="C233" s="2">
        <v>2014</v>
      </c>
      <c r="D233" s="2">
        <v>0.38400000000000001</v>
      </c>
      <c r="E233" s="2" t="s">
        <v>598</v>
      </c>
      <c r="F233" s="2" t="s">
        <v>599</v>
      </c>
      <c r="G233" s="2">
        <v>2.36</v>
      </c>
      <c r="H233" s="2">
        <v>483.4</v>
      </c>
      <c r="I233" s="2">
        <v>0.55000000000000004</v>
      </c>
      <c r="J233" s="2" t="s">
        <v>598</v>
      </c>
      <c r="K233" s="2" t="s">
        <v>598</v>
      </c>
      <c r="L233" s="2" t="s">
        <v>598</v>
      </c>
      <c r="M233" s="2" t="s">
        <v>598</v>
      </c>
      <c r="N233" s="2" t="s">
        <v>598</v>
      </c>
      <c r="O233" s="2" t="s">
        <v>598</v>
      </c>
      <c r="P233" s="2" t="s">
        <v>598</v>
      </c>
      <c r="Q233" s="2" t="s">
        <v>598</v>
      </c>
      <c r="R233" s="2" t="s">
        <v>598</v>
      </c>
      <c r="S233" s="2" t="s">
        <v>598</v>
      </c>
      <c r="W233" s="2">
        <f t="shared" si="15"/>
        <v>0</v>
      </c>
      <c r="AA233" s="2" t="str">
        <f t="shared" si="16"/>
        <v>Nordisk residual</v>
      </c>
      <c r="AC233" s="2">
        <f t="shared" si="17"/>
        <v>2.36</v>
      </c>
      <c r="AD233" s="2">
        <f t="shared" si="18"/>
        <v>483.4</v>
      </c>
      <c r="AE233" s="2">
        <f t="shared" si="19"/>
        <v>0.55000000000000004</v>
      </c>
    </row>
    <row r="234" spans="1:31" ht="15" customHeight="1" x14ac:dyDescent="0.25">
      <c r="A234" s="2" t="s">
        <v>331</v>
      </c>
      <c r="B234" s="2" t="s">
        <v>339</v>
      </c>
      <c r="C234" s="2">
        <v>2014</v>
      </c>
      <c r="D234" s="2">
        <v>0.71299999999999997</v>
      </c>
      <c r="E234" s="2" t="s">
        <v>598</v>
      </c>
      <c r="F234" s="2" t="s">
        <v>599</v>
      </c>
      <c r="G234" s="2">
        <v>2.36</v>
      </c>
      <c r="H234" s="2">
        <v>483.4</v>
      </c>
      <c r="I234" s="2">
        <v>0.55000000000000004</v>
      </c>
      <c r="J234" s="2" t="s">
        <v>598</v>
      </c>
      <c r="K234" s="2" t="s">
        <v>598</v>
      </c>
      <c r="L234" s="2" t="s">
        <v>598</v>
      </c>
      <c r="M234" s="2" t="s">
        <v>598</v>
      </c>
      <c r="N234" s="2" t="s">
        <v>598</v>
      </c>
      <c r="O234" s="2" t="s">
        <v>598</v>
      </c>
      <c r="P234" s="2" t="s">
        <v>598</v>
      </c>
      <c r="Q234" s="2" t="s">
        <v>598</v>
      </c>
      <c r="R234" s="2" t="s">
        <v>598</v>
      </c>
      <c r="S234" s="2" t="s">
        <v>598</v>
      </c>
      <c r="W234" s="2">
        <f t="shared" si="15"/>
        <v>0</v>
      </c>
      <c r="AA234" s="2" t="str">
        <f t="shared" si="16"/>
        <v>Nordisk residual</v>
      </c>
      <c r="AC234" s="2">
        <f t="shared" si="17"/>
        <v>2.36</v>
      </c>
      <c r="AD234" s="2">
        <f t="shared" si="18"/>
        <v>483.4</v>
      </c>
      <c r="AE234" s="2">
        <f t="shared" si="19"/>
        <v>0.55000000000000004</v>
      </c>
    </row>
    <row r="235" spans="1:31" ht="15" customHeight="1" x14ac:dyDescent="0.25">
      <c r="A235" s="2" t="s">
        <v>331</v>
      </c>
      <c r="B235" s="2" t="s">
        <v>340</v>
      </c>
      <c r="C235" s="2">
        <v>2014</v>
      </c>
      <c r="D235" s="2">
        <v>0.71</v>
      </c>
      <c r="E235" s="2" t="s">
        <v>598</v>
      </c>
      <c r="F235" s="2" t="s">
        <v>599</v>
      </c>
      <c r="G235" s="2">
        <v>2.36</v>
      </c>
      <c r="H235" s="2">
        <v>483.4</v>
      </c>
      <c r="I235" s="2">
        <v>0.55000000000000004</v>
      </c>
      <c r="J235" s="2" t="s">
        <v>598</v>
      </c>
      <c r="K235" s="2" t="s">
        <v>598</v>
      </c>
      <c r="L235" s="2" t="s">
        <v>598</v>
      </c>
      <c r="M235" s="2" t="s">
        <v>598</v>
      </c>
      <c r="N235" s="2" t="s">
        <v>598</v>
      </c>
      <c r="O235" s="2" t="s">
        <v>598</v>
      </c>
      <c r="P235" s="2" t="s">
        <v>598</v>
      </c>
      <c r="Q235" s="2" t="s">
        <v>598</v>
      </c>
      <c r="R235" s="2" t="s">
        <v>598</v>
      </c>
      <c r="S235" s="2" t="s">
        <v>598</v>
      </c>
      <c r="W235" s="2">
        <f t="shared" si="15"/>
        <v>0</v>
      </c>
      <c r="AA235" s="2" t="str">
        <f t="shared" si="16"/>
        <v>Nordisk residual</v>
      </c>
      <c r="AC235" s="2">
        <f t="shared" si="17"/>
        <v>2.36</v>
      </c>
      <c r="AD235" s="2">
        <f t="shared" si="18"/>
        <v>483.4</v>
      </c>
      <c r="AE235" s="2">
        <f t="shared" si="19"/>
        <v>0.55000000000000004</v>
      </c>
    </row>
    <row r="236" spans="1:31" ht="15" customHeight="1" x14ac:dyDescent="0.25">
      <c r="A236" s="2" t="s">
        <v>331</v>
      </c>
      <c r="B236" s="2" t="s">
        <v>341</v>
      </c>
      <c r="C236" s="2">
        <v>2014</v>
      </c>
      <c r="D236" s="2">
        <v>0.7</v>
      </c>
      <c r="E236" s="2" t="s">
        <v>598</v>
      </c>
      <c r="F236" s="2" t="s">
        <v>835</v>
      </c>
      <c r="G236" s="2">
        <v>2.36</v>
      </c>
      <c r="H236" s="2">
        <v>483.4</v>
      </c>
      <c r="I236" s="2">
        <v>0.55000000000000004</v>
      </c>
      <c r="J236" s="2" t="s">
        <v>598</v>
      </c>
      <c r="K236" s="2" t="s">
        <v>598</v>
      </c>
      <c r="L236" s="2" t="s">
        <v>598</v>
      </c>
      <c r="M236" s="2" t="s">
        <v>598</v>
      </c>
      <c r="N236" s="2" t="s">
        <v>598</v>
      </c>
      <c r="O236" s="2" t="s">
        <v>598</v>
      </c>
      <c r="P236" s="2" t="s">
        <v>598</v>
      </c>
      <c r="Q236" s="2" t="s">
        <v>598</v>
      </c>
      <c r="R236" s="2" t="s">
        <v>598</v>
      </c>
      <c r="S236" s="2" t="s">
        <v>598</v>
      </c>
      <c r="W236" s="2">
        <f t="shared" si="15"/>
        <v>0</v>
      </c>
      <c r="AA236" s="2" t="str">
        <f t="shared" si="16"/>
        <v>'80.9 % förnybar el'</v>
      </c>
      <c r="AC236" s="2">
        <f t="shared" si="17"/>
        <v>2.36</v>
      </c>
      <c r="AD236" s="2">
        <f t="shared" si="18"/>
        <v>483.4</v>
      </c>
      <c r="AE236" s="2">
        <f t="shared" si="19"/>
        <v>0.55000000000000004</v>
      </c>
    </row>
    <row r="237" spans="1:31" ht="15" customHeight="1" x14ac:dyDescent="0.25">
      <c r="A237" s="2" t="s">
        <v>331</v>
      </c>
      <c r="B237" s="2" t="s">
        <v>342</v>
      </c>
      <c r="C237" s="2">
        <v>2014</v>
      </c>
      <c r="D237" s="2">
        <v>0.40300000000000002</v>
      </c>
      <c r="E237" s="2" t="s">
        <v>598</v>
      </c>
      <c r="F237" s="2" t="s">
        <v>599</v>
      </c>
      <c r="G237" s="2">
        <v>2.36</v>
      </c>
      <c r="H237" s="2">
        <v>483.4</v>
      </c>
      <c r="I237" s="2">
        <v>0.55000000000000004</v>
      </c>
      <c r="J237" s="2" t="s">
        <v>598</v>
      </c>
      <c r="K237" s="2" t="s">
        <v>598</v>
      </c>
      <c r="L237" s="2" t="s">
        <v>598</v>
      </c>
      <c r="M237" s="2" t="s">
        <v>598</v>
      </c>
      <c r="N237" s="2" t="s">
        <v>598</v>
      </c>
      <c r="O237" s="2" t="s">
        <v>598</v>
      </c>
      <c r="P237" s="2" t="s">
        <v>598</v>
      </c>
      <c r="Q237" s="2" t="s">
        <v>598</v>
      </c>
      <c r="R237" s="2" t="s">
        <v>598</v>
      </c>
      <c r="S237" s="2" t="s">
        <v>598</v>
      </c>
      <c r="W237" s="2">
        <f t="shared" si="15"/>
        <v>0</v>
      </c>
      <c r="AA237" s="2" t="str">
        <f t="shared" si="16"/>
        <v>Nordisk residual</v>
      </c>
      <c r="AC237" s="2">
        <f t="shared" si="17"/>
        <v>2.36</v>
      </c>
      <c r="AD237" s="2">
        <f t="shared" si="18"/>
        <v>483.4</v>
      </c>
      <c r="AE237" s="2">
        <f t="shared" si="19"/>
        <v>0.55000000000000004</v>
      </c>
    </row>
    <row r="238" spans="1:31" ht="15" customHeight="1" x14ac:dyDescent="0.25">
      <c r="A238" s="2" t="s">
        <v>331</v>
      </c>
      <c r="B238" s="2" t="s">
        <v>343</v>
      </c>
      <c r="C238" s="2">
        <v>2014</v>
      </c>
      <c r="D238" s="2">
        <v>0.5</v>
      </c>
      <c r="E238" s="2" t="s">
        <v>598</v>
      </c>
      <c r="F238" s="2" t="s">
        <v>599</v>
      </c>
      <c r="G238" s="2">
        <v>2.36</v>
      </c>
      <c r="H238" s="2">
        <v>483.4</v>
      </c>
      <c r="I238" s="2">
        <v>0.55000000000000004</v>
      </c>
      <c r="J238" s="2" t="s">
        <v>598</v>
      </c>
      <c r="K238" s="2" t="s">
        <v>598</v>
      </c>
      <c r="L238" s="2" t="s">
        <v>598</v>
      </c>
      <c r="M238" s="2" t="s">
        <v>598</v>
      </c>
      <c r="N238" s="2" t="s">
        <v>598</v>
      </c>
      <c r="O238" s="2" t="s">
        <v>598</v>
      </c>
      <c r="P238" s="2" t="s">
        <v>598</v>
      </c>
      <c r="Q238" s="2" t="s">
        <v>598</v>
      </c>
      <c r="R238" s="2" t="s">
        <v>598</v>
      </c>
      <c r="S238" s="2" t="s">
        <v>598</v>
      </c>
      <c r="W238" s="2">
        <f t="shared" si="15"/>
        <v>0</v>
      </c>
      <c r="AA238" s="2" t="str">
        <f t="shared" si="16"/>
        <v>Nordisk residual</v>
      </c>
      <c r="AC238" s="2">
        <f t="shared" si="17"/>
        <v>2.36</v>
      </c>
      <c r="AD238" s="2">
        <f t="shared" si="18"/>
        <v>483.4</v>
      </c>
      <c r="AE238" s="2">
        <f t="shared" si="19"/>
        <v>0.55000000000000004</v>
      </c>
    </row>
    <row r="239" spans="1:31" ht="15" customHeight="1" x14ac:dyDescent="0.2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W239" s="2">
        <f t="shared" si="15"/>
        <v>0</v>
      </c>
      <c r="AA239" s="2" t="str">
        <f t="shared" si="16"/>
        <v>-</v>
      </c>
      <c r="AC239" s="2">
        <f t="shared" si="17"/>
        <v>2.36</v>
      </c>
      <c r="AD239" s="2">
        <f t="shared" si="18"/>
        <v>483.4</v>
      </c>
      <c r="AE239" s="2">
        <f t="shared" si="19"/>
        <v>0.55000000000000004</v>
      </c>
    </row>
    <row r="240" spans="1:31" ht="15" customHeight="1" x14ac:dyDescent="0.2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W240" s="2">
        <f t="shared" si="15"/>
        <v>0</v>
      </c>
      <c r="AA240" s="2" t="str">
        <f t="shared" si="16"/>
        <v>-</v>
      </c>
      <c r="AC240" s="2">
        <f t="shared" si="17"/>
        <v>2.36</v>
      </c>
      <c r="AD240" s="2">
        <f t="shared" si="18"/>
        <v>483.4</v>
      </c>
      <c r="AE240" s="2">
        <f t="shared" si="19"/>
        <v>0.55000000000000004</v>
      </c>
    </row>
    <row r="241" spans="1:31" ht="15" customHeight="1" x14ac:dyDescent="0.25">
      <c r="A241" s="2" t="s">
        <v>346</v>
      </c>
      <c r="B241" s="2" t="s">
        <v>347</v>
      </c>
      <c r="C241" s="2">
        <v>2014</v>
      </c>
      <c r="D241" s="2">
        <v>0.42</v>
      </c>
      <c r="E241" s="2" t="s">
        <v>598</v>
      </c>
      <c r="F241" s="2" t="s">
        <v>808</v>
      </c>
      <c r="G241" s="2">
        <v>1.1000000000000001</v>
      </c>
      <c r="H241" s="2">
        <v>0</v>
      </c>
      <c r="I241" s="2">
        <v>0</v>
      </c>
      <c r="J241" s="2" t="s">
        <v>598</v>
      </c>
      <c r="K241" s="2" t="s">
        <v>598</v>
      </c>
      <c r="L241" s="2" t="s">
        <v>598</v>
      </c>
      <c r="M241" s="2" t="s">
        <v>598</v>
      </c>
      <c r="N241" s="2" t="s">
        <v>598</v>
      </c>
      <c r="O241" s="2" t="s">
        <v>598</v>
      </c>
      <c r="P241" s="2" t="s">
        <v>598</v>
      </c>
      <c r="Q241" s="2" t="s">
        <v>598</v>
      </c>
      <c r="R241" s="2" t="s">
        <v>598</v>
      </c>
      <c r="S241" s="2" t="s">
        <v>598</v>
      </c>
      <c r="W241" s="2">
        <f t="shared" si="15"/>
        <v>0</v>
      </c>
      <c r="AA241" s="2" t="str">
        <f t="shared" si="16"/>
        <v>'Grön el'</v>
      </c>
      <c r="AC241" s="2">
        <f t="shared" si="17"/>
        <v>1.1000000000000001</v>
      </c>
      <c r="AD241" s="2">
        <f t="shared" si="18"/>
        <v>0</v>
      </c>
      <c r="AE241" s="2">
        <f t="shared" si="19"/>
        <v>0</v>
      </c>
    </row>
    <row r="242" spans="1:31" ht="15" customHeight="1" x14ac:dyDescent="0.25">
      <c r="A242" s="2" t="s">
        <v>346</v>
      </c>
      <c r="B242" s="2" t="s">
        <v>348</v>
      </c>
      <c r="C242" s="2">
        <v>2014</v>
      </c>
      <c r="D242" s="2">
        <v>2.2000000000000002</v>
      </c>
      <c r="E242" s="2" t="s">
        <v>598</v>
      </c>
      <c r="F242" s="2" t="s">
        <v>808</v>
      </c>
      <c r="G242" s="2">
        <v>1.1000000000000001</v>
      </c>
      <c r="H242" s="2">
        <v>0</v>
      </c>
      <c r="I242" s="2">
        <v>0</v>
      </c>
      <c r="J242" s="2" t="s">
        <v>598</v>
      </c>
      <c r="K242" s="2" t="s">
        <v>598</v>
      </c>
      <c r="L242" s="2" t="s">
        <v>598</v>
      </c>
      <c r="M242" s="2" t="s">
        <v>598</v>
      </c>
      <c r="N242" s="2" t="s">
        <v>598</v>
      </c>
      <c r="O242" s="2" t="s">
        <v>598</v>
      </c>
      <c r="P242" s="2" t="s">
        <v>598</v>
      </c>
      <c r="Q242" s="2" t="s">
        <v>598</v>
      </c>
      <c r="R242" s="2" t="s">
        <v>598</v>
      </c>
      <c r="S242" s="2" t="s">
        <v>598</v>
      </c>
      <c r="W242" s="2">
        <f t="shared" si="15"/>
        <v>0</v>
      </c>
      <c r="AA242" s="2" t="str">
        <f t="shared" si="16"/>
        <v>'Grön el'</v>
      </c>
      <c r="AC242" s="2">
        <f t="shared" si="17"/>
        <v>1.1000000000000001</v>
      </c>
      <c r="AD242" s="2">
        <f t="shared" si="18"/>
        <v>0</v>
      </c>
      <c r="AE242" s="2">
        <f t="shared" si="19"/>
        <v>0</v>
      </c>
    </row>
    <row r="243" spans="1:31" ht="15" customHeight="1" x14ac:dyDescent="0.25">
      <c r="A243" s="2" t="s">
        <v>349</v>
      </c>
      <c r="B243" s="2" t="s">
        <v>350</v>
      </c>
      <c r="C243" s="2">
        <v>2014</v>
      </c>
      <c r="D243" s="2">
        <v>1.2</v>
      </c>
      <c r="E243" s="2" t="s">
        <v>598</v>
      </c>
      <c r="F243" s="2" t="s">
        <v>836</v>
      </c>
      <c r="G243" s="2">
        <v>0.1</v>
      </c>
      <c r="H243" s="2">
        <v>0</v>
      </c>
      <c r="I243" s="2">
        <v>0</v>
      </c>
      <c r="J243" s="2" t="s">
        <v>598</v>
      </c>
      <c r="K243" s="2" t="s">
        <v>598</v>
      </c>
      <c r="L243" s="2" t="s">
        <v>598</v>
      </c>
      <c r="M243" s="2" t="s">
        <v>598</v>
      </c>
      <c r="N243" s="2" t="s">
        <v>598</v>
      </c>
      <c r="O243" s="2" t="s">
        <v>598</v>
      </c>
      <c r="P243" s="2" t="s">
        <v>598</v>
      </c>
      <c r="Q243" s="2" t="s">
        <v>598</v>
      </c>
      <c r="R243" s="2" t="s">
        <v>598</v>
      </c>
      <c r="S243" s="2" t="s">
        <v>598</v>
      </c>
      <c r="W243" s="2">
        <f t="shared" si="15"/>
        <v>0</v>
      </c>
      <c r="AA243" s="2" t="str">
        <f t="shared" si="16"/>
        <v>'Vindkraft'</v>
      </c>
      <c r="AC243" s="2">
        <f t="shared" si="17"/>
        <v>0.1</v>
      </c>
      <c r="AD243" s="2">
        <f t="shared" si="18"/>
        <v>0</v>
      </c>
      <c r="AE243" s="2">
        <f t="shared" si="19"/>
        <v>0</v>
      </c>
    </row>
    <row r="244" spans="1:31" ht="15" customHeight="1" x14ac:dyDescent="0.25">
      <c r="A244" s="2" t="s">
        <v>351</v>
      </c>
      <c r="B244" s="2" t="s">
        <v>352</v>
      </c>
      <c r="C244" s="2">
        <v>2014</v>
      </c>
      <c r="D244" s="2">
        <v>1.919</v>
      </c>
      <c r="E244" s="2">
        <v>3.4</v>
      </c>
      <c r="F244" s="2" t="s">
        <v>837</v>
      </c>
      <c r="G244" s="2">
        <v>1.1000000000000001</v>
      </c>
      <c r="H244" s="2">
        <v>0</v>
      </c>
      <c r="I244" s="2">
        <v>0</v>
      </c>
      <c r="J244" s="2" t="s">
        <v>598</v>
      </c>
      <c r="K244" s="2" t="s">
        <v>598</v>
      </c>
      <c r="L244" s="2" t="s">
        <v>598</v>
      </c>
      <c r="M244" s="2" t="s">
        <v>598</v>
      </c>
      <c r="N244" s="2" t="s">
        <v>598</v>
      </c>
      <c r="O244" s="2" t="s">
        <v>598</v>
      </c>
      <c r="P244" s="2" t="s">
        <v>598</v>
      </c>
      <c r="Q244" s="2" t="s">
        <v>598</v>
      </c>
      <c r="R244" s="2" t="s">
        <v>598</v>
      </c>
      <c r="S244" s="2" t="s">
        <v>598</v>
      </c>
      <c r="W244" s="2">
        <f t="shared" si="15"/>
        <v>0</v>
      </c>
      <c r="AA244" s="2" t="str">
        <f t="shared" si="16"/>
        <v>'Bioeldad Kraftvärme. vattenkraft och sol'</v>
      </c>
      <c r="AC244" s="2">
        <f t="shared" si="17"/>
        <v>1.1000000000000001</v>
      </c>
      <c r="AD244" s="2">
        <f t="shared" si="18"/>
        <v>0</v>
      </c>
      <c r="AE244" s="2">
        <f t="shared" si="19"/>
        <v>0</v>
      </c>
    </row>
    <row r="245" spans="1:31" ht="15" customHeight="1" x14ac:dyDescent="0.25">
      <c r="A245" s="2" t="s">
        <v>353</v>
      </c>
      <c r="B245" s="2" t="s">
        <v>354</v>
      </c>
      <c r="C245" s="2">
        <v>2014</v>
      </c>
      <c r="D245" s="2">
        <v>7.6</v>
      </c>
      <c r="E245" s="2">
        <v>2.2999999999999998</v>
      </c>
      <c r="F245" s="2" t="s">
        <v>599</v>
      </c>
      <c r="G245" s="2">
        <v>2.36</v>
      </c>
      <c r="H245" s="2">
        <v>483.4</v>
      </c>
      <c r="I245" s="2">
        <v>0.55000000000000004</v>
      </c>
      <c r="J245" s="2" t="s">
        <v>598</v>
      </c>
      <c r="K245" s="2" t="s">
        <v>598</v>
      </c>
      <c r="L245" s="2" t="s">
        <v>598</v>
      </c>
      <c r="M245" s="2" t="s">
        <v>598</v>
      </c>
      <c r="N245" s="2" t="s">
        <v>598</v>
      </c>
      <c r="O245" s="2" t="s">
        <v>598</v>
      </c>
      <c r="P245" s="2" t="s">
        <v>598</v>
      </c>
      <c r="Q245" s="2" t="s">
        <v>598</v>
      </c>
      <c r="R245" s="2" t="s">
        <v>598</v>
      </c>
      <c r="S245" s="2" t="s">
        <v>598</v>
      </c>
      <c r="W245" s="2">
        <f t="shared" si="15"/>
        <v>0</v>
      </c>
      <c r="AA245" s="2" t="str">
        <f t="shared" si="16"/>
        <v>Nordisk residual</v>
      </c>
      <c r="AC245" s="2">
        <f t="shared" si="17"/>
        <v>2.36</v>
      </c>
      <c r="AD245" s="2">
        <f t="shared" si="18"/>
        <v>483.4</v>
      </c>
      <c r="AE245" s="2">
        <f t="shared" si="19"/>
        <v>0.55000000000000004</v>
      </c>
    </row>
    <row r="246" spans="1:31" ht="15" customHeight="1" x14ac:dyDescent="0.25">
      <c r="A246" s="2" t="s">
        <v>355</v>
      </c>
      <c r="B246" s="2" t="s">
        <v>356</v>
      </c>
      <c r="C246" s="2">
        <v>2014</v>
      </c>
      <c r="D246" s="2">
        <v>1.58</v>
      </c>
      <c r="E246" s="2">
        <v>0</v>
      </c>
      <c r="F246" s="2" t="s">
        <v>607</v>
      </c>
      <c r="G246" s="2">
        <v>2.36</v>
      </c>
      <c r="H246" s="2">
        <v>483.4</v>
      </c>
      <c r="I246" s="2">
        <v>0.55000000000000004</v>
      </c>
      <c r="J246" s="2" t="s">
        <v>598</v>
      </c>
      <c r="K246" s="2" t="s">
        <v>598</v>
      </c>
      <c r="L246" s="2" t="s">
        <v>598</v>
      </c>
      <c r="M246" s="2" t="s">
        <v>598</v>
      </c>
      <c r="N246" s="2" t="s">
        <v>598</v>
      </c>
      <c r="O246" s="2" t="s">
        <v>598</v>
      </c>
      <c r="P246" s="2" t="s">
        <v>598</v>
      </c>
      <c r="Q246" s="2" t="s">
        <v>598</v>
      </c>
      <c r="R246" s="2" t="s">
        <v>598</v>
      </c>
      <c r="S246" s="2" t="s">
        <v>598</v>
      </c>
      <c r="W246" s="2">
        <f t="shared" si="15"/>
        <v>0</v>
      </c>
      <c r="AA246" s="2" t="str">
        <f t="shared" si="16"/>
        <v>Nordisk residual</v>
      </c>
      <c r="AC246" s="2">
        <f t="shared" si="17"/>
        <v>2.36</v>
      </c>
      <c r="AD246" s="2">
        <f t="shared" si="18"/>
        <v>483.4</v>
      </c>
      <c r="AE246" s="2">
        <f t="shared" si="19"/>
        <v>0.55000000000000004</v>
      </c>
    </row>
    <row r="247" spans="1:31" ht="15" customHeight="1" x14ac:dyDescent="0.25">
      <c r="A247" s="2" t="s">
        <v>357</v>
      </c>
      <c r="B247" s="2" t="s">
        <v>358</v>
      </c>
      <c r="C247" s="2">
        <v>2014</v>
      </c>
      <c r="D247" s="2">
        <v>0.13400000000000001</v>
      </c>
      <c r="E247" s="2" t="s">
        <v>598</v>
      </c>
      <c r="F247" s="2" t="s">
        <v>838</v>
      </c>
      <c r="G247" s="2">
        <v>1.07</v>
      </c>
      <c r="H247" s="2">
        <v>0</v>
      </c>
      <c r="I247" s="2">
        <v>0</v>
      </c>
      <c r="J247" s="2" t="s">
        <v>598</v>
      </c>
      <c r="K247" s="2" t="s">
        <v>598</v>
      </c>
      <c r="L247" s="2" t="s">
        <v>598</v>
      </c>
      <c r="M247" s="2" t="s">
        <v>598</v>
      </c>
      <c r="N247" s="2" t="s">
        <v>598</v>
      </c>
      <c r="O247" s="2" t="s">
        <v>598</v>
      </c>
      <c r="P247" s="2" t="s">
        <v>598</v>
      </c>
      <c r="Q247" s="2" t="s">
        <v>598</v>
      </c>
      <c r="R247" s="2" t="s">
        <v>598</v>
      </c>
      <c r="S247" s="2" t="s">
        <v>598</v>
      </c>
      <c r="W247" s="2">
        <f t="shared" si="15"/>
        <v>0</v>
      </c>
      <c r="AA247" s="2" t="str">
        <f t="shared" si="16"/>
        <v>'Vatten. bio. vind'</v>
      </c>
      <c r="AC247" s="2">
        <f t="shared" si="17"/>
        <v>1.07</v>
      </c>
      <c r="AD247" s="2">
        <f t="shared" si="18"/>
        <v>0</v>
      </c>
      <c r="AE247" s="2">
        <f t="shared" si="19"/>
        <v>0</v>
      </c>
    </row>
    <row r="248" spans="1:31" ht="15" customHeight="1" x14ac:dyDescent="0.25">
      <c r="A248" s="2" t="s">
        <v>357</v>
      </c>
      <c r="B248" s="2" t="s">
        <v>359</v>
      </c>
      <c r="C248" s="2">
        <v>2014</v>
      </c>
      <c r="D248" s="2">
        <v>0.1</v>
      </c>
      <c r="E248" s="2" t="s">
        <v>598</v>
      </c>
      <c r="F248" s="2" t="s">
        <v>838</v>
      </c>
      <c r="G248" s="2">
        <v>1.07</v>
      </c>
      <c r="H248" s="2">
        <v>0</v>
      </c>
      <c r="I248" s="2">
        <v>0</v>
      </c>
      <c r="J248" s="2" t="s">
        <v>598</v>
      </c>
      <c r="K248" s="2" t="s">
        <v>598</v>
      </c>
      <c r="L248" s="2" t="s">
        <v>598</v>
      </c>
      <c r="M248" s="2" t="s">
        <v>598</v>
      </c>
      <c r="N248" s="2" t="s">
        <v>598</v>
      </c>
      <c r="O248" s="2" t="s">
        <v>598</v>
      </c>
      <c r="P248" s="2" t="s">
        <v>598</v>
      </c>
      <c r="Q248" s="2" t="s">
        <v>598</v>
      </c>
      <c r="R248" s="2" t="s">
        <v>598</v>
      </c>
      <c r="S248" s="2" t="s">
        <v>598</v>
      </c>
      <c r="W248" s="2">
        <f t="shared" si="15"/>
        <v>0</v>
      </c>
      <c r="AA248" s="2" t="str">
        <f t="shared" si="16"/>
        <v>'Vatten. bio. vind'</v>
      </c>
      <c r="AC248" s="2">
        <f t="shared" si="17"/>
        <v>1.07</v>
      </c>
      <c r="AD248" s="2">
        <f t="shared" si="18"/>
        <v>0</v>
      </c>
      <c r="AE248" s="2">
        <f t="shared" si="19"/>
        <v>0</v>
      </c>
    </row>
    <row r="249" spans="1:31" ht="15" customHeight="1" x14ac:dyDescent="0.25">
      <c r="A249" s="2" t="s">
        <v>357</v>
      </c>
      <c r="B249" s="2" t="s">
        <v>360</v>
      </c>
      <c r="C249" s="2">
        <v>2014</v>
      </c>
      <c r="D249" s="2">
        <v>0.29099999999999998</v>
      </c>
      <c r="E249" s="2" t="s">
        <v>598</v>
      </c>
      <c r="F249" s="2" t="s">
        <v>838</v>
      </c>
      <c r="G249" s="2">
        <v>1.07</v>
      </c>
      <c r="H249" s="2">
        <v>0</v>
      </c>
      <c r="I249" s="2">
        <v>0</v>
      </c>
      <c r="J249" s="2" t="s">
        <v>598</v>
      </c>
      <c r="K249" s="2" t="s">
        <v>598</v>
      </c>
      <c r="L249" s="2" t="s">
        <v>598</v>
      </c>
      <c r="M249" s="2" t="s">
        <v>598</v>
      </c>
      <c r="N249" s="2" t="s">
        <v>598</v>
      </c>
      <c r="O249" s="2" t="s">
        <v>598</v>
      </c>
      <c r="P249" s="2" t="s">
        <v>598</v>
      </c>
      <c r="Q249" s="2" t="s">
        <v>598</v>
      </c>
      <c r="R249" s="2" t="s">
        <v>598</v>
      </c>
      <c r="S249" s="2" t="s">
        <v>598</v>
      </c>
      <c r="W249" s="2">
        <f t="shared" si="15"/>
        <v>0</v>
      </c>
      <c r="AA249" s="2" t="str">
        <f t="shared" si="16"/>
        <v>'Vatten. bio. vind'</v>
      </c>
      <c r="AC249" s="2">
        <f t="shared" si="17"/>
        <v>1.07</v>
      </c>
      <c r="AD249" s="2">
        <f t="shared" si="18"/>
        <v>0</v>
      </c>
      <c r="AE249" s="2">
        <f t="shared" si="19"/>
        <v>0</v>
      </c>
    </row>
    <row r="250" spans="1:31" ht="15" customHeight="1" x14ac:dyDescent="0.25">
      <c r="A250" s="2" t="s">
        <v>357</v>
      </c>
      <c r="B250" s="2" t="s">
        <v>361</v>
      </c>
      <c r="C250" s="2">
        <v>2014</v>
      </c>
      <c r="D250" s="2">
        <v>0.10299999999999999</v>
      </c>
      <c r="E250" s="2" t="s">
        <v>598</v>
      </c>
      <c r="F250" s="2" t="s">
        <v>838</v>
      </c>
      <c r="G250" s="2">
        <v>1.07</v>
      </c>
      <c r="H250" s="2">
        <v>0</v>
      </c>
      <c r="I250" s="2">
        <v>0</v>
      </c>
      <c r="J250" s="2" t="s">
        <v>598</v>
      </c>
      <c r="K250" s="2" t="s">
        <v>598</v>
      </c>
      <c r="L250" s="2" t="s">
        <v>598</v>
      </c>
      <c r="M250" s="2" t="s">
        <v>598</v>
      </c>
      <c r="N250" s="2" t="s">
        <v>598</v>
      </c>
      <c r="O250" s="2" t="s">
        <v>598</v>
      </c>
      <c r="P250" s="2" t="s">
        <v>598</v>
      </c>
      <c r="Q250" s="2" t="s">
        <v>598</v>
      </c>
      <c r="R250" s="2" t="s">
        <v>598</v>
      </c>
      <c r="S250" s="2" t="s">
        <v>598</v>
      </c>
      <c r="W250" s="2">
        <f t="shared" si="15"/>
        <v>0</v>
      </c>
      <c r="AA250" s="2" t="str">
        <f t="shared" si="16"/>
        <v>'Vatten. bio. vind'</v>
      </c>
      <c r="AC250" s="2">
        <f t="shared" si="17"/>
        <v>1.07</v>
      </c>
      <c r="AD250" s="2">
        <f t="shared" si="18"/>
        <v>0</v>
      </c>
      <c r="AE250" s="2">
        <f t="shared" si="19"/>
        <v>0</v>
      </c>
    </row>
    <row r="251" spans="1:31" ht="15" customHeight="1" x14ac:dyDescent="0.25">
      <c r="A251" s="2" t="s">
        <v>357</v>
      </c>
      <c r="B251" s="2" t="s">
        <v>362</v>
      </c>
      <c r="C251" s="2">
        <v>2014</v>
      </c>
      <c r="D251" s="2">
        <v>5.2999999999999999E-2</v>
      </c>
      <c r="E251" s="2" t="s">
        <v>598</v>
      </c>
      <c r="F251" s="2" t="s">
        <v>838</v>
      </c>
      <c r="G251" s="2">
        <v>1.07</v>
      </c>
      <c r="H251" s="2">
        <v>0</v>
      </c>
      <c r="I251" s="2">
        <v>0</v>
      </c>
      <c r="J251" s="2" t="s">
        <v>598</v>
      </c>
      <c r="K251" s="2" t="s">
        <v>598</v>
      </c>
      <c r="L251" s="2" t="s">
        <v>598</v>
      </c>
      <c r="M251" s="2" t="s">
        <v>598</v>
      </c>
      <c r="N251" s="2" t="s">
        <v>598</v>
      </c>
      <c r="O251" s="2" t="s">
        <v>598</v>
      </c>
      <c r="P251" s="2" t="s">
        <v>598</v>
      </c>
      <c r="Q251" s="2" t="s">
        <v>598</v>
      </c>
      <c r="R251" s="2" t="s">
        <v>598</v>
      </c>
      <c r="S251" s="2" t="s">
        <v>598</v>
      </c>
      <c r="W251" s="2">
        <f t="shared" si="15"/>
        <v>0</v>
      </c>
      <c r="AA251" s="2" t="str">
        <f t="shared" si="16"/>
        <v>'Vatten. bio. vind'</v>
      </c>
      <c r="AC251" s="2">
        <f t="shared" si="17"/>
        <v>1.07</v>
      </c>
      <c r="AD251" s="2">
        <f t="shared" si="18"/>
        <v>0</v>
      </c>
      <c r="AE251" s="2">
        <f t="shared" si="19"/>
        <v>0</v>
      </c>
    </row>
    <row r="252" spans="1:31" ht="15" customHeight="1" x14ac:dyDescent="0.25">
      <c r="A252" s="2" t="s">
        <v>357</v>
      </c>
      <c r="B252" s="2" t="s">
        <v>363</v>
      </c>
      <c r="C252" s="2">
        <v>2014</v>
      </c>
      <c r="D252" s="2">
        <v>4.2999999999999997E-2</v>
      </c>
      <c r="E252" s="2" t="s">
        <v>598</v>
      </c>
      <c r="F252" s="2" t="s">
        <v>838</v>
      </c>
      <c r="G252" s="2">
        <v>1.07</v>
      </c>
      <c r="H252" s="2">
        <v>0</v>
      </c>
      <c r="I252" s="2">
        <v>0</v>
      </c>
      <c r="J252" s="2" t="s">
        <v>598</v>
      </c>
      <c r="K252" s="2" t="s">
        <v>598</v>
      </c>
      <c r="L252" s="2" t="s">
        <v>598</v>
      </c>
      <c r="M252" s="2" t="s">
        <v>598</v>
      </c>
      <c r="N252" s="2" t="s">
        <v>598</v>
      </c>
      <c r="O252" s="2" t="s">
        <v>598</v>
      </c>
      <c r="P252" s="2" t="s">
        <v>598</v>
      </c>
      <c r="Q252" s="2" t="s">
        <v>598</v>
      </c>
      <c r="R252" s="2" t="s">
        <v>598</v>
      </c>
      <c r="S252" s="2" t="s">
        <v>598</v>
      </c>
      <c r="W252" s="2">
        <f t="shared" si="15"/>
        <v>0</v>
      </c>
      <c r="AA252" s="2" t="str">
        <f t="shared" si="16"/>
        <v>'Vatten. bio. vind'</v>
      </c>
      <c r="AC252" s="2">
        <f t="shared" si="17"/>
        <v>1.07</v>
      </c>
      <c r="AD252" s="2">
        <f t="shared" si="18"/>
        <v>0</v>
      </c>
      <c r="AE252" s="2">
        <f t="shared" si="19"/>
        <v>0</v>
      </c>
    </row>
    <row r="253" spans="1:31" ht="15" customHeight="1" x14ac:dyDescent="0.25">
      <c r="A253" s="2" t="s">
        <v>357</v>
      </c>
      <c r="B253" s="2" t="s">
        <v>364</v>
      </c>
      <c r="C253" s="2">
        <v>2014</v>
      </c>
      <c r="D253" s="2">
        <v>6.5000000000000002E-2</v>
      </c>
      <c r="E253" s="2" t="s">
        <v>598</v>
      </c>
      <c r="F253" s="2" t="s">
        <v>838</v>
      </c>
      <c r="G253" s="2">
        <v>1.07</v>
      </c>
      <c r="H253" s="2">
        <v>0</v>
      </c>
      <c r="I253" s="2">
        <v>0</v>
      </c>
      <c r="J253" s="2" t="s">
        <v>598</v>
      </c>
      <c r="K253" s="2" t="s">
        <v>598</v>
      </c>
      <c r="L253" s="2" t="s">
        <v>598</v>
      </c>
      <c r="M253" s="2" t="s">
        <v>598</v>
      </c>
      <c r="N253" s="2" t="s">
        <v>598</v>
      </c>
      <c r="O253" s="2" t="s">
        <v>598</v>
      </c>
      <c r="P253" s="2" t="s">
        <v>598</v>
      </c>
      <c r="Q253" s="2" t="s">
        <v>598</v>
      </c>
      <c r="R253" s="2" t="s">
        <v>598</v>
      </c>
      <c r="S253" s="2" t="s">
        <v>598</v>
      </c>
      <c r="W253" s="2">
        <f t="shared" si="15"/>
        <v>0</v>
      </c>
      <c r="AA253" s="2" t="str">
        <f t="shared" si="16"/>
        <v>'Vatten. bio. vind'</v>
      </c>
      <c r="AC253" s="2">
        <f t="shared" si="17"/>
        <v>1.07</v>
      </c>
      <c r="AD253" s="2">
        <f t="shared" si="18"/>
        <v>0</v>
      </c>
      <c r="AE253" s="2">
        <f t="shared" si="19"/>
        <v>0</v>
      </c>
    </row>
    <row r="254" spans="1:31" ht="15" customHeight="1" x14ac:dyDescent="0.25">
      <c r="A254" s="2" t="s">
        <v>357</v>
      </c>
      <c r="B254" s="2" t="s">
        <v>365</v>
      </c>
      <c r="C254" s="2">
        <v>2014</v>
      </c>
      <c r="D254" s="2">
        <v>2.7E-2</v>
      </c>
      <c r="E254" s="2" t="s">
        <v>598</v>
      </c>
      <c r="F254" s="2" t="s">
        <v>839</v>
      </c>
      <c r="G254" s="2">
        <v>1.07</v>
      </c>
      <c r="H254" s="2">
        <v>0</v>
      </c>
      <c r="I254" s="2">
        <v>0</v>
      </c>
      <c r="J254" s="2" t="s">
        <v>598</v>
      </c>
      <c r="K254" s="2" t="s">
        <v>598</v>
      </c>
      <c r="L254" s="2" t="s">
        <v>598</v>
      </c>
      <c r="M254" s="2" t="s">
        <v>598</v>
      </c>
      <c r="N254" s="2" t="s">
        <v>598</v>
      </c>
      <c r="O254" s="2" t="s">
        <v>598</v>
      </c>
      <c r="P254" s="2" t="s">
        <v>598</v>
      </c>
      <c r="Q254" s="2" t="s">
        <v>598</v>
      </c>
      <c r="R254" s="2" t="s">
        <v>598</v>
      </c>
      <c r="S254" s="2" t="s">
        <v>598</v>
      </c>
      <c r="W254" s="2">
        <f t="shared" si="15"/>
        <v>0</v>
      </c>
      <c r="AA254" s="2" t="str">
        <f t="shared" si="16"/>
        <v>'Vatte. bio. vind'</v>
      </c>
      <c r="AC254" s="2">
        <f t="shared" si="17"/>
        <v>1.07</v>
      </c>
      <c r="AD254" s="2">
        <f t="shared" si="18"/>
        <v>0</v>
      </c>
      <c r="AE254" s="2">
        <f t="shared" si="19"/>
        <v>0</v>
      </c>
    </row>
    <row r="255" spans="1:31" ht="15" customHeight="1" x14ac:dyDescent="0.25">
      <c r="A255" s="2" t="s">
        <v>357</v>
      </c>
      <c r="B255" s="2" t="s">
        <v>366</v>
      </c>
      <c r="C255" s="2">
        <v>2014</v>
      </c>
      <c r="D255" s="2">
        <v>0.69599999999999995</v>
      </c>
      <c r="E255" s="2">
        <v>5.665</v>
      </c>
      <c r="F255" s="2" t="s">
        <v>838</v>
      </c>
      <c r="G255" s="2">
        <v>1.07</v>
      </c>
      <c r="H255" s="2">
        <v>0</v>
      </c>
      <c r="I255" s="2">
        <v>0</v>
      </c>
      <c r="J255" s="2" t="s">
        <v>598</v>
      </c>
      <c r="K255" s="2" t="s">
        <v>598</v>
      </c>
      <c r="L255" s="2" t="s">
        <v>598</v>
      </c>
      <c r="M255" s="2" t="s">
        <v>598</v>
      </c>
      <c r="N255" s="2" t="s">
        <v>598</v>
      </c>
      <c r="O255" s="2" t="s">
        <v>598</v>
      </c>
      <c r="P255" s="2" t="s">
        <v>598</v>
      </c>
      <c r="Q255" s="2" t="s">
        <v>598</v>
      </c>
      <c r="R255" s="2" t="s">
        <v>598</v>
      </c>
      <c r="S255" s="2" t="s">
        <v>598</v>
      </c>
      <c r="W255" s="2">
        <f t="shared" si="15"/>
        <v>0</v>
      </c>
      <c r="AA255" s="2" t="str">
        <f t="shared" si="16"/>
        <v>'Vatten. bio. vind'</v>
      </c>
      <c r="AC255" s="2">
        <f t="shared" si="17"/>
        <v>1.07</v>
      </c>
      <c r="AD255" s="2">
        <f t="shared" si="18"/>
        <v>0</v>
      </c>
      <c r="AE255" s="2">
        <f t="shared" si="19"/>
        <v>0</v>
      </c>
    </row>
    <row r="256" spans="1:31" ht="15" customHeight="1" x14ac:dyDescent="0.25">
      <c r="A256" s="2" t="s">
        <v>357</v>
      </c>
      <c r="B256" s="2" t="s">
        <v>367</v>
      </c>
      <c r="C256" s="2">
        <v>2014</v>
      </c>
      <c r="D256" s="2">
        <v>3.4000000000000002E-2</v>
      </c>
      <c r="E256" s="2" t="s">
        <v>598</v>
      </c>
      <c r="F256" s="2" t="s">
        <v>838</v>
      </c>
      <c r="G256" s="2">
        <v>1.07</v>
      </c>
      <c r="H256" s="2">
        <v>0</v>
      </c>
      <c r="I256" s="2">
        <v>0</v>
      </c>
      <c r="J256" s="2" t="s">
        <v>598</v>
      </c>
      <c r="K256" s="2" t="s">
        <v>598</v>
      </c>
      <c r="L256" s="2" t="s">
        <v>598</v>
      </c>
      <c r="M256" s="2" t="s">
        <v>598</v>
      </c>
      <c r="N256" s="2" t="s">
        <v>598</v>
      </c>
      <c r="O256" s="2" t="s">
        <v>598</v>
      </c>
      <c r="P256" s="2" t="s">
        <v>598</v>
      </c>
      <c r="Q256" s="2" t="s">
        <v>598</v>
      </c>
      <c r="R256" s="2" t="s">
        <v>598</v>
      </c>
      <c r="S256" s="2" t="s">
        <v>598</v>
      </c>
      <c r="W256" s="2">
        <f t="shared" si="15"/>
        <v>0</v>
      </c>
      <c r="AA256" s="2" t="str">
        <f t="shared" si="16"/>
        <v>'Vatten. bio. vind'</v>
      </c>
      <c r="AC256" s="2">
        <f t="shared" si="17"/>
        <v>1.07</v>
      </c>
      <c r="AD256" s="2">
        <f t="shared" si="18"/>
        <v>0</v>
      </c>
      <c r="AE256" s="2">
        <f t="shared" si="19"/>
        <v>0</v>
      </c>
    </row>
    <row r="257" spans="1:31" ht="15" customHeight="1" x14ac:dyDescent="0.25">
      <c r="A257" s="2" t="s">
        <v>357</v>
      </c>
      <c r="B257" s="2" t="s">
        <v>368</v>
      </c>
      <c r="C257" s="2">
        <v>2014</v>
      </c>
      <c r="D257" s="2">
        <v>0.93300000000000005</v>
      </c>
      <c r="E257" s="2">
        <v>3.0129999999999999</v>
      </c>
      <c r="F257" s="2" t="s">
        <v>838</v>
      </c>
      <c r="G257" s="2">
        <v>1.07</v>
      </c>
      <c r="H257" s="2">
        <v>0</v>
      </c>
      <c r="I257" s="2">
        <v>0</v>
      </c>
      <c r="J257" s="2" t="s">
        <v>598</v>
      </c>
      <c r="K257" s="2" t="s">
        <v>598</v>
      </c>
      <c r="L257" s="2" t="s">
        <v>598</v>
      </c>
      <c r="M257" s="2" t="s">
        <v>598</v>
      </c>
      <c r="N257" s="2" t="s">
        <v>598</v>
      </c>
      <c r="O257" s="2" t="s">
        <v>598</v>
      </c>
      <c r="P257" s="2" t="s">
        <v>598</v>
      </c>
      <c r="Q257" s="2" t="s">
        <v>598</v>
      </c>
      <c r="R257" s="2" t="s">
        <v>598</v>
      </c>
      <c r="S257" s="2" t="s">
        <v>598</v>
      </c>
      <c r="W257" s="2">
        <f t="shared" si="15"/>
        <v>0</v>
      </c>
      <c r="AA257" s="2" t="str">
        <f t="shared" si="16"/>
        <v>'Vatten. bio. vind'</v>
      </c>
      <c r="AC257" s="2">
        <f t="shared" si="17"/>
        <v>1.07</v>
      </c>
      <c r="AD257" s="2">
        <f t="shared" si="18"/>
        <v>0</v>
      </c>
      <c r="AE257" s="2">
        <f t="shared" si="19"/>
        <v>0</v>
      </c>
    </row>
    <row r="258" spans="1:31" ht="15" customHeight="1" x14ac:dyDescent="0.25">
      <c r="A258" s="2" t="s">
        <v>357</v>
      </c>
      <c r="B258" s="2" t="s">
        <v>369</v>
      </c>
      <c r="C258" s="2">
        <v>2014</v>
      </c>
      <c r="D258" s="2">
        <v>0.125</v>
      </c>
      <c r="E258" s="2" t="s">
        <v>598</v>
      </c>
      <c r="F258" s="2" t="s">
        <v>838</v>
      </c>
      <c r="G258" s="2">
        <v>1.07</v>
      </c>
      <c r="H258" s="2">
        <v>0</v>
      </c>
      <c r="I258" s="2">
        <v>0</v>
      </c>
      <c r="J258" s="2" t="s">
        <v>598</v>
      </c>
      <c r="K258" s="2" t="s">
        <v>598</v>
      </c>
      <c r="L258" s="2" t="s">
        <v>598</v>
      </c>
      <c r="M258" s="2" t="s">
        <v>598</v>
      </c>
      <c r="N258" s="2" t="s">
        <v>598</v>
      </c>
      <c r="O258" s="2" t="s">
        <v>598</v>
      </c>
      <c r="P258" s="2" t="s">
        <v>598</v>
      </c>
      <c r="Q258" s="2" t="s">
        <v>598</v>
      </c>
      <c r="R258" s="2" t="s">
        <v>598</v>
      </c>
      <c r="S258" s="2" t="s">
        <v>598</v>
      </c>
      <c r="W258" s="2">
        <f t="shared" si="15"/>
        <v>0</v>
      </c>
      <c r="AA258" s="2" t="str">
        <f t="shared" si="16"/>
        <v>'Vatten. bio. vind'</v>
      </c>
      <c r="AC258" s="2">
        <f t="shared" si="17"/>
        <v>1.07</v>
      </c>
      <c r="AD258" s="2">
        <f t="shared" si="18"/>
        <v>0</v>
      </c>
      <c r="AE258" s="2">
        <f t="shared" si="19"/>
        <v>0</v>
      </c>
    </row>
    <row r="259" spans="1:31" ht="15" customHeight="1" x14ac:dyDescent="0.25">
      <c r="A259" s="2" t="s">
        <v>357</v>
      </c>
      <c r="B259" s="2" t="s">
        <v>370</v>
      </c>
      <c r="C259" s="2">
        <v>2014</v>
      </c>
      <c r="D259" s="2">
        <v>0.1</v>
      </c>
      <c r="E259" s="2" t="s">
        <v>598</v>
      </c>
      <c r="F259" s="2" t="s">
        <v>838</v>
      </c>
      <c r="G259" s="2">
        <v>1.07</v>
      </c>
      <c r="H259" s="2">
        <v>0</v>
      </c>
      <c r="I259" s="2">
        <v>0</v>
      </c>
      <c r="J259" s="2" t="s">
        <v>598</v>
      </c>
      <c r="K259" s="2" t="s">
        <v>598</v>
      </c>
      <c r="L259" s="2" t="s">
        <v>598</v>
      </c>
      <c r="M259" s="2" t="s">
        <v>598</v>
      </c>
      <c r="N259" s="2" t="s">
        <v>598</v>
      </c>
      <c r="O259" s="2" t="s">
        <v>598</v>
      </c>
      <c r="P259" s="2" t="s">
        <v>598</v>
      </c>
      <c r="Q259" s="2" t="s">
        <v>598</v>
      </c>
      <c r="R259" s="2" t="s">
        <v>598</v>
      </c>
      <c r="S259" s="2" t="s">
        <v>598</v>
      </c>
      <c r="W259" s="2">
        <f t="shared" ref="W259:W322" si="20">IFERROR(J259/1,0)</f>
        <v>0</v>
      </c>
      <c r="AA259" s="2" t="str">
        <f t="shared" ref="AA259:AA322" si="21">IF(AND(OR(F259="-",F259="et",F259="'-'",F259="'0'",F259="'DS'"),G259=2.36),"Nordisk residual",F259)</f>
        <v>'Vatten. bio. vind'</v>
      </c>
      <c r="AC259" s="2">
        <f t="shared" ref="AC259:AC322" si="22">IFERROR(G259/1,2.36)</f>
        <v>1.07</v>
      </c>
      <c r="AD259" s="2">
        <f t="shared" ref="AD259:AD322" si="23">IFERROR(H259/1,483.4)</f>
        <v>0</v>
      </c>
      <c r="AE259" s="2">
        <f t="shared" ref="AE259:AE322" si="24">IFERROR(I259/1,0.55)</f>
        <v>0</v>
      </c>
    </row>
    <row r="260" spans="1:31" ht="15" customHeight="1" x14ac:dyDescent="0.25">
      <c r="A260" s="2" t="s">
        <v>357</v>
      </c>
      <c r="B260" s="2" t="s">
        <v>371</v>
      </c>
      <c r="C260" s="2">
        <v>2014</v>
      </c>
      <c r="D260" s="2">
        <v>4.3600000000000003</v>
      </c>
      <c r="E260" s="2">
        <v>19.11</v>
      </c>
      <c r="F260" s="2" t="s">
        <v>840</v>
      </c>
      <c r="G260" s="2">
        <v>1.07</v>
      </c>
      <c r="H260" s="2">
        <v>0</v>
      </c>
      <c r="I260" s="2">
        <v>0</v>
      </c>
      <c r="J260" s="2" t="s">
        <v>598</v>
      </c>
      <c r="K260" s="2" t="s">
        <v>598</v>
      </c>
      <c r="L260" s="2" t="s">
        <v>598</v>
      </c>
      <c r="M260" s="2" t="s">
        <v>598</v>
      </c>
      <c r="N260" s="2" t="s">
        <v>598</v>
      </c>
      <c r="O260" s="2" t="s">
        <v>598</v>
      </c>
      <c r="P260" s="2" t="s">
        <v>598</v>
      </c>
      <c r="Q260" s="2" t="s">
        <v>598</v>
      </c>
      <c r="R260" s="2" t="s">
        <v>598</v>
      </c>
      <c r="S260" s="2" t="s">
        <v>598</v>
      </c>
      <c r="W260" s="2">
        <f t="shared" si="20"/>
        <v>0</v>
      </c>
      <c r="AA260" s="2" t="str">
        <f t="shared" si="21"/>
        <v>'Vatten. Bio. Vind'</v>
      </c>
      <c r="AC260" s="2">
        <f t="shared" si="22"/>
        <v>1.07</v>
      </c>
      <c r="AD260" s="2">
        <f t="shared" si="23"/>
        <v>0</v>
      </c>
      <c r="AE260" s="2">
        <f t="shared" si="24"/>
        <v>0</v>
      </c>
    </row>
    <row r="261" spans="1:31" ht="15" customHeight="1" x14ac:dyDescent="0.25">
      <c r="A261" s="2" t="s">
        <v>357</v>
      </c>
      <c r="B261" s="2" t="s">
        <v>372</v>
      </c>
      <c r="C261" s="2">
        <v>2014</v>
      </c>
      <c r="D261" s="2">
        <v>0.78200000000000003</v>
      </c>
      <c r="E261" s="2">
        <v>1.1950000000000001</v>
      </c>
      <c r="F261" s="2" t="s">
        <v>838</v>
      </c>
      <c r="G261" s="2">
        <v>1.07</v>
      </c>
      <c r="H261" s="2">
        <v>0</v>
      </c>
      <c r="I261" s="2">
        <v>0</v>
      </c>
      <c r="J261" s="2" t="s">
        <v>598</v>
      </c>
      <c r="K261" s="2" t="s">
        <v>598</v>
      </c>
      <c r="L261" s="2" t="s">
        <v>598</v>
      </c>
      <c r="M261" s="2" t="s">
        <v>598</v>
      </c>
      <c r="N261" s="2" t="s">
        <v>598</v>
      </c>
      <c r="O261" s="2" t="s">
        <v>598</v>
      </c>
      <c r="P261" s="2" t="s">
        <v>598</v>
      </c>
      <c r="Q261" s="2" t="s">
        <v>598</v>
      </c>
      <c r="R261" s="2" t="s">
        <v>598</v>
      </c>
      <c r="S261" s="2" t="s">
        <v>598</v>
      </c>
      <c r="W261" s="2">
        <f t="shared" si="20"/>
        <v>0</v>
      </c>
      <c r="AA261" s="2" t="str">
        <f t="shared" si="21"/>
        <v>'Vatten. bio. vind'</v>
      </c>
      <c r="AC261" s="2">
        <f t="shared" si="22"/>
        <v>1.07</v>
      </c>
      <c r="AD261" s="2">
        <f t="shared" si="23"/>
        <v>0</v>
      </c>
      <c r="AE261" s="2">
        <f t="shared" si="24"/>
        <v>0</v>
      </c>
    </row>
    <row r="262" spans="1:31" ht="15" customHeight="1" x14ac:dyDescent="0.25">
      <c r="A262" s="2" t="s">
        <v>357</v>
      </c>
      <c r="B262" s="2" t="s">
        <v>373</v>
      </c>
      <c r="C262" s="2">
        <v>2014</v>
      </c>
      <c r="D262" s="2">
        <v>1.0999999999999999E-2</v>
      </c>
      <c r="E262" s="2" t="s">
        <v>598</v>
      </c>
      <c r="F262" s="2" t="s">
        <v>838</v>
      </c>
      <c r="G262" s="2">
        <v>1.07</v>
      </c>
      <c r="H262" s="2">
        <v>0</v>
      </c>
      <c r="I262" s="2">
        <v>0</v>
      </c>
      <c r="J262" s="2" t="s">
        <v>598</v>
      </c>
      <c r="K262" s="2" t="s">
        <v>598</v>
      </c>
      <c r="L262" s="2" t="s">
        <v>598</v>
      </c>
      <c r="M262" s="2" t="s">
        <v>598</v>
      </c>
      <c r="N262" s="2" t="s">
        <v>598</v>
      </c>
      <c r="O262" s="2" t="s">
        <v>598</v>
      </c>
      <c r="P262" s="2" t="s">
        <v>598</v>
      </c>
      <c r="Q262" s="2" t="s">
        <v>598</v>
      </c>
      <c r="R262" s="2" t="s">
        <v>598</v>
      </c>
      <c r="S262" s="2" t="s">
        <v>598</v>
      </c>
      <c r="W262" s="2">
        <f t="shared" si="20"/>
        <v>0</v>
      </c>
      <c r="AA262" s="2" t="str">
        <f t="shared" si="21"/>
        <v>'Vatten. bio. vind'</v>
      </c>
      <c r="AC262" s="2">
        <f t="shared" si="22"/>
        <v>1.07</v>
      </c>
      <c r="AD262" s="2">
        <f t="shared" si="23"/>
        <v>0</v>
      </c>
      <c r="AE262" s="2">
        <f t="shared" si="24"/>
        <v>0</v>
      </c>
    </row>
    <row r="263" spans="1:31" ht="15" customHeight="1" x14ac:dyDescent="0.25">
      <c r="A263" s="2" t="s">
        <v>357</v>
      </c>
      <c r="B263" s="2" t="s">
        <v>374</v>
      </c>
      <c r="C263" s="2">
        <v>2014</v>
      </c>
      <c r="D263" s="2">
        <v>0.16500000000000001</v>
      </c>
      <c r="E263" s="2" t="s">
        <v>598</v>
      </c>
      <c r="F263" s="2" t="s">
        <v>838</v>
      </c>
      <c r="G263" s="2">
        <v>1.07</v>
      </c>
      <c r="H263" s="2">
        <v>0</v>
      </c>
      <c r="I263" s="2">
        <v>0</v>
      </c>
      <c r="J263" s="2" t="s">
        <v>598</v>
      </c>
      <c r="K263" s="2" t="s">
        <v>598</v>
      </c>
      <c r="L263" s="2" t="s">
        <v>598</v>
      </c>
      <c r="M263" s="2" t="s">
        <v>598</v>
      </c>
      <c r="N263" s="2" t="s">
        <v>598</v>
      </c>
      <c r="O263" s="2" t="s">
        <v>598</v>
      </c>
      <c r="P263" s="2" t="s">
        <v>598</v>
      </c>
      <c r="Q263" s="2" t="s">
        <v>598</v>
      </c>
      <c r="R263" s="2" t="s">
        <v>598</v>
      </c>
      <c r="S263" s="2" t="s">
        <v>598</v>
      </c>
      <c r="W263" s="2">
        <f t="shared" si="20"/>
        <v>0</v>
      </c>
      <c r="AA263" s="2" t="str">
        <f t="shared" si="21"/>
        <v>'Vatten. bio. vind'</v>
      </c>
      <c r="AC263" s="2">
        <f t="shared" si="22"/>
        <v>1.07</v>
      </c>
      <c r="AD263" s="2">
        <f t="shared" si="23"/>
        <v>0</v>
      </c>
      <c r="AE263" s="2">
        <f t="shared" si="24"/>
        <v>0</v>
      </c>
    </row>
    <row r="264" spans="1:31" ht="15" customHeight="1" x14ac:dyDescent="0.25">
      <c r="A264" s="2" t="s">
        <v>357</v>
      </c>
      <c r="B264" s="2" t="s">
        <v>375</v>
      </c>
      <c r="C264" s="2">
        <v>2014</v>
      </c>
      <c r="D264" s="2">
        <v>4.8000000000000001E-2</v>
      </c>
      <c r="E264" s="2" t="s">
        <v>598</v>
      </c>
      <c r="F264" s="2" t="s">
        <v>838</v>
      </c>
      <c r="G264" s="2">
        <v>1.07</v>
      </c>
      <c r="H264" s="2">
        <v>0</v>
      </c>
      <c r="I264" s="2">
        <v>0</v>
      </c>
      <c r="J264" s="2" t="s">
        <v>598</v>
      </c>
      <c r="K264" s="2" t="s">
        <v>598</v>
      </c>
      <c r="L264" s="2" t="s">
        <v>598</v>
      </c>
      <c r="M264" s="2" t="s">
        <v>598</v>
      </c>
      <c r="N264" s="2" t="s">
        <v>598</v>
      </c>
      <c r="O264" s="2" t="s">
        <v>598</v>
      </c>
      <c r="P264" s="2" t="s">
        <v>598</v>
      </c>
      <c r="Q264" s="2" t="s">
        <v>598</v>
      </c>
      <c r="R264" s="2" t="s">
        <v>598</v>
      </c>
      <c r="S264" s="2" t="s">
        <v>598</v>
      </c>
      <c r="W264" s="2">
        <f t="shared" si="20"/>
        <v>0</v>
      </c>
      <c r="AA264" s="2" t="str">
        <f t="shared" si="21"/>
        <v>'Vatten. bio. vind'</v>
      </c>
      <c r="AC264" s="2">
        <f t="shared" si="22"/>
        <v>1.07</v>
      </c>
      <c r="AD264" s="2">
        <f t="shared" si="23"/>
        <v>0</v>
      </c>
      <c r="AE264" s="2">
        <f t="shared" si="24"/>
        <v>0</v>
      </c>
    </row>
    <row r="265" spans="1:31" ht="15" customHeight="1" x14ac:dyDescent="0.25">
      <c r="A265" s="2" t="s">
        <v>376</v>
      </c>
      <c r="B265" s="2" t="s">
        <v>377</v>
      </c>
      <c r="C265" s="2">
        <v>2014</v>
      </c>
      <c r="D265" s="2">
        <v>0.08</v>
      </c>
      <c r="E265" s="2" t="s">
        <v>598</v>
      </c>
      <c r="F265" s="2" t="s">
        <v>841</v>
      </c>
      <c r="G265" s="2">
        <v>1.1100000000000001</v>
      </c>
      <c r="H265" s="2">
        <v>0</v>
      </c>
      <c r="I265" s="2">
        <v>0</v>
      </c>
      <c r="J265" s="2" t="s">
        <v>598</v>
      </c>
      <c r="K265" s="2" t="s">
        <v>598</v>
      </c>
      <c r="L265" s="2" t="s">
        <v>598</v>
      </c>
      <c r="M265" s="2" t="s">
        <v>598</v>
      </c>
      <c r="N265" s="2" t="s">
        <v>598</v>
      </c>
      <c r="O265" s="2" t="s">
        <v>598</v>
      </c>
      <c r="P265" s="2" t="s">
        <v>598</v>
      </c>
      <c r="Q265" s="2" t="s">
        <v>598</v>
      </c>
      <c r="R265" s="2" t="s">
        <v>598</v>
      </c>
      <c r="S265" s="2" t="s">
        <v>598</v>
      </c>
      <c r="W265" s="2">
        <f t="shared" si="20"/>
        <v>0</v>
      </c>
      <c r="AA265" s="2" t="str">
        <f t="shared" si="21"/>
        <v>'vattenkraftbaserad el'</v>
      </c>
      <c r="AC265" s="2">
        <f t="shared" si="22"/>
        <v>1.1100000000000001</v>
      </c>
      <c r="AD265" s="2">
        <f t="shared" si="23"/>
        <v>0</v>
      </c>
      <c r="AE265" s="2">
        <f t="shared" si="24"/>
        <v>0</v>
      </c>
    </row>
    <row r="266" spans="1:31" ht="15" customHeight="1" x14ac:dyDescent="0.25">
      <c r="A266" s="2" t="s">
        <v>376</v>
      </c>
      <c r="B266" s="2" t="s">
        <v>378</v>
      </c>
      <c r="C266" s="2">
        <v>2014</v>
      </c>
      <c r="D266" s="2">
        <v>5.0999999999999996</v>
      </c>
      <c r="E266" s="2">
        <v>5.7</v>
      </c>
      <c r="F266" s="2" t="s">
        <v>841</v>
      </c>
      <c r="G266" s="2">
        <v>1.1100000000000001</v>
      </c>
      <c r="H266" s="2">
        <v>0</v>
      </c>
      <c r="I266" s="2">
        <v>0</v>
      </c>
      <c r="J266" s="2" t="s">
        <v>598</v>
      </c>
      <c r="K266" s="2" t="s">
        <v>598</v>
      </c>
      <c r="L266" s="2" t="s">
        <v>598</v>
      </c>
      <c r="M266" s="2" t="s">
        <v>598</v>
      </c>
      <c r="N266" s="2" t="s">
        <v>598</v>
      </c>
      <c r="O266" s="2" t="s">
        <v>598</v>
      </c>
      <c r="P266" s="2" t="s">
        <v>598</v>
      </c>
      <c r="Q266" s="2" t="s">
        <v>598</v>
      </c>
      <c r="R266" s="2" t="s">
        <v>598</v>
      </c>
      <c r="S266" s="2" t="s">
        <v>598</v>
      </c>
      <c r="W266" s="2">
        <f t="shared" si="20"/>
        <v>0</v>
      </c>
      <c r="AA266" s="2" t="str">
        <f t="shared" si="21"/>
        <v>'vattenkraftbaserad el'</v>
      </c>
      <c r="AC266" s="2">
        <f t="shared" si="22"/>
        <v>1.1100000000000001</v>
      </c>
      <c r="AD266" s="2">
        <f t="shared" si="23"/>
        <v>0</v>
      </c>
      <c r="AE266" s="2">
        <f t="shared" si="24"/>
        <v>0</v>
      </c>
    </row>
    <row r="267" spans="1:31" ht="15" customHeight="1" x14ac:dyDescent="0.25">
      <c r="A267" s="2" t="s">
        <v>376</v>
      </c>
      <c r="B267" s="2" t="s">
        <v>379</v>
      </c>
      <c r="C267" s="2">
        <v>2014</v>
      </c>
      <c r="D267" s="2">
        <v>5.3999999999999999E-2</v>
      </c>
      <c r="E267" s="2" t="s">
        <v>598</v>
      </c>
      <c r="F267" s="2" t="s">
        <v>841</v>
      </c>
      <c r="G267" s="2">
        <v>1.1100000000000001</v>
      </c>
      <c r="H267" s="2">
        <v>0</v>
      </c>
      <c r="I267" s="2">
        <v>0</v>
      </c>
      <c r="J267" s="2" t="s">
        <v>598</v>
      </c>
      <c r="K267" s="2" t="s">
        <v>598</v>
      </c>
      <c r="L267" s="2" t="s">
        <v>598</v>
      </c>
      <c r="M267" s="2" t="s">
        <v>598</v>
      </c>
      <c r="N267" s="2" t="s">
        <v>598</v>
      </c>
      <c r="O267" s="2" t="s">
        <v>598</v>
      </c>
      <c r="P267" s="2" t="s">
        <v>598</v>
      </c>
      <c r="Q267" s="2" t="s">
        <v>598</v>
      </c>
      <c r="R267" s="2" t="s">
        <v>598</v>
      </c>
      <c r="S267" s="2" t="s">
        <v>598</v>
      </c>
      <c r="W267" s="2">
        <f t="shared" si="20"/>
        <v>0</v>
      </c>
      <c r="AA267" s="2" t="str">
        <f t="shared" si="21"/>
        <v>'vattenkraftbaserad el'</v>
      </c>
      <c r="AC267" s="2">
        <f t="shared" si="22"/>
        <v>1.1100000000000001</v>
      </c>
      <c r="AD267" s="2">
        <f t="shared" si="23"/>
        <v>0</v>
      </c>
      <c r="AE267" s="2">
        <f t="shared" si="24"/>
        <v>0</v>
      </c>
    </row>
    <row r="268" spans="1:31" ht="15" customHeight="1" x14ac:dyDescent="0.25">
      <c r="A268" s="2" t="s">
        <v>376</v>
      </c>
      <c r="B268" s="2" t="s">
        <v>380</v>
      </c>
      <c r="C268" s="2">
        <v>2014</v>
      </c>
      <c r="D268" s="2">
        <v>2.3E-2</v>
      </c>
      <c r="E268" s="2" t="s">
        <v>598</v>
      </c>
      <c r="F268" s="2" t="s">
        <v>841</v>
      </c>
      <c r="G268" s="2">
        <v>1.1100000000000001</v>
      </c>
      <c r="H268" s="2">
        <v>0</v>
      </c>
      <c r="I268" s="2">
        <v>0</v>
      </c>
      <c r="J268" s="2" t="s">
        <v>598</v>
      </c>
      <c r="K268" s="2" t="s">
        <v>598</v>
      </c>
      <c r="L268" s="2" t="s">
        <v>598</v>
      </c>
      <c r="M268" s="2" t="s">
        <v>598</v>
      </c>
      <c r="N268" s="2" t="s">
        <v>598</v>
      </c>
      <c r="O268" s="2" t="s">
        <v>598</v>
      </c>
      <c r="P268" s="2" t="s">
        <v>598</v>
      </c>
      <c r="Q268" s="2" t="s">
        <v>598</v>
      </c>
      <c r="R268" s="2" t="s">
        <v>598</v>
      </c>
      <c r="S268" s="2" t="s">
        <v>598</v>
      </c>
      <c r="W268" s="2">
        <f t="shared" si="20"/>
        <v>0</v>
      </c>
      <c r="AA268" s="2" t="str">
        <f t="shared" si="21"/>
        <v>'vattenkraftbaserad el'</v>
      </c>
      <c r="AC268" s="2">
        <f t="shared" si="22"/>
        <v>1.1100000000000001</v>
      </c>
      <c r="AD268" s="2">
        <f t="shared" si="23"/>
        <v>0</v>
      </c>
      <c r="AE268" s="2">
        <f t="shared" si="24"/>
        <v>0</v>
      </c>
    </row>
    <row r="269" spans="1:31" ht="15" customHeight="1" x14ac:dyDescent="0.25">
      <c r="A269" s="2" t="s">
        <v>376</v>
      </c>
      <c r="B269" s="2" t="s">
        <v>381</v>
      </c>
      <c r="C269" s="2">
        <v>2014</v>
      </c>
      <c r="D269" s="2">
        <v>4.5999999999999999E-2</v>
      </c>
      <c r="E269" s="2" t="s">
        <v>598</v>
      </c>
      <c r="F269" s="2" t="s">
        <v>841</v>
      </c>
      <c r="G269" s="2">
        <v>1.1100000000000001</v>
      </c>
      <c r="H269" s="2">
        <v>0</v>
      </c>
      <c r="I269" s="2">
        <v>0</v>
      </c>
      <c r="J269" s="2" t="s">
        <v>598</v>
      </c>
      <c r="K269" s="2" t="s">
        <v>598</v>
      </c>
      <c r="L269" s="2" t="s">
        <v>598</v>
      </c>
      <c r="M269" s="2" t="s">
        <v>598</v>
      </c>
      <c r="N269" s="2" t="s">
        <v>598</v>
      </c>
      <c r="O269" s="2" t="s">
        <v>598</v>
      </c>
      <c r="P269" s="2" t="s">
        <v>598</v>
      </c>
      <c r="Q269" s="2" t="s">
        <v>598</v>
      </c>
      <c r="R269" s="2" t="s">
        <v>598</v>
      </c>
      <c r="S269" s="2" t="s">
        <v>598</v>
      </c>
      <c r="W269" s="2">
        <f t="shared" si="20"/>
        <v>0</v>
      </c>
      <c r="AA269" s="2" t="str">
        <f t="shared" si="21"/>
        <v>'vattenkraftbaserad el'</v>
      </c>
      <c r="AC269" s="2">
        <f t="shared" si="22"/>
        <v>1.1100000000000001</v>
      </c>
      <c r="AD269" s="2">
        <f t="shared" si="23"/>
        <v>0</v>
      </c>
      <c r="AE269" s="2">
        <f t="shared" si="24"/>
        <v>0</v>
      </c>
    </row>
    <row r="270" spans="1:31" ht="15" customHeight="1" x14ac:dyDescent="0.25">
      <c r="A270" s="2" t="s">
        <v>382</v>
      </c>
      <c r="B270" s="2" t="s">
        <v>383</v>
      </c>
      <c r="C270" s="2">
        <v>2014</v>
      </c>
      <c r="D270" s="2">
        <v>0.9</v>
      </c>
      <c r="E270" s="2" t="s">
        <v>598</v>
      </c>
      <c r="F270" s="2" t="s">
        <v>599</v>
      </c>
      <c r="G270" s="2">
        <v>2.36</v>
      </c>
      <c r="H270" s="2">
        <v>483.4</v>
      </c>
      <c r="I270" s="2">
        <v>0.55000000000000004</v>
      </c>
      <c r="J270" s="2" t="s">
        <v>598</v>
      </c>
      <c r="K270" s="2" t="s">
        <v>598</v>
      </c>
      <c r="L270" s="2" t="s">
        <v>598</v>
      </c>
      <c r="M270" s="2" t="s">
        <v>598</v>
      </c>
      <c r="N270" s="2" t="s">
        <v>598</v>
      </c>
      <c r="O270" s="2" t="s">
        <v>598</v>
      </c>
      <c r="P270" s="2" t="s">
        <v>598</v>
      </c>
      <c r="Q270" s="2" t="s">
        <v>598</v>
      </c>
      <c r="R270" s="2" t="s">
        <v>598</v>
      </c>
      <c r="S270" s="2" t="s">
        <v>598</v>
      </c>
      <c r="W270" s="2">
        <f t="shared" si="20"/>
        <v>0</v>
      </c>
      <c r="AA270" s="2" t="str">
        <f t="shared" si="21"/>
        <v>Nordisk residual</v>
      </c>
      <c r="AC270" s="2">
        <f t="shared" si="22"/>
        <v>2.36</v>
      </c>
      <c r="AD270" s="2">
        <f t="shared" si="23"/>
        <v>483.4</v>
      </c>
      <c r="AE270" s="2">
        <f t="shared" si="24"/>
        <v>0.55000000000000004</v>
      </c>
    </row>
    <row r="271" spans="1:31" ht="15" customHeight="1" x14ac:dyDescent="0.25">
      <c r="A271" s="2" t="s">
        <v>382</v>
      </c>
      <c r="B271" s="2" t="s">
        <v>384</v>
      </c>
      <c r="C271" s="2">
        <v>2014</v>
      </c>
      <c r="D271" s="2">
        <v>0.1</v>
      </c>
      <c r="E271" s="2" t="s">
        <v>598</v>
      </c>
      <c r="F271" s="2" t="s">
        <v>599</v>
      </c>
      <c r="G271" s="2">
        <v>2.36</v>
      </c>
      <c r="H271" s="2">
        <v>483.4</v>
      </c>
      <c r="I271" s="2">
        <v>0.55000000000000004</v>
      </c>
      <c r="J271" s="2" t="s">
        <v>598</v>
      </c>
      <c r="K271" s="2" t="s">
        <v>598</v>
      </c>
      <c r="L271" s="2" t="s">
        <v>598</v>
      </c>
      <c r="M271" s="2" t="s">
        <v>598</v>
      </c>
      <c r="N271" s="2" t="s">
        <v>598</v>
      </c>
      <c r="O271" s="2" t="s">
        <v>598</v>
      </c>
      <c r="P271" s="2" t="s">
        <v>598</v>
      </c>
      <c r="Q271" s="2" t="s">
        <v>598</v>
      </c>
      <c r="R271" s="2" t="s">
        <v>598</v>
      </c>
      <c r="S271" s="2" t="s">
        <v>598</v>
      </c>
      <c r="W271" s="2">
        <f t="shared" si="20"/>
        <v>0</v>
      </c>
      <c r="AA271" s="2" t="str">
        <f t="shared" si="21"/>
        <v>Nordisk residual</v>
      </c>
      <c r="AC271" s="2">
        <f t="shared" si="22"/>
        <v>2.36</v>
      </c>
      <c r="AD271" s="2">
        <f t="shared" si="23"/>
        <v>483.4</v>
      </c>
      <c r="AE271" s="2">
        <f t="shared" si="24"/>
        <v>0.55000000000000004</v>
      </c>
    </row>
    <row r="272" spans="1:31" ht="15" customHeight="1" x14ac:dyDescent="0.25">
      <c r="A272" s="2" t="s">
        <v>385</v>
      </c>
      <c r="B272" s="2" t="s">
        <v>386</v>
      </c>
      <c r="C272" s="2">
        <v>2014</v>
      </c>
      <c r="D272" s="2" t="s">
        <v>598</v>
      </c>
      <c r="E272" s="2" t="s">
        <v>598</v>
      </c>
      <c r="F272" s="2" t="s">
        <v>599</v>
      </c>
      <c r="G272" s="2">
        <v>2.36</v>
      </c>
      <c r="H272" s="2">
        <v>483.4</v>
      </c>
      <c r="I272" s="2">
        <v>0.55000000000000004</v>
      </c>
      <c r="J272" s="2">
        <v>334</v>
      </c>
      <c r="K272" s="2">
        <v>0.17</v>
      </c>
      <c r="L272" s="2">
        <v>0</v>
      </c>
      <c r="M272" s="2">
        <v>0</v>
      </c>
      <c r="N272" s="2">
        <v>9.1999999999999993</v>
      </c>
      <c r="O272" s="2" t="s">
        <v>598</v>
      </c>
      <c r="P272" s="2" t="s">
        <v>598</v>
      </c>
      <c r="Q272" s="2" t="s">
        <v>598</v>
      </c>
      <c r="R272" s="2" t="s">
        <v>598</v>
      </c>
      <c r="S272" s="2" t="s">
        <v>598</v>
      </c>
      <c r="W272" s="2">
        <f t="shared" si="20"/>
        <v>334</v>
      </c>
      <c r="AA272" s="2" t="str">
        <f t="shared" si="21"/>
        <v>Nordisk residual</v>
      </c>
      <c r="AC272" s="2">
        <f t="shared" si="22"/>
        <v>2.36</v>
      </c>
      <c r="AD272" s="2">
        <f t="shared" si="23"/>
        <v>483.4</v>
      </c>
      <c r="AE272" s="2">
        <f t="shared" si="24"/>
        <v>0.55000000000000004</v>
      </c>
    </row>
    <row r="273" spans="1:31" ht="15" customHeight="1" x14ac:dyDescent="0.25">
      <c r="A273" s="2" t="s">
        <v>387</v>
      </c>
      <c r="B273" s="2" t="s">
        <v>388</v>
      </c>
      <c r="C273" s="2">
        <v>2014</v>
      </c>
      <c r="D273" s="2">
        <v>1.1000000000000001</v>
      </c>
      <c r="E273" s="2" t="s">
        <v>598</v>
      </c>
      <c r="F273" s="2" t="s">
        <v>599</v>
      </c>
      <c r="G273" s="2">
        <v>2.36</v>
      </c>
      <c r="H273" s="2">
        <v>483.4</v>
      </c>
      <c r="I273" s="2">
        <v>0.55000000000000004</v>
      </c>
      <c r="J273" s="2" t="s">
        <v>598</v>
      </c>
      <c r="K273" s="2" t="s">
        <v>598</v>
      </c>
      <c r="L273" s="2" t="s">
        <v>598</v>
      </c>
      <c r="M273" s="2" t="s">
        <v>598</v>
      </c>
      <c r="N273" s="2" t="s">
        <v>598</v>
      </c>
      <c r="O273" s="2" t="s">
        <v>598</v>
      </c>
      <c r="P273" s="2" t="s">
        <v>598</v>
      </c>
      <c r="Q273" s="2" t="s">
        <v>598</v>
      </c>
      <c r="R273" s="2" t="s">
        <v>598</v>
      </c>
      <c r="S273" s="2" t="s">
        <v>598</v>
      </c>
      <c r="W273" s="2">
        <f t="shared" si="20"/>
        <v>0</v>
      </c>
      <c r="AA273" s="2" t="str">
        <f t="shared" si="21"/>
        <v>Nordisk residual</v>
      </c>
      <c r="AC273" s="2">
        <f t="shared" si="22"/>
        <v>2.36</v>
      </c>
      <c r="AD273" s="2">
        <f t="shared" si="23"/>
        <v>483.4</v>
      </c>
      <c r="AE273" s="2">
        <f t="shared" si="24"/>
        <v>0.55000000000000004</v>
      </c>
    </row>
    <row r="274" spans="1:31" ht="15" customHeight="1" x14ac:dyDescent="0.25">
      <c r="A274" s="2" t="s">
        <v>389</v>
      </c>
      <c r="B274" s="2" t="s">
        <v>390</v>
      </c>
      <c r="C274" s="2">
        <v>2014</v>
      </c>
      <c r="D274" s="2">
        <v>3.5</v>
      </c>
      <c r="E274" s="2">
        <v>0.15</v>
      </c>
      <c r="F274" s="2" t="s">
        <v>842</v>
      </c>
      <c r="G274" s="2">
        <v>0.95</v>
      </c>
      <c r="H274" s="2">
        <v>0</v>
      </c>
      <c r="I274" s="2">
        <v>0</v>
      </c>
      <c r="J274" s="2" t="s">
        <v>598</v>
      </c>
      <c r="K274" s="2" t="s">
        <v>598</v>
      </c>
      <c r="L274" s="2" t="s">
        <v>598</v>
      </c>
      <c r="M274" s="2" t="s">
        <v>598</v>
      </c>
      <c r="N274" s="2" t="s">
        <v>598</v>
      </c>
      <c r="O274" s="2" t="s">
        <v>598</v>
      </c>
      <c r="P274" s="2" t="s">
        <v>598</v>
      </c>
      <c r="Q274" s="2" t="s">
        <v>598</v>
      </c>
      <c r="R274" s="2" t="s">
        <v>598</v>
      </c>
      <c r="S274" s="2" t="s">
        <v>598</v>
      </c>
      <c r="W274" s="2">
        <f t="shared" si="20"/>
        <v>0</v>
      </c>
      <c r="AA274" s="2" t="str">
        <f t="shared" si="21"/>
        <v>'85% vattenkraft och 15% vindkraft'</v>
      </c>
      <c r="AC274" s="2">
        <f t="shared" si="22"/>
        <v>0.95</v>
      </c>
      <c r="AD274" s="2">
        <f t="shared" si="23"/>
        <v>0</v>
      </c>
      <c r="AE274" s="2">
        <f t="shared" si="24"/>
        <v>0</v>
      </c>
    </row>
    <row r="275" spans="1:31" ht="15" customHeight="1" x14ac:dyDescent="0.25">
      <c r="A275" s="2" t="s">
        <v>389</v>
      </c>
      <c r="B275" s="2" t="s">
        <v>391</v>
      </c>
      <c r="C275" s="2">
        <v>2014</v>
      </c>
      <c r="D275" s="2">
        <v>0.71</v>
      </c>
      <c r="E275" s="2" t="s">
        <v>598</v>
      </c>
      <c r="F275" s="2" t="s">
        <v>842</v>
      </c>
      <c r="G275" s="2">
        <v>0.95</v>
      </c>
      <c r="H275" s="2">
        <v>0</v>
      </c>
      <c r="I275" s="2">
        <v>0</v>
      </c>
      <c r="J275" s="2" t="s">
        <v>598</v>
      </c>
      <c r="K275" s="2" t="s">
        <v>598</v>
      </c>
      <c r="L275" s="2" t="s">
        <v>598</v>
      </c>
      <c r="M275" s="2" t="s">
        <v>598</v>
      </c>
      <c r="N275" s="2" t="s">
        <v>598</v>
      </c>
      <c r="O275" s="2" t="s">
        <v>598</v>
      </c>
      <c r="P275" s="2" t="s">
        <v>598</v>
      </c>
      <c r="Q275" s="2" t="s">
        <v>598</v>
      </c>
      <c r="R275" s="2" t="s">
        <v>598</v>
      </c>
      <c r="S275" s="2" t="s">
        <v>598</v>
      </c>
      <c r="W275" s="2">
        <f t="shared" si="20"/>
        <v>0</v>
      </c>
      <c r="AA275" s="2" t="str">
        <f t="shared" si="21"/>
        <v>'85% vattenkraft och 15% vindkraft'</v>
      </c>
      <c r="AC275" s="2">
        <f t="shared" si="22"/>
        <v>0.95</v>
      </c>
      <c r="AD275" s="2">
        <f t="shared" si="23"/>
        <v>0</v>
      </c>
      <c r="AE275" s="2">
        <f t="shared" si="24"/>
        <v>0</v>
      </c>
    </row>
    <row r="276" spans="1:31" ht="15" customHeight="1" x14ac:dyDescent="0.25">
      <c r="A276" s="2" t="s">
        <v>389</v>
      </c>
      <c r="B276" s="2" t="s">
        <v>392</v>
      </c>
      <c r="C276" s="2">
        <v>2014</v>
      </c>
      <c r="D276" s="2">
        <v>0.19</v>
      </c>
      <c r="E276" s="2" t="s">
        <v>598</v>
      </c>
      <c r="F276" s="2" t="s">
        <v>842</v>
      </c>
      <c r="G276" s="2">
        <v>0.95</v>
      </c>
      <c r="H276" s="2">
        <v>0</v>
      </c>
      <c r="I276" s="2">
        <v>0</v>
      </c>
      <c r="J276" s="2" t="s">
        <v>598</v>
      </c>
      <c r="K276" s="2" t="s">
        <v>598</v>
      </c>
      <c r="L276" s="2" t="s">
        <v>598</v>
      </c>
      <c r="M276" s="2" t="s">
        <v>598</v>
      </c>
      <c r="N276" s="2" t="s">
        <v>598</v>
      </c>
      <c r="O276" s="2" t="s">
        <v>598</v>
      </c>
      <c r="P276" s="2" t="s">
        <v>598</v>
      </c>
      <c r="Q276" s="2" t="s">
        <v>598</v>
      </c>
      <c r="R276" s="2" t="s">
        <v>598</v>
      </c>
      <c r="S276" s="2" t="s">
        <v>598</v>
      </c>
      <c r="W276" s="2">
        <f t="shared" si="20"/>
        <v>0</v>
      </c>
      <c r="AA276" s="2" t="str">
        <f t="shared" si="21"/>
        <v>'85% vattenkraft och 15% vindkraft'</v>
      </c>
      <c r="AC276" s="2">
        <f t="shared" si="22"/>
        <v>0.95</v>
      </c>
      <c r="AD276" s="2">
        <f t="shared" si="23"/>
        <v>0</v>
      </c>
      <c r="AE276" s="2">
        <f t="shared" si="24"/>
        <v>0</v>
      </c>
    </row>
    <row r="277" spans="1:31" ht="15" customHeight="1" x14ac:dyDescent="0.25">
      <c r="A277" s="2" t="s">
        <v>389</v>
      </c>
      <c r="B277" s="2" t="s">
        <v>393</v>
      </c>
      <c r="C277" s="2">
        <v>2014</v>
      </c>
      <c r="D277" s="2">
        <v>1</v>
      </c>
      <c r="E277" s="2" t="s">
        <v>598</v>
      </c>
      <c r="F277" s="2" t="s">
        <v>842</v>
      </c>
      <c r="G277" s="2">
        <v>0.95</v>
      </c>
      <c r="H277" s="2">
        <v>0</v>
      </c>
      <c r="I277" s="2">
        <v>0</v>
      </c>
      <c r="J277" s="2" t="s">
        <v>598</v>
      </c>
      <c r="K277" s="2" t="s">
        <v>598</v>
      </c>
      <c r="L277" s="2" t="s">
        <v>598</v>
      </c>
      <c r="M277" s="2" t="s">
        <v>598</v>
      </c>
      <c r="N277" s="2" t="s">
        <v>598</v>
      </c>
      <c r="O277" s="2" t="s">
        <v>598</v>
      </c>
      <c r="P277" s="2" t="s">
        <v>598</v>
      </c>
      <c r="Q277" s="2" t="s">
        <v>598</v>
      </c>
      <c r="R277" s="2" t="s">
        <v>598</v>
      </c>
      <c r="S277" s="2" t="s">
        <v>598</v>
      </c>
      <c r="W277" s="2">
        <f t="shared" si="20"/>
        <v>0</v>
      </c>
      <c r="AA277" s="2" t="str">
        <f t="shared" si="21"/>
        <v>'85% vattenkraft och 15% vindkraft'</v>
      </c>
      <c r="AC277" s="2">
        <f t="shared" si="22"/>
        <v>0.95</v>
      </c>
      <c r="AD277" s="2">
        <f t="shared" si="23"/>
        <v>0</v>
      </c>
      <c r="AE277" s="2">
        <f t="shared" si="24"/>
        <v>0</v>
      </c>
    </row>
    <row r="278" spans="1:31" ht="15" customHeight="1" x14ac:dyDescent="0.25">
      <c r="A278" s="2" t="s">
        <v>394</v>
      </c>
      <c r="B278" s="2" t="s">
        <v>395</v>
      </c>
      <c r="C278" s="2">
        <v>2014</v>
      </c>
      <c r="D278" s="2">
        <v>1</v>
      </c>
      <c r="E278" s="2" t="s">
        <v>598</v>
      </c>
      <c r="F278" s="2" t="s">
        <v>803</v>
      </c>
      <c r="G278" s="2">
        <v>2.36</v>
      </c>
      <c r="H278" s="2">
        <v>483.4</v>
      </c>
      <c r="I278" s="2">
        <v>0.55000000000000004</v>
      </c>
      <c r="J278" s="2" t="s">
        <v>598</v>
      </c>
      <c r="K278" s="2" t="s">
        <v>598</v>
      </c>
      <c r="L278" s="2" t="s">
        <v>598</v>
      </c>
      <c r="M278" s="2" t="s">
        <v>598</v>
      </c>
      <c r="N278" s="2" t="s">
        <v>598</v>
      </c>
      <c r="O278" s="2" t="s">
        <v>598</v>
      </c>
      <c r="P278" s="2" t="s">
        <v>598</v>
      </c>
      <c r="Q278" s="2" t="s">
        <v>598</v>
      </c>
      <c r="R278" s="2" t="s">
        <v>598</v>
      </c>
      <c r="S278" s="2" t="s">
        <v>598</v>
      </c>
      <c r="W278" s="2">
        <f t="shared" si="20"/>
        <v>0</v>
      </c>
      <c r="AA278" s="2" t="str">
        <f t="shared" si="21"/>
        <v>'Nordisk residual'</v>
      </c>
      <c r="AC278" s="2">
        <f t="shared" si="22"/>
        <v>2.36</v>
      </c>
      <c r="AD278" s="2">
        <f t="shared" si="23"/>
        <v>483.4</v>
      </c>
      <c r="AE278" s="2">
        <f t="shared" si="24"/>
        <v>0.55000000000000004</v>
      </c>
    </row>
    <row r="279" spans="1:31" ht="15" customHeight="1" x14ac:dyDescent="0.25">
      <c r="A279" s="2" t="s">
        <v>394</v>
      </c>
      <c r="B279" s="2" t="s">
        <v>396</v>
      </c>
      <c r="C279" s="2">
        <v>2014</v>
      </c>
      <c r="D279" s="2">
        <v>0.05</v>
      </c>
      <c r="E279" s="2" t="s">
        <v>598</v>
      </c>
      <c r="F279" s="2" t="s">
        <v>599</v>
      </c>
      <c r="G279" s="2">
        <v>2.36</v>
      </c>
      <c r="H279" s="2">
        <v>483.4</v>
      </c>
      <c r="I279" s="2">
        <v>0.55000000000000004</v>
      </c>
      <c r="J279" s="2" t="s">
        <v>598</v>
      </c>
      <c r="K279" s="2" t="s">
        <v>598</v>
      </c>
      <c r="L279" s="2" t="s">
        <v>598</v>
      </c>
      <c r="M279" s="2" t="s">
        <v>598</v>
      </c>
      <c r="N279" s="2" t="s">
        <v>598</v>
      </c>
      <c r="O279" s="2" t="s">
        <v>598</v>
      </c>
      <c r="P279" s="2" t="s">
        <v>598</v>
      </c>
      <c r="Q279" s="2" t="s">
        <v>598</v>
      </c>
      <c r="R279" s="2" t="s">
        <v>598</v>
      </c>
      <c r="S279" s="2" t="s">
        <v>598</v>
      </c>
      <c r="W279" s="2">
        <f t="shared" si="20"/>
        <v>0</v>
      </c>
      <c r="AA279" s="2" t="str">
        <f t="shared" si="21"/>
        <v>Nordisk residual</v>
      </c>
      <c r="AC279" s="2">
        <f t="shared" si="22"/>
        <v>2.36</v>
      </c>
      <c r="AD279" s="2">
        <f t="shared" si="23"/>
        <v>483.4</v>
      </c>
      <c r="AE279" s="2">
        <f t="shared" si="24"/>
        <v>0.55000000000000004</v>
      </c>
    </row>
    <row r="280" spans="1:31" ht="15" customHeight="1" x14ac:dyDescent="0.25">
      <c r="A280" s="2" t="s">
        <v>397</v>
      </c>
      <c r="B280" s="2" t="s">
        <v>398</v>
      </c>
      <c r="C280" s="2">
        <v>2014</v>
      </c>
      <c r="D280" s="2">
        <v>0.309</v>
      </c>
      <c r="E280" s="2">
        <v>4.8</v>
      </c>
      <c r="F280" s="2" t="s">
        <v>599</v>
      </c>
      <c r="G280" s="2">
        <v>2.36</v>
      </c>
      <c r="H280" s="2">
        <v>483.4</v>
      </c>
      <c r="I280" s="2">
        <v>0.55000000000000004</v>
      </c>
      <c r="J280" s="2" t="s">
        <v>598</v>
      </c>
      <c r="K280" s="2" t="s">
        <v>598</v>
      </c>
      <c r="L280" s="2" t="s">
        <v>598</v>
      </c>
      <c r="M280" s="2" t="s">
        <v>598</v>
      </c>
      <c r="N280" s="2" t="s">
        <v>598</v>
      </c>
      <c r="O280" s="2" t="s">
        <v>598</v>
      </c>
      <c r="P280" s="2" t="s">
        <v>598</v>
      </c>
      <c r="Q280" s="2" t="s">
        <v>598</v>
      </c>
      <c r="R280" s="2" t="s">
        <v>598</v>
      </c>
      <c r="S280" s="2" t="s">
        <v>598</v>
      </c>
      <c r="W280" s="2">
        <f t="shared" si="20"/>
        <v>0</v>
      </c>
      <c r="AA280" s="2" t="str">
        <f t="shared" si="21"/>
        <v>Nordisk residual</v>
      </c>
      <c r="AC280" s="2">
        <f t="shared" si="22"/>
        <v>2.36</v>
      </c>
      <c r="AD280" s="2">
        <f t="shared" si="23"/>
        <v>483.4</v>
      </c>
      <c r="AE280" s="2">
        <f t="shared" si="24"/>
        <v>0.55000000000000004</v>
      </c>
    </row>
    <row r="281" spans="1:31" ht="15" customHeight="1" x14ac:dyDescent="0.25">
      <c r="A281" s="2" t="s">
        <v>399</v>
      </c>
      <c r="B281" s="2" t="s">
        <v>400</v>
      </c>
      <c r="C281" s="2">
        <v>2014</v>
      </c>
      <c r="D281" s="2">
        <v>0.6</v>
      </c>
      <c r="E281" s="2" t="s">
        <v>598</v>
      </c>
      <c r="F281" s="2" t="s">
        <v>843</v>
      </c>
      <c r="G281" s="2">
        <v>1.1000000000000001</v>
      </c>
      <c r="H281" s="2">
        <v>0</v>
      </c>
      <c r="I281" s="2">
        <v>0</v>
      </c>
      <c r="J281" s="2" t="s">
        <v>598</v>
      </c>
      <c r="K281" s="2" t="s">
        <v>598</v>
      </c>
      <c r="L281" s="2" t="s">
        <v>598</v>
      </c>
      <c r="M281" s="2" t="s">
        <v>598</v>
      </c>
      <c r="N281" s="2" t="s">
        <v>598</v>
      </c>
      <c r="O281" s="2" t="s">
        <v>598</v>
      </c>
      <c r="P281" s="2" t="s">
        <v>598</v>
      </c>
      <c r="Q281" s="2" t="s">
        <v>598</v>
      </c>
      <c r="R281" s="2" t="s">
        <v>598</v>
      </c>
      <c r="S281" s="2" t="s">
        <v>598</v>
      </c>
      <c r="W281" s="2">
        <f t="shared" si="20"/>
        <v>0</v>
      </c>
      <c r="AA281" s="2" t="str">
        <f t="shared" si="21"/>
        <v>'Förnyelsbar'</v>
      </c>
      <c r="AC281" s="2">
        <f t="shared" si="22"/>
        <v>1.1000000000000001</v>
      </c>
      <c r="AD281" s="2">
        <f t="shared" si="23"/>
        <v>0</v>
      </c>
      <c r="AE281" s="2">
        <f t="shared" si="24"/>
        <v>0</v>
      </c>
    </row>
    <row r="282" spans="1:31" ht="15" customHeight="1" x14ac:dyDescent="0.25">
      <c r="A282" s="2" t="s">
        <v>399</v>
      </c>
      <c r="B282" s="2" t="s">
        <v>401</v>
      </c>
      <c r="C282" s="2">
        <v>2014</v>
      </c>
      <c r="D282" s="2">
        <v>0.6</v>
      </c>
      <c r="E282" s="2" t="s">
        <v>598</v>
      </c>
      <c r="F282" s="2" t="s">
        <v>844</v>
      </c>
      <c r="G282" s="2">
        <v>1.1000000000000001</v>
      </c>
      <c r="H282" s="2">
        <v>0</v>
      </c>
      <c r="I282" s="2">
        <v>0</v>
      </c>
      <c r="J282" s="2" t="s">
        <v>598</v>
      </c>
      <c r="K282" s="2" t="s">
        <v>598</v>
      </c>
      <c r="L282" s="2" t="s">
        <v>598</v>
      </c>
      <c r="M282" s="2" t="s">
        <v>598</v>
      </c>
      <c r="N282" s="2" t="s">
        <v>598</v>
      </c>
      <c r="O282" s="2" t="s">
        <v>598</v>
      </c>
      <c r="P282" s="2" t="s">
        <v>598</v>
      </c>
      <c r="Q282" s="2" t="s">
        <v>598</v>
      </c>
      <c r="R282" s="2" t="s">
        <v>598</v>
      </c>
      <c r="S282" s="2" t="s">
        <v>598</v>
      </c>
      <c r="W282" s="2">
        <f t="shared" si="20"/>
        <v>0</v>
      </c>
      <c r="AA282" s="2" t="str">
        <f t="shared" si="21"/>
        <v>'Förnyelsebar'</v>
      </c>
      <c r="AC282" s="2">
        <f t="shared" si="22"/>
        <v>1.1000000000000001</v>
      </c>
      <c r="AD282" s="2">
        <f t="shared" si="23"/>
        <v>0</v>
      </c>
      <c r="AE282" s="2">
        <f t="shared" si="24"/>
        <v>0</v>
      </c>
    </row>
    <row r="283" spans="1:31" ht="15" customHeight="1" x14ac:dyDescent="0.25">
      <c r="A283" s="2" t="s">
        <v>399</v>
      </c>
      <c r="B283" s="2" t="s">
        <v>402</v>
      </c>
      <c r="C283" s="2">
        <v>2014</v>
      </c>
      <c r="D283" s="2">
        <v>12.6</v>
      </c>
      <c r="E283" s="2">
        <v>14.167999999999999</v>
      </c>
      <c r="F283" s="2" t="s">
        <v>803</v>
      </c>
      <c r="G283" s="2">
        <v>2.36</v>
      </c>
      <c r="H283" s="2">
        <v>483.4</v>
      </c>
      <c r="I283" s="2">
        <v>0.55000000000000004</v>
      </c>
      <c r="J283" s="2" t="s">
        <v>598</v>
      </c>
      <c r="K283" s="2" t="s">
        <v>598</v>
      </c>
      <c r="L283" s="2" t="s">
        <v>598</v>
      </c>
      <c r="M283" s="2" t="s">
        <v>598</v>
      </c>
      <c r="N283" s="2" t="s">
        <v>598</v>
      </c>
      <c r="O283" s="2" t="s">
        <v>598</v>
      </c>
      <c r="P283" s="2" t="s">
        <v>598</v>
      </c>
      <c r="Q283" s="2" t="s">
        <v>598</v>
      </c>
      <c r="R283" s="2" t="s">
        <v>598</v>
      </c>
      <c r="S283" s="2" t="s">
        <v>598</v>
      </c>
      <c r="W283" s="2">
        <f t="shared" si="20"/>
        <v>0</v>
      </c>
      <c r="AA283" s="2" t="str">
        <f t="shared" si="21"/>
        <v>'Nordisk residual'</v>
      </c>
      <c r="AC283" s="2">
        <f t="shared" si="22"/>
        <v>2.36</v>
      </c>
      <c r="AD283" s="2">
        <f t="shared" si="23"/>
        <v>483.4</v>
      </c>
      <c r="AE283" s="2">
        <f t="shared" si="24"/>
        <v>0.55000000000000004</v>
      </c>
    </row>
    <row r="284" spans="1:31" ht="15" customHeight="1" x14ac:dyDescent="0.25">
      <c r="A284" s="2" t="s">
        <v>399</v>
      </c>
      <c r="B284" s="2" t="s">
        <v>403</v>
      </c>
      <c r="C284" s="2">
        <v>2014</v>
      </c>
      <c r="D284" s="2">
        <v>3</v>
      </c>
      <c r="E284" s="2" t="s">
        <v>598</v>
      </c>
      <c r="F284" s="2" t="s">
        <v>803</v>
      </c>
      <c r="G284" s="2">
        <v>2.36</v>
      </c>
      <c r="H284" s="2">
        <v>483.4</v>
      </c>
      <c r="I284" s="2">
        <v>0.55000000000000004</v>
      </c>
      <c r="J284" s="2" t="s">
        <v>598</v>
      </c>
      <c r="K284" s="2" t="s">
        <v>598</v>
      </c>
      <c r="L284" s="2" t="s">
        <v>598</v>
      </c>
      <c r="M284" s="2" t="s">
        <v>598</v>
      </c>
      <c r="N284" s="2" t="s">
        <v>598</v>
      </c>
      <c r="O284" s="2" t="s">
        <v>598</v>
      </c>
      <c r="P284" s="2" t="s">
        <v>598</v>
      </c>
      <c r="Q284" s="2" t="s">
        <v>598</v>
      </c>
      <c r="R284" s="2" t="s">
        <v>598</v>
      </c>
      <c r="S284" s="2" t="s">
        <v>598</v>
      </c>
      <c r="W284" s="2">
        <f t="shared" si="20"/>
        <v>0</v>
      </c>
      <c r="AA284" s="2" t="str">
        <f t="shared" si="21"/>
        <v>'Nordisk residual'</v>
      </c>
      <c r="AC284" s="2">
        <f t="shared" si="22"/>
        <v>2.36</v>
      </c>
      <c r="AD284" s="2">
        <f t="shared" si="23"/>
        <v>483.4</v>
      </c>
      <c r="AE284" s="2">
        <f t="shared" si="24"/>
        <v>0.55000000000000004</v>
      </c>
    </row>
    <row r="285" spans="1:31" ht="15" customHeight="1" x14ac:dyDescent="0.25">
      <c r="A285" s="2" t="s">
        <v>399</v>
      </c>
      <c r="B285" s="2" t="s">
        <v>404</v>
      </c>
      <c r="C285" s="2">
        <v>2014</v>
      </c>
      <c r="D285" s="2">
        <v>0.1</v>
      </c>
      <c r="E285" s="2" t="s">
        <v>598</v>
      </c>
      <c r="F285" s="2" t="s">
        <v>844</v>
      </c>
      <c r="G285" s="2">
        <v>1.1000000000000001</v>
      </c>
      <c r="H285" s="2">
        <v>0</v>
      </c>
      <c r="I285" s="2">
        <v>0</v>
      </c>
      <c r="J285" s="2" t="s">
        <v>598</v>
      </c>
      <c r="K285" s="2" t="s">
        <v>598</v>
      </c>
      <c r="L285" s="2" t="s">
        <v>598</v>
      </c>
      <c r="M285" s="2" t="s">
        <v>598</v>
      </c>
      <c r="N285" s="2" t="s">
        <v>598</v>
      </c>
      <c r="O285" s="2" t="s">
        <v>598</v>
      </c>
      <c r="P285" s="2" t="s">
        <v>598</v>
      </c>
      <c r="Q285" s="2" t="s">
        <v>598</v>
      </c>
      <c r="R285" s="2" t="s">
        <v>598</v>
      </c>
      <c r="S285" s="2" t="s">
        <v>598</v>
      </c>
      <c r="W285" s="2">
        <f t="shared" si="20"/>
        <v>0</v>
      </c>
      <c r="AA285" s="2" t="str">
        <f t="shared" si="21"/>
        <v>'Förnyelsebar'</v>
      </c>
      <c r="AC285" s="2">
        <f t="shared" si="22"/>
        <v>1.1000000000000001</v>
      </c>
      <c r="AD285" s="2">
        <f t="shared" si="23"/>
        <v>0</v>
      </c>
      <c r="AE285" s="2">
        <f t="shared" si="24"/>
        <v>0</v>
      </c>
    </row>
    <row r="286" spans="1:31" ht="15" customHeight="1" x14ac:dyDescent="0.2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W286" s="2">
        <f t="shared" si="20"/>
        <v>0</v>
      </c>
      <c r="AA286" s="2" t="str">
        <f t="shared" si="21"/>
        <v>-</v>
      </c>
      <c r="AC286" s="2">
        <f t="shared" si="22"/>
        <v>2.36</v>
      </c>
      <c r="AD286" s="2">
        <f t="shared" si="23"/>
        <v>483.4</v>
      </c>
      <c r="AE286" s="2">
        <f t="shared" si="24"/>
        <v>0.55000000000000004</v>
      </c>
    </row>
    <row r="287" spans="1:31" ht="15" customHeight="1" x14ac:dyDescent="0.2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W287" s="2">
        <f t="shared" si="20"/>
        <v>0</v>
      </c>
      <c r="AA287" s="2" t="str">
        <f t="shared" si="21"/>
        <v>-</v>
      </c>
      <c r="AC287" s="2">
        <f t="shared" si="22"/>
        <v>2.36</v>
      </c>
      <c r="AD287" s="2">
        <f t="shared" si="23"/>
        <v>483.4</v>
      </c>
      <c r="AE287" s="2">
        <f t="shared" si="24"/>
        <v>0.55000000000000004</v>
      </c>
    </row>
    <row r="288" spans="1:31" ht="15" customHeight="1" x14ac:dyDescent="0.2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W288" s="2">
        <f t="shared" si="20"/>
        <v>0</v>
      </c>
      <c r="AA288" s="2" t="str">
        <f t="shared" si="21"/>
        <v>-</v>
      </c>
      <c r="AC288" s="2">
        <f t="shared" si="22"/>
        <v>2.36</v>
      </c>
      <c r="AD288" s="2">
        <f t="shared" si="23"/>
        <v>483.4</v>
      </c>
      <c r="AE288" s="2">
        <f t="shared" si="24"/>
        <v>0.55000000000000004</v>
      </c>
    </row>
    <row r="289" spans="1:31" ht="15" customHeight="1" x14ac:dyDescent="0.2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W289" s="2">
        <f t="shared" si="20"/>
        <v>0</v>
      </c>
      <c r="AA289" s="2" t="str">
        <f t="shared" si="21"/>
        <v>-</v>
      </c>
      <c r="AC289" s="2">
        <f t="shared" si="22"/>
        <v>2.36</v>
      </c>
      <c r="AD289" s="2">
        <f t="shared" si="23"/>
        <v>483.4</v>
      </c>
      <c r="AE289" s="2">
        <f t="shared" si="24"/>
        <v>0.55000000000000004</v>
      </c>
    </row>
    <row r="290" spans="1:31" ht="15" customHeight="1" x14ac:dyDescent="0.25">
      <c r="A290" s="2" t="s">
        <v>410</v>
      </c>
      <c r="B290" s="2" t="s">
        <v>411</v>
      </c>
      <c r="C290" s="2">
        <v>2014</v>
      </c>
      <c r="D290" s="2" t="s">
        <v>598</v>
      </c>
      <c r="E290" s="2" t="s">
        <v>598</v>
      </c>
      <c r="F290" s="2" t="s">
        <v>599</v>
      </c>
      <c r="G290" s="2">
        <v>2.36</v>
      </c>
      <c r="H290" s="2">
        <v>483.4</v>
      </c>
      <c r="I290" s="2">
        <v>0.55000000000000004</v>
      </c>
      <c r="J290" s="2" t="s">
        <v>598</v>
      </c>
      <c r="K290" s="2" t="s">
        <v>598</v>
      </c>
      <c r="L290" s="2" t="s">
        <v>598</v>
      </c>
      <c r="M290" s="2" t="s">
        <v>598</v>
      </c>
      <c r="N290" s="2" t="s">
        <v>598</v>
      </c>
      <c r="O290" s="2" t="s">
        <v>598</v>
      </c>
      <c r="P290" s="2" t="s">
        <v>598</v>
      </c>
      <c r="Q290" s="2" t="s">
        <v>598</v>
      </c>
      <c r="R290" s="2" t="s">
        <v>598</v>
      </c>
      <c r="S290" s="2" t="s">
        <v>598</v>
      </c>
      <c r="W290" s="2">
        <f t="shared" si="20"/>
        <v>0</v>
      </c>
      <c r="AA290" s="2" t="str">
        <f t="shared" si="21"/>
        <v>Nordisk residual</v>
      </c>
      <c r="AC290" s="2">
        <f t="shared" si="22"/>
        <v>2.36</v>
      </c>
      <c r="AD290" s="2">
        <f t="shared" si="23"/>
        <v>483.4</v>
      </c>
      <c r="AE290" s="2">
        <f t="shared" si="24"/>
        <v>0.55000000000000004</v>
      </c>
    </row>
    <row r="291" spans="1:31" ht="15" customHeight="1" x14ac:dyDescent="0.25">
      <c r="A291" s="2" t="s">
        <v>410</v>
      </c>
      <c r="B291" s="2" t="s">
        <v>412</v>
      </c>
      <c r="C291" s="2">
        <v>2014</v>
      </c>
      <c r="D291" s="2">
        <v>0.8</v>
      </c>
      <c r="E291" s="2" t="s">
        <v>598</v>
      </c>
      <c r="F291" s="2" t="s">
        <v>599</v>
      </c>
      <c r="G291" s="2">
        <v>2.36</v>
      </c>
      <c r="H291" s="2">
        <v>483.4</v>
      </c>
      <c r="I291" s="2">
        <v>0.55000000000000004</v>
      </c>
      <c r="J291" s="2" t="s">
        <v>598</v>
      </c>
      <c r="K291" s="2" t="s">
        <v>598</v>
      </c>
      <c r="L291" s="2" t="s">
        <v>598</v>
      </c>
      <c r="M291" s="2" t="s">
        <v>598</v>
      </c>
      <c r="N291" s="2" t="s">
        <v>598</v>
      </c>
      <c r="O291" s="2" t="s">
        <v>598</v>
      </c>
      <c r="P291" s="2" t="s">
        <v>598</v>
      </c>
      <c r="Q291" s="2" t="s">
        <v>598</v>
      </c>
      <c r="R291" s="2" t="s">
        <v>598</v>
      </c>
      <c r="S291" s="2" t="s">
        <v>598</v>
      </c>
      <c r="W291" s="2">
        <f t="shared" si="20"/>
        <v>0</v>
      </c>
      <c r="AA291" s="2" t="str">
        <f t="shared" si="21"/>
        <v>Nordisk residual</v>
      </c>
      <c r="AC291" s="2">
        <f t="shared" si="22"/>
        <v>2.36</v>
      </c>
      <c r="AD291" s="2">
        <f t="shared" si="23"/>
        <v>483.4</v>
      </c>
      <c r="AE291" s="2">
        <f t="shared" si="24"/>
        <v>0.55000000000000004</v>
      </c>
    </row>
    <row r="292" spans="1:31" ht="15" customHeight="1" x14ac:dyDescent="0.25">
      <c r="A292" s="2" t="s">
        <v>413</v>
      </c>
      <c r="B292" s="2" t="s">
        <v>414</v>
      </c>
      <c r="C292" s="2">
        <v>2014</v>
      </c>
      <c r="D292" s="2" t="s">
        <v>598</v>
      </c>
      <c r="E292" s="2">
        <v>61.5</v>
      </c>
      <c r="F292" s="2" t="s">
        <v>798</v>
      </c>
      <c r="G292" s="2">
        <v>0.28000000000000003</v>
      </c>
      <c r="H292" s="2">
        <v>0</v>
      </c>
      <c r="I292" s="2">
        <v>0</v>
      </c>
      <c r="J292" s="2">
        <v>25.6</v>
      </c>
      <c r="K292" s="2">
        <v>0.2</v>
      </c>
      <c r="L292" s="2">
        <v>74.900000000000006</v>
      </c>
      <c r="M292" s="2">
        <v>6.9</v>
      </c>
      <c r="N292" s="2">
        <v>11</v>
      </c>
      <c r="O292" s="2">
        <v>2396</v>
      </c>
      <c r="P292" s="2">
        <v>0.14000000000000001</v>
      </c>
      <c r="Q292" s="2">
        <v>60</v>
      </c>
      <c r="R292" s="2">
        <v>7.2</v>
      </c>
      <c r="S292" s="2">
        <v>0.55000000000000004</v>
      </c>
      <c r="W292" s="2">
        <f t="shared" si="20"/>
        <v>25.6</v>
      </c>
      <c r="AA292" s="2" t="str">
        <f t="shared" si="21"/>
        <v>'Biokraft'</v>
      </c>
      <c r="AC292" s="2">
        <f t="shared" si="22"/>
        <v>0.28000000000000003</v>
      </c>
      <c r="AD292" s="2">
        <f t="shared" si="23"/>
        <v>0</v>
      </c>
      <c r="AE292" s="2">
        <f t="shared" si="24"/>
        <v>0</v>
      </c>
    </row>
    <row r="293" spans="1:31" ht="15" customHeight="1" x14ac:dyDescent="0.25">
      <c r="A293" s="2" t="s">
        <v>415</v>
      </c>
      <c r="B293" s="2" t="s">
        <v>416</v>
      </c>
      <c r="C293" s="2">
        <v>2014</v>
      </c>
      <c r="D293" s="2">
        <v>0.17152000000000001</v>
      </c>
      <c r="E293" s="2" t="s">
        <v>598</v>
      </c>
      <c r="F293" s="2" t="s">
        <v>845</v>
      </c>
      <c r="G293" s="2">
        <v>1.03</v>
      </c>
      <c r="H293" s="2">
        <v>0</v>
      </c>
      <c r="I293" s="2">
        <v>0</v>
      </c>
      <c r="J293" s="2" t="s">
        <v>598</v>
      </c>
      <c r="K293" s="2" t="s">
        <v>598</v>
      </c>
      <c r="L293" s="2" t="s">
        <v>598</v>
      </c>
      <c r="M293" s="2" t="s">
        <v>598</v>
      </c>
      <c r="N293" s="2" t="s">
        <v>598</v>
      </c>
      <c r="O293" s="2" t="s">
        <v>598</v>
      </c>
      <c r="P293" s="2" t="s">
        <v>598</v>
      </c>
      <c r="Q293" s="2" t="s">
        <v>598</v>
      </c>
      <c r="R293" s="2" t="s">
        <v>598</v>
      </c>
      <c r="S293" s="2" t="s">
        <v>598</v>
      </c>
      <c r="W293" s="2">
        <f t="shared" si="20"/>
        <v>0</v>
      </c>
      <c r="AA293" s="2" t="str">
        <f t="shared" si="21"/>
        <v>'vind vatten bio'</v>
      </c>
      <c r="AC293" s="2">
        <f t="shared" si="22"/>
        <v>1.03</v>
      </c>
      <c r="AD293" s="2">
        <f t="shared" si="23"/>
        <v>0</v>
      </c>
      <c r="AE293" s="2">
        <f t="shared" si="24"/>
        <v>0</v>
      </c>
    </row>
    <row r="294" spans="1:31" ht="15" customHeight="1" x14ac:dyDescent="0.25">
      <c r="A294" s="2" t="s">
        <v>415</v>
      </c>
      <c r="B294" s="2" t="s">
        <v>417</v>
      </c>
      <c r="C294" s="2">
        <v>2014</v>
      </c>
      <c r="D294" s="2">
        <v>0.23464399999999999</v>
      </c>
      <c r="E294" s="2" t="s">
        <v>598</v>
      </c>
      <c r="F294" s="2" t="s">
        <v>845</v>
      </c>
      <c r="G294" s="2">
        <v>1.03</v>
      </c>
      <c r="H294" s="2">
        <v>0</v>
      </c>
      <c r="I294" s="2">
        <v>0</v>
      </c>
      <c r="J294" s="2" t="s">
        <v>598</v>
      </c>
      <c r="K294" s="2" t="s">
        <v>598</v>
      </c>
      <c r="L294" s="2" t="s">
        <v>598</v>
      </c>
      <c r="M294" s="2" t="s">
        <v>598</v>
      </c>
      <c r="N294" s="2" t="s">
        <v>598</v>
      </c>
      <c r="O294" s="2" t="s">
        <v>598</v>
      </c>
      <c r="P294" s="2" t="s">
        <v>598</v>
      </c>
      <c r="Q294" s="2" t="s">
        <v>598</v>
      </c>
      <c r="R294" s="2" t="s">
        <v>598</v>
      </c>
      <c r="S294" s="2" t="s">
        <v>598</v>
      </c>
      <c r="W294" s="2">
        <f t="shared" si="20"/>
        <v>0</v>
      </c>
      <c r="AA294" s="2" t="str">
        <f t="shared" si="21"/>
        <v>'vind vatten bio'</v>
      </c>
      <c r="AC294" s="2">
        <f t="shared" si="22"/>
        <v>1.03</v>
      </c>
      <c r="AD294" s="2">
        <f t="shared" si="23"/>
        <v>0</v>
      </c>
      <c r="AE294" s="2">
        <f t="shared" si="24"/>
        <v>0</v>
      </c>
    </row>
    <row r="295" spans="1:31" ht="15" customHeight="1" x14ac:dyDescent="0.25">
      <c r="A295" s="2" t="s">
        <v>415</v>
      </c>
      <c r="B295" s="2" t="s">
        <v>418</v>
      </c>
      <c r="C295" s="2">
        <v>2014</v>
      </c>
      <c r="D295" s="2">
        <v>0.169017</v>
      </c>
      <c r="E295" s="2" t="s">
        <v>598</v>
      </c>
      <c r="F295" s="2" t="s">
        <v>845</v>
      </c>
      <c r="G295" s="2">
        <v>1.03</v>
      </c>
      <c r="H295" s="2">
        <v>0</v>
      </c>
      <c r="I295" s="2">
        <v>0</v>
      </c>
      <c r="J295" s="2" t="s">
        <v>598</v>
      </c>
      <c r="K295" s="2" t="s">
        <v>598</v>
      </c>
      <c r="L295" s="2" t="s">
        <v>598</v>
      </c>
      <c r="M295" s="2" t="s">
        <v>598</v>
      </c>
      <c r="N295" s="2" t="s">
        <v>598</v>
      </c>
      <c r="O295" s="2" t="s">
        <v>598</v>
      </c>
      <c r="P295" s="2" t="s">
        <v>598</v>
      </c>
      <c r="Q295" s="2" t="s">
        <v>598</v>
      </c>
      <c r="R295" s="2" t="s">
        <v>598</v>
      </c>
      <c r="S295" s="2" t="s">
        <v>598</v>
      </c>
      <c r="W295" s="2">
        <f t="shared" si="20"/>
        <v>0</v>
      </c>
      <c r="AA295" s="2" t="str">
        <f t="shared" si="21"/>
        <v>'vind vatten bio'</v>
      </c>
      <c r="AC295" s="2">
        <f t="shared" si="22"/>
        <v>1.03</v>
      </c>
      <c r="AD295" s="2">
        <f t="shared" si="23"/>
        <v>0</v>
      </c>
      <c r="AE295" s="2">
        <f t="shared" si="24"/>
        <v>0</v>
      </c>
    </row>
    <row r="296" spans="1:31" ht="15" customHeight="1" x14ac:dyDescent="0.25">
      <c r="A296" s="2" t="s">
        <v>415</v>
      </c>
      <c r="B296" s="2" t="s">
        <v>419</v>
      </c>
      <c r="C296" s="2">
        <v>2014</v>
      </c>
      <c r="D296" s="2">
        <v>7.7003450000000004</v>
      </c>
      <c r="E296" s="2">
        <v>5.5181380000000004</v>
      </c>
      <c r="F296" s="2" t="s">
        <v>845</v>
      </c>
      <c r="G296" s="2">
        <v>1.03</v>
      </c>
      <c r="H296" s="2">
        <v>0</v>
      </c>
      <c r="I296" s="2">
        <v>0</v>
      </c>
      <c r="J296" s="2" t="s">
        <v>598</v>
      </c>
      <c r="K296" s="2" t="s">
        <v>598</v>
      </c>
      <c r="L296" s="2" t="s">
        <v>598</v>
      </c>
      <c r="M296" s="2" t="s">
        <v>598</v>
      </c>
      <c r="N296" s="2" t="s">
        <v>598</v>
      </c>
      <c r="O296" s="2" t="s">
        <v>598</v>
      </c>
      <c r="P296" s="2" t="s">
        <v>598</v>
      </c>
      <c r="Q296" s="2" t="s">
        <v>598</v>
      </c>
      <c r="R296" s="2" t="s">
        <v>598</v>
      </c>
      <c r="S296" s="2" t="s">
        <v>598</v>
      </c>
      <c r="W296" s="2">
        <f t="shared" si="20"/>
        <v>0</v>
      </c>
      <c r="AA296" s="2" t="str">
        <f t="shared" si="21"/>
        <v>'vind vatten bio'</v>
      </c>
      <c r="AC296" s="2">
        <f t="shared" si="22"/>
        <v>1.03</v>
      </c>
      <c r="AD296" s="2">
        <f t="shared" si="23"/>
        <v>0</v>
      </c>
      <c r="AE296" s="2">
        <f t="shared" si="24"/>
        <v>0</v>
      </c>
    </row>
    <row r="297" spans="1:31" ht="15" customHeight="1" x14ac:dyDescent="0.25">
      <c r="A297" s="2" t="s">
        <v>420</v>
      </c>
      <c r="B297" s="2" t="s">
        <v>421</v>
      </c>
      <c r="C297" s="2">
        <v>2014</v>
      </c>
      <c r="D297" s="2" t="s">
        <v>598</v>
      </c>
      <c r="E297" s="2" t="s">
        <v>598</v>
      </c>
      <c r="F297" s="2" t="s">
        <v>826</v>
      </c>
      <c r="G297" s="2">
        <v>1</v>
      </c>
      <c r="H297" s="2">
        <v>0</v>
      </c>
      <c r="I297" s="2">
        <v>0</v>
      </c>
      <c r="J297" s="2">
        <v>1047.6199999999999</v>
      </c>
      <c r="K297" s="2">
        <v>8.3000000000000004E-2</v>
      </c>
      <c r="L297" s="2">
        <v>35.590000000000003</v>
      </c>
      <c r="M297" s="2">
        <v>4.67</v>
      </c>
      <c r="N297" s="2">
        <v>0.46</v>
      </c>
      <c r="O297" s="2" t="s">
        <v>598</v>
      </c>
      <c r="P297" s="2" t="s">
        <v>598</v>
      </c>
      <c r="Q297" s="2" t="s">
        <v>598</v>
      </c>
      <c r="R297" s="2" t="s">
        <v>598</v>
      </c>
      <c r="S297" s="2" t="s">
        <v>598</v>
      </c>
      <c r="W297" s="2">
        <f t="shared" si="20"/>
        <v>1047.6199999999999</v>
      </c>
      <c r="AA297" s="2" t="str">
        <f t="shared" si="21"/>
        <v>'Vindel'</v>
      </c>
      <c r="AC297" s="2">
        <f t="shared" si="22"/>
        <v>1</v>
      </c>
      <c r="AD297" s="2">
        <f t="shared" si="23"/>
        <v>0</v>
      </c>
      <c r="AE297" s="2">
        <f t="shared" si="24"/>
        <v>0</v>
      </c>
    </row>
    <row r="298" spans="1:31" ht="15" customHeight="1" x14ac:dyDescent="0.25">
      <c r="A298" s="2" t="s">
        <v>422</v>
      </c>
      <c r="B298" s="2" t="s">
        <v>423</v>
      </c>
      <c r="C298" s="2">
        <v>2014</v>
      </c>
      <c r="D298" s="2">
        <v>1.3220000000000001</v>
      </c>
      <c r="E298" s="2">
        <v>5.6529999999999996</v>
      </c>
      <c r="F298" s="2" t="s">
        <v>846</v>
      </c>
      <c r="G298" s="2">
        <v>2.36</v>
      </c>
      <c r="H298" s="2">
        <v>483.4</v>
      </c>
      <c r="I298" s="2">
        <v>0.55000000000000004</v>
      </c>
      <c r="J298" s="2" t="s">
        <v>598</v>
      </c>
      <c r="K298" s="2" t="s">
        <v>598</v>
      </c>
      <c r="L298" s="2" t="s">
        <v>598</v>
      </c>
      <c r="M298" s="2" t="s">
        <v>598</v>
      </c>
      <c r="N298" s="2" t="s">
        <v>598</v>
      </c>
      <c r="O298" s="2" t="s">
        <v>598</v>
      </c>
      <c r="P298" s="2" t="s">
        <v>598</v>
      </c>
      <c r="Q298" s="2" t="s">
        <v>598</v>
      </c>
      <c r="R298" s="2" t="s">
        <v>598</v>
      </c>
      <c r="S298" s="2" t="s">
        <v>598</v>
      </c>
      <c r="W298" s="2">
        <f t="shared" si="20"/>
        <v>0</v>
      </c>
      <c r="AA298" s="2" t="str">
        <f t="shared" si="21"/>
        <v>'Nordisk residualmix'</v>
      </c>
      <c r="AC298" s="2">
        <f t="shared" si="22"/>
        <v>2.36</v>
      </c>
      <c r="AD298" s="2">
        <f t="shared" si="23"/>
        <v>483.4</v>
      </c>
      <c r="AE298" s="2">
        <f t="shared" si="24"/>
        <v>0.55000000000000004</v>
      </c>
    </row>
    <row r="299" spans="1:31" ht="15" customHeight="1" x14ac:dyDescent="0.25">
      <c r="A299" s="2" t="s">
        <v>422</v>
      </c>
      <c r="B299" s="2" t="s">
        <v>424</v>
      </c>
      <c r="C299" s="2">
        <v>2014</v>
      </c>
      <c r="D299" s="2">
        <v>0.14299999999999999</v>
      </c>
      <c r="E299" s="2" t="s">
        <v>598</v>
      </c>
      <c r="F299" s="2" t="s">
        <v>846</v>
      </c>
      <c r="G299" s="2">
        <v>2.36</v>
      </c>
      <c r="H299" s="2">
        <v>483.4</v>
      </c>
      <c r="I299" s="2">
        <v>0.55000000000000004</v>
      </c>
      <c r="J299" s="2" t="s">
        <v>598</v>
      </c>
      <c r="K299" s="2" t="s">
        <v>598</v>
      </c>
      <c r="L299" s="2" t="s">
        <v>598</v>
      </c>
      <c r="M299" s="2" t="s">
        <v>598</v>
      </c>
      <c r="N299" s="2" t="s">
        <v>598</v>
      </c>
      <c r="O299" s="2" t="s">
        <v>598</v>
      </c>
      <c r="P299" s="2" t="s">
        <v>598</v>
      </c>
      <c r="Q299" s="2" t="s">
        <v>598</v>
      </c>
      <c r="R299" s="2" t="s">
        <v>598</v>
      </c>
      <c r="S299" s="2" t="s">
        <v>598</v>
      </c>
      <c r="W299" s="2">
        <f t="shared" si="20"/>
        <v>0</v>
      </c>
      <c r="AA299" s="2" t="str">
        <f t="shared" si="21"/>
        <v>'Nordisk residualmix'</v>
      </c>
      <c r="AC299" s="2">
        <f t="shared" si="22"/>
        <v>2.36</v>
      </c>
      <c r="AD299" s="2">
        <f t="shared" si="23"/>
        <v>483.4</v>
      </c>
      <c r="AE299" s="2">
        <f t="shared" si="24"/>
        <v>0.55000000000000004</v>
      </c>
    </row>
    <row r="300" spans="1:31" ht="15" customHeight="1" x14ac:dyDescent="0.25">
      <c r="A300" s="2" t="s">
        <v>425</v>
      </c>
      <c r="B300" s="2" t="s">
        <v>426</v>
      </c>
      <c r="C300" s="2">
        <v>2014</v>
      </c>
      <c r="D300" s="2">
        <v>0.4</v>
      </c>
      <c r="E300" s="2">
        <v>0</v>
      </c>
      <c r="F300" s="2" t="s">
        <v>599</v>
      </c>
      <c r="G300" s="2">
        <v>2.36</v>
      </c>
      <c r="H300" s="2">
        <v>483.4</v>
      </c>
      <c r="I300" s="2">
        <v>0.55000000000000004</v>
      </c>
      <c r="J300" s="2" t="s">
        <v>598</v>
      </c>
      <c r="K300" s="2" t="s">
        <v>598</v>
      </c>
      <c r="L300" s="2" t="s">
        <v>598</v>
      </c>
      <c r="M300" s="2" t="s">
        <v>598</v>
      </c>
      <c r="N300" s="2" t="s">
        <v>598</v>
      </c>
      <c r="O300" s="2" t="s">
        <v>598</v>
      </c>
      <c r="P300" s="2" t="s">
        <v>598</v>
      </c>
      <c r="Q300" s="2" t="s">
        <v>598</v>
      </c>
      <c r="R300" s="2" t="s">
        <v>598</v>
      </c>
      <c r="S300" s="2" t="s">
        <v>598</v>
      </c>
      <c r="W300" s="2">
        <f t="shared" si="20"/>
        <v>0</v>
      </c>
      <c r="AA300" s="2" t="str">
        <f t="shared" si="21"/>
        <v>Nordisk residual</v>
      </c>
      <c r="AC300" s="2">
        <f t="shared" si="22"/>
        <v>2.36</v>
      </c>
      <c r="AD300" s="2">
        <f t="shared" si="23"/>
        <v>483.4</v>
      </c>
      <c r="AE300" s="2">
        <f t="shared" si="24"/>
        <v>0.55000000000000004</v>
      </c>
    </row>
    <row r="301" spans="1:31" ht="15" customHeight="1" x14ac:dyDescent="0.25">
      <c r="A301" s="2" t="s">
        <v>425</v>
      </c>
      <c r="B301" s="2" t="s">
        <v>427</v>
      </c>
      <c r="C301" s="2">
        <v>2014</v>
      </c>
      <c r="D301" s="2">
        <v>3.76</v>
      </c>
      <c r="E301" s="2">
        <v>2.6</v>
      </c>
      <c r="F301" s="2" t="s">
        <v>847</v>
      </c>
      <c r="G301" s="2">
        <v>0.03</v>
      </c>
      <c r="H301" s="2">
        <v>8.9600000000000009</v>
      </c>
      <c r="I301" s="2">
        <v>0</v>
      </c>
      <c r="J301" s="2" t="s">
        <v>598</v>
      </c>
      <c r="K301" s="2" t="s">
        <v>598</v>
      </c>
      <c r="L301" s="2" t="s">
        <v>598</v>
      </c>
      <c r="M301" s="2" t="s">
        <v>598</v>
      </c>
      <c r="N301" s="2" t="s">
        <v>598</v>
      </c>
      <c r="O301" s="2" t="s">
        <v>598</v>
      </c>
      <c r="P301" s="2" t="s">
        <v>598</v>
      </c>
      <c r="Q301" s="2" t="s">
        <v>598</v>
      </c>
      <c r="R301" s="2" t="s">
        <v>598</v>
      </c>
      <c r="S301" s="2" t="s">
        <v>598</v>
      </c>
      <c r="W301" s="2">
        <f t="shared" si="20"/>
        <v>0</v>
      </c>
      <c r="AA301" s="2" t="str">
        <f t="shared" si="21"/>
        <v>'Biobränsle'</v>
      </c>
      <c r="AC301" s="2">
        <f t="shared" si="22"/>
        <v>0.03</v>
      </c>
      <c r="AD301" s="2">
        <f t="shared" si="23"/>
        <v>8.9600000000000009</v>
      </c>
      <c r="AE301" s="2">
        <f t="shared" si="24"/>
        <v>0</v>
      </c>
    </row>
    <row r="302" spans="1:31" ht="15" customHeight="1" x14ac:dyDescent="0.25">
      <c r="A302" s="2" t="s">
        <v>425</v>
      </c>
      <c r="B302" s="2" t="s">
        <v>428</v>
      </c>
      <c r="C302" s="2">
        <v>2014</v>
      </c>
      <c r="D302" s="2">
        <v>0.02</v>
      </c>
      <c r="E302" s="2" t="s">
        <v>598</v>
      </c>
      <c r="F302" s="2" t="s">
        <v>599</v>
      </c>
      <c r="G302" s="2">
        <v>2.36</v>
      </c>
      <c r="H302" s="2">
        <v>483.4</v>
      </c>
      <c r="I302" s="2">
        <v>0.55000000000000004</v>
      </c>
      <c r="J302" s="2" t="s">
        <v>598</v>
      </c>
      <c r="K302" s="2" t="s">
        <v>598</v>
      </c>
      <c r="L302" s="2" t="s">
        <v>598</v>
      </c>
      <c r="M302" s="2" t="s">
        <v>598</v>
      </c>
      <c r="N302" s="2" t="s">
        <v>598</v>
      </c>
      <c r="O302" s="2" t="s">
        <v>598</v>
      </c>
      <c r="P302" s="2" t="s">
        <v>598</v>
      </c>
      <c r="Q302" s="2" t="s">
        <v>598</v>
      </c>
      <c r="R302" s="2" t="s">
        <v>598</v>
      </c>
      <c r="S302" s="2" t="s">
        <v>598</v>
      </c>
      <c r="W302" s="2">
        <f t="shared" si="20"/>
        <v>0</v>
      </c>
      <c r="AA302" s="2" t="str">
        <f t="shared" si="21"/>
        <v>Nordisk residual</v>
      </c>
      <c r="AC302" s="2">
        <f t="shared" si="22"/>
        <v>2.36</v>
      </c>
      <c r="AD302" s="2">
        <f t="shared" si="23"/>
        <v>483.4</v>
      </c>
      <c r="AE302" s="2">
        <f t="shared" si="24"/>
        <v>0.55000000000000004</v>
      </c>
    </row>
    <row r="303" spans="1:31" ht="15" customHeight="1" x14ac:dyDescent="0.25">
      <c r="A303" s="2" t="s">
        <v>425</v>
      </c>
      <c r="B303" s="2" t="s">
        <v>429</v>
      </c>
      <c r="C303" s="2">
        <v>2014</v>
      </c>
      <c r="D303" s="2">
        <v>2.294</v>
      </c>
      <c r="E303" s="2">
        <v>61.572000000000003</v>
      </c>
      <c r="F303" s="2" t="s">
        <v>848</v>
      </c>
      <c r="G303" s="2">
        <v>0.48</v>
      </c>
      <c r="H303" s="2">
        <v>5.21</v>
      </c>
      <c r="I303" s="2">
        <v>0</v>
      </c>
      <c r="J303" s="2" t="s">
        <v>598</v>
      </c>
      <c r="K303" s="2" t="s">
        <v>598</v>
      </c>
      <c r="L303" s="2" t="s">
        <v>598</v>
      </c>
      <c r="M303" s="2" t="s">
        <v>598</v>
      </c>
      <c r="N303" s="2" t="s">
        <v>598</v>
      </c>
      <c r="O303" s="2" t="s">
        <v>598</v>
      </c>
      <c r="P303" s="2" t="s">
        <v>598</v>
      </c>
      <c r="Q303" s="2" t="s">
        <v>598</v>
      </c>
      <c r="R303" s="2" t="s">
        <v>598</v>
      </c>
      <c r="S303" s="2" t="s">
        <v>598</v>
      </c>
      <c r="W303" s="2">
        <f t="shared" si="20"/>
        <v>0</v>
      </c>
      <c r="AA303" s="2" t="str">
        <f t="shared" si="21"/>
        <v>'Vind. vatten och biobränsle'</v>
      </c>
      <c r="AC303" s="2">
        <f t="shared" si="22"/>
        <v>0.48</v>
      </c>
      <c r="AD303" s="2">
        <f t="shared" si="23"/>
        <v>5.21</v>
      </c>
      <c r="AE303" s="2">
        <f t="shared" si="24"/>
        <v>0</v>
      </c>
    </row>
    <row r="304" spans="1:31" ht="15" customHeight="1" x14ac:dyDescent="0.25">
      <c r="A304" s="2" t="s">
        <v>425</v>
      </c>
      <c r="B304" s="2" t="s">
        <v>430</v>
      </c>
      <c r="C304" s="2">
        <v>2014</v>
      </c>
      <c r="D304" s="2">
        <v>0.38</v>
      </c>
      <c r="E304" s="2" t="s">
        <v>598</v>
      </c>
      <c r="F304" s="2" t="s">
        <v>599</v>
      </c>
      <c r="G304" s="2">
        <v>2.36</v>
      </c>
      <c r="H304" s="2">
        <v>483.4</v>
      </c>
      <c r="I304" s="2">
        <v>0.55000000000000004</v>
      </c>
      <c r="J304" s="2" t="s">
        <v>598</v>
      </c>
      <c r="K304" s="2" t="s">
        <v>598</v>
      </c>
      <c r="L304" s="2" t="s">
        <v>598</v>
      </c>
      <c r="M304" s="2" t="s">
        <v>598</v>
      </c>
      <c r="N304" s="2" t="s">
        <v>598</v>
      </c>
      <c r="O304" s="2" t="s">
        <v>598</v>
      </c>
      <c r="P304" s="2" t="s">
        <v>598</v>
      </c>
      <c r="Q304" s="2" t="s">
        <v>598</v>
      </c>
      <c r="R304" s="2" t="s">
        <v>598</v>
      </c>
      <c r="S304" s="2" t="s">
        <v>598</v>
      </c>
      <c r="W304" s="2">
        <f t="shared" si="20"/>
        <v>0</v>
      </c>
      <c r="AA304" s="2" t="str">
        <f t="shared" si="21"/>
        <v>Nordisk residual</v>
      </c>
      <c r="AC304" s="2">
        <f t="shared" si="22"/>
        <v>2.36</v>
      </c>
      <c r="AD304" s="2">
        <f t="shared" si="23"/>
        <v>483.4</v>
      </c>
      <c r="AE304" s="2">
        <f t="shared" si="24"/>
        <v>0.55000000000000004</v>
      </c>
    </row>
    <row r="305" spans="1:31" ht="15" customHeight="1" x14ac:dyDescent="0.25">
      <c r="A305" s="2" t="s">
        <v>425</v>
      </c>
      <c r="B305" s="2" t="s">
        <v>431</v>
      </c>
      <c r="C305" s="2">
        <v>2014</v>
      </c>
      <c r="D305" s="2">
        <v>0.56000000000000005</v>
      </c>
      <c r="E305" s="2" t="s">
        <v>598</v>
      </c>
      <c r="F305" s="2" t="s">
        <v>599</v>
      </c>
      <c r="G305" s="2">
        <v>2.36</v>
      </c>
      <c r="H305" s="2">
        <v>483.4</v>
      </c>
      <c r="I305" s="2">
        <v>0.55000000000000004</v>
      </c>
      <c r="J305" s="2" t="s">
        <v>598</v>
      </c>
      <c r="K305" s="2" t="s">
        <v>598</v>
      </c>
      <c r="L305" s="2" t="s">
        <v>598</v>
      </c>
      <c r="M305" s="2" t="s">
        <v>598</v>
      </c>
      <c r="N305" s="2" t="s">
        <v>598</v>
      </c>
      <c r="O305" s="2" t="s">
        <v>598</v>
      </c>
      <c r="P305" s="2" t="s">
        <v>598</v>
      </c>
      <c r="Q305" s="2" t="s">
        <v>598</v>
      </c>
      <c r="R305" s="2" t="s">
        <v>598</v>
      </c>
      <c r="S305" s="2" t="s">
        <v>598</v>
      </c>
      <c r="W305" s="2">
        <f t="shared" si="20"/>
        <v>0</v>
      </c>
      <c r="AA305" s="2" t="str">
        <f t="shared" si="21"/>
        <v>Nordisk residual</v>
      </c>
      <c r="AC305" s="2">
        <f t="shared" si="22"/>
        <v>2.36</v>
      </c>
      <c r="AD305" s="2">
        <f t="shared" si="23"/>
        <v>483.4</v>
      </c>
      <c r="AE305" s="2">
        <f t="shared" si="24"/>
        <v>0.55000000000000004</v>
      </c>
    </row>
    <row r="306" spans="1:31" ht="15" customHeight="1" x14ac:dyDescent="0.2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W306" s="2">
        <f t="shared" si="20"/>
        <v>0</v>
      </c>
      <c r="AA306" s="2" t="str">
        <f t="shared" si="21"/>
        <v>-</v>
      </c>
      <c r="AC306" s="2">
        <f t="shared" si="22"/>
        <v>2.36</v>
      </c>
      <c r="AD306" s="2">
        <f t="shared" si="23"/>
        <v>483.4</v>
      </c>
      <c r="AE306" s="2">
        <f t="shared" si="24"/>
        <v>0.55000000000000004</v>
      </c>
    </row>
    <row r="307" spans="1:31" ht="15" customHeight="1" x14ac:dyDescent="0.2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W307" s="2">
        <f t="shared" si="20"/>
        <v>0</v>
      </c>
      <c r="AA307" s="2" t="str">
        <f t="shared" si="21"/>
        <v>-</v>
      </c>
      <c r="AC307" s="2">
        <f t="shared" si="22"/>
        <v>2.36</v>
      </c>
      <c r="AD307" s="2">
        <f t="shared" si="23"/>
        <v>483.4</v>
      </c>
      <c r="AE307" s="2">
        <f t="shared" si="24"/>
        <v>0.55000000000000004</v>
      </c>
    </row>
    <row r="308" spans="1:31" ht="15" customHeight="1" x14ac:dyDescent="0.25">
      <c r="A308" s="2" t="s">
        <v>432</v>
      </c>
      <c r="B308" s="2" t="s">
        <v>435</v>
      </c>
      <c r="C308" s="2">
        <v>2014</v>
      </c>
      <c r="D308" s="2" t="s">
        <v>598</v>
      </c>
      <c r="E308" s="2" t="s">
        <v>598</v>
      </c>
      <c r="F308" s="2" t="s">
        <v>849</v>
      </c>
      <c r="G308" s="2">
        <v>1.1000000000000001</v>
      </c>
      <c r="H308" s="2">
        <v>0</v>
      </c>
      <c r="I308" s="2">
        <v>0</v>
      </c>
      <c r="J308" s="2">
        <v>720.5</v>
      </c>
      <c r="K308" s="2">
        <v>0.09</v>
      </c>
      <c r="L308" s="2">
        <v>41.1</v>
      </c>
      <c r="M308" s="2">
        <v>4.8</v>
      </c>
      <c r="N308" s="2">
        <v>0.4</v>
      </c>
      <c r="O308" s="2" t="s">
        <v>598</v>
      </c>
      <c r="P308" s="2" t="s">
        <v>598</v>
      </c>
      <c r="Q308" s="2" t="s">
        <v>598</v>
      </c>
      <c r="R308" s="2" t="s">
        <v>598</v>
      </c>
      <c r="S308" s="2" t="s">
        <v>598</v>
      </c>
      <c r="W308" s="2">
        <f t="shared" si="20"/>
        <v>720.5</v>
      </c>
      <c r="AA308" s="2" t="str">
        <f t="shared" si="21"/>
        <v>'Telge nät Vind och vatten'</v>
      </c>
      <c r="AC308" s="2">
        <f t="shared" si="22"/>
        <v>1.1000000000000001</v>
      </c>
      <c r="AD308" s="2">
        <f t="shared" si="23"/>
        <v>0</v>
      </c>
      <c r="AE308" s="2">
        <f t="shared" si="24"/>
        <v>0</v>
      </c>
    </row>
    <row r="309" spans="1:31" ht="15" customHeight="1" x14ac:dyDescent="0.25">
      <c r="A309" s="2" t="s">
        <v>436</v>
      </c>
      <c r="B309" s="2" t="s">
        <v>437</v>
      </c>
      <c r="C309" s="2">
        <v>2014</v>
      </c>
      <c r="D309" s="2">
        <v>0.3</v>
      </c>
      <c r="E309" s="2">
        <v>2</v>
      </c>
      <c r="F309" s="2" t="s">
        <v>599</v>
      </c>
      <c r="G309" s="2">
        <v>2.36</v>
      </c>
      <c r="H309" s="2">
        <v>483.4</v>
      </c>
      <c r="I309" s="2">
        <v>0.55000000000000004</v>
      </c>
      <c r="J309" s="2" t="s">
        <v>598</v>
      </c>
      <c r="K309" s="2" t="s">
        <v>598</v>
      </c>
      <c r="L309" s="2" t="s">
        <v>598</v>
      </c>
      <c r="M309" s="2" t="s">
        <v>598</v>
      </c>
      <c r="N309" s="2" t="s">
        <v>598</v>
      </c>
      <c r="O309" s="2" t="s">
        <v>598</v>
      </c>
      <c r="P309" s="2" t="s">
        <v>598</v>
      </c>
      <c r="Q309" s="2" t="s">
        <v>598</v>
      </c>
      <c r="R309" s="2" t="s">
        <v>598</v>
      </c>
      <c r="S309" s="2" t="s">
        <v>598</v>
      </c>
      <c r="W309" s="2">
        <f t="shared" si="20"/>
        <v>0</v>
      </c>
      <c r="AA309" s="2" t="str">
        <f t="shared" si="21"/>
        <v>Nordisk residual</v>
      </c>
      <c r="AC309" s="2">
        <f t="shared" si="22"/>
        <v>2.36</v>
      </c>
      <c r="AD309" s="2">
        <f t="shared" si="23"/>
        <v>483.4</v>
      </c>
      <c r="AE309" s="2">
        <f t="shared" si="24"/>
        <v>0.55000000000000004</v>
      </c>
    </row>
    <row r="310" spans="1:31" ht="15" customHeight="1" x14ac:dyDescent="0.25">
      <c r="A310" s="2" t="s">
        <v>438</v>
      </c>
      <c r="B310" s="2" t="s">
        <v>439</v>
      </c>
      <c r="C310" s="2">
        <v>2014</v>
      </c>
      <c r="D310" s="2">
        <v>1.083</v>
      </c>
      <c r="E310" s="2" t="s">
        <v>598</v>
      </c>
      <c r="F310" s="2" t="s">
        <v>599</v>
      </c>
      <c r="G310" s="2">
        <v>2.36</v>
      </c>
      <c r="H310" s="2">
        <v>483.4</v>
      </c>
      <c r="I310" s="2">
        <v>0.55000000000000004</v>
      </c>
      <c r="J310" s="2" t="s">
        <v>598</v>
      </c>
      <c r="K310" s="2" t="s">
        <v>598</v>
      </c>
      <c r="L310" s="2" t="s">
        <v>598</v>
      </c>
      <c r="M310" s="2" t="s">
        <v>598</v>
      </c>
      <c r="N310" s="2" t="s">
        <v>598</v>
      </c>
      <c r="O310" s="2" t="s">
        <v>598</v>
      </c>
      <c r="P310" s="2" t="s">
        <v>598</v>
      </c>
      <c r="Q310" s="2" t="s">
        <v>598</v>
      </c>
      <c r="R310" s="2" t="s">
        <v>598</v>
      </c>
      <c r="S310" s="2" t="s">
        <v>598</v>
      </c>
      <c r="W310" s="2">
        <f t="shared" si="20"/>
        <v>0</v>
      </c>
      <c r="AA310" s="2" t="str">
        <f t="shared" si="21"/>
        <v>Nordisk residual</v>
      </c>
      <c r="AC310" s="2">
        <f t="shared" si="22"/>
        <v>2.36</v>
      </c>
      <c r="AD310" s="2">
        <f t="shared" si="23"/>
        <v>483.4</v>
      </c>
      <c r="AE310" s="2">
        <f t="shared" si="24"/>
        <v>0.55000000000000004</v>
      </c>
    </row>
    <row r="311" spans="1:31" ht="15" customHeight="1" x14ac:dyDescent="0.25">
      <c r="A311" s="2" t="s">
        <v>438</v>
      </c>
      <c r="B311" s="2" t="s">
        <v>440</v>
      </c>
      <c r="C311" s="2">
        <v>2014</v>
      </c>
      <c r="D311" s="2">
        <v>0.16700000000000001</v>
      </c>
      <c r="E311" s="2" t="s">
        <v>598</v>
      </c>
      <c r="F311" s="2" t="s">
        <v>599</v>
      </c>
      <c r="G311" s="2">
        <v>2.36</v>
      </c>
      <c r="H311" s="2">
        <v>483.4</v>
      </c>
      <c r="I311" s="2">
        <v>0.55000000000000004</v>
      </c>
      <c r="J311" s="2" t="s">
        <v>598</v>
      </c>
      <c r="K311" s="2" t="s">
        <v>598</v>
      </c>
      <c r="L311" s="2" t="s">
        <v>598</v>
      </c>
      <c r="M311" s="2" t="s">
        <v>598</v>
      </c>
      <c r="N311" s="2" t="s">
        <v>598</v>
      </c>
      <c r="O311" s="2" t="s">
        <v>598</v>
      </c>
      <c r="P311" s="2" t="s">
        <v>598</v>
      </c>
      <c r="Q311" s="2" t="s">
        <v>598</v>
      </c>
      <c r="R311" s="2" t="s">
        <v>598</v>
      </c>
      <c r="S311" s="2" t="s">
        <v>598</v>
      </c>
      <c r="W311" s="2">
        <f t="shared" si="20"/>
        <v>0</v>
      </c>
      <c r="AA311" s="2" t="str">
        <f t="shared" si="21"/>
        <v>Nordisk residual</v>
      </c>
      <c r="AC311" s="2">
        <f t="shared" si="22"/>
        <v>2.36</v>
      </c>
      <c r="AD311" s="2">
        <f t="shared" si="23"/>
        <v>483.4</v>
      </c>
      <c r="AE311" s="2">
        <f t="shared" si="24"/>
        <v>0.55000000000000004</v>
      </c>
    </row>
    <row r="312" spans="1:31" ht="15" customHeight="1" x14ac:dyDescent="0.2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W312" s="2">
        <f t="shared" si="20"/>
        <v>0</v>
      </c>
      <c r="AA312" s="2" t="str">
        <f t="shared" si="21"/>
        <v>-</v>
      </c>
      <c r="AC312" s="2">
        <f t="shared" si="22"/>
        <v>2.36</v>
      </c>
      <c r="AD312" s="2">
        <f t="shared" si="23"/>
        <v>483.4</v>
      </c>
      <c r="AE312" s="2">
        <f t="shared" si="24"/>
        <v>0.55000000000000004</v>
      </c>
    </row>
    <row r="313" spans="1:31" ht="15" customHeight="1" x14ac:dyDescent="0.2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W313" s="2">
        <f t="shared" si="20"/>
        <v>0</v>
      </c>
      <c r="AA313" s="2" t="str">
        <f t="shared" si="21"/>
        <v>-</v>
      </c>
      <c r="AC313" s="2">
        <f t="shared" si="22"/>
        <v>2.36</v>
      </c>
      <c r="AD313" s="2">
        <f t="shared" si="23"/>
        <v>483.4</v>
      </c>
      <c r="AE313" s="2">
        <f t="shared" si="24"/>
        <v>0.55000000000000004</v>
      </c>
    </row>
    <row r="314" spans="1:31" ht="15" customHeight="1" x14ac:dyDescent="0.25">
      <c r="A314" s="2" t="s">
        <v>443</v>
      </c>
      <c r="B314" s="2" t="s">
        <v>444</v>
      </c>
      <c r="C314" s="2">
        <v>2014</v>
      </c>
      <c r="D314" s="2">
        <v>2.4</v>
      </c>
      <c r="E314" s="2">
        <v>0.15</v>
      </c>
      <c r="F314" s="2" t="s">
        <v>850</v>
      </c>
      <c r="G314" s="2">
        <v>1.1000000000000001</v>
      </c>
      <c r="H314" s="2">
        <v>4.7</v>
      </c>
      <c r="I314" s="2">
        <v>0</v>
      </c>
      <c r="J314" s="2" t="s">
        <v>598</v>
      </c>
      <c r="K314" s="2" t="s">
        <v>598</v>
      </c>
      <c r="L314" s="2" t="s">
        <v>598</v>
      </c>
      <c r="M314" s="2" t="s">
        <v>598</v>
      </c>
      <c r="N314" s="2" t="s">
        <v>598</v>
      </c>
      <c r="O314" s="2" t="s">
        <v>598</v>
      </c>
      <c r="P314" s="2" t="s">
        <v>598</v>
      </c>
      <c r="Q314" s="2" t="s">
        <v>598</v>
      </c>
      <c r="R314" s="2" t="s">
        <v>598</v>
      </c>
      <c r="S314" s="2" t="s">
        <v>598</v>
      </c>
      <c r="W314" s="2">
        <f t="shared" si="20"/>
        <v>0</v>
      </c>
      <c r="AA314" s="2" t="str">
        <f t="shared" si="21"/>
        <v>'" Vattenkraft"'</v>
      </c>
      <c r="AC314" s="2">
        <f t="shared" si="22"/>
        <v>1.1000000000000001</v>
      </c>
      <c r="AD314" s="2">
        <f t="shared" si="23"/>
        <v>4.7</v>
      </c>
      <c r="AE314" s="2">
        <f t="shared" si="24"/>
        <v>0</v>
      </c>
    </row>
    <row r="315" spans="1:31" ht="15" customHeight="1" x14ac:dyDescent="0.25">
      <c r="A315" s="2" t="s">
        <v>445</v>
      </c>
      <c r="B315" s="2" t="s">
        <v>446</v>
      </c>
      <c r="C315" s="2">
        <v>2014</v>
      </c>
      <c r="D315" s="2">
        <v>1.909</v>
      </c>
      <c r="E315" s="2" t="s">
        <v>598</v>
      </c>
      <c r="F315" s="2" t="s">
        <v>792</v>
      </c>
      <c r="G315" s="2">
        <v>1.1000000000000001</v>
      </c>
      <c r="H315" s="2">
        <v>0</v>
      </c>
      <c r="I315" s="2">
        <v>0</v>
      </c>
      <c r="J315" s="2" t="s">
        <v>598</v>
      </c>
      <c r="K315" s="2" t="s">
        <v>598</v>
      </c>
      <c r="L315" s="2" t="s">
        <v>598</v>
      </c>
      <c r="M315" s="2" t="s">
        <v>598</v>
      </c>
      <c r="N315" s="2" t="s">
        <v>598</v>
      </c>
      <c r="O315" s="2" t="s">
        <v>598</v>
      </c>
      <c r="P315" s="2" t="s">
        <v>598</v>
      </c>
      <c r="Q315" s="2" t="s">
        <v>598</v>
      </c>
      <c r="R315" s="2" t="s">
        <v>598</v>
      </c>
      <c r="S315" s="2" t="s">
        <v>598</v>
      </c>
      <c r="W315" s="2">
        <f t="shared" si="20"/>
        <v>0</v>
      </c>
      <c r="AA315" s="2" t="str">
        <f t="shared" si="21"/>
        <v>'Vattenkraft'</v>
      </c>
      <c r="AC315" s="2">
        <f t="shared" si="22"/>
        <v>1.1000000000000001</v>
      </c>
      <c r="AD315" s="2">
        <f t="shared" si="23"/>
        <v>0</v>
      </c>
      <c r="AE315" s="2">
        <f t="shared" si="24"/>
        <v>0</v>
      </c>
    </row>
    <row r="316" spans="1:31" ht="15" customHeight="1" x14ac:dyDescent="0.25">
      <c r="A316" s="2" t="s">
        <v>447</v>
      </c>
      <c r="B316" s="2" t="s">
        <v>448</v>
      </c>
      <c r="C316" s="2">
        <v>2014</v>
      </c>
      <c r="D316" s="2">
        <v>5.3</v>
      </c>
      <c r="E316" s="2">
        <v>4</v>
      </c>
      <c r="F316" s="2" t="s">
        <v>851</v>
      </c>
      <c r="G316" s="2">
        <v>0.03</v>
      </c>
      <c r="H316" s="2">
        <v>0</v>
      </c>
      <c r="I316" s="2">
        <v>0</v>
      </c>
      <c r="J316" s="2" t="s">
        <v>598</v>
      </c>
      <c r="K316" s="2" t="s">
        <v>598</v>
      </c>
      <c r="L316" s="2" t="s">
        <v>598</v>
      </c>
      <c r="M316" s="2" t="s">
        <v>598</v>
      </c>
      <c r="N316" s="2" t="s">
        <v>598</v>
      </c>
      <c r="O316" s="2" t="s">
        <v>598</v>
      </c>
      <c r="P316" s="2" t="s">
        <v>598</v>
      </c>
      <c r="Q316" s="2" t="s">
        <v>598</v>
      </c>
      <c r="R316" s="2" t="s">
        <v>598</v>
      </c>
      <c r="S316" s="2" t="s">
        <v>598</v>
      </c>
      <c r="W316" s="2">
        <f t="shared" si="20"/>
        <v>0</v>
      </c>
      <c r="AA316" s="2" t="str">
        <f t="shared" si="21"/>
        <v>''El producerad i eget biokraftvärmeverk''</v>
      </c>
      <c r="AC316" s="2">
        <f t="shared" si="22"/>
        <v>0.03</v>
      </c>
      <c r="AD316" s="2">
        <f t="shared" si="23"/>
        <v>0</v>
      </c>
      <c r="AE316" s="2">
        <f t="shared" si="24"/>
        <v>0</v>
      </c>
    </row>
    <row r="317" spans="1:31" ht="15" customHeight="1" x14ac:dyDescent="0.2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W317" s="2">
        <f t="shared" si="20"/>
        <v>0</v>
      </c>
      <c r="AA317" s="2" t="str">
        <f t="shared" si="21"/>
        <v>-</v>
      </c>
      <c r="AC317" s="2">
        <f t="shared" si="22"/>
        <v>2.36</v>
      </c>
      <c r="AD317" s="2">
        <f t="shared" si="23"/>
        <v>483.4</v>
      </c>
      <c r="AE317" s="2">
        <f t="shared" si="24"/>
        <v>0.55000000000000004</v>
      </c>
    </row>
    <row r="318" spans="1:31" ht="15" customHeight="1" x14ac:dyDescent="0.25">
      <c r="A318" s="2" t="s">
        <v>449</v>
      </c>
      <c r="B318" s="2" t="s">
        <v>450</v>
      </c>
      <c r="C318" s="2">
        <v>2014</v>
      </c>
      <c r="D318" s="2">
        <v>8.1000000000000003E-2</v>
      </c>
      <c r="E318" s="2" t="s">
        <v>598</v>
      </c>
      <c r="F318" s="2" t="s">
        <v>852</v>
      </c>
      <c r="G318" s="2">
        <v>0.12</v>
      </c>
      <c r="H318" s="2">
        <v>290</v>
      </c>
      <c r="I318" s="2">
        <v>0.01</v>
      </c>
      <c r="J318" s="2" t="s">
        <v>598</v>
      </c>
      <c r="K318" s="2" t="s">
        <v>598</v>
      </c>
      <c r="L318" s="2" t="s">
        <v>598</v>
      </c>
      <c r="M318" s="2" t="s">
        <v>598</v>
      </c>
      <c r="N318" s="2" t="s">
        <v>598</v>
      </c>
      <c r="O318" s="2" t="s">
        <v>598</v>
      </c>
      <c r="P318" s="2" t="s">
        <v>598</v>
      </c>
      <c r="Q318" s="2" t="s">
        <v>598</v>
      </c>
      <c r="R318" s="2" t="s">
        <v>598</v>
      </c>
      <c r="S318" s="2" t="s">
        <v>598</v>
      </c>
      <c r="W318" s="2">
        <f t="shared" si="20"/>
        <v>0</v>
      </c>
      <c r="AA318" s="2" t="str">
        <f t="shared" si="21"/>
        <v>'Returel (Förnyelsebar)'</v>
      </c>
      <c r="AC318" s="2">
        <f t="shared" si="22"/>
        <v>0.12</v>
      </c>
      <c r="AD318" s="2">
        <f t="shared" si="23"/>
        <v>290</v>
      </c>
      <c r="AE318" s="2">
        <f t="shared" si="24"/>
        <v>0.01</v>
      </c>
    </row>
    <row r="319" spans="1:31" ht="15" customHeight="1" x14ac:dyDescent="0.25">
      <c r="A319" s="2" t="s">
        <v>449</v>
      </c>
      <c r="B319" s="2" t="s">
        <v>451</v>
      </c>
      <c r="C319" s="2">
        <v>2014</v>
      </c>
      <c r="D319" s="2">
        <v>0.13</v>
      </c>
      <c r="E319" s="2" t="s">
        <v>598</v>
      </c>
      <c r="F319" s="2" t="s">
        <v>852</v>
      </c>
      <c r="G319" s="2">
        <v>0.12</v>
      </c>
      <c r="H319" s="2">
        <v>290</v>
      </c>
      <c r="I319" s="2">
        <v>0.01</v>
      </c>
      <c r="J319" s="2" t="s">
        <v>598</v>
      </c>
      <c r="K319" s="2" t="s">
        <v>598</v>
      </c>
      <c r="L319" s="2" t="s">
        <v>598</v>
      </c>
      <c r="M319" s="2" t="s">
        <v>598</v>
      </c>
      <c r="N319" s="2" t="s">
        <v>598</v>
      </c>
      <c r="O319" s="2" t="s">
        <v>598</v>
      </c>
      <c r="P319" s="2" t="s">
        <v>598</v>
      </c>
      <c r="Q319" s="2" t="s">
        <v>598</v>
      </c>
      <c r="R319" s="2" t="s">
        <v>598</v>
      </c>
      <c r="S319" s="2" t="s">
        <v>598</v>
      </c>
      <c r="W319" s="2">
        <f t="shared" si="20"/>
        <v>0</v>
      </c>
      <c r="AA319" s="2" t="str">
        <f t="shared" si="21"/>
        <v>'Returel (Förnyelsebar)'</v>
      </c>
      <c r="AC319" s="2">
        <f t="shared" si="22"/>
        <v>0.12</v>
      </c>
      <c r="AD319" s="2">
        <f t="shared" si="23"/>
        <v>290</v>
      </c>
      <c r="AE319" s="2">
        <f t="shared" si="24"/>
        <v>0.01</v>
      </c>
    </row>
    <row r="320" spans="1:31" ht="15" customHeight="1" x14ac:dyDescent="0.25">
      <c r="A320" s="2" t="s">
        <v>449</v>
      </c>
      <c r="B320" s="2" t="s">
        <v>452</v>
      </c>
      <c r="C320" s="2">
        <v>2014</v>
      </c>
      <c r="D320" s="2">
        <v>3.6</v>
      </c>
      <c r="E320" s="2">
        <v>14.1</v>
      </c>
      <c r="F320" s="2" t="s">
        <v>852</v>
      </c>
      <c r="G320" s="2">
        <v>0.12</v>
      </c>
      <c r="H320" s="2">
        <v>290</v>
      </c>
      <c r="I320" s="2">
        <v>0.01</v>
      </c>
      <c r="J320" s="2" t="s">
        <v>598</v>
      </c>
      <c r="K320" s="2" t="s">
        <v>598</v>
      </c>
      <c r="L320" s="2" t="s">
        <v>598</v>
      </c>
      <c r="M320" s="2" t="s">
        <v>598</v>
      </c>
      <c r="N320" s="2" t="s">
        <v>598</v>
      </c>
      <c r="O320" s="2" t="s">
        <v>598</v>
      </c>
      <c r="P320" s="2" t="s">
        <v>598</v>
      </c>
      <c r="Q320" s="2" t="s">
        <v>598</v>
      </c>
      <c r="R320" s="2" t="s">
        <v>598</v>
      </c>
      <c r="S320" s="2" t="s">
        <v>598</v>
      </c>
      <c r="W320" s="2">
        <f t="shared" si="20"/>
        <v>0</v>
      </c>
      <c r="AA320" s="2" t="str">
        <f t="shared" si="21"/>
        <v>'Returel (Förnyelsebar)'</v>
      </c>
      <c r="AC320" s="2">
        <f t="shared" si="22"/>
        <v>0.12</v>
      </c>
      <c r="AD320" s="2">
        <f t="shared" si="23"/>
        <v>290</v>
      </c>
      <c r="AE320" s="2">
        <f t="shared" si="24"/>
        <v>0.01</v>
      </c>
    </row>
    <row r="321" spans="1:31" ht="15" customHeight="1" x14ac:dyDescent="0.25">
      <c r="A321" s="2" t="s">
        <v>453</v>
      </c>
      <c r="B321" s="2" t="s">
        <v>454</v>
      </c>
      <c r="C321" s="2">
        <v>2014</v>
      </c>
      <c r="D321" s="2">
        <v>3.1850000000000003E-2</v>
      </c>
      <c r="E321" s="2" t="s">
        <v>598</v>
      </c>
      <c r="F321" s="2" t="s">
        <v>599</v>
      </c>
      <c r="G321" s="2">
        <v>2.36</v>
      </c>
      <c r="H321" s="2">
        <v>483.4</v>
      </c>
      <c r="I321" s="2">
        <v>0.55000000000000004</v>
      </c>
      <c r="J321" s="2" t="s">
        <v>598</v>
      </c>
      <c r="K321" s="2" t="s">
        <v>598</v>
      </c>
      <c r="L321" s="2" t="s">
        <v>598</v>
      </c>
      <c r="M321" s="2" t="s">
        <v>598</v>
      </c>
      <c r="N321" s="2" t="s">
        <v>598</v>
      </c>
      <c r="O321" s="2" t="s">
        <v>598</v>
      </c>
      <c r="P321" s="2" t="s">
        <v>598</v>
      </c>
      <c r="Q321" s="2" t="s">
        <v>598</v>
      </c>
      <c r="R321" s="2" t="s">
        <v>598</v>
      </c>
      <c r="S321" s="2" t="s">
        <v>598</v>
      </c>
      <c r="W321" s="2">
        <f t="shared" si="20"/>
        <v>0</v>
      </c>
      <c r="AA321" s="2" t="str">
        <f t="shared" si="21"/>
        <v>Nordisk residual</v>
      </c>
      <c r="AC321" s="2">
        <f t="shared" si="22"/>
        <v>2.36</v>
      </c>
      <c r="AD321" s="2">
        <f t="shared" si="23"/>
        <v>483.4</v>
      </c>
      <c r="AE321" s="2">
        <f t="shared" si="24"/>
        <v>0.55000000000000004</v>
      </c>
    </row>
    <row r="322" spans="1:31" ht="15" customHeight="1" x14ac:dyDescent="0.25">
      <c r="A322" s="2" t="s">
        <v>453</v>
      </c>
      <c r="B322" s="2" t="s">
        <v>455</v>
      </c>
      <c r="C322" s="2">
        <v>2014</v>
      </c>
      <c r="D322" s="2">
        <v>9.7000000000000003E-3</v>
      </c>
      <c r="E322" s="2" t="s">
        <v>598</v>
      </c>
      <c r="F322" s="2" t="s">
        <v>599</v>
      </c>
      <c r="G322" s="2">
        <v>2.36</v>
      </c>
      <c r="H322" s="2">
        <v>483.4</v>
      </c>
      <c r="I322" s="2">
        <v>0.55000000000000004</v>
      </c>
      <c r="J322" s="2" t="s">
        <v>598</v>
      </c>
      <c r="K322" s="2" t="s">
        <v>598</v>
      </c>
      <c r="L322" s="2" t="s">
        <v>598</v>
      </c>
      <c r="M322" s="2" t="s">
        <v>598</v>
      </c>
      <c r="N322" s="2" t="s">
        <v>598</v>
      </c>
      <c r="O322" s="2" t="s">
        <v>598</v>
      </c>
      <c r="P322" s="2" t="s">
        <v>598</v>
      </c>
      <c r="Q322" s="2" t="s">
        <v>598</v>
      </c>
      <c r="R322" s="2" t="s">
        <v>598</v>
      </c>
      <c r="S322" s="2" t="s">
        <v>598</v>
      </c>
      <c r="W322" s="2">
        <f t="shared" si="20"/>
        <v>0</v>
      </c>
      <c r="AA322" s="2" t="str">
        <f t="shared" si="21"/>
        <v>Nordisk residual</v>
      </c>
      <c r="AC322" s="2">
        <f t="shared" si="22"/>
        <v>2.36</v>
      </c>
      <c r="AD322" s="2">
        <f t="shared" si="23"/>
        <v>483.4</v>
      </c>
      <c r="AE322" s="2">
        <f t="shared" si="24"/>
        <v>0.55000000000000004</v>
      </c>
    </row>
    <row r="323" spans="1:31" ht="15" customHeight="1" x14ac:dyDescent="0.25">
      <c r="A323" s="2" t="s">
        <v>453</v>
      </c>
      <c r="B323" s="2" t="s">
        <v>456</v>
      </c>
      <c r="C323" s="2">
        <v>2014</v>
      </c>
      <c r="D323" s="2">
        <v>0.56720000000000004</v>
      </c>
      <c r="E323" s="2" t="s">
        <v>598</v>
      </c>
      <c r="F323" s="2" t="s">
        <v>599</v>
      </c>
      <c r="G323" s="2">
        <v>2.36</v>
      </c>
      <c r="H323" s="2">
        <v>483.4</v>
      </c>
      <c r="I323" s="2">
        <v>0.55000000000000004</v>
      </c>
      <c r="J323" s="2" t="s">
        <v>598</v>
      </c>
      <c r="K323" s="2" t="s">
        <v>598</v>
      </c>
      <c r="L323" s="2" t="s">
        <v>598</v>
      </c>
      <c r="M323" s="2" t="s">
        <v>598</v>
      </c>
      <c r="N323" s="2" t="s">
        <v>598</v>
      </c>
      <c r="O323" s="2" t="s">
        <v>598</v>
      </c>
      <c r="P323" s="2" t="s">
        <v>598</v>
      </c>
      <c r="Q323" s="2" t="s">
        <v>598</v>
      </c>
      <c r="R323" s="2" t="s">
        <v>598</v>
      </c>
      <c r="S323" s="2" t="s">
        <v>598</v>
      </c>
      <c r="W323" s="2">
        <f t="shared" ref="W323:W386" si="25">IFERROR(J323/1,0)</f>
        <v>0</v>
      </c>
      <c r="AA323" s="2" t="str">
        <f t="shared" ref="AA323:AA386" si="26">IF(AND(OR(F323="-",F323="et",F323="'-'",F323="'0'",F323="'DS'"),G323=2.36),"Nordisk residual",F323)</f>
        <v>Nordisk residual</v>
      </c>
      <c r="AC323" s="2">
        <f t="shared" ref="AC323:AC386" si="27">IFERROR(G323/1,2.36)</f>
        <v>2.36</v>
      </c>
      <c r="AD323" s="2">
        <f t="shared" ref="AD323:AD386" si="28">IFERROR(H323/1,483.4)</f>
        <v>483.4</v>
      </c>
      <c r="AE323" s="2">
        <f t="shared" ref="AE323:AE386" si="29">IFERROR(I323/1,0.55)</f>
        <v>0.55000000000000004</v>
      </c>
    </row>
    <row r="324" spans="1:31" ht="15" customHeight="1" x14ac:dyDescent="0.25">
      <c r="A324" s="2" t="s">
        <v>457</v>
      </c>
      <c r="B324" s="2" t="s">
        <v>458</v>
      </c>
      <c r="C324" s="2">
        <v>2014</v>
      </c>
      <c r="D324" s="2">
        <v>0.14299999999999999</v>
      </c>
      <c r="E324" s="2" t="s">
        <v>598</v>
      </c>
      <c r="F324" s="2" t="s">
        <v>853</v>
      </c>
      <c r="G324" s="2">
        <v>2.36</v>
      </c>
      <c r="H324" s="2">
        <v>8.43</v>
      </c>
      <c r="I324" s="2">
        <v>0</v>
      </c>
      <c r="J324" s="2" t="s">
        <v>598</v>
      </c>
      <c r="K324" s="2" t="s">
        <v>598</v>
      </c>
      <c r="L324" s="2" t="s">
        <v>598</v>
      </c>
      <c r="M324" s="2" t="s">
        <v>598</v>
      </c>
      <c r="N324" s="2" t="s">
        <v>598</v>
      </c>
      <c r="O324" s="2" t="s">
        <v>598</v>
      </c>
      <c r="P324" s="2" t="s">
        <v>598</v>
      </c>
      <c r="Q324" s="2" t="s">
        <v>598</v>
      </c>
      <c r="R324" s="2" t="s">
        <v>598</v>
      </c>
      <c r="S324" s="2" t="s">
        <v>598</v>
      </c>
      <c r="W324" s="2">
        <f t="shared" si="25"/>
        <v>0</v>
      </c>
      <c r="AA324" s="2" t="str">
        <f t="shared" si="26"/>
        <v>'sol.vind.vatten ( 100% klimatneutral)'</v>
      </c>
      <c r="AC324" s="2">
        <f t="shared" si="27"/>
        <v>2.36</v>
      </c>
      <c r="AD324" s="2">
        <f t="shared" si="28"/>
        <v>8.43</v>
      </c>
      <c r="AE324" s="2">
        <f t="shared" si="29"/>
        <v>0</v>
      </c>
    </row>
    <row r="325" spans="1:31" ht="15" customHeight="1" x14ac:dyDescent="0.25">
      <c r="A325" s="2" t="s">
        <v>457</v>
      </c>
      <c r="B325" s="2" t="s">
        <v>459</v>
      </c>
      <c r="C325" s="2">
        <v>2014</v>
      </c>
      <c r="D325" s="2">
        <v>0.17399999999999999</v>
      </c>
      <c r="E325" s="2" t="s">
        <v>598</v>
      </c>
      <c r="F325" s="2" t="s">
        <v>854</v>
      </c>
      <c r="G325" s="2">
        <v>2.36</v>
      </c>
      <c r="H325" s="2">
        <v>8.43</v>
      </c>
      <c r="I325" s="2">
        <v>0</v>
      </c>
      <c r="J325" s="2" t="s">
        <v>598</v>
      </c>
      <c r="K325" s="2" t="s">
        <v>598</v>
      </c>
      <c r="L325" s="2" t="s">
        <v>598</v>
      </c>
      <c r="M325" s="2" t="s">
        <v>598</v>
      </c>
      <c r="N325" s="2" t="s">
        <v>598</v>
      </c>
      <c r="O325" s="2" t="s">
        <v>598</v>
      </c>
      <c r="P325" s="2" t="s">
        <v>598</v>
      </c>
      <c r="Q325" s="2" t="s">
        <v>598</v>
      </c>
      <c r="R325" s="2" t="s">
        <v>598</v>
      </c>
      <c r="S325" s="2" t="s">
        <v>598</v>
      </c>
      <c r="W325" s="2">
        <f t="shared" si="25"/>
        <v>0</v>
      </c>
      <c r="AA325" s="2" t="str">
        <f t="shared" si="26"/>
        <v>'sol.vind.vatten'</v>
      </c>
      <c r="AC325" s="2">
        <f t="shared" si="27"/>
        <v>2.36</v>
      </c>
      <c r="AD325" s="2">
        <f t="shared" si="28"/>
        <v>8.43</v>
      </c>
      <c r="AE325" s="2">
        <f t="shared" si="29"/>
        <v>0</v>
      </c>
    </row>
    <row r="326" spans="1:31" ht="15" customHeight="1" x14ac:dyDescent="0.25">
      <c r="A326" s="2" t="s">
        <v>457</v>
      </c>
      <c r="B326" s="2" t="s">
        <v>460</v>
      </c>
      <c r="C326" s="2">
        <v>2014</v>
      </c>
      <c r="D326" s="2">
        <v>0.05</v>
      </c>
      <c r="E326" s="2" t="s">
        <v>598</v>
      </c>
      <c r="F326" s="2" t="s">
        <v>854</v>
      </c>
      <c r="G326" s="2">
        <v>2.36</v>
      </c>
      <c r="H326" s="2">
        <v>8.43</v>
      </c>
      <c r="I326" s="2">
        <v>0</v>
      </c>
      <c r="J326" s="2" t="s">
        <v>598</v>
      </c>
      <c r="K326" s="2" t="s">
        <v>598</v>
      </c>
      <c r="L326" s="2" t="s">
        <v>598</v>
      </c>
      <c r="M326" s="2" t="s">
        <v>598</v>
      </c>
      <c r="N326" s="2" t="s">
        <v>598</v>
      </c>
      <c r="O326" s="2" t="s">
        <v>598</v>
      </c>
      <c r="P326" s="2" t="s">
        <v>598</v>
      </c>
      <c r="Q326" s="2" t="s">
        <v>598</v>
      </c>
      <c r="R326" s="2" t="s">
        <v>598</v>
      </c>
      <c r="S326" s="2" t="s">
        <v>598</v>
      </c>
      <c r="W326" s="2">
        <f t="shared" si="25"/>
        <v>0</v>
      </c>
      <c r="AA326" s="2" t="str">
        <f t="shared" si="26"/>
        <v>'sol.vind.vatten'</v>
      </c>
      <c r="AC326" s="2">
        <f t="shared" si="27"/>
        <v>2.36</v>
      </c>
      <c r="AD326" s="2">
        <f t="shared" si="28"/>
        <v>8.43</v>
      </c>
      <c r="AE326" s="2">
        <f t="shared" si="29"/>
        <v>0</v>
      </c>
    </row>
    <row r="327" spans="1:31" ht="15" customHeight="1" x14ac:dyDescent="0.25">
      <c r="A327" s="2" t="s">
        <v>457</v>
      </c>
      <c r="B327" s="2" t="s">
        <v>461</v>
      </c>
      <c r="C327" s="2">
        <v>2014</v>
      </c>
      <c r="D327" s="2">
        <v>10.827999999999999</v>
      </c>
      <c r="E327" s="2">
        <v>43</v>
      </c>
      <c r="F327" s="2" t="s">
        <v>854</v>
      </c>
      <c r="G327" s="2">
        <v>2.36</v>
      </c>
      <c r="H327" s="2">
        <v>8.43</v>
      </c>
      <c r="I327" s="2">
        <v>0</v>
      </c>
      <c r="J327" s="2" t="s">
        <v>598</v>
      </c>
      <c r="K327" s="2" t="s">
        <v>598</v>
      </c>
      <c r="L327" s="2" t="s">
        <v>598</v>
      </c>
      <c r="M327" s="2" t="s">
        <v>598</v>
      </c>
      <c r="N327" s="2" t="s">
        <v>598</v>
      </c>
      <c r="O327" s="2" t="s">
        <v>598</v>
      </c>
      <c r="P327" s="2" t="s">
        <v>598</v>
      </c>
      <c r="Q327" s="2" t="s">
        <v>598</v>
      </c>
      <c r="R327" s="2" t="s">
        <v>598</v>
      </c>
      <c r="S327" s="2" t="s">
        <v>598</v>
      </c>
      <c r="W327" s="2">
        <f t="shared" si="25"/>
        <v>0</v>
      </c>
      <c r="AA327" s="2" t="str">
        <f t="shared" si="26"/>
        <v>'sol.vind.vatten'</v>
      </c>
      <c r="AC327" s="2">
        <f t="shared" si="27"/>
        <v>2.36</v>
      </c>
      <c r="AD327" s="2">
        <f t="shared" si="28"/>
        <v>8.43</v>
      </c>
      <c r="AE327" s="2">
        <f t="shared" si="29"/>
        <v>0</v>
      </c>
    </row>
    <row r="328" spans="1:31" ht="15" customHeight="1" x14ac:dyDescent="0.2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W328" s="2">
        <f t="shared" si="25"/>
        <v>0</v>
      </c>
      <c r="AA328" s="2" t="str">
        <f t="shared" si="26"/>
        <v>-</v>
      </c>
      <c r="AC328" s="2">
        <f t="shared" si="27"/>
        <v>2.36</v>
      </c>
      <c r="AD328" s="2">
        <f t="shared" si="28"/>
        <v>483.4</v>
      </c>
      <c r="AE328" s="2">
        <f t="shared" si="29"/>
        <v>0.55000000000000004</v>
      </c>
    </row>
    <row r="329" spans="1:31" ht="15" customHeight="1" x14ac:dyDescent="0.2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W329" s="2">
        <f t="shared" si="25"/>
        <v>0</v>
      </c>
      <c r="AA329" s="2" t="str">
        <f t="shared" si="26"/>
        <v>-</v>
      </c>
      <c r="AC329" s="2">
        <f t="shared" si="27"/>
        <v>2.36</v>
      </c>
      <c r="AD329" s="2">
        <f t="shared" si="28"/>
        <v>483.4</v>
      </c>
      <c r="AE329" s="2">
        <f t="shared" si="29"/>
        <v>0.55000000000000004</v>
      </c>
    </row>
    <row r="330" spans="1:31" ht="15" customHeight="1" x14ac:dyDescent="0.25">
      <c r="A330" s="2" t="s">
        <v>465</v>
      </c>
      <c r="B330" s="2" t="s">
        <v>466</v>
      </c>
      <c r="C330" s="2">
        <v>2014</v>
      </c>
      <c r="D330" s="2">
        <v>0.59499999999999997</v>
      </c>
      <c r="E330" s="2" t="s">
        <v>598</v>
      </c>
      <c r="F330" s="2" t="s">
        <v>599</v>
      </c>
      <c r="G330" s="2">
        <v>2.36</v>
      </c>
      <c r="H330" s="2">
        <v>483.4</v>
      </c>
      <c r="I330" s="2">
        <v>0.55000000000000004</v>
      </c>
      <c r="J330" s="2" t="s">
        <v>598</v>
      </c>
      <c r="K330" s="2" t="s">
        <v>598</v>
      </c>
      <c r="L330" s="2" t="s">
        <v>598</v>
      </c>
      <c r="M330" s="2" t="s">
        <v>598</v>
      </c>
      <c r="N330" s="2" t="s">
        <v>598</v>
      </c>
      <c r="O330" s="2" t="s">
        <v>598</v>
      </c>
      <c r="P330" s="2" t="s">
        <v>598</v>
      </c>
      <c r="Q330" s="2" t="s">
        <v>598</v>
      </c>
      <c r="R330" s="2" t="s">
        <v>598</v>
      </c>
      <c r="S330" s="2" t="s">
        <v>598</v>
      </c>
      <c r="W330" s="2">
        <f t="shared" si="25"/>
        <v>0</v>
      </c>
      <c r="AA330" s="2" t="str">
        <f t="shared" si="26"/>
        <v>Nordisk residual</v>
      </c>
      <c r="AC330" s="2">
        <f t="shared" si="27"/>
        <v>2.36</v>
      </c>
      <c r="AD330" s="2">
        <f t="shared" si="28"/>
        <v>483.4</v>
      </c>
      <c r="AE330" s="2">
        <f t="shared" si="29"/>
        <v>0.55000000000000004</v>
      </c>
    </row>
    <row r="331" spans="1:31" ht="15" customHeight="1" x14ac:dyDescent="0.25">
      <c r="A331" s="2" t="s">
        <v>467</v>
      </c>
      <c r="B331" s="2" t="s">
        <v>468</v>
      </c>
      <c r="C331" s="2">
        <v>2014</v>
      </c>
      <c r="D331" s="2">
        <v>3.9E-2</v>
      </c>
      <c r="E331" s="2" t="s">
        <v>598</v>
      </c>
      <c r="F331" s="2" t="s">
        <v>855</v>
      </c>
      <c r="G331" s="2">
        <v>0</v>
      </c>
      <c r="H331" s="2">
        <v>0</v>
      </c>
      <c r="I331" s="2">
        <v>0</v>
      </c>
      <c r="J331" s="2" t="s">
        <v>598</v>
      </c>
      <c r="K331" s="2" t="s">
        <v>598</v>
      </c>
      <c r="L331" s="2" t="s">
        <v>598</v>
      </c>
      <c r="M331" s="2" t="s">
        <v>598</v>
      </c>
      <c r="N331" s="2" t="s">
        <v>598</v>
      </c>
      <c r="O331" s="2" t="s">
        <v>598</v>
      </c>
      <c r="P331" s="2" t="s">
        <v>598</v>
      </c>
      <c r="Q331" s="2" t="s">
        <v>598</v>
      </c>
      <c r="R331" s="2" t="s">
        <v>598</v>
      </c>
      <c r="S331" s="2" t="s">
        <v>598</v>
      </c>
      <c r="W331" s="2">
        <f t="shared" si="25"/>
        <v>0</v>
      </c>
      <c r="AA331" s="2" t="str">
        <f t="shared" si="26"/>
        <v>'Ursprungsgaranterad'</v>
      </c>
      <c r="AC331" s="2">
        <f t="shared" si="27"/>
        <v>0</v>
      </c>
      <c r="AD331" s="2">
        <f t="shared" si="28"/>
        <v>0</v>
      </c>
      <c r="AE331" s="2">
        <f t="shared" si="29"/>
        <v>0</v>
      </c>
    </row>
    <row r="332" spans="1:31" ht="15" customHeight="1" x14ac:dyDescent="0.25">
      <c r="A332" s="2" t="s">
        <v>467</v>
      </c>
      <c r="B332" s="2" t="s">
        <v>469</v>
      </c>
      <c r="C332" s="2">
        <v>2014</v>
      </c>
      <c r="D332" s="2">
        <v>8.7499999999999994E-2</v>
      </c>
      <c r="E332" s="2" t="s">
        <v>598</v>
      </c>
      <c r="F332" s="2" t="s">
        <v>855</v>
      </c>
      <c r="G332" s="2">
        <v>0</v>
      </c>
      <c r="H332" s="2">
        <v>0</v>
      </c>
      <c r="I332" s="2">
        <v>0</v>
      </c>
      <c r="J332" s="2" t="s">
        <v>598</v>
      </c>
      <c r="K332" s="2" t="s">
        <v>598</v>
      </c>
      <c r="L332" s="2" t="s">
        <v>598</v>
      </c>
      <c r="M332" s="2" t="s">
        <v>598</v>
      </c>
      <c r="N332" s="2" t="s">
        <v>598</v>
      </c>
      <c r="O332" s="2" t="s">
        <v>598</v>
      </c>
      <c r="P332" s="2" t="s">
        <v>598</v>
      </c>
      <c r="Q332" s="2" t="s">
        <v>598</v>
      </c>
      <c r="R332" s="2" t="s">
        <v>598</v>
      </c>
      <c r="S332" s="2" t="s">
        <v>598</v>
      </c>
      <c r="W332" s="2">
        <f t="shared" si="25"/>
        <v>0</v>
      </c>
      <c r="AA332" s="2" t="str">
        <f t="shared" si="26"/>
        <v>'Ursprungsgaranterad'</v>
      </c>
      <c r="AC332" s="2">
        <f t="shared" si="27"/>
        <v>0</v>
      </c>
      <c r="AD332" s="2">
        <f t="shared" si="28"/>
        <v>0</v>
      </c>
      <c r="AE332" s="2">
        <f t="shared" si="29"/>
        <v>0</v>
      </c>
    </row>
    <row r="333" spans="1:31" ht="15" customHeight="1" x14ac:dyDescent="0.25">
      <c r="A333" s="2" t="s">
        <v>467</v>
      </c>
      <c r="B333" s="2" t="s">
        <v>470</v>
      </c>
      <c r="C333" s="2">
        <v>2014</v>
      </c>
      <c r="D333" s="2">
        <v>2.6219999999999999</v>
      </c>
      <c r="E333" s="2" t="s">
        <v>598</v>
      </c>
      <c r="F333" s="2" t="s">
        <v>856</v>
      </c>
      <c r="G333" s="2">
        <v>0</v>
      </c>
      <c r="H333" s="2">
        <v>0</v>
      </c>
      <c r="I333" s="2">
        <v>0</v>
      </c>
      <c r="J333" s="2" t="s">
        <v>598</v>
      </c>
      <c r="K333" s="2" t="s">
        <v>598</v>
      </c>
      <c r="L333" s="2" t="s">
        <v>598</v>
      </c>
      <c r="M333" s="2" t="s">
        <v>598</v>
      </c>
      <c r="N333" s="2" t="s">
        <v>598</v>
      </c>
      <c r="O333" s="2" t="s">
        <v>598</v>
      </c>
      <c r="P333" s="2" t="s">
        <v>598</v>
      </c>
      <c r="Q333" s="2" t="s">
        <v>598</v>
      </c>
      <c r="R333" s="2" t="s">
        <v>598</v>
      </c>
      <c r="S333" s="2" t="s">
        <v>598</v>
      </c>
      <c r="W333" s="2">
        <f t="shared" si="25"/>
        <v>0</v>
      </c>
      <c r="AA333" s="2" t="str">
        <f t="shared" si="26"/>
        <v>'Ursprungsgarantier'</v>
      </c>
      <c r="AC333" s="2">
        <f t="shared" si="27"/>
        <v>0</v>
      </c>
      <c r="AD333" s="2">
        <f t="shared" si="28"/>
        <v>0</v>
      </c>
      <c r="AE333" s="2">
        <f t="shared" si="29"/>
        <v>0</v>
      </c>
    </row>
    <row r="334" spans="1:31" ht="15" customHeight="1" x14ac:dyDescent="0.25">
      <c r="A334" s="2" t="s">
        <v>467</v>
      </c>
      <c r="B334" s="2" t="s">
        <v>471</v>
      </c>
      <c r="C334" s="2">
        <v>2014</v>
      </c>
      <c r="D334" s="2">
        <v>7.8700000000000006E-2</v>
      </c>
      <c r="E334" s="2" t="s">
        <v>598</v>
      </c>
      <c r="F334" s="2" t="s">
        <v>855</v>
      </c>
      <c r="G334" s="2">
        <v>0</v>
      </c>
      <c r="H334" s="2">
        <v>0</v>
      </c>
      <c r="I334" s="2">
        <v>0</v>
      </c>
      <c r="J334" s="2" t="s">
        <v>598</v>
      </c>
      <c r="K334" s="2" t="s">
        <v>598</v>
      </c>
      <c r="L334" s="2" t="s">
        <v>598</v>
      </c>
      <c r="M334" s="2" t="s">
        <v>598</v>
      </c>
      <c r="N334" s="2" t="s">
        <v>598</v>
      </c>
      <c r="O334" s="2" t="s">
        <v>598</v>
      </c>
      <c r="P334" s="2" t="s">
        <v>598</v>
      </c>
      <c r="Q334" s="2" t="s">
        <v>598</v>
      </c>
      <c r="R334" s="2" t="s">
        <v>598</v>
      </c>
      <c r="S334" s="2" t="s">
        <v>598</v>
      </c>
      <c r="W334" s="2">
        <f t="shared" si="25"/>
        <v>0</v>
      </c>
      <c r="AA334" s="2" t="str">
        <f t="shared" si="26"/>
        <v>'Ursprungsgaranterad'</v>
      </c>
      <c r="AC334" s="2">
        <f t="shared" si="27"/>
        <v>0</v>
      </c>
      <c r="AD334" s="2">
        <f t="shared" si="28"/>
        <v>0</v>
      </c>
      <c r="AE334" s="2">
        <f t="shared" si="29"/>
        <v>0</v>
      </c>
    </row>
    <row r="335" spans="1:31" ht="15" customHeight="1" x14ac:dyDescent="0.25">
      <c r="A335" s="2" t="s">
        <v>472</v>
      </c>
      <c r="B335" s="2" t="s">
        <v>11</v>
      </c>
      <c r="C335" s="2">
        <v>2014</v>
      </c>
      <c r="D335" s="2">
        <v>3.1</v>
      </c>
      <c r="E335" s="2" t="s">
        <v>598</v>
      </c>
      <c r="F335" s="2" t="s">
        <v>599</v>
      </c>
      <c r="G335" s="2">
        <v>2.36</v>
      </c>
      <c r="H335" s="2">
        <v>483.4</v>
      </c>
      <c r="I335" s="2">
        <v>0.55000000000000004</v>
      </c>
      <c r="J335" s="2" t="s">
        <v>598</v>
      </c>
      <c r="K335" s="2" t="s">
        <v>598</v>
      </c>
      <c r="L335" s="2" t="s">
        <v>598</v>
      </c>
      <c r="M335" s="2" t="s">
        <v>598</v>
      </c>
      <c r="N335" s="2" t="s">
        <v>598</v>
      </c>
      <c r="O335" s="2" t="s">
        <v>598</v>
      </c>
      <c r="P335" s="2" t="s">
        <v>598</v>
      </c>
      <c r="Q335" s="2" t="s">
        <v>598</v>
      </c>
      <c r="R335" s="2" t="s">
        <v>598</v>
      </c>
      <c r="S335" s="2" t="s">
        <v>598</v>
      </c>
      <c r="W335" s="2">
        <f t="shared" si="25"/>
        <v>0</v>
      </c>
      <c r="AA335" s="2" t="str">
        <f t="shared" si="26"/>
        <v>Nordisk residual</v>
      </c>
      <c r="AC335" s="2">
        <f t="shared" si="27"/>
        <v>2.36</v>
      </c>
      <c r="AD335" s="2">
        <f t="shared" si="28"/>
        <v>483.4</v>
      </c>
      <c r="AE335" s="2">
        <f t="shared" si="29"/>
        <v>0.55000000000000004</v>
      </c>
    </row>
    <row r="336" spans="1:31" ht="15" customHeight="1" x14ac:dyDescent="0.2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W336" s="2">
        <f t="shared" si="25"/>
        <v>0</v>
      </c>
      <c r="AA336" s="2" t="str">
        <f t="shared" si="26"/>
        <v>-</v>
      </c>
      <c r="AC336" s="2">
        <f t="shared" si="27"/>
        <v>2.36</v>
      </c>
      <c r="AD336" s="2">
        <f t="shared" si="28"/>
        <v>483.4</v>
      </c>
      <c r="AE336" s="2">
        <f t="shared" si="29"/>
        <v>0.55000000000000004</v>
      </c>
    </row>
    <row r="337" spans="1:31" ht="15" customHeight="1" x14ac:dyDescent="0.25">
      <c r="A337" s="2" t="s">
        <v>472</v>
      </c>
      <c r="B337" s="2" t="s">
        <v>276</v>
      </c>
      <c r="C337" s="2">
        <v>2014</v>
      </c>
      <c r="D337" s="2">
        <v>0.2</v>
      </c>
      <c r="E337" s="2" t="s">
        <v>598</v>
      </c>
      <c r="F337" s="2" t="s">
        <v>599</v>
      </c>
      <c r="G337" s="2">
        <v>2.36</v>
      </c>
      <c r="H337" s="2">
        <v>483.4</v>
      </c>
      <c r="I337" s="2">
        <v>0.55000000000000004</v>
      </c>
      <c r="J337" s="2" t="s">
        <v>598</v>
      </c>
      <c r="K337" s="2" t="s">
        <v>598</v>
      </c>
      <c r="L337" s="2" t="s">
        <v>598</v>
      </c>
      <c r="M337" s="2" t="s">
        <v>598</v>
      </c>
      <c r="N337" s="2" t="s">
        <v>598</v>
      </c>
      <c r="O337" s="2" t="s">
        <v>598</v>
      </c>
      <c r="P337" s="2" t="s">
        <v>598</v>
      </c>
      <c r="Q337" s="2" t="s">
        <v>598</v>
      </c>
      <c r="R337" s="2" t="s">
        <v>598</v>
      </c>
      <c r="S337" s="2" t="s">
        <v>598</v>
      </c>
      <c r="W337" s="2">
        <f t="shared" si="25"/>
        <v>0</v>
      </c>
      <c r="AA337" s="2" t="str">
        <f t="shared" si="26"/>
        <v>Nordisk residual</v>
      </c>
      <c r="AC337" s="2">
        <f t="shared" si="27"/>
        <v>2.36</v>
      </c>
      <c r="AD337" s="2">
        <f t="shared" si="28"/>
        <v>483.4</v>
      </c>
      <c r="AE337" s="2">
        <f t="shared" si="29"/>
        <v>0.55000000000000004</v>
      </c>
    </row>
    <row r="338" spans="1:31" ht="15" customHeight="1" x14ac:dyDescent="0.25">
      <c r="A338" s="2" t="s">
        <v>474</v>
      </c>
      <c r="B338" s="2" t="s">
        <v>475</v>
      </c>
      <c r="C338" s="2">
        <v>2014</v>
      </c>
      <c r="D338" s="2">
        <v>0.625</v>
      </c>
      <c r="E338" s="2" t="s">
        <v>598</v>
      </c>
      <c r="F338" s="2" t="s">
        <v>857</v>
      </c>
      <c r="G338" s="2">
        <v>2.36</v>
      </c>
      <c r="H338" s="2">
        <v>5.69</v>
      </c>
      <c r="I338" s="2">
        <v>0</v>
      </c>
      <c r="J338" s="2" t="s">
        <v>598</v>
      </c>
      <c r="K338" s="2" t="s">
        <v>598</v>
      </c>
      <c r="L338" s="2" t="s">
        <v>598</v>
      </c>
      <c r="M338" s="2" t="s">
        <v>598</v>
      </c>
      <c r="N338" s="2" t="s">
        <v>598</v>
      </c>
      <c r="O338" s="2" t="s">
        <v>598</v>
      </c>
      <c r="P338" s="2" t="s">
        <v>598</v>
      </c>
      <c r="Q338" s="2" t="s">
        <v>598</v>
      </c>
      <c r="R338" s="2" t="s">
        <v>598</v>
      </c>
      <c r="S338" s="2" t="s">
        <v>598</v>
      </c>
      <c r="W338" s="2">
        <f t="shared" si="25"/>
        <v>0</v>
      </c>
      <c r="AA338" s="2" t="str">
        <f t="shared" si="26"/>
        <v>'Vattenfalls elmix'</v>
      </c>
      <c r="AC338" s="2">
        <f t="shared" si="27"/>
        <v>2.36</v>
      </c>
      <c r="AD338" s="2">
        <f t="shared" si="28"/>
        <v>5.69</v>
      </c>
      <c r="AE338" s="2">
        <f t="shared" si="29"/>
        <v>0</v>
      </c>
    </row>
    <row r="339" spans="1:31" ht="15" customHeight="1" x14ac:dyDescent="0.25">
      <c r="A339" s="2" t="s">
        <v>474</v>
      </c>
      <c r="B339" s="2" t="s">
        <v>476</v>
      </c>
      <c r="C339" s="2">
        <v>2014</v>
      </c>
      <c r="D339" s="2">
        <v>11.117000000000001</v>
      </c>
      <c r="E339" s="2">
        <v>15.147</v>
      </c>
      <c r="F339" s="2" t="s">
        <v>858</v>
      </c>
      <c r="G339" s="2">
        <v>0.05</v>
      </c>
      <c r="H339" s="2">
        <v>0</v>
      </c>
      <c r="I339" s="2">
        <v>0</v>
      </c>
      <c r="J339" s="2" t="s">
        <v>598</v>
      </c>
      <c r="K339" s="2" t="s">
        <v>598</v>
      </c>
      <c r="L339" s="2" t="s">
        <v>598</v>
      </c>
      <c r="M339" s="2" t="s">
        <v>598</v>
      </c>
      <c r="N339" s="2" t="s">
        <v>598</v>
      </c>
      <c r="O339" s="2" t="s">
        <v>598</v>
      </c>
      <c r="P339" s="2" t="s">
        <v>598</v>
      </c>
      <c r="Q339" s="2" t="s">
        <v>598</v>
      </c>
      <c r="R339" s="2" t="s">
        <v>598</v>
      </c>
      <c r="S339" s="2" t="s">
        <v>598</v>
      </c>
      <c r="W339" s="2">
        <f t="shared" si="25"/>
        <v>0</v>
      </c>
      <c r="AA339" s="2" t="str">
        <f t="shared" si="26"/>
        <v>'Egenproducerad bioel'</v>
      </c>
      <c r="AC339" s="2">
        <f t="shared" si="27"/>
        <v>0.05</v>
      </c>
      <c r="AD339" s="2">
        <f t="shared" si="28"/>
        <v>0</v>
      </c>
      <c r="AE339" s="2">
        <f t="shared" si="29"/>
        <v>0</v>
      </c>
    </row>
    <row r="340" spans="1:31" ht="15" customHeight="1" x14ac:dyDescent="0.25">
      <c r="A340" s="2" t="s">
        <v>474</v>
      </c>
      <c r="B340" s="2" t="s">
        <v>477</v>
      </c>
      <c r="C340" s="2">
        <v>2014</v>
      </c>
      <c r="D340" s="2">
        <v>4.45</v>
      </c>
      <c r="E340" s="2" t="s">
        <v>598</v>
      </c>
      <c r="F340" s="2" t="s">
        <v>859</v>
      </c>
      <c r="G340" s="2">
        <v>2.36</v>
      </c>
      <c r="H340" s="2">
        <v>5.69</v>
      </c>
      <c r="I340" s="2">
        <v>0.55000000000000004</v>
      </c>
      <c r="J340" s="2" t="s">
        <v>598</v>
      </c>
      <c r="K340" s="2" t="s">
        <v>598</v>
      </c>
      <c r="L340" s="2" t="s">
        <v>598</v>
      </c>
      <c r="M340" s="2" t="s">
        <v>598</v>
      </c>
      <c r="N340" s="2" t="s">
        <v>598</v>
      </c>
      <c r="O340" s="2" t="s">
        <v>598</v>
      </c>
      <c r="P340" s="2" t="s">
        <v>598</v>
      </c>
      <c r="Q340" s="2" t="s">
        <v>598</v>
      </c>
      <c r="R340" s="2" t="s">
        <v>598</v>
      </c>
      <c r="S340" s="2" t="s">
        <v>598</v>
      </c>
      <c r="W340" s="2">
        <f t="shared" si="25"/>
        <v>0</v>
      </c>
      <c r="AA340" s="2" t="str">
        <f t="shared" si="26"/>
        <v>'Vattenfall elmix utan spec energikälla'</v>
      </c>
      <c r="AC340" s="2">
        <f t="shared" si="27"/>
        <v>2.36</v>
      </c>
      <c r="AD340" s="2">
        <f t="shared" si="28"/>
        <v>5.69</v>
      </c>
      <c r="AE340" s="2">
        <f t="shared" si="29"/>
        <v>0.55000000000000004</v>
      </c>
    </row>
    <row r="341" spans="1:31" ht="15" customHeight="1" x14ac:dyDescent="0.25">
      <c r="A341" s="2" t="s">
        <v>474</v>
      </c>
      <c r="B341" s="2" t="s">
        <v>478</v>
      </c>
      <c r="C341" s="2">
        <v>2014</v>
      </c>
      <c r="D341" s="2">
        <v>0.39</v>
      </c>
      <c r="E341" s="2" t="s">
        <v>598</v>
      </c>
      <c r="F341" s="2" t="s">
        <v>860</v>
      </c>
      <c r="G341" s="2">
        <v>2.36</v>
      </c>
      <c r="H341" s="2">
        <v>5.69</v>
      </c>
      <c r="I341" s="2">
        <v>0</v>
      </c>
      <c r="J341" s="2" t="s">
        <v>598</v>
      </c>
      <c r="K341" s="2" t="s">
        <v>598</v>
      </c>
      <c r="L341" s="2" t="s">
        <v>598</v>
      </c>
      <c r="M341" s="2" t="s">
        <v>598</v>
      </c>
      <c r="N341" s="2" t="s">
        <v>598</v>
      </c>
      <c r="O341" s="2" t="s">
        <v>598</v>
      </c>
      <c r="P341" s="2" t="s">
        <v>598</v>
      </c>
      <c r="Q341" s="2" t="s">
        <v>598</v>
      </c>
      <c r="R341" s="2" t="s">
        <v>598</v>
      </c>
      <c r="S341" s="2" t="s">
        <v>598</v>
      </c>
      <c r="W341" s="2">
        <f t="shared" si="25"/>
        <v>0</v>
      </c>
      <c r="AA341" s="2" t="str">
        <f t="shared" si="26"/>
        <v>'Vattenfalls elmix. ej specificerad ursprungskälla</v>
      </c>
      <c r="AC341" s="2">
        <f t="shared" si="27"/>
        <v>2.36</v>
      </c>
      <c r="AD341" s="2">
        <f t="shared" si="28"/>
        <v>5.69</v>
      </c>
      <c r="AE341" s="2">
        <f t="shared" si="29"/>
        <v>0</v>
      </c>
    </row>
    <row r="342" spans="1:31" ht="15" customHeight="1" x14ac:dyDescent="0.25">
      <c r="A342" s="2" t="s">
        <v>474</v>
      </c>
      <c r="B342" s="2" t="s">
        <v>479</v>
      </c>
      <c r="C342" s="2">
        <v>2014</v>
      </c>
      <c r="D342" s="2">
        <v>2</v>
      </c>
      <c r="E342" s="2" t="s">
        <v>598</v>
      </c>
      <c r="F342" s="2" t="s">
        <v>861</v>
      </c>
      <c r="G342" s="2">
        <v>1.9</v>
      </c>
      <c r="H342" s="2">
        <v>5.69</v>
      </c>
      <c r="I342" s="2">
        <v>0</v>
      </c>
      <c r="J342" s="2" t="s">
        <v>598</v>
      </c>
      <c r="K342" s="2" t="s">
        <v>598</v>
      </c>
      <c r="L342" s="2" t="s">
        <v>598</v>
      </c>
      <c r="M342" s="2" t="s">
        <v>598</v>
      </c>
      <c r="N342" s="2" t="s">
        <v>598</v>
      </c>
      <c r="O342" s="2" t="s">
        <v>598</v>
      </c>
      <c r="P342" s="2" t="s">
        <v>598</v>
      </c>
      <c r="Q342" s="2" t="s">
        <v>598</v>
      </c>
      <c r="R342" s="2" t="s">
        <v>598</v>
      </c>
      <c r="S342" s="2" t="s">
        <v>598</v>
      </c>
      <c r="W342" s="2">
        <f t="shared" si="25"/>
        <v>0</v>
      </c>
      <c r="AA342" s="2" t="str">
        <f t="shared" si="26"/>
        <v>'Vattenfall restmix'</v>
      </c>
      <c r="AC342" s="2">
        <f t="shared" si="27"/>
        <v>1.9</v>
      </c>
      <c r="AD342" s="2">
        <f t="shared" si="28"/>
        <v>5.69</v>
      </c>
      <c r="AE342" s="2">
        <f t="shared" si="29"/>
        <v>0</v>
      </c>
    </row>
    <row r="343" spans="1:31" ht="15" customHeight="1" x14ac:dyDescent="0.25">
      <c r="A343" s="2" t="s">
        <v>474</v>
      </c>
      <c r="B343" s="2" t="s">
        <v>480</v>
      </c>
      <c r="C343" s="2">
        <v>2014</v>
      </c>
      <c r="D343" s="2">
        <v>6.6760000000000002</v>
      </c>
      <c r="E343" s="2">
        <v>2.3860000000000001</v>
      </c>
      <c r="F343" s="2" t="s">
        <v>862</v>
      </c>
      <c r="G343" s="2">
        <v>0.05</v>
      </c>
      <c r="H343" s="2">
        <v>0</v>
      </c>
      <c r="I343" s="2">
        <v>0.55000000000000004</v>
      </c>
      <c r="J343" s="2" t="s">
        <v>598</v>
      </c>
      <c r="K343" s="2" t="s">
        <v>598</v>
      </c>
      <c r="L343" s="2" t="s">
        <v>598</v>
      </c>
      <c r="M343" s="2" t="s">
        <v>598</v>
      </c>
      <c r="N343" s="2" t="s">
        <v>598</v>
      </c>
      <c r="O343" s="2" t="s">
        <v>598</v>
      </c>
      <c r="P343" s="2" t="s">
        <v>598</v>
      </c>
      <c r="Q343" s="2" t="s">
        <v>598</v>
      </c>
      <c r="R343" s="2" t="s">
        <v>598</v>
      </c>
      <c r="S343" s="2" t="s">
        <v>598</v>
      </c>
      <c r="W343" s="2">
        <f t="shared" si="25"/>
        <v>0</v>
      </c>
      <c r="AA343" s="2" t="str">
        <f t="shared" si="26"/>
        <v>'Egenproducerad bio el'</v>
      </c>
      <c r="AC343" s="2">
        <f t="shared" si="27"/>
        <v>0.05</v>
      </c>
      <c r="AD343" s="2">
        <f t="shared" si="28"/>
        <v>0</v>
      </c>
      <c r="AE343" s="2">
        <f t="shared" si="29"/>
        <v>0.55000000000000004</v>
      </c>
    </row>
    <row r="344" spans="1:31" ht="15" customHeight="1" x14ac:dyDescent="0.25">
      <c r="A344" s="2" t="s">
        <v>474</v>
      </c>
      <c r="B344" s="2" t="s">
        <v>481</v>
      </c>
      <c r="C344" s="2">
        <v>2014</v>
      </c>
      <c r="D344" s="2">
        <v>5.0030000000000001</v>
      </c>
      <c r="E344" s="2">
        <v>16.402999999999999</v>
      </c>
      <c r="F344" s="2" t="s">
        <v>863</v>
      </c>
      <c r="G344" s="2">
        <v>0.05</v>
      </c>
      <c r="H344" s="2">
        <v>0</v>
      </c>
      <c r="I344" s="2">
        <v>0</v>
      </c>
      <c r="J344" s="2" t="s">
        <v>598</v>
      </c>
      <c r="K344" s="2" t="s">
        <v>598</v>
      </c>
      <c r="L344" s="2" t="s">
        <v>598</v>
      </c>
      <c r="M344" s="2" t="s">
        <v>598</v>
      </c>
      <c r="N344" s="2" t="s">
        <v>598</v>
      </c>
      <c r="O344" s="2" t="s">
        <v>598</v>
      </c>
      <c r="P344" s="2" t="s">
        <v>598</v>
      </c>
      <c r="Q344" s="2" t="s">
        <v>598</v>
      </c>
      <c r="R344" s="2" t="s">
        <v>598</v>
      </c>
      <c r="S344" s="2" t="s">
        <v>598</v>
      </c>
      <c r="W344" s="2">
        <f t="shared" si="25"/>
        <v>0</v>
      </c>
      <c r="AA344" s="2" t="str">
        <f t="shared" si="26"/>
        <v>'egenproducerad el. biobränsle'</v>
      </c>
      <c r="AC344" s="2">
        <f t="shared" si="27"/>
        <v>0.05</v>
      </c>
      <c r="AD344" s="2">
        <f t="shared" si="28"/>
        <v>0</v>
      </c>
      <c r="AE344" s="2">
        <f t="shared" si="29"/>
        <v>0</v>
      </c>
    </row>
    <row r="345" spans="1:31" ht="15" customHeight="1" x14ac:dyDescent="0.25">
      <c r="A345" s="2" t="s">
        <v>474</v>
      </c>
      <c r="B345" s="2" t="s">
        <v>482</v>
      </c>
      <c r="C345" s="2">
        <v>2014</v>
      </c>
      <c r="D345" s="2">
        <v>0.53439999999999999</v>
      </c>
      <c r="E345" s="2" t="s">
        <v>598</v>
      </c>
      <c r="F345" s="2" t="s">
        <v>864</v>
      </c>
      <c r="G345" s="2">
        <v>2.36</v>
      </c>
      <c r="H345" s="2">
        <v>5.69</v>
      </c>
      <c r="I345" s="2">
        <v>0.55000000000000004</v>
      </c>
      <c r="J345" s="2" t="s">
        <v>598</v>
      </c>
      <c r="K345" s="2" t="s">
        <v>598</v>
      </c>
      <c r="L345" s="2" t="s">
        <v>598</v>
      </c>
      <c r="M345" s="2" t="s">
        <v>598</v>
      </c>
      <c r="N345" s="2" t="s">
        <v>598</v>
      </c>
      <c r="O345" s="2" t="s">
        <v>598</v>
      </c>
      <c r="P345" s="2" t="s">
        <v>598</v>
      </c>
      <c r="Q345" s="2" t="s">
        <v>598</v>
      </c>
      <c r="R345" s="2" t="s">
        <v>598</v>
      </c>
      <c r="S345" s="2" t="s">
        <v>598</v>
      </c>
      <c r="W345" s="2">
        <f t="shared" si="25"/>
        <v>0</v>
      </c>
      <c r="AA345" s="2" t="str">
        <f t="shared" si="26"/>
        <v>'Vattenfalls elmix ospec energikälla'</v>
      </c>
      <c r="AC345" s="2">
        <f t="shared" si="27"/>
        <v>2.36</v>
      </c>
      <c r="AD345" s="2">
        <f t="shared" si="28"/>
        <v>5.69</v>
      </c>
      <c r="AE345" s="2">
        <f t="shared" si="29"/>
        <v>0.55000000000000004</v>
      </c>
    </row>
    <row r="346" spans="1:31" ht="15" customHeight="1" x14ac:dyDescent="0.25">
      <c r="A346" s="2" t="s">
        <v>474</v>
      </c>
      <c r="B346" s="2" t="s">
        <v>483</v>
      </c>
      <c r="C346" s="2">
        <v>2014</v>
      </c>
      <c r="D346" s="2">
        <v>0.2</v>
      </c>
      <c r="E346" s="2" t="s">
        <v>598</v>
      </c>
      <c r="F346" s="2" t="s">
        <v>861</v>
      </c>
      <c r="G346" s="2">
        <v>1.9</v>
      </c>
      <c r="H346" s="2">
        <v>5.69</v>
      </c>
      <c r="I346" s="2">
        <v>0</v>
      </c>
      <c r="J346" s="2" t="s">
        <v>598</v>
      </c>
      <c r="K346" s="2" t="s">
        <v>598</v>
      </c>
      <c r="L346" s="2" t="s">
        <v>598</v>
      </c>
      <c r="M346" s="2" t="s">
        <v>598</v>
      </c>
      <c r="N346" s="2" t="s">
        <v>598</v>
      </c>
      <c r="O346" s="2" t="s">
        <v>598</v>
      </c>
      <c r="P346" s="2" t="s">
        <v>598</v>
      </c>
      <c r="Q346" s="2" t="s">
        <v>598</v>
      </c>
      <c r="R346" s="2" t="s">
        <v>598</v>
      </c>
      <c r="S346" s="2" t="s">
        <v>598</v>
      </c>
      <c r="W346" s="2">
        <f t="shared" si="25"/>
        <v>0</v>
      </c>
      <c r="AA346" s="2" t="str">
        <f t="shared" si="26"/>
        <v>'Vattenfall restmix'</v>
      </c>
      <c r="AC346" s="2">
        <f t="shared" si="27"/>
        <v>1.9</v>
      </c>
      <c r="AD346" s="2">
        <f t="shared" si="28"/>
        <v>5.69</v>
      </c>
      <c r="AE346" s="2">
        <f t="shared" si="29"/>
        <v>0</v>
      </c>
    </row>
    <row r="347" spans="1:31" ht="15" customHeight="1" x14ac:dyDescent="0.25">
      <c r="A347" s="2" t="s">
        <v>474</v>
      </c>
      <c r="B347" s="2" t="s">
        <v>484</v>
      </c>
      <c r="C347" s="2">
        <v>2014</v>
      </c>
      <c r="D347" s="2">
        <v>41.9</v>
      </c>
      <c r="E347" s="2">
        <v>8.5</v>
      </c>
      <c r="F347" s="2" t="s">
        <v>861</v>
      </c>
      <c r="G347" s="2">
        <v>1.9</v>
      </c>
      <c r="H347" s="2">
        <v>5.69</v>
      </c>
      <c r="I347" s="2">
        <v>0</v>
      </c>
      <c r="J347" s="2" t="s">
        <v>598</v>
      </c>
      <c r="K347" s="2" t="s">
        <v>598</v>
      </c>
      <c r="L347" s="2" t="s">
        <v>598</v>
      </c>
      <c r="M347" s="2" t="s">
        <v>598</v>
      </c>
      <c r="N347" s="2" t="s">
        <v>598</v>
      </c>
      <c r="O347" s="2">
        <v>78.2</v>
      </c>
      <c r="P347" s="2">
        <v>0.04</v>
      </c>
      <c r="Q347" s="2">
        <v>0</v>
      </c>
      <c r="R347" s="2">
        <v>0</v>
      </c>
      <c r="S347" s="2">
        <v>0</v>
      </c>
      <c r="W347" s="2">
        <f t="shared" si="25"/>
        <v>0</v>
      </c>
      <c r="AA347" s="2" t="str">
        <f t="shared" si="26"/>
        <v>'Vattenfall restmix'</v>
      </c>
      <c r="AC347" s="2">
        <f t="shared" si="27"/>
        <v>1.9</v>
      </c>
      <c r="AD347" s="2">
        <f t="shared" si="28"/>
        <v>5.69</v>
      </c>
      <c r="AE347" s="2">
        <f t="shared" si="29"/>
        <v>0</v>
      </c>
    </row>
    <row r="348" spans="1:31" ht="15" customHeight="1" x14ac:dyDescent="0.25">
      <c r="A348" s="2" t="s">
        <v>474</v>
      </c>
      <c r="B348" s="2" t="s">
        <v>485</v>
      </c>
      <c r="C348" s="2">
        <v>2014</v>
      </c>
      <c r="D348" s="2">
        <v>1.1000000000000001</v>
      </c>
      <c r="E348" s="2" t="s">
        <v>598</v>
      </c>
      <c r="F348" s="2" t="s">
        <v>865</v>
      </c>
      <c r="G348" s="2">
        <v>2.36</v>
      </c>
      <c r="H348" s="2">
        <v>5.69</v>
      </c>
      <c r="I348" s="2">
        <v>0.55000000000000004</v>
      </c>
      <c r="J348" s="2" t="s">
        <v>598</v>
      </c>
      <c r="K348" s="2" t="s">
        <v>598</v>
      </c>
      <c r="L348" s="2" t="s">
        <v>598</v>
      </c>
      <c r="M348" s="2" t="s">
        <v>598</v>
      </c>
      <c r="N348" s="2" t="s">
        <v>598</v>
      </c>
      <c r="O348" s="2" t="s">
        <v>598</v>
      </c>
      <c r="P348" s="2" t="s">
        <v>598</v>
      </c>
      <c r="Q348" s="2" t="s">
        <v>598</v>
      </c>
      <c r="R348" s="2" t="s">
        <v>598</v>
      </c>
      <c r="S348" s="2" t="s">
        <v>598</v>
      </c>
      <c r="W348" s="2">
        <f t="shared" si="25"/>
        <v>0</v>
      </c>
      <c r="AA348" s="2" t="str">
        <f t="shared" si="26"/>
        <v>'Vattenfalls elmix. '</v>
      </c>
      <c r="AC348" s="2">
        <f t="shared" si="27"/>
        <v>2.36</v>
      </c>
      <c r="AD348" s="2">
        <f t="shared" si="28"/>
        <v>5.69</v>
      </c>
      <c r="AE348" s="2">
        <f t="shared" si="29"/>
        <v>0.55000000000000004</v>
      </c>
    </row>
    <row r="349" spans="1:31" ht="15" customHeight="1" x14ac:dyDescent="0.25">
      <c r="A349" s="2" t="s">
        <v>474</v>
      </c>
      <c r="B349" s="2" t="s">
        <v>486</v>
      </c>
      <c r="C349" s="2">
        <v>2014</v>
      </c>
      <c r="D349" s="2">
        <v>0.67</v>
      </c>
      <c r="E349" s="2" t="s">
        <v>598</v>
      </c>
      <c r="F349" s="2" t="s">
        <v>857</v>
      </c>
      <c r="G349" s="2">
        <v>2.36</v>
      </c>
      <c r="H349" s="2">
        <v>5.69</v>
      </c>
      <c r="I349" s="2">
        <v>0</v>
      </c>
      <c r="J349" s="2" t="s">
        <v>598</v>
      </c>
      <c r="K349" s="2" t="s">
        <v>598</v>
      </c>
      <c r="L349" s="2" t="s">
        <v>598</v>
      </c>
      <c r="M349" s="2" t="s">
        <v>598</v>
      </c>
      <c r="N349" s="2" t="s">
        <v>598</v>
      </c>
      <c r="O349" s="2" t="s">
        <v>598</v>
      </c>
      <c r="P349" s="2" t="s">
        <v>598</v>
      </c>
      <c r="Q349" s="2" t="s">
        <v>598</v>
      </c>
      <c r="R349" s="2" t="s">
        <v>598</v>
      </c>
      <c r="S349" s="2" t="s">
        <v>598</v>
      </c>
      <c r="W349" s="2">
        <f t="shared" si="25"/>
        <v>0</v>
      </c>
      <c r="AA349" s="2" t="str">
        <f t="shared" si="26"/>
        <v>'Vattenfalls elmix'</v>
      </c>
      <c r="AC349" s="2">
        <f t="shared" si="27"/>
        <v>2.36</v>
      </c>
      <c r="AD349" s="2">
        <f t="shared" si="28"/>
        <v>5.69</v>
      </c>
      <c r="AE349" s="2">
        <f t="shared" si="29"/>
        <v>0</v>
      </c>
    </row>
    <row r="350" spans="1:31" ht="15" customHeight="1" x14ac:dyDescent="0.25">
      <c r="A350" s="2" t="s">
        <v>487</v>
      </c>
      <c r="B350" s="2" t="s">
        <v>488</v>
      </c>
      <c r="C350" s="2">
        <v>2014</v>
      </c>
      <c r="D350" s="2">
        <v>0.1</v>
      </c>
      <c r="E350" s="2" t="s">
        <v>598</v>
      </c>
      <c r="F350" s="2" t="s">
        <v>599</v>
      </c>
      <c r="G350" s="2">
        <v>2.36</v>
      </c>
      <c r="H350" s="2">
        <v>483.4</v>
      </c>
      <c r="I350" s="2">
        <v>0.55000000000000004</v>
      </c>
      <c r="J350" s="2" t="s">
        <v>598</v>
      </c>
      <c r="K350" s="2" t="s">
        <v>598</v>
      </c>
      <c r="L350" s="2" t="s">
        <v>598</v>
      </c>
      <c r="M350" s="2" t="s">
        <v>598</v>
      </c>
      <c r="N350" s="2" t="s">
        <v>598</v>
      </c>
      <c r="O350" s="2" t="s">
        <v>598</v>
      </c>
      <c r="P350" s="2" t="s">
        <v>598</v>
      </c>
      <c r="Q350" s="2" t="s">
        <v>598</v>
      </c>
      <c r="R350" s="2" t="s">
        <v>598</v>
      </c>
      <c r="S350" s="2" t="s">
        <v>598</v>
      </c>
      <c r="W350" s="2">
        <f t="shared" si="25"/>
        <v>0</v>
      </c>
      <c r="AA350" s="2" t="str">
        <f t="shared" si="26"/>
        <v>Nordisk residual</v>
      </c>
      <c r="AC350" s="2">
        <f t="shared" si="27"/>
        <v>2.36</v>
      </c>
      <c r="AD350" s="2">
        <f t="shared" si="28"/>
        <v>483.4</v>
      </c>
      <c r="AE350" s="2">
        <f t="shared" si="29"/>
        <v>0.55000000000000004</v>
      </c>
    </row>
    <row r="351" spans="1:31" ht="15" customHeight="1" x14ac:dyDescent="0.25">
      <c r="A351" s="2" t="s">
        <v>487</v>
      </c>
      <c r="B351" s="2" t="s">
        <v>489</v>
      </c>
      <c r="C351" s="2">
        <v>2014</v>
      </c>
      <c r="D351" s="2">
        <v>0.1</v>
      </c>
      <c r="E351" s="2" t="s">
        <v>598</v>
      </c>
      <c r="F351" s="2" t="s">
        <v>599</v>
      </c>
      <c r="G351" s="2">
        <v>2.36</v>
      </c>
      <c r="H351" s="2">
        <v>483.4</v>
      </c>
      <c r="I351" s="2">
        <v>0.55000000000000004</v>
      </c>
      <c r="J351" s="2" t="s">
        <v>598</v>
      </c>
      <c r="K351" s="2" t="s">
        <v>598</v>
      </c>
      <c r="L351" s="2" t="s">
        <v>598</v>
      </c>
      <c r="M351" s="2" t="s">
        <v>598</v>
      </c>
      <c r="N351" s="2" t="s">
        <v>598</v>
      </c>
      <c r="O351" s="2" t="s">
        <v>598</v>
      </c>
      <c r="P351" s="2" t="s">
        <v>598</v>
      </c>
      <c r="Q351" s="2" t="s">
        <v>598</v>
      </c>
      <c r="R351" s="2" t="s">
        <v>598</v>
      </c>
      <c r="S351" s="2" t="s">
        <v>598</v>
      </c>
      <c r="W351" s="2">
        <f t="shared" si="25"/>
        <v>0</v>
      </c>
      <c r="AA351" s="2" t="str">
        <f t="shared" si="26"/>
        <v>Nordisk residual</v>
      </c>
      <c r="AC351" s="2">
        <f t="shared" si="27"/>
        <v>2.36</v>
      </c>
      <c r="AD351" s="2">
        <f t="shared" si="28"/>
        <v>483.4</v>
      </c>
      <c r="AE351" s="2">
        <f t="shared" si="29"/>
        <v>0.55000000000000004</v>
      </c>
    </row>
    <row r="352" spans="1:31" ht="15" customHeight="1" x14ac:dyDescent="0.25">
      <c r="A352" s="2" t="s">
        <v>487</v>
      </c>
      <c r="B352" s="2" t="s">
        <v>490</v>
      </c>
      <c r="C352" s="2">
        <v>2014</v>
      </c>
      <c r="D352" s="2">
        <v>1.5</v>
      </c>
      <c r="E352" s="2">
        <v>4</v>
      </c>
      <c r="F352" s="2" t="s">
        <v>599</v>
      </c>
      <c r="G352" s="2">
        <v>2.36</v>
      </c>
      <c r="H352" s="2">
        <v>483.4</v>
      </c>
      <c r="I352" s="2">
        <v>0.55000000000000004</v>
      </c>
      <c r="J352" s="2" t="s">
        <v>598</v>
      </c>
      <c r="K352" s="2" t="s">
        <v>598</v>
      </c>
      <c r="L352" s="2" t="s">
        <v>598</v>
      </c>
      <c r="M352" s="2" t="s">
        <v>598</v>
      </c>
      <c r="N352" s="2" t="s">
        <v>598</v>
      </c>
      <c r="O352" s="2" t="s">
        <v>598</v>
      </c>
      <c r="P352" s="2" t="s">
        <v>598</v>
      </c>
      <c r="Q352" s="2" t="s">
        <v>598</v>
      </c>
      <c r="R352" s="2" t="s">
        <v>598</v>
      </c>
      <c r="S352" s="2" t="s">
        <v>598</v>
      </c>
      <c r="W352" s="2">
        <f t="shared" si="25"/>
        <v>0</v>
      </c>
      <c r="AA352" s="2" t="str">
        <f t="shared" si="26"/>
        <v>Nordisk residual</v>
      </c>
      <c r="AC352" s="2">
        <f t="shared" si="27"/>
        <v>2.36</v>
      </c>
      <c r="AD352" s="2">
        <f t="shared" si="28"/>
        <v>483.4</v>
      </c>
      <c r="AE352" s="2">
        <f t="shared" si="29"/>
        <v>0.55000000000000004</v>
      </c>
    </row>
    <row r="353" spans="1:31" ht="15" customHeight="1" x14ac:dyDescent="0.25">
      <c r="A353" s="2" t="s">
        <v>491</v>
      </c>
      <c r="B353" s="2" t="s">
        <v>492</v>
      </c>
      <c r="C353" s="2">
        <v>2014</v>
      </c>
      <c r="D353" s="2" t="s">
        <v>598</v>
      </c>
      <c r="E353" s="2" t="s">
        <v>598</v>
      </c>
      <c r="F353" s="2" t="s">
        <v>866</v>
      </c>
      <c r="G353" s="2">
        <v>1.3</v>
      </c>
      <c r="H353" s="2">
        <v>30</v>
      </c>
      <c r="I353" s="2">
        <v>0</v>
      </c>
      <c r="J353" s="2" t="s">
        <v>598</v>
      </c>
      <c r="K353" s="2" t="s">
        <v>598</v>
      </c>
      <c r="L353" s="2" t="s">
        <v>598</v>
      </c>
      <c r="M353" s="2" t="s">
        <v>598</v>
      </c>
      <c r="N353" s="2" t="s">
        <v>598</v>
      </c>
      <c r="O353" s="2" t="s">
        <v>598</v>
      </c>
      <c r="P353" s="2" t="s">
        <v>598</v>
      </c>
      <c r="Q353" s="2" t="s">
        <v>598</v>
      </c>
      <c r="R353" s="2" t="s">
        <v>598</v>
      </c>
      <c r="S353" s="2" t="s">
        <v>598</v>
      </c>
      <c r="W353" s="2">
        <f t="shared" si="25"/>
        <v>0</v>
      </c>
      <c r="AA353" s="2" t="str">
        <f t="shared" si="26"/>
        <v>'vind.vatten. biobränsle'</v>
      </c>
      <c r="AC353" s="2">
        <f t="shared" si="27"/>
        <v>1.3</v>
      </c>
      <c r="AD353" s="2">
        <f t="shared" si="28"/>
        <v>30</v>
      </c>
      <c r="AE353" s="2">
        <f t="shared" si="29"/>
        <v>0</v>
      </c>
    </row>
    <row r="354" spans="1:31" ht="15" customHeight="1" x14ac:dyDescent="0.25">
      <c r="A354" s="2" t="s">
        <v>491</v>
      </c>
      <c r="B354" s="2" t="s">
        <v>493</v>
      </c>
      <c r="C354" s="2">
        <v>2014</v>
      </c>
      <c r="D354" s="2">
        <v>0.1</v>
      </c>
      <c r="E354" s="2" t="s">
        <v>598</v>
      </c>
      <c r="F354" s="2" t="s">
        <v>867</v>
      </c>
      <c r="G354" s="2">
        <v>1.1000000000000001</v>
      </c>
      <c r="H354" s="2">
        <v>1.4999999999999999E-4</v>
      </c>
      <c r="I354" s="2">
        <v>0</v>
      </c>
      <c r="J354" s="2" t="s">
        <v>598</v>
      </c>
      <c r="K354" s="2" t="s">
        <v>598</v>
      </c>
      <c r="L354" s="2" t="s">
        <v>598</v>
      </c>
      <c r="M354" s="2" t="s">
        <v>598</v>
      </c>
      <c r="N354" s="2" t="s">
        <v>598</v>
      </c>
      <c r="O354" s="2" t="s">
        <v>598</v>
      </c>
      <c r="P354" s="2" t="s">
        <v>598</v>
      </c>
      <c r="Q354" s="2" t="s">
        <v>598</v>
      </c>
      <c r="R354" s="2" t="s">
        <v>598</v>
      </c>
      <c r="S354" s="2" t="s">
        <v>598</v>
      </c>
      <c r="W354" s="2">
        <f t="shared" si="25"/>
        <v>0</v>
      </c>
      <c r="AA354" s="2" t="str">
        <f t="shared" si="26"/>
        <v>'vattenel epd'</v>
      </c>
      <c r="AC354" s="2">
        <f t="shared" si="27"/>
        <v>1.1000000000000001</v>
      </c>
      <c r="AD354" s="2">
        <f t="shared" si="28"/>
        <v>1.4999999999999999E-4</v>
      </c>
      <c r="AE354" s="2">
        <f t="shared" si="29"/>
        <v>0</v>
      </c>
    </row>
    <row r="355" spans="1:31" ht="15" customHeight="1" x14ac:dyDescent="0.25">
      <c r="A355" s="2" t="s">
        <v>491</v>
      </c>
      <c r="B355" s="2" t="s">
        <v>494</v>
      </c>
      <c r="C355" s="2">
        <v>2014</v>
      </c>
      <c r="D355" s="2">
        <v>0.15</v>
      </c>
      <c r="E355" s="2" t="s">
        <v>598</v>
      </c>
      <c r="F355" s="2" t="s">
        <v>867</v>
      </c>
      <c r="G355" s="2">
        <v>1.1000000000000001</v>
      </c>
      <c r="H355" s="2">
        <v>1.4999999999999999E-4</v>
      </c>
      <c r="I355" s="2">
        <v>0</v>
      </c>
      <c r="J355" s="2" t="s">
        <v>598</v>
      </c>
      <c r="K355" s="2" t="s">
        <v>598</v>
      </c>
      <c r="L355" s="2" t="s">
        <v>598</v>
      </c>
      <c r="M355" s="2" t="s">
        <v>598</v>
      </c>
      <c r="N355" s="2" t="s">
        <v>598</v>
      </c>
      <c r="O355" s="2" t="s">
        <v>598</v>
      </c>
      <c r="P355" s="2" t="s">
        <v>598</v>
      </c>
      <c r="Q355" s="2" t="s">
        <v>598</v>
      </c>
      <c r="R355" s="2" t="s">
        <v>598</v>
      </c>
      <c r="S355" s="2" t="s">
        <v>598</v>
      </c>
      <c r="W355" s="2">
        <f t="shared" si="25"/>
        <v>0</v>
      </c>
      <c r="AA355" s="2" t="str">
        <f t="shared" si="26"/>
        <v>'vattenel epd'</v>
      </c>
      <c r="AC355" s="2">
        <f t="shared" si="27"/>
        <v>1.1000000000000001</v>
      </c>
      <c r="AD355" s="2">
        <f t="shared" si="28"/>
        <v>1.4999999999999999E-4</v>
      </c>
      <c r="AE355" s="2">
        <f t="shared" si="29"/>
        <v>0</v>
      </c>
    </row>
    <row r="356" spans="1:31" ht="15" customHeight="1" x14ac:dyDescent="0.25">
      <c r="A356" s="2" t="s">
        <v>491</v>
      </c>
      <c r="B356" s="2" t="s">
        <v>495</v>
      </c>
      <c r="C356" s="2">
        <v>2014</v>
      </c>
      <c r="D356" s="2">
        <v>0.2</v>
      </c>
      <c r="E356" s="2" t="s">
        <v>598</v>
      </c>
      <c r="F356" s="2" t="s">
        <v>867</v>
      </c>
      <c r="G356" s="2">
        <v>1.1000000000000001</v>
      </c>
      <c r="H356" s="2">
        <v>1.4999999999999999E-4</v>
      </c>
      <c r="I356" s="2">
        <v>0</v>
      </c>
      <c r="J356" s="2" t="s">
        <v>598</v>
      </c>
      <c r="K356" s="2" t="s">
        <v>598</v>
      </c>
      <c r="L356" s="2" t="s">
        <v>598</v>
      </c>
      <c r="M356" s="2" t="s">
        <v>598</v>
      </c>
      <c r="N356" s="2" t="s">
        <v>598</v>
      </c>
      <c r="O356" s="2" t="s">
        <v>598</v>
      </c>
      <c r="P356" s="2" t="s">
        <v>598</v>
      </c>
      <c r="Q356" s="2" t="s">
        <v>598</v>
      </c>
      <c r="R356" s="2" t="s">
        <v>598</v>
      </c>
      <c r="S356" s="2" t="s">
        <v>598</v>
      </c>
      <c r="W356" s="2">
        <f t="shared" si="25"/>
        <v>0</v>
      </c>
      <c r="AA356" s="2" t="str">
        <f t="shared" si="26"/>
        <v>'vattenel epd'</v>
      </c>
      <c r="AC356" s="2">
        <f t="shared" si="27"/>
        <v>1.1000000000000001</v>
      </c>
      <c r="AD356" s="2">
        <f t="shared" si="28"/>
        <v>1.4999999999999999E-4</v>
      </c>
      <c r="AE356" s="2">
        <f t="shared" si="29"/>
        <v>0</v>
      </c>
    </row>
    <row r="357" spans="1:31" ht="15" customHeight="1" x14ac:dyDescent="0.25">
      <c r="A357" s="2" t="s">
        <v>491</v>
      </c>
      <c r="B357" s="2" t="s">
        <v>496</v>
      </c>
      <c r="C357" s="2">
        <v>2014</v>
      </c>
      <c r="D357" s="2">
        <v>1.8</v>
      </c>
      <c r="E357" s="2" t="s">
        <v>598</v>
      </c>
      <c r="F357" s="2" t="s">
        <v>867</v>
      </c>
      <c r="G357" s="2">
        <v>1.1000000000000001</v>
      </c>
      <c r="H357" s="2">
        <v>1.4999999999999999E-4</v>
      </c>
      <c r="I357" s="2">
        <v>0</v>
      </c>
      <c r="J357" s="2" t="s">
        <v>598</v>
      </c>
      <c r="K357" s="2" t="s">
        <v>598</v>
      </c>
      <c r="L357" s="2" t="s">
        <v>598</v>
      </c>
      <c r="M357" s="2" t="s">
        <v>598</v>
      </c>
      <c r="N357" s="2" t="s">
        <v>598</v>
      </c>
      <c r="O357" s="2" t="s">
        <v>598</v>
      </c>
      <c r="P357" s="2" t="s">
        <v>598</v>
      </c>
      <c r="Q357" s="2" t="s">
        <v>598</v>
      </c>
      <c r="R357" s="2" t="s">
        <v>598</v>
      </c>
      <c r="S357" s="2" t="s">
        <v>598</v>
      </c>
      <c r="W357" s="2">
        <f t="shared" si="25"/>
        <v>0</v>
      </c>
      <c r="AA357" s="2" t="str">
        <f t="shared" si="26"/>
        <v>'vattenel epd'</v>
      </c>
      <c r="AC357" s="2">
        <f t="shared" si="27"/>
        <v>1.1000000000000001</v>
      </c>
      <c r="AD357" s="2">
        <f t="shared" si="28"/>
        <v>1.4999999999999999E-4</v>
      </c>
      <c r="AE357" s="2">
        <f t="shared" si="29"/>
        <v>0</v>
      </c>
    </row>
    <row r="358" spans="1:31" ht="15" customHeight="1" x14ac:dyDescent="0.25">
      <c r="A358" s="2" t="s">
        <v>497</v>
      </c>
      <c r="B358" s="2" t="s">
        <v>498</v>
      </c>
      <c r="C358" s="2">
        <v>2014</v>
      </c>
      <c r="D358" s="2">
        <v>0.04</v>
      </c>
      <c r="E358" s="2" t="s">
        <v>598</v>
      </c>
      <c r="F358" s="2" t="s">
        <v>868</v>
      </c>
      <c r="G358" s="2">
        <v>1.1000000000000001</v>
      </c>
      <c r="H358" s="2">
        <v>0</v>
      </c>
      <c r="I358" s="2">
        <v>0</v>
      </c>
      <c r="J358" s="2" t="s">
        <v>598</v>
      </c>
      <c r="K358" s="2" t="s">
        <v>598</v>
      </c>
      <c r="L358" s="2" t="s">
        <v>598</v>
      </c>
      <c r="M358" s="2" t="s">
        <v>598</v>
      </c>
      <c r="N358" s="2" t="s">
        <v>598</v>
      </c>
      <c r="O358" s="2" t="s">
        <v>598</v>
      </c>
      <c r="P358" s="2" t="s">
        <v>598</v>
      </c>
      <c r="Q358" s="2" t="s">
        <v>598</v>
      </c>
      <c r="R358" s="2" t="s">
        <v>598</v>
      </c>
      <c r="S358" s="2" t="s">
        <v>598</v>
      </c>
      <c r="W358" s="2">
        <f t="shared" si="25"/>
        <v>0</v>
      </c>
      <c r="AA358" s="2" t="str">
        <f t="shared" si="26"/>
        <v>'Blå el från vattenkraft'</v>
      </c>
      <c r="AC358" s="2">
        <f t="shared" si="27"/>
        <v>1.1000000000000001</v>
      </c>
      <c r="AD358" s="2">
        <f t="shared" si="28"/>
        <v>0</v>
      </c>
      <c r="AE358" s="2">
        <f t="shared" si="29"/>
        <v>0</v>
      </c>
    </row>
    <row r="359" spans="1:31" ht="15" customHeight="1" x14ac:dyDescent="0.25">
      <c r="A359" s="2" t="s">
        <v>497</v>
      </c>
      <c r="B359" s="2" t="s">
        <v>499</v>
      </c>
      <c r="C359" s="2">
        <v>2014</v>
      </c>
      <c r="D359" s="2" t="s">
        <v>598</v>
      </c>
      <c r="E359" s="2" t="s">
        <v>598</v>
      </c>
      <c r="F359" s="2" t="s">
        <v>599</v>
      </c>
      <c r="G359" s="2">
        <v>2.36</v>
      </c>
      <c r="H359" s="2">
        <v>483.4</v>
      </c>
      <c r="I359" s="2">
        <v>0.55000000000000004</v>
      </c>
      <c r="J359" s="2" t="s">
        <v>598</v>
      </c>
      <c r="K359" s="2" t="s">
        <v>598</v>
      </c>
      <c r="L359" s="2" t="s">
        <v>598</v>
      </c>
      <c r="M359" s="2" t="s">
        <v>598</v>
      </c>
      <c r="N359" s="2" t="s">
        <v>598</v>
      </c>
      <c r="O359" s="2" t="s">
        <v>598</v>
      </c>
      <c r="P359" s="2" t="s">
        <v>598</v>
      </c>
      <c r="Q359" s="2" t="s">
        <v>598</v>
      </c>
      <c r="R359" s="2" t="s">
        <v>598</v>
      </c>
      <c r="S359" s="2" t="s">
        <v>598</v>
      </c>
      <c r="W359" s="2">
        <f t="shared" si="25"/>
        <v>0</v>
      </c>
      <c r="AA359" s="2" t="str">
        <f t="shared" si="26"/>
        <v>Nordisk residual</v>
      </c>
      <c r="AC359" s="2">
        <f t="shared" si="27"/>
        <v>2.36</v>
      </c>
      <c r="AD359" s="2">
        <f t="shared" si="28"/>
        <v>483.4</v>
      </c>
      <c r="AE359" s="2">
        <f t="shared" si="29"/>
        <v>0.55000000000000004</v>
      </c>
    </row>
    <row r="360" spans="1:31" ht="15" customHeight="1" x14ac:dyDescent="0.25">
      <c r="A360" s="2" t="s">
        <v>497</v>
      </c>
      <c r="B360" s="2" t="s">
        <v>500</v>
      </c>
      <c r="C360" s="2">
        <v>2014</v>
      </c>
      <c r="D360" s="2">
        <v>0.5</v>
      </c>
      <c r="E360" s="2" t="s">
        <v>598</v>
      </c>
      <c r="F360" s="2" t="s">
        <v>868</v>
      </c>
      <c r="G360" s="2">
        <v>1.1000000000000001</v>
      </c>
      <c r="H360" s="2">
        <v>0</v>
      </c>
      <c r="I360" s="2">
        <v>0</v>
      </c>
      <c r="J360" s="2" t="s">
        <v>598</v>
      </c>
      <c r="K360" s="2" t="s">
        <v>598</v>
      </c>
      <c r="L360" s="2" t="s">
        <v>598</v>
      </c>
      <c r="M360" s="2" t="s">
        <v>598</v>
      </c>
      <c r="N360" s="2" t="s">
        <v>598</v>
      </c>
      <c r="O360" s="2" t="s">
        <v>598</v>
      </c>
      <c r="P360" s="2" t="s">
        <v>598</v>
      </c>
      <c r="Q360" s="2" t="s">
        <v>598</v>
      </c>
      <c r="R360" s="2" t="s">
        <v>598</v>
      </c>
      <c r="S360" s="2" t="s">
        <v>598</v>
      </c>
      <c r="W360" s="2">
        <f t="shared" si="25"/>
        <v>0</v>
      </c>
      <c r="AA360" s="2" t="str">
        <f t="shared" si="26"/>
        <v>'Blå el från vattenkraft'</v>
      </c>
      <c r="AC360" s="2">
        <f t="shared" si="27"/>
        <v>1.1000000000000001</v>
      </c>
      <c r="AD360" s="2">
        <f t="shared" si="28"/>
        <v>0</v>
      </c>
      <c r="AE360" s="2">
        <f t="shared" si="29"/>
        <v>0</v>
      </c>
    </row>
    <row r="361" spans="1:31" ht="15" customHeight="1" x14ac:dyDescent="0.25">
      <c r="A361" s="2" t="s">
        <v>501</v>
      </c>
      <c r="B361" s="2" t="s">
        <v>502</v>
      </c>
      <c r="C361" s="2">
        <v>2014</v>
      </c>
      <c r="D361" s="2">
        <v>8.2189999999999994</v>
      </c>
      <c r="E361" s="2" t="s">
        <v>598</v>
      </c>
      <c r="F361" s="2" t="s">
        <v>869</v>
      </c>
      <c r="G361" s="2">
        <v>2</v>
      </c>
      <c r="H361" s="2">
        <v>0</v>
      </c>
      <c r="I361" s="2">
        <v>0</v>
      </c>
      <c r="J361" s="2" t="s">
        <v>598</v>
      </c>
      <c r="K361" s="2" t="s">
        <v>598</v>
      </c>
      <c r="L361" s="2" t="s">
        <v>598</v>
      </c>
      <c r="M361" s="2" t="s">
        <v>598</v>
      </c>
      <c r="N361" s="2" t="s">
        <v>598</v>
      </c>
      <c r="O361" s="2" t="s">
        <v>598</v>
      </c>
      <c r="P361" s="2" t="s">
        <v>598</v>
      </c>
      <c r="Q361" s="2" t="s">
        <v>598</v>
      </c>
      <c r="R361" s="2" t="s">
        <v>598</v>
      </c>
      <c r="S361" s="2" t="s">
        <v>598</v>
      </c>
      <c r="W361" s="2">
        <f t="shared" si="25"/>
        <v>0</v>
      </c>
      <c r="AA361" s="2" t="str">
        <f t="shared" si="26"/>
        <v>'Bio Energi'</v>
      </c>
      <c r="AC361" s="2">
        <f t="shared" si="27"/>
        <v>2</v>
      </c>
      <c r="AD361" s="2">
        <f t="shared" si="28"/>
        <v>0</v>
      </c>
      <c r="AE361" s="2">
        <f t="shared" si="29"/>
        <v>0</v>
      </c>
    </row>
    <row r="362" spans="1:31" ht="15" customHeight="1" x14ac:dyDescent="0.25">
      <c r="A362" s="2" t="s">
        <v>501</v>
      </c>
      <c r="B362" s="2" t="s">
        <v>503</v>
      </c>
      <c r="C362" s="2">
        <v>2014</v>
      </c>
      <c r="D362" s="2">
        <v>0.17499999999999999</v>
      </c>
      <c r="E362" s="2" t="s">
        <v>598</v>
      </c>
      <c r="F362" s="2" t="s">
        <v>869</v>
      </c>
      <c r="G362" s="2">
        <v>2</v>
      </c>
      <c r="H362" s="2">
        <v>0</v>
      </c>
      <c r="I362" s="2">
        <v>0</v>
      </c>
      <c r="J362" s="2" t="s">
        <v>598</v>
      </c>
      <c r="K362" s="2" t="s">
        <v>598</v>
      </c>
      <c r="L362" s="2" t="s">
        <v>598</v>
      </c>
      <c r="M362" s="2" t="s">
        <v>598</v>
      </c>
      <c r="N362" s="2" t="s">
        <v>598</v>
      </c>
      <c r="O362" s="2" t="s">
        <v>598</v>
      </c>
      <c r="P362" s="2" t="s">
        <v>598</v>
      </c>
      <c r="Q362" s="2" t="s">
        <v>598</v>
      </c>
      <c r="R362" s="2" t="s">
        <v>598</v>
      </c>
      <c r="S362" s="2" t="s">
        <v>598</v>
      </c>
      <c r="W362" s="2">
        <f t="shared" si="25"/>
        <v>0</v>
      </c>
      <c r="AA362" s="2" t="str">
        <f t="shared" si="26"/>
        <v>'Bio Energi'</v>
      </c>
      <c r="AC362" s="2">
        <f t="shared" si="27"/>
        <v>2</v>
      </c>
      <c r="AD362" s="2">
        <f t="shared" si="28"/>
        <v>0</v>
      </c>
      <c r="AE362" s="2">
        <f t="shared" si="29"/>
        <v>0</v>
      </c>
    </row>
    <row r="363" spans="1:31" ht="15" customHeight="1" x14ac:dyDescent="0.25">
      <c r="A363" s="2" t="s">
        <v>501</v>
      </c>
      <c r="B363" s="2" t="s">
        <v>504</v>
      </c>
      <c r="C363" s="2">
        <v>2014</v>
      </c>
      <c r="D363" s="2">
        <v>0</v>
      </c>
      <c r="E363" s="2" t="s">
        <v>598</v>
      </c>
      <c r="F363" s="2" t="s">
        <v>870</v>
      </c>
      <c r="G363" s="2">
        <v>2</v>
      </c>
      <c r="H363" s="2">
        <v>0</v>
      </c>
      <c r="I363" s="2">
        <v>0</v>
      </c>
      <c r="J363" s="2" t="s">
        <v>598</v>
      </c>
      <c r="K363" s="2" t="s">
        <v>598</v>
      </c>
      <c r="L363" s="2" t="s">
        <v>598</v>
      </c>
      <c r="M363" s="2" t="s">
        <v>598</v>
      </c>
      <c r="N363" s="2" t="s">
        <v>598</v>
      </c>
      <c r="O363" s="2" t="s">
        <v>598</v>
      </c>
      <c r="P363" s="2" t="s">
        <v>598</v>
      </c>
      <c r="Q363" s="2" t="s">
        <v>598</v>
      </c>
      <c r="R363" s="2" t="s">
        <v>598</v>
      </c>
      <c r="S363" s="2" t="s">
        <v>598</v>
      </c>
      <c r="W363" s="2">
        <f t="shared" si="25"/>
        <v>0</v>
      </c>
      <c r="AA363" s="2" t="str">
        <f t="shared" si="26"/>
        <v>'bioel'</v>
      </c>
      <c r="AC363" s="2">
        <f t="shared" si="27"/>
        <v>2</v>
      </c>
      <c r="AD363" s="2">
        <f t="shared" si="28"/>
        <v>0</v>
      </c>
      <c r="AE363" s="2">
        <f t="shared" si="29"/>
        <v>0</v>
      </c>
    </row>
    <row r="364" spans="1:31" ht="15" customHeight="1" x14ac:dyDescent="0.25">
      <c r="A364" s="2" t="s">
        <v>501</v>
      </c>
      <c r="B364" s="2" t="s">
        <v>505</v>
      </c>
      <c r="C364" s="2">
        <v>2014</v>
      </c>
      <c r="D364" s="2" t="s">
        <v>598</v>
      </c>
      <c r="E364" s="2" t="s">
        <v>598</v>
      </c>
      <c r="F364" s="2" t="s">
        <v>869</v>
      </c>
      <c r="G364" s="2">
        <v>2</v>
      </c>
      <c r="H364" s="2">
        <v>0</v>
      </c>
      <c r="I364" s="2">
        <v>0</v>
      </c>
      <c r="J364" s="2" t="s">
        <v>598</v>
      </c>
      <c r="K364" s="2" t="s">
        <v>598</v>
      </c>
      <c r="L364" s="2" t="s">
        <v>598</v>
      </c>
      <c r="M364" s="2" t="s">
        <v>598</v>
      </c>
      <c r="N364" s="2" t="s">
        <v>598</v>
      </c>
      <c r="O364" s="2" t="s">
        <v>598</v>
      </c>
      <c r="P364" s="2" t="s">
        <v>598</v>
      </c>
      <c r="Q364" s="2" t="s">
        <v>598</v>
      </c>
      <c r="R364" s="2" t="s">
        <v>598</v>
      </c>
      <c r="S364" s="2" t="s">
        <v>598</v>
      </c>
      <c r="W364" s="2">
        <f t="shared" si="25"/>
        <v>0</v>
      </c>
      <c r="AA364" s="2" t="str">
        <f t="shared" si="26"/>
        <v>'Bio Energi'</v>
      </c>
      <c r="AC364" s="2">
        <f t="shared" si="27"/>
        <v>2</v>
      </c>
      <c r="AD364" s="2">
        <f t="shared" si="28"/>
        <v>0</v>
      </c>
      <c r="AE364" s="2">
        <f t="shared" si="29"/>
        <v>0</v>
      </c>
    </row>
    <row r="365" spans="1:31" ht="15" customHeight="1" x14ac:dyDescent="0.25">
      <c r="A365" s="2" t="s">
        <v>501</v>
      </c>
      <c r="B365" s="2" t="s">
        <v>506</v>
      </c>
      <c r="C365" s="2">
        <v>2014</v>
      </c>
      <c r="D365" s="2" t="s">
        <v>598</v>
      </c>
      <c r="E365" s="2" t="s">
        <v>598</v>
      </c>
      <c r="F365" s="2" t="s">
        <v>871</v>
      </c>
      <c r="G365" s="2">
        <v>2</v>
      </c>
      <c r="H365" s="2">
        <v>0</v>
      </c>
      <c r="I365" s="2">
        <v>0</v>
      </c>
      <c r="J365" s="2" t="s">
        <v>598</v>
      </c>
      <c r="K365" s="2" t="s">
        <v>598</v>
      </c>
      <c r="L365" s="2" t="s">
        <v>598</v>
      </c>
      <c r="M365" s="2" t="s">
        <v>598</v>
      </c>
      <c r="N365" s="2" t="s">
        <v>598</v>
      </c>
      <c r="O365" s="2" t="s">
        <v>598</v>
      </c>
      <c r="P365" s="2" t="s">
        <v>598</v>
      </c>
      <c r="Q365" s="2" t="s">
        <v>598</v>
      </c>
      <c r="R365" s="2" t="s">
        <v>598</v>
      </c>
      <c r="S365" s="2" t="s">
        <v>598</v>
      </c>
      <c r="W365" s="2">
        <f t="shared" si="25"/>
        <v>0</v>
      </c>
      <c r="AA365" s="2" t="str">
        <f t="shared" si="26"/>
        <v>'Bio energi'</v>
      </c>
      <c r="AC365" s="2">
        <f t="shared" si="27"/>
        <v>2</v>
      </c>
      <c r="AD365" s="2">
        <f t="shared" si="28"/>
        <v>0</v>
      </c>
      <c r="AE365" s="2">
        <f t="shared" si="29"/>
        <v>0</v>
      </c>
    </row>
    <row r="366" spans="1:31" ht="15" customHeight="1" x14ac:dyDescent="0.25">
      <c r="A366" s="2" t="s">
        <v>501</v>
      </c>
      <c r="B366" s="2" t="s">
        <v>507</v>
      </c>
      <c r="C366" s="2">
        <v>2014</v>
      </c>
      <c r="D366" s="2" t="s">
        <v>598</v>
      </c>
      <c r="E366" s="2" t="s">
        <v>598</v>
      </c>
      <c r="F366" s="2" t="s">
        <v>869</v>
      </c>
      <c r="G366" s="2">
        <v>2</v>
      </c>
      <c r="H366" s="2">
        <v>0</v>
      </c>
      <c r="I366" s="2">
        <v>0</v>
      </c>
      <c r="J366" s="2" t="s">
        <v>598</v>
      </c>
      <c r="K366" s="2" t="s">
        <v>598</v>
      </c>
      <c r="L366" s="2" t="s">
        <v>598</v>
      </c>
      <c r="M366" s="2" t="s">
        <v>598</v>
      </c>
      <c r="N366" s="2" t="s">
        <v>598</v>
      </c>
      <c r="O366" s="2" t="s">
        <v>598</v>
      </c>
      <c r="P366" s="2" t="s">
        <v>598</v>
      </c>
      <c r="Q366" s="2" t="s">
        <v>598</v>
      </c>
      <c r="R366" s="2" t="s">
        <v>598</v>
      </c>
      <c r="S366" s="2" t="s">
        <v>598</v>
      </c>
      <c r="W366" s="2">
        <f t="shared" si="25"/>
        <v>0</v>
      </c>
      <c r="AA366" s="2" t="str">
        <f t="shared" si="26"/>
        <v>'Bio Energi'</v>
      </c>
      <c r="AC366" s="2">
        <f t="shared" si="27"/>
        <v>2</v>
      </c>
      <c r="AD366" s="2">
        <f t="shared" si="28"/>
        <v>0</v>
      </c>
      <c r="AE366" s="2">
        <f t="shared" si="29"/>
        <v>0</v>
      </c>
    </row>
    <row r="367" spans="1:31" ht="15" customHeight="1" x14ac:dyDescent="0.25">
      <c r="A367" s="2" t="s">
        <v>501</v>
      </c>
      <c r="B367" s="2" t="s">
        <v>508</v>
      </c>
      <c r="C367" s="2">
        <v>2014</v>
      </c>
      <c r="D367" s="2">
        <v>1.9450000000000001</v>
      </c>
      <c r="E367" s="2" t="s">
        <v>598</v>
      </c>
      <c r="F367" s="2" t="s">
        <v>870</v>
      </c>
      <c r="G367" s="2">
        <v>2</v>
      </c>
      <c r="H367" s="2">
        <v>0</v>
      </c>
      <c r="I367" s="2">
        <v>0</v>
      </c>
      <c r="J367" s="2" t="s">
        <v>598</v>
      </c>
      <c r="K367" s="2" t="s">
        <v>598</v>
      </c>
      <c r="L367" s="2" t="s">
        <v>598</v>
      </c>
      <c r="M367" s="2" t="s">
        <v>598</v>
      </c>
      <c r="N367" s="2" t="s">
        <v>598</v>
      </c>
      <c r="O367" s="2" t="s">
        <v>598</v>
      </c>
      <c r="P367" s="2" t="s">
        <v>598</v>
      </c>
      <c r="Q367" s="2" t="s">
        <v>598</v>
      </c>
      <c r="R367" s="2" t="s">
        <v>598</v>
      </c>
      <c r="S367" s="2" t="s">
        <v>598</v>
      </c>
      <c r="W367" s="2">
        <f t="shared" si="25"/>
        <v>0</v>
      </c>
      <c r="AA367" s="2" t="str">
        <f t="shared" si="26"/>
        <v>'bioel'</v>
      </c>
      <c r="AC367" s="2">
        <f t="shared" si="27"/>
        <v>2</v>
      </c>
      <c r="AD367" s="2">
        <f t="shared" si="28"/>
        <v>0</v>
      </c>
      <c r="AE367" s="2">
        <f t="shared" si="29"/>
        <v>0</v>
      </c>
    </row>
    <row r="368" spans="1:31" ht="15" customHeight="1" x14ac:dyDescent="0.25">
      <c r="A368" s="2" t="s">
        <v>501</v>
      </c>
      <c r="B368" s="2" t="s">
        <v>509</v>
      </c>
      <c r="C368" s="2">
        <v>2014</v>
      </c>
      <c r="D368" s="2">
        <v>0.20599999999999999</v>
      </c>
      <c r="E368" s="2">
        <v>5.0419999999999998</v>
      </c>
      <c r="F368" s="2" t="s">
        <v>870</v>
      </c>
      <c r="G368" s="2">
        <v>2</v>
      </c>
      <c r="H368" s="2">
        <v>0</v>
      </c>
      <c r="I368" s="2">
        <v>0</v>
      </c>
      <c r="J368" s="2" t="s">
        <v>598</v>
      </c>
      <c r="K368" s="2" t="s">
        <v>598</v>
      </c>
      <c r="L368" s="2" t="s">
        <v>598</v>
      </c>
      <c r="M368" s="2" t="s">
        <v>598</v>
      </c>
      <c r="N368" s="2" t="s">
        <v>598</v>
      </c>
      <c r="O368" s="2" t="s">
        <v>598</v>
      </c>
      <c r="P368" s="2" t="s">
        <v>598</v>
      </c>
      <c r="Q368" s="2" t="s">
        <v>598</v>
      </c>
      <c r="R368" s="2" t="s">
        <v>598</v>
      </c>
      <c r="S368" s="2" t="s">
        <v>598</v>
      </c>
      <c r="W368" s="2">
        <f t="shared" si="25"/>
        <v>0</v>
      </c>
      <c r="AA368" s="2" t="str">
        <f t="shared" si="26"/>
        <v>'bioel'</v>
      </c>
      <c r="AC368" s="2">
        <f t="shared" si="27"/>
        <v>2</v>
      </c>
      <c r="AD368" s="2">
        <f t="shared" si="28"/>
        <v>0</v>
      </c>
      <c r="AE368" s="2">
        <f t="shared" si="29"/>
        <v>0</v>
      </c>
    </row>
    <row r="369" spans="1:31" ht="15" customHeight="1" x14ac:dyDescent="0.25">
      <c r="A369" s="2" t="s">
        <v>501</v>
      </c>
      <c r="B369" s="2" t="s">
        <v>510</v>
      </c>
      <c r="C369" s="2">
        <v>2014</v>
      </c>
      <c r="D369" s="2" t="s">
        <v>598</v>
      </c>
      <c r="E369" s="2" t="s">
        <v>598</v>
      </c>
      <c r="F369" s="2" t="s">
        <v>869</v>
      </c>
      <c r="G369" s="2">
        <v>2</v>
      </c>
      <c r="H369" s="2">
        <v>0</v>
      </c>
      <c r="I369" s="2">
        <v>0</v>
      </c>
      <c r="J369" s="2" t="s">
        <v>598</v>
      </c>
      <c r="K369" s="2" t="s">
        <v>598</v>
      </c>
      <c r="L369" s="2" t="s">
        <v>598</v>
      </c>
      <c r="M369" s="2" t="s">
        <v>598</v>
      </c>
      <c r="N369" s="2" t="s">
        <v>598</v>
      </c>
      <c r="O369" s="2" t="s">
        <v>598</v>
      </c>
      <c r="P369" s="2" t="s">
        <v>598</v>
      </c>
      <c r="Q369" s="2" t="s">
        <v>598</v>
      </c>
      <c r="R369" s="2" t="s">
        <v>598</v>
      </c>
      <c r="S369" s="2" t="s">
        <v>598</v>
      </c>
      <c r="W369" s="2">
        <f t="shared" si="25"/>
        <v>0</v>
      </c>
      <c r="AA369" s="2" t="str">
        <f t="shared" si="26"/>
        <v>'Bio Energi'</v>
      </c>
      <c r="AC369" s="2">
        <f t="shared" si="27"/>
        <v>2</v>
      </c>
      <c r="AD369" s="2">
        <f t="shared" si="28"/>
        <v>0</v>
      </c>
      <c r="AE369" s="2">
        <f t="shared" si="29"/>
        <v>0</v>
      </c>
    </row>
    <row r="370" spans="1:31" ht="15" customHeight="1" x14ac:dyDescent="0.25">
      <c r="A370" s="2" t="s">
        <v>501</v>
      </c>
      <c r="B370" s="2" t="s">
        <v>511</v>
      </c>
      <c r="C370" s="2">
        <v>2014</v>
      </c>
      <c r="D370" s="2">
        <v>0.184</v>
      </c>
      <c r="E370" s="2" t="s">
        <v>598</v>
      </c>
      <c r="F370" s="2" t="s">
        <v>599</v>
      </c>
      <c r="G370" s="2">
        <v>2</v>
      </c>
      <c r="H370" s="2">
        <v>0</v>
      </c>
      <c r="I370" s="2">
        <v>0</v>
      </c>
      <c r="J370" s="2" t="s">
        <v>598</v>
      </c>
      <c r="K370" s="2" t="s">
        <v>598</v>
      </c>
      <c r="L370" s="2" t="s">
        <v>598</v>
      </c>
      <c r="M370" s="2" t="s">
        <v>598</v>
      </c>
      <c r="N370" s="2" t="s">
        <v>598</v>
      </c>
      <c r="O370" s="2" t="s">
        <v>598</v>
      </c>
      <c r="P370" s="2" t="s">
        <v>598</v>
      </c>
      <c r="Q370" s="2" t="s">
        <v>598</v>
      </c>
      <c r="R370" s="2" t="s">
        <v>598</v>
      </c>
      <c r="S370" s="2" t="s">
        <v>598</v>
      </c>
      <c r="W370" s="2">
        <f t="shared" si="25"/>
        <v>0</v>
      </c>
      <c r="AA370" s="2" t="str">
        <f t="shared" si="26"/>
        <v>-</v>
      </c>
      <c r="AC370" s="2">
        <f t="shared" si="27"/>
        <v>2</v>
      </c>
      <c r="AD370" s="2">
        <f t="shared" si="28"/>
        <v>0</v>
      </c>
      <c r="AE370" s="2">
        <f t="shared" si="29"/>
        <v>0</v>
      </c>
    </row>
    <row r="371" spans="1:31" ht="15" customHeight="1" x14ac:dyDescent="0.25">
      <c r="A371" s="2" t="s">
        <v>501</v>
      </c>
      <c r="B371" s="2" t="s">
        <v>512</v>
      </c>
      <c r="C371" s="2">
        <v>2014</v>
      </c>
      <c r="D371" s="2" t="s">
        <v>598</v>
      </c>
      <c r="E371" s="2" t="s">
        <v>598</v>
      </c>
      <c r="F371" s="2" t="s">
        <v>871</v>
      </c>
      <c r="G371" s="2">
        <v>2</v>
      </c>
      <c r="H371" s="2">
        <v>0</v>
      </c>
      <c r="I371" s="2">
        <v>0</v>
      </c>
      <c r="J371" s="2" t="s">
        <v>598</v>
      </c>
      <c r="K371" s="2" t="s">
        <v>598</v>
      </c>
      <c r="L371" s="2" t="s">
        <v>598</v>
      </c>
      <c r="M371" s="2" t="s">
        <v>598</v>
      </c>
      <c r="N371" s="2" t="s">
        <v>598</v>
      </c>
      <c r="O371" s="2" t="s">
        <v>598</v>
      </c>
      <c r="P371" s="2" t="s">
        <v>598</v>
      </c>
      <c r="Q371" s="2" t="s">
        <v>598</v>
      </c>
      <c r="R371" s="2" t="s">
        <v>598</v>
      </c>
      <c r="S371" s="2" t="s">
        <v>598</v>
      </c>
      <c r="W371" s="2">
        <f t="shared" si="25"/>
        <v>0</v>
      </c>
      <c r="AA371" s="2" t="str">
        <f t="shared" si="26"/>
        <v>'Bio energi'</v>
      </c>
      <c r="AC371" s="2">
        <f t="shared" si="27"/>
        <v>2</v>
      </c>
      <c r="AD371" s="2">
        <f t="shared" si="28"/>
        <v>0</v>
      </c>
      <c r="AE371" s="2">
        <f t="shared" si="29"/>
        <v>0</v>
      </c>
    </row>
    <row r="372" spans="1:31" ht="15" customHeight="1" x14ac:dyDescent="0.25">
      <c r="A372" s="2" t="s">
        <v>501</v>
      </c>
      <c r="B372" s="2" t="s">
        <v>513</v>
      </c>
      <c r="C372" s="2">
        <v>2014</v>
      </c>
      <c r="D372" s="2" t="s">
        <v>598</v>
      </c>
      <c r="E372" s="2" t="s">
        <v>598</v>
      </c>
      <c r="F372" s="2" t="s">
        <v>871</v>
      </c>
      <c r="G372" s="2">
        <v>2</v>
      </c>
      <c r="H372" s="2">
        <v>0</v>
      </c>
      <c r="I372" s="2">
        <v>0</v>
      </c>
      <c r="J372" s="2" t="s">
        <v>598</v>
      </c>
      <c r="K372" s="2" t="s">
        <v>598</v>
      </c>
      <c r="L372" s="2" t="s">
        <v>598</v>
      </c>
      <c r="M372" s="2" t="s">
        <v>598</v>
      </c>
      <c r="N372" s="2" t="s">
        <v>598</v>
      </c>
      <c r="O372" s="2" t="s">
        <v>598</v>
      </c>
      <c r="P372" s="2" t="s">
        <v>598</v>
      </c>
      <c r="Q372" s="2" t="s">
        <v>598</v>
      </c>
      <c r="R372" s="2" t="s">
        <v>598</v>
      </c>
      <c r="S372" s="2" t="s">
        <v>598</v>
      </c>
      <c r="W372" s="2">
        <f t="shared" si="25"/>
        <v>0</v>
      </c>
      <c r="AA372" s="2" t="str">
        <f t="shared" si="26"/>
        <v>'Bio energi'</v>
      </c>
      <c r="AC372" s="2">
        <f t="shared" si="27"/>
        <v>2</v>
      </c>
      <c r="AD372" s="2">
        <f t="shared" si="28"/>
        <v>0</v>
      </c>
      <c r="AE372" s="2">
        <f t="shared" si="29"/>
        <v>0</v>
      </c>
    </row>
    <row r="373" spans="1:31" ht="15" customHeight="1" x14ac:dyDescent="0.25">
      <c r="A373" s="2" t="s">
        <v>501</v>
      </c>
      <c r="B373" s="2" t="s">
        <v>514</v>
      </c>
      <c r="C373" s="2">
        <v>2014</v>
      </c>
      <c r="D373" s="2">
        <v>0.79700000000000004</v>
      </c>
      <c r="E373" s="2">
        <v>0.45500000000000002</v>
      </c>
      <c r="F373" s="2" t="s">
        <v>869</v>
      </c>
      <c r="G373" s="2">
        <v>2</v>
      </c>
      <c r="H373" s="2">
        <v>0</v>
      </c>
      <c r="I373" s="2">
        <v>0</v>
      </c>
      <c r="J373" s="2" t="s">
        <v>598</v>
      </c>
      <c r="K373" s="2" t="s">
        <v>598</v>
      </c>
      <c r="L373" s="2" t="s">
        <v>598</v>
      </c>
      <c r="M373" s="2" t="s">
        <v>598</v>
      </c>
      <c r="N373" s="2" t="s">
        <v>598</v>
      </c>
      <c r="O373" s="2" t="s">
        <v>598</v>
      </c>
      <c r="P373" s="2" t="s">
        <v>598</v>
      </c>
      <c r="Q373" s="2" t="s">
        <v>598</v>
      </c>
      <c r="R373" s="2" t="s">
        <v>598</v>
      </c>
      <c r="S373" s="2" t="s">
        <v>598</v>
      </c>
      <c r="W373" s="2">
        <f t="shared" si="25"/>
        <v>0</v>
      </c>
      <c r="AA373" s="2" t="str">
        <f t="shared" si="26"/>
        <v>'Bio Energi'</v>
      </c>
      <c r="AC373" s="2">
        <f t="shared" si="27"/>
        <v>2</v>
      </c>
      <c r="AD373" s="2">
        <f t="shared" si="28"/>
        <v>0</v>
      </c>
      <c r="AE373" s="2">
        <f t="shared" si="29"/>
        <v>0</v>
      </c>
    </row>
    <row r="374" spans="1:31" ht="15" customHeight="1" x14ac:dyDescent="0.25">
      <c r="A374" s="2" t="s">
        <v>501</v>
      </c>
      <c r="B374" s="2" t="s">
        <v>515</v>
      </c>
      <c r="C374" s="2">
        <v>2014</v>
      </c>
      <c r="D374" s="2">
        <v>3.5000000000000003E-2</v>
      </c>
      <c r="E374" s="2" t="s">
        <v>598</v>
      </c>
      <c r="F374" s="2" t="s">
        <v>870</v>
      </c>
      <c r="G374" s="2">
        <v>2</v>
      </c>
      <c r="H374" s="2">
        <v>0</v>
      </c>
      <c r="I374" s="2">
        <v>0</v>
      </c>
      <c r="J374" s="2" t="s">
        <v>598</v>
      </c>
      <c r="K374" s="2" t="s">
        <v>598</v>
      </c>
      <c r="L374" s="2" t="s">
        <v>598</v>
      </c>
      <c r="M374" s="2" t="s">
        <v>598</v>
      </c>
      <c r="N374" s="2" t="s">
        <v>598</v>
      </c>
      <c r="O374" s="2" t="s">
        <v>598</v>
      </c>
      <c r="P374" s="2" t="s">
        <v>598</v>
      </c>
      <c r="Q374" s="2" t="s">
        <v>598</v>
      </c>
      <c r="R374" s="2" t="s">
        <v>598</v>
      </c>
      <c r="S374" s="2" t="s">
        <v>598</v>
      </c>
      <c r="W374" s="2">
        <f t="shared" si="25"/>
        <v>0</v>
      </c>
      <c r="AA374" s="2" t="str">
        <f t="shared" si="26"/>
        <v>'bioel'</v>
      </c>
      <c r="AC374" s="2">
        <f t="shared" si="27"/>
        <v>2</v>
      </c>
      <c r="AD374" s="2">
        <f t="shared" si="28"/>
        <v>0</v>
      </c>
      <c r="AE374" s="2">
        <f t="shared" si="29"/>
        <v>0</v>
      </c>
    </row>
    <row r="375" spans="1:31" ht="15" customHeight="1" x14ac:dyDescent="0.25">
      <c r="A375" s="2" t="s">
        <v>501</v>
      </c>
      <c r="B375" s="2" t="s">
        <v>516</v>
      </c>
      <c r="C375" s="2">
        <v>2014</v>
      </c>
      <c r="D375" s="2" t="s">
        <v>598</v>
      </c>
      <c r="E375" s="2" t="s">
        <v>598</v>
      </c>
      <c r="F375" s="2" t="s">
        <v>871</v>
      </c>
      <c r="G375" s="2">
        <v>2</v>
      </c>
      <c r="H375" s="2">
        <v>0</v>
      </c>
      <c r="I375" s="2">
        <v>0</v>
      </c>
      <c r="J375" s="2" t="s">
        <v>598</v>
      </c>
      <c r="K375" s="2" t="s">
        <v>598</v>
      </c>
      <c r="L375" s="2" t="s">
        <v>598</v>
      </c>
      <c r="M375" s="2" t="s">
        <v>598</v>
      </c>
      <c r="N375" s="2" t="s">
        <v>598</v>
      </c>
      <c r="O375" s="2" t="s">
        <v>598</v>
      </c>
      <c r="P375" s="2" t="s">
        <v>598</v>
      </c>
      <c r="Q375" s="2" t="s">
        <v>598</v>
      </c>
      <c r="R375" s="2" t="s">
        <v>598</v>
      </c>
      <c r="S375" s="2" t="s">
        <v>598</v>
      </c>
      <c r="W375" s="2">
        <f t="shared" si="25"/>
        <v>0</v>
      </c>
      <c r="AA375" s="2" t="str">
        <f t="shared" si="26"/>
        <v>'Bio energi'</v>
      </c>
      <c r="AC375" s="2">
        <f t="shared" si="27"/>
        <v>2</v>
      </c>
      <c r="AD375" s="2">
        <f t="shared" si="28"/>
        <v>0</v>
      </c>
      <c r="AE375" s="2">
        <f t="shared" si="29"/>
        <v>0</v>
      </c>
    </row>
    <row r="376" spans="1:31" ht="15" customHeight="1" x14ac:dyDescent="0.25">
      <c r="A376" s="2" t="s">
        <v>501</v>
      </c>
      <c r="B376" s="16" t="s">
        <v>975</v>
      </c>
      <c r="C376" s="2">
        <v>2014</v>
      </c>
      <c r="D376" s="2" t="s">
        <v>598</v>
      </c>
      <c r="E376" s="2" t="s">
        <v>598</v>
      </c>
      <c r="F376" s="2" t="s">
        <v>871</v>
      </c>
      <c r="G376" s="2">
        <v>2</v>
      </c>
      <c r="H376" s="2">
        <v>0</v>
      </c>
      <c r="I376" s="2">
        <v>0</v>
      </c>
      <c r="J376" s="2" t="s">
        <v>598</v>
      </c>
      <c r="K376" s="2" t="s">
        <v>598</v>
      </c>
      <c r="L376" s="2" t="s">
        <v>598</v>
      </c>
      <c r="M376" s="2" t="s">
        <v>598</v>
      </c>
      <c r="N376" s="2" t="s">
        <v>598</v>
      </c>
      <c r="O376" s="2" t="s">
        <v>598</v>
      </c>
      <c r="P376" s="2" t="s">
        <v>598</v>
      </c>
      <c r="Q376" s="2" t="s">
        <v>598</v>
      </c>
      <c r="R376" s="2" t="s">
        <v>598</v>
      </c>
      <c r="S376" s="2" t="s">
        <v>598</v>
      </c>
      <c r="W376" s="2">
        <f t="shared" si="25"/>
        <v>0</v>
      </c>
      <c r="AA376" s="2" t="str">
        <f t="shared" si="26"/>
        <v>'Bio energi'</v>
      </c>
      <c r="AC376" s="2">
        <f t="shared" si="27"/>
        <v>2</v>
      </c>
      <c r="AD376" s="2">
        <f t="shared" si="28"/>
        <v>0</v>
      </c>
      <c r="AE376" s="2">
        <f t="shared" si="29"/>
        <v>0</v>
      </c>
    </row>
    <row r="377" spans="1:31" ht="15" customHeight="1" x14ac:dyDescent="0.25">
      <c r="A377" s="2" t="s">
        <v>501</v>
      </c>
      <c r="B377" s="2" t="s">
        <v>518</v>
      </c>
      <c r="C377" s="2">
        <v>2014</v>
      </c>
      <c r="D377" s="2">
        <v>0.09</v>
      </c>
      <c r="E377" s="2" t="s">
        <v>598</v>
      </c>
      <c r="F377" s="2" t="s">
        <v>870</v>
      </c>
      <c r="G377" s="2">
        <v>2</v>
      </c>
      <c r="H377" s="2">
        <v>0</v>
      </c>
      <c r="I377" s="2">
        <v>0</v>
      </c>
      <c r="J377" s="2" t="s">
        <v>598</v>
      </c>
      <c r="K377" s="2" t="s">
        <v>598</v>
      </c>
      <c r="L377" s="2" t="s">
        <v>598</v>
      </c>
      <c r="M377" s="2" t="s">
        <v>598</v>
      </c>
      <c r="N377" s="2" t="s">
        <v>598</v>
      </c>
      <c r="O377" s="2" t="s">
        <v>598</v>
      </c>
      <c r="P377" s="2" t="s">
        <v>598</v>
      </c>
      <c r="Q377" s="2" t="s">
        <v>598</v>
      </c>
      <c r="R377" s="2" t="s">
        <v>598</v>
      </c>
      <c r="S377" s="2" t="s">
        <v>598</v>
      </c>
      <c r="W377" s="2">
        <f t="shared" si="25"/>
        <v>0</v>
      </c>
      <c r="AA377" s="2" t="str">
        <f t="shared" si="26"/>
        <v>'bioel'</v>
      </c>
      <c r="AC377" s="2">
        <f t="shared" si="27"/>
        <v>2</v>
      </c>
      <c r="AD377" s="2">
        <f t="shared" si="28"/>
        <v>0</v>
      </c>
      <c r="AE377" s="2">
        <f t="shared" si="29"/>
        <v>0</v>
      </c>
    </row>
    <row r="378" spans="1:31" ht="15" customHeight="1" x14ac:dyDescent="0.25">
      <c r="A378" s="2" t="s">
        <v>501</v>
      </c>
      <c r="B378" s="2" t="s">
        <v>519</v>
      </c>
      <c r="C378" s="2">
        <v>2014</v>
      </c>
      <c r="D378" s="2" t="s">
        <v>598</v>
      </c>
      <c r="E378" s="2" t="s">
        <v>598</v>
      </c>
      <c r="F378" s="2" t="s">
        <v>871</v>
      </c>
      <c r="G378" s="2">
        <v>2</v>
      </c>
      <c r="H378" s="2">
        <v>0</v>
      </c>
      <c r="I378" s="2">
        <v>0</v>
      </c>
      <c r="J378" s="2" t="s">
        <v>598</v>
      </c>
      <c r="K378" s="2" t="s">
        <v>598</v>
      </c>
      <c r="L378" s="2" t="s">
        <v>598</v>
      </c>
      <c r="M378" s="2" t="s">
        <v>598</v>
      </c>
      <c r="N378" s="2" t="s">
        <v>598</v>
      </c>
      <c r="O378" s="2" t="s">
        <v>598</v>
      </c>
      <c r="P378" s="2" t="s">
        <v>598</v>
      </c>
      <c r="Q378" s="2" t="s">
        <v>598</v>
      </c>
      <c r="R378" s="2" t="s">
        <v>598</v>
      </c>
      <c r="S378" s="2" t="s">
        <v>598</v>
      </c>
      <c r="W378" s="2">
        <f t="shared" si="25"/>
        <v>0</v>
      </c>
      <c r="AA378" s="2" t="str">
        <f t="shared" si="26"/>
        <v>'Bio energi'</v>
      </c>
      <c r="AC378" s="2">
        <f t="shared" si="27"/>
        <v>2</v>
      </c>
      <c r="AD378" s="2">
        <f t="shared" si="28"/>
        <v>0</v>
      </c>
      <c r="AE378" s="2">
        <f t="shared" si="29"/>
        <v>0</v>
      </c>
    </row>
    <row r="379" spans="1:31" ht="15" customHeight="1" x14ac:dyDescent="0.25">
      <c r="A379" s="2" t="s">
        <v>501</v>
      </c>
      <c r="B379" s="2" t="s">
        <v>520</v>
      </c>
      <c r="C379" s="2">
        <v>2014</v>
      </c>
      <c r="D379" s="2" t="s">
        <v>598</v>
      </c>
      <c r="E379" s="2" t="s">
        <v>598</v>
      </c>
      <c r="F379" s="2" t="s">
        <v>599</v>
      </c>
      <c r="G379" s="2">
        <v>2.36</v>
      </c>
      <c r="H379" s="2">
        <v>483.4</v>
      </c>
      <c r="I379" s="2">
        <v>0.55000000000000004</v>
      </c>
      <c r="J379" s="2" t="s">
        <v>598</v>
      </c>
      <c r="K379" s="2" t="s">
        <v>598</v>
      </c>
      <c r="L379" s="2" t="s">
        <v>598</v>
      </c>
      <c r="M379" s="2" t="s">
        <v>598</v>
      </c>
      <c r="N379" s="2" t="s">
        <v>598</v>
      </c>
      <c r="O379" s="2" t="s">
        <v>598</v>
      </c>
      <c r="P379" s="2" t="s">
        <v>598</v>
      </c>
      <c r="Q379" s="2" t="s">
        <v>598</v>
      </c>
      <c r="R379" s="2" t="s">
        <v>598</v>
      </c>
      <c r="S379" s="2" t="s">
        <v>598</v>
      </c>
      <c r="W379" s="2">
        <f t="shared" si="25"/>
        <v>0</v>
      </c>
      <c r="AA379" s="2" t="str">
        <f t="shared" si="26"/>
        <v>Nordisk residual</v>
      </c>
      <c r="AC379" s="2">
        <f t="shared" si="27"/>
        <v>2.36</v>
      </c>
      <c r="AD379" s="2">
        <f t="shared" si="28"/>
        <v>483.4</v>
      </c>
      <c r="AE379" s="2">
        <f t="shared" si="29"/>
        <v>0.55000000000000004</v>
      </c>
    </row>
    <row r="380" spans="1:31" ht="15" customHeight="1" x14ac:dyDescent="0.25">
      <c r="A380" s="2" t="s">
        <v>501</v>
      </c>
      <c r="B380" s="2" t="s">
        <v>521</v>
      </c>
      <c r="C380" s="2">
        <v>2014</v>
      </c>
      <c r="D380" s="2" t="s">
        <v>598</v>
      </c>
      <c r="E380" s="2" t="s">
        <v>598</v>
      </c>
      <c r="F380" s="2" t="s">
        <v>599</v>
      </c>
      <c r="G380" s="2">
        <v>2.36</v>
      </c>
      <c r="H380" s="2">
        <v>483.4</v>
      </c>
      <c r="I380" s="2">
        <v>0.55000000000000004</v>
      </c>
      <c r="J380" s="2" t="s">
        <v>598</v>
      </c>
      <c r="K380" s="2" t="s">
        <v>598</v>
      </c>
      <c r="L380" s="2" t="s">
        <v>598</v>
      </c>
      <c r="M380" s="2" t="s">
        <v>598</v>
      </c>
      <c r="N380" s="2" t="s">
        <v>598</v>
      </c>
      <c r="O380" s="2" t="s">
        <v>598</v>
      </c>
      <c r="P380" s="2" t="s">
        <v>598</v>
      </c>
      <c r="Q380" s="2" t="s">
        <v>598</v>
      </c>
      <c r="R380" s="2" t="s">
        <v>598</v>
      </c>
      <c r="S380" s="2" t="s">
        <v>598</v>
      </c>
      <c r="W380" s="2">
        <f t="shared" si="25"/>
        <v>0</v>
      </c>
      <c r="AA380" s="2" t="str">
        <f t="shared" si="26"/>
        <v>Nordisk residual</v>
      </c>
      <c r="AC380" s="2">
        <f t="shared" si="27"/>
        <v>2.36</v>
      </c>
      <c r="AD380" s="2">
        <f t="shared" si="28"/>
        <v>483.4</v>
      </c>
      <c r="AE380" s="2">
        <f t="shared" si="29"/>
        <v>0.55000000000000004</v>
      </c>
    </row>
    <row r="381" spans="1:31" ht="15" customHeight="1" x14ac:dyDescent="0.25">
      <c r="A381" s="2" t="s">
        <v>522</v>
      </c>
      <c r="B381" s="2" t="s">
        <v>523</v>
      </c>
      <c r="C381" s="2">
        <v>2014</v>
      </c>
      <c r="D381" s="2" t="s">
        <v>598</v>
      </c>
      <c r="E381" s="2" t="s">
        <v>598</v>
      </c>
      <c r="F381" s="2" t="s">
        <v>598</v>
      </c>
      <c r="G381" s="2">
        <v>2.36</v>
      </c>
      <c r="H381" s="2">
        <v>483.4</v>
      </c>
      <c r="I381" s="2">
        <v>0.55000000000000004</v>
      </c>
      <c r="J381" s="2" t="s">
        <v>598</v>
      </c>
      <c r="K381" s="2" t="s">
        <v>598</v>
      </c>
      <c r="L381" s="2" t="s">
        <v>598</v>
      </c>
      <c r="M381" s="2" t="s">
        <v>598</v>
      </c>
      <c r="N381" s="2" t="s">
        <v>598</v>
      </c>
      <c r="O381" s="2" t="s">
        <v>598</v>
      </c>
      <c r="P381" s="2" t="s">
        <v>598</v>
      </c>
      <c r="Q381" s="2" t="s">
        <v>598</v>
      </c>
      <c r="R381" s="2" t="s">
        <v>598</v>
      </c>
      <c r="S381" s="2" t="s">
        <v>598</v>
      </c>
      <c r="W381" s="2">
        <f t="shared" si="25"/>
        <v>0</v>
      </c>
      <c r="AA381" s="2" t="str">
        <f t="shared" si="26"/>
        <v>Nordisk residual</v>
      </c>
      <c r="AC381" s="2">
        <f t="shared" si="27"/>
        <v>2.36</v>
      </c>
      <c r="AD381" s="2">
        <f t="shared" si="28"/>
        <v>483.4</v>
      </c>
      <c r="AE381" s="2">
        <f t="shared" si="29"/>
        <v>0.55000000000000004</v>
      </c>
    </row>
    <row r="382" spans="1:31" ht="15" customHeight="1" x14ac:dyDescent="0.25">
      <c r="A382" s="2" t="s">
        <v>522</v>
      </c>
      <c r="B382" s="2" t="s">
        <v>524</v>
      </c>
      <c r="C382" s="2">
        <v>2014</v>
      </c>
      <c r="D382" s="2" t="s">
        <v>598</v>
      </c>
      <c r="E382" s="2" t="s">
        <v>598</v>
      </c>
      <c r="F382" s="2" t="s">
        <v>872</v>
      </c>
      <c r="G382" s="2">
        <v>1.1000000000000001</v>
      </c>
      <c r="H382" s="2">
        <v>0</v>
      </c>
      <c r="I382" s="2">
        <v>0</v>
      </c>
      <c r="J382" s="2" t="s">
        <v>598</v>
      </c>
      <c r="K382" s="2" t="s">
        <v>598</v>
      </c>
      <c r="L382" s="2" t="s">
        <v>598</v>
      </c>
      <c r="M382" s="2" t="s">
        <v>598</v>
      </c>
      <c r="N382" s="2" t="s">
        <v>598</v>
      </c>
      <c r="O382" s="2" t="s">
        <v>598</v>
      </c>
      <c r="P382" s="2" t="s">
        <v>598</v>
      </c>
      <c r="Q382" s="2" t="s">
        <v>598</v>
      </c>
      <c r="R382" s="2" t="s">
        <v>598</v>
      </c>
      <c r="S382" s="2">
        <v>2</v>
      </c>
      <c r="W382" s="2">
        <f t="shared" si="25"/>
        <v>0</v>
      </c>
      <c r="AA382" s="2" t="str">
        <f t="shared" si="26"/>
        <v>'Vattenkraft 100 %'</v>
      </c>
      <c r="AC382" s="2">
        <f t="shared" si="27"/>
        <v>1.1000000000000001</v>
      </c>
      <c r="AD382" s="2">
        <f t="shared" si="28"/>
        <v>0</v>
      </c>
      <c r="AE382" s="2">
        <f t="shared" si="29"/>
        <v>0</v>
      </c>
    </row>
    <row r="383" spans="1:31" ht="15" customHeight="1" x14ac:dyDescent="0.25">
      <c r="A383" s="2" t="s">
        <v>525</v>
      </c>
      <c r="B383" s="2" t="s">
        <v>526</v>
      </c>
      <c r="C383" s="2">
        <v>2014</v>
      </c>
      <c r="D383" s="2">
        <v>3.101</v>
      </c>
      <c r="E383" s="2" t="s">
        <v>598</v>
      </c>
      <c r="F383" s="2" t="s">
        <v>873</v>
      </c>
      <c r="G383" s="2">
        <v>1.1000000000000001</v>
      </c>
      <c r="H383" s="2">
        <v>9.9</v>
      </c>
      <c r="I383" s="2">
        <v>0</v>
      </c>
      <c r="J383" s="2" t="s">
        <v>598</v>
      </c>
      <c r="K383" s="2" t="s">
        <v>598</v>
      </c>
      <c r="L383" s="2" t="s">
        <v>598</v>
      </c>
      <c r="M383" s="2" t="s">
        <v>598</v>
      </c>
      <c r="N383" s="2" t="s">
        <v>598</v>
      </c>
      <c r="O383" s="2" t="s">
        <v>598</v>
      </c>
      <c r="P383" s="2" t="s">
        <v>598</v>
      </c>
      <c r="Q383" s="2" t="s">
        <v>598</v>
      </c>
      <c r="R383" s="2" t="s">
        <v>598</v>
      </c>
      <c r="S383" s="2" t="s">
        <v>598</v>
      </c>
      <c r="W383" s="2">
        <f t="shared" si="25"/>
        <v>0</v>
      </c>
      <c r="AA383" s="2" t="str">
        <f t="shared" si="26"/>
        <v>'EPD Vattenfall vattenkraft'</v>
      </c>
      <c r="AC383" s="2">
        <f t="shared" si="27"/>
        <v>1.1000000000000001</v>
      </c>
      <c r="AD383" s="2">
        <f t="shared" si="28"/>
        <v>9.9</v>
      </c>
      <c r="AE383" s="2">
        <f t="shared" si="29"/>
        <v>0</v>
      </c>
    </row>
    <row r="384" spans="1:31" ht="15" customHeight="1" x14ac:dyDescent="0.25">
      <c r="A384" s="2" t="s">
        <v>525</v>
      </c>
      <c r="B384" s="2" t="s">
        <v>527</v>
      </c>
      <c r="C384" s="2">
        <v>2014</v>
      </c>
      <c r="D384" s="2">
        <v>0.29099999999999998</v>
      </c>
      <c r="E384" s="2" t="s">
        <v>598</v>
      </c>
      <c r="F384" s="2" t="s">
        <v>874</v>
      </c>
      <c r="G384" s="2">
        <v>1.1000000000000001</v>
      </c>
      <c r="H384" s="2">
        <v>9.9</v>
      </c>
      <c r="I384" s="2">
        <v>0</v>
      </c>
      <c r="J384" s="2" t="s">
        <v>598</v>
      </c>
      <c r="K384" s="2" t="s">
        <v>598</v>
      </c>
      <c r="L384" s="2" t="s">
        <v>598</v>
      </c>
      <c r="M384" s="2" t="s">
        <v>598</v>
      </c>
      <c r="N384" s="2" t="s">
        <v>598</v>
      </c>
      <c r="O384" s="2" t="s">
        <v>598</v>
      </c>
      <c r="P384" s="2" t="s">
        <v>598</v>
      </c>
      <c r="Q384" s="2" t="s">
        <v>598</v>
      </c>
      <c r="R384" s="2" t="s">
        <v>598</v>
      </c>
      <c r="S384" s="2" t="s">
        <v>598</v>
      </c>
      <c r="W384" s="2">
        <f t="shared" si="25"/>
        <v>0</v>
      </c>
      <c r="AA384" s="2" t="str">
        <f t="shared" si="26"/>
        <v>'EPD Vattenfalls vattenkraft'</v>
      </c>
      <c r="AC384" s="2">
        <f t="shared" si="27"/>
        <v>1.1000000000000001</v>
      </c>
      <c r="AD384" s="2">
        <f t="shared" si="28"/>
        <v>9.9</v>
      </c>
      <c r="AE384" s="2">
        <f t="shared" si="29"/>
        <v>0</v>
      </c>
    </row>
    <row r="385" spans="1:31" ht="15" customHeight="1" x14ac:dyDescent="0.25">
      <c r="A385" s="2" t="s">
        <v>525</v>
      </c>
      <c r="B385" s="2" t="s">
        <v>528</v>
      </c>
      <c r="C385" s="2">
        <v>2014</v>
      </c>
      <c r="D385" s="2">
        <v>3.8340000000000001</v>
      </c>
      <c r="E385" s="2" t="s">
        <v>598</v>
      </c>
      <c r="F385" s="2" t="s">
        <v>875</v>
      </c>
      <c r="G385" s="2">
        <v>1.1000000000000001</v>
      </c>
      <c r="H385" s="2">
        <v>9.9</v>
      </c>
      <c r="I385" s="2">
        <v>0</v>
      </c>
      <c r="J385" s="2" t="s">
        <v>598</v>
      </c>
      <c r="K385" s="2" t="s">
        <v>598</v>
      </c>
      <c r="L385" s="2" t="s">
        <v>598</v>
      </c>
      <c r="M385" s="2" t="s">
        <v>598</v>
      </c>
      <c r="N385" s="2" t="s">
        <v>598</v>
      </c>
      <c r="O385" s="2" t="s">
        <v>598</v>
      </c>
      <c r="P385" s="2" t="s">
        <v>598</v>
      </c>
      <c r="Q385" s="2" t="s">
        <v>598</v>
      </c>
      <c r="R385" s="2" t="s">
        <v>598</v>
      </c>
      <c r="S385" s="2" t="s">
        <v>598</v>
      </c>
      <c r="W385" s="2">
        <f t="shared" si="25"/>
        <v>0</v>
      </c>
      <c r="AA385" s="2" t="str">
        <f t="shared" si="26"/>
        <v>'EPD Vattenfall. Vattenkraft'</v>
      </c>
      <c r="AC385" s="2">
        <f t="shared" si="27"/>
        <v>1.1000000000000001</v>
      </c>
      <c r="AD385" s="2">
        <f t="shared" si="28"/>
        <v>9.9</v>
      </c>
      <c r="AE385" s="2">
        <f t="shared" si="29"/>
        <v>0</v>
      </c>
    </row>
    <row r="386" spans="1:31" ht="15" customHeight="1" x14ac:dyDescent="0.25">
      <c r="A386" s="2" t="s">
        <v>525</v>
      </c>
      <c r="B386" s="2" t="s">
        <v>529</v>
      </c>
      <c r="C386" s="2">
        <v>2014</v>
      </c>
      <c r="D386" s="2" t="s">
        <v>598</v>
      </c>
      <c r="E386" s="2" t="s">
        <v>598</v>
      </c>
      <c r="F386" s="2" t="s">
        <v>599</v>
      </c>
      <c r="G386" s="2">
        <v>2.36</v>
      </c>
      <c r="H386" s="2">
        <v>483.4</v>
      </c>
      <c r="I386" s="2">
        <v>0.55000000000000004</v>
      </c>
      <c r="J386" s="2" t="s">
        <v>598</v>
      </c>
      <c r="K386" s="2" t="s">
        <v>598</v>
      </c>
      <c r="L386" s="2" t="s">
        <v>598</v>
      </c>
      <c r="M386" s="2" t="s">
        <v>598</v>
      </c>
      <c r="N386" s="2" t="s">
        <v>598</v>
      </c>
      <c r="O386" s="2" t="s">
        <v>598</v>
      </c>
      <c r="P386" s="2" t="s">
        <v>598</v>
      </c>
      <c r="Q386" s="2" t="s">
        <v>598</v>
      </c>
      <c r="R386" s="2" t="s">
        <v>598</v>
      </c>
      <c r="S386" s="2" t="s">
        <v>598</v>
      </c>
      <c r="W386" s="2">
        <f t="shared" si="25"/>
        <v>0</v>
      </c>
      <c r="AA386" s="2" t="str">
        <f t="shared" si="26"/>
        <v>Nordisk residual</v>
      </c>
      <c r="AC386" s="2">
        <f t="shared" si="27"/>
        <v>2.36</v>
      </c>
      <c r="AD386" s="2">
        <f t="shared" si="28"/>
        <v>483.4</v>
      </c>
      <c r="AE386" s="2">
        <f t="shared" si="29"/>
        <v>0.55000000000000004</v>
      </c>
    </row>
    <row r="387" spans="1:31" ht="15" customHeight="1" x14ac:dyDescent="0.25">
      <c r="A387" s="2" t="s">
        <v>530</v>
      </c>
      <c r="B387" s="2" t="s">
        <v>531</v>
      </c>
      <c r="C387" s="2">
        <v>2014</v>
      </c>
      <c r="D387" s="2">
        <v>0.21299999999999999</v>
      </c>
      <c r="E387" s="2" t="s">
        <v>598</v>
      </c>
      <c r="F387" s="2" t="s">
        <v>876</v>
      </c>
      <c r="G387" s="2">
        <v>2.36</v>
      </c>
      <c r="H387" s="2">
        <v>483.4</v>
      </c>
      <c r="I387" s="2">
        <v>0.55000000000000004</v>
      </c>
      <c r="J387" s="2" t="s">
        <v>598</v>
      </c>
      <c r="K387" s="2" t="s">
        <v>598</v>
      </c>
      <c r="L387" s="2" t="s">
        <v>598</v>
      </c>
      <c r="M387" s="2" t="s">
        <v>598</v>
      </c>
      <c r="N387" s="2" t="s">
        <v>598</v>
      </c>
      <c r="O387" s="2" t="s">
        <v>598</v>
      </c>
      <c r="P387" s="2" t="s">
        <v>598</v>
      </c>
      <c r="Q387" s="2" t="s">
        <v>598</v>
      </c>
      <c r="R387" s="2" t="s">
        <v>598</v>
      </c>
      <c r="S387" s="2" t="s">
        <v>598</v>
      </c>
      <c r="W387" s="2">
        <f t="shared" ref="W387:W411" si="30">IFERROR(J387/1,0)</f>
        <v>0</v>
      </c>
      <c r="AA387" s="2" t="str">
        <f t="shared" ref="AA387:AA411" si="31">IF(AND(OR(F387="-",F387="et",F387="'-'",F387="'0'",F387="'DS'"),G387=2.36),"Nordisk residual",F387)</f>
        <v>Nordisk residual</v>
      </c>
      <c r="AC387" s="2">
        <f t="shared" ref="AC387:AC411" si="32">IFERROR(G387/1,2.36)</f>
        <v>2.36</v>
      </c>
      <c r="AD387" s="2">
        <f t="shared" ref="AD387:AD411" si="33">IFERROR(H387/1,483.4)</f>
        <v>483.4</v>
      </c>
      <c r="AE387" s="2">
        <f t="shared" ref="AE387:AE411" si="34">IFERROR(I387/1,0.55)</f>
        <v>0.55000000000000004</v>
      </c>
    </row>
    <row r="388" spans="1:31" ht="15" customHeight="1" x14ac:dyDescent="0.25">
      <c r="A388" s="2" t="s">
        <v>530</v>
      </c>
      <c r="B388" s="2" t="s">
        <v>532</v>
      </c>
      <c r="C388" s="2">
        <v>2014</v>
      </c>
      <c r="D388" s="2">
        <v>0.92400000000000004</v>
      </c>
      <c r="E388" s="2" t="s">
        <v>598</v>
      </c>
      <c r="F388" s="2" t="s">
        <v>599</v>
      </c>
      <c r="G388" s="2">
        <v>2.36</v>
      </c>
      <c r="H388" s="2">
        <v>483.4</v>
      </c>
      <c r="I388" s="2">
        <v>0.55000000000000004</v>
      </c>
      <c r="J388" s="2" t="s">
        <v>598</v>
      </c>
      <c r="K388" s="2" t="s">
        <v>598</v>
      </c>
      <c r="L388" s="2" t="s">
        <v>598</v>
      </c>
      <c r="M388" s="2" t="s">
        <v>598</v>
      </c>
      <c r="N388" s="2" t="s">
        <v>598</v>
      </c>
      <c r="O388" s="2" t="s">
        <v>598</v>
      </c>
      <c r="P388" s="2" t="s">
        <v>598</v>
      </c>
      <c r="Q388" s="2" t="s">
        <v>598</v>
      </c>
      <c r="R388" s="2" t="s">
        <v>598</v>
      </c>
      <c r="S388" s="2" t="s">
        <v>598</v>
      </c>
      <c r="W388" s="2">
        <f t="shared" si="30"/>
        <v>0</v>
      </c>
      <c r="AA388" s="2" t="str">
        <f t="shared" si="31"/>
        <v>Nordisk residual</v>
      </c>
      <c r="AC388" s="2">
        <f t="shared" si="32"/>
        <v>2.36</v>
      </c>
      <c r="AD388" s="2">
        <f t="shared" si="33"/>
        <v>483.4</v>
      </c>
      <c r="AE388" s="2">
        <f t="shared" si="34"/>
        <v>0.55000000000000004</v>
      </c>
    </row>
    <row r="389" spans="1:31" ht="15" customHeight="1" x14ac:dyDescent="0.25">
      <c r="A389" s="2" t="s">
        <v>530</v>
      </c>
      <c r="B389" s="2" t="s">
        <v>533</v>
      </c>
      <c r="C389" s="2">
        <v>2014</v>
      </c>
      <c r="D389" s="2">
        <v>5.7110000000000003</v>
      </c>
      <c r="E389" s="2">
        <v>5.6790000000000003</v>
      </c>
      <c r="F389" s="2" t="s">
        <v>599</v>
      </c>
      <c r="G389" s="2">
        <v>2.36</v>
      </c>
      <c r="H389" s="2">
        <v>483.4</v>
      </c>
      <c r="I389" s="2">
        <v>0.55000000000000004</v>
      </c>
      <c r="J389" s="2" t="s">
        <v>598</v>
      </c>
      <c r="K389" s="2" t="s">
        <v>598</v>
      </c>
      <c r="L389" s="2" t="s">
        <v>598</v>
      </c>
      <c r="M389" s="2" t="s">
        <v>598</v>
      </c>
      <c r="N389" s="2" t="s">
        <v>598</v>
      </c>
      <c r="O389" s="2" t="s">
        <v>598</v>
      </c>
      <c r="P389" s="2" t="s">
        <v>598</v>
      </c>
      <c r="Q389" s="2" t="s">
        <v>598</v>
      </c>
      <c r="R389" s="2" t="s">
        <v>598</v>
      </c>
      <c r="S389" s="2" t="s">
        <v>598</v>
      </c>
      <c r="W389" s="2">
        <f t="shared" si="30"/>
        <v>0</v>
      </c>
      <c r="AA389" s="2" t="str">
        <f t="shared" si="31"/>
        <v>Nordisk residual</v>
      </c>
      <c r="AC389" s="2">
        <f t="shared" si="32"/>
        <v>2.36</v>
      </c>
      <c r="AD389" s="2">
        <f t="shared" si="33"/>
        <v>483.4</v>
      </c>
      <c r="AE389" s="2">
        <f t="shared" si="34"/>
        <v>0.55000000000000004</v>
      </c>
    </row>
    <row r="390" spans="1:31" ht="15" customHeight="1" x14ac:dyDescent="0.25">
      <c r="A390" s="2" t="s">
        <v>534</v>
      </c>
      <c r="B390" s="2" t="s">
        <v>535</v>
      </c>
      <c r="C390" s="2">
        <v>2014</v>
      </c>
      <c r="D390" s="2">
        <v>0.27</v>
      </c>
      <c r="E390" s="2" t="s">
        <v>598</v>
      </c>
      <c r="F390" s="2" t="s">
        <v>827</v>
      </c>
      <c r="G390" s="2">
        <v>2.36</v>
      </c>
      <c r="H390" s="2">
        <v>483.4</v>
      </c>
      <c r="I390" s="2">
        <v>0.55000000000000004</v>
      </c>
      <c r="J390" s="2" t="s">
        <v>598</v>
      </c>
      <c r="K390" s="2" t="s">
        <v>598</v>
      </c>
      <c r="L390" s="2" t="s">
        <v>598</v>
      </c>
      <c r="M390" s="2" t="s">
        <v>598</v>
      </c>
      <c r="N390" s="2" t="s">
        <v>598</v>
      </c>
      <c r="O390" s="2" t="s">
        <v>598</v>
      </c>
      <c r="P390" s="2" t="s">
        <v>598</v>
      </c>
      <c r="Q390" s="2" t="s">
        <v>598</v>
      </c>
      <c r="R390" s="2" t="s">
        <v>598</v>
      </c>
      <c r="S390" s="2" t="s">
        <v>598</v>
      </c>
      <c r="W390" s="2">
        <f t="shared" si="30"/>
        <v>0</v>
      </c>
      <c r="AA390" s="2" t="str">
        <f t="shared" si="31"/>
        <v>'Bra miljöval'</v>
      </c>
      <c r="AC390" s="2">
        <f t="shared" si="32"/>
        <v>2.36</v>
      </c>
      <c r="AD390" s="2">
        <f t="shared" si="33"/>
        <v>483.4</v>
      </c>
      <c r="AE390" s="2">
        <f t="shared" si="34"/>
        <v>0.55000000000000004</v>
      </c>
    </row>
    <row r="391" spans="1:31" ht="15" customHeight="1" x14ac:dyDescent="0.25">
      <c r="A391" s="2" t="s">
        <v>534</v>
      </c>
      <c r="B391" s="2" t="s">
        <v>536</v>
      </c>
      <c r="C391" s="2">
        <v>2014</v>
      </c>
      <c r="D391" s="2">
        <v>0.13900000000000001</v>
      </c>
      <c r="E391" s="2" t="s">
        <v>598</v>
      </c>
      <c r="F391" s="2" t="s">
        <v>827</v>
      </c>
      <c r="G391" s="2">
        <v>2.36</v>
      </c>
      <c r="H391" s="2">
        <v>483.4</v>
      </c>
      <c r="I391" s="2">
        <v>0.55000000000000004</v>
      </c>
      <c r="J391" s="2" t="s">
        <v>598</v>
      </c>
      <c r="K391" s="2" t="s">
        <v>598</v>
      </c>
      <c r="L391" s="2" t="s">
        <v>598</v>
      </c>
      <c r="M391" s="2" t="s">
        <v>598</v>
      </c>
      <c r="N391" s="2" t="s">
        <v>598</v>
      </c>
      <c r="O391" s="2" t="s">
        <v>598</v>
      </c>
      <c r="P391" s="2" t="s">
        <v>598</v>
      </c>
      <c r="Q391" s="2" t="s">
        <v>598</v>
      </c>
      <c r="R391" s="2" t="s">
        <v>598</v>
      </c>
      <c r="S391" s="2" t="s">
        <v>598</v>
      </c>
      <c r="W391" s="2">
        <f t="shared" si="30"/>
        <v>0</v>
      </c>
      <c r="AA391" s="2" t="str">
        <f t="shared" si="31"/>
        <v>'Bra miljöval'</v>
      </c>
      <c r="AC391" s="2">
        <f t="shared" si="32"/>
        <v>2.36</v>
      </c>
      <c r="AD391" s="2">
        <f t="shared" si="33"/>
        <v>483.4</v>
      </c>
      <c r="AE391" s="2">
        <f t="shared" si="34"/>
        <v>0.55000000000000004</v>
      </c>
    </row>
    <row r="392" spans="1:31" ht="15" customHeight="1" x14ac:dyDescent="0.25">
      <c r="A392" s="2" t="s">
        <v>534</v>
      </c>
      <c r="B392" s="2" t="s">
        <v>537</v>
      </c>
      <c r="C392" s="2">
        <v>2014</v>
      </c>
      <c r="D392" s="2">
        <v>0.19900000000000001</v>
      </c>
      <c r="E392" s="2" t="s">
        <v>598</v>
      </c>
      <c r="F392" s="2" t="s">
        <v>827</v>
      </c>
      <c r="G392" s="2">
        <v>2.36</v>
      </c>
      <c r="H392" s="2">
        <v>483.4</v>
      </c>
      <c r="I392" s="2">
        <v>0.55000000000000004</v>
      </c>
      <c r="J392" s="2" t="s">
        <v>598</v>
      </c>
      <c r="K392" s="2" t="s">
        <v>598</v>
      </c>
      <c r="L392" s="2" t="s">
        <v>598</v>
      </c>
      <c r="M392" s="2" t="s">
        <v>598</v>
      </c>
      <c r="N392" s="2" t="s">
        <v>598</v>
      </c>
      <c r="O392" s="2" t="s">
        <v>598</v>
      </c>
      <c r="P392" s="2" t="s">
        <v>598</v>
      </c>
      <c r="Q392" s="2" t="s">
        <v>598</v>
      </c>
      <c r="R392" s="2" t="s">
        <v>598</v>
      </c>
      <c r="S392" s="2" t="s">
        <v>598</v>
      </c>
      <c r="W392" s="2">
        <f t="shared" si="30"/>
        <v>0</v>
      </c>
      <c r="AA392" s="2" t="str">
        <f t="shared" si="31"/>
        <v>'Bra miljöval'</v>
      </c>
      <c r="AC392" s="2">
        <f t="shared" si="32"/>
        <v>2.36</v>
      </c>
      <c r="AD392" s="2">
        <f t="shared" si="33"/>
        <v>483.4</v>
      </c>
      <c r="AE392" s="2">
        <f t="shared" si="34"/>
        <v>0.55000000000000004</v>
      </c>
    </row>
    <row r="393" spans="1:31" ht="15" customHeight="1" x14ac:dyDescent="0.25">
      <c r="A393" s="2" t="s">
        <v>534</v>
      </c>
      <c r="B393" s="2" t="s">
        <v>538</v>
      </c>
      <c r="C393" s="2">
        <v>2014</v>
      </c>
      <c r="D393" s="2">
        <v>7.2309999999999999</v>
      </c>
      <c r="E393" s="2">
        <v>21.741</v>
      </c>
      <c r="F393" s="2" t="s">
        <v>827</v>
      </c>
      <c r="G393" s="2">
        <v>2.36</v>
      </c>
      <c r="H393" s="2">
        <v>483.4</v>
      </c>
      <c r="I393" s="2">
        <v>0.55000000000000004</v>
      </c>
      <c r="J393" s="2" t="s">
        <v>598</v>
      </c>
      <c r="K393" s="2" t="s">
        <v>598</v>
      </c>
      <c r="L393" s="2" t="s">
        <v>598</v>
      </c>
      <c r="M393" s="2" t="s">
        <v>598</v>
      </c>
      <c r="N393" s="2" t="s">
        <v>598</v>
      </c>
      <c r="O393" s="2" t="s">
        <v>598</v>
      </c>
      <c r="P393" s="2" t="s">
        <v>598</v>
      </c>
      <c r="Q393" s="2" t="s">
        <v>598</v>
      </c>
      <c r="R393" s="2" t="s">
        <v>598</v>
      </c>
      <c r="S393" s="2" t="s">
        <v>598</v>
      </c>
      <c r="W393" s="2">
        <f t="shared" si="30"/>
        <v>0</v>
      </c>
      <c r="AA393" s="2" t="str">
        <f t="shared" si="31"/>
        <v>'Bra miljöval'</v>
      </c>
      <c r="AC393" s="2">
        <f t="shared" si="32"/>
        <v>2.36</v>
      </c>
      <c r="AD393" s="2">
        <f t="shared" si="33"/>
        <v>483.4</v>
      </c>
      <c r="AE393" s="2">
        <f t="shared" si="34"/>
        <v>0.55000000000000004</v>
      </c>
    </row>
    <row r="394" spans="1:31" ht="15" customHeight="1" x14ac:dyDescent="0.25">
      <c r="A394" s="2" t="s">
        <v>539</v>
      </c>
      <c r="B394" s="2" t="s">
        <v>540</v>
      </c>
      <c r="C394" s="2">
        <v>2014</v>
      </c>
      <c r="D394" s="2">
        <v>3.3487399999999998</v>
      </c>
      <c r="E394" s="2">
        <v>0</v>
      </c>
      <c r="F394" s="2" t="s">
        <v>599</v>
      </c>
      <c r="G394" s="2">
        <v>2.36</v>
      </c>
      <c r="H394" s="2">
        <v>483.4</v>
      </c>
      <c r="I394" s="2">
        <v>0.55000000000000004</v>
      </c>
      <c r="J394" s="2" t="s">
        <v>598</v>
      </c>
      <c r="K394" s="2" t="s">
        <v>598</v>
      </c>
      <c r="L394" s="2" t="s">
        <v>598</v>
      </c>
      <c r="M394" s="2" t="s">
        <v>598</v>
      </c>
      <c r="N394" s="2" t="s">
        <v>598</v>
      </c>
      <c r="O394" s="2" t="s">
        <v>598</v>
      </c>
      <c r="P394" s="2" t="s">
        <v>598</v>
      </c>
      <c r="Q394" s="2" t="s">
        <v>598</v>
      </c>
      <c r="R394" s="2" t="s">
        <v>598</v>
      </c>
      <c r="S394" s="2" t="s">
        <v>598</v>
      </c>
      <c r="W394" s="2">
        <f t="shared" si="30"/>
        <v>0</v>
      </c>
      <c r="AA394" s="2" t="str">
        <f t="shared" si="31"/>
        <v>Nordisk residual</v>
      </c>
      <c r="AC394" s="2">
        <f t="shared" si="32"/>
        <v>2.36</v>
      </c>
      <c r="AD394" s="2">
        <f t="shared" si="33"/>
        <v>483.4</v>
      </c>
      <c r="AE394" s="2">
        <f t="shared" si="34"/>
        <v>0.55000000000000004</v>
      </c>
    </row>
    <row r="395" spans="1:31" ht="15" customHeight="1" x14ac:dyDescent="0.25">
      <c r="A395" s="2" t="s">
        <v>541</v>
      </c>
      <c r="B395" s="2" t="s">
        <v>542</v>
      </c>
      <c r="C395" s="2">
        <v>2014</v>
      </c>
      <c r="D395" s="2" t="s">
        <v>598</v>
      </c>
      <c r="E395" s="2" t="s">
        <v>598</v>
      </c>
      <c r="F395" s="2" t="s">
        <v>599</v>
      </c>
      <c r="G395" s="2">
        <v>2.36</v>
      </c>
      <c r="H395" s="2">
        <v>483.4</v>
      </c>
      <c r="I395" s="2">
        <v>0.55000000000000004</v>
      </c>
      <c r="J395" s="2" t="s">
        <v>598</v>
      </c>
      <c r="K395" s="2" t="s">
        <v>598</v>
      </c>
      <c r="L395" s="2" t="s">
        <v>598</v>
      </c>
      <c r="M395" s="2" t="s">
        <v>598</v>
      </c>
      <c r="N395" s="2" t="s">
        <v>598</v>
      </c>
      <c r="O395" s="2" t="s">
        <v>598</v>
      </c>
      <c r="P395" s="2" t="s">
        <v>598</v>
      </c>
      <c r="Q395" s="2" t="s">
        <v>598</v>
      </c>
      <c r="R395" s="2" t="s">
        <v>598</v>
      </c>
      <c r="S395" s="2" t="s">
        <v>598</v>
      </c>
      <c r="W395" s="2">
        <f t="shared" si="30"/>
        <v>0</v>
      </c>
      <c r="AA395" s="2" t="str">
        <f t="shared" si="31"/>
        <v>Nordisk residual</v>
      </c>
      <c r="AC395" s="2">
        <f t="shared" si="32"/>
        <v>2.36</v>
      </c>
      <c r="AD395" s="2">
        <f t="shared" si="33"/>
        <v>483.4</v>
      </c>
      <c r="AE395" s="2">
        <f t="shared" si="34"/>
        <v>0.55000000000000004</v>
      </c>
    </row>
    <row r="396" spans="1:31" ht="15" customHeight="1" x14ac:dyDescent="0.25">
      <c r="A396" s="2" t="s">
        <v>541</v>
      </c>
      <c r="B396" s="2" t="s">
        <v>543</v>
      </c>
      <c r="C396" s="2">
        <v>2014</v>
      </c>
      <c r="D396" s="2" t="s">
        <v>598</v>
      </c>
      <c r="E396" s="2" t="s">
        <v>598</v>
      </c>
      <c r="F396" s="2" t="s">
        <v>599</v>
      </c>
      <c r="G396" s="2">
        <v>2.36</v>
      </c>
      <c r="H396" s="2">
        <v>483.4</v>
      </c>
      <c r="I396" s="2">
        <v>0.55000000000000004</v>
      </c>
      <c r="J396" s="2" t="s">
        <v>598</v>
      </c>
      <c r="K396" s="2" t="s">
        <v>598</v>
      </c>
      <c r="L396" s="2" t="s">
        <v>598</v>
      </c>
      <c r="M396" s="2" t="s">
        <v>598</v>
      </c>
      <c r="N396" s="2" t="s">
        <v>598</v>
      </c>
      <c r="O396" s="2" t="s">
        <v>598</v>
      </c>
      <c r="P396" s="2" t="s">
        <v>598</v>
      </c>
      <c r="Q396" s="2" t="s">
        <v>598</v>
      </c>
      <c r="R396" s="2" t="s">
        <v>598</v>
      </c>
      <c r="S396" s="2" t="s">
        <v>598</v>
      </c>
      <c r="W396" s="2">
        <f t="shared" si="30"/>
        <v>0</v>
      </c>
      <c r="AA396" s="2" t="str">
        <f t="shared" si="31"/>
        <v>Nordisk residual</v>
      </c>
      <c r="AC396" s="2">
        <f t="shared" si="32"/>
        <v>2.36</v>
      </c>
      <c r="AD396" s="2">
        <f t="shared" si="33"/>
        <v>483.4</v>
      </c>
      <c r="AE396" s="2">
        <f t="shared" si="34"/>
        <v>0.55000000000000004</v>
      </c>
    </row>
    <row r="397" spans="1:31" ht="15" customHeight="1" x14ac:dyDescent="0.25">
      <c r="A397" s="2" t="s">
        <v>541</v>
      </c>
      <c r="B397" s="2" t="s">
        <v>544</v>
      </c>
      <c r="C397" s="2">
        <v>2014</v>
      </c>
      <c r="D397" s="2" t="s">
        <v>598</v>
      </c>
      <c r="E397" s="2" t="s">
        <v>598</v>
      </c>
      <c r="F397" s="2" t="s">
        <v>599</v>
      </c>
      <c r="G397" s="2">
        <v>2.36</v>
      </c>
      <c r="H397" s="2">
        <v>483.4</v>
      </c>
      <c r="I397" s="2">
        <v>0.55000000000000004</v>
      </c>
      <c r="J397" s="2" t="s">
        <v>598</v>
      </c>
      <c r="K397" s="2" t="s">
        <v>598</v>
      </c>
      <c r="L397" s="2" t="s">
        <v>598</v>
      </c>
      <c r="M397" s="2" t="s">
        <v>598</v>
      </c>
      <c r="N397" s="2" t="s">
        <v>598</v>
      </c>
      <c r="O397" s="2" t="s">
        <v>598</v>
      </c>
      <c r="P397" s="2" t="s">
        <v>598</v>
      </c>
      <c r="Q397" s="2" t="s">
        <v>598</v>
      </c>
      <c r="R397" s="2" t="s">
        <v>598</v>
      </c>
      <c r="S397" s="2" t="s">
        <v>598</v>
      </c>
      <c r="W397" s="2">
        <f t="shared" si="30"/>
        <v>0</v>
      </c>
      <c r="AA397" s="2" t="str">
        <f t="shared" si="31"/>
        <v>Nordisk residual</v>
      </c>
      <c r="AC397" s="2">
        <f t="shared" si="32"/>
        <v>2.36</v>
      </c>
      <c r="AD397" s="2">
        <f t="shared" si="33"/>
        <v>483.4</v>
      </c>
      <c r="AE397" s="2">
        <f t="shared" si="34"/>
        <v>0.55000000000000004</v>
      </c>
    </row>
    <row r="398" spans="1:31" ht="15" customHeight="1" x14ac:dyDescent="0.2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W398" s="2">
        <f t="shared" si="30"/>
        <v>0</v>
      </c>
      <c r="AA398" s="2" t="str">
        <f t="shared" si="31"/>
        <v>-</v>
      </c>
      <c r="AC398" s="2">
        <f t="shared" si="32"/>
        <v>2.36</v>
      </c>
      <c r="AD398" s="2">
        <f t="shared" si="33"/>
        <v>483.4</v>
      </c>
      <c r="AE398" s="2">
        <f t="shared" si="34"/>
        <v>0.55000000000000004</v>
      </c>
    </row>
    <row r="399" spans="1:31" ht="15" customHeight="1" x14ac:dyDescent="0.25">
      <c r="A399" s="2" t="s">
        <v>547</v>
      </c>
      <c r="B399" s="2" t="s">
        <v>548</v>
      </c>
      <c r="C399" s="2">
        <v>2014</v>
      </c>
      <c r="D399" s="2">
        <v>6.4450000000000003</v>
      </c>
      <c r="E399" s="2">
        <v>32.6</v>
      </c>
      <c r="F399" s="2" t="s">
        <v>877</v>
      </c>
      <c r="G399" s="2">
        <v>0.78500000000000003</v>
      </c>
      <c r="H399" s="2">
        <v>55.313000000000002</v>
      </c>
      <c r="I399" s="2">
        <v>0</v>
      </c>
      <c r="J399" s="2">
        <v>29.23</v>
      </c>
      <c r="K399" s="2">
        <v>0.04</v>
      </c>
      <c r="L399" s="2">
        <v>48.2</v>
      </c>
      <c r="M399" s="2">
        <v>3.2</v>
      </c>
      <c r="N399" s="2">
        <v>0</v>
      </c>
      <c r="O399" s="2">
        <v>89.3</v>
      </c>
      <c r="P399" s="2">
        <v>0.06</v>
      </c>
      <c r="Q399" s="2">
        <v>7.94</v>
      </c>
      <c r="R399" s="2">
        <v>3.3</v>
      </c>
      <c r="S399" s="2">
        <v>0</v>
      </c>
      <c r="W399" s="2">
        <f t="shared" si="30"/>
        <v>29.23</v>
      </c>
      <c r="AA399" s="2" t="str">
        <f t="shared" si="31"/>
        <v>'Bra Miljöval och egenproducerad el'</v>
      </c>
      <c r="AC399" s="2">
        <f t="shared" si="32"/>
        <v>0.78500000000000003</v>
      </c>
      <c r="AD399" s="2">
        <f t="shared" si="33"/>
        <v>55.313000000000002</v>
      </c>
      <c r="AE399" s="2">
        <f t="shared" si="34"/>
        <v>0</v>
      </c>
    </row>
    <row r="400" spans="1:31" ht="15" customHeight="1" x14ac:dyDescent="0.25">
      <c r="A400" s="2" t="s">
        <v>547</v>
      </c>
      <c r="B400" s="2" t="s">
        <v>549</v>
      </c>
      <c r="C400" s="2">
        <v>2014</v>
      </c>
      <c r="D400" s="2">
        <v>6.1445E-2</v>
      </c>
      <c r="E400" s="2" t="s">
        <v>598</v>
      </c>
      <c r="F400" s="2" t="s">
        <v>878</v>
      </c>
      <c r="G400" s="2">
        <v>1.1000000000000001</v>
      </c>
      <c r="H400" s="2">
        <v>0</v>
      </c>
      <c r="I400" s="2">
        <v>0</v>
      </c>
      <c r="J400" s="2" t="s">
        <v>598</v>
      </c>
      <c r="K400" s="2" t="s">
        <v>598</v>
      </c>
      <c r="L400" s="2" t="s">
        <v>598</v>
      </c>
      <c r="M400" s="2" t="s">
        <v>598</v>
      </c>
      <c r="N400" s="2" t="s">
        <v>598</v>
      </c>
      <c r="O400" s="2" t="s">
        <v>598</v>
      </c>
      <c r="P400" s="2" t="s">
        <v>598</v>
      </c>
      <c r="Q400" s="2" t="s">
        <v>598</v>
      </c>
      <c r="R400" s="2" t="s">
        <v>598</v>
      </c>
      <c r="S400" s="2" t="s">
        <v>598</v>
      </c>
      <c r="W400" s="2">
        <f t="shared" si="30"/>
        <v>0</v>
      </c>
      <c r="AA400" s="2" t="str">
        <f t="shared" si="31"/>
        <v>'Bra Milöval'</v>
      </c>
      <c r="AC400" s="2">
        <f t="shared" si="32"/>
        <v>1.1000000000000001</v>
      </c>
      <c r="AD400" s="2">
        <f t="shared" si="33"/>
        <v>0</v>
      </c>
      <c r="AE400" s="2">
        <f t="shared" si="34"/>
        <v>0</v>
      </c>
    </row>
    <row r="401" spans="1:31" ht="15" customHeight="1" x14ac:dyDescent="0.25">
      <c r="A401" s="2" t="s">
        <v>547</v>
      </c>
      <c r="B401" s="2" t="s">
        <v>550</v>
      </c>
      <c r="C401" s="2">
        <v>2014</v>
      </c>
      <c r="D401" s="2">
        <v>0.21299999999999999</v>
      </c>
      <c r="E401" s="2" t="s">
        <v>598</v>
      </c>
      <c r="F401" s="2" t="s">
        <v>800</v>
      </c>
      <c r="G401" s="2">
        <v>1.1000000000000001</v>
      </c>
      <c r="H401" s="2">
        <v>0</v>
      </c>
      <c r="I401" s="2">
        <v>0</v>
      </c>
      <c r="J401" s="2" t="s">
        <v>598</v>
      </c>
      <c r="K401" s="2" t="s">
        <v>598</v>
      </c>
      <c r="L401" s="2" t="s">
        <v>598</v>
      </c>
      <c r="M401" s="2" t="s">
        <v>598</v>
      </c>
      <c r="N401" s="2" t="s">
        <v>598</v>
      </c>
      <c r="O401" s="2" t="s">
        <v>598</v>
      </c>
      <c r="P401" s="2" t="s">
        <v>598</v>
      </c>
      <c r="Q401" s="2" t="s">
        <v>598</v>
      </c>
      <c r="R401" s="2" t="s">
        <v>598</v>
      </c>
      <c r="S401" s="2" t="s">
        <v>598</v>
      </c>
      <c r="W401" s="2">
        <f t="shared" si="30"/>
        <v>0</v>
      </c>
      <c r="AA401" s="2" t="str">
        <f t="shared" si="31"/>
        <v>'Bra Miljöval'</v>
      </c>
      <c r="AC401" s="2">
        <f t="shared" si="32"/>
        <v>1.1000000000000001</v>
      </c>
      <c r="AD401" s="2">
        <f t="shared" si="33"/>
        <v>0</v>
      </c>
      <c r="AE401" s="2">
        <f t="shared" si="34"/>
        <v>0</v>
      </c>
    </row>
    <row r="402" spans="1:31" ht="15" customHeight="1" x14ac:dyDescent="0.25">
      <c r="A402" s="2" t="s">
        <v>547</v>
      </c>
      <c r="B402" s="2" t="s">
        <v>551</v>
      </c>
      <c r="C402" s="2">
        <v>2014</v>
      </c>
      <c r="D402" s="2">
        <v>8.5370000000000008</v>
      </c>
      <c r="E402" s="2" t="s">
        <v>598</v>
      </c>
      <c r="F402" s="2" t="s">
        <v>800</v>
      </c>
      <c r="G402" s="2">
        <v>1.1000000000000001</v>
      </c>
      <c r="H402" s="2">
        <v>0</v>
      </c>
      <c r="I402" s="2">
        <v>0</v>
      </c>
      <c r="J402" s="2" t="s">
        <v>598</v>
      </c>
      <c r="K402" s="2" t="s">
        <v>598</v>
      </c>
      <c r="L402" s="2" t="s">
        <v>598</v>
      </c>
      <c r="M402" s="2" t="s">
        <v>598</v>
      </c>
      <c r="N402" s="2" t="s">
        <v>598</v>
      </c>
      <c r="O402" s="2" t="s">
        <v>598</v>
      </c>
      <c r="P402" s="2" t="s">
        <v>598</v>
      </c>
      <c r="Q402" s="2" t="s">
        <v>598</v>
      </c>
      <c r="R402" s="2" t="s">
        <v>598</v>
      </c>
      <c r="S402" s="2" t="s">
        <v>598</v>
      </c>
      <c r="W402" s="2">
        <f t="shared" si="30"/>
        <v>0</v>
      </c>
      <c r="AA402" s="2" t="str">
        <f t="shared" si="31"/>
        <v>'Bra Miljöval'</v>
      </c>
      <c r="AC402" s="2">
        <f t="shared" si="32"/>
        <v>1.1000000000000001</v>
      </c>
      <c r="AD402" s="2">
        <f t="shared" si="33"/>
        <v>0</v>
      </c>
      <c r="AE402" s="2">
        <f t="shared" si="34"/>
        <v>0</v>
      </c>
    </row>
    <row r="403" spans="1:31" ht="15" customHeight="1" x14ac:dyDescent="0.25">
      <c r="A403" s="2" t="s">
        <v>552</v>
      </c>
      <c r="B403" s="2" t="s">
        <v>553</v>
      </c>
      <c r="C403" s="2">
        <v>2014</v>
      </c>
      <c r="D403" s="2" t="s">
        <v>598</v>
      </c>
      <c r="E403" s="2" t="s">
        <v>598</v>
      </c>
      <c r="F403" s="2" t="s">
        <v>599</v>
      </c>
      <c r="G403" s="2">
        <v>2.36</v>
      </c>
      <c r="H403" s="2">
        <v>483.4</v>
      </c>
      <c r="I403" s="2">
        <v>0.55000000000000004</v>
      </c>
      <c r="J403" s="2" t="s">
        <v>598</v>
      </c>
      <c r="K403" s="2" t="s">
        <v>598</v>
      </c>
      <c r="L403" s="2" t="s">
        <v>598</v>
      </c>
      <c r="M403" s="2" t="s">
        <v>598</v>
      </c>
      <c r="N403" s="2" t="s">
        <v>598</v>
      </c>
      <c r="O403" s="2" t="s">
        <v>598</v>
      </c>
      <c r="P403" s="2" t="s">
        <v>598</v>
      </c>
      <c r="Q403" s="2" t="s">
        <v>598</v>
      </c>
      <c r="R403" s="2" t="s">
        <v>598</v>
      </c>
      <c r="S403" s="2" t="s">
        <v>598</v>
      </c>
      <c r="W403" s="2">
        <f t="shared" si="30"/>
        <v>0</v>
      </c>
      <c r="AA403" s="2" t="str">
        <f t="shared" si="31"/>
        <v>Nordisk residual</v>
      </c>
      <c r="AC403" s="2">
        <f t="shared" si="32"/>
        <v>2.36</v>
      </c>
      <c r="AD403" s="2">
        <f t="shared" si="33"/>
        <v>483.4</v>
      </c>
      <c r="AE403" s="2">
        <f t="shared" si="34"/>
        <v>0.55000000000000004</v>
      </c>
    </row>
    <row r="404" spans="1:31" ht="15" customHeight="1" x14ac:dyDescent="0.25">
      <c r="A404" s="2" t="s">
        <v>554</v>
      </c>
      <c r="B404" s="2" t="s">
        <v>555</v>
      </c>
      <c r="C404" s="2">
        <v>2014</v>
      </c>
      <c r="D404" s="2">
        <v>1.7</v>
      </c>
      <c r="E404" s="2" t="s">
        <v>598</v>
      </c>
      <c r="F404" s="2" t="s">
        <v>599</v>
      </c>
      <c r="G404" s="2">
        <v>2.36</v>
      </c>
      <c r="H404" s="2">
        <v>483.4</v>
      </c>
      <c r="I404" s="2">
        <v>0.55000000000000004</v>
      </c>
      <c r="J404" s="2" t="s">
        <v>598</v>
      </c>
      <c r="K404" s="2" t="s">
        <v>598</v>
      </c>
      <c r="L404" s="2" t="s">
        <v>598</v>
      </c>
      <c r="M404" s="2" t="s">
        <v>598</v>
      </c>
      <c r="N404" s="2" t="s">
        <v>598</v>
      </c>
      <c r="O404" s="2" t="s">
        <v>598</v>
      </c>
      <c r="P404" s="2" t="s">
        <v>598</v>
      </c>
      <c r="Q404" s="2" t="s">
        <v>598</v>
      </c>
      <c r="R404" s="2" t="s">
        <v>598</v>
      </c>
      <c r="S404" s="2" t="s">
        <v>598</v>
      </c>
      <c r="W404" s="2">
        <f t="shared" si="30"/>
        <v>0</v>
      </c>
      <c r="AA404" s="2" t="str">
        <f t="shared" si="31"/>
        <v>Nordisk residual</v>
      </c>
      <c r="AC404" s="2">
        <f t="shared" si="32"/>
        <v>2.36</v>
      </c>
      <c r="AD404" s="2">
        <f t="shared" si="33"/>
        <v>483.4</v>
      </c>
      <c r="AE404" s="2">
        <f t="shared" si="34"/>
        <v>0.55000000000000004</v>
      </c>
    </row>
    <row r="405" spans="1:31" ht="15" customHeight="1" x14ac:dyDescent="0.25">
      <c r="A405" s="2" t="s">
        <v>556</v>
      </c>
      <c r="B405" s="2" t="s">
        <v>557</v>
      </c>
      <c r="C405" s="2">
        <v>2014</v>
      </c>
      <c r="D405" s="2">
        <v>0.25198999999999999</v>
      </c>
      <c r="E405" s="2" t="s">
        <v>598</v>
      </c>
      <c r="F405" s="2" t="s">
        <v>879</v>
      </c>
      <c r="G405" s="2">
        <v>1.1000000000000001</v>
      </c>
      <c r="H405" s="2">
        <v>0</v>
      </c>
      <c r="I405" s="2">
        <v>0</v>
      </c>
      <c r="J405" s="2" t="s">
        <v>598</v>
      </c>
      <c r="K405" s="2" t="s">
        <v>598</v>
      </c>
      <c r="L405" s="2" t="s">
        <v>598</v>
      </c>
      <c r="M405" s="2" t="s">
        <v>598</v>
      </c>
      <c r="N405" s="2" t="s">
        <v>598</v>
      </c>
      <c r="O405" s="2" t="s">
        <v>598</v>
      </c>
      <c r="P405" s="2" t="s">
        <v>598</v>
      </c>
      <c r="Q405" s="2" t="s">
        <v>598</v>
      </c>
      <c r="R405" s="2" t="s">
        <v>598</v>
      </c>
      <c r="S405" s="2" t="s">
        <v>598</v>
      </c>
      <c r="W405" s="2">
        <f t="shared" si="30"/>
        <v>0</v>
      </c>
      <c r="AA405" s="2" t="str">
        <f t="shared" si="31"/>
        <v>'Hörneborgsel'</v>
      </c>
      <c r="AC405" s="2">
        <f t="shared" si="32"/>
        <v>1.1000000000000001</v>
      </c>
      <c r="AD405" s="2">
        <f t="shared" si="33"/>
        <v>0</v>
      </c>
      <c r="AE405" s="2">
        <f t="shared" si="34"/>
        <v>0</v>
      </c>
    </row>
    <row r="406" spans="1:31" ht="15" customHeight="1" x14ac:dyDescent="0.25">
      <c r="A406" s="2" t="s">
        <v>556</v>
      </c>
      <c r="B406" s="2" t="s">
        <v>558</v>
      </c>
      <c r="C406" s="2">
        <v>2014</v>
      </c>
      <c r="D406" s="2" t="s">
        <v>598</v>
      </c>
      <c r="E406" s="2" t="s">
        <v>598</v>
      </c>
      <c r="F406" s="2" t="s">
        <v>879</v>
      </c>
      <c r="G406" s="2">
        <v>1.1000000000000001</v>
      </c>
      <c r="H406" s="2">
        <v>0</v>
      </c>
      <c r="I406" s="2">
        <v>0</v>
      </c>
      <c r="J406" s="2" t="s">
        <v>598</v>
      </c>
      <c r="K406" s="2" t="s">
        <v>598</v>
      </c>
      <c r="L406" s="2" t="s">
        <v>598</v>
      </c>
      <c r="M406" s="2" t="s">
        <v>598</v>
      </c>
      <c r="N406" s="2" t="s">
        <v>598</v>
      </c>
      <c r="O406" s="2" t="s">
        <v>598</v>
      </c>
      <c r="P406" s="2" t="s">
        <v>598</v>
      </c>
      <c r="Q406" s="2" t="s">
        <v>598</v>
      </c>
      <c r="R406" s="2" t="s">
        <v>598</v>
      </c>
      <c r="S406" s="2" t="s">
        <v>598</v>
      </c>
      <c r="W406" s="2">
        <f t="shared" si="30"/>
        <v>0</v>
      </c>
      <c r="AA406" s="2" t="str">
        <f t="shared" si="31"/>
        <v>'Hörneborgsel'</v>
      </c>
      <c r="AC406" s="2">
        <f t="shared" si="32"/>
        <v>1.1000000000000001</v>
      </c>
      <c r="AD406" s="2">
        <f t="shared" si="33"/>
        <v>0</v>
      </c>
      <c r="AE406" s="2">
        <f t="shared" si="34"/>
        <v>0</v>
      </c>
    </row>
    <row r="407" spans="1:31" ht="15" customHeight="1" x14ac:dyDescent="0.25">
      <c r="A407" s="2" t="s">
        <v>556</v>
      </c>
      <c r="B407" s="2" t="s">
        <v>559</v>
      </c>
      <c r="C407" s="2">
        <v>2014</v>
      </c>
      <c r="D407" s="2" t="s">
        <v>598</v>
      </c>
      <c r="E407" s="2" t="s">
        <v>598</v>
      </c>
      <c r="F407" s="2" t="s">
        <v>598</v>
      </c>
      <c r="G407" s="2">
        <v>2.36</v>
      </c>
      <c r="H407" s="2">
        <v>483.4</v>
      </c>
      <c r="I407" s="2">
        <v>0.55000000000000004</v>
      </c>
      <c r="J407" s="2" t="s">
        <v>598</v>
      </c>
      <c r="K407" s="2" t="s">
        <v>598</v>
      </c>
      <c r="L407" s="2" t="s">
        <v>598</v>
      </c>
      <c r="M407" s="2" t="s">
        <v>598</v>
      </c>
      <c r="N407" s="2" t="s">
        <v>598</v>
      </c>
      <c r="O407" s="2" t="s">
        <v>598</v>
      </c>
      <c r="P407" s="2" t="s">
        <v>598</v>
      </c>
      <c r="Q407" s="2" t="s">
        <v>598</v>
      </c>
      <c r="R407" s="2" t="s">
        <v>598</v>
      </c>
      <c r="S407" s="2" t="s">
        <v>598</v>
      </c>
      <c r="W407" s="2">
        <f t="shared" si="30"/>
        <v>0</v>
      </c>
      <c r="AA407" s="2" t="str">
        <f t="shared" si="31"/>
        <v>Nordisk residual</v>
      </c>
      <c r="AC407" s="2">
        <f t="shared" si="32"/>
        <v>2.36</v>
      </c>
      <c r="AD407" s="2">
        <f t="shared" si="33"/>
        <v>483.4</v>
      </c>
      <c r="AE407" s="2">
        <f t="shared" si="34"/>
        <v>0.55000000000000004</v>
      </c>
    </row>
    <row r="408" spans="1:31" ht="15" customHeight="1" x14ac:dyDescent="0.25">
      <c r="A408" s="2" t="s">
        <v>556</v>
      </c>
      <c r="B408" s="2" t="s">
        <v>560</v>
      </c>
      <c r="C408" s="2">
        <v>2014</v>
      </c>
      <c r="D408" s="2" t="s">
        <v>598</v>
      </c>
      <c r="E408" s="2" t="s">
        <v>598</v>
      </c>
      <c r="F408" s="2" t="s">
        <v>598</v>
      </c>
      <c r="G408" s="2">
        <v>2.36</v>
      </c>
      <c r="H408" s="2">
        <v>483.4</v>
      </c>
      <c r="I408" s="2">
        <v>0.55000000000000004</v>
      </c>
      <c r="J408" s="2" t="s">
        <v>598</v>
      </c>
      <c r="K408" s="2" t="s">
        <v>598</v>
      </c>
      <c r="L408" s="2" t="s">
        <v>598</v>
      </c>
      <c r="M408" s="2" t="s">
        <v>598</v>
      </c>
      <c r="N408" s="2" t="s">
        <v>598</v>
      </c>
      <c r="O408" s="2" t="s">
        <v>598</v>
      </c>
      <c r="P408" s="2" t="s">
        <v>598</v>
      </c>
      <c r="Q408" s="2" t="s">
        <v>598</v>
      </c>
      <c r="R408" s="2" t="s">
        <v>598</v>
      </c>
      <c r="S408" s="2" t="s">
        <v>598</v>
      </c>
      <c r="W408" s="2">
        <f t="shared" si="30"/>
        <v>0</v>
      </c>
      <c r="AA408" s="2" t="str">
        <f t="shared" si="31"/>
        <v>Nordisk residual</v>
      </c>
      <c r="AC408" s="2">
        <f t="shared" si="32"/>
        <v>2.36</v>
      </c>
      <c r="AD408" s="2">
        <f t="shared" si="33"/>
        <v>483.4</v>
      </c>
      <c r="AE408" s="2">
        <f t="shared" si="34"/>
        <v>0.55000000000000004</v>
      </c>
    </row>
    <row r="409" spans="1:31" ht="15" customHeight="1" x14ac:dyDescent="0.25">
      <c r="A409" s="2" t="s">
        <v>556</v>
      </c>
      <c r="B409" s="2" t="s">
        <v>561</v>
      </c>
      <c r="C409" s="2">
        <v>2014</v>
      </c>
      <c r="D409" s="2" t="s">
        <v>598</v>
      </c>
      <c r="E409" s="2" t="s">
        <v>598</v>
      </c>
      <c r="F409" s="2" t="s">
        <v>879</v>
      </c>
      <c r="G409" s="2">
        <v>1.1000000000000001</v>
      </c>
      <c r="H409" s="2">
        <v>0</v>
      </c>
      <c r="I409" s="2">
        <v>0</v>
      </c>
      <c r="J409" s="2" t="s">
        <v>598</v>
      </c>
      <c r="K409" s="2" t="s">
        <v>598</v>
      </c>
      <c r="L409" s="2" t="s">
        <v>598</v>
      </c>
      <c r="M409" s="2" t="s">
        <v>598</v>
      </c>
      <c r="N409" s="2" t="s">
        <v>598</v>
      </c>
      <c r="O409" s="2" t="s">
        <v>598</v>
      </c>
      <c r="P409" s="2" t="s">
        <v>598</v>
      </c>
      <c r="Q409" s="2" t="s">
        <v>598</v>
      </c>
      <c r="R409" s="2" t="s">
        <v>598</v>
      </c>
      <c r="S409" s="2" t="s">
        <v>598</v>
      </c>
      <c r="W409" s="2">
        <f t="shared" si="30"/>
        <v>0</v>
      </c>
      <c r="AA409" s="2" t="str">
        <f t="shared" si="31"/>
        <v>'Hörneborgsel'</v>
      </c>
      <c r="AC409" s="2">
        <f t="shared" si="32"/>
        <v>1.1000000000000001</v>
      </c>
      <c r="AD409" s="2">
        <f t="shared" si="33"/>
        <v>0</v>
      </c>
      <c r="AE409" s="2">
        <f t="shared" si="34"/>
        <v>0</v>
      </c>
    </row>
    <row r="410" spans="1:31" ht="15" customHeight="1" x14ac:dyDescent="0.25">
      <c r="A410" s="2" t="s">
        <v>556</v>
      </c>
      <c r="B410" s="2" t="s">
        <v>562</v>
      </c>
      <c r="C410" s="2">
        <v>2014</v>
      </c>
      <c r="D410" s="2" t="s">
        <v>598</v>
      </c>
      <c r="E410" s="2">
        <v>17.527999999999999</v>
      </c>
      <c r="F410" s="2" t="s">
        <v>879</v>
      </c>
      <c r="G410" s="2">
        <v>1.1000000000000001</v>
      </c>
      <c r="H410" s="2">
        <v>0</v>
      </c>
      <c r="I410" s="2">
        <v>0</v>
      </c>
      <c r="J410" s="2" t="s">
        <v>598</v>
      </c>
      <c r="K410" s="2" t="s">
        <v>598</v>
      </c>
      <c r="L410" s="2" t="s">
        <v>598</v>
      </c>
      <c r="M410" s="2" t="s">
        <v>598</v>
      </c>
      <c r="N410" s="2" t="s">
        <v>598</v>
      </c>
      <c r="O410" s="2" t="s">
        <v>598</v>
      </c>
      <c r="P410" s="2" t="s">
        <v>598</v>
      </c>
      <c r="Q410" s="2" t="s">
        <v>598</v>
      </c>
      <c r="R410" s="2" t="s">
        <v>598</v>
      </c>
      <c r="S410" s="2" t="s">
        <v>598</v>
      </c>
      <c r="W410" s="2">
        <f t="shared" si="30"/>
        <v>0</v>
      </c>
      <c r="AA410" s="2" t="str">
        <f t="shared" si="31"/>
        <v>'Hörneborgsel'</v>
      </c>
      <c r="AC410" s="2">
        <f t="shared" si="32"/>
        <v>1.1000000000000001</v>
      </c>
      <c r="AD410" s="2">
        <f t="shared" si="33"/>
        <v>0</v>
      </c>
      <c r="AE410" s="2">
        <f t="shared" si="34"/>
        <v>0</v>
      </c>
    </row>
    <row r="411" spans="1:31" ht="15" customHeight="1" x14ac:dyDescent="0.25">
      <c r="A411" s="2" t="s">
        <v>556</v>
      </c>
      <c r="B411" s="2" t="s">
        <v>563</v>
      </c>
      <c r="C411" s="2">
        <v>2014</v>
      </c>
      <c r="D411" s="2">
        <v>0.57799999999999996</v>
      </c>
      <c r="E411" s="2">
        <v>11.91</v>
      </c>
      <c r="F411" s="2" t="s">
        <v>879</v>
      </c>
      <c r="G411" s="2">
        <v>1.1000000000000001</v>
      </c>
      <c r="H411" s="2">
        <v>0</v>
      </c>
      <c r="I411" s="2">
        <v>0</v>
      </c>
      <c r="J411" s="2" t="s">
        <v>598</v>
      </c>
      <c r="K411" s="2" t="s">
        <v>598</v>
      </c>
      <c r="L411" s="2" t="s">
        <v>598</v>
      </c>
      <c r="M411" s="2" t="s">
        <v>598</v>
      </c>
      <c r="N411" s="2" t="s">
        <v>598</v>
      </c>
      <c r="O411" s="2" t="s">
        <v>598</v>
      </c>
      <c r="P411" s="2" t="s">
        <v>598</v>
      </c>
      <c r="Q411" s="2" t="s">
        <v>598</v>
      </c>
      <c r="R411" s="2" t="s">
        <v>598</v>
      </c>
      <c r="S411" s="2" t="s">
        <v>598</v>
      </c>
      <c r="W411" s="2">
        <f t="shared" si="30"/>
        <v>0</v>
      </c>
      <c r="AA411" s="2" t="str">
        <f t="shared" si="31"/>
        <v>'Hörneborgsel'</v>
      </c>
      <c r="AC411" s="2">
        <f t="shared" si="32"/>
        <v>1.1000000000000001</v>
      </c>
      <c r="AD411" s="2">
        <f t="shared" si="33"/>
        <v>0</v>
      </c>
      <c r="AE411" s="2">
        <f t="shared" si="34"/>
        <v>0</v>
      </c>
    </row>
  </sheetData>
  <autoFilter ref="A1:AE41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V411"/>
  <sheetViews>
    <sheetView workbookViewId="0">
      <selection activeCell="Z26" sqref="Z26:AA26"/>
    </sheetView>
  </sheetViews>
  <sheetFormatPr defaultRowHeight="15" customHeight="1" x14ac:dyDescent="0.25"/>
  <cols>
    <col min="1" max="16384" width="9.140625" style="2"/>
  </cols>
  <sheetData>
    <row r="1" spans="1:22" s="13" customFormat="1" ht="120.75" thickBot="1" x14ac:dyDescent="0.3">
      <c r="A1" s="12" t="s">
        <v>564</v>
      </c>
      <c r="B1" s="12" t="s">
        <v>1</v>
      </c>
      <c r="C1" s="12" t="s">
        <v>565</v>
      </c>
      <c r="D1" s="12" t="s">
        <v>740</v>
      </c>
      <c r="E1" s="12" t="s">
        <v>741</v>
      </c>
      <c r="F1" s="12" t="s">
        <v>742</v>
      </c>
      <c r="G1" s="12" t="s">
        <v>743</v>
      </c>
      <c r="H1" s="12" t="s">
        <v>744</v>
      </c>
      <c r="I1" s="12" t="s">
        <v>745</v>
      </c>
      <c r="J1" s="12" t="s">
        <v>746</v>
      </c>
      <c r="K1" s="12" t="s">
        <v>747</v>
      </c>
      <c r="L1" s="12" t="s">
        <v>748</v>
      </c>
      <c r="M1" s="12" t="s">
        <v>749</v>
      </c>
      <c r="N1" s="12" t="s">
        <v>750</v>
      </c>
      <c r="O1" s="12" t="s">
        <v>751</v>
      </c>
      <c r="P1" s="12" t="s">
        <v>752</v>
      </c>
      <c r="Q1" s="12" t="s">
        <v>753</v>
      </c>
      <c r="R1" s="12" t="s">
        <v>754</v>
      </c>
      <c r="S1" s="12" t="s">
        <v>755</v>
      </c>
      <c r="U1" s="18" t="s">
        <v>999</v>
      </c>
      <c r="V1" s="19" t="s">
        <v>1000</v>
      </c>
    </row>
    <row r="2" spans="1:22" ht="15" customHeight="1" x14ac:dyDescent="0.25">
      <c r="A2" s="2" t="s">
        <v>12</v>
      </c>
      <c r="B2" s="2" t="s">
        <v>13</v>
      </c>
      <c r="C2" s="2">
        <v>2014</v>
      </c>
      <c r="D2" s="2">
        <v>0.36</v>
      </c>
      <c r="E2" s="2">
        <v>0</v>
      </c>
      <c r="F2" s="2" t="s">
        <v>598</v>
      </c>
      <c r="G2" s="2" t="s">
        <v>598</v>
      </c>
      <c r="H2" s="2" t="s">
        <v>598</v>
      </c>
      <c r="I2" s="2">
        <v>0.36</v>
      </c>
      <c r="J2" s="2" t="s">
        <v>598</v>
      </c>
      <c r="K2" s="2" t="s">
        <v>598</v>
      </c>
      <c r="L2" s="2" t="s">
        <v>598</v>
      </c>
      <c r="M2" s="2" t="s">
        <v>598</v>
      </c>
      <c r="N2" s="2" t="s">
        <v>598</v>
      </c>
      <c r="O2" s="2" t="s">
        <v>598</v>
      </c>
      <c r="P2" s="2" t="s">
        <v>598</v>
      </c>
      <c r="Q2" s="2" t="s">
        <v>598</v>
      </c>
      <c r="R2" s="2" t="s">
        <v>598</v>
      </c>
      <c r="S2" s="2" t="s">
        <v>598</v>
      </c>
      <c r="U2" s="20">
        <f>IFERROR(D2/1,0)</f>
        <v>0.36</v>
      </c>
      <c r="V2" s="2">
        <f>IFERROR(O2/1,0)+IFERROR(Q2/1,0)+IFERROR(S2/1,0)</f>
        <v>0</v>
      </c>
    </row>
    <row r="3" spans="1:22" ht="15" customHeight="1" x14ac:dyDescent="0.25">
      <c r="A3" s="2" t="s">
        <v>12</v>
      </c>
      <c r="B3" s="2" t="s">
        <v>14</v>
      </c>
      <c r="C3" s="2">
        <v>2014</v>
      </c>
      <c r="D3" s="2">
        <v>212.73</v>
      </c>
      <c r="E3" s="2">
        <v>116.02</v>
      </c>
      <c r="F3" s="2">
        <v>2.38</v>
      </c>
      <c r="G3" s="2" t="s">
        <v>598</v>
      </c>
      <c r="H3" s="2" t="s">
        <v>598</v>
      </c>
      <c r="I3" s="2">
        <v>31.65</v>
      </c>
      <c r="J3" s="2">
        <v>44.36</v>
      </c>
      <c r="K3" s="2">
        <v>2.75</v>
      </c>
      <c r="L3" s="2" t="s">
        <v>598</v>
      </c>
      <c r="M3" s="2">
        <v>15.57</v>
      </c>
      <c r="N3" s="2" t="s">
        <v>598</v>
      </c>
      <c r="O3" s="2" t="s">
        <v>598</v>
      </c>
      <c r="P3" s="2" t="s">
        <v>598</v>
      </c>
      <c r="Q3" s="2" t="s">
        <v>598</v>
      </c>
      <c r="R3" s="2" t="s">
        <v>598</v>
      </c>
      <c r="S3" s="2" t="s">
        <v>598</v>
      </c>
      <c r="U3" s="20">
        <f t="shared" ref="U3:U66" si="0">IFERROR(D3/1,0)</f>
        <v>212.73</v>
      </c>
      <c r="V3" s="2">
        <f t="shared" ref="V3:V66" si="1">IFERROR(O3/1,0)+IFERROR(Q3/1,0)+IFERROR(S3/1,0)</f>
        <v>0</v>
      </c>
    </row>
    <row r="4" spans="1:22" ht="15" customHeight="1" x14ac:dyDescent="0.25">
      <c r="A4" s="2" t="s">
        <v>12</v>
      </c>
      <c r="B4" s="2" t="s">
        <v>15</v>
      </c>
      <c r="C4" s="2">
        <v>2014</v>
      </c>
      <c r="D4" s="2">
        <v>3.21</v>
      </c>
      <c r="E4" s="2">
        <v>0.57999999999999996</v>
      </c>
      <c r="F4" s="2">
        <v>0.23</v>
      </c>
      <c r="G4" s="2" t="s">
        <v>598</v>
      </c>
      <c r="H4" s="2" t="s">
        <v>598</v>
      </c>
      <c r="I4" s="2">
        <v>1.42</v>
      </c>
      <c r="J4" s="2">
        <v>0.98</v>
      </c>
      <c r="K4" s="2" t="s">
        <v>598</v>
      </c>
      <c r="L4" s="2" t="s">
        <v>598</v>
      </c>
      <c r="M4" s="2" t="s">
        <v>598</v>
      </c>
      <c r="N4" s="2" t="s">
        <v>598</v>
      </c>
      <c r="O4" s="2" t="s">
        <v>598</v>
      </c>
      <c r="P4" s="2" t="s">
        <v>598</v>
      </c>
      <c r="Q4" s="2" t="s">
        <v>598</v>
      </c>
      <c r="R4" s="2" t="s">
        <v>598</v>
      </c>
      <c r="S4" s="2" t="s">
        <v>598</v>
      </c>
      <c r="U4" s="20">
        <f t="shared" si="0"/>
        <v>3.21</v>
      </c>
      <c r="V4" s="2">
        <f t="shared" si="1"/>
        <v>0</v>
      </c>
    </row>
    <row r="5" spans="1:22" ht="15" customHeight="1" x14ac:dyDescent="0.25">
      <c r="A5" s="2" t="s">
        <v>12</v>
      </c>
      <c r="B5" s="2" t="s">
        <v>16</v>
      </c>
      <c r="C5" s="2">
        <v>2014</v>
      </c>
      <c r="D5" s="2">
        <v>0.67</v>
      </c>
      <c r="E5" s="2">
        <v>0.34</v>
      </c>
      <c r="F5" s="2" t="s">
        <v>598</v>
      </c>
      <c r="G5" s="2" t="s">
        <v>598</v>
      </c>
      <c r="H5" s="2" t="s">
        <v>598</v>
      </c>
      <c r="I5" s="2">
        <v>0.33</v>
      </c>
      <c r="J5" s="2" t="s">
        <v>598</v>
      </c>
      <c r="K5" s="2" t="s">
        <v>598</v>
      </c>
      <c r="L5" s="2" t="s">
        <v>598</v>
      </c>
      <c r="M5" s="2" t="s">
        <v>598</v>
      </c>
      <c r="N5" s="2" t="s">
        <v>598</v>
      </c>
      <c r="O5" s="2" t="s">
        <v>598</v>
      </c>
      <c r="P5" s="2" t="s">
        <v>598</v>
      </c>
      <c r="Q5" s="2" t="s">
        <v>598</v>
      </c>
      <c r="R5" s="2" t="s">
        <v>598</v>
      </c>
      <c r="S5" s="2" t="s">
        <v>598</v>
      </c>
      <c r="U5" s="20">
        <f t="shared" si="0"/>
        <v>0.67</v>
      </c>
      <c r="V5" s="2">
        <f t="shared" si="1"/>
        <v>0</v>
      </c>
    </row>
    <row r="6" spans="1:22" ht="15" customHeight="1" x14ac:dyDescent="0.25">
      <c r="A6" s="2" t="s">
        <v>17</v>
      </c>
      <c r="B6" s="2" t="s">
        <v>18</v>
      </c>
      <c r="C6" s="2">
        <v>2014</v>
      </c>
      <c r="D6" s="2">
        <v>107.5</v>
      </c>
      <c r="E6" s="2">
        <v>56.4</v>
      </c>
      <c r="F6" s="2">
        <v>9.3000000000000007</v>
      </c>
      <c r="G6" s="2">
        <v>9.6</v>
      </c>
      <c r="H6" s="2">
        <v>0</v>
      </c>
      <c r="I6" s="2">
        <v>12.6</v>
      </c>
      <c r="J6" s="2">
        <v>19.3</v>
      </c>
      <c r="K6" s="2">
        <v>0</v>
      </c>
      <c r="L6" s="2" t="s">
        <v>598</v>
      </c>
      <c r="M6" s="2">
        <v>4</v>
      </c>
      <c r="N6" s="2" t="s">
        <v>599</v>
      </c>
      <c r="O6" s="2" t="s">
        <v>598</v>
      </c>
      <c r="P6" s="2" t="s">
        <v>599</v>
      </c>
      <c r="Q6" s="2" t="s">
        <v>598</v>
      </c>
      <c r="R6" s="2" t="s">
        <v>599</v>
      </c>
      <c r="S6" s="2" t="s">
        <v>598</v>
      </c>
      <c r="U6" s="20">
        <f t="shared" si="0"/>
        <v>107.5</v>
      </c>
      <c r="V6" s="2">
        <f t="shared" si="1"/>
        <v>0</v>
      </c>
    </row>
    <row r="7" spans="1:22" ht="15" customHeight="1" x14ac:dyDescent="0.25">
      <c r="A7" s="2" t="s">
        <v>19</v>
      </c>
      <c r="B7" s="2" t="s">
        <v>20</v>
      </c>
      <c r="C7" s="2">
        <v>2014</v>
      </c>
      <c r="D7" s="2" t="s">
        <v>609</v>
      </c>
      <c r="E7" s="2" t="s">
        <v>609</v>
      </c>
      <c r="F7" s="2" t="s">
        <v>609</v>
      </c>
      <c r="G7" s="2" t="s">
        <v>609</v>
      </c>
      <c r="H7" s="2" t="s">
        <v>609</v>
      </c>
      <c r="I7" s="2" t="s">
        <v>609</v>
      </c>
      <c r="J7" s="2" t="s">
        <v>609</v>
      </c>
      <c r="K7" s="2" t="s">
        <v>609</v>
      </c>
      <c r="L7" s="2" t="s">
        <v>609</v>
      </c>
      <c r="M7" s="2" t="s">
        <v>609</v>
      </c>
      <c r="N7" s="2" t="s">
        <v>599</v>
      </c>
      <c r="O7" s="2" t="s">
        <v>609</v>
      </c>
      <c r="P7" s="2" t="s">
        <v>599</v>
      </c>
      <c r="Q7" s="2" t="s">
        <v>609</v>
      </c>
      <c r="R7" s="2" t="s">
        <v>599</v>
      </c>
      <c r="S7" s="2" t="s">
        <v>609</v>
      </c>
      <c r="U7" s="20">
        <f t="shared" si="0"/>
        <v>0</v>
      </c>
      <c r="V7" s="2">
        <f t="shared" si="1"/>
        <v>0</v>
      </c>
    </row>
    <row r="8" spans="1:22" ht="15" customHeight="1" x14ac:dyDescent="0.25">
      <c r="A8" s="2" t="s">
        <v>19</v>
      </c>
      <c r="B8" s="2" t="s">
        <v>21</v>
      </c>
      <c r="C8" s="2">
        <v>2014</v>
      </c>
      <c r="D8" s="2" t="s">
        <v>609</v>
      </c>
      <c r="E8" s="2" t="s">
        <v>609</v>
      </c>
      <c r="F8" s="2" t="s">
        <v>609</v>
      </c>
      <c r="G8" s="2" t="s">
        <v>609</v>
      </c>
      <c r="H8" s="2" t="s">
        <v>609</v>
      </c>
      <c r="I8" s="2" t="s">
        <v>609</v>
      </c>
      <c r="J8" s="2" t="s">
        <v>609</v>
      </c>
      <c r="K8" s="2" t="s">
        <v>609</v>
      </c>
      <c r="L8" s="2" t="s">
        <v>609</v>
      </c>
      <c r="M8" s="2" t="s">
        <v>609</v>
      </c>
      <c r="N8" s="2" t="s">
        <v>599</v>
      </c>
      <c r="O8" s="2" t="s">
        <v>598</v>
      </c>
      <c r="P8" s="2" t="s">
        <v>599</v>
      </c>
      <c r="Q8" s="2" t="s">
        <v>598</v>
      </c>
      <c r="R8" s="2" t="s">
        <v>599</v>
      </c>
      <c r="S8" s="2" t="s">
        <v>598</v>
      </c>
      <c r="U8" s="20">
        <f t="shared" si="0"/>
        <v>0</v>
      </c>
      <c r="V8" s="2">
        <f t="shared" si="1"/>
        <v>0</v>
      </c>
    </row>
    <row r="9" spans="1:22" ht="15" customHeight="1" x14ac:dyDescent="0.25">
      <c r="A9" s="2" t="s">
        <v>19</v>
      </c>
      <c r="B9" s="2" t="s">
        <v>22</v>
      </c>
      <c r="C9" s="2">
        <v>2014</v>
      </c>
      <c r="D9" s="2" t="s">
        <v>609</v>
      </c>
      <c r="E9" s="2" t="s">
        <v>609</v>
      </c>
      <c r="F9" s="2" t="s">
        <v>609</v>
      </c>
      <c r="G9" s="2" t="s">
        <v>609</v>
      </c>
      <c r="H9" s="2" t="s">
        <v>609</v>
      </c>
      <c r="I9" s="2" t="s">
        <v>609</v>
      </c>
      <c r="J9" s="2" t="s">
        <v>609</v>
      </c>
      <c r="K9" s="2" t="s">
        <v>609</v>
      </c>
      <c r="L9" s="2" t="s">
        <v>609</v>
      </c>
      <c r="M9" s="2" t="s">
        <v>609</v>
      </c>
      <c r="N9" s="2" t="s">
        <v>599</v>
      </c>
      <c r="O9" s="2" t="s">
        <v>598</v>
      </c>
      <c r="P9" s="2" t="s">
        <v>599</v>
      </c>
      <c r="Q9" s="2" t="s">
        <v>598</v>
      </c>
      <c r="R9" s="2" t="s">
        <v>599</v>
      </c>
      <c r="S9" s="2" t="s">
        <v>598</v>
      </c>
      <c r="U9" s="20">
        <f t="shared" si="0"/>
        <v>0</v>
      </c>
      <c r="V9" s="2">
        <f t="shared" si="1"/>
        <v>0</v>
      </c>
    </row>
    <row r="10" spans="1:22" ht="15" customHeight="1" x14ac:dyDescent="0.25">
      <c r="A10" s="2" t="s">
        <v>23</v>
      </c>
      <c r="B10" s="21" t="s">
        <v>328</v>
      </c>
      <c r="C10" s="2">
        <v>2014</v>
      </c>
      <c r="D10" s="2">
        <v>21.15</v>
      </c>
      <c r="E10" s="2" t="s">
        <v>599</v>
      </c>
      <c r="F10" s="2" t="s">
        <v>599</v>
      </c>
      <c r="G10" s="2" t="s">
        <v>599</v>
      </c>
      <c r="H10" s="2" t="s">
        <v>599</v>
      </c>
      <c r="I10" s="2" t="s">
        <v>599</v>
      </c>
      <c r="J10" s="2" t="s">
        <v>599</v>
      </c>
      <c r="K10" s="2" t="s">
        <v>599</v>
      </c>
      <c r="L10" s="2" t="s">
        <v>599</v>
      </c>
      <c r="M10" s="2" t="s">
        <v>599</v>
      </c>
      <c r="N10" s="2" t="s">
        <v>599</v>
      </c>
      <c r="O10" s="2" t="s">
        <v>598</v>
      </c>
      <c r="P10" s="2" t="s">
        <v>599</v>
      </c>
      <c r="Q10" s="2" t="s">
        <v>598</v>
      </c>
      <c r="R10" s="2" t="s">
        <v>599</v>
      </c>
      <c r="S10" s="2" t="s">
        <v>598</v>
      </c>
      <c r="U10" s="20">
        <f t="shared" si="0"/>
        <v>21.15</v>
      </c>
      <c r="V10" s="2">
        <f t="shared" si="1"/>
        <v>0</v>
      </c>
    </row>
    <row r="11" spans="1:22" ht="15" customHeight="1" x14ac:dyDescent="0.25">
      <c r="A11" s="2" t="s">
        <v>25</v>
      </c>
      <c r="B11" s="2" t="s">
        <v>26</v>
      </c>
      <c r="C11" s="2">
        <v>2014</v>
      </c>
      <c r="D11" s="2">
        <v>88.1</v>
      </c>
      <c r="E11" s="2">
        <v>43.3</v>
      </c>
      <c r="F11" s="2">
        <v>10.603</v>
      </c>
      <c r="G11" s="2">
        <v>4.931</v>
      </c>
      <c r="H11" s="2">
        <v>0</v>
      </c>
      <c r="I11" s="2">
        <v>11.085000000000001</v>
      </c>
      <c r="J11" s="2">
        <v>18.227</v>
      </c>
      <c r="K11" s="2">
        <v>0</v>
      </c>
      <c r="L11" s="2" t="s">
        <v>598</v>
      </c>
      <c r="M11" s="2">
        <v>4.931</v>
      </c>
      <c r="N11" s="2" t="s">
        <v>599</v>
      </c>
      <c r="O11" s="2" t="s">
        <v>598</v>
      </c>
      <c r="P11" s="2" t="s">
        <v>599</v>
      </c>
      <c r="Q11" s="2" t="s">
        <v>598</v>
      </c>
      <c r="R11" s="2" t="s">
        <v>599</v>
      </c>
      <c r="S11" s="2" t="s">
        <v>598</v>
      </c>
      <c r="U11" s="20">
        <f t="shared" si="0"/>
        <v>88.1</v>
      </c>
      <c r="V11" s="2">
        <f t="shared" si="1"/>
        <v>0</v>
      </c>
    </row>
    <row r="12" spans="1:22" ht="15" customHeight="1" x14ac:dyDescent="0.2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U12" s="20">
        <f t="shared" si="0"/>
        <v>0</v>
      </c>
      <c r="V12" s="2">
        <f t="shared" si="1"/>
        <v>0</v>
      </c>
    </row>
    <row r="13" spans="1:22" ht="15" customHeight="1" x14ac:dyDescent="0.25">
      <c r="A13" s="2" t="s">
        <v>29</v>
      </c>
      <c r="B13" s="2" t="s">
        <v>30</v>
      </c>
      <c r="C13" s="2">
        <v>2014</v>
      </c>
      <c r="D13" s="2">
        <v>99.6</v>
      </c>
      <c r="E13" s="2">
        <v>40.57</v>
      </c>
      <c r="F13" s="2">
        <v>5.0140000000000002</v>
      </c>
      <c r="G13" s="2">
        <v>25.968</v>
      </c>
      <c r="H13" s="2" t="s">
        <v>598</v>
      </c>
      <c r="I13" s="2">
        <v>13.4</v>
      </c>
      <c r="J13" s="2">
        <v>14.59</v>
      </c>
      <c r="K13" s="2" t="s">
        <v>598</v>
      </c>
      <c r="L13" s="2" t="s">
        <v>598</v>
      </c>
      <c r="M13" s="2" t="s">
        <v>598</v>
      </c>
      <c r="N13" s="2" t="s">
        <v>599</v>
      </c>
      <c r="O13" s="2" t="s">
        <v>598</v>
      </c>
      <c r="P13" s="2" t="s">
        <v>599</v>
      </c>
      <c r="Q13" s="2" t="s">
        <v>598</v>
      </c>
      <c r="R13" s="2" t="s">
        <v>599</v>
      </c>
      <c r="S13" s="2" t="s">
        <v>598</v>
      </c>
      <c r="U13" s="20">
        <f t="shared" si="0"/>
        <v>99.6</v>
      </c>
      <c r="V13" s="2">
        <f t="shared" si="1"/>
        <v>0</v>
      </c>
    </row>
    <row r="14" spans="1:22" ht="15" customHeight="1" x14ac:dyDescent="0.25">
      <c r="A14" s="2" t="s">
        <v>31</v>
      </c>
      <c r="B14" s="2" t="s">
        <v>32</v>
      </c>
      <c r="C14" s="2">
        <v>2014</v>
      </c>
      <c r="D14" s="2">
        <v>7.5</v>
      </c>
      <c r="E14" s="2">
        <v>3.7</v>
      </c>
      <c r="F14" s="2">
        <v>0.44</v>
      </c>
      <c r="G14" s="2" t="s">
        <v>598</v>
      </c>
      <c r="H14" s="2" t="s">
        <v>598</v>
      </c>
      <c r="I14" s="2">
        <v>2.6</v>
      </c>
      <c r="J14" s="2">
        <v>0.8</v>
      </c>
      <c r="K14" s="2" t="s">
        <v>598</v>
      </c>
      <c r="L14" s="2" t="s">
        <v>598</v>
      </c>
      <c r="M14" s="2" t="s">
        <v>598</v>
      </c>
      <c r="N14" s="2" t="s">
        <v>599</v>
      </c>
      <c r="O14" s="2" t="s">
        <v>598</v>
      </c>
      <c r="P14" s="2" t="s">
        <v>599</v>
      </c>
      <c r="Q14" s="2" t="s">
        <v>598</v>
      </c>
      <c r="R14" s="2" t="s">
        <v>599</v>
      </c>
      <c r="S14" s="2" t="s">
        <v>598</v>
      </c>
      <c r="U14" s="20">
        <f t="shared" si="0"/>
        <v>7.5</v>
      </c>
      <c r="V14" s="2">
        <f t="shared" si="1"/>
        <v>0</v>
      </c>
    </row>
    <row r="15" spans="1:22" ht="15" customHeight="1" x14ac:dyDescent="0.25">
      <c r="A15" s="2" t="s">
        <v>33</v>
      </c>
      <c r="B15" s="2" t="s">
        <v>34</v>
      </c>
      <c r="C15" s="2">
        <v>2014</v>
      </c>
      <c r="D15" s="2">
        <v>3.2</v>
      </c>
      <c r="E15" s="2">
        <v>1.4930000000000001</v>
      </c>
      <c r="F15" s="2">
        <v>7.1999999999999995E-2</v>
      </c>
      <c r="G15" s="2" t="s">
        <v>598</v>
      </c>
      <c r="H15" s="2" t="s">
        <v>598</v>
      </c>
      <c r="I15" s="2">
        <v>1.526</v>
      </c>
      <c r="J15" s="2">
        <v>0.108</v>
      </c>
      <c r="K15" s="2" t="s">
        <v>598</v>
      </c>
      <c r="L15" s="2" t="s">
        <v>598</v>
      </c>
      <c r="M15" s="2" t="s">
        <v>598</v>
      </c>
      <c r="N15" s="2" t="s">
        <v>599</v>
      </c>
      <c r="O15" s="2" t="s">
        <v>598</v>
      </c>
      <c r="P15" s="2" t="s">
        <v>599</v>
      </c>
      <c r="Q15" s="2" t="s">
        <v>598</v>
      </c>
      <c r="R15" s="2" t="s">
        <v>599</v>
      </c>
      <c r="S15" s="2" t="s">
        <v>598</v>
      </c>
      <c r="U15" s="20">
        <f t="shared" si="0"/>
        <v>3.2</v>
      </c>
      <c r="V15" s="2">
        <f t="shared" si="1"/>
        <v>0</v>
      </c>
    </row>
    <row r="16" spans="1:22" ht="15" customHeight="1" x14ac:dyDescent="0.25">
      <c r="A16" s="2" t="s">
        <v>33</v>
      </c>
      <c r="B16" s="2" t="s">
        <v>35</v>
      </c>
      <c r="C16" s="2">
        <v>2014</v>
      </c>
      <c r="D16" s="2">
        <v>1.8520000000000001</v>
      </c>
      <c r="E16" s="2">
        <v>0.39200000000000002</v>
      </c>
      <c r="F16" s="2">
        <v>0.04</v>
      </c>
      <c r="G16" s="2" t="s">
        <v>598</v>
      </c>
      <c r="H16" s="2" t="s">
        <v>598</v>
      </c>
      <c r="I16" s="2">
        <v>1.456</v>
      </c>
      <c r="J16" s="2" t="s">
        <v>598</v>
      </c>
      <c r="K16" s="2" t="s">
        <v>598</v>
      </c>
      <c r="L16" s="2" t="s">
        <v>598</v>
      </c>
      <c r="M16" s="2" t="s">
        <v>598</v>
      </c>
      <c r="N16" s="2" t="s">
        <v>599</v>
      </c>
      <c r="O16" s="2" t="s">
        <v>598</v>
      </c>
      <c r="P16" s="2" t="s">
        <v>599</v>
      </c>
      <c r="Q16" s="2" t="s">
        <v>598</v>
      </c>
      <c r="R16" s="2" t="s">
        <v>599</v>
      </c>
      <c r="S16" s="2" t="s">
        <v>598</v>
      </c>
      <c r="U16" s="20">
        <f t="shared" si="0"/>
        <v>1.8520000000000001</v>
      </c>
      <c r="V16" s="2">
        <f t="shared" si="1"/>
        <v>0</v>
      </c>
    </row>
    <row r="17" spans="1:22" ht="15" customHeight="1" x14ac:dyDescent="0.25">
      <c r="A17" s="2" t="s">
        <v>33</v>
      </c>
      <c r="B17" s="2" t="s">
        <v>36</v>
      </c>
      <c r="C17" s="2">
        <v>2014</v>
      </c>
      <c r="D17" s="2">
        <v>7.3579999999999997</v>
      </c>
      <c r="E17" s="2">
        <v>4.2539999999999996</v>
      </c>
      <c r="F17" s="2" t="s">
        <v>598</v>
      </c>
      <c r="G17" s="2" t="s">
        <v>598</v>
      </c>
      <c r="H17" s="2" t="s">
        <v>598</v>
      </c>
      <c r="I17" s="2">
        <v>0.65500000000000003</v>
      </c>
      <c r="J17" s="2">
        <v>7.2999999999999995E-2</v>
      </c>
      <c r="K17" s="2" t="s">
        <v>598</v>
      </c>
      <c r="L17" s="2">
        <v>1.8540000000000001</v>
      </c>
      <c r="M17" s="2">
        <v>0.52300000000000002</v>
      </c>
      <c r="N17" s="2" t="s">
        <v>599</v>
      </c>
      <c r="O17" s="2" t="s">
        <v>598</v>
      </c>
      <c r="P17" s="2" t="s">
        <v>599</v>
      </c>
      <c r="Q17" s="2" t="s">
        <v>598</v>
      </c>
      <c r="R17" s="2" t="s">
        <v>599</v>
      </c>
      <c r="S17" s="2" t="s">
        <v>598</v>
      </c>
      <c r="U17" s="20">
        <f t="shared" si="0"/>
        <v>7.3579999999999997</v>
      </c>
      <c r="V17" s="2">
        <f t="shared" si="1"/>
        <v>0</v>
      </c>
    </row>
    <row r="18" spans="1:22" ht="15" customHeight="1" x14ac:dyDescent="0.25">
      <c r="A18" s="2" t="s">
        <v>33</v>
      </c>
      <c r="B18" s="2" t="s">
        <v>37</v>
      </c>
      <c r="C18" s="2">
        <v>2014</v>
      </c>
      <c r="D18" s="2">
        <v>3.42</v>
      </c>
      <c r="E18" s="2">
        <v>1.724</v>
      </c>
      <c r="F18" s="2">
        <v>5.5E-2</v>
      </c>
      <c r="G18" s="2" t="s">
        <v>598</v>
      </c>
      <c r="H18" s="2" t="s">
        <v>598</v>
      </c>
      <c r="I18" s="2">
        <v>1.444</v>
      </c>
      <c r="J18" s="2">
        <v>0.04</v>
      </c>
      <c r="K18" s="2" t="s">
        <v>598</v>
      </c>
      <c r="L18" s="2" t="s">
        <v>598</v>
      </c>
      <c r="M18" s="2">
        <v>0.157</v>
      </c>
      <c r="N18" s="2" t="s">
        <v>599</v>
      </c>
      <c r="O18" s="2" t="s">
        <v>598</v>
      </c>
      <c r="P18" s="2" t="s">
        <v>599</v>
      </c>
      <c r="Q18" s="2" t="s">
        <v>598</v>
      </c>
      <c r="R18" s="2" t="s">
        <v>599</v>
      </c>
      <c r="S18" s="2" t="s">
        <v>598</v>
      </c>
      <c r="U18" s="20">
        <f t="shared" si="0"/>
        <v>3.42</v>
      </c>
      <c r="V18" s="2">
        <f t="shared" si="1"/>
        <v>0</v>
      </c>
    </row>
    <row r="19" spans="1:22" ht="15" customHeight="1" x14ac:dyDescent="0.25">
      <c r="A19" s="2" t="s">
        <v>33</v>
      </c>
      <c r="B19" s="2" t="s">
        <v>38</v>
      </c>
      <c r="C19" s="2">
        <v>2014</v>
      </c>
      <c r="D19" s="2">
        <v>3.2280000000000002</v>
      </c>
      <c r="E19" s="2">
        <v>2.8519999999999999</v>
      </c>
      <c r="F19" s="2">
        <v>3.7999999999999999E-2</v>
      </c>
      <c r="G19" s="2" t="s">
        <v>598</v>
      </c>
      <c r="H19" s="2" t="s">
        <v>598</v>
      </c>
      <c r="I19" s="2">
        <v>0.33800000000000002</v>
      </c>
      <c r="J19" s="2" t="s">
        <v>598</v>
      </c>
      <c r="K19" s="2" t="s">
        <v>598</v>
      </c>
      <c r="L19" s="2" t="s">
        <v>598</v>
      </c>
      <c r="M19" s="2" t="s">
        <v>598</v>
      </c>
      <c r="N19" s="2" t="s">
        <v>599</v>
      </c>
      <c r="O19" s="2" t="s">
        <v>598</v>
      </c>
      <c r="P19" s="2" t="s">
        <v>599</v>
      </c>
      <c r="Q19" s="2" t="s">
        <v>598</v>
      </c>
      <c r="R19" s="2" t="s">
        <v>599</v>
      </c>
      <c r="S19" s="2" t="s">
        <v>598</v>
      </c>
      <c r="U19" s="20">
        <f t="shared" si="0"/>
        <v>3.2280000000000002</v>
      </c>
      <c r="V19" s="2">
        <f t="shared" si="1"/>
        <v>0</v>
      </c>
    </row>
    <row r="20" spans="1:22" ht="15" customHeight="1" x14ac:dyDescent="0.25">
      <c r="A20" s="2" t="s">
        <v>33</v>
      </c>
      <c r="B20" s="2" t="s">
        <v>39</v>
      </c>
      <c r="C20" s="2">
        <v>2014</v>
      </c>
      <c r="D20" s="2">
        <v>21.513999999999999</v>
      </c>
      <c r="E20" s="2">
        <v>8.1110000000000007</v>
      </c>
      <c r="F20" s="2">
        <v>2.6890000000000001</v>
      </c>
      <c r="G20" s="2" t="s">
        <v>598</v>
      </c>
      <c r="H20" s="2" t="s">
        <v>598</v>
      </c>
      <c r="I20" s="2">
        <v>3.9249999999999998</v>
      </c>
      <c r="J20" s="2">
        <v>5.9359999999999999</v>
      </c>
      <c r="K20" s="2">
        <v>7.8E-2</v>
      </c>
      <c r="L20" s="2" t="s">
        <v>598</v>
      </c>
      <c r="M20" s="2">
        <v>0.77500000000000002</v>
      </c>
      <c r="N20" s="2" t="s">
        <v>599</v>
      </c>
      <c r="O20" s="2" t="s">
        <v>598</v>
      </c>
      <c r="P20" s="2" t="s">
        <v>599</v>
      </c>
      <c r="Q20" s="2" t="s">
        <v>598</v>
      </c>
      <c r="R20" s="2" t="s">
        <v>599</v>
      </c>
      <c r="S20" s="2" t="s">
        <v>598</v>
      </c>
      <c r="U20" s="20">
        <f t="shared" si="0"/>
        <v>21.513999999999999</v>
      </c>
      <c r="V20" s="2">
        <f t="shared" si="1"/>
        <v>0</v>
      </c>
    </row>
    <row r="21" spans="1:22" ht="15" customHeight="1" x14ac:dyDescent="0.25">
      <c r="A21" s="2" t="s">
        <v>33</v>
      </c>
      <c r="B21" s="2" t="s">
        <v>40</v>
      </c>
      <c r="C21" s="2">
        <v>2014</v>
      </c>
      <c r="D21" s="2">
        <v>23.940999999999999</v>
      </c>
      <c r="E21" s="2">
        <v>11.654999999999999</v>
      </c>
      <c r="F21" s="2">
        <v>3.0049999999999999</v>
      </c>
      <c r="G21" s="2">
        <v>2.2490000000000001</v>
      </c>
      <c r="H21" s="2" t="s">
        <v>598</v>
      </c>
      <c r="I21" s="2">
        <v>3.7170000000000001</v>
      </c>
      <c r="J21" s="2">
        <v>1.911</v>
      </c>
      <c r="K21" s="2" t="s">
        <v>598</v>
      </c>
      <c r="L21" s="2">
        <v>1.405</v>
      </c>
      <c r="M21" s="2">
        <v>0</v>
      </c>
      <c r="N21" s="2" t="s">
        <v>599</v>
      </c>
      <c r="O21" s="2" t="s">
        <v>598</v>
      </c>
      <c r="P21" s="2" t="s">
        <v>599</v>
      </c>
      <c r="Q21" s="2" t="s">
        <v>598</v>
      </c>
      <c r="R21" s="2" t="s">
        <v>599</v>
      </c>
      <c r="S21" s="2" t="s">
        <v>598</v>
      </c>
      <c r="U21" s="20">
        <f t="shared" si="0"/>
        <v>23.940999999999999</v>
      </c>
      <c r="V21" s="2">
        <f t="shared" si="1"/>
        <v>0</v>
      </c>
    </row>
    <row r="22" spans="1:22" ht="15" customHeight="1" x14ac:dyDescent="0.25">
      <c r="A22" s="2" t="s">
        <v>33</v>
      </c>
      <c r="B22" s="2" t="s">
        <v>41</v>
      </c>
      <c r="C22" s="2">
        <v>2014</v>
      </c>
      <c r="D22" s="2">
        <v>5.5449999999999999</v>
      </c>
      <c r="E22" s="2">
        <v>4.2809999999999997</v>
      </c>
      <c r="F22" s="2">
        <v>3.2000000000000001E-2</v>
      </c>
      <c r="G22" s="2" t="s">
        <v>598</v>
      </c>
      <c r="H22" s="2" t="s">
        <v>598</v>
      </c>
      <c r="I22" s="2">
        <v>1.081</v>
      </c>
      <c r="J22" s="2">
        <v>0.15</v>
      </c>
      <c r="K22" s="2" t="s">
        <v>598</v>
      </c>
      <c r="L22" s="2" t="s">
        <v>598</v>
      </c>
      <c r="M22" s="2" t="s">
        <v>598</v>
      </c>
      <c r="N22" s="2" t="s">
        <v>599</v>
      </c>
      <c r="O22" s="2" t="s">
        <v>598</v>
      </c>
      <c r="P22" s="2" t="s">
        <v>599</v>
      </c>
      <c r="Q22" s="2" t="s">
        <v>598</v>
      </c>
      <c r="R22" s="2" t="s">
        <v>599</v>
      </c>
      <c r="S22" s="2" t="s">
        <v>598</v>
      </c>
      <c r="U22" s="20">
        <f t="shared" si="0"/>
        <v>5.5449999999999999</v>
      </c>
      <c r="V22" s="2">
        <f t="shared" si="1"/>
        <v>0</v>
      </c>
    </row>
    <row r="23" spans="1:22" ht="15" customHeight="1" x14ac:dyDescent="0.25">
      <c r="A23" s="2" t="s">
        <v>33</v>
      </c>
      <c r="B23" s="2" t="s">
        <v>42</v>
      </c>
      <c r="C23" s="2">
        <v>2014</v>
      </c>
      <c r="D23" s="2">
        <v>2.19</v>
      </c>
      <c r="E23" s="2">
        <v>0.318</v>
      </c>
      <c r="F23" s="2">
        <v>0.189</v>
      </c>
      <c r="G23" s="2" t="s">
        <v>598</v>
      </c>
      <c r="H23" s="2" t="s">
        <v>598</v>
      </c>
      <c r="I23" s="2">
        <v>0.83099999999999996</v>
      </c>
      <c r="J23" s="2" t="s">
        <v>598</v>
      </c>
      <c r="K23" s="2" t="s">
        <v>598</v>
      </c>
      <c r="L23" s="2">
        <v>0.85199999999999998</v>
      </c>
      <c r="M23" s="2" t="s">
        <v>598</v>
      </c>
      <c r="N23" s="2" t="s">
        <v>599</v>
      </c>
      <c r="O23" s="2" t="s">
        <v>598</v>
      </c>
      <c r="P23" s="2" t="s">
        <v>599</v>
      </c>
      <c r="Q23" s="2" t="s">
        <v>598</v>
      </c>
      <c r="R23" s="2" t="s">
        <v>599</v>
      </c>
      <c r="S23" s="2" t="s">
        <v>598</v>
      </c>
      <c r="U23" s="20">
        <f t="shared" si="0"/>
        <v>2.19</v>
      </c>
      <c r="V23" s="2">
        <f t="shared" si="1"/>
        <v>0</v>
      </c>
    </row>
    <row r="24" spans="1:22" ht="15" customHeight="1" x14ac:dyDescent="0.25">
      <c r="A24" s="2" t="s">
        <v>33</v>
      </c>
      <c r="B24" s="2" t="s">
        <v>43</v>
      </c>
      <c r="C24" s="2">
        <v>2014</v>
      </c>
      <c r="D24" s="2">
        <v>2.73</v>
      </c>
      <c r="E24" s="2">
        <v>1.587</v>
      </c>
      <c r="F24" s="2">
        <v>0.16600000000000001</v>
      </c>
      <c r="G24" s="2" t="s">
        <v>598</v>
      </c>
      <c r="H24" s="2" t="s">
        <v>598</v>
      </c>
      <c r="I24" s="2">
        <v>0.997</v>
      </c>
      <c r="J24" s="2" t="s">
        <v>598</v>
      </c>
      <c r="K24" s="2" t="s">
        <v>598</v>
      </c>
      <c r="L24" s="2" t="s">
        <v>598</v>
      </c>
      <c r="M24" s="2" t="s">
        <v>598</v>
      </c>
      <c r="N24" s="2" t="s">
        <v>599</v>
      </c>
      <c r="O24" s="2" t="s">
        <v>598</v>
      </c>
      <c r="P24" s="2" t="s">
        <v>599</v>
      </c>
      <c r="Q24" s="2" t="s">
        <v>598</v>
      </c>
      <c r="R24" s="2" t="s">
        <v>599</v>
      </c>
      <c r="S24" s="2" t="s">
        <v>598</v>
      </c>
      <c r="U24" s="20">
        <f t="shared" si="0"/>
        <v>2.73</v>
      </c>
      <c r="V24" s="2">
        <f t="shared" si="1"/>
        <v>0</v>
      </c>
    </row>
    <row r="25" spans="1:22" ht="15" customHeight="1" x14ac:dyDescent="0.25">
      <c r="A25" s="2" t="s">
        <v>44</v>
      </c>
      <c r="B25" s="2" t="s">
        <v>45</v>
      </c>
      <c r="C25" s="2">
        <v>2014</v>
      </c>
      <c r="D25" s="2">
        <v>13.773999999999999</v>
      </c>
      <c r="E25" s="2">
        <v>5.3479999999999999</v>
      </c>
      <c r="F25" s="2">
        <v>2.9009999999999998</v>
      </c>
      <c r="G25" s="2">
        <v>1.7350000000000001</v>
      </c>
      <c r="H25" s="2" t="s">
        <v>598</v>
      </c>
      <c r="I25" s="2">
        <v>3.3530000000000002</v>
      </c>
      <c r="J25" s="2">
        <v>0.437</v>
      </c>
      <c r="K25" s="2" t="s">
        <v>598</v>
      </c>
      <c r="L25" s="2" t="s">
        <v>598</v>
      </c>
      <c r="M25" s="2" t="s">
        <v>598</v>
      </c>
      <c r="N25" s="2" t="s">
        <v>599</v>
      </c>
      <c r="O25" s="2" t="s">
        <v>598</v>
      </c>
      <c r="P25" s="2" t="s">
        <v>599</v>
      </c>
      <c r="Q25" s="2" t="s">
        <v>598</v>
      </c>
      <c r="R25" s="2" t="s">
        <v>599</v>
      </c>
      <c r="S25" s="2" t="s">
        <v>598</v>
      </c>
      <c r="U25" s="20">
        <f t="shared" si="0"/>
        <v>13.773999999999999</v>
      </c>
      <c r="V25" s="2">
        <f t="shared" si="1"/>
        <v>0</v>
      </c>
    </row>
    <row r="26" spans="1:22" ht="15" customHeight="1" x14ac:dyDescent="0.25">
      <c r="A26" s="2" t="s">
        <v>44</v>
      </c>
      <c r="B26" s="2" t="s">
        <v>46</v>
      </c>
      <c r="C26" s="2">
        <v>2014</v>
      </c>
      <c r="D26" s="2">
        <v>116.577</v>
      </c>
      <c r="E26" s="2">
        <v>47.896999999999998</v>
      </c>
      <c r="F26" s="2">
        <v>22.097000000000001</v>
      </c>
      <c r="G26" s="2">
        <v>5.0739999999999998</v>
      </c>
      <c r="H26" s="2" t="s">
        <v>598</v>
      </c>
      <c r="I26" s="2">
        <v>24.317</v>
      </c>
      <c r="J26" s="2">
        <v>15.593</v>
      </c>
      <c r="K26" s="2">
        <v>1.1379999999999999</v>
      </c>
      <c r="L26" s="2">
        <v>0.46100000000000002</v>
      </c>
      <c r="M26" s="2" t="s">
        <v>598</v>
      </c>
      <c r="N26" s="2" t="s">
        <v>599</v>
      </c>
      <c r="O26" s="2" t="s">
        <v>598</v>
      </c>
      <c r="P26" s="2" t="s">
        <v>599</v>
      </c>
      <c r="Q26" s="2" t="s">
        <v>598</v>
      </c>
      <c r="R26" s="2" t="s">
        <v>599</v>
      </c>
      <c r="S26" s="2" t="s">
        <v>598</v>
      </c>
      <c r="U26" s="20">
        <f t="shared" si="0"/>
        <v>116.577</v>
      </c>
      <c r="V26" s="2">
        <f t="shared" si="1"/>
        <v>0</v>
      </c>
    </row>
    <row r="27" spans="1:22" ht="15" customHeight="1" x14ac:dyDescent="0.25">
      <c r="A27" s="2" t="s">
        <v>44</v>
      </c>
      <c r="B27" s="2" t="s">
        <v>47</v>
      </c>
      <c r="C27" s="2">
        <v>2014</v>
      </c>
      <c r="D27" s="2">
        <v>16.312000000000001</v>
      </c>
      <c r="E27" s="2">
        <v>2.7669999999999999</v>
      </c>
      <c r="F27" s="2">
        <v>1.9470000000000001</v>
      </c>
      <c r="G27" s="2">
        <v>8.2390000000000008</v>
      </c>
      <c r="H27" s="2" t="s">
        <v>598</v>
      </c>
      <c r="I27" s="2">
        <v>2.39</v>
      </c>
      <c r="J27" s="2">
        <v>0.96899999999999997</v>
      </c>
      <c r="K27" s="2" t="s">
        <v>598</v>
      </c>
      <c r="L27" s="2" t="s">
        <v>598</v>
      </c>
      <c r="M27" s="2" t="s">
        <v>598</v>
      </c>
      <c r="N27" s="2" t="s">
        <v>599</v>
      </c>
      <c r="O27" s="2" t="s">
        <v>598</v>
      </c>
      <c r="P27" s="2" t="s">
        <v>599</v>
      </c>
      <c r="Q27" s="2" t="s">
        <v>598</v>
      </c>
      <c r="R27" s="2" t="s">
        <v>599</v>
      </c>
      <c r="S27" s="2" t="s">
        <v>598</v>
      </c>
      <c r="U27" s="20">
        <f t="shared" si="0"/>
        <v>16.312000000000001</v>
      </c>
      <c r="V27" s="2">
        <f t="shared" si="1"/>
        <v>0</v>
      </c>
    </row>
    <row r="28" spans="1:22" ht="15" customHeight="1" x14ac:dyDescent="0.25">
      <c r="A28" s="2" t="s">
        <v>48</v>
      </c>
      <c r="B28" s="2" t="s">
        <v>49</v>
      </c>
      <c r="C28" s="2">
        <v>2014</v>
      </c>
      <c r="D28" s="2">
        <v>24.24</v>
      </c>
      <c r="E28" s="2">
        <v>7.47</v>
      </c>
      <c r="F28" s="2">
        <v>6.7</v>
      </c>
      <c r="G28" s="2">
        <v>0.18</v>
      </c>
      <c r="H28" s="2" t="s">
        <v>609</v>
      </c>
      <c r="I28" s="2">
        <v>4.09</v>
      </c>
      <c r="J28" s="2">
        <v>5.8</v>
      </c>
      <c r="K28" s="2" t="s">
        <v>609</v>
      </c>
      <c r="L28" s="2" t="s">
        <v>609</v>
      </c>
      <c r="M28" s="2" t="s">
        <v>609</v>
      </c>
      <c r="N28" s="2" t="s">
        <v>599</v>
      </c>
      <c r="O28" s="2" t="s">
        <v>598</v>
      </c>
      <c r="P28" s="2" t="s">
        <v>599</v>
      </c>
      <c r="Q28" s="2" t="s">
        <v>598</v>
      </c>
      <c r="R28" s="2" t="s">
        <v>599</v>
      </c>
      <c r="S28" s="2" t="s">
        <v>598</v>
      </c>
      <c r="U28" s="20">
        <f t="shared" si="0"/>
        <v>24.24</v>
      </c>
      <c r="V28" s="2">
        <f t="shared" si="1"/>
        <v>0</v>
      </c>
    </row>
    <row r="29" spans="1:22" ht="15" customHeight="1" x14ac:dyDescent="0.25">
      <c r="A29" s="2" t="s">
        <v>48</v>
      </c>
      <c r="B29" s="2" t="s">
        <v>50</v>
      </c>
      <c r="C29" s="2">
        <v>2014</v>
      </c>
      <c r="D29" s="2">
        <v>2.06</v>
      </c>
      <c r="E29" s="2" t="s">
        <v>609</v>
      </c>
      <c r="F29" s="2">
        <v>0.21</v>
      </c>
      <c r="G29" s="2">
        <v>0.14000000000000001</v>
      </c>
      <c r="H29" s="2" t="s">
        <v>609</v>
      </c>
      <c r="I29" s="2">
        <v>1.48</v>
      </c>
      <c r="J29" s="2">
        <v>0.23</v>
      </c>
      <c r="K29" s="2" t="s">
        <v>598</v>
      </c>
      <c r="L29" s="2" t="s">
        <v>598</v>
      </c>
      <c r="M29" s="2" t="s">
        <v>598</v>
      </c>
      <c r="N29" s="2" t="s">
        <v>599</v>
      </c>
      <c r="O29" s="2" t="s">
        <v>598</v>
      </c>
      <c r="P29" s="2" t="s">
        <v>599</v>
      </c>
      <c r="Q29" s="2" t="s">
        <v>598</v>
      </c>
      <c r="R29" s="2" t="s">
        <v>599</v>
      </c>
      <c r="S29" s="2" t="s">
        <v>598</v>
      </c>
      <c r="U29" s="20">
        <f t="shared" si="0"/>
        <v>2.06</v>
      </c>
      <c r="V29" s="2">
        <f t="shared" si="1"/>
        <v>0</v>
      </c>
    </row>
    <row r="30" spans="1:22" ht="15" customHeight="1" x14ac:dyDescent="0.25">
      <c r="A30" s="2" t="s">
        <v>51</v>
      </c>
      <c r="B30" s="2" t="s">
        <v>52</v>
      </c>
      <c r="C30" s="2">
        <v>2014</v>
      </c>
      <c r="D30" s="2">
        <v>355.608</v>
      </c>
      <c r="E30" s="2">
        <v>135.97800000000001</v>
      </c>
      <c r="F30" s="2">
        <v>89.875</v>
      </c>
      <c r="G30" s="2">
        <v>11.179</v>
      </c>
      <c r="H30" s="2" t="s">
        <v>598</v>
      </c>
      <c r="I30" s="2">
        <v>29.811</v>
      </c>
      <c r="J30" s="2">
        <v>77.082999999999998</v>
      </c>
      <c r="K30" s="2">
        <v>5.8490000000000002</v>
      </c>
      <c r="L30" s="2" t="s">
        <v>598</v>
      </c>
      <c r="M30" s="2" t="s">
        <v>598</v>
      </c>
      <c r="N30" s="2" t="s">
        <v>756</v>
      </c>
      <c r="O30" s="2">
        <v>5.8339999999999996</v>
      </c>
      <c r="P30" s="2" t="s">
        <v>599</v>
      </c>
      <c r="Q30" s="2" t="s">
        <v>598</v>
      </c>
      <c r="R30" s="2" t="s">
        <v>599</v>
      </c>
      <c r="S30" s="2" t="s">
        <v>598</v>
      </c>
      <c r="U30" s="20">
        <f t="shared" si="0"/>
        <v>355.608</v>
      </c>
      <c r="V30" s="2">
        <f t="shared" si="1"/>
        <v>5.8339999999999996</v>
      </c>
    </row>
    <row r="31" spans="1:22" ht="15" customHeight="1" x14ac:dyDescent="0.25">
      <c r="A31" s="2" t="s">
        <v>51</v>
      </c>
      <c r="B31" s="2" t="s">
        <v>53</v>
      </c>
      <c r="C31" s="2">
        <v>2014</v>
      </c>
      <c r="D31" s="2">
        <v>1.7909999999999999</v>
      </c>
      <c r="E31" s="2">
        <v>0.57999999999999996</v>
      </c>
      <c r="F31" s="2">
        <v>0.61</v>
      </c>
      <c r="G31" s="2" t="s">
        <v>598</v>
      </c>
      <c r="H31" s="2" t="s">
        <v>598</v>
      </c>
      <c r="I31" s="2">
        <v>0.6</v>
      </c>
      <c r="J31" s="2" t="s">
        <v>598</v>
      </c>
      <c r="K31" s="2" t="s">
        <v>598</v>
      </c>
      <c r="L31" s="2" t="s">
        <v>598</v>
      </c>
      <c r="M31" s="2" t="s">
        <v>598</v>
      </c>
      <c r="N31" s="2" t="s">
        <v>599</v>
      </c>
      <c r="O31" s="2" t="s">
        <v>598</v>
      </c>
      <c r="P31" s="2" t="s">
        <v>599</v>
      </c>
      <c r="Q31" s="2" t="s">
        <v>598</v>
      </c>
      <c r="R31" s="2" t="s">
        <v>599</v>
      </c>
      <c r="S31" s="2" t="s">
        <v>598</v>
      </c>
      <c r="U31" s="20">
        <f t="shared" si="0"/>
        <v>1.7909999999999999</v>
      </c>
      <c r="V31" s="2">
        <f t="shared" si="1"/>
        <v>0</v>
      </c>
    </row>
    <row r="32" spans="1:22" ht="15" customHeight="1" x14ac:dyDescent="0.25">
      <c r="A32" s="2" t="s">
        <v>51</v>
      </c>
      <c r="B32" s="2" t="s">
        <v>54</v>
      </c>
      <c r="C32" s="2">
        <v>2014</v>
      </c>
      <c r="D32" s="2">
        <v>2.39</v>
      </c>
      <c r="E32" s="2" t="s">
        <v>598</v>
      </c>
      <c r="F32" s="2">
        <v>2.2999999999999998</v>
      </c>
      <c r="G32" s="2" t="s">
        <v>598</v>
      </c>
      <c r="H32" s="2" t="s">
        <v>598</v>
      </c>
      <c r="I32" s="2">
        <v>8.5000000000000006E-2</v>
      </c>
      <c r="J32" s="2" t="s">
        <v>598</v>
      </c>
      <c r="K32" s="2" t="s">
        <v>598</v>
      </c>
      <c r="L32" s="2" t="s">
        <v>598</v>
      </c>
      <c r="M32" s="2" t="s">
        <v>598</v>
      </c>
      <c r="N32" s="2" t="s">
        <v>599</v>
      </c>
      <c r="O32" s="2" t="s">
        <v>598</v>
      </c>
      <c r="P32" s="2" t="s">
        <v>599</v>
      </c>
      <c r="Q32" s="2" t="s">
        <v>598</v>
      </c>
      <c r="R32" s="2" t="s">
        <v>599</v>
      </c>
      <c r="S32" s="2" t="s">
        <v>598</v>
      </c>
      <c r="U32" s="20">
        <f t="shared" si="0"/>
        <v>2.39</v>
      </c>
      <c r="V32" s="2">
        <f t="shared" si="1"/>
        <v>0</v>
      </c>
    </row>
    <row r="33" spans="1:22" ht="15" customHeight="1" x14ac:dyDescent="0.25">
      <c r="A33" s="2" t="s">
        <v>55</v>
      </c>
      <c r="B33" s="2" t="s">
        <v>56</v>
      </c>
      <c r="C33" s="2">
        <v>2014</v>
      </c>
      <c r="D33" s="2">
        <v>550.18899999999996</v>
      </c>
      <c r="E33" s="2">
        <v>285.38299999999998</v>
      </c>
      <c r="F33" s="2">
        <v>44.469000000000001</v>
      </c>
      <c r="G33" s="2">
        <v>23.800999999999998</v>
      </c>
      <c r="H33" s="2">
        <v>5.5129999999999999</v>
      </c>
      <c r="I33" s="2">
        <v>97.215999999999994</v>
      </c>
      <c r="J33" s="2">
        <v>95.509</v>
      </c>
      <c r="K33" s="2">
        <v>3.8109999999999999</v>
      </c>
      <c r="L33" s="2" t="s">
        <v>609</v>
      </c>
      <c r="M33" s="2" t="s">
        <v>598</v>
      </c>
      <c r="N33" s="2" t="s">
        <v>599</v>
      </c>
      <c r="O33" s="2" t="s">
        <v>598</v>
      </c>
      <c r="P33" s="2" t="s">
        <v>599</v>
      </c>
      <c r="Q33" s="2" t="s">
        <v>598</v>
      </c>
      <c r="R33" s="2" t="s">
        <v>599</v>
      </c>
      <c r="S33" s="2" t="s">
        <v>598</v>
      </c>
      <c r="U33" s="20">
        <f t="shared" si="0"/>
        <v>550.18899999999996</v>
      </c>
      <c r="V33" s="2">
        <f t="shared" si="1"/>
        <v>0</v>
      </c>
    </row>
    <row r="34" spans="1:22" ht="15" customHeight="1" x14ac:dyDescent="0.25">
      <c r="A34" s="2" t="s">
        <v>55</v>
      </c>
      <c r="B34" s="2" t="s">
        <v>57</v>
      </c>
      <c r="C34" s="2">
        <v>2014</v>
      </c>
      <c r="D34" s="2">
        <v>17.352</v>
      </c>
      <c r="E34" s="2">
        <v>4.5</v>
      </c>
      <c r="F34" s="2">
        <v>3.23</v>
      </c>
      <c r="G34" s="2">
        <v>3.01</v>
      </c>
      <c r="H34" s="2" t="s">
        <v>598</v>
      </c>
      <c r="I34" s="2">
        <v>5.46</v>
      </c>
      <c r="J34" s="2">
        <v>1.1399999999999999</v>
      </c>
      <c r="K34" s="2" t="s">
        <v>598</v>
      </c>
      <c r="L34" s="2" t="s">
        <v>598</v>
      </c>
      <c r="M34" s="2" t="s">
        <v>598</v>
      </c>
      <c r="N34" s="2" t="s">
        <v>599</v>
      </c>
      <c r="O34" s="2" t="s">
        <v>598</v>
      </c>
      <c r="P34" s="2" t="s">
        <v>599</v>
      </c>
      <c r="Q34" s="2" t="s">
        <v>598</v>
      </c>
      <c r="R34" s="2" t="s">
        <v>599</v>
      </c>
      <c r="S34" s="2" t="s">
        <v>598</v>
      </c>
      <c r="U34" s="20">
        <f t="shared" si="0"/>
        <v>17.352</v>
      </c>
      <c r="V34" s="2">
        <f t="shared" si="1"/>
        <v>0</v>
      </c>
    </row>
    <row r="35" spans="1:22" ht="15" customHeight="1" x14ac:dyDescent="0.25">
      <c r="A35" s="2" t="s">
        <v>58</v>
      </c>
      <c r="B35" s="2" t="s">
        <v>59</v>
      </c>
      <c r="C35" s="2">
        <v>2014</v>
      </c>
      <c r="D35" s="2">
        <v>34.799999999999997</v>
      </c>
      <c r="E35" s="2">
        <v>15.2</v>
      </c>
      <c r="F35" s="2">
        <v>3.5</v>
      </c>
      <c r="G35" s="2" t="s">
        <v>598</v>
      </c>
      <c r="H35" s="2" t="s">
        <v>598</v>
      </c>
      <c r="I35" s="2">
        <v>5.3</v>
      </c>
      <c r="J35" s="2" t="s">
        <v>609</v>
      </c>
      <c r="K35" s="2">
        <v>1.3</v>
      </c>
      <c r="L35" s="2" t="s">
        <v>598</v>
      </c>
      <c r="M35" s="2">
        <v>10.8</v>
      </c>
      <c r="N35" s="2" t="s">
        <v>599</v>
      </c>
      <c r="O35" s="2" t="s">
        <v>598</v>
      </c>
      <c r="P35" s="2" t="s">
        <v>599</v>
      </c>
      <c r="Q35" s="2" t="s">
        <v>598</v>
      </c>
      <c r="R35" s="2" t="s">
        <v>599</v>
      </c>
      <c r="S35" s="2" t="s">
        <v>598</v>
      </c>
      <c r="U35" s="20">
        <f t="shared" si="0"/>
        <v>34.799999999999997</v>
      </c>
      <c r="V35" s="2">
        <f t="shared" si="1"/>
        <v>0</v>
      </c>
    </row>
    <row r="36" spans="1:22" ht="15" customHeight="1" x14ac:dyDescent="0.2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U36" s="20">
        <f t="shared" si="0"/>
        <v>0</v>
      </c>
      <c r="V36" s="2">
        <f t="shared" si="1"/>
        <v>0</v>
      </c>
    </row>
    <row r="37" spans="1:22" ht="15" customHeight="1" x14ac:dyDescent="0.2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U37" s="20">
        <f t="shared" si="0"/>
        <v>0</v>
      </c>
      <c r="V37" s="2">
        <f t="shared" si="1"/>
        <v>0</v>
      </c>
    </row>
    <row r="38" spans="1:22" ht="15" customHeight="1" x14ac:dyDescent="0.25">
      <c r="A38" s="2" t="s">
        <v>63</v>
      </c>
      <c r="B38" s="2" t="s">
        <v>64</v>
      </c>
      <c r="C38" s="2">
        <v>2014</v>
      </c>
      <c r="D38" s="2">
        <v>6</v>
      </c>
      <c r="E38" s="2" t="s">
        <v>598</v>
      </c>
      <c r="F38" s="2" t="s">
        <v>598</v>
      </c>
      <c r="G38" s="2" t="s">
        <v>598</v>
      </c>
      <c r="H38" s="2" t="s">
        <v>598</v>
      </c>
      <c r="I38" s="2" t="s">
        <v>598</v>
      </c>
      <c r="J38" s="2" t="s">
        <v>598</v>
      </c>
      <c r="K38" s="2" t="s">
        <v>598</v>
      </c>
      <c r="L38" s="2" t="s">
        <v>598</v>
      </c>
      <c r="M38" s="2" t="s">
        <v>598</v>
      </c>
      <c r="N38" s="2" t="s">
        <v>607</v>
      </c>
      <c r="O38" s="2" t="s">
        <v>598</v>
      </c>
      <c r="P38" s="2" t="s">
        <v>607</v>
      </c>
      <c r="Q38" s="2" t="s">
        <v>598</v>
      </c>
      <c r="R38" s="2" t="s">
        <v>607</v>
      </c>
      <c r="S38" s="2" t="s">
        <v>598</v>
      </c>
      <c r="U38" s="20">
        <f t="shared" si="0"/>
        <v>6</v>
      </c>
      <c r="V38" s="2">
        <f t="shared" si="1"/>
        <v>0</v>
      </c>
    </row>
    <row r="39" spans="1:22" ht="15" customHeight="1" x14ac:dyDescent="0.25">
      <c r="A39" s="2" t="s">
        <v>65</v>
      </c>
      <c r="B39" s="2" t="s">
        <v>66</v>
      </c>
      <c r="C39" s="2">
        <v>2014</v>
      </c>
      <c r="D39" s="2">
        <v>4.0190000000000001</v>
      </c>
      <c r="E39" s="2">
        <v>0.39</v>
      </c>
      <c r="F39" s="2">
        <v>1.917</v>
      </c>
      <c r="G39" s="2" t="s">
        <v>598</v>
      </c>
      <c r="H39" s="2" t="s">
        <v>598</v>
      </c>
      <c r="I39" s="2">
        <v>1.4059999999999999</v>
      </c>
      <c r="J39" s="2">
        <v>0.30599999999999999</v>
      </c>
      <c r="K39" s="2" t="s">
        <v>598</v>
      </c>
      <c r="L39" s="2" t="s">
        <v>598</v>
      </c>
      <c r="M39" s="2" t="s">
        <v>598</v>
      </c>
      <c r="N39" s="2" t="s">
        <v>599</v>
      </c>
      <c r="O39" s="2" t="s">
        <v>598</v>
      </c>
      <c r="P39" s="2" t="s">
        <v>599</v>
      </c>
      <c r="Q39" s="2" t="s">
        <v>598</v>
      </c>
      <c r="R39" s="2" t="s">
        <v>599</v>
      </c>
      <c r="S39" s="2" t="s">
        <v>598</v>
      </c>
      <c r="U39" s="20">
        <f t="shared" si="0"/>
        <v>4.0190000000000001</v>
      </c>
      <c r="V39" s="2">
        <f t="shared" si="1"/>
        <v>0</v>
      </c>
    </row>
    <row r="40" spans="1:22" ht="15" customHeight="1" x14ac:dyDescent="0.25">
      <c r="A40" s="2" t="s">
        <v>65</v>
      </c>
      <c r="B40" s="2" t="s">
        <v>67</v>
      </c>
      <c r="C40" s="2">
        <v>2014</v>
      </c>
      <c r="D40" s="2">
        <v>321.67599999999999</v>
      </c>
      <c r="E40" s="2">
        <v>133.98500000000001</v>
      </c>
      <c r="F40" s="2">
        <v>37.540999999999997</v>
      </c>
      <c r="G40" s="2">
        <v>45.326000000000001</v>
      </c>
      <c r="H40" s="2">
        <v>18.474</v>
      </c>
      <c r="I40" s="2">
        <v>50.892000000000003</v>
      </c>
      <c r="J40" s="2">
        <v>53.231000000000002</v>
      </c>
      <c r="K40" s="2">
        <v>0.70099999999999996</v>
      </c>
      <c r="L40" s="2" t="s">
        <v>598</v>
      </c>
      <c r="M40" s="2" t="s">
        <v>598</v>
      </c>
      <c r="N40" s="2" t="s">
        <v>599</v>
      </c>
      <c r="O40" s="2" t="s">
        <v>598</v>
      </c>
      <c r="P40" s="2" t="s">
        <v>599</v>
      </c>
      <c r="Q40" s="2" t="s">
        <v>598</v>
      </c>
      <c r="R40" s="2" t="s">
        <v>599</v>
      </c>
      <c r="S40" s="2" t="s">
        <v>598</v>
      </c>
      <c r="U40" s="20">
        <f t="shared" si="0"/>
        <v>321.67599999999999</v>
      </c>
      <c r="V40" s="2">
        <f t="shared" si="1"/>
        <v>0</v>
      </c>
    </row>
    <row r="41" spans="1:22" ht="15" customHeight="1" x14ac:dyDescent="0.25">
      <c r="A41" s="2" t="s">
        <v>68</v>
      </c>
      <c r="B41" s="2" t="s">
        <v>69</v>
      </c>
      <c r="C41" s="2">
        <v>2014</v>
      </c>
      <c r="D41" s="2">
        <v>8.2460000000000004</v>
      </c>
      <c r="E41" s="2">
        <v>1.74</v>
      </c>
      <c r="F41" s="2">
        <v>0.125</v>
      </c>
      <c r="G41" s="2" t="s">
        <v>598</v>
      </c>
      <c r="H41" s="2" t="s">
        <v>598</v>
      </c>
      <c r="I41" s="2">
        <v>1.3420000000000001</v>
      </c>
      <c r="J41" s="2">
        <v>3.2949999999999999</v>
      </c>
      <c r="K41" s="2" t="s">
        <v>598</v>
      </c>
      <c r="L41" s="2" t="s">
        <v>598</v>
      </c>
      <c r="M41" s="2">
        <v>1.7430000000000001</v>
      </c>
      <c r="N41" s="2" t="s">
        <v>599</v>
      </c>
      <c r="O41" s="2" t="s">
        <v>598</v>
      </c>
      <c r="P41" s="2" t="s">
        <v>599</v>
      </c>
      <c r="Q41" s="2" t="s">
        <v>598</v>
      </c>
      <c r="R41" s="2" t="s">
        <v>599</v>
      </c>
      <c r="S41" s="2" t="s">
        <v>598</v>
      </c>
      <c r="U41" s="20">
        <f t="shared" si="0"/>
        <v>8.2460000000000004</v>
      </c>
      <c r="V41" s="2">
        <f t="shared" si="1"/>
        <v>0</v>
      </c>
    </row>
    <row r="42" spans="1:22" ht="15" customHeight="1" x14ac:dyDescent="0.25">
      <c r="A42" s="2" t="s">
        <v>68</v>
      </c>
      <c r="B42" s="2" t="s">
        <v>70</v>
      </c>
      <c r="C42" s="2">
        <v>2014</v>
      </c>
      <c r="D42" s="2">
        <v>30.108000000000001</v>
      </c>
      <c r="E42" s="2">
        <v>11.855</v>
      </c>
      <c r="F42" s="2">
        <v>4.9800000000000004</v>
      </c>
      <c r="G42" s="2" t="s">
        <v>598</v>
      </c>
      <c r="H42" s="2" t="s">
        <v>598</v>
      </c>
      <c r="I42" s="2">
        <v>6.9379999999999997</v>
      </c>
      <c r="J42" s="2">
        <v>6.335</v>
      </c>
      <c r="K42" s="2" t="s">
        <v>598</v>
      </c>
      <c r="L42" s="2" t="s">
        <v>598</v>
      </c>
      <c r="M42" s="2" t="s">
        <v>598</v>
      </c>
      <c r="N42" s="2" t="s">
        <v>599</v>
      </c>
      <c r="O42" s="2" t="s">
        <v>598</v>
      </c>
      <c r="P42" s="2" t="s">
        <v>599</v>
      </c>
      <c r="Q42" s="2" t="s">
        <v>598</v>
      </c>
      <c r="R42" s="2" t="s">
        <v>599</v>
      </c>
      <c r="S42" s="2" t="s">
        <v>598</v>
      </c>
      <c r="U42" s="20">
        <f t="shared" si="0"/>
        <v>30.108000000000001</v>
      </c>
      <c r="V42" s="2">
        <f t="shared" si="1"/>
        <v>0</v>
      </c>
    </row>
    <row r="43" spans="1:22" ht="15" customHeight="1" x14ac:dyDescent="0.25">
      <c r="A43" s="2" t="s">
        <v>71</v>
      </c>
      <c r="B43" s="2" t="s">
        <v>72</v>
      </c>
      <c r="C43" s="2">
        <v>2014</v>
      </c>
      <c r="D43" s="2">
        <v>30.693000000000001</v>
      </c>
      <c r="E43" s="2">
        <v>15.1</v>
      </c>
      <c r="F43" s="2">
        <v>4.8</v>
      </c>
      <c r="G43" s="2">
        <v>2.093</v>
      </c>
      <c r="H43" s="2" t="s">
        <v>598</v>
      </c>
      <c r="I43" s="2">
        <v>5.7</v>
      </c>
      <c r="J43" s="2">
        <v>3.8</v>
      </c>
      <c r="K43" s="2">
        <v>0.33</v>
      </c>
      <c r="L43" s="2">
        <v>0.41</v>
      </c>
      <c r="M43" s="2" t="s">
        <v>598</v>
      </c>
      <c r="N43" s="2" t="s">
        <v>599</v>
      </c>
      <c r="O43" s="2" t="s">
        <v>598</v>
      </c>
      <c r="P43" s="2" t="s">
        <v>599</v>
      </c>
      <c r="Q43" s="2" t="s">
        <v>598</v>
      </c>
      <c r="R43" s="2" t="s">
        <v>599</v>
      </c>
      <c r="S43" s="2" t="s">
        <v>598</v>
      </c>
      <c r="U43" s="20">
        <f t="shared" si="0"/>
        <v>30.693000000000001</v>
      </c>
      <c r="V43" s="2">
        <f t="shared" si="1"/>
        <v>0</v>
      </c>
    </row>
    <row r="44" spans="1:22" ht="15" customHeight="1" x14ac:dyDescent="0.25">
      <c r="A44" s="2" t="s">
        <v>71</v>
      </c>
      <c r="B44" s="2" t="s">
        <v>73</v>
      </c>
      <c r="C44" s="2">
        <v>2014</v>
      </c>
      <c r="D44" s="2">
        <v>2.33</v>
      </c>
      <c r="E44" s="2">
        <v>0</v>
      </c>
      <c r="F44" s="2">
        <v>3.5999999999999997E-2</v>
      </c>
      <c r="G44" s="2">
        <v>0</v>
      </c>
      <c r="H44" s="2" t="s">
        <v>598</v>
      </c>
      <c r="I44" s="2">
        <v>0.7</v>
      </c>
      <c r="J44" s="2">
        <v>4.5999999999999999E-2</v>
      </c>
      <c r="K44" s="2">
        <v>0</v>
      </c>
      <c r="L44" s="2">
        <v>0</v>
      </c>
      <c r="M44" s="2" t="s">
        <v>598</v>
      </c>
      <c r="N44" s="2" t="s">
        <v>599</v>
      </c>
      <c r="O44" s="2" t="s">
        <v>598</v>
      </c>
      <c r="P44" s="2" t="s">
        <v>599</v>
      </c>
      <c r="Q44" s="2" t="s">
        <v>598</v>
      </c>
      <c r="R44" s="2" t="s">
        <v>599</v>
      </c>
      <c r="S44" s="2" t="s">
        <v>598</v>
      </c>
      <c r="U44" s="20">
        <f t="shared" si="0"/>
        <v>2.33</v>
      </c>
      <c r="V44" s="2">
        <f t="shared" si="1"/>
        <v>0</v>
      </c>
    </row>
    <row r="45" spans="1:22" ht="15" customHeight="1" x14ac:dyDescent="0.25">
      <c r="A45" s="2" t="s">
        <v>71</v>
      </c>
      <c r="B45" s="2" t="s">
        <v>74</v>
      </c>
      <c r="C45" s="2">
        <v>2014</v>
      </c>
      <c r="D45" s="2">
        <v>2.1859999999999999</v>
      </c>
      <c r="E45" s="2">
        <v>0.32</v>
      </c>
      <c r="F45" s="2">
        <v>3.2000000000000001E-2</v>
      </c>
      <c r="G45" s="2">
        <v>0</v>
      </c>
      <c r="H45" s="2" t="s">
        <v>598</v>
      </c>
      <c r="I45" s="2">
        <v>0.55000000000000004</v>
      </c>
      <c r="J45" s="2">
        <v>0.18</v>
      </c>
      <c r="K45" s="2">
        <v>0</v>
      </c>
      <c r="L45" s="2">
        <v>0</v>
      </c>
      <c r="M45" s="2" t="s">
        <v>598</v>
      </c>
      <c r="N45" s="2" t="s">
        <v>599</v>
      </c>
      <c r="O45" s="2" t="s">
        <v>598</v>
      </c>
      <c r="P45" s="2" t="s">
        <v>599</v>
      </c>
      <c r="Q45" s="2" t="s">
        <v>598</v>
      </c>
      <c r="R45" s="2" t="s">
        <v>599</v>
      </c>
      <c r="S45" s="2" t="s">
        <v>598</v>
      </c>
      <c r="U45" s="20">
        <f t="shared" si="0"/>
        <v>2.1859999999999999</v>
      </c>
      <c r="V45" s="2">
        <f t="shared" si="1"/>
        <v>0</v>
      </c>
    </row>
    <row r="46" spans="1:22" ht="15" customHeight="1" x14ac:dyDescent="0.25">
      <c r="A46" s="2" t="s">
        <v>71</v>
      </c>
      <c r="B46" s="2" t="s">
        <v>75</v>
      </c>
      <c r="C46" s="2">
        <v>2014</v>
      </c>
      <c r="D46" s="2">
        <v>0.42799999999999999</v>
      </c>
      <c r="E46" s="2">
        <v>0.215</v>
      </c>
      <c r="F46" s="2">
        <v>2.3E-2</v>
      </c>
      <c r="G46" s="2" t="s">
        <v>598</v>
      </c>
      <c r="H46" s="2" t="s">
        <v>598</v>
      </c>
      <c r="I46" s="2">
        <v>0.2</v>
      </c>
      <c r="J46" s="2" t="s">
        <v>598</v>
      </c>
      <c r="K46" s="2" t="s">
        <v>598</v>
      </c>
      <c r="L46" s="2" t="s">
        <v>598</v>
      </c>
      <c r="M46" s="2" t="s">
        <v>598</v>
      </c>
      <c r="N46" s="2" t="s">
        <v>599</v>
      </c>
      <c r="O46" s="2" t="s">
        <v>598</v>
      </c>
      <c r="P46" s="2" t="s">
        <v>599</v>
      </c>
      <c r="Q46" s="2" t="s">
        <v>598</v>
      </c>
      <c r="R46" s="2" t="s">
        <v>599</v>
      </c>
      <c r="S46" s="2" t="s">
        <v>598</v>
      </c>
      <c r="U46" s="20">
        <f t="shared" si="0"/>
        <v>0.42799999999999999</v>
      </c>
      <c r="V46" s="2">
        <f t="shared" si="1"/>
        <v>0</v>
      </c>
    </row>
    <row r="47" spans="1:22" ht="15" customHeight="1" x14ac:dyDescent="0.25">
      <c r="A47" s="2" t="s">
        <v>76</v>
      </c>
      <c r="B47" s="2" t="s">
        <v>77</v>
      </c>
      <c r="C47" s="2">
        <v>2014</v>
      </c>
      <c r="D47" s="2">
        <v>6.95</v>
      </c>
      <c r="E47" s="2" t="s">
        <v>609</v>
      </c>
      <c r="F47" s="2" t="s">
        <v>609</v>
      </c>
      <c r="G47" s="2" t="s">
        <v>609</v>
      </c>
      <c r="H47" s="2" t="s">
        <v>609</v>
      </c>
      <c r="I47" s="2" t="s">
        <v>609</v>
      </c>
      <c r="J47" s="2" t="s">
        <v>609</v>
      </c>
      <c r="K47" s="2" t="s">
        <v>609</v>
      </c>
      <c r="L47" s="2" t="s">
        <v>609</v>
      </c>
      <c r="M47" s="2">
        <v>0</v>
      </c>
      <c r="N47" s="2" t="s">
        <v>599</v>
      </c>
      <c r="O47" s="2" t="s">
        <v>598</v>
      </c>
      <c r="P47" s="2" t="s">
        <v>599</v>
      </c>
      <c r="Q47" s="2" t="s">
        <v>598</v>
      </c>
      <c r="R47" s="2" t="s">
        <v>599</v>
      </c>
      <c r="S47" s="2" t="s">
        <v>598</v>
      </c>
      <c r="U47" s="20">
        <f t="shared" si="0"/>
        <v>6.95</v>
      </c>
      <c r="V47" s="2">
        <f t="shared" si="1"/>
        <v>0</v>
      </c>
    </row>
    <row r="48" spans="1:22" ht="15" customHeight="1" x14ac:dyDescent="0.2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U48" s="20">
        <f t="shared" si="0"/>
        <v>0</v>
      </c>
      <c r="V48" s="2">
        <f t="shared" si="1"/>
        <v>0</v>
      </c>
    </row>
    <row r="49" spans="1:22" ht="15" customHeight="1" x14ac:dyDescent="0.25">
      <c r="A49" s="2" t="s">
        <v>76</v>
      </c>
      <c r="B49" s="2" t="s">
        <v>79</v>
      </c>
      <c r="C49" s="2">
        <v>2014</v>
      </c>
      <c r="D49" s="2">
        <v>54.47</v>
      </c>
      <c r="E49" s="2" t="s">
        <v>609</v>
      </c>
      <c r="F49" s="2" t="s">
        <v>609</v>
      </c>
      <c r="G49" s="2" t="s">
        <v>609</v>
      </c>
      <c r="H49" s="2" t="s">
        <v>609</v>
      </c>
      <c r="I49" s="2" t="s">
        <v>609</v>
      </c>
      <c r="J49" s="2" t="s">
        <v>609</v>
      </c>
      <c r="K49" s="2" t="s">
        <v>609</v>
      </c>
      <c r="L49" s="2" t="s">
        <v>609</v>
      </c>
      <c r="M49" s="2" t="s">
        <v>609</v>
      </c>
      <c r="N49" s="2" t="s">
        <v>599</v>
      </c>
      <c r="O49" s="2" t="s">
        <v>598</v>
      </c>
      <c r="P49" s="2" t="s">
        <v>599</v>
      </c>
      <c r="Q49" s="2" t="s">
        <v>598</v>
      </c>
      <c r="R49" s="2" t="s">
        <v>599</v>
      </c>
      <c r="S49" s="2" t="s">
        <v>598</v>
      </c>
      <c r="U49" s="20">
        <f t="shared" si="0"/>
        <v>54.47</v>
      </c>
      <c r="V49" s="2">
        <f t="shared" si="1"/>
        <v>0</v>
      </c>
    </row>
    <row r="50" spans="1:22" ht="15" customHeight="1" x14ac:dyDescent="0.25">
      <c r="A50" s="2" t="s">
        <v>76</v>
      </c>
      <c r="B50" s="2" t="s">
        <v>80</v>
      </c>
      <c r="C50" s="2">
        <v>2014</v>
      </c>
      <c r="D50" s="2">
        <v>27.039000000000001</v>
      </c>
      <c r="E50" s="2" t="s">
        <v>609</v>
      </c>
      <c r="F50" s="2" t="s">
        <v>609</v>
      </c>
      <c r="G50" s="2" t="s">
        <v>609</v>
      </c>
      <c r="H50" s="2" t="s">
        <v>609</v>
      </c>
      <c r="I50" s="2" t="s">
        <v>609</v>
      </c>
      <c r="J50" s="2" t="s">
        <v>609</v>
      </c>
      <c r="K50" s="2" t="s">
        <v>609</v>
      </c>
      <c r="L50" s="2" t="s">
        <v>609</v>
      </c>
      <c r="M50" s="2" t="s">
        <v>609</v>
      </c>
      <c r="N50" s="2" t="s">
        <v>599</v>
      </c>
      <c r="O50" s="2" t="s">
        <v>598</v>
      </c>
      <c r="P50" s="2" t="s">
        <v>599</v>
      </c>
      <c r="Q50" s="2" t="s">
        <v>598</v>
      </c>
      <c r="R50" s="2" t="s">
        <v>599</v>
      </c>
      <c r="S50" s="2" t="s">
        <v>598</v>
      </c>
      <c r="U50" s="20">
        <f t="shared" si="0"/>
        <v>27.039000000000001</v>
      </c>
      <c r="V50" s="2">
        <f t="shared" si="1"/>
        <v>0</v>
      </c>
    </row>
    <row r="51" spans="1:22" ht="15" customHeight="1" x14ac:dyDescent="0.25">
      <c r="A51" s="2" t="s">
        <v>76</v>
      </c>
      <c r="B51" s="2" t="s">
        <v>81</v>
      </c>
      <c r="C51" s="2">
        <v>2014</v>
      </c>
      <c r="D51" s="2">
        <v>26.3</v>
      </c>
      <c r="E51" s="2" t="s">
        <v>609</v>
      </c>
      <c r="F51" s="2" t="s">
        <v>609</v>
      </c>
      <c r="G51" s="2" t="s">
        <v>609</v>
      </c>
      <c r="H51" s="2" t="s">
        <v>609</v>
      </c>
      <c r="I51" s="2" t="s">
        <v>609</v>
      </c>
      <c r="J51" s="2" t="s">
        <v>609</v>
      </c>
      <c r="K51" s="2" t="s">
        <v>609</v>
      </c>
      <c r="L51" s="2" t="s">
        <v>609</v>
      </c>
      <c r="M51" s="2" t="s">
        <v>609</v>
      </c>
      <c r="N51" s="2" t="s">
        <v>599</v>
      </c>
      <c r="O51" s="2" t="s">
        <v>598</v>
      </c>
      <c r="P51" s="2" t="s">
        <v>599</v>
      </c>
      <c r="Q51" s="2" t="s">
        <v>598</v>
      </c>
      <c r="R51" s="2" t="s">
        <v>599</v>
      </c>
      <c r="S51" s="2" t="s">
        <v>598</v>
      </c>
      <c r="U51" s="20">
        <f t="shared" si="0"/>
        <v>26.3</v>
      </c>
      <c r="V51" s="2">
        <f t="shared" si="1"/>
        <v>0</v>
      </c>
    </row>
    <row r="52" spans="1:22" ht="15" customHeight="1" x14ac:dyDescent="0.25">
      <c r="A52" s="2" t="s">
        <v>76</v>
      </c>
      <c r="B52" s="2" t="s">
        <v>82</v>
      </c>
      <c r="C52" s="2">
        <v>2014</v>
      </c>
      <c r="D52" s="2">
        <v>14.2</v>
      </c>
      <c r="E52" s="2" t="s">
        <v>598</v>
      </c>
      <c r="F52" s="2" t="s">
        <v>598</v>
      </c>
      <c r="G52" s="2" t="s">
        <v>609</v>
      </c>
      <c r="H52" s="2" t="s">
        <v>598</v>
      </c>
      <c r="I52" s="2" t="s">
        <v>609</v>
      </c>
      <c r="J52" s="2" t="s">
        <v>609</v>
      </c>
      <c r="K52" s="2" t="s">
        <v>609</v>
      </c>
      <c r="L52" s="2" t="s">
        <v>609</v>
      </c>
      <c r="M52" s="2" t="s">
        <v>609</v>
      </c>
      <c r="N52" s="2" t="s">
        <v>599</v>
      </c>
      <c r="O52" s="2" t="s">
        <v>598</v>
      </c>
      <c r="P52" s="2" t="s">
        <v>599</v>
      </c>
      <c r="Q52" s="2" t="s">
        <v>598</v>
      </c>
      <c r="R52" s="2" t="s">
        <v>599</v>
      </c>
      <c r="S52" s="2" t="s">
        <v>598</v>
      </c>
      <c r="U52" s="20">
        <f t="shared" si="0"/>
        <v>14.2</v>
      </c>
      <c r="V52" s="2">
        <f t="shared" si="1"/>
        <v>0</v>
      </c>
    </row>
    <row r="53" spans="1:22" ht="15" customHeight="1" x14ac:dyDescent="0.25">
      <c r="A53" s="2" t="s">
        <v>76</v>
      </c>
      <c r="B53" s="2" t="s">
        <v>83</v>
      </c>
      <c r="C53" s="2">
        <v>2014</v>
      </c>
      <c r="D53" s="2">
        <v>959.51300000000003</v>
      </c>
      <c r="E53" s="2">
        <v>509.91612800000001</v>
      </c>
      <c r="F53" s="2">
        <v>89.868103000000005</v>
      </c>
      <c r="G53" s="2">
        <v>114.631581</v>
      </c>
      <c r="H53" s="2">
        <v>4.3730000000000002</v>
      </c>
      <c r="I53" s="2">
        <v>113.634395</v>
      </c>
      <c r="J53" s="2">
        <v>121.55001300000001</v>
      </c>
      <c r="K53" s="2">
        <v>5.540324</v>
      </c>
      <c r="L53" s="2" t="s">
        <v>609</v>
      </c>
      <c r="M53" s="2" t="s">
        <v>609</v>
      </c>
      <c r="N53" s="2" t="s">
        <v>599</v>
      </c>
      <c r="O53" s="2" t="s">
        <v>598</v>
      </c>
      <c r="P53" s="2" t="s">
        <v>599</v>
      </c>
      <c r="Q53" s="2" t="s">
        <v>598</v>
      </c>
      <c r="R53" s="2" t="s">
        <v>599</v>
      </c>
      <c r="S53" s="2" t="s">
        <v>598</v>
      </c>
      <c r="U53" s="20">
        <f t="shared" si="0"/>
        <v>959.51300000000003</v>
      </c>
      <c r="V53" s="2">
        <f t="shared" si="1"/>
        <v>0</v>
      </c>
    </row>
    <row r="54" spans="1:22" ht="15" customHeight="1" x14ac:dyDescent="0.25">
      <c r="A54" s="2" t="s">
        <v>76</v>
      </c>
      <c r="B54" s="2" t="s">
        <v>84</v>
      </c>
      <c r="C54" s="2">
        <v>2014</v>
      </c>
      <c r="D54" s="2">
        <v>278.8</v>
      </c>
      <c r="E54" s="2" t="s">
        <v>609</v>
      </c>
      <c r="F54" s="2" t="s">
        <v>609</v>
      </c>
      <c r="G54" s="2" t="s">
        <v>609</v>
      </c>
      <c r="H54" s="2" t="s">
        <v>609</v>
      </c>
      <c r="I54" s="2" t="s">
        <v>609</v>
      </c>
      <c r="J54" s="2" t="s">
        <v>609</v>
      </c>
      <c r="K54" s="2" t="s">
        <v>609</v>
      </c>
      <c r="L54" s="2" t="s">
        <v>609</v>
      </c>
      <c r="M54" s="2" t="s">
        <v>609</v>
      </c>
      <c r="N54" s="2" t="s">
        <v>663</v>
      </c>
      <c r="O54" s="2">
        <v>19.7</v>
      </c>
      <c r="P54" s="2" t="s">
        <v>599</v>
      </c>
      <c r="Q54" s="2" t="s">
        <v>598</v>
      </c>
      <c r="R54" s="2" t="s">
        <v>599</v>
      </c>
      <c r="S54" s="2" t="s">
        <v>598</v>
      </c>
      <c r="U54" s="20">
        <f t="shared" si="0"/>
        <v>278.8</v>
      </c>
      <c r="V54" s="2">
        <f t="shared" si="1"/>
        <v>19.7</v>
      </c>
    </row>
    <row r="55" spans="1:22" ht="15" customHeight="1" x14ac:dyDescent="0.25">
      <c r="A55" s="2" t="s">
        <v>76</v>
      </c>
      <c r="B55" s="2" t="s">
        <v>85</v>
      </c>
      <c r="C55" s="2">
        <v>2014</v>
      </c>
      <c r="D55" s="2">
        <v>46.5</v>
      </c>
      <c r="E55" s="2" t="s">
        <v>609</v>
      </c>
      <c r="F55" s="2" t="s">
        <v>609</v>
      </c>
      <c r="G55" s="2" t="s">
        <v>609</v>
      </c>
      <c r="H55" s="2" t="s">
        <v>609</v>
      </c>
      <c r="I55" s="2" t="s">
        <v>609</v>
      </c>
      <c r="J55" s="2" t="s">
        <v>609</v>
      </c>
      <c r="K55" s="2" t="s">
        <v>609</v>
      </c>
      <c r="L55" s="2" t="s">
        <v>609</v>
      </c>
      <c r="M55" s="2" t="s">
        <v>609</v>
      </c>
      <c r="N55" s="2" t="s">
        <v>599</v>
      </c>
      <c r="O55" s="2" t="s">
        <v>598</v>
      </c>
      <c r="P55" s="2" t="s">
        <v>599</v>
      </c>
      <c r="Q55" s="2" t="s">
        <v>598</v>
      </c>
      <c r="R55" s="2" t="s">
        <v>599</v>
      </c>
      <c r="S55" s="2" t="s">
        <v>598</v>
      </c>
      <c r="U55" s="20">
        <f t="shared" si="0"/>
        <v>46.5</v>
      </c>
      <c r="V55" s="2">
        <f t="shared" si="1"/>
        <v>0</v>
      </c>
    </row>
    <row r="56" spans="1:22" ht="15" customHeight="1" x14ac:dyDescent="0.25">
      <c r="A56" s="2" t="s">
        <v>76</v>
      </c>
      <c r="B56" s="2" t="s">
        <v>86</v>
      </c>
      <c r="C56" s="2">
        <v>2014</v>
      </c>
      <c r="D56" s="2">
        <v>1940</v>
      </c>
      <c r="E56" s="2" t="s">
        <v>598</v>
      </c>
      <c r="F56" s="2" t="s">
        <v>598</v>
      </c>
      <c r="G56" s="2" t="s">
        <v>598</v>
      </c>
      <c r="H56" s="2" t="s">
        <v>598</v>
      </c>
      <c r="I56" s="2" t="s">
        <v>598</v>
      </c>
      <c r="J56" s="2" t="s">
        <v>598</v>
      </c>
      <c r="K56" s="2" t="s">
        <v>598</v>
      </c>
      <c r="L56" s="2" t="s">
        <v>598</v>
      </c>
      <c r="M56" s="2">
        <v>17.7</v>
      </c>
      <c r="N56" s="2" t="s">
        <v>599</v>
      </c>
      <c r="O56" s="2" t="s">
        <v>598</v>
      </c>
      <c r="P56" s="2" t="s">
        <v>599</v>
      </c>
      <c r="Q56" s="2" t="s">
        <v>598</v>
      </c>
      <c r="R56" s="2" t="s">
        <v>599</v>
      </c>
      <c r="S56" s="2" t="s">
        <v>598</v>
      </c>
      <c r="U56" s="20">
        <f t="shared" si="0"/>
        <v>1940</v>
      </c>
      <c r="V56" s="2">
        <f t="shared" si="1"/>
        <v>0</v>
      </c>
    </row>
    <row r="57" spans="1:22" ht="15" customHeight="1" x14ac:dyDescent="0.25">
      <c r="A57" s="2" t="s">
        <v>76</v>
      </c>
      <c r="B57" s="2" t="s">
        <v>87</v>
      </c>
      <c r="C57" s="2">
        <v>2014</v>
      </c>
      <c r="D57" s="2">
        <v>99.132000000000005</v>
      </c>
      <c r="E57" s="2">
        <v>28.265000000000001</v>
      </c>
      <c r="F57" s="2">
        <v>11.2</v>
      </c>
      <c r="G57" s="2">
        <v>6.9260000000000002</v>
      </c>
      <c r="H57" s="2" t="s">
        <v>598</v>
      </c>
      <c r="I57" s="2">
        <v>15.452</v>
      </c>
      <c r="J57" s="2">
        <v>28.349</v>
      </c>
      <c r="K57" s="2" t="s">
        <v>609</v>
      </c>
      <c r="L57" s="2" t="s">
        <v>609</v>
      </c>
      <c r="M57" s="2">
        <v>8.94</v>
      </c>
      <c r="N57" s="2" t="s">
        <v>599</v>
      </c>
      <c r="O57" s="2" t="s">
        <v>598</v>
      </c>
      <c r="P57" s="2" t="s">
        <v>599</v>
      </c>
      <c r="Q57" s="2" t="s">
        <v>598</v>
      </c>
      <c r="R57" s="2" t="s">
        <v>599</v>
      </c>
      <c r="S57" s="2" t="s">
        <v>598</v>
      </c>
      <c r="U57" s="20">
        <f t="shared" si="0"/>
        <v>99.132000000000005</v>
      </c>
      <c r="V57" s="2">
        <f t="shared" si="1"/>
        <v>0</v>
      </c>
    </row>
    <row r="58" spans="1:22" ht="15" customHeight="1" x14ac:dyDescent="0.2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U58" s="20">
        <f t="shared" si="0"/>
        <v>0</v>
      </c>
      <c r="V58" s="2">
        <f t="shared" si="1"/>
        <v>0</v>
      </c>
    </row>
    <row r="59" spans="1:22" ht="15" customHeight="1" x14ac:dyDescent="0.25">
      <c r="A59" s="2" t="s">
        <v>76</v>
      </c>
      <c r="B59" s="2" t="s">
        <v>89</v>
      </c>
      <c r="C59" s="2">
        <v>2014</v>
      </c>
      <c r="D59" s="2">
        <v>870.2</v>
      </c>
      <c r="E59" s="2" t="s">
        <v>598</v>
      </c>
      <c r="F59" s="2" t="s">
        <v>598</v>
      </c>
      <c r="G59" s="2" t="s">
        <v>598</v>
      </c>
      <c r="H59" s="2" t="s">
        <v>598</v>
      </c>
      <c r="I59" s="2" t="s">
        <v>598</v>
      </c>
      <c r="J59" s="2" t="s">
        <v>598</v>
      </c>
      <c r="K59" s="2">
        <v>3.3</v>
      </c>
      <c r="L59" s="2" t="s">
        <v>598</v>
      </c>
      <c r="M59" s="2" t="s">
        <v>598</v>
      </c>
      <c r="N59" s="2" t="s">
        <v>599</v>
      </c>
      <c r="O59" s="2" t="s">
        <v>598</v>
      </c>
      <c r="P59" s="2" t="s">
        <v>599</v>
      </c>
      <c r="Q59" s="2" t="s">
        <v>598</v>
      </c>
      <c r="R59" s="2" t="s">
        <v>599</v>
      </c>
      <c r="S59" s="2" t="s">
        <v>598</v>
      </c>
      <c r="U59" s="20">
        <f t="shared" si="0"/>
        <v>870.2</v>
      </c>
      <c r="V59" s="2">
        <f t="shared" si="1"/>
        <v>0</v>
      </c>
    </row>
    <row r="60" spans="1:22" ht="15" customHeight="1" x14ac:dyDescent="0.25">
      <c r="A60" s="2" t="s">
        <v>76</v>
      </c>
      <c r="B60" s="2" t="s">
        <v>90</v>
      </c>
      <c r="C60" s="2">
        <v>2014</v>
      </c>
      <c r="D60" s="2">
        <v>22.065999999999999</v>
      </c>
      <c r="E60" s="2" t="s">
        <v>609</v>
      </c>
      <c r="F60" s="2" t="s">
        <v>609</v>
      </c>
      <c r="G60" s="2" t="s">
        <v>609</v>
      </c>
      <c r="H60" s="2" t="s">
        <v>609</v>
      </c>
      <c r="I60" s="2" t="s">
        <v>609</v>
      </c>
      <c r="J60" s="2" t="s">
        <v>609</v>
      </c>
      <c r="K60" s="2" t="s">
        <v>609</v>
      </c>
      <c r="L60" s="2" t="s">
        <v>609</v>
      </c>
      <c r="M60" s="2" t="s">
        <v>609</v>
      </c>
      <c r="N60" s="2" t="s">
        <v>599</v>
      </c>
      <c r="O60" s="2" t="s">
        <v>598</v>
      </c>
      <c r="P60" s="2" t="s">
        <v>599</v>
      </c>
      <c r="Q60" s="2" t="s">
        <v>598</v>
      </c>
      <c r="R60" s="2" t="s">
        <v>599</v>
      </c>
      <c r="S60" s="2" t="s">
        <v>598</v>
      </c>
      <c r="U60" s="20">
        <f t="shared" si="0"/>
        <v>22.065999999999999</v>
      </c>
      <c r="V60" s="2">
        <f t="shared" si="1"/>
        <v>0</v>
      </c>
    </row>
    <row r="61" spans="1:22" ht="15" customHeight="1" x14ac:dyDescent="0.25">
      <c r="A61" s="2" t="s">
        <v>76</v>
      </c>
      <c r="B61" s="2" t="s">
        <v>91</v>
      </c>
      <c r="C61" s="2">
        <v>2014</v>
      </c>
      <c r="D61" s="2">
        <v>55.043999999999997</v>
      </c>
      <c r="E61" s="2" t="s">
        <v>609</v>
      </c>
      <c r="F61" s="2" t="s">
        <v>609</v>
      </c>
      <c r="G61" s="2" t="s">
        <v>609</v>
      </c>
      <c r="H61" s="2" t="s">
        <v>609</v>
      </c>
      <c r="I61" s="2" t="s">
        <v>609</v>
      </c>
      <c r="J61" s="2" t="s">
        <v>609</v>
      </c>
      <c r="K61" s="2" t="s">
        <v>609</v>
      </c>
      <c r="L61" s="2" t="s">
        <v>609</v>
      </c>
      <c r="M61" s="2" t="s">
        <v>609</v>
      </c>
      <c r="N61" s="2" t="s">
        <v>599</v>
      </c>
      <c r="O61" s="2" t="s">
        <v>598</v>
      </c>
      <c r="P61" s="2" t="s">
        <v>599</v>
      </c>
      <c r="Q61" s="2" t="s">
        <v>598</v>
      </c>
      <c r="R61" s="2" t="s">
        <v>599</v>
      </c>
      <c r="S61" s="2" t="s">
        <v>598</v>
      </c>
      <c r="U61" s="20">
        <f t="shared" si="0"/>
        <v>55.043999999999997</v>
      </c>
      <c r="V61" s="2">
        <f t="shared" si="1"/>
        <v>0</v>
      </c>
    </row>
    <row r="62" spans="1:22" ht="15" customHeight="1" x14ac:dyDescent="0.25">
      <c r="A62" s="2" t="s">
        <v>76</v>
      </c>
      <c r="B62" s="2" t="s">
        <v>92</v>
      </c>
      <c r="C62" s="2">
        <v>2014</v>
      </c>
      <c r="D62" s="2">
        <v>27.52</v>
      </c>
      <c r="E62" s="2" t="s">
        <v>609</v>
      </c>
      <c r="F62" s="2" t="s">
        <v>609</v>
      </c>
      <c r="G62" s="2" t="s">
        <v>609</v>
      </c>
      <c r="H62" s="2" t="s">
        <v>609</v>
      </c>
      <c r="I62" s="2" t="s">
        <v>609</v>
      </c>
      <c r="J62" s="2" t="s">
        <v>609</v>
      </c>
      <c r="K62" s="2" t="s">
        <v>609</v>
      </c>
      <c r="L62" s="2" t="s">
        <v>609</v>
      </c>
      <c r="M62" s="2">
        <v>0</v>
      </c>
      <c r="N62" s="2" t="s">
        <v>599</v>
      </c>
      <c r="O62" s="2" t="s">
        <v>598</v>
      </c>
      <c r="P62" s="2" t="s">
        <v>599</v>
      </c>
      <c r="Q62" s="2" t="s">
        <v>598</v>
      </c>
      <c r="R62" s="2" t="s">
        <v>599</v>
      </c>
      <c r="S62" s="2" t="s">
        <v>598</v>
      </c>
      <c r="U62" s="20">
        <f t="shared" si="0"/>
        <v>27.52</v>
      </c>
      <c r="V62" s="2">
        <f t="shared" si="1"/>
        <v>0</v>
      </c>
    </row>
    <row r="63" spans="1:22" ht="15" customHeight="1" x14ac:dyDescent="0.25">
      <c r="A63" s="2" t="s">
        <v>76</v>
      </c>
      <c r="B63" s="2" t="s">
        <v>93</v>
      </c>
      <c r="C63" s="2">
        <v>2014</v>
      </c>
      <c r="D63" s="2">
        <v>63.171999999999997</v>
      </c>
      <c r="E63" s="2" t="s">
        <v>598</v>
      </c>
      <c r="F63" s="2" t="s">
        <v>598</v>
      </c>
      <c r="G63" s="2" t="s">
        <v>598</v>
      </c>
      <c r="H63" s="2" t="s">
        <v>598</v>
      </c>
      <c r="I63" s="2" t="s">
        <v>598</v>
      </c>
      <c r="J63" s="2" t="s">
        <v>598</v>
      </c>
      <c r="K63" s="2" t="s">
        <v>598</v>
      </c>
      <c r="L63" s="2" t="s">
        <v>598</v>
      </c>
      <c r="M63" s="2" t="s">
        <v>598</v>
      </c>
      <c r="N63" s="2" t="s">
        <v>599</v>
      </c>
      <c r="O63" s="2" t="s">
        <v>598</v>
      </c>
      <c r="P63" s="2" t="s">
        <v>599</v>
      </c>
      <c r="Q63" s="2" t="s">
        <v>598</v>
      </c>
      <c r="R63" s="2" t="s">
        <v>599</v>
      </c>
      <c r="S63" s="2" t="s">
        <v>598</v>
      </c>
      <c r="U63" s="20">
        <f t="shared" si="0"/>
        <v>63.171999999999997</v>
      </c>
      <c r="V63" s="2">
        <f t="shared" si="1"/>
        <v>0</v>
      </c>
    </row>
    <row r="64" spans="1:22" ht="15" customHeight="1" x14ac:dyDescent="0.25">
      <c r="A64" s="2" t="s">
        <v>76</v>
      </c>
      <c r="B64" s="2" t="s">
        <v>94</v>
      </c>
      <c r="C64" s="2">
        <v>2014</v>
      </c>
      <c r="D64" s="2">
        <v>27.4</v>
      </c>
      <c r="E64" s="2" t="s">
        <v>598</v>
      </c>
      <c r="F64" s="2" t="s">
        <v>609</v>
      </c>
      <c r="G64" s="2" t="s">
        <v>609</v>
      </c>
      <c r="H64" s="2" t="s">
        <v>609</v>
      </c>
      <c r="I64" s="2" t="s">
        <v>609</v>
      </c>
      <c r="J64" s="2" t="s">
        <v>609</v>
      </c>
      <c r="K64" s="2" t="s">
        <v>609</v>
      </c>
      <c r="L64" s="2" t="s">
        <v>609</v>
      </c>
      <c r="M64" s="2" t="s">
        <v>609</v>
      </c>
      <c r="N64" s="2" t="s">
        <v>599</v>
      </c>
      <c r="O64" s="2" t="s">
        <v>598</v>
      </c>
      <c r="P64" s="2" t="s">
        <v>599</v>
      </c>
      <c r="Q64" s="2" t="s">
        <v>598</v>
      </c>
      <c r="R64" s="2" t="s">
        <v>599</v>
      </c>
      <c r="S64" s="2" t="s">
        <v>598</v>
      </c>
      <c r="U64" s="20">
        <f t="shared" si="0"/>
        <v>27.4</v>
      </c>
      <c r="V64" s="2">
        <f t="shared" si="1"/>
        <v>0</v>
      </c>
    </row>
    <row r="65" spans="1:22" ht="15" customHeight="1" x14ac:dyDescent="0.25">
      <c r="A65" s="2" t="s">
        <v>76</v>
      </c>
      <c r="B65" s="2" t="s">
        <v>95</v>
      </c>
      <c r="C65" s="2">
        <v>2014</v>
      </c>
      <c r="D65" s="2">
        <v>55.6</v>
      </c>
      <c r="E65" s="2" t="s">
        <v>609</v>
      </c>
      <c r="F65" s="2" t="s">
        <v>609</v>
      </c>
      <c r="G65" s="2" t="s">
        <v>609</v>
      </c>
      <c r="H65" s="2" t="s">
        <v>598</v>
      </c>
      <c r="I65" s="2" t="s">
        <v>609</v>
      </c>
      <c r="J65" s="2" t="s">
        <v>609</v>
      </c>
      <c r="K65" s="2" t="s">
        <v>609</v>
      </c>
      <c r="L65" s="2" t="s">
        <v>609</v>
      </c>
      <c r="M65" s="2" t="s">
        <v>609</v>
      </c>
      <c r="N65" s="2" t="s">
        <v>599</v>
      </c>
      <c r="O65" s="2" t="s">
        <v>598</v>
      </c>
      <c r="P65" s="2" t="s">
        <v>599</v>
      </c>
      <c r="Q65" s="2" t="s">
        <v>598</v>
      </c>
      <c r="R65" s="2" t="s">
        <v>599</v>
      </c>
      <c r="S65" s="2" t="s">
        <v>598</v>
      </c>
      <c r="U65" s="20">
        <f t="shared" si="0"/>
        <v>55.6</v>
      </c>
      <c r="V65" s="2">
        <f t="shared" si="1"/>
        <v>0</v>
      </c>
    </row>
    <row r="66" spans="1:22" ht="15" customHeight="1" x14ac:dyDescent="0.25">
      <c r="A66" s="2" t="s">
        <v>76</v>
      </c>
      <c r="B66" s="2" t="s">
        <v>96</v>
      </c>
      <c r="C66" s="2">
        <v>2014</v>
      </c>
      <c r="D66" s="2">
        <v>22.2</v>
      </c>
      <c r="E66" s="2" t="s">
        <v>598</v>
      </c>
      <c r="F66" s="2" t="s">
        <v>609</v>
      </c>
      <c r="G66" s="2" t="s">
        <v>609</v>
      </c>
      <c r="H66" s="2" t="s">
        <v>609</v>
      </c>
      <c r="I66" s="2" t="s">
        <v>609</v>
      </c>
      <c r="J66" s="2" t="s">
        <v>609</v>
      </c>
      <c r="K66" s="2" t="s">
        <v>609</v>
      </c>
      <c r="L66" s="2" t="s">
        <v>609</v>
      </c>
      <c r="M66" s="2" t="s">
        <v>609</v>
      </c>
      <c r="N66" s="2" t="s">
        <v>599</v>
      </c>
      <c r="O66" s="2" t="s">
        <v>598</v>
      </c>
      <c r="P66" s="2" t="s">
        <v>599</v>
      </c>
      <c r="Q66" s="2" t="s">
        <v>598</v>
      </c>
      <c r="R66" s="2" t="s">
        <v>599</v>
      </c>
      <c r="S66" s="2" t="s">
        <v>598</v>
      </c>
      <c r="U66" s="20">
        <f t="shared" si="0"/>
        <v>22.2</v>
      </c>
      <c r="V66" s="2">
        <f t="shared" si="1"/>
        <v>0</v>
      </c>
    </row>
    <row r="67" spans="1:22" ht="15" customHeight="1" x14ac:dyDescent="0.25">
      <c r="A67" s="2" t="s">
        <v>76</v>
      </c>
      <c r="B67" s="2" t="s">
        <v>97</v>
      </c>
      <c r="C67" s="2">
        <v>2014</v>
      </c>
      <c r="D67" s="2">
        <v>2.3109999999999999</v>
      </c>
      <c r="E67" s="2" t="s">
        <v>598</v>
      </c>
      <c r="F67" s="2" t="s">
        <v>598</v>
      </c>
      <c r="G67" s="2" t="s">
        <v>598</v>
      </c>
      <c r="H67" s="2" t="s">
        <v>598</v>
      </c>
      <c r="I67" s="2" t="s">
        <v>598</v>
      </c>
      <c r="J67" s="2" t="s">
        <v>598</v>
      </c>
      <c r="K67" s="2" t="s">
        <v>598</v>
      </c>
      <c r="L67" s="2" t="s">
        <v>598</v>
      </c>
      <c r="M67" s="2" t="s">
        <v>598</v>
      </c>
      <c r="N67" s="2" t="s">
        <v>599</v>
      </c>
      <c r="O67" s="2" t="s">
        <v>598</v>
      </c>
      <c r="P67" s="2" t="s">
        <v>599</v>
      </c>
      <c r="Q67" s="2" t="s">
        <v>598</v>
      </c>
      <c r="R67" s="2" t="s">
        <v>599</v>
      </c>
      <c r="S67" s="2" t="s">
        <v>598</v>
      </c>
      <c r="U67" s="20">
        <f t="shared" ref="U67:U130" si="2">IFERROR(D67/1,0)</f>
        <v>2.3109999999999999</v>
      </c>
      <c r="V67" s="2">
        <f t="shared" ref="V67:V130" si="3">IFERROR(O67/1,0)+IFERROR(Q67/1,0)+IFERROR(S67/1,0)</f>
        <v>0</v>
      </c>
    </row>
    <row r="68" spans="1:22" ht="15" customHeight="1" x14ac:dyDescent="0.25">
      <c r="A68" s="2" t="s">
        <v>76</v>
      </c>
      <c r="B68" s="2" t="s">
        <v>98</v>
      </c>
      <c r="C68" s="2">
        <v>2014</v>
      </c>
      <c r="D68" s="2">
        <v>77.644000000000005</v>
      </c>
      <c r="E68" s="2" t="s">
        <v>609</v>
      </c>
      <c r="F68" s="2" t="s">
        <v>609</v>
      </c>
      <c r="G68" s="2" t="s">
        <v>609</v>
      </c>
      <c r="H68" s="2" t="s">
        <v>609</v>
      </c>
      <c r="I68" s="2" t="s">
        <v>609</v>
      </c>
      <c r="J68" s="2" t="s">
        <v>609</v>
      </c>
      <c r="K68" s="2" t="s">
        <v>609</v>
      </c>
      <c r="L68" s="2" t="s">
        <v>609</v>
      </c>
      <c r="M68" s="2" t="s">
        <v>609</v>
      </c>
      <c r="N68" s="2" t="s">
        <v>599</v>
      </c>
      <c r="O68" s="2" t="s">
        <v>598</v>
      </c>
      <c r="P68" s="2" t="s">
        <v>599</v>
      </c>
      <c r="Q68" s="2" t="s">
        <v>598</v>
      </c>
      <c r="R68" s="2" t="s">
        <v>599</v>
      </c>
      <c r="S68" s="2" t="s">
        <v>598</v>
      </c>
      <c r="U68" s="20">
        <f t="shared" si="2"/>
        <v>77.644000000000005</v>
      </c>
      <c r="V68" s="2">
        <f t="shared" si="3"/>
        <v>0</v>
      </c>
    </row>
    <row r="69" spans="1:22" ht="15" customHeight="1" x14ac:dyDescent="0.25">
      <c r="A69" s="2" t="s">
        <v>76</v>
      </c>
      <c r="B69" s="2" t="s">
        <v>99</v>
      </c>
      <c r="C69" s="2">
        <v>2014</v>
      </c>
      <c r="D69" s="2">
        <v>62.5</v>
      </c>
      <c r="E69" s="2" t="s">
        <v>609</v>
      </c>
      <c r="F69" s="2" t="s">
        <v>609</v>
      </c>
      <c r="G69" s="2" t="s">
        <v>609</v>
      </c>
      <c r="H69" s="2" t="s">
        <v>598</v>
      </c>
      <c r="I69" s="2" t="s">
        <v>609</v>
      </c>
      <c r="J69" s="2" t="s">
        <v>609</v>
      </c>
      <c r="K69" s="2" t="s">
        <v>609</v>
      </c>
      <c r="L69" s="2" t="s">
        <v>609</v>
      </c>
      <c r="M69" s="2" t="s">
        <v>609</v>
      </c>
      <c r="N69" s="2" t="s">
        <v>599</v>
      </c>
      <c r="O69" s="2" t="s">
        <v>598</v>
      </c>
      <c r="P69" s="2" t="s">
        <v>599</v>
      </c>
      <c r="Q69" s="2" t="s">
        <v>598</v>
      </c>
      <c r="R69" s="2" t="s">
        <v>599</v>
      </c>
      <c r="S69" s="2" t="s">
        <v>598</v>
      </c>
      <c r="U69" s="20">
        <f t="shared" si="2"/>
        <v>62.5</v>
      </c>
      <c r="V69" s="2">
        <f t="shared" si="3"/>
        <v>0</v>
      </c>
    </row>
    <row r="70" spans="1:22" ht="15" customHeight="1" x14ac:dyDescent="0.25">
      <c r="A70" s="2" t="s">
        <v>100</v>
      </c>
      <c r="B70" s="2" t="s">
        <v>101</v>
      </c>
      <c r="C70" s="2">
        <v>2014</v>
      </c>
      <c r="D70" s="2">
        <v>7.1</v>
      </c>
      <c r="E70" s="2">
        <v>1.7</v>
      </c>
      <c r="F70" s="2">
        <v>1.4</v>
      </c>
      <c r="G70" s="2">
        <v>2</v>
      </c>
      <c r="H70" s="2" t="s">
        <v>598</v>
      </c>
      <c r="I70" s="2">
        <v>2</v>
      </c>
      <c r="J70" s="2" t="s">
        <v>598</v>
      </c>
      <c r="K70" s="2" t="s">
        <v>598</v>
      </c>
      <c r="L70" s="2" t="s">
        <v>598</v>
      </c>
      <c r="M70" s="2" t="s">
        <v>598</v>
      </c>
      <c r="N70" s="2" t="s">
        <v>599</v>
      </c>
      <c r="O70" s="2" t="s">
        <v>598</v>
      </c>
      <c r="P70" s="2" t="s">
        <v>599</v>
      </c>
      <c r="Q70" s="2" t="s">
        <v>598</v>
      </c>
      <c r="R70" s="2" t="s">
        <v>599</v>
      </c>
      <c r="S70" s="2" t="s">
        <v>598</v>
      </c>
      <c r="U70" s="20">
        <f t="shared" si="2"/>
        <v>7.1</v>
      </c>
      <c r="V70" s="2">
        <f t="shared" si="3"/>
        <v>0</v>
      </c>
    </row>
    <row r="71" spans="1:22" ht="15" customHeight="1" x14ac:dyDescent="0.25">
      <c r="A71" s="2" t="s">
        <v>102</v>
      </c>
      <c r="B71" s="2" t="s">
        <v>103</v>
      </c>
      <c r="C71" s="2">
        <v>2014</v>
      </c>
      <c r="D71" s="2">
        <v>98.885999999999996</v>
      </c>
      <c r="E71" s="2">
        <v>34.066000000000003</v>
      </c>
      <c r="F71" s="2">
        <v>20.420999999999999</v>
      </c>
      <c r="G71" s="2">
        <v>0</v>
      </c>
      <c r="H71" s="2" t="s">
        <v>598</v>
      </c>
      <c r="I71" s="2">
        <v>23.882999999999999</v>
      </c>
      <c r="J71" s="2">
        <v>13.547000000000001</v>
      </c>
      <c r="K71" s="2" t="s">
        <v>598</v>
      </c>
      <c r="L71" s="2" t="s">
        <v>598</v>
      </c>
      <c r="M71" s="2">
        <v>6.9690000000000003</v>
      </c>
      <c r="N71" s="2" t="s">
        <v>599</v>
      </c>
      <c r="O71" s="2" t="s">
        <v>598</v>
      </c>
      <c r="P71" s="2" t="s">
        <v>599</v>
      </c>
      <c r="Q71" s="2" t="s">
        <v>598</v>
      </c>
      <c r="R71" s="2" t="s">
        <v>599</v>
      </c>
      <c r="S71" s="2" t="s">
        <v>598</v>
      </c>
      <c r="U71" s="20">
        <f t="shared" si="2"/>
        <v>98.885999999999996</v>
      </c>
      <c r="V71" s="2">
        <f t="shared" si="3"/>
        <v>0</v>
      </c>
    </row>
    <row r="72" spans="1:22" ht="15" customHeight="1" x14ac:dyDescent="0.25">
      <c r="A72" s="2" t="s">
        <v>102</v>
      </c>
      <c r="B72" s="2" t="s">
        <v>104</v>
      </c>
      <c r="C72" s="2">
        <v>2014</v>
      </c>
      <c r="D72" s="2">
        <v>2.637</v>
      </c>
      <c r="E72" s="2">
        <v>0.83899999999999997</v>
      </c>
      <c r="F72" s="2">
        <v>0.89500000000000002</v>
      </c>
      <c r="G72" s="2" t="s">
        <v>598</v>
      </c>
      <c r="H72" s="2" t="s">
        <v>598</v>
      </c>
      <c r="I72" s="2">
        <v>0.75800000000000001</v>
      </c>
      <c r="J72" s="2">
        <v>0.14499999999999999</v>
      </c>
      <c r="K72" s="2" t="s">
        <v>598</v>
      </c>
      <c r="L72" s="2" t="s">
        <v>598</v>
      </c>
      <c r="M72" s="2" t="s">
        <v>598</v>
      </c>
      <c r="N72" s="2" t="s">
        <v>599</v>
      </c>
      <c r="O72" s="2" t="s">
        <v>598</v>
      </c>
      <c r="P72" s="2" t="s">
        <v>599</v>
      </c>
      <c r="Q72" s="2" t="s">
        <v>598</v>
      </c>
      <c r="R72" s="2" t="s">
        <v>599</v>
      </c>
      <c r="S72" s="2" t="s">
        <v>598</v>
      </c>
      <c r="U72" s="20">
        <f t="shared" si="2"/>
        <v>2.637</v>
      </c>
      <c r="V72" s="2">
        <f t="shared" si="3"/>
        <v>0</v>
      </c>
    </row>
    <row r="73" spans="1:22" ht="15" customHeight="1" x14ac:dyDescent="0.25">
      <c r="A73" s="2" t="s">
        <v>102</v>
      </c>
      <c r="B73" s="2" t="s">
        <v>105</v>
      </c>
      <c r="C73" s="2">
        <v>2014</v>
      </c>
      <c r="D73" s="2">
        <v>13.115</v>
      </c>
      <c r="E73" s="2">
        <v>3.31</v>
      </c>
      <c r="F73" s="2">
        <v>2.7890000000000001</v>
      </c>
      <c r="G73" s="2" t="s">
        <v>598</v>
      </c>
      <c r="H73" s="2" t="s">
        <v>598</v>
      </c>
      <c r="I73" s="2">
        <v>3.5609999999999999</v>
      </c>
      <c r="J73" s="2">
        <v>1.2050000000000001</v>
      </c>
      <c r="K73" s="2" t="s">
        <v>598</v>
      </c>
      <c r="L73" s="2" t="s">
        <v>598</v>
      </c>
      <c r="M73" s="2">
        <v>2.25</v>
      </c>
      <c r="N73" s="2" t="s">
        <v>599</v>
      </c>
      <c r="O73" s="2" t="s">
        <v>598</v>
      </c>
      <c r="P73" s="2" t="s">
        <v>599</v>
      </c>
      <c r="Q73" s="2" t="s">
        <v>598</v>
      </c>
      <c r="R73" s="2" t="s">
        <v>599</v>
      </c>
      <c r="S73" s="2" t="s">
        <v>598</v>
      </c>
      <c r="U73" s="20">
        <f t="shared" si="2"/>
        <v>13.115</v>
      </c>
      <c r="V73" s="2">
        <f t="shared" si="3"/>
        <v>0</v>
      </c>
    </row>
    <row r="74" spans="1:22" ht="15" customHeight="1" x14ac:dyDescent="0.25">
      <c r="A74" s="2" t="s">
        <v>106</v>
      </c>
      <c r="B74" s="2" t="s">
        <v>107</v>
      </c>
      <c r="C74" s="2">
        <v>2014</v>
      </c>
      <c r="D74" s="2">
        <v>30.606000000000002</v>
      </c>
      <c r="E74" s="2">
        <v>9.9250000000000007</v>
      </c>
      <c r="F74" s="2">
        <v>4.6760000000000002</v>
      </c>
      <c r="G74" s="2">
        <v>0.16300000000000001</v>
      </c>
      <c r="H74" s="2" t="s">
        <v>598</v>
      </c>
      <c r="I74" s="2">
        <v>14.218999999999999</v>
      </c>
      <c r="J74" s="2">
        <v>1.623</v>
      </c>
      <c r="K74" s="2" t="s">
        <v>598</v>
      </c>
      <c r="L74" s="2" t="s">
        <v>598</v>
      </c>
      <c r="M74" s="2" t="s">
        <v>598</v>
      </c>
      <c r="N74" s="2" t="s">
        <v>599</v>
      </c>
      <c r="O74" s="2" t="s">
        <v>598</v>
      </c>
      <c r="P74" s="2" t="s">
        <v>599</v>
      </c>
      <c r="Q74" s="2" t="s">
        <v>598</v>
      </c>
      <c r="R74" s="2" t="s">
        <v>599</v>
      </c>
      <c r="S74" s="2" t="s">
        <v>598</v>
      </c>
      <c r="U74" s="20">
        <f t="shared" si="2"/>
        <v>30.606000000000002</v>
      </c>
      <c r="V74" s="2">
        <f t="shared" si="3"/>
        <v>0</v>
      </c>
    </row>
    <row r="75" spans="1:22" ht="15" customHeight="1" x14ac:dyDescent="0.25">
      <c r="A75" s="2" t="s">
        <v>108</v>
      </c>
      <c r="B75" s="2" t="s">
        <v>109</v>
      </c>
      <c r="C75" s="2">
        <v>2014</v>
      </c>
      <c r="D75" s="2">
        <v>15.928000000000001</v>
      </c>
      <c r="E75" s="2">
        <v>7.476</v>
      </c>
      <c r="F75" s="2">
        <v>1.673</v>
      </c>
      <c r="G75" s="2">
        <v>1.712</v>
      </c>
      <c r="H75" s="2" t="s">
        <v>598</v>
      </c>
      <c r="I75" s="2">
        <v>1.5209999999999999</v>
      </c>
      <c r="J75" s="2">
        <v>1.196</v>
      </c>
      <c r="K75" s="2">
        <v>0</v>
      </c>
      <c r="L75" s="2">
        <v>0</v>
      </c>
      <c r="M75" s="2">
        <v>2.5619999999999998</v>
      </c>
      <c r="N75" s="2" t="s">
        <v>599</v>
      </c>
      <c r="O75" s="2" t="s">
        <v>598</v>
      </c>
      <c r="P75" s="2" t="s">
        <v>599</v>
      </c>
      <c r="Q75" s="2" t="s">
        <v>598</v>
      </c>
      <c r="R75" s="2" t="s">
        <v>599</v>
      </c>
      <c r="S75" s="2" t="s">
        <v>598</v>
      </c>
      <c r="U75" s="20">
        <f t="shared" si="2"/>
        <v>15.928000000000001</v>
      </c>
      <c r="V75" s="2">
        <f t="shared" si="3"/>
        <v>0</v>
      </c>
    </row>
    <row r="76" spans="1:22" ht="15" customHeight="1" x14ac:dyDescent="0.25">
      <c r="A76" s="2" t="s">
        <v>108</v>
      </c>
      <c r="B76" s="2" t="s">
        <v>110</v>
      </c>
      <c r="C76" s="2">
        <v>2014</v>
      </c>
      <c r="D76" s="2">
        <v>29.317</v>
      </c>
      <c r="E76" s="2">
        <v>11.62</v>
      </c>
      <c r="F76" s="2">
        <v>4.7</v>
      </c>
      <c r="G76" s="2">
        <v>7.4669999999999996</v>
      </c>
      <c r="H76" s="2" t="s">
        <v>598</v>
      </c>
      <c r="I76" s="2">
        <v>3.5640000000000001</v>
      </c>
      <c r="J76" s="2">
        <v>1.867</v>
      </c>
      <c r="K76" s="2">
        <v>0.1</v>
      </c>
      <c r="L76" s="2">
        <v>0</v>
      </c>
      <c r="M76" s="2">
        <v>7.4669999999999996</v>
      </c>
      <c r="N76" s="2" t="s">
        <v>599</v>
      </c>
      <c r="O76" s="2" t="s">
        <v>598</v>
      </c>
      <c r="P76" s="2" t="s">
        <v>599</v>
      </c>
      <c r="Q76" s="2" t="s">
        <v>598</v>
      </c>
      <c r="R76" s="2" t="s">
        <v>599</v>
      </c>
      <c r="S76" s="2" t="s">
        <v>598</v>
      </c>
      <c r="U76" s="20">
        <f t="shared" si="2"/>
        <v>29.317</v>
      </c>
      <c r="V76" s="2">
        <f t="shared" si="3"/>
        <v>0</v>
      </c>
    </row>
    <row r="77" spans="1:22" ht="15" customHeight="1" x14ac:dyDescent="0.25">
      <c r="A77" s="2" t="s">
        <v>111</v>
      </c>
      <c r="B77" s="2" t="s">
        <v>112</v>
      </c>
      <c r="C77" s="2">
        <v>2014</v>
      </c>
      <c r="D77" s="2">
        <v>41.4</v>
      </c>
      <c r="E77" s="2">
        <v>10.3</v>
      </c>
      <c r="F77" s="2">
        <v>12.3</v>
      </c>
      <c r="G77" s="2">
        <v>11.1</v>
      </c>
      <c r="H77" s="2" t="s">
        <v>598</v>
      </c>
      <c r="I77" s="2">
        <v>7.7</v>
      </c>
      <c r="J77" s="2" t="s">
        <v>598</v>
      </c>
      <c r="K77" s="2" t="s">
        <v>598</v>
      </c>
      <c r="L77" s="2" t="s">
        <v>598</v>
      </c>
      <c r="M77" s="2" t="s">
        <v>598</v>
      </c>
      <c r="N77" s="2" t="s">
        <v>599</v>
      </c>
      <c r="O77" s="2" t="s">
        <v>598</v>
      </c>
      <c r="P77" s="2" t="s">
        <v>599</v>
      </c>
      <c r="Q77" s="2" t="s">
        <v>598</v>
      </c>
      <c r="R77" s="2" t="s">
        <v>599</v>
      </c>
      <c r="S77" s="2" t="s">
        <v>598</v>
      </c>
      <c r="U77" s="20">
        <f t="shared" si="2"/>
        <v>41.4</v>
      </c>
      <c r="V77" s="2">
        <f t="shared" si="3"/>
        <v>0</v>
      </c>
    </row>
    <row r="78" spans="1:22" ht="15" customHeight="1" x14ac:dyDescent="0.25">
      <c r="A78" s="2" t="s">
        <v>113</v>
      </c>
      <c r="B78" s="2" t="s">
        <v>114</v>
      </c>
      <c r="C78" s="2">
        <v>2014</v>
      </c>
      <c r="D78" s="2">
        <v>195</v>
      </c>
      <c r="E78" s="2">
        <v>75</v>
      </c>
      <c r="F78" s="2">
        <v>27</v>
      </c>
      <c r="G78" s="2">
        <v>4</v>
      </c>
      <c r="H78" s="2" t="s">
        <v>598</v>
      </c>
      <c r="I78" s="2">
        <v>46</v>
      </c>
      <c r="J78" s="2">
        <v>28</v>
      </c>
      <c r="K78" s="2">
        <v>1</v>
      </c>
      <c r="L78" s="2">
        <v>14</v>
      </c>
      <c r="M78" s="2" t="s">
        <v>598</v>
      </c>
      <c r="N78" s="2" t="s">
        <v>599</v>
      </c>
      <c r="O78" s="2" t="s">
        <v>598</v>
      </c>
      <c r="P78" s="2" t="s">
        <v>599</v>
      </c>
      <c r="Q78" s="2" t="s">
        <v>598</v>
      </c>
      <c r="R78" s="2" t="s">
        <v>599</v>
      </c>
      <c r="S78" s="2" t="s">
        <v>598</v>
      </c>
      <c r="U78" s="20">
        <f t="shared" si="2"/>
        <v>195</v>
      </c>
      <c r="V78" s="2">
        <f t="shared" si="3"/>
        <v>0</v>
      </c>
    </row>
    <row r="79" spans="1:22" ht="15" customHeight="1" x14ac:dyDescent="0.2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U79" s="20">
        <f t="shared" si="2"/>
        <v>0</v>
      </c>
      <c r="V79" s="2">
        <f t="shared" si="3"/>
        <v>0</v>
      </c>
    </row>
    <row r="80" spans="1:22" ht="15" customHeight="1" x14ac:dyDescent="0.2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U80" s="20">
        <f t="shared" si="2"/>
        <v>0</v>
      </c>
      <c r="V80" s="2">
        <f t="shared" si="3"/>
        <v>0</v>
      </c>
    </row>
    <row r="81" spans="1:22" ht="15" customHeight="1" x14ac:dyDescent="0.2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U81" s="20">
        <f t="shared" si="2"/>
        <v>0</v>
      </c>
      <c r="V81" s="2">
        <f t="shared" si="3"/>
        <v>0</v>
      </c>
    </row>
    <row r="82" spans="1:22" ht="15" customHeight="1" x14ac:dyDescent="0.2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U82" s="20">
        <f t="shared" si="2"/>
        <v>0</v>
      </c>
      <c r="V82" s="2">
        <f t="shared" si="3"/>
        <v>0</v>
      </c>
    </row>
    <row r="83" spans="1:22" ht="15" customHeight="1" x14ac:dyDescent="0.2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U83" s="20">
        <f t="shared" si="2"/>
        <v>0</v>
      </c>
      <c r="V83" s="2">
        <f t="shared" si="3"/>
        <v>0</v>
      </c>
    </row>
    <row r="84" spans="1:22" ht="15" customHeight="1" x14ac:dyDescent="0.2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U84" s="20">
        <f t="shared" si="2"/>
        <v>0</v>
      </c>
      <c r="V84" s="2">
        <f t="shared" si="3"/>
        <v>0</v>
      </c>
    </row>
    <row r="85" spans="1:22" ht="15" customHeight="1" x14ac:dyDescent="0.2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U85" s="20">
        <f t="shared" si="2"/>
        <v>0</v>
      </c>
      <c r="V85" s="2">
        <f t="shared" si="3"/>
        <v>0</v>
      </c>
    </row>
    <row r="86" spans="1:22" ht="15" customHeight="1" x14ac:dyDescent="0.25">
      <c r="A86" s="2" t="s">
        <v>123</v>
      </c>
      <c r="B86" s="2" t="s">
        <v>124</v>
      </c>
      <c r="C86" s="2">
        <v>2014</v>
      </c>
      <c r="D86" s="2">
        <v>623.6</v>
      </c>
      <c r="E86" s="2">
        <v>301.5</v>
      </c>
      <c r="F86" s="2">
        <v>69.400000000000006</v>
      </c>
      <c r="G86" s="2">
        <v>53.1</v>
      </c>
      <c r="H86" s="2" t="s">
        <v>598</v>
      </c>
      <c r="I86" s="2">
        <v>62.5</v>
      </c>
      <c r="J86" s="2">
        <v>165.7</v>
      </c>
      <c r="K86" s="2">
        <v>1.6</v>
      </c>
      <c r="L86" s="2">
        <v>8.1999999999999993</v>
      </c>
      <c r="M86" s="2">
        <v>59</v>
      </c>
      <c r="N86" s="2" t="s">
        <v>599</v>
      </c>
      <c r="O86" s="2" t="s">
        <v>598</v>
      </c>
      <c r="P86" s="2" t="s">
        <v>599</v>
      </c>
      <c r="Q86" s="2" t="s">
        <v>598</v>
      </c>
      <c r="R86" s="2" t="s">
        <v>599</v>
      </c>
      <c r="S86" s="2" t="s">
        <v>598</v>
      </c>
      <c r="U86" s="20">
        <f t="shared" si="2"/>
        <v>623.6</v>
      </c>
      <c r="V86" s="2">
        <f t="shared" si="3"/>
        <v>0</v>
      </c>
    </row>
    <row r="87" spans="1:22" ht="15" customHeight="1" x14ac:dyDescent="0.25">
      <c r="A87" s="2" t="s">
        <v>123</v>
      </c>
      <c r="B87" s="2" t="s">
        <v>125</v>
      </c>
      <c r="C87" s="2">
        <v>2014</v>
      </c>
      <c r="D87" s="2">
        <v>0.8</v>
      </c>
      <c r="E87" s="2" t="s">
        <v>598</v>
      </c>
      <c r="F87" s="2" t="s">
        <v>598</v>
      </c>
      <c r="G87" s="2" t="s">
        <v>598</v>
      </c>
      <c r="H87" s="2" t="s">
        <v>598</v>
      </c>
      <c r="I87" s="2">
        <v>0.8</v>
      </c>
      <c r="J87" s="2" t="s">
        <v>598</v>
      </c>
      <c r="K87" s="2" t="s">
        <v>598</v>
      </c>
      <c r="L87" s="2" t="s">
        <v>598</v>
      </c>
      <c r="M87" s="2" t="s">
        <v>598</v>
      </c>
      <c r="N87" s="2" t="s">
        <v>599</v>
      </c>
      <c r="O87" s="2" t="s">
        <v>598</v>
      </c>
      <c r="P87" s="2" t="s">
        <v>599</v>
      </c>
      <c r="Q87" s="2" t="s">
        <v>598</v>
      </c>
      <c r="R87" s="2" t="s">
        <v>599</v>
      </c>
      <c r="S87" s="2" t="s">
        <v>598</v>
      </c>
      <c r="U87" s="20">
        <f t="shared" si="2"/>
        <v>0.8</v>
      </c>
      <c r="V87" s="2">
        <f t="shared" si="3"/>
        <v>0</v>
      </c>
    </row>
    <row r="88" spans="1:22" ht="15" customHeight="1" x14ac:dyDescent="0.25">
      <c r="A88" s="2" t="s">
        <v>123</v>
      </c>
      <c r="B88" s="2" t="s">
        <v>126</v>
      </c>
      <c r="C88" s="2">
        <v>2014</v>
      </c>
      <c r="D88" s="2">
        <v>3.9</v>
      </c>
      <c r="E88" s="2">
        <v>0.7</v>
      </c>
      <c r="F88" s="2">
        <v>2.1</v>
      </c>
      <c r="G88" s="2" t="s">
        <v>598</v>
      </c>
      <c r="H88" s="2" t="s">
        <v>598</v>
      </c>
      <c r="I88" s="2">
        <v>1</v>
      </c>
      <c r="J88" s="2">
        <v>0.1</v>
      </c>
      <c r="K88" s="2" t="s">
        <v>598</v>
      </c>
      <c r="L88" s="2" t="s">
        <v>598</v>
      </c>
      <c r="M88" s="2" t="s">
        <v>598</v>
      </c>
      <c r="N88" s="2" t="s">
        <v>599</v>
      </c>
      <c r="O88" s="2" t="s">
        <v>598</v>
      </c>
      <c r="P88" s="2" t="s">
        <v>599</v>
      </c>
      <c r="Q88" s="2" t="s">
        <v>598</v>
      </c>
      <c r="R88" s="2" t="s">
        <v>599</v>
      </c>
      <c r="S88" s="2" t="s">
        <v>598</v>
      </c>
      <c r="U88" s="20">
        <f t="shared" si="2"/>
        <v>3.9</v>
      </c>
      <c r="V88" s="2">
        <f t="shared" si="3"/>
        <v>0</v>
      </c>
    </row>
    <row r="89" spans="1:22" ht="15" customHeight="1" x14ac:dyDescent="0.25">
      <c r="A89" s="2" t="s">
        <v>127</v>
      </c>
      <c r="B89" s="2" t="s">
        <v>128</v>
      </c>
      <c r="C89" s="2">
        <v>2014</v>
      </c>
      <c r="D89" s="2">
        <v>100.4</v>
      </c>
      <c r="E89" s="2">
        <v>51.4</v>
      </c>
      <c r="F89" s="2">
        <v>7.4</v>
      </c>
      <c r="G89" s="2">
        <v>5.0999999999999996</v>
      </c>
      <c r="H89" s="2" t="s">
        <v>598</v>
      </c>
      <c r="I89" s="2">
        <v>15.7</v>
      </c>
      <c r="J89" s="2">
        <v>23.8</v>
      </c>
      <c r="K89" s="2" t="s">
        <v>598</v>
      </c>
      <c r="L89" s="2" t="s">
        <v>598</v>
      </c>
      <c r="M89" s="2" t="s">
        <v>598</v>
      </c>
      <c r="N89" s="2" t="s">
        <v>599</v>
      </c>
      <c r="O89" s="2" t="s">
        <v>598</v>
      </c>
      <c r="P89" s="2" t="s">
        <v>599</v>
      </c>
      <c r="Q89" s="2" t="s">
        <v>598</v>
      </c>
      <c r="R89" s="2" t="s">
        <v>599</v>
      </c>
      <c r="S89" s="2" t="s">
        <v>598</v>
      </c>
      <c r="U89" s="20">
        <f t="shared" si="2"/>
        <v>100.4</v>
      </c>
      <c r="V89" s="2">
        <f t="shared" si="3"/>
        <v>0</v>
      </c>
    </row>
    <row r="90" spans="1:22" ht="15" customHeight="1" x14ac:dyDescent="0.25">
      <c r="A90" s="2" t="s">
        <v>127</v>
      </c>
      <c r="B90" s="2" t="s">
        <v>129</v>
      </c>
      <c r="C90" s="2">
        <v>2014</v>
      </c>
      <c r="D90" s="2">
        <v>9.1999999999999993</v>
      </c>
      <c r="E90" s="2">
        <v>2.5</v>
      </c>
      <c r="F90" s="2">
        <v>1.4</v>
      </c>
      <c r="G90" s="2">
        <v>2.5</v>
      </c>
      <c r="H90" s="2" t="s">
        <v>598</v>
      </c>
      <c r="I90" s="2">
        <v>2.8</v>
      </c>
      <c r="J90" s="2" t="s">
        <v>598</v>
      </c>
      <c r="K90" s="2">
        <v>0.1</v>
      </c>
      <c r="L90" s="2" t="s">
        <v>598</v>
      </c>
      <c r="M90" s="2" t="s">
        <v>598</v>
      </c>
      <c r="N90" s="2" t="s">
        <v>599</v>
      </c>
      <c r="O90" s="2" t="s">
        <v>598</v>
      </c>
      <c r="P90" s="2" t="s">
        <v>599</v>
      </c>
      <c r="Q90" s="2" t="s">
        <v>598</v>
      </c>
      <c r="R90" s="2" t="s">
        <v>599</v>
      </c>
      <c r="S90" s="2" t="s">
        <v>598</v>
      </c>
      <c r="U90" s="20">
        <f t="shared" si="2"/>
        <v>9.1999999999999993</v>
      </c>
      <c r="V90" s="2">
        <f t="shared" si="3"/>
        <v>0</v>
      </c>
    </row>
    <row r="91" spans="1:22" ht="15" customHeight="1" x14ac:dyDescent="0.25">
      <c r="A91" s="2" t="s">
        <v>127</v>
      </c>
      <c r="B91" s="2" t="s">
        <v>130</v>
      </c>
      <c r="C91" s="2">
        <v>2014</v>
      </c>
      <c r="D91" s="2">
        <v>4.4000000000000004</v>
      </c>
      <c r="E91" s="2">
        <v>1.8</v>
      </c>
      <c r="F91" s="2">
        <v>0.12</v>
      </c>
      <c r="G91" s="2" t="s">
        <v>598</v>
      </c>
      <c r="H91" s="2" t="s">
        <v>598</v>
      </c>
      <c r="I91" s="2">
        <v>2.2999999999999998</v>
      </c>
      <c r="J91" s="2" t="s">
        <v>598</v>
      </c>
      <c r="K91" s="2">
        <v>0.2</v>
      </c>
      <c r="L91" s="2" t="s">
        <v>598</v>
      </c>
      <c r="M91" s="2" t="s">
        <v>598</v>
      </c>
      <c r="N91" s="2" t="s">
        <v>599</v>
      </c>
      <c r="O91" s="2" t="s">
        <v>598</v>
      </c>
      <c r="P91" s="2" t="s">
        <v>599</v>
      </c>
      <c r="Q91" s="2" t="s">
        <v>598</v>
      </c>
      <c r="R91" s="2" t="s">
        <v>599</v>
      </c>
      <c r="S91" s="2" t="s">
        <v>598</v>
      </c>
      <c r="U91" s="20">
        <f t="shared" si="2"/>
        <v>4.4000000000000004</v>
      </c>
      <c r="V91" s="2">
        <f t="shared" si="3"/>
        <v>0</v>
      </c>
    </row>
    <row r="92" spans="1:22" ht="15" customHeight="1" x14ac:dyDescent="0.25">
      <c r="A92" s="2" t="s">
        <v>131</v>
      </c>
      <c r="B92" s="2" t="s">
        <v>132</v>
      </c>
      <c r="C92" s="2">
        <v>2014</v>
      </c>
      <c r="D92" s="2">
        <v>55.631</v>
      </c>
      <c r="E92" s="2">
        <v>23.581</v>
      </c>
      <c r="F92" s="2">
        <v>5.274</v>
      </c>
      <c r="G92" s="2">
        <v>3.677</v>
      </c>
      <c r="H92" s="2" t="s">
        <v>598</v>
      </c>
      <c r="I92" s="2">
        <v>12.297000000000001</v>
      </c>
      <c r="J92" s="2">
        <v>10.802</v>
      </c>
      <c r="K92" s="2" t="s">
        <v>598</v>
      </c>
      <c r="L92" s="2" t="s">
        <v>598</v>
      </c>
      <c r="M92" s="2" t="s">
        <v>598</v>
      </c>
      <c r="N92" s="2" t="s">
        <v>599</v>
      </c>
      <c r="O92" s="2" t="s">
        <v>598</v>
      </c>
      <c r="P92" s="2" t="s">
        <v>599</v>
      </c>
      <c r="Q92" s="2" t="s">
        <v>598</v>
      </c>
      <c r="R92" s="2" t="s">
        <v>599</v>
      </c>
      <c r="S92" s="2" t="s">
        <v>598</v>
      </c>
      <c r="U92" s="20">
        <f t="shared" si="2"/>
        <v>55.631</v>
      </c>
      <c r="V92" s="2">
        <f t="shared" si="3"/>
        <v>0</v>
      </c>
    </row>
    <row r="93" spans="1:22" ht="15" customHeight="1" x14ac:dyDescent="0.25">
      <c r="A93" s="2" t="s">
        <v>131</v>
      </c>
      <c r="B93" s="2" t="s">
        <v>133</v>
      </c>
      <c r="C93" s="2">
        <v>2014</v>
      </c>
      <c r="D93" s="2">
        <v>1.893</v>
      </c>
      <c r="E93" s="2">
        <v>0.20300000000000001</v>
      </c>
      <c r="F93" s="2">
        <v>0.185</v>
      </c>
      <c r="G93" s="2">
        <v>0</v>
      </c>
      <c r="H93" s="2" t="s">
        <v>598</v>
      </c>
      <c r="I93" s="2">
        <v>1.353</v>
      </c>
      <c r="J93" s="2">
        <v>0.152</v>
      </c>
      <c r="K93" s="2">
        <v>0</v>
      </c>
      <c r="L93" s="2">
        <v>0</v>
      </c>
      <c r="M93" s="2">
        <v>0</v>
      </c>
      <c r="N93" s="2" t="s">
        <v>599</v>
      </c>
      <c r="O93" s="2" t="s">
        <v>598</v>
      </c>
      <c r="P93" s="2" t="s">
        <v>599</v>
      </c>
      <c r="Q93" s="2" t="s">
        <v>598</v>
      </c>
      <c r="R93" s="2" t="s">
        <v>599</v>
      </c>
      <c r="S93" s="2" t="s">
        <v>598</v>
      </c>
      <c r="U93" s="20">
        <f t="shared" si="2"/>
        <v>1.893</v>
      </c>
      <c r="V93" s="2">
        <f t="shared" si="3"/>
        <v>0</v>
      </c>
    </row>
    <row r="94" spans="1:22" ht="15" customHeight="1" x14ac:dyDescent="0.25">
      <c r="A94" s="2" t="s">
        <v>131</v>
      </c>
      <c r="B94" s="2" t="s">
        <v>134</v>
      </c>
      <c r="C94" s="2">
        <v>2014</v>
      </c>
      <c r="D94" s="2">
        <v>3.0760000000000001</v>
      </c>
      <c r="E94" s="2">
        <v>0.45600000000000002</v>
      </c>
      <c r="F94" s="2">
        <v>0.253</v>
      </c>
      <c r="G94" s="2">
        <v>0</v>
      </c>
      <c r="H94" s="2" t="s">
        <v>598</v>
      </c>
      <c r="I94" s="2">
        <v>2.3359999999999999</v>
      </c>
      <c r="J94" s="2">
        <v>3.1E-2</v>
      </c>
      <c r="K94" s="2">
        <v>0</v>
      </c>
      <c r="L94" s="2">
        <v>0</v>
      </c>
      <c r="M94" s="2">
        <v>0</v>
      </c>
      <c r="N94" s="2" t="s">
        <v>599</v>
      </c>
      <c r="O94" s="2" t="s">
        <v>598</v>
      </c>
      <c r="P94" s="2" t="s">
        <v>599</v>
      </c>
      <c r="Q94" s="2" t="s">
        <v>598</v>
      </c>
      <c r="R94" s="2" t="s">
        <v>599</v>
      </c>
      <c r="S94" s="2" t="s">
        <v>598</v>
      </c>
      <c r="U94" s="20">
        <f t="shared" si="2"/>
        <v>3.0760000000000001</v>
      </c>
      <c r="V94" s="2">
        <f t="shared" si="3"/>
        <v>0</v>
      </c>
    </row>
    <row r="95" spans="1:22" ht="15" customHeight="1" x14ac:dyDescent="0.25">
      <c r="A95" s="2" t="s">
        <v>135</v>
      </c>
      <c r="B95" s="2" t="s">
        <v>136</v>
      </c>
      <c r="C95" s="2">
        <v>2014</v>
      </c>
      <c r="D95" s="2">
        <v>4.43</v>
      </c>
      <c r="E95" s="2">
        <v>1.0900000000000001</v>
      </c>
      <c r="F95" s="2">
        <v>0.2</v>
      </c>
      <c r="G95" s="2">
        <v>0.25</v>
      </c>
      <c r="H95" s="2" t="s">
        <v>598</v>
      </c>
      <c r="I95" s="2">
        <v>2.46</v>
      </c>
      <c r="J95" s="2">
        <v>0.13</v>
      </c>
      <c r="K95" s="2">
        <v>0.3</v>
      </c>
      <c r="L95" s="2">
        <v>0</v>
      </c>
      <c r="M95" s="2">
        <v>0</v>
      </c>
      <c r="N95" s="2" t="s">
        <v>599</v>
      </c>
      <c r="O95" s="2" t="s">
        <v>598</v>
      </c>
      <c r="P95" s="2" t="s">
        <v>599</v>
      </c>
      <c r="Q95" s="2" t="s">
        <v>598</v>
      </c>
      <c r="R95" s="2" t="s">
        <v>599</v>
      </c>
      <c r="S95" s="2" t="s">
        <v>598</v>
      </c>
      <c r="U95" s="20">
        <f t="shared" si="2"/>
        <v>4.43</v>
      </c>
      <c r="V95" s="2">
        <f t="shared" si="3"/>
        <v>0</v>
      </c>
    </row>
    <row r="96" spans="1:22" ht="15" customHeight="1" x14ac:dyDescent="0.25">
      <c r="A96" s="2" t="s">
        <v>135</v>
      </c>
      <c r="B96" s="2" t="s">
        <v>137</v>
      </c>
      <c r="C96" s="2">
        <v>2014</v>
      </c>
      <c r="D96" s="2">
        <v>320.49</v>
      </c>
      <c r="E96" s="2">
        <v>127.5</v>
      </c>
      <c r="F96" s="2">
        <v>32.090000000000003</v>
      </c>
      <c r="G96" s="2">
        <v>22</v>
      </c>
      <c r="H96" s="2">
        <v>0</v>
      </c>
      <c r="I96" s="2">
        <v>38.39</v>
      </c>
      <c r="J96" s="2">
        <v>36.130000000000003</v>
      </c>
      <c r="K96" s="2">
        <v>12.02</v>
      </c>
      <c r="L96" s="2">
        <v>3.55</v>
      </c>
      <c r="M96" s="2">
        <v>0</v>
      </c>
      <c r="N96" s="2" t="s">
        <v>757</v>
      </c>
      <c r="O96" s="2">
        <v>41.05</v>
      </c>
      <c r="P96" s="2" t="s">
        <v>758</v>
      </c>
      <c r="Q96" s="2">
        <v>7.76</v>
      </c>
      <c r="R96" s="2" t="s">
        <v>672</v>
      </c>
      <c r="S96" s="2">
        <v>0.1</v>
      </c>
      <c r="U96" s="20">
        <f t="shared" si="2"/>
        <v>320.49</v>
      </c>
      <c r="V96" s="2">
        <f t="shared" si="3"/>
        <v>48.91</v>
      </c>
    </row>
    <row r="97" spans="1:22" ht="15" customHeight="1" x14ac:dyDescent="0.25">
      <c r="A97" s="2" t="s">
        <v>135</v>
      </c>
      <c r="B97" s="2" t="s">
        <v>138</v>
      </c>
      <c r="C97" s="2">
        <v>2014</v>
      </c>
      <c r="D97" s="2">
        <v>4.3</v>
      </c>
      <c r="E97" s="2">
        <v>3.09</v>
      </c>
      <c r="F97" s="2">
        <v>0.01</v>
      </c>
      <c r="G97" s="2">
        <v>0</v>
      </c>
      <c r="H97" s="2" t="s">
        <v>598</v>
      </c>
      <c r="I97" s="2">
        <v>1.05</v>
      </c>
      <c r="J97" s="2">
        <v>0.16</v>
      </c>
      <c r="K97" s="2">
        <v>0</v>
      </c>
      <c r="L97" s="2">
        <v>0</v>
      </c>
      <c r="M97" s="2">
        <v>0</v>
      </c>
      <c r="N97" s="2" t="s">
        <v>599</v>
      </c>
      <c r="O97" s="2" t="s">
        <v>598</v>
      </c>
      <c r="P97" s="2" t="s">
        <v>599</v>
      </c>
      <c r="Q97" s="2" t="s">
        <v>598</v>
      </c>
      <c r="R97" s="2" t="s">
        <v>599</v>
      </c>
      <c r="S97" s="2" t="s">
        <v>598</v>
      </c>
      <c r="U97" s="20">
        <f t="shared" si="2"/>
        <v>4.3</v>
      </c>
      <c r="V97" s="2">
        <f t="shared" si="3"/>
        <v>0</v>
      </c>
    </row>
    <row r="98" spans="1:22" ht="15" customHeight="1" x14ac:dyDescent="0.25">
      <c r="A98" s="2" t="s">
        <v>135</v>
      </c>
      <c r="B98" s="2" t="s">
        <v>139</v>
      </c>
      <c r="C98" s="2">
        <v>2014</v>
      </c>
      <c r="D98" s="2">
        <v>4.4400000000000004</v>
      </c>
      <c r="E98" s="2">
        <v>2.3199999999999998</v>
      </c>
      <c r="F98" s="2">
        <v>0.11</v>
      </c>
      <c r="G98" s="2">
        <v>0</v>
      </c>
      <c r="H98" s="2" t="s">
        <v>598</v>
      </c>
      <c r="I98" s="2">
        <v>1.93</v>
      </c>
      <c r="J98" s="2">
        <v>0.08</v>
      </c>
      <c r="K98" s="2">
        <v>0</v>
      </c>
      <c r="L98" s="2">
        <v>0</v>
      </c>
      <c r="M98" s="2">
        <v>0</v>
      </c>
      <c r="N98" s="2" t="s">
        <v>599</v>
      </c>
      <c r="O98" s="2" t="s">
        <v>598</v>
      </c>
      <c r="P98" s="2" t="s">
        <v>599</v>
      </c>
      <c r="Q98" s="2" t="s">
        <v>598</v>
      </c>
      <c r="R98" s="2" t="s">
        <v>599</v>
      </c>
      <c r="S98" s="2" t="s">
        <v>598</v>
      </c>
      <c r="U98" s="20">
        <f t="shared" si="2"/>
        <v>4.4400000000000004</v>
      </c>
      <c r="V98" s="2">
        <f t="shared" si="3"/>
        <v>0</v>
      </c>
    </row>
    <row r="99" spans="1:22" ht="15" customHeight="1" x14ac:dyDescent="0.25">
      <c r="A99" s="2" t="s">
        <v>140</v>
      </c>
      <c r="B99" s="2" t="s">
        <v>141</v>
      </c>
      <c r="C99" s="2">
        <v>2014</v>
      </c>
      <c r="D99" s="2">
        <v>105</v>
      </c>
      <c r="E99" s="2">
        <v>40</v>
      </c>
      <c r="F99" s="2">
        <v>13</v>
      </c>
      <c r="G99" s="2">
        <v>32</v>
      </c>
      <c r="H99" s="2">
        <v>0</v>
      </c>
      <c r="I99" s="2">
        <v>12</v>
      </c>
      <c r="J99" s="2">
        <v>8</v>
      </c>
      <c r="K99" s="2">
        <v>0</v>
      </c>
      <c r="L99" s="2" t="s">
        <v>598</v>
      </c>
      <c r="M99" s="2" t="s">
        <v>598</v>
      </c>
      <c r="N99" s="2" t="s">
        <v>598</v>
      </c>
      <c r="O99" s="2" t="s">
        <v>598</v>
      </c>
      <c r="P99" s="2" t="s">
        <v>598</v>
      </c>
      <c r="Q99" s="2" t="s">
        <v>598</v>
      </c>
      <c r="R99" s="2" t="s">
        <v>598</v>
      </c>
      <c r="S99" s="2" t="s">
        <v>598</v>
      </c>
      <c r="U99" s="20">
        <f t="shared" si="2"/>
        <v>105</v>
      </c>
      <c r="V99" s="2">
        <f t="shared" si="3"/>
        <v>0</v>
      </c>
    </row>
    <row r="100" spans="1:22" ht="15" customHeight="1" x14ac:dyDescent="0.2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U100" s="20">
        <f t="shared" si="2"/>
        <v>0</v>
      </c>
      <c r="V100" s="2">
        <f t="shared" si="3"/>
        <v>0</v>
      </c>
    </row>
    <row r="101" spans="1:22" ht="15" customHeight="1" x14ac:dyDescent="0.25">
      <c r="A101" s="2" t="s">
        <v>144</v>
      </c>
      <c r="B101" s="2" t="s">
        <v>145</v>
      </c>
      <c r="C101" s="2">
        <v>2014</v>
      </c>
      <c r="D101" s="2">
        <v>7504.6790000000001</v>
      </c>
      <c r="E101" s="2">
        <v>4602</v>
      </c>
      <c r="F101" s="2">
        <v>136</v>
      </c>
      <c r="G101" s="2">
        <v>192</v>
      </c>
      <c r="H101" s="2">
        <v>18</v>
      </c>
      <c r="I101" s="2">
        <v>574</v>
      </c>
      <c r="J101" s="2">
        <v>1161</v>
      </c>
      <c r="K101" s="2">
        <v>305</v>
      </c>
      <c r="L101" s="2" t="s">
        <v>598</v>
      </c>
      <c r="M101" s="2" t="s">
        <v>598</v>
      </c>
      <c r="N101" s="2" t="s">
        <v>759</v>
      </c>
      <c r="O101" s="2">
        <v>334</v>
      </c>
      <c r="P101" s="2" t="s">
        <v>760</v>
      </c>
      <c r="Q101" s="2">
        <v>249</v>
      </c>
      <c r="R101" s="2" t="s">
        <v>599</v>
      </c>
      <c r="S101" s="2" t="s">
        <v>598</v>
      </c>
      <c r="U101" s="20">
        <f t="shared" si="2"/>
        <v>7504.6790000000001</v>
      </c>
      <c r="V101" s="2">
        <f t="shared" si="3"/>
        <v>583</v>
      </c>
    </row>
    <row r="102" spans="1:22" ht="15" customHeight="1" x14ac:dyDescent="0.25">
      <c r="A102" s="2" t="s">
        <v>144</v>
      </c>
      <c r="B102" s="2" t="s">
        <v>146</v>
      </c>
      <c r="C102" s="2">
        <v>2014</v>
      </c>
      <c r="D102" s="2">
        <v>55.81</v>
      </c>
      <c r="E102" s="2" t="s">
        <v>598</v>
      </c>
      <c r="F102" s="2" t="s">
        <v>598</v>
      </c>
      <c r="G102" s="2" t="s">
        <v>598</v>
      </c>
      <c r="H102" s="2" t="s">
        <v>598</v>
      </c>
      <c r="I102" s="2" t="s">
        <v>598</v>
      </c>
      <c r="J102" s="2" t="s">
        <v>598</v>
      </c>
      <c r="K102" s="2" t="s">
        <v>598</v>
      </c>
      <c r="L102" s="2" t="s">
        <v>598</v>
      </c>
      <c r="M102" s="2" t="s">
        <v>598</v>
      </c>
      <c r="N102" s="2" t="s">
        <v>599</v>
      </c>
      <c r="O102" s="2" t="s">
        <v>598</v>
      </c>
      <c r="P102" s="2" t="s">
        <v>599</v>
      </c>
      <c r="Q102" s="2" t="s">
        <v>598</v>
      </c>
      <c r="R102" s="2" t="s">
        <v>599</v>
      </c>
      <c r="S102" s="2" t="s">
        <v>598</v>
      </c>
      <c r="U102" s="20">
        <f t="shared" si="2"/>
        <v>55.81</v>
      </c>
      <c r="V102" s="2">
        <f t="shared" si="3"/>
        <v>0</v>
      </c>
    </row>
    <row r="103" spans="1:22" ht="15" customHeight="1" x14ac:dyDescent="0.25">
      <c r="A103" s="2" t="s">
        <v>147</v>
      </c>
      <c r="B103" s="2" t="s">
        <v>148</v>
      </c>
      <c r="C103" s="2">
        <v>2014</v>
      </c>
      <c r="D103" s="2">
        <v>0</v>
      </c>
      <c r="E103" s="2">
        <v>0</v>
      </c>
      <c r="F103" s="2">
        <v>0</v>
      </c>
      <c r="G103" s="2">
        <v>0</v>
      </c>
      <c r="H103" s="2">
        <v>0</v>
      </c>
      <c r="I103" s="2">
        <v>0</v>
      </c>
      <c r="J103" s="2">
        <v>0</v>
      </c>
      <c r="K103" s="2" t="s">
        <v>598</v>
      </c>
      <c r="L103" s="2" t="s">
        <v>598</v>
      </c>
      <c r="M103" s="2" t="s">
        <v>598</v>
      </c>
      <c r="N103" s="2" t="s">
        <v>599</v>
      </c>
      <c r="O103" s="2" t="s">
        <v>598</v>
      </c>
      <c r="P103" s="2" t="s">
        <v>599</v>
      </c>
      <c r="Q103" s="2" t="s">
        <v>598</v>
      </c>
      <c r="R103" s="2" t="s">
        <v>599</v>
      </c>
      <c r="S103" s="2" t="s">
        <v>598</v>
      </c>
      <c r="U103" s="20">
        <f t="shared" si="2"/>
        <v>0</v>
      </c>
      <c r="V103" s="2">
        <f t="shared" si="3"/>
        <v>0</v>
      </c>
    </row>
    <row r="104" spans="1:22" ht="15" customHeight="1" x14ac:dyDescent="0.25">
      <c r="A104" s="2" t="s">
        <v>147</v>
      </c>
      <c r="B104" s="2" t="s">
        <v>149</v>
      </c>
      <c r="C104" s="2">
        <v>2014</v>
      </c>
      <c r="D104" s="2">
        <v>0</v>
      </c>
      <c r="E104" s="2" t="s">
        <v>598</v>
      </c>
      <c r="F104" s="2" t="s">
        <v>598</v>
      </c>
      <c r="G104" s="2" t="s">
        <v>598</v>
      </c>
      <c r="H104" s="2" t="s">
        <v>598</v>
      </c>
      <c r="I104" s="2" t="s">
        <v>598</v>
      </c>
      <c r="J104" s="2" t="s">
        <v>598</v>
      </c>
      <c r="K104" s="2" t="s">
        <v>598</v>
      </c>
      <c r="L104" s="2" t="s">
        <v>598</v>
      </c>
      <c r="M104" s="2" t="s">
        <v>598</v>
      </c>
      <c r="N104" s="2" t="s">
        <v>599</v>
      </c>
      <c r="O104" s="2" t="s">
        <v>598</v>
      </c>
      <c r="P104" s="2" t="s">
        <v>599</v>
      </c>
      <c r="Q104" s="2" t="s">
        <v>598</v>
      </c>
      <c r="R104" s="2" t="s">
        <v>599</v>
      </c>
      <c r="S104" s="2" t="s">
        <v>598</v>
      </c>
      <c r="U104" s="20">
        <f t="shared" si="2"/>
        <v>0</v>
      </c>
      <c r="V104" s="2">
        <f t="shared" si="3"/>
        <v>0</v>
      </c>
    </row>
    <row r="105" spans="1:22" ht="15" customHeight="1" x14ac:dyDescent="0.2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U105" s="20">
        <f t="shared" si="2"/>
        <v>0</v>
      </c>
      <c r="V105" s="2">
        <f t="shared" si="3"/>
        <v>0</v>
      </c>
    </row>
    <row r="106" spans="1:22" ht="15" customHeight="1" x14ac:dyDescent="0.25">
      <c r="A106" s="2" t="s">
        <v>147</v>
      </c>
      <c r="B106" s="2" t="s">
        <v>151</v>
      </c>
      <c r="C106" s="2">
        <v>2014</v>
      </c>
      <c r="D106" s="2">
        <v>0</v>
      </c>
      <c r="E106" s="2" t="s">
        <v>609</v>
      </c>
      <c r="F106" s="2" t="s">
        <v>609</v>
      </c>
      <c r="G106" s="2" t="s">
        <v>609</v>
      </c>
      <c r="H106" s="2" t="s">
        <v>598</v>
      </c>
      <c r="I106" s="2" t="s">
        <v>609</v>
      </c>
      <c r="J106" s="2" t="s">
        <v>609</v>
      </c>
      <c r="K106" s="2" t="s">
        <v>598</v>
      </c>
      <c r="L106" s="2" t="s">
        <v>598</v>
      </c>
      <c r="M106" s="2" t="s">
        <v>598</v>
      </c>
      <c r="N106" s="2" t="s">
        <v>599</v>
      </c>
      <c r="O106" s="2" t="s">
        <v>598</v>
      </c>
      <c r="P106" s="2" t="s">
        <v>599</v>
      </c>
      <c r="Q106" s="2" t="s">
        <v>598</v>
      </c>
      <c r="R106" s="2" t="s">
        <v>599</v>
      </c>
      <c r="S106" s="2" t="s">
        <v>598</v>
      </c>
      <c r="U106" s="20">
        <f t="shared" si="2"/>
        <v>0</v>
      </c>
      <c r="V106" s="2">
        <f t="shared" si="3"/>
        <v>0</v>
      </c>
    </row>
    <row r="107" spans="1:22" ht="15" customHeight="1" x14ac:dyDescent="0.25">
      <c r="A107" s="2" t="s">
        <v>147</v>
      </c>
      <c r="B107" s="2" t="s">
        <v>152</v>
      </c>
      <c r="C107" s="2">
        <v>2014</v>
      </c>
      <c r="D107" s="2">
        <v>0</v>
      </c>
      <c r="E107" s="2" t="s">
        <v>609</v>
      </c>
      <c r="F107" s="2" t="s">
        <v>609</v>
      </c>
      <c r="G107" s="2" t="s">
        <v>609</v>
      </c>
      <c r="H107" s="2" t="s">
        <v>598</v>
      </c>
      <c r="I107" s="2" t="s">
        <v>598</v>
      </c>
      <c r="J107" s="2" t="s">
        <v>598</v>
      </c>
      <c r="K107" s="2" t="s">
        <v>598</v>
      </c>
      <c r="L107" s="2" t="s">
        <v>598</v>
      </c>
      <c r="M107" s="2" t="s">
        <v>598</v>
      </c>
      <c r="N107" s="2" t="s">
        <v>599</v>
      </c>
      <c r="O107" s="2" t="s">
        <v>598</v>
      </c>
      <c r="P107" s="2" t="s">
        <v>599</v>
      </c>
      <c r="Q107" s="2" t="s">
        <v>598</v>
      </c>
      <c r="R107" s="2" t="s">
        <v>599</v>
      </c>
      <c r="S107" s="2" t="s">
        <v>598</v>
      </c>
      <c r="U107" s="20">
        <f t="shared" si="2"/>
        <v>0</v>
      </c>
      <c r="V107" s="2">
        <f t="shared" si="3"/>
        <v>0</v>
      </c>
    </row>
    <row r="108" spans="1:22" ht="15" customHeight="1" x14ac:dyDescent="0.25">
      <c r="A108" s="2" t="s">
        <v>147</v>
      </c>
      <c r="B108" s="2" t="s">
        <v>153</v>
      </c>
      <c r="C108" s="2">
        <v>2014</v>
      </c>
      <c r="D108" s="2">
        <v>0</v>
      </c>
      <c r="E108" s="2" t="s">
        <v>598</v>
      </c>
      <c r="F108" s="2" t="s">
        <v>598</v>
      </c>
      <c r="G108" s="2" t="s">
        <v>598</v>
      </c>
      <c r="H108" s="2" t="s">
        <v>598</v>
      </c>
      <c r="I108" s="2" t="s">
        <v>598</v>
      </c>
      <c r="J108" s="2" t="s">
        <v>598</v>
      </c>
      <c r="K108" s="2" t="s">
        <v>598</v>
      </c>
      <c r="L108" s="2" t="s">
        <v>598</v>
      </c>
      <c r="M108" s="2" t="s">
        <v>598</v>
      </c>
      <c r="N108" s="2" t="s">
        <v>599</v>
      </c>
      <c r="O108" s="2" t="s">
        <v>598</v>
      </c>
      <c r="P108" s="2" t="s">
        <v>599</v>
      </c>
      <c r="Q108" s="2" t="s">
        <v>598</v>
      </c>
      <c r="R108" s="2" t="s">
        <v>599</v>
      </c>
      <c r="S108" s="2" t="s">
        <v>598</v>
      </c>
      <c r="U108" s="20">
        <f t="shared" si="2"/>
        <v>0</v>
      </c>
      <c r="V108" s="2">
        <f t="shared" si="3"/>
        <v>0</v>
      </c>
    </row>
    <row r="109" spans="1:22" ht="15" customHeight="1" x14ac:dyDescent="0.25">
      <c r="A109" s="2" t="s">
        <v>147</v>
      </c>
      <c r="B109" s="2" t="s">
        <v>154</v>
      </c>
      <c r="C109" s="2">
        <v>2014</v>
      </c>
      <c r="D109" s="2">
        <v>0</v>
      </c>
      <c r="E109" s="2" t="s">
        <v>598</v>
      </c>
      <c r="F109" s="2" t="s">
        <v>598</v>
      </c>
      <c r="G109" s="2" t="s">
        <v>598</v>
      </c>
      <c r="H109" s="2" t="s">
        <v>598</v>
      </c>
      <c r="I109" s="2" t="s">
        <v>598</v>
      </c>
      <c r="J109" s="2" t="s">
        <v>598</v>
      </c>
      <c r="K109" s="2" t="s">
        <v>598</v>
      </c>
      <c r="L109" s="2" t="s">
        <v>598</v>
      </c>
      <c r="M109" s="2" t="s">
        <v>598</v>
      </c>
      <c r="N109" s="2" t="s">
        <v>599</v>
      </c>
      <c r="O109" s="2" t="s">
        <v>598</v>
      </c>
      <c r="P109" s="2" t="s">
        <v>599</v>
      </c>
      <c r="Q109" s="2" t="s">
        <v>598</v>
      </c>
      <c r="R109" s="2" t="s">
        <v>599</v>
      </c>
      <c r="S109" s="2" t="s">
        <v>598</v>
      </c>
      <c r="U109" s="20">
        <f t="shared" si="2"/>
        <v>0</v>
      </c>
      <c r="V109" s="2">
        <f t="shared" si="3"/>
        <v>0</v>
      </c>
    </row>
    <row r="110" spans="1:22" ht="15" customHeight="1" x14ac:dyDescent="0.25">
      <c r="A110" s="2" t="s">
        <v>147</v>
      </c>
      <c r="B110" s="2" t="s">
        <v>155</v>
      </c>
      <c r="C110" s="2">
        <v>2014</v>
      </c>
      <c r="D110" s="2" t="s">
        <v>609</v>
      </c>
      <c r="E110" s="2" t="s">
        <v>598</v>
      </c>
      <c r="F110" s="2" t="s">
        <v>598</v>
      </c>
      <c r="G110" s="2" t="s">
        <v>598</v>
      </c>
      <c r="H110" s="2" t="s">
        <v>598</v>
      </c>
      <c r="I110" s="2" t="s">
        <v>598</v>
      </c>
      <c r="J110" s="2" t="s">
        <v>598</v>
      </c>
      <c r="K110" s="2" t="s">
        <v>598</v>
      </c>
      <c r="L110" s="2" t="s">
        <v>598</v>
      </c>
      <c r="M110" s="2" t="s">
        <v>598</v>
      </c>
      <c r="N110" s="2" t="s">
        <v>599</v>
      </c>
      <c r="O110" s="2" t="s">
        <v>598</v>
      </c>
      <c r="P110" s="2" t="s">
        <v>599</v>
      </c>
      <c r="Q110" s="2" t="s">
        <v>598</v>
      </c>
      <c r="R110" s="2" t="s">
        <v>599</v>
      </c>
      <c r="S110" s="2" t="s">
        <v>598</v>
      </c>
      <c r="U110" s="20">
        <f t="shared" si="2"/>
        <v>0</v>
      </c>
      <c r="V110" s="2">
        <f t="shared" si="3"/>
        <v>0</v>
      </c>
    </row>
    <row r="111" spans="1:22" ht="15" customHeight="1" x14ac:dyDescent="0.25">
      <c r="A111" s="2" t="s">
        <v>156</v>
      </c>
      <c r="B111" s="2" t="s">
        <v>157</v>
      </c>
      <c r="C111" s="2">
        <v>2014</v>
      </c>
      <c r="D111" s="2">
        <v>21.509</v>
      </c>
      <c r="E111" s="2">
        <v>10.709</v>
      </c>
      <c r="F111" s="2">
        <v>0.10100000000000001</v>
      </c>
      <c r="G111" s="2">
        <v>0.63500000000000001</v>
      </c>
      <c r="H111" s="2" t="s">
        <v>598</v>
      </c>
      <c r="I111" s="2">
        <v>7.9740000000000002</v>
      </c>
      <c r="J111" s="2">
        <v>2.0230000000000001</v>
      </c>
      <c r="K111" s="2" t="s">
        <v>598</v>
      </c>
      <c r="L111" s="2" t="s">
        <v>598</v>
      </c>
      <c r="M111" s="2" t="s">
        <v>598</v>
      </c>
      <c r="N111" s="2" t="s">
        <v>598</v>
      </c>
      <c r="O111" s="2" t="s">
        <v>598</v>
      </c>
      <c r="P111" s="2" t="s">
        <v>598</v>
      </c>
      <c r="Q111" s="2" t="s">
        <v>598</v>
      </c>
      <c r="R111" s="2" t="s">
        <v>598</v>
      </c>
      <c r="S111" s="2" t="s">
        <v>598</v>
      </c>
      <c r="U111" s="20">
        <f t="shared" si="2"/>
        <v>21.509</v>
      </c>
      <c r="V111" s="2">
        <f t="shared" si="3"/>
        <v>0</v>
      </c>
    </row>
    <row r="112" spans="1:22" ht="15" customHeight="1" x14ac:dyDescent="0.25">
      <c r="A112" s="2" t="s">
        <v>156</v>
      </c>
      <c r="B112" s="2" t="s">
        <v>158</v>
      </c>
      <c r="C112" s="2">
        <v>2014</v>
      </c>
      <c r="D112" s="2">
        <v>3.976</v>
      </c>
      <c r="E112" s="2">
        <v>1.181</v>
      </c>
      <c r="F112" s="2">
        <v>4.2000000000000003E-2</v>
      </c>
      <c r="G112" s="2">
        <v>1.448</v>
      </c>
      <c r="H112" s="2" t="s">
        <v>598</v>
      </c>
      <c r="I112" s="2">
        <v>1.177</v>
      </c>
      <c r="J112" s="2">
        <v>0.126</v>
      </c>
      <c r="K112" s="2" t="s">
        <v>598</v>
      </c>
      <c r="L112" s="2" t="s">
        <v>598</v>
      </c>
      <c r="M112" s="2" t="s">
        <v>598</v>
      </c>
      <c r="N112" s="2" t="s">
        <v>599</v>
      </c>
      <c r="O112" s="2" t="s">
        <v>598</v>
      </c>
      <c r="P112" s="2" t="s">
        <v>599</v>
      </c>
      <c r="Q112" s="2" t="s">
        <v>598</v>
      </c>
      <c r="R112" s="2" t="s">
        <v>599</v>
      </c>
      <c r="S112" s="2" t="s">
        <v>598</v>
      </c>
      <c r="U112" s="20">
        <f t="shared" si="2"/>
        <v>3.976</v>
      </c>
      <c r="V112" s="2">
        <f t="shared" si="3"/>
        <v>0</v>
      </c>
    </row>
    <row r="113" spans="1:22" ht="15" customHeight="1" x14ac:dyDescent="0.25">
      <c r="A113" s="2" t="s">
        <v>156</v>
      </c>
      <c r="B113" s="2" t="s">
        <v>159</v>
      </c>
      <c r="C113" s="2">
        <v>2014</v>
      </c>
      <c r="D113" s="2">
        <v>1.9670000000000001</v>
      </c>
      <c r="E113" s="2">
        <v>0.22600000000000001</v>
      </c>
      <c r="F113" s="2" t="s">
        <v>598</v>
      </c>
      <c r="G113" s="2" t="s">
        <v>598</v>
      </c>
      <c r="H113" s="2" t="s">
        <v>598</v>
      </c>
      <c r="I113" s="2">
        <v>1.7410000000000001</v>
      </c>
      <c r="J113" s="2" t="s">
        <v>598</v>
      </c>
      <c r="K113" s="2" t="s">
        <v>598</v>
      </c>
      <c r="L113" s="2" t="s">
        <v>598</v>
      </c>
      <c r="M113" s="2" t="s">
        <v>598</v>
      </c>
      <c r="N113" s="2" t="s">
        <v>599</v>
      </c>
      <c r="O113" s="2" t="s">
        <v>598</v>
      </c>
      <c r="P113" s="2" t="s">
        <v>599</v>
      </c>
      <c r="Q113" s="2" t="s">
        <v>598</v>
      </c>
      <c r="R113" s="2" t="s">
        <v>599</v>
      </c>
      <c r="S113" s="2" t="s">
        <v>598</v>
      </c>
      <c r="U113" s="20">
        <f t="shared" si="2"/>
        <v>1.9670000000000001</v>
      </c>
      <c r="V113" s="2">
        <f t="shared" si="3"/>
        <v>0</v>
      </c>
    </row>
    <row r="114" spans="1:22" ht="15" customHeight="1" x14ac:dyDescent="0.25">
      <c r="A114" s="2" t="s">
        <v>160</v>
      </c>
      <c r="B114" s="2" t="s">
        <v>161</v>
      </c>
      <c r="C114" s="2">
        <v>2014</v>
      </c>
      <c r="D114" s="2">
        <v>11.5</v>
      </c>
      <c r="E114" s="2">
        <v>4.5999999999999996</v>
      </c>
      <c r="F114" s="2">
        <v>0.4</v>
      </c>
      <c r="G114" s="2">
        <v>0</v>
      </c>
      <c r="H114" s="2">
        <v>0</v>
      </c>
      <c r="I114" s="2">
        <v>4.0999999999999996</v>
      </c>
      <c r="J114" s="2">
        <v>2.2000000000000002</v>
      </c>
      <c r="K114" s="2">
        <v>0</v>
      </c>
      <c r="L114" s="2">
        <v>0</v>
      </c>
      <c r="M114" s="2">
        <v>0.2</v>
      </c>
      <c r="N114" s="2" t="s">
        <v>599</v>
      </c>
      <c r="O114" s="2" t="s">
        <v>598</v>
      </c>
      <c r="P114" s="2" t="s">
        <v>599</v>
      </c>
      <c r="Q114" s="2" t="s">
        <v>598</v>
      </c>
      <c r="R114" s="2" t="s">
        <v>599</v>
      </c>
      <c r="S114" s="2" t="s">
        <v>598</v>
      </c>
      <c r="U114" s="20">
        <f t="shared" si="2"/>
        <v>11.5</v>
      </c>
      <c r="V114" s="2">
        <f t="shared" si="3"/>
        <v>0</v>
      </c>
    </row>
    <row r="115" spans="1:22" ht="15" customHeight="1" x14ac:dyDescent="0.25">
      <c r="A115" s="2" t="s">
        <v>160</v>
      </c>
      <c r="B115" s="2" t="s">
        <v>162</v>
      </c>
      <c r="C115" s="2">
        <v>2014</v>
      </c>
      <c r="D115" s="2">
        <v>7.6</v>
      </c>
      <c r="E115" s="2">
        <v>3.3</v>
      </c>
      <c r="F115" s="2">
        <v>0.2</v>
      </c>
      <c r="G115" s="2">
        <v>0</v>
      </c>
      <c r="H115" s="2">
        <v>0</v>
      </c>
      <c r="I115" s="2">
        <v>2.4</v>
      </c>
      <c r="J115" s="2">
        <v>1.6</v>
      </c>
      <c r="K115" s="2">
        <v>0</v>
      </c>
      <c r="L115" s="2">
        <v>0</v>
      </c>
      <c r="M115" s="2">
        <v>0.1</v>
      </c>
      <c r="N115" s="2" t="s">
        <v>599</v>
      </c>
      <c r="O115" s="2" t="s">
        <v>598</v>
      </c>
      <c r="P115" s="2" t="s">
        <v>599</v>
      </c>
      <c r="Q115" s="2" t="s">
        <v>598</v>
      </c>
      <c r="R115" s="2" t="s">
        <v>599</v>
      </c>
      <c r="S115" s="2" t="s">
        <v>598</v>
      </c>
      <c r="U115" s="20">
        <f t="shared" si="2"/>
        <v>7.6</v>
      </c>
      <c r="V115" s="2">
        <f t="shared" si="3"/>
        <v>0</v>
      </c>
    </row>
    <row r="116" spans="1:22" ht="15" customHeight="1" x14ac:dyDescent="0.25">
      <c r="A116" s="2" t="s">
        <v>160</v>
      </c>
      <c r="B116" s="2" t="s">
        <v>163</v>
      </c>
      <c r="C116" s="2">
        <v>2014</v>
      </c>
      <c r="D116" s="2">
        <v>16.100000000000001</v>
      </c>
      <c r="E116" s="2">
        <v>4.3</v>
      </c>
      <c r="F116" s="2">
        <v>0.2</v>
      </c>
      <c r="G116" s="2">
        <v>0</v>
      </c>
      <c r="H116" s="2">
        <v>0</v>
      </c>
      <c r="I116" s="2">
        <v>2</v>
      </c>
      <c r="J116" s="2">
        <v>2.2000000000000002</v>
      </c>
      <c r="K116" s="2">
        <v>0</v>
      </c>
      <c r="L116" s="2">
        <v>0</v>
      </c>
      <c r="M116" s="2">
        <v>7.4</v>
      </c>
      <c r="N116" s="2" t="s">
        <v>599</v>
      </c>
      <c r="O116" s="2" t="s">
        <v>598</v>
      </c>
      <c r="P116" s="2" t="s">
        <v>599</v>
      </c>
      <c r="Q116" s="2" t="s">
        <v>598</v>
      </c>
      <c r="R116" s="2" t="s">
        <v>599</v>
      </c>
      <c r="S116" s="2" t="s">
        <v>598</v>
      </c>
      <c r="U116" s="20">
        <f t="shared" si="2"/>
        <v>16.100000000000001</v>
      </c>
      <c r="V116" s="2">
        <f t="shared" si="3"/>
        <v>0</v>
      </c>
    </row>
    <row r="117" spans="1:22" ht="15" customHeight="1" x14ac:dyDescent="0.25">
      <c r="A117" s="2" t="s">
        <v>160</v>
      </c>
      <c r="B117" s="2" t="s">
        <v>164</v>
      </c>
      <c r="C117" s="2">
        <v>2014</v>
      </c>
      <c r="D117" s="2">
        <v>165.9</v>
      </c>
      <c r="E117" s="2">
        <v>93.9</v>
      </c>
      <c r="F117" s="2">
        <v>9.4</v>
      </c>
      <c r="G117" s="2">
        <v>0</v>
      </c>
      <c r="H117" s="2">
        <v>0</v>
      </c>
      <c r="I117" s="2">
        <v>36</v>
      </c>
      <c r="J117" s="2">
        <v>26.6</v>
      </c>
      <c r="K117" s="2">
        <v>0</v>
      </c>
      <c r="L117" s="2">
        <v>0</v>
      </c>
      <c r="M117" s="2">
        <v>0.4</v>
      </c>
      <c r="N117" s="2" t="s">
        <v>599</v>
      </c>
      <c r="O117" s="2" t="s">
        <v>598</v>
      </c>
      <c r="P117" s="2" t="s">
        <v>599</v>
      </c>
      <c r="Q117" s="2" t="s">
        <v>598</v>
      </c>
      <c r="R117" s="2" t="s">
        <v>599</v>
      </c>
      <c r="S117" s="2" t="s">
        <v>598</v>
      </c>
      <c r="U117" s="20">
        <f t="shared" si="2"/>
        <v>165.9</v>
      </c>
      <c r="V117" s="2">
        <f t="shared" si="3"/>
        <v>0</v>
      </c>
    </row>
    <row r="118" spans="1:22" ht="15" customHeight="1" x14ac:dyDescent="0.25">
      <c r="A118" s="2" t="s">
        <v>165</v>
      </c>
      <c r="B118" s="2" t="s">
        <v>166</v>
      </c>
      <c r="C118" s="2">
        <v>2014</v>
      </c>
      <c r="D118" s="2">
        <v>155</v>
      </c>
      <c r="E118" s="2">
        <v>62.7</v>
      </c>
      <c r="F118" s="2">
        <v>35.299999999999997</v>
      </c>
      <c r="G118" s="2">
        <v>5.8</v>
      </c>
      <c r="H118" s="2" t="s">
        <v>598</v>
      </c>
      <c r="I118" s="2">
        <v>28.3</v>
      </c>
      <c r="J118" s="2">
        <v>18.5</v>
      </c>
      <c r="K118" s="2">
        <v>0.7</v>
      </c>
      <c r="L118" s="2">
        <v>0</v>
      </c>
      <c r="M118" s="2">
        <v>3.7</v>
      </c>
      <c r="N118" s="2" t="s">
        <v>599</v>
      </c>
      <c r="O118" s="2" t="s">
        <v>598</v>
      </c>
      <c r="P118" s="2" t="s">
        <v>599</v>
      </c>
      <c r="Q118" s="2" t="s">
        <v>598</v>
      </c>
      <c r="R118" s="2" t="s">
        <v>599</v>
      </c>
      <c r="S118" s="2" t="s">
        <v>598</v>
      </c>
      <c r="U118" s="20">
        <f t="shared" si="2"/>
        <v>155</v>
      </c>
      <c r="V118" s="2">
        <f t="shared" si="3"/>
        <v>0</v>
      </c>
    </row>
    <row r="119" spans="1:22" ht="15" customHeight="1" x14ac:dyDescent="0.25">
      <c r="A119" s="2" t="s">
        <v>167</v>
      </c>
      <c r="B119" s="2" t="s">
        <v>168</v>
      </c>
      <c r="C119" s="2">
        <v>2014</v>
      </c>
      <c r="D119" s="2">
        <v>650.6</v>
      </c>
      <c r="E119" s="2">
        <v>356.4</v>
      </c>
      <c r="F119" s="2">
        <v>77</v>
      </c>
      <c r="G119" s="2">
        <v>34.1</v>
      </c>
      <c r="H119" s="2" t="s">
        <v>598</v>
      </c>
      <c r="I119" s="2">
        <v>92.1</v>
      </c>
      <c r="J119" s="2">
        <v>68.400000000000006</v>
      </c>
      <c r="K119" s="2">
        <v>5.0999999999999996</v>
      </c>
      <c r="L119" s="2">
        <v>17.5</v>
      </c>
      <c r="M119" s="2" t="s">
        <v>609</v>
      </c>
      <c r="N119" s="2" t="s">
        <v>599</v>
      </c>
      <c r="O119" s="2" t="s">
        <v>598</v>
      </c>
      <c r="P119" s="2" t="s">
        <v>599</v>
      </c>
      <c r="Q119" s="2" t="s">
        <v>598</v>
      </c>
      <c r="R119" s="2" t="s">
        <v>599</v>
      </c>
      <c r="S119" s="2" t="s">
        <v>598</v>
      </c>
      <c r="U119" s="20">
        <f t="shared" si="2"/>
        <v>650.6</v>
      </c>
      <c r="V119" s="2">
        <f t="shared" si="3"/>
        <v>0</v>
      </c>
    </row>
    <row r="120" spans="1:22" ht="15" customHeight="1" x14ac:dyDescent="0.25">
      <c r="A120" s="2" t="s">
        <v>169</v>
      </c>
      <c r="B120" s="2" t="s">
        <v>170</v>
      </c>
      <c r="C120" s="2">
        <v>2014</v>
      </c>
      <c r="D120" s="2">
        <v>3176.9430000000002</v>
      </c>
      <c r="E120" s="2">
        <v>1972</v>
      </c>
      <c r="F120" s="2">
        <v>207</v>
      </c>
      <c r="G120" s="2">
        <v>175</v>
      </c>
      <c r="H120" s="2" t="s">
        <v>598</v>
      </c>
      <c r="I120" s="2">
        <v>301</v>
      </c>
      <c r="J120" s="2">
        <v>489</v>
      </c>
      <c r="K120" s="2">
        <v>60</v>
      </c>
      <c r="L120" s="2" t="s">
        <v>609</v>
      </c>
      <c r="M120" s="2" t="s">
        <v>609</v>
      </c>
      <c r="N120" s="2" t="s">
        <v>761</v>
      </c>
      <c r="O120" s="2">
        <v>26.2</v>
      </c>
      <c r="P120" s="2" t="s">
        <v>762</v>
      </c>
      <c r="Q120" s="2">
        <v>20.8</v>
      </c>
      <c r="R120" s="2" t="s">
        <v>763</v>
      </c>
      <c r="S120" s="2">
        <v>31.5</v>
      </c>
      <c r="U120" s="20">
        <f t="shared" si="2"/>
        <v>3176.9430000000002</v>
      </c>
      <c r="V120" s="2">
        <f t="shared" si="3"/>
        <v>78.5</v>
      </c>
    </row>
    <row r="121" spans="1:22" ht="15" customHeight="1" x14ac:dyDescent="0.25">
      <c r="A121" s="2" t="s">
        <v>169</v>
      </c>
      <c r="B121" s="2" t="s">
        <v>171</v>
      </c>
      <c r="C121" s="2">
        <v>2014</v>
      </c>
      <c r="D121" s="2">
        <v>116.473</v>
      </c>
      <c r="E121" s="2" t="s">
        <v>598</v>
      </c>
      <c r="F121" s="2" t="s">
        <v>598</v>
      </c>
      <c r="G121" s="2" t="s">
        <v>598</v>
      </c>
      <c r="H121" s="2" t="s">
        <v>598</v>
      </c>
      <c r="I121" s="2" t="s">
        <v>598</v>
      </c>
      <c r="J121" s="2" t="s">
        <v>598</v>
      </c>
      <c r="K121" s="2" t="s">
        <v>598</v>
      </c>
      <c r="L121" s="2" t="s">
        <v>598</v>
      </c>
      <c r="M121" s="2" t="s">
        <v>598</v>
      </c>
      <c r="N121" s="2" t="s">
        <v>599</v>
      </c>
      <c r="O121" s="2" t="s">
        <v>598</v>
      </c>
      <c r="P121" s="2" t="s">
        <v>599</v>
      </c>
      <c r="Q121" s="2" t="s">
        <v>598</v>
      </c>
      <c r="R121" s="2" t="s">
        <v>599</v>
      </c>
      <c r="S121" s="2" t="s">
        <v>598</v>
      </c>
      <c r="U121" s="20">
        <f t="shared" si="2"/>
        <v>116.473</v>
      </c>
      <c r="V121" s="2">
        <f t="shared" si="3"/>
        <v>0</v>
      </c>
    </row>
    <row r="122" spans="1:22" ht="15" customHeight="1" x14ac:dyDescent="0.25">
      <c r="A122" s="2" t="s">
        <v>172</v>
      </c>
      <c r="B122" s="2" t="s">
        <v>173</v>
      </c>
      <c r="C122" s="2">
        <v>2014</v>
      </c>
      <c r="D122" s="2">
        <v>114.6</v>
      </c>
      <c r="E122" s="2">
        <v>10.9</v>
      </c>
      <c r="F122" s="2">
        <v>9.3000000000000007</v>
      </c>
      <c r="G122" s="2">
        <v>87.7</v>
      </c>
      <c r="H122" s="2">
        <v>82.2</v>
      </c>
      <c r="I122" s="2">
        <v>4.5</v>
      </c>
      <c r="J122" s="2">
        <v>2.1</v>
      </c>
      <c r="K122" s="2" t="s">
        <v>598</v>
      </c>
      <c r="L122" s="2" t="s">
        <v>598</v>
      </c>
      <c r="M122" s="2" t="s">
        <v>598</v>
      </c>
      <c r="N122" s="2" t="s">
        <v>599</v>
      </c>
      <c r="O122" s="2" t="s">
        <v>598</v>
      </c>
      <c r="P122" s="2" t="s">
        <v>599</v>
      </c>
      <c r="Q122" s="2" t="s">
        <v>598</v>
      </c>
      <c r="R122" s="2" t="s">
        <v>599</v>
      </c>
      <c r="S122" s="2" t="s">
        <v>598</v>
      </c>
      <c r="U122" s="20">
        <f t="shared" si="2"/>
        <v>114.6</v>
      </c>
      <c r="V122" s="2">
        <f t="shared" si="3"/>
        <v>0</v>
      </c>
    </row>
    <row r="123" spans="1:22" ht="15" customHeight="1" x14ac:dyDescent="0.25">
      <c r="A123" s="2" t="s">
        <v>172</v>
      </c>
      <c r="B123" s="2" t="s">
        <v>174</v>
      </c>
      <c r="C123" s="2">
        <v>2014</v>
      </c>
      <c r="D123" s="2">
        <v>2.5</v>
      </c>
      <c r="E123" s="2">
        <v>1</v>
      </c>
      <c r="F123" s="2">
        <v>0.6</v>
      </c>
      <c r="G123" s="2" t="s">
        <v>598</v>
      </c>
      <c r="H123" s="2" t="s">
        <v>598</v>
      </c>
      <c r="I123" s="2">
        <v>0.9</v>
      </c>
      <c r="J123" s="2" t="s">
        <v>598</v>
      </c>
      <c r="K123" s="2" t="s">
        <v>598</v>
      </c>
      <c r="L123" s="2" t="s">
        <v>598</v>
      </c>
      <c r="M123" s="2" t="s">
        <v>598</v>
      </c>
      <c r="N123" s="2" t="s">
        <v>599</v>
      </c>
      <c r="O123" s="2" t="s">
        <v>598</v>
      </c>
      <c r="P123" s="2" t="s">
        <v>599</v>
      </c>
      <c r="Q123" s="2" t="s">
        <v>598</v>
      </c>
      <c r="R123" s="2" t="s">
        <v>599</v>
      </c>
      <c r="S123" s="2" t="s">
        <v>598</v>
      </c>
      <c r="U123" s="20">
        <f t="shared" si="2"/>
        <v>2.5</v>
      </c>
      <c r="V123" s="2">
        <f t="shared" si="3"/>
        <v>0</v>
      </c>
    </row>
    <row r="124" spans="1:22" ht="15" customHeight="1" x14ac:dyDescent="0.25">
      <c r="A124" s="2" t="s">
        <v>175</v>
      </c>
      <c r="B124" s="2" t="s">
        <v>176</v>
      </c>
      <c r="C124" s="2">
        <v>2014</v>
      </c>
      <c r="D124" s="2">
        <v>18.8</v>
      </c>
      <c r="E124" s="2">
        <v>6.4</v>
      </c>
      <c r="F124" s="2">
        <v>4.5</v>
      </c>
      <c r="G124" s="2">
        <v>2.7</v>
      </c>
      <c r="H124" s="2">
        <v>0</v>
      </c>
      <c r="I124" s="2">
        <v>3.6</v>
      </c>
      <c r="J124" s="2">
        <v>1.6</v>
      </c>
      <c r="K124" s="2" t="s">
        <v>598</v>
      </c>
      <c r="L124" s="2" t="s">
        <v>598</v>
      </c>
      <c r="M124" s="2" t="s">
        <v>598</v>
      </c>
      <c r="N124" s="2" t="s">
        <v>599</v>
      </c>
      <c r="O124" s="2" t="s">
        <v>598</v>
      </c>
      <c r="P124" s="2" t="s">
        <v>599</v>
      </c>
      <c r="Q124" s="2" t="s">
        <v>598</v>
      </c>
      <c r="R124" s="2" t="s">
        <v>599</v>
      </c>
      <c r="S124" s="2" t="s">
        <v>598</v>
      </c>
      <c r="U124" s="20">
        <f t="shared" si="2"/>
        <v>18.8</v>
      </c>
      <c r="V124" s="2">
        <f t="shared" si="3"/>
        <v>0</v>
      </c>
    </row>
    <row r="125" spans="1:22" ht="15" customHeight="1" x14ac:dyDescent="0.25">
      <c r="A125" s="2" t="s">
        <v>177</v>
      </c>
      <c r="B125" s="2" t="s">
        <v>178</v>
      </c>
      <c r="C125" s="2">
        <v>2014</v>
      </c>
      <c r="D125" s="2">
        <v>10.49</v>
      </c>
      <c r="E125" s="2">
        <v>1.58</v>
      </c>
      <c r="F125" s="2">
        <v>3.86</v>
      </c>
      <c r="G125" s="2">
        <v>0.83</v>
      </c>
      <c r="H125" s="2" t="s">
        <v>598</v>
      </c>
      <c r="I125" s="2">
        <v>2.08</v>
      </c>
      <c r="J125" s="2">
        <v>2.11</v>
      </c>
      <c r="K125" s="2" t="s">
        <v>598</v>
      </c>
      <c r="L125" s="2" t="s">
        <v>598</v>
      </c>
      <c r="M125" s="2">
        <v>0.53</v>
      </c>
      <c r="N125" s="2" t="s">
        <v>599</v>
      </c>
      <c r="O125" s="2" t="s">
        <v>598</v>
      </c>
      <c r="P125" s="2" t="s">
        <v>599</v>
      </c>
      <c r="Q125" s="2" t="s">
        <v>598</v>
      </c>
      <c r="R125" s="2" t="s">
        <v>599</v>
      </c>
      <c r="S125" s="2" t="s">
        <v>598</v>
      </c>
      <c r="U125" s="20">
        <f t="shared" si="2"/>
        <v>10.49</v>
      </c>
      <c r="V125" s="2">
        <f t="shared" si="3"/>
        <v>0</v>
      </c>
    </row>
    <row r="126" spans="1:22" ht="15" customHeight="1" x14ac:dyDescent="0.25">
      <c r="A126" s="2" t="s">
        <v>177</v>
      </c>
      <c r="B126" s="2" t="s">
        <v>179</v>
      </c>
      <c r="C126" s="2">
        <v>2014</v>
      </c>
      <c r="D126" s="2">
        <v>45.3</v>
      </c>
      <c r="E126" s="2">
        <v>15.5</v>
      </c>
      <c r="F126" s="2">
        <v>0.55000000000000004</v>
      </c>
      <c r="G126" s="2">
        <v>17.989999999999998</v>
      </c>
      <c r="H126" s="2" t="s">
        <v>598</v>
      </c>
      <c r="I126" s="2">
        <v>5.68</v>
      </c>
      <c r="J126" s="2">
        <v>5.67</v>
      </c>
      <c r="K126" s="2" t="s">
        <v>598</v>
      </c>
      <c r="L126" s="2" t="s">
        <v>598</v>
      </c>
      <c r="M126" s="2">
        <v>15.4</v>
      </c>
      <c r="N126" s="2" t="s">
        <v>599</v>
      </c>
      <c r="O126" s="2" t="s">
        <v>598</v>
      </c>
      <c r="P126" s="2" t="s">
        <v>599</v>
      </c>
      <c r="Q126" s="2" t="s">
        <v>598</v>
      </c>
      <c r="R126" s="2" t="s">
        <v>599</v>
      </c>
      <c r="S126" s="2" t="s">
        <v>598</v>
      </c>
      <c r="U126" s="20">
        <f t="shared" si="2"/>
        <v>45.3</v>
      </c>
      <c r="V126" s="2">
        <f t="shared" si="3"/>
        <v>0</v>
      </c>
    </row>
    <row r="127" spans="1:22" ht="15" customHeight="1" x14ac:dyDescent="0.25">
      <c r="A127" s="2" t="s">
        <v>177</v>
      </c>
      <c r="B127" s="2" t="s">
        <v>180</v>
      </c>
      <c r="C127" s="2">
        <v>2014</v>
      </c>
      <c r="D127" s="2">
        <v>0.23400000000000001</v>
      </c>
      <c r="E127" s="2" t="s">
        <v>598</v>
      </c>
      <c r="F127" s="2" t="s">
        <v>598</v>
      </c>
      <c r="G127" s="2" t="s">
        <v>598</v>
      </c>
      <c r="H127" s="2" t="s">
        <v>598</v>
      </c>
      <c r="I127" s="2">
        <v>0.23400000000000001</v>
      </c>
      <c r="J127" s="2" t="s">
        <v>598</v>
      </c>
      <c r="K127" s="2" t="s">
        <v>598</v>
      </c>
      <c r="L127" s="2" t="s">
        <v>598</v>
      </c>
      <c r="M127" s="2" t="s">
        <v>598</v>
      </c>
      <c r="N127" s="2" t="s">
        <v>599</v>
      </c>
      <c r="O127" s="2" t="s">
        <v>598</v>
      </c>
      <c r="P127" s="2" t="s">
        <v>599</v>
      </c>
      <c r="Q127" s="2" t="s">
        <v>598</v>
      </c>
      <c r="R127" s="2" t="s">
        <v>599</v>
      </c>
      <c r="S127" s="2" t="s">
        <v>598</v>
      </c>
      <c r="U127" s="20">
        <f t="shared" si="2"/>
        <v>0.23400000000000001</v>
      </c>
      <c r="V127" s="2">
        <f t="shared" si="3"/>
        <v>0</v>
      </c>
    </row>
    <row r="128" spans="1:22" ht="15" customHeight="1" x14ac:dyDescent="0.25">
      <c r="A128" s="2" t="s">
        <v>181</v>
      </c>
      <c r="B128" s="2" t="s">
        <v>182</v>
      </c>
      <c r="C128" s="2">
        <v>2014</v>
      </c>
      <c r="D128" s="2">
        <v>524</v>
      </c>
      <c r="E128" s="2">
        <v>244.7</v>
      </c>
      <c r="F128" s="2">
        <v>60.8</v>
      </c>
      <c r="G128" s="2">
        <v>110</v>
      </c>
      <c r="H128" s="2" t="s">
        <v>609</v>
      </c>
      <c r="I128" s="2">
        <v>54.6</v>
      </c>
      <c r="J128" s="2">
        <v>53.8</v>
      </c>
      <c r="K128" s="2" t="s">
        <v>609</v>
      </c>
      <c r="L128" s="2" t="s">
        <v>609</v>
      </c>
      <c r="M128" s="2" t="s">
        <v>609</v>
      </c>
      <c r="N128" s="2" t="s">
        <v>599</v>
      </c>
      <c r="O128" s="2" t="s">
        <v>598</v>
      </c>
      <c r="P128" s="2" t="s">
        <v>599</v>
      </c>
      <c r="Q128" s="2" t="s">
        <v>598</v>
      </c>
      <c r="R128" s="2" t="s">
        <v>599</v>
      </c>
      <c r="S128" s="2" t="s">
        <v>598</v>
      </c>
      <c r="U128" s="20">
        <f t="shared" si="2"/>
        <v>524</v>
      </c>
      <c r="V128" s="2">
        <f t="shared" si="3"/>
        <v>0</v>
      </c>
    </row>
    <row r="129" spans="1:22" ht="15" customHeight="1" x14ac:dyDescent="0.25">
      <c r="A129" s="2" t="s">
        <v>183</v>
      </c>
      <c r="B129" s="2" t="s">
        <v>184</v>
      </c>
      <c r="C129" s="2">
        <v>2014</v>
      </c>
      <c r="D129" s="2">
        <v>43.2</v>
      </c>
      <c r="E129" s="2">
        <v>16.100000000000001</v>
      </c>
      <c r="F129" s="2">
        <v>14.6</v>
      </c>
      <c r="G129" s="2">
        <v>0</v>
      </c>
      <c r="H129" s="2" t="s">
        <v>598</v>
      </c>
      <c r="I129" s="2">
        <v>8.4</v>
      </c>
      <c r="J129" s="2">
        <v>4.0999999999999996</v>
      </c>
      <c r="K129" s="2" t="s">
        <v>598</v>
      </c>
      <c r="L129" s="2" t="s">
        <v>598</v>
      </c>
      <c r="M129" s="2" t="s">
        <v>598</v>
      </c>
      <c r="N129" s="2" t="s">
        <v>599</v>
      </c>
      <c r="O129" s="2" t="s">
        <v>598</v>
      </c>
      <c r="P129" s="2" t="s">
        <v>599</v>
      </c>
      <c r="Q129" s="2" t="s">
        <v>598</v>
      </c>
      <c r="R129" s="2" t="s">
        <v>599</v>
      </c>
      <c r="S129" s="2" t="s">
        <v>598</v>
      </c>
      <c r="U129" s="20">
        <f t="shared" si="2"/>
        <v>43.2</v>
      </c>
      <c r="V129" s="2">
        <f t="shared" si="3"/>
        <v>0</v>
      </c>
    </row>
    <row r="130" spans="1:22" ht="15" customHeight="1" x14ac:dyDescent="0.25">
      <c r="A130" s="2" t="s">
        <v>185</v>
      </c>
      <c r="B130" s="2" t="s">
        <v>186</v>
      </c>
      <c r="C130" s="2">
        <v>2014</v>
      </c>
      <c r="D130" s="2">
        <v>55.8</v>
      </c>
      <c r="E130" s="2">
        <v>23.3</v>
      </c>
      <c r="F130" s="2">
        <v>10</v>
      </c>
      <c r="G130" s="2" t="s">
        <v>598</v>
      </c>
      <c r="H130" s="2" t="s">
        <v>598</v>
      </c>
      <c r="I130" s="2">
        <v>11.4</v>
      </c>
      <c r="J130" s="2">
        <v>6.5</v>
      </c>
      <c r="K130" s="2" t="s">
        <v>598</v>
      </c>
      <c r="L130" s="2" t="s">
        <v>598</v>
      </c>
      <c r="M130" s="2">
        <v>4.5</v>
      </c>
      <c r="N130" s="2" t="s">
        <v>599</v>
      </c>
      <c r="O130" s="2" t="s">
        <v>598</v>
      </c>
      <c r="P130" s="2" t="s">
        <v>599</v>
      </c>
      <c r="Q130" s="2" t="s">
        <v>598</v>
      </c>
      <c r="R130" s="2" t="s">
        <v>599</v>
      </c>
      <c r="S130" s="2" t="s">
        <v>598</v>
      </c>
      <c r="U130" s="20">
        <f t="shared" si="2"/>
        <v>55.8</v>
      </c>
      <c r="V130" s="2">
        <f t="shared" si="3"/>
        <v>0</v>
      </c>
    </row>
    <row r="131" spans="1:22" ht="15" customHeight="1" x14ac:dyDescent="0.25">
      <c r="A131" s="2" t="s">
        <v>185</v>
      </c>
      <c r="B131" s="2" t="s">
        <v>187</v>
      </c>
      <c r="C131" s="2">
        <v>2014</v>
      </c>
      <c r="D131" s="2">
        <v>6.1</v>
      </c>
      <c r="E131" s="2">
        <v>4.5</v>
      </c>
      <c r="F131" s="2">
        <v>0.10299999999999999</v>
      </c>
      <c r="G131" s="2">
        <v>0</v>
      </c>
      <c r="H131" s="2" t="s">
        <v>598</v>
      </c>
      <c r="I131" s="2">
        <v>1.2</v>
      </c>
      <c r="J131" s="2">
        <v>0.21</v>
      </c>
      <c r="K131" s="2" t="s">
        <v>598</v>
      </c>
      <c r="L131" s="2" t="s">
        <v>598</v>
      </c>
      <c r="M131" s="2" t="s">
        <v>598</v>
      </c>
      <c r="N131" s="2" t="s">
        <v>599</v>
      </c>
      <c r="O131" s="2" t="s">
        <v>598</v>
      </c>
      <c r="P131" s="2" t="s">
        <v>599</v>
      </c>
      <c r="Q131" s="2" t="s">
        <v>598</v>
      </c>
      <c r="R131" s="2" t="s">
        <v>599</v>
      </c>
      <c r="S131" s="2" t="s">
        <v>598</v>
      </c>
      <c r="U131" s="20">
        <f t="shared" ref="U131:U194" si="4">IFERROR(D131/1,0)</f>
        <v>6.1</v>
      </c>
      <c r="V131" s="2">
        <f t="shared" ref="V131:V194" si="5">IFERROR(O131/1,0)+IFERROR(Q131/1,0)+IFERROR(S131/1,0)</f>
        <v>0</v>
      </c>
    </row>
    <row r="132" spans="1:22" ht="15" customHeight="1" x14ac:dyDescent="0.25">
      <c r="A132" s="2" t="s">
        <v>185</v>
      </c>
      <c r="B132" s="2" t="s">
        <v>188</v>
      </c>
      <c r="C132" s="2">
        <v>2014</v>
      </c>
      <c r="D132" s="2">
        <v>1.9750000000000001</v>
      </c>
      <c r="E132" s="2">
        <v>0.67500000000000004</v>
      </c>
      <c r="F132" s="2">
        <v>0.26100000000000001</v>
      </c>
      <c r="G132" s="2">
        <v>9.0999999999999998E-2</v>
      </c>
      <c r="H132" s="2" t="s">
        <v>598</v>
      </c>
      <c r="I132" s="2">
        <v>3.9E-2</v>
      </c>
      <c r="J132" s="2">
        <v>0.90900000000000003</v>
      </c>
      <c r="K132" s="2" t="s">
        <v>598</v>
      </c>
      <c r="L132" s="2" t="s">
        <v>598</v>
      </c>
      <c r="M132" s="2" t="s">
        <v>598</v>
      </c>
      <c r="N132" s="2" t="s">
        <v>599</v>
      </c>
      <c r="O132" s="2" t="s">
        <v>598</v>
      </c>
      <c r="P132" s="2" t="s">
        <v>599</v>
      </c>
      <c r="Q132" s="2" t="s">
        <v>598</v>
      </c>
      <c r="R132" s="2" t="s">
        <v>599</v>
      </c>
      <c r="S132" s="2" t="s">
        <v>598</v>
      </c>
      <c r="U132" s="20">
        <f t="shared" si="4"/>
        <v>1.9750000000000001</v>
      </c>
      <c r="V132" s="2">
        <f t="shared" si="5"/>
        <v>0</v>
      </c>
    </row>
    <row r="133" spans="1:22" ht="15" customHeight="1" x14ac:dyDescent="0.25">
      <c r="A133" s="2" t="s">
        <v>185</v>
      </c>
      <c r="B133" s="2" t="s">
        <v>189</v>
      </c>
      <c r="C133" s="2">
        <v>2014</v>
      </c>
      <c r="D133" s="2">
        <v>49</v>
      </c>
      <c r="E133" s="2">
        <v>13.1</v>
      </c>
      <c r="F133" s="2">
        <v>6.4</v>
      </c>
      <c r="G133" s="2">
        <v>15.5</v>
      </c>
      <c r="H133" s="2" t="s">
        <v>598</v>
      </c>
      <c r="I133" s="2">
        <v>11.5</v>
      </c>
      <c r="J133" s="2">
        <v>2.4</v>
      </c>
      <c r="K133" s="2" t="s">
        <v>598</v>
      </c>
      <c r="L133" s="2" t="s">
        <v>598</v>
      </c>
      <c r="M133" s="2" t="s">
        <v>598</v>
      </c>
      <c r="N133" s="2" t="s">
        <v>599</v>
      </c>
      <c r="O133" s="2" t="s">
        <v>598</v>
      </c>
      <c r="P133" s="2" t="s">
        <v>599</v>
      </c>
      <c r="Q133" s="2" t="s">
        <v>598</v>
      </c>
      <c r="R133" s="2" t="s">
        <v>599</v>
      </c>
      <c r="S133" s="2" t="s">
        <v>598</v>
      </c>
      <c r="U133" s="20">
        <f t="shared" si="4"/>
        <v>49</v>
      </c>
      <c r="V133" s="2">
        <f t="shared" si="5"/>
        <v>0</v>
      </c>
    </row>
    <row r="134" spans="1:22" ht="15" customHeight="1" x14ac:dyDescent="0.25">
      <c r="A134" s="2" t="s">
        <v>190</v>
      </c>
      <c r="B134" s="2" t="s">
        <v>191</v>
      </c>
      <c r="C134" s="2">
        <v>2014</v>
      </c>
      <c r="D134" s="2">
        <v>30.33</v>
      </c>
      <c r="E134" s="2">
        <v>12.663</v>
      </c>
      <c r="F134" s="2">
        <v>7.4240000000000004</v>
      </c>
      <c r="G134" s="2">
        <v>2.3039999999999998</v>
      </c>
      <c r="H134" s="2">
        <v>0</v>
      </c>
      <c r="I134" s="2">
        <v>4.391</v>
      </c>
      <c r="J134" s="2">
        <v>3.4319999999999999</v>
      </c>
      <c r="K134" s="2">
        <v>0.11600000000000001</v>
      </c>
      <c r="L134" s="2">
        <v>0</v>
      </c>
      <c r="M134" s="2">
        <v>0</v>
      </c>
      <c r="N134" s="2" t="s">
        <v>599</v>
      </c>
      <c r="O134" s="2" t="s">
        <v>598</v>
      </c>
      <c r="P134" s="2" t="s">
        <v>599</v>
      </c>
      <c r="Q134" s="2" t="s">
        <v>598</v>
      </c>
      <c r="R134" s="2" t="s">
        <v>599</v>
      </c>
      <c r="S134" s="2" t="s">
        <v>598</v>
      </c>
      <c r="U134" s="20">
        <f t="shared" si="4"/>
        <v>30.33</v>
      </c>
      <c r="V134" s="2">
        <f t="shared" si="5"/>
        <v>0</v>
      </c>
    </row>
    <row r="135" spans="1:22" ht="15" customHeight="1" x14ac:dyDescent="0.25">
      <c r="A135" s="2" t="s">
        <v>192</v>
      </c>
      <c r="B135" s="2" t="s">
        <v>193</v>
      </c>
      <c r="C135" s="2">
        <v>2014</v>
      </c>
      <c r="D135" s="2">
        <v>164</v>
      </c>
      <c r="E135" s="2">
        <v>63.747999999999998</v>
      </c>
      <c r="F135" s="2">
        <v>29.622</v>
      </c>
      <c r="G135" s="2">
        <v>5.1769999999999996</v>
      </c>
      <c r="H135" s="2" t="s">
        <v>598</v>
      </c>
      <c r="I135" s="2">
        <v>39.713999999999999</v>
      </c>
      <c r="J135" s="2">
        <v>18.384</v>
      </c>
      <c r="K135" s="2">
        <v>0.56499999999999995</v>
      </c>
      <c r="L135" s="2">
        <v>7.1</v>
      </c>
      <c r="M135" s="2" t="s">
        <v>598</v>
      </c>
      <c r="N135" s="2" t="s">
        <v>599</v>
      </c>
      <c r="O135" s="2" t="s">
        <v>598</v>
      </c>
      <c r="P135" s="2" t="s">
        <v>599</v>
      </c>
      <c r="Q135" s="2" t="s">
        <v>598</v>
      </c>
      <c r="R135" s="2" t="s">
        <v>599</v>
      </c>
      <c r="S135" s="2" t="s">
        <v>598</v>
      </c>
      <c r="U135" s="20">
        <f t="shared" si="4"/>
        <v>164</v>
      </c>
      <c r="V135" s="2">
        <f t="shared" si="5"/>
        <v>0</v>
      </c>
    </row>
    <row r="136" spans="1:22" ht="15" customHeight="1" x14ac:dyDescent="0.25">
      <c r="A136" s="2" t="s">
        <v>194</v>
      </c>
      <c r="B136" s="2" t="s">
        <v>195</v>
      </c>
      <c r="C136" s="2">
        <v>2014</v>
      </c>
      <c r="D136" s="2">
        <v>165</v>
      </c>
      <c r="E136" s="2">
        <v>64.900000000000006</v>
      </c>
      <c r="F136" s="2">
        <v>37.799999999999997</v>
      </c>
      <c r="G136" s="2">
        <v>6.5</v>
      </c>
      <c r="H136" s="2" t="s">
        <v>598</v>
      </c>
      <c r="I136" s="2">
        <v>53.7</v>
      </c>
      <c r="J136" s="2" t="s">
        <v>598</v>
      </c>
      <c r="K136" s="2" t="s">
        <v>598</v>
      </c>
      <c r="L136" s="2">
        <v>2.1</v>
      </c>
      <c r="M136" s="2" t="s">
        <v>598</v>
      </c>
      <c r="N136" s="2" t="s">
        <v>599</v>
      </c>
      <c r="O136" s="2" t="s">
        <v>598</v>
      </c>
      <c r="P136" s="2" t="s">
        <v>599</v>
      </c>
      <c r="Q136" s="2" t="s">
        <v>598</v>
      </c>
      <c r="R136" s="2" t="s">
        <v>599</v>
      </c>
      <c r="S136" s="2" t="s">
        <v>598</v>
      </c>
      <c r="U136" s="20">
        <f t="shared" si="4"/>
        <v>165</v>
      </c>
      <c r="V136" s="2">
        <f t="shared" si="5"/>
        <v>0</v>
      </c>
    </row>
    <row r="137" spans="1:22" ht="15" customHeight="1" x14ac:dyDescent="0.25">
      <c r="A137" s="2" t="s">
        <v>194</v>
      </c>
      <c r="B137" s="2" t="s">
        <v>196</v>
      </c>
      <c r="C137" s="2">
        <v>2014</v>
      </c>
      <c r="D137" s="2">
        <v>15</v>
      </c>
      <c r="E137" s="2">
        <v>7.3</v>
      </c>
      <c r="F137" s="2">
        <v>2.6</v>
      </c>
      <c r="G137" s="2">
        <v>0.3</v>
      </c>
      <c r="H137" s="2" t="s">
        <v>598</v>
      </c>
      <c r="I137" s="2">
        <v>4.8</v>
      </c>
      <c r="J137" s="2" t="s">
        <v>598</v>
      </c>
      <c r="K137" s="2" t="s">
        <v>598</v>
      </c>
      <c r="L137" s="2" t="s">
        <v>598</v>
      </c>
      <c r="M137" s="2" t="s">
        <v>598</v>
      </c>
      <c r="N137" s="2" t="s">
        <v>599</v>
      </c>
      <c r="O137" s="2" t="s">
        <v>598</v>
      </c>
      <c r="P137" s="2" t="s">
        <v>599</v>
      </c>
      <c r="Q137" s="2" t="s">
        <v>598</v>
      </c>
      <c r="R137" s="2" t="s">
        <v>599</v>
      </c>
      <c r="S137" s="2" t="s">
        <v>598</v>
      </c>
      <c r="U137" s="20">
        <f t="shared" si="4"/>
        <v>15</v>
      </c>
      <c r="V137" s="2">
        <f t="shared" si="5"/>
        <v>0</v>
      </c>
    </row>
    <row r="138" spans="1:22" ht="15" customHeight="1" x14ac:dyDescent="0.25">
      <c r="A138" s="2" t="s">
        <v>197</v>
      </c>
      <c r="B138" s="2" t="s">
        <v>198</v>
      </c>
      <c r="C138" s="2">
        <v>2014</v>
      </c>
      <c r="D138" s="2">
        <v>42.039000000000001</v>
      </c>
      <c r="E138" s="2">
        <v>40.200000000000003</v>
      </c>
      <c r="F138" s="2">
        <v>1.8</v>
      </c>
      <c r="G138" s="2" t="s">
        <v>609</v>
      </c>
      <c r="H138" s="2" t="s">
        <v>598</v>
      </c>
      <c r="I138" s="2" t="s">
        <v>609</v>
      </c>
      <c r="J138" s="2" t="s">
        <v>609</v>
      </c>
      <c r="K138" s="2" t="s">
        <v>598</v>
      </c>
      <c r="L138" s="2" t="s">
        <v>609</v>
      </c>
      <c r="M138" s="2" t="s">
        <v>609</v>
      </c>
      <c r="N138" s="2" t="s">
        <v>599</v>
      </c>
      <c r="O138" s="2" t="s">
        <v>598</v>
      </c>
      <c r="P138" s="2" t="s">
        <v>599</v>
      </c>
      <c r="Q138" s="2" t="s">
        <v>598</v>
      </c>
      <c r="R138" s="2" t="s">
        <v>599</v>
      </c>
      <c r="S138" s="2" t="s">
        <v>598</v>
      </c>
      <c r="U138" s="20">
        <f t="shared" si="4"/>
        <v>42.039000000000001</v>
      </c>
      <c r="V138" s="2">
        <f t="shared" si="5"/>
        <v>0</v>
      </c>
    </row>
    <row r="139" spans="1:22" ht="15" customHeight="1" x14ac:dyDescent="0.25">
      <c r="A139" s="2" t="s">
        <v>199</v>
      </c>
      <c r="B139" s="2" t="s">
        <v>200</v>
      </c>
      <c r="C139" s="2">
        <v>2014</v>
      </c>
      <c r="D139" s="2">
        <v>34</v>
      </c>
      <c r="E139" s="2">
        <v>9</v>
      </c>
      <c r="F139" s="2">
        <v>8</v>
      </c>
      <c r="G139" s="2">
        <v>3</v>
      </c>
      <c r="H139" s="2" t="s">
        <v>598</v>
      </c>
      <c r="I139" s="2">
        <v>7</v>
      </c>
      <c r="J139" s="2">
        <v>7</v>
      </c>
      <c r="K139" s="2" t="s">
        <v>598</v>
      </c>
      <c r="L139" s="2" t="s">
        <v>598</v>
      </c>
      <c r="M139" s="2" t="s">
        <v>598</v>
      </c>
      <c r="N139" s="2" t="s">
        <v>599</v>
      </c>
      <c r="O139" s="2" t="s">
        <v>598</v>
      </c>
      <c r="P139" s="2" t="s">
        <v>599</v>
      </c>
      <c r="Q139" s="2" t="s">
        <v>598</v>
      </c>
      <c r="R139" s="2" t="s">
        <v>599</v>
      </c>
      <c r="S139" s="2" t="s">
        <v>598</v>
      </c>
      <c r="U139" s="20">
        <f t="shared" si="4"/>
        <v>34</v>
      </c>
      <c r="V139" s="2">
        <f t="shared" si="5"/>
        <v>0</v>
      </c>
    </row>
    <row r="140" spans="1:22" ht="15" customHeight="1" x14ac:dyDescent="0.25">
      <c r="A140" s="2" t="s">
        <v>201</v>
      </c>
      <c r="B140" s="2" t="s">
        <v>202</v>
      </c>
      <c r="C140" s="2">
        <v>2014</v>
      </c>
      <c r="D140" s="2" t="s">
        <v>598</v>
      </c>
      <c r="E140" s="2" t="s">
        <v>598</v>
      </c>
      <c r="F140" s="2" t="s">
        <v>598</v>
      </c>
      <c r="G140" s="2" t="s">
        <v>598</v>
      </c>
      <c r="H140" s="2" t="s">
        <v>598</v>
      </c>
      <c r="I140" s="2" t="s">
        <v>598</v>
      </c>
      <c r="J140" s="2" t="s">
        <v>598</v>
      </c>
      <c r="K140" s="2" t="s">
        <v>598</v>
      </c>
      <c r="L140" s="2" t="s">
        <v>598</v>
      </c>
      <c r="M140" s="2" t="s">
        <v>598</v>
      </c>
      <c r="N140" s="2" t="s">
        <v>599</v>
      </c>
      <c r="O140" s="2" t="s">
        <v>598</v>
      </c>
      <c r="P140" s="2" t="s">
        <v>599</v>
      </c>
      <c r="Q140" s="2" t="s">
        <v>598</v>
      </c>
      <c r="R140" s="2" t="s">
        <v>599</v>
      </c>
      <c r="S140" s="2" t="s">
        <v>598</v>
      </c>
      <c r="U140" s="20">
        <f t="shared" si="4"/>
        <v>0</v>
      </c>
      <c r="V140" s="2">
        <f t="shared" si="5"/>
        <v>0</v>
      </c>
    </row>
    <row r="141" spans="1:22" ht="15" customHeight="1" x14ac:dyDescent="0.25">
      <c r="A141" s="2" t="s">
        <v>201</v>
      </c>
      <c r="B141" s="2" t="s">
        <v>203</v>
      </c>
      <c r="C141" s="2">
        <v>2014</v>
      </c>
      <c r="D141" s="2">
        <v>18.78</v>
      </c>
      <c r="E141" s="2">
        <v>8.2100000000000009</v>
      </c>
      <c r="F141" s="2">
        <v>2.0699999999999998</v>
      </c>
      <c r="G141" s="2">
        <v>0.72</v>
      </c>
      <c r="H141" s="2">
        <v>0</v>
      </c>
      <c r="I141" s="2">
        <v>5.79</v>
      </c>
      <c r="J141" s="2">
        <v>1.99</v>
      </c>
      <c r="K141" s="2">
        <v>0</v>
      </c>
      <c r="L141" s="2">
        <v>0</v>
      </c>
      <c r="M141" s="2">
        <v>0</v>
      </c>
      <c r="N141" s="2" t="s">
        <v>599</v>
      </c>
      <c r="O141" s="2" t="s">
        <v>598</v>
      </c>
      <c r="P141" s="2" t="s">
        <v>599</v>
      </c>
      <c r="Q141" s="2" t="s">
        <v>598</v>
      </c>
      <c r="R141" s="2" t="s">
        <v>599</v>
      </c>
      <c r="S141" s="2" t="s">
        <v>598</v>
      </c>
      <c r="U141" s="20">
        <f t="shared" si="4"/>
        <v>18.78</v>
      </c>
      <c r="V141" s="2">
        <f t="shared" si="5"/>
        <v>0</v>
      </c>
    </row>
    <row r="142" spans="1:22" ht="15" customHeight="1" x14ac:dyDescent="0.25">
      <c r="A142" s="2" t="s">
        <v>201</v>
      </c>
      <c r="B142" s="2" t="s">
        <v>204</v>
      </c>
      <c r="C142" s="2">
        <v>2014</v>
      </c>
      <c r="D142" s="2">
        <v>52.44</v>
      </c>
      <c r="E142" s="2">
        <v>19.72</v>
      </c>
      <c r="F142" s="2">
        <v>3.82</v>
      </c>
      <c r="G142" s="2">
        <v>1</v>
      </c>
      <c r="H142" s="2">
        <v>0</v>
      </c>
      <c r="I142" s="2">
        <v>7.9</v>
      </c>
      <c r="J142" s="2">
        <v>20</v>
      </c>
      <c r="K142" s="2">
        <v>0</v>
      </c>
      <c r="L142" s="2">
        <v>0</v>
      </c>
      <c r="M142" s="2">
        <v>0</v>
      </c>
      <c r="N142" s="2" t="s">
        <v>599</v>
      </c>
      <c r="O142" s="2" t="s">
        <v>598</v>
      </c>
      <c r="P142" s="2" t="s">
        <v>599</v>
      </c>
      <c r="Q142" s="2" t="s">
        <v>598</v>
      </c>
      <c r="R142" s="2" t="s">
        <v>599</v>
      </c>
      <c r="S142" s="2" t="s">
        <v>598</v>
      </c>
      <c r="U142" s="20">
        <f t="shared" si="4"/>
        <v>52.44</v>
      </c>
      <c r="V142" s="2">
        <f t="shared" si="5"/>
        <v>0</v>
      </c>
    </row>
    <row r="143" spans="1:22" ht="15" customHeight="1" x14ac:dyDescent="0.25">
      <c r="A143" s="2" t="s">
        <v>201</v>
      </c>
      <c r="B143" s="2" t="s">
        <v>205</v>
      </c>
      <c r="C143" s="2">
        <v>2014</v>
      </c>
      <c r="D143" s="2">
        <v>510.04</v>
      </c>
      <c r="E143" s="2">
        <v>250.5</v>
      </c>
      <c r="F143" s="2">
        <v>79.349999999999994</v>
      </c>
      <c r="G143" s="2">
        <v>17.7</v>
      </c>
      <c r="H143" s="2">
        <v>0</v>
      </c>
      <c r="I143" s="2">
        <v>57.35</v>
      </c>
      <c r="J143" s="2">
        <v>104.13</v>
      </c>
      <c r="K143" s="2">
        <v>1.01</v>
      </c>
      <c r="L143" s="2">
        <v>0</v>
      </c>
      <c r="M143" s="2">
        <v>0</v>
      </c>
      <c r="N143" s="2" t="s">
        <v>599</v>
      </c>
      <c r="O143" s="2" t="s">
        <v>598</v>
      </c>
      <c r="P143" s="2" t="s">
        <v>599</v>
      </c>
      <c r="Q143" s="2" t="s">
        <v>598</v>
      </c>
      <c r="R143" s="2" t="s">
        <v>599</v>
      </c>
      <c r="S143" s="2" t="s">
        <v>598</v>
      </c>
      <c r="U143" s="20">
        <f t="shared" si="4"/>
        <v>510.04</v>
      </c>
      <c r="V143" s="2">
        <f t="shared" si="5"/>
        <v>0</v>
      </c>
    </row>
    <row r="144" spans="1:22" ht="15" customHeight="1" x14ac:dyDescent="0.25">
      <c r="A144" s="2" t="s">
        <v>206</v>
      </c>
      <c r="B144" s="2" t="s">
        <v>207</v>
      </c>
      <c r="C144" s="2">
        <v>2014</v>
      </c>
      <c r="D144" s="2">
        <v>2.9</v>
      </c>
      <c r="E144" s="2" t="s">
        <v>598</v>
      </c>
      <c r="F144" s="2" t="s">
        <v>598</v>
      </c>
      <c r="G144" s="2">
        <v>0.32</v>
      </c>
      <c r="H144" s="2" t="s">
        <v>598</v>
      </c>
      <c r="I144" s="2">
        <v>0.5</v>
      </c>
      <c r="J144" s="2">
        <v>2.0699999999999998</v>
      </c>
      <c r="K144" s="2" t="s">
        <v>598</v>
      </c>
      <c r="L144" s="2" t="s">
        <v>598</v>
      </c>
      <c r="M144" s="2" t="s">
        <v>598</v>
      </c>
      <c r="N144" s="2" t="s">
        <v>599</v>
      </c>
      <c r="O144" s="2" t="s">
        <v>598</v>
      </c>
      <c r="P144" s="2" t="s">
        <v>599</v>
      </c>
      <c r="Q144" s="2" t="s">
        <v>598</v>
      </c>
      <c r="R144" s="2" t="s">
        <v>599</v>
      </c>
      <c r="S144" s="2" t="s">
        <v>598</v>
      </c>
      <c r="U144" s="20">
        <f t="shared" si="4"/>
        <v>2.9</v>
      </c>
      <c r="V144" s="2">
        <f t="shared" si="5"/>
        <v>0</v>
      </c>
    </row>
    <row r="145" spans="1:22" ht="15" customHeight="1" x14ac:dyDescent="0.25">
      <c r="A145" s="2" t="s">
        <v>206</v>
      </c>
      <c r="B145" s="2" t="s">
        <v>208</v>
      </c>
      <c r="C145" s="2">
        <v>2014</v>
      </c>
      <c r="D145" s="2" t="s">
        <v>598</v>
      </c>
      <c r="E145" s="2" t="s">
        <v>598</v>
      </c>
      <c r="F145" s="2" t="s">
        <v>598</v>
      </c>
      <c r="G145" s="2" t="s">
        <v>598</v>
      </c>
      <c r="H145" s="2" t="s">
        <v>598</v>
      </c>
      <c r="I145" s="2" t="s">
        <v>598</v>
      </c>
      <c r="J145" s="2" t="s">
        <v>598</v>
      </c>
      <c r="K145" s="2" t="s">
        <v>598</v>
      </c>
      <c r="L145" s="2" t="s">
        <v>598</v>
      </c>
      <c r="M145" s="2" t="s">
        <v>598</v>
      </c>
      <c r="N145" s="2" t="s">
        <v>599</v>
      </c>
      <c r="O145" s="2" t="s">
        <v>598</v>
      </c>
      <c r="P145" s="2" t="s">
        <v>599</v>
      </c>
      <c r="Q145" s="2" t="s">
        <v>598</v>
      </c>
      <c r="R145" s="2" t="s">
        <v>599</v>
      </c>
      <c r="S145" s="2" t="s">
        <v>598</v>
      </c>
      <c r="U145" s="20">
        <f t="shared" si="4"/>
        <v>0</v>
      </c>
      <c r="V145" s="2">
        <f t="shared" si="5"/>
        <v>0</v>
      </c>
    </row>
    <row r="146" spans="1:22" ht="15" customHeight="1" x14ac:dyDescent="0.25">
      <c r="A146" s="2" t="s">
        <v>206</v>
      </c>
      <c r="B146" s="2" t="s">
        <v>209</v>
      </c>
      <c r="C146" s="2">
        <v>2014</v>
      </c>
      <c r="D146" s="2">
        <v>11.72</v>
      </c>
      <c r="E146" s="2">
        <v>6.3</v>
      </c>
      <c r="F146" s="2">
        <v>2.27</v>
      </c>
      <c r="G146" s="2" t="s">
        <v>598</v>
      </c>
      <c r="H146" s="2" t="s">
        <v>598</v>
      </c>
      <c r="I146" s="2">
        <v>2.0499999999999998</v>
      </c>
      <c r="J146" s="2">
        <v>1.1000000000000001</v>
      </c>
      <c r="K146" s="2" t="s">
        <v>598</v>
      </c>
      <c r="L146" s="2" t="s">
        <v>609</v>
      </c>
      <c r="M146" s="2" t="s">
        <v>598</v>
      </c>
      <c r="N146" s="2" t="s">
        <v>599</v>
      </c>
      <c r="O146" s="2" t="s">
        <v>598</v>
      </c>
      <c r="P146" s="2" t="s">
        <v>599</v>
      </c>
      <c r="Q146" s="2" t="s">
        <v>598</v>
      </c>
      <c r="R146" s="2" t="s">
        <v>599</v>
      </c>
      <c r="S146" s="2" t="s">
        <v>598</v>
      </c>
      <c r="U146" s="20">
        <f t="shared" si="4"/>
        <v>11.72</v>
      </c>
      <c r="V146" s="2">
        <f t="shared" si="5"/>
        <v>0</v>
      </c>
    </row>
    <row r="147" spans="1:22" ht="15" customHeight="1" x14ac:dyDescent="0.25">
      <c r="A147" s="2" t="s">
        <v>206</v>
      </c>
      <c r="B147" s="2" t="s">
        <v>210</v>
      </c>
      <c r="C147" s="2">
        <v>2014</v>
      </c>
      <c r="D147" s="2">
        <v>619.51</v>
      </c>
      <c r="E147" s="2">
        <v>277.91000000000003</v>
      </c>
      <c r="F147" s="2">
        <v>71.87</v>
      </c>
      <c r="G147" s="2">
        <v>25.79</v>
      </c>
      <c r="H147" s="2" t="s">
        <v>598</v>
      </c>
      <c r="I147" s="2">
        <v>108.2</v>
      </c>
      <c r="J147" s="2">
        <v>134.88</v>
      </c>
      <c r="K147" s="2">
        <v>0.86</v>
      </c>
      <c r="L147" s="2" t="s">
        <v>598</v>
      </c>
      <c r="M147" s="2" t="s">
        <v>609</v>
      </c>
      <c r="N147" s="2" t="s">
        <v>599</v>
      </c>
      <c r="O147" s="2" t="s">
        <v>598</v>
      </c>
      <c r="P147" s="2" t="s">
        <v>599</v>
      </c>
      <c r="Q147" s="2" t="s">
        <v>598</v>
      </c>
      <c r="R147" s="2" t="s">
        <v>599</v>
      </c>
      <c r="S147" s="2" t="s">
        <v>598</v>
      </c>
      <c r="U147" s="20">
        <f t="shared" si="4"/>
        <v>619.51</v>
      </c>
      <c r="V147" s="2">
        <f t="shared" si="5"/>
        <v>0</v>
      </c>
    </row>
    <row r="148" spans="1:22" ht="15" customHeight="1" x14ac:dyDescent="0.25">
      <c r="A148" s="2" t="s">
        <v>206</v>
      </c>
      <c r="B148" s="2" t="s">
        <v>211</v>
      </c>
      <c r="C148" s="2">
        <v>2014</v>
      </c>
      <c r="D148" s="2" t="s">
        <v>598</v>
      </c>
      <c r="E148" s="2" t="s">
        <v>598</v>
      </c>
      <c r="F148" s="2" t="s">
        <v>598</v>
      </c>
      <c r="G148" s="2" t="s">
        <v>598</v>
      </c>
      <c r="H148" s="2" t="s">
        <v>598</v>
      </c>
      <c r="I148" s="2" t="s">
        <v>598</v>
      </c>
      <c r="J148" s="2" t="s">
        <v>598</v>
      </c>
      <c r="K148" s="2" t="s">
        <v>598</v>
      </c>
      <c r="L148" s="2" t="s">
        <v>598</v>
      </c>
      <c r="M148" s="2" t="s">
        <v>598</v>
      </c>
      <c r="N148" s="2" t="s">
        <v>599</v>
      </c>
      <c r="O148" s="2" t="s">
        <v>598</v>
      </c>
      <c r="P148" s="2" t="s">
        <v>599</v>
      </c>
      <c r="Q148" s="2" t="s">
        <v>598</v>
      </c>
      <c r="R148" s="2" t="s">
        <v>599</v>
      </c>
      <c r="S148" s="2" t="s">
        <v>598</v>
      </c>
      <c r="U148" s="20">
        <f t="shared" si="4"/>
        <v>0</v>
      </c>
      <c r="V148" s="2">
        <f t="shared" si="5"/>
        <v>0</v>
      </c>
    </row>
    <row r="149" spans="1:22" ht="15" customHeight="1" x14ac:dyDescent="0.25">
      <c r="A149" s="2" t="s">
        <v>206</v>
      </c>
      <c r="B149" s="2" t="s">
        <v>212</v>
      </c>
      <c r="C149" s="2">
        <v>2014</v>
      </c>
      <c r="D149" s="2">
        <v>2.91</v>
      </c>
      <c r="E149" s="2">
        <v>1.2</v>
      </c>
      <c r="F149" s="2">
        <v>0.34</v>
      </c>
      <c r="G149" s="2" t="s">
        <v>598</v>
      </c>
      <c r="H149" s="2" t="s">
        <v>598</v>
      </c>
      <c r="I149" s="2">
        <v>1.32</v>
      </c>
      <c r="J149" s="2">
        <v>0.08</v>
      </c>
      <c r="K149" s="2" t="s">
        <v>598</v>
      </c>
      <c r="L149" s="2" t="s">
        <v>609</v>
      </c>
      <c r="M149" s="2" t="s">
        <v>598</v>
      </c>
      <c r="N149" s="2" t="s">
        <v>599</v>
      </c>
      <c r="O149" s="2" t="s">
        <v>598</v>
      </c>
      <c r="P149" s="2" t="s">
        <v>599</v>
      </c>
      <c r="Q149" s="2" t="s">
        <v>598</v>
      </c>
      <c r="R149" s="2" t="s">
        <v>599</v>
      </c>
      <c r="S149" s="2" t="s">
        <v>598</v>
      </c>
      <c r="U149" s="20">
        <f t="shared" si="4"/>
        <v>2.91</v>
      </c>
      <c r="V149" s="2">
        <f t="shared" si="5"/>
        <v>0</v>
      </c>
    </row>
    <row r="150" spans="1:22" ht="15" customHeight="1" x14ac:dyDescent="0.25">
      <c r="A150" s="2" t="s">
        <v>213</v>
      </c>
      <c r="B150" s="2" t="s">
        <v>214</v>
      </c>
      <c r="C150" s="2">
        <v>2014</v>
      </c>
      <c r="D150" s="2">
        <v>347</v>
      </c>
      <c r="E150" s="2">
        <v>174</v>
      </c>
      <c r="F150" s="2">
        <v>27</v>
      </c>
      <c r="G150" s="2">
        <v>19</v>
      </c>
      <c r="H150" s="2">
        <v>0</v>
      </c>
      <c r="I150" s="2">
        <v>73</v>
      </c>
      <c r="J150" s="2">
        <v>53</v>
      </c>
      <c r="K150" s="2">
        <v>0.5</v>
      </c>
      <c r="L150" s="2" t="s">
        <v>598</v>
      </c>
      <c r="M150" s="2" t="s">
        <v>598</v>
      </c>
      <c r="N150" s="2" t="s">
        <v>599</v>
      </c>
      <c r="O150" s="2" t="s">
        <v>598</v>
      </c>
      <c r="P150" s="2" t="s">
        <v>599</v>
      </c>
      <c r="Q150" s="2" t="s">
        <v>598</v>
      </c>
      <c r="R150" s="2" t="s">
        <v>599</v>
      </c>
      <c r="S150" s="2" t="s">
        <v>598</v>
      </c>
      <c r="U150" s="20">
        <f t="shared" si="4"/>
        <v>347</v>
      </c>
      <c r="V150" s="2">
        <f t="shared" si="5"/>
        <v>0</v>
      </c>
    </row>
    <row r="151" spans="1:22" ht="15" customHeight="1" x14ac:dyDescent="0.25">
      <c r="A151" s="2" t="s">
        <v>215</v>
      </c>
      <c r="B151" s="2" t="s">
        <v>216</v>
      </c>
      <c r="C151" s="2">
        <v>2014</v>
      </c>
      <c r="D151" s="2">
        <v>157</v>
      </c>
      <c r="E151" s="2">
        <v>62.8</v>
      </c>
      <c r="F151" s="2">
        <v>15.7</v>
      </c>
      <c r="G151" s="2">
        <v>0</v>
      </c>
      <c r="H151" s="2">
        <v>0</v>
      </c>
      <c r="I151" s="2">
        <v>48.4</v>
      </c>
      <c r="J151" s="2">
        <v>6.3</v>
      </c>
      <c r="K151" s="2">
        <v>0</v>
      </c>
      <c r="L151" s="2">
        <v>0</v>
      </c>
      <c r="M151" s="2">
        <v>23.8</v>
      </c>
      <c r="N151" s="2" t="s">
        <v>599</v>
      </c>
      <c r="O151" s="2" t="s">
        <v>598</v>
      </c>
      <c r="P151" s="2" t="s">
        <v>599</v>
      </c>
      <c r="Q151" s="2" t="s">
        <v>598</v>
      </c>
      <c r="R151" s="2" t="s">
        <v>599</v>
      </c>
      <c r="S151" s="2" t="s">
        <v>598</v>
      </c>
      <c r="U151" s="20">
        <f t="shared" si="4"/>
        <v>157</v>
      </c>
      <c r="V151" s="2">
        <f t="shared" si="5"/>
        <v>0</v>
      </c>
    </row>
    <row r="152" spans="1:22" ht="15" customHeight="1" x14ac:dyDescent="0.25">
      <c r="A152" s="2" t="s">
        <v>217</v>
      </c>
      <c r="B152" s="2" t="s">
        <v>218</v>
      </c>
      <c r="C152" s="2">
        <v>2014</v>
      </c>
      <c r="D152" s="2">
        <v>544.4</v>
      </c>
      <c r="E152" s="2">
        <v>243.94</v>
      </c>
      <c r="F152" s="2">
        <v>70.153000000000006</v>
      </c>
      <c r="G152" s="2">
        <v>22.373999999999999</v>
      </c>
      <c r="H152" s="2">
        <v>0</v>
      </c>
      <c r="I152" s="2">
        <v>49.951999999999998</v>
      </c>
      <c r="J152" s="2">
        <v>155.697</v>
      </c>
      <c r="K152" s="2">
        <v>2.2850000000000001</v>
      </c>
      <c r="L152" s="2" t="s">
        <v>598</v>
      </c>
      <c r="M152" s="2">
        <v>19.454999999999998</v>
      </c>
      <c r="N152" s="2" t="s">
        <v>764</v>
      </c>
      <c r="O152" s="2">
        <v>54.646000000000001</v>
      </c>
      <c r="P152" s="2" t="s">
        <v>599</v>
      </c>
      <c r="Q152" s="2" t="s">
        <v>598</v>
      </c>
      <c r="R152" s="2" t="s">
        <v>599</v>
      </c>
      <c r="S152" s="2" t="s">
        <v>598</v>
      </c>
      <c r="U152" s="20">
        <f t="shared" si="4"/>
        <v>544.4</v>
      </c>
      <c r="V152" s="2">
        <f t="shared" si="5"/>
        <v>54.646000000000001</v>
      </c>
    </row>
    <row r="153" spans="1:22" ht="15" customHeight="1" x14ac:dyDescent="0.2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U153" s="20">
        <f t="shared" si="4"/>
        <v>0</v>
      </c>
      <c r="V153" s="2">
        <f t="shared" si="5"/>
        <v>0</v>
      </c>
    </row>
    <row r="154" spans="1:22" ht="15" customHeight="1" x14ac:dyDescent="0.25">
      <c r="A154" s="2" t="s">
        <v>221</v>
      </c>
      <c r="B154" s="2" t="s">
        <v>222</v>
      </c>
      <c r="C154" s="2">
        <v>2014</v>
      </c>
      <c r="D154" s="2">
        <v>35.1</v>
      </c>
      <c r="E154" s="2">
        <v>16.899999999999999</v>
      </c>
      <c r="F154" s="2">
        <v>8.9</v>
      </c>
      <c r="G154" s="2">
        <v>0.7</v>
      </c>
      <c r="H154" s="2" t="s">
        <v>598</v>
      </c>
      <c r="I154" s="2">
        <v>4.7</v>
      </c>
      <c r="J154" s="2">
        <v>1</v>
      </c>
      <c r="K154" s="2" t="s">
        <v>598</v>
      </c>
      <c r="L154" s="2" t="s">
        <v>598</v>
      </c>
      <c r="M154" s="2">
        <v>2.9</v>
      </c>
      <c r="N154" s="2" t="s">
        <v>599</v>
      </c>
      <c r="O154" s="2" t="s">
        <v>598</v>
      </c>
      <c r="P154" s="2" t="s">
        <v>599</v>
      </c>
      <c r="Q154" s="2" t="s">
        <v>598</v>
      </c>
      <c r="R154" s="2" t="s">
        <v>599</v>
      </c>
      <c r="S154" s="2" t="s">
        <v>598</v>
      </c>
      <c r="U154" s="20">
        <f t="shared" si="4"/>
        <v>35.1</v>
      </c>
      <c r="V154" s="2">
        <f t="shared" si="5"/>
        <v>0</v>
      </c>
    </row>
    <row r="155" spans="1:22" ht="15" customHeight="1" x14ac:dyDescent="0.25">
      <c r="A155" s="2" t="s">
        <v>223</v>
      </c>
      <c r="B155" s="2" t="s">
        <v>224</v>
      </c>
      <c r="C155" s="2">
        <v>2014</v>
      </c>
      <c r="D155" s="2">
        <v>788</v>
      </c>
      <c r="E155" s="2">
        <v>386</v>
      </c>
      <c r="F155" s="2">
        <v>71</v>
      </c>
      <c r="G155" s="2">
        <v>59</v>
      </c>
      <c r="H155" s="2" t="s">
        <v>598</v>
      </c>
      <c r="I155" s="2">
        <v>169</v>
      </c>
      <c r="J155" s="2">
        <v>103</v>
      </c>
      <c r="K155" s="2" t="s">
        <v>598</v>
      </c>
      <c r="L155" s="2" t="s">
        <v>598</v>
      </c>
      <c r="M155" s="2" t="s">
        <v>598</v>
      </c>
      <c r="N155" s="2" t="s">
        <v>599</v>
      </c>
      <c r="O155" s="2" t="s">
        <v>598</v>
      </c>
      <c r="P155" s="2" t="s">
        <v>599</v>
      </c>
      <c r="Q155" s="2" t="s">
        <v>598</v>
      </c>
      <c r="R155" s="2" t="s">
        <v>599</v>
      </c>
      <c r="S155" s="2" t="s">
        <v>598</v>
      </c>
      <c r="U155" s="20">
        <f t="shared" si="4"/>
        <v>788</v>
      </c>
      <c r="V155" s="2">
        <f t="shared" si="5"/>
        <v>0</v>
      </c>
    </row>
    <row r="156" spans="1:22" ht="15" customHeight="1" x14ac:dyDescent="0.25">
      <c r="A156" s="2" t="s">
        <v>223</v>
      </c>
      <c r="B156" s="2" t="s">
        <v>225</v>
      </c>
      <c r="C156" s="2">
        <v>2014</v>
      </c>
      <c r="D156" s="2">
        <v>50.2</v>
      </c>
      <c r="E156" s="2">
        <v>25</v>
      </c>
      <c r="F156" s="2">
        <v>9.5</v>
      </c>
      <c r="G156" s="2">
        <v>2</v>
      </c>
      <c r="H156" s="2" t="s">
        <v>598</v>
      </c>
      <c r="I156" s="2">
        <v>10.5</v>
      </c>
      <c r="J156" s="2">
        <v>3.2</v>
      </c>
      <c r="K156" s="2" t="s">
        <v>598</v>
      </c>
      <c r="L156" s="2" t="s">
        <v>598</v>
      </c>
      <c r="M156" s="2" t="s">
        <v>598</v>
      </c>
      <c r="N156" s="2" t="s">
        <v>599</v>
      </c>
      <c r="O156" s="2" t="s">
        <v>598</v>
      </c>
      <c r="P156" s="2" t="s">
        <v>599</v>
      </c>
      <c r="Q156" s="2" t="s">
        <v>598</v>
      </c>
      <c r="R156" s="2" t="s">
        <v>599</v>
      </c>
      <c r="S156" s="2" t="s">
        <v>598</v>
      </c>
      <c r="U156" s="20">
        <f t="shared" si="4"/>
        <v>50.2</v>
      </c>
      <c r="V156" s="2">
        <f t="shared" si="5"/>
        <v>0</v>
      </c>
    </row>
    <row r="157" spans="1:22" ht="15" customHeight="1" x14ac:dyDescent="0.25">
      <c r="A157" s="2" t="s">
        <v>226</v>
      </c>
      <c r="B157" s="2" t="s">
        <v>227</v>
      </c>
      <c r="C157" s="2">
        <v>2014</v>
      </c>
      <c r="D157" s="2">
        <v>89</v>
      </c>
      <c r="E157" s="2">
        <v>41</v>
      </c>
      <c r="F157" s="2">
        <v>4</v>
      </c>
      <c r="G157" s="2">
        <v>10</v>
      </c>
      <c r="H157" s="2" t="s">
        <v>598</v>
      </c>
      <c r="I157" s="2">
        <v>14</v>
      </c>
      <c r="J157" s="2">
        <v>20</v>
      </c>
      <c r="K157" s="2" t="s">
        <v>598</v>
      </c>
      <c r="L157" s="2" t="s">
        <v>598</v>
      </c>
      <c r="M157" s="2" t="s">
        <v>598</v>
      </c>
      <c r="N157" s="2" t="s">
        <v>598</v>
      </c>
      <c r="O157" s="2" t="s">
        <v>598</v>
      </c>
      <c r="P157" s="2" t="s">
        <v>598</v>
      </c>
      <c r="Q157" s="2" t="s">
        <v>598</v>
      </c>
      <c r="R157" s="2" t="s">
        <v>598</v>
      </c>
      <c r="S157" s="2" t="s">
        <v>598</v>
      </c>
      <c r="U157" s="20">
        <f t="shared" si="4"/>
        <v>89</v>
      </c>
      <c r="V157" s="2">
        <f t="shared" si="5"/>
        <v>0</v>
      </c>
    </row>
    <row r="158" spans="1:22" ht="15" customHeight="1" x14ac:dyDescent="0.25">
      <c r="A158" s="2" t="s">
        <v>228</v>
      </c>
      <c r="B158" s="2" t="s">
        <v>229</v>
      </c>
      <c r="C158" s="2">
        <v>2014</v>
      </c>
      <c r="D158" s="2">
        <v>1.1399999999999999</v>
      </c>
      <c r="E158" s="2" t="s">
        <v>598</v>
      </c>
      <c r="F158" s="2">
        <v>2.5000000000000001E-2</v>
      </c>
      <c r="G158" s="2" t="s">
        <v>598</v>
      </c>
      <c r="H158" s="2" t="s">
        <v>598</v>
      </c>
      <c r="I158" s="2">
        <v>1.115</v>
      </c>
      <c r="J158" s="2" t="s">
        <v>598</v>
      </c>
      <c r="K158" s="2" t="s">
        <v>598</v>
      </c>
      <c r="L158" s="2" t="s">
        <v>598</v>
      </c>
      <c r="M158" s="2" t="s">
        <v>598</v>
      </c>
      <c r="N158" s="2" t="s">
        <v>599</v>
      </c>
      <c r="O158" s="2" t="s">
        <v>598</v>
      </c>
      <c r="P158" s="2" t="s">
        <v>599</v>
      </c>
      <c r="Q158" s="2" t="s">
        <v>598</v>
      </c>
      <c r="R158" s="2" t="s">
        <v>599</v>
      </c>
      <c r="S158" s="2" t="s">
        <v>598</v>
      </c>
      <c r="U158" s="20">
        <f t="shared" si="4"/>
        <v>1.1399999999999999</v>
      </c>
      <c r="V158" s="2">
        <f t="shared" si="5"/>
        <v>0</v>
      </c>
    </row>
    <row r="159" spans="1:22" ht="15" customHeight="1" x14ac:dyDescent="0.25">
      <c r="A159" s="2" t="s">
        <v>228</v>
      </c>
      <c r="B159" s="2" t="s">
        <v>230</v>
      </c>
      <c r="C159" s="2">
        <v>2014</v>
      </c>
      <c r="D159" s="2">
        <v>0.75600000000000001</v>
      </c>
      <c r="E159" s="2">
        <v>0.16</v>
      </c>
      <c r="F159" s="2">
        <v>0.05</v>
      </c>
      <c r="G159" s="2" t="s">
        <v>598</v>
      </c>
      <c r="H159" s="2" t="s">
        <v>598</v>
      </c>
      <c r="I159" s="2">
        <v>0.54600000000000004</v>
      </c>
      <c r="J159" s="2" t="s">
        <v>598</v>
      </c>
      <c r="K159" s="2" t="s">
        <v>598</v>
      </c>
      <c r="L159" s="2" t="s">
        <v>598</v>
      </c>
      <c r="M159" s="2" t="s">
        <v>598</v>
      </c>
      <c r="N159" s="2" t="s">
        <v>599</v>
      </c>
      <c r="O159" s="2" t="s">
        <v>598</v>
      </c>
      <c r="P159" s="2" t="s">
        <v>599</v>
      </c>
      <c r="Q159" s="2" t="s">
        <v>598</v>
      </c>
      <c r="R159" s="2" t="s">
        <v>599</v>
      </c>
      <c r="S159" s="2" t="s">
        <v>598</v>
      </c>
      <c r="U159" s="20">
        <f t="shared" si="4"/>
        <v>0.75600000000000001</v>
      </c>
      <c r="V159" s="2">
        <f t="shared" si="5"/>
        <v>0</v>
      </c>
    </row>
    <row r="160" spans="1:22" ht="15" customHeight="1" x14ac:dyDescent="0.25">
      <c r="A160" s="2" t="s">
        <v>228</v>
      </c>
      <c r="B160" s="2" t="s">
        <v>231</v>
      </c>
      <c r="C160" s="2">
        <v>2014</v>
      </c>
      <c r="D160" s="2">
        <v>2.76</v>
      </c>
      <c r="E160" s="2" t="s">
        <v>598</v>
      </c>
      <c r="F160" s="2">
        <v>2.65</v>
      </c>
      <c r="G160" s="2" t="s">
        <v>598</v>
      </c>
      <c r="H160" s="2" t="s">
        <v>598</v>
      </c>
      <c r="I160" s="2">
        <v>0.11</v>
      </c>
      <c r="J160" s="2" t="s">
        <v>598</v>
      </c>
      <c r="K160" s="2" t="s">
        <v>598</v>
      </c>
      <c r="L160" s="2" t="s">
        <v>598</v>
      </c>
      <c r="M160" s="2" t="s">
        <v>598</v>
      </c>
      <c r="N160" s="2" t="s">
        <v>599</v>
      </c>
      <c r="O160" s="2" t="s">
        <v>598</v>
      </c>
      <c r="P160" s="2" t="s">
        <v>599</v>
      </c>
      <c r="Q160" s="2" t="s">
        <v>598</v>
      </c>
      <c r="R160" s="2" t="s">
        <v>599</v>
      </c>
      <c r="S160" s="2" t="s">
        <v>598</v>
      </c>
      <c r="U160" s="20">
        <f t="shared" si="4"/>
        <v>2.76</v>
      </c>
      <c r="V160" s="2">
        <f t="shared" si="5"/>
        <v>0</v>
      </c>
    </row>
    <row r="161" spans="1:22" ht="15" customHeight="1" x14ac:dyDescent="0.25">
      <c r="A161" s="2" t="s">
        <v>228</v>
      </c>
      <c r="B161" s="2" t="s">
        <v>232</v>
      </c>
      <c r="C161" s="2">
        <v>2014</v>
      </c>
      <c r="D161" s="2">
        <v>107</v>
      </c>
      <c r="E161" s="2">
        <v>59.8</v>
      </c>
      <c r="F161" s="2">
        <v>6.1</v>
      </c>
      <c r="G161" s="2">
        <v>7.7</v>
      </c>
      <c r="H161" s="2" t="s">
        <v>598</v>
      </c>
      <c r="I161" s="2">
        <v>22.4</v>
      </c>
      <c r="J161" s="2">
        <v>11</v>
      </c>
      <c r="K161" s="2" t="s">
        <v>598</v>
      </c>
      <c r="L161" s="2" t="s">
        <v>609</v>
      </c>
      <c r="M161" s="2" t="s">
        <v>609</v>
      </c>
      <c r="N161" s="2" t="s">
        <v>599</v>
      </c>
      <c r="O161" s="2" t="s">
        <v>598</v>
      </c>
      <c r="P161" s="2" t="s">
        <v>599</v>
      </c>
      <c r="Q161" s="2" t="s">
        <v>598</v>
      </c>
      <c r="R161" s="2" t="s">
        <v>599</v>
      </c>
      <c r="S161" s="2" t="s">
        <v>598</v>
      </c>
      <c r="U161" s="20">
        <f t="shared" si="4"/>
        <v>107</v>
      </c>
      <c r="V161" s="2">
        <f t="shared" si="5"/>
        <v>0</v>
      </c>
    </row>
    <row r="162" spans="1:22" ht="15" customHeight="1" x14ac:dyDescent="0.25">
      <c r="A162" s="2" t="s">
        <v>233</v>
      </c>
      <c r="B162" s="2" t="s">
        <v>234</v>
      </c>
      <c r="C162" s="2">
        <v>2014</v>
      </c>
      <c r="D162" s="2">
        <v>12.881</v>
      </c>
      <c r="E162" s="2">
        <v>6.41</v>
      </c>
      <c r="F162" s="2">
        <v>1.996</v>
      </c>
      <c r="G162" s="2">
        <v>1.139</v>
      </c>
      <c r="H162" s="2">
        <v>0</v>
      </c>
      <c r="I162" s="2">
        <v>3.1640000000000001</v>
      </c>
      <c r="J162" s="2">
        <v>0.17199999999999999</v>
      </c>
      <c r="K162" s="2">
        <v>0</v>
      </c>
      <c r="L162" s="2">
        <v>0</v>
      </c>
      <c r="M162" s="2">
        <v>0</v>
      </c>
      <c r="N162" s="2" t="s">
        <v>599</v>
      </c>
      <c r="O162" s="2" t="s">
        <v>598</v>
      </c>
      <c r="P162" s="2" t="s">
        <v>599</v>
      </c>
      <c r="Q162" s="2" t="s">
        <v>598</v>
      </c>
      <c r="R162" s="2" t="s">
        <v>599</v>
      </c>
      <c r="S162" s="2" t="s">
        <v>598</v>
      </c>
      <c r="U162" s="20">
        <f t="shared" si="4"/>
        <v>12.881</v>
      </c>
      <c r="V162" s="2">
        <f t="shared" si="5"/>
        <v>0</v>
      </c>
    </row>
    <row r="163" spans="1:22" ht="15" customHeight="1" x14ac:dyDescent="0.25">
      <c r="A163" s="2" t="s">
        <v>233</v>
      </c>
      <c r="B163" s="2" t="s">
        <v>235</v>
      </c>
      <c r="C163" s="2">
        <v>2014</v>
      </c>
      <c r="D163" s="2">
        <v>184.899</v>
      </c>
      <c r="E163" s="2">
        <v>85.804000000000002</v>
      </c>
      <c r="F163" s="2">
        <v>19.207999999999998</v>
      </c>
      <c r="G163" s="2">
        <v>30.181999999999999</v>
      </c>
      <c r="H163" s="2">
        <v>0</v>
      </c>
      <c r="I163" s="2">
        <v>20.983000000000001</v>
      </c>
      <c r="J163" s="2">
        <v>25.837</v>
      </c>
      <c r="K163" s="2">
        <v>0</v>
      </c>
      <c r="L163" s="2">
        <v>2.8849999999999998</v>
      </c>
      <c r="M163" s="2">
        <v>0</v>
      </c>
      <c r="N163" s="2" t="s">
        <v>599</v>
      </c>
      <c r="O163" s="2" t="s">
        <v>598</v>
      </c>
      <c r="P163" s="2" t="s">
        <v>599</v>
      </c>
      <c r="Q163" s="2" t="s">
        <v>598</v>
      </c>
      <c r="R163" s="2" t="s">
        <v>599</v>
      </c>
      <c r="S163" s="2" t="s">
        <v>598</v>
      </c>
      <c r="U163" s="20">
        <f t="shared" si="4"/>
        <v>184.899</v>
      </c>
      <c r="V163" s="2">
        <f t="shared" si="5"/>
        <v>0</v>
      </c>
    </row>
    <row r="164" spans="1:22" ht="15" customHeight="1" x14ac:dyDescent="0.25">
      <c r="A164" s="2" t="s">
        <v>236</v>
      </c>
      <c r="B164" s="2" t="s">
        <v>237</v>
      </c>
      <c r="C164" s="2">
        <v>2014</v>
      </c>
      <c r="D164" s="2">
        <v>242</v>
      </c>
      <c r="E164" s="2">
        <v>144.6</v>
      </c>
      <c r="F164" s="2">
        <v>28</v>
      </c>
      <c r="G164" s="2">
        <v>10</v>
      </c>
      <c r="H164" s="2" t="s">
        <v>598</v>
      </c>
      <c r="I164" s="2">
        <v>25</v>
      </c>
      <c r="J164" s="2">
        <v>13</v>
      </c>
      <c r="K164" s="2">
        <v>0.4</v>
      </c>
      <c r="L164" s="2">
        <v>3</v>
      </c>
      <c r="M164" s="2">
        <v>18</v>
      </c>
      <c r="N164" s="2" t="s">
        <v>765</v>
      </c>
      <c r="O164" s="2">
        <v>32.015999999999998</v>
      </c>
      <c r="P164" s="2" t="s">
        <v>599</v>
      </c>
      <c r="Q164" s="2" t="s">
        <v>598</v>
      </c>
      <c r="R164" s="2" t="s">
        <v>599</v>
      </c>
      <c r="S164" s="2" t="s">
        <v>598</v>
      </c>
      <c r="U164" s="20">
        <f t="shared" si="4"/>
        <v>242</v>
      </c>
      <c r="V164" s="2">
        <f t="shared" si="5"/>
        <v>32.015999999999998</v>
      </c>
    </row>
    <row r="165" spans="1:22" ht="15" customHeight="1" x14ac:dyDescent="0.25">
      <c r="A165" s="2" t="s">
        <v>238</v>
      </c>
      <c r="B165" s="2" t="s">
        <v>239</v>
      </c>
      <c r="C165" s="2">
        <v>2014</v>
      </c>
      <c r="D165" s="2">
        <v>8.1340000000000003</v>
      </c>
      <c r="E165" s="2">
        <v>3.21</v>
      </c>
      <c r="F165" s="2">
        <v>0.55000000000000004</v>
      </c>
      <c r="G165" s="2">
        <v>2.34</v>
      </c>
      <c r="H165" s="2">
        <v>0</v>
      </c>
      <c r="I165" s="2">
        <v>1.61</v>
      </c>
      <c r="J165" s="2">
        <v>0.39</v>
      </c>
      <c r="K165" s="2">
        <v>0</v>
      </c>
      <c r="L165" s="2">
        <v>0</v>
      </c>
      <c r="M165" s="2">
        <v>0</v>
      </c>
      <c r="N165" s="2" t="s">
        <v>599</v>
      </c>
      <c r="O165" s="2" t="s">
        <v>598</v>
      </c>
      <c r="P165" s="2" t="s">
        <v>599</v>
      </c>
      <c r="Q165" s="2" t="s">
        <v>598</v>
      </c>
      <c r="R165" s="2" t="s">
        <v>599</v>
      </c>
      <c r="S165" s="2" t="s">
        <v>598</v>
      </c>
      <c r="U165" s="20">
        <f t="shared" si="4"/>
        <v>8.1340000000000003</v>
      </c>
      <c r="V165" s="2">
        <f t="shared" si="5"/>
        <v>0</v>
      </c>
    </row>
    <row r="166" spans="1:22" ht="15" customHeight="1" x14ac:dyDescent="0.25">
      <c r="A166" s="2" t="s">
        <v>238</v>
      </c>
      <c r="B166" s="2" t="s">
        <v>240</v>
      </c>
      <c r="C166" s="2">
        <v>2014</v>
      </c>
      <c r="D166" s="2">
        <v>6.7670000000000003</v>
      </c>
      <c r="E166" s="2">
        <v>2.68</v>
      </c>
      <c r="F166" s="2">
        <v>0.19</v>
      </c>
      <c r="G166" s="2">
        <v>0</v>
      </c>
      <c r="H166" s="2">
        <v>0</v>
      </c>
      <c r="I166" s="2">
        <v>2.87</v>
      </c>
      <c r="J166" s="2">
        <v>1.06</v>
      </c>
      <c r="K166" s="2">
        <v>0</v>
      </c>
      <c r="L166" s="2">
        <v>0</v>
      </c>
      <c r="M166" s="2">
        <v>0</v>
      </c>
      <c r="N166" s="2" t="s">
        <v>599</v>
      </c>
      <c r="O166" s="2" t="s">
        <v>598</v>
      </c>
      <c r="P166" s="2" t="s">
        <v>599</v>
      </c>
      <c r="Q166" s="2" t="s">
        <v>598</v>
      </c>
      <c r="R166" s="2" t="s">
        <v>599</v>
      </c>
      <c r="S166" s="2" t="s">
        <v>598</v>
      </c>
      <c r="U166" s="20">
        <f t="shared" si="4"/>
        <v>6.7670000000000003</v>
      </c>
      <c r="V166" s="2">
        <f t="shared" si="5"/>
        <v>0</v>
      </c>
    </row>
    <row r="167" spans="1:22" ht="15" customHeight="1" x14ac:dyDescent="0.25">
      <c r="A167" s="2" t="s">
        <v>238</v>
      </c>
      <c r="B167" s="2" t="s">
        <v>241</v>
      </c>
      <c r="C167" s="2">
        <v>2014</v>
      </c>
      <c r="D167" s="2">
        <v>10.448</v>
      </c>
      <c r="E167" s="2">
        <v>3.66</v>
      </c>
      <c r="F167" s="2">
        <v>1.21</v>
      </c>
      <c r="G167" s="2">
        <v>0.17</v>
      </c>
      <c r="H167" s="2">
        <v>0</v>
      </c>
      <c r="I167" s="2">
        <v>4.13</v>
      </c>
      <c r="J167" s="2">
        <v>0.88</v>
      </c>
      <c r="K167" s="2">
        <v>0</v>
      </c>
      <c r="L167" s="2">
        <v>0</v>
      </c>
      <c r="M167" s="2">
        <v>0</v>
      </c>
      <c r="N167" s="2" t="s">
        <v>599</v>
      </c>
      <c r="O167" s="2" t="s">
        <v>598</v>
      </c>
      <c r="P167" s="2" t="s">
        <v>599</v>
      </c>
      <c r="Q167" s="2" t="s">
        <v>598</v>
      </c>
      <c r="R167" s="2" t="s">
        <v>599</v>
      </c>
      <c r="S167" s="2" t="s">
        <v>598</v>
      </c>
      <c r="U167" s="20">
        <f t="shared" si="4"/>
        <v>10.448</v>
      </c>
      <c r="V167" s="2">
        <f t="shared" si="5"/>
        <v>0</v>
      </c>
    </row>
    <row r="168" spans="1:22" ht="15" customHeight="1" x14ac:dyDescent="0.25">
      <c r="A168" s="2" t="s">
        <v>238</v>
      </c>
      <c r="B168" s="2" t="s">
        <v>242</v>
      </c>
      <c r="C168" s="2">
        <v>2014</v>
      </c>
      <c r="D168" s="2">
        <v>6.5030000000000001</v>
      </c>
      <c r="E168" s="2">
        <v>1.41</v>
      </c>
      <c r="F168" s="2">
        <v>1.81</v>
      </c>
      <c r="G168" s="2">
        <v>2.0299999999999998</v>
      </c>
      <c r="H168" s="2">
        <v>0</v>
      </c>
      <c r="I168" s="2">
        <v>1.1200000000000001</v>
      </c>
      <c r="J168" s="2">
        <v>0.13</v>
      </c>
      <c r="K168" s="2">
        <v>0</v>
      </c>
      <c r="L168" s="2">
        <v>0</v>
      </c>
      <c r="M168" s="2">
        <v>0</v>
      </c>
      <c r="N168" s="2" t="s">
        <v>599</v>
      </c>
      <c r="O168" s="2" t="s">
        <v>609</v>
      </c>
      <c r="P168" s="2" t="s">
        <v>599</v>
      </c>
      <c r="Q168" s="2" t="s">
        <v>609</v>
      </c>
      <c r="R168" s="2" t="s">
        <v>599</v>
      </c>
      <c r="S168" s="2" t="s">
        <v>609</v>
      </c>
      <c r="U168" s="20">
        <f t="shared" si="4"/>
        <v>6.5030000000000001</v>
      </c>
      <c r="V168" s="2">
        <f t="shared" si="5"/>
        <v>0</v>
      </c>
    </row>
    <row r="169" spans="1:22" ht="15" customHeight="1" x14ac:dyDescent="0.25">
      <c r="A169" s="2" t="s">
        <v>238</v>
      </c>
      <c r="B169" s="2" t="s">
        <v>243</v>
      </c>
      <c r="C169" s="2">
        <v>2014</v>
      </c>
      <c r="D169" s="2">
        <v>11.792999999999999</v>
      </c>
      <c r="E169" s="2">
        <v>2.5499999999999998</v>
      </c>
      <c r="F169" s="2">
        <v>1.1100000000000001</v>
      </c>
      <c r="G169" s="2">
        <v>5.43</v>
      </c>
      <c r="H169" s="2">
        <v>0</v>
      </c>
      <c r="I169" s="2">
        <v>2.41</v>
      </c>
      <c r="J169" s="2">
        <v>0.28999999999999998</v>
      </c>
      <c r="K169" s="2">
        <v>0</v>
      </c>
      <c r="L169" s="2">
        <v>0</v>
      </c>
      <c r="M169" s="2">
        <v>0</v>
      </c>
      <c r="N169" s="2" t="s">
        <v>599</v>
      </c>
      <c r="O169" s="2" t="s">
        <v>609</v>
      </c>
      <c r="P169" s="2" t="s">
        <v>599</v>
      </c>
      <c r="Q169" s="2" t="s">
        <v>609</v>
      </c>
      <c r="R169" s="2" t="s">
        <v>599</v>
      </c>
      <c r="S169" s="2" t="s">
        <v>609</v>
      </c>
      <c r="U169" s="20">
        <f t="shared" si="4"/>
        <v>11.792999999999999</v>
      </c>
      <c r="V169" s="2">
        <f t="shared" si="5"/>
        <v>0</v>
      </c>
    </row>
    <row r="170" spans="1:22" ht="15" customHeight="1" x14ac:dyDescent="0.25">
      <c r="A170" s="2" t="s">
        <v>238</v>
      </c>
      <c r="B170" s="2" t="s">
        <v>244</v>
      </c>
      <c r="C170" s="2">
        <v>2014</v>
      </c>
      <c r="D170" s="2">
        <v>24.687000000000001</v>
      </c>
      <c r="E170" s="2">
        <v>11.99</v>
      </c>
      <c r="F170" s="2">
        <v>1.02</v>
      </c>
      <c r="G170" s="2">
        <v>0.16</v>
      </c>
      <c r="H170" s="2">
        <v>0</v>
      </c>
      <c r="I170" s="2">
        <v>10.88</v>
      </c>
      <c r="J170" s="2">
        <v>0.64</v>
      </c>
      <c r="K170" s="2">
        <v>0</v>
      </c>
      <c r="L170" s="2">
        <v>0</v>
      </c>
      <c r="M170" s="2">
        <v>0</v>
      </c>
      <c r="N170" s="2" t="s">
        <v>599</v>
      </c>
      <c r="O170" s="2" t="s">
        <v>598</v>
      </c>
      <c r="P170" s="2" t="s">
        <v>599</v>
      </c>
      <c r="Q170" s="2" t="s">
        <v>598</v>
      </c>
      <c r="R170" s="2" t="s">
        <v>599</v>
      </c>
      <c r="S170" s="2" t="s">
        <v>598</v>
      </c>
      <c r="U170" s="20">
        <f t="shared" si="4"/>
        <v>24.687000000000001</v>
      </c>
      <c r="V170" s="2">
        <f t="shared" si="5"/>
        <v>0</v>
      </c>
    </row>
    <row r="171" spans="1:22" ht="15" customHeight="1" x14ac:dyDescent="0.25">
      <c r="A171" s="2" t="s">
        <v>238</v>
      </c>
      <c r="B171" s="2" t="s">
        <v>245</v>
      </c>
      <c r="C171" s="2">
        <v>2014</v>
      </c>
      <c r="D171" s="2">
        <v>11.433</v>
      </c>
      <c r="E171" s="2">
        <v>3.82</v>
      </c>
      <c r="F171" s="2">
        <v>0.74</v>
      </c>
      <c r="G171" s="2">
        <v>2.59</v>
      </c>
      <c r="H171" s="2">
        <v>0</v>
      </c>
      <c r="I171" s="2">
        <v>3.93</v>
      </c>
      <c r="J171" s="2">
        <v>0.35</v>
      </c>
      <c r="K171" s="2">
        <v>0</v>
      </c>
      <c r="L171" s="2">
        <v>0</v>
      </c>
      <c r="M171" s="2">
        <v>0</v>
      </c>
      <c r="N171" s="2" t="s">
        <v>599</v>
      </c>
      <c r="O171" s="2" t="s">
        <v>598</v>
      </c>
      <c r="P171" s="2" t="s">
        <v>599</v>
      </c>
      <c r="Q171" s="2" t="s">
        <v>598</v>
      </c>
      <c r="R171" s="2" t="s">
        <v>599</v>
      </c>
      <c r="S171" s="2" t="s">
        <v>598</v>
      </c>
      <c r="U171" s="20">
        <f t="shared" si="4"/>
        <v>11.433</v>
      </c>
      <c r="V171" s="2">
        <f t="shared" si="5"/>
        <v>0</v>
      </c>
    </row>
    <row r="172" spans="1:22" ht="15" customHeight="1" x14ac:dyDescent="0.25">
      <c r="A172" s="2" t="s">
        <v>238</v>
      </c>
      <c r="B172" s="2" t="s">
        <v>246</v>
      </c>
      <c r="C172" s="2">
        <v>2014</v>
      </c>
      <c r="D172" s="2">
        <v>5.05</v>
      </c>
      <c r="E172" s="2">
        <v>1.1100000000000001</v>
      </c>
      <c r="F172" s="2">
        <v>0.04</v>
      </c>
      <c r="G172" s="2">
        <v>0.05</v>
      </c>
      <c r="H172" s="2">
        <v>0</v>
      </c>
      <c r="I172" s="2">
        <v>3.85</v>
      </c>
      <c r="J172" s="2">
        <v>0</v>
      </c>
      <c r="K172" s="2">
        <v>0</v>
      </c>
      <c r="L172" s="2">
        <v>0</v>
      </c>
      <c r="M172" s="2">
        <v>0</v>
      </c>
      <c r="N172" s="2" t="s">
        <v>599</v>
      </c>
      <c r="O172" s="2" t="s">
        <v>598</v>
      </c>
      <c r="P172" s="2" t="s">
        <v>599</v>
      </c>
      <c r="Q172" s="2" t="s">
        <v>598</v>
      </c>
      <c r="R172" s="2" t="s">
        <v>599</v>
      </c>
      <c r="S172" s="2" t="s">
        <v>598</v>
      </c>
      <c r="U172" s="20">
        <f t="shared" si="4"/>
        <v>5.05</v>
      </c>
      <c r="V172" s="2">
        <f t="shared" si="5"/>
        <v>0</v>
      </c>
    </row>
    <row r="173" spans="1:22" ht="15" customHeight="1" x14ac:dyDescent="0.25">
      <c r="A173" s="2" t="s">
        <v>247</v>
      </c>
      <c r="B173" s="2" t="s">
        <v>248</v>
      </c>
      <c r="C173" s="2">
        <v>2014</v>
      </c>
      <c r="D173" s="2">
        <v>27.425999999999998</v>
      </c>
      <c r="E173" s="2">
        <v>8.6780000000000008</v>
      </c>
      <c r="F173" s="2">
        <v>1.883</v>
      </c>
      <c r="G173" s="2">
        <v>9.8420000000000005</v>
      </c>
      <c r="H173" s="2">
        <v>0</v>
      </c>
      <c r="I173" s="2">
        <v>4.5529999999999999</v>
      </c>
      <c r="J173" s="2">
        <v>2.548</v>
      </c>
      <c r="K173" s="2">
        <v>0</v>
      </c>
      <c r="L173" s="2">
        <v>0</v>
      </c>
      <c r="M173" s="2" t="s">
        <v>598</v>
      </c>
      <c r="N173" s="2" t="s">
        <v>599</v>
      </c>
      <c r="O173" s="2" t="s">
        <v>598</v>
      </c>
      <c r="P173" s="2" t="s">
        <v>599</v>
      </c>
      <c r="Q173" s="2" t="s">
        <v>598</v>
      </c>
      <c r="R173" s="2" t="s">
        <v>599</v>
      </c>
      <c r="S173" s="2" t="s">
        <v>598</v>
      </c>
      <c r="U173" s="20">
        <f t="shared" si="4"/>
        <v>27.425999999999998</v>
      </c>
      <c r="V173" s="2">
        <f t="shared" si="5"/>
        <v>0</v>
      </c>
    </row>
    <row r="174" spans="1:22" ht="15" customHeight="1" x14ac:dyDescent="0.25">
      <c r="A174" s="2" t="s">
        <v>249</v>
      </c>
      <c r="B174" s="2" t="s">
        <v>150</v>
      </c>
      <c r="C174" s="2">
        <v>2014</v>
      </c>
      <c r="D174" s="2">
        <v>7.7</v>
      </c>
      <c r="E174" s="2">
        <v>3.85</v>
      </c>
      <c r="F174" s="2" t="s">
        <v>598</v>
      </c>
      <c r="G174" s="2" t="s">
        <v>598</v>
      </c>
      <c r="H174" s="2" t="s">
        <v>598</v>
      </c>
      <c r="I174" s="2">
        <v>3.85</v>
      </c>
      <c r="J174" s="2" t="s">
        <v>598</v>
      </c>
      <c r="K174" s="2" t="s">
        <v>598</v>
      </c>
      <c r="L174" s="2" t="s">
        <v>598</v>
      </c>
      <c r="M174" s="2" t="s">
        <v>598</v>
      </c>
      <c r="N174" s="2" t="s">
        <v>599</v>
      </c>
      <c r="O174" s="2" t="s">
        <v>598</v>
      </c>
      <c r="P174" s="2" t="s">
        <v>599</v>
      </c>
      <c r="Q174" s="2" t="s">
        <v>598</v>
      </c>
      <c r="R174" s="2" t="s">
        <v>599</v>
      </c>
      <c r="S174" s="2" t="s">
        <v>598</v>
      </c>
      <c r="U174" s="20">
        <f t="shared" si="4"/>
        <v>7.7</v>
      </c>
      <c r="V174" s="2">
        <f t="shared" si="5"/>
        <v>0</v>
      </c>
    </row>
    <row r="175" spans="1:22" ht="15" customHeight="1" x14ac:dyDescent="0.25">
      <c r="A175" s="2" t="s">
        <v>249</v>
      </c>
      <c r="B175" s="2" t="s">
        <v>250</v>
      </c>
      <c r="C175" s="2">
        <v>2014</v>
      </c>
      <c r="D175" s="2">
        <v>9</v>
      </c>
      <c r="E175" s="2">
        <v>4</v>
      </c>
      <c r="F175" s="2">
        <v>1</v>
      </c>
      <c r="G175" s="2" t="s">
        <v>598</v>
      </c>
      <c r="H175" s="2" t="s">
        <v>598</v>
      </c>
      <c r="I175" s="2">
        <v>4</v>
      </c>
      <c r="J175" s="2" t="s">
        <v>598</v>
      </c>
      <c r="K175" s="2" t="s">
        <v>598</v>
      </c>
      <c r="L175" s="2" t="s">
        <v>598</v>
      </c>
      <c r="M175" s="2" t="s">
        <v>598</v>
      </c>
      <c r="N175" s="2" t="s">
        <v>599</v>
      </c>
      <c r="O175" s="2" t="s">
        <v>598</v>
      </c>
      <c r="P175" s="2" t="s">
        <v>599</v>
      </c>
      <c r="Q175" s="2" t="s">
        <v>598</v>
      </c>
      <c r="R175" s="2" t="s">
        <v>599</v>
      </c>
      <c r="S175" s="2" t="s">
        <v>598</v>
      </c>
      <c r="U175" s="20">
        <f t="shared" si="4"/>
        <v>9</v>
      </c>
      <c r="V175" s="2">
        <f t="shared" si="5"/>
        <v>0</v>
      </c>
    </row>
    <row r="176" spans="1:22" ht="15" customHeight="1" x14ac:dyDescent="0.25">
      <c r="A176" s="2" t="s">
        <v>249</v>
      </c>
      <c r="B176" s="2" t="s">
        <v>251</v>
      </c>
      <c r="C176" s="2">
        <v>2014</v>
      </c>
      <c r="D176" s="2">
        <v>27</v>
      </c>
      <c r="E176" s="2">
        <v>12</v>
      </c>
      <c r="F176" s="2">
        <v>3</v>
      </c>
      <c r="G176" s="2" t="s">
        <v>598</v>
      </c>
      <c r="H176" s="2" t="s">
        <v>598</v>
      </c>
      <c r="I176" s="2">
        <v>12</v>
      </c>
      <c r="J176" s="2" t="s">
        <v>598</v>
      </c>
      <c r="K176" s="2" t="s">
        <v>598</v>
      </c>
      <c r="L176" s="2" t="s">
        <v>598</v>
      </c>
      <c r="M176" s="2" t="s">
        <v>598</v>
      </c>
      <c r="N176" s="2" t="s">
        <v>599</v>
      </c>
      <c r="O176" s="2" t="s">
        <v>598</v>
      </c>
      <c r="P176" s="2" t="s">
        <v>599</v>
      </c>
      <c r="Q176" s="2" t="s">
        <v>598</v>
      </c>
      <c r="R176" s="2" t="s">
        <v>599</v>
      </c>
      <c r="S176" s="2" t="s">
        <v>598</v>
      </c>
      <c r="U176" s="20">
        <f t="shared" si="4"/>
        <v>27</v>
      </c>
      <c r="V176" s="2">
        <f t="shared" si="5"/>
        <v>0</v>
      </c>
    </row>
    <row r="177" spans="1:22" ht="15" customHeight="1" x14ac:dyDescent="0.25">
      <c r="A177" s="2" t="s">
        <v>249</v>
      </c>
      <c r="B177" s="2" t="s">
        <v>252</v>
      </c>
      <c r="C177" s="2">
        <v>2014</v>
      </c>
      <c r="D177" s="2">
        <v>1.4</v>
      </c>
      <c r="E177" s="2" t="s">
        <v>598</v>
      </c>
      <c r="F177" s="2" t="s">
        <v>598</v>
      </c>
      <c r="G177" s="2" t="s">
        <v>598</v>
      </c>
      <c r="H177" s="2" t="s">
        <v>598</v>
      </c>
      <c r="I177" s="2" t="s">
        <v>598</v>
      </c>
      <c r="J177" s="2">
        <v>1.4</v>
      </c>
      <c r="K177" s="2" t="s">
        <v>598</v>
      </c>
      <c r="L177" s="2" t="s">
        <v>598</v>
      </c>
      <c r="M177" s="2" t="s">
        <v>598</v>
      </c>
      <c r="N177" s="2" t="s">
        <v>599</v>
      </c>
      <c r="O177" s="2" t="s">
        <v>598</v>
      </c>
      <c r="P177" s="2" t="s">
        <v>599</v>
      </c>
      <c r="Q177" s="2" t="s">
        <v>598</v>
      </c>
      <c r="R177" s="2" t="s">
        <v>599</v>
      </c>
      <c r="S177" s="2" t="s">
        <v>598</v>
      </c>
      <c r="U177" s="20">
        <f t="shared" si="4"/>
        <v>1.4</v>
      </c>
      <c r="V177" s="2">
        <f t="shared" si="5"/>
        <v>0</v>
      </c>
    </row>
    <row r="178" spans="1:22" ht="15" customHeight="1" x14ac:dyDescent="0.2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U178" s="20">
        <f t="shared" si="4"/>
        <v>0</v>
      </c>
      <c r="V178" s="2">
        <f t="shared" si="5"/>
        <v>0</v>
      </c>
    </row>
    <row r="179" spans="1:22" ht="15" customHeight="1" x14ac:dyDescent="0.25">
      <c r="A179" s="2" t="s">
        <v>255</v>
      </c>
      <c r="B179" s="2" t="s">
        <v>256</v>
      </c>
      <c r="C179" s="2">
        <v>2014</v>
      </c>
      <c r="D179" s="2">
        <v>39.554000000000002</v>
      </c>
      <c r="E179" s="2">
        <v>24.067</v>
      </c>
      <c r="F179" s="2">
        <v>0.67600000000000005</v>
      </c>
      <c r="G179" s="2">
        <v>0.64</v>
      </c>
      <c r="H179" s="2" t="s">
        <v>598</v>
      </c>
      <c r="I179" s="2">
        <v>7.9669999999999996</v>
      </c>
      <c r="J179" s="2">
        <v>2.1139999999999999</v>
      </c>
      <c r="K179" s="2" t="s">
        <v>598</v>
      </c>
      <c r="L179" s="2" t="s">
        <v>598</v>
      </c>
      <c r="M179" s="2">
        <v>4.09</v>
      </c>
      <c r="N179" s="2" t="s">
        <v>599</v>
      </c>
      <c r="O179" s="2" t="s">
        <v>598</v>
      </c>
      <c r="P179" s="2" t="s">
        <v>599</v>
      </c>
      <c r="Q179" s="2" t="s">
        <v>598</v>
      </c>
      <c r="R179" s="2" t="s">
        <v>599</v>
      </c>
      <c r="S179" s="2" t="s">
        <v>598</v>
      </c>
      <c r="U179" s="20">
        <f t="shared" si="4"/>
        <v>39.554000000000002</v>
      </c>
      <c r="V179" s="2">
        <f t="shared" si="5"/>
        <v>0</v>
      </c>
    </row>
    <row r="180" spans="1:22" ht="15" customHeight="1" x14ac:dyDescent="0.25">
      <c r="A180" s="2" t="s">
        <v>257</v>
      </c>
      <c r="B180" s="2" t="s">
        <v>258</v>
      </c>
      <c r="C180" s="2">
        <v>2014</v>
      </c>
      <c r="D180" s="2">
        <v>276.94</v>
      </c>
      <c r="E180" s="2">
        <v>84.83</v>
      </c>
      <c r="F180" s="2">
        <v>52.387999999999998</v>
      </c>
      <c r="G180" s="2">
        <v>38.927</v>
      </c>
      <c r="H180" s="2">
        <v>41.301000000000002</v>
      </c>
      <c r="I180" s="2">
        <v>28.65</v>
      </c>
      <c r="J180" s="2">
        <v>30.355</v>
      </c>
      <c r="K180" s="2">
        <v>0.49</v>
      </c>
      <c r="L180" s="2" t="s">
        <v>598</v>
      </c>
      <c r="M180" s="2" t="s">
        <v>598</v>
      </c>
      <c r="N180" s="2" t="s">
        <v>599</v>
      </c>
      <c r="O180" s="2" t="s">
        <v>598</v>
      </c>
      <c r="P180" s="2" t="s">
        <v>599</v>
      </c>
      <c r="Q180" s="2" t="s">
        <v>598</v>
      </c>
      <c r="R180" s="2" t="s">
        <v>599</v>
      </c>
      <c r="S180" s="2" t="s">
        <v>598</v>
      </c>
      <c r="U180" s="20">
        <f t="shared" si="4"/>
        <v>276.94</v>
      </c>
      <c r="V180" s="2">
        <f t="shared" si="5"/>
        <v>0</v>
      </c>
    </row>
    <row r="181" spans="1:22" ht="15" customHeight="1" x14ac:dyDescent="0.25">
      <c r="A181" s="2" t="s">
        <v>259</v>
      </c>
      <c r="B181" s="2" t="s">
        <v>260</v>
      </c>
      <c r="C181" s="2">
        <v>2014</v>
      </c>
      <c r="D181" s="2">
        <v>10.331</v>
      </c>
      <c r="E181" s="2">
        <v>7.26</v>
      </c>
      <c r="F181" s="2">
        <v>4.7E-2</v>
      </c>
      <c r="G181" s="2" t="s">
        <v>598</v>
      </c>
      <c r="H181" s="2" t="s">
        <v>598</v>
      </c>
      <c r="I181" s="2">
        <v>2.9889999999999999</v>
      </c>
      <c r="J181" s="2">
        <v>3.5000000000000003E-2</v>
      </c>
      <c r="K181" s="2" t="s">
        <v>598</v>
      </c>
      <c r="L181" s="2" t="s">
        <v>598</v>
      </c>
      <c r="M181" s="2" t="s">
        <v>598</v>
      </c>
      <c r="N181" s="2" t="s">
        <v>599</v>
      </c>
      <c r="O181" s="2" t="s">
        <v>598</v>
      </c>
      <c r="P181" s="2" t="s">
        <v>599</v>
      </c>
      <c r="Q181" s="2" t="s">
        <v>598</v>
      </c>
      <c r="R181" s="2" t="s">
        <v>599</v>
      </c>
      <c r="S181" s="2" t="s">
        <v>598</v>
      </c>
      <c r="U181" s="20">
        <f t="shared" si="4"/>
        <v>10.331</v>
      </c>
      <c r="V181" s="2">
        <f t="shared" si="5"/>
        <v>0</v>
      </c>
    </row>
    <row r="182" spans="1:22" ht="15" customHeight="1" x14ac:dyDescent="0.25">
      <c r="A182" s="2" t="s">
        <v>261</v>
      </c>
      <c r="B182" s="2" t="s">
        <v>262</v>
      </c>
      <c r="C182" s="2">
        <v>2014</v>
      </c>
      <c r="D182" s="2">
        <v>13.4</v>
      </c>
      <c r="E182" s="2">
        <v>4.7</v>
      </c>
      <c r="F182" s="2">
        <v>3.7</v>
      </c>
      <c r="G182" s="2">
        <v>0.52400000000000002</v>
      </c>
      <c r="H182" s="2" t="s">
        <v>598</v>
      </c>
      <c r="I182" s="2">
        <v>0.873</v>
      </c>
      <c r="J182" s="2">
        <v>3.62</v>
      </c>
      <c r="K182" s="2" t="s">
        <v>598</v>
      </c>
      <c r="L182" s="2" t="s">
        <v>598</v>
      </c>
      <c r="M182" s="2">
        <v>0.52300000000000002</v>
      </c>
      <c r="N182" s="2" t="s">
        <v>599</v>
      </c>
      <c r="O182" s="2" t="s">
        <v>598</v>
      </c>
      <c r="P182" s="2" t="s">
        <v>599</v>
      </c>
      <c r="Q182" s="2" t="s">
        <v>598</v>
      </c>
      <c r="R182" s="2" t="s">
        <v>599</v>
      </c>
      <c r="S182" s="2" t="s">
        <v>598</v>
      </c>
      <c r="U182" s="20">
        <f t="shared" si="4"/>
        <v>13.4</v>
      </c>
      <c r="V182" s="2">
        <f t="shared" si="5"/>
        <v>0</v>
      </c>
    </row>
    <row r="183" spans="1:22" ht="15" customHeight="1" x14ac:dyDescent="0.25">
      <c r="A183" s="2" t="s">
        <v>261</v>
      </c>
      <c r="B183" s="2" t="s">
        <v>263</v>
      </c>
      <c r="C183" s="2">
        <v>2014</v>
      </c>
      <c r="D183" s="2">
        <v>81</v>
      </c>
      <c r="E183" s="2">
        <v>29.783999999999999</v>
      </c>
      <c r="F183" s="2">
        <v>9.5559999999999992</v>
      </c>
      <c r="G183" s="2">
        <v>19.917000000000002</v>
      </c>
      <c r="H183" s="2">
        <v>3.7</v>
      </c>
      <c r="I183" s="2">
        <v>10.07</v>
      </c>
      <c r="J183" s="2">
        <v>10.842000000000001</v>
      </c>
      <c r="K183" s="2" t="s">
        <v>598</v>
      </c>
      <c r="L183" s="2" t="s">
        <v>598</v>
      </c>
      <c r="M183" s="2">
        <v>16.216999999999999</v>
      </c>
      <c r="N183" s="2" t="s">
        <v>599</v>
      </c>
      <c r="O183" s="2" t="s">
        <v>598</v>
      </c>
      <c r="P183" s="2" t="s">
        <v>599</v>
      </c>
      <c r="Q183" s="2" t="s">
        <v>598</v>
      </c>
      <c r="R183" s="2" t="s">
        <v>599</v>
      </c>
      <c r="S183" s="2" t="s">
        <v>598</v>
      </c>
      <c r="U183" s="20">
        <f t="shared" si="4"/>
        <v>81</v>
      </c>
      <c r="V183" s="2">
        <f t="shared" si="5"/>
        <v>0</v>
      </c>
    </row>
    <row r="184" spans="1:22" ht="15" customHeight="1" x14ac:dyDescent="0.25">
      <c r="A184" s="2" t="s">
        <v>261</v>
      </c>
      <c r="B184" s="2" t="s">
        <v>264</v>
      </c>
      <c r="C184" s="2">
        <v>2014</v>
      </c>
      <c r="D184" s="2" t="s">
        <v>598</v>
      </c>
      <c r="E184" s="2" t="s">
        <v>598</v>
      </c>
      <c r="F184" s="2" t="s">
        <v>598</v>
      </c>
      <c r="G184" s="2" t="s">
        <v>598</v>
      </c>
      <c r="H184" s="2" t="s">
        <v>598</v>
      </c>
      <c r="I184" s="2" t="s">
        <v>598</v>
      </c>
      <c r="J184" s="2" t="s">
        <v>598</v>
      </c>
      <c r="K184" s="2" t="s">
        <v>598</v>
      </c>
      <c r="L184" s="2" t="s">
        <v>598</v>
      </c>
      <c r="M184" s="2" t="s">
        <v>598</v>
      </c>
      <c r="N184" s="2" t="s">
        <v>599</v>
      </c>
      <c r="O184" s="2" t="s">
        <v>598</v>
      </c>
      <c r="P184" s="2" t="s">
        <v>599</v>
      </c>
      <c r="Q184" s="2" t="s">
        <v>598</v>
      </c>
      <c r="R184" s="2" t="s">
        <v>599</v>
      </c>
      <c r="S184" s="2" t="s">
        <v>598</v>
      </c>
      <c r="U184" s="20">
        <f t="shared" si="4"/>
        <v>0</v>
      </c>
      <c r="V184" s="2">
        <f t="shared" si="5"/>
        <v>0</v>
      </c>
    </row>
    <row r="185" spans="1:22" ht="15" customHeight="1" x14ac:dyDescent="0.25">
      <c r="A185" s="2" t="s">
        <v>261</v>
      </c>
      <c r="B185" s="2" t="s">
        <v>265</v>
      </c>
      <c r="C185" s="2">
        <v>2014</v>
      </c>
      <c r="D185" s="2">
        <v>3.319</v>
      </c>
      <c r="E185" s="2">
        <v>1.0069999999999999</v>
      </c>
      <c r="F185" s="2" t="s">
        <v>598</v>
      </c>
      <c r="G185" s="2">
        <v>1.887</v>
      </c>
      <c r="H185" s="2" t="s">
        <v>598</v>
      </c>
      <c r="I185" s="2" t="s">
        <v>598</v>
      </c>
      <c r="J185" s="2">
        <v>0.42499999999999999</v>
      </c>
      <c r="K185" s="2" t="s">
        <v>598</v>
      </c>
      <c r="L185" s="2" t="s">
        <v>598</v>
      </c>
      <c r="M185" s="2">
        <v>1.887</v>
      </c>
      <c r="N185" s="2" t="s">
        <v>599</v>
      </c>
      <c r="O185" s="2" t="s">
        <v>598</v>
      </c>
      <c r="P185" s="2" t="s">
        <v>599</v>
      </c>
      <c r="Q185" s="2" t="s">
        <v>598</v>
      </c>
      <c r="R185" s="2" t="s">
        <v>599</v>
      </c>
      <c r="S185" s="2" t="s">
        <v>598</v>
      </c>
      <c r="U185" s="20">
        <f t="shared" si="4"/>
        <v>3.319</v>
      </c>
      <c r="V185" s="2">
        <f t="shared" si="5"/>
        <v>0</v>
      </c>
    </row>
    <row r="186" spans="1:22" ht="15" customHeight="1" x14ac:dyDescent="0.25">
      <c r="A186" s="2" t="s">
        <v>266</v>
      </c>
      <c r="B186" s="2" t="s">
        <v>267</v>
      </c>
      <c r="C186" s="2">
        <v>2014</v>
      </c>
      <c r="D186" s="2">
        <v>128.9</v>
      </c>
      <c r="E186" s="2">
        <v>39.700000000000003</v>
      </c>
      <c r="F186" s="2">
        <v>29.5</v>
      </c>
      <c r="G186" s="2">
        <v>24.6</v>
      </c>
      <c r="H186" s="2" t="s">
        <v>598</v>
      </c>
      <c r="I186" s="2">
        <v>14.1</v>
      </c>
      <c r="J186" s="2">
        <v>17.7</v>
      </c>
      <c r="K186" s="2">
        <v>0</v>
      </c>
      <c r="L186" s="2">
        <v>0</v>
      </c>
      <c r="M186" s="2">
        <v>0</v>
      </c>
      <c r="N186" s="2" t="s">
        <v>599</v>
      </c>
      <c r="O186" s="2" t="s">
        <v>598</v>
      </c>
      <c r="P186" s="2" t="s">
        <v>599</v>
      </c>
      <c r="Q186" s="2" t="s">
        <v>598</v>
      </c>
      <c r="R186" s="2" t="s">
        <v>599</v>
      </c>
      <c r="S186" s="2" t="s">
        <v>598</v>
      </c>
      <c r="U186" s="20">
        <f t="shared" si="4"/>
        <v>128.9</v>
      </c>
      <c r="V186" s="2">
        <f t="shared" si="5"/>
        <v>0</v>
      </c>
    </row>
    <row r="187" spans="1:22" ht="15" customHeight="1" x14ac:dyDescent="0.25">
      <c r="A187" s="2" t="s">
        <v>268</v>
      </c>
      <c r="B187" s="2" t="s">
        <v>269</v>
      </c>
      <c r="C187" s="2">
        <v>2014</v>
      </c>
      <c r="D187" s="2">
        <v>7</v>
      </c>
      <c r="E187" s="2">
        <v>3.1</v>
      </c>
      <c r="F187" s="2">
        <v>0.9</v>
      </c>
      <c r="G187" s="2">
        <v>0.23</v>
      </c>
      <c r="H187" s="2">
        <v>0</v>
      </c>
      <c r="I187" s="2">
        <v>1.3</v>
      </c>
      <c r="J187" s="2">
        <v>1.47</v>
      </c>
      <c r="K187" s="2">
        <v>0</v>
      </c>
      <c r="L187" s="2">
        <v>0</v>
      </c>
      <c r="M187" s="2">
        <v>0</v>
      </c>
      <c r="N187" s="2" t="s">
        <v>599</v>
      </c>
      <c r="O187" s="2" t="s">
        <v>598</v>
      </c>
      <c r="P187" s="2" t="s">
        <v>599</v>
      </c>
      <c r="Q187" s="2" t="s">
        <v>598</v>
      </c>
      <c r="R187" s="2" t="s">
        <v>599</v>
      </c>
      <c r="S187" s="2" t="s">
        <v>598</v>
      </c>
      <c r="U187" s="20">
        <f t="shared" si="4"/>
        <v>7</v>
      </c>
      <c r="V187" s="2">
        <f t="shared" si="5"/>
        <v>0</v>
      </c>
    </row>
    <row r="188" spans="1:22" ht="15" customHeight="1" x14ac:dyDescent="0.25">
      <c r="A188" s="2" t="s">
        <v>268</v>
      </c>
      <c r="B188" s="2" t="s">
        <v>270</v>
      </c>
      <c r="C188" s="2">
        <v>2014</v>
      </c>
      <c r="D188" s="2">
        <v>8.6999999999999993</v>
      </c>
      <c r="E188" s="2">
        <v>3.5</v>
      </c>
      <c r="F188" s="2">
        <v>1.1000000000000001</v>
      </c>
      <c r="G188" s="2">
        <v>1.8</v>
      </c>
      <c r="H188" s="2">
        <v>0</v>
      </c>
      <c r="I188" s="2">
        <v>1.1000000000000001</v>
      </c>
      <c r="J188" s="2">
        <v>1.2</v>
      </c>
      <c r="K188" s="2">
        <v>0</v>
      </c>
      <c r="L188" s="2">
        <v>0</v>
      </c>
      <c r="M188" s="2">
        <v>0</v>
      </c>
      <c r="N188" s="2" t="s">
        <v>599</v>
      </c>
      <c r="O188" s="2" t="s">
        <v>598</v>
      </c>
      <c r="P188" s="2" t="s">
        <v>599</v>
      </c>
      <c r="Q188" s="2" t="s">
        <v>598</v>
      </c>
      <c r="R188" s="2" t="s">
        <v>599</v>
      </c>
      <c r="S188" s="2" t="s">
        <v>598</v>
      </c>
      <c r="U188" s="20">
        <f t="shared" si="4"/>
        <v>8.6999999999999993</v>
      </c>
      <c r="V188" s="2">
        <f t="shared" si="5"/>
        <v>0</v>
      </c>
    </row>
    <row r="189" spans="1:22" ht="15" customHeight="1" x14ac:dyDescent="0.25">
      <c r="A189" s="2" t="s">
        <v>268</v>
      </c>
      <c r="B189" s="2" t="s">
        <v>271</v>
      </c>
      <c r="C189" s="2">
        <v>2014</v>
      </c>
      <c r="D189" s="2">
        <v>52</v>
      </c>
      <c r="E189" s="2">
        <v>24</v>
      </c>
      <c r="F189" s="2">
        <v>8</v>
      </c>
      <c r="G189" s="2">
        <v>1.8</v>
      </c>
      <c r="H189" s="2">
        <v>0</v>
      </c>
      <c r="I189" s="2">
        <v>7.6</v>
      </c>
      <c r="J189" s="2">
        <v>10.4</v>
      </c>
      <c r="K189" s="2">
        <v>0</v>
      </c>
      <c r="L189" s="2">
        <v>0.2</v>
      </c>
      <c r="M189" s="2">
        <v>0</v>
      </c>
      <c r="N189" s="2" t="s">
        <v>599</v>
      </c>
      <c r="O189" s="2" t="s">
        <v>598</v>
      </c>
      <c r="P189" s="2" t="s">
        <v>599</v>
      </c>
      <c r="Q189" s="2" t="s">
        <v>598</v>
      </c>
      <c r="R189" s="2" t="s">
        <v>599</v>
      </c>
      <c r="S189" s="2" t="s">
        <v>598</v>
      </c>
      <c r="U189" s="20">
        <f t="shared" si="4"/>
        <v>52</v>
      </c>
      <c r="V189" s="2">
        <f t="shared" si="5"/>
        <v>0</v>
      </c>
    </row>
    <row r="190" spans="1:22" ht="15" customHeight="1" x14ac:dyDescent="0.25">
      <c r="A190" s="2" t="s">
        <v>272</v>
      </c>
      <c r="B190" s="2" t="s">
        <v>273</v>
      </c>
      <c r="C190" s="2">
        <v>2014</v>
      </c>
      <c r="D190" s="2">
        <v>743.5</v>
      </c>
      <c r="E190" s="2">
        <v>251.1</v>
      </c>
      <c r="F190" s="2">
        <v>185.6</v>
      </c>
      <c r="G190" s="2">
        <v>68.900000000000006</v>
      </c>
      <c r="H190" s="2" t="s">
        <v>598</v>
      </c>
      <c r="I190" s="2">
        <v>95.4</v>
      </c>
      <c r="J190" s="2">
        <v>135.4</v>
      </c>
      <c r="K190" s="2">
        <v>7.1</v>
      </c>
      <c r="L190" s="2" t="s">
        <v>609</v>
      </c>
      <c r="M190" s="2" t="s">
        <v>609</v>
      </c>
      <c r="N190" s="2" t="s">
        <v>599</v>
      </c>
      <c r="O190" s="2" t="s">
        <v>598</v>
      </c>
      <c r="P190" s="2" t="s">
        <v>599</v>
      </c>
      <c r="Q190" s="2" t="s">
        <v>598</v>
      </c>
      <c r="R190" s="2" t="s">
        <v>599</v>
      </c>
      <c r="S190" s="2" t="s">
        <v>598</v>
      </c>
      <c r="U190" s="20">
        <f t="shared" si="4"/>
        <v>743.5</v>
      </c>
      <c r="V190" s="2">
        <f t="shared" si="5"/>
        <v>0</v>
      </c>
    </row>
    <row r="191" spans="1:22" ht="15" customHeight="1" x14ac:dyDescent="0.25">
      <c r="A191" s="2" t="s">
        <v>272</v>
      </c>
      <c r="B191" s="2" t="s">
        <v>274</v>
      </c>
      <c r="C191" s="2">
        <v>2014</v>
      </c>
      <c r="D191" s="2">
        <v>21.1</v>
      </c>
      <c r="E191" s="2">
        <v>4.9000000000000004</v>
      </c>
      <c r="F191" s="2">
        <v>10.7</v>
      </c>
      <c r="G191" s="2" t="s">
        <v>598</v>
      </c>
      <c r="H191" s="2" t="s">
        <v>598</v>
      </c>
      <c r="I191" s="2">
        <v>3.9</v>
      </c>
      <c r="J191" s="2">
        <v>1.6</v>
      </c>
      <c r="K191" s="2" t="s">
        <v>598</v>
      </c>
      <c r="L191" s="2" t="s">
        <v>598</v>
      </c>
      <c r="M191" s="2" t="s">
        <v>598</v>
      </c>
      <c r="N191" s="2" t="s">
        <v>599</v>
      </c>
      <c r="O191" s="2" t="s">
        <v>598</v>
      </c>
      <c r="P191" s="2" t="s">
        <v>599</v>
      </c>
      <c r="Q191" s="2" t="s">
        <v>598</v>
      </c>
      <c r="R191" s="2" t="s">
        <v>599</v>
      </c>
      <c r="S191" s="2" t="s">
        <v>598</v>
      </c>
      <c r="U191" s="20">
        <f t="shared" si="4"/>
        <v>21.1</v>
      </c>
      <c r="V191" s="2">
        <f t="shared" si="5"/>
        <v>0</v>
      </c>
    </row>
    <row r="192" spans="1:22" ht="15" customHeight="1" x14ac:dyDescent="0.2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U192" s="20">
        <f t="shared" si="4"/>
        <v>0</v>
      </c>
      <c r="V192" s="2">
        <f t="shared" si="5"/>
        <v>0</v>
      </c>
    </row>
    <row r="193" spans="1:22" ht="15" customHeight="1" x14ac:dyDescent="0.25">
      <c r="A193" s="2" t="s">
        <v>277</v>
      </c>
      <c r="B193" s="2" t="s">
        <v>278</v>
      </c>
      <c r="C193" s="2">
        <v>2014</v>
      </c>
      <c r="D193" s="2">
        <v>22.3</v>
      </c>
      <c r="E193" s="2">
        <v>6.8</v>
      </c>
      <c r="F193" s="2" t="s">
        <v>598</v>
      </c>
      <c r="G193" s="2">
        <v>5.6</v>
      </c>
      <c r="H193" s="2" t="s">
        <v>598</v>
      </c>
      <c r="I193" s="2">
        <v>5.7</v>
      </c>
      <c r="J193" s="2">
        <v>4.7</v>
      </c>
      <c r="K193" s="2" t="s">
        <v>598</v>
      </c>
      <c r="L193" s="2" t="s">
        <v>598</v>
      </c>
      <c r="M193" s="2">
        <v>3.3</v>
      </c>
      <c r="N193" s="2" t="s">
        <v>599</v>
      </c>
      <c r="O193" s="2" t="s">
        <v>598</v>
      </c>
      <c r="P193" s="2" t="s">
        <v>599</v>
      </c>
      <c r="Q193" s="2" t="s">
        <v>598</v>
      </c>
      <c r="R193" s="2" t="s">
        <v>599</v>
      </c>
      <c r="S193" s="2" t="s">
        <v>598</v>
      </c>
      <c r="U193" s="20">
        <f t="shared" si="4"/>
        <v>22.3</v>
      </c>
      <c r="V193" s="2">
        <f t="shared" si="5"/>
        <v>0</v>
      </c>
    </row>
    <row r="194" spans="1:22" ht="15" customHeight="1" x14ac:dyDescent="0.25">
      <c r="A194" s="2" t="s">
        <v>279</v>
      </c>
      <c r="B194" s="2" t="s">
        <v>280</v>
      </c>
      <c r="C194" s="2">
        <v>2014</v>
      </c>
      <c r="D194" s="2">
        <v>69.8</v>
      </c>
      <c r="E194" s="2">
        <v>31.8</v>
      </c>
      <c r="F194" s="2">
        <v>8.3000000000000007</v>
      </c>
      <c r="G194" s="2">
        <v>14.5</v>
      </c>
      <c r="H194" s="2">
        <v>7.5</v>
      </c>
      <c r="I194" s="2">
        <v>13.8</v>
      </c>
      <c r="J194" s="2">
        <v>11.2</v>
      </c>
      <c r="K194" s="2" t="s">
        <v>598</v>
      </c>
      <c r="L194" s="2" t="s">
        <v>598</v>
      </c>
      <c r="M194" s="2" t="s">
        <v>598</v>
      </c>
      <c r="N194" s="2" t="s">
        <v>599</v>
      </c>
      <c r="O194" s="2" t="s">
        <v>598</v>
      </c>
      <c r="P194" s="2" t="s">
        <v>599</v>
      </c>
      <c r="Q194" s="2" t="s">
        <v>598</v>
      </c>
      <c r="R194" s="2" t="s">
        <v>599</v>
      </c>
      <c r="S194" s="2" t="s">
        <v>598</v>
      </c>
      <c r="U194" s="20">
        <f t="shared" si="4"/>
        <v>69.8</v>
      </c>
      <c r="V194" s="2">
        <f t="shared" si="5"/>
        <v>0</v>
      </c>
    </row>
    <row r="195" spans="1:22" ht="15" customHeight="1" x14ac:dyDescent="0.25">
      <c r="A195" s="2" t="s">
        <v>279</v>
      </c>
      <c r="B195" s="2" t="s">
        <v>281</v>
      </c>
      <c r="C195" s="2">
        <v>2014</v>
      </c>
      <c r="D195" s="2">
        <v>7.19</v>
      </c>
      <c r="E195" s="2">
        <v>4.32</v>
      </c>
      <c r="F195" s="2">
        <v>1.74</v>
      </c>
      <c r="G195" s="2" t="s">
        <v>598</v>
      </c>
      <c r="H195" s="2" t="s">
        <v>598</v>
      </c>
      <c r="I195" s="2">
        <v>0.8</v>
      </c>
      <c r="J195" s="2">
        <v>0.32</v>
      </c>
      <c r="K195" s="2" t="s">
        <v>598</v>
      </c>
      <c r="L195" s="2" t="s">
        <v>598</v>
      </c>
      <c r="M195" s="2" t="s">
        <v>598</v>
      </c>
      <c r="N195" s="2" t="s">
        <v>599</v>
      </c>
      <c r="O195" s="2" t="s">
        <v>598</v>
      </c>
      <c r="P195" s="2" t="s">
        <v>599</v>
      </c>
      <c r="Q195" s="2" t="s">
        <v>598</v>
      </c>
      <c r="R195" s="2" t="s">
        <v>599</v>
      </c>
      <c r="S195" s="2" t="s">
        <v>598</v>
      </c>
      <c r="U195" s="20">
        <f t="shared" ref="U195:U258" si="6">IFERROR(D195/1,0)</f>
        <v>7.19</v>
      </c>
      <c r="V195" s="2">
        <f t="shared" ref="V195:V258" si="7">IFERROR(O195/1,0)+IFERROR(Q195/1,0)+IFERROR(S195/1,0)</f>
        <v>0</v>
      </c>
    </row>
    <row r="196" spans="1:22" ht="15" customHeight="1" x14ac:dyDescent="0.25">
      <c r="A196" s="2" t="s">
        <v>279</v>
      </c>
      <c r="B196" s="2" t="s">
        <v>282</v>
      </c>
      <c r="C196" s="2">
        <v>2014</v>
      </c>
      <c r="D196" s="2">
        <v>1.0549999999999999</v>
      </c>
      <c r="E196" s="2">
        <v>0.62</v>
      </c>
      <c r="F196" s="2" t="s">
        <v>598</v>
      </c>
      <c r="G196" s="2" t="s">
        <v>598</v>
      </c>
      <c r="H196" s="2" t="s">
        <v>598</v>
      </c>
      <c r="I196" s="2">
        <v>0.44</v>
      </c>
      <c r="J196" s="2" t="s">
        <v>598</v>
      </c>
      <c r="K196" s="2" t="s">
        <v>598</v>
      </c>
      <c r="L196" s="2" t="s">
        <v>598</v>
      </c>
      <c r="M196" s="2" t="s">
        <v>598</v>
      </c>
      <c r="N196" s="2" t="s">
        <v>599</v>
      </c>
      <c r="O196" s="2" t="s">
        <v>598</v>
      </c>
      <c r="P196" s="2" t="s">
        <v>599</v>
      </c>
      <c r="Q196" s="2" t="s">
        <v>598</v>
      </c>
      <c r="R196" s="2" t="s">
        <v>599</v>
      </c>
      <c r="S196" s="2" t="s">
        <v>598</v>
      </c>
      <c r="U196" s="20">
        <f t="shared" si="6"/>
        <v>1.0549999999999999</v>
      </c>
      <c r="V196" s="2">
        <f t="shared" si="7"/>
        <v>0</v>
      </c>
    </row>
    <row r="197" spans="1:22" ht="15" customHeight="1" x14ac:dyDescent="0.25">
      <c r="A197" s="2" t="s">
        <v>283</v>
      </c>
      <c r="B197" s="2" t="s">
        <v>284</v>
      </c>
      <c r="C197" s="2">
        <v>2014</v>
      </c>
      <c r="D197" s="2">
        <v>14.1</v>
      </c>
      <c r="E197" s="2">
        <v>7.2</v>
      </c>
      <c r="F197" s="2">
        <v>0.3</v>
      </c>
      <c r="G197" s="2" t="s">
        <v>598</v>
      </c>
      <c r="H197" s="2" t="s">
        <v>598</v>
      </c>
      <c r="I197" s="2">
        <v>1.5</v>
      </c>
      <c r="J197" s="2">
        <v>5.2</v>
      </c>
      <c r="K197" s="2" t="s">
        <v>598</v>
      </c>
      <c r="L197" s="2" t="s">
        <v>598</v>
      </c>
      <c r="M197" s="2" t="s">
        <v>598</v>
      </c>
      <c r="N197" s="2" t="s">
        <v>599</v>
      </c>
      <c r="O197" s="2" t="s">
        <v>598</v>
      </c>
      <c r="P197" s="2" t="s">
        <v>599</v>
      </c>
      <c r="Q197" s="2" t="s">
        <v>598</v>
      </c>
      <c r="R197" s="2" t="s">
        <v>599</v>
      </c>
      <c r="S197" s="2" t="s">
        <v>598</v>
      </c>
      <c r="U197" s="20">
        <f t="shared" si="6"/>
        <v>14.1</v>
      </c>
      <c r="V197" s="2">
        <f t="shared" si="7"/>
        <v>0</v>
      </c>
    </row>
    <row r="198" spans="1:22" ht="15" customHeight="1" x14ac:dyDescent="0.25">
      <c r="A198" s="2" t="s">
        <v>285</v>
      </c>
      <c r="B198" s="2" t="s">
        <v>286</v>
      </c>
      <c r="C198" s="2">
        <v>2014</v>
      </c>
      <c r="D198" s="2">
        <v>164.5</v>
      </c>
      <c r="E198" s="2">
        <v>59.7</v>
      </c>
      <c r="F198" s="2">
        <v>33.799999999999997</v>
      </c>
      <c r="G198" s="2">
        <v>28.6</v>
      </c>
      <c r="H198" s="2" t="s">
        <v>598</v>
      </c>
      <c r="I198" s="2">
        <v>22.8</v>
      </c>
      <c r="J198" s="2">
        <v>19.100000000000001</v>
      </c>
      <c r="K198" s="2">
        <v>0.4</v>
      </c>
      <c r="L198" s="2" t="s">
        <v>598</v>
      </c>
      <c r="M198" s="2" t="s">
        <v>598</v>
      </c>
      <c r="N198" s="2" t="s">
        <v>599</v>
      </c>
      <c r="O198" s="2" t="s">
        <v>598</v>
      </c>
      <c r="P198" s="2" t="s">
        <v>599</v>
      </c>
      <c r="Q198" s="2" t="s">
        <v>598</v>
      </c>
      <c r="R198" s="2" t="s">
        <v>599</v>
      </c>
      <c r="S198" s="2" t="s">
        <v>598</v>
      </c>
      <c r="U198" s="20">
        <f t="shared" si="6"/>
        <v>164.5</v>
      </c>
      <c r="V198" s="2">
        <f t="shared" si="7"/>
        <v>0</v>
      </c>
    </row>
    <row r="199" spans="1:22" ht="15" customHeight="1" x14ac:dyDescent="0.25">
      <c r="A199" s="2" t="s">
        <v>287</v>
      </c>
      <c r="B199" s="2" t="s">
        <v>288</v>
      </c>
      <c r="C199" s="2">
        <v>2014</v>
      </c>
      <c r="D199" s="2">
        <v>15.5</v>
      </c>
      <c r="E199" s="2">
        <v>6.6</v>
      </c>
      <c r="F199" s="2">
        <v>1.9</v>
      </c>
      <c r="G199" s="2">
        <v>1.8</v>
      </c>
      <c r="H199" s="2" t="s">
        <v>598</v>
      </c>
      <c r="I199" s="2">
        <v>4.7</v>
      </c>
      <c r="J199" s="2">
        <v>0.5</v>
      </c>
      <c r="K199" s="2">
        <v>0</v>
      </c>
      <c r="L199" s="2" t="s">
        <v>598</v>
      </c>
      <c r="M199" s="2" t="s">
        <v>598</v>
      </c>
      <c r="N199" s="2" t="s">
        <v>599</v>
      </c>
      <c r="O199" s="2" t="s">
        <v>598</v>
      </c>
      <c r="P199" s="2" t="s">
        <v>599</v>
      </c>
      <c r="Q199" s="2" t="s">
        <v>598</v>
      </c>
      <c r="R199" s="2" t="s">
        <v>599</v>
      </c>
      <c r="S199" s="2" t="s">
        <v>598</v>
      </c>
      <c r="U199" s="20">
        <f t="shared" si="6"/>
        <v>15.5</v>
      </c>
      <c r="V199" s="2">
        <f t="shared" si="7"/>
        <v>0</v>
      </c>
    </row>
    <row r="200" spans="1:22" ht="15" customHeight="1" x14ac:dyDescent="0.2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U200" s="20">
        <f t="shared" si="6"/>
        <v>0</v>
      </c>
      <c r="V200" s="2">
        <f t="shared" si="7"/>
        <v>0</v>
      </c>
    </row>
    <row r="201" spans="1:22" ht="15" customHeight="1" x14ac:dyDescent="0.25">
      <c r="A201" s="2" t="s">
        <v>291</v>
      </c>
      <c r="B201" s="2" t="s">
        <v>292</v>
      </c>
      <c r="C201" s="2">
        <v>2014</v>
      </c>
      <c r="D201" s="2" t="s">
        <v>598</v>
      </c>
      <c r="E201" s="2" t="s">
        <v>598</v>
      </c>
      <c r="F201" s="2" t="s">
        <v>598</v>
      </c>
      <c r="G201" s="2" t="s">
        <v>598</v>
      </c>
      <c r="H201" s="2" t="s">
        <v>598</v>
      </c>
      <c r="I201" s="2" t="s">
        <v>598</v>
      </c>
      <c r="J201" s="2" t="s">
        <v>598</v>
      </c>
      <c r="K201" s="2" t="s">
        <v>598</v>
      </c>
      <c r="L201" s="2" t="s">
        <v>598</v>
      </c>
      <c r="M201" s="2" t="s">
        <v>598</v>
      </c>
      <c r="N201" s="2" t="s">
        <v>599</v>
      </c>
      <c r="O201" s="2" t="s">
        <v>598</v>
      </c>
      <c r="P201" s="2" t="s">
        <v>599</v>
      </c>
      <c r="Q201" s="2" t="s">
        <v>598</v>
      </c>
      <c r="R201" s="2" t="s">
        <v>599</v>
      </c>
      <c r="S201" s="2" t="s">
        <v>598</v>
      </c>
      <c r="U201" s="20">
        <f t="shared" si="6"/>
        <v>0</v>
      </c>
      <c r="V201" s="2">
        <f t="shared" si="7"/>
        <v>0</v>
      </c>
    </row>
    <row r="202" spans="1:22" ht="15" customHeight="1" x14ac:dyDescent="0.25">
      <c r="A202" s="2" t="s">
        <v>291</v>
      </c>
      <c r="B202" s="2" t="s">
        <v>293</v>
      </c>
      <c r="C202" s="2">
        <v>2014</v>
      </c>
      <c r="D202" s="2">
        <v>34.4</v>
      </c>
      <c r="E202" s="2">
        <v>14.2</v>
      </c>
      <c r="F202" s="2">
        <v>4.5</v>
      </c>
      <c r="G202" s="2">
        <v>6.8</v>
      </c>
      <c r="H202" s="2" t="s">
        <v>598</v>
      </c>
      <c r="I202" s="2">
        <v>8.3000000000000007</v>
      </c>
      <c r="J202" s="2">
        <v>0.5</v>
      </c>
      <c r="K202" s="2" t="s">
        <v>598</v>
      </c>
      <c r="L202" s="2">
        <v>0.1</v>
      </c>
      <c r="M202" s="2" t="s">
        <v>598</v>
      </c>
      <c r="N202" s="2" t="s">
        <v>599</v>
      </c>
      <c r="O202" s="2" t="s">
        <v>598</v>
      </c>
      <c r="P202" s="2" t="s">
        <v>599</v>
      </c>
      <c r="Q202" s="2" t="s">
        <v>598</v>
      </c>
      <c r="R202" s="2" t="s">
        <v>599</v>
      </c>
      <c r="S202" s="2" t="s">
        <v>598</v>
      </c>
      <c r="U202" s="20">
        <f t="shared" si="6"/>
        <v>34.4</v>
      </c>
      <c r="V202" s="2">
        <f t="shared" si="7"/>
        <v>0</v>
      </c>
    </row>
    <row r="203" spans="1:22" ht="15" customHeight="1" x14ac:dyDescent="0.25">
      <c r="A203" s="2" t="s">
        <v>291</v>
      </c>
      <c r="B203" s="2" t="s">
        <v>294</v>
      </c>
      <c r="C203" s="2">
        <v>2014</v>
      </c>
      <c r="D203" s="2">
        <v>40.5</v>
      </c>
      <c r="E203" s="2">
        <v>19.2</v>
      </c>
      <c r="F203" s="2">
        <v>8.8000000000000007</v>
      </c>
      <c r="G203" s="2">
        <v>5</v>
      </c>
      <c r="H203" s="2" t="s">
        <v>598</v>
      </c>
      <c r="I203" s="2">
        <v>5</v>
      </c>
      <c r="J203" s="2" t="s">
        <v>598</v>
      </c>
      <c r="K203" s="2" t="s">
        <v>598</v>
      </c>
      <c r="L203" s="2" t="s">
        <v>598</v>
      </c>
      <c r="M203" s="2" t="s">
        <v>598</v>
      </c>
      <c r="N203" s="2" t="s">
        <v>599</v>
      </c>
      <c r="O203" s="2" t="s">
        <v>598</v>
      </c>
      <c r="P203" s="2" t="s">
        <v>599</v>
      </c>
      <c r="Q203" s="2" t="s">
        <v>598</v>
      </c>
      <c r="R203" s="2" t="s">
        <v>599</v>
      </c>
      <c r="S203" s="2" t="s">
        <v>598</v>
      </c>
      <c r="U203" s="20">
        <f t="shared" si="6"/>
        <v>40.5</v>
      </c>
      <c r="V203" s="2">
        <f t="shared" si="7"/>
        <v>0</v>
      </c>
    </row>
    <row r="204" spans="1:22" ht="15" customHeight="1" x14ac:dyDescent="0.25">
      <c r="A204" s="2" t="s">
        <v>291</v>
      </c>
      <c r="B204" s="2" t="s">
        <v>295</v>
      </c>
      <c r="C204" s="2">
        <v>2014</v>
      </c>
      <c r="D204" s="2">
        <v>1360.5</v>
      </c>
      <c r="E204" s="2">
        <v>511.8</v>
      </c>
      <c r="F204" s="2">
        <v>255.4</v>
      </c>
      <c r="G204" s="2">
        <v>116</v>
      </c>
      <c r="H204" s="2">
        <v>8.8000000000000007</v>
      </c>
      <c r="I204" s="2">
        <v>170.3</v>
      </c>
      <c r="J204" s="2">
        <v>189.1</v>
      </c>
      <c r="K204" s="2">
        <v>15.2</v>
      </c>
      <c r="L204" s="2">
        <v>93.6</v>
      </c>
      <c r="M204" s="2" t="s">
        <v>598</v>
      </c>
      <c r="N204" s="2" t="s">
        <v>599</v>
      </c>
      <c r="O204" s="2" t="s">
        <v>598</v>
      </c>
      <c r="P204" s="2" t="s">
        <v>599</v>
      </c>
      <c r="Q204" s="2" t="s">
        <v>598</v>
      </c>
      <c r="R204" s="2" t="s">
        <v>599</v>
      </c>
      <c r="S204" s="2" t="s">
        <v>598</v>
      </c>
      <c r="U204" s="20">
        <f t="shared" si="6"/>
        <v>1360.5</v>
      </c>
      <c r="V204" s="2">
        <f t="shared" si="7"/>
        <v>0</v>
      </c>
    </row>
    <row r="205" spans="1:22" ht="15" customHeight="1" x14ac:dyDescent="0.25">
      <c r="A205" s="2" t="s">
        <v>291</v>
      </c>
      <c r="B205" s="2" t="s">
        <v>296</v>
      </c>
      <c r="C205" s="2">
        <v>2014</v>
      </c>
      <c r="D205" s="2">
        <v>0.20008000000000001</v>
      </c>
      <c r="E205" s="2" t="s">
        <v>598</v>
      </c>
      <c r="F205" s="2" t="s">
        <v>598</v>
      </c>
      <c r="G205" s="2" t="s">
        <v>598</v>
      </c>
      <c r="H205" s="2" t="s">
        <v>598</v>
      </c>
      <c r="I205" s="2" t="s">
        <v>598</v>
      </c>
      <c r="J205" s="2" t="s">
        <v>598</v>
      </c>
      <c r="K205" s="2" t="s">
        <v>598</v>
      </c>
      <c r="L205" s="2" t="s">
        <v>598</v>
      </c>
      <c r="M205" s="2" t="s">
        <v>598</v>
      </c>
      <c r="N205" s="2" t="s">
        <v>599</v>
      </c>
      <c r="O205" s="2" t="s">
        <v>598</v>
      </c>
      <c r="P205" s="2" t="s">
        <v>599</v>
      </c>
      <c r="Q205" s="2" t="s">
        <v>598</v>
      </c>
      <c r="R205" s="2" t="s">
        <v>599</v>
      </c>
      <c r="S205" s="2" t="s">
        <v>598</v>
      </c>
      <c r="U205" s="20">
        <f t="shared" si="6"/>
        <v>0.20008000000000001</v>
      </c>
      <c r="V205" s="2">
        <f t="shared" si="7"/>
        <v>0</v>
      </c>
    </row>
    <row r="206" spans="1:22" ht="15" customHeight="1" x14ac:dyDescent="0.25">
      <c r="A206" s="2" t="s">
        <v>297</v>
      </c>
      <c r="B206" s="2" t="s">
        <v>298</v>
      </c>
      <c r="C206" s="2">
        <v>2014</v>
      </c>
      <c r="D206" s="2">
        <v>382.19200000000001</v>
      </c>
      <c r="E206" s="2">
        <v>111.746</v>
      </c>
      <c r="F206" s="2">
        <v>21.164999999999999</v>
      </c>
      <c r="G206" s="2">
        <v>26.632999999999999</v>
      </c>
      <c r="H206" s="2" t="s">
        <v>598</v>
      </c>
      <c r="I206" s="2">
        <v>38.625</v>
      </c>
      <c r="J206" s="2">
        <v>54.83</v>
      </c>
      <c r="K206" s="2">
        <v>0.38100000000000001</v>
      </c>
      <c r="L206" s="2" t="s">
        <v>598</v>
      </c>
      <c r="M206" s="2" t="s">
        <v>598</v>
      </c>
      <c r="N206" s="2" t="s">
        <v>766</v>
      </c>
      <c r="O206" s="2">
        <v>128.81100000000001</v>
      </c>
      <c r="P206" s="2" t="s">
        <v>599</v>
      </c>
      <c r="Q206" s="2" t="s">
        <v>598</v>
      </c>
      <c r="R206" s="2" t="s">
        <v>599</v>
      </c>
      <c r="S206" s="2" t="s">
        <v>598</v>
      </c>
      <c r="U206" s="20">
        <f t="shared" si="6"/>
        <v>382.19200000000001</v>
      </c>
      <c r="V206" s="2">
        <f t="shared" si="7"/>
        <v>128.81100000000001</v>
      </c>
    </row>
    <row r="207" spans="1:22" ht="15" customHeight="1" x14ac:dyDescent="0.25">
      <c r="A207" s="2" t="s">
        <v>297</v>
      </c>
      <c r="B207" s="2" t="s">
        <v>299</v>
      </c>
      <c r="C207" s="2">
        <v>2014</v>
      </c>
      <c r="D207" s="2">
        <v>12.811999999999999</v>
      </c>
      <c r="E207" s="2" t="s">
        <v>598</v>
      </c>
      <c r="F207" s="2" t="s">
        <v>598</v>
      </c>
      <c r="G207" s="2" t="s">
        <v>598</v>
      </c>
      <c r="H207" s="2" t="s">
        <v>598</v>
      </c>
      <c r="I207" s="2" t="s">
        <v>598</v>
      </c>
      <c r="J207" s="2" t="s">
        <v>598</v>
      </c>
      <c r="K207" s="2" t="s">
        <v>598</v>
      </c>
      <c r="L207" s="2" t="s">
        <v>598</v>
      </c>
      <c r="M207" s="2" t="s">
        <v>598</v>
      </c>
      <c r="N207" s="2" t="s">
        <v>599</v>
      </c>
      <c r="O207" s="2" t="s">
        <v>598</v>
      </c>
      <c r="P207" s="2" t="s">
        <v>599</v>
      </c>
      <c r="Q207" s="2" t="s">
        <v>598</v>
      </c>
      <c r="R207" s="2" t="s">
        <v>599</v>
      </c>
      <c r="S207" s="2" t="s">
        <v>598</v>
      </c>
      <c r="U207" s="20">
        <f t="shared" si="6"/>
        <v>12.811999999999999</v>
      </c>
      <c r="V207" s="2">
        <f t="shared" si="7"/>
        <v>0</v>
      </c>
    </row>
    <row r="208" spans="1:22" ht="15" customHeight="1" x14ac:dyDescent="0.25">
      <c r="A208" s="2" t="s">
        <v>300</v>
      </c>
      <c r="B208" s="2" t="s">
        <v>301</v>
      </c>
      <c r="C208" s="2">
        <v>2014</v>
      </c>
      <c r="D208" s="2">
        <v>957.62</v>
      </c>
      <c r="E208" s="2">
        <v>625.49</v>
      </c>
      <c r="F208" s="2">
        <v>8.9499999999999993</v>
      </c>
      <c r="G208" s="2">
        <v>11.62</v>
      </c>
      <c r="H208" s="2">
        <v>0</v>
      </c>
      <c r="I208" s="2">
        <v>81.94</v>
      </c>
      <c r="J208" s="2">
        <v>227.32</v>
      </c>
      <c r="K208" s="2">
        <v>2.2999999999999998</v>
      </c>
      <c r="L208" s="2">
        <v>0</v>
      </c>
      <c r="M208" s="2">
        <v>0</v>
      </c>
      <c r="N208" s="2" t="s">
        <v>767</v>
      </c>
      <c r="O208" s="2">
        <v>5.8109999999999999</v>
      </c>
      <c r="P208" s="2" t="s">
        <v>768</v>
      </c>
      <c r="Q208" s="2">
        <v>0</v>
      </c>
      <c r="R208" s="2" t="s">
        <v>768</v>
      </c>
      <c r="S208" s="2">
        <v>0</v>
      </c>
      <c r="U208" s="20">
        <f t="shared" si="6"/>
        <v>957.62</v>
      </c>
      <c r="V208" s="2">
        <f t="shared" si="7"/>
        <v>5.8109999999999999</v>
      </c>
    </row>
    <row r="209" spans="1:22" ht="15" customHeight="1" x14ac:dyDescent="0.25">
      <c r="A209" s="2" t="s">
        <v>302</v>
      </c>
      <c r="B209" s="2" t="s">
        <v>303</v>
      </c>
      <c r="C209" s="2">
        <v>2014</v>
      </c>
      <c r="D209" s="2">
        <v>14.896000000000001</v>
      </c>
      <c r="E209" s="2">
        <v>8.7720000000000002</v>
      </c>
      <c r="F209" s="2">
        <v>0.6</v>
      </c>
      <c r="G209" s="2">
        <v>0</v>
      </c>
      <c r="H209" s="2">
        <v>0</v>
      </c>
      <c r="I209" s="2">
        <v>4.609</v>
      </c>
      <c r="J209" s="2">
        <v>1.0409999999999999</v>
      </c>
      <c r="K209" s="2">
        <v>0</v>
      </c>
      <c r="L209" s="2">
        <v>0</v>
      </c>
      <c r="M209" s="2">
        <v>0</v>
      </c>
      <c r="N209" s="2" t="s">
        <v>599</v>
      </c>
      <c r="O209" s="2" t="s">
        <v>598</v>
      </c>
      <c r="P209" s="2" t="s">
        <v>599</v>
      </c>
      <c r="Q209" s="2" t="s">
        <v>598</v>
      </c>
      <c r="R209" s="2" t="s">
        <v>599</v>
      </c>
      <c r="S209" s="2" t="s">
        <v>598</v>
      </c>
      <c r="U209" s="20">
        <f t="shared" si="6"/>
        <v>14.896000000000001</v>
      </c>
      <c r="V209" s="2">
        <f t="shared" si="7"/>
        <v>0</v>
      </c>
    </row>
    <row r="210" spans="1:22" ht="15" customHeight="1" x14ac:dyDescent="0.25">
      <c r="A210" s="2" t="s">
        <v>302</v>
      </c>
      <c r="B210" s="2" t="s">
        <v>304</v>
      </c>
      <c r="C210" s="2">
        <v>2014</v>
      </c>
      <c r="D210" s="2">
        <v>115.727</v>
      </c>
      <c r="E210" s="2">
        <v>58.875</v>
      </c>
      <c r="F210" s="2">
        <v>4.0140000000000002</v>
      </c>
      <c r="G210" s="2">
        <v>4.01</v>
      </c>
      <c r="H210" s="2">
        <v>0</v>
      </c>
      <c r="I210" s="2">
        <v>31.221</v>
      </c>
      <c r="J210" s="2">
        <v>17.097999999999999</v>
      </c>
      <c r="K210" s="2">
        <v>0</v>
      </c>
      <c r="L210" s="2">
        <v>0</v>
      </c>
      <c r="M210" s="2">
        <v>2.62</v>
      </c>
      <c r="N210" s="2" t="s">
        <v>599</v>
      </c>
      <c r="O210" s="2" t="s">
        <v>598</v>
      </c>
      <c r="P210" s="2" t="s">
        <v>599</v>
      </c>
      <c r="Q210" s="2" t="s">
        <v>598</v>
      </c>
      <c r="R210" s="2" t="s">
        <v>599</v>
      </c>
      <c r="S210" s="2" t="s">
        <v>598</v>
      </c>
      <c r="U210" s="20">
        <f t="shared" si="6"/>
        <v>115.727</v>
      </c>
      <c r="V210" s="2">
        <f t="shared" si="7"/>
        <v>0</v>
      </c>
    </row>
    <row r="211" spans="1:22" ht="15" customHeight="1" x14ac:dyDescent="0.25">
      <c r="A211" s="2" t="s">
        <v>302</v>
      </c>
      <c r="B211" s="2" t="s">
        <v>305</v>
      </c>
      <c r="C211" s="2">
        <v>2014</v>
      </c>
      <c r="D211" s="2">
        <v>18.050999999999998</v>
      </c>
      <c r="E211" s="2">
        <v>10.704000000000001</v>
      </c>
      <c r="F211" s="2">
        <v>0.74299999999999999</v>
      </c>
      <c r="G211" s="2">
        <v>0</v>
      </c>
      <c r="H211" s="2">
        <v>0</v>
      </c>
      <c r="I211" s="2">
        <v>3.5680000000000001</v>
      </c>
      <c r="J211" s="2">
        <v>3.419</v>
      </c>
      <c r="K211" s="2" t="s">
        <v>598</v>
      </c>
      <c r="L211" s="2" t="s">
        <v>598</v>
      </c>
      <c r="M211" s="2">
        <v>0</v>
      </c>
      <c r="N211" s="2" t="s">
        <v>599</v>
      </c>
      <c r="O211" s="2" t="s">
        <v>598</v>
      </c>
      <c r="P211" s="2" t="s">
        <v>599</v>
      </c>
      <c r="Q211" s="2" t="s">
        <v>598</v>
      </c>
      <c r="R211" s="2" t="s">
        <v>599</v>
      </c>
      <c r="S211" s="2" t="s">
        <v>598</v>
      </c>
      <c r="U211" s="20">
        <f t="shared" si="6"/>
        <v>18.050999999999998</v>
      </c>
      <c r="V211" s="2">
        <f t="shared" si="7"/>
        <v>0</v>
      </c>
    </row>
    <row r="212" spans="1:22" ht="15" customHeight="1" x14ac:dyDescent="0.25">
      <c r="A212" s="2" t="s">
        <v>306</v>
      </c>
      <c r="B212" s="2" t="s">
        <v>307</v>
      </c>
      <c r="C212" s="2">
        <v>2014</v>
      </c>
      <c r="D212" s="2">
        <v>120.3</v>
      </c>
      <c r="E212" s="2">
        <v>57.2</v>
      </c>
      <c r="F212" s="2">
        <v>19.100000000000001</v>
      </c>
      <c r="G212" s="2">
        <v>40.200000000000003</v>
      </c>
      <c r="H212" s="2">
        <v>0</v>
      </c>
      <c r="I212" s="2">
        <v>3.8</v>
      </c>
      <c r="J212" s="2">
        <v>0</v>
      </c>
      <c r="K212" s="2">
        <v>0</v>
      </c>
      <c r="L212" s="2">
        <v>0</v>
      </c>
      <c r="M212" s="2">
        <v>0</v>
      </c>
      <c r="N212" s="2" t="s">
        <v>599</v>
      </c>
      <c r="O212" s="2" t="s">
        <v>598</v>
      </c>
      <c r="P212" s="2" t="s">
        <v>599</v>
      </c>
      <c r="Q212" s="2" t="s">
        <v>598</v>
      </c>
      <c r="R212" s="2" t="s">
        <v>599</v>
      </c>
      <c r="S212" s="2" t="s">
        <v>598</v>
      </c>
      <c r="U212" s="20">
        <f t="shared" si="6"/>
        <v>120.3</v>
      </c>
      <c r="V212" s="2">
        <f t="shared" si="7"/>
        <v>0</v>
      </c>
    </row>
    <row r="213" spans="1:22" ht="15" customHeight="1" x14ac:dyDescent="0.25">
      <c r="A213" s="2" t="s">
        <v>308</v>
      </c>
      <c r="B213" s="2" t="s">
        <v>309</v>
      </c>
      <c r="C213" s="2">
        <v>2014</v>
      </c>
      <c r="D213" s="2">
        <v>1.8129999999999999</v>
      </c>
      <c r="E213" s="2">
        <v>0.81399999999999995</v>
      </c>
      <c r="F213" s="2">
        <v>0.121</v>
      </c>
      <c r="G213" s="2">
        <v>0</v>
      </c>
      <c r="H213" s="2">
        <v>0</v>
      </c>
      <c r="I213" s="2">
        <v>0.878</v>
      </c>
      <c r="J213" s="2">
        <v>0</v>
      </c>
      <c r="K213" s="2">
        <v>0</v>
      </c>
      <c r="L213" s="2">
        <v>0</v>
      </c>
      <c r="M213" s="2">
        <v>0</v>
      </c>
      <c r="N213" s="2" t="s">
        <v>599</v>
      </c>
      <c r="O213" s="2" t="s">
        <v>598</v>
      </c>
      <c r="P213" s="2" t="s">
        <v>599</v>
      </c>
      <c r="Q213" s="2" t="s">
        <v>598</v>
      </c>
      <c r="R213" s="2" t="s">
        <v>599</v>
      </c>
      <c r="S213" s="2" t="s">
        <v>598</v>
      </c>
      <c r="U213" s="20">
        <f t="shared" si="6"/>
        <v>1.8129999999999999</v>
      </c>
      <c r="V213" s="2">
        <f t="shared" si="7"/>
        <v>0</v>
      </c>
    </row>
    <row r="214" spans="1:22" ht="15" customHeight="1" x14ac:dyDescent="0.25">
      <c r="A214" s="2" t="s">
        <v>308</v>
      </c>
      <c r="B214" s="2" t="s">
        <v>310</v>
      </c>
      <c r="C214" s="2">
        <v>2014</v>
      </c>
      <c r="D214" s="2">
        <v>9.7029999999999994</v>
      </c>
      <c r="E214" s="2">
        <v>1.665</v>
      </c>
      <c r="F214" s="2">
        <v>2.7440000000000002</v>
      </c>
      <c r="G214" s="2">
        <v>2.8140000000000001</v>
      </c>
      <c r="H214" s="2">
        <v>0</v>
      </c>
      <c r="I214" s="2">
        <v>1.863</v>
      </c>
      <c r="J214" s="2">
        <v>0.61599999999999999</v>
      </c>
      <c r="K214" s="2">
        <v>0</v>
      </c>
      <c r="L214" s="2">
        <v>0</v>
      </c>
      <c r="M214" s="2">
        <v>2.2770000000000001</v>
      </c>
      <c r="N214" s="2" t="s">
        <v>599</v>
      </c>
      <c r="O214" s="2" t="s">
        <v>598</v>
      </c>
      <c r="P214" s="2" t="s">
        <v>599</v>
      </c>
      <c r="Q214" s="2" t="s">
        <v>598</v>
      </c>
      <c r="R214" s="2" t="s">
        <v>599</v>
      </c>
      <c r="S214" s="2" t="s">
        <v>598</v>
      </c>
      <c r="U214" s="20">
        <f t="shared" si="6"/>
        <v>9.7029999999999994</v>
      </c>
      <c r="V214" s="2">
        <f t="shared" si="7"/>
        <v>0</v>
      </c>
    </row>
    <row r="215" spans="1:22" ht="15" customHeight="1" x14ac:dyDescent="0.25">
      <c r="A215" s="2" t="s">
        <v>308</v>
      </c>
      <c r="B215" s="2" t="s">
        <v>311</v>
      </c>
      <c r="C215" s="2">
        <v>2014</v>
      </c>
      <c r="D215" s="2">
        <v>143.143</v>
      </c>
      <c r="E215" s="2">
        <v>54.043999999999997</v>
      </c>
      <c r="F215" s="2">
        <v>23.077999999999999</v>
      </c>
      <c r="G215" s="2">
        <v>19.199000000000002</v>
      </c>
      <c r="H215" s="2">
        <v>0</v>
      </c>
      <c r="I215" s="2">
        <v>17.748999999999999</v>
      </c>
      <c r="J215" s="2">
        <v>29.071999999999999</v>
      </c>
      <c r="K215" s="2">
        <v>0</v>
      </c>
      <c r="L215" s="2">
        <v>0</v>
      </c>
      <c r="M215" s="2">
        <v>10.997</v>
      </c>
      <c r="N215" s="2" t="s">
        <v>599</v>
      </c>
      <c r="O215" s="2" t="s">
        <v>598</v>
      </c>
      <c r="P215" s="2" t="s">
        <v>599</v>
      </c>
      <c r="Q215" s="2" t="s">
        <v>598</v>
      </c>
      <c r="R215" s="2" t="s">
        <v>599</v>
      </c>
      <c r="S215" s="2" t="s">
        <v>598</v>
      </c>
      <c r="U215" s="20">
        <f t="shared" si="6"/>
        <v>143.143</v>
      </c>
      <c r="V215" s="2">
        <f t="shared" si="7"/>
        <v>0</v>
      </c>
    </row>
    <row r="216" spans="1:22" ht="15" customHeight="1" x14ac:dyDescent="0.25">
      <c r="A216" s="2" t="s">
        <v>312</v>
      </c>
      <c r="B216" s="2" t="s">
        <v>313</v>
      </c>
      <c r="C216" s="2">
        <v>2014</v>
      </c>
      <c r="D216" s="2">
        <v>38.241</v>
      </c>
      <c r="E216" s="2">
        <v>24.044</v>
      </c>
      <c r="F216" s="2">
        <v>4.0410000000000004</v>
      </c>
      <c r="G216" s="2">
        <v>1.6259999999999999</v>
      </c>
      <c r="H216" s="2" t="s">
        <v>598</v>
      </c>
      <c r="I216" s="2">
        <v>6.7629999999999999</v>
      </c>
      <c r="J216" s="2">
        <v>1.764</v>
      </c>
      <c r="K216" s="2" t="s">
        <v>598</v>
      </c>
      <c r="L216" s="2" t="s">
        <v>598</v>
      </c>
      <c r="M216" s="2" t="s">
        <v>598</v>
      </c>
      <c r="N216" s="2" t="s">
        <v>599</v>
      </c>
      <c r="O216" s="2" t="s">
        <v>598</v>
      </c>
      <c r="P216" s="2" t="s">
        <v>599</v>
      </c>
      <c r="Q216" s="2" t="s">
        <v>598</v>
      </c>
      <c r="R216" s="2" t="s">
        <v>599</v>
      </c>
      <c r="S216" s="2" t="s">
        <v>598</v>
      </c>
      <c r="U216" s="20">
        <f t="shared" si="6"/>
        <v>38.241</v>
      </c>
      <c r="V216" s="2">
        <f t="shared" si="7"/>
        <v>0</v>
      </c>
    </row>
    <row r="217" spans="1:22" ht="15" customHeight="1" x14ac:dyDescent="0.25">
      <c r="A217" s="2" t="s">
        <v>314</v>
      </c>
      <c r="B217" s="2" t="s">
        <v>315</v>
      </c>
      <c r="C217" s="2">
        <v>2014</v>
      </c>
      <c r="D217" s="2">
        <v>120.6</v>
      </c>
      <c r="E217" s="2">
        <v>50.2</v>
      </c>
      <c r="F217" s="2">
        <v>4.3</v>
      </c>
      <c r="G217" s="2">
        <v>45.1</v>
      </c>
      <c r="H217" s="2">
        <v>15.1</v>
      </c>
      <c r="I217" s="2">
        <v>11</v>
      </c>
      <c r="J217" s="2">
        <v>10</v>
      </c>
      <c r="K217" s="2">
        <v>0</v>
      </c>
      <c r="L217" s="2">
        <v>0</v>
      </c>
      <c r="M217" s="2">
        <v>45.1</v>
      </c>
      <c r="N217" s="2" t="s">
        <v>599</v>
      </c>
      <c r="O217" s="2" t="s">
        <v>598</v>
      </c>
      <c r="P217" s="2" t="s">
        <v>599</v>
      </c>
      <c r="Q217" s="2" t="s">
        <v>598</v>
      </c>
      <c r="R217" s="2" t="s">
        <v>599</v>
      </c>
      <c r="S217" s="2" t="s">
        <v>598</v>
      </c>
      <c r="U217" s="20">
        <f t="shared" si="6"/>
        <v>120.6</v>
      </c>
      <c r="V217" s="2">
        <f t="shared" si="7"/>
        <v>0</v>
      </c>
    </row>
    <row r="218" spans="1:22" ht="15" customHeight="1" x14ac:dyDescent="0.25">
      <c r="A218" s="2" t="s">
        <v>316</v>
      </c>
      <c r="B218" s="2" t="s">
        <v>317</v>
      </c>
      <c r="C218" s="2">
        <v>2014</v>
      </c>
      <c r="D218" s="2">
        <v>77.8</v>
      </c>
      <c r="E218" s="2">
        <v>33.4</v>
      </c>
      <c r="F218" s="2">
        <v>21.1</v>
      </c>
      <c r="G218" s="2">
        <v>8.9</v>
      </c>
      <c r="H218" s="2" t="s">
        <v>598</v>
      </c>
      <c r="I218" s="2">
        <v>9.5</v>
      </c>
      <c r="J218" s="2">
        <v>4.9000000000000004</v>
      </c>
      <c r="K218" s="2" t="s">
        <v>598</v>
      </c>
      <c r="L218" s="2" t="s">
        <v>598</v>
      </c>
      <c r="M218" s="2" t="s">
        <v>598</v>
      </c>
      <c r="N218" s="2" t="s">
        <v>599</v>
      </c>
      <c r="O218" s="2" t="s">
        <v>598</v>
      </c>
      <c r="P218" s="2" t="s">
        <v>599</v>
      </c>
      <c r="Q218" s="2" t="s">
        <v>598</v>
      </c>
      <c r="R218" s="2" t="s">
        <v>599</v>
      </c>
      <c r="S218" s="2" t="s">
        <v>598</v>
      </c>
      <c r="U218" s="20">
        <f t="shared" si="6"/>
        <v>77.8</v>
      </c>
      <c r="V218" s="2">
        <f t="shared" si="7"/>
        <v>0</v>
      </c>
    </row>
    <row r="219" spans="1:22" ht="15" customHeight="1" x14ac:dyDescent="0.2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U219" s="20">
        <f t="shared" si="6"/>
        <v>0</v>
      </c>
      <c r="V219" s="2">
        <f t="shared" si="7"/>
        <v>0</v>
      </c>
    </row>
    <row r="220" spans="1:22" ht="15" customHeight="1" x14ac:dyDescent="0.25">
      <c r="A220" s="2" t="s">
        <v>320</v>
      </c>
      <c r="B220" s="2" t="s">
        <v>321</v>
      </c>
      <c r="C220" s="2">
        <v>2014</v>
      </c>
      <c r="D220" s="2">
        <v>41.8</v>
      </c>
      <c r="E220" s="2">
        <v>18.3</v>
      </c>
      <c r="F220" s="2">
        <v>13.5</v>
      </c>
      <c r="G220" s="2">
        <v>1.6</v>
      </c>
      <c r="H220" s="2">
        <v>0</v>
      </c>
      <c r="I220" s="2">
        <v>5.5</v>
      </c>
      <c r="J220" s="2">
        <v>2.9</v>
      </c>
      <c r="K220" s="2">
        <v>0</v>
      </c>
      <c r="L220" s="2">
        <v>0</v>
      </c>
      <c r="M220" s="2">
        <v>0</v>
      </c>
      <c r="N220" s="2" t="s">
        <v>599</v>
      </c>
      <c r="O220" s="2" t="s">
        <v>598</v>
      </c>
      <c r="P220" s="2" t="s">
        <v>599</v>
      </c>
      <c r="Q220" s="2" t="s">
        <v>598</v>
      </c>
      <c r="R220" s="2" t="s">
        <v>599</v>
      </c>
      <c r="S220" s="2" t="s">
        <v>598</v>
      </c>
      <c r="U220" s="20">
        <f t="shared" si="6"/>
        <v>41.8</v>
      </c>
      <c r="V220" s="2">
        <f t="shared" si="7"/>
        <v>0</v>
      </c>
    </row>
    <row r="221" spans="1:22" ht="15" customHeight="1" x14ac:dyDescent="0.25">
      <c r="A221" s="2" t="s">
        <v>322</v>
      </c>
      <c r="B221" s="2" t="s">
        <v>323</v>
      </c>
      <c r="C221" s="2">
        <v>2014</v>
      </c>
      <c r="D221" s="2">
        <v>5.89</v>
      </c>
      <c r="E221" s="2">
        <v>1.98</v>
      </c>
      <c r="F221" s="2">
        <v>1.41</v>
      </c>
      <c r="G221" s="2" t="s">
        <v>598</v>
      </c>
      <c r="H221" s="2" t="s">
        <v>598</v>
      </c>
      <c r="I221" s="2">
        <v>1.82</v>
      </c>
      <c r="J221" s="2">
        <v>0.69</v>
      </c>
      <c r="K221" s="2" t="s">
        <v>598</v>
      </c>
      <c r="L221" s="2" t="s">
        <v>598</v>
      </c>
      <c r="M221" s="2" t="s">
        <v>598</v>
      </c>
      <c r="N221" s="2" t="s">
        <v>599</v>
      </c>
      <c r="O221" s="2" t="s">
        <v>598</v>
      </c>
      <c r="P221" s="2" t="s">
        <v>599</v>
      </c>
      <c r="Q221" s="2" t="s">
        <v>598</v>
      </c>
      <c r="R221" s="2" t="s">
        <v>599</v>
      </c>
      <c r="S221" s="2" t="s">
        <v>598</v>
      </c>
      <c r="U221" s="20">
        <f t="shared" si="6"/>
        <v>5.89</v>
      </c>
      <c r="V221" s="2">
        <f t="shared" si="7"/>
        <v>0</v>
      </c>
    </row>
    <row r="222" spans="1:22" ht="15" customHeight="1" x14ac:dyDescent="0.25">
      <c r="A222" s="2" t="s">
        <v>322</v>
      </c>
      <c r="B222" s="2" t="s">
        <v>324</v>
      </c>
      <c r="C222" s="2">
        <v>2014</v>
      </c>
      <c r="D222" s="2">
        <v>217.47</v>
      </c>
      <c r="E222" s="2">
        <v>73.11</v>
      </c>
      <c r="F222" s="2">
        <v>61.63</v>
      </c>
      <c r="G222" s="2">
        <v>15.65</v>
      </c>
      <c r="H222" s="2" t="s">
        <v>598</v>
      </c>
      <c r="I222" s="2">
        <v>35.36</v>
      </c>
      <c r="J222" s="2">
        <v>31.71</v>
      </c>
      <c r="K222" s="2">
        <v>1.95</v>
      </c>
      <c r="L222" s="2" t="s">
        <v>598</v>
      </c>
      <c r="M222" s="2" t="s">
        <v>598</v>
      </c>
      <c r="N222" s="2" t="s">
        <v>599</v>
      </c>
      <c r="O222" s="2" t="s">
        <v>598</v>
      </c>
      <c r="P222" s="2" t="s">
        <v>599</v>
      </c>
      <c r="Q222" s="2" t="s">
        <v>598</v>
      </c>
      <c r="R222" s="2" t="s">
        <v>599</v>
      </c>
      <c r="S222" s="2" t="s">
        <v>598</v>
      </c>
      <c r="U222" s="20">
        <f t="shared" si="6"/>
        <v>217.47</v>
      </c>
      <c r="V222" s="2">
        <f t="shared" si="7"/>
        <v>0</v>
      </c>
    </row>
    <row r="223" spans="1:22" ht="15" customHeight="1" x14ac:dyDescent="0.25">
      <c r="A223" s="2" t="s">
        <v>322</v>
      </c>
      <c r="B223" s="2" t="s">
        <v>325</v>
      </c>
      <c r="C223" s="2">
        <v>2014</v>
      </c>
      <c r="D223" s="2">
        <v>1.32</v>
      </c>
      <c r="E223" s="2">
        <v>0.65</v>
      </c>
      <c r="F223" s="2" t="s">
        <v>598</v>
      </c>
      <c r="G223" s="2" t="s">
        <v>598</v>
      </c>
      <c r="H223" s="2" t="s">
        <v>598</v>
      </c>
      <c r="I223" s="2">
        <v>0.55000000000000004</v>
      </c>
      <c r="J223" s="2">
        <v>0.13</v>
      </c>
      <c r="K223" s="2" t="s">
        <v>598</v>
      </c>
      <c r="L223" s="2" t="s">
        <v>598</v>
      </c>
      <c r="M223" s="2" t="s">
        <v>598</v>
      </c>
      <c r="N223" s="2" t="s">
        <v>599</v>
      </c>
      <c r="O223" s="2" t="s">
        <v>598</v>
      </c>
      <c r="P223" s="2" t="s">
        <v>599</v>
      </c>
      <c r="Q223" s="2" t="s">
        <v>598</v>
      </c>
      <c r="R223" s="2" t="s">
        <v>599</v>
      </c>
      <c r="S223" s="2" t="s">
        <v>598</v>
      </c>
      <c r="U223" s="20">
        <f t="shared" si="6"/>
        <v>1.32</v>
      </c>
      <c r="V223" s="2">
        <f t="shared" si="7"/>
        <v>0</v>
      </c>
    </row>
    <row r="224" spans="1:22" ht="15" customHeight="1" x14ac:dyDescent="0.25">
      <c r="A224" s="2" t="s">
        <v>322</v>
      </c>
      <c r="B224" s="2" t="s">
        <v>326</v>
      </c>
      <c r="C224" s="2">
        <v>2014</v>
      </c>
      <c r="D224" s="2">
        <v>1.94</v>
      </c>
      <c r="E224" s="2">
        <v>0.56999999999999995</v>
      </c>
      <c r="F224" s="2">
        <v>0.13</v>
      </c>
      <c r="G224" s="2" t="s">
        <v>598</v>
      </c>
      <c r="H224" s="2" t="s">
        <v>598</v>
      </c>
      <c r="I224" s="2">
        <v>1.17</v>
      </c>
      <c r="J224" s="2">
        <v>0.06</v>
      </c>
      <c r="K224" s="2" t="s">
        <v>598</v>
      </c>
      <c r="L224" s="2" t="s">
        <v>598</v>
      </c>
      <c r="M224" s="2" t="s">
        <v>598</v>
      </c>
      <c r="N224" s="2" t="s">
        <v>599</v>
      </c>
      <c r="O224" s="2" t="s">
        <v>598</v>
      </c>
      <c r="P224" s="2" t="s">
        <v>599</v>
      </c>
      <c r="Q224" s="2" t="s">
        <v>598</v>
      </c>
      <c r="R224" s="2" t="s">
        <v>599</v>
      </c>
      <c r="S224" s="2" t="s">
        <v>598</v>
      </c>
      <c r="U224" s="20">
        <f t="shared" si="6"/>
        <v>1.94</v>
      </c>
      <c r="V224" s="2">
        <f t="shared" si="7"/>
        <v>0</v>
      </c>
    </row>
    <row r="225" spans="1:22" ht="15" customHeight="1" x14ac:dyDescent="0.2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U225" s="20">
        <f t="shared" si="6"/>
        <v>0</v>
      </c>
      <c r="V225" s="2">
        <f t="shared" si="7"/>
        <v>0</v>
      </c>
    </row>
    <row r="226" spans="1:22" ht="15" customHeight="1" x14ac:dyDescent="0.2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U226" s="20">
        <f t="shared" si="6"/>
        <v>0</v>
      </c>
      <c r="V226" s="2">
        <f t="shared" si="7"/>
        <v>0</v>
      </c>
    </row>
    <row r="227" spans="1:22" ht="15" customHeight="1" x14ac:dyDescent="0.25">
      <c r="A227" s="2" t="s">
        <v>331</v>
      </c>
      <c r="B227" s="2" t="s">
        <v>332</v>
      </c>
      <c r="C227" s="2">
        <v>2014</v>
      </c>
      <c r="D227" s="2">
        <v>38.555</v>
      </c>
      <c r="E227" s="2">
        <v>22.254999999999999</v>
      </c>
      <c r="F227" s="2">
        <v>0.70599999999999996</v>
      </c>
      <c r="G227" s="2">
        <v>1.508</v>
      </c>
      <c r="H227" s="2" t="s">
        <v>598</v>
      </c>
      <c r="I227" s="2">
        <v>9.9359999999999999</v>
      </c>
      <c r="J227" s="2">
        <v>4.1500000000000004</v>
      </c>
      <c r="K227" s="2" t="s">
        <v>598</v>
      </c>
      <c r="L227" s="2" t="s">
        <v>598</v>
      </c>
      <c r="M227" s="2" t="s">
        <v>598</v>
      </c>
      <c r="N227" s="2" t="s">
        <v>599</v>
      </c>
      <c r="O227" s="2" t="s">
        <v>598</v>
      </c>
      <c r="P227" s="2" t="s">
        <v>599</v>
      </c>
      <c r="Q227" s="2" t="s">
        <v>598</v>
      </c>
      <c r="R227" s="2" t="s">
        <v>599</v>
      </c>
      <c r="S227" s="2" t="s">
        <v>598</v>
      </c>
      <c r="U227" s="20">
        <f t="shared" si="6"/>
        <v>38.555</v>
      </c>
      <c r="V227" s="2">
        <f t="shared" si="7"/>
        <v>0</v>
      </c>
    </row>
    <row r="228" spans="1:22" ht="15" customHeight="1" x14ac:dyDescent="0.25">
      <c r="A228" s="2" t="s">
        <v>331</v>
      </c>
      <c r="B228" s="2" t="s">
        <v>333</v>
      </c>
      <c r="C228" s="2">
        <v>2014</v>
      </c>
      <c r="D228" s="2">
        <v>45.4</v>
      </c>
      <c r="E228" s="2">
        <v>24</v>
      </c>
      <c r="F228" s="2">
        <v>1.7</v>
      </c>
      <c r="G228" s="2">
        <v>3.9</v>
      </c>
      <c r="H228" s="2" t="s">
        <v>598</v>
      </c>
      <c r="I228" s="2">
        <v>9.1</v>
      </c>
      <c r="J228" s="2">
        <v>6.7</v>
      </c>
      <c r="K228" s="2" t="s">
        <v>598</v>
      </c>
      <c r="L228" s="2" t="s">
        <v>598</v>
      </c>
      <c r="M228" s="2" t="s">
        <v>598</v>
      </c>
      <c r="N228" s="2" t="s">
        <v>599</v>
      </c>
      <c r="O228" s="2" t="s">
        <v>598</v>
      </c>
      <c r="P228" s="2" t="s">
        <v>599</v>
      </c>
      <c r="Q228" s="2" t="s">
        <v>598</v>
      </c>
      <c r="R228" s="2" t="s">
        <v>599</v>
      </c>
      <c r="S228" s="2" t="s">
        <v>598</v>
      </c>
      <c r="U228" s="20">
        <f t="shared" si="6"/>
        <v>45.4</v>
      </c>
      <c r="V228" s="2">
        <f t="shared" si="7"/>
        <v>0</v>
      </c>
    </row>
    <row r="229" spans="1:22" ht="15" customHeight="1" x14ac:dyDescent="0.25">
      <c r="A229" s="2" t="s">
        <v>331</v>
      </c>
      <c r="B229" s="2" t="s">
        <v>334</v>
      </c>
      <c r="C229" s="2">
        <v>2014</v>
      </c>
      <c r="D229" s="2">
        <v>17.100000000000001</v>
      </c>
      <c r="E229" s="2">
        <v>10.8</v>
      </c>
      <c r="F229" s="2">
        <v>0.2</v>
      </c>
      <c r="G229" s="2">
        <v>0.3</v>
      </c>
      <c r="H229" s="2" t="s">
        <v>598</v>
      </c>
      <c r="I229" s="2">
        <v>3.6</v>
      </c>
      <c r="J229" s="2">
        <v>2.2000000000000002</v>
      </c>
      <c r="K229" s="2" t="s">
        <v>598</v>
      </c>
      <c r="L229" s="2" t="s">
        <v>598</v>
      </c>
      <c r="M229" s="2" t="s">
        <v>598</v>
      </c>
      <c r="N229" s="2" t="s">
        <v>599</v>
      </c>
      <c r="O229" s="2" t="s">
        <v>598</v>
      </c>
      <c r="P229" s="2" t="s">
        <v>599</v>
      </c>
      <c r="Q229" s="2" t="s">
        <v>598</v>
      </c>
      <c r="R229" s="2" t="s">
        <v>599</v>
      </c>
      <c r="S229" s="2" t="s">
        <v>598</v>
      </c>
      <c r="U229" s="20">
        <f t="shared" si="6"/>
        <v>17.100000000000001</v>
      </c>
      <c r="V229" s="2">
        <f t="shared" si="7"/>
        <v>0</v>
      </c>
    </row>
    <row r="230" spans="1:22" ht="15" customHeight="1" x14ac:dyDescent="0.25">
      <c r="A230" s="2" t="s">
        <v>331</v>
      </c>
      <c r="B230" s="2" t="s">
        <v>335</v>
      </c>
      <c r="C230" s="2">
        <v>2014</v>
      </c>
      <c r="D230" s="2">
        <v>25.3</v>
      </c>
      <c r="E230" s="2">
        <v>12.5</v>
      </c>
      <c r="F230" s="2">
        <v>2.7</v>
      </c>
      <c r="G230" s="2">
        <v>0.8</v>
      </c>
      <c r="H230" s="2" t="s">
        <v>598</v>
      </c>
      <c r="I230" s="2">
        <v>9.3000000000000007</v>
      </c>
      <c r="J230" s="2" t="s">
        <v>598</v>
      </c>
      <c r="K230" s="2" t="s">
        <v>598</v>
      </c>
      <c r="L230" s="2" t="s">
        <v>598</v>
      </c>
      <c r="M230" s="2" t="s">
        <v>598</v>
      </c>
      <c r="N230" s="2" t="s">
        <v>599</v>
      </c>
      <c r="O230" s="2" t="s">
        <v>598</v>
      </c>
      <c r="P230" s="2" t="s">
        <v>599</v>
      </c>
      <c r="Q230" s="2" t="s">
        <v>598</v>
      </c>
      <c r="R230" s="2" t="s">
        <v>599</v>
      </c>
      <c r="S230" s="2" t="s">
        <v>598</v>
      </c>
      <c r="U230" s="20">
        <f t="shared" si="6"/>
        <v>25.3</v>
      </c>
      <c r="V230" s="2">
        <f t="shared" si="7"/>
        <v>0</v>
      </c>
    </row>
    <row r="231" spans="1:22" ht="15" customHeight="1" x14ac:dyDescent="0.25">
      <c r="A231" s="2" t="s">
        <v>331</v>
      </c>
      <c r="B231" s="2" t="s">
        <v>336</v>
      </c>
      <c r="C231" s="2">
        <v>2014</v>
      </c>
      <c r="D231" s="2">
        <v>20.9</v>
      </c>
      <c r="E231" s="2">
        <v>12.5</v>
      </c>
      <c r="F231" s="2">
        <v>1.1000000000000001</v>
      </c>
      <c r="G231" s="2">
        <v>1.6</v>
      </c>
      <c r="H231" s="2" t="s">
        <v>598</v>
      </c>
      <c r="I231" s="2">
        <v>5.7</v>
      </c>
      <c r="J231" s="2" t="s">
        <v>598</v>
      </c>
      <c r="K231" s="2" t="s">
        <v>598</v>
      </c>
      <c r="L231" s="2" t="s">
        <v>598</v>
      </c>
      <c r="M231" s="2" t="s">
        <v>598</v>
      </c>
      <c r="N231" s="2" t="s">
        <v>599</v>
      </c>
      <c r="O231" s="2" t="s">
        <v>598</v>
      </c>
      <c r="P231" s="2" t="s">
        <v>599</v>
      </c>
      <c r="Q231" s="2" t="s">
        <v>598</v>
      </c>
      <c r="R231" s="2" t="s">
        <v>599</v>
      </c>
      <c r="S231" s="2" t="s">
        <v>598</v>
      </c>
      <c r="U231" s="20">
        <f t="shared" si="6"/>
        <v>20.9</v>
      </c>
      <c r="V231" s="2">
        <f t="shared" si="7"/>
        <v>0</v>
      </c>
    </row>
    <row r="232" spans="1:22" ht="15" customHeight="1" x14ac:dyDescent="0.25">
      <c r="A232" s="2" t="s">
        <v>331</v>
      </c>
      <c r="B232" s="2" t="s">
        <v>337</v>
      </c>
      <c r="C232" s="2">
        <v>2014</v>
      </c>
      <c r="D232" s="2">
        <v>22.5</v>
      </c>
      <c r="E232" s="2">
        <v>11</v>
      </c>
      <c r="F232" s="2">
        <v>4</v>
      </c>
      <c r="G232" s="2">
        <v>0.6</v>
      </c>
      <c r="H232" s="2" t="s">
        <v>598</v>
      </c>
      <c r="I232" s="2">
        <v>6.9</v>
      </c>
      <c r="J232" s="2" t="s">
        <v>598</v>
      </c>
      <c r="K232" s="2" t="s">
        <v>598</v>
      </c>
      <c r="L232" s="2" t="s">
        <v>598</v>
      </c>
      <c r="M232" s="2" t="s">
        <v>598</v>
      </c>
      <c r="N232" s="2" t="s">
        <v>599</v>
      </c>
      <c r="O232" s="2" t="s">
        <v>598</v>
      </c>
      <c r="P232" s="2" t="s">
        <v>599</v>
      </c>
      <c r="Q232" s="2" t="s">
        <v>598</v>
      </c>
      <c r="R232" s="2" t="s">
        <v>599</v>
      </c>
      <c r="S232" s="2" t="s">
        <v>598</v>
      </c>
      <c r="U232" s="20">
        <f t="shared" si="6"/>
        <v>22.5</v>
      </c>
      <c r="V232" s="2">
        <f t="shared" si="7"/>
        <v>0</v>
      </c>
    </row>
    <row r="233" spans="1:22" ht="15" customHeight="1" x14ac:dyDescent="0.25">
      <c r="A233" s="2" t="s">
        <v>331</v>
      </c>
      <c r="B233" s="2" t="s">
        <v>338</v>
      </c>
      <c r="C233" s="2">
        <v>2014</v>
      </c>
      <c r="D233" s="2">
        <v>14.084</v>
      </c>
      <c r="E233" s="2">
        <v>5.0629999999999997</v>
      </c>
      <c r="F233" s="2">
        <v>8.1000000000000003E-2</v>
      </c>
      <c r="G233" s="2">
        <v>0</v>
      </c>
      <c r="H233" s="2" t="s">
        <v>598</v>
      </c>
      <c r="I233" s="2">
        <v>2.4079999999999999</v>
      </c>
      <c r="J233" s="2">
        <v>2.1059999999999999</v>
      </c>
      <c r="K233" s="2" t="s">
        <v>598</v>
      </c>
      <c r="L233" s="2" t="s">
        <v>598</v>
      </c>
      <c r="M233" s="2">
        <v>4.4260000000000002</v>
      </c>
      <c r="N233" s="2" t="s">
        <v>599</v>
      </c>
      <c r="O233" s="2" t="s">
        <v>598</v>
      </c>
      <c r="P233" s="2" t="s">
        <v>599</v>
      </c>
      <c r="Q233" s="2" t="s">
        <v>598</v>
      </c>
      <c r="R233" s="2" t="s">
        <v>599</v>
      </c>
      <c r="S233" s="2" t="s">
        <v>598</v>
      </c>
      <c r="U233" s="20">
        <f t="shared" si="6"/>
        <v>14.084</v>
      </c>
      <c r="V233" s="2">
        <f t="shared" si="7"/>
        <v>0</v>
      </c>
    </row>
    <row r="234" spans="1:22" ht="15" customHeight="1" x14ac:dyDescent="0.25">
      <c r="A234" s="2" t="s">
        <v>331</v>
      </c>
      <c r="B234" s="2" t="s">
        <v>339</v>
      </c>
      <c r="C234" s="2">
        <v>2014</v>
      </c>
      <c r="D234" s="2">
        <v>32.165999999999997</v>
      </c>
      <c r="E234" s="2">
        <v>9.6669999999999998</v>
      </c>
      <c r="F234" s="2">
        <v>3.11</v>
      </c>
      <c r="G234" s="2">
        <v>0</v>
      </c>
      <c r="H234" s="2" t="s">
        <v>598</v>
      </c>
      <c r="I234" s="2">
        <v>6.9390000000000001</v>
      </c>
      <c r="J234" s="2">
        <v>10.204000000000001</v>
      </c>
      <c r="K234" s="2" t="s">
        <v>598</v>
      </c>
      <c r="L234" s="2" t="s">
        <v>598</v>
      </c>
      <c r="M234" s="2">
        <v>2.246</v>
      </c>
      <c r="N234" s="2" t="s">
        <v>599</v>
      </c>
      <c r="O234" s="2" t="s">
        <v>598</v>
      </c>
      <c r="P234" s="2" t="s">
        <v>599</v>
      </c>
      <c r="Q234" s="2" t="s">
        <v>598</v>
      </c>
      <c r="R234" s="2" t="s">
        <v>599</v>
      </c>
      <c r="S234" s="2" t="s">
        <v>598</v>
      </c>
      <c r="U234" s="20">
        <f t="shared" si="6"/>
        <v>32.165999999999997</v>
      </c>
      <c r="V234" s="2">
        <f t="shared" si="7"/>
        <v>0</v>
      </c>
    </row>
    <row r="235" spans="1:22" ht="15" customHeight="1" x14ac:dyDescent="0.25">
      <c r="A235" s="2" t="s">
        <v>331</v>
      </c>
      <c r="B235" s="2" t="s">
        <v>340</v>
      </c>
      <c r="C235" s="2">
        <v>2014</v>
      </c>
      <c r="D235" s="2">
        <v>28.4</v>
      </c>
      <c r="E235" s="2">
        <v>12.6</v>
      </c>
      <c r="F235" s="2">
        <v>3.5</v>
      </c>
      <c r="G235" s="2" t="s">
        <v>598</v>
      </c>
      <c r="H235" s="2" t="s">
        <v>598</v>
      </c>
      <c r="I235" s="2">
        <v>10.199999999999999</v>
      </c>
      <c r="J235" s="2" t="s">
        <v>598</v>
      </c>
      <c r="K235" s="2" t="s">
        <v>598</v>
      </c>
      <c r="L235" s="2" t="s">
        <v>598</v>
      </c>
      <c r="M235" s="2" t="s">
        <v>598</v>
      </c>
      <c r="N235" s="2" t="s">
        <v>599</v>
      </c>
      <c r="O235" s="2" t="s">
        <v>598</v>
      </c>
      <c r="P235" s="2" t="s">
        <v>599</v>
      </c>
      <c r="Q235" s="2" t="s">
        <v>598</v>
      </c>
      <c r="R235" s="2" t="s">
        <v>599</v>
      </c>
      <c r="S235" s="2" t="s">
        <v>598</v>
      </c>
      <c r="U235" s="20">
        <f t="shared" si="6"/>
        <v>28.4</v>
      </c>
      <c r="V235" s="2">
        <f t="shared" si="7"/>
        <v>0</v>
      </c>
    </row>
    <row r="236" spans="1:22" ht="15" customHeight="1" x14ac:dyDescent="0.25">
      <c r="A236" s="2" t="s">
        <v>331</v>
      </c>
      <c r="B236" s="2" t="s">
        <v>341</v>
      </c>
      <c r="C236" s="2">
        <v>2014</v>
      </c>
      <c r="D236" s="2">
        <v>33.799999999999997</v>
      </c>
      <c r="E236" s="2">
        <v>15.7</v>
      </c>
      <c r="F236" s="2">
        <v>4.2</v>
      </c>
      <c r="G236" s="2">
        <v>2.9</v>
      </c>
      <c r="H236" s="2" t="s">
        <v>598</v>
      </c>
      <c r="I236" s="2">
        <v>7.9</v>
      </c>
      <c r="J236" s="2">
        <v>3.1</v>
      </c>
      <c r="K236" s="2" t="s">
        <v>598</v>
      </c>
      <c r="L236" s="2" t="s">
        <v>598</v>
      </c>
      <c r="M236" s="2" t="s">
        <v>598</v>
      </c>
      <c r="N236" s="2" t="s">
        <v>599</v>
      </c>
      <c r="O236" s="2" t="s">
        <v>598</v>
      </c>
      <c r="P236" s="2" t="s">
        <v>599</v>
      </c>
      <c r="Q236" s="2" t="s">
        <v>598</v>
      </c>
      <c r="R236" s="2" t="s">
        <v>599</v>
      </c>
      <c r="S236" s="2" t="s">
        <v>598</v>
      </c>
      <c r="U236" s="20">
        <f t="shared" si="6"/>
        <v>33.799999999999997</v>
      </c>
      <c r="V236" s="2">
        <f t="shared" si="7"/>
        <v>0</v>
      </c>
    </row>
    <row r="237" spans="1:22" ht="15" customHeight="1" x14ac:dyDescent="0.25">
      <c r="A237" s="2" t="s">
        <v>331</v>
      </c>
      <c r="B237" s="2" t="s">
        <v>342</v>
      </c>
      <c r="C237" s="2">
        <v>2014</v>
      </c>
      <c r="D237" s="2">
        <v>16.536000000000001</v>
      </c>
      <c r="E237" s="2">
        <v>5.1840000000000002</v>
      </c>
      <c r="F237" s="2">
        <v>1.867</v>
      </c>
      <c r="G237" s="2" t="s">
        <v>598</v>
      </c>
      <c r="H237" s="2" t="s">
        <v>598</v>
      </c>
      <c r="I237" s="2">
        <v>5.1479999999999997</v>
      </c>
      <c r="J237" s="2">
        <v>2.0249999999999999</v>
      </c>
      <c r="K237" s="2" t="s">
        <v>598</v>
      </c>
      <c r="L237" s="2" t="s">
        <v>598</v>
      </c>
      <c r="M237" s="2">
        <v>2.3119999999999998</v>
      </c>
      <c r="N237" s="2" t="s">
        <v>599</v>
      </c>
      <c r="O237" s="2" t="s">
        <v>598</v>
      </c>
      <c r="P237" s="2" t="s">
        <v>599</v>
      </c>
      <c r="Q237" s="2" t="s">
        <v>598</v>
      </c>
      <c r="R237" s="2" t="s">
        <v>599</v>
      </c>
      <c r="S237" s="2" t="s">
        <v>598</v>
      </c>
      <c r="U237" s="20">
        <f t="shared" si="6"/>
        <v>16.536000000000001</v>
      </c>
      <c r="V237" s="2">
        <f t="shared" si="7"/>
        <v>0</v>
      </c>
    </row>
    <row r="238" spans="1:22" ht="15" customHeight="1" x14ac:dyDescent="0.25">
      <c r="A238" s="2" t="s">
        <v>331</v>
      </c>
      <c r="B238" s="2" t="s">
        <v>343</v>
      </c>
      <c r="C238" s="2">
        <v>2014</v>
      </c>
      <c r="D238" s="2">
        <v>21.6</v>
      </c>
      <c r="E238" s="2">
        <v>10</v>
      </c>
      <c r="F238" s="2">
        <v>1.1000000000000001</v>
      </c>
      <c r="G238" s="2">
        <v>0.2</v>
      </c>
      <c r="H238" s="2" t="s">
        <v>598</v>
      </c>
      <c r="I238" s="2">
        <v>5.8</v>
      </c>
      <c r="J238" s="2">
        <v>4.5</v>
      </c>
      <c r="K238" s="2" t="s">
        <v>598</v>
      </c>
      <c r="L238" s="2" t="s">
        <v>598</v>
      </c>
      <c r="M238" s="2" t="s">
        <v>598</v>
      </c>
      <c r="N238" s="2" t="s">
        <v>599</v>
      </c>
      <c r="O238" s="2" t="s">
        <v>598</v>
      </c>
      <c r="P238" s="2" t="s">
        <v>599</v>
      </c>
      <c r="Q238" s="2" t="s">
        <v>598</v>
      </c>
      <c r="R238" s="2" t="s">
        <v>599</v>
      </c>
      <c r="S238" s="2" t="s">
        <v>598</v>
      </c>
      <c r="U238" s="20">
        <f t="shared" si="6"/>
        <v>21.6</v>
      </c>
      <c r="V238" s="2">
        <f t="shared" si="7"/>
        <v>0</v>
      </c>
    </row>
    <row r="239" spans="1:22" ht="15" customHeight="1" x14ac:dyDescent="0.2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U239" s="20">
        <f t="shared" si="6"/>
        <v>0</v>
      </c>
      <c r="V239" s="2">
        <f t="shared" si="7"/>
        <v>0</v>
      </c>
    </row>
    <row r="240" spans="1:22" ht="15" customHeight="1" x14ac:dyDescent="0.2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U240" s="20">
        <f t="shared" si="6"/>
        <v>0</v>
      </c>
      <c r="V240" s="2">
        <f t="shared" si="7"/>
        <v>0</v>
      </c>
    </row>
    <row r="241" spans="1:22" ht="15" customHeight="1" x14ac:dyDescent="0.25">
      <c r="A241" s="2" t="s">
        <v>346</v>
      </c>
      <c r="B241" s="2" t="s">
        <v>347</v>
      </c>
      <c r="C241" s="2">
        <v>2014</v>
      </c>
      <c r="D241" s="2">
        <v>13.2</v>
      </c>
      <c r="E241" s="2">
        <v>2.2999999999999998</v>
      </c>
      <c r="F241" s="2">
        <v>3.7</v>
      </c>
      <c r="G241" s="2">
        <v>3.1</v>
      </c>
      <c r="H241" s="2">
        <v>0</v>
      </c>
      <c r="I241" s="2">
        <v>4.0999999999999996</v>
      </c>
      <c r="J241" s="2" t="s">
        <v>598</v>
      </c>
      <c r="K241" s="2">
        <v>0</v>
      </c>
      <c r="L241" s="2" t="s">
        <v>598</v>
      </c>
      <c r="M241" s="2" t="s">
        <v>598</v>
      </c>
      <c r="N241" s="2" t="s">
        <v>599</v>
      </c>
      <c r="O241" s="2" t="s">
        <v>598</v>
      </c>
      <c r="P241" s="2" t="s">
        <v>599</v>
      </c>
      <c r="Q241" s="2" t="s">
        <v>598</v>
      </c>
      <c r="R241" s="2" t="s">
        <v>599</v>
      </c>
      <c r="S241" s="2" t="s">
        <v>598</v>
      </c>
      <c r="U241" s="20">
        <f t="shared" si="6"/>
        <v>13.2</v>
      </c>
      <c r="V241" s="2">
        <f t="shared" si="7"/>
        <v>0</v>
      </c>
    </row>
    <row r="242" spans="1:22" ht="15" customHeight="1" x14ac:dyDescent="0.25">
      <c r="A242" s="2" t="s">
        <v>346</v>
      </c>
      <c r="B242" s="2" t="s">
        <v>348</v>
      </c>
      <c r="C242" s="2">
        <v>2014</v>
      </c>
      <c r="D242" s="2">
        <v>82.9</v>
      </c>
      <c r="E242" s="2">
        <v>33.6</v>
      </c>
      <c r="F242" s="2">
        <v>6.6</v>
      </c>
      <c r="G242" s="2">
        <v>12</v>
      </c>
      <c r="H242" s="2">
        <v>0</v>
      </c>
      <c r="I242" s="2">
        <v>21.2</v>
      </c>
      <c r="J242" s="2">
        <v>7.9</v>
      </c>
      <c r="K242" s="2">
        <v>0</v>
      </c>
      <c r="L242" s="2">
        <v>0.6</v>
      </c>
      <c r="M242" s="2" t="s">
        <v>598</v>
      </c>
      <c r="N242" s="2" t="s">
        <v>599</v>
      </c>
      <c r="O242" s="2" t="s">
        <v>598</v>
      </c>
      <c r="P242" s="2" t="s">
        <v>599</v>
      </c>
      <c r="Q242" s="2" t="s">
        <v>598</v>
      </c>
      <c r="R242" s="2" t="s">
        <v>599</v>
      </c>
      <c r="S242" s="2" t="s">
        <v>598</v>
      </c>
      <c r="U242" s="20">
        <f t="shared" si="6"/>
        <v>82.9</v>
      </c>
      <c r="V242" s="2">
        <f t="shared" si="7"/>
        <v>0</v>
      </c>
    </row>
    <row r="243" spans="1:22" ht="15" customHeight="1" x14ac:dyDescent="0.25">
      <c r="A243" s="2" t="s">
        <v>349</v>
      </c>
      <c r="B243" s="2" t="s">
        <v>350</v>
      </c>
      <c r="C243" s="2">
        <v>2014</v>
      </c>
      <c r="D243" s="2">
        <v>43.1</v>
      </c>
      <c r="E243" s="2">
        <v>16.899999999999999</v>
      </c>
      <c r="F243" s="2">
        <v>7.9</v>
      </c>
      <c r="G243" s="2">
        <v>0.9</v>
      </c>
      <c r="H243" s="2" t="s">
        <v>598</v>
      </c>
      <c r="I243" s="2">
        <v>8.4</v>
      </c>
      <c r="J243" s="2">
        <v>8.1</v>
      </c>
      <c r="K243" s="2" t="s">
        <v>598</v>
      </c>
      <c r="L243" s="2">
        <v>0</v>
      </c>
      <c r="M243" s="2">
        <v>0.8</v>
      </c>
      <c r="N243" s="2" t="s">
        <v>599</v>
      </c>
      <c r="O243" s="2" t="s">
        <v>598</v>
      </c>
      <c r="P243" s="2" t="s">
        <v>599</v>
      </c>
      <c r="Q243" s="2" t="s">
        <v>598</v>
      </c>
      <c r="R243" s="2" t="s">
        <v>599</v>
      </c>
      <c r="S243" s="2" t="s">
        <v>598</v>
      </c>
      <c r="U243" s="20">
        <f t="shared" si="6"/>
        <v>43.1</v>
      </c>
      <c r="V243" s="2">
        <f t="shared" si="7"/>
        <v>0</v>
      </c>
    </row>
    <row r="244" spans="1:22" ht="15" customHeight="1" x14ac:dyDescent="0.25">
      <c r="A244" s="2" t="s">
        <v>351</v>
      </c>
      <c r="B244" s="2" t="s">
        <v>352</v>
      </c>
      <c r="C244" s="2">
        <v>2014</v>
      </c>
      <c r="D244" s="2">
        <v>137.43</v>
      </c>
      <c r="E244" s="2">
        <v>60.8</v>
      </c>
      <c r="F244" s="2">
        <v>18</v>
      </c>
      <c r="G244" s="2">
        <v>4.83</v>
      </c>
      <c r="H244" s="2" t="s">
        <v>598</v>
      </c>
      <c r="I244" s="2">
        <v>32.299999999999997</v>
      </c>
      <c r="J244" s="2">
        <v>20.5</v>
      </c>
      <c r="K244" s="2">
        <v>1</v>
      </c>
      <c r="L244" s="2" t="s">
        <v>609</v>
      </c>
      <c r="M244" s="2" t="s">
        <v>609</v>
      </c>
      <c r="N244" s="2" t="s">
        <v>599</v>
      </c>
      <c r="O244" s="2" t="s">
        <v>598</v>
      </c>
      <c r="P244" s="2" t="s">
        <v>599</v>
      </c>
      <c r="Q244" s="2" t="s">
        <v>598</v>
      </c>
      <c r="R244" s="2" t="s">
        <v>599</v>
      </c>
      <c r="S244" s="2" t="s">
        <v>598</v>
      </c>
      <c r="U244" s="20">
        <f t="shared" si="6"/>
        <v>137.43</v>
      </c>
      <c r="V244" s="2">
        <f t="shared" si="7"/>
        <v>0</v>
      </c>
    </row>
    <row r="245" spans="1:22" ht="15" customHeight="1" x14ac:dyDescent="0.25">
      <c r="A245" s="2" t="s">
        <v>353</v>
      </c>
      <c r="B245" s="2" t="s">
        <v>354</v>
      </c>
      <c r="C245" s="2">
        <v>2014</v>
      </c>
      <c r="D245" s="2">
        <v>213.6</v>
      </c>
      <c r="E245" s="2">
        <v>100.2</v>
      </c>
      <c r="F245" s="2">
        <v>38.5</v>
      </c>
      <c r="G245" s="2">
        <v>23.1</v>
      </c>
      <c r="H245" s="2">
        <v>0</v>
      </c>
      <c r="I245" s="2">
        <v>32.700000000000003</v>
      </c>
      <c r="J245" s="2">
        <v>18</v>
      </c>
      <c r="K245" s="2">
        <v>1.1000000000000001</v>
      </c>
      <c r="L245" s="2" t="s">
        <v>609</v>
      </c>
      <c r="M245" s="2" t="s">
        <v>609</v>
      </c>
      <c r="N245" s="2" t="s">
        <v>599</v>
      </c>
      <c r="O245" s="2" t="s">
        <v>598</v>
      </c>
      <c r="P245" s="2" t="s">
        <v>599</v>
      </c>
      <c r="Q245" s="2" t="s">
        <v>598</v>
      </c>
      <c r="R245" s="2" t="s">
        <v>599</v>
      </c>
      <c r="S245" s="2" t="s">
        <v>598</v>
      </c>
      <c r="U245" s="20">
        <f t="shared" si="6"/>
        <v>213.6</v>
      </c>
      <c r="V245" s="2">
        <f t="shared" si="7"/>
        <v>0</v>
      </c>
    </row>
    <row r="246" spans="1:22" ht="15" customHeight="1" x14ac:dyDescent="0.25">
      <c r="A246" s="2" t="s">
        <v>355</v>
      </c>
      <c r="B246" s="2" t="s">
        <v>356</v>
      </c>
      <c r="C246" s="2">
        <v>2014</v>
      </c>
      <c r="D246" s="2">
        <v>84.94</v>
      </c>
      <c r="E246" s="2">
        <v>45</v>
      </c>
      <c r="F246" s="2">
        <v>4.5999999999999996</v>
      </c>
      <c r="G246" s="2">
        <v>12.4</v>
      </c>
      <c r="H246" s="2" t="s">
        <v>598</v>
      </c>
      <c r="I246" s="2">
        <v>4.9000000000000004</v>
      </c>
      <c r="J246" s="2">
        <v>17</v>
      </c>
      <c r="K246" s="2" t="s">
        <v>598</v>
      </c>
      <c r="L246" s="2">
        <v>1.04</v>
      </c>
      <c r="M246" s="2" t="s">
        <v>598</v>
      </c>
      <c r="N246" s="2" t="s">
        <v>599</v>
      </c>
      <c r="O246" s="2" t="s">
        <v>598</v>
      </c>
      <c r="P246" s="2" t="s">
        <v>599</v>
      </c>
      <c r="Q246" s="2" t="s">
        <v>598</v>
      </c>
      <c r="R246" s="2" t="s">
        <v>599</v>
      </c>
      <c r="S246" s="2" t="s">
        <v>598</v>
      </c>
      <c r="U246" s="20">
        <f t="shared" si="6"/>
        <v>84.94</v>
      </c>
      <c r="V246" s="2">
        <f t="shared" si="7"/>
        <v>0</v>
      </c>
    </row>
    <row r="247" spans="1:22" ht="15" customHeight="1" x14ac:dyDescent="0.25">
      <c r="A247" s="2" t="s">
        <v>357</v>
      </c>
      <c r="B247" s="2" t="s">
        <v>358</v>
      </c>
      <c r="C247" s="2">
        <v>2014</v>
      </c>
      <c r="D247" s="2">
        <v>7.851</v>
      </c>
      <c r="E247" s="2">
        <v>4.6189999999999998</v>
      </c>
      <c r="F247" s="2">
        <v>0.36</v>
      </c>
      <c r="G247" s="2">
        <v>0.22600000000000001</v>
      </c>
      <c r="H247" s="2" t="s">
        <v>598</v>
      </c>
      <c r="I247" s="2">
        <v>2.0230000000000001</v>
      </c>
      <c r="J247" s="2">
        <v>0.622</v>
      </c>
      <c r="K247" s="2" t="s">
        <v>598</v>
      </c>
      <c r="L247" s="2" t="s">
        <v>598</v>
      </c>
      <c r="M247" s="2" t="s">
        <v>598</v>
      </c>
      <c r="N247" s="2" t="s">
        <v>599</v>
      </c>
      <c r="O247" s="2" t="s">
        <v>598</v>
      </c>
      <c r="P247" s="2" t="s">
        <v>599</v>
      </c>
      <c r="Q247" s="2" t="s">
        <v>598</v>
      </c>
      <c r="R247" s="2" t="s">
        <v>599</v>
      </c>
      <c r="S247" s="2" t="s">
        <v>598</v>
      </c>
      <c r="U247" s="20">
        <f t="shared" si="6"/>
        <v>7.851</v>
      </c>
      <c r="V247" s="2">
        <f t="shared" si="7"/>
        <v>0</v>
      </c>
    </row>
    <row r="248" spans="1:22" ht="15" customHeight="1" x14ac:dyDescent="0.25">
      <c r="A248" s="2" t="s">
        <v>357</v>
      </c>
      <c r="B248" s="2" t="s">
        <v>359</v>
      </c>
      <c r="C248" s="2">
        <v>2014</v>
      </c>
      <c r="D248" s="2">
        <v>7.5919999999999996</v>
      </c>
      <c r="E248" s="2">
        <v>1.363</v>
      </c>
      <c r="F248" s="2">
        <v>1.0449999999999999</v>
      </c>
      <c r="G248" s="2">
        <v>0</v>
      </c>
      <c r="H248" s="2" t="s">
        <v>598</v>
      </c>
      <c r="I248" s="2">
        <v>4.2290000000000001</v>
      </c>
      <c r="J248" s="2">
        <v>0.95499999999999996</v>
      </c>
      <c r="K248" s="2" t="s">
        <v>598</v>
      </c>
      <c r="L248" s="2" t="s">
        <v>598</v>
      </c>
      <c r="M248" s="2" t="s">
        <v>598</v>
      </c>
      <c r="N248" s="2" t="s">
        <v>599</v>
      </c>
      <c r="O248" s="2" t="s">
        <v>598</v>
      </c>
      <c r="P248" s="2" t="s">
        <v>599</v>
      </c>
      <c r="Q248" s="2" t="s">
        <v>598</v>
      </c>
      <c r="R248" s="2" t="s">
        <v>599</v>
      </c>
      <c r="S248" s="2" t="s">
        <v>598</v>
      </c>
      <c r="U248" s="20">
        <f t="shared" si="6"/>
        <v>7.5919999999999996</v>
      </c>
      <c r="V248" s="2">
        <f t="shared" si="7"/>
        <v>0</v>
      </c>
    </row>
    <row r="249" spans="1:22" ht="15" customHeight="1" x14ac:dyDescent="0.25">
      <c r="A249" s="2" t="s">
        <v>357</v>
      </c>
      <c r="B249" s="2" t="s">
        <v>360</v>
      </c>
      <c r="C249" s="2">
        <v>2014</v>
      </c>
      <c r="D249" s="2">
        <v>13.845000000000001</v>
      </c>
      <c r="E249" s="2">
        <v>2.4700000000000002</v>
      </c>
      <c r="F249" s="2">
        <v>3.004</v>
      </c>
      <c r="G249" s="2">
        <v>2.41</v>
      </c>
      <c r="H249" s="2" t="s">
        <v>598</v>
      </c>
      <c r="I249" s="2">
        <v>5.3070000000000004</v>
      </c>
      <c r="J249" s="2">
        <v>0.65300000000000002</v>
      </c>
      <c r="K249" s="2" t="s">
        <v>598</v>
      </c>
      <c r="L249" s="2" t="s">
        <v>598</v>
      </c>
      <c r="M249" s="2" t="s">
        <v>598</v>
      </c>
      <c r="N249" s="2" t="s">
        <v>599</v>
      </c>
      <c r="O249" s="2" t="s">
        <v>598</v>
      </c>
      <c r="P249" s="2" t="s">
        <v>599</v>
      </c>
      <c r="Q249" s="2" t="s">
        <v>598</v>
      </c>
      <c r="R249" s="2" t="s">
        <v>599</v>
      </c>
      <c r="S249" s="2" t="s">
        <v>598</v>
      </c>
      <c r="U249" s="20">
        <f t="shared" si="6"/>
        <v>13.845000000000001</v>
      </c>
      <c r="V249" s="2">
        <f t="shared" si="7"/>
        <v>0</v>
      </c>
    </row>
    <row r="250" spans="1:22" ht="15" customHeight="1" x14ac:dyDescent="0.25">
      <c r="A250" s="2" t="s">
        <v>357</v>
      </c>
      <c r="B250" s="2" t="s">
        <v>361</v>
      </c>
      <c r="C250" s="2">
        <v>2014</v>
      </c>
      <c r="D250" s="2">
        <v>9.6989999999999998</v>
      </c>
      <c r="E250" s="2">
        <v>2.5259999999999998</v>
      </c>
      <c r="F250" s="2">
        <v>0.51100000000000001</v>
      </c>
      <c r="G250" s="2">
        <v>3.746</v>
      </c>
      <c r="H250" s="2" t="s">
        <v>598</v>
      </c>
      <c r="I250" s="2">
        <v>2.7519999999999998</v>
      </c>
      <c r="J250" s="2">
        <v>0.16400000000000001</v>
      </c>
      <c r="K250" s="2" t="s">
        <v>598</v>
      </c>
      <c r="L250" s="2" t="s">
        <v>598</v>
      </c>
      <c r="M250" s="2" t="s">
        <v>598</v>
      </c>
      <c r="N250" s="2" t="s">
        <v>599</v>
      </c>
      <c r="O250" s="2" t="s">
        <v>598</v>
      </c>
      <c r="P250" s="2" t="s">
        <v>599</v>
      </c>
      <c r="Q250" s="2" t="s">
        <v>598</v>
      </c>
      <c r="R250" s="2" t="s">
        <v>599</v>
      </c>
      <c r="S250" s="2" t="s">
        <v>598</v>
      </c>
      <c r="U250" s="20">
        <f t="shared" si="6"/>
        <v>9.6989999999999998</v>
      </c>
      <c r="V250" s="2">
        <f t="shared" si="7"/>
        <v>0</v>
      </c>
    </row>
    <row r="251" spans="1:22" ht="15" customHeight="1" x14ac:dyDescent="0.25">
      <c r="A251" s="2" t="s">
        <v>357</v>
      </c>
      <c r="B251" s="2" t="s">
        <v>362</v>
      </c>
      <c r="C251" s="2">
        <v>2014</v>
      </c>
      <c r="D251" s="2">
        <v>6.3259999999999996</v>
      </c>
      <c r="E251" s="2">
        <v>2.42</v>
      </c>
      <c r="F251" s="2">
        <v>0.32300000000000001</v>
      </c>
      <c r="G251" s="2">
        <v>0</v>
      </c>
      <c r="H251" s="2" t="s">
        <v>598</v>
      </c>
      <c r="I251" s="2">
        <v>2.476</v>
      </c>
      <c r="J251" s="2">
        <v>1.1080000000000001</v>
      </c>
      <c r="K251" s="2" t="s">
        <v>598</v>
      </c>
      <c r="L251" s="2" t="s">
        <v>598</v>
      </c>
      <c r="M251" s="2" t="s">
        <v>598</v>
      </c>
      <c r="N251" s="2" t="s">
        <v>599</v>
      </c>
      <c r="O251" s="2" t="s">
        <v>598</v>
      </c>
      <c r="P251" s="2" t="s">
        <v>599</v>
      </c>
      <c r="Q251" s="2" t="s">
        <v>598</v>
      </c>
      <c r="R251" s="2" t="s">
        <v>599</v>
      </c>
      <c r="S251" s="2" t="s">
        <v>598</v>
      </c>
      <c r="U251" s="20">
        <f t="shared" si="6"/>
        <v>6.3259999999999996</v>
      </c>
      <c r="V251" s="2">
        <f t="shared" si="7"/>
        <v>0</v>
      </c>
    </row>
    <row r="252" spans="1:22" ht="15" customHeight="1" x14ac:dyDescent="0.25">
      <c r="A252" s="2" t="s">
        <v>357</v>
      </c>
      <c r="B252" s="2" t="s">
        <v>363</v>
      </c>
      <c r="C252" s="2">
        <v>2014</v>
      </c>
      <c r="D252" s="2">
        <v>0.5</v>
      </c>
      <c r="E252" s="2" t="s">
        <v>598</v>
      </c>
      <c r="F252" s="2">
        <v>0</v>
      </c>
      <c r="G252" s="2" t="s">
        <v>598</v>
      </c>
      <c r="H252" s="2" t="s">
        <v>598</v>
      </c>
      <c r="I252" s="2">
        <v>0.505</v>
      </c>
      <c r="J252" s="2" t="s">
        <v>598</v>
      </c>
      <c r="K252" s="2" t="s">
        <v>598</v>
      </c>
      <c r="L252" s="2" t="s">
        <v>598</v>
      </c>
      <c r="M252" s="2" t="s">
        <v>598</v>
      </c>
      <c r="N252" s="2" t="s">
        <v>599</v>
      </c>
      <c r="O252" s="2" t="s">
        <v>598</v>
      </c>
      <c r="P252" s="2" t="s">
        <v>599</v>
      </c>
      <c r="Q252" s="2" t="s">
        <v>598</v>
      </c>
      <c r="R252" s="2" t="s">
        <v>599</v>
      </c>
      <c r="S252" s="2" t="s">
        <v>598</v>
      </c>
      <c r="U252" s="20">
        <f t="shared" si="6"/>
        <v>0.5</v>
      </c>
      <c r="V252" s="2">
        <f t="shared" si="7"/>
        <v>0</v>
      </c>
    </row>
    <row r="253" spans="1:22" ht="15" customHeight="1" x14ac:dyDescent="0.25">
      <c r="A253" s="2" t="s">
        <v>357</v>
      </c>
      <c r="B253" s="2" t="s">
        <v>364</v>
      </c>
      <c r="C253" s="2">
        <v>2014</v>
      </c>
      <c r="D253" s="2">
        <v>4.8730000000000002</v>
      </c>
      <c r="E253" s="2">
        <v>2.5939999999999999</v>
      </c>
      <c r="F253" s="2">
        <v>0.46</v>
      </c>
      <c r="G253" s="2" t="s">
        <v>598</v>
      </c>
      <c r="H253" s="2" t="s">
        <v>598</v>
      </c>
      <c r="I253" s="2">
        <v>1.478</v>
      </c>
      <c r="J253" s="2">
        <v>0.33100000000000002</v>
      </c>
      <c r="K253" s="2" t="s">
        <v>598</v>
      </c>
      <c r="L253" s="2" t="s">
        <v>598</v>
      </c>
      <c r="M253" s="2" t="s">
        <v>598</v>
      </c>
      <c r="N253" s="2" t="s">
        <v>599</v>
      </c>
      <c r="O253" s="2" t="s">
        <v>598</v>
      </c>
      <c r="P253" s="2" t="s">
        <v>599</v>
      </c>
      <c r="Q253" s="2" t="s">
        <v>598</v>
      </c>
      <c r="R253" s="2" t="s">
        <v>599</v>
      </c>
      <c r="S253" s="2" t="s">
        <v>598</v>
      </c>
      <c r="U253" s="20">
        <f t="shared" si="6"/>
        <v>4.8730000000000002</v>
      </c>
      <c r="V253" s="2">
        <f t="shared" si="7"/>
        <v>0</v>
      </c>
    </row>
    <row r="254" spans="1:22" ht="15" customHeight="1" x14ac:dyDescent="0.25">
      <c r="A254" s="2" t="s">
        <v>357</v>
      </c>
      <c r="B254" s="2" t="s">
        <v>365</v>
      </c>
      <c r="C254" s="2">
        <v>2014</v>
      </c>
      <c r="D254" s="2">
        <v>2.6659999999999999</v>
      </c>
      <c r="E254" s="2" t="s">
        <v>598</v>
      </c>
      <c r="F254" s="2" t="s">
        <v>598</v>
      </c>
      <c r="G254" s="2">
        <v>2.19</v>
      </c>
      <c r="H254" s="2" t="s">
        <v>598</v>
      </c>
      <c r="I254" s="2">
        <v>0.42399999999999999</v>
      </c>
      <c r="J254" s="2">
        <v>5.2999999999999999E-2</v>
      </c>
      <c r="K254" s="2" t="s">
        <v>598</v>
      </c>
      <c r="L254" s="2" t="s">
        <v>598</v>
      </c>
      <c r="M254" s="2" t="s">
        <v>598</v>
      </c>
      <c r="N254" s="2" t="s">
        <v>599</v>
      </c>
      <c r="O254" s="2" t="s">
        <v>598</v>
      </c>
      <c r="P254" s="2" t="s">
        <v>599</v>
      </c>
      <c r="Q254" s="2" t="s">
        <v>598</v>
      </c>
      <c r="R254" s="2" t="s">
        <v>599</v>
      </c>
      <c r="S254" s="2" t="s">
        <v>598</v>
      </c>
      <c r="U254" s="20">
        <f t="shared" si="6"/>
        <v>2.6659999999999999</v>
      </c>
      <c r="V254" s="2">
        <f t="shared" si="7"/>
        <v>0</v>
      </c>
    </row>
    <row r="255" spans="1:22" ht="15" customHeight="1" x14ac:dyDescent="0.25">
      <c r="A255" s="2" t="s">
        <v>357</v>
      </c>
      <c r="B255" s="2" t="s">
        <v>366</v>
      </c>
      <c r="C255" s="2">
        <v>2014</v>
      </c>
      <c r="D255" s="2">
        <v>97.12</v>
      </c>
      <c r="E255" s="2">
        <v>29.986999999999998</v>
      </c>
      <c r="F255" s="2">
        <v>22.027999999999999</v>
      </c>
      <c r="G255" s="2">
        <v>8.2119999999999997</v>
      </c>
      <c r="H255" s="2" t="s">
        <v>598</v>
      </c>
      <c r="I255" s="2">
        <v>17.821000000000002</v>
      </c>
      <c r="J255" s="2">
        <v>19.071000000000002</v>
      </c>
      <c r="K255" s="2" t="s">
        <v>598</v>
      </c>
      <c r="L255" s="2" t="s">
        <v>598</v>
      </c>
      <c r="M255" s="2" t="s">
        <v>598</v>
      </c>
      <c r="N255" s="2" t="s">
        <v>599</v>
      </c>
      <c r="O255" s="2" t="s">
        <v>598</v>
      </c>
      <c r="P255" s="2" t="s">
        <v>599</v>
      </c>
      <c r="Q255" s="2" t="s">
        <v>598</v>
      </c>
      <c r="R255" s="2" t="s">
        <v>599</v>
      </c>
      <c r="S255" s="2" t="s">
        <v>598</v>
      </c>
      <c r="U255" s="20">
        <f t="shared" si="6"/>
        <v>97.12</v>
      </c>
      <c r="V255" s="2">
        <f t="shared" si="7"/>
        <v>0</v>
      </c>
    </row>
    <row r="256" spans="1:22" ht="15" customHeight="1" x14ac:dyDescent="0.25">
      <c r="A256" s="2" t="s">
        <v>357</v>
      </c>
      <c r="B256" s="2" t="s">
        <v>367</v>
      </c>
      <c r="C256" s="2">
        <v>2014</v>
      </c>
      <c r="D256" s="2">
        <v>2.3929999999999998</v>
      </c>
      <c r="E256" s="2">
        <v>0.41099999999999998</v>
      </c>
      <c r="F256" s="2">
        <v>0.13300000000000001</v>
      </c>
      <c r="G256" s="2" t="s">
        <v>598</v>
      </c>
      <c r="H256" s="2" t="s">
        <v>598</v>
      </c>
      <c r="I256" s="2">
        <v>1.788</v>
      </c>
      <c r="J256" s="2">
        <v>6.2E-2</v>
      </c>
      <c r="K256" s="2" t="s">
        <v>598</v>
      </c>
      <c r="L256" s="2" t="s">
        <v>598</v>
      </c>
      <c r="M256" s="2" t="s">
        <v>598</v>
      </c>
      <c r="N256" s="2" t="s">
        <v>599</v>
      </c>
      <c r="O256" s="2" t="s">
        <v>598</v>
      </c>
      <c r="P256" s="2" t="s">
        <v>599</v>
      </c>
      <c r="Q256" s="2" t="s">
        <v>598</v>
      </c>
      <c r="R256" s="2" t="s">
        <v>599</v>
      </c>
      <c r="S256" s="2" t="s">
        <v>598</v>
      </c>
      <c r="U256" s="20">
        <f t="shared" si="6"/>
        <v>2.3929999999999998</v>
      </c>
      <c r="V256" s="2">
        <f t="shared" si="7"/>
        <v>0</v>
      </c>
    </row>
    <row r="257" spans="1:22" ht="15" customHeight="1" x14ac:dyDescent="0.25">
      <c r="A257" s="2" t="s">
        <v>357</v>
      </c>
      <c r="B257" s="2" t="s">
        <v>368</v>
      </c>
      <c r="C257" s="2">
        <v>2014</v>
      </c>
      <c r="D257" s="2">
        <v>74.183999999999997</v>
      </c>
      <c r="E257" s="2">
        <v>4.0339999999999998</v>
      </c>
      <c r="F257" s="2">
        <v>3.8220000000000001</v>
      </c>
      <c r="G257" s="2">
        <v>59.287999999999997</v>
      </c>
      <c r="H257" s="2" t="s">
        <v>598</v>
      </c>
      <c r="I257" s="2">
        <v>4.3410000000000002</v>
      </c>
      <c r="J257" s="2">
        <v>2.6989999999999998</v>
      </c>
      <c r="K257" s="2" t="s">
        <v>598</v>
      </c>
      <c r="L257" s="2" t="s">
        <v>598</v>
      </c>
      <c r="M257" s="2" t="s">
        <v>598</v>
      </c>
      <c r="N257" s="2" t="s">
        <v>599</v>
      </c>
      <c r="O257" s="2" t="s">
        <v>598</v>
      </c>
      <c r="P257" s="2" t="s">
        <v>599</v>
      </c>
      <c r="Q257" s="2" t="s">
        <v>598</v>
      </c>
      <c r="R257" s="2" t="s">
        <v>599</v>
      </c>
      <c r="S257" s="2" t="s">
        <v>598</v>
      </c>
      <c r="U257" s="20">
        <f t="shared" si="6"/>
        <v>74.183999999999997</v>
      </c>
      <c r="V257" s="2">
        <f t="shared" si="7"/>
        <v>0</v>
      </c>
    </row>
    <row r="258" spans="1:22" ht="15" customHeight="1" x14ac:dyDescent="0.25">
      <c r="A258" s="2" t="s">
        <v>357</v>
      </c>
      <c r="B258" s="2" t="s">
        <v>369</v>
      </c>
      <c r="C258" s="2">
        <v>2014</v>
      </c>
      <c r="D258" s="2">
        <v>12.15</v>
      </c>
      <c r="E258" s="2">
        <v>2.968</v>
      </c>
      <c r="F258" s="2">
        <v>1.8740000000000001</v>
      </c>
      <c r="G258" s="2">
        <v>5.1999999999999998E-2</v>
      </c>
      <c r="H258" s="2" t="s">
        <v>598</v>
      </c>
      <c r="I258" s="2">
        <v>5.0129999999999999</v>
      </c>
      <c r="J258" s="2">
        <v>2.2429999999999999</v>
      </c>
      <c r="K258" s="2" t="s">
        <v>598</v>
      </c>
      <c r="L258" s="2" t="s">
        <v>598</v>
      </c>
      <c r="M258" s="2" t="s">
        <v>598</v>
      </c>
      <c r="N258" s="2" t="s">
        <v>599</v>
      </c>
      <c r="O258" s="2" t="s">
        <v>598</v>
      </c>
      <c r="P258" s="2" t="s">
        <v>599</v>
      </c>
      <c r="Q258" s="2" t="s">
        <v>598</v>
      </c>
      <c r="R258" s="2" t="s">
        <v>599</v>
      </c>
      <c r="S258" s="2" t="s">
        <v>598</v>
      </c>
      <c r="U258" s="20">
        <f t="shared" si="6"/>
        <v>12.15</v>
      </c>
      <c r="V258" s="2">
        <f t="shared" si="7"/>
        <v>0</v>
      </c>
    </row>
    <row r="259" spans="1:22" ht="15" customHeight="1" x14ac:dyDescent="0.25">
      <c r="A259" s="2" t="s">
        <v>357</v>
      </c>
      <c r="B259" s="2" t="s">
        <v>370</v>
      </c>
      <c r="C259" s="2">
        <v>2014</v>
      </c>
      <c r="D259" s="2">
        <v>8.91</v>
      </c>
      <c r="E259" s="2">
        <v>1.079</v>
      </c>
      <c r="F259" s="2">
        <v>0.69099999999999995</v>
      </c>
      <c r="G259" s="2">
        <v>1.93</v>
      </c>
      <c r="H259" s="2" t="s">
        <v>598</v>
      </c>
      <c r="I259" s="2">
        <v>4.7009999999999996</v>
      </c>
      <c r="J259" s="2">
        <v>0.50800000000000001</v>
      </c>
      <c r="K259" s="2" t="s">
        <v>598</v>
      </c>
      <c r="L259" s="2" t="s">
        <v>598</v>
      </c>
      <c r="M259" s="2" t="s">
        <v>598</v>
      </c>
      <c r="N259" s="2" t="s">
        <v>599</v>
      </c>
      <c r="O259" s="2" t="s">
        <v>598</v>
      </c>
      <c r="P259" s="2" t="s">
        <v>599</v>
      </c>
      <c r="Q259" s="2" t="s">
        <v>598</v>
      </c>
      <c r="R259" s="2" t="s">
        <v>599</v>
      </c>
      <c r="S259" s="2" t="s">
        <v>598</v>
      </c>
      <c r="U259" s="20">
        <f t="shared" ref="U259:U322" si="8">IFERROR(D259/1,0)</f>
        <v>8.91</v>
      </c>
      <c r="V259" s="2">
        <f t="shared" ref="V259:V322" si="9">IFERROR(O259/1,0)+IFERROR(Q259/1,0)+IFERROR(S259/1,0)</f>
        <v>0</v>
      </c>
    </row>
    <row r="260" spans="1:22" ht="15" customHeight="1" x14ac:dyDescent="0.25">
      <c r="A260" s="2" t="s">
        <v>357</v>
      </c>
      <c r="B260" s="2" t="s">
        <v>371</v>
      </c>
      <c r="C260" s="2">
        <v>2014</v>
      </c>
      <c r="D260" s="2">
        <v>304.428</v>
      </c>
      <c r="E260" s="2">
        <v>122.89100000000001</v>
      </c>
      <c r="F260" s="2">
        <v>48.098999999999997</v>
      </c>
      <c r="G260" s="2">
        <v>23.030999999999999</v>
      </c>
      <c r="H260" s="2" t="s">
        <v>598</v>
      </c>
      <c r="I260" s="2">
        <v>57.08</v>
      </c>
      <c r="J260" s="2">
        <v>48.851999999999997</v>
      </c>
      <c r="K260" s="2">
        <v>4.476</v>
      </c>
      <c r="L260" s="2" t="s">
        <v>598</v>
      </c>
      <c r="M260" s="2" t="s">
        <v>598</v>
      </c>
      <c r="N260" s="2" t="s">
        <v>599</v>
      </c>
      <c r="O260" s="2" t="s">
        <v>598</v>
      </c>
      <c r="P260" s="2" t="s">
        <v>599</v>
      </c>
      <c r="Q260" s="2" t="s">
        <v>598</v>
      </c>
      <c r="R260" s="2" t="s">
        <v>599</v>
      </c>
      <c r="S260" s="2" t="s">
        <v>598</v>
      </c>
      <c r="U260" s="20">
        <f t="shared" si="8"/>
        <v>304.428</v>
      </c>
      <c r="V260" s="2">
        <f t="shared" si="9"/>
        <v>0</v>
      </c>
    </row>
    <row r="261" spans="1:22" ht="15" customHeight="1" x14ac:dyDescent="0.25">
      <c r="A261" s="2" t="s">
        <v>357</v>
      </c>
      <c r="B261" s="2" t="s">
        <v>372</v>
      </c>
      <c r="C261" s="2">
        <v>2014</v>
      </c>
      <c r="D261" s="2">
        <v>28.03</v>
      </c>
      <c r="E261" s="2">
        <v>9.5790000000000006</v>
      </c>
      <c r="F261" s="2">
        <v>6.9359999999999999</v>
      </c>
      <c r="G261" s="2">
        <v>0.65700000000000003</v>
      </c>
      <c r="H261" s="2" t="s">
        <v>598</v>
      </c>
      <c r="I261" s="2">
        <v>5.0069999999999997</v>
      </c>
      <c r="J261" s="2">
        <v>5.851</v>
      </c>
      <c r="K261" s="2" t="s">
        <v>598</v>
      </c>
      <c r="L261" s="2" t="s">
        <v>598</v>
      </c>
      <c r="M261" s="2" t="s">
        <v>598</v>
      </c>
      <c r="N261" s="2" t="s">
        <v>599</v>
      </c>
      <c r="O261" s="2" t="s">
        <v>598</v>
      </c>
      <c r="P261" s="2" t="s">
        <v>599</v>
      </c>
      <c r="Q261" s="2" t="s">
        <v>598</v>
      </c>
      <c r="R261" s="2" t="s">
        <v>599</v>
      </c>
      <c r="S261" s="2" t="s">
        <v>598</v>
      </c>
      <c r="U261" s="20">
        <f t="shared" si="8"/>
        <v>28.03</v>
      </c>
      <c r="V261" s="2">
        <f t="shared" si="9"/>
        <v>0</v>
      </c>
    </row>
    <row r="262" spans="1:22" ht="15" customHeight="1" x14ac:dyDescent="0.25">
      <c r="A262" s="2" t="s">
        <v>357</v>
      </c>
      <c r="B262" s="2" t="s">
        <v>373</v>
      </c>
      <c r="C262" s="2">
        <v>2014</v>
      </c>
      <c r="D262" s="2">
        <v>28.052</v>
      </c>
      <c r="E262" s="2">
        <v>11.804</v>
      </c>
      <c r="F262" s="2">
        <v>5.8719999999999999</v>
      </c>
      <c r="G262" s="2">
        <v>3.2610000000000001</v>
      </c>
      <c r="H262" s="2" t="s">
        <v>598</v>
      </c>
      <c r="I262" s="2">
        <v>4.5439999999999996</v>
      </c>
      <c r="J262" s="2">
        <v>2.5710000000000002</v>
      </c>
      <c r="K262" s="2" t="s">
        <v>598</v>
      </c>
      <c r="L262" s="2" t="s">
        <v>598</v>
      </c>
      <c r="M262" s="2" t="s">
        <v>598</v>
      </c>
      <c r="N262" s="2" t="s">
        <v>599</v>
      </c>
      <c r="O262" s="2" t="s">
        <v>598</v>
      </c>
      <c r="P262" s="2" t="s">
        <v>599</v>
      </c>
      <c r="Q262" s="2" t="s">
        <v>598</v>
      </c>
      <c r="R262" s="2" t="s">
        <v>599</v>
      </c>
      <c r="S262" s="2" t="s">
        <v>598</v>
      </c>
      <c r="U262" s="20">
        <f t="shared" si="8"/>
        <v>28.052</v>
      </c>
      <c r="V262" s="2">
        <f t="shared" si="9"/>
        <v>0</v>
      </c>
    </row>
    <row r="263" spans="1:22" ht="15" customHeight="1" x14ac:dyDescent="0.25">
      <c r="A263" s="2" t="s">
        <v>357</v>
      </c>
      <c r="B263" s="2" t="s">
        <v>374</v>
      </c>
      <c r="C263" s="2">
        <v>2014</v>
      </c>
      <c r="D263" s="2">
        <v>14.253</v>
      </c>
      <c r="E263" s="2">
        <v>3.52</v>
      </c>
      <c r="F263" s="2">
        <v>2.8140000000000001</v>
      </c>
      <c r="G263" s="2">
        <v>0</v>
      </c>
      <c r="H263" s="2" t="s">
        <v>598</v>
      </c>
      <c r="I263" s="2">
        <v>5.6630000000000003</v>
      </c>
      <c r="J263" s="2">
        <v>2.2559999999999998</v>
      </c>
      <c r="K263" s="2" t="s">
        <v>598</v>
      </c>
      <c r="L263" s="2" t="s">
        <v>598</v>
      </c>
      <c r="M263" s="2" t="s">
        <v>598</v>
      </c>
      <c r="N263" s="2" t="s">
        <v>599</v>
      </c>
      <c r="O263" s="2" t="s">
        <v>598</v>
      </c>
      <c r="P263" s="2" t="s">
        <v>599</v>
      </c>
      <c r="Q263" s="2" t="s">
        <v>598</v>
      </c>
      <c r="R263" s="2" t="s">
        <v>599</v>
      </c>
      <c r="S263" s="2" t="s">
        <v>598</v>
      </c>
      <c r="U263" s="20">
        <f t="shared" si="8"/>
        <v>14.253</v>
      </c>
      <c r="V263" s="2">
        <f t="shared" si="9"/>
        <v>0</v>
      </c>
    </row>
    <row r="264" spans="1:22" ht="15" customHeight="1" x14ac:dyDescent="0.25">
      <c r="A264" s="2" t="s">
        <v>357</v>
      </c>
      <c r="B264" s="2" t="s">
        <v>375</v>
      </c>
      <c r="C264" s="2">
        <v>2014</v>
      </c>
      <c r="D264" s="2">
        <v>2.488</v>
      </c>
      <c r="E264" s="2">
        <v>0.64700000000000002</v>
      </c>
      <c r="F264" s="2">
        <v>8.1000000000000003E-2</v>
      </c>
      <c r="G264" s="2" t="s">
        <v>598</v>
      </c>
      <c r="H264" s="2" t="s">
        <v>598</v>
      </c>
      <c r="I264" s="2">
        <v>1.2150000000000001</v>
      </c>
      <c r="J264" s="2">
        <v>0.54400000000000004</v>
      </c>
      <c r="K264" s="2" t="s">
        <v>598</v>
      </c>
      <c r="L264" s="2" t="s">
        <v>598</v>
      </c>
      <c r="M264" s="2" t="s">
        <v>598</v>
      </c>
      <c r="N264" s="2" t="s">
        <v>599</v>
      </c>
      <c r="O264" s="2" t="s">
        <v>598</v>
      </c>
      <c r="P264" s="2" t="s">
        <v>599</v>
      </c>
      <c r="Q264" s="2" t="s">
        <v>598</v>
      </c>
      <c r="R264" s="2" t="s">
        <v>599</v>
      </c>
      <c r="S264" s="2" t="s">
        <v>598</v>
      </c>
      <c r="U264" s="20">
        <f t="shared" si="8"/>
        <v>2.488</v>
      </c>
      <c r="V264" s="2">
        <f t="shared" si="9"/>
        <v>0</v>
      </c>
    </row>
    <row r="265" spans="1:22" ht="15" customHeight="1" x14ac:dyDescent="0.25">
      <c r="A265" s="2" t="s">
        <v>376</v>
      </c>
      <c r="B265" s="2" t="s">
        <v>377</v>
      </c>
      <c r="C265" s="2">
        <v>2014</v>
      </c>
      <c r="D265" s="2">
        <v>7.9370000000000003</v>
      </c>
      <c r="E265" s="2">
        <v>5.3929999999999998</v>
      </c>
      <c r="F265" s="2">
        <v>0.98599999999999999</v>
      </c>
      <c r="G265" s="2">
        <v>0</v>
      </c>
      <c r="H265" s="2">
        <v>0</v>
      </c>
      <c r="I265" s="2">
        <v>0.60199999999999998</v>
      </c>
      <c r="J265" s="2">
        <v>0.95599999999999996</v>
      </c>
      <c r="K265" s="2">
        <v>0</v>
      </c>
      <c r="L265" s="2">
        <v>0</v>
      </c>
      <c r="M265" s="2">
        <v>0</v>
      </c>
      <c r="N265" s="2" t="s">
        <v>599</v>
      </c>
      <c r="O265" s="2" t="s">
        <v>598</v>
      </c>
      <c r="P265" s="2" t="s">
        <v>599</v>
      </c>
      <c r="Q265" s="2" t="s">
        <v>598</v>
      </c>
      <c r="R265" s="2" t="s">
        <v>599</v>
      </c>
      <c r="S265" s="2" t="s">
        <v>598</v>
      </c>
      <c r="U265" s="20">
        <f t="shared" si="8"/>
        <v>7.9370000000000003</v>
      </c>
      <c r="V265" s="2">
        <f t="shared" si="9"/>
        <v>0</v>
      </c>
    </row>
    <row r="266" spans="1:22" ht="15" customHeight="1" x14ac:dyDescent="0.25">
      <c r="A266" s="2" t="s">
        <v>376</v>
      </c>
      <c r="B266" s="2" t="s">
        <v>378</v>
      </c>
      <c r="C266" s="2">
        <v>2014</v>
      </c>
      <c r="D266" s="2">
        <v>315.59300000000002</v>
      </c>
      <c r="E266" s="2">
        <v>117.459</v>
      </c>
      <c r="F266" s="2">
        <v>129.02000000000001</v>
      </c>
      <c r="G266" s="2">
        <v>62240</v>
      </c>
      <c r="H266" s="2" t="s">
        <v>598</v>
      </c>
      <c r="I266" s="2">
        <v>63.042000000000002</v>
      </c>
      <c r="J266" s="2">
        <v>38.085000000000001</v>
      </c>
      <c r="K266" s="2">
        <v>0.34899999999999998</v>
      </c>
      <c r="L266" s="2">
        <v>21.516999999999999</v>
      </c>
      <c r="M266" s="2">
        <v>62240</v>
      </c>
      <c r="N266" s="2" t="s">
        <v>599</v>
      </c>
      <c r="O266" s="2" t="s">
        <v>598</v>
      </c>
      <c r="P266" s="2" t="s">
        <v>599</v>
      </c>
      <c r="Q266" s="2" t="s">
        <v>598</v>
      </c>
      <c r="R266" s="2" t="s">
        <v>599</v>
      </c>
      <c r="S266" s="2" t="s">
        <v>598</v>
      </c>
      <c r="U266" s="20">
        <f t="shared" si="8"/>
        <v>315.59300000000002</v>
      </c>
      <c r="V266" s="2">
        <f t="shared" si="9"/>
        <v>0</v>
      </c>
    </row>
    <row r="267" spans="1:22" ht="15" customHeight="1" x14ac:dyDescent="0.25">
      <c r="A267" s="2" t="s">
        <v>376</v>
      </c>
      <c r="B267" s="2" t="s">
        <v>379</v>
      </c>
      <c r="C267" s="2">
        <v>2014</v>
      </c>
      <c r="D267" s="2">
        <v>3.9649999999999999</v>
      </c>
      <c r="E267" s="2">
        <v>0.64200000000000002</v>
      </c>
      <c r="F267" s="2">
        <v>0.21099999999999999</v>
      </c>
      <c r="G267" s="2">
        <v>0</v>
      </c>
      <c r="H267" s="2">
        <v>0</v>
      </c>
      <c r="I267" s="2">
        <v>0.91</v>
      </c>
      <c r="J267" s="2">
        <v>5.0000000000000001E-3</v>
      </c>
      <c r="K267" s="2">
        <v>0</v>
      </c>
      <c r="L267" s="2">
        <v>2.1970000000000001</v>
      </c>
      <c r="M267" s="2">
        <v>0</v>
      </c>
      <c r="N267" s="2" t="s">
        <v>599</v>
      </c>
      <c r="O267" s="2" t="s">
        <v>598</v>
      </c>
      <c r="P267" s="2" t="s">
        <v>599</v>
      </c>
      <c r="Q267" s="2" t="s">
        <v>598</v>
      </c>
      <c r="R267" s="2" t="s">
        <v>599</v>
      </c>
      <c r="S267" s="2" t="s">
        <v>598</v>
      </c>
      <c r="U267" s="20">
        <f t="shared" si="8"/>
        <v>3.9649999999999999</v>
      </c>
      <c r="V267" s="2">
        <f t="shared" si="9"/>
        <v>0</v>
      </c>
    </row>
    <row r="268" spans="1:22" ht="15" customHeight="1" x14ac:dyDescent="0.25">
      <c r="A268" s="2" t="s">
        <v>376</v>
      </c>
      <c r="B268" s="2" t="s">
        <v>380</v>
      </c>
      <c r="C268" s="2">
        <v>2014</v>
      </c>
      <c r="D268" s="2">
        <v>1.704</v>
      </c>
      <c r="E268" s="2">
        <v>0.57499999999999996</v>
      </c>
      <c r="F268" s="2">
        <v>0.109</v>
      </c>
      <c r="G268" s="2">
        <v>0</v>
      </c>
      <c r="H268" s="2">
        <v>0</v>
      </c>
      <c r="I268" s="2">
        <v>0.74399999999999999</v>
      </c>
      <c r="J268" s="2">
        <v>0.27600000000000002</v>
      </c>
      <c r="K268" s="2">
        <v>0</v>
      </c>
      <c r="L268" s="2">
        <v>0</v>
      </c>
      <c r="M268" s="2">
        <v>0</v>
      </c>
      <c r="N268" s="2" t="s">
        <v>599</v>
      </c>
      <c r="O268" s="2" t="s">
        <v>598</v>
      </c>
      <c r="P268" s="2" t="s">
        <v>599</v>
      </c>
      <c r="Q268" s="2" t="s">
        <v>598</v>
      </c>
      <c r="R268" s="2" t="s">
        <v>599</v>
      </c>
      <c r="S268" s="2" t="s">
        <v>598</v>
      </c>
      <c r="U268" s="20">
        <f t="shared" si="8"/>
        <v>1.704</v>
      </c>
      <c r="V268" s="2">
        <f t="shared" si="9"/>
        <v>0</v>
      </c>
    </row>
    <row r="269" spans="1:22" ht="15" customHeight="1" x14ac:dyDescent="0.25">
      <c r="A269" s="2" t="s">
        <v>376</v>
      </c>
      <c r="B269" s="2" t="s">
        <v>381</v>
      </c>
      <c r="C269" s="2">
        <v>2014</v>
      </c>
      <c r="D269" s="2">
        <v>2.8079999999999998</v>
      </c>
      <c r="E269" s="2">
        <v>0.53200000000000003</v>
      </c>
      <c r="F269" s="2">
        <v>0.879</v>
      </c>
      <c r="G269" s="2">
        <v>0.255</v>
      </c>
      <c r="H269" s="2">
        <v>0</v>
      </c>
      <c r="I269" s="2">
        <v>0.88900000000000001</v>
      </c>
      <c r="J269" s="2">
        <v>0.254</v>
      </c>
      <c r="K269" s="2">
        <v>0</v>
      </c>
      <c r="L269" s="2">
        <v>0</v>
      </c>
      <c r="M269" s="2">
        <v>0.255</v>
      </c>
      <c r="N269" s="2" t="s">
        <v>599</v>
      </c>
      <c r="O269" s="2" t="s">
        <v>598</v>
      </c>
      <c r="P269" s="2" t="s">
        <v>599</v>
      </c>
      <c r="Q269" s="2" t="s">
        <v>598</v>
      </c>
      <c r="R269" s="2" t="s">
        <v>599</v>
      </c>
      <c r="S269" s="2" t="s">
        <v>598</v>
      </c>
      <c r="U269" s="20">
        <f t="shared" si="8"/>
        <v>2.8079999999999998</v>
      </c>
      <c r="V269" s="2">
        <f t="shared" si="9"/>
        <v>0</v>
      </c>
    </row>
    <row r="270" spans="1:22" ht="15" customHeight="1" x14ac:dyDescent="0.25">
      <c r="A270" s="2" t="s">
        <v>382</v>
      </c>
      <c r="B270" s="2" t="s">
        <v>383</v>
      </c>
      <c r="C270" s="2">
        <v>2014</v>
      </c>
      <c r="D270" s="2">
        <v>39.286999999999999</v>
      </c>
      <c r="E270" s="2" t="s">
        <v>598</v>
      </c>
      <c r="F270" s="2" t="s">
        <v>598</v>
      </c>
      <c r="G270" s="2" t="s">
        <v>598</v>
      </c>
      <c r="H270" s="2" t="s">
        <v>598</v>
      </c>
      <c r="I270" s="2" t="s">
        <v>598</v>
      </c>
      <c r="J270" s="2">
        <v>24.728999999999999</v>
      </c>
      <c r="K270" s="2" t="s">
        <v>598</v>
      </c>
      <c r="L270" s="2" t="s">
        <v>598</v>
      </c>
      <c r="M270" s="2">
        <v>14.558</v>
      </c>
      <c r="N270" s="2" t="s">
        <v>599</v>
      </c>
      <c r="O270" s="2" t="s">
        <v>598</v>
      </c>
      <c r="P270" s="2" t="s">
        <v>599</v>
      </c>
      <c r="Q270" s="2" t="s">
        <v>598</v>
      </c>
      <c r="R270" s="2" t="s">
        <v>599</v>
      </c>
      <c r="S270" s="2" t="s">
        <v>598</v>
      </c>
      <c r="U270" s="20">
        <f t="shared" si="8"/>
        <v>39.286999999999999</v>
      </c>
      <c r="V270" s="2">
        <f t="shared" si="9"/>
        <v>0</v>
      </c>
    </row>
    <row r="271" spans="1:22" ht="15" customHeight="1" x14ac:dyDescent="0.25">
      <c r="A271" s="2" t="s">
        <v>382</v>
      </c>
      <c r="B271" s="2" t="s">
        <v>384</v>
      </c>
      <c r="C271" s="2">
        <v>2014</v>
      </c>
      <c r="D271" s="2">
        <v>4.2370000000000001</v>
      </c>
      <c r="E271" s="2" t="s">
        <v>598</v>
      </c>
      <c r="F271" s="2" t="s">
        <v>598</v>
      </c>
      <c r="G271" s="2" t="s">
        <v>598</v>
      </c>
      <c r="H271" s="2" t="s">
        <v>598</v>
      </c>
      <c r="I271" s="2" t="s">
        <v>598</v>
      </c>
      <c r="J271" s="2" t="s">
        <v>598</v>
      </c>
      <c r="K271" s="2" t="s">
        <v>598</v>
      </c>
      <c r="L271" s="2" t="s">
        <v>598</v>
      </c>
      <c r="M271" s="2" t="s">
        <v>598</v>
      </c>
      <c r="N271" s="2" t="s">
        <v>599</v>
      </c>
      <c r="O271" s="2" t="s">
        <v>598</v>
      </c>
      <c r="P271" s="2" t="s">
        <v>599</v>
      </c>
      <c r="Q271" s="2" t="s">
        <v>598</v>
      </c>
      <c r="R271" s="2" t="s">
        <v>599</v>
      </c>
      <c r="S271" s="2" t="s">
        <v>598</v>
      </c>
      <c r="U271" s="20">
        <f t="shared" si="8"/>
        <v>4.2370000000000001</v>
      </c>
      <c r="V271" s="2">
        <f t="shared" si="9"/>
        <v>0</v>
      </c>
    </row>
    <row r="272" spans="1:22" ht="15" customHeight="1" x14ac:dyDescent="0.25">
      <c r="A272" s="2" t="s">
        <v>385</v>
      </c>
      <c r="B272" s="2" t="s">
        <v>386</v>
      </c>
      <c r="C272" s="2">
        <v>2014</v>
      </c>
      <c r="D272" s="2">
        <v>294</v>
      </c>
      <c r="E272" s="2">
        <v>165</v>
      </c>
      <c r="F272" s="2">
        <v>31</v>
      </c>
      <c r="G272" s="2">
        <v>3</v>
      </c>
      <c r="H272" s="2">
        <v>0</v>
      </c>
      <c r="I272" s="2">
        <v>80</v>
      </c>
      <c r="J272" s="2">
        <v>15</v>
      </c>
      <c r="K272" s="2">
        <v>0</v>
      </c>
      <c r="L272" s="2">
        <v>0</v>
      </c>
      <c r="M272" s="2">
        <v>0</v>
      </c>
      <c r="N272" s="2" t="s">
        <v>613</v>
      </c>
      <c r="O272" s="2" t="s">
        <v>598</v>
      </c>
      <c r="P272" s="2" t="s">
        <v>613</v>
      </c>
      <c r="Q272" s="2" t="s">
        <v>598</v>
      </c>
      <c r="R272" s="2" t="s">
        <v>613</v>
      </c>
      <c r="S272" s="2" t="s">
        <v>598</v>
      </c>
      <c r="U272" s="20">
        <f t="shared" si="8"/>
        <v>294</v>
      </c>
      <c r="V272" s="2">
        <f t="shared" si="9"/>
        <v>0</v>
      </c>
    </row>
    <row r="273" spans="1:22" ht="15" customHeight="1" x14ac:dyDescent="0.25">
      <c r="A273" s="2" t="s">
        <v>387</v>
      </c>
      <c r="B273" s="2" t="s">
        <v>388</v>
      </c>
      <c r="C273" s="2">
        <v>2014</v>
      </c>
      <c r="D273" s="2">
        <v>32.981000000000002</v>
      </c>
      <c r="E273" s="2">
        <v>6.09</v>
      </c>
      <c r="F273" s="2">
        <v>4.4000000000000004</v>
      </c>
      <c r="G273" s="2">
        <v>11.06</v>
      </c>
      <c r="H273" s="2">
        <v>11.06</v>
      </c>
      <c r="I273" s="2">
        <v>5.77</v>
      </c>
      <c r="J273" s="2">
        <v>5.66</v>
      </c>
      <c r="K273" s="2">
        <v>0</v>
      </c>
      <c r="L273" s="2">
        <v>0</v>
      </c>
      <c r="M273" s="2">
        <v>11.06</v>
      </c>
      <c r="N273" s="2" t="s">
        <v>599</v>
      </c>
      <c r="O273" s="2" t="s">
        <v>598</v>
      </c>
      <c r="P273" s="2" t="s">
        <v>599</v>
      </c>
      <c r="Q273" s="2" t="s">
        <v>598</v>
      </c>
      <c r="R273" s="2" t="s">
        <v>599</v>
      </c>
      <c r="S273" s="2" t="s">
        <v>598</v>
      </c>
      <c r="U273" s="20">
        <f t="shared" si="8"/>
        <v>32.981000000000002</v>
      </c>
      <c r="V273" s="2">
        <f t="shared" si="9"/>
        <v>0</v>
      </c>
    </row>
    <row r="274" spans="1:22" ht="15" customHeight="1" x14ac:dyDescent="0.25">
      <c r="A274" s="2" t="s">
        <v>389</v>
      </c>
      <c r="B274" s="2" t="s">
        <v>390</v>
      </c>
      <c r="C274" s="2">
        <v>2014</v>
      </c>
      <c r="D274" s="2">
        <v>106.19</v>
      </c>
      <c r="E274" s="2">
        <v>52.39</v>
      </c>
      <c r="F274" s="2">
        <v>10.17</v>
      </c>
      <c r="G274" s="2">
        <v>1.25</v>
      </c>
      <c r="H274" s="2">
        <v>0</v>
      </c>
      <c r="I274" s="2">
        <v>13.49</v>
      </c>
      <c r="J274" s="2">
        <v>28</v>
      </c>
      <c r="K274" s="2">
        <v>0</v>
      </c>
      <c r="L274" s="2">
        <v>0.89</v>
      </c>
      <c r="M274" s="2">
        <v>0</v>
      </c>
      <c r="N274" s="2" t="s">
        <v>598</v>
      </c>
      <c r="O274" s="2" t="s">
        <v>598</v>
      </c>
      <c r="P274" s="2" t="s">
        <v>598</v>
      </c>
      <c r="Q274" s="2" t="s">
        <v>598</v>
      </c>
      <c r="R274" s="2" t="s">
        <v>598</v>
      </c>
      <c r="S274" s="2" t="s">
        <v>598</v>
      </c>
      <c r="U274" s="20">
        <f t="shared" si="8"/>
        <v>106.19</v>
      </c>
      <c r="V274" s="2">
        <f t="shared" si="9"/>
        <v>0</v>
      </c>
    </row>
    <row r="275" spans="1:22" ht="15" customHeight="1" x14ac:dyDescent="0.25">
      <c r="A275" s="2" t="s">
        <v>389</v>
      </c>
      <c r="B275" s="2" t="s">
        <v>391</v>
      </c>
      <c r="C275" s="2">
        <v>2014</v>
      </c>
      <c r="D275" s="2">
        <v>18.87</v>
      </c>
      <c r="E275" s="2">
        <v>8.64</v>
      </c>
      <c r="F275" s="2">
        <v>0.8</v>
      </c>
      <c r="G275" s="2">
        <v>1.57</v>
      </c>
      <c r="H275" s="2">
        <v>0</v>
      </c>
      <c r="I275" s="2">
        <v>2.69</v>
      </c>
      <c r="J275" s="2">
        <v>5.36</v>
      </c>
      <c r="K275" s="2">
        <v>0</v>
      </c>
      <c r="L275" s="2">
        <v>0</v>
      </c>
      <c r="M275" s="2">
        <v>0</v>
      </c>
      <c r="N275" s="2" t="s">
        <v>598</v>
      </c>
      <c r="O275" s="2" t="s">
        <v>598</v>
      </c>
      <c r="P275" s="2" t="s">
        <v>598</v>
      </c>
      <c r="Q275" s="2" t="s">
        <v>598</v>
      </c>
      <c r="R275" s="2" t="s">
        <v>598</v>
      </c>
      <c r="S275" s="2" t="s">
        <v>598</v>
      </c>
      <c r="U275" s="20">
        <f t="shared" si="8"/>
        <v>18.87</v>
      </c>
      <c r="V275" s="2">
        <f t="shared" si="9"/>
        <v>0</v>
      </c>
    </row>
    <row r="276" spans="1:22" ht="15" customHeight="1" x14ac:dyDescent="0.25">
      <c r="A276" s="2" t="s">
        <v>389</v>
      </c>
      <c r="B276" s="2" t="s">
        <v>392</v>
      </c>
      <c r="C276" s="2">
        <v>2014</v>
      </c>
      <c r="D276" s="2">
        <v>6.64</v>
      </c>
      <c r="E276" s="2">
        <v>2.11</v>
      </c>
      <c r="F276" s="2">
        <v>0.91</v>
      </c>
      <c r="G276" s="2">
        <v>0.1</v>
      </c>
      <c r="H276" s="2">
        <v>0</v>
      </c>
      <c r="I276" s="2">
        <v>2.56</v>
      </c>
      <c r="J276" s="2">
        <v>0.97</v>
      </c>
      <c r="K276" s="2">
        <v>0</v>
      </c>
      <c r="L276" s="2">
        <v>0</v>
      </c>
      <c r="M276" s="2">
        <v>0</v>
      </c>
      <c r="N276" s="2" t="s">
        <v>598</v>
      </c>
      <c r="O276" s="2" t="s">
        <v>598</v>
      </c>
      <c r="P276" s="2" t="s">
        <v>598</v>
      </c>
      <c r="Q276" s="2" t="s">
        <v>598</v>
      </c>
      <c r="R276" s="2" t="s">
        <v>598</v>
      </c>
      <c r="S276" s="2" t="s">
        <v>598</v>
      </c>
      <c r="U276" s="20">
        <f t="shared" si="8"/>
        <v>6.64</v>
      </c>
      <c r="V276" s="2">
        <f t="shared" si="9"/>
        <v>0</v>
      </c>
    </row>
    <row r="277" spans="1:22" ht="15" customHeight="1" x14ac:dyDescent="0.25">
      <c r="A277" s="2" t="s">
        <v>389</v>
      </c>
      <c r="B277" s="2" t="s">
        <v>393</v>
      </c>
      <c r="C277" s="2">
        <v>2014</v>
      </c>
      <c r="D277" s="2">
        <v>38.57</v>
      </c>
      <c r="E277" s="2">
        <v>10.78</v>
      </c>
      <c r="F277" s="2">
        <v>0.43</v>
      </c>
      <c r="G277" s="2">
        <v>8.75</v>
      </c>
      <c r="H277" s="2">
        <v>0</v>
      </c>
      <c r="I277" s="2">
        <v>6.39</v>
      </c>
      <c r="J277" s="2">
        <v>12.22</v>
      </c>
      <c r="K277" s="2">
        <v>0</v>
      </c>
      <c r="L277" s="2">
        <v>0</v>
      </c>
      <c r="M277" s="2">
        <v>0</v>
      </c>
      <c r="N277" s="2" t="s">
        <v>598</v>
      </c>
      <c r="O277" s="2" t="s">
        <v>598</v>
      </c>
      <c r="P277" s="2" t="s">
        <v>598</v>
      </c>
      <c r="Q277" s="2" t="s">
        <v>598</v>
      </c>
      <c r="R277" s="2" t="s">
        <v>598</v>
      </c>
      <c r="S277" s="2" t="s">
        <v>598</v>
      </c>
      <c r="U277" s="20">
        <f t="shared" si="8"/>
        <v>38.57</v>
      </c>
      <c r="V277" s="2">
        <f t="shared" si="9"/>
        <v>0</v>
      </c>
    </row>
    <row r="278" spans="1:22" ht="15" customHeight="1" x14ac:dyDescent="0.25">
      <c r="A278" s="2" t="s">
        <v>394</v>
      </c>
      <c r="B278" s="2" t="s">
        <v>395</v>
      </c>
      <c r="C278" s="2">
        <v>2014</v>
      </c>
      <c r="D278" s="2">
        <v>69</v>
      </c>
      <c r="E278" s="2">
        <v>34.700000000000003</v>
      </c>
      <c r="F278" s="2">
        <v>15.2</v>
      </c>
      <c r="G278" s="2">
        <v>1.3</v>
      </c>
      <c r="H278" s="2" t="s">
        <v>598</v>
      </c>
      <c r="I278" s="2">
        <v>11.1</v>
      </c>
      <c r="J278" s="2">
        <v>7</v>
      </c>
      <c r="K278" s="2" t="s">
        <v>598</v>
      </c>
      <c r="L278" s="2" t="s">
        <v>598</v>
      </c>
      <c r="M278" s="2" t="s">
        <v>598</v>
      </c>
      <c r="N278" s="2" t="s">
        <v>599</v>
      </c>
      <c r="O278" s="2" t="s">
        <v>598</v>
      </c>
      <c r="P278" s="2" t="s">
        <v>599</v>
      </c>
      <c r="Q278" s="2" t="s">
        <v>598</v>
      </c>
      <c r="R278" s="2" t="s">
        <v>599</v>
      </c>
      <c r="S278" s="2" t="s">
        <v>598</v>
      </c>
      <c r="U278" s="20">
        <f t="shared" si="8"/>
        <v>69</v>
      </c>
      <c r="V278" s="2">
        <f t="shared" si="9"/>
        <v>0</v>
      </c>
    </row>
    <row r="279" spans="1:22" ht="15" customHeight="1" x14ac:dyDescent="0.25">
      <c r="A279" s="2" t="s">
        <v>394</v>
      </c>
      <c r="B279" s="2" t="s">
        <v>396</v>
      </c>
      <c r="C279" s="2">
        <v>2014</v>
      </c>
      <c r="D279" s="2">
        <v>0.84</v>
      </c>
      <c r="E279" s="2" t="s">
        <v>598</v>
      </c>
      <c r="F279" s="2" t="s">
        <v>598</v>
      </c>
      <c r="G279" s="2" t="s">
        <v>598</v>
      </c>
      <c r="H279" s="2" t="s">
        <v>598</v>
      </c>
      <c r="I279" s="2">
        <v>0.84</v>
      </c>
      <c r="J279" s="2" t="s">
        <v>598</v>
      </c>
      <c r="K279" s="2" t="s">
        <v>598</v>
      </c>
      <c r="L279" s="2" t="s">
        <v>598</v>
      </c>
      <c r="M279" s="2" t="s">
        <v>598</v>
      </c>
      <c r="N279" s="2" t="s">
        <v>599</v>
      </c>
      <c r="O279" s="2" t="s">
        <v>598</v>
      </c>
      <c r="P279" s="2" t="s">
        <v>599</v>
      </c>
      <c r="Q279" s="2" t="s">
        <v>598</v>
      </c>
      <c r="R279" s="2" t="s">
        <v>599</v>
      </c>
      <c r="S279" s="2" t="s">
        <v>598</v>
      </c>
      <c r="U279" s="20">
        <f t="shared" si="8"/>
        <v>0.84</v>
      </c>
      <c r="V279" s="2">
        <f t="shared" si="9"/>
        <v>0</v>
      </c>
    </row>
    <row r="280" spans="1:22" ht="15" customHeight="1" x14ac:dyDescent="0.25">
      <c r="A280" s="2" t="s">
        <v>397</v>
      </c>
      <c r="B280" s="2" t="s">
        <v>398</v>
      </c>
      <c r="C280" s="2">
        <v>2014</v>
      </c>
      <c r="D280" s="2">
        <v>136.19999999999999</v>
      </c>
      <c r="E280" s="2">
        <v>39.200000000000003</v>
      </c>
      <c r="F280" s="2">
        <v>41.2</v>
      </c>
      <c r="G280" s="2">
        <v>18.87</v>
      </c>
      <c r="H280" s="2">
        <v>16.027999999999999</v>
      </c>
      <c r="I280" s="2">
        <v>31.71</v>
      </c>
      <c r="J280" s="2">
        <v>5.2</v>
      </c>
      <c r="K280" s="2" t="s">
        <v>609</v>
      </c>
      <c r="L280" s="2">
        <v>0</v>
      </c>
      <c r="M280" s="2" t="s">
        <v>609</v>
      </c>
      <c r="N280" s="2" t="s">
        <v>599</v>
      </c>
      <c r="O280" s="2" t="s">
        <v>598</v>
      </c>
      <c r="P280" s="2" t="s">
        <v>599</v>
      </c>
      <c r="Q280" s="2" t="s">
        <v>598</v>
      </c>
      <c r="R280" s="2" t="s">
        <v>599</v>
      </c>
      <c r="S280" s="2" t="s">
        <v>598</v>
      </c>
      <c r="U280" s="20">
        <f t="shared" si="8"/>
        <v>136.19999999999999</v>
      </c>
      <c r="V280" s="2">
        <f t="shared" si="9"/>
        <v>0</v>
      </c>
    </row>
    <row r="281" spans="1:22" ht="15" customHeight="1" x14ac:dyDescent="0.25">
      <c r="A281" s="2" t="s">
        <v>399</v>
      </c>
      <c r="B281" s="2" t="s">
        <v>400</v>
      </c>
      <c r="C281" s="2">
        <v>2014</v>
      </c>
      <c r="D281" s="2">
        <v>21.4</v>
      </c>
      <c r="E281" s="2">
        <v>12.2</v>
      </c>
      <c r="F281" s="2">
        <v>2.6</v>
      </c>
      <c r="G281" s="2">
        <v>0.2</v>
      </c>
      <c r="H281" s="2" t="s">
        <v>598</v>
      </c>
      <c r="I281" s="2">
        <v>5.2</v>
      </c>
      <c r="J281" s="2">
        <v>1.2</v>
      </c>
      <c r="K281" s="2" t="s">
        <v>598</v>
      </c>
      <c r="L281" s="2" t="s">
        <v>598</v>
      </c>
      <c r="M281" s="2" t="s">
        <v>598</v>
      </c>
      <c r="N281" s="2" t="s">
        <v>599</v>
      </c>
      <c r="O281" s="2" t="s">
        <v>598</v>
      </c>
      <c r="P281" s="2" t="s">
        <v>599</v>
      </c>
      <c r="Q281" s="2" t="s">
        <v>598</v>
      </c>
      <c r="R281" s="2" t="s">
        <v>599</v>
      </c>
      <c r="S281" s="2" t="s">
        <v>598</v>
      </c>
      <c r="U281" s="20">
        <f t="shared" si="8"/>
        <v>21.4</v>
      </c>
      <c r="V281" s="2">
        <f t="shared" si="9"/>
        <v>0</v>
      </c>
    </row>
    <row r="282" spans="1:22" ht="15" customHeight="1" x14ac:dyDescent="0.25">
      <c r="A282" s="2" t="s">
        <v>399</v>
      </c>
      <c r="B282" s="2" t="s">
        <v>401</v>
      </c>
      <c r="C282" s="2">
        <v>2014</v>
      </c>
      <c r="D282" s="2">
        <v>14.4</v>
      </c>
      <c r="E282" s="2">
        <v>5.2</v>
      </c>
      <c r="F282" s="2">
        <v>1.2</v>
      </c>
      <c r="G282" s="2">
        <v>3.6</v>
      </c>
      <c r="H282" s="2" t="s">
        <v>598</v>
      </c>
      <c r="I282" s="2">
        <v>3.2</v>
      </c>
      <c r="J282" s="2">
        <v>1.2</v>
      </c>
      <c r="K282" s="2" t="s">
        <v>598</v>
      </c>
      <c r="L282" s="2" t="s">
        <v>598</v>
      </c>
      <c r="M282" s="2" t="s">
        <v>598</v>
      </c>
      <c r="N282" s="2" t="s">
        <v>599</v>
      </c>
      <c r="O282" s="2" t="s">
        <v>598</v>
      </c>
      <c r="P282" s="2" t="s">
        <v>599</v>
      </c>
      <c r="Q282" s="2" t="s">
        <v>598</v>
      </c>
      <c r="R282" s="2" t="s">
        <v>599</v>
      </c>
      <c r="S282" s="2" t="s">
        <v>598</v>
      </c>
      <c r="U282" s="20">
        <f t="shared" si="8"/>
        <v>14.4</v>
      </c>
      <c r="V282" s="2">
        <f t="shared" si="9"/>
        <v>0</v>
      </c>
    </row>
    <row r="283" spans="1:22" ht="15" customHeight="1" x14ac:dyDescent="0.25">
      <c r="A283" s="2" t="s">
        <v>399</v>
      </c>
      <c r="B283" s="2" t="s">
        <v>402</v>
      </c>
      <c r="C283" s="2">
        <v>2014</v>
      </c>
      <c r="D283" s="2">
        <v>505</v>
      </c>
      <c r="E283" s="2">
        <v>247.8</v>
      </c>
      <c r="F283" s="2">
        <v>46.7</v>
      </c>
      <c r="G283" s="2" t="s">
        <v>598</v>
      </c>
      <c r="H283" s="2" t="s">
        <v>598</v>
      </c>
      <c r="I283" s="2">
        <v>72.7</v>
      </c>
      <c r="J283" s="2">
        <v>123.8</v>
      </c>
      <c r="K283" s="2">
        <v>1.7</v>
      </c>
      <c r="L283" s="2" t="s">
        <v>598</v>
      </c>
      <c r="M283" s="2">
        <v>12.3</v>
      </c>
      <c r="N283" s="2" t="s">
        <v>599</v>
      </c>
      <c r="O283" s="2" t="s">
        <v>598</v>
      </c>
      <c r="P283" s="2" t="s">
        <v>599</v>
      </c>
      <c r="Q283" s="2" t="s">
        <v>598</v>
      </c>
      <c r="R283" s="2" t="s">
        <v>599</v>
      </c>
      <c r="S283" s="2" t="s">
        <v>598</v>
      </c>
      <c r="U283" s="20">
        <f t="shared" si="8"/>
        <v>505</v>
      </c>
      <c r="V283" s="2">
        <f t="shared" si="9"/>
        <v>0</v>
      </c>
    </row>
    <row r="284" spans="1:22" ht="15" customHeight="1" x14ac:dyDescent="0.25">
      <c r="A284" s="2" t="s">
        <v>399</v>
      </c>
      <c r="B284" s="2" t="s">
        <v>403</v>
      </c>
      <c r="C284" s="2">
        <v>2014</v>
      </c>
      <c r="D284" s="2">
        <v>100.3</v>
      </c>
      <c r="E284" s="2" t="s">
        <v>598</v>
      </c>
      <c r="F284" s="2" t="s">
        <v>598</v>
      </c>
      <c r="G284" s="2">
        <v>100.3</v>
      </c>
      <c r="H284" s="2" t="s">
        <v>598</v>
      </c>
      <c r="I284" s="2" t="s">
        <v>598</v>
      </c>
      <c r="J284" s="2" t="s">
        <v>598</v>
      </c>
      <c r="K284" s="2" t="s">
        <v>598</v>
      </c>
      <c r="L284" s="2" t="s">
        <v>598</v>
      </c>
      <c r="M284" s="2" t="s">
        <v>598</v>
      </c>
      <c r="N284" s="2" t="s">
        <v>599</v>
      </c>
      <c r="O284" s="2" t="s">
        <v>598</v>
      </c>
      <c r="P284" s="2" t="s">
        <v>599</v>
      </c>
      <c r="Q284" s="2" t="s">
        <v>598</v>
      </c>
      <c r="R284" s="2" t="s">
        <v>599</v>
      </c>
      <c r="S284" s="2" t="s">
        <v>598</v>
      </c>
      <c r="U284" s="20">
        <f t="shared" si="8"/>
        <v>100.3</v>
      </c>
      <c r="V284" s="2">
        <f t="shared" si="9"/>
        <v>0</v>
      </c>
    </row>
    <row r="285" spans="1:22" ht="15" customHeight="1" x14ac:dyDescent="0.25">
      <c r="A285" s="2" t="s">
        <v>399</v>
      </c>
      <c r="B285" s="2" t="s">
        <v>404</v>
      </c>
      <c r="C285" s="2">
        <v>2014</v>
      </c>
      <c r="D285" s="2">
        <v>7.5</v>
      </c>
      <c r="E285" s="2">
        <v>1.6</v>
      </c>
      <c r="F285" s="2">
        <v>2.7</v>
      </c>
      <c r="G285" s="2" t="s">
        <v>598</v>
      </c>
      <c r="H285" s="2" t="s">
        <v>598</v>
      </c>
      <c r="I285" s="2">
        <v>2.9</v>
      </c>
      <c r="J285" s="2">
        <v>0.32</v>
      </c>
      <c r="K285" s="2" t="s">
        <v>598</v>
      </c>
      <c r="L285" s="2" t="s">
        <v>598</v>
      </c>
      <c r="M285" s="2">
        <v>7.4999999999999997E-2</v>
      </c>
      <c r="N285" s="2" t="s">
        <v>599</v>
      </c>
      <c r="O285" s="2" t="s">
        <v>598</v>
      </c>
      <c r="P285" s="2" t="s">
        <v>599</v>
      </c>
      <c r="Q285" s="2" t="s">
        <v>598</v>
      </c>
      <c r="R285" s="2" t="s">
        <v>599</v>
      </c>
      <c r="S285" s="2" t="s">
        <v>598</v>
      </c>
      <c r="U285" s="20">
        <f t="shared" si="8"/>
        <v>7.5</v>
      </c>
      <c r="V285" s="2">
        <f t="shared" si="9"/>
        <v>0</v>
      </c>
    </row>
    <row r="286" spans="1:22" ht="15" customHeight="1" x14ac:dyDescent="0.2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U286" s="20">
        <f t="shared" si="8"/>
        <v>0</v>
      </c>
      <c r="V286" s="2">
        <f t="shared" si="9"/>
        <v>0</v>
      </c>
    </row>
    <row r="287" spans="1:22" ht="15" customHeight="1" x14ac:dyDescent="0.2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U287" s="20">
        <f t="shared" si="8"/>
        <v>0</v>
      </c>
      <c r="V287" s="2">
        <f t="shared" si="9"/>
        <v>0</v>
      </c>
    </row>
    <row r="288" spans="1:22" ht="15" customHeight="1" x14ac:dyDescent="0.2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U288" s="20">
        <f t="shared" si="8"/>
        <v>0</v>
      </c>
      <c r="V288" s="2">
        <f t="shared" si="9"/>
        <v>0</v>
      </c>
    </row>
    <row r="289" spans="1:22" ht="15" customHeight="1" x14ac:dyDescent="0.2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U289" s="20">
        <f t="shared" si="8"/>
        <v>0</v>
      </c>
      <c r="V289" s="2">
        <f t="shared" si="9"/>
        <v>0</v>
      </c>
    </row>
    <row r="290" spans="1:22" ht="15" customHeight="1" x14ac:dyDescent="0.25">
      <c r="A290" s="2" t="s">
        <v>410</v>
      </c>
      <c r="B290" s="2" t="s">
        <v>411</v>
      </c>
      <c r="C290" s="2">
        <v>2014</v>
      </c>
      <c r="D290" s="2">
        <v>3.1</v>
      </c>
      <c r="E290" s="2">
        <v>0.8</v>
      </c>
      <c r="F290" s="2">
        <v>0.9</v>
      </c>
      <c r="G290" s="2">
        <v>0.6</v>
      </c>
      <c r="H290" s="2" t="s">
        <v>598</v>
      </c>
      <c r="I290" s="2">
        <v>0.8</v>
      </c>
      <c r="J290" s="2">
        <v>0.04</v>
      </c>
      <c r="K290" s="2" t="s">
        <v>598</v>
      </c>
      <c r="L290" s="2" t="s">
        <v>598</v>
      </c>
      <c r="M290" s="2" t="s">
        <v>598</v>
      </c>
      <c r="N290" s="2" t="s">
        <v>599</v>
      </c>
      <c r="O290" s="2" t="s">
        <v>598</v>
      </c>
      <c r="P290" s="2" t="s">
        <v>599</v>
      </c>
      <c r="Q290" s="2" t="s">
        <v>598</v>
      </c>
      <c r="R290" s="2" t="s">
        <v>599</v>
      </c>
      <c r="S290" s="2" t="s">
        <v>598</v>
      </c>
      <c r="U290" s="20">
        <f t="shared" si="8"/>
        <v>3.1</v>
      </c>
      <c r="V290" s="2">
        <f t="shared" si="9"/>
        <v>0</v>
      </c>
    </row>
    <row r="291" spans="1:22" ht="15" customHeight="1" x14ac:dyDescent="0.25">
      <c r="A291" s="2" t="s">
        <v>410</v>
      </c>
      <c r="B291" s="2" t="s">
        <v>412</v>
      </c>
      <c r="C291" s="2">
        <v>2014</v>
      </c>
      <c r="D291" s="2">
        <v>39.6</v>
      </c>
      <c r="E291" s="2">
        <v>11.8</v>
      </c>
      <c r="F291" s="2">
        <v>5.8</v>
      </c>
      <c r="G291" s="2">
        <v>11.8</v>
      </c>
      <c r="H291" s="2" t="s">
        <v>598</v>
      </c>
      <c r="I291" s="2">
        <v>7.4</v>
      </c>
      <c r="J291" s="2">
        <v>2.8</v>
      </c>
      <c r="K291" s="2" t="s">
        <v>598</v>
      </c>
      <c r="L291" s="2" t="s">
        <v>598</v>
      </c>
      <c r="M291" s="2" t="s">
        <v>598</v>
      </c>
      <c r="N291" s="2" t="s">
        <v>599</v>
      </c>
      <c r="O291" s="2" t="s">
        <v>598</v>
      </c>
      <c r="P291" s="2" t="s">
        <v>599</v>
      </c>
      <c r="Q291" s="2" t="s">
        <v>598</v>
      </c>
      <c r="R291" s="2" t="s">
        <v>599</v>
      </c>
      <c r="S291" s="2" t="s">
        <v>598</v>
      </c>
      <c r="U291" s="20">
        <f t="shared" si="8"/>
        <v>39.6</v>
      </c>
      <c r="V291" s="2">
        <f t="shared" si="9"/>
        <v>0</v>
      </c>
    </row>
    <row r="292" spans="1:22" ht="15" customHeight="1" x14ac:dyDescent="0.25">
      <c r="A292" s="2" t="s">
        <v>413</v>
      </c>
      <c r="B292" s="2" t="s">
        <v>414</v>
      </c>
      <c r="C292" s="2">
        <v>2014</v>
      </c>
      <c r="D292" s="2">
        <v>2396</v>
      </c>
      <c r="E292" s="2" t="s">
        <v>598</v>
      </c>
      <c r="F292" s="2" t="s">
        <v>598</v>
      </c>
      <c r="G292" s="2" t="s">
        <v>598</v>
      </c>
      <c r="H292" s="2" t="s">
        <v>598</v>
      </c>
      <c r="I292" s="2" t="s">
        <v>598</v>
      </c>
      <c r="J292" s="2" t="s">
        <v>598</v>
      </c>
      <c r="K292" s="2" t="s">
        <v>598</v>
      </c>
      <c r="L292" s="2" t="s">
        <v>598</v>
      </c>
      <c r="M292" s="2" t="s">
        <v>598</v>
      </c>
      <c r="N292" s="2" t="s">
        <v>769</v>
      </c>
      <c r="O292" s="2">
        <v>865</v>
      </c>
      <c r="P292" s="2" t="s">
        <v>770</v>
      </c>
      <c r="Q292" s="2">
        <v>691</v>
      </c>
      <c r="R292" s="2" t="s">
        <v>771</v>
      </c>
      <c r="S292" s="2">
        <v>840</v>
      </c>
      <c r="U292" s="20">
        <f t="shared" si="8"/>
        <v>2396</v>
      </c>
      <c r="V292" s="2">
        <f t="shared" si="9"/>
        <v>2396</v>
      </c>
    </row>
    <row r="293" spans="1:22" ht="15" customHeight="1" x14ac:dyDescent="0.25">
      <c r="A293" s="2" t="s">
        <v>415</v>
      </c>
      <c r="B293" s="2" t="s">
        <v>416</v>
      </c>
      <c r="C293" s="2">
        <v>2014</v>
      </c>
      <c r="D293" s="2">
        <v>10.45514</v>
      </c>
      <c r="E293" s="2">
        <v>6.3660750000000004</v>
      </c>
      <c r="F293" s="2">
        <v>0.66105700000000001</v>
      </c>
      <c r="G293" s="2">
        <v>0.28616799999999998</v>
      </c>
      <c r="H293" s="2" t="s">
        <v>598</v>
      </c>
      <c r="I293" s="2">
        <v>2.2477800000000001</v>
      </c>
      <c r="J293" s="2">
        <v>0.89405999999999997</v>
      </c>
      <c r="K293" s="2" t="s">
        <v>598</v>
      </c>
      <c r="L293" s="2" t="s">
        <v>598</v>
      </c>
      <c r="M293" s="2" t="s">
        <v>598</v>
      </c>
      <c r="N293" s="2" t="s">
        <v>599</v>
      </c>
      <c r="O293" s="2" t="s">
        <v>598</v>
      </c>
      <c r="P293" s="2" t="s">
        <v>599</v>
      </c>
      <c r="Q293" s="2" t="s">
        <v>598</v>
      </c>
      <c r="R293" s="2" t="s">
        <v>599</v>
      </c>
      <c r="S293" s="2" t="s">
        <v>598</v>
      </c>
      <c r="U293" s="20">
        <f t="shared" si="8"/>
        <v>10.45514</v>
      </c>
      <c r="V293" s="2">
        <f t="shared" si="9"/>
        <v>0</v>
      </c>
    </row>
    <row r="294" spans="1:22" ht="15" customHeight="1" x14ac:dyDescent="0.25">
      <c r="A294" s="2" t="s">
        <v>415</v>
      </c>
      <c r="B294" s="2" t="s">
        <v>417</v>
      </c>
      <c r="C294" s="2">
        <v>2014</v>
      </c>
      <c r="D294" s="2">
        <v>0.79830800000000002</v>
      </c>
      <c r="E294" s="2">
        <v>0.79830800000000002</v>
      </c>
      <c r="F294" s="2">
        <v>0</v>
      </c>
      <c r="G294" s="2">
        <v>0</v>
      </c>
      <c r="H294" s="2">
        <v>0</v>
      </c>
      <c r="I294" s="2">
        <v>0</v>
      </c>
      <c r="J294" s="2">
        <v>0</v>
      </c>
      <c r="K294" s="2">
        <v>0</v>
      </c>
      <c r="L294" s="2">
        <v>0</v>
      </c>
      <c r="M294" s="2">
        <v>0</v>
      </c>
      <c r="N294" s="2" t="s">
        <v>599</v>
      </c>
      <c r="O294" s="2" t="s">
        <v>598</v>
      </c>
      <c r="P294" s="2" t="s">
        <v>599</v>
      </c>
      <c r="Q294" s="2" t="s">
        <v>598</v>
      </c>
      <c r="R294" s="2" t="s">
        <v>599</v>
      </c>
      <c r="S294" s="2" t="s">
        <v>598</v>
      </c>
      <c r="U294" s="20">
        <f t="shared" si="8"/>
        <v>0.79830800000000002</v>
      </c>
      <c r="V294" s="2">
        <f t="shared" si="9"/>
        <v>0</v>
      </c>
    </row>
    <row r="295" spans="1:22" ht="15" customHeight="1" x14ac:dyDescent="0.25">
      <c r="A295" s="2" t="s">
        <v>415</v>
      </c>
      <c r="B295" s="2" t="s">
        <v>418</v>
      </c>
      <c r="C295" s="2">
        <v>2014</v>
      </c>
      <c r="D295" s="2">
        <v>3.0086210000000002</v>
      </c>
      <c r="E295" s="2">
        <v>2.7372570000000001</v>
      </c>
      <c r="F295" s="2">
        <v>0</v>
      </c>
      <c r="G295" s="2">
        <v>0</v>
      </c>
      <c r="H295" s="2">
        <v>0</v>
      </c>
      <c r="I295" s="2">
        <v>0.27136399999999999</v>
      </c>
      <c r="J295" s="2">
        <v>0</v>
      </c>
      <c r="K295" s="2">
        <v>0</v>
      </c>
      <c r="L295" s="2">
        <v>0</v>
      </c>
      <c r="M295" s="2">
        <v>0</v>
      </c>
      <c r="N295" s="2" t="s">
        <v>599</v>
      </c>
      <c r="O295" s="2" t="s">
        <v>598</v>
      </c>
      <c r="P295" s="2" t="s">
        <v>599</v>
      </c>
      <c r="Q295" s="2" t="s">
        <v>598</v>
      </c>
      <c r="R295" s="2" t="s">
        <v>599</v>
      </c>
      <c r="S295" s="2" t="s">
        <v>598</v>
      </c>
      <c r="U295" s="20">
        <f t="shared" si="8"/>
        <v>3.0086210000000002</v>
      </c>
      <c r="V295" s="2">
        <f t="shared" si="9"/>
        <v>0</v>
      </c>
    </row>
    <row r="296" spans="1:22" ht="15" customHeight="1" x14ac:dyDescent="0.25">
      <c r="A296" s="2" t="s">
        <v>415</v>
      </c>
      <c r="B296" s="2" t="s">
        <v>419</v>
      </c>
      <c r="C296" s="2">
        <v>2014</v>
      </c>
      <c r="D296" s="2">
        <v>118.904269</v>
      </c>
      <c r="E296" s="2">
        <v>55.429540000000003</v>
      </c>
      <c r="F296" s="2">
        <v>13.21546</v>
      </c>
      <c r="G296" s="2">
        <v>8.8955420000000007</v>
      </c>
      <c r="H296" s="2" t="s">
        <v>598</v>
      </c>
      <c r="I296" s="2">
        <v>21.51219</v>
      </c>
      <c r="J296" s="2">
        <v>19.85155</v>
      </c>
      <c r="K296" s="2" t="s">
        <v>598</v>
      </c>
      <c r="L296" s="2" t="s">
        <v>598</v>
      </c>
      <c r="M296" s="2" t="s">
        <v>598</v>
      </c>
      <c r="N296" s="2" t="s">
        <v>599</v>
      </c>
      <c r="O296" s="2" t="s">
        <v>598</v>
      </c>
      <c r="P296" s="2" t="s">
        <v>599</v>
      </c>
      <c r="Q296" s="2" t="s">
        <v>598</v>
      </c>
      <c r="R296" s="2" t="s">
        <v>599</v>
      </c>
      <c r="S296" s="2" t="s">
        <v>598</v>
      </c>
      <c r="U296" s="20">
        <f t="shared" si="8"/>
        <v>118.904269</v>
      </c>
      <c r="V296" s="2">
        <f t="shared" si="9"/>
        <v>0</v>
      </c>
    </row>
    <row r="297" spans="1:22" ht="15" customHeight="1" x14ac:dyDescent="0.25">
      <c r="A297" s="2" t="s">
        <v>420</v>
      </c>
      <c r="B297" s="2" t="s">
        <v>421</v>
      </c>
      <c r="C297" s="2">
        <v>2014</v>
      </c>
      <c r="D297" s="2">
        <v>936.6</v>
      </c>
      <c r="E297" s="2">
        <v>482.6</v>
      </c>
      <c r="F297" s="2">
        <v>40.1</v>
      </c>
      <c r="G297" s="2">
        <v>58.4</v>
      </c>
      <c r="H297" s="2" t="s">
        <v>598</v>
      </c>
      <c r="I297" s="2">
        <v>168.4</v>
      </c>
      <c r="J297" s="2">
        <v>66.400000000000006</v>
      </c>
      <c r="K297" s="2">
        <v>0.6</v>
      </c>
      <c r="L297" s="2">
        <v>88.3</v>
      </c>
      <c r="M297" s="2">
        <v>30.3</v>
      </c>
      <c r="N297" s="2" t="s">
        <v>599</v>
      </c>
      <c r="O297" s="2" t="s">
        <v>598</v>
      </c>
      <c r="P297" s="2" t="s">
        <v>599</v>
      </c>
      <c r="Q297" s="2" t="s">
        <v>598</v>
      </c>
      <c r="R297" s="2" t="s">
        <v>599</v>
      </c>
      <c r="S297" s="2" t="s">
        <v>598</v>
      </c>
      <c r="U297" s="20">
        <f t="shared" si="8"/>
        <v>936.6</v>
      </c>
      <c r="V297" s="2">
        <f t="shared" si="9"/>
        <v>0</v>
      </c>
    </row>
    <row r="298" spans="1:22" ht="15" customHeight="1" x14ac:dyDescent="0.25">
      <c r="A298" s="2" t="s">
        <v>422</v>
      </c>
      <c r="B298" s="2" t="s">
        <v>423</v>
      </c>
      <c r="C298" s="2">
        <v>2014</v>
      </c>
      <c r="D298" s="2">
        <v>198.25700000000001</v>
      </c>
      <c r="E298" s="2">
        <v>86.814999999999998</v>
      </c>
      <c r="F298" s="2">
        <v>29.934000000000001</v>
      </c>
      <c r="G298" s="2">
        <v>17.006</v>
      </c>
      <c r="H298" s="2" t="s">
        <v>598</v>
      </c>
      <c r="I298" s="2">
        <v>37.741</v>
      </c>
      <c r="J298" s="2">
        <v>19.629000000000001</v>
      </c>
      <c r="K298" s="2" t="s">
        <v>598</v>
      </c>
      <c r="L298" s="2">
        <v>1.032</v>
      </c>
      <c r="M298" s="2">
        <v>8.9499999999999993</v>
      </c>
      <c r="N298" s="2" t="s">
        <v>599</v>
      </c>
      <c r="O298" s="2" t="s">
        <v>598</v>
      </c>
      <c r="P298" s="2" t="s">
        <v>599</v>
      </c>
      <c r="Q298" s="2" t="s">
        <v>598</v>
      </c>
      <c r="R298" s="2" t="s">
        <v>599</v>
      </c>
      <c r="S298" s="2" t="s">
        <v>598</v>
      </c>
      <c r="U298" s="20">
        <f t="shared" si="8"/>
        <v>198.25700000000001</v>
      </c>
      <c r="V298" s="2">
        <f t="shared" si="9"/>
        <v>0</v>
      </c>
    </row>
    <row r="299" spans="1:22" ht="15" customHeight="1" x14ac:dyDescent="0.25">
      <c r="A299" s="2" t="s">
        <v>422</v>
      </c>
      <c r="B299" s="2" t="s">
        <v>424</v>
      </c>
      <c r="C299" s="2">
        <v>2014</v>
      </c>
      <c r="D299" s="2">
        <v>5.8079999999999998</v>
      </c>
      <c r="E299" s="2">
        <v>1.331</v>
      </c>
      <c r="F299" s="2">
        <v>1.8759999999999999</v>
      </c>
      <c r="G299" s="2" t="s">
        <v>598</v>
      </c>
      <c r="H299" s="2" t="s">
        <v>598</v>
      </c>
      <c r="I299" s="2">
        <v>2.468</v>
      </c>
      <c r="J299" s="2">
        <v>9.4E-2</v>
      </c>
      <c r="K299" s="2" t="s">
        <v>598</v>
      </c>
      <c r="L299" s="2" t="s">
        <v>598</v>
      </c>
      <c r="M299" s="2" t="s">
        <v>598</v>
      </c>
      <c r="N299" s="2" t="s">
        <v>599</v>
      </c>
      <c r="O299" s="2" t="s">
        <v>598</v>
      </c>
      <c r="P299" s="2" t="s">
        <v>599</v>
      </c>
      <c r="Q299" s="2" t="s">
        <v>598</v>
      </c>
      <c r="R299" s="2" t="s">
        <v>599</v>
      </c>
      <c r="S299" s="2" t="s">
        <v>598</v>
      </c>
      <c r="U299" s="20">
        <f t="shared" si="8"/>
        <v>5.8079999999999998</v>
      </c>
      <c r="V299" s="2">
        <f t="shared" si="9"/>
        <v>0</v>
      </c>
    </row>
    <row r="300" spans="1:22" ht="15" customHeight="1" x14ac:dyDescent="0.25">
      <c r="A300" s="2" t="s">
        <v>425</v>
      </c>
      <c r="B300" s="2" t="s">
        <v>426</v>
      </c>
      <c r="C300" s="2">
        <v>2014</v>
      </c>
      <c r="D300" s="2">
        <v>10.9</v>
      </c>
      <c r="E300" s="2">
        <v>4.4000000000000004</v>
      </c>
      <c r="F300" s="2">
        <v>3.9</v>
      </c>
      <c r="G300" s="2">
        <v>0</v>
      </c>
      <c r="H300" s="2">
        <v>0</v>
      </c>
      <c r="I300" s="2">
        <v>1.9</v>
      </c>
      <c r="J300" s="2">
        <v>0.1</v>
      </c>
      <c r="K300" s="2">
        <v>0</v>
      </c>
      <c r="L300" s="2">
        <v>0.5</v>
      </c>
      <c r="M300" s="2">
        <v>0</v>
      </c>
      <c r="N300" s="2" t="s">
        <v>599</v>
      </c>
      <c r="O300" s="2" t="s">
        <v>598</v>
      </c>
      <c r="P300" s="2" t="s">
        <v>599</v>
      </c>
      <c r="Q300" s="2" t="s">
        <v>598</v>
      </c>
      <c r="R300" s="2" t="s">
        <v>599</v>
      </c>
      <c r="S300" s="2" t="s">
        <v>598</v>
      </c>
      <c r="U300" s="20">
        <f t="shared" si="8"/>
        <v>10.9</v>
      </c>
      <c r="V300" s="2">
        <f t="shared" si="9"/>
        <v>0</v>
      </c>
    </row>
    <row r="301" spans="1:22" ht="15" customHeight="1" x14ac:dyDescent="0.25">
      <c r="A301" s="2" t="s">
        <v>425</v>
      </c>
      <c r="B301" s="2" t="s">
        <v>427</v>
      </c>
      <c r="C301" s="2">
        <v>2014</v>
      </c>
      <c r="D301" s="2">
        <v>168.6</v>
      </c>
      <c r="E301" s="2">
        <v>91</v>
      </c>
      <c r="F301" s="2">
        <v>13.9</v>
      </c>
      <c r="G301" s="2">
        <v>5.6</v>
      </c>
      <c r="H301" s="2">
        <v>0</v>
      </c>
      <c r="I301" s="2">
        <v>23.2</v>
      </c>
      <c r="J301" s="2">
        <v>15.6</v>
      </c>
      <c r="K301" s="2">
        <v>0.2</v>
      </c>
      <c r="L301" s="2">
        <v>0</v>
      </c>
      <c r="M301" s="2">
        <v>18.399999999999999</v>
      </c>
      <c r="N301" s="2" t="s">
        <v>599</v>
      </c>
      <c r="O301" s="2" t="s">
        <v>598</v>
      </c>
      <c r="P301" s="2" t="s">
        <v>599</v>
      </c>
      <c r="Q301" s="2" t="s">
        <v>598</v>
      </c>
      <c r="R301" s="2" t="s">
        <v>599</v>
      </c>
      <c r="S301" s="2" t="s">
        <v>598</v>
      </c>
      <c r="U301" s="20">
        <f t="shared" si="8"/>
        <v>168.6</v>
      </c>
      <c r="V301" s="2">
        <f t="shared" si="9"/>
        <v>0</v>
      </c>
    </row>
    <row r="302" spans="1:22" ht="15" customHeight="1" x14ac:dyDescent="0.25">
      <c r="A302" s="2" t="s">
        <v>425</v>
      </c>
      <c r="B302" s="2" t="s">
        <v>428</v>
      </c>
      <c r="C302" s="2">
        <v>2014</v>
      </c>
      <c r="D302" s="2">
        <v>16.899999999999999</v>
      </c>
      <c r="E302" s="2">
        <v>11.2</v>
      </c>
      <c r="F302" s="2">
        <v>1.9</v>
      </c>
      <c r="G302" s="2">
        <v>0.2</v>
      </c>
      <c r="H302" s="2">
        <v>0</v>
      </c>
      <c r="I302" s="2">
        <v>1.8</v>
      </c>
      <c r="J302" s="2">
        <v>0.7</v>
      </c>
      <c r="K302" s="2">
        <v>0</v>
      </c>
      <c r="L302" s="2">
        <v>0</v>
      </c>
      <c r="M302" s="2">
        <v>1</v>
      </c>
      <c r="N302" s="2" t="s">
        <v>599</v>
      </c>
      <c r="O302" s="2" t="s">
        <v>598</v>
      </c>
      <c r="P302" s="2" t="s">
        <v>599</v>
      </c>
      <c r="Q302" s="2" t="s">
        <v>598</v>
      </c>
      <c r="R302" s="2" t="s">
        <v>599</v>
      </c>
      <c r="S302" s="2" t="s">
        <v>598</v>
      </c>
      <c r="U302" s="20">
        <f t="shared" si="8"/>
        <v>16.899999999999999</v>
      </c>
      <c r="V302" s="2">
        <f t="shared" si="9"/>
        <v>0</v>
      </c>
    </row>
    <row r="303" spans="1:22" ht="15" customHeight="1" x14ac:dyDescent="0.25">
      <c r="A303" s="2" t="s">
        <v>425</v>
      </c>
      <c r="B303" s="2" t="s">
        <v>429</v>
      </c>
      <c r="C303" s="2">
        <v>2014</v>
      </c>
      <c r="D303" s="2">
        <v>1312</v>
      </c>
      <c r="E303" s="2">
        <v>506.1</v>
      </c>
      <c r="F303" s="2">
        <v>177.4</v>
      </c>
      <c r="G303" s="2">
        <v>52.1</v>
      </c>
      <c r="H303" s="2">
        <v>0</v>
      </c>
      <c r="I303" s="2">
        <v>148.19999999999999</v>
      </c>
      <c r="J303" s="2">
        <v>111.1</v>
      </c>
      <c r="K303" s="2">
        <v>6</v>
      </c>
      <c r="L303" s="2">
        <v>27.3</v>
      </c>
      <c r="M303" s="2">
        <v>124.7</v>
      </c>
      <c r="N303" s="2" t="s">
        <v>772</v>
      </c>
      <c r="O303" s="2">
        <v>90.8</v>
      </c>
      <c r="P303" s="2" t="s">
        <v>599</v>
      </c>
      <c r="Q303" s="2" t="s">
        <v>598</v>
      </c>
      <c r="R303" s="2" t="s">
        <v>599</v>
      </c>
      <c r="S303" s="2" t="s">
        <v>598</v>
      </c>
      <c r="U303" s="20">
        <f t="shared" si="8"/>
        <v>1312</v>
      </c>
      <c r="V303" s="2">
        <f t="shared" si="9"/>
        <v>90.8</v>
      </c>
    </row>
    <row r="304" spans="1:22" ht="15" customHeight="1" x14ac:dyDescent="0.25">
      <c r="A304" s="2" t="s">
        <v>425</v>
      </c>
      <c r="B304" s="2" t="s">
        <v>430</v>
      </c>
      <c r="C304" s="2">
        <v>2014</v>
      </c>
      <c r="D304" s="2">
        <v>16</v>
      </c>
      <c r="E304" s="2">
        <v>7.4</v>
      </c>
      <c r="F304" s="2">
        <v>4.9000000000000004</v>
      </c>
      <c r="G304" s="2">
        <v>0.1</v>
      </c>
      <c r="H304" s="2">
        <v>0</v>
      </c>
      <c r="I304" s="2">
        <v>3.4</v>
      </c>
      <c r="J304" s="2">
        <v>0.2</v>
      </c>
      <c r="K304" s="2">
        <v>0</v>
      </c>
      <c r="L304" s="2">
        <v>0</v>
      </c>
      <c r="M304" s="2">
        <v>0</v>
      </c>
      <c r="N304" s="2" t="s">
        <v>599</v>
      </c>
      <c r="O304" s="2" t="s">
        <v>598</v>
      </c>
      <c r="P304" s="2" t="s">
        <v>599</v>
      </c>
      <c r="Q304" s="2" t="s">
        <v>598</v>
      </c>
      <c r="R304" s="2" t="s">
        <v>599</v>
      </c>
      <c r="S304" s="2" t="s">
        <v>598</v>
      </c>
      <c r="U304" s="20">
        <f t="shared" si="8"/>
        <v>16</v>
      </c>
      <c r="V304" s="2">
        <f t="shared" si="9"/>
        <v>0</v>
      </c>
    </row>
    <row r="305" spans="1:22" ht="15" customHeight="1" x14ac:dyDescent="0.25">
      <c r="A305" s="2" t="s">
        <v>425</v>
      </c>
      <c r="B305" s="2" t="s">
        <v>431</v>
      </c>
      <c r="C305" s="2">
        <v>2014</v>
      </c>
      <c r="D305" s="2">
        <v>29.7</v>
      </c>
      <c r="E305" s="2">
        <v>13.7</v>
      </c>
      <c r="F305" s="2">
        <v>0.9</v>
      </c>
      <c r="G305" s="2">
        <v>5.4</v>
      </c>
      <c r="H305" s="2">
        <v>0</v>
      </c>
      <c r="I305" s="2">
        <v>6.9</v>
      </c>
      <c r="J305" s="2">
        <v>2.1</v>
      </c>
      <c r="K305" s="2">
        <v>0.6</v>
      </c>
      <c r="L305" s="2">
        <v>0</v>
      </c>
      <c r="M305" s="2">
        <v>0.1</v>
      </c>
      <c r="N305" s="2" t="s">
        <v>599</v>
      </c>
      <c r="O305" s="2" t="s">
        <v>598</v>
      </c>
      <c r="P305" s="2" t="s">
        <v>599</v>
      </c>
      <c r="Q305" s="2" t="s">
        <v>598</v>
      </c>
      <c r="R305" s="2" t="s">
        <v>599</v>
      </c>
      <c r="S305" s="2" t="s">
        <v>598</v>
      </c>
      <c r="U305" s="20">
        <f t="shared" si="8"/>
        <v>29.7</v>
      </c>
      <c r="V305" s="2">
        <f t="shared" si="9"/>
        <v>0</v>
      </c>
    </row>
    <row r="306" spans="1:22" ht="15" customHeight="1" x14ac:dyDescent="0.2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U306" s="20">
        <f t="shared" si="8"/>
        <v>0</v>
      </c>
      <c r="V306" s="2">
        <f t="shared" si="9"/>
        <v>0</v>
      </c>
    </row>
    <row r="307" spans="1:22" ht="15" customHeight="1" x14ac:dyDescent="0.2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U307" s="20">
        <f t="shared" si="8"/>
        <v>0</v>
      </c>
      <c r="V307" s="2">
        <f t="shared" si="9"/>
        <v>0</v>
      </c>
    </row>
    <row r="308" spans="1:22" ht="15" customHeight="1" x14ac:dyDescent="0.25">
      <c r="A308" s="2" t="s">
        <v>432</v>
      </c>
      <c r="B308" s="2" t="s">
        <v>435</v>
      </c>
      <c r="C308" s="2">
        <v>2014</v>
      </c>
      <c r="D308" s="2">
        <v>605</v>
      </c>
      <c r="E308" s="2">
        <v>316</v>
      </c>
      <c r="F308" s="2">
        <v>15</v>
      </c>
      <c r="G308" s="2">
        <v>210</v>
      </c>
      <c r="H308" s="2">
        <v>68</v>
      </c>
      <c r="I308" s="2">
        <v>72</v>
      </c>
      <c r="J308" s="2">
        <v>74</v>
      </c>
      <c r="K308" s="2">
        <v>2</v>
      </c>
      <c r="L308" s="2">
        <v>0</v>
      </c>
      <c r="M308" s="2">
        <v>210</v>
      </c>
      <c r="N308" s="2" t="s">
        <v>599</v>
      </c>
      <c r="O308" s="2" t="s">
        <v>598</v>
      </c>
      <c r="P308" s="2" t="s">
        <v>599</v>
      </c>
      <c r="Q308" s="2" t="s">
        <v>598</v>
      </c>
      <c r="R308" s="2" t="s">
        <v>599</v>
      </c>
      <c r="S308" s="2" t="s">
        <v>598</v>
      </c>
      <c r="U308" s="20">
        <f t="shared" si="8"/>
        <v>605</v>
      </c>
      <c r="V308" s="2">
        <f t="shared" si="9"/>
        <v>0</v>
      </c>
    </row>
    <row r="309" spans="1:22" ht="15" customHeight="1" x14ac:dyDescent="0.25">
      <c r="A309" s="2" t="s">
        <v>436</v>
      </c>
      <c r="B309" s="2" t="s">
        <v>437</v>
      </c>
      <c r="C309" s="2">
        <v>2014</v>
      </c>
      <c r="D309" s="2">
        <v>49.759</v>
      </c>
      <c r="E309" s="2">
        <v>15.419</v>
      </c>
      <c r="F309" s="2">
        <v>1.2050000000000001</v>
      </c>
      <c r="G309" s="2">
        <v>19.806999999999999</v>
      </c>
      <c r="H309" s="2" t="s">
        <v>598</v>
      </c>
      <c r="I309" s="2">
        <v>10.538</v>
      </c>
      <c r="J309" s="2">
        <v>3.9950000000000001</v>
      </c>
      <c r="K309" s="2" t="s">
        <v>598</v>
      </c>
      <c r="L309" s="2" t="s">
        <v>598</v>
      </c>
      <c r="M309" s="2" t="s">
        <v>598</v>
      </c>
      <c r="N309" s="2" t="s">
        <v>599</v>
      </c>
      <c r="O309" s="2" t="s">
        <v>598</v>
      </c>
      <c r="P309" s="2" t="s">
        <v>599</v>
      </c>
      <c r="Q309" s="2" t="s">
        <v>598</v>
      </c>
      <c r="R309" s="2" t="s">
        <v>599</v>
      </c>
      <c r="S309" s="2" t="s">
        <v>598</v>
      </c>
      <c r="U309" s="20">
        <f t="shared" si="8"/>
        <v>49.759</v>
      </c>
      <c r="V309" s="2">
        <f t="shared" si="9"/>
        <v>0</v>
      </c>
    </row>
    <row r="310" spans="1:22" ht="15" customHeight="1" x14ac:dyDescent="0.25">
      <c r="A310" s="2" t="s">
        <v>438</v>
      </c>
      <c r="B310" s="2" t="s">
        <v>439</v>
      </c>
      <c r="C310" s="2">
        <v>2014</v>
      </c>
      <c r="D310" s="2">
        <v>43.046999999999997</v>
      </c>
      <c r="E310" s="2">
        <v>19.934000000000001</v>
      </c>
      <c r="F310" s="2">
        <v>5.6479999999999997</v>
      </c>
      <c r="G310" s="2">
        <v>2.742</v>
      </c>
      <c r="H310" s="2" t="s">
        <v>598</v>
      </c>
      <c r="I310" s="2">
        <v>14.605</v>
      </c>
      <c r="J310" s="2">
        <v>0</v>
      </c>
      <c r="K310" s="2">
        <v>0.11799999999999999</v>
      </c>
      <c r="L310" s="2">
        <v>0</v>
      </c>
      <c r="M310" s="2">
        <v>0</v>
      </c>
      <c r="N310" s="2" t="s">
        <v>599</v>
      </c>
      <c r="O310" s="2" t="s">
        <v>598</v>
      </c>
      <c r="P310" s="2" t="s">
        <v>599</v>
      </c>
      <c r="Q310" s="2" t="s">
        <v>598</v>
      </c>
      <c r="R310" s="2" t="s">
        <v>599</v>
      </c>
      <c r="S310" s="2" t="s">
        <v>598</v>
      </c>
      <c r="U310" s="20">
        <f t="shared" si="8"/>
        <v>43.046999999999997</v>
      </c>
      <c r="V310" s="2">
        <f t="shared" si="9"/>
        <v>0</v>
      </c>
    </row>
    <row r="311" spans="1:22" ht="15" customHeight="1" x14ac:dyDescent="0.25">
      <c r="A311" s="2" t="s">
        <v>438</v>
      </c>
      <c r="B311" s="2" t="s">
        <v>440</v>
      </c>
      <c r="C311" s="2">
        <v>2014</v>
      </c>
      <c r="D311" s="2">
        <v>7.1029999999999998</v>
      </c>
      <c r="E311" s="2">
        <v>3.8690000000000002</v>
      </c>
      <c r="F311" s="2">
        <v>0.06</v>
      </c>
      <c r="G311" s="2">
        <v>0.19</v>
      </c>
      <c r="H311" s="2" t="s">
        <v>598</v>
      </c>
      <c r="I311" s="2">
        <v>2.984</v>
      </c>
      <c r="J311" s="2">
        <v>0</v>
      </c>
      <c r="K311" s="2">
        <v>0</v>
      </c>
      <c r="L311" s="2">
        <v>0</v>
      </c>
      <c r="M311" s="2" t="s">
        <v>598</v>
      </c>
      <c r="N311" s="2" t="s">
        <v>599</v>
      </c>
      <c r="O311" s="2" t="s">
        <v>598</v>
      </c>
      <c r="P311" s="2" t="s">
        <v>599</v>
      </c>
      <c r="Q311" s="2" t="s">
        <v>598</v>
      </c>
      <c r="R311" s="2" t="s">
        <v>599</v>
      </c>
      <c r="S311" s="2" t="s">
        <v>598</v>
      </c>
      <c r="U311" s="20">
        <f t="shared" si="8"/>
        <v>7.1029999999999998</v>
      </c>
      <c r="V311" s="2">
        <f t="shared" si="9"/>
        <v>0</v>
      </c>
    </row>
    <row r="312" spans="1:22" ht="15" customHeight="1" x14ac:dyDescent="0.2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U312" s="20">
        <f t="shared" si="8"/>
        <v>0</v>
      </c>
      <c r="V312" s="2">
        <f t="shared" si="9"/>
        <v>0</v>
      </c>
    </row>
    <row r="313" spans="1:22" ht="15" customHeight="1" x14ac:dyDescent="0.25">
      <c r="A313" s="2" t="s">
        <v>441</v>
      </c>
      <c r="B313" s="2" t="s">
        <v>442</v>
      </c>
      <c r="C313" s="2">
        <v>2014</v>
      </c>
      <c r="D313" s="2">
        <v>0.12</v>
      </c>
      <c r="E313" s="2">
        <v>0.03</v>
      </c>
      <c r="F313" s="2">
        <v>0.02</v>
      </c>
      <c r="G313" s="2">
        <v>2.4E-2</v>
      </c>
      <c r="H313" s="2">
        <v>0</v>
      </c>
      <c r="I313" s="2">
        <v>3.1E-2</v>
      </c>
      <c r="J313" s="2">
        <v>1.4999999999999999E-2</v>
      </c>
      <c r="K313" s="2">
        <v>0</v>
      </c>
      <c r="L313" s="2">
        <v>0</v>
      </c>
      <c r="M313" s="2">
        <v>0</v>
      </c>
      <c r="N313" s="2" t="s">
        <v>599</v>
      </c>
      <c r="O313" s="2" t="s">
        <v>599</v>
      </c>
      <c r="P313" s="2" t="s">
        <v>599</v>
      </c>
      <c r="Q313" s="2" t="s">
        <v>599</v>
      </c>
      <c r="R313" s="2" t="s">
        <v>599</v>
      </c>
      <c r="S313" s="2" t="s">
        <v>599</v>
      </c>
      <c r="U313" s="20">
        <f t="shared" si="8"/>
        <v>0.12</v>
      </c>
      <c r="V313" s="2">
        <f t="shared" si="9"/>
        <v>0</v>
      </c>
    </row>
    <row r="314" spans="1:22" ht="15" customHeight="1" x14ac:dyDescent="0.25">
      <c r="A314" s="2" t="s">
        <v>443</v>
      </c>
      <c r="B314" s="2" t="s">
        <v>444</v>
      </c>
      <c r="C314" s="2">
        <v>2014</v>
      </c>
      <c r="D314" s="2">
        <v>114</v>
      </c>
      <c r="E314" s="2">
        <v>49</v>
      </c>
      <c r="F314" s="2">
        <v>15.7</v>
      </c>
      <c r="G314" s="2">
        <v>20</v>
      </c>
      <c r="H314" s="2" t="s">
        <v>598</v>
      </c>
      <c r="I314" s="2">
        <v>10.4</v>
      </c>
      <c r="J314" s="2">
        <v>18.100000000000001</v>
      </c>
      <c r="K314" s="2">
        <v>0.1</v>
      </c>
      <c r="L314" s="2">
        <v>0</v>
      </c>
      <c r="M314" s="2">
        <v>0</v>
      </c>
      <c r="N314" s="2" t="s">
        <v>599</v>
      </c>
      <c r="O314" s="2" t="s">
        <v>598</v>
      </c>
      <c r="P314" s="2" t="s">
        <v>599</v>
      </c>
      <c r="Q314" s="2" t="s">
        <v>598</v>
      </c>
      <c r="R314" s="2" t="s">
        <v>599</v>
      </c>
      <c r="S314" s="2" t="s">
        <v>598</v>
      </c>
      <c r="U314" s="20">
        <f t="shared" si="8"/>
        <v>114</v>
      </c>
      <c r="V314" s="2">
        <f t="shared" si="9"/>
        <v>0</v>
      </c>
    </row>
    <row r="315" spans="1:22" ht="15" customHeight="1" x14ac:dyDescent="0.25">
      <c r="A315" s="2" t="s">
        <v>445</v>
      </c>
      <c r="B315" s="2" t="s">
        <v>446</v>
      </c>
      <c r="C315" s="2">
        <v>2014</v>
      </c>
      <c r="D315" s="2">
        <v>79</v>
      </c>
      <c r="E315" s="2">
        <v>52.6</v>
      </c>
      <c r="F315" s="2">
        <v>4.0999999999999996</v>
      </c>
      <c r="G315" s="2">
        <v>1</v>
      </c>
      <c r="H315" s="2" t="s">
        <v>598</v>
      </c>
      <c r="I315" s="2">
        <v>18.600000000000001</v>
      </c>
      <c r="J315" s="2">
        <v>2.7</v>
      </c>
      <c r="K315" s="2" t="s">
        <v>598</v>
      </c>
      <c r="L315" s="2" t="s">
        <v>598</v>
      </c>
      <c r="M315" s="2" t="s">
        <v>598</v>
      </c>
      <c r="N315" s="2" t="s">
        <v>599</v>
      </c>
      <c r="O315" s="2" t="s">
        <v>598</v>
      </c>
      <c r="P315" s="2" t="s">
        <v>599</v>
      </c>
      <c r="Q315" s="2" t="s">
        <v>598</v>
      </c>
      <c r="R315" s="2" t="s">
        <v>599</v>
      </c>
      <c r="S315" s="2" t="s">
        <v>598</v>
      </c>
      <c r="U315" s="20">
        <f t="shared" si="8"/>
        <v>79</v>
      </c>
      <c r="V315" s="2">
        <f t="shared" si="9"/>
        <v>0</v>
      </c>
    </row>
    <row r="316" spans="1:22" ht="15" customHeight="1" x14ac:dyDescent="0.25">
      <c r="A316" s="2" t="s">
        <v>447</v>
      </c>
      <c r="B316" s="2" t="s">
        <v>448</v>
      </c>
      <c r="C316" s="2">
        <v>2014</v>
      </c>
      <c r="D316" s="2">
        <v>321</v>
      </c>
      <c r="E316" s="2">
        <v>143</v>
      </c>
      <c r="F316" s="2">
        <v>13</v>
      </c>
      <c r="G316" s="2">
        <v>84</v>
      </c>
      <c r="H316" s="2">
        <v>0</v>
      </c>
      <c r="I316" s="2">
        <v>17</v>
      </c>
      <c r="J316" s="2">
        <v>42</v>
      </c>
      <c r="K316" s="2">
        <v>0</v>
      </c>
      <c r="L316" s="2">
        <v>21</v>
      </c>
      <c r="M316" s="2">
        <v>0</v>
      </c>
      <c r="N316" s="2" t="s">
        <v>598</v>
      </c>
      <c r="O316" s="2" t="s">
        <v>598</v>
      </c>
      <c r="P316" s="2" t="s">
        <v>598</v>
      </c>
      <c r="Q316" s="2" t="s">
        <v>598</v>
      </c>
      <c r="R316" s="2" t="s">
        <v>598</v>
      </c>
      <c r="S316" s="2" t="s">
        <v>598</v>
      </c>
      <c r="U316" s="20">
        <f t="shared" si="8"/>
        <v>321</v>
      </c>
      <c r="V316" s="2">
        <f t="shared" si="9"/>
        <v>0</v>
      </c>
    </row>
    <row r="317" spans="1:22" ht="15" customHeight="1" x14ac:dyDescent="0.2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U317" s="20">
        <f t="shared" si="8"/>
        <v>0</v>
      </c>
      <c r="V317" s="2">
        <f t="shared" si="9"/>
        <v>0</v>
      </c>
    </row>
    <row r="318" spans="1:22" ht="15" customHeight="1" x14ac:dyDescent="0.25">
      <c r="A318" s="2" t="s">
        <v>449</v>
      </c>
      <c r="B318" s="2" t="s">
        <v>450</v>
      </c>
      <c r="C318" s="2">
        <v>2014</v>
      </c>
      <c r="D318" s="2">
        <v>3.72</v>
      </c>
      <c r="E318" s="2">
        <v>1.29</v>
      </c>
      <c r="F318" s="2">
        <v>7.4999999999999997E-2</v>
      </c>
      <c r="G318" s="2">
        <v>0.124</v>
      </c>
      <c r="H318" s="2">
        <v>0</v>
      </c>
      <c r="I318" s="2">
        <v>1.95</v>
      </c>
      <c r="J318" s="2">
        <v>0.28599999999999998</v>
      </c>
      <c r="K318" s="2">
        <v>0</v>
      </c>
      <c r="L318" s="2">
        <v>0</v>
      </c>
      <c r="M318" s="2">
        <v>0</v>
      </c>
      <c r="N318" s="2" t="s">
        <v>598</v>
      </c>
      <c r="O318" s="2" t="s">
        <v>598</v>
      </c>
      <c r="P318" s="2" t="s">
        <v>598</v>
      </c>
      <c r="Q318" s="2" t="s">
        <v>598</v>
      </c>
      <c r="R318" s="2" t="s">
        <v>598</v>
      </c>
      <c r="S318" s="2" t="s">
        <v>598</v>
      </c>
      <c r="U318" s="20">
        <f t="shared" si="8"/>
        <v>3.72</v>
      </c>
      <c r="V318" s="2">
        <f t="shared" si="9"/>
        <v>0</v>
      </c>
    </row>
    <row r="319" spans="1:22" ht="15" customHeight="1" x14ac:dyDescent="0.25">
      <c r="A319" s="2" t="s">
        <v>449</v>
      </c>
      <c r="B319" s="2" t="s">
        <v>451</v>
      </c>
      <c r="C319" s="2">
        <v>2014</v>
      </c>
      <c r="D319" s="2">
        <v>6.06</v>
      </c>
      <c r="E319" s="2">
        <v>2.74</v>
      </c>
      <c r="F319" s="2">
        <v>0</v>
      </c>
      <c r="G319" s="2">
        <v>0</v>
      </c>
      <c r="H319" s="2">
        <v>0</v>
      </c>
      <c r="I319" s="2">
        <v>3.09</v>
      </c>
      <c r="J319" s="2">
        <v>0.23</v>
      </c>
      <c r="K319" s="2">
        <v>0</v>
      </c>
      <c r="L319" s="2">
        <v>0</v>
      </c>
      <c r="M319" s="2">
        <v>0</v>
      </c>
      <c r="N319" s="2" t="s">
        <v>598</v>
      </c>
      <c r="O319" s="2" t="s">
        <v>598</v>
      </c>
      <c r="P319" s="2" t="s">
        <v>598</v>
      </c>
      <c r="Q319" s="2" t="s">
        <v>598</v>
      </c>
      <c r="R319" s="2" t="s">
        <v>598</v>
      </c>
      <c r="S319" s="2" t="s">
        <v>598</v>
      </c>
      <c r="U319" s="20">
        <f t="shared" si="8"/>
        <v>6.06</v>
      </c>
      <c r="V319" s="2">
        <f t="shared" si="9"/>
        <v>0</v>
      </c>
    </row>
    <row r="320" spans="1:22" ht="15" customHeight="1" x14ac:dyDescent="0.25">
      <c r="A320" s="2" t="s">
        <v>449</v>
      </c>
      <c r="B320" s="2" t="s">
        <v>452</v>
      </c>
      <c r="C320" s="2">
        <v>2014</v>
      </c>
      <c r="D320" s="2">
        <v>229</v>
      </c>
      <c r="E320" s="2">
        <v>116</v>
      </c>
      <c r="F320" s="2">
        <v>16.2</v>
      </c>
      <c r="G320" s="2">
        <v>12.6</v>
      </c>
      <c r="H320" s="2">
        <v>0</v>
      </c>
      <c r="I320" s="2">
        <v>41.3</v>
      </c>
      <c r="J320" s="2">
        <v>40</v>
      </c>
      <c r="K320" s="2">
        <v>0</v>
      </c>
      <c r="L320" s="2">
        <v>3.12</v>
      </c>
      <c r="M320" s="2" t="s">
        <v>598</v>
      </c>
      <c r="N320" s="2" t="s">
        <v>598</v>
      </c>
      <c r="O320" s="2" t="s">
        <v>598</v>
      </c>
      <c r="P320" s="2" t="s">
        <v>598</v>
      </c>
      <c r="Q320" s="2" t="s">
        <v>598</v>
      </c>
      <c r="R320" s="2" t="s">
        <v>598</v>
      </c>
      <c r="S320" s="2" t="s">
        <v>598</v>
      </c>
      <c r="U320" s="20">
        <f t="shared" si="8"/>
        <v>229</v>
      </c>
      <c r="V320" s="2">
        <f t="shared" si="9"/>
        <v>0</v>
      </c>
    </row>
    <row r="321" spans="1:22" ht="15" customHeight="1" x14ac:dyDescent="0.25">
      <c r="A321" s="2" t="s">
        <v>453</v>
      </c>
      <c r="B321" s="2" t="s">
        <v>454</v>
      </c>
      <c r="C321" s="2">
        <v>2014</v>
      </c>
      <c r="D321" s="2">
        <v>2.1389999999999998</v>
      </c>
      <c r="E321" s="2">
        <v>0.65100000000000002</v>
      </c>
      <c r="F321" s="2">
        <v>0.25900000000000001</v>
      </c>
      <c r="G321" s="2">
        <v>0</v>
      </c>
      <c r="H321" s="2">
        <v>0</v>
      </c>
      <c r="I321" s="2">
        <v>1.1719999999999999</v>
      </c>
      <c r="J321" s="2">
        <v>5.6000000000000001E-2</v>
      </c>
      <c r="K321" s="2">
        <v>0</v>
      </c>
      <c r="L321" s="2">
        <v>0</v>
      </c>
      <c r="M321" s="2">
        <v>0</v>
      </c>
      <c r="N321" s="2" t="s">
        <v>599</v>
      </c>
      <c r="O321" s="2" t="s">
        <v>598</v>
      </c>
      <c r="P321" s="2" t="s">
        <v>599</v>
      </c>
      <c r="Q321" s="2" t="s">
        <v>598</v>
      </c>
      <c r="R321" s="2" t="s">
        <v>599</v>
      </c>
      <c r="S321" s="2" t="s">
        <v>598</v>
      </c>
      <c r="U321" s="20">
        <f t="shared" si="8"/>
        <v>2.1389999999999998</v>
      </c>
      <c r="V321" s="2">
        <f t="shared" si="9"/>
        <v>0</v>
      </c>
    </row>
    <row r="322" spans="1:22" ht="15" customHeight="1" x14ac:dyDescent="0.25">
      <c r="A322" s="2" t="s">
        <v>453</v>
      </c>
      <c r="B322" s="2" t="s">
        <v>455</v>
      </c>
      <c r="C322" s="2">
        <v>2014</v>
      </c>
      <c r="D322" s="2">
        <v>0.82099999999999995</v>
      </c>
      <c r="E322" s="2" t="s">
        <v>598</v>
      </c>
      <c r="F322" s="2" t="s">
        <v>598</v>
      </c>
      <c r="G322" s="2" t="s">
        <v>598</v>
      </c>
      <c r="H322" s="2" t="s">
        <v>598</v>
      </c>
      <c r="I322" s="2">
        <v>0.82099999999999995</v>
      </c>
      <c r="J322" s="2" t="s">
        <v>598</v>
      </c>
      <c r="K322" s="2" t="s">
        <v>598</v>
      </c>
      <c r="L322" s="2" t="s">
        <v>598</v>
      </c>
      <c r="M322" s="2" t="s">
        <v>598</v>
      </c>
      <c r="N322" s="2" t="s">
        <v>599</v>
      </c>
      <c r="O322" s="2" t="s">
        <v>598</v>
      </c>
      <c r="P322" s="2" t="s">
        <v>599</v>
      </c>
      <c r="Q322" s="2" t="s">
        <v>598</v>
      </c>
      <c r="R322" s="2" t="s">
        <v>599</v>
      </c>
      <c r="S322" s="2" t="s">
        <v>598</v>
      </c>
      <c r="U322" s="20">
        <f t="shared" si="8"/>
        <v>0.82099999999999995</v>
      </c>
      <c r="V322" s="2">
        <f t="shared" si="9"/>
        <v>0</v>
      </c>
    </row>
    <row r="323" spans="1:22" ht="15" customHeight="1" x14ac:dyDescent="0.25">
      <c r="A323" s="2" t="s">
        <v>453</v>
      </c>
      <c r="B323" s="2" t="s">
        <v>456</v>
      </c>
      <c r="C323" s="2">
        <v>2014</v>
      </c>
      <c r="D323" s="2">
        <v>42.433</v>
      </c>
      <c r="E323" s="2">
        <v>20.385999999999999</v>
      </c>
      <c r="F323" s="2">
        <v>1.909</v>
      </c>
      <c r="G323" s="2">
        <v>2.12</v>
      </c>
      <c r="H323" s="2">
        <v>0</v>
      </c>
      <c r="I323" s="2">
        <v>9.391</v>
      </c>
      <c r="J323" s="2">
        <v>8.1989999999999998</v>
      </c>
      <c r="K323" s="2">
        <v>0.42899999999999999</v>
      </c>
      <c r="L323" s="2">
        <v>0</v>
      </c>
      <c r="M323" s="2">
        <v>0</v>
      </c>
      <c r="N323" s="2" t="s">
        <v>599</v>
      </c>
      <c r="O323" s="2" t="s">
        <v>598</v>
      </c>
      <c r="P323" s="2" t="s">
        <v>599</v>
      </c>
      <c r="Q323" s="2" t="s">
        <v>598</v>
      </c>
      <c r="R323" s="2" t="s">
        <v>599</v>
      </c>
      <c r="S323" s="2" t="s">
        <v>598</v>
      </c>
      <c r="U323" s="20">
        <f t="shared" ref="U323:U386" si="10">IFERROR(D323/1,0)</f>
        <v>42.433</v>
      </c>
      <c r="V323" s="2">
        <f t="shared" ref="V323:V386" si="11">IFERROR(O323/1,0)+IFERROR(Q323/1,0)+IFERROR(S323/1,0)</f>
        <v>0</v>
      </c>
    </row>
    <row r="324" spans="1:22" ht="15" customHeight="1" x14ac:dyDescent="0.25">
      <c r="A324" s="2" t="s">
        <v>457</v>
      </c>
      <c r="B324" s="2" t="s">
        <v>458</v>
      </c>
      <c r="C324" s="2">
        <v>2014</v>
      </c>
      <c r="D324" s="2">
        <v>7.5430000000000001</v>
      </c>
      <c r="E324" s="2" t="s">
        <v>609</v>
      </c>
      <c r="F324" s="2">
        <v>1.1779999999999999</v>
      </c>
      <c r="G324" s="2">
        <v>0.156</v>
      </c>
      <c r="H324" s="2" t="s">
        <v>598</v>
      </c>
      <c r="I324" s="2" t="s">
        <v>609</v>
      </c>
      <c r="J324" s="2" t="s">
        <v>609</v>
      </c>
      <c r="K324" s="2" t="s">
        <v>598</v>
      </c>
      <c r="L324" s="2" t="s">
        <v>609</v>
      </c>
      <c r="M324" s="2">
        <v>0</v>
      </c>
      <c r="N324" s="2" t="s">
        <v>599</v>
      </c>
      <c r="O324" s="2" t="s">
        <v>598</v>
      </c>
      <c r="P324" s="2" t="s">
        <v>599</v>
      </c>
      <c r="Q324" s="2" t="s">
        <v>598</v>
      </c>
      <c r="R324" s="2" t="s">
        <v>599</v>
      </c>
      <c r="S324" s="2" t="s">
        <v>598</v>
      </c>
      <c r="U324" s="20">
        <f t="shared" si="10"/>
        <v>7.5430000000000001</v>
      </c>
      <c r="V324" s="2">
        <f t="shared" si="11"/>
        <v>0</v>
      </c>
    </row>
    <row r="325" spans="1:22" ht="15" customHeight="1" x14ac:dyDescent="0.25">
      <c r="A325" s="2" t="s">
        <v>457</v>
      </c>
      <c r="B325" s="2" t="s">
        <v>459</v>
      </c>
      <c r="C325" s="2">
        <v>2014</v>
      </c>
      <c r="D325" s="2">
        <v>7.7160000000000002</v>
      </c>
      <c r="E325" s="2" t="s">
        <v>609</v>
      </c>
      <c r="F325" s="2">
        <v>1.1879999999999999</v>
      </c>
      <c r="G325" s="2">
        <v>0</v>
      </c>
      <c r="H325" s="2">
        <v>0</v>
      </c>
      <c r="I325" s="2" t="s">
        <v>609</v>
      </c>
      <c r="J325" s="2" t="s">
        <v>609</v>
      </c>
      <c r="K325" s="2">
        <v>0</v>
      </c>
      <c r="L325" s="2" t="s">
        <v>609</v>
      </c>
      <c r="M325" s="2" t="s">
        <v>609</v>
      </c>
      <c r="N325" s="2" t="s">
        <v>599</v>
      </c>
      <c r="O325" s="2" t="s">
        <v>598</v>
      </c>
      <c r="P325" s="2" t="s">
        <v>599</v>
      </c>
      <c r="Q325" s="2" t="s">
        <v>598</v>
      </c>
      <c r="R325" s="2" t="s">
        <v>599</v>
      </c>
      <c r="S325" s="2" t="s">
        <v>598</v>
      </c>
      <c r="U325" s="20">
        <f t="shared" si="10"/>
        <v>7.7160000000000002</v>
      </c>
      <c r="V325" s="2">
        <f t="shared" si="11"/>
        <v>0</v>
      </c>
    </row>
    <row r="326" spans="1:22" ht="15" customHeight="1" x14ac:dyDescent="0.25">
      <c r="A326" s="2" t="s">
        <v>457</v>
      </c>
      <c r="B326" s="2" t="s">
        <v>460</v>
      </c>
      <c r="C326" s="2">
        <v>2014</v>
      </c>
      <c r="D326" s="2">
        <v>7.64</v>
      </c>
      <c r="E326" s="2" t="s">
        <v>609</v>
      </c>
      <c r="F326" s="2">
        <v>1.5920000000000001</v>
      </c>
      <c r="G326" s="2">
        <v>0.22500000000000001</v>
      </c>
      <c r="H326" s="2">
        <v>0</v>
      </c>
      <c r="I326" s="2" t="s">
        <v>609</v>
      </c>
      <c r="J326" s="2" t="s">
        <v>609</v>
      </c>
      <c r="K326" s="2">
        <v>0</v>
      </c>
      <c r="L326" s="2" t="s">
        <v>609</v>
      </c>
      <c r="M326" s="2" t="s">
        <v>609</v>
      </c>
      <c r="N326" s="2" t="s">
        <v>599</v>
      </c>
      <c r="O326" s="2" t="s">
        <v>598</v>
      </c>
      <c r="P326" s="2" t="s">
        <v>599</v>
      </c>
      <c r="Q326" s="2" t="s">
        <v>598</v>
      </c>
      <c r="R326" s="2" t="s">
        <v>599</v>
      </c>
      <c r="S326" s="2" t="s">
        <v>598</v>
      </c>
      <c r="U326" s="20">
        <f t="shared" si="10"/>
        <v>7.64</v>
      </c>
      <c r="V326" s="2">
        <f t="shared" si="11"/>
        <v>0</v>
      </c>
    </row>
    <row r="327" spans="1:22" ht="15" customHeight="1" x14ac:dyDescent="0.25">
      <c r="A327" s="2" t="s">
        <v>457</v>
      </c>
      <c r="B327" s="2" t="s">
        <v>461</v>
      </c>
      <c r="C327" s="2">
        <v>2014</v>
      </c>
      <c r="D327" s="2">
        <v>788.96299999999997</v>
      </c>
      <c r="E327" s="2" t="s">
        <v>609</v>
      </c>
      <c r="F327" s="2">
        <v>91.563999999999993</v>
      </c>
      <c r="G327" s="2">
        <v>35.645000000000003</v>
      </c>
      <c r="H327" s="2">
        <v>0</v>
      </c>
      <c r="I327" s="2" t="s">
        <v>609</v>
      </c>
      <c r="J327" s="2" t="s">
        <v>609</v>
      </c>
      <c r="K327" s="2">
        <v>13.8</v>
      </c>
      <c r="L327" s="2" t="s">
        <v>609</v>
      </c>
      <c r="M327" s="2" t="s">
        <v>609</v>
      </c>
      <c r="N327" s="2" t="s">
        <v>599</v>
      </c>
      <c r="O327" s="2" t="s">
        <v>598</v>
      </c>
      <c r="P327" s="2" t="s">
        <v>599</v>
      </c>
      <c r="Q327" s="2" t="s">
        <v>598</v>
      </c>
      <c r="R327" s="2" t="s">
        <v>599</v>
      </c>
      <c r="S327" s="2" t="s">
        <v>598</v>
      </c>
      <c r="U327" s="20">
        <f t="shared" si="10"/>
        <v>788.96299999999997</v>
      </c>
      <c r="V327" s="2">
        <f t="shared" si="11"/>
        <v>0</v>
      </c>
    </row>
    <row r="328" spans="1:22" ht="15" customHeight="1" x14ac:dyDescent="0.2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U328" s="20">
        <f t="shared" si="10"/>
        <v>0</v>
      </c>
      <c r="V328" s="2">
        <f t="shared" si="11"/>
        <v>0</v>
      </c>
    </row>
    <row r="329" spans="1:22" ht="15" customHeight="1" x14ac:dyDescent="0.2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U329" s="20">
        <f t="shared" si="10"/>
        <v>0</v>
      </c>
      <c r="V329" s="2">
        <f t="shared" si="11"/>
        <v>0</v>
      </c>
    </row>
    <row r="330" spans="1:22" ht="15" customHeight="1" x14ac:dyDescent="0.25">
      <c r="A330" s="2" t="s">
        <v>465</v>
      </c>
      <c r="B330" s="2" t="s">
        <v>466</v>
      </c>
      <c r="C330" s="2">
        <v>2014</v>
      </c>
      <c r="D330" s="2">
        <v>35.74</v>
      </c>
      <c r="E330" s="2">
        <v>11.21</v>
      </c>
      <c r="F330" s="2">
        <v>4.2699999999999996</v>
      </c>
      <c r="G330" s="2">
        <v>4.08</v>
      </c>
      <c r="H330" s="2" t="s">
        <v>598</v>
      </c>
      <c r="I330" s="2">
        <v>10.95</v>
      </c>
      <c r="J330" s="2">
        <v>5.23</v>
      </c>
      <c r="K330" s="2" t="s">
        <v>598</v>
      </c>
      <c r="L330" s="2" t="s">
        <v>598</v>
      </c>
      <c r="M330" s="2" t="s">
        <v>598</v>
      </c>
      <c r="N330" s="2" t="s">
        <v>599</v>
      </c>
      <c r="O330" s="2" t="s">
        <v>598</v>
      </c>
      <c r="P330" s="2" t="s">
        <v>599</v>
      </c>
      <c r="Q330" s="2" t="s">
        <v>598</v>
      </c>
      <c r="R330" s="2" t="s">
        <v>599</v>
      </c>
      <c r="S330" s="2" t="s">
        <v>598</v>
      </c>
      <c r="U330" s="20">
        <f t="shared" si="10"/>
        <v>35.74</v>
      </c>
      <c r="V330" s="2">
        <f t="shared" si="11"/>
        <v>0</v>
      </c>
    </row>
    <row r="331" spans="1:22" ht="15" customHeight="1" x14ac:dyDescent="0.25">
      <c r="A331" s="2" t="s">
        <v>467</v>
      </c>
      <c r="B331" s="2" t="s">
        <v>468</v>
      </c>
      <c r="C331" s="2">
        <v>2014</v>
      </c>
      <c r="D331" s="2">
        <v>0.95699999999999996</v>
      </c>
      <c r="E331" s="2">
        <v>0.62</v>
      </c>
      <c r="F331" s="2" t="s">
        <v>598</v>
      </c>
      <c r="G331" s="2" t="s">
        <v>598</v>
      </c>
      <c r="H331" s="2" t="s">
        <v>598</v>
      </c>
      <c r="I331" s="2">
        <v>0.43</v>
      </c>
      <c r="J331" s="2" t="s">
        <v>598</v>
      </c>
      <c r="K331" s="2" t="s">
        <v>598</v>
      </c>
      <c r="L331" s="2" t="s">
        <v>598</v>
      </c>
      <c r="M331" s="2" t="s">
        <v>598</v>
      </c>
      <c r="N331" s="2" t="s">
        <v>599</v>
      </c>
      <c r="O331" s="2" t="s">
        <v>598</v>
      </c>
      <c r="P331" s="2" t="s">
        <v>599</v>
      </c>
      <c r="Q331" s="2" t="s">
        <v>598</v>
      </c>
      <c r="R331" s="2" t="s">
        <v>599</v>
      </c>
      <c r="S331" s="2" t="s">
        <v>598</v>
      </c>
      <c r="U331" s="20">
        <f t="shared" si="10"/>
        <v>0.95699999999999996</v>
      </c>
      <c r="V331" s="2">
        <f t="shared" si="11"/>
        <v>0</v>
      </c>
    </row>
    <row r="332" spans="1:22" ht="15" customHeight="1" x14ac:dyDescent="0.25">
      <c r="A332" s="2" t="s">
        <v>467</v>
      </c>
      <c r="B332" s="2" t="s">
        <v>469</v>
      </c>
      <c r="C332" s="2">
        <v>2014</v>
      </c>
      <c r="D332" s="2">
        <v>3.5790000000000002</v>
      </c>
      <c r="E332" s="2">
        <v>1.22</v>
      </c>
      <c r="F332" s="2">
        <v>0.18</v>
      </c>
      <c r="G332" s="2" t="s">
        <v>598</v>
      </c>
      <c r="H332" s="2" t="s">
        <v>598</v>
      </c>
      <c r="I332" s="2">
        <v>1.72</v>
      </c>
      <c r="J332" s="2">
        <v>0.46</v>
      </c>
      <c r="K332" s="2" t="s">
        <v>598</v>
      </c>
      <c r="L332" s="2" t="s">
        <v>598</v>
      </c>
      <c r="M332" s="2" t="s">
        <v>598</v>
      </c>
      <c r="N332" s="2" t="s">
        <v>599</v>
      </c>
      <c r="O332" s="2" t="s">
        <v>598</v>
      </c>
      <c r="P332" s="2" t="s">
        <v>599</v>
      </c>
      <c r="Q332" s="2" t="s">
        <v>598</v>
      </c>
      <c r="R332" s="2" t="s">
        <v>599</v>
      </c>
      <c r="S332" s="2" t="s">
        <v>598</v>
      </c>
      <c r="U332" s="20">
        <f t="shared" si="10"/>
        <v>3.5790000000000002</v>
      </c>
      <c r="V332" s="2">
        <f t="shared" si="11"/>
        <v>0</v>
      </c>
    </row>
    <row r="333" spans="1:22" ht="15" customHeight="1" x14ac:dyDescent="0.25">
      <c r="A333" s="2" t="s">
        <v>467</v>
      </c>
      <c r="B333" s="2" t="s">
        <v>470</v>
      </c>
      <c r="C333" s="2">
        <v>2014</v>
      </c>
      <c r="D333" s="2">
        <v>134.76</v>
      </c>
      <c r="E333" s="2">
        <v>64.599999999999994</v>
      </c>
      <c r="F333" s="2">
        <v>16.2</v>
      </c>
      <c r="G333" s="2">
        <v>4</v>
      </c>
      <c r="H333" s="2" t="s">
        <v>598</v>
      </c>
      <c r="I333" s="2">
        <v>33.700000000000003</v>
      </c>
      <c r="J333" s="2">
        <v>10</v>
      </c>
      <c r="K333" s="2" t="s">
        <v>598</v>
      </c>
      <c r="L333" s="2">
        <v>5.8</v>
      </c>
      <c r="M333" s="2" t="s">
        <v>598</v>
      </c>
      <c r="N333" s="2" t="s">
        <v>599</v>
      </c>
      <c r="O333" s="2" t="s">
        <v>598</v>
      </c>
      <c r="P333" s="2" t="s">
        <v>599</v>
      </c>
      <c r="Q333" s="2" t="s">
        <v>598</v>
      </c>
      <c r="R333" s="2" t="s">
        <v>599</v>
      </c>
      <c r="S333" s="2" t="s">
        <v>598</v>
      </c>
      <c r="U333" s="20">
        <f t="shared" si="10"/>
        <v>134.76</v>
      </c>
      <c r="V333" s="2">
        <f t="shared" si="11"/>
        <v>0</v>
      </c>
    </row>
    <row r="334" spans="1:22" ht="15" customHeight="1" x14ac:dyDescent="0.25">
      <c r="A334" s="2" t="s">
        <v>467</v>
      </c>
      <c r="B334" s="2" t="s">
        <v>471</v>
      </c>
      <c r="C334" s="2">
        <v>2014</v>
      </c>
      <c r="D334" s="2">
        <v>2.7250000000000001</v>
      </c>
      <c r="E334" s="2">
        <v>0.87</v>
      </c>
      <c r="F334" s="2" t="s">
        <v>598</v>
      </c>
      <c r="G334" s="2" t="s">
        <v>598</v>
      </c>
      <c r="H334" s="2" t="s">
        <v>598</v>
      </c>
      <c r="I334" s="2">
        <v>1.66</v>
      </c>
      <c r="J334" s="2">
        <v>0.19</v>
      </c>
      <c r="K334" s="2" t="s">
        <v>598</v>
      </c>
      <c r="L334" s="2" t="s">
        <v>598</v>
      </c>
      <c r="M334" s="2" t="s">
        <v>598</v>
      </c>
      <c r="N334" s="2" t="s">
        <v>599</v>
      </c>
      <c r="O334" s="2" t="s">
        <v>598</v>
      </c>
      <c r="P334" s="2" t="s">
        <v>599</v>
      </c>
      <c r="Q334" s="2" t="s">
        <v>598</v>
      </c>
      <c r="R334" s="2" t="s">
        <v>599</v>
      </c>
      <c r="S334" s="2" t="s">
        <v>598</v>
      </c>
      <c r="U334" s="20">
        <f t="shared" si="10"/>
        <v>2.7250000000000001</v>
      </c>
      <c r="V334" s="2">
        <f t="shared" si="11"/>
        <v>0</v>
      </c>
    </row>
    <row r="335" spans="1:22" ht="15" customHeight="1" x14ac:dyDescent="0.25">
      <c r="A335" s="2" t="s">
        <v>472</v>
      </c>
      <c r="B335" s="2" t="s">
        <v>11</v>
      </c>
      <c r="C335" s="2">
        <v>2014</v>
      </c>
      <c r="D335" s="2">
        <v>93.7</v>
      </c>
      <c r="E335" s="2">
        <v>30.1</v>
      </c>
      <c r="F335" s="2">
        <v>6</v>
      </c>
      <c r="G335" s="2">
        <v>30.6</v>
      </c>
      <c r="H335" s="2">
        <v>0</v>
      </c>
      <c r="I335" s="2">
        <v>17</v>
      </c>
      <c r="J335" s="2">
        <v>10</v>
      </c>
      <c r="K335" s="2">
        <v>0</v>
      </c>
      <c r="L335" s="2">
        <v>0</v>
      </c>
      <c r="M335" s="2">
        <v>30.6</v>
      </c>
      <c r="N335" s="2" t="s">
        <v>599</v>
      </c>
      <c r="O335" s="2" t="s">
        <v>598</v>
      </c>
      <c r="P335" s="2" t="s">
        <v>599</v>
      </c>
      <c r="Q335" s="2" t="s">
        <v>598</v>
      </c>
      <c r="R335" s="2" t="s">
        <v>599</v>
      </c>
      <c r="S335" s="2" t="s">
        <v>598</v>
      </c>
      <c r="U335" s="20">
        <f t="shared" si="10"/>
        <v>93.7</v>
      </c>
      <c r="V335" s="2">
        <f t="shared" si="11"/>
        <v>0</v>
      </c>
    </row>
    <row r="336" spans="1:22" ht="15" customHeight="1" x14ac:dyDescent="0.2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U336" s="20">
        <f t="shared" si="10"/>
        <v>0</v>
      </c>
      <c r="V336" s="2">
        <f t="shared" si="11"/>
        <v>0</v>
      </c>
    </row>
    <row r="337" spans="1:22" ht="15" customHeight="1" x14ac:dyDescent="0.25">
      <c r="A337" s="2" t="s">
        <v>472</v>
      </c>
      <c r="B337" s="2" t="s">
        <v>276</v>
      </c>
      <c r="C337" s="2">
        <v>2014</v>
      </c>
      <c r="D337" s="2">
        <v>13.5</v>
      </c>
      <c r="E337" s="2">
        <v>7.4</v>
      </c>
      <c r="F337" s="2">
        <v>2.5</v>
      </c>
      <c r="G337" s="2">
        <v>0.7</v>
      </c>
      <c r="H337" s="2">
        <v>0</v>
      </c>
      <c r="I337" s="2">
        <v>2.2999999999999998</v>
      </c>
      <c r="J337" s="2">
        <v>0.5</v>
      </c>
      <c r="K337" s="2">
        <v>0</v>
      </c>
      <c r="L337" s="2">
        <v>0.1</v>
      </c>
      <c r="M337" s="2">
        <v>0.7</v>
      </c>
      <c r="N337" s="2" t="s">
        <v>599</v>
      </c>
      <c r="O337" s="2" t="s">
        <v>598</v>
      </c>
      <c r="P337" s="2" t="s">
        <v>599</v>
      </c>
      <c r="Q337" s="2" t="s">
        <v>598</v>
      </c>
      <c r="R337" s="2" t="s">
        <v>599</v>
      </c>
      <c r="S337" s="2" t="s">
        <v>598</v>
      </c>
      <c r="U337" s="20">
        <f t="shared" si="10"/>
        <v>13.5</v>
      </c>
      <c r="V337" s="2">
        <f t="shared" si="11"/>
        <v>0</v>
      </c>
    </row>
    <row r="338" spans="1:22" ht="15" customHeight="1" x14ac:dyDescent="0.25">
      <c r="A338" s="2" t="s">
        <v>474</v>
      </c>
      <c r="B338" s="2" t="s">
        <v>475</v>
      </c>
      <c r="C338" s="2">
        <v>2014</v>
      </c>
      <c r="D338" s="2">
        <v>16.93</v>
      </c>
      <c r="E338" s="2">
        <v>9.91</v>
      </c>
      <c r="F338" s="2">
        <v>0.16500000000000001</v>
      </c>
      <c r="G338" s="2">
        <v>1.0089999999999999</v>
      </c>
      <c r="H338" s="2">
        <v>0</v>
      </c>
      <c r="I338" s="2">
        <v>4.18</v>
      </c>
      <c r="J338" s="2">
        <v>1.67</v>
      </c>
      <c r="K338" s="2">
        <v>0</v>
      </c>
      <c r="L338" s="2">
        <v>0</v>
      </c>
      <c r="M338" s="2">
        <v>0</v>
      </c>
      <c r="N338" s="2" t="s">
        <v>599</v>
      </c>
      <c r="O338" s="2" t="s">
        <v>598</v>
      </c>
      <c r="P338" s="2" t="s">
        <v>599</v>
      </c>
      <c r="Q338" s="2" t="s">
        <v>598</v>
      </c>
      <c r="R338" s="2" t="s">
        <v>599</v>
      </c>
      <c r="S338" s="2" t="s">
        <v>598</v>
      </c>
      <c r="U338" s="20">
        <f t="shared" si="10"/>
        <v>16.93</v>
      </c>
      <c r="V338" s="2">
        <f t="shared" si="11"/>
        <v>0</v>
      </c>
    </row>
    <row r="339" spans="1:22" ht="15" customHeight="1" x14ac:dyDescent="0.25">
      <c r="A339" s="2" t="s">
        <v>474</v>
      </c>
      <c r="B339" s="2" t="s">
        <v>476</v>
      </c>
      <c r="C339" s="2">
        <v>2014</v>
      </c>
      <c r="D339" s="2">
        <v>451.9</v>
      </c>
      <c r="E339" s="2">
        <v>291.60000000000002</v>
      </c>
      <c r="F339" s="2">
        <v>5.05</v>
      </c>
      <c r="G339" s="2">
        <v>22.7</v>
      </c>
      <c r="H339" s="2">
        <v>0</v>
      </c>
      <c r="I339" s="2">
        <v>26.95</v>
      </c>
      <c r="J339" s="2">
        <v>104.9</v>
      </c>
      <c r="K339" s="2">
        <v>0.75</v>
      </c>
      <c r="L339" s="2" t="s">
        <v>598</v>
      </c>
      <c r="M339" s="2" t="s">
        <v>598</v>
      </c>
      <c r="N339" s="2" t="s">
        <v>599</v>
      </c>
      <c r="O339" s="2" t="s">
        <v>598</v>
      </c>
      <c r="P339" s="2" t="s">
        <v>599</v>
      </c>
      <c r="Q339" s="2" t="s">
        <v>598</v>
      </c>
      <c r="R339" s="2" t="s">
        <v>599</v>
      </c>
      <c r="S339" s="2" t="s">
        <v>598</v>
      </c>
      <c r="U339" s="20">
        <f t="shared" si="10"/>
        <v>451.9</v>
      </c>
      <c r="V339" s="2">
        <f t="shared" si="11"/>
        <v>0</v>
      </c>
    </row>
    <row r="340" spans="1:22" ht="15" customHeight="1" x14ac:dyDescent="0.25">
      <c r="A340" s="2" t="s">
        <v>474</v>
      </c>
      <c r="B340" s="2" t="s">
        <v>477</v>
      </c>
      <c r="C340" s="2">
        <v>2014</v>
      </c>
      <c r="D340" s="2">
        <v>49.6</v>
      </c>
      <c r="E340" s="2">
        <v>31.4</v>
      </c>
      <c r="F340" s="2">
        <v>1.17</v>
      </c>
      <c r="G340" s="2">
        <v>4.4800000000000004</v>
      </c>
      <c r="H340" s="2">
        <v>0</v>
      </c>
      <c r="I340" s="2">
        <v>3.36</v>
      </c>
      <c r="J340" s="2">
        <v>9.08</v>
      </c>
      <c r="K340" s="2">
        <v>7.0000000000000007E-2</v>
      </c>
      <c r="L340" s="2" t="s">
        <v>598</v>
      </c>
      <c r="M340" s="2" t="s">
        <v>598</v>
      </c>
      <c r="N340" s="2" t="s">
        <v>599</v>
      </c>
      <c r="O340" s="2" t="s">
        <v>598</v>
      </c>
      <c r="P340" s="2" t="s">
        <v>599</v>
      </c>
      <c r="Q340" s="2" t="s">
        <v>598</v>
      </c>
      <c r="R340" s="2" t="s">
        <v>599</v>
      </c>
      <c r="S340" s="2" t="s">
        <v>598</v>
      </c>
      <c r="U340" s="20">
        <f t="shared" si="10"/>
        <v>49.6</v>
      </c>
      <c r="V340" s="2">
        <f t="shared" si="11"/>
        <v>0</v>
      </c>
    </row>
    <row r="341" spans="1:22" ht="15" customHeight="1" x14ac:dyDescent="0.25">
      <c r="A341" s="2" t="s">
        <v>474</v>
      </c>
      <c r="B341" s="2" t="s">
        <v>478</v>
      </c>
      <c r="C341" s="2">
        <v>2014</v>
      </c>
      <c r="D341" s="2">
        <v>54.03</v>
      </c>
      <c r="E341" s="2">
        <v>19.47</v>
      </c>
      <c r="F341" s="2">
        <v>9.1999999999999993</v>
      </c>
      <c r="G341" s="2">
        <v>0.84</v>
      </c>
      <c r="H341" s="2">
        <v>0</v>
      </c>
      <c r="I341" s="2">
        <v>5.2</v>
      </c>
      <c r="J341" s="2">
        <v>19.25</v>
      </c>
      <c r="K341" s="2">
        <v>0.02</v>
      </c>
      <c r="L341" s="2" t="s">
        <v>598</v>
      </c>
      <c r="M341" s="2" t="s">
        <v>598</v>
      </c>
      <c r="N341" s="2" t="s">
        <v>599</v>
      </c>
      <c r="O341" s="2" t="s">
        <v>598</v>
      </c>
      <c r="P341" s="2" t="s">
        <v>599</v>
      </c>
      <c r="Q341" s="2" t="s">
        <v>598</v>
      </c>
      <c r="R341" s="2" t="s">
        <v>599</v>
      </c>
      <c r="S341" s="2" t="s">
        <v>598</v>
      </c>
      <c r="U341" s="20">
        <f t="shared" si="10"/>
        <v>54.03</v>
      </c>
      <c r="V341" s="2">
        <f t="shared" si="11"/>
        <v>0</v>
      </c>
    </row>
    <row r="342" spans="1:22" ht="15" customHeight="1" x14ac:dyDescent="0.25">
      <c r="A342" s="2" t="s">
        <v>474</v>
      </c>
      <c r="B342" s="2" t="s">
        <v>479</v>
      </c>
      <c r="C342" s="2">
        <v>2014</v>
      </c>
      <c r="D342" s="2">
        <v>44.3</v>
      </c>
      <c r="E342" s="2">
        <v>22.5</v>
      </c>
      <c r="F342" s="2">
        <v>11.9</v>
      </c>
      <c r="G342" s="2">
        <v>1.04</v>
      </c>
      <c r="H342" s="2">
        <v>0</v>
      </c>
      <c r="I342" s="2">
        <v>3.68</v>
      </c>
      <c r="J342" s="2">
        <v>5</v>
      </c>
      <c r="K342" s="2">
        <v>0.09</v>
      </c>
      <c r="L342" s="2" t="s">
        <v>598</v>
      </c>
      <c r="M342" s="2" t="s">
        <v>598</v>
      </c>
      <c r="N342" s="2" t="s">
        <v>599</v>
      </c>
      <c r="O342" s="2" t="s">
        <v>598</v>
      </c>
      <c r="P342" s="2" t="s">
        <v>599</v>
      </c>
      <c r="Q342" s="2" t="s">
        <v>598</v>
      </c>
      <c r="R342" s="2" t="s">
        <v>599</v>
      </c>
      <c r="S342" s="2" t="s">
        <v>598</v>
      </c>
      <c r="U342" s="20">
        <f t="shared" si="10"/>
        <v>44.3</v>
      </c>
      <c r="V342" s="2">
        <f t="shared" si="11"/>
        <v>0</v>
      </c>
    </row>
    <row r="343" spans="1:22" ht="15" customHeight="1" x14ac:dyDescent="0.25">
      <c r="A343" s="2" t="s">
        <v>474</v>
      </c>
      <c r="B343" s="2" t="s">
        <v>480</v>
      </c>
      <c r="C343" s="2">
        <v>2014</v>
      </c>
      <c r="D343" s="2">
        <v>145.69999999999999</v>
      </c>
      <c r="E343" s="2">
        <v>80.900000000000006</v>
      </c>
      <c r="F343" s="2">
        <v>5.37</v>
      </c>
      <c r="G343" s="2">
        <v>11.7</v>
      </c>
      <c r="H343" s="2">
        <v>0</v>
      </c>
      <c r="I343" s="2">
        <v>22</v>
      </c>
      <c r="J343" s="2">
        <v>25.1</v>
      </c>
      <c r="K343" s="2">
        <v>0.66</v>
      </c>
      <c r="L343" s="2" t="s">
        <v>598</v>
      </c>
      <c r="M343" s="2" t="s">
        <v>598</v>
      </c>
      <c r="N343" s="2" t="s">
        <v>599</v>
      </c>
      <c r="O343" s="2" t="s">
        <v>598</v>
      </c>
      <c r="P343" s="2" t="s">
        <v>599</v>
      </c>
      <c r="Q343" s="2" t="s">
        <v>598</v>
      </c>
      <c r="R343" s="2" t="s">
        <v>599</v>
      </c>
      <c r="S343" s="2" t="s">
        <v>598</v>
      </c>
      <c r="U343" s="20">
        <f t="shared" si="10"/>
        <v>145.69999999999999</v>
      </c>
      <c r="V343" s="2">
        <f t="shared" si="11"/>
        <v>0</v>
      </c>
    </row>
    <row r="344" spans="1:22" ht="15" customHeight="1" x14ac:dyDescent="0.25">
      <c r="A344" s="2" t="s">
        <v>474</v>
      </c>
      <c r="B344" s="2" t="s">
        <v>481</v>
      </c>
      <c r="C344" s="2">
        <v>2014</v>
      </c>
      <c r="D344" s="2">
        <v>259.2</v>
      </c>
      <c r="E344" s="2">
        <v>131.9</v>
      </c>
      <c r="F344" s="2">
        <v>22.7</v>
      </c>
      <c r="G344" s="2">
        <v>5.4</v>
      </c>
      <c r="H344" s="2">
        <v>0</v>
      </c>
      <c r="I344" s="2">
        <v>23.6</v>
      </c>
      <c r="J344" s="2">
        <v>75.400000000000006</v>
      </c>
      <c r="K344" s="2">
        <v>0.2</v>
      </c>
      <c r="L344" s="2" t="s">
        <v>598</v>
      </c>
      <c r="M344" s="2" t="s">
        <v>598</v>
      </c>
      <c r="N344" s="2" t="s">
        <v>599</v>
      </c>
      <c r="O344" s="2" t="s">
        <v>598</v>
      </c>
      <c r="P344" s="2" t="s">
        <v>599</v>
      </c>
      <c r="Q344" s="2" t="s">
        <v>598</v>
      </c>
      <c r="R344" s="2" t="s">
        <v>599</v>
      </c>
      <c r="S344" s="2" t="s">
        <v>598</v>
      </c>
      <c r="U344" s="20">
        <f t="shared" si="10"/>
        <v>259.2</v>
      </c>
      <c r="V344" s="2">
        <f t="shared" si="11"/>
        <v>0</v>
      </c>
    </row>
    <row r="345" spans="1:22" ht="15" customHeight="1" x14ac:dyDescent="0.25">
      <c r="A345" s="2" t="s">
        <v>474</v>
      </c>
      <c r="B345" s="2" t="s">
        <v>482</v>
      </c>
      <c r="C345" s="2">
        <v>2014</v>
      </c>
      <c r="D345" s="2">
        <v>27.2</v>
      </c>
      <c r="E345" s="2">
        <v>24.55</v>
      </c>
      <c r="F345" s="2">
        <v>0</v>
      </c>
      <c r="G345" s="2">
        <v>0</v>
      </c>
      <c r="H345" s="2">
        <v>0</v>
      </c>
      <c r="I345" s="2">
        <v>1.87</v>
      </c>
      <c r="J345" s="2">
        <v>0.79</v>
      </c>
      <c r="K345" s="2">
        <v>0</v>
      </c>
      <c r="L345" s="2" t="s">
        <v>598</v>
      </c>
      <c r="M345" s="2" t="s">
        <v>598</v>
      </c>
      <c r="N345" s="2" t="s">
        <v>599</v>
      </c>
      <c r="O345" s="2" t="s">
        <v>598</v>
      </c>
      <c r="P345" s="2" t="s">
        <v>599</v>
      </c>
      <c r="Q345" s="2" t="s">
        <v>598</v>
      </c>
      <c r="R345" s="2" t="s">
        <v>599</v>
      </c>
      <c r="S345" s="2" t="s">
        <v>598</v>
      </c>
      <c r="U345" s="20">
        <f t="shared" si="10"/>
        <v>27.2</v>
      </c>
      <c r="V345" s="2">
        <f t="shared" si="11"/>
        <v>0</v>
      </c>
    </row>
    <row r="346" spans="1:22" ht="15" customHeight="1" x14ac:dyDescent="0.25">
      <c r="A346" s="2" t="s">
        <v>474</v>
      </c>
      <c r="B346" s="2" t="s">
        <v>483</v>
      </c>
      <c r="C346" s="2">
        <v>2014</v>
      </c>
      <c r="D346" s="2">
        <v>13.65</v>
      </c>
      <c r="E346" s="2">
        <v>6.22</v>
      </c>
      <c r="F346" s="2">
        <v>4.01</v>
      </c>
      <c r="G346" s="2">
        <v>0</v>
      </c>
      <c r="H346" s="2">
        <v>0</v>
      </c>
      <c r="I346" s="2">
        <v>3.03</v>
      </c>
      <c r="J346" s="2">
        <v>0.38</v>
      </c>
      <c r="K346" s="2">
        <v>0</v>
      </c>
      <c r="L346" s="2" t="s">
        <v>598</v>
      </c>
      <c r="M346" s="2" t="s">
        <v>598</v>
      </c>
      <c r="N346" s="2" t="s">
        <v>599</v>
      </c>
      <c r="O346" s="2" t="s">
        <v>598</v>
      </c>
      <c r="P346" s="2" t="s">
        <v>599</v>
      </c>
      <c r="Q346" s="2" t="s">
        <v>598</v>
      </c>
      <c r="R346" s="2" t="s">
        <v>599</v>
      </c>
      <c r="S346" s="2" t="s">
        <v>598</v>
      </c>
      <c r="U346" s="20">
        <f t="shared" si="10"/>
        <v>13.65</v>
      </c>
      <c r="V346" s="2">
        <f t="shared" si="11"/>
        <v>0</v>
      </c>
    </row>
    <row r="347" spans="1:22" ht="15" customHeight="1" x14ac:dyDescent="0.25">
      <c r="A347" s="2" t="s">
        <v>474</v>
      </c>
      <c r="B347" s="2" t="s">
        <v>484</v>
      </c>
      <c r="C347" s="2">
        <v>2014</v>
      </c>
      <c r="D347" s="2">
        <v>1357.7</v>
      </c>
      <c r="E347" s="2">
        <v>632.5</v>
      </c>
      <c r="F347" s="2">
        <v>134.69999999999999</v>
      </c>
      <c r="G347" s="2">
        <v>147.6</v>
      </c>
      <c r="H347" s="2">
        <v>91.8</v>
      </c>
      <c r="I347" s="2">
        <v>145.1</v>
      </c>
      <c r="J347" s="2">
        <v>286.89999999999998</v>
      </c>
      <c r="K347" s="2">
        <v>10.9</v>
      </c>
      <c r="L347" s="2" t="s">
        <v>598</v>
      </c>
      <c r="M347" s="2" t="s">
        <v>598</v>
      </c>
      <c r="N347" s="2" t="s">
        <v>599</v>
      </c>
      <c r="O347" s="2" t="s">
        <v>598</v>
      </c>
      <c r="P347" s="2" t="s">
        <v>599</v>
      </c>
      <c r="Q347" s="2" t="s">
        <v>598</v>
      </c>
      <c r="R347" s="2" t="s">
        <v>599</v>
      </c>
      <c r="S347" s="2" t="s">
        <v>598</v>
      </c>
      <c r="U347" s="20">
        <f t="shared" si="10"/>
        <v>1357.7</v>
      </c>
      <c r="V347" s="2">
        <f t="shared" si="11"/>
        <v>0</v>
      </c>
    </row>
    <row r="348" spans="1:22" ht="15" customHeight="1" x14ac:dyDescent="0.25">
      <c r="A348" s="2" t="s">
        <v>474</v>
      </c>
      <c r="B348" s="2" t="s">
        <v>485</v>
      </c>
      <c r="C348" s="2">
        <v>2014</v>
      </c>
      <c r="D348" s="2">
        <v>126.6</v>
      </c>
      <c r="E348" s="2">
        <v>75.3</v>
      </c>
      <c r="F348" s="2">
        <v>5.5</v>
      </c>
      <c r="G348" s="2">
        <v>3.26</v>
      </c>
      <c r="H348" s="2">
        <v>0</v>
      </c>
      <c r="I348" s="2">
        <v>8.35</v>
      </c>
      <c r="J348" s="2">
        <v>32.5</v>
      </c>
      <c r="K348" s="2">
        <v>1.7</v>
      </c>
      <c r="L348" s="2" t="s">
        <v>598</v>
      </c>
      <c r="M348" s="2" t="s">
        <v>598</v>
      </c>
      <c r="N348" s="2" t="s">
        <v>599</v>
      </c>
      <c r="O348" s="2" t="s">
        <v>598</v>
      </c>
      <c r="P348" s="2" t="s">
        <v>599</v>
      </c>
      <c r="Q348" s="2" t="s">
        <v>598</v>
      </c>
      <c r="R348" s="2" t="s">
        <v>599</v>
      </c>
      <c r="S348" s="2" t="s">
        <v>598</v>
      </c>
      <c r="U348" s="20">
        <f t="shared" si="10"/>
        <v>126.6</v>
      </c>
      <c r="V348" s="2">
        <f t="shared" si="11"/>
        <v>0</v>
      </c>
    </row>
    <row r="349" spans="1:22" ht="15" customHeight="1" x14ac:dyDescent="0.25">
      <c r="A349" s="2" t="s">
        <v>474</v>
      </c>
      <c r="B349" s="2" t="s">
        <v>486</v>
      </c>
      <c r="C349" s="2">
        <v>2014</v>
      </c>
      <c r="D349" s="2">
        <v>23.8</v>
      </c>
      <c r="E349" s="2">
        <v>4.09</v>
      </c>
      <c r="F349" s="2">
        <v>8.6</v>
      </c>
      <c r="G349" s="2">
        <v>1.25</v>
      </c>
      <c r="H349" s="2">
        <v>0</v>
      </c>
      <c r="I349" s="2">
        <v>6.65</v>
      </c>
      <c r="J349" s="2">
        <v>3.2</v>
      </c>
      <c r="K349" s="2">
        <v>0</v>
      </c>
      <c r="L349" s="2" t="s">
        <v>598</v>
      </c>
      <c r="M349" s="2" t="s">
        <v>598</v>
      </c>
      <c r="N349" s="2" t="s">
        <v>599</v>
      </c>
      <c r="O349" s="2" t="s">
        <v>598</v>
      </c>
      <c r="P349" s="2" t="s">
        <v>599</v>
      </c>
      <c r="Q349" s="2" t="s">
        <v>598</v>
      </c>
      <c r="R349" s="2" t="s">
        <v>599</v>
      </c>
      <c r="S349" s="2" t="s">
        <v>598</v>
      </c>
      <c r="U349" s="20">
        <f t="shared" si="10"/>
        <v>23.8</v>
      </c>
      <c r="V349" s="2">
        <f t="shared" si="11"/>
        <v>0</v>
      </c>
    </row>
    <row r="350" spans="1:22" ht="15" customHeight="1" x14ac:dyDescent="0.25">
      <c r="A350" s="2" t="s">
        <v>487</v>
      </c>
      <c r="B350" s="2" t="s">
        <v>488</v>
      </c>
      <c r="C350" s="2">
        <v>2014</v>
      </c>
      <c r="D350" s="2">
        <v>3.9</v>
      </c>
      <c r="E350" s="2" t="s">
        <v>598</v>
      </c>
      <c r="F350" s="2">
        <v>0.6</v>
      </c>
      <c r="G350" s="2">
        <v>2.4</v>
      </c>
      <c r="H350" s="2" t="s">
        <v>598</v>
      </c>
      <c r="I350" s="2">
        <v>0.9</v>
      </c>
      <c r="J350" s="2" t="s">
        <v>598</v>
      </c>
      <c r="K350" s="2" t="s">
        <v>598</v>
      </c>
      <c r="L350" s="2" t="s">
        <v>598</v>
      </c>
      <c r="M350" s="2" t="s">
        <v>598</v>
      </c>
      <c r="N350" s="2" t="s">
        <v>599</v>
      </c>
      <c r="O350" s="2" t="s">
        <v>598</v>
      </c>
      <c r="P350" s="2" t="s">
        <v>599</v>
      </c>
      <c r="Q350" s="2" t="s">
        <v>598</v>
      </c>
      <c r="R350" s="2" t="s">
        <v>599</v>
      </c>
      <c r="S350" s="2" t="s">
        <v>598</v>
      </c>
      <c r="U350" s="20">
        <f t="shared" si="10"/>
        <v>3.9</v>
      </c>
      <c r="V350" s="2">
        <f t="shared" si="11"/>
        <v>0</v>
      </c>
    </row>
    <row r="351" spans="1:22" ht="15" customHeight="1" x14ac:dyDescent="0.25">
      <c r="A351" s="2" t="s">
        <v>487</v>
      </c>
      <c r="B351" s="2" t="s">
        <v>489</v>
      </c>
      <c r="C351" s="2">
        <v>2014</v>
      </c>
      <c r="D351" s="2">
        <v>3.3</v>
      </c>
      <c r="E351" s="2">
        <v>0.1</v>
      </c>
      <c r="F351" s="2">
        <v>0.4</v>
      </c>
      <c r="G351" s="2">
        <v>0.4</v>
      </c>
      <c r="H351" s="2" t="s">
        <v>598</v>
      </c>
      <c r="I351" s="2">
        <v>1.9</v>
      </c>
      <c r="J351" s="2">
        <v>0.5</v>
      </c>
      <c r="K351" s="2" t="s">
        <v>598</v>
      </c>
      <c r="L351" s="2" t="s">
        <v>598</v>
      </c>
      <c r="M351" s="2" t="s">
        <v>598</v>
      </c>
      <c r="N351" s="2" t="s">
        <v>599</v>
      </c>
      <c r="O351" s="2" t="s">
        <v>598</v>
      </c>
      <c r="P351" s="2" t="s">
        <v>599</v>
      </c>
      <c r="Q351" s="2" t="s">
        <v>598</v>
      </c>
      <c r="R351" s="2" t="s">
        <v>599</v>
      </c>
      <c r="S351" s="2" t="s">
        <v>598</v>
      </c>
      <c r="U351" s="20">
        <f t="shared" si="10"/>
        <v>3.3</v>
      </c>
      <c r="V351" s="2">
        <f t="shared" si="11"/>
        <v>0</v>
      </c>
    </row>
    <row r="352" spans="1:22" ht="15" customHeight="1" x14ac:dyDescent="0.25">
      <c r="A352" s="2" t="s">
        <v>487</v>
      </c>
      <c r="B352" s="2" t="s">
        <v>490</v>
      </c>
      <c r="C352" s="2">
        <v>2014</v>
      </c>
      <c r="D352" s="2">
        <v>111</v>
      </c>
      <c r="E352" s="2">
        <v>31.3</v>
      </c>
      <c r="F352" s="2">
        <v>18</v>
      </c>
      <c r="G352" s="2">
        <v>31.6</v>
      </c>
      <c r="H352" s="2">
        <v>7.7</v>
      </c>
      <c r="I352" s="2">
        <v>18.3</v>
      </c>
      <c r="J352" s="2">
        <v>11.8</v>
      </c>
      <c r="K352" s="2" t="s">
        <v>598</v>
      </c>
      <c r="L352" s="2" t="s">
        <v>598</v>
      </c>
      <c r="M352" s="2" t="s">
        <v>598</v>
      </c>
      <c r="N352" s="2" t="s">
        <v>599</v>
      </c>
      <c r="O352" s="2" t="s">
        <v>598</v>
      </c>
      <c r="P352" s="2" t="s">
        <v>599</v>
      </c>
      <c r="Q352" s="2" t="s">
        <v>598</v>
      </c>
      <c r="R352" s="2" t="s">
        <v>599</v>
      </c>
      <c r="S352" s="2" t="s">
        <v>598</v>
      </c>
      <c r="U352" s="20">
        <f t="shared" si="10"/>
        <v>111</v>
      </c>
      <c r="V352" s="2">
        <f t="shared" si="11"/>
        <v>0</v>
      </c>
    </row>
    <row r="353" spans="1:22" ht="15" customHeight="1" x14ac:dyDescent="0.25">
      <c r="A353" s="2" t="s">
        <v>491</v>
      </c>
      <c r="B353" s="2" t="s">
        <v>492</v>
      </c>
      <c r="C353" s="2">
        <v>2014</v>
      </c>
      <c r="D353" s="2">
        <v>4.399</v>
      </c>
      <c r="E353" s="2">
        <v>0.315</v>
      </c>
      <c r="F353" s="2">
        <v>0.89600000000000002</v>
      </c>
      <c r="G353" s="2">
        <v>2.6320000000000001</v>
      </c>
      <c r="H353" s="2" t="s">
        <v>598</v>
      </c>
      <c r="I353" s="2">
        <v>0.38800000000000001</v>
      </c>
      <c r="J353" s="2">
        <v>0.16800000000000001</v>
      </c>
      <c r="K353" s="2">
        <v>0</v>
      </c>
      <c r="L353" s="2">
        <v>0</v>
      </c>
      <c r="M353" s="2">
        <v>2.6320000000000001</v>
      </c>
      <c r="N353" s="2" t="s">
        <v>599</v>
      </c>
      <c r="O353" s="2" t="s">
        <v>598</v>
      </c>
      <c r="P353" s="2" t="s">
        <v>599</v>
      </c>
      <c r="Q353" s="2" t="s">
        <v>598</v>
      </c>
      <c r="R353" s="2" t="s">
        <v>599</v>
      </c>
      <c r="S353" s="2" t="s">
        <v>598</v>
      </c>
      <c r="U353" s="20">
        <f t="shared" si="10"/>
        <v>4.399</v>
      </c>
      <c r="V353" s="2">
        <f t="shared" si="11"/>
        <v>0</v>
      </c>
    </row>
    <row r="354" spans="1:22" ht="15" customHeight="1" x14ac:dyDescent="0.25">
      <c r="A354" s="2" t="s">
        <v>491</v>
      </c>
      <c r="B354" s="2" t="s">
        <v>493</v>
      </c>
      <c r="C354" s="2">
        <v>2014</v>
      </c>
      <c r="D354" s="2">
        <v>4.226</v>
      </c>
      <c r="E354" s="2">
        <v>0.309</v>
      </c>
      <c r="F354" s="2">
        <v>1.788</v>
      </c>
      <c r="G354" s="2">
        <v>0</v>
      </c>
      <c r="H354" s="2" t="s">
        <v>598</v>
      </c>
      <c r="I354" s="2">
        <v>0.436</v>
      </c>
      <c r="J354" s="2">
        <v>0.28899999999999998</v>
      </c>
      <c r="K354" s="2">
        <v>0</v>
      </c>
      <c r="L354" s="2">
        <v>0</v>
      </c>
      <c r="M354" s="2">
        <v>1.4039999999999999</v>
      </c>
      <c r="N354" s="2" t="s">
        <v>599</v>
      </c>
      <c r="O354" s="2" t="s">
        <v>598</v>
      </c>
      <c r="P354" s="2" t="s">
        <v>599</v>
      </c>
      <c r="Q354" s="2" t="s">
        <v>598</v>
      </c>
      <c r="R354" s="2" t="s">
        <v>599</v>
      </c>
      <c r="S354" s="2" t="s">
        <v>598</v>
      </c>
      <c r="U354" s="20">
        <f t="shared" si="10"/>
        <v>4.226</v>
      </c>
      <c r="V354" s="2">
        <f t="shared" si="11"/>
        <v>0</v>
      </c>
    </row>
    <row r="355" spans="1:22" ht="15" customHeight="1" x14ac:dyDescent="0.25">
      <c r="A355" s="2" t="s">
        <v>491</v>
      </c>
      <c r="B355" s="2" t="s">
        <v>494</v>
      </c>
      <c r="C355" s="2">
        <v>2014</v>
      </c>
      <c r="D355" s="2">
        <v>6.0860000000000003</v>
      </c>
      <c r="E355" s="2">
        <v>1.7430000000000001</v>
      </c>
      <c r="F355" s="2">
        <v>2.3250000000000002</v>
      </c>
      <c r="G355" s="2" t="s">
        <v>598</v>
      </c>
      <c r="H355" s="2" t="s">
        <v>598</v>
      </c>
      <c r="I355" s="2">
        <v>0.53900000000000003</v>
      </c>
      <c r="J355" s="2">
        <v>0</v>
      </c>
      <c r="K355" s="2">
        <v>0</v>
      </c>
      <c r="L355" s="2">
        <v>0</v>
      </c>
      <c r="M355" s="2">
        <v>1.4790000000000001</v>
      </c>
      <c r="N355" s="2" t="s">
        <v>599</v>
      </c>
      <c r="O355" s="2" t="s">
        <v>598</v>
      </c>
      <c r="P355" s="2" t="s">
        <v>599</v>
      </c>
      <c r="Q355" s="2" t="s">
        <v>598</v>
      </c>
      <c r="R355" s="2" t="s">
        <v>599</v>
      </c>
      <c r="S355" s="2" t="s">
        <v>598</v>
      </c>
      <c r="U355" s="20">
        <f t="shared" si="10"/>
        <v>6.0860000000000003</v>
      </c>
      <c r="V355" s="2">
        <f t="shared" si="11"/>
        <v>0</v>
      </c>
    </row>
    <row r="356" spans="1:22" ht="15" customHeight="1" x14ac:dyDescent="0.25">
      <c r="A356" s="2" t="s">
        <v>491</v>
      </c>
      <c r="B356" s="2" t="s">
        <v>495</v>
      </c>
      <c r="C356" s="2">
        <v>2014</v>
      </c>
      <c r="D356" s="2">
        <v>8.4969999999999999</v>
      </c>
      <c r="E356" s="2">
        <v>1.085</v>
      </c>
      <c r="F356" s="2">
        <v>3.0760000000000001</v>
      </c>
      <c r="G356" s="2" t="s">
        <v>598</v>
      </c>
      <c r="H356" s="2" t="s">
        <v>598</v>
      </c>
      <c r="I356" s="2">
        <v>0.92100000000000004</v>
      </c>
      <c r="J356" s="2">
        <v>0.503</v>
      </c>
      <c r="K356" s="2">
        <v>0</v>
      </c>
      <c r="L356" s="2">
        <v>0</v>
      </c>
      <c r="M356" s="2">
        <v>2.9119999999999999</v>
      </c>
      <c r="N356" s="2" t="s">
        <v>599</v>
      </c>
      <c r="O356" s="2" t="s">
        <v>598</v>
      </c>
      <c r="P356" s="2" t="s">
        <v>599</v>
      </c>
      <c r="Q356" s="2" t="s">
        <v>598</v>
      </c>
      <c r="R356" s="2" t="s">
        <v>599</v>
      </c>
      <c r="S356" s="2" t="s">
        <v>598</v>
      </c>
      <c r="U356" s="20">
        <f t="shared" si="10"/>
        <v>8.4969999999999999</v>
      </c>
      <c r="V356" s="2">
        <f t="shared" si="11"/>
        <v>0</v>
      </c>
    </row>
    <row r="357" spans="1:22" ht="15" customHeight="1" x14ac:dyDescent="0.25">
      <c r="A357" s="2" t="s">
        <v>491</v>
      </c>
      <c r="B357" s="2" t="s">
        <v>496</v>
      </c>
      <c r="C357" s="2">
        <v>2014</v>
      </c>
      <c r="D357" s="2">
        <v>76.347999999999999</v>
      </c>
      <c r="E357" s="2">
        <v>19.882999999999999</v>
      </c>
      <c r="F357" s="2">
        <v>16.193000000000001</v>
      </c>
      <c r="G357" s="2">
        <v>1.3640000000000001</v>
      </c>
      <c r="H357" s="2" t="s">
        <v>598</v>
      </c>
      <c r="I357" s="2">
        <v>13.352</v>
      </c>
      <c r="J357" s="2">
        <v>20.023</v>
      </c>
      <c r="K357" s="2">
        <v>0</v>
      </c>
      <c r="L357" s="2">
        <v>1.2929999999999999</v>
      </c>
      <c r="M357" s="2">
        <v>4.24</v>
      </c>
      <c r="N357" s="2" t="s">
        <v>598</v>
      </c>
      <c r="O357" s="2" t="s">
        <v>598</v>
      </c>
      <c r="P357" s="2" t="s">
        <v>598</v>
      </c>
      <c r="Q357" s="2" t="s">
        <v>598</v>
      </c>
      <c r="R357" s="2" t="s">
        <v>598</v>
      </c>
      <c r="S357" s="2" t="s">
        <v>598</v>
      </c>
      <c r="U357" s="20">
        <f t="shared" si="10"/>
        <v>76.347999999999999</v>
      </c>
      <c r="V357" s="2">
        <f t="shared" si="11"/>
        <v>0</v>
      </c>
    </row>
    <row r="358" spans="1:22" ht="15" customHeight="1" x14ac:dyDescent="0.25">
      <c r="A358" s="2" t="s">
        <v>497</v>
      </c>
      <c r="B358" s="2" t="s">
        <v>498</v>
      </c>
      <c r="C358" s="2">
        <v>2014</v>
      </c>
      <c r="D358" s="2">
        <v>2.1</v>
      </c>
      <c r="E358" s="2">
        <v>0.6</v>
      </c>
      <c r="F358" s="2">
        <v>0.2</v>
      </c>
      <c r="G358" s="2">
        <v>0</v>
      </c>
      <c r="H358" s="2">
        <v>0</v>
      </c>
      <c r="I358" s="2">
        <v>0.8</v>
      </c>
      <c r="J358" s="2">
        <v>0.01</v>
      </c>
      <c r="K358" s="2">
        <v>0</v>
      </c>
      <c r="L358" s="2">
        <v>0</v>
      </c>
      <c r="M358" s="2">
        <v>0.4</v>
      </c>
      <c r="N358" s="2" t="s">
        <v>599</v>
      </c>
      <c r="O358" s="2" t="s">
        <v>598</v>
      </c>
      <c r="P358" s="2" t="s">
        <v>599</v>
      </c>
      <c r="Q358" s="2" t="s">
        <v>598</v>
      </c>
      <c r="R358" s="2" t="s">
        <v>599</v>
      </c>
      <c r="S358" s="2" t="s">
        <v>598</v>
      </c>
      <c r="U358" s="20">
        <f t="shared" si="10"/>
        <v>2.1</v>
      </c>
      <c r="V358" s="2">
        <f t="shared" si="11"/>
        <v>0</v>
      </c>
    </row>
    <row r="359" spans="1:22" ht="15" customHeight="1" x14ac:dyDescent="0.25">
      <c r="A359" s="2" t="s">
        <v>497</v>
      </c>
      <c r="B359" s="2" t="s">
        <v>499</v>
      </c>
      <c r="C359" s="2">
        <v>2014</v>
      </c>
      <c r="D359" s="2">
        <v>118.5</v>
      </c>
      <c r="E359" s="2">
        <v>47.1</v>
      </c>
      <c r="F359" s="2">
        <v>17.8</v>
      </c>
      <c r="G359" s="2">
        <v>0</v>
      </c>
      <c r="H359" s="2">
        <v>9.1</v>
      </c>
      <c r="I359" s="2">
        <v>21.4</v>
      </c>
      <c r="J359" s="2">
        <v>10.199999999999999</v>
      </c>
      <c r="K359" s="2">
        <v>0</v>
      </c>
      <c r="L359" s="2">
        <v>5.6</v>
      </c>
      <c r="M359" s="2">
        <v>7.3</v>
      </c>
      <c r="N359" s="2" t="s">
        <v>599</v>
      </c>
      <c r="O359" s="2" t="s">
        <v>598</v>
      </c>
      <c r="P359" s="2" t="s">
        <v>599</v>
      </c>
      <c r="Q359" s="2" t="s">
        <v>598</v>
      </c>
      <c r="R359" s="2" t="s">
        <v>599</v>
      </c>
      <c r="S359" s="2" t="s">
        <v>598</v>
      </c>
      <c r="U359" s="20">
        <f t="shared" si="10"/>
        <v>118.5</v>
      </c>
      <c r="V359" s="2">
        <f t="shared" si="11"/>
        <v>0</v>
      </c>
    </row>
    <row r="360" spans="1:22" ht="15" customHeight="1" x14ac:dyDescent="0.25">
      <c r="A360" s="2" t="s">
        <v>497</v>
      </c>
      <c r="B360" s="2" t="s">
        <v>500</v>
      </c>
      <c r="C360" s="2">
        <v>2014</v>
      </c>
      <c r="D360" s="2">
        <v>20.2</v>
      </c>
      <c r="E360" s="2">
        <v>9.8000000000000007</v>
      </c>
      <c r="F360" s="2">
        <v>0.5</v>
      </c>
      <c r="G360" s="2">
        <v>0</v>
      </c>
      <c r="H360" s="2">
        <v>0</v>
      </c>
      <c r="I360" s="2">
        <v>5.0999999999999996</v>
      </c>
      <c r="J360" s="2">
        <v>1.1000000000000001</v>
      </c>
      <c r="K360" s="2">
        <v>0</v>
      </c>
      <c r="L360" s="2">
        <v>0</v>
      </c>
      <c r="M360" s="2">
        <v>3.8</v>
      </c>
      <c r="N360" s="2" t="s">
        <v>599</v>
      </c>
      <c r="O360" s="2" t="s">
        <v>598</v>
      </c>
      <c r="P360" s="2" t="s">
        <v>599</v>
      </c>
      <c r="Q360" s="2" t="s">
        <v>598</v>
      </c>
      <c r="R360" s="2" t="s">
        <v>599</v>
      </c>
      <c r="S360" s="2" t="s">
        <v>598</v>
      </c>
      <c r="U360" s="20">
        <f t="shared" si="10"/>
        <v>20.2</v>
      </c>
      <c r="V360" s="2">
        <f t="shared" si="11"/>
        <v>0</v>
      </c>
    </row>
    <row r="361" spans="1:22" ht="15" customHeight="1" x14ac:dyDescent="0.25">
      <c r="A361" s="2" t="s">
        <v>501</v>
      </c>
      <c r="B361" s="2" t="s">
        <v>502</v>
      </c>
      <c r="C361" s="2">
        <v>2014</v>
      </c>
      <c r="D361" s="2">
        <v>205.21799999999999</v>
      </c>
      <c r="E361" s="2">
        <v>99.876000000000005</v>
      </c>
      <c r="F361" s="2">
        <v>21.553999999999998</v>
      </c>
      <c r="G361" s="2" t="s">
        <v>598</v>
      </c>
      <c r="H361" s="2" t="s">
        <v>598</v>
      </c>
      <c r="I361" s="2" t="s">
        <v>609</v>
      </c>
      <c r="J361" s="2" t="s">
        <v>609</v>
      </c>
      <c r="K361" s="2" t="s">
        <v>609</v>
      </c>
      <c r="L361" s="2" t="s">
        <v>598</v>
      </c>
      <c r="M361" s="2">
        <v>83.878</v>
      </c>
      <c r="N361" s="2" t="s">
        <v>599</v>
      </c>
      <c r="O361" s="2" t="s">
        <v>598</v>
      </c>
      <c r="P361" s="2" t="s">
        <v>599</v>
      </c>
      <c r="Q361" s="2" t="s">
        <v>598</v>
      </c>
      <c r="R361" s="2" t="s">
        <v>599</v>
      </c>
      <c r="S361" s="2" t="s">
        <v>598</v>
      </c>
      <c r="U361" s="20">
        <f t="shared" si="10"/>
        <v>205.21799999999999</v>
      </c>
      <c r="V361" s="2">
        <f t="shared" si="11"/>
        <v>0</v>
      </c>
    </row>
    <row r="362" spans="1:22" ht="15" customHeight="1" x14ac:dyDescent="0.25">
      <c r="A362" s="2" t="s">
        <v>501</v>
      </c>
      <c r="B362" s="2" t="s">
        <v>503</v>
      </c>
      <c r="C362" s="2">
        <v>2014</v>
      </c>
      <c r="D362" s="2">
        <v>2.133</v>
      </c>
      <c r="E362" s="2">
        <v>0.98399999999999999</v>
      </c>
      <c r="F362" s="2">
        <v>0.02</v>
      </c>
      <c r="G362" s="2" t="s">
        <v>598</v>
      </c>
      <c r="H362" s="2" t="s">
        <v>598</v>
      </c>
      <c r="I362" s="2" t="s">
        <v>598</v>
      </c>
      <c r="J362" s="2" t="s">
        <v>598</v>
      </c>
      <c r="K362" s="2" t="s">
        <v>598</v>
      </c>
      <c r="L362" s="2" t="s">
        <v>598</v>
      </c>
      <c r="M362" s="2">
        <v>1.129</v>
      </c>
      <c r="N362" s="2" t="s">
        <v>599</v>
      </c>
      <c r="O362" s="2" t="s">
        <v>598</v>
      </c>
      <c r="P362" s="2" t="s">
        <v>599</v>
      </c>
      <c r="Q362" s="2" t="s">
        <v>598</v>
      </c>
      <c r="R362" s="2" t="s">
        <v>599</v>
      </c>
      <c r="S362" s="2" t="s">
        <v>598</v>
      </c>
      <c r="U362" s="20">
        <f t="shared" si="10"/>
        <v>2.133</v>
      </c>
      <c r="V362" s="2">
        <f t="shared" si="11"/>
        <v>0</v>
      </c>
    </row>
    <row r="363" spans="1:22" ht="15" customHeight="1" x14ac:dyDescent="0.25">
      <c r="A363" s="2" t="s">
        <v>501</v>
      </c>
      <c r="B363" s="2" t="s">
        <v>504</v>
      </c>
      <c r="C363" s="2">
        <v>2014</v>
      </c>
      <c r="D363" s="2">
        <v>13.263999999999999</v>
      </c>
      <c r="E363" s="2">
        <v>7.1959999999999997</v>
      </c>
      <c r="F363" s="2">
        <v>0.57999999999999996</v>
      </c>
      <c r="G363" s="2" t="s">
        <v>598</v>
      </c>
      <c r="H363" s="2" t="s">
        <v>598</v>
      </c>
      <c r="I363" s="2">
        <v>3.5590000000000002</v>
      </c>
      <c r="J363" s="2">
        <v>1.222</v>
      </c>
      <c r="K363" s="2" t="s">
        <v>598</v>
      </c>
      <c r="L363" s="2" t="s">
        <v>598</v>
      </c>
      <c r="M363" s="2">
        <v>1.1970000000000001</v>
      </c>
      <c r="N363" s="2" t="s">
        <v>599</v>
      </c>
      <c r="O363" s="2" t="s">
        <v>598</v>
      </c>
      <c r="P363" s="2" t="s">
        <v>599</v>
      </c>
      <c r="Q363" s="2" t="s">
        <v>598</v>
      </c>
      <c r="R363" s="2" t="s">
        <v>599</v>
      </c>
      <c r="S363" s="2" t="s">
        <v>598</v>
      </c>
      <c r="U363" s="20">
        <f t="shared" si="10"/>
        <v>13.263999999999999</v>
      </c>
      <c r="V363" s="2">
        <f t="shared" si="11"/>
        <v>0</v>
      </c>
    </row>
    <row r="364" spans="1:22" ht="15" customHeight="1" x14ac:dyDescent="0.25">
      <c r="A364" s="2" t="s">
        <v>501</v>
      </c>
      <c r="B364" s="2" t="s">
        <v>505</v>
      </c>
      <c r="C364" s="2">
        <v>2014</v>
      </c>
      <c r="D364" s="2">
        <v>21.56</v>
      </c>
      <c r="E364" s="2">
        <v>10.544</v>
      </c>
      <c r="F364" s="2">
        <v>5.5460000000000003</v>
      </c>
      <c r="G364" s="2" t="s">
        <v>598</v>
      </c>
      <c r="H364" s="2" t="s">
        <v>598</v>
      </c>
      <c r="I364" s="2">
        <v>4.0380000000000003</v>
      </c>
      <c r="J364" s="2">
        <v>1.4319999999999999</v>
      </c>
      <c r="K364" s="2" t="s">
        <v>598</v>
      </c>
      <c r="L364" s="2" t="s">
        <v>598</v>
      </c>
      <c r="M364" s="2" t="s">
        <v>598</v>
      </c>
      <c r="N364" s="2" t="s">
        <v>599</v>
      </c>
      <c r="O364" s="2" t="s">
        <v>598</v>
      </c>
      <c r="P364" s="2" t="s">
        <v>599</v>
      </c>
      <c r="Q364" s="2" t="s">
        <v>598</v>
      </c>
      <c r="R364" s="2" t="s">
        <v>599</v>
      </c>
      <c r="S364" s="2" t="s">
        <v>598</v>
      </c>
      <c r="U364" s="20">
        <f t="shared" si="10"/>
        <v>21.56</v>
      </c>
      <c r="V364" s="2">
        <f t="shared" si="11"/>
        <v>0</v>
      </c>
    </row>
    <row r="365" spans="1:22" ht="15" customHeight="1" x14ac:dyDescent="0.25">
      <c r="A365" s="2" t="s">
        <v>501</v>
      </c>
      <c r="B365" s="2" t="s">
        <v>506</v>
      </c>
      <c r="C365" s="2">
        <v>2014</v>
      </c>
      <c r="D365" s="2">
        <v>5.6680000000000001</v>
      </c>
      <c r="E365" s="2">
        <v>2.1920000000000002</v>
      </c>
      <c r="F365" s="2">
        <v>0.255</v>
      </c>
      <c r="G365" s="2" t="s">
        <v>598</v>
      </c>
      <c r="H365" s="2" t="s">
        <v>598</v>
      </c>
      <c r="I365" s="2">
        <v>1.839</v>
      </c>
      <c r="J365" s="2">
        <v>0.63200000000000001</v>
      </c>
      <c r="K365" s="2" t="s">
        <v>598</v>
      </c>
      <c r="L365" s="2" t="s">
        <v>598</v>
      </c>
      <c r="M365" s="2">
        <v>0.75</v>
      </c>
      <c r="N365" s="2" t="s">
        <v>599</v>
      </c>
      <c r="O365" s="2" t="s">
        <v>598</v>
      </c>
      <c r="P365" s="2" t="s">
        <v>599</v>
      </c>
      <c r="Q365" s="2" t="s">
        <v>598</v>
      </c>
      <c r="R365" s="2" t="s">
        <v>599</v>
      </c>
      <c r="S365" s="2" t="s">
        <v>598</v>
      </c>
      <c r="U365" s="20">
        <f t="shared" si="10"/>
        <v>5.6680000000000001</v>
      </c>
      <c r="V365" s="2">
        <f t="shared" si="11"/>
        <v>0</v>
      </c>
    </row>
    <row r="366" spans="1:22" ht="15" customHeight="1" x14ac:dyDescent="0.25">
      <c r="A366" s="2" t="s">
        <v>501</v>
      </c>
      <c r="B366" s="2" t="s">
        <v>507</v>
      </c>
      <c r="C366" s="2">
        <v>2014</v>
      </c>
      <c r="D366" s="2">
        <v>1.841</v>
      </c>
      <c r="E366" s="2">
        <v>1.841</v>
      </c>
      <c r="F366" s="2" t="s">
        <v>598</v>
      </c>
      <c r="G366" s="2" t="s">
        <v>598</v>
      </c>
      <c r="H366" s="2" t="s">
        <v>598</v>
      </c>
      <c r="I366" s="2" t="s">
        <v>598</v>
      </c>
      <c r="J366" s="2" t="s">
        <v>598</v>
      </c>
      <c r="K366" s="2" t="s">
        <v>598</v>
      </c>
      <c r="L366" s="2" t="s">
        <v>598</v>
      </c>
      <c r="M366" s="2" t="s">
        <v>598</v>
      </c>
      <c r="N366" s="2" t="s">
        <v>599</v>
      </c>
      <c r="O366" s="2" t="s">
        <v>598</v>
      </c>
      <c r="P366" s="2" t="s">
        <v>599</v>
      </c>
      <c r="Q366" s="2" t="s">
        <v>598</v>
      </c>
      <c r="R366" s="2" t="s">
        <v>599</v>
      </c>
      <c r="S366" s="2" t="s">
        <v>598</v>
      </c>
      <c r="U366" s="20">
        <f t="shared" si="10"/>
        <v>1.841</v>
      </c>
      <c r="V366" s="2">
        <f t="shared" si="11"/>
        <v>0</v>
      </c>
    </row>
    <row r="367" spans="1:22" ht="15" customHeight="1" x14ac:dyDescent="0.25">
      <c r="A367" s="2" t="s">
        <v>501</v>
      </c>
      <c r="B367" s="2" t="s">
        <v>508</v>
      </c>
      <c r="C367" s="2">
        <v>2014</v>
      </c>
      <c r="D367" s="2">
        <v>67.715000000000003</v>
      </c>
      <c r="E367" s="2" t="s">
        <v>609</v>
      </c>
      <c r="F367" s="2" t="s">
        <v>609</v>
      </c>
      <c r="G367" s="2" t="s">
        <v>609</v>
      </c>
      <c r="H367" s="2" t="s">
        <v>609</v>
      </c>
      <c r="I367" s="2" t="s">
        <v>609</v>
      </c>
      <c r="J367" s="2" t="s">
        <v>609</v>
      </c>
      <c r="K367" s="2" t="s">
        <v>609</v>
      </c>
      <c r="L367" s="2" t="s">
        <v>609</v>
      </c>
      <c r="M367" s="2" t="s">
        <v>609</v>
      </c>
      <c r="N367" s="2" t="s">
        <v>599</v>
      </c>
      <c r="O367" s="2" t="s">
        <v>598</v>
      </c>
      <c r="P367" s="2" t="s">
        <v>599</v>
      </c>
      <c r="Q367" s="2" t="s">
        <v>598</v>
      </c>
      <c r="R367" s="2" t="s">
        <v>599</v>
      </c>
      <c r="S367" s="2" t="s">
        <v>598</v>
      </c>
      <c r="U367" s="20">
        <f t="shared" si="10"/>
        <v>67.715000000000003</v>
      </c>
      <c r="V367" s="2">
        <f t="shared" si="11"/>
        <v>0</v>
      </c>
    </row>
    <row r="368" spans="1:22" ht="15" customHeight="1" x14ac:dyDescent="0.25">
      <c r="A368" s="2" t="s">
        <v>501</v>
      </c>
      <c r="B368" s="2" t="s">
        <v>509</v>
      </c>
      <c r="C368" s="2">
        <v>2014</v>
      </c>
      <c r="D368" s="2">
        <v>117.197</v>
      </c>
      <c r="E368" s="2">
        <v>61.887</v>
      </c>
      <c r="F368" s="2">
        <v>6.7530000000000001</v>
      </c>
      <c r="G368" s="2" t="s">
        <v>598</v>
      </c>
      <c r="H368" s="2" t="s">
        <v>598</v>
      </c>
      <c r="I368" s="2">
        <v>18.442</v>
      </c>
      <c r="J368" s="2">
        <v>16.081</v>
      </c>
      <c r="K368" s="2" t="s">
        <v>598</v>
      </c>
      <c r="L368" s="2" t="s">
        <v>598</v>
      </c>
      <c r="M368" s="2">
        <v>13.063000000000001</v>
      </c>
      <c r="N368" s="2" t="s">
        <v>599</v>
      </c>
      <c r="O368" s="2" t="s">
        <v>598</v>
      </c>
      <c r="P368" s="2" t="s">
        <v>599</v>
      </c>
      <c r="Q368" s="2" t="s">
        <v>598</v>
      </c>
      <c r="R368" s="2" t="s">
        <v>599</v>
      </c>
      <c r="S368" s="2" t="s">
        <v>598</v>
      </c>
      <c r="U368" s="20">
        <f t="shared" si="10"/>
        <v>117.197</v>
      </c>
      <c r="V368" s="2">
        <f t="shared" si="11"/>
        <v>0</v>
      </c>
    </row>
    <row r="369" spans="1:22" ht="15" customHeight="1" x14ac:dyDescent="0.25">
      <c r="A369" s="2" t="s">
        <v>501</v>
      </c>
      <c r="B369" s="2" t="s">
        <v>510</v>
      </c>
      <c r="C369" s="2">
        <v>2014</v>
      </c>
      <c r="D369" s="2">
        <v>37.344999999999999</v>
      </c>
      <c r="E369" s="2">
        <v>13.135</v>
      </c>
      <c r="F369" s="2">
        <v>3.5529999999999999</v>
      </c>
      <c r="G369" s="2" t="s">
        <v>598</v>
      </c>
      <c r="H369" s="2" t="s">
        <v>598</v>
      </c>
      <c r="I369" s="2">
        <v>6.5339999999999998</v>
      </c>
      <c r="J369" s="2">
        <v>1.65</v>
      </c>
      <c r="K369" s="2" t="s">
        <v>598</v>
      </c>
      <c r="L369" s="2" t="s">
        <v>598</v>
      </c>
      <c r="M369" s="2">
        <v>12.472</v>
      </c>
      <c r="N369" s="2" t="s">
        <v>599</v>
      </c>
      <c r="O369" s="2" t="s">
        <v>598</v>
      </c>
      <c r="P369" s="2" t="s">
        <v>599</v>
      </c>
      <c r="Q369" s="2" t="s">
        <v>598</v>
      </c>
      <c r="R369" s="2" t="s">
        <v>599</v>
      </c>
      <c r="S369" s="2" t="s">
        <v>598</v>
      </c>
      <c r="U369" s="20">
        <f t="shared" si="10"/>
        <v>37.344999999999999</v>
      </c>
      <c r="V369" s="2">
        <f t="shared" si="11"/>
        <v>0</v>
      </c>
    </row>
    <row r="370" spans="1:22" ht="15" customHeight="1" x14ac:dyDescent="0.25">
      <c r="A370" s="2" t="s">
        <v>501</v>
      </c>
      <c r="B370" s="2" t="s">
        <v>511</v>
      </c>
      <c r="C370" s="2">
        <v>2014</v>
      </c>
      <c r="D370" s="2">
        <v>15.29</v>
      </c>
      <c r="E370" s="2">
        <v>6.37</v>
      </c>
      <c r="F370" s="2" t="s">
        <v>598</v>
      </c>
      <c r="G370" s="2" t="s">
        <v>598</v>
      </c>
      <c r="H370" s="2" t="s">
        <v>598</v>
      </c>
      <c r="I370" s="2">
        <v>2.85</v>
      </c>
      <c r="J370" s="2">
        <v>0.85499999999999998</v>
      </c>
      <c r="K370" s="2" t="s">
        <v>598</v>
      </c>
      <c r="L370" s="2" t="s">
        <v>598</v>
      </c>
      <c r="M370" s="2">
        <v>5.1340000000000003</v>
      </c>
      <c r="N370" s="2" t="s">
        <v>599</v>
      </c>
      <c r="O370" s="2" t="s">
        <v>598</v>
      </c>
      <c r="P370" s="2" t="s">
        <v>599</v>
      </c>
      <c r="Q370" s="2" t="s">
        <v>598</v>
      </c>
      <c r="R370" s="2" t="s">
        <v>599</v>
      </c>
      <c r="S370" s="2" t="s">
        <v>598</v>
      </c>
      <c r="U370" s="20">
        <f t="shared" si="10"/>
        <v>15.29</v>
      </c>
      <c r="V370" s="2">
        <f t="shared" si="11"/>
        <v>0</v>
      </c>
    </row>
    <row r="371" spans="1:22" ht="15" customHeight="1" x14ac:dyDescent="0.25">
      <c r="A371" s="2" t="s">
        <v>501</v>
      </c>
      <c r="B371" s="2" t="s">
        <v>512</v>
      </c>
      <c r="C371" s="2">
        <v>2014</v>
      </c>
      <c r="D371" s="2">
        <v>11.204000000000001</v>
      </c>
      <c r="E371" s="2">
        <v>7.2859999999999996</v>
      </c>
      <c r="F371" s="2">
        <v>0.17299999999999999</v>
      </c>
      <c r="G371" s="2" t="s">
        <v>598</v>
      </c>
      <c r="H371" s="2" t="s">
        <v>598</v>
      </c>
      <c r="I371" s="2">
        <v>3.129</v>
      </c>
      <c r="J371" s="2">
        <v>0.505</v>
      </c>
      <c r="K371" s="2">
        <v>0.17299999999999999</v>
      </c>
      <c r="L371" s="2" t="s">
        <v>598</v>
      </c>
      <c r="M371" s="2" t="s">
        <v>598</v>
      </c>
      <c r="N371" s="2" t="s">
        <v>599</v>
      </c>
      <c r="O371" s="2" t="s">
        <v>598</v>
      </c>
      <c r="P371" s="2" t="s">
        <v>599</v>
      </c>
      <c r="Q371" s="2" t="s">
        <v>598</v>
      </c>
      <c r="R371" s="2" t="s">
        <v>599</v>
      </c>
      <c r="S371" s="2" t="s">
        <v>598</v>
      </c>
      <c r="U371" s="20">
        <f t="shared" si="10"/>
        <v>11.204000000000001</v>
      </c>
      <c r="V371" s="2">
        <f t="shared" si="11"/>
        <v>0</v>
      </c>
    </row>
    <row r="372" spans="1:22" ht="15" customHeight="1" x14ac:dyDescent="0.25">
      <c r="A372" s="2" t="s">
        <v>501</v>
      </c>
      <c r="B372" s="2" t="s">
        <v>513</v>
      </c>
      <c r="C372" s="2">
        <v>2014</v>
      </c>
      <c r="D372" s="2">
        <v>104.422</v>
      </c>
      <c r="E372" s="2" t="s">
        <v>598</v>
      </c>
      <c r="F372" s="2" t="s">
        <v>598</v>
      </c>
      <c r="G372" s="2" t="s">
        <v>598</v>
      </c>
      <c r="H372" s="2" t="s">
        <v>598</v>
      </c>
      <c r="I372" s="2" t="s">
        <v>598</v>
      </c>
      <c r="J372" s="2" t="s">
        <v>598</v>
      </c>
      <c r="K372" s="2" t="s">
        <v>598</v>
      </c>
      <c r="L372" s="2" t="s">
        <v>598</v>
      </c>
      <c r="M372" s="2">
        <v>0.65100000000000002</v>
      </c>
      <c r="N372" s="2" t="s">
        <v>773</v>
      </c>
      <c r="O372" s="2">
        <v>101.93</v>
      </c>
      <c r="P372" s="2" t="s">
        <v>599</v>
      </c>
      <c r="Q372" s="2" t="s">
        <v>598</v>
      </c>
      <c r="R372" s="2" t="s">
        <v>599</v>
      </c>
      <c r="S372" s="2" t="s">
        <v>598</v>
      </c>
      <c r="U372" s="20">
        <f t="shared" si="10"/>
        <v>104.422</v>
      </c>
      <c r="V372" s="2">
        <f t="shared" si="11"/>
        <v>101.93</v>
      </c>
    </row>
    <row r="373" spans="1:22" ht="15" customHeight="1" x14ac:dyDescent="0.25">
      <c r="A373" s="2" t="s">
        <v>501</v>
      </c>
      <c r="B373" s="2" t="s">
        <v>514</v>
      </c>
      <c r="C373" s="2">
        <v>2014</v>
      </c>
      <c r="D373" s="2">
        <v>55.302</v>
      </c>
      <c r="E373" s="2">
        <v>42.183999999999997</v>
      </c>
      <c r="F373" s="2" t="s">
        <v>598</v>
      </c>
      <c r="G373" s="2" t="s">
        <v>598</v>
      </c>
      <c r="H373" s="2" t="s">
        <v>598</v>
      </c>
      <c r="I373" s="2">
        <v>9.4760000000000009</v>
      </c>
      <c r="J373" s="2">
        <v>3.5249999999999999</v>
      </c>
      <c r="K373" s="2" t="s">
        <v>598</v>
      </c>
      <c r="L373" s="2" t="s">
        <v>598</v>
      </c>
      <c r="M373" s="2" t="s">
        <v>598</v>
      </c>
      <c r="N373" s="2" t="s">
        <v>599</v>
      </c>
      <c r="O373" s="2" t="s">
        <v>598</v>
      </c>
      <c r="P373" s="2" t="s">
        <v>599</v>
      </c>
      <c r="Q373" s="2" t="s">
        <v>598</v>
      </c>
      <c r="R373" s="2" t="s">
        <v>599</v>
      </c>
      <c r="S373" s="2" t="s">
        <v>598</v>
      </c>
      <c r="U373" s="20">
        <f t="shared" si="10"/>
        <v>55.302</v>
      </c>
      <c r="V373" s="2">
        <f t="shared" si="11"/>
        <v>0</v>
      </c>
    </row>
    <row r="374" spans="1:22" ht="15" customHeight="1" x14ac:dyDescent="0.25">
      <c r="A374" s="2" t="s">
        <v>501</v>
      </c>
      <c r="B374" s="2" t="s">
        <v>515</v>
      </c>
      <c r="C374" s="2">
        <v>2014</v>
      </c>
      <c r="D374" s="2">
        <v>1.627</v>
      </c>
      <c r="E374" s="2">
        <v>0.48199999999999998</v>
      </c>
      <c r="F374" s="2" t="s">
        <v>598</v>
      </c>
      <c r="G374" s="2" t="s">
        <v>598</v>
      </c>
      <c r="H374" s="2" t="s">
        <v>598</v>
      </c>
      <c r="I374" s="2">
        <v>1.0669999999999999</v>
      </c>
      <c r="J374" s="2">
        <v>0.1</v>
      </c>
      <c r="K374" s="2" t="s">
        <v>598</v>
      </c>
      <c r="L374" s="2" t="s">
        <v>598</v>
      </c>
      <c r="M374" s="2" t="s">
        <v>598</v>
      </c>
      <c r="N374" s="2" t="s">
        <v>599</v>
      </c>
      <c r="O374" s="2" t="s">
        <v>598</v>
      </c>
      <c r="P374" s="2" t="s">
        <v>599</v>
      </c>
      <c r="Q374" s="2" t="s">
        <v>598</v>
      </c>
      <c r="R374" s="2" t="s">
        <v>599</v>
      </c>
      <c r="S374" s="2" t="s">
        <v>598</v>
      </c>
      <c r="U374" s="20">
        <f t="shared" si="10"/>
        <v>1.627</v>
      </c>
      <c r="V374" s="2">
        <f t="shared" si="11"/>
        <v>0</v>
      </c>
    </row>
    <row r="375" spans="1:22" ht="15" customHeight="1" x14ac:dyDescent="0.25">
      <c r="A375" s="2" t="s">
        <v>501</v>
      </c>
      <c r="B375" s="2" t="s">
        <v>516</v>
      </c>
      <c r="C375" s="2">
        <v>2014</v>
      </c>
      <c r="D375" s="2">
        <v>1.5740000000000001</v>
      </c>
      <c r="E375" s="2" t="s">
        <v>598</v>
      </c>
      <c r="F375" s="2">
        <v>0.16300000000000001</v>
      </c>
      <c r="G375" s="2" t="s">
        <v>598</v>
      </c>
      <c r="H375" s="2" t="s">
        <v>598</v>
      </c>
      <c r="I375" s="2">
        <v>1.3480000000000001</v>
      </c>
      <c r="J375" s="2">
        <v>6.3E-2</v>
      </c>
      <c r="K375" s="2" t="s">
        <v>598</v>
      </c>
      <c r="L375" s="2" t="s">
        <v>598</v>
      </c>
      <c r="M375" s="2" t="s">
        <v>598</v>
      </c>
      <c r="N375" s="2" t="s">
        <v>599</v>
      </c>
      <c r="O375" s="2" t="s">
        <v>598</v>
      </c>
      <c r="P375" s="2" t="s">
        <v>599</v>
      </c>
      <c r="Q375" s="2" t="s">
        <v>598</v>
      </c>
      <c r="R375" s="2" t="s">
        <v>599</v>
      </c>
      <c r="S375" s="2" t="s">
        <v>598</v>
      </c>
      <c r="U375" s="20">
        <f t="shared" si="10"/>
        <v>1.5740000000000001</v>
      </c>
      <c r="V375" s="2">
        <f t="shared" si="11"/>
        <v>0</v>
      </c>
    </row>
    <row r="376" spans="1:22" ht="15" customHeight="1" x14ac:dyDescent="0.25">
      <c r="A376" s="2" t="s">
        <v>501</v>
      </c>
      <c r="B376" s="21" t="s">
        <v>975</v>
      </c>
      <c r="C376" s="2">
        <v>2014</v>
      </c>
      <c r="D376" s="2">
        <v>47.688000000000002</v>
      </c>
      <c r="E376" s="2">
        <v>22.148</v>
      </c>
      <c r="F376" s="2">
        <v>1.234</v>
      </c>
      <c r="G376" s="2" t="s">
        <v>598</v>
      </c>
      <c r="H376" s="2" t="s">
        <v>598</v>
      </c>
      <c r="I376" s="2">
        <v>6.6719999999999997</v>
      </c>
      <c r="J376" s="2">
        <v>11.436999999999999</v>
      </c>
      <c r="K376" s="2" t="s">
        <v>598</v>
      </c>
      <c r="L376" s="2" t="s">
        <v>598</v>
      </c>
      <c r="M376" s="2">
        <v>6.1779999999999999</v>
      </c>
      <c r="N376" s="2" t="s">
        <v>599</v>
      </c>
      <c r="O376" s="2" t="s">
        <v>598</v>
      </c>
      <c r="P376" s="2" t="s">
        <v>599</v>
      </c>
      <c r="Q376" s="2" t="s">
        <v>598</v>
      </c>
      <c r="R376" s="2" t="s">
        <v>599</v>
      </c>
      <c r="S376" s="2" t="s">
        <v>598</v>
      </c>
      <c r="U376" s="20">
        <f t="shared" si="10"/>
        <v>47.688000000000002</v>
      </c>
      <c r="V376" s="2">
        <f t="shared" si="11"/>
        <v>0</v>
      </c>
    </row>
    <row r="377" spans="1:22" ht="15" customHeight="1" x14ac:dyDescent="0.25">
      <c r="A377" s="2" t="s">
        <v>501</v>
      </c>
      <c r="B377" s="2" t="s">
        <v>518</v>
      </c>
      <c r="C377" s="2">
        <v>2014</v>
      </c>
      <c r="D377" s="2">
        <v>6.484</v>
      </c>
      <c r="E377" s="2">
        <v>3.4670000000000001</v>
      </c>
      <c r="F377" s="2">
        <v>0.20300000000000001</v>
      </c>
      <c r="G377" s="2" t="s">
        <v>598</v>
      </c>
      <c r="H377" s="2" t="s">
        <v>598</v>
      </c>
      <c r="I377" s="2">
        <v>2.867</v>
      </c>
      <c r="J377" s="2">
        <v>0.25800000000000001</v>
      </c>
      <c r="K377" s="2" t="s">
        <v>598</v>
      </c>
      <c r="L377" s="2" t="s">
        <v>598</v>
      </c>
      <c r="M377" s="2">
        <v>0</v>
      </c>
      <c r="N377" s="2" t="s">
        <v>599</v>
      </c>
      <c r="O377" s="2" t="s">
        <v>598</v>
      </c>
      <c r="P377" s="2" t="s">
        <v>599</v>
      </c>
      <c r="Q377" s="2" t="s">
        <v>598</v>
      </c>
      <c r="R377" s="2" t="s">
        <v>599</v>
      </c>
      <c r="S377" s="2" t="s">
        <v>598</v>
      </c>
      <c r="U377" s="20">
        <f t="shared" si="10"/>
        <v>6.484</v>
      </c>
      <c r="V377" s="2">
        <f t="shared" si="11"/>
        <v>0</v>
      </c>
    </row>
    <row r="378" spans="1:22" ht="15" customHeight="1" x14ac:dyDescent="0.25">
      <c r="A378" s="2" t="s">
        <v>501</v>
      </c>
      <c r="B378" s="2" t="s">
        <v>519</v>
      </c>
      <c r="C378" s="2">
        <v>2014</v>
      </c>
      <c r="D378" s="2">
        <v>85.637</v>
      </c>
      <c r="E378" s="2">
        <v>11.564</v>
      </c>
      <c r="F378" s="2">
        <v>3.7010000000000001</v>
      </c>
      <c r="G378" s="2" t="s">
        <v>598</v>
      </c>
      <c r="H378" s="2" t="s">
        <v>598</v>
      </c>
      <c r="I378" s="2">
        <v>9.3130000000000006</v>
      </c>
      <c r="J378" s="2">
        <v>4.681</v>
      </c>
      <c r="K378" s="2" t="s">
        <v>598</v>
      </c>
      <c r="L378" s="2" t="s">
        <v>598</v>
      </c>
      <c r="M378" s="2">
        <v>56.375999999999998</v>
      </c>
      <c r="N378" s="2" t="s">
        <v>599</v>
      </c>
      <c r="O378" s="2" t="s">
        <v>598</v>
      </c>
      <c r="P378" s="2" t="s">
        <v>599</v>
      </c>
      <c r="Q378" s="2" t="s">
        <v>598</v>
      </c>
      <c r="R378" s="2" t="s">
        <v>599</v>
      </c>
      <c r="S378" s="2" t="s">
        <v>598</v>
      </c>
      <c r="U378" s="20">
        <f t="shared" si="10"/>
        <v>85.637</v>
      </c>
      <c r="V378" s="2">
        <f t="shared" si="11"/>
        <v>0</v>
      </c>
    </row>
    <row r="379" spans="1:22" ht="15" customHeight="1" x14ac:dyDescent="0.25">
      <c r="A379" s="2" t="s">
        <v>501</v>
      </c>
      <c r="B379" s="2" t="s">
        <v>520</v>
      </c>
      <c r="C379" s="2">
        <v>2014</v>
      </c>
      <c r="D379" s="2" t="s">
        <v>598</v>
      </c>
      <c r="E379" s="2" t="s">
        <v>598</v>
      </c>
      <c r="F379" s="2" t="s">
        <v>598</v>
      </c>
      <c r="G379" s="2" t="s">
        <v>598</v>
      </c>
      <c r="H379" s="2" t="s">
        <v>598</v>
      </c>
      <c r="I379" s="2" t="s">
        <v>598</v>
      </c>
      <c r="J379" s="2" t="s">
        <v>598</v>
      </c>
      <c r="K379" s="2" t="s">
        <v>598</v>
      </c>
      <c r="L379" s="2" t="s">
        <v>598</v>
      </c>
      <c r="M379" s="2" t="s">
        <v>598</v>
      </c>
      <c r="N379" s="2" t="s">
        <v>599</v>
      </c>
      <c r="O379" s="2" t="s">
        <v>598</v>
      </c>
      <c r="P379" s="2" t="s">
        <v>599</v>
      </c>
      <c r="Q379" s="2" t="s">
        <v>598</v>
      </c>
      <c r="R379" s="2" t="s">
        <v>599</v>
      </c>
      <c r="S379" s="2" t="s">
        <v>598</v>
      </c>
      <c r="U379" s="20">
        <f t="shared" si="10"/>
        <v>0</v>
      </c>
      <c r="V379" s="2">
        <f t="shared" si="11"/>
        <v>0</v>
      </c>
    </row>
    <row r="380" spans="1:22" ht="15" customHeight="1" x14ac:dyDescent="0.25">
      <c r="A380" s="2" t="s">
        <v>501</v>
      </c>
      <c r="B380" s="2" t="s">
        <v>521</v>
      </c>
      <c r="C380" s="2">
        <v>2014</v>
      </c>
      <c r="D380" s="2" t="s">
        <v>598</v>
      </c>
      <c r="E380" s="2" t="s">
        <v>598</v>
      </c>
      <c r="F380" s="2" t="s">
        <v>598</v>
      </c>
      <c r="G380" s="2" t="s">
        <v>598</v>
      </c>
      <c r="H380" s="2" t="s">
        <v>598</v>
      </c>
      <c r="I380" s="2" t="s">
        <v>598</v>
      </c>
      <c r="J380" s="2" t="s">
        <v>598</v>
      </c>
      <c r="K380" s="2" t="s">
        <v>598</v>
      </c>
      <c r="L380" s="2" t="s">
        <v>598</v>
      </c>
      <c r="M380" s="2" t="s">
        <v>598</v>
      </c>
      <c r="N380" s="2" t="s">
        <v>599</v>
      </c>
      <c r="O380" s="2" t="s">
        <v>598</v>
      </c>
      <c r="P380" s="2" t="s">
        <v>599</v>
      </c>
      <c r="Q380" s="2" t="s">
        <v>598</v>
      </c>
      <c r="R380" s="2" t="s">
        <v>599</v>
      </c>
      <c r="S380" s="2" t="s">
        <v>598</v>
      </c>
      <c r="U380" s="20">
        <f t="shared" si="10"/>
        <v>0</v>
      </c>
      <c r="V380" s="2">
        <f t="shared" si="11"/>
        <v>0</v>
      </c>
    </row>
    <row r="381" spans="1:22" ht="15" customHeight="1" x14ac:dyDescent="0.25">
      <c r="A381" s="2" t="s">
        <v>522</v>
      </c>
      <c r="B381" s="2" t="s">
        <v>523</v>
      </c>
      <c r="C381" s="2">
        <v>2014</v>
      </c>
      <c r="D381" s="2">
        <v>8.2639999999999993</v>
      </c>
      <c r="E381" s="2">
        <v>2.3119999999999998</v>
      </c>
      <c r="F381" s="2">
        <v>2.7389999999999999</v>
      </c>
      <c r="G381" s="2">
        <v>1.7110000000000001</v>
      </c>
      <c r="H381" s="2" t="s">
        <v>598</v>
      </c>
      <c r="I381" s="2">
        <v>1.345</v>
      </c>
      <c r="J381" s="2">
        <v>0.15</v>
      </c>
      <c r="K381" s="2" t="s">
        <v>598</v>
      </c>
      <c r="L381" s="2" t="s">
        <v>598</v>
      </c>
      <c r="M381" s="2">
        <v>1.7110000000000001</v>
      </c>
      <c r="N381" s="2" t="s">
        <v>599</v>
      </c>
      <c r="O381" s="2" t="s">
        <v>598</v>
      </c>
      <c r="P381" s="2" t="s">
        <v>599</v>
      </c>
      <c r="Q381" s="2" t="s">
        <v>598</v>
      </c>
      <c r="R381" s="2" t="s">
        <v>599</v>
      </c>
      <c r="S381" s="2" t="s">
        <v>598</v>
      </c>
      <c r="U381" s="20">
        <f t="shared" si="10"/>
        <v>8.2639999999999993</v>
      </c>
      <c r="V381" s="2">
        <f t="shared" si="11"/>
        <v>0</v>
      </c>
    </row>
    <row r="382" spans="1:22" ht="15" customHeight="1" x14ac:dyDescent="0.25">
      <c r="A382" s="2" t="s">
        <v>522</v>
      </c>
      <c r="B382" s="2" t="s">
        <v>524</v>
      </c>
      <c r="C382" s="2">
        <v>2014</v>
      </c>
      <c r="D382" s="2">
        <v>134.1</v>
      </c>
      <c r="E382" s="2">
        <v>56.543999999999997</v>
      </c>
      <c r="F382" s="2">
        <v>14.659000000000001</v>
      </c>
      <c r="G382" s="2">
        <v>14.048999999999999</v>
      </c>
      <c r="H382" s="2" t="s">
        <v>598</v>
      </c>
      <c r="I382" s="2">
        <v>26.716000000000001</v>
      </c>
      <c r="J382" s="2">
        <v>22.132000000000001</v>
      </c>
      <c r="K382" s="2" t="s">
        <v>598</v>
      </c>
      <c r="L382" s="2" t="s">
        <v>598</v>
      </c>
      <c r="M382" s="2">
        <v>14.048999999999999</v>
      </c>
      <c r="N382" s="2" t="s">
        <v>599</v>
      </c>
      <c r="O382" s="2" t="s">
        <v>598</v>
      </c>
      <c r="P382" s="2" t="s">
        <v>599</v>
      </c>
      <c r="Q382" s="2" t="s">
        <v>598</v>
      </c>
      <c r="R382" s="2" t="s">
        <v>599</v>
      </c>
      <c r="S382" s="2" t="s">
        <v>598</v>
      </c>
      <c r="U382" s="20">
        <f t="shared" si="10"/>
        <v>134.1</v>
      </c>
      <c r="V382" s="2">
        <f t="shared" si="11"/>
        <v>0</v>
      </c>
    </row>
    <row r="383" spans="1:22" ht="15" customHeight="1" x14ac:dyDescent="0.25">
      <c r="A383" s="2" t="s">
        <v>525</v>
      </c>
      <c r="B383" s="2" t="s">
        <v>526</v>
      </c>
      <c r="C383" s="2">
        <v>2014</v>
      </c>
      <c r="D383" s="2">
        <v>90.245999999999995</v>
      </c>
      <c r="E383" s="2">
        <v>42.54</v>
      </c>
      <c r="F383" s="2">
        <v>3.6970000000000001</v>
      </c>
      <c r="G383" s="2">
        <v>19.052</v>
      </c>
      <c r="H383" s="2" t="s">
        <v>598</v>
      </c>
      <c r="I383" s="2">
        <v>15.43</v>
      </c>
      <c r="J383" s="2">
        <v>9.3870000000000005</v>
      </c>
      <c r="K383" s="2">
        <v>0.14000000000000001</v>
      </c>
      <c r="L383" s="2" t="s">
        <v>598</v>
      </c>
      <c r="M383" s="2">
        <v>19.052</v>
      </c>
      <c r="N383" s="2" t="s">
        <v>599</v>
      </c>
      <c r="O383" s="2" t="s">
        <v>598</v>
      </c>
      <c r="P383" s="2" t="s">
        <v>599</v>
      </c>
      <c r="Q383" s="2" t="s">
        <v>598</v>
      </c>
      <c r="R383" s="2" t="s">
        <v>599</v>
      </c>
      <c r="S383" s="2" t="s">
        <v>598</v>
      </c>
      <c r="U383" s="20">
        <f t="shared" si="10"/>
        <v>90.245999999999995</v>
      </c>
      <c r="V383" s="2">
        <f t="shared" si="11"/>
        <v>0</v>
      </c>
    </row>
    <row r="384" spans="1:22" ht="15" customHeight="1" x14ac:dyDescent="0.25">
      <c r="A384" s="2" t="s">
        <v>525</v>
      </c>
      <c r="B384" s="2" t="s">
        <v>527</v>
      </c>
      <c r="C384" s="2">
        <v>2014</v>
      </c>
      <c r="D384" s="2">
        <v>10.625999999999999</v>
      </c>
      <c r="E384" s="2">
        <v>5.1180000000000003</v>
      </c>
      <c r="F384" s="2" t="s">
        <v>598</v>
      </c>
      <c r="G384" s="2">
        <v>1.0840000000000001</v>
      </c>
      <c r="H384" s="2" t="s">
        <v>598</v>
      </c>
      <c r="I384" s="2">
        <v>2.9710000000000001</v>
      </c>
      <c r="J384" s="2">
        <v>1.454</v>
      </c>
      <c r="K384" s="2" t="s">
        <v>598</v>
      </c>
      <c r="L384" s="2" t="s">
        <v>598</v>
      </c>
      <c r="M384" s="2">
        <v>1.0840000000000001</v>
      </c>
      <c r="N384" s="2" t="s">
        <v>599</v>
      </c>
      <c r="O384" s="2" t="s">
        <v>598</v>
      </c>
      <c r="P384" s="2" t="s">
        <v>599</v>
      </c>
      <c r="Q384" s="2" t="s">
        <v>598</v>
      </c>
      <c r="R384" s="2" t="s">
        <v>599</v>
      </c>
      <c r="S384" s="2" t="s">
        <v>598</v>
      </c>
      <c r="U384" s="20">
        <f t="shared" si="10"/>
        <v>10.625999999999999</v>
      </c>
      <c r="V384" s="2">
        <f t="shared" si="11"/>
        <v>0</v>
      </c>
    </row>
    <row r="385" spans="1:22" ht="15" customHeight="1" x14ac:dyDescent="0.25">
      <c r="A385" s="2" t="s">
        <v>525</v>
      </c>
      <c r="B385" s="2" t="s">
        <v>528</v>
      </c>
      <c r="C385" s="2">
        <v>2014</v>
      </c>
      <c r="D385" s="2">
        <v>96.010999999999996</v>
      </c>
      <c r="E385" s="2">
        <v>50.671999999999997</v>
      </c>
      <c r="F385" s="2">
        <v>2.0819999999999999</v>
      </c>
      <c r="G385" s="2">
        <v>14.95</v>
      </c>
      <c r="H385" s="2" t="s">
        <v>598</v>
      </c>
      <c r="I385" s="2">
        <v>16.225000000000001</v>
      </c>
      <c r="J385" s="2">
        <v>12.116</v>
      </c>
      <c r="K385" s="2" t="s">
        <v>598</v>
      </c>
      <c r="L385" s="2" t="s">
        <v>598</v>
      </c>
      <c r="M385" s="2">
        <v>14.95</v>
      </c>
      <c r="N385" s="2" t="s">
        <v>599</v>
      </c>
      <c r="O385" s="2" t="s">
        <v>598</v>
      </c>
      <c r="P385" s="2" t="s">
        <v>599</v>
      </c>
      <c r="Q385" s="2" t="s">
        <v>598</v>
      </c>
      <c r="R385" s="2" t="s">
        <v>599</v>
      </c>
      <c r="S385" s="2" t="s">
        <v>598</v>
      </c>
      <c r="U385" s="20">
        <f t="shared" si="10"/>
        <v>96.010999999999996</v>
      </c>
      <c r="V385" s="2">
        <f t="shared" si="11"/>
        <v>0</v>
      </c>
    </row>
    <row r="386" spans="1:22" ht="15" customHeight="1" x14ac:dyDescent="0.25">
      <c r="A386" s="2" t="s">
        <v>525</v>
      </c>
      <c r="B386" s="2" t="s">
        <v>529</v>
      </c>
      <c r="C386" s="2">
        <v>2014</v>
      </c>
      <c r="D386" s="2">
        <v>17.329000000000001</v>
      </c>
      <c r="E386" s="2">
        <v>15.532</v>
      </c>
      <c r="F386" s="2">
        <v>5.3999999999999999E-2</v>
      </c>
      <c r="G386" s="2">
        <v>1.581</v>
      </c>
      <c r="H386" s="2" t="s">
        <v>598</v>
      </c>
      <c r="I386" s="2">
        <v>9.8000000000000004E-2</v>
      </c>
      <c r="J386" s="2">
        <v>6.4000000000000001E-2</v>
      </c>
      <c r="K386" s="2" t="s">
        <v>598</v>
      </c>
      <c r="L386" s="2" t="s">
        <v>598</v>
      </c>
      <c r="M386" s="2">
        <v>1.581</v>
      </c>
      <c r="N386" s="2" t="s">
        <v>599</v>
      </c>
      <c r="O386" s="2" t="s">
        <v>598</v>
      </c>
      <c r="P386" s="2" t="s">
        <v>599</v>
      </c>
      <c r="Q386" s="2" t="s">
        <v>598</v>
      </c>
      <c r="R386" s="2" t="s">
        <v>599</v>
      </c>
      <c r="S386" s="2" t="s">
        <v>598</v>
      </c>
      <c r="U386" s="20">
        <f t="shared" si="10"/>
        <v>17.329000000000001</v>
      </c>
      <c r="V386" s="2">
        <f t="shared" si="11"/>
        <v>0</v>
      </c>
    </row>
    <row r="387" spans="1:22" ht="15" customHeight="1" x14ac:dyDescent="0.25">
      <c r="A387" s="2" t="s">
        <v>530</v>
      </c>
      <c r="B387" s="2" t="s">
        <v>531</v>
      </c>
      <c r="C387" s="2">
        <v>2014</v>
      </c>
      <c r="D387" s="2">
        <v>5.8</v>
      </c>
      <c r="E387" s="2">
        <v>1.7</v>
      </c>
      <c r="F387" s="2">
        <v>2.5</v>
      </c>
      <c r="G387" s="2" t="s">
        <v>598</v>
      </c>
      <c r="H387" s="2" t="s">
        <v>598</v>
      </c>
      <c r="I387" s="2">
        <v>1</v>
      </c>
      <c r="J387" s="2">
        <v>0.2</v>
      </c>
      <c r="K387" s="2" t="s">
        <v>598</v>
      </c>
      <c r="L387" s="2">
        <v>0.4</v>
      </c>
      <c r="M387" s="2" t="s">
        <v>598</v>
      </c>
      <c r="N387" s="2" t="s">
        <v>599</v>
      </c>
      <c r="O387" s="2" t="s">
        <v>598</v>
      </c>
      <c r="P387" s="2" t="s">
        <v>599</v>
      </c>
      <c r="Q387" s="2" t="s">
        <v>598</v>
      </c>
      <c r="R387" s="2" t="s">
        <v>599</v>
      </c>
      <c r="S387" s="2" t="s">
        <v>598</v>
      </c>
      <c r="U387" s="20">
        <f t="shared" ref="U387:U411" si="12">IFERROR(D387/1,0)</f>
        <v>5.8</v>
      </c>
      <c r="V387" s="2">
        <f t="shared" ref="V387:V411" si="13">IFERROR(O387/1,0)+IFERROR(Q387/1,0)+IFERROR(S387/1,0)</f>
        <v>0</v>
      </c>
    </row>
    <row r="388" spans="1:22" ht="15" customHeight="1" x14ac:dyDescent="0.25">
      <c r="A388" s="2" t="s">
        <v>530</v>
      </c>
      <c r="B388" s="2" t="s">
        <v>532</v>
      </c>
      <c r="C388" s="2">
        <v>2014</v>
      </c>
      <c r="D388" s="2">
        <v>23.9</v>
      </c>
      <c r="E388" s="2">
        <v>7.4</v>
      </c>
      <c r="F388" s="2">
        <v>6.5</v>
      </c>
      <c r="G388" s="2">
        <v>1.2</v>
      </c>
      <c r="H388" s="2" t="s">
        <v>598</v>
      </c>
      <c r="I388" s="2">
        <v>5.4</v>
      </c>
      <c r="J388" s="2">
        <v>2.9</v>
      </c>
      <c r="K388" s="2" t="s">
        <v>598</v>
      </c>
      <c r="L388" s="2">
        <v>0.5</v>
      </c>
      <c r="M388" s="2" t="s">
        <v>598</v>
      </c>
      <c r="N388" s="2" t="s">
        <v>599</v>
      </c>
      <c r="O388" s="2" t="s">
        <v>598</v>
      </c>
      <c r="P388" s="2" t="s">
        <v>599</v>
      </c>
      <c r="Q388" s="2" t="s">
        <v>598</v>
      </c>
      <c r="R388" s="2" t="s">
        <v>599</v>
      </c>
      <c r="S388" s="2" t="s">
        <v>598</v>
      </c>
      <c r="U388" s="20">
        <f t="shared" si="12"/>
        <v>23.9</v>
      </c>
      <c r="V388" s="2">
        <f t="shared" si="13"/>
        <v>0</v>
      </c>
    </row>
    <row r="389" spans="1:22" ht="15" customHeight="1" x14ac:dyDescent="0.25">
      <c r="A389" s="2" t="s">
        <v>530</v>
      </c>
      <c r="B389" s="2" t="s">
        <v>533</v>
      </c>
      <c r="C389" s="2">
        <v>2014</v>
      </c>
      <c r="D389" s="2">
        <v>168.3</v>
      </c>
      <c r="E389" s="2">
        <v>65</v>
      </c>
      <c r="F389" s="2">
        <v>36.9</v>
      </c>
      <c r="G389" s="2">
        <v>8.9</v>
      </c>
      <c r="H389" s="2" t="s">
        <v>598</v>
      </c>
      <c r="I389" s="2">
        <v>22.1</v>
      </c>
      <c r="J389" s="2">
        <v>32.5</v>
      </c>
      <c r="K389" s="2" t="s">
        <v>598</v>
      </c>
      <c r="L389" s="2">
        <v>2.9</v>
      </c>
      <c r="M389" s="2" t="s">
        <v>598</v>
      </c>
      <c r="N389" s="2" t="s">
        <v>599</v>
      </c>
      <c r="O389" s="2" t="s">
        <v>598</v>
      </c>
      <c r="P389" s="2" t="s">
        <v>599</v>
      </c>
      <c r="Q389" s="2" t="s">
        <v>598</v>
      </c>
      <c r="R389" s="2" t="s">
        <v>599</v>
      </c>
      <c r="S389" s="2" t="s">
        <v>598</v>
      </c>
      <c r="U389" s="20">
        <f t="shared" si="12"/>
        <v>168.3</v>
      </c>
      <c r="V389" s="2">
        <f t="shared" si="13"/>
        <v>0</v>
      </c>
    </row>
    <row r="390" spans="1:22" ht="15" customHeight="1" x14ac:dyDescent="0.25">
      <c r="A390" s="2" t="s">
        <v>534</v>
      </c>
      <c r="B390" s="2" t="s">
        <v>535</v>
      </c>
      <c r="C390" s="2">
        <v>2014</v>
      </c>
      <c r="D390" s="2">
        <v>15.46</v>
      </c>
      <c r="E390" s="2">
        <v>3.1480000000000001</v>
      </c>
      <c r="F390" s="2">
        <v>2.2999999999999998</v>
      </c>
      <c r="G390" s="2">
        <v>8.0299999999999994</v>
      </c>
      <c r="H390" s="2" t="s">
        <v>598</v>
      </c>
      <c r="I390" s="2">
        <v>1.345</v>
      </c>
      <c r="J390" s="2">
        <v>0.63700000000000001</v>
      </c>
      <c r="K390" s="2">
        <v>0</v>
      </c>
      <c r="L390" s="2">
        <v>0</v>
      </c>
      <c r="M390" s="2">
        <v>0</v>
      </c>
      <c r="N390" s="2" t="s">
        <v>599</v>
      </c>
      <c r="O390" s="2" t="s">
        <v>598</v>
      </c>
      <c r="P390" s="2" t="s">
        <v>599</v>
      </c>
      <c r="Q390" s="2" t="s">
        <v>598</v>
      </c>
      <c r="R390" s="2" t="s">
        <v>599</v>
      </c>
      <c r="S390" s="2" t="s">
        <v>598</v>
      </c>
      <c r="U390" s="20">
        <f t="shared" si="12"/>
        <v>15.46</v>
      </c>
      <c r="V390" s="2">
        <f t="shared" si="13"/>
        <v>0</v>
      </c>
    </row>
    <row r="391" spans="1:22" ht="15" customHeight="1" x14ac:dyDescent="0.25">
      <c r="A391" s="2" t="s">
        <v>534</v>
      </c>
      <c r="B391" s="2" t="s">
        <v>536</v>
      </c>
      <c r="C391" s="2">
        <v>2014</v>
      </c>
      <c r="D391" s="2">
        <v>7.585</v>
      </c>
      <c r="E391" s="2">
        <v>2.754</v>
      </c>
      <c r="F391" s="2">
        <v>2.516</v>
      </c>
      <c r="G391" s="2">
        <v>0</v>
      </c>
      <c r="H391" s="2">
        <v>0</v>
      </c>
      <c r="I391" s="2">
        <v>2.0209999999999999</v>
      </c>
      <c r="J391" s="2">
        <v>0.29399999999999998</v>
      </c>
      <c r="K391" s="2">
        <v>0</v>
      </c>
      <c r="L391" s="2">
        <v>0</v>
      </c>
      <c r="M391" s="2">
        <v>0</v>
      </c>
      <c r="N391" s="2" t="s">
        <v>599</v>
      </c>
      <c r="O391" s="2" t="s">
        <v>598</v>
      </c>
      <c r="P391" s="2" t="s">
        <v>599</v>
      </c>
      <c r="Q391" s="2" t="s">
        <v>598</v>
      </c>
      <c r="R391" s="2" t="s">
        <v>599</v>
      </c>
      <c r="S391" s="2" t="s">
        <v>598</v>
      </c>
      <c r="U391" s="20">
        <f t="shared" si="12"/>
        <v>7.585</v>
      </c>
      <c r="V391" s="2">
        <f t="shared" si="13"/>
        <v>0</v>
      </c>
    </row>
    <row r="392" spans="1:22" ht="15" customHeight="1" x14ac:dyDescent="0.25">
      <c r="A392" s="2" t="s">
        <v>534</v>
      </c>
      <c r="B392" s="2" t="s">
        <v>537</v>
      </c>
      <c r="C392" s="2">
        <v>2014</v>
      </c>
      <c r="D392" s="2">
        <v>10.375999999999999</v>
      </c>
      <c r="E392" s="2">
        <v>3.6930000000000001</v>
      </c>
      <c r="F392" s="2">
        <v>2.3580000000000001</v>
      </c>
      <c r="G392" s="2">
        <v>1.768</v>
      </c>
      <c r="H392" s="2">
        <v>0</v>
      </c>
      <c r="I392" s="2">
        <v>1.2529999999999999</v>
      </c>
      <c r="J392" s="2">
        <v>1.3009999999999999</v>
      </c>
      <c r="K392" s="2">
        <v>0</v>
      </c>
      <c r="L392" s="2">
        <v>0</v>
      </c>
      <c r="M392" s="2">
        <v>0</v>
      </c>
      <c r="N392" s="2" t="s">
        <v>599</v>
      </c>
      <c r="O392" s="2" t="s">
        <v>598</v>
      </c>
      <c r="P392" s="2" t="s">
        <v>599</v>
      </c>
      <c r="Q392" s="2" t="s">
        <v>598</v>
      </c>
      <c r="R392" s="2" t="s">
        <v>599</v>
      </c>
      <c r="S392" s="2" t="s">
        <v>598</v>
      </c>
      <c r="U392" s="20">
        <f t="shared" si="12"/>
        <v>10.375999999999999</v>
      </c>
      <c r="V392" s="2">
        <f t="shared" si="13"/>
        <v>0</v>
      </c>
    </row>
    <row r="393" spans="1:22" ht="15" customHeight="1" x14ac:dyDescent="0.25">
      <c r="A393" s="2" t="s">
        <v>534</v>
      </c>
      <c r="B393" s="2" t="s">
        <v>538</v>
      </c>
      <c r="C393" s="2">
        <v>2014</v>
      </c>
      <c r="D393" s="2">
        <v>532.09799999999996</v>
      </c>
      <c r="E393" s="2">
        <v>213.07499999999999</v>
      </c>
      <c r="F393" s="2">
        <v>125.53100000000001</v>
      </c>
      <c r="G393" s="2">
        <v>15.954000000000001</v>
      </c>
      <c r="H393" s="2">
        <v>0</v>
      </c>
      <c r="I393" s="2">
        <v>49.802</v>
      </c>
      <c r="J393" s="2">
        <v>127.736</v>
      </c>
      <c r="K393" s="2">
        <v>0</v>
      </c>
      <c r="L393" s="2">
        <v>0</v>
      </c>
      <c r="M393" s="2">
        <v>0</v>
      </c>
      <c r="N393" s="2" t="s">
        <v>599</v>
      </c>
      <c r="O393" s="2" t="s">
        <v>598</v>
      </c>
      <c r="P393" s="2" t="s">
        <v>599</v>
      </c>
      <c r="Q393" s="2" t="s">
        <v>598</v>
      </c>
      <c r="R393" s="2" t="s">
        <v>599</v>
      </c>
      <c r="S393" s="2" t="s">
        <v>598</v>
      </c>
      <c r="U393" s="20">
        <f t="shared" si="12"/>
        <v>532.09799999999996</v>
      </c>
      <c r="V393" s="2">
        <f t="shared" si="13"/>
        <v>0</v>
      </c>
    </row>
    <row r="394" spans="1:22" ht="15" customHeight="1" x14ac:dyDescent="0.25">
      <c r="A394" s="2" t="s">
        <v>539</v>
      </c>
      <c r="B394" s="2" t="s">
        <v>540</v>
      </c>
      <c r="C394" s="2">
        <v>2014</v>
      </c>
      <c r="D394" s="2">
        <v>122.8</v>
      </c>
      <c r="E394" s="2">
        <v>67.3</v>
      </c>
      <c r="F394" s="2">
        <v>21.9</v>
      </c>
      <c r="G394" s="2">
        <v>0.432</v>
      </c>
      <c r="H394" s="2">
        <v>0</v>
      </c>
      <c r="I394" s="2">
        <v>25.5</v>
      </c>
      <c r="J394" s="2">
        <v>3.4</v>
      </c>
      <c r="K394" s="2">
        <v>0</v>
      </c>
      <c r="L394" s="2">
        <v>0</v>
      </c>
      <c r="M394" s="2">
        <v>4.2560000000000002</v>
      </c>
      <c r="N394" s="2" t="s">
        <v>599</v>
      </c>
      <c r="O394" s="2" t="s">
        <v>598</v>
      </c>
      <c r="P394" s="2" t="s">
        <v>599</v>
      </c>
      <c r="Q394" s="2" t="s">
        <v>598</v>
      </c>
      <c r="R394" s="2" t="s">
        <v>599</v>
      </c>
      <c r="S394" s="2" t="s">
        <v>598</v>
      </c>
      <c r="U394" s="20">
        <f t="shared" si="12"/>
        <v>122.8</v>
      </c>
      <c r="V394" s="2">
        <f t="shared" si="13"/>
        <v>0</v>
      </c>
    </row>
    <row r="395" spans="1:22" ht="15" customHeight="1" x14ac:dyDescent="0.25">
      <c r="A395" s="2" t="s">
        <v>541</v>
      </c>
      <c r="B395" s="2" t="s">
        <v>542</v>
      </c>
      <c r="C395" s="2">
        <v>2014</v>
      </c>
      <c r="D395" s="2">
        <v>6.8</v>
      </c>
      <c r="E395" s="2">
        <v>3.3</v>
      </c>
      <c r="F395" s="2">
        <v>0.39</v>
      </c>
      <c r="G395" s="2" t="s">
        <v>598</v>
      </c>
      <c r="H395" s="2" t="s">
        <v>598</v>
      </c>
      <c r="I395" s="2">
        <v>2.1</v>
      </c>
      <c r="J395" s="2">
        <v>1.1200000000000001</v>
      </c>
      <c r="K395" s="2" t="s">
        <v>598</v>
      </c>
      <c r="L395" s="2" t="s">
        <v>598</v>
      </c>
      <c r="M395" s="2" t="s">
        <v>598</v>
      </c>
      <c r="N395" s="2" t="s">
        <v>599</v>
      </c>
      <c r="O395" s="2" t="s">
        <v>598</v>
      </c>
      <c r="P395" s="2" t="s">
        <v>599</v>
      </c>
      <c r="Q395" s="2" t="s">
        <v>598</v>
      </c>
      <c r="R395" s="2" t="s">
        <v>599</v>
      </c>
      <c r="S395" s="2" t="s">
        <v>598</v>
      </c>
      <c r="U395" s="20">
        <f t="shared" si="12"/>
        <v>6.8</v>
      </c>
      <c r="V395" s="2">
        <f t="shared" si="13"/>
        <v>0</v>
      </c>
    </row>
    <row r="396" spans="1:22" ht="15" customHeight="1" x14ac:dyDescent="0.25">
      <c r="A396" s="2" t="s">
        <v>541</v>
      </c>
      <c r="B396" s="2" t="s">
        <v>543</v>
      </c>
      <c r="C396" s="2">
        <v>2014</v>
      </c>
      <c r="D396" s="2">
        <v>0.8</v>
      </c>
      <c r="E396" s="2" t="s">
        <v>598</v>
      </c>
      <c r="F396" s="2" t="s">
        <v>598</v>
      </c>
      <c r="G396" s="2">
        <v>0.8</v>
      </c>
      <c r="H396" s="2" t="s">
        <v>598</v>
      </c>
      <c r="I396" s="2" t="s">
        <v>598</v>
      </c>
      <c r="J396" s="2" t="s">
        <v>598</v>
      </c>
      <c r="K396" s="2" t="s">
        <v>598</v>
      </c>
      <c r="L396" s="2" t="s">
        <v>598</v>
      </c>
      <c r="M396" s="2" t="s">
        <v>598</v>
      </c>
      <c r="N396" s="2" t="s">
        <v>599</v>
      </c>
      <c r="O396" s="2" t="s">
        <v>598</v>
      </c>
      <c r="P396" s="2" t="s">
        <v>599</v>
      </c>
      <c r="Q396" s="2" t="s">
        <v>598</v>
      </c>
      <c r="R396" s="2" t="s">
        <v>599</v>
      </c>
      <c r="S396" s="2" t="s">
        <v>598</v>
      </c>
      <c r="U396" s="20">
        <f t="shared" si="12"/>
        <v>0.8</v>
      </c>
      <c r="V396" s="2">
        <f t="shared" si="13"/>
        <v>0</v>
      </c>
    </row>
    <row r="397" spans="1:22" ht="15" customHeight="1" x14ac:dyDescent="0.25">
      <c r="A397" s="2" t="s">
        <v>541</v>
      </c>
      <c r="B397" s="2" t="s">
        <v>544</v>
      </c>
      <c r="C397" s="2">
        <v>2014</v>
      </c>
      <c r="D397" s="2">
        <v>21.67</v>
      </c>
      <c r="E397" s="2">
        <v>9.57</v>
      </c>
      <c r="F397" s="2">
        <v>2.68</v>
      </c>
      <c r="G397" s="2">
        <v>1.56</v>
      </c>
      <c r="H397" s="2" t="s">
        <v>598</v>
      </c>
      <c r="I397" s="2">
        <v>3.44</v>
      </c>
      <c r="J397" s="2">
        <v>4.42</v>
      </c>
      <c r="K397" s="2" t="s">
        <v>598</v>
      </c>
      <c r="L397" s="2" t="s">
        <v>598</v>
      </c>
      <c r="M397" s="2" t="s">
        <v>598</v>
      </c>
      <c r="N397" s="2" t="s">
        <v>599</v>
      </c>
      <c r="O397" s="2" t="s">
        <v>598</v>
      </c>
      <c r="P397" s="2" t="s">
        <v>599</v>
      </c>
      <c r="Q397" s="2" t="s">
        <v>598</v>
      </c>
      <c r="R397" s="2" t="s">
        <v>599</v>
      </c>
      <c r="S397" s="2" t="s">
        <v>598</v>
      </c>
      <c r="U397" s="20">
        <f t="shared" si="12"/>
        <v>21.67</v>
      </c>
      <c r="V397" s="2">
        <f t="shared" si="13"/>
        <v>0</v>
      </c>
    </row>
    <row r="398" spans="1:22" ht="15" customHeight="1" x14ac:dyDescent="0.2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U398" s="20">
        <f t="shared" si="12"/>
        <v>0</v>
      </c>
      <c r="V398" s="2">
        <f t="shared" si="13"/>
        <v>0</v>
      </c>
    </row>
    <row r="399" spans="1:22" ht="15" customHeight="1" x14ac:dyDescent="0.25">
      <c r="A399" s="2" t="s">
        <v>547</v>
      </c>
      <c r="B399" s="2" t="s">
        <v>548</v>
      </c>
      <c r="C399" s="2">
        <v>2014</v>
      </c>
      <c r="D399" s="2">
        <v>832.44</v>
      </c>
      <c r="E399" s="2">
        <v>437.2</v>
      </c>
      <c r="F399" s="2">
        <v>138.4</v>
      </c>
      <c r="G399" s="2">
        <v>45.8</v>
      </c>
      <c r="H399" s="2" t="s">
        <v>598</v>
      </c>
      <c r="I399" s="2">
        <v>72.3</v>
      </c>
      <c r="J399" s="2">
        <v>86.6</v>
      </c>
      <c r="K399" s="2">
        <v>0.6</v>
      </c>
      <c r="L399" s="2">
        <v>6</v>
      </c>
      <c r="M399" s="2" t="s">
        <v>598</v>
      </c>
      <c r="N399" s="2" t="s">
        <v>774</v>
      </c>
      <c r="O399" s="2">
        <v>45.572000000000003</v>
      </c>
      <c r="P399" s="2" t="s">
        <v>598</v>
      </c>
      <c r="Q399" s="2" t="s">
        <v>598</v>
      </c>
      <c r="R399" s="2" t="s">
        <v>598</v>
      </c>
      <c r="S399" s="2" t="s">
        <v>598</v>
      </c>
      <c r="U399" s="20">
        <f t="shared" si="12"/>
        <v>832.44</v>
      </c>
      <c r="V399" s="2">
        <f t="shared" si="13"/>
        <v>45.572000000000003</v>
      </c>
    </row>
    <row r="400" spans="1:22" ht="15" customHeight="1" x14ac:dyDescent="0.25">
      <c r="A400" s="2" t="s">
        <v>547</v>
      </c>
      <c r="B400" s="2" t="s">
        <v>549</v>
      </c>
      <c r="C400" s="2">
        <v>2014</v>
      </c>
      <c r="D400" s="2">
        <v>1.58</v>
      </c>
      <c r="E400" s="2">
        <v>0.6</v>
      </c>
      <c r="F400" s="2" t="s">
        <v>598</v>
      </c>
      <c r="G400" s="2" t="s">
        <v>598</v>
      </c>
      <c r="H400" s="2" t="s">
        <v>598</v>
      </c>
      <c r="I400" s="2">
        <v>0.98</v>
      </c>
      <c r="J400" s="2" t="s">
        <v>598</v>
      </c>
      <c r="K400" s="2" t="s">
        <v>598</v>
      </c>
      <c r="L400" s="2" t="s">
        <v>598</v>
      </c>
      <c r="M400" s="2" t="s">
        <v>598</v>
      </c>
      <c r="N400" s="2" t="s">
        <v>598</v>
      </c>
      <c r="O400" s="2" t="s">
        <v>598</v>
      </c>
      <c r="P400" s="2" t="s">
        <v>598</v>
      </c>
      <c r="Q400" s="2" t="s">
        <v>598</v>
      </c>
      <c r="R400" s="2" t="s">
        <v>598</v>
      </c>
      <c r="S400" s="2" t="s">
        <v>598</v>
      </c>
      <c r="U400" s="20">
        <f t="shared" si="12"/>
        <v>1.58</v>
      </c>
      <c r="V400" s="2">
        <f t="shared" si="13"/>
        <v>0</v>
      </c>
    </row>
    <row r="401" spans="1:22" ht="15" customHeight="1" x14ac:dyDescent="0.25">
      <c r="A401" s="2" t="s">
        <v>547</v>
      </c>
      <c r="B401" s="2" t="s">
        <v>550</v>
      </c>
      <c r="C401" s="2">
        <v>2014</v>
      </c>
      <c r="D401" s="2">
        <v>8.58</v>
      </c>
      <c r="E401" s="2">
        <v>2.2000000000000002</v>
      </c>
      <c r="F401" s="2">
        <v>2.76</v>
      </c>
      <c r="G401" s="2" t="s">
        <v>598</v>
      </c>
      <c r="H401" s="2" t="s">
        <v>598</v>
      </c>
      <c r="I401" s="2">
        <v>3.42</v>
      </c>
      <c r="J401" s="2">
        <v>0.2</v>
      </c>
      <c r="K401" s="2" t="s">
        <v>598</v>
      </c>
      <c r="L401" s="2" t="s">
        <v>598</v>
      </c>
      <c r="M401" s="2" t="s">
        <v>598</v>
      </c>
      <c r="N401" s="2" t="s">
        <v>598</v>
      </c>
      <c r="O401" s="2" t="s">
        <v>598</v>
      </c>
      <c r="P401" s="2" t="s">
        <v>598</v>
      </c>
      <c r="Q401" s="2" t="s">
        <v>598</v>
      </c>
      <c r="R401" s="2" t="s">
        <v>598</v>
      </c>
      <c r="S401" s="2" t="s">
        <v>598</v>
      </c>
      <c r="U401" s="20">
        <f t="shared" si="12"/>
        <v>8.58</v>
      </c>
      <c r="V401" s="2">
        <f t="shared" si="13"/>
        <v>0</v>
      </c>
    </row>
    <row r="402" spans="1:22" ht="15" customHeight="1" x14ac:dyDescent="0.25">
      <c r="A402" s="2" t="s">
        <v>547</v>
      </c>
      <c r="B402" s="2" t="s">
        <v>551</v>
      </c>
      <c r="C402" s="2">
        <v>2014</v>
      </c>
      <c r="D402" s="2">
        <v>158.703</v>
      </c>
      <c r="E402" s="2">
        <v>74.05</v>
      </c>
      <c r="F402" s="2">
        <v>34.42</v>
      </c>
      <c r="G402" s="2">
        <v>9.0299999999999994</v>
      </c>
      <c r="H402" s="2" t="s">
        <v>598</v>
      </c>
      <c r="I402" s="2">
        <v>30.77</v>
      </c>
      <c r="J402" s="2">
        <v>9.35</v>
      </c>
      <c r="K402" s="2" t="s">
        <v>598</v>
      </c>
      <c r="L402" s="2">
        <v>1.08</v>
      </c>
      <c r="M402" s="2" t="s">
        <v>598</v>
      </c>
      <c r="N402" s="2" t="s">
        <v>598</v>
      </c>
      <c r="O402" s="2" t="s">
        <v>598</v>
      </c>
      <c r="P402" s="2" t="s">
        <v>598</v>
      </c>
      <c r="Q402" s="2" t="s">
        <v>598</v>
      </c>
      <c r="R402" s="2" t="s">
        <v>598</v>
      </c>
      <c r="S402" s="2" t="s">
        <v>598</v>
      </c>
      <c r="U402" s="20">
        <f t="shared" si="12"/>
        <v>158.703</v>
      </c>
      <c r="V402" s="2">
        <f t="shared" si="13"/>
        <v>0</v>
      </c>
    </row>
    <row r="403" spans="1:22" ht="15" customHeight="1" x14ac:dyDescent="0.25">
      <c r="A403" s="2" t="s">
        <v>552</v>
      </c>
      <c r="B403" s="2" t="s">
        <v>553</v>
      </c>
      <c r="C403" s="2">
        <v>2014</v>
      </c>
      <c r="D403" s="2">
        <v>24.9</v>
      </c>
      <c r="E403" s="2">
        <v>7.8449999999999998</v>
      </c>
      <c r="F403" s="2">
        <v>6.33</v>
      </c>
      <c r="G403" s="2">
        <v>0.88300000000000001</v>
      </c>
      <c r="H403" s="2" t="s">
        <v>598</v>
      </c>
      <c r="I403" s="2">
        <v>5.7649999999999997</v>
      </c>
      <c r="J403" s="2">
        <v>4.141</v>
      </c>
      <c r="K403" s="2" t="s">
        <v>598</v>
      </c>
      <c r="L403" s="2" t="s">
        <v>598</v>
      </c>
      <c r="M403" s="2" t="s">
        <v>598</v>
      </c>
      <c r="N403" s="2" t="s">
        <v>599</v>
      </c>
      <c r="O403" s="2" t="s">
        <v>598</v>
      </c>
      <c r="P403" s="2" t="s">
        <v>599</v>
      </c>
      <c r="Q403" s="2" t="s">
        <v>598</v>
      </c>
      <c r="R403" s="2" t="s">
        <v>599</v>
      </c>
      <c r="S403" s="2" t="s">
        <v>598</v>
      </c>
      <c r="U403" s="20">
        <f t="shared" si="12"/>
        <v>24.9</v>
      </c>
      <c r="V403" s="2">
        <f t="shared" si="13"/>
        <v>0</v>
      </c>
    </row>
    <row r="404" spans="1:22" ht="15" customHeight="1" x14ac:dyDescent="0.25">
      <c r="A404" s="2" t="s">
        <v>554</v>
      </c>
      <c r="B404" s="2" t="s">
        <v>555</v>
      </c>
      <c r="C404" s="2">
        <v>2014</v>
      </c>
      <c r="D404" s="2">
        <v>43.6</v>
      </c>
      <c r="E404" s="2">
        <v>24.1</v>
      </c>
      <c r="F404" s="2">
        <v>3.6</v>
      </c>
      <c r="G404" s="2">
        <v>3.1</v>
      </c>
      <c r="H404" s="2" t="s">
        <v>598</v>
      </c>
      <c r="I404" s="2">
        <v>9.6</v>
      </c>
      <c r="J404" s="2">
        <v>3.3</v>
      </c>
      <c r="K404" s="2" t="s">
        <v>598</v>
      </c>
      <c r="L404" s="2" t="s">
        <v>598</v>
      </c>
      <c r="M404" s="2" t="s">
        <v>598</v>
      </c>
      <c r="N404" s="2" t="s">
        <v>599</v>
      </c>
      <c r="O404" s="2" t="s">
        <v>598</v>
      </c>
      <c r="P404" s="2" t="s">
        <v>599</v>
      </c>
      <c r="Q404" s="2" t="s">
        <v>598</v>
      </c>
      <c r="R404" s="2" t="s">
        <v>599</v>
      </c>
      <c r="S404" s="2" t="s">
        <v>598</v>
      </c>
      <c r="U404" s="20">
        <f t="shared" si="12"/>
        <v>43.6</v>
      </c>
      <c r="V404" s="2">
        <f t="shared" si="13"/>
        <v>0</v>
      </c>
    </row>
    <row r="405" spans="1:22" ht="15" customHeight="1" x14ac:dyDescent="0.25">
      <c r="A405" s="2" t="s">
        <v>556</v>
      </c>
      <c r="B405" s="2" t="s">
        <v>557</v>
      </c>
      <c r="C405" s="2">
        <v>2014</v>
      </c>
      <c r="D405" s="2">
        <v>6.9749999999999996</v>
      </c>
      <c r="E405" s="2">
        <v>3.0369999999999999</v>
      </c>
      <c r="F405" s="2">
        <v>0.73099999999999998</v>
      </c>
      <c r="G405" s="2">
        <v>0.51600000000000001</v>
      </c>
      <c r="H405" s="2" t="s">
        <v>598</v>
      </c>
      <c r="I405" s="2">
        <v>1.7370000000000001</v>
      </c>
      <c r="J405" s="2">
        <v>0.95399999999999996</v>
      </c>
      <c r="K405" s="2" t="s">
        <v>598</v>
      </c>
      <c r="L405" s="2" t="s">
        <v>598</v>
      </c>
      <c r="M405" s="2" t="s">
        <v>598</v>
      </c>
      <c r="N405" s="2" t="s">
        <v>599</v>
      </c>
      <c r="O405" s="2" t="s">
        <v>598</v>
      </c>
      <c r="P405" s="2" t="s">
        <v>599</v>
      </c>
      <c r="Q405" s="2" t="s">
        <v>598</v>
      </c>
      <c r="R405" s="2" t="s">
        <v>599</v>
      </c>
      <c r="S405" s="2" t="s">
        <v>598</v>
      </c>
      <c r="U405" s="20">
        <f t="shared" si="12"/>
        <v>6.9749999999999996</v>
      </c>
      <c r="V405" s="2">
        <f t="shared" si="13"/>
        <v>0</v>
      </c>
    </row>
    <row r="406" spans="1:22" ht="15" customHeight="1" x14ac:dyDescent="0.25">
      <c r="A406" s="2" t="s">
        <v>556</v>
      </c>
      <c r="B406" s="2" t="s">
        <v>558</v>
      </c>
      <c r="C406" s="2">
        <v>2014</v>
      </c>
      <c r="D406" s="2">
        <v>4.6550000000000002</v>
      </c>
      <c r="E406" s="2">
        <v>1.635</v>
      </c>
      <c r="F406" s="2">
        <v>1.2689999999999999</v>
      </c>
      <c r="G406" s="2" t="s">
        <v>598</v>
      </c>
      <c r="H406" s="2" t="s">
        <v>598</v>
      </c>
      <c r="I406" s="2">
        <v>1.4910000000000001</v>
      </c>
      <c r="J406" s="2">
        <v>0.25900000000000001</v>
      </c>
      <c r="K406" s="2" t="s">
        <v>598</v>
      </c>
      <c r="L406" s="2" t="s">
        <v>598</v>
      </c>
      <c r="M406" s="2" t="s">
        <v>598</v>
      </c>
      <c r="N406" s="2" t="s">
        <v>599</v>
      </c>
      <c r="O406" s="2" t="s">
        <v>598</v>
      </c>
      <c r="P406" s="2" t="s">
        <v>599</v>
      </c>
      <c r="Q406" s="2" t="s">
        <v>598</v>
      </c>
      <c r="R406" s="2" t="s">
        <v>599</v>
      </c>
      <c r="S406" s="2" t="s">
        <v>598</v>
      </c>
      <c r="U406" s="20">
        <f t="shared" si="12"/>
        <v>4.6550000000000002</v>
      </c>
      <c r="V406" s="2">
        <f t="shared" si="13"/>
        <v>0</v>
      </c>
    </row>
    <row r="407" spans="1:22" ht="15" customHeight="1" x14ac:dyDescent="0.25">
      <c r="A407" s="2" t="s">
        <v>556</v>
      </c>
      <c r="B407" s="2" t="s">
        <v>559</v>
      </c>
      <c r="C407" s="2">
        <v>2014</v>
      </c>
      <c r="D407" s="2">
        <v>1.167</v>
      </c>
      <c r="E407" s="2">
        <v>0.17199999999999999</v>
      </c>
      <c r="F407" s="2">
        <v>2.5000000000000001E-2</v>
      </c>
      <c r="G407" s="2" t="s">
        <v>598</v>
      </c>
      <c r="H407" s="2" t="s">
        <v>598</v>
      </c>
      <c r="I407" s="2" t="s">
        <v>598</v>
      </c>
      <c r="J407" s="2">
        <v>0.97</v>
      </c>
      <c r="K407" s="2" t="s">
        <v>598</v>
      </c>
      <c r="L407" s="2" t="s">
        <v>598</v>
      </c>
      <c r="M407" s="2" t="s">
        <v>598</v>
      </c>
      <c r="N407" s="2" t="s">
        <v>599</v>
      </c>
      <c r="O407" s="2" t="s">
        <v>598</v>
      </c>
      <c r="P407" s="2" t="s">
        <v>599</v>
      </c>
      <c r="Q407" s="2" t="s">
        <v>598</v>
      </c>
      <c r="R407" s="2" t="s">
        <v>599</v>
      </c>
      <c r="S407" s="2" t="s">
        <v>598</v>
      </c>
      <c r="U407" s="20">
        <f t="shared" si="12"/>
        <v>1.167</v>
      </c>
      <c r="V407" s="2">
        <f t="shared" si="13"/>
        <v>0</v>
      </c>
    </row>
    <row r="408" spans="1:22" ht="15" customHeight="1" x14ac:dyDescent="0.25">
      <c r="A408" s="2" t="s">
        <v>556</v>
      </c>
      <c r="B408" s="2" t="s">
        <v>560</v>
      </c>
      <c r="C408" s="2">
        <v>2014</v>
      </c>
      <c r="D408" s="2">
        <v>6.1459999999999999</v>
      </c>
      <c r="E408" s="2">
        <v>1.8959999999999999</v>
      </c>
      <c r="F408" s="2">
        <v>0.82599999999999996</v>
      </c>
      <c r="G408" s="2" t="s">
        <v>598</v>
      </c>
      <c r="H408" s="2" t="s">
        <v>598</v>
      </c>
      <c r="I408" s="2">
        <v>1.7210000000000001</v>
      </c>
      <c r="J408" s="2">
        <v>1.7010000000000001</v>
      </c>
      <c r="K408" s="2">
        <v>0.67</v>
      </c>
      <c r="L408" s="2" t="s">
        <v>598</v>
      </c>
      <c r="M408" s="2" t="s">
        <v>598</v>
      </c>
      <c r="N408" s="2" t="s">
        <v>599</v>
      </c>
      <c r="O408" s="2" t="s">
        <v>598</v>
      </c>
      <c r="P408" s="2" t="s">
        <v>599</v>
      </c>
      <c r="Q408" s="2" t="s">
        <v>598</v>
      </c>
      <c r="R408" s="2" t="s">
        <v>599</v>
      </c>
      <c r="S408" s="2" t="s">
        <v>598</v>
      </c>
      <c r="U408" s="20">
        <f t="shared" si="12"/>
        <v>6.1459999999999999</v>
      </c>
      <c r="V408" s="2">
        <f t="shared" si="13"/>
        <v>0</v>
      </c>
    </row>
    <row r="409" spans="1:22" ht="15" customHeight="1" x14ac:dyDescent="0.25">
      <c r="A409" s="2" t="s">
        <v>556</v>
      </c>
      <c r="B409" s="2" t="s">
        <v>561</v>
      </c>
      <c r="C409" s="2">
        <v>2014</v>
      </c>
      <c r="D409" s="2">
        <v>0.53100000000000003</v>
      </c>
      <c r="E409" s="2" t="s">
        <v>598</v>
      </c>
      <c r="F409" s="2">
        <v>4.2999999999999997E-2</v>
      </c>
      <c r="G409" s="2" t="s">
        <v>598</v>
      </c>
      <c r="H409" s="2" t="s">
        <v>598</v>
      </c>
      <c r="I409" s="2">
        <v>0.48699999999999999</v>
      </c>
      <c r="J409" s="2" t="s">
        <v>598</v>
      </c>
      <c r="K409" s="2" t="s">
        <v>598</v>
      </c>
      <c r="L409" s="2" t="s">
        <v>598</v>
      </c>
      <c r="M409" s="2" t="s">
        <v>598</v>
      </c>
      <c r="N409" s="2" t="s">
        <v>599</v>
      </c>
      <c r="O409" s="2" t="s">
        <v>598</v>
      </c>
      <c r="P409" s="2" t="s">
        <v>599</v>
      </c>
      <c r="Q409" s="2" t="s">
        <v>598</v>
      </c>
      <c r="R409" s="2" t="s">
        <v>599</v>
      </c>
      <c r="S409" s="2" t="s">
        <v>598</v>
      </c>
      <c r="U409" s="20">
        <f t="shared" si="12"/>
        <v>0.53100000000000003</v>
      </c>
      <c r="V409" s="2">
        <f t="shared" si="13"/>
        <v>0</v>
      </c>
    </row>
    <row r="410" spans="1:22" ht="15" customHeight="1" x14ac:dyDescent="0.25">
      <c r="A410" s="2" t="s">
        <v>556</v>
      </c>
      <c r="B410" s="2" t="s">
        <v>562</v>
      </c>
      <c r="C410" s="2">
        <v>2014</v>
      </c>
      <c r="D410" s="2">
        <v>247</v>
      </c>
      <c r="E410" s="2" t="s">
        <v>598</v>
      </c>
      <c r="F410" s="2" t="s">
        <v>598</v>
      </c>
      <c r="G410" s="2">
        <v>247</v>
      </c>
      <c r="H410" s="2">
        <v>247</v>
      </c>
      <c r="I410" s="2" t="s">
        <v>598</v>
      </c>
      <c r="J410" s="2" t="s">
        <v>598</v>
      </c>
      <c r="K410" s="2" t="s">
        <v>598</v>
      </c>
      <c r="L410" s="2" t="s">
        <v>598</v>
      </c>
      <c r="M410" s="2" t="s">
        <v>598</v>
      </c>
      <c r="N410" s="2" t="s">
        <v>599</v>
      </c>
      <c r="O410" s="2" t="s">
        <v>598</v>
      </c>
      <c r="P410" s="2" t="s">
        <v>599</v>
      </c>
      <c r="Q410" s="2" t="s">
        <v>598</v>
      </c>
      <c r="R410" s="2" t="s">
        <v>599</v>
      </c>
      <c r="S410" s="2" t="s">
        <v>598</v>
      </c>
      <c r="U410" s="20">
        <f t="shared" si="12"/>
        <v>247</v>
      </c>
      <c r="V410" s="2">
        <f t="shared" si="13"/>
        <v>0</v>
      </c>
    </row>
    <row r="411" spans="1:22" ht="15" customHeight="1" x14ac:dyDescent="0.25">
      <c r="A411" s="2" t="s">
        <v>556</v>
      </c>
      <c r="B411" s="2" t="s">
        <v>563</v>
      </c>
      <c r="C411" s="2">
        <v>2014</v>
      </c>
      <c r="D411" s="2">
        <v>216.57499999999999</v>
      </c>
      <c r="E411" s="2">
        <v>76.054000000000002</v>
      </c>
      <c r="F411" s="2">
        <v>47.247</v>
      </c>
      <c r="G411" s="2">
        <v>28.184000000000001</v>
      </c>
      <c r="H411" s="2" t="s">
        <v>598</v>
      </c>
      <c r="I411" s="2">
        <v>30.596</v>
      </c>
      <c r="J411" s="2">
        <v>32.985999999999997</v>
      </c>
      <c r="K411" s="2">
        <v>1.508</v>
      </c>
      <c r="L411" s="2" t="s">
        <v>598</v>
      </c>
      <c r="M411" s="2" t="s">
        <v>598</v>
      </c>
      <c r="N411" s="2" t="s">
        <v>599</v>
      </c>
      <c r="O411" s="2" t="s">
        <v>598</v>
      </c>
      <c r="P411" s="2" t="s">
        <v>599</v>
      </c>
      <c r="Q411" s="2" t="s">
        <v>598</v>
      </c>
      <c r="R411" s="2" t="s">
        <v>599</v>
      </c>
      <c r="S411" s="2" t="s">
        <v>598</v>
      </c>
      <c r="U411" s="20">
        <f t="shared" si="12"/>
        <v>216.57499999999999</v>
      </c>
      <c r="V411" s="2">
        <f t="shared" si="13"/>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AN560"/>
  <sheetViews>
    <sheetView workbookViewId="0">
      <pane xSplit="2" ySplit="1" topLeftCell="Q2" activePane="bottomRight" state="frozen"/>
      <selection activeCell="Z26" sqref="Z26:AA26"/>
      <selection pane="topRight" activeCell="Z26" sqref="Z26:AA26"/>
      <selection pane="bottomLeft" activeCell="Z26" sqref="Z26:AA26"/>
      <selection pane="bottomRight" activeCell="Z26" sqref="Z26:AA26"/>
    </sheetView>
  </sheetViews>
  <sheetFormatPr defaultRowHeight="15" x14ac:dyDescent="0.25"/>
  <cols>
    <col min="1" max="1" width="25.42578125" style="3" customWidth="1"/>
    <col min="2" max="2" width="9.140625" style="3"/>
    <col min="3" max="3" width="14.5703125" style="3" customWidth="1"/>
    <col min="4" max="4" width="9.140625" style="3"/>
    <col min="5" max="5" width="20" style="3" customWidth="1"/>
    <col min="6" max="12" width="9.140625" style="3"/>
    <col min="13" max="13" width="22.85546875" style="238" customWidth="1"/>
    <col min="14" max="15" width="9.140625" style="3"/>
    <col min="16" max="16" width="29.42578125" style="238" customWidth="1"/>
    <col min="17" max="17" width="20.85546875" style="240" customWidth="1"/>
    <col min="18" max="22" width="9.140625" style="3"/>
    <col min="23" max="23" width="22.140625" style="3" bestFit="1" customWidth="1"/>
    <col min="24" max="24" width="12" style="3" bestFit="1" customWidth="1"/>
    <col min="25" max="37" width="9.140625" style="3"/>
    <col min="38" max="38" width="9.85546875" style="3" bestFit="1" customWidth="1"/>
    <col min="39" max="16384" width="9.140625" style="3"/>
  </cols>
  <sheetData>
    <row r="1" spans="1:40" s="93" customFormat="1" ht="105" x14ac:dyDescent="0.25">
      <c r="A1" s="93" t="s">
        <v>0</v>
      </c>
      <c r="B1" s="93" t="s">
        <v>1</v>
      </c>
      <c r="C1" s="93" t="s">
        <v>946</v>
      </c>
      <c r="D1" s="93" t="s">
        <v>634</v>
      </c>
      <c r="E1" s="93" t="s">
        <v>947</v>
      </c>
      <c r="F1" s="93" t="s">
        <v>948</v>
      </c>
      <c r="G1" s="93" t="s">
        <v>949</v>
      </c>
      <c r="H1" s="93" t="s">
        <v>950</v>
      </c>
      <c r="I1" s="93" t="s">
        <v>666</v>
      </c>
      <c r="J1" s="93" t="s">
        <v>951</v>
      </c>
      <c r="K1" s="93" t="s">
        <v>678</v>
      </c>
      <c r="L1" s="93" t="s">
        <v>952</v>
      </c>
      <c r="M1" s="237" t="s">
        <v>953</v>
      </c>
      <c r="N1" s="93" t="s">
        <v>954</v>
      </c>
      <c r="O1" s="93" t="s">
        <v>635</v>
      </c>
      <c r="P1" s="237" t="s">
        <v>955</v>
      </c>
      <c r="Q1" s="239" t="s">
        <v>956</v>
      </c>
      <c r="R1" s="93" t="s">
        <v>656</v>
      </c>
      <c r="S1" s="93" t="s">
        <v>957</v>
      </c>
      <c r="T1" s="93" t="s">
        <v>958</v>
      </c>
      <c r="U1" s="93" t="s">
        <v>959</v>
      </c>
      <c r="V1" s="93" t="s">
        <v>960</v>
      </c>
      <c r="W1" s="93" t="s">
        <v>961</v>
      </c>
      <c r="X1" s="93" t="s">
        <v>962</v>
      </c>
      <c r="Y1" s="93" t="s">
        <v>963</v>
      </c>
      <c r="Z1" s="93" t="s">
        <v>964</v>
      </c>
      <c r="AA1" s="93" t="s">
        <v>965</v>
      </c>
      <c r="AB1" s="93" t="s">
        <v>966</v>
      </c>
      <c r="AC1" s="93" t="s">
        <v>967</v>
      </c>
      <c r="AD1" s="93" t="s">
        <v>968</v>
      </c>
      <c r="AE1" s="93" t="s">
        <v>969</v>
      </c>
      <c r="AF1" s="93" t="s">
        <v>970</v>
      </c>
      <c r="AG1" s="93" t="s">
        <v>971</v>
      </c>
      <c r="AJ1" s="93" t="s">
        <v>972</v>
      </c>
      <c r="AL1" s="93" t="s">
        <v>1063</v>
      </c>
    </row>
    <row r="2" spans="1:40" x14ac:dyDescent="0.25">
      <c r="A2" s="3" t="s">
        <v>12</v>
      </c>
    </row>
    <row r="3" spans="1:40" x14ac:dyDescent="0.25">
      <c r="B3" s="3" t="s">
        <v>13</v>
      </c>
      <c r="C3" s="3">
        <v>0</v>
      </c>
      <c r="D3" s="3">
        <v>0</v>
      </c>
      <c r="E3" s="3">
        <v>0</v>
      </c>
      <c r="F3" s="3">
        <v>0</v>
      </c>
      <c r="G3" s="3">
        <v>0</v>
      </c>
      <c r="H3" s="3">
        <v>0.81699999999999995</v>
      </c>
      <c r="I3" s="3">
        <v>0</v>
      </c>
      <c r="J3" s="3">
        <v>0</v>
      </c>
      <c r="K3" s="3">
        <v>0</v>
      </c>
      <c r="L3" s="3">
        <v>0</v>
      </c>
      <c r="M3" s="238">
        <v>0</v>
      </c>
      <c r="N3" s="3">
        <v>0</v>
      </c>
      <c r="O3" s="3">
        <v>0</v>
      </c>
      <c r="P3" s="238">
        <v>0</v>
      </c>
      <c r="Q3" s="240">
        <f>P3/2</f>
        <v>0</v>
      </c>
      <c r="R3" s="3">
        <v>0</v>
      </c>
      <c r="S3" s="3">
        <v>0</v>
      </c>
      <c r="T3" s="3">
        <v>0</v>
      </c>
      <c r="U3" s="3">
        <v>0</v>
      </c>
      <c r="V3" s="3">
        <v>0</v>
      </c>
      <c r="W3" s="3">
        <v>0</v>
      </c>
      <c r="X3" s="3">
        <v>2.5000000000000001E-2</v>
      </c>
      <c r="Y3" s="3">
        <v>0</v>
      </c>
      <c r="Z3" s="3">
        <v>0</v>
      </c>
      <c r="AA3" s="3">
        <v>0</v>
      </c>
      <c r="AB3" s="3">
        <v>0</v>
      </c>
      <c r="AC3" s="3">
        <v>0</v>
      </c>
      <c r="AD3" s="3">
        <v>0</v>
      </c>
      <c r="AE3" s="3">
        <v>0</v>
      </c>
      <c r="AF3" s="3">
        <v>0</v>
      </c>
      <c r="AG3" s="3">
        <v>0</v>
      </c>
      <c r="AJ3" s="3">
        <f t="shared" ref="AJ3:AJ66" si="0">SUM(C3:AG3)-M3-P3</f>
        <v>0.84199999999999997</v>
      </c>
      <c r="AL3" s="3">
        <f>IFERROR(VLOOKUP(B3,Totalt!$B$1:$BD$409,MATCH("totalt tillförda bränslen:",Totalt!$B$1:$BC$1,0),FALSE),"")</f>
        <v>0.84199999999999997</v>
      </c>
      <c r="AN3" s="3">
        <f>IFERROR(AJ3-AL3,"")</f>
        <v>0</v>
      </c>
    </row>
    <row r="4" spans="1:40" x14ac:dyDescent="0.25">
      <c r="B4" s="3" t="s">
        <v>14</v>
      </c>
      <c r="C4" s="3">
        <v>0</v>
      </c>
      <c r="D4" s="3">
        <v>0</v>
      </c>
      <c r="E4" s="3">
        <v>0</v>
      </c>
      <c r="F4" s="3">
        <v>0</v>
      </c>
      <c r="G4" s="3">
        <v>7.5999999999999998E-2</v>
      </c>
      <c r="H4" s="3">
        <v>0</v>
      </c>
      <c r="I4" s="3">
        <v>0.16465099999999999</v>
      </c>
      <c r="J4" s="3">
        <v>0</v>
      </c>
      <c r="K4" s="3">
        <v>0</v>
      </c>
      <c r="L4" s="3">
        <v>191.251</v>
      </c>
      <c r="M4" s="238">
        <v>6.1090799999999996</v>
      </c>
      <c r="N4" s="3">
        <v>0</v>
      </c>
      <c r="O4" s="3">
        <v>3.8180000000000001</v>
      </c>
      <c r="P4" s="238">
        <v>105.852</v>
      </c>
      <c r="Q4" s="240">
        <f t="shared" ref="Q4:Q67" si="1">P4/2</f>
        <v>52.926000000000002</v>
      </c>
      <c r="R4" s="3">
        <v>0</v>
      </c>
      <c r="S4" s="3">
        <v>0</v>
      </c>
      <c r="T4" s="3">
        <v>0</v>
      </c>
      <c r="U4" s="3">
        <v>0</v>
      </c>
      <c r="V4" s="3">
        <v>0</v>
      </c>
      <c r="W4" s="3">
        <v>0</v>
      </c>
      <c r="X4" s="3">
        <v>8.3910800000000005</v>
      </c>
      <c r="Y4" s="3">
        <v>0</v>
      </c>
      <c r="Z4" s="3">
        <v>0</v>
      </c>
      <c r="AA4" s="3">
        <v>0</v>
      </c>
      <c r="AB4" s="3">
        <v>0</v>
      </c>
      <c r="AC4" s="3">
        <v>0</v>
      </c>
      <c r="AD4" s="3">
        <v>0</v>
      </c>
      <c r="AE4" s="3">
        <v>0</v>
      </c>
      <c r="AF4" s="3">
        <v>0</v>
      </c>
      <c r="AG4" s="3">
        <v>0</v>
      </c>
      <c r="AJ4" s="3">
        <f t="shared" si="0"/>
        <v>256.62673100000006</v>
      </c>
      <c r="AL4" s="3">
        <f>IFERROR(VLOOKUP(B4,Totalt!$B$1:$BD$409,MATCH("totalt tillförda bränslen:",Totalt!$B$1:$BC$1,0),FALSE),"")</f>
        <v>256.62673100000001</v>
      </c>
      <c r="AN4" s="3">
        <f t="shared" ref="AN4:AN67" si="2">IFERROR(AJ4-AL4,"")</f>
        <v>5.6843418860808015E-14</v>
      </c>
    </row>
    <row r="5" spans="1:40" x14ac:dyDescent="0.25">
      <c r="B5" s="3" t="s">
        <v>15</v>
      </c>
      <c r="C5" s="3">
        <v>0</v>
      </c>
      <c r="D5" s="3">
        <v>0</v>
      </c>
      <c r="E5" s="3">
        <v>0</v>
      </c>
      <c r="F5" s="3">
        <v>0</v>
      </c>
      <c r="G5" s="3">
        <v>0</v>
      </c>
      <c r="H5" s="3">
        <v>0.51200000000000001</v>
      </c>
      <c r="I5" s="3">
        <v>0.152</v>
      </c>
      <c r="J5" s="3">
        <v>0</v>
      </c>
      <c r="K5" s="3">
        <v>0</v>
      </c>
      <c r="L5" s="3">
        <v>0</v>
      </c>
      <c r="M5" s="238">
        <v>0</v>
      </c>
      <c r="N5" s="3">
        <v>0</v>
      </c>
      <c r="O5" s="3">
        <v>0</v>
      </c>
      <c r="P5" s="238">
        <v>0</v>
      </c>
      <c r="Q5" s="240">
        <f t="shared" si="1"/>
        <v>0</v>
      </c>
      <c r="R5" s="3">
        <v>0</v>
      </c>
      <c r="S5" s="3">
        <v>0</v>
      </c>
      <c r="T5" s="3">
        <v>0</v>
      </c>
      <c r="U5" s="3">
        <v>0</v>
      </c>
      <c r="V5" s="3">
        <v>0</v>
      </c>
      <c r="W5" s="3">
        <v>0</v>
      </c>
      <c r="X5" s="3">
        <v>8.5999999999999993E-2</v>
      </c>
      <c r="Y5" s="3">
        <v>0</v>
      </c>
      <c r="Z5" s="3">
        <v>3.9180000000000001</v>
      </c>
      <c r="AA5" s="3">
        <v>0</v>
      </c>
      <c r="AB5" s="3">
        <v>0</v>
      </c>
      <c r="AC5" s="3">
        <v>0</v>
      </c>
      <c r="AD5" s="3">
        <v>0</v>
      </c>
      <c r="AE5" s="3">
        <v>0</v>
      </c>
      <c r="AF5" s="3">
        <v>0</v>
      </c>
      <c r="AG5" s="3">
        <v>0</v>
      </c>
      <c r="AJ5" s="3">
        <f t="shared" si="0"/>
        <v>4.6680000000000001</v>
      </c>
      <c r="AL5" s="3">
        <f>IFERROR(VLOOKUP(B5,Totalt!$B$1:$BD$409,MATCH("totalt tillförda bränslen:",Totalt!$B$1:$BC$1,0),FALSE),"")</f>
        <v>4.668000000000001</v>
      </c>
      <c r="AN5" s="3">
        <f t="shared" si="2"/>
        <v>-8.8817841970012523E-16</v>
      </c>
    </row>
    <row r="6" spans="1:40" x14ac:dyDescent="0.25">
      <c r="B6" s="3" t="s">
        <v>16</v>
      </c>
      <c r="C6" s="3">
        <v>0</v>
      </c>
      <c r="D6" s="3">
        <v>0</v>
      </c>
      <c r="E6" s="3">
        <v>0</v>
      </c>
      <c r="F6" s="3">
        <v>0</v>
      </c>
      <c r="G6" s="3">
        <v>0</v>
      </c>
      <c r="H6" s="3">
        <v>5.2999999999999999E-2</v>
      </c>
      <c r="I6" s="3">
        <v>0.09</v>
      </c>
      <c r="J6" s="3">
        <v>0</v>
      </c>
      <c r="K6" s="3">
        <v>0</v>
      </c>
      <c r="L6" s="3">
        <v>0</v>
      </c>
      <c r="M6" s="238">
        <v>0</v>
      </c>
      <c r="N6" s="3">
        <v>0</v>
      </c>
      <c r="O6" s="3">
        <v>0</v>
      </c>
      <c r="P6" s="238">
        <v>0</v>
      </c>
      <c r="Q6" s="240">
        <f t="shared" si="1"/>
        <v>0</v>
      </c>
      <c r="R6" s="3">
        <v>0</v>
      </c>
      <c r="S6" s="3">
        <v>0</v>
      </c>
      <c r="T6" s="3">
        <v>0</v>
      </c>
      <c r="U6" s="3">
        <v>0</v>
      </c>
      <c r="V6" s="3">
        <v>0</v>
      </c>
      <c r="W6" s="3">
        <v>0</v>
      </c>
      <c r="X6" s="3">
        <v>1.2999999999999999E-2</v>
      </c>
      <c r="Y6" s="3">
        <v>0</v>
      </c>
      <c r="Z6" s="3">
        <v>0.751</v>
      </c>
      <c r="AA6" s="3">
        <v>0</v>
      </c>
      <c r="AB6" s="3">
        <v>0</v>
      </c>
      <c r="AC6" s="3">
        <v>0</v>
      </c>
      <c r="AD6" s="3">
        <v>0</v>
      </c>
      <c r="AE6" s="3">
        <v>0</v>
      </c>
      <c r="AF6" s="3">
        <v>0</v>
      </c>
      <c r="AG6" s="3">
        <v>0</v>
      </c>
      <c r="AJ6" s="3">
        <f t="shared" si="0"/>
        <v>0.90700000000000003</v>
      </c>
      <c r="AL6" s="3">
        <f>IFERROR(VLOOKUP(B6,Totalt!$B$1:$BD$409,MATCH("totalt tillförda bränslen:",Totalt!$B$1:$BC$1,0),FALSE),"")</f>
        <v>0.90700000000000003</v>
      </c>
      <c r="AN6" s="3">
        <f t="shared" si="2"/>
        <v>0</v>
      </c>
    </row>
    <row r="7" spans="1:40" x14ac:dyDescent="0.25">
      <c r="A7" s="3" t="s">
        <v>17</v>
      </c>
      <c r="Q7" s="240">
        <f t="shared" si="1"/>
        <v>0</v>
      </c>
      <c r="AJ7" s="3">
        <f t="shared" si="0"/>
        <v>0</v>
      </c>
      <c r="AL7" s="3" t="str">
        <f>IFERROR(VLOOKUP(B7,Totalt!$B$1:$BD$409,MATCH("totalt tillförda bränslen:",Totalt!$B$1:$BC$1,0),FALSE),"")</f>
        <v/>
      </c>
      <c r="AN7" s="3" t="str">
        <f t="shared" si="2"/>
        <v/>
      </c>
    </row>
    <row r="8" spans="1:40" x14ac:dyDescent="0.25">
      <c r="B8" s="3" t="s">
        <v>18</v>
      </c>
      <c r="C8" s="3">
        <v>0</v>
      </c>
      <c r="D8" s="3">
        <v>0</v>
      </c>
      <c r="E8" s="3">
        <v>2.2000000000000002</v>
      </c>
      <c r="F8" s="3">
        <v>0</v>
      </c>
      <c r="G8" s="3">
        <v>4.0999999999999996</v>
      </c>
      <c r="H8" s="3">
        <v>0</v>
      </c>
      <c r="I8" s="3">
        <v>0.05</v>
      </c>
      <c r="J8" s="3">
        <v>0</v>
      </c>
      <c r="K8" s="3">
        <v>0</v>
      </c>
      <c r="L8" s="3">
        <v>0</v>
      </c>
      <c r="M8" s="238">
        <v>0</v>
      </c>
      <c r="N8" s="3">
        <v>0</v>
      </c>
      <c r="O8" s="3">
        <v>0</v>
      </c>
      <c r="P8" s="238">
        <v>54.8</v>
      </c>
      <c r="Q8" s="240">
        <f t="shared" si="1"/>
        <v>27.4</v>
      </c>
      <c r="R8" s="3">
        <v>0</v>
      </c>
      <c r="S8" s="3">
        <v>0</v>
      </c>
      <c r="T8" s="3">
        <v>0</v>
      </c>
      <c r="U8" s="3">
        <v>0</v>
      </c>
      <c r="V8" s="3">
        <v>0</v>
      </c>
      <c r="W8" s="3">
        <v>0</v>
      </c>
      <c r="X8" s="3">
        <v>3.2</v>
      </c>
      <c r="Y8" s="3">
        <v>0</v>
      </c>
      <c r="Z8" s="3">
        <v>0</v>
      </c>
      <c r="AA8" s="3">
        <v>0</v>
      </c>
      <c r="AB8" s="3">
        <v>0</v>
      </c>
      <c r="AC8" s="3">
        <v>0</v>
      </c>
      <c r="AD8" s="3">
        <v>0</v>
      </c>
      <c r="AE8" s="3">
        <v>0</v>
      </c>
      <c r="AF8" s="3">
        <v>0</v>
      </c>
      <c r="AG8" s="3">
        <v>90.3</v>
      </c>
      <c r="AJ8" s="3">
        <f t="shared" si="0"/>
        <v>127.25000000000001</v>
      </c>
      <c r="AL8" s="3">
        <f>IFERROR(VLOOKUP(B8,Totalt!$B$1:$BD$409,MATCH("totalt tillförda bränslen:",Totalt!$B$1:$BC$1,0),FALSE),"")</f>
        <v>127.24999999999999</v>
      </c>
      <c r="AN8" s="3">
        <f t="shared" si="2"/>
        <v>2.8421709430404007E-14</v>
      </c>
    </row>
    <row r="9" spans="1:40" x14ac:dyDescent="0.25">
      <c r="A9" s="3" t="s">
        <v>19</v>
      </c>
      <c r="Q9" s="240">
        <f t="shared" si="1"/>
        <v>0</v>
      </c>
      <c r="AJ9" s="3">
        <f t="shared" si="0"/>
        <v>0</v>
      </c>
      <c r="AL9" s="3" t="str">
        <f>IFERROR(VLOOKUP(B9,Totalt!$B$1:$BD$409,MATCH("totalt tillförda bränslen:",Totalt!$B$1:$BC$1,0),FALSE),"")</f>
        <v/>
      </c>
      <c r="AN9" s="3" t="str">
        <f t="shared" si="2"/>
        <v/>
      </c>
    </row>
    <row r="10" spans="1:40" x14ac:dyDescent="0.25">
      <c r="B10" s="3" t="s">
        <v>20</v>
      </c>
      <c r="C10" s="3">
        <v>0</v>
      </c>
      <c r="D10" s="3">
        <v>0</v>
      </c>
      <c r="E10" s="3">
        <v>0</v>
      </c>
      <c r="F10" s="3">
        <v>0</v>
      </c>
      <c r="G10" s="3">
        <v>0</v>
      </c>
      <c r="H10" s="3">
        <v>0</v>
      </c>
      <c r="I10" s="3">
        <v>0</v>
      </c>
      <c r="J10" s="3">
        <v>0</v>
      </c>
      <c r="K10" s="3">
        <v>0</v>
      </c>
      <c r="L10" s="3">
        <v>0</v>
      </c>
      <c r="M10" s="238">
        <v>0</v>
      </c>
      <c r="N10" s="3">
        <v>0</v>
      </c>
      <c r="O10" s="3">
        <v>0</v>
      </c>
      <c r="P10" s="238">
        <v>0</v>
      </c>
      <c r="Q10" s="240">
        <f t="shared" si="1"/>
        <v>0</v>
      </c>
      <c r="R10" s="3">
        <v>0</v>
      </c>
      <c r="S10" s="3">
        <v>0</v>
      </c>
      <c r="T10" s="3">
        <v>0</v>
      </c>
      <c r="U10" s="3">
        <v>0</v>
      </c>
      <c r="V10" s="3">
        <v>0</v>
      </c>
      <c r="W10" s="3">
        <v>0</v>
      </c>
      <c r="X10" s="3">
        <v>0</v>
      </c>
      <c r="Y10" s="3">
        <v>0</v>
      </c>
      <c r="Z10" s="3">
        <v>0</v>
      </c>
      <c r="AA10" s="3">
        <v>0</v>
      </c>
      <c r="AB10" s="3">
        <v>0</v>
      </c>
      <c r="AC10" s="3">
        <v>0</v>
      </c>
      <c r="AD10" s="3">
        <v>0</v>
      </c>
      <c r="AE10" s="3">
        <v>0</v>
      </c>
      <c r="AF10" s="3">
        <v>0</v>
      </c>
      <c r="AG10" s="3">
        <v>0</v>
      </c>
      <c r="AJ10" s="3">
        <f t="shared" si="0"/>
        <v>0</v>
      </c>
      <c r="AL10" s="3">
        <f>IFERROR(VLOOKUP(B10,Totalt!$B$1:$BD$409,MATCH("totalt tillförda bränslen:",Totalt!$B$1:$BC$1,0),FALSE),"")</f>
        <v>0</v>
      </c>
      <c r="AN10" s="3">
        <f t="shared" si="2"/>
        <v>0</v>
      </c>
    </row>
    <row r="11" spans="1:40" x14ac:dyDescent="0.25">
      <c r="B11" s="3" t="s">
        <v>21</v>
      </c>
      <c r="C11" s="3">
        <v>0</v>
      </c>
      <c r="D11" s="3">
        <v>0</v>
      </c>
      <c r="E11" s="3">
        <v>0</v>
      </c>
      <c r="F11" s="3">
        <v>0</v>
      </c>
      <c r="G11" s="3">
        <v>0</v>
      </c>
      <c r="H11" s="3">
        <v>0</v>
      </c>
      <c r="I11" s="3">
        <v>0</v>
      </c>
      <c r="J11" s="3">
        <v>0</v>
      </c>
      <c r="K11" s="3">
        <v>0</v>
      </c>
      <c r="L11" s="3">
        <v>0</v>
      </c>
      <c r="M11" s="238">
        <v>0</v>
      </c>
      <c r="N11" s="3">
        <v>0</v>
      </c>
      <c r="O11" s="3">
        <v>0</v>
      </c>
      <c r="P11" s="238">
        <v>0</v>
      </c>
      <c r="Q11" s="240">
        <f t="shared" si="1"/>
        <v>0</v>
      </c>
      <c r="R11" s="3">
        <v>0</v>
      </c>
      <c r="S11" s="3">
        <v>0</v>
      </c>
      <c r="T11" s="3">
        <v>0</v>
      </c>
      <c r="U11" s="3">
        <v>0</v>
      </c>
      <c r="V11" s="3">
        <v>0</v>
      </c>
      <c r="W11" s="3">
        <v>0</v>
      </c>
      <c r="X11" s="3">
        <v>0</v>
      </c>
      <c r="Y11" s="3">
        <v>0</v>
      </c>
      <c r="Z11" s="3">
        <v>0</v>
      </c>
      <c r="AA11" s="3">
        <v>0</v>
      </c>
      <c r="AB11" s="3">
        <v>0</v>
      </c>
      <c r="AC11" s="3">
        <v>0</v>
      </c>
      <c r="AD11" s="3">
        <v>0</v>
      </c>
      <c r="AE11" s="3">
        <v>0</v>
      </c>
      <c r="AF11" s="3">
        <v>0</v>
      </c>
      <c r="AG11" s="3">
        <v>0</v>
      </c>
      <c r="AJ11" s="3">
        <f t="shared" si="0"/>
        <v>0</v>
      </c>
      <c r="AL11" s="3">
        <f>IFERROR(VLOOKUP(B11,Totalt!$B$1:$BD$409,MATCH("totalt tillförda bränslen:",Totalt!$B$1:$BC$1,0),FALSE),"")</f>
        <v>0</v>
      </c>
      <c r="AN11" s="3">
        <f t="shared" si="2"/>
        <v>0</v>
      </c>
    </row>
    <row r="12" spans="1:40" x14ac:dyDescent="0.25">
      <c r="B12" s="3" t="s">
        <v>22</v>
      </c>
      <c r="C12" s="3">
        <v>0</v>
      </c>
      <c r="D12" s="3">
        <v>0</v>
      </c>
      <c r="E12" s="3">
        <v>0</v>
      </c>
      <c r="F12" s="3">
        <v>0</v>
      </c>
      <c r="G12" s="3">
        <v>0</v>
      </c>
      <c r="H12" s="3">
        <v>0</v>
      </c>
      <c r="I12" s="3">
        <v>0</v>
      </c>
      <c r="J12" s="3">
        <v>0</v>
      </c>
      <c r="K12" s="3">
        <v>0</v>
      </c>
      <c r="L12" s="3">
        <v>0</v>
      </c>
      <c r="M12" s="238">
        <v>0</v>
      </c>
      <c r="N12" s="3">
        <v>0</v>
      </c>
      <c r="O12" s="3">
        <v>0</v>
      </c>
      <c r="P12" s="238">
        <v>0</v>
      </c>
      <c r="Q12" s="240">
        <f t="shared" si="1"/>
        <v>0</v>
      </c>
      <c r="R12" s="3">
        <v>0</v>
      </c>
      <c r="S12" s="3">
        <v>0</v>
      </c>
      <c r="T12" s="3">
        <v>0</v>
      </c>
      <c r="U12" s="3">
        <v>0</v>
      </c>
      <c r="V12" s="3">
        <v>0</v>
      </c>
      <c r="W12" s="3">
        <v>0</v>
      </c>
      <c r="X12" s="3">
        <v>0</v>
      </c>
      <c r="Y12" s="3">
        <v>0</v>
      </c>
      <c r="Z12" s="3">
        <v>0</v>
      </c>
      <c r="AA12" s="3">
        <v>0</v>
      </c>
      <c r="AB12" s="3">
        <v>0</v>
      </c>
      <c r="AC12" s="3">
        <v>0</v>
      </c>
      <c r="AD12" s="3">
        <v>0</v>
      </c>
      <c r="AE12" s="3">
        <v>0</v>
      </c>
      <c r="AF12" s="3">
        <v>0</v>
      </c>
      <c r="AG12" s="3">
        <v>0</v>
      </c>
      <c r="AJ12" s="3">
        <f t="shared" si="0"/>
        <v>0</v>
      </c>
      <c r="AL12" s="3">
        <f>IFERROR(VLOOKUP(B12,Totalt!$B$1:$BD$409,MATCH("totalt tillförda bränslen:",Totalt!$B$1:$BC$1,0),FALSE),"")</f>
        <v>0</v>
      </c>
      <c r="AN12" s="3">
        <f t="shared" si="2"/>
        <v>0</v>
      </c>
    </row>
    <row r="13" spans="1:40" x14ac:dyDescent="0.25">
      <c r="A13" s="3" t="s">
        <v>973</v>
      </c>
      <c r="Q13" s="240">
        <f t="shared" si="1"/>
        <v>0</v>
      </c>
      <c r="AJ13" s="3">
        <f t="shared" si="0"/>
        <v>0</v>
      </c>
      <c r="AL13" s="3" t="str">
        <f>IFERROR(VLOOKUP(B13,Totalt!$B$1:$BD$409,MATCH("totalt tillförda bränslen:",Totalt!$B$1:$BC$1,0),FALSE),"")</f>
        <v/>
      </c>
      <c r="AN13" s="3" t="str">
        <f t="shared" si="2"/>
        <v/>
      </c>
    </row>
    <row r="14" spans="1:40" x14ac:dyDescent="0.25">
      <c r="B14" s="3" t="s">
        <v>328</v>
      </c>
      <c r="C14" s="3">
        <v>0</v>
      </c>
      <c r="D14" s="3">
        <v>0</v>
      </c>
      <c r="E14" s="3">
        <v>0</v>
      </c>
      <c r="F14" s="3">
        <v>0</v>
      </c>
      <c r="G14" s="3">
        <v>0</v>
      </c>
      <c r="H14" s="3">
        <v>0</v>
      </c>
      <c r="I14" s="3">
        <v>0</v>
      </c>
      <c r="J14" s="3">
        <v>0</v>
      </c>
      <c r="K14" s="3">
        <v>0</v>
      </c>
      <c r="L14" s="3">
        <v>0</v>
      </c>
      <c r="M14" s="238">
        <v>0</v>
      </c>
      <c r="N14" s="3">
        <v>0</v>
      </c>
      <c r="O14" s="3">
        <v>0</v>
      </c>
      <c r="P14" s="238">
        <v>0</v>
      </c>
      <c r="Q14" s="240">
        <f t="shared" si="1"/>
        <v>0</v>
      </c>
      <c r="R14" s="3">
        <v>0</v>
      </c>
      <c r="S14" s="3">
        <v>0</v>
      </c>
      <c r="T14" s="3">
        <v>0</v>
      </c>
      <c r="U14" s="3">
        <v>0</v>
      </c>
      <c r="V14" s="3">
        <v>0</v>
      </c>
      <c r="W14" s="3">
        <v>0</v>
      </c>
      <c r="X14" s="3">
        <v>0</v>
      </c>
      <c r="Y14" s="3">
        <v>0</v>
      </c>
      <c r="Z14" s="3">
        <v>0</v>
      </c>
      <c r="AA14" s="3">
        <v>0</v>
      </c>
      <c r="AB14" s="3">
        <v>0</v>
      </c>
      <c r="AC14" s="3">
        <v>0</v>
      </c>
      <c r="AD14" s="3">
        <v>0</v>
      </c>
      <c r="AE14" s="3">
        <v>0</v>
      </c>
      <c r="AF14" s="3">
        <v>0</v>
      </c>
      <c r="AG14" s="3">
        <v>0</v>
      </c>
      <c r="AJ14" s="3">
        <f t="shared" si="0"/>
        <v>0</v>
      </c>
      <c r="AL14" s="3">
        <f>IFERROR(VLOOKUP(B14,Totalt!$B$1:$BD$409,MATCH("totalt tillförda bränslen:",Totalt!$B$1:$BC$1,0),FALSE),"")</f>
        <v>0</v>
      </c>
      <c r="AN14" s="3">
        <f t="shared" si="2"/>
        <v>0</v>
      </c>
    </row>
    <row r="15" spans="1:40" x14ac:dyDescent="0.25">
      <c r="A15" s="3" t="s">
        <v>25</v>
      </c>
      <c r="Q15" s="240">
        <f t="shared" si="1"/>
        <v>0</v>
      </c>
      <c r="AJ15" s="3">
        <f t="shared" si="0"/>
        <v>0</v>
      </c>
      <c r="AL15" s="3" t="str">
        <f>IFERROR(VLOOKUP(B15,Totalt!$B$1:$BD$409,MATCH("totalt tillförda bränslen:",Totalt!$B$1:$BC$1,0),FALSE),"")</f>
        <v/>
      </c>
      <c r="AN15" s="3" t="str">
        <f t="shared" si="2"/>
        <v/>
      </c>
    </row>
    <row r="16" spans="1:40" x14ac:dyDescent="0.25">
      <c r="B16" s="3" t="s">
        <v>26</v>
      </c>
      <c r="C16" s="3">
        <v>0</v>
      </c>
      <c r="D16" s="3">
        <v>0</v>
      </c>
      <c r="E16" s="3">
        <v>0</v>
      </c>
      <c r="F16" s="3">
        <v>0</v>
      </c>
      <c r="G16" s="3">
        <v>3</v>
      </c>
      <c r="H16" s="3">
        <v>0</v>
      </c>
      <c r="I16" s="3">
        <v>0</v>
      </c>
      <c r="J16" s="3">
        <v>0</v>
      </c>
      <c r="K16" s="3">
        <v>0</v>
      </c>
      <c r="L16" s="3">
        <v>90</v>
      </c>
      <c r="M16" s="238">
        <v>0</v>
      </c>
      <c r="N16" s="3">
        <v>0</v>
      </c>
      <c r="O16" s="3">
        <v>0</v>
      </c>
      <c r="P16" s="238">
        <v>32.4</v>
      </c>
      <c r="Q16" s="240">
        <f t="shared" si="1"/>
        <v>16.2</v>
      </c>
      <c r="R16" s="3">
        <v>7.9000000000000001E-2</v>
      </c>
      <c r="S16" s="3">
        <v>0</v>
      </c>
      <c r="T16" s="3">
        <v>11</v>
      </c>
      <c r="U16" s="3">
        <v>0</v>
      </c>
      <c r="V16" s="3">
        <v>0</v>
      </c>
      <c r="W16" s="3">
        <v>0</v>
      </c>
      <c r="X16" s="3">
        <v>2.7</v>
      </c>
      <c r="Y16" s="3">
        <v>0</v>
      </c>
      <c r="Z16" s="3">
        <v>7.4</v>
      </c>
      <c r="AA16" s="3">
        <v>0</v>
      </c>
      <c r="AB16" s="3">
        <v>0</v>
      </c>
      <c r="AC16" s="3">
        <v>0</v>
      </c>
      <c r="AD16" s="3">
        <v>0</v>
      </c>
      <c r="AE16" s="3">
        <v>0</v>
      </c>
      <c r="AF16" s="3">
        <v>0</v>
      </c>
      <c r="AG16" s="3">
        <v>0</v>
      </c>
      <c r="AJ16" s="3">
        <f t="shared" si="0"/>
        <v>130.37899999999999</v>
      </c>
      <c r="AL16" s="3">
        <f>IFERROR(VLOOKUP(B16,Totalt!$B$1:$BD$409,MATCH("totalt tillförda bränslen:",Totalt!$B$1:$BC$1,0),FALSE),"")</f>
        <v>130.37899999999999</v>
      </c>
      <c r="AN16" s="3">
        <f t="shared" si="2"/>
        <v>0</v>
      </c>
    </row>
    <row r="17" spans="1:40" x14ac:dyDescent="0.25">
      <c r="A17" s="3" t="s">
        <v>27</v>
      </c>
      <c r="Q17" s="240">
        <f t="shared" si="1"/>
        <v>0</v>
      </c>
      <c r="AJ17" s="3">
        <f t="shared" si="0"/>
        <v>0</v>
      </c>
      <c r="AL17" s="3" t="str">
        <f>IFERROR(VLOOKUP(B17,Totalt!$B$1:$BD$409,MATCH("totalt tillförda bränslen:",Totalt!$B$1:$BC$1,0),FALSE),"")</f>
        <v/>
      </c>
      <c r="AN17" s="3" t="str">
        <f t="shared" si="2"/>
        <v/>
      </c>
    </row>
    <row r="18" spans="1:40" x14ac:dyDescent="0.25">
      <c r="B18" s="3" t="s">
        <v>28</v>
      </c>
      <c r="C18" s="3">
        <v>0</v>
      </c>
      <c r="D18" s="3">
        <v>0</v>
      </c>
      <c r="E18" s="3">
        <v>0</v>
      </c>
      <c r="F18" s="3">
        <v>0</v>
      </c>
      <c r="G18" s="3">
        <v>0</v>
      </c>
      <c r="H18" s="3">
        <v>0</v>
      </c>
      <c r="I18" s="3">
        <v>0</v>
      </c>
      <c r="J18" s="3">
        <v>0</v>
      </c>
      <c r="K18" s="3">
        <v>0</v>
      </c>
      <c r="L18" s="3">
        <v>0</v>
      </c>
      <c r="M18" s="238">
        <v>0</v>
      </c>
      <c r="N18" s="3">
        <v>0</v>
      </c>
      <c r="O18" s="3">
        <v>0</v>
      </c>
      <c r="P18" s="238">
        <v>0</v>
      </c>
      <c r="Q18" s="240">
        <f t="shared" si="1"/>
        <v>0</v>
      </c>
      <c r="R18" s="3">
        <v>0</v>
      </c>
      <c r="S18" s="3">
        <v>0</v>
      </c>
      <c r="T18" s="3">
        <v>0</v>
      </c>
      <c r="U18" s="3">
        <v>0</v>
      </c>
      <c r="V18" s="3">
        <v>0</v>
      </c>
      <c r="W18" s="3">
        <v>0</v>
      </c>
      <c r="X18" s="3">
        <v>0</v>
      </c>
      <c r="Y18" s="3">
        <v>0</v>
      </c>
      <c r="Z18" s="3">
        <v>0</v>
      </c>
      <c r="AA18" s="3">
        <v>0</v>
      </c>
      <c r="AB18" s="3">
        <v>0</v>
      </c>
      <c r="AC18" s="3">
        <v>0</v>
      </c>
      <c r="AD18" s="3">
        <v>0</v>
      </c>
      <c r="AE18" s="3">
        <v>0</v>
      </c>
      <c r="AF18" s="3">
        <v>0</v>
      </c>
      <c r="AG18" s="3">
        <v>0</v>
      </c>
      <c r="AJ18" s="3">
        <f t="shared" si="0"/>
        <v>0</v>
      </c>
      <c r="AL18" s="3">
        <f>IFERROR(VLOOKUP(B18,Totalt!$B$1:$BD$409,MATCH("totalt tillförda bränslen:",Totalt!$B$1:$BC$1,0),FALSE),"")</f>
        <v>0</v>
      </c>
      <c r="AN18" s="3">
        <f t="shared" si="2"/>
        <v>0</v>
      </c>
    </row>
    <row r="19" spans="1:40" x14ac:dyDescent="0.25">
      <c r="A19" s="3" t="s">
        <v>29</v>
      </c>
      <c r="Q19" s="240">
        <f t="shared" si="1"/>
        <v>0</v>
      </c>
      <c r="AJ19" s="3">
        <f t="shared" si="0"/>
        <v>0</v>
      </c>
      <c r="AL19" s="3" t="str">
        <f>IFERROR(VLOOKUP(B19,Totalt!$B$1:$BD$409,MATCH("totalt tillförda bränslen:",Totalt!$B$1:$BC$1,0),FALSE),"")</f>
        <v/>
      </c>
      <c r="AN19" s="3" t="str">
        <f t="shared" si="2"/>
        <v/>
      </c>
    </row>
    <row r="20" spans="1:40" x14ac:dyDescent="0.25">
      <c r="B20" s="3" t="s">
        <v>30</v>
      </c>
      <c r="C20" s="3">
        <v>0</v>
      </c>
      <c r="D20" s="3">
        <v>0</v>
      </c>
      <c r="E20" s="3">
        <v>2.2000000000000002</v>
      </c>
      <c r="F20" s="3">
        <v>0</v>
      </c>
      <c r="G20" s="3">
        <v>0</v>
      </c>
      <c r="H20" s="3">
        <v>0</v>
      </c>
      <c r="I20" s="3">
        <v>1.1850000000000001</v>
      </c>
      <c r="J20" s="3">
        <v>0</v>
      </c>
      <c r="K20" s="3">
        <v>1.145</v>
      </c>
      <c r="L20" s="3">
        <v>0</v>
      </c>
      <c r="M20" s="238">
        <v>0</v>
      </c>
      <c r="N20" s="3">
        <v>0</v>
      </c>
      <c r="O20" s="3">
        <v>0</v>
      </c>
      <c r="P20" s="238">
        <v>42.76</v>
      </c>
      <c r="Q20" s="240">
        <f t="shared" si="1"/>
        <v>21.38</v>
      </c>
      <c r="R20" s="3">
        <v>4.9020000000000001</v>
      </c>
      <c r="S20" s="3">
        <v>0</v>
      </c>
      <c r="T20" s="3">
        <v>0</v>
      </c>
      <c r="U20" s="3">
        <v>0</v>
      </c>
      <c r="V20" s="3">
        <v>0</v>
      </c>
      <c r="W20" s="3">
        <v>0</v>
      </c>
      <c r="X20" s="3">
        <v>3.03</v>
      </c>
      <c r="Y20" s="3">
        <v>0</v>
      </c>
      <c r="Z20" s="3">
        <v>8.048</v>
      </c>
      <c r="AA20" s="3">
        <v>0</v>
      </c>
      <c r="AB20" s="3">
        <v>0</v>
      </c>
      <c r="AC20" s="3">
        <v>0</v>
      </c>
      <c r="AD20" s="3">
        <v>0</v>
      </c>
      <c r="AE20" s="3">
        <v>0</v>
      </c>
      <c r="AF20" s="3">
        <v>0</v>
      </c>
      <c r="AG20" s="3">
        <v>89.2</v>
      </c>
      <c r="AJ20" s="3">
        <f t="shared" si="0"/>
        <v>131.09000000000003</v>
      </c>
      <c r="AL20" s="3">
        <f>IFERROR(VLOOKUP(B20,Totalt!$B$1:$BD$409,MATCH("totalt tillförda bränslen:",Totalt!$B$1:$BC$1,0),FALSE),"")</f>
        <v>131.09</v>
      </c>
      <c r="AN20" s="3">
        <f t="shared" si="2"/>
        <v>2.8421709430404007E-14</v>
      </c>
    </row>
    <row r="21" spans="1:40" x14ac:dyDescent="0.25">
      <c r="A21" s="3" t="s">
        <v>31</v>
      </c>
      <c r="Q21" s="240">
        <f t="shared" si="1"/>
        <v>0</v>
      </c>
      <c r="AJ21" s="3">
        <f t="shared" si="0"/>
        <v>0</v>
      </c>
      <c r="AL21" s="3" t="str">
        <f>IFERROR(VLOOKUP(B21,Totalt!$B$1:$BD$409,MATCH("totalt tillförda bränslen:",Totalt!$B$1:$BC$1,0),FALSE),"")</f>
        <v/>
      </c>
      <c r="AN21" s="3" t="str">
        <f t="shared" si="2"/>
        <v/>
      </c>
    </row>
    <row r="22" spans="1:40" x14ac:dyDescent="0.25">
      <c r="B22" s="3" t="s">
        <v>32</v>
      </c>
      <c r="C22" s="3">
        <v>0</v>
      </c>
      <c r="D22" s="3">
        <v>0</v>
      </c>
      <c r="E22" s="3">
        <v>0</v>
      </c>
      <c r="F22" s="3">
        <v>0</v>
      </c>
      <c r="G22" s="3">
        <v>0</v>
      </c>
      <c r="H22" s="3">
        <v>0</v>
      </c>
      <c r="I22" s="3">
        <v>0.3</v>
      </c>
      <c r="J22" s="3">
        <v>0</v>
      </c>
      <c r="K22" s="3">
        <v>0</v>
      </c>
      <c r="L22" s="3">
        <v>0</v>
      </c>
      <c r="M22" s="238">
        <v>0</v>
      </c>
      <c r="N22" s="3">
        <v>0</v>
      </c>
      <c r="O22" s="3">
        <v>0</v>
      </c>
      <c r="P22" s="238">
        <v>0</v>
      </c>
      <c r="Q22" s="240">
        <f t="shared" si="1"/>
        <v>0</v>
      </c>
      <c r="R22" s="3">
        <v>0</v>
      </c>
      <c r="S22" s="3">
        <v>0</v>
      </c>
      <c r="T22" s="3">
        <v>0</v>
      </c>
      <c r="U22" s="3">
        <v>0</v>
      </c>
      <c r="V22" s="3">
        <v>0</v>
      </c>
      <c r="W22" s="3">
        <v>0</v>
      </c>
      <c r="X22" s="3">
        <v>0.08</v>
      </c>
      <c r="Y22" s="3">
        <v>0</v>
      </c>
      <c r="Z22" s="3">
        <v>9</v>
      </c>
      <c r="AA22" s="3">
        <v>0</v>
      </c>
      <c r="AB22" s="3">
        <v>0</v>
      </c>
      <c r="AC22" s="3">
        <v>0</v>
      </c>
      <c r="AD22" s="3">
        <v>0</v>
      </c>
      <c r="AE22" s="3">
        <v>0</v>
      </c>
      <c r="AF22" s="3">
        <v>0</v>
      </c>
      <c r="AG22" s="3">
        <v>0</v>
      </c>
      <c r="AJ22" s="3">
        <f t="shared" si="0"/>
        <v>9.3800000000000008</v>
      </c>
      <c r="AL22" s="3">
        <f>IFERROR(VLOOKUP(B22,Totalt!$B$1:$BD$409,MATCH("totalt tillförda bränslen:",Totalt!$B$1:$BC$1,0),FALSE),"")</f>
        <v>9.3800000000000008</v>
      </c>
      <c r="AN22" s="3">
        <f t="shared" si="2"/>
        <v>0</v>
      </c>
    </row>
    <row r="23" spans="1:40" x14ac:dyDescent="0.25">
      <c r="A23" s="3" t="s">
        <v>33</v>
      </c>
      <c r="Q23" s="240">
        <f t="shared" si="1"/>
        <v>0</v>
      </c>
      <c r="AJ23" s="3">
        <f t="shared" si="0"/>
        <v>0</v>
      </c>
      <c r="AL23" s="3" t="str">
        <f>IFERROR(VLOOKUP(B23,Totalt!$B$1:$BD$409,MATCH("totalt tillförda bränslen:",Totalt!$B$1:$BC$1,0),FALSE),"")</f>
        <v/>
      </c>
      <c r="AN23" s="3" t="str">
        <f t="shared" si="2"/>
        <v/>
      </c>
    </row>
    <row r="24" spans="1:40" x14ac:dyDescent="0.25">
      <c r="B24" s="3" t="s">
        <v>34</v>
      </c>
      <c r="C24" s="3">
        <v>0</v>
      </c>
      <c r="D24" s="3">
        <v>0</v>
      </c>
      <c r="E24" s="3">
        <v>0</v>
      </c>
      <c r="F24" s="3">
        <v>0</v>
      </c>
      <c r="G24" s="3">
        <v>0</v>
      </c>
      <c r="H24" s="3">
        <v>0</v>
      </c>
      <c r="I24" s="3">
        <v>7.6999999999999999E-2</v>
      </c>
      <c r="J24" s="3">
        <v>0</v>
      </c>
      <c r="K24" s="3">
        <v>0</v>
      </c>
      <c r="L24" s="3">
        <v>0</v>
      </c>
      <c r="M24" s="238">
        <v>0</v>
      </c>
      <c r="N24" s="3">
        <v>0</v>
      </c>
      <c r="O24" s="3">
        <v>0</v>
      </c>
      <c r="P24" s="238">
        <v>0</v>
      </c>
      <c r="Q24" s="240">
        <f t="shared" si="1"/>
        <v>0</v>
      </c>
      <c r="R24" s="3">
        <v>0</v>
      </c>
      <c r="S24" s="3">
        <v>0</v>
      </c>
      <c r="T24" s="3">
        <v>0</v>
      </c>
      <c r="U24" s="3">
        <v>0</v>
      </c>
      <c r="V24" s="3">
        <v>0</v>
      </c>
      <c r="W24" s="3">
        <v>0</v>
      </c>
      <c r="X24" s="3">
        <v>5.5E-2</v>
      </c>
      <c r="Y24" s="3">
        <v>0</v>
      </c>
      <c r="Z24" s="3">
        <v>3.7389999999999999</v>
      </c>
      <c r="AA24" s="3">
        <v>0</v>
      </c>
      <c r="AB24" s="3">
        <v>0</v>
      </c>
      <c r="AC24" s="3">
        <v>0</v>
      </c>
      <c r="AD24" s="3">
        <v>0</v>
      </c>
      <c r="AE24" s="3">
        <v>0</v>
      </c>
      <c r="AF24" s="3">
        <v>0</v>
      </c>
      <c r="AG24" s="3">
        <v>0</v>
      </c>
      <c r="AJ24" s="3">
        <f t="shared" si="0"/>
        <v>3.871</v>
      </c>
      <c r="AL24" s="3">
        <f>IFERROR(VLOOKUP(B24,Totalt!$B$1:$BD$409,MATCH("totalt tillförda bränslen:",Totalt!$B$1:$BC$1,0),FALSE),"")</f>
        <v>3.871</v>
      </c>
      <c r="AN24" s="3">
        <f t="shared" si="2"/>
        <v>0</v>
      </c>
    </row>
    <row r="25" spans="1:40" x14ac:dyDescent="0.25">
      <c r="B25" s="3" t="s">
        <v>35</v>
      </c>
      <c r="C25" s="3">
        <v>0</v>
      </c>
      <c r="D25" s="3">
        <v>0</v>
      </c>
      <c r="E25" s="3">
        <v>0</v>
      </c>
      <c r="F25" s="3">
        <v>0</v>
      </c>
      <c r="G25" s="3">
        <v>0</v>
      </c>
      <c r="H25" s="3">
        <v>0</v>
      </c>
      <c r="I25" s="3">
        <v>0</v>
      </c>
      <c r="J25" s="3">
        <v>0</v>
      </c>
      <c r="K25" s="3">
        <v>0</v>
      </c>
      <c r="L25" s="3">
        <v>0</v>
      </c>
      <c r="M25" s="238">
        <v>0</v>
      </c>
      <c r="N25" s="3">
        <v>0</v>
      </c>
      <c r="O25" s="3">
        <v>0</v>
      </c>
      <c r="P25" s="238">
        <v>0</v>
      </c>
      <c r="Q25" s="240">
        <f t="shared" si="1"/>
        <v>0</v>
      </c>
      <c r="R25" s="3">
        <v>0</v>
      </c>
      <c r="S25" s="3">
        <v>0</v>
      </c>
      <c r="T25" s="3">
        <v>0</v>
      </c>
      <c r="U25" s="3">
        <v>0</v>
      </c>
      <c r="V25" s="3">
        <v>0</v>
      </c>
      <c r="W25" s="3">
        <v>0</v>
      </c>
      <c r="X25" s="3">
        <v>1E-3</v>
      </c>
      <c r="Y25" s="3">
        <v>0</v>
      </c>
      <c r="Z25" s="3">
        <v>2.097</v>
      </c>
      <c r="AA25" s="3">
        <v>0</v>
      </c>
      <c r="AB25" s="3">
        <v>0</v>
      </c>
      <c r="AC25" s="3">
        <v>0</v>
      </c>
      <c r="AD25" s="3">
        <v>0</v>
      </c>
      <c r="AE25" s="3">
        <v>0</v>
      </c>
      <c r="AF25" s="3">
        <v>0</v>
      </c>
      <c r="AG25" s="3">
        <v>0</v>
      </c>
      <c r="AJ25" s="3">
        <f t="shared" si="0"/>
        <v>2.0979999999999999</v>
      </c>
      <c r="AL25" s="3">
        <f>IFERROR(VLOOKUP(B25,Totalt!$B$1:$BD$409,MATCH("totalt tillförda bränslen:",Totalt!$B$1:$BC$1,0),FALSE),"")</f>
        <v>2.0979999999999999</v>
      </c>
      <c r="AN25" s="3">
        <f t="shared" si="2"/>
        <v>0</v>
      </c>
    </row>
    <row r="26" spans="1:40" x14ac:dyDescent="0.25">
      <c r="B26" s="3" t="s">
        <v>36</v>
      </c>
      <c r="C26" s="3">
        <v>0</v>
      </c>
      <c r="D26" s="3">
        <v>0</v>
      </c>
      <c r="E26" s="3">
        <v>0</v>
      </c>
      <c r="F26" s="3">
        <v>0</v>
      </c>
      <c r="G26" s="3">
        <v>0</v>
      </c>
      <c r="H26" s="3">
        <v>0</v>
      </c>
      <c r="I26" s="3">
        <v>4.0000000000000001E-3</v>
      </c>
      <c r="J26" s="3">
        <v>0</v>
      </c>
      <c r="K26" s="3">
        <v>0</v>
      </c>
      <c r="L26" s="3">
        <v>0</v>
      </c>
      <c r="M26" s="238">
        <v>0</v>
      </c>
      <c r="N26" s="3">
        <v>1.48</v>
      </c>
      <c r="O26" s="3">
        <v>0</v>
      </c>
      <c r="P26" s="238">
        <v>0</v>
      </c>
      <c r="Q26" s="240">
        <f t="shared" si="1"/>
        <v>0</v>
      </c>
      <c r="R26" s="3">
        <v>0</v>
      </c>
      <c r="S26" s="3">
        <v>0</v>
      </c>
      <c r="T26" s="3">
        <v>6.5279999999999996</v>
      </c>
      <c r="U26" s="3">
        <v>0</v>
      </c>
      <c r="V26" s="3">
        <v>0</v>
      </c>
      <c r="W26" s="3">
        <v>0</v>
      </c>
      <c r="X26" s="3">
        <v>1E-3</v>
      </c>
      <c r="Y26" s="3">
        <v>0</v>
      </c>
      <c r="Z26" s="3">
        <v>0</v>
      </c>
      <c r="AA26" s="3">
        <v>0</v>
      </c>
      <c r="AB26" s="3">
        <v>0</v>
      </c>
      <c r="AC26" s="3">
        <v>0</v>
      </c>
      <c r="AD26" s="3">
        <v>0</v>
      </c>
      <c r="AE26" s="3">
        <v>0</v>
      </c>
      <c r="AF26" s="3">
        <v>0</v>
      </c>
      <c r="AG26" s="3">
        <v>0</v>
      </c>
      <c r="AJ26" s="3">
        <f t="shared" si="0"/>
        <v>8.0129999999999999</v>
      </c>
      <c r="AL26" s="3">
        <f>IFERROR(VLOOKUP(B26,Totalt!$B$1:$BD$409,MATCH("totalt tillförda bränslen:",Totalt!$B$1:$BC$1,0),FALSE),"")</f>
        <v>8.0129999999999999</v>
      </c>
      <c r="AN26" s="3">
        <f t="shared" si="2"/>
        <v>0</v>
      </c>
    </row>
    <row r="27" spans="1:40" x14ac:dyDescent="0.25">
      <c r="B27" s="3" t="s">
        <v>37</v>
      </c>
      <c r="C27" s="3">
        <v>0</v>
      </c>
      <c r="D27" s="3">
        <v>0</v>
      </c>
      <c r="E27" s="3">
        <v>0</v>
      </c>
      <c r="F27" s="3">
        <v>0</v>
      </c>
      <c r="G27" s="3">
        <v>0</v>
      </c>
      <c r="H27" s="3">
        <v>0</v>
      </c>
      <c r="I27" s="3">
        <v>0.184</v>
      </c>
      <c r="J27" s="3">
        <v>0</v>
      </c>
      <c r="K27" s="3">
        <v>0</v>
      </c>
      <c r="L27" s="3">
        <v>0</v>
      </c>
      <c r="M27" s="238">
        <v>0</v>
      </c>
      <c r="N27" s="3">
        <v>0</v>
      </c>
      <c r="O27" s="3">
        <v>0</v>
      </c>
      <c r="P27" s="238">
        <v>0</v>
      </c>
      <c r="Q27" s="240">
        <f t="shared" si="1"/>
        <v>0</v>
      </c>
      <c r="R27" s="3">
        <v>0</v>
      </c>
      <c r="S27" s="3">
        <v>0</v>
      </c>
      <c r="T27" s="3">
        <v>0</v>
      </c>
      <c r="U27" s="3">
        <v>0</v>
      </c>
      <c r="V27" s="3">
        <v>0</v>
      </c>
      <c r="W27" s="3">
        <v>0</v>
      </c>
      <c r="X27" s="3">
        <v>6.8000000000000005E-2</v>
      </c>
      <c r="Y27" s="3">
        <v>0</v>
      </c>
      <c r="Z27" s="3">
        <v>3.9940000000000002</v>
      </c>
      <c r="AA27" s="3">
        <v>0</v>
      </c>
      <c r="AB27" s="3">
        <v>0</v>
      </c>
      <c r="AC27" s="3">
        <v>0</v>
      </c>
      <c r="AD27" s="3">
        <v>0</v>
      </c>
      <c r="AE27" s="3">
        <v>0</v>
      </c>
      <c r="AF27" s="3">
        <v>0</v>
      </c>
      <c r="AG27" s="3">
        <v>0</v>
      </c>
      <c r="AJ27" s="3">
        <f t="shared" si="0"/>
        <v>4.2460000000000004</v>
      </c>
      <c r="AL27" s="3">
        <f>IFERROR(VLOOKUP(B27,Totalt!$B$1:$BD$409,MATCH("totalt tillförda bränslen:",Totalt!$B$1:$BC$1,0),FALSE),"")</f>
        <v>4.2459999999999996</v>
      </c>
      <c r="AN27" s="3">
        <f t="shared" si="2"/>
        <v>8.8817841970012523E-16</v>
      </c>
    </row>
    <row r="28" spans="1:40" x14ac:dyDescent="0.25">
      <c r="B28" s="3" t="s">
        <v>38</v>
      </c>
      <c r="C28" s="3">
        <v>0</v>
      </c>
      <c r="D28" s="3">
        <v>0</v>
      </c>
      <c r="E28" s="3">
        <v>0</v>
      </c>
      <c r="F28" s="3">
        <v>0</v>
      </c>
      <c r="G28" s="3">
        <v>0</v>
      </c>
      <c r="H28" s="3">
        <v>0</v>
      </c>
      <c r="I28" s="3">
        <v>0.13</v>
      </c>
      <c r="J28" s="3">
        <v>0</v>
      </c>
      <c r="K28" s="3">
        <v>0</v>
      </c>
      <c r="L28" s="3">
        <v>0</v>
      </c>
      <c r="M28" s="238">
        <v>0</v>
      </c>
      <c r="N28" s="3">
        <v>0</v>
      </c>
      <c r="O28" s="3">
        <v>0</v>
      </c>
      <c r="P28" s="238">
        <v>0</v>
      </c>
      <c r="Q28" s="240">
        <f t="shared" si="1"/>
        <v>0</v>
      </c>
      <c r="R28" s="3">
        <v>0</v>
      </c>
      <c r="S28" s="3">
        <v>0</v>
      </c>
      <c r="T28" s="3">
        <v>0</v>
      </c>
      <c r="U28" s="3">
        <v>0</v>
      </c>
      <c r="V28" s="3">
        <v>0</v>
      </c>
      <c r="W28" s="3">
        <v>0</v>
      </c>
      <c r="X28" s="3">
        <v>0.01</v>
      </c>
      <c r="Y28" s="3">
        <v>0</v>
      </c>
      <c r="Z28" s="3">
        <v>3.758</v>
      </c>
      <c r="AA28" s="3">
        <v>0</v>
      </c>
      <c r="AB28" s="3">
        <v>0</v>
      </c>
      <c r="AC28" s="3">
        <v>0</v>
      </c>
      <c r="AD28" s="3">
        <v>0</v>
      </c>
      <c r="AE28" s="3">
        <v>0</v>
      </c>
      <c r="AF28" s="3">
        <v>0</v>
      </c>
      <c r="AG28" s="3">
        <v>0</v>
      </c>
      <c r="AJ28" s="3">
        <f t="shared" si="0"/>
        <v>3.8980000000000001</v>
      </c>
      <c r="AL28" s="3">
        <f>IFERROR(VLOOKUP(B28,Totalt!$B$1:$BD$409,MATCH("totalt tillförda bränslen:",Totalt!$B$1:$BC$1,0),FALSE),"")</f>
        <v>3.8979999999999997</v>
      </c>
      <c r="AN28" s="3">
        <f t="shared" si="2"/>
        <v>4.4408920985006262E-16</v>
      </c>
    </row>
    <row r="29" spans="1:40" x14ac:dyDescent="0.25">
      <c r="B29" s="3" t="s">
        <v>39</v>
      </c>
      <c r="C29" s="3">
        <v>0</v>
      </c>
      <c r="D29" s="3">
        <v>0</v>
      </c>
      <c r="E29" s="3">
        <v>0</v>
      </c>
      <c r="F29" s="3">
        <v>0</v>
      </c>
      <c r="G29" s="3">
        <v>0</v>
      </c>
      <c r="H29" s="3">
        <v>0</v>
      </c>
      <c r="I29" s="3">
        <v>1.637</v>
      </c>
      <c r="J29" s="3">
        <v>0</v>
      </c>
      <c r="K29" s="3">
        <v>0</v>
      </c>
      <c r="L29" s="3">
        <v>0</v>
      </c>
      <c r="M29" s="238">
        <v>0</v>
      </c>
      <c r="N29" s="3">
        <v>0</v>
      </c>
      <c r="O29" s="3">
        <v>0</v>
      </c>
      <c r="P29" s="238">
        <v>6.6420000000000003</v>
      </c>
      <c r="Q29" s="240">
        <f t="shared" si="1"/>
        <v>3.3210000000000002</v>
      </c>
      <c r="R29" s="3">
        <v>0</v>
      </c>
      <c r="S29" s="3">
        <v>0</v>
      </c>
      <c r="T29" s="3">
        <v>29.706</v>
      </c>
      <c r="U29" s="3">
        <v>0</v>
      </c>
      <c r="V29" s="3">
        <v>0</v>
      </c>
      <c r="W29" s="3">
        <v>0</v>
      </c>
      <c r="X29" s="3">
        <v>0.94499999999999995</v>
      </c>
      <c r="Y29" s="3">
        <v>0</v>
      </c>
      <c r="Z29" s="3">
        <v>1.0860000000000001</v>
      </c>
      <c r="AA29" s="3">
        <v>0</v>
      </c>
      <c r="AB29" s="3">
        <v>0</v>
      </c>
      <c r="AC29" s="3">
        <v>0</v>
      </c>
      <c r="AD29" s="3">
        <v>0</v>
      </c>
      <c r="AE29" s="3">
        <v>0</v>
      </c>
      <c r="AF29" s="3">
        <v>0</v>
      </c>
      <c r="AG29" s="3">
        <v>0</v>
      </c>
      <c r="AJ29" s="3">
        <f t="shared" si="0"/>
        <v>36.694999999999993</v>
      </c>
      <c r="AL29" s="3">
        <f>IFERROR(VLOOKUP(B29,Totalt!$B$1:$BD$409,MATCH("totalt tillförda bränslen:",Totalt!$B$1:$BC$1,0),FALSE),"")</f>
        <v>36.695</v>
      </c>
      <c r="AN29" s="3">
        <f t="shared" si="2"/>
        <v>-7.1054273576010019E-15</v>
      </c>
    </row>
    <row r="30" spans="1:40" x14ac:dyDescent="0.25">
      <c r="B30" s="3" t="s">
        <v>40</v>
      </c>
      <c r="C30" s="3">
        <v>0</v>
      </c>
      <c r="D30" s="3">
        <v>0</v>
      </c>
      <c r="E30" s="3">
        <v>0</v>
      </c>
      <c r="F30" s="3">
        <v>0</v>
      </c>
      <c r="G30" s="3">
        <v>0.67300000000000004</v>
      </c>
      <c r="H30" s="3">
        <v>0</v>
      </c>
      <c r="I30" s="3">
        <v>0</v>
      </c>
      <c r="J30" s="3">
        <v>0</v>
      </c>
      <c r="K30" s="3">
        <v>0</v>
      </c>
      <c r="L30" s="3">
        <v>0</v>
      </c>
      <c r="M30" s="238">
        <v>0</v>
      </c>
      <c r="N30" s="3">
        <v>0</v>
      </c>
      <c r="O30" s="3">
        <v>0</v>
      </c>
      <c r="P30" s="238">
        <v>0</v>
      </c>
      <c r="Q30" s="240">
        <f t="shared" si="1"/>
        <v>0</v>
      </c>
      <c r="R30" s="3">
        <v>26.930599999999998</v>
      </c>
      <c r="S30" s="3">
        <v>0</v>
      </c>
      <c r="T30" s="3">
        <v>0</v>
      </c>
      <c r="U30" s="3">
        <v>0</v>
      </c>
      <c r="V30" s="3">
        <v>0</v>
      </c>
      <c r="W30" s="3">
        <v>0</v>
      </c>
      <c r="X30" s="3">
        <v>0.67300000000000004</v>
      </c>
      <c r="Y30" s="3">
        <v>0</v>
      </c>
      <c r="Z30" s="3">
        <v>0</v>
      </c>
      <c r="AA30" s="3">
        <v>0</v>
      </c>
      <c r="AB30" s="3">
        <v>0</v>
      </c>
      <c r="AC30" s="3">
        <v>0</v>
      </c>
      <c r="AD30" s="3">
        <v>0</v>
      </c>
      <c r="AE30" s="3">
        <v>0</v>
      </c>
      <c r="AF30" s="3">
        <v>0</v>
      </c>
      <c r="AG30" s="3">
        <v>0</v>
      </c>
      <c r="AJ30" s="3">
        <f t="shared" si="0"/>
        <v>28.276600000000002</v>
      </c>
      <c r="AL30" s="3">
        <f>IFERROR(VLOOKUP(B30,Totalt!$B$1:$BD$409,MATCH("totalt tillförda bränslen:",Totalt!$B$1:$BC$1,0),FALSE),"")</f>
        <v>28.276600000000002</v>
      </c>
      <c r="AN30" s="3">
        <f t="shared" si="2"/>
        <v>0</v>
      </c>
    </row>
    <row r="31" spans="1:40" x14ac:dyDescent="0.25">
      <c r="B31" s="3" t="s">
        <v>41</v>
      </c>
      <c r="C31" s="3">
        <v>0</v>
      </c>
      <c r="D31" s="3">
        <v>0</v>
      </c>
      <c r="E31" s="3">
        <v>0</v>
      </c>
      <c r="F31" s="3">
        <v>0</v>
      </c>
      <c r="G31" s="3">
        <v>0</v>
      </c>
      <c r="H31" s="3">
        <v>0</v>
      </c>
      <c r="I31" s="3">
        <v>0.14000000000000001</v>
      </c>
      <c r="J31" s="3">
        <v>0</v>
      </c>
      <c r="K31" s="3">
        <v>0</v>
      </c>
      <c r="L31" s="3">
        <v>0</v>
      </c>
      <c r="M31" s="238">
        <v>0</v>
      </c>
      <c r="N31" s="3">
        <v>0</v>
      </c>
      <c r="O31" s="3">
        <v>0</v>
      </c>
      <c r="P31" s="238">
        <v>0</v>
      </c>
      <c r="Q31" s="240">
        <f t="shared" si="1"/>
        <v>0</v>
      </c>
      <c r="R31" s="3">
        <v>0</v>
      </c>
      <c r="S31" s="3">
        <v>0</v>
      </c>
      <c r="T31" s="3">
        <v>0</v>
      </c>
      <c r="U31" s="3">
        <v>0</v>
      </c>
      <c r="V31" s="3">
        <v>0</v>
      </c>
      <c r="W31" s="3">
        <v>0</v>
      </c>
      <c r="X31" s="3">
        <v>7.5999999999999998E-2</v>
      </c>
      <c r="Y31" s="3">
        <v>0</v>
      </c>
      <c r="Z31" s="3">
        <v>6.782</v>
      </c>
      <c r="AA31" s="3">
        <v>0</v>
      </c>
      <c r="AB31" s="3">
        <v>0</v>
      </c>
      <c r="AC31" s="3">
        <v>0</v>
      </c>
      <c r="AD31" s="3">
        <v>0</v>
      </c>
      <c r="AE31" s="3">
        <v>0</v>
      </c>
      <c r="AF31" s="3">
        <v>0</v>
      </c>
      <c r="AG31" s="3">
        <v>0</v>
      </c>
      <c r="AJ31" s="3">
        <f t="shared" si="0"/>
        <v>6.9980000000000002</v>
      </c>
      <c r="AL31" s="3">
        <f>IFERROR(VLOOKUP(B31,Totalt!$B$1:$BD$409,MATCH("totalt tillförda bränslen:",Totalt!$B$1:$BC$1,0),FALSE),"")</f>
        <v>6.9979999999999993</v>
      </c>
      <c r="AN31" s="3">
        <f t="shared" si="2"/>
        <v>8.8817841970012523E-16</v>
      </c>
    </row>
    <row r="32" spans="1:40" x14ac:dyDescent="0.25">
      <c r="B32" s="3" t="s">
        <v>42</v>
      </c>
      <c r="C32" s="3">
        <v>0</v>
      </c>
      <c r="D32" s="3">
        <v>0</v>
      </c>
      <c r="E32" s="3">
        <v>0</v>
      </c>
      <c r="F32" s="3">
        <v>0</v>
      </c>
      <c r="G32" s="3">
        <v>0</v>
      </c>
      <c r="H32" s="3">
        <v>0</v>
      </c>
      <c r="I32" s="3">
        <v>2.4E-2</v>
      </c>
      <c r="J32" s="3">
        <v>0</v>
      </c>
      <c r="K32" s="3">
        <v>0</v>
      </c>
      <c r="L32" s="3">
        <v>0</v>
      </c>
      <c r="M32" s="238">
        <v>0</v>
      </c>
      <c r="N32" s="3">
        <v>0</v>
      </c>
      <c r="O32" s="3">
        <v>0</v>
      </c>
      <c r="P32" s="238">
        <v>0</v>
      </c>
      <c r="Q32" s="240">
        <f t="shared" si="1"/>
        <v>0</v>
      </c>
      <c r="R32" s="3">
        <v>0</v>
      </c>
      <c r="S32" s="3">
        <v>0</v>
      </c>
      <c r="T32" s="3">
        <v>0</v>
      </c>
      <c r="U32" s="3">
        <v>0</v>
      </c>
      <c r="V32" s="3">
        <v>0</v>
      </c>
      <c r="W32" s="3">
        <v>0</v>
      </c>
      <c r="X32" s="3">
        <v>4.8000000000000001E-2</v>
      </c>
      <c r="Y32" s="3">
        <v>0</v>
      </c>
      <c r="Z32" s="3">
        <v>2.5680000000000001</v>
      </c>
      <c r="AA32" s="3">
        <v>0</v>
      </c>
      <c r="AB32" s="3">
        <v>0</v>
      </c>
      <c r="AC32" s="3">
        <v>0</v>
      </c>
      <c r="AD32" s="3">
        <v>0</v>
      </c>
      <c r="AE32" s="3">
        <v>0</v>
      </c>
      <c r="AF32" s="3">
        <v>0</v>
      </c>
      <c r="AG32" s="3">
        <v>0</v>
      </c>
      <c r="AJ32" s="3">
        <f t="shared" si="0"/>
        <v>2.64</v>
      </c>
      <c r="AL32" s="3">
        <f>IFERROR(VLOOKUP(B32,Totalt!$B$1:$BD$409,MATCH("totalt tillförda bränslen:",Totalt!$B$1:$BC$1,0),FALSE),"")</f>
        <v>2.64</v>
      </c>
      <c r="AN32" s="3">
        <f t="shared" si="2"/>
        <v>0</v>
      </c>
    </row>
    <row r="33" spans="1:40" x14ac:dyDescent="0.25">
      <c r="B33" s="3" t="s">
        <v>43</v>
      </c>
      <c r="C33" s="3">
        <v>0</v>
      </c>
      <c r="D33" s="3">
        <v>0</v>
      </c>
      <c r="E33" s="3">
        <v>0</v>
      </c>
      <c r="F33" s="3">
        <v>0</v>
      </c>
      <c r="G33" s="3">
        <v>0</v>
      </c>
      <c r="H33" s="3">
        <v>0</v>
      </c>
      <c r="I33" s="3">
        <v>0.14000000000000001</v>
      </c>
      <c r="J33" s="3">
        <v>0</v>
      </c>
      <c r="K33" s="3">
        <v>0</v>
      </c>
      <c r="L33" s="3">
        <v>0</v>
      </c>
      <c r="M33" s="238">
        <v>0</v>
      </c>
      <c r="N33" s="3">
        <v>0</v>
      </c>
      <c r="O33" s="3">
        <v>0</v>
      </c>
      <c r="P33" s="238">
        <v>0</v>
      </c>
      <c r="Q33" s="240">
        <f t="shared" si="1"/>
        <v>0</v>
      </c>
      <c r="R33" s="3">
        <v>0</v>
      </c>
      <c r="S33" s="3">
        <v>0</v>
      </c>
      <c r="T33" s="3">
        <v>0</v>
      </c>
      <c r="U33" s="3">
        <v>0</v>
      </c>
      <c r="V33" s="3">
        <v>0</v>
      </c>
      <c r="W33" s="3">
        <v>0</v>
      </c>
      <c r="X33" s="3">
        <v>5.8000000000000003E-2</v>
      </c>
      <c r="Y33" s="3">
        <v>0</v>
      </c>
      <c r="Z33" s="3">
        <v>3.544</v>
      </c>
      <c r="AA33" s="3">
        <v>0</v>
      </c>
      <c r="AB33" s="3">
        <v>0</v>
      </c>
      <c r="AC33" s="3">
        <v>0</v>
      </c>
      <c r="AD33" s="3">
        <v>0</v>
      </c>
      <c r="AE33" s="3">
        <v>0</v>
      </c>
      <c r="AF33" s="3">
        <v>0</v>
      </c>
      <c r="AG33" s="3">
        <v>0</v>
      </c>
      <c r="AJ33" s="3">
        <f t="shared" si="0"/>
        <v>3.742</v>
      </c>
      <c r="AL33" s="3">
        <f>IFERROR(VLOOKUP(B33,Totalt!$B$1:$BD$409,MATCH("totalt tillförda bränslen:",Totalt!$B$1:$BC$1,0),FALSE),"")</f>
        <v>3.742</v>
      </c>
      <c r="AN33" s="3">
        <f t="shared" si="2"/>
        <v>0</v>
      </c>
    </row>
    <row r="34" spans="1:40" x14ac:dyDescent="0.25">
      <c r="A34" s="3" t="s">
        <v>44</v>
      </c>
      <c r="Q34" s="240">
        <f t="shared" si="1"/>
        <v>0</v>
      </c>
      <c r="AJ34" s="3">
        <f t="shared" si="0"/>
        <v>0</v>
      </c>
      <c r="AL34" s="3" t="str">
        <f>IFERROR(VLOOKUP(B34,Totalt!$B$1:$BD$409,MATCH("totalt tillförda bränslen:",Totalt!$B$1:$BC$1,0),FALSE),"")</f>
        <v/>
      </c>
      <c r="AN34" s="3" t="str">
        <f t="shared" si="2"/>
        <v/>
      </c>
    </row>
    <row r="35" spans="1:40" x14ac:dyDescent="0.25">
      <c r="B35" s="3" t="s">
        <v>45</v>
      </c>
      <c r="C35" s="3">
        <v>0</v>
      </c>
      <c r="D35" s="3">
        <v>0</v>
      </c>
      <c r="E35" s="3">
        <v>0</v>
      </c>
      <c r="F35" s="3">
        <v>0</v>
      </c>
      <c r="G35" s="3">
        <v>0</v>
      </c>
      <c r="H35" s="3">
        <v>0</v>
      </c>
      <c r="I35" s="3">
        <v>0.24</v>
      </c>
      <c r="J35" s="3">
        <v>0</v>
      </c>
      <c r="K35" s="3">
        <v>0</v>
      </c>
      <c r="L35" s="3">
        <v>0</v>
      </c>
      <c r="M35" s="238">
        <v>0</v>
      </c>
      <c r="N35" s="3">
        <v>0</v>
      </c>
      <c r="O35" s="3">
        <v>0</v>
      </c>
      <c r="P35" s="238">
        <v>3.8</v>
      </c>
      <c r="Q35" s="240">
        <f t="shared" si="1"/>
        <v>1.9</v>
      </c>
      <c r="R35" s="3">
        <v>0</v>
      </c>
      <c r="S35" s="3">
        <v>5.54</v>
      </c>
      <c r="T35" s="3">
        <v>10.99</v>
      </c>
      <c r="U35" s="3">
        <v>0</v>
      </c>
      <c r="V35" s="3">
        <v>0</v>
      </c>
      <c r="W35" s="3">
        <v>0</v>
      </c>
      <c r="X35" s="3">
        <v>0.27</v>
      </c>
      <c r="Y35" s="3">
        <v>0</v>
      </c>
      <c r="Z35" s="3">
        <v>0</v>
      </c>
      <c r="AA35" s="3">
        <v>0</v>
      </c>
      <c r="AB35" s="3">
        <v>0</v>
      </c>
      <c r="AC35" s="3">
        <v>0</v>
      </c>
      <c r="AD35" s="3">
        <v>0</v>
      </c>
      <c r="AE35" s="3">
        <v>0</v>
      </c>
      <c r="AF35" s="3">
        <v>0</v>
      </c>
      <c r="AG35" s="3">
        <v>0</v>
      </c>
      <c r="AJ35" s="3">
        <f t="shared" si="0"/>
        <v>18.939999999999998</v>
      </c>
      <c r="AL35" s="3">
        <f>IFERROR(VLOOKUP(B35,Totalt!$B$1:$BD$409,MATCH("totalt tillförda bränslen:",Totalt!$B$1:$BC$1,0),FALSE),"")</f>
        <v>18.939999999999998</v>
      </c>
      <c r="AN35" s="3">
        <f t="shared" si="2"/>
        <v>0</v>
      </c>
    </row>
    <row r="36" spans="1:40" x14ac:dyDescent="0.25">
      <c r="B36" s="3" t="s">
        <v>46</v>
      </c>
      <c r="C36" s="3">
        <v>0</v>
      </c>
      <c r="D36" s="3">
        <v>86.836200000000005</v>
      </c>
      <c r="E36" s="3">
        <v>0</v>
      </c>
      <c r="F36" s="3">
        <v>1.24</v>
      </c>
      <c r="G36" s="3">
        <v>0</v>
      </c>
      <c r="H36" s="3">
        <v>0</v>
      </c>
      <c r="I36" s="3">
        <v>0.87795400000000001</v>
      </c>
      <c r="J36" s="3">
        <v>0.45</v>
      </c>
      <c r="K36" s="3">
        <v>0</v>
      </c>
      <c r="L36" s="3">
        <v>1.57206</v>
      </c>
      <c r="M36" s="238">
        <v>3.9803500000000001</v>
      </c>
      <c r="N36" s="3">
        <v>0</v>
      </c>
      <c r="O36" s="3">
        <v>10.6503</v>
      </c>
      <c r="P36" s="238">
        <v>22.46</v>
      </c>
      <c r="Q36" s="240">
        <f t="shared" si="1"/>
        <v>11.23</v>
      </c>
      <c r="R36" s="3">
        <v>0</v>
      </c>
      <c r="S36" s="3">
        <v>1.23</v>
      </c>
      <c r="T36" s="3">
        <v>4.0599999999999996</v>
      </c>
      <c r="U36" s="3">
        <v>0</v>
      </c>
      <c r="V36" s="3">
        <v>0</v>
      </c>
      <c r="W36" s="3">
        <v>0</v>
      </c>
      <c r="X36" s="3">
        <v>6.1103500000000004</v>
      </c>
      <c r="Y36" s="3">
        <v>0</v>
      </c>
      <c r="Z36" s="3">
        <v>0</v>
      </c>
      <c r="AA36" s="3">
        <v>0</v>
      </c>
      <c r="AB36" s="3">
        <v>0</v>
      </c>
      <c r="AC36" s="3">
        <v>0</v>
      </c>
      <c r="AD36" s="3">
        <v>0</v>
      </c>
      <c r="AE36" s="3">
        <v>0</v>
      </c>
      <c r="AF36" s="3">
        <v>0</v>
      </c>
      <c r="AG36" s="3">
        <v>0</v>
      </c>
      <c r="AJ36" s="3">
        <f t="shared" si="0"/>
        <v>124.25686400000001</v>
      </c>
      <c r="AL36" s="3">
        <f>IFERROR(VLOOKUP(B36,Totalt!$B$1:$BD$409,MATCH("totalt tillförda bränslen:",Totalt!$B$1:$BC$1,0),FALSE),"")</f>
        <v>124.25686400000001</v>
      </c>
      <c r="AN36" s="3">
        <f t="shared" si="2"/>
        <v>0</v>
      </c>
    </row>
    <row r="37" spans="1:40" x14ac:dyDescent="0.25">
      <c r="B37" s="3" t="s">
        <v>47</v>
      </c>
      <c r="C37" s="3">
        <v>0</v>
      </c>
      <c r="D37" s="3">
        <v>0</v>
      </c>
      <c r="E37" s="3">
        <v>0</v>
      </c>
      <c r="F37" s="3">
        <v>7.26</v>
      </c>
      <c r="G37" s="3">
        <v>0</v>
      </c>
      <c r="H37" s="3">
        <v>0</v>
      </c>
      <c r="I37" s="3">
        <v>0.15</v>
      </c>
      <c r="J37" s="3">
        <v>0</v>
      </c>
      <c r="K37" s="3">
        <v>0</v>
      </c>
      <c r="L37" s="3">
        <v>0</v>
      </c>
      <c r="M37" s="238">
        <v>0</v>
      </c>
      <c r="N37" s="3">
        <v>0</v>
      </c>
      <c r="O37" s="3">
        <v>0</v>
      </c>
      <c r="P37" s="238">
        <v>5.68</v>
      </c>
      <c r="Q37" s="240">
        <f t="shared" si="1"/>
        <v>2.84</v>
      </c>
      <c r="R37" s="3">
        <v>0</v>
      </c>
      <c r="S37" s="3">
        <v>7.26</v>
      </c>
      <c r="T37" s="3">
        <v>4.03</v>
      </c>
      <c r="U37" s="3">
        <v>0</v>
      </c>
      <c r="V37" s="3">
        <v>0</v>
      </c>
      <c r="W37" s="3">
        <v>0</v>
      </c>
      <c r="X37" s="3">
        <v>0.51</v>
      </c>
      <c r="Y37" s="3">
        <v>0</v>
      </c>
      <c r="Z37" s="3">
        <v>0</v>
      </c>
      <c r="AA37" s="3">
        <v>0</v>
      </c>
      <c r="AB37" s="3">
        <v>0</v>
      </c>
      <c r="AC37" s="3">
        <v>0</v>
      </c>
      <c r="AD37" s="3">
        <v>0</v>
      </c>
      <c r="AE37" s="3">
        <v>0</v>
      </c>
      <c r="AF37" s="3">
        <v>0</v>
      </c>
      <c r="AG37" s="3">
        <v>0</v>
      </c>
      <c r="AJ37" s="3">
        <f t="shared" si="0"/>
        <v>22.05</v>
      </c>
      <c r="AL37" s="3">
        <f>IFERROR(VLOOKUP(B37,Totalt!$B$1:$BD$409,MATCH("totalt tillförda bränslen:",Totalt!$B$1:$BC$1,0),FALSE),"")</f>
        <v>22.05</v>
      </c>
      <c r="AN37" s="3">
        <f t="shared" si="2"/>
        <v>0</v>
      </c>
    </row>
    <row r="38" spans="1:40" x14ac:dyDescent="0.25">
      <c r="A38" s="3" t="s">
        <v>48</v>
      </c>
      <c r="Q38" s="240">
        <f t="shared" si="1"/>
        <v>0</v>
      </c>
      <c r="AJ38" s="3">
        <f t="shared" si="0"/>
        <v>0</v>
      </c>
      <c r="AL38" s="3" t="str">
        <f>IFERROR(VLOOKUP(B38,Totalt!$B$1:$BD$409,MATCH("totalt tillförda bränslen:",Totalt!$B$1:$BC$1,0),FALSE),"")</f>
        <v/>
      </c>
      <c r="AN38" s="3" t="str">
        <f t="shared" si="2"/>
        <v/>
      </c>
    </row>
    <row r="39" spans="1:40" x14ac:dyDescent="0.25">
      <c r="B39" s="3" t="s">
        <v>49</v>
      </c>
      <c r="C39" s="3">
        <v>0</v>
      </c>
      <c r="D39" s="3">
        <v>0</v>
      </c>
      <c r="E39" s="3">
        <v>0</v>
      </c>
      <c r="F39" s="3">
        <v>0</v>
      </c>
      <c r="G39" s="3">
        <v>0</v>
      </c>
      <c r="H39" s="3">
        <v>0</v>
      </c>
      <c r="I39" s="3">
        <v>0.05</v>
      </c>
      <c r="J39" s="3">
        <v>0</v>
      </c>
      <c r="K39" s="3">
        <v>0</v>
      </c>
      <c r="L39" s="3">
        <v>0</v>
      </c>
      <c r="M39" s="238">
        <v>0</v>
      </c>
      <c r="N39" s="3">
        <v>0</v>
      </c>
      <c r="O39" s="3">
        <v>0</v>
      </c>
      <c r="P39" s="238">
        <v>8</v>
      </c>
      <c r="Q39" s="240">
        <f t="shared" si="1"/>
        <v>4</v>
      </c>
      <c r="R39" s="3">
        <v>0</v>
      </c>
      <c r="S39" s="3">
        <v>0</v>
      </c>
      <c r="T39" s="3">
        <v>28</v>
      </c>
      <c r="U39" s="3">
        <v>0</v>
      </c>
      <c r="V39" s="3">
        <v>0</v>
      </c>
      <c r="W39" s="3">
        <v>0</v>
      </c>
      <c r="X39" s="3">
        <v>0.72719999999999996</v>
      </c>
      <c r="Y39" s="3">
        <v>0</v>
      </c>
      <c r="Z39" s="3">
        <v>0</v>
      </c>
      <c r="AA39" s="3">
        <v>0</v>
      </c>
      <c r="AB39" s="3">
        <v>0</v>
      </c>
      <c r="AC39" s="3">
        <v>0</v>
      </c>
      <c r="AD39" s="3">
        <v>0</v>
      </c>
      <c r="AE39" s="3">
        <v>0</v>
      </c>
      <c r="AF39" s="3">
        <v>0</v>
      </c>
      <c r="AG39" s="3">
        <v>0</v>
      </c>
      <c r="AJ39" s="3">
        <f t="shared" si="0"/>
        <v>32.777200000000001</v>
      </c>
      <c r="AL39" s="3">
        <f>IFERROR(VLOOKUP(B39,Totalt!$B$1:$BD$409,MATCH("totalt tillförda bränslen:",Totalt!$B$1:$BC$1,0),FALSE),"")</f>
        <v>32.777200000000001</v>
      </c>
      <c r="AN39" s="3">
        <f t="shared" si="2"/>
        <v>0</v>
      </c>
    </row>
    <row r="40" spans="1:40" x14ac:dyDescent="0.25">
      <c r="B40" s="3" t="s">
        <v>50</v>
      </c>
      <c r="C40" s="3">
        <v>0</v>
      </c>
      <c r="D40" s="3">
        <v>0</v>
      </c>
      <c r="E40" s="3">
        <v>0</v>
      </c>
      <c r="F40" s="3">
        <v>0</v>
      </c>
      <c r="G40" s="3">
        <v>0</v>
      </c>
      <c r="H40" s="3">
        <v>0</v>
      </c>
      <c r="I40" s="3">
        <v>0.05</v>
      </c>
      <c r="J40" s="3">
        <v>0</v>
      </c>
      <c r="K40" s="3">
        <v>0</v>
      </c>
      <c r="L40" s="3">
        <v>0</v>
      </c>
      <c r="M40" s="238">
        <v>0</v>
      </c>
      <c r="N40" s="3">
        <v>0</v>
      </c>
      <c r="O40" s="3">
        <v>0</v>
      </c>
      <c r="P40" s="238">
        <v>0</v>
      </c>
      <c r="Q40" s="240">
        <f t="shared" si="1"/>
        <v>0</v>
      </c>
      <c r="R40" s="3">
        <v>0</v>
      </c>
      <c r="S40" s="3">
        <v>0</v>
      </c>
      <c r="T40" s="3">
        <v>2.6</v>
      </c>
      <c r="U40" s="3">
        <v>0</v>
      </c>
      <c r="V40" s="3">
        <v>0</v>
      </c>
      <c r="W40" s="3">
        <v>0</v>
      </c>
      <c r="X40" s="3">
        <v>6.1800000000000001E-2</v>
      </c>
      <c r="Y40" s="3">
        <v>0</v>
      </c>
      <c r="Z40" s="3">
        <v>0</v>
      </c>
      <c r="AA40" s="3">
        <v>0</v>
      </c>
      <c r="AB40" s="3">
        <v>0</v>
      </c>
      <c r="AC40" s="3">
        <v>0</v>
      </c>
      <c r="AD40" s="3">
        <v>0</v>
      </c>
      <c r="AE40" s="3">
        <v>0</v>
      </c>
      <c r="AF40" s="3">
        <v>0</v>
      </c>
      <c r="AG40" s="3">
        <v>0</v>
      </c>
      <c r="AJ40" s="3">
        <f t="shared" si="0"/>
        <v>2.7117999999999998</v>
      </c>
      <c r="AL40" s="3">
        <f>IFERROR(VLOOKUP(B40,Totalt!$B$1:$BD$409,MATCH("totalt tillförda bränslen:",Totalt!$B$1:$BC$1,0),FALSE),"")</f>
        <v>2.7117999999999998</v>
      </c>
      <c r="AN40" s="3">
        <f t="shared" si="2"/>
        <v>0</v>
      </c>
    </row>
    <row r="41" spans="1:40" x14ac:dyDescent="0.25">
      <c r="A41" s="3" t="s">
        <v>51</v>
      </c>
      <c r="Q41" s="240">
        <f t="shared" si="1"/>
        <v>0</v>
      </c>
      <c r="AJ41" s="3">
        <f t="shared" si="0"/>
        <v>0</v>
      </c>
      <c r="AL41" s="3" t="str">
        <f>IFERROR(VLOOKUP(B41,Totalt!$B$1:$BD$409,MATCH("totalt tillförda bränslen:",Totalt!$B$1:$BC$1,0),FALSE),"")</f>
        <v/>
      </c>
      <c r="AN41" s="3" t="str">
        <f t="shared" si="2"/>
        <v/>
      </c>
    </row>
    <row r="42" spans="1:40" x14ac:dyDescent="0.25">
      <c r="B42" s="3" t="s">
        <v>52</v>
      </c>
      <c r="C42" s="3">
        <v>0</v>
      </c>
      <c r="D42" s="3">
        <v>161.571</v>
      </c>
      <c r="E42" s="3">
        <v>2.714</v>
      </c>
      <c r="F42" s="3">
        <v>0</v>
      </c>
      <c r="G42" s="3">
        <v>0</v>
      </c>
      <c r="H42" s="3">
        <v>0</v>
      </c>
      <c r="I42" s="3">
        <v>1.1038600000000001</v>
      </c>
      <c r="J42" s="3">
        <v>2.33</v>
      </c>
      <c r="K42" s="3">
        <v>0</v>
      </c>
      <c r="L42" s="3">
        <v>0</v>
      </c>
      <c r="M42" s="238">
        <v>3.6372900000000001</v>
      </c>
      <c r="N42" s="3">
        <v>0</v>
      </c>
      <c r="O42" s="3">
        <v>0</v>
      </c>
      <c r="P42" s="238">
        <v>14.156000000000001</v>
      </c>
      <c r="Q42" s="240">
        <f t="shared" si="1"/>
        <v>7.0780000000000003</v>
      </c>
      <c r="R42" s="3">
        <v>96.543999999999997</v>
      </c>
      <c r="S42" s="3">
        <v>0</v>
      </c>
      <c r="T42" s="3">
        <v>0</v>
      </c>
      <c r="U42" s="3">
        <v>0</v>
      </c>
      <c r="V42" s="3">
        <v>0</v>
      </c>
      <c r="W42" s="3">
        <v>0</v>
      </c>
      <c r="X42" s="3">
        <v>6.3862899999999998</v>
      </c>
      <c r="Y42" s="3">
        <v>0</v>
      </c>
      <c r="Z42" s="3">
        <v>0</v>
      </c>
      <c r="AA42" s="3">
        <v>0</v>
      </c>
      <c r="AB42" s="3">
        <v>1.7</v>
      </c>
      <c r="AC42" s="3">
        <v>2.2789999999999999</v>
      </c>
      <c r="AD42" s="3">
        <v>0</v>
      </c>
      <c r="AE42" s="3">
        <v>0</v>
      </c>
      <c r="AF42" s="3">
        <v>0</v>
      </c>
      <c r="AG42" s="3">
        <v>131.85599999999999</v>
      </c>
      <c r="AJ42" s="3">
        <f t="shared" si="0"/>
        <v>413.56214999999997</v>
      </c>
      <c r="AL42" s="3">
        <f>IFERROR(VLOOKUP(B42,Totalt!$B$1:$BD$409,MATCH("totalt tillförda bränslen:",Totalt!$B$1:$BC$1,0),FALSE),"")</f>
        <v>413.56214999999992</v>
      </c>
      <c r="AN42" s="3">
        <f t="shared" si="2"/>
        <v>5.6843418860808015E-14</v>
      </c>
    </row>
    <row r="43" spans="1:40" x14ac:dyDescent="0.25">
      <c r="B43" s="3" t="s">
        <v>53</v>
      </c>
      <c r="C43" s="3">
        <v>0</v>
      </c>
      <c r="D43" s="3">
        <v>0</v>
      </c>
      <c r="E43" s="3">
        <v>0</v>
      </c>
      <c r="F43" s="3">
        <v>0</v>
      </c>
      <c r="G43" s="3">
        <v>0</v>
      </c>
      <c r="H43" s="3">
        <v>0</v>
      </c>
      <c r="I43" s="3">
        <v>4.0000000000000001E-3</v>
      </c>
      <c r="J43" s="3">
        <v>0</v>
      </c>
      <c r="K43" s="3">
        <v>0</v>
      </c>
      <c r="L43" s="3">
        <v>0</v>
      </c>
      <c r="M43" s="238">
        <v>0</v>
      </c>
      <c r="N43" s="3">
        <v>0</v>
      </c>
      <c r="O43" s="3">
        <v>0</v>
      </c>
      <c r="P43" s="238">
        <v>0</v>
      </c>
      <c r="Q43" s="240">
        <f t="shared" si="1"/>
        <v>0</v>
      </c>
      <c r="R43" s="3">
        <v>0</v>
      </c>
      <c r="S43" s="3">
        <v>0</v>
      </c>
      <c r="T43" s="3">
        <v>0</v>
      </c>
      <c r="U43" s="3">
        <v>0</v>
      </c>
      <c r="V43" s="3">
        <v>0</v>
      </c>
      <c r="W43" s="3">
        <v>0</v>
      </c>
      <c r="X43" s="3">
        <v>5.0000000000000001E-3</v>
      </c>
      <c r="Y43" s="3">
        <v>0</v>
      </c>
      <c r="Z43" s="3">
        <v>2.4569999999999999</v>
      </c>
      <c r="AA43" s="3">
        <v>0</v>
      </c>
      <c r="AB43" s="3">
        <v>0</v>
      </c>
      <c r="AC43" s="3">
        <v>0</v>
      </c>
      <c r="AD43" s="3">
        <v>0</v>
      </c>
      <c r="AE43" s="3">
        <v>0</v>
      </c>
      <c r="AF43" s="3">
        <v>0</v>
      </c>
      <c r="AG43" s="3">
        <v>0</v>
      </c>
      <c r="AJ43" s="3">
        <f t="shared" si="0"/>
        <v>2.4659999999999997</v>
      </c>
      <c r="AL43" s="3">
        <f>IFERROR(VLOOKUP(B43,Totalt!$B$1:$BD$409,MATCH("totalt tillförda bränslen:",Totalt!$B$1:$BC$1,0),FALSE),"")</f>
        <v>2.4659999999999997</v>
      </c>
      <c r="AN43" s="3">
        <f t="shared" si="2"/>
        <v>0</v>
      </c>
    </row>
    <row r="44" spans="1:40" x14ac:dyDescent="0.25">
      <c r="B44" s="3" t="s">
        <v>54</v>
      </c>
      <c r="C44" s="3">
        <v>0</v>
      </c>
      <c r="D44" s="3">
        <v>0</v>
      </c>
      <c r="E44" s="3">
        <v>0</v>
      </c>
      <c r="F44" s="3">
        <v>0</v>
      </c>
      <c r="G44" s="3">
        <v>0</v>
      </c>
      <c r="H44" s="3">
        <v>0.42699999999999999</v>
      </c>
      <c r="I44" s="3">
        <v>1.0999999999999999E-2</v>
      </c>
      <c r="J44" s="3">
        <v>0</v>
      </c>
      <c r="K44" s="3">
        <v>0</v>
      </c>
      <c r="L44" s="3">
        <v>0</v>
      </c>
      <c r="M44" s="238">
        <v>0</v>
      </c>
      <c r="N44" s="3">
        <v>0</v>
      </c>
      <c r="O44" s="3">
        <v>0</v>
      </c>
      <c r="P44" s="238">
        <v>0</v>
      </c>
      <c r="Q44" s="240">
        <f t="shared" si="1"/>
        <v>0</v>
      </c>
      <c r="R44" s="3">
        <v>0</v>
      </c>
      <c r="S44" s="3">
        <v>0</v>
      </c>
      <c r="T44" s="3">
        <v>0</v>
      </c>
      <c r="U44" s="3">
        <v>0</v>
      </c>
      <c r="V44" s="3">
        <v>0</v>
      </c>
      <c r="W44" s="3">
        <v>0</v>
      </c>
      <c r="X44" s="3">
        <v>0.1</v>
      </c>
      <c r="Y44" s="3">
        <v>0</v>
      </c>
      <c r="Z44" s="3">
        <v>3.0419999999999998</v>
      </c>
      <c r="AA44" s="3">
        <v>0</v>
      </c>
      <c r="AB44" s="3">
        <v>0</v>
      </c>
      <c r="AC44" s="3">
        <v>0</v>
      </c>
      <c r="AD44" s="3">
        <v>0</v>
      </c>
      <c r="AE44" s="3">
        <v>0</v>
      </c>
      <c r="AF44" s="3">
        <v>0</v>
      </c>
      <c r="AG44" s="3">
        <v>0</v>
      </c>
      <c r="AJ44" s="3">
        <f t="shared" si="0"/>
        <v>3.58</v>
      </c>
      <c r="AL44" s="3">
        <f>IFERROR(VLOOKUP(B44,Totalt!$B$1:$BD$409,MATCH("totalt tillförda bränslen:",Totalt!$B$1:$BC$1,0),FALSE),"")</f>
        <v>3.58</v>
      </c>
      <c r="AN44" s="3">
        <f t="shared" si="2"/>
        <v>0</v>
      </c>
    </row>
    <row r="45" spans="1:40" x14ac:dyDescent="0.25">
      <c r="A45" s="3" t="s">
        <v>55</v>
      </c>
      <c r="Q45" s="240">
        <f t="shared" si="1"/>
        <v>0</v>
      </c>
      <c r="AJ45" s="3">
        <f t="shared" si="0"/>
        <v>0</v>
      </c>
      <c r="AL45" s="3" t="str">
        <f>IFERROR(VLOOKUP(B45,Totalt!$B$1:$BD$409,MATCH("totalt tillförda bränslen:",Totalt!$B$1:$BC$1,0),FALSE),"")</f>
        <v/>
      </c>
      <c r="AN45" s="3" t="str">
        <f t="shared" si="2"/>
        <v/>
      </c>
    </row>
    <row r="46" spans="1:40" x14ac:dyDescent="0.25">
      <c r="B46" s="3" t="s">
        <v>56</v>
      </c>
      <c r="C46" s="3">
        <v>0</v>
      </c>
      <c r="D46" s="3">
        <v>193.95699999999999</v>
      </c>
      <c r="E46" s="3">
        <v>0</v>
      </c>
      <c r="F46" s="3">
        <v>20.569900000000001</v>
      </c>
      <c r="G46" s="3">
        <v>17.510000000000002</v>
      </c>
      <c r="H46" s="3">
        <v>4.1000000000000003E-3</v>
      </c>
      <c r="I46" s="3">
        <v>0.33</v>
      </c>
      <c r="J46" s="3">
        <v>9.3679299999999994</v>
      </c>
      <c r="K46" s="3">
        <v>0</v>
      </c>
      <c r="L46" s="3">
        <v>257.20499999999998</v>
      </c>
      <c r="M46" s="238">
        <v>22.396999999999998</v>
      </c>
      <c r="N46" s="3">
        <v>0</v>
      </c>
      <c r="O46" s="3">
        <v>0</v>
      </c>
      <c r="P46" s="238">
        <v>13.362</v>
      </c>
      <c r="Q46" s="240">
        <f t="shared" si="1"/>
        <v>6.681</v>
      </c>
      <c r="R46" s="3">
        <v>0</v>
      </c>
      <c r="S46" s="3">
        <v>0</v>
      </c>
      <c r="T46" s="3">
        <v>31.3919</v>
      </c>
      <c r="U46" s="3">
        <v>0</v>
      </c>
      <c r="V46" s="3">
        <v>0</v>
      </c>
      <c r="W46" s="3">
        <v>0</v>
      </c>
      <c r="X46" s="3">
        <v>23.337</v>
      </c>
      <c r="Y46" s="3">
        <v>0</v>
      </c>
      <c r="Z46" s="3">
        <v>13.853</v>
      </c>
      <c r="AA46" s="3">
        <v>0</v>
      </c>
      <c r="AB46" s="3">
        <v>8.42</v>
      </c>
      <c r="AC46" s="3">
        <v>16.62</v>
      </c>
      <c r="AD46" s="3">
        <v>0</v>
      </c>
      <c r="AE46" s="3">
        <v>0.35</v>
      </c>
      <c r="AF46" s="3">
        <v>0</v>
      </c>
      <c r="AG46" s="3">
        <v>0</v>
      </c>
      <c r="AJ46" s="3">
        <f t="shared" si="0"/>
        <v>599.59682999999984</v>
      </c>
      <c r="AL46" s="3">
        <f>IFERROR(VLOOKUP(B46,Totalt!$B$1:$BD$409,MATCH("totalt tillförda bränslen:",Totalt!$B$1:$BC$1,0),FALSE),"")</f>
        <v>599.59682999999984</v>
      </c>
      <c r="AN46" s="3">
        <f t="shared" si="2"/>
        <v>0</v>
      </c>
    </row>
    <row r="47" spans="1:40" x14ac:dyDescent="0.25">
      <c r="B47" s="3" t="s">
        <v>57</v>
      </c>
      <c r="C47" s="3">
        <v>0</v>
      </c>
      <c r="D47" s="3">
        <v>0</v>
      </c>
      <c r="E47" s="3">
        <v>0</v>
      </c>
      <c r="F47" s="3">
        <v>0</v>
      </c>
      <c r="G47" s="3">
        <v>0</v>
      </c>
      <c r="H47" s="3">
        <v>0</v>
      </c>
      <c r="I47" s="3">
        <v>5.78</v>
      </c>
      <c r="J47" s="3">
        <v>0</v>
      </c>
      <c r="K47" s="3">
        <v>0</v>
      </c>
      <c r="L47" s="3">
        <v>0</v>
      </c>
      <c r="M47" s="238">
        <v>0</v>
      </c>
      <c r="N47" s="3">
        <v>0</v>
      </c>
      <c r="O47" s="3">
        <v>0</v>
      </c>
      <c r="P47" s="238">
        <v>0</v>
      </c>
      <c r="Q47" s="240">
        <f t="shared" si="1"/>
        <v>0</v>
      </c>
      <c r="R47" s="3">
        <v>0</v>
      </c>
      <c r="S47" s="3">
        <v>0</v>
      </c>
      <c r="T47" s="3">
        <v>0</v>
      </c>
      <c r="U47" s="3">
        <v>0</v>
      </c>
      <c r="V47" s="3">
        <v>0</v>
      </c>
      <c r="W47" s="3">
        <v>0</v>
      </c>
      <c r="X47" s="3">
        <v>0.33</v>
      </c>
      <c r="Y47" s="3">
        <v>12.4</v>
      </c>
      <c r="Z47" s="3">
        <v>5.75</v>
      </c>
      <c r="AA47" s="3">
        <v>0</v>
      </c>
      <c r="AB47" s="3">
        <v>0</v>
      </c>
      <c r="AC47" s="3">
        <v>0</v>
      </c>
      <c r="AD47" s="3">
        <v>0</v>
      </c>
      <c r="AE47" s="3">
        <v>0</v>
      </c>
      <c r="AF47" s="3">
        <v>0</v>
      </c>
      <c r="AG47" s="3">
        <v>0</v>
      </c>
      <c r="AJ47" s="3">
        <f t="shared" si="0"/>
        <v>24.26</v>
      </c>
      <c r="AL47" s="3">
        <f>IFERROR(VLOOKUP(B47,Totalt!$B$1:$BD$409,MATCH("totalt tillförda bränslen:",Totalt!$B$1:$BC$1,0),FALSE),"")</f>
        <v>24.259999999999998</v>
      </c>
      <c r="AN47" s="3">
        <f t="shared" si="2"/>
        <v>3.5527136788005009E-15</v>
      </c>
    </row>
    <row r="48" spans="1:40" x14ac:dyDescent="0.25">
      <c r="A48" s="3" t="s">
        <v>58</v>
      </c>
      <c r="Q48" s="240">
        <f t="shared" si="1"/>
        <v>0</v>
      </c>
      <c r="AJ48" s="3">
        <f t="shared" si="0"/>
        <v>0</v>
      </c>
      <c r="AL48" s="3" t="str">
        <f>IFERROR(VLOOKUP(B48,Totalt!$B$1:$BD$409,MATCH("totalt tillförda bränslen:",Totalt!$B$1:$BC$1,0),FALSE),"")</f>
        <v/>
      </c>
      <c r="AN48" s="3" t="str">
        <f t="shared" si="2"/>
        <v/>
      </c>
    </row>
    <row r="49" spans="1:40" x14ac:dyDescent="0.25">
      <c r="B49" s="3" t="s">
        <v>59</v>
      </c>
      <c r="C49" s="3">
        <v>21.058800000000002</v>
      </c>
      <c r="D49" s="3">
        <v>0</v>
      </c>
      <c r="E49" s="3">
        <v>0</v>
      </c>
      <c r="F49" s="3">
        <v>0</v>
      </c>
      <c r="G49" s="3">
        <v>0.7</v>
      </c>
      <c r="H49" s="3">
        <v>0</v>
      </c>
      <c r="I49" s="3">
        <v>0</v>
      </c>
      <c r="J49" s="3">
        <v>0</v>
      </c>
      <c r="K49" s="3">
        <v>0</v>
      </c>
      <c r="L49" s="3">
        <v>0</v>
      </c>
      <c r="M49" s="238">
        <v>0</v>
      </c>
      <c r="N49" s="3">
        <v>0</v>
      </c>
      <c r="O49" s="3">
        <v>0</v>
      </c>
      <c r="P49" s="238">
        <v>0</v>
      </c>
      <c r="Q49" s="240">
        <f t="shared" si="1"/>
        <v>0</v>
      </c>
      <c r="R49" s="3">
        <v>29.8</v>
      </c>
      <c r="S49" s="3">
        <v>0</v>
      </c>
      <c r="T49" s="3">
        <v>0</v>
      </c>
      <c r="U49" s="3">
        <v>0</v>
      </c>
      <c r="V49" s="3">
        <v>0</v>
      </c>
      <c r="W49" s="3">
        <v>0</v>
      </c>
      <c r="X49" s="3">
        <v>0.14000000000000001</v>
      </c>
      <c r="Y49" s="3">
        <v>0</v>
      </c>
      <c r="Z49" s="3">
        <v>0</v>
      </c>
      <c r="AA49" s="3">
        <v>0</v>
      </c>
      <c r="AB49" s="3">
        <v>0</v>
      </c>
      <c r="AC49" s="3">
        <v>0</v>
      </c>
      <c r="AD49" s="3">
        <v>0</v>
      </c>
      <c r="AE49" s="3">
        <v>0</v>
      </c>
      <c r="AF49" s="3">
        <v>0</v>
      </c>
      <c r="AG49" s="3">
        <v>0</v>
      </c>
      <c r="AJ49" s="3">
        <f t="shared" si="0"/>
        <v>51.698800000000006</v>
      </c>
      <c r="AL49" s="3">
        <f>IFERROR(VLOOKUP(B49,Totalt!$B$1:$BD$409,MATCH("totalt tillförda bränslen:",Totalt!$B$1:$BC$1,0),FALSE),"")</f>
        <v>51.698800000000006</v>
      </c>
      <c r="AN49" s="3">
        <f t="shared" si="2"/>
        <v>0</v>
      </c>
    </row>
    <row r="50" spans="1:40" x14ac:dyDescent="0.25">
      <c r="A50" s="3" t="s">
        <v>60</v>
      </c>
      <c r="Q50" s="240">
        <f t="shared" si="1"/>
        <v>0</v>
      </c>
      <c r="AJ50" s="3">
        <f t="shared" si="0"/>
        <v>0</v>
      </c>
      <c r="AL50" s="3" t="str">
        <f>IFERROR(VLOOKUP(B50,Totalt!$B$1:$BD$409,MATCH("totalt tillförda bränslen:",Totalt!$B$1:$BC$1,0),FALSE),"")</f>
        <v/>
      </c>
      <c r="AN50" s="3" t="str">
        <f t="shared" si="2"/>
        <v/>
      </c>
    </row>
    <row r="51" spans="1:40" x14ac:dyDescent="0.25">
      <c r="B51" s="3" t="s">
        <v>61</v>
      </c>
      <c r="C51" s="3">
        <v>0</v>
      </c>
      <c r="D51" s="3">
        <v>0</v>
      </c>
      <c r="E51" s="3">
        <v>0</v>
      </c>
      <c r="F51" s="3">
        <v>0</v>
      </c>
      <c r="G51" s="3">
        <v>0</v>
      </c>
      <c r="H51" s="3">
        <v>0</v>
      </c>
      <c r="I51" s="3">
        <v>0</v>
      </c>
      <c r="J51" s="3">
        <v>0</v>
      </c>
      <c r="K51" s="3">
        <v>0</v>
      </c>
      <c r="L51" s="3">
        <v>0</v>
      </c>
      <c r="M51" s="238">
        <v>0</v>
      </c>
      <c r="N51" s="3">
        <v>0</v>
      </c>
      <c r="O51" s="3">
        <v>0</v>
      </c>
      <c r="P51" s="238">
        <v>0</v>
      </c>
      <c r="Q51" s="240">
        <f t="shared" si="1"/>
        <v>0</v>
      </c>
      <c r="R51" s="3">
        <v>0</v>
      </c>
      <c r="S51" s="3">
        <v>0</v>
      </c>
      <c r="T51" s="3">
        <v>0</v>
      </c>
      <c r="U51" s="3">
        <v>0</v>
      </c>
      <c r="V51" s="3">
        <v>0</v>
      </c>
      <c r="W51" s="3">
        <v>0</v>
      </c>
      <c r="X51" s="3">
        <v>0</v>
      </c>
      <c r="Y51" s="3">
        <v>0</v>
      </c>
      <c r="Z51" s="3">
        <v>0</v>
      </c>
      <c r="AA51" s="3">
        <v>0</v>
      </c>
      <c r="AB51" s="3">
        <v>0</v>
      </c>
      <c r="AC51" s="3">
        <v>0</v>
      </c>
      <c r="AD51" s="3">
        <v>0</v>
      </c>
      <c r="AE51" s="3">
        <v>0</v>
      </c>
      <c r="AF51" s="3">
        <v>0</v>
      </c>
      <c r="AG51" s="3">
        <v>0</v>
      </c>
      <c r="AJ51" s="3">
        <f t="shared" si="0"/>
        <v>0</v>
      </c>
      <c r="AL51" s="3">
        <f>IFERROR(VLOOKUP(B51,Totalt!$B$1:$BD$409,MATCH("totalt tillförda bränslen:",Totalt!$B$1:$BC$1,0),FALSE),"")</f>
        <v>0</v>
      </c>
      <c r="AN51" s="3">
        <f t="shared" si="2"/>
        <v>0</v>
      </c>
    </row>
    <row r="52" spans="1:40" x14ac:dyDescent="0.25">
      <c r="B52" s="3" t="s">
        <v>62</v>
      </c>
      <c r="C52" s="3">
        <v>0</v>
      </c>
      <c r="D52" s="3">
        <v>0</v>
      </c>
      <c r="E52" s="3">
        <v>0</v>
      </c>
      <c r="F52" s="3">
        <v>0</v>
      </c>
      <c r="G52" s="3">
        <v>0</v>
      </c>
      <c r="H52" s="3">
        <v>0</v>
      </c>
      <c r="I52" s="3">
        <v>0</v>
      </c>
      <c r="J52" s="3">
        <v>0</v>
      </c>
      <c r="K52" s="3">
        <v>0</v>
      </c>
      <c r="L52" s="3">
        <v>0</v>
      </c>
      <c r="M52" s="238">
        <v>0</v>
      </c>
      <c r="N52" s="3">
        <v>0</v>
      </c>
      <c r="O52" s="3">
        <v>0</v>
      </c>
      <c r="P52" s="238">
        <v>0</v>
      </c>
      <c r="Q52" s="240">
        <f t="shared" si="1"/>
        <v>0</v>
      </c>
      <c r="R52" s="3">
        <v>0</v>
      </c>
      <c r="S52" s="3">
        <v>0</v>
      </c>
      <c r="T52" s="3">
        <v>0</v>
      </c>
      <c r="U52" s="3">
        <v>0</v>
      </c>
      <c r="V52" s="3">
        <v>0</v>
      </c>
      <c r="W52" s="3">
        <v>0</v>
      </c>
      <c r="X52" s="3">
        <v>0</v>
      </c>
      <c r="Y52" s="3">
        <v>0</v>
      </c>
      <c r="Z52" s="3">
        <v>0</v>
      </c>
      <c r="AA52" s="3">
        <v>0</v>
      </c>
      <c r="AB52" s="3">
        <v>0</v>
      </c>
      <c r="AC52" s="3">
        <v>0</v>
      </c>
      <c r="AD52" s="3">
        <v>0</v>
      </c>
      <c r="AE52" s="3">
        <v>0</v>
      </c>
      <c r="AF52" s="3">
        <v>0</v>
      </c>
      <c r="AG52" s="3">
        <v>0</v>
      </c>
      <c r="AJ52" s="3">
        <f t="shared" si="0"/>
        <v>0</v>
      </c>
      <c r="AL52" s="3">
        <f>IFERROR(VLOOKUP(B52,Totalt!$B$1:$BD$409,MATCH("totalt tillförda bränslen:",Totalt!$B$1:$BC$1,0),FALSE),"")</f>
        <v>0</v>
      </c>
      <c r="AN52" s="3">
        <f t="shared" si="2"/>
        <v>0</v>
      </c>
    </row>
    <row r="53" spans="1:40" x14ac:dyDescent="0.25">
      <c r="A53" s="3" t="s">
        <v>63</v>
      </c>
      <c r="Q53" s="240">
        <f t="shared" si="1"/>
        <v>0</v>
      </c>
      <c r="AJ53" s="3">
        <f t="shared" si="0"/>
        <v>0</v>
      </c>
      <c r="AL53" s="3" t="str">
        <f>IFERROR(VLOOKUP(B53,Totalt!$B$1:$BD$409,MATCH("totalt tillförda bränslen:",Totalt!$B$1:$BC$1,0),FALSE),"")</f>
        <v/>
      </c>
      <c r="AN53" s="3" t="str">
        <f t="shared" si="2"/>
        <v/>
      </c>
    </row>
    <row r="54" spans="1:40" x14ac:dyDescent="0.25">
      <c r="B54" s="3" t="s">
        <v>64</v>
      </c>
      <c r="C54" s="3">
        <v>0</v>
      </c>
      <c r="D54" s="3">
        <v>0</v>
      </c>
      <c r="E54" s="3">
        <v>0</v>
      </c>
      <c r="F54" s="3">
        <v>0</v>
      </c>
      <c r="G54" s="3">
        <v>0</v>
      </c>
      <c r="H54" s="3">
        <v>0</v>
      </c>
      <c r="I54" s="3">
        <v>0</v>
      </c>
      <c r="J54" s="3">
        <v>0</v>
      </c>
      <c r="K54" s="3">
        <v>0</v>
      </c>
      <c r="L54" s="3">
        <v>0</v>
      </c>
      <c r="M54" s="238">
        <v>0</v>
      </c>
      <c r="N54" s="3">
        <v>0</v>
      </c>
      <c r="O54" s="3">
        <v>0</v>
      </c>
      <c r="P54" s="238">
        <v>0</v>
      </c>
      <c r="Q54" s="240">
        <f t="shared" si="1"/>
        <v>0</v>
      </c>
      <c r="R54" s="3">
        <v>0</v>
      </c>
      <c r="S54" s="3">
        <v>0</v>
      </c>
      <c r="T54" s="3">
        <v>0</v>
      </c>
      <c r="U54" s="3">
        <v>0</v>
      </c>
      <c r="V54" s="3">
        <v>0</v>
      </c>
      <c r="W54" s="3">
        <v>0</v>
      </c>
      <c r="X54" s="3">
        <v>0.18</v>
      </c>
      <c r="Y54" s="3">
        <v>0</v>
      </c>
      <c r="Z54" s="3">
        <v>0</v>
      </c>
      <c r="AA54" s="3">
        <v>0</v>
      </c>
      <c r="AB54" s="3">
        <v>0</v>
      </c>
      <c r="AC54" s="3">
        <v>0</v>
      </c>
      <c r="AD54" s="3">
        <v>0</v>
      </c>
      <c r="AE54" s="3">
        <v>0</v>
      </c>
      <c r="AF54" s="3">
        <v>0</v>
      </c>
      <c r="AG54" s="3">
        <v>0</v>
      </c>
      <c r="AJ54" s="3">
        <f t="shared" si="0"/>
        <v>0.18</v>
      </c>
      <c r="AL54" s="3">
        <f>IFERROR(VLOOKUP(B54,Totalt!$B$1:$BD$409,MATCH("totalt tillförda bränslen:",Totalt!$B$1:$BC$1,0),FALSE),"")</f>
        <v>0.18</v>
      </c>
      <c r="AN54" s="3">
        <f t="shared" si="2"/>
        <v>0</v>
      </c>
    </row>
    <row r="55" spans="1:40" x14ac:dyDescent="0.25">
      <c r="A55" s="3" t="s">
        <v>65</v>
      </c>
      <c r="Q55" s="240">
        <f t="shared" si="1"/>
        <v>0</v>
      </c>
      <c r="AJ55" s="3">
        <f t="shared" si="0"/>
        <v>0</v>
      </c>
      <c r="AL55" s="3" t="str">
        <f>IFERROR(VLOOKUP(B55,Totalt!$B$1:$BD$409,MATCH("totalt tillförda bränslen:",Totalt!$B$1:$BC$1,0),FALSE),"")</f>
        <v/>
      </c>
      <c r="AN55" s="3" t="str">
        <f t="shared" si="2"/>
        <v/>
      </c>
    </row>
    <row r="56" spans="1:40" x14ac:dyDescent="0.25">
      <c r="B56" s="3" t="s">
        <v>66</v>
      </c>
      <c r="C56" s="3">
        <v>0</v>
      </c>
      <c r="D56" s="3">
        <v>0</v>
      </c>
      <c r="E56" s="3">
        <v>0</v>
      </c>
      <c r="F56" s="3">
        <v>0</v>
      </c>
      <c r="G56" s="3">
        <v>0.88600000000000001</v>
      </c>
      <c r="H56" s="3">
        <v>0</v>
      </c>
      <c r="I56" s="3">
        <v>1.7999999999999999E-2</v>
      </c>
      <c r="J56" s="3">
        <v>0</v>
      </c>
      <c r="K56" s="3">
        <v>0</v>
      </c>
      <c r="L56" s="3">
        <v>0</v>
      </c>
      <c r="M56" s="238">
        <v>0</v>
      </c>
      <c r="N56" s="3">
        <v>0</v>
      </c>
      <c r="O56" s="3">
        <v>0</v>
      </c>
      <c r="P56" s="238">
        <v>0</v>
      </c>
      <c r="Q56" s="240">
        <f t="shared" si="1"/>
        <v>0</v>
      </c>
      <c r="R56" s="3">
        <v>0</v>
      </c>
      <c r="S56" s="3">
        <v>0</v>
      </c>
      <c r="T56" s="3">
        <v>5.7510000000000003</v>
      </c>
      <c r="U56" s="3">
        <v>0</v>
      </c>
      <c r="V56" s="3">
        <v>0</v>
      </c>
      <c r="W56" s="3">
        <v>0</v>
      </c>
      <c r="X56" s="3">
        <v>0.129</v>
      </c>
      <c r="Y56" s="3">
        <v>0</v>
      </c>
      <c r="Z56" s="3">
        <v>0</v>
      </c>
      <c r="AA56" s="3">
        <v>0</v>
      </c>
      <c r="AB56" s="3">
        <v>0</v>
      </c>
      <c r="AC56" s="3">
        <v>0</v>
      </c>
      <c r="AD56" s="3">
        <v>0</v>
      </c>
      <c r="AE56" s="3">
        <v>0</v>
      </c>
      <c r="AF56" s="3">
        <v>0</v>
      </c>
      <c r="AG56" s="3">
        <v>0</v>
      </c>
      <c r="AJ56" s="3">
        <f t="shared" si="0"/>
        <v>6.7840000000000007</v>
      </c>
      <c r="AL56" s="3">
        <f>IFERROR(VLOOKUP(B56,Totalt!$B$1:$BD$409,MATCH("totalt tillförda bränslen:",Totalt!$B$1:$BC$1,0),FALSE),"")</f>
        <v>6.7840000000000007</v>
      </c>
      <c r="AN56" s="3">
        <f t="shared" si="2"/>
        <v>0</v>
      </c>
    </row>
    <row r="57" spans="1:40" x14ac:dyDescent="0.25">
      <c r="B57" s="3" t="s">
        <v>67</v>
      </c>
      <c r="C57" s="3">
        <v>0</v>
      </c>
      <c r="D57" s="3">
        <v>0</v>
      </c>
      <c r="E57" s="3">
        <v>0</v>
      </c>
      <c r="F57" s="3">
        <v>0</v>
      </c>
      <c r="G57" s="3">
        <v>19.905999999999999</v>
      </c>
      <c r="H57" s="3">
        <v>0</v>
      </c>
      <c r="I57" s="3">
        <v>0.27638400000000002</v>
      </c>
      <c r="J57" s="3">
        <v>0</v>
      </c>
      <c r="K57" s="3">
        <v>0</v>
      </c>
      <c r="L57" s="3">
        <v>180.28899999999999</v>
      </c>
      <c r="M57" s="238">
        <v>9.2622900000000001</v>
      </c>
      <c r="N57" s="3">
        <v>0</v>
      </c>
      <c r="O57" s="3">
        <v>0</v>
      </c>
      <c r="P57" s="238">
        <v>120.53</v>
      </c>
      <c r="Q57" s="240">
        <f t="shared" si="1"/>
        <v>60.265000000000001</v>
      </c>
      <c r="R57" s="3">
        <v>0.64100000000000001</v>
      </c>
      <c r="S57" s="3">
        <v>0</v>
      </c>
      <c r="T57" s="3">
        <v>48.387599999999999</v>
      </c>
      <c r="U57" s="3">
        <v>0</v>
      </c>
      <c r="V57" s="3">
        <v>0</v>
      </c>
      <c r="W57" s="3">
        <v>0</v>
      </c>
      <c r="X57" s="3">
        <v>9.8112899999999996</v>
      </c>
      <c r="Y57" s="3">
        <v>0</v>
      </c>
      <c r="Z57" s="3">
        <v>0</v>
      </c>
      <c r="AA57" s="3">
        <v>0</v>
      </c>
      <c r="AB57" s="3">
        <v>0</v>
      </c>
      <c r="AC57" s="3">
        <v>0</v>
      </c>
      <c r="AD57" s="3">
        <v>0</v>
      </c>
      <c r="AE57" s="3">
        <v>0.214</v>
      </c>
      <c r="AF57" s="3">
        <v>0</v>
      </c>
      <c r="AG57" s="3">
        <v>30.482600000000001</v>
      </c>
      <c r="AJ57" s="3">
        <f t="shared" si="0"/>
        <v>350.272874</v>
      </c>
      <c r="AL57" s="3">
        <f>IFERROR(VLOOKUP(B57,Totalt!$B$1:$BD$409,MATCH("totalt tillförda bränslen:",Totalt!$B$1:$BC$1,0),FALSE),"")</f>
        <v>350.272874</v>
      </c>
      <c r="AN57" s="3">
        <f t="shared" si="2"/>
        <v>0</v>
      </c>
    </row>
    <row r="58" spans="1:40" x14ac:dyDescent="0.25">
      <c r="A58" s="3" t="s">
        <v>68</v>
      </c>
      <c r="Q58" s="240">
        <f t="shared" si="1"/>
        <v>0</v>
      </c>
      <c r="AJ58" s="3">
        <f t="shared" si="0"/>
        <v>0</v>
      </c>
      <c r="AL58" s="3" t="str">
        <f>IFERROR(VLOOKUP(B58,Totalt!$B$1:$BD$409,MATCH("totalt tillförda bränslen:",Totalt!$B$1:$BC$1,0),FALSE),"")</f>
        <v/>
      </c>
      <c r="AN58" s="3" t="str">
        <f t="shared" si="2"/>
        <v/>
      </c>
    </row>
    <row r="59" spans="1:40" x14ac:dyDescent="0.25">
      <c r="B59" s="3" t="s">
        <v>69</v>
      </c>
      <c r="C59" s="3">
        <v>0</v>
      </c>
      <c r="D59" s="3">
        <v>0</v>
      </c>
      <c r="E59" s="3">
        <v>0</v>
      </c>
      <c r="F59" s="3">
        <v>0</v>
      </c>
      <c r="G59" s="3">
        <v>0</v>
      </c>
      <c r="H59" s="3">
        <v>0</v>
      </c>
      <c r="I59" s="3">
        <v>0.19700000000000001</v>
      </c>
      <c r="J59" s="3">
        <v>0</v>
      </c>
      <c r="K59" s="3">
        <v>0</v>
      </c>
      <c r="L59" s="3">
        <v>1.1060000000000001</v>
      </c>
      <c r="M59" s="238">
        <v>0</v>
      </c>
      <c r="N59" s="3">
        <v>0</v>
      </c>
      <c r="O59" s="3">
        <v>0</v>
      </c>
      <c r="P59" s="238">
        <v>0</v>
      </c>
      <c r="Q59" s="240">
        <f t="shared" si="1"/>
        <v>0</v>
      </c>
      <c r="R59" s="3">
        <v>0</v>
      </c>
      <c r="S59" s="3">
        <v>0</v>
      </c>
      <c r="T59" s="3">
        <v>0</v>
      </c>
      <c r="U59" s="3">
        <v>0</v>
      </c>
      <c r="V59" s="3">
        <v>0</v>
      </c>
      <c r="W59" s="3">
        <v>0</v>
      </c>
      <c r="X59" s="3">
        <v>0.20899999999999999</v>
      </c>
      <c r="Y59" s="3">
        <v>0</v>
      </c>
      <c r="Z59" s="3">
        <v>8.5</v>
      </c>
      <c r="AA59" s="3">
        <v>0</v>
      </c>
      <c r="AB59" s="3">
        <v>0</v>
      </c>
      <c r="AC59" s="3">
        <v>0</v>
      </c>
      <c r="AD59" s="3">
        <v>0</v>
      </c>
      <c r="AE59" s="3">
        <v>0</v>
      </c>
      <c r="AF59" s="3">
        <v>0</v>
      </c>
      <c r="AG59" s="3">
        <v>2.0213299999999998</v>
      </c>
      <c r="AJ59" s="3">
        <f t="shared" si="0"/>
        <v>12.033329999999999</v>
      </c>
      <c r="AL59" s="3">
        <f>IFERROR(VLOOKUP(B59,Totalt!$B$1:$BD$409,MATCH("totalt tillförda bränslen:",Totalt!$B$1:$BC$1,0),FALSE),"")</f>
        <v>12.033329999999999</v>
      </c>
      <c r="AN59" s="3">
        <f t="shared" si="2"/>
        <v>0</v>
      </c>
    </row>
    <row r="60" spans="1:40" x14ac:dyDescent="0.25">
      <c r="B60" s="3" t="s">
        <v>70</v>
      </c>
      <c r="C60" s="3">
        <v>0</v>
      </c>
      <c r="D60" s="3">
        <v>0</v>
      </c>
      <c r="E60" s="3">
        <v>0</v>
      </c>
      <c r="F60" s="3">
        <v>4.2240000000000002</v>
      </c>
      <c r="G60" s="3">
        <v>0</v>
      </c>
      <c r="H60" s="3">
        <v>0</v>
      </c>
      <c r="I60" s="3">
        <v>9.0999999999999998E-2</v>
      </c>
      <c r="J60" s="3">
        <v>0</v>
      </c>
      <c r="K60" s="3">
        <v>0</v>
      </c>
      <c r="L60" s="3">
        <v>29.853000000000002</v>
      </c>
      <c r="M60" s="238">
        <v>0</v>
      </c>
      <c r="N60" s="3">
        <v>0</v>
      </c>
      <c r="O60" s="3">
        <v>0</v>
      </c>
      <c r="P60" s="238">
        <v>10.276</v>
      </c>
      <c r="Q60" s="240">
        <f t="shared" si="1"/>
        <v>5.1379999999999999</v>
      </c>
      <c r="R60" s="3">
        <v>0</v>
      </c>
      <c r="S60" s="3">
        <v>0</v>
      </c>
      <c r="T60" s="3">
        <v>4.492</v>
      </c>
      <c r="U60" s="3">
        <v>0</v>
      </c>
      <c r="V60" s="3">
        <v>0</v>
      </c>
      <c r="W60" s="3">
        <v>0</v>
      </c>
      <c r="X60" s="3">
        <v>1.133</v>
      </c>
      <c r="Y60" s="3">
        <v>0</v>
      </c>
      <c r="Z60" s="3">
        <v>0</v>
      </c>
      <c r="AA60" s="3">
        <v>0</v>
      </c>
      <c r="AB60" s="3">
        <v>0</v>
      </c>
      <c r="AC60" s="3">
        <v>0</v>
      </c>
      <c r="AD60" s="3">
        <v>0</v>
      </c>
      <c r="AE60" s="3">
        <v>0</v>
      </c>
      <c r="AF60" s="3">
        <v>0</v>
      </c>
      <c r="AG60" s="3">
        <v>0</v>
      </c>
      <c r="AJ60" s="3">
        <f t="shared" si="0"/>
        <v>44.930999999999997</v>
      </c>
      <c r="AL60" s="3">
        <f>IFERROR(VLOOKUP(B60,Totalt!$B$1:$BD$409,MATCH("totalt tillförda bränslen:",Totalt!$B$1:$BC$1,0),FALSE),"")</f>
        <v>44.930999999999997</v>
      </c>
      <c r="AN60" s="3">
        <f t="shared" si="2"/>
        <v>0</v>
      </c>
    </row>
    <row r="61" spans="1:40" x14ac:dyDescent="0.25">
      <c r="A61" s="3" t="s">
        <v>71</v>
      </c>
      <c r="Q61" s="240">
        <f t="shared" si="1"/>
        <v>0</v>
      </c>
      <c r="AJ61" s="3">
        <f t="shared" si="0"/>
        <v>0</v>
      </c>
      <c r="AL61" s="3" t="str">
        <f>IFERROR(VLOOKUP(B61,Totalt!$B$1:$BD$409,MATCH("totalt tillförda bränslen:",Totalt!$B$1:$BC$1,0),FALSE),"")</f>
        <v/>
      </c>
      <c r="AN61" s="3" t="str">
        <f t="shared" si="2"/>
        <v/>
      </c>
    </row>
    <row r="62" spans="1:40" x14ac:dyDescent="0.25">
      <c r="B62" s="3" t="s">
        <v>72</v>
      </c>
      <c r="C62" s="3">
        <v>0</v>
      </c>
      <c r="D62" s="3">
        <v>0</v>
      </c>
      <c r="E62" s="3">
        <v>0</v>
      </c>
      <c r="F62" s="3">
        <v>0</v>
      </c>
      <c r="G62" s="3">
        <v>0</v>
      </c>
      <c r="H62" s="3">
        <v>0</v>
      </c>
      <c r="I62" s="3">
        <v>0.42799999999999999</v>
      </c>
      <c r="J62" s="3">
        <v>0</v>
      </c>
      <c r="K62" s="3">
        <v>0</v>
      </c>
      <c r="L62" s="3">
        <v>0</v>
      </c>
      <c r="M62" s="238">
        <v>0</v>
      </c>
      <c r="N62" s="3">
        <v>0</v>
      </c>
      <c r="O62" s="3">
        <v>0</v>
      </c>
      <c r="P62" s="238">
        <v>0</v>
      </c>
      <c r="Q62" s="240">
        <f t="shared" si="1"/>
        <v>0</v>
      </c>
      <c r="R62" s="3">
        <v>0</v>
      </c>
      <c r="S62" s="3">
        <v>0</v>
      </c>
      <c r="T62" s="3">
        <v>0</v>
      </c>
      <c r="U62" s="3">
        <v>0</v>
      </c>
      <c r="V62" s="3">
        <v>0</v>
      </c>
      <c r="W62" s="3">
        <v>0</v>
      </c>
      <c r="X62" s="3">
        <v>0.432</v>
      </c>
      <c r="Y62" s="3">
        <v>33.499000000000002</v>
      </c>
      <c r="Z62" s="3">
        <v>5.5220000000000002</v>
      </c>
      <c r="AA62" s="3">
        <v>0</v>
      </c>
      <c r="AB62" s="3">
        <v>0</v>
      </c>
      <c r="AC62" s="3">
        <v>0</v>
      </c>
      <c r="AD62" s="3">
        <v>0</v>
      </c>
      <c r="AE62" s="3">
        <v>0</v>
      </c>
      <c r="AF62" s="3">
        <v>0</v>
      </c>
      <c r="AG62" s="3">
        <v>0</v>
      </c>
      <c r="AJ62" s="3">
        <f t="shared" si="0"/>
        <v>39.881</v>
      </c>
      <c r="AL62" s="3">
        <f>IFERROR(VLOOKUP(B62,Totalt!$B$1:$BD$409,MATCH("totalt tillförda bränslen:",Totalt!$B$1:$BC$1,0),FALSE),"")</f>
        <v>39.881000000000007</v>
      </c>
      <c r="AN62" s="3">
        <f t="shared" si="2"/>
        <v>-7.1054273576010019E-15</v>
      </c>
    </row>
    <row r="63" spans="1:40" x14ac:dyDescent="0.25">
      <c r="B63" s="3" t="s">
        <v>73</v>
      </c>
      <c r="C63" s="3">
        <v>0</v>
      </c>
      <c r="D63" s="3">
        <v>0</v>
      </c>
      <c r="E63" s="3">
        <v>0</v>
      </c>
      <c r="F63" s="3">
        <v>0</v>
      </c>
      <c r="G63" s="3">
        <v>0</v>
      </c>
      <c r="H63" s="3">
        <v>0</v>
      </c>
      <c r="I63" s="3">
        <v>0.17050000000000001</v>
      </c>
      <c r="J63" s="3">
        <v>0</v>
      </c>
      <c r="K63" s="3">
        <v>0</v>
      </c>
      <c r="L63" s="3">
        <v>0</v>
      </c>
      <c r="M63" s="238">
        <v>0</v>
      </c>
      <c r="N63" s="3">
        <v>0</v>
      </c>
      <c r="O63" s="3">
        <v>0</v>
      </c>
      <c r="P63" s="238">
        <v>0</v>
      </c>
      <c r="Q63" s="240">
        <f t="shared" si="1"/>
        <v>0</v>
      </c>
      <c r="R63" s="3">
        <v>0</v>
      </c>
      <c r="S63" s="3">
        <v>0</v>
      </c>
      <c r="T63" s="3">
        <v>0</v>
      </c>
      <c r="U63" s="3">
        <v>0</v>
      </c>
      <c r="V63" s="3">
        <v>0</v>
      </c>
      <c r="W63" s="3">
        <v>0</v>
      </c>
      <c r="X63" s="3">
        <v>8.6800000000000002E-2</v>
      </c>
      <c r="Y63" s="3">
        <v>0</v>
      </c>
      <c r="Z63" s="3">
        <v>3.0249999999999999</v>
      </c>
      <c r="AA63" s="3">
        <v>0</v>
      </c>
      <c r="AB63" s="3">
        <v>0</v>
      </c>
      <c r="AC63" s="3">
        <v>0</v>
      </c>
      <c r="AD63" s="3">
        <v>0</v>
      </c>
      <c r="AE63" s="3">
        <v>0</v>
      </c>
      <c r="AF63" s="3">
        <v>0</v>
      </c>
      <c r="AG63" s="3">
        <v>0</v>
      </c>
      <c r="AJ63" s="3">
        <f t="shared" si="0"/>
        <v>3.2822999999999998</v>
      </c>
      <c r="AL63" s="3">
        <f>IFERROR(VLOOKUP(B63,Totalt!$B$1:$BD$409,MATCH("totalt tillförda bränslen:",Totalt!$B$1:$BC$1,0),FALSE),"")</f>
        <v>3.2823000000000002</v>
      </c>
      <c r="AN63" s="3">
        <f t="shared" si="2"/>
        <v>-4.4408920985006262E-16</v>
      </c>
    </row>
    <row r="64" spans="1:40" x14ac:dyDescent="0.25">
      <c r="B64" s="3" t="s">
        <v>74</v>
      </c>
      <c r="C64" s="3">
        <v>0</v>
      </c>
      <c r="D64" s="3">
        <v>0</v>
      </c>
      <c r="E64" s="3">
        <v>0</v>
      </c>
      <c r="F64" s="3">
        <v>0</v>
      </c>
      <c r="G64" s="3">
        <v>0</v>
      </c>
      <c r="H64" s="3">
        <v>0</v>
      </c>
      <c r="I64" s="3">
        <v>1.5699999999999999E-2</v>
      </c>
      <c r="J64" s="3">
        <v>0</v>
      </c>
      <c r="K64" s="3">
        <v>0</v>
      </c>
      <c r="L64" s="3">
        <v>0</v>
      </c>
      <c r="M64" s="238">
        <v>0</v>
      </c>
      <c r="N64" s="3">
        <v>0</v>
      </c>
      <c r="O64" s="3">
        <v>0</v>
      </c>
      <c r="P64" s="238">
        <v>0</v>
      </c>
      <c r="Q64" s="240">
        <f t="shared" si="1"/>
        <v>0</v>
      </c>
      <c r="R64" s="3">
        <v>0</v>
      </c>
      <c r="S64" s="3">
        <v>0</v>
      </c>
      <c r="T64" s="3">
        <v>0</v>
      </c>
      <c r="U64" s="3">
        <v>0</v>
      </c>
      <c r="V64" s="3">
        <v>0</v>
      </c>
      <c r="W64" s="3">
        <v>0</v>
      </c>
      <c r="X64" s="3">
        <v>4.9700000000000001E-2</v>
      </c>
      <c r="Y64" s="3">
        <v>0</v>
      </c>
      <c r="Z64" s="3">
        <v>2.9809999999999999</v>
      </c>
      <c r="AA64" s="3">
        <v>0</v>
      </c>
      <c r="AB64" s="3">
        <v>0</v>
      </c>
      <c r="AC64" s="3">
        <v>0</v>
      </c>
      <c r="AD64" s="3">
        <v>0</v>
      </c>
      <c r="AE64" s="3">
        <v>0</v>
      </c>
      <c r="AF64" s="3">
        <v>0</v>
      </c>
      <c r="AG64" s="3">
        <v>0</v>
      </c>
      <c r="AJ64" s="3">
        <f t="shared" si="0"/>
        <v>3.0463999999999998</v>
      </c>
      <c r="AL64" s="3">
        <f>IFERROR(VLOOKUP(B64,Totalt!$B$1:$BD$409,MATCH("totalt tillförda bränslen:",Totalt!$B$1:$BC$1,0),FALSE),"")</f>
        <v>3.0463999999999998</v>
      </c>
      <c r="AN64" s="3">
        <f t="shared" si="2"/>
        <v>0</v>
      </c>
    </row>
    <row r="65" spans="1:40" x14ac:dyDescent="0.25">
      <c r="B65" s="3" t="s">
        <v>75</v>
      </c>
      <c r="C65" s="3">
        <v>0</v>
      </c>
      <c r="D65" s="3">
        <v>0</v>
      </c>
      <c r="E65" s="3">
        <v>0</v>
      </c>
      <c r="F65" s="3">
        <v>0</v>
      </c>
      <c r="G65" s="3">
        <v>0</v>
      </c>
      <c r="H65" s="3">
        <v>0</v>
      </c>
      <c r="I65" s="3">
        <v>5.4000000000000003E-3</v>
      </c>
      <c r="J65" s="3">
        <v>0</v>
      </c>
      <c r="K65" s="3">
        <v>0</v>
      </c>
      <c r="L65" s="3">
        <v>0</v>
      </c>
      <c r="M65" s="238">
        <v>0</v>
      </c>
      <c r="N65" s="3">
        <v>0</v>
      </c>
      <c r="O65" s="3">
        <v>0</v>
      </c>
      <c r="P65" s="238">
        <v>0</v>
      </c>
      <c r="Q65" s="240">
        <f t="shared" si="1"/>
        <v>0</v>
      </c>
      <c r="R65" s="3">
        <v>0</v>
      </c>
      <c r="S65" s="3">
        <v>0</v>
      </c>
      <c r="T65" s="3">
        <v>0</v>
      </c>
      <c r="U65" s="3">
        <v>0</v>
      </c>
      <c r="V65" s="3">
        <v>0</v>
      </c>
      <c r="W65" s="3">
        <v>0</v>
      </c>
      <c r="X65" s="3">
        <v>1.14E-2</v>
      </c>
      <c r="Y65" s="3">
        <v>0</v>
      </c>
      <c r="Z65" s="3">
        <v>0.68959999999999999</v>
      </c>
      <c r="AA65" s="3">
        <v>0</v>
      </c>
      <c r="AB65" s="3">
        <v>0</v>
      </c>
      <c r="AC65" s="3">
        <v>0</v>
      </c>
      <c r="AD65" s="3">
        <v>0</v>
      </c>
      <c r="AE65" s="3">
        <v>0</v>
      </c>
      <c r="AF65" s="3">
        <v>0</v>
      </c>
      <c r="AG65" s="3">
        <v>0</v>
      </c>
      <c r="AJ65" s="3">
        <f t="shared" si="0"/>
        <v>0.70640000000000003</v>
      </c>
      <c r="AL65" s="3">
        <f>IFERROR(VLOOKUP(B65,Totalt!$B$1:$BD$409,MATCH("totalt tillförda bränslen:",Totalt!$B$1:$BC$1,0),FALSE),"")</f>
        <v>0.70639999999999992</v>
      </c>
      <c r="AN65" s="3">
        <f t="shared" si="2"/>
        <v>1.1102230246251565E-16</v>
      </c>
    </row>
    <row r="66" spans="1:40" x14ac:dyDescent="0.25">
      <c r="A66" s="3" t="s">
        <v>76</v>
      </c>
      <c r="Q66" s="240">
        <f t="shared" si="1"/>
        <v>0</v>
      </c>
      <c r="AJ66" s="3">
        <f t="shared" si="0"/>
        <v>0</v>
      </c>
      <c r="AL66" s="3" t="str">
        <f>IFERROR(VLOOKUP(B66,Totalt!$B$1:$BD$409,MATCH("totalt tillförda bränslen:",Totalt!$B$1:$BC$1,0),FALSE),"")</f>
        <v/>
      </c>
      <c r="AN66" s="3" t="str">
        <f t="shared" si="2"/>
        <v/>
      </c>
    </row>
    <row r="67" spans="1:40" x14ac:dyDescent="0.25">
      <c r="B67" s="3" t="s">
        <v>77</v>
      </c>
      <c r="C67" s="3">
        <v>0</v>
      </c>
      <c r="D67" s="3">
        <v>0</v>
      </c>
      <c r="E67" s="3">
        <v>0</v>
      </c>
      <c r="F67" s="3">
        <v>0</v>
      </c>
      <c r="G67" s="3">
        <v>0</v>
      </c>
      <c r="H67" s="3">
        <v>0</v>
      </c>
      <c r="I67" s="3">
        <v>0</v>
      </c>
      <c r="J67" s="3">
        <v>0</v>
      </c>
      <c r="K67" s="3">
        <v>0</v>
      </c>
      <c r="L67" s="3">
        <v>0</v>
      </c>
      <c r="M67" s="238">
        <v>0</v>
      </c>
      <c r="N67" s="3">
        <v>2.1789999999999998</v>
      </c>
      <c r="O67" s="3">
        <v>0</v>
      </c>
      <c r="P67" s="238">
        <v>0</v>
      </c>
      <c r="Q67" s="240">
        <f t="shared" si="1"/>
        <v>0</v>
      </c>
      <c r="R67" s="3">
        <v>0</v>
      </c>
      <c r="S67" s="3">
        <v>0</v>
      </c>
      <c r="T67" s="3">
        <v>0</v>
      </c>
      <c r="U67" s="3">
        <v>0</v>
      </c>
      <c r="V67" s="3">
        <v>0</v>
      </c>
      <c r="W67" s="3">
        <v>0</v>
      </c>
      <c r="X67" s="3">
        <v>0.1</v>
      </c>
      <c r="Y67" s="3">
        <v>0</v>
      </c>
      <c r="Z67" s="3">
        <v>6.1749999999999998</v>
      </c>
      <c r="AA67" s="3">
        <v>0</v>
      </c>
      <c r="AB67" s="3">
        <v>0</v>
      </c>
      <c r="AC67" s="3">
        <v>0</v>
      </c>
      <c r="AD67" s="3">
        <v>0</v>
      </c>
      <c r="AE67" s="3">
        <v>0</v>
      </c>
      <c r="AF67" s="3">
        <v>0</v>
      </c>
      <c r="AG67" s="3">
        <v>0</v>
      </c>
      <c r="AJ67" s="3">
        <f t="shared" ref="AJ67:AJ130" si="3">SUM(C67:AG67)-M67-P67</f>
        <v>8.4540000000000006</v>
      </c>
      <c r="AL67" s="3">
        <f>IFERROR(VLOOKUP(B67,Totalt!$B$1:$BD$409,MATCH("totalt tillförda bränslen:",Totalt!$B$1:$BC$1,0),FALSE),"")</f>
        <v>8.4539999999999988</v>
      </c>
      <c r="AN67" s="3">
        <f t="shared" si="2"/>
        <v>1.7763568394002505E-15</v>
      </c>
    </row>
    <row r="68" spans="1:40" x14ac:dyDescent="0.25">
      <c r="B68" s="3" t="s">
        <v>78</v>
      </c>
      <c r="C68" s="3">
        <v>0</v>
      </c>
      <c r="D68" s="3">
        <v>0</v>
      </c>
      <c r="E68" s="3">
        <v>0</v>
      </c>
      <c r="F68" s="3">
        <v>0</v>
      </c>
      <c r="G68" s="3">
        <v>0</v>
      </c>
      <c r="H68" s="3">
        <v>0</v>
      </c>
      <c r="I68" s="3">
        <v>0</v>
      </c>
      <c r="J68" s="3">
        <v>0</v>
      </c>
      <c r="K68" s="3">
        <v>0</v>
      </c>
      <c r="L68" s="3">
        <v>0</v>
      </c>
      <c r="M68" s="238">
        <v>0</v>
      </c>
      <c r="N68" s="3">
        <v>0</v>
      </c>
      <c r="O68" s="3">
        <v>0</v>
      </c>
      <c r="P68" s="238">
        <v>0</v>
      </c>
      <c r="Q68" s="240">
        <f t="shared" ref="Q68:Q131" si="4">P68/2</f>
        <v>0</v>
      </c>
      <c r="R68" s="3">
        <v>0</v>
      </c>
      <c r="S68" s="3">
        <v>0</v>
      </c>
      <c r="T68" s="3">
        <v>0</v>
      </c>
      <c r="U68" s="3">
        <v>0</v>
      </c>
      <c r="V68" s="3">
        <v>0</v>
      </c>
      <c r="W68" s="3">
        <v>0</v>
      </c>
      <c r="X68" s="3">
        <v>0</v>
      </c>
      <c r="Y68" s="3">
        <v>0</v>
      </c>
      <c r="Z68" s="3">
        <v>0</v>
      </c>
      <c r="AA68" s="3">
        <v>0</v>
      </c>
      <c r="AB68" s="3">
        <v>0</v>
      </c>
      <c r="AC68" s="3">
        <v>0</v>
      </c>
      <c r="AD68" s="3">
        <v>0</v>
      </c>
      <c r="AE68" s="3">
        <v>0</v>
      </c>
      <c r="AF68" s="3">
        <v>0</v>
      </c>
      <c r="AG68" s="3">
        <v>0</v>
      </c>
      <c r="AJ68" s="3">
        <f t="shared" si="3"/>
        <v>0</v>
      </c>
      <c r="AL68" s="3">
        <f>IFERROR(VLOOKUP(B68,Totalt!$B$1:$BD$409,MATCH("totalt tillförda bränslen:",Totalt!$B$1:$BC$1,0),FALSE),"")</f>
        <v>0</v>
      </c>
      <c r="AN68" s="3">
        <f t="shared" ref="AN68:AN131" si="5">IFERROR(AJ68-AL68,"")</f>
        <v>0</v>
      </c>
    </row>
    <row r="69" spans="1:40" x14ac:dyDescent="0.25">
      <c r="B69" s="3" t="s">
        <v>79</v>
      </c>
      <c r="C69" s="3">
        <v>0</v>
      </c>
      <c r="D69" s="3">
        <v>0</v>
      </c>
      <c r="E69" s="3">
        <v>0</v>
      </c>
      <c r="F69" s="3">
        <v>0</v>
      </c>
      <c r="G69" s="3">
        <v>0</v>
      </c>
      <c r="H69" s="3">
        <v>0</v>
      </c>
      <c r="I69" s="3">
        <v>0.28499999999999998</v>
      </c>
      <c r="J69" s="3">
        <v>0</v>
      </c>
      <c r="K69" s="3">
        <v>0</v>
      </c>
      <c r="L69" s="3">
        <v>0</v>
      </c>
      <c r="M69" s="238">
        <v>0</v>
      </c>
      <c r="N69" s="3">
        <v>0</v>
      </c>
      <c r="O69" s="3">
        <v>0</v>
      </c>
      <c r="P69" s="238">
        <v>0</v>
      </c>
      <c r="Q69" s="240">
        <f t="shared" si="4"/>
        <v>0</v>
      </c>
      <c r="R69" s="3">
        <v>0</v>
      </c>
      <c r="S69" s="3">
        <v>0</v>
      </c>
      <c r="T69" s="3">
        <v>0</v>
      </c>
      <c r="U69" s="3">
        <v>0</v>
      </c>
      <c r="V69" s="3">
        <v>0</v>
      </c>
      <c r="W69" s="3">
        <v>0</v>
      </c>
      <c r="X69" s="3">
        <v>0.97099999999999997</v>
      </c>
      <c r="Y69" s="3">
        <v>0</v>
      </c>
      <c r="Z69" s="3">
        <v>0</v>
      </c>
      <c r="AA69" s="3">
        <v>0</v>
      </c>
      <c r="AB69" s="3">
        <v>0</v>
      </c>
      <c r="AC69" s="3">
        <v>0</v>
      </c>
      <c r="AD69" s="3">
        <v>0</v>
      </c>
      <c r="AE69" s="3">
        <v>0</v>
      </c>
      <c r="AF69" s="3">
        <v>0</v>
      </c>
      <c r="AG69" s="3">
        <v>60.7</v>
      </c>
      <c r="AJ69" s="3">
        <f t="shared" si="3"/>
        <v>61.956000000000003</v>
      </c>
      <c r="AL69" s="3">
        <f>IFERROR(VLOOKUP(B69,Totalt!$B$1:$BD$409,MATCH("totalt tillförda bränslen:",Totalt!$B$1:$BC$1,0),FALSE),"")</f>
        <v>61.955999999999996</v>
      </c>
      <c r="AN69" s="3">
        <f t="shared" si="5"/>
        <v>7.1054273576010019E-15</v>
      </c>
    </row>
    <row r="70" spans="1:40" x14ac:dyDescent="0.25">
      <c r="B70" s="3" t="s">
        <v>80</v>
      </c>
      <c r="C70" s="3">
        <v>0</v>
      </c>
      <c r="D70" s="3">
        <v>0</v>
      </c>
      <c r="E70" s="3">
        <v>10.1</v>
      </c>
      <c r="F70" s="3">
        <v>0</v>
      </c>
      <c r="G70" s="3">
        <v>19</v>
      </c>
      <c r="H70" s="3">
        <v>0</v>
      </c>
      <c r="I70" s="3">
        <v>0</v>
      </c>
      <c r="J70" s="3">
        <v>0</v>
      </c>
      <c r="K70" s="3">
        <v>0</v>
      </c>
      <c r="L70" s="3">
        <v>0</v>
      </c>
      <c r="M70" s="238">
        <v>0</v>
      </c>
      <c r="N70" s="3">
        <v>0</v>
      </c>
      <c r="O70" s="3">
        <v>0</v>
      </c>
      <c r="P70" s="238">
        <v>0</v>
      </c>
      <c r="Q70" s="240">
        <f t="shared" si="4"/>
        <v>0</v>
      </c>
      <c r="R70" s="3">
        <v>0</v>
      </c>
      <c r="S70" s="3">
        <v>0</v>
      </c>
      <c r="T70" s="3">
        <v>0</v>
      </c>
      <c r="U70" s="3">
        <v>0</v>
      </c>
      <c r="V70" s="3">
        <v>0</v>
      </c>
      <c r="W70" s="3">
        <v>0</v>
      </c>
      <c r="X70" s="3">
        <v>0.81116999999999995</v>
      </c>
      <c r="Y70" s="3">
        <v>0</v>
      </c>
      <c r="Z70" s="3">
        <v>0</v>
      </c>
      <c r="AA70" s="3">
        <v>0</v>
      </c>
      <c r="AB70" s="3">
        <v>0</v>
      </c>
      <c r="AC70" s="3">
        <v>0</v>
      </c>
      <c r="AD70" s="3">
        <v>0</v>
      </c>
      <c r="AE70" s="3">
        <v>0</v>
      </c>
      <c r="AF70" s="3">
        <v>0</v>
      </c>
      <c r="AG70" s="3">
        <v>0</v>
      </c>
      <c r="AJ70" s="3">
        <f t="shared" si="3"/>
        <v>29.911170000000002</v>
      </c>
      <c r="AL70" s="3">
        <f>IFERROR(VLOOKUP(B70,Totalt!$B$1:$BD$409,MATCH("totalt tillförda bränslen:",Totalt!$B$1:$BC$1,0),FALSE),"")</f>
        <v>29.911170000000002</v>
      </c>
      <c r="AN70" s="3">
        <f t="shared" si="5"/>
        <v>0</v>
      </c>
    </row>
    <row r="71" spans="1:40" x14ac:dyDescent="0.25">
      <c r="B71" s="3" t="s">
        <v>81</v>
      </c>
      <c r="C71" s="3">
        <v>0</v>
      </c>
      <c r="D71" s="3">
        <v>0</v>
      </c>
      <c r="E71" s="3">
        <v>0</v>
      </c>
      <c r="F71" s="3">
        <v>0</v>
      </c>
      <c r="G71" s="3">
        <v>0.9</v>
      </c>
      <c r="H71" s="3">
        <v>0</v>
      </c>
      <c r="I71" s="3">
        <v>0.7</v>
      </c>
      <c r="J71" s="3">
        <v>0</v>
      </c>
      <c r="K71" s="3">
        <v>0</v>
      </c>
      <c r="L71" s="3">
        <v>0</v>
      </c>
      <c r="M71" s="238">
        <v>0</v>
      </c>
      <c r="N71" s="3">
        <v>0</v>
      </c>
      <c r="O71" s="3">
        <v>0</v>
      </c>
      <c r="P71" s="238">
        <v>0</v>
      </c>
      <c r="Q71" s="240">
        <f t="shared" si="4"/>
        <v>0</v>
      </c>
      <c r="R71" s="3">
        <v>8.7200000000000006</v>
      </c>
      <c r="S71" s="3">
        <v>0</v>
      </c>
      <c r="T71" s="3">
        <v>24.7</v>
      </c>
      <c r="U71" s="3">
        <v>0</v>
      </c>
      <c r="V71" s="3">
        <v>0</v>
      </c>
      <c r="W71" s="3">
        <v>0</v>
      </c>
      <c r="X71" s="3">
        <v>0.78900000000000003</v>
      </c>
      <c r="Y71" s="3">
        <v>0</v>
      </c>
      <c r="Z71" s="3">
        <v>8.6999999999999993</v>
      </c>
      <c r="AA71" s="3">
        <v>0</v>
      </c>
      <c r="AB71" s="3">
        <v>0</v>
      </c>
      <c r="AC71" s="3">
        <v>0</v>
      </c>
      <c r="AD71" s="3">
        <v>0</v>
      </c>
      <c r="AE71" s="3">
        <v>0</v>
      </c>
      <c r="AF71" s="3">
        <v>0</v>
      </c>
      <c r="AG71" s="3">
        <v>0</v>
      </c>
      <c r="AJ71" s="3">
        <f t="shared" si="3"/>
        <v>44.509</v>
      </c>
      <c r="AL71" s="3">
        <f>IFERROR(VLOOKUP(B71,Totalt!$B$1:$BD$409,MATCH("totalt tillförda bränslen:",Totalt!$B$1:$BC$1,0),FALSE),"")</f>
        <v>44.508999999999993</v>
      </c>
      <c r="AN71" s="3">
        <f t="shared" si="5"/>
        <v>7.1054273576010019E-15</v>
      </c>
    </row>
    <row r="72" spans="1:40" x14ac:dyDescent="0.25">
      <c r="B72" s="3" t="s">
        <v>82</v>
      </c>
      <c r="C72" s="3">
        <v>0</v>
      </c>
      <c r="D72" s="3">
        <v>0</v>
      </c>
      <c r="E72" s="3">
        <v>0</v>
      </c>
      <c r="F72" s="3">
        <v>0</v>
      </c>
      <c r="G72" s="3">
        <v>0</v>
      </c>
      <c r="H72" s="3">
        <v>0</v>
      </c>
      <c r="I72" s="3">
        <v>0.5</v>
      </c>
      <c r="J72" s="3">
        <v>0</v>
      </c>
      <c r="K72" s="3">
        <v>0</v>
      </c>
      <c r="L72" s="3">
        <v>0</v>
      </c>
      <c r="M72" s="238">
        <v>0</v>
      </c>
      <c r="N72" s="3">
        <v>0</v>
      </c>
      <c r="O72" s="3">
        <v>0</v>
      </c>
      <c r="P72" s="238">
        <v>0</v>
      </c>
      <c r="Q72" s="240">
        <f t="shared" si="4"/>
        <v>0</v>
      </c>
      <c r="R72" s="3">
        <v>0</v>
      </c>
      <c r="S72" s="3">
        <v>0</v>
      </c>
      <c r="T72" s="3">
        <v>15.2</v>
      </c>
      <c r="U72" s="3">
        <v>0</v>
      </c>
      <c r="V72" s="3">
        <v>0</v>
      </c>
      <c r="W72" s="3">
        <v>0</v>
      </c>
      <c r="X72" s="3">
        <v>0.42599999999999999</v>
      </c>
      <c r="Y72" s="3">
        <v>0</v>
      </c>
      <c r="Z72" s="3">
        <v>0</v>
      </c>
      <c r="AA72" s="3">
        <v>0</v>
      </c>
      <c r="AB72" s="3">
        <v>0</v>
      </c>
      <c r="AC72" s="3">
        <v>0</v>
      </c>
      <c r="AD72" s="3">
        <v>0</v>
      </c>
      <c r="AE72" s="3">
        <v>0</v>
      </c>
      <c r="AF72" s="3">
        <v>0</v>
      </c>
      <c r="AG72" s="3">
        <v>0</v>
      </c>
      <c r="AJ72" s="3">
        <f t="shared" si="3"/>
        <v>16.125999999999998</v>
      </c>
      <c r="AL72" s="3">
        <f>IFERROR(VLOOKUP(B72,Totalt!$B$1:$BD$409,MATCH("totalt tillförda bränslen:",Totalt!$B$1:$BC$1,0),FALSE),"")</f>
        <v>16.125999999999998</v>
      </c>
      <c r="AN72" s="3">
        <f t="shared" si="5"/>
        <v>0</v>
      </c>
    </row>
    <row r="73" spans="1:40" x14ac:dyDescent="0.25">
      <c r="B73" s="3" t="s">
        <v>83</v>
      </c>
      <c r="C73" s="3">
        <v>0</v>
      </c>
      <c r="D73" s="3">
        <v>178.00800000000001</v>
      </c>
      <c r="E73" s="3">
        <v>0</v>
      </c>
      <c r="F73" s="3">
        <v>89.436099999999996</v>
      </c>
      <c r="G73" s="3">
        <v>0</v>
      </c>
      <c r="H73" s="3">
        <v>2.62</v>
      </c>
      <c r="I73" s="3">
        <v>2.0259999999999998</v>
      </c>
      <c r="J73" s="3">
        <v>0</v>
      </c>
      <c r="K73" s="3">
        <v>44.124200000000002</v>
      </c>
      <c r="L73" s="3">
        <v>142.89500000000001</v>
      </c>
      <c r="M73" s="238">
        <v>20.596599999999999</v>
      </c>
      <c r="N73" s="3">
        <v>0</v>
      </c>
      <c r="O73" s="3">
        <v>77.812299999999993</v>
      </c>
      <c r="P73" s="238">
        <v>267.642</v>
      </c>
      <c r="Q73" s="240">
        <f t="shared" si="4"/>
        <v>133.821</v>
      </c>
      <c r="R73" s="3">
        <v>75.578999999999994</v>
      </c>
      <c r="S73" s="3">
        <v>95.037899999999993</v>
      </c>
      <c r="T73" s="3">
        <v>115.997</v>
      </c>
      <c r="U73" s="3">
        <v>4.1952699999999998</v>
      </c>
      <c r="V73" s="3">
        <v>0</v>
      </c>
      <c r="W73" s="3">
        <v>53</v>
      </c>
      <c r="X73" s="3">
        <v>32.201599999999999</v>
      </c>
      <c r="Y73" s="3">
        <v>0</v>
      </c>
      <c r="Z73" s="3">
        <v>0</v>
      </c>
      <c r="AA73" s="3">
        <v>0</v>
      </c>
      <c r="AB73" s="3">
        <v>16.899999999999999</v>
      </c>
      <c r="AC73" s="3">
        <v>38</v>
      </c>
      <c r="AD73" s="3">
        <v>10.8736</v>
      </c>
      <c r="AE73" s="3">
        <v>0</v>
      </c>
      <c r="AF73" s="3">
        <v>0</v>
      </c>
      <c r="AG73" s="3">
        <v>0</v>
      </c>
      <c r="AJ73" s="3">
        <f t="shared" si="3"/>
        <v>1112.5269700000001</v>
      </c>
      <c r="AL73" s="3">
        <f>IFERROR(VLOOKUP(B73,Totalt!$B$1:$BD$409,MATCH("totalt tillförda bränslen:",Totalt!$B$1:$BC$1,0),FALSE),"")</f>
        <v>1112.5269700000001</v>
      </c>
      <c r="AN73" s="3">
        <f t="shared" si="5"/>
        <v>0</v>
      </c>
    </row>
    <row r="74" spans="1:40" x14ac:dyDescent="0.25">
      <c r="B74" s="3" t="s">
        <v>84</v>
      </c>
      <c r="C74" s="3">
        <v>0</v>
      </c>
      <c r="D74" s="3">
        <v>0</v>
      </c>
      <c r="E74" s="3">
        <v>0</v>
      </c>
      <c r="F74" s="3">
        <v>0</v>
      </c>
      <c r="G74" s="3">
        <v>10.5</v>
      </c>
      <c r="H74" s="3">
        <v>0</v>
      </c>
      <c r="I74" s="3">
        <v>0</v>
      </c>
      <c r="J74" s="3">
        <v>0</v>
      </c>
      <c r="K74" s="3">
        <v>2.5</v>
      </c>
      <c r="L74" s="3">
        <v>0</v>
      </c>
      <c r="M74" s="238">
        <v>0</v>
      </c>
      <c r="N74" s="3">
        <v>0</v>
      </c>
      <c r="O74" s="3">
        <v>0</v>
      </c>
      <c r="P74" s="238">
        <v>0</v>
      </c>
      <c r="Q74" s="240">
        <f t="shared" si="4"/>
        <v>0</v>
      </c>
      <c r="R74" s="3">
        <v>0</v>
      </c>
      <c r="S74" s="3">
        <v>0</v>
      </c>
      <c r="T74" s="3">
        <v>0</v>
      </c>
      <c r="U74" s="3">
        <v>0</v>
      </c>
      <c r="V74" s="3">
        <v>0</v>
      </c>
      <c r="W74" s="3">
        <v>0</v>
      </c>
      <c r="X74" s="3">
        <v>8.3640000000000008</v>
      </c>
      <c r="Y74" s="3">
        <v>0</v>
      </c>
      <c r="Z74" s="3">
        <v>24</v>
      </c>
      <c r="AA74" s="3">
        <v>0</v>
      </c>
      <c r="AB74" s="3">
        <v>78.400000000000006</v>
      </c>
      <c r="AC74" s="3">
        <v>154.80000000000001</v>
      </c>
      <c r="AD74" s="3">
        <v>0</v>
      </c>
      <c r="AE74" s="3">
        <v>0</v>
      </c>
      <c r="AF74" s="3">
        <v>0</v>
      </c>
      <c r="AG74" s="3">
        <v>0</v>
      </c>
      <c r="AJ74" s="3">
        <f t="shared" si="3"/>
        <v>278.56400000000002</v>
      </c>
      <c r="AL74" s="3">
        <f>IFERROR(VLOOKUP(B74,Totalt!$B$1:$BD$409,MATCH("totalt tillförda bränslen:",Totalt!$B$1:$BC$1,0),FALSE),"")</f>
        <v>278.56400000000002</v>
      </c>
      <c r="AN74" s="3">
        <f t="shared" si="5"/>
        <v>0</v>
      </c>
    </row>
    <row r="75" spans="1:40" x14ac:dyDescent="0.25">
      <c r="B75" s="3" t="s">
        <v>85</v>
      </c>
      <c r="C75" s="3">
        <v>0</v>
      </c>
      <c r="D75" s="3">
        <v>0</v>
      </c>
      <c r="E75" s="3">
        <v>0</v>
      </c>
      <c r="F75" s="3">
        <v>0</v>
      </c>
      <c r="G75" s="3">
        <v>4.3</v>
      </c>
      <c r="H75" s="3">
        <v>0</v>
      </c>
      <c r="I75" s="3">
        <v>0.3</v>
      </c>
      <c r="J75" s="3">
        <v>0</v>
      </c>
      <c r="K75" s="3">
        <v>0</v>
      </c>
      <c r="L75" s="3">
        <v>0</v>
      </c>
      <c r="M75" s="238">
        <v>0</v>
      </c>
      <c r="N75" s="3">
        <v>0</v>
      </c>
      <c r="O75" s="3">
        <v>0</v>
      </c>
      <c r="P75" s="238">
        <v>0</v>
      </c>
      <c r="Q75" s="240">
        <f t="shared" si="4"/>
        <v>0</v>
      </c>
      <c r="R75" s="3">
        <v>0</v>
      </c>
      <c r="S75" s="3">
        <v>0</v>
      </c>
      <c r="T75" s="3">
        <v>0</v>
      </c>
      <c r="U75" s="3">
        <v>0</v>
      </c>
      <c r="V75" s="3">
        <v>0</v>
      </c>
      <c r="W75" s="3">
        <v>0</v>
      </c>
      <c r="X75" s="3">
        <v>1.395</v>
      </c>
      <c r="Y75" s="3">
        <v>22.3</v>
      </c>
      <c r="Z75" s="3">
        <v>3.2</v>
      </c>
      <c r="AA75" s="3">
        <v>0</v>
      </c>
      <c r="AB75" s="3">
        <v>8.1</v>
      </c>
      <c r="AC75" s="3">
        <v>5.4</v>
      </c>
      <c r="AD75" s="3">
        <v>0</v>
      </c>
      <c r="AE75" s="3">
        <v>0</v>
      </c>
      <c r="AF75" s="3">
        <v>0</v>
      </c>
      <c r="AG75" s="3">
        <v>0</v>
      </c>
      <c r="AJ75" s="3">
        <f t="shared" si="3"/>
        <v>44.994999999999997</v>
      </c>
      <c r="AL75" s="3">
        <f>IFERROR(VLOOKUP(B75,Totalt!$B$1:$BD$409,MATCH("totalt tillförda bränslen:",Totalt!$B$1:$BC$1,0),FALSE),"")</f>
        <v>44.995000000000005</v>
      </c>
      <c r="AN75" s="3">
        <f t="shared" si="5"/>
        <v>-7.1054273576010019E-15</v>
      </c>
    </row>
    <row r="76" spans="1:40" x14ac:dyDescent="0.25">
      <c r="B76" s="3" t="s">
        <v>86</v>
      </c>
      <c r="C76" s="3">
        <v>0</v>
      </c>
      <c r="D76" s="3">
        <v>1129</v>
      </c>
      <c r="E76" s="3">
        <v>0</v>
      </c>
      <c r="F76" s="3">
        <v>0</v>
      </c>
      <c r="G76" s="3">
        <v>0</v>
      </c>
      <c r="H76" s="3">
        <v>0</v>
      </c>
      <c r="I76" s="3">
        <v>0.13700000000000001</v>
      </c>
      <c r="J76" s="3">
        <v>0</v>
      </c>
      <c r="K76" s="3">
        <v>3.9089999999999998</v>
      </c>
      <c r="L76" s="3">
        <v>0</v>
      </c>
      <c r="M76" s="238">
        <v>12.94</v>
      </c>
      <c r="N76" s="3">
        <v>563.70299999999997</v>
      </c>
      <c r="O76" s="3">
        <v>0</v>
      </c>
      <c r="P76" s="238">
        <v>43.468000000000004</v>
      </c>
      <c r="Q76" s="240">
        <f t="shared" si="4"/>
        <v>21.734000000000002</v>
      </c>
      <c r="R76" s="3">
        <v>103.5</v>
      </c>
      <c r="S76" s="3">
        <v>0</v>
      </c>
      <c r="T76" s="3">
        <v>0</v>
      </c>
      <c r="U76" s="3">
        <v>0</v>
      </c>
      <c r="V76" s="3">
        <v>0</v>
      </c>
      <c r="W76" s="3">
        <v>0</v>
      </c>
      <c r="X76" s="3">
        <v>29.033999999999999</v>
      </c>
      <c r="Y76" s="3">
        <v>0</v>
      </c>
      <c r="Z76" s="3">
        <v>0</v>
      </c>
      <c r="AA76" s="3">
        <v>0</v>
      </c>
      <c r="AB76" s="3">
        <v>2</v>
      </c>
      <c r="AC76" s="3">
        <v>4</v>
      </c>
      <c r="AD76" s="3">
        <v>0</v>
      </c>
      <c r="AE76" s="3">
        <v>0</v>
      </c>
      <c r="AF76" s="3">
        <v>0</v>
      </c>
      <c r="AG76" s="3">
        <v>0</v>
      </c>
      <c r="AJ76" s="3">
        <f t="shared" si="3"/>
        <v>1857.0170000000001</v>
      </c>
      <c r="AL76" s="3">
        <f>IFERROR(VLOOKUP(B76,Totalt!$B$1:$BD$409,MATCH("totalt tillförda bränslen:",Totalt!$B$1:$BC$1,0),FALSE),"")</f>
        <v>1857.0170000000001</v>
      </c>
      <c r="AN76" s="3">
        <f t="shared" si="5"/>
        <v>0</v>
      </c>
    </row>
    <row r="77" spans="1:40" x14ac:dyDescent="0.25">
      <c r="B77" s="3" t="s">
        <v>87</v>
      </c>
      <c r="C77" s="3">
        <v>0</v>
      </c>
      <c r="D77" s="3">
        <v>61.497999999999998</v>
      </c>
      <c r="E77" s="3">
        <v>0</v>
      </c>
      <c r="F77" s="3">
        <v>16.126999999999999</v>
      </c>
      <c r="G77" s="3">
        <v>0</v>
      </c>
      <c r="H77" s="3">
        <v>0</v>
      </c>
      <c r="I77" s="3">
        <v>2.7160000000000002</v>
      </c>
      <c r="J77" s="3">
        <v>0</v>
      </c>
      <c r="K77" s="3">
        <v>0</v>
      </c>
      <c r="L77" s="3">
        <v>2.5139999999999998</v>
      </c>
      <c r="M77" s="238">
        <v>0</v>
      </c>
      <c r="N77" s="3">
        <v>0</v>
      </c>
      <c r="O77" s="3">
        <v>2.2850000000000001</v>
      </c>
      <c r="P77" s="238">
        <v>19.042000000000002</v>
      </c>
      <c r="Q77" s="240">
        <f t="shared" si="4"/>
        <v>9.5210000000000008</v>
      </c>
      <c r="R77" s="3">
        <v>0</v>
      </c>
      <c r="S77" s="3">
        <v>5.4909999999999997</v>
      </c>
      <c r="T77" s="3">
        <v>11.714</v>
      </c>
      <c r="U77" s="3">
        <v>0</v>
      </c>
      <c r="V77" s="3">
        <v>0</v>
      </c>
      <c r="W77" s="3">
        <v>0</v>
      </c>
      <c r="X77" s="3">
        <v>2.9739599999999999</v>
      </c>
      <c r="Y77" s="3">
        <v>0</v>
      </c>
      <c r="Z77" s="3">
        <v>0</v>
      </c>
      <c r="AA77" s="3">
        <v>0</v>
      </c>
      <c r="AB77" s="3">
        <v>0</v>
      </c>
      <c r="AC77" s="3">
        <v>0</v>
      </c>
      <c r="AD77" s="3">
        <v>0</v>
      </c>
      <c r="AE77" s="3">
        <v>0</v>
      </c>
      <c r="AF77" s="3">
        <v>0.55600000000000005</v>
      </c>
      <c r="AG77" s="3">
        <v>21.319500000000001</v>
      </c>
      <c r="AJ77" s="3">
        <f t="shared" si="3"/>
        <v>136.71546000000001</v>
      </c>
      <c r="AL77" s="3">
        <f>IFERROR(VLOOKUP(B77,Totalt!$B$1:$BD$409,MATCH("totalt tillförda bränslen:",Totalt!$B$1:$BC$1,0),FALSE),"")</f>
        <v>136.71545999999998</v>
      </c>
      <c r="AN77" s="3">
        <f t="shared" si="5"/>
        <v>2.8421709430404007E-14</v>
      </c>
    </row>
    <row r="78" spans="1:40" x14ac:dyDescent="0.25">
      <c r="B78" s="3" t="s">
        <v>88</v>
      </c>
      <c r="C78" s="3">
        <v>0</v>
      </c>
      <c r="D78" s="3">
        <v>0</v>
      </c>
      <c r="E78" s="3">
        <v>0</v>
      </c>
      <c r="F78" s="3">
        <v>0</v>
      </c>
      <c r="G78" s="3">
        <v>0</v>
      </c>
      <c r="H78" s="3">
        <v>0</v>
      </c>
      <c r="I78" s="3">
        <v>0</v>
      </c>
      <c r="J78" s="3">
        <v>0</v>
      </c>
      <c r="K78" s="3">
        <v>0</v>
      </c>
      <c r="L78" s="3">
        <v>0</v>
      </c>
      <c r="M78" s="238">
        <v>0</v>
      </c>
      <c r="N78" s="3">
        <v>0</v>
      </c>
      <c r="O78" s="3">
        <v>0</v>
      </c>
      <c r="P78" s="238">
        <v>0</v>
      </c>
      <c r="Q78" s="240">
        <f t="shared" si="4"/>
        <v>0</v>
      </c>
      <c r="R78" s="3">
        <v>0</v>
      </c>
      <c r="S78" s="3">
        <v>0</v>
      </c>
      <c r="T78" s="3">
        <v>0</v>
      </c>
      <c r="U78" s="3">
        <v>0</v>
      </c>
      <c r="V78" s="3">
        <v>0</v>
      </c>
      <c r="W78" s="3">
        <v>0</v>
      </c>
      <c r="X78" s="3">
        <v>0</v>
      </c>
      <c r="Y78" s="3">
        <v>0</v>
      </c>
      <c r="Z78" s="3">
        <v>0</v>
      </c>
      <c r="AA78" s="3">
        <v>0</v>
      </c>
      <c r="AB78" s="3">
        <v>0</v>
      </c>
      <c r="AC78" s="3">
        <v>0</v>
      </c>
      <c r="AD78" s="3">
        <v>0</v>
      </c>
      <c r="AE78" s="3">
        <v>0</v>
      </c>
      <c r="AF78" s="3">
        <v>0</v>
      </c>
      <c r="AG78" s="3">
        <v>0</v>
      </c>
      <c r="AJ78" s="3">
        <f t="shared" si="3"/>
        <v>0</v>
      </c>
      <c r="AL78" s="3">
        <f>IFERROR(VLOOKUP(B78,Totalt!$B$1:$BD$409,MATCH("totalt tillförda bränslen:",Totalt!$B$1:$BC$1,0),FALSE),"")</f>
        <v>0</v>
      </c>
      <c r="AN78" s="3">
        <f t="shared" si="5"/>
        <v>0</v>
      </c>
    </row>
    <row r="79" spans="1:40" x14ac:dyDescent="0.25">
      <c r="B79" s="3" t="s">
        <v>89</v>
      </c>
      <c r="C79" s="3">
        <v>0</v>
      </c>
      <c r="D79" s="3">
        <v>682.21600000000001</v>
      </c>
      <c r="E79" s="3">
        <v>0</v>
      </c>
      <c r="F79" s="3">
        <v>0</v>
      </c>
      <c r="G79" s="3">
        <v>0</v>
      </c>
      <c r="H79" s="3">
        <v>0</v>
      </c>
      <c r="I79" s="3">
        <v>11.94</v>
      </c>
      <c r="J79" s="3">
        <v>0</v>
      </c>
      <c r="K79" s="3">
        <v>10.8</v>
      </c>
      <c r="L79" s="3">
        <v>79.715500000000006</v>
      </c>
      <c r="M79" s="238">
        <v>34.6297</v>
      </c>
      <c r="N79" s="3">
        <v>0</v>
      </c>
      <c r="O79" s="3">
        <v>49.454099999999997</v>
      </c>
      <c r="P79" s="238">
        <v>110.2</v>
      </c>
      <c r="Q79" s="240">
        <f t="shared" si="4"/>
        <v>55.1</v>
      </c>
      <c r="R79" s="3">
        <v>0</v>
      </c>
      <c r="S79" s="3">
        <v>0</v>
      </c>
      <c r="T79" s="3">
        <v>0</v>
      </c>
      <c r="U79" s="3">
        <v>41.867899999999999</v>
      </c>
      <c r="V79" s="3">
        <v>0</v>
      </c>
      <c r="W79" s="3">
        <v>0</v>
      </c>
      <c r="X79" s="3">
        <v>70.8</v>
      </c>
      <c r="Y79" s="3">
        <v>0</v>
      </c>
      <c r="Z79" s="3">
        <v>0</v>
      </c>
      <c r="AA79" s="3">
        <v>0</v>
      </c>
      <c r="AB79" s="3">
        <v>0</v>
      </c>
      <c r="AC79" s="3">
        <v>0</v>
      </c>
      <c r="AD79" s="3">
        <v>0</v>
      </c>
      <c r="AE79" s="3">
        <v>0</v>
      </c>
      <c r="AF79" s="3">
        <v>0</v>
      </c>
      <c r="AG79" s="3">
        <v>0</v>
      </c>
      <c r="AJ79" s="3">
        <f t="shared" si="3"/>
        <v>1001.8934999999999</v>
      </c>
      <c r="AL79" s="3">
        <f>IFERROR(VLOOKUP(B79,Totalt!$B$1:$BD$409,MATCH("totalt tillförda bränslen:",Totalt!$B$1:$BC$1,0),FALSE),"")</f>
        <v>1001.8935</v>
      </c>
      <c r="AN79" s="3">
        <f t="shared" si="5"/>
        <v>-1.1368683772161603E-13</v>
      </c>
    </row>
    <row r="80" spans="1:40" x14ac:dyDescent="0.25">
      <c r="B80" s="3" t="s">
        <v>90</v>
      </c>
      <c r="C80" s="3">
        <v>0</v>
      </c>
      <c r="D80" s="3">
        <v>0</v>
      </c>
      <c r="E80" s="3">
        <v>0</v>
      </c>
      <c r="F80" s="3">
        <v>5.77</v>
      </c>
      <c r="G80" s="3">
        <v>0</v>
      </c>
      <c r="H80" s="3">
        <v>0</v>
      </c>
      <c r="I80" s="3">
        <v>7.0999999999999994E-2</v>
      </c>
      <c r="J80" s="3">
        <v>0</v>
      </c>
      <c r="K80" s="3">
        <v>0</v>
      </c>
      <c r="L80" s="3">
        <v>4.97</v>
      </c>
      <c r="M80" s="238">
        <v>0</v>
      </c>
      <c r="N80" s="3">
        <v>0</v>
      </c>
      <c r="O80" s="3">
        <v>0</v>
      </c>
      <c r="P80" s="238">
        <v>0</v>
      </c>
      <c r="Q80" s="240">
        <f t="shared" si="4"/>
        <v>0</v>
      </c>
      <c r="R80" s="3">
        <v>0</v>
      </c>
      <c r="S80" s="3">
        <v>0</v>
      </c>
      <c r="T80" s="3">
        <v>5.2</v>
      </c>
      <c r="U80" s="3">
        <v>0</v>
      </c>
      <c r="V80" s="3">
        <v>0</v>
      </c>
      <c r="W80" s="3">
        <v>0</v>
      </c>
      <c r="X80" s="3">
        <v>0.66198000000000001</v>
      </c>
      <c r="Y80" s="3">
        <v>0</v>
      </c>
      <c r="Z80" s="3">
        <v>0</v>
      </c>
      <c r="AA80" s="3">
        <v>0</v>
      </c>
      <c r="AB80" s="3">
        <v>0</v>
      </c>
      <c r="AC80" s="3">
        <v>0</v>
      </c>
      <c r="AD80" s="3">
        <v>0</v>
      </c>
      <c r="AE80" s="3">
        <v>0</v>
      </c>
      <c r="AF80" s="3">
        <v>8.3879999999999999</v>
      </c>
      <c r="AG80" s="3">
        <v>0</v>
      </c>
      <c r="AJ80" s="3">
        <f t="shared" si="3"/>
        <v>25.060980000000001</v>
      </c>
      <c r="AL80" s="3">
        <f>IFERROR(VLOOKUP(B80,Totalt!$B$1:$BD$409,MATCH("totalt tillförda bränslen:",Totalt!$B$1:$BC$1,0),FALSE),"")</f>
        <v>25.060980000000001</v>
      </c>
      <c r="AN80" s="3">
        <f t="shared" si="5"/>
        <v>0</v>
      </c>
    </row>
    <row r="81" spans="1:40" x14ac:dyDescent="0.25">
      <c r="B81" s="3" t="s">
        <v>91</v>
      </c>
      <c r="C81" s="3">
        <v>0</v>
      </c>
      <c r="D81" s="3">
        <v>0</v>
      </c>
      <c r="E81" s="3">
        <v>0</v>
      </c>
      <c r="F81" s="3">
        <v>0</v>
      </c>
      <c r="G81" s="3">
        <v>0</v>
      </c>
      <c r="H81" s="3">
        <v>0</v>
      </c>
      <c r="I81" s="3">
        <v>0.33200000000000002</v>
      </c>
      <c r="J81" s="3">
        <v>0</v>
      </c>
      <c r="K81" s="3">
        <v>0</v>
      </c>
      <c r="L81" s="3">
        <v>0</v>
      </c>
      <c r="M81" s="238">
        <v>0</v>
      </c>
      <c r="N81" s="3">
        <v>0</v>
      </c>
      <c r="O81" s="3">
        <v>0</v>
      </c>
      <c r="P81" s="238">
        <v>0</v>
      </c>
      <c r="Q81" s="240">
        <f t="shared" si="4"/>
        <v>0</v>
      </c>
      <c r="R81" s="3">
        <v>0</v>
      </c>
      <c r="S81" s="3">
        <v>37.920999999999999</v>
      </c>
      <c r="T81" s="3">
        <v>23.021999999999998</v>
      </c>
      <c r="U81" s="3">
        <v>0</v>
      </c>
      <c r="V81" s="3">
        <v>0</v>
      </c>
      <c r="W81" s="3">
        <v>0</v>
      </c>
      <c r="X81" s="3">
        <v>1.6513199999999999</v>
      </c>
      <c r="Y81" s="3">
        <v>0</v>
      </c>
      <c r="Z81" s="3">
        <v>3.7999999999999999E-2</v>
      </c>
      <c r="AA81" s="3">
        <v>0</v>
      </c>
      <c r="AB81" s="3">
        <v>0</v>
      </c>
      <c r="AC81" s="3">
        <v>0</v>
      </c>
      <c r="AD81" s="3">
        <v>0</v>
      </c>
      <c r="AE81" s="3">
        <v>0</v>
      </c>
      <c r="AF81" s="3">
        <v>0</v>
      </c>
      <c r="AG81" s="3">
        <v>0</v>
      </c>
      <c r="AJ81" s="3">
        <f t="shared" si="3"/>
        <v>62.964319999999994</v>
      </c>
      <c r="AL81" s="3">
        <f>IFERROR(VLOOKUP(B81,Totalt!$B$1:$BD$409,MATCH("totalt tillförda bränslen:",Totalt!$B$1:$BC$1,0),FALSE),"")</f>
        <v>62.964319999999994</v>
      </c>
      <c r="AN81" s="3">
        <f t="shared" si="5"/>
        <v>0</v>
      </c>
    </row>
    <row r="82" spans="1:40" x14ac:dyDescent="0.25">
      <c r="B82" s="3" t="s">
        <v>92</v>
      </c>
      <c r="C82" s="3">
        <v>0</v>
      </c>
      <c r="D82" s="3">
        <v>0</v>
      </c>
      <c r="E82" s="3">
        <v>0</v>
      </c>
      <c r="F82" s="3">
        <v>0</v>
      </c>
      <c r="G82" s="3">
        <v>0</v>
      </c>
      <c r="H82" s="3">
        <v>0</v>
      </c>
      <c r="I82" s="3">
        <v>0</v>
      </c>
      <c r="J82" s="3">
        <v>0</v>
      </c>
      <c r="K82" s="3">
        <v>0</v>
      </c>
      <c r="L82" s="3">
        <v>0</v>
      </c>
      <c r="M82" s="238">
        <v>0</v>
      </c>
      <c r="N82" s="3">
        <v>2.02</v>
      </c>
      <c r="O82" s="3">
        <v>0</v>
      </c>
      <c r="P82" s="238">
        <v>4.0339999999999998</v>
      </c>
      <c r="Q82" s="240">
        <f t="shared" si="4"/>
        <v>2.0169999999999999</v>
      </c>
      <c r="R82" s="3">
        <v>0</v>
      </c>
      <c r="S82" s="3">
        <v>0</v>
      </c>
      <c r="T82" s="3">
        <v>25.164999999999999</v>
      </c>
      <c r="U82" s="3">
        <v>0</v>
      </c>
      <c r="V82" s="3">
        <v>0</v>
      </c>
      <c r="W82" s="3">
        <v>0</v>
      </c>
      <c r="X82" s="3">
        <v>0.79500000000000004</v>
      </c>
      <c r="Y82" s="3">
        <v>0</v>
      </c>
      <c r="Z82" s="3">
        <v>0</v>
      </c>
      <c r="AA82" s="3">
        <v>0</v>
      </c>
      <c r="AB82" s="3">
        <v>0</v>
      </c>
      <c r="AC82" s="3">
        <v>0</v>
      </c>
      <c r="AD82" s="3">
        <v>0</v>
      </c>
      <c r="AE82" s="3">
        <v>0</v>
      </c>
      <c r="AF82" s="3">
        <v>0</v>
      </c>
      <c r="AG82" s="3">
        <v>0</v>
      </c>
      <c r="AJ82" s="3">
        <f t="shared" si="3"/>
        <v>29.997</v>
      </c>
      <c r="AL82" s="3">
        <f>IFERROR(VLOOKUP(B82,Totalt!$B$1:$BD$409,MATCH("totalt tillförda bränslen:",Totalt!$B$1:$BC$1,0),FALSE),"")</f>
        <v>29.997</v>
      </c>
      <c r="AN82" s="3">
        <f t="shared" si="5"/>
        <v>0</v>
      </c>
    </row>
    <row r="83" spans="1:40" x14ac:dyDescent="0.25">
      <c r="B83" s="3" t="s">
        <v>93</v>
      </c>
      <c r="C83" s="3">
        <v>0</v>
      </c>
      <c r="D83" s="3">
        <v>0</v>
      </c>
      <c r="E83" s="3">
        <v>0</v>
      </c>
      <c r="F83" s="3">
        <v>0</v>
      </c>
      <c r="G83" s="3">
        <v>0</v>
      </c>
      <c r="H83" s="3">
        <v>0</v>
      </c>
      <c r="I83" s="3">
        <v>1.2090000000000001</v>
      </c>
      <c r="J83" s="3">
        <v>0</v>
      </c>
      <c r="K83" s="3">
        <v>0</v>
      </c>
      <c r="L83" s="3">
        <v>0</v>
      </c>
      <c r="M83" s="238">
        <v>0</v>
      </c>
      <c r="N83" s="3">
        <v>0</v>
      </c>
      <c r="O83" s="3">
        <v>0</v>
      </c>
      <c r="P83" s="238">
        <v>0</v>
      </c>
      <c r="Q83" s="240">
        <f t="shared" si="4"/>
        <v>0</v>
      </c>
      <c r="R83" s="3">
        <v>73.888999999999996</v>
      </c>
      <c r="S83" s="3">
        <v>0</v>
      </c>
      <c r="T83" s="3">
        <v>0</v>
      </c>
      <c r="U83" s="3">
        <v>0</v>
      </c>
      <c r="V83" s="3">
        <v>0</v>
      </c>
      <c r="W83" s="3">
        <v>0</v>
      </c>
      <c r="X83" s="3">
        <v>1.89516</v>
      </c>
      <c r="Y83" s="3">
        <v>0</v>
      </c>
      <c r="Z83" s="3">
        <v>0</v>
      </c>
      <c r="AA83" s="3">
        <v>0</v>
      </c>
      <c r="AB83" s="3">
        <v>0</v>
      </c>
      <c r="AC83" s="3">
        <v>0</v>
      </c>
      <c r="AD83" s="3">
        <v>0</v>
      </c>
      <c r="AE83" s="3">
        <v>0</v>
      </c>
      <c r="AF83" s="3">
        <v>0</v>
      </c>
      <c r="AG83" s="3">
        <v>0</v>
      </c>
      <c r="AJ83" s="3">
        <f t="shared" si="3"/>
        <v>76.993160000000003</v>
      </c>
      <c r="AL83" s="3">
        <f>IFERROR(VLOOKUP(B83,Totalt!$B$1:$BD$409,MATCH("totalt tillförda bränslen:",Totalt!$B$1:$BC$1,0),FALSE),"")</f>
        <v>76.993160000000003</v>
      </c>
      <c r="AN83" s="3">
        <f t="shared" si="5"/>
        <v>0</v>
      </c>
    </row>
    <row r="84" spans="1:40" x14ac:dyDescent="0.25">
      <c r="B84" s="3" t="s">
        <v>94</v>
      </c>
      <c r="C84" s="3">
        <v>0</v>
      </c>
      <c r="D84" s="3">
        <v>0</v>
      </c>
      <c r="E84" s="3">
        <v>0</v>
      </c>
      <c r="F84" s="3">
        <v>0</v>
      </c>
      <c r="G84" s="3">
        <v>0</v>
      </c>
      <c r="H84" s="3">
        <v>0</v>
      </c>
      <c r="I84" s="3">
        <v>2.4</v>
      </c>
      <c r="J84" s="3">
        <v>0</v>
      </c>
      <c r="K84" s="3">
        <v>0</v>
      </c>
      <c r="L84" s="3">
        <v>0</v>
      </c>
      <c r="M84" s="238">
        <v>0</v>
      </c>
      <c r="N84" s="3">
        <v>0</v>
      </c>
      <c r="O84" s="3">
        <v>0</v>
      </c>
      <c r="P84" s="238">
        <v>0</v>
      </c>
      <c r="Q84" s="240">
        <f t="shared" si="4"/>
        <v>0</v>
      </c>
      <c r="R84" s="3">
        <v>0</v>
      </c>
      <c r="S84" s="3">
        <v>0</v>
      </c>
      <c r="T84" s="3">
        <v>0</v>
      </c>
      <c r="U84" s="3">
        <v>0</v>
      </c>
      <c r="V84" s="3">
        <v>0</v>
      </c>
      <c r="W84" s="3">
        <v>0</v>
      </c>
      <c r="X84" s="3">
        <v>0.82199999999999995</v>
      </c>
      <c r="Y84" s="3">
        <v>0</v>
      </c>
      <c r="Z84" s="3">
        <v>31.088999999999999</v>
      </c>
      <c r="AA84" s="3">
        <v>0</v>
      </c>
      <c r="AB84" s="3">
        <v>0</v>
      </c>
      <c r="AC84" s="3">
        <v>0</v>
      </c>
      <c r="AD84" s="3">
        <v>0</v>
      </c>
      <c r="AE84" s="3">
        <v>0</v>
      </c>
      <c r="AF84" s="3">
        <v>0</v>
      </c>
      <c r="AG84" s="3">
        <v>0</v>
      </c>
      <c r="AJ84" s="3">
        <f t="shared" si="3"/>
        <v>34.311</v>
      </c>
      <c r="AL84" s="3">
        <f>IFERROR(VLOOKUP(B84,Totalt!$B$1:$BD$409,MATCH("totalt tillförda bränslen:",Totalt!$B$1:$BC$1,0),FALSE),"")</f>
        <v>34.311</v>
      </c>
      <c r="AN84" s="3">
        <f t="shared" si="5"/>
        <v>0</v>
      </c>
    </row>
    <row r="85" spans="1:40" x14ac:dyDescent="0.25">
      <c r="B85" s="3" t="s">
        <v>95</v>
      </c>
      <c r="C85" s="3">
        <v>0</v>
      </c>
      <c r="D85" s="3">
        <v>0</v>
      </c>
      <c r="E85" s="3">
        <v>0</v>
      </c>
      <c r="F85" s="3">
        <v>0</v>
      </c>
      <c r="G85" s="3">
        <v>0.7</v>
      </c>
      <c r="H85" s="3">
        <v>0</v>
      </c>
      <c r="I85" s="3">
        <v>0.27</v>
      </c>
      <c r="J85" s="3">
        <v>0</v>
      </c>
      <c r="K85" s="3">
        <v>0</v>
      </c>
      <c r="L85" s="3">
        <v>0</v>
      </c>
      <c r="M85" s="238">
        <v>0</v>
      </c>
      <c r="N85" s="3">
        <v>0</v>
      </c>
      <c r="O85" s="3">
        <v>0</v>
      </c>
      <c r="P85" s="238">
        <v>0</v>
      </c>
      <c r="Q85" s="240">
        <f t="shared" si="4"/>
        <v>0</v>
      </c>
      <c r="R85" s="3">
        <v>0</v>
      </c>
      <c r="S85" s="3">
        <v>0</v>
      </c>
      <c r="T85" s="3">
        <v>40.1</v>
      </c>
      <c r="U85" s="3">
        <v>0</v>
      </c>
      <c r="V85" s="3">
        <v>0</v>
      </c>
      <c r="W85" s="3">
        <v>0</v>
      </c>
      <c r="X85" s="3">
        <v>1.6679999999999999</v>
      </c>
      <c r="Y85" s="3">
        <v>0</v>
      </c>
      <c r="Z85" s="3">
        <v>0</v>
      </c>
      <c r="AA85" s="3">
        <v>0</v>
      </c>
      <c r="AB85" s="3">
        <v>9.5</v>
      </c>
      <c r="AC85" s="3">
        <v>5.6</v>
      </c>
      <c r="AD85" s="3">
        <v>0</v>
      </c>
      <c r="AE85" s="3">
        <v>0</v>
      </c>
      <c r="AF85" s="3">
        <v>0</v>
      </c>
      <c r="AG85" s="3">
        <v>0</v>
      </c>
      <c r="AJ85" s="3">
        <f t="shared" si="3"/>
        <v>57.838000000000001</v>
      </c>
      <c r="AL85" s="3">
        <f>IFERROR(VLOOKUP(B85,Totalt!$B$1:$BD$409,MATCH("totalt tillförda bränslen:",Totalt!$B$1:$BC$1,0),FALSE),"")</f>
        <v>57.838000000000008</v>
      </c>
      <c r="AN85" s="3">
        <f t="shared" si="5"/>
        <v>-7.1054273576010019E-15</v>
      </c>
    </row>
    <row r="86" spans="1:40" x14ac:dyDescent="0.25">
      <c r="B86" s="3" t="s">
        <v>96</v>
      </c>
      <c r="C86" s="3">
        <v>0</v>
      </c>
      <c r="D86" s="3">
        <v>0</v>
      </c>
      <c r="E86" s="3">
        <v>0</v>
      </c>
      <c r="F86" s="3">
        <v>0</v>
      </c>
      <c r="G86" s="3">
        <v>0</v>
      </c>
      <c r="H86" s="3">
        <v>0</v>
      </c>
      <c r="I86" s="3">
        <v>0.7</v>
      </c>
      <c r="J86" s="3">
        <v>0</v>
      </c>
      <c r="K86" s="3">
        <v>0</v>
      </c>
      <c r="L86" s="3">
        <v>0</v>
      </c>
      <c r="M86" s="238">
        <v>0</v>
      </c>
      <c r="N86" s="3">
        <v>0</v>
      </c>
      <c r="O86" s="3">
        <v>0</v>
      </c>
      <c r="P86" s="238">
        <v>0</v>
      </c>
      <c r="Q86" s="240">
        <f t="shared" si="4"/>
        <v>0</v>
      </c>
      <c r="R86" s="3">
        <v>0</v>
      </c>
      <c r="S86" s="3">
        <v>0</v>
      </c>
      <c r="T86" s="3">
        <v>24.3</v>
      </c>
      <c r="U86" s="3">
        <v>0</v>
      </c>
      <c r="V86" s="3">
        <v>0</v>
      </c>
      <c r="W86" s="3">
        <v>0</v>
      </c>
      <c r="X86" s="3">
        <v>0.66600000000000004</v>
      </c>
      <c r="Y86" s="3">
        <v>0</v>
      </c>
      <c r="Z86" s="3">
        <v>0</v>
      </c>
      <c r="AA86" s="3">
        <v>0</v>
      </c>
      <c r="AB86" s="3">
        <v>0</v>
      </c>
      <c r="AC86" s="3">
        <v>0</v>
      </c>
      <c r="AD86" s="3">
        <v>0</v>
      </c>
      <c r="AE86" s="3">
        <v>0</v>
      </c>
      <c r="AF86" s="3">
        <v>0</v>
      </c>
      <c r="AG86" s="3">
        <v>0</v>
      </c>
      <c r="AJ86" s="3">
        <f t="shared" si="3"/>
        <v>25.666</v>
      </c>
      <c r="AL86" s="3">
        <f>IFERROR(VLOOKUP(B86,Totalt!$B$1:$BD$409,MATCH("totalt tillförda bränslen:",Totalt!$B$1:$BC$1,0),FALSE),"")</f>
        <v>25.666</v>
      </c>
      <c r="AN86" s="3">
        <f t="shared" si="5"/>
        <v>0</v>
      </c>
    </row>
    <row r="87" spans="1:40" x14ac:dyDescent="0.25">
      <c r="B87" s="3" t="s">
        <v>97</v>
      </c>
      <c r="C87" s="3">
        <v>0</v>
      </c>
      <c r="D87" s="3">
        <v>0</v>
      </c>
      <c r="E87" s="3">
        <v>0</v>
      </c>
      <c r="F87" s="3">
        <v>0</v>
      </c>
      <c r="G87" s="3">
        <v>0</v>
      </c>
      <c r="H87" s="3">
        <v>0</v>
      </c>
      <c r="I87" s="3">
        <v>0.39400000000000002</v>
      </c>
      <c r="J87" s="3">
        <v>0</v>
      </c>
      <c r="K87" s="3">
        <v>0</v>
      </c>
      <c r="L87" s="3">
        <v>0</v>
      </c>
      <c r="M87" s="238">
        <v>0</v>
      </c>
      <c r="N87" s="3">
        <v>0</v>
      </c>
      <c r="O87" s="3">
        <v>0</v>
      </c>
      <c r="P87" s="238">
        <v>0</v>
      </c>
      <c r="Q87" s="240">
        <f t="shared" si="4"/>
        <v>0</v>
      </c>
      <c r="R87" s="3">
        <v>0</v>
      </c>
      <c r="S87" s="3">
        <v>0</v>
      </c>
      <c r="T87" s="3">
        <v>3.637</v>
      </c>
      <c r="U87" s="3">
        <v>0</v>
      </c>
      <c r="V87" s="3">
        <v>0</v>
      </c>
      <c r="W87" s="3">
        <v>0</v>
      </c>
      <c r="X87" s="3">
        <v>6.9330000000000003E-2</v>
      </c>
      <c r="Y87" s="3">
        <v>0</v>
      </c>
      <c r="Z87" s="3">
        <v>0</v>
      </c>
      <c r="AA87" s="3">
        <v>0</v>
      </c>
      <c r="AB87" s="3">
        <v>0</v>
      </c>
      <c r="AC87" s="3">
        <v>0</v>
      </c>
      <c r="AD87" s="3">
        <v>0</v>
      </c>
      <c r="AE87" s="3">
        <v>0</v>
      </c>
      <c r="AF87" s="3">
        <v>0</v>
      </c>
      <c r="AG87" s="3">
        <v>0</v>
      </c>
      <c r="AJ87" s="3">
        <f t="shared" si="3"/>
        <v>4.1003299999999996</v>
      </c>
      <c r="AL87" s="3">
        <f>IFERROR(VLOOKUP(B87,Totalt!$B$1:$BD$409,MATCH("totalt tillförda bränslen:",Totalt!$B$1:$BC$1,0),FALSE),"")</f>
        <v>4.1003299999999996</v>
      </c>
      <c r="AN87" s="3">
        <f t="shared" si="5"/>
        <v>0</v>
      </c>
    </row>
    <row r="88" spans="1:40" x14ac:dyDescent="0.25">
      <c r="B88" s="3" t="s">
        <v>98</v>
      </c>
      <c r="C88" s="3">
        <v>0</v>
      </c>
      <c r="D88" s="3">
        <v>0</v>
      </c>
      <c r="E88" s="3">
        <v>0.53600000000000003</v>
      </c>
      <c r="F88" s="3">
        <v>0</v>
      </c>
      <c r="G88" s="3">
        <v>0</v>
      </c>
      <c r="H88" s="3">
        <v>0</v>
      </c>
      <c r="I88" s="3">
        <v>0.8</v>
      </c>
      <c r="J88" s="3">
        <v>0</v>
      </c>
      <c r="K88" s="3">
        <v>0</v>
      </c>
      <c r="L88" s="3">
        <v>0</v>
      </c>
      <c r="M88" s="238">
        <v>0</v>
      </c>
      <c r="N88" s="3">
        <v>0</v>
      </c>
      <c r="O88" s="3">
        <v>0</v>
      </c>
      <c r="P88" s="238">
        <v>22.49</v>
      </c>
      <c r="Q88" s="240">
        <f t="shared" si="4"/>
        <v>11.244999999999999</v>
      </c>
      <c r="R88" s="3">
        <v>3.657</v>
      </c>
      <c r="S88" s="3">
        <v>29.164999999999999</v>
      </c>
      <c r="T88" s="3">
        <v>18.084</v>
      </c>
      <c r="U88" s="3">
        <v>0</v>
      </c>
      <c r="V88" s="3">
        <v>0</v>
      </c>
      <c r="W88" s="3">
        <v>0</v>
      </c>
      <c r="X88" s="3">
        <v>1.3440000000000001</v>
      </c>
      <c r="Y88" s="3">
        <v>7.4749999999999996</v>
      </c>
      <c r="Z88" s="3">
        <v>0</v>
      </c>
      <c r="AA88" s="3">
        <v>0</v>
      </c>
      <c r="AB88" s="3">
        <v>0</v>
      </c>
      <c r="AC88" s="3">
        <v>0</v>
      </c>
      <c r="AD88" s="3">
        <v>0</v>
      </c>
      <c r="AE88" s="3">
        <v>1.43</v>
      </c>
      <c r="AF88" s="3">
        <v>0</v>
      </c>
      <c r="AG88" s="3">
        <v>24.350999999999999</v>
      </c>
      <c r="AJ88" s="3">
        <f t="shared" si="3"/>
        <v>98.087000000000003</v>
      </c>
      <c r="AL88" s="3">
        <f>IFERROR(VLOOKUP(B88,Totalt!$B$1:$BD$409,MATCH("totalt tillförda bränslen:",Totalt!$B$1:$BC$1,0),FALSE),"")</f>
        <v>98.086999999999989</v>
      </c>
      <c r="AN88" s="3">
        <f t="shared" si="5"/>
        <v>1.4210854715202004E-14</v>
      </c>
    </row>
    <row r="89" spans="1:40" x14ac:dyDescent="0.25">
      <c r="B89" s="3" t="s">
        <v>99</v>
      </c>
      <c r="C89" s="3">
        <v>0</v>
      </c>
      <c r="D89" s="3">
        <v>0</v>
      </c>
      <c r="E89" s="3">
        <v>0</v>
      </c>
      <c r="F89" s="3">
        <v>0</v>
      </c>
      <c r="G89" s="3">
        <v>8.8000000000000007</v>
      </c>
      <c r="H89" s="3">
        <v>0</v>
      </c>
      <c r="I89" s="3">
        <v>1.9</v>
      </c>
      <c r="J89" s="3">
        <v>0</v>
      </c>
      <c r="K89" s="3">
        <v>0</v>
      </c>
      <c r="L89" s="3">
        <v>0</v>
      </c>
      <c r="M89" s="238">
        <v>0</v>
      </c>
      <c r="N89" s="3">
        <v>0</v>
      </c>
      <c r="O89" s="3">
        <v>0</v>
      </c>
      <c r="P89" s="238">
        <v>0</v>
      </c>
      <c r="Q89" s="240">
        <f t="shared" si="4"/>
        <v>0</v>
      </c>
      <c r="R89" s="3">
        <v>0</v>
      </c>
      <c r="S89" s="3">
        <v>0</v>
      </c>
      <c r="T89" s="3">
        <v>0</v>
      </c>
      <c r="U89" s="3">
        <v>0</v>
      </c>
      <c r="V89" s="3">
        <v>0</v>
      </c>
      <c r="W89" s="3">
        <v>0</v>
      </c>
      <c r="X89" s="3">
        <v>1.875</v>
      </c>
      <c r="Y89" s="3">
        <v>0</v>
      </c>
      <c r="Z89" s="3">
        <v>52.5</v>
      </c>
      <c r="AA89" s="3">
        <v>0</v>
      </c>
      <c r="AB89" s="3">
        <v>7.5</v>
      </c>
      <c r="AC89" s="3">
        <v>15</v>
      </c>
      <c r="AD89" s="3">
        <v>0</v>
      </c>
      <c r="AE89" s="3">
        <v>0</v>
      </c>
      <c r="AF89" s="3">
        <v>0</v>
      </c>
      <c r="AG89" s="3">
        <v>0</v>
      </c>
      <c r="AJ89" s="3">
        <f t="shared" si="3"/>
        <v>87.575000000000003</v>
      </c>
      <c r="AL89" s="3">
        <f>IFERROR(VLOOKUP(B89,Totalt!$B$1:$BD$409,MATCH("totalt tillförda bränslen:",Totalt!$B$1:$BC$1,0),FALSE),"")</f>
        <v>87.575000000000003</v>
      </c>
      <c r="AN89" s="3">
        <f t="shared" si="5"/>
        <v>0</v>
      </c>
    </row>
    <row r="90" spans="1:40" x14ac:dyDescent="0.25">
      <c r="A90" s="3" t="s">
        <v>100</v>
      </c>
      <c r="Q90" s="240">
        <f t="shared" si="4"/>
        <v>0</v>
      </c>
      <c r="AJ90" s="3">
        <f t="shared" si="3"/>
        <v>0</v>
      </c>
      <c r="AL90" s="3" t="str">
        <f>IFERROR(VLOOKUP(B90,Totalt!$B$1:$BD$409,MATCH("totalt tillförda bränslen:",Totalt!$B$1:$BC$1,0),FALSE),"")</f>
        <v/>
      </c>
      <c r="AN90" s="3" t="str">
        <f t="shared" si="5"/>
        <v/>
      </c>
    </row>
    <row r="91" spans="1:40" x14ac:dyDescent="0.25">
      <c r="B91" s="3" t="s">
        <v>101</v>
      </c>
      <c r="C91" s="3">
        <v>0</v>
      </c>
      <c r="D91" s="3">
        <v>8.2222200000000001</v>
      </c>
      <c r="E91" s="3">
        <v>0</v>
      </c>
      <c r="F91" s="3">
        <v>0</v>
      </c>
      <c r="G91" s="3">
        <v>0</v>
      </c>
      <c r="H91" s="3">
        <v>0</v>
      </c>
      <c r="I91" s="3">
        <v>0.111111</v>
      </c>
      <c r="J91" s="3">
        <v>0</v>
      </c>
      <c r="K91" s="3">
        <v>0</v>
      </c>
      <c r="L91" s="3">
        <v>0</v>
      </c>
      <c r="M91" s="238">
        <v>0</v>
      </c>
      <c r="N91" s="3">
        <v>0</v>
      </c>
      <c r="O91" s="3">
        <v>0</v>
      </c>
      <c r="P91" s="238">
        <v>0</v>
      </c>
      <c r="Q91" s="240">
        <f t="shared" si="4"/>
        <v>0</v>
      </c>
      <c r="R91" s="3">
        <v>0</v>
      </c>
      <c r="S91" s="3">
        <v>0</v>
      </c>
      <c r="T91" s="3">
        <v>0</v>
      </c>
      <c r="U91" s="3">
        <v>0</v>
      </c>
      <c r="V91" s="3">
        <v>0</v>
      </c>
      <c r="W91" s="3">
        <v>0</v>
      </c>
      <c r="X91" s="3">
        <v>0.21299999999999999</v>
      </c>
      <c r="Y91" s="3">
        <v>0</v>
      </c>
      <c r="Z91" s="3">
        <v>0</v>
      </c>
      <c r="AA91" s="3">
        <v>0</v>
      </c>
      <c r="AB91" s="3">
        <v>0</v>
      </c>
      <c r="AC91" s="3">
        <v>0</v>
      </c>
      <c r="AD91" s="3">
        <v>0</v>
      </c>
      <c r="AE91" s="3">
        <v>0</v>
      </c>
      <c r="AF91" s="3">
        <v>0</v>
      </c>
      <c r="AG91" s="3">
        <v>0</v>
      </c>
      <c r="AJ91" s="3">
        <f t="shared" si="3"/>
        <v>8.5463309999999986</v>
      </c>
      <c r="AL91" s="3">
        <f>IFERROR(VLOOKUP(B91,Totalt!$B$1:$BD$409,MATCH("totalt tillförda bränslen:",Totalt!$B$1:$BC$1,0),FALSE),"")</f>
        <v>8.5463309999999986</v>
      </c>
      <c r="AN91" s="3">
        <f t="shared" si="5"/>
        <v>0</v>
      </c>
    </row>
    <row r="92" spans="1:40" x14ac:dyDescent="0.25">
      <c r="A92" s="3" t="s">
        <v>102</v>
      </c>
      <c r="Q92" s="240">
        <f t="shared" si="4"/>
        <v>0</v>
      </c>
      <c r="AJ92" s="3">
        <f t="shared" si="3"/>
        <v>0</v>
      </c>
      <c r="AL92" s="3" t="str">
        <f>IFERROR(VLOOKUP(B92,Totalt!$B$1:$BD$409,MATCH("totalt tillförda bränslen:",Totalt!$B$1:$BC$1,0),FALSE),"")</f>
        <v/>
      </c>
      <c r="AN92" s="3" t="str">
        <f t="shared" si="5"/>
        <v/>
      </c>
    </row>
    <row r="93" spans="1:40" x14ac:dyDescent="0.25">
      <c r="B93" s="3" t="s">
        <v>103</v>
      </c>
      <c r="C93" s="3">
        <v>0</v>
      </c>
      <c r="D93" s="3">
        <v>94.660200000000003</v>
      </c>
      <c r="E93" s="3">
        <v>0</v>
      </c>
      <c r="F93" s="3">
        <v>3</v>
      </c>
      <c r="G93" s="3">
        <v>0</v>
      </c>
      <c r="H93" s="3">
        <v>0</v>
      </c>
      <c r="I93" s="3">
        <v>0.66261300000000001</v>
      </c>
      <c r="J93" s="3">
        <v>0</v>
      </c>
      <c r="K93" s="3">
        <v>0</v>
      </c>
      <c r="L93" s="3">
        <v>0</v>
      </c>
      <c r="M93" s="238">
        <v>0</v>
      </c>
      <c r="N93" s="3">
        <v>0</v>
      </c>
      <c r="O93" s="3">
        <v>0</v>
      </c>
      <c r="P93" s="238">
        <v>24</v>
      </c>
      <c r="Q93" s="240">
        <f t="shared" si="4"/>
        <v>12</v>
      </c>
      <c r="R93" s="3">
        <v>0</v>
      </c>
      <c r="S93" s="3">
        <v>3</v>
      </c>
      <c r="T93" s="3">
        <v>11</v>
      </c>
      <c r="U93" s="3">
        <v>0</v>
      </c>
      <c r="V93" s="3">
        <v>0</v>
      </c>
      <c r="W93" s="3">
        <v>0</v>
      </c>
      <c r="X93" s="3">
        <v>2.96658</v>
      </c>
      <c r="Y93" s="3">
        <v>0</v>
      </c>
      <c r="Z93" s="3">
        <v>0</v>
      </c>
      <c r="AA93" s="3">
        <v>0</v>
      </c>
      <c r="AB93" s="3">
        <v>0</v>
      </c>
      <c r="AC93" s="3">
        <v>0</v>
      </c>
      <c r="AD93" s="3">
        <v>0</v>
      </c>
      <c r="AE93" s="3">
        <v>0</v>
      </c>
      <c r="AF93" s="3">
        <v>0</v>
      </c>
      <c r="AG93" s="3">
        <v>2.6635300000000002</v>
      </c>
      <c r="AJ93" s="3">
        <f t="shared" si="3"/>
        <v>129.952923</v>
      </c>
      <c r="AL93" s="3">
        <f>IFERROR(VLOOKUP(B93,Totalt!$B$1:$BD$409,MATCH("totalt tillförda bränslen:",Totalt!$B$1:$BC$1,0),FALSE),"")</f>
        <v>129.952923</v>
      </c>
      <c r="AN93" s="3">
        <f t="shared" si="5"/>
        <v>0</v>
      </c>
    </row>
    <row r="94" spans="1:40" x14ac:dyDescent="0.25">
      <c r="B94" s="3" t="s">
        <v>104</v>
      </c>
      <c r="C94" s="3">
        <v>0</v>
      </c>
      <c r="D94" s="3">
        <v>0</v>
      </c>
      <c r="E94" s="3">
        <v>0</v>
      </c>
      <c r="F94" s="3">
        <v>1.4159999999999999</v>
      </c>
      <c r="G94" s="3">
        <v>0</v>
      </c>
      <c r="H94" s="3">
        <v>0</v>
      </c>
      <c r="I94" s="3">
        <v>0.05</v>
      </c>
      <c r="J94" s="3">
        <v>0</v>
      </c>
      <c r="K94" s="3">
        <v>0</v>
      </c>
      <c r="L94" s="3">
        <v>0</v>
      </c>
      <c r="M94" s="238">
        <v>0</v>
      </c>
      <c r="N94" s="3">
        <v>0</v>
      </c>
      <c r="O94" s="3">
        <v>0</v>
      </c>
      <c r="P94" s="238">
        <v>0</v>
      </c>
      <c r="Q94" s="240">
        <f t="shared" si="4"/>
        <v>0</v>
      </c>
      <c r="R94" s="3">
        <v>0</v>
      </c>
      <c r="S94" s="3">
        <v>1.4159999999999999</v>
      </c>
      <c r="T94" s="3">
        <v>1.4179999999999999</v>
      </c>
      <c r="U94" s="3">
        <v>0</v>
      </c>
      <c r="V94" s="3">
        <v>0</v>
      </c>
      <c r="W94" s="3">
        <v>0</v>
      </c>
      <c r="X94" s="3">
        <v>7.911E-2</v>
      </c>
      <c r="Y94" s="3">
        <v>0</v>
      </c>
      <c r="Z94" s="3">
        <v>0</v>
      </c>
      <c r="AA94" s="3">
        <v>0</v>
      </c>
      <c r="AB94" s="3">
        <v>0</v>
      </c>
      <c r="AC94" s="3">
        <v>0</v>
      </c>
      <c r="AD94" s="3">
        <v>0</v>
      </c>
      <c r="AE94" s="3">
        <v>0</v>
      </c>
      <c r="AF94" s="3">
        <v>0</v>
      </c>
      <c r="AG94" s="3">
        <v>0</v>
      </c>
      <c r="AJ94" s="3">
        <f t="shared" si="3"/>
        <v>4.3791099999999998</v>
      </c>
      <c r="AL94" s="3">
        <f>IFERROR(VLOOKUP(B94,Totalt!$B$1:$BD$409,MATCH("totalt tillförda bränslen:",Totalt!$B$1:$BC$1,0),FALSE),"")</f>
        <v>4.3791099999999998</v>
      </c>
      <c r="AN94" s="3">
        <f t="shared" si="5"/>
        <v>0</v>
      </c>
    </row>
    <row r="95" spans="1:40" x14ac:dyDescent="0.25">
      <c r="B95" s="3" t="s">
        <v>105</v>
      </c>
      <c r="C95" s="3">
        <v>0</v>
      </c>
      <c r="D95" s="3">
        <v>0</v>
      </c>
      <c r="E95" s="3">
        <v>0</v>
      </c>
      <c r="F95" s="3">
        <v>6.66</v>
      </c>
      <c r="G95" s="3">
        <v>0</v>
      </c>
      <c r="H95" s="3">
        <v>0</v>
      </c>
      <c r="I95" s="3">
        <v>4.2999999999999997E-2</v>
      </c>
      <c r="J95" s="3">
        <v>0</v>
      </c>
      <c r="K95" s="3">
        <v>0</v>
      </c>
      <c r="L95" s="3">
        <v>0</v>
      </c>
      <c r="M95" s="238">
        <v>0</v>
      </c>
      <c r="N95" s="3">
        <v>0</v>
      </c>
      <c r="O95" s="3">
        <v>0</v>
      </c>
      <c r="P95" s="238">
        <v>0</v>
      </c>
      <c r="Q95" s="240">
        <f t="shared" si="4"/>
        <v>0</v>
      </c>
      <c r="R95" s="3">
        <v>0</v>
      </c>
      <c r="S95" s="3">
        <v>6.66</v>
      </c>
      <c r="T95" s="3">
        <v>6.67</v>
      </c>
      <c r="U95" s="3">
        <v>0</v>
      </c>
      <c r="V95" s="3">
        <v>0</v>
      </c>
      <c r="W95" s="3">
        <v>0</v>
      </c>
      <c r="X95" s="3">
        <v>0.39345000000000002</v>
      </c>
      <c r="Y95" s="3">
        <v>0</v>
      </c>
      <c r="Z95" s="3">
        <v>0</v>
      </c>
      <c r="AA95" s="3">
        <v>0</v>
      </c>
      <c r="AB95" s="3">
        <v>0</v>
      </c>
      <c r="AC95" s="3">
        <v>0</v>
      </c>
      <c r="AD95" s="3">
        <v>0</v>
      </c>
      <c r="AE95" s="3">
        <v>0</v>
      </c>
      <c r="AF95" s="3">
        <v>0</v>
      </c>
      <c r="AG95" s="3">
        <v>0</v>
      </c>
      <c r="AJ95" s="3">
        <f t="shared" si="3"/>
        <v>20.426450000000003</v>
      </c>
      <c r="AL95" s="3">
        <f>IFERROR(VLOOKUP(B95,Totalt!$B$1:$BD$409,MATCH("totalt tillförda bränslen:",Totalt!$B$1:$BC$1,0),FALSE),"")</f>
        <v>20.426450000000003</v>
      </c>
      <c r="AN95" s="3">
        <f t="shared" si="5"/>
        <v>0</v>
      </c>
    </row>
    <row r="96" spans="1:40" x14ac:dyDescent="0.25">
      <c r="A96" s="3" t="s">
        <v>106</v>
      </c>
      <c r="Q96" s="240">
        <f t="shared" si="4"/>
        <v>0</v>
      </c>
      <c r="AJ96" s="3">
        <f t="shared" si="3"/>
        <v>0</v>
      </c>
      <c r="AL96" s="3" t="str">
        <f>IFERROR(VLOOKUP(B96,Totalt!$B$1:$BD$409,MATCH("totalt tillförda bränslen:",Totalt!$B$1:$BC$1,0),FALSE),"")</f>
        <v/>
      </c>
      <c r="AN96" s="3" t="str">
        <f t="shared" si="5"/>
        <v/>
      </c>
    </row>
    <row r="97" spans="1:40" x14ac:dyDescent="0.25">
      <c r="B97" s="3" t="s">
        <v>107</v>
      </c>
      <c r="C97" s="3">
        <v>0</v>
      </c>
      <c r="D97" s="3">
        <v>0</v>
      </c>
      <c r="E97" s="3">
        <v>0</v>
      </c>
      <c r="F97" s="3">
        <v>0</v>
      </c>
      <c r="G97" s="3">
        <v>0</v>
      </c>
      <c r="H97" s="3">
        <v>0.17199999999999999</v>
      </c>
      <c r="I97" s="3">
        <v>2.415</v>
      </c>
      <c r="J97" s="3">
        <v>0</v>
      </c>
      <c r="K97" s="3">
        <v>0</v>
      </c>
      <c r="L97" s="3">
        <v>0</v>
      </c>
      <c r="M97" s="238">
        <v>0</v>
      </c>
      <c r="N97" s="3">
        <v>0</v>
      </c>
      <c r="O97" s="3">
        <v>0</v>
      </c>
      <c r="P97" s="238">
        <v>0</v>
      </c>
      <c r="Q97" s="240">
        <f t="shared" si="4"/>
        <v>0</v>
      </c>
      <c r="R97" s="3">
        <v>0</v>
      </c>
      <c r="S97" s="3">
        <v>0</v>
      </c>
      <c r="T97" s="3">
        <v>2.069</v>
      </c>
      <c r="U97" s="3">
        <v>0</v>
      </c>
      <c r="V97" s="3">
        <v>0</v>
      </c>
      <c r="W97" s="3">
        <v>0</v>
      </c>
      <c r="X97" s="3">
        <v>0.91818</v>
      </c>
      <c r="Y97" s="3">
        <v>11.295999999999999</v>
      </c>
      <c r="Z97" s="3">
        <v>17.815999999999999</v>
      </c>
      <c r="AA97" s="3">
        <v>0</v>
      </c>
      <c r="AB97" s="3">
        <v>0.06</v>
      </c>
      <c r="AC97" s="3">
        <v>0.21299999999999999</v>
      </c>
      <c r="AD97" s="3">
        <v>14.063499999999999</v>
      </c>
      <c r="AE97" s="3">
        <v>0</v>
      </c>
      <c r="AF97" s="3">
        <v>0</v>
      </c>
      <c r="AG97" s="3">
        <v>0</v>
      </c>
      <c r="AJ97" s="3">
        <f t="shared" si="3"/>
        <v>49.022679999999994</v>
      </c>
      <c r="AL97" s="3">
        <f>IFERROR(VLOOKUP(B97,Totalt!$B$1:$BD$409,MATCH("totalt tillförda bränslen:",Totalt!$B$1:$BC$1,0),FALSE),"")</f>
        <v>49.022679999999994</v>
      </c>
      <c r="AN97" s="3">
        <f t="shared" si="5"/>
        <v>0</v>
      </c>
    </row>
    <row r="98" spans="1:40" x14ac:dyDescent="0.25">
      <c r="A98" s="3" t="s">
        <v>108</v>
      </c>
      <c r="Q98" s="240">
        <f t="shared" si="4"/>
        <v>0</v>
      </c>
      <c r="AJ98" s="3">
        <f t="shared" si="3"/>
        <v>0</v>
      </c>
      <c r="AL98" s="3" t="str">
        <f>IFERROR(VLOOKUP(B98,Totalt!$B$1:$BD$409,MATCH("totalt tillförda bränslen:",Totalt!$B$1:$BC$1,0),FALSE),"")</f>
        <v/>
      </c>
      <c r="AN98" s="3" t="str">
        <f t="shared" si="5"/>
        <v/>
      </c>
    </row>
    <row r="99" spans="1:40" x14ac:dyDescent="0.25">
      <c r="B99" s="3" t="s">
        <v>109</v>
      </c>
      <c r="C99" s="3">
        <v>0</v>
      </c>
      <c r="D99" s="3">
        <v>0</v>
      </c>
      <c r="E99" s="3">
        <v>0</v>
      </c>
      <c r="F99" s="3">
        <v>6.6929999999999996</v>
      </c>
      <c r="G99" s="3">
        <v>0</v>
      </c>
      <c r="H99" s="3">
        <v>0</v>
      </c>
      <c r="I99" s="3">
        <v>0.6</v>
      </c>
      <c r="J99" s="3">
        <v>0</v>
      </c>
      <c r="K99" s="3">
        <v>0</v>
      </c>
      <c r="L99" s="3">
        <v>0</v>
      </c>
      <c r="M99" s="238">
        <v>0</v>
      </c>
      <c r="N99" s="3">
        <v>0</v>
      </c>
      <c r="O99" s="3">
        <v>0</v>
      </c>
      <c r="P99" s="238">
        <v>4.6500000000000004</v>
      </c>
      <c r="Q99" s="240">
        <f t="shared" si="4"/>
        <v>2.3250000000000002</v>
      </c>
      <c r="R99" s="3">
        <v>0</v>
      </c>
      <c r="S99" s="3">
        <v>0</v>
      </c>
      <c r="T99" s="3">
        <v>0</v>
      </c>
      <c r="U99" s="3">
        <v>0</v>
      </c>
      <c r="V99" s="3">
        <v>0</v>
      </c>
      <c r="W99" s="3">
        <v>0</v>
      </c>
      <c r="X99" s="3">
        <v>0.379</v>
      </c>
      <c r="Y99" s="3">
        <v>0</v>
      </c>
      <c r="Z99" s="3">
        <v>0</v>
      </c>
      <c r="AA99" s="3">
        <v>0</v>
      </c>
      <c r="AB99" s="3">
        <v>0</v>
      </c>
      <c r="AC99" s="3">
        <v>0</v>
      </c>
      <c r="AD99" s="3">
        <v>0</v>
      </c>
      <c r="AE99" s="3">
        <v>0</v>
      </c>
      <c r="AF99" s="3">
        <v>0</v>
      </c>
      <c r="AG99" s="3">
        <v>11.124700000000001</v>
      </c>
      <c r="AJ99" s="3">
        <f t="shared" si="3"/>
        <v>21.121700000000004</v>
      </c>
      <c r="AL99" s="3">
        <f>IFERROR(VLOOKUP(B99,Totalt!$B$1:$BD$409,MATCH("totalt tillförda bränslen:",Totalt!$B$1:$BC$1,0),FALSE),"")</f>
        <v>21.121700000000001</v>
      </c>
      <c r="AN99" s="3">
        <f t="shared" si="5"/>
        <v>3.5527136788005009E-15</v>
      </c>
    </row>
    <row r="100" spans="1:40" x14ac:dyDescent="0.25">
      <c r="B100" s="3" t="s">
        <v>110</v>
      </c>
      <c r="C100" s="3">
        <v>0</v>
      </c>
      <c r="D100" s="3">
        <v>0</v>
      </c>
      <c r="E100" s="3">
        <v>0</v>
      </c>
      <c r="F100" s="3">
        <v>0</v>
      </c>
      <c r="G100" s="3">
        <v>0</v>
      </c>
      <c r="H100" s="3">
        <v>0</v>
      </c>
      <c r="I100" s="3">
        <v>0.29899999999999999</v>
      </c>
      <c r="J100" s="3">
        <v>0</v>
      </c>
      <c r="K100" s="3">
        <v>0</v>
      </c>
      <c r="L100" s="3">
        <v>0</v>
      </c>
      <c r="M100" s="238">
        <v>0</v>
      </c>
      <c r="N100" s="3">
        <v>0</v>
      </c>
      <c r="O100" s="3">
        <v>0</v>
      </c>
      <c r="P100" s="238">
        <v>0</v>
      </c>
      <c r="Q100" s="240">
        <f t="shared" si="4"/>
        <v>0</v>
      </c>
      <c r="R100" s="3">
        <v>2.0590000000000002</v>
      </c>
      <c r="S100" s="3">
        <v>0</v>
      </c>
      <c r="T100" s="3">
        <v>0</v>
      </c>
      <c r="U100" s="3">
        <v>0</v>
      </c>
      <c r="V100" s="3">
        <v>0</v>
      </c>
      <c r="W100" s="3">
        <v>0</v>
      </c>
      <c r="X100" s="3">
        <v>0.152</v>
      </c>
      <c r="Y100" s="3">
        <v>0</v>
      </c>
      <c r="Z100" s="3">
        <v>0</v>
      </c>
      <c r="AA100" s="3">
        <v>0</v>
      </c>
      <c r="AB100" s="3">
        <v>0</v>
      </c>
      <c r="AC100" s="3">
        <v>0</v>
      </c>
      <c r="AD100" s="3">
        <v>0</v>
      </c>
      <c r="AE100" s="3">
        <v>0</v>
      </c>
      <c r="AF100" s="3">
        <v>0</v>
      </c>
      <c r="AG100" s="3">
        <v>38.190800000000003</v>
      </c>
      <c r="AJ100" s="3">
        <f t="shared" si="3"/>
        <v>40.700800000000001</v>
      </c>
      <c r="AL100" s="3">
        <f>IFERROR(VLOOKUP(B100,Totalt!$B$1:$BD$409,MATCH("totalt tillförda bränslen:",Totalt!$B$1:$BC$1,0),FALSE),"")</f>
        <v>40.700800000000001</v>
      </c>
      <c r="AN100" s="3">
        <f t="shared" si="5"/>
        <v>0</v>
      </c>
    </row>
    <row r="101" spans="1:40" x14ac:dyDescent="0.25">
      <c r="A101" s="3" t="s">
        <v>111</v>
      </c>
      <c r="Q101" s="240">
        <f t="shared" si="4"/>
        <v>0</v>
      </c>
      <c r="AJ101" s="3">
        <f t="shared" si="3"/>
        <v>0</v>
      </c>
      <c r="AL101" s="3" t="str">
        <f>IFERROR(VLOOKUP(B101,Totalt!$B$1:$BD$409,MATCH("totalt tillförda bränslen:",Totalt!$B$1:$BC$1,0),FALSE),"")</f>
        <v/>
      </c>
      <c r="AN101" s="3" t="str">
        <f t="shared" si="5"/>
        <v/>
      </c>
    </row>
    <row r="102" spans="1:40" x14ac:dyDescent="0.25">
      <c r="B102" s="3" t="s">
        <v>112</v>
      </c>
      <c r="C102" s="3">
        <v>0</v>
      </c>
      <c r="D102" s="3">
        <v>0</v>
      </c>
      <c r="E102" s="3">
        <v>0</v>
      </c>
      <c r="F102" s="3">
        <v>0</v>
      </c>
      <c r="G102" s="3">
        <v>0</v>
      </c>
      <c r="H102" s="3">
        <v>0</v>
      </c>
      <c r="I102" s="3">
        <v>0.45</v>
      </c>
      <c r="J102" s="3">
        <v>0</v>
      </c>
      <c r="K102" s="3">
        <v>0</v>
      </c>
      <c r="L102" s="3">
        <v>0</v>
      </c>
      <c r="M102" s="238">
        <v>0</v>
      </c>
      <c r="N102" s="3">
        <v>0</v>
      </c>
      <c r="O102" s="3">
        <v>0</v>
      </c>
      <c r="P102" s="238">
        <v>17</v>
      </c>
      <c r="Q102" s="240">
        <f t="shared" si="4"/>
        <v>8.5</v>
      </c>
      <c r="R102" s="3">
        <v>0</v>
      </c>
      <c r="S102" s="3">
        <v>2.5</v>
      </c>
      <c r="T102" s="3">
        <v>0</v>
      </c>
      <c r="U102" s="3">
        <v>0</v>
      </c>
      <c r="V102" s="3">
        <v>0</v>
      </c>
      <c r="W102" s="3">
        <v>0</v>
      </c>
      <c r="X102" s="3">
        <v>1.4</v>
      </c>
      <c r="Y102" s="3">
        <v>0</v>
      </c>
      <c r="Z102" s="3">
        <v>2.56</v>
      </c>
      <c r="AA102" s="3">
        <v>0</v>
      </c>
      <c r="AB102" s="3">
        <v>0</v>
      </c>
      <c r="AC102" s="3">
        <v>0</v>
      </c>
      <c r="AD102" s="3">
        <v>0</v>
      </c>
      <c r="AE102" s="3">
        <v>0</v>
      </c>
      <c r="AF102" s="3">
        <v>0</v>
      </c>
      <c r="AG102" s="3">
        <v>48.6</v>
      </c>
      <c r="AJ102" s="3">
        <f t="shared" si="3"/>
        <v>64.009999999999991</v>
      </c>
      <c r="AL102" s="3">
        <f>IFERROR(VLOOKUP(B102,Totalt!$B$1:$BD$409,MATCH("totalt tillförda bränslen:",Totalt!$B$1:$BC$1,0),FALSE),"")</f>
        <v>64.010000000000005</v>
      </c>
      <c r="AN102" s="3">
        <f t="shared" si="5"/>
        <v>-1.4210854715202004E-14</v>
      </c>
    </row>
    <row r="103" spans="1:40" x14ac:dyDescent="0.25">
      <c r="A103" s="3" t="s">
        <v>113</v>
      </c>
      <c r="Q103" s="240">
        <f t="shared" si="4"/>
        <v>0</v>
      </c>
      <c r="AJ103" s="3">
        <f t="shared" si="3"/>
        <v>0</v>
      </c>
      <c r="AL103" s="3" t="str">
        <f>IFERROR(VLOOKUP(B103,Totalt!$B$1:$BD$409,MATCH("totalt tillförda bränslen:",Totalt!$B$1:$BC$1,0),FALSE),"")</f>
        <v/>
      </c>
      <c r="AN103" s="3" t="str">
        <f t="shared" si="5"/>
        <v/>
      </c>
    </row>
    <row r="104" spans="1:40" x14ac:dyDescent="0.25">
      <c r="B104" s="3" t="s">
        <v>114</v>
      </c>
      <c r="C104" s="3">
        <v>0</v>
      </c>
      <c r="D104" s="3">
        <v>0</v>
      </c>
      <c r="E104" s="3">
        <v>0</v>
      </c>
      <c r="F104" s="3">
        <v>0</v>
      </c>
      <c r="G104" s="3">
        <v>0</v>
      </c>
      <c r="H104" s="3">
        <v>5</v>
      </c>
      <c r="I104" s="3">
        <v>10.1737</v>
      </c>
      <c r="J104" s="3">
        <v>0</v>
      </c>
      <c r="K104" s="3">
        <v>0</v>
      </c>
      <c r="L104" s="3">
        <v>25.1693</v>
      </c>
      <c r="M104" s="238">
        <v>3.66859</v>
      </c>
      <c r="N104" s="3">
        <v>0</v>
      </c>
      <c r="O104" s="3">
        <v>104.872</v>
      </c>
      <c r="P104" s="238">
        <v>42</v>
      </c>
      <c r="Q104" s="240">
        <f t="shared" si="4"/>
        <v>21</v>
      </c>
      <c r="R104" s="3">
        <v>0</v>
      </c>
      <c r="S104" s="3">
        <v>0.52436099999999997</v>
      </c>
      <c r="T104" s="3">
        <v>3.6705299999999998</v>
      </c>
      <c r="U104" s="3">
        <v>0</v>
      </c>
      <c r="V104" s="3">
        <v>0</v>
      </c>
      <c r="W104" s="3">
        <v>0</v>
      </c>
      <c r="X104" s="3">
        <v>4.66859</v>
      </c>
      <c r="Y104" s="3">
        <v>0</v>
      </c>
      <c r="Z104" s="3">
        <v>42</v>
      </c>
      <c r="AA104" s="3">
        <v>0</v>
      </c>
      <c r="AB104" s="3">
        <v>0</v>
      </c>
      <c r="AC104" s="3">
        <v>0</v>
      </c>
      <c r="AD104" s="3">
        <v>1.89232</v>
      </c>
      <c r="AE104" s="3">
        <v>0</v>
      </c>
      <c r="AF104" s="3">
        <v>0</v>
      </c>
      <c r="AG104" s="3">
        <v>15.2065</v>
      </c>
      <c r="AJ104" s="3">
        <f t="shared" si="3"/>
        <v>234.177301</v>
      </c>
      <c r="AL104" s="3">
        <f>IFERROR(VLOOKUP(B104,Totalt!$B$1:$BD$409,MATCH("totalt tillförda bränslen:",Totalt!$B$1:$BC$1,0),FALSE),"")</f>
        <v>234.17730100000003</v>
      </c>
      <c r="AN104" s="3">
        <f t="shared" si="5"/>
        <v>-2.8421709430404007E-14</v>
      </c>
    </row>
    <row r="105" spans="1:40" x14ac:dyDescent="0.25">
      <c r="A105" s="3" t="s">
        <v>115</v>
      </c>
      <c r="Q105" s="240">
        <f t="shared" si="4"/>
        <v>0</v>
      </c>
      <c r="AJ105" s="3">
        <f t="shared" si="3"/>
        <v>0</v>
      </c>
      <c r="AL105" s="3" t="str">
        <f>IFERROR(VLOOKUP(B105,Totalt!$B$1:$BD$409,MATCH("totalt tillförda bränslen:",Totalt!$B$1:$BC$1,0),FALSE),"")</f>
        <v/>
      </c>
      <c r="AN105" s="3" t="str">
        <f t="shared" si="5"/>
        <v/>
      </c>
    </row>
    <row r="106" spans="1:40" x14ac:dyDescent="0.25">
      <c r="B106" s="3" t="s">
        <v>116</v>
      </c>
      <c r="C106" s="3">
        <v>0</v>
      </c>
      <c r="D106" s="3">
        <v>0</v>
      </c>
      <c r="E106" s="3">
        <v>0</v>
      </c>
      <c r="F106" s="3">
        <v>0</v>
      </c>
      <c r="G106" s="3">
        <v>0</v>
      </c>
      <c r="H106" s="3">
        <v>0</v>
      </c>
      <c r="I106" s="3">
        <v>0</v>
      </c>
      <c r="J106" s="3">
        <v>0</v>
      </c>
      <c r="K106" s="3">
        <v>0</v>
      </c>
      <c r="L106" s="3">
        <v>0</v>
      </c>
      <c r="M106" s="238">
        <v>0</v>
      </c>
      <c r="N106" s="3">
        <v>0</v>
      </c>
      <c r="O106" s="3">
        <v>0</v>
      </c>
      <c r="P106" s="238">
        <v>0</v>
      </c>
      <c r="Q106" s="240">
        <f t="shared" si="4"/>
        <v>0</v>
      </c>
      <c r="R106" s="3">
        <v>0</v>
      </c>
      <c r="S106" s="3">
        <v>0</v>
      </c>
      <c r="T106" s="3">
        <v>0</v>
      </c>
      <c r="U106" s="3">
        <v>0</v>
      </c>
      <c r="V106" s="3">
        <v>0</v>
      </c>
      <c r="W106" s="3">
        <v>0</v>
      </c>
      <c r="X106" s="3">
        <v>0</v>
      </c>
      <c r="Y106" s="3">
        <v>0</v>
      </c>
      <c r="Z106" s="3">
        <v>0</v>
      </c>
      <c r="AA106" s="3">
        <v>0</v>
      </c>
      <c r="AB106" s="3">
        <v>0</v>
      </c>
      <c r="AC106" s="3">
        <v>0</v>
      </c>
      <c r="AD106" s="3">
        <v>0</v>
      </c>
      <c r="AE106" s="3">
        <v>0</v>
      </c>
      <c r="AF106" s="3">
        <v>0</v>
      </c>
      <c r="AG106" s="3">
        <v>0</v>
      </c>
      <c r="AJ106" s="3">
        <f t="shared" si="3"/>
        <v>0</v>
      </c>
      <c r="AL106" s="3">
        <f>IFERROR(VLOOKUP(B106,Totalt!$B$1:$BD$409,MATCH("totalt tillförda bränslen:",Totalt!$B$1:$BC$1,0),FALSE),"")</f>
        <v>0</v>
      </c>
      <c r="AN106" s="3">
        <f t="shared" si="5"/>
        <v>0</v>
      </c>
    </row>
    <row r="107" spans="1:40" x14ac:dyDescent="0.25">
      <c r="B107" s="3" t="s">
        <v>117</v>
      </c>
      <c r="C107" s="3">
        <v>0</v>
      </c>
      <c r="D107" s="3">
        <v>0</v>
      </c>
      <c r="E107" s="3">
        <v>0</v>
      </c>
      <c r="F107" s="3">
        <v>0</v>
      </c>
      <c r="G107" s="3">
        <v>0</v>
      </c>
      <c r="H107" s="3">
        <v>0</v>
      </c>
      <c r="I107" s="3">
        <v>0</v>
      </c>
      <c r="J107" s="3">
        <v>0</v>
      </c>
      <c r="K107" s="3">
        <v>0</v>
      </c>
      <c r="L107" s="3">
        <v>0</v>
      </c>
      <c r="M107" s="238">
        <v>0</v>
      </c>
      <c r="N107" s="3">
        <v>0</v>
      </c>
      <c r="O107" s="3">
        <v>0</v>
      </c>
      <c r="P107" s="238">
        <v>0</v>
      </c>
      <c r="Q107" s="240">
        <f t="shared" si="4"/>
        <v>0</v>
      </c>
      <c r="R107" s="3">
        <v>0</v>
      </c>
      <c r="S107" s="3">
        <v>0</v>
      </c>
      <c r="T107" s="3">
        <v>0</v>
      </c>
      <c r="U107" s="3">
        <v>0</v>
      </c>
      <c r="V107" s="3">
        <v>0</v>
      </c>
      <c r="W107" s="3">
        <v>0</v>
      </c>
      <c r="X107" s="3">
        <v>0</v>
      </c>
      <c r="Y107" s="3">
        <v>0</v>
      </c>
      <c r="Z107" s="3">
        <v>0</v>
      </c>
      <c r="AA107" s="3">
        <v>0</v>
      </c>
      <c r="AB107" s="3">
        <v>0</v>
      </c>
      <c r="AC107" s="3">
        <v>0</v>
      </c>
      <c r="AD107" s="3">
        <v>0</v>
      </c>
      <c r="AE107" s="3">
        <v>0</v>
      </c>
      <c r="AF107" s="3">
        <v>0</v>
      </c>
      <c r="AG107" s="3">
        <v>0</v>
      </c>
      <c r="AJ107" s="3">
        <f t="shared" si="3"/>
        <v>0</v>
      </c>
      <c r="AL107" s="3">
        <f>IFERROR(VLOOKUP(B107,Totalt!$B$1:$BD$409,MATCH("totalt tillförda bränslen:",Totalt!$B$1:$BC$1,0),FALSE),"")</f>
        <v>0</v>
      </c>
      <c r="AN107" s="3">
        <f t="shared" si="5"/>
        <v>0</v>
      </c>
    </row>
    <row r="108" spans="1:40" x14ac:dyDescent="0.25">
      <c r="B108" s="3" t="s">
        <v>118</v>
      </c>
      <c r="C108" s="3">
        <v>0</v>
      </c>
      <c r="D108" s="3">
        <v>0</v>
      </c>
      <c r="E108" s="3">
        <v>0</v>
      </c>
      <c r="F108" s="3">
        <v>0</v>
      </c>
      <c r="G108" s="3">
        <v>0</v>
      </c>
      <c r="H108" s="3">
        <v>0</v>
      </c>
      <c r="I108" s="3">
        <v>0</v>
      </c>
      <c r="J108" s="3">
        <v>0</v>
      </c>
      <c r="K108" s="3">
        <v>0</v>
      </c>
      <c r="L108" s="3">
        <v>0</v>
      </c>
      <c r="M108" s="238">
        <v>0</v>
      </c>
      <c r="N108" s="3">
        <v>0</v>
      </c>
      <c r="O108" s="3">
        <v>0</v>
      </c>
      <c r="P108" s="238">
        <v>0</v>
      </c>
      <c r="Q108" s="240">
        <f t="shared" si="4"/>
        <v>0</v>
      </c>
      <c r="R108" s="3">
        <v>0</v>
      </c>
      <c r="S108" s="3">
        <v>0</v>
      </c>
      <c r="T108" s="3">
        <v>0</v>
      </c>
      <c r="U108" s="3">
        <v>0</v>
      </c>
      <c r="V108" s="3">
        <v>0</v>
      </c>
      <c r="W108" s="3">
        <v>0</v>
      </c>
      <c r="X108" s="3">
        <v>0</v>
      </c>
      <c r="Y108" s="3">
        <v>0</v>
      </c>
      <c r="Z108" s="3">
        <v>0</v>
      </c>
      <c r="AA108" s="3">
        <v>0</v>
      </c>
      <c r="AB108" s="3">
        <v>0</v>
      </c>
      <c r="AC108" s="3">
        <v>0</v>
      </c>
      <c r="AD108" s="3">
        <v>0</v>
      </c>
      <c r="AE108" s="3">
        <v>0</v>
      </c>
      <c r="AF108" s="3">
        <v>0</v>
      </c>
      <c r="AG108" s="3">
        <v>0</v>
      </c>
      <c r="AJ108" s="3">
        <f t="shared" si="3"/>
        <v>0</v>
      </c>
      <c r="AL108" s="3">
        <f>IFERROR(VLOOKUP(B108,Totalt!$B$1:$BD$409,MATCH("totalt tillförda bränslen:",Totalt!$B$1:$BC$1,0),FALSE),"")</f>
        <v>0</v>
      </c>
      <c r="AN108" s="3">
        <f t="shared" si="5"/>
        <v>0</v>
      </c>
    </row>
    <row r="109" spans="1:40" x14ac:dyDescent="0.25">
      <c r="B109" s="3" t="s">
        <v>119</v>
      </c>
      <c r="C109" s="3">
        <v>0</v>
      </c>
      <c r="D109" s="3">
        <v>0</v>
      </c>
      <c r="E109" s="3">
        <v>0</v>
      </c>
      <c r="F109" s="3">
        <v>0</v>
      </c>
      <c r="G109" s="3">
        <v>0</v>
      </c>
      <c r="H109" s="3">
        <v>0</v>
      </c>
      <c r="I109" s="3">
        <v>0</v>
      </c>
      <c r="J109" s="3">
        <v>0</v>
      </c>
      <c r="K109" s="3">
        <v>0</v>
      </c>
      <c r="L109" s="3">
        <v>0</v>
      </c>
      <c r="M109" s="238">
        <v>0</v>
      </c>
      <c r="N109" s="3">
        <v>0</v>
      </c>
      <c r="O109" s="3">
        <v>0</v>
      </c>
      <c r="P109" s="238">
        <v>0</v>
      </c>
      <c r="Q109" s="240">
        <f t="shared" si="4"/>
        <v>0</v>
      </c>
      <c r="R109" s="3">
        <v>0</v>
      </c>
      <c r="S109" s="3">
        <v>0</v>
      </c>
      <c r="T109" s="3">
        <v>0</v>
      </c>
      <c r="U109" s="3">
        <v>0</v>
      </c>
      <c r="V109" s="3">
        <v>0</v>
      </c>
      <c r="W109" s="3">
        <v>0</v>
      </c>
      <c r="X109" s="3">
        <v>0</v>
      </c>
      <c r="Y109" s="3">
        <v>0</v>
      </c>
      <c r="Z109" s="3">
        <v>0</v>
      </c>
      <c r="AA109" s="3">
        <v>0</v>
      </c>
      <c r="AB109" s="3">
        <v>0</v>
      </c>
      <c r="AC109" s="3">
        <v>0</v>
      </c>
      <c r="AD109" s="3">
        <v>0</v>
      </c>
      <c r="AE109" s="3">
        <v>0</v>
      </c>
      <c r="AF109" s="3">
        <v>0</v>
      </c>
      <c r="AG109" s="3">
        <v>0</v>
      </c>
      <c r="AJ109" s="3">
        <f t="shared" si="3"/>
        <v>0</v>
      </c>
      <c r="AL109" s="3">
        <f>IFERROR(VLOOKUP(B109,Totalt!$B$1:$BD$409,MATCH("totalt tillförda bränslen:",Totalt!$B$1:$BC$1,0),FALSE),"")</f>
        <v>0</v>
      </c>
      <c r="AN109" s="3">
        <f t="shared" si="5"/>
        <v>0</v>
      </c>
    </row>
    <row r="110" spans="1:40" x14ac:dyDescent="0.25">
      <c r="B110" s="3" t="s">
        <v>120</v>
      </c>
      <c r="C110" s="3">
        <v>0</v>
      </c>
      <c r="D110" s="3">
        <v>0</v>
      </c>
      <c r="E110" s="3">
        <v>0</v>
      </c>
      <c r="F110" s="3">
        <v>0</v>
      </c>
      <c r="G110" s="3">
        <v>0</v>
      </c>
      <c r="H110" s="3">
        <v>0</v>
      </c>
      <c r="I110" s="3">
        <v>0</v>
      </c>
      <c r="J110" s="3">
        <v>0</v>
      </c>
      <c r="K110" s="3">
        <v>0</v>
      </c>
      <c r="L110" s="3">
        <v>0</v>
      </c>
      <c r="M110" s="238">
        <v>0</v>
      </c>
      <c r="N110" s="3">
        <v>0</v>
      </c>
      <c r="O110" s="3">
        <v>0</v>
      </c>
      <c r="P110" s="238">
        <v>0</v>
      </c>
      <c r="Q110" s="240">
        <f t="shared" si="4"/>
        <v>0</v>
      </c>
      <c r="R110" s="3">
        <v>0</v>
      </c>
      <c r="S110" s="3">
        <v>0</v>
      </c>
      <c r="T110" s="3">
        <v>0</v>
      </c>
      <c r="U110" s="3">
        <v>0</v>
      </c>
      <c r="V110" s="3">
        <v>0</v>
      </c>
      <c r="W110" s="3">
        <v>0</v>
      </c>
      <c r="X110" s="3">
        <v>0</v>
      </c>
      <c r="Y110" s="3">
        <v>0</v>
      </c>
      <c r="Z110" s="3">
        <v>0</v>
      </c>
      <c r="AA110" s="3">
        <v>0</v>
      </c>
      <c r="AB110" s="3">
        <v>0</v>
      </c>
      <c r="AC110" s="3">
        <v>0</v>
      </c>
      <c r="AD110" s="3">
        <v>0</v>
      </c>
      <c r="AE110" s="3">
        <v>0</v>
      </c>
      <c r="AF110" s="3">
        <v>0</v>
      </c>
      <c r="AG110" s="3">
        <v>0</v>
      </c>
      <c r="AJ110" s="3">
        <f t="shared" si="3"/>
        <v>0</v>
      </c>
      <c r="AL110" s="3">
        <f>IFERROR(VLOOKUP(B110,Totalt!$B$1:$BD$409,MATCH("totalt tillförda bränslen:",Totalt!$B$1:$BC$1,0),FALSE),"")</f>
        <v>0</v>
      </c>
      <c r="AN110" s="3">
        <f t="shared" si="5"/>
        <v>0</v>
      </c>
    </row>
    <row r="111" spans="1:40" x14ac:dyDescent="0.25">
      <c r="B111" s="3" t="s">
        <v>121</v>
      </c>
      <c r="C111" s="3">
        <v>0</v>
      </c>
      <c r="D111" s="3">
        <v>0</v>
      </c>
      <c r="E111" s="3">
        <v>0</v>
      </c>
      <c r="F111" s="3">
        <v>0</v>
      </c>
      <c r="G111" s="3">
        <v>0</v>
      </c>
      <c r="H111" s="3">
        <v>0</v>
      </c>
      <c r="I111" s="3">
        <v>0</v>
      </c>
      <c r="J111" s="3">
        <v>0</v>
      </c>
      <c r="K111" s="3">
        <v>0</v>
      </c>
      <c r="L111" s="3">
        <v>0</v>
      </c>
      <c r="M111" s="238">
        <v>0</v>
      </c>
      <c r="N111" s="3">
        <v>0</v>
      </c>
      <c r="O111" s="3">
        <v>0</v>
      </c>
      <c r="P111" s="238">
        <v>0</v>
      </c>
      <c r="Q111" s="240">
        <f t="shared" si="4"/>
        <v>0</v>
      </c>
      <c r="R111" s="3">
        <v>0</v>
      </c>
      <c r="S111" s="3">
        <v>0</v>
      </c>
      <c r="T111" s="3">
        <v>0</v>
      </c>
      <c r="U111" s="3">
        <v>0</v>
      </c>
      <c r="V111" s="3">
        <v>0</v>
      </c>
      <c r="W111" s="3">
        <v>0</v>
      </c>
      <c r="X111" s="3">
        <v>0</v>
      </c>
      <c r="Y111" s="3">
        <v>0</v>
      </c>
      <c r="Z111" s="3">
        <v>0</v>
      </c>
      <c r="AA111" s="3">
        <v>0</v>
      </c>
      <c r="AB111" s="3">
        <v>0</v>
      </c>
      <c r="AC111" s="3">
        <v>0</v>
      </c>
      <c r="AD111" s="3">
        <v>0</v>
      </c>
      <c r="AE111" s="3">
        <v>0</v>
      </c>
      <c r="AF111" s="3">
        <v>0</v>
      </c>
      <c r="AG111" s="3">
        <v>0</v>
      </c>
      <c r="AJ111" s="3">
        <f t="shared" si="3"/>
        <v>0</v>
      </c>
      <c r="AL111" s="3">
        <f>IFERROR(VLOOKUP(B111,Totalt!$B$1:$BD$409,MATCH("totalt tillförda bränslen:",Totalt!$B$1:$BC$1,0),FALSE),"")</f>
        <v>0</v>
      </c>
      <c r="AN111" s="3">
        <f t="shared" si="5"/>
        <v>0</v>
      </c>
    </row>
    <row r="112" spans="1:40" x14ac:dyDescent="0.25">
      <c r="B112" s="3" t="s">
        <v>122</v>
      </c>
      <c r="C112" s="3">
        <v>0</v>
      </c>
      <c r="D112" s="3">
        <v>0</v>
      </c>
      <c r="E112" s="3">
        <v>0</v>
      </c>
      <c r="F112" s="3">
        <v>0</v>
      </c>
      <c r="G112" s="3">
        <v>0</v>
      </c>
      <c r="H112" s="3">
        <v>0</v>
      </c>
      <c r="I112" s="3">
        <v>0</v>
      </c>
      <c r="J112" s="3">
        <v>0</v>
      </c>
      <c r="K112" s="3">
        <v>0</v>
      </c>
      <c r="L112" s="3">
        <v>0</v>
      </c>
      <c r="M112" s="238">
        <v>0</v>
      </c>
      <c r="N112" s="3">
        <v>0</v>
      </c>
      <c r="O112" s="3">
        <v>0</v>
      </c>
      <c r="P112" s="238">
        <v>0</v>
      </c>
      <c r="Q112" s="240">
        <f t="shared" si="4"/>
        <v>0</v>
      </c>
      <c r="R112" s="3">
        <v>0</v>
      </c>
      <c r="S112" s="3">
        <v>0</v>
      </c>
      <c r="T112" s="3">
        <v>0</v>
      </c>
      <c r="U112" s="3">
        <v>0</v>
      </c>
      <c r="V112" s="3">
        <v>0</v>
      </c>
      <c r="W112" s="3">
        <v>0</v>
      </c>
      <c r="X112" s="3">
        <v>0</v>
      </c>
      <c r="Y112" s="3">
        <v>0</v>
      </c>
      <c r="Z112" s="3">
        <v>0</v>
      </c>
      <c r="AA112" s="3">
        <v>0</v>
      </c>
      <c r="AB112" s="3">
        <v>0</v>
      </c>
      <c r="AC112" s="3">
        <v>0</v>
      </c>
      <c r="AD112" s="3">
        <v>0</v>
      </c>
      <c r="AE112" s="3">
        <v>0</v>
      </c>
      <c r="AF112" s="3">
        <v>0</v>
      </c>
      <c r="AG112" s="3">
        <v>0</v>
      </c>
      <c r="AJ112" s="3">
        <f t="shared" si="3"/>
        <v>0</v>
      </c>
      <c r="AL112" s="3">
        <f>IFERROR(VLOOKUP(B112,Totalt!$B$1:$BD$409,MATCH("totalt tillförda bränslen:",Totalt!$B$1:$BC$1,0),FALSE),"")</f>
        <v>0</v>
      </c>
      <c r="AN112" s="3">
        <f t="shared" si="5"/>
        <v>0</v>
      </c>
    </row>
    <row r="113" spans="1:40" x14ac:dyDescent="0.25">
      <c r="A113" s="3" t="s">
        <v>123</v>
      </c>
      <c r="Q113" s="240">
        <f t="shared" si="4"/>
        <v>0</v>
      </c>
      <c r="AJ113" s="3">
        <f t="shared" si="3"/>
        <v>0</v>
      </c>
      <c r="AL113" s="3" t="str">
        <f>IFERROR(VLOOKUP(B113,Totalt!$B$1:$BD$409,MATCH("totalt tillförda bränslen:",Totalt!$B$1:$BC$1,0),FALSE),"")</f>
        <v/>
      </c>
      <c r="AN113" s="3" t="str">
        <f t="shared" si="5"/>
        <v/>
      </c>
    </row>
    <row r="114" spans="1:40" x14ac:dyDescent="0.25">
      <c r="B114" s="3" t="s">
        <v>124</v>
      </c>
      <c r="C114" s="3">
        <v>0</v>
      </c>
      <c r="D114" s="3">
        <v>0</v>
      </c>
      <c r="E114" s="3">
        <v>2.1746099999999999</v>
      </c>
      <c r="F114" s="3">
        <v>119.83799999999999</v>
      </c>
      <c r="G114" s="3">
        <v>7.99</v>
      </c>
      <c r="H114" s="3">
        <v>0</v>
      </c>
      <c r="I114" s="3">
        <v>1.4480299999999999</v>
      </c>
      <c r="J114" s="3">
        <v>0</v>
      </c>
      <c r="K114" s="3">
        <v>4.3040000000000003</v>
      </c>
      <c r="L114" s="3">
        <v>387.15499999999997</v>
      </c>
      <c r="M114" s="238">
        <v>12.2057</v>
      </c>
      <c r="N114" s="3">
        <v>0</v>
      </c>
      <c r="O114" s="3">
        <v>0</v>
      </c>
      <c r="P114" s="238">
        <v>315.74</v>
      </c>
      <c r="Q114" s="240">
        <f t="shared" si="4"/>
        <v>157.87</v>
      </c>
      <c r="R114" s="3">
        <v>0</v>
      </c>
      <c r="S114" s="3">
        <v>5</v>
      </c>
      <c r="T114" s="3">
        <v>0</v>
      </c>
      <c r="U114" s="3">
        <v>0</v>
      </c>
      <c r="V114" s="3">
        <v>0</v>
      </c>
      <c r="W114" s="3">
        <v>0</v>
      </c>
      <c r="X114" s="3">
        <v>25.4057</v>
      </c>
      <c r="Y114" s="3">
        <v>0</v>
      </c>
      <c r="Z114" s="3">
        <v>0</v>
      </c>
      <c r="AA114" s="3">
        <v>0</v>
      </c>
      <c r="AB114" s="3">
        <v>0</v>
      </c>
      <c r="AC114" s="3">
        <v>0</v>
      </c>
      <c r="AD114" s="3">
        <v>0</v>
      </c>
      <c r="AE114" s="3">
        <v>0</v>
      </c>
      <c r="AF114" s="3">
        <v>0</v>
      </c>
      <c r="AG114" s="3">
        <v>0</v>
      </c>
      <c r="AJ114" s="3">
        <f t="shared" si="3"/>
        <v>711.18534</v>
      </c>
      <c r="AL114" s="3">
        <f>IFERROR(VLOOKUP(B114,Totalt!$B$1:$BD$409,MATCH("totalt tillförda bränslen:",Totalt!$B$1:$BC$1,0),FALSE),"")</f>
        <v>711.18534</v>
      </c>
      <c r="AN114" s="3">
        <f t="shared" si="5"/>
        <v>0</v>
      </c>
    </row>
    <row r="115" spans="1:40" x14ac:dyDescent="0.25">
      <c r="B115" s="3" t="s">
        <v>125</v>
      </c>
      <c r="C115" s="3">
        <v>0</v>
      </c>
      <c r="D115" s="3">
        <v>0</v>
      </c>
      <c r="E115" s="3">
        <v>0</v>
      </c>
      <c r="F115" s="3">
        <v>0</v>
      </c>
      <c r="G115" s="3">
        <v>0</v>
      </c>
      <c r="H115" s="3">
        <v>0</v>
      </c>
      <c r="I115" s="3">
        <v>0.14000000000000001</v>
      </c>
      <c r="J115" s="3">
        <v>0</v>
      </c>
      <c r="K115" s="3">
        <v>0</v>
      </c>
      <c r="L115" s="3">
        <v>0</v>
      </c>
      <c r="M115" s="238">
        <v>0</v>
      </c>
      <c r="N115" s="3">
        <v>0</v>
      </c>
      <c r="O115" s="3">
        <v>0</v>
      </c>
      <c r="P115" s="238">
        <v>0</v>
      </c>
      <c r="Q115" s="240">
        <f t="shared" si="4"/>
        <v>0</v>
      </c>
      <c r="R115" s="3">
        <v>0</v>
      </c>
      <c r="S115" s="3">
        <v>0</v>
      </c>
      <c r="T115" s="3">
        <v>0</v>
      </c>
      <c r="U115" s="3">
        <v>0</v>
      </c>
      <c r="V115" s="3">
        <v>0</v>
      </c>
      <c r="W115" s="3">
        <v>0</v>
      </c>
      <c r="X115" s="3">
        <v>0.02</v>
      </c>
      <c r="Y115" s="3">
        <v>0</v>
      </c>
      <c r="Z115" s="3">
        <v>0.75900000000000001</v>
      </c>
      <c r="AA115" s="3">
        <v>0</v>
      </c>
      <c r="AB115" s="3">
        <v>0</v>
      </c>
      <c r="AC115" s="3">
        <v>0</v>
      </c>
      <c r="AD115" s="3">
        <v>0</v>
      </c>
      <c r="AE115" s="3">
        <v>0</v>
      </c>
      <c r="AF115" s="3">
        <v>0</v>
      </c>
      <c r="AG115" s="3">
        <v>0</v>
      </c>
      <c r="AJ115" s="3">
        <f t="shared" si="3"/>
        <v>0.91900000000000004</v>
      </c>
      <c r="AL115" s="3">
        <f>IFERROR(VLOOKUP(B115,Totalt!$B$1:$BD$409,MATCH("totalt tillförda bränslen:",Totalt!$B$1:$BC$1,0),FALSE),"")</f>
        <v>0.91900000000000004</v>
      </c>
      <c r="AN115" s="3">
        <f t="shared" si="5"/>
        <v>0</v>
      </c>
    </row>
    <row r="116" spans="1:40" x14ac:dyDescent="0.25">
      <c r="B116" s="3" t="s">
        <v>126</v>
      </c>
      <c r="C116" s="3">
        <v>0</v>
      </c>
      <c r="D116" s="3">
        <v>0</v>
      </c>
      <c r="E116" s="3">
        <v>0</v>
      </c>
      <c r="F116" s="3">
        <v>0</v>
      </c>
      <c r="G116" s="3">
        <v>2.3849999999999998</v>
      </c>
      <c r="H116" s="3">
        <v>0</v>
      </c>
      <c r="I116" s="3">
        <v>2.9000000000000001E-2</v>
      </c>
      <c r="J116" s="3">
        <v>0</v>
      </c>
      <c r="K116" s="3">
        <v>0</v>
      </c>
      <c r="L116" s="3">
        <v>0</v>
      </c>
      <c r="M116" s="238">
        <v>0</v>
      </c>
      <c r="N116" s="3">
        <v>0</v>
      </c>
      <c r="O116" s="3">
        <v>0</v>
      </c>
      <c r="P116" s="238">
        <v>0</v>
      </c>
      <c r="Q116" s="240">
        <f t="shared" si="4"/>
        <v>0</v>
      </c>
      <c r="R116" s="3">
        <v>0</v>
      </c>
      <c r="S116" s="3">
        <v>0</v>
      </c>
      <c r="T116" s="3">
        <v>0</v>
      </c>
      <c r="U116" s="3">
        <v>0</v>
      </c>
      <c r="V116" s="3">
        <v>0</v>
      </c>
      <c r="W116" s="3">
        <v>0</v>
      </c>
      <c r="X116" s="3">
        <v>0.2</v>
      </c>
      <c r="Y116" s="3">
        <v>0</v>
      </c>
      <c r="Z116" s="3">
        <v>5.7279999999999998</v>
      </c>
      <c r="AA116" s="3">
        <v>0</v>
      </c>
      <c r="AB116" s="3">
        <v>0</v>
      </c>
      <c r="AC116" s="3">
        <v>0</v>
      </c>
      <c r="AD116" s="3">
        <v>0</v>
      </c>
      <c r="AE116" s="3">
        <v>0</v>
      </c>
      <c r="AF116" s="3">
        <v>0</v>
      </c>
      <c r="AG116" s="3">
        <v>0</v>
      </c>
      <c r="AJ116" s="3">
        <f t="shared" si="3"/>
        <v>8.3419999999999987</v>
      </c>
      <c r="AL116" s="3">
        <f>IFERROR(VLOOKUP(B116,Totalt!$B$1:$BD$409,MATCH("totalt tillförda bränslen:",Totalt!$B$1:$BC$1,0),FALSE),"")</f>
        <v>8.3419999999999987</v>
      </c>
      <c r="AN116" s="3">
        <f t="shared" si="5"/>
        <v>0</v>
      </c>
    </row>
    <row r="117" spans="1:40" x14ac:dyDescent="0.25">
      <c r="A117" s="3" t="s">
        <v>127</v>
      </c>
      <c r="Q117" s="240">
        <f t="shared" si="4"/>
        <v>0</v>
      </c>
      <c r="AJ117" s="3">
        <f t="shared" si="3"/>
        <v>0</v>
      </c>
      <c r="AL117" s="3" t="str">
        <f>IFERROR(VLOOKUP(B117,Totalt!$B$1:$BD$409,MATCH("totalt tillförda bränslen:",Totalt!$B$1:$BC$1,0),FALSE),"")</f>
        <v/>
      </c>
      <c r="AN117" s="3" t="str">
        <f t="shared" si="5"/>
        <v/>
      </c>
    </row>
    <row r="118" spans="1:40" x14ac:dyDescent="0.25">
      <c r="B118" s="3" t="s">
        <v>128</v>
      </c>
      <c r="C118" s="3">
        <v>0</v>
      </c>
      <c r="D118" s="3">
        <v>0</v>
      </c>
      <c r="E118" s="3">
        <v>0</v>
      </c>
      <c r="F118" s="3">
        <v>13.9886</v>
      </c>
      <c r="G118" s="3">
        <v>0.79526399999999997</v>
      </c>
      <c r="H118" s="3">
        <v>0</v>
      </c>
      <c r="I118" s="3">
        <v>0</v>
      </c>
      <c r="J118" s="3">
        <v>0</v>
      </c>
      <c r="K118" s="3">
        <v>0</v>
      </c>
      <c r="L118" s="3">
        <v>89.590199999999996</v>
      </c>
      <c r="M118" s="238">
        <v>0</v>
      </c>
      <c r="N118" s="3">
        <v>0</v>
      </c>
      <c r="O118" s="3">
        <v>0</v>
      </c>
      <c r="P118" s="238">
        <v>0</v>
      </c>
      <c r="Q118" s="240">
        <f t="shared" si="4"/>
        <v>0</v>
      </c>
      <c r="R118" s="3">
        <v>0</v>
      </c>
      <c r="S118" s="3">
        <v>0</v>
      </c>
      <c r="T118" s="3">
        <v>0</v>
      </c>
      <c r="U118" s="3">
        <v>0</v>
      </c>
      <c r="V118" s="3">
        <v>0</v>
      </c>
      <c r="W118" s="3">
        <v>0</v>
      </c>
      <c r="X118" s="3">
        <v>3.012</v>
      </c>
      <c r="Y118" s="3">
        <v>4</v>
      </c>
      <c r="Z118" s="3">
        <v>0</v>
      </c>
      <c r="AA118" s="3">
        <v>0</v>
      </c>
      <c r="AB118" s="3">
        <v>0</v>
      </c>
      <c r="AC118" s="3">
        <v>0</v>
      </c>
      <c r="AD118" s="3">
        <v>0</v>
      </c>
      <c r="AE118" s="3">
        <v>0</v>
      </c>
      <c r="AF118" s="3">
        <v>0</v>
      </c>
      <c r="AG118" s="3">
        <v>6.67997</v>
      </c>
      <c r="AJ118" s="3">
        <f t="shared" si="3"/>
        <v>118.06603399999999</v>
      </c>
      <c r="AL118" s="3">
        <f>IFERROR(VLOOKUP(B118,Totalt!$B$1:$BD$409,MATCH("totalt tillförda bränslen:",Totalt!$B$1:$BC$1,0),FALSE),"")</f>
        <v>118.066034</v>
      </c>
      <c r="AN118" s="3">
        <f t="shared" si="5"/>
        <v>-1.4210854715202004E-14</v>
      </c>
    </row>
    <row r="119" spans="1:40" x14ac:dyDescent="0.25">
      <c r="B119" s="3" t="s">
        <v>129</v>
      </c>
      <c r="C119" s="3">
        <v>0</v>
      </c>
      <c r="D119" s="3">
        <v>0</v>
      </c>
      <c r="E119" s="3">
        <v>0</v>
      </c>
      <c r="F119" s="3">
        <v>0</v>
      </c>
      <c r="G119" s="3">
        <v>7.0000000000000007E-2</v>
      </c>
      <c r="H119" s="3">
        <v>0</v>
      </c>
      <c r="I119" s="3">
        <v>0</v>
      </c>
      <c r="J119" s="3">
        <v>0</v>
      </c>
      <c r="K119" s="3">
        <v>0</v>
      </c>
      <c r="L119" s="3">
        <v>0</v>
      </c>
      <c r="M119" s="238">
        <v>0</v>
      </c>
      <c r="N119" s="3">
        <v>0</v>
      </c>
      <c r="O119" s="3">
        <v>0</v>
      </c>
      <c r="P119" s="238">
        <v>0</v>
      </c>
      <c r="Q119" s="240">
        <f t="shared" si="4"/>
        <v>0</v>
      </c>
      <c r="R119" s="3">
        <v>0</v>
      </c>
      <c r="S119" s="3">
        <v>0</v>
      </c>
      <c r="T119" s="3">
        <v>0</v>
      </c>
      <c r="U119" s="3">
        <v>0</v>
      </c>
      <c r="V119" s="3">
        <v>0</v>
      </c>
      <c r="W119" s="3">
        <v>0</v>
      </c>
      <c r="X119" s="3">
        <v>0.27600000000000002</v>
      </c>
      <c r="Y119" s="3">
        <v>12.834</v>
      </c>
      <c r="Z119" s="3">
        <v>0</v>
      </c>
      <c r="AA119" s="3">
        <v>0</v>
      </c>
      <c r="AB119" s="3">
        <v>0</v>
      </c>
      <c r="AC119" s="3">
        <v>0</v>
      </c>
      <c r="AD119" s="3">
        <v>0</v>
      </c>
      <c r="AE119" s="3">
        <v>0</v>
      </c>
      <c r="AF119" s="3">
        <v>0</v>
      </c>
      <c r="AG119" s="3">
        <v>0</v>
      </c>
      <c r="AJ119" s="3">
        <f t="shared" si="3"/>
        <v>13.18</v>
      </c>
      <c r="AL119" s="3">
        <f>IFERROR(VLOOKUP(B119,Totalt!$B$1:$BD$409,MATCH("totalt tillförda bränslen:",Totalt!$B$1:$BC$1,0),FALSE),"")</f>
        <v>13.18</v>
      </c>
      <c r="AN119" s="3">
        <f t="shared" si="5"/>
        <v>0</v>
      </c>
    </row>
    <row r="120" spans="1:40" x14ac:dyDescent="0.25">
      <c r="B120" s="3" t="s">
        <v>130</v>
      </c>
      <c r="C120" s="3">
        <v>0</v>
      </c>
      <c r="D120" s="3">
        <v>0</v>
      </c>
      <c r="E120" s="3">
        <v>0</v>
      </c>
      <c r="F120" s="3">
        <v>0</v>
      </c>
      <c r="G120" s="3">
        <v>0</v>
      </c>
      <c r="H120" s="3">
        <v>0.14599999999999999</v>
      </c>
      <c r="I120" s="3">
        <v>0</v>
      </c>
      <c r="J120" s="3">
        <v>0</v>
      </c>
      <c r="K120" s="3">
        <v>0</v>
      </c>
      <c r="L120" s="3">
        <v>0</v>
      </c>
      <c r="M120" s="238">
        <v>0</v>
      </c>
      <c r="N120" s="3">
        <v>0</v>
      </c>
      <c r="O120" s="3">
        <v>0</v>
      </c>
      <c r="P120" s="238">
        <v>0</v>
      </c>
      <c r="Q120" s="240">
        <f t="shared" si="4"/>
        <v>0</v>
      </c>
      <c r="R120" s="3">
        <v>0</v>
      </c>
      <c r="S120" s="3">
        <v>0</v>
      </c>
      <c r="T120" s="3">
        <v>0</v>
      </c>
      <c r="U120" s="3">
        <v>0</v>
      </c>
      <c r="V120" s="3">
        <v>0</v>
      </c>
      <c r="W120" s="3">
        <v>0</v>
      </c>
      <c r="X120" s="3">
        <v>0.13200000000000001</v>
      </c>
      <c r="Y120" s="3">
        <v>0</v>
      </c>
      <c r="Z120" s="3">
        <v>5.4889999999999999</v>
      </c>
      <c r="AA120" s="3">
        <v>0</v>
      </c>
      <c r="AB120" s="3">
        <v>0</v>
      </c>
      <c r="AC120" s="3">
        <v>0</v>
      </c>
      <c r="AD120" s="3">
        <v>0</v>
      </c>
      <c r="AE120" s="3">
        <v>0</v>
      </c>
      <c r="AF120" s="3">
        <v>0</v>
      </c>
      <c r="AG120" s="3">
        <v>0</v>
      </c>
      <c r="AJ120" s="3">
        <f t="shared" si="3"/>
        <v>5.7669999999999995</v>
      </c>
      <c r="AL120" s="3">
        <f>IFERROR(VLOOKUP(B120,Totalt!$B$1:$BD$409,MATCH("totalt tillförda bränslen:",Totalt!$B$1:$BC$1,0),FALSE),"")</f>
        <v>5.7669999999999995</v>
      </c>
      <c r="AN120" s="3">
        <f t="shared" si="5"/>
        <v>0</v>
      </c>
    </row>
    <row r="121" spans="1:40" x14ac:dyDescent="0.25">
      <c r="A121" s="3" t="s">
        <v>131</v>
      </c>
      <c r="Q121" s="240">
        <f t="shared" si="4"/>
        <v>0</v>
      </c>
      <c r="AJ121" s="3">
        <f t="shared" si="3"/>
        <v>0</v>
      </c>
      <c r="AL121" s="3" t="str">
        <f>IFERROR(VLOOKUP(B121,Totalt!$B$1:$BD$409,MATCH("totalt tillförda bränslen:",Totalt!$B$1:$BC$1,0),FALSE),"")</f>
        <v/>
      </c>
      <c r="AN121" s="3" t="str">
        <f t="shared" si="5"/>
        <v/>
      </c>
    </row>
    <row r="122" spans="1:40" x14ac:dyDescent="0.25">
      <c r="B122" s="3" t="s">
        <v>132</v>
      </c>
      <c r="C122" s="3">
        <v>0</v>
      </c>
      <c r="D122" s="3">
        <v>0</v>
      </c>
      <c r="E122" s="3">
        <v>0</v>
      </c>
      <c r="F122" s="3">
        <v>0</v>
      </c>
      <c r="G122" s="3">
        <v>3.91</v>
      </c>
      <c r="H122" s="3">
        <v>0</v>
      </c>
      <c r="I122" s="3">
        <v>4.3999999999999997E-2</v>
      </c>
      <c r="J122" s="3">
        <v>0</v>
      </c>
      <c r="K122" s="3">
        <v>0</v>
      </c>
      <c r="L122" s="3">
        <v>65.272000000000006</v>
      </c>
      <c r="M122" s="238">
        <v>0</v>
      </c>
      <c r="N122" s="3">
        <v>1.0089999999999999</v>
      </c>
      <c r="O122" s="3">
        <v>0</v>
      </c>
      <c r="P122" s="238">
        <v>1.758</v>
      </c>
      <c r="Q122" s="240">
        <f t="shared" si="4"/>
        <v>0.879</v>
      </c>
      <c r="R122" s="3">
        <v>0</v>
      </c>
      <c r="S122" s="3">
        <v>0</v>
      </c>
      <c r="T122" s="3">
        <v>0.80500000000000005</v>
      </c>
      <c r="U122" s="3">
        <v>0</v>
      </c>
      <c r="V122" s="3">
        <v>0</v>
      </c>
      <c r="W122" s="3">
        <v>0</v>
      </c>
      <c r="X122" s="3">
        <v>1.3640000000000001</v>
      </c>
      <c r="Y122" s="3">
        <v>0</v>
      </c>
      <c r="Z122" s="3">
        <v>0</v>
      </c>
      <c r="AA122" s="3">
        <v>0</v>
      </c>
      <c r="AB122" s="3">
        <v>0</v>
      </c>
      <c r="AC122" s="3">
        <v>0</v>
      </c>
      <c r="AD122" s="3">
        <v>0</v>
      </c>
      <c r="AE122" s="3">
        <v>0</v>
      </c>
      <c r="AF122" s="3">
        <v>0</v>
      </c>
      <c r="AG122" s="3">
        <v>0</v>
      </c>
      <c r="AJ122" s="3">
        <f t="shared" si="3"/>
        <v>73.283000000000015</v>
      </c>
      <c r="AL122" s="3">
        <f>IFERROR(VLOOKUP(B122,Totalt!$B$1:$BD$409,MATCH("totalt tillförda bränslen:",Totalt!$B$1:$BC$1,0),FALSE),"")</f>
        <v>73.283000000000015</v>
      </c>
      <c r="AN122" s="3">
        <f t="shared" si="5"/>
        <v>0</v>
      </c>
    </row>
    <row r="123" spans="1:40" x14ac:dyDescent="0.25">
      <c r="B123" s="3" t="s">
        <v>133</v>
      </c>
      <c r="C123" s="3">
        <v>0</v>
      </c>
      <c r="D123" s="3">
        <v>0</v>
      </c>
      <c r="E123" s="3">
        <v>0</v>
      </c>
      <c r="F123" s="3">
        <v>0</v>
      </c>
      <c r="G123" s="3">
        <v>0</v>
      </c>
      <c r="H123" s="3">
        <v>0</v>
      </c>
      <c r="I123" s="3">
        <v>2.9000000000000001E-2</v>
      </c>
      <c r="J123" s="3">
        <v>0</v>
      </c>
      <c r="K123" s="3">
        <v>0</v>
      </c>
      <c r="L123" s="3">
        <v>0</v>
      </c>
      <c r="M123" s="238">
        <v>0</v>
      </c>
      <c r="N123" s="3">
        <v>0</v>
      </c>
      <c r="O123" s="3">
        <v>0</v>
      </c>
      <c r="P123" s="238">
        <v>0</v>
      </c>
      <c r="Q123" s="240">
        <f t="shared" si="4"/>
        <v>0</v>
      </c>
      <c r="R123" s="3">
        <v>0</v>
      </c>
      <c r="S123" s="3">
        <v>0</v>
      </c>
      <c r="T123" s="3">
        <v>0</v>
      </c>
      <c r="U123" s="3">
        <v>0</v>
      </c>
      <c r="V123" s="3">
        <v>0</v>
      </c>
      <c r="W123" s="3">
        <v>0</v>
      </c>
      <c r="X123" s="3">
        <v>3.6999999999999998E-2</v>
      </c>
      <c r="Y123" s="3">
        <v>0</v>
      </c>
      <c r="Z123" s="3">
        <v>2.3860000000000001</v>
      </c>
      <c r="AA123" s="3">
        <v>0</v>
      </c>
      <c r="AB123" s="3">
        <v>0</v>
      </c>
      <c r="AC123" s="3">
        <v>0</v>
      </c>
      <c r="AD123" s="3">
        <v>0</v>
      </c>
      <c r="AE123" s="3">
        <v>0</v>
      </c>
      <c r="AF123" s="3">
        <v>0</v>
      </c>
      <c r="AG123" s="3">
        <v>0</v>
      </c>
      <c r="AJ123" s="3">
        <f t="shared" si="3"/>
        <v>2.452</v>
      </c>
      <c r="AL123" s="3">
        <f>IFERROR(VLOOKUP(B123,Totalt!$B$1:$BD$409,MATCH("totalt tillförda bränslen:",Totalt!$B$1:$BC$1,0),FALSE),"")</f>
        <v>2.452</v>
      </c>
      <c r="AN123" s="3">
        <f t="shared" si="5"/>
        <v>0</v>
      </c>
    </row>
    <row r="124" spans="1:40" x14ac:dyDescent="0.25">
      <c r="B124" s="3" t="s">
        <v>134</v>
      </c>
      <c r="C124" s="3">
        <v>0</v>
      </c>
      <c r="D124" s="3">
        <v>0</v>
      </c>
      <c r="E124" s="3">
        <v>0</v>
      </c>
      <c r="F124" s="3">
        <v>0</v>
      </c>
      <c r="G124" s="3">
        <v>0</v>
      </c>
      <c r="H124" s="3">
        <v>0</v>
      </c>
      <c r="I124" s="3">
        <v>0.183</v>
      </c>
      <c r="J124" s="3">
        <v>0</v>
      </c>
      <c r="K124" s="3">
        <v>0</v>
      </c>
      <c r="L124" s="3">
        <v>0</v>
      </c>
      <c r="M124" s="238">
        <v>0</v>
      </c>
      <c r="N124" s="3">
        <v>0</v>
      </c>
      <c r="O124" s="3">
        <v>0</v>
      </c>
      <c r="P124" s="238">
        <v>0</v>
      </c>
      <c r="Q124" s="240">
        <f t="shared" si="4"/>
        <v>0</v>
      </c>
      <c r="R124" s="3">
        <v>0</v>
      </c>
      <c r="S124" s="3">
        <v>0</v>
      </c>
      <c r="T124" s="3">
        <v>0</v>
      </c>
      <c r="U124" s="3">
        <v>0</v>
      </c>
      <c r="V124" s="3">
        <v>0</v>
      </c>
      <c r="W124" s="3">
        <v>0</v>
      </c>
      <c r="X124" s="3">
        <v>0.04</v>
      </c>
      <c r="Y124" s="3">
        <v>0</v>
      </c>
      <c r="Z124" s="3">
        <v>3.7589999999999999</v>
      </c>
      <c r="AA124" s="3">
        <v>0</v>
      </c>
      <c r="AB124" s="3">
        <v>0</v>
      </c>
      <c r="AC124" s="3">
        <v>0</v>
      </c>
      <c r="AD124" s="3">
        <v>0</v>
      </c>
      <c r="AE124" s="3">
        <v>0</v>
      </c>
      <c r="AF124" s="3">
        <v>0</v>
      </c>
      <c r="AG124" s="3">
        <v>0</v>
      </c>
      <c r="AJ124" s="3">
        <f t="shared" si="3"/>
        <v>3.9819999999999998</v>
      </c>
      <c r="AL124" s="3">
        <f>IFERROR(VLOOKUP(B124,Totalt!$B$1:$BD$409,MATCH("totalt tillförda bränslen:",Totalt!$B$1:$BC$1,0),FALSE),"")</f>
        <v>3.9819999999999998</v>
      </c>
      <c r="AN124" s="3">
        <f t="shared" si="5"/>
        <v>0</v>
      </c>
    </row>
    <row r="125" spans="1:40" x14ac:dyDescent="0.25">
      <c r="A125" s="3" t="s">
        <v>135</v>
      </c>
      <c r="Q125" s="240">
        <f t="shared" si="4"/>
        <v>0</v>
      </c>
      <c r="AJ125" s="3">
        <f t="shared" si="3"/>
        <v>0</v>
      </c>
      <c r="AL125" s="3" t="str">
        <f>IFERROR(VLOOKUP(B125,Totalt!$B$1:$BD$409,MATCH("totalt tillförda bränslen:",Totalt!$B$1:$BC$1,0),FALSE),"")</f>
        <v/>
      </c>
      <c r="AN125" s="3" t="str">
        <f t="shared" si="5"/>
        <v/>
      </c>
    </row>
    <row r="126" spans="1:40" x14ac:dyDescent="0.25">
      <c r="B126" s="3" t="s">
        <v>136</v>
      </c>
      <c r="C126" s="3">
        <v>0</v>
      </c>
      <c r="D126" s="3">
        <v>0</v>
      </c>
      <c r="E126" s="3">
        <v>0</v>
      </c>
      <c r="F126" s="3">
        <v>0</v>
      </c>
      <c r="G126" s="3">
        <v>0</v>
      </c>
      <c r="H126" s="3">
        <v>0</v>
      </c>
      <c r="I126" s="3">
        <v>0.18</v>
      </c>
      <c r="J126" s="3">
        <v>0</v>
      </c>
      <c r="K126" s="3">
        <v>0</v>
      </c>
      <c r="L126" s="3">
        <v>0</v>
      </c>
      <c r="M126" s="238">
        <v>0</v>
      </c>
      <c r="N126" s="3">
        <v>0</v>
      </c>
      <c r="O126" s="3">
        <v>0</v>
      </c>
      <c r="P126" s="238">
        <v>0</v>
      </c>
      <c r="Q126" s="240">
        <f t="shared" si="4"/>
        <v>0</v>
      </c>
      <c r="R126" s="3">
        <v>0</v>
      </c>
      <c r="S126" s="3">
        <v>0</v>
      </c>
      <c r="T126" s="3">
        <v>0</v>
      </c>
      <c r="U126" s="3">
        <v>0</v>
      </c>
      <c r="V126" s="3">
        <v>0</v>
      </c>
      <c r="W126" s="3">
        <v>0</v>
      </c>
      <c r="X126" s="3">
        <v>0.09</v>
      </c>
      <c r="Y126" s="3">
        <v>0</v>
      </c>
      <c r="Z126" s="3">
        <v>5.7</v>
      </c>
      <c r="AA126" s="3">
        <v>0</v>
      </c>
      <c r="AB126" s="3">
        <v>0</v>
      </c>
      <c r="AC126" s="3">
        <v>0</v>
      </c>
      <c r="AD126" s="3">
        <v>0</v>
      </c>
      <c r="AE126" s="3">
        <v>0</v>
      </c>
      <c r="AF126" s="3">
        <v>0</v>
      </c>
      <c r="AG126" s="3">
        <v>0</v>
      </c>
      <c r="AJ126" s="3">
        <f t="shared" si="3"/>
        <v>5.9700000000000006</v>
      </c>
      <c r="AL126" s="3">
        <f>IFERROR(VLOOKUP(B126,Totalt!$B$1:$BD$409,MATCH("totalt tillförda bränslen:",Totalt!$B$1:$BC$1,0),FALSE),"")</f>
        <v>5.97</v>
      </c>
      <c r="AN126" s="3">
        <f t="shared" si="5"/>
        <v>8.8817841970012523E-16</v>
      </c>
    </row>
    <row r="127" spans="1:40" x14ac:dyDescent="0.25">
      <c r="B127" s="3" t="s">
        <v>137</v>
      </c>
      <c r="C127" s="3">
        <v>0</v>
      </c>
      <c r="D127" s="3">
        <v>0</v>
      </c>
      <c r="E127" s="3">
        <v>0.63</v>
      </c>
      <c r="F127" s="3">
        <v>33.586599999999997</v>
      </c>
      <c r="G127" s="3">
        <v>0</v>
      </c>
      <c r="H127" s="3">
        <v>0</v>
      </c>
      <c r="I127" s="3">
        <v>0.60610299999999995</v>
      </c>
      <c r="J127" s="3">
        <v>0</v>
      </c>
      <c r="K127" s="3">
        <v>0</v>
      </c>
      <c r="L127" s="3">
        <v>40.631399999999999</v>
      </c>
      <c r="M127" s="238">
        <v>8.4731799999999993</v>
      </c>
      <c r="N127" s="3">
        <v>0</v>
      </c>
      <c r="O127" s="3">
        <v>34.546500000000002</v>
      </c>
      <c r="P127" s="238">
        <v>163.18600000000001</v>
      </c>
      <c r="Q127" s="240">
        <f t="shared" si="4"/>
        <v>81.593000000000004</v>
      </c>
      <c r="R127" s="3">
        <v>1.2952300000000001</v>
      </c>
      <c r="S127" s="3">
        <v>6.5784700000000003</v>
      </c>
      <c r="T127" s="3">
        <v>48.847700000000003</v>
      </c>
      <c r="U127" s="3">
        <v>0</v>
      </c>
      <c r="V127" s="3">
        <v>0</v>
      </c>
      <c r="W127" s="3">
        <v>0</v>
      </c>
      <c r="X127" s="3">
        <v>9.3611799999999992</v>
      </c>
      <c r="Y127" s="3">
        <v>0</v>
      </c>
      <c r="Z127" s="3">
        <v>21.9</v>
      </c>
      <c r="AA127" s="3">
        <v>0</v>
      </c>
      <c r="AB127" s="3">
        <v>0</v>
      </c>
      <c r="AC127" s="3">
        <v>0</v>
      </c>
      <c r="AD127" s="3">
        <v>0</v>
      </c>
      <c r="AE127" s="3">
        <v>1.73</v>
      </c>
      <c r="AF127" s="3">
        <v>0</v>
      </c>
      <c r="AG127" s="3">
        <v>44.2256</v>
      </c>
      <c r="AJ127" s="3">
        <f t="shared" si="3"/>
        <v>325.53178300000002</v>
      </c>
      <c r="AL127" s="3">
        <f>IFERROR(VLOOKUP(B127,Totalt!$B$1:$BD$409,MATCH("totalt tillförda bränslen:",Totalt!$B$1:$BC$1,0),FALSE),"")</f>
        <v>325.53178299999996</v>
      </c>
      <c r="AN127" s="3">
        <f t="shared" si="5"/>
        <v>5.6843418860808015E-14</v>
      </c>
    </row>
    <row r="128" spans="1:40" x14ac:dyDescent="0.25">
      <c r="B128" s="3" t="s">
        <v>138</v>
      </c>
      <c r="C128" s="3">
        <v>0</v>
      </c>
      <c r="D128" s="3">
        <v>0</v>
      </c>
      <c r="E128" s="3">
        <v>0</v>
      </c>
      <c r="F128" s="3">
        <v>0</v>
      </c>
      <c r="G128" s="3">
        <v>0</v>
      </c>
      <c r="H128" s="3">
        <v>0</v>
      </c>
      <c r="I128" s="3">
        <v>0.06</v>
      </c>
      <c r="J128" s="3">
        <v>0</v>
      </c>
      <c r="K128" s="3">
        <v>0</v>
      </c>
      <c r="L128" s="3">
        <v>0</v>
      </c>
      <c r="M128" s="238">
        <v>0</v>
      </c>
      <c r="N128" s="3">
        <v>0</v>
      </c>
      <c r="O128" s="3">
        <v>0</v>
      </c>
      <c r="P128" s="238">
        <v>0</v>
      </c>
      <c r="Q128" s="240">
        <f t="shared" si="4"/>
        <v>0</v>
      </c>
      <c r="R128" s="3">
        <v>0</v>
      </c>
      <c r="S128" s="3">
        <v>0</v>
      </c>
      <c r="T128" s="3">
        <v>0</v>
      </c>
      <c r="U128" s="3">
        <v>0</v>
      </c>
      <c r="V128" s="3">
        <v>0</v>
      </c>
      <c r="W128" s="3">
        <v>0</v>
      </c>
      <c r="X128" s="3">
        <v>0.06</v>
      </c>
      <c r="Y128" s="3">
        <v>0</v>
      </c>
      <c r="Z128" s="3">
        <v>5.39</v>
      </c>
      <c r="AA128" s="3">
        <v>0</v>
      </c>
      <c r="AB128" s="3">
        <v>0</v>
      </c>
      <c r="AC128" s="3">
        <v>0</v>
      </c>
      <c r="AD128" s="3">
        <v>0</v>
      </c>
      <c r="AE128" s="3">
        <v>0</v>
      </c>
      <c r="AF128" s="3">
        <v>0</v>
      </c>
      <c r="AG128" s="3">
        <v>0</v>
      </c>
      <c r="AJ128" s="3">
        <f t="shared" si="3"/>
        <v>5.51</v>
      </c>
      <c r="AL128" s="3">
        <f>IFERROR(VLOOKUP(B128,Totalt!$B$1:$BD$409,MATCH("totalt tillförda bränslen:",Totalt!$B$1:$BC$1,0),FALSE),"")</f>
        <v>5.5099999999999989</v>
      </c>
      <c r="AN128" s="3">
        <f t="shared" si="5"/>
        <v>8.8817841970012523E-16</v>
      </c>
    </row>
    <row r="129" spans="1:40" x14ac:dyDescent="0.25">
      <c r="B129" s="3" t="s">
        <v>139</v>
      </c>
      <c r="C129" s="3">
        <v>0</v>
      </c>
      <c r="D129" s="3">
        <v>0</v>
      </c>
      <c r="E129" s="3">
        <v>0</v>
      </c>
      <c r="F129" s="3">
        <v>0</v>
      </c>
      <c r="G129" s="3">
        <v>0</v>
      </c>
      <c r="H129" s="3">
        <v>0</v>
      </c>
      <c r="I129" s="3">
        <v>0.16</v>
      </c>
      <c r="J129" s="3">
        <v>0</v>
      </c>
      <c r="K129" s="3">
        <v>0</v>
      </c>
      <c r="L129" s="3">
        <v>0</v>
      </c>
      <c r="M129" s="238">
        <v>0</v>
      </c>
      <c r="N129" s="3">
        <v>0</v>
      </c>
      <c r="O129" s="3">
        <v>0</v>
      </c>
      <c r="P129" s="238">
        <v>0</v>
      </c>
      <c r="Q129" s="240">
        <f t="shared" si="4"/>
        <v>0</v>
      </c>
      <c r="R129" s="3">
        <v>0</v>
      </c>
      <c r="S129" s="3">
        <v>0</v>
      </c>
      <c r="T129" s="3">
        <v>0</v>
      </c>
      <c r="U129" s="3">
        <v>0</v>
      </c>
      <c r="V129" s="3">
        <v>0</v>
      </c>
      <c r="W129" s="3">
        <v>0</v>
      </c>
      <c r="X129" s="3">
        <v>0.11</v>
      </c>
      <c r="Y129" s="3">
        <v>0</v>
      </c>
      <c r="Z129" s="3">
        <v>5.8</v>
      </c>
      <c r="AA129" s="3">
        <v>0</v>
      </c>
      <c r="AB129" s="3">
        <v>0</v>
      </c>
      <c r="AC129" s="3">
        <v>0</v>
      </c>
      <c r="AD129" s="3">
        <v>0</v>
      </c>
      <c r="AE129" s="3">
        <v>0</v>
      </c>
      <c r="AF129" s="3">
        <v>0</v>
      </c>
      <c r="AG129" s="3">
        <v>0</v>
      </c>
      <c r="AJ129" s="3">
        <f t="shared" si="3"/>
        <v>6.07</v>
      </c>
      <c r="AL129" s="3">
        <f>IFERROR(VLOOKUP(B129,Totalt!$B$1:$BD$409,MATCH("totalt tillförda bränslen:",Totalt!$B$1:$BC$1,0),FALSE),"")</f>
        <v>6.07</v>
      </c>
      <c r="AN129" s="3">
        <f t="shared" si="5"/>
        <v>0</v>
      </c>
    </row>
    <row r="130" spans="1:40" x14ac:dyDescent="0.25">
      <c r="A130" s="3" t="s">
        <v>140</v>
      </c>
      <c r="Q130" s="240">
        <f t="shared" si="4"/>
        <v>0</v>
      </c>
      <c r="AJ130" s="3">
        <f t="shared" si="3"/>
        <v>0</v>
      </c>
      <c r="AL130" s="3" t="str">
        <f>IFERROR(VLOOKUP(B130,Totalt!$B$1:$BD$409,MATCH("totalt tillförda bränslen:",Totalt!$B$1:$BC$1,0),FALSE),"")</f>
        <v/>
      </c>
      <c r="AN130" s="3" t="str">
        <f t="shared" si="5"/>
        <v/>
      </c>
    </row>
    <row r="131" spans="1:40" x14ac:dyDescent="0.25">
      <c r="B131" s="3" t="s">
        <v>141</v>
      </c>
      <c r="C131" s="3">
        <v>0</v>
      </c>
      <c r="D131" s="3">
        <v>62.4</v>
      </c>
      <c r="E131" s="3">
        <v>0</v>
      </c>
      <c r="F131" s="3">
        <v>0</v>
      </c>
      <c r="G131" s="3">
        <v>0</v>
      </c>
      <c r="H131" s="3">
        <v>0</v>
      </c>
      <c r="I131" s="3">
        <v>8.1</v>
      </c>
      <c r="J131" s="3">
        <v>0</v>
      </c>
      <c r="K131" s="3">
        <v>0</v>
      </c>
      <c r="L131" s="3">
        <v>44.2</v>
      </c>
      <c r="M131" s="238">
        <v>0</v>
      </c>
      <c r="N131" s="3">
        <v>0</v>
      </c>
      <c r="O131" s="3">
        <v>7.1</v>
      </c>
      <c r="P131" s="238">
        <v>0</v>
      </c>
      <c r="Q131" s="240">
        <f t="shared" si="4"/>
        <v>0</v>
      </c>
      <c r="R131" s="3">
        <v>10</v>
      </c>
      <c r="S131" s="3">
        <v>0</v>
      </c>
      <c r="T131" s="3">
        <v>0</v>
      </c>
      <c r="U131" s="3">
        <v>0</v>
      </c>
      <c r="V131" s="3">
        <v>0</v>
      </c>
      <c r="W131" s="3">
        <v>0</v>
      </c>
      <c r="X131" s="3">
        <v>3.15</v>
      </c>
      <c r="Y131" s="3">
        <v>0</v>
      </c>
      <c r="Z131" s="3">
        <v>0</v>
      </c>
      <c r="AA131" s="3">
        <v>0</v>
      </c>
      <c r="AB131" s="3">
        <v>0</v>
      </c>
      <c r="AC131" s="3">
        <v>0</v>
      </c>
      <c r="AD131" s="3">
        <v>0</v>
      </c>
      <c r="AE131" s="3">
        <v>0</v>
      </c>
      <c r="AF131" s="3">
        <v>0</v>
      </c>
      <c r="AG131" s="3">
        <v>0</v>
      </c>
      <c r="AJ131" s="3">
        <f t="shared" ref="AJ131:AJ194" si="6">SUM(C131:AG131)-M131-P131</f>
        <v>134.95000000000002</v>
      </c>
      <c r="AL131" s="3">
        <f>IFERROR(VLOOKUP(B131,Totalt!$B$1:$BD$409,MATCH("totalt tillförda bränslen:",Totalt!$B$1:$BC$1,0),FALSE),"")</f>
        <v>134.95000000000002</v>
      </c>
      <c r="AN131" s="3">
        <f t="shared" si="5"/>
        <v>0</v>
      </c>
    </row>
    <row r="132" spans="1:40" x14ac:dyDescent="0.25">
      <c r="A132" s="3" t="s">
        <v>142</v>
      </c>
      <c r="Q132" s="240">
        <f t="shared" ref="Q132:Q195" si="7">P132/2</f>
        <v>0</v>
      </c>
      <c r="AJ132" s="3">
        <f t="shared" si="6"/>
        <v>0</v>
      </c>
      <c r="AL132" s="3" t="str">
        <f>IFERROR(VLOOKUP(B132,Totalt!$B$1:$BD$409,MATCH("totalt tillförda bränslen:",Totalt!$B$1:$BC$1,0),FALSE),"")</f>
        <v/>
      </c>
      <c r="AN132" s="3" t="str">
        <f t="shared" ref="AN132:AN195" si="8">IFERROR(AJ132-AL132,"")</f>
        <v/>
      </c>
    </row>
    <row r="133" spans="1:40" x14ac:dyDescent="0.25">
      <c r="B133" s="3" t="s">
        <v>143</v>
      </c>
      <c r="C133" s="3">
        <v>0</v>
      </c>
      <c r="D133" s="3">
        <v>0</v>
      </c>
      <c r="E133" s="3">
        <v>0</v>
      </c>
      <c r="F133" s="3">
        <v>0</v>
      </c>
      <c r="G133" s="3">
        <v>0</v>
      </c>
      <c r="H133" s="3">
        <v>0</v>
      </c>
      <c r="I133" s="3">
        <v>0</v>
      </c>
      <c r="J133" s="3">
        <v>0</v>
      </c>
      <c r="K133" s="3">
        <v>0</v>
      </c>
      <c r="L133" s="3">
        <v>0</v>
      </c>
      <c r="M133" s="238">
        <v>0</v>
      </c>
      <c r="N133" s="3">
        <v>0</v>
      </c>
      <c r="O133" s="3">
        <v>0</v>
      </c>
      <c r="P133" s="238">
        <v>0</v>
      </c>
      <c r="Q133" s="240">
        <f t="shared" si="7"/>
        <v>0</v>
      </c>
      <c r="R133" s="3">
        <v>0</v>
      </c>
      <c r="S133" s="3">
        <v>0</v>
      </c>
      <c r="T133" s="3">
        <v>0</v>
      </c>
      <c r="U133" s="3">
        <v>0</v>
      </c>
      <c r="V133" s="3">
        <v>0</v>
      </c>
      <c r="W133" s="3">
        <v>0</v>
      </c>
      <c r="X133" s="3">
        <v>0</v>
      </c>
      <c r="Y133" s="3">
        <v>0</v>
      </c>
      <c r="Z133" s="3">
        <v>0</v>
      </c>
      <c r="AA133" s="3">
        <v>0</v>
      </c>
      <c r="AB133" s="3">
        <v>0</v>
      </c>
      <c r="AC133" s="3">
        <v>0</v>
      </c>
      <c r="AD133" s="3">
        <v>0</v>
      </c>
      <c r="AE133" s="3">
        <v>0</v>
      </c>
      <c r="AF133" s="3">
        <v>0</v>
      </c>
      <c r="AG133" s="3">
        <v>0</v>
      </c>
      <c r="AJ133" s="3">
        <f t="shared" si="6"/>
        <v>0</v>
      </c>
      <c r="AL133" s="3">
        <f>IFERROR(VLOOKUP(B133,Totalt!$B$1:$BD$409,MATCH("totalt tillförda bränslen:",Totalt!$B$1:$BC$1,0),FALSE),"")</f>
        <v>0</v>
      </c>
      <c r="AN133" s="3">
        <f t="shared" si="8"/>
        <v>0</v>
      </c>
    </row>
    <row r="134" spans="1:40" x14ac:dyDescent="0.25">
      <c r="A134" s="3" t="s">
        <v>974</v>
      </c>
      <c r="Q134" s="240">
        <f t="shared" si="7"/>
        <v>0</v>
      </c>
      <c r="AJ134" s="3">
        <f t="shared" si="6"/>
        <v>0</v>
      </c>
      <c r="AL134" s="3" t="str">
        <f>IFERROR(VLOOKUP(B134,Totalt!$B$1:$BD$409,MATCH("totalt tillförda bränslen:",Totalt!$B$1:$BC$1,0),FALSE),"")</f>
        <v/>
      </c>
      <c r="AN134" s="3" t="str">
        <f t="shared" si="8"/>
        <v/>
      </c>
    </row>
    <row r="135" spans="1:40" x14ac:dyDescent="0.25">
      <c r="B135" s="3" t="s">
        <v>145</v>
      </c>
      <c r="C135" s="3">
        <v>0</v>
      </c>
      <c r="D135" s="3">
        <v>1718.03</v>
      </c>
      <c r="E135" s="3">
        <v>0</v>
      </c>
      <c r="F135" s="3">
        <v>0</v>
      </c>
      <c r="G135" s="3">
        <v>245.87799999999999</v>
      </c>
      <c r="H135" s="3">
        <v>45.976999999999997</v>
      </c>
      <c r="I135" s="3">
        <v>38.887</v>
      </c>
      <c r="J135" s="3">
        <v>0</v>
      </c>
      <c r="K135" s="3">
        <v>76.489999999999995</v>
      </c>
      <c r="L135" s="3">
        <v>395.16899999999998</v>
      </c>
      <c r="M135" s="238">
        <v>144.9</v>
      </c>
      <c r="N135" s="3">
        <v>0</v>
      </c>
      <c r="O135" s="3">
        <v>0</v>
      </c>
      <c r="P135" s="238">
        <v>1401.6</v>
      </c>
      <c r="Q135" s="240">
        <f t="shared" si="7"/>
        <v>700.8</v>
      </c>
      <c r="R135" s="3">
        <v>1.0661</v>
      </c>
      <c r="S135" s="3">
        <v>0</v>
      </c>
      <c r="T135" s="3">
        <v>0</v>
      </c>
      <c r="U135" s="3">
        <v>724.79499999999996</v>
      </c>
      <c r="V135" s="3">
        <v>272.88900000000001</v>
      </c>
      <c r="W135" s="3">
        <v>0</v>
      </c>
      <c r="X135" s="3">
        <v>310.23700000000002</v>
      </c>
      <c r="Y135" s="3">
        <v>0</v>
      </c>
      <c r="Z135" s="3">
        <v>482.79300000000001</v>
      </c>
      <c r="AA135" s="3">
        <v>0</v>
      </c>
      <c r="AB135" s="3">
        <v>587.12900000000002</v>
      </c>
      <c r="AC135" s="3">
        <v>1429.1</v>
      </c>
      <c r="AD135" s="3">
        <v>0</v>
      </c>
      <c r="AE135" s="3">
        <v>0</v>
      </c>
      <c r="AF135" s="3">
        <v>0</v>
      </c>
      <c r="AG135" s="3">
        <v>27.530999999999999</v>
      </c>
      <c r="AJ135" s="3">
        <f t="shared" si="6"/>
        <v>7056.7710999999999</v>
      </c>
      <c r="AL135" s="3">
        <f>IFERROR(VLOOKUP(B135,Totalt!$B$1:$BD$409,MATCH("totalt tillförda bränslen:",Totalt!$B$1:$BC$1,0),FALSE),"")</f>
        <v>7056.7710999999999</v>
      </c>
      <c r="AN135" s="3">
        <f t="shared" si="8"/>
        <v>0</v>
      </c>
    </row>
    <row r="136" spans="1:40" x14ac:dyDescent="0.25">
      <c r="B136" s="3" t="s">
        <v>146</v>
      </c>
      <c r="C136" s="3">
        <v>0</v>
      </c>
      <c r="D136" s="3">
        <v>0</v>
      </c>
      <c r="E136" s="3">
        <v>1.4055200000000001</v>
      </c>
      <c r="F136" s="3">
        <v>0</v>
      </c>
      <c r="G136" s="3">
        <v>62.633800000000001</v>
      </c>
      <c r="H136" s="3">
        <v>0</v>
      </c>
      <c r="I136" s="3">
        <v>8.04556</v>
      </c>
      <c r="J136" s="3">
        <v>0</v>
      </c>
      <c r="K136" s="3">
        <v>1.5243500000000001</v>
      </c>
      <c r="L136" s="3">
        <v>0</v>
      </c>
      <c r="M136" s="238">
        <v>0</v>
      </c>
      <c r="N136" s="3">
        <v>0</v>
      </c>
      <c r="O136" s="3">
        <v>0</v>
      </c>
      <c r="P136" s="238">
        <v>0</v>
      </c>
      <c r="Q136" s="240">
        <f t="shared" si="7"/>
        <v>0</v>
      </c>
      <c r="R136" s="3">
        <v>0</v>
      </c>
      <c r="S136" s="3">
        <v>0</v>
      </c>
      <c r="T136" s="3">
        <v>0</v>
      </c>
      <c r="U136" s="3">
        <v>0</v>
      </c>
      <c r="V136" s="3">
        <v>0</v>
      </c>
      <c r="W136" s="3">
        <v>0</v>
      </c>
      <c r="X136" s="3">
        <v>1.29281</v>
      </c>
      <c r="Y136" s="3">
        <v>0</v>
      </c>
      <c r="Z136" s="3">
        <v>0</v>
      </c>
      <c r="AA136" s="3">
        <v>0</v>
      </c>
      <c r="AB136" s="3">
        <v>0</v>
      </c>
      <c r="AC136" s="3">
        <v>0</v>
      </c>
      <c r="AD136" s="3">
        <v>0</v>
      </c>
      <c r="AE136" s="3">
        <v>0</v>
      </c>
      <c r="AF136" s="3">
        <v>0</v>
      </c>
      <c r="AG136" s="3">
        <v>0</v>
      </c>
      <c r="AJ136" s="3">
        <f t="shared" si="6"/>
        <v>74.90204</v>
      </c>
      <c r="AL136" s="3">
        <f>IFERROR(VLOOKUP(B136,Totalt!$B$1:$BD$409,MATCH("totalt tillförda bränslen:",Totalt!$B$1:$BC$1,0),FALSE),"")</f>
        <v>74.90204</v>
      </c>
      <c r="AN136" s="3">
        <f t="shared" si="8"/>
        <v>0</v>
      </c>
    </row>
    <row r="137" spans="1:40" x14ac:dyDescent="0.25">
      <c r="A137" s="3" t="s">
        <v>147</v>
      </c>
      <c r="Q137" s="240">
        <f t="shared" si="7"/>
        <v>0</v>
      </c>
      <c r="AJ137" s="3">
        <f t="shared" si="6"/>
        <v>0</v>
      </c>
      <c r="AL137" s="3" t="str">
        <f>IFERROR(VLOOKUP(B137,Totalt!$B$1:$BD$409,MATCH("totalt tillförda bränslen:",Totalt!$B$1:$BC$1,0),FALSE),"")</f>
        <v/>
      </c>
      <c r="AN137" s="3" t="str">
        <f t="shared" si="8"/>
        <v/>
      </c>
    </row>
    <row r="138" spans="1:40" x14ac:dyDescent="0.25">
      <c r="B138" s="3" t="s">
        <v>148</v>
      </c>
      <c r="C138" s="3">
        <v>0</v>
      </c>
      <c r="D138" s="3">
        <v>0</v>
      </c>
      <c r="E138" s="3">
        <v>0</v>
      </c>
      <c r="F138" s="3">
        <v>0</v>
      </c>
      <c r="G138" s="3">
        <v>0</v>
      </c>
      <c r="H138" s="3">
        <v>0</v>
      </c>
      <c r="I138" s="3">
        <v>0</v>
      </c>
      <c r="J138" s="3">
        <v>0</v>
      </c>
      <c r="K138" s="3">
        <v>0</v>
      </c>
      <c r="L138" s="3">
        <v>0</v>
      </c>
      <c r="M138" s="238">
        <v>0</v>
      </c>
      <c r="N138" s="3">
        <v>0</v>
      </c>
      <c r="O138" s="3">
        <v>0</v>
      </c>
      <c r="P138" s="238">
        <v>0</v>
      </c>
      <c r="Q138" s="240">
        <f t="shared" si="7"/>
        <v>0</v>
      </c>
      <c r="R138" s="3">
        <v>0</v>
      </c>
      <c r="S138" s="3">
        <v>0</v>
      </c>
      <c r="T138" s="3">
        <v>0</v>
      </c>
      <c r="U138" s="3">
        <v>0</v>
      </c>
      <c r="V138" s="3">
        <v>0</v>
      </c>
      <c r="W138" s="3">
        <v>0</v>
      </c>
      <c r="X138" s="3">
        <v>0</v>
      </c>
      <c r="Y138" s="3">
        <v>0</v>
      </c>
      <c r="Z138" s="3">
        <v>0</v>
      </c>
      <c r="AA138" s="3">
        <v>0</v>
      </c>
      <c r="AB138" s="3">
        <v>0</v>
      </c>
      <c r="AC138" s="3">
        <v>0</v>
      </c>
      <c r="AD138" s="3">
        <v>0</v>
      </c>
      <c r="AE138" s="3">
        <v>0</v>
      </c>
      <c r="AF138" s="3">
        <v>0</v>
      </c>
      <c r="AG138" s="3">
        <v>0</v>
      </c>
      <c r="AJ138" s="3">
        <f t="shared" si="6"/>
        <v>0</v>
      </c>
      <c r="AL138" s="3">
        <f>IFERROR(VLOOKUP(B138,Totalt!$B$1:$BD$409,MATCH("totalt tillförda bränslen:",Totalt!$B$1:$BC$1,0),FALSE),"")</f>
        <v>0</v>
      </c>
      <c r="AN138" s="3">
        <f t="shared" si="8"/>
        <v>0</v>
      </c>
    </row>
    <row r="139" spans="1:40" x14ac:dyDescent="0.25">
      <c r="B139" s="3" t="s">
        <v>149</v>
      </c>
      <c r="C139" s="3">
        <v>0</v>
      </c>
      <c r="D139" s="3">
        <v>0</v>
      </c>
      <c r="E139" s="3">
        <v>0</v>
      </c>
      <c r="F139" s="3">
        <v>0</v>
      </c>
      <c r="G139" s="3">
        <v>0</v>
      </c>
      <c r="H139" s="3">
        <v>0</v>
      </c>
      <c r="I139" s="3">
        <v>0</v>
      </c>
      <c r="J139" s="3">
        <v>0</v>
      </c>
      <c r="K139" s="3">
        <v>0</v>
      </c>
      <c r="L139" s="3">
        <v>0</v>
      </c>
      <c r="M139" s="238">
        <v>0</v>
      </c>
      <c r="N139" s="3">
        <v>0</v>
      </c>
      <c r="O139" s="3">
        <v>0</v>
      </c>
      <c r="P139" s="238">
        <v>0</v>
      </c>
      <c r="Q139" s="240">
        <f t="shared" si="7"/>
        <v>0</v>
      </c>
      <c r="R139" s="3">
        <v>0</v>
      </c>
      <c r="S139" s="3">
        <v>0</v>
      </c>
      <c r="T139" s="3">
        <v>0</v>
      </c>
      <c r="U139" s="3">
        <v>0</v>
      </c>
      <c r="V139" s="3">
        <v>0</v>
      </c>
      <c r="W139" s="3">
        <v>0</v>
      </c>
      <c r="X139" s="3">
        <v>0</v>
      </c>
      <c r="Y139" s="3">
        <v>0</v>
      </c>
      <c r="Z139" s="3">
        <v>0</v>
      </c>
      <c r="AA139" s="3">
        <v>0</v>
      </c>
      <c r="AB139" s="3">
        <v>0</v>
      </c>
      <c r="AC139" s="3">
        <v>0</v>
      </c>
      <c r="AD139" s="3">
        <v>0</v>
      </c>
      <c r="AE139" s="3">
        <v>0</v>
      </c>
      <c r="AF139" s="3">
        <v>0</v>
      </c>
      <c r="AG139" s="3">
        <v>0</v>
      </c>
      <c r="AJ139" s="3">
        <f t="shared" si="6"/>
        <v>0</v>
      </c>
      <c r="AL139" s="3">
        <f>IFERROR(VLOOKUP(B139,Totalt!$B$1:$BD$409,MATCH("totalt tillförda bränslen:",Totalt!$B$1:$BC$1,0),FALSE),"")</f>
        <v>0</v>
      </c>
      <c r="AN139" s="3">
        <f t="shared" si="8"/>
        <v>0</v>
      </c>
    </row>
    <row r="140" spans="1:40" x14ac:dyDescent="0.25">
      <c r="B140" s="11" t="s">
        <v>991</v>
      </c>
      <c r="C140" s="3">
        <v>0</v>
      </c>
      <c r="D140" s="3">
        <v>0</v>
      </c>
      <c r="E140" s="3">
        <v>0</v>
      </c>
      <c r="F140" s="3">
        <v>0</v>
      </c>
      <c r="G140" s="3">
        <v>0</v>
      </c>
      <c r="H140" s="3">
        <v>0</v>
      </c>
      <c r="I140" s="3">
        <v>0</v>
      </c>
      <c r="J140" s="3">
        <v>0</v>
      </c>
      <c r="K140" s="3">
        <v>0</v>
      </c>
      <c r="L140" s="3">
        <v>0</v>
      </c>
      <c r="M140" s="238">
        <v>0</v>
      </c>
      <c r="N140" s="3">
        <v>0</v>
      </c>
      <c r="O140" s="3">
        <v>0</v>
      </c>
      <c r="P140" s="238">
        <v>0</v>
      </c>
      <c r="Q140" s="240">
        <f t="shared" si="7"/>
        <v>0</v>
      </c>
      <c r="R140" s="3">
        <v>0</v>
      </c>
      <c r="S140" s="3">
        <v>0</v>
      </c>
      <c r="T140" s="3">
        <v>0</v>
      </c>
      <c r="U140" s="3">
        <v>0</v>
      </c>
      <c r="V140" s="3">
        <v>0</v>
      </c>
      <c r="W140" s="3">
        <v>0</v>
      </c>
      <c r="X140" s="3">
        <v>0</v>
      </c>
      <c r="Y140" s="3">
        <v>0</v>
      </c>
      <c r="Z140" s="3">
        <v>0</v>
      </c>
      <c r="AA140" s="3">
        <v>0</v>
      </c>
      <c r="AB140" s="3">
        <v>0</v>
      </c>
      <c r="AC140" s="3">
        <v>0</v>
      </c>
      <c r="AD140" s="3">
        <v>0</v>
      </c>
      <c r="AE140" s="3">
        <v>0</v>
      </c>
      <c r="AF140" s="3">
        <v>0</v>
      </c>
      <c r="AG140" s="3">
        <v>0</v>
      </c>
      <c r="AJ140" s="3">
        <f t="shared" si="6"/>
        <v>0</v>
      </c>
      <c r="AL140" s="3">
        <f>IFERROR(VLOOKUP(B140,Totalt!$B$1:$BD$409,MATCH("totalt tillförda bränslen:",Totalt!$B$1:$BC$1,0),FALSE),"")</f>
        <v>0</v>
      </c>
      <c r="AN140" s="3">
        <f t="shared" si="8"/>
        <v>0</v>
      </c>
    </row>
    <row r="141" spans="1:40" x14ac:dyDescent="0.25">
      <c r="B141" s="3" t="s">
        <v>151</v>
      </c>
      <c r="C141" s="3">
        <v>0</v>
      </c>
      <c r="D141" s="3">
        <v>0</v>
      </c>
      <c r="E141" s="3">
        <v>0</v>
      </c>
      <c r="F141" s="3">
        <v>0</v>
      </c>
      <c r="G141" s="3">
        <v>0</v>
      </c>
      <c r="H141" s="3">
        <v>0</v>
      </c>
      <c r="I141" s="3">
        <v>0</v>
      </c>
      <c r="J141" s="3">
        <v>0</v>
      </c>
      <c r="K141" s="3">
        <v>0</v>
      </c>
      <c r="L141" s="3">
        <v>0</v>
      </c>
      <c r="M141" s="238">
        <v>0</v>
      </c>
      <c r="N141" s="3">
        <v>0</v>
      </c>
      <c r="O141" s="3">
        <v>0</v>
      </c>
      <c r="P141" s="238">
        <v>0</v>
      </c>
      <c r="Q141" s="240">
        <f t="shared" si="7"/>
        <v>0</v>
      </c>
      <c r="R141" s="3">
        <v>0</v>
      </c>
      <c r="S141" s="3">
        <v>0</v>
      </c>
      <c r="T141" s="3">
        <v>0</v>
      </c>
      <c r="U141" s="3">
        <v>0</v>
      </c>
      <c r="V141" s="3">
        <v>0</v>
      </c>
      <c r="W141" s="3">
        <v>0</v>
      </c>
      <c r="X141" s="3">
        <v>0</v>
      </c>
      <c r="Y141" s="3">
        <v>0</v>
      </c>
      <c r="Z141" s="3">
        <v>0</v>
      </c>
      <c r="AA141" s="3">
        <v>0</v>
      </c>
      <c r="AB141" s="3">
        <v>0</v>
      </c>
      <c r="AC141" s="3">
        <v>0</v>
      </c>
      <c r="AD141" s="3">
        <v>0</v>
      </c>
      <c r="AE141" s="3">
        <v>0</v>
      </c>
      <c r="AF141" s="3">
        <v>0</v>
      </c>
      <c r="AG141" s="3">
        <v>0</v>
      </c>
      <c r="AJ141" s="3">
        <f t="shared" si="6"/>
        <v>0</v>
      </c>
      <c r="AL141" s="3">
        <f>IFERROR(VLOOKUP(B141,Totalt!$B$1:$BD$409,MATCH("totalt tillförda bränslen:",Totalt!$B$1:$BC$1,0),FALSE),"")</f>
        <v>0</v>
      </c>
      <c r="AN141" s="3">
        <f t="shared" si="8"/>
        <v>0</v>
      </c>
    </row>
    <row r="142" spans="1:40" x14ac:dyDescent="0.25">
      <c r="B142" s="3" t="s">
        <v>152</v>
      </c>
      <c r="C142" s="3">
        <v>0</v>
      </c>
      <c r="D142" s="3">
        <v>0</v>
      </c>
      <c r="E142" s="3">
        <v>0</v>
      </c>
      <c r="F142" s="3">
        <v>0</v>
      </c>
      <c r="G142" s="3">
        <v>0</v>
      </c>
      <c r="H142" s="3">
        <v>0</v>
      </c>
      <c r="I142" s="3">
        <v>0</v>
      </c>
      <c r="J142" s="3">
        <v>0</v>
      </c>
      <c r="K142" s="3">
        <v>0</v>
      </c>
      <c r="L142" s="3">
        <v>0</v>
      </c>
      <c r="M142" s="238">
        <v>0</v>
      </c>
      <c r="N142" s="3">
        <v>0</v>
      </c>
      <c r="O142" s="3">
        <v>0</v>
      </c>
      <c r="P142" s="238">
        <v>0</v>
      </c>
      <c r="Q142" s="240">
        <f t="shared" si="7"/>
        <v>0</v>
      </c>
      <c r="R142" s="3">
        <v>0</v>
      </c>
      <c r="S142" s="3">
        <v>0</v>
      </c>
      <c r="T142" s="3">
        <v>0</v>
      </c>
      <c r="U142" s="3">
        <v>0</v>
      </c>
      <c r="V142" s="3">
        <v>0</v>
      </c>
      <c r="W142" s="3">
        <v>0</v>
      </c>
      <c r="X142" s="3">
        <v>0</v>
      </c>
      <c r="Y142" s="3">
        <v>0</v>
      </c>
      <c r="Z142" s="3">
        <v>0</v>
      </c>
      <c r="AA142" s="3">
        <v>0</v>
      </c>
      <c r="AB142" s="3">
        <v>0</v>
      </c>
      <c r="AC142" s="3">
        <v>0</v>
      </c>
      <c r="AD142" s="3">
        <v>0</v>
      </c>
      <c r="AE142" s="3">
        <v>0</v>
      </c>
      <c r="AF142" s="3">
        <v>0</v>
      </c>
      <c r="AG142" s="3">
        <v>0</v>
      </c>
      <c r="AJ142" s="3">
        <f t="shared" si="6"/>
        <v>0</v>
      </c>
      <c r="AL142" s="3">
        <f>IFERROR(VLOOKUP(B142,Totalt!$B$1:$BD$409,MATCH("totalt tillförda bränslen:",Totalt!$B$1:$BC$1,0),FALSE),"")</f>
        <v>0</v>
      </c>
      <c r="AN142" s="3">
        <f t="shared" si="8"/>
        <v>0</v>
      </c>
    </row>
    <row r="143" spans="1:40" x14ac:dyDescent="0.25">
      <c r="B143" s="3" t="s">
        <v>153</v>
      </c>
      <c r="C143" s="3">
        <v>0</v>
      </c>
      <c r="D143" s="3">
        <v>0</v>
      </c>
      <c r="E143" s="3">
        <v>0</v>
      </c>
      <c r="F143" s="3">
        <v>0</v>
      </c>
      <c r="G143" s="3">
        <v>0</v>
      </c>
      <c r="H143" s="3">
        <v>0</v>
      </c>
      <c r="I143" s="3">
        <v>0</v>
      </c>
      <c r="J143" s="3">
        <v>0</v>
      </c>
      <c r="K143" s="3">
        <v>0</v>
      </c>
      <c r="L143" s="3">
        <v>0</v>
      </c>
      <c r="M143" s="238">
        <v>0</v>
      </c>
      <c r="N143" s="3">
        <v>0</v>
      </c>
      <c r="O143" s="3">
        <v>0</v>
      </c>
      <c r="P143" s="238">
        <v>0</v>
      </c>
      <c r="Q143" s="240">
        <f t="shared" si="7"/>
        <v>0</v>
      </c>
      <c r="R143" s="3">
        <v>0</v>
      </c>
      <c r="S143" s="3">
        <v>0</v>
      </c>
      <c r="T143" s="3">
        <v>0</v>
      </c>
      <c r="U143" s="3">
        <v>0</v>
      </c>
      <c r="V143" s="3">
        <v>0</v>
      </c>
      <c r="W143" s="3">
        <v>0</v>
      </c>
      <c r="X143" s="3">
        <v>0</v>
      </c>
      <c r="Y143" s="3">
        <v>0</v>
      </c>
      <c r="Z143" s="3">
        <v>0</v>
      </c>
      <c r="AA143" s="3">
        <v>0</v>
      </c>
      <c r="AB143" s="3">
        <v>0</v>
      </c>
      <c r="AC143" s="3">
        <v>0</v>
      </c>
      <c r="AD143" s="3">
        <v>0</v>
      </c>
      <c r="AE143" s="3">
        <v>0</v>
      </c>
      <c r="AF143" s="3">
        <v>0</v>
      </c>
      <c r="AG143" s="3">
        <v>0</v>
      </c>
      <c r="AJ143" s="3">
        <f t="shared" si="6"/>
        <v>0</v>
      </c>
      <c r="AL143" s="3">
        <f>IFERROR(VLOOKUP(B143,Totalt!$B$1:$BD$409,MATCH("totalt tillförda bränslen:",Totalt!$B$1:$BC$1,0),FALSE),"")</f>
        <v>0</v>
      </c>
      <c r="AN143" s="3">
        <f t="shared" si="8"/>
        <v>0</v>
      </c>
    </row>
    <row r="144" spans="1:40" x14ac:dyDescent="0.25">
      <c r="B144" s="3" t="s">
        <v>154</v>
      </c>
      <c r="C144" s="3">
        <v>0</v>
      </c>
      <c r="D144" s="3">
        <v>0</v>
      </c>
      <c r="E144" s="3">
        <v>0</v>
      </c>
      <c r="F144" s="3">
        <v>0</v>
      </c>
      <c r="G144" s="3">
        <v>0</v>
      </c>
      <c r="H144" s="3">
        <v>0</v>
      </c>
      <c r="I144" s="3">
        <v>0</v>
      </c>
      <c r="J144" s="3">
        <v>0</v>
      </c>
      <c r="K144" s="3">
        <v>0</v>
      </c>
      <c r="L144" s="3">
        <v>0</v>
      </c>
      <c r="M144" s="238">
        <v>0</v>
      </c>
      <c r="N144" s="3">
        <v>0</v>
      </c>
      <c r="O144" s="3">
        <v>0</v>
      </c>
      <c r="P144" s="238">
        <v>0</v>
      </c>
      <c r="Q144" s="240">
        <f t="shared" si="7"/>
        <v>0</v>
      </c>
      <c r="R144" s="3">
        <v>0</v>
      </c>
      <c r="S144" s="3">
        <v>0</v>
      </c>
      <c r="T144" s="3">
        <v>0</v>
      </c>
      <c r="U144" s="3">
        <v>0</v>
      </c>
      <c r="V144" s="3">
        <v>0</v>
      </c>
      <c r="W144" s="3">
        <v>0</v>
      </c>
      <c r="X144" s="3">
        <v>0</v>
      </c>
      <c r="Y144" s="3">
        <v>0</v>
      </c>
      <c r="Z144" s="3">
        <v>0</v>
      </c>
      <c r="AA144" s="3">
        <v>0</v>
      </c>
      <c r="AB144" s="3">
        <v>0</v>
      </c>
      <c r="AC144" s="3">
        <v>0</v>
      </c>
      <c r="AD144" s="3">
        <v>0</v>
      </c>
      <c r="AE144" s="3">
        <v>0</v>
      </c>
      <c r="AF144" s="3">
        <v>0</v>
      </c>
      <c r="AG144" s="3">
        <v>0</v>
      </c>
      <c r="AJ144" s="3">
        <f t="shared" si="6"/>
        <v>0</v>
      </c>
      <c r="AL144" s="3">
        <f>IFERROR(VLOOKUP(B144,Totalt!$B$1:$BD$409,MATCH("totalt tillförda bränslen:",Totalt!$B$1:$BC$1,0),FALSE),"")</f>
        <v>0</v>
      </c>
      <c r="AN144" s="3">
        <f t="shared" si="8"/>
        <v>0</v>
      </c>
    </row>
    <row r="145" spans="1:40" x14ac:dyDescent="0.25">
      <c r="B145" s="3" t="s">
        <v>155</v>
      </c>
      <c r="C145" s="3">
        <v>0</v>
      </c>
      <c r="D145" s="3">
        <v>0</v>
      </c>
      <c r="E145" s="3">
        <v>0</v>
      </c>
      <c r="F145" s="3">
        <v>0</v>
      </c>
      <c r="G145" s="3">
        <v>0</v>
      </c>
      <c r="H145" s="3">
        <v>0</v>
      </c>
      <c r="I145" s="3">
        <v>0</v>
      </c>
      <c r="J145" s="3">
        <v>0</v>
      </c>
      <c r="K145" s="3">
        <v>0</v>
      </c>
      <c r="L145" s="3">
        <v>0</v>
      </c>
      <c r="M145" s="238">
        <v>0</v>
      </c>
      <c r="N145" s="3">
        <v>0</v>
      </c>
      <c r="O145" s="3">
        <v>0</v>
      </c>
      <c r="P145" s="238">
        <v>0</v>
      </c>
      <c r="Q145" s="240">
        <f t="shared" si="7"/>
        <v>0</v>
      </c>
      <c r="R145" s="3">
        <v>0</v>
      </c>
      <c r="S145" s="3">
        <v>0</v>
      </c>
      <c r="T145" s="3">
        <v>0</v>
      </c>
      <c r="U145" s="3">
        <v>0</v>
      </c>
      <c r="V145" s="3">
        <v>0</v>
      </c>
      <c r="W145" s="3">
        <v>0</v>
      </c>
      <c r="X145" s="3">
        <v>0</v>
      </c>
      <c r="Y145" s="3">
        <v>0</v>
      </c>
      <c r="Z145" s="3">
        <v>0</v>
      </c>
      <c r="AA145" s="3">
        <v>0</v>
      </c>
      <c r="AB145" s="3">
        <v>0</v>
      </c>
      <c r="AC145" s="3">
        <v>0</v>
      </c>
      <c r="AD145" s="3">
        <v>0</v>
      </c>
      <c r="AE145" s="3">
        <v>0</v>
      </c>
      <c r="AF145" s="3">
        <v>0</v>
      </c>
      <c r="AG145" s="3">
        <v>0</v>
      </c>
      <c r="AJ145" s="3">
        <f t="shared" si="6"/>
        <v>0</v>
      </c>
      <c r="AL145" s="3">
        <f>IFERROR(VLOOKUP(B145,Totalt!$B$1:$BD$409,MATCH("totalt tillförda bränslen:",Totalt!$B$1:$BC$1,0),FALSE),"")</f>
        <v>0</v>
      </c>
      <c r="AN145" s="3">
        <f t="shared" si="8"/>
        <v>0</v>
      </c>
    </row>
    <row r="146" spans="1:40" x14ac:dyDescent="0.25">
      <c r="A146" s="3" t="s">
        <v>156</v>
      </c>
      <c r="Q146" s="240">
        <f t="shared" si="7"/>
        <v>0</v>
      </c>
      <c r="AJ146" s="3">
        <f t="shared" si="6"/>
        <v>0</v>
      </c>
      <c r="AL146" s="3" t="str">
        <f>IFERROR(VLOOKUP(B146,Totalt!$B$1:$BD$409,MATCH("totalt tillförda bränslen:",Totalt!$B$1:$BC$1,0),FALSE),"")</f>
        <v/>
      </c>
      <c r="AN146" s="3" t="str">
        <f t="shared" si="8"/>
        <v/>
      </c>
    </row>
    <row r="147" spans="1:40" x14ac:dyDescent="0.25">
      <c r="B147" s="3" t="s">
        <v>157</v>
      </c>
      <c r="C147" s="3">
        <v>0</v>
      </c>
      <c r="D147" s="3">
        <v>0</v>
      </c>
      <c r="E147" s="3">
        <v>0</v>
      </c>
      <c r="F147" s="3">
        <v>0</v>
      </c>
      <c r="G147" s="3">
        <v>0</v>
      </c>
      <c r="H147" s="3">
        <v>0.32900000000000001</v>
      </c>
      <c r="I147" s="3">
        <v>0.33700000000000002</v>
      </c>
      <c r="J147" s="3">
        <v>0</v>
      </c>
      <c r="K147" s="3">
        <v>0</v>
      </c>
      <c r="L147" s="3">
        <v>12</v>
      </c>
      <c r="M147" s="238">
        <v>0</v>
      </c>
      <c r="N147" s="3">
        <v>0</v>
      </c>
      <c r="O147" s="3">
        <v>0</v>
      </c>
      <c r="P147" s="238">
        <v>0</v>
      </c>
      <c r="Q147" s="240">
        <f t="shared" si="7"/>
        <v>0</v>
      </c>
      <c r="R147" s="3">
        <v>6.8000000000000005E-2</v>
      </c>
      <c r="S147" s="3">
        <v>0</v>
      </c>
      <c r="T147" s="3">
        <v>10.228</v>
      </c>
      <c r="U147" s="3">
        <v>0</v>
      </c>
      <c r="V147" s="3">
        <v>0</v>
      </c>
      <c r="W147" s="3">
        <v>0</v>
      </c>
      <c r="X147" s="3">
        <v>0.64527000000000001</v>
      </c>
      <c r="Y147" s="3">
        <v>0</v>
      </c>
      <c r="Z147" s="3">
        <v>4.8470000000000004</v>
      </c>
      <c r="AA147" s="3">
        <v>0</v>
      </c>
      <c r="AB147" s="3">
        <v>0</v>
      </c>
      <c r="AC147" s="3">
        <v>0</v>
      </c>
      <c r="AD147" s="3">
        <v>0</v>
      </c>
      <c r="AE147" s="3">
        <v>0</v>
      </c>
      <c r="AF147" s="3">
        <v>0</v>
      </c>
      <c r="AG147" s="3">
        <v>0</v>
      </c>
      <c r="AJ147" s="3">
        <f t="shared" si="6"/>
        <v>28.454270000000001</v>
      </c>
      <c r="AL147" s="3">
        <f>IFERROR(VLOOKUP(B147,Totalt!$B$1:$BD$409,MATCH("totalt tillförda bränslen:",Totalt!$B$1:$BC$1,0),FALSE),"")</f>
        <v>28.454270000000001</v>
      </c>
      <c r="AN147" s="3">
        <f t="shared" si="8"/>
        <v>0</v>
      </c>
    </row>
    <row r="148" spans="1:40" x14ac:dyDescent="0.25">
      <c r="B148" s="3" t="s">
        <v>158</v>
      </c>
      <c r="C148" s="3">
        <v>0</v>
      </c>
      <c r="D148" s="3">
        <v>0</v>
      </c>
      <c r="E148" s="3">
        <v>0</v>
      </c>
      <c r="F148" s="3">
        <v>0</v>
      </c>
      <c r="G148" s="3">
        <v>0</v>
      </c>
      <c r="H148" s="3">
        <v>0</v>
      </c>
      <c r="I148" s="3">
        <v>0</v>
      </c>
      <c r="J148" s="3">
        <v>0</v>
      </c>
      <c r="K148" s="3">
        <v>0</v>
      </c>
      <c r="L148" s="3">
        <v>0</v>
      </c>
      <c r="M148" s="238">
        <v>0</v>
      </c>
      <c r="N148" s="3">
        <v>0</v>
      </c>
      <c r="O148" s="3">
        <v>0</v>
      </c>
      <c r="P148" s="238">
        <v>0</v>
      </c>
      <c r="Q148" s="240">
        <f t="shared" si="7"/>
        <v>0</v>
      </c>
      <c r="R148" s="3">
        <v>0</v>
      </c>
      <c r="S148" s="3">
        <v>0</v>
      </c>
      <c r="T148" s="3">
        <v>0</v>
      </c>
      <c r="U148" s="3">
        <v>0</v>
      </c>
      <c r="V148" s="3">
        <v>0</v>
      </c>
      <c r="W148" s="3">
        <v>0</v>
      </c>
      <c r="X148" s="3">
        <v>0.11928</v>
      </c>
      <c r="Y148" s="3">
        <v>0</v>
      </c>
      <c r="Z148" s="3">
        <v>0</v>
      </c>
      <c r="AA148" s="3">
        <v>0</v>
      </c>
      <c r="AB148" s="3">
        <v>0</v>
      </c>
      <c r="AC148" s="3">
        <v>0</v>
      </c>
      <c r="AD148" s="3">
        <v>0</v>
      </c>
      <c r="AE148" s="3">
        <v>0</v>
      </c>
      <c r="AF148" s="3">
        <v>0</v>
      </c>
      <c r="AG148" s="3">
        <v>5.5341199999999997</v>
      </c>
      <c r="AJ148" s="3">
        <f t="shared" si="6"/>
        <v>5.6533999999999995</v>
      </c>
      <c r="AL148" s="3">
        <f>IFERROR(VLOOKUP(B148,Totalt!$B$1:$BD$409,MATCH("totalt tillförda bränslen:",Totalt!$B$1:$BC$1,0),FALSE),"")</f>
        <v>5.6533999999999995</v>
      </c>
      <c r="AN148" s="3">
        <f t="shared" si="8"/>
        <v>0</v>
      </c>
    </row>
    <row r="149" spans="1:40" x14ac:dyDescent="0.25">
      <c r="B149" s="3" t="s">
        <v>159</v>
      </c>
      <c r="C149" s="3">
        <v>0</v>
      </c>
      <c r="D149" s="3">
        <v>0</v>
      </c>
      <c r="E149" s="3">
        <v>0</v>
      </c>
      <c r="F149" s="3">
        <v>0</v>
      </c>
      <c r="G149" s="3">
        <v>0</v>
      </c>
      <c r="H149" s="3">
        <v>6.2E-2</v>
      </c>
      <c r="I149" s="3">
        <v>0</v>
      </c>
      <c r="J149" s="3">
        <v>0</v>
      </c>
      <c r="K149" s="3">
        <v>0</v>
      </c>
      <c r="L149" s="3">
        <v>0</v>
      </c>
      <c r="M149" s="238">
        <v>0</v>
      </c>
      <c r="N149" s="3">
        <v>0</v>
      </c>
      <c r="O149" s="3">
        <v>0</v>
      </c>
      <c r="P149" s="238">
        <v>0</v>
      </c>
      <c r="Q149" s="240">
        <f t="shared" si="7"/>
        <v>0</v>
      </c>
      <c r="R149" s="3">
        <v>0</v>
      </c>
      <c r="S149" s="3">
        <v>0</v>
      </c>
      <c r="T149" s="3">
        <v>0</v>
      </c>
      <c r="U149" s="3">
        <v>0</v>
      </c>
      <c r="V149" s="3">
        <v>0</v>
      </c>
      <c r="W149" s="3">
        <v>0</v>
      </c>
      <c r="X149" s="3">
        <v>5.901E-2</v>
      </c>
      <c r="Y149" s="3">
        <v>2.08</v>
      </c>
      <c r="Z149" s="3">
        <v>0</v>
      </c>
      <c r="AA149" s="3">
        <v>0</v>
      </c>
      <c r="AB149" s="3">
        <v>0</v>
      </c>
      <c r="AC149" s="3">
        <v>0</v>
      </c>
      <c r="AD149" s="3">
        <v>0</v>
      </c>
      <c r="AE149" s="3">
        <v>0</v>
      </c>
      <c r="AF149" s="3">
        <v>0</v>
      </c>
      <c r="AG149" s="3">
        <v>0</v>
      </c>
      <c r="AJ149" s="3">
        <f t="shared" si="6"/>
        <v>2.2010100000000001</v>
      </c>
      <c r="AL149" s="3">
        <f>IFERROR(VLOOKUP(B149,Totalt!$B$1:$BD$409,MATCH("totalt tillförda bränslen:",Totalt!$B$1:$BC$1,0),FALSE),"")</f>
        <v>2.2010099999999997</v>
      </c>
      <c r="AN149" s="3">
        <f t="shared" si="8"/>
        <v>4.4408920985006262E-16</v>
      </c>
    </row>
    <row r="150" spans="1:40" x14ac:dyDescent="0.25">
      <c r="A150" s="3" t="s">
        <v>160</v>
      </c>
      <c r="Q150" s="240">
        <f t="shared" si="7"/>
        <v>0</v>
      </c>
      <c r="AJ150" s="3">
        <f t="shared" si="6"/>
        <v>0</v>
      </c>
      <c r="AL150" s="3" t="str">
        <f>IFERROR(VLOOKUP(B150,Totalt!$B$1:$BD$409,MATCH("totalt tillförda bränslen:",Totalt!$B$1:$BC$1,0),FALSE),"")</f>
        <v/>
      </c>
      <c r="AN150" s="3" t="str">
        <f t="shared" si="8"/>
        <v/>
      </c>
    </row>
    <row r="151" spans="1:40" x14ac:dyDescent="0.25">
      <c r="B151" s="3" t="s">
        <v>161</v>
      </c>
      <c r="C151" s="3">
        <v>0</v>
      </c>
      <c r="D151" s="3">
        <v>0</v>
      </c>
      <c r="E151" s="3">
        <v>0</v>
      </c>
      <c r="F151" s="3">
        <v>0</v>
      </c>
      <c r="G151" s="3">
        <v>0</v>
      </c>
      <c r="H151" s="3">
        <v>0</v>
      </c>
      <c r="I151" s="3">
        <v>0.34</v>
      </c>
      <c r="J151" s="3">
        <v>0</v>
      </c>
      <c r="K151" s="3">
        <v>0</v>
      </c>
      <c r="L151" s="3">
        <v>12.84</v>
      </c>
      <c r="M151" s="238">
        <v>0</v>
      </c>
      <c r="N151" s="3">
        <v>0</v>
      </c>
      <c r="O151" s="3">
        <v>0</v>
      </c>
      <c r="P151" s="238">
        <v>0</v>
      </c>
      <c r="Q151" s="240">
        <f t="shared" si="7"/>
        <v>0</v>
      </c>
      <c r="R151" s="3">
        <v>0</v>
      </c>
      <c r="S151" s="3">
        <v>0</v>
      </c>
      <c r="T151" s="3">
        <v>0</v>
      </c>
      <c r="U151" s="3">
        <v>0</v>
      </c>
      <c r="V151" s="3">
        <v>0</v>
      </c>
      <c r="W151" s="3">
        <v>0</v>
      </c>
      <c r="X151" s="3">
        <v>0.87</v>
      </c>
      <c r="Y151" s="3">
        <v>0</v>
      </c>
      <c r="Z151" s="3">
        <v>0</v>
      </c>
      <c r="AA151" s="3">
        <v>0</v>
      </c>
      <c r="AB151" s="3">
        <v>0</v>
      </c>
      <c r="AC151" s="3">
        <v>0</v>
      </c>
      <c r="AD151" s="3">
        <v>0</v>
      </c>
      <c r="AE151" s="3">
        <v>0</v>
      </c>
      <c r="AF151" s="3">
        <v>0</v>
      </c>
      <c r="AG151" s="3">
        <v>0</v>
      </c>
      <c r="AJ151" s="3">
        <f t="shared" si="6"/>
        <v>14.049999999999999</v>
      </c>
      <c r="AL151" s="3">
        <f>IFERROR(VLOOKUP(B151,Totalt!$B$1:$BD$409,MATCH("totalt tillförda bränslen:",Totalt!$B$1:$BC$1,0),FALSE),"")</f>
        <v>14.049999999999999</v>
      </c>
      <c r="AN151" s="3">
        <f t="shared" si="8"/>
        <v>0</v>
      </c>
    </row>
    <row r="152" spans="1:40" x14ac:dyDescent="0.25">
      <c r="B152" s="3" t="s">
        <v>162</v>
      </c>
      <c r="C152" s="3">
        <v>0</v>
      </c>
      <c r="D152" s="3">
        <v>0</v>
      </c>
      <c r="E152" s="3">
        <v>0</v>
      </c>
      <c r="F152" s="3">
        <v>0</v>
      </c>
      <c r="G152" s="3">
        <v>0</v>
      </c>
      <c r="H152" s="3">
        <v>0</v>
      </c>
      <c r="I152" s="3">
        <v>0.22</v>
      </c>
      <c r="J152" s="3">
        <v>0</v>
      </c>
      <c r="K152" s="3">
        <v>0</v>
      </c>
      <c r="L152" s="3">
        <v>0</v>
      </c>
      <c r="M152" s="238">
        <v>0</v>
      </c>
      <c r="N152" s="3">
        <v>0</v>
      </c>
      <c r="O152" s="3">
        <v>0</v>
      </c>
      <c r="P152" s="238">
        <v>0</v>
      </c>
      <c r="Q152" s="240">
        <f t="shared" si="7"/>
        <v>0</v>
      </c>
      <c r="R152" s="3">
        <v>0</v>
      </c>
      <c r="S152" s="3">
        <v>0</v>
      </c>
      <c r="T152" s="3">
        <v>0.21099999999999999</v>
      </c>
      <c r="U152" s="3">
        <v>0</v>
      </c>
      <c r="V152" s="3">
        <v>0</v>
      </c>
      <c r="W152" s="3">
        <v>0</v>
      </c>
      <c r="X152" s="3">
        <v>0.03</v>
      </c>
      <c r="Y152" s="3">
        <v>0</v>
      </c>
      <c r="Z152" s="3">
        <v>0</v>
      </c>
      <c r="AA152" s="3">
        <v>0</v>
      </c>
      <c r="AB152" s="3">
        <v>0</v>
      </c>
      <c r="AC152" s="3">
        <v>0</v>
      </c>
      <c r="AD152" s="3">
        <v>8.91</v>
      </c>
      <c r="AE152" s="3">
        <v>0</v>
      </c>
      <c r="AF152" s="3">
        <v>0</v>
      </c>
      <c r="AG152" s="3">
        <v>0</v>
      </c>
      <c r="AJ152" s="3">
        <f t="shared" si="6"/>
        <v>9.3710000000000004</v>
      </c>
      <c r="AL152" s="3">
        <f>IFERROR(VLOOKUP(B152,Totalt!$B$1:$BD$409,MATCH("totalt tillförda bränslen:",Totalt!$B$1:$BC$1,0),FALSE),"")</f>
        <v>9.3709999999999987</v>
      </c>
      <c r="AN152" s="3">
        <f t="shared" si="8"/>
        <v>1.7763568394002505E-15</v>
      </c>
    </row>
    <row r="153" spans="1:40" x14ac:dyDescent="0.25">
      <c r="B153" s="3" t="s">
        <v>163</v>
      </c>
      <c r="C153" s="3">
        <v>0</v>
      </c>
      <c r="D153" s="3">
        <v>0</v>
      </c>
      <c r="E153" s="3">
        <v>0</v>
      </c>
      <c r="F153" s="3">
        <v>0</v>
      </c>
      <c r="G153" s="3">
        <v>0</v>
      </c>
      <c r="H153" s="3">
        <v>0</v>
      </c>
      <c r="I153" s="3">
        <v>0.6</v>
      </c>
      <c r="J153" s="3">
        <v>0</v>
      </c>
      <c r="K153" s="3">
        <v>3.7</v>
      </c>
      <c r="L153" s="3">
        <v>0</v>
      </c>
      <c r="M153" s="238">
        <v>0</v>
      </c>
      <c r="N153" s="3">
        <v>0</v>
      </c>
      <c r="O153" s="3">
        <v>0</v>
      </c>
      <c r="P153" s="238">
        <v>0</v>
      </c>
      <c r="Q153" s="240">
        <f t="shared" si="7"/>
        <v>0</v>
      </c>
      <c r="R153" s="3">
        <v>14</v>
      </c>
      <c r="S153" s="3">
        <v>0</v>
      </c>
      <c r="T153" s="3">
        <v>0</v>
      </c>
      <c r="U153" s="3">
        <v>0</v>
      </c>
      <c r="V153" s="3">
        <v>0</v>
      </c>
      <c r="W153" s="3">
        <v>0</v>
      </c>
      <c r="X153" s="3">
        <v>6.8000000000000005E-2</v>
      </c>
      <c r="Y153" s="3">
        <v>0</v>
      </c>
      <c r="Z153" s="3">
        <v>0</v>
      </c>
      <c r="AA153" s="3">
        <v>0</v>
      </c>
      <c r="AB153" s="3">
        <v>0</v>
      </c>
      <c r="AC153" s="3">
        <v>0</v>
      </c>
      <c r="AD153" s="3">
        <v>0</v>
      </c>
      <c r="AE153" s="3">
        <v>0</v>
      </c>
      <c r="AF153" s="3">
        <v>0</v>
      </c>
      <c r="AG153" s="3">
        <v>0</v>
      </c>
      <c r="AJ153" s="3">
        <f t="shared" si="6"/>
        <v>18.368000000000002</v>
      </c>
      <c r="AL153" s="3">
        <f>IFERROR(VLOOKUP(B153,Totalt!$B$1:$BD$409,MATCH("totalt tillförda bränslen:",Totalt!$B$1:$BC$1,0),FALSE),"")</f>
        <v>18.368000000000002</v>
      </c>
      <c r="AN153" s="3">
        <f t="shared" si="8"/>
        <v>0</v>
      </c>
    </row>
    <row r="154" spans="1:40" x14ac:dyDescent="0.25">
      <c r="B154" s="3" t="s">
        <v>164</v>
      </c>
      <c r="C154" s="3">
        <v>0</v>
      </c>
      <c r="D154" s="3">
        <v>0</v>
      </c>
      <c r="E154" s="3">
        <v>1.7</v>
      </c>
      <c r="F154" s="3">
        <v>30.48</v>
      </c>
      <c r="G154" s="3">
        <v>7.47</v>
      </c>
      <c r="H154" s="3">
        <v>0.13</v>
      </c>
      <c r="I154" s="3">
        <v>0</v>
      </c>
      <c r="J154" s="3">
        <v>0</v>
      </c>
      <c r="K154" s="3">
        <v>0</v>
      </c>
      <c r="L154" s="3">
        <v>91.43</v>
      </c>
      <c r="M154" s="238">
        <v>0</v>
      </c>
      <c r="N154" s="3">
        <v>0</v>
      </c>
      <c r="O154" s="3">
        <v>0</v>
      </c>
      <c r="P154" s="238">
        <v>0</v>
      </c>
      <c r="Q154" s="240">
        <f t="shared" si="7"/>
        <v>0</v>
      </c>
      <c r="R154" s="3">
        <v>0</v>
      </c>
      <c r="S154" s="3">
        <v>0</v>
      </c>
      <c r="T154" s="3">
        <v>30.48</v>
      </c>
      <c r="U154" s="3">
        <v>0</v>
      </c>
      <c r="V154" s="3">
        <v>0</v>
      </c>
      <c r="W154" s="3">
        <v>0</v>
      </c>
      <c r="X154" s="3">
        <v>1.23</v>
      </c>
      <c r="Y154" s="3">
        <v>0</v>
      </c>
      <c r="Z154" s="3">
        <v>0</v>
      </c>
      <c r="AA154" s="3">
        <v>0</v>
      </c>
      <c r="AB154" s="3">
        <v>13.5</v>
      </c>
      <c r="AC154" s="3">
        <v>10.8</v>
      </c>
      <c r="AD154" s="3">
        <v>0</v>
      </c>
      <c r="AE154" s="3">
        <v>0</v>
      </c>
      <c r="AF154" s="3">
        <v>0</v>
      </c>
      <c r="AG154" s="3">
        <v>0</v>
      </c>
      <c r="AJ154" s="3">
        <f t="shared" si="6"/>
        <v>187.22</v>
      </c>
      <c r="AL154" s="3">
        <f>IFERROR(VLOOKUP(B154,Totalt!$B$1:$BD$409,MATCH("totalt tillförda bränslen:",Totalt!$B$1:$BC$1,0),FALSE),"")</f>
        <v>187.22</v>
      </c>
      <c r="AN154" s="3">
        <f t="shared" si="8"/>
        <v>0</v>
      </c>
    </row>
    <row r="155" spans="1:40" x14ac:dyDescent="0.25">
      <c r="A155" s="3" t="s">
        <v>165</v>
      </c>
      <c r="Q155" s="240">
        <f t="shared" si="7"/>
        <v>0</v>
      </c>
      <c r="AJ155" s="3">
        <f t="shared" si="6"/>
        <v>0</v>
      </c>
      <c r="AL155" s="3" t="str">
        <f>IFERROR(VLOOKUP(B155,Totalt!$B$1:$BD$409,MATCH("totalt tillförda bränslen:",Totalt!$B$1:$BC$1,0),FALSE),"")</f>
        <v/>
      </c>
      <c r="AN155" s="3" t="str">
        <f t="shared" si="8"/>
        <v/>
      </c>
    </row>
    <row r="156" spans="1:40" x14ac:dyDescent="0.25">
      <c r="B156" s="3" t="s">
        <v>166</v>
      </c>
      <c r="C156" s="3">
        <v>0</v>
      </c>
      <c r="D156" s="3">
        <v>0</v>
      </c>
      <c r="E156" s="3">
        <v>0</v>
      </c>
      <c r="F156" s="3">
        <v>0</v>
      </c>
      <c r="G156" s="3">
        <v>0</v>
      </c>
      <c r="H156" s="3">
        <v>0</v>
      </c>
      <c r="I156" s="3">
        <v>0.7</v>
      </c>
      <c r="J156" s="3">
        <v>0</v>
      </c>
      <c r="K156" s="3">
        <v>0.3</v>
      </c>
      <c r="L156" s="3">
        <v>0</v>
      </c>
      <c r="M156" s="238">
        <v>0.40411900000000001</v>
      </c>
      <c r="N156" s="3">
        <v>0</v>
      </c>
      <c r="O156" s="3">
        <v>0</v>
      </c>
      <c r="P156" s="238">
        <v>0</v>
      </c>
      <c r="Q156" s="240">
        <f t="shared" si="7"/>
        <v>0</v>
      </c>
      <c r="R156" s="3">
        <v>0</v>
      </c>
      <c r="S156" s="3">
        <v>2.7063000000000001</v>
      </c>
      <c r="T156" s="3">
        <v>59.132599999999996</v>
      </c>
      <c r="U156" s="3">
        <v>0</v>
      </c>
      <c r="V156" s="3">
        <v>0</v>
      </c>
      <c r="W156" s="3">
        <v>86.152199999999993</v>
      </c>
      <c r="X156" s="3">
        <v>1.5041199999999999</v>
      </c>
      <c r="Y156" s="3">
        <v>0</v>
      </c>
      <c r="Z156" s="3">
        <v>4.8</v>
      </c>
      <c r="AA156" s="3">
        <v>0</v>
      </c>
      <c r="AB156" s="3">
        <v>0</v>
      </c>
      <c r="AC156" s="3">
        <v>0</v>
      </c>
      <c r="AD156" s="3">
        <v>0</v>
      </c>
      <c r="AE156" s="3">
        <v>0</v>
      </c>
      <c r="AF156" s="3">
        <v>0</v>
      </c>
      <c r="AG156" s="3">
        <v>0</v>
      </c>
      <c r="AJ156" s="3">
        <f t="shared" si="6"/>
        <v>155.29522</v>
      </c>
      <c r="AL156" s="3">
        <f>IFERROR(VLOOKUP(B156,Totalt!$B$1:$BD$409,MATCH("totalt tillförda bränslen:",Totalt!$B$1:$BC$1,0),FALSE),"")</f>
        <v>155.29521999999997</v>
      </c>
      <c r="AN156" s="3">
        <f t="shared" si="8"/>
        <v>2.8421709430404007E-14</v>
      </c>
    </row>
    <row r="157" spans="1:40" x14ac:dyDescent="0.25">
      <c r="A157" s="3" t="s">
        <v>167</v>
      </c>
      <c r="Q157" s="240">
        <f t="shared" si="7"/>
        <v>0</v>
      </c>
      <c r="AJ157" s="3">
        <f t="shared" si="6"/>
        <v>0</v>
      </c>
      <c r="AL157" s="3" t="str">
        <f>IFERROR(VLOOKUP(B157,Totalt!$B$1:$BD$409,MATCH("totalt tillförda bränslen:",Totalt!$B$1:$BC$1,0),FALSE),"")</f>
        <v/>
      </c>
      <c r="AN157" s="3" t="str">
        <f t="shared" si="8"/>
        <v/>
      </c>
    </row>
    <row r="158" spans="1:40" x14ac:dyDescent="0.25">
      <c r="B158" s="3" t="s">
        <v>168</v>
      </c>
      <c r="C158" s="3">
        <v>0</v>
      </c>
      <c r="D158" s="3">
        <v>0</v>
      </c>
      <c r="E158" s="3">
        <v>0</v>
      </c>
      <c r="F158" s="3">
        <v>74.945899999999995</v>
      </c>
      <c r="G158" s="3">
        <v>0.35699999999999998</v>
      </c>
      <c r="H158" s="3">
        <v>9.5294100000000004</v>
      </c>
      <c r="I158" s="3">
        <v>1.1282000000000001</v>
      </c>
      <c r="J158" s="3">
        <v>0</v>
      </c>
      <c r="K158" s="3">
        <v>1.23529</v>
      </c>
      <c r="L158" s="3">
        <v>15.3294</v>
      </c>
      <c r="M158" s="238">
        <v>8.2893399999999993</v>
      </c>
      <c r="N158" s="3">
        <v>0</v>
      </c>
      <c r="O158" s="3">
        <v>55.459099999999999</v>
      </c>
      <c r="P158" s="238">
        <v>370.78199999999998</v>
      </c>
      <c r="Q158" s="240">
        <f t="shared" si="7"/>
        <v>185.39099999999999</v>
      </c>
      <c r="R158" s="3">
        <v>281.95999999999998</v>
      </c>
      <c r="S158" s="3">
        <v>0</v>
      </c>
      <c r="T158" s="3">
        <v>0</v>
      </c>
      <c r="U158" s="3">
        <v>0</v>
      </c>
      <c r="V158" s="3">
        <v>0</v>
      </c>
      <c r="W158" s="3">
        <v>0</v>
      </c>
      <c r="X158" s="3">
        <v>11.1793</v>
      </c>
      <c r="Y158" s="3">
        <v>0</v>
      </c>
      <c r="Z158" s="3">
        <v>0</v>
      </c>
      <c r="AA158" s="3">
        <v>0</v>
      </c>
      <c r="AB158" s="3">
        <v>0</v>
      </c>
      <c r="AC158" s="3">
        <v>0</v>
      </c>
      <c r="AD158" s="3">
        <v>0</v>
      </c>
      <c r="AE158" s="3">
        <v>0</v>
      </c>
      <c r="AF158" s="3">
        <v>0</v>
      </c>
      <c r="AG158" s="3">
        <v>101.636</v>
      </c>
      <c r="AJ158" s="3">
        <f t="shared" si="6"/>
        <v>738.15059999999994</v>
      </c>
      <c r="AL158" s="3">
        <f>IFERROR(VLOOKUP(B158,Totalt!$B$1:$BD$409,MATCH("totalt tillförda bränslen:",Totalt!$B$1:$BC$1,0),FALSE),"")</f>
        <v>738.15059999999994</v>
      </c>
      <c r="AN158" s="3">
        <f t="shared" si="8"/>
        <v>0</v>
      </c>
    </row>
    <row r="159" spans="1:40" x14ac:dyDescent="0.25">
      <c r="A159" s="3" t="s">
        <v>169</v>
      </c>
      <c r="Q159" s="240">
        <f t="shared" si="7"/>
        <v>0</v>
      </c>
      <c r="AJ159" s="3">
        <f t="shared" si="6"/>
        <v>0</v>
      </c>
      <c r="AL159" s="3" t="str">
        <f>IFERROR(VLOOKUP(B159,Totalt!$B$1:$BD$409,MATCH("totalt tillförda bränslen:",Totalt!$B$1:$BC$1,0),FALSE),"")</f>
        <v/>
      </c>
      <c r="AN159" s="3" t="str">
        <f t="shared" si="8"/>
        <v/>
      </c>
    </row>
    <row r="160" spans="1:40" x14ac:dyDescent="0.25">
      <c r="B160" s="3" t="s">
        <v>170</v>
      </c>
      <c r="C160" s="3">
        <v>0</v>
      </c>
      <c r="D160" s="3">
        <v>916.15</v>
      </c>
      <c r="E160" s="3">
        <v>0</v>
      </c>
      <c r="F160" s="3">
        <v>33.314999999999998</v>
      </c>
      <c r="G160" s="3">
        <v>1.415</v>
      </c>
      <c r="H160" s="3">
        <v>0</v>
      </c>
      <c r="I160" s="3">
        <v>0.99</v>
      </c>
      <c r="J160" s="3">
        <v>0</v>
      </c>
      <c r="K160" s="3">
        <v>6.202</v>
      </c>
      <c r="L160" s="3">
        <v>72.099000000000004</v>
      </c>
      <c r="M160" s="238">
        <v>3.5640000000000001</v>
      </c>
      <c r="N160" s="3">
        <v>306.404</v>
      </c>
      <c r="O160" s="3">
        <v>0</v>
      </c>
      <c r="P160" s="238">
        <v>945.48400000000004</v>
      </c>
      <c r="Q160" s="240">
        <f t="shared" si="7"/>
        <v>472.74200000000002</v>
      </c>
      <c r="R160" s="3">
        <v>944.90099999999995</v>
      </c>
      <c r="S160" s="3">
        <v>0</v>
      </c>
      <c r="T160" s="3">
        <v>63.646000000000001</v>
      </c>
      <c r="U160" s="3">
        <v>0</v>
      </c>
      <c r="V160" s="3">
        <v>0</v>
      </c>
      <c r="W160" s="3">
        <v>0</v>
      </c>
      <c r="X160" s="3">
        <v>60.518999999999998</v>
      </c>
      <c r="Y160" s="3">
        <v>0</v>
      </c>
      <c r="Z160" s="3">
        <v>96.99</v>
      </c>
      <c r="AA160" s="3">
        <v>0</v>
      </c>
      <c r="AB160" s="3">
        <v>136.4</v>
      </c>
      <c r="AC160" s="3">
        <v>306.7</v>
      </c>
      <c r="AD160" s="3">
        <v>0</v>
      </c>
      <c r="AE160" s="3">
        <v>0</v>
      </c>
      <c r="AF160" s="3">
        <v>0</v>
      </c>
      <c r="AG160" s="3">
        <v>24.21</v>
      </c>
      <c r="AJ160" s="3">
        <f t="shared" si="6"/>
        <v>3442.6829999999995</v>
      </c>
      <c r="AL160" s="3">
        <f>IFERROR(VLOOKUP(B160,Totalt!$B$1:$BD$409,MATCH("totalt tillförda bränslen:",Totalt!$B$1:$BC$1,0),FALSE),"")</f>
        <v>3442.683</v>
      </c>
      <c r="AN160" s="3">
        <f t="shared" si="8"/>
        <v>-4.5474735088646412E-13</v>
      </c>
    </row>
    <row r="161" spans="1:40" x14ac:dyDescent="0.25">
      <c r="B161" s="3" t="s">
        <v>171</v>
      </c>
      <c r="C161" s="3">
        <v>0</v>
      </c>
      <c r="D161" s="3">
        <v>0</v>
      </c>
      <c r="E161" s="3">
        <v>0</v>
      </c>
      <c r="F161" s="3">
        <v>16.634599999999999</v>
      </c>
      <c r="G161" s="3">
        <v>0</v>
      </c>
      <c r="H161" s="3">
        <v>0</v>
      </c>
      <c r="I161" s="3">
        <v>0</v>
      </c>
      <c r="J161" s="3">
        <v>0</v>
      </c>
      <c r="K161" s="3">
        <v>0</v>
      </c>
      <c r="L161" s="3">
        <v>36</v>
      </c>
      <c r="M161" s="238">
        <v>0</v>
      </c>
      <c r="N161" s="3">
        <v>0</v>
      </c>
      <c r="O161" s="3">
        <v>0</v>
      </c>
      <c r="P161" s="238">
        <v>58.015999999999998</v>
      </c>
      <c r="Q161" s="240">
        <f t="shared" si="7"/>
        <v>29.007999999999999</v>
      </c>
      <c r="R161" s="3">
        <v>0</v>
      </c>
      <c r="S161" s="3">
        <v>0</v>
      </c>
      <c r="T161" s="3">
        <v>31.779599999999999</v>
      </c>
      <c r="U161" s="3">
        <v>0</v>
      </c>
      <c r="V161" s="3">
        <v>0</v>
      </c>
      <c r="W161" s="3">
        <v>0</v>
      </c>
      <c r="X161" s="3">
        <v>2.0209999999999999</v>
      </c>
      <c r="Y161" s="3">
        <v>0</v>
      </c>
      <c r="Z161" s="3">
        <v>0</v>
      </c>
      <c r="AA161" s="3">
        <v>0</v>
      </c>
      <c r="AB161" s="3">
        <v>0</v>
      </c>
      <c r="AC161" s="3">
        <v>0</v>
      </c>
      <c r="AD161" s="3">
        <v>0</v>
      </c>
      <c r="AE161" s="3">
        <v>0</v>
      </c>
      <c r="AF161" s="3">
        <v>0</v>
      </c>
      <c r="AG161" s="3">
        <v>9.6827000000000005</v>
      </c>
      <c r="AJ161" s="3">
        <f t="shared" si="6"/>
        <v>125.1259</v>
      </c>
      <c r="AL161" s="3">
        <f>IFERROR(VLOOKUP(B161,Totalt!$B$1:$BD$409,MATCH("totalt tillförda bränslen:",Totalt!$B$1:$BC$1,0),FALSE),"")</f>
        <v>125.12589999999999</v>
      </c>
      <c r="AN161" s="3">
        <f t="shared" si="8"/>
        <v>1.4210854715202004E-14</v>
      </c>
    </row>
    <row r="162" spans="1:40" x14ac:dyDescent="0.25">
      <c r="A162" s="3" t="s">
        <v>172</v>
      </c>
      <c r="Q162" s="240">
        <f t="shared" si="7"/>
        <v>0</v>
      </c>
      <c r="AJ162" s="3">
        <f t="shared" si="6"/>
        <v>0</v>
      </c>
      <c r="AL162" s="3" t="str">
        <f>IFERROR(VLOOKUP(B162,Totalt!$B$1:$BD$409,MATCH("totalt tillförda bränslen:",Totalt!$B$1:$BC$1,0),FALSE),"")</f>
        <v/>
      </c>
      <c r="AN162" s="3" t="str">
        <f t="shared" si="8"/>
        <v/>
      </c>
    </row>
    <row r="163" spans="1:40" x14ac:dyDescent="0.25">
      <c r="B163" s="3" t="s">
        <v>173</v>
      </c>
      <c r="C163" s="3">
        <v>0</v>
      </c>
      <c r="D163" s="3">
        <v>0</v>
      </c>
      <c r="E163" s="3">
        <v>0</v>
      </c>
      <c r="F163" s="3">
        <v>34.188000000000002</v>
      </c>
      <c r="G163" s="3">
        <v>0</v>
      </c>
      <c r="H163" s="3">
        <v>0</v>
      </c>
      <c r="I163" s="3">
        <v>4.391</v>
      </c>
      <c r="J163" s="3">
        <v>0</v>
      </c>
      <c r="K163" s="3">
        <v>0</v>
      </c>
      <c r="L163" s="3">
        <v>93.207999999999998</v>
      </c>
      <c r="M163" s="238">
        <v>0</v>
      </c>
      <c r="N163" s="3">
        <v>0</v>
      </c>
      <c r="O163" s="3">
        <v>0</v>
      </c>
      <c r="P163" s="238">
        <v>0</v>
      </c>
      <c r="Q163" s="240">
        <f t="shared" si="7"/>
        <v>0</v>
      </c>
      <c r="R163" s="3">
        <v>0</v>
      </c>
      <c r="S163" s="3">
        <v>0</v>
      </c>
      <c r="T163" s="3">
        <v>0</v>
      </c>
      <c r="U163" s="3">
        <v>0</v>
      </c>
      <c r="V163" s="3">
        <v>0</v>
      </c>
      <c r="W163" s="3">
        <v>0</v>
      </c>
      <c r="X163" s="3">
        <v>3.556</v>
      </c>
      <c r="Y163" s="3">
        <v>0</v>
      </c>
      <c r="Z163" s="3">
        <v>0</v>
      </c>
      <c r="AA163" s="3">
        <v>0</v>
      </c>
      <c r="AB163" s="3">
        <v>0</v>
      </c>
      <c r="AC163" s="3">
        <v>0</v>
      </c>
      <c r="AD163" s="3">
        <v>0</v>
      </c>
      <c r="AE163" s="3">
        <v>0</v>
      </c>
      <c r="AF163" s="3">
        <v>0</v>
      </c>
      <c r="AG163" s="3">
        <v>0</v>
      </c>
      <c r="AJ163" s="3">
        <f t="shared" si="6"/>
        <v>135.34300000000002</v>
      </c>
      <c r="AL163" s="3">
        <f>IFERROR(VLOOKUP(B163,Totalt!$B$1:$BD$409,MATCH("totalt tillförda bränslen:",Totalt!$B$1:$BC$1,0),FALSE),"")</f>
        <v>135.34300000000002</v>
      </c>
      <c r="AN163" s="3">
        <f t="shared" si="8"/>
        <v>0</v>
      </c>
    </row>
    <row r="164" spans="1:40" x14ac:dyDescent="0.25">
      <c r="B164" s="3" t="s">
        <v>174</v>
      </c>
      <c r="C164" s="3">
        <v>0</v>
      </c>
      <c r="D164" s="3">
        <v>0</v>
      </c>
      <c r="E164" s="3">
        <v>0</v>
      </c>
      <c r="F164" s="3">
        <v>0</v>
      </c>
      <c r="G164" s="3">
        <v>0</v>
      </c>
      <c r="H164" s="3">
        <v>0</v>
      </c>
      <c r="I164" s="3">
        <v>2.266E-2</v>
      </c>
      <c r="J164" s="3">
        <v>0</v>
      </c>
      <c r="K164" s="3">
        <v>0</v>
      </c>
      <c r="L164" s="3">
        <v>0</v>
      </c>
      <c r="M164" s="238">
        <v>0</v>
      </c>
      <c r="N164" s="3">
        <v>0</v>
      </c>
      <c r="O164" s="3">
        <v>0</v>
      </c>
      <c r="P164" s="238">
        <v>0</v>
      </c>
      <c r="Q164" s="240">
        <f t="shared" si="7"/>
        <v>0</v>
      </c>
      <c r="R164" s="3">
        <v>3.0830000000000002</v>
      </c>
      <c r="S164" s="3">
        <v>0</v>
      </c>
      <c r="T164" s="3">
        <v>0</v>
      </c>
      <c r="U164" s="3">
        <v>0</v>
      </c>
      <c r="V164" s="3">
        <v>0</v>
      </c>
      <c r="W164" s="3">
        <v>0</v>
      </c>
      <c r="X164" s="3">
        <v>7.4999999999999997E-2</v>
      </c>
      <c r="Y164" s="3">
        <v>0</v>
      </c>
      <c r="Z164" s="3">
        <v>0.22115000000000001</v>
      </c>
      <c r="AA164" s="3">
        <v>0</v>
      </c>
      <c r="AB164" s="3">
        <v>0</v>
      </c>
      <c r="AC164" s="3">
        <v>0</v>
      </c>
      <c r="AD164" s="3">
        <v>0</v>
      </c>
      <c r="AE164" s="3">
        <v>0</v>
      </c>
      <c r="AF164" s="3">
        <v>0</v>
      </c>
      <c r="AG164" s="3">
        <v>0</v>
      </c>
      <c r="AJ164" s="3">
        <f t="shared" si="6"/>
        <v>3.4018100000000007</v>
      </c>
      <c r="AL164" s="3">
        <f>IFERROR(VLOOKUP(B164,Totalt!$B$1:$BD$409,MATCH("totalt tillförda bränslen:",Totalt!$B$1:$BC$1,0),FALSE),"")</f>
        <v>3.4018100000000002</v>
      </c>
      <c r="AN164" s="3">
        <f t="shared" si="8"/>
        <v>4.4408920985006262E-16</v>
      </c>
    </row>
    <row r="165" spans="1:40" x14ac:dyDescent="0.25">
      <c r="A165" s="3" t="s">
        <v>175</v>
      </c>
      <c r="Q165" s="240">
        <f t="shared" si="7"/>
        <v>0</v>
      </c>
      <c r="AJ165" s="3">
        <f t="shared" si="6"/>
        <v>0</v>
      </c>
      <c r="AL165" s="3" t="str">
        <f>IFERROR(VLOOKUP(B165,Totalt!$B$1:$BD$409,MATCH("totalt tillförda bränslen:",Totalt!$B$1:$BC$1,0),FALSE),"")</f>
        <v/>
      </c>
      <c r="AN165" s="3" t="str">
        <f t="shared" si="8"/>
        <v/>
      </c>
    </row>
    <row r="166" spans="1:40" x14ac:dyDescent="0.25">
      <c r="B166" s="3" t="s">
        <v>176</v>
      </c>
      <c r="C166" s="3">
        <v>0</v>
      </c>
      <c r="D166" s="3">
        <v>0</v>
      </c>
      <c r="E166" s="3">
        <v>0</v>
      </c>
      <c r="F166" s="3">
        <v>0</v>
      </c>
      <c r="G166" s="3">
        <v>0.15</v>
      </c>
      <c r="H166" s="3">
        <v>0</v>
      </c>
      <c r="I166" s="3">
        <v>0.4</v>
      </c>
      <c r="J166" s="3">
        <v>0</v>
      </c>
      <c r="K166" s="3">
        <v>0</v>
      </c>
      <c r="L166" s="3">
        <v>3.3</v>
      </c>
      <c r="M166" s="238">
        <v>0</v>
      </c>
      <c r="N166" s="3">
        <v>0</v>
      </c>
      <c r="O166" s="3">
        <v>0</v>
      </c>
      <c r="P166" s="238">
        <v>0</v>
      </c>
      <c r="Q166" s="240">
        <f t="shared" si="7"/>
        <v>0</v>
      </c>
      <c r="R166" s="3">
        <v>0</v>
      </c>
      <c r="S166" s="3">
        <v>0</v>
      </c>
      <c r="T166" s="3">
        <v>24.3</v>
      </c>
      <c r="U166" s="3">
        <v>0</v>
      </c>
      <c r="V166" s="3">
        <v>0</v>
      </c>
      <c r="W166" s="3">
        <v>0</v>
      </c>
      <c r="X166" s="3">
        <v>0.26</v>
      </c>
      <c r="Y166" s="3">
        <v>0</v>
      </c>
      <c r="Z166" s="3">
        <v>0</v>
      </c>
      <c r="AA166" s="3">
        <v>0</v>
      </c>
      <c r="AB166" s="3">
        <v>0</v>
      </c>
      <c r="AC166" s="3">
        <v>0</v>
      </c>
      <c r="AD166" s="3">
        <v>0</v>
      </c>
      <c r="AE166" s="3">
        <v>0</v>
      </c>
      <c r="AF166" s="3">
        <v>0</v>
      </c>
      <c r="AG166" s="3">
        <v>0</v>
      </c>
      <c r="AJ166" s="3">
        <f t="shared" si="6"/>
        <v>28.41</v>
      </c>
      <c r="AL166" s="3">
        <f>IFERROR(VLOOKUP(B166,Totalt!$B$1:$BD$409,MATCH("totalt tillförda bränslen:",Totalt!$B$1:$BC$1,0),FALSE),"")</f>
        <v>28.41</v>
      </c>
      <c r="AN166" s="3">
        <f t="shared" si="8"/>
        <v>0</v>
      </c>
    </row>
    <row r="167" spans="1:40" x14ac:dyDescent="0.25">
      <c r="A167" s="3" t="s">
        <v>177</v>
      </c>
      <c r="Q167" s="240">
        <f t="shared" si="7"/>
        <v>0</v>
      </c>
      <c r="AJ167" s="3">
        <f t="shared" si="6"/>
        <v>0</v>
      </c>
      <c r="AL167" s="3" t="str">
        <f>IFERROR(VLOOKUP(B167,Totalt!$B$1:$BD$409,MATCH("totalt tillförda bränslen:",Totalt!$B$1:$BC$1,0),FALSE),"")</f>
        <v/>
      </c>
      <c r="AN167" s="3" t="str">
        <f t="shared" si="8"/>
        <v/>
      </c>
    </row>
    <row r="168" spans="1:40" x14ac:dyDescent="0.25">
      <c r="B168" s="3" t="s">
        <v>178</v>
      </c>
      <c r="C168" s="3">
        <v>0</v>
      </c>
      <c r="D168" s="3">
        <v>0</v>
      </c>
      <c r="E168" s="3">
        <v>0</v>
      </c>
      <c r="F168" s="3">
        <v>0</v>
      </c>
      <c r="G168" s="3">
        <v>0</v>
      </c>
      <c r="H168" s="3">
        <v>0</v>
      </c>
      <c r="I168" s="3">
        <v>0.99399999999999999</v>
      </c>
      <c r="J168" s="3">
        <v>0</v>
      </c>
      <c r="K168" s="3">
        <v>0</v>
      </c>
      <c r="L168" s="3">
        <v>0</v>
      </c>
      <c r="M168" s="238">
        <v>0</v>
      </c>
      <c r="N168" s="3">
        <v>0</v>
      </c>
      <c r="O168" s="3">
        <v>0</v>
      </c>
      <c r="P168" s="238">
        <v>4.5999999999999996</v>
      </c>
      <c r="Q168" s="240">
        <f t="shared" si="7"/>
        <v>2.2999999999999998</v>
      </c>
      <c r="R168" s="3">
        <v>0</v>
      </c>
      <c r="S168" s="3">
        <v>0</v>
      </c>
      <c r="T168" s="3">
        <v>0</v>
      </c>
      <c r="U168" s="3">
        <v>0</v>
      </c>
      <c r="V168" s="3">
        <v>0</v>
      </c>
      <c r="W168" s="3">
        <v>0</v>
      </c>
      <c r="X168" s="3">
        <v>0.33</v>
      </c>
      <c r="Y168" s="3">
        <v>0</v>
      </c>
      <c r="Z168" s="3">
        <v>0</v>
      </c>
      <c r="AA168" s="3">
        <v>0</v>
      </c>
      <c r="AB168" s="3">
        <v>0</v>
      </c>
      <c r="AC168" s="3">
        <v>0</v>
      </c>
      <c r="AD168" s="3">
        <v>0</v>
      </c>
      <c r="AE168" s="3">
        <v>0</v>
      </c>
      <c r="AF168" s="3">
        <v>0</v>
      </c>
      <c r="AG168" s="3">
        <v>15.6</v>
      </c>
      <c r="AJ168" s="3">
        <f t="shared" si="6"/>
        <v>19.223999999999997</v>
      </c>
      <c r="AL168" s="3">
        <f>IFERROR(VLOOKUP(B168,Totalt!$B$1:$BD$409,MATCH("totalt tillförda bränslen:",Totalt!$B$1:$BC$1,0),FALSE),"")</f>
        <v>19.224</v>
      </c>
      <c r="AN168" s="3">
        <f t="shared" si="8"/>
        <v>-3.5527136788005009E-15</v>
      </c>
    </row>
    <row r="169" spans="1:40" x14ac:dyDescent="0.25">
      <c r="B169" s="3" t="s">
        <v>179</v>
      </c>
      <c r="C169" s="3">
        <v>0</v>
      </c>
      <c r="D169" s="3">
        <v>0</v>
      </c>
      <c r="E169" s="3">
        <v>0</v>
      </c>
      <c r="F169" s="3">
        <v>0</v>
      </c>
      <c r="G169" s="3">
        <v>0</v>
      </c>
      <c r="H169" s="3">
        <v>0</v>
      </c>
      <c r="I169" s="3">
        <v>1.99</v>
      </c>
      <c r="J169" s="3">
        <v>0</v>
      </c>
      <c r="K169" s="3">
        <v>0</v>
      </c>
      <c r="L169" s="3">
        <v>0</v>
      </c>
      <c r="M169" s="238">
        <v>0</v>
      </c>
      <c r="N169" s="3">
        <v>0</v>
      </c>
      <c r="O169" s="3">
        <v>0</v>
      </c>
      <c r="P169" s="238">
        <v>12</v>
      </c>
      <c r="Q169" s="240">
        <f t="shared" si="7"/>
        <v>6</v>
      </c>
      <c r="R169" s="3">
        <v>0.36</v>
      </c>
      <c r="S169" s="3">
        <v>0</v>
      </c>
      <c r="T169" s="3">
        <v>0</v>
      </c>
      <c r="U169" s="3">
        <v>0</v>
      </c>
      <c r="V169" s="3">
        <v>0</v>
      </c>
      <c r="W169" s="3">
        <v>0</v>
      </c>
      <c r="X169" s="3">
        <v>0.90200000000000002</v>
      </c>
      <c r="Y169" s="3">
        <v>0</v>
      </c>
      <c r="Z169" s="3">
        <v>0</v>
      </c>
      <c r="AA169" s="3">
        <v>0</v>
      </c>
      <c r="AB169" s="3">
        <v>0</v>
      </c>
      <c r="AC169" s="3">
        <v>0</v>
      </c>
      <c r="AD169" s="3">
        <v>0</v>
      </c>
      <c r="AE169" s="3">
        <v>0</v>
      </c>
      <c r="AF169" s="3">
        <v>0</v>
      </c>
      <c r="AG169" s="3">
        <v>55.2</v>
      </c>
      <c r="AJ169" s="3">
        <f t="shared" si="6"/>
        <v>64.451999999999998</v>
      </c>
      <c r="AL169" s="3">
        <f>IFERROR(VLOOKUP(B169,Totalt!$B$1:$BD$409,MATCH("totalt tillförda bränslen:",Totalt!$B$1:$BC$1,0),FALSE),"")</f>
        <v>64.451999999999998</v>
      </c>
      <c r="AN169" s="3">
        <f t="shared" si="8"/>
        <v>0</v>
      </c>
    </row>
    <row r="170" spans="1:40" x14ac:dyDescent="0.25">
      <c r="B170" s="3" t="s">
        <v>180</v>
      </c>
      <c r="C170" s="3">
        <v>0</v>
      </c>
      <c r="D170" s="3">
        <v>0</v>
      </c>
      <c r="E170" s="3">
        <v>0</v>
      </c>
      <c r="F170" s="3">
        <v>0</v>
      </c>
      <c r="G170" s="3">
        <v>0</v>
      </c>
      <c r="H170" s="3">
        <v>0</v>
      </c>
      <c r="I170" s="3">
        <v>7.3000000000000001E-3</v>
      </c>
      <c r="J170" s="3">
        <v>0</v>
      </c>
      <c r="K170" s="3">
        <v>0</v>
      </c>
      <c r="L170" s="3">
        <v>0</v>
      </c>
      <c r="M170" s="238">
        <v>0</v>
      </c>
      <c r="N170" s="3">
        <v>0</v>
      </c>
      <c r="O170" s="3">
        <v>0</v>
      </c>
      <c r="P170" s="238">
        <v>0</v>
      </c>
      <c r="Q170" s="240">
        <f t="shared" si="7"/>
        <v>0</v>
      </c>
      <c r="R170" s="3">
        <v>0</v>
      </c>
      <c r="S170" s="3">
        <v>0</v>
      </c>
      <c r="T170" s="3">
        <v>0</v>
      </c>
      <c r="U170" s="3">
        <v>0</v>
      </c>
      <c r="V170" s="3">
        <v>0</v>
      </c>
      <c r="W170" s="3">
        <v>0</v>
      </c>
      <c r="X170" s="3">
        <v>2E-3</v>
      </c>
      <c r="Y170" s="3">
        <v>0</v>
      </c>
      <c r="Z170" s="3">
        <v>0.22700000000000001</v>
      </c>
      <c r="AA170" s="3">
        <v>0</v>
      </c>
      <c r="AB170" s="3">
        <v>0</v>
      </c>
      <c r="AC170" s="3">
        <v>0</v>
      </c>
      <c r="AD170" s="3">
        <v>0</v>
      </c>
      <c r="AE170" s="3">
        <v>0</v>
      </c>
      <c r="AF170" s="3">
        <v>0</v>
      </c>
      <c r="AG170" s="3">
        <v>0</v>
      </c>
      <c r="AJ170" s="3">
        <f t="shared" si="6"/>
        <v>0.23630000000000001</v>
      </c>
      <c r="AL170" s="3">
        <f>IFERROR(VLOOKUP(B170,Totalt!$B$1:$BD$409,MATCH("totalt tillförda bränslen:",Totalt!$B$1:$BC$1,0),FALSE),"")</f>
        <v>0.23630000000000001</v>
      </c>
      <c r="AN170" s="3">
        <f t="shared" si="8"/>
        <v>0</v>
      </c>
    </row>
    <row r="171" spans="1:40" x14ac:dyDescent="0.25">
      <c r="A171" s="3" t="s">
        <v>181</v>
      </c>
      <c r="Q171" s="240">
        <f t="shared" si="7"/>
        <v>0</v>
      </c>
      <c r="AJ171" s="3">
        <f t="shared" si="6"/>
        <v>0</v>
      </c>
      <c r="AL171" s="3" t="str">
        <f>IFERROR(VLOOKUP(B171,Totalt!$B$1:$BD$409,MATCH("totalt tillförda bränslen:",Totalt!$B$1:$BC$1,0),FALSE),"")</f>
        <v/>
      </c>
      <c r="AN171" s="3" t="str">
        <f t="shared" si="8"/>
        <v/>
      </c>
    </row>
    <row r="172" spans="1:40" x14ac:dyDescent="0.25">
      <c r="B172" s="3" t="s">
        <v>182</v>
      </c>
      <c r="C172" s="3">
        <v>0</v>
      </c>
      <c r="D172" s="3">
        <v>395.25299999999999</v>
      </c>
      <c r="E172" s="3">
        <v>0</v>
      </c>
      <c r="F172" s="3">
        <v>0</v>
      </c>
      <c r="G172" s="3">
        <v>1.1559999999999999</v>
      </c>
      <c r="H172" s="3">
        <v>0</v>
      </c>
      <c r="I172" s="3">
        <v>2.9589400000000001</v>
      </c>
      <c r="J172" s="3">
        <v>0</v>
      </c>
      <c r="K172" s="3">
        <v>0</v>
      </c>
      <c r="L172" s="3">
        <v>129.92099999999999</v>
      </c>
      <c r="M172" s="238">
        <v>11.429600000000001</v>
      </c>
      <c r="N172" s="3">
        <v>20.741</v>
      </c>
      <c r="O172" s="3">
        <v>0</v>
      </c>
      <c r="P172" s="238">
        <v>207.2</v>
      </c>
      <c r="Q172" s="240">
        <f t="shared" si="7"/>
        <v>103.6</v>
      </c>
      <c r="R172" s="3">
        <v>0</v>
      </c>
      <c r="S172" s="3">
        <v>0</v>
      </c>
      <c r="T172" s="3">
        <v>0</v>
      </c>
      <c r="U172" s="3">
        <v>0</v>
      </c>
      <c r="V172" s="3">
        <v>0</v>
      </c>
      <c r="W172" s="3">
        <v>0</v>
      </c>
      <c r="X172" s="3">
        <v>21.229600000000001</v>
      </c>
      <c r="Y172" s="3">
        <v>0</v>
      </c>
      <c r="Z172" s="3">
        <v>0</v>
      </c>
      <c r="AA172" s="3">
        <v>0</v>
      </c>
      <c r="AB172" s="3">
        <v>0</v>
      </c>
      <c r="AC172" s="3">
        <v>0</v>
      </c>
      <c r="AD172" s="3">
        <v>0</v>
      </c>
      <c r="AE172" s="3">
        <v>0</v>
      </c>
      <c r="AF172" s="3">
        <v>0</v>
      </c>
      <c r="AG172" s="3">
        <v>0</v>
      </c>
      <c r="AJ172" s="3">
        <f t="shared" si="6"/>
        <v>674.85953999999992</v>
      </c>
      <c r="AL172" s="3">
        <f>IFERROR(VLOOKUP(B172,Totalt!$B$1:$BD$409,MATCH("totalt tillförda bränslen:",Totalt!$B$1:$BC$1,0),FALSE),"")</f>
        <v>674.85953999999992</v>
      </c>
      <c r="AN172" s="3">
        <f t="shared" si="8"/>
        <v>0</v>
      </c>
    </row>
    <row r="173" spans="1:40" x14ac:dyDescent="0.25">
      <c r="A173" s="3" t="s">
        <v>183</v>
      </c>
      <c r="Q173" s="240">
        <f t="shared" si="7"/>
        <v>0</v>
      </c>
      <c r="AJ173" s="3">
        <f t="shared" si="6"/>
        <v>0</v>
      </c>
      <c r="AL173" s="3" t="str">
        <f>IFERROR(VLOOKUP(B173,Totalt!$B$1:$BD$409,MATCH("totalt tillförda bränslen:",Totalt!$B$1:$BC$1,0),FALSE),"")</f>
        <v/>
      </c>
      <c r="AN173" s="3" t="str">
        <f t="shared" si="8"/>
        <v/>
      </c>
    </row>
    <row r="174" spans="1:40" x14ac:dyDescent="0.25">
      <c r="B174" s="3" t="s">
        <v>184</v>
      </c>
      <c r="C174" s="3">
        <v>0</v>
      </c>
      <c r="D174" s="3">
        <v>0</v>
      </c>
      <c r="E174" s="3">
        <v>0</v>
      </c>
      <c r="F174" s="3">
        <v>0</v>
      </c>
      <c r="G174" s="3">
        <v>0</v>
      </c>
      <c r="H174" s="3">
        <v>0</v>
      </c>
      <c r="I174" s="3">
        <v>0.2</v>
      </c>
      <c r="J174" s="3">
        <v>0</v>
      </c>
      <c r="K174" s="3">
        <v>0</v>
      </c>
      <c r="L174" s="3">
        <v>0</v>
      </c>
      <c r="M174" s="238">
        <v>0</v>
      </c>
      <c r="N174" s="3">
        <v>0</v>
      </c>
      <c r="O174" s="3">
        <v>0</v>
      </c>
      <c r="P174" s="238">
        <v>0</v>
      </c>
      <c r="Q174" s="240">
        <f t="shared" si="7"/>
        <v>0</v>
      </c>
      <c r="R174" s="3">
        <v>0</v>
      </c>
      <c r="S174" s="3">
        <v>0</v>
      </c>
      <c r="T174" s="3">
        <v>0</v>
      </c>
      <c r="U174" s="3">
        <v>0</v>
      </c>
      <c r="V174" s="3">
        <v>0</v>
      </c>
      <c r="W174" s="3">
        <v>0</v>
      </c>
      <c r="X174" s="3">
        <v>1.296</v>
      </c>
      <c r="Y174" s="3">
        <v>0</v>
      </c>
      <c r="Z174" s="3">
        <v>3.5</v>
      </c>
      <c r="AA174" s="3">
        <v>0</v>
      </c>
      <c r="AB174" s="3">
        <v>0</v>
      </c>
      <c r="AC174" s="3">
        <v>0</v>
      </c>
      <c r="AD174" s="3">
        <v>0</v>
      </c>
      <c r="AE174" s="3">
        <v>0</v>
      </c>
      <c r="AF174" s="3">
        <v>0</v>
      </c>
      <c r="AG174" s="3">
        <v>0</v>
      </c>
      <c r="AJ174" s="3">
        <f t="shared" si="6"/>
        <v>4.9960000000000004</v>
      </c>
      <c r="AL174" s="3">
        <f>IFERROR(VLOOKUP(B174,Totalt!$B$1:$BD$409,MATCH("totalt tillförda bränslen:",Totalt!$B$1:$BC$1,0),FALSE),"")</f>
        <v>4.9960000000000004</v>
      </c>
      <c r="AN174" s="3">
        <f t="shared" si="8"/>
        <v>0</v>
      </c>
    </row>
    <row r="175" spans="1:40" x14ac:dyDescent="0.25">
      <c r="A175" s="3" t="s">
        <v>185</v>
      </c>
      <c r="Q175" s="240">
        <f t="shared" si="7"/>
        <v>0</v>
      </c>
      <c r="AJ175" s="3">
        <f t="shared" si="6"/>
        <v>0</v>
      </c>
      <c r="AL175" s="3" t="str">
        <f>IFERROR(VLOOKUP(B175,Totalt!$B$1:$BD$409,MATCH("totalt tillförda bränslen:",Totalt!$B$1:$BC$1,0),FALSE),"")</f>
        <v/>
      </c>
      <c r="AN175" s="3" t="str">
        <f t="shared" si="8"/>
        <v/>
      </c>
    </row>
    <row r="176" spans="1:40" x14ac:dyDescent="0.25">
      <c r="B176" s="3" t="s">
        <v>186</v>
      </c>
      <c r="C176" s="3">
        <v>0</v>
      </c>
      <c r="D176" s="3">
        <v>0</v>
      </c>
      <c r="E176" s="3">
        <v>0</v>
      </c>
      <c r="F176" s="3">
        <v>11.6487</v>
      </c>
      <c r="G176" s="3">
        <v>0</v>
      </c>
      <c r="H176" s="3">
        <v>0</v>
      </c>
      <c r="I176" s="3">
        <v>1.18</v>
      </c>
      <c r="J176" s="3">
        <v>0</v>
      </c>
      <c r="K176" s="3">
        <v>0</v>
      </c>
      <c r="L176" s="3">
        <v>11.6487</v>
      </c>
      <c r="M176" s="238">
        <v>0</v>
      </c>
      <c r="N176" s="3">
        <v>0</v>
      </c>
      <c r="O176" s="3">
        <v>0</v>
      </c>
      <c r="P176" s="238">
        <v>17.8</v>
      </c>
      <c r="Q176" s="240">
        <f t="shared" si="7"/>
        <v>8.9</v>
      </c>
      <c r="R176" s="3">
        <v>0</v>
      </c>
      <c r="S176" s="3">
        <v>17.4876</v>
      </c>
      <c r="T176" s="3">
        <v>17.4876</v>
      </c>
      <c r="U176" s="3">
        <v>0</v>
      </c>
      <c r="V176" s="3">
        <v>0</v>
      </c>
      <c r="W176" s="3">
        <v>0</v>
      </c>
      <c r="X176" s="3">
        <v>1.6739999999999999</v>
      </c>
      <c r="Y176" s="3">
        <v>0</v>
      </c>
      <c r="Z176" s="3">
        <v>0</v>
      </c>
      <c r="AA176" s="3">
        <v>0</v>
      </c>
      <c r="AB176" s="3">
        <v>0</v>
      </c>
      <c r="AC176" s="3">
        <v>0</v>
      </c>
      <c r="AD176" s="3">
        <v>0</v>
      </c>
      <c r="AE176" s="3">
        <v>0</v>
      </c>
      <c r="AF176" s="3">
        <v>0</v>
      </c>
      <c r="AG176" s="3">
        <v>0</v>
      </c>
      <c r="AJ176" s="3">
        <f t="shared" si="6"/>
        <v>70.026600000000002</v>
      </c>
      <c r="AL176" s="3">
        <f>IFERROR(VLOOKUP(B176,Totalt!$B$1:$BD$409,MATCH("totalt tillförda bränslen:",Totalt!$B$1:$BC$1,0),FALSE),"")</f>
        <v>70.026600000000016</v>
      </c>
      <c r="AN176" s="3">
        <f t="shared" si="8"/>
        <v>-1.4210854715202004E-14</v>
      </c>
    </row>
    <row r="177" spans="1:40" x14ac:dyDescent="0.25">
      <c r="B177" s="3" t="s">
        <v>187</v>
      </c>
      <c r="C177" s="3">
        <v>0</v>
      </c>
      <c r="D177" s="3">
        <v>0</v>
      </c>
      <c r="E177" s="3">
        <v>0</v>
      </c>
      <c r="F177" s="3">
        <v>0</v>
      </c>
      <c r="G177" s="3">
        <v>0</v>
      </c>
      <c r="H177" s="3">
        <v>0</v>
      </c>
      <c r="I177" s="3">
        <v>0.72699999999999998</v>
      </c>
      <c r="J177" s="3">
        <v>0</v>
      </c>
      <c r="K177" s="3">
        <v>0</v>
      </c>
      <c r="L177" s="3">
        <v>0</v>
      </c>
      <c r="M177" s="238">
        <v>0</v>
      </c>
      <c r="N177" s="3">
        <v>0</v>
      </c>
      <c r="O177" s="3">
        <v>0</v>
      </c>
      <c r="P177" s="238">
        <v>0</v>
      </c>
      <c r="Q177" s="240">
        <f t="shared" si="7"/>
        <v>0</v>
      </c>
      <c r="R177" s="3">
        <v>0</v>
      </c>
      <c r="S177" s="3">
        <v>0</v>
      </c>
      <c r="T177" s="3">
        <v>7.2</v>
      </c>
      <c r="U177" s="3">
        <v>0</v>
      </c>
      <c r="V177" s="3">
        <v>0</v>
      </c>
      <c r="W177" s="3">
        <v>0</v>
      </c>
      <c r="X177" s="3">
        <v>0.183</v>
      </c>
      <c r="Y177" s="3">
        <v>0</v>
      </c>
      <c r="Z177" s="3">
        <v>0</v>
      </c>
      <c r="AA177" s="3">
        <v>0</v>
      </c>
      <c r="AB177" s="3">
        <v>0</v>
      </c>
      <c r="AC177" s="3">
        <v>0</v>
      </c>
      <c r="AD177" s="3">
        <v>0</v>
      </c>
      <c r="AE177" s="3">
        <v>0</v>
      </c>
      <c r="AF177" s="3">
        <v>0</v>
      </c>
      <c r="AG177" s="3">
        <v>0</v>
      </c>
      <c r="AJ177" s="3">
        <f t="shared" si="6"/>
        <v>8.1100000000000012</v>
      </c>
      <c r="AL177" s="3">
        <f>IFERROR(VLOOKUP(B177,Totalt!$B$1:$BD$409,MATCH("totalt tillförda bränslen:",Totalt!$B$1:$BC$1,0),FALSE),"")</f>
        <v>8.1100000000000012</v>
      </c>
      <c r="AN177" s="3">
        <f t="shared" si="8"/>
        <v>0</v>
      </c>
    </row>
    <row r="178" spans="1:40" x14ac:dyDescent="0.25">
      <c r="B178" s="3" t="s">
        <v>188</v>
      </c>
      <c r="C178" s="3">
        <v>0</v>
      </c>
      <c r="D178" s="3">
        <v>0</v>
      </c>
      <c r="E178" s="3">
        <v>0</v>
      </c>
      <c r="F178" s="3">
        <v>0</v>
      </c>
      <c r="G178" s="3">
        <v>0</v>
      </c>
      <c r="H178" s="3">
        <v>0</v>
      </c>
      <c r="I178" s="3">
        <v>0.29599999999999999</v>
      </c>
      <c r="J178" s="3">
        <v>0</v>
      </c>
      <c r="K178" s="3">
        <v>0</v>
      </c>
      <c r="L178" s="3">
        <v>0</v>
      </c>
      <c r="M178" s="238">
        <v>0</v>
      </c>
      <c r="N178" s="3">
        <v>0</v>
      </c>
      <c r="O178" s="3">
        <v>0</v>
      </c>
      <c r="P178" s="238">
        <v>0</v>
      </c>
      <c r="Q178" s="240">
        <f t="shared" si="7"/>
        <v>0</v>
      </c>
      <c r="R178" s="3">
        <v>0</v>
      </c>
      <c r="S178" s="3">
        <v>0</v>
      </c>
      <c r="T178" s="3">
        <v>2.6070000000000002</v>
      </c>
      <c r="U178" s="3">
        <v>0</v>
      </c>
      <c r="V178" s="3">
        <v>0</v>
      </c>
      <c r="W178" s="3">
        <v>0</v>
      </c>
      <c r="X178" s="3">
        <v>5.9249999999999997E-2</v>
      </c>
      <c r="Y178" s="3">
        <v>0</v>
      </c>
      <c r="Z178" s="3">
        <v>0</v>
      </c>
      <c r="AA178" s="3">
        <v>0</v>
      </c>
      <c r="AB178" s="3">
        <v>0</v>
      </c>
      <c r="AC178" s="3">
        <v>0</v>
      </c>
      <c r="AD178" s="3">
        <v>0</v>
      </c>
      <c r="AE178" s="3">
        <v>0</v>
      </c>
      <c r="AF178" s="3">
        <v>0</v>
      </c>
      <c r="AG178" s="3">
        <v>0</v>
      </c>
      <c r="AJ178" s="3">
        <f t="shared" si="6"/>
        <v>2.96225</v>
      </c>
      <c r="AL178" s="3">
        <f>IFERROR(VLOOKUP(B178,Totalt!$B$1:$BD$409,MATCH("totalt tillförda bränslen:",Totalt!$B$1:$BC$1,0),FALSE),"")</f>
        <v>2.96225</v>
      </c>
      <c r="AN178" s="3">
        <f t="shared" si="8"/>
        <v>0</v>
      </c>
    </row>
    <row r="179" spans="1:40" x14ac:dyDescent="0.25">
      <c r="B179" s="3" t="s">
        <v>189</v>
      </c>
      <c r="C179" s="3">
        <v>0</v>
      </c>
      <c r="D179" s="3">
        <v>0</v>
      </c>
      <c r="E179" s="3">
        <v>0</v>
      </c>
      <c r="F179" s="3">
        <v>8.56996</v>
      </c>
      <c r="G179" s="3">
        <v>0</v>
      </c>
      <c r="H179" s="3">
        <v>0</v>
      </c>
      <c r="I179" s="3">
        <v>1.3</v>
      </c>
      <c r="J179" s="3">
        <v>0</v>
      </c>
      <c r="K179" s="3">
        <v>0</v>
      </c>
      <c r="L179" s="3">
        <v>8.56996</v>
      </c>
      <c r="M179" s="238">
        <v>0</v>
      </c>
      <c r="N179" s="3">
        <v>0</v>
      </c>
      <c r="O179" s="3">
        <v>0</v>
      </c>
      <c r="P179" s="238">
        <v>14.4</v>
      </c>
      <c r="Q179" s="240">
        <f t="shared" si="7"/>
        <v>7.2</v>
      </c>
      <c r="R179" s="3">
        <v>0</v>
      </c>
      <c r="S179" s="3">
        <v>12.888500000000001</v>
      </c>
      <c r="T179" s="3">
        <v>12.888500000000001</v>
      </c>
      <c r="U179" s="3">
        <v>0</v>
      </c>
      <c r="V179" s="3">
        <v>0</v>
      </c>
      <c r="W179" s="3">
        <v>0</v>
      </c>
      <c r="X179" s="3">
        <v>1.47</v>
      </c>
      <c r="Y179" s="3">
        <v>0</v>
      </c>
      <c r="Z179" s="3">
        <v>0</v>
      </c>
      <c r="AA179" s="3">
        <v>0</v>
      </c>
      <c r="AB179" s="3">
        <v>0</v>
      </c>
      <c r="AC179" s="3">
        <v>0</v>
      </c>
      <c r="AD179" s="3">
        <v>0</v>
      </c>
      <c r="AE179" s="3">
        <v>0</v>
      </c>
      <c r="AF179" s="3">
        <v>0</v>
      </c>
      <c r="AG179" s="3">
        <v>0</v>
      </c>
      <c r="AJ179" s="3">
        <f t="shared" si="6"/>
        <v>52.886920000000011</v>
      </c>
      <c r="AL179" s="3">
        <f>IFERROR(VLOOKUP(B179,Totalt!$B$1:$BD$409,MATCH("totalt tillförda bränslen:",Totalt!$B$1:$BC$1,0),FALSE),"")</f>
        <v>52.886920000000003</v>
      </c>
      <c r="AN179" s="3">
        <f t="shared" si="8"/>
        <v>7.1054273576010019E-15</v>
      </c>
    </row>
    <row r="180" spans="1:40" x14ac:dyDescent="0.25">
      <c r="A180" s="3" t="s">
        <v>190</v>
      </c>
      <c r="Q180" s="240">
        <f t="shared" si="7"/>
        <v>0</v>
      </c>
      <c r="AJ180" s="3">
        <f t="shared" si="6"/>
        <v>0</v>
      </c>
      <c r="AL180" s="3" t="str">
        <f>IFERROR(VLOOKUP(B180,Totalt!$B$1:$BD$409,MATCH("totalt tillförda bränslen:",Totalt!$B$1:$BC$1,0),FALSE),"")</f>
        <v/>
      </c>
      <c r="AN180" s="3" t="str">
        <f t="shared" si="8"/>
        <v/>
      </c>
    </row>
    <row r="181" spans="1:40" x14ac:dyDescent="0.25">
      <c r="B181" s="3" t="s">
        <v>191</v>
      </c>
      <c r="C181" s="3">
        <v>0</v>
      </c>
      <c r="D181" s="3">
        <v>0</v>
      </c>
      <c r="E181" s="3">
        <v>0</v>
      </c>
      <c r="F181" s="3">
        <v>0</v>
      </c>
      <c r="G181" s="3">
        <v>0</v>
      </c>
      <c r="H181" s="3">
        <v>0</v>
      </c>
      <c r="I181" s="3">
        <v>0.2</v>
      </c>
      <c r="J181" s="3">
        <v>0</v>
      </c>
      <c r="K181" s="3">
        <v>0</v>
      </c>
      <c r="L181" s="3">
        <v>30.7</v>
      </c>
      <c r="M181" s="238">
        <v>0</v>
      </c>
      <c r="N181" s="3">
        <v>0</v>
      </c>
      <c r="O181" s="3">
        <v>0</v>
      </c>
      <c r="P181" s="238">
        <v>11.2</v>
      </c>
      <c r="Q181" s="240">
        <f t="shared" si="7"/>
        <v>5.6</v>
      </c>
      <c r="R181" s="3">
        <v>0</v>
      </c>
      <c r="S181" s="3">
        <v>0</v>
      </c>
      <c r="T181" s="3">
        <v>5.6</v>
      </c>
      <c r="U181" s="3">
        <v>0</v>
      </c>
      <c r="V181" s="3">
        <v>0</v>
      </c>
      <c r="W181" s="3">
        <v>0</v>
      </c>
      <c r="X181" s="3">
        <v>0.72199999999999998</v>
      </c>
      <c r="Y181" s="3">
        <v>0</v>
      </c>
      <c r="Z181" s="3">
        <v>0</v>
      </c>
      <c r="AA181" s="3">
        <v>0</v>
      </c>
      <c r="AB181" s="3">
        <v>0</v>
      </c>
      <c r="AC181" s="3">
        <v>0</v>
      </c>
      <c r="AD181" s="3">
        <v>0</v>
      </c>
      <c r="AE181" s="3">
        <v>0</v>
      </c>
      <c r="AF181" s="3">
        <v>0</v>
      </c>
      <c r="AG181" s="3">
        <v>0</v>
      </c>
      <c r="AJ181" s="3">
        <f t="shared" si="6"/>
        <v>42.822000000000003</v>
      </c>
      <c r="AL181" s="3">
        <f>IFERROR(VLOOKUP(B181,Totalt!$B$1:$BD$409,MATCH("totalt tillförda bränslen:",Totalt!$B$1:$BC$1,0),FALSE),"")</f>
        <v>42.822000000000003</v>
      </c>
      <c r="AN181" s="3">
        <f t="shared" si="8"/>
        <v>0</v>
      </c>
    </row>
    <row r="182" spans="1:40" x14ac:dyDescent="0.25">
      <c r="A182" s="3" t="s">
        <v>192</v>
      </c>
      <c r="Q182" s="240">
        <f t="shared" si="7"/>
        <v>0</v>
      </c>
      <c r="AJ182" s="3">
        <f t="shared" si="6"/>
        <v>0</v>
      </c>
      <c r="AL182" s="3" t="str">
        <f>IFERROR(VLOOKUP(B182,Totalt!$B$1:$BD$409,MATCH("totalt tillförda bränslen:",Totalt!$B$1:$BC$1,0),FALSE),"")</f>
        <v/>
      </c>
      <c r="AN182" s="3" t="str">
        <f t="shared" si="8"/>
        <v/>
      </c>
    </row>
    <row r="183" spans="1:40" x14ac:dyDescent="0.25">
      <c r="B183" s="3" t="s">
        <v>193</v>
      </c>
      <c r="C183" s="3">
        <v>0</v>
      </c>
      <c r="D183" s="3">
        <v>0</v>
      </c>
      <c r="E183" s="3">
        <v>3</v>
      </c>
      <c r="F183" s="3">
        <v>30.397300000000001</v>
      </c>
      <c r="G183" s="3">
        <v>0</v>
      </c>
      <c r="H183" s="3">
        <v>3.2</v>
      </c>
      <c r="I183" s="3">
        <v>0</v>
      </c>
      <c r="J183" s="3">
        <v>0.46</v>
      </c>
      <c r="K183" s="3">
        <v>0</v>
      </c>
      <c r="L183" s="3">
        <v>33.770400000000002</v>
      </c>
      <c r="M183" s="238">
        <v>3.7125300000000001</v>
      </c>
      <c r="N183" s="3">
        <v>0</v>
      </c>
      <c r="O183" s="3">
        <v>0</v>
      </c>
      <c r="P183" s="238">
        <v>66.599999999999994</v>
      </c>
      <c r="Q183" s="240">
        <f t="shared" si="7"/>
        <v>33.299999999999997</v>
      </c>
      <c r="R183" s="3">
        <v>40.5</v>
      </c>
      <c r="S183" s="3">
        <v>12.8857</v>
      </c>
      <c r="T183" s="3">
        <v>25.1252</v>
      </c>
      <c r="U183" s="3">
        <v>0</v>
      </c>
      <c r="V183" s="3">
        <v>0</v>
      </c>
      <c r="W183" s="3">
        <v>12.8666</v>
      </c>
      <c r="X183" s="3">
        <v>6.3815299999999997</v>
      </c>
      <c r="Y183" s="3">
        <v>0</v>
      </c>
      <c r="Z183" s="3">
        <v>0</v>
      </c>
      <c r="AA183" s="3">
        <v>0</v>
      </c>
      <c r="AB183" s="3">
        <v>0</v>
      </c>
      <c r="AC183" s="3">
        <v>0</v>
      </c>
      <c r="AD183" s="3">
        <v>0</v>
      </c>
      <c r="AE183" s="3">
        <v>0</v>
      </c>
      <c r="AF183" s="3">
        <v>0</v>
      </c>
      <c r="AG183" s="3">
        <v>0</v>
      </c>
      <c r="AJ183" s="3">
        <f t="shared" si="6"/>
        <v>201.88672999999997</v>
      </c>
      <c r="AL183" s="3">
        <f>IFERROR(VLOOKUP(B183,Totalt!$B$1:$BD$409,MATCH("totalt tillförda bränslen:",Totalt!$B$1:$BC$1,0),FALSE),"")</f>
        <v>201.88673</v>
      </c>
      <c r="AN183" s="3">
        <f t="shared" si="8"/>
        <v>-2.8421709430404007E-14</v>
      </c>
    </row>
    <row r="184" spans="1:40" x14ac:dyDescent="0.25">
      <c r="A184" s="3" t="s">
        <v>194</v>
      </c>
      <c r="Q184" s="240">
        <f t="shared" si="7"/>
        <v>0</v>
      </c>
      <c r="AJ184" s="3">
        <f t="shared" si="6"/>
        <v>0</v>
      </c>
      <c r="AL184" s="3" t="str">
        <f>IFERROR(VLOOKUP(B184,Totalt!$B$1:$BD$409,MATCH("totalt tillförda bränslen:",Totalt!$B$1:$BC$1,0),FALSE),"")</f>
        <v/>
      </c>
      <c r="AN184" s="3" t="str">
        <f t="shared" si="8"/>
        <v/>
      </c>
    </row>
    <row r="185" spans="1:40" x14ac:dyDescent="0.25">
      <c r="B185" s="3" t="s">
        <v>195</v>
      </c>
      <c r="C185" s="3">
        <v>0</v>
      </c>
      <c r="D185" s="3">
        <v>109.991</v>
      </c>
      <c r="E185" s="3">
        <v>0</v>
      </c>
      <c r="F185" s="3">
        <v>0</v>
      </c>
      <c r="G185" s="3">
        <v>0</v>
      </c>
      <c r="H185" s="3">
        <v>0</v>
      </c>
      <c r="I185" s="3">
        <v>1.4159999999999999</v>
      </c>
      <c r="J185" s="3">
        <v>0</v>
      </c>
      <c r="K185" s="3">
        <v>0</v>
      </c>
      <c r="L185" s="3">
        <v>0</v>
      </c>
      <c r="M185" s="238">
        <v>0</v>
      </c>
      <c r="N185" s="3">
        <v>0</v>
      </c>
      <c r="O185" s="3">
        <v>0</v>
      </c>
      <c r="P185" s="238">
        <v>30.472000000000001</v>
      </c>
      <c r="Q185" s="240">
        <f t="shared" si="7"/>
        <v>15.236000000000001</v>
      </c>
      <c r="R185" s="3">
        <v>1.883</v>
      </c>
      <c r="S185" s="3">
        <v>0</v>
      </c>
      <c r="T185" s="3">
        <v>88.1</v>
      </c>
      <c r="U185" s="3">
        <v>0</v>
      </c>
      <c r="V185" s="3">
        <v>0</v>
      </c>
      <c r="W185" s="3">
        <v>0</v>
      </c>
      <c r="X185" s="3">
        <v>9.1</v>
      </c>
      <c r="Y185" s="3">
        <v>0</v>
      </c>
      <c r="Z185" s="3">
        <v>0</v>
      </c>
      <c r="AA185" s="3">
        <v>0</v>
      </c>
      <c r="AB185" s="3">
        <v>0</v>
      </c>
      <c r="AC185" s="3">
        <v>0</v>
      </c>
      <c r="AD185" s="3">
        <v>0</v>
      </c>
      <c r="AE185" s="3">
        <v>0</v>
      </c>
      <c r="AF185" s="3">
        <v>0</v>
      </c>
      <c r="AG185" s="3">
        <v>0</v>
      </c>
      <c r="AJ185" s="3">
        <f t="shared" si="6"/>
        <v>225.72599999999997</v>
      </c>
      <c r="AL185" s="3">
        <f>IFERROR(VLOOKUP(B185,Totalt!$B$1:$BD$409,MATCH("totalt tillförda bränslen:",Totalt!$B$1:$BC$1,0),FALSE),"")</f>
        <v>225.726</v>
      </c>
      <c r="AN185" s="3">
        <f t="shared" si="8"/>
        <v>-2.8421709430404007E-14</v>
      </c>
    </row>
    <row r="186" spans="1:40" x14ac:dyDescent="0.25">
      <c r="B186" s="3" t="s">
        <v>196</v>
      </c>
      <c r="C186" s="3">
        <v>0</v>
      </c>
      <c r="D186" s="3">
        <v>0</v>
      </c>
      <c r="E186" s="3">
        <v>0</v>
      </c>
      <c r="F186" s="3">
        <v>0</v>
      </c>
      <c r="G186" s="3">
        <v>0</v>
      </c>
      <c r="H186" s="3">
        <v>0</v>
      </c>
      <c r="I186" s="3">
        <v>0.15</v>
      </c>
      <c r="J186" s="3">
        <v>0</v>
      </c>
      <c r="K186" s="3">
        <v>0</v>
      </c>
      <c r="L186" s="3">
        <v>0</v>
      </c>
      <c r="M186" s="238">
        <v>0</v>
      </c>
      <c r="N186" s="3">
        <v>0</v>
      </c>
      <c r="O186" s="3">
        <v>0</v>
      </c>
      <c r="P186" s="238">
        <v>0</v>
      </c>
      <c r="Q186" s="240">
        <f t="shared" si="7"/>
        <v>0</v>
      </c>
      <c r="R186" s="3">
        <v>0</v>
      </c>
      <c r="S186" s="3">
        <v>0</v>
      </c>
      <c r="T186" s="3">
        <v>21.4</v>
      </c>
      <c r="U186" s="3">
        <v>0</v>
      </c>
      <c r="V186" s="3">
        <v>0</v>
      </c>
      <c r="W186" s="3">
        <v>0</v>
      </c>
      <c r="X186" s="3">
        <v>0.64</v>
      </c>
      <c r="Y186" s="3">
        <v>0</v>
      </c>
      <c r="Z186" s="3">
        <v>0</v>
      </c>
      <c r="AA186" s="3">
        <v>0</v>
      </c>
      <c r="AB186" s="3">
        <v>0</v>
      </c>
      <c r="AC186" s="3">
        <v>0</v>
      </c>
      <c r="AD186" s="3">
        <v>0</v>
      </c>
      <c r="AE186" s="3">
        <v>0</v>
      </c>
      <c r="AF186" s="3">
        <v>0</v>
      </c>
      <c r="AG186" s="3">
        <v>0</v>
      </c>
      <c r="AJ186" s="3">
        <f t="shared" si="6"/>
        <v>22.189999999999998</v>
      </c>
      <c r="AL186" s="3">
        <f>IFERROR(VLOOKUP(B186,Totalt!$B$1:$BD$409,MATCH("totalt tillförda bränslen:",Totalt!$B$1:$BC$1,0),FALSE),"")</f>
        <v>22.189999999999998</v>
      </c>
      <c r="AN186" s="3">
        <f t="shared" si="8"/>
        <v>0</v>
      </c>
    </row>
    <row r="187" spans="1:40" x14ac:dyDescent="0.25">
      <c r="A187" s="3" t="s">
        <v>197</v>
      </c>
      <c r="Q187" s="240">
        <f t="shared" si="7"/>
        <v>0</v>
      </c>
      <c r="AJ187" s="3">
        <f t="shared" si="6"/>
        <v>0</v>
      </c>
      <c r="AL187" s="3" t="str">
        <f>IFERROR(VLOOKUP(B187,Totalt!$B$1:$BD$409,MATCH("totalt tillförda bränslen:",Totalt!$B$1:$BC$1,0),FALSE),"")</f>
        <v/>
      </c>
      <c r="AN187" s="3" t="str">
        <f t="shared" si="8"/>
        <v/>
      </c>
    </row>
    <row r="188" spans="1:40" x14ac:dyDescent="0.25">
      <c r="B188" s="3" t="s">
        <v>198</v>
      </c>
      <c r="C188" s="3">
        <v>0</v>
      </c>
      <c r="D188" s="3">
        <v>0</v>
      </c>
      <c r="E188" s="3">
        <v>0</v>
      </c>
      <c r="F188" s="3">
        <v>0</v>
      </c>
      <c r="G188" s="3">
        <v>4.2699999999999996</v>
      </c>
      <c r="H188" s="3">
        <v>0</v>
      </c>
      <c r="I188" s="3">
        <v>0</v>
      </c>
      <c r="J188" s="3">
        <v>0</v>
      </c>
      <c r="K188" s="3">
        <v>0</v>
      </c>
      <c r="L188" s="3">
        <v>0</v>
      </c>
      <c r="M188" s="238">
        <v>0</v>
      </c>
      <c r="N188" s="3">
        <v>1.1870000000000001</v>
      </c>
      <c r="O188" s="3">
        <v>0</v>
      </c>
      <c r="P188" s="238">
        <v>0</v>
      </c>
      <c r="Q188" s="240">
        <f t="shared" si="7"/>
        <v>0</v>
      </c>
      <c r="R188" s="3">
        <v>42.478999999999999</v>
      </c>
      <c r="S188" s="3">
        <v>0</v>
      </c>
      <c r="T188" s="3">
        <v>0</v>
      </c>
      <c r="U188" s="3">
        <v>0</v>
      </c>
      <c r="V188" s="3">
        <v>0</v>
      </c>
      <c r="W188" s="3">
        <v>0</v>
      </c>
      <c r="X188" s="3">
        <v>0.34950799999999999</v>
      </c>
      <c r="Y188" s="3">
        <v>0</v>
      </c>
      <c r="Z188" s="3">
        <v>0</v>
      </c>
      <c r="AA188" s="3">
        <v>0</v>
      </c>
      <c r="AB188" s="3">
        <v>0</v>
      </c>
      <c r="AC188" s="3">
        <v>0</v>
      </c>
      <c r="AD188" s="3">
        <v>0</v>
      </c>
      <c r="AE188" s="3">
        <v>0</v>
      </c>
      <c r="AF188" s="3">
        <v>0</v>
      </c>
      <c r="AG188" s="3">
        <v>0</v>
      </c>
      <c r="AJ188" s="3">
        <f t="shared" si="6"/>
        <v>48.285508</v>
      </c>
      <c r="AL188" s="3">
        <f>IFERROR(VLOOKUP(B188,Totalt!$B$1:$BD$409,MATCH("totalt tillförda bränslen:",Totalt!$B$1:$BC$1,0),FALSE),"")</f>
        <v>48.285508</v>
      </c>
      <c r="AN188" s="3">
        <f t="shared" si="8"/>
        <v>0</v>
      </c>
    </row>
    <row r="189" spans="1:40" x14ac:dyDescent="0.25">
      <c r="A189" s="3" t="s">
        <v>199</v>
      </c>
      <c r="Q189" s="240">
        <f t="shared" si="7"/>
        <v>0</v>
      </c>
      <c r="AJ189" s="3">
        <f t="shared" si="6"/>
        <v>0</v>
      </c>
      <c r="AL189" s="3" t="str">
        <f>IFERROR(VLOOKUP(B189,Totalt!$B$1:$BD$409,MATCH("totalt tillförda bränslen:",Totalt!$B$1:$BC$1,0),FALSE),"")</f>
        <v/>
      </c>
      <c r="AN189" s="3" t="str">
        <f t="shared" si="8"/>
        <v/>
      </c>
    </row>
    <row r="190" spans="1:40" x14ac:dyDescent="0.25">
      <c r="B190" s="3" t="s">
        <v>200</v>
      </c>
      <c r="C190" s="3">
        <v>0</v>
      </c>
      <c r="D190" s="3">
        <v>0</v>
      </c>
      <c r="E190" s="3">
        <v>0</v>
      </c>
      <c r="F190" s="3">
        <v>0</v>
      </c>
      <c r="G190" s="3">
        <v>0</v>
      </c>
      <c r="H190" s="3">
        <v>0</v>
      </c>
      <c r="I190" s="3">
        <v>0.1</v>
      </c>
      <c r="J190" s="3">
        <v>0</v>
      </c>
      <c r="K190" s="3">
        <v>0</v>
      </c>
      <c r="L190" s="3">
        <v>0</v>
      </c>
      <c r="M190" s="238">
        <v>0</v>
      </c>
      <c r="N190" s="3">
        <v>0</v>
      </c>
      <c r="O190" s="3">
        <v>0</v>
      </c>
      <c r="P190" s="238">
        <v>0</v>
      </c>
      <c r="Q190" s="240">
        <f t="shared" si="7"/>
        <v>0</v>
      </c>
      <c r="R190" s="3">
        <v>0</v>
      </c>
      <c r="S190" s="3">
        <v>0</v>
      </c>
      <c r="T190" s="3">
        <v>38.299999999999997</v>
      </c>
      <c r="U190" s="3">
        <v>0</v>
      </c>
      <c r="V190" s="3">
        <v>0</v>
      </c>
      <c r="W190" s="3">
        <v>0</v>
      </c>
      <c r="X190" s="3">
        <v>1</v>
      </c>
      <c r="Y190" s="3">
        <v>0</v>
      </c>
      <c r="Z190" s="3">
        <v>5</v>
      </c>
      <c r="AA190" s="3">
        <v>0</v>
      </c>
      <c r="AB190" s="3">
        <v>0</v>
      </c>
      <c r="AC190" s="3">
        <v>0</v>
      </c>
      <c r="AD190" s="3">
        <v>0</v>
      </c>
      <c r="AE190" s="3">
        <v>0</v>
      </c>
      <c r="AF190" s="3">
        <v>0</v>
      </c>
      <c r="AG190" s="3">
        <v>0</v>
      </c>
      <c r="AJ190" s="3">
        <f t="shared" si="6"/>
        <v>44.4</v>
      </c>
      <c r="AL190" s="3">
        <f>IFERROR(VLOOKUP(B190,Totalt!$B$1:$BD$409,MATCH("totalt tillförda bränslen:",Totalt!$B$1:$BC$1,0),FALSE),"")</f>
        <v>44.4</v>
      </c>
      <c r="AN190" s="3">
        <f t="shared" si="8"/>
        <v>0</v>
      </c>
    </row>
    <row r="191" spans="1:40" x14ac:dyDescent="0.25">
      <c r="A191" s="3" t="s">
        <v>201</v>
      </c>
      <c r="Q191" s="240">
        <f t="shared" si="7"/>
        <v>0</v>
      </c>
      <c r="AJ191" s="3">
        <f t="shared" si="6"/>
        <v>0</v>
      </c>
      <c r="AL191" s="3" t="str">
        <f>IFERROR(VLOOKUP(B191,Totalt!$B$1:$BD$409,MATCH("totalt tillförda bränslen:",Totalt!$B$1:$BC$1,0),FALSE),"")</f>
        <v/>
      </c>
      <c r="AN191" s="3" t="str">
        <f t="shared" si="8"/>
        <v/>
      </c>
    </row>
    <row r="192" spans="1:40" x14ac:dyDescent="0.25">
      <c r="B192" s="3" t="s">
        <v>202</v>
      </c>
      <c r="C192" s="3">
        <v>0</v>
      </c>
      <c r="D192" s="3">
        <v>0</v>
      </c>
      <c r="E192" s="3">
        <v>0</v>
      </c>
      <c r="F192" s="3">
        <v>0</v>
      </c>
      <c r="G192" s="3">
        <v>0</v>
      </c>
      <c r="H192" s="3">
        <v>0</v>
      </c>
      <c r="I192" s="3">
        <v>0</v>
      </c>
      <c r="J192" s="3">
        <v>0</v>
      </c>
      <c r="K192" s="3">
        <v>0</v>
      </c>
      <c r="L192" s="3">
        <v>0</v>
      </c>
      <c r="M192" s="238">
        <v>0</v>
      </c>
      <c r="N192" s="3">
        <v>0</v>
      </c>
      <c r="O192" s="3">
        <v>0</v>
      </c>
      <c r="P192" s="238">
        <v>0</v>
      </c>
      <c r="Q192" s="240">
        <f t="shared" si="7"/>
        <v>0</v>
      </c>
      <c r="R192" s="3">
        <v>0</v>
      </c>
      <c r="S192" s="3">
        <v>0</v>
      </c>
      <c r="T192" s="3">
        <v>0</v>
      </c>
      <c r="U192" s="3">
        <v>0</v>
      </c>
      <c r="V192" s="3">
        <v>0</v>
      </c>
      <c r="W192" s="3">
        <v>0</v>
      </c>
      <c r="X192" s="3">
        <v>0</v>
      </c>
      <c r="Y192" s="3">
        <v>0</v>
      </c>
      <c r="Z192" s="3">
        <v>0</v>
      </c>
      <c r="AA192" s="3">
        <v>0</v>
      </c>
      <c r="AB192" s="3">
        <v>0</v>
      </c>
      <c r="AC192" s="3">
        <v>0</v>
      </c>
      <c r="AD192" s="3">
        <v>0</v>
      </c>
      <c r="AE192" s="3">
        <v>0</v>
      </c>
      <c r="AF192" s="3">
        <v>0</v>
      </c>
      <c r="AG192" s="3">
        <v>0</v>
      </c>
      <c r="AJ192" s="3">
        <f t="shared" si="6"/>
        <v>0</v>
      </c>
      <c r="AL192" s="3">
        <f>IFERROR(VLOOKUP(B192,Totalt!$B$1:$BD$409,MATCH("totalt tillförda bränslen:",Totalt!$B$1:$BC$1,0),FALSE),"")</f>
        <v>0</v>
      </c>
      <c r="AN192" s="3">
        <f t="shared" si="8"/>
        <v>0</v>
      </c>
    </row>
    <row r="193" spans="1:40" x14ac:dyDescent="0.25">
      <c r="B193" s="3" t="s">
        <v>203</v>
      </c>
      <c r="C193" s="3">
        <v>0</v>
      </c>
      <c r="D193" s="3">
        <v>0</v>
      </c>
      <c r="E193" s="3">
        <v>0</v>
      </c>
      <c r="F193" s="3">
        <v>0</v>
      </c>
      <c r="G193" s="3">
        <v>0</v>
      </c>
      <c r="H193" s="3">
        <v>0.2</v>
      </c>
      <c r="I193" s="3">
        <v>0.3</v>
      </c>
      <c r="J193" s="3">
        <v>0</v>
      </c>
      <c r="K193" s="3">
        <v>0</v>
      </c>
      <c r="L193" s="3">
        <v>0</v>
      </c>
      <c r="M193" s="238">
        <v>0</v>
      </c>
      <c r="N193" s="3">
        <v>0</v>
      </c>
      <c r="O193" s="3">
        <v>0</v>
      </c>
      <c r="P193" s="238">
        <v>0</v>
      </c>
      <c r="Q193" s="240">
        <f t="shared" si="7"/>
        <v>0</v>
      </c>
      <c r="R193" s="3">
        <v>0</v>
      </c>
      <c r="S193" s="3">
        <v>0</v>
      </c>
      <c r="T193" s="3">
        <v>0</v>
      </c>
      <c r="U193" s="3">
        <v>0</v>
      </c>
      <c r="V193" s="3">
        <v>0</v>
      </c>
      <c r="W193" s="3">
        <v>0</v>
      </c>
      <c r="X193" s="3">
        <v>0.56340000000000001</v>
      </c>
      <c r="Y193" s="3">
        <v>0</v>
      </c>
      <c r="Z193" s="3">
        <v>6.3</v>
      </c>
      <c r="AA193" s="3">
        <v>0</v>
      </c>
      <c r="AB193" s="3">
        <v>0</v>
      </c>
      <c r="AC193" s="3">
        <v>0</v>
      </c>
      <c r="AD193" s="3">
        <v>0</v>
      </c>
      <c r="AE193" s="3">
        <v>0</v>
      </c>
      <c r="AF193" s="3">
        <v>0</v>
      </c>
      <c r="AG193" s="3">
        <v>18</v>
      </c>
      <c r="AJ193" s="3">
        <f t="shared" si="6"/>
        <v>25.363399999999999</v>
      </c>
      <c r="AL193" s="3">
        <f>IFERROR(VLOOKUP(B193,Totalt!$B$1:$BD$409,MATCH("totalt tillförda bränslen:",Totalt!$B$1:$BC$1,0),FALSE),"")</f>
        <v>25.363400000000002</v>
      </c>
      <c r="AN193" s="3">
        <f t="shared" si="8"/>
        <v>-3.5527136788005009E-15</v>
      </c>
    </row>
    <row r="194" spans="1:40" x14ac:dyDescent="0.25">
      <c r="B194" s="3" t="s">
        <v>204</v>
      </c>
      <c r="C194" s="3">
        <v>0</v>
      </c>
      <c r="D194" s="3">
        <v>0</v>
      </c>
      <c r="E194" s="3">
        <v>0</v>
      </c>
      <c r="F194" s="3">
        <v>0</v>
      </c>
      <c r="G194" s="3">
        <v>0</v>
      </c>
      <c r="H194" s="3">
        <v>0.81</v>
      </c>
      <c r="I194" s="3">
        <v>3</v>
      </c>
      <c r="J194" s="3">
        <v>0</v>
      </c>
      <c r="K194" s="3">
        <v>0</v>
      </c>
      <c r="L194" s="3">
        <v>0</v>
      </c>
      <c r="M194" s="238">
        <v>0</v>
      </c>
      <c r="N194" s="3">
        <v>0</v>
      </c>
      <c r="O194" s="3">
        <v>0</v>
      </c>
      <c r="P194" s="238">
        <v>0</v>
      </c>
      <c r="Q194" s="240">
        <f t="shared" si="7"/>
        <v>0</v>
      </c>
      <c r="R194" s="3">
        <v>0</v>
      </c>
      <c r="S194" s="3">
        <v>0</v>
      </c>
      <c r="T194" s="3">
        <v>64.400000000000006</v>
      </c>
      <c r="U194" s="3">
        <v>0</v>
      </c>
      <c r="V194" s="3">
        <v>0</v>
      </c>
      <c r="W194" s="3">
        <v>0</v>
      </c>
      <c r="X194" s="3">
        <v>1.5731999999999999</v>
      </c>
      <c r="Y194" s="3">
        <v>0</v>
      </c>
      <c r="Z194" s="3">
        <v>11.2</v>
      </c>
      <c r="AA194" s="3">
        <v>0</v>
      </c>
      <c r="AB194" s="3">
        <v>0</v>
      </c>
      <c r="AC194" s="3">
        <v>0</v>
      </c>
      <c r="AD194" s="3">
        <v>0</v>
      </c>
      <c r="AE194" s="3">
        <v>0</v>
      </c>
      <c r="AF194" s="3">
        <v>0</v>
      </c>
      <c r="AG194" s="3">
        <v>0</v>
      </c>
      <c r="AJ194" s="3">
        <f t="shared" si="6"/>
        <v>80.983200000000011</v>
      </c>
      <c r="AL194" s="3">
        <f>IFERROR(VLOOKUP(B194,Totalt!$B$1:$BD$409,MATCH("totalt tillförda bränslen:",Totalt!$B$1:$BC$1,0),FALSE),"")</f>
        <v>80.983200000000011</v>
      </c>
      <c r="AN194" s="3">
        <f t="shared" si="8"/>
        <v>0</v>
      </c>
    </row>
    <row r="195" spans="1:40" x14ac:dyDescent="0.25">
      <c r="B195" s="3" t="s">
        <v>205</v>
      </c>
      <c r="C195" s="3">
        <v>0</v>
      </c>
      <c r="D195" s="3">
        <v>0</v>
      </c>
      <c r="E195" s="3">
        <v>0.7</v>
      </c>
      <c r="F195" s="3">
        <v>51.359400000000001</v>
      </c>
      <c r="G195" s="3">
        <v>0</v>
      </c>
      <c r="H195" s="3">
        <v>0</v>
      </c>
      <c r="I195" s="3">
        <v>2.8</v>
      </c>
      <c r="J195" s="3">
        <v>0</v>
      </c>
      <c r="K195" s="3">
        <v>2.6</v>
      </c>
      <c r="L195" s="3">
        <v>28.229299999999999</v>
      </c>
      <c r="M195" s="238">
        <v>0</v>
      </c>
      <c r="N195" s="3">
        <v>0</v>
      </c>
      <c r="O195" s="3">
        <v>52.379899999999999</v>
      </c>
      <c r="P195" s="238">
        <v>249.6</v>
      </c>
      <c r="Q195" s="240">
        <f t="shared" si="7"/>
        <v>124.8</v>
      </c>
      <c r="R195" s="3">
        <v>4.9000000000000004</v>
      </c>
      <c r="S195" s="3">
        <v>39.794400000000003</v>
      </c>
      <c r="T195" s="3">
        <v>27.9315</v>
      </c>
      <c r="U195" s="3">
        <v>0</v>
      </c>
      <c r="V195" s="3">
        <v>0</v>
      </c>
      <c r="W195" s="3">
        <v>30.656099999999999</v>
      </c>
      <c r="X195" s="3">
        <v>15.3012</v>
      </c>
      <c r="Y195" s="3">
        <v>0</v>
      </c>
      <c r="Z195" s="3">
        <v>0</v>
      </c>
      <c r="AA195" s="3">
        <v>0</v>
      </c>
      <c r="AB195" s="3">
        <v>0</v>
      </c>
      <c r="AC195" s="3">
        <v>0</v>
      </c>
      <c r="AD195" s="3">
        <v>0</v>
      </c>
      <c r="AE195" s="3">
        <v>0</v>
      </c>
      <c r="AF195" s="3">
        <v>0</v>
      </c>
      <c r="AG195" s="3">
        <v>155.9</v>
      </c>
      <c r="AJ195" s="3">
        <f t="shared" ref="AJ195:AJ258" si="9">SUM(C195:AG195)-M195-P195</f>
        <v>537.35179999999991</v>
      </c>
      <c r="AL195" s="3">
        <f>IFERROR(VLOOKUP(B195,Totalt!$B$1:$BD$409,MATCH("totalt tillförda bränslen:",Totalt!$B$1:$BC$1,0),FALSE),"")</f>
        <v>537.35179999999991</v>
      </c>
      <c r="AN195" s="3">
        <f t="shared" si="8"/>
        <v>0</v>
      </c>
    </row>
    <row r="196" spans="1:40" x14ac:dyDescent="0.25">
      <c r="A196" s="3" t="s">
        <v>206</v>
      </c>
      <c r="Q196" s="240">
        <f t="shared" ref="Q196:Q259" si="10">P196/2</f>
        <v>0</v>
      </c>
      <c r="AJ196" s="3">
        <f t="shared" si="9"/>
        <v>0</v>
      </c>
      <c r="AL196" s="3" t="str">
        <f>IFERROR(VLOOKUP(B196,Totalt!$B$1:$BD$409,MATCH("totalt tillförda bränslen:",Totalt!$B$1:$BC$1,0),FALSE),"")</f>
        <v/>
      </c>
      <c r="AN196" s="3" t="str">
        <f t="shared" ref="AN196:AN259" si="11">IFERROR(AJ196-AL196,"")</f>
        <v/>
      </c>
    </row>
    <row r="197" spans="1:40" x14ac:dyDescent="0.25">
      <c r="B197" s="3" t="s">
        <v>207</v>
      </c>
      <c r="C197" s="3">
        <v>0</v>
      </c>
      <c r="D197" s="3">
        <v>0</v>
      </c>
      <c r="E197" s="3">
        <v>0</v>
      </c>
      <c r="F197" s="3">
        <v>0</v>
      </c>
      <c r="G197" s="3">
        <v>0</v>
      </c>
      <c r="H197" s="3">
        <v>0</v>
      </c>
      <c r="I197" s="3">
        <v>0</v>
      </c>
      <c r="J197" s="3">
        <v>0</v>
      </c>
      <c r="K197" s="3">
        <v>0</v>
      </c>
      <c r="L197" s="3">
        <v>0</v>
      </c>
      <c r="M197" s="238">
        <v>0</v>
      </c>
      <c r="N197" s="3">
        <v>0</v>
      </c>
      <c r="O197" s="3">
        <v>0</v>
      </c>
      <c r="P197" s="238">
        <v>0</v>
      </c>
      <c r="Q197" s="240">
        <f t="shared" si="10"/>
        <v>0</v>
      </c>
      <c r="R197" s="3">
        <v>0</v>
      </c>
      <c r="S197" s="3">
        <v>0</v>
      </c>
      <c r="T197" s="3">
        <v>0</v>
      </c>
      <c r="U197" s="3">
        <v>0</v>
      </c>
      <c r="V197" s="3">
        <v>0</v>
      </c>
      <c r="W197" s="3">
        <v>0</v>
      </c>
      <c r="X197" s="3">
        <v>8.6999999999999994E-2</v>
      </c>
      <c r="Y197" s="3">
        <v>0</v>
      </c>
      <c r="Z197" s="3">
        <v>0</v>
      </c>
      <c r="AA197" s="3">
        <v>0</v>
      </c>
      <c r="AB197" s="3">
        <v>0</v>
      </c>
      <c r="AC197" s="3">
        <v>0</v>
      </c>
      <c r="AD197" s="3">
        <v>0</v>
      </c>
      <c r="AE197" s="3">
        <v>0</v>
      </c>
      <c r="AF197" s="3">
        <v>0</v>
      </c>
      <c r="AG197" s="3">
        <v>0</v>
      </c>
      <c r="AJ197" s="3">
        <f t="shared" si="9"/>
        <v>8.6999999999999994E-2</v>
      </c>
      <c r="AL197" s="3">
        <f>IFERROR(VLOOKUP(B197,Totalt!$B$1:$BD$409,MATCH("totalt tillförda bränslen:",Totalt!$B$1:$BC$1,0),FALSE),"")</f>
        <v>8.6999999999999994E-2</v>
      </c>
      <c r="AN197" s="3">
        <f t="shared" si="11"/>
        <v>0</v>
      </c>
    </row>
    <row r="198" spans="1:40" x14ac:dyDescent="0.25">
      <c r="B198" s="3" t="s">
        <v>208</v>
      </c>
      <c r="C198" s="3">
        <v>0</v>
      </c>
      <c r="D198" s="3">
        <v>0</v>
      </c>
      <c r="E198" s="3">
        <v>0</v>
      </c>
      <c r="F198" s="3">
        <v>0</v>
      </c>
      <c r="G198" s="3">
        <v>0</v>
      </c>
      <c r="H198" s="3">
        <v>0</v>
      </c>
      <c r="I198" s="3">
        <v>0</v>
      </c>
      <c r="J198" s="3">
        <v>0</v>
      </c>
      <c r="K198" s="3">
        <v>0</v>
      </c>
      <c r="L198" s="3">
        <v>0</v>
      </c>
      <c r="M198" s="238">
        <v>0</v>
      </c>
      <c r="N198" s="3">
        <v>0</v>
      </c>
      <c r="O198" s="3">
        <v>0</v>
      </c>
      <c r="P198" s="238">
        <v>0</v>
      </c>
      <c r="Q198" s="240">
        <f t="shared" si="10"/>
        <v>0</v>
      </c>
      <c r="R198" s="3">
        <v>0</v>
      </c>
      <c r="S198" s="3">
        <v>0</v>
      </c>
      <c r="T198" s="3">
        <v>0</v>
      </c>
      <c r="U198" s="3">
        <v>0</v>
      </c>
      <c r="V198" s="3">
        <v>0</v>
      </c>
      <c r="W198" s="3">
        <v>0</v>
      </c>
      <c r="X198" s="3">
        <v>0</v>
      </c>
      <c r="Y198" s="3">
        <v>0</v>
      </c>
      <c r="Z198" s="3">
        <v>0</v>
      </c>
      <c r="AA198" s="3">
        <v>0</v>
      </c>
      <c r="AB198" s="3">
        <v>0</v>
      </c>
      <c r="AC198" s="3">
        <v>0</v>
      </c>
      <c r="AD198" s="3">
        <v>0</v>
      </c>
      <c r="AE198" s="3">
        <v>0</v>
      </c>
      <c r="AF198" s="3">
        <v>0</v>
      </c>
      <c r="AG198" s="3">
        <v>0</v>
      </c>
      <c r="AJ198" s="3">
        <f t="shared" si="9"/>
        <v>0</v>
      </c>
      <c r="AL198" s="3">
        <f>IFERROR(VLOOKUP(B198,Totalt!$B$1:$BD$409,MATCH("totalt tillförda bränslen:",Totalt!$B$1:$BC$1,0),FALSE),"")</f>
        <v>0</v>
      </c>
      <c r="AN198" s="3">
        <f t="shared" si="11"/>
        <v>0</v>
      </c>
    </row>
    <row r="199" spans="1:40" x14ac:dyDescent="0.25">
      <c r="B199" s="3" t="s">
        <v>209</v>
      </c>
      <c r="C199" s="3">
        <v>0</v>
      </c>
      <c r="D199" s="3">
        <v>0</v>
      </c>
      <c r="E199" s="3">
        <v>0</v>
      </c>
      <c r="F199" s="3">
        <v>0</v>
      </c>
      <c r="G199" s="3">
        <v>0</v>
      </c>
      <c r="H199" s="3">
        <v>0</v>
      </c>
      <c r="I199" s="3">
        <v>0.77</v>
      </c>
      <c r="J199" s="3">
        <v>0</v>
      </c>
      <c r="K199" s="3">
        <v>0</v>
      </c>
      <c r="L199" s="3">
        <v>1.79</v>
      </c>
      <c r="M199" s="238">
        <v>0</v>
      </c>
      <c r="N199" s="3">
        <v>0</v>
      </c>
      <c r="O199" s="3">
        <v>0</v>
      </c>
      <c r="P199" s="238">
        <v>4</v>
      </c>
      <c r="Q199" s="240">
        <f t="shared" si="10"/>
        <v>2</v>
      </c>
      <c r="R199" s="3">
        <v>0</v>
      </c>
      <c r="S199" s="3">
        <v>0</v>
      </c>
      <c r="T199" s="3">
        <v>11.91</v>
      </c>
      <c r="U199" s="3">
        <v>0</v>
      </c>
      <c r="V199" s="3">
        <v>0</v>
      </c>
      <c r="W199" s="3">
        <v>0</v>
      </c>
      <c r="X199" s="3">
        <v>0.4</v>
      </c>
      <c r="Y199" s="3">
        <v>0</v>
      </c>
      <c r="Z199" s="3">
        <v>0</v>
      </c>
      <c r="AA199" s="3">
        <v>0</v>
      </c>
      <c r="AB199" s="3">
        <v>0</v>
      </c>
      <c r="AC199" s="3">
        <v>0</v>
      </c>
      <c r="AD199" s="3">
        <v>0</v>
      </c>
      <c r="AE199" s="3">
        <v>0</v>
      </c>
      <c r="AF199" s="3">
        <v>0</v>
      </c>
      <c r="AG199" s="3">
        <v>0</v>
      </c>
      <c r="AJ199" s="3">
        <f t="shared" si="9"/>
        <v>16.869999999999997</v>
      </c>
      <c r="AL199" s="3">
        <f>IFERROR(VLOOKUP(B199,Totalt!$B$1:$BD$409,MATCH("totalt tillförda bränslen:",Totalt!$B$1:$BC$1,0),FALSE),"")</f>
        <v>16.869999999999997</v>
      </c>
      <c r="AN199" s="3">
        <f t="shared" si="11"/>
        <v>0</v>
      </c>
    </row>
    <row r="200" spans="1:40" x14ac:dyDescent="0.25">
      <c r="B200" s="3" t="s">
        <v>210</v>
      </c>
      <c r="C200" s="3">
        <v>0</v>
      </c>
      <c r="D200" s="3">
        <v>296.774</v>
      </c>
      <c r="E200" s="3">
        <v>0</v>
      </c>
      <c r="F200" s="3">
        <v>2.0838000000000001</v>
      </c>
      <c r="G200" s="3">
        <v>11.42</v>
      </c>
      <c r="H200" s="3">
        <v>0</v>
      </c>
      <c r="I200" s="3">
        <v>6.9291099999999997</v>
      </c>
      <c r="J200" s="3">
        <v>0</v>
      </c>
      <c r="K200" s="3">
        <v>42.640900000000002</v>
      </c>
      <c r="L200" s="3">
        <v>37.502299999999998</v>
      </c>
      <c r="M200" s="238">
        <v>10.6593</v>
      </c>
      <c r="N200" s="3">
        <v>0</v>
      </c>
      <c r="O200" s="3">
        <v>0</v>
      </c>
      <c r="P200" s="238">
        <v>179.17400000000001</v>
      </c>
      <c r="Q200" s="240">
        <f t="shared" si="10"/>
        <v>89.587000000000003</v>
      </c>
      <c r="R200" s="3">
        <v>0</v>
      </c>
      <c r="S200" s="3">
        <v>0</v>
      </c>
      <c r="T200" s="3">
        <v>7.99986</v>
      </c>
      <c r="U200" s="3">
        <v>0</v>
      </c>
      <c r="V200" s="3">
        <v>0</v>
      </c>
      <c r="W200" s="3">
        <v>0</v>
      </c>
      <c r="X200" s="3">
        <v>21.429300000000001</v>
      </c>
      <c r="Y200" s="3">
        <v>0</v>
      </c>
      <c r="Z200" s="3">
        <v>31.36</v>
      </c>
      <c r="AA200" s="3">
        <v>92.9375</v>
      </c>
      <c r="AB200" s="3">
        <v>24.46</v>
      </c>
      <c r="AC200" s="3">
        <v>53.92</v>
      </c>
      <c r="AD200" s="3">
        <v>0</v>
      </c>
      <c r="AE200" s="3">
        <v>0</v>
      </c>
      <c r="AF200" s="3">
        <v>0</v>
      </c>
      <c r="AG200" s="3">
        <v>0</v>
      </c>
      <c r="AJ200" s="3">
        <f t="shared" si="9"/>
        <v>719.04376999999999</v>
      </c>
      <c r="AL200" s="3">
        <f>IFERROR(VLOOKUP(B200,Totalt!$B$1:$BD$409,MATCH("totalt tillförda bränslen:",Totalt!$B$1:$BC$1,0),FALSE),"")</f>
        <v>719.04376999999999</v>
      </c>
      <c r="AN200" s="3">
        <f t="shared" si="11"/>
        <v>0</v>
      </c>
    </row>
    <row r="201" spans="1:40" x14ac:dyDescent="0.25">
      <c r="B201" s="3" t="s">
        <v>211</v>
      </c>
      <c r="C201" s="3">
        <v>0</v>
      </c>
      <c r="D201" s="3">
        <v>0</v>
      </c>
      <c r="E201" s="3">
        <v>0</v>
      </c>
      <c r="F201" s="3">
        <v>0</v>
      </c>
      <c r="G201" s="3">
        <v>0</v>
      </c>
      <c r="H201" s="3">
        <v>0</v>
      </c>
      <c r="I201" s="3">
        <v>0</v>
      </c>
      <c r="J201" s="3">
        <v>0</v>
      </c>
      <c r="K201" s="3">
        <v>0</v>
      </c>
      <c r="L201" s="3">
        <v>0</v>
      </c>
      <c r="M201" s="238">
        <v>0</v>
      </c>
      <c r="N201" s="3">
        <v>0</v>
      </c>
      <c r="O201" s="3">
        <v>0</v>
      </c>
      <c r="P201" s="238">
        <v>0</v>
      </c>
      <c r="Q201" s="240">
        <f t="shared" si="10"/>
        <v>0</v>
      </c>
      <c r="R201" s="3">
        <v>0</v>
      </c>
      <c r="S201" s="3">
        <v>0</v>
      </c>
      <c r="T201" s="3">
        <v>0</v>
      </c>
      <c r="U201" s="3">
        <v>0</v>
      </c>
      <c r="V201" s="3">
        <v>0</v>
      </c>
      <c r="W201" s="3">
        <v>0</v>
      </c>
      <c r="X201" s="3">
        <v>0</v>
      </c>
      <c r="Y201" s="3">
        <v>0</v>
      </c>
      <c r="Z201" s="3">
        <v>0</v>
      </c>
      <c r="AA201" s="3">
        <v>0</v>
      </c>
      <c r="AB201" s="3">
        <v>0</v>
      </c>
      <c r="AC201" s="3">
        <v>0</v>
      </c>
      <c r="AD201" s="3">
        <v>0</v>
      </c>
      <c r="AE201" s="3">
        <v>0</v>
      </c>
      <c r="AF201" s="3">
        <v>0</v>
      </c>
      <c r="AG201" s="3">
        <v>0</v>
      </c>
      <c r="AJ201" s="3">
        <f t="shared" si="9"/>
        <v>0</v>
      </c>
      <c r="AL201" s="3">
        <f>IFERROR(VLOOKUP(B201,Totalt!$B$1:$BD$409,MATCH("totalt tillförda bränslen:",Totalt!$B$1:$BC$1,0),FALSE),"")</f>
        <v>0</v>
      </c>
      <c r="AN201" s="3">
        <f t="shared" si="11"/>
        <v>0</v>
      </c>
    </row>
    <row r="202" spans="1:40" x14ac:dyDescent="0.25">
      <c r="B202" s="3" t="s">
        <v>212</v>
      </c>
      <c r="C202" s="3">
        <v>0</v>
      </c>
      <c r="D202" s="3">
        <v>0</v>
      </c>
      <c r="E202" s="3">
        <v>0</v>
      </c>
      <c r="F202" s="3">
        <v>0</v>
      </c>
      <c r="G202" s="3">
        <v>0</v>
      </c>
      <c r="H202" s="3">
        <v>0</v>
      </c>
      <c r="I202" s="3">
        <v>0.12</v>
      </c>
      <c r="J202" s="3">
        <v>0</v>
      </c>
      <c r="K202" s="3">
        <v>0</v>
      </c>
      <c r="L202" s="3">
        <v>0</v>
      </c>
      <c r="M202" s="238">
        <v>0</v>
      </c>
      <c r="N202" s="3">
        <v>0</v>
      </c>
      <c r="O202" s="3">
        <v>0</v>
      </c>
      <c r="P202" s="238">
        <v>0</v>
      </c>
      <c r="Q202" s="240">
        <f t="shared" si="10"/>
        <v>0</v>
      </c>
      <c r="R202" s="3">
        <v>0</v>
      </c>
      <c r="S202" s="3">
        <v>0</v>
      </c>
      <c r="T202" s="3">
        <v>0</v>
      </c>
      <c r="U202" s="3">
        <v>0</v>
      </c>
      <c r="V202" s="3">
        <v>0</v>
      </c>
      <c r="W202" s="3">
        <v>0</v>
      </c>
      <c r="X202" s="3">
        <v>0.05</v>
      </c>
      <c r="Y202" s="3">
        <v>0</v>
      </c>
      <c r="Z202" s="3">
        <v>3.28</v>
      </c>
      <c r="AA202" s="3">
        <v>0</v>
      </c>
      <c r="AB202" s="3">
        <v>0</v>
      </c>
      <c r="AC202" s="3">
        <v>0</v>
      </c>
      <c r="AD202" s="3">
        <v>0</v>
      </c>
      <c r="AE202" s="3">
        <v>0</v>
      </c>
      <c r="AF202" s="3">
        <v>0</v>
      </c>
      <c r="AG202" s="3">
        <v>0</v>
      </c>
      <c r="AJ202" s="3">
        <f t="shared" si="9"/>
        <v>3.4499999999999997</v>
      </c>
      <c r="AL202" s="3">
        <f>IFERROR(VLOOKUP(B202,Totalt!$B$1:$BD$409,MATCH("totalt tillförda bränslen:",Totalt!$B$1:$BC$1,0),FALSE),"")</f>
        <v>3.4499999999999997</v>
      </c>
      <c r="AN202" s="3">
        <f t="shared" si="11"/>
        <v>0</v>
      </c>
    </row>
    <row r="203" spans="1:40" x14ac:dyDescent="0.25">
      <c r="A203" s="3" t="s">
        <v>213</v>
      </c>
      <c r="Q203" s="240">
        <f t="shared" si="10"/>
        <v>0</v>
      </c>
      <c r="AJ203" s="3">
        <f t="shared" si="9"/>
        <v>0</v>
      </c>
      <c r="AL203" s="3" t="str">
        <f>IFERROR(VLOOKUP(B203,Totalt!$B$1:$BD$409,MATCH("totalt tillförda bränslen:",Totalt!$B$1:$BC$1,0),FALSE),"")</f>
        <v/>
      </c>
      <c r="AN203" s="3" t="str">
        <f t="shared" si="11"/>
        <v/>
      </c>
    </row>
    <row r="204" spans="1:40" x14ac:dyDescent="0.25">
      <c r="B204" s="3" t="s">
        <v>214</v>
      </c>
      <c r="C204" s="3">
        <v>0</v>
      </c>
      <c r="D204" s="3">
        <v>0</v>
      </c>
      <c r="E204" s="3">
        <v>0</v>
      </c>
      <c r="F204" s="3">
        <v>45.693899999999999</v>
      </c>
      <c r="G204" s="3">
        <v>0</v>
      </c>
      <c r="H204" s="3">
        <v>0</v>
      </c>
      <c r="I204" s="3">
        <v>0.95</v>
      </c>
      <c r="J204" s="3">
        <v>0</v>
      </c>
      <c r="K204" s="3">
        <v>0.28000000000000003</v>
      </c>
      <c r="L204" s="3">
        <v>135.07599999999999</v>
      </c>
      <c r="M204" s="238">
        <v>7.2218799999999996</v>
      </c>
      <c r="N204" s="3">
        <v>0</v>
      </c>
      <c r="O204" s="3">
        <v>0</v>
      </c>
      <c r="P204" s="238">
        <v>170.8</v>
      </c>
      <c r="Q204" s="240">
        <f t="shared" si="10"/>
        <v>85.4</v>
      </c>
      <c r="R204" s="3">
        <v>0</v>
      </c>
      <c r="S204" s="3">
        <v>7.9351399999999996</v>
      </c>
      <c r="T204" s="3">
        <v>2.1843900000000001</v>
      </c>
      <c r="U204" s="3">
        <v>0</v>
      </c>
      <c r="V204" s="3">
        <v>0</v>
      </c>
      <c r="W204" s="3">
        <v>0</v>
      </c>
      <c r="X204" s="3">
        <v>14.321899999999999</v>
      </c>
      <c r="Y204" s="3">
        <v>0</v>
      </c>
      <c r="Z204" s="3">
        <v>0.02</v>
      </c>
      <c r="AA204" s="3">
        <v>79.7</v>
      </c>
      <c r="AB204" s="3">
        <v>0</v>
      </c>
      <c r="AC204" s="3">
        <v>0</v>
      </c>
      <c r="AD204" s="3">
        <v>0</v>
      </c>
      <c r="AE204" s="3">
        <v>0</v>
      </c>
      <c r="AF204" s="3">
        <v>0</v>
      </c>
      <c r="AG204" s="3">
        <v>0</v>
      </c>
      <c r="AJ204" s="3">
        <f t="shared" si="9"/>
        <v>371.56132999999994</v>
      </c>
      <c r="AL204" s="3">
        <f>IFERROR(VLOOKUP(B204,Totalt!$B$1:$BD$409,MATCH("totalt tillförda bränslen:",Totalt!$B$1:$BC$1,0),FALSE),"")</f>
        <v>371.56133</v>
      </c>
      <c r="AN204" s="3">
        <f t="shared" si="11"/>
        <v>-5.6843418860808015E-14</v>
      </c>
    </row>
    <row r="205" spans="1:40" x14ac:dyDescent="0.25">
      <c r="A205" s="3" t="s">
        <v>215</v>
      </c>
      <c r="Q205" s="240">
        <f t="shared" si="10"/>
        <v>0</v>
      </c>
      <c r="AJ205" s="3">
        <f t="shared" si="9"/>
        <v>0</v>
      </c>
      <c r="AL205" s="3" t="str">
        <f>IFERROR(VLOOKUP(B205,Totalt!$B$1:$BD$409,MATCH("totalt tillförda bränslen:",Totalt!$B$1:$BC$1,0),FALSE),"")</f>
        <v/>
      </c>
      <c r="AN205" s="3" t="str">
        <f t="shared" si="11"/>
        <v/>
      </c>
    </row>
    <row r="206" spans="1:40" x14ac:dyDescent="0.25">
      <c r="B206" s="3" t="s">
        <v>216</v>
      </c>
      <c r="C206" s="3">
        <v>0</v>
      </c>
      <c r="D206" s="3">
        <v>0</v>
      </c>
      <c r="E206" s="3">
        <v>0</v>
      </c>
      <c r="F206" s="3">
        <v>0</v>
      </c>
      <c r="G206" s="3">
        <v>0</v>
      </c>
      <c r="H206" s="3">
        <v>0</v>
      </c>
      <c r="I206" s="3">
        <v>6</v>
      </c>
      <c r="J206" s="3">
        <v>0</v>
      </c>
      <c r="K206" s="3">
        <v>0</v>
      </c>
      <c r="L206" s="3">
        <v>0</v>
      </c>
      <c r="M206" s="238">
        <v>0</v>
      </c>
      <c r="N206" s="3">
        <v>0</v>
      </c>
      <c r="O206" s="3">
        <v>0</v>
      </c>
      <c r="P206" s="238">
        <v>0</v>
      </c>
      <c r="Q206" s="240">
        <f t="shared" si="10"/>
        <v>0</v>
      </c>
      <c r="R206" s="3">
        <v>164.6</v>
      </c>
      <c r="S206" s="3">
        <v>0</v>
      </c>
      <c r="T206" s="3">
        <v>0</v>
      </c>
      <c r="U206" s="3">
        <v>0</v>
      </c>
      <c r="V206" s="3">
        <v>0</v>
      </c>
      <c r="W206" s="3">
        <v>0</v>
      </c>
      <c r="X206" s="3">
        <v>4.71</v>
      </c>
      <c r="Y206" s="3">
        <v>0</v>
      </c>
      <c r="Z206" s="3">
        <v>12</v>
      </c>
      <c r="AA206" s="3">
        <v>0</v>
      </c>
      <c r="AB206" s="3">
        <v>0</v>
      </c>
      <c r="AC206" s="3">
        <v>0</v>
      </c>
      <c r="AD206" s="3">
        <v>0</v>
      </c>
      <c r="AE206" s="3">
        <v>1</v>
      </c>
      <c r="AF206" s="3">
        <v>0</v>
      </c>
      <c r="AG206" s="3">
        <v>0</v>
      </c>
      <c r="AJ206" s="3">
        <f t="shared" si="9"/>
        <v>188.31</v>
      </c>
      <c r="AL206" s="3">
        <f>IFERROR(VLOOKUP(B206,Totalt!$B$1:$BD$409,MATCH("totalt tillförda bränslen:",Totalt!$B$1:$BC$1,0),FALSE),"")</f>
        <v>188.31</v>
      </c>
      <c r="AN206" s="3">
        <f t="shared" si="11"/>
        <v>0</v>
      </c>
    </row>
    <row r="207" spans="1:40" x14ac:dyDescent="0.25">
      <c r="A207" s="3" t="s">
        <v>217</v>
      </c>
      <c r="Q207" s="240">
        <f t="shared" si="10"/>
        <v>0</v>
      </c>
      <c r="AJ207" s="3">
        <f t="shared" si="9"/>
        <v>0</v>
      </c>
      <c r="AL207" s="3" t="str">
        <f>IFERROR(VLOOKUP(B207,Totalt!$B$1:$BD$409,MATCH("totalt tillförda bränslen:",Totalt!$B$1:$BC$1,0),FALSE),"")</f>
        <v/>
      </c>
      <c r="AN207" s="3" t="str">
        <f t="shared" si="11"/>
        <v/>
      </c>
    </row>
    <row r="208" spans="1:40" x14ac:dyDescent="0.25">
      <c r="B208" s="3" t="s">
        <v>218</v>
      </c>
      <c r="C208" s="3">
        <v>0</v>
      </c>
      <c r="D208" s="3">
        <v>151.15600000000001</v>
      </c>
      <c r="E208" s="3">
        <v>0</v>
      </c>
      <c r="F208" s="3">
        <v>0</v>
      </c>
      <c r="G208" s="3">
        <v>12.766999999999999</v>
      </c>
      <c r="H208" s="3">
        <v>0</v>
      </c>
      <c r="I208" s="3">
        <v>5.5570000000000004</v>
      </c>
      <c r="J208" s="3">
        <v>0</v>
      </c>
      <c r="K208" s="3">
        <v>3.4493399999999999</v>
      </c>
      <c r="L208" s="3">
        <v>0</v>
      </c>
      <c r="M208" s="238">
        <v>15.6069</v>
      </c>
      <c r="N208" s="3">
        <v>0</v>
      </c>
      <c r="O208" s="3">
        <v>0</v>
      </c>
      <c r="P208" s="238">
        <v>258.19</v>
      </c>
      <c r="Q208" s="240">
        <f t="shared" si="10"/>
        <v>129.095</v>
      </c>
      <c r="R208" s="3">
        <v>7.9729999999999999</v>
      </c>
      <c r="S208" s="3">
        <v>0</v>
      </c>
      <c r="T208" s="3">
        <v>0</v>
      </c>
      <c r="U208" s="3">
        <v>0</v>
      </c>
      <c r="V208" s="3">
        <v>0</v>
      </c>
      <c r="W208" s="3">
        <v>0</v>
      </c>
      <c r="X208" s="3">
        <v>26.020900000000001</v>
      </c>
      <c r="Y208" s="3">
        <v>0</v>
      </c>
      <c r="Z208" s="3">
        <v>0</v>
      </c>
      <c r="AA208" s="3">
        <v>0</v>
      </c>
      <c r="AB208" s="3">
        <v>0</v>
      </c>
      <c r="AC208" s="3">
        <v>0</v>
      </c>
      <c r="AD208" s="3">
        <v>0</v>
      </c>
      <c r="AE208" s="3">
        <v>0</v>
      </c>
      <c r="AF208" s="3">
        <v>0</v>
      </c>
      <c r="AG208" s="3">
        <v>334.96199999999999</v>
      </c>
      <c r="AJ208" s="3">
        <f t="shared" si="9"/>
        <v>670.98023999999987</v>
      </c>
      <c r="AL208" s="3">
        <f>IFERROR(VLOOKUP(B208,Totalt!$B$1:$BD$409,MATCH("totalt tillförda bränslen:",Totalt!$B$1:$BC$1,0),FALSE),"")</f>
        <v>670.98023999999987</v>
      </c>
      <c r="AN208" s="3">
        <f t="shared" si="11"/>
        <v>0</v>
      </c>
    </row>
    <row r="209" spans="1:40" x14ac:dyDescent="0.25">
      <c r="A209" s="3" t="s">
        <v>219</v>
      </c>
      <c r="Q209" s="240">
        <f t="shared" si="10"/>
        <v>0</v>
      </c>
      <c r="AJ209" s="3">
        <f t="shared" si="9"/>
        <v>0</v>
      </c>
      <c r="AL209" s="3" t="str">
        <f>IFERROR(VLOOKUP(B209,Totalt!$B$1:$BD$409,MATCH("totalt tillförda bränslen:",Totalt!$B$1:$BC$1,0),FALSE),"")</f>
        <v/>
      </c>
      <c r="AN209" s="3" t="str">
        <f t="shared" si="11"/>
        <v/>
      </c>
    </row>
    <row r="210" spans="1:40" x14ac:dyDescent="0.25">
      <c r="B210" s="3" t="s">
        <v>220</v>
      </c>
      <c r="C210" s="3">
        <v>0</v>
      </c>
      <c r="D210" s="3">
        <v>0</v>
      </c>
      <c r="E210" s="3">
        <v>0</v>
      </c>
      <c r="F210" s="3">
        <v>0</v>
      </c>
      <c r="G210" s="3">
        <v>0</v>
      </c>
      <c r="H210" s="3">
        <v>0</v>
      </c>
      <c r="I210" s="3">
        <v>0</v>
      </c>
      <c r="J210" s="3">
        <v>0</v>
      </c>
      <c r="K210" s="3">
        <v>0</v>
      </c>
      <c r="L210" s="3">
        <v>0</v>
      </c>
      <c r="M210" s="238">
        <v>0</v>
      </c>
      <c r="N210" s="3">
        <v>0</v>
      </c>
      <c r="O210" s="3">
        <v>0</v>
      </c>
      <c r="P210" s="238">
        <v>0</v>
      </c>
      <c r="Q210" s="240">
        <f t="shared" si="10"/>
        <v>0</v>
      </c>
      <c r="R210" s="3">
        <v>0</v>
      </c>
      <c r="S210" s="3">
        <v>0</v>
      </c>
      <c r="T210" s="3">
        <v>0</v>
      </c>
      <c r="U210" s="3">
        <v>0</v>
      </c>
      <c r="V210" s="3">
        <v>0</v>
      </c>
      <c r="W210" s="3">
        <v>0</v>
      </c>
      <c r="X210" s="3">
        <v>0</v>
      </c>
      <c r="Y210" s="3">
        <v>0</v>
      </c>
      <c r="Z210" s="3">
        <v>0</v>
      </c>
      <c r="AA210" s="3">
        <v>0</v>
      </c>
      <c r="AB210" s="3">
        <v>0</v>
      </c>
      <c r="AC210" s="3">
        <v>0</v>
      </c>
      <c r="AD210" s="3">
        <v>0</v>
      </c>
      <c r="AE210" s="3">
        <v>0</v>
      </c>
      <c r="AF210" s="3">
        <v>0</v>
      </c>
      <c r="AG210" s="3">
        <v>0</v>
      </c>
      <c r="AJ210" s="3">
        <f t="shared" si="9"/>
        <v>0</v>
      </c>
      <c r="AL210" s="3">
        <f>IFERROR(VLOOKUP(B210,Totalt!$B$1:$BD$409,MATCH("totalt tillförda bränslen:",Totalt!$B$1:$BC$1,0),FALSE),"")</f>
        <v>0</v>
      </c>
      <c r="AN210" s="3">
        <f t="shared" si="11"/>
        <v>0</v>
      </c>
    </row>
    <row r="211" spans="1:40" x14ac:dyDescent="0.25">
      <c r="A211" s="3" t="s">
        <v>221</v>
      </c>
      <c r="Q211" s="240">
        <f t="shared" si="10"/>
        <v>0</v>
      </c>
      <c r="AJ211" s="3">
        <f t="shared" si="9"/>
        <v>0</v>
      </c>
      <c r="AL211" s="3" t="str">
        <f>IFERROR(VLOOKUP(B211,Totalt!$B$1:$BD$409,MATCH("totalt tillförda bränslen:",Totalt!$B$1:$BC$1,0),FALSE),"")</f>
        <v/>
      </c>
      <c r="AN211" s="3" t="str">
        <f t="shared" si="11"/>
        <v/>
      </c>
    </row>
    <row r="212" spans="1:40" x14ac:dyDescent="0.25">
      <c r="B212" s="3" t="s">
        <v>222</v>
      </c>
      <c r="C212" s="3">
        <v>0</v>
      </c>
      <c r="D212" s="3">
        <v>0</v>
      </c>
      <c r="E212" s="3">
        <v>0.65294099999999999</v>
      </c>
      <c r="F212" s="3">
        <v>0</v>
      </c>
      <c r="G212" s="3">
        <v>0</v>
      </c>
      <c r="H212" s="3">
        <v>0</v>
      </c>
      <c r="I212" s="3">
        <v>0.3</v>
      </c>
      <c r="J212" s="3">
        <v>0</v>
      </c>
      <c r="K212" s="3">
        <v>0</v>
      </c>
      <c r="L212" s="3">
        <v>0</v>
      </c>
      <c r="M212" s="238">
        <v>0</v>
      </c>
      <c r="N212" s="3">
        <v>0</v>
      </c>
      <c r="O212" s="3">
        <v>38.799999999999997</v>
      </c>
      <c r="P212" s="238">
        <v>0</v>
      </c>
      <c r="Q212" s="240">
        <f t="shared" si="10"/>
        <v>0</v>
      </c>
      <c r="R212" s="3">
        <v>0</v>
      </c>
      <c r="S212" s="3">
        <v>0</v>
      </c>
      <c r="T212" s="3">
        <v>0</v>
      </c>
      <c r="U212" s="3">
        <v>0</v>
      </c>
      <c r="V212" s="3">
        <v>0</v>
      </c>
      <c r="W212" s="3">
        <v>0</v>
      </c>
      <c r="X212" s="3">
        <v>1.84</v>
      </c>
      <c r="Y212" s="3">
        <v>0</v>
      </c>
      <c r="Z212" s="3">
        <v>2.7</v>
      </c>
      <c r="AA212" s="3">
        <v>0</v>
      </c>
      <c r="AB212" s="3">
        <v>0</v>
      </c>
      <c r="AC212" s="3">
        <v>0</v>
      </c>
      <c r="AD212" s="3">
        <v>0</v>
      </c>
      <c r="AE212" s="3">
        <v>0</v>
      </c>
      <c r="AF212" s="3">
        <v>0</v>
      </c>
      <c r="AG212" s="3">
        <v>0</v>
      </c>
      <c r="AJ212" s="3">
        <f t="shared" si="9"/>
        <v>44.292941000000006</v>
      </c>
      <c r="AL212" s="3">
        <f>IFERROR(VLOOKUP(B212,Totalt!$B$1:$BD$409,MATCH("totalt tillförda bränslen:",Totalt!$B$1:$BC$1,0),FALSE),"")</f>
        <v>44.292941000000006</v>
      </c>
      <c r="AN212" s="3">
        <f t="shared" si="11"/>
        <v>0</v>
      </c>
    </row>
    <row r="213" spans="1:40" x14ac:dyDescent="0.25">
      <c r="A213" s="3" t="s">
        <v>223</v>
      </c>
      <c r="Q213" s="240">
        <f t="shared" si="10"/>
        <v>0</v>
      </c>
      <c r="AJ213" s="3">
        <f t="shared" si="9"/>
        <v>0</v>
      </c>
      <c r="AL213" s="3" t="str">
        <f>IFERROR(VLOOKUP(B213,Totalt!$B$1:$BD$409,MATCH("totalt tillförda bränslen:",Totalt!$B$1:$BC$1,0),FALSE),"")</f>
        <v/>
      </c>
      <c r="AN213" s="3" t="str">
        <f t="shared" si="11"/>
        <v/>
      </c>
    </row>
    <row r="214" spans="1:40" x14ac:dyDescent="0.25">
      <c r="B214" s="3" t="s">
        <v>224</v>
      </c>
      <c r="C214" s="3">
        <v>0</v>
      </c>
      <c r="D214" s="3">
        <v>0</v>
      </c>
      <c r="E214" s="3">
        <v>6.5819999999999999</v>
      </c>
      <c r="F214" s="3">
        <v>34.8474</v>
      </c>
      <c r="G214" s="3">
        <v>77.472999999999999</v>
      </c>
      <c r="H214" s="3">
        <v>0</v>
      </c>
      <c r="I214" s="3">
        <v>7.0000000000000001E-3</v>
      </c>
      <c r="J214" s="3">
        <v>0</v>
      </c>
      <c r="K214" s="3">
        <v>0</v>
      </c>
      <c r="L214" s="3">
        <v>110</v>
      </c>
      <c r="M214" s="238">
        <v>0</v>
      </c>
      <c r="N214" s="3">
        <v>50.271999999999998</v>
      </c>
      <c r="O214" s="3">
        <v>111.846</v>
      </c>
      <c r="P214" s="238">
        <v>155.77600000000001</v>
      </c>
      <c r="Q214" s="240">
        <f t="shared" si="10"/>
        <v>77.888000000000005</v>
      </c>
      <c r="R214" s="3">
        <v>50.3</v>
      </c>
      <c r="S214" s="3">
        <v>23.146899999999999</v>
      </c>
      <c r="T214" s="3">
        <v>44.244599999999998</v>
      </c>
      <c r="U214" s="3">
        <v>0</v>
      </c>
      <c r="V214" s="3">
        <v>0</v>
      </c>
      <c r="W214" s="3">
        <v>23.427</v>
      </c>
      <c r="X214" s="3">
        <v>22.728999999999999</v>
      </c>
      <c r="Y214" s="3">
        <v>0</v>
      </c>
      <c r="Z214" s="3">
        <v>8.9830000000000005</v>
      </c>
      <c r="AA214" s="3">
        <v>0</v>
      </c>
      <c r="AB214" s="3">
        <v>66.768000000000001</v>
      </c>
      <c r="AC214" s="3">
        <v>136.54599999999999</v>
      </c>
      <c r="AD214" s="3">
        <v>0</v>
      </c>
      <c r="AE214" s="3">
        <v>0</v>
      </c>
      <c r="AF214" s="3">
        <v>0</v>
      </c>
      <c r="AG214" s="3">
        <v>10</v>
      </c>
      <c r="AJ214" s="3">
        <f t="shared" si="9"/>
        <v>855.05989999999997</v>
      </c>
      <c r="AL214" s="3">
        <f>IFERROR(VLOOKUP(B214,Totalt!$B$1:$BD$409,MATCH("totalt tillförda bränslen:",Totalt!$B$1:$BC$1,0),FALSE),"")</f>
        <v>855.05990000000008</v>
      </c>
      <c r="AN214" s="3">
        <f t="shared" si="11"/>
        <v>-1.1368683772161603E-13</v>
      </c>
    </row>
    <row r="215" spans="1:40" x14ac:dyDescent="0.25">
      <c r="B215" s="3" t="s">
        <v>225</v>
      </c>
      <c r="C215" s="3">
        <v>0</v>
      </c>
      <c r="D215" s="3">
        <v>0</v>
      </c>
      <c r="E215" s="3">
        <v>0</v>
      </c>
      <c r="F215" s="3">
        <v>0</v>
      </c>
      <c r="G215" s="3">
        <v>13.398999999999999</v>
      </c>
      <c r="H215" s="3">
        <v>0.251</v>
      </c>
      <c r="I215" s="3">
        <v>0</v>
      </c>
      <c r="J215" s="3">
        <v>0</v>
      </c>
      <c r="K215" s="3">
        <v>0</v>
      </c>
      <c r="L215" s="3">
        <v>0</v>
      </c>
      <c r="M215" s="238">
        <v>0</v>
      </c>
      <c r="N215" s="3">
        <v>2.3719999999999999</v>
      </c>
      <c r="O215" s="3">
        <v>0</v>
      </c>
      <c r="P215" s="238">
        <v>6.54</v>
      </c>
      <c r="Q215" s="240">
        <f t="shared" si="10"/>
        <v>3.27</v>
      </c>
      <c r="R215" s="3">
        <v>0</v>
      </c>
      <c r="S215" s="3">
        <v>0</v>
      </c>
      <c r="T215" s="3">
        <v>0</v>
      </c>
      <c r="U215" s="3">
        <v>0</v>
      </c>
      <c r="V215" s="3">
        <v>0</v>
      </c>
      <c r="W215" s="3">
        <v>0</v>
      </c>
      <c r="X215" s="3">
        <v>1.5980000000000001</v>
      </c>
      <c r="Y215" s="3">
        <v>13.311</v>
      </c>
      <c r="Z215" s="3">
        <v>3.2559999999999998</v>
      </c>
      <c r="AA215" s="3">
        <v>0</v>
      </c>
      <c r="AB215" s="3">
        <v>1.016</v>
      </c>
      <c r="AC215" s="3">
        <v>2.0430000000000001</v>
      </c>
      <c r="AD215" s="3">
        <v>0</v>
      </c>
      <c r="AE215" s="3">
        <v>0</v>
      </c>
      <c r="AF215" s="3">
        <v>0</v>
      </c>
      <c r="AG215" s="3">
        <v>30.19</v>
      </c>
      <c r="AJ215" s="3">
        <f t="shared" si="9"/>
        <v>70.705999999999989</v>
      </c>
      <c r="AL215" s="3">
        <f>IFERROR(VLOOKUP(B215,Totalt!$B$1:$BD$409,MATCH("totalt tillförda bränslen:",Totalt!$B$1:$BC$1,0),FALSE),"")</f>
        <v>70.705999999999989</v>
      </c>
      <c r="AN215" s="3">
        <f t="shared" si="11"/>
        <v>0</v>
      </c>
    </row>
    <row r="216" spans="1:40" x14ac:dyDescent="0.25">
      <c r="A216" s="3" t="s">
        <v>226</v>
      </c>
      <c r="Q216" s="240">
        <f t="shared" si="10"/>
        <v>0</v>
      </c>
      <c r="AJ216" s="3">
        <f t="shared" si="9"/>
        <v>0</v>
      </c>
      <c r="AL216" s="3" t="str">
        <f>IFERROR(VLOOKUP(B216,Totalt!$B$1:$BD$409,MATCH("totalt tillförda bränslen:",Totalt!$B$1:$BC$1,0),FALSE),"")</f>
        <v/>
      </c>
      <c r="AN216" s="3" t="str">
        <f t="shared" si="11"/>
        <v/>
      </c>
    </row>
    <row r="217" spans="1:40" x14ac:dyDescent="0.25">
      <c r="B217" s="3" t="s">
        <v>227</v>
      </c>
      <c r="C217" s="3">
        <v>0</v>
      </c>
      <c r="D217" s="3">
        <v>0</v>
      </c>
      <c r="E217" s="3">
        <v>0</v>
      </c>
      <c r="F217" s="3">
        <v>0</v>
      </c>
      <c r="G217" s="3">
        <v>0</v>
      </c>
      <c r="H217" s="3">
        <v>0</v>
      </c>
      <c r="I217" s="3">
        <v>0</v>
      </c>
      <c r="J217" s="3">
        <v>0</v>
      </c>
      <c r="K217" s="3">
        <v>0</v>
      </c>
      <c r="L217" s="3">
        <v>0</v>
      </c>
      <c r="M217" s="238">
        <v>0</v>
      </c>
      <c r="N217" s="3">
        <v>0</v>
      </c>
      <c r="O217" s="3">
        <v>0</v>
      </c>
      <c r="P217" s="238">
        <v>0</v>
      </c>
      <c r="Q217" s="240">
        <f t="shared" si="10"/>
        <v>0</v>
      </c>
      <c r="R217" s="3">
        <v>0</v>
      </c>
      <c r="S217" s="3">
        <v>0</v>
      </c>
      <c r="T217" s="3">
        <v>0</v>
      </c>
      <c r="U217" s="3">
        <v>0</v>
      </c>
      <c r="V217" s="3">
        <v>0</v>
      </c>
      <c r="W217" s="3">
        <v>0</v>
      </c>
      <c r="X217" s="3">
        <v>2.67</v>
      </c>
      <c r="Y217" s="3">
        <v>0</v>
      </c>
      <c r="Z217" s="3">
        <v>0</v>
      </c>
      <c r="AA217" s="3">
        <v>0</v>
      </c>
      <c r="AB217" s="3">
        <v>0</v>
      </c>
      <c r="AC217" s="3">
        <v>0</v>
      </c>
      <c r="AD217" s="3">
        <v>0</v>
      </c>
      <c r="AE217" s="3">
        <v>0</v>
      </c>
      <c r="AF217" s="3">
        <v>0</v>
      </c>
      <c r="AG217" s="3">
        <v>0</v>
      </c>
      <c r="AJ217" s="3">
        <f t="shared" si="9"/>
        <v>2.67</v>
      </c>
      <c r="AL217" s="3">
        <f>IFERROR(VLOOKUP(B217,Totalt!$B$1:$BD$409,MATCH("totalt tillförda bränslen:",Totalt!$B$1:$BC$1,0),FALSE),"")</f>
        <v>2.67</v>
      </c>
      <c r="AN217" s="3">
        <f t="shared" si="11"/>
        <v>0</v>
      </c>
    </row>
    <row r="218" spans="1:40" x14ac:dyDescent="0.25">
      <c r="A218" s="3" t="s">
        <v>228</v>
      </c>
      <c r="Q218" s="240">
        <f t="shared" si="10"/>
        <v>0</v>
      </c>
      <c r="AJ218" s="3">
        <f t="shared" si="9"/>
        <v>0</v>
      </c>
      <c r="AL218" s="3" t="str">
        <f>IFERROR(VLOOKUP(B218,Totalt!$B$1:$BD$409,MATCH("totalt tillförda bränslen:",Totalt!$B$1:$BC$1,0),FALSE),"")</f>
        <v/>
      </c>
      <c r="AN218" s="3" t="str">
        <f t="shared" si="11"/>
        <v/>
      </c>
    </row>
    <row r="219" spans="1:40" x14ac:dyDescent="0.25">
      <c r="B219" s="3" t="s">
        <v>229</v>
      </c>
      <c r="C219" s="3">
        <v>0</v>
      </c>
      <c r="D219" s="3">
        <v>0</v>
      </c>
      <c r="E219" s="3">
        <v>0</v>
      </c>
      <c r="F219" s="3">
        <v>0</v>
      </c>
      <c r="G219" s="3">
        <v>0</v>
      </c>
      <c r="H219" s="3">
        <v>0</v>
      </c>
      <c r="I219" s="3">
        <v>1.9E-2</v>
      </c>
      <c r="J219" s="3">
        <v>0</v>
      </c>
      <c r="K219" s="3">
        <v>0</v>
      </c>
      <c r="L219" s="3">
        <v>0</v>
      </c>
      <c r="M219" s="238">
        <v>0</v>
      </c>
      <c r="N219" s="3">
        <v>0</v>
      </c>
      <c r="O219" s="3">
        <v>0</v>
      </c>
      <c r="P219" s="238">
        <v>0</v>
      </c>
      <c r="Q219" s="240">
        <f t="shared" si="10"/>
        <v>0</v>
      </c>
      <c r="R219" s="3">
        <v>0</v>
      </c>
      <c r="S219" s="3">
        <v>0</v>
      </c>
      <c r="T219" s="3">
        <v>0</v>
      </c>
      <c r="U219" s="3">
        <v>0</v>
      </c>
      <c r="V219" s="3">
        <v>0</v>
      </c>
      <c r="W219" s="3">
        <v>0</v>
      </c>
      <c r="X219" s="3">
        <v>2.5999999999999999E-2</v>
      </c>
      <c r="Y219" s="3">
        <v>0</v>
      </c>
      <c r="Z219" s="3">
        <v>1.4</v>
      </c>
      <c r="AA219" s="3">
        <v>0</v>
      </c>
      <c r="AB219" s="3">
        <v>0</v>
      </c>
      <c r="AC219" s="3">
        <v>0</v>
      </c>
      <c r="AD219" s="3">
        <v>0</v>
      </c>
      <c r="AE219" s="3">
        <v>0</v>
      </c>
      <c r="AF219" s="3">
        <v>0</v>
      </c>
      <c r="AG219" s="3">
        <v>0</v>
      </c>
      <c r="AJ219" s="3">
        <f t="shared" si="9"/>
        <v>1.4449999999999998</v>
      </c>
      <c r="AL219" s="3">
        <f>IFERROR(VLOOKUP(B219,Totalt!$B$1:$BD$409,MATCH("totalt tillförda bränslen:",Totalt!$B$1:$BC$1,0),FALSE),"")</f>
        <v>1.4449999999999998</v>
      </c>
      <c r="AN219" s="3">
        <f t="shared" si="11"/>
        <v>0</v>
      </c>
    </row>
    <row r="220" spans="1:40" x14ac:dyDescent="0.25">
      <c r="B220" s="3" t="s">
        <v>230</v>
      </c>
      <c r="C220" s="3">
        <v>0</v>
      </c>
      <c r="D220" s="3">
        <v>0</v>
      </c>
      <c r="E220" s="3">
        <v>0</v>
      </c>
      <c r="F220" s="3">
        <v>0</v>
      </c>
      <c r="G220" s="3">
        <v>0</v>
      </c>
      <c r="H220" s="3">
        <v>0</v>
      </c>
      <c r="I220" s="3">
        <v>0.02</v>
      </c>
      <c r="J220" s="3">
        <v>0</v>
      </c>
      <c r="K220" s="3">
        <v>0</v>
      </c>
      <c r="L220" s="3">
        <v>0</v>
      </c>
      <c r="M220" s="238">
        <v>0</v>
      </c>
      <c r="N220" s="3">
        <v>0</v>
      </c>
      <c r="O220" s="3">
        <v>0</v>
      </c>
      <c r="P220" s="238">
        <v>0</v>
      </c>
      <c r="Q220" s="240">
        <f t="shared" si="10"/>
        <v>0</v>
      </c>
      <c r="R220" s="3">
        <v>0</v>
      </c>
      <c r="S220" s="3">
        <v>0</v>
      </c>
      <c r="T220" s="3">
        <v>0</v>
      </c>
      <c r="U220" s="3">
        <v>0</v>
      </c>
      <c r="V220" s="3">
        <v>0</v>
      </c>
      <c r="W220" s="3">
        <v>0</v>
      </c>
      <c r="X220" s="3">
        <v>3.2000000000000001E-2</v>
      </c>
      <c r="Y220" s="3">
        <v>0</v>
      </c>
      <c r="Z220" s="3">
        <v>0.92</v>
      </c>
      <c r="AA220" s="3">
        <v>0</v>
      </c>
      <c r="AB220" s="3">
        <v>0</v>
      </c>
      <c r="AC220" s="3">
        <v>0</v>
      </c>
      <c r="AD220" s="3">
        <v>0</v>
      </c>
      <c r="AE220" s="3">
        <v>0</v>
      </c>
      <c r="AF220" s="3">
        <v>0</v>
      </c>
      <c r="AG220" s="3">
        <v>0</v>
      </c>
      <c r="AJ220" s="3">
        <f t="shared" si="9"/>
        <v>0.97200000000000009</v>
      </c>
      <c r="AL220" s="3">
        <f>IFERROR(VLOOKUP(B220,Totalt!$B$1:$BD$409,MATCH("totalt tillförda bränslen:",Totalt!$B$1:$BC$1,0),FALSE),"")</f>
        <v>0.97200000000000009</v>
      </c>
      <c r="AN220" s="3">
        <f t="shared" si="11"/>
        <v>0</v>
      </c>
    </row>
    <row r="221" spans="1:40" x14ac:dyDescent="0.25">
      <c r="B221" s="3" t="s">
        <v>231</v>
      </c>
      <c r="C221" s="3">
        <v>0</v>
      </c>
      <c r="D221" s="3">
        <v>0</v>
      </c>
      <c r="E221" s="3">
        <v>0</v>
      </c>
      <c r="F221" s="3">
        <v>0</v>
      </c>
      <c r="G221" s="3">
        <v>0</v>
      </c>
      <c r="H221" s="3">
        <v>0</v>
      </c>
      <c r="I221" s="3">
        <v>0.03</v>
      </c>
      <c r="J221" s="3">
        <v>0</v>
      </c>
      <c r="K221" s="3">
        <v>0</v>
      </c>
      <c r="L221" s="3">
        <v>0</v>
      </c>
      <c r="M221" s="238">
        <v>0</v>
      </c>
      <c r="N221" s="3">
        <v>0</v>
      </c>
      <c r="O221" s="3">
        <v>0</v>
      </c>
      <c r="P221" s="238">
        <v>0</v>
      </c>
      <c r="Q221" s="240">
        <f t="shared" si="10"/>
        <v>0</v>
      </c>
      <c r="R221" s="3">
        <v>0</v>
      </c>
      <c r="S221" s="3">
        <v>0</v>
      </c>
      <c r="T221" s="3">
        <v>0</v>
      </c>
      <c r="U221" s="3">
        <v>0</v>
      </c>
      <c r="V221" s="3">
        <v>0</v>
      </c>
      <c r="W221" s="3">
        <v>0</v>
      </c>
      <c r="X221" s="3">
        <v>4.2999999999999997E-2</v>
      </c>
      <c r="Y221" s="3">
        <v>0</v>
      </c>
      <c r="Z221" s="3">
        <v>3.23</v>
      </c>
      <c r="AA221" s="3">
        <v>0</v>
      </c>
      <c r="AB221" s="3">
        <v>0</v>
      </c>
      <c r="AC221" s="3">
        <v>0</v>
      </c>
      <c r="AD221" s="3">
        <v>0</v>
      </c>
      <c r="AE221" s="3">
        <v>0</v>
      </c>
      <c r="AF221" s="3">
        <v>0</v>
      </c>
      <c r="AG221" s="3">
        <v>0</v>
      </c>
      <c r="AJ221" s="3">
        <f t="shared" si="9"/>
        <v>3.3029999999999999</v>
      </c>
      <c r="AL221" s="3">
        <f>IFERROR(VLOOKUP(B221,Totalt!$B$1:$BD$409,MATCH("totalt tillförda bränslen:",Totalt!$B$1:$BC$1,0),FALSE),"")</f>
        <v>3.3029999999999999</v>
      </c>
      <c r="AN221" s="3">
        <f t="shared" si="11"/>
        <v>0</v>
      </c>
    </row>
    <row r="222" spans="1:40" x14ac:dyDescent="0.25">
      <c r="B222" s="3" t="s">
        <v>232</v>
      </c>
      <c r="C222" s="3">
        <v>0</v>
      </c>
      <c r="D222" s="3">
        <v>0</v>
      </c>
      <c r="E222" s="3">
        <v>0</v>
      </c>
      <c r="F222" s="3">
        <v>22.9422</v>
      </c>
      <c r="G222" s="3">
        <v>0.71</v>
      </c>
      <c r="H222" s="3">
        <v>0</v>
      </c>
      <c r="I222" s="3">
        <v>0</v>
      </c>
      <c r="J222" s="3">
        <v>0</v>
      </c>
      <c r="K222" s="3">
        <v>0</v>
      </c>
      <c r="L222" s="3">
        <v>38.262999999999998</v>
      </c>
      <c r="M222" s="238">
        <v>3.24302</v>
      </c>
      <c r="N222" s="3">
        <v>0</v>
      </c>
      <c r="O222" s="3">
        <v>0</v>
      </c>
      <c r="P222" s="238">
        <v>0</v>
      </c>
      <c r="Q222" s="240">
        <f t="shared" si="10"/>
        <v>0</v>
      </c>
      <c r="R222" s="3">
        <v>0</v>
      </c>
      <c r="S222" s="3">
        <v>0</v>
      </c>
      <c r="T222" s="3">
        <v>15.3985</v>
      </c>
      <c r="U222" s="3">
        <v>0</v>
      </c>
      <c r="V222" s="3">
        <v>0</v>
      </c>
      <c r="W222" s="3">
        <v>0</v>
      </c>
      <c r="X222" s="3">
        <v>4.17</v>
      </c>
      <c r="Y222" s="3">
        <v>0</v>
      </c>
      <c r="Z222" s="3">
        <v>0</v>
      </c>
      <c r="AA222" s="3">
        <v>0</v>
      </c>
      <c r="AB222" s="3">
        <v>0</v>
      </c>
      <c r="AC222" s="3">
        <v>0</v>
      </c>
      <c r="AD222" s="3">
        <v>0</v>
      </c>
      <c r="AE222" s="3">
        <v>0</v>
      </c>
      <c r="AF222" s="3">
        <v>0</v>
      </c>
      <c r="AG222" s="3">
        <v>0</v>
      </c>
      <c r="AJ222" s="3">
        <f t="shared" si="9"/>
        <v>81.483699999999999</v>
      </c>
      <c r="AL222" s="3">
        <f>IFERROR(VLOOKUP(B222,Totalt!$B$1:$BD$409,MATCH("totalt tillförda bränslen:",Totalt!$B$1:$BC$1,0),FALSE),"")</f>
        <v>81.483699999999999</v>
      </c>
      <c r="AN222" s="3">
        <f t="shared" si="11"/>
        <v>0</v>
      </c>
    </row>
    <row r="223" spans="1:40" x14ac:dyDescent="0.25">
      <c r="A223" s="3" t="s">
        <v>233</v>
      </c>
      <c r="Q223" s="240">
        <f t="shared" si="10"/>
        <v>0</v>
      </c>
      <c r="AJ223" s="3">
        <f t="shared" si="9"/>
        <v>0</v>
      </c>
      <c r="AL223" s="3" t="str">
        <f>IFERROR(VLOOKUP(B223,Totalt!$B$1:$BD$409,MATCH("totalt tillförda bränslen:",Totalt!$B$1:$BC$1,0),FALSE),"")</f>
        <v/>
      </c>
      <c r="AN223" s="3" t="str">
        <f t="shared" si="11"/>
        <v/>
      </c>
    </row>
    <row r="224" spans="1:40" x14ac:dyDescent="0.25">
      <c r="B224" s="3" t="s">
        <v>234</v>
      </c>
      <c r="C224" s="3">
        <v>0</v>
      </c>
      <c r="D224" s="3">
        <v>0</v>
      </c>
      <c r="E224" s="3">
        <v>0</v>
      </c>
      <c r="F224" s="3">
        <v>0</v>
      </c>
      <c r="G224" s="3">
        <v>0.26400000000000001</v>
      </c>
      <c r="H224" s="3">
        <v>0</v>
      </c>
      <c r="I224" s="3">
        <v>0</v>
      </c>
      <c r="J224" s="3">
        <v>0</v>
      </c>
      <c r="K224" s="3">
        <v>0</v>
      </c>
      <c r="L224" s="3">
        <v>0</v>
      </c>
      <c r="M224" s="238">
        <v>0</v>
      </c>
      <c r="N224" s="3">
        <v>0</v>
      </c>
      <c r="O224" s="3">
        <v>0</v>
      </c>
      <c r="P224" s="238">
        <v>0</v>
      </c>
      <c r="Q224" s="240">
        <f t="shared" si="10"/>
        <v>0</v>
      </c>
      <c r="R224" s="3">
        <v>0</v>
      </c>
      <c r="S224" s="3">
        <v>0</v>
      </c>
      <c r="T224" s="3">
        <v>0</v>
      </c>
      <c r="U224" s="3">
        <v>0</v>
      </c>
      <c r="V224" s="3">
        <v>0</v>
      </c>
      <c r="W224" s="3">
        <v>0</v>
      </c>
      <c r="X224" s="3">
        <v>0.38643</v>
      </c>
      <c r="Y224" s="3">
        <v>0</v>
      </c>
      <c r="Z224" s="3">
        <v>15.999000000000001</v>
      </c>
      <c r="AA224" s="3">
        <v>0</v>
      </c>
      <c r="AB224" s="3">
        <v>0</v>
      </c>
      <c r="AC224" s="3">
        <v>0</v>
      </c>
      <c r="AD224" s="3">
        <v>0</v>
      </c>
      <c r="AE224" s="3">
        <v>0</v>
      </c>
      <c r="AF224" s="3">
        <v>0</v>
      </c>
      <c r="AG224" s="3">
        <v>0</v>
      </c>
      <c r="AJ224" s="3">
        <f t="shared" si="9"/>
        <v>16.649430000000002</v>
      </c>
      <c r="AL224" s="3">
        <f>IFERROR(VLOOKUP(B224,Totalt!$B$1:$BD$409,MATCH("totalt tillförda bränslen:",Totalt!$B$1:$BC$1,0),FALSE),"")</f>
        <v>16.649430000000002</v>
      </c>
      <c r="AN224" s="3">
        <f t="shared" si="11"/>
        <v>0</v>
      </c>
    </row>
    <row r="225" spans="1:40" x14ac:dyDescent="0.25">
      <c r="B225" s="3" t="s">
        <v>235</v>
      </c>
      <c r="C225" s="3">
        <v>0</v>
      </c>
      <c r="D225" s="3">
        <v>80.912899999999993</v>
      </c>
      <c r="E225" s="3">
        <v>0</v>
      </c>
      <c r="F225" s="3">
        <v>0</v>
      </c>
      <c r="G225" s="3">
        <v>0.94399999999999995</v>
      </c>
      <c r="H225" s="3">
        <v>0</v>
      </c>
      <c r="I225" s="3">
        <v>4.0000000000000001E-3</v>
      </c>
      <c r="J225" s="3">
        <v>0</v>
      </c>
      <c r="K225" s="3">
        <v>0</v>
      </c>
      <c r="L225" s="3">
        <v>0</v>
      </c>
      <c r="M225" s="238">
        <v>0</v>
      </c>
      <c r="N225" s="3">
        <v>0</v>
      </c>
      <c r="O225" s="3">
        <v>0</v>
      </c>
      <c r="P225" s="238">
        <v>0</v>
      </c>
      <c r="Q225" s="240">
        <f t="shared" si="10"/>
        <v>0</v>
      </c>
      <c r="R225" s="3">
        <v>134.286</v>
      </c>
      <c r="S225" s="3">
        <v>0</v>
      </c>
      <c r="T225" s="3">
        <v>0</v>
      </c>
      <c r="U225" s="3">
        <v>0</v>
      </c>
      <c r="V225" s="3">
        <v>0</v>
      </c>
      <c r="W225" s="3">
        <v>0</v>
      </c>
      <c r="X225" s="3">
        <v>5.54697</v>
      </c>
      <c r="Y225" s="3">
        <v>0</v>
      </c>
      <c r="Z225" s="3">
        <v>9.5050000000000008</v>
      </c>
      <c r="AA225" s="3">
        <v>0</v>
      </c>
      <c r="AB225" s="3">
        <v>0</v>
      </c>
      <c r="AC225" s="3">
        <v>0</v>
      </c>
      <c r="AD225" s="3">
        <v>0</v>
      </c>
      <c r="AE225" s="3">
        <v>0</v>
      </c>
      <c r="AF225" s="3">
        <v>0</v>
      </c>
      <c r="AG225" s="3">
        <v>0</v>
      </c>
      <c r="AJ225" s="3">
        <f t="shared" si="9"/>
        <v>231.19887</v>
      </c>
      <c r="AL225" s="3">
        <f>IFERROR(VLOOKUP(B225,Totalt!$B$1:$BD$409,MATCH("totalt tillförda bränslen:",Totalt!$B$1:$BC$1,0),FALSE),"")</f>
        <v>231.19887</v>
      </c>
      <c r="AN225" s="3">
        <f t="shared" si="11"/>
        <v>0</v>
      </c>
    </row>
    <row r="226" spans="1:40" x14ac:dyDescent="0.25">
      <c r="A226" s="3" t="s">
        <v>236</v>
      </c>
      <c r="Q226" s="240">
        <f t="shared" si="10"/>
        <v>0</v>
      </c>
      <c r="AJ226" s="3">
        <f t="shared" si="9"/>
        <v>0</v>
      </c>
      <c r="AL226" s="3" t="str">
        <f>IFERROR(VLOOKUP(B226,Totalt!$B$1:$BD$409,MATCH("totalt tillförda bränslen:",Totalt!$B$1:$BC$1,0),FALSE),"")</f>
        <v/>
      </c>
      <c r="AN226" s="3" t="str">
        <f t="shared" si="11"/>
        <v/>
      </c>
    </row>
    <row r="227" spans="1:40" x14ac:dyDescent="0.25">
      <c r="B227" s="3" t="s">
        <v>237</v>
      </c>
      <c r="C227" s="3">
        <v>0</v>
      </c>
      <c r="D227" s="3">
        <v>85.044799999999995</v>
      </c>
      <c r="E227" s="3">
        <v>11.659000000000001</v>
      </c>
      <c r="F227" s="3">
        <v>0</v>
      </c>
      <c r="G227" s="3">
        <v>0</v>
      </c>
      <c r="H227" s="3">
        <v>0</v>
      </c>
      <c r="I227" s="3">
        <v>1.02261</v>
      </c>
      <c r="J227" s="3">
        <v>0</v>
      </c>
      <c r="K227" s="3">
        <v>0</v>
      </c>
      <c r="L227" s="3">
        <v>0</v>
      </c>
      <c r="M227" s="238">
        <v>3.8959600000000001</v>
      </c>
      <c r="N227" s="3">
        <v>3.5139999999999998</v>
      </c>
      <c r="O227" s="3">
        <v>32.310499999999998</v>
      </c>
      <c r="P227" s="238">
        <v>36.36</v>
      </c>
      <c r="Q227" s="240">
        <f t="shared" si="10"/>
        <v>18.18</v>
      </c>
      <c r="R227" s="3">
        <v>57.134999999999998</v>
      </c>
      <c r="S227" s="3">
        <v>0</v>
      </c>
      <c r="T227" s="3">
        <v>43.622999999999998</v>
      </c>
      <c r="U227" s="3">
        <v>0</v>
      </c>
      <c r="V227" s="3">
        <v>0</v>
      </c>
      <c r="W227" s="3">
        <v>0</v>
      </c>
      <c r="X227" s="3">
        <v>6.6159600000000003</v>
      </c>
      <c r="Y227" s="3">
        <v>0</v>
      </c>
      <c r="Z227" s="3">
        <v>0</v>
      </c>
      <c r="AA227" s="3">
        <v>0</v>
      </c>
      <c r="AB227" s="3">
        <v>0</v>
      </c>
      <c r="AC227" s="3">
        <v>0</v>
      </c>
      <c r="AD227" s="3">
        <v>0</v>
      </c>
      <c r="AE227" s="3">
        <v>0</v>
      </c>
      <c r="AF227" s="3">
        <v>0</v>
      </c>
      <c r="AG227" s="3">
        <v>0</v>
      </c>
      <c r="AJ227" s="3">
        <f t="shared" si="9"/>
        <v>259.10486999999995</v>
      </c>
      <c r="AL227" s="3">
        <f>IFERROR(VLOOKUP(B227,Totalt!$B$1:$BD$409,MATCH("totalt tillförda bränslen:",Totalt!$B$1:$BC$1,0),FALSE),"")</f>
        <v>259.10486999999995</v>
      </c>
      <c r="AN227" s="3">
        <f t="shared" si="11"/>
        <v>0</v>
      </c>
    </row>
    <row r="228" spans="1:40" x14ac:dyDescent="0.25">
      <c r="A228" s="3" t="s">
        <v>238</v>
      </c>
      <c r="Q228" s="240">
        <f t="shared" si="10"/>
        <v>0</v>
      </c>
      <c r="AJ228" s="3">
        <f t="shared" si="9"/>
        <v>0</v>
      </c>
      <c r="AL228" s="3" t="str">
        <f>IFERROR(VLOOKUP(B228,Totalt!$B$1:$BD$409,MATCH("totalt tillförda bränslen:",Totalt!$B$1:$BC$1,0),FALSE),"")</f>
        <v/>
      </c>
      <c r="AN228" s="3" t="str">
        <f t="shared" si="11"/>
        <v/>
      </c>
    </row>
    <row r="229" spans="1:40" x14ac:dyDescent="0.25">
      <c r="B229" s="3" t="s">
        <v>239</v>
      </c>
      <c r="C229" s="3">
        <v>0</v>
      </c>
      <c r="D229" s="3">
        <v>0</v>
      </c>
      <c r="E229" s="3">
        <v>0</v>
      </c>
      <c r="F229" s="3">
        <v>0</v>
      </c>
      <c r="G229" s="3">
        <v>0</v>
      </c>
      <c r="H229" s="3">
        <v>0</v>
      </c>
      <c r="I229" s="3">
        <v>1.4179999999999999</v>
      </c>
      <c r="J229" s="3">
        <v>0</v>
      </c>
      <c r="K229" s="3">
        <v>0</v>
      </c>
      <c r="L229" s="3">
        <v>0</v>
      </c>
      <c r="M229" s="238">
        <v>0</v>
      </c>
      <c r="N229" s="3">
        <v>0</v>
      </c>
      <c r="O229" s="3">
        <v>0</v>
      </c>
      <c r="P229" s="238">
        <v>0</v>
      </c>
      <c r="Q229" s="240">
        <f t="shared" si="10"/>
        <v>0</v>
      </c>
      <c r="R229" s="3">
        <v>0</v>
      </c>
      <c r="S229" s="3">
        <v>0</v>
      </c>
      <c r="T229" s="3">
        <v>0</v>
      </c>
      <c r="U229" s="3">
        <v>0</v>
      </c>
      <c r="V229" s="3">
        <v>0</v>
      </c>
      <c r="W229" s="3">
        <v>0</v>
      </c>
      <c r="X229" s="3">
        <v>0.16400000000000001</v>
      </c>
      <c r="Y229" s="3">
        <v>0</v>
      </c>
      <c r="Z229" s="3">
        <v>8.5060000000000002</v>
      </c>
      <c r="AA229" s="3">
        <v>0</v>
      </c>
      <c r="AB229" s="3">
        <v>0</v>
      </c>
      <c r="AC229" s="3">
        <v>0</v>
      </c>
      <c r="AD229" s="3">
        <v>0</v>
      </c>
      <c r="AE229" s="3">
        <v>0</v>
      </c>
      <c r="AF229" s="3">
        <v>0</v>
      </c>
      <c r="AG229" s="3">
        <v>0</v>
      </c>
      <c r="AJ229" s="3">
        <f t="shared" si="9"/>
        <v>10.088000000000001</v>
      </c>
      <c r="AL229" s="3">
        <f>IFERROR(VLOOKUP(B229,Totalt!$B$1:$BD$409,MATCH("totalt tillförda bränslen:",Totalt!$B$1:$BC$1,0),FALSE),"")</f>
        <v>10.087999999999999</v>
      </c>
      <c r="AN229" s="3">
        <f t="shared" si="11"/>
        <v>1.7763568394002505E-15</v>
      </c>
    </row>
    <row r="230" spans="1:40" x14ac:dyDescent="0.25">
      <c r="B230" s="3" t="s">
        <v>240</v>
      </c>
      <c r="C230" s="3">
        <v>0</v>
      </c>
      <c r="D230" s="3">
        <v>0</v>
      </c>
      <c r="E230" s="3">
        <v>0</v>
      </c>
      <c r="F230" s="3">
        <v>0</v>
      </c>
      <c r="G230" s="3">
        <v>0</v>
      </c>
      <c r="H230" s="3">
        <v>0</v>
      </c>
      <c r="I230" s="3">
        <v>0.30399999999999999</v>
      </c>
      <c r="J230" s="3">
        <v>0</v>
      </c>
      <c r="K230" s="3">
        <v>0</v>
      </c>
      <c r="L230" s="3">
        <v>0</v>
      </c>
      <c r="M230" s="238">
        <v>0</v>
      </c>
      <c r="N230" s="3">
        <v>0</v>
      </c>
      <c r="O230" s="3">
        <v>0</v>
      </c>
      <c r="P230" s="238">
        <v>0</v>
      </c>
      <c r="Q230" s="240">
        <f t="shared" si="10"/>
        <v>0</v>
      </c>
      <c r="R230" s="3">
        <v>0</v>
      </c>
      <c r="S230" s="3">
        <v>0</v>
      </c>
      <c r="T230" s="3">
        <v>8.9740000000000002</v>
      </c>
      <c r="U230" s="3">
        <v>0</v>
      </c>
      <c r="V230" s="3">
        <v>0</v>
      </c>
      <c r="W230" s="3">
        <v>0</v>
      </c>
      <c r="X230" s="3">
        <v>0.16300000000000001</v>
      </c>
      <c r="Y230" s="3">
        <v>0</v>
      </c>
      <c r="Z230" s="3">
        <v>0</v>
      </c>
      <c r="AA230" s="3">
        <v>0</v>
      </c>
      <c r="AB230" s="3">
        <v>0</v>
      </c>
      <c r="AC230" s="3">
        <v>0</v>
      </c>
      <c r="AD230" s="3">
        <v>0</v>
      </c>
      <c r="AE230" s="3">
        <v>0</v>
      </c>
      <c r="AF230" s="3">
        <v>0</v>
      </c>
      <c r="AG230" s="3">
        <v>0</v>
      </c>
      <c r="AJ230" s="3">
        <f t="shared" si="9"/>
        <v>9.4410000000000007</v>
      </c>
      <c r="AL230" s="3">
        <f>IFERROR(VLOOKUP(B230,Totalt!$B$1:$BD$409,MATCH("totalt tillförda bränslen:",Totalt!$B$1:$BC$1,0),FALSE),"")</f>
        <v>9.4410000000000007</v>
      </c>
      <c r="AN230" s="3">
        <f t="shared" si="11"/>
        <v>0</v>
      </c>
    </row>
    <row r="231" spans="1:40" x14ac:dyDescent="0.25">
      <c r="B231" s="3" t="s">
        <v>241</v>
      </c>
      <c r="C231" s="3">
        <v>0</v>
      </c>
      <c r="D231" s="3">
        <v>0</v>
      </c>
      <c r="E231" s="3">
        <v>0</v>
      </c>
      <c r="F231" s="3">
        <v>0</v>
      </c>
      <c r="G231" s="3">
        <v>0</v>
      </c>
      <c r="H231" s="3">
        <v>0</v>
      </c>
      <c r="I231" s="3">
        <v>0.23599999999999999</v>
      </c>
      <c r="J231" s="3">
        <v>0</v>
      </c>
      <c r="K231" s="3">
        <v>0</v>
      </c>
      <c r="L231" s="3">
        <v>0</v>
      </c>
      <c r="M231" s="238">
        <v>0</v>
      </c>
      <c r="N231" s="3">
        <v>0</v>
      </c>
      <c r="O231" s="3">
        <v>0</v>
      </c>
      <c r="P231" s="238">
        <v>0</v>
      </c>
      <c r="Q231" s="240">
        <f t="shared" si="10"/>
        <v>0</v>
      </c>
      <c r="R231" s="3">
        <v>0</v>
      </c>
      <c r="S231" s="3">
        <v>0.92300000000000004</v>
      </c>
      <c r="T231" s="3">
        <v>10.163</v>
      </c>
      <c r="U231" s="3">
        <v>0</v>
      </c>
      <c r="V231" s="3">
        <v>0</v>
      </c>
      <c r="W231" s="3">
        <v>0</v>
      </c>
      <c r="X231" s="3">
        <v>0.222</v>
      </c>
      <c r="Y231" s="3">
        <v>0</v>
      </c>
      <c r="Z231" s="3">
        <v>0</v>
      </c>
      <c r="AA231" s="3">
        <v>0</v>
      </c>
      <c r="AB231" s="3">
        <v>0</v>
      </c>
      <c r="AC231" s="3">
        <v>0</v>
      </c>
      <c r="AD231" s="3">
        <v>3.2959999999999998</v>
      </c>
      <c r="AE231" s="3">
        <v>0</v>
      </c>
      <c r="AF231" s="3">
        <v>0</v>
      </c>
      <c r="AG231" s="3">
        <v>0</v>
      </c>
      <c r="AJ231" s="3">
        <f t="shared" si="9"/>
        <v>14.84</v>
      </c>
      <c r="AL231" s="3">
        <f>IFERROR(VLOOKUP(B231,Totalt!$B$1:$BD$409,MATCH("totalt tillförda bränslen:",Totalt!$B$1:$BC$1,0),FALSE),"")</f>
        <v>14.84</v>
      </c>
      <c r="AN231" s="3">
        <f t="shared" si="11"/>
        <v>0</v>
      </c>
    </row>
    <row r="232" spans="1:40" x14ac:dyDescent="0.25">
      <c r="B232" s="3" t="s">
        <v>242</v>
      </c>
      <c r="C232" s="3">
        <v>0</v>
      </c>
      <c r="D232" s="3">
        <v>0</v>
      </c>
      <c r="E232" s="3">
        <v>0</v>
      </c>
      <c r="F232" s="3">
        <v>0</v>
      </c>
      <c r="G232" s="3">
        <v>0</v>
      </c>
      <c r="H232" s="3">
        <v>0</v>
      </c>
      <c r="I232" s="3">
        <v>0.48199999999999998</v>
      </c>
      <c r="J232" s="3">
        <v>0</v>
      </c>
      <c r="K232" s="3">
        <v>0</v>
      </c>
      <c r="L232" s="3">
        <v>0</v>
      </c>
      <c r="M232" s="238">
        <v>0</v>
      </c>
      <c r="N232" s="3">
        <v>0</v>
      </c>
      <c r="O232" s="3">
        <v>0</v>
      </c>
      <c r="P232" s="238">
        <v>0</v>
      </c>
      <c r="Q232" s="240">
        <f t="shared" si="10"/>
        <v>0</v>
      </c>
      <c r="R232" s="3">
        <v>0</v>
      </c>
      <c r="S232" s="3">
        <v>0</v>
      </c>
      <c r="T232" s="3">
        <v>0</v>
      </c>
      <c r="U232" s="3">
        <v>0</v>
      </c>
      <c r="V232" s="3">
        <v>0</v>
      </c>
      <c r="W232" s="3">
        <v>0</v>
      </c>
      <c r="X232" s="3">
        <v>0.18</v>
      </c>
      <c r="Y232" s="3">
        <v>7.9370000000000003</v>
      </c>
      <c r="Z232" s="3">
        <v>0</v>
      </c>
      <c r="AA232" s="3">
        <v>0</v>
      </c>
      <c r="AB232" s="3">
        <v>0</v>
      </c>
      <c r="AC232" s="3">
        <v>0</v>
      </c>
      <c r="AD232" s="3">
        <v>0</v>
      </c>
      <c r="AE232" s="3">
        <v>0</v>
      </c>
      <c r="AF232" s="3">
        <v>0</v>
      </c>
      <c r="AG232" s="3">
        <v>0</v>
      </c>
      <c r="AJ232" s="3">
        <f t="shared" si="9"/>
        <v>8.5990000000000002</v>
      </c>
      <c r="AL232" s="3">
        <f>IFERROR(VLOOKUP(B232,Totalt!$B$1:$BD$409,MATCH("totalt tillförda bränslen:",Totalt!$B$1:$BC$1,0),FALSE),"")</f>
        <v>8.5990000000000002</v>
      </c>
      <c r="AN232" s="3">
        <f t="shared" si="11"/>
        <v>0</v>
      </c>
    </row>
    <row r="233" spans="1:40" x14ac:dyDescent="0.25">
      <c r="B233" s="3" t="s">
        <v>243</v>
      </c>
      <c r="C233" s="3">
        <v>0</v>
      </c>
      <c r="D233" s="3">
        <v>0</v>
      </c>
      <c r="E233" s="3">
        <v>0</v>
      </c>
      <c r="F233" s="3">
        <v>0</v>
      </c>
      <c r="G233" s="3">
        <v>0</v>
      </c>
      <c r="H233" s="3">
        <v>0</v>
      </c>
      <c r="I233" s="3">
        <v>3.2000000000000001E-2</v>
      </c>
      <c r="J233" s="3">
        <v>0</v>
      </c>
      <c r="K233" s="3">
        <v>0</v>
      </c>
      <c r="L233" s="3">
        <v>0</v>
      </c>
      <c r="M233" s="238">
        <v>0</v>
      </c>
      <c r="N233" s="3">
        <v>0</v>
      </c>
      <c r="O233" s="3">
        <v>0</v>
      </c>
      <c r="P233" s="238">
        <v>0</v>
      </c>
      <c r="Q233" s="240">
        <f t="shared" si="10"/>
        <v>0</v>
      </c>
      <c r="R233" s="3">
        <v>0</v>
      </c>
      <c r="S233" s="3">
        <v>0</v>
      </c>
      <c r="T233" s="3">
        <v>0.442</v>
      </c>
      <c r="U233" s="3">
        <v>0</v>
      </c>
      <c r="V233" s="3">
        <v>0</v>
      </c>
      <c r="W233" s="3">
        <v>0</v>
      </c>
      <c r="X233" s="3">
        <v>0.30299999999999999</v>
      </c>
      <c r="Y233" s="3">
        <v>0</v>
      </c>
      <c r="Z233" s="3">
        <v>3.141</v>
      </c>
      <c r="AA233" s="3">
        <v>0</v>
      </c>
      <c r="AB233" s="3">
        <v>0</v>
      </c>
      <c r="AC233" s="3">
        <v>0</v>
      </c>
      <c r="AD233" s="3">
        <v>11.115</v>
      </c>
      <c r="AE233" s="3">
        <v>0</v>
      </c>
      <c r="AF233" s="3">
        <v>0</v>
      </c>
      <c r="AG233" s="3">
        <v>0</v>
      </c>
      <c r="AJ233" s="3">
        <f t="shared" si="9"/>
        <v>15.033000000000001</v>
      </c>
      <c r="AL233" s="3">
        <f>IFERROR(VLOOKUP(B233,Totalt!$B$1:$BD$409,MATCH("totalt tillförda bränslen:",Totalt!$B$1:$BC$1,0),FALSE),"")</f>
        <v>15.033000000000001</v>
      </c>
      <c r="AN233" s="3">
        <f t="shared" si="11"/>
        <v>0</v>
      </c>
    </row>
    <row r="234" spans="1:40" x14ac:dyDescent="0.25">
      <c r="B234" s="3" t="s">
        <v>244</v>
      </c>
      <c r="C234" s="3">
        <v>0</v>
      </c>
      <c r="D234" s="3">
        <v>0</v>
      </c>
      <c r="E234" s="3">
        <v>0</v>
      </c>
      <c r="F234" s="3">
        <v>0</v>
      </c>
      <c r="G234" s="3">
        <v>0</v>
      </c>
      <c r="H234" s="3">
        <v>0</v>
      </c>
      <c r="I234" s="3">
        <v>0.11700000000000001</v>
      </c>
      <c r="J234" s="3">
        <v>0</v>
      </c>
      <c r="K234" s="3">
        <v>0</v>
      </c>
      <c r="L234" s="3">
        <v>0</v>
      </c>
      <c r="M234" s="238">
        <v>0</v>
      </c>
      <c r="N234" s="3">
        <v>0</v>
      </c>
      <c r="O234" s="3">
        <v>0</v>
      </c>
      <c r="P234" s="238">
        <v>0</v>
      </c>
      <c r="Q234" s="240">
        <f t="shared" si="10"/>
        <v>0</v>
      </c>
      <c r="R234" s="3">
        <v>0</v>
      </c>
      <c r="S234" s="3">
        <v>0</v>
      </c>
      <c r="T234" s="3">
        <v>0</v>
      </c>
      <c r="U234" s="3">
        <v>0</v>
      </c>
      <c r="V234" s="3">
        <v>0</v>
      </c>
      <c r="W234" s="3">
        <v>0</v>
      </c>
      <c r="X234" s="3">
        <v>0.5</v>
      </c>
      <c r="Y234" s="3">
        <v>0</v>
      </c>
      <c r="Z234" s="3">
        <v>6.069</v>
      </c>
      <c r="AA234" s="3">
        <v>0</v>
      </c>
      <c r="AB234" s="3">
        <v>0</v>
      </c>
      <c r="AC234" s="3">
        <v>0</v>
      </c>
      <c r="AD234" s="3">
        <v>24.568999999999999</v>
      </c>
      <c r="AE234" s="3">
        <v>0</v>
      </c>
      <c r="AF234" s="3">
        <v>0</v>
      </c>
      <c r="AG234" s="3">
        <v>0</v>
      </c>
      <c r="AJ234" s="3">
        <f t="shared" si="9"/>
        <v>31.254999999999999</v>
      </c>
      <c r="AL234" s="3">
        <f>IFERROR(VLOOKUP(B234,Totalt!$B$1:$BD$409,MATCH("totalt tillförda bränslen:",Totalt!$B$1:$BC$1,0),FALSE),"")</f>
        <v>31.254999999999999</v>
      </c>
      <c r="AN234" s="3">
        <f t="shared" si="11"/>
        <v>0</v>
      </c>
    </row>
    <row r="235" spans="1:40" x14ac:dyDescent="0.25">
      <c r="B235" s="3" t="s">
        <v>245</v>
      </c>
      <c r="C235" s="3">
        <v>0</v>
      </c>
      <c r="D235" s="3">
        <v>0</v>
      </c>
      <c r="E235" s="3">
        <v>0</v>
      </c>
      <c r="F235" s="3">
        <v>0</v>
      </c>
      <c r="G235" s="3">
        <v>0</v>
      </c>
      <c r="H235" s="3">
        <v>0</v>
      </c>
      <c r="I235" s="3">
        <v>0.18099999999999999</v>
      </c>
      <c r="J235" s="3">
        <v>0</v>
      </c>
      <c r="K235" s="3">
        <v>0</v>
      </c>
      <c r="L235" s="3">
        <v>0</v>
      </c>
      <c r="M235" s="238">
        <v>0</v>
      </c>
      <c r="N235" s="3">
        <v>0</v>
      </c>
      <c r="O235" s="3">
        <v>0</v>
      </c>
      <c r="P235" s="238">
        <v>0</v>
      </c>
      <c r="Q235" s="240">
        <f t="shared" si="10"/>
        <v>0</v>
      </c>
      <c r="R235" s="3">
        <v>0</v>
      </c>
      <c r="S235" s="3">
        <v>0</v>
      </c>
      <c r="T235" s="3">
        <v>15.598000000000001</v>
      </c>
      <c r="U235" s="3">
        <v>0</v>
      </c>
      <c r="V235" s="3">
        <v>0</v>
      </c>
      <c r="W235" s="3">
        <v>0</v>
      </c>
      <c r="X235" s="3">
        <v>0.28799999999999998</v>
      </c>
      <c r="Y235" s="3">
        <v>0</v>
      </c>
      <c r="Z235" s="3">
        <v>0</v>
      </c>
      <c r="AA235" s="3">
        <v>0</v>
      </c>
      <c r="AB235" s="3">
        <v>0</v>
      </c>
      <c r="AC235" s="3">
        <v>0</v>
      </c>
      <c r="AD235" s="3">
        <v>0</v>
      </c>
      <c r="AE235" s="3">
        <v>0</v>
      </c>
      <c r="AF235" s="3">
        <v>0</v>
      </c>
      <c r="AG235" s="3">
        <v>0</v>
      </c>
      <c r="AJ235" s="3">
        <f t="shared" si="9"/>
        <v>16.067</v>
      </c>
      <c r="AL235" s="3">
        <f>IFERROR(VLOOKUP(B235,Totalt!$B$1:$BD$409,MATCH("totalt tillförda bränslen:",Totalt!$B$1:$BC$1,0),FALSE),"")</f>
        <v>16.067</v>
      </c>
      <c r="AN235" s="3">
        <f t="shared" si="11"/>
        <v>0</v>
      </c>
    </row>
    <row r="236" spans="1:40" x14ac:dyDescent="0.25">
      <c r="B236" s="3" t="s">
        <v>246</v>
      </c>
      <c r="C236" s="3">
        <v>0</v>
      </c>
      <c r="D236" s="3">
        <v>0</v>
      </c>
      <c r="E236" s="3">
        <v>0</v>
      </c>
      <c r="F236" s="3">
        <v>0</v>
      </c>
      <c r="G236" s="3">
        <v>0</v>
      </c>
      <c r="H236" s="3">
        <v>0</v>
      </c>
      <c r="I236" s="3">
        <v>2.4E-2</v>
      </c>
      <c r="J236" s="3">
        <v>0</v>
      </c>
      <c r="K236" s="3">
        <v>0</v>
      </c>
      <c r="L236" s="3">
        <v>0</v>
      </c>
      <c r="M236" s="238">
        <v>0</v>
      </c>
      <c r="N236" s="3">
        <v>0</v>
      </c>
      <c r="O236" s="3">
        <v>0</v>
      </c>
      <c r="P236" s="238">
        <v>0</v>
      </c>
      <c r="Q236" s="240">
        <f t="shared" si="10"/>
        <v>0</v>
      </c>
      <c r="R236" s="3">
        <v>0</v>
      </c>
      <c r="S236" s="3">
        <v>0</v>
      </c>
      <c r="T236" s="3">
        <v>7.2329999999999997</v>
      </c>
      <c r="U236" s="3">
        <v>0</v>
      </c>
      <c r="V236" s="3">
        <v>0</v>
      </c>
      <c r="W236" s="3">
        <v>0</v>
      </c>
      <c r="X236" s="3">
        <v>0.14000000000000001</v>
      </c>
      <c r="Y236" s="3">
        <v>0</v>
      </c>
      <c r="Z236" s="3">
        <v>0</v>
      </c>
      <c r="AA236" s="3">
        <v>0</v>
      </c>
      <c r="AB236" s="3">
        <v>0</v>
      </c>
      <c r="AC236" s="3">
        <v>0</v>
      </c>
      <c r="AD236" s="3">
        <v>0</v>
      </c>
      <c r="AE236" s="3">
        <v>0</v>
      </c>
      <c r="AF236" s="3">
        <v>0</v>
      </c>
      <c r="AG236" s="3">
        <v>0</v>
      </c>
      <c r="AJ236" s="3">
        <f t="shared" si="9"/>
        <v>7.3969999999999994</v>
      </c>
      <c r="AL236" s="3">
        <f>IFERROR(VLOOKUP(B236,Totalt!$B$1:$BD$409,MATCH("totalt tillförda bränslen:",Totalt!$B$1:$BC$1,0),FALSE),"")</f>
        <v>7.3969999999999994</v>
      </c>
      <c r="AN236" s="3">
        <f t="shared" si="11"/>
        <v>0</v>
      </c>
    </row>
    <row r="237" spans="1:40" x14ac:dyDescent="0.25">
      <c r="A237" s="3" t="s">
        <v>247</v>
      </c>
      <c r="Q237" s="240">
        <f t="shared" si="10"/>
        <v>0</v>
      </c>
      <c r="AJ237" s="3">
        <f t="shared" si="9"/>
        <v>0</v>
      </c>
      <c r="AL237" s="3" t="str">
        <f>IFERROR(VLOOKUP(B237,Totalt!$B$1:$BD$409,MATCH("totalt tillförda bränslen:",Totalt!$B$1:$BC$1,0),FALSE),"")</f>
        <v/>
      </c>
      <c r="AN237" s="3" t="str">
        <f t="shared" si="11"/>
        <v/>
      </c>
    </row>
    <row r="238" spans="1:40" x14ac:dyDescent="0.25">
      <c r="B238" s="3" t="s">
        <v>248</v>
      </c>
      <c r="C238" s="3">
        <v>0</v>
      </c>
      <c r="D238" s="3">
        <v>0</v>
      </c>
      <c r="E238" s="3">
        <v>0</v>
      </c>
      <c r="F238" s="3">
        <v>0</v>
      </c>
      <c r="G238" s="3">
        <v>0</v>
      </c>
      <c r="H238" s="3">
        <v>0</v>
      </c>
      <c r="I238" s="3">
        <v>0.13100000000000001</v>
      </c>
      <c r="J238" s="3">
        <v>0</v>
      </c>
      <c r="K238" s="3">
        <v>0</v>
      </c>
      <c r="L238" s="3">
        <v>0</v>
      </c>
      <c r="M238" s="238">
        <v>0</v>
      </c>
      <c r="N238" s="3">
        <v>0</v>
      </c>
      <c r="O238" s="3">
        <v>0</v>
      </c>
      <c r="P238" s="238">
        <v>0</v>
      </c>
      <c r="Q238" s="240">
        <f t="shared" si="10"/>
        <v>0</v>
      </c>
      <c r="R238" s="3">
        <v>0</v>
      </c>
      <c r="S238" s="3">
        <v>0</v>
      </c>
      <c r="T238" s="3">
        <v>0</v>
      </c>
      <c r="U238" s="3">
        <v>0</v>
      </c>
      <c r="V238" s="3">
        <v>0</v>
      </c>
      <c r="W238" s="3">
        <v>0</v>
      </c>
      <c r="X238" s="3">
        <v>0.42799999999999999</v>
      </c>
      <c r="Y238" s="3">
        <v>28.7</v>
      </c>
      <c r="Z238" s="3">
        <v>1.72</v>
      </c>
      <c r="AA238" s="3">
        <v>0</v>
      </c>
      <c r="AB238" s="3">
        <v>0</v>
      </c>
      <c r="AC238" s="3">
        <v>0</v>
      </c>
      <c r="AD238" s="3">
        <v>0</v>
      </c>
      <c r="AE238" s="3">
        <v>0</v>
      </c>
      <c r="AF238" s="3">
        <v>0</v>
      </c>
      <c r="AG238" s="3">
        <v>0</v>
      </c>
      <c r="AJ238" s="3">
        <f t="shared" si="9"/>
        <v>30.978999999999999</v>
      </c>
      <c r="AL238" s="3">
        <f>IFERROR(VLOOKUP(B238,Totalt!$B$1:$BD$409,MATCH("totalt tillförda bränslen:",Totalt!$B$1:$BC$1,0),FALSE),"")</f>
        <v>30.978999999999999</v>
      </c>
      <c r="AN238" s="3">
        <f t="shared" si="11"/>
        <v>0</v>
      </c>
    </row>
    <row r="239" spans="1:40" x14ac:dyDescent="0.25">
      <c r="A239" s="3" t="s">
        <v>249</v>
      </c>
      <c r="Q239" s="240">
        <f t="shared" si="10"/>
        <v>0</v>
      </c>
      <c r="AJ239" s="3">
        <f t="shared" si="9"/>
        <v>0</v>
      </c>
      <c r="AL239" s="3" t="str">
        <f>IFERROR(VLOOKUP(B239,Totalt!$B$1:$BD$409,MATCH("totalt tillförda bränslen:",Totalt!$B$1:$BC$1,0),FALSE),"")</f>
        <v/>
      </c>
      <c r="AN239" s="3" t="str">
        <f t="shared" si="11"/>
        <v/>
      </c>
    </row>
    <row r="240" spans="1:40" x14ac:dyDescent="0.25">
      <c r="B240" s="3" t="s">
        <v>150</v>
      </c>
      <c r="C240" s="3">
        <v>0</v>
      </c>
      <c r="D240" s="3">
        <v>0</v>
      </c>
      <c r="E240" s="3">
        <v>0</v>
      </c>
      <c r="F240" s="3">
        <v>0</v>
      </c>
      <c r="G240" s="3">
        <v>0</v>
      </c>
      <c r="H240" s="3">
        <v>0</v>
      </c>
      <c r="I240" s="3">
        <v>0.190805</v>
      </c>
      <c r="J240" s="3">
        <v>0</v>
      </c>
      <c r="K240" s="3">
        <v>0</v>
      </c>
      <c r="L240" s="3">
        <v>0</v>
      </c>
      <c r="M240" s="238">
        <v>0</v>
      </c>
      <c r="N240" s="3">
        <v>0</v>
      </c>
      <c r="O240" s="3">
        <v>0</v>
      </c>
      <c r="P240" s="238">
        <v>0</v>
      </c>
      <c r="Q240" s="240">
        <f t="shared" si="10"/>
        <v>0</v>
      </c>
      <c r="R240" s="3">
        <v>0</v>
      </c>
      <c r="S240" s="3">
        <v>0</v>
      </c>
      <c r="T240" s="3">
        <v>0</v>
      </c>
      <c r="U240" s="3">
        <v>0</v>
      </c>
      <c r="V240" s="3">
        <v>0</v>
      </c>
      <c r="W240" s="3">
        <v>0</v>
      </c>
      <c r="X240" s="3">
        <v>0.23100000000000001</v>
      </c>
      <c r="Y240" s="3">
        <v>0</v>
      </c>
      <c r="Z240" s="3">
        <v>0</v>
      </c>
      <c r="AA240" s="3">
        <v>0</v>
      </c>
      <c r="AB240" s="3">
        <v>0</v>
      </c>
      <c r="AC240" s="3">
        <v>0</v>
      </c>
      <c r="AD240" s="3">
        <v>0</v>
      </c>
      <c r="AE240" s="3">
        <v>0</v>
      </c>
      <c r="AF240" s="3">
        <v>0</v>
      </c>
      <c r="AG240" s="3">
        <v>9.3494299999999999</v>
      </c>
      <c r="AJ240" s="3">
        <f t="shared" si="9"/>
        <v>9.7712350000000008</v>
      </c>
      <c r="AL240" s="3">
        <f>IFERROR(VLOOKUP(B240,Totalt!$B$1:$BD$409,MATCH("totalt tillförda bränslen:",Totalt!$B$1:$BC$1,0),FALSE),"")</f>
        <v>9.771234999999999</v>
      </c>
      <c r="AN240" s="3">
        <f t="shared" si="11"/>
        <v>1.7763568394002505E-15</v>
      </c>
    </row>
    <row r="241" spans="1:40" x14ac:dyDescent="0.25">
      <c r="B241" s="3" t="s">
        <v>250</v>
      </c>
      <c r="C241" s="3">
        <v>0</v>
      </c>
      <c r="D241" s="3">
        <v>0</v>
      </c>
      <c r="E241" s="3">
        <v>0</v>
      </c>
      <c r="F241" s="3">
        <v>0</v>
      </c>
      <c r="G241" s="3">
        <v>0</v>
      </c>
      <c r="H241" s="3">
        <v>0</v>
      </c>
      <c r="I241" s="3">
        <v>0.09</v>
      </c>
      <c r="J241" s="3">
        <v>0</v>
      </c>
      <c r="K241" s="3">
        <v>0</v>
      </c>
      <c r="L241" s="3">
        <v>0</v>
      </c>
      <c r="M241" s="238">
        <v>0</v>
      </c>
      <c r="N241" s="3">
        <v>0</v>
      </c>
      <c r="O241" s="3">
        <v>0</v>
      </c>
      <c r="P241" s="238">
        <v>0</v>
      </c>
      <c r="Q241" s="240">
        <f t="shared" si="10"/>
        <v>0</v>
      </c>
      <c r="R241" s="3">
        <v>0</v>
      </c>
      <c r="S241" s="3">
        <v>0</v>
      </c>
      <c r="T241" s="3">
        <v>0</v>
      </c>
      <c r="U241" s="3">
        <v>0</v>
      </c>
      <c r="V241" s="3">
        <v>0</v>
      </c>
      <c r="W241" s="3">
        <v>0</v>
      </c>
      <c r="X241" s="3">
        <v>0.13</v>
      </c>
      <c r="Y241" s="3">
        <v>8.74</v>
      </c>
      <c r="Z241" s="3">
        <v>2.21</v>
      </c>
      <c r="AA241" s="3">
        <v>0</v>
      </c>
      <c r="AB241" s="3">
        <v>0</v>
      </c>
      <c r="AC241" s="3">
        <v>0</v>
      </c>
      <c r="AD241" s="3">
        <v>0</v>
      </c>
      <c r="AE241" s="3">
        <v>0</v>
      </c>
      <c r="AF241" s="3">
        <v>0</v>
      </c>
      <c r="AG241" s="3">
        <v>0</v>
      </c>
      <c r="AJ241" s="3">
        <f t="shared" si="9"/>
        <v>11.170000000000002</v>
      </c>
      <c r="AL241" s="3">
        <f>IFERROR(VLOOKUP(B241,Totalt!$B$1:$BD$409,MATCH("totalt tillförda bränslen:",Totalt!$B$1:$BC$1,0),FALSE),"")</f>
        <v>11.17</v>
      </c>
      <c r="AN241" s="3">
        <f t="shared" si="11"/>
        <v>1.7763568394002505E-15</v>
      </c>
    </row>
    <row r="242" spans="1:40" x14ac:dyDescent="0.25">
      <c r="B242" s="3" t="s">
        <v>251</v>
      </c>
      <c r="C242" s="3">
        <v>0</v>
      </c>
      <c r="D242" s="3">
        <v>0</v>
      </c>
      <c r="E242" s="3">
        <v>0</v>
      </c>
      <c r="F242" s="3">
        <v>0</v>
      </c>
      <c r="G242" s="3">
        <v>1.59</v>
      </c>
      <c r="H242" s="3">
        <v>0</v>
      </c>
      <c r="I242" s="3">
        <v>9.6000000000000002E-2</v>
      </c>
      <c r="J242" s="3">
        <v>0</v>
      </c>
      <c r="K242" s="3">
        <v>0</v>
      </c>
      <c r="L242" s="3">
        <v>0</v>
      </c>
      <c r="M242" s="238">
        <v>0</v>
      </c>
      <c r="N242" s="3">
        <v>0.78</v>
      </c>
      <c r="O242" s="3">
        <v>0</v>
      </c>
      <c r="P242" s="238">
        <v>0</v>
      </c>
      <c r="Q242" s="240">
        <f t="shared" si="10"/>
        <v>0</v>
      </c>
      <c r="R242" s="3">
        <v>0</v>
      </c>
      <c r="S242" s="3">
        <v>0</v>
      </c>
      <c r="T242" s="3">
        <v>22.18</v>
      </c>
      <c r="U242" s="3">
        <v>0</v>
      </c>
      <c r="V242" s="3">
        <v>0</v>
      </c>
      <c r="W242" s="3">
        <v>0</v>
      </c>
      <c r="X242" s="3">
        <v>0.52400000000000002</v>
      </c>
      <c r="Y242" s="3">
        <v>0</v>
      </c>
      <c r="Z242" s="3">
        <v>8.11</v>
      </c>
      <c r="AA242" s="3">
        <v>0</v>
      </c>
      <c r="AB242" s="3">
        <v>0</v>
      </c>
      <c r="AC242" s="3">
        <v>0</v>
      </c>
      <c r="AD242" s="3">
        <v>0</v>
      </c>
      <c r="AE242" s="3">
        <v>0</v>
      </c>
      <c r="AF242" s="3">
        <v>0</v>
      </c>
      <c r="AG242" s="3">
        <v>0</v>
      </c>
      <c r="AJ242" s="3">
        <f t="shared" si="9"/>
        <v>33.28</v>
      </c>
      <c r="AL242" s="3">
        <f>IFERROR(VLOOKUP(B242,Totalt!$B$1:$BD$409,MATCH("totalt tillförda bränslen:",Totalt!$B$1:$BC$1,0),FALSE),"")</f>
        <v>33.28</v>
      </c>
      <c r="AN242" s="3">
        <f t="shared" si="11"/>
        <v>0</v>
      </c>
    </row>
    <row r="243" spans="1:40" x14ac:dyDescent="0.25">
      <c r="B243" s="3" t="s">
        <v>252</v>
      </c>
      <c r="C243" s="3">
        <v>0</v>
      </c>
      <c r="D243" s="3">
        <v>0</v>
      </c>
      <c r="E243" s="3">
        <v>0</v>
      </c>
      <c r="F243" s="3">
        <v>0</v>
      </c>
      <c r="G243" s="3">
        <v>0</v>
      </c>
      <c r="H243" s="3">
        <v>0</v>
      </c>
      <c r="I243" s="3">
        <v>0.02</v>
      </c>
      <c r="J243" s="3">
        <v>0</v>
      </c>
      <c r="K243" s="3">
        <v>0</v>
      </c>
      <c r="L243" s="3">
        <v>0</v>
      </c>
      <c r="M243" s="238">
        <v>0</v>
      </c>
      <c r="N243" s="3">
        <v>0</v>
      </c>
      <c r="O243" s="3">
        <v>0</v>
      </c>
      <c r="P243" s="238">
        <v>0</v>
      </c>
      <c r="Q243" s="240">
        <f t="shared" si="10"/>
        <v>0</v>
      </c>
      <c r="R243" s="3">
        <v>0</v>
      </c>
      <c r="S243" s="3">
        <v>0</v>
      </c>
      <c r="T243" s="3">
        <v>0</v>
      </c>
      <c r="U243" s="3">
        <v>0</v>
      </c>
      <c r="V243" s="3">
        <v>0</v>
      </c>
      <c r="W243" s="3">
        <v>0</v>
      </c>
      <c r="X243" s="3">
        <v>1.2999999999999999E-2</v>
      </c>
      <c r="Y243" s="3">
        <v>0</v>
      </c>
      <c r="Z243" s="3">
        <v>1.58</v>
      </c>
      <c r="AA243" s="3">
        <v>0</v>
      </c>
      <c r="AB243" s="3">
        <v>0</v>
      </c>
      <c r="AC243" s="3">
        <v>0</v>
      </c>
      <c r="AD243" s="3">
        <v>0</v>
      </c>
      <c r="AE243" s="3">
        <v>0</v>
      </c>
      <c r="AF243" s="3">
        <v>0</v>
      </c>
      <c r="AG243" s="3">
        <v>0</v>
      </c>
      <c r="AJ243" s="3">
        <f t="shared" si="9"/>
        <v>1.613</v>
      </c>
      <c r="AL243" s="3">
        <f>IFERROR(VLOOKUP(B243,Totalt!$B$1:$BD$409,MATCH("totalt tillförda bränslen:",Totalt!$B$1:$BC$1,0),FALSE),"")</f>
        <v>1.613</v>
      </c>
      <c r="AN243" s="3">
        <f t="shared" si="11"/>
        <v>0</v>
      </c>
    </row>
    <row r="244" spans="1:40" x14ac:dyDescent="0.25">
      <c r="A244" s="3" t="s">
        <v>253</v>
      </c>
      <c r="Q244" s="240">
        <f t="shared" si="10"/>
        <v>0</v>
      </c>
      <c r="AJ244" s="3">
        <f t="shared" si="9"/>
        <v>0</v>
      </c>
      <c r="AL244" s="3" t="str">
        <f>IFERROR(VLOOKUP(B244,Totalt!$B$1:$BD$409,MATCH("totalt tillförda bränslen:",Totalt!$B$1:$BC$1,0),FALSE),"")</f>
        <v/>
      </c>
      <c r="AN244" s="3" t="str">
        <f t="shared" si="11"/>
        <v/>
      </c>
    </row>
    <row r="245" spans="1:40" x14ac:dyDescent="0.25">
      <c r="B245" s="3" t="s">
        <v>254</v>
      </c>
      <c r="C245" s="3">
        <v>0</v>
      </c>
      <c r="D245" s="3">
        <v>0</v>
      </c>
      <c r="E245" s="3">
        <v>0</v>
      </c>
      <c r="F245" s="3">
        <v>0</v>
      </c>
      <c r="G245" s="3">
        <v>0</v>
      </c>
      <c r="H245" s="3">
        <v>0</v>
      </c>
      <c r="I245" s="3">
        <v>0</v>
      </c>
      <c r="J245" s="3">
        <v>0</v>
      </c>
      <c r="K245" s="3">
        <v>0</v>
      </c>
      <c r="L245" s="3">
        <v>0</v>
      </c>
      <c r="M245" s="238">
        <v>0</v>
      </c>
      <c r="N245" s="3">
        <v>0</v>
      </c>
      <c r="O245" s="3">
        <v>0</v>
      </c>
      <c r="P245" s="238">
        <v>0</v>
      </c>
      <c r="Q245" s="240">
        <f t="shared" si="10"/>
        <v>0</v>
      </c>
      <c r="R245" s="3">
        <v>0</v>
      </c>
      <c r="S245" s="3">
        <v>0</v>
      </c>
      <c r="T245" s="3">
        <v>0</v>
      </c>
      <c r="U245" s="3">
        <v>0</v>
      </c>
      <c r="V245" s="3">
        <v>0</v>
      </c>
      <c r="W245" s="3">
        <v>0</v>
      </c>
      <c r="X245" s="3">
        <v>0</v>
      </c>
      <c r="Y245" s="3">
        <v>0</v>
      </c>
      <c r="Z245" s="3">
        <v>0</v>
      </c>
      <c r="AA245" s="3">
        <v>0</v>
      </c>
      <c r="AB245" s="3">
        <v>0</v>
      </c>
      <c r="AC245" s="3">
        <v>0</v>
      </c>
      <c r="AD245" s="3">
        <v>0</v>
      </c>
      <c r="AE245" s="3">
        <v>0</v>
      </c>
      <c r="AF245" s="3">
        <v>0</v>
      </c>
      <c r="AG245" s="3">
        <v>0</v>
      </c>
      <c r="AJ245" s="3">
        <f t="shared" si="9"/>
        <v>0</v>
      </c>
      <c r="AL245" s="3">
        <f>IFERROR(VLOOKUP(B245,Totalt!$B$1:$BD$409,MATCH("totalt tillförda bränslen:",Totalt!$B$1:$BC$1,0),FALSE),"")</f>
        <v>0</v>
      </c>
      <c r="AN245" s="3">
        <f t="shared" si="11"/>
        <v>0</v>
      </c>
    </row>
    <row r="246" spans="1:40" x14ac:dyDescent="0.25">
      <c r="A246" s="3" t="s">
        <v>255</v>
      </c>
      <c r="Q246" s="240">
        <f t="shared" si="10"/>
        <v>0</v>
      </c>
      <c r="AJ246" s="3">
        <f t="shared" si="9"/>
        <v>0</v>
      </c>
      <c r="AL246" s="3" t="str">
        <f>IFERROR(VLOOKUP(B246,Totalt!$B$1:$BD$409,MATCH("totalt tillförda bränslen:",Totalt!$B$1:$BC$1,0),FALSE),"")</f>
        <v/>
      </c>
      <c r="AN246" s="3" t="str">
        <f t="shared" si="11"/>
        <v/>
      </c>
    </row>
    <row r="247" spans="1:40" x14ac:dyDescent="0.25">
      <c r="B247" s="3" t="s">
        <v>256</v>
      </c>
      <c r="C247" s="3">
        <v>0</v>
      </c>
      <c r="D247" s="3">
        <v>0</v>
      </c>
      <c r="E247" s="3">
        <v>0</v>
      </c>
      <c r="F247" s="3">
        <v>0</v>
      </c>
      <c r="G247" s="3">
        <v>0</v>
      </c>
      <c r="H247" s="3">
        <v>0</v>
      </c>
      <c r="I247" s="3">
        <v>0.312</v>
      </c>
      <c r="J247" s="3">
        <v>0</v>
      </c>
      <c r="K247" s="3">
        <v>0</v>
      </c>
      <c r="L247" s="3">
        <v>0</v>
      </c>
      <c r="M247" s="238">
        <v>0</v>
      </c>
      <c r="N247" s="3">
        <v>0</v>
      </c>
      <c r="O247" s="3">
        <v>0</v>
      </c>
      <c r="P247" s="238">
        <v>0</v>
      </c>
      <c r="Q247" s="240">
        <f t="shared" si="10"/>
        <v>0</v>
      </c>
      <c r="R247" s="3">
        <v>51.511000000000003</v>
      </c>
      <c r="S247" s="3">
        <v>0</v>
      </c>
      <c r="T247" s="3">
        <v>0</v>
      </c>
      <c r="U247" s="3">
        <v>0</v>
      </c>
      <c r="V247" s="3">
        <v>0</v>
      </c>
      <c r="W247" s="3">
        <v>0</v>
      </c>
      <c r="X247" s="3">
        <v>1.1859999999999999</v>
      </c>
      <c r="Y247" s="3">
        <v>0</v>
      </c>
      <c r="Z247" s="3">
        <v>0</v>
      </c>
      <c r="AA247" s="3">
        <v>0</v>
      </c>
      <c r="AB247" s="3">
        <v>0</v>
      </c>
      <c r="AC247" s="3">
        <v>0</v>
      </c>
      <c r="AD247" s="3">
        <v>0</v>
      </c>
      <c r="AE247" s="3">
        <v>0</v>
      </c>
      <c r="AF247" s="3">
        <v>0</v>
      </c>
      <c r="AG247" s="3">
        <v>0</v>
      </c>
      <c r="AJ247" s="3">
        <f t="shared" si="9"/>
        <v>53.009</v>
      </c>
      <c r="AL247" s="3">
        <f>IFERROR(VLOOKUP(B247,Totalt!$B$1:$BD$409,MATCH("totalt tillförda bränslen:",Totalt!$B$1:$BC$1,0),FALSE),"")</f>
        <v>53.009</v>
      </c>
      <c r="AN247" s="3">
        <f t="shared" si="11"/>
        <v>0</v>
      </c>
    </row>
    <row r="248" spans="1:40" x14ac:dyDescent="0.25">
      <c r="A248" s="3" t="s">
        <v>257</v>
      </c>
      <c r="Q248" s="240">
        <f t="shared" si="10"/>
        <v>0</v>
      </c>
      <c r="AJ248" s="3">
        <f t="shared" si="9"/>
        <v>0</v>
      </c>
      <c r="AL248" s="3" t="str">
        <f>IFERROR(VLOOKUP(B248,Totalt!$B$1:$BD$409,MATCH("totalt tillförda bränslen:",Totalt!$B$1:$BC$1,0),FALSE),"")</f>
        <v/>
      </c>
      <c r="AN248" s="3" t="str">
        <f t="shared" si="11"/>
        <v/>
      </c>
    </row>
    <row r="249" spans="1:40" x14ac:dyDescent="0.25">
      <c r="B249" s="3" t="s">
        <v>258</v>
      </c>
      <c r="C249" s="3">
        <v>0</v>
      </c>
      <c r="D249" s="3">
        <v>325.29599999999999</v>
      </c>
      <c r="E249" s="3">
        <v>0</v>
      </c>
      <c r="F249" s="3">
        <v>0</v>
      </c>
      <c r="G249" s="3">
        <v>6.7480000000000002</v>
      </c>
      <c r="H249" s="3">
        <v>0</v>
      </c>
      <c r="I249" s="3">
        <v>1.71</v>
      </c>
      <c r="J249" s="3">
        <v>0.89</v>
      </c>
      <c r="K249" s="3">
        <v>0</v>
      </c>
      <c r="L249" s="3">
        <v>0</v>
      </c>
      <c r="M249" s="238">
        <v>7.9395600000000002</v>
      </c>
      <c r="N249" s="3">
        <v>0</v>
      </c>
      <c r="O249" s="3">
        <v>3.4510000000000001</v>
      </c>
      <c r="P249" s="238">
        <v>0</v>
      </c>
      <c r="Q249" s="240">
        <f t="shared" si="10"/>
        <v>0</v>
      </c>
      <c r="R249" s="3">
        <v>8.5640000000000001</v>
      </c>
      <c r="S249" s="3">
        <v>0</v>
      </c>
      <c r="T249" s="3">
        <v>0</v>
      </c>
      <c r="U249" s="3">
        <v>0</v>
      </c>
      <c r="V249" s="3">
        <v>0</v>
      </c>
      <c r="W249" s="3">
        <v>0</v>
      </c>
      <c r="X249" s="3">
        <v>12.6836</v>
      </c>
      <c r="Y249" s="3">
        <v>0</v>
      </c>
      <c r="Z249" s="3">
        <v>0</v>
      </c>
      <c r="AA249" s="3">
        <v>0</v>
      </c>
      <c r="AB249" s="3">
        <v>0</v>
      </c>
      <c r="AC249" s="3">
        <v>0</v>
      </c>
      <c r="AD249" s="3">
        <v>0</v>
      </c>
      <c r="AE249" s="3">
        <v>0</v>
      </c>
      <c r="AF249" s="3">
        <v>0</v>
      </c>
      <c r="AG249" s="3">
        <v>0</v>
      </c>
      <c r="AJ249" s="3">
        <f t="shared" si="9"/>
        <v>359.34259999999995</v>
      </c>
      <c r="AL249" s="3">
        <f>IFERROR(VLOOKUP(B249,Totalt!$B$1:$BD$409,MATCH("totalt tillförda bränslen:",Totalt!$B$1:$BC$1,0),FALSE),"")</f>
        <v>359.34260000000006</v>
      </c>
      <c r="AN249" s="3">
        <f t="shared" si="11"/>
        <v>-1.1368683772161603E-13</v>
      </c>
    </row>
    <row r="250" spans="1:40" x14ac:dyDescent="0.25">
      <c r="A250" s="3" t="s">
        <v>259</v>
      </c>
      <c r="Q250" s="240">
        <f t="shared" si="10"/>
        <v>0</v>
      </c>
      <c r="AJ250" s="3">
        <f t="shared" si="9"/>
        <v>0</v>
      </c>
      <c r="AL250" s="3" t="str">
        <f>IFERROR(VLOOKUP(B250,Totalt!$B$1:$BD$409,MATCH("totalt tillförda bränslen:",Totalt!$B$1:$BC$1,0),FALSE),"")</f>
        <v/>
      </c>
      <c r="AN250" s="3" t="str">
        <f t="shared" si="11"/>
        <v/>
      </c>
    </row>
    <row r="251" spans="1:40" x14ac:dyDescent="0.25">
      <c r="B251" s="3" t="s">
        <v>260</v>
      </c>
      <c r="C251" s="3">
        <v>0</v>
      </c>
      <c r="D251" s="3">
        <v>0</v>
      </c>
      <c r="E251" s="3">
        <v>0</v>
      </c>
      <c r="F251" s="3">
        <v>0</v>
      </c>
      <c r="G251" s="3">
        <v>0</v>
      </c>
      <c r="H251" s="3">
        <v>0</v>
      </c>
      <c r="I251" s="3">
        <v>7.5999999999999998E-2</v>
      </c>
      <c r="J251" s="3">
        <v>0</v>
      </c>
      <c r="K251" s="3">
        <v>0</v>
      </c>
      <c r="L251" s="3">
        <v>0</v>
      </c>
      <c r="M251" s="238">
        <v>0</v>
      </c>
      <c r="N251" s="3">
        <v>0</v>
      </c>
      <c r="O251" s="3">
        <v>0</v>
      </c>
      <c r="P251" s="238">
        <v>0</v>
      </c>
      <c r="Q251" s="240">
        <f t="shared" si="10"/>
        <v>0</v>
      </c>
      <c r="R251" s="3">
        <v>0</v>
      </c>
      <c r="S251" s="3">
        <v>0</v>
      </c>
      <c r="T251" s="3">
        <v>0</v>
      </c>
      <c r="U251" s="3">
        <v>0</v>
      </c>
      <c r="V251" s="3">
        <v>0</v>
      </c>
      <c r="W251" s="3">
        <v>0</v>
      </c>
      <c r="X251" s="3">
        <v>2.5000000000000001E-2</v>
      </c>
      <c r="Y251" s="3">
        <v>0</v>
      </c>
      <c r="Z251" s="3">
        <v>0</v>
      </c>
      <c r="AA251" s="3">
        <v>0</v>
      </c>
      <c r="AB251" s="3">
        <v>0</v>
      </c>
      <c r="AC251" s="3">
        <v>0</v>
      </c>
      <c r="AD251" s="3">
        <v>0</v>
      </c>
      <c r="AE251" s="3">
        <v>0</v>
      </c>
      <c r="AF251" s="3">
        <v>0</v>
      </c>
      <c r="AG251" s="3">
        <v>13.918799999999999</v>
      </c>
      <c r="AJ251" s="3">
        <f t="shared" si="9"/>
        <v>14.0198</v>
      </c>
      <c r="AL251" s="3">
        <f>IFERROR(VLOOKUP(B251,Totalt!$B$1:$BD$409,MATCH("totalt tillförda bränslen:",Totalt!$B$1:$BC$1,0),FALSE),"")</f>
        <v>14.0198</v>
      </c>
      <c r="AN251" s="3">
        <f t="shared" si="11"/>
        <v>0</v>
      </c>
    </row>
    <row r="252" spans="1:40" x14ac:dyDescent="0.25">
      <c r="A252" s="3" t="s">
        <v>261</v>
      </c>
      <c r="Q252" s="240">
        <f t="shared" si="10"/>
        <v>0</v>
      </c>
      <c r="AJ252" s="3">
        <f t="shared" si="9"/>
        <v>0</v>
      </c>
      <c r="AL252" s="3" t="str">
        <f>IFERROR(VLOOKUP(B252,Totalt!$B$1:$BD$409,MATCH("totalt tillförda bränslen:",Totalt!$B$1:$BC$1,0),FALSE),"")</f>
        <v/>
      </c>
      <c r="AN252" s="3" t="str">
        <f t="shared" si="11"/>
        <v/>
      </c>
    </row>
    <row r="253" spans="1:40" x14ac:dyDescent="0.25">
      <c r="B253" s="3" t="s">
        <v>262</v>
      </c>
      <c r="C253" s="3">
        <v>0</v>
      </c>
      <c r="D253" s="3">
        <v>0</v>
      </c>
      <c r="E253" s="3">
        <v>0</v>
      </c>
      <c r="F253" s="3">
        <v>0</v>
      </c>
      <c r="G253" s="3">
        <v>0</v>
      </c>
      <c r="H253" s="3">
        <v>0</v>
      </c>
      <c r="I253" s="3">
        <v>0.44500000000000001</v>
      </c>
      <c r="J253" s="3">
        <v>0</v>
      </c>
      <c r="K253" s="3">
        <v>0</v>
      </c>
      <c r="L253" s="3">
        <v>0</v>
      </c>
      <c r="M253" s="238">
        <v>0</v>
      </c>
      <c r="N253" s="3">
        <v>0</v>
      </c>
      <c r="O253" s="3">
        <v>0</v>
      </c>
      <c r="P253" s="238">
        <v>0</v>
      </c>
      <c r="Q253" s="240">
        <f t="shared" si="10"/>
        <v>0</v>
      </c>
      <c r="R253" s="3">
        <v>16.600000000000001</v>
      </c>
      <c r="S253" s="3">
        <v>0</v>
      </c>
      <c r="T253" s="3">
        <v>0</v>
      </c>
      <c r="U253" s="3">
        <v>0</v>
      </c>
      <c r="V253" s="3">
        <v>0</v>
      </c>
      <c r="W253" s="3">
        <v>0</v>
      </c>
      <c r="X253" s="3">
        <v>0.08</v>
      </c>
      <c r="Y253" s="3">
        <v>0</v>
      </c>
      <c r="Z253" s="3">
        <v>0</v>
      </c>
      <c r="AA253" s="3">
        <v>0</v>
      </c>
      <c r="AB253" s="3">
        <v>0</v>
      </c>
      <c r="AC253" s="3">
        <v>0</v>
      </c>
      <c r="AD253" s="3">
        <v>0</v>
      </c>
      <c r="AE253" s="3">
        <v>0</v>
      </c>
      <c r="AF253" s="3">
        <v>0</v>
      </c>
      <c r="AG253" s="3">
        <v>0</v>
      </c>
      <c r="AJ253" s="3">
        <f t="shared" si="9"/>
        <v>17.125</v>
      </c>
      <c r="AL253" s="3">
        <f>IFERROR(VLOOKUP(B253,Totalt!$B$1:$BD$409,MATCH("totalt tillförda bränslen:",Totalt!$B$1:$BC$1,0),FALSE),"")</f>
        <v>17.125</v>
      </c>
      <c r="AN253" s="3">
        <f t="shared" si="11"/>
        <v>0</v>
      </c>
    </row>
    <row r="254" spans="1:40" x14ac:dyDescent="0.25">
      <c r="B254" s="3" t="s">
        <v>263</v>
      </c>
      <c r="C254" s="3">
        <v>0</v>
      </c>
      <c r="D254" s="3">
        <v>0</v>
      </c>
      <c r="E254" s="3">
        <v>0</v>
      </c>
      <c r="F254" s="3">
        <v>0</v>
      </c>
      <c r="G254" s="3">
        <v>0</v>
      </c>
      <c r="H254" s="3">
        <v>0</v>
      </c>
      <c r="I254" s="3">
        <v>2.3570000000000002</v>
      </c>
      <c r="J254" s="3">
        <v>0</v>
      </c>
      <c r="K254" s="3">
        <v>0</v>
      </c>
      <c r="L254" s="3">
        <v>0</v>
      </c>
      <c r="M254" s="238">
        <v>0</v>
      </c>
      <c r="N254" s="3">
        <v>0</v>
      </c>
      <c r="O254" s="3">
        <v>0</v>
      </c>
      <c r="P254" s="238">
        <v>0</v>
      </c>
      <c r="Q254" s="240">
        <f t="shared" si="10"/>
        <v>0</v>
      </c>
      <c r="R254" s="3">
        <v>75.953000000000003</v>
      </c>
      <c r="S254" s="3">
        <v>0</v>
      </c>
      <c r="T254" s="3">
        <v>0</v>
      </c>
      <c r="U254" s="3">
        <v>0</v>
      </c>
      <c r="V254" s="3">
        <v>0</v>
      </c>
      <c r="W254" s="3">
        <v>0</v>
      </c>
      <c r="X254" s="3">
        <v>1.3</v>
      </c>
      <c r="Y254" s="3">
        <v>0</v>
      </c>
      <c r="Z254" s="3">
        <v>3.1080000000000001</v>
      </c>
      <c r="AA254" s="3">
        <v>0</v>
      </c>
      <c r="AB254" s="3">
        <v>0</v>
      </c>
      <c r="AC254" s="3">
        <v>0</v>
      </c>
      <c r="AD254" s="3">
        <v>0</v>
      </c>
      <c r="AE254" s="3">
        <v>0</v>
      </c>
      <c r="AF254" s="3">
        <v>0</v>
      </c>
      <c r="AG254" s="3">
        <v>0</v>
      </c>
      <c r="AJ254" s="3">
        <f t="shared" si="9"/>
        <v>82.718000000000004</v>
      </c>
      <c r="AL254" s="3">
        <f>IFERROR(VLOOKUP(B254,Totalt!$B$1:$BD$409,MATCH("totalt tillförda bränslen:",Totalt!$B$1:$BC$1,0),FALSE),"")</f>
        <v>82.718000000000004</v>
      </c>
      <c r="AN254" s="3">
        <f t="shared" si="11"/>
        <v>0</v>
      </c>
    </row>
    <row r="255" spans="1:40" x14ac:dyDescent="0.25">
      <c r="B255" s="3" t="s">
        <v>264</v>
      </c>
      <c r="C255" s="3">
        <v>0</v>
      </c>
      <c r="D255" s="3">
        <v>0</v>
      </c>
      <c r="E255" s="3">
        <v>0</v>
      </c>
      <c r="F255" s="3">
        <v>0</v>
      </c>
      <c r="G255" s="3">
        <v>0</v>
      </c>
      <c r="H255" s="3">
        <v>0</v>
      </c>
      <c r="I255" s="3">
        <v>0</v>
      </c>
      <c r="J255" s="3">
        <v>0</v>
      </c>
      <c r="K255" s="3">
        <v>0</v>
      </c>
      <c r="L255" s="3">
        <v>0</v>
      </c>
      <c r="M255" s="238">
        <v>0</v>
      </c>
      <c r="N255" s="3">
        <v>0</v>
      </c>
      <c r="O255" s="3">
        <v>0</v>
      </c>
      <c r="P255" s="238">
        <v>0</v>
      </c>
      <c r="Q255" s="240">
        <f t="shared" si="10"/>
        <v>0</v>
      </c>
      <c r="R255" s="3">
        <v>0</v>
      </c>
      <c r="S255" s="3">
        <v>0</v>
      </c>
      <c r="T255" s="3">
        <v>0</v>
      </c>
      <c r="U255" s="3">
        <v>0</v>
      </c>
      <c r="V255" s="3">
        <v>0</v>
      </c>
      <c r="W255" s="3">
        <v>0</v>
      </c>
      <c r="X255" s="3">
        <v>0</v>
      </c>
      <c r="Y255" s="3">
        <v>0</v>
      </c>
      <c r="Z255" s="3">
        <v>0</v>
      </c>
      <c r="AA255" s="3">
        <v>0</v>
      </c>
      <c r="AB255" s="3">
        <v>0</v>
      </c>
      <c r="AC255" s="3">
        <v>0</v>
      </c>
      <c r="AD255" s="3">
        <v>0</v>
      </c>
      <c r="AE255" s="3">
        <v>0</v>
      </c>
      <c r="AF255" s="3">
        <v>0</v>
      </c>
      <c r="AG255" s="3">
        <v>0</v>
      </c>
      <c r="AJ255" s="3">
        <f t="shared" si="9"/>
        <v>0</v>
      </c>
      <c r="AL255" s="3">
        <f>IFERROR(VLOOKUP(B255,Totalt!$B$1:$BD$409,MATCH("totalt tillförda bränslen:",Totalt!$B$1:$BC$1,0),FALSE),"")</f>
        <v>0</v>
      </c>
      <c r="AN255" s="3">
        <f t="shared" si="11"/>
        <v>0</v>
      </c>
    </row>
    <row r="256" spans="1:40" x14ac:dyDescent="0.25">
      <c r="B256" s="3" t="s">
        <v>265</v>
      </c>
      <c r="C256" s="3">
        <v>0</v>
      </c>
      <c r="D256" s="3">
        <v>0</v>
      </c>
      <c r="E256" s="3">
        <v>0</v>
      </c>
      <c r="F256" s="3">
        <v>0</v>
      </c>
      <c r="G256" s="3">
        <v>0</v>
      </c>
      <c r="H256" s="3">
        <v>0</v>
      </c>
      <c r="I256" s="3">
        <v>0.32700000000000001</v>
      </c>
      <c r="J256" s="3">
        <v>0</v>
      </c>
      <c r="K256" s="3">
        <v>0</v>
      </c>
      <c r="L256" s="3">
        <v>0</v>
      </c>
      <c r="M256" s="238">
        <v>0</v>
      </c>
      <c r="N256" s="3">
        <v>0</v>
      </c>
      <c r="O256" s="3">
        <v>0</v>
      </c>
      <c r="P256" s="238">
        <v>0</v>
      </c>
      <c r="Q256" s="240">
        <f t="shared" si="10"/>
        <v>0</v>
      </c>
      <c r="R256" s="3">
        <v>3.7930000000000001</v>
      </c>
      <c r="S256" s="3">
        <v>0</v>
      </c>
      <c r="T256" s="3">
        <v>0</v>
      </c>
      <c r="U256" s="3">
        <v>0</v>
      </c>
      <c r="V256" s="3">
        <v>0</v>
      </c>
      <c r="W256" s="3">
        <v>0</v>
      </c>
      <c r="X256" s="3">
        <v>3.356E-2</v>
      </c>
      <c r="Y256" s="3">
        <v>0</v>
      </c>
      <c r="Z256" s="3">
        <v>0</v>
      </c>
      <c r="AA256" s="3">
        <v>0</v>
      </c>
      <c r="AB256" s="3">
        <v>0</v>
      </c>
      <c r="AC256" s="3">
        <v>0</v>
      </c>
      <c r="AD256" s="3">
        <v>0</v>
      </c>
      <c r="AE256" s="3">
        <v>0</v>
      </c>
      <c r="AF256" s="3">
        <v>0</v>
      </c>
      <c r="AG256" s="3">
        <v>0</v>
      </c>
      <c r="AJ256" s="3">
        <f t="shared" si="9"/>
        <v>4.1535599999999997</v>
      </c>
      <c r="AL256" s="3">
        <f>IFERROR(VLOOKUP(B256,Totalt!$B$1:$BD$409,MATCH("totalt tillförda bränslen:",Totalt!$B$1:$BC$1,0),FALSE),"")</f>
        <v>4.1535599999999997</v>
      </c>
      <c r="AN256" s="3">
        <f t="shared" si="11"/>
        <v>0</v>
      </c>
    </row>
    <row r="257" spans="1:40" x14ac:dyDescent="0.25">
      <c r="A257" s="3" t="s">
        <v>266</v>
      </c>
      <c r="Q257" s="240">
        <f t="shared" si="10"/>
        <v>0</v>
      </c>
      <c r="AJ257" s="3">
        <f t="shared" si="9"/>
        <v>0</v>
      </c>
      <c r="AL257" s="3" t="str">
        <f>IFERROR(VLOOKUP(B257,Totalt!$B$1:$BD$409,MATCH("totalt tillförda bränslen:",Totalt!$B$1:$BC$1,0),FALSE),"")</f>
        <v/>
      </c>
      <c r="AN257" s="3" t="str">
        <f t="shared" si="11"/>
        <v/>
      </c>
    </row>
    <row r="258" spans="1:40" x14ac:dyDescent="0.25">
      <c r="B258" s="3" t="s">
        <v>267</v>
      </c>
      <c r="C258" s="3">
        <v>0</v>
      </c>
      <c r="D258" s="3">
        <v>113.13200000000001</v>
      </c>
      <c r="E258" s="3">
        <v>0</v>
      </c>
      <c r="F258" s="3">
        <v>0</v>
      </c>
      <c r="G258" s="3">
        <v>0</v>
      </c>
      <c r="H258" s="3">
        <v>0</v>
      </c>
      <c r="I258" s="3">
        <v>0.78614099999999998</v>
      </c>
      <c r="J258" s="3">
        <v>0</v>
      </c>
      <c r="K258" s="3">
        <v>0</v>
      </c>
      <c r="L258" s="3">
        <v>11.2</v>
      </c>
      <c r="M258" s="238">
        <v>4.60534</v>
      </c>
      <c r="N258" s="3">
        <v>0</v>
      </c>
      <c r="O258" s="3">
        <v>15.2608</v>
      </c>
      <c r="P258" s="238">
        <v>0</v>
      </c>
      <c r="Q258" s="240">
        <f t="shared" si="10"/>
        <v>0</v>
      </c>
      <c r="R258" s="3">
        <v>0</v>
      </c>
      <c r="S258" s="3">
        <v>0</v>
      </c>
      <c r="T258" s="3">
        <v>0</v>
      </c>
      <c r="U258" s="3">
        <v>0</v>
      </c>
      <c r="V258" s="3">
        <v>0</v>
      </c>
      <c r="W258" s="3">
        <v>24.265499999999999</v>
      </c>
      <c r="X258" s="3">
        <v>6</v>
      </c>
      <c r="Y258" s="3">
        <v>0</v>
      </c>
      <c r="Z258" s="3">
        <v>5.9</v>
      </c>
      <c r="AA258" s="3">
        <v>0</v>
      </c>
      <c r="AB258" s="3">
        <v>0</v>
      </c>
      <c r="AC258" s="3">
        <v>0</v>
      </c>
      <c r="AD258" s="3">
        <v>0</v>
      </c>
      <c r="AE258" s="3">
        <v>0.24</v>
      </c>
      <c r="AF258" s="3">
        <v>0</v>
      </c>
      <c r="AG258" s="3">
        <v>0</v>
      </c>
      <c r="AJ258" s="3">
        <f t="shared" si="9"/>
        <v>176.78444100000002</v>
      </c>
      <c r="AL258" s="3">
        <f>IFERROR(VLOOKUP(B258,Totalt!$B$1:$BD$409,MATCH("totalt tillförda bränslen:",Totalt!$B$1:$BC$1,0),FALSE),"")</f>
        <v>176.78444099999999</v>
      </c>
      <c r="AN258" s="3">
        <f t="shared" si="11"/>
        <v>2.8421709430404007E-14</v>
      </c>
    </row>
    <row r="259" spans="1:40" x14ac:dyDescent="0.25">
      <c r="A259" s="3" t="s">
        <v>268</v>
      </c>
      <c r="Q259" s="240">
        <f t="shared" si="10"/>
        <v>0</v>
      </c>
      <c r="AJ259" s="3">
        <f t="shared" ref="AJ259:AJ322" si="12">SUM(C259:AG259)-M259-P259</f>
        <v>0</v>
      </c>
      <c r="AL259" s="3" t="str">
        <f>IFERROR(VLOOKUP(B259,Totalt!$B$1:$BD$409,MATCH("totalt tillförda bränslen:",Totalt!$B$1:$BC$1,0),FALSE),"")</f>
        <v/>
      </c>
      <c r="AN259" s="3" t="str">
        <f t="shared" si="11"/>
        <v/>
      </c>
    </row>
    <row r="260" spans="1:40" x14ac:dyDescent="0.25">
      <c r="B260" s="3" t="s">
        <v>269</v>
      </c>
      <c r="C260" s="3">
        <v>0</v>
      </c>
      <c r="D260" s="3">
        <v>0</v>
      </c>
      <c r="E260" s="3">
        <v>0</v>
      </c>
      <c r="F260" s="3">
        <v>0</v>
      </c>
      <c r="G260" s="3">
        <v>0</v>
      </c>
      <c r="H260" s="3">
        <v>0</v>
      </c>
      <c r="I260" s="3">
        <v>0.04</v>
      </c>
      <c r="J260" s="3">
        <v>0</v>
      </c>
      <c r="K260" s="3">
        <v>0</v>
      </c>
      <c r="L260" s="3">
        <v>0</v>
      </c>
      <c r="M260" s="238">
        <v>0</v>
      </c>
      <c r="N260" s="3">
        <v>0</v>
      </c>
      <c r="O260" s="3">
        <v>0</v>
      </c>
      <c r="P260" s="238">
        <v>0</v>
      </c>
      <c r="Q260" s="240">
        <f t="shared" ref="Q260:Q323" si="13">P260/2</f>
        <v>0</v>
      </c>
      <c r="R260" s="3">
        <v>0</v>
      </c>
      <c r="S260" s="3">
        <v>0</v>
      </c>
      <c r="T260" s="3">
        <v>0</v>
      </c>
      <c r="U260" s="3">
        <v>0</v>
      </c>
      <c r="V260" s="3">
        <v>0</v>
      </c>
      <c r="W260" s="3">
        <v>0</v>
      </c>
      <c r="X260" s="3">
        <v>0.14099999999999999</v>
      </c>
      <c r="Y260" s="3">
        <v>0</v>
      </c>
      <c r="Z260" s="3">
        <v>1.5</v>
      </c>
      <c r="AA260" s="3">
        <v>0</v>
      </c>
      <c r="AB260" s="3">
        <v>0</v>
      </c>
      <c r="AC260" s="3">
        <v>0</v>
      </c>
      <c r="AD260" s="3">
        <v>0</v>
      </c>
      <c r="AE260" s="3">
        <v>0</v>
      </c>
      <c r="AF260" s="3">
        <v>0</v>
      </c>
      <c r="AG260" s="3">
        <v>8.5</v>
      </c>
      <c r="AJ260" s="3">
        <f t="shared" si="12"/>
        <v>10.181000000000001</v>
      </c>
      <c r="AL260" s="3">
        <f>IFERROR(VLOOKUP(B260,Totalt!$B$1:$BD$409,MATCH("totalt tillförda bränslen:",Totalt!$B$1:$BC$1,0),FALSE),"")</f>
        <v>10.180999999999999</v>
      </c>
      <c r="AN260" s="3">
        <f t="shared" ref="AN260:AN323" si="14">IFERROR(AJ260-AL260,"")</f>
        <v>1.7763568394002505E-15</v>
      </c>
    </row>
    <row r="261" spans="1:40" x14ac:dyDescent="0.25">
      <c r="B261" s="3" t="s">
        <v>270</v>
      </c>
      <c r="C261" s="3">
        <v>0</v>
      </c>
      <c r="D261" s="3">
        <v>0</v>
      </c>
      <c r="E261" s="3">
        <v>0</v>
      </c>
      <c r="F261" s="3">
        <v>0</v>
      </c>
      <c r="G261" s="3">
        <v>0</v>
      </c>
      <c r="H261" s="3">
        <v>0</v>
      </c>
      <c r="I261" s="3">
        <v>0.17</v>
      </c>
      <c r="J261" s="3">
        <v>0</v>
      </c>
      <c r="K261" s="3">
        <v>0</v>
      </c>
      <c r="L261" s="3">
        <v>0</v>
      </c>
      <c r="M261" s="238">
        <v>0</v>
      </c>
      <c r="N261" s="3">
        <v>0</v>
      </c>
      <c r="O261" s="3">
        <v>0</v>
      </c>
      <c r="P261" s="238">
        <v>3.2</v>
      </c>
      <c r="Q261" s="240">
        <f t="shared" si="13"/>
        <v>1.6</v>
      </c>
      <c r="R261" s="3">
        <v>0</v>
      </c>
      <c r="S261" s="3">
        <v>0</v>
      </c>
      <c r="T261" s="3">
        <v>10</v>
      </c>
      <c r="U261" s="3">
        <v>0</v>
      </c>
      <c r="V261" s="3">
        <v>0</v>
      </c>
      <c r="W261" s="3">
        <v>0</v>
      </c>
      <c r="X261" s="3">
        <v>0.26600000000000001</v>
      </c>
      <c r="Y261" s="3">
        <v>0</v>
      </c>
      <c r="Z261" s="3">
        <v>0</v>
      </c>
      <c r="AA261" s="3">
        <v>0</v>
      </c>
      <c r="AB261" s="3">
        <v>0</v>
      </c>
      <c r="AC261" s="3">
        <v>0</v>
      </c>
      <c r="AD261" s="3">
        <v>0</v>
      </c>
      <c r="AE261" s="3">
        <v>0</v>
      </c>
      <c r="AF261" s="3">
        <v>0</v>
      </c>
      <c r="AG261" s="3">
        <v>0</v>
      </c>
      <c r="AJ261" s="3">
        <f t="shared" si="12"/>
        <v>12.036000000000001</v>
      </c>
      <c r="AL261" s="3">
        <f>IFERROR(VLOOKUP(B261,Totalt!$B$1:$BD$409,MATCH("totalt tillförda bränslen:",Totalt!$B$1:$BC$1,0),FALSE),"")</f>
        <v>12.036</v>
      </c>
      <c r="AN261" s="3">
        <f t="shared" si="14"/>
        <v>1.7763568394002505E-15</v>
      </c>
    </row>
    <row r="262" spans="1:40" x14ac:dyDescent="0.25">
      <c r="B262" s="3" t="s">
        <v>271</v>
      </c>
      <c r="C262" s="3">
        <v>0</v>
      </c>
      <c r="D262" s="3">
        <v>0</v>
      </c>
      <c r="E262" s="3">
        <v>0</v>
      </c>
      <c r="F262" s="3">
        <v>9.8000000000000007</v>
      </c>
      <c r="G262" s="3">
        <v>0</v>
      </c>
      <c r="H262" s="3">
        <v>0</v>
      </c>
      <c r="I262" s="3">
        <v>1.4</v>
      </c>
      <c r="J262" s="3">
        <v>0</v>
      </c>
      <c r="K262" s="3">
        <v>0</v>
      </c>
      <c r="L262" s="3">
        <v>31.4</v>
      </c>
      <c r="M262" s="238">
        <v>0</v>
      </c>
      <c r="N262" s="3">
        <v>0</v>
      </c>
      <c r="O262" s="3">
        <v>0</v>
      </c>
      <c r="P262" s="238">
        <v>0</v>
      </c>
      <c r="Q262" s="240">
        <f t="shared" si="13"/>
        <v>0</v>
      </c>
      <c r="R262" s="3">
        <v>0</v>
      </c>
      <c r="S262" s="3">
        <v>34.799999999999997</v>
      </c>
      <c r="T262" s="3">
        <v>0</v>
      </c>
      <c r="U262" s="3">
        <v>0</v>
      </c>
      <c r="V262" s="3">
        <v>0</v>
      </c>
      <c r="W262" s="3">
        <v>0</v>
      </c>
      <c r="X262" s="3">
        <v>2.19</v>
      </c>
      <c r="Y262" s="3">
        <v>0</v>
      </c>
      <c r="Z262" s="3">
        <v>0</v>
      </c>
      <c r="AA262" s="3">
        <v>0</v>
      </c>
      <c r="AB262" s="3">
        <v>0</v>
      </c>
      <c r="AC262" s="3">
        <v>0</v>
      </c>
      <c r="AD262" s="3">
        <v>0</v>
      </c>
      <c r="AE262" s="3">
        <v>0</v>
      </c>
      <c r="AF262" s="3">
        <v>0</v>
      </c>
      <c r="AG262" s="3">
        <v>0</v>
      </c>
      <c r="AJ262" s="3">
        <f t="shared" si="12"/>
        <v>79.59</v>
      </c>
      <c r="AL262" s="3">
        <f>IFERROR(VLOOKUP(B262,Totalt!$B$1:$BD$409,MATCH("totalt tillförda bränslen:",Totalt!$B$1:$BC$1,0),FALSE),"")</f>
        <v>79.59</v>
      </c>
      <c r="AN262" s="3">
        <f t="shared" si="14"/>
        <v>0</v>
      </c>
    </row>
    <row r="263" spans="1:40" x14ac:dyDescent="0.25">
      <c r="A263" s="3" t="s">
        <v>272</v>
      </c>
      <c r="Q263" s="240">
        <f t="shared" si="13"/>
        <v>0</v>
      </c>
      <c r="AJ263" s="3">
        <f t="shared" si="12"/>
        <v>0</v>
      </c>
      <c r="AL263" s="3" t="str">
        <f>IFERROR(VLOOKUP(B263,Totalt!$B$1:$BD$409,MATCH("totalt tillförda bränslen:",Totalt!$B$1:$BC$1,0),FALSE),"")</f>
        <v/>
      </c>
      <c r="AN263" s="3" t="str">
        <f t="shared" si="14"/>
        <v/>
      </c>
    </row>
    <row r="264" spans="1:40" x14ac:dyDescent="0.25">
      <c r="B264" s="3" t="s">
        <v>273</v>
      </c>
      <c r="C264" s="3">
        <v>0</v>
      </c>
      <c r="D264" s="3">
        <v>0</v>
      </c>
      <c r="E264" s="3">
        <v>0</v>
      </c>
      <c r="F264" s="3">
        <v>0</v>
      </c>
      <c r="G264" s="3">
        <v>0</v>
      </c>
      <c r="H264" s="3">
        <v>17.399999999999999</v>
      </c>
      <c r="I264" s="3">
        <v>0.01</v>
      </c>
      <c r="J264" s="3">
        <v>46.485100000000003</v>
      </c>
      <c r="K264" s="3">
        <v>0</v>
      </c>
      <c r="L264" s="3">
        <v>0</v>
      </c>
      <c r="M264" s="238">
        <v>0</v>
      </c>
      <c r="N264" s="3">
        <v>0</v>
      </c>
      <c r="O264" s="3">
        <v>0</v>
      </c>
      <c r="P264" s="238">
        <v>0</v>
      </c>
      <c r="Q264" s="240">
        <f t="shared" si="13"/>
        <v>0</v>
      </c>
      <c r="R264" s="3">
        <v>799.85900000000004</v>
      </c>
      <c r="S264" s="3">
        <v>0</v>
      </c>
      <c r="T264" s="3">
        <v>0</v>
      </c>
      <c r="U264" s="3">
        <v>0</v>
      </c>
      <c r="V264" s="3">
        <v>0</v>
      </c>
      <c r="W264" s="3">
        <v>0</v>
      </c>
      <c r="X264" s="3">
        <v>21.3</v>
      </c>
      <c r="Y264" s="3">
        <v>0</v>
      </c>
      <c r="Z264" s="3">
        <v>26.3</v>
      </c>
      <c r="AA264" s="3">
        <v>0</v>
      </c>
      <c r="AB264" s="3">
        <v>0</v>
      </c>
      <c r="AC264" s="3">
        <v>0</v>
      </c>
      <c r="AD264" s="3">
        <v>0</v>
      </c>
      <c r="AE264" s="3">
        <v>0</v>
      </c>
      <c r="AF264" s="3">
        <v>0</v>
      </c>
      <c r="AG264" s="3">
        <v>0</v>
      </c>
      <c r="AJ264" s="3">
        <f t="shared" si="12"/>
        <v>911.3540999999999</v>
      </c>
      <c r="AL264" s="3">
        <f>IFERROR(VLOOKUP(B264,Totalt!$B$1:$BD$409,MATCH("totalt tillförda bränslen:",Totalt!$B$1:$BC$1,0),FALSE),"")</f>
        <v>911.3540999999999</v>
      </c>
      <c r="AN264" s="3">
        <f t="shared" si="14"/>
        <v>0</v>
      </c>
    </row>
    <row r="265" spans="1:40" x14ac:dyDescent="0.25">
      <c r="B265" s="3" t="s">
        <v>274</v>
      </c>
      <c r="C265" s="3">
        <v>0</v>
      </c>
      <c r="D265" s="3">
        <v>0</v>
      </c>
      <c r="E265" s="3">
        <v>0</v>
      </c>
      <c r="F265" s="3">
        <v>0</v>
      </c>
      <c r="G265" s="3">
        <v>0</v>
      </c>
      <c r="H265" s="3">
        <v>0</v>
      </c>
      <c r="I265" s="3">
        <v>1.2</v>
      </c>
      <c r="J265" s="3">
        <v>0</v>
      </c>
      <c r="K265" s="3">
        <v>0</v>
      </c>
      <c r="L265" s="3">
        <v>3</v>
      </c>
      <c r="M265" s="238">
        <v>0</v>
      </c>
      <c r="N265" s="3">
        <v>0</v>
      </c>
      <c r="O265" s="3">
        <v>0</v>
      </c>
      <c r="P265" s="238">
        <v>0</v>
      </c>
      <c r="Q265" s="240">
        <f t="shared" si="13"/>
        <v>0</v>
      </c>
      <c r="R265" s="3">
        <v>0</v>
      </c>
      <c r="S265" s="3">
        <v>0</v>
      </c>
      <c r="T265" s="3">
        <v>8.9</v>
      </c>
      <c r="U265" s="3">
        <v>0</v>
      </c>
      <c r="V265" s="3">
        <v>0</v>
      </c>
      <c r="W265" s="3">
        <v>0</v>
      </c>
      <c r="X265" s="3">
        <v>0.46</v>
      </c>
      <c r="Y265" s="3">
        <v>0</v>
      </c>
      <c r="Z265" s="3">
        <v>15.2</v>
      </c>
      <c r="AA265" s="3">
        <v>0</v>
      </c>
      <c r="AB265" s="3">
        <v>0</v>
      </c>
      <c r="AC265" s="3">
        <v>0</v>
      </c>
      <c r="AD265" s="3">
        <v>0</v>
      </c>
      <c r="AE265" s="3">
        <v>0</v>
      </c>
      <c r="AF265" s="3">
        <v>0</v>
      </c>
      <c r="AG265" s="3">
        <v>0</v>
      </c>
      <c r="AJ265" s="3">
        <f t="shared" si="12"/>
        <v>28.76</v>
      </c>
      <c r="AL265" s="3">
        <f>IFERROR(VLOOKUP(B265,Totalt!$B$1:$BD$409,MATCH("totalt tillförda bränslen:",Totalt!$B$1:$BC$1,0),FALSE),"")</f>
        <v>28.76</v>
      </c>
      <c r="AN265" s="3">
        <f t="shared" si="14"/>
        <v>0</v>
      </c>
    </row>
    <row r="266" spans="1:40" x14ac:dyDescent="0.25">
      <c r="A266" s="3" t="s">
        <v>275</v>
      </c>
      <c r="Q266" s="240">
        <f t="shared" si="13"/>
        <v>0</v>
      </c>
      <c r="AJ266" s="3">
        <f t="shared" si="12"/>
        <v>0</v>
      </c>
      <c r="AL266" s="3" t="str">
        <f>IFERROR(VLOOKUP(B266,Totalt!$B$1:$BD$409,MATCH("totalt tillförda bränslen:",Totalt!$B$1:$BC$1,0),FALSE),"")</f>
        <v/>
      </c>
      <c r="AN266" s="3" t="str">
        <f t="shared" si="14"/>
        <v/>
      </c>
    </row>
    <row r="267" spans="1:40" x14ac:dyDescent="0.25">
      <c r="B267" s="14" t="s">
        <v>993</v>
      </c>
      <c r="C267" s="3">
        <v>0</v>
      </c>
      <c r="D267" s="3">
        <v>0</v>
      </c>
      <c r="E267" s="3">
        <v>0</v>
      </c>
      <c r="F267" s="3">
        <v>0</v>
      </c>
      <c r="G267" s="3">
        <v>0</v>
      </c>
      <c r="H267" s="3">
        <v>0</v>
      </c>
      <c r="I267" s="3">
        <v>0</v>
      </c>
      <c r="J267" s="3">
        <v>0</v>
      </c>
      <c r="K267" s="3">
        <v>0</v>
      </c>
      <c r="L267" s="3">
        <v>0</v>
      </c>
      <c r="M267" s="238">
        <v>0</v>
      </c>
      <c r="N267" s="3">
        <v>0</v>
      </c>
      <c r="O267" s="3">
        <v>0</v>
      </c>
      <c r="P267" s="238">
        <v>0</v>
      </c>
      <c r="Q267" s="240">
        <f t="shared" si="13"/>
        <v>0</v>
      </c>
      <c r="R267" s="3">
        <v>0</v>
      </c>
      <c r="S267" s="3">
        <v>0</v>
      </c>
      <c r="T267" s="3">
        <v>0</v>
      </c>
      <c r="U267" s="3">
        <v>0</v>
      </c>
      <c r="V267" s="3">
        <v>0</v>
      </c>
      <c r="W267" s="3">
        <v>0</v>
      </c>
      <c r="X267" s="3">
        <v>0</v>
      </c>
      <c r="Y267" s="3">
        <v>0</v>
      </c>
      <c r="Z267" s="3">
        <v>0</v>
      </c>
      <c r="AA267" s="3">
        <v>0</v>
      </c>
      <c r="AB267" s="3">
        <v>0</v>
      </c>
      <c r="AC267" s="3">
        <v>0</v>
      </c>
      <c r="AD267" s="3">
        <v>0</v>
      </c>
      <c r="AE267" s="3">
        <v>0</v>
      </c>
      <c r="AF267" s="3">
        <v>0</v>
      </c>
      <c r="AG267" s="3">
        <v>0</v>
      </c>
      <c r="AJ267" s="3">
        <f t="shared" si="12"/>
        <v>0</v>
      </c>
      <c r="AL267" s="3">
        <f>IFERROR(VLOOKUP(B267,Totalt!$B$1:$BD$409,MATCH("totalt tillförda bränslen:",Totalt!$B$1:$BC$1,0),FALSE),"")</f>
        <v>0</v>
      </c>
      <c r="AN267" s="3">
        <f t="shared" si="14"/>
        <v>0</v>
      </c>
    </row>
    <row r="268" spans="1:40" x14ac:dyDescent="0.25">
      <c r="A268" s="3" t="s">
        <v>277</v>
      </c>
      <c r="Q268" s="240">
        <f t="shared" si="13"/>
        <v>0</v>
      </c>
      <c r="AJ268" s="3">
        <f t="shared" si="12"/>
        <v>0</v>
      </c>
      <c r="AL268" s="3" t="str">
        <f>IFERROR(VLOOKUP(B268,Totalt!$B$1:$BD$409,MATCH("totalt tillförda bränslen:",Totalt!$B$1:$BC$1,0),FALSE),"")</f>
        <v/>
      </c>
      <c r="AN268" s="3" t="str">
        <f t="shared" si="14"/>
        <v/>
      </c>
    </row>
    <row r="269" spans="1:40" x14ac:dyDescent="0.25">
      <c r="B269" s="3" t="s">
        <v>278</v>
      </c>
      <c r="C269" s="3">
        <v>0</v>
      </c>
      <c r="D269" s="3">
        <v>0</v>
      </c>
      <c r="E269" s="3">
        <v>0</v>
      </c>
      <c r="F269" s="3">
        <v>0</v>
      </c>
      <c r="G269" s="3">
        <v>0</v>
      </c>
      <c r="H269" s="3">
        <v>0</v>
      </c>
      <c r="I269" s="3">
        <v>0.02</v>
      </c>
      <c r="J269" s="3">
        <v>0</v>
      </c>
      <c r="K269" s="3">
        <v>0</v>
      </c>
      <c r="L269" s="3">
        <v>0</v>
      </c>
      <c r="M269" s="238">
        <v>0</v>
      </c>
      <c r="N269" s="3">
        <v>0</v>
      </c>
      <c r="O269" s="3">
        <v>0</v>
      </c>
      <c r="P269" s="238">
        <v>6.2</v>
      </c>
      <c r="Q269" s="240">
        <f t="shared" si="13"/>
        <v>3.1</v>
      </c>
      <c r="R269" s="3">
        <v>0</v>
      </c>
      <c r="S269" s="3">
        <v>0</v>
      </c>
      <c r="T269" s="3">
        <v>25.6</v>
      </c>
      <c r="U269" s="3">
        <v>0</v>
      </c>
      <c r="V269" s="3">
        <v>0</v>
      </c>
      <c r="W269" s="3">
        <v>0</v>
      </c>
      <c r="X269" s="3">
        <v>0.5</v>
      </c>
      <c r="Y269" s="3">
        <v>0</v>
      </c>
      <c r="Z269" s="3">
        <v>0</v>
      </c>
      <c r="AA269" s="3">
        <v>0</v>
      </c>
      <c r="AB269" s="3">
        <v>0</v>
      </c>
      <c r="AC269" s="3">
        <v>0</v>
      </c>
      <c r="AD269" s="3">
        <v>0</v>
      </c>
      <c r="AE269" s="3">
        <v>0</v>
      </c>
      <c r="AF269" s="3">
        <v>0</v>
      </c>
      <c r="AG269" s="3">
        <v>0</v>
      </c>
      <c r="AJ269" s="3">
        <f t="shared" si="12"/>
        <v>29.220000000000002</v>
      </c>
      <c r="AL269" s="3">
        <f>IFERROR(VLOOKUP(B269,Totalt!$B$1:$BD$409,MATCH("totalt tillförda bränslen:",Totalt!$B$1:$BC$1,0),FALSE),"")</f>
        <v>29.220000000000002</v>
      </c>
      <c r="AN269" s="3">
        <f t="shared" si="14"/>
        <v>0</v>
      </c>
    </row>
    <row r="270" spans="1:40" x14ac:dyDescent="0.25">
      <c r="A270" s="3" t="s">
        <v>279</v>
      </c>
      <c r="Q270" s="240">
        <f t="shared" si="13"/>
        <v>0</v>
      </c>
      <c r="AJ270" s="3">
        <f t="shared" si="12"/>
        <v>0</v>
      </c>
      <c r="AL270" s="3" t="str">
        <f>IFERROR(VLOOKUP(B270,Totalt!$B$1:$BD$409,MATCH("totalt tillförda bränslen:",Totalt!$B$1:$BC$1,0),FALSE),"")</f>
        <v/>
      </c>
      <c r="AN270" s="3" t="str">
        <f t="shared" si="14"/>
        <v/>
      </c>
    </row>
    <row r="271" spans="1:40" x14ac:dyDescent="0.25">
      <c r="B271" s="3" t="s">
        <v>280</v>
      </c>
      <c r="C271" s="3">
        <v>0</v>
      </c>
      <c r="D271" s="3">
        <v>0</v>
      </c>
      <c r="E271" s="3">
        <v>0</v>
      </c>
      <c r="F271" s="3">
        <v>10.057</v>
      </c>
      <c r="G271" s="3">
        <v>0</v>
      </c>
      <c r="H271" s="3">
        <v>0</v>
      </c>
      <c r="I271" s="3">
        <v>0.2</v>
      </c>
      <c r="J271" s="3">
        <v>0</v>
      </c>
      <c r="K271" s="3">
        <v>0</v>
      </c>
      <c r="L271" s="3">
        <v>35.917900000000003</v>
      </c>
      <c r="M271" s="238">
        <v>1.93957</v>
      </c>
      <c r="N271" s="3">
        <v>0</v>
      </c>
      <c r="O271" s="3">
        <v>0</v>
      </c>
      <c r="P271" s="238">
        <v>36.200000000000003</v>
      </c>
      <c r="Q271" s="240">
        <f t="shared" si="13"/>
        <v>18.100000000000001</v>
      </c>
      <c r="R271" s="3">
        <v>0</v>
      </c>
      <c r="S271" s="3">
        <v>0</v>
      </c>
      <c r="T271" s="3">
        <v>47.677300000000002</v>
      </c>
      <c r="U271" s="3">
        <v>0</v>
      </c>
      <c r="V271" s="3">
        <v>0</v>
      </c>
      <c r="W271" s="3">
        <v>0</v>
      </c>
      <c r="X271" s="3">
        <v>2.8095699999999999</v>
      </c>
      <c r="Y271" s="3">
        <v>0.3</v>
      </c>
      <c r="Z271" s="3">
        <v>0</v>
      </c>
      <c r="AA271" s="3">
        <v>0</v>
      </c>
      <c r="AB271" s="3">
        <v>0</v>
      </c>
      <c r="AC271" s="3">
        <v>0</v>
      </c>
      <c r="AD271" s="3">
        <v>0</v>
      </c>
      <c r="AE271" s="3">
        <v>0</v>
      </c>
      <c r="AF271" s="3">
        <v>0</v>
      </c>
      <c r="AG271" s="3">
        <v>0</v>
      </c>
      <c r="AJ271" s="3">
        <f t="shared" si="12"/>
        <v>115.06177000000001</v>
      </c>
      <c r="AL271" s="3">
        <f>IFERROR(VLOOKUP(B271,Totalt!$B$1:$BD$409,MATCH("totalt tillförda bränslen:",Totalt!$B$1:$BC$1,0),FALSE),"")</f>
        <v>115.06177000000001</v>
      </c>
      <c r="AN271" s="3">
        <f t="shared" si="14"/>
        <v>0</v>
      </c>
    </row>
    <row r="272" spans="1:40" x14ac:dyDescent="0.25">
      <c r="B272" s="3" t="s">
        <v>281</v>
      </c>
      <c r="C272" s="3">
        <v>0</v>
      </c>
      <c r="D272" s="3">
        <v>0</v>
      </c>
      <c r="E272" s="3">
        <v>0</v>
      </c>
      <c r="F272" s="3">
        <v>0</v>
      </c>
      <c r="G272" s="3">
        <v>0</v>
      </c>
      <c r="H272" s="3">
        <v>0</v>
      </c>
      <c r="I272" s="3">
        <v>0.15</v>
      </c>
      <c r="J272" s="3">
        <v>0</v>
      </c>
      <c r="K272" s="3">
        <v>0</v>
      </c>
      <c r="L272" s="3">
        <v>0</v>
      </c>
      <c r="M272" s="238">
        <v>0</v>
      </c>
      <c r="N272" s="3">
        <v>0</v>
      </c>
      <c r="O272" s="3">
        <v>0</v>
      </c>
      <c r="P272" s="238">
        <v>0</v>
      </c>
      <c r="Q272" s="240">
        <f t="shared" si="13"/>
        <v>0</v>
      </c>
      <c r="R272" s="3">
        <v>0</v>
      </c>
      <c r="S272" s="3">
        <v>0</v>
      </c>
      <c r="T272" s="3">
        <v>0</v>
      </c>
      <c r="U272" s="3">
        <v>0</v>
      </c>
      <c r="V272" s="3">
        <v>0</v>
      </c>
      <c r="W272" s="3">
        <v>0</v>
      </c>
      <c r="X272" s="3">
        <v>0.21</v>
      </c>
      <c r="Y272" s="3">
        <v>8</v>
      </c>
      <c r="Z272" s="3">
        <v>0</v>
      </c>
      <c r="AA272" s="3">
        <v>0</v>
      </c>
      <c r="AB272" s="3">
        <v>0</v>
      </c>
      <c r="AC272" s="3">
        <v>0</v>
      </c>
      <c r="AD272" s="3">
        <v>0</v>
      </c>
      <c r="AE272" s="3">
        <v>0</v>
      </c>
      <c r="AF272" s="3">
        <v>0</v>
      </c>
      <c r="AG272" s="3">
        <v>0</v>
      </c>
      <c r="AJ272" s="3">
        <f t="shared" si="12"/>
        <v>8.36</v>
      </c>
      <c r="AL272" s="3">
        <f>IFERROR(VLOOKUP(B272,Totalt!$B$1:$BD$409,MATCH("totalt tillförda bränslen:",Totalt!$B$1:$BC$1,0),FALSE),"")</f>
        <v>8.3600000000000012</v>
      </c>
      <c r="AN272" s="3">
        <f t="shared" si="14"/>
        <v>-1.7763568394002505E-15</v>
      </c>
    </row>
    <row r="273" spans="1:40" x14ac:dyDescent="0.25">
      <c r="B273" s="3" t="s">
        <v>282</v>
      </c>
      <c r="C273" s="3">
        <v>0</v>
      </c>
      <c r="D273" s="3">
        <v>0</v>
      </c>
      <c r="E273" s="3">
        <v>0</v>
      </c>
      <c r="F273" s="3">
        <v>0</v>
      </c>
      <c r="G273" s="3">
        <v>0</v>
      </c>
      <c r="H273" s="3">
        <v>0</v>
      </c>
      <c r="I273" s="3">
        <v>1.2E-2</v>
      </c>
      <c r="J273" s="3">
        <v>0</v>
      </c>
      <c r="K273" s="3">
        <v>0</v>
      </c>
      <c r="L273" s="3">
        <v>0</v>
      </c>
      <c r="M273" s="238">
        <v>0</v>
      </c>
      <c r="N273" s="3">
        <v>0</v>
      </c>
      <c r="O273" s="3">
        <v>0</v>
      </c>
      <c r="P273" s="238">
        <v>0</v>
      </c>
      <c r="Q273" s="240">
        <f t="shared" si="13"/>
        <v>0</v>
      </c>
      <c r="R273" s="3">
        <v>0</v>
      </c>
      <c r="S273" s="3">
        <v>0</v>
      </c>
      <c r="T273" s="3">
        <v>0</v>
      </c>
      <c r="U273" s="3">
        <v>0</v>
      </c>
      <c r="V273" s="3">
        <v>0</v>
      </c>
      <c r="W273" s="3">
        <v>0</v>
      </c>
      <c r="X273" s="3">
        <v>0.05</v>
      </c>
      <c r="Y273" s="3">
        <v>1.25</v>
      </c>
      <c r="Z273" s="3">
        <v>0</v>
      </c>
      <c r="AA273" s="3">
        <v>0</v>
      </c>
      <c r="AB273" s="3">
        <v>0</v>
      </c>
      <c r="AC273" s="3">
        <v>0</v>
      </c>
      <c r="AD273" s="3">
        <v>0</v>
      </c>
      <c r="AE273" s="3">
        <v>0</v>
      </c>
      <c r="AF273" s="3">
        <v>0</v>
      </c>
      <c r="AG273" s="3">
        <v>0</v>
      </c>
      <c r="AJ273" s="3">
        <f t="shared" si="12"/>
        <v>1.3120000000000001</v>
      </c>
      <c r="AL273" s="3">
        <f>IFERROR(VLOOKUP(B273,Totalt!$B$1:$BD$409,MATCH("totalt tillförda bränslen:",Totalt!$B$1:$BC$1,0),FALSE),"")</f>
        <v>1.3120000000000001</v>
      </c>
      <c r="AN273" s="3">
        <f t="shared" si="14"/>
        <v>0</v>
      </c>
    </row>
    <row r="274" spans="1:40" x14ac:dyDescent="0.25">
      <c r="A274" s="3" t="s">
        <v>283</v>
      </c>
      <c r="Q274" s="240">
        <f t="shared" si="13"/>
        <v>0</v>
      </c>
      <c r="AJ274" s="3">
        <f t="shared" si="12"/>
        <v>0</v>
      </c>
      <c r="AL274" s="3" t="str">
        <f>IFERROR(VLOOKUP(B274,Totalt!$B$1:$BD$409,MATCH("totalt tillförda bränslen:",Totalt!$B$1:$BC$1,0),FALSE),"")</f>
        <v/>
      </c>
      <c r="AN274" s="3" t="str">
        <f t="shared" si="14"/>
        <v/>
      </c>
    </row>
    <row r="275" spans="1:40" x14ac:dyDescent="0.25">
      <c r="B275" s="3" t="s">
        <v>284</v>
      </c>
      <c r="C275" s="3">
        <v>0</v>
      </c>
      <c r="D275" s="3">
        <v>0</v>
      </c>
      <c r="E275" s="3">
        <v>0</v>
      </c>
      <c r="F275" s="3">
        <v>0</v>
      </c>
      <c r="G275" s="3">
        <v>0</v>
      </c>
      <c r="H275" s="3">
        <v>0</v>
      </c>
      <c r="I275" s="3">
        <v>0</v>
      </c>
      <c r="J275" s="3">
        <v>0</v>
      </c>
      <c r="K275" s="3">
        <v>0.99</v>
      </c>
      <c r="L275" s="3">
        <v>0</v>
      </c>
      <c r="M275" s="238">
        <v>0</v>
      </c>
      <c r="N275" s="3">
        <v>0</v>
      </c>
      <c r="O275" s="3">
        <v>0</v>
      </c>
      <c r="P275" s="238">
        <v>0</v>
      </c>
      <c r="Q275" s="240">
        <f t="shared" si="13"/>
        <v>0</v>
      </c>
      <c r="R275" s="3">
        <v>0</v>
      </c>
      <c r="S275" s="3">
        <v>0</v>
      </c>
      <c r="T275" s="3">
        <v>11.93</v>
      </c>
      <c r="U275" s="3">
        <v>0</v>
      </c>
      <c r="V275" s="3">
        <v>0</v>
      </c>
      <c r="W275" s="3">
        <v>0</v>
      </c>
      <c r="X275" s="3">
        <v>0.42299999999999999</v>
      </c>
      <c r="Y275" s="3">
        <v>0</v>
      </c>
      <c r="Z275" s="3">
        <v>8.4</v>
      </c>
      <c r="AA275" s="3">
        <v>0</v>
      </c>
      <c r="AB275" s="3">
        <v>0</v>
      </c>
      <c r="AC275" s="3">
        <v>0</v>
      </c>
      <c r="AD275" s="3">
        <v>0</v>
      </c>
      <c r="AE275" s="3">
        <v>0</v>
      </c>
      <c r="AF275" s="3">
        <v>0</v>
      </c>
      <c r="AG275" s="3">
        <v>0</v>
      </c>
      <c r="AJ275" s="3">
        <f t="shared" si="12"/>
        <v>21.743000000000002</v>
      </c>
      <c r="AL275" s="3">
        <f>IFERROR(VLOOKUP(B275,Totalt!$B$1:$BD$409,MATCH("totalt tillförda bränslen:",Totalt!$B$1:$BC$1,0),FALSE),"")</f>
        <v>21.742999999999999</v>
      </c>
      <c r="AN275" s="3">
        <f t="shared" si="14"/>
        <v>3.5527136788005009E-15</v>
      </c>
    </row>
    <row r="276" spans="1:40" x14ac:dyDescent="0.25">
      <c r="A276" s="3" t="s">
        <v>285</v>
      </c>
      <c r="Q276" s="240">
        <f t="shared" si="13"/>
        <v>0</v>
      </c>
      <c r="AJ276" s="3">
        <f t="shared" si="12"/>
        <v>0</v>
      </c>
      <c r="AL276" s="3" t="str">
        <f>IFERROR(VLOOKUP(B276,Totalt!$B$1:$BD$409,MATCH("totalt tillförda bränslen:",Totalt!$B$1:$BC$1,0),FALSE),"")</f>
        <v/>
      </c>
      <c r="AN276" s="3" t="str">
        <f t="shared" si="14"/>
        <v/>
      </c>
    </row>
    <row r="277" spans="1:40" x14ac:dyDescent="0.25">
      <c r="B277" s="3" t="s">
        <v>286</v>
      </c>
      <c r="C277" s="3">
        <v>0</v>
      </c>
      <c r="D277" s="3">
        <v>0</v>
      </c>
      <c r="E277" s="3">
        <v>0</v>
      </c>
      <c r="F277" s="3">
        <v>6.6</v>
      </c>
      <c r="G277" s="3">
        <v>0</v>
      </c>
      <c r="H277" s="3">
        <v>0</v>
      </c>
      <c r="I277" s="3">
        <v>0.26</v>
      </c>
      <c r="J277" s="3">
        <v>0</v>
      </c>
      <c r="K277" s="3">
        <v>2.17</v>
      </c>
      <c r="L277" s="3">
        <v>70.3</v>
      </c>
      <c r="M277" s="238">
        <v>0</v>
      </c>
      <c r="N277" s="3">
        <v>0</v>
      </c>
      <c r="O277" s="3">
        <v>0</v>
      </c>
      <c r="P277" s="238">
        <v>0</v>
      </c>
      <c r="Q277" s="240">
        <f t="shared" si="13"/>
        <v>0</v>
      </c>
      <c r="R277" s="3">
        <v>0</v>
      </c>
      <c r="S277" s="3">
        <v>6.6</v>
      </c>
      <c r="T277" s="3">
        <v>10.199999999999999</v>
      </c>
      <c r="U277" s="3">
        <v>0</v>
      </c>
      <c r="V277" s="3">
        <v>0</v>
      </c>
      <c r="W277" s="3">
        <v>0</v>
      </c>
      <c r="X277" s="3">
        <v>4.9349999999999996</v>
      </c>
      <c r="Y277" s="3">
        <v>0</v>
      </c>
      <c r="Z277" s="3">
        <v>0</v>
      </c>
      <c r="AA277" s="3">
        <v>0</v>
      </c>
      <c r="AB277" s="3">
        <v>0</v>
      </c>
      <c r="AC277" s="3">
        <v>0</v>
      </c>
      <c r="AD277" s="3">
        <v>0</v>
      </c>
      <c r="AE277" s="3">
        <v>0</v>
      </c>
      <c r="AF277" s="3">
        <v>0</v>
      </c>
      <c r="AG277" s="3">
        <v>8.5882400000000008</v>
      </c>
      <c r="AJ277" s="3">
        <f t="shared" si="12"/>
        <v>109.65324</v>
      </c>
      <c r="AL277" s="3">
        <f>IFERROR(VLOOKUP(B277,Totalt!$B$1:$BD$409,MATCH("totalt tillförda bränslen:",Totalt!$B$1:$BC$1,0),FALSE),"")</f>
        <v>109.65324</v>
      </c>
      <c r="AN277" s="3">
        <f t="shared" si="14"/>
        <v>0</v>
      </c>
    </row>
    <row r="278" spans="1:40" x14ac:dyDescent="0.25">
      <c r="A278" s="3" t="s">
        <v>287</v>
      </c>
      <c r="Q278" s="240">
        <f t="shared" si="13"/>
        <v>0</v>
      </c>
      <c r="AJ278" s="3">
        <f t="shared" si="12"/>
        <v>0</v>
      </c>
      <c r="AL278" s="3" t="str">
        <f>IFERROR(VLOOKUP(B278,Totalt!$B$1:$BD$409,MATCH("totalt tillförda bränslen:",Totalt!$B$1:$BC$1,0),FALSE),"")</f>
        <v/>
      </c>
      <c r="AN278" s="3" t="str">
        <f t="shared" si="14"/>
        <v/>
      </c>
    </row>
    <row r="279" spans="1:40" x14ac:dyDescent="0.25">
      <c r="B279" s="3" t="s">
        <v>288</v>
      </c>
      <c r="C279" s="3">
        <v>0</v>
      </c>
      <c r="D279" s="3">
        <v>0</v>
      </c>
      <c r="E279" s="3">
        <v>0</v>
      </c>
      <c r="F279" s="3">
        <v>0</v>
      </c>
      <c r="G279" s="3">
        <v>0</v>
      </c>
      <c r="H279" s="3">
        <v>0</v>
      </c>
      <c r="I279" s="3">
        <v>0</v>
      </c>
      <c r="J279" s="3">
        <v>0</v>
      </c>
      <c r="K279" s="3">
        <v>0</v>
      </c>
      <c r="L279" s="3">
        <v>0</v>
      </c>
      <c r="M279" s="238">
        <v>0</v>
      </c>
      <c r="N279" s="3">
        <v>0</v>
      </c>
      <c r="O279" s="3">
        <v>0</v>
      </c>
      <c r="P279" s="238">
        <v>0</v>
      </c>
      <c r="Q279" s="240">
        <f t="shared" si="13"/>
        <v>0</v>
      </c>
      <c r="R279" s="3">
        <v>0</v>
      </c>
      <c r="S279" s="3">
        <v>0</v>
      </c>
      <c r="T279" s="3">
        <v>12.4</v>
      </c>
      <c r="U279" s="3">
        <v>0</v>
      </c>
      <c r="V279" s="3">
        <v>0</v>
      </c>
      <c r="W279" s="3">
        <v>0</v>
      </c>
      <c r="X279" s="3">
        <v>0.23</v>
      </c>
      <c r="Y279" s="3">
        <v>0</v>
      </c>
      <c r="Z279" s="3">
        <v>8.5</v>
      </c>
      <c r="AA279" s="3">
        <v>0</v>
      </c>
      <c r="AB279" s="3">
        <v>0</v>
      </c>
      <c r="AC279" s="3">
        <v>0</v>
      </c>
      <c r="AD279" s="3">
        <v>0</v>
      </c>
      <c r="AE279" s="3">
        <v>0</v>
      </c>
      <c r="AF279" s="3">
        <v>0</v>
      </c>
      <c r="AG279" s="3">
        <v>0</v>
      </c>
      <c r="AJ279" s="3">
        <f t="shared" si="12"/>
        <v>21.130000000000003</v>
      </c>
      <c r="AL279" s="3">
        <f>IFERROR(VLOOKUP(B279,Totalt!$B$1:$BD$409,MATCH("totalt tillförda bränslen:",Totalt!$B$1:$BC$1,0),FALSE),"")</f>
        <v>21.13</v>
      </c>
      <c r="AN279" s="3">
        <f t="shared" si="14"/>
        <v>3.5527136788005009E-15</v>
      </c>
    </row>
    <row r="280" spans="1:40" x14ac:dyDescent="0.25">
      <c r="A280" s="3" t="s">
        <v>289</v>
      </c>
      <c r="Q280" s="240">
        <f t="shared" si="13"/>
        <v>0</v>
      </c>
      <c r="AJ280" s="3">
        <f t="shared" si="12"/>
        <v>0</v>
      </c>
      <c r="AL280" s="3" t="str">
        <f>IFERROR(VLOOKUP(B280,Totalt!$B$1:$BD$409,MATCH("totalt tillförda bränslen:",Totalt!$B$1:$BC$1,0),FALSE),"")</f>
        <v/>
      </c>
      <c r="AN280" s="3" t="str">
        <f t="shared" si="14"/>
        <v/>
      </c>
    </row>
    <row r="281" spans="1:40" x14ac:dyDescent="0.25">
      <c r="B281" s="3" t="s">
        <v>290</v>
      </c>
      <c r="C281" s="3">
        <v>0</v>
      </c>
      <c r="D281" s="3">
        <v>0</v>
      </c>
      <c r="E281" s="3">
        <v>0</v>
      </c>
      <c r="F281" s="3">
        <v>0</v>
      </c>
      <c r="G281" s="3">
        <v>0</v>
      </c>
      <c r="H281" s="3">
        <v>0</v>
      </c>
      <c r="I281" s="3">
        <v>0</v>
      </c>
      <c r="J281" s="3">
        <v>0</v>
      </c>
      <c r="K281" s="3">
        <v>0</v>
      </c>
      <c r="L281" s="3">
        <v>0</v>
      </c>
      <c r="M281" s="238">
        <v>0</v>
      </c>
      <c r="N281" s="3">
        <v>0</v>
      </c>
      <c r="O281" s="3">
        <v>0</v>
      </c>
      <c r="P281" s="238">
        <v>0</v>
      </c>
      <c r="Q281" s="240">
        <f t="shared" si="13"/>
        <v>0</v>
      </c>
      <c r="R281" s="3">
        <v>0</v>
      </c>
      <c r="S281" s="3">
        <v>0</v>
      </c>
      <c r="T281" s="3">
        <v>0</v>
      </c>
      <c r="U281" s="3">
        <v>0</v>
      </c>
      <c r="V281" s="3">
        <v>0</v>
      </c>
      <c r="W281" s="3">
        <v>0</v>
      </c>
      <c r="X281" s="3">
        <v>0</v>
      </c>
      <c r="Y281" s="3">
        <v>0</v>
      </c>
      <c r="Z281" s="3">
        <v>0</v>
      </c>
      <c r="AA281" s="3">
        <v>0</v>
      </c>
      <c r="AB281" s="3">
        <v>0</v>
      </c>
      <c r="AC281" s="3">
        <v>0</v>
      </c>
      <c r="AD281" s="3">
        <v>0</v>
      </c>
      <c r="AE281" s="3">
        <v>0</v>
      </c>
      <c r="AF281" s="3">
        <v>0</v>
      </c>
      <c r="AG281" s="3">
        <v>0</v>
      </c>
      <c r="AJ281" s="3">
        <f t="shared" si="12"/>
        <v>0</v>
      </c>
      <c r="AL281" s="3">
        <f>IFERROR(VLOOKUP(B281,Totalt!$B$1:$BD$409,MATCH("totalt tillförda bränslen:",Totalt!$B$1:$BC$1,0),FALSE),"")</f>
        <v>0</v>
      </c>
      <c r="AN281" s="3">
        <f t="shared" si="14"/>
        <v>0</v>
      </c>
    </row>
    <row r="282" spans="1:40" x14ac:dyDescent="0.25">
      <c r="A282" s="3" t="s">
        <v>291</v>
      </c>
      <c r="Q282" s="240">
        <f t="shared" si="13"/>
        <v>0</v>
      </c>
      <c r="AJ282" s="3">
        <f t="shared" si="12"/>
        <v>0</v>
      </c>
      <c r="AL282" s="3" t="str">
        <f>IFERROR(VLOOKUP(B282,Totalt!$B$1:$BD$409,MATCH("totalt tillförda bränslen:",Totalt!$B$1:$BC$1,0),FALSE),"")</f>
        <v/>
      </c>
      <c r="AN282" s="3" t="str">
        <f t="shared" si="14"/>
        <v/>
      </c>
    </row>
    <row r="283" spans="1:40" x14ac:dyDescent="0.25">
      <c r="B283" s="3" t="s">
        <v>292</v>
      </c>
      <c r="C283" s="3">
        <v>0</v>
      </c>
      <c r="D283" s="3">
        <v>0</v>
      </c>
      <c r="E283" s="3">
        <v>0</v>
      </c>
      <c r="F283" s="3">
        <v>0</v>
      </c>
      <c r="G283" s="3">
        <v>0</v>
      </c>
      <c r="H283" s="3">
        <v>0</v>
      </c>
      <c r="I283" s="3">
        <v>0</v>
      </c>
      <c r="J283" s="3">
        <v>0</v>
      </c>
      <c r="K283" s="3">
        <v>0</v>
      </c>
      <c r="L283" s="3">
        <v>0</v>
      </c>
      <c r="M283" s="238">
        <v>0</v>
      </c>
      <c r="N283" s="3">
        <v>0</v>
      </c>
      <c r="O283" s="3">
        <v>0</v>
      </c>
      <c r="P283" s="238">
        <v>0</v>
      </c>
      <c r="Q283" s="240">
        <f t="shared" si="13"/>
        <v>0</v>
      </c>
      <c r="R283" s="3">
        <v>0</v>
      </c>
      <c r="S283" s="3">
        <v>0</v>
      </c>
      <c r="T283" s="3">
        <v>0</v>
      </c>
      <c r="U283" s="3">
        <v>0</v>
      </c>
      <c r="V283" s="3">
        <v>0</v>
      </c>
      <c r="W283" s="3">
        <v>0</v>
      </c>
      <c r="X283" s="3">
        <v>0</v>
      </c>
      <c r="Y283" s="3">
        <v>0</v>
      </c>
      <c r="Z283" s="3">
        <v>0</v>
      </c>
      <c r="AA283" s="3">
        <v>0</v>
      </c>
      <c r="AB283" s="3">
        <v>0</v>
      </c>
      <c r="AC283" s="3">
        <v>0</v>
      </c>
      <c r="AD283" s="3">
        <v>0</v>
      </c>
      <c r="AE283" s="3">
        <v>0</v>
      </c>
      <c r="AF283" s="3">
        <v>0</v>
      </c>
      <c r="AG283" s="3">
        <v>0</v>
      </c>
      <c r="AJ283" s="3">
        <f t="shared" si="12"/>
        <v>0</v>
      </c>
      <c r="AL283" s="3">
        <f>IFERROR(VLOOKUP(B283,Totalt!$B$1:$BD$409,MATCH("totalt tillförda bränslen:",Totalt!$B$1:$BC$1,0),FALSE),"")</f>
        <v>0</v>
      </c>
      <c r="AN283" s="3">
        <f t="shared" si="14"/>
        <v>0</v>
      </c>
    </row>
    <row r="284" spans="1:40" x14ac:dyDescent="0.25">
      <c r="B284" s="3" t="s">
        <v>293</v>
      </c>
      <c r="C284" s="3">
        <v>0</v>
      </c>
      <c r="D284" s="3">
        <v>0</v>
      </c>
      <c r="E284" s="3">
        <v>0</v>
      </c>
      <c r="F284" s="3">
        <v>0</v>
      </c>
      <c r="G284" s="3">
        <v>0</v>
      </c>
      <c r="H284" s="3">
        <v>0</v>
      </c>
      <c r="I284" s="3">
        <v>0.15</v>
      </c>
      <c r="J284" s="3">
        <v>0</v>
      </c>
      <c r="K284" s="3">
        <v>0</v>
      </c>
      <c r="L284" s="3">
        <v>8.3149999999999995</v>
      </c>
      <c r="M284" s="238">
        <v>0</v>
      </c>
      <c r="N284" s="3">
        <v>0</v>
      </c>
      <c r="O284" s="3">
        <v>0</v>
      </c>
      <c r="P284" s="238">
        <v>8.5020000000000007</v>
      </c>
      <c r="Q284" s="240">
        <f t="shared" si="13"/>
        <v>4.2510000000000003</v>
      </c>
      <c r="R284" s="3">
        <v>0</v>
      </c>
      <c r="S284" s="3">
        <v>0</v>
      </c>
      <c r="T284" s="3">
        <v>25.795999999999999</v>
      </c>
      <c r="U284" s="3">
        <v>0</v>
      </c>
      <c r="V284" s="3">
        <v>0.876</v>
      </c>
      <c r="W284" s="3">
        <v>0</v>
      </c>
      <c r="X284" s="3">
        <v>1.78</v>
      </c>
      <c r="Y284" s="3">
        <v>0</v>
      </c>
      <c r="Z284" s="3">
        <v>6.5819999999999999</v>
      </c>
      <c r="AA284" s="3">
        <v>0</v>
      </c>
      <c r="AB284" s="3">
        <v>0</v>
      </c>
      <c r="AC284" s="3">
        <v>0</v>
      </c>
      <c r="AD284" s="3">
        <v>0</v>
      </c>
      <c r="AE284" s="3">
        <v>0</v>
      </c>
      <c r="AF284" s="3">
        <v>0</v>
      </c>
      <c r="AG284" s="3">
        <v>0</v>
      </c>
      <c r="AJ284" s="3">
        <f t="shared" si="12"/>
        <v>47.749999999999993</v>
      </c>
      <c r="AL284" s="3">
        <f>IFERROR(VLOOKUP(B284,Totalt!$B$1:$BD$409,MATCH("totalt tillförda bränslen:",Totalt!$B$1:$BC$1,0),FALSE),"")</f>
        <v>47.749999999999993</v>
      </c>
      <c r="AN284" s="3">
        <f t="shared" si="14"/>
        <v>0</v>
      </c>
    </row>
    <row r="285" spans="1:40" x14ac:dyDescent="0.25">
      <c r="B285" s="3" t="s">
        <v>294</v>
      </c>
      <c r="C285" s="3">
        <v>0</v>
      </c>
      <c r="D285" s="3">
        <v>2.1709999999999998</v>
      </c>
      <c r="E285" s="3">
        <v>0</v>
      </c>
      <c r="F285" s="3">
        <v>0</v>
      </c>
      <c r="G285" s="3">
        <v>0</v>
      </c>
      <c r="H285" s="3">
        <v>0.49399999999999999</v>
      </c>
      <c r="I285" s="3">
        <v>0.318</v>
      </c>
      <c r="J285" s="3">
        <v>0</v>
      </c>
      <c r="K285" s="3">
        <v>0</v>
      </c>
      <c r="L285" s="3">
        <v>12.973000000000001</v>
      </c>
      <c r="M285" s="238">
        <v>0</v>
      </c>
      <c r="N285" s="3">
        <v>0</v>
      </c>
      <c r="O285" s="3">
        <v>0</v>
      </c>
      <c r="P285" s="238">
        <v>10.196</v>
      </c>
      <c r="Q285" s="240">
        <f t="shared" si="13"/>
        <v>5.0979999999999999</v>
      </c>
      <c r="R285" s="3">
        <v>0</v>
      </c>
      <c r="S285" s="3">
        <v>0</v>
      </c>
      <c r="T285" s="3">
        <v>14.721</v>
      </c>
      <c r="U285" s="3">
        <v>0</v>
      </c>
      <c r="V285" s="3">
        <v>0</v>
      </c>
      <c r="W285" s="3">
        <v>20.805</v>
      </c>
      <c r="X285" s="3">
        <v>1.2150000000000001</v>
      </c>
      <c r="Y285" s="3">
        <v>0</v>
      </c>
      <c r="Z285" s="3">
        <v>0</v>
      </c>
      <c r="AA285" s="3">
        <v>0</v>
      </c>
      <c r="AB285" s="3">
        <v>0</v>
      </c>
      <c r="AC285" s="3">
        <v>0</v>
      </c>
      <c r="AD285" s="3">
        <v>0</v>
      </c>
      <c r="AE285" s="3">
        <v>0</v>
      </c>
      <c r="AF285" s="3">
        <v>0</v>
      </c>
      <c r="AG285" s="3">
        <v>0</v>
      </c>
      <c r="AJ285" s="3">
        <f t="shared" si="12"/>
        <v>57.795000000000016</v>
      </c>
      <c r="AL285" s="3">
        <f>IFERROR(VLOOKUP(B285,Totalt!$B$1:$BD$409,MATCH("totalt tillförda bränslen:",Totalt!$B$1:$BC$1,0),FALSE),"")</f>
        <v>57.795000000000002</v>
      </c>
      <c r="AN285" s="3">
        <f t="shared" si="14"/>
        <v>1.4210854715202004E-14</v>
      </c>
    </row>
    <row r="286" spans="1:40" x14ac:dyDescent="0.25">
      <c r="B286" s="3" t="s">
        <v>295</v>
      </c>
      <c r="C286" s="3">
        <v>0</v>
      </c>
      <c r="D286" s="3">
        <v>458.87700000000001</v>
      </c>
      <c r="E286" s="3">
        <v>3.4482400000000002</v>
      </c>
      <c r="F286" s="3">
        <v>63.617800000000003</v>
      </c>
      <c r="G286" s="3">
        <v>0</v>
      </c>
      <c r="H286" s="3">
        <v>0</v>
      </c>
      <c r="I286" s="3">
        <v>17.196400000000001</v>
      </c>
      <c r="J286" s="3">
        <v>0</v>
      </c>
      <c r="K286" s="3">
        <v>10.237</v>
      </c>
      <c r="L286" s="3">
        <v>189.828</v>
      </c>
      <c r="M286" s="238">
        <v>46.880600000000001</v>
      </c>
      <c r="N286" s="3">
        <v>0</v>
      </c>
      <c r="O286" s="3">
        <v>146.20500000000001</v>
      </c>
      <c r="P286" s="238">
        <v>402.702</v>
      </c>
      <c r="Q286" s="240">
        <f t="shared" si="13"/>
        <v>201.351</v>
      </c>
      <c r="R286" s="3">
        <v>0</v>
      </c>
      <c r="S286" s="3">
        <v>184.88800000000001</v>
      </c>
      <c r="T286" s="3">
        <v>40.251600000000003</v>
      </c>
      <c r="U286" s="3">
        <v>301.298</v>
      </c>
      <c r="V286" s="3">
        <v>29.339700000000001</v>
      </c>
      <c r="W286" s="3">
        <v>50.934399999999997</v>
      </c>
      <c r="X286" s="3">
        <v>64.376599999999996</v>
      </c>
      <c r="Y286" s="3">
        <v>0</v>
      </c>
      <c r="Z286" s="3">
        <v>0</v>
      </c>
      <c r="AA286" s="3">
        <v>0</v>
      </c>
      <c r="AB286" s="3">
        <v>6.5730000000000004</v>
      </c>
      <c r="AC286" s="3">
        <v>22.475000000000001</v>
      </c>
      <c r="AD286" s="3">
        <v>7.8156999999999996</v>
      </c>
      <c r="AE286" s="3">
        <v>0</v>
      </c>
      <c r="AF286" s="3">
        <v>0</v>
      </c>
      <c r="AG286" s="3">
        <v>43.1858</v>
      </c>
      <c r="AJ286" s="3">
        <f t="shared" si="12"/>
        <v>1841.8982400000002</v>
      </c>
      <c r="AL286" s="3">
        <f>IFERROR(VLOOKUP(B286,Totalt!$B$1:$BD$409,MATCH("totalt tillförda bränslen:",Totalt!$B$1:$BC$1,0),FALSE),"")</f>
        <v>1841.8982400000004</v>
      </c>
      <c r="AN286" s="3">
        <f t="shared" si="14"/>
        <v>-2.2737367544323206E-13</v>
      </c>
    </row>
    <row r="287" spans="1:40" x14ac:dyDescent="0.25">
      <c r="B287" s="3" t="s">
        <v>296</v>
      </c>
      <c r="C287" s="3">
        <v>0</v>
      </c>
      <c r="D287" s="3">
        <v>6.2614000000000003E-2</v>
      </c>
      <c r="E287" s="3">
        <v>5.8705900000000002E-4</v>
      </c>
      <c r="F287" s="3">
        <v>1.09861E-2</v>
      </c>
      <c r="G287" s="3">
        <v>0</v>
      </c>
      <c r="H287" s="3">
        <v>0</v>
      </c>
      <c r="I287" s="3">
        <v>1.7154E-3</v>
      </c>
      <c r="J287" s="3">
        <v>0</v>
      </c>
      <c r="K287" s="3">
        <v>9.7300000000000002E-4</v>
      </c>
      <c r="L287" s="3">
        <v>3.2773400000000001E-2</v>
      </c>
      <c r="M287" s="238">
        <v>4.3358900000000002E-3</v>
      </c>
      <c r="N287" s="3">
        <v>0</v>
      </c>
      <c r="O287" s="3">
        <v>2.5256299999999999E-2</v>
      </c>
      <c r="P287" s="238">
        <v>6.8559999999999996E-2</v>
      </c>
      <c r="Q287" s="240">
        <f t="shared" si="13"/>
        <v>3.4279999999999998E-2</v>
      </c>
      <c r="R287" s="3">
        <v>0</v>
      </c>
      <c r="S287" s="3">
        <v>3.1934400000000002E-2</v>
      </c>
      <c r="T287" s="3">
        <v>1.9448400000000001E-2</v>
      </c>
      <c r="U287" s="3">
        <v>3.1509500000000003E-2</v>
      </c>
      <c r="V287" s="3">
        <v>5.4065099999999998E-3</v>
      </c>
      <c r="W287" s="3">
        <v>5.0172799999999998E-3</v>
      </c>
      <c r="X287" s="3">
        <v>8.9858899999999998E-3</v>
      </c>
      <c r="Y287" s="3">
        <v>0</v>
      </c>
      <c r="Z287" s="3">
        <v>0</v>
      </c>
      <c r="AA287" s="3">
        <v>0</v>
      </c>
      <c r="AB287" s="3">
        <v>8.4730000000000005E-4</v>
      </c>
      <c r="AC287" s="3">
        <v>2.9786999999999999E-3</v>
      </c>
      <c r="AD287" s="3">
        <v>1.3108799999999999E-3</v>
      </c>
      <c r="AE287" s="3">
        <v>0</v>
      </c>
      <c r="AF287" s="3">
        <v>0</v>
      </c>
      <c r="AG287" s="3">
        <v>7.4560800000000003E-3</v>
      </c>
      <c r="AJ287" s="3">
        <f t="shared" si="12"/>
        <v>0.28408019899999998</v>
      </c>
      <c r="AL287" s="3">
        <f>IFERROR(VLOOKUP(B287,Totalt!$B$1:$BD$409,MATCH("totalt tillförda bränslen:",Totalt!$B$1:$BC$1,0),FALSE),"")</f>
        <v>0.28408019900000003</v>
      </c>
      <c r="AN287" s="3">
        <f t="shared" si="14"/>
        <v>-5.5511151231257827E-17</v>
      </c>
    </row>
    <row r="288" spans="1:40" x14ac:dyDescent="0.25">
      <c r="A288" s="3" t="s">
        <v>297</v>
      </c>
      <c r="Q288" s="240">
        <f t="shared" si="13"/>
        <v>0</v>
      </c>
      <c r="AJ288" s="3">
        <f t="shared" si="12"/>
        <v>0</v>
      </c>
      <c r="AL288" s="3" t="str">
        <f>IFERROR(VLOOKUP(B288,Totalt!$B$1:$BD$409,MATCH("totalt tillförda bränslen:",Totalt!$B$1:$BC$1,0),FALSE),"")</f>
        <v/>
      </c>
      <c r="AN288" s="3" t="str">
        <f t="shared" si="14"/>
        <v/>
      </c>
    </row>
    <row r="289" spans="1:40" x14ac:dyDescent="0.25">
      <c r="B289" s="3" t="s">
        <v>298</v>
      </c>
      <c r="C289" s="3">
        <v>0</v>
      </c>
      <c r="D289" s="3">
        <v>0</v>
      </c>
      <c r="E289" s="3">
        <v>0</v>
      </c>
      <c r="F289" s="3">
        <v>74.888599999999997</v>
      </c>
      <c r="G289" s="3">
        <v>0</v>
      </c>
      <c r="H289" s="3">
        <v>0</v>
      </c>
      <c r="I289" s="3">
        <v>1.0987</v>
      </c>
      <c r="J289" s="3">
        <v>0</v>
      </c>
      <c r="K289" s="3">
        <v>0</v>
      </c>
      <c r="L289" s="3">
        <v>60.6297</v>
      </c>
      <c r="M289" s="238">
        <v>7.9588599999999996</v>
      </c>
      <c r="N289" s="3">
        <v>0</v>
      </c>
      <c r="O289" s="3">
        <v>33.7072</v>
      </c>
      <c r="P289" s="238">
        <v>229.06</v>
      </c>
      <c r="Q289" s="240">
        <f t="shared" si="13"/>
        <v>114.53</v>
      </c>
      <c r="R289" s="3">
        <v>0</v>
      </c>
      <c r="S289" s="3">
        <v>0</v>
      </c>
      <c r="T289" s="3">
        <v>9.7212300000000003</v>
      </c>
      <c r="U289" s="3">
        <v>0</v>
      </c>
      <c r="V289" s="3">
        <v>0</v>
      </c>
      <c r="W289" s="3">
        <v>23.062000000000001</v>
      </c>
      <c r="X289" s="3">
        <v>10.4209</v>
      </c>
      <c r="Y289" s="3">
        <v>25.1296</v>
      </c>
      <c r="Z289" s="3">
        <v>7.5999999999999998E-2</v>
      </c>
      <c r="AA289" s="3">
        <v>0</v>
      </c>
      <c r="AB289" s="3">
        <v>0</v>
      </c>
      <c r="AC289" s="3">
        <v>0</v>
      </c>
      <c r="AD289" s="3">
        <v>0</v>
      </c>
      <c r="AE289" s="3">
        <v>0</v>
      </c>
      <c r="AF289" s="3">
        <v>0</v>
      </c>
      <c r="AG289" s="3">
        <v>0</v>
      </c>
      <c r="AJ289" s="3">
        <f t="shared" si="12"/>
        <v>353.26393000000002</v>
      </c>
      <c r="AL289" s="3">
        <f>IFERROR(VLOOKUP(B289,Totalt!$B$1:$BD$409,MATCH("totalt tillförda bränslen:",Totalt!$B$1:$BC$1,0),FALSE),"")</f>
        <v>353.26393000000002</v>
      </c>
      <c r="AN289" s="3">
        <f t="shared" si="14"/>
        <v>0</v>
      </c>
    </row>
    <row r="290" spans="1:40" x14ac:dyDescent="0.25">
      <c r="B290" s="3" t="s">
        <v>299</v>
      </c>
      <c r="C290" s="3">
        <v>0</v>
      </c>
      <c r="D290" s="3">
        <v>0</v>
      </c>
      <c r="E290" s="3">
        <v>0</v>
      </c>
      <c r="F290" s="3">
        <v>0.78164100000000003</v>
      </c>
      <c r="G290" s="3">
        <v>0</v>
      </c>
      <c r="H290" s="3">
        <v>0</v>
      </c>
      <c r="I290" s="3">
        <v>0</v>
      </c>
      <c r="J290" s="3">
        <v>0</v>
      </c>
      <c r="K290" s="3">
        <v>0</v>
      </c>
      <c r="L290" s="3">
        <v>7.0484299999999998</v>
      </c>
      <c r="M290" s="238">
        <v>0.77390199999999998</v>
      </c>
      <c r="N290" s="3">
        <v>0</v>
      </c>
      <c r="O290" s="3">
        <v>0</v>
      </c>
      <c r="P290" s="238">
        <v>8.56</v>
      </c>
      <c r="Q290" s="240">
        <f t="shared" si="13"/>
        <v>4.28</v>
      </c>
      <c r="R290" s="3">
        <v>0</v>
      </c>
      <c r="S290" s="3">
        <v>0</v>
      </c>
      <c r="T290" s="3">
        <v>0</v>
      </c>
      <c r="U290" s="3">
        <v>0</v>
      </c>
      <c r="V290" s="3">
        <v>0</v>
      </c>
      <c r="W290" s="3">
        <v>0</v>
      </c>
      <c r="X290" s="3">
        <v>1.7</v>
      </c>
      <c r="Y290" s="3">
        <v>0</v>
      </c>
      <c r="Z290" s="3">
        <v>0</v>
      </c>
      <c r="AA290" s="3">
        <v>0</v>
      </c>
      <c r="AB290" s="3">
        <v>0</v>
      </c>
      <c r="AC290" s="3">
        <v>0</v>
      </c>
      <c r="AD290" s="3">
        <v>0</v>
      </c>
      <c r="AE290" s="3">
        <v>0</v>
      </c>
      <c r="AF290" s="3">
        <v>0</v>
      </c>
      <c r="AG290" s="3">
        <v>0</v>
      </c>
      <c r="AJ290" s="3">
        <f t="shared" si="12"/>
        <v>13.810070999999999</v>
      </c>
      <c r="AL290" s="3">
        <f>IFERROR(VLOOKUP(B290,Totalt!$B$1:$BD$409,MATCH("totalt tillförda bränslen:",Totalt!$B$1:$BC$1,0),FALSE),"")</f>
        <v>13.810071000000001</v>
      </c>
      <c r="AN290" s="3">
        <f t="shared" si="14"/>
        <v>-1.7763568394002505E-15</v>
      </c>
    </row>
    <row r="291" spans="1:40" x14ac:dyDescent="0.25">
      <c r="A291" s="3" t="s">
        <v>300</v>
      </c>
      <c r="Q291" s="240">
        <f t="shared" si="13"/>
        <v>0</v>
      </c>
      <c r="AJ291" s="3">
        <f t="shared" si="12"/>
        <v>0</v>
      </c>
      <c r="AL291" s="3" t="str">
        <f>IFERROR(VLOOKUP(B291,Totalt!$B$1:$BD$409,MATCH("totalt tillförda bränslen:",Totalt!$B$1:$BC$1,0),FALSE),"")</f>
        <v/>
      </c>
      <c r="AN291" s="3" t="str">
        <f t="shared" si="14"/>
        <v/>
      </c>
    </row>
    <row r="292" spans="1:40" x14ac:dyDescent="0.25">
      <c r="B292" s="3" t="s">
        <v>301</v>
      </c>
      <c r="C292" s="3">
        <v>0</v>
      </c>
      <c r="D292" s="3">
        <v>0</v>
      </c>
      <c r="E292" s="3">
        <v>0</v>
      </c>
      <c r="F292" s="3">
        <v>0</v>
      </c>
      <c r="G292" s="3">
        <v>20.593</v>
      </c>
      <c r="H292" s="3">
        <v>0</v>
      </c>
      <c r="I292" s="3">
        <v>1.8582000000000001</v>
      </c>
      <c r="J292" s="3">
        <v>0</v>
      </c>
      <c r="K292" s="3">
        <v>6.5033000000000003</v>
      </c>
      <c r="L292" s="3">
        <v>0</v>
      </c>
      <c r="M292" s="238">
        <v>0</v>
      </c>
      <c r="N292" s="3">
        <v>0</v>
      </c>
      <c r="O292" s="3">
        <v>0</v>
      </c>
      <c r="P292" s="238">
        <v>0</v>
      </c>
      <c r="Q292" s="240">
        <f t="shared" si="13"/>
        <v>0</v>
      </c>
      <c r="R292" s="3">
        <v>0</v>
      </c>
      <c r="S292" s="3">
        <v>0</v>
      </c>
      <c r="T292" s="3">
        <v>0</v>
      </c>
      <c r="U292" s="3">
        <v>0</v>
      </c>
      <c r="V292" s="3">
        <v>60.006999999999998</v>
      </c>
      <c r="W292" s="3">
        <v>0</v>
      </c>
      <c r="X292" s="3">
        <v>16.169</v>
      </c>
      <c r="Y292" s="3">
        <v>0</v>
      </c>
      <c r="Z292" s="3">
        <v>0</v>
      </c>
      <c r="AA292" s="3">
        <v>284.80500000000001</v>
      </c>
      <c r="AB292" s="3">
        <v>189.364</v>
      </c>
      <c r="AC292" s="3">
        <v>378.25</v>
      </c>
      <c r="AD292" s="3">
        <v>0</v>
      </c>
      <c r="AE292" s="3">
        <v>0</v>
      </c>
      <c r="AF292" s="3">
        <v>0</v>
      </c>
      <c r="AG292" s="3">
        <v>0</v>
      </c>
      <c r="AJ292" s="3">
        <f t="shared" si="12"/>
        <v>957.54949999999997</v>
      </c>
      <c r="AL292" s="3">
        <f>IFERROR(VLOOKUP(B292,Totalt!$B$1:$BD$409,MATCH("totalt tillförda bränslen:",Totalt!$B$1:$BC$1,0),FALSE),"")</f>
        <v>957.54949999999997</v>
      </c>
      <c r="AN292" s="3">
        <f t="shared" si="14"/>
        <v>0</v>
      </c>
    </row>
    <row r="293" spans="1:40" x14ac:dyDescent="0.25">
      <c r="A293" s="3" t="s">
        <v>302</v>
      </c>
      <c r="Q293" s="240">
        <f t="shared" si="13"/>
        <v>0</v>
      </c>
      <c r="AJ293" s="3">
        <f t="shared" si="12"/>
        <v>0</v>
      </c>
      <c r="AL293" s="3" t="str">
        <f>IFERROR(VLOOKUP(B293,Totalt!$B$1:$BD$409,MATCH("totalt tillförda bränslen:",Totalt!$B$1:$BC$1,0),FALSE),"")</f>
        <v/>
      </c>
      <c r="AN293" s="3" t="str">
        <f t="shared" si="14"/>
        <v/>
      </c>
    </row>
    <row r="294" spans="1:40" x14ac:dyDescent="0.25">
      <c r="B294" s="3" t="s">
        <v>303</v>
      </c>
      <c r="C294" s="3">
        <v>0</v>
      </c>
      <c r="D294" s="3">
        <v>0</v>
      </c>
      <c r="E294" s="3">
        <v>0</v>
      </c>
      <c r="F294" s="3">
        <v>0</v>
      </c>
      <c r="G294" s="3">
        <v>0</v>
      </c>
      <c r="H294" s="3">
        <v>0</v>
      </c>
      <c r="I294" s="3">
        <v>3.0000000000000001E-3</v>
      </c>
      <c r="J294" s="3">
        <v>0</v>
      </c>
      <c r="K294" s="3">
        <v>0</v>
      </c>
      <c r="L294" s="3">
        <v>0</v>
      </c>
      <c r="M294" s="238">
        <v>0</v>
      </c>
      <c r="N294" s="3">
        <v>0</v>
      </c>
      <c r="O294" s="3">
        <v>0</v>
      </c>
      <c r="P294" s="238">
        <v>0</v>
      </c>
      <c r="Q294" s="240">
        <f t="shared" si="13"/>
        <v>0</v>
      </c>
      <c r="R294" s="3">
        <v>16.52</v>
      </c>
      <c r="S294" s="3">
        <v>0</v>
      </c>
      <c r="T294" s="3">
        <v>0</v>
      </c>
      <c r="U294" s="3">
        <v>0</v>
      </c>
      <c r="V294" s="3">
        <v>0</v>
      </c>
      <c r="W294" s="3">
        <v>0</v>
      </c>
      <c r="X294" s="3">
        <v>0.05</v>
      </c>
      <c r="Y294" s="3">
        <v>0</v>
      </c>
      <c r="Z294" s="3">
        <v>0</v>
      </c>
      <c r="AA294" s="3">
        <v>0</v>
      </c>
      <c r="AB294" s="3">
        <v>0</v>
      </c>
      <c r="AC294" s="3">
        <v>0</v>
      </c>
      <c r="AD294" s="3">
        <v>0</v>
      </c>
      <c r="AE294" s="3">
        <v>0</v>
      </c>
      <c r="AF294" s="3">
        <v>0</v>
      </c>
      <c r="AG294" s="3">
        <v>0</v>
      </c>
      <c r="AJ294" s="3">
        <f t="shared" si="12"/>
        <v>16.573</v>
      </c>
      <c r="AL294" s="3">
        <f>IFERROR(VLOOKUP(B294,Totalt!$B$1:$BD$409,MATCH("totalt tillförda bränslen:",Totalt!$B$1:$BC$1,0),FALSE),"")</f>
        <v>16.573</v>
      </c>
      <c r="AN294" s="3">
        <f t="shared" si="14"/>
        <v>0</v>
      </c>
    </row>
    <row r="295" spans="1:40" x14ac:dyDescent="0.25">
      <c r="B295" s="3" t="s">
        <v>304</v>
      </c>
      <c r="C295" s="3">
        <v>0</v>
      </c>
      <c r="D295" s="3">
        <v>0</v>
      </c>
      <c r="E295" s="3">
        <v>0</v>
      </c>
      <c r="F295" s="3">
        <v>3.5161899999999999</v>
      </c>
      <c r="G295" s="3">
        <v>0</v>
      </c>
      <c r="H295" s="3">
        <v>0.50900000000000001</v>
      </c>
      <c r="I295" s="3">
        <v>2.7E-2</v>
      </c>
      <c r="J295" s="3">
        <v>0</v>
      </c>
      <c r="K295" s="3">
        <v>0</v>
      </c>
      <c r="L295" s="3">
        <v>54.685600000000001</v>
      </c>
      <c r="M295" s="238">
        <v>0.97313400000000005</v>
      </c>
      <c r="N295" s="3">
        <v>0</v>
      </c>
      <c r="O295" s="3">
        <v>0</v>
      </c>
      <c r="P295" s="238">
        <v>47.893999999999998</v>
      </c>
      <c r="Q295" s="240">
        <f t="shared" si="13"/>
        <v>23.946999999999999</v>
      </c>
      <c r="R295" s="3">
        <v>0</v>
      </c>
      <c r="S295" s="3">
        <v>0</v>
      </c>
      <c r="T295" s="3">
        <v>46.798900000000003</v>
      </c>
      <c r="U295" s="3">
        <v>0</v>
      </c>
      <c r="V295" s="3">
        <v>0</v>
      </c>
      <c r="W295" s="3">
        <v>0</v>
      </c>
      <c r="X295" s="3">
        <v>3.93513</v>
      </c>
      <c r="Y295" s="3">
        <v>0</v>
      </c>
      <c r="Z295" s="3">
        <v>0</v>
      </c>
      <c r="AA295" s="3">
        <v>0</v>
      </c>
      <c r="AB295" s="3">
        <v>0</v>
      </c>
      <c r="AC295" s="3">
        <v>0</v>
      </c>
      <c r="AD295" s="3">
        <v>0</v>
      </c>
      <c r="AE295" s="3">
        <v>0</v>
      </c>
      <c r="AF295" s="3">
        <v>0</v>
      </c>
      <c r="AG295" s="3">
        <v>0</v>
      </c>
      <c r="AJ295" s="3">
        <f t="shared" si="12"/>
        <v>133.41882000000001</v>
      </c>
      <c r="AL295" s="3">
        <f>IFERROR(VLOOKUP(B295,Totalt!$B$1:$BD$409,MATCH("totalt tillförda bränslen:",Totalt!$B$1:$BC$1,0),FALSE),"")</f>
        <v>133.41881999999998</v>
      </c>
      <c r="AN295" s="3">
        <f t="shared" si="14"/>
        <v>2.8421709430404007E-14</v>
      </c>
    </row>
    <row r="296" spans="1:40" x14ac:dyDescent="0.25">
      <c r="B296" s="3" t="s">
        <v>305</v>
      </c>
      <c r="C296" s="3">
        <v>0</v>
      </c>
      <c r="D296" s="3">
        <v>0</v>
      </c>
      <c r="E296" s="3">
        <v>0</v>
      </c>
      <c r="F296" s="3">
        <v>0</v>
      </c>
      <c r="G296" s="3">
        <v>0</v>
      </c>
      <c r="H296" s="3">
        <v>0.84099999999999997</v>
      </c>
      <c r="I296" s="3">
        <v>0.95899999999999996</v>
      </c>
      <c r="J296" s="3">
        <v>0</v>
      </c>
      <c r="K296" s="3">
        <v>0</v>
      </c>
      <c r="L296" s="3">
        <v>0</v>
      </c>
      <c r="M296" s="238">
        <v>0</v>
      </c>
      <c r="N296" s="3">
        <v>0</v>
      </c>
      <c r="O296" s="3">
        <v>0</v>
      </c>
      <c r="P296" s="238">
        <v>7.6360000000000001</v>
      </c>
      <c r="Q296" s="240">
        <f t="shared" si="13"/>
        <v>3.8180000000000001</v>
      </c>
      <c r="R296" s="3">
        <v>0</v>
      </c>
      <c r="S296" s="3">
        <v>0</v>
      </c>
      <c r="T296" s="3">
        <v>21.779</v>
      </c>
      <c r="U296" s="3">
        <v>0</v>
      </c>
      <c r="V296" s="3">
        <v>0</v>
      </c>
      <c r="W296" s="3">
        <v>0</v>
      </c>
      <c r="X296" s="3">
        <v>0.60099999999999998</v>
      </c>
      <c r="Y296" s="3">
        <v>0</v>
      </c>
      <c r="Z296" s="3">
        <v>0</v>
      </c>
      <c r="AA296" s="3">
        <v>0</v>
      </c>
      <c r="AB296" s="3">
        <v>0</v>
      </c>
      <c r="AC296" s="3">
        <v>0</v>
      </c>
      <c r="AD296" s="3">
        <v>0</v>
      </c>
      <c r="AE296" s="3">
        <v>0</v>
      </c>
      <c r="AF296" s="3">
        <v>0</v>
      </c>
      <c r="AG296" s="3">
        <v>0</v>
      </c>
      <c r="AJ296" s="3">
        <f t="shared" si="12"/>
        <v>27.998000000000001</v>
      </c>
      <c r="AL296" s="3">
        <f>IFERROR(VLOOKUP(B296,Totalt!$B$1:$BD$409,MATCH("totalt tillförda bränslen:",Totalt!$B$1:$BC$1,0),FALSE),"")</f>
        <v>27.998000000000001</v>
      </c>
      <c r="AN296" s="3">
        <f t="shared" si="14"/>
        <v>0</v>
      </c>
    </row>
    <row r="297" spans="1:40" x14ac:dyDescent="0.25">
      <c r="A297" s="3" t="s">
        <v>306</v>
      </c>
      <c r="Q297" s="240">
        <f t="shared" si="13"/>
        <v>0</v>
      </c>
      <c r="AJ297" s="3">
        <f t="shared" si="12"/>
        <v>0</v>
      </c>
      <c r="AL297" s="3" t="str">
        <f>IFERROR(VLOOKUP(B297,Totalt!$B$1:$BD$409,MATCH("totalt tillförda bränslen:",Totalt!$B$1:$BC$1,0),FALSE),"")</f>
        <v/>
      </c>
      <c r="AN297" s="3" t="str">
        <f t="shared" si="14"/>
        <v/>
      </c>
    </row>
    <row r="298" spans="1:40" x14ac:dyDescent="0.25">
      <c r="B298" s="3" t="s">
        <v>307</v>
      </c>
      <c r="C298" s="3">
        <v>0</v>
      </c>
      <c r="D298" s="3">
        <v>0</v>
      </c>
      <c r="E298" s="3">
        <v>0</v>
      </c>
      <c r="F298" s="3">
        <v>2.29704</v>
      </c>
      <c r="G298" s="3">
        <v>0</v>
      </c>
      <c r="H298" s="3">
        <v>0</v>
      </c>
      <c r="I298" s="3">
        <v>1.62087</v>
      </c>
      <c r="J298" s="3">
        <v>0</v>
      </c>
      <c r="K298" s="3">
        <v>0</v>
      </c>
      <c r="L298" s="3">
        <v>50.5182</v>
      </c>
      <c r="M298" s="238">
        <v>3.3180100000000001</v>
      </c>
      <c r="N298" s="3">
        <v>0</v>
      </c>
      <c r="O298" s="3">
        <v>0</v>
      </c>
      <c r="P298" s="238">
        <v>0</v>
      </c>
      <c r="Q298" s="240">
        <f t="shared" si="13"/>
        <v>0</v>
      </c>
      <c r="R298" s="3">
        <v>0</v>
      </c>
      <c r="S298" s="3">
        <v>79.509</v>
      </c>
      <c r="T298" s="3">
        <v>10.573</v>
      </c>
      <c r="U298" s="3">
        <v>0</v>
      </c>
      <c r="V298" s="3">
        <v>0</v>
      </c>
      <c r="W298" s="3">
        <v>0</v>
      </c>
      <c r="X298" s="3">
        <v>3.46801</v>
      </c>
      <c r="Y298" s="3">
        <v>0</v>
      </c>
      <c r="Z298" s="3">
        <v>0</v>
      </c>
      <c r="AA298" s="3">
        <v>0</v>
      </c>
      <c r="AB298" s="3">
        <v>0</v>
      </c>
      <c r="AC298" s="3">
        <v>0</v>
      </c>
      <c r="AD298" s="3">
        <v>0</v>
      </c>
      <c r="AE298" s="3">
        <v>0</v>
      </c>
      <c r="AF298" s="3">
        <v>0</v>
      </c>
      <c r="AG298" s="3">
        <v>0</v>
      </c>
      <c r="AJ298" s="3">
        <f t="shared" si="12"/>
        <v>147.98612000000003</v>
      </c>
      <c r="AL298" s="3">
        <f>IFERROR(VLOOKUP(B298,Totalt!$B$1:$BD$409,MATCH("totalt tillförda bränslen:",Totalt!$B$1:$BC$1,0),FALSE),"")</f>
        <v>147.98612</v>
      </c>
      <c r="AN298" s="3">
        <f t="shared" si="14"/>
        <v>2.8421709430404007E-14</v>
      </c>
    </row>
    <row r="299" spans="1:40" x14ac:dyDescent="0.25">
      <c r="A299" s="3" t="s">
        <v>308</v>
      </c>
      <c r="Q299" s="240">
        <f t="shared" si="13"/>
        <v>0</v>
      </c>
      <c r="AJ299" s="3">
        <f t="shared" si="12"/>
        <v>0</v>
      </c>
      <c r="AL299" s="3" t="str">
        <f>IFERROR(VLOOKUP(B299,Totalt!$B$1:$BD$409,MATCH("totalt tillförda bränslen:",Totalt!$B$1:$BC$1,0),FALSE),"")</f>
        <v/>
      </c>
      <c r="AN299" s="3" t="str">
        <f t="shared" si="14"/>
        <v/>
      </c>
    </row>
    <row r="300" spans="1:40" x14ac:dyDescent="0.25">
      <c r="B300" s="3" t="s">
        <v>309</v>
      </c>
      <c r="C300" s="3">
        <v>0</v>
      </c>
      <c r="D300" s="3">
        <v>0</v>
      </c>
      <c r="E300" s="3">
        <v>0</v>
      </c>
      <c r="F300" s="3">
        <v>0</v>
      </c>
      <c r="G300" s="3">
        <v>0</v>
      </c>
      <c r="H300" s="3">
        <v>0</v>
      </c>
      <c r="I300" s="3">
        <v>0.04</v>
      </c>
      <c r="J300" s="3">
        <v>0</v>
      </c>
      <c r="K300" s="3">
        <v>0</v>
      </c>
      <c r="L300" s="3">
        <v>0</v>
      </c>
      <c r="M300" s="238">
        <v>0</v>
      </c>
      <c r="N300" s="3">
        <v>0</v>
      </c>
      <c r="O300" s="3">
        <v>0</v>
      </c>
      <c r="P300" s="238">
        <v>0</v>
      </c>
      <c r="Q300" s="240">
        <f t="shared" si="13"/>
        <v>0</v>
      </c>
      <c r="R300" s="3">
        <v>0</v>
      </c>
      <c r="S300" s="3">
        <v>0</v>
      </c>
      <c r="T300" s="3">
        <v>0</v>
      </c>
      <c r="U300" s="3">
        <v>0</v>
      </c>
      <c r="V300" s="3">
        <v>0</v>
      </c>
      <c r="W300" s="3">
        <v>0</v>
      </c>
      <c r="X300" s="3">
        <v>3.5000000000000003E-2</v>
      </c>
      <c r="Y300" s="3">
        <v>0</v>
      </c>
      <c r="Z300" s="3">
        <v>2.3090000000000002</v>
      </c>
      <c r="AA300" s="3">
        <v>0</v>
      </c>
      <c r="AB300" s="3">
        <v>0</v>
      </c>
      <c r="AC300" s="3">
        <v>0</v>
      </c>
      <c r="AD300" s="3">
        <v>0</v>
      </c>
      <c r="AE300" s="3">
        <v>0</v>
      </c>
      <c r="AF300" s="3">
        <v>0</v>
      </c>
      <c r="AG300" s="3">
        <v>0</v>
      </c>
      <c r="AJ300" s="3">
        <f t="shared" si="12"/>
        <v>2.3840000000000003</v>
      </c>
      <c r="AL300" s="3">
        <f>IFERROR(VLOOKUP(B300,Totalt!$B$1:$BD$409,MATCH("totalt tillförda bränslen:",Totalt!$B$1:$BC$1,0),FALSE),"")</f>
        <v>2.3840000000000003</v>
      </c>
      <c r="AN300" s="3">
        <f t="shared" si="14"/>
        <v>0</v>
      </c>
    </row>
    <row r="301" spans="1:40" x14ac:dyDescent="0.25">
      <c r="B301" s="3" t="s">
        <v>310</v>
      </c>
      <c r="C301" s="3">
        <v>0</v>
      </c>
      <c r="D301" s="3">
        <v>0</v>
      </c>
      <c r="E301" s="3">
        <v>0</v>
      </c>
      <c r="F301" s="3">
        <v>0</v>
      </c>
      <c r="G301" s="3">
        <v>0</v>
      </c>
      <c r="H301" s="3">
        <v>0</v>
      </c>
      <c r="I301" s="3">
        <v>1.05</v>
      </c>
      <c r="J301" s="3">
        <v>0</v>
      </c>
      <c r="K301" s="3">
        <v>0</v>
      </c>
      <c r="L301" s="3">
        <v>0</v>
      </c>
      <c r="M301" s="238">
        <v>0</v>
      </c>
      <c r="N301" s="3">
        <v>0</v>
      </c>
      <c r="O301" s="3">
        <v>0</v>
      </c>
      <c r="P301" s="238">
        <v>2.012</v>
      </c>
      <c r="Q301" s="240">
        <f t="shared" si="13"/>
        <v>1.006</v>
      </c>
      <c r="R301" s="3">
        <v>0</v>
      </c>
      <c r="S301" s="3">
        <v>0</v>
      </c>
      <c r="T301" s="3">
        <v>11.72</v>
      </c>
      <c r="U301" s="3">
        <v>0</v>
      </c>
      <c r="V301" s="3">
        <v>0</v>
      </c>
      <c r="W301" s="3">
        <v>0</v>
      </c>
      <c r="X301" s="3">
        <v>0.24099999999999999</v>
      </c>
      <c r="Y301" s="3">
        <v>0</v>
      </c>
      <c r="Z301" s="3">
        <v>0</v>
      </c>
      <c r="AA301" s="3">
        <v>0</v>
      </c>
      <c r="AB301" s="3">
        <v>0</v>
      </c>
      <c r="AC301" s="3">
        <v>0</v>
      </c>
      <c r="AD301" s="3">
        <v>0</v>
      </c>
      <c r="AE301" s="3">
        <v>0</v>
      </c>
      <c r="AF301" s="3">
        <v>0</v>
      </c>
      <c r="AG301" s="3">
        <v>0</v>
      </c>
      <c r="AJ301" s="3">
        <f t="shared" si="12"/>
        <v>14.016999999999999</v>
      </c>
      <c r="AL301" s="3">
        <f>IFERROR(VLOOKUP(B301,Totalt!$B$1:$BD$409,MATCH("totalt tillförda bränslen:",Totalt!$B$1:$BC$1,0),FALSE),"")</f>
        <v>14.017000000000001</v>
      </c>
      <c r="AN301" s="3">
        <f t="shared" si="14"/>
        <v>-1.7763568394002505E-15</v>
      </c>
    </row>
    <row r="302" spans="1:40" x14ac:dyDescent="0.25">
      <c r="B302" s="3" t="s">
        <v>311</v>
      </c>
      <c r="C302" s="3">
        <v>0</v>
      </c>
      <c r="D302" s="3">
        <v>0</v>
      </c>
      <c r="E302" s="3">
        <v>0</v>
      </c>
      <c r="F302" s="3">
        <v>0</v>
      </c>
      <c r="G302" s="3">
        <v>0</v>
      </c>
      <c r="H302" s="3">
        <v>0</v>
      </c>
      <c r="I302" s="3">
        <v>0.22700000000000001</v>
      </c>
      <c r="J302" s="3">
        <v>1.76</v>
      </c>
      <c r="K302" s="3">
        <v>0</v>
      </c>
      <c r="L302" s="3">
        <v>120.86</v>
      </c>
      <c r="M302" s="238">
        <v>3.1986300000000001</v>
      </c>
      <c r="N302" s="3">
        <v>0</v>
      </c>
      <c r="O302" s="3">
        <v>0</v>
      </c>
      <c r="P302" s="238">
        <v>53.46</v>
      </c>
      <c r="Q302" s="240">
        <f t="shared" si="13"/>
        <v>26.73</v>
      </c>
      <c r="R302" s="3">
        <v>0</v>
      </c>
      <c r="S302" s="3">
        <v>0</v>
      </c>
      <c r="T302" s="3">
        <v>0</v>
      </c>
      <c r="U302" s="3">
        <v>0</v>
      </c>
      <c r="V302" s="3">
        <v>0</v>
      </c>
      <c r="W302" s="3">
        <v>0</v>
      </c>
      <c r="X302" s="3">
        <v>4.09863</v>
      </c>
      <c r="Y302" s="3">
        <v>0</v>
      </c>
      <c r="Z302" s="3">
        <v>0</v>
      </c>
      <c r="AA302" s="3">
        <v>0</v>
      </c>
      <c r="AB302" s="3">
        <v>0</v>
      </c>
      <c r="AC302" s="3">
        <v>0</v>
      </c>
      <c r="AD302" s="3">
        <v>0</v>
      </c>
      <c r="AE302" s="3">
        <v>0</v>
      </c>
      <c r="AF302" s="3">
        <v>0</v>
      </c>
      <c r="AG302" s="3">
        <v>0</v>
      </c>
      <c r="AJ302" s="3">
        <f t="shared" si="12"/>
        <v>153.67562999999996</v>
      </c>
      <c r="AL302" s="3">
        <f>IFERROR(VLOOKUP(B302,Totalt!$B$1:$BD$409,MATCH("totalt tillförda bränslen:",Totalt!$B$1:$BC$1,0),FALSE),"")</f>
        <v>153.67563000000001</v>
      </c>
      <c r="AN302" s="3">
        <f t="shared" si="14"/>
        <v>-5.6843418860808015E-14</v>
      </c>
    </row>
    <row r="303" spans="1:40" x14ac:dyDescent="0.25">
      <c r="A303" s="3" t="s">
        <v>312</v>
      </c>
      <c r="Q303" s="240">
        <f t="shared" si="13"/>
        <v>0</v>
      </c>
      <c r="AJ303" s="3">
        <f t="shared" si="12"/>
        <v>0</v>
      </c>
      <c r="AL303" s="3" t="str">
        <f>IFERROR(VLOOKUP(B303,Totalt!$B$1:$BD$409,MATCH("totalt tillförda bränslen:",Totalt!$B$1:$BC$1,0),FALSE),"")</f>
        <v/>
      </c>
      <c r="AN303" s="3" t="str">
        <f t="shared" si="14"/>
        <v/>
      </c>
    </row>
    <row r="304" spans="1:40" x14ac:dyDescent="0.25">
      <c r="B304" s="3" t="s">
        <v>313</v>
      </c>
      <c r="C304" s="3">
        <v>0</v>
      </c>
      <c r="D304" s="3">
        <v>0</v>
      </c>
      <c r="E304" s="3">
        <v>0</v>
      </c>
      <c r="F304" s="3">
        <v>0</v>
      </c>
      <c r="G304" s="3">
        <v>0</v>
      </c>
      <c r="H304" s="3">
        <v>0.19</v>
      </c>
      <c r="I304" s="3">
        <v>0</v>
      </c>
      <c r="J304" s="3">
        <v>0</v>
      </c>
      <c r="K304" s="3">
        <v>0</v>
      </c>
      <c r="L304" s="3">
        <v>48.5</v>
      </c>
      <c r="M304" s="238">
        <v>0</v>
      </c>
      <c r="N304" s="3">
        <v>0</v>
      </c>
      <c r="O304" s="3">
        <v>0</v>
      </c>
      <c r="P304" s="238">
        <v>0</v>
      </c>
      <c r="Q304" s="240">
        <f t="shared" si="13"/>
        <v>0</v>
      </c>
      <c r="R304" s="3">
        <v>0</v>
      </c>
      <c r="S304" s="3">
        <v>0</v>
      </c>
      <c r="T304" s="3">
        <v>0</v>
      </c>
      <c r="U304" s="3">
        <v>0</v>
      </c>
      <c r="V304" s="3">
        <v>0</v>
      </c>
      <c r="W304" s="3">
        <v>0</v>
      </c>
      <c r="X304" s="3">
        <v>0.9</v>
      </c>
      <c r="Y304" s="3">
        <v>0</v>
      </c>
      <c r="Z304" s="3">
        <v>0</v>
      </c>
      <c r="AA304" s="3">
        <v>0</v>
      </c>
      <c r="AB304" s="3">
        <v>0</v>
      </c>
      <c r="AC304" s="3">
        <v>0</v>
      </c>
      <c r="AD304" s="3">
        <v>0</v>
      </c>
      <c r="AE304" s="3">
        <v>1.4890000000000001</v>
      </c>
      <c r="AF304" s="3">
        <v>0</v>
      </c>
      <c r="AG304" s="3">
        <v>0</v>
      </c>
      <c r="AJ304" s="3">
        <f t="shared" si="12"/>
        <v>51.078999999999994</v>
      </c>
      <c r="AL304" s="3">
        <f>IFERROR(VLOOKUP(B304,Totalt!$B$1:$BD$409,MATCH("totalt tillförda bränslen:",Totalt!$B$1:$BC$1,0),FALSE),"")</f>
        <v>51.078999999999994</v>
      </c>
      <c r="AN304" s="3">
        <f t="shared" si="14"/>
        <v>0</v>
      </c>
    </row>
    <row r="305" spans="1:40" x14ac:dyDescent="0.25">
      <c r="A305" s="3" t="s">
        <v>314</v>
      </c>
      <c r="Q305" s="240">
        <f t="shared" si="13"/>
        <v>0</v>
      </c>
      <c r="AJ305" s="3">
        <f t="shared" si="12"/>
        <v>0</v>
      </c>
      <c r="AL305" s="3" t="str">
        <f>IFERROR(VLOOKUP(B305,Totalt!$B$1:$BD$409,MATCH("totalt tillförda bränslen:",Totalt!$B$1:$BC$1,0),FALSE),"")</f>
        <v/>
      </c>
      <c r="AN305" s="3" t="str">
        <f t="shared" si="14"/>
        <v/>
      </c>
    </row>
    <row r="306" spans="1:40" x14ac:dyDescent="0.25">
      <c r="B306" s="3" t="s">
        <v>315</v>
      </c>
      <c r="C306" s="3">
        <v>0</v>
      </c>
      <c r="D306" s="3">
        <v>0</v>
      </c>
      <c r="E306" s="3">
        <v>0</v>
      </c>
      <c r="F306" s="3">
        <v>27</v>
      </c>
      <c r="G306" s="3">
        <v>31</v>
      </c>
      <c r="H306" s="3">
        <v>0</v>
      </c>
      <c r="I306" s="3">
        <v>1</v>
      </c>
      <c r="J306" s="3">
        <v>0.3</v>
      </c>
      <c r="K306" s="3">
        <v>0</v>
      </c>
      <c r="L306" s="3">
        <v>7</v>
      </c>
      <c r="M306" s="238">
        <v>0</v>
      </c>
      <c r="N306" s="3">
        <v>0</v>
      </c>
      <c r="O306" s="3">
        <v>0</v>
      </c>
      <c r="P306" s="238">
        <v>23.4</v>
      </c>
      <c r="Q306" s="240">
        <f t="shared" si="13"/>
        <v>11.7</v>
      </c>
      <c r="R306" s="3">
        <v>0.4</v>
      </c>
      <c r="S306" s="3">
        <v>6</v>
      </c>
      <c r="T306" s="3">
        <v>26</v>
      </c>
      <c r="U306" s="3">
        <v>0</v>
      </c>
      <c r="V306" s="3">
        <v>0</v>
      </c>
      <c r="W306" s="3">
        <v>0</v>
      </c>
      <c r="X306" s="3">
        <v>2.2999999999999998</v>
      </c>
      <c r="Y306" s="3">
        <v>0</v>
      </c>
      <c r="Z306" s="3">
        <v>33</v>
      </c>
      <c r="AA306" s="3">
        <v>0</v>
      </c>
      <c r="AB306" s="3">
        <v>1.6</v>
      </c>
      <c r="AC306" s="3">
        <v>2.2000000000000002</v>
      </c>
      <c r="AD306" s="3">
        <v>0</v>
      </c>
      <c r="AE306" s="3">
        <v>0</v>
      </c>
      <c r="AF306" s="3">
        <v>0</v>
      </c>
      <c r="AG306" s="3">
        <v>0</v>
      </c>
      <c r="AJ306" s="3">
        <f t="shared" si="12"/>
        <v>149.5</v>
      </c>
      <c r="AL306" s="3">
        <f>IFERROR(VLOOKUP(B306,Totalt!$B$1:$BD$409,MATCH("totalt tillförda bränslen:",Totalt!$B$1:$BC$1,0),FALSE),"")</f>
        <v>149.5</v>
      </c>
      <c r="AN306" s="3">
        <f t="shared" si="14"/>
        <v>0</v>
      </c>
    </row>
    <row r="307" spans="1:40" x14ac:dyDescent="0.25">
      <c r="A307" s="3" t="s">
        <v>316</v>
      </c>
      <c r="Q307" s="240">
        <f t="shared" si="13"/>
        <v>0</v>
      </c>
      <c r="AJ307" s="3">
        <f t="shared" si="12"/>
        <v>0</v>
      </c>
      <c r="AL307" s="3" t="str">
        <f>IFERROR(VLOOKUP(B307,Totalt!$B$1:$BD$409,MATCH("totalt tillförda bränslen:",Totalt!$B$1:$BC$1,0),FALSE),"")</f>
        <v/>
      </c>
      <c r="AN307" s="3" t="str">
        <f t="shared" si="14"/>
        <v/>
      </c>
    </row>
    <row r="308" spans="1:40" x14ac:dyDescent="0.25">
      <c r="B308" s="3" t="s">
        <v>317</v>
      </c>
      <c r="C308" s="3">
        <v>0</v>
      </c>
      <c r="D308" s="3">
        <v>0</v>
      </c>
      <c r="E308" s="3">
        <v>0</v>
      </c>
      <c r="F308" s="3">
        <v>0</v>
      </c>
      <c r="G308" s="3">
        <v>0</v>
      </c>
      <c r="H308" s="3">
        <v>0</v>
      </c>
      <c r="I308" s="3">
        <v>0</v>
      </c>
      <c r="J308" s="3">
        <v>0</v>
      </c>
      <c r="K308" s="3">
        <v>0</v>
      </c>
      <c r="L308" s="3">
        <v>0</v>
      </c>
      <c r="M308" s="238">
        <v>0</v>
      </c>
      <c r="N308" s="3">
        <v>0</v>
      </c>
      <c r="O308" s="3">
        <v>0</v>
      </c>
      <c r="P308" s="238">
        <v>0</v>
      </c>
      <c r="Q308" s="240">
        <f t="shared" si="13"/>
        <v>0</v>
      </c>
      <c r="R308" s="3">
        <v>89.38</v>
      </c>
      <c r="S308" s="3">
        <v>0</v>
      </c>
      <c r="T308" s="3">
        <v>0</v>
      </c>
      <c r="U308" s="3">
        <v>0</v>
      </c>
      <c r="V308" s="3">
        <v>0</v>
      </c>
      <c r="W308" s="3">
        <v>0</v>
      </c>
      <c r="X308" s="3">
        <v>2.3340000000000001</v>
      </c>
      <c r="Y308" s="3">
        <v>0</v>
      </c>
      <c r="Z308" s="3">
        <v>0</v>
      </c>
      <c r="AA308" s="3">
        <v>0</v>
      </c>
      <c r="AB308" s="3">
        <v>0</v>
      </c>
      <c r="AC308" s="3">
        <v>0</v>
      </c>
      <c r="AD308" s="3">
        <v>0</v>
      </c>
      <c r="AE308" s="3">
        <v>0</v>
      </c>
      <c r="AF308" s="3">
        <v>0</v>
      </c>
      <c r="AG308" s="3">
        <v>0</v>
      </c>
      <c r="AJ308" s="3">
        <f t="shared" si="12"/>
        <v>91.713999999999999</v>
      </c>
      <c r="AL308" s="3">
        <f>IFERROR(VLOOKUP(B308,Totalt!$B$1:$BD$409,MATCH("totalt tillförda bränslen:",Totalt!$B$1:$BC$1,0),FALSE),"")</f>
        <v>91.713999999999999</v>
      </c>
      <c r="AN308" s="3">
        <f t="shared" si="14"/>
        <v>0</v>
      </c>
    </row>
    <row r="309" spans="1:40" x14ac:dyDescent="0.25">
      <c r="A309" s="3" t="s">
        <v>318</v>
      </c>
      <c r="Q309" s="240">
        <f t="shared" si="13"/>
        <v>0</v>
      </c>
      <c r="AJ309" s="3">
        <f t="shared" si="12"/>
        <v>0</v>
      </c>
      <c r="AL309" s="3" t="str">
        <f>IFERROR(VLOOKUP(B309,Totalt!$B$1:$BD$409,MATCH("totalt tillförda bränslen:",Totalt!$B$1:$BC$1,0),FALSE),"")</f>
        <v/>
      </c>
      <c r="AN309" s="3" t="str">
        <f t="shared" si="14"/>
        <v/>
      </c>
    </row>
    <row r="310" spans="1:40" x14ac:dyDescent="0.25">
      <c r="B310" s="3" t="s">
        <v>319</v>
      </c>
      <c r="C310" s="3">
        <v>0</v>
      </c>
      <c r="D310" s="3">
        <v>0</v>
      </c>
      <c r="E310" s="3">
        <v>0</v>
      </c>
      <c r="F310" s="3">
        <v>0</v>
      </c>
      <c r="G310" s="3">
        <v>0</v>
      </c>
      <c r="H310" s="3">
        <v>0</v>
      </c>
      <c r="I310" s="3">
        <v>0</v>
      </c>
      <c r="J310" s="3">
        <v>0</v>
      </c>
      <c r="K310" s="3">
        <v>0</v>
      </c>
      <c r="L310" s="3">
        <v>0</v>
      </c>
      <c r="M310" s="238">
        <v>0</v>
      </c>
      <c r="N310" s="3">
        <v>0</v>
      </c>
      <c r="O310" s="3">
        <v>0</v>
      </c>
      <c r="P310" s="238">
        <v>0</v>
      </c>
      <c r="Q310" s="240">
        <f t="shared" si="13"/>
        <v>0</v>
      </c>
      <c r="R310" s="3">
        <v>0</v>
      </c>
      <c r="S310" s="3">
        <v>0</v>
      </c>
      <c r="T310" s="3">
        <v>0</v>
      </c>
      <c r="U310" s="3">
        <v>0</v>
      </c>
      <c r="V310" s="3">
        <v>0</v>
      </c>
      <c r="W310" s="3">
        <v>0</v>
      </c>
      <c r="X310" s="3">
        <v>0</v>
      </c>
      <c r="Y310" s="3">
        <v>0</v>
      </c>
      <c r="Z310" s="3">
        <v>0</v>
      </c>
      <c r="AA310" s="3">
        <v>0</v>
      </c>
      <c r="AB310" s="3">
        <v>0</v>
      </c>
      <c r="AC310" s="3">
        <v>0</v>
      </c>
      <c r="AD310" s="3">
        <v>0</v>
      </c>
      <c r="AE310" s="3">
        <v>0</v>
      </c>
      <c r="AF310" s="3">
        <v>0</v>
      </c>
      <c r="AG310" s="3">
        <v>0</v>
      </c>
      <c r="AJ310" s="3">
        <f t="shared" si="12"/>
        <v>0</v>
      </c>
      <c r="AL310" s="3">
        <f>IFERROR(VLOOKUP(B310,Totalt!$B$1:$BD$409,MATCH("totalt tillförda bränslen:",Totalt!$B$1:$BC$1,0),FALSE),"")</f>
        <v>0</v>
      </c>
      <c r="AN310" s="3">
        <f t="shared" si="14"/>
        <v>0</v>
      </c>
    </row>
    <row r="311" spans="1:40" x14ac:dyDescent="0.25">
      <c r="A311" s="3" t="s">
        <v>320</v>
      </c>
      <c r="Q311" s="240">
        <f t="shared" si="13"/>
        <v>0</v>
      </c>
      <c r="AJ311" s="3">
        <f t="shared" si="12"/>
        <v>0</v>
      </c>
      <c r="AL311" s="3" t="str">
        <f>IFERROR(VLOOKUP(B311,Totalt!$B$1:$BD$409,MATCH("totalt tillförda bränslen:",Totalt!$B$1:$BC$1,0),FALSE),"")</f>
        <v/>
      </c>
      <c r="AN311" s="3" t="str">
        <f t="shared" si="14"/>
        <v/>
      </c>
    </row>
    <row r="312" spans="1:40" x14ac:dyDescent="0.25">
      <c r="B312" s="3" t="s">
        <v>321</v>
      </c>
      <c r="C312" s="3">
        <v>0</v>
      </c>
      <c r="D312" s="3">
        <v>0</v>
      </c>
      <c r="E312" s="3">
        <v>0</v>
      </c>
      <c r="F312" s="3">
        <v>9.3949999999999996</v>
      </c>
      <c r="G312" s="3">
        <v>0</v>
      </c>
      <c r="H312" s="3">
        <v>0</v>
      </c>
      <c r="I312" s="3">
        <v>0.69</v>
      </c>
      <c r="J312" s="3">
        <v>0</v>
      </c>
      <c r="K312" s="3">
        <v>0</v>
      </c>
      <c r="L312" s="3">
        <v>7.2050000000000001</v>
      </c>
      <c r="M312" s="238">
        <v>0</v>
      </c>
      <c r="N312" s="3">
        <v>0</v>
      </c>
      <c r="O312" s="3">
        <v>0</v>
      </c>
      <c r="P312" s="238">
        <v>5.6</v>
      </c>
      <c r="Q312" s="240">
        <f t="shared" si="13"/>
        <v>2.8</v>
      </c>
      <c r="R312" s="3">
        <v>17.2</v>
      </c>
      <c r="S312" s="3">
        <v>0</v>
      </c>
      <c r="T312" s="3">
        <v>1.911</v>
      </c>
      <c r="U312" s="3">
        <v>0</v>
      </c>
      <c r="V312" s="3">
        <v>0</v>
      </c>
      <c r="W312" s="3">
        <v>0</v>
      </c>
      <c r="X312" s="3">
        <v>0.72</v>
      </c>
      <c r="Y312" s="3">
        <v>0</v>
      </c>
      <c r="Z312" s="3">
        <v>0</v>
      </c>
      <c r="AA312" s="3">
        <v>0</v>
      </c>
      <c r="AB312" s="3">
        <v>0</v>
      </c>
      <c r="AC312" s="3">
        <v>0</v>
      </c>
      <c r="AD312" s="3">
        <v>0</v>
      </c>
      <c r="AE312" s="3">
        <v>0</v>
      </c>
      <c r="AF312" s="3">
        <v>0</v>
      </c>
      <c r="AG312" s="3">
        <v>15.8</v>
      </c>
      <c r="AJ312" s="3">
        <f t="shared" si="12"/>
        <v>55.720999999999997</v>
      </c>
      <c r="AL312" s="3">
        <f>IFERROR(VLOOKUP(B312,Totalt!$B$1:$BD$409,MATCH("totalt tillförda bränslen:",Totalt!$B$1:$BC$1,0),FALSE),"")</f>
        <v>55.721000000000004</v>
      </c>
      <c r="AN312" s="3">
        <f t="shared" si="14"/>
        <v>-7.1054273576010019E-15</v>
      </c>
    </row>
    <row r="313" spans="1:40" x14ac:dyDescent="0.25">
      <c r="A313" s="3" t="s">
        <v>322</v>
      </c>
      <c r="Q313" s="240">
        <f t="shared" si="13"/>
        <v>0</v>
      </c>
      <c r="AJ313" s="3">
        <f t="shared" si="12"/>
        <v>0</v>
      </c>
      <c r="AL313" s="3" t="str">
        <f>IFERROR(VLOOKUP(B313,Totalt!$B$1:$BD$409,MATCH("totalt tillförda bränslen:",Totalt!$B$1:$BC$1,0),FALSE),"")</f>
        <v/>
      </c>
      <c r="AN313" s="3" t="str">
        <f t="shared" si="14"/>
        <v/>
      </c>
    </row>
    <row r="314" spans="1:40" x14ac:dyDescent="0.25">
      <c r="B314" s="3" t="s">
        <v>323</v>
      </c>
      <c r="C314" s="3">
        <v>0</v>
      </c>
      <c r="D314" s="3">
        <v>0</v>
      </c>
      <c r="E314" s="3">
        <v>0</v>
      </c>
      <c r="F314" s="3">
        <v>0</v>
      </c>
      <c r="G314" s="3">
        <v>0</v>
      </c>
      <c r="H314" s="3">
        <v>0.17</v>
      </c>
      <c r="I314" s="3">
        <v>0.01</v>
      </c>
      <c r="J314" s="3">
        <v>0</v>
      </c>
      <c r="K314" s="3">
        <v>0</v>
      </c>
      <c r="L314" s="3">
        <v>0</v>
      </c>
      <c r="M314" s="238">
        <v>0</v>
      </c>
      <c r="N314" s="3">
        <v>0</v>
      </c>
      <c r="O314" s="3">
        <v>0</v>
      </c>
      <c r="P314" s="238">
        <v>0</v>
      </c>
      <c r="Q314" s="240">
        <f t="shared" si="13"/>
        <v>0</v>
      </c>
      <c r="R314" s="3">
        <v>0</v>
      </c>
      <c r="S314" s="3">
        <v>0</v>
      </c>
      <c r="T314" s="3">
        <v>0</v>
      </c>
      <c r="U314" s="3">
        <v>0</v>
      </c>
      <c r="V314" s="3">
        <v>0</v>
      </c>
      <c r="W314" s="3">
        <v>0</v>
      </c>
      <c r="X314" s="3">
        <v>0.6</v>
      </c>
      <c r="Y314" s="3">
        <v>0</v>
      </c>
      <c r="Z314" s="3">
        <v>7.2</v>
      </c>
      <c r="AA314" s="3">
        <v>0</v>
      </c>
      <c r="AB314" s="3">
        <v>0</v>
      </c>
      <c r="AC314" s="3">
        <v>0</v>
      </c>
      <c r="AD314" s="3">
        <v>0</v>
      </c>
      <c r="AE314" s="3">
        <v>0</v>
      </c>
      <c r="AF314" s="3">
        <v>0</v>
      </c>
      <c r="AG314" s="3">
        <v>0</v>
      </c>
      <c r="AJ314" s="3">
        <f t="shared" si="12"/>
        <v>7.98</v>
      </c>
      <c r="AL314" s="3">
        <f>IFERROR(VLOOKUP(B314,Totalt!$B$1:$BD$409,MATCH("totalt tillförda bränslen:",Totalt!$B$1:$BC$1,0),FALSE),"")</f>
        <v>7.9799999999999995</v>
      </c>
      <c r="AN314" s="3">
        <f t="shared" si="14"/>
        <v>8.8817841970012523E-16</v>
      </c>
    </row>
    <row r="315" spans="1:40" x14ac:dyDescent="0.25">
      <c r="B315" s="3" t="s">
        <v>324</v>
      </c>
      <c r="C315" s="3">
        <v>0</v>
      </c>
      <c r="D315" s="3">
        <v>0</v>
      </c>
      <c r="E315" s="3">
        <v>0</v>
      </c>
      <c r="F315" s="3">
        <v>0</v>
      </c>
      <c r="G315" s="3">
        <v>1.4999999999999999E-2</v>
      </c>
      <c r="H315" s="3">
        <v>1.01176</v>
      </c>
      <c r="I315" s="3">
        <v>1.37</v>
      </c>
      <c r="J315" s="3">
        <v>0</v>
      </c>
      <c r="K315" s="3">
        <v>0</v>
      </c>
      <c r="L315" s="3">
        <v>0</v>
      </c>
      <c r="M315" s="238">
        <v>0</v>
      </c>
      <c r="N315" s="3">
        <v>0</v>
      </c>
      <c r="O315" s="3">
        <v>0</v>
      </c>
      <c r="P315" s="238">
        <v>0</v>
      </c>
      <c r="Q315" s="240">
        <f t="shared" si="13"/>
        <v>0</v>
      </c>
      <c r="R315" s="3">
        <v>262.5</v>
      </c>
      <c r="S315" s="3">
        <v>0</v>
      </c>
      <c r="T315" s="3">
        <v>0</v>
      </c>
      <c r="U315" s="3">
        <v>0</v>
      </c>
      <c r="V315" s="3">
        <v>0</v>
      </c>
      <c r="W315" s="3">
        <v>0</v>
      </c>
      <c r="X315" s="3">
        <v>2</v>
      </c>
      <c r="Y315" s="3">
        <v>0</v>
      </c>
      <c r="Z315" s="3">
        <v>0</v>
      </c>
      <c r="AA315" s="3">
        <v>0</v>
      </c>
      <c r="AB315" s="3">
        <v>0</v>
      </c>
      <c r="AC315" s="3">
        <v>0</v>
      </c>
      <c r="AD315" s="3">
        <v>0</v>
      </c>
      <c r="AE315" s="3">
        <v>0.66</v>
      </c>
      <c r="AF315" s="3">
        <v>0</v>
      </c>
      <c r="AG315" s="3">
        <v>4.4705899999999996</v>
      </c>
      <c r="AJ315" s="3">
        <f t="shared" si="12"/>
        <v>272.02735000000001</v>
      </c>
      <c r="AL315" s="3">
        <f>IFERROR(VLOOKUP(B315,Totalt!$B$1:$BD$409,MATCH("totalt tillförda bränslen:",Totalt!$B$1:$BC$1,0),FALSE),"")</f>
        <v>272.02735000000001</v>
      </c>
      <c r="AN315" s="3">
        <f t="shared" si="14"/>
        <v>0</v>
      </c>
    </row>
    <row r="316" spans="1:40" x14ac:dyDescent="0.25">
      <c r="B316" s="3" t="s">
        <v>325</v>
      </c>
      <c r="C316" s="3">
        <v>0</v>
      </c>
      <c r="D316" s="3">
        <v>0</v>
      </c>
      <c r="E316" s="3">
        <v>0</v>
      </c>
      <c r="F316" s="3">
        <v>0</v>
      </c>
      <c r="G316" s="3">
        <v>0</v>
      </c>
      <c r="H316" s="3">
        <v>0</v>
      </c>
      <c r="I316" s="3">
        <v>0</v>
      </c>
      <c r="J316" s="3">
        <v>0</v>
      </c>
      <c r="K316" s="3">
        <v>0</v>
      </c>
      <c r="L316" s="3">
        <v>0</v>
      </c>
      <c r="M316" s="238">
        <v>0</v>
      </c>
      <c r="N316" s="3">
        <v>0</v>
      </c>
      <c r="O316" s="3">
        <v>0</v>
      </c>
      <c r="P316" s="238">
        <v>0</v>
      </c>
      <c r="Q316" s="240">
        <f t="shared" si="13"/>
        <v>0</v>
      </c>
      <c r="R316" s="3">
        <v>0</v>
      </c>
      <c r="S316" s="3">
        <v>0</v>
      </c>
      <c r="T316" s="3">
        <v>0</v>
      </c>
      <c r="U316" s="3">
        <v>0</v>
      </c>
      <c r="V316" s="3">
        <v>0</v>
      </c>
      <c r="W316" s="3">
        <v>0</v>
      </c>
      <c r="X316" s="3">
        <v>3.9600000000000003E-2</v>
      </c>
      <c r="Y316" s="3">
        <v>0</v>
      </c>
      <c r="Z316" s="3">
        <v>0</v>
      </c>
      <c r="AA316" s="3">
        <v>0</v>
      </c>
      <c r="AB316" s="3">
        <v>0</v>
      </c>
      <c r="AC316" s="3">
        <v>0</v>
      </c>
      <c r="AD316" s="3">
        <v>0</v>
      </c>
      <c r="AE316" s="3">
        <v>0</v>
      </c>
      <c r="AF316" s="3">
        <v>0</v>
      </c>
      <c r="AG316" s="3">
        <v>1.9294100000000001</v>
      </c>
      <c r="AJ316" s="3">
        <f t="shared" si="12"/>
        <v>1.9690100000000001</v>
      </c>
      <c r="AL316" s="3">
        <f>IFERROR(VLOOKUP(B316,Totalt!$B$1:$BD$409,MATCH("totalt tillförda bränslen:",Totalt!$B$1:$BC$1,0),FALSE),"")</f>
        <v>1.9690100000000001</v>
      </c>
      <c r="AN316" s="3">
        <f t="shared" si="14"/>
        <v>0</v>
      </c>
    </row>
    <row r="317" spans="1:40" x14ac:dyDescent="0.25">
      <c r="B317" s="3" t="s">
        <v>326</v>
      </c>
      <c r="C317" s="3">
        <v>0</v>
      </c>
      <c r="D317" s="3">
        <v>0</v>
      </c>
      <c r="E317" s="3">
        <v>0</v>
      </c>
      <c r="F317" s="3">
        <v>0</v>
      </c>
      <c r="G317" s="3">
        <v>0</v>
      </c>
      <c r="H317" s="3">
        <v>0.1</v>
      </c>
      <c r="I317" s="3">
        <v>4.4999999999999998E-2</v>
      </c>
      <c r="J317" s="3">
        <v>0</v>
      </c>
      <c r="K317" s="3">
        <v>0</v>
      </c>
      <c r="L317" s="3">
        <v>0</v>
      </c>
      <c r="M317" s="238">
        <v>0</v>
      </c>
      <c r="N317" s="3">
        <v>0</v>
      </c>
      <c r="O317" s="3">
        <v>0</v>
      </c>
      <c r="P317" s="238">
        <v>0</v>
      </c>
      <c r="Q317" s="240">
        <f t="shared" si="13"/>
        <v>0</v>
      </c>
      <c r="R317" s="3">
        <v>0</v>
      </c>
      <c r="S317" s="3">
        <v>0</v>
      </c>
      <c r="T317" s="3">
        <v>0</v>
      </c>
      <c r="U317" s="3">
        <v>0</v>
      </c>
      <c r="V317" s="3">
        <v>0</v>
      </c>
      <c r="W317" s="3">
        <v>0</v>
      </c>
      <c r="X317" s="3">
        <v>0.3</v>
      </c>
      <c r="Y317" s="3">
        <v>0</v>
      </c>
      <c r="Z317" s="3">
        <v>2.2000000000000002</v>
      </c>
      <c r="AA317" s="3">
        <v>0</v>
      </c>
      <c r="AB317" s="3">
        <v>0</v>
      </c>
      <c r="AC317" s="3">
        <v>0</v>
      </c>
      <c r="AD317" s="3">
        <v>0</v>
      </c>
      <c r="AE317" s="3">
        <v>0</v>
      </c>
      <c r="AF317" s="3">
        <v>0</v>
      </c>
      <c r="AG317" s="3">
        <v>0</v>
      </c>
      <c r="AJ317" s="3">
        <f t="shared" si="12"/>
        <v>2.645</v>
      </c>
      <c r="AL317" s="3">
        <f>IFERROR(VLOOKUP(B317,Totalt!$B$1:$BD$409,MATCH("totalt tillförda bränslen:",Totalt!$B$1:$BC$1,0),FALSE),"")</f>
        <v>2.645</v>
      </c>
      <c r="AN317" s="3">
        <f t="shared" si="14"/>
        <v>0</v>
      </c>
    </row>
    <row r="318" spans="1:40" x14ac:dyDescent="0.25">
      <c r="A318" s="3" t="s">
        <v>327</v>
      </c>
      <c r="Q318" s="240">
        <f t="shared" si="13"/>
        <v>0</v>
      </c>
      <c r="AJ318" s="3">
        <f t="shared" si="12"/>
        <v>0</v>
      </c>
      <c r="AL318" s="3" t="str">
        <f>IFERROR(VLOOKUP(B318,Totalt!$B$1:$BD$409,MATCH("totalt tillförda bränslen:",Totalt!$B$1:$BC$1,0),FALSE),"")</f>
        <v/>
      </c>
      <c r="AN318" s="3" t="str">
        <f t="shared" si="14"/>
        <v/>
      </c>
    </row>
    <row r="319" spans="1:40" x14ac:dyDescent="0.25">
      <c r="B319" s="11" t="s">
        <v>992</v>
      </c>
      <c r="C319" s="3">
        <v>0</v>
      </c>
      <c r="D319" s="3">
        <v>0</v>
      </c>
      <c r="E319" s="3">
        <v>0</v>
      </c>
      <c r="F319" s="3">
        <v>0</v>
      </c>
      <c r="G319" s="3">
        <v>0</v>
      </c>
      <c r="H319" s="3">
        <v>0</v>
      </c>
      <c r="I319" s="3">
        <v>0</v>
      </c>
      <c r="J319" s="3">
        <v>0</v>
      </c>
      <c r="K319" s="3">
        <v>0</v>
      </c>
      <c r="L319" s="3">
        <v>0</v>
      </c>
      <c r="M319" s="238">
        <v>0</v>
      </c>
      <c r="N319" s="3">
        <v>0</v>
      </c>
      <c r="O319" s="3">
        <v>0</v>
      </c>
      <c r="P319" s="238">
        <v>0</v>
      </c>
      <c r="Q319" s="240">
        <f t="shared" si="13"/>
        <v>0</v>
      </c>
      <c r="R319" s="3">
        <v>0</v>
      </c>
      <c r="S319" s="3">
        <v>0</v>
      </c>
      <c r="T319" s="3">
        <v>0</v>
      </c>
      <c r="U319" s="3">
        <v>0</v>
      </c>
      <c r="V319" s="3">
        <v>0</v>
      </c>
      <c r="W319" s="3">
        <v>0</v>
      </c>
      <c r="X319" s="3">
        <v>0</v>
      </c>
      <c r="Y319" s="3">
        <v>0</v>
      </c>
      <c r="Z319" s="3">
        <v>0</v>
      </c>
      <c r="AA319" s="3">
        <v>0</v>
      </c>
      <c r="AB319" s="3">
        <v>0</v>
      </c>
      <c r="AC319" s="3">
        <v>0</v>
      </c>
      <c r="AD319" s="3">
        <v>0</v>
      </c>
      <c r="AE319" s="3">
        <v>0</v>
      </c>
      <c r="AF319" s="3">
        <v>0</v>
      </c>
      <c r="AG319" s="3">
        <v>0</v>
      </c>
      <c r="AJ319" s="3">
        <f t="shared" si="12"/>
        <v>0</v>
      </c>
      <c r="AL319" s="3">
        <f>IFERROR(VLOOKUP(B319,Totalt!$B$1:$BD$409,MATCH("totalt tillförda bränslen:",Totalt!$B$1:$BC$1,0),FALSE),"")</f>
        <v>0</v>
      </c>
      <c r="AN319" s="3">
        <f t="shared" si="14"/>
        <v>0</v>
      </c>
    </row>
    <row r="320" spans="1:40" x14ac:dyDescent="0.25">
      <c r="A320" s="3" t="s">
        <v>329</v>
      </c>
      <c r="Q320" s="240">
        <f t="shared" si="13"/>
        <v>0</v>
      </c>
      <c r="AJ320" s="3">
        <f t="shared" si="12"/>
        <v>0</v>
      </c>
      <c r="AL320" s="3" t="str">
        <f>IFERROR(VLOOKUP(B320,Totalt!$B$1:$BD$409,MATCH("totalt tillförda bränslen:",Totalt!$B$1:$BC$1,0),FALSE),"")</f>
        <v/>
      </c>
      <c r="AN320" s="3" t="str">
        <f t="shared" si="14"/>
        <v/>
      </c>
    </row>
    <row r="321" spans="1:40" x14ac:dyDescent="0.25">
      <c r="B321" s="3" t="s">
        <v>330</v>
      </c>
      <c r="C321" s="3">
        <v>0</v>
      </c>
      <c r="D321" s="3">
        <v>0</v>
      </c>
      <c r="E321" s="3">
        <v>0</v>
      </c>
      <c r="F321" s="3">
        <v>0</v>
      </c>
      <c r="G321" s="3">
        <v>0</v>
      </c>
      <c r="H321" s="3">
        <v>0</v>
      </c>
      <c r="I321" s="3">
        <v>0</v>
      </c>
      <c r="J321" s="3">
        <v>0</v>
      </c>
      <c r="K321" s="3">
        <v>0</v>
      </c>
      <c r="L321" s="3">
        <v>0</v>
      </c>
      <c r="M321" s="238">
        <v>0</v>
      </c>
      <c r="N321" s="3">
        <v>0</v>
      </c>
      <c r="O321" s="3">
        <v>0</v>
      </c>
      <c r="P321" s="238">
        <v>0</v>
      </c>
      <c r="Q321" s="240">
        <f t="shared" si="13"/>
        <v>0</v>
      </c>
      <c r="R321" s="3">
        <v>0</v>
      </c>
      <c r="S321" s="3">
        <v>0</v>
      </c>
      <c r="T321" s="3">
        <v>0</v>
      </c>
      <c r="U321" s="3">
        <v>0</v>
      </c>
      <c r="V321" s="3">
        <v>0</v>
      </c>
      <c r="W321" s="3">
        <v>0</v>
      </c>
      <c r="X321" s="3">
        <v>0</v>
      </c>
      <c r="Y321" s="3">
        <v>0</v>
      </c>
      <c r="Z321" s="3">
        <v>0</v>
      </c>
      <c r="AA321" s="3">
        <v>0</v>
      </c>
      <c r="AB321" s="3">
        <v>0</v>
      </c>
      <c r="AC321" s="3">
        <v>0</v>
      </c>
      <c r="AD321" s="3">
        <v>0</v>
      </c>
      <c r="AE321" s="3">
        <v>0</v>
      </c>
      <c r="AF321" s="3">
        <v>0</v>
      </c>
      <c r="AG321" s="3">
        <v>0</v>
      </c>
      <c r="AJ321" s="3">
        <f t="shared" si="12"/>
        <v>0</v>
      </c>
      <c r="AL321" s="3">
        <f>IFERROR(VLOOKUP(B321,Totalt!$B$1:$BD$409,MATCH("totalt tillförda bränslen:",Totalt!$B$1:$BC$1,0),FALSE),"")</f>
        <v>0</v>
      </c>
      <c r="AN321" s="3">
        <f t="shared" si="14"/>
        <v>0</v>
      </c>
    </row>
    <row r="322" spans="1:40" x14ac:dyDescent="0.25">
      <c r="A322" s="3" t="s">
        <v>331</v>
      </c>
      <c r="Q322" s="240">
        <f t="shared" si="13"/>
        <v>0</v>
      </c>
      <c r="AJ322" s="3">
        <f t="shared" si="12"/>
        <v>0</v>
      </c>
      <c r="AL322" s="3" t="str">
        <f>IFERROR(VLOOKUP(B322,Totalt!$B$1:$BD$409,MATCH("totalt tillförda bränslen:",Totalt!$B$1:$BC$1,0),FALSE),"")</f>
        <v/>
      </c>
      <c r="AN322" s="3" t="str">
        <f t="shared" si="14"/>
        <v/>
      </c>
    </row>
    <row r="323" spans="1:40" x14ac:dyDescent="0.25">
      <c r="B323" s="3" t="s">
        <v>332</v>
      </c>
      <c r="C323" s="3">
        <v>0</v>
      </c>
      <c r="D323" s="3">
        <v>0</v>
      </c>
      <c r="E323" s="3">
        <v>0</v>
      </c>
      <c r="F323" s="3">
        <v>9.8550000000000004</v>
      </c>
      <c r="G323" s="3">
        <v>0</v>
      </c>
      <c r="H323" s="3">
        <v>0</v>
      </c>
      <c r="I323" s="3">
        <v>1.286</v>
      </c>
      <c r="J323" s="3">
        <v>0</v>
      </c>
      <c r="K323" s="3">
        <v>0</v>
      </c>
      <c r="L323" s="3">
        <v>6.3680000000000003</v>
      </c>
      <c r="M323" s="238">
        <v>0</v>
      </c>
      <c r="N323" s="3">
        <v>0</v>
      </c>
      <c r="O323" s="3">
        <v>0</v>
      </c>
      <c r="P323" s="238">
        <v>9.1519999999999992</v>
      </c>
      <c r="Q323" s="240">
        <f t="shared" si="13"/>
        <v>4.5759999999999996</v>
      </c>
      <c r="R323" s="3">
        <v>0</v>
      </c>
      <c r="S323" s="3">
        <v>0</v>
      </c>
      <c r="T323" s="3">
        <v>14.7</v>
      </c>
      <c r="U323" s="3">
        <v>0</v>
      </c>
      <c r="V323" s="3">
        <v>0</v>
      </c>
      <c r="W323" s="3">
        <v>0</v>
      </c>
      <c r="X323" s="3">
        <v>0.79400000000000004</v>
      </c>
      <c r="Y323" s="3">
        <v>8.3309999999999995</v>
      </c>
      <c r="Z323" s="3">
        <v>0</v>
      </c>
      <c r="AA323" s="3">
        <v>0</v>
      </c>
      <c r="AB323" s="3">
        <v>0</v>
      </c>
      <c r="AC323" s="3">
        <v>0</v>
      </c>
      <c r="AD323" s="3">
        <v>0</v>
      </c>
      <c r="AE323" s="3">
        <v>0</v>
      </c>
      <c r="AF323" s="3">
        <v>0</v>
      </c>
      <c r="AG323" s="3">
        <v>0</v>
      </c>
      <c r="AJ323" s="3">
        <f t="shared" ref="AJ323:AJ386" si="15">SUM(C323:AG323)-M323-P323</f>
        <v>45.91</v>
      </c>
      <c r="AL323" s="3">
        <f>IFERROR(VLOOKUP(B323,Totalt!$B$1:$BD$409,MATCH("totalt tillförda bränslen:",Totalt!$B$1:$BC$1,0),FALSE),"")</f>
        <v>45.910000000000004</v>
      </c>
      <c r="AN323" s="3">
        <f t="shared" si="14"/>
        <v>-7.1054273576010019E-15</v>
      </c>
    </row>
    <row r="324" spans="1:40" x14ac:dyDescent="0.25">
      <c r="B324" s="3" t="s">
        <v>333</v>
      </c>
      <c r="C324" s="3">
        <v>0</v>
      </c>
      <c r="D324" s="3">
        <v>0</v>
      </c>
      <c r="E324" s="3">
        <v>0</v>
      </c>
      <c r="F324" s="3">
        <v>9.4</v>
      </c>
      <c r="G324" s="3">
        <v>0</v>
      </c>
      <c r="H324" s="3">
        <v>0</v>
      </c>
      <c r="I324" s="3">
        <v>0.5</v>
      </c>
      <c r="J324" s="3">
        <v>0</v>
      </c>
      <c r="K324" s="3">
        <v>0</v>
      </c>
      <c r="L324" s="3">
        <v>0</v>
      </c>
      <c r="M324" s="238">
        <v>0</v>
      </c>
      <c r="N324" s="3">
        <v>0</v>
      </c>
      <c r="O324" s="3">
        <v>0</v>
      </c>
      <c r="P324" s="238">
        <v>16.399999999999999</v>
      </c>
      <c r="Q324" s="240">
        <f t="shared" ref="Q324:Q387" si="16">P324/2</f>
        <v>8.1999999999999993</v>
      </c>
      <c r="R324" s="3">
        <v>0</v>
      </c>
      <c r="S324" s="3">
        <v>13.9</v>
      </c>
      <c r="T324" s="3">
        <v>23.2</v>
      </c>
      <c r="U324" s="3">
        <v>0</v>
      </c>
      <c r="V324" s="3">
        <v>0</v>
      </c>
      <c r="W324" s="3">
        <v>0</v>
      </c>
      <c r="X324" s="3">
        <v>0.9</v>
      </c>
      <c r="Y324" s="3">
        <v>0</v>
      </c>
      <c r="Z324" s="3">
        <v>0</v>
      </c>
      <c r="AA324" s="3">
        <v>0</v>
      </c>
      <c r="AB324" s="3">
        <v>0</v>
      </c>
      <c r="AC324" s="3">
        <v>0</v>
      </c>
      <c r="AD324" s="3">
        <v>0</v>
      </c>
      <c r="AE324" s="3">
        <v>0</v>
      </c>
      <c r="AF324" s="3">
        <v>0</v>
      </c>
      <c r="AG324" s="3">
        <v>0</v>
      </c>
      <c r="AJ324" s="3">
        <f t="shared" si="15"/>
        <v>56.1</v>
      </c>
      <c r="AL324" s="3">
        <f>IFERROR(VLOOKUP(B324,Totalt!$B$1:$BD$409,MATCH("totalt tillförda bränslen:",Totalt!$B$1:$BC$1,0),FALSE),"")</f>
        <v>56.1</v>
      </c>
      <c r="AN324" s="3">
        <f t="shared" ref="AN324:AN387" si="17">IFERROR(AJ324-AL324,"")</f>
        <v>0</v>
      </c>
    </row>
    <row r="325" spans="1:40" x14ac:dyDescent="0.25">
      <c r="B325" s="3" t="s">
        <v>334</v>
      </c>
      <c r="C325" s="3">
        <v>0</v>
      </c>
      <c r="D325" s="3">
        <v>0</v>
      </c>
      <c r="E325" s="3">
        <v>0</v>
      </c>
      <c r="F325" s="3">
        <v>0</v>
      </c>
      <c r="G325" s="3">
        <v>0</v>
      </c>
      <c r="H325" s="3">
        <v>0</v>
      </c>
      <c r="I325" s="3">
        <v>0.7</v>
      </c>
      <c r="J325" s="3">
        <v>0</v>
      </c>
      <c r="K325" s="3">
        <v>0</v>
      </c>
      <c r="L325" s="3">
        <v>0</v>
      </c>
      <c r="M325" s="238">
        <v>0</v>
      </c>
      <c r="N325" s="3">
        <v>0</v>
      </c>
      <c r="O325" s="3">
        <v>0</v>
      </c>
      <c r="P325" s="238">
        <v>2</v>
      </c>
      <c r="Q325" s="240">
        <f t="shared" si="16"/>
        <v>1</v>
      </c>
      <c r="R325" s="3">
        <v>0</v>
      </c>
      <c r="S325" s="3">
        <v>17.399999999999999</v>
      </c>
      <c r="T325" s="3">
        <v>2.7</v>
      </c>
      <c r="U325" s="3">
        <v>0</v>
      </c>
      <c r="V325" s="3">
        <v>0</v>
      </c>
      <c r="W325" s="3">
        <v>0</v>
      </c>
      <c r="X325" s="3">
        <v>0.5</v>
      </c>
      <c r="Y325" s="3">
        <v>0</v>
      </c>
      <c r="Z325" s="3">
        <v>0</v>
      </c>
      <c r="AA325" s="3">
        <v>0</v>
      </c>
      <c r="AB325" s="3">
        <v>0</v>
      </c>
      <c r="AC325" s="3">
        <v>0</v>
      </c>
      <c r="AD325" s="3">
        <v>0</v>
      </c>
      <c r="AE325" s="3">
        <v>0</v>
      </c>
      <c r="AF325" s="3">
        <v>0</v>
      </c>
      <c r="AG325" s="3">
        <v>0</v>
      </c>
      <c r="AJ325" s="3">
        <f t="shared" si="15"/>
        <v>22.299999999999997</v>
      </c>
      <c r="AL325" s="3">
        <f>IFERROR(VLOOKUP(B325,Totalt!$B$1:$BD$409,MATCH("totalt tillförda bränslen:",Totalt!$B$1:$BC$1,0),FALSE),"")</f>
        <v>22.299999999999997</v>
      </c>
      <c r="AN325" s="3">
        <f t="shared" si="17"/>
        <v>0</v>
      </c>
    </row>
    <row r="326" spans="1:40" x14ac:dyDescent="0.25">
      <c r="B326" s="3" t="s">
        <v>335</v>
      </c>
      <c r="C326" s="3">
        <v>0</v>
      </c>
      <c r="D326" s="3">
        <v>0</v>
      </c>
      <c r="E326" s="3">
        <v>0</v>
      </c>
      <c r="F326" s="3">
        <v>0</v>
      </c>
      <c r="G326" s="3">
        <v>0</v>
      </c>
      <c r="H326" s="3">
        <v>0</v>
      </c>
      <c r="I326" s="3">
        <v>0.54</v>
      </c>
      <c r="J326" s="3">
        <v>0</v>
      </c>
      <c r="K326" s="3">
        <v>0</v>
      </c>
      <c r="L326" s="3">
        <v>35.200000000000003</v>
      </c>
      <c r="M326" s="238">
        <v>0</v>
      </c>
      <c r="N326" s="3">
        <v>0</v>
      </c>
      <c r="O326" s="3">
        <v>0</v>
      </c>
      <c r="P326" s="238">
        <v>9.6</v>
      </c>
      <c r="Q326" s="240">
        <f t="shared" si="16"/>
        <v>4.8</v>
      </c>
      <c r="R326" s="3">
        <v>0</v>
      </c>
      <c r="S326" s="3">
        <v>0</v>
      </c>
      <c r="T326" s="3">
        <v>0</v>
      </c>
      <c r="U326" s="3">
        <v>0</v>
      </c>
      <c r="V326" s="3">
        <v>0</v>
      </c>
      <c r="W326" s="3">
        <v>0</v>
      </c>
      <c r="X326" s="3">
        <v>0.69</v>
      </c>
      <c r="Y326" s="3">
        <v>0</v>
      </c>
      <c r="Z326" s="3">
        <v>0</v>
      </c>
      <c r="AA326" s="3">
        <v>0</v>
      </c>
      <c r="AB326" s="3">
        <v>0</v>
      </c>
      <c r="AC326" s="3">
        <v>0</v>
      </c>
      <c r="AD326" s="3">
        <v>0</v>
      </c>
      <c r="AE326" s="3">
        <v>0</v>
      </c>
      <c r="AF326" s="3">
        <v>0</v>
      </c>
      <c r="AG326" s="3">
        <v>0</v>
      </c>
      <c r="AJ326" s="3">
        <f t="shared" si="15"/>
        <v>41.23</v>
      </c>
      <c r="AL326" s="3">
        <f>IFERROR(VLOOKUP(B326,Totalt!$B$1:$BD$409,MATCH("totalt tillförda bränslen:",Totalt!$B$1:$BC$1,0),FALSE),"")</f>
        <v>41.23</v>
      </c>
      <c r="AN326" s="3">
        <f t="shared" si="17"/>
        <v>0</v>
      </c>
    </row>
    <row r="327" spans="1:40" x14ac:dyDescent="0.25">
      <c r="B327" s="3" t="s">
        <v>336</v>
      </c>
      <c r="C327" s="3">
        <v>0</v>
      </c>
      <c r="D327" s="3">
        <v>0</v>
      </c>
      <c r="E327" s="3">
        <v>0</v>
      </c>
      <c r="F327" s="3">
        <v>0</v>
      </c>
      <c r="G327" s="3">
        <v>0</v>
      </c>
      <c r="H327" s="3">
        <v>0</v>
      </c>
      <c r="I327" s="3">
        <v>0</v>
      </c>
      <c r="J327" s="3">
        <v>0</v>
      </c>
      <c r="K327" s="3">
        <v>0</v>
      </c>
      <c r="L327" s="3">
        <v>25.9</v>
      </c>
      <c r="M327" s="238">
        <v>0</v>
      </c>
      <c r="N327" s="3">
        <v>0</v>
      </c>
      <c r="O327" s="3">
        <v>0</v>
      </c>
      <c r="P327" s="238">
        <v>7.2</v>
      </c>
      <c r="Q327" s="240">
        <f t="shared" si="16"/>
        <v>3.6</v>
      </c>
      <c r="R327" s="3">
        <v>0</v>
      </c>
      <c r="S327" s="3">
        <v>0</v>
      </c>
      <c r="T327" s="3">
        <v>0</v>
      </c>
      <c r="U327" s="3">
        <v>0</v>
      </c>
      <c r="V327" s="3">
        <v>0</v>
      </c>
      <c r="W327" s="3">
        <v>0</v>
      </c>
      <c r="X327" s="3">
        <v>0.7</v>
      </c>
      <c r="Y327" s="3">
        <v>0</v>
      </c>
      <c r="Z327" s="3">
        <v>0</v>
      </c>
      <c r="AA327" s="3">
        <v>0</v>
      </c>
      <c r="AB327" s="3">
        <v>0</v>
      </c>
      <c r="AC327" s="3">
        <v>0</v>
      </c>
      <c r="AD327" s="3">
        <v>0</v>
      </c>
      <c r="AE327" s="3">
        <v>0.27</v>
      </c>
      <c r="AF327" s="3">
        <v>0</v>
      </c>
      <c r="AG327" s="3">
        <v>0</v>
      </c>
      <c r="AJ327" s="3">
        <f t="shared" si="15"/>
        <v>30.47000000000001</v>
      </c>
      <c r="AL327" s="3">
        <f>IFERROR(VLOOKUP(B327,Totalt!$B$1:$BD$409,MATCH("totalt tillförda bränslen:",Totalt!$B$1:$BC$1,0),FALSE),"")</f>
        <v>30.47</v>
      </c>
      <c r="AN327" s="3">
        <f t="shared" si="17"/>
        <v>1.0658141036401503E-14</v>
      </c>
    </row>
    <row r="328" spans="1:40" x14ac:dyDescent="0.25">
      <c r="B328" s="3" t="s">
        <v>337</v>
      </c>
      <c r="C328" s="3">
        <v>0</v>
      </c>
      <c r="D328" s="3">
        <v>0</v>
      </c>
      <c r="E328" s="3">
        <v>0</v>
      </c>
      <c r="F328" s="3">
        <v>0</v>
      </c>
      <c r="G328" s="3">
        <v>0</v>
      </c>
      <c r="H328" s="3">
        <v>0</v>
      </c>
      <c r="I328" s="3">
        <v>0.7</v>
      </c>
      <c r="J328" s="3">
        <v>0</v>
      </c>
      <c r="K328" s="3">
        <v>0</v>
      </c>
      <c r="L328" s="3">
        <v>26.6</v>
      </c>
      <c r="M328" s="238">
        <v>0</v>
      </c>
      <c r="N328" s="3">
        <v>0</v>
      </c>
      <c r="O328" s="3">
        <v>0</v>
      </c>
      <c r="P328" s="238">
        <v>0</v>
      </c>
      <c r="Q328" s="240">
        <f t="shared" si="16"/>
        <v>0</v>
      </c>
      <c r="R328" s="3">
        <v>0</v>
      </c>
      <c r="S328" s="3">
        <v>0</v>
      </c>
      <c r="T328" s="3">
        <v>0</v>
      </c>
      <c r="U328" s="3">
        <v>0</v>
      </c>
      <c r="V328" s="3">
        <v>0</v>
      </c>
      <c r="W328" s="3">
        <v>0</v>
      </c>
      <c r="X328" s="3">
        <v>0.5</v>
      </c>
      <c r="Y328" s="3">
        <v>0</v>
      </c>
      <c r="Z328" s="3">
        <v>0</v>
      </c>
      <c r="AA328" s="3">
        <v>0</v>
      </c>
      <c r="AB328" s="3">
        <v>0</v>
      </c>
      <c r="AC328" s="3">
        <v>0</v>
      </c>
      <c r="AD328" s="3">
        <v>0</v>
      </c>
      <c r="AE328" s="3">
        <v>0</v>
      </c>
      <c r="AF328" s="3">
        <v>0</v>
      </c>
      <c r="AG328" s="3">
        <v>0</v>
      </c>
      <c r="AJ328" s="3">
        <f t="shared" si="15"/>
        <v>27.8</v>
      </c>
      <c r="AL328" s="3">
        <f>IFERROR(VLOOKUP(B328,Totalt!$B$1:$BD$409,MATCH("totalt tillförda bränslen:",Totalt!$B$1:$BC$1,0),FALSE),"")</f>
        <v>27.8</v>
      </c>
      <c r="AN328" s="3">
        <f t="shared" si="17"/>
        <v>0</v>
      </c>
    </row>
    <row r="329" spans="1:40" x14ac:dyDescent="0.25">
      <c r="B329" s="3" t="s">
        <v>338</v>
      </c>
      <c r="C329" s="3">
        <v>0</v>
      </c>
      <c r="D329" s="3">
        <v>0</v>
      </c>
      <c r="E329" s="3">
        <v>0</v>
      </c>
      <c r="F329" s="3">
        <v>0</v>
      </c>
      <c r="G329" s="3">
        <v>0</v>
      </c>
      <c r="H329" s="3">
        <v>0</v>
      </c>
      <c r="I329" s="3">
        <v>0.92200000000000004</v>
      </c>
      <c r="J329" s="3">
        <v>0</v>
      </c>
      <c r="K329" s="3">
        <v>0</v>
      </c>
      <c r="L329" s="3">
        <v>0</v>
      </c>
      <c r="M329" s="238">
        <v>0</v>
      </c>
      <c r="N329" s="3">
        <v>0</v>
      </c>
      <c r="O329" s="3">
        <v>0</v>
      </c>
      <c r="P329" s="238">
        <v>0</v>
      </c>
      <c r="Q329" s="240">
        <f t="shared" si="16"/>
        <v>0</v>
      </c>
      <c r="R329" s="3">
        <v>0</v>
      </c>
      <c r="S329" s="3">
        <v>0</v>
      </c>
      <c r="T329" s="3">
        <v>0</v>
      </c>
      <c r="U329" s="3">
        <v>0</v>
      </c>
      <c r="V329" s="3">
        <v>0</v>
      </c>
      <c r="W329" s="3">
        <v>0</v>
      </c>
      <c r="X329" s="3">
        <v>0.38400000000000001</v>
      </c>
      <c r="Y329" s="3">
        <v>10.677</v>
      </c>
      <c r="Z329" s="3">
        <v>6.7770000000000001</v>
      </c>
      <c r="AA329" s="3">
        <v>0</v>
      </c>
      <c r="AB329" s="3">
        <v>0</v>
      </c>
      <c r="AC329" s="3">
        <v>0</v>
      </c>
      <c r="AD329" s="3">
        <v>0</v>
      </c>
      <c r="AE329" s="3">
        <v>0</v>
      </c>
      <c r="AF329" s="3">
        <v>0</v>
      </c>
      <c r="AG329" s="3">
        <v>0</v>
      </c>
      <c r="AJ329" s="3">
        <f t="shared" si="15"/>
        <v>18.760000000000002</v>
      </c>
      <c r="AL329" s="3">
        <f>IFERROR(VLOOKUP(B329,Totalt!$B$1:$BD$409,MATCH("totalt tillförda bränslen:",Totalt!$B$1:$BC$1,0),FALSE),"")</f>
        <v>18.759999999999998</v>
      </c>
      <c r="AN329" s="3">
        <f t="shared" si="17"/>
        <v>3.5527136788005009E-15</v>
      </c>
    </row>
    <row r="330" spans="1:40" x14ac:dyDescent="0.25">
      <c r="B330" s="3" t="s">
        <v>339</v>
      </c>
      <c r="C330" s="3">
        <v>0</v>
      </c>
      <c r="D330" s="3">
        <v>0</v>
      </c>
      <c r="E330" s="3">
        <v>0.46600000000000003</v>
      </c>
      <c r="F330" s="3">
        <v>9.26</v>
      </c>
      <c r="G330" s="3">
        <v>0</v>
      </c>
      <c r="H330" s="3">
        <v>0</v>
      </c>
      <c r="I330" s="3">
        <v>0.22</v>
      </c>
      <c r="J330" s="3">
        <v>0</v>
      </c>
      <c r="K330" s="3">
        <v>0</v>
      </c>
      <c r="L330" s="3">
        <v>0</v>
      </c>
      <c r="M330" s="238">
        <v>0</v>
      </c>
      <c r="N330" s="3">
        <v>0</v>
      </c>
      <c r="O330" s="3">
        <v>0</v>
      </c>
      <c r="P330" s="238">
        <v>12.43</v>
      </c>
      <c r="Q330" s="240">
        <f t="shared" si="16"/>
        <v>6.2149999999999999</v>
      </c>
      <c r="R330" s="3">
        <v>0</v>
      </c>
      <c r="S330" s="3">
        <v>15.24</v>
      </c>
      <c r="T330" s="3">
        <v>7.05</v>
      </c>
      <c r="U330" s="3">
        <v>0</v>
      </c>
      <c r="V330" s="3">
        <v>0</v>
      </c>
      <c r="W330" s="3">
        <v>0</v>
      </c>
      <c r="X330" s="3">
        <v>0.71299999999999997</v>
      </c>
      <c r="Y330" s="3">
        <v>0</v>
      </c>
      <c r="Z330" s="3">
        <v>0</v>
      </c>
      <c r="AA330" s="3">
        <v>0</v>
      </c>
      <c r="AB330" s="3">
        <v>0</v>
      </c>
      <c r="AC330" s="3">
        <v>0</v>
      </c>
      <c r="AD330" s="3">
        <v>0</v>
      </c>
      <c r="AE330" s="3">
        <v>0</v>
      </c>
      <c r="AF330" s="3">
        <v>0</v>
      </c>
      <c r="AG330" s="3">
        <v>0</v>
      </c>
      <c r="AJ330" s="3">
        <f t="shared" si="15"/>
        <v>39.163999999999994</v>
      </c>
      <c r="AL330" s="3">
        <f>IFERROR(VLOOKUP(B330,Totalt!$B$1:$BD$409,MATCH("totalt tillförda bränslen:",Totalt!$B$1:$BC$1,0),FALSE),"")</f>
        <v>39.163999999999994</v>
      </c>
      <c r="AN330" s="3">
        <f t="shared" si="17"/>
        <v>0</v>
      </c>
    </row>
    <row r="331" spans="1:40" x14ac:dyDescent="0.25">
      <c r="B331" s="3" t="s">
        <v>340</v>
      </c>
      <c r="C331" s="3">
        <v>0</v>
      </c>
      <c r="D331" s="3">
        <v>0</v>
      </c>
      <c r="E331" s="3">
        <v>0</v>
      </c>
      <c r="F331" s="3">
        <v>0</v>
      </c>
      <c r="G331" s="3">
        <v>0</v>
      </c>
      <c r="H331" s="3">
        <v>0</v>
      </c>
      <c r="I331" s="3">
        <v>0.24</v>
      </c>
      <c r="J331" s="3">
        <v>0</v>
      </c>
      <c r="K331" s="3">
        <v>0</v>
      </c>
      <c r="L331" s="3">
        <v>35.4</v>
      </c>
      <c r="M331" s="238">
        <v>0</v>
      </c>
      <c r="N331" s="3">
        <v>0</v>
      </c>
      <c r="O331" s="3">
        <v>0</v>
      </c>
      <c r="P331" s="238">
        <v>0</v>
      </c>
      <c r="Q331" s="240">
        <f t="shared" si="16"/>
        <v>0</v>
      </c>
      <c r="R331" s="3">
        <v>0</v>
      </c>
      <c r="S331" s="3">
        <v>0</v>
      </c>
      <c r="T331" s="3">
        <v>0</v>
      </c>
      <c r="U331" s="3">
        <v>0</v>
      </c>
      <c r="V331" s="3">
        <v>0</v>
      </c>
      <c r="W331" s="3">
        <v>0</v>
      </c>
      <c r="X331" s="3">
        <v>0.71</v>
      </c>
      <c r="Y331" s="3">
        <v>0</v>
      </c>
      <c r="Z331" s="3">
        <v>0</v>
      </c>
      <c r="AA331" s="3">
        <v>0</v>
      </c>
      <c r="AB331" s="3">
        <v>0</v>
      </c>
      <c r="AC331" s="3">
        <v>0</v>
      </c>
      <c r="AD331" s="3">
        <v>0</v>
      </c>
      <c r="AE331" s="3">
        <v>0</v>
      </c>
      <c r="AF331" s="3">
        <v>0</v>
      </c>
      <c r="AG331" s="3">
        <v>0</v>
      </c>
      <c r="AJ331" s="3">
        <f t="shared" si="15"/>
        <v>36.35</v>
      </c>
      <c r="AL331" s="3">
        <f>IFERROR(VLOOKUP(B331,Totalt!$B$1:$BD$409,MATCH("totalt tillförda bränslen:",Totalt!$B$1:$BC$1,0),FALSE),"")</f>
        <v>36.35</v>
      </c>
      <c r="AN331" s="3">
        <f t="shared" si="17"/>
        <v>0</v>
      </c>
    </row>
    <row r="332" spans="1:40" x14ac:dyDescent="0.25">
      <c r="B332" s="3" t="s">
        <v>341</v>
      </c>
      <c r="C332" s="3">
        <v>0</v>
      </c>
      <c r="D332" s="3">
        <v>0</v>
      </c>
      <c r="E332" s="3">
        <v>0</v>
      </c>
      <c r="F332" s="3">
        <v>0</v>
      </c>
      <c r="G332" s="3">
        <v>0</v>
      </c>
      <c r="H332" s="3">
        <v>0</v>
      </c>
      <c r="I332" s="3">
        <v>2.2000000000000002</v>
      </c>
      <c r="J332" s="3">
        <v>0</v>
      </c>
      <c r="K332" s="3">
        <v>0</v>
      </c>
      <c r="L332" s="3">
        <v>0</v>
      </c>
      <c r="M332" s="238">
        <v>0</v>
      </c>
      <c r="N332" s="3">
        <v>0</v>
      </c>
      <c r="O332" s="3">
        <v>0</v>
      </c>
      <c r="P332" s="238">
        <v>13</v>
      </c>
      <c r="Q332" s="240">
        <f t="shared" si="16"/>
        <v>6.5</v>
      </c>
      <c r="R332" s="3">
        <v>0</v>
      </c>
      <c r="S332" s="3">
        <v>9</v>
      </c>
      <c r="T332" s="3">
        <v>26</v>
      </c>
      <c r="U332" s="3">
        <v>0</v>
      </c>
      <c r="V332" s="3">
        <v>0</v>
      </c>
      <c r="W332" s="3">
        <v>0</v>
      </c>
      <c r="X332" s="3">
        <v>0.7</v>
      </c>
      <c r="Y332" s="3">
        <v>0</v>
      </c>
      <c r="Z332" s="3">
        <v>0</v>
      </c>
      <c r="AA332" s="3">
        <v>0</v>
      </c>
      <c r="AB332" s="3">
        <v>0</v>
      </c>
      <c r="AC332" s="3">
        <v>0</v>
      </c>
      <c r="AD332" s="3">
        <v>0</v>
      </c>
      <c r="AE332" s="3">
        <v>0</v>
      </c>
      <c r="AF332" s="3">
        <v>0</v>
      </c>
      <c r="AG332" s="3">
        <v>0</v>
      </c>
      <c r="AJ332" s="3">
        <f t="shared" si="15"/>
        <v>44.400000000000006</v>
      </c>
      <c r="AL332" s="3">
        <f>IFERROR(VLOOKUP(B332,Totalt!$B$1:$BD$409,MATCH("totalt tillförda bränslen:",Totalt!$B$1:$BC$1,0),FALSE),"")</f>
        <v>44.400000000000006</v>
      </c>
      <c r="AN332" s="3">
        <f t="shared" si="17"/>
        <v>0</v>
      </c>
    </row>
    <row r="333" spans="1:40" x14ac:dyDescent="0.25">
      <c r="B333" s="3" t="s">
        <v>342</v>
      </c>
      <c r="C333" s="3">
        <v>0</v>
      </c>
      <c r="D333" s="3">
        <v>0</v>
      </c>
      <c r="E333" s="3">
        <v>0</v>
      </c>
      <c r="F333" s="3">
        <v>12.45</v>
      </c>
      <c r="G333" s="3">
        <v>0</v>
      </c>
      <c r="H333" s="3">
        <v>0</v>
      </c>
      <c r="I333" s="3">
        <v>0.154</v>
      </c>
      <c r="J333" s="3">
        <v>0</v>
      </c>
      <c r="K333" s="3">
        <v>0</v>
      </c>
      <c r="L333" s="3">
        <v>0</v>
      </c>
      <c r="M333" s="238">
        <v>0</v>
      </c>
      <c r="N333" s="3">
        <v>0</v>
      </c>
      <c r="O333" s="3">
        <v>0</v>
      </c>
      <c r="P333" s="238">
        <v>0</v>
      </c>
      <c r="Q333" s="240">
        <f t="shared" si="16"/>
        <v>0</v>
      </c>
      <c r="R333" s="3">
        <v>0</v>
      </c>
      <c r="S333" s="3">
        <v>0</v>
      </c>
      <c r="T333" s="3">
        <v>7.56</v>
      </c>
      <c r="U333" s="3">
        <v>0</v>
      </c>
      <c r="V333" s="3">
        <v>0</v>
      </c>
      <c r="W333" s="3">
        <v>0</v>
      </c>
      <c r="X333" s="3">
        <v>0.40300000000000002</v>
      </c>
      <c r="Y333" s="3">
        <v>0</v>
      </c>
      <c r="Z333" s="3">
        <v>0</v>
      </c>
      <c r="AA333" s="3">
        <v>0</v>
      </c>
      <c r="AB333" s="3">
        <v>0</v>
      </c>
      <c r="AC333" s="3">
        <v>0</v>
      </c>
      <c r="AD333" s="3">
        <v>0</v>
      </c>
      <c r="AE333" s="3">
        <v>0</v>
      </c>
      <c r="AF333" s="3">
        <v>0</v>
      </c>
      <c r="AG333" s="3">
        <v>0</v>
      </c>
      <c r="AJ333" s="3">
        <f t="shared" si="15"/>
        <v>20.566999999999997</v>
      </c>
      <c r="AL333" s="3">
        <f>IFERROR(VLOOKUP(B333,Totalt!$B$1:$BD$409,MATCH("totalt tillförda bränslen:",Totalt!$B$1:$BC$1,0),FALSE),"")</f>
        <v>20.566999999999997</v>
      </c>
      <c r="AN333" s="3">
        <f t="shared" si="17"/>
        <v>0</v>
      </c>
    </row>
    <row r="334" spans="1:40" x14ac:dyDescent="0.25">
      <c r="B334" s="3" t="s">
        <v>343</v>
      </c>
      <c r="C334" s="3">
        <v>0</v>
      </c>
      <c r="D334" s="3">
        <v>0</v>
      </c>
      <c r="E334" s="3">
        <v>0</v>
      </c>
      <c r="F334" s="3">
        <v>3.3</v>
      </c>
      <c r="G334" s="3">
        <v>0</v>
      </c>
      <c r="H334" s="3">
        <v>0</v>
      </c>
      <c r="I334" s="3">
        <v>0.5</v>
      </c>
      <c r="J334" s="3">
        <v>0</v>
      </c>
      <c r="K334" s="3">
        <v>0</v>
      </c>
      <c r="L334" s="3">
        <v>0</v>
      </c>
      <c r="M334" s="238">
        <v>0</v>
      </c>
      <c r="N334" s="3">
        <v>0</v>
      </c>
      <c r="O334" s="3">
        <v>0</v>
      </c>
      <c r="P334" s="238">
        <v>10.4</v>
      </c>
      <c r="Q334" s="240">
        <f t="shared" si="16"/>
        <v>5.2</v>
      </c>
      <c r="R334" s="3">
        <v>0</v>
      </c>
      <c r="S334" s="3">
        <v>2.4</v>
      </c>
      <c r="T334" s="3">
        <v>17.7</v>
      </c>
      <c r="U334" s="3">
        <v>0</v>
      </c>
      <c r="V334" s="3">
        <v>0</v>
      </c>
      <c r="W334" s="3">
        <v>0</v>
      </c>
      <c r="X334" s="3">
        <v>0.5</v>
      </c>
      <c r="Y334" s="3">
        <v>0</v>
      </c>
      <c r="Z334" s="3">
        <v>0</v>
      </c>
      <c r="AA334" s="3">
        <v>0</v>
      </c>
      <c r="AB334" s="3">
        <v>0</v>
      </c>
      <c r="AC334" s="3">
        <v>0</v>
      </c>
      <c r="AD334" s="3">
        <v>0</v>
      </c>
      <c r="AE334" s="3">
        <v>0</v>
      </c>
      <c r="AF334" s="3">
        <v>0</v>
      </c>
      <c r="AG334" s="3">
        <v>0</v>
      </c>
      <c r="AJ334" s="3">
        <f t="shared" si="15"/>
        <v>29.6</v>
      </c>
      <c r="AL334" s="3">
        <f>IFERROR(VLOOKUP(B334,Totalt!$B$1:$BD$409,MATCH("totalt tillförda bränslen:",Totalt!$B$1:$BC$1,0),FALSE),"")</f>
        <v>29.599999999999998</v>
      </c>
      <c r="AN334" s="3">
        <f t="shared" si="17"/>
        <v>3.5527136788005009E-15</v>
      </c>
    </row>
    <row r="335" spans="1:40" x14ac:dyDescent="0.25">
      <c r="B335" s="3" t="s">
        <v>344</v>
      </c>
      <c r="C335" s="3">
        <v>0</v>
      </c>
      <c r="D335" s="3">
        <v>0</v>
      </c>
      <c r="E335" s="3">
        <v>0</v>
      </c>
      <c r="F335" s="3">
        <v>0</v>
      </c>
      <c r="G335" s="3">
        <v>0</v>
      </c>
      <c r="H335" s="3">
        <v>0</v>
      </c>
      <c r="I335" s="3">
        <v>0</v>
      </c>
      <c r="J335" s="3">
        <v>0</v>
      </c>
      <c r="K335" s="3">
        <v>0</v>
      </c>
      <c r="L335" s="3">
        <v>0</v>
      </c>
      <c r="M335" s="238">
        <v>0</v>
      </c>
      <c r="N335" s="3">
        <v>0</v>
      </c>
      <c r="O335" s="3">
        <v>0</v>
      </c>
      <c r="P335" s="238">
        <v>0</v>
      </c>
      <c r="Q335" s="240">
        <f t="shared" si="16"/>
        <v>0</v>
      </c>
      <c r="R335" s="3">
        <v>0</v>
      </c>
      <c r="S335" s="3">
        <v>0</v>
      </c>
      <c r="T335" s="3">
        <v>0</v>
      </c>
      <c r="U335" s="3">
        <v>0</v>
      </c>
      <c r="V335" s="3">
        <v>0</v>
      </c>
      <c r="W335" s="3">
        <v>0</v>
      </c>
      <c r="X335" s="3">
        <v>0</v>
      </c>
      <c r="Y335" s="3">
        <v>0</v>
      </c>
      <c r="Z335" s="3">
        <v>0</v>
      </c>
      <c r="AA335" s="3">
        <v>0</v>
      </c>
      <c r="AB335" s="3">
        <v>0</v>
      </c>
      <c r="AC335" s="3">
        <v>0</v>
      </c>
      <c r="AD335" s="3">
        <v>0</v>
      </c>
      <c r="AE335" s="3">
        <v>0</v>
      </c>
      <c r="AF335" s="3">
        <v>0</v>
      </c>
      <c r="AG335" s="3">
        <v>0</v>
      </c>
      <c r="AJ335" s="3">
        <f t="shared" si="15"/>
        <v>0</v>
      </c>
      <c r="AL335" s="3">
        <f>IFERROR(VLOOKUP(B335,Totalt!$B$1:$BD$409,MATCH("totalt tillförda bränslen:",Totalt!$B$1:$BC$1,0),FALSE),"")</f>
        <v>0</v>
      </c>
      <c r="AN335" s="3">
        <f t="shared" si="17"/>
        <v>0</v>
      </c>
    </row>
    <row r="336" spans="1:40" x14ac:dyDescent="0.25">
      <c r="B336" s="3" t="s">
        <v>345</v>
      </c>
      <c r="C336" s="3">
        <v>0</v>
      </c>
      <c r="D336" s="3">
        <v>0</v>
      </c>
      <c r="E336" s="3">
        <v>0</v>
      </c>
      <c r="F336" s="3">
        <v>0</v>
      </c>
      <c r="G336" s="3">
        <v>0</v>
      </c>
      <c r="H336" s="3">
        <v>0</v>
      </c>
      <c r="I336" s="3">
        <v>0</v>
      </c>
      <c r="J336" s="3">
        <v>0</v>
      </c>
      <c r="K336" s="3">
        <v>0</v>
      </c>
      <c r="L336" s="3">
        <v>0</v>
      </c>
      <c r="M336" s="238">
        <v>0</v>
      </c>
      <c r="N336" s="3">
        <v>0</v>
      </c>
      <c r="O336" s="3">
        <v>0</v>
      </c>
      <c r="P336" s="238">
        <v>0</v>
      </c>
      <c r="Q336" s="240">
        <f t="shared" si="16"/>
        <v>0</v>
      </c>
      <c r="R336" s="3">
        <v>0</v>
      </c>
      <c r="S336" s="3">
        <v>0</v>
      </c>
      <c r="T336" s="3">
        <v>0</v>
      </c>
      <c r="U336" s="3">
        <v>0</v>
      </c>
      <c r="V336" s="3">
        <v>0</v>
      </c>
      <c r="W336" s="3">
        <v>0</v>
      </c>
      <c r="X336" s="3">
        <v>0</v>
      </c>
      <c r="Y336" s="3">
        <v>0</v>
      </c>
      <c r="Z336" s="3">
        <v>0</v>
      </c>
      <c r="AA336" s="3">
        <v>0</v>
      </c>
      <c r="AB336" s="3">
        <v>0</v>
      </c>
      <c r="AC336" s="3">
        <v>0</v>
      </c>
      <c r="AD336" s="3">
        <v>0</v>
      </c>
      <c r="AE336" s="3">
        <v>0</v>
      </c>
      <c r="AF336" s="3">
        <v>0</v>
      </c>
      <c r="AG336" s="3">
        <v>0</v>
      </c>
      <c r="AJ336" s="3">
        <f t="shared" si="15"/>
        <v>0</v>
      </c>
      <c r="AL336" s="3">
        <f>IFERROR(VLOOKUP(B336,Totalt!$B$1:$BD$409,MATCH("totalt tillförda bränslen:",Totalt!$B$1:$BC$1,0),FALSE),"")</f>
        <v>0</v>
      </c>
      <c r="AN336" s="3">
        <f t="shared" si="17"/>
        <v>0</v>
      </c>
    </row>
    <row r="337" spans="1:40" x14ac:dyDescent="0.25">
      <c r="A337" s="3" t="s">
        <v>346</v>
      </c>
      <c r="Q337" s="240">
        <f t="shared" si="16"/>
        <v>0</v>
      </c>
      <c r="AJ337" s="3">
        <f t="shared" si="15"/>
        <v>0</v>
      </c>
      <c r="AL337" s="3" t="str">
        <f>IFERROR(VLOOKUP(B337,Totalt!$B$1:$BD$409,MATCH("totalt tillförda bränslen:",Totalt!$B$1:$BC$1,0),FALSE),"")</f>
        <v/>
      </c>
      <c r="AN337" s="3" t="str">
        <f t="shared" si="17"/>
        <v/>
      </c>
    </row>
    <row r="338" spans="1:40" x14ac:dyDescent="0.25">
      <c r="B338" s="3" t="s">
        <v>347</v>
      </c>
      <c r="C338" s="3">
        <v>0</v>
      </c>
      <c r="D338" s="3">
        <v>0</v>
      </c>
      <c r="E338" s="3">
        <v>0</v>
      </c>
      <c r="F338" s="3">
        <v>5.8</v>
      </c>
      <c r="G338" s="3">
        <v>0</v>
      </c>
      <c r="H338" s="3">
        <v>0</v>
      </c>
      <c r="I338" s="3">
        <v>0.16</v>
      </c>
      <c r="J338" s="3">
        <v>0</v>
      </c>
      <c r="K338" s="3">
        <v>0</v>
      </c>
      <c r="L338" s="3">
        <v>5.5</v>
      </c>
      <c r="M338" s="238">
        <v>0</v>
      </c>
      <c r="N338" s="3">
        <v>0</v>
      </c>
      <c r="O338" s="3">
        <v>0</v>
      </c>
      <c r="P338" s="238">
        <v>0</v>
      </c>
      <c r="Q338" s="240">
        <f t="shared" si="16"/>
        <v>0</v>
      </c>
      <c r="R338" s="3">
        <v>0</v>
      </c>
      <c r="S338" s="3">
        <v>0</v>
      </c>
      <c r="T338" s="3">
        <v>5</v>
      </c>
      <c r="U338" s="3">
        <v>0</v>
      </c>
      <c r="V338" s="3">
        <v>0</v>
      </c>
      <c r="W338" s="3">
        <v>0</v>
      </c>
      <c r="X338" s="3">
        <v>0.42</v>
      </c>
      <c r="Y338" s="3">
        <v>0</v>
      </c>
      <c r="Z338" s="3">
        <v>2.4</v>
      </c>
      <c r="AA338" s="3">
        <v>0</v>
      </c>
      <c r="AB338" s="3">
        <v>0</v>
      </c>
      <c r="AC338" s="3">
        <v>0</v>
      </c>
      <c r="AD338" s="3">
        <v>0</v>
      </c>
      <c r="AE338" s="3">
        <v>0</v>
      </c>
      <c r="AF338" s="3">
        <v>0</v>
      </c>
      <c r="AG338" s="3">
        <v>0</v>
      </c>
      <c r="AJ338" s="3">
        <f t="shared" si="15"/>
        <v>19.28</v>
      </c>
      <c r="AL338" s="3">
        <f>IFERROR(VLOOKUP(B338,Totalt!$B$1:$BD$409,MATCH("totalt tillförda bränslen:",Totalt!$B$1:$BC$1,0),FALSE),"")</f>
        <v>19.28</v>
      </c>
      <c r="AN338" s="3">
        <f t="shared" si="17"/>
        <v>0</v>
      </c>
    </row>
    <row r="339" spans="1:40" x14ac:dyDescent="0.25">
      <c r="B339" s="3" t="s">
        <v>348</v>
      </c>
      <c r="C339" s="3">
        <v>0</v>
      </c>
      <c r="D339" s="3">
        <v>0</v>
      </c>
      <c r="E339" s="3">
        <v>0</v>
      </c>
      <c r="F339" s="3">
        <v>21.9</v>
      </c>
      <c r="G339" s="3">
        <v>0</v>
      </c>
      <c r="H339" s="3">
        <v>0</v>
      </c>
      <c r="I339" s="3">
        <v>0.87</v>
      </c>
      <c r="J339" s="3">
        <v>0</v>
      </c>
      <c r="K339" s="3">
        <v>0</v>
      </c>
      <c r="L339" s="3">
        <v>22.3</v>
      </c>
      <c r="M339" s="238">
        <v>0</v>
      </c>
      <c r="N339" s="3">
        <v>0</v>
      </c>
      <c r="O339" s="3">
        <v>0</v>
      </c>
      <c r="P339" s="238">
        <v>20.8</v>
      </c>
      <c r="Q339" s="240">
        <f t="shared" si="16"/>
        <v>10.4</v>
      </c>
      <c r="R339" s="3">
        <v>0</v>
      </c>
      <c r="S339" s="3">
        <v>0</v>
      </c>
      <c r="T339" s="3">
        <v>23.5</v>
      </c>
      <c r="U339" s="3">
        <v>0</v>
      </c>
      <c r="V339" s="3">
        <v>0</v>
      </c>
      <c r="W339" s="3">
        <v>0</v>
      </c>
      <c r="X339" s="3">
        <v>2.2000000000000002</v>
      </c>
      <c r="Y339" s="3">
        <v>31.7</v>
      </c>
      <c r="Z339" s="3">
        <v>0</v>
      </c>
      <c r="AA339" s="3">
        <v>0</v>
      </c>
      <c r="AB339" s="3">
        <v>0</v>
      </c>
      <c r="AC339" s="3">
        <v>0</v>
      </c>
      <c r="AD339" s="3">
        <v>0</v>
      </c>
      <c r="AE339" s="3">
        <v>0</v>
      </c>
      <c r="AF339" s="3">
        <v>0</v>
      </c>
      <c r="AG339" s="3">
        <v>0</v>
      </c>
      <c r="AJ339" s="3">
        <f t="shared" si="15"/>
        <v>112.87000000000002</v>
      </c>
      <c r="AL339" s="3">
        <f>IFERROR(VLOOKUP(B339,Totalt!$B$1:$BD$409,MATCH("totalt tillförda bränslen:",Totalt!$B$1:$BC$1,0),FALSE),"")</f>
        <v>112.87</v>
      </c>
      <c r="AN339" s="3">
        <f t="shared" si="17"/>
        <v>1.4210854715202004E-14</v>
      </c>
    </row>
    <row r="340" spans="1:40" x14ac:dyDescent="0.25">
      <c r="A340" s="3" t="s">
        <v>349</v>
      </c>
      <c r="Q340" s="240">
        <f t="shared" si="16"/>
        <v>0</v>
      </c>
      <c r="AJ340" s="3">
        <f t="shared" si="15"/>
        <v>0</v>
      </c>
      <c r="AL340" s="3" t="str">
        <f>IFERROR(VLOOKUP(B340,Totalt!$B$1:$BD$409,MATCH("totalt tillförda bränslen:",Totalt!$B$1:$BC$1,0),FALSE),"")</f>
        <v/>
      </c>
      <c r="AN340" s="3" t="str">
        <f t="shared" si="17"/>
        <v/>
      </c>
    </row>
    <row r="341" spans="1:40" x14ac:dyDescent="0.25">
      <c r="B341" s="3" t="s">
        <v>350</v>
      </c>
      <c r="C341" s="3">
        <v>0</v>
      </c>
      <c r="D341" s="3">
        <v>0</v>
      </c>
      <c r="E341" s="3">
        <v>0</v>
      </c>
      <c r="F341" s="3">
        <v>24</v>
      </c>
      <c r="G341" s="3">
        <v>0</v>
      </c>
      <c r="H341" s="3">
        <v>0</v>
      </c>
      <c r="I341" s="3">
        <v>0</v>
      </c>
      <c r="J341" s="3">
        <v>1</v>
      </c>
      <c r="K341" s="3">
        <v>0</v>
      </c>
      <c r="L341" s="3">
        <v>3</v>
      </c>
      <c r="M341" s="238">
        <v>0</v>
      </c>
      <c r="N341" s="3">
        <v>0</v>
      </c>
      <c r="O341" s="3">
        <v>0</v>
      </c>
      <c r="P341" s="238">
        <v>16.399999999999999</v>
      </c>
      <c r="Q341" s="240">
        <f t="shared" si="16"/>
        <v>8.1999999999999993</v>
      </c>
      <c r="R341" s="3">
        <v>0</v>
      </c>
      <c r="S341" s="3">
        <v>1</v>
      </c>
      <c r="T341" s="3">
        <v>18</v>
      </c>
      <c r="U341" s="3">
        <v>0</v>
      </c>
      <c r="V341" s="3">
        <v>0</v>
      </c>
      <c r="W341" s="3">
        <v>0</v>
      </c>
      <c r="X341" s="3">
        <v>1.2</v>
      </c>
      <c r="Y341" s="3">
        <v>0</v>
      </c>
      <c r="Z341" s="3">
        <v>0</v>
      </c>
      <c r="AA341" s="3">
        <v>0</v>
      </c>
      <c r="AB341" s="3">
        <v>0</v>
      </c>
      <c r="AC341" s="3">
        <v>0</v>
      </c>
      <c r="AD341" s="3">
        <v>0</v>
      </c>
      <c r="AE341" s="3">
        <v>0</v>
      </c>
      <c r="AF341" s="3">
        <v>0</v>
      </c>
      <c r="AG341" s="3">
        <v>0</v>
      </c>
      <c r="AJ341" s="3">
        <f t="shared" si="15"/>
        <v>56.4</v>
      </c>
      <c r="AL341" s="3">
        <f>IFERROR(VLOOKUP(B341,Totalt!$B$1:$BD$409,MATCH("totalt tillförda bränslen:",Totalt!$B$1:$BC$1,0),FALSE),"")</f>
        <v>56.400000000000006</v>
      </c>
      <c r="AN341" s="3">
        <f t="shared" si="17"/>
        <v>-7.1054273576010019E-15</v>
      </c>
    </row>
    <row r="342" spans="1:40" x14ac:dyDescent="0.25">
      <c r="A342" s="3" t="s">
        <v>351</v>
      </c>
      <c r="Q342" s="240">
        <f t="shared" si="16"/>
        <v>0</v>
      </c>
      <c r="AJ342" s="3">
        <f t="shared" si="15"/>
        <v>0</v>
      </c>
      <c r="AL342" s="3" t="str">
        <f>IFERROR(VLOOKUP(B342,Totalt!$B$1:$BD$409,MATCH("totalt tillförda bränslen:",Totalt!$B$1:$BC$1,0),FALSE),"")</f>
        <v/>
      </c>
      <c r="AN342" s="3" t="str">
        <f t="shared" si="17"/>
        <v/>
      </c>
    </row>
    <row r="343" spans="1:40" x14ac:dyDescent="0.25">
      <c r="B343" s="3" t="s">
        <v>352</v>
      </c>
      <c r="C343" s="3">
        <v>0</v>
      </c>
      <c r="D343" s="3">
        <v>0</v>
      </c>
      <c r="E343" s="3">
        <v>1.0089999999999999</v>
      </c>
      <c r="F343" s="3">
        <v>3.44</v>
      </c>
      <c r="G343" s="3">
        <v>2.1030000000000002</v>
      </c>
      <c r="H343" s="3">
        <v>0</v>
      </c>
      <c r="I343" s="3">
        <v>0</v>
      </c>
      <c r="J343" s="3">
        <v>0</v>
      </c>
      <c r="K343" s="3">
        <v>0</v>
      </c>
      <c r="L343" s="3">
        <v>61.92</v>
      </c>
      <c r="M343" s="238">
        <v>2.5993200000000001</v>
      </c>
      <c r="N343" s="3">
        <v>0</v>
      </c>
      <c r="O343" s="3">
        <v>0</v>
      </c>
      <c r="P343" s="238">
        <v>35.613999999999997</v>
      </c>
      <c r="Q343" s="240">
        <f t="shared" si="16"/>
        <v>17.806999999999999</v>
      </c>
      <c r="R343" s="3">
        <v>0</v>
      </c>
      <c r="S343" s="3">
        <v>8.7200000000000006</v>
      </c>
      <c r="T343" s="3">
        <v>52.216999999999999</v>
      </c>
      <c r="U343" s="3">
        <v>0</v>
      </c>
      <c r="V343" s="3">
        <v>0</v>
      </c>
      <c r="W343" s="3">
        <v>0</v>
      </c>
      <c r="X343" s="3">
        <v>4.5183200000000001</v>
      </c>
      <c r="Y343" s="3">
        <v>0</v>
      </c>
      <c r="Z343" s="3">
        <v>22.151</v>
      </c>
      <c r="AA343" s="3">
        <v>0</v>
      </c>
      <c r="AB343" s="3">
        <v>4.4999999999999998E-2</v>
      </c>
      <c r="AC343" s="3">
        <v>8.1000000000000003E-2</v>
      </c>
      <c r="AD343" s="3">
        <v>0</v>
      </c>
      <c r="AE343" s="3">
        <v>0</v>
      </c>
      <c r="AF343" s="3">
        <v>0</v>
      </c>
      <c r="AG343" s="3">
        <v>0</v>
      </c>
      <c r="AJ343" s="3">
        <f t="shared" si="15"/>
        <v>174.01131999999998</v>
      </c>
      <c r="AL343" s="3">
        <f>IFERROR(VLOOKUP(B343,Totalt!$B$1:$BD$409,MATCH("totalt tillförda bränslen:",Totalt!$B$1:$BC$1,0),FALSE),"")</f>
        <v>174.01131999999996</v>
      </c>
      <c r="AN343" s="3">
        <f t="shared" si="17"/>
        <v>2.8421709430404007E-14</v>
      </c>
    </row>
    <row r="344" spans="1:40" x14ac:dyDescent="0.25">
      <c r="A344" s="3" t="s">
        <v>353</v>
      </c>
      <c r="Q344" s="240">
        <f t="shared" si="16"/>
        <v>0</v>
      </c>
      <c r="AJ344" s="3">
        <f t="shared" si="15"/>
        <v>0</v>
      </c>
      <c r="AL344" s="3" t="str">
        <f>IFERROR(VLOOKUP(B344,Totalt!$B$1:$BD$409,MATCH("totalt tillförda bränslen:",Totalt!$B$1:$BC$1,0),FALSE),"")</f>
        <v/>
      </c>
      <c r="AN344" s="3" t="str">
        <f t="shared" si="17"/>
        <v/>
      </c>
    </row>
    <row r="345" spans="1:40" x14ac:dyDescent="0.25">
      <c r="B345" s="3" t="s">
        <v>354</v>
      </c>
      <c r="C345" s="3">
        <v>0</v>
      </c>
      <c r="D345" s="3">
        <v>0</v>
      </c>
      <c r="E345" s="3">
        <v>0</v>
      </c>
      <c r="F345" s="3">
        <v>3.2456</v>
      </c>
      <c r="G345" s="3">
        <v>0</v>
      </c>
      <c r="H345" s="3">
        <v>0</v>
      </c>
      <c r="I345" s="3">
        <v>0.6</v>
      </c>
      <c r="J345" s="3">
        <v>0</v>
      </c>
      <c r="K345" s="3">
        <v>0</v>
      </c>
      <c r="L345" s="3">
        <v>21.132899999999999</v>
      </c>
      <c r="M345" s="238">
        <v>1.7704800000000001</v>
      </c>
      <c r="N345" s="3">
        <v>0</v>
      </c>
      <c r="O345" s="3">
        <v>14.214700000000001</v>
      </c>
      <c r="P345" s="238">
        <v>64</v>
      </c>
      <c r="Q345" s="240">
        <f t="shared" si="16"/>
        <v>32</v>
      </c>
      <c r="R345" s="3">
        <v>0</v>
      </c>
      <c r="S345" s="3">
        <v>50.543300000000002</v>
      </c>
      <c r="T345" s="3">
        <v>0</v>
      </c>
      <c r="U345" s="3">
        <v>0</v>
      </c>
      <c r="V345" s="3">
        <v>0</v>
      </c>
      <c r="W345" s="3">
        <v>77.09</v>
      </c>
      <c r="X345" s="3">
        <v>9.3704800000000006</v>
      </c>
      <c r="Y345" s="3">
        <v>2.5159500000000001</v>
      </c>
      <c r="Z345" s="3">
        <v>75.5</v>
      </c>
      <c r="AA345" s="3">
        <v>0</v>
      </c>
      <c r="AB345" s="3">
        <v>0</v>
      </c>
      <c r="AC345" s="3">
        <v>0</v>
      </c>
      <c r="AD345" s="3">
        <v>0</v>
      </c>
      <c r="AE345" s="3">
        <v>2.8</v>
      </c>
      <c r="AF345" s="3">
        <v>1.4593</v>
      </c>
      <c r="AG345" s="3">
        <v>0</v>
      </c>
      <c r="AJ345" s="3">
        <f t="shared" si="15"/>
        <v>290.47222999999997</v>
      </c>
      <c r="AL345" s="3">
        <f>IFERROR(VLOOKUP(B345,Totalt!$B$1:$BD$409,MATCH("totalt tillförda bränslen:",Totalt!$B$1:$BC$1,0),FALSE),"")</f>
        <v>290.47223000000002</v>
      </c>
      <c r="AN345" s="3">
        <f t="shared" si="17"/>
        <v>-5.6843418860808015E-14</v>
      </c>
    </row>
    <row r="346" spans="1:40" x14ac:dyDescent="0.25">
      <c r="A346" s="3" t="s">
        <v>355</v>
      </c>
      <c r="Q346" s="240">
        <f t="shared" si="16"/>
        <v>0</v>
      </c>
      <c r="AJ346" s="3">
        <f t="shared" si="15"/>
        <v>0</v>
      </c>
      <c r="AL346" s="3" t="str">
        <f>IFERROR(VLOOKUP(B346,Totalt!$B$1:$BD$409,MATCH("totalt tillförda bränslen:",Totalt!$B$1:$BC$1,0),FALSE),"")</f>
        <v/>
      </c>
      <c r="AN346" s="3" t="str">
        <f t="shared" si="17"/>
        <v/>
      </c>
    </row>
    <row r="347" spans="1:40" x14ac:dyDescent="0.25">
      <c r="B347" s="3" t="s">
        <v>356</v>
      </c>
      <c r="C347" s="3">
        <v>0</v>
      </c>
      <c r="D347" s="3">
        <v>0</v>
      </c>
      <c r="E347" s="3">
        <v>6.1</v>
      </c>
      <c r="F347" s="3">
        <v>0</v>
      </c>
      <c r="G347" s="3">
        <v>0</v>
      </c>
      <c r="H347" s="3">
        <v>0</v>
      </c>
      <c r="I347" s="3">
        <v>0.4</v>
      </c>
      <c r="J347" s="3">
        <v>0</v>
      </c>
      <c r="K347" s="3">
        <v>0</v>
      </c>
      <c r="L347" s="3">
        <v>68.400000000000006</v>
      </c>
      <c r="M347" s="238">
        <v>0</v>
      </c>
      <c r="N347" s="3">
        <v>0</v>
      </c>
      <c r="O347" s="3">
        <v>31.1</v>
      </c>
      <c r="P347" s="238">
        <v>24.4</v>
      </c>
      <c r="Q347" s="240">
        <f t="shared" si="16"/>
        <v>12.2</v>
      </c>
      <c r="R347" s="3">
        <v>0</v>
      </c>
      <c r="S347" s="3">
        <v>0</v>
      </c>
      <c r="T347" s="3">
        <v>0</v>
      </c>
      <c r="U347" s="3">
        <v>0</v>
      </c>
      <c r="V347" s="3">
        <v>0</v>
      </c>
      <c r="W347" s="3">
        <v>0</v>
      </c>
      <c r="X347" s="3">
        <v>1.58</v>
      </c>
      <c r="Y347" s="3">
        <v>0</v>
      </c>
      <c r="Z347" s="3">
        <v>0</v>
      </c>
      <c r="AA347" s="3">
        <v>0</v>
      </c>
      <c r="AB347" s="3">
        <v>0</v>
      </c>
      <c r="AC347" s="3">
        <v>0</v>
      </c>
      <c r="AD347" s="3">
        <v>0</v>
      </c>
      <c r="AE347" s="3">
        <v>0</v>
      </c>
      <c r="AF347" s="3">
        <v>0</v>
      </c>
      <c r="AG347" s="3">
        <v>0</v>
      </c>
      <c r="AJ347" s="3">
        <f t="shared" si="15"/>
        <v>119.78</v>
      </c>
      <c r="AL347" s="3">
        <f>IFERROR(VLOOKUP(B347,Totalt!$B$1:$BD$409,MATCH("totalt tillförda bränslen:",Totalt!$B$1:$BC$1,0),FALSE),"")</f>
        <v>119.78</v>
      </c>
      <c r="AN347" s="3">
        <f t="shared" si="17"/>
        <v>0</v>
      </c>
    </row>
    <row r="348" spans="1:40" x14ac:dyDescent="0.25">
      <c r="A348" s="3" t="s">
        <v>357</v>
      </c>
      <c r="Q348" s="240">
        <f t="shared" si="16"/>
        <v>0</v>
      </c>
      <c r="AJ348" s="3">
        <f t="shared" si="15"/>
        <v>0</v>
      </c>
      <c r="AL348" s="3" t="str">
        <f>IFERROR(VLOOKUP(B348,Totalt!$B$1:$BD$409,MATCH("totalt tillförda bränslen:",Totalt!$B$1:$BC$1,0),FALSE),"")</f>
        <v/>
      </c>
      <c r="AN348" s="3" t="str">
        <f t="shared" si="17"/>
        <v/>
      </c>
    </row>
    <row r="349" spans="1:40" x14ac:dyDescent="0.25">
      <c r="B349" s="3" t="s">
        <v>358</v>
      </c>
      <c r="C349" s="3">
        <v>0</v>
      </c>
      <c r="D349" s="3">
        <v>0</v>
      </c>
      <c r="E349" s="3">
        <v>0</v>
      </c>
      <c r="F349" s="3">
        <v>0</v>
      </c>
      <c r="G349" s="3">
        <v>0</v>
      </c>
      <c r="H349" s="3">
        <v>0</v>
      </c>
      <c r="I349" s="3">
        <v>9.6000000000000002E-2</v>
      </c>
      <c r="J349" s="3">
        <v>0</v>
      </c>
      <c r="K349" s="3">
        <v>0</v>
      </c>
      <c r="L349" s="3">
        <v>0</v>
      </c>
      <c r="M349" s="238">
        <v>0</v>
      </c>
      <c r="N349" s="3">
        <v>0</v>
      </c>
      <c r="O349" s="3">
        <v>0</v>
      </c>
      <c r="P349" s="238">
        <v>0</v>
      </c>
      <c r="Q349" s="240">
        <f t="shared" si="16"/>
        <v>0</v>
      </c>
      <c r="R349" s="3">
        <v>0</v>
      </c>
      <c r="S349" s="3">
        <v>0</v>
      </c>
      <c r="T349" s="3">
        <v>0</v>
      </c>
      <c r="U349" s="3">
        <v>0</v>
      </c>
      <c r="V349" s="3">
        <v>0</v>
      </c>
      <c r="W349" s="3">
        <v>0</v>
      </c>
      <c r="X349" s="3">
        <v>0.13400000000000001</v>
      </c>
      <c r="Y349" s="3">
        <v>0</v>
      </c>
      <c r="Z349" s="3">
        <v>9.6859999999999999</v>
      </c>
      <c r="AA349" s="3">
        <v>0</v>
      </c>
      <c r="AB349" s="3">
        <v>0</v>
      </c>
      <c r="AC349" s="3">
        <v>0</v>
      </c>
      <c r="AD349" s="3">
        <v>0</v>
      </c>
      <c r="AE349" s="3">
        <v>0</v>
      </c>
      <c r="AF349" s="3">
        <v>0</v>
      </c>
      <c r="AG349" s="3">
        <v>0</v>
      </c>
      <c r="AJ349" s="3">
        <f t="shared" si="15"/>
        <v>9.9160000000000004</v>
      </c>
      <c r="AL349" s="3">
        <f>IFERROR(VLOOKUP(B349,Totalt!$B$1:$BD$409,MATCH("totalt tillförda bränslen:",Totalt!$B$1:$BC$1,0),FALSE),"")</f>
        <v>9.9160000000000004</v>
      </c>
      <c r="AN349" s="3">
        <f t="shared" si="17"/>
        <v>0</v>
      </c>
    </row>
    <row r="350" spans="1:40" x14ac:dyDescent="0.25">
      <c r="B350" s="3" t="s">
        <v>359</v>
      </c>
      <c r="C350" s="3">
        <v>0</v>
      </c>
      <c r="D350" s="3">
        <v>0</v>
      </c>
      <c r="E350" s="3">
        <v>0</v>
      </c>
      <c r="F350" s="3">
        <v>0</v>
      </c>
      <c r="G350" s="3">
        <v>0</v>
      </c>
      <c r="H350" s="3">
        <v>0</v>
      </c>
      <c r="I350" s="3">
        <v>8.7999999999999995E-2</v>
      </c>
      <c r="J350" s="3">
        <v>0</v>
      </c>
      <c r="K350" s="3">
        <v>0</v>
      </c>
      <c r="L350" s="3">
        <v>0</v>
      </c>
      <c r="M350" s="238">
        <v>0</v>
      </c>
      <c r="N350" s="3">
        <v>0</v>
      </c>
      <c r="O350" s="3">
        <v>0</v>
      </c>
      <c r="P350" s="238">
        <v>0</v>
      </c>
      <c r="Q350" s="240">
        <f t="shared" si="16"/>
        <v>0</v>
      </c>
      <c r="R350" s="3">
        <v>0</v>
      </c>
      <c r="S350" s="3">
        <v>0</v>
      </c>
      <c r="T350" s="3">
        <v>0</v>
      </c>
      <c r="U350" s="3">
        <v>0</v>
      </c>
      <c r="V350" s="3">
        <v>0</v>
      </c>
      <c r="W350" s="3">
        <v>0</v>
      </c>
      <c r="X350" s="3">
        <v>0.1</v>
      </c>
      <c r="Y350" s="3">
        <v>0</v>
      </c>
      <c r="Z350" s="3">
        <v>10.039</v>
      </c>
      <c r="AA350" s="3">
        <v>0</v>
      </c>
      <c r="AB350" s="3">
        <v>0</v>
      </c>
      <c r="AC350" s="3">
        <v>0</v>
      </c>
      <c r="AD350" s="3">
        <v>0</v>
      </c>
      <c r="AE350" s="3">
        <v>0</v>
      </c>
      <c r="AF350" s="3">
        <v>0</v>
      </c>
      <c r="AG350" s="3">
        <v>0</v>
      </c>
      <c r="AJ350" s="3">
        <f t="shared" si="15"/>
        <v>10.227</v>
      </c>
      <c r="AL350" s="3">
        <f>IFERROR(VLOOKUP(B350,Totalt!$B$1:$BD$409,MATCH("totalt tillförda bränslen:",Totalt!$B$1:$BC$1,0),FALSE),"")</f>
        <v>10.226999999999999</v>
      </c>
      <c r="AN350" s="3">
        <f t="shared" si="17"/>
        <v>1.7763568394002505E-15</v>
      </c>
    </row>
    <row r="351" spans="1:40" x14ac:dyDescent="0.25">
      <c r="B351" s="3" t="s">
        <v>360</v>
      </c>
      <c r="C351" s="3">
        <v>0</v>
      </c>
      <c r="D351" s="3">
        <v>0</v>
      </c>
      <c r="E351" s="3">
        <v>0</v>
      </c>
      <c r="F351" s="3">
        <v>7.9779999999999998</v>
      </c>
      <c r="G351" s="3">
        <v>0</v>
      </c>
      <c r="H351" s="3">
        <v>6.2E-2</v>
      </c>
      <c r="I351" s="3">
        <v>0.189</v>
      </c>
      <c r="J351" s="3">
        <v>0</v>
      </c>
      <c r="K351" s="3">
        <v>0</v>
      </c>
      <c r="L351" s="3">
        <v>0</v>
      </c>
      <c r="M351" s="238">
        <v>0</v>
      </c>
      <c r="N351" s="3">
        <v>0</v>
      </c>
      <c r="O351" s="3">
        <v>0</v>
      </c>
      <c r="P351" s="238">
        <v>0</v>
      </c>
      <c r="Q351" s="240">
        <f t="shared" si="16"/>
        <v>0</v>
      </c>
      <c r="R351" s="3">
        <v>0</v>
      </c>
      <c r="S351" s="3">
        <v>7.9779999999999998</v>
      </c>
      <c r="T351" s="3">
        <v>0</v>
      </c>
      <c r="U351" s="3">
        <v>0</v>
      </c>
      <c r="V351" s="3">
        <v>0</v>
      </c>
      <c r="W351" s="3">
        <v>0</v>
      </c>
      <c r="X351" s="3">
        <v>0.29099999999999998</v>
      </c>
      <c r="Y351" s="3">
        <v>0</v>
      </c>
      <c r="Z351" s="3">
        <v>2.29</v>
      </c>
      <c r="AA351" s="3">
        <v>0</v>
      </c>
      <c r="AB351" s="3">
        <v>0</v>
      </c>
      <c r="AC351" s="3">
        <v>0</v>
      </c>
      <c r="AD351" s="3">
        <v>0</v>
      </c>
      <c r="AE351" s="3">
        <v>0</v>
      </c>
      <c r="AF351" s="3">
        <v>0</v>
      </c>
      <c r="AG351" s="3">
        <v>0</v>
      </c>
      <c r="AJ351" s="3">
        <f t="shared" si="15"/>
        <v>18.788</v>
      </c>
      <c r="AL351" s="3">
        <f>IFERROR(VLOOKUP(B351,Totalt!$B$1:$BD$409,MATCH("totalt tillförda bränslen:",Totalt!$B$1:$BC$1,0),FALSE),"")</f>
        <v>18.788</v>
      </c>
      <c r="AN351" s="3">
        <f t="shared" si="17"/>
        <v>0</v>
      </c>
    </row>
    <row r="352" spans="1:40" x14ac:dyDescent="0.25">
      <c r="B352" s="3" t="s">
        <v>361</v>
      </c>
      <c r="C352" s="3">
        <v>0</v>
      </c>
      <c r="D352" s="3">
        <v>0</v>
      </c>
      <c r="E352" s="3">
        <v>0</v>
      </c>
      <c r="F352" s="3">
        <v>0</v>
      </c>
      <c r="G352" s="3">
        <v>0</v>
      </c>
      <c r="H352" s="3">
        <v>0</v>
      </c>
      <c r="I352" s="3">
        <v>0.18099999999999999</v>
      </c>
      <c r="J352" s="3">
        <v>0</v>
      </c>
      <c r="K352" s="3">
        <v>0</v>
      </c>
      <c r="L352" s="3">
        <v>0</v>
      </c>
      <c r="M352" s="238">
        <v>0</v>
      </c>
      <c r="N352" s="3">
        <v>0</v>
      </c>
      <c r="O352" s="3">
        <v>0</v>
      </c>
      <c r="P352" s="238">
        <v>0</v>
      </c>
      <c r="Q352" s="240">
        <f t="shared" si="16"/>
        <v>0</v>
      </c>
      <c r="R352" s="3">
        <v>0</v>
      </c>
      <c r="S352" s="3">
        <v>0</v>
      </c>
      <c r="T352" s="3">
        <v>0</v>
      </c>
      <c r="U352" s="3">
        <v>0</v>
      </c>
      <c r="V352" s="3">
        <v>0</v>
      </c>
      <c r="W352" s="3">
        <v>0</v>
      </c>
      <c r="X352" s="3">
        <v>0.10299999999999999</v>
      </c>
      <c r="Y352" s="3">
        <v>0</v>
      </c>
      <c r="Z352" s="3">
        <v>11.599</v>
      </c>
      <c r="AA352" s="3">
        <v>0</v>
      </c>
      <c r="AB352" s="3">
        <v>0</v>
      </c>
      <c r="AC352" s="3">
        <v>0</v>
      </c>
      <c r="AD352" s="3">
        <v>0</v>
      </c>
      <c r="AE352" s="3">
        <v>0</v>
      </c>
      <c r="AF352" s="3">
        <v>0</v>
      </c>
      <c r="AG352" s="3">
        <v>0</v>
      </c>
      <c r="AJ352" s="3">
        <f t="shared" si="15"/>
        <v>11.883000000000001</v>
      </c>
      <c r="AL352" s="3">
        <f>IFERROR(VLOOKUP(B352,Totalt!$B$1:$BD$409,MATCH("totalt tillförda bränslen:",Totalt!$B$1:$BC$1,0),FALSE),"")</f>
        <v>11.882999999999999</v>
      </c>
      <c r="AN352" s="3">
        <f t="shared" si="17"/>
        <v>1.7763568394002505E-15</v>
      </c>
    </row>
    <row r="353" spans="1:40" x14ac:dyDescent="0.25">
      <c r="B353" s="3" t="s">
        <v>362</v>
      </c>
      <c r="C353" s="3">
        <v>0</v>
      </c>
      <c r="D353" s="3">
        <v>0</v>
      </c>
      <c r="E353" s="3">
        <v>0</v>
      </c>
      <c r="F353" s="3">
        <v>3.9369999999999998</v>
      </c>
      <c r="G353" s="3">
        <v>0</v>
      </c>
      <c r="H353" s="3">
        <v>0</v>
      </c>
      <c r="I353" s="3">
        <v>9.1999999999999998E-2</v>
      </c>
      <c r="J353" s="3">
        <v>0</v>
      </c>
      <c r="K353" s="3">
        <v>0</v>
      </c>
      <c r="L353" s="3">
        <v>0</v>
      </c>
      <c r="M353" s="238">
        <v>0</v>
      </c>
      <c r="N353" s="3">
        <v>0</v>
      </c>
      <c r="O353" s="3">
        <v>0</v>
      </c>
      <c r="P353" s="238">
        <v>0</v>
      </c>
      <c r="Q353" s="240">
        <f t="shared" si="16"/>
        <v>0</v>
      </c>
      <c r="R353" s="3">
        <v>0</v>
      </c>
      <c r="S353" s="3">
        <v>2.3119999999999998</v>
      </c>
      <c r="T353" s="3">
        <v>0</v>
      </c>
      <c r="U353" s="3">
        <v>0</v>
      </c>
      <c r="V353" s="3">
        <v>0</v>
      </c>
      <c r="W353" s="3">
        <v>0</v>
      </c>
      <c r="X353" s="3">
        <v>5.2999999999999999E-2</v>
      </c>
      <c r="Y353" s="3">
        <v>0</v>
      </c>
      <c r="Z353" s="3">
        <v>0.81299999999999994</v>
      </c>
      <c r="AA353" s="3">
        <v>0</v>
      </c>
      <c r="AB353" s="3">
        <v>0</v>
      </c>
      <c r="AC353" s="3">
        <v>0</v>
      </c>
      <c r="AD353" s="3">
        <v>0</v>
      </c>
      <c r="AE353" s="3">
        <v>0</v>
      </c>
      <c r="AF353" s="3">
        <v>0</v>
      </c>
      <c r="AG353" s="3">
        <v>0</v>
      </c>
      <c r="AJ353" s="3">
        <f t="shared" si="15"/>
        <v>7.206999999999999</v>
      </c>
      <c r="AL353" s="3">
        <f>IFERROR(VLOOKUP(B353,Totalt!$B$1:$BD$409,MATCH("totalt tillförda bränslen:",Totalt!$B$1:$BC$1,0),FALSE),"")</f>
        <v>7.206999999999999</v>
      </c>
      <c r="AN353" s="3">
        <f t="shared" si="17"/>
        <v>0</v>
      </c>
    </row>
    <row r="354" spans="1:40" x14ac:dyDescent="0.25">
      <c r="B354" s="3" t="s">
        <v>363</v>
      </c>
      <c r="C354" s="3">
        <v>0</v>
      </c>
      <c r="D354" s="3">
        <v>0</v>
      </c>
      <c r="E354" s="3">
        <v>0</v>
      </c>
      <c r="F354" s="3">
        <v>0</v>
      </c>
      <c r="G354" s="3">
        <v>0</v>
      </c>
      <c r="H354" s="3">
        <v>0</v>
      </c>
      <c r="I354" s="3">
        <v>9.8000000000000004E-2</v>
      </c>
      <c r="J354" s="3">
        <v>0</v>
      </c>
      <c r="K354" s="3">
        <v>0</v>
      </c>
      <c r="L354" s="3">
        <v>0</v>
      </c>
      <c r="M354" s="238">
        <v>0</v>
      </c>
      <c r="N354" s="3">
        <v>0</v>
      </c>
      <c r="O354" s="3">
        <v>0</v>
      </c>
      <c r="P354" s="238">
        <v>0</v>
      </c>
      <c r="Q354" s="240">
        <f t="shared" si="16"/>
        <v>0</v>
      </c>
      <c r="R354" s="3">
        <v>0</v>
      </c>
      <c r="S354" s="3">
        <v>0</v>
      </c>
      <c r="T354" s="3">
        <v>0</v>
      </c>
      <c r="U354" s="3">
        <v>0</v>
      </c>
      <c r="V354" s="3">
        <v>0</v>
      </c>
      <c r="W354" s="3">
        <v>0</v>
      </c>
      <c r="X354" s="3">
        <v>4.2999999999999997E-2</v>
      </c>
      <c r="Y354" s="3">
        <v>0</v>
      </c>
      <c r="Z354" s="3">
        <v>0.59</v>
      </c>
      <c r="AA354" s="3">
        <v>0</v>
      </c>
      <c r="AB354" s="3">
        <v>0</v>
      </c>
      <c r="AC354" s="3">
        <v>0</v>
      </c>
      <c r="AD354" s="3">
        <v>0</v>
      </c>
      <c r="AE354" s="3">
        <v>0</v>
      </c>
      <c r="AF354" s="3">
        <v>0</v>
      </c>
      <c r="AG354" s="3">
        <v>0</v>
      </c>
      <c r="AJ354" s="3">
        <f t="shared" si="15"/>
        <v>0.73099999999999998</v>
      </c>
      <c r="AL354" s="3">
        <f>IFERROR(VLOOKUP(B354,Totalt!$B$1:$BD$409,MATCH("totalt tillförda bränslen:",Totalt!$B$1:$BC$1,0),FALSE),"")</f>
        <v>0.73099999999999998</v>
      </c>
      <c r="AN354" s="3">
        <f t="shared" si="17"/>
        <v>0</v>
      </c>
    </row>
    <row r="355" spans="1:40" x14ac:dyDescent="0.25">
      <c r="B355" s="3" t="s">
        <v>364</v>
      </c>
      <c r="C355" s="3">
        <v>0</v>
      </c>
      <c r="D355" s="3">
        <v>0</v>
      </c>
      <c r="E355" s="3">
        <v>0</v>
      </c>
      <c r="F355" s="3">
        <v>0</v>
      </c>
      <c r="G355" s="3">
        <v>0</v>
      </c>
      <c r="H355" s="3">
        <v>5.5E-2</v>
      </c>
      <c r="I355" s="3">
        <v>2.1999999999999999E-2</v>
      </c>
      <c r="J355" s="3">
        <v>0</v>
      </c>
      <c r="K355" s="3">
        <v>0</v>
      </c>
      <c r="L355" s="3">
        <v>0</v>
      </c>
      <c r="M355" s="238">
        <v>0</v>
      </c>
      <c r="N355" s="3">
        <v>0</v>
      </c>
      <c r="O355" s="3">
        <v>0</v>
      </c>
      <c r="P355" s="238">
        <v>0</v>
      </c>
      <c r="Q355" s="240">
        <f t="shared" si="16"/>
        <v>0</v>
      </c>
      <c r="R355" s="3">
        <v>0</v>
      </c>
      <c r="S355" s="3">
        <v>0</v>
      </c>
      <c r="T355" s="3">
        <v>0</v>
      </c>
      <c r="U355" s="3">
        <v>0</v>
      </c>
      <c r="V355" s="3">
        <v>0</v>
      </c>
      <c r="W355" s="3">
        <v>0</v>
      </c>
      <c r="X355" s="3">
        <v>6.5000000000000002E-2</v>
      </c>
      <c r="Y355" s="3">
        <v>0</v>
      </c>
      <c r="Z355" s="3">
        <v>6.5279999999999996</v>
      </c>
      <c r="AA355" s="3">
        <v>0</v>
      </c>
      <c r="AB355" s="3">
        <v>0</v>
      </c>
      <c r="AC355" s="3">
        <v>0</v>
      </c>
      <c r="AD355" s="3">
        <v>0</v>
      </c>
      <c r="AE355" s="3">
        <v>0</v>
      </c>
      <c r="AF355" s="3">
        <v>0</v>
      </c>
      <c r="AG355" s="3">
        <v>0</v>
      </c>
      <c r="AJ355" s="3">
        <f t="shared" si="15"/>
        <v>6.67</v>
      </c>
      <c r="AL355" s="3">
        <f>IFERROR(VLOOKUP(B355,Totalt!$B$1:$BD$409,MATCH("totalt tillförda bränslen:",Totalt!$B$1:$BC$1,0),FALSE),"")</f>
        <v>6.67</v>
      </c>
      <c r="AN355" s="3">
        <f t="shared" si="17"/>
        <v>0</v>
      </c>
    </row>
    <row r="356" spans="1:40" x14ac:dyDescent="0.25">
      <c r="B356" s="3" t="s">
        <v>365</v>
      </c>
      <c r="C356" s="3">
        <v>0</v>
      </c>
      <c r="D356" s="3">
        <v>0</v>
      </c>
      <c r="E356" s="3">
        <v>0</v>
      </c>
      <c r="F356" s="3">
        <v>0</v>
      </c>
      <c r="G356" s="3">
        <v>0</v>
      </c>
      <c r="H356" s="3">
        <v>0</v>
      </c>
      <c r="I356" s="3">
        <v>1.9E-2</v>
      </c>
      <c r="J356" s="3">
        <v>0</v>
      </c>
      <c r="K356" s="3">
        <v>0</v>
      </c>
      <c r="L356" s="3">
        <v>0</v>
      </c>
      <c r="M356" s="238">
        <v>0</v>
      </c>
      <c r="N356" s="3">
        <v>0</v>
      </c>
      <c r="O356" s="3">
        <v>0</v>
      </c>
      <c r="P356" s="238">
        <v>0</v>
      </c>
      <c r="Q356" s="240">
        <f t="shared" si="16"/>
        <v>0</v>
      </c>
      <c r="R356" s="3">
        <v>0</v>
      </c>
      <c r="S356" s="3">
        <v>0</v>
      </c>
      <c r="T356" s="3">
        <v>0</v>
      </c>
      <c r="U356" s="3">
        <v>0</v>
      </c>
      <c r="V356" s="3">
        <v>0</v>
      </c>
      <c r="W356" s="3">
        <v>0</v>
      </c>
      <c r="X356" s="3">
        <v>2.7E-2</v>
      </c>
      <c r="Y356" s="3">
        <v>0</v>
      </c>
      <c r="Z356" s="3">
        <v>3.44</v>
      </c>
      <c r="AA356" s="3">
        <v>0</v>
      </c>
      <c r="AB356" s="3">
        <v>0</v>
      </c>
      <c r="AC356" s="3">
        <v>0</v>
      </c>
      <c r="AD356" s="3">
        <v>0</v>
      </c>
      <c r="AE356" s="3">
        <v>0</v>
      </c>
      <c r="AF356" s="3">
        <v>0</v>
      </c>
      <c r="AG356" s="3">
        <v>0</v>
      </c>
      <c r="AJ356" s="3">
        <f t="shared" si="15"/>
        <v>3.4859999999999998</v>
      </c>
      <c r="AL356" s="3">
        <f>IFERROR(VLOOKUP(B356,Totalt!$B$1:$BD$409,MATCH("totalt tillförda bränslen:",Totalt!$B$1:$BC$1,0),FALSE),"")</f>
        <v>3.4860000000000002</v>
      </c>
      <c r="AN356" s="3">
        <f t="shared" si="17"/>
        <v>-4.4408920985006262E-16</v>
      </c>
    </row>
    <row r="357" spans="1:40" x14ac:dyDescent="0.25">
      <c r="B357" s="3" t="s">
        <v>366</v>
      </c>
      <c r="C357" s="3">
        <v>0</v>
      </c>
      <c r="D357" s="3">
        <v>0</v>
      </c>
      <c r="E357" s="3">
        <v>0</v>
      </c>
      <c r="F357" s="3">
        <v>11.7684</v>
      </c>
      <c r="G357" s="3">
        <v>0</v>
      </c>
      <c r="H357" s="3">
        <v>0</v>
      </c>
      <c r="I357" s="3">
        <v>9.4455700000000004E-2</v>
      </c>
      <c r="J357" s="3">
        <v>9.2999999999999999E-2</v>
      </c>
      <c r="K357" s="3">
        <v>0</v>
      </c>
      <c r="L357" s="3">
        <v>31.737300000000001</v>
      </c>
      <c r="M357" s="238">
        <v>2.8673700000000002</v>
      </c>
      <c r="N357" s="3">
        <v>0</v>
      </c>
      <c r="O357" s="3">
        <v>0</v>
      </c>
      <c r="P357" s="238">
        <v>0</v>
      </c>
      <c r="Q357" s="240">
        <f t="shared" si="16"/>
        <v>0</v>
      </c>
      <c r="R357" s="3">
        <v>0</v>
      </c>
      <c r="S357" s="3">
        <v>11.9063</v>
      </c>
      <c r="T357" s="3">
        <v>6.89344</v>
      </c>
      <c r="U357" s="3">
        <v>0</v>
      </c>
      <c r="V357" s="3">
        <v>0</v>
      </c>
      <c r="W357" s="3">
        <v>25.695900000000002</v>
      </c>
      <c r="X357" s="3">
        <v>3.5633699999999999</v>
      </c>
      <c r="Y357" s="3">
        <v>0</v>
      </c>
      <c r="Z357" s="3">
        <v>7.1400400000000003E-2</v>
      </c>
      <c r="AA357" s="3">
        <v>0</v>
      </c>
      <c r="AB357" s="3">
        <v>0</v>
      </c>
      <c r="AC357" s="3">
        <v>0</v>
      </c>
      <c r="AD357" s="3">
        <v>0</v>
      </c>
      <c r="AE357" s="3">
        <v>0</v>
      </c>
      <c r="AF357" s="3">
        <v>0</v>
      </c>
      <c r="AG357" s="3">
        <v>0.49</v>
      </c>
      <c r="AJ357" s="3">
        <f t="shared" si="15"/>
        <v>92.313566100000017</v>
      </c>
      <c r="AL357" s="3">
        <f>IFERROR(VLOOKUP(B357,Totalt!$B$1:$BD$409,MATCH("totalt tillförda bränslen:",Totalt!$B$1:$BC$1,0),FALSE),"")</f>
        <v>92.313566100000017</v>
      </c>
      <c r="AN357" s="3">
        <f t="shared" si="17"/>
        <v>0</v>
      </c>
    </row>
    <row r="358" spans="1:40" x14ac:dyDescent="0.25">
      <c r="B358" s="3" t="s">
        <v>367</v>
      </c>
      <c r="C358" s="3">
        <v>0</v>
      </c>
      <c r="D358" s="3">
        <v>0</v>
      </c>
      <c r="E358" s="3">
        <v>0</v>
      </c>
      <c r="F358" s="3">
        <v>0</v>
      </c>
      <c r="G358" s="3">
        <v>0</v>
      </c>
      <c r="H358" s="3">
        <v>0</v>
      </c>
      <c r="I358" s="3">
        <v>0.16200000000000001</v>
      </c>
      <c r="J358" s="3">
        <v>0</v>
      </c>
      <c r="K358" s="3">
        <v>0</v>
      </c>
      <c r="L358" s="3">
        <v>0</v>
      </c>
      <c r="M358" s="238">
        <v>0</v>
      </c>
      <c r="N358" s="3">
        <v>0</v>
      </c>
      <c r="O358" s="3">
        <v>0</v>
      </c>
      <c r="P358" s="238">
        <v>0</v>
      </c>
      <c r="Q358" s="240">
        <f t="shared" si="16"/>
        <v>0</v>
      </c>
      <c r="R358" s="3">
        <v>0</v>
      </c>
      <c r="S358" s="3">
        <v>0</v>
      </c>
      <c r="T358" s="3">
        <v>0</v>
      </c>
      <c r="U358" s="3">
        <v>0</v>
      </c>
      <c r="V358" s="3">
        <v>0</v>
      </c>
      <c r="W358" s="3">
        <v>0</v>
      </c>
      <c r="X358" s="3">
        <v>3.4000000000000002E-2</v>
      </c>
      <c r="Y358" s="3">
        <v>0</v>
      </c>
      <c r="Z358" s="3">
        <v>2.8780000000000001</v>
      </c>
      <c r="AA358" s="3">
        <v>0</v>
      </c>
      <c r="AB358" s="3">
        <v>0</v>
      </c>
      <c r="AC358" s="3">
        <v>0</v>
      </c>
      <c r="AD358" s="3">
        <v>0</v>
      </c>
      <c r="AE358" s="3">
        <v>0</v>
      </c>
      <c r="AF358" s="3">
        <v>0</v>
      </c>
      <c r="AG358" s="3">
        <v>0</v>
      </c>
      <c r="AJ358" s="3">
        <f t="shared" si="15"/>
        <v>3.0740000000000003</v>
      </c>
      <c r="AL358" s="3">
        <f>IFERROR(VLOOKUP(B358,Totalt!$B$1:$BD$409,MATCH("totalt tillförda bränslen:",Totalt!$B$1:$BC$1,0),FALSE),"")</f>
        <v>3.0739999999999998</v>
      </c>
      <c r="AN358" s="3">
        <f t="shared" si="17"/>
        <v>4.4408920985006262E-16</v>
      </c>
    </row>
    <row r="359" spans="1:40" x14ac:dyDescent="0.25">
      <c r="B359" s="3" t="s">
        <v>368</v>
      </c>
      <c r="C359" s="3">
        <v>0</v>
      </c>
      <c r="D359" s="3">
        <v>0</v>
      </c>
      <c r="E359" s="3">
        <v>0</v>
      </c>
      <c r="F359" s="3">
        <v>37.9086</v>
      </c>
      <c r="G359" s="3">
        <v>0</v>
      </c>
      <c r="H359" s="3">
        <v>0</v>
      </c>
      <c r="I359" s="3">
        <v>1.2715099999999999</v>
      </c>
      <c r="J359" s="3">
        <v>0</v>
      </c>
      <c r="K359" s="3">
        <v>0</v>
      </c>
      <c r="L359" s="3">
        <v>0</v>
      </c>
      <c r="M359" s="238">
        <v>1.9678899999999999</v>
      </c>
      <c r="N359" s="3">
        <v>0</v>
      </c>
      <c r="O359" s="3">
        <v>0</v>
      </c>
      <c r="P359" s="238">
        <v>0</v>
      </c>
      <c r="Q359" s="240">
        <f t="shared" si="16"/>
        <v>0</v>
      </c>
      <c r="R359" s="3">
        <v>0</v>
      </c>
      <c r="S359" s="3">
        <v>20.412400000000002</v>
      </c>
      <c r="T359" s="3">
        <v>0</v>
      </c>
      <c r="U359" s="3">
        <v>0</v>
      </c>
      <c r="V359" s="3">
        <v>0</v>
      </c>
      <c r="W359" s="3">
        <v>0</v>
      </c>
      <c r="X359" s="3">
        <v>2.90089</v>
      </c>
      <c r="Y359" s="3">
        <v>0</v>
      </c>
      <c r="Z359" s="3">
        <v>8.3397900000000007</v>
      </c>
      <c r="AA359" s="3">
        <v>0</v>
      </c>
      <c r="AB359" s="3">
        <v>0</v>
      </c>
      <c r="AC359" s="3">
        <v>0</v>
      </c>
      <c r="AD359" s="3">
        <v>0</v>
      </c>
      <c r="AE359" s="3">
        <v>0</v>
      </c>
      <c r="AF359" s="3">
        <v>0</v>
      </c>
      <c r="AG359" s="3">
        <v>0</v>
      </c>
      <c r="AJ359" s="3">
        <f t="shared" si="15"/>
        <v>70.833190000000016</v>
      </c>
      <c r="AL359" s="3">
        <f>IFERROR(VLOOKUP(B359,Totalt!$B$1:$BD$409,MATCH("totalt tillförda bränslen:",Totalt!$B$1:$BC$1,0),FALSE),"")</f>
        <v>70.833190000000002</v>
      </c>
      <c r="AN359" s="3">
        <f t="shared" si="17"/>
        <v>1.4210854715202004E-14</v>
      </c>
    </row>
    <row r="360" spans="1:40" x14ac:dyDescent="0.25">
      <c r="B360" s="3" t="s">
        <v>369</v>
      </c>
      <c r="C360" s="3">
        <v>0</v>
      </c>
      <c r="D360" s="3">
        <v>0</v>
      </c>
      <c r="E360" s="3">
        <v>0</v>
      </c>
      <c r="F360" s="3">
        <v>0</v>
      </c>
      <c r="G360" s="3">
        <v>0</v>
      </c>
      <c r="H360" s="3">
        <v>0.13</v>
      </c>
      <c r="I360" s="3">
        <v>5.7000000000000002E-2</v>
      </c>
      <c r="J360" s="3">
        <v>0</v>
      </c>
      <c r="K360" s="3">
        <v>0</v>
      </c>
      <c r="L360" s="3">
        <v>0</v>
      </c>
      <c r="M360" s="238">
        <v>0</v>
      </c>
      <c r="N360" s="3">
        <v>0</v>
      </c>
      <c r="O360" s="3">
        <v>0</v>
      </c>
      <c r="P360" s="238">
        <v>0</v>
      </c>
      <c r="Q360" s="240">
        <f t="shared" si="16"/>
        <v>0</v>
      </c>
      <c r="R360" s="3">
        <v>5.6630000000000003</v>
      </c>
      <c r="S360" s="3">
        <v>0</v>
      </c>
      <c r="T360" s="3">
        <v>0</v>
      </c>
      <c r="U360" s="3">
        <v>0</v>
      </c>
      <c r="V360" s="3">
        <v>0</v>
      </c>
      <c r="W360" s="3">
        <v>0</v>
      </c>
      <c r="X360" s="3">
        <v>0.125</v>
      </c>
      <c r="Y360" s="3">
        <v>0</v>
      </c>
      <c r="Z360" s="3">
        <v>9.76</v>
      </c>
      <c r="AA360" s="3">
        <v>0</v>
      </c>
      <c r="AB360" s="3">
        <v>0</v>
      </c>
      <c r="AC360" s="3">
        <v>0</v>
      </c>
      <c r="AD360" s="3">
        <v>0</v>
      </c>
      <c r="AE360" s="3">
        <v>0</v>
      </c>
      <c r="AF360" s="3">
        <v>0</v>
      </c>
      <c r="AG360" s="3">
        <v>0</v>
      </c>
      <c r="AJ360" s="3">
        <f t="shared" si="15"/>
        <v>15.734999999999999</v>
      </c>
      <c r="AL360" s="3">
        <f>IFERROR(VLOOKUP(B360,Totalt!$B$1:$BD$409,MATCH("totalt tillförda bränslen:",Totalt!$B$1:$BC$1,0),FALSE),"")</f>
        <v>15.735000000000001</v>
      </c>
      <c r="AN360" s="3">
        <f t="shared" si="17"/>
        <v>-1.7763568394002505E-15</v>
      </c>
    </row>
    <row r="361" spans="1:40" x14ac:dyDescent="0.25">
      <c r="B361" s="3" t="s">
        <v>370</v>
      </c>
      <c r="C361" s="3">
        <v>0</v>
      </c>
      <c r="D361" s="3">
        <v>0</v>
      </c>
      <c r="E361" s="3">
        <v>0</v>
      </c>
      <c r="F361" s="3">
        <v>0</v>
      </c>
      <c r="G361" s="3">
        <v>0</v>
      </c>
      <c r="H361" s="3">
        <v>0</v>
      </c>
      <c r="I361" s="3">
        <v>4.1000000000000002E-2</v>
      </c>
      <c r="J361" s="3">
        <v>0</v>
      </c>
      <c r="K361" s="3">
        <v>0</v>
      </c>
      <c r="L361" s="3">
        <v>0</v>
      </c>
      <c r="M361" s="238">
        <v>0</v>
      </c>
      <c r="N361" s="3">
        <v>0</v>
      </c>
      <c r="O361" s="3">
        <v>0</v>
      </c>
      <c r="P361" s="238">
        <v>0</v>
      </c>
      <c r="Q361" s="240">
        <f t="shared" si="16"/>
        <v>0</v>
      </c>
      <c r="R361" s="3">
        <v>0</v>
      </c>
      <c r="S361" s="3">
        <v>0</v>
      </c>
      <c r="T361" s="3">
        <v>0</v>
      </c>
      <c r="U361" s="3">
        <v>0</v>
      </c>
      <c r="V361" s="3">
        <v>0</v>
      </c>
      <c r="W361" s="3">
        <v>0</v>
      </c>
      <c r="X361" s="3">
        <v>0.1</v>
      </c>
      <c r="Y361" s="3">
        <v>0</v>
      </c>
      <c r="Z361" s="3">
        <v>11.41</v>
      </c>
      <c r="AA361" s="3">
        <v>0</v>
      </c>
      <c r="AB361" s="3">
        <v>0</v>
      </c>
      <c r="AC361" s="3">
        <v>0</v>
      </c>
      <c r="AD361" s="3">
        <v>0</v>
      </c>
      <c r="AE361" s="3">
        <v>0</v>
      </c>
      <c r="AF361" s="3">
        <v>0</v>
      </c>
      <c r="AG361" s="3">
        <v>0</v>
      </c>
      <c r="AJ361" s="3">
        <f t="shared" si="15"/>
        <v>11.551</v>
      </c>
      <c r="AL361" s="3">
        <f>IFERROR(VLOOKUP(B361,Totalt!$B$1:$BD$409,MATCH("totalt tillförda bränslen:",Totalt!$B$1:$BC$1,0),FALSE),"")</f>
        <v>11.551</v>
      </c>
      <c r="AN361" s="3">
        <f t="shared" si="17"/>
        <v>0</v>
      </c>
    </row>
    <row r="362" spans="1:40" x14ac:dyDescent="0.25">
      <c r="B362" s="3" t="s">
        <v>371</v>
      </c>
      <c r="C362" s="3">
        <v>0</v>
      </c>
      <c r="D362" s="3">
        <v>0</v>
      </c>
      <c r="E362" s="3">
        <v>0</v>
      </c>
      <c r="F362" s="3">
        <v>60.756</v>
      </c>
      <c r="G362" s="3">
        <v>0</v>
      </c>
      <c r="H362" s="3">
        <v>6.8460000000000001</v>
      </c>
      <c r="I362" s="3">
        <v>0.21299999999999999</v>
      </c>
      <c r="J362" s="3">
        <v>2.3563700000000001</v>
      </c>
      <c r="K362" s="3">
        <v>0</v>
      </c>
      <c r="L362" s="3">
        <v>46.509500000000003</v>
      </c>
      <c r="M362" s="238">
        <v>8.5028199999999998</v>
      </c>
      <c r="N362" s="3">
        <v>0</v>
      </c>
      <c r="O362" s="3">
        <v>0</v>
      </c>
      <c r="P362" s="238">
        <v>0</v>
      </c>
      <c r="Q362" s="240">
        <f t="shared" si="16"/>
        <v>0</v>
      </c>
      <c r="R362" s="3">
        <v>0</v>
      </c>
      <c r="S362" s="3">
        <v>38.027999999999999</v>
      </c>
      <c r="T362" s="3">
        <v>13.3856</v>
      </c>
      <c r="U362" s="3">
        <v>0</v>
      </c>
      <c r="V362" s="3">
        <v>0</v>
      </c>
      <c r="W362" s="3">
        <v>55.618600000000001</v>
      </c>
      <c r="X362" s="3">
        <v>12.8628</v>
      </c>
      <c r="Y362" s="3">
        <v>0</v>
      </c>
      <c r="Z362" s="3">
        <v>3.9E-2</v>
      </c>
      <c r="AA362" s="3">
        <v>2.5897000000000001</v>
      </c>
      <c r="AB362" s="3">
        <v>0</v>
      </c>
      <c r="AC362" s="3">
        <v>0</v>
      </c>
      <c r="AD362" s="3">
        <v>0</v>
      </c>
      <c r="AE362" s="3">
        <v>0</v>
      </c>
      <c r="AF362" s="3">
        <v>0</v>
      </c>
      <c r="AG362" s="3">
        <v>64.115499999999997</v>
      </c>
      <c r="AJ362" s="3">
        <f t="shared" si="15"/>
        <v>303.32006999999999</v>
      </c>
      <c r="AL362" s="3">
        <f>IFERROR(VLOOKUP(B362,Totalt!$B$1:$BD$409,MATCH("totalt tillförda bränslen:",Totalt!$B$1:$BC$1,0),FALSE),"")</f>
        <v>303.32006999999999</v>
      </c>
      <c r="AN362" s="3">
        <f t="shared" si="17"/>
        <v>0</v>
      </c>
    </row>
    <row r="363" spans="1:40" x14ac:dyDescent="0.25">
      <c r="B363" s="3" t="s">
        <v>372</v>
      </c>
      <c r="C363" s="3">
        <v>0</v>
      </c>
      <c r="D363" s="3">
        <v>0</v>
      </c>
      <c r="E363" s="3">
        <v>0</v>
      </c>
      <c r="F363" s="3">
        <v>0</v>
      </c>
      <c r="G363" s="3">
        <v>0</v>
      </c>
      <c r="H363" s="3">
        <v>0</v>
      </c>
      <c r="I363" s="3">
        <v>2.4350000000000001</v>
      </c>
      <c r="J363" s="3">
        <v>0</v>
      </c>
      <c r="K363" s="3">
        <v>0</v>
      </c>
      <c r="L363" s="3">
        <v>0</v>
      </c>
      <c r="M363" s="238">
        <v>1.1950000000000001</v>
      </c>
      <c r="N363" s="3">
        <v>0</v>
      </c>
      <c r="O363" s="3">
        <v>0</v>
      </c>
      <c r="P363" s="238">
        <v>0</v>
      </c>
      <c r="Q363" s="240">
        <f t="shared" si="16"/>
        <v>0</v>
      </c>
      <c r="R363" s="3">
        <v>0</v>
      </c>
      <c r="S363" s="3">
        <v>7.7160000000000002</v>
      </c>
      <c r="T363" s="3">
        <v>3.3069999999999999</v>
      </c>
      <c r="U363" s="3">
        <v>0</v>
      </c>
      <c r="V363" s="3">
        <v>0</v>
      </c>
      <c r="W363" s="3">
        <v>0</v>
      </c>
      <c r="X363" s="3">
        <v>1.9770000000000001</v>
      </c>
      <c r="Y363" s="3">
        <v>0</v>
      </c>
      <c r="Z363" s="3">
        <v>29.827000000000002</v>
      </c>
      <c r="AA363" s="3">
        <v>0</v>
      </c>
      <c r="AB363" s="3">
        <v>0</v>
      </c>
      <c r="AC363" s="3">
        <v>0</v>
      </c>
      <c r="AD363" s="3">
        <v>0</v>
      </c>
      <c r="AE363" s="3">
        <v>0</v>
      </c>
      <c r="AF363" s="3">
        <v>0</v>
      </c>
      <c r="AG363" s="3">
        <v>0</v>
      </c>
      <c r="AJ363" s="3">
        <f t="shared" si="15"/>
        <v>45.262</v>
      </c>
      <c r="AL363" s="3">
        <f>IFERROR(VLOOKUP(B363,Totalt!$B$1:$BD$409,MATCH("totalt tillförda bränslen:",Totalt!$B$1:$BC$1,0),FALSE),"")</f>
        <v>45.262</v>
      </c>
      <c r="AN363" s="3">
        <f t="shared" si="17"/>
        <v>0</v>
      </c>
    </row>
    <row r="364" spans="1:40" x14ac:dyDescent="0.25">
      <c r="B364" s="3" t="s">
        <v>373</v>
      </c>
      <c r="C364" s="3">
        <v>0</v>
      </c>
      <c r="D364" s="3">
        <v>0</v>
      </c>
      <c r="E364" s="3">
        <v>0</v>
      </c>
      <c r="F364" s="3">
        <v>0</v>
      </c>
      <c r="G364" s="3">
        <v>0</v>
      </c>
      <c r="H364" s="3">
        <v>0</v>
      </c>
      <c r="I364" s="3">
        <v>0</v>
      </c>
      <c r="J364" s="3">
        <v>0</v>
      </c>
      <c r="K364" s="3">
        <v>0</v>
      </c>
      <c r="L364" s="3">
        <v>0</v>
      </c>
      <c r="M364" s="238">
        <v>0</v>
      </c>
      <c r="N364" s="3">
        <v>0</v>
      </c>
      <c r="O364" s="3">
        <v>0</v>
      </c>
      <c r="P364" s="238">
        <v>0</v>
      </c>
      <c r="Q364" s="240">
        <f t="shared" si="16"/>
        <v>0</v>
      </c>
      <c r="R364" s="3">
        <v>34.996000000000002</v>
      </c>
      <c r="S364" s="3">
        <v>0</v>
      </c>
      <c r="T364" s="3">
        <v>0</v>
      </c>
      <c r="U364" s="3">
        <v>0</v>
      </c>
      <c r="V364" s="3">
        <v>0</v>
      </c>
      <c r="W364" s="3">
        <v>0</v>
      </c>
      <c r="X364" s="3">
        <v>1.0999999999999999E-2</v>
      </c>
      <c r="Y364" s="3">
        <v>0</v>
      </c>
      <c r="Z364" s="3">
        <v>0</v>
      </c>
      <c r="AA364" s="3">
        <v>0</v>
      </c>
      <c r="AB364" s="3">
        <v>0</v>
      </c>
      <c r="AC364" s="3">
        <v>0</v>
      </c>
      <c r="AD364" s="3">
        <v>0</v>
      </c>
      <c r="AE364" s="3">
        <v>0</v>
      </c>
      <c r="AF364" s="3">
        <v>0</v>
      </c>
      <c r="AG364" s="3">
        <v>0</v>
      </c>
      <c r="AJ364" s="3">
        <f t="shared" si="15"/>
        <v>35.007000000000005</v>
      </c>
      <c r="AL364" s="3">
        <f>IFERROR(VLOOKUP(B364,Totalt!$B$1:$BD$409,MATCH("totalt tillförda bränslen:",Totalt!$B$1:$BC$1,0),FALSE),"")</f>
        <v>35.007000000000005</v>
      </c>
      <c r="AN364" s="3">
        <f t="shared" si="17"/>
        <v>0</v>
      </c>
    </row>
    <row r="365" spans="1:40" x14ac:dyDescent="0.25">
      <c r="B365" s="3" t="s">
        <v>374</v>
      </c>
      <c r="C365" s="3">
        <v>0</v>
      </c>
      <c r="D365" s="3">
        <v>0</v>
      </c>
      <c r="E365" s="3">
        <v>0</v>
      </c>
      <c r="F365" s="3">
        <v>0</v>
      </c>
      <c r="G365" s="3">
        <v>0</v>
      </c>
      <c r="H365" s="3">
        <v>0</v>
      </c>
      <c r="I365" s="3">
        <v>0.33100000000000002</v>
      </c>
      <c r="J365" s="3">
        <v>0</v>
      </c>
      <c r="K365" s="3">
        <v>0</v>
      </c>
      <c r="L365" s="3">
        <v>0</v>
      </c>
      <c r="M365" s="238">
        <v>0</v>
      </c>
      <c r="N365" s="3">
        <v>0</v>
      </c>
      <c r="O365" s="3">
        <v>0</v>
      </c>
      <c r="P365" s="238">
        <v>0</v>
      </c>
      <c r="Q365" s="240">
        <f t="shared" si="16"/>
        <v>0</v>
      </c>
      <c r="R365" s="3">
        <v>0</v>
      </c>
      <c r="S365" s="3">
        <v>0</v>
      </c>
      <c r="T365" s="3">
        <v>0</v>
      </c>
      <c r="U365" s="3">
        <v>0</v>
      </c>
      <c r="V365" s="3">
        <v>0</v>
      </c>
      <c r="W365" s="3">
        <v>0</v>
      </c>
      <c r="X365" s="3">
        <v>0.16500000000000001</v>
      </c>
      <c r="Y365" s="3">
        <v>0</v>
      </c>
      <c r="Z365" s="3">
        <v>19.285</v>
      </c>
      <c r="AA365" s="3">
        <v>0</v>
      </c>
      <c r="AB365" s="3">
        <v>0</v>
      </c>
      <c r="AC365" s="3">
        <v>0</v>
      </c>
      <c r="AD365" s="3">
        <v>0</v>
      </c>
      <c r="AE365" s="3">
        <v>0</v>
      </c>
      <c r="AF365" s="3">
        <v>0</v>
      </c>
      <c r="AG365" s="3">
        <v>0</v>
      </c>
      <c r="AJ365" s="3">
        <f t="shared" si="15"/>
        <v>19.780999999999999</v>
      </c>
      <c r="AL365" s="3">
        <f>IFERROR(VLOOKUP(B365,Totalt!$B$1:$BD$409,MATCH("totalt tillförda bränslen:",Totalt!$B$1:$BC$1,0),FALSE),"")</f>
        <v>19.780999999999999</v>
      </c>
      <c r="AN365" s="3">
        <f t="shared" si="17"/>
        <v>0</v>
      </c>
    </row>
    <row r="366" spans="1:40" x14ac:dyDescent="0.25">
      <c r="B366" s="3" t="s">
        <v>375</v>
      </c>
      <c r="C366" s="3">
        <v>0</v>
      </c>
      <c r="D366" s="3">
        <v>0</v>
      </c>
      <c r="E366" s="3">
        <v>0</v>
      </c>
      <c r="F366" s="3">
        <v>0</v>
      </c>
      <c r="G366" s="3">
        <v>0</v>
      </c>
      <c r="H366" s="3">
        <v>0</v>
      </c>
      <c r="I366" s="3">
        <v>6.5000000000000002E-2</v>
      </c>
      <c r="J366" s="3">
        <v>0</v>
      </c>
      <c r="K366" s="3">
        <v>0</v>
      </c>
      <c r="L366" s="3">
        <v>0</v>
      </c>
      <c r="M366" s="238">
        <v>0</v>
      </c>
      <c r="N366" s="3">
        <v>0</v>
      </c>
      <c r="O366" s="3">
        <v>0</v>
      </c>
      <c r="P366" s="238">
        <v>0</v>
      </c>
      <c r="Q366" s="240">
        <f t="shared" si="16"/>
        <v>0</v>
      </c>
      <c r="R366" s="3">
        <v>0</v>
      </c>
      <c r="S366" s="3">
        <v>0</v>
      </c>
      <c r="T366" s="3">
        <v>0</v>
      </c>
      <c r="U366" s="3">
        <v>0</v>
      </c>
      <c r="V366" s="3">
        <v>0</v>
      </c>
      <c r="W366" s="3">
        <v>0</v>
      </c>
      <c r="X366" s="3">
        <v>4.8000000000000001E-2</v>
      </c>
      <c r="Y366" s="3">
        <v>0</v>
      </c>
      <c r="Z366" s="3">
        <v>3.2770000000000001</v>
      </c>
      <c r="AA366" s="3">
        <v>0</v>
      </c>
      <c r="AB366" s="3">
        <v>0</v>
      </c>
      <c r="AC366" s="3">
        <v>0</v>
      </c>
      <c r="AD366" s="3">
        <v>0</v>
      </c>
      <c r="AE366" s="3">
        <v>0</v>
      </c>
      <c r="AF366" s="3">
        <v>0</v>
      </c>
      <c r="AG366" s="3">
        <v>0</v>
      </c>
      <c r="AJ366" s="3">
        <f t="shared" si="15"/>
        <v>3.39</v>
      </c>
      <c r="AL366" s="3">
        <f>IFERROR(VLOOKUP(B366,Totalt!$B$1:$BD$409,MATCH("totalt tillförda bränslen:",Totalt!$B$1:$BC$1,0),FALSE),"")</f>
        <v>3.39</v>
      </c>
      <c r="AN366" s="3">
        <f t="shared" si="17"/>
        <v>0</v>
      </c>
    </row>
    <row r="367" spans="1:40" x14ac:dyDescent="0.25">
      <c r="A367" s="3" t="s">
        <v>376</v>
      </c>
      <c r="Q367" s="240">
        <f t="shared" si="16"/>
        <v>0</v>
      </c>
      <c r="AJ367" s="3">
        <f t="shared" si="15"/>
        <v>0</v>
      </c>
      <c r="AL367" s="3" t="str">
        <f>IFERROR(VLOOKUP(B367,Totalt!$B$1:$BD$409,MATCH("totalt tillförda bränslen:",Totalt!$B$1:$BC$1,0),FALSE),"")</f>
        <v/>
      </c>
      <c r="AN367" s="3" t="str">
        <f t="shared" si="17"/>
        <v/>
      </c>
    </row>
    <row r="368" spans="1:40" x14ac:dyDescent="0.25">
      <c r="B368" s="3" t="s">
        <v>377</v>
      </c>
      <c r="C368" s="3">
        <v>0</v>
      </c>
      <c r="D368" s="3">
        <v>0</v>
      </c>
      <c r="E368" s="3">
        <v>0</v>
      </c>
      <c r="F368" s="3">
        <v>0</v>
      </c>
      <c r="G368" s="3">
        <v>0</v>
      </c>
      <c r="H368" s="3">
        <v>0</v>
      </c>
      <c r="I368" s="3">
        <v>0.15</v>
      </c>
      <c r="J368" s="3">
        <v>0</v>
      </c>
      <c r="K368" s="3">
        <v>0</v>
      </c>
      <c r="L368" s="3">
        <v>0</v>
      </c>
      <c r="M368" s="238">
        <v>0</v>
      </c>
      <c r="N368" s="3">
        <v>0</v>
      </c>
      <c r="O368" s="3">
        <v>0</v>
      </c>
      <c r="P368" s="238">
        <v>0</v>
      </c>
      <c r="Q368" s="240">
        <f t="shared" si="16"/>
        <v>0</v>
      </c>
      <c r="R368" s="3">
        <v>0</v>
      </c>
      <c r="S368" s="3">
        <v>0</v>
      </c>
      <c r="T368" s="3">
        <v>0</v>
      </c>
      <c r="U368" s="3">
        <v>0</v>
      </c>
      <c r="V368" s="3">
        <v>0</v>
      </c>
      <c r="W368" s="3">
        <v>0</v>
      </c>
      <c r="X368" s="3">
        <v>0.08</v>
      </c>
      <c r="Y368" s="3">
        <v>11.3</v>
      </c>
      <c r="Z368" s="3">
        <v>0</v>
      </c>
      <c r="AA368" s="3">
        <v>0</v>
      </c>
      <c r="AB368" s="3">
        <v>0</v>
      </c>
      <c r="AC368" s="3">
        <v>0</v>
      </c>
      <c r="AD368" s="3">
        <v>0</v>
      </c>
      <c r="AE368" s="3">
        <v>0</v>
      </c>
      <c r="AF368" s="3">
        <v>0</v>
      </c>
      <c r="AG368" s="3">
        <v>0</v>
      </c>
      <c r="AJ368" s="3">
        <f t="shared" si="15"/>
        <v>11.530000000000001</v>
      </c>
      <c r="AL368" s="3">
        <f>IFERROR(VLOOKUP(B368,Totalt!$B$1:$BD$409,MATCH("totalt tillförda bränslen:",Totalt!$B$1:$BC$1,0),FALSE),"")</f>
        <v>11.530000000000001</v>
      </c>
      <c r="AN368" s="3">
        <f t="shared" si="17"/>
        <v>0</v>
      </c>
    </row>
    <row r="369" spans="1:40" x14ac:dyDescent="0.25">
      <c r="B369" s="3" t="s">
        <v>378</v>
      </c>
      <c r="C369" s="3">
        <v>0</v>
      </c>
      <c r="D369" s="3">
        <v>144.62799999999999</v>
      </c>
      <c r="E369" s="3">
        <v>0</v>
      </c>
      <c r="F369" s="3">
        <v>0</v>
      </c>
      <c r="G369" s="3">
        <v>20.9</v>
      </c>
      <c r="H369" s="3">
        <v>0</v>
      </c>
      <c r="I369" s="3">
        <v>3.4345300000000001</v>
      </c>
      <c r="J369" s="3">
        <v>1.6</v>
      </c>
      <c r="K369" s="3">
        <v>0</v>
      </c>
      <c r="L369" s="3">
        <v>175.9</v>
      </c>
      <c r="M369" s="238">
        <v>4.6338299999999997</v>
      </c>
      <c r="N369" s="3">
        <v>0</v>
      </c>
      <c r="O369" s="3">
        <v>0</v>
      </c>
      <c r="P369" s="238">
        <v>103.4</v>
      </c>
      <c r="Q369" s="240">
        <f t="shared" si="16"/>
        <v>51.7</v>
      </c>
      <c r="R369" s="3">
        <v>4.55</v>
      </c>
      <c r="S369" s="3">
        <v>0</v>
      </c>
      <c r="T369" s="3">
        <v>0</v>
      </c>
      <c r="U369" s="3">
        <v>0</v>
      </c>
      <c r="V369" s="3">
        <v>0</v>
      </c>
      <c r="W369" s="3">
        <v>0</v>
      </c>
      <c r="X369" s="3">
        <v>9.7338299999999993</v>
      </c>
      <c r="Y369" s="3">
        <v>0</v>
      </c>
      <c r="Z369" s="3">
        <v>0</v>
      </c>
      <c r="AA369" s="3">
        <v>0</v>
      </c>
      <c r="AB369" s="3">
        <v>0</v>
      </c>
      <c r="AC369" s="3">
        <v>0</v>
      </c>
      <c r="AD369" s="3">
        <v>0</v>
      </c>
      <c r="AE369" s="3">
        <v>0</v>
      </c>
      <c r="AF369" s="3">
        <v>0</v>
      </c>
      <c r="AG369" s="3">
        <v>0</v>
      </c>
      <c r="AJ369" s="3">
        <f t="shared" si="15"/>
        <v>412.44636000000003</v>
      </c>
      <c r="AL369" s="3">
        <f>IFERROR(VLOOKUP(B369,Totalt!$B$1:$BD$409,MATCH("totalt tillförda bränslen:",Totalt!$B$1:$BC$1,0),FALSE),"")</f>
        <v>412.44635999999997</v>
      </c>
      <c r="AN369" s="3">
        <f t="shared" si="17"/>
        <v>5.6843418860808015E-14</v>
      </c>
    </row>
    <row r="370" spans="1:40" x14ac:dyDescent="0.25">
      <c r="B370" s="3" t="s">
        <v>379</v>
      </c>
      <c r="C370" s="3">
        <v>0</v>
      </c>
      <c r="D370" s="3">
        <v>0</v>
      </c>
      <c r="E370" s="3">
        <v>0</v>
      </c>
      <c r="F370" s="3">
        <v>0</v>
      </c>
      <c r="G370" s="3">
        <v>0</v>
      </c>
      <c r="H370" s="3">
        <v>0</v>
      </c>
      <c r="I370" s="3">
        <v>0.18</v>
      </c>
      <c r="J370" s="3">
        <v>0</v>
      </c>
      <c r="K370" s="3">
        <v>0</v>
      </c>
      <c r="L370" s="3">
        <v>0</v>
      </c>
      <c r="M370" s="238">
        <v>0</v>
      </c>
      <c r="N370" s="3">
        <v>0</v>
      </c>
      <c r="O370" s="3">
        <v>0</v>
      </c>
      <c r="P370" s="238">
        <v>0</v>
      </c>
      <c r="Q370" s="240">
        <f t="shared" si="16"/>
        <v>0</v>
      </c>
      <c r="R370" s="3">
        <v>0</v>
      </c>
      <c r="S370" s="3">
        <v>0</v>
      </c>
      <c r="T370" s="3">
        <v>0</v>
      </c>
      <c r="U370" s="3">
        <v>0</v>
      </c>
      <c r="V370" s="3">
        <v>0</v>
      </c>
      <c r="W370" s="3">
        <v>0</v>
      </c>
      <c r="X370" s="3">
        <v>5.3999999999999999E-2</v>
      </c>
      <c r="Y370" s="3">
        <v>0</v>
      </c>
      <c r="Z370" s="3">
        <v>5.2</v>
      </c>
      <c r="AA370" s="3">
        <v>0</v>
      </c>
      <c r="AB370" s="3">
        <v>0</v>
      </c>
      <c r="AC370" s="3">
        <v>0</v>
      </c>
      <c r="AD370" s="3">
        <v>0</v>
      </c>
      <c r="AE370" s="3">
        <v>0</v>
      </c>
      <c r="AF370" s="3">
        <v>0</v>
      </c>
      <c r="AG370" s="3">
        <v>0</v>
      </c>
      <c r="AJ370" s="3">
        <f t="shared" si="15"/>
        <v>5.4340000000000002</v>
      </c>
      <c r="AL370" s="3">
        <f>IFERROR(VLOOKUP(B370,Totalt!$B$1:$BD$409,MATCH("totalt tillförda bränslen:",Totalt!$B$1:$BC$1,0),FALSE),"")</f>
        <v>5.4340000000000002</v>
      </c>
      <c r="AN370" s="3">
        <f t="shared" si="17"/>
        <v>0</v>
      </c>
    </row>
    <row r="371" spans="1:40" x14ac:dyDescent="0.25">
      <c r="B371" s="3" t="s">
        <v>380</v>
      </c>
      <c r="C371" s="3">
        <v>0</v>
      </c>
      <c r="D371" s="3">
        <v>0</v>
      </c>
      <c r="E371" s="3">
        <v>0</v>
      </c>
      <c r="F371" s="3">
        <v>0</v>
      </c>
      <c r="G371" s="3">
        <v>0</v>
      </c>
      <c r="H371" s="3">
        <v>0</v>
      </c>
      <c r="I371" s="3">
        <v>0.03</v>
      </c>
      <c r="J371" s="3">
        <v>0</v>
      </c>
      <c r="K371" s="3">
        <v>0</v>
      </c>
      <c r="L371" s="3">
        <v>0</v>
      </c>
      <c r="M371" s="238">
        <v>0</v>
      </c>
      <c r="N371" s="3">
        <v>0</v>
      </c>
      <c r="O371" s="3">
        <v>0</v>
      </c>
      <c r="P371" s="238">
        <v>0</v>
      </c>
      <c r="Q371" s="240">
        <f t="shared" si="16"/>
        <v>0</v>
      </c>
      <c r="R371" s="3">
        <v>0</v>
      </c>
      <c r="S371" s="3">
        <v>0</v>
      </c>
      <c r="T371" s="3">
        <v>0</v>
      </c>
      <c r="U371" s="3">
        <v>0</v>
      </c>
      <c r="V371" s="3">
        <v>0</v>
      </c>
      <c r="W371" s="3">
        <v>0</v>
      </c>
      <c r="X371" s="3">
        <v>2.3E-2</v>
      </c>
      <c r="Y371" s="3">
        <v>0</v>
      </c>
      <c r="Z371" s="3">
        <v>2.14</v>
      </c>
      <c r="AA371" s="3">
        <v>0</v>
      </c>
      <c r="AB371" s="3">
        <v>0</v>
      </c>
      <c r="AC371" s="3">
        <v>0</v>
      </c>
      <c r="AD371" s="3">
        <v>0</v>
      </c>
      <c r="AE371" s="3">
        <v>0</v>
      </c>
      <c r="AF371" s="3">
        <v>0</v>
      </c>
      <c r="AG371" s="3">
        <v>0</v>
      </c>
      <c r="AJ371" s="3">
        <f t="shared" si="15"/>
        <v>2.1930000000000001</v>
      </c>
      <c r="AL371" s="3">
        <f>IFERROR(VLOOKUP(B371,Totalt!$B$1:$BD$409,MATCH("totalt tillförda bränslen:",Totalt!$B$1:$BC$1,0),FALSE),"")</f>
        <v>2.1930000000000001</v>
      </c>
      <c r="AN371" s="3">
        <f t="shared" si="17"/>
        <v>0</v>
      </c>
    </row>
    <row r="372" spans="1:40" x14ac:dyDescent="0.25">
      <c r="B372" s="3" t="s">
        <v>381</v>
      </c>
      <c r="C372" s="3">
        <v>0</v>
      </c>
      <c r="D372" s="3">
        <v>0</v>
      </c>
      <c r="E372" s="3">
        <v>0</v>
      </c>
      <c r="F372" s="3">
        <v>0</v>
      </c>
      <c r="G372" s="3">
        <v>0</v>
      </c>
      <c r="H372" s="3">
        <v>0</v>
      </c>
      <c r="I372" s="3">
        <v>0.04</v>
      </c>
      <c r="J372" s="3">
        <v>0</v>
      </c>
      <c r="K372" s="3">
        <v>0</v>
      </c>
      <c r="L372" s="3">
        <v>0</v>
      </c>
      <c r="M372" s="238">
        <v>0</v>
      </c>
      <c r="N372" s="3">
        <v>0</v>
      </c>
      <c r="O372" s="3">
        <v>0</v>
      </c>
      <c r="P372" s="238">
        <v>0</v>
      </c>
      <c r="Q372" s="240">
        <f t="shared" si="16"/>
        <v>0</v>
      </c>
      <c r="R372" s="3">
        <v>0</v>
      </c>
      <c r="S372" s="3">
        <v>0</v>
      </c>
      <c r="T372" s="3">
        <v>0</v>
      </c>
      <c r="U372" s="3">
        <v>0</v>
      </c>
      <c r="V372" s="3">
        <v>0</v>
      </c>
      <c r="W372" s="3">
        <v>0</v>
      </c>
      <c r="X372" s="3">
        <v>4.5999999999999999E-2</v>
      </c>
      <c r="Y372" s="3">
        <v>0</v>
      </c>
      <c r="Z372" s="3">
        <v>3.75</v>
      </c>
      <c r="AA372" s="3">
        <v>0</v>
      </c>
      <c r="AB372" s="3">
        <v>0</v>
      </c>
      <c r="AC372" s="3">
        <v>0</v>
      </c>
      <c r="AD372" s="3">
        <v>0</v>
      </c>
      <c r="AE372" s="3">
        <v>0</v>
      </c>
      <c r="AF372" s="3">
        <v>0</v>
      </c>
      <c r="AG372" s="3">
        <v>0</v>
      </c>
      <c r="AJ372" s="3">
        <f t="shared" si="15"/>
        <v>3.8359999999999999</v>
      </c>
      <c r="AL372" s="3">
        <f>IFERROR(VLOOKUP(B372,Totalt!$B$1:$BD$409,MATCH("totalt tillförda bränslen:",Totalt!$B$1:$BC$1,0),FALSE),"")</f>
        <v>3.8359999999999999</v>
      </c>
      <c r="AN372" s="3">
        <f t="shared" si="17"/>
        <v>0</v>
      </c>
    </row>
    <row r="373" spans="1:40" x14ac:dyDescent="0.25">
      <c r="A373" s="3" t="s">
        <v>382</v>
      </c>
      <c r="Q373" s="240">
        <f t="shared" si="16"/>
        <v>0</v>
      </c>
      <c r="AJ373" s="3">
        <f t="shared" si="15"/>
        <v>0</v>
      </c>
      <c r="AL373" s="3" t="str">
        <f>IFERROR(VLOOKUP(B373,Totalt!$B$1:$BD$409,MATCH("totalt tillförda bränslen:",Totalt!$B$1:$BC$1,0),FALSE),"")</f>
        <v/>
      </c>
      <c r="AN373" s="3" t="str">
        <f t="shared" si="17"/>
        <v/>
      </c>
    </row>
    <row r="374" spans="1:40" x14ac:dyDescent="0.25">
      <c r="B374" s="3" t="s">
        <v>383</v>
      </c>
      <c r="C374" s="3">
        <v>0</v>
      </c>
      <c r="D374" s="3">
        <v>0</v>
      </c>
      <c r="E374" s="3">
        <v>0</v>
      </c>
      <c r="F374" s="3">
        <v>0</v>
      </c>
      <c r="G374" s="3">
        <v>0</v>
      </c>
      <c r="H374" s="3">
        <v>5.3490000000000002</v>
      </c>
      <c r="I374" s="3">
        <v>2.0739999999999998</v>
      </c>
      <c r="J374" s="3">
        <v>0</v>
      </c>
      <c r="K374" s="3">
        <v>0</v>
      </c>
      <c r="L374" s="3">
        <v>0</v>
      </c>
      <c r="M374" s="238">
        <v>0</v>
      </c>
      <c r="N374" s="3">
        <v>0</v>
      </c>
      <c r="O374" s="3">
        <v>0</v>
      </c>
      <c r="P374" s="238">
        <v>0</v>
      </c>
      <c r="Q374" s="240">
        <f t="shared" si="16"/>
        <v>0</v>
      </c>
      <c r="R374" s="3">
        <v>22.792000000000002</v>
      </c>
      <c r="S374" s="3">
        <v>0</v>
      </c>
      <c r="T374" s="3">
        <v>0</v>
      </c>
      <c r="U374" s="3">
        <v>0</v>
      </c>
      <c r="V374" s="3">
        <v>0</v>
      </c>
      <c r="W374" s="3">
        <v>0</v>
      </c>
      <c r="X374" s="3">
        <v>0.9</v>
      </c>
      <c r="Y374" s="3">
        <v>0</v>
      </c>
      <c r="Z374" s="3">
        <v>13.677</v>
      </c>
      <c r="AA374" s="3">
        <v>0</v>
      </c>
      <c r="AB374" s="3">
        <v>0</v>
      </c>
      <c r="AC374" s="3">
        <v>0</v>
      </c>
      <c r="AD374" s="3">
        <v>0</v>
      </c>
      <c r="AE374" s="3">
        <v>0</v>
      </c>
      <c r="AF374" s="3">
        <v>0</v>
      </c>
      <c r="AG374" s="3">
        <v>0</v>
      </c>
      <c r="AJ374" s="3">
        <f t="shared" si="15"/>
        <v>44.792000000000002</v>
      </c>
      <c r="AL374" s="3">
        <f>IFERROR(VLOOKUP(B374,Totalt!$B$1:$BD$409,MATCH("totalt tillförda bränslen:",Totalt!$B$1:$BC$1,0),FALSE),"")</f>
        <v>44.792000000000002</v>
      </c>
      <c r="AN374" s="3">
        <f t="shared" si="17"/>
        <v>0</v>
      </c>
    </row>
    <row r="375" spans="1:40" x14ac:dyDescent="0.25">
      <c r="B375" s="3" t="s">
        <v>384</v>
      </c>
      <c r="C375" s="3">
        <v>0</v>
      </c>
      <c r="D375" s="3">
        <v>0</v>
      </c>
      <c r="E375" s="3">
        <v>0</v>
      </c>
      <c r="F375" s="3">
        <v>0</v>
      </c>
      <c r="G375" s="3">
        <v>0</v>
      </c>
      <c r="H375" s="3">
        <v>0</v>
      </c>
      <c r="I375" s="3">
        <v>0.13200000000000001</v>
      </c>
      <c r="J375" s="3">
        <v>0</v>
      </c>
      <c r="K375" s="3">
        <v>0</v>
      </c>
      <c r="L375" s="3">
        <v>0</v>
      </c>
      <c r="M375" s="238">
        <v>0</v>
      </c>
      <c r="N375" s="3">
        <v>0</v>
      </c>
      <c r="O375" s="3">
        <v>0</v>
      </c>
      <c r="P375" s="238">
        <v>0</v>
      </c>
      <c r="Q375" s="240">
        <f t="shared" si="16"/>
        <v>0</v>
      </c>
      <c r="R375" s="3">
        <v>0</v>
      </c>
      <c r="S375" s="3">
        <v>0</v>
      </c>
      <c r="T375" s="3">
        <v>0</v>
      </c>
      <c r="U375" s="3">
        <v>0</v>
      </c>
      <c r="V375" s="3">
        <v>0</v>
      </c>
      <c r="W375" s="3">
        <v>0</v>
      </c>
      <c r="X375" s="3">
        <v>0.1</v>
      </c>
      <c r="Y375" s="3">
        <v>0</v>
      </c>
      <c r="Z375" s="3">
        <v>0</v>
      </c>
      <c r="AA375" s="3">
        <v>0</v>
      </c>
      <c r="AB375" s="3">
        <v>0</v>
      </c>
      <c r="AC375" s="3">
        <v>0</v>
      </c>
      <c r="AD375" s="3">
        <v>0</v>
      </c>
      <c r="AE375" s="3">
        <v>0</v>
      </c>
      <c r="AF375" s="3">
        <v>0</v>
      </c>
      <c r="AG375" s="3">
        <v>5.4729400000000004</v>
      </c>
      <c r="AJ375" s="3">
        <f t="shared" si="15"/>
        <v>5.7049400000000006</v>
      </c>
      <c r="AL375" s="3">
        <f>IFERROR(VLOOKUP(B375,Totalt!$B$1:$BD$409,MATCH("totalt tillförda bränslen:",Totalt!$B$1:$BC$1,0),FALSE),"")</f>
        <v>5.7049399999999997</v>
      </c>
      <c r="AN375" s="3">
        <f t="shared" si="17"/>
        <v>8.8817841970012523E-16</v>
      </c>
    </row>
    <row r="376" spans="1:40" x14ac:dyDescent="0.25">
      <c r="A376" s="3" t="s">
        <v>385</v>
      </c>
      <c r="Q376" s="240">
        <f t="shared" si="16"/>
        <v>0</v>
      </c>
      <c r="AJ376" s="3">
        <f t="shared" si="15"/>
        <v>0</v>
      </c>
      <c r="AL376" s="3" t="str">
        <f>IFERROR(VLOOKUP(B376,Totalt!$B$1:$BD$409,MATCH("totalt tillförda bränslen:",Totalt!$B$1:$BC$1,0),FALSE),"")</f>
        <v/>
      </c>
      <c r="AN376" s="3" t="str">
        <f t="shared" si="17"/>
        <v/>
      </c>
    </row>
    <row r="377" spans="1:40" x14ac:dyDescent="0.25">
      <c r="B377" s="3" t="s">
        <v>386</v>
      </c>
      <c r="C377" s="3">
        <v>0</v>
      </c>
      <c r="D377" s="3">
        <v>0</v>
      </c>
      <c r="E377" s="3">
        <v>0</v>
      </c>
      <c r="F377" s="3">
        <v>0</v>
      </c>
      <c r="G377" s="3">
        <v>0</v>
      </c>
      <c r="H377" s="3">
        <v>0</v>
      </c>
      <c r="I377" s="3">
        <v>0</v>
      </c>
      <c r="J377" s="3">
        <v>0</v>
      </c>
      <c r="K377" s="3">
        <v>0</v>
      </c>
      <c r="L377" s="3">
        <v>0</v>
      </c>
      <c r="M377" s="238">
        <v>0</v>
      </c>
      <c r="N377" s="3">
        <v>0</v>
      </c>
      <c r="O377" s="3">
        <v>0</v>
      </c>
      <c r="P377" s="238">
        <v>0</v>
      </c>
      <c r="Q377" s="240">
        <f t="shared" si="16"/>
        <v>0</v>
      </c>
      <c r="R377" s="3">
        <v>0</v>
      </c>
      <c r="S377" s="3">
        <v>0</v>
      </c>
      <c r="T377" s="3">
        <v>0</v>
      </c>
      <c r="U377" s="3">
        <v>0</v>
      </c>
      <c r="V377" s="3">
        <v>0</v>
      </c>
      <c r="W377" s="3">
        <v>0</v>
      </c>
      <c r="X377" s="3">
        <v>8.82</v>
      </c>
      <c r="Y377" s="3">
        <v>0</v>
      </c>
      <c r="Z377" s="3">
        <v>0</v>
      </c>
      <c r="AA377" s="3">
        <v>0</v>
      </c>
      <c r="AB377" s="3">
        <v>0</v>
      </c>
      <c r="AC377" s="3">
        <v>0</v>
      </c>
      <c r="AD377" s="3">
        <v>0</v>
      </c>
      <c r="AE377" s="3">
        <v>0</v>
      </c>
      <c r="AF377" s="3">
        <v>0</v>
      </c>
      <c r="AG377" s="3">
        <v>0</v>
      </c>
      <c r="AJ377" s="3">
        <f t="shared" si="15"/>
        <v>8.82</v>
      </c>
      <c r="AL377" s="3">
        <f>IFERROR(VLOOKUP(B377,Totalt!$B$1:$BD$409,MATCH("totalt tillförda bränslen:",Totalt!$B$1:$BC$1,0),FALSE),"")</f>
        <v>8.82</v>
      </c>
      <c r="AN377" s="3">
        <f t="shared" si="17"/>
        <v>0</v>
      </c>
    </row>
    <row r="378" spans="1:40" x14ac:dyDescent="0.25">
      <c r="A378" s="3" t="s">
        <v>387</v>
      </c>
      <c r="Q378" s="240">
        <f t="shared" si="16"/>
        <v>0</v>
      </c>
      <c r="AJ378" s="3">
        <f t="shared" si="15"/>
        <v>0</v>
      </c>
      <c r="AL378" s="3" t="str">
        <f>IFERROR(VLOOKUP(B378,Totalt!$B$1:$BD$409,MATCH("totalt tillförda bränslen:",Totalt!$B$1:$BC$1,0),FALSE),"")</f>
        <v/>
      </c>
      <c r="AN378" s="3" t="str">
        <f t="shared" si="17"/>
        <v/>
      </c>
    </row>
    <row r="379" spans="1:40" x14ac:dyDescent="0.25">
      <c r="B379" s="3" t="s">
        <v>388</v>
      </c>
      <c r="C379" s="3">
        <v>0</v>
      </c>
      <c r="D379" s="3">
        <v>0</v>
      </c>
      <c r="E379" s="3">
        <v>0</v>
      </c>
      <c r="F379" s="3">
        <v>0</v>
      </c>
      <c r="G379" s="3">
        <v>0</v>
      </c>
      <c r="H379" s="3">
        <v>0.38</v>
      </c>
      <c r="I379" s="3">
        <v>1.1000000000000001</v>
      </c>
      <c r="J379" s="3">
        <v>0</v>
      </c>
      <c r="K379" s="3">
        <v>0</v>
      </c>
      <c r="L379" s="3">
        <v>0</v>
      </c>
      <c r="M379" s="238">
        <v>0</v>
      </c>
      <c r="N379" s="3">
        <v>0</v>
      </c>
      <c r="O379" s="3">
        <v>43</v>
      </c>
      <c r="P379" s="238">
        <v>0</v>
      </c>
      <c r="Q379" s="240">
        <f t="shared" si="16"/>
        <v>0</v>
      </c>
      <c r="R379" s="3">
        <v>0</v>
      </c>
      <c r="S379" s="3">
        <v>0</v>
      </c>
      <c r="T379" s="3">
        <v>0</v>
      </c>
      <c r="U379" s="3">
        <v>0</v>
      </c>
      <c r="V379" s="3">
        <v>0</v>
      </c>
      <c r="W379" s="3">
        <v>0</v>
      </c>
      <c r="X379" s="3">
        <v>1.1000000000000001</v>
      </c>
      <c r="Y379" s="3">
        <v>0</v>
      </c>
      <c r="Z379" s="3">
        <v>0</v>
      </c>
      <c r="AA379" s="3">
        <v>0</v>
      </c>
      <c r="AB379" s="3">
        <v>0</v>
      </c>
      <c r="AC379" s="3">
        <v>0</v>
      </c>
      <c r="AD379" s="3">
        <v>0</v>
      </c>
      <c r="AE379" s="3">
        <v>0</v>
      </c>
      <c r="AF379" s="3">
        <v>0</v>
      </c>
      <c r="AG379" s="3">
        <v>0</v>
      </c>
      <c r="AJ379" s="3">
        <f t="shared" si="15"/>
        <v>45.58</v>
      </c>
      <c r="AL379" s="3">
        <f>IFERROR(VLOOKUP(B379,Totalt!$B$1:$BD$409,MATCH("totalt tillförda bränslen:",Totalt!$B$1:$BC$1,0),FALSE),"")</f>
        <v>45.580000000000005</v>
      </c>
      <c r="AN379" s="3">
        <f t="shared" si="17"/>
        <v>-7.1054273576010019E-15</v>
      </c>
    </row>
    <row r="380" spans="1:40" x14ac:dyDescent="0.25">
      <c r="A380" s="3" t="s">
        <v>389</v>
      </c>
      <c r="Q380" s="240">
        <f t="shared" si="16"/>
        <v>0</v>
      </c>
      <c r="AJ380" s="3">
        <f t="shared" si="15"/>
        <v>0</v>
      </c>
      <c r="AL380" s="3" t="str">
        <f>IFERROR(VLOOKUP(B380,Totalt!$B$1:$BD$409,MATCH("totalt tillförda bränslen:",Totalt!$B$1:$BC$1,0),FALSE),"")</f>
        <v/>
      </c>
      <c r="AN380" s="3" t="str">
        <f t="shared" si="17"/>
        <v/>
      </c>
    </row>
    <row r="381" spans="1:40" x14ac:dyDescent="0.25">
      <c r="B381" s="3" t="s">
        <v>390</v>
      </c>
      <c r="C381" s="3">
        <v>0</v>
      </c>
      <c r="D381" s="3">
        <v>0</v>
      </c>
      <c r="E381" s="3">
        <v>0</v>
      </c>
      <c r="F381" s="3">
        <v>31.4</v>
      </c>
      <c r="G381" s="3">
        <v>0.46</v>
      </c>
      <c r="H381" s="3">
        <v>0</v>
      </c>
      <c r="I381" s="3">
        <v>0</v>
      </c>
      <c r="J381" s="3">
        <v>0</v>
      </c>
      <c r="K381" s="3">
        <v>0</v>
      </c>
      <c r="L381" s="3">
        <v>43.82</v>
      </c>
      <c r="M381" s="238">
        <v>0.13369900000000001</v>
      </c>
      <c r="N381" s="3">
        <v>0</v>
      </c>
      <c r="O381" s="3">
        <v>0</v>
      </c>
      <c r="P381" s="238">
        <v>52.2</v>
      </c>
      <c r="Q381" s="240">
        <f t="shared" si="16"/>
        <v>26.1</v>
      </c>
      <c r="R381" s="3">
        <v>0</v>
      </c>
      <c r="S381" s="3">
        <v>8.6999999999999993</v>
      </c>
      <c r="T381" s="3">
        <v>32.603099999999998</v>
      </c>
      <c r="U381" s="3">
        <v>0</v>
      </c>
      <c r="V381" s="3">
        <v>0</v>
      </c>
      <c r="W381" s="3">
        <v>0</v>
      </c>
      <c r="X381" s="3">
        <v>3.6337000000000002</v>
      </c>
      <c r="Y381" s="3">
        <v>0</v>
      </c>
      <c r="Z381" s="3">
        <v>0</v>
      </c>
      <c r="AA381" s="3">
        <v>0</v>
      </c>
      <c r="AB381" s="3">
        <v>0</v>
      </c>
      <c r="AC381" s="3">
        <v>0</v>
      </c>
      <c r="AD381" s="3">
        <v>0</v>
      </c>
      <c r="AE381" s="3">
        <v>0</v>
      </c>
      <c r="AF381" s="3">
        <v>0</v>
      </c>
      <c r="AG381" s="3">
        <v>0</v>
      </c>
      <c r="AJ381" s="3">
        <f t="shared" si="15"/>
        <v>146.71680000000003</v>
      </c>
      <c r="AL381" s="3">
        <f>IFERROR(VLOOKUP(B381,Totalt!$B$1:$BD$409,MATCH("totalt tillförda bränslen:",Totalt!$B$1:$BC$1,0),FALSE),"")</f>
        <v>146.71680000000001</v>
      </c>
      <c r="AN381" s="3">
        <f t="shared" si="17"/>
        <v>2.8421709430404007E-14</v>
      </c>
    </row>
    <row r="382" spans="1:40" x14ac:dyDescent="0.25">
      <c r="B382" s="3" t="s">
        <v>391</v>
      </c>
      <c r="C382" s="3">
        <v>0</v>
      </c>
      <c r="D382" s="3">
        <v>0</v>
      </c>
      <c r="E382" s="3">
        <v>0</v>
      </c>
      <c r="F382" s="3">
        <v>9.92</v>
      </c>
      <c r="G382" s="3">
        <v>0</v>
      </c>
      <c r="H382" s="3">
        <v>0</v>
      </c>
      <c r="I382" s="3">
        <v>0.47</v>
      </c>
      <c r="J382" s="3">
        <v>0</v>
      </c>
      <c r="K382" s="3">
        <v>0</v>
      </c>
      <c r="L382" s="3">
        <v>4.46</v>
      </c>
      <c r="M382" s="238">
        <v>0</v>
      </c>
      <c r="N382" s="3">
        <v>0</v>
      </c>
      <c r="O382" s="3">
        <v>0</v>
      </c>
      <c r="P382" s="238">
        <v>9.14</v>
      </c>
      <c r="Q382" s="240">
        <f t="shared" si="16"/>
        <v>4.57</v>
      </c>
      <c r="R382" s="3">
        <v>0</v>
      </c>
      <c r="S382" s="3">
        <v>0</v>
      </c>
      <c r="T382" s="3">
        <v>5.87</v>
      </c>
      <c r="U382" s="3">
        <v>0</v>
      </c>
      <c r="V382" s="3">
        <v>0</v>
      </c>
      <c r="W382" s="3">
        <v>0</v>
      </c>
      <c r="X382" s="3">
        <v>0.71</v>
      </c>
      <c r="Y382" s="3">
        <v>0</v>
      </c>
      <c r="Z382" s="3">
        <v>0</v>
      </c>
      <c r="AA382" s="3">
        <v>0</v>
      </c>
      <c r="AB382" s="3">
        <v>0</v>
      </c>
      <c r="AC382" s="3">
        <v>0</v>
      </c>
      <c r="AD382" s="3">
        <v>0</v>
      </c>
      <c r="AE382" s="3">
        <v>0</v>
      </c>
      <c r="AF382" s="3">
        <v>0</v>
      </c>
      <c r="AG382" s="3">
        <v>0</v>
      </c>
      <c r="AJ382" s="3">
        <f t="shared" si="15"/>
        <v>26</v>
      </c>
      <c r="AL382" s="3">
        <f>IFERROR(VLOOKUP(B382,Totalt!$B$1:$BD$409,MATCH("totalt tillförda bränslen:",Totalt!$B$1:$BC$1,0),FALSE),"")</f>
        <v>26.000000000000004</v>
      </c>
      <c r="AN382" s="3">
        <f t="shared" si="17"/>
        <v>-3.5527136788005009E-15</v>
      </c>
    </row>
    <row r="383" spans="1:40" x14ac:dyDescent="0.25">
      <c r="B383" s="3" t="s">
        <v>392</v>
      </c>
      <c r="C383" s="3">
        <v>0</v>
      </c>
      <c r="D383" s="3">
        <v>0</v>
      </c>
      <c r="E383" s="3">
        <v>0</v>
      </c>
      <c r="F383" s="3">
        <v>0</v>
      </c>
      <c r="G383" s="3">
        <v>0</v>
      </c>
      <c r="H383" s="3">
        <v>0</v>
      </c>
      <c r="I383" s="3">
        <v>7.0000000000000007E-2</v>
      </c>
      <c r="J383" s="3">
        <v>0</v>
      </c>
      <c r="K383" s="3">
        <v>0</v>
      </c>
      <c r="L383" s="3">
        <v>0.93</v>
      </c>
      <c r="M383" s="238">
        <v>0</v>
      </c>
      <c r="N383" s="3">
        <v>0</v>
      </c>
      <c r="O383" s="3">
        <v>0</v>
      </c>
      <c r="P383" s="238">
        <v>2.12</v>
      </c>
      <c r="Q383" s="240">
        <f t="shared" si="16"/>
        <v>1.06</v>
      </c>
      <c r="R383" s="3">
        <v>0</v>
      </c>
      <c r="S383" s="3">
        <v>0</v>
      </c>
      <c r="T383" s="3">
        <v>8.34</v>
      </c>
      <c r="U383" s="3">
        <v>0</v>
      </c>
      <c r="V383" s="3">
        <v>0</v>
      </c>
      <c r="W383" s="3">
        <v>0</v>
      </c>
      <c r="X383" s="3">
        <v>0.19</v>
      </c>
      <c r="Y383" s="3">
        <v>0</v>
      </c>
      <c r="Z383" s="3">
        <v>0</v>
      </c>
      <c r="AA383" s="3">
        <v>0</v>
      </c>
      <c r="AB383" s="3">
        <v>0</v>
      </c>
      <c r="AC383" s="3">
        <v>0</v>
      </c>
      <c r="AD383" s="3">
        <v>0</v>
      </c>
      <c r="AE383" s="3">
        <v>0</v>
      </c>
      <c r="AF383" s="3">
        <v>0</v>
      </c>
      <c r="AG383" s="3">
        <v>0</v>
      </c>
      <c r="AJ383" s="3">
        <f t="shared" si="15"/>
        <v>10.59</v>
      </c>
      <c r="AL383" s="3">
        <f>IFERROR(VLOOKUP(B383,Totalt!$B$1:$BD$409,MATCH("totalt tillförda bränslen:",Totalt!$B$1:$BC$1,0),FALSE),"")</f>
        <v>10.59</v>
      </c>
      <c r="AN383" s="3">
        <f t="shared" si="17"/>
        <v>0</v>
      </c>
    </row>
    <row r="384" spans="1:40" x14ac:dyDescent="0.25">
      <c r="B384" s="3" t="s">
        <v>393</v>
      </c>
      <c r="C384" s="3">
        <v>0</v>
      </c>
      <c r="D384" s="3">
        <v>0</v>
      </c>
      <c r="E384" s="3">
        <v>0</v>
      </c>
      <c r="F384" s="3">
        <v>8.39</v>
      </c>
      <c r="G384" s="3">
        <v>0</v>
      </c>
      <c r="H384" s="3">
        <v>0</v>
      </c>
      <c r="I384" s="3">
        <v>1.37</v>
      </c>
      <c r="J384" s="3">
        <v>0</v>
      </c>
      <c r="K384" s="3">
        <v>0</v>
      </c>
      <c r="L384" s="3">
        <v>4.2</v>
      </c>
      <c r="M384" s="238">
        <v>0</v>
      </c>
      <c r="N384" s="3">
        <v>0</v>
      </c>
      <c r="O384" s="3">
        <v>0</v>
      </c>
      <c r="P384" s="238">
        <v>13.04</v>
      </c>
      <c r="Q384" s="240">
        <f t="shared" si="16"/>
        <v>6.52</v>
      </c>
      <c r="R384" s="3">
        <v>0</v>
      </c>
      <c r="S384" s="3">
        <v>0</v>
      </c>
      <c r="T384" s="3">
        <v>29.37</v>
      </c>
      <c r="U384" s="3">
        <v>0</v>
      </c>
      <c r="V384" s="3">
        <v>0</v>
      </c>
      <c r="W384" s="3">
        <v>0</v>
      </c>
      <c r="X384" s="3">
        <v>1</v>
      </c>
      <c r="Y384" s="3">
        <v>0</v>
      </c>
      <c r="Z384" s="3">
        <v>0</v>
      </c>
      <c r="AA384" s="3">
        <v>0</v>
      </c>
      <c r="AB384" s="3">
        <v>0</v>
      </c>
      <c r="AC384" s="3">
        <v>0</v>
      </c>
      <c r="AD384" s="3">
        <v>0</v>
      </c>
      <c r="AE384" s="3">
        <v>0</v>
      </c>
      <c r="AF384" s="3">
        <v>0</v>
      </c>
      <c r="AG384" s="3">
        <v>0</v>
      </c>
      <c r="AJ384" s="3">
        <f t="shared" si="15"/>
        <v>50.85</v>
      </c>
      <c r="AL384" s="3">
        <f>IFERROR(VLOOKUP(B384,Totalt!$B$1:$BD$409,MATCH("totalt tillförda bränslen:",Totalt!$B$1:$BC$1,0),FALSE),"")</f>
        <v>50.849999999999994</v>
      </c>
      <c r="AN384" s="3">
        <f t="shared" si="17"/>
        <v>7.1054273576010019E-15</v>
      </c>
    </row>
    <row r="385" spans="1:40" x14ac:dyDescent="0.25">
      <c r="A385" s="3" t="s">
        <v>394</v>
      </c>
      <c r="Q385" s="240">
        <f t="shared" si="16"/>
        <v>0</v>
      </c>
      <c r="AJ385" s="3">
        <f t="shared" si="15"/>
        <v>0</v>
      </c>
      <c r="AL385" s="3" t="str">
        <f>IFERROR(VLOOKUP(B385,Totalt!$B$1:$BD$409,MATCH("totalt tillförda bränslen:",Totalt!$B$1:$BC$1,0),FALSE),"")</f>
        <v/>
      </c>
      <c r="AN385" s="3" t="str">
        <f t="shared" si="17"/>
        <v/>
      </c>
    </row>
    <row r="386" spans="1:40" x14ac:dyDescent="0.25">
      <c r="B386" s="3" t="s">
        <v>395</v>
      </c>
      <c r="C386" s="3">
        <v>0</v>
      </c>
      <c r="D386" s="3">
        <v>0</v>
      </c>
      <c r="E386" s="3">
        <v>0</v>
      </c>
      <c r="F386" s="3">
        <v>0</v>
      </c>
      <c r="G386" s="3">
        <v>0</v>
      </c>
      <c r="H386" s="3">
        <v>0</v>
      </c>
      <c r="I386" s="3">
        <v>0</v>
      </c>
      <c r="J386" s="3">
        <v>0</v>
      </c>
      <c r="K386" s="3">
        <v>0</v>
      </c>
      <c r="L386" s="3">
        <v>0</v>
      </c>
      <c r="M386" s="238">
        <v>0</v>
      </c>
      <c r="N386" s="3">
        <v>1.375</v>
      </c>
      <c r="O386" s="3">
        <v>0</v>
      </c>
      <c r="P386" s="238">
        <v>0</v>
      </c>
      <c r="Q386" s="240">
        <f t="shared" si="16"/>
        <v>0</v>
      </c>
      <c r="R386" s="3">
        <v>81</v>
      </c>
      <c r="S386" s="3">
        <v>0</v>
      </c>
      <c r="T386" s="3">
        <v>0</v>
      </c>
      <c r="U386" s="3">
        <v>0</v>
      </c>
      <c r="V386" s="3">
        <v>0</v>
      </c>
      <c r="W386" s="3">
        <v>0</v>
      </c>
      <c r="X386" s="3">
        <v>1</v>
      </c>
      <c r="Y386" s="3">
        <v>0</v>
      </c>
      <c r="Z386" s="3">
        <v>0</v>
      </c>
      <c r="AA386" s="3">
        <v>0</v>
      </c>
      <c r="AB386" s="3">
        <v>0</v>
      </c>
      <c r="AC386" s="3">
        <v>0</v>
      </c>
      <c r="AD386" s="3">
        <v>0</v>
      </c>
      <c r="AE386" s="3">
        <v>0</v>
      </c>
      <c r="AF386" s="3">
        <v>0</v>
      </c>
      <c r="AG386" s="3">
        <v>0</v>
      </c>
      <c r="AJ386" s="3">
        <f t="shared" si="15"/>
        <v>83.375</v>
      </c>
      <c r="AL386" s="3">
        <f>IFERROR(VLOOKUP(B386,Totalt!$B$1:$BD$409,MATCH("totalt tillförda bränslen:",Totalt!$B$1:$BC$1,0),FALSE),"")</f>
        <v>83.375</v>
      </c>
      <c r="AN386" s="3">
        <f t="shared" si="17"/>
        <v>0</v>
      </c>
    </row>
    <row r="387" spans="1:40" x14ac:dyDescent="0.25">
      <c r="B387" s="3" t="s">
        <v>396</v>
      </c>
      <c r="C387" s="3">
        <v>0</v>
      </c>
      <c r="D387" s="3">
        <v>0</v>
      </c>
      <c r="E387" s="3">
        <v>0</v>
      </c>
      <c r="F387" s="3">
        <v>0</v>
      </c>
      <c r="G387" s="3">
        <v>0</v>
      </c>
      <c r="H387" s="3">
        <v>0</v>
      </c>
      <c r="I387" s="3">
        <v>0.14000000000000001</v>
      </c>
      <c r="J387" s="3">
        <v>0</v>
      </c>
      <c r="K387" s="3">
        <v>0</v>
      </c>
      <c r="L387" s="3">
        <v>0</v>
      </c>
      <c r="M387" s="238">
        <v>0</v>
      </c>
      <c r="N387" s="3">
        <v>0</v>
      </c>
      <c r="O387" s="3">
        <v>0</v>
      </c>
      <c r="P387" s="238">
        <v>0</v>
      </c>
      <c r="Q387" s="240">
        <f t="shared" si="16"/>
        <v>0</v>
      </c>
      <c r="R387" s="3">
        <v>0</v>
      </c>
      <c r="S387" s="3">
        <v>0</v>
      </c>
      <c r="T387" s="3">
        <v>0</v>
      </c>
      <c r="U387" s="3">
        <v>0</v>
      </c>
      <c r="V387" s="3">
        <v>0</v>
      </c>
      <c r="W387" s="3">
        <v>0</v>
      </c>
      <c r="X387" s="3">
        <v>0.05</v>
      </c>
      <c r="Y387" s="3">
        <v>0.7</v>
      </c>
      <c r="Z387" s="3">
        <v>0</v>
      </c>
      <c r="AA387" s="3">
        <v>0</v>
      </c>
      <c r="AB387" s="3">
        <v>0</v>
      </c>
      <c r="AC387" s="3">
        <v>0</v>
      </c>
      <c r="AD387" s="3">
        <v>0</v>
      </c>
      <c r="AE387" s="3">
        <v>0</v>
      </c>
      <c r="AF387" s="3">
        <v>0</v>
      </c>
      <c r="AG387" s="3">
        <v>0</v>
      </c>
      <c r="AJ387" s="3">
        <f t="shared" ref="AJ387:AJ450" si="18">SUM(C387:AG387)-M387-P387</f>
        <v>0.8899999999999999</v>
      </c>
      <c r="AL387" s="3">
        <f>IFERROR(VLOOKUP(B387,Totalt!$B$1:$BD$409,MATCH("totalt tillförda bränslen:",Totalt!$B$1:$BC$1,0),FALSE),"")</f>
        <v>0.89</v>
      </c>
      <c r="AN387" s="3">
        <f t="shared" si="17"/>
        <v>-1.1102230246251565E-16</v>
      </c>
    </row>
    <row r="388" spans="1:40" x14ac:dyDescent="0.25">
      <c r="A388" s="3" t="s">
        <v>397</v>
      </c>
      <c r="Q388" s="240">
        <f t="shared" ref="Q388:Q451" si="19">P388/2</f>
        <v>0</v>
      </c>
      <c r="AJ388" s="3">
        <f t="shared" si="18"/>
        <v>0</v>
      </c>
      <c r="AL388" s="3" t="str">
        <f>IFERROR(VLOOKUP(B388,Totalt!$B$1:$BD$409,MATCH("totalt tillförda bränslen:",Totalt!$B$1:$BC$1,0),FALSE),"")</f>
        <v/>
      </c>
      <c r="AN388" s="3" t="str">
        <f t="shared" ref="AN388:AN451" si="20">IFERROR(AJ388-AL388,"")</f>
        <v/>
      </c>
    </row>
    <row r="389" spans="1:40" x14ac:dyDescent="0.25">
      <c r="B389" s="3" t="s">
        <v>398</v>
      </c>
      <c r="C389" s="3">
        <v>0</v>
      </c>
      <c r="D389" s="3">
        <v>25.369800000000001</v>
      </c>
      <c r="E389" s="3">
        <v>0</v>
      </c>
      <c r="F389" s="3">
        <v>0</v>
      </c>
      <c r="G389" s="3">
        <v>0</v>
      </c>
      <c r="H389" s="3">
        <v>0</v>
      </c>
      <c r="I389" s="3">
        <v>6.6539999999999999</v>
      </c>
      <c r="J389" s="3">
        <v>0</v>
      </c>
      <c r="K389" s="3">
        <v>0</v>
      </c>
      <c r="L389" s="3">
        <v>10.1716</v>
      </c>
      <c r="M389" s="238">
        <v>3.0031500000000002</v>
      </c>
      <c r="N389" s="3">
        <v>0</v>
      </c>
      <c r="O389" s="3">
        <v>92.4345</v>
      </c>
      <c r="P389" s="238">
        <v>32.799999999999997</v>
      </c>
      <c r="Q389" s="240">
        <f t="shared" si="19"/>
        <v>16.399999999999999</v>
      </c>
      <c r="R389" s="3">
        <v>0</v>
      </c>
      <c r="S389" s="3">
        <v>0</v>
      </c>
      <c r="T389" s="3">
        <v>0</v>
      </c>
      <c r="U389" s="3">
        <v>0</v>
      </c>
      <c r="V389" s="3">
        <v>0</v>
      </c>
      <c r="W389" s="3">
        <v>0.40408100000000002</v>
      </c>
      <c r="X389" s="3">
        <v>3.3121499999999999</v>
      </c>
      <c r="Y389" s="3">
        <v>0</v>
      </c>
      <c r="Z389" s="3">
        <v>8.9949999999999992</v>
      </c>
      <c r="AA389" s="3">
        <v>0</v>
      </c>
      <c r="AB389" s="3">
        <v>0</v>
      </c>
      <c r="AC389" s="3">
        <v>0</v>
      </c>
      <c r="AD389" s="3">
        <v>0</v>
      </c>
      <c r="AE389" s="3">
        <v>0</v>
      </c>
      <c r="AF389" s="3">
        <v>0</v>
      </c>
      <c r="AG389" s="3">
        <v>11.876200000000001</v>
      </c>
      <c r="AJ389" s="3">
        <f t="shared" si="18"/>
        <v>175.61733099999998</v>
      </c>
      <c r="AL389" s="3">
        <f>IFERROR(VLOOKUP(B389,Totalt!$B$1:$BD$409,MATCH("totalt tillförda bränslen:",Totalt!$B$1:$BC$1,0),FALSE),"")</f>
        <v>175.61733100000004</v>
      </c>
      <c r="AN389" s="3">
        <f t="shared" si="20"/>
        <v>-5.6843418860808015E-14</v>
      </c>
    </row>
    <row r="390" spans="1:40" x14ac:dyDescent="0.25">
      <c r="A390" s="3" t="s">
        <v>399</v>
      </c>
      <c r="Q390" s="240">
        <f t="shared" si="19"/>
        <v>0</v>
      </c>
      <c r="AJ390" s="3">
        <f t="shared" si="18"/>
        <v>0</v>
      </c>
      <c r="AL390" s="3" t="str">
        <f>IFERROR(VLOOKUP(B390,Totalt!$B$1:$BD$409,MATCH("totalt tillförda bränslen:",Totalt!$B$1:$BC$1,0),FALSE),"")</f>
        <v/>
      </c>
      <c r="AN390" s="3" t="str">
        <f t="shared" si="20"/>
        <v/>
      </c>
    </row>
    <row r="391" spans="1:40" x14ac:dyDescent="0.25">
      <c r="B391" s="3" t="s">
        <v>400</v>
      </c>
      <c r="C391" s="3">
        <v>0</v>
      </c>
      <c r="D391" s="3">
        <v>0</v>
      </c>
      <c r="E391" s="3">
        <v>0</v>
      </c>
      <c r="F391" s="3">
        <v>0</v>
      </c>
      <c r="G391" s="3">
        <v>0</v>
      </c>
      <c r="H391" s="3">
        <v>0</v>
      </c>
      <c r="I391" s="3">
        <v>0</v>
      </c>
      <c r="J391" s="3">
        <v>0</v>
      </c>
      <c r="K391" s="3">
        <v>5.415</v>
      </c>
      <c r="L391" s="3">
        <v>0</v>
      </c>
      <c r="M391" s="238">
        <v>0</v>
      </c>
      <c r="N391" s="3">
        <v>0</v>
      </c>
      <c r="O391" s="3">
        <v>0</v>
      </c>
      <c r="P391" s="238">
        <v>9.3680000000000003</v>
      </c>
      <c r="Q391" s="240">
        <f t="shared" si="19"/>
        <v>4.6840000000000002</v>
      </c>
      <c r="R391" s="3">
        <v>0</v>
      </c>
      <c r="S391" s="3">
        <v>17.268999999999998</v>
      </c>
      <c r="T391" s="3">
        <v>0</v>
      </c>
      <c r="U391" s="3">
        <v>0</v>
      </c>
      <c r="V391" s="3">
        <v>0</v>
      </c>
      <c r="W391" s="3">
        <v>0</v>
      </c>
      <c r="X391" s="3">
        <v>0.6</v>
      </c>
      <c r="Y391" s="3">
        <v>0</v>
      </c>
      <c r="Z391" s="3">
        <v>0</v>
      </c>
      <c r="AA391" s="3">
        <v>0</v>
      </c>
      <c r="AB391" s="3">
        <v>0</v>
      </c>
      <c r="AC391" s="3">
        <v>0</v>
      </c>
      <c r="AD391" s="3">
        <v>0</v>
      </c>
      <c r="AE391" s="3">
        <v>0</v>
      </c>
      <c r="AF391" s="3">
        <v>0</v>
      </c>
      <c r="AG391" s="3">
        <v>0</v>
      </c>
      <c r="AJ391" s="3">
        <f t="shared" si="18"/>
        <v>27.968000000000004</v>
      </c>
      <c r="AL391" s="3">
        <f>IFERROR(VLOOKUP(B391,Totalt!$B$1:$BD$409,MATCH("totalt tillförda bränslen:",Totalt!$B$1:$BC$1,0),FALSE),"")</f>
        <v>27.968</v>
      </c>
      <c r="AN391" s="3">
        <f t="shared" si="20"/>
        <v>3.5527136788005009E-15</v>
      </c>
    </row>
    <row r="392" spans="1:40" x14ac:dyDescent="0.25">
      <c r="B392" s="3" t="s">
        <v>401</v>
      </c>
      <c r="C392" s="3">
        <v>0</v>
      </c>
      <c r="D392" s="3">
        <v>0</v>
      </c>
      <c r="E392" s="3">
        <v>0</v>
      </c>
      <c r="F392" s="3">
        <v>0</v>
      </c>
      <c r="G392" s="3">
        <v>0</v>
      </c>
      <c r="H392" s="3">
        <v>0</v>
      </c>
      <c r="I392" s="3">
        <v>1.1599999999999999</v>
      </c>
      <c r="J392" s="3">
        <v>0</v>
      </c>
      <c r="K392" s="3">
        <v>0</v>
      </c>
      <c r="L392" s="3">
        <v>0</v>
      </c>
      <c r="M392" s="238">
        <v>0</v>
      </c>
      <c r="N392" s="3">
        <v>0</v>
      </c>
      <c r="O392" s="3">
        <v>3.2</v>
      </c>
      <c r="P392" s="238">
        <v>4.96</v>
      </c>
      <c r="Q392" s="240">
        <f t="shared" si="19"/>
        <v>2.48</v>
      </c>
      <c r="R392" s="3">
        <v>0</v>
      </c>
      <c r="S392" s="3">
        <v>2.39</v>
      </c>
      <c r="T392" s="3">
        <v>9.6</v>
      </c>
      <c r="U392" s="3">
        <v>0</v>
      </c>
      <c r="V392" s="3">
        <v>1.83</v>
      </c>
      <c r="W392" s="3">
        <v>0</v>
      </c>
      <c r="X392" s="3">
        <v>0.6</v>
      </c>
      <c r="Y392" s="3">
        <v>0</v>
      </c>
      <c r="Z392" s="3">
        <v>0</v>
      </c>
      <c r="AA392" s="3">
        <v>0</v>
      </c>
      <c r="AB392" s="3">
        <v>0</v>
      </c>
      <c r="AC392" s="3">
        <v>0</v>
      </c>
      <c r="AD392" s="3">
        <v>0</v>
      </c>
      <c r="AE392" s="3">
        <v>0</v>
      </c>
      <c r="AF392" s="3">
        <v>0</v>
      </c>
      <c r="AG392" s="3">
        <v>0</v>
      </c>
      <c r="AJ392" s="3">
        <f t="shared" si="18"/>
        <v>21.259999999999998</v>
      </c>
      <c r="AL392" s="3">
        <f>IFERROR(VLOOKUP(B392,Totalt!$B$1:$BD$409,MATCH("totalt tillförda bränslen:",Totalt!$B$1:$BC$1,0),FALSE),"")</f>
        <v>21.26</v>
      </c>
      <c r="AN392" s="3">
        <f t="shared" si="20"/>
        <v>-3.5527136788005009E-15</v>
      </c>
    </row>
    <row r="393" spans="1:40" x14ac:dyDescent="0.25">
      <c r="B393" s="3" t="s">
        <v>402</v>
      </c>
      <c r="C393" s="3">
        <v>0</v>
      </c>
      <c r="D393" s="3">
        <v>295.5</v>
      </c>
      <c r="E393" s="3">
        <v>0</v>
      </c>
      <c r="F393" s="3">
        <v>0</v>
      </c>
      <c r="G393" s="3">
        <v>0</v>
      </c>
      <c r="H393" s="3">
        <v>0</v>
      </c>
      <c r="I393" s="3">
        <v>1.07</v>
      </c>
      <c r="J393" s="3">
        <v>0</v>
      </c>
      <c r="K393" s="3">
        <v>12.08</v>
      </c>
      <c r="L393" s="3">
        <v>0</v>
      </c>
      <c r="M393" s="238">
        <v>7.5355699999999999</v>
      </c>
      <c r="N393" s="3">
        <v>0</v>
      </c>
      <c r="O393" s="3">
        <v>0</v>
      </c>
      <c r="P393" s="238">
        <v>98.9</v>
      </c>
      <c r="Q393" s="240">
        <f t="shared" si="19"/>
        <v>49.45</v>
      </c>
      <c r="R393" s="3">
        <v>174.43899999999999</v>
      </c>
      <c r="S393" s="3">
        <v>0</v>
      </c>
      <c r="T393" s="3">
        <v>0</v>
      </c>
      <c r="U393" s="3">
        <v>0</v>
      </c>
      <c r="V393" s="3">
        <v>13.07</v>
      </c>
      <c r="W393" s="3">
        <v>0</v>
      </c>
      <c r="X393" s="3">
        <v>20.1356</v>
      </c>
      <c r="Y393" s="3">
        <v>0</v>
      </c>
      <c r="Z393" s="3">
        <v>60.011800000000001</v>
      </c>
      <c r="AA393" s="3">
        <v>0</v>
      </c>
      <c r="AB393" s="3">
        <v>0</v>
      </c>
      <c r="AC393" s="3">
        <v>0</v>
      </c>
      <c r="AD393" s="3">
        <v>0</v>
      </c>
      <c r="AE393" s="3">
        <v>0</v>
      </c>
      <c r="AF393" s="3">
        <v>0</v>
      </c>
      <c r="AG393" s="3">
        <v>9.4600000000000009</v>
      </c>
      <c r="AJ393" s="3">
        <f t="shared" si="18"/>
        <v>635.21640000000002</v>
      </c>
      <c r="AL393" s="3">
        <f>IFERROR(VLOOKUP(B393,Totalt!$B$1:$BD$409,MATCH("totalt tillförda bränslen:",Totalt!$B$1:$BC$1,0),FALSE),"")</f>
        <v>635.21639999999991</v>
      </c>
      <c r="AN393" s="3">
        <f t="shared" si="20"/>
        <v>1.1368683772161603E-13</v>
      </c>
    </row>
    <row r="394" spans="1:40" x14ac:dyDescent="0.25">
      <c r="B394" s="3" t="s">
        <v>403</v>
      </c>
      <c r="C394" s="3">
        <v>0</v>
      </c>
      <c r="D394" s="3">
        <v>74.954999999999998</v>
      </c>
      <c r="E394" s="3">
        <v>0</v>
      </c>
      <c r="F394" s="3">
        <v>0</v>
      </c>
      <c r="G394" s="3">
        <v>0</v>
      </c>
      <c r="H394" s="3">
        <v>30.873000000000001</v>
      </c>
      <c r="I394" s="3">
        <v>0.26200000000000001</v>
      </c>
      <c r="J394" s="3">
        <v>0</v>
      </c>
      <c r="K394" s="3">
        <v>5.4119999999999999</v>
      </c>
      <c r="L394" s="3">
        <v>0</v>
      </c>
      <c r="M394" s="238">
        <v>0</v>
      </c>
      <c r="N394" s="3">
        <v>0</v>
      </c>
      <c r="O394" s="3">
        <v>0</v>
      </c>
      <c r="P394" s="238">
        <v>0</v>
      </c>
      <c r="Q394" s="240">
        <f t="shared" si="19"/>
        <v>0</v>
      </c>
      <c r="R394" s="3">
        <v>0</v>
      </c>
      <c r="S394" s="3">
        <v>0</v>
      </c>
      <c r="T394" s="3">
        <v>0</v>
      </c>
      <c r="U394" s="3">
        <v>0</v>
      </c>
      <c r="V394" s="3">
        <v>0</v>
      </c>
      <c r="W394" s="3">
        <v>0</v>
      </c>
      <c r="X394" s="3">
        <v>3</v>
      </c>
      <c r="Y394" s="3">
        <v>0</v>
      </c>
      <c r="Z394" s="3">
        <v>0</v>
      </c>
      <c r="AA394" s="3">
        <v>0</v>
      </c>
      <c r="AB394" s="3">
        <v>0</v>
      </c>
      <c r="AC394" s="3">
        <v>0</v>
      </c>
      <c r="AD394" s="3">
        <v>0</v>
      </c>
      <c r="AE394" s="3">
        <v>0</v>
      </c>
      <c r="AF394" s="3">
        <v>0</v>
      </c>
      <c r="AG394" s="3">
        <v>2.2949999999999999</v>
      </c>
      <c r="AJ394" s="3">
        <f t="shared" si="18"/>
        <v>116.79700000000001</v>
      </c>
      <c r="AL394" s="3">
        <f>IFERROR(VLOOKUP(B394,Totalt!$B$1:$BD$409,MATCH("totalt tillförda bränslen:",Totalt!$B$1:$BC$1,0),FALSE),"")</f>
        <v>116.797</v>
      </c>
      <c r="AN394" s="3">
        <f t="shared" si="20"/>
        <v>1.4210854715202004E-14</v>
      </c>
    </row>
    <row r="395" spans="1:40" x14ac:dyDescent="0.25">
      <c r="B395" s="3" t="s">
        <v>404</v>
      </c>
      <c r="C395" s="3">
        <v>0</v>
      </c>
      <c r="D395" s="3">
        <v>0</v>
      </c>
      <c r="E395" s="3">
        <v>0</v>
      </c>
      <c r="F395" s="3">
        <v>0</v>
      </c>
      <c r="G395" s="3">
        <v>0</v>
      </c>
      <c r="H395" s="3">
        <v>0</v>
      </c>
      <c r="I395" s="3">
        <v>0.27900000000000003</v>
      </c>
      <c r="J395" s="3">
        <v>0</v>
      </c>
      <c r="K395" s="3">
        <v>0</v>
      </c>
      <c r="L395" s="3">
        <v>0</v>
      </c>
      <c r="M395" s="238">
        <v>0</v>
      </c>
      <c r="N395" s="3">
        <v>0</v>
      </c>
      <c r="O395" s="3">
        <v>0</v>
      </c>
      <c r="P395" s="238">
        <v>0</v>
      </c>
      <c r="Q395" s="240">
        <f t="shared" si="19"/>
        <v>0</v>
      </c>
      <c r="R395" s="3">
        <v>0</v>
      </c>
      <c r="S395" s="3">
        <v>0</v>
      </c>
      <c r="T395" s="3">
        <v>0</v>
      </c>
      <c r="U395" s="3">
        <v>0</v>
      </c>
      <c r="V395" s="3">
        <v>0</v>
      </c>
      <c r="W395" s="3">
        <v>0</v>
      </c>
      <c r="X395" s="3">
        <v>0.1</v>
      </c>
      <c r="Y395" s="3">
        <v>0</v>
      </c>
      <c r="Z395" s="3">
        <v>7.02</v>
      </c>
      <c r="AA395" s="3">
        <v>0</v>
      </c>
      <c r="AB395" s="3">
        <v>0</v>
      </c>
      <c r="AC395" s="3">
        <v>0</v>
      </c>
      <c r="AD395" s="3">
        <v>0</v>
      </c>
      <c r="AE395" s="3">
        <v>0</v>
      </c>
      <c r="AF395" s="3">
        <v>0</v>
      </c>
      <c r="AG395" s="3">
        <v>0</v>
      </c>
      <c r="AJ395" s="3">
        <f t="shared" si="18"/>
        <v>7.3989999999999991</v>
      </c>
      <c r="AL395" s="3">
        <f>IFERROR(VLOOKUP(B395,Totalt!$B$1:$BD$409,MATCH("totalt tillförda bränslen:",Totalt!$B$1:$BC$1,0),FALSE),"")</f>
        <v>7.3989999999999991</v>
      </c>
      <c r="AN395" s="3">
        <f t="shared" si="20"/>
        <v>0</v>
      </c>
    </row>
    <row r="396" spans="1:40" x14ac:dyDescent="0.25">
      <c r="A396" s="3" t="s">
        <v>405</v>
      </c>
      <c r="Q396" s="240">
        <f t="shared" si="19"/>
        <v>0</v>
      </c>
      <c r="AJ396" s="3">
        <f t="shared" si="18"/>
        <v>0</v>
      </c>
      <c r="AL396" s="3" t="str">
        <f>IFERROR(VLOOKUP(B396,Totalt!$B$1:$BD$409,MATCH("totalt tillförda bränslen:",Totalt!$B$1:$BC$1,0),FALSE),"")</f>
        <v/>
      </c>
      <c r="AN396" s="3" t="str">
        <f t="shared" si="20"/>
        <v/>
      </c>
    </row>
    <row r="397" spans="1:40" x14ac:dyDescent="0.25">
      <c r="B397" s="3" t="s">
        <v>406</v>
      </c>
      <c r="C397" s="3">
        <v>0</v>
      </c>
      <c r="D397" s="3">
        <v>0</v>
      </c>
      <c r="E397" s="3">
        <v>0</v>
      </c>
      <c r="F397" s="3">
        <v>0</v>
      </c>
      <c r="G397" s="3">
        <v>0</v>
      </c>
      <c r="H397" s="3">
        <v>0</v>
      </c>
      <c r="I397" s="3">
        <v>0</v>
      </c>
      <c r="J397" s="3">
        <v>0</v>
      </c>
      <c r="K397" s="3">
        <v>0</v>
      </c>
      <c r="L397" s="3">
        <v>0</v>
      </c>
      <c r="M397" s="238">
        <v>0</v>
      </c>
      <c r="N397" s="3">
        <v>0</v>
      </c>
      <c r="O397" s="3">
        <v>0</v>
      </c>
      <c r="P397" s="238">
        <v>0</v>
      </c>
      <c r="Q397" s="240">
        <f t="shared" si="19"/>
        <v>0</v>
      </c>
      <c r="R397" s="3">
        <v>0</v>
      </c>
      <c r="S397" s="3">
        <v>0</v>
      </c>
      <c r="T397" s="3">
        <v>0</v>
      </c>
      <c r="U397" s="3">
        <v>0</v>
      </c>
      <c r="V397" s="3">
        <v>0</v>
      </c>
      <c r="W397" s="3">
        <v>0</v>
      </c>
      <c r="X397" s="3">
        <v>0</v>
      </c>
      <c r="Y397" s="3">
        <v>0</v>
      </c>
      <c r="Z397" s="3">
        <v>0</v>
      </c>
      <c r="AA397" s="3">
        <v>0</v>
      </c>
      <c r="AB397" s="3">
        <v>0</v>
      </c>
      <c r="AC397" s="3">
        <v>0</v>
      </c>
      <c r="AD397" s="3">
        <v>0</v>
      </c>
      <c r="AE397" s="3">
        <v>0</v>
      </c>
      <c r="AF397" s="3">
        <v>0</v>
      </c>
      <c r="AG397" s="3">
        <v>0</v>
      </c>
      <c r="AJ397" s="3">
        <f t="shared" si="18"/>
        <v>0</v>
      </c>
      <c r="AL397" s="3">
        <f>IFERROR(VLOOKUP(B397,Totalt!$B$1:$BD$409,MATCH("totalt tillförda bränslen:",Totalt!$B$1:$BC$1,0),FALSE),"")</f>
        <v>0</v>
      </c>
      <c r="AN397" s="3">
        <f t="shared" si="20"/>
        <v>0</v>
      </c>
    </row>
    <row r="398" spans="1:40" x14ac:dyDescent="0.25">
      <c r="B398" s="3" t="s">
        <v>407</v>
      </c>
      <c r="C398" s="3">
        <v>0</v>
      </c>
      <c r="D398" s="3">
        <v>0</v>
      </c>
      <c r="E398" s="3">
        <v>0</v>
      </c>
      <c r="F398" s="3">
        <v>0</v>
      </c>
      <c r="G398" s="3">
        <v>0</v>
      </c>
      <c r="H398" s="3">
        <v>0</v>
      </c>
      <c r="I398" s="3">
        <v>0</v>
      </c>
      <c r="J398" s="3">
        <v>0</v>
      </c>
      <c r="K398" s="3">
        <v>0</v>
      </c>
      <c r="L398" s="3">
        <v>0</v>
      </c>
      <c r="M398" s="238">
        <v>0</v>
      </c>
      <c r="N398" s="3">
        <v>0</v>
      </c>
      <c r="O398" s="3">
        <v>0</v>
      </c>
      <c r="P398" s="238">
        <v>0</v>
      </c>
      <c r="Q398" s="240">
        <f t="shared" si="19"/>
        <v>0</v>
      </c>
      <c r="R398" s="3">
        <v>0</v>
      </c>
      <c r="S398" s="3">
        <v>0</v>
      </c>
      <c r="T398" s="3">
        <v>0</v>
      </c>
      <c r="U398" s="3">
        <v>0</v>
      </c>
      <c r="V398" s="3">
        <v>0</v>
      </c>
      <c r="W398" s="3">
        <v>0</v>
      </c>
      <c r="X398" s="3">
        <v>0</v>
      </c>
      <c r="Y398" s="3">
        <v>0</v>
      </c>
      <c r="Z398" s="3">
        <v>0</v>
      </c>
      <c r="AA398" s="3">
        <v>0</v>
      </c>
      <c r="AB398" s="3">
        <v>0</v>
      </c>
      <c r="AC398" s="3">
        <v>0</v>
      </c>
      <c r="AD398" s="3">
        <v>0</v>
      </c>
      <c r="AE398" s="3">
        <v>0</v>
      </c>
      <c r="AF398" s="3">
        <v>0</v>
      </c>
      <c r="AG398" s="3">
        <v>0</v>
      </c>
      <c r="AJ398" s="3">
        <f t="shared" si="18"/>
        <v>0</v>
      </c>
      <c r="AL398" s="3">
        <f>IFERROR(VLOOKUP(B398,Totalt!$B$1:$BD$409,MATCH("totalt tillförda bränslen:",Totalt!$B$1:$BC$1,0),FALSE),"")</f>
        <v>0</v>
      </c>
      <c r="AN398" s="3">
        <f t="shared" si="20"/>
        <v>0</v>
      </c>
    </row>
    <row r="399" spans="1:40" x14ac:dyDescent="0.25">
      <c r="B399" s="3" t="s">
        <v>408</v>
      </c>
      <c r="C399" s="3">
        <v>0</v>
      </c>
      <c r="D399" s="3">
        <v>0</v>
      </c>
      <c r="E399" s="3">
        <v>0</v>
      </c>
      <c r="F399" s="3">
        <v>0</v>
      </c>
      <c r="G399" s="3">
        <v>0</v>
      </c>
      <c r="H399" s="3">
        <v>0</v>
      </c>
      <c r="I399" s="3">
        <v>0</v>
      </c>
      <c r="J399" s="3">
        <v>0</v>
      </c>
      <c r="K399" s="3">
        <v>0</v>
      </c>
      <c r="L399" s="3">
        <v>0</v>
      </c>
      <c r="M399" s="238">
        <v>0</v>
      </c>
      <c r="N399" s="3">
        <v>0</v>
      </c>
      <c r="O399" s="3">
        <v>0</v>
      </c>
      <c r="P399" s="238">
        <v>0</v>
      </c>
      <c r="Q399" s="240">
        <f t="shared" si="19"/>
        <v>0</v>
      </c>
      <c r="R399" s="3">
        <v>0</v>
      </c>
      <c r="S399" s="3">
        <v>0</v>
      </c>
      <c r="T399" s="3">
        <v>0</v>
      </c>
      <c r="U399" s="3">
        <v>0</v>
      </c>
      <c r="V399" s="3">
        <v>0</v>
      </c>
      <c r="W399" s="3">
        <v>0</v>
      </c>
      <c r="X399" s="3">
        <v>0</v>
      </c>
      <c r="Y399" s="3">
        <v>0</v>
      </c>
      <c r="Z399" s="3">
        <v>0</v>
      </c>
      <c r="AA399" s="3">
        <v>0</v>
      </c>
      <c r="AB399" s="3">
        <v>0</v>
      </c>
      <c r="AC399" s="3">
        <v>0</v>
      </c>
      <c r="AD399" s="3">
        <v>0</v>
      </c>
      <c r="AE399" s="3">
        <v>0</v>
      </c>
      <c r="AF399" s="3">
        <v>0</v>
      </c>
      <c r="AG399" s="3">
        <v>0</v>
      </c>
      <c r="AJ399" s="3">
        <f t="shared" si="18"/>
        <v>0</v>
      </c>
      <c r="AL399" s="3">
        <f>IFERROR(VLOOKUP(B399,Totalt!$B$1:$BD$409,MATCH("totalt tillförda bränslen:",Totalt!$B$1:$BC$1,0),FALSE),"")</f>
        <v>0</v>
      </c>
      <c r="AN399" s="3">
        <f t="shared" si="20"/>
        <v>0</v>
      </c>
    </row>
    <row r="400" spans="1:40" x14ac:dyDescent="0.25">
      <c r="B400" s="3" t="s">
        <v>409</v>
      </c>
      <c r="C400" s="3">
        <v>0</v>
      </c>
      <c r="D400" s="3">
        <v>0</v>
      </c>
      <c r="E400" s="3">
        <v>0</v>
      </c>
      <c r="F400" s="3">
        <v>0</v>
      </c>
      <c r="G400" s="3">
        <v>0</v>
      </c>
      <c r="H400" s="3">
        <v>0</v>
      </c>
      <c r="I400" s="3">
        <v>0</v>
      </c>
      <c r="J400" s="3">
        <v>0</v>
      </c>
      <c r="K400" s="3">
        <v>0</v>
      </c>
      <c r="L400" s="3">
        <v>0</v>
      </c>
      <c r="M400" s="238">
        <v>0</v>
      </c>
      <c r="N400" s="3">
        <v>0</v>
      </c>
      <c r="O400" s="3">
        <v>0</v>
      </c>
      <c r="P400" s="238">
        <v>0</v>
      </c>
      <c r="Q400" s="240">
        <f t="shared" si="19"/>
        <v>0</v>
      </c>
      <c r="R400" s="3">
        <v>0</v>
      </c>
      <c r="S400" s="3">
        <v>0</v>
      </c>
      <c r="T400" s="3">
        <v>0</v>
      </c>
      <c r="U400" s="3">
        <v>0</v>
      </c>
      <c r="V400" s="3">
        <v>0</v>
      </c>
      <c r="W400" s="3">
        <v>0</v>
      </c>
      <c r="X400" s="3">
        <v>0</v>
      </c>
      <c r="Y400" s="3">
        <v>0</v>
      </c>
      <c r="Z400" s="3">
        <v>0</v>
      </c>
      <c r="AA400" s="3">
        <v>0</v>
      </c>
      <c r="AB400" s="3">
        <v>0</v>
      </c>
      <c r="AC400" s="3">
        <v>0</v>
      </c>
      <c r="AD400" s="3">
        <v>0</v>
      </c>
      <c r="AE400" s="3">
        <v>0</v>
      </c>
      <c r="AF400" s="3">
        <v>0</v>
      </c>
      <c r="AG400" s="3">
        <v>0</v>
      </c>
      <c r="AJ400" s="3">
        <f t="shared" si="18"/>
        <v>0</v>
      </c>
      <c r="AL400" s="3">
        <f>IFERROR(VLOOKUP(B400,Totalt!$B$1:$BD$409,MATCH("totalt tillförda bränslen:",Totalt!$B$1:$BC$1,0),FALSE),"")</f>
        <v>0</v>
      </c>
      <c r="AN400" s="3">
        <f t="shared" si="20"/>
        <v>0</v>
      </c>
    </row>
    <row r="401" spans="1:40" x14ac:dyDescent="0.25">
      <c r="A401" s="3" t="s">
        <v>410</v>
      </c>
      <c r="Q401" s="240">
        <f t="shared" si="19"/>
        <v>0</v>
      </c>
      <c r="AJ401" s="3">
        <f t="shared" si="18"/>
        <v>0</v>
      </c>
      <c r="AL401" s="3" t="str">
        <f>IFERROR(VLOOKUP(B401,Totalt!$B$1:$BD$409,MATCH("totalt tillförda bränslen:",Totalt!$B$1:$BC$1,0),FALSE),"")</f>
        <v/>
      </c>
      <c r="AN401" s="3" t="str">
        <f t="shared" si="20"/>
        <v/>
      </c>
    </row>
    <row r="402" spans="1:40" x14ac:dyDescent="0.25">
      <c r="B402" s="3" t="s">
        <v>411</v>
      </c>
      <c r="C402" s="3">
        <v>0</v>
      </c>
      <c r="D402" s="3">
        <v>0</v>
      </c>
      <c r="E402" s="3">
        <v>0</v>
      </c>
      <c r="F402" s="3">
        <v>0</v>
      </c>
      <c r="G402" s="3">
        <v>0</v>
      </c>
      <c r="H402" s="3">
        <v>0</v>
      </c>
      <c r="I402" s="3">
        <v>0</v>
      </c>
      <c r="J402" s="3">
        <v>0</v>
      </c>
      <c r="K402" s="3">
        <v>0</v>
      </c>
      <c r="L402" s="3">
        <v>0</v>
      </c>
      <c r="M402" s="238">
        <v>0</v>
      </c>
      <c r="N402" s="3">
        <v>0</v>
      </c>
      <c r="O402" s="3">
        <v>0</v>
      </c>
      <c r="P402" s="238">
        <v>0</v>
      </c>
      <c r="Q402" s="240">
        <f t="shared" si="19"/>
        <v>0</v>
      </c>
      <c r="R402" s="3">
        <v>0</v>
      </c>
      <c r="S402" s="3">
        <v>0</v>
      </c>
      <c r="T402" s="3">
        <v>0</v>
      </c>
      <c r="U402" s="3">
        <v>0</v>
      </c>
      <c r="V402" s="3">
        <v>0</v>
      </c>
      <c r="W402" s="3">
        <v>0</v>
      </c>
      <c r="X402" s="3">
        <v>9.2999999999999999E-2</v>
      </c>
      <c r="Y402" s="3">
        <v>0</v>
      </c>
      <c r="Z402" s="3">
        <v>0</v>
      </c>
      <c r="AA402" s="3">
        <v>0</v>
      </c>
      <c r="AB402" s="3">
        <v>0</v>
      </c>
      <c r="AC402" s="3">
        <v>0</v>
      </c>
      <c r="AD402" s="3">
        <v>0</v>
      </c>
      <c r="AE402" s="3">
        <v>0</v>
      </c>
      <c r="AF402" s="3">
        <v>0</v>
      </c>
      <c r="AG402" s="3">
        <v>4.5882399999999999</v>
      </c>
      <c r="AJ402" s="3">
        <f t="shared" si="18"/>
        <v>4.6812399999999998</v>
      </c>
      <c r="AL402" s="3">
        <f>IFERROR(VLOOKUP(B402,Totalt!$B$1:$BD$409,MATCH("totalt tillförda bränslen:",Totalt!$B$1:$BC$1,0),FALSE),"")</f>
        <v>4.6812399999999998</v>
      </c>
      <c r="AN402" s="3">
        <f t="shared" si="20"/>
        <v>0</v>
      </c>
    </row>
    <row r="403" spans="1:40" x14ac:dyDescent="0.25">
      <c r="B403" s="3" t="s">
        <v>412</v>
      </c>
      <c r="C403" s="3">
        <v>0</v>
      </c>
      <c r="D403" s="3">
        <v>0</v>
      </c>
      <c r="E403" s="3">
        <v>0</v>
      </c>
      <c r="F403" s="3">
        <v>9.4</v>
      </c>
      <c r="G403" s="3">
        <v>0</v>
      </c>
      <c r="H403" s="3">
        <v>0</v>
      </c>
      <c r="I403" s="3">
        <v>0.3</v>
      </c>
      <c r="J403" s="3">
        <v>0</v>
      </c>
      <c r="K403" s="3">
        <v>0</v>
      </c>
      <c r="L403" s="3">
        <v>15.3</v>
      </c>
      <c r="M403" s="238">
        <v>0</v>
      </c>
      <c r="N403" s="3">
        <v>0</v>
      </c>
      <c r="O403" s="3">
        <v>0</v>
      </c>
      <c r="P403" s="238">
        <v>7.6</v>
      </c>
      <c r="Q403" s="240">
        <f t="shared" si="19"/>
        <v>3.8</v>
      </c>
      <c r="R403" s="3">
        <v>0</v>
      </c>
      <c r="S403" s="3">
        <v>0</v>
      </c>
      <c r="T403" s="3">
        <v>0</v>
      </c>
      <c r="U403" s="3">
        <v>0</v>
      </c>
      <c r="V403" s="3">
        <v>0</v>
      </c>
      <c r="W403" s="3">
        <v>0</v>
      </c>
      <c r="X403" s="3">
        <v>0.8</v>
      </c>
      <c r="Y403" s="3">
        <v>16</v>
      </c>
      <c r="Z403" s="3">
        <v>6.1</v>
      </c>
      <c r="AA403" s="3">
        <v>0</v>
      </c>
      <c r="AB403" s="3">
        <v>0</v>
      </c>
      <c r="AC403" s="3">
        <v>0</v>
      </c>
      <c r="AD403" s="3">
        <v>0</v>
      </c>
      <c r="AE403" s="3">
        <v>1.8</v>
      </c>
      <c r="AF403" s="3">
        <v>0</v>
      </c>
      <c r="AG403" s="3">
        <v>0</v>
      </c>
      <c r="AJ403" s="3">
        <f t="shared" si="18"/>
        <v>53.499999999999993</v>
      </c>
      <c r="AL403" s="3">
        <f>IFERROR(VLOOKUP(B403,Totalt!$B$1:$BD$409,MATCH("totalt tillförda bränslen:",Totalt!$B$1:$BC$1,0),FALSE),"")</f>
        <v>53.499999999999993</v>
      </c>
      <c r="AN403" s="3">
        <f t="shared" si="20"/>
        <v>0</v>
      </c>
    </row>
    <row r="404" spans="1:40" x14ac:dyDescent="0.25">
      <c r="A404" s="3" t="s">
        <v>413</v>
      </c>
      <c r="Q404" s="240">
        <f t="shared" si="19"/>
        <v>0</v>
      </c>
      <c r="AJ404" s="3">
        <f t="shared" si="18"/>
        <v>0</v>
      </c>
      <c r="AL404" s="3" t="str">
        <f>IFERROR(VLOOKUP(B404,Totalt!$B$1:$BD$409,MATCH("totalt tillförda bränslen:",Totalt!$B$1:$BC$1,0),FALSE),"")</f>
        <v/>
      </c>
      <c r="AN404" s="3" t="str">
        <f t="shared" si="20"/>
        <v/>
      </c>
    </row>
    <row r="405" spans="1:40" x14ac:dyDescent="0.25">
      <c r="B405" s="3" t="s">
        <v>414</v>
      </c>
      <c r="C405" s="3">
        <v>0</v>
      </c>
      <c r="D405" s="3">
        <v>424</v>
      </c>
      <c r="E405" s="3">
        <v>0</v>
      </c>
      <c r="F405" s="3">
        <v>93.434899999999999</v>
      </c>
      <c r="G405" s="3">
        <v>0</v>
      </c>
      <c r="H405" s="3">
        <v>0</v>
      </c>
      <c r="I405" s="3">
        <v>2.9590999999999998</v>
      </c>
      <c r="J405" s="3">
        <v>0</v>
      </c>
      <c r="K405" s="3">
        <v>10.4</v>
      </c>
      <c r="L405" s="3">
        <v>123.53700000000001</v>
      </c>
      <c r="M405" s="238">
        <v>26.241900000000001</v>
      </c>
      <c r="N405" s="3">
        <v>0</v>
      </c>
      <c r="O405" s="3">
        <v>670.34299999999996</v>
      </c>
      <c r="P405" s="238">
        <v>852.5</v>
      </c>
      <c r="Q405" s="240">
        <f t="shared" si="19"/>
        <v>426.25</v>
      </c>
      <c r="R405" s="3">
        <v>0</v>
      </c>
      <c r="S405" s="3">
        <v>157.55500000000001</v>
      </c>
      <c r="T405" s="3">
        <v>63.822000000000003</v>
      </c>
      <c r="U405" s="3">
        <v>0</v>
      </c>
      <c r="V405" s="3">
        <v>12.95</v>
      </c>
      <c r="W405" s="3">
        <v>221.87299999999999</v>
      </c>
      <c r="X405" s="3">
        <v>61.5</v>
      </c>
      <c r="Y405" s="3">
        <v>2.5510100000000001E-2</v>
      </c>
      <c r="Z405" s="3">
        <v>136.76</v>
      </c>
      <c r="AA405" s="3">
        <v>0</v>
      </c>
      <c r="AB405" s="3">
        <v>0</v>
      </c>
      <c r="AC405" s="3">
        <v>0</v>
      </c>
      <c r="AD405" s="3">
        <v>0</v>
      </c>
      <c r="AE405" s="3">
        <v>0</v>
      </c>
      <c r="AF405" s="3">
        <v>0</v>
      </c>
      <c r="AG405" s="3">
        <v>0</v>
      </c>
      <c r="AJ405" s="3">
        <f t="shared" si="18"/>
        <v>2405.4095100999994</v>
      </c>
      <c r="AL405" s="3">
        <f>IFERROR(VLOOKUP(B405,Totalt!$B$1:$BD$409,MATCH("totalt tillförda bränslen:",Totalt!$B$1:$BC$1,0),FALSE),"")</f>
        <v>2405.4095101000003</v>
      </c>
      <c r="AN405" s="3">
        <f t="shared" si="20"/>
        <v>-9.0949470177292824E-13</v>
      </c>
    </row>
    <row r="406" spans="1:40" x14ac:dyDescent="0.25">
      <c r="A406" s="3" t="s">
        <v>415</v>
      </c>
      <c r="Q406" s="240">
        <f t="shared" si="19"/>
        <v>0</v>
      </c>
      <c r="AJ406" s="3">
        <f t="shared" si="18"/>
        <v>0</v>
      </c>
      <c r="AL406" s="3" t="str">
        <f>IFERROR(VLOOKUP(B406,Totalt!$B$1:$BD$409,MATCH("totalt tillförda bränslen:",Totalt!$B$1:$BC$1,0),FALSE),"")</f>
        <v/>
      </c>
      <c r="AN406" s="3" t="str">
        <f t="shared" si="20"/>
        <v/>
      </c>
    </row>
    <row r="407" spans="1:40" x14ac:dyDescent="0.25">
      <c r="B407" s="3" t="s">
        <v>416</v>
      </c>
      <c r="C407" s="3">
        <v>0</v>
      </c>
      <c r="D407" s="3">
        <v>0</v>
      </c>
      <c r="E407" s="3">
        <v>0</v>
      </c>
      <c r="F407" s="3">
        <v>0</v>
      </c>
      <c r="G407" s="3">
        <v>0</v>
      </c>
      <c r="H407" s="3">
        <v>0</v>
      </c>
      <c r="I407" s="3">
        <v>0</v>
      </c>
      <c r="J407" s="3">
        <v>0</v>
      </c>
      <c r="K407" s="3">
        <v>0</v>
      </c>
      <c r="L407" s="3">
        <v>0</v>
      </c>
      <c r="M407" s="238">
        <v>0</v>
      </c>
      <c r="N407" s="3">
        <v>0</v>
      </c>
      <c r="O407" s="3">
        <v>0</v>
      </c>
      <c r="P407" s="238">
        <v>0</v>
      </c>
      <c r="Q407" s="240">
        <f t="shared" si="19"/>
        <v>0</v>
      </c>
      <c r="R407" s="3">
        <v>0</v>
      </c>
      <c r="S407" s="3">
        <v>0</v>
      </c>
      <c r="T407" s="3">
        <v>0</v>
      </c>
      <c r="U407" s="3">
        <v>0</v>
      </c>
      <c r="V407" s="3">
        <v>0</v>
      </c>
      <c r="W407" s="3">
        <v>0</v>
      </c>
      <c r="X407" s="3">
        <v>0.17152000000000001</v>
      </c>
      <c r="Y407" s="3">
        <v>0</v>
      </c>
      <c r="Z407" s="3">
        <v>0</v>
      </c>
      <c r="AA407" s="3">
        <v>0</v>
      </c>
      <c r="AB407" s="3">
        <v>0</v>
      </c>
      <c r="AC407" s="3">
        <v>0</v>
      </c>
      <c r="AD407" s="3">
        <v>0</v>
      </c>
      <c r="AE407" s="3">
        <v>1.968</v>
      </c>
      <c r="AF407" s="3">
        <v>0</v>
      </c>
      <c r="AG407" s="3">
        <v>12.490600000000001</v>
      </c>
      <c r="AJ407" s="3">
        <f t="shared" si="18"/>
        <v>14.630120000000002</v>
      </c>
      <c r="AL407" s="3">
        <f>IFERROR(VLOOKUP(B407,Totalt!$B$1:$BD$409,MATCH("totalt tillförda bränslen:",Totalt!$B$1:$BC$1,0),FALSE),"")</f>
        <v>14.63012</v>
      </c>
      <c r="AN407" s="3">
        <f t="shared" si="20"/>
        <v>1.7763568394002505E-15</v>
      </c>
    </row>
    <row r="408" spans="1:40" x14ac:dyDescent="0.25">
      <c r="B408" s="3" t="s">
        <v>417</v>
      </c>
      <c r="C408" s="3">
        <v>0</v>
      </c>
      <c r="D408" s="3">
        <v>0</v>
      </c>
      <c r="E408" s="3">
        <v>0</v>
      </c>
      <c r="F408" s="3">
        <v>0</v>
      </c>
      <c r="G408" s="3">
        <v>0</v>
      </c>
      <c r="H408" s="3">
        <v>0</v>
      </c>
      <c r="I408" s="3">
        <v>0</v>
      </c>
      <c r="J408" s="3">
        <v>0</v>
      </c>
      <c r="K408" s="3">
        <v>0</v>
      </c>
      <c r="L408" s="3">
        <v>0</v>
      </c>
      <c r="M408" s="238">
        <v>0</v>
      </c>
      <c r="N408" s="3">
        <v>0</v>
      </c>
      <c r="O408" s="3">
        <v>0</v>
      </c>
      <c r="P408" s="238">
        <v>0</v>
      </c>
      <c r="Q408" s="240">
        <f t="shared" si="19"/>
        <v>0</v>
      </c>
      <c r="R408" s="3">
        <v>0</v>
      </c>
      <c r="S408" s="3">
        <v>0</v>
      </c>
      <c r="T408" s="3">
        <v>0</v>
      </c>
      <c r="U408" s="3">
        <v>0</v>
      </c>
      <c r="V408" s="3">
        <v>0</v>
      </c>
      <c r="W408" s="3">
        <v>0</v>
      </c>
      <c r="X408" s="3">
        <v>0.23464399999999999</v>
      </c>
      <c r="Y408" s="3">
        <v>0</v>
      </c>
      <c r="Z408" s="3">
        <v>0.59855999999999998</v>
      </c>
      <c r="AA408" s="3">
        <v>0</v>
      </c>
      <c r="AB408" s="3">
        <v>0</v>
      </c>
      <c r="AC408" s="3">
        <v>0</v>
      </c>
      <c r="AD408" s="3">
        <v>0</v>
      </c>
      <c r="AE408" s="3">
        <v>0</v>
      </c>
      <c r="AF408" s="3">
        <v>0</v>
      </c>
      <c r="AG408" s="3">
        <v>0</v>
      </c>
      <c r="AJ408" s="3">
        <f t="shared" si="18"/>
        <v>0.83320399999999994</v>
      </c>
      <c r="AL408" s="3">
        <f>IFERROR(VLOOKUP(B408,Totalt!$B$1:$BD$409,MATCH("totalt tillförda bränslen:",Totalt!$B$1:$BC$1,0),FALSE),"")</f>
        <v>0.83320399999999994</v>
      </c>
      <c r="AN408" s="3">
        <f t="shared" si="20"/>
        <v>0</v>
      </c>
    </row>
    <row r="409" spans="1:40" x14ac:dyDescent="0.25">
      <c r="B409" s="3" t="s">
        <v>418</v>
      </c>
      <c r="C409" s="3">
        <v>0</v>
      </c>
      <c r="D409" s="3">
        <v>0</v>
      </c>
      <c r="E409" s="3">
        <v>0</v>
      </c>
      <c r="F409" s="3">
        <v>0</v>
      </c>
      <c r="G409" s="3">
        <v>0</v>
      </c>
      <c r="H409" s="3">
        <v>0</v>
      </c>
      <c r="I409" s="3">
        <v>0.57999999999999996</v>
      </c>
      <c r="J409" s="3">
        <v>0</v>
      </c>
      <c r="K409" s="3">
        <v>0</v>
      </c>
      <c r="L409" s="3">
        <v>0</v>
      </c>
      <c r="M409" s="238">
        <v>0</v>
      </c>
      <c r="N409" s="3">
        <v>0</v>
      </c>
      <c r="O409" s="3">
        <v>0</v>
      </c>
      <c r="P409" s="238">
        <v>0</v>
      </c>
      <c r="Q409" s="240">
        <f t="shared" si="19"/>
        <v>0</v>
      </c>
      <c r="R409" s="3">
        <v>0</v>
      </c>
      <c r="S409" s="3">
        <v>0</v>
      </c>
      <c r="T409" s="3">
        <v>0</v>
      </c>
      <c r="U409" s="3">
        <v>0</v>
      </c>
      <c r="V409" s="3">
        <v>0</v>
      </c>
      <c r="W409" s="3">
        <v>0</v>
      </c>
      <c r="X409" s="3">
        <v>0.169017</v>
      </c>
      <c r="Y409" s="3">
        <v>0</v>
      </c>
      <c r="Z409" s="3">
        <v>3.0529999999999999</v>
      </c>
      <c r="AA409" s="3">
        <v>0</v>
      </c>
      <c r="AB409" s="3">
        <v>0</v>
      </c>
      <c r="AC409" s="3">
        <v>0</v>
      </c>
      <c r="AD409" s="3">
        <v>0</v>
      </c>
      <c r="AE409" s="3">
        <v>0</v>
      </c>
      <c r="AF409" s="3">
        <v>0</v>
      </c>
      <c r="AG409" s="3">
        <v>0</v>
      </c>
      <c r="AJ409" s="3">
        <f t="shared" si="18"/>
        <v>3.8020169999999998</v>
      </c>
      <c r="AL409" s="3">
        <f>IFERROR(VLOOKUP(B409,Totalt!$B$1:$BD$409,MATCH("totalt tillförda bränslen:",Totalt!$B$1:$BC$1,0),FALSE),"")</f>
        <v>3.8020170000000002</v>
      </c>
      <c r="AN409" s="3">
        <f t="shared" si="20"/>
        <v>-4.4408920985006262E-16</v>
      </c>
    </row>
    <row r="410" spans="1:40" x14ac:dyDescent="0.25">
      <c r="B410" s="3" t="s">
        <v>419</v>
      </c>
      <c r="C410" s="3">
        <v>0</v>
      </c>
      <c r="D410" s="3">
        <v>0</v>
      </c>
      <c r="E410" s="3">
        <v>0</v>
      </c>
      <c r="F410" s="3">
        <v>0</v>
      </c>
      <c r="G410" s="3">
        <v>0</v>
      </c>
      <c r="H410" s="3">
        <v>0</v>
      </c>
      <c r="I410" s="3">
        <v>0.19724800000000001</v>
      </c>
      <c r="J410" s="3">
        <v>0</v>
      </c>
      <c r="K410" s="3">
        <v>0</v>
      </c>
      <c r="L410" s="3">
        <v>0</v>
      </c>
      <c r="M410" s="238">
        <v>3.1659299999999999</v>
      </c>
      <c r="N410" s="3">
        <v>0</v>
      </c>
      <c r="O410" s="3">
        <v>0</v>
      </c>
      <c r="P410" s="238">
        <v>41.502000000000002</v>
      </c>
      <c r="Q410" s="240">
        <f t="shared" si="19"/>
        <v>20.751000000000001</v>
      </c>
      <c r="R410" s="3">
        <v>0</v>
      </c>
      <c r="S410" s="3">
        <v>0</v>
      </c>
      <c r="T410" s="3">
        <v>0</v>
      </c>
      <c r="U410" s="3">
        <v>0</v>
      </c>
      <c r="V410" s="3">
        <v>0</v>
      </c>
      <c r="W410" s="3">
        <v>0</v>
      </c>
      <c r="X410" s="3">
        <v>10.866300000000001</v>
      </c>
      <c r="Y410" s="3">
        <v>0</v>
      </c>
      <c r="Z410" s="3">
        <v>17.111000000000001</v>
      </c>
      <c r="AA410" s="3">
        <v>0</v>
      </c>
      <c r="AB410" s="3">
        <v>0</v>
      </c>
      <c r="AC410" s="3">
        <v>0</v>
      </c>
      <c r="AD410" s="3">
        <v>0</v>
      </c>
      <c r="AE410" s="3">
        <v>2.1999999999999999E-2</v>
      </c>
      <c r="AF410" s="3">
        <v>0</v>
      </c>
      <c r="AG410" s="3">
        <v>98.924899999999994</v>
      </c>
      <c r="AJ410" s="3">
        <f t="shared" si="18"/>
        <v>147.87244799999999</v>
      </c>
      <c r="AL410" s="3">
        <f>IFERROR(VLOOKUP(B410,Totalt!$B$1:$BD$409,MATCH("totalt tillförda bränslen:",Totalt!$B$1:$BC$1,0),FALSE),"")</f>
        <v>147.87244799999999</v>
      </c>
      <c r="AN410" s="3">
        <f t="shared" si="20"/>
        <v>0</v>
      </c>
    </row>
    <row r="411" spans="1:40" x14ac:dyDescent="0.25">
      <c r="A411" s="3" t="s">
        <v>420</v>
      </c>
      <c r="Q411" s="240">
        <f t="shared" si="19"/>
        <v>0</v>
      </c>
      <c r="AJ411" s="3">
        <f t="shared" si="18"/>
        <v>0</v>
      </c>
      <c r="AL411" s="3" t="str">
        <f>IFERROR(VLOOKUP(B411,Totalt!$B$1:$BD$409,MATCH("totalt tillförda bränslen:",Totalt!$B$1:$BC$1,0),FALSE),"")</f>
        <v/>
      </c>
      <c r="AN411" s="3" t="str">
        <f t="shared" si="20"/>
        <v/>
      </c>
    </row>
    <row r="412" spans="1:40" x14ac:dyDescent="0.25">
      <c r="B412" s="3" t="s">
        <v>421</v>
      </c>
      <c r="C412" s="3">
        <v>0</v>
      </c>
      <c r="D412" s="3">
        <v>0</v>
      </c>
      <c r="E412" s="3">
        <v>7.73</v>
      </c>
      <c r="F412" s="3">
        <v>0</v>
      </c>
      <c r="G412" s="3">
        <v>0</v>
      </c>
      <c r="H412" s="3">
        <v>0</v>
      </c>
      <c r="I412" s="3">
        <v>0</v>
      </c>
      <c r="J412" s="3">
        <v>0</v>
      </c>
      <c r="K412" s="3">
        <v>0.57999999999999996</v>
      </c>
      <c r="L412" s="3">
        <v>0</v>
      </c>
      <c r="M412" s="238">
        <v>0</v>
      </c>
      <c r="N412" s="3">
        <v>0</v>
      </c>
      <c r="O412" s="3">
        <v>0</v>
      </c>
      <c r="P412" s="238">
        <v>0</v>
      </c>
      <c r="Q412" s="240">
        <f t="shared" si="19"/>
        <v>0</v>
      </c>
      <c r="R412" s="3">
        <v>0</v>
      </c>
      <c r="S412" s="3">
        <v>0</v>
      </c>
      <c r="T412" s="3">
        <v>0</v>
      </c>
      <c r="U412" s="3">
        <v>0</v>
      </c>
      <c r="V412" s="3">
        <v>23.04</v>
      </c>
      <c r="W412" s="3">
        <v>0</v>
      </c>
      <c r="X412" s="3">
        <v>28.097999999999999</v>
      </c>
      <c r="Y412" s="3">
        <v>0</v>
      </c>
      <c r="Z412" s="3">
        <v>0</v>
      </c>
      <c r="AA412" s="3">
        <v>0</v>
      </c>
      <c r="AB412" s="3">
        <v>0</v>
      </c>
      <c r="AC412" s="3">
        <v>0</v>
      </c>
      <c r="AD412" s="3">
        <v>0</v>
      </c>
      <c r="AE412" s="3">
        <v>0</v>
      </c>
      <c r="AF412" s="3">
        <v>0</v>
      </c>
      <c r="AG412" s="3">
        <v>0</v>
      </c>
      <c r="AJ412" s="3">
        <f t="shared" si="18"/>
        <v>59.448</v>
      </c>
      <c r="AL412" s="3">
        <f>IFERROR(VLOOKUP(B412,Totalt!$B$1:$BD$409,MATCH("totalt tillförda bränslen:",Totalt!$B$1:$BC$1,0),FALSE),"")</f>
        <v>59.448</v>
      </c>
      <c r="AN412" s="3">
        <f t="shared" si="20"/>
        <v>0</v>
      </c>
    </row>
    <row r="413" spans="1:40" x14ac:dyDescent="0.25">
      <c r="A413" s="3" t="s">
        <v>422</v>
      </c>
      <c r="Q413" s="240">
        <f t="shared" si="19"/>
        <v>0</v>
      </c>
      <c r="AJ413" s="3">
        <f t="shared" si="18"/>
        <v>0</v>
      </c>
      <c r="AL413" s="3" t="str">
        <f>IFERROR(VLOOKUP(B413,Totalt!$B$1:$BD$409,MATCH("totalt tillförda bränslen:",Totalt!$B$1:$BC$1,0),FALSE),"")</f>
        <v/>
      </c>
      <c r="AN413" s="3" t="str">
        <f t="shared" si="20"/>
        <v/>
      </c>
    </row>
    <row r="414" spans="1:40" x14ac:dyDescent="0.25">
      <c r="B414" s="3" t="s">
        <v>423</v>
      </c>
      <c r="C414" s="3">
        <v>0</v>
      </c>
      <c r="D414" s="3">
        <v>121.023</v>
      </c>
      <c r="E414" s="3">
        <v>0</v>
      </c>
      <c r="F414" s="3">
        <v>0</v>
      </c>
      <c r="G414" s="3">
        <v>0</v>
      </c>
      <c r="H414" s="3">
        <v>8.4809999999999999</v>
      </c>
      <c r="I414" s="3">
        <v>6.94</v>
      </c>
      <c r="J414" s="3">
        <v>0</v>
      </c>
      <c r="K414" s="3">
        <v>0</v>
      </c>
      <c r="L414" s="3">
        <v>0</v>
      </c>
      <c r="M414" s="238">
        <v>3.5924800000000001</v>
      </c>
      <c r="N414" s="3">
        <v>0</v>
      </c>
      <c r="O414" s="3">
        <v>37.289900000000003</v>
      </c>
      <c r="P414" s="238">
        <v>42.838000000000001</v>
      </c>
      <c r="Q414" s="240">
        <f t="shared" si="19"/>
        <v>21.419</v>
      </c>
      <c r="R414" s="3">
        <v>39.125</v>
      </c>
      <c r="S414" s="3">
        <v>0</v>
      </c>
      <c r="T414" s="3">
        <v>0</v>
      </c>
      <c r="U414" s="3">
        <v>0</v>
      </c>
      <c r="V414" s="3">
        <v>0</v>
      </c>
      <c r="W414" s="3">
        <v>6.3637600000000001</v>
      </c>
      <c r="X414" s="3">
        <v>4.9144800000000002</v>
      </c>
      <c r="Y414" s="3">
        <v>0</v>
      </c>
      <c r="Z414" s="3">
        <v>0</v>
      </c>
      <c r="AA414" s="3">
        <v>0</v>
      </c>
      <c r="AB414" s="3">
        <v>0</v>
      </c>
      <c r="AC414" s="3">
        <v>0</v>
      </c>
      <c r="AD414" s="3">
        <v>0</v>
      </c>
      <c r="AE414" s="3">
        <v>0</v>
      </c>
      <c r="AF414" s="3">
        <v>0</v>
      </c>
      <c r="AG414" s="3">
        <v>0</v>
      </c>
      <c r="AJ414" s="3">
        <f t="shared" si="18"/>
        <v>245.55614</v>
      </c>
      <c r="AL414" s="3">
        <f>IFERROR(VLOOKUP(B414,Totalt!$B$1:$BD$409,MATCH("totalt tillförda bränslen:",Totalt!$B$1:$BC$1,0),FALSE),"")</f>
        <v>245.55614000000003</v>
      </c>
      <c r="AN414" s="3">
        <f t="shared" si="20"/>
        <v>-2.8421709430404007E-14</v>
      </c>
    </row>
    <row r="415" spans="1:40" x14ac:dyDescent="0.25">
      <c r="B415" s="3" t="s">
        <v>424</v>
      </c>
      <c r="C415" s="3">
        <v>0</v>
      </c>
      <c r="D415" s="3">
        <v>0</v>
      </c>
      <c r="E415" s="3">
        <v>0</v>
      </c>
      <c r="F415" s="3">
        <v>0</v>
      </c>
      <c r="G415" s="3">
        <v>0</v>
      </c>
      <c r="H415" s="3">
        <v>1.4650000000000001</v>
      </c>
      <c r="I415" s="3">
        <v>0.105</v>
      </c>
      <c r="J415" s="3">
        <v>0</v>
      </c>
      <c r="K415" s="3">
        <v>0</v>
      </c>
      <c r="L415" s="3">
        <v>0</v>
      </c>
      <c r="M415" s="238">
        <v>0</v>
      </c>
      <c r="N415" s="3">
        <v>0</v>
      </c>
      <c r="O415" s="3">
        <v>0</v>
      </c>
      <c r="P415" s="238">
        <v>0</v>
      </c>
      <c r="Q415" s="240">
        <f t="shared" si="19"/>
        <v>0</v>
      </c>
      <c r="R415" s="3">
        <v>0</v>
      </c>
      <c r="S415" s="3">
        <v>0</v>
      </c>
      <c r="T415" s="3">
        <v>6.9980000000000002</v>
      </c>
      <c r="U415" s="3">
        <v>0</v>
      </c>
      <c r="V415" s="3">
        <v>0</v>
      </c>
      <c r="W415" s="3">
        <v>0</v>
      </c>
      <c r="X415" s="3">
        <v>0.14299999999999999</v>
      </c>
      <c r="Y415" s="3">
        <v>0</v>
      </c>
      <c r="Z415" s="3">
        <v>0</v>
      </c>
      <c r="AA415" s="3">
        <v>0</v>
      </c>
      <c r="AB415" s="3">
        <v>0</v>
      </c>
      <c r="AC415" s="3">
        <v>0</v>
      </c>
      <c r="AD415" s="3">
        <v>0</v>
      </c>
      <c r="AE415" s="3">
        <v>0</v>
      </c>
      <c r="AF415" s="3">
        <v>0</v>
      </c>
      <c r="AG415" s="3">
        <v>0</v>
      </c>
      <c r="AJ415" s="3">
        <f t="shared" si="18"/>
        <v>8.7110000000000003</v>
      </c>
      <c r="AL415" s="3">
        <f>IFERROR(VLOOKUP(B415,Totalt!$B$1:$BD$409,MATCH("totalt tillförda bränslen:",Totalt!$B$1:$BC$1,0),FALSE),"")</f>
        <v>8.7110000000000021</v>
      </c>
      <c r="AN415" s="3">
        <f t="shared" si="20"/>
        <v>-1.7763568394002505E-15</v>
      </c>
    </row>
    <row r="416" spans="1:40" x14ac:dyDescent="0.25">
      <c r="A416" s="3" t="s">
        <v>425</v>
      </c>
      <c r="Q416" s="240">
        <f t="shared" si="19"/>
        <v>0</v>
      </c>
      <c r="AJ416" s="3">
        <f t="shared" si="18"/>
        <v>0</v>
      </c>
      <c r="AL416" s="3" t="str">
        <f>IFERROR(VLOOKUP(B416,Totalt!$B$1:$BD$409,MATCH("totalt tillförda bränslen:",Totalt!$B$1:$BC$1,0),FALSE),"")</f>
        <v/>
      </c>
      <c r="AN416" s="3" t="str">
        <f t="shared" si="20"/>
        <v/>
      </c>
    </row>
    <row r="417" spans="1:40" x14ac:dyDescent="0.25">
      <c r="B417" s="3" t="s">
        <v>426</v>
      </c>
      <c r="C417" s="3">
        <v>0</v>
      </c>
      <c r="D417" s="3">
        <v>0</v>
      </c>
      <c r="E417" s="3">
        <v>0</v>
      </c>
      <c r="F417" s="3">
        <v>0</v>
      </c>
      <c r="G417" s="3">
        <v>0.8</v>
      </c>
      <c r="H417" s="3">
        <v>0</v>
      </c>
      <c r="I417" s="3">
        <v>0.2</v>
      </c>
      <c r="J417" s="3">
        <v>0</v>
      </c>
      <c r="K417" s="3">
        <v>0</v>
      </c>
      <c r="L417" s="3">
        <v>17.100000000000001</v>
      </c>
      <c r="M417" s="238">
        <v>0</v>
      </c>
      <c r="N417" s="3">
        <v>0</v>
      </c>
      <c r="O417" s="3">
        <v>0</v>
      </c>
      <c r="P417" s="238">
        <v>0</v>
      </c>
      <c r="Q417" s="240">
        <f t="shared" si="19"/>
        <v>0</v>
      </c>
      <c r="R417" s="3">
        <v>0</v>
      </c>
      <c r="S417" s="3">
        <v>0</v>
      </c>
      <c r="T417" s="3">
        <v>0</v>
      </c>
      <c r="U417" s="3">
        <v>0</v>
      </c>
      <c r="V417" s="3">
        <v>0</v>
      </c>
      <c r="W417" s="3">
        <v>0</v>
      </c>
      <c r="X417" s="3">
        <v>0.4</v>
      </c>
      <c r="Y417" s="3">
        <v>0</v>
      </c>
      <c r="Z417" s="3">
        <v>0</v>
      </c>
      <c r="AA417" s="3">
        <v>0</v>
      </c>
      <c r="AB417" s="3">
        <v>0</v>
      </c>
      <c r="AC417" s="3">
        <v>0</v>
      </c>
      <c r="AD417" s="3">
        <v>0</v>
      </c>
      <c r="AE417" s="3">
        <v>0</v>
      </c>
      <c r="AF417" s="3">
        <v>0</v>
      </c>
      <c r="AG417" s="3">
        <v>0</v>
      </c>
      <c r="AJ417" s="3">
        <f t="shared" si="18"/>
        <v>18.5</v>
      </c>
      <c r="AL417" s="3">
        <f>IFERROR(VLOOKUP(B417,Totalt!$B$1:$BD$409,MATCH("totalt tillförda bränslen:",Totalt!$B$1:$BC$1,0),FALSE),"")</f>
        <v>18.5</v>
      </c>
      <c r="AN417" s="3">
        <f t="shared" si="20"/>
        <v>0</v>
      </c>
    </row>
    <row r="418" spans="1:40" x14ac:dyDescent="0.25">
      <c r="B418" s="3" t="s">
        <v>427</v>
      </c>
      <c r="C418" s="3">
        <v>0</v>
      </c>
      <c r="D418" s="3">
        <v>0</v>
      </c>
      <c r="E418" s="3">
        <v>0</v>
      </c>
      <c r="F418" s="3">
        <v>0</v>
      </c>
      <c r="G418" s="3">
        <v>0</v>
      </c>
      <c r="H418" s="3">
        <v>0</v>
      </c>
      <c r="I418" s="3">
        <v>0.21541299999999999</v>
      </c>
      <c r="J418" s="3">
        <v>0</v>
      </c>
      <c r="K418" s="3">
        <v>1.67</v>
      </c>
      <c r="L418" s="3">
        <v>41.640500000000003</v>
      </c>
      <c r="M418" s="238">
        <v>1.73291</v>
      </c>
      <c r="N418" s="3">
        <v>0</v>
      </c>
      <c r="O418" s="3">
        <v>124.5</v>
      </c>
      <c r="P418" s="238">
        <v>21.2</v>
      </c>
      <c r="Q418" s="240">
        <f t="shared" si="19"/>
        <v>10.6</v>
      </c>
      <c r="R418" s="3">
        <v>0</v>
      </c>
      <c r="S418" s="3">
        <v>0</v>
      </c>
      <c r="T418" s="3">
        <v>0.391459</v>
      </c>
      <c r="U418" s="3">
        <v>0</v>
      </c>
      <c r="V418" s="3">
        <v>0</v>
      </c>
      <c r="W418" s="3">
        <v>0</v>
      </c>
      <c r="X418" s="3">
        <v>5.4929100000000002</v>
      </c>
      <c r="Y418" s="3">
        <v>0</v>
      </c>
      <c r="Z418" s="3">
        <v>13.2</v>
      </c>
      <c r="AA418" s="3">
        <v>0</v>
      </c>
      <c r="AB418" s="3">
        <v>0</v>
      </c>
      <c r="AC418" s="3">
        <v>0</v>
      </c>
      <c r="AD418" s="3">
        <v>0</v>
      </c>
      <c r="AE418" s="3">
        <v>0.271561</v>
      </c>
      <c r="AF418" s="3">
        <v>0</v>
      </c>
      <c r="AG418" s="3">
        <v>9.9418099999999995E-2</v>
      </c>
      <c r="AJ418" s="3">
        <f t="shared" si="18"/>
        <v>198.08126109999998</v>
      </c>
      <c r="AL418" s="3">
        <f>IFERROR(VLOOKUP(B418,Totalt!$B$1:$BD$409,MATCH("totalt tillförda bränslen:",Totalt!$B$1:$BC$1,0),FALSE),"")</f>
        <v>198.08126110000001</v>
      </c>
      <c r="AN418" s="3">
        <f t="shared" si="20"/>
        <v>-2.8421709430404007E-14</v>
      </c>
    </row>
    <row r="419" spans="1:40" x14ac:dyDescent="0.25">
      <c r="B419" s="3" t="s">
        <v>428</v>
      </c>
      <c r="C419" s="3">
        <v>0</v>
      </c>
      <c r="D419" s="3">
        <v>0</v>
      </c>
      <c r="E419" s="3">
        <v>0</v>
      </c>
      <c r="F419" s="3">
        <v>0</v>
      </c>
      <c r="G419" s="3">
        <v>0</v>
      </c>
      <c r="H419" s="3">
        <v>0</v>
      </c>
      <c r="I419" s="3">
        <v>0.22</v>
      </c>
      <c r="J419" s="3">
        <v>0</v>
      </c>
      <c r="K419" s="3">
        <v>0</v>
      </c>
      <c r="L419" s="3">
        <v>0.47</v>
      </c>
      <c r="M419" s="238">
        <v>0</v>
      </c>
      <c r="N419" s="3">
        <v>0</v>
      </c>
      <c r="O419" s="3">
        <v>0</v>
      </c>
      <c r="P419" s="238">
        <v>0</v>
      </c>
      <c r="Q419" s="240">
        <f t="shared" si="19"/>
        <v>0</v>
      </c>
      <c r="R419" s="3">
        <v>0</v>
      </c>
      <c r="S419" s="3">
        <v>0</v>
      </c>
      <c r="T419" s="3">
        <v>0</v>
      </c>
      <c r="U419" s="3">
        <v>0</v>
      </c>
      <c r="V419" s="3">
        <v>0</v>
      </c>
      <c r="W419" s="3">
        <v>0</v>
      </c>
      <c r="X419" s="3">
        <v>0.02</v>
      </c>
      <c r="Y419" s="3">
        <v>0</v>
      </c>
      <c r="Z419" s="3">
        <v>0</v>
      </c>
      <c r="AA419" s="3">
        <v>0</v>
      </c>
      <c r="AB419" s="3">
        <v>0</v>
      </c>
      <c r="AC419" s="3">
        <v>0</v>
      </c>
      <c r="AD419" s="3">
        <v>0</v>
      </c>
      <c r="AE419" s="3">
        <v>0</v>
      </c>
      <c r="AF419" s="3">
        <v>0</v>
      </c>
      <c r="AG419" s="3">
        <v>19.451799999999999</v>
      </c>
      <c r="AJ419" s="3">
        <f t="shared" si="18"/>
        <v>20.161799999999999</v>
      </c>
      <c r="AL419" s="3">
        <f>IFERROR(VLOOKUP(B419,Totalt!$B$1:$BD$409,MATCH("totalt tillförda bränslen:",Totalt!$B$1:$BC$1,0),FALSE),"")</f>
        <v>20.161799999999999</v>
      </c>
      <c r="AN419" s="3">
        <f t="shared" si="20"/>
        <v>0</v>
      </c>
    </row>
    <row r="420" spans="1:40" x14ac:dyDescent="0.25">
      <c r="B420" s="3" t="s">
        <v>429</v>
      </c>
      <c r="C420" s="3">
        <v>0</v>
      </c>
      <c r="D420" s="3">
        <v>658</v>
      </c>
      <c r="E420" s="3">
        <v>0</v>
      </c>
      <c r="F420" s="3">
        <v>12.0975</v>
      </c>
      <c r="G420" s="3">
        <v>0.9</v>
      </c>
      <c r="H420" s="3">
        <v>0</v>
      </c>
      <c r="I420" s="3">
        <v>8.1780200000000001</v>
      </c>
      <c r="J420" s="3">
        <v>0</v>
      </c>
      <c r="K420" s="3">
        <v>27.8216</v>
      </c>
      <c r="L420" s="3">
        <v>26.111499999999999</v>
      </c>
      <c r="M420" s="238">
        <v>36.226700000000001</v>
      </c>
      <c r="N420" s="3">
        <v>0</v>
      </c>
      <c r="O420" s="3">
        <v>296.48200000000003</v>
      </c>
      <c r="P420" s="238">
        <v>516.79999999999995</v>
      </c>
      <c r="Q420" s="240">
        <f t="shared" si="19"/>
        <v>258.39999999999998</v>
      </c>
      <c r="R420" s="3">
        <v>0</v>
      </c>
      <c r="S420" s="3">
        <v>0</v>
      </c>
      <c r="T420" s="3">
        <v>19.138300000000001</v>
      </c>
      <c r="U420" s="3">
        <v>84.015600000000006</v>
      </c>
      <c r="V420" s="3">
        <v>0</v>
      </c>
      <c r="W420" s="3">
        <v>0</v>
      </c>
      <c r="X420" s="3">
        <v>38.520699999999998</v>
      </c>
      <c r="Y420" s="3">
        <v>0</v>
      </c>
      <c r="Z420" s="3">
        <v>0.5</v>
      </c>
      <c r="AA420" s="3">
        <v>0</v>
      </c>
      <c r="AB420" s="3">
        <v>0</v>
      </c>
      <c r="AC420" s="3">
        <v>0</v>
      </c>
      <c r="AD420" s="3">
        <v>0</v>
      </c>
      <c r="AE420" s="3">
        <v>50</v>
      </c>
      <c r="AF420" s="3">
        <v>0</v>
      </c>
      <c r="AG420" s="3">
        <v>26.5307</v>
      </c>
      <c r="AJ420" s="3">
        <f t="shared" si="18"/>
        <v>1506.6959200000001</v>
      </c>
      <c r="AL420" s="3">
        <f>IFERROR(VLOOKUP(B420,Totalt!$B$1:$BD$409,MATCH("totalt tillförda bränslen:",Totalt!$B$1:$BC$1,0),FALSE),"")</f>
        <v>1506.6959200000001</v>
      </c>
      <c r="AN420" s="3">
        <f t="shared" si="20"/>
        <v>0</v>
      </c>
    </row>
    <row r="421" spans="1:40" x14ac:dyDescent="0.25">
      <c r="B421" s="3" t="s">
        <v>430</v>
      </c>
      <c r="C421" s="3">
        <v>0</v>
      </c>
      <c r="D421" s="3">
        <v>0</v>
      </c>
      <c r="E421" s="3">
        <v>0</v>
      </c>
      <c r="F421" s="3">
        <v>0</v>
      </c>
      <c r="G421" s="3">
        <v>0</v>
      </c>
      <c r="H421" s="3">
        <v>0</v>
      </c>
      <c r="I421" s="3">
        <v>7.0000000000000007E-2</v>
      </c>
      <c r="J421" s="3">
        <v>0</v>
      </c>
      <c r="K421" s="3">
        <v>2.5882399999999999</v>
      </c>
      <c r="L421" s="3">
        <v>0</v>
      </c>
      <c r="M421" s="238">
        <v>0</v>
      </c>
      <c r="N421" s="3">
        <v>0</v>
      </c>
      <c r="O421" s="3">
        <v>0</v>
      </c>
      <c r="P421" s="238">
        <v>0</v>
      </c>
      <c r="Q421" s="240">
        <f t="shared" si="19"/>
        <v>0</v>
      </c>
      <c r="R421" s="3">
        <v>8.76</v>
      </c>
      <c r="S421" s="3">
        <v>0</v>
      </c>
      <c r="T421" s="3">
        <v>0</v>
      </c>
      <c r="U421" s="3">
        <v>0</v>
      </c>
      <c r="V421" s="3">
        <v>0</v>
      </c>
      <c r="W421" s="3">
        <v>0</v>
      </c>
      <c r="X421" s="3">
        <v>0.38</v>
      </c>
      <c r="Y421" s="3">
        <v>0</v>
      </c>
      <c r="Z421" s="3">
        <v>0</v>
      </c>
      <c r="AA421" s="3">
        <v>0</v>
      </c>
      <c r="AB421" s="3">
        <v>0</v>
      </c>
      <c r="AC421" s="3">
        <v>0</v>
      </c>
      <c r="AD421" s="3">
        <v>0</v>
      </c>
      <c r="AE421" s="3">
        <v>0</v>
      </c>
      <c r="AF421" s="3">
        <v>0</v>
      </c>
      <c r="AG421" s="3">
        <v>9.8823500000000006</v>
      </c>
      <c r="AJ421" s="3">
        <f t="shared" si="18"/>
        <v>21.680590000000002</v>
      </c>
      <c r="AL421" s="3">
        <f>IFERROR(VLOOKUP(B421,Totalt!$B$1:$BD$409,MATCH("totalt tillförda bränslen:",Totalt!$B$1:$BC$1,0),FALSE),"")</f>
        <v>21.680589999999999</v>
      </c>
      <c r="AN421" s="3">
        <f t="shared" si="20"/>
        <v>3.5527136788005009E-15</v>
      </c>
    </row>
    <row r="422" spans="1:40" x14ac:dyDescent="0.25">
      <c r="B422" s="3" t="s">
        <v>431</v>
      </c>
      <c r="C422" s="3">
        <v>0</v>
      </c>
      <c r="D422" s="3">
        <v>0</v>
      </c>
      <c r="E422" s="3">
        <v>0</v>
      </c>
      <c r="F422" s="3">
        <v>0</v>
      </c>
      <c r="G422" s="3">
        <v>0</v>
      </c>
      <c r="H422" s="3">
        <v>0</v>
      </c>
      <c r="I422" s="3">
        <v>0.54</v>
      </c>
      <c r="J422" s="3">
        <v>0</v>
      </c>
      <c r="K422" s="3">
        <v>0</v>
      </c>
      <c r="L422" s="3">
        <v>26.96</v>
      </c>
      <c r="M422" s="238">
        <v>0</v>
      </c>
      <c r="N422" s="3">
        <v>0</v>
      </c>
      <c r="O422" s="3">
        <v>0</v>
      </c>
      <c r="P422" s="238">
        <v>0</v>
      </c>
      <c r="Q422" s="240">
        <f t="shared" si="19"/>
        <v>0</v>
      </c>
      <c r="R422" s="3">
        <v>0</v>
      </c>
      <c r="S422" s="3">
        <v>0</v>
      </c>
      <c r="T422" s="3">
        <v>0</v>
      </c>
      <c r="U422" s="3">
        <v>0</v>
      </c>
      <c r="V422" s="3">
        <v>0</v>
      </c>
      <c r="W422" s="3">
        <v>0</v>
      </c>
      <c r="X422" s="3">
        <v>0.56000000000000005</v>
      </c>
      <c r="Y422" s="3">
        <v>0</v>
      </c>
      <c r="Z422" s="3">
        <v>0</v>
      </c>
      <c r="AA422" s="3">
        <v>0</v>
      </c>
      <c r="AB422" s="3">
        <v>0</v>
      </c>
      <c r="AC422" s="3">
        <v>0</v>
      </c>
      <c r="AD422" s="3">
        <v>0</v>
      </c>
      <c r="AE422" s="3">
        <v>0</v>
      </c>
      <c r="AF422" s="3">
        <v>0</v>
      </c>
      <c r="AG422" s="3">
        <v>5.8823499999999997</v>
      </c>
      <c r="AJ422" s="3">
        <f t="shared" si="18"/>
        <v>33.942349999999998</v>
      </c>
      <c r="AL422" s="3">
        <f>IFERROR(VLOOKUP(B422,Totalt!$B$1:$BD$409,MATCH("totalt tillförda bränslen:",Totalt!$B$1:$BC$1,0),FALSE),"")</f>
        <v>33.942350000000005</v>
      </c>
      <c r="AN422" s="3">
        <f t="shared" si="20"/>
        <v>-7.1054273576010019E-15</v>
      </c>
    </row>
    <row r="423" spans="1:40" x14ac:dyDescent="0.25">
      <c r="A423" s="3" t="s">
        <v>432</v>
      </c>
      <c r="Q423" s="240">
        <f t="shared" si="19"/>
        <v>0</v>
      </c>
      <c r="AJ423" s="3">
        <f t="shared" si="18"/>
        <v>0</v>
      </c>
      <c r="AL423" s="3" t="str">
        <f>IFERROR(VLOOKUP(B423,Totalt!$B$1:$BD$409,MATCH("totalt tillförda bränslen:",Totalt!$B$1:$BC$1,0),FALSE),"")</f>
        <v/>
      </c>
      <c r="AN423" s="3" t="str">
        <f t="shared" si="20"/>
        <v/>
      </c>
    </row>
    <row r="424" spans="1:40" x14ac:dyDescent="0.25">
      <c r="B424" s="3" t="s">
        <v>433</v>
      </c>
      <c r="C424" s="3">
        <v>0</v>
      </c>
      <c r="D424" s="3">
        <v>0</v>
      </c>
      <c r="E424" s="3">
        <v>0</v>
      </c>
      <c r="F424" s="3">
        <v>0</v>
      </c>
      <c r="G424" s="3">
        <v>0</v>
      </c>
      <c r="H424" s="3">
        <v>0</v>
      </c>
      <c r="I424" s="3">
        <v>0</v>
      </c>
      <c r="J424" s="3">
        <v>0</v>
      </c>
      <c r="K424" s="3">
        <v>0</v>
      </c>
      <c r="L424" s="3">
        <v>0</v>
      </c>
      <c r="M424" s="238">
        <v>0</v>
      </c>
      <c r="N424" s="3">
        <v>0</v>
      </c>
      <c r="O424" s="3">
        <v>0</v>
      </c>
      <c r="P424" s="238">
        <v>0</v>
      </c>
      <c r="Q424" s="240">
        <f t="shared" si="19"/>
        <v>0</v>
      </c>
      <c r="R424" s="3">
        <v>0</v>
      </c>
      <c r="S424" s="3">
        <v>0</v>
      </c>
      <c r="T424" s="3">
        <v>0</v>
      </c>
      <c r="U424" s="3">
        <v>0</v>
      </c>
      <c r="V424" s="3">
        <v>0</v>
      </c>
      <c r="W424" s="3">
        <v>0</v>
      </c>
      <c r="X424" s="3">
        <v>0</v>
      </c>
      <c r="Y424" s="3">
        <v>0</v>
      </c>
      <c r="Z424" s="3">
        <v>0</v>
      </c>
      <c r="AA424" s="3">
        <v>0</v>
      </c>
      <c r="AB424" s="3">
        <v>0</v>
      </c>
      <c r="AC424" s="3">
        <v>0</v>
      </c>
      <c r="AD424" s="3">
        <v>0</v>
      </c>
      <c r="AE424" s="3">
        <v>0</v>
      </c>
      <c r="AF424" s="3">
        <v>0</v>
      </c>
      <c r="AG424" s="3">
        <v>0</v>
      </c>
      <c r="AJ424" s="3">
        <f t="shared" si="18"/>
        <v>0</v>
      </c>
      <c r="AL424" s="3">
        <f>IFERROR(VLOOKUP(B424,Totalt!$B$1:$BD$409,MATCH("totalt tillförda bränslen:",Totalt!$B$1:$BC$1,0),FALSE),"")</f>
        <v>0</v>
      </c>
      <c r="AN424" s="3">
        <f t="shared" si="20"/>
        <v>0</v>
      </c>
    </row>
    <row r="425" spans="1:40" x14ac:dyDescent="0.25">
      <c r="B425" s="3" t="s">
        <v>434</v>
      </c>
      <c r="C425" s="3">
        <v>0</v>
      </c>
      <c r="D425" s="3">
        <v>0</v>
      </c>
      <c r="E425" s="3">
        <v>0</v>
      </c>
      <c r="F425" s="3">
        <v>0</v>
      </c>
      <c r="G425" s="3">
        <v>0</v>
      </c>
      <c r="H425" s="3">
        <v>0</v>
      </c>
      <c r="I425" s="3">
        <v>0</v>
      </c>
      <c r="J425" s="3">
        <v>0</v>
      </c>
      <c r="K425" s="3">
        <v>0</v>
      </c>
      <c r="L425" s="3">
        <v>0</v>
      </c>
      <c r="M425" s="238">
        <v>0</v>
      </c>
      <c r="N425" s="3">
        <v>0</v>
      </c>
      <c r="O425" s="3">
        <v>0</v>
      </c>
      <c r="P425" s="238">
        <v>0</v>
      </c>
      <c r="Q425" s="240">
        <f t="shared" si="19"/>
        <v>0</v>
      </c>
      <c r="R425" s="3">
        <v>0</v>
      </c>
      <c r="S425" s="3">
        <v>0</v>
      </c>
      <c r="T425" s="3">
        <v>0</v>
      </c>
      <c r="U425" s="3">
        <v>0</v>
      </c>
      <c r="V425" s="3">
        <v>0</v>
      </c>
      <c r="W425" s="3">
        <v>0</v>
      </c>
      <c r="X425" s="3">
        <v>0</v>
      </c>
      <c r="Y425" s="3">
        <v>0</v>
      </c>
      <c r="Z425" s="3">
        <v>0</v>
      </c>
      <c r="AA425" s="3">
        <v>0</v>
      </c>
      <c r="AB425" s="3">
        <v>0</v>
      </c>
      <c r="AC425" s="3">
        <v>0</v>
      </c>
      <c r="AD425" s="3">
        <v>0</v>
      </c>
      <c r="AE425" s="3">
        <v>0</v>
      </c>
      <c r="AF425" s="3">
        <v>0</v>
      </c>
      <c r="AG425" s="3">
        <v>0</v>
      </c>
      <c r="AJ425" s="3">
        <f t="shared" si="18"/>
        <v>0</v>
      </c>
      <c r="AL425" s="3">
        <f>IFERROR(VLOOKUP(B425,Totalt!$B$1:$BD$409,MATCH("totalt tillförda bränslen:",Totalt!$B$1:$BC$1,0),FALSE),"")</f>
        <v>0</v>
      </c>
      <c r="AN425" s="3">
        <f t="shared" si="20"/>
        <v>0</v>
      </c>
    </row>
    <row r="426" spans="1:40" x14ac:dyDescent="0.25">
      <c r="B426" s="3" t="s">
        <v>435</v>
      </c>
      <c r="C426" s="3">
        <v>0</v>
      </c>
      <c r="D426" s="3">
        <v>0</v>
      </c>
      <c r="E426" s="3">
        <v>0</v>
      </c>
      <c r="F426" s="3">
        <v>0</v>
      </c>
      <c r="G426" s="3">
        <v>0</v>
      </c>
      <c r="H426" s="3">
        <v>0</v>
      </c>
      <c r="I426" s="3">
        <v>0</v>
      </c>
      <c r="J426" s="3">
        <v>0</v>
      </c>
      <c r="K426" s="3">
        <v>0</v>
      </c>
      <c r="L426" s="3">
        <v>0</v>
      </c>
      <c r="M426" s="238">
        <v>0</v>
      </c>
      <c r="N426" s="3">
        <v>0</v>
      </c>
      <c r="O426" s="3">
        <v>0</v>
      </c>
      <c r="P426" s="238">
        <v>0</v>
      </c>
      <c r="Q426" s="240">
        <f t="shared" si="19"/>
        <v>0</v>
      </c>
      <c r="R426" s="3">
        <v>0</v>
      </c>
      <c r="S426" s="3">
        <v>0</v>
      </c>
      <c r="T426" s="3">
        <v>0</v>
      </c>
      <c r="U426" s="3">
        <v>0</v>
      </c>
      <c r="V426" s="3">
        <v>0</v>
      </c>
      <c r="W426" s="3">
        <v>0</v>
      </c>
      <c r="X426" s="3">
        <v>18.149999999999999</v>
      </c>
      <c r="Y426" s="3">
        <v>0</v>
      </c>
      <c r="Z426" s="3">
        <v>0</v>
      </c>
      <c r="AA426" s="3">
        <v>0</v>
      </c>
      <c r="AB426" s="3">
        <v>0</v>
      </c>
      <c r="AC426" s="3">
        <v>0</v>
      </c>
      <c r="AD426" s="3">
        <v>0</v>
      </c>
      <c r="AE426" s="3">
        <v>0</v>
      </c>
      <c r="AF426" s="3">
        <v>0</v>
      </c>
      <c r="AG426" s="3">
        <v>0</v>
      </c>
      <c r="AJ426" s="3">
        <f t="shared" si="18"/>
        <v>18.149999999999999</v>
      </c>
      <c r="AL426" s="3">
        <f>IFERROR(VLOOKUP(B426,Totalt!$B$1:$BD$409,MATCH("totalt tillförda bränslen:",Totalt!$B$1:$BC$1,0),FALSE),"")</f>
        <v>18.149999999999999</v>
      </c>
      <c r="AN426" s="3">
        <f t="shared" si="20"/>
        <v>0</v>
      </c>
    </row>
    <row r="427" spans="1:40" x14ac:dyDescent="0.25">
      <c r="A427" s="3" t="s">
        <v>436</v>
      </c>
      <c r="Q427" s="240">
        <f t="shared" si="19"/>
        <v>0</v>
      </c>
      <c r="AJ427" s="3">
        <f t="shared" si="18"/>
        <v>0</v>
      </c>
      <c r="AL427" s="3" t="str">
        <f>IFERROR(VLOOKUP(B427,Totalt!$B$1:$BD$409,MATCH("totalt tillförda bränslen:",Totalt!$B$1:$BC$1,0),FALSE),"")</f>
        <v/>
      </c>
      <c r="AN427" s="3" t="str">
        <f t="shared" si="20"/>
        <v/>
      </c>
    </row>
    <row r="428" spans="1:40" x14ac:dyDescent="0.25">
      <c r="B428" s="3" t="s">
        <v>437</v>
      </c>
      <c r="C428" s="3">
        <v>0</v>
      </c>
      <c r="D428" s="3">
        <v>21.8765</v>
      </c>
      <c r="E428" s="3">
        <v>0</v>
      </c>
      <c r="F428" s="3">
        <v>0</v>
      </c>
      <c r="G428" s="3">
        <v>0</v>
      </c>
      <c r="H428" s="3">
        <v>0</v>
      </c>
      <c r="I428" s="3">
        <v>0.1</v>
      </c>
      <c r="J428" s="3">
        <v>0</v>
      </c>
      <c r="K428" s="3">
        <v>0</v>
      </c>
      <c r="L428" s="3">
        <v>1.62866</v>
      </c>
      <c r="M428" s="238">
        <v>1.4436500000000001</v>
      </c>
      <c r="N428" s="3">
        <v>0</v>
      </c>
      <c r="O428" s="3">
        <v>9.1797000000000004</v>
      </c>
      <c r="P428" s="238">
        <v>0</v>
      </c>
      <c r="Q428" s="240">
        <f t="shared" si="19"/>
        <v>0</v>
      </c>
      <c r="R428" s="3">
        <v>0</v>
      </c>
      <c r="S428" s="3">
        <v>0</v>
      </c>
      <c r="T428" s="3">
        <v>0</v>
      </c>
      <c r="U428" s="3">
        <v>0</v>
      </c>
      <c r="V428" s="3">
        <v>0</v>
      </c>
      <c r="W428" s="3">
        <v>0</v>
      </c>
      <c r="X428" s="3">
        <v>1.7436499999999999</v>
      </c>
      <c r="Y428" s="3">
        <v>0</v>
      </c>
      <c r="Z428" s="3">
        <v>0.08</v>
      </c>
      <c r="AA428" s="3">
        <v>0</v>
      </c>
      <c r="AB428" s="3">
        <v>0</v>
      </c>
      <c r="AC428" s="3">
        <v>0</v>
      </c>
      <c r="AD428" s="3">
        <v>0</v>
      </c>
      <c r="AE428" s="3">
        <v>0</v>
      </c>
      <c r="AF428" s="3">
        <v>17.915199999999999</v>
      </c>
      <c r="AG428" s="3">
        <v>9.4</v>
      </c>
      <c r="AJ428" s="3">
        <f t="shared" si="18"/>
        <v>61.92371</v>
      </c>
      <c r="AL428" s="3">
        <f>IFERROR(VLOOKUP(B428,Totalt!$B$1:$BD$409,MATCH("totalt tillförda bränslen:",Totalt!$B$1:$BC$1,0),FALSE),"")</f>
        <v>61.92371</v>
      </c>
      <c r="AN428" s="3">
        <f t="shared" si="20"/>
        <v>0</v>
      </c>
    </row>
    <row r="429" spans="1:40" x14ac:dyDescent="0.25">
      <c r="A429" s="3" t="s">
        <v>438</v>
      </c>
      <c r="Q429" s="240">
        <f t="shared" si="19"/>
        <v>0</v>
      </c>
      <c r="AJ429" s="3">
        <f t="shared" si="18"/>
        <v>0</v>
      </c>
      <c r="AL429" s="3" t="str">
        <f>IFERROR(VLOOKUP(B429,Totalt!$B$1:$BD$409,MATCH("totalt tillförda bränslen:",Totalt!$B$1:$BC$1,0),FALSE),"")</f>
        <v/>
      </c>
      <c r="AN429" s="3" t="str">
        <f t="shared" si="20"/>
        <v/>
      </c>
    </row>
    <row r="430" spans="1:40" x14ac:dyDescent="0.25">
      <c r="B430" s="3" t="s">
        <v>439</v>
      </c>
      <c r="C430" s="3">
        <v>0</v>
      </c>
      <c r="D430" s="3">
        <v>0</v>
      </c>
      <c r="E430" s="3">
        <v>0</v>
      </c>
      <c r="F430" s="3">
        <v>0</v>
      </c>
      <c r="G430" s="3">
        <v>0</v>
      </c>
      <c r="H430" s="3">
        <v>1.474</v>
      </c>
      <c r="I430" s="3">
        <v>0.317</v>
      </c>
      <c r="J430" s="3">
        <v>0</v>
      </c>
      <c r="K430" s="3">
        <v>0</v>
      </c>
      <c r="L430" s="3">
        <v>45.625</v>
      </c>
      <c r="M430" s="238">
        <v>0</v>
      </c>
      <c r="N430" s="3">
        <v>0</v>
      </c>
      <c r="O430" s="3">
        <v>0</v>
      </c>
      <c r="P430" s="238">
        <v>4.3739999999999997</v>
      </c>
      <c r="Q430" s="240">
        <f t="shared" si="19"/>
        <v>2.1869999999999998</v>
      </c>
      <c r="R430" s="3">
        <v>0</v>
      </c>
      <c r="S430" s="3">
        <v>0</v>
      </c>
      <c r="T430" s="3">
        <v>0</v>
      </c>
      <c r="U430" s="3">
        <v>0</v>
      </c>
      <c r="V430" s="3">
        <v>0</v>
      </c>
      <c r="W430" s="3">
        <v>0</v>
      </c>
      <c r="X430" s="3">
        <v>1.083</v>
      </c>
      <c r="Y430" s="3">
        <v>0</v>
      </c>
      <c r="Z430" s="3">
        <v>0.85</v>
      </c>
      <c r="AA430" s="3">
        <v>0</v>
      </c>
      <c r="AB430" s="3">
        <v>0</v>
      </c>
      <c r="AC430" s="3">
        <v>0</v>
      </c>
      <c r="AD430" s="3">
        <v>0</v>
      </c>
      <c r="AE430" s="3">
        <v>0.46899999999999997</v>
      </c>
      <c r="AF430" s="3">
        <v>0</v>
      </c>
      <c r="AG430" s="3">
        <v>0</v>
      </c>
      <c r="AJ430" s="3">
        <f t="shared" si="18"/>
        <v>52.004999999999995</v>
      </c>
      <c r="AL430" s="3">
        <f>IFERROR(VLOOKUP(B430,Totalt!$B$1:$BD$409,MATCH("totalt tillförda bränslen:",Totalt!$B$1:$BC$1,0),FALSE),"")</f>
        <v>52.004999999999995</v>
      </c>
      <c r="AN430" s="3">
        <f t="shared" si="20"/>
        <v>0</v>
      </c>
    </row>
    <row r="431" spans="1:40" x14ac:dyDescent="0.25">
      <c r="B431" s="3" t="s">
        <v>440</v>
      </c>
      <c r="C431" s="3">
        <v>0</v>
      </c>
      <c r="D431" s="3">
        <v>0</v>
      </c>
      <c r="E431" s="3">
        <v>0</v>
      </c>
      <c r="F431" s="3">
        <v>0</v>
      </c>
      <c r="G431" s="3">
        <v>0</v>
      </c>
      <c r="H431" s="3">
        <v>0.14000000000000001</v>
      </c>
      <c r="I431" s="3">
        <v>3.2000000000000001E-2</v>
      </c>
      <c r="J431" s="3">
        <v>0</v>
      </c>
      <c r="K431" s="3">
        <v>0</v>
      </c>
      <c r="L431" s="3">
        <v>0</v>
      </c>
      <c r="M431" s="238">
        <v>0</v>
      </c>
      <c r="N431" s="3">
        <v>0</v>
      </c>
      <c r="O431" s="3">
        <v>0</v>
      </c>
      <c r="P431" s="238">
        <v>0</v>
      </c>
      <c r="Q431" s="240">
        <f t="shared" si="19"/>
        <v>0</v>
      </c>
      <c r="R431" s="3">
        <v>0</v>
      </c>
      <c r="S431" s="3">
        <v>0</v>
      </c>
      <c r="T431" s="3">
        <v>0</v>
      </c>
      <c r="U431" s="3">
        <v>0</v>
      </c>
      <c r="V431" s="3">
        <v>0</v>
      </c>
      <c r="W431" s="3">
        <v>0</v>
      </c>
      <c r="X431" s="3">
        <v>0.16700000000000001</v>
      </c>
      <c r="Y431" s="3">
        <v>7.343</v>
      </c>
      <c r="Z431" s="3">
        <v>0</v>
      </c>
      <c r="AA431" s="3">
        <v>0</v>
      </c>
      <c r="AB431" s="3">
        <v>0</v>
      </c>
      <c r="AC431" s="3">
        <v>0</v>
      </c>
      <c r="AD431" s="3">
        <v>0</v>
      </c>
      <c r="AE431" s="3">
        <v>0</v>
      </c>
      <c r="AF431" s="3">
        <v>0</v>
      </c>
      <c r="AG431" s="3">
        <v>0</v>
      </c>
      <c r="AJ431" s="3">
        <f t="shared" si="18"/>
        <v>7.6820000000000004</v>
      </c>
      <c r="AL431" s="3">
        <f>IFERROR(VLOOKUP(B431,Totalt!$B$1:$BD$409,MATCH("totalt tillförda bränslen:",Totalt!$B$1:$BC$1,0),FALSE),"")</f>
        <v>7.6819999999999995</v>
      </c>
      <c r="AN431" s="3">
        <f t="shared" si="20"/>
        <v>8.8817841970012523E-16</v>
      </c>
    </row>
    <row r="432" spans="1:40" x14ac:dyDescent="0.25">
      <c r="A432" s="3" t="s">
        <v>441</v>
      </c>
      <c r="Q432" s="240">
        <f t="shared" si="19"/>
        <v>0</v>
      </c>
      <c r="AJ432" s="3">
        <f t="shared" si="18"/>
        <v>0</v>
      </c>
      <c r="AL432" s="3" t="str">
        <f>IFERROR(VLOOKUP(B432,Totalt!$B$1:$BD$409,MATCH("totalt tillförda bränslen:",Totalt!$B$1:$BC$1,0),FALSE),"")</f>
        <v/>
      </c>
      <c r="AN432" s="3" t="str">
        <f t="shared" si="20"/>
        <v/>
      </c>
    </row>
    <row r="433" spans="1:40" x14ac:dyDescent="0.25">
      <c r="B433" s="3" t="s">
        <v>442</v>
      </c>
      <c r="C433" s="3">
        <v>0</v>
      </c>
      <c r="D433" s="3">
        <v>0</v>
      </c>
      <c r="E433" s="3">
        <v>0</v>
      </c>
      <c r="F433" s="3">
        <v>0</v>
      </c>
      <c r="G433" s="3">
        <v>0</v>
      </c>
      <c r="H433" s="3">
        <v>0</v>
      </c>
      <c r="I433" s="3">
        <v>0</v>
      </c>
      <c r="J433" s="3">
        <v>0</v>
      </c>
      <c r="K433" s="3">
        <v>0</v>
      </c>
      <c r="L433" s="3">
        <v>0</v>
      </c>
      <c r="M433" s="238">
        <v>0</v>
      </c>
      <c r="N433" s="3">
        <v>0</v>
      </c>
      <c r="O433" s="3">
        <v>0</v>
      </c>
      <c r="P433" s="238">
        <v>0</v>
      </c>
      <c r="Q433" s="240">
        <f t="shared" si="19"/>
        <v>0</v>
      </c>
      <c r="R433" s="3">
        <v>0</v>
      </c>
      <c r="S433" s="3">
        <v>0</v>
      </c>
      <c r="T433" s="3">
        <v>0</v>
      </c>
      <c r="U433" s="3">
        <v>0</v>
      </c>
      <c r="V433" s="3">
        <v>0</v>
      </c>
      <c r="W433" s="3">
        <v>0</v>
      </c>
      <c r="X433" s="3">
        <v>0</v>
      </c>
      <c r="Y433" s="3">
        <v>0</v>
      </c>
      <c r="Z433" s="3">
        <v>0</v>
      </c>
      <c r="AA433" s="3">
        <v>0</v>
      </c>
      <c r="AB433" s="3">
        <v>0</v>
      </c>
      <c r="AC433" s="3">
        <v>0</v>
      </c>
      <c r="AD433" s="3">
        <v>0</v>
      </c>
      <c r="AE433" s="3">
        <v>0</v>
      </c>
      <c r="AF433" s="3">
        <v>0</v>
      </c>
      <c r="AG433" s="3">
        <v>0</v>
      </c>
      <c r="AJ433" s="3">
        <f t="shared" si="18"/>
        <v>0</v>
      </c>
      <c r="AL433" s="3">
        <f>IFERROR(VLOOKUP(B433,Totalt!$B$1:$BD$409,MATCH("totalt tillförda bränslen:",Totalt!$B$1:$BC$1,0),FALSE),"")</f>
        <v>0</v>
      </c>
      <c r="AN433" s="3">
        <f t="shared" si="20"/>
        <v>0</v>
      </c>
    </row>
    <row r="434" spans="1:40" x14ac:dyDescent="0.25">
      <c r="A434" s="3" t="s">
        <v>443</v>
      </c>
      <c r="Q434" s="240">
        <f t="shared" si="19"/>
        <v>0</v>
      </c>
      <c r="AJ434" s="3">
        <f t="shared" si="18"/>
        <v>0</v>
      </c>
      <c r="AL434" s="3" t="str">
        <f>IFERROR(VLOOKUP(B434,Totalt!$B$1:$BD$409,MATCH("totalt tillförda bränslen:",Totalt!$B$1:$BC$1,0),FALSE),"")</f>
        <v/>
      </c>
      <c r="AN434" s="3" t="str">
        <f t="shared" si="20"/>
        <v/>
      </c>
    </row>
    <row r="435" spans="1:40" x14ac:dyDescent="0.25">
      <c r="B435" s="3" t="s">
        <v>444</v>
      </c>
      <c r="C435" s="3">
        <v>0</v>
      </c>
      <c r="D435" s="3">
        <v>0</v>
      </c>
      <c r="E435" s="3">
        <v>0</v>
      </c>
      <c r="F435" s="3">
        <v>1.5446500000000001</v>
      </c>
      <c r="G435" s="3">
        <v>0</v>
      </c>
      <c r="H435" s="3">
        <v>0</v>
      </c>
      <c r="I435" s="3">
        <v>0.01</v>
      </c>
      <c r="J435" s="3">
        <v>0</v>
      </c>
      <c r="K435" s="3">
        <v>1.8</v>
      </c>
      <c r="L435" s="3">
        <v>102.52</v>
      </c>
      <c r="M435" s="238">
        <v>0.11584899999999999</v>
      </c>
      <c r="N435" s="3">
        <v>0</v>
      </c>
      <c r="O435" s="3">
        <v>0</v>
      </c>
      <c r="P435" s="238">
        <v>45.8</v>
      </c>
      <c r="Q435" s="240">
        <f t="shared" si="19"/>
        <v>22.9</v>
      </c>
      <c r="R435" s="3">
        <v>0</v>
      </c>
      <c r="S435" s="3">
        <v>1.5446500000000001</v>
      </c>
      <c r="T435" s="3">
        <v>9.8777299999999997</v>
      </c>
      <c r="U435" s="3">
        <v>0</v>
      </c>
      <c r="V435" s="3">
        <v>0</v>
      </c>
      <c r="W435" s="3">
        <v>0</v>
      </c>
      <c r="X435" s="3">
        <v>2.5158499999999999</v>
      </c>
      <c r="Y435" s="3">
        <v>0</v>
      </c>
      <c r="Z435" s="3">
        <v>0</v>
      </c>
      <c r="AA435" s="3">
        <v>0</v>
      </c>
      <c r="AB435" s="3">
        <v>0</v>
      </c>
      <c r="AC435" s="3">
        <v>0</v>
      </c>
      <c r="AD435" s="3">
        <v>0</v>
      </c>
      <c r="AE435" s="3">
        <v>0</v>
      </c>
      <c r="AF435" s="3">
        <v>0</v>
      </c>
      <c r="AG435" s="3">
        <v>0</v>
      </c>
      <c r="AJ435" s="3">
        <f t="shared" si="18"/>
        <v>142.71288000000004</v>
      </c>
      <c r="AL435" s="3">
        <f>IFERROR(VLOOKUP(B435,Totalt!$B$1:$BD$409,MATCH("totalt tillförda bränslen:",Totalt!$B$1:$BC$1,0),FALSE),"")</f>
        <v>142.71288000000001</v>
      </c>
      <c r="AN435" s="3">
        <f t="shared" si="20"/>
        <v>2.8421709430404007E-14</v>
      </c>
    </row>
    <row r="436" spans="1:40" x14ac:dyDescent="0.25">
      <c r="A436" s="3" t="s">
        <v>445</v>
      </c>
      <c r="Q436" s="240">
        <f t="shared" si="19"/>
        <v>0</v>
      </c>
      <c r="AJ436" s="3">
        <f t="shared" si="18"/>
        <v>0</v>
      </c>
      <c r="AL436" s="3" t="str">
        <f>IFERROR(VLOOKUP(B436,Totalt!$B$1:$BD$409,MATCH("totalt tillförda bränslen:",Totalt!$B$1:$BC$1,0),FALSE),"")</f>
        <v/>
      </c>
      <c r="AN436" s="3" t="str">
        <f t="shared" si="20"/>
        <v/>
      </c>
    </row>
    <row r="437" spans="1:40" x14ac:dyDescent="0.25">
      <c r="B437" s="3" t="s">
        <v>446</v>
      </c>
      <c r="C437" s="3">
        <v>1.5058800000000001</v>
      </c>
      <c r="D437" s="3">
        <v>0</v>
      </c>
      <c r="E437" s="3">
        <v>0</v>
      </c>
      <c r="F437" s="3">
        <v>0</v>
      </c>
      <c r="G437" s="3">
        <v>0</v>
      </c>
      <c r="H437" s="3">
        <v>0</v>
      </c>
      <c r="I437" s="3">
        <v>0.64</v>
      </c>
      <c r="J437" s="3">
        <v>0</v>
      </c>
      <c r="K437" s="3">
        <v>0</v>
      </c>
      <c r="L437" s="3">
        <v>40</v>
      </c>
      <c r="M437" s="238">
        <v>0</v>
      </c>
      <c r="N437" s="3">
        <v>1.2E-2</v>
      </c>
      <c r="O437" s="3">
        <v>0</v>
      </c>
      <c r="P437" s="238">
        <v>23</v>
      </c>
      <c r="Q437" s="240">
        <f t="shared" si="19"/>
        <v>11.5</v>
      </c>
      <c r="R437" s="3">
        <v>0</v>
      </c>
      <c r="S437" s="3">
        <v>0</v>
      </c>
      <c r="T437" s="3">
        <v>30</v>
      </c>
      <c r="U437" s="3">
        <v>0</v>
      </c>
      <c r="V437" s="3">
        <v>0</v>
      </c>
      <c r="W437" s="3">
        <v>0</v>
      </c>
      <c r="X437" s="3">
        <v>1.909</v>
      </c>
      <c r="Y437" s="3">
        <v>0</v>
      </c>
      <c r="Z437" s="3">
        <v>8.1176499999999994</v>
      </c>
      <c r="AA437" s="3">
        <v>0</v>
      </c>
      <c r="AB437" s="3">
        <v>0</v>
      </c>
      <c r="AC437" s="3">
        <v>0</v>
      </c>
      <c r="AD437" s="3">
        <v>0</v>
      </c>
      <c r="AE437" s="3">
        <v>0</v>
      </c>
      <c r="AF437" s="3">
        <v>0</v>
      </c>
      <c r="AG437" s="3">
        <v>0</v>
      </c>
      <c r="AJ437" s="3">
        <f t="shared" si="18"/>
        <v>93.684530000000009</v>
      </c>
      <c r="AL437" s="3">
        <f>IFERROR(VLOOKUP(B437,Totalt!$B$1:$BD$409,MATCH("totalt tillförda bränslen:",Totalt!$B$1:$BC$1,0),FALSE),"")</f>
        <v>93.684530000000009</v>
      </c>
      <c r="AN437" s="3">
        <f t="shared" si="20"/>
        <v>0</v>
      </c>
    </row>
    <row r="438" spans="1:40" x14ac:dyDescent="0.25">
      <c r="A438" s="3" t="s">
        <v>447</v>
      </c>
      <c r="Q438" s="240">
        <f t="shared" si="19"/>
        <v>0</v>
      </c>
      <c r="AJ438" s="3">
        <f t="shared" si="18"/>
        <v>0</v>
      </c>
      <c r="AL438" s="3" t="str">
        <f>IFERROR(VLOOKUP(B438,Totalt!$B$1:$BD$409,MATCH("totalt tillförda bränslen:",Totalt!$B$1:$BC$1,0),FALSE),"")</f>
        <v/>
      </c>
      <c r="AN438" s="3" t="str">
        <f t="shared" si="20"/>
        <v/>
      </c>
    </row>
    <row r="439" spans="1:40" x14ac:dyDescent="0.25">
      <c r="B439" s="3" t="s">
        <v>448</v>
      </c>
      <c r="C439" s="3">
        <v>0</v>
      </c>
      <c r="D439" s="3">
        <v>0</v>
      </c>
      <c r="E439" s="3">
        <v>0</v>
      </c>
      <c r="F439" s="3">
        <v>0</v>
      </c>
      <c r="G439" s="3">
        <v>18.2</v>
      </c>
      <c r="H439" s="3">
        <v>11.4</v>
      </c>
      <c r="I439" s="3">
        <v>1.3</v>
      </c>
      <c r="J439" s="3">
        <v>0</v>
      </c>
      <c r="K439" s="3">
        <v>0</v>
      </c>
      <c r="L439" s="3">
        <v>313.22300000000001</v>
      </c>
      <c r="M439" s="238">
        <v>2.5996700000000001</v>
      </c>
      <c r="N439" s="3">
        <v>0</v>
      </c>
      <c r="O439" s="3">
        <v>0</v>
      </c>
      <c r="P439" s="238">
        <v>102.8</v>
      </c>
      <c r="Q439" s="240">
        <f t="shared" si="19"/>
        <v>51.4</v>
      </c>
      <c r="R439" s="3">
        <v>0</v>
      </c>
      <c r="S439" s="3">
        <v>0</v>
      </c>
      <c r="T439" s="3">
        <v>0</v>
      </c>
      <c r="U439" s="3">
        <v>0</v>
      </c>
      <c r="V439" s="3">
        <v>0</v>
      </c>
      <c r="W439" s="3">
        <v>0</v>
      </c>
      <c r="X439" s="3">
        <v>7.8996700000000004</v>
      </c>
      <c r="Y439" s="3">
        <v>0</v>
      </c>
      <c r="Z439" s="3">
        <v>0</v>
      </c>
      <c r="AA439" s="3">
        <v>0</v>
      </c>
      <c r="AB439" s="3">
        <v>0</v>
      </c>
      <c r="AC439" s="3">
        <v>0</v>
      </c>
      <c r="AD439" s="3">
        <v>0</v>
      </c>
      <c r="AE439" s="3">
        <v>0</v>
      </c>
      <c r="AF439" s="3">
        <v>0</v>
      </c>
      <c r="AG439" s="3">
        <v>0</v>
      </c>
      <c r="AJ439" s="3">
        <f t="shared" si="18"/>
        <v>403.42266999999998</v>
      </c>
      <c r="AL439" s="3">
        <f>IFERROR(VLOOKUP(B439,Totalt!$B$1:$BD$409,MATCH("totalt tillförda bränslen:",Totalt!$B$1:$BC$1,0),FALSE),"")</f>
        <v>403.42266999999998</v>
      </c>
      <c r="AN439" s="3">
        <f t="shared" si="20"/>
        <v>0</v>
      </c>
    </row>
    <row r="440" spans="1:40" x14ac:dyDescent="0.25">
      <c r="A440" s="3" t="s">
        <v>449</v>
      </c>
      <c r="Q440" s="240">
        <f t="shared" si="19"/>
        <v>0</v>
      </c>
      <c r="AJ440" s="3">
        <f t="shared" si="18"/>
        <v>0</v>
      </c>
      <c r="AL440" s="3" t="str">
        <f>IFERROR(VLOOKUP(B440,Totalt!$B$1:$BD$409,MATCH("totalt tillförda bränslen:",Totalt!$B$1:$BC$1,0),FALSE),"")</f>
        <v/>
      </c>
      <c r="AN440" s="3" t="str">
        <f t="shared" si="20"/>
        <v/>
      </c>
    </row>
    <row r="441" spans="1:40" x14ac:dyDescent="0.25">
      <c r="B441" s="3" t="s">
        <v>450</v>
      </c>
      <c r="C441" s="3">
        <v>0</v>
      </c>
      <c r="D441" s="3">
        <v>0</v>
      </c>
      <c r="E441" s="3">
        <v>0</v>
      </c>
      <c r="F441" s="3">
        <v>0</v>
      </c>
      <c r="G441" s="3">
        <v>0.13</v>
      </c>
      <c r="H441" s="3">
        <v>0</v>
      </c>
      <c r="I441" s="3">
        <v>0</v>
      </c>
      <c r="J441" s="3">
        <v>0</v>
      </c>
      <c r="K441" s="3">
        <v>0</v>
      </c>
      <c r="L441" s="3">
        <v>0</v>
      </c>
      <c r="M441" s="238">
        <v>0</v>
      </c>
      <c r="N441" s="3">
        <v>0</v>
      </c>
      <c r="O441" s="3">
        <v>0</v>
      </c>
      <c r="P441" s="238">
        <v>0</v>
      </c>
      <c r="Q441" s="240">
        <f t="shared" si="19"/>
        <v>0</v>
      </c>
      <c r="R441" s="3">
        <v>0</v>
      </c>
      <c r="S441" s="3">
        <v>0</v>
      </c>
      <c r="T441" s="3">
        <v>1.87</v>
      </c>
      <c r="U441" s="3">
        <v>0</v>
      </c>
      <c r="V441" s="3">
        <v>0</v>
      </c>
      <c r="W441" s="3">
        <v>0</v>
      </c>
      <c r="X441" s="3">
        <v>8.1000000000000003E-2</v>
      </c>
      <c r="Y441" s="3">
        <v>3.53</v>
      </c>
      <c r="Z441" s="3">
        <v>0</v>
      </c>
      <c r="AA441" s="3">
        <v>0</v>
      </c>
      <c r="AB441" s="3">
        <v>0</v>
      </c>
      <c r="AC441" s="3">
        <v>0</v>
      </c>
      <c r="AD441" s="3">
        <v>0</v>
      </c>
      <c r="AE441" s="3">
        <v>0</v>
      </c>
      <c r="AF441" s="3">
        <v>0</v>
      </c>
      <c r="AG441" s="3">
        <v>0</v>
      </c>
      <c r="AJ441" s="3">
        <f t="shared" si="18"/>
        <v>5.6109999999999998</v>
      </c>
      <c r="AL441" s="3">
        <f>IFERROR(VLOOKUP(B441,Totalt!$B$1:$BD$409,MATCH("totalt tillförda bränslen:",Totalt!$B$1:$BC$1,0),FALSE),"")</f>
        <v>5.6110000000000007</v>
      </c>
      <c r="AN441" s="3">
        <f t="shared" si="20"/>
        <v>-8.8817841970012523E-16</v>
      </c>
    </row>
    <row r="442" spans="1:40" x14ac:dyDescent="0.25">
      <c r="B442" s="3" t="s">
        <v>451</v>
      </c>
      <c r="C442" s="3">
        <v>0</v>
      </c>
      <c r="D442" s="3">
        <v>0</v>
      </c>
      <c r="E442" s="3">
        <v>0</v>
      </c>
      <c r="F442" s="3">
        <v>0</v>
      </c>
      <c r="G442" s="3">
        <v>0.16</v>
      </c>
      <c r="H442" s="3">
        <v>0</v>
      </c>
      <c r="I442" s="3">
        <v>0</v>
      </c>
      <c r="J442" s="3">
        <v>0</v>
      </c>
      <c r="K442" s="3">
        <v>0</v>
      </c>
      <c r="L442" s="3">
        <v>0</v>
      </c>
      <c r="M442" s="238">
        <v>0</v>
      </c>
      <c r="N442" s="3">
        <v>0</v>
      </c>
      <c r="O442" s="3">
        <v>0</v>
      </c>
      <c r="P442" s="238">
        <v>0</v>
      </c>
      <c r="Q442" s="240">
        <f t="shared" si="19"/>
        <v>0</v>
      </c>
      <c r="R442" s="3">
        <v>0</v>
      </c>
      <c r="S442" s="3">
        <v>0</v>
      </c>
      <c r="T442" s="3">
        <v>2.5</v>
      </c>
      <c r="U442" s="3">
        <v>0</v>
      </c>
      <c r="V442" s="3">
        <v>0</v>
      </c>
      <c r="W442" s="3">
        <v>0</v>
      </c>
      <c r="X442" s="3">
        <v>0.13</v>
      </c>
      <c r="Y442" s="3">
        <v>5.88</v>
      </c>
      <c r="Z442" s="3">
        <v>0</v>
      </c>
      <c r="AA442" s="3">
        <v>0</v>
      </c>
      <c r="AB442" s="3">
        <v>0</v>
      </c>
      <c r="AC442" s="3">
        <v>0</v>
      </c>
      <c r="AD442" s="3">
        <v>0</v>
      </c>
      <c r="AE442" s="3">
        <v>0</v>
      </c>
      <c r="AF442" s="3">
        <v>0</v>
      </c>
      <c r="AG442" s="3">
        <v>0</v>
      </c>
      <c r="AJ442" s="3">
        <f t="shared" si="18"/>
        <v>8.67</v>
      </c>
      <c r="AL442" s="3">
        <f>IFERROR(VLOOKUP(B442,Totalt!$B$1:$BD$409,MATCH("totalt tillförda bränslen:",Totalt!$B$1:$BC$1,0),FALSE),"")</f>
        <v>8.67</v>
      </c>
      <c r="AN442" s="3">
        <f t="shared" si="20"/>
        <v>0</v>
      </c>
    </row>
    <row r="443" spans="1:40" x14ac:dyDescent="0.25">
      <c r="B443" s="3" t="s">
        <v>452</v>
      </c>
      <c r="C443" s="3">
        <v>0</v>
      </c>
      <c r="D443" s="3">
        <v>151.25299999999999</v>
      </c>
      <c r="E443" s="3">
        <v>0</v>
      </c>
      <c r="F443" s="3">
        <v>0</v>
      </c>
      <c r="G443" s="3">
        <v>3.3</v>
      </c>
      <c r="H443" s="3">
        <v>0</v>
      </c>
      <c r="I443" s="3">
        <v>0.24099999999999999</v>
      </c>
      <c r="J443" s="3">
        <v>0</v>
      </c>
      <c r="K443" s="3">
        <v>0</v>
      </c>
      <c r="L443" s="3">
        <v>0</v>
      </c>
      <c r="M443" s="238">
        <v>6.5981800000000002</v>
      </c>
      <c r="N443" s="3">
        <v>0</v>
      </c>
      <c r="O443" s="3">
        <v>13.777900000000001</v>
      </c>
      <c r="P443" s="238">
        <v>86.498000000000005</v>
      </c>
      <c r="Q443" s="240">
        <f t="shared" si="19"/>
        <v>43.249000000000002</v>
      </c>
      <c r="R443" s="3">
        <v>0</v>
      </c>
      <c r="S443" s="3">
        <v>0</v>
      </c>
      <c r="T443" s="3">
        <v>35.180999999999997</v>
      </c>
      <c r="U443" s="3">
        <v>0</v>
      </c>
      <c r="V443" s="3">
        <v>0</v>
      </c>
      <c r="W443" s="3">
        <v>12.1</v>
      </c>
      <c r="X443" s="3">
        <v>10.1982</v>
      </c>
      <c r="Y443" s="3">
        <v>0</v>
      </c>
      <c r="Z443" s="3">
        <v>0</v>
      </c>
      <c r="AA443" s="3">
        <v>0</v>
      </c>
      <c r="AB443" s="3">
        <v>0</v>
      </c>
      <c r="AC443" s="3">
        <v>0</v>
      </c>
      <c r="AD443" s="3">
        <v>0</v>
      </c>
      <c r="AE443" s="3">
        <v>0</v>
      </c>
      <c r="AF443" s="3">
        <v>1.01799</v>
      </c>
      <c r="AG443" s="3">
        <v>0</v>
      </c>
      <c r="AJ443" s="3">
        <f t="shared" si="18"/>
        <v>270.31809000000004</v>
      </c>
      <c r="AL443" s="3">
        <f>IFERROR(VLOOKUP(B443,Totalt!$B$1:$BD$409,MATCH("totalt tillförda bränslen:",Totalt!$B$1:$BC$1,0),FALSE),"")</f>
        <v>270.31808999999998</v>
      </c>
      <c r="AN443" s="3">
        <f t="shared" si="20"/>
        <v>5.6843418860808015E-14</v>
      </c>
    </row>
    <row r="444" spans="1:40" x14ac:dyDescent="0.25">
      <c r="A444" s="3" t="s">
        <v>453</v>
      </c>
      <c r="Q444" s="240">
        <f t="shared" si="19"/>
        <v>0</v>
      </c>
      <c r="AJ444" s="3">
        <f t="shared" si="18"/>
        <v>0</v>
      </c>
      <c r="AL444" s="3" t="str">
        <f>IFERROR(VLOOKUP(B444,Totalt!$B$1:$BD$409,MATCH("totalt tillförda bränslen:",Totalt!$B$1:$BC$1,0),FALSE),"")</f>
        <v/>
      </c>
      <c r="AN444" s="3" t="str">
        <f t="shared" si="20"/>
        <v/>
      </c>
    </row>
    <row r="445" spans="1:40" x14ac:dyDescent="0.25">
      <c r="B445" s="3" t="s">
        <v>454</v>
      </c>
      <c r="C445" s="3">
        <v>0</v>
      </c>
      <c r="D445" s="3">
        <v>0</v>
      </c>
      <c r="E445" s="3">
        <v>0</v>
      </c>
      <c r="F445" s="3">
        <v>0</v>
      </c>
      <c r="G445" s="3">
        <v>0</v>
      </c>
      <c r="H445" s="3">
        <v>0</v>
      </c>
      <c r="I445" s="3">
        <v>5.7200000000000001E-2</v>
      </c>
      <c r="J445" s="3">
        <v>0</v>
      </c>
      <c r="K445" s="3">
        <v>0</v>
      </c>
      <c r="L445" s="3">
        <v>0</v>
      </c>
      <c r="M445" s="238">
        <v>0</v>
      </c>
      <c r="N445" s="3">
        <v>0</v>
      </c>
      <c r="O445" s="3">
        <v>0</v>
      </c>
      <c r="P445" s="238">
        <v>0</v>
      </c>
      <c r="Q445" s="240">
        <f t="shared" si="19"/>
        <v>0</v>
      </c>
      <c r="R445" s="3">
        <v>0</v>
      </c>
      <c r="S445" s="3">
        <v>0</v>
      </c>
      <c r="T445" s="3">
        <v>0</v>
      </c>
      <c r="U445" s="3">
        <v>0</v>
      </c>
      <c r="V445" s="3">
        <v>0</v>
      </c>
      <c r="W445" s="3">
        <v>0</v>
      </c>
      <c r="X445" s="3">
        <v>3.1850000000000003E-2</v>
      </c>
      <c r="Y445" s="3">
        <v>0</v>
      </c>
      <c r="Z445" s="3">
        <v>2.6070000000000002</v>
      </c>
      <c r="AA445" s="3">
        <v>0</v>
      </c>
      <c r="AB445" s="3">
        <v>0</v>
      </c>
      <c r="AC445" s="3">
        <v>0</v>
      </c>
      <c r="AD445" s="3">
        <v>0</v>
      </c>
      <c r="AE445" s="3">
        <v>0</v>
      </c>
      <c r="AF445" s="3">
        <v>0</v>
      </c>
      <c r="AG445" s="3">
        <v>0</v>
      </c>
      <c r="AJ445" s="3">
        <f t="shared" si="18"/>
        <v>2.6960500000000001</v>
      </c>
      <c r="AL445" s="3">
        <f>IFERROR(VLOOKUP(B445,Totalt!$B$1:$BD$409,MATCH("totalt tillförda bränslen:",Totalt!$B$1:$BC$1,0),FALSE),"")</f>
        <v>2.6960500000000001</v>
      </c>
      <c r="AN445" s="3">
        <f t="shared" si="20"/>
        <v>0</v>
      </c>
    </row>
    <row r="446" spans="1:40" x14ac:dyDescent="0.25">
      <c r="B446" s="3" t="s">
        <v>455</v>
      </c>
      <c r="C446" s="3">
        <v>0</v>
      </c>
      <c r="D446" s="3">
        <v>0</v>
      </c>
      <c r="E446" s="3">
        <v>0</v>
      </c>
      <c r="F446" s="3">
        <v>0</v>
      </c>
      <c r="G446" s="3">
        <v>0</v>
      </c>
      <c r="H446" s="3">
        <v>1.359E-3</v>
      </c>
      <c r="I446" s="3">
        <v>0</v>
      </c>
      <c r="J446" s="3">
        <v>0</v>
      </c>
      <c r="K446" s="3">
        <v>0</v>
      </c>
      <c r="L446" s="3">
        <v>0</v>
      </c>
      <c r="M446" s="238">
        <v>0</v>
      </c>
      <c r="N446" s="3">
        <v>0</v>
      </c>
      <c r="O446" s="3">
        <v>0</v>
      </c>
      <c r="P446" s="238">
        <v>0</v>
      </c>
      <c r="Q446" s="240">
        <f t="shared" si="19"/>
        <v>0</v>
      </c>
      <c r="R446" s="3">
        <v>0</v>
      </c>
      <c r="S446" s="3">
        <v>0</v>
      </c>
      <c r="T446" s="3">
        <v>0</v>
      </c>
      <c r="U446" s="3">
        <v>0</v>
      </c>
      <c r="V446" s="3">
        <v>0</v>
      </c>
      <c r="W446" s="3">
        <v>0</v>
      </c>
      <c r="X446" s="3">
        <v>9.7000000000000003E-3</v>
      </c>
      <c r="Y446" s="3">
        <v>0</v>
      </c>
      <c r="Z446" s="3">
        <v>0.91200000000000003</v>
      </c>
      <c r="AA446" s="3">
        <v>0</v>
      </c>
      <c r="AB446" s="3">
        <v>0</v>
      </c>
      <c r="AC446" s="3">
        <v>0</v>
      </c>
      <c r="AD446" s="3">
        <v>0</v>
      </c>
      <c r="AE446" s="3">
        <v>0</v>
      </c>
      <c r="AF446" s="3">
        <v>0</v>
      </c>
      <c r="AG446" s="3">
        <v>0</v>
      </c>
      <c r="AJ446" s="3">
        <f t="shared" si="18"/>
        <v>0.92305900000000007</v>
      </c>
      <c r="AL446" s="3">
        <f>IFERROR(VLOOKUP(B446,Totalt!$B$1:$BD$409,MATCH("totalt tillförda bränslen:",Totalt!$B$1:$BC$1,0),FALSE),"")</f>
        <v>0.92305900000000007</v>
      </c>
      <c r="AN446" s="3">
        <f t="shared" si="20"/>
        <v>0</v>
      </c>
    </row>
    <row r="447" spans="1:40" x14ac:dyDescent="0.25">
      <c r="B447" s="3" t="s">
        <v>456</v>
      </c>
      <c r="C447" s="3">
        <v>0</v>
      </c>
      <c r="D447" s="3">
        <v>0</v>
      </c>
      <c r="E447" s="3">
        <v>0</v>
      </c>
      <c r="F447" s="3">
        <v>0</v>
      </c>
      <c r="G447" s="3">
        <v>0</v>
      </c>
      <c r="H447" s="3">
        <v>0</v>
      </c>
      <c r="I447" s="3">
        <v>0.34</v>
      </c>
      <c r="J447" s="3">
        <v>0</v>
      </c>
      <c r="K447" s="3">
        <v>0</v>
      </c>
      <c r="L447" s="3">
        <v>0</v>
      </c>
      <c r="M447" s="238">
        <v>0</v>
      </c>
      <c r="N447" s="3">
        <v>0</v>
      </c>
      <c r="O447" s="3">
        <v>0</v>
      </c>
      <c r="P447" s="238">
        <v>0</v>
      </c>
      <c r="Q447" s="240">
        <f t="shared" si="19"/>
        <v>0</v>
      </c>
      <c r="R447" s="3">
        <v>31.594000000000001</v>
      </c>
      <c r="S447" s="3">
        <v>0</v>
      </c>
      <c r="T447" s="3">
        <v>0</v>
      </c>
      <c r="U447" s="3">
        <v>0</v>
      </c>
      <c r="V447" s="3">
        <v>0</v>
      </c>
      <c r="W447" s="3">
        <v>0</v>
      </c>
      <c r="X447" s="3">
        <v>0.56720000000000004</v>
      </c>
      <c r="Y447" s="3">
        <v>0</v>
      </c>
      <c r="Z447" s="3">
        <v>3.032</v>
      </c>
      <c r="AA447" s="3">
        <v>0</v>
      </c>
      <c r="AB447" s="3">
        <v>0</v>
      </c>
      <c r="AC447" s="3">
        <v>0</v>
      </c>
      <c r="AD447" s="3">
        <v>0</v>
      </c>
      <c r="AE447" s="3">
        <v>0</v>
      </c>
      <c r="AF447" s="3">
        <v>0</v>
      </c>
      <c r="AG447" s="3">
        <v>16.966699999999999</v>
      </c>
      <c r="AJ447" s="3">
        <f t="shared" si="18"/>
        <v>52.499900000000011</v>
      </c>
      <c r="AL447" s="3">
        <f>IFERROR(VLOOKUP(B447,Totalt!$B$1:$BD$409,MATCH("totalt tillförda bränslen:",Totalt!$B$1:$BC$1,0),FALSE),"")</f>
        <v>52.499899999999997</v>
      </c>
      <c r="AN447" s="3">
        <f t="shared" si="20"/>
        <v>1.4210854715202004E-14</v>
      </c>
    </row>
    <row r="448" spans="1:40" x14ac:dyDescent="0.25">
      <c r="A448" s="3" t="s">
        <v>457</v>
      </c>
      <c r="Q448" s="240">
        <f t="shared" si="19"/>
        <v>0</v>
      </c>
      <c r="AJ448" s="3">
        <f t="shared" si="18"/>
        <v>0</v>
      </c>
      <c r="AL448" s="3" t="str">
        <f>IFERROR(VLOOKUP(B448,Totalt!$B$1:$BD$409,MATCH("totalt tillförda bränslen:",Totalt!$B$1:$BC$1,0),FALSE),"")</f>
        <v/>
      </c>
      <c r="AN448" s="3" t="str">
        <f t="shared" si="20"/>
        <v/>
      </c>
    </row>
    <row r="449" spans="1:40" x14ac:dyDescent="0.25">
      <c r="B449" s="3" t="s">
        <v>458</v>
      </c>
      <c r="C449" s="3">
        <v>0</v>
      </c>
      <c r="D449" s="3">
        <v>0</v>
      </c>
      <c r="E449" s="3">
        <v>0</v>
      </c>
      <c r="F449" s="3">
        <v>0</v>
      </c>
      <c r="G449" s="3">
        <v>0</v>
      </c>
      <c r="H449" s="3">
        <v>0</v>
      </c>
      <c r="I449" s="3">
        <v>1.33</v>
      </c>
      <c r="J449" s="3">
        <v>0</v>
      </c>
      <c r="K449" s="3">
        <v>0</v>
      </c>
      <c r="L449" s="3">
        <v>0</v>
      </c>
      <c r="M449" s="238">
        <v>0</v>
      </c>
      <c r="N449" s="3">
        <v>0</v>
      </c>
      <c r="O449" s="3">
        <v>0</v>
      </c>
      <c r="P449" s="238">
        <v>0</v>
      </c>
      <c r="Q449" s="240">
        <f t="shared" si="19"/>
        <v>0</v>
      </c>
      <c r="R449" s="3">
        <v>0</v>
      </c>
      <c r="S449" s="3">
        <v>0</v>
      </c>
      <c r="T449" s="3">
        <v>0</v>
      </c>
      <c r="U449" s="3">
        <v>0</v>
      </c>
      <c r="V449" s="3">
        <v>0</v>
      </c>
      <c r="W449" s="3">
        <v>0</v>
      </c>
      <c r="X449" s="3">
        <v>0.14299999999999999</v>
      </c>
      <c r="Y449" s="3">
        <v>0</v>
      </c>
      <c r="Z449" s="3">
        <v>8.23</v>
      </c>
      <c r="AA449" s="3">
        <v>0</v>
      </c>
      <c r="AB449" s="3">
        <v>0</v>
      </c>
      <c r="AC449" s="3">
        <v>0</v>
      </c>
      <c r="AD449" s="3">
        <v>0</v>
      </c>
      <c r="AE449" s="3">
        <v>0</v>
      </c>
      <c r="AF449" s="3">
        <v>0</v>
      </c>
      <c r="AG449" s="3">
        <v>0</v>
      </c>
      <c r="AJ449" s="3">
        <f t="shared" si="18"/>
        <v>9.7030000000000012</v>
      </c>
      <c r="AL449" s="3">
        <f>IFERROR(VLOOKUP(B449,Totalt!$B$1:$BD$409,MATCH("totalt tillförda bränslen:",Totalt!$B$1:$BC$1,0),FALSE),"")</f>
        <v>9.7030000000000012</v>
      </c>
      <c r="AN449" s="3">
        <f t="shared" si="20"/>
        <v>0</v>
      </c>
    </row>
    <row r="450" spans="1:40" x14ac:dyDescent="0.25">
      <c r="B450" s="3" t="s">
        <v>459</v>
      </c>
      <c r="C450" s="3">
        <v>0</v>
      </c>
      <c r="D450" s="3">
        <v>0</v>
      </c>
      <c r="E450" s="3">
        <v>0</v>
      </c>
      <c r="F450" s="3">
        <v>0</v>
      </c>
      <c r="G450" s="3">
        <v>0</v>
      </c>
      <c r="H450" s="3">
        <v>0</v>
      </c>
      <c r="I450" s="3">
        <v>0.04</v>
      </c>
      <c r="J450" s="3">
        <v>0</v>
      </c>
      <c r="K450" s="3">
        <v>0</v>
      </c>
      <c r="L450" s="3">
        <v>0</v>
      </c>
      <c r="M450" s="238">
        <v>0</v>
      </c>
      <c r="N450" s="3">
        <v>0</v>
      </c>
      <c r="O450" s="3">
        <v>0</v>
      </c>
      <c r="P450" s="238">
        <v>0</v>
      </c>
      <c r="Q450" s="240">
        <f t="shared" si="19"/>
        <v>0</v>
      </c>
      <c r="R450" s="3">
        <v>0</v>
      </c>
      <c r="S450" s="3">
        <v>0</v>
      </c>
      <c r="T450" s="3">
        <v>0</v>
      </c>
      <c r="U450" s="3">
        <v>0</v>
      </c>
      <c r="V450" s="3">
        <v>0</v>
      </c>
      <c r="W450" s="3">
        <v>0</v>
      </c>
      <c r="X450" s="3">
        <v>0.17399999999999999</v>
      </c>
      <c r="Y450" s="3">
        <v>0</v>
      </c>
      <c r="Z450" s="3">
        <v>10.7</v>
      </c>
      <c r="AA450" s="3">
        <v>0</v>
      </c>
      <c r="AB450" s="3">
        <v>0</v>
      </c>
      <c r="AC450" s="3">
        <v>0</v>
      </c>
      <c r="AD450" s="3">
        <v>0</v>
      </c>
      <c r="AE450" s="3">
        <v>0</v>
      </c>
      <c r="AF450" s="3">
        <v>0</v>
      </c>
      <c r="AG450" s="3">
        <v>0</v>
      </c>
      <c r="AJ450" s="3">
        <f t="shared" si="18"/>
        <v>10.914</v>
      </c>
      <c r="AL450" s="3">
        <f>IFERROR(VLOOKUP(B450,Totalt!$B$1:$BD$409,MATCH("totalt tillförda bränslen:",Totalt!$B$1:$BC$1,0),FALSE),"")</f>
        <v>10.913999999999998</v>
      </c>
      <c r="AN450" s="3">
        <f t="shared" si="20"/>
        <v>1.7763568394002505E-15</v>
      </c>
    </row>
    <row r="451" spans="1:40" x14ac:dyDescent="0.25">
      <c r="B451" s="3" t="s">
        <v>460</v>
      </c>
      <c r="C451" s="3">
        <v>0</v>
      </c>
      <c r="D451" s="3">
        <v>0</v>
      </c>
      <c r="E451" s="3">
        <v>0</v>
      </c>
      <c r="F451" s="3">
        <v>0</v>
      </c>
      <c r="G451" s="3">
        <v>0</v>
      </c>
      <c r="H451" s="3">
        <v>0</v>
      </c>
      <c r="I451" s="3">
        <v>0.17</v>
      </c>
      <c r="J451" s="3">
        <v>0</v>
      </c>
      <c r="K451" s="3">
        <v>0</v>
      </c>
      <c r="L451" s="3">
        <v>0</v>
      </c>
      <c r="M451" s="238">
        <v>0</v>
      </c>
      <c r="N451" s="3">
        <v>0</v>
      </c>
      <c r="O451" s="3">
        <v>0</v>
      </c>
      <c r="P451" s="238">
        <v>0</v>
      </c>
      <c r="Q451" s="240">
        <f t="shared" si="19"/>
        <v>0</v>
      </c>
      <c r="R451" s="3">
        <v>0</v>
      </c>
      <c r="S451" s="3">
        <v>0</v>
      </c>
      <c r="T451" s="3">
        <v>0</v>
      </c>
      <c r="U451" s="3">
        <v>0</v>
      </c>
      <c r="V451" s="3">
        <v>0</v>
      </c>
      <c r="W451" s="3">
        <v>0</v>
      </c>
      <c r="X451" s="3">
        <v>0.05</v>
      </c>
      <c r="Y451" s="3">
        <v>0</v>
      </c>
      <c r="Z451" s="3">
        <v>0</v>
      </c>
      <c r="AA451" s="3">
        <v>0</v>
      </c>
      <c r="AB451" s="3">
        <v>0</v>
      </c>
      <c r="AC451" s="3">
        <v>0</v>
      </c>
      <c r="AD451" s="3">
        <v>0</v>
      </c>
      <c r="AE451" s="3">
        <v>0</v>
      </c>
      <c r="AF451" s="3">
        <v>0</v>
      </c>
      <c r="AG451" s="3">
        <v>10.184699999999999</v>
      </c>
      <c r="AJ451" s="3">
        <f t="shared" ref="AJ451:AJ514" si="21">SUM(C451:AG451)-M451-P451</f>
        <v>10.4047</v>
      </c>
      <c r="AL451" s="3">
        <f>IFERROR(VLOOKUP(B451,Totalt!$B$1:$BD$409,MATCH("totalt tillförda bränslen:",Totalt!$B$1:$BC$1,0),FALSE),"")</f>
        <v>10.4047</v>
      </c>
      <c r="AN451" s="3">
        <f t="shared" si="20"/>
        <v>0</v>
      </c>
    </row>
    <row r="452" spans="1:40" x14ac:dyDescent="0.25">
      <c r="B452" s="3" t="s">
        <v>461</v>
      </c>
      <c r="C452" s="3">
        <v>0.52470600000000001</v>
      </c>
      <c r="D452" s="3">
        <v>263.39999999999998</v>
      </c>
      <c r="E452" s="3">
        <v>0</v>
      </c>
      <c r="F452" s="3">
        <v>90.405000000000001</v>
      </c>
      <c r="G452" s="3">
        <v>0</v>
      </c>
      <c r="H452" s="3">
        <v>7.14</v>
      </c>
      <c r="I452" s="3">
        <v>16.829999999999998</v>
      </c>
      <c r="J452" s="3">
        <v>0</v>
      </c>
      <c r="K452" s="3">
        <v>0</v>
      </c>
      <c r="L452" s="3">
        <v>57.468000000000004</v>
      </c>
      <c r="M452" s="238">
        <v>22.8</v>
      </c>
      <c r="N452" s="3">
        <v>0</v>
      </c>
      <c r="O452" s="3">
        <v>46.017000000000003</v>
      </c>
      <c r="P452" s="238">
        <v>388.8</v>
      </c>
      <c r="Q452" s="240">
        <f t="shared" ref="Q452:Q515" si="22">P452/2</f>
        <v>194.4</v>
      </c>
      <c r="R452" s="3">
        <v>0</v>
      </c>
      <c r="S452" s="3">
        <v>33.4</v>
      </c>
      <c r="T452" s="3">
        <v>62.183999999999997</v>
      </c>
      <c r="U452" s="3">
        <v>0</v>
      </c>
      <c r="V452" s="3">
        <v>0</v>
      </c>
      <c r="W452" s="3">
        <v>19.5</v>
      </c>
      <c r="X452" s="3">
        <v>33.628</v>
      </c>
      <c r="Y452" s="3">
        <v>0.3</v>
      </c>
      <c r="Z452" s="3">
        <v>11.4</v>
      </c>
      <c r="AA452" s="3">
        <v>0</v>
      </c>
      <c r="AB452" s="3">
        <v>9.2850000000000001</v>
      </c>
      <c r="AC452" s="3">
        <v>14.333</v>
      </c>
      <c r="AD452" s="3">
        <v>0</v>
      </c>
      <c r="AE452" s="3">
        <v>0</v>
      </c>
      <c r="AF452" s="3">
        <v>0</v>
      </c>
      <c r="AG452" s="3">
        <v>30</v>
      </c>
      <c r="AJ452" s="3">
        <f t="shared" si="21"/>
        <v>890.21470600000043</v>
      </c>
      <c r="AL452" s="3">
        <f>IFERROR(VLOOKUP(B452,Totalt!$B$1:$BD$409,MATCH("totalt tillförda bränslen:",Totalt!$B$1:$BC$1,0),FALSE),"")</f>
        <v>890.21470599999986</v>
      </c>
      <c r="AN452" s="3">
        <f t="shared" ref="AN452:AN515" si="23">IFERROR(AJ452-AL452,"")</f>
        <v>5.6843418860808015E-13</v>
      </c>
    </row>
    <row r="453" spans="1:40" x14ac:dyDescent="0.25">
      <c r="A453" s="3" t="s">
        <v>462</v>
      </c>
      <c r="Q453" s="240">
        <f t="shared" si="22"/>
        <v>0</v>
      </c>
      <c r="AJ453" s="3">
        <f t="shared" si="21"/>
        <v>0</v>
      </c>
      <c r="AL453" s="3" t="str">
        <f>IFERROR(VLOOKUP(B453,Totalt!$B$1:$BD$409,MATCH("totalt tillförda bränslen:",Totalt!$B$1:$BC$1,0),FALSE),"")</f>
        <v/>
      </c>
      <c r="AN453" s="3" t="str">
        <f t="shared" si="23"/>
        <v/>
      </c>
    </row>
    <row r="454" spans="1:40" x14ac:dyDescent="0.25">
      <c r="B454" s="3" t="s">
        <v>463</v>
      </c>
      <c r="C454" s="3">
        <v>0</v>
      </c>
      <c r="D454" s="3">
        <v>0</v>
      </c>
      <c r="E454" s="3">
        <v>0</v>
      </c>
      <c r="F454" s="3">
        <v>0</v>
      </c>
      <c r="G454" s="3">
        <v>0</v>
      </c>
      <c r="H454" s="3">
        <v>0</v>
      </c>
      <c r="I454" s="3">
        <v>0</v>
      </c>
      <c r="J454" s="3">
        <v>0</v>
      </c>
      <c r="K454" s="3">
        <v>0</v>
      </c>
      <c r="L454" s="3">
        <v>0</v>
      </c>
      <c r="M454" s="238">
        <v>0</v>
      </c>
      <c r="N454" s="3">
        <v>0</v>
      </c>
      <c r="O454" s="3">
        <v>0</v>
      </c>
      <c r="P454" s="238">
        <v>0</v>
      </c>
      <c r="Q454" s="240">
        <f t="shared" si="22"/>
        <v>0</v>
      </c>
      <c r="R454" s="3">
        <v>0</v>
      </c>
      <c r="S454" s="3">
        <v>0</v>
      </c>
      <c r="T454" s="3">
        <v>0</v>
      </c>
      <c r="U454" s="3">
        <v>0</v>
      </c>
      <c r="V454" s="3">
        <v>0</v>
      </c>
      <c r="W454" s="3">
        <v>0</v>
      </c>
      <c r="X454" s="3">
        <v>0</v>
      </c>
      <c r="Y454" s="3">
        <v>0</v>
      </c>
      <c r="Z454" s="3">
        <v>0</v>
      </c>
      <c r="AA454" s="3">
        <v>0</v>
      </c>
      <c r="AB454" s="3">
        <v>0</v>
      </c>
      <c r="AC454" s="3">
        <v>0</v>
      </c>
      <c r="AD454" s="3">
        <v>0</v>
      </c>
      <c r="AE454" s="3">
        <v>0</v>
      </c>
      <c r="AF454" s="3">
        <v>0</v>
      </c>
      <c r="AG454" s="3">
        <v>0</v>
      </c>
      <c r="AJ454" s="3">
        <f t="shared" si="21"/>
        <v>0</v>
      </c>
      <c r="AL454" s="3">
        <f>IFERROR(VLOOKUP(B454,Totalt!$B$1:$BD$409,MATCH("totalt tillförda bränslen:",Totalt!$B$1:$BC$1,0),FALSE),"")</f>
        <v>0</v>
      </c>
      <c r="AN454" s="3">
        <f t="shared" si="23"/>
        <v>0</v>
      </c>
    </row>
    <row r="455" spans="1:40" x14ac:dyDescent="0.25">
      <c r="B455" s="3" t="s">
        <v>464</v>
      </c>
      <c r="C455" s="3">
        <v>0</v>
      </c>
      <c r="D455" s="3">
        <v>0</v>
      </c>
      <c r="E455" s="3">
        <v>0</v>
      </c>
      <c r="F455" s="3">
        <v>0</v>
      </c>
      <c r="G455" s="3">
        <v>0</v>
      </c>
      <c r="H455" s="3">
        <v>0</v>
      </c>
      <c r="I455" s="3">
        <v>0</v>
      </c>
      <c r="J455" s="3">
        <v>0</v>
      </c>
      <c r="K455" s="3">
        <v>0</v>
      </c>
      <c r="L455" s="3">
        <v>0</v>
      </c>
      <c r="M455" s="238">
        <v>0</v>
      </c>
      <c r="N455" s="3">
        <v>0</v>
      </c>
      <c r="O455" s="3">
        <v>0</v>
      </c>
      <c r="P455" s="238">
        <v>0</v>
      </c>
      <c r="Q455" s="240">
        <f t="shared" si="22"/>
        <v>0</v>
      </c>
      <c r="R455" s="3">
        <v>0</v>
      </c>
      <c r="S455" s="3">
        <v>0</v>
      </c>
      <c r="T455" s="3">
        <v>0</v>
      </c>
      <c r="U455" s="3">
        <v>0</v>
      </c>
      <c r="V455" s="3">
        <v>0</v>
      </c>
      <c r="W455" s="3">
        <v>0</v>
      </c>
      <c r="X455" s="3">
        <v>0</v>
      </c>
      <c r="Y455" s="3">
        <v>0</v>
      </c>
      <c r="Z455" s="3">
        <v>0</v>
      </c>
      <c r="AA455" s="3">
        <v>0</v>
      </c>
      <c r="AB455" s="3">
        <v>0</v>
      </c>
      <c r="AC455" s="3">
        <v>0</v>
      </c>
      <c r="AD455" s="3">
        <v>0</v>
      </c>
      <c r="AE455" s="3">
        <v>0</v>
      </c>
      <c r="AF455" s="3">
        <v>0</v>
      </c>
      <c r="AG455" s="3">
        <v>0</v>
      </c>
      <c r="AJ455" s="3">
        <f t="shared" si="21"/>
        <v>0</v>
      </c>
      <c r="AL455" s="3">
        <f>IFERROR(VLOOKUP(B455,Totalt!$B$1:$BD$409,MATCH("totalt tillförda bränslen:",Totalt!$B$1:$BC$1,0),FALSE),"")</f>
        <v>0</v>
      </c>
      <c r="AN455" s="3">
        <f t="shared" si="23"/>
        <v>0</v>
      </c>
    </row>
    <row r="456" spans="1:40" x14ac:dyDescent="0.25">
      <c r="A456" s="3" t="s">
        <v>465</v>
      </c>
      <c r="Q456" s="240">
        <f t="shared" si="22"/>
        <v>0</v>
      </c>
      <c r="AJ456" s="3">
        <f t="shared" si="21"/>
        <v>0</v>
      </c>
      <c r="AL456" s="3" t="str">
        <f>IFERROR(VLOOKUP(B456,Totalt!$B$1:$BD$409,MATCH("totalt tillförda bränslen:",Totalt!$B$1:$BC$1,0),FALSE),"")</f>
        <v/>
      </c>
      <c r="AN456" s="3" t="str">
        <f t="shared" si="23"/>
        <v/>
      </c>
    </row>
    <row r="457" spans="1:40" x14ac:dyDescent="0.25">
      <c r="B457" s="3" t="s">
        <v>466</v>
      </c>
      <c r="C457" s="3">
        <v>0</v>
      </c>
      <c r="D457" s="3">
        <v>0</v>
      </c>
      <c r="E457" s="3">
        <v>0</v>
      </c>
      <c r="F457" s="3">
        <v>0.6</v>
      </c>
      <c r="G457" s="3">
        <v>0</v>
      </c>
      <c r="H457" s="3">
        <v>0</v>
      </c>
      <c r="I457" s="3">
        <v>5.8999999999999997E-2</v>
      </c>
      <c r="J457" s="3">
        <v>0</v>
      </c>
      <c r="K457" s="3">
        <v>0</v>
      </c>
      <c r="L457" s="3">
        <v>6</v>
      </c>
      <c r="M457" s="238">
        <v>0</v>
      </c>
      <c r="N457" s="3">
        <v>0</v>
      </c>
      <c r="O457" s="3">
        <v>0</v>
      </c>
      <c r="P457" s="238">
        <v>0</v>
      </c>
      <c r="Q457" s="240">
        <f t="shared" si="22"/>
        <v>0</v>
      </c>
      <c r="R457" s="3">
        <v>0</v>
      </c>
      <c r="S457" s="3">
        <v>3.5</v>
      </c>
      <c r="T457" s="3">
        <v>23.9</v>
      </c>
      <c r="U457" s="3">
        <v>0</v>
      </c>
      <c r="V457" s="3">
        <v>0</v>
      </c>
      <c r="W457" s="3">
        <v>0</v>
      </c>
      <c r="X457" s="3">
        <v>0.59499999999999997</v>
      </c>
      <c r="Y457" s="3">
        <v>0</v>
      </c>
      <c r="Z457" s="3">
        <v>0</v>
      </c>
      <c r="AA457" s="3">
        <v>0</v>
      </c>
      <c r="AB457" s="3">
        <v>0</v>
      </c>
      <c r="AC457" s="3">
        <v>0</v>
      </c>
      <c r="AD457" s="3">
        <v>0</v>
      </c>
      <c r="AE457" s="3">
        <v>0</v>
      </c>
      <c r="AF457" s="3">
        <v>0</v>
      </c>
      <c r="AG457" s="3">
        <v>1.42</v>
      </c>
      <c r="AJ457" s="3">
        <f t="shared" si="21"/>
        <v>36.073999999999998</v>
      </c>
      <c r="AL457" s="3">
        <f>IFERROR(VLOOKUP(B457,Totalt!$B$1:$BD$409,MATCH("totalt tillförda bränslen:",Totalt!$B$1:$BC$1,0),FALSE),"")</f>
        <v>36.073999999999998</v>
      </c>
      <c r="AN457" s="3">
        <f t="shared" si="23"/>
        <v>0</v>
      </c>
    </row>
    <row r="458" spans="1:40" x14ac:dyDescent="0.25">
      <c r="A458" s="3" t="s">
        <v>467</v>
      </c>
      <c r="Q458" s="240">
        <f t="shared" si="22"/>
        <v>0</v>
      </c>
      <c r="AJ458" s="3">
        <f t="shared" si="21"/>
        <v>0</v>
      </c>
      <c r="AL458" s="3" t="str">
        <f>IFERROR(VLOOKUP(B458,Totalt!$B$1:$BD$409,MATCH("totalt tillförda bränslen:",Totalt!$B$1:$BC$1,0),FALSE),"")</f>
        <v/>
      </c>
      <c r="AN458" s="3" t="str">
        <f t="shared" si="23"/>
        <v/>
      </c>
    </row>
    <row r="459" spans="1:40" x14ac:dyDescent="0.25">
      <c r="B459" s="3" t="s">
        <v>468</v>
      </c>
      <c r="C459" s="3">
        <v>0</v>
      </c>
      <c r="D459" s="3">
        <v>0</v>
      </c>
      <c r="E459" s="3">
        <v>0</v>
      </c>
      <c r="F459" s="3">
        <v>0</v>
      </c>
      <c r="G459" s="3">
        <v>0</v>
      </c>
      <c r="H459" s="3">
        <v>0</v>
      </c>
      <c r="I459" s="3">
        <v>0.248</v>
      </c>
      <c r="J459" s="3">
        <v>0</v>
      </c>
      <c r="K459" s="3">
        <v>0</v>
      </c>
      <c r="L459" s="3">
        <v>0</v>
      </c>
      <c r="M459" s="238">
        <v>0</v>
      </c>
      <c r="N459" s="3">
        <v>0</v>
      </c>
      <c r="O459" s="3">
        <v>0</v>
      </c>
      <c r="P459" s="238">
        <v>0</v>
      </c>
      <c r="Q459" s="240">
        <f t="shared" si="22"/>
        <v>0</v>
      </c>
      <c r="R459" s="3">
        <v>0</v>
      </c>
      <c r="S459" s="3">
        <v>0</v>
      </c>
      <c r="T459" s="3">
        <v>0</v>
      </c>
      <c r="U459" s="3">
        <v>0</v>
      </c>
      <c r="V459" s="3">
        <v>0</v>
      </c>
      <c r="W459" s="3">
        <v>0</v>
      </c>
      <c r="X459" s="3">
        <v>3.9E-2</v>
      </c>
      <c r="Y459" s="3">
        <v>0</v>
      </c>
      <c r="Z459" s="3">
        <v>1.76</v>
      </c>
      <c r="AA459" s="3">
        <v>0</v>
      </c>
      <c r="AB459" s="3">
        <v>0</v>
      </c>
      <c r="AC459" s="3">
        <v>0</v>
      </c>
      <c r="AD459" s="3">
        <v>0</v>
      </c>
      <c r="AE459" s="3">
        <v>0</v>
      </c>
      <c r="AF459" s="3">
        <v>0</v>
      </c>
      <c r="AG459" s="3">
        <v>0</v>
      </c>
      <c r="AJ459" s="3">
        <f t="shared" si="21"/>
        <v>2.0470000000000002</v>
      </c>
      <c r="AL459" s="3">
        <f>IFERROR(VLOOKUP(B459,Totalt!$B$1:$BD$409,MATCH("totalt tillförda bränslen:",Totalt!$B$1:$BC$1,0),FALSE),"")</f>
        <v>2.0470000000000002</v>
      </c>
      <c r="AN459" s="3">
        <f t="shared" si="23"/>
        <v>0</v>
      </c>
    </row>
    <row r="460" spans="1:40" x14ac:dyDescent="0.25">
      <c r="B460" s="3" t="s">
        <v>469</v>
      </c>
      <c r="C460" s="3">
        <v>0</v>
      </c>
      <c r="D460" s="3">
        <v>0</v>
      </c>
      <c r="E460" s="3">
        <v>0</v>
      </c>
      <c r="F460" s="3">
        <v>0</v>
      </c>
      <c r="G460" s="3">
        <v>0</v>
      </c>
      <c r="H460" s="3">
        <v>0.622</v>
      </c>
      <c r="I460" s="3">
        <v>0.31900000000000001</v>
      </c>
      <c r="J460" s="3">
        <v>0</v>
      </c>
      <c r="K460" s="3">
        <v>0</v>
      </c>
      <c r="L460" s="3">
        <v>0</v>
      </c>
      <c r="M460" s="238">
        <v>0</v>
      </c>
      <c r="N460" s="3">
        <v>0</v>
      </c>
      <c r="O460" s="3">
        <v>0</v>
      </c>
      <c r="P460" s="238">
        <v>0</v>
      </c>
      <c r="Q460" s="240">
        <f t="shared" si="22"/>
        <v>0</v>
      </c>
      <c r="R460" s="3">
        <v>0</v>
      </c>
      <c r="S460" s="3">
        <v>0</v>
      </c>
      <c r="T460" s="3">
        <v>0</v>
      </c>
      <c r="U460" s="3">
        <v>0</v>
      </c>
      <c r="V460" s="3">
        <v>0</v>
      </c>
      <c r="W460" s="3">
        <v>0</v>
      </c>
      <c r="X460" s="3">
        <v>8.7499999999999994E-2</v>
      </c>
      <c r="Y460" s="3">
        <v>4.1539999999999999</v>
      </c>
      <c r="Z460" s="3">
        <v>0</v>
      </c>
      <c r="AA460" s="3">
        <v>0</v>
      </c>
      <c r="AB460" s="3">
        <v>0</v>
      </c>
      <c r="AC460" s="3">
        <v>0</v>
      </c>
      <c r="AD460" s="3">
        <v>0</v>
      </c>
      <c r="AE460" s="3">
        <v>0</v>
      </c>
      <c r="AF460" s="3">
        <v>0</v>
      </c>
      <c r="AG460" s="3">
        <v>0</v>
      </c>
      <c r="AJ460" s="3">
        <f t="shared" si="21"/>
        <v>5.1825000000000001</v>
      </c>
      <c r="AL460" s="3">
        <f>IFERROR(VLOOKUP(B460,Totalt!$B$1:$BD$409,MATCH("totalt tillförda bränslen:",Totalt!$B$1:$BC$1,0),FALSE),"")</f>
        <v>5.1825000000000001</v>
      </c>
      <c r="AN460" s="3">
        <f t="shared" si="23"/>
        <v>0</v>
      </c>
    </row>
    <row r="461" spans="1:40" x14ac:dyDescent="0.25">
      <c r="B461" s="3" t="s">
        <v>470</v>
      </c>
      <c r="C461" s="3">
        <v>0</v>
      </c>
      <c r="D461" s="3">
        <v>0</v>
      </c>
      <c r="E461" s="3">
        <v>0</v>
      </c>
      <c r="F461" s="3">
        <v>0</v>
      </c>
      <c r="G461" s="3">
        <v>3.448</v>
      </c>
      <c r="H461" s="3">
        <v>0</v>
      </c>
      <c r="I461" s="3">
        <v>0</v>
      </c>
      <c r="J461" s="3">
        <v>0</v>
      </c>
      <c r="K461" s="3">
        <v>0</v>
      </c>
      <c r="L461" s="3">
        <v>0</v>
      </c>
      <c r="M461" s="238">
        <v>0</v>
      </c>
      <c r="N461" s="3">
        <v>1.0329999999999999</v>
      </c>
      <c r="O461" s="3">
        <v>0</v>
      </c>
      <c r="P461" s="238">
        <v>0</v>
      </c>
      <c r="Q461" s="240">
        <f t="shared" si="22"/>
        <v>0</v>
      </c>
      <c r="R461" s="3">
        <v>122.31</v>
      </c>
      <c r="S461" s="3">
        <v>0</v>
      </c>
      <c r="T461" s="3">
        <v>33.741999999999997</v>
      </c>
      <c r="U461" s="3">
        <v>0</v>
      </c>
      <c r="V461" s="3">
        <v>0</v>
      </c>
      <c r="W461" s="3">
        <v>0</v>
      </c>
      <c r="X461" s="3">
        <v>2.6219999999999999</v>
      </c>
      <c r="Y461" s="3">
        <v>0</v>
      </c>
      <c r="Z461" s="3">
        <v>0</v>
      </c>
      <c r="AA461" s="3">
        <v>0</v>
      </c>
      <c r="AB461" s="3">
        <v>0</v>
      </c>
      <c r="AC461" s="3">
        <v>0</v>
      </c>
      <c r="AD461" s="3">
        <v>0</v>
      </c>
      <c r="AE461" s="3">
        <v>0</v>
      </c>
      <c r="AF461" s="3">
        <v>0</v>
      </c>
      <c r="AG461" s="3">
        <v>1.68353</v>
      </c>
      <c r="AJ461" s="3">
        <f t="shared" si="21"/>
        <v>164.83852999999996</v>
      </c>
      <c r="AL461" s="3">
        <f>IFERROR(VLOOKUP(B461,Totalt!$B$1:$BD$409,MATCH("totalt tillförda bränslen:",Totalt!$B$1:$BC$1,0),FALSE),"")</f>
        <v>164.83852999999999</v>
      </c>
      <c r="AN461" s="3">
        <f t="shared" si="23"/>
        <v>-2.8421709430404007E-14</v>
      </c>
    </row>
    <row r="462" spans="1:40" x14ac:dyDescent="0.25">
      <c r="B462" s="3" t="s">
        <v>471</v>
      </c>
      <c r="C462" s="3">
        <v>0</v>
      </c>
      <c r="D462" s="3">
        <v>0</v>
      </c>
      <c r="E462" s="3">
        <v>0</v>
      </c>
      <c r="F462" s="3">
        <v>0</v>
      </c>
      <c r="G462" s="3">
        <v>0</v>
      </c>
      <c r="H462" s="3">
        <v>0</v>
      </c>
      <c r="I462" s="3">
        <v>0.63100000000000001</v>
      </c>
      <c r="J462" s="3">
        <v>0</v>
      </c>
      <c r="K462" s="3">
        <v>0</v>
      </c>
      <c r="L462" s="3">
        <v>0</v>
      </c>
      <c r="M462" s="238">
        <v>0</v>
      </c>
      <c r="N462" s="3">
        <v>0</v>
      </c>
      <c r="O462" s="3">
        <v>0</v>
      </c>
      <c r="P462" s="238">
        <v>0</v>
      </c>
      <c r="Q462" s="240">
        <f t="shared" si="22"/>
        <v>0</v>
      </c>
      <c r="R462" s="3">
        <v>0</v>
      </c>
      <c r="S462" s="3">
        <v>0</v>
      </c>
      <c r="T462" s="3">
        <v>0</v>
      </c>
      <c r="U462" s="3">
        <v>0</v>
      </c>
      <c r="V462" s="3">
        <v>0</v>
      </c>
      <c r="W462" s="3">
        <v>0</v>
      </c>
      <c r="X462" s="3">
        <v>7.8700000000000006E-2</v>
      </c>
      <c r="Y462" s="3">
        <v>3.681</v>
      </c>
      <c r="Z462" s="3">
        <v>0</v>
      </c>
      <c r="AA462" s="3">
        <v>0</v>
      </c>
      <c r="AB462" s="3">
        <v>0</v>
      </c>
      <c r="AC462" s="3">
        <v>0</v>
      </c>
      <c r="AD462" s="3">
        <v>0</v>
      </c>
      <c r="AE462" s="3">
        <v>0</v>
      </c>
      <c r="AF462" s="3">
        <v>0</v>
      </c>
      <c r="AG462" s="3">
        <v>0</v>
      </c>
      <c r="AJ462" s="3">
        <f t="shared" si="21"/>
        <v>4.3906999999999998</v>
      </c>
      <c r="AL462" s="3">
        <f>IFERROR(VLOOKUP(B462,Totalt!$B$1:$BD$409,MATCH("totalt tillförda bränslen:",Totalt!$B$1:$BC$1,0),FALSE),"")</f>
        <v>4.3907000000000007</v>
      </c>
      <c r="AN462" s="3">
        <f t="shared" si="23"/>
        <v>-8.8817841970012523E-16</v>
      </c>
    </row>
    <row r="463" spans="1:40" x14ac:dyDescent="0.25">
      <c r="A463" s="3" t="s">
        <v>472</v>
      </c>
      <c r="Q463" s="240">
        <f t="shared" si="22"/>
        <v>0</v>
      </c>
      <c r="AJ463" s="3">
        <f t="shared" si="21"/>
        <v>0</v>
      </c>
      <c r="AL463" s="3" t="str">
        <f>IFERROR(VLOOKUP(B463,Totalt!$B$1:$BD$409,MATCH("totalt tillförda bränslen:",Totalt!$B$1:$BC$1,0),FALSE),"")</f>
        <v/>
      </c>
      <c r="AN463" s="3" t="str">
        <f t="shared" si="23"/>
        <v/>
      </c>
    </row>
    <row r="464" spans="1:40" x14ac:dyDescent="0.25">
      <c r="B464" s="3" t="s">
        <v>11</v>
      </c>
      <c r="C464" s="3">
        <v>0</v>
      </c>
      <c r="D464" s="3">
        <v>0</v>
      </c>
      <c r="E464" s="3">
        <v>0</v>
      </c>
      <c r="F464" s="3">
        <v>38.700000000000003</v>
      </c>
      <c r="G464" s="3">
        <v>0</v>
      </c>
      <c r="H464" s="3">
        <v>0</v>
      </c>
      <c r="I464" s="3">
        <v>0</v>
      </c>
      <c r="J464" s="3">
        <v>3.2</v>
      </c>
      <c r="K464" s="3">
        <v>0</v>
      </c>
      <c r="L464" s="3">
        <v>22.8</v>
      </c>
      <c r="M464" s="238">
        <v>0</v>
      </c>
      <c r="N464" s="3">
        <v>0</v>
      </c>
      <c r="O464" s="3">
        <v>17.100000000000001</v>
      </c>
      <c r="P464" s="238">
        <v>17.600000000000001</v>
      </c>
      <c r="Q464" s="240">
        <f t="shared" si="22"/>
        <v>8.8000000000000007</v>
      </c>
      <c r="R464" s="3">
        <v>0</v>
      </c>
      <c r="S464" s="3">
        <v>1</v>
      </c>
      <c r="T464" s="3">
        <v>15.3</v>
      </c>
      <c r="U464" s="3">
        <v>0</v>
      </c>
      <c r="V464" s="3">
        <v>0</v>
      </c>
      <c r="W464" s="3">
        <v>0</v>
      </c>
      <c r="X464" s="3">
        <v>3.1</v>
      </c>
      <c r="Y464" s="3">
        <v>0</v>
      </c>
      <c r="Z464" s="3">
        <v>0</v>
      </c>
      <c r="AA464" s="3">
        <v>0</v>
      </c>
      <c r="AB464" s="3">
        <v>0</v>
      </c>
      <c r="AC464" s="3">
        <v>0</v>
      </c>
      <c r="AD464" s="3">
        <v>0</v>
      </c>
      <c r="AE464" s="3">
        <v>0</v>
      </c>
      <c r="AF464" s="3">
        <v>0</v>
      </c>
      <c r="AG464" s="3">
        <v>11.8</v>
      </c>
      <c r="AJ464" s="3">
        <f t="shared" si="21"/>
        <v>121.80000000000001</v>
      </c>
      <c r="AL464" s="3">
        <f>IFERROR(VLOOKUP(B464,Totalt!$B$1:$BD$409,MATCH("totalt tillförda bränslen:",Totalt!$B$1:$BC$1,0),FALSE),"")</f>
        <v>121.79999999999998</v>
      </c>
      <c r="AN464" s="3">
        <f t="shared" si="23"/>
        <v>2.8421709430404007E-14</v>
      </c>
    </row>
    <row r="465" spans="1:40" x14ac:dyDescent="0.25">
      <c r="B465" s="3" t="s">
        <v>473</v>
      </c>
      <c r="C465" s="3">
        <v>0</v>
      </c>
      <c r="D465" s="3">
        <v>0</v>
      </c>
      <c r="E465" s="3">
        <v>0</v>
      </c>
      <c r="F465" s="3">
        <v>0</v>
      </c>
      <c r="G465" s="3">
        <v>0</v>
      </c>
      <c r="H465" s="3">
        <v>0</v>
      </c>
      <c r="I465" s="3">
        <v>0</v>
      </c>
      <c r="J465" s="3">
        <v>0</v>
      </c>
      <c r="K465" s="3">
        <v>0</v>
      </c>
      <c r="L465" s="3">
        <v>0</v>
      </c>
      <c r="M465" s="238">
        <v>0</v>
      </c>
      <c r="N465" s="3">
        <v>0</v>
      </c>
      <c r="O465" s="3">
        <v>0</v>
      </c>
      <c r="P465" s="238">
        <v>0</v>
      </c>
      <c r="Q465" s="240">
        <f t="shared" si="22"/>
        <v>0</v>
      </c>
      <c r="R465" s="3">
        <v>0</v>
      </c>
      <c r="S465" s="3">
        <v>0</v>
      </c>
      <c r="T465" s="3">
        <v>0</v>
      </c>
      <c r="U465" s="3">
        <v>0</v>
      </c>
      <c r="V465" s="3">
        <v>0</v>
      </c>
      <c r="W465" s="3">
        <v>0</v>
      </c>
      <c r="X465" s="3">
        <v>0</v>
      </c>
      <c r="Y465" s="3">
        <v>0</v>
      </c>
      <c r="Z465" s="3">
        <v>0</v>
      </c>
      <c r="AA465" s="3">
        <v>0</v>
      </c>
      <c r="AB465" s="3">
        <v>0</v>
      </c>
      <c r="AC465" s="3">
        <v>0</v>
      </c>
      <c r="AD465" s="3">
        <v>0</v>
      </c>
      <c r="AE465" s="3">
        <v>0</v>
      </c>
      <c r="AF465" s="3">
        <v>0</v>
      </c>
      <c r="AG465" s="3">
        <v>0</v>
      </c>
      <c r="AJ465" s="3">
        <f t="shared" si="21"/>
        <v>0</v>
      </c>
      <c r="AL465" s="3">
        <f>IFERROR(VLOOKUP(B465,Totalt!$B$1:$BD$409,MATCH("totalt tillförda bränslen:",Totalt!$B$1:$BC$1,0),FALSE),"")</f>
        <v>0</v>
      </c>
      <c r="AN465" s="3">
        <f t="shared" si="23"/>
        <v>0</v>
      </c>
    </row>
    <row r="466" spans="1:40" x14ac:dyDescent="0.25">
      <c r="B466" s="3" t="s">
        <v>276</v>
      </c>
      <c r="C466" s="3">
        <v>0</v>
      </c>
      <c r="D466" s="3">
        <v>0</v>
      </c>
      <c r="E466" s="3">
        <v>0</v>
      </c>
      <c r="F466" s="3">
        <v>0</v>
      </c>
      <c r="G466" s="3">
        <v>0</v>
      </c>
      <c r="H466" s="3">
        <v>0</v>
      </c>
      <c r="I466" s="3">
        <v>0.1</v>
      </c>
      <c r="J466" s="3">
        <v>0</v>
      </c>
      <c r="K466" s="3">
        <v>0</v>
      </c>
      <c r="L466" s="3">
        <v>0</v>
      </c>
      <c r="M466" s="238">
        <v>0</v>
      </c>
      <c r="N466" s="3">
        <v>0</v>
      </c>
      <c r="O466" s="3">
        <v>0</v>
      </c>
      <c r="P466" s="238">
        <v>0</v>
      </c>
      <c r="Q466" s="240">
        <f t="shared" si="22"/>
        <v>0</v>
      </c>
      <c r="R466" s="3">
        <v>0</v>
      </c>
      <c r="S466" s="3">
        <v>0</v>
      </c>
      <c r="T466" s="3">
        <v>15.1</v>
      </c>
      <c r="U466" s="3">
        <v>0</v>
      </c>
      <c r="V466" s="3">
        <v>0</v>
      </c>
      <c r="W466" s="3">
        <v>0</v>
      </c>
      <c r="X466" s="3">
        <v>0.2</v>
      </c>
      <c r="Y466" s="3">
        <v>1.8</v>
      </c>
      <c r="Z466" s="3">
        <v>0</v>
      </c>
      <c r="AA466" s="3">
        <v>0</v>
      </c>
      <c r="AB466" s="3">
        <v>0</v>
      </c>
      <c r="AC466" s="3">
        <v>0</v>
      </c>
      <c r="AD466" s="3">
        <v>0</v>
      </c>
      <c r="AE466" s="3">
        <v>0</v>
      </c>
      <c r="AF466" s="3">
        <v>0</v>
      </c>
      <c r="AG466" s="3">
        <v>0</v>
      </c>
      <c r="AJ466" s="3">
        <f t="shared" si="21"/>
        <v>17.2</v>
      </c>
      <c r="AL466" s="3">
        <f>IFERROR(VLOOKUP(B466,Totalt!$B$1:$BD$409,MATCH("totalt tillförda bränslen:",Totalt!$B$1:$BC$1,0),FALSE),"")</f>
        <v>17.2</v>
      </c>
      <c r="AN466" s="3">
        <f t="shared" si="23"/>
        <v>0</v>
      </c>
    </row>
    <row r="467" spans="1:40" x14ac:dyDescent="0.25">
      <c r="A467" s="3" t="s">
        <v>474</v>
      </c>
      <c r="Q467" s="240">
        <f t="shared" si="22"/>
        <v>0</v>
      </c>
      <c r="AJ467" s="3">
        <f t="shared" si="21"/>
        <v>0</v>
      </c>
      <c r="AL467" s="3" t="str">
        <f>IFERROR(VLOOKUP(B467,Totalt!$B$1:$BD$409,MATCH("totalt tillförda bränslen:",Totalt!$B$1:$BC$1,0),FALSE),"")</f>
        <v/>
      </c>
      <c r="AN467" s="3" t="str">
        <f t="shared" si="23"/>
        <v/>
      </c>
    </row>
    <row r="468" spans="1:40" x14ac:dyDescent="0.25">
      <c r="B468" s="3" t="s">
        <v>475</v>
      </c>
      <c r="C468" s="3">
        <v>0</v>
      </c>
      <c r="D468" s="3">
        <v>0</v>
      </c>
      <c r="E468" s="3">
        <v>0</v>
      </c>
      <c r="F468" s="3">
        <v>12.709</v>
      </c>
      <c r="G468" s="3">
        <v>0</v>
      </c>
      <c r="H468" s="3">
        <v>0</v>
      </c>
      <c r="I468" s="3">
        <v>0.752</v>
      </c>
      <c r="J468" s="3">
        <v>0</v>
      </c>
      <c r="K468" s="3">
        <v>0</v>
      </c>
      <c r="L468" s="3">
        <v>0</v>
      </c>
      <c r="M468" s="238">
        <v>0</v>
      </c>
      <c r="N468" s="3">
        <v>0</v>
      </c>
      <c r="O468" s="3">
        <v>0</v>
      </c>
      <c r="P468" s="238">
        <v>6.6859999999999999</v>
      </c>
      <c r="Q468" s="240">
        <f t="shared" si="22"/>
        <v>3.343</v>
      </c>
      <c r="R468" s="3">
        <v>0</v>
      </c>
      <c r="S468" s="3">
        <v>0</v>
      </c>
      <c r="T468" s="3">
        <v>4.7229999999999999</v>
      </c>
      <c r="U468" s="3">
        <v>0</v>
      </c>
      <c r="V468" s="3">
        <v>0</v>
      </c>
      <c r="W468" s="3">
        <v>0</v>
      </c>
      <c r="X468" s="3">
        <v>0.625</v>
      </c>
      <c r="Y468" s="3">
        <v>0</v>
      </c>
      <c r="Z468" s="3">
        <v>0</v>
      </c>
      <c r="AA468" s="3">
        <v>0</v>
      </c>
      <c r="AB468" s="3">
        <v>0</v>
      </c>
      <c r="AC468" s="3">
        <v>0</v>
      </c>
      <c r="AD468" s="3">
        <v>0</v>
      </c>
      <c r="AE468" s="3">
        <v>0</v>
      </c>
      <c r="AF468" s="3">
        <v>0</v>
      </c>
      <c r="AG468" s="3">
        <v>0</v>
      </c>
      <c r="AJ468" s="3">
        <f t="shared" si="21"/>
        <v>22.151999999999997</v>
      </c>
      <c r="AL468" s="3">
        <f>IFERROR(VLOOKUP(B468,Totalt!$B$1:$BD$409,MATCH("totalt tillförda bränslen:",Totalt!$B$1:$BC$1,0),FALSE),"")</f>
        <v>22.152000000000001</v>
      </c>
      <c r="AN468" s="3">
        <f t="shared" si="23"/>
        <v>-3.5527136788005009E-15</v>
      </c>
    </row>
    <row r="469" spans="1:40" x14ac:dyDescent="0.25">
      <c r="B469" s="3" t="s">
        <v>476</v>
      </c>
      <c r="C469" s="3">
        <v>0</v>
      </c>
      <c r="D469" s="3">
        <v>0</v>
      </c>
      <c r="E469" s="3">
        <v>0</v>
      </c>
      <c r="F469" s="3">
        <v>0</v>
      </c>
      <c r="G469" s="3">
        <v>11.81</v>
      </c>
      <c r="H469" s="3">
        <v>0</v>
      </c>
      <c r="I469" s="3">
        <v>0</v>
      </c>
      <c r="J469" s="3">
        <v>0</v>
      </c>
      <c r="K469" s="3">
        <v>0</v>
      </c>
      <c r="L469" s="3">
        <v>0</v>
      </c>
      <c r="M469" s="238">
        <v>7.5157800000000003</v>
      </c>
      <c r="N469" s="3">
        <v>0</v>
      </c>
      <c r="O469" s="3">
        <v>244.91900000000001</v>
      </c>
      <c r="P469" s="238">
        <v>0</v>
      </c>
      <c r="Q469" s="240">
        <f t="shared" si="22"/>
        <v>0</v>
      </c>
      <c r="R469" s="3">
        <v>0</v>
      </c>
      <c r="S469" s="3">
        <v>0</v>
      </c>
      <c r="T469" s="3">
        <v>2.18323</v>
      </c>
      <c r="U469" s="3">
        <v>0</v>
      </c>
      <c r="V469" s="3">
        <v>10.17</v>
      </c>
      <c r="W469" s="3">
        <v>0</v>
      </c>
      <c r="X469" s="3">
        <v>18.6328</v>
      </c>
      <c r="Y469" s="3">
        <v>199.47</v>
      </c>
      <c r="Z469" s="3">
        <v>0</v>
      </c>
      <c r="AA469" s="3">
        <v>0</v>
      </c>
      <c r="AB469" s="3">
        <v>0</v>
      </c>
      <c r="AC469" s="3">
        <v>0</v>
      </c>
      <c r="AD469" s="3">
        <v>0</v>
      </c>
      <c r="AE469" s="3">
        <v>0</v>
      </c>
      <c r="AF469" s="3">
        <v>0</v>
      </c>
      <c r="AG469" s="3">
        <v>0</v>
      </c>
      <c r="AJ469" s="3">
        <f t="shared" si="21"/>
        <v>487.18502999999993</v>
      </c>
      <c r="AL469" s="3">
        <f>IFERROR(VLOOKUP(B469,Totalt!$B$1:$BD$409,MATCH("totalt tillförda bränslen:",Totalt!$B$1:$BC$1,0),FALSE),"")</f>
        <v>487.18502999999998</v>
      </c>
      <c r="AN469" s="3">
        <f t="shared" si="23"/>
        <v>-5.6843418860808015E-14</v>
      </c>
    </row>
    <row r="470" spans="1:40" x14ac:dyDescent="0.25">
      <c r="B470" s="3" t="s">
        <v>477</v>
      </c>
      <c r="C470" s="3">
        <v>0</v>
      </c>
      <c r="D470" s="3">
        <v>0</v>
      </c>
      <c r="E470" s="3">
        <v>6.11</v>
      </c>
      <c r="F470" s="3">
        <v>0</v>
      </c>
      <c r="G470" s="3">
        <v>11.54</v>
      </c>
      <c r="H470" s="3">
        <v>0</v>
      </c>
      <c r="I470" s="3">
        <v>0.59</v>
      </c>
      <c r="J470" s="3">
        <v>0</v>
      </c>
      <c r="K470" s="3">
        <v>0</v>
      </c>
      <c r="L470" s="3">
        <v>0</v>
      </c>
      <c r="M470" s="238">
        <v>0</v>
      </c>
      <c r="N470" s="3">
        <v>0</v>
      </c>
      <c r="O470" s="3">
        <v>0</v>
      </c>
      <c r="P470" s="238">
        <v>9.34</v>
      </c>
      <c r="Q470" s="240">
        <f t="shared" si="22"/>
        <v>4.67</v>
      </c>
      <c r="R470" s="3">
        <v>0</v>
      </c>
      <c r="S470" s="3">
        <v>0</v>
      </c>
      <c r="T470" s="3">
        <v>37.340000000000003</v>
      </c>
      <c r="U470" s="3">
        <v>0</v>
      </c>
      <c r="V470" s="3">
        <v>0</v>
      </c>
      <c r="W470" s="3">
        <v>0</v>
      </c>
      <c r="X470" s="3">
        <v>4.45</v>
      </c>
      <c r="Y470" s="3">
        <v>0</v>
      </c>
      <c r="Z470" s="3">
        <v>2.42</v>
      </c>
      <c r="AA470" s="3">
        <v>0</v>
      </c>
      <c r="AB470" s="3">
        <v>0</v>
      </c>
      <c r="AC470" s="3">
        <v>0</v>
      </c>
      <c r="AD470" s="3">
        <v>0</v>
      </c>
      <c r="AE470" s="3">
        <v>0</v>
      </c>
      <c r="AF470" s="3">
        <v>0</v>
      </c>
      <c r="AG470" s="3">
        <v>0</v>
      </c>
      <c r="AJ470" s="3">
        <f t="shared" si="21"/>
        <v>67.12</v>
      </c>
      <c r="AL470" s="3">
        <f>IFERROR(VLOOKUP(B470,Totalt!$B$1:$BD$409,MATCH("totalt tillförda bränslen:",Totalt!$B$1:$BC$1,0),FALSE),"")</f>
        <v>67.12</v>
      </c>
      <c r="AN470" s="3">
        <f t="shared" si="23"/>
        <v>0</v>
      </c>
    </row>
    <row r="471" spans="1:40" x14ac:dyDescent="0.25">
      <c r="B471" s="3" t="s">
        <v>478</v>
      </c>
      <c r="C471" s="3">
        <v>0</v>
      </c>
      <c r="D471" s="3">
        <v>0</v>
      </c>
      <c r="E471" s="3">
        <v>0</v>
      </c>
      <c r="F471" s="3">
        <v>0</v>
      </c>
      <c r="G471" s="3">
        <v>1.8</v>
      </c>
      <c r="H471" s="3">
        <v>0</v>
      </c>
      <c r="I471" s="3">
        <v>3.5890900000000001</v>
      </c>
      <c r="J471" s="3">
        <v>0</v>
      </c>
      <c r="K471" s="3">
        <v>0</v>
      </c>
      <c r="L471" s="3">
        <v>0</v>
      </c>
      <c r="M471" s="238">
        <v>0</v>
      </c>
      <c r="N471" s="3">
        <v>0</v>
      </c>
      <c r="O471" s="3">
        <v>0</v>
      </c>
      <c r="P471" s="238">
        <v>0</v>
      </c>
      <c r="Q471" s="240">
        <f t="shared" si="22"/>
        <v>0</v>
      </c>
      <c r="R471" s="3">
        <v>0</v>
      </c>
      <c r="S471" s="3">
        <v>0</v>
      </c>
      <c r="T471" s="3">
        <v>4.96</v>
      </c>
      <c r="U471" s="3">
        <v>0</v>
      </c>
      <c r="V471" s="3">
        <v>0</v>
      </c>
      <c r="W471" s="3">
        <v>65.616799999999998</v>
      </c>
      <c r="X471" s="3">
        <v>0.39</v>
      </c>
      <c r="Y471" s="3">
        <v>0</v>
      </c>
      <c r="Z471" s="3">
        <v>1.64</v>
      </c>
      <c r="AA471" s="3">
        <v>0</v>
      </c>
      <c r="AB471" s="3">
        <v>0</v>
      </c>
      <c r="AC471" s="3">
        <v>0</v>
      </c>
      <c r="AD471" s="3">
        <v>0</v>
      </c>
      <c r="AE471" s="3">
        <v>0</v>
      </c>
      <c r="AF471" s="3">
        <v>0</v>
      </c>
      <c r="AG471" s="3">
        <v>0</v>
      </c>
      <c r="AJ471" s="3">
        <f t="shared" si="21"/>
        <v>77.995890000000003</v>
      </c>
      <c r="AL471" s="3">
        <f>IFERROR(VLOOKUP(B471,Totalt!$B$1:$BD$409,MATCH("totalt tillförda bränslen:",Totalt!$B$1:$BC$1,0),FALSE),"")</f>
        <v>77.995890000000003</v>
      </c>
      <c r="AN471" s="3">
        <f t="shared" si="23"/>
        <v>0</v>
      </c>
    </row>
    <row r="472" spans="1:40" x14ac:dyDescent="0.25">
      <c r="B472" s="3" t="s">
        <v>479</v>
      </c>
      <c r="C472" s="3">
        <v>0</v>
      </c>
      <c r="D472" s="3">
        <v>0</v>
      </c>
      <c r="E472" s="3">
        <v>0</v>
      </c>
      <c r="F472" s="3">
        <v>9.5</v>
      </c>
      <c r="G472" s="3">
        <v>0</v>
      </c>
      <c r="H472" s="3">
        <v>0</v>
      </c>
      <c r="I472" s="3">
        <v>0.8</v>
      </c>
      <c r="J472" s="3">
        <v>0</v>
      </c>
      <c r="K472" s="3">
        <v>0</v>
      </c>
      <c r="L472" s="3">
        <v>42.3</v>
      </c>
      <c r="M472" s="238">
        <v>0</v>
      </c>
      <c r="N472" s="3">
        <v>0</v>
      </c>
      <c r="O472" s="3">
        <v>0</v>
      </c>
      <c r="P472" s="238">
        <v>0</v>
      </c>
      <c r="Q472" s="240">
        <f t="shared" si="22"/>
        <v>0</v>
      </c>
      <c r="R472" s="3">
        <v>0</v>
      </c>
      <c r="S472" s="3">
        <v>0</v>
      </c>
      <c r="T472" s="3">
        <v>13</v>
      </c>
      <c r="U472" s="3">
        <v>0</v>
      </c>
      <c r="V472" s="3">
        <v>0</v>
      </c>
      <c r="W472" s="3">
        <v>0</v>
      </c>
      <c r="X472" s="3">
        <v>2</v>
      </c>
      <c r="Y472" s="3">
        <v>0</v>
      </c>
      <c r="Z472" s="3">
        <v>0</v>
      </c>
      <c r="AA472" s="3">
        <v>0</v>
      </c>
      <c r="AB472" s="3">
        <v>0</v>
      </c>
      <c r="AC472" s="3">
        <v>0</v>
      </c>
      <c r="AD472" s="3">
        <v>0</v>
      </c>
      <c r="AE472" s="3">
        <v>0</v>
      </c>
      <c r="AF472" s="3">
        <v>0</v>
      </c>
      <c r="AG472" s="3">
        <v>0</v>
      </c>
      <c r="AJ472" s="3">
        <f t="shared" si="21"/>
        <v>67.599999999999994</v>
      </c>
      <c r="AL472" s="3">
        <f>IFERROR(VLOOKUP(B472,Totalt!$B$1:$BD$409,MATCH("totalt tillförda bränslen:",Totalt!$B$1:$BC$1,0),FALSE),"")</f>
        <v>67.599999999999994</v>
      </c>
      <c r="AN472" s="3">
        <f t="shared" si="23"/>
        <v>0</v>
      </c>
    </row>
    <row r="473" spans="1:40" x14ac:dyDescent="0.25">
      <c r="B473" s="3" t="s">
        <v>480</v>
      </c>
      <c r="C473" s="3">
        <v>0</v>
      </c>
      <c r="D473" s="3">
        <v>0</v>
      </c>
      <c r="E473" s="3">
        <v>0</v>
      </c>
      <c r="F473" s="3">
        <v>34.656399999999998</v>
      </c>
      <c r="G473" s="3">
        <v>0</v>
      </c>
      <c r="H473" s="3">
        <v>0</v>
      </c>
      <c r="I473" s="3">
        <v>0.26500000000000001</v>
      </c>
      <c r="J473" s="3">
        <v>0</v>
      </c>
      <c r="K473" s="3">
        <v>1.661</v>
      </c>
      <c r="L473" s="3">
        <v>72.213499999999996</v>
      </c>
      <c r="M473" s="238">
        <v>1.5947499999999999</v>
      </c>
      <c r="N473" s="3">
        <v>0</v>
      </c>
      <c r="O473" s="3">
        <v>0</v>
      </c>
      <c r="P473" s="238">
        <v>67.676000000000002</v>
      </c>
      <c r="Q473" s="240">
        <f t="shared" si="22"/>
        <v>33.838000000000001</v>
      </c>
      <c r="R473" s="3">
        <v>0</v>
      </c>
      <c r="S473" s="3">
        <v>18.1005</v>
      </c>
      <c r="T473" s="3">
        <v>11.007899999999999</v>
      </c>
      <c r="U473" s="3">
        <v>0</v>
      </c>
      <c r="V473" s="3">
        <v>0</v>
      </c>
      <c r="W473" s="3">
        <v>0</v>
      </c>
      <c r="X473" s="3">
        <v>8.2707499999999996</v>
      </c>
      <c r="Y473" s="3">
        <v>0</v>
      </c>
      <c r="Z473" s="3">
        <v>0</v>
      </c>
      <c r="AA473" s="3">
        <v>0</v>
      </c>
      <c r="AB473" s="3">
        <v>0</v>
      </c>
      <c r="AC473" s="3">
        <v>0</v>
      </c>
      <c r="AD473" s="3">
        <v>0</v>
      </c>
      <c r="AE473" s="3">
        <v>0</v>
      </c>
      <c r="AF473" s="3">
        <v>0</v>
      </c>
      <c r="AG473" s="3">
        <v>0</v>
      </c>
      <c r="AJ473" s="3">
        <f t="shared" si="21"/>
        <v>180.01304999999996</v>
      </c>
      <c r="AL473" s="3">
        <f>IFERROR(VLOOKUP(B473,Totalt!$B$1:$BD$409,MATCH("totalt tillförda bränslen:",Totalt!$B$1:$BC$1,0),FALSE),"")</f>
        <v>180.01304999999996</v>
      </c>
      <c r="AN473" s="3">
        <f t="shared" si="23"/>
        <v>0</v>
      </c>
    </row>
    <row r="474" spans="1:40" x14ac:dyDescent="0.25">
      <c r="B474" s="3" t="s">
        <v>481</v>
      </c>
      <c r="C474" s="3">
        <v>0</v>
      </c>
      <c r="D474" s="3">
        <v>0</v>
      </c>
      <c r="E474" s="3">
        <v>0</v>
      </c>
      <c r="F474" s="3">
        <v>0</v>
      </c>
      <c r="G474" s="3">
        <v>0</v>
      </c>
      <c r="H474" s="3">
        <v>0</v>
      </c>
      <c r="I474" s="3">
        <v>0.21</v>
      </c>
      <c r="J474" s="3">
        <v>5.82423</v>
      </c>
      <c r="K474" s="3">
        <v>0</v>
      </c>
      <c r="L474" s="3">
        <v>65.681200000000004</v>
      </c>
      <c r="M474" s="238">
        <v>8.4132999999999996</v>
      </c>
      <c r="N474" s="3">
        <v>0</v>
      </c>
      <c r="O474" s="3">
        <v>188.75399999999999</v>
      </c>
      <c r="P474" s="238">
        <v>92.471999999999994</v>
      </c>
      <c r="Q474" s="240">
        <f t="shared" si="22"/>
        <v>46.235999999999997</v>
      </c>
      <c r="R474" s="3">
        <v>0</v>
      </c>
      <c r="S474" s="3">
        <v>0</v>
      </c>
      <c r="T474" s="3">
        <v>0</v>
      </c>
      <c r="U474" s="3">
        <v>0</v>
      </c>
      <c r="V474" s="3">
        <v>0</v>
      </c>
      <c r="W474" s="3">
        <v>0</v>
      </c>
      <c r="X474" s="3">
        <v>13.4163</v>
      </c>
      <c r="Y474" s="3">
        <v>0</v>
      </c>
      <c r="Z474" s="3">
        <v>0</v>
      </c>
      <c r="AA474" s="3">
        <v>0</v>
      </c>
      <c r="AB474" s="3">
        <v>0</v>
      </c>
      <c r="AC474" s="3">
        <v>0</v>
      </c>
      <c r="AD474" s="3">
        <v>0</v>
      </c>
      <c r="AE474" s="3">
        <v>0</v>
      </c>
      <c r="AF474" s="3">
        <v>0</v>
      </c>
      <c r="AG474" s="3">
        <v>0</v>
      </c>
      <c r="AJ474" s="3">
        <f t="shared" si="21"/>
        <v>320.12172999999996</v>
      </c>
      <c r="AL474" s="3">
        <f>IFERROR(VLOOKUP(B474,Totalt!$B$1:$BD$409,MATCH("totalt tillförda bränslen:",Totalt!$B$1:$BC$1,0),FALSE),"")</f>
        <v>320.12172999999996</v>
      </c>
      <c r="AN474" s="3">
        <f t="shared" si="23"/>
        <v>0</v>
      </c>
    </row>
    <row r="475" spans="1:40" x14ac:dyDescent="0.25">
      <c r="B475" s="3" t="s">
        <v>482</v>
      </c>
      <c r="C475" s="3">
        <v>0</v>
      </c>
      <c r="D475" s="3">
        <v>0</v>
      </c>
      <c r="E475" s="3">
        <v>0</v>
      </c>
      <c r="F475" s="3">
        <v>0</v>
      </c>
      <c r="G475" s="3">
        <v>29.931000000000001</v>
      </c>
      <c r="H475" s="3">
        <v>0</v>
      </c>
      <c r="I475" s="3">
        <v>0.191</v>
      </c>
      <c r="J475" s="3">
        <v>0</v>
      </c>
      <c r="K475" s="3">
        <v>0</v>
      </c>
      <c r="L475" s="3">
        <v>0</v>
      </c>
      <c r="M475" s="238">
        <v>0</v>
      </c>
      <c r="N475" s="3">
        <v>0</v>
      </c>
      <c r="O475" s="3">
        <v>0</v>
      </c>
      <c r="P475" s="238">
        <v>0</v>
      </c>
      <c r="Q475" s="240">
        <f t="shared" si="22"/>
        <v>0</v>
      </c>
      <c r="R475" s="3">
        <v>0</v>
      </c>
      <c r="S475" s="3">
        <v>0</v>
      </c>
      <c r="T475" s="3">
        <v>0</v>
      </c>
      <c r="U475" s="3">
        <v>0</v>
      </c>
      <c r="V475" s="3">
        <v>0</v>
      </c>
      <c r="W475" s="3">
        <v>0</v>
      </c>
      <c r="X475" s="3">
        <v>0.53439999999999999</v>
      </c>
      <c r="Y475" s="3">
        <v>0</v>
      </c>
      <c r="Z475" s="3">
        <v>0</v>
      </c>
      <c r="AA475" s="3">
        <v>0</v>
      </c>
      <c r="AB475" s="3">
        <v>0</v>
      </c>
      <c r="AC475" s="3">
        <v>0</v>
      </c>
      <c r="AD475" s="3">
        <v>0</v>
      </c>
      <c r="AE475" s="3">
        <v>0</v>
      </c>
      <c r="AF475" s="3">
        <v>0</v>
      </c>
      <c r="AG475" s="3">
        <v>0</v>
      </c>
      <c r="AJ475" s="3">
        <f t="shared" si="21"/>
        <v>30.656400000000001</v>
      </c>
      <c r="AL475" s="3">
        <f>IFERROR(VLOOKUP(B475,Totalt!$B$1:$BD$409,MATCH("totalt tillförda bränslen:",Totalt!$B$1:$BC$1,0),FALSE),"")</f>
        <v>30.656400000000001</v>
      </c>
      <c r="AN475" s="3">
        <f t="shared" si="23"/>
        <v>0</v>
      </c>
    </row>
    <row r="476" spans="1:40" x14ac:dyDescent="0.25">
      <c r="B476" s="3" t="s">
        <v>483</v>
      </c>
      <c r="C476" s="3">
        <v>0</v>
      </c>
      <c r="D476" s="3">
        <v>0</v>
      </c>
      <c r="E476" s="3">
        <v>0</v>
      </c>
      <c r="F476" s="3">
        <v>0</v>
      </c>
      <c r="G476" s="3">
        <v>0</v>
      </c>
      <c r="H476" s="3">
        <v>0</v>
      </c>
      <c r="I476" s="3">
        <v>0</v>
      </c>
      <c r="J476" s="3">
        <v>0</v>
      </c>
      <c r="K476" s="3">
        <v>0</v>
      </c>
      <c r="L476" s="3">
        <v>0</v>
      </c>
      <c r="M476" s="238">
        <v>0</v>
      </c>
      <c r="N476" s="3">
        <v>0</v>
      </c>
      <c r="O476" s="3">
        <v>0</v>
      </c>
      <c r="P476" s="238">
        <v>0</v>
      </c>
      <c r="Q476" s="240">
        <f t="shared" si="22"/>
        <v>0</v>
      </c>
      <c r="R476" s="3">
        <v>0</v>
      </c>
      <c r="S476" s="3">
        <v>0</v>
      </c>
      <c r="T476" s="3">
        <v>0</v>
      </c>
      <c r="U476" s="3">
        <v>0</v>
      </c>
      <c r="V476" s="3">
        <v>0</v>
      </c>
      <c r="W476" s="3">
        <v>0</v>
      </c>
      <c r="X476" s="3">
        <v>0.2</v>
      </c>
      <c r="Y476" s="3">
        <v>0</v>
      </c>
      <c r="Z476" s="3">
        <v>21.3</v>
      </c>
      <c r="AA476" s="3">
        <v>0</v>
      </c>
      <c r="AB476" s="3">
        <v>0</v>
      </c>
      <c r="AC476" s="3">
        <v>0</v>
      </c>
      <c r="AD476" s="3">
        <v>0</v>
      </c>
      <c r="AE476" s="3">
        <v>0</v>
      </c>
      <c r="AF476" s="3">
        <v>0</v>
      </c>
      <c r="AG476" s="3">
        <v>0</v>
      </c>
      <c r="AJ476" s="3">
        <f t="shared" si="21"/>
        <v>21.5</v>
      </c>
      <c r="AL476" s="3">
        <f>IFERROR(VLOOKUP(B476,Totalt!$B$1:$BD$409,MATCH("totalt tillförda bränslen:",Totalt!$B$1:$BC$1,0),FALSE),"")</f>
        <v>21.5</v>
      </c>
      <c r="AN476" s="3">
        <f t="shared" si="23"/>
        <v>0</v>
      </c>
    </row>
    <row r="477" spans="1:40" x14ac:dyDescent="0.25">
      <c r="B477" s="3" t="s">
        <v>484</v>
      </c>
      <c r="C477" s="3">
        <v>0</v>
      </c>
      <c r="D477" s="3">
        <v>1011.91</v>
      </c>
      <c r="E477" s="3">
        <v>0</v>
      </c>
      <c r="F477" s="3">
        <v>0</v>
      </c>
      <c r="G477" s="3">
        <v>0</v>
      </c>
      <c r="H477" s="3">
        <v>56.3</v>
      </c>
      <c r="I477" s="3">
        <v>22.520700000000001</v>
      </c>
      <c r="J477" s="3">
        <v>0</v>
      </c>
      <c r="K477" s="3">
        <v>12.3942</v>
      </c>
      <c r="L477" s="3">
        <v>0</v>
      </c>
      <c r="M477" s="238">
        <v>4.6132299999999997</v>
      </c>
      <c r="N477" s="3">
        <v>0</v>
      </c>
      <c r="O477" s="3">
        <v>0</v>
      </c>
      <c r="P477" s="238">
        <v>279</v>
      </c>
      <c r="Q477" s="240">
        <f t="shared" si="22"/>
        <v>139.5</v>
      </c>
      <c r="R477" s="3">
        <v>0</v>
      </c>
      <c r="S477" s="3">
        <v>0</v>
      </c>
      <c r="T477" s="3">
        <v>0</v>
      </c>
      <c r="U477" s="3">
        <v>0</v>
      </c>
      <c r="V477" s="3">
        <v>0</v>
      </c>
      <c r="W477" s="3">
        <v>312.27199999999999</v>
      </c>
      <c r="X477" s="3">
        <v>46.513199999999998</v>
      </c>
      <c r="Y477" s="3">
        <v>0</v>
      </c>
      <c r="Z477" s="3">
        <v>88.233000000000004</v>
      </c>
      <c r="AA477" s="3">
        <v>0</v>
      </c>
      <c r="AB477" s="3">
        <v>28.3</v>
      </c>
      <c r="AC477" s="3">
        <v>97.7</v>
      </c>
      <c r="AD477" s="3">
        <v>0</v>
      </c>
      <c r="AE477" s="3">
        <v>0</v>
      </c>
      <c r="AF477" s="3">
        <v>0</v>
      </c>
      <c r="AG477" s="3">
        <v>3.2588699999999999</v>
      </c>
      <c r="AJ477" s="3">
        <f t="shared" si="21"/>
        <v>1818.9019699999999</v>
      </c>
      <c r="AL477" s="3">
        <f>IFERROR(VLOOKUP(B477,Totalt!$B$1:$BD$409,MATCH("totalt tillförda bränslen:",Totalt!$B$1:$BC$1,0),FALSE),"")</f>
        <v>1818.9019699999999</v>
      </c>
      <c r="AN477" s="3">
        <f t="shared" si="23"/>
        <v>0</v>
      </c>
    </row>
    <row r="478" spans="1:40" x14ac:dyDescent="0.25">
      <c r="B478" s="3" t="s">
        <v>485</v>
      </c>
      <c r="C478" s="3">
        <v>0</v>
      </c>
      <c r="D478" s="3">
        <v>0</v>
      </c>
      <c r="E478" s="3">
        <v>0</v>
      </c>
      <c r="F478" s="3">
        <v>0</v>
      </c>
      <c r="G478" s="3">
        <v>32.5</v>
      </c>
      <c r="H478" s="3">
        <v>0</v>
      </c>
      <c r="I478" s="3">
        <v>0.05</v>
      </c>
      <c r="J478" s="3">
        <v>0</v>
      </c>
      <c r="K478" s="3">
        <v>0</v>
      </c>
      <c r="L478" s="3">
        <v>0</v>
      </c>
      <c r="M478" s="238">
        <v>0</v>
      </c>
      <c r="N478" s="3">
        <v>0</v>
      </c>
      <c r="O478" s="3">
        <v>0</v>
      </c>
      <c r="P478" s="238">
        <v>0</v>
      </c>
      <c r="Q478" s="240">
        <f t="shared" si="22"/>
        <v>0</v>
      </c>
      <c r="R478" s="3">
        <v>114</v>
      </c>
      <c r="S478" s="3">
        <v>0</v>
      </c>
      <c r="T478" s="3">
        <v>0</v>
      </c>
      <c r="U478" s="3">
        <v>0</v>
      </c>
      <c r="V478" s="3">
        <v>0</v>
      </c>
      <c r="W478" s="3">
        <v>0</v>
      </c>
      <c r="X478" s="3">
        <v>1.1000000000000001</v>
      </c>
      <c r="Y478" s="3">
        <v>0</v>
      </c>
      <c r="Z478" s="3">
        <v>0</v>
      </c>
      <c r="AA478" s="3">
        <v>0</v>
      </c>
      <c r="AB478" s="3">
        <v>0</v>
      </c>
      <c r="AC478" s="3">
        <v>0</v>
      </c>
      <c r="AD478" s="3">
        <v>0</v>
      </c>
      <c r="AE478" s="3">
        <v>0</v>
      </c>
      <c r="AF478" s="3">
        <v>0</v>
      </c>
      <c r="AG478" s="3">
        <v>0</v>
      </c>
      <c r="AJ478" s="3">
        <f t="shared" si="21"/>
        <v>147.65</v>
      </c>
      <c r="AL478" s="3">
        <f>IFERROR(VLOOKUP(B478,Totalt!$B$1:$BD$409,MATCH("totalt tillförda bränslen:",Totalt!$B$1:$BC$1,0),FALSE),"")</f>
        <v>147.65</v>
      </c>
      <c r="AN478" s="3">
        <f t="shared" si="23"/>
        <v>0</v>
      </c>
    </row>
    <row r="479" spans="1:40" x14ac:dyDescent="0.25">
      <c r="B479" s="3" t="s">
        <v>486</v>
      </c>
      <c r="C479" s="3">
        <v>0</v>
      </c>
      <c r="D479" s="3">
        <v>0</v>
      </c>
      <c r="E479" s="3">
        <v>0</v>
      </c>
      <c r="F479" s="3">
        <v>0</v>
      </c>
      <c r="G479" s="3">
        <v>0</v>
      </c>
      <c r="H479" s="3">
        <v>0</v>
      </c>
      <c r="I479" s="3">
        <v>3.57</v>
      </c>
      <c r="J479" s="3">
        <v>0</v>
      </c>
      <c r="K479" s="3">
        <v>0</v>
      </c>
      <c r="L479" s="3">
        <v>5.83</v>
      </c>
      <c r="M479" s="238">
        <v>0</v>
      </c>
      <c r="N479" s="3">
        <v>0</v>
      </c>
      <c r="O479" s="3">
        <v>0</v>
      </c>
      <c r="P479" s="238">
        <v>0.8</v>
      </c>
      <c r="Q479" s="240">
        <f t="shared" si="22"/>
        <v>0.4</v>
      </c>
      <c r="R479" s="3">
        <v>0</v>
      </c>
      <c r="S479" s="3">
        <v>0</v>
      </c>
      <c r="T479" s="3">
        <v>0</v>
      </c>
      <c r="U479" s="3">
        <v>0</v>
      </c>
      <c r="V479" s="3">
        <v>0</v>
      </c>
      <c r="W479" s="3">
        <v>15.53</v>
      </c>
      <c r="X479" s="3">
        <v>0.67</v>
      </c>
      <c r="Y479" s="3">
        <v>0</v>
      </c>
      <c r="Z479" s="3">
        <v>7.73</v>
      </c>
      <c r="AA479" s="3">
        <v>0</v>
      </c>
      <c r="AB479" s="3">
        <v>0</v>
      </c>
      <c r="AC479" s="3">
        <v>0</v>
      </c>
      <c r="AD479" s="3">
        <v>0</v>
      </c>
      <c r="AE479" s="3">
        <v>0</v>
      </c>
      <c r="AF479" s="3">
        <v>0</v>
      </c>
      <c r="AG479" s="3">
        <v>0</v>
      </c>
      <c r="AJ479" s="3">
        <f t="shared" si="21"/>
        <v>33.730000000000004</v>
      </c>
      <c r="AL479" s="3">
        <f>IFERROR(VLOOKUP(B479,Totalt!$B$1:$BD$409,MATCH("totalt tillförda bränslen:",Totalt!$B$1:$BC$1,0),FALSE),"")</f>
        <v>33.730000000000004</v>
      </c>
      <c r="AN479" s="3">
        <f t="shared" si="23"/>
        <v>0</v>
      </c>
    </row>
    <row r="480" spans="1:40" x14ac:dyDescent="0.25">
      <c r="A480" s="3" t="s">
        <v>487</v>
      </c>
      <c r="Q480" s="240">
        <f t="shared" si="22"/>
        <v>0</v>
      </c>
      <c r="AJ480" s="3">
        <f t="shared" si="21"/>
        <v>0</v>
      </c>
      <c r="AL480" s="3" t="str">
        <f>IFERROR(VLOOKUP(B480,Totalt!$B$1:$BD$409,MATCH("totalt tillförda bränslen:",Totalt!$B$1:$BC$1,0),FALSE),"")</f>
        <v/>
      </c>
      <c r="AN480" s="3" t="str">
        <f t="shared" si="23"/>
        <v/>
      </c>
    </row>
    <row r="481" spans="1:40" x14ac:dyDescent="0.25">
      <c r="B481" s="3" t="s">
        <v>488</v>
      </c>
      <c r="C481" s="3">
        <v>0</v>
      </c>
      <c r="D481" s="3">
        <v>0</v>
      </c>
      <c r="E481" s="3">
        <v>0</v>
      </c>
      <c r="F481" s="3">
        <v>0</v>
      </c>
      <c r="G481" s="3">
        <v>0</v>
      </c>
      <c r="H481" s="3">
        <v>0</v>
      </c>
      <c r="I481" s="3">
        <v>0.4</v>
      </c>
      <c r="J481" s="3">
        <v>0</v>
      </c>
      <c r="K481" s="3">
        <v>0</v>
      </c>
      <c r="L481" s="3">
        <v>0</v>
      </c>
      <c r="M481" s="238">
        <v>0</v>
      </c>
      <c r="N481" s="3">
        <v>0</v>
      </c>
      <c r="O481" s="3">
        <v>0</v>
      </c>
      <c r="P481" s="238">
        <v>0</v>
      </c>
      <c r="Q481" s="240">
        <f t="shared" si="22"/>
        <v>0</v>
      </c>
      <c r="R481" s="3">
        <v>0</v>
      </c>
      <c r="S481" s="3">
        <v>0</v>
      </c>
      <c r="T481" s="3">
        <v>4.5</v>
      </c>
      <c r="U481" s="3">
        <v>0</v>
      </c>
      <c r="V481" s="3">
        <v>0</v>
      </c>
      <c r="W481" s="3">
        <v>0</v>
      </c>
      <c r="X481" s="3">
        <v>0.1</v>
      </c>
      <c r="Y481" s="3">
        <v>0</v>
      </c>
      <c r="Z481" s="3">
        <v>0</v>
      </c>
      <c r="AA481" s="3">
        <v>0</v>
      </c>
      <c r="AB481" s="3">
        <v>0</v>
      </c>
      <c r="AC481" s="3">
        <v>0</v>
      </c>
      <c r="AD481" s="3">
        <v>0</v>
      </c>
      <c r="AE481" s="3">
        <v>0</v>
      </c>
      <c r="AF481" s="3">
        <v>0</v>
      </c>
      <c r="AG481" s="3">
        <v>3.1764700000000001</v>
      </c>
      <c r="AJ481" s="3">
        <f t="shared" si="21"/>
        <v>8.1764700000000001</v>
      </c>
      <c r="AL481" s="3">
        <f>IFERROR(VLOOKUP(B481,Totalt!$B$1:$BD$409,MATCH("totalt tillförda bränslen:",Totalt!$B$1:$BC$1,0),FALSE),"")</f>
        <v>8.1764700000000001</v>
      </c>
      <c r="AN481" s="3">
        <f t="shared" si="23"/>
        <v>0</v>
      </c>
    </row>
    <row r="482" spans="1:40" x14ac:dyDescent="0.25">
      <c r="B482" s="3" t="s">
        <v>489</v>
      </c>
      <c r="C482" s="3">
        <v>0</v>
      </c>
      <c r="D482" s="3">
        <v>0</v>
      </c>
      <c r="E482" s="3">
        <v>0</v>
      </c>
      <c r="F482" s="3">
        <v>0</v>
      </c>
      <c r="G482" s="3">
        <v>0</v>
      </c>
      <c r="H482" s="3">
        <v>0</v>
      </c>
      <c r="I482" s="3">
        <v>0.4</v>
      </c>
      <c r="J482" s="3">
        <v>0</v>
      </c>
      <c r="K482" s="3">
        <v>0</v>
      </c>
      <c r="L482" s="3">
        <v>0</v>
      </c>
      <c r="M482" s="238">
        <v>0</v>
      </c>
      <c r="N482" s="3">
        <v>0</v>
      </c>
      <c r="O482" s="3">
        <v>0</v>
      </c>
      <c r="P482" s="238">
        <v>0</v>
      </c>
      <c r="Q482" s="240">
        <f t="shared" si="22"/>
        <v>0</v>
      </c>
      <c r="R482" s="3">
        <v>0</v>
      </c>
      <c r="S482" s="3">
        <v>0</v>
      </c>
      <c r="T482" s="3">
        <v>4.5999999999999996</v>
      </c>
      <c r="U482" s="3">
        <v>0</v>
      </c>
      <c r="V482" s="3">
        <v>0</v>
      </c>
      <c r="W482" s="3">
        <v>0</v>
      </c>
      <c r="X482" s="3">
        <v>0.1</v>
      </c>
      <c r="Y482" s="3">
        <v>0</v>
      </c>
      <c r="Z482" s="3">
        <v>0</v>
      </c>
      <c r="AA482" s="3">
        <v>0</v>
      </c>
      <c r="AB482" s="3">
        <v>0</v>
      </c>
      <c r="AC482" s="3">
        <v>0</v>
      </c>
      <c r="AD482" s="3">
        <v>0</v>
      </c>
      <c r="AE482" s="3">
        <v>0</v>
      </c>
      <c r="AF482" s="3">
        <v>0</v>
      </c>
      <c r="AG482" s="3">
        <v>0</v>
      </c>
      <c r="AJ482" s="3">
        <f t="shared" si="21"/>
        <v>5.0999999999999996</v>
      </c>
      <c r="AL482" s="3">
        <f>IFERROR(VLOOKUP(B482,Totalt!$B$1:$BD$409,MATCH("totalt tillförda bränslen:",Totalt!$B$1:$BC$1,0),FALSE),"")</f>
        <v>5.0999999999999996</v>
      </c>
      <c r="AN482" s="3">
        <f t="shared" si="23"/>
        <v>0</v>
      </c>
    </row>
    <row r="483" spans="1:40" x14ac:dyDescent="0.25">
      <c r="B483" s="3" t="s">
        <v>490</v>
      </c>
      <c r="C483" s="3">
        <v>0</v>
      </c>
      <c r="D483" s="3">
        <v>0.60340899999999997</v>
      </c>
      <c r="E483" s="3">
        <v>2.1</v>
      </c>
      <c r="F483" s="3">
        <v>8.4426199999999998</v>
      </c>
      <c r="G483" s="3">
        <v>0</v>
      </c>
      <c r="H483" s="3">
        <v>0</v>
      </c>
      <c r="I483" s="3">
        <v>3.9340700000000002</v>
      </c>
      <c r="J483" s="3">
        <v>0</v>
      </c>
      <c r="K483" s="3">
        <v>0</v>
      </c>
      <c r="L483" s="3">
        <v>15.6854</v>
      </c>
      <c r="M483" s="238">
        <v>2.8563499999999999</v>
      </c>
      <c r="N483" s="3">
        <v>0</v>
      </c>
      <c r="O483" s="3">
        <v>73.555899999999994</v>
      </c>
      <c r="P483" s="238">
        <v>36.6</v>
      </c>
      <c r="Q483" s="240">
        <f t="shared" si="22"/>
        <v>18.3</v>
      </c>
      <c r="R483" s="3">
        <v>0</v>
      </c>
      <c r="S483" s="3">
        <v>0</v>
      </c>
      <c r="T483" s="3">
        <v>20.8428</v>
      </c>
      <c r="U483" s="3">
        <v>0</v>
      </c>
      <c r="V483" s="3">
        <v>0</v>
      </c>
      <c r="W483" s="3">
        <v>0</v>
      </c>
      <c r="X483" s="3">
        <v>4.3563499999999999</v>
      </c>
      <c r="Y483" s="3">
        <v>0.5</v>
      </c>
      <c r="Z483" s="3">
        <v>0</v>
      </c>
      <c r="AA483" s="3">
        <v>0</v>
      </c>
      <c r="AB483" s="3">
        <v>0</v>
      </c>
      <c r="AC483" s="3">
        <v>0</v>
      </c>
      <c r="AD483" s="3">
        <v>0</v>
      </c>
      <c r="AE483" s="3">
        <v>0</v>
      </c>
      <c r="AF483" s="3">
        <v>0</v>
      </c>
      <c r="AG483" s="3">
        <v>0</v>
      </c>
      <c r="AJ483" s="3">
        <f t="shared" si="21"/>
        <v>148.32054900000003</v>
      </c>
      <c r="AL483" s="3">
        <f>IFERROR(VLOOKUP(B483,Totalt!$B$1:$BD$409,MATCH("totalt tillförda bränslen:",Totalt!$B$1:$BC$1,0),FALSE),"")</f>
        <v>148.320549</v>
      </c>
      <c r="AN483" s="3">
        <f t="shared" si="23"/>
        <v>2.8421709430404007E-14</v>
      </c>
    </row>
    <row r="484" spans="1:40" x14ac:dyDescent="0.25">
      <c r="A484" s="3" t="s">
        <v>491</v>
      </c>
      <c r="Q484" s="240">
        <f t="shared" si="22"/>
        <v>0</v>
      </c>
      <c r="AJ484" s="3">
        <f t="shared" si="21"/>
        <v>0</v>
      </c>
      <c r="AL484" s="3" t="str">
        <f>IFERROR(VLOOKUP(B484,Totalt!$B$1:$BD$409,MATCH("totalt tillförda bränslen:",Totalt!$B$1:$BC$1,0),FALSE),"")</f>
        <v/>
      </c>
      <c r="AN484" s="3" t="str">
        <f t="shared" si="23"/>
        <v/>
      </c>
    </row>
    <row r="485" spans="1:40" x14ac:dyDescent="0.25">
      <c r="B485" s="3" t="s">
        <v>492</v>
      </c>
      <c r="C485" s="3">
        <v>0</v>
      </c>
      <c r="D485" s="3">
        <v>0</v>
      </c>
      <c r="E485" s="3">
        <v>0</v>
      </c>
      <c r="F485" s="3">
        <v>0</v>
      </c>
      <c r="G485" s="3">
        <v>0</v>
      </c>
      <c r="H485" s="3">
        <v>0</v>
      </c>
      <c r="I485" s="3">
        <v>0</v>
      </c>
      <c r="J485" s="3">
        <v>0</v>
      </c>
      <c r="K485" s="3">
        <v>0</v>
      </c>
      <c r="L485" s="3">
        <v>0</v>
      </c>
      <c r="M485" s="238">
        <v>0</v>
      </c>
      <c r="N485" s="3">
        <v>0</v>
      </c>
      <c r="O485" s="3">
        <v>0</v>
      </c>
      <c r="P485" s="238">
        <v>0</v>
      </c>
      <c r="Q485" s="240">
        <f t="shared" si="22"/>
        <v>0</v>
      </c>
      <c r="R485" s="3">
        <v>0</v>
      </c>
      <c r="S485" s="3">
        <v>0</v>
      </c>
      <c r="T485" s="3">
        <v>0</v>
      </c>
      <c r="U485" s="3">
        <v>0</v>
      </c>
      <c r="V485" s="3">
        <v>0</v>
      </c>
      <c r="W485" s="3">
        <v>0</v>
      </c>
      <c r="X485" s="3">
        <v>0.13197</v>
      </c>
      <c r="Y485" s="3">
        <v>0</v>
      </c>
      <c r="Z485" s="3">
        <v>0</v>
      </c>
      <c r="AA485" s="3">
        <v>0</v>
      </c>
      <c r="AB485" s="3">
        <v>0</v>
      </c>
      <c r="AC485" s="3">
        <v>0</v>
      </c>
      <c r="AD485" s="3">
        <v>0</v>
      </c>
      <c r="AE485" s="3">
        <v>0</v>
      </c>
      <c r="AF485" s="3">
        <v>0</v>
      </c>
      <c r="AG485" s="3">
        <v>6.2988499999999998</v>
      </c>
      <c r="AJ485" s="3">
        <f t="shared" si="21"/>
        <v>6.4308199999999998</v>
      </c>
      <c r="AL485" s="3">
        <f>IFERROR(VLOOKUP(B485,Totalt!$B$1:$BD$409,MATCH("totalt tillförda bränslen:",Totalt!$B$1:$BC$1,0),FALSE),"")</f>
        <v>6.4308199999999998</v>
      </c>
      <c r="AN485" s="3">
        <f t="shared" si="23"/>
        <v>0</v>
      </c>
    </row>
    <row r="486" spans="1:40" x14ac:dyDescent="0.25">
      <c r="B486" s="3" t="s">
        <v>493</v>
      </c>
      <c r="C486" s="3">
        <v>0</v>
      </c>
      <c r="D486" s="3">
        <v>0</v>
      </c>
      <c r="E486" s="3">
        <v>0</v>
      </c>
      <c r="F486" s="3">
        <v>0</v>
      </c>
      <c r="G486" s="3">
        <v>0.17199999999999999</v>
      </c>
      <c r="H486" s="3">
        <v>0</v>
      </c>
      <c r="I486" s="3">
        <v>0</v>
      </c>
      <c r="J486" s="3">
        <v>0</v>
      </c>
      <c r="K486" s="3">
        <v>0</v>
      </c>
      <c r="L486" s="3">
        <v>0</v>
      </c>
      <c r="M486" s="238">
        <v>0</v>
      </c>
      <c r="N486" s="3">
        <v>0</v>
      </c>
      <c r="O486" s="3">
        <v>0</v>
      </c>
      <c r="P486" s="238">
        <v>0</v>
      </c>
      <c r="Q486" s="240">
        <f t="shared" si="22"/>
        <v>0</v>
      </c>
      <c r="R486" s="3">
        <v>0</v>
      </c>
      <c r="S486" s="3">
        <v>0</v>
      </c>
      <c r="T486" s="3">
        <v>4.7389999999999999</v>
      </c>
      <c r="U486" s="3">
        <v>0</v>
      </c>
      <c r="V486" s="3">
        <v>0</v>
      </c>
      <c r="W486" s="3">
        <v>0</v>
      </c>
      <c r="X486" s="3">
        <v>0.1</v>
      </c>
      <c r="Y486" s="3">
        <v>0</v>
      </c>
      <c r="Z486" s="3">
        <v>0</v>
      </c>
      <c r="AA486" s="3">
        <v>0</v>
      </c>
      <c r="AB486" s="3">
        <v>0</v>
      </c>
      <c r="AC486" s="3">
        <v>0</v>
      </c>
      <c r="AD486" s="3">
        <v>0</v>
      </c>
      <c r="AE486" s="3">
        <v>0</v>
      </c>
      <c r="AF486" s="3">
        <v>0</v>
      </c>
      <c r="AG486" s="3">
        <v>0</v>
      </c>
      <c r="AJ486" s="3">
        <f t="shared" si="21"/>
        <v>5.0109999999999992</v>
      </c>
      <c r="AL486" s="3">
        <f>IFERROR(VLOOKUP(B486,Totalt!$B$1:$BD$409,MATCH("totalt tillförda bränslen:",Totalt!$B$1:$BC$1,0),FALSE),"")</f>
        <v>5.0109999999999992</v>
      </c>
      <c r="AN486" s="3">
        <f t="shared" si="23"/>
        <v>0</v>
      </c>
    </row>
    <row r="487" spans="1:40" x14ac:dyDescent="0.25">
      <c r="B487" s="3" t="s">
        <v>494</v>
      </c>
      <c r="C487" s="3">
        <v>0</v>
      </c>
      <c r="D487" s="3">
        <v>0</v>
      </c>
      <c r="E487" s="3">
        <v>0</v>
      </c>
      <c r="F487" s="3">
        <v>0</v>
      </c>
      <c r="G487" s="3">
        <v>1.9E-2</v>
      </c>
      <c r="H487" s="3">
        <v>0</v>
      </c>
      <c r="I487" s="3">
        <v>0</v>
      </c>
      <c r="J487" s="3">
        <v>0</v>
      </c>
      <c r="K487" s="3">
        <v>0</v>
      </c>
      <c r="L487" s="3">
        <v>0</v>
      </c>
      <c r="M487" s="238">
        <v>0</v>
      </c>
      <c r="N487" s="3">
        <v>0</v>
      </c>
      <c r="O487" s="3">
        <v>0</v>
      </c>
      <c r="P487" s="238">
        <v>0</v>
      </c>
      <c r="Q487" s="240">
        <f t="shared" si="22"/>
        <v>0</v>
      </c>
      <c r="R487" s="3">
        <v>0</v>
      </c>
      <c r="S487" s="3">
        <v>0</v>
      </c>
      <c r="T487" s="3">
        <v>0</v>
      </c>
      <c r="U487" s="3">
        <v>0</v>
      </c>
      <c r="V487" s="3">
        <v>0</v>
      </c>
      <c r="W487" s="3">
        <v>0</v>
      </c>
      <c r="X487" s="3">
        <v>0.15</v>
      </c>
      <c r="Y487" s="3">
        <v>0</v>
      </c>
      <c r="Z487" s="3">
        <v>0</v>
      </c>
      <c r="AA487" s="3">
        <v>0</v>
      </c>
      <c r="AB487" s="3">
        <v>0</v>
      </c>
      <c r="AC487" s="3">
        <v>0</v>
      </c>
      <c r="AD487" s="3">
        <v>0</v>
      </c>
      <c r="AE487" s="3">
        <v>0</v>
      </c>
      <c r="AF487" s="3">
        <v>0</v>
      </c>
      <c r="AG487" s="3">
        <v>8.5210000000000008</v>
      </c>
      <c r="AJ487" s="3">
        <f t="shared" si="21"/>
        <v>8.6900000000000013</v>
      </c>
      <c r="AL487" s="3">
        <f>IFERROR(VLOOKUP(B487,Totalt!$B$1:$BD$409,MATCH("totalt tillförda bränslen:",Totalt!$B$1:$BC$1,0),FALSE),"")</f>
        <v>8.6900000000000013</v>
      </c>
      <c r="AN487" s="3">
        <f t="shared" si="23"/>
        <v>0</v>
      </c>
    </row>
    <row r="488" spans="1:40" x14ac:dyDescent="0.25">
      <c r="B488" s="3" t="s">
        <v>495</v>
      </c>
      <c r="C488" s="3">
        <v>0</v>
      </c>
      <c r="D488" s="3">
        <v>0</v>
      </c>
      <c r="E488" s="3">
        <v>0</v>
      </c>
      <c r="F488" s="3">
        <v>0</v>
      </c>
      <c r="G488" s="3">
        <v>0.19</v>
      </c>
      <c r="H488" s="3">
        <v>0</v>
      </c>
      <c r="I488" s="3">
        <v>0</v>
      </c>
      <c r="J488" s="3">
        <v>0</v>
      </c>
      <c r="K488" s="3">
        <v>0</v>
      </c>
      <c r="L488" s="3">
        <v>0</v>
      </c>
      <c r="M488" s="238">
        <v>0</v>
      </c>
      <c r="N488" s="3">
        <v>0</v>
      </c>
      <c r="O488" s="3">
        <v>0</v>
      </c>
      <c r="P488" s="238">
        <v>0</v>
      </c>
      <c r="Q488" s="240">
        <f t="shared" si="22"/>
        <v>0</v>
      </c>
      <c r="R488" s="3">
        <v>0</v>
      </c>
      <c r="S488" s="3">
        <v>0</v>
      </c>
      <c r="T488" s="3">
        <v>0</v>
      </c>
      <c r="U488" s="3">
        <v>0</v>
      </c>
      <c r="V488" s="3">
        <v>0</v>
      </c>
      <c r="W488" s="3">
        <v>0</v>
      </c>
      <c r="X488" s="3">
        <v>0.2</v>
      </c>
      <c r="Y488" s="3">
        <v>0</v>
      </c>
      <c r="Z488" s="3">
        <v>0</v>
      </c>
      <c r="AA488" s="3">
        <v>0</v>
      </c>
      <c r="AB488" s="3">
        <v>0</v>
      </c>
      <c r="AC488" s="3">
        <v>0</v>
      </c>
      <c r="AD488" s="3">
        <v>0</v>
      </c>
      <c r="AE488" s="3">
        <v>0</v>
      </c>
      <c r="AF488" s="3">
        <v>0</v>
      </c>
      <c r="AG488" s="3">
        <v>10.851000000000001</v>
      </c>
      <c r="AJ488" s="3">
        <f t="shared" si="21"/>
        <v>11.241000000000001</v>
      </c>
      <c r="AL488" s="3">
        <f>IFERROR(VLOOKUP(B488,Totalt!$B$1:$BD$409,MATCH("totalt tillförda bränslen:",Totalt!$B$1:$BC$1,0),FALSE),"")</f>
        <v>11.241</v>
      </c>
      <c r="AN488" s="3">
        <f t="shared" si="23"/>
        <v>1.7763568394002505E-15</v>
      </c>
    </row>
    <row r="489" spans="1:40" x14ac:dyDescent="0.25">
      <c r="B489" s="3" t="s">
        <v>496</v>
      </c>
      <c r="C489" s="3">
        <v>0</v>
      </c>
      <c r="D489" s="3">
        <v>0</v>
      </c>
      <c r="E489" s="3">
        <v>3.47</v>
      </c>
      <c r="F489" s="3">
        <v>13.742000000000001</v>
      </c>
      <c r="G489" s="3">
        <v>5.33</v>
      </c>
      <c r="H489" s="3">
        <v>0</v>
      </c>
      <c r="I489" s="3">
        <v>2.11</v>
      </c>
      <c r="J489" s="3">
        <v>0.39700000000000002</v>
      </c>
      <c r="K489" s="3">
        <v>0</v>
      </c>
      <c r="L489" s="3">
        <v>0.73960000000000004</v>
      </c>
      <c r="M489" s="238">
        <v>0</v>
      </c>
      <c r="N489" s="3">
        <v>0</v>
      </c>
      <c r="O489" s="3">
        <v>0</v>
      </c>
      <c r="P489" s="238">
        <v>20.82</v>
      </c>
      <c r="Q489" s="240">
        <f t="shared" si="22"/>
        <v>10.41</v>
      </c>
      <c r="R489" s="3">
        <v>0</v>
      </c>
      <c r="S489" s="3">
        <v>24.212</v>
      </c>
      <c r="T489" s="3">
        <v>29.92</v>
      </c>
      <c r="U489" s="3">
        <v>0</v>
      </c>
      <c r="V489" s="3">
        <v>0</v>
      </c>
      <c r="W489" s="3">
        <v>0</v>
      </c>
      <c r="X489" s="3">
        <v>1.8</v>
      </c>
      <c r="Y489" s="3">
        <v>0</v>
      </c>
      <c r="Z489" s="3">
        <v>0</v>
      </c>
      <c r="AA489" s="3">
        <v>0</v>
      </c>
      <c r="AB489" s="3">
        <v>0</v>
      </c>
      <c r="AC489" s="3">
        <v>0</v>
      </c>
      <c r="AD489" s="3">
        <v>0</v>
      </c>
      <c r="AE489" s="3">
        <v>0</v>
      </c>
      <c r="AF489" s="3">
        <v>0</v>
      </c>
      <c r="AG489" s="3">
        <v>23.067</v>
      </c>
      <c r="AJ489" s="3">
        <f t="shared" si="21"/>
        <v>115.19759999999999</v>
      </c>
      <c r="AL489" s="3">
        <f>IFERROR(VLOOKUP(B489,Totalt!$B$1:$BD$409,MATCH("totalt tillförda bränslen:",Totalt!$B$1:$BC$1,0),FALSE),"")</f>
        <v>115.19759999999999</v>
      </c>
      <c r="AN489" s="3">
        <f t="shared" si="23"/>
        <v>0</v>
      </c>
    </row>
    <row r="490" spans="1:40" x14ac:dyDescent="0.25">
      <c r="A490" s="3" t="s">
        <v>497</v>
      </c>
      <c r="Q490" s="240">
        <f t="shared" si="22"/>
        <v>0</v>
      </c>
      <c r="AJ490" s="3">
        <f t="shared" si="21"/>
        <v>0</v>
      </c>
      <c r="AL490" s="3" t="str">
        <f>IFERROR(VLOOKUP(B490,Totalt!$B$1:$BD$409,MATCH("totalt tillförda bränslen:",Totalt!$B$1:$BC$1,0),FALSE),"")</f>
        <v/>
      </c>
      <c r="AN490" s="3" t="str">
        <f t="shared" si="23"/>
        <v/>
      </c>
    </row>
    <row r="491" spans="1:40" x14ac:dyDescent="0.25">
      <c r="B491" s="3" t="s">
        <v>498</v>
      </c>
      <c r="C491" s="3">
        <v>0</v>
      </c>
      <c r="D491" s="3">
        <v>0</v>
      </c>
      <c r="E491" s="3">
        <v>0</v>
      </c>
      <c r="F491" s="3">
        <v>0</v>
      </c>
      <c r="G491" s="3">
        <v>0</v>
      </c>
      <c r="H491" s="3">
        <v>0</v>
      </c>
      <c r="I491" s="3">
        <v>0.1</v>
      </c>
      <c r="J491" s="3">
        <v>0</v>
      </c>
      <c r="K491" s="3">
        <v>0</v>
      </c>
      <c r="L491" s="3">
        <v>0</v>
      </c>
      <c r="M491" s="238">
        <v>0</v>
      </c>
      <c r="N491" s="3">
        <v>0</v>
      </c>
      <c r="O491" s="3">
        <v>0</v>
      </c>
      <c r="P491" s="238">
        <v>0</v>
      </c>
      <c r="Q491" s="240">
        <f t="shared" si="22"/>
        <v>0</v>
      </c>
      <c r="R491" s="3">
        <v>0</v>
      </c>
      <c r="S491" s="3">
        <v>0</v>
      </c>
      <c r="T491" s="3">
        <v>0</v>
      </c>
      <c r="U491" s="3">
        <v>0</v>
      </c>
      <c r="V491" s="3">
        <v>0</v>
      </c>
      <c r="W491" s="3">
        <v>0</v>
      </c>
      <c r="X491" s="3">
        <v>0.04</v>
      </c>
      <c r="Y491" s="3">
        <v>0</v>
      </c>
      <c r="Z491" s="3">
        <v>2.8</v>
      </c>
      <c r="AA491" s="3">
        <v>0</v>
      </c>
      <c r="AB491" s="3">
        <v>0</v>
      </c>
      <c r="AC491" s="3">
        <v>0</v>
      </c>
      <c r="AD491" s="3">
        <v>0</v>
      </c>
      <c r="AE491" s="3">
        <v>0</v>
      </c>
      <c r="AF491" s="3">
        <v>0</v>
      </c>
      <c r="AG491" s="3">
        <v>0</v>
      </c>
      <c r="AJ491" s="3">
        <f t="shared" si="21"/>
        <v>2.94</v>
      </c>
      <c r="AL491" s="3">
        <f>IFERROR(VLOOKUP(B491,Totalt!$B$1:$BD$409,MATCH("totalt tillförda bränslen:",Totalt!$B$1:$BC$1,0),FALSE),"")</f>
        <v>2.94</v>
      </c>
      <c r="AN491" s="3">
        <f t="shared" si="23"/>
        <v>0</v>
      </c>
    </row>
    <row r="492" spans="1:40" x14ac:dyDescent="0.25">
      <c r="B492" s="3" t="s">
        <v>499</v>
      </c>
      <c r="C492" s="3">
        <v>0</v>
      </c>
      <c r="D492" s="3">
        <v>0</v>
      </c>
      <c r="E492" s="3">
        <v>0</v>
      </c>
      <c r="F492" s="3">
        <v>0</v>
      </c>
      <c r="G492" s="3">
        <v>0</v>
      </c>
      <c r="H492" s="3">
        <v>0</v>
      </c>
      <c r="I492" s="3">
        <v>4.8235299999999999</v>
      </c>
      <c r="J492" s="3">
        <v>0</v>
      </c>
      <c r="K492" s="3">
        <v>0</v>
      </c>
      <c r="L492" s="3">
        <v>0</v>
      </c>
      <c r="M492" s="238">
        <v>0</v>
      </c>
      <c r="N492" s="3">
        <v>0</v>
      </c>
      <c r="O492" s="3">
        <v>0</v>
      </c>
      <c r="P492" s="238">
        <v>0</v>
      </c>
      <c r="Q492" s="240">
        <f t="shared" si="22"/>
        <v>0</v>
      </c>
      <c r="R492" s="3">
        <v>0</v>
      </c>
      <c r="S492" s="3">
        <v>0</v>
      </c>
      <c r="T492" s="3">
        <v>0</v>
      </c>
      <c r="U492" s="3">
        <v>0</v>
      </c>
      <c r="V492" s="3">
        <v>0</v>
      </c>
      <c r="W492" s="3">
        <v>0</v>
      </c>
      <c r="X492" s="3">
        <v>3.5550000000000002</v>
      </c>
      <c r="Y492" s="3">
        <v>0</v>
      </c>
      <c r="Z492" s="3">
        <v>0</v>
      </c>
      <c r="AA492" s="3">
        <v>0</v>
      </c>
      <c r="AB492" s="3">
        <v>0</v>
      </c>
      <c r="AC492" s="3">
        <v>0</v>
      </c>
      <c r="AD492" s="3">
        <v>0</v>
      </c>
      <c r="AE492" s="3">
        <v>0</v>
      </c>
      <c r="AF492" s="3">
        <v>0</v>
      </c>
      <c r="AG492" s="3">
        <v>154.35300000000001</v>
      </c>
      <c r="AJ492" s="3">
        <f t="shared" si="21"/>
        <v>162.73153000000002</v>
      </c>
      <c r="AL492" s="3">
        <f>IFERROR(VLOOKUP(B492,Totalt!$B$1:$BD$409,MATCH("totalt tillförda bränslen:",Totalt!$B$1:$BC$1,0),FALSE),"")</f>
        <v>162.73153000000002</v>
      </c>
      <c r="AN492" s="3">
        <f t="shared" si="23"/>
        <v>0</v>
      </c>
    </row>
    <row r="493" spans="1:40" x14ac:dyDescent="0.25">
      <c r="B493" s="3" t="s">
        <v>500</v>
      </c>
      <c r="C493" s="3">
        <v>0</v>
      </c>
      <c r="D493" s="3">
        <v>0</v>
      </c>
      <c r="E493" s="3">
        <v>0</v>
      </c>
      <c r="F493" s="3">
        <v>0</v>
      </c>
      <c r="G493" s="3">
        <v>0</v>
      </c>
      <c r="H493" s="3">
        <v>0</v>
      </c>
      <c r="I493" s="3">
        <v>0.01</v>
      </c>
      <c r="J493" s="3">
        <v>0</v>
      </c>
      <c r="K493" s="3">
        <v>0</v>
      </c>
      <c r="L493" s="3">
        <v>0</v>
      </c>
      <c r="M493" s="238">
        <v>0</v>
      </c>
      <c r="N493" s="3">
        <v>0</v>
      </c>
      <c r="O493" s="3">
        <v>0</v>
      </c>
      <c r="P493" s="238">
        <v>2.4</v>
      </c>
      <c r="Q493" s="240">
        <f t="shared" si="22"/>
        <v>1.2</v>
      </c>
      <c r="R493" s="3">
        <v>0</v>
      </c>
      <c r="S493" s="3">
        <v>15</v>
      </c>
      <c r="T493" s="3">
        <v>8.8000000000000007</v>
      </c>
      <c r="U493" s="3">
        <v>0</v>
      </c>
      <c r="V493" s="3">
        <v>0</v>
      </c>
      <c r="W493" s="3">
        <v>0</v>
      </c>
      <c r="X493" s="3">
        <v>0.5</v>
      </c>
      <c r="Y493" s="3">
        <v>0</v>
      </c>
      <c r="Z493" s="3">
        <v>0.2</v>
      </c>
      <c r="AA493" s="3">
        <v>0</v>
      </c>
      <c r="AB493" s="3">
        <v>0</v>
      </c>
      <c r="AC493" s="3">
        <v>0</v>
      </c>
      <c r="AD493" s="3">
        <v>0</v>
      </c>
      <c r="AE493" s="3">
        <v>0</v>
      </c>
      <c r="AF493" s="3">
        <v>0</v>
      </c>
      <c r="AG493" s="3">
        <v>0</v>
      </c>
      <c r="AJ493" s="3">
        <f t="shared" si="21"/>
        <v>25.71</v>
      </c>
      <c r="AL493" s="3">
        <f>IFERROR(VLOOKUP(B493,Totalt!$B$1:$BD$409,MATCH("totalt tillförda bränslen:",Totalt!$B$1:$BC$1,0),FALSE),"")</f>
        <v>25.71</v>
      </c>
      <c r="AN493" s="3">
        <f t="shared" si="23"/>
        <v>0</v>
      </c>
    </row>
    <row r="494" spans="1:40" x14ac:dyDescent="0.25">
      <c r="A494" s="3" t="s">
        <v>501</v>
      </c>
      <c r="Q494" s="240">
        <f t="shared" si="22"/>
        <v>0</v>
      </c>
      <c r="AJ494" s="3">
        <f t="shared" si="21"/>
        <v>0</v>
      </c>
      <c r="AL494" s="3" t="str">
        <f>IFERROR(VLOOKUP(B494,Totalt!$B$1:$BD$409,MATCH("totalt tillförda bränslen:",Totalt!$B$1:$BC$1,0),FALSE),"")</f>
        <v/>
      </c>
      <c r="AN494" s="3" t="str">
        <f t="shared" si="23"/>
        <v/>
      </c>
    </row>
    <row r="495" spans="1:40" x14ac:dyDescent="0.25">
      <c r="B495" s="3" t="s">
        <v>502</v>
      </c>
      <c r="C495" s="3">
        <v>0</v>
      </c>
      <c r="D495" s="3">
        <v>196.7</v>
      </c>
      <c r="E495" s="3">
        <v>0</v>
      </c>
      <c r="F495" s="3">
        <v>0</v>
      </c>
      <c r="G495" s="3">
        <v>0</v>
      </c>
      <c r="H495" s="3">
        <v>0</v>
      </c>
      <c r="I495" s="3">
        <v>3.4</v>
      </c>
      <c r="J495" s="3">
        <v>10.6</v>
      </c>
      <c r="K495" s="3">
        <v>0</v>
      </c>
      <c r="L495" s="3">
        <v>0</v>
      </c>
      <c r="M495" s="238">
        <v>0</v>
      </c>
      <c r="N495" s="3">
        <v>0</v>
      </c>
      <c r="O495" s="3">
        <v>0</v>
      </c>
      <c r="P495" s="238">
        <v>29.844000000000001</v>
      </c>
      <c r="Q495" s="240">
        <f t="shared" si="22"/>
        <v>14.922000000000001</v>
      </c>
      <c r="R495" s="3">
        <v>27.35</v>
      </c>
      <c r="S495" s="3">
        <v>26.2</v>
      </c>
      <c r="T495" s="3">
        <v>0.3</v>
      </c>
      <c r="U495" s="3">
        <v>0</v>
      </c>
      <c r="V495" s="3">
        <v>0</v>
      </c>
      <c r="W495" s="3">
        <v>0</v>
      </c>
      <c r="X495" s="3">
        <v>8.2189999999999994</v>
      </c>
      <c r="Y495" s="3">
        <v>0</v>
      </c>
      <c r="Z495" s="3">
        <v>0.3</v>
      </c>
      <c r="AA495" s="3">
        <v>0</v>
      </c>
      <c r="AB495" s="3">
        <v>0</v>
      </c>
      <c r="AC495" s="3">
        <v>0</v>
      </c>
      <c r="AD495" s="3">
        <v>0</v>
      </c>
      <c r="AE495" s="3">
        <v>0</v>
      </c>
      <c r="AF495" s="3">
        <v>0</v>
      </c>
      <c r="AG495" s="3">
        <v>5.1176500000000003</v>
      </c>
      <c r="AJ495" s="3">
        <f t="shared" si="21"/>
        <v>293.10865000000001</v>
      </c>
      <c r="AL495" s="3">
        <f>IFERROR(VLOOKUP(B495,Totalt!$B$1:$BD$409,MATCH("totalt tillförda bränslen:",Totalt!$B$1:$BC$1,0),FALSE),"")</f>
        <v>293.10865000000001</v>
      </c>
      <c r="AN495" s="3">
        <f t="shared" si="23"/>
        <v>0</v>
      </c>
    </row>
    <row r="496" spans="1:40" x14ac:dyDescent="0.25">
      <c r="B496" s="3" t="s">
        <v>503</v>
      </c>
      <c r="C496" s="3">
        <v>0</v>
      </c>
      <c r="D496" s="3">
        <v>0</v>
      </c>
      <c r="E496" s="3">
        <v>0</v>
      </c>
      <c r="F496" s="3">
        <v>0</v>
      </c>
      <c r="G496" s="3">
        <v>0</v>
      </c>
      <c r="H496" s="3">
        <v>0</v>
      </c>
      <c r="I496" s="3">
        <v>5.0200000000000002E-2</v>
      </c>
      <c r="J496" s="3">
        <v>0</v>
      </c>
      <c r="K496" s="3">
        <v>0</v>
      </c>
      <c r="L496" s="3">
        <v>0</v>
      </c>
      <c r="M496" s="238">
        <v>0</v>
      </c>
      <c r="N496" s="3">
        <v>0</v>
      </c>
      <c r="O496" s="3">
        <v>0</v>
      </c>
      <c r="P496" s="238">
        <v>0</v>
      </c>
      <c r="Q496" s="240">
        <f t="shared" si="22"/>
        <v>0</v>
      </c>
      <c r="R496" s="3">
        <v>0</v>
      </c>
      <c r="S496" s="3">
        <v>0</v>
      </c>
      <c r="T496" s="3">
        <v>0</v>
      </c>
      <c r="U496" s="3">
        <v>0</v>
      </c>
      <c r="V496" s="3">
        <v>0</v>
      </c>
      <c r="W496" s="3">
        <v>0</v>
      </c>
      <c r="X496" s="3">
        <v>0.17499999999999999</v>
      </c>
      <c r="Y496" s="3">
        <v>0</v>
      </c>
      <c r="Z496" s="3">
        <v>3.2869999999999999</v>
      </c>
      <c r="AA496" s="3">
        <v>0</v>
      </c>
      <c r="AB496" s="3">
        <v>0</v>
      </c>
      <c r="AC496" s="3">
        <v>0</v>
      </c>
      <c r="AD496" s="3">
        <v>0</v>
      </c>
      <c r="AE496" s="3">
        <v>0</v>
      </c>
      <c r="AF496" s="3">
        <v>0</v>
      </c>
      <c r="AG496" s="3">
        <v>0</v>
      </c>
      <c r="AJ496" s="3">
        <f t="shared" si="21"/>
        <v>3.5122</v>
      </c>
      <c r="AL496" s="3">
        <f>IFERROR(VLOOKUP(B496,Totalt!$B$1:$BD$409,MATCH("totalt tillförda bränslen:",Totalt!$B$1:$BC$1,0),FALSE),"")</f>
        <v>3.5121999999999995</v>
      </c>
      <c r="AN496" s="3">
        <f t="shared" si="23"/>
        <v>4.4408920985006262E-16</v>
      </c>
    </row>
    <row r="497" spans="2:40" x14ac:dyDescent="0.25">
      <c r="B497" s="3" t="s">
        <v>504</v>
      </c>
      <c r="C497" s="3">
        <v>0</v>
      </c>
      <c r="D497" s="3">
        <v>0</v>
      </c>
      <c r="E497" s="3">
        <v>0</v>
      </c>
      <c r="F497" s="3">
        <v>0</v>
      </c>
      <c r="G497" s="3">
        <v>0</v>
      </c>
      <c r="H497" s="3">
        <v>0</v>
      </c>
      <c r="I497" s="3">
        <v>0.44500000000000001</v>
      </c>
      <c r="J497" s="3">
        <v>0</v>
      </c>
      <c r="K497" s="3">
        <v>0</v>
      </c>
      <c r="L497" s="3">
        <v>0</v>
      </c>
      <c r="M497" s="238">
        <v>0</v>
      </c>
      <c r="N497" s="3">
        <v>0</v>
      </c>
      <c r="O497" s="3">
        <v>0</v>
      </c>
      <c r="P497" s="238">
        <v>4.5599999999999996</v>
      </c>
      <c r="Q497" s="240">
        <f t="shared" si="22"/>
        <v>2.2799999999999998</v>
      </c>
      <c r="R497" s="3">
        <v>0</v>
      </c>
      <c r="S497" s="3">
        <v>14.62</v>
      </c>
      <c r="T497" s="3">
        <v>0</v>
      </c>
      <c r="U497" s="3">
        <v>0</v>
      </c>
      <c r="V497" s="3">
        <v>0</v>
      </c>
      <c r="W497" s="3">
        <v>0</v>
      </c>
      <c r="X497" s="3">
        <v>0.39792</v>
      </c>
      <c r="Y497" s="3">
        <v>0</v>
      </c>
      <c r="Z497" s="3">
        <v>0</v>
      </c>
      <c r="AA497" s="3">
        <v>0</v>
      </c>
      <c r="AB497" s="3">
        <v>0</v>
      </c>
      <c r="AC497" s="3">
        <v>0</v>
      </c>
      <c r="AD497" s="3">
        <v>0</v>
      </c>
      <c r="AE497" s="3">
        <v>0</v>
      </c>
      <c r="AF497" s="3">
        <v>0</v>
      </c>
      <c r="AG497" s="3">
        <v>0</v>
      </c>
      <c r="AJ497" s="3">
        <f t="shared" si="21"/>
        <v>17.742920000000002</v>
      </c>
      <c r="AL497" s="3">
        <f>IFERROR(VLOOKUP(B497,Totalt!$B$1:$BD$409,MATCH("totalt tillförda bränslen:",Totalt!$B$1:$BC$1,0),FALSE),"")</f>
        <v>17.742919999999998</v>
      </c>
      <c r="AN497" s="3">
        <f t="shared" si="23"/>
        <v>3.5527136788005009E-15</v>
      </c>
    </row>
    <row r="498" spans="2:40" x14ac:dyDescent="0.25">
      <c r="B498" s="3" t="s">
        <v>505</v>
      </c>
      <c r="C498" s="3">
        <v>0</v>
      </c>
      <c r="D498" s="3">
        <v>0</v>
      </c>
      <c r="E498" s="3">
        <v>0</v>
      </c>
      <c r="F498" s="3">
        <v>0</v>
      </c>
      <c r="G498" s="3">
        <v>0</v>
      </c>
      <c r="H498" s="3">
        <v>0</v>
      </c>
      <c r="I498" s="3">
        <v>1.3308800000000001</v>
      </c>
      <c r="J498" s="3">
        <v>0</v>
      </c>
      <c r="K498" s="3">
        <v>0</v>
      </c>
      <c r="L498" s="3">
        <v>0</v>
      </c>
      <c r="M498" s="238">
        <v>0</v>
      </c>
      <c r="N498" s="3">
        <v>0</v>
      </c>
      <c r="O498" s="3">
        <v>0</v>
      </c>
      <c r="P498" s="238">
        <v>0</v>
      </c>
      <c r="Q498" s="240">
        <f t="shared" si="22"/>
        <v>0</v>
      </c>
      <c r="R498" s="3">
        <v>23.561</v>
      </c>
      <c r="S498" s="3">
        <v>0</v>
      </c>
      <c r="T498" s="3">
        <v>0</v>
      </c>
      <c r="U498" s="3">
        <v>0</v>
      </c>
      <c r="V498" s="3">
        <v>0</v>
      </c>
      <c r="W498" s="3">
        <v>0</v>
      </c>
      <c r="X498" s="3">
        <v>0.64680000000000004</v>
      </c>
      <c r="Y498" s="3">
        <v>0</v>
      </c>
      <c r="Z498" s="3">
        <v>0</v>
      </c>
      <c r="AA498" s="3">
        <v>0</v>
      </c>
      <c r="AB498" s="3">
        <v>0</v>
      </c>
      <c r="AC498" s="3">
        <v>0</v>
      </c>
      <c r="AD498" s="3">
        <v>0</v>
      </c>
      <c r="AE498" s="3">
        <v>0</v>
      </c>
      <c r="AF498" s="3">
        <v>0</v>
      </c>
      <c r="AG498" s="3">
        <v>1.16517</v>
      </c>
      <c r="AJ498" s="3">
        <f t="shared" si="21"/>
        <v>26.703849999999999</v>
      </c>
      <c r="AL498" s="3">
        <f>IFERROR(VLOOKUP(B498,Totalt!$B$1:$BD$409,MATCH("totalt tillförda bränslen:",Totalt!$B$1:$BC$1,0),FALSE),"")</f>
        <v>26.703849999999999</v>
      </c>
      <c r="AN498" s="3">
        <f t="shared" si="23"/>
        <v>0</v>
      </c>
    </row>
    <row r="499" spans="2:40" x14ac:dyDescent="0.25">
      <c r="B499" s="3" t="s">
        <v>506</v>
      </c>
      <c r="C499" s="3">
        <v>0</v>
      </c>
      <c r="D499" s="3">
        <v>0</v>
      </c>
      <c r="E499" s="3">
        <v>0</v>
      </c>
      <c r="F499" s="3">
        <v>0</v>
      </c>
      <c r="G499" s="3">
        <v>0</v>
      </c>
      <c r="H499" s="3">
        <v>0</v>
      </c>
      <c r="I499" s="3">
        <v>0.20599999999999999</v>
      </c>
      <c r="J499" s="3">
        <v>0</v>
      </c>
      <c r="K499" s="3">
        <v>0</v>
      </c>
      <c r="L499" s="3">
        <v>0</v>
      </c>
      <c r="M499" s="238">
        <v>0</v>
      </c>
      <c r="N499" s="3">
        <v>0</v>
      </c>
      <c r="O499" s="3">
        <v>0</v>
      </c>
      <c r="P499" s="238">
        <v>0</v>
      </c>
      <c r="Q499" s="240">
        <f t="shared" si="22"/>
        <v>0</v>
      </c>
      <c r="R499" s="3">
        <v>0</v>
      </c>
      <c r="S499" s="3">
        <v>0</v>
      </c>
      <c r="T499" s="3">
        <v>3.0030000000000001</v>
      </c>
      <c r="U499" s="3">
        <v>0</v>
      </c>
      <c r="V499" s="3">
        <v>0</v>
      </c>
      <c r="W499" s="3">
        <v>0</v>
      </c>
      <c r="X499" s="3">
        <v>0.17004</v>
      </c>
      <c r="Y499" s="3">
        <v>4.0330000000000004</v>
      </c>
      <c r="Z499" s="3">
        <v>0</v>
      </c>
      <c r="AA499" s="3">
        <v>0</v>
      </c>
      <c r="AB499" s="3">
        <v>0</v>
      </c>
      <c r="AC499" s="3">
        <v>0</v>
      </c>
      <c r="AD499" s="3">
        <v>0</v>
      </c>
      <c r="AE499" s="3">
        <v>0</v>
      </c>
      <c r="AF499" s="3">
        <v>0</v>
      </c>
      <c r="AG499" s="3">
        <v>0</v>
      </c>
      <c r="AJ499" s="3">
        <f t="shared" si="21"/>
        <v>7.4120400000000011</v>
      </c>
      <c r="AL499" s="3">
        <f>IFERROR(VLOOKUP(B499,Totalt!$B$1:$BD$409,MATCH("totalt tillförda bränslen:",Totalt!$B$1:$BC$1,0),FALSE),"")</f>
        <v>7.4120400000000011</v>
      </c>
      <c r="AN499" s="3">
        <f t="shared" si="23"/>
        <v>0</v>
      </c>
    </row>
    <row r="500" spans="2:40" x14ac:dyDescent="0.25">
      <c r="B500" s="3" t="s">
        <v>507</v>
      </c>
      <c r="C500" s="3">
        <v>0</v>
      </c>
      <c r="D500" s="3">
        <v>0</v>
      </c>
      <c r="E500" s="3">
        <v>0</v>
      </c>
      <c r="F500" s="3">
        <v>0</v>
      </c>
      <c r="G500" s="3">
        <v>0</v>
      </c>
      <c r="H500" s="3">
        <v>0</v>
      </c>
      <c r="I500" s="3">
        <v>0.27100000000000002</v>
      </c>
      <c r="J500" s="3">
        <v>0</v>
      </c>
      <c r="K500" s="3">
        <v>0</v>
      </c>
      <c r="L500" s="3">
        <v>0</v>
      </c>
      <c r="M500" s="238">
        <v>0</v>
      </c>
      <c r="N500" s="3">
        <v>0</v>
      </c>
      <c r="O500" s="3">
        <v>0</v>
      </c>
      <c r="P500" s="238">
        <v>0</v>
      </c>
      <c r="Q500" s="240">
        <f t="shared" si="22"/>
        <v>0</v>
      </c>
      <c r="R500" s="3">
        <v>0</v>
      </c>
      <c r="S500" s="3">
        <v>0</v>
      </c>
      <c r="T500" s="3">
        <v>0</v>
      </c>
      <c r="U500" s="3">
        <v>0</v>
      </c>
      <c r="V500" s="3">
        <v>0</v>
      </c>
      <c r="W500" s="3">
        <v>0</v>
      </c>
      <c r="X500" s="3">
        <v>5.5230000000000001E-2</v>
      </c>
      <c r="Y500" s="3">
        <v>0</v>
      </c>
      <c r="Z500" s="3">
        <v>2.19529</v>
      </c>
      <c r="AA500" s="3">
        <v>0</v>
      </c>
      <c r="AB500" s="3">
        <v>0</v>
      </c>
      <c r="AC500" s="3">
        <v>0</v>
      </c>
      <c r="AD500" s="3">
        <v>0</v>
      </c>
      <c r="AE500" s="3">
        <v>0</v>
      </c>
      <c r="AF500" s="3">
        <v>0</v>
      </c>
      <c r="AG500" s="3">
        <v>0</v>
      </c>
      <c r="AJ500" s="3">
        <f t="shared" si="21"/>
        <v>2.5215199999999998</v>
      </c>
      <c r="AL500" s="3">
        <f>IFERROR(VLOOKUP(B500,Totalt!$B$1:$BD$409,MATCH("totalt tillförda bränslen:",Totalt!$B$1:$BC$1,0),FALSE),"")</f>
        <v>2.5215199999999998</v>
      </c>
      <c r="AN500" s="3">
        <f t="shared" si="23"/>
        <v>0</v>
      </c>
    </row>
    <row r="501" spans="2:40" x14ac:dyDescent="0.25">
      <c r="B501" s="3" t="s">
        <v>508</v>
      </c>
      <c r="C501" s="3">
        <v>0</v>
      </c>
      <c r="D501" s="3">
        <v>0</v>
      </c>
      <c r="E501" s="3">
        <v>0</v>
      </c>
      <c r="F501" s="3">
        <v>0</v>
      </c>
      <c r="G501" s="3">
        <v>0</v>
      </c>
      <c r="H501" s="3">
        <v>0</v>
      </c>
      <c r="I501" s="3">
        <v>0</v>
      </c>
      <c r="J501" s="3">
        <v>0</v>
      </c>
      <c r="K501" s="3">
        <v>0</v>
      </c>
      <c r="L501" s="3">
        <v>0</v>
      </c>
      <c r="M501" s="238">
        <v>0</v>
      </c>
      <c r="N501" s="3">
        <v>0</v>
      </c>
      <c r="O501" s="3">
        <v>0</v>
      </c>
      <c r="P501" s="238">
        <v>17.646000000000001</v>
      </c>
      <c r="Q501" s="240">
        <f t="shared" si="22"/>
        <v>8.8230000000000004</v>
      </c>
      <c r="R501" s="3">
        <v>32.624000000000002</v>
      </c>
      <c r="S501" s="3">
        <v>8.5649999999999995</v>
      </c>
      <c r="T501" s="3">
        <v>22.797000000000001</v>
      </c>
      <c r="U501" s="3">
        <v>0</v>
      </c>
      <c r="V501" s="3">
        <v>0</v>
      </c>
      <c r="W501" s="3">
        <v>0</v>
      </c>
      <c r="X501" s="3">
        <v>1.9450000000000001</v>
      </c>
      <c r="Y501" s="3">
        <v>0</v>
      </c>
      <c r="Z501" s="3">
        <v>0</v>
      </c>
      <c r="AA501" s="3">
        <v>0</v>
      </c>
      <c r="AB501" s="3">
        <v>0</v>
      </c>
      <c r="AC501" s="3">
        <v>0</v>
      </c>
      <c r="AD501" s="3">
        <v>0</v>
      </c>
      <c r="AE501" s="3">
        <v>0</v>
      </c>
      <c r="AF501" s="3">
        <v>0</v>
      </c>
      <c r="AG501" s="3">
        <v>7.1999999999999995E-2</v>
      </c>
      <c r="AJ501" s="3">
        <f t="shared" si="21"/>
        <v>74.825999999999993</v>
      </c>
      <c r="AL501" s="3">
        <f>IFERROR(VLOOKUP(B501,Totalt!$B$1:$BD$409,MATCH("totalt tillförda bränslen:",Totalt!$B$1:$BC$1,0),FALSE),"")</f>
        <v>74.825999999999993</v>
      </c>
      <c r="AN501" s="3">
        <f t="shared" si="23"/>
        <v>0</v>
      </c>
    </row>
    <row r="502" spans="2:40" x14ac:dyDescent="0.25">
      <c r="B502" s="3" t="s">
        <v>509</v>
      </c>
      <c r="C502" s="3">
        <v>0</v>
      </c>
      <c r="D502" s="3">
        <v>0</v>
      </c>
      <c r="E502" s="3">
        <v>3.4657399999999998</v>
      </c>
      <c r="F502" s="3">
        <v>39.9221</v>
      </c>
      <c r="G502" s="3">
        <v>0</v>
      </c>
      <c r="H502" s="3">
        <v>0</v>
      </c>
      <c r="I502" s="3">
        <v>1.0289999999999999</v>
      </c>
      <c r="J502" s="3">
        <v>0</v>
      </c>
      <c r="K502" s="3">
        <v>0</v>
      </c>
      <c r="L502" s="3">
        <v>10.7897</v>
      </c>
      <c r="M502" s="238">
        <v>2.88375</v>
      </c>
      <c r="N502" s="3">
        <v>0</v>
      </c>
      <c r="O502" s="3">
        <v>0</v>
      </c>
      <c r="P502" s="238">
        <v>66.116</v>
      </c>
      <c r="Q502" s="240">
        <f t="shared" si="22"/>
        <v>33.058</v>
      </c>
      <c r="R502" s="3">
        <v>0</v>
      </c>
      <c r="S502" s="3">
        <v>22.4358</v>
      </c>
      <c r="T502" s="3">
        <v>0</v>
      </c>
      <c r="U502" s="3">
        <v>0</v>
      </c>
      <c r="V502" s="3">
        <v>9.0660000000000007</v>
      </c>
      <c r="W502" s="3">
        <v>0</v>
      </c>
      <c r="X502" s="3">
        <v>3.08975</v>
      </c>
      <c r="Y502" s="3">
        <v>0</v>
      </c>
      <c r="Z502" s="3">
        <v>0</v>
      </c>
      <c r="AA502" s="3">
        <v>0</v>
      </c>
      <c r="AB502" s="3">
        <v>0</v>
      </c>
      <c r="AC502" s="3">
        <v>0</v>
      </c>
      <c r="AD502" s="3">
        <v>0</v>
      </c>
      <c r="AE502" s="3">
        <v>0</v>
      </c>
      <c r="AF502" s="3">
        <v>0</v>
      </c>
      <c r="AG502" s="3">
        <v>1.88392</v>
      </c>
      <c r="AJ502" s="3">
        <f t="shared" si="21"/>
        <v>124.74001</v>
      </c>
      <c r="AL502" s="3">
        <f>IFERROR(VLOOKUP(B502,Totalt!$B$1:$BD$409,MATCH("totalt tillförda bränslen:",Totalt!$B$1:$BC$1,0),FALSE),"")</f>
        <v>124.74001</v>
      </c>
      <c r="AN502" s="3">
        <f t="shared" si="23"/>
        <v>0</v>
      </c>
    </row>
    <row r="503" spans="2:40" x14ac:dyDescent="0.25">
      <c r="B503" s="3" t="s">
        <v>510</v>
      </c>
      <c r="C503" s="3">
        <v>0</v>
      </c>
      <c r="D503" s="3">
        <v>0</v>
      </c>
      <c r="E503" s="3">
        <v>0</v>
      </c>
      <c r="F503" s="3">
        <v>9.5630000000000006</v>
      </c>
      <c r="G503" s="3">
        <v>0</v>
      </c>
      <c r="H503" s="3">
        <v>0</v>
      </c>
      <c r="I503" s="3">
        <v>0.55400000000000005</v>
      </c>
      <c r="J503" s="3">
        <v>0</v>
      </c>
      <c r="K503" s="3">
        <v>0</v>
      </c>
      <c r="L503" s="3">
        <v>2.8490000000000002</v>
      </c>
      <c r="M503" s="238">
        <v>0</v>
      </c>
      <c r="N503" s="3">
        <v>0</v>
      </c>
      <c r="O503" s="3">
        <v>0</v>
      </c>
      <c r="P503" s="238">
        <v>13.318</v>
      </c>
      <c r="Q503" s="240">
        <f t="shared" si="22"/>
        <v>6.6589999999999998</v>
      </c>
      <c r="R503" s="3">
        <v>7.165</v>
      </c>
      <c r="S503" s="3">
        <v>4.6760000000000002</v>
      </c>
      <c r="T503" s="3">
        <v>0</v>
      </c>
      <c r="U503" s="3">
        <v>0</v>
      </c>
      <c r="V503" s="3">
        <v>0</v>
      </c>
      <c r="W503" s="3">
        <v>0</v>
      </c>
      <c r="X503" s="3">
        <v>1.12035</v>
      </c>
      <c r="Y503" s="3">
        <v>0</v>
      </c>
      <c r="Z503" s="3">
        <v>0</v>
      </c>
      <c r="AA503" s="3">
        <v>0</v>
      </c>
      <c r="AB503" s="3">
        <v>0</v>
      </c>
      <c r="AC503" s="3">
        <v>0</v>
      </c>
      <c r="AD503" s="3">
        <v>0</v>
      </c>
      <c r="AE503" s="3">
        <v>0</v>
      </c>
      <c r="AF503" s="3">
        <v>0</v>
      </c>
      <c r="AG503" s="3">
        <v>15.409000000000001</v>
      </c>
      <c r="AJ503" s="3">
        <f t="shared" si="21"/>
        <v>47.995350000000002</v>
      </c>
      <c r="AL503" s="3">
        <f>IFERROR(VLOOKUP(B503,Totalt!$B$1:$BD$409,MATCH("totalt tillförda bränslen:",Totalt!$B$1:$BC$1,0),FALSE),"")</f>
        <v>47.995350000000002</v>
      </c>
      <c r="AN503" s="3">
        <f t="shared" si="23"/>
        <v>0</v>
      </c>
    </row>
    <row r="504" spans="2:40" x14ac:dyDescent="0.25">
      <c r="B504" s="3" t="s">
        <v>511</v>
      </c>
      <c r="C504" s="3">
        <v>0</v>
      </c>
      <c r="D504" s="3">
        <v>0</v>
      </c>
      <c r="E504" s="3">
        <v>0</v>
      </c>
      <c r="F504" s="3">
        <v>0</v>
      </c>
      <c r="G504" s="3">
        <v>0</v>
      </c>
      <c r="H504" s="3">
        <v>0</v>
      </c>
      <c r="I504" s="3">
        <v>1.7010000000000001</v>
      </c>
      <c r="J504" s="3">
        <v>0</v>
      </c>
      <c r="K504" s="3">
        <v>0.289412</v>
      </c>
      <c r="L504" s="3">
        <v>0</v>
      </c>
      <c r="M504" s="238">
        <v>0</v>
      </c>
      <c r="N504" s="3">
        <v>0</v>
      </c>
      <c r="O504" s="3">
        <v>0</v>
      </c>
      <c r="P504" s="238">
        <v>0</v>
      </c>
      <c r="Q504" s="240">
        <f t="shared" si="22"/>
        <v>0</v>
      </c>
      <c r="R504" s="3">
        <v>13.382</v>
      </c>
      <c r="S504" s="3">
        <v>0</v>
      </c>
      <c r="T504" s="3">
        <v>0</v>
      </c>
      <c r="U504" s="3">
        <v>0</v>
      </c>
      <c r="V504" s="3">
        <v>0</v>
      </c>
      <c r="W504" s="3">
        <v>0</v>
      </c>
      <c r="X504" s="3">
        <v>0.184</v>
      </c>
      <c r="Y504" s="3">
        <v>0</v>
      </c>
      <c r="Z504" s="3">
        <v>0</v>
      </c>
      <c r="AA504" s="3">
        <v>0</v>
      </c>
      <c r="AB504" s="3">
        <v>0</v>
      </c>
      <c r="AC504" s="3">
        <v>0</v>
      </c>
      <c r="AD504" s="3">
        <v>0</v>
      </c>
      <c r="AE504" s="3">
        <v>0</v>
      </c>
      <c r="AF504" s="3">
        <v>0</v>
      </c>
      <c r="AG504" s="3">
        <v>3.43059</v>
      </c>
      <c r="AJ504" s="3">
        <f t="shared" si="21"/>
        <v>18.987002</v>
      </c>
      <c r="AL504" s="3">
        <f>IFERROR(VLOOKUP(B504,Totalt!$B$1:$BD$409,MATCH("totalt tillförda bränslen:",Totalt!$B$1:$BC$1,0),FALSE),"")</f>
        <v>18.987002</v>
      </c>
      <c r="AN504" s="3">
        <f t="shared" si="23"/>
        <v>0</v>
      </c>
    </row>
    <row r="505" spans="2:40" x14ac:dyDescent="0.25">
      <c r="B505" s="3" t="s">
        <v>512</v>
      </c>
      <c r="C505" s="3">
        <v>0</v>
      </c>
      <c r="D505" s="3">
        <v>0</v>
      </c>
      <c r="E505" s="3">
        <v>0</v>
      </c>
      <c r="F505" s="3">
        <v>0</v>
      </c>
      <c r="G505" s="3">
        <v>0</v>
      </c>
      <c r="H505" s="3">
        <v>0</v>
      </c>
      <c r="I505" s="3">
        <v>0.17799999999999999</v>
      </c>
      <c r="J505" s="3">
        <v>0</v>
      </c>
      <c r="K505" s="3">
        <v>0</v>
      </c>
      <c r="L505" s="3">
        <v>0</v>
      </c>
      <c r="M505" s="238">
        <v>0</v>
      </c>
      <c r="N505" s="3">
        <v>0</v>
      </c>
      <c r="O505" s="3">
        <v>0</v>
      </c>
      <c r="P505" s="238">
        <v>0</v>
      </c>
      <c r="Q505" s="240">
        <f t="shared" si="22"/>
        <v>0</v>
      </c>
      <c r="R505" s="3">
        <v>0</v>
      </c>
      <c r="S505" s="3">
        <v>0</v>
      </c>
      <c r="T505" s="3">
        <v>0</v>
      </c>
      <c r="U505" s="3">
        <v>0</v>
      </c>
      <c r="V505" s="3">
        <v>0</v>
      </c>
      <c r="W505" s="3">
        <v>0</v>
      </c>
      <c r="X505" s="3">
        <v>0.33611999999999997</v>
      </c>
      <c r="Y505" s="3">
        <v>0</v>
      </c>
      <c r="Z505" s="3">
        <v>0</v>
      </c>
      <c r="AA505" s="3">
        <v>0</v>
      </c>
      <c r="AB505" s="3">
        <v>0</v>
      </c>
      <c r="AC505" s="3">
        <v>0</v>
      </c>
      <c r="AD505" s="3">
        <v>0</v>
      </c>
      <c r="AE505" s="3">
        <v>0</v>
      </c>
      <c r="AF505" s="3">
        <v>0</v>
      </c>
      <c r="AG505" s="3">
        <v>14.852</v>
      </c>
      <c r="AJ505" s="3">
        <f t="shared" si="21"/>
        <v>15.36612</v>
      </c>
      <c r="AL505" s="3">
        <f>IFERROR(VLOOKUP(B505,Totalt!$B$1:$BD$409,MATCH("totalt tillförda bränslen:",Totalt!$B$1:$BC$1,0),FALSE),"")</f>
        <v>15.36612</v>
      </c>
      <c r="AN505" s="3">
        <f t="shared" si="23"/>
        <v>0</v>
      </c>
    </row>
    <row r="506" spans="2:40" x14ac:dyDescent="0.25">
      <c r="B506" s="3" t="s">
        <v>513</v>
      </c>
      <c r="C506" s="3">
        <v>0</v>
      </c>
      <c r="D506" s="3">
        <v>0</v>
      </c>
      <c r="E506" s="3">
        <v>0</v>
      </c>
      <c r="F506" s="3">
        <v>10.663</v>
      </c>
      <c r="G506" s="3">
        <v>0</v>
      </c>
      <c r="H506" s="3">
        <v>0</v>
      </c>
      <c r="I506" s="3">
        <v>0.72299999999999998</v>
      </c>
      <c r="J506" s="3">
        <v>0</v>
      </c>
      <c r="K506" s="3">
        <v>0</v>
      </c>
      <c r="L506" s="3">
        <v>19.527000000000001</v>
      </c>
      <c r="M506" s="238">
        <v>0</v>
      </c>
      <c r="N506" s="3">
        <v>0</v>
      </c>
      <c r="O506" s="3">
        <v>0</v>
      </c>
      <c r="P506" s="238">
        <v>46.828000000000003</v>
      </c>
      <c r="Q506" s="240">
        <f t="shared" si="22"/>
        <v>23.414000000000001</v>
      </c>
      <c r="R506" s="3">
        <v>0</v>
      </c>
      <c r="S506" s="3">
        <v>0</v>
      </c>
      <c r="T506" s="3">
        <v>0</v>
      </c>
      <c r="U506" s="3">
        <v>0</v>
      </c>
      <c r="V506" s="3">
        <v>0</v>
      </c>
      <c r="W506" s="3">
        <v>0</v>
      </c>
      <c r="X506" s="3">
        <v>3.13266</v>
      </c>
      <c r="Y506" s="3">
        <v>0</v>
      </c>
      <c r="Z506" s="3">
        <v>0</v>
      </c>
      <c r="AA506" s="3">
        <v>0</v>
      </c>
      <c r="AB506" s="3">
        <v>0</v>
      </c>
      <c r="AC506" s="3">
        <v>0</v>
      </c>
      <c r="AD506" s="3">
        <v>0</v>
      </c>
      <c r="AE506" s="3">
        <v>0</v>
      </c>
      <c r="AF506" s="3">
        <v>0</v>
      </c>
      <c r="AG506" s="3">
        <v>62.335999999999999</v>
      </c>
      <c r="AJ506" s="3">
        <f t="shared" si="21"/>
        <v>119.79566000000003</v>
      </c>
      <c r="AL506" s="3">
        <f>IFERROR(VLOOKUP(B506,Totalt!$B$1:$BD$409,MATCH("totalt tillförda bränslen:",Totalt!$B$1:$BC$1,0),FALSE),"")</f>
        <v>119.79566</v>
      </c>
      <c r="AN506" s="3">
        <f t="shared" si="23"/>
        <v>2.8421709430404007E-14</v>
      </c>
    </row>
    <row r="507" spans="2:40" x14ac:dyDescent="0.25">
      <c r="B507" s="3" t="s">
        <v>514</v>
      </c>
      <c r="C507" s="3">
        <v>0</v>
      </c>
      <c r="D507" s="3">
        <v>0.21235000000000001</v>
      </c>
      <c r="E507" s="3">
        <v>0</v>
      </c>
      <c r="F507" s="3">
        <v>0</v>
      </c>
      <c r="G507" s="3">
        <v>0</v>
      </c>
      <c r="H507" s="3">
        <v>0</v>
      </c>
      <c r="I507" s="3">
        <v>9.0527499999999997E-2</v>
      </c>
      <c r="J507" s="3">
        <v>0</v>
      </c>
      <c r="K507" s="3">
        <v>0.471939</v>
      </c>
      <c r="L507" s="3">
        <v>1.1298600000000001</v>
      </c>
      <c r="M507" s="238">
        <v>0.40669</v>
      </c>
      <c r="N507" s="3">
        <v>0</v>
      </c>
      <c r="O507" s="3">
        <v>9.5713100000000004</v>
      </c>
      <c r="P507" s="238">
        <v>35.448</v>
      </c>
      <c r="Q507" s="240">
        <f t="shared" si="22"/>
        <v>17.724</v>
      </c>
      <c r="R507" s="3">
        <v>29.119</v>
      </c>
      <c r="S507" s="3">
        <v>0</v>
      </c>
      <c r="T507" s="3">
        <v>0</v>
      </c>
      <c r="U507" s="3">
        <v>0</v>
      </c>
      <c r="V507" s="3">
        <v>0</v>
      </c>
      <c r="W507" s="3">
        <v>0</v>
      </c>
      <c r="X507" s="3">
        <v>1.2036899999999999</v>
      </c>
      <c r="Y507" s="3">
        <v>0</v>
      </c>
      <c r="Z507" s="3">
        <v>0</v>
      </c>
      <c r="AA507" s="3">
        <v>0</v>
      </c>
      <c r="AB507" s="3">
        <v>0</v>
      </c>
      <c r="AC507" s="3">
        <v>0</v>
      </c>
      <c r="AD507" s="3">
        <v>0</v>
      </c>
      <c r="AE507" s="3">
        <v>0</v>
      </c>
      <c r="AF507" s="3">
        <v>0</v>
      </c>
      <c r="AG507" s="3">
        <v>0.64901500000000001</v>
      </c>
      <c r="AJ507" s="3">
        <f t="shared" si="21"/>
        <v>60.171691500000001</v>
      </c>
      <c r="AL507" s="3">
        <f>IFERROR(VLOOKUP(B507,Totalt!$B$1:$BD$409,MATCH("totalt tillförda bränslen:",Totalt!$B$1:$BC$1,0),FALSE),"")</f>
        <v>60.171691500000001</v>
      </c>
      <c r="AN507" s="3">
        <f t="shared" si="23"/>
        <v>0</v>
      </c>
    </row>
    <row r="508" spans="2:40" x14ac:dyDescent="0.25">
      <c r="B508" s="3" t="s">
        <v>515</v>
      </c>
      <c r="C508" s="3">
        <v>0</v>
      </c>
      <c r="D508" s="3">
        <v>0</v>
      </c>
      <c r="E508" s="3">
        <v>0</v>
      </c>
      <c r="F508" s="3">
        <v>0</v>
      </c>
      <c r="G508" s="3">
        <v>0</v>
      </c>
      <c r="H508" s="3">
        <v>0</v>
      </c>
      <c r="I508" s="3">
        <v>6.4000000000000001E-2</v>
      </c>
      <c r="J508" s="3">
        <v>0</v>
      </c>
      <c r="K508" s="3">
        <v>0</v>
      </c>
      <c r="L508" s="3">
        <v>0</v>
      </c>
      <c r="M508" s="238">
        <v>0</v>
      </c>
      <c r="N508" s="3">
        <v>0</v>
      </c>
      <c r="O508" s="3">
        <v>0</v>
      </c>
      <c r="P508" s="238">
        <v>0</v>
      </c>
      <c r="Q508" s="240">
        <f t="shared" si="22"/>
        <v>0</v>
      </c>
      <c r="R508" s="3">
        <v>0</v>
      </c>
      <c r="S508" s="3">
        <v>0</v>
      </c>
      <c r="T508" s="3">
        <v>0</v>
      </c>
      <c r="U508" s="3">
        <v>0</v>
      </c>
      <c r="V508" s="3">
        <v>0</v>
      </c>
      <c r="W508" s="3">
        <v>0</v>
      </c>
      <c r="X508" s="3">
        <v>3.5000000000000003E-2</v>
      </c>
      <c r="Y508" s="3">
        <v>0</v>
      </c>
      <c r="Z508" s="3">
        <v>2.21</v>
      </c>
      <c r="AA508" s="3">
        <v>0</v>
      </c>
      <c r="AB508" s="3">
        <v>0</v>
      </c>
      <c r="AC508" s="3">
        <v>0</v>
      </c>
      <c r="AD508" s="3">
        <v>0</v>
      </c>
      <c r="AE508" s="3">
        <v>0</v>
      </c>
      <c r="AF508" s="3">
        <v>0</v>
      </c>
      <c r="AG508" s="3">
        <v>0</v>
      </c>
      <c r="AJ508" s="3">
        <f t="shared" si="21"/>
        <v>2.3090000000000002</v>
      </c>
      <c r="AL508" s="3">
        <f>IFERROR(VLOOKUP(B508,Totalt!$B$1:$BD$409,MATCH("totalt tillförda bränslen:",Totalt!$B$1:$BC$1,0),FALSE),"")</f>
        <v>2.3090000000000002</v>
      </c>
      <c r="AN508" s="3">
        <f t="shared" si="23"/>
        <v>0</v>
      </c>
    </row>
    <row r="509" spans="2:40" x14ac:dyDescent="0.25">
      <c r="B509" s="3" t="s">
        <v>516</v>
      </c>
      <c r="C509" s="3">
        <v>0</v>
      </c>
      <c r="D509" s="3">
        <v>0</v>
      </c>
      <c r="E509" s="3">
        <v>0</v>
      </c>
      <c r="F509" s="3">
        <v>0</v>
      </c>
      <c r="G509" s="3">
        <v>0</v>
      </c>
      <c r="H509" s="3">
        <v>0</v>
      </c>
      <c r="I509" s="3">
        <v>8.6700000000000006E-3</v>
      </c>
      <c r="J509" s="3">
        <v>0</v>
      </c>
      <c r="K509" s="3">
        <v>0</v>
      </c>
      <c r="L509" s="3">
        <v>0</v>
      </c>
      <c r="M509" s="238">
        <v>0</v>
      </c>
      <c r="N509" s="3">
        <v>0</v>
      </c>
      <c r="O509" s="3">
        <v>0</v>
      </c>
      <c r="P509" s="238">
        <v>0</v>
      </c>
      <c r="Q509" s="240">
        <f t="shared" si="22"/>
        <v>0</v>
      </c>
      <c r="R509" s="3">
        <v>0</v>
      </c>
      <c r="S509" s="3">
        <v>0</v>
      </c>
      <c r="T509" s="3">
        <v>0</v>
      </c>
      <c r="U509" s="3">
        <v>0</v>
      </c>
      <c r="V509" s="3">
        <v>0</v>
      </c>
      <c r="W509" s="3">
        <v>0</v>
      </c>
      <c r="X509" s="3">
        <v>4.7219999999999998E-2</v>
      </c>
      <c r="Y509" s="3">
        <v>2.1829999999999998</v>
      </c>
      <c r="Z509" s="3">
        <v>0</v>
      </c>
      <c r="AA509" s="3">
        <v>0</v>
      </c>
      <c r="AB509" s="3">
        <v>0</v>
      </c>
      <c r="AC509" s="3">
        <v>0</v>
      </c>
      <c r="AD509" s="3">
        <v>0</v>
      </c>
      <c r="AE509" s="3">
        <v>0</v>
      </c>
      <c r="AF509" s="3">
        <v>0</v>
      </c>
      <c r="AG509" s="3">
        <v>0</v>
      </c>
      <c r="AJ509" s="3">
        <f t="shared" si="21"/>
        <v>2.2388899999999996</v>
      </c>
      <c r="AL509" s="3">
        <f>IFERROR(VLOOKUP(B509,Totalt!$B$1:$BD$409,MATCH("totalt tillförda bränslen:",Totalt!$B$1:$BC$1,0),FALSE),"")</f>
        <v>2.2388899999999996</v>
      </c>
      <c r="AN509" s="3">
        <f t="shared" si="23"/>
        <v>0</v>
      </c>
    </row>
    <row r="510" spans="2:40" x14ac:dyDescent="0.25">
      <c r="B510" s="3" t="s">
        <v>975</v>
      </c>
      <c r="C510" s="3">
        <v>0</v>
      </c>
      <c r="D510" s="3">
        <v>0</v>
      </c>
      <c r="E510" s="3">
        <v>0</v>
      </c>
      <c r="F510" s="3">
        <v>0</v>
      </c>
      <c r="G510" s="3">
        <v>0</v>
      </c>
      <c r="H510" s="3">
        <v>0</v>
      </c>
      <c r="I510" s="3">
        <v>0.45400000000000001</v>
      </c>
      <c r="J510" s="3">
        <v>1.0720000000000001</v>
      </c>
      <c r="K510" s="3">
        <v>0</v>
      </c>
      <c r="L510" s="3">
        <v>0</v>
      </c>
      <c r="M510" s="238">
        <v>0</v>
      </c>
      <c r="N510" s="3">
        <v>0</v>
      </c>
      <c r="O510" s="3">
        <v>0</v>
      </c>
      <c r="P510" s="238">
        <v>0</v>
      </c>
      <c r="Q510" s="240">
        <f t="shared" si="22"/>
        <v>0</v>
      </c>
      <c r="R510" s="3">
        <v>27.457999999999998</v>
      </c>
      <c r="S510" s="3">
        <v>0</v>
      </c>
      <c r="T510" s="3">
        <v>0</v>
      </c>
      <c r="U510" s="3">
        <v>0</v>
      </c>
      <c r="V510" s="3">
        <v>0</v>
      </c>
      <c r="W510" s="3">
        <v>0</v>
      </c>
      <c r="X510" s="3">
        <v>1.4306399999999999</v>
      </c>
      <c r="Y510" s="3">
        <v>0</v>
      </c>
      <c r="Z510" s="3">
        <v>25.425000000000001</v>
      </c>
      <c r="AA510" s="3">
        <v>0</v>
      </c>
      <c r="AB510" s="3">
        <v>0</v>
      </c>
      <c r="AC510" s="3">
        <v>0</v>
      </c>
      <c r="AD510" s="3">
        <v>0</v>
      </c>
      <c r="AE510" s="3">
        <v>0</v>
      </c>
      <c r="AF510" s="3">
        <v>0</v>
      </c>
      <c r="AG510" s="3">
        <v>0.86470599999999997</v>
      </c>
      <c r="AJ510" s="3">
        <f t="shared" si="21"/>
        <v>56.704346000000001</v>
      </c>
      <c r="AL510" s="3">
        <f>IFERROR(VLOOKUP(B510,Totalt!$B$1:$BD$409,MATCH("totalt tillförda bränslen:",Totalt!$B$1:$BC$1,0),FALSE),"")</f>
        <v>56.704345999999994</v>
      </c>
      <c r="AN510" s="3">
        <f t="shared" si="23"/>
        <v>7.1054273576010019E-15</v>
      </c>
    </row>
    <row r="511" spans="2:40" x14ac:dyDescent="0.25">
      <c r="B511" s="3" t="s">
        <v>518</v>
      </c>
      <c r="C511" s="3">
        <v>0</v>
      </c>
      <c r="D511" s="3">
        <v>0</v>
      </c>
      <c r="E511" s="3">
        <v>0</v>
      </c>
      <c r="F511" s="3">
        <v>0</v>
      </c>
      <c r="G511" s="3">
        <v>0</v>
      </c>
      <c r="H511" s="3">
        <v>0</v>
      </c>
      <c r="I511" s="3">
        <v>0.31</v>
      </c>
      <c r="J511" s="3">
        <v>0</v>
      </c>
      <c r="K511" s="3">
        <v>0</v>
      </c>
      <c r="L511" s="3">
        <v>0</v>
      </c>
      <c r="M511" s="238">
        <v>0</v>
      </c>
      <c r="N511" s="3">
        <v>0</v>
      </c>
      <c r="O511" s="3">
        <v>0</v>
      </c>
      <c r="P511" s="238">
        <v>0</v>
      </c>
      <c r="Q511" s="240">
        <f t="shared" si="22"/>
        <v>0</v>
      </c>
      <c r="R511" s="3">
        <v>0</v>
      </c>
      <c r="S511" s="3">
        <v>1.405</v>
      </c>
      <c r="T511" s="3">
        <v>0</v>
      </c>
      <c r="U511" s="3">
        <v>0</v>
      </c>
      <c r="V511" s="3">
        <v>0</v>
      </c>
      <c r="W511" s="3">
        <v>0</v>
      </c>
      <c r="X511" s="3">
        <v>0.09</v>
      </c>
      <c r="Y511" s="3">
        <v>0</v>
      </c>
      <c r="Z511" s="3">
        <v>0</v>
      </c>
      <c r="AA511" s="3">
        <v>0</v>
      </c>
      <c r="AB511" s="3">
        <v>0</v>
      </c>
      <c r="AC511" s="3">
        <v>0</v>
      </c>
      <c r="AD511" s="3">
        <v>0</v>
      </c>
      <c r="AE511" s="3">
        <v>0</v>
      </c>
      <c r="AF511" s="3">
        <v>0</v>
      </c>
      <c r="AG511" s="3">
        <v>6.2610000000000001</v>
      </c>
      <c r="AJ511" s="3">
        <f t="shared" si="21"/>
        <v>8.0660000000000007</v>
      </c>
      <c r="AL511" s="3">
        <f>IFERROR(VLOOKUP(B511,Totalt!$B$1:$BD$409,MATCH("totalt tillförda bränslen:",Totalt!$B$1:$BC$1,0),FALSE),"")</f>
        <v>8.0660000000000007</v>
      </c>
      <c r="AN511" s="3">
        <f t="shared" si="23"/>
        <v>0</v>
      </c>
    </row>
    <row r="512" spans="2:40" x14ac:dyDescent="0.25">
      <c r="B512" s="3" t="s">
        <v>519</v>
      </c>
      <c r="C512" s="3">
        <v>0</v>
      </c>
      <c r="D512" s="3">
        <v>0</v>
      </c>
      <c r="E512" s="3">
        <v>0</v>
      </c>
      <c r="F512" s="3">
        <v>0</v>
      </c>
      <c r="G512" s="3">
        <v>0</v>
      </c>
      <c r="H512" s="3">
        <v>0</v>
      </c>
      <c r="I512" s="3">
        <v>1.208</v>
      </c>
      <c r="J512" s="3">
        <v>0</v>
      </c>
      <c r="K512" s="3">
        <v>0</v>
      </c>
      <c r="L512" s="3">
        <v>0</v>
      </c>
      <c r="M512" s="238">
        <v>0</v>
      </c>
      <c r="N512" s="3">
        <v>0</v>
      </c>
      <c r="O512" s="3">
        <v>0</v>
      </c>
      <c r="P512" s="238">
        <v>33.863999999999997</v>
      </c>
      <c r="Q512" s="240">
        <f t="shared" si="22"/>
        <v>16.931999999999999</v>
      </c>
      <c r="R512" s="3">
        <v>0</v>
      </c>
      <c r="S512" s="3">
        <v>0</v>
      </c>
      <c r="T512" s="3">
        <v>0</v>
      </c>
      <c r="U512" s="3">
        <v>0</v>
      </c>
      <c r="V512" s="3">
        <v>0</v>
      </c>
      <c r="W512" s="3">
        <v>0</v>
      </c>
      <c r="X512" s="3">
        <v>2.5691099999999998</v>
      </c>
      <c r="Y512" s="3">
        <v>0</v>
      </c>
      <c r="Z512" s="3">
        <v>0</v>
      </c>
      <c r="AA512" s="3">
        <v>0</v>
      </c>
      <c r="AB512" s="3">
        <v>0</v>
      </c>
      <c r="AC512" s="3">
        <v>0</v>
      </c>
      <c r="AD512" s="3">
        <v>0</v>
      </c>
      <c r="AE512" s="3">
        <v>0</v>
      </c>
      <c r="AF512" s="3">
        <v>0</v>
      </c>
      <c r="AG512" s="3">
        <v>84.513000000000005</v>
      </c>
      <c r="AJ512" s="3">
        <f t="shared" si="21"/>
        <v>105.22210999999999</v>
      </c>
      <c r="AL512" s="3">
        <f>IFERROR(VLOOKUP(B512,Totalt!$B$1:$BD$409,MATCH("totalt tillförda bränslen:",Totalt!$B$1:$BC$1,0),FALSE),"")</f>
        <v>105.22211</v>
      </c>
      <c r="AN512" s="3">
        <f t="shared" si="23"/>
        <v>-1.4210854715202004E-14</v>
      </c>
    </row>
    <row r="513" spans="1:40" x14ac:dyDescent="0.25">
      <c r="B513" s="3" t="s">
        <v>520</v>
      </c>
      <c r="C513" s="3">
        <v>0</v>
      </c>
      <c r="D513" s="3">
        <v>0</v>
      </c>
      <c r="E513" s="3">
        <v>0</v>
      </c>
      <c r="F513" s="3">
        <v>0</v>
      </c>
      <c r="G513" s="3">
        <v>0</v>
      </c>
      <c r="H513" s="3">
        <v>0</v>
      </c>
      <c r="I513" s="3">
        <v>0</v>
      </c>
      <c r="J513" s="3">
        <v>0</v>
      </c>
      <c r="K513" s="3">
        <v>0</v>
      </c>
      <c r="L513" s="3">
        <v>0</v>
      </c>
      <c r="M513" s="238">
        <v>0</v>
      </c>
      <c r="N513" s="3">
        <v>0</v>
      </c>
      <c r="O513" s="3">
        <v>0</v>
      </c>
      <c r="P513" s="238">
        <v>0</v>
      </c>
      <c r="Q513" s="240">
        <f t="shared" si="22"/>
        <v>0</v>
      </c>
      <c r="R513" s="3">
        <v>0</v>
      </c>
      <c r="S513" s="3">
        <v>0</v>
      </c>
      <c r="T513" s="3">
        <v>0</v>
      </c>
      <c r="U513" s="3">
        <v>0</v>
      </c>
      <c r="V513" s="3">
        <v>0</v>
      </c>
      <c r="W513" s="3">
        <v>0</v>
      </c>
      <c r="X513" s="3">
        <v>0</v>
      </c>
      <c r="Y513" s="3">
        <v>0</v>
      </c>
      <c r="Z513" s="3">
        <v>0</v>
      </c>
      <c r="AA513" s="3">
        <v>0</v>
      </c>
      <c r="AB513" s="3">
        <v>0</v>
      </c>
      <c r="AC513" s="3">
        <v>0</v>
      </c>
      <c r="AD513" s="3">
        <v>0</v>
      </c>
      <c r="AE513" s="3">
        <v>0</v>
      </c>
      <c r="AF513" s="3">
        <v>0</v>
      </c>
      <c r="AG513" s="3">
        <v>0</v>
      </c>
      <c r="AJ513" s="3">
        <f t="shared" si="21"/>
        <v>0</v>
      </c>
      <c r="AL513" s="3">
        <f>IFERROR(VLOOKUP(B513,Totalt!$B$1:$BD$409,MATCH("totalt tillförda bränslen:",Totalt!$B$1:$BC$1,0),FALSE),"")</f>
        <v>0</v>
      </c>
      <c r="AN513" s="3">
        <f t="shared" si="23"/>
        <v>0</v>
      </c>
    </row>
    <row r="514" spans="1:40" x14ac:dyDescent="0.25">
      <c r="B514" s="3" t="s">
        <v>521</v>
      </c>
      <c r="C514" s="3">
        <v>0</v>
      </c>
      <c r="D514" s="3">
        <v>0</v>
      </c>
      <c r="E514" s="3">
        <v>0</v>
      </c>
      <c r="F514" s="3">
        <v>0</v>
      </c>
      <c r="G514" s="3">
        <v>0</v>
      </c>
      <c r="H514" s="3">
        <v>0</v>
      </c>
      <c r="I514" s="3">
        <v>0</v>
      </c>
      <c r="J514" s="3">
        <v>0</v>
      </c>
      <c r="K514" s="3">
        <v>0</v>
      </c>
      <c r="L514" s="3">
        <v>0</v>
      </c>
      <c r="M514" s="238">
        <v>0</v>
      </c>
      <c r="N514" s="3">
        <v>0</v>
      </c>
      <c r="O514" s="3">
        <v>0</v>
      </c>
      <c r="P514" s="238">
        <v>0</v>
      </c>
      <c r="Q514" s="240">
        <f t="shared" si="22"/>
        <v>0</v>
      </c>
      <c r="R514" s="3">
        <v>0</v>
      </c>
      <c r="S514" s="3">
        <v>0</v>
      </c>
      <c r="T514" s="3">
        <v>0</v>
      </c>
      <c r="U514" s="3">
        <v>0</v>
      </c>
      <c r="V514" s="3">
        <v>0</v>
      </c>
      <c r="W514" s="3">
        <v>0</v>
      </c>
      <c r="X514" s="3">
        <v>0</v>
      </c>
      <c r="Y514" s="3">
        <v>0</v>
      </c>
      <c r="Z514" s="3">
        <v>0</v>
      </c>
      <c r="AA514" s="3">
        <v>0</v>
      </c>
      <c r="AB514" s="3">
        <v>0</v>
      </c>
      <c r="AC514" s="3">
        <v>0</v>
      </c>
      <c r="AD514" s="3">
        <v>0</v>
      </c>
      <c r="AE514" s="3">
        <v>0</v>
      </c>
      <c r="AF514" s="3">
        <v>0</v>
      </c>
      <c r="AG514" s="3">
        <v>0</v>
      </c>
      <c r="AJ514" s="3">
        <f t="shared" si="21"/>
        <v>0</v>
      </c>
      <c r="AL514" s="3">
        <f>IFERROR(VLOOKUP(B514,Totalt!$B$1:$BD$409,MATCH("totalt tillförda bränslen:",Totalt!$B$1:$BC$1,0),FALSE),"")</f>
        <v>0</v>
      </c>
      <c r="AN514" s="3">
        <f t="shared" si="23"/>
        <v>0</v>
      </c>
    </row>
    <row r="515" spans="1:40" x14ac:dyDescent="0.25">
      <c r="A515" s="3" t="s">
        <v>522</v>
      </c>
      <c r="Q515" s="240">
        <f t="shared" si="22"/>
        <v>0</v>
      </c>
      <c r="AJ515" s="3">
        <f t="shared" ref="AJ515:AJ558" si="24">SUM(C515:AG515)-M515-P515</f>
        <v>0</v>
      </c>
      <c r="AL515" s="3" t="str">
        <f>IFERROR(VLOOKUP(B515,Totalt!$B$1:$BD$409,MATCH("totalt tillförda bränslen:",Totalt!$B$1:$BC$1,0),FALSE),"")</f>
        <v/>
      </c>
      <c r="AN515" s="3" t="str">
        <f t="shared" si="23"/>
        <v/>
      </c>
    </row>
    <row r="516" spans="1:40" x14ac:dyDescent="0.25">
      <c r="B516" s="3" t="s">
        <v>523</v>
      </c>
      <c r="C516" s="3">
        <v>0</v>
      </c>
      <c r="D516" s="3">
        <v>0</v>
      </c>
      <c r="E516" s="3">
        <v>0</v>
      </c>
      <c r="F516" s="3">
        <v>0</v>
      </c>
      <c r="G516" s="3">
        <v>0</v>
      </c>
      <c r="H516" s="3">
        <v>0</v>
      </c>
      <c r="I516" s="3">
        <v>0</v>
      </c>
      <c r="J516" s="3">
        <v>0</v>
      </c>
      <c r="K516" s="3">
        <v>0</v>
      </c>
      <c r="L516" s="3">
        <v>0</v>
      </c>
      <c r="M516" s="238">
        <v>0</v>
      </c>
      <c r="N516" s="3">
        <v>0</v>
      </c>
      <c r="O516" s="3">
        <v>0</v>
      </c>
      <c r="P516" s="238">
        <v>0</v>
      </c>
      <c r="Q516" s="240">
        <f t="shared" ref="Q516:Q556" si="25">P516/2</f>
        <v>0</v>
      </c>
      <c r="R516" s="3">
        <v>0</v>
      </c>
      <c r="S516" s="3">
        <v>0</v>
      </c>
      <c r="T516" s="3">
        <v>0</v>
      </c>
      <c r="U516" s="3">
        <v>0</v>
      </c>
      <c r="V516" s="3">
        <v>0</v>
      </c>
      <c r="W516" s="3">
        <v>0</v>
      </c>
      <c r="X516" s="3">
        <v>0.24792</v>
      </c>
      <c r="Y516" s="3">
        <v>0</v>
      </c>
      <c r="Z516" s="3">
        <v>0</v>
      </c>
      <c r="AA516" s="3">
        <v>0</v>
      </c>
      <c r="AB516" s="3">
        <v>0</v>
      </c>
      <c r="AC516" s="3">
        <v>0</v>
      </c>
      <c r="AD516" s="3">
        <v>0</v>
      </c>
      <c r="AE516" s="3">
        <v>0</v>
      </c>
      <c r="AF516" s="3">
        <v>0</v>
      </c>
      <c r="AG516" s="3">
        <v>12.0824</v>
      </c>
      <c r="AJ516" s="3">
        <f t="shared" si="24"/>
        <v>12.33032</v>
      </c>
      <c r="AL516" s="3">
        <f>IFERROR(VLOOKUP(B516,Totalt!$B$1:$BD$409,MATCH("totalt tillförda bränslen:",Totalt!$B$1:$BC$1,0),FALSE),"")</f>
        <v>12.33032</v>
      </c>
      <c r="AN516" s="3">
        <f t="shared" ref="AN516:AN556" si="26">IFERROR(AJ516-AL516,"")</f>
        <v>0</v>
      </c>
    </row>
    <row r="517" spans="1:40" x14ac:dyDescent="0.25">
      <c r="B517" s="3" t="s">
        <v>524</v>
      </c>
      <c r="C517" s="3">
        <v>0</v>
      </c>
      <c r="D517" s="3">
        <v>0</v>
      </c>
      <c r="E517" s="3">
        <v>0.68899999999999995</v>
      </c>
      <c r="F517" s="3">
        <v>38.154400000000003</v>
      </c>
      <c r="G517" s="3">
        <v>6.9980000000000002</v>
      </c>
      <c r="H517" s="3">
        <v>2.2029999999999998</v>
      </c>
      <c r="I517" s="3">
        <v>0</v>
      </c>
      <c r="J517" s="3">
        <v>0</v>
      </c>
      <c r="K517" s="3">
        <v>0</v>
      </c>
      <c r="L517" s="3">
        <v>41.465200000000003</v>
      </c>
      <c r="M517" s="238">
        <v>0</v>
      </c>
      <c r="N517" s="3">
        <v>0</v>
      </c>
      <c r="O517" s="3">
        <v>0</v>
      </c>
      <c r="P517" s="238">
        <v>54.738</v>
      </c>
      <c r="Q517" s="240">
        <f t="shared" si="25"/>
        <v>27.369</v>
      </c>
      <c r="R517" s="3">
        <v>0.25800000000000001</v>
      </c>
      <c r="S517" s="3">
        <v>0</v>
      </c>
      <c r="T517" s="3">
        <v>42.887500000000003</v>
      </c>
      <c r="U517" s="3">
        <v>0</v>
      </c>
      <c r="V517" s="3">
        <v>0</v>
      </c>
      <c r="W517" s="3">
        <v>0</v>
      </c>
      <c r="X517" s="3">
        <v>4.0229999999999997</v>
      </c>
      <c r="Y517" s="3">
        <v>0</v>
      </c>
      <c r="Z517" s="3">
        <v>0</v>
      </c>
      <c r="AA517" s="3">
        <v>0</v>
      </c>
      <c r="AB517" s="3">
        <v>0</v>
      </c>
      <c r="AC517" s="3">
        <v>0</v>
      </c>
      <c r="AD517" s="3">
        <v>0</v>
      </c>
      <c r="AE517" s="3">
        <v>3.1440000000000001</v>
      </c>
      <c r="AF517" s="3">
        <v>0</v>
      </c>
      <c r="AG517" s="3">
        <v>0</v>
      </c>
      <c r="AJ517" s="3">
        <f t="shared" si="24"/>
        <v>167.19110000000003</v>
      </c>
      <c r="AL517" s="3">
        <f>IFERROR(VLOOKUP(B517,Totalt!$B$1:$BD$409,MATCH("totalt tillförda bränslen:",Totalt!$B$1:$BC$1,0),FALSE),"")</f>
        <v>167.19110000000001</v>
      </c>
      <c r="AN517" s="3">
        <f t="shared" si="26"/>
        <v>2.8421709430404007E-14</v>
      </c>
    </row>
    <row r="518" spans="1:40" x14ac:dyDescent="0.25">
      <c r="A518" s="3" t="s">
        <v>525</v>
      </c>
      <c r="Q518" s="240">
        <f t="shared" si="25"/>
        <v>0</v>
      </c>
      <c r="AJ518" s="3">
        <f t="shared" si="24"/>
        <v>0</v>
      </c>
      <c r="AL518" s="3" t="str">
        <f>IFERROR(VLOOKUP(B518,Totalt!$B$1:$BD$409,MATCH("totalt tillförda bränslen:",Totalt!$B$1:$BC$1,0),FALSE),"")</f>
        <v/>
      </c>
      <c r="AN518" s="3" t="str">
        <f t="shared" si="26"/>
        <v/>
      </c>
    </row>
    <row r="519" spans="1:40" x14ac:dyDescent="0.25">
      <c r="B519" s="3" t="s">
        <v>526</v>
      </c>
      <c r="C519" s="3">
        <v>0</v>
      </c>
      <c r="D519" s="3">
        <v>0</v>
      </c>
      <c r="E519" s="3">
        <v>0</v>
      </c>
      <c r="F519" s="3">
        <v>4.1689999999999996</v>
      </c>
      <c r="G519" s="3">
        <v>5.19</v>
      </c>
      <c r="H519" s="3">
        <v>0</v>
      </c>
      <c r="I519" s="3">
        <v>0.75700000000000001</v>
      </c>
      <c r="J519" s="3">
        <v>0</v>
      </c>
      <c r="K519" s="3">
        <v>0</v>
      </c>
      <c r="L519" s="3">
        <v>22.126999999999999</v>
      </c>
      <c r="M519" s="238">
        <v>0</v>
      </c>
      <c r="N519" s="3">
        <v>0</v>
      </c>
      <c r="O519" s="3">
        <v>0</v>
      </c>
      <c r="P519" s="238">
        <v>29.297999999999998</v>
      </c>
      <c r="Q519" s="240">
        <f t="shared" si="25"/>
        <v>14.648999999999999</v>
      </c>
      <c r="R519" s="3">
        <v>15.862</v>
      </c>
      <c r="S519" s="3">
        <v>8.4019999999999992</v>
      </c>
      <c r="T519" s="3">
        <v>41.067999999999998</v>
      </c>
      <c r="U519" s="3">
        <v>0</v>
      </c>
      <c r="V519" s="3">
        <v>0</v>
      </c>
      <c r="W519" s="3">
        <v>5.3869999999999996</v>
      </c>
      <c r="X519" s="3">
        <v>3.101</v>
      </c>
      <c r="Y519" s="3">
        <v>0</v>
      </c>
      <c r="Z519" s="3">
        <v>0</v>
      </c>
      <c r="AA519" s="3">
        <v>0</v>
      </c>
      <c r="AB519" s="3">
        <v>0</v>
      </c>
      <c r="AC519" s="3">
        <v>0</v>
      </c>
      <c r="AD519" s="3">
        <v>0</v>
      </c>
      <c r="AE519" s="3">
        <v>0</v>
      </c>
      <c r="AF519" s="3">
        <v>0</v>
      </c>
      <c r="AG519" s="3">
        <v>0</v>
      </c>
      <c r="AJ519" s="3">
        <f t="shared" si="24"/>
        <v>120.71199999999999</v>
      </c>
      <c r="AL519" s="3">
        <f>IFERROR(VLOOKUP(B519,Totalt!$B$1:$BD$409,MATCH("totalt tillförda bränslen:",Totalt!$B$1:$BC$1,0),FALSE),"")</f>
        <v>120.71199999999999</v>
      </c>
      <c r="AN519" s="3">
        <f t="shared" si="26"/>
        <v>0</v>
      </c>
    </row>
    <row r="520" spans="1:40" x14ac:dyDescent="0.25">
      <c r="B520" s="3" t="s">
        <v>527</v>
      </c>
      <c r="C520" s="3">
        <v>0</v>
      </c>
      <c r="D520" s="3">
        <v>0</v>
      </c>
      <c r="E520" s="3">
        <v>0</v>
      </c>
      <c r="F520" s="3">
        <v>0</v>
      </c>
      <c r="G520" s="3">
        <v>0</v>
      </c>
      <c r="H520" s="3">
        <v>0</v>
      </c>
      <c r="I520" s="3">
        <v>0.75700000000000001</v>
      </c>
      <c r="J520" s="3">
        <v>0</v>
      </c>
      <c r="K520" s="3">
        <v>0</v>
      </c>
      <c r="L520" s="3">
        <v>0</v>
      </c>
      <c r="M520" s="238">
        <v>0</v>
      </c>
      <c r="N520" s="3">
        <v>0</v>
      </c>
      <c r="O520" s="3">
        <v>0</v>
      </c>
      <c r="P520" s="238">
        <v>0</v>
      </c>
      <c r="Q520" s="240">
        <f t="shared" si="25"/>
        <v>0</v>
      </c>
      <c r="R520" s="3">
        <v>0</v>
      </c>
      <c r="S520" s="3">
        <v>0</v>
      </c>
      <c r="T520" s="3">
        <v>13.939</v>
      </c>
      <c r="U520" s="3">
        <v>0</v>
      </c>
      <c r="V520" s="3">
        <v>0</v>
      </c>
      <c r="W520" s="3">
        <v>0</v>
      </c>
      <c r="X520" s="3">
        <v>0.29099999999999998</v>
      </c>
      <c r="Y520" s="3">
        <v>0</v>
      </c>
      <c r="Z520" s="3">
        <v>0</v>
      </c>
      <c r="AA520" s="3">
        <v>0</v>
      </c>
      <c r="AB520" s="3">
        <v>0</v>
      </c>
      <c r="AC520" s="3">
        <v>0</v>
      </c>
      <c r="AD520" s="3">
        <v>0</v>
      </c>
      <c r="AE520" s="3">
        <v>0</v>
      </c>
      <c r="AF520" s="3">
        <v>0</v>
      </c>
      <c r="AG520" s="3">
        <v>0</v>
      </c>
      <c r="AJ520" s="3">
        <f t="shared" si="24"/>
        <v>14.987</v>
      </c>
      <c r="AL520" s="3">
        <f>IFERROR(VLOOKUP(B520,Totalt!$B$1:$BD$409,MATCH("totalt tillförda bränslen:",Totalt!$B$1:$BC$1,0),FALSE),"")</f>
        <v>14.987</v>
      </c>
      <c r="AN520" s="3">
        <f t="shared" si="26"/>
        <v>0</v>
      </c>
    </row>
    <row r="521" spans="1:40" x14ac:dyDescent="0.25">
      <c r="B521" s="3" t="s">
        <v>528</v>
      </c>
      <c r="C521" s="3">
        <v>0</v>
      </c>
      <c r="D521" s="3">
        <v>0</v>
      </c>
      <c r="E521" s="3">
        <v>0</v>
      </c>
      <c r="F521" s="3">
        <v>8.7050000000000001</v>
      </c>
      <c r="G521" s="3">
        <v>0</v>
      </c>
      <c r="H521" s="3">
        <v>0</v>
      </c>
      <c r="I521" s="3">
        <v>6.8604099999999999</v>
      </c>
      <c r="J521" s="3">
        <v>0</v>
      </c>
      <c r="K521" s="3">
        <v>0</v>
      </c>
      <c r="L521" s="3">
        <v>2.5529999999999999</v>
      </c>
      <c r="M521" s="238">
        <v>0</v>
      </c>
      <c r="N521" s="3">
        <v>0</v>
      </c>
      <c r="O521" s="3">
        <v>77.527000000000001</v>
      </c>
      <c r="P521" s="238">
        <v>37.765999999999998</v>
      </c>
      <c r="Q521" s="240">
        <f t="shared" si="25"/>
        <v>18.882999999999999</v>
      </c>
      <c r="R521" s="3">
        <v>1.3460000000000001</v>
      </c>
      <c r="S521" s="3">
        <v>5.4580000000000002</v>
      </c>
      <c r="T521" s="3">
        <v>9.0739999999999998</v>
      </c>
      <c r="U521" s="3">
        <v>0</v>
      </c>
      <c r="V521" s="3">
        <v>0</v>
      </c>
      <c r="W521" s="3">
        <v>0</v>
      </c>
      <c r="X521" s="3">
        <v>3.8340000000000001</v>
      </c>
      <c r="Y521" s="3">
        <v>0</v>
      </c>
      <c r="Z521" s="3">
        <v>0</v>
      </c>
      <c r="AA521" s="3">
        <v>0</v>
      </c>
      <c r="AB521" s="3">
        <v>0</v>
      </c>
      <c r="AC521" s="3">
        <v>0</v>
      </c>
      <c r="AD521" s="3">
        <v>0</v>
      </c>
      <c r="AE521" s="3">
        <v>0</v>
      </c>
      <c r="AF521" s="3">
        <v>0</v>
      </c>
      <c r="AG521" s="3">
        <v>0</v>
      </c>
      <c r="AJ521" s="3">
        <f t="shared" si="24"/>
        <v>134.24041000000003</v>
      </c>
      <c r="AL521" s="3">
        <f>IFERROR(VLOOKUP(B521,Totalt!$B$1:$BD$409,MATCH("totalt tillförda bränslen:",Totalt!$B$1:$BC$1,0),FALSE),"")</f>
        <v>134.24041</v>
      </c>
      <c r="AN521" s="3">
        <f t="shared" si="26"/>
        <v>2.8421709430404007E-14</v>
      </c>
    </row>
    <row r="522" spans="1:40" x14ac:dyDescent="0.25">
      <c r="B522" s="3" t="s">
        <v>529</v>
      </c>
      <c r="C522" s="3">
        <v>0</v>
      </c>
      <c r="D522" s="3">
        <v>0</v>
      </c>
      <c r="E522" s="3">
        <v>0</v>
      </c>
      <c r="F522" s="3">
        <v>0</v>
      </c>
      <c r="G522" s="3">
        <v>0</v>
      </c>
      <c r="H522" s="3">
        <v>0</v>
      </c>
      <c r="I522" s="3">
        <v>0.31888899999999998</v>
      </c>
      <c r="J522" s="3">
        <v>0</v>
      </c>
      <c r="K522" s="3">
        <v>0</v>
      </c>
      <c r="L522" s="3">
        <v>0</v>
      </c>
      <c r="M522" s="238">
        <v>0</v>
      </c>
      <c r="N522" s="3">
        <v>0</v>
      </c>
      <c r="O522" s="3">
        <v>0</v>
      </c>
      <c r="P522" s="238">
        <v>0</v>
      </c>
      <c r="Q522" s="240">
        <f t="shared" si="25"/>
        <v>0</v>
      </c>
      <c r="R522" s="3">
        <v>18.728999999999999</v>
      </c>
      <c r="S522" s="3">
        <v>0</v>
      </c>
      <c r="T522" s="3">
        <v>0</v>
      </c>
      <c r="U522" s="3">
        <v>0</v>
      </c>
      <c r="V522" s="3">
        <v>0</v>
      </c>
      <c r="W522" s="3">
        <v>0</v>
      </c>
      <c r="X522" s="3">
        <v>0.51987000000000005</v>
      </c>
      <c r="Y522" s="3">
        <v>0</v>
      </c>
      <c r="Z522" s="3">
        <v>1.0088900000000001</v>
      </c>
      <c r="AA522" s="3">
        <v>0</v>
      </c>
      <c r="AB522" s="3">
        <v>0</v>
      </c>
      <c r="AC522" s="3">
        <v>0</v>
      </c>
      <c r="AD522" s="3">
        <v>0</v>
      </c>
      <c r="AE522" s="3">
        <v>0</v>
      </c>
      <c r="AF522" s="3">
        <v>0</v>
      </c>
      <c r="AG522" s="3">
        <v>0</v>
      </c>
      <c r="AJ522" s="3">
        <f t="shared" si="24"/>
        <v>20.576649</v>
      </c>
      <c r="AL522" s="3">
        <f>IFERROR(VLOOKUP(B522,Totalt!$B$1:$BD$409,MATCH("totalt tillförda bränslen:",Totalt!$B$1:$BC$1,0),FALSE),"")</f>
        <v>20.576649</v>
      </c>
      <c r="AN522" s="3">
        <f t="shared" si="26"/>
        <v>0</v>
      </c>
    </row>
    <row r="523" spans="1:40" x14ac:dyDescent="0.25">
      <c r="A523" s="3" t="s">
        <v>530</v>
      </c>
      <c r="Q523" s="240">
        <f t="shared" si="25"/>
        <v>0</v>
      </c>
      <c r="AJ523" s="3">
        <f t="shared" si="24"/>
        <v>0</v>
      </c>
      <c r="AL523" s="3" t="str">
        <f>IFERROR(VLOOKUP(B523,Totalt!$B$1:$BD$409,MATCH("totalt tillförda bränslen:",Totalt!$B$1:$BC$1,0),FALSE),"")</f>
        <v/>
      </c>
      <c r="AN523" s="3" t="str">
        <f t="shared" si="26"/>
        <v/>
      </c>
    </row>
    <row r="524" spans="1:40" x14ac:dyDescent="0.25">
      <c r="B524" s="3" t="s">
        <v>531</v>
      </c>
      <c r="C524" s="3">
        <v>0</v>
      </c>
      <c r="D524" s="3">
        <v>0</v>
      </c>
      <c r="E524" s="3">
        <v>0</v>
      </c>
      <c r="F524" s="3">
        <v>0</v>
      </c>
      <c r="G524" s="3">
        <v>0</v>
      </c>
      <c r="H524" s="3">
        <v>0</v>
      </c>
      <c r="I524" s="3">
        <v>0.72199999999999998</v>
      </c>
      <c r="J524" s="3">
        <v>0</v>
      </c>
      <c r="K524" s="3">
        <v>0</v>
      </c>
      <c r="L524" s="3">
        <v>0</v>
      </c>
      <c r="M524" s="238">
        <v>0</v>
      </c>
      <c r="N524" s="3">
        <v>0</v>
      </c>
      <c r="O524" s="3">
        <v>0</v>
      </c>
      <c r="P524" s="238">
        <v>0</v>
      </c>
      <c r="Q524" s="240">
        <f t="shared" si="25"/>
        <v>0</v>
      </c>
      <c r="R524" s="3">
        <v>0</v>
      </c>
      <c r="S524" s="3">
        <v>0</v>
      </c>
      <c r="T524" s="3">
        <v>9.0500000000000007</v>
      </c>
      <c r="U524" s="3">
        <v>0</v>
      </c>
      <c r="V524" s="3">
        <v>0</v>
      </c>
      <c r="W524" s="3">
        <v>0</v>
      </c>
      <c r="X524" s="3">
        <v>0.21299999999999999</v>
      </c>
      <c r="Y524" s="3">
        <v>0</v>
      </c>
      <c r="Z524" s="3">
        <v>0</v>
      </c>
      <c r="AA524" s="3">
        <v>0</v>
      </c>
      <c r="AB524" s="3">
        <v>0</v>
      </c>
      <c r="AC524" s="3">
        <v>0</v>
      </c>
      <c r="AD524" s="3">
        <v>0</v>
      </c>
      <c r="AE524" s="3">
        <v>0</v>
      </c>
      <c r="AF524" s="3">
        <v>0</v>
      </c>
      <c r="AG524" s="3">
        <v>0</v>
      </c>
      <c r="AJ524" s="3">
        <f t="shared" si="24"/>
        <v>9.9849999999999994</v>
      </c>
      <c r="AL524" s="3">
        <f>IFERROR(VLOOKUP(B524,Totalt!$B$1:$BD$409,MATCH("totalt tillförda bränslen:",Totalt!$B$1:$BC$1,0),FALSE),"")</f>
        <v>9.9849999999999994</v>
      </c>
      <c r="AN524" s="3">
        <f t="shared" si="26"/>
        <v>0</v>
      </c>
    </row>
    <row r="525" spans="1:40" x14ac:dyDescent="0.25">
      <c r="B525" s="3" t="s">
        <v>532</v>
      </c>
      <c r="C525" s="3">
        <v>0</v>
      </c>
      <c r="D525" s="3">
        <v>0</v>
      </c>
      <c r="E525" s="3">
        <v>0</v>
      </c>
      <c r="F525" s="3">
        <v>0</v>
      </c>
      <c r="G525" s="3">
        <v>0</v>
      </c>
      <c r="H525" s="3">
        <v>0</v>
      </c>
      <c r="I525" s="3">
        <v>2.637</v>
      </c>
      <c r="J525" s="3">
        <v>0</v>
      </c>
      <c r="K525" s="3">
        <v>0</v>
      </c>
      <c r="L525" s="3">
        <v>10.457000000000001</v>
      </c>
      <c r="M525" s="238">
        <v>0</v>
      </c>
      <c r="N525" s="3">
        <v>0</v>
      </c>
      <c r="O525" s="3">
        <v>0</v>
      </c>
      <c r="P525" s="238">
        <v>0</v>
      </c>
      <c r="Q525" s="240">
        <f t="shared" si="25"/>
        <v>0</v>
      </c>
      <c r="R525" s="3">
        <v>0</v>
      </c>
      <c r="S525" s="3">
        <v>0</v>
      </c>
      <c r="T525" s="3">
        <v>23.565000000000001</v>
      </c>
      <c r="U525" s="3">
        <v>0</v>
      </c>
      <c r="V525" s="3">
        <v>0</v>
      </c>
      <c r="W525" s="3">
        <v>0</v>
      </c>
      <c r="X525" s="3">
        <v>0.92400000000000004</v>
      </c>
      <c r="Y525" s="3">
        <v>0</v>
      </c>
      <c r="Z525" s="3">
        <v>0</v>
      </c>
      <c r="AA525" s="3">
        <v>0</v>
      </c>
      <c r="AB525" s="3">
        <v>0</v>
      </c>
      <c r="AC525" s="3">
        <v>0</v>
      </c>
      <c r="AD525" s="3">
        <v>0</v>
      </c>
      <c r="AE525" s="3">
        <v>0</v>
      </c>
      <c r="AF525" s="3">
        <v>0</v>
      </c>
      <c r="AG525" s="3">
        <v>0</v>
      </c>
      <c r="AJ525" s="3">
        <f t="shared" si="24"/>
        <v>37.583000000000006</v>
      </c>
      <c r="AL525" s="3">
        <f>IFERROR(VLOOKUP(B525,Totalt!$B$1:$BD$409,MATCH("totalt tillförda bränslen:",Totalt!$B$1:$BC$1,0),FALSE),"")</f>
        <v>37.583000000000006</v>
      </c>
      <c r="AN525" s="3">
        <f t="shared" si="26"/>
        <v>0</v>
      </c>
    </row>
    <row r="526" spans="1:40" x14ac:dyDescent="0.25">
      <c r="B526" s="3" t="s">
        <v>533</v>
      </c>
      <c r="C526" s="3">
        <v>0</v>
      </c>
      <c r="D526" s="3">
        <v>166.68600000000001</v>
      </c>
      <c r="E526" s="3">
        <v>0</v>
      </c>
      <c r="F526" s="3">
        <v>2.0790000000000002</v>
      </c>
      <c r="G526" s="3">
        <v>0</v>
      </c>
      <c r="H526" s="3">
        <v>0</v>
      </c>
      <c r="I526" s="3">
        <v>3.97777</v>
      </c>
      <c r="J526" s="3">
        <v>0</v>
      </c>
      <c r="K526" s="3">
        <v>0</v>
      </c>
      <c r="L526" s="3">
        <v>18.809999999999999</v>
      </c>
      <c r="M526" s="238">
        <v>3.6058599999999998</v>
      </c>
      <c r="N526" s="3">
        <v>0</v>
      </c>
      <c r="O526" s="3">
        <v>4.4080199999999996</v>
      </c>
      <c r="P526" s="238">
        <v>34.054000000000002</v>
      </c>
      <c r="Q526" s="240">
        <f t="shared" si="25"/>
        <v>17.027000000000001</v>
      </c>
      <c r="R526" s="3">
        <v>0</v>
      </c>
      <c r="S526" s="3">
        <v>0</v>
      </c>
      <c r="T526" s="3">
        <v>3.746</v>
      </c>
      <c r="U526" s="3">
        <v>0</v>
      </c>
      <c r="V526" s="3">
        <v>0</v>
      </c>
      <c r="W526" s="3">
        <v>0</v>
      </c>
      <c r="X526" s="3">
        <v>9.3168600000000001</v>
      </c>
      <c r="Y526" s="3">
        <v>0</v>
      </c>
      <c r="Z526" s="3">
        <v>0</v>
      </c>
      <c r="AA526" s="3">
        <v>0</v>
      </c>
      <c r="AB526" s="3">
        <v>0</v>
      </c>
      <c r="AC526" s="3">
        <v>0</v>
      </c>
      <c r="AD526" s="3">
        <v>0</v>
      </c>
      <c r="AE526" s="3">
        <v>0</v>
      </c>
      <c r="AF526" s="3">
        <v>0</v>
      </c>
      <c r="AG526" s="3">
        <v>0</v>
      </c>
      <c r="AJ526" s="3">
        <f t="shared" si="24"/>
        <v>226.05064999999999</v>
      </c>
      <c r="AL526" s="3">
        <f>IFERROR(VLOOKUP(B526,Totalt!$B$1:$BD$409,MATCH("totalt tillförda bränslen:",Totalt!$B$1:$BC$1,0),FALSE),"")</f>
        <v>226.05064999999999</v>
      </c>
      <c r="AN526" s="3">
        <f t="shared" si="26"/>
        <v>0</v>
      </c>
    </row>
    <row r="527" spans="1:40" x14ac:dyDescent="0.25">
      <c r="A527" s="3" t="s">
        <v>534</v>
      </c>
      <c r="Q527" s="240">
        <f t="shared" si="25"/>
        <v>0</v>
      </c>
      <c r="AJ527" s="3">
        <f t="shared" si="24"/>
        <v>0</v>
      </c>
      <c r="AL527" s="3" t="str">
        <f>IFERROR(VLOOKUP(B527,Totalt!$B$1:$BD$409,MATCH("totalt tillförda bränslen:",Totalt!$B$1:$BC$1,0),FALSE),"")</f>
        <v/>
      </c>
      <c r="AN527" s="3" t="str">
        <f t="shared" si="26"/>
        <v/>
      </c>
    </row>
    <row r="528" spans="1:40" x14ac:dyDescent="0.25">
      <c r="B528" s="3" t="s">
        <v>535</v>
      </c>
      <c r="C528" s="3">
        <v>0</v>
      </c>
      <c r="D528" s="3">
        <v>0</v>
      </c>
      <c r="E528" s="3">
        <v>0</v>
      </c>
      <c r="F528" s="3">
        <v>0</v>
      </c>
      <c r="G528" s="3">
        <v>0.78200000000000003</v>
      </c>
      <c r="H528" s="3">
        <v>0</v>
      </c>
      <c r="I528" s="3">
        <v>0</v>
      </c>
      <c r="J528" s="3">
        <v>0</v>
      </c>
      <c r="K528" s="3">
        <v>0</v>
      </c>
      <c r="L528" s="3">
        <v>0</v>
      </c>
      <c r="M528" s="238">
        <v>0</v>
      </c>
      <c r="N528" s="3">
        <v>0</v>
      </c>
      <c r="O528" s="3">
        <v>0</v>
      </c>
      <c r="P528" s="238">
        <v>0</v>
      </c>
      <c r="Q528" s="240">
        <f t="shared" si="25"/>
        <v>0</v>
      </c>
      <c r="R528" s="3">
        <v>0</v>
      </c>
      <c r="S528" s="3">
        <v>0</v>
      </c>
      <c r="T528" s="3">
        <v>15.669</v>
      </c>
      <c r="U528" s="3">
        <v>0</v>
      </c>
      <c r="V528" s="3">
        <v>0</v>
      </c>
      <c r="W528" s="3">
        <v>0</v>
      </c>
      <c r="X528" s="3">
        <v>0.27</v>
      </c>
      <c r="Y528" s="3">
        <v>0</v>
      </c>
      <c r="Z528" s="3">
        <v>2.5680000000000001</v>
      </c>
      <c r="AA528" s="3">
        <v>0</v>
      </c>
      <c r="AB528" s="3">
        <v>0</v>
      </c>
      <c r="AC528" s="3">
        <v>0</v>
      </c>
      <c r="AD528" s="3">
        <v>0</v>
      </c>
      <c r="AE528" s="3">
        <v>0</v>
      </c>
      <c r="AF528" s="3">
        <v>0</v>
      </c>
      <c r="AG528" s="3">
        <v>0</v>
      </c>
      <c r="AJ528" s="3">
        <f t="shared" si="24"/>
        <v>19.289000000000001</v>
      </c>
      <c r="AL528" s="3">
        <f>IFERROR(VLOOKUP(B528,Totalt!$B$1:$BD$409,MATCH("totalt tillförda bränslen:",Totalt!$B$1:$BC$1,0),FALSE),"")</f>
        <v>19.289000000000001</v>
      </c>
      <c r="AN528" s="3">
        <f t="shared" si="26"/>
        <v>0</v>
      </c>
    </row>
    <row r="529" spans="1:40" x14ac:dyDescent="0.25">
      <c r="B529" s="3" t="s">
        <v>536</v>
      </c>
      <c r="C529" s="3">
        <v>0</v>
      </c>
      <c r="D529" s="3">
        <v>0</v>
      </c>
      <c r="E529" s="3">
        <v>0</v>
      </c>
      <c r="F529" s="3">
        <v>0</v>
      </c>
      <c r="G529" s="3">
        <v>0.58299999999999996</v>
      </c>
      <c r="H529" s="3">
        <v>0</v>
      </c>
      <c r="I529" s="3">
        <v>0</v>
      </c>
      <c r="J529" s="3">
        <v>0</v>
      </c>
      <c r="K529" s="3">
        <v>0</v>
      </c>
      <c r="L529" s="3">
        <v>0</v>
      </c>
      <c r="M529" s="238">
        <v>0</v>
      </c>
      <c r="N529" s="3">
        <v>0</v>
      </c>
      <c r="O529" s="3">
        <v>0</v>
      </c>
      <c r="P529" s="238">
        <v>0</v>
      </c>
      <c r="Q529" s="240">
        <f t="shared" si="25"/>
        <v>0</v>
      </c>
      <c r="R529" s="3">
        <v>0</v>
      </c>
      <c r="S529" s="3">
        <v>0</v>
      </c>
      <c r="T529" s="3">
        <v>8.1489999999999991</v>
      </c>
      <c r="U529" s="3">
        <v>0</v>
      </c>
      <c r="V529" s="3">
        <v>0</v>
      </c>
      <c r="W529" s="3">
        <v>0</v>
      </c>
      <c r="X529" s="3">
        <v>0.13900000000000001</v>
      </c>
      <c r="Y529" s="3">
        <v>0</v>
      </c>
      <c r="Z529" s="3">
        <v>2.331</v>
      </c>
      <c r="AA529" s="3">
        <v>0</v>
      </c>
      <c r="AB529" s="3">
        <v>0</v>
      </c>
      <c r="AC529" s="3">
        <v>0</v>
      </c>
      <c r="AD529" s="3">
        <v>0</v>
      </c>
      <c r="AE529" s="3">
        <v>0</v>
      </c>
      <c r="AF529" s="3">
        <v>0</v>
      </c>
      <c r="AG529" s="3">
        <v>0</v>
      </c>
      <c r="AJ529" s="3">
        <f t="shared" si="24"/>
        <v>11.201999999999998</v>
      </c>
      <c r="AL529" s="3">
        <f>IFERROR(VLOOKUP(B529,Totalt!$B$1:$BD$409,MATCH("totalt tillförda bränslen:",Totalt!$B$1:$BC$1,0),FALSE),"")</f>
        <v>11.201999999999998</v>
      </c>
      <c r="AN529" s="3">
        <f t="shared" si="26"/>
        <v>0</v>
      </c>
    </row>
    <row r="530" spans="1:40" x14ac:dyDescent="0.25">
      <c r="B530" s="3" t="s">
        <v>537</v>
      </c>
      <c r="C530" s="3">
        <v>0</v>
      </c>
      <c r="D530" s="3">
        <v>0</v>
      </c>
      <c r="E530" s="3">
        <v>0</v>
      </c>
      <c r="F530" s="3">
        <v>0</v>
      </c>
      <c r="G530" s="3">
        <v>0.52100000000000002</v>
      </c>
      <c r="H530" s="3">
        <v>0</v>
      </c>
      <c r="I530" s="3">
        <v>0</v>
      </c>
      <c r="J530" s="3">
        <v>0</v>
      </c>
      <c r="K530" s="3">
        <v>0</v>
      </c>
      <c r="L530" s="3">
        <v>0</v>
      </c>
      <c r="M530" s="238">
        <v>0</v>
      </c>
      <c r="N530" s="3">
        <v>0</v>
      </c>
      <c r="O530" s="3">
        <v>0</v>
      </c>
      <c r="P530" s="238">
        <v>0</v>
      </c>
      <c r="Q530" s="240">
        <f t="shared" si="25"/>
        <v>0</v>
      </c>
      <c r="R530" s="3">
        <v>0</v>
      </c>
      <c r="S530" s="3">
        <v>0</v>
      </c>
      <c r="T530" s="3">
        <v>13.99</v>
      </c>
      <c r="U530" s="3">
        <v>0</v>
      </c>
      <c r="V530" s="3">
        <v>0</v>
      </c>
      <c r="W530" s="3">
        <v>0</v>
      </c>
      <c r="X530" s="3">
        <v>0.19900000000000001</v>
      </c>
      <c r="Y530" s="3">
        <v>0</v>
      </c>
      <c r="Z530" s="3">
        <v>0</v>
      </c>
      <c r="AA530" s="3">
        <v>0</v>
      </c>
      <c r="AB530" s="3">
        <v>0</v>
      </c>
      <c r="AC530" s="3">
        <v>0</v>
      </c>
      <c r="AD530" s="3">
        <v>0</v>
      </c>
      <c r="AE530" s="3">
        <v>0</v>
      </c>
      <c r="AF530" s="3">
        <v>0</v>
      </c>
      <c r="AG530" s="3">
        <v>0</v>
      </c>
      <c r="AJ530" s="3">
        <f t="shared" si="24"/>
        <v>14.71</v>
      </c>
      <c r="AL530" s="3">
        <f>IFERROR(VLOOKUP(B530,Totalt!$B$1:$BD$409,MATCH("totalt tillförda bränslen:",Totalt!$B$1:$BC$1,0),FALSE),"")</f>
        <v>14.71</v>
      </c>
      <c r="AN530" s="3">
        <f t="shared" si="26"/>
        <v>0</v>
      </c>
    </row>
    <row r="531" spans="1:40" x14ac:dyDescent="0.25">
      <c r="B531" s="3" t="s">
        <v>538</v>
      </c>
      <c r="C531" s="3">
        <v>0</v>
      </c>
      <c r="D531" s="3">
        <v>0</v>
      </c>
      <c r="E531" s="3">
        <v>0</v>
      </c>
      <c r="F531" s="3">
        <v>47.493899999999996</v>
      </c>
      <c r="G531" s="3">
        <v>0</v>
      </c>
      <c r="H531" s="3">
        <v>0</v>
      </c>
      <c r="I531" s="3">
        <v>162.476</v>
      </c>
      <c r="J531" s="3">
        <v>0</v>
      </c>
      <c r="K531" s="3">
        <v>8.9664599999999997</v>
      </c>
      <c r="L531" s="3">
        <v>238.64500000000001</v>
      </c>
      <c r="M531" s="238">
        <v>12.985799999999999</v>
      </c>
      <c r="N531" s="3">
        <v>0</v>
      </c>
      <c r="O531" s="3">
        <v>0</v>
      </c>
      <c r="P531" s="238">
        <v>0</v>
      </c>
      <c r="Q531" s="240">
        <f t="shared" si="25"/>
        <v>0</v>
      </c>
      <c r="R531" s="3">
        <v>0</v>
      </c>
      <c r="S531" s="3">
        <v>35.928199999999997</v>
      </c>
      <c r="T531" s="3">
        <v>109.94499999999999</v>
      </c>
      <c r="U531" s="3">
        <v>0</v>
      </c>
      <c r="V531" s="3">
        <v>0</v>
      </c>
      <c r="W531" s="3">
        <v>41.559100000000001</v>
      </c>
      <c r="X531" s="3">
        <v>20.216799999999999</v>
      </c>
      <c r="Y531" s="3">
        <v>0</v>
      </c>
      <c r="Z531" s="3">
        <v>0</v>
      </c>
      <c r="AA531" s="3">
        <v>0</v>
      </c>
      <c r="AB531" s="3">
        <v>0</v>
      </c>
      <c r="AC531" s="3">
        <v>0</v>
      </c>
      <c r="AD531" s="3">
        <v>0</v>
      </c>
      <c r="AE531" s="3">
        <v>0</v>
      </c>
      <c r="AF531" s="3">
        <v>0</v>
      </c>
      <c r="AG531" s="3">
        <v>0</v>
      </c>
      <c r="AJ531" s="3">
        <f t="shared" si="24"/>
        <v>665.23045999999999</v>
      </c>
      <c r="AL531" s="3">
        <f>IFERROR(VLOOKUP(B531,Totalt!$B$1:$BD$409,MATCH("totalt tillförda bränslen:",Totalt!$B$1:$BC$1,0),FALSE),"")</f>
        <v>665.23046000000011</v>
      </c>
      <c r="AN531" s="3">
        <f t="shared" si="26"/>
        <v>-1.1368683772161603E-13</v>
      </c>
    </row>
    <row r="532" spans="1:40" x14ac:dyDescent="0.25">
      <c r="A532" s="3" t="s">
        <v>539</v>
      </c>
      <c r="Q532" s="240">
        <f t="shared" si="25"/>
        <v>0</v>
      </c>
      <c r="AJ532" s="3">
        <f t="shared" si="24"/>
        <v>0</v>
      </c>
      <c r="AL532" s="3" t="str">
        <f>IFERROR(VLOOKUP(B532,Totalt!$B$1:$BD$409,MATCH("totalt tillförda bränslen:",Totalt!$B$1:$BC$1,0),FALSE),"")</f>
        <v/>
      </c>
      <c r="AN532" s="3" t="str">
        <f t="shared" si="26"/>
        <v/>
      </c>
    </row>
    <row r="533" spans="1:40" x14ac:dyDescent="0.25">
      <c r="B533" s="3" t="s">
        <v>540</v>
      </c>
      <c r="C533" s="3">
        <v>0</v>
      </c>
      <c r="D533" s="3">
        <v>0</v>
      </c>
      <c r="E533" s="3">
        <v>4.3780000000000001</v>
      </c>
      <c r="F533" s="3">
        <v>0</v>
      </c>
      <c r="G533" s="3">
        <v>0</v>
      </c>
      <c r="H533" s="3">
        <v>0</v>
      </c>
      <c r="I533" s="3">
        <v>2.3380000000000001</v>
      </c>
      <c r="J533" s="3">
        <v>0</v>
      </c>
      <c r="K533" s="3">
        <v>0</v>
      </c>
      <c r="L533" s="3">
        <v>90.509</v>
      </c>
      <c r="M533" s="238">
        <v>0</v>
      </c>
      <c r="N533" s="3">
        <v>0</v>
      </c>
      <c r="O533" s="3">
        <v>0</v>
      </c>
      <c r="P533" s="238">
        <v>33.619999999999997</v>
      </c>
      <c r="Q533" s="240">
        <f t="shared" si="25"/>
        <v>16.809999999999999</v>
      </c>
      <c r="R533" s="3">
        <v>0</v>
      </c>
      <c r="S533" s="3">
        <v>0</v>
      </c>
      <c r="T533" s="3">
        <v>10.595000000000001</v>
      </c>
      <c r="U533" s="3">
        <v>0</v>
      </c>
      <c r="V533" s="3">
        <v>0</v>
      </c>
      <c r="W533" s="3">
        <v>0</v>
      </c>
      <c r="X533" s="3">
        <v>3.3487399999999998</v>
      </c>
      <c r="Y533" s="3">
        <v>0</v>
      </c>
      <c r="Z533" s="3">
        <v>3.4540000000000002</v>
      </c>
      <c r="AA533" s="3">
        <v>0</v>
      </c>
      <c r="AB533" s="3">
        <v>0</v>
      </c>
      <c r="AC533" s="3">
        <v>0</v>
      </c>
      <c r="AD533" s="3">
        <v>1.3280000000000001</v>
      </c>
      <c r="AE533" s="3">
        <v>0</v>
      </c>
      <c r="AF533" s="3">
        <v>0</v>
      </c>
      <c r="AG533" s="3">
        <v>37.7318</v>
      </c>
      <c r="AJ533" s="3">
        <f t="shared" si="24"/>
        <v>170.49253999999999</v>
      </c>
      <c r="AL533" s="3">
        <f>IFERROR(VLOOKUP(B533,Totalt!$B$1:$BD$409,MATCH("totalt tillförda bränslen:",Totalt!$B$1:$BC$1,0),FALSE),"")</f>
        <v>170.49253999999999</v>
      </c>
      <c r="AN533" s="3">
        <f t="shared" si="26"/>
        <v>0</v>
      </c>
    </row>
    <row r="534" spans="1:40" x14ac:dyDescent="0.25">
      <c r="A534" s="3" t="s">
        <v>541</v>
      </c>
      <c r="Q534" s="240">
        <f t="shared" si="25"/>
        <v>0</v>
      </c>
      <c r="AJ534" s="3">
        <f t="shared" si="24"/>
        <v>0</v>
      </c>
      <c r="AL534" s="3" t="str">
        <f>IFERROR(VLOOKUP(B534,Totalt!$B$1:$BD$409,MATCH("totalt tillförda bränslen:",Totalt!$B$1:$BC$1,0),FALSE),"")</f>
        <v/>
      </c>
      <c r="AN534" s="3" t="str">
        <f t="shared" si="26"/>
        <v/>
      </c>
    </row>
    <row r="535" spans="1:40" x14ac:dyDescent="0.25">
      <c r="B535" s="3" t="s">
        <v>542</v>
      </c>
      <c r="C535" s="3">
        <v>0</v>
      </c>
      <c r="D535" s="3">
        <v>0</v>
      </c>
      <c r="E535" s="3">
        <v>0</v>
      </c>
      <c r="F535" s="3">
        <v>0</v>
      </c>
      <c r="G535" s="3">
        <v>0</v>
      </c>
      <c r="H535" s="3">
        <v>0</v>
      </c>
      <c r="I535" s="3">
        <v>0</v>
      </c>
      <c r="J535" s="3">
        <v>0</v>
      </c>
      <c r="K535" s="3">
        <v>0</v>
      </c>
      <c r="L535" s="3">
        <v>0</v>
      </c>
      <c r="M535" s="238">
        <v>0</v>
      </c>
      <c r="N535" s="3">
        <v>0</v>
      </c>
      <c r="O535" s="3">
        <v>0</v>
      </c>
      <c r="P535" s="238">
        <v>0</v>
      </c>
      <c r="Q535" s="240">
        <f t="shared" si="25"/>
        <v>0</v>
      </c>
      <c r="R535" s="3">
        <v>0</v>
      </c>
      <c r="S535" s="3">
        <v>0</v>
      </c>
      <c r="T535" s="3">
        <v>0</v>
      </c>
      <c r="U535" s="3">
        <v>0</v>
      </c>
      <c r="V535" s="3">
        <v>0</v>
      </c>
      <c r="W535" s="3">
        <v>0</v>
      </c>
      <c r="X535" s="3">
        <v>0.20399999999999999</v>
      </c>
      <c r="Y535" s="3">
        <v>0</v>
      </c>
      <c r="Z535" s="3">
        <v>7.7</v>
      </c>
      <c r="AA535" s="3">
        <v>0</v>
      </c>
      <c r="AB535" s="3">
        <v>0</v>
      </c>
      <c r="AC535" s="3">
        <v>0</v>
      </c>
      <c r="AD535" s="3">
        <v>0</v>
      </c>
      <c r="AE535" s="3">
        <v>0</v>
      </c>
      <c r="AF535" s="3">
        <v>0</v>
      </c>
      <c r="AG535" s="3">
        <v>0</v>
      </c>
      <c r="AJ535" s="3">
        <f t="shared" si="24"/>
        <v>7.9039999999999999</v>
      </c>
      <c r="AL535" s="3">
        <f>IFERROR(VLOOKUP(B535,Totalt!$B$1:$BD$409,MATCH("totalt tillförda bränslen:",Totalt!$B$1:$BC$1,0),FALSE),"")</f>
        <v>7.9039999999999999</v>
      </c>
      <c r="AN535" s="3">
        <f t="shared" si="26"/>
        <v>0</v>
      </c>
    </row>
    <row r="536" spans="1:40" x14ac:dyDescent="0.25">
      <c r="B536" s="3" t="s">
        <v>543</v>
      </c>
      <c r="C536" s="3">
        <v>0</v>
      </c>
      <c r="D536" s="3">
        <v>0</v>
      </c>
      <c r="E536" s="3">
        <v>0</v>
      </c>
      <c r="F536" s="3">
        <v>0</v>
      </c>
      <c r="G536" s="3">
        <v>0</v>
      </c>
      <c r="H536" s="3">
        <v>0</v>
      </c>
      <c r="I536" s="3">
        <v>0.6</v>
      </c>
      <c r="J536" s="3">
        <v>0</v>
      </c>
      <c r="K536" s="3">
        <v>0</v>
      </c>
      <c r="L536" s="3">
        <v>0</v>
      </c>
      <c r="M536" s="238">
        <v>0</v>
      </c>
      <c r="N536" s="3">
        <v>0</v>
      </c>
      <c r="O536" s="3">
        <v>0</v>
      </c>
      <c r="P536" s="238">
        <v>0</v>
      </c>
      <c r="Q536" s="240">
        <f t="shared" si="25"/>
        <v>0</v>
      </c>
      <c r="R536" s="3">
        <v>0</v>
      </c>
      <c r="S536" s="3">
        <v>0</v>
      </c>
      <c r="T536" s="3">
        <v>0</v>
      </c>
      <c r="U536" s="3">
        <v>0</v>
      </c>
      <c r="V536" s="3">
        <v>0</v>
      </c>
      <c r="W536" s="3">
        <v>0</v>
      </c>
      <c r="X536" s="3">
        <v>2.4E-2</v>
      </c>
      <c r="Y536" s="3">
        <v>0</v>
      </c>
      <c r="Z536" s="3">
        <v>0</v>
      </c>
      <c r="AA536" s="3">
        <v>0</v>
      </c>
      <c r="AB536" s="3">
        <v>0</v>
      </c>
      <c r="AC536" s="3">
        <v>0</v>
      </c>
      <c r="AD536" s="3">
        <v>0</v>
      </c>
      <c r="AE536" s="3">
        <v>0</v>
      </c>
      <c r="AF536" s="3">
        <v>0</v>
      </c>
      <c r="AG536" s="3">
        <v>0</v>
      </c>
      <c r="AJ536" s="3">
        <f t="shared" si="24"/>
        <v>0.624</v>
      </c>
      <c r="AL536" s="3">
        <f>IFERROR(VLOOKUP(B536,Totalt!$B$1:$BD$409,MATCH("totalt tillförda bränslen:",Totalt!$B$1:$BC$1,0),FALSE),"")</f>
        <v>0.624</v>
      </c>
      <c r="AN536" s="3">
        <f t="shared" si="26"/>
        <v>0</v>
      </c>
    </row>
    <row r="537" spans="1:40" x14ac:dyDescent="0.25">
      <c r="B537" s="3" t="s">
        <v>544</v>
      </c>
      <c r="C537" s="3">
        <v>0</v>
      </c>
      <c r="D537" s="3">
        <v>0</v>
      </c>
      <c r="E537" s="3">
        <v>0</v>
      </c>
      <c r="F537" s="3">
        <v>0</v>
      </c>
      <c r="G537" s="3">
        <v>0</v>
      </c>
      <c r="H537" s="3">
        <v>0</v>
      </c>
      <c r="I537" s="3">
        <v>0.5</v>
      </c>
      <c r="J537" s="3">
        <v>0</v>
      </c>
      <c r="K537" s="3">
        <v>0</v>
      </c>
      <c r="L537" s="3">
        <v>0</v>
      </c>
      <c r="M537" s="238">
        <v>0</v>
      </c>
      <c r="N537" s="3">
        <v>0</v>
      </c>
      <c r="O537" s="3">
        <v>0</v>
      </c>
      <c r="P537" s="238">
        <v>0</v>
      </c>
      <c r="Q537" s="240">
        <f t="shared" si="25"/>
        <v>0</v>
      </c>
      <c r="R537" s="3">
        <v>28.885899999999999</v>
      </c>
      <c r="S537" s="3">
        <v>0</v>
      </c>
      <c r="T537" s="3">
        <v>2.8</v>
      </c>
      <c r="U537" s="3">
        <v>0</v>
      </c>
      <c r="V537" s="3">
        <v>0</v>
      </c>
      <c r="W537" s="3">
        <v>0</v>
      </c>
      <c r="X537" s="3">
        <v>0.65010000000000001</v>
      </c>
      <c r="Y537" s="3">
        <v>0</v>
      </c>
      <c r="Z537" s="3">
        <v>6.3</v>
      </c>
      <c r="AA537" s="3">
        <v>0</v>
      </c>
      <c r="AB537" s="3">
        <v>0</v>
      </c>
      <c r="AC537" s="3">
        <v>0</v>
      </c>
      <c r="AD537" s="3">
        <v>0</v>
      </c>
      <c r="AE537" s="3">
        <v>0</v>
      </c>
      <c r="AF537" s="3">
        <v>0</v>
      </c>
      <c r="AG537" s="3">
        <v>0</v>
      </c>
      <c r="AJ537" s="3">
        <f t="shared" si="24"/>
        <v>39.135999999999996</v>
      </c>
      <c r="AL537" s="3">
        <f>IFERROR(VLOOKUP(B537,Totalt!$B$1:$BD$409,MATCH("totalt tillförda bränslen:",Totalt!$B$1:$BC$1,0),FALSE),"")</f>
        <v>39.136000000000003</v>
      </c>
      <c r="AN537" s="3">
        <f t="shared" si="26"/>
        <v>-7.1054273576010019E-15</v>
      </c>
    </row>
    <row r="538" spans="1:40" x14ac:dyDescent="0.25">
      <c r="A538" s="3" t="s">
        <v>545</v>
      </c>
      <c r="Q538" s="240">
        <f t="shared" si="25"/>
        <v>0</v>
      </c>
      <c r="AJ538" s="3">
        <f t="shared" si="24"/>
        <v>0</v>
      </c>
      <c r="AL538" s="3" t="str">
        <f>IFERROR(VLOOKUP(B538,Totalt!$B$1:$BD$409,MATCH("totalt tillförda bränslen:",Totalt!$B$1:$BC$1,0),FALSE),"")</f>
        <v/>
      </c>
      <c r="AN538" s="3" t="str">
        <f t="shared" si="26"/>
        <v/>
      </c>
    </row>
    <row r="539" spans="1:40" x14ac:dyDescent="0.25">
      <c r="B539" s="3" t="s">
        <v>546</v>
      </c>
      <c r="C539" s="3">
        <v>0</v>
      </c>
      <c r="D539" s="3">
        <v>0</v>
      </c>
      <c r="E539" s="3">
        <v>0</v>
      </c>
      <c r="F539" s="3">
        <v>0</v>
      </c>
      <c r="G539" s="3">
        <v>0</v>
      </c>
      <c r="H539" s="3">
        <v>0</v>
      </c>
      <c r="I539" s="3">
        <v>0</v>
      </c>
      <c r="J539" s="3">
        <v>0</v>
      </c>
      <c r="K539" s="3">
        <v>0</v>
      </c>
      <c r="L539" s="3">
        <v>0</v>
      </c>
      <c r="M539" s="238">
        <v>0</v>
      </c>
      <c r="N539" s="3">
        <v>0</v>
      </c>
      <c r="O539" s="3">
        <v>0</v>
      </c>
      <c r="P539" s="238">
        <v>0</v>
      </c>
      <c r="Q539" s="240">
        <f t="shared" si="25"/>
        <v>0</v>
      </c>
      <c r="R539" s="3">
        <v>0</v>
      </c>
      <c r="S539" s="3">
        <v>0</v>
      </c>
      <c r="T539" s="3">
        <v>0</v>
      </c>
      <c r="U539" s="3">
        <v>0</v>
      </c>
      <c r="V539" s="3">
        <v>0</v>
      </c>
      <c r="W539" s="3">
        <v>0</v>
      </c>
      <c r="X539" s="3">
        <v>0</v>
      </c>
      <c r="Y539" s="3">
        <v>0</v>
      </c>
      <c r="Z539" s="3">
        <v>0</v>
      </c>
      <c r="AA539" s="3">
        <v>0</v>
      </c>
      <c r="AB539" s="3">
        <v>0</v>
      </c>
      <c r="AC539" s="3">
        <v>0</v>
      </c>
      <c r="AD539" s="3">
        <v>0</v>
      </c>
      <c r="AE539" s="3">
        <v>0</v>
      </c>
      <c r="AF539" s="3">
        <v>0</v>
      </c>
      <c r="AG539" s="3">
        <v>0</v>
      </c>
      <c r="AJ539" s="3">
        <f t="shared" si="24"/>
        <v>0</v>
      </c>
      <c r="AL539" s="3">
        <f>IFERROR(VLOOKUP(B539,Totalt!$B$1:$BD$409,MATCH("totalt tillförda bränslen:",Totalt!$B$1:$BC$1,0),FALSE),"")</f>
        <v>0</v>
      </c>
      <c r="AN539" s="3">
        <f t="shared" si="26"/>
        <v>0</v>
      </c>
    </row>
    <row r="540" spans="1:40" x14ac:dyDescent="0.25">
      <c r="A540" s="3" t="s">
        <v>547</v>
      </c>
      <c r="Q540" s="240">
        <f t="shared" si="25"/>
        <v>0</v>
      </c>
      <c r="AJ540" s="3">
        <f t="shared" si="24"/>
        <v>0</v>
      </c>
      <c r="AL540" s="3" t="str">
        <f>IFERROR(VLOOKUP(B540,Totalt!$B$1:$BD$409,MATCH("totalt tillförda bränslen:",Totalt!$B$1:$BC$1,0),FALSE),"")</f>
        <v/>
      </c>
      <c r="AN540" s="3" t="str">
        <f t="shared" si="26"/>
        <v/>
      </c>
    </row>
    <row r="541" spans="1:40" x14ac:dyDescent="0.25">
      <c r="B541" s="3" t="s">
        <v>548</v>
      </c>
      <c r="C541" s="3">
        <v>0</v>
      </c>
      <c r="D541" s="3">
        <v>192.9</v>
      </c>
      <c r="E541" s="3">
        <v>20.833300000000001</v>
      </c>
      <c r="F541" s="3">
        <v>0</v>
      </c>
      <c r="G541" s="3">
        <v>0</v>
      </c>
      <c r="H541" s="3">
        <v>0</v>
      </c>
      <c r="I541" s="3">
        <v>1.25</v>
      </c>
      <c r="J541" s="3">
        <v>0</v>
      </c>
      <c r="K541" s="3">
        <v>1.2574000000000001</v>
      </c>
      <c r="L541" s="3">
        <v>20.3</v>
      </c>
      <c r="M541" s="238">
        <v>15.7</v>
      </c>
      <c r="N541" s="3">
        <v>2.1999999999999999E-2</v>
      </c>
      <c r="O541" s="3">
        <v>0</v>
      </c>
      <c r="P541" s="238">
        <v>215.2</v>
      </c>
      <c r="Q541" s="240">
        <f t="shared" si="25"/>
        <v>107.6</v>
      </c>
      <c r="R541" s="3">
        <v>321.02100000000002</v>
      </c>
      <c r="S541" s="3">
        <v>0</v>
      </c>
      <c r="T541" s="3">
        <v>0</v>
      </c>
      <c r="U541" s="3">
        <v>0</v>
      </c>
      <c r="V541" s="3">
        <v>0</v>
      </c>
      <c r="W541" s="3">
        <v>0</v>
      </c>
      <c r="X541" s="3">
        <v>22.145</v>
      </c>
      <c r="Y541" s="3">
        <v>0</v>
      </c>
      <c r="Z541" s="3">
        <v>165</v>
      </c>
      <c r="AA541" s="3">
        <v>5.08</v>
      </c>
      <c r="AB541" s="3">
        <v>18.472000000000001</v>
      </c>
      <c r="AC541" s="3">
        <v>39.465000000000003</v>
      </c>
      <c r="AD541" s="3">
        <v>0</v>
      </c>
      <c r="AE541" s="3">
        <v>0</v>
      </c>
      <c r="AF541" s="3">
        <v>0</v>
      </c>
      <c r="AG541" s="3">
        <v>0</v>
      </c>
      <c r="AJ541" s="3">
        <f t="shared" si="24"/>
        <v>915.34569999999962</v>
      </c>
      <c r="AL541" s="3">
        <f>IFERROR(VLOOKUP(B541,Totalt!$B$1:$BD$409,MATCH("totalt tillförda bränslen:",Totalt!$B$1:$BC$1,0),FALSE),"")</f>
        <v>915.34570000000008</v>
      </c>
      <c r="AN541" s="3">
        <f t="shared" si="26"/>
        <v>-4.5474735088646412E-13</v>
      </c>
    </row>
    <row r="542" spans="1:40" x14ac:dyDescent="0.25">
      <c r="B542" s="3" t="s">
        <v>549</v>
      </c>
      <c r="C542" s="3">
        <v>0</v>
      </c>
      <c r="D542" s="3">
        <v>0</v>
      </c>
      <c r="E542" s="3">
        <v>0</v>
      </c>
      <c r="F542" s="3">
        <v>0</v>
      </c>
      <c r="G542" s="3">
        <v>0</v>
      </c>
      <c r="H542" s="3">
        <v>0</v>
      </c>
      <c r="I542" s="3">
        <v>2E-3</v>
      </c>
      <c r="J542" s="3">
        <v>0</v>
      </c>
      <c r="K542" s="3">
        <v>0</v>
      </c>
      <c r="L542" s="3">
        <v>0</v>
      </c>
      <c r="M542" s="238">
        <v>0</v>
      </c>
      <c r="N542" s="3">
        <v>0</v>
      </c>
      <c r="O542" s="3">
        <v>0</v>
      </c>
      <c r="P542" s="238">
        <v>0</v>
      </c>
      <c r="Q542" s="240">
        <f t="shared" si="25"/>
        <v>0</v>
      </c>
      <c r="R542" s="3">
        <v>0</v>
      </c>
      <c r="S542" s="3">
        <v>0</v>
      </c>
      <c r="T542" s="3">
        <v>0</v>
      </c>
      <c r="U542" s="3">
        <v>0</v>
      </c>
      <c r="V542" s="3">
        <v>0</v>
      </c>
      <c r="W542" s="3">
        <v>0</v>
      </c>
      <c r="X542" s="3">
        <v>6.1445E-2</v>
      </c>
      <c r="Y542" s="3">
        <v>0</v>
      </c>
      <c r="Z542" s="3">
        <v>2.375</v>
      </c>
      <c r="AA542" s="3">
        <v>0</v>
      </c>
      <c r="AB542" s="3">
        <v>0</v>
      </c>
      <c r="AC542" s="3">
        <v>0</v>
      </c>
      <c r="AD542" s="3">
        <v>0</v>
      </c>
      <c r="AE542" s="3">
        <v>0</v>
      </c>
      <c r="AF542" s="3">
        <v>0</v>
      </c>
      <c r="AG542" s="3">
        <v>0</v>
      </c>
      <c r="AJ542" s="3">
        <f t="shared" si="24"/>
        <v>2.4384450000000002</v>
      </c>
      <c r="AL542" s="3">
        <f>IFERROR(VLOOKUP(B542,Totalt!$B$1:$BD$409,MATCH("totalt tillförda bränslen:",Totalt!$B$1:$BC$1,0),FALSE),"")</f>
        <v>2.4384449999999998</v>
      </c>
      <c r="AN542" s="3">
        <f t="shared" si="26"/>
        <v>4.4408920985006262E-16</v>
      </c>
    </row>
    <row r="543" spans="1:40" x14ac:dyDescent="0.25">
      <c r="B543" s="3" t="s">
        <v>550</v>
      </c>
      <c r="C543" s="3">
        <v>0</v>
      </c>
      <c r="D543" s="3">
        <v>0</v>
      </c>
      <c r="E543" s="3">
        <v>0</v>
      </c>
      <c r="F543" s="3">
        <v>0</v>
      </c>
      <c r="G543" s="3">
        <v>0</v>
      </c>
      <c r="H543" s="3">
        <v>0</v>
      </c>
      <c r="I543" s="3">
        <v>0.06</v>
      </c>
      <c r="J543" s="3">
        <v>0</v>
      </c>
      <c r="K543" s="3">
        <v>0</v>
      </c>
      <c r="L543" s="3">
        <v>0</v>
      </c>
      <c r="M543" s="238">
        <v>0</v>
      </c>
      <c r="N543" s="3">
        <v>0</v>
      </c>
      <c r="O543" s="3">
        <v>0</v>
      </c>
      <c r="P543" s="238">
        <v>0</v>
      </c>
      <c r="Q543" s="240">
        <f t="shared" si="25"/>
        <v>0</v>
      </c>
      <c r="R543" s="3">
        <v>0</v>
      </c>
      <c r="S543" s="3">
        <v>0</v>
      </c>
      <c r="T543" s="3">
        <v>0</v>
      </c>
      <c r="U543" s="3">
        <v>0</v>
      </c>
      <c r="V543" s="3">
        <v>0</v>
      </c>
      <c r="W543" s="3">
        <v>0</v>
      </c>
      <c r="X543" s="3">
        <v>0.21299999999999999</v>
      </c>
      <c r="Y543" s="3">
        <v>5.9</v>
      </c>
      <c r="Z543" s="3">
        <v>9.6999999999999993</v>
      </c>
      <c r="AA543" s="3">
        <v>0</v>
      </c>
      <c r="AB543" s="3">
        <v>0</v>
      </c>
      <c r="AC543" s="3">
        <v>0</v>
      </c>
      <c r="AD543" s="3">
        <v>0</v>
      </c>
      <c r="AE543" s="3">
        <v>0</v>
      </c>
      <c r="AF543" s="3">
        <v>0</v>
      </c>
      <c r="AG543" s="3">
        <v>0</v>
      </c>
      <c r="AJ543" s="3">
        <f t="shared" si="24"/>
        <v>15.872999999999999</v>
      </c>
      <c r="AL543" s="3">
        <f>IFERROR(VLOOKUP(B543,Totalt!$B$1:$BD$409,MATCH("totalt tillförda bränslen:",Totalt!$B$1:$BC$1,0),FALSE),"")</f>
        <v>15.872999999999999</v>
      </c>
      <c r="AN543" s="3">
        <f t="shared" si="26"/>
        <v>0</v>
      </c>
    </row>
    <row r="544" spans="1:40" x14ac:dyDescent="0.25">
      <c r="B544" s="3" t="s">
        <v>551</v>
      </c>
      <c r="C544" s="3">
        <v>0</v>
      </c>
      <c r="D544" s="3">
        <v>25.132000000000001</v>
      </c>
      <c r="E544" s="3">
        <v>1.61059</v>
      </c>
      <c r="F544" s="3">
        <v>0</v>
      </c>
      <c r="G544" s="3">
        <v>1.645</v>
      </c>
      <c r="H544" s="3">
        <v>0</v>
      </c>
      <c r="I544" s="3">
        <v>1.1000000000000001</v>
      </c>
      <c r="J544" s="3">
        <v>0</v>
      </c>
      <c r="K544" s="3">
        <v>0</v>
      </c>
      <c r="L544" s="3">
        <v>0</v>
      </c>
      <c r="M544" s="238">
        <v>0</v>
      </c>
      <c r="N544" s="3">
        <v>0</v>
      </c>
      <c r="O544" s="3">
        <v>185.6</v>
      </c>
      <c r="P544" s="238">
        <v>0</v>
      </c>
      <c r="Q544" s="240">
        <f t="shared" si="25"/>
        <v>0</v>
      </c>
      <c r="R544" s="3">
        <v>0.25800000000000001</v>
      </c>
      <c r="S544" s="3">
        <v>0</v>
      </c>
      <c r="T544" s="3">
        <v>7.6450500000000003</v>
      </c>
      <c r="U544" s="3">
        <v>0</v>
      </c>
      <c r="V544" s="3">
        <v>0</v>
      </c>
      <c r="W544" s="3">
        <v>0</v>
      </c>
      <c r="X544" s="3">
        <v>8.5370000000000008</v>
      </c>
      <c r="Y544" s="3">
        <v>0</v>
      </c>
      <c r="Z544" s="3">
        <v>0</v>
      </c>
      <c r="AA544" s="3">
        <v>0</v>
      </c>
      <c r="AB544" s="3">
        <v>0</v>
      </c>
      <c r="AC544" s="3">
        <v>0</v>
      </c>
      <c r="AD544" s="3">
        <v>0</v>
      </c>
      <c r="AE544" s="3">
        <v>0</v>
      </c>
      <c r="AF544" s="3">
        <v>0</v>
      </c>
      <c r="AG544" s="3">
        <v>4.5148200000000003</v>
      </c>
      <c r="AJ544" s="3">
        <f t="shared" si="24"/>
        <v>236.04246000000001</v>
      </c>
      <c r="AL544" s="3">
        <f>IFERROR(VLOOKUP(B544,Totalt!$B$1:$BD$409,MATCH("totalt tillförda bränslen:",Totalt!$B$1:$BC$1,0),FALSE),"")</f>
        <v>236.04246000000003</v>
      </c>
      <c r="AN544" s="3">
        <f t="shared" si="26"/>
        <v>-2.8421709430404007E-14</v>
      </c>
    </row>
    <row r="545" spans="1:40" x14ac:dyDescent="0.25">
      <c r="A545" s="3" t="s">
        <v>552</v>
      </c>
      <c r="Q545" s="240">
        <f t="shared" si="25"/>
        <v>0</v>
      </c>
      <c r="AJ545" s="3">
        <f t="shared" si="24"/>
        <v>0</v>
      </c>
      <c r="AL545" s="3" t="str">
        <f>IFERROR(VLOOKUP(B545,Totalt!$B$1:$BD$409,MATCH("totalt tillförda bränslen:",Totalt!$B$1:$BC$1,0),FALSE),"")</f>
        <v/>
      </c>
      <c r="AN545" s="3" t="str">
        <f t="shared" si="26"/>
        <v/>
      </c>
    </row>
    <row r="546" spans="1:40" x14ac:dyDescent="0.25">
      <c r="B546" s="3" t="s">
        <v>553</v>
      </c>
      <c r="C546" s="3">
        <v>0</v>
      </c>
      <c r="D546" s="3">
        <v>0</v>
      </c>
      <c r="E546" s="3">
        <v>0</v>
      </c>
      <c r="F546" s="3">
        <v>0</v>
      </c>
      <c r="G546" s="3">
        <v>0</v>
      </c>
      <c r="H546" s="3">
        <v>0</v>
      </c>
      <c r="I546" s="3">
        <v>0.19</v>
      </c>
      <c r="J546" s="3">
        <v>0</v>
      </c>
      <c r="K546" s="3">
        <v>0</v>
      </c>
      <c r="L546" s="3">
        <v>33.328000000000003</v>
      </c>
      <c r="M546" s="238">
        <v>0</v>
      </c>
      <c r="N546" s="3">
        <v>0</v>
      </c>
      <c r="O546" s="3">
        <v>0</v>
      </c>
      <c r="P546" s="238">
        <v>8.4600000000000009</v>
      </c>
      <c r="Q546" s="240">
        <f t="shared" si="25"/>
        <v>4.2300000000000004</v>
      </c>
      <c r="R546" s="3">
        <v>0</v>
      </c>
      <c r="S546" s="3">
        <v>0</v>
      </c>
      <c r="T546" s="3">
        <v>0</v>
      </c>
      <c r="U546" s="3">
        <v>0</v>
      </c>
      <c r="V546" s="3">
        <v>0</v>
      </c>
      <c r="W546" s="3">
        <v>0</v>
      </c>
      <c r="X546" s="3">
        <v>0.747</v>
      </c>
      <c r="Y546" s="3">
        <v>0</v>
      </c>
      <c r="Z546" s="3">
        <v>0</v>
      </c>
      <c r="AA546" s="3">
        <v>0</v>
      </c>
      <c r="AB546" s="3">
        <v>0</v>
      </c>
      <c r="AC546" s="3">
        <v>0</v>
      </c>
      <c r="AD546" s="3">
        <v>0</v>
      </c>
      <c r="AE546" s="3">
        <v>0</v>
      </c>
      <c r="AF546" s="3">
        <v>0</v>
      </c>
      <c r="AG546" s="3">
        <v>0</v>
      </c>
      <c r="AJ546" s="3">
        <f t="shared" si="24"/>
        <v>38.494999999999997</v>
      </c>
      <c r="AL546" s="3">
        <f>IFERROR(VLOOKUP(B546,Totalt!$B$1:$BD$409,MATCH("totalt tillförda bränslen:",Totalt!$B$1:$BC$1,0),FALSE),"")</f>
        <v>38.495000000000005</v>
      </c>
      <c r="AN546" s="3">
        <f t="shared" si="26"/>
        <v>-7.1054273576010019E-15</v>
      </c>
    </row>
    <row r="547" spans="1:40" x14ac:dyDescent="0.25">
      <c r="A547" s="3" t="s">
        <v>554</v>
      </c>
      <c r="Q547" s="240">
        <f t="shared" si="25"/>
        <v>0</v>
      </c>
      <c r="AJ547" s="3">
        <f t="shared" si="24"/>
        <v>0</v>
      </c>
      <c r="AL547" s="3" t="str">
        <f>IFERROR(VLOOKUP(B547,Totalt!$B$1:$BD$409,MATCH("totalt tillförda bränslen:",Totalt!$B$1:$BC$1,0),FALSE),"")</f>
        <v/>
      </c>
      <c r="AN547" s="3" t="str">
        <f t="shared" si="26"/>
        <v/>
      </c>
    </row>
    <row r="548" spans="1:40" x14ac:dyDescent="0.25">
      <c r="B548" s="3" t="s">
        <v>555</v>
      </c>
      <c r="C548" s="3">
        <v>0</v>
      </c>
      <c r="D548" s="3">
        <v>0</v>
      </c>
      <c r="E548" s="3">
        <v>0</v>
      </c>
      <c r="F548" s="3">
        <v>0</v>
      </c>
      <c r="G548" s="3">
        <v>0</v>
      </c>
      <c r="H548" s="3">
        <v>0</v>
      </c>
      <c r="I548" s="3">
        <v>1.6</v>
      </c>
      <c r="J548" s="3">
        <v>0</v>
      </c>
      <c r="K548" s="3">
        <v>0</v>
      </c>
      <c r="L548" s="3">
        <v>0</v>
      </c>
      <c r="M548" s="238">
        <v>0</v>
      </c>
      <c r="N548" s="3">
        <v>0</v>
      </c>
      <c r="O548" s="3">
        <v>0</v>
      </c>
      <c r="P548" s="238">
        <v>10.6</v>
      </c>
      <c r="Q548" s="240">
        <f t="shared" si="25"/>
        <v>5.3</v>
      </c>
      <c r="R548" s="3">
        <v>0</v>
      </c>
      <c r="S548" s="3">
        <v>0</v>
      </c>
      <c r="T548" s="3">
        <v>0</v>
      </c>
      <c r="U548" s="3">
        <v>0</v>
      </c>
      <c r="V548" s="3">
        <v>0</v>
      </c>
      <c r="W548" s="3">
        <v>0</v>
      </c>
      <c r="X548" s="3">
        <v>1.7</v>
      </c>
      <c r="Y548" s="3">
        <v>0</v>
      </c>
      <c r="Z548" s="3">
        <v>0</v>
      </c>
      <c r="AA548" s="3">
        <v>0</v>
      </c>
      <c r="AB548" s="3">
        <v>0</v>
      </c>
      <c r="AC548" s="3">
        <v>0</v>
      </c>
      <c r="AD548" s="3">
        <v>0</v>
      </c>
      <c r="AE548" s="3">
        <v>0</v>
      </c>
      <c r="AF548" s="3">
        <v>0</v>
      </c>
      <c r="AG548" s="3">
        <v>50.6</v>
      </c>
      <c r="AJ548" s="3">
        <f t="shared" si="24"/>
        <v>59.199999999999996</v>
      </c>
      <c r="AL548" s="3">
        <f>IFERROR(VLOOKUP(B548,Totalt!$B$1:$BD$409,MATCH("totalt tillförda bränslen:",Totalt!$B$1:$BC$1,0),FALSE),"")</f>
        <v>59.2</v>
      </c>
      <c r="AN548" s="3">
        <f t="shared" si="26"/>
        <v>-7.1054273576010019E-15</v>
      </c>
    </row>
    <row r="549" spans="1:40" x14ac:dyDescent="0.25">
      <c r="A549" s="3" t="s">
        <v>556</v>
      </c>
      <c r="Q549" s="240">
        <f t="shared" si="25"/>
        <v>0</v>
      </c>
      <c r="AJ549" s="3">
        <f t="shared" si="24"/>
        <v>0</v>
      </c>
      <c r="AL549" s="3" t="str">
        <f>IFERROR(VLOOKUP(B549,Totalt!$B$1:$BD$409,MATCH("totalt tillförda bränslen:",Totalt!$B$1:$BC$1,0),FALSE),"")</f>
        <v/>
      </c>
      <c r="AN549" s="3" t="str">
        <f t="shared" si="26"/>
        <v/>
      </c>
    </row>
    <row r="550" spans="1:40" x14ac:dyDescent="0.25">
      <c r="B550" s="3" t="s">
        <v>557</v>
      </c>
      <c r="C550" s="3">
        <v>0</v>
      </c>
      <c r="D550" s="3">
        <v>0</v>
      </c>
      <c r="E550" s="3">
        <v>0</v>
      </c>
      <c r="F550" s="3">
        <v>0</v>
      </c>
      <c r="G550" s="3">
        <v>0.25705</v>
      </c>
      <c r="H550" s="3">
        <v>0</v>
      </c>
      <c r="I550" s="3">
        <v>0.43351000000000001</v>
      </c>
      <c r="J550" s="3">
        <v>0</v>
      </c>
      <c r="K550" s="3">
        <v>0</v>
      </c>
      <c r="L550" s="3">
        <v>0</v>
      </c>
      <c r="M550" s="238">
        <v>0</v>
      </c>
      <c r="N550" s="3">
        <v>0</v>
      </c>
      <c r="O550" s="3">
        <v>0</v>
      </c>
      <c r="P550" s="238">
        <v>0</v>
      </c>
      <c r="Q550" s="240">
        <f t="shared" si="25"/>
        <v>0</v>
      </c>
      <c r="R550" s="3">
        <v>0</v>
      </c>
      <c r="S550" s="3">
        <v>0</v>
      </c>
      <c r="T550" s="3">
        <v>9.1127400000000005</v>
      </c>
      <c r="U550" s="3">
        <v>0</v>
      </c>
      <c r="V550" s="3">
        <v>0</v>
      </c>
      <c r="W550" s="3">
        <v>0</v>
      </c>
      <c r="X550" s="3">
        <v>0.25198999999999999</v>
      </c>
      <c r="Y550" s="3">
        <v>0</v>
      </c>
      <c r="Z550" s="3">
        <v>0</v>
      </c>
      <c r="AA550" s="3">
        <v>0</v>
      </c>
      <c r="AB550" s="3">
        <v>0</v>
      </c>
      <c r="AC550" s="3">
        <v>0</v>
      </c>
      <c r="AD550" s="3">
        <v>0</v>
      </c>
      <c r="AE550" s="3">
        <v>0</v>
      </c>
      <c r="AF550" s="3">
        <v>0</v>
      </c>
      <c r="AG550" s="3">
        <v>0</v>
      </c>
      <c r="AJ550" s="3">
        <f t="shared" si="24"/>
        <v>10.055289999999999</v>
      </c>
      <c r="AL550" s="3">
        <f>IFERROR(VLOOKUP(B550,Totalt!$B$1:$BD$409,MATCH("totalt tillförda bränslen:",Totalt!$B$1:$BC$1,0),FALSE),"")</f>
        <v>10.055289999999999</v>
      </c>
      <c r="AN550" s="3">
        <f t="shared" si="26"/>
        <v>0</v>
      </c>
    </row>
    <row r="551" spans="1:40" x14ac:dyDescent="0.25">
      <c r="B551" s="3" t="s">
        <v>558</v>
      </c>
      <c r="C551" s="3">
        <v>0</v>
      </c>
      <c r="D551" s="3">
        <v>0</v>
      </c>
      <c r="E551" s="3">
        <v>0</v>
      </c>
      <c r="F551" s="3">
        <v>0</v>
      </c>
      <c r="G551" s="3">
        <v>2.7E-2</v>
      </c>
      <c r="H551" s="3">
        <v>1.2869999999999999</v>
      </c>
      <c r="I551" s="3">
        <v>0.11600000000000001</v>
      </c>
      <c r="J551" s="3">
        <v>0</v>
      </c>
      <c r="K551" s="3">
        <v>0</v>
      </c>
      <c r="L551" s="3">
        <v>0</v>
      </c>
      <c r="M551" s="238">
        <v>0</v>
      </c>
      <c r="N551" s="3">
        <v>0</v>
      </c>
      <c r="O551" s="3">
        <v>0</v>
      </c>
      <c r="P551" s="238">
        <v>0</v>
      </c>
      <c r="Q551" s="240">
        <f t="shared" si="25"/>
        <v>0</v>
      </c>
      <c r="R551" s="3">
        <v>0</v>
      </c>
      <c r="S551" s="3">
        <v>0</v>
      </c>
      <c r="T551" s="3">
        <v>4.4619999999999997</v>
      </c>
      <c r="U551" s="3">
        <v>0</v>
      </c>
      <c r="V551" s="3">
        <v>0</v>
      </c>
      <c r="W551" s="3">
        <v>0</v>
      </c>
      <c r="X551" s="3">
        <v>0.13965</v>
      </c>
      <c r="Y551" s="3">
        <v>0</v>
      </c>
      <c r="Z551" s="3">
        <v>0</v>
      </c>
      <c r="AA551" s="3">
        <v>0</v>
      </c>
      <c r="AB551" s="3">
        <v>0.27900000000000003</v>
      </c>
      <c r="AC551" s="3">
        <v>0.51800000000000002</v>
      </c>
      <c r="AD551" s="3">
        <v>0</v>
      </c>
      <c r="AE551" s="3">
        <v>0</v>
      </c>
      <c r="AF551" s="3">
        <v>0</v>
      </c>
      <c r="AG551" s="3">
        <v>0</v>
      </c>
      <c r="AJ551" s="3">
        <f t="shared" si="24"/>
        <v>6.8286499999999988</v>
      </c>
      <c r="AL551" s="3">
        <f>IFERROR(VLOOKUP(B551,Totalt!$B$1:$BD$409,MATCH("totalt tillförda bränslen:",Totalt!$B$1:$BC$1,0),FALSE),"")</f>
        <v>6.8286499999999988</v>
      </c>
      <c r="AN551" s="3">
        <f t="shared" si="26"/>
        <v>0</v>
      </c>
    </row>
    <row r="552" spans="1:40" x14ac:dyDescent="0.25">
      <c r="B552" s="3" t="s">
        <v>559</v>
      </c>
      <c r="C552" s="3">
        <v>0</v>
      </c>
      <c r="D552" s="3">
        <v>0</v>
      </c>
      <c r="E552" s="3">
        <v>0</v>
      </c>
      <c r="F552" s="3">
        <v>0</v>
      </c>
      <c r="G552" s="3">
        <v>0</v>
      </c>
      <c r="H552" s="3">
        <v>0</v>
      </c>
      <c r="I552" s="3">
        <v>4.836E-2</v>
      </c>
      <c r="J552" s="3">
        <v>0</v>
      </c>
      <c r="K552" s="3">
        <v>0</v>
      </c>
      <c r="L552" s="3">
        <v>0</v>
      </c>
      <c r="M552" s="238">
        <v>0</v>
      </c>
      <c r="N552" s="3">
        <v>0</v>
      </c>
      <c r="O552" s="3">
        <v>0</v>
      </c>
      <c r="P552" s="238">
        <v>0</v>
      </c>
      <c r="Q552" s="240">
        <f t="shared" si="25"/>
        <v>0</v>
      </c>
      <c r="R552" s="3">
        <v>0</v>
      </c>
      <c r="S552" s="3">
        <v>0</v>
      </c>
      <c r="T552" s="3">
        <v>0</v>
      </c>
      <c r="U552" s="3">
        <v>0</v>
      </c>
      <c r="V552" s="3">
        <v>0</v>
      </c>
      <c r="W552" s="3">
        <v>0</v>
      </c>
      <c r="X552" s="3">
        <v>3.5009999999999999E-2</v>
      </c>
      <c r="Y552" s="3">
        <v>0</v>
      </c>
      <c r="Z552" s="3">
        <v>1.3937999999999999</v>
      </c>
      <c r="AA552" s="3">
        <v>0</v>
      </c>
      <c r="AB552" s="3">
        <v>0</v>
      </c>
      <c r="AC552" s="3">
        <v>0</v>
      </c>
      <c r="AD552" s="3">
        <v>0</v>
      </c>
      <c r="AE552" s="3">
        <v>0</v>
      </c>
      <c r="AF552" s="3">
        <v>0</v>
      </c>
      <c r="AG552" s="3">
        <v>0</v>
      </c>
      <c r="AJ552" s="3">
        <f t="shared" si="24"/>
        <v>1.4771699999999999</v>
      </c>
      <c r="AL552" s="3">
        <f>IFERROR(VLOOKUP(B552,Totalt!$B$1:$BD$409,MATCH("totalt tillförda bränslen:",Totalt!$B$1:$BC$1,0),FALSE),"")</f>
        <v>1.4771699999999999</v>
      </c>
      <c r="AN552" s="3">
        <f t="shared" si="26"/>
        <v>0</v>
      </c>
    </row>
    <row r="553" spans="1:40" x14ac:dyDescent="0.25">
      <c r="B553" s="3" t="s">
        <v>560</v>
      </c>
      <c r="C553" s="3">
        <v>0</v>
      </c>
      <c r="D553" s="3">
        <v>0</v>
      </c>
      <c r="E553" s="3">
        <v>0</v>
      </c>
      <c r="F553" s="3">
        <v>0</v>
      </c>
      <c r="G553" s="3">
        <v>0</v>
      </c>
      <c r="H553" s="3">
        <v>0</v>
      </c>
      <c r="I553" s="3">
        <v>0.27239000000000002</v>
      </c>
      <c r="J553" s="3">
        <v>0</v>
      </c>
      <c r="K553" s="3">
        <v>4.9352899999999998E-2</v>
      </c>
      <c r="L553" s="3">
        <v>0</v>
      </c>
      <c r="M553" s="238">
        <v>0</v>
      </c>
      <c r="N553" s="3">
        <v>0</v>
      </c>
      <c r="O553" s="3">
        <v>0</v>
      </c>
      <c r="P553" s="238">
        <v>0</v>
      </c>
      <c r="Q553" s="240">
        <f t="shared" si="25"/>
        <v>0</v>
      </c>
      <c r="R553" s="3">
        <v>5.2685000000000004</v>
      </c>
      <c r="S553" s="3">
        <v>0</v>
      </c>
      <c r="T553" s="3">
        <v>0</v>
      </c>
      <c r="U553" s="3">
        <v>0</v>
      </c>
      <c r="V553" s="3">
        <v>0</v>
      </c>
      <c r="W553" s="3">
        <v>0</v>
      </c>
      <c r="X553" s="3">
        <v>0.18437999999999999</v>
      </c>
      <c r="Y553" s="3">
        <v>0</v>
      </c>
      <c r="Z553" s="3">
        <v>0</v>
      </c>
      <c r="AA553" s="3">
        <v>0</v>
      </c>
      <c r="AB553" s="3">
        <v>0</v>
      </c>
      <c r="AC553" s="3">
        <v>0</v>
      </c>
      <c r="AD553" s="3">
        <v>0</v>
      </c>
      <c r="AE553" s="3">
        <v>0</v>
      </c>
      <c r="AF553" s="3">
        <v>0</v>
      </c>
      <c r="AG553" s="3">
        <v>3.33114</v>
      </c>
      <c r="AJ553" s="3">
        <f t="shared" si="24"/>
        <v>9.1057629000000002</v>
      </c>
      <c r="AL553" s="3">
        <f>IFERROR(VLOOKUP(B553,Totalt!$B$1:$BD$409,MATCH("totalt tillförda bränslen:",Totalt!$B$1:$BC$1,0),FALSE),"")</f>
        <v>9.105762900000002</v>
      </c>
      <c r="AN553" s="3">
        <f t="shared" si="26"/>
        <v>-1.7763568394002505E-15</v>
      </c>
    </row>
    <row r="554" spans="1:40" x14ac:dyDescent="0.25">
      <c r="B554" s="3" t="s">
        <v>561</v>
      </c>
      <c r="C554" s="3">
        <v>0</v>
      </c>
      <c r="D554" s="3">
        <v>0</v>
      </c>
      <c r="E554" s="3">
        <v>0</v>
      </c>
      <c r="F554" s="3">
        <v>0</v>
      </c>
      <c r="G554" s="3">
        <v>0</v>
      </c>
      <c r="H554" s="3">
        <v>0</v>
      </c>
      <c r="I554" s="3">
        <v>2.4920000000000001E-2</v>
      </c>
      <c r="J554" s="3">
        <v>0</v>
      </c>
      <c r="K554" s="3">
        <v>0</v>
      </c>
      <c r="L554" s="3">
        <v>0</v>
      </c>
      <c r="M554" s="238">
        <v>0</v>
      </c>
      <c r="N554" s="3">
        <v>0</v>
      </c>
      <c r="O554" s="3">
        <v>0</v>
      </c>
      <c r="P554" s="238">
        <v>0</v>
      </c>
      <c r="Q554" s="240">
        <f t="shared" si="25"/>
        <v>0</v>
      </c>
      <c r="R554" s="3">
        <v>0</v>
      </c>
      <c r="S554" s="3">
        <v>0</v>
      </c>
      <c r="T554" s="3">
        <v>0</v>
      </c>
      <c r="U554" s="3">
        <v>0</v>
      </c>
      <c r="V554" s="3">
        <v>0</v>
      </c>
      <c r="W554" s="3">
        <v>0</v>
      </c>
      <c r="X554" s="3">
        <v>1.593E-2</v>
      </c>
      <c r="Y554" s="3">
        <v>0</v>
      </c>
      <c r="Z554" s="3">
        <v>0.69889999999999997</v>
      </c>
      <c r="AA554" s="3">
        <v>0</v>
      </c>
      <c r="AB554" s="3">
        <v>0</v>
      </c>
      <c r="AC554" s="3">
        <v>0</v>
      </c>
      <c r="AD554" s="3">
        <v>0</v>
      </c>
      <c r="AE554" s="3">
        <v>0</v>
      </c>
      <c r="AF554" s="3">
        <v>0</v>
      </c>
      <c r="AG554" s="3">
        <v>0</v>
      </c>
      <c r="AJ554" s="3">
        <f t="shared" si="24"/>
        <v>0.73974999999999991</v>
      </c>
      <c r="AL554" s="3">
        <f>IFERROR(VLOOKUP(B554,Totalt!$B$1:$BD$409,MATCH("totalt tillförda bränslen:",Totalt!$B$1:$BC$1,0),FALSE),"")</f>
        <v>0.73975000000000002</v>
      </c>
      <c r="AN554" s="3">
        <f t="shared" si="26"/>
        <v>-1.1102230246251565E-16</v>
      </c>
    </row>
    <row r="555" spans="1:40" x14ac:dyDescent="0.25">
      <c r="B555" s="3" t="s">
        <v>562</v>
      </c>
      <c r="C555" s="3">
        <v>0</v>
      </c>
      <c r="D555" s="3">
        <v>0</v>
      </c>
      <c r="E555" s="3">
        <v>10.275600000000001</v>
      </c>
      <c r="F555" s="3">
        <v>94.465500000000006</v>
      </c>
      <c r="G555" s="3">
        <v>3.4111799999999998E-2</v>
      </c>
      <c r="H555" s="3">
        <v>0</v>
      </c>
      <c r="I555" s="3">
        <v>0</v>
      </c>
      <c r="J555" s="3">
        <v>0</v>
      </c>
      <c r="K555" s="3">
        <v>6.1890099999999997</v>
      </c>
      <c r="L555" s="3">
        <v>25.276700000000002</v>
      </c>
      <c r="M555" s="238">
        <v>8.9852900000000009</v>
      </c>
      <c r="N555" s="3">
        <v>0</v>
      </c>
      <c r="O555" s="3">
        <v>0</v>
      </c>
      <c r="P555" s="238">
        <v>0</v>
      </c>
      <c r="Q555" s="240">
        <f t="shared" si="25"/>
        <v>0</v>
      </c>
      <c r="R555" s="3">
        <v>0</v>
      </c>
      <c r="S555" s="3">
        <v>43.313000000000002</v>
      </c>
      <c r="T555" s="3">
        <v>16.050699999999999</v>
      </c>
      <c r="U555" s="3">
        <v>0</v>
      </c>
      <c r="V555" s="3">
        <v>0</v>
      </c>
      <c r="W555" s="3">
        <v>21.832000000000001</v>
      </c>
      <c r="X555" s="3">
        <v>17.527999999999999</v>
      </c>
      <c r="Y555" s="3">
        <v>0</v>
      </c>
      <c r="Z555" s="3">
        <v>0</v>
      </c>
      <c r="AA555" s="3">
        <v>0</v>
      </c>
      <c r="AB555" s="3">
        <v>0</v>
      </c>
      <c r="AC555" s="3">
        <v>0</v>
      </c>
      <c r="AD555" s="3">
        <v>0</v>
      </c>
      <c r="AE555" s="3">
        <v>0</v>
      </c>
      <c r="AF555" s="3">
        <v>0</v>
      </c>
      <c r="AG555" s="3">
        <v>0</v>
      </c>
      <c r="AJ555" s="3">
        <f t="shared" si="24"/>
        <v>234.96462179999997</v>
      </c>
      <c r="AL555" s="3">
        <f>IFERROR(VLOOKUP(B555,Totalt!$B$1:$BD$409,MATCH("totalt tillförda bränslen:",Totalt!$B$1:$BC$1,0),FALSE),"")</f>
        <v>234.9646218</v>
      </c>
      <c r="AN555" s="3">
        <f t="shared" si="26"/>
        <v>-2.8421709430404007E-14</v>
      </c>
    </row>
    <row r="556" spans="1:40" x14ac:dyDescent="0.25">
      <c r="B556" s="3" t="s">
        <v>563</v>
      </c>
      <c r="C556" s="3">
        <v>0</v>
      </c>
      <c r="D556" s="3">
        <v>0</v>
      </c>
      <c r="E556" s="3">
        <v>4.9913100000000004</v>
      </c>
      <c r="F556" s="3">
        <v>65.183599999999998</v>
      </c>
      <c r="G556" s="3">
        <v>3.5878999999999999</v>
      </c>
      <c r="H556" s="3">
        <v>0.01</v>
      </c>
      <c r="I556" s="3">
        <v>3.528</v>
      </c>
      <c r="J556" s="3">
        <v>0</v>
      </c>
      <c r="K556" s="3">
        <v>1.3258099999999999</v>
      </c>
      <c r="L556" s="3">
        <v>16.822600000000001</v>
      </c>
      <c r="M556" s="238">
        <v>5.8192399999999997</v>
      </c>
      <c r="N556" s="3">
        <v>0</v>
      </c>
      <c r="O556" s="3">
        <v>0</v>
      </c>
      <c r="P556" s="238">
        <v>135.536</v>
      </c>
      <c r="Q556" s="240">
        <f t="shared" si="25"/>
        <v>67.768000000000001</v>
      </c>
      <c r="R556" s="3">
        <v>0</v>
      </c>
      <c r="S556" s="3">
        <v>28.371300000000002</v>
      </c>
      <c r="T556" s="3">
        <v>11.1114</v>
      </c>
      <c r="U556" s="3">
        <v>0</v>
      </c>
      <c r="V556" s="3">
        <v>0</v>
      </c>
      <c r="W556" s="3">
        <v>17.534400000000002</v>
      </c>
      <c r="X556" s="3">
        <v>6.39724</v>
      </c>
      <c r="Y556" s="3">
        <v>0</v>
      </c>
      <c r="Z556" s="3">
        <v>0</v>
      </c>
      <c r="AA556" s="3">
        <v>0</v>
      </c>
      <c r="AB556" s="3">
        <v>0</v>
      </c>
      <c r="AC556" s="3">
        <v>0</v>
      </c>
      <c r="AD556" s="3">
        <v>0</v>
      </c>
      <c r="AE556" s="3">
        <v>0</v>
      </c>
      <c r="AF556" s="3">
        <v>0</v>
      </c>
      <c r="AG556" s="3">
        <v>0</v>
      </c>
      <c r="AJ556" s="3">
        <f t="shared" si="24"/>
        <v>226.63156000000004</v>
      </c>
      <c r="AL556" s="3">
        <f>IFERROR(VLOOKUP(B556,Totalt!$B$1:$BD$409,MATCH("totalt tillförda bränslen:",Totalt!$B$1:$BC$1,0),FALSE),"")</f>
        <v>226.63155999999998</v>
      </c>
      <c r="AN556" s="3">
        <f t="shared" si="26"/>
        <v>5.6843418860808015E-14</v>
      </c>
    </row>
    <row r="557" spans="1:40" x14ac:dyDescent="0.25">
      <c r="AJ557" s="3">
        <f t="shared" si="24"/>
        <v>0</v>
      </c>
    </row>
    <row r="558" spans="1:40" x14ac:dyDescent="0.25">
      <c r="B558" s="94" t="s">
        <v>1064</v>
      </c>
      <c r="C558" s="3">
        <f t="shared" ref="C558:AG558" si="27">SUM(C2:C556)</f>
        <v>23.089386000000001</v>
      </c>
      <c r="D558" s="3">
        <f t="shared" si="27"/>
        <v>11085.367992999998</v>
      </c>
      <c r="E558" s="3">
        <f t="shared" si="27"/>
        <v>122.93143805899999</v>
      </c>
      <c r="F558" s="3">
        <f t="shared" si="27"/>
        <v>1855.2187871000006</v>
      </c>
      <c r="G558" s="3">
        <f t="shared" si="27"/>
        <v>769.77212580000003</v>
      </c>
      <c r="H558" s="3">
        <f t="shared" si="27"/>
        <v>225.17362899999995</v>
      </c>
      <c r="I558" s="3">
        <f t="shared" si="27"/>
        <v>526.65061059999994</v>
      </c>
      <c r="J558" s="3">
        <f t="shared" si="27"/>
        <v>88.185630000000003</v>
      </c>
      <c r="K558" s="3">
        <f t="shared" si="27"/>
        <v>325.4767769</v>
      </c>
      <c r="L558" s="3">
        <f t="shared" si="27"/>
        <v>5876.5198434000049</v>
      </c>
      <c r="M558" s="238">
        <f t="shared" si="27"/>
        <v>642.52480889000003</v>
      </c>
      <c r="N558" s="3">
        <f t="shared" si="27"/>
        <v>958.10299999999995</v>
      </c>
      <c r="O558" s="3">
        <f t="shared" si="27"/>
        <v>2962.9568862999995</v>
      </c>
      <c r="P558" s="238">
        <f t="shared" si="27"/>
        <v>10562.538559999994</v>
      </c>
      <c r="Q558" s="240">
        <f t="shared" si="27"/>
        <v>5281.2692799999968</v>
      </c>
      <c r="R558" s="3">
        <f t="shared" si="27"/>
        <v>4720.8863299999985</v>
      </c>
      <c r="S558" s="3">
        <f t="shared" si="27"/>
        <v>1325.5216554000003</v>
      </c>
      <c r="T558" s="3">
        <f t="shared" si="27"/>
        <v>2777.8775074000014</v>
      </c>
      <c r="U558" s="3">
        <f t="shared" si="27"/>
        <v>1156.2032795</v>
      </c>
      <c r="V558" s="3">
        <f t="shared" si="27"/>
        <v>433.24310650999996</v>
      </c>
      <c r="W558" s="3">
        <f t="shared" si="27"/>
        <v>1223.5504582799999</v>
      </c>
      <c r="X558" s="3">
        <f t="shared" si="27"/>
        <v>1608.0440098899996</v>
      </c>
      <c r="Y558" s="3">
        <f t="shared" si="27"/>
        <v>519.27506010000002</v>
      </c>
      <c r="Z558" s="3">
        <f t="shared" si="27"/>
        <v>2130.4108304000001</v>
      </c>
      <c r="AA558" s="3">
        <f t="shared" si="27"/>
        <v>465.11219999999997</v>
      </c>
      <c r="AB558" s="3">
        <f t="shared" si="27"/>
        <v>1215.7718473</v>
      </c>
      <c r="AC558" s="3">
        <f t="shared" si="27"/>
        <v>2736.0459787</v>
      </c>
      <c r="AD558" s="3">
        <f t="shared" si="27"/>
        <v>83.864430880000015</v>
      </c>
      <c r="AE558" s="3">
        <f t="shared" si="27"/>
        <v>67.857561000000004</v>
      </c>
      <c r="AF558" s="3">
        <f t="shared" si="27"/>
        <v>29.336490000000001</v>
      </c>
      <c r="AG558" s="3">
        <f t="shared" si="27"/>
        <v>2378.4724051799999</v>
      </c>
      <c r="AJ558" s="3">
        <f t="shared" si="24"/>
        <v>52972.188536698995</v>
      </c>
    </row>
    <row r="560" spans="1:40" x14ac:dyDescent="0.25">
      <c r="AJ560" s="9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tabColor theme="3" tint="0.39997558519241921"/>
  </sheetPr>
  <dimension ref="A1:BC441"/>
  <sheetViews>
    <sheetView workbookViewId="0">
      <pane xSplit="2" ySplit="1" topLeftCell="C2" activePane="bottomRight" state="frozen"/>
      <selection activeCell="B4" sqref="B4:F4"/>
      <selection pane="topRight" activeCell="B4" sqref="B4:F4"/>
      <selection pane="bottomLeft" activeCell="B4" sqref="B4:F4"/>
      <selection pane="bottomRight" activeCell="B4" sqref="B4:F4"/>
    </sheetView>
  </sheetViews>
  <sheetFormatPr defaultRowHeight="15" customHeight="1" x14ac:dyDescent="0.25"/>
  <cols>
    <col min="1" max="1" width="28" customWidth="1"/>
    <col min="2" max="2" width="18.85546875" customWidth="1"/>
    <col min="3" max="3" width="12.85546875" customWidth="1"/>
    <col min="6" max="8" width="9.28515625" bestFit="1" customWidth="1"/>
    <col min="9" max="9" width="9.5703125" bestFit="1" customWidth="1"/>
    <col min="10" max="10" width="9.28515625" bestFit="1" customWidth="1"/>
    <col min="37" max="37" width="10.28515625" customWidth="1"/>
    <col min="38" max="38" width="9.85546875" bestFit="1" customWidth="1"/>
    <col min="42" max="42" width="9.42578125" customWidth="1"/>
    <col min="49" max="49" width="10.28515625" customWidth="1"/>
    <col min="53" max="53" width="11.28515625" customWidth="1"/>
    <col min="55" max="55" width="10.42578125" customWidth="1"/>
  </cols>
  <sheetData>
    <row r="1" spans="1:55" s="7" customFormat="1" ht="87" customHeight="1" x14ac:dyDescent="0.25">
      <c r="A1" s="4" t="s">
        <v>564</v>
      </c>
      <c r="B1" s="4" t="s">
        <v>1</v>
      </c>
      <c r="C1" s="4" t="s">
        <v>959</v>
      </c>
      <c r="D1" s="4" t="s">
        <v>666</v>
      </c>
      <c r="E1" s="4" t="s">
        <v>951</v>
      </c>
      <c r="F1" s="4" t="s">
        <v>678</v>
      </c>
      <c r="G1" s="4" t="s">
        <v>954</v>
      </c>
      <c r="H1" s="4" t="s">
        <v>969</v>
      </c>
      <c r="I1" s="4" t="s">
        <v>634</v>
      </c>
      <c r="J1" s="4" t="s">
        <v>947</v>
      </c>
      <c r="K1" s="5" t="s">
        <v>976</v>
      </c>
      <c r="L1" s="4" t="s">
        <v>635</v>
      </c>
      <c r="M1" s="4" t="s">
        <v>948</v>
      </c>
      <c r="N1" s="4" t="s">
        <v>952</v>
      </c>
      <c r="O1" s="4" t="s">
        <v>957</v>
      </c>
      <c r="P1" s="4" t="s">
        <v>958</v>
      </c>
      <c r="Q1" s="4" t="s">
        <v>971</v>
      </c>
      <c r="R1" s="4" t="s">
        <v>964</v>
      </c>
      <c r="S1" s="4" t="s">
        <v>963</v>
      </c>
      <c r="T1" s="4" t="s">
        <v>965</v>
      </c>
      <c r="U1" s="4" t="s">
        <v>970</v>
      </c>
      <c r="V1" s="4" t="s">
        <v>960</v>
      </c>
      <c r="W1" s="4" t="s">
        <v>949</v>
      </c>
      <c r="X1" s="4" t="s">
        <v>968</v>
      </c>
      <c r="Y1" s="4" t="s">
        <v>961</v>
      </c>
      <c r="Z1" s="4" t="s">
        <v>950</v>
      </c>
      <c r="AA1" s="4" t="s">
        <v>966</v>
      </c>
      <c r="AB1" s="4" t="s">
        <v>967</v>
      </c>
      <c r="AC1" s="4" t="s">
        <v>956</v>
      </c>
      <c r="AD1" s="4" t="s">
        <v>656</v>
      </c>
      <c r="AE1" s="4" t="s">
        <v>946</v>
      </c>
      <c r="AF1" s="6" t="s">
        <v>962</v>
      </c>
      <c r="AG1" s="17" t="s">
        <v>977</v>
      </c>
      <c r="AH1" s="241" t="s">
        <v>622</v>
      </c>
      <c r="AI1" s="242" t="s">
        <v>978</v>
      </c>
      <c r="AJ1" s="242" t="s">
        <v>979</v>
      </c>
      <c r="AK1" s="243" t="s">
        <v>980</v>
      </c>
      <c r="AL1" s="244" t="s">
        <v>981</v>
      </c>
      <c r="AM1" s="244" t="s">
        <v>982</v>
      </c>
      <c r="AN1" s="242" t="s">
        <v>1001</v>
      </c>
      <c r="AO1" s="8"/>
      <c r="AP1" s="10" t="s">
        <v>983</v>
      </c>
      <c r="AQ1" s="9" t="s">
        <v>984</v>
      </c>
      <c r="AT1" s="24" t="s">
        <v>985</v>
      </c>
      <c r="AU1" s="25" t="s">
        <v>986</v>
      </c>
      <c r="AV1" s="26" t="s">
        <v>669</v>
      </c>
      <c r="AW1" s="26" t="s">
        <v>658</v>
      </c>
      <c r="AX1" s="26" t="s">
        <v>987</v>
      </c>
      <c r="AY1" s="26"/>
      <c r="AZ1" s="26" t="s">
        <v>988</v>
      </c>
      <c r="BA1" s="26" t="s">
        <v>989</v>
      </c>
      <c r="BB1" s="26"/>
      <c r="BC1" s="27" t="s">
        <v>990</v>
      </c>
    </row>
    <row r="2" spans="1:55" ht="15" customHeight="1" x14ac:dyDescent="0.25">
      <c r="A2" t="s">
        <v>12</v>
      </c>
      <c r="B2" t="s">
        <v>13</v>
      </c>
      <c r="C2">
        <f>VLOOKUP($B2,'Tillförd energi'!$B$1:$AS$566,MATCH(C$1,'Tillförd energi'!$B$1:$AQ$1,0),FALSE)</f>
        <v>0</v>
      </c>
      <c r="D2">
        <f>VLOOKUP($B2,'Tillförd energi'!$B$1:$AS$566,MATCH(D$1,'Tillförd energi'!$B$1:$AQ$1,0),FALSE)</f>
        <v>0</v>
      </c>
      <c r="E2">
        <f>VLOOKUP($B2,'Tillförd energi'!$B$1:$AS$566,MATCH(E$1,'Tillförd energi'!$B$1:$AQ$1,0),FALSE)</f>
        <v>0</v>
      </c>
      <c r="F2">
        <f>VLOOKUP($B2,'Tillförd energi'!$B$1:$AS$566,MATCH(F$1,'Tillförd energi'!$B$1:$AQ$1,0),FALSE)</f>
        <v>0</v>
      </c>
      <c r="G2">
        <f>VLOOKUP($B2,'Tillförd energi'!$B$1:$AS$566,MATCH(G$1,'Tillförd energi'!$B$1:$AQ$1,0),FALSE)</f>
        <v>0</v>
      </c>
      <c r="H2">
        <f>VLOOKUP($B2,'Tillförd energi'!$B$1:$AS$566,MATCH(H$1,'Tillförd energi'!$B$1:$AQ$1,0),FALSE)</f>
        <v>0</v>
      </c>
      <c r="I2">
        <f>VLOOKUP($B2,'Tillförd energi'!$B$1:$AS$566,MATCH(I$1,'Tillförd energi'!$B$1:$AQ$1,0),FALSE)</f>
        <v>0</v>
      </c>
      <c r="J2">
        <f>VLOOKUP($B2,'Tillförd energi'!$B$1:$AS$566,MATCH(J$1,'Tillförd energi'!$B$1:$AQ$1,0),FALSE)</f>
        <v>0</v>
      </c>
      <c r="K2">
        <v>0</v>
      </c>
      <c r="L2">
        <f>VLOOKUP($B2,'Tillförd energi'!$B$1:$AS$566,MATCH(L$1,'Tillförd energi'!$B$1:$AQ$1,0),FALSE)</f>
        <v>0</v>
      </c>
      <c r="M2">
        <f>VLOOKUP($B2,'Tillförd energi'!$B$1:$AS$566,MATCH(M$1,'Tillförd energi'!$B$1:$AQ$1,0),FALSE)</f>
        <v>0</v>
      </c>
      <c r="N2">
        <f>VLOOKUP($B2,'Tillförd energi'!$B$1:$AS$566,MATCH(N$1,'Tillförd energi'!$B$1:$AQ$1,0),FALSE)</f>
        <v>0</v>
      </c>
      <c r="O2">
        <f>VLOOKUP($B2,'Tillförd energi'!$B$1:$AS$566,MATCH(O$1,'Tillförd energi'!$B$1:$AQ$1,0),FALSE)</f>
        <v>0</v>
      </c>
      <c r="P2">
        <f>VLOOKUP($B2,'Tillförd energi'!$B$1:$AS$566,MATCH(P$1,'Tillförd energi'!$B$1:$AQ$1,0),FALSE)</f>
        <v>0</v>
      </c>
      <c r="Q2">
        <f>VLOOKUP($B2,'Tillförd energi'!$B$1:$AS$566,MATCH(Q$1,'Tillförd energi'!$B$1:$AQ$1,0),FALSE)</f>
        <v>0</v>
      </c>
      <c r="R2">
        <f>VLOOKUP($B2,'Tillförd energi'!$B$1:$AS$566,MATCH(R$1,'Tillförd energi'!$B$1:$AQ$1,0),FALSE)</f>
        <v>0</v>
      </c>
      <c r="S2">
        <f>VLOOKUP($B2,'Tillförd energi'!$B$1:$AS$566,MATCH(S$1,'Tillförd energi'!$B$1:$AQ$1,0),FALSE)</f>
        <v>0</v>
      </c>
      <c r="T2">
        <f>VLOOKUP($B2,'Tillförd energi'!$B$1:$AS$566,MATCH(T$1,'Tillförd energi'!$B$1:$AQ$1,0),FALSE)</f>
        <v>0</v>
      </c>
      <c r="U2">
        <f>VLOOKUP($B2,'Tillförd energi'!$B$1:$AS$566,MATCH(U$1,'Tillförd energi'!$B$1:$AQ$1,0),FALSE)</f>
        <v>0</v>
      </c>
      <c r="V2">
        <f>VLOOKUP($B2,'Tillförd energi'!$B$1:$AS$566,MATCH(V$1,'Tillförd energi'!$B$1:$AQ$1,0),FALSE)</f>
        <v>0</v>
      </c>
      <c r="W2">
        <f>VLOOKUP($B2,'Tillförd energi'!$B$1:$AS$566,MATCH(W$1,'Tillförd energi'!$B$1:$AQ$1,0),FALSE)</f>
        <v>0</v>
      </c>
      <c r="X2">
        <f>VLOOKUP($B2,'Tillförd energi'!$B$1:$AS$566,MATCH(X$1,'Tillförd energi'!$B$1:$AQ$1,0),FALSE)</f>
        <v>0</v>
      </c>
      <c r="Y2">
        <f>VLOOKUP($B2,'Tillförd energi'!$B$1:$AS$566,MATCH(Y$1,'Tillförd energi'!$B$1:$AQ$1,0),FALSE)</f>
        <v>0</v>
      </c>
      <c r="Z2">
        <f>VLOOKUP($B2,'Tillförd energi'!$B$1:$AS$566,MATCH(Z$1,'Tillförd energi'!$B$1:$AQ$1,0),FALSE)</f>
        <v>0.81699999999999995</v>
      </c>
      <c r="AA2">
        <f>VLOOKUP($B2,'Tillförd energi'!$B$1:$AS$566,MATCH(AA$1,'Tillförd energi'!$B$1:$AQ$1,0),FALSE)</f>
        <v>0</v>
      </c>
      <c r="AB2">
        <f>VLOOKUP($B2,'Tillförd energi'!$B$1:$AS$566,MATCH(AB$1,'Tillförd energi'!$B$1:$AQ$1,0),FALSE)</f>
        <v>0</v>
      </c>
      <c r="AC2">
        <f>VLOOKUP($B2,'Tillförd energi'!$B$1:$AS$566,MATCH(AC$1,'Tillförd energi'!$B$1:$AQ$1,0),FALSE)</f>
        <v>0</v>
      </c>
      <c r="AD2">
        <f>VLOOKUP($B2,'Tillförd energi'!$B$1:$AS$566,MATCH(AD$1,'Tillförd energi'!$B$1:$AQ$1,0),FALSE)</f>
        <v>0</v>
      </c>
      <c r="AE2">
        <f>VLOOKUP($B2,'Tillförd energi'!$B$1:$AS$566,MATCH(AE$1,'Tillförd energi'!$B$1:$AQ$1,0),FALSE)</f>
        <v>0</v>
      </c>
      <c r="AF2">
        <f>VLOOKUP($B2,'Tillförd energi'!$B$1:$AS$566,MATCH(AF$1,'Tillförd energi'!$B$1:$AQ$1,0),FALSE)</f>
        <v>2.5000000000000001E-2</v>
      </c>
      <c r="AG2">
        <f>IFERROR(VLOOKUP(B2,Miljö!$B$1:$S$476,9,FALSE)/1,0)</f>
        <v>0</v>
      </c>
      <c r="AI2">
        <f>SUM(C2:AF2)</f>
        <v>0.84199999999999997</v>
      </c>
      <c r="AJ2">
        <f>SUM(C2:AG2)</f>
        <v>0.84199999999999997</v>
      </c>
      <c r="AK2">
        <f>IF(ISERROR(1/VLOOKUP($B2,Leveranser!$B$1:$S$500,MATCH("såld värme (gwh)",Leveranser!$B$1:$S$1,0),FALSE)),"",VLOOKUP($B2,Leveranser!$B$1:$S$500,MATCH("såld värme (gwh)",Leveranser!$B$1:$S$1,0),FALSE))</f>
        <v>0.36</v>
      </c>
      <c r="AL2" s="22">
        <f>VLOOKUP($B2,Leveranser!$B$1:$Y$500,MATCH("Totalt såld fjärrvärme till andra fjärrvärmeföretag",Leveranser!$B$1:$AA$1,0),FALSE)</f>
        <v>0</v>
      </c>
      <c r="AM2" s="22">
        <f>IF(ISERROR(1/VLOOKUP($B2,Miljö!$B$1:$S$500,MATCH("Såld mängd produktionsspecifik fjärrvärme (GWh)",Miljö!$B$1:$R$1,0),FALSE)),0,VLOOKUP($B2,Miljö!$B$1:$S$500,MATCH("Såld mängd produktionsspecifik fjärrvärme (GWh)",Miljö!$B$1:$R$1,0),FALSE))</f>
        <v>0</v>
      </c>
      <c r="AN2" s="23">
        <f>IFERROR(AK2/AJ2,"")</f>
        <v>0.42755344418052255</v>
      </c>
      <c r="AP2" t="str">
        <f>VLOOKUP($B2,'Miljövärden urval för publ'!$B$1:$H$450,7,FALSE)</f>
        <v>Ja</v>
      </c>
      <c r="AQ2" t="str">
        <f>VLOOKUP($B2,'Miljövärden urval för publ'!$B$1:$H$450,6,FALSE)</f>
        <v>Nej</v>
      </c>
      <c r="AU2">
        <f>Z2+AA2+AF2</f>
        <v>0.84199999999999997</v>
      </c>
      <c r="AV2">
        <f>X2</f>
        <v>0</v>
      </c>
      <c r="AW2">
        <f>M2+N2+O2+P2+Q2</f>
        <v>0</v>
      </c>
      <c r="AX2">
        <f>R2+S2+T2+U2</f>
        <v>0</v>
      </c>
      <c r="AZ2">
        <f>AB2</f>
        <v>0</v>
      </c>
      <c r="BA2">
        <f>AE2</f>
        <v>0</v>
      </c>
      <c r="BC2">
        <f>L2+M2+N2+O2+P2+Q2+R2+S2+T2+U2+V2+W2+X2</f>
        <v>0</v>
      </c>
    </row>
    <row r="3" spans="1:55" ht="15" customHeight="1" x14ac:dyDescent="0.25">
      <c r="A3" t="s">
        <v>12</v>
      </c>
      <c r="B3" t="s">
        <v>14</v>
      </c>
      <c r="C3">
        <f>VLOOKUP($B3,'Tillförd energi'!$B$1:$AS$566,MATCH(C$1,'Tillförd energi'!$B$1:$AQ$1,0),FALSE)</f>
        <v>0</v>
      </c>
      <c r="D3">
        <f>VLOOKUP($B3,'Tillförd energi'!$B$1:$AS$566,MATCH(D$1,'Tillförd energi'!$B$1:$AQ$1,0),FALSE)</f>
        <v>0.16465099999999999</v>
      </c>
      <c r="E3">
        <f>VLOOKUP($B3,'Tillförd energi'!$B$1:$AS$566,MATCH(E$1,'Tillförd energi'!$B$1:$AQ$1,0),FALSE)</f>
        <v>0</v>
      </c>
      <c r="F3">
        <f>VLOOKUP($B3,'Tillförd energi'!$B$1:$AS$566,MATCH(F$1,'Tillförd energi'!$B$1:$AQ$1,0),FALSE)</f>
        <v>0</v>
      </c>
      <c r="G3">
        <f>VLOOKUP($B3,'Tillförd energi'!$B$1:$AS$566,MATCH(G$1,'Tillförd energi'!$B$1:$AQ$1,0),FALSE)</f>
        <v>0</v>
      </c>
      <c r="H3">
        <f>VLOOKUP($B3,'Tillförd energi'!$B$1:$AS$566,MATCH(H$1,'Tillförd energi'!$B$1:$AQ$1,0),FALSE)</f>
        <v>0</v>
      </c>
      <c r="I3">
        <f>VLOOKUP($B3,'Tillförd energi'!$B$1:$AS$566,MATCH(I$1,'Tillförd energi'!$B$1:$AQ$1,0),FALSE)</f>
        <v>0</v>
      </c>
      <c r="J3">
        <f>VLOOKUP($B3,'Tillförd energi'!$B$1:$AS$566,MATCH(J$1,'Tillförd energi'!$B$1:$AQ$1,0),FALSE)</f>
        <v>0</v>
      </c>
      <c r="K3">
        <v>0</v>
      </c>
      <c r="L3">
        <f>VLOOKUP($B3,'Tillförd energi'!$B$1:$AS$566,MATCH(L$1,'Tillförd energi'!$B$1:$AQ$1,0),FALSE)</f>
        <v>3.8180000000000001</v>
      </c>
      <c r="M3">
        <f>VLOOKUP($B3,'Tillförd energi'!$B$1:$AS$566,MATCH(M$1,'Tillförd energi'!$B$1:$AQ$1,0),FALSE)</f>
        <v>0</v>
      </c>
      <c r="N3">
        <f>VLOOKUP($B3,'Tillförd energi'!$B$1:$AS$566,MATCH(N$1,'Tillförd energi'!$B$1:$AQ$1,0),FALSE)</f>
        <v>191.251</v>
      </c>
      <c r="O3">
        <f>VLOOKUP($B3,'Tillförd energi'!$B$1:$AS$566,MATCH(O$1,'Tillförd energi'!$B$1:$AQ$1,0),FALSE)</f>
        <v>0</v>
      </c>
      <c r="P3">
        <f>VLOOKUP($B3,'Tillförd energi'!$B$1:$AS$566,MATCH(P$1,'Tillförd energi'!$B$1:$AQ$1,0),FALSE)</f>
        <v>0</v>
      </c>
      <c r="Q3">
        <f>VLOOKUP($B3,'Tillförd energi'!$B$1:$AS$566,MATCH(Q$1,'Tillförd energi'!$B$1:$AQ$1,0),FALSE)</f>
        <v>0</v>
      </c>
      <c r="R3">
        <f>VLOOKUP($B3,'Tillförd energi'!$B$1:$AS$566,MATCH(R$1,'Tillförd energi'!$B$1:$AQ$1,0),FALSE)</f>
        <v>0</v>
      </c>
      <c r="S3">
        <f>VLOOKUP($B3,'Tillförd energi'!$B$1:$AS$566,MATCH(S$1,'Tillförd energi'!$B$1:$AQ$1,0),FALSE)</f>
        <v>0</v>
      </c>
      <c r="T3">
        <f>VLOOKUP($B3,'Tillförd energi'!$B$1:$AS$566,MATCH(T$1,'Tillförd energi'!$B$1:$AQ$1,0),FALSE)</f>
        <v>0</v>
      </c>
      <c r="U3">
        <f>VLOOKUP($B3,'Tillförd energi'!$B$1:$AS$566,MATCH(U$1,'Tillförd energi'!$B$1:$AQ$1,0),FALSE)</f>
        <v>0</v>
      </c>
      <c r="V3">
        <f>VLOOKUP($B3,'Tillförd energi'!$B$1:$AS$566,MATCH(V$1,'Tillförd energi'!$B$1:$AQ$1,0),FALSE)</f>
        <v>0</v>
      </c>
      <c r="W3">
        <f>VLOOKUP($B3,'Tillförd energi'!$B$1:$AS$566,MATCH(W$1,'Tillförd energi'!$B$1:$AQ$1,0),FALSE)</f>
        <v>7.5999999999999998E-2</v>
      </c>
      <c r="X3">
        <f>VLOOKUP($B3,'Tillförd energi'!$B$1:$AS$566,MATCH(X$1,'Tillförd energi'!$B$1:$AQ$1,0),FALSE)</f>
        <v>0</v>
      </c>
      <c r="Y3">
        <f>VLOOKUP($B3,'Tillförd energi'!$B$1:$AS$566,MATCH(Y$1,'Tillförd energi'!$B$1:$AQ$1,0),FALSE)</f>
        <v>0</v>
      </c>
      <c r="Z3">
        <f>VLOOKUP($B3,'Tillförd energi'!$B$1:$AS$566,MATCH(Z$1,'Tillförd energi'!$B$1:$AQ$1,0),FALSE)</f>
        <v>0</v>
      </c>
      <c r="AA3">
        <f>VLOOKUP($B3,'Tillförd energi'!$B$1:$AS$566,MATCH(AA$1,'Tillförd energi'!$B$1:$AQ$1,0),FALSE)</f>
        <v>0</v>
      </c>
      <c r="AB3">
        <f>VLOOKUP($B3,'Tillförd energi'!$B$1:$AS$566,MATCH(AB$1,'Tillförd energi'!$B$1:$AQ$1,0),FALSE)</f>
        <v>0</v>
      </c>
      <c r="AC3">
        <f>VLOOKUP($B3,'Tillförd energi'!$B$1:$AS$566,MATCH(AC$1,'Tillförd energi'!$B$1:$AQ$1,0),FALSE)</f>
        <v>52.926000000000002</v>
      </c>
      <c r="AD3">
        <f>VLOOKUP($B3,'Tillförd energi'!$B$1:$AS$566,MATCH(AD$1,'Tillförd energi'!$B$1:$AQ$1,0),FALSE)</f>
        <v>0</v>
      </c>
      <c r="AE3">
        <f>VLOOKUP($B3,'Tillförd energi'!$B$1:$AS$566,MATCH(AE$1,'Tillförd energi'!$B$1:$AQ$1,0),FALSE)</f>
        <v>0</v>
      </c>
      <c r="AF3">
        <f>VLOOKUP($B3,'Tillförd energi'!$B$1:$AS$566,MATCH(AF$1,'Tillförd energi'!$B$1:$AQ$1,0),FALSE)</f>
        <v>8.3910800000000005</v>
      </c>
      <c r="AG3">
        <f>IFERROR(VLOOKUP(B3,Miljö!$B$1:$S$476,9,FALSE)/1,0)</f>
        <v>0</v>
      </c>
      <c r="AI3">
        <f t="shared" ref="AI3:AI66" si="0">SUM(C3:AF3)</f>
        <v>256.62673100000001</v>
      </c>
      <c r="AJ3">
        <f t="shared" ref="AJ3:AJ66" si="1">SUM(C3:AG3)</f>
        <v>256.62673100000001</v>
      </c>
      <c r="AK3">
        <f>IF(ISERROR(1/VLOOKUP($B3,Leveranser!$B$1:$S$500,MATCH("såld värme (gwh)",Leveranser!$B$1:$S$1,0),FALSE)),"",VLOOKUP($B3,Leveranser!$B$1:$S$500,MATCH("såld värme (gwh)",Leveranser!$B$1:$S$1,0),FALSE))</f>
        <v>212.73</v>
      </c>
      <c r="AL3" s="22">
        <f>VLOOKUP($B3,Leveranser!$B$1:$Y$500,MATCH("Totalt såld fjärrvärme till andra fjärrvärmeföretag",Leveranser!$B$1:$AA$1,0),FALSE)</f>
        <v>0</v>
      </c>
      <c r="AM3" s="22">
        <f>IF(ISERROR(1/VLOOKUP($B3,Miljö!$B$1:$S$500,MATCH("Såld mängd produktionsspecifik fjärrvärme (GWh)",Miljö!$B$1:$R$1,0),FALSE)),0,VLOOKUP($B3,Miljö!$B$1:$S$500,MATCH("Såld mängd produktionsspecifik fjärrvärme (GWh)",Miljö!$B$1:$R$1,0),FALSE))</f>
        <v>0</v>
      </c>
      <c r="AN3" s="23">
        <f t="shared" ref="AN3:AN66" si="2">IFERROR(AK3/AJ3,"")</f>
        <v>0.82894716061359941</v>
      </c>
      <c r="AP3" t="str">
        <f>VLOOKUP($B3,'Miljövärden urval för publ'!$B$1:$H$450,7,FALSE)</f>
        <v>Ja</v>
      </c>
      <c r="AQ3" t="str">
        <f>VLOOKUP($B3,'Miljövärden urval för publ'!$B$1:$H$450,6,FALSE)</f>
        <v>Ja</v>
      </c>
      <c r="AU3">
        <f t="shared" ref="AU3:AU66" si="3">Z3+AA3+AF3</f>
        <v>8.3910800000000005</v>
      </c>
      <c r="AV3">
        <f t="shared" ref="AV3:AV66" si="4">X3</f>
        <v>0</v>
      </c>
      <c r="AW3">
        <f t="shared" ref="AW3:AW66" si="5">M3+N3+O3+P3+Q3</f>
        <v>191.251</v>
      </c>
      <c r="AX3">
        <f t="shared" ref="AX3:AX66" si="6">R3+S3+T3+U3</f>
        <v>0</v>
      </c>
      <c r="AZ3">
        <f t="shared" ref="AZ3:AZ66" si="7">AB3</f>
        <v>0</v>
      </c>
      <c r="BA3">
        <f t="shared" ref="BA3:BA66" si="8">AE3</f>
        <v>0</v>
      </c>
      <c r="BC3">
        <f t="shared" ref="BC3:BC66" si="9">L3+M3+N3+O3+P3+Q3+R3+S3+T3+U3+V3+W3+X3</f>
        <v>195.14500000000001</v>
      </c>
    </row>
    <row r="4" spans="1:55" ht="15" customHeight="1" x14ac:dyDescent="0.25">
      <c r="A4" t="s">
        <v>12</v>
      </c>
      <c r="B4" t="s">
        <v>15</v>
      </c>
      <c r="C4">
        <f>VLOOKUP($B4,'Tillförd energi'!$B$1:$AS$566,MATCH(C$1,'Tillförd energi'!$B$1:$AQ$1,0),FALSE)</f>
        <v>0</v>
      </c>
      <c r="D4">
        <f>VLOOKUP($B4,'Tillförd energi'!$B$1:$AS$566,MATCH(D$1,'Tillförd energi'!$B$1:$AQ$1,0),FALSE)</f>
        <v>0.152</v>
      </c>
      <c r="E4">
        <f>VLOOKUP($B4,'Tillförd energi'!$B$1:$AS$566,MATCH(E$1,'Tillförd energi'!$B$1:$AQ$1,0),FALSE)</f>
        <v>0</v>
      </c>
      <c r="F4">
        <f>VLOOKUP($B4,'Tillförd energi'!$B$1:$AS$566,MATCH(F$1,'Tillförd energi'!$B$1:$AQ$1,0),FALSE)</f>
        <v>0</v>
      </c>
      <c r="G4">
        <f>VLOOKUP($B4,'Tillförd energi'!$B$1:$AS$566,MATCH(G$1,'Tillförd energi'!$B$1:$AQ$1,0),FALSE)</f>
        <v>0</v>
      </c>
      <c r="H4">
        <f>VLOOKUP($B4,'Tillförd energi'!$B$1:$AS$566,MATCH(H$1,'Tillförd energi'!$B$1:$AQ$1,0),FALSE)</f>
        <v>0</v>
      </c>
      <c r="I4">
        <f>VLOOKUP($B4,'Tillförd energi'!$B$1:$AS$566,MATCH(I$1,'Tillförd energi'!$B$1:$AQ$1,0),FALSE)</f>
        <v>0</v>
      </c>
      <c r="J4">
        <f>VLOOKUP($B4,'Tillförd energi'!$B$1:$AS$566,MATCH(J$1,'Tillförd energi'!$B$1:$AQ$1,0),FALSE)</f>
        <v>0</v>
      </c>
      <c r="K4">
        <v>0</v>
      </c>
      <c r="L4">
        <f>VLOOKUP($B4,'Tillförd energi'!$B$1:$AS$566,MATCH(L$1,'Tillförd energi'!$B$1:$AQ$1,0),FALSE)</f>
        <v>0</v>
      </c>
      <c r="M4">
        <f>VLOOKUP($B4,'Tillförd energi'!$B$1:$AS$566,MATCH(M$1,'Tillförd energi'!$B$1:$AQ$1,0),FALSE)</f>
        <v>0</v>
      </c>
      <c r="N4">
        <f>VLOOKUP($B4,'Tillförd energi'!$B$1:$AS$566,MATCH(N$1,'Tillförd energi'!$B$1:$AQ$1,0),FALSE)</f>
        <v>0</v>
      </c>
      <c r="O4">
        <f>VLOOKUP($B4,'Tillförd energi'!$B$1:$AS$566,MATCH(O$1,'Tillförd energi'!$B$1:$AQ$1,0),FALSE)</f>
        <v>0</v>
      </c>
      <c r="P4">
        <f>VLOOKUP($B4,'Tillförd energi'!$B$1:$AS$566,MATCH(P$1,'Tillförd energi'!$B$1:$AQ$1,0),FALSE)</f>
        <v>0</v>
      </c>
      <c r="Q4">
        <f>VLOOKUP($B4,'Tillförd energi'!$B$1:$AS$566,MATCH(Q$1,'Tillförd energi'!$B$1:$AQ$1,0),FALSE)</f>
        <v>0</v>
      </c>
      <c r="R4">
        <f>VLOOKUP($B4,'Tillförd energi'!$B$1:$AS$566,MATCH(R$1,'Tillförd energi'!$B$1:$AQ$1,0),FALSE)</f>
        <v>3.9180000000000001</v>
      </c>
      <c r="S4">
        <f>VLOOKUP($B4,'Tillförd energi'!$B$1:$AS$566,MATCH(S$1,'Tillförd energi'!$B$1:$AQ$1,0),FALSE)</f>
        <v>0</v>
      </c>
      <c r="T4">
        <f>VLOOKUP($B4,'Tillförd energi'!$B$1:$AS$566,MATCH(T$1,'Tillförd energi'!$B$1:$AQ$1,0),FALSE)</f>
        <v>0</v>
      </c>
      <c r="U4">
        <f>VLOOKUP($B4,'Tillförd energi'!$B$1:$AS$566,MATCH(U$1,'Tillförd energi'!$B$1:$AQ$1,0),FALSE)</f>
        <v>0</v>
      </c>
      <c r="V4">
        <f>VLOOKUP($B4,'Tillförd energi'!$B$1:$AS$566,MATCH(V$1,'Tillförd energi'!$B$1:$AQ$1,0),FALSE)</f>
        <v>0</v>
      </c>
      <c r="W4">
        <f>VLOOKUP($B4,'Tillförd energi'!$B$1:$AS$566,MATCH(W$1,'Tillförd energi'!$B$1:$AQ$1,0),FALSE)</f>
        <v>0</v>
      </c>
      <c r="X4">
        <f>VLOOKUP($B4,'Tillförd energi'!$B$1:$AS$566,MATCH(X$1,'Tillförd energi'!$B$1:$AQ$1,0),FALSE)</f>
        <v>0</v>
      </c>
      <c r="Y4">
        <f>VLOOKUP($B4,'Tillförd energi'!$B$1:$AS$566,MATCH(Y$1,'Tillförd energi'!$B$1:$AQ$1,0),FALSE)</f>
        <v>0</v>
      </c>
      <c r="Z4">
        <f>VLOOKUP($B4,'Tillförd energi'!$B$1:$AS$566,MATCH(Z$1,'Tillförd energi'!$B$1:$AQ$1,0),FALSE)</f>
        <v>0.51200000000000001</v>
      </c>
      <c r="AA4">
        <f>VLOOKUP($B4,'Tillförd energi'!$B$1:$AS$566,MATCH(AA$1,'Tillförd energi'!$B$1:$AQ$1,0),FALSE)</f>
        <v>0</v>
      </c>
      <c r="AB4">
        <f>VLOOKUP($B4,'Tillförd energi'!$B$1:$AS$566,MATCH(AB$1,'Tillförd energi'!$B$1:$AQ$1,0),FALSE)</f>
        <v>0</v>
      </c>
      <c r="AC4">
        <f>VLOOKUP($B4,'Tillförd energi'!$B$1:$AS$566,MATCH(AC$1,'Tillförd energi'!$B$1:$AQ$1,0),FALSE)</f>
        <v>0</v>
      </c>
      <c r="AD4">
        <f>VLOOKUP($B4,'Tillförd energi'!$B$1:$AS$566,MATCH(AD$1,'Tillförd energi'!$B$1:$AQ$1,0),FALSE)</f>
        <v>0</v>
      </c>
      <c r="AE4">
        <f>VLOOKUP($B4,'Tillförd energi'!$B$1:$AS$566,MATCH(AE$1,'Tillförd energi'!$B$1:$AQ$1,0),FALSE)</f>
        <v>0</v>
      </c>
      <c r="AF4">
        <f>VLOOKUP($B4,'Tillförd energi'!$B$1:$AS$566,MATCH(AF$1,'Tillförd energi'!$B$1:$AQ$1,0),FALSE)</f>
        <v>8.5999999999999993E-2</v>
      </c>
      <c r="AG4">
        <f>IFERROR(VLOOKUP(B4,Miljö!$B$1:$S$476,9,FALSE)/1,0)</f>
        <v>0</v>
      </c>
      <c r="AI4">
        <f t="shared" si="0"/>
        <v>4.668000000000001</v>
      </c>
      <c r="AJ4">
        <f t="shared" si="1"/>
        <v>4.668000000000001</v>
      </c>
      <c r="AK4">
        <f>IF(ISERROR(1/VLOOKUP($B4,Leveranser!$B$1:$S$500,MATCH("såld värme (gwh)",Leveranser!$B$1:$S$1,0),FALSE)),"",VLOOKUP($B4,Leveranser!$B$1:$S$500,MATCH("såld värme (gwh)",Leveranser!$B$1:$S$1,0),FALSE))</f>
        <v>3.21</v>
      </c>
      <c r="AL4" s="22">
        <f>VLOOKUP($B4,Leveranser!$B$1:$Y$500,MATCH("Totalt såld fjärrvärme till andra fjärrvärmeföretag",Leveranser!$B$1:$AA$1,0),FALSE)</f>
        <v>0</v>
      </c>
      <c r="AM4" s="22">
        <f>IF(ISERROR(1/VLOOKUP($B4,Miljö!$B$1:$S$500,MATCH("Såld mängd produktionsspecifik fjärrvärme (GWh)",Miljö!$B$1:$R$1,0),FALSE)),0,VLOOKUP($B4,Miljö!$B$1:$S$500,MATCH("Såld mängd produktionsspecifik fjärrvärme (GWh)",Miljö!$B$1:$R$1,0),FALSE))</f>
        <v>0</v>
      </c>
      <c r="AN4" s="23">
        <f t="shared" si="2"/>
        <v>0.68766066838046258</v>
      </c>
      <c r="AP4" t="str">
        <f>VLOOKUP($B4,'Miljövärden urval för publ'!$B$1:$H$450,7,FALSE)</f>
        <v>Ja</v>
      </c>
      <c r="AQ4" t="str">
        <f>VLOOKUP($B4,'Miljövärden urval för publ'!$B$1:$H$450,6,FALSE)</f>
        <v>Ja</v>
      </c>
      <c r="AU4">
        <f t="shared" si="3"/>
        <v>0.59799999999999998</v>
      </c>
      <c r="AV4">
        <f t="shared" si="4"/>
        <v>0</v>
      </c>
      <c r="AW4">
        <f t="shared" si="5"/>
        <v>0</v>
      </c>
      <c r="AX4">
        <f t="shared" si="6"/>
        <v>3.9180000000000001</v>
      </c>
      <c r="AZ4">
        <f t="shared" si="7"/>
        <v>0</v>
      </c>
      <c r="BA4">
        <f t="shared" si="8"/>
        <v>0</v>
      </c>
      <c r="BC4">
        <f t="shared" si="9"/>
        <v>3.9180000000000001</v>
      </c>
    </row>
    <row r="5" spans="1:55" ht="15" customHeight="1" x14ac:dyDescent="0.25">
      <c r="A5" t="s">
        <v>12</v>
      </c>
      <c r="B5" t="s">
        <v>16</v>
      </c>
      <c r="C5">
        <f>VLOOKUP($B5,'Tillförd energi'!$B$1:$AS$566,MATCH(C$1,'Tillförd energi'!$B$1:$AQ$1,0),FALSE)</f>
        <v>0</v>
      </c>
      <c r="D5">
        <f>VLOOKUP($B5,'Tillförd energi'!$B$1:$AS$566,MATCH(D$1,'Tillförd energi'!$B$1:$AQ$1,0),FALSE)</f>
        <v>0.09</v>
      </c>
      <c r="E5">
        <f>VLOOKUP($B5,'Tillförd energi'!$B$1:$AS$566,MATCH(E$1,'Tillförd energi'!$B$1:$AQ$1,0),FALSE)</f>
        <v>0</v>
      </c>
      <c r="F5">
        <f>VLOOKUP($B5,'Tillförd energi'!$B$1:$AS$566,MATCH(F$1,'Tillförd energi'!$B$1:$AQ$1,0),FALSE)</f>
        <v>0</v>
      </c>
      <c r="G5">
        <f>VLOOKUP($B5,'Tillförd energi'!$B$1:$AS$566,MATCH(G$1,'Tillförd energi'!$B$1:$AQ$1,0),FALSE)</f>
        <v>0</v>
      </c>
      <c r="H5">
        <f>VLOOKUP($B5,'Tillförd energi'!$B$1:$AS$566,MATCH(H$1,'Tillförd energi'!$B$1:$AQ$1,0),FALSE)</f>
        <v>0</v>
      </c>
      <c r="I5">
        <f>VLOOKUP($B5,'Tillförd energi'!$B$1:$AS$566,MATCH(I$1,'Tillförd energi'!$B$1:$AQ$1,0),FALSE)</f>
        <v>0</v>
      </c>
      <c r="J5">
        <f>VLOOKUP($B5,'Tillförd energi'!$B$1:$AS$566,MATCH(J$1,'Tillförd energi'!$B$1:$AQ$1,0),FALSE)</f>
        <v>0</v>
      </c>
      <c r="K5">
        <v>0</v>
      </c>
      <c r="L5">
        <f>VLOOKUP($B5,'Tillförd energi'!$B$1:$AS$566,MATCH(L$1,'Tillförd energi'!$B$1:$AQ$1,0),FALSE)</f>
        <v>0</v>
      </c>
      <c r="M5">
        <f>VLOOKUP($B5,'Tillförd energi'!$B$1:$AS$566,MATCH(M$1,'Tillförd energi'!$B$1:$AQ$1,0),FALSE)</f>
        <v>0</v>
      </c>
      <c r="N5">
        <f>VLOOKUP($B5,'Tillförd energi'!$B$1:$AS$566,MATCH(N$1,'Tillförd energi'!$B$1:$AQ$1,0),FALSE)</f>
        <v>0</v>
      </c>
      <c r="O5">
        <f>VLOOKUP($B5,'Tillförd energi'!$B$1:$AS$566,MATCH(O$1,'Tillförd energi'!$B$1:$AQ$1,0),FALSE)</f>
        <v>0</v>
      </c>
      <c r="P5">
        <f>VLOOKUP($B5,'Tillförd energi'!$B$1:$AS$566,MATCH(P$1,'Tillförd energi'!$B$1:$AQ$1,0),FALSE)</f>
        <v>0</v>
      </c>
      <c r="Q5">
        <f>VLOOKUP($B5,'Tillförd energi'!$B$1:$AS$566,MATCH(Q$1,'Tillförd energi'!$B$1:$AQ$1,0),FALSE)</f>
        <v>0</v>
      </c>
      <c r="R5">
        <f>VLOOKUP($B5,'Tillförd energi'!$B$1:$AS$566,MATCH(R$1,'Tillförd energi'!$B$1:$AQ$1,0),FALSE)</f>
        <v>0.751</v>
      </c>
      <c r="S5">
        <f>VLOOKUP($B5,'Tillförd energi'!$B$1:$AS$566,MATCH(S$1,'Tillförd energi'!$B$1:$AQ$1,0),FALSE)</f>
        <v>0</v>
      </c>
      <c r="T5">
        <f>VLOOKUP($B5,'Tillförd energi'!$B$1:$AS$566,MATCH(T$1,'Tillförd energi'!$B$1:$AQ$1,0),FALSE)</f>
        <v>0</v>
      </c>
      <c r="U5">
        <f>VLOOKUP($B5,'Tillförd energi'!$B$1:$AS$566,MATCH(U$1,'Tillförd energi'!$B$1:$AQ$1,0),FALSE)</f>
        <v>0</v>
      </c>
      <c r="V5">
        <f>VLOOKUP($B5,'Tillförd energi'!$B$1:$AS$566,MATCH(V$1,'Tillförd energi'!$B$1:$AQ$1,0),FALSE)</f>
        <v>0</v>
      </c>
      <c r="W5">
        <f>VLOOKUP($B5,'Tillförd energi'!$B$1:$AS$566,MATCH(W$1,'Tillförd energi'!$B$1:$AQ$1,0),FALSE)</f>
        <v>0</v>
      </c>
      <c r="X5">
        <f>VLOOKUP($B5,'Tillförd energi'!$B$1:$AS$566,MATCH(X$1,'Tillförd energi'!$B$1:$AQ$1,0),FALSE)</f>
        <v>0</v>
      </c>
      <c r="Y5">
        <f>VLOOKUP($B5,'Tillförd energi'!$B$1:$AS$566,MATCH(Y$1,'Tillförd energi'!$B$1:$AQ$1,0),FALSE)</f>
        <v>0</v>
      </c>
      <c r="Z5">
        <f>VLOOKUP($B5,'Tillförd energi'!$B$1:$AS$566,MATCH(Z$1,'Tillförd energi'!$B$1:$AQ$1,0),FALSE)</f>
        <v>5.2999999999999999E-2</v>
      </c>
      <c r="AA5">
        <f>VLOOKUP($B5,'Tillförd energi'!$B$1:$AS$566,MATCH(AA$1,'Tillförd energi'!$B$1:$AQ$1,0),FALSE)</f>
        <v>0</v>
      </c>
      <c r="AB5">
        <f>VLOOKUP($B5,'Tillförd energi'!$B$1:$AS$566,MATCH(AB$1,'Tillförd energi'!$B$1:$AQ$1,0),FALSE)</f>
        <v>0</v>
      </c>
      <c r="AC5">
        <f>VLOOKUP($B5,'Tillförd energi'!$B$1:$AS$566,MATCH(AC$1,'Tillförd energi'!$B$1:$AQ$1,0),FALSE)</f>
        <v>0</v>
      </c>
      <c r="AD5">
        <f>VLOOKUP($B5,'Tillförd energi'!$B$1:$AS$566,MATCH(AD$1,'Tillförd energi'!$B$1:$AQ$1,0),FALSE)</f>
        <v>0</v>
      </c>
      <c r="AE5">
        <f>VLOOKUP($B5,'Tillförd energi'!$B$1:$AS$566,MATCH(AE$1,'Tillförd energi'!$B$1:$AQ$1,0),FALSE)</f>
        <v>0</v>
      </c>
      <c r="AF5">
        <f>VLOOKUP($B5,'Tillförd energi'!$B$1:$AS$566,MATCH(AF$1,'Tillförd energi'!$B$1:$AQ$1,0),FALSE)</f>
        <v>1.2999999999999999E-2</v>
      </c>
      <c r="AG5">
        <f>IFERROR(VLOOKUP(B5,Miljö!$B$1:$S$476,9,FALSE)/1,0)</f>
        <v>0</v>
      </c>
      <c r="AI5">
        <f t="shared" si="0"/>
        <v>0.90700000000000003</v>
      </c>
      <c r="AJ5">
        <f t="shared" si="1"/>
        <v>0.90700000000000003</v>
      </c>
      <c r="AK5">
        <f>IF(ISERROR(1/VLOOKUP($B5,Leveranser!$B$1:$S$500,MATCH("såld värme (gwh)",Leveranser!$B$1:$S$1,0),FALSE)),"",VLOOKUP($B5,Leveranser!$B$1:$S$500,MATCH("såld värme (gwh)",Leveranser!$B$1:$S$1,0),FALSE))</f>
        <v>0.67</v>
      </c>
      <c r="AL5" s="22">
        <f>VLOOKUP($B5,Leveranser!$B$1:$Y$500,MATCH("Totalt såld fjärrvärme till andra fjärrvärmeföretag",Leveranser!$B$1:$AA$1,0),FALSE)</f>
        <v>0</v>
      </c>
      <c r="AM5" s="22">
        <f>IF(ISERROR(1/VLOOKUP($B5,Miljö!$B$1:$S$500,MATCH("Såld mängd produktionsspecifik fjärrvärme (GWh)",Miljö!$B$1:$R$1,0),FALSE)),0,VLOOKUP($B5,Miljö!$B$1:$S$500,MATCH("Såld mängd produktionsspecifik fjärrvärme (GWh)",Miljö!$B$1:$R$1,0),FALSE))</f>
        <v>0</v>
      </c>
      <c r="AN5" s="23">
        <f t="shared" si="2"/>
        <v>0.73869900771775088</v>
      </c>
      <c r="AP5" t="str">
        <f>VLOOKUP($B5,'Miljövärden urval för publ'!$B$1:$H$450,7,FALSE)</f>
        <v>Ja</v>
      </c>
      <c r="AQ5" t="str">
        <f>VLOOKUP($B5,'Miljövärden urval för publ'!$B$1:$H$450,6,FALSE)</f>
        <v>Ja</v>
      </c>
      <c r="AU5">
        <f t="shared" si="3"/>
        <v>6.6000000000000003E-2</v>
      </c>
      <c r="AV5">
        <f t="shared" si="4"/>
        <v>0</v>
      </c>
      <c r="AW5">
        <f t="shared" si="5"/>
        <v>0</v>
      </c>
      <c r="AX5">
        <f t="shared" si="6"/>
        <v>0.751</v>
      </c>
      <c r="AZ5">
        <f t="shared" si="7"/>
        <v>0</v>
      </c>
      <c r="BA5">
        <f t="shared" si="8"/>
        <v>0</v>
      </c>
      <c r="BC5">
        <f t="shared" si="9"/>
        <v>0.751</v>
      </c>
    </row>
    <row r="6" spans="1:55" ht="15" customHeight="1" x14ac:dyDescent="0.25">
      <c r="A6" t="s">
        <v>17</v>
      </c>
      <c r="B6" t="s">
        <v>18</v>
      </c>
      <c r="C6">
        <f>VLOOKUP($B6,'Tillförd energi'!$B$1:$AS$566,MATCH(C$1,'Tillförd energi'!$B$1:$AQ$1,0),FALSE)</f>
        <v>0</v>
      </c>
      <c r="D6">
        <f>VLOOKUP($B6,'Tillförd energi'!$B$1:$AS$566,MATCH(D$1,'Tillförd energi'!$B$1:$AQ$1,0),FALSE)</f>
        <v>0.05</v>
      </c>
      <c r="E6">
        <f>VLOOKUP($B6,'Tillförd energi'!$B$1:$AS$566,MATCH(E$1,'Tillförd energi'!$B$1:$AQ$1,0),FALSE)</f>
        <v>0</v>
      </c>
      <c r="F6">
        <f>VLOOKUP($B6,'Tillförd energi'!$B$1:$AS$566,MATCH(F$1,'Tillförd energi'!$B$1:$AQ$1,0),FALSE)</f>
        <v>0</v>
      </c>
      <c r="G6">
        <f>VLOOKUP($B6,'Tillförd energi'!$B$1:$AS$566,MATCH(G$1,'Tillförd energi'!$B$1:$AQ$1,0),FALSE)</f>
        <v>0</v>
      </c>
      <c r="H6">
        <f>VLOOKUP($B6,'Tillförd energi'!$B$1:$AS$566,MATCH(H$1,'Tillförd energi'!$B$1:$AQ$1,0),FALSE)</f>
        <v>0</v>
      </c>
      <c r="I6">
        <f>VLOOKUP($B6,'Tillförd energi'!$B$1:$AS$566,MATCH(I$1,'Tillförd energi'!$B$1:$AQ$1,0),FALSE)</f>
        <v>0</v>
      </c>
      <c r="J6">
        <f>VLOOKUP($B6,'Tillförd energi'!$B$1:$AS$566,MATCH(J$1,'Tillförd energi'!$B$1:$AQ$1,0),FALSE)</f>
        <v>2.2000000000000002</v>
      </c>
      <c r="K6">
        <v>0</v>
      </c>
      <c r="L6">
        <f>VLOOKUP($B6,'Tillförd energi'!$B$1:$AS$566,MATCH(L$1,'Tillförd energi'!$B$1:$AQ$1,0),FALSE)</f>
        <v>0</v>
      </c>
      <c r="M6">
        <f>VLOOKUP($B6,'Tillförd energi'!$B$1:$AS$566,MATCH(M$1,'Tillförd energi'!$B$1:$AQ$1,0),FALSE)</f>
        <v>0</v>
      </c>
      <c r="N6">
        <f>VLOOKUP($B6,'Tillförd energi'!$B$1:$AS$566,MATCH(N$1,'Tillförd energi'!$B$1:$AQ$1,0),FALSE)</f>
        <v>0</v>
      </c>
      <c r="O6">
        <f>VLOOKUP($B6,'Tillförd energi'!$B$1:$AS$566,MATCH(O$1,'Tillförd energi'!$B$1:$AQ$1,0),FALSE)</f>
        <v>0</v>
      </c>
      <c r="P6">
        <f>VLOOKUP($B6,'Tillförd energi'!$B$1:$AS$566,MATCH(P$1,'Tillförd energi'!$B$1:$AQ$1,0),FALSE)</f>
        <v>0</v>
      </c>
      <c r="Q6">
        <f>VLOOKUP($B6,'Tillförd energi'!$B$1:$AS$566,MATCH(Q$1,'Tillförd energi'!$B$1:$AQ$1,0),FALSE)</f>
        <v>90.3</v>
      </c>
      <c r="R6">
        <f>VLOOKUP($B6,'Tillförd energi'!$B$1:$AS$566,MATCH(R$1,'Tillförd energi'!$B$1:$AQ$1,0),FALSE)</f>
        <v>0</v>
      </c>
      <c r="S6">
        <f>VLOOKUP($B6,'Tillförd energi'!$B$1:$AS$566,MATCH(S$1,'Tillförd energi'!$B$1:$AQ$1,0),FALSE)</f>
        <v>0</v>
      </c>
      <c r="T6">
        <f>VLOOKUP($B6,'Tillförd energi'!$B$1:$AS$566,MATCH(T$1,'Tillförd energi'!$B$1:$AQ$1,0),FALSE)</f>
        <v>0</v>
      </c>
      <c r="U6">
        <f>VLOOKUP($B6,'Tillförd energi'!$B$1:$AS$566,MATCH(U$1,'Tillförd energi'!$B$1:$AQ$1,0),FALSE)</f>
        <v>0</v>
      </c>
      <c r="V6">
        <f>VLOOKUP($B6,'Tillförd energi'!$B$1:$AS$566,MATCH(V$1,'Tillförd energi'!$B$1:$AQ$1,0),FALSE)</f>
        <v>0</v>
      </c>
      <c r="W6">
        <f>VLOOKUP($B6,'Tillförd energi'!$B$1:$AS$566,MATCH(W$1,'Tillförd energi'!$B$1:$AQ$1,0),FALSE)</f>
        <v>4.0999999999999996</v>
      </c>
      <c r="X6">
        <f>VLOOKUP($B6,'Tillförd energi'!$B$1:$AS$566,MATCH(X$1,'Tillförd energi'!$B$1:$AQ$1,0),FALSE)</f>
        <v>0</v>
      </c>
      <c r="Y6">
        <f>VLOOKUP($B6,'Tillförd energi'!$B$1:$AS$566,MATCH(Y$1,'Tillförd energi'!$B$1:$AQ$1,0),FALSE)</f>
        <v>0</v>
      </c>
      <c r="Z6">
        <f>VLOOKUP($B6,'Tillförd energi'!$B$1:$AS$566,MATCH(Z$1,'Tillförd energi'!$B$1:$AQ$1,0),FALSE)</f>
        <v>0</v>
      </c>
      <c r="AA6">
        <f>VLOOKUP($B6,'Tillförd energi'!$B$1:$AS$566,MATCH(AA$1,'Tillförd energi'!$B$1:$AQ$1,0),FALSE)</f>
        <v>0</v>
      </c>
      <c r="AB6">
        <f>VLOOKUP($B6,'Tillförd energi'!$B$1:$AS$566,MATCH(AB$1,'Tillförd energi'!$B$1:$AQ$1,0),FALSE)</f>
        <v>0</v>
      </c>
      <c r="AC6">
        <f>VLOOKUP($B6,'Tillförd energi'!$B$1:$AS$566,MATCH(AC$1,'Tillförd energi'!$B$1:$AQ$1,0),FALSE)</f>
        <v>27.4</v>
      </c>
      <c r="AD6">
        <f>VLOOKUP($B6,'Tillförd energi'!$B$1:$AS$566,MATCH(AD$1,'Tillförd energi'!$B$1:$AQ$1,0),FALSE)</f>
        <v>0</v>
      </c>
      <c r="AE6">
        <f>VLOOKUP($B6,'Tillförd energi'!$B$1:$AS$566,MATCH(AE$1,'Tillförd energi'!$B$1:$AQ$1,0),FALSE)</f>
        <v>0</v>
      </c>
      <c r="AF6">
        <f>VLOOKUP($B6,'Tillförd energi'!$B$1:$AS$566,MATCH(AF$1,'Tillförd energi'!$B$1:$AQ$1,0),FALSE)</f>
        <v>3.2</v>
      </c>
      <c r="AG6">
        <f>IFERROR(VLOOKUP(B6,Miljö!$B$1:$S$476,9,FALSE)/1,0)</f>
        <v>0</v>
      </c>
      <c r="AI6">
        <f t="shared" si="0"/>
        <v>127.24999999999999</v>
      </c>
      <c r="AJ6">
        <f t="shared" si="1"/>
        <v>127.24999999999999</v>
      </c>
      <c r="AK6">
        <f>IF(ISERROR(1/VLOOKUP($B6,Leveranser!$B$1:$S$500,MATCH("såld värme (gwh)",Leveranser!$B$1:$S$1,0),FALSE)),"",VLOOKUP($B6,Leveranser!$B$1:$S$500,MATCH("såld värme (gwh)",Leveranser!$B$1:$S$1,0),FALSE))</f>
        <v>107.5</v>
      </c>
      <c r="AL6" s="22">
        <f>VLOOKUP($B6,Leveranser!$B$1:$Y$500,MATCH("Totalt såld fjärrvärme till andra fjärrvärmeföretag",Leveranser!$B$1:$AA$1,0),FALSE)</f>
        <v>0</v>
      </c>
      <c r="AM6" s="22">
        <f>IF(ISERROR(1/VLOOKUP($B6,Miljö!$B$1:$S$500,MATCH("Såld mängd produktionsspecifik fjärrvärme (GWh)",Miljö!$B$1:$R$1,0),FALSE)),0,VLOOKUP($B6,Miljö!$B$1:$S$500,MATCH("Såld mängd produktionsspecifik fjärrvärme (GWh)",Miljö!$B$1:$R$1,0),FALSE))</f>
        <v>0</v>
      </c>
      <c r="AN6" s="23">
        <f t="shared" si="2"/>
        <v>0.84479371316306495</v>
      </c>
      <c r="AP6" t="str">
        <f>VLOOKUP($B6,'Miljövärden urval för publ'!$B$1:$H$450,7,FALSE)</f>
        <v>Ja</v>
      </c>
      <c r="AQ6" t="str">
        <f>VLOOKUP($B6,'Miljövärden urval för publ'!$B$1:$H$450,6,FALSE)</f>
        <v>Nej</v>
      </c>
      <c r="AU6">
        <f t="shared" si="3"/>
        <v>3.2</v>
      </c>
      <c r="AV6">
        <f t="shared" si="4"/>
        <v>0</v>
      </c>
      <c r="AW6">
        <f t="shared" si="5"/>
        <v>90.3</v>
      </c>
      <c r="AX6">
        <f t="shared" si="6"/>
        <v>0</v>
      </c>
      <c r="AZ6">
        <f t="shared" si="7"/>
        <v>0</v>
      </c>
      <c r="BA6">
        <f t="shared" si="8"/>
        <v>0</v>
      </c>
      <c r="BC6">
        <f t="shared" si="9"/>
        <v>94.399999999999991</v>
      </c>
    </row>
    <row r="7" spans="1:55" ht="15" customHeight="1" x14ac:dyDescent="0.25">
      <c r="A7" t="s">
        <v>19</v>
      </c>
      <c r="B7" t="s">
        <v>20</v>
      </c>
      <c r="C7">
        <f>VLOOKUP($B7,'Tillförd energi'!$B$1:$AS$566,MATCH(C$1,'Tillförd energi'!$B$1:$AQ$1,0),FALSE)</f>
        <v>0</v>
      </c>
      <c r="D7">
        <f>VLOOKUP($B7,'Tillförd energi'!$B$1:$AS$566,MATCH(D$1,'Tillförd energi'!$B$1:$AQ$1,0),FALSE)</f>
        <v>0</v>
      </c>
      <c r="E7">
        <f>VLOOKUP($B7,'Tillförd energi'!$B$1:$AS$566,MATCH(E$1,'Tillförd energi'!$B$1:$AQ$1,0),FALSE)</f>
        <v>0</v>
      </c>
      <c r="F7">
        <f>VLOOKUP($B7,'Tillförd energi'!$B$1:$AS$566,MATCH(F$1,'Tillförd energi'!$B$1:$AQ$1,0),FALSE)</f>
        <v>0</v>
      </c>
      <c r="G7">
        <f>VLOOKUP($B7,'Tillförd energi'!$B$1:$AS$566,MATCH(G$1,'Tillförd energi'!$B$1:$AQ$1,0),FALSE)</f>
        <v>0</v>
      </c>
      <c r="H7">
        <f>VLOOKUP($B7,'Tillförd energi'!$B$1:$AS$566,MATCH(H$1,'Tillförd energi'!$B$1:$AQ$1,0),FALSE)</f>
        <v>0</v>
      </c>
      <c r="I7">
        <f>VLOOKUP($B7,'Tillförd energi'!$B$1:$AS$566,MATCH(I$1,'Tillförd energi'!$B$1:$AQ$1,0),FALSE)</f>
        <v>0</v>
      </c>
      <c r="J7">
        <f>VLOOKUP($B7,'Tillförd energi'!$B$1:$AS$566,MATCH(J$1,'Tillförd energi'!$B$1:$AQ$1,0),FALSE)</f>
        <v>0</v>
      </c>
      <c r="K7">
        <v>0</v>
      </c>
      <c r="L7">
        <f>VLOOKUP($B7,'Tillförd energi'!$B$1:$AS$566,MATCH(L$1,'Tillförd energi'!$B$1:$AQ$1,0),FALSE)</f>
        <v>0</v>
      </c>
      <c r="M7">
        <f>VLOOKUP($B7,'Tillförd energi'!$B$1:$AS$566,MATCH(M$1,'Tillförd energi'!$B$1:$AQ$1,0),FALSE)</f>
        <v>0</v>
      </c>
      <c r="N7">
        <f>VLOOKUP($B7,'Tillförd energi'!$B$1:$AS$566,MATCH(N$1,'Tillförd energi'!$B$1:$AQ$1,0),FALSE)</f>
        <v>0</v>
      </c>
      <c r="O7">
        <f>VLOOKUP($B7,'Tillförd energi'!$B$1:$AS$566,MATCH(O$1,'Tillförd energi'!$B$1:$AQ$1,0),FALSE)</f>
        <v>0</v>
      </c>
      <c r="P7">
        <f>VLOOKUP($B7,'Tillförd energi'!$B$1:$AS$566,MATCH(P$1,'Tillförd energi'!$B$1:$AQ$1,0),FALSE)</f>
        <v>0</v>
      </c>
      <c r="Q7">
        <f>VLOOKUP($B7,'Tillförd energi'!$B$1:$AS$566,MATCH(Q$1,'Tillförd energi'!$B$1:$AQ$1,0),FALSE)</f>
        <v>0</v>
      </c>
      <c r="R7">
        <f>VLOOKUP($B7,'Tillförd energi'!$B$1:$AS$566,MATCH(R$1,'Tillförd energi'!$B$1:$AQ$1,0),FALSE)</f>
        <v>0</v>
      </c>
      <c r="S7">
        <f>VLOOKUP($B7,'Tillförd energi'!$B$1:$AS$566,MATCH(S$1,'Tillförd energi'!$B$1:$AQ$1,0),FALSE)</f>
        <v>0</v>
      </c>
      <c r="T7">
        <f>VLOOKUP($B7,'Tillförd energi'!$B$1:$AS$566,MATCH(T$1,'Tillförd energi'!$B$1:$AQ$1,0),FALSE)</f>
        <v>0</v>
      </c>
      <c r="U7">
        <f>VLOOKUP($B7,'Tillförd energi'!$B$1:$AS$566,MATCH(U$1,'Tillförd energi'!$B$1:$AQ$1,0),FALSE)</f>
        <v>0</v>
      </c>
      <c r="V7">
        <f>VLOOKUP($B7,'Tillförd energi'!$B$1:$AS$566,MATCH(V$1,'Tillförd energi'!$B$1:$AQ$1,0),FALSE)</f>
        <v>0</v>
      </c>
      <c r="W7">
        <f>VLOOKUP($B7,'Tillförd energi'!$B$1:$AS$566,MATCH(W$1,'Tillförd energi'!$B$1:$AQ$1,0),FALSE)</f>
        <v>0</v>
      </c>
      <c r="X7">
        <f>VLOOKUP($B7,'Tillförd energi'!$B$1:$AS$566,MATCH(X$1,'Tillförd energi'!$B$1:$AQ$1,0),FALSE)</f>
        <v>0</v>
      </c>
      <c r="Y7">
        <f>VLOOKUP($B7,'Tillförd energi'!$B$1:$AS$566,MATCH(Y$1,'Tillförd energi'!$B$1:$AQ$1,0),FALSE)</f>
        <v>0</v>
      </c>
      <c r="Z7">
        <f>VLOOKUP($B7,'Tillförd energi'!$B$1:$AS$566,MATCH(Z$1,'Tillförd energi'!$B$1:$AQ$1,0),FALSE)</f>
        <v>0</v>
      </c>
      <c r="AA7">
        <f>VLOOKUP($B7,'Tillförd energi'!$B$1:$AS$566,MATCH(AA$1,'Tillförd energi'!$B$1:$AQ$1,0),FALSE)</f>
        <v>0</v>
      </c>
      <c r="AB7">
        <f>VLOOKUP($B7,'Tillförd energi'!$B$1:$AS$566,MATCH(AB$1,'Tillförd energi'!$B$1:$AQ$1,0),FALSE)</f>
        <v>0</v>
      </c>
      <c r="AC7">
        <f>VLOOKUP($B7,'Tillförd energi'!$B$1:$AS$566,MATCH(AC$1,'Tillförd energi'!$B$1:$AQ$1,0),FALSE)</f>
        <v>0</v>
      </c>
      <c r="AD7">
        <f>VLOOKUP($B7,'Tillförd energi'!$B$1:$AS$566,MATCH(AD$1,'Tillförd energi'!$B$1:$AQ$1,0),FALSE)</f>
        <v>0</v>
      </c>
      <c r="AE7">
        <f>VLOOKUP($B7,'Tillförd energi'!$B$1:$AS$566,MATCH(AE$1,'Tillförd energi'!$B$1:$AQ$1,0),FALSE)</f>
        <v>0</v>
      </c>
      <c r="AF7">
        <f>VLOOKUP($B7,'Tillförd energi'!$B$1:$AS$566,MATCH(AF$1,'Tillförd energi'!$B$1:$AQ$1,0),FALSE)</f>
        <v>0</v>
      </c>
      <c r="AG7">
        <f>IFERROR(VLOOKUP(B7,Miljö!$B$1:$S$476,9,FALSE)/1,0)</f>
        <v>0</v>
      </c>
      <c r="AI7">
        <f t="shared" si="0"/>
        <v>0</v>
      </c>
      <c r="AJ7">
        <f t="shared" si="1"/>
        <v>0</v>
      </c>
      <c r="AK7" t="str">
        <f>IF(ISERROR(1/VLOOKUP($B7,Leveranser!$B$1:$S$500,MATCH("såld värme (gwh)",Leveranser!$B$1:$S$1,0),FALSE)),"",VLOOKUP($B7,Leveranser!$B$1:$S$500,MATCH("såld värme (gwh)",Leveranser!$B$1:$S$1,0),FALSE))</f>
        <v/>
      </c>
      <c r="AL7" s="22">
        <f>VLOOKUP($B7,Leveranser!$B$1:$Y$500,MATCH("Totalt såld fjärrvärme till andra fjärrvärmeföretag",Leveranser!$B$1:$AA$1,0),FALSE)</f>
        <v>0</v>
      </c>
      <c r="AM7" s="22">
        <f>IF(ISERROR(1/VLOOKUP($B7,Miljö!$B$1:$S$500,MATCH("Såld mängd produktionsspecifik fjärrvärme (GWh)",Miljö!$B$1:$R$1,0),FALSE)),0,VLOOKUP($B7,Miljö!$B$1:$S$500,MATCH("Såld mängd produktionsspecifik fjärrvärme (GWh)",Miljö!$B$1:$R$1,0),FALSE))</f>
        <v>0</v>
      </c>
      <c r="AN7" s="23" t="str">
        <f t="shared" si="2"/>
        <v/>
      </c>
      <c r="AP7" t="str">
        <f>VLOOKUP($B7,'Miljövärden urval för publ'!$B$1:$H$450,7,FALSE)</f>
        <v>Nej</v>
      </c>
      <c r="AQ7" t="str">
        <f>VLOOKUP($B7,'Miljövärden urval för publ'!$B$1:$H$450,6,FALSE)</f>
        <v>Nej</v>
      </c>
      <c r="AU7">
        <f t="shared" si="3"/>
        <v>0</v>
      </c>
      <c r="AV7">
        <f t="shared" si="4"/>
        <v>0</v>
      </c>
      <c r="AW7">
        <f t="shared" si="5"/>
        <v>0</v>
      </c>
      <c r="AX7">
        <f t="shared" si="6"/>
        <v>0</v>
      </c>
      <c r="AZ7">
        <f t="shared" si="7"/>
        <v>0</v>
      </c>
      <c r="BA7">
        <f t="shared" si="8"/>
        <v>0</v>
      </c>
      <c r="BC7">
        <f t="shared" si="9"/>
        <v>0</v>
      </c>
    </row>
    <row r="8" spans="1:55" ht="15" customHeight="1" x14ac:dyDescent="0.25">
      <c r="A8" t="s">
        <v>19</v>
      </c>
      <c r="B8" t="s">
        <v>21</v>
      </c>
      <c r="C8">
        <f>VLOOKUP($B8,'Tillförd energi'!$B$1:$AS$566,MATCH(C$1,'Tillförd energi'!$B$1:$AQ$1,0),FALSE)</f>
        <v>0</v>
      </c>
      <c r="D8">
        <f>VLOOKUP($B8,'Tillförd energi'!$B$1:$AS$566,MATCH(D$1,'Tillförd energi'!$B$1:$AQ$1,0),FALSE)</f>
        <v>0</v>
      </c>
      <c r="E8">
        <f>VLOOKUP($B8,'Tillförd energi'!$B$1:$AS$566,MATCH(E$1,'Tillförd energi'!$B$1:$AQ$1,0),FALSE)</f>
        <v>0</v>
      </c>
      <c r="F8">
        <f>VLOOKUP($B8,'Tillförd energi'!$B$1:$AS$566,MATCH(F$1,'Tillförd energi'!$B$1:$AQ$1,0),FALSE)</f>
        <v>0</v>
      </c>
      <c r="G8">
        <f>VLOOKUP($B8,'Tillförd energi'!$B$1:$AS$566,MATCH(G$1,'Tillförd energi'!$B$1:$AQ$1,0),FALSE)</f>
        <v>0</v>
      </c>
      <c r="H8">
        <f>VLOOKUP($B8,'Tillförd energi'!$B$1:$AS$566,MATCH(H$1,'Tillförd energi'!$B$1:$AQ$1,0),FALSE)</f>
        <v>0</v>
      </c>
      <c r="I8">
        <f>VLOOKUP($B8,'Tillförd energi'!$B$1:$AS$566,MATCH(I$1,'Tillförd energi'!$B$1:$AQ$1,0),FALSE)</f>
        <v>0</v>
      </c>
      <c r="J8">
        <f>VLOOKUP($B8,'Tillförd energi'!$B$1:$AS$566,MATCH(J$1,'Tillförd energi'!$B$1:$AQ$1,0),FALSE)</f>
        <v>0</v>
      </c>
      <c r="K8">
        <v>0</v>
      </c>
      <c r="L8">
        <f>VLOOKUP($B8,'Tillförd energi'!$B$1:$AS$566,MATCH(L$1,'Tillförd energi'!$B$1:$AQ$1,0),FALSE)</f>
        <v>0</v>
      </c>
      <c r="M8">
        <f>VLOOKUP($B8,'Tillförd energi'!$B$1:$AS$566,MATCH(M$1,'Tillförd energi'!$B$1:$AQ$1,0),FALSE)</f>
        <v>0</v>
      </c>
      <c r="N8">
        <f>VLOOKUP($B8,'Tillförd energi'!$B$1:$AS$566,MATCH(N$1,'Tillförd energi'!$B$1:$AQ$1,0),FALSE)</f>
        <v>0</v>
      </c>
      <c r="O8">
        <f>VLOOKUP($B8,'Tillförd energi'!$B$1:$AS$566,MATCH(O$1,'Tillförd energi'!$B$1:$AQ$1,0),FALSE)</f>
        <v>0</v>
      </c>
      <c r="P8">
        <f>VLOOKUP($B8,'Tillförd energi'!$B$1:$AS$566,MATCH(P$1,'Tillförd energi'!$B$1:$AQ$1,0),FALSE)</f>
        <v>0</v>
      </c>
      <c r="Q8">
        <f>VLOOKUP($B8,'Tillförd energi'!$B$1:$AS$566,MATCH(Q$1,'Tillförd energi'!$B$1:$AQ$1,0),FALSE)</f>
        <v>0</v>
      </c>
      <c r="R8">
        <f>VLOOKUP($B8,'Tillförd energi'!$B$1:$AS$566,MATCH(R$1,'Tillförd energi'!$B$1:$AQ$1,0),FALSE)</f>
        <v>0</v>
      </c>
      <c r="S8">
        <f>VLOOKUP($B8,'Tillförd energi'!$B$1:$AS$566,MATCH(S$1,'Tillförd energi'!$B$1:$AQ$1,0),FALSE)</f>
        <v>0</v>
      </c>
      <c r="T8">
        <f>VLOOKUP($B8,'Tillförd energi'!$B$1:$AS$566,MATCH(T$1,'Tillförd energi'!$B$1:$AQ$1,0),FALSE)</f>
        <v>0</v>
      </c>
      <c r="U8">
        <f>VLOOKUP($B8,'Tillförd energi'!$B$1:$AS$566,MATCH(U$1,'Tillförd energi'!$B$1:$AQ$1,0),FALSE)</f>
        <v>0</v>
      </c>
      <c r="V8">
        <f>VLOOKUP($B8,'Tillförd energi'!$B$1:$AS$566,MATCH(V$1,'Tillförd energi'!$B$1:$AQ$1,0),FALSE)</f>
        <v>0</v>
      </c>
      <c r="W8">
        <f>VLOOKUP($B8,'Tillförd energi'!$B$1:$AS$566,MATCH(W$1,'Tillförd energi'!$B$1:$AQ$1,0),FALSE)</f>
        <v>0</v>
      </c>
      <c r="X8">
        <f>VLOOKUP($B8,'Tillförd energi'!$B$1:$AS$566,MATCH(X$1,'Tillförd energi'!$B$1:$AQ$1,0),FALSE)</f>
        <v>0</v>
      </c>
      <c r="Y8">
        <f>VLOOKUP($B8,'Tillförd energi'!$B$1:$AS$566,MATCH(Y$1,'Tillförd energi'!$B$1:$AQ$1,0),FALSE)</f>
        <v>0</v>
      </c>
      <c r="Z8">
        <f>VLOOKUP($B8,'Tillförd energi'!$B$1:$AS$566,MATCH(Z$1,'Tillförd energi'!$B$1:$AQ$1,0),FALSE)</f>
        <v>0</v>
      </c>
      <c r="AA8">
        <f>VLOOKUP($B8,'Tillförd energi'!$B$1:$AS$566,MATCH(AA$1,'Tillförd energi'!$B$1:$AQ$1,0),FALSE)</f>
        <v>0</v>
      </c>
      <c r="AB8">
        <f>VLOOKUP($B8,'Tillförd energi'!$B$1:$AS$566,MATCH(AB$1,'Tillförd energi'!$B$1:$AQ$1,0),FALSE)</f>
        <v>0</v>
      </c>
      <c r="AC8">
        <f>VLOOKUP($B8,'Tillförd energi'!$B$1:$AS$566,MATCH(AC$1,'Tillförd energi'!$B$1:$AQ$1,0),FALSE)</f>
        <v>0</v>
      </c>
      <c r="AD8">
        <f>VLOOKUP($B8,'Tillförd energi'!$B$1:$AS$566,MATCH(AD$1,'Tillförd energi'!$B$1:$AQ$1,0),FALSE)</f>
        <v>0</v>
      </c>
      <c r="AE8">
        <f>VLOOKUP($B8,'Tillförd energi'!$B$1:$AS$566,MATCH(AE$1,'Tillförd energi'!$B$1:$AQ$1,0),FALSE)</f>
        <v>0</v>
      </c>
      <c r="AF8">
        <f>VLOOKUP($B8,'Tillförd energi'!$B$1:$AS$566,MATCH(AF$1,'Tillförd energi'!$B$1:$AQ$1,0),FALSE)</f>
        <v>0</v>
      </c>
      <c r="AG8">
        <f>IFERROR(VLOOKUP(B8,Miljö!$B$1:$S$476,9,FALSE)/1,0)</f>
        <v>0</v>
      </c>
      <c r="AI8">
        <f t="shared" si="0"/>
        <v>0</v>
      </c>
      <c r="AJ8">
        <f t="shared" si="1"/>
        <v>0</v>
      </c>
      <c r="AK8" t="str">
        <f>IF(ISERROR(1/VLOOKUP($B8,Leveranser!$B$1:$S$500,MATCH("såld värme (gwh)",Leveranser!$B$1:$S$1,0),FALSE)),"",VLOOKUP($B8,Leveranser!$B$1:$S$500,MATCH("såld värme (gwh)",Leveranser!$B$1:$S$1,0),FALSE))</f>
        <v/>
      </c>
      <c r="AL8" s="22">
        <f>VLOOKUP($B8,Leveranser!$B$1:$Y$500,MATCH("Totalt såld fjärrvärme till andra fjärrvärmeföretag",Leveranser!$B$1:$AA$1,0),FALSE)</f>
        <v>0</v>
      </c>
      <c r="AM8" s="22">
        <f>IF(ISERROR(1/VLOOKUP($B8,Miljö!$B$1:$S$500,MATCH("Såld mängd produktionsspecifik fjärrvärme (GWh)",Miljö!$B$1:$R$1,0),FALSE)),0,VLOOKUP($B8,Miljö!$B$1:$S$500,MATCH("Såld mängd produktionsspecifik fjärrvärme (GWh)",Miljö!$B$1:$R$1,0),FALSE))</f>
        <v>0</v>
      </c>
      <c r="AN8" s="23" t="str">
        <f t="shared" si="2"/>
        <v/>
      </c>
      <c r="AP8" t="str">
        <f>VLOOKUP($B8,'Miljövärden urval för publ'!$B$1:$H$450,7,FALSE)</f>
        <v>Nej</v>
      </c>
      <c r="AQ8" t="str">
        <f>VLOOKUP($B8,'Miljövärden urval för publ'!$B$1:$H$450,6,FALSE)</f>
        <v>Nej</v>
      </c>
      <c r="AU8">
        <f t="shared" si="3"/>
        <v>0</v>
      </c>
      <c r="AV8">
        <f t="shared" si="4"/>
        <v>0</v>
      </c>
      <c r="AW8">
        <f t="shared" si="5"/>
        <v>0</v>
      </c>
      <c r="AX8">
        <f t="shared" si="6"/>
        <v>0</v>
      </c>
      <c r="AZ8">
        <f t="shared" si="7"/>
        <v>0</v>
      </c>
      <c r="BA8">
        <f t="shared" si="8"/>
        <v>0</v>
      </c>
      <c r="BC8">
        <f t="shared" si="9"/>
        <v>0</v>
      </c>
    </row>
    <row r="9" spans="1:55" ht="15" customHeight="1" x14ac:dyDescent="0.25">
      <c r="A9" t="s">
        <v>19</v>
      </c>
      <c r="B9" t="s">
        <v>22</v>
      </c>
      <c r="C9">
        <f>VLOOKUP($B9,'Tillförd energi'!$B$1:$AS$566,MATCH(C$1,'Tillförd energi'!$B$1:$AQ$1,0),FALSE)</f>
        <v>0</v>
      </c>
      <c r="D9">
        <f>VLOOKUP($B9,'Tillförd energi'!$B$1:$AS$566,MATCH(D$1,'Tillförd energi'!$B$1:$AQ$1,0),FALSE)</f>
        <v>0</v>
      </c>
      <c r="E9">
        <f>VLOOKUP($B9,'Tillförd energi'!$B$1:$AS$566,MATCH(E$1,'Tillförd energi'!$B$1:$AQ$1,0),FALSE)</f>
        <v>0</v>
      </c>
      <c r="F9">
        <f>VLOOKUP($B9,'Tillförd energi'!$B$1:$AS$566,MATCH(F$1,'Tillförd energi'!$B$1:$AQ$1,0),FALSE)</f>
        <v>0</v>
      </c>
      <c r="G9">
        <f>VLOOKUP($B9,'Tillförd energi'!$B$1:$AS$566,MATCH(G$1,'Tillförd energi'!$B$1:$AQ$1,0),FALSE)</f>
        <v>0</v>
      </c>
      <c r="H9">
        <f>VLOOKUP($B9,'Tillförd energi'!$B$1:$AS$566,MATCH(H$1,'Tillförd energi'!$B$1:$AQ$1,0),FALSE)</f>
        <v>0</v>
      </c>
      <c r="I9">
        <f>VLOOKUP($B9,'Tillförd energi'!$B$1:$AS$566,MATCH(I$1,'Tillförd energi'!$B$1:$AQ$1,0),FALSE)</f>
        <v>0</v>
      </c>
      <c r="J9">
        <f>VLOOKUP($B9,'Tillförd energi'!$B$1:$AS$566,MATCH(J$1,'Tillförd energi'!$B$1:$AQ$1,0),FALSE)</f>
        <v>0</v>
      </c>
      <c r="K9">
        <v>0</v>
      </c>
      <c r="L9">
        <f>VLOOKUP($B9,'Tillförd energi'!$B$1:$AS$566,MATCH(L$1,'Tillförd energi'!$B$1:$AQ$1,0),FALSE)</f>
        <v>0</v>
      </c>
      <c r="M9">
        <f>VLOOKUP($B9,'Tillförd energi'!$B$1:$AS$566,MATCH(M$1,'Tillförd energi'!$B$1:$AQ$1,0),FALSE)</f>
        <v>0</v>
      </c>
      <c r="N9">
        <f>VLOOKUP($B9,'Tillförd energi'!$B$1:$AS$566,MATCH(N$1,'Tillförd energi'!$B$1:$AQ$1,0),FALSE)</f>
        <v>0</v>
      </c>
      <c r="O9">
        <f>VLOOKUP($B9,'Tillförd energi'!$B$1:$AS$566,MATCH(O$1,'Tillförd energi'!$B$1:$AQ$1,0),FALSE)</f>
        <v>0</v>
      </c>
      <c r="P9">
        <f>VLOOKUP($B9,'Tillförd energi'!$B$1:$AS$566,MATCH(P$1,'Tillförd energi'!$B$1:$AQ$1,0),FALSE)</f>
        <v>0</v>
      </c>
      <c r="Q9">
        <f>VLOOKUP($B9,'Tillförd energi'!$B$1:$AS$566,MATCH(Q$1,'Tillförd energi'!$B$1:$AQ$1,0),FALSE)</f>
        <v>0</v>
      </c>
      <c r="R9">
        <f>VLOOKUP($B9,'Tillförd energi'!$B$1:$AS$566,MATCH(R$1,'Tillförd energi'!$B$1:$AQ$1,0),FALSE)</f>
        <v>0</v>
      </c>
      <c r="S9">
        <f>VLOOKUP($B9,'Tillförd energi'!$B$1:$AS$566,MATCH(S$1,'Tillförd energi'!$B$1:$AQ$1,0),FALSE)</f>
        <v>0</v>
      </c>
      <c r="T9">
        <f>VLOOKUP($B9,'Tillförd energi'!$B$1:$AS$566,MATCH(T$1,'Tillförd energi'!$B$1:$AQ$1,0),FALSE)</f>
        <v>0</v>
      </c>
      <c r="U9">
        <f>VLOOKUP($B9,'Tillförd energi'!$B$1:$AS$566,MATCH(U$1,'Tillförd energi'!$B$1:$AQ$1,0),FALSE)</f>
        <v>0</v>
      </c>
      <c r="V9">
        <f>VLOOKUP($B9,'Tillförd energi'!$B$1:$AS$566,MATCH(V$1,'Tillförd energi'!$B$1:$AQ$1,0),FALSE)</f>
        <v>0</v>
      </c>
      <c r="W9">
        <f>VLOOKUP($B9,'Tillförd energi'!$B$1:$AS$566,MATCH(W$1,'Tillförd energi'!$B$1:$AQ$1,0),FALSE)</f>
        <v>0</v>
      </c>
      <c r="X9">
        <f>VLOOKUP($B9,'Tillförd energi'!$B$1:$AS$566,MATCH(X$1,'Tillförd energi'!$B$1:$AQ$1,0),FALSE)</f>
        <v>0</v>
      </c>
      <c r="Y9">
        <f>VLOOKUP($B9,'Tillförd energi'!$B$1:$AS$566,MATCH(Y$1,'Tillförd energi'!$B$1:$AQ$1,0),FALSE)</f>
        <v>0</v>
      </c>
      <c r="Z9">
        <f>VLOOKUP($B9,'Tillförd energi'!$B$1:$AS$566,MATCH(Z$1,'Tillförd energi'!$B$1:$AQ$1,0),FALSE)</f>
        <v>0</v>
      </c>
      <c r="AA9">
        <f>VLOOKUP($B9,'Tillförd energi'!$B$1:$AS$566,MATCH(AA$1,'Tillförd energi'!$B$1:$AQ$1,0),FALSE)</f>
        <v>0</v>
      </c>
      <c r="AB9">
        <f>VLOOKUP($B9,'Tillförd energi'!$B$1:$AS$566,MATCH(AB$1,'Tillförd energi'!$B$1:$AQ$1,0),FALSE)</f>
        <v>0</v>
      </c>
      <c r="AC9">
        <f>VLOOKUP($B9,'Tillförd energi'!$B$1:$AS$566,MATCH(AC$1,'Tillförd energi'!$B$1:$AQ$1,0),FALSE)</f>
        <v>0</v>
      </c>
      <c r="AD9">
        <f>VLOOKUP($B9,'Tillförd energi'!$B$1:$AS$566,MATCH(AD$1,'Tillförd energi'!$B$1:$AQ$1,0),FALSE)</f>
        <v>0</v>
      </c>
      <c r="AE9">
        <f>VLOOKUP($B9,'Tillförd energi'!$B$1:$AS$566,MATCH(AE$1,'Tillförd energi'!$B$1:$AQ$1,0),FALSE)</f>
        <v>0</v>
      </c>
      <c r="AF9">
        <f>VLOOKUP($B9,'Tillförd energi'!$B$1:$AS$566,MATCH(AF$1,'Tillförd energi'!$B$1:$AQ$1,0),FALSE)</f>
        <v>0</v>
      </c>
      <c r="AG9">
        <f>IFERROR(VLOOKUP(B9,Miljö!$B$1:$S$476,9,FALSE)/1,0)</f>
        <v>0</v>
      </c>
      <c r="AI9">
        <f t="shared" si="0"/>
        <v>0</v>
      </c>
      <c r="AJ9">
        <f t="shared" si="1"/>
        <v>0</v>
      </c>
      <c r="AK9" t="str">
        <f>IF(ISERROR(1/VLOOKUP($B9,Leveranser!$B$1:$S$500,MATCH("såld värme (gwh)",Leveranser!$B$1:$S$1,0),FALSE)),"",VLOOKUP($B9,Leveranser!$B$1:$S$500,MATCH("såld värme (gwh)",Leveranser!$B$1:$S$1,0),FALSE))</f>
        <v/>
      </c>
      <c r="AL9" s="22">
        <f>VLOOKUP($B9,Leveranser!$B$1:$Y$500,MATCH("Totalt såld fjärrvärme till andra fjärrvärmeföretag",Leveranser!$B$1:$AA$1,0),FALSE)</f>
        <v>0</v>
      </c>
      <c r="AM9" s="22">
        <f>IF(ISERROR(1/VLOOKUP($B9,Miljö!$B$1:$S$500,MATCH("Såld mängd produktionsspecifik fjärrvärme (GWh)",Miljö!$B$1:$R$1,0),FALSE)),0,VLOOKUP($B9,Miljö!$B$1:$S$500,MATCH("Såld mängd produktionsspecifik fjärrvärme (GWh)",Miljö!$B$1:$R$1,0),FALSE))</f>
        <v>0</v>
      </c>
      <c r="AN9" s="23" t="str">
        <f t="shared" si="2"/>
        <v/>
      </c>
      <c r="AP9" t="str">
        <f>VLOOKUP($B9,'Miljövärden urval för publ'!$B$1:$H$450,7,FALSE)</f>
        <v>Nej</v>
      </c>
      <c r="AQ9" t="str">
        <f>VLOOKUP($B9,'Miljövärden urval för publ'!$B$1:$H$450,6,FALSE)</f>
        <v>Nej</v>
      </c>
      <c r="AU9">
        <f t="shared" si="3"/>
        <v>0</v>
      </c>
      <c r="AV9">
        <f t="shared" si="4"/>
        <v>0</v>
      </c>
      <c r="AW9">
        <f t="shared" si="5"/>
        <v>0</v>
      </c>
      <c r="AX9">
        <f t="shared" si="6"/>
        <v>0</v>
      </c>
      <c r="AZ9">
        <f t="shared" si="7"/>
        <v>0</v>
      </c>
      <c r="BA9">
        <f t="shared" si="8"/>
        <v>0</v>
      </c>
      <c r="BC9">
        <f t="shared" si="9"/>
        <v>0</v>
      </c>
    </row>
    <row r="10" spans="1:55" ht="15" customHeight="1" x14ac:dyDescent="0.25">
      <c r="A10" t="s">
        <v>23</v>
      </c>
      <c r="B10" s="15" t="s">
        <v>328</v>
      </c>
      <c r="C10">
        <f>VLOOKUP($B10,'Tillförd energi'!$B$1:$AS$566,MATCH(C$1,'Tillförd energi'!$B$1:$AQ$1,0),FALSE)</f>
        <v>0</v>
      </c>
      <c r="D10">
        <f>VLOOKUP($B10,'Tillförd energi'!$B$1:$AS$566,MATCH(D$1,'Tillförd energi'!$B$1:$AQ$1,0),FALSE)</f>
        <v>0</v>
      </c>
      <c r="E10">
        <f>VLOOKUP($B10,'Tillförd energi'!$B$1:$AS$566,MATCH(E$1,'Tillförd energi'!$B$1:$AQ$1,0),FALSE)</f>
        <v>0</v>
      </c>
      <c r="F10">
        <f>VLOOKUP($B10,'Tillförd energi'!$B$1:$AS$566,MATCH(F$1,'Tillförd energi'!$B$1:$AQ$1,0),FALSE)</f>
        <v>0</v>
      </c>
      <c r="G10">
        <f>VLOOKUP($B10,'Tillförd energi'!$B$1:$AS$566,MATCH(G$1,'Tillförd energi'!$B$1:$AQ$1,0),FALSE)</f>
        <v>0</v>
      </c>
      <c r="H10">
        <f>VLOOKUP($B10,'Tillförd energi'!$B$1:$AS$566,MATCH(H$1,'Tillförd energi'!$B$1:$AQ$1,0),FALSE)</f>
        <v>0</v>
      </c>
      <c r="I10">
        <f>VLOOKUP($B10,'Tillförd energi'!$B$1:$AS$566,MATCH(I$1,'Tillförd energi'!$B$1:$AQ$1,0),FALSE)</f>
        <v>0</v>
      </c>
      <c r="J10">
        <f>VLOOKUP($B10,'Tillförd energi'!$B$1:$AS$566,MATCH(J$1,'Tillförd energi'!$B$1:$AQ$1,0),FALSE)</f>
        <v>0</v>
      </c>
      <c r="K10">
        <v>0</v>
      </c>
      <c r="L10">
        <f>VLOOKUP($B10,'Tillförd energi'!$B$1:$AS$566,MATCH(L$1,'Tillförd energi'!$B$1:$AQ$1,0),FALSE)</f>
        <v>0</v>
      </c>
      <c r="M10">
        <f>VLOOKUP($B10,'Tillförd energi'!$B$1:$AS$566,MATCH(M$1,'Tillförd energi'!$B$1:$AQ$1,0),FALSE)</f>
        <v>0</v>
      </c>
      <c r="N10">
        <f>VLOOKUP($B10,'Tillförd energi'!$B$1:$AS$566,MATCH(N$1,'Tillförd energi'!$B$1:$AQ$1,0),FALSE)</f>
        <v>0</v>
      </c>
      <c r="O10">
        <f>VLOOKUP($B10,'Tillförd energi'!$B$1:$AS$566,MATCH(O$1,'Tillförd energi'!$B$1:$AQ$1,0),FALSE)</f>
        <v>0</v>
      </c>
      <c r="P10">
        <f>VLOOKUP($B10,'Tillförd energi'!$B$1:$AS$566,MATCH(P$1,'Tillförd energi'!$B$1:$AQ$1,0),FALSE)</f>
        <v>0</v>
      </c>
      <c r="Q10">
        <f>VLOOKUP($B10,'Tillförd energi'!$B$1:$AS$566,MATCH(Q$1,'Tillförd energi'!$B$1:$AQ$1,0),FALSE)</f>
        <v>0</v>
      </c>
      <c r="R10">
        <f>VLOOKUP($B10,'Tillförd energi'!$B$1:$AS$566,MATCH(R$1,'Tillförd energi'!$B$1:$AQ$1,0),FALSE)</f>
        <v>0</v>
      </c>
      <c r="S10">
        <f>VLOOKUP($B10,'Tillförd energi'!$B$1:$AS$566,MATCH(S$1,'Tillförd energi'!$B$1:$AQ$1,0),FALSE)</f>
        <v>0</v>
      </c>
      <c r="T10">
        <f>VLOOKUP($B10,'Tillförd energi'!$B$1:$AS$566,MATCH(T$1,'Tillförd energi'!$B$1:$AQ$1,0),FALSE)</f>
        <v>0</v>
      </c>
      <c r="U10">
        <f>VLOOKUP($B10,'Tillförd energi'!$B$1:$AS$566,MATCH(U$1,'Tillförd energi'!$B$1:$AQ$1,0),FALSE)</f>
        <v>0</v>
      </c>
      <c r="V10">
        <f>VLOOKUP($B10,'Tillförd energi'!$B$1:$AS$566,MATCH(V$1,'Tillförd energi'!$B$1:$AQ$1,0),FALSE)</f>
        <v>0</v>
      </c>
      <c r="W10">
        <f>VLOOKUP($B10,'Tillförd energi'!$B$1:$AS$566,MATCH(W$1,'Tillförd energi'!$B$1:$AQ$1,0),FALSE)</f>
        <v>0</v>
      </c>
      <c r="X10">
        <f>VLOOKUP($B10,'Tillförd energi'!$B$1:$AS$566,MATCH(X$1,'Tillförd energi'!$B$1:$AQ$1,0),FALSE)</f>
        <v>0</v>
      </c>
      <c r="Y10">
        <f>VLOOKUP($B10,'Tillförd energi'!$B$1:$AS$566,MATCH(Y$1,'Tillförd energi'!$B$1:$AQ$1,0),FALSE)</f>
        <v>0</v>
      </c>
      <c r="Z10">
        <f>VLOOKUP($B10,'Tillförd energi'!$B$1:$AS$566,MATCH(Z$1,'Tillförd energi'!$B$1:$AQ$1,0),FALSE)</f>
        <v>0</v>
      </c>
      <c r="AA10">
        <f>VLOOKUP($B10,'Tillförd energi'!$B$1:$AS$566,MATCH(AA$1,'Tillförd energi'!$B$1:$AQ$1,0),FALSE)</f>
        <v>0</v>
      </c>
      <c r="AB10">
        <f>VLOOKUP($B10,'Tillförd energi'!$B$1:$AS$566,MATCH(AB$1,'Tillförd energi'!$B$1:$AQ$1,0),FALSE)</f>
        <v>0</v>
      </c>
      <c r="AC10">
        <f>VLOOKUP($B10,'Tillförd energi'!$B$1:$AS$566,MATCH(AC$1,'Tillförd energi'!$B$1:$AQ$1,0),FALSE)</f>
        <v>0</v>
      </c>
      <c r="AD10">
        <f>VLOOKUP($B10,'Tillförd energi'!$B$1:$AS$566,MATCH(AD$1,'Tillförd energi'!$B$1:$AQ$1,0),FALSE)</f>
        <v>0</v>
      </c>
      <c r="AE10">
        <f>VLOOKUP($B10,'Tillförd energi'!$B$1:$AS$566,MATCH(AE$1,'Tillförd energi'!$B$1:$AQ$1,0),FALSE)</f>
        <v>0</v>
      </c>
      <c r="AF10">
        <f>VLOOKUP($B10,'Tillförd energi'!$B$1:$AS$566,MATCH(AF$1,'Tillförd energi'!$B$1:$AQ$1,0),FALSE)</f>
        <v>0</v>
      </c>
      <c r="AG10">
        <f>IFERROR(VLOOKUP(B10,Miljö!$B$1:$S$476,9,FALSE)/1,0)</f>
        <v>0</v>
      </c>
      <c r="AI10">
        <f t="shared" si="0"/>
        <v>0</v>
      </c>
      <c r="AJ10">
        <f t="shared" si="1"/>
        <v>0</v>
      </c>
      <c r="AK10">
        <f>IF(ISERROR(1/VLOOKUP($B10,Leveranser!$B$1:$S$500,MATCH("såld värme (gwh)",Leveranser!$B$1:$S$1,0),FALSE)),"",VLOOKUP($B10,Leveranser!$B$1:$S$500,MATCH("såld värme (gwh)",Leveranser!$B$1:$S$1,0),FALSE))</f>
        <v>21.15</v>
      </c>
      <c r="AL10" s="22">
        <f>VLOOKUP($B10,Leveranser!$B$1:$Y$500,MATCH("Totalt såld fjärrvärme till andra fjärrvärmeföretag",Leveranser!$B$1:$AA$1,0),FALSE)</f>
        <v>0</v>
      </c>
      <c r="AM10" s="22">
        <f>IF(ISERROR(1/VLOOKUP($B10,Miljö!$B$1:$S$500,MATCH("Såld mängd produktionsspecifik fjärrvärme (GWh)",Miljö!$B$1:$R$1,0),FALSE)),0,VLOOKUP($B10,Miljö!$B$1:$S$500,MATCH("Såld mängd produktionsspecifik fjärrvärme (GWh)",Miljö!$B$1:$R$1,0),FALSE))</f>
        <v>0</v>
      </c>
      <c r="AN10" s="23" t="str">
        <f t="shared" si="2"/>
        <v/>
      </c>
      <c r="AP10" t="str">
        <f>VLOOKUP($B10,'Miljövärden urval för publ'!$B$1:$H$450,7,FALSE)</f>
        <v>Nej</v>
      </c>
      <c r="AQ10" t="str">
        <f>VLOOKUP($B10,'Miljövärden urval för publ'!$B$1:$H$450,6,FALSE)</f>
        <v>Nej</v>
      </c>
      <c r="AU10">
        <f t="shared" si="3"/>
        <v>0</v>
      </c>
      <c r="AV10">
        <f t="shared" si="4"/>
        <v>0</v>
      </c>
      <c r="AW10">
        <f t="shared" si="5"/>
        <v>0</v>
      </c>
      <c r="AX10">
        <f t="shared" si="6"/>
        <v>0</v>
      </c>
      <c r="AZ10">
        <f t="shared" si="7"/>
        <v>0</v>
      </c>
      <c r="BA10">
        <f t="shared" si="8"/>
        <v>0</v>
      </c>
      <c r="BC10">
        <f t="shared" si="9"/>
        <v>0</v>
      </c>
    </row>
    <row r="11" spans="1:55" ht="15" customHeight="1" x14ac:dyDescent="0.25">
      <c r="A11" t="s">
        <v>25</v>
      </c>
      <c r="B11" t="s">
        <v>26</v>
      </c>
      <c r="C11">
        <f>VLOOKUP($B11,'Tillförd energi'!$B$1:$AS$566,MATCH(C$1,'Tillförd energi'!$B$1:$AQ$1,0),FALSE)</f>
        <v>0</v>
      </c>
      <c r="D11">
        <f>VLOOKUP($B11,'Tillförd energi'!$B$1:$AS$566,MATCH(D$1,'Tillförd energi'!$B$1:$AQ$1,0),FALSE)</f>
        <v>0</v>
      </c>
      <c r="E11">
        <f>VLOOKUP($B11,'Tillförd energi'!$B$1:$AS$566,MATCH(E$1,'Tillförd energi'!$B$1:$AQ$1,0),FALSE)</f>
        <v>0</v>
      </c>
      <c r="F11">
        <f>VLOOKUP($B11,'Tillförd energi'!$B$1:$AS$566,MATCH(F$1,'Tillförd energi'!$B$1:$AQ$1,0),FALSE)</f>
        <v>0</v>
      </c>
      <c r="G11">
        <f>VLOOKUP($B11,'Tillförd energi'!$B$1:$AS$566,MATCH(G$1,'Tillförd energi'!$B$1:$AQ$1,0),FALSE)</f>
        <v>0</v>
      </c>
      <c r="H11">
        <f>VLOOKUP($B11,'Tillförd energi'!$B$1:$AS$566,MATCH(H$1,'Tillförd energi'!$B$1:$AQ$1,0),FALSE)</f>
        <v>0</v>
      </c>
      <c r="I11">
        <f>VLOOKUP($B11,'Tillförd energi'!$B$1:$AS$566,MATCH(I$1,'Tillförd energi'!$B$1:$AQ$1,0),FALSE)</f>
        <v>0</v>
      </c>
      <c r="J11">
        <f>VLOOKUP($B11,'Tillförd energi'!$B$1:$AS$566,MATCH(J$1,'Tillförd energi'!$B$1:$AQ$1,0),FALSE)</f>
        <v>0</v>
      </c>
      <c r="K11">
        <v>0</v>
      </c>
      <c r="L11">
        <f>VLOOKUP($B11,'Tillförd energi'!$B$1:$AS$566,MATCH(L$1,'Tillförd energi'!$B$1:$AQ$1,0),FALSE)</f>
        <v>0</v>
      </c>
      <c r="M11">
        <f>VLOOKUP($B11,'Tillförd energi'!$B$1:$AS$566,MATCH(M$1,'Tillförd energi'!$B$1:$AQ$1,0),FALSE)</f>
        <v>0</v>
      </c>
      <c r="N11">
        <f>VLOOKUP($B11,'Tillförd energi'!$B$1:$AS$566,MATCH(N$1,'Tillförd energi'!$B$1:$AQ$1,0),FALSE)</f>
        <v>90</v>
      </c>
      <c r="O11">
        <f>VLOOKUP($B11,'Tillförd energi'!$B$1:$AS$566,MATCH(O$1,'Tillförd energi'!$B$1:$AQ$1,0),FALSE)</f>
        <v>0</v>
      </c>
      <c r="P11">
        <f>VLOOKUP($B11,'Tillförd energi'!$B$1:$AS$566,MATCH(P$1,'Tillförd energi'!$B$1:$AQ$1,0),FALSE)</f>
        <v>11</v>
      </c>
      <c r="Q11">
        <f>VLOOKUP($B11,'Tillförd energi'!$B$1:$AS$566,MATCH(Q$1,'Tillförd energi'!$B$1:$AQ$1,0),FALSE)</f>
        <v>0</v>
      </c>
      <c r="R11">
        <f>VLOOKUP($B11,'Tillförd energi'!$B$1:$AS$566,MATCH(R$1,'Tillförd energi'!$B$1:$AQ$1,0),FALSE)</f>
        <v>7.4</v>
      </c>
      <c r="S11">
        <f>VLOOKUP($B11,'Tillförd energi'!$B$1:$AS$566,MATCH(S$1,'Tillförd energi'!$B$1:$AQ$1,0),FALSE)</f>
        <v>0</v>
      </c>
      <c r="T11">
        <f>VLOOKUP($B11,'Tillförd energi'!$B$1:$AS$566,MATCH(T$1,'Tillförd energi'!$B$1:$AQ$1,0),FALSE)</f>
        <v>0</v>
      </c>
      <c r="U11">
        <f>VLOOKUP($B11,'Tillförd energi'!$B$1:$AS$566,MATCH(U$1,'Tillförd energi'!$B$1:$AQ$1,0),FALSE)</f>
        <v>0</v>
      </c>
      <c r="V11">
        <f>VLOOKUP($B11,'Tillförd energi'!$B$1:$AS$566,MATCH(V$1,'Tillförd energi'!$B$1:$AQ$1,0),FALSE)</f>
        <v>0</v>
      </c>
      <c r="W11">
        <f>VLOOKUP($B11,'Tillförd energi'!$B$1:$AS$566,MATCH(W$1,'Tillförd energi'!$B$1:$AQ$1,0),FALSE)</f>
        <v>3</v>
      </c>
      <c r="X11">
        <f>VLOOKUP($B11,'Tillförd energi'!$B$1:$AS$566,MATCH(X$1,'Tillförd energi'!$B$1:$AQ$1,0),FALSE)</f>
        <v>0</v>
      </c>
      <c r="Y11">
        <f>VLOOKUP($B11,'Tillförd energi'!$B$1:$AS$566,MATCH(Y$1,'Tillförd energi'!$B$1:$AQ$1,0),FALSE)</f>
        <v>0</v>
      </c>
      <c r="Z11">
        <f>VLOOKUP($B11,'Tillförd energi'!$B$1:$AS$566,MATCH(Z$1,'Tillförd energi'!$B$1:$AQ$1,0),FALSE)</f>
        <v>0</v>
      </c>
      <c r="AA11">
        <f>VLOOKUP($B11,'Tillförd energi'!$B$1:$AS$566,MATCH(AA$1,'Tillförd energi'!$B$1:$AQ$1,0),FALSE)</f>
        <v>0</v>
      </c>
      <c r="AB11">
        <f>VLOOKUP($B11,'Tillförd energi'!$B$1:$AS$566,MATCH(AB$1,'Tillförd energi'!$B$1:$AQ$1,0),FALSE)</f>
        <v>0</v>
      </c>
      <c r="AC11">
        <f>VLOOKUP($B11,'Tillförd energi'!$B$1:$AS$566,MATCH(AC$1,'Tillförd energi'!$B$1:$AQ$1,0),FALSE)</f>
        <v>16.2</v>
      </c>
      <c r="AD11">
        <f>VLOOKUP($B11,'Tillförd energi'!$B$1:$AS$566,MATCH(AD$1,'Tillförd energi'!$B$1:$AQ$1,0),FALSE)</f>
        <v>7.9000000000000001E-2</v>
      </c>
      <c r="AE11">
        <f>VLOOKUP($B11,'Tillförd energi'!$B$1:$AS$566,MATCH(AE$1,'Tillförd energi'!$B$1:$AQ$1,0),FALSE)</f>
        <v>0</v>
      </c>
      <c r="AF11">
        <f>VLOOKUP($B11,'Tillförd energi'!$B$1:$AS$566,MATCH(AF$1,'Tillförd energi'!$B$1:$AQ$1,0),FALSE)</f>
        <v>2.7</v>
      </c>
      <c r="AG11">
        <f>IFERROR(VLOOKUP(B11,Miljö!$B$1:$S$476,9,FALSE)/1,0)</f>
        <v>0</v>
      </c>
      <c r="AI11">
        <f t="shared" si="0"/>
        <v>130.37899999999999</v>
      </c>
      <c r="AJ11">
        <f t="shared" si="1"/>
        <v>130.37899999999999</v>
      </c>
      <c r="AK11">
        <f>IF(ISERROR(1/VLOOKUP($B11,Leveranser!$B$1:$S$500,MATCH("såld värme (gwh)",Leveranser!$B$1:$S$1,0),FALSE)),"",VLOOKUP($B11,Leveranser!$B$1:$S$500,MATCH("såld värme (gwh)",Leveranser!$B$1:$S$1,0),FALSE))</f>
        <v>88.1</v>
      </c>
      <c r="AL11" s="22">
        <f>VLOOKUP($B11,Leveranser!$B$1:$Y$500,MATCH("Totalt såld fjärrvärme till andra fjärrvärmeföretag",Leveranser!$B$1:$AA$1,0),FALSE)</f>
        <v>0</v>
      </c>
      <c r="AM11" s="22">
        <f>IF(ISERROR(1/VLOOKUP($B11,Miljö!$B$1:$S$500,MATCH("Såld mängd produktionsspecifik fjärrvärme (GWh)",Miljö!$B$1:$R$1,0),FALSE)),0,VLOOKUP($B11,Miljö!$B$1:$S$500,MATCH("Såld mängd produktionsspecifik fjärrvärme (GWh)",Miljö!$B$1:$R$1,0),FALSE))</f>
        <v>0</v>
      </c>
      <c r="AN11" s="23">
        <f t="shared" si="2"/>
        <v>0.67572231724434151</v>
      </c>
      <c r="AP11" t="str">
        <f>VLOOKUP($B11,'Miljövärden urval för publ'!$B$1:$H$450,7,FALSE)</f>
        <v>Ja</v>
      </c>
      <c r="AQ11" t="str">
        <f>VLOOKUP($B11,'Miljövärden urval för publ'!$B$1:$H$450,6,FALSE)</f>
        <v>Nej</v>
      </c>
      <c r="AU11">
        <f t="shared" si="3"/>
        <v>2.7</v>
      </c>
      <c r="AV11">
        <f t="shared" si="4"/>
        <v>0</v>
      </c>
      <c r="AW11">
        <f t="shared" si="5"/>
        <v>101</v>
      </c>
      <c r="AX11">
        <f t="shared" si="6"/>
        <v>7.4</v>
      </c>
      <c r="AZ11">
        <f t="shared" si="7"/>
        <v>0</v>
      </c>
      <c r="BA11">
        <f t="shared" si="8"/>
        <v>0</v>
      </c>
      <c r="BC11">
        <f t="shared" si="9"/>
        <v>111.4</v>
      </c>
    </row>
    <row r="12" spans="1:55" ht="15" customHeight="1" x14ac:dyDescent="0.25">
      <c r="A12" t="s">
        <v>27</v>
      </c>
      <c r="B12" t="s">
        <v>28</v>
      </c>
      <c r="C12">
        <f>VLOOKUP($B12,'Tillförd energi'!$B$1:$AS$566,MATCH(C$1,'Tillförd energi'!$B$1:$AQ$1,0),FALSE)</f>
        <v>0</v>
      </c>
      <c r="D12">
        <f>VLOOKUP($B12,'Tillförd energi'!$B$1:$AS$566,MATCH(D$1,'Tillförd energi'!$B$1:$AQ$1,0),FALSE)</f>
        <v>0</v>
      </c>
      <c r="E12">
        <f>VLOOKUP($B12,'Tillförd energi'!$B$1:$AS$566,MATCH(E$1,'Tillförd energi'!$B$1:$AQ$1,0),FALSE)</f>
        <v>0</v>
      </c>
      <c r="F12">
        <f>VLOOKUP($B12,'Tillförd energi'!$B$1:$AS$566,MATCH(F$1,'Tillförd energi'!$B$1:$AQ$1,0),FALSE)</f>
        <v>0</v>
      </c>
      <c r="G12">
        <f>VLOOKUP($B12,'Tillförd energi'!$B$1:$AS$566,MATCH(G$1,'Tillförd energi'!$B$1:$AQ$1,0),FALSE)</f>
        <v>0</v>
      </c>
      <c r="H12">
        <f>VLOOKUP($B12,'Tillförd energi'!$B$1:$AS$566,MATCH(H$1,'Tillförd energi'!$B$1:$AQ$1,0),FALSE)</f>
        <v>0</v>
      </c>
      <c r="I12">
        <f>VLOOKUP($B12,'Tillförd energi'!$B$1:$AS$566,MATCH(I$1,'Tillförd energi'!$B$1:$AQ$1,0),FALSE)</f>
        <v>0</v>
      </c>
      <c r="J12">
        <f>VLOOKUP($B12,'Tillförd energi'!$B$1:$AS$566,MATCH(J$1,'Tillförd energi'!$B$1:$AQ$1,0),FALSE)</f>
        <v>0</v>
      </c>
      <c r="K12">
        <v>0</v>
      </c>
      <c r="L12">
        <f>VLOOKUP($B12,'Tillförd energi'!$B$1:$AS$566,MATCH(L$1,'Tillförd energi'!$B$1:$AQ$1,0),FALSE)</f>
        <v>0</v>
      </c>
      <c r="M12">
        <f>VLOOKUP($B12,'Tillförd energi'!$B$1:$AS$566,MATCH(M$1,'Tillförd energi'!$B$1:$AQ$1,0),FALSE)</f>
        <v>0</v>
      </c>
      <c r="N12">
        <f>VLOOKUP($B12,'Tillförd energi'!$B$1:$AS$566,MATCH(N$1,'Tillförd energi'!$B$1:$AQ$1,0),FALSE)</f>
        <v>0</v>
      </c>
      <c r="O12">
        <f>VLOOKUP($B12,'Tillförd energi'!$B$1:$AS$566,MATCH(O$1,'Tillförd energi'!$B$1:$AQ$1,0),FALSE)</f>
        <v>0</v>
      </c>
      <c r="P12">
        <f>VLOOKUP($B12,'Tillförd energi'!$B$1:$AS$566,MATCH(P$1,'Tillförd energi'!$B$1:$AQ$1,0),FALSE)</f>
        <v>0</v>
      </c>
      <c r="Q12">
        <f>VLOOKUP($B12,'Tillförd energi'!$B$1:$AS$566,MATCH(Q$1,'Tillförd energi'!$B$1:$AQ$1,0),FALSE)</f>
        <v>0</v>
      </c>
      <c r="R12">
        <f>VLOOKUP($B12,'Tillförd energi'!$B$1:$AS$566,MATCH(R$1,'Tillförd energi'!$B$1:$AQ$1,0),FALSE)</f>
        <v>0</v>
      </c>
      <c r="S12">
        <f>VLOOKUP($B12,'Tillförd energi'!$B$1:$AS$566,MATCH(S$1,'Tillförd energi'!$B$1:$AQ$1,0),FALSE)</f>
        <v>0</v>
      </c>
      <c r="T12">
        <f>VLOOKUP($B12,'Tillförd energi'!$B$1:$AS$566,MATCH(T$1,'Tillförd energi'!$B$1:$AQ$1,0),FALSE)</f>
        <v>0</v>
      </c>
      <c r="U12">
        <f>VLOOKUP($B12,'Tillförd energi'!$B$1:$AS$566,MATCH(U$1,'Tillförd energi'!$B$1:$AQ$1,0),FALSE)</f>
        <v>0</v>
      </c>
      <c r="V12">
        <f>VLOOKUP($B12,'Tillförd energi'!$B$1:$AS$566,MATCH(V$1,'Tillförd energi'!$B$1:$AQ$1,0),FALSE)</f>
        <v>0</v>
      </c>
      <c r="W12">
        <f>VLOOKUP($B12,'Tillförd energi'!$B$1:$AS$566,MATCH(W$1,'Tillförd energi'!$B$1:$AQ$1,0),FALSE)</f>
        <v>0</v>
      </c>
      <c r="X12">
        <f>VLOOKUP($B12,'Tillförd energi'!$B$1:$AS$566,MATCH(X$1,'Tillförd energi'!$B$1:$AQ$1,0),FALSE)</f>
        <v>0</v>
      </c>
      <c r="Y12">
        <f>VLOOKUP($B12,'Tillförd energi'!$B$1:$AS$566,MATCH(Y$1,'Tillförd energi'!$B$1:$AQ$1,0),FALSE)</f>
        <v>0</v>
      </c>
      <c r="Z12">
        <f>VLOOKUP($B12,'Tillförd energi'!$B$1:$AS$566,MATCH(Z$1,'Tillförd energi'!$B$1:$AQ$1,0),FALSE)</f>
        <v>0</v>
      </c>
      <c r="AA12">
        <f>VLOOKUP($B12,'Tillförd energi'!$B$1:$AS$566,MATCH(AA$1,'Tillförd energi'!$B$1:$AQ$1,0),FALSE)</f>
        <v>0</v>
      </c>
      <c r="AB12">
        <f>VLOOKUP($B12,'Tillförd energi'!$B$1:$AS$566,MATCH(AB$1,'Tillförd energi'!$B$1:$AQ$1,0),FALSE)</f>
        <v>0</v>
      </c>
      <c r="AC12">
        <f>VLOOKUP($B12,'Tillförd energi'!$B$1:$AS$566,MATCH(AC$1,'Tillförd energi'!$B$1:$AQ$1,0),FALSE)</f>
        <v>0</v>
      </c>
      <c r="AD12">
        <f>VLOOKUP($B12,'Tillförd energi'!$B$1:$AS$566,MATCH(AD$1,'Tillförd energi'!$B$1:$AQ$1,0),FALSE)</f>
        <v>0</v>
      </c>
      <c r="AE12">
        <f>VLOOKUP($B12,'Tillförd energi'!$B$1:$AS$566,MATCH(AE$1,'Tillförd energi'!$B$1:$AQ$1,0),FALSE)</f>
        <v>0</v>
      </c>
      <c r="AF12">
        <f>VLOOKUP($B12,'Tillförd energi'!$B$1:$AS$566,MATCH(AF$1,'Tillförd energi'!$B$1:$AQ$1,0),FALSE)</f>
        <v>0</v>
      </c>
      <c r="AG12">
        <f>IFERROR(VLOOKUP(B12,Miljö!$B$1:$S$476,9,FALSE)/1,0)</f>
        <v>0</v>
      </c>
      <c r="AI12">
        <f t="shared" si="0"/>
        <v>0</v>
      </c>
      <c r="AJ12">
        <f t="shared" si="1"/>
        <v>0</v>
      </c>
      <c r="AK12" t="str">
        <f>IF(ISERROR(1/VLOOKUP($B12,Leveranser!$B$1:$S$500,MATCH("såld värme (gwh)",Leveranser!$B$1:$S$1,0),FALSE)),"",VLOOKUP($B12,Leveranser!$B$1:$S$500,MATCH("såld värme (gwh)",Leveranser!$B$1:$S$1,0),FALSE))</f>
        <v/>
      </c>
      <c r="AL12" s="22">
        <f>VLOOKUP($B12,Leveranser!$B$1:$Y$500,MATCH("Totalt såld fjärrvärme till andra fjärrvärmeföretag",Leveranser!$B$1:$AA$1,0),FALSE)</f>
        <v>0</v>
      </c>
      <c r="AM12" s="22">
        <f>IF(ISERROR(1/VLOOKUP($B12,Miljö!$B$1:$S$500,MATCH("Såld mängd produktionsspecifik fjärrvärme (GWh)",Miljö!$B$1:$R$1,0),FALSE)),0,VLOOKUP($B12,Miljö!$B$1:$S$500,MATCH("Såld mängd produktionsspecifik fjärrvärme (GWh)",Miljö!$B$1:$R$1,0),FALSE))</f>
        <v>0</v>
      </c>
      <c r="AN12" s="23" t="str">
        <f t="shared" si="2"/>
        <v/>
      </c>
      <c r="AP12" t="str">
        <f>VLOOKUP($B12,'Miljövärden urval för publ'!$B$1:$H$450,7,FALSE)</f>
        <v>Nej</v>
      </c>
      <c r="AQ12" t="str">
        <f>VLOOKUP($B12,'Miljövärden urval för publ'!$B$1:$H$450,6,FALSE)</f>
        <v>Nej</v>
      </c>
      <c r="AU12">
        <f t="shared" si="3"/>
        <v>0</v>
      </c>
      <c r="AV12">
        <f t="shared" si="4"/>
        <v>0</v>
      </c>
      <c r="AW12">
        <f t="shared" si="5"/>
        <v>0</v>
      </c>
      <c r="AX12">
        <f t="shared" si="6"/>
        <v>0</v>
      </c>
      <c r="AZ12">
        <f t="shared" si="7"/>
        <v>0</v>
      </c>
      <c r="BA12">
        <f t="shared" si="8"/>
        <v>0</v>
      </c>
      <c r="BC12">
        <f t="shared" si="9"/>
        <v>0</v>
      </c>
    </row>
    <row r="13" spans="1:55" ht="15" customHeight="1" x14ac:dyDescent="0.25">
      <c r="A13" t="s">
        <v>29</v>
      </c>
      <c r="B13" t="s">
        <v>30</v>
      </c>
      <c r="C13">
        <f>VLOOKUP($B13,'Tillförd energi'!$B$1:$AS$566,MATCH(C$1,'Tillförd energi'!$B$1:$AQ$1,0),FALSE)</f>
        <v>0</v>
      </c>
      <c r="D13">
        <f>VLOOKUP($B13,'Tillförd energi'!$B$1:$AS$566,MATCH(D$1,'Tillförd energi'!$B$1:$AQ$1,0),FALSE)</f>
        <v>1.1850000000000001</v>
      </c>
      <c r="E13">
        <f>VLOOKUP($B13,'Tillförd energi'!$B$1:$AS$566,MATCH(E$1,'Tillförd energi'!$B$1:$AQ$1,0),FALSE)</f>
        <v>0</v>
      </c>
      <c r="F13">
        <f>VLOOKUP($B13,'Tillförd energi'!$B$1:$AS$566,MATCH(F$1,'Tillförd energi'!$B$1:$AQ$1,0),FALSE)</f>
        <v>1.145</v>
      </c>
      <c r="G13">
        <f>VLOOKUP($B13,'Tillförd energi'!$B$1:$AS$566,MATCH(G$1,'Tillförd energi'!$B$1:$AQ$1,0),FALSE)</f>
        <v>0</v>
      </c>
      <c r="H13">
        <f>VLOOKUP($B13,'Tillförd energi'!$B$1:$AS$566,MATCH(H$1,'Tillförd energi'!$B$1:$AQ$1,0),FALSE)</f>
        <v>0</v>
      </c>
      <c r="I13">
        <f>VLOOKUP($B13,'Tillförd energi'!$B$1:$AS$566,MATCH(I$1,'Tillförd energi'!$B$1:$AQ$1,0),FALSE)</f>
        <v>0</v>
      </c>
      <c r="J13">
        <f>VLOOKUP($B13,'Tillförd energi'!$B$1:$AS$566,MATCH(J$1,'Tillförd energi'!$B$1:$AQ$1,0),FALSE)</f>
        <v>2.2000000000000002</v>
      </c>
      <c r="K13">
        <v>0</v>
      </c>
      <c r="L13">
        <f>VLOOKUP($B13,'Tillförd energi'!$B$1:$AS$566,MATCH(L$1,'Tillförd energi'!$B$1:$AQ$1,0),FALSE)</f>
        <v>0</v>
      </c>
      <c r="M13">
        <f>VLOOKUP($B13,'Tillförd energi'!$B$1:$AS$566,MATCH(M$1,'Tillförd energi'!$B$1:$AQ$1,0),FALSE)</f>
        <v>0</v>
      </c>
      <c r="N13">
        <f>VLOOKUP($B13,'Tillförd energi'!$B$1:$AS$566,MATCH(N$1,'Tillförd energi'!$B$1:$AQ$1,0),FALSE)</f>
        <v>0</v>
      </c>
      <c r="O13">
        <f>VLOOKUP($B13,'Tillförd energi'!$B$1:$AS$566,MATCH(O$1,'Tillförd energi'!$B$1:$AQ$1,0),FALSE)</f>
        <v>0</v>
      </c>
      <c r="P13">
        <f>VLOOKUP($B13,'Tillförd energi'!$B$1:$AS$566,MATCH(P$1,'Tillförd energi'!$B$1:$AQ$1,0),FALSE)</f>
        <v>0</v>
      </c>
      <c r="Q13">
        <f>VLOOKUP($B13,'Tillförd energi'!$B$1:$AS$566,MATCH(Q$1,'Tillförd energi'!$B$1:$AQ$1,0),FALSE)</f>
        <v>89.2</v>
      </c>
      <c r="R13">
        <f>VLOOKUP($B13,'Tillförd energi'!$B$1:$AS$566,MATCH(R$1,'Tillförd energi'!$B$1:$AQ$1,0),FALSE)</f>
        <v>8.048</v>
      </c>
      <c r="S13">
        <f>VLOOKUP($B13,'Tillförd energi'!$B$1:$AS$566,MATCH(S$1,'Tillförd energi'!$B$1:$AQ$1,0),FALSE)</f>
        <v>0</v>
      </c>
      <c r="T13">
        <f>VLOOKUP($B13,'Tillförd energi'!$B$1:$AS$566,MATCH(T$1,'Tillförd energi'!$B$1:$AQ$1,0),FALSE)</f>
        <v>0</v>
      </c>
      <c r="U13">
        <f>VLOOKUP($B13,'Tillförd energi'!$B$1:$AS$566,MATCH(U$1,'Tillförd energi'!$B$1:$AQ$1,0),FALSE)</f>
        <v>0</v>
      </c>
      <c r="V13">
        <f>VLOOKUP($B13,'Tillförd energi'!$B$1:$AS$566,MATCH(V$1,'Tillförd energi'!$B$1:$AQ$1,0),FALSE)</f>
        <v>0</v>
      </c>
      <c r="W13">
        <f>VLOOKUP($B13,'Tillförd energi'!$B$1:$AS$566,MATCH(W$1,'Tillförd energi'!$B$1:$AQ$1,0),FALSE)</f>
        <v>0</v>
      </c>
      <c r="X13">
        <f>VLOOKUP($B13,'Tillförd energi'!$B$1:$AS$566,MATCH(X$1,'Tillförd energi'!$B$1:$AQ$1,0),FALSE)</f>
        <v>0</v>
      </c>
      <c r="Y13">
        <f>VLOOKUP($B13,'Tillförd energi'!$B$1:$AS$566,MATCH(Y$1,'Tillförd energi'!$B$1:$AQ$1,0),FALSE)</f>
        <v>0</v>
      </c>
      <c r="Z13">
        <f>VLOOKUP($B13,'Tillförd energi'!$B$1:$AS$566,MATCH(Z$1,'Tillförd energi'!$B$1:$AQ$1,0),FALSE)</f>
        <v>0</v>
      </c>
      <c r="AA13">
        <f>VLOOKUP($B13,'Tillförd energi'!$B$1:$AS$566,MATCH(AA$1,'Tillförd energi'!$B$1:$AQ$1,0),FALSE)</f>
        <v>0</v>
      </c>
      <c r="AB13">
        <f>VLOOKUP($B13,'Tillförd energi'!$B$1:$AS$566,MATCH(AB$1,'Tillförd energi'!$B$1:$AQ$1,0),FALSE)</f>
        <v>0</v>
      </c>
      <c r="AC13">
        <f>VLOOKUP($B13,'Tillförd energi'!$B$1:$AS$566,MATCH(AC$1,'Tillförd energi'!$B$1:$AQ$1,0),FALSE)</f>
        <v>21.38</v>
      </c>
      <c r="AD13">
        <f>VLOOKUP($B13,'Tillförd energi'!$B$1:$AS$566,MATCH(AD$1,'Tillförd energi'!$B$1:$AQ$1,0),FALSE)</f>
        <v>4.9020000000000001</v>
      </c>
      <c r="AE13">
        <f>VLOOKUP($B13,'Tillförd energi'!$B$1:$AS$566,MATCH(AE$1,'Tillförd energi'!$B$1:$AQ$1,0),FALSE)</f>
        <v>0</v>
      </c>
      <c r="AF13">
        <f>VLOOKUP($B13,'Tillförd energi'!$B$1:$AS$566,MATCH(AF$1,'Tillförd energi'!$B$1:$AQ$1,0),FALSE)</f>
        <v>3.03</v>
      </c>
      <c r="AG13">
        <f>IFERROR(VLOOKUP(B13,Miljö!$B$1:$S$476,9,FALSE)/1,0)</f>
        <v>0</v>
      </c>
      <c r="AI13">
        <f t="shared" si="0"/>
        <v>131.09</v>
      </c>
      <c r="AJ13">
        <f t="shared" si="1"/>
        <v>131.09</v>
      </c>
      <c r="AK13">
        <f>IF(ISERROR(1/VLOOKUP($B13,Leveranser!$B$1:$S$500,MATCH("såld värme (gwh)",Leveranser!$B$1:$S$1,0),FALSE)),"",VLOOKUP($B13,Leveranser!$B$1:$S$500,MATCH("såld värme (gwh)",Leveranser!$B$1:$S$1,0),FALSE))</f>
        <v>99.6</v>
      </c>
      <c r="AL13" s="22">
        <f>VLOOKUP($B13,Leveranser!$B$1:$Y$500,MATCH("Totalt såld fjärrvärme till andra fjärrvärmeföretag",Leveranser!$B$1:$AA$1,0),FALSE)</f>
        <v>0</v>
      </c>
      <c r="AM13" s="22">
        <f>IF(ISERROR(1/VLOOKUP($B13,Miljö!$B$1:$S$500,MATCH("Såld mängd produktionsspecifik fjärrvärme (GWh)",Miljö!$B$1:$R$1,0),FALSE)),0,VLOOKUP($B13,Miljö!$B$1:$S$500,MATCH("Såld mängd produktionsspecifik fjärrvärme (GWh)",Miljö!$B$1:$R$1,0),FALSE))</f>
        <v>0</v>
      </c>
      <c r="AN13" s="23">
        <f t="shared" si="2"/>
        <v>0.7597833549469829</v>
      </c>
      <c r="AP13" t="str">
        <f>VLOOKUP($B13,'Miljövärden urval för publ'!$B$1:$H$450,7,FALSE)</f>
        <v>Ja</v>
      </c>
      <c r="AQ13" t="str">
        <f>VLOOKUP($B13,'Miljövärden urval för publ'!$B$1:$H$450,6,FALSE)</f>
        <v>Nej</v>
      </c>
      <c r="AU13">
        <f t="shared" si="3"/>
        <v>3.03</v>
      </c>
      <c r="AV13">
        <f t="shared" si="4"/>
        <v>0</v>
      </c>
      <c r="AW13">
        <f t="shared" si="5"/>
        <v>89.2</v>
      </c>
      <c r="AX13">
        <f t="shared" si="6"/>
        <v>8.048</v>
      </c>
      <c r="AZ13">
        <f t="shared" si="7"/>
        <v>0</v>
      </c>
      <c r="BA13">
        <f t="shared" si="8"/>
        <v>0</v>
      </c>
      <c r="BC13">
        <f t="shared" si="9"/>
        <v>97.248000000000005</v>
      </c>
    </row>
    <row r="14" spans="1:55" ht="15" customHeight="1" x14ac:dyDescent="0.25">
      <c r="A14" t="s">
        <v>31</v>
      </c>
      <c r="B14" t="s">
        <v>32</v>
      </c>
      <c r="C14">
        <f>VLOOKUP($B14,'Tillförd energi'!$B$1:$AS$566,MATCH(C$1,'Tillförd energi'!$B$1:$AQ$1,0),FALSE)</f>
        <v>0</v>
      </c>
      <c r="D14">
        <f>VLOOKUP($B14,'Tillförd energi'!$B$1:$AS$566,MATCH(D$1,'Tillförd energi'!$B$1:$AQ$1,0),FALSE)</f>
        <v>0.3</v>
      </c>
      <c r="E14">
        <f>VLOOKUP($B14,'Tillförd energi'!$B$1:$AS$566,MATCH(E$1,'Tillförd energi'!$B$1:$AQ$1,0),FALSE)</f>
        <v>0</v>
      </c>
      <c r="F14">
        <f>VLOOKUP($B14,'Tillförd energi'!$B$1:$AS$566,MATCH(F$1,'Tillförd energi'!$B$1:$AQ$1,0),FALSE)</f>
        <v>0</v>
      </c>
      <c r="G14">
        <f>VLOOKUP($B14,'Tillförd energi'!$B$1:$AS$566,MATCH(G$1,'Tillförd energi'!$B$1:$AQ$1,0),FALSE)</f>
        <v>0</v>
      </c>
      <c r="H14">
        <f>VLOOKUP($B14,'Tillförd energi'!$B$1:$AS$566,MATCH(H$1,'Tillförd energi'!$B$1:$AQ$1,0),FALSE)</f>
        <v>0</v>
      </c>
      <c r="I14">
        <f>VLOOKUP($B14,'Tillförd energi'!$B$1:$AS$566,MATCH(I$1,'Tillförd energi'!$B$1:$AQ$1,0),FALSE)</f>
        <v>0</v>
      </c>
      <c r="J14">
        <f>VLOOKUP($B14,'Tillförd energi'!$B$1:$AS$566,MATCH(J$1,'Tillförd energi'!$B$1:$AQ$1,0),FALSE)</f>
        <v>0</v>
      </c>
      <c r="K14">
        <v>0</v>
      </c>
      <c r="L14">
        <f>VLOOKUP($B14,'Tillförd energi'!$B$1:$AS$566,MATCH(L$1,'Tillförd energi'!$B$1:$AQ$1,0),FALSE)</f>
        <v>0</v>
      </c>
      <c r="M14">
        <f>VLOOKUP($B14,'Tillförd energi'!$B$1:$AS$566,MATCH(M$1,'Tillförd energi'!$B$1:$AQ$1,0),FALSE)</f>
        <v>0</v>
      </c>
      <c r="N14">
        <f>VLOOKUP($B14,'Tillförd energi'!$B$1:$AS$566,MATCH(N$1,'Tillförd energi'!$B$1:$AQ$1,0),FALSE)</f>
        <v>0</v>
      </c>
      <c r="O14">
        <f>VLOOKUP($B14,'Tillförd energi'!$B$1:$AS$566,MATCH(O$1,'Tillförd energi'!$B$1:$AQ$1,0),FALSE)</f>
        <v>0</v>
      </c>
      <c r="P14">
        <f>VLOOKUP($B14,'Tillförd energi'!$B$1:$AS$566,MATCH(P$1,'Tillförd energi'!$B$1:$AQ$1,0),FALSE)</f>
        <v>0</v>
      </c>
      <c r="Q14">
        <f>VLOOKUP($B14,'Tillförd energi'!$B$1:$AS$566,MATCH(Q$1,'Tillförd energi'!$B$1:$AQ$1,0),FALSE)</f>
        <v>0</v>
      </c>
      <c r="R14">
        <f>VLOOKUP($B14,'Tillförd energi'!$B$1:$AS$566,MATCH(R$1,'Tillförd energi'!$B$1:$AQ$1,0),FALSE)</f>
        <v>9</v>
      </c>
      <c r="S14">
        <f>VLOOKUP($B14,'Tillförd energi'!$B$1:$AS$566,MATCH(S$1,'Tillförd energi'!$B$1:$AQ$1,0),FALSE)</f>
        <v>0</v>
      </c>
      <c r="T14">
        <f>VLOOKUP($B14,'Tillförd energi'!$B$1:$AS$566,MATCH(T$1,'Tillförd energi'!$B$1:$AQ$1,0),FALSE)</f>
        <v>0</v>
      </c>
      <c r="U14">
        <f>VLOOKUP($B14,'Tillförd energi'!$B$1:$AS$566,MATCH(U$1,'Tillförd energi'!$B$1:$AQ$1,0),FALSE)</f>
        <v>0</v>
      </c>
      <c r="V14">
        <f>VLOOKUP($B14,'Tillförd energi'!$B$1:$AS$566,MATCH(V$1,'Tillförd energi'!$B$1:$AQ$1,0),FALSE)</f>
        <v>0</v>
      </c>
      <c r="W14">
        <f>VLOOKUP($B14,'Tillförd energi'!$B$1:$AS$566,MATCH(W$1,'Tillförd energi'!$B$1:$AQ$1,0),FALSE)</f>
        <v>0</v>
      </c>
      <c r="X14">
        <f>VLOOKUP($B14,'Tillförd energi'!$B$1:$AS$566,MATCH(X$1,'Tillförd energi'!$B$1:$AQ$1,0),FALSE)</f>
        <v>0</v>
      </c>
      <c r="Y14">
        <f>VLOOKUP($B14,'Tillförd energi'!$B$1:$AS$566,MATCH(Y$1,'Tillförd energi'!$B$1:$AQ$1,0),FALSE)</f>
        <v>0</v>
      </c>
      <c r="Z14">
        <f>VLOOKUP($B14,'Tillförd energi'!$B$1:$AS$566,MATCH(Z$1,'Tillförd energi'!$B$1:$AQ$1,0),FALSE)</f>
        <v>0</v>
      </c>
      <c r="AA14">
        <f>VLOOKUP($B14,'Tillförd energi'!$B$1:$AS$566,MATCH(AA$1,'Tillförd energi'!$B$1:$AQ$1,0),FALSE)</f>
        <v>0</v>
      </c>
      <c r="AB14">
        <f>VLOOKUP($B14,'Tillförd energi'!$B$1:$AS$566,MATCH(AB$1,'Tillförd energi'!$B$1:$AQ$1,0),FALSE)</f>
        <v>0</v>
      </c>
      <c r="AC14">
        <f>VLOOKUP($B14,'Tillförd energi'!$B$1:$AS$566,MATCH(AC$1,'Tillförd energi'!$B$1:$AQ$1,0),FALSE)</f>
        <v>0</v>
      </c>
      <c r="AD14">
        <f>VLOOKUP($B14,'Tillförd energi'!$B$1:$AS$566,MATCH(AD$1,'Tillförd energi'!$B$1:$AQ$1,0),FALSE)</f>
        <v>0</v>
      </c>
      <c r="AE14">
        <f>VLOOKUP($B14,'Tillförd energi'!$B$1:$AS$566,MATCH(AE$1,'Tillförd energi'!$B$1:$AQ$1,0),FALSE)</f>
        <v>0</v>
      </c>
      <c r="AF14">
        <f>VLOOKUP($B14,'Tillförd energi'!$B$1:$AS$566,MATCH(AF$1,'Tillförd energi'!$B$1:$AQ$1,0),FALSE)</f>
        <v>0.08</v>
      </c>
      <c r="AG14">
        <f>IFERROR(VLOOKUP(B14,Miljö!$B$1:$S$476,9,FALSE)/1,0)</f>
        <v>0</v>
      </c>
      <c r="AI14">
        <f t="shared" si="0"/>
        <v>9.3800000000000008</v>
      </c>
      <c r="AJ14">
        <f t="shared" si="1"/>
        <v>9.3800000000000008</v>
      </c>
      <c r="AK14">
        <f>IF(ISERROR(1/VLOOKUP($B14,Leveranser!$B$1:$S$500,MATCH("såld värme (gwh)",Leveranser!$B$1:$S$1,0),FALSE)),"",VLOOKUP($B14,Leveranser!$B$1:$S$500,MATCH("såld värme (gwh)",Leveranser!$B$1:$S$1,0),FALSE))</f>
        <v>7.5</v>
      </c>
      <c r="AL14" s="22">
        <f>VLOOKUP($B14,Leveranser!$B$1:$Y$500,MATCH("Totalt såld fjärrvärme till andra fjärrvärmeföretag",Leveranser!$B$1:$AA$1,0),FALSE)</f>
        <v>0</v>
      </c>
      <c r="AM14" s="22">
        <f>IF(ISERROR(1/VLOOKUP($B14,Miljö!$B$1:$S$500,MATCH("Såld mängd produktionsspecifik fjärrvärme (GWh)",Miljö!$B$1:$R$1,0),FALSE)),0,VLOOKUP($B14,Miljö!$B$1:$S$500,MATCH("Såld mängd produktionsspecifik fjärrvärme (GWh)",Miljö!$B$1:$R$1,0),FALSE))</f>
        <v>0</v>
      </c>
      <c r="AN14" s="23">
        <f t="shared" si="2"/>
        <v>0.79957356076759056</v>
      </c>
      <c r="AP14" t="str">
        <f>VLOOKUP($B14,'Miljövärden urval för publ'!$B$1:$H$450,7,FALSE)</f>
        <v>Ja</v>
      </c>
      <c r="AQ14" t="str">
        <f>VLOOKUP($B14,'Miljövärden urval för publ'!$B$1:$H$450,6,FALSE)</f>
        <v>Nej</v>
      </c>
      <c r="AU14">
        <f t="shared" si="3"/>
        <v>0.08</v>
      </c>
      <c r="AV14">
        <f t="shared" si="4"/>
        <v>0</v>
      </c>
      <c r="AW14">
        <f t="shared" si="5"/>
        <v>0</v>
      </c>
      <c r="AX14">
        <f t="shared" si="6"/>
        <v>9</v>
      </c>
      <c r="AZ14">
        <f t="shared" si="7"/>
        <v>0</v>
      </c>
      <c r="BA14">
        <f t="shared" si="8"/>
        <v>0</v>
      </c>
      <c r="BC14">
        <f t="shared" si="9"/>
        <v>9</v>
      </c>
    </row>
    <row r="15" spans="1:55" ht="15" customHeight="1" x14ac:dyDescent="0.25">
      <c r="A15" t="s">
        <v>33</v>
      </c>
      <c r="B15" t="s">
        <v>34</v>
      </c>
      <c r="C15">
        <f>VLOOKUP($B15,'Tillförd energi'!$B$1:$AS$566,MATCH(C$1,'Tillförd energi'!$B$1:$AQ$1,0),FALSE)</f>
        <v>0</v>
      </c>
      <c r="D15">
        <f>VLOOKUP($B15,'Tillförd energi'!$B$1:$AS$566,MATCH(D$1,'Tillförd energi'!$B$1:$AQ$1,0),FALSE)</f>
        <v>7.6999999999999999E-2</v>
      </c>
      <c r="E15">
        <f>VLOOKUP($B15,'Tillförd energi'!$B$1:$AS$566,MATCH(E$1,'Tillförd energi'!$B$1:$AQ$1,0),FALSE)</f>
        <v>0</v>
      </c>
      <c r="F15">
        <f>VLOOKUP($B15,'Tillförd energi'!$B$1:$AS$566,MATCH(F$1,'Tillförd energi'!$B$1:$AQ$1,0),FALSE)</f>
        <v>0</v>
      </c>
      <c r="G15">
        <f>VLOOKUP($B15,'Tillförd energi'!$B$1:$AS$566,MATCH(G$1,'Tillförd energi'!$B$1:$AQ$1,0),FALSE)</f>
        <v>0</v>
      </c>
      <c r="H15">
        <f>VLOOKUP($B15,'Tillförd energi'!$B$1:$AS$566,MATCH(H$1,'Tillförd energi'!$B$1:$AQ$1,0),FALSE)</f>
        <v>0</v>
      </c>
      <c r="I15">
        <f>VLOOKUP($B15,'Tillförd energi'!$B$1:$AS$566,MATCH(I$1,'Tillförd energi'!$B$1:$AQ$1,0),FALSE)</f>
        <v>0</v>
      </c>
      <c r="J15">
        <f>VLOOKUP($B15,'Tillförd energi'!$B$1:$AS$566,MATCH(J$1,'Tillförd energi'!$B$1:$AQ$1,0),FALSE)</f>
        <v>0</v>
      </c>
      <c r="K15">
        <v>0</v>
      </c>
      <c r="L15">
        <f>VLOOKUP($B15,'Tillförd energi'!$B$1:$AS$566,MATCH(L$1,'Tillförd energi'!$B$1:$AQ$1,0),FALSE)</f>
        <v>0</v>
      </c>
      <c r="M15">
        <f>VLOOKUP($B15,'Tillförd energi'!$B$1:$AS$566,MATCH(M$1,'Tillförd energi'!$B$1:$AQ$1,0),FALSE)</f>
        <v>0</v>
      </c>
      <c r="N15">
        <f>VLOOKUP($B15,'Tillförd energi'!$B$1:$AS$566,MATCH(N$1,'Tillförd energi'!$B$1:$AQ$1,0),FALSE)</f>
        <v>0</v>
      </c>
      <c r="O15">
        <f>VLOOKUP($B15,'Tillförd energi'!$B$1:$AS$566,MATCH(O$1,'Tillförd energi'!$B$1:$AQ$1,0),FALSE)</f>
        <v>0</v>
      </c>
      <c r="P15">
        <f>VLOOKUP($B15,'Tillförd energi'!$B$1:$AS$566,MATCH(P$1,'Tillförd energi'!$B$1:$AQ$1,0),FALSE)</f>
        <v>0</v>
      </c>
      <c r="Q15">
        <f>VLOOKUP($B15,'Tillförd energi'!$B$1:$AS$566,MATCH(Q$1,'Tillförd energi'!$B$1:$AQ$1,0),FALSE)</f>
        <v>0</v>
      </c>
      <c r="R15">
        <f>VLOOKUP($B15,'Tillförd energi'!$B$1:$AS$566,MATCH(R$1,'Tillförd energi'!$B$1:$AQ$1,0),FALSE)</f>
        <v>3.7389999999999999</v>
      </c>
      <c r="S15">
        <f>VLOOKUP($B15,'Tillförd energi'!$B$1:$AS$566,MATCH(S$1,'Tillförd energi'!$B$1:$AQ$1,0),FALSE)</f>
        <v>0</v>
      </c>
      <c r="T15">
        <f>VLOOKUP($B15,'Tillförd energi'!$B$1:$AS$566,MATCH(T$1,'Tillförd energi'!$B$1:$AQ$1,0),FALSE)</f>
        <v>0</v>
      </c>
      <c r="U15">
        <f>VLOOKUP($B15,'Tillförd energi'!$B$1:$AS$566,MATCH(U$1,'Tillförd energi'!$B$1:$AQ$1,0),FALSE)</f>
        <v>0</v>
      </c>
      <c r="V15">
        <f>VLOOKUP($B15,'Tillförd energi'!$B$1:$AS$566,MATCH(V$1,'Tillförd energi'!$B$1:$AQ$1,0),FALSE)</f>
        <v>0</v>
      </c>
      <c r="W15">
        <f>VLOOKUP($B15,'Tillförd energi'!$B$1:$AS$566,MATCH(W$1,'Tillförd energi'!$B$1:$AQ$1,0),FALSE)</f>
        <v>0</v>
      </c>
      <c r="X15">
        <f>VLOOKUP($B15,'Tillförd energi'!$B$1:$AS$566,MATCH(X$1,'Tillförd energi'!$B$1:$AQ$1,0),FALSE)</f>
        <v>0</v>
      </c>
      <c r="Y15">
        <f>VLOOKUP($B15,'Tillförd energi'!$B$1:$AS$566,MATCH(Y$1,'Tillförd energi'!$B$1:$AQ$1,0),FALSE)</f>
        <v>0</v>
      </c>
      <c r="Z15">
        <f>VLOOKUP($B15,'Tillförd energi'!$B$1:$AS$566,MATCH(Z$1,'Tillförd energi'!$B$1:$AQ$1,0),FALSE)</f>
        <v>0</v>
      </c>
      <c r="AA15">
        <f>VLOOKUP($B15,'Tillförd energi'!$B$1:$AS$566,MATCH(AA$1,'Tillförd energi'!$B$1:$AQ$1,0),FALSE)</f>
        <v>0</v>
      </c>
      <c r="AB15">
        <f>VLOOKUP($B15,'Tillförd energi'!$B$1:$AS$566,MATCH(AB$1,'Tillförd energi'!$B$1:$AQ$1,0),FALSE)</f>
        <v>0</v>
      </c>
      <c r="AC15">
        <f>VLOOKUP($B15,'Tillförd energi'!$B$1:$AS$566,MATCH(AC$1,'Tillförd energi'!$B$1:$AQ$1,0),FALSE)</f>
        <v>0</v>
      </c>
      <c r="AD15">
        <f>VLOOKUP($B15,'Tillförd energi'!$B$1:$AS$566,MATCH(AD$1,'Tillförd energi'!$B$1:$AQ$1,0),FALSE)</f>
        <v>0</v>
      </c>
      <c r="AE15">
        <f>VLOOKUP($B15,'Tillförd energi'!$B$1:$AS$566,MATCH(AE$1,'Tillförd energi'!$B$1:$AQ$1,0),FALSE)</f>
        <v>0</v>
      </c>
      <c r="AF15">
        <f>VLOOKUP($B15,'Tillförd energi'!$B$1:$AS$566,MATCH(AF$1,'Tillförd energi'!$B$1:$AQ$1,0),FALSE)</f>
        <v>5.5E-2</v>
      </c>
      <c r="AG15">
        <f>IFERROR(VLOOKUP(B15,Miljö!$B$1:$S$476,9,FALSE)/1,0)</f>
        <v>0</v>
      </c>
      <c r="AI15">
        <f t="shared" si="0"/>
        <v>3.871</v>
      </c>
      <c r="AJ15">
        <f t="shared" si="1"/>
        <v>3.871</v>
      </c>
      <c r="AK15">
        <f>IF(ISERROR(1/VLOOKUP($B15,Leveranser!$B$1:$S$500,MATCH("såld värme (gwh)",Leveranser!$B$1:$S$1,0),FALSE)),"",VLOOKUP($B15,Leveranser!$B$1:$S$500,MATCH("såld värme (gwh)",Leveranser!$B$1:$S$1,0),FALSE))</f>
        <v>3.2</v>
      </c>
      <c r="AL15" s="22">
        <f>VLOOKUP($B15,Leveranser!$B$1:$Y$500,MATCH("Totalt såld fjärrvärme till andra fjärrvärmeföretag",Leveranser!$B$1:$AA$1,0),FALSE)</f>
        <v>0</v>
      </c>
      <c r="AM15" s="22">
        <f>IF(ISERROR(1/VLOOKUP($B15,Miljö!$B$1:$S$500,MATCH("Såld mängd produktionsspecifik fjärrvärme (GWh)",Miljö!$B$1:$R$1,0),FALSE)),0,VLOOKUP($B15,Miljö!$B$1:$S$500,MATCH("Såld mängd produktionsspecifik fjärrvärme (GWh)",Miljö!$B$1:$R$1,0),FALSE))</f>
        <v>0</v>
      </c>
      <c r="AN15" s="23">
        <f t="shared" si="2"/>
        <v>0.82665977783518474</v>
      </c>
      <c r="AP15" t="str">
        <f>VLOOKUP($B15,'Miljövärden urval för publ'!$B$1:$H$450,7,FALSE)</f>
        <v>Ja</v>
      </c>
      <c r="AQ15" t="str">
        <f>VLOOKUP($B15,'Miljövärden urval för publ'!$B$1:$H$450,6,FALSE)</f>
        <v>Ja</v>
      </c>
      <c r="AU15">
        <f t="shared" si="3"/>
        <v>5.5E-2</v>
      </c>
      <c r="AV15">
        <f t="shared" si="4"/>
        <v>0</v>
      </c>
      <c r="AW15">
        <f t="shared" si="5"/>
        <v>0</v>
      </c>
      <c r="AX15">
        <f t="shared" si="6"/>
        <v>3.7389999999999999</v>
      </c>
      <c r="AZ15">
        <f t="shared" si="7"/>
        <v>0</v>
      </c>
      <c r="BA15">
        <f t="shared" si="8"/>
        <v>0</v>
      </c>
      <c r="BC15">
        <f t="shared" si="9"/>
        <v>3.7389999999999999</v>
      </c>
    </row>
    <row r="16" spans="1:55" ht="15" customHeight="1" x14ac:dyDescent="0.25">
      <c r="A16" t="s">
        <v>33</v>
      </c>
      <c r="B16" t="s">
        <v>35</v>
      </c>
      <c r="C16">
        <f>VLOOKUP($B16,'Tillförd energi'!$B$1:$AS$566,MATCH(C$1,'Tillförd energi'!$B$1:$AQ$1,0),FALSE)</f>
        <v>0</v>
      </c>
      <c r="D16">
        <f>VLOOKUP($B16,'Tillförd energi'!$B$1:$AS$566,MATCH(D$1,'Tillförd energi'!$B$1:$AQ$1,0),FALSE)</f>
        <v>0</v>
      </c>
      <c r="E16">
        <f>VLOOKUP($B16,'Tillförd energi'!$B$1:$AS$566,MATCH(E$1,'Tillförd energi'!$B$1:$AQ$1,0),FALSE)</f>
        <v>0</v>
      </c>
      <c r="F16">
        <f>VLOOKUP($B16,'Tillförd energi'!$B$1:$AS$566,MATCH(F$1,'Tillförd energi'!$B$1:$AQ$1,0),FALSE)</f>
        <v>0</v>
      </c>
      <c r="G16">
        <f>VLOOKUP($B16,'Tillförd energi'!$B$1:$AS$566,MATCH(G$1,'Tillförd energi'!$B$1:$AQ$1,0),FALSE)</f>
        <v>0</v>
      </c>
      <c r="H16">
        <f>VLOOKUP($B16,'Tillförd energi'!$B$1:$AS$566,MATCH(H$1,'Tillförd energi'!$B$1:$AQ$1,0),FALSE)</f>
        <v>0</v>
      </c>
      <c r="I16">
        <f>VLOOKUP($B16,'Tillförd energi'!$B$1:$AS$566,MATCH(I$1,'Tillförd energi'!$B$1:$AQ$1,0),FALSE)</f>
        <v>0</v>
      </c>
      <c r="J16">
        <f>VLOOKUP($B16,'Tillförd energi'!$B$1:$AS$566,MATCH(J$1,'Tillförd energi'!$B$1:$AQ$1,0),FALSE)</f>
        <v>0</v>
      </c>
      <c r="K16">
        <v>0</v>
      </c>
      <c r="L16">
        <f>VLOOKUP($B16,'Tillförd energi'!$B$1:$AS$566,MATCH(L$1,'Tillförd energi'!$B$1:$AQ$1,0),FALSE)</f>
        <v>0</v>
      </c>
      <c r="M16">
        <f>VLOOKUP($B16,'Tillförd energi'!$B$1:$AS$566,MATCH(M$1,'Tillförd energi'!$B$1:$AQ$1,0),FALSE)</f>
        <v>0</v>
      </c>
      <c r="N16">
        <f>VLOOKUP($B16,'Tillförd energi'!$B$1:$AS$566,MATCH(N$1,'Tillförd energi'!$B$1:$AQ$1,0),FALSE)</f>
        <v>0</v>
      </c>
      <c r="O16">
        <f>VLOOKUP($B16,'Tillförd energi'!$B$1:$AS$566,MATCH(O$1,'Tillförd energi'!$B$1:$AQ$1,0),FALSE)</f>
        <v>0</v>
      </c>
      <c r="P16">
        <f>VLOOKUP($B16,'Tillförd energi'!$B$1:$AS$566,MATCH(P$1,'Tillförd energi'!$B$1:$AQ$1,0),FALSE)</f>
        <v>0</v>
      </c>
      <c r="Q16">
        <f>VLOOKUP($B16,'Tillförd energi'!$B$1:$AS$566,MATCH(Q$1,'Tillförd energi'!$B$1:$AQ$1,0),FALSE)</f>
        <v>0</v>
      </c>
      <c r="R16">
        <f>VLOOKUP($B16,'Tillförd energi'!$B$1:$AS$566,MATCH(R$1,'Tillförd energi'!$B$1:$AQ$1,0),FALSE)</f>
        <v>2.097</v>
      </c>
      <c r="S16">
        <f>VLOOKUP($B16,'Tillförd energi'!$B$1:$AS$566,MATCH(S$1,'Tillförd energi'!$B$1:$AQ$1,0),FALSE)</f>
        <v>0</v>
      </c>
      <c r="T16">
        <f>VLOOKUP($B16,'Tillförd energi'!$B$1:$AS$566,MATCH(T$1,'Tillförd energi'!$B$1:$AQ$1,0),FALSE)</f>
        <v>0</v>
      </c>
      <c r="U16">
        <f>VLOOKUP($B16,'Tillförd energi'!$B$1:$AS$566,MATCH(U$1,'Tillförd energi'!$B$1:$AQ$1,0),FALSE)</f>
        <v>0</v>
      </c>
      <c r="V16">
        <f>VLOOKUP($B16,'Tillförd energi'!$B$1:$AS$566,MATCH(V$1,'Tillförd energi'!$B$1:$AQ$1,0),FALSE)</f>
        <v>0</v>
      </c>
      <c r="W16">
        <f>VLOOKUP($B16,'Tillförd energi'!$B$1:$AS$566,MATCH(W$1,'Tillförd energi'!$B$1:$AQ$1,0),FALSE)</f>
        <v>0</v>
      </c>
      <c r="X16">
        <f>VLOOKUP($B16,'Tillförd energi'!$B$1:$AS$566,MATCH(X$1,'Tillförd energi'!$B$1:$AQ$1,0),FALSE)</f>
        <v>0</v>
      </c>
      <c r="Y16">
        <f>VLOOKUP($B16,'Tillförd energi'!$B$1:$AS$566,MATCH(Y$1,'Tillförd energi'!$B$1:$AQ$1,0),FALSE)</f>
        <v>0</v>
      </c>
      <c r="Z16">
        <f>VLOOKUP($B16,'Tillförd energi'!$B$1:$AS$566,MATCH(Z$1,'Tillförd energi'!$B$1:$AQ$1,0),FALSE)</f>
        <v>0</v>
      </c>
      <c r="AA16">
        <f>VLOOKUP($B16,'Tillförd energi'!$B$1:$AS$566,MATCH(AA$1,'Tillförd energi'!$B$1:$AQ$1,0),FALSE)</f>
        <v>0</v>
      </c>
      <c r="AB16">
        <f>VLOOKUP($B16,'Tillförd energi'!$B$1:$AS$566,MATCH(AB$1,'Tillförd energi'!$B$1:$AQ$1,0),FALSE)</f>
        <v>0</v>
      </c>
      <c r="AC16">
        <f>VLOOKUP($B16,'Tillförd energi'!$B$1:$AS$566,MATCH(AC$1,'Tillförd energi'!$B$1:$AQ$1,0),FALSE)</f>
        <v>0</v>
      </c>
      <c r="AD16">
        <f>VLOOKUP($B16,'Tillförd energi'!$B$1:$AS$566,MATCH(AD$1,'Tillförd energi'!$B$1:$AQ$1,0),FALSE)</f>
        <v>0</v>
      </c>
      <c r="AE16">
        <f>VLOOKUP($B16,'Tillförd energi'!$B$1:$AS$566,MATCH(AE$1,'Tillförd energi'!$B$1:$AQ$1,0),FALSE)</f>
        <v>0</v>
      </c>
      <c r="AF16">
        <f>VLOOKUP($B16,'Tillförd energi'!$B$1:$AS$566,MATCH(AF$1,'Tillförd energi'!$B$1:$AQ$1,0),FALSE)</f>
        <v>1E-3</v>
      </c>
      <c r="AG16">
        <f>IFERROR(VLOOKUP(B16,Miljö!$B$1:$S$476,9,FALSE)/1,0)</f>
        <v>0</v>
      </c>
      <c r="AI16">
        <f t="shared" si="0"/>
        <v>2.0979999999999999</v>
      </c>
      <c r="AJ16">
        <f t="shared" si="1"/>
        <v>2.0979999999999999</v>
      </c>
      <c r="AK16">
        <f>IF(ISERROR(1/VLOOKUP($B16,Leveranser!$B$1:$S$500,MATCH("såld värme (gwh)",Leveranser!$B$1:$S$1,0),FALSE)),"",VLOOKUP($B16,Leveranser!$B$1:$S$500,MATCH("såld värme (gwh)",Leveranser!$B$1:$S$1,0),FALSE))</f>
        <v>1.8520000000000001</v>
      </c>
      <c r="AL16" s="22">
        <f>VLOOKUP($B16,Leveranser!$B$1:$Y$500,MATCH("Totalt såld fjärrvärme till andra fjärrvärmeföretag",Leveranser!$B$1:$AA$1,0),FALSE)</f>
        <v>0</v>
      </c>
      <c r="AM16" s="22">
        <f>IF(ISERROR(1/VLOOKUP($B16,Miljö!$B$1:$S$500,MATCH("Såld mängd produktionsspecifik fjärrvärme (GWh)",Miljö!$B$1:$R$1,0),FALSE)),0,VLOOKUP($B16,Miljö!$B$1:$S$500,MATCH("Såld mängd produktionsspecifik fjärrvärme (GWh)",Miljö!$B$1:$R$1,0),FALSE))</f>
        <v>0</v>
      </c>
      <c r="AN16" s="23">
        <f t="shared" si="2"/>
        <v>0.88274547187797914</v>
      </c>
      <c r="AP16" t="str">
        <f>VLOOKUP($B16,'Miljövärden urval för publ'!$B$1:$H$450,7,FALSE)</f>
        <v>Ja</v>
      </c>
      <c r="AQ16" t="str">
        <f>VLOOKUP($B16,'Miljövärden urval för publ'!$B$1:$H$450,6,FALSE)</f>
        <v>Nej</v>
      </c>
      <c r="AU16">
        <f t="shared" si="3"/>
        <v>1E-3</v>
      </c>
      <c r="AV16">
        <f t="shared" si="4"/>
        <v>0</v>
      </c>
      <c r="AW16">
        <f t="shared" si="5"/>
        <v>0</v>
      </c>
      <c r="AX16">
        <f t="shared" si="6"/>
        <v>2.097</v>
      </c>
      <c r="AZ16">
        <f t="shared" si="7"/>
        <v>0</v>
      </c>
      <c r="BA16">
        <f t="shared" si="8"/>
        <v>0</v>
      </c>
      <c r="BC16">
        <f t="shared" si="9"/>
        <v>2.097</v>
      </c>
    </row>
    <row r="17" spans="1:55" ht="15" customHeight="1" x14ac:dyDescent="0.25">
      <c r="A17" t="s">
        <v>33</v>
      </c>
      <c r="B17" t="s">
        <v>36</v>
      </c>
      <c r="C17">
        <f>VLOOKUP($B17,'Tillförd energi'!$B$1:$AS$566,MATCH(C$1,'Tillförd energi'!$B$1:$AQ$1,0),FALSE)</f>
        <v>0</v>
      </c>
      <c r="D17">
        <f>VLOOKUP($B17,'Tillförd energi'!$B$1:$AS$566,MATCH(D$1,'Tillförd energi'!$B$1:$AQ$1,0),FALSE)</f>
        <v>4.0000000000000001E-3</v>
      </c>
      <c r="E17">
        <f>VLOOKUP($B17,'Tillförd energi'!$B$1:$AS$566,MATCH(E$1,'Tillförd energi'!$B$1:$AQ$1,0),FALSE)</f>
        <v>0</v>
      </c>
      <c r="F17">
        <f>VLOOKUP($B17,'Tillförd energi'!$B$1:$AS$566,MATCH(F$1,'Tillförd energi'!$B$1:$AQ$1,0),FALSE)</f>
        <v>0</v>
      </c>
      <c r="G17">
        <f>VLOOKUP($B17,'Tillförd energi'!$B$1:$AS$566,MATCH(G$1,'Tillförd energi'!$B$1:$AQ$1,0),FALSE)</f>
        <v>1.48</v>
      </c>
      <c r="H17">
        <f>VLOOKUP($B17,'Tillförd energi'!$B$1:$AS$566,MATCH(H$1,'Tillförd energi'!$B$1:$AQ$1,0),FALSE)</f>
        <v>0</v>
      </c>
      <c r="I17">
        <f>VLOOKUP($B17,'Tillförd energi'!$B$1:$AS$566,MATCH(I$1,'Tillförd energi'!$B$1:$AQ$1,0),FALSE)</f>
        <v>0</v>
      </c>
      <c r="J17">
        <f>VLOOKUP($B17,'Tillförd energi'!$B$1:$AS$566,MATCH(J$1,'Tillförd energi'!$B$1:$AQ$1,0),FALSE)</f>
        <v>0</v>
      </c>
      <c r="K17">
        <v>0</v>
      </c>
      <c r="L17">
        <f>VLOOKUP($B17,'Tillförd energi'!$B$1:$AS$566,MATCH(L$1,'Tillförd energi'!$B$1:$AQ$1,0),FALSE)</f>
        <v>0</v>
      </c>
      <c r="M17">
        <f>VLOOKUP($B17,'Tillförd energi'!$B$1:$AS$566,MATCH(M$1,'Tillförd energi'!$B$1:$AQ$1,0),FALSE)</f>
        <v>0</v>
      </c>
      <c r="N17">
        <f>VLOOKUP($B17,'Tillförd energi'!$B$1:$AS$566,MATCH(N$1,'Tillförd energi'!$B$1:$AQ$1,0),FALSE)</f>
        <v>0</v>
      </c>
      <c r="O17">
        <f>VLOOKUP($B17,'Tillförd energi'!$B$1:$AS$566,MATCH(O$1,'Tillförd energi'!$B$1:$AQ$1,0),FALSE)</f>
        <v>0</v>
      </c>
      <c r="P17">
        <f>VLOOKUP($B17,'Tillförd energi'!$B$1:$AS$566,MATCH(P$1,'Tillförd energi'!$B$1:$AQ$1,0),FALSE)</f>
        <v>6.5279999999999996</v>
      </c>
      <c r="Q17">
        <f>VLOOKUP($B17,'Tillförd energi'!$B$1:$AS$566,MATCH(Q$1,'Tillförd energi'!$B$1:$AQ$1,0),FALSE)</f>
        <v>0</v>
      </c>
      <c r="R17">
        <f>VLOOKUP($B17,'Tillförd energi'!$B$1:$AS$566,MATCH(R$1,'Tillförd energi'!$B$1:$AQ$1,0),FALSE)</f>
        <v>0</v>
      </c>
      <c r="S17">
        <f>VLOOKUP($B17,'Tillförd energi'!$B$1:$AS$566,MATCH(S$1,'Tillförd energi'!$B$1:$AQ$1,0),FALSE)</f>
        <v>0</v>
      </c>
      <c r="T17">
        <f>VLOOKUP($B17,'Tillförd energi'!$B$1:$AS$566,MATCH(T$1,'Tillförd energi'!$B$1:$AQ$1,0),FALSE)</f>
        <v>0</v>
      </c>
      <c r="U17">
        <f>VLOOKUP($B17,'Tillförd energi'!$B$1:$AS$566,MATCH(U$1,'Tillförd energi'!$B$1:$AQ$1,0),FALSE)</f>
        <v>0</v>
      </c>
      <c r="V17">
        <f>VLOOKUP($B17,'Tillförd energi'!$B$1:$AS$566,MATCH(V$1,'Tillförd energi'!$B$1:$AQ$1,0),FALSE)</f>
        <v>0</v>
      </c>
      <c r="W17">
        <f>VLOOKUP($B17,'Tillförd energi'!$B$1:$AS$566,MATCH(W$1,'Tillförd energi'!$B$1:$AQ$1,0),FALSE)</f>
        <v>0</v>
      </c>
      <c r="X17">
        <f>VLOOKUP($B17,'Tillförd energi'!$B$1:$AS$566,MATCH(X$1,'Tillförd energi'!$B$1:$AQ$1,0),FALSE)</f>
        <v>0</v>
      </c>
      <c r="Y17">
        <f>VLOOKUP($B17,'Tillförd energi'!$B$1:$AS$566,MATCH(Y$1,'Tillförd energi'!$B$1:$AQ$1,0),FALSE)</f>
        <v>0</v>
      </c>
      <c r="Z17">
        <f>VLOOKUP($B17,'Tillförd energi'!$B$1:$AS$566,MATCH(Z$1,'Tillförd energi'!$B$1:$AQ$1,0),FALSE)</f>
        <v>0</v>
      </c>
      <c r="AA17">
        <f>VLOOKUP($B17,'Tillförd energi'!$B$1:$AS$566,MATCH(AA$1,'Tillförd energi'!$B$1:$AQ$1,0),FALSE)</f>
        <v>0</v>
      </c>
      <c r="AB17">
        <f>VLOOKUP($B17,'Tillförd energi'!$B$1:$AS$566,MATCH(AB$1,'Tillförd energi'!$B$1:$AQ$1,0),FALSE)</f>
        <v>0</v>
      </c>
      <c r="AC17">
        <f>VLOOKUP($B17,'Tillförd energi'!$B$1:$AS$566,MATCH(AC$1,'Tillförd energi'!$B$1:$AQ$1,0),FALSE)</f>
        <v>0</v>
      </c>
      <c r="AD17">
        <f>VLOOKUP($B17,'Tillförd energi'!$B$1:$AS$566,MATCH(AD$1,'Tillförd energi'!$B$1:$AQ$1,0),FALSE)</f>
        <v>0</v>
      </c>
      <c r="AE17">
        <f>VLOOKUP($B17,'Tillförd energi'!$B$1:$AS$566,MATCH(AE$1,'Tillförd energi'!$B$1:$AQ$1,0),FALSE)</f>
        <v>0</v>
      </c>
      <c r="AF17">
        <f>VLOOKUP($B17,'Tillförd energi'!$B$1:$AS$566,MATCH(AF$1,'Tillförd energi'!$B$1:$AQ$1,0),FALSE)</f>
        <v>1E-3</v>
      </c>
      <c r="AG17">
        <f>IFERROR(VLOOKUP(B17,Miljö!$B$1:$S$476,9,FALSE)/1,0)</f>
        <v>0</v>
      </c>
      <c r="AI17">
        <f t="shared" si="0"/>
        <v>8.0129999999999999</v>
      </c>
      <c r="AJ17">
        <f t="shared" si="1"/>
        <v>8.0129999999999999</v>
      </c>
      <c r="AK17">
        <f>IF(ISERROR(1/VLOOKUP($B17,Leveranser!$B$1:$S$500,MATCH("såld värme (gwh)",Leveranser!$B$1:$S$1,0),FALSE)),"",VLOOKUP($B17,Leveranser!$B$1:$S$500,MATCH("såld värme (gwh)",Leveranser!$B$1:$S$1,0),FALSE))</f>
        <v>7.3579999999999997</v>
      </c>
      <c r="AL17" s="22">
        <f>VLOOKUP($B17,Leveranser!$B$1:$Y$500,MATCH("Totalt såld fjärrvärme till andra fjärrvärmeföretag",Leveranser!$B$1:$AA$1,0),FALSE)</f>
        <v>0</v>
      </c>
      <c r="AM17" s="22">
        <f>IF(ISERROR(1/VLOOKUP($B17,Miljö!$B$1:$S$500,MATCH("Såld mängd produktionsspecifik fjärrvärme (GWh)",Miljö!$B$1:$R$1,0),FALSE)),0,VLOOKUP($B17,Miljö!$B$1:$S$500,MATCH("Såld mängd produktionsspecifik fjärrvärme (GWh)",Miljö!$B$1:$R$1,0),FALSE))</f>
        <v>0</v>
      </c>
      <c r="AN17" s="23">
        <f t="shared" si="2"/>
        <v>0.91825783102458503</v>
      </c>
      <c r="AP17" t="str">
        <f>VLOOKUP($B17,'Miljövärden urval för publ'!$B$1:$H$450,7,FALSE)</f>
        <v>Ja</v>
      </c>
      <c r="AQ17" t="str">
        <f>VLOOKUP($B17,'Miljövärden urval för publ'!$B$1:$H$450,6,FALSE)</f>
        <v>Ja</v>
      </c>
      <c r="AU17">
        <f t="shared" si="3"/>
        <v>1E-3</v>
      </c>
      <c r="AV17">
        <f t="shared" si="4"/>
        <v>0</v>
      </c>
      <c r="AW17">
        <f t="shared" si="5"/>
        <v>6.5279999999999996</v>
      </c>
      <c r="AX17">
        <f t="shared" si="6"/>
        <v>0</v>
      </c>
      <c r="AZ17">
        <f t="shared" si="7"/>
        <v>0</v>
      </c>
      <c r="BA17">
        <f t="shared" si="8"/>
        <v>0</v>
      </c>
      <c r="BC17">
        <f t="shared" si="9"/>
        <v>6.5279999999999996</v>
      </c>
    </row>
    <row r="18" spans="1:55" ht="15" customHeight="1" x14ac:dyDescent="0.25">
      <c r="A18" t="s">
        <v>33</v>
      </c>
      <c r="B18" t="s">
        <v>37</v>
      </c>
      <c r="C18">
        <f>VLOOKUP($B18,'Tillförd energi'!$B$1:$AS$566,MATCH(C$1,'Tillförd energi'!$B$1:$AQ$1,0),FALSE)</f>
        <v>0</v>
      </c>
      <c r="D18">
        <f>VLOOKUP($B18,'Tillförd energi'!$B$1:$AS$566,MATCH(D$1,'Tillförd energi'!$B$1:$AQ$1,0),FALSE)</f>
        <v>0.184</v>
      </c>
      <c r="E18">
        <f>VLOOKUP($B18,'Tillförd energi'!$B$1:$AS$566,MATCH(E$1,'Tillförd energi'!$B$1:$AQ$1,0),FALSE)</f>
        <v>0</v>
      </c>
      <c r="F18">
        <f>VLOOKUP($B18,'Tillförd energi'!$B$1:$AS$566,MATCH(F$1,'Tillförd energi'!$B$1:$AQ$1,0),FALSE)</f>
        <v>0</v>
      </c>
      <c r="G18">
        <f>VLOOKUP($B18,'Tillförd energi'!$B$1:$AS$566,MATCH(G$1,'Tillförd energi'!$B$1:$AQ$1,0),FALSE)</f>
        <v>0</v>
      </c>
      <c r="H18">
        <f>VLOOKUP($B18,'Tillförd energi'!$B$1:$AS$566,MATCH(H$1,'Tillförd energi'!$B$1:$AQ$1,0),FALSE)</f>
        <v>0</v>
      </c>
      <c r="I18">
        <f>VLOOKUP($B18,'Tillförd energi'!$B$1:$AS$566,MATCH(I$1,'Tillförd energi'!$B$1:$AQ$1,0),FALSE)</f>
        <v>0</v>
      </c>
      <c r="J18">
        <f>VLOOKUP($B18,'Tillförd energi'!$B$1:$AS$566,MATCH(J$1,'Tillförd energi'!$B$1:$AQ$1,0),FALSE)</f>
        <v>0</v>
      </c>
      <c r="K18">
        <v>0</v>
      </c>
      <c r="L18">
        <f>VLOOKUP($B18,'Tillförd energi'!$B$1:$AS$566,MATCH(L$1,'Tillförd energi'!$B$1:$AQ$1,0),FALSE)</f>
        <v>0</v>
      </c>
      <c r="M18">
        <f>VLOOKUP($B18,'Tillförd energi'!$B$1:$AS$566,MATCH(M$1,'Tillförd energi'!$B$1:$AQ$1,0),FALSE)</f>
        <v>0</v>
      </c>
      <c r="N18">
        <f>VLOOKUP($B18,'Tillförd energi'!$B$1:$AS$566,MATCH(N$1,'Tillförd energi'!$B$1:$AQ$1,0),FALSE)</f>
        <v>0</v>
      </c>
      <c r="O18">
        <f>VLOOKUP($B18,'Tillförd energi'!$B$1:$AS$566,MATCH(O$1,'Tillförd energi'!$B$1:$AQ$1,0),FALSE)</f>
        <v>0</v>
      </c>
      <c r="P18">
        <f>VLOOKUP($B18,'Tillförd energi'!$B$1:$AS$566,MATCH(P$1,'Tillförd energi'!$B$1:$AQ$1,0),FALSE)</f>
        <v>0</v>
      </c>
      <c r="Q18">
        <f>VLOOKUP($B18,'Tillförd energi'!$B$1:$AS$566,MATCH(Q$1,'Tillförd energi'!$B$1:$AQ$1,0),FALSE)</f>
        <v>0</v>
      </c>
      <c r="R18">
        <f>VLOOKUP($B18,'Tillförd energi'!$B$1:$AS$566,MATCH(R$1,'Tillförd energi'!$B$1:$AQ$1,0),FALSE)</f>
        <v>3.9940000000000002</v>
      </c>
      <c r="S18">
        <f>VLOOKUP($B18,'Tillförd energi'!$B$1:$AS$566,MATCH(S$1,'Tillförd energi'!$B$1:$AQ$1,0),FALSE)</f>
        <v>0</v>
      </c>
      <c r="T18">
        <f>VLOOKUP($B18,'Tillförd energi'!$B$1:$AS$566,MATCH(T$1,'Tillförd energi'!$B$1:$AQ$1,0),FALSE)</f>
        <v>0</v>
      </c>
      <c r="U18">
        <f>VLOOKUP($B18,'Tillförd energi'!$B$1:$AS$566,MATCH(U$1,'Tillförd energi'!$B$1:$AQ$1,0),FALSE)</f>
        <v>0</v>
      </c>
      <c r="V18">
        <f>VLOOKUP($B18,'Tillförd energi'!$B$1:$AS$566,MATCH(V$1,'Tillförd energi'!$B$1:$AQ$1,0),FALSE)</f>
        <v>0</v>
      </c>
      <c r="W18">
        <f>VLOOKUP($B18,'Tillförd energi'!$B$1:$AS$566,MATCH(W$1,'Tillförd energi'!$B$1:$AQ$1,0),FALSE)</f>
        <v>0</v>
      </c>
      <c r="X18">
        <f>VLOOKUP($B18,'Tillförd energi'!$B$1:$AS$566,MATCH(X$1,'Tillförd energi'!$B$1:$AQ$1,0),FALSE)</f>
        <v>0</v>
      </c>
      <c r="Y18">
        <f>VLOOKUP($B18,'Tillförd energi'!$B$1:$AS$566,MATCH(Y$1,'Tillförd energi'!$B$1:$AQ$1,0),FALSE)</f>
        <v>0</v>
      </c>
      <c r="Z18">
        <f>VLOOKUP($B18,'Tillförd energi'!$B$1:$AS$566,MATCH(Z$1,'Tillförd energi'!$B$1:$AQ$1,0),FALSE)</f>
        <v>0</v>
      </c>
      <c r="AA18">
        <f>VLOOKUP($B18,'Tillförd energi'!$B$1:$AS$566,MATCH(AA$1,'Tillförd energi'!$B$1:$AQ$1,0),FALSE)</f>
        <v>0</v>
      </c>
      <c r="AB18">
        <f>VLOOKUP($B18,'Tillförd energi'!$B$1:$AS$566,MATCH(AB$1,'Tillförd energi'!$B$1:$AQ$1,0),FALSE)</f>
        <v>0</v>
      </c>
      <c r="AC18">
        <f>VLOOKUP($B18,'Tillförd energi'!$B$1:$AS$566,MATCH(AC$1,'Tillförd energi'!$B$1:$AQ$1,0),FALSE)</f>
        <v>0</v>
      </c>
      <c r="AD18">
        <f>VLOOKUP($B18,'Tillförd energi'!$B$1:$AS$566,MATCH(AD$1,'Tillförd energi'!$B$1:$AQ$1,0),FALSE)</f>
        <v>0</v>
      </c>
      <c r="AE18">
        <f>VLOOKUP($B18,'Tillförd energi'!$B$1:$AS$566,MATCH(AE$1,'Tillförd energi'!$B$1:$AQ$1,0),FALSE)</f>
        <v>0</v>
      </c>
      <c r="AF18">
        <f>VLOOKUP($B18,'Tillförd energi'!$B$1:$AS$566,MATCH(AF$1,'Tillförd energi'!$B$1:$AQ$1,0),FALSE)</f>
        <v>6.8000000000000005E-2</v>
      </c>
      <c r="AG18">
        <f>IFERROR(VLOOKUP(B18,Miljö!$B$1:$S$476,9,FALSE)/1,0)</f>
        <v>0</v>
      </c>
      <c r="AI18">
        <f t="shared" si="0"/>
        <v>4.2459999999999996</v>
      </c>
      <c r="AJ18">
        <f t="shared" si="1"/>
        <v>4.2459999999999996</v>
      </c>
      <c r="AK18">
        <f>IF(ISERROR(1/VLOOKUP($B18,Leveranser!$B$1:$S$500,MATCH("såld värme (gwh)",Leveranser!$B$1:$S$1,0),FALSE)),"",VLOOKUP($B18,Leveranser!$B$1:$S$500,MATCH("såld värme (gwh)",Leveranser!$B$1:$S$1,0),FALSE))</f>
        <v>3.42</v>
      </c>
      <c r="AL18" s="22">
        <f>VLOOKUP($B18,Leveranser!$B$1:$Y$500,MATCH("Totalt såld fjärrvärme till andra fjärrvärmeföretag",Leveranser!$B$1:$AA$1,0),FALSE)</f>
        <v>0</v>
      </c>
      <c r="AM18" s="22">
        <f>IF(ISERROR(1/VLOOKUP($B18,Miljö!$B$1:$S$500,MATCH("Såld mängd produktionsspecifik fjärrvärme (GWh)",Miljö!$B$1:$R$1,0),FALSE)),0,VLOOKUP($B18,Miljö!$B$1:$S$500,MATCH("Såld mängd produktionsspecifik fjärrvärme (GWh)",Miljö!$B$1:$R$1,0),FALSE))</f>
        <v>0</v>
      </c>
      <c r="AN18" s="23">
        <f t="shared" si="2"/>
        <v>0.80546396608572779</v>
      </c>
      <c r="AP18" t="str">
        <f>VLOOKUP($B18,'Miljövärden urval för publ'!$B$1:$H$450,7,FALSE)</f>
        <v>Ja</v>
      </c>
      <c r="AQ18" t="str">
        <f>VLOOKUP($B18,'Miljövärden urval för publ'!$B$1:$H$450,6,FALSE)</f>
        <v>Ja</v>
      </c>
      <c r="AU18">
        <f t="shared" si="3"/>
        <v>6.8000000000000005E-2</v>
      </c>
      <c r="AV18">
        <f t="shared" si="4"/>
        <v>0</v>
      </c>
      <c r="AW18">
        <f t="shared" si="5"/>
        <v>0</v>
      </c>
      <c r="AX18">
        <f t="shared" si="6"/>
        <v>3.9940000000000002</v>
      </c>
      <c r="AZ18">
        <f t="shared" si="7"/>
        <v>0</v>
      </c>
      <c r="BA18">
        <f t="shared" si="8"/>
        <v>0</v>
      </c>
      <c r="BC18">
        <f t="shared" si="9"/>
        <v>3.9940000000000002</v>
      </c>
    </row>
    <row r="19" spans="1:55" ht="15" customHeight="1" x14ac:dyDescent="0.25">
      <c r="A19" t="s">
        <v>33</v>
      </c>
      <c r="B19" t="s">
        <v>38</v>
      </c>
      <c r="C19">
        <f>VLOOKUP($B19,'Tillförd energi'!$B$1:$AS$566,MATCH(C$1,'Tillförd energi'!$B$1:$AQ$1,0),FALSE)</f>
        <v>0</v>
      </c>
      <c r="D19">
        <f>VLOOKUP($B19,'Tillförd energi'!$B$1:$AS$566,MATCH(D$1,'Tillförd energi'!$B$1:$AQ$1,0),FALSE)</f>
        <v>0.13</v>
      </c>
      <c r="E19">
        <f>VLOOKUP($B19,'Tillförd energi'!$B$1:$AS$566,MATCH(E$1,'Tillförd energi'!$B$1:$AQ$1,0),FALSE)</f>
        <v>0</v>
      </c>
      <c r="F19">
        <f>VLOOKUP($B19,'Tillförd energi'!$B$1:$AS$566,MATCH(F$1,'Tillförd energi'!$B$1:$AQ$1,0),FALSE)</f>
        <v>0</v>
      </c>
      <c r="G19">
        <f>VLOOKUP($B19,'Tillförd energi'!$B$1:$AS$566,MATCH(G$1,'Tillförd energi'!$B$1:$AQ$1,0),FALSE)</f>
        <v>0</v>
      </c>
      <c r="H19">
        <f>VLOOKUP($B19,'Tillförd energi'!$B$1:$AS$566,MATCH(H$1,'Tillförd energi'!$B$1:$AQ$1,0),FALSE)</f>
        <v>0</v>
      </c>
      <c r="I19">
        <f>VLOOKUP($B19,'Tillförd energi'!$B$1:$AS$566,MATCH(I$1,'Tillförd energi'!$B$1:$AQ$1,0),FALSE)</f>
        <v>0</v>
      </c>
      <c r="J19">
        <f>VLOOKUP($B19,'Tillförd energi'!$B$1:$AS$566,MATCH(J$1,'Tillförd energi'!$B$1:$AQ$1,0),FALSE)</f>
        <v>0</v>
      </c>
      <c r="K19">
        <v>0</v>
      </c>
      <c r="L19">
        <f>VLOOKUP($B19,'Tillförd energi'!$B$1:$AS$566,MATCH(L$1,'Tillförd energi'!$B$1:$AQ$1,0),FALSE)</f>
        <v>0</v>
      </c>
      <c r="M19">
        <f>VLOOKUP($B19,'Tillförd energi'!$B$1:$AS$566,MATCH(M$1,'Tillförd energi'!$B$1:$AQ$1,0),FALSE)</f>
        <v>0</v>
      </c>
      <c r="N19">
        <f>VLOOKUP($B19,'Tillförd energi'!$B$1:$AS$566,MATCH(N$1,'Tillförd energi'!$B$1:$AQ$1,0),FALSE)</f>
        <v>0</v>
      </c>
      <c r="O19">
        <f>VLOOKUP($B19,'Tillförd energi'!$B$1:$AS$566,MATCH(O$1,'Tillförd energi'!$B$1:$AQ$1,0),FALSE)</f>
        <v>0</v>
      </c>
      <c r="P19">
        <f>VLOOKUP($B19,'Tillförd energi'!$B$1:$AS$566,MATCH(P$1,'Tillförd energi'!$B$1:$AQ$1,0),FALSE)</f>
        <v>0</v>
      </c>
      <c r="Q19">
        <f>VLOOKUP($B19,'Tillförd energi'!$B$1:$AS$566,MATCH(Q$1,'Tillförd energi'!$B$1:$AQ$1,0),FALSE)</f>
        <v>0</v>
      </c>
      <c r="R19">
        <f>VLOOKUP($B19,'Tillförd energi'!$B$1:$AS$566,MATCH(R$1,'Tillförd energi'!$B$1:$AQ$1,0),FALSE)</f>
        <v>3.758</v>
      </c>
      <c r="S19">
        <f>VLOOKUP($B19,'Tillförd energi'!$B$1:$AS$566,MATCH(S$1,'Tillförd energi'!$B$1:$AQ$1,0),FALSE)</f>
        <v>0</v>
      </c>
      <c r="T19">
        <f>VLOOKUP($B19,'Tillförd energi'!$B$1:$AS$566,MATCH(T$1,'Tillförd energi'!$B$1:$AQ$1,0),FALSE)</f>
        <v>0</v>
      </c>
      <c r="U19">
        <f>VLOOKUP($B19,'Tillförd energi'!$B$1:$AS$566,MATCH(U$1,'Tillförd energi'!$B$1:$AQ$1,0),FALSE)</f>
        <v>0</v>
      </c>
      <c r="V19">
        <f>VLOOKUP($B19,'Tillförd energi'!$B$1:$AS$566,MATCH(V$1,'Tillförd energi'!$B$1:$AQ$1,0),FALSE)</f>
        <v>0</v>
      </c>
      <c r="W19">
        <f>VLOOKUP($B19,'Tillförd energi'!$B$1:$AS$566,MATCH(W$1,'Tillförd energi'!$B$1:$AQ$1,0),FALSE)</f>
        <v>0</v>
      </c>
      <c r="X19">
        <f>VLOOKUP($B19,'Tillförd energi'!$B$1:$AS$566,MATCH(X$1,'Tillförd energi'!$B$1:$AQ$1,0),FALSE)</f>
        <v>0</v>
      </c>
      <c r="Y19">
        <f>VLOOKUP($B19,'Tillförd energi'!$B$1:$AS$566,MATCH(Y$1,'Tillförd energi'!$B$1:$AQ$1,0),FALSE)</f>
        <v>0</v>
      </c>
      <c r="Z19">
        <f>VLOOKUP($B19,'Tillförd energi'!$B$1:$AS$566,MATCH(Z$1,'Tillförd energi'!$B$1:$AQ$1,0),FALSE)</f>
        <v>0</v>
      </c>
      <c r="AA19">
        <f>VLOOKUP($B19,'Tillförd energi'!$B$1:$AS$566,MATCH(AA$1,'Tillförd energi'!$B$1:$AQ$1,0),FALSE)</f>
        <v>0</v>
      </c>
      <c r="AB19">
        <f>VLOOKUP($B19,'Tillförd energi'!$B$1:$AS$566,MATCH(AB$1,'Tillförd energi'!$B$1:$AQ$1,0),FALSE)</f>
        <v>0</v>
      </c>
      <c r="AC19">
        <f>VLOOKUP($B19,'Tillförd energi'!$B$1:$AS$566,MATCH(AC$1,'Tillförd energi'!$B$1:$AQ$1,0),FALSE)</f>
        <v>0</v>
      </c>
      <c r="AD19">
        <f>VLOOKUP($B19,'Tillförd energi'!$B$1:$AS$566,MATCH(AD$1,'Tillförd energi'!$B$1:$AQ$1,0),FALSE)</f>
        <v>0</v>
      </c>
      <c r="AE19">
        <f>VLOOKUP($B19,'Tillförd energi'!$B$1:$AS$566,MATCH(AE$1,'Tillförd energi'!$B$1:$AQ$1,0),FALSE)</f>
        <v>0</v>
      </c>
      <c r="AF19">
        <f>VLOOKUP($B19,'Tillförd energi'!$B$1:$AS$566,MATCH(AF$1,'Tillförd energi'!$B$1:$AQ$1,0),FALSE)</f>
        <v>0.01</v>
      </c>
      <c r="AG19">
        <f>IFERROR(VLOOKUP(B19,Miljö!$B$1:$S$476,9,FALSE)/1,0)</f>
        <v>0</v>
      </c>
      <c r="AI19">
        <f t="shared" si="0"/>
        <v>3.8979999999999997</v>
      </c>
      <c r="AJ19">
        <f t="shared" si="1"/>
        <v>3.8979999999999997</v>
      </c>
      <c r="AK19">
        <f>IF(ISERROR(1/VLOOKUP($B19,Leveranser!$B$1:$S$500,MATCH("såld värme (gwh)",Leveranser!$B$1:$S$1,0),FALSE)),"",VLOOKUP($B19,Leveranser!$B$1:$S$500,MATCH("såld värme (gwh)",Leveranser!$B$1:$S$1,0),FALSE))</f>
        <v>3.2280000000000002</v>
      </c>
      <c r="AL19" s="22">
        <f>VLOOKUP($B19,Leveranser!$B$1:$Y$500,MATCH("Totalt såld fjärrvärme till andra fjärrvärmeföretag",Leveranser!$B$1:$AA$1,0),FALSE)</f>
        <v>0</v>
      </c>
      <c r="AM19" s="22">
        <f>IF(ISERROR(1/VLOOKUP($B19,Miljö!$B$1:$S$500,MATCH("Såld mängd produktionsspecifik fjärrvärme (GWh)",Miljö!$B$1:$R$1,0),FALSE)),0,VLOOKUP($B19,Miljö!$B$1:$S$500,MATCH("Såld mängd produktionsspecifik fjärrvärme (GWh)",Miljö!$B$1:$R$1,0),FALSE))</f>
        <v>0</v>
      </c>
      <c r="AN19" s="23">
        <f t="shared" si="2"/>
        <v>0.82811698306824022</v>
      </c>
      <c r="AP19" t="str">
        <f>VLOOKUP($B19,'Miljövärden urval för publ'!$B$1:$H$450,7,FALSE)</f>
        <v>Ja</v>
      </c>
      <c r="AQ19" t="str">
        <f>VLOOKUP($B19,'Miljövärden urval för publ'!$B$1:$H$450,6,FALSE)</f>
        <v>Nej</v>
      </c>
      <c r="AU19">
        <f t="shared" si="3"/>
        <v>0.01</v>
      </c>
      <c r="AV19">
        <f t="shared" si="4"/>
        <v>0</v>
      </c>
      <c r="AW19">
        <f t="shared" si="5"/>
        <v>0</v>
      </c>
      <c r="AX19">
        <f t="shared" si="6"/>
        <v>3.758</v>
      </c>
      <c r="AZ19">
        <f t="shared" si="7"/>
        <v>0</v>
      </c>
      <c r="BA19">
        <f t="shared" si="8"/>
        <v>0</v>
      </c>
      <c r="BC19">
        <f t="shared" si="9"/>
        <v>3.758</v>
      </c>
    </row>
    <row r="20" spans="1:55" ht="15" customHeight="1" x14ac:dyDescent="0.25">
      <c r="A20" t="s">
        <v>33</v>
      </c>
      <c r="B20" t="s">
        <v>39</v>
      </c>
      <c r="C20">
        <f>VLOOKUP($B20,'Tillförd energi'!$B$1:$AS$566,MATCH(C$1,'Tillförd energi'!$B$1:$AQ$1,0),FALSE)</f>
        <v>0</v>
      </c>
      <c r="D20">
        <f>VLOOKUP($B20,'Tillförd energi'!$B$1:$AS$566,MATCH(D$1,'Tillförd energi'!$B$1:$AQ$1,0),FALSE)</f>
        <v>1.637</v>
      </c>
      <c r="E20">
        <f>VLOOKUP($B20,'Tillförd energi'!$B$1:$AS$566,MATCH(E$1,'Tillförd energi'!$B$1:$AQ$1,0),FALSE)</f>
        <v>0</v>
      </c>
      <c r="F20">
        <f>VLOOKUP($B20,'Tillförd energi'!$B$1:$AS$566,MATCH(F$1,'Tillförd energi'!$B$1:$AQ$1,0),FALSE)</f>
        <v>0</v>
      </c>
      <c r="G20">
        <f>VLOOKUP($B20,'Tillförd energi'!$B$1:$AS$566,MATCH(G$1,'Tillförd energi'!$B$1:$AQ$1,0),FALSE)</f>
        <v>0</v>
      </c>
      <c r="H20">
        <f>VLOOKUP($B20,'Tillförd energi'!$B$1:$AS$566,MATCH(H$1,'Tillförd energi'!$B$1:$AQ$1,0),FALSE)</f>
        <v>0</v>
      </c>
      <c r="I20">
        <f>VLOOKUP($B20,'Tillförd energi'!$B$1:$AS$566,MATCH(I$1,'Tillförd energi'!$B$1:$AQ$1,0),FALSE)</f>
        <v>0</v>
      </c>
      <c r="J20">
        <f>VLOOKUP($B20,'Tillförd energi'!$B$1:$AS$566,MATCH(J$1,'Tillförd energi'!$B$1:$AQ$1,0),FALSE)</f>
        <v>0</v>
      </c>
      <c r="K20">
        <v>0</v>
      </c>
      <c r="L20">
        <f>VLOOKUP($B20,'Tillförd energi'!$B$1:$AS$566,MATCH(L$1,'Tillförd energi'!$B$1:$AQ$1,0),FALSE)</f>
        <v>0</v>
      </c>
      <c r="M20">
        <f>VLOOKUP($B20,'Tillförd energi'!$B$1:$AS$566,MATCH(M$1,'Tillförd energi'!$B$1:$AQ$1,0),FALSE)</f>
        <v>0</v>
      </c>
      <c r="N20">
        <f>VLOOKUP($B20,'Tillförd energi'!$B$1:$AS$566,MATCH(N$1,'Tillförd energi'!$B$1:$AQ$1,0),FALSE)</f>
        <v>0</v>
      </c>
      <c r="O20">
        <f>VLOOKUP($B20,'Tillförd energi'!$B$1:$AS$566,MATCH(O$1,'Tillförd energi'!$B$1:$AQ$1,0),FALSE)</f>
        <v>0</v>
      </c>
      <c r="P20">
        <f>VLOOKUP($B20,'Tillförd energi'!$B$1:$AS$566,MATCH(P$1,'Tillförd energi'!$B$1:$AQ$1,0),FALSE)</f>
        <v>29.706</v>
      </c>
      <c r="Q20">
        <f>VLOOKUP($B20,'Tillförd energi'!$B$1:$AS$566,MATCH(Q$1,'Tillförd energi'!$B$1:$AQ$1,0),FALSE)</f>
        <v>0</v>
      </c>
      <c r="R20">
        <f>VLOOKUP($B20,'Tillförd energi'!$B$1:$AS$566,MATCH(R$1,'Tillförd energi'!$B$1:$AQ$1,0),FALSE)</f>
        <v>1.0860000000000001</v>
      </c>
      <c r="S20">
        <f>VLOOKUP($B20,'Tillförd energi'!$B$1:$AS$566,MATCH(S$1,'Tillförd energi'!$B$1:$AQ$1,0),FALSE)</f>
        <v>0</v>
      </c>
      <c r="T20">
        <f>VLOOKUP($B20,'Tillförd energi'!$B$1:$AS$566,MATCH(T$1,'Tillförd energi'!$B$1:$AQ$1,0),FALSE)</f>
        <v>0</v>
      </c>
      <c r="U20">
        <f>VLOOKUP($B20,'Tillförd energi'!$B$1:$AS$566,MATCH(U$1,'Tillförd energi'!$B$1:$AQ$1,0),FALSE)</f>
        <v>0</v>
      </c>
      <c r="V20">
        <f>VLOOKUP($B20,'Tillförd energi'!$B$1:$AS$566,MATCH(V$1,'Tillförd energi'!$B$1:$AQ$1,0),FALSE)</f>
        <v>0</v>
      </c>
      <c r="W20">
        <f>VLOOKUP($B20,'Tillförd energi'!$B$1:$AS$566,MATCH(W$1,'Tillförd energi'!$B$1:$AQ$1,0),FALSE)</f>
        <v>0</v>
      </c>
      <c r="X20">
        <f>VLOOKUP($B20,'Tillförd energi'!$B$1:$AS$566,MATCH(X$1,'Tillförd energi'!$B$1:$AQ$1,0),FALSE)</f>
        <v>0</v>
      </c>
      <c r="Y20">
        <f>VLOOKUP($B20,'Tillförd energi'!$B$1:$AS$566,MATCH(Y$1,'Tillförd energi'!$B$1:$AQ$1,0),FALSE)</f>
        <v>0</v>
      </c>
      <c r="Z20">
        <f>VLOOKUP($B20,'Tillförd energi'!$B$1:$AS$566,MATCH(Z$1,'Tillförd energi'!$B$1:$AQ$1,0),FALSE)</f>
        <v>0</v>
      </c>
      <c r="AA20">
        <f>VLOOKUP($B20,'Tillförd energi'!$B$1:$AS$566,MATCH(AA$1,'Tillförd energi'!$B$1:$AQ$1,0),FALSE)</f>
        <v>0</v>
      </c>
      <c r="AB20">
        <f>VLOOKUP($B20,'Tillförd energi'!$B$1:$AS$566,MATCH(AB$1,'Tillförd energi'!$B$1:$AQ$1,0),FALSE)</f>
        <v>0</v>
      </c>
      <c r="AC20">
        <f>VLOOKUP($B20,'Tillförd energi'!$B$1:$AS$566,MATCH(AC$1,'Tillförd energi'!$B$1:$AQ$1,0),FALSE)</f>
        <v>3.3210000000000002</v>
      </c>
      <c r="AD20">
        <f>VLOOKUP($B20,'Tillförd energi'!$B$1:$AS$566,MATCH(AD$1,'Tillförd energi'!$B$1:$AQ$1,0),FALSE)</f>
        <v>0</v>
      </c>
      <c r="AE20">
        <f>VLOOKUP($B20,'Tillförd energi'!$B$1:$AS$566,MATCH(AE$1,'Tillförd energi'!$B$1:$AQ$1,0),FALSE)</f>
        <v>0</v>
      </c>
      <c r="AF20">
        <f>VLOOKUP($B20,'Tillförd energi'!$B$1:$AS$566,MATCH(AF$1,'Tillförd energi'!$B$1:$AQ$1,0),FALSE)</f>
        <v>0.94499999999999995</v>
      </c>
      <c r="AG20">
        <f>IFERROR(VLOOKUP(B20,Miljö!$B$1:$S$476,9,FALSE)/1,0)</f>
        <v>0</v>
      </c>
      <c r="AI20">
        <f t="shared" si="0"/>
        <v>36.695</v>
      </c>
      <c r="AJ20">
        <f t="shared" si="1"/>
        <v>36.695</v>
      </c>
      <c r="AK20">
        <f>IF(ISERROR(1/VLOOKUP($B20,Leveranser!$B$1:$S$500,MATCH("såld värme (gwh)",Leveranser!$B$1:$S$1,0),FALSE)),"",VLOOKUP($B20,Leveranser!$B$1:$S$500,MATCH("såld värme (gwh)",Leveranser!$B$1:$S$1,0),FALSE))</f>
        <v>21.513999999999999</v>
      </c>
      <c r="AL20" s="22">
        <f>VLOOKUP($B20,Leveranser!$B$1:$Y$500,MATCH("Totalt såld fjärrvärme till andra fjärrvärmeföretag",Leveranser!$B$1:$AA$1,0),FALSE)</f>
        <v>0</v>
      </c>
      <c r="AM20" s="22">
        <f>IF(ISERROR(1/VLOOKUP($B20,Miljö!$B$1:$S$500,MATCH("Såld mängd produktionsspecifik fjärrvärme (GWh)",Miljö!$B$1:$R$1,0),FALSE)),0,VLOOKUP($B20,Miljö!$B$1:$S$500,MATCH("Såld mängd produktionsspecifik fjärrvärme (GWh)",Miljö!$B$1:$R$1,0),FALSE))</f>
        <v>0</v>
      </c>
      <c r="AN20" s="23">
        <f t="shared" si="2"/>
        <v>0.58629241041013758</v>
      </c>
      <c r="AP20" t="str">
        <f>VLOOKUP($B20,'Miljövärden urval för publ'!$B$1:$H$450,7,FALSE)</f>
        <v>Ja</v>
      </c>
      <c r="AQ20" t="str">
        <f>VLOOKUP($B20,'Miljövärden urval för publ'!$B$1:$H$450,6,FALSE)</f>
        <v>Ja</v>
      </c>
      <c r="AU20">
        <f t="shared" si="3"/>
        <v>0.94499999999999995</v>
      </c>
      <c r="AV20">
        <f t="shared" si="4"/>
        <v>0</v>
      </c>
      <c r="AW20">
        <f t="shared" si="5"/>
        <v>29.706</v>
      </c>
      <c r="AX20">
        <f t="shared" si="6"/>
        <v>1.0860000000000001</v>
      </c>
      <c r="AZ20">
        <f t="shared" si="7"/>
        <v>0</v>
      </c>
      <c r="BA20">
        <f t="shared" si="8"/>
        <v>0</v>
      </c>
      <c r="BC20">
        <f t="shared" si="9"/>
        <v>30.791999999999998</v>
      </c>
    </row>
    <row r="21" spans="1:55" ht="15" customHeight="1" x14ac:dyDescent="0.25">
      <c r="A21" t="s">
        <v>33</v>
      </c>
      <c r="B21" t="s">
        <v>40</v>
      </c>
      <c r="C21">
        <f>VLOOKUP($B21,'Tillförd energi'!$B$1:$AS$566,MATCH(C$1,'Tillförd energi'!$B$1:$AQ$1,0),FALSE)</f>
        <v>0</v>
      </c>
      <c r="D21">
        <f>VLOOKUP($B21,'Tillförd energi'!$B$1:$AS$566,MATCH(D$1,'Tillförd energi'!$B$1:$AQ$1,0),FALSE)</f>
        <v>0</v>
      </c>
      <c r="E21">
        <f>VLOOKUP($B21,'Tillförd energi'!$B$1:$AS$566,MATCH(E$1,'Tillförd energi'!$B$1:$AQ$1,0),FALSE)</f>
        <v>0</v>
      </c>
      <c r="F21">
        <f>VLOOKUP($B21,'Tillförd energi'!$B$1:$AS$566,MATCH(F$1,'Tillförd energi'!$B$1:$AQ$1,0),FALSE)</f>
        <v>0</v>
      </c>
      <c r="G21">
        <f>VLOOKUP($B21,'Tillförd energi'!$B$1:$AS$566,MATCH(G$1,'Tillförd energi'!$B$1:$AQ$1,0),FALSE)</f>
        <v>0</v>
      </c>
      <c r="H21">
        <f>VLOOKUP($B21,'Tillförd energi'!$B$1:$AS$566,MATCH(H$1,'Tillförd energi'!$B$1:$AQ$1,0),FALSE)</f>
        <v>0</v>
      </c>
      <c r="I21">
        <f>VLOOKUP($B21,'Tillförd energi'!$B$1:$AS$566,MATCH(I$1,'Tillförd energi'!$B$1:$AQ$1,0),FALSE)</f>
        <v>0</v>
      </c>
      <c r="J21">
        <f>VLOOKUP($B21,'Tillförd energi'!$B$1:$AS$566,MATCH(J$1,'Tillförd energi'!$B$1:$AQ$1,0),FALSE)</f>
        <v>0</v>
      </c>
      <c r="K21">
        <v>0</v>
      </c>
      <c r="L21">
        <f>VLOOKUP($B21,'Tillförd energi'!$B$1:$AS$566,MATCH(L$1,'Tillförd energi'!$B$1:$AQ$1,0),FALSE)</f>
        <v>0</v>
      </c>
      <c r="M21">
        <f>VLOOKUP($B21,'Tillförd energi'!$B$1:$AS$566,MATCH(M$1,'Tillförd energi'!$B$1:$AQ$1,0),FALSE)</f>
        <v>0</v>
      </c>
      <c r="N21">
        <f>VLOOKUP($B21,'Tillförd energi'!$B$1:$AS$566,MATCH(N$1,'Tillförd energi'!$B$1:$AQ$1,0),FALSE)</f>
        <v>0</v>
      </c>
      <c r="O21">
        <f>VLOOKUP($B21,'Tillförd energi'!$B$1:$AS$566,MATCH(O$1,'Tillförd energi'!$B$1:$AQ$1,0),FALSE)</f>
        <v>0</v>
      </c>
      <c r="P21">
        <f>VLOOKUP($B21,'Tillförd energi'!$B$1:$AS$566,MATCH(P$1,'Tillförd energi'!$B$1:$AQ$1,0),FALSE)</f>
        <v>0</v>
      </c>
      <c r="Q21">
        <f>VLOOKUP($B21,'Tillförd energi'!$B$1:$AS$566,MATCH(Q$1,'Tillförd energi'!$B$1:$AQ$1,0),FALSE)</f>
        <v>0</v>
      </c>
      <c r="R21">
        <f>VLOOKUP($B21,'Tillförd energi'!$B$1:$AS$566,MATCH(R$1,'Tillförd energi'!$B$1:$AQ$1,0),FALSE)</f>
        <v>0</v>
      </c>
      <c r="S21">
        <f>VLOOKUP($B21,'Tillförd energi'!$B$1:$AS$566,MATCH(S$1,'Tillförd energi'!$B$1:$AQ$1,0),FALSE)</f>
        <v>0</v>
      </c>
      <c r="T21">
        <f>VLOOKUP($B21,'Tillförd energi'!$B$1:$AS$566,MATCH(T$1,'Tillförd energi'!$B$1:$AQ$1,0),FALSE)</f>
        <v>0</v>
      </c>
      <c r="U21">
        <f>VLOOKUP($B21,'Tillförd energi'!$B$1:$AS$566,MATCH(U$1,'Tillförd energi'!$B$1:$AQ$1,0),FALSE)</f>
        <v>0</v>
      </c>
      <c r="V21">
        <f>VLOOKUP($B21,'Tillförd energi'!$B$1:$AS$566,MATCH(V$1,'Tillförd energi'!$B$1:$AQ$1,0),FALSE)</f>
        <v>0</v>
      </c>
      <c r="W21">
        <f>VLOOKUP($B21,'Tillförd energi'!$B$1:$AS$566,MATCH(W$1,'Tillförd energi'!$B$1:$AQ$1,0),FALSE)</f>
        <v>0.67300000000000004</v>
      </c>
      <c r="X21">
        <f>VLOOKUP($B21,'Tillförd energi'!$B$1:$AS$566,MATCH(X$1,'Tillförd energi'!$B$1:$AQ$1,0),FALSE)</f>
        <v>0</v>
      </c>
      <c r="Y21">
        <f>VLOOKUP($B21,'Tillförd energi'!$B$1:$AS$566,MATCH(Y$1,'Tillförd energi'!$B$1:$AQ$1,0),FALSE)</f>
        <v>0</v>
      </c>
      <c r="Z21">
        <f>VLOOKUP($B21,'Tillförd energi'!$B$1:$AS$566,MATCH(Z$1,'Tillförd energi'!$B$1:$AQ$1,0),FALSE)</f>
        <v>0</v>
      </c>
      <c r="AA21">
        <f>VLOOKUP($B21,'Tillförd energi'!$B$1:$AS$566,MATCH(AA$1,'Tillförd energi'!$B$1:$AQ$1,0),FALSE)</f>
        <v>0</v>
      </c>
      <c r="AB21">
        <f>VLOOKUP($B21,'Tillförd energi'!$B$1:$AS$566,MATCH(AB$1,'Tillförd energi'!$B$1:$AQ$1,0),FALSE)</f>
        <v>0</v>
      </c>
      <c r="AC21">
        <f>VLOOKUP($B21,'Tillförd energi'!$B$1:$AS$566,MATCH(AC$1,'Tillförd energi'!$B$1:$AQ$1,0),FALSE)</f>
        <v>0</v>
      </c>
      <c r="AD21">
        <f>VLOOKUP($B21,'Tillförd energi'!$B$1:$AS$566,MATCH(AD$1,'Tillförd energi'!$B$1:$AQ$1,0),FALSE)</f>
        <v>26.930599999999998</v>
      </c>
      <c r="AE21">
        <f>VLOOKUP($B21,'Tillförd energi'!$B$1:$AS$566,MATCH(AE$1,'Tillförd energi'!$B$1:$AQ$1,0),FALSE)</f>
        <v>0</v>
      </c>
      <c r="AF21">
        <f>VLOOKUP($B21,'Tillförd energi'!$B$1:$AS$566,MATCH(AF$1,'Tillförd energi'!$B$1:$AQ$1,0),FALSE)</f>
        <v>0.67300000000000004</v>
      </c>
      <c r="AG21">
        <f>IFERROR(VLOOKUP(B21,Miljö!$B$1:$S$476,9,FALSE)/1,0)</f>
        <v>0</v>
      </c>
      <c r="AI21">
        <f t="shared" si="0"/>
        <v>28.276600000000002</v>
      </c>
      <c r="AJ21">
        <f t="shared" si="1"/>
        <v>28.276600000000002</v>
      </c>
      <c r="AK21">
        <f>IF(ISERROR(1/VLOOKUP($B21,Leveranser!$B$1:$S$500,MATCH("såld värme (gwh)",Leveranser!$B$1:$S$1,0),FALSE)),"",VLOOKUP($B21,Leveranser!$B$1:$S$500,MATCH("såld värme (gwh)",Leveranser!$B$1:$S$1,0),FALSE))</f>
        <v>23.940999999999999</v>
      </c>
      <c r="AL21" s="22">
        <f>VLOOKUP($B21,Leveranser!$B$1:$Y$500,MATCH("Totalt såld fjärrvärme till andra fjärrvärmeföretag",Leveranser!$B$1:$AA$1,0),FALSE)</f>
        <v>0</v>
      </c>
      <c r="AM21" s="22">
        <f>IF(ISERROR(1/VLOOKUP($B21,Miljö!$B$1:$S$500,MATCH("Såld mängd produktionsspecifik fjärrvärme (GWh)",Miljö!$B$1:$R$1,0),FALSE)),0,VLOOKUP($B21,Miljö!$B$1:$S$500,MATCH("Såld mängd produktionsspecifik fjärrvärme (GWh)",Miljö!$B$1:$R$1,0),FALSE))</f>
        <v>0</v>
      </c>
      <c r="AN21" s="23">
        <f t="shared" si="2"/>
        <v>0.84667180636993122</v>
      </c>
      <c r="AP21" t="str">
        <f>VLOOKUP($B21,'Miljövärden urval för publ'!$B$1:$H$450,7,FALSE)</f>
        <v>Ja</v>
      </c>
      <c r="AQ21" t="str">
        <f>VLOOKUP($B21,'Miljövärden urval för publ'!$B$1:$H$450,6,FALSE)</f>
        <v>Ja</v>
      </c>
      <c r="AU21">
        <f t="shared" si="3"/>
        <v>0.67300000000000004</v>
      </c>
      <c r="AV21">
        <f t="shared" si="4"/>
        <v>0</v>
      </c>
      <c r="AW21">
        <f t="shared" si="5"/>
        <v>0</v>
      </c>
      <c r="AX21">
        <f t="shared" si="6"/>
        <v>0</v>
      </c>
      <c r="AZ21">
        <f t="shared" si="7"/>
        <v>0</v>
      </c>
      <c r="BA21">
        <f t="shared" si="8"/>
        <v>0</v>
      </c>
      <c r="BC21">
        <f t="shared" si="9"/>
        <v>0.67300000000000004</v>
      </c>
    </row>
    <row r="22" spans="1:55" ht="15" customHeight="1" x14ac:dyDescent="0.25">
      <c r="A22" t="s">
        <v>33</v>
      </c>
      <c r="B22" t="s">
        <v>41</v>
      </c>
      <c r="C22">
        <f>VLOOKUP($B22,'Tillförd energi'!$B$1:$AS$566,MATCH(C$1,'Tillförd energi'!$B$1:$AQ$1,0),FALSE)</f>
        <v>0</v>
      </c>
      <c r="D22">
        <f>VLOOKUP($B22,'Tillförd energi'!$B$1:$AS$566,MATCH(D$1,'Tillförd energi'!$B$1:$AQ$1,0),FALSE)</f>
        <v>0.14000000000000001</v>
      </c>
      <c r="E22">
        <f>VLOOKUP($B22,'Tillförd energi'!$B$1:$AS$566,MATCH(E$1,'Tillförd energi'!$B$1:$AQ$1,0),FALSE)</f>
        <v>0</v>
      </c>
      <c r="F22">
        <f>VLOOKUP($B22,'Tillförd energi'!$B$1:$AS$566,MATCH(F$1,'Tillförd energi'!$B$1:$AQ$1,0),FALSE)</f>
        <v>0</v>
      </c>
      <c r="G22">
        <f>VLOOKUP($B22,'Tillförd energi'!$B$1:$AS$566,MATCH(G$1,'Tillförd energi'!$B$1:$AQ$1,0),FALSE)</f>
        <v>0</v>
      </c>
      <c r="H22">
        <f>VLOOKUP($B22,'Tillförd energi'!$B$1:$AS$566,MATCH(H$1,'Tillförd energi'!$B$1:$AQ$1,0),FALSE)</f>
        <v>0</v>
      </c>
      <c r="I22">
        <f>VLOOKUP($B22,'Tillförd energi'!$B$1:$AS$566,MATCH(I$1,'Tillförd energi'!$B$1:$AQ$1,0),FALSE)</f>
        <v>0</v>
      </c>
      <c r="J22">
        <f>VLOOKUP($B22,'Tillförd energi'!$B$1:$AS$566,MATCH(J$1,'Tillförd energi'!$B$1:$AQ$1,0),FALSE)</f>
        <v>0</v>
      </c>
      <c r="K22">
        <v>0</v>
      </c>
      <c r="L22">
        <f>VLOOKUP($B22,'Tillförd energi'!$B$1:$AS$566,MATCH(L$1,'Tillförd energi'!$B$1:$AQ$1,0),FALSE)</f>
        <v>0</v>
      </c>
      <c r="M22">
        <f>VLOOKUP($B22,'Tillförd energi'!$B$1:$AS$566,MATCH(M$1,'Tillförd energi'!$B$1:$AQ$1,0),FALSE)</f>
        <v>0</v>
      </c>
      <c r="N22">
        <f>VLOOKUP($B22,'Tillförd energi'!$B$1:$AS$566,MATCH(N$1,'Tillförd energi'!$B$1:$AQ$1,0),FALSE)</f>
        <v>0</v>
      </c>
      <c r="O22">
        <f>VLOOKUP($B22,'Tillförd energi'!$B$1:$AS$566,MATCH(O$1,'Tillförd energi'!$B$1:$AQ$1,0),FALSE)</f>
        <v>0</v>
      </c>
      <c r="P22">
        <f>VLOOKUP($B22,'Tillförd energi'!$B$1:$AS$566,MATCH(P$1,'Tillförd energi'!$B$1:$AQ$1,0),FALSE)</f>
        <v>0</v>
      </c>
      <c r="Q22">
        <f>VLOOKUP($B22,'Tillförd energi'!$B$1:$AS$566,MATCH(Q$1,'Tillförd energi'!$B$1:$AQ$1,0),FALSE)</f>
        <v>0</v>
      </c>
      <c r="R22">
        <f>VLOOKUP($B22,'Tillförd energi'!$B$1:$AS$566,MATCH(R$1,'Tillförd energi'!$B$1:$AQ$1,0),FALSE)</f>
        <v>6.782</v>
      </c>
      <c r="S22">
        <f>VLOOKUP($B22,'Tillförd energi'!$B$1:$AS$566,MATCH(S$1,'Tillförd energi'!$B$1:$AQ$1,0),FALSE)</f>
        <v>0</v>
      </c>
      <c r="T22">
        <f>VLOOKUP($B22,'Tillförd energi'!$B$1:$AS$566,MATCH(T$1,'Tillförd energi'!$B$1:$AQ$1,0),FALSE)</f>
        <v>0</v>
      </c>
      <c r="U22">
        <f>VLOOKUP($B22,'Tillförd energi'!$B$1:$AS$566,MATCH(U$1,'Tillförd energi'!$B$1:$AQ$1,0),FALSE)</f>
        <v>0</v>
      </c>
      <c r="V22">
        <f>VLOOKUP($B22,'Tillförd energi'!$B$1:$AS$566,MATCH(V$1,'Tillförd energi'!$B$1:$AQ$1,0),FALSE)</f>
        <v>0</v>
      </c>
      <c r="W22">
        <f>VLOOKUP($B22,'Tillförd energi'!$B$1:$AS$566,MATCH(W$1,'Tillförd energi'!$B$1:$AQ$1,0),FALSE)</f>
        <v>0</v>
      </c>
      <c r="X22">
        <f>VLOOKUP($B22,'Tillförd energi'!$B$1:$AS$566,MATCH(X$1,'Tillförd energi'!$B$1:$AQ$1,0),FALSE)</f>
        <v>0</v>
      </c>
      <c r="Y22">
        <f>VLOOKUP($B22,'Tillförd energi'!$B$1:$AS$566,MATCH(Y$1,'Tillförd energi'!$B$1:$AQ$1,0),FALSE)</f>
        <v>0</v>
      </c>
      <c r="Z22">
        <f>VLOOKUP($B22,'Tillförd energi'!$B$1:$AS$566,MATCH(Z$1,'Tillförd energi'!$B$1:$AQ$1,0),FALSE)</f>
        <v>0</v>
      </c>
      <c r="AA22">
        <f>VLOOKUP($B22,'Tillförd energi'!$B$1:$AS$566,MATCH(AA$1,'Tillförd energi'!$B$1:$AQ$1,0),FALSE)</f>
        <v>0</v>
      </c>
      <c r="AB22">
        <f>VLOOKUP($B22,'Tillförd energi'!$B$1:$AS$566,MATCH(AB$1,'Tillförd energi'!$B$1:$AQ$1,0),FALSE)</f>
        <v>0</v>
      </c>
      <c r="AC22">
        <f>VLOOKUP($B22,'Tillförd energi'!$B$1:$AS$566,MATCH(AC$1,'Tillförd energi'!$B$1:$AQ$1,0),FALSE)</f>
        <v>0</v>
      </c>
      <c r="AD22">
        <f>VLOOKUP($B22,'Tillförd energi'!$B$1:$AS$566,MATCH(AD$1,'Tillförd energi'!$B$1:$AQ$1,0),FALSE)</f>
        <v>0</v>
      </c>
      <c r="AE22">
        <f>VLOOKUP($B22,'Tillförd energi'!$B$1:$AS$566,MATCH(AE$1,'Tillförd energi'!$B$1:$AQ$1,0),FALSE)</f>
        <v>0</v>
      </c>
      <c r="AF22">
        <f>VLOOKUP($B22,'Tillförd energi'!$B$1:$AS$566,MATCH(AF$1,'Tillförd energi'!$B$1:$AQ$1,0),FALSE)</f>
        <v>7.5999999999999998E-2</v>
      </c>
      <c r="AG22">
        <f>IFERROR(VLOOKUP(B22,Miljö!$B$1:$S$476,9,FALSE)/1,0)</f>
        <v>0</v>
      </c>
      <c r="AI22">
        <f t="shared" si="0"/>
        <v>6.9979999999999993</v>
      </c>
      <c r="AJ22">
        <f t="shared" si="1"/>
        <v>6.9979999999999993</v>
      </c>
      <c r="AK22">
        <f>IF(ISERROR(1/VLOOKUP($B22,Leveranser!$B$1:$S$500,MATCH("såld värme (gwh)",Leveranser!$B$1:$S$1,0),FALSE)),"",VLOOKUP($B22,Leveranser!$B$1:$S$500,MATCH("såld värme (gwh)",Leveranser!$B$1:$S$1,0),FALSE))</f>
        <v>5.5449999999999999</v>
      </c>
      <c r="AL22" s="22">
        <f>VLOOKUP($B22,Leveranser!$B$1:$Y$500,MATCH("Totalt såld fjärrvärme till andra fjärrvärmeföretag",Leveranser!$B$1:$AA$1,0),FALSE)</f>
        <v>0</v>
      </c>
      <c r="AM22" s="22">
        <f>IF(ISERROR(1/VLOOKUP($B22,Miljö!$B$1:$S$500,MATCH("Såld mängd produktionsspecifik fjärrvärme (GWh)",Miljö!$B$1:$R$1,0),FALSE)),0,VLOOKUP($B22,Miljö!$B$1:$S$500,MATCH("Såld mängd produktionsspecifik fjärrvärme (GWh)",Miljö!$B$1:$R$1,0),FALSE))</f>
        <v>0</v>
      </c>
      <c r="AN22" s="23">
        <f t="shared" si="2"/>
        <v>0.79236924835667344</v>
      </c>
      <c r="AP22" t="str">
        <f>VLOOKUP($B22,'Miljövärden urval för publ'!$B$1:$H$450,7,FALSE)</f>
        <v>Ja</v>
      </c>
      <c r="AQ22" t="str">
        <f>VLOOKUP($B22,'Miljövärden urval för publ'!$B$1:$H$450,6,FALSE)</f>
        <v>Ja</v>
      </c>
      <c r="AU22">
        <f t="shared" si="3"/>
        <v>7.5999999999999998E-2</v>
      </c>
      <c r="AV22">
        <f t="shared" si="4"/>
        <v>0</v>
      </c>
      <c r="AW22">
        <f t="shared" si="5"/>
        <v>0</v>
      </c>
      <c r="AX22">
        <f t="shared" si="6"/>
        <v>6.782</v>
      </c>
      <c r="AZ22">
        <f t="shared" si="7"/>
        <v>0</v>
      </c>
      <c r="BA22">
        <f t="shared" si="8"/>
        <v>0</v>
      </c>
      <c r="BC22">
        <f t="shared" si="9"/>
        <v>6.782</v>
      </c>
    </row>
    <row r="23" spans="1:55" ht="15" customHeight="1" x14ac:dyDescent="0.25">
      <c r="A23" t="s">
        <v>33</v>
      </c>
      <c r="B23" t="s">
        <v>42</v>
      </c>
      <c r="C23">
        <f>VLOOKUP($B23,'Tillförd energi'!$B$1:$AS$566,MATCH(C$1,'Tillförd energi'!$B$1:$AQ$1,0),FALSE)</f>
        <v>0</v>
      </c>
      <c r="D23">
        <f>VLOOKUP($B23,'Tillförd energi'!$B$1:$AS$566,MATCH(D$1,'Tillförd energi'!$B$1:$AQ$1,0),FALSE)</f>
        <v>2.4E-2</v>
      </c>
      <c r="E23">
        <f>VLOOKUP($B23,'Tillförd energi'!$B$1:$AS$566,MATCH(E$1,'Tillförd energi'!$B$1:$AQ$1,0),FALSE)</f>
        <v>0</v>
      </c>
      <c r="F23">
        <f>VLOOKUP($B23,'Tillförd energi'!$B$1:$AS$566,MATCH(F$1,'Tillförd energi'!$B$1:$AQ$1,0),FALSE)</f>
        <v>0</v>
      </c>
      <c r="G23">
        <f>VLOOKUP($B23,'Tillförd energi'!$B$1:$AS$566,MATCH(G$1,'Tillförd energi'!$B$1:$AQ$1,0),FALSE)</f>
        <v>0</v>
      </c>
      <c r="H23">
        <f>VLOOKUP($B23,'Tillförd energi'!$B$1:$AS$566,MATCH(H$1,'Tillförd energi'!$B$1:$AQ$1,0),FALSE)</f>
        <v>0</v>
      </c>
      <c r="I23">
        <f>VLOOKUP($B23,'Tillförd energi'!$B$1:$AS$566,MATCH(I$1,'Tillförd energi'!$B$1:$AQ$1,0),FALSE)</f>
        <v>0</v>
      </c>
      <c r="J23">
        <f>VLOOKUP($B23,'Tillförd energi'!$B$1:$AS$566,MATCH(J$1,'Tillförd energi'!$B$1:$AQ$1,0),FALSE)</f>
        <v>0</v>
      </c>
      <c r="K23">
        <v>0</v>
      </c>
      <c r="L23">
        <f>VLOOKUP($B23,'Tillförd energi'!$B$1:$AS$566,MATCH(L$1,'Tillförd energi'!$B$1:$AQ$1,0),FALSE)</f>
        <v>0</v>
      </c>
      <c r="M23">
        <f>VLOOKUP($B23,'Tillförd energi'!$B$1:$AS$566,MATCH(M$1,'Tillförd energi'!$B$1:$AQ$1,0),FALSE)</f>
        <v>0</v>
      </c>
      <c r="N23">
        <f>VLOOKUP($B23,'Tillförd energi'!$B$1:$AS$566,MATCH(N$1,'Tillförd energi'!$B$1:$AQ$1,0),FALSE)</f>
        <v>0</v>
      </c>
      <c r="O23">
        <f>VLOOKUP($B23,'Tillförd energi'!$B$1:$AS$566,MATCH(O$1,'Tillförd energi'!$B$1:$AQ$1,0),FALSE)</f>
        <v>0</v>
      </c>
      <c r="P23">
        <f>VLOOKUP($B23,'Tillförd energi'!$B$1:$AS$566,MATCH(P$1,'Tillförd energi'!$B$1:$AQ$1,0),FALSE)</f>
        <v>0</v>
      </c>
      <c r="Q23">
        <f>VLOOKUP($B23,'Tillförd energi'!$B$1:$AS$566,MATCH(Q$1,'Tillförd energi'!$B$1:$AQ$1,0),FALSE)</f>
        <v>0</v>
      </c>
      <c r="R23">
        <f>VLOOKUP($B23,'Tillförd energi'!$B$1:$AS$566,MATCH(R$1,'Tillförd energi'!$B$1:$AQ$1,0),FALSE)</f>
        <v>2.5680000000000001</v>
      </c>
      <c r="S23">
        <f>VLOOKUP($B23,'Tillförd energi'!$B$1:$AS$566,MATCH(S$1,'Tillförd energi'!$B$1:$AQ$1,0),FALSE)</f>
        <v>0</v>
      </c>
      <c r="T23">
        <f>VLOOKUP($B23,'Tillförd energi'!$B$1:$AS$566,MATCH(T$1,'Tillförd energi'!$B$1:$AQ$1,0),FALSE)</f>
        <v>0</v>
      </c>
      <c r="U23">
        <f>VLOOKUP($B23,'Tillförd energi'!$B$1:$AS$566,MATCH(U$1,'Tillförd energi'!$B$1:$AQ$1,0),FALSE)</f>
        <v>0</v>
      </c>
      <c r="V23">
        <f>VLOOKUP($B23,'Tillförd energi'!$B$1:$AS$566,MATCH(V$1,'Tillförd energi'!$B$1:$AQ$1,0),FALSE)</f>
        <v>0</v>
      </c>
      <c r="W23">
        <f>VLOOKUP($B23,'Tillförd energi'!$B$1:$AS$566,MATCH(W$1,'Tillförd energi'!$B$1:$AQ$1,0),FALSE)</f>
        <v>0</v>
      </c>
      <c r="X23">
        <f>VLOOKUP($B23,'Tillförd energi'!$B$1:$AS$566,MATCH(X$1,'Tillförd energi'!$B$1:$AQ$1,0),FALSE)</f>
        <v>0</v>
      </c>
      <c r="Y23">
        <f>VLOOKUP($B23,'Tillförd energi'!$B$1:$AS$566,MATCH(Y$1,'Tillförd energi'!$B$1:$AQ$1,0),FALSE)</f>
        <v>0</v>
      </c>
      <c r="Z23">
        <f>VLOOKUP($B23,'Tillförd energi'!$B$1:$AS$566,MATCH(Z$1,'Tillförd energi'!$B$1:$AQ$1,0),FALSE)</f>
        <v>0</v>
      </c>
      <c r="AA23">
        <f>VLOOKUP($B23,'Tillförd energi'!$B$1:$AS$566,MATCH(AA$1,'Tillförd energi'!$B$1:$AQ$1,0),FALSE)</f>
        <v>0</v>
      </c>
      <c r="AB23">
        <f>VLOOKUP($B23,'Tillförd energi'!$B$1:$AS$566,MATCH(AB$1,'Tillförd energi'!$B$1:$AQ$1,0),FALSE)</f>
        <v>0</v>
      </c>
      <c r="AC23">
        <f>VLOOKUP($B23,'Tillförd energi'!$B$1:$AS$566,MATCH(AC$1,'Tillförd energi'!$B$1:$AQ$1,0),FALSE)</f>
        <v>0</v>
      </c>
      <c r="AD23">
        <f>VLOOKUP($B23,'Tillförd energi'!$B$1:$AS$566,MATCH(AD$1,'Tillförd energi'!$B$1:$AQ$1,0),FALSE)</f>
        <v>0</v>
      </c>
      <c r="AE23">
        <f>VLOOKUP($B23,'Tillförd energi'!$B$1:$AS$566,MATCH(AE$1,'Tillförd energi'!$B$1:$AQ$1,0),FALSE)</f>
        <v>0</v>
      </c>
      <c r="AF23">
        <f>VLOOKUP($B23,'Tillförd energi'!$B$1:$AS$566,MATCH(AF$1,'Tillförd energi'!$B$1:$AQ$1,0),FALSE)</f>
        <v>4.8000000000000001E-2</v>
      </c>
      <c r="AG23">
        <f>IFERROR(VLOOKUP(B23,Miljö!$B$1:$S$476,9,FALSE)/1,0)</f>
        <v>0</v>
      </c>
      <c r="AI23">
        <f t="shared" si="0"/>
        <v>2.64</v>
      </c>
      <c r="AJ23">
        <f t="shared" si="1"/>
        <v>2.64</v>
      </c>
      <c r="AK23">
        <f>IF(ISERROR(1/VLOOKUP($B23,Leveranser!$B$1:$S$500,MATCH("såld värme (gwh)",Leveranser!$B$1:$S$1,0),FALSE)),"",VLOOKUP($B23,Leveranser!$B$1:$S$500,MATCH("såld värme (gwh)",Leveranser!$B$1:$S$1,0),FALSE))</f>
        <v>2.19</v>
      </c>
      <c r="AL23" s="22">
        <f>VLOOKUP($B23,Leveranser!$B$1:$Y$500,MATCH("Totalt såld fjärrvärme till andra fjärrvärmeföretag",Leveranser!$B$1:$AA$1,0),FALSE)</f>
        <v>0</v>
      </c>
      <c r="AM23" s="22">
        <f>IF(ISERROR(1/VLOOKUP($B23,Miljö!$B$1:$S$500,MATCH("Såld mängd produktionsspecifik fjärrvärme (GWh)",Miljö!$B$1:$R$1,0),FALSE)),0,VLOOKUP($B23,Miljö!$B$1:$S$500,MATCH("Såld mängd produktionsspecifik fjärrvärme (GWh)",Miljö!$B$1:$R$1,0),FALSE))</f>
        <v>0</v>
      </c>
      <c r="AN23" s="23">
        <f t="shared" si="2"/>
        <v>0.82954545454545447</v>
      </c>
      <c r="AP23" t="str">
        <f>VLOOKUP($B23,'Miljövärden urval för publ'!$B$1:$H$450,7,FALSE)</f>
        <v>Ja</v>
      </c>
      <c r="AQ23" t="str">
        <f>VLOOKUP($B23,'Miljövärden urval för publ'!$B$1:$H$450,6,FALSE)</f>
        <v>Ja</v>
      </c>
      <c r="AU23">
        <f t="shared" si="3"/>
        <v>4.8000000000000001E-2</v>
      </c>
      <c r="AV23">
        <f t="shared" si="4"/>
        <v>0</v>
      </c>
      <c r="AW23">
        <f t="shared" si="5"/>
        <v>0</v>
      </c>
      <c r="AX23">
        <f t="shared" si="6"/>
        <v>2.5680000000000001</v>
      </c>
      <c r="AZ23">
        <f t="shared" si="7"/>
        <v>0</v>
      </c>
      <c r="BA23">
        <f t="shared" si="8"/>
        <v>0</v>
      </c>
      <c r="BC23">
        <f t="shared" si="9"/>
        <v>2.5680000000000001</v>
      </c>
    </row>
    <row r="24" spans="1:55" ht="15" customHeight="1" x14ac:dyDescent="0.25">
      <c r="A24" t="s">
        <v>33</v>
      </c>
      <c r="B24" t="s">
        <v>43</v>
      </c>
      <c r="C24">
        <f>VLOOKUP($B24,'Tillförd energi'!$B$1:$AS$566,MATCH(C$1,'Tillförd energi'!$B$1:$AQ$1,0),FALSE)</f>
        <v>0</v>
      </c>
      <c r="D24">
        <f>VLOOKUP($B24,'Tillförd energi'!$B$1:$AS$566,MATCH(D$1,'Tillförd energi'!$B$1:$AQ$1,0),FALSE)</f>
        <v>0.14000000000000001</v>
      </c>
      <c r="E24">
        <f>VLOOKUP($B24,'Tillförd energi'!$B$1:$AS$566,MATCH(E$1,'Tillförd energi'!$B$1:$AQ$1,0),FALSE)</f>
        <v>0</v>
      </c>
      <c r="F24">
        <f>VLOOKUP($B24,'Tillförd energi'!$B$1:$AS$566,MATCH(F$1,'Tillförd energi'!$B$1:$AQ$1,0),FALSE)</f>
        <v>0</v>
      </c>
      <c r="G24">
        <f>VLOOKUP($B24,'Tillförd energi'!$B$1:$AS$566,MATCH(G$1,'Tillförd energi'!$B$1:$AQ$1,0),FALSE)</f>
        <v>0</v>
      </c>
      <c r="H24">
        <f>VLOOKUP($B24,'Tillförd energi'!$B$1:$AS$566,MATCH(H$1,'Tillförd energi'!$B$1:$AQ$1,0),FALSE)</f>
        <v>0</v>
      </c>
      <c r="I24">
        <f>VLOOKUP($B24,'Tillförd energi'!$B$1:$AS$566,MATCH(I$1,'Tillförd energi'!$B$1:$AQ$1,0),FALSE)</f>
        <v>0</v>
      </c>
      <c r="J24">
        <f>VLOOKUP($B24,'Tillförd energi'!$B$1:$AS$566,MATCH(J$1,'Tillförd energi'!$B$1:$AQ$1,0),FALSE)</f>
        <v>0</v>
      </c>
      <c r="K24">
        <v>0</v>
      </c>
      <c r="L24">
        <f>VLOOKUP($B24,'Tillförd energi'!$B$1:$AS$566,MATCH(L$1,'Tillförd energi'!$B$1:$AQ$1,0),FALSE)</f>
        <v>0</v>
      </c>
      <c r="M24">
        <f>VLOOKUP($B24,'Tillförd energi'!$B$1:$AS$566,MATCH(M$1,'Tillförd energi'!$B$1:$AQ$1,0),FALSE)</f>
        <v>0</v>
      </c>
      <c r="N24">
        <f>VLOOKUP($B24,'Tillförd energi'!$B$1:$AS$566,MATCH(N$1,'Tillförd energi'!$B$1:$AQ$1,0),FALSE)</f>
        <v>0</v>
      </c>
      <c r="O24">
        <f>VLOOKUP($B24,'Tillförd energi'!$B$1:$AS$566,MATCH(O$1,'Tillförd energi'!$B$1:$AQ$1,0),FALSE)</f>
        <v>0</v>
      </c>
      <c r="P24">
        <f>VLOOKUP($B24,'Tillförd energi'!$B$1:$AS$566,MATCH(P$1,'Tillförd energi'!$B$1:$AQ$1,0),FALSE)</f>
        <v>0</v>
      </c>
      <c r="Q24">
        <f>VLOOKUP($B24,'Tillförd energi'!$B$1:$AS$566,MATCH(Q$1,'Tillförd energi'!$B$1:$AQ$1,0),FALSE)</f>
        <v>0</v>
      </c>
      <c r="R24">
        <f>VLOOKUP($B24,'Tillförd energi'!$B$1:$AS$566,MATCH(R$1,'Tillförd energi'!$B$1:$AQ$1,0),FALSE)</f>
        <v>3.544</v>
      </c>
      <c r="S24">
        <f>VLOOKUP($B24,'Tillförd energi'!$B$1:$AS$566,MATCH(S$1,'Tillförd energi'!$B$1:$AQ$1,0),FALSE)</f>
        <v>0</v>
      </c>
      <c r="T24">
        <f>VLOOKUP($B24,'Tillförd energi'!$B$1:$AS$566,MATCH(T$1,'Tillförd energi'!$B$1:$AQ$1,0),FALSE)</f>
        <v>0</v>
      </c>
      <c r="U24">
        <f>VLOOKUP($B24,'Tillförd energi'!$B$1:$AS$566,MATCH(U$1,'Tillförd energi'!$B$1:$AQ$1,0),FALSE)</f>
        <v>0</v>
      </c>
      <c r="V24">
        <f>VLOOKUP($B24,'Tillförd energi'!$B$1:$AS$566,MATCH(V$1,'Tillförd energi'!$B$1:$AQ$1,0),FALSE)</f>
        <v>0</v>
      </c>
      <c r="W24">
        <f>VLOOKUP($B24,'Tillförd energi'!$B$1:$AS$566,MATCH(W$1,'Tillförd energi'!$B$1:$AQ$1,0),FALSE)</f>
        <v>0</v>
      </c>
      <c r="X24">
        <f>VLOOKUP($B24,'Tillförd energi'!$B$1:$AS$566,MATCH(X$1,'Tillförd energi'!$B$1:$AQ$1,0),FALSE)</f>
        <v>0</v>
      </c>
      <c r="Y24">
        <f>VLOOKUP($B24,'Tillförd energi'!$B$1:$AS$566,MATCH(Y$1,'Tillförd energi'!$B$1:$AQ$1,0),FALSE)</f>
        <v>0</v>
      </c>
      <c r="Z24">
        <f>VLOOKUP($B24,'Tillförd energi'!$B$1:$AS$566,MATCH(Z$1,'Tillförd energi'!$B$1:$AQ$1,0),FALSE)</f>
        <v>0</v>
      </c>
      <c r="AA24">
        <f>VLOOKUP($B24,'Tillförd energi'!$B$1:$AS$566,MATCH(AA$1,'Tillförd energi'!$B$1:$AQ$1,0),FALSE)</f>
        <v>0</v>
      </c>
      <c r="AB24">
        <f>VLOOKUP($B24,'Tillförd energi'!$B$1:$AS$566,MATCH(AB$1,'Tillförd energi'!$B$1:$AQ$1,0),FALSE)</f>
        <v>0</v>
      </c>
      <c r="AC24">
        <f>VLOOKUP($B24,'Tillförd energi'!$B$1:$AS$566,MATCH(AC$1,'Tillförd energi'!$B$1:$AQ$1,0),FALSE)</f>
        <v>0</v>
      </c>
      <c r="AD24">
        <f>VLOOKUP($B24,'Tillförd energi'!$B$1:$AS$566,MATCH(AD$1,'Tillförd energi'!$B$1:$AQ$1,0),FALSE)</f>
        <v>0</v>
      </c>
      <c r="AE24">
        <f>VLOOKUP($B24,'Tillförd energi'!$B$1:$AS$566,MATCH(AE$1,'Tillförd energi'!$B$1:$AQ$1,0),FALSE)</f>
        <v>0</v>
      </c>
      <c r="AF24">
        <f>VLOOKUP($B24,'Tillförd energi'!$B$1:$AS$566,MATCH(AF$1,'Tillförd energi'!$B$1:$AQ$1,0),FALSE)</f>
        <v>5.8000000000000003E-2</v>
      </c>
      <c r="AG24">
        <f>IFERROR(VLOOKUP(B24,Miljö!$B$1:$S$476,9,FALSE)/1,0)</f>
        <v>0</v>
      </c>
      <c r="AI24">
        <f t="shared" si="0"/>
        <v>3.742</v>
      </c>
      <c r="AJ24">
        <f t="shared" si="1"/>
        <v>3.742</v>
      </c>
      <c r="AK24">
        <f>IF(ISERROR(1/VLOOKUP($B24,Leveranser!$B$1:$S$500,MATCH("såld värme (gwh)",Leveranser!$B$1:$S$1,0),FALSE)),"",VLOOKUP($B24,Leveranser!$B$1:$S$500,MATCH("såld värme (gwh)",Leveranser!$B$1:$S$1,0),FALSE))</f>
        <v>2.73</v>
      </c>
      <c r="AL24" s="22">
        <f>VLOOKUP($B24,Leveranser!$B$1:$Y$500,MATCH("Totalt såld fjärrvärme till andra fjärrvärmeföretag",Leveranser!$B$1:$AA$1,0),FALSE)</f>
        <v>0</v>
      </c>
      <c r="AM24" s="22">
        <f>IF(ISERROR(1/VLOOKUP($B24,Miljö!$B$1:$S$500,MATCH("Såld mängd produktionsspecifik fjärrvärme (GWh)",Miljö!$B$1:$R$1,0),FALSE)),0,VLOOKUP($B24,Miljö!$B$1:$S$500,MATCH("Såld mängd produktionsspecifik fjärrvärme (GWh)",Miljö!$B$1:$R$1,0),FALSE))</f>
        <v>0</v>
      </c>
      <c r="AN24" s="23">
        <f t="shared" si="2"/>
        <v>0.7295563869588455</v>
      </c>
      <c r="AP24" t="str">
        <f>VLOOKUP($B24,'Miljövärden urval för publ'!$B$1:$H$450,7,FALSE)</f>
        <v>Ja</v>
      </c>
      <c r="AQ24" t="str">
        <f>VLOOKUP($B24,'Miljövärden urval för publ'!$B$1:$H$450,6,FALSE)</f>
        <v>Ja</v>
      </c>
      <c r="AU24">
        <f t="shared" si="3"/>
        <v>5.8000000000000003E-2</v>
      </c>
      <c r="AV24">
        <f t="shared" si="4"/>
        <v>0</v>
      </c>
      <c r="AW24">
        <f t="shared" si="5"/>
        <v>0</v>
      </c>
      <c r="AX24">
        <f t="shared" si="6"/>
        <v>3.544</v>
      </c>
      <c r="AZ24">
        <f t="shared" si="7"/>
        <v>0</v>
      </c>
      <c r="BA24">
        <f t="shared" si="8"/>
        <v>0</v>
      </c>
      <c r="BC24">
        <f t="shared" si="9"/>
        <v>3.544</v>
      </c>
    </row>
    <row r="25" spans="1:55" ht="15" customHeight="1" x14ac:dyDescent="0.25">
      <c r="A25" t="s">
        <v>44</v>
      </c>
      <c r="B25" t="s">
        <v>45</v>
      </c>
      <c r="C25">
        <f>VLOOKUP($B25,'Tillförd energi'!$B$1:$AS$566,MATCH(C$1,'Tillförd energi'!$B$1:$AQ$1,0),FALSE)</f>
        <v>0</v>
      </c>
      <c r="D25">
        <f>VLOOKUP($B25,'Tillförd energi'!$B$1:$AS$566,MATCH(D$1,'Tillförd energi'!$B$1:$AQ$1,0),FALSE)</f>
        <v>0.24</v>
      </c>
      <c r="E25">
        <f>VLOOKUP($B25,'Tillförd energi'!$B$1:$AS$566,MATCH(E$1,'Tillförd energi'!$B$1:$AQ$1,0),FALSE)</f>
        <v>0</v>
      </c>
      <c r="F25">
        <f>VLOOKUP($B25,'Tillförd energi'!$B$1:$AS$566,MATCH(F$1,'Tillförd energi'!$B$1:$AQ$1,0),FALSE)</f>
        <v>0</v>
      </c>
      <c r="G25">
        <f>VLOOKUP($B25,'Tillförd energi'!$B$1:$AS$566,MATCH(G$1,'Tillförd energi'!$B$1:$AQ$1,0),FALSE)</f>
        <v>0</v>
      </c>
      <c r="H25">
        <f>VLOOKUP($B25,'Tillförd energi'!$B$1:$AS$566,MATCH(H$1,'Tillförd energi'!$B$1:$AQ$1,0),FALSE)</f>
        <v>0</v>
      </c>
      <c r="I25">
        <f>VLOOKUP($B25,'Tillförd energi'!$B$1:$AS$566,MATCH(I$1,'Tillförd energi'!$B$1:$AQ$1,0),FALSE)</f>
        <v>0</v>
      </c>
      <c r="J25">
        <f>VLOOKUP($B25,'Tillförd energi'!$B$1:$AS$566,MATCH(J$1,'Tillförd energi'!$B$1:$AQ$1,0),FALSE)</f>
        <v>0</v>
      </c>
      <c r="K25">
        <v>0</v>
      </c>
      <c r="L25">
        <f>VLOOKUP($B25,'Tillförd energi'!$B$1:$AS$566,MATCH(L$1,'Tillförd energi'!$B$1:$AQ$1,0),FALSE)</f>
        <v>0</v>
      </c>
      <c r="M25">
        <f>VLOOKUP($B25,'Tillförd energi'!$B$1:$AS$566,MATCH(M$1,'Tillförd energi'!$B$1:$AQ$1,0),FALSE)</f>
        <v>0</v>
      </c>
      <c r="N25">
        <f>VLOOKUP($B25,'Tillförd energi'!$B$1:$AS$566,MATCH(N$1,'Tillförd energi'!$B$1:$AQ$1,0),FALSE)</f>
        <v>0</v>
      </c>
      <c r="O25">
        <f>VLOOKUP($B25,'Tillförd energi'!$B$1:$AS$566,MATCH(O$1,'Tillförd energi'!$B$1:$AQ$1,0),FALSE)</f>
        <v>5.54</v>
      </c>
      <c r="P25">
        <f>VLOOKUP($B25,'Tillförd energi'!$B$1:$AS$566,MATCH(P$1,'Tillförd energi'!$B$1:$AQ$1,0),FALSE)</f>
        <v>10.99</v>
      </c>
      <c r="Q25">
        <f>VLOOKUP($B25,'Tillförd energi'!$B$1:$AS$566,MATCH(Q$1,'Tillförd energi'!$B$1:$AQ$1,0),FALSE)</f>
        <v>0</v>
      </c>
      <c r="R25">
        <f>VLOOKUP($B25,'Tillförd energi'!$B$1:$AS$566,MATCH(R$1,'Tillförd energi'!$B$1:$AQ$1,0),FALSE)</f>
        <v>0</v>
      </c>
      <c r="S25">
        <f>VLOOKUP($B25,'Tillförd energi'!$B$1:$AS$566,MATCH(S$1,'Tillförd energi'!$B$1:$AQ$1,0),FALSE)</f>
        <v>0</v>
      </c>
      <c r="T25">
        <f>VLOOKUP($B25,'Tillförd energi'!$B$1:$AS$566,MATCH(T$1,'Tillförd energi'!$B$1:$AQ$1,0),FALSE)</f>
        <v>0</v>
      </c>
      <c r="U25">
        <f>VLOOKUP($B25,'Tillförd energi'!$B$1:$AS$566,MATCH(U$1,'Tillförd energi'!$B$1:$AQ$1,0),FALSE)</f>
        <v>0</v>
      </c>
      <c r="V25">
        <f>VLOOKUP($B25,'Tillförd energi'!$B$1:$AS$566,MATCH(V$1,'Tillförd energi'!$B$1:$AQ$1,0),FALSE)</f>
        <v>0</v>
      </c>
      <c r="W25">
        <f>VLOOKUP($B25,'Tillförd energi'!$B$1:$AS$566,MATCH(W$1,'Tillförd energi'!$B$1:$AQ$1,0),FALSE)</f>
        <v>0</v>
      </c>
      <c r="X25">
        <f>VLOOKUP($B25,'Tillförd energi'!$B$1:$AS$566,MATCH(X$1,'Tillförd energi'!$B$1:$AQ$1,0),FALSE)</f>
        <v>0</v>
      </c>
      <c r="Y25">
        <f>VLOOKUP($B25,'Tillförd energi'!$B$1:$AS$566,MATCH(Y$1,'Tillförd energi'!$B$1:$AQ$1,0),FALSE)</f>
        <v>0</v>
      </c>
      <c r="Z25">
        <f>VLOOKUP($B25,'Tillförd energi'!$B$1:$AS$566,MATCH(Z$1,'Tillförd energi'!$B$1:$AQ$1,0),FALSE)</f>
        <v>0</v>
      </c>
      <c r="AA25">
        <f>VLOOKUP($B25,'Tillförd energi'!$B$1:$AS$566,MATCH(AA$1,'Tillförd energi'!$B$1:$AQ$1,0),FALSE)</f>
        <v>0</v>
      </c>
      <c r="AB25">
        <f>VLOOKUP($B25,'Tillförd energi'!$B$1:$AS$566,MATCH(AB$1,'Tillförd energi'!$B$1:$AQ$1,0),FALSE)</f>
        <v>0</v>
      </c>
      <c r="AC25">
        <f>VLOOKUP($B25,'Tillförd energi'!$B$1:$AS$566,MATCH(AC$1,'Tillförd energi'!$B$1:$AQ$1,0),FALSE)</f>
        <v>1.9</v>
      </c>
      <c r="AD25">
        <f>VLOOKUP($B25,'Tillförd energi'!$B$1:$AS$566,MATCH(AD$1,'Tillförd energi'!$B$1:$AQ$1,0),FALSE)</f>
        <v>0</v>
      </c>
      <c r="AE25">
        <f>VLOOKUP($B25,'Tillförd energi'!$B$1:$AS$566,MATCH(AE$1,'Tillförd energi'!$B$1:$AQ$1,0),FALSE)</f>
        <v>0</v>
      </c>
      <c r="AF25">
        <f>VLOOKUP($B25,'Tillförd energi'!$B$1:$AS$566,MATCH(AF$1,'Tillförd energi'!$B$1:$AQ$1,0),FALSE)</f>
        <v>0.27</v>
      </c>
      <c r="AG25">
        <f>IFERROR(VLOOKUP(B25,Miljö!$B$1:$S$476,9,FALSE)/1,0)</f>
        <v>0</v>
      </c>
      <c r="AI25">
        <f t="shared" si="0"/>
        <v>18.939999999999998</v>
      </c>
      <c r="AJ25">
        <f t="shared" si="1"/>
        <v>18.939999999999998</v>
      </c>
      <c r="AK25">
        <f>IF(ISERROR(1/VLOOKUP($B25,Leveranser!$B$1:$S$500,MATCH("såld värme (gwh)",Leveranser!$B$1:$S$1,0),FALSE)),"",VLOOKUP($B25,Leveranser!$B$1:$S$500,MATCH("såld värme (gwh)",Leveranser!$B$1:$S$1,0),FALSE))</f>
        <v>13.773999999999999</v>
      </c>
      <c r="AL25" s="22">
        <f>VLOOKUP($B25,Leveranser!$B$1:$Y$500,MATCH("Totalt såld fjärrvärme till andra fjärrvärmeföretag",Leveranser!$B$1:$AA$1,0),FALSE)</f>
        <v>0</v>
      </c>
      <c r="AM25" s="22">
        <f>IF(ISERROR(1/VLOOKUP($B25,Miljö!$B$1:$S$500,MATCH("Såld mängd produktionsspecifik fjärrvärme (GWh)",Miljö!$B$1:$R$1,0),FALSE)),0,VLOOKUP($B25,Miljö!$B$1:$S$500,MATCH("Såld mängd produktionsspecifik fjärrvärme (GWh)",Miljö!$B$1:$R$1,0),FALSE))</f>
        <v>0</v>
      </c>
      <c r="AN25" s="23">
        <f t="shared" si="2"/>
        <v>0.72724392819429784</v>
      </c>
      <c r="AP25" t="str">
        <f>VLOOKUP($B25,'Miljövärden urval för publ'!$B$1:$H$450,7,FALSE)</f>
        <v>Ja</v>
      </c>
      <c r="AQ25" t="str">
        <f>VLOOKUP($B25,'Miljövärden urval för publ'!$B$1:$H$450,6,FALSE)</f>
        <v>Ja</v>
      </c>
      <c r="AU25">
        <f t="shared" si="3"/>
        <v>0.27</v>
      </c>
      <c r="AV25">
        <f t="shared" si="4"/>
        <v>0</v>
      </c>
      <c r="AW25">
        <f t="shared" si="5"/>
        <v>16.53</v>
      </c>
      <c r="AX25">
        <f t="shared" si="6"/>
        <v>0</v>
      </c>
      <c r="AZ25">
        <f t="shared" si="7"/>
        <v>0</v>
      </c>
      <c r="BA25">
        <f t="shared" si="8"/>
        <v>0</v>
      </c>
      <c r="BC25">
        <f t="shared" si="9"/>
        <v>16.53</v>
      </c>
    </row>
    <row r="26" spans="1:55" ht="15" customHeight="1" x14ac:dyDescent="0.25">
      <c r="A26" t="s">
        <v>44</v>
      </c>
      <c r="B26" t="s">
        <v>46</v>
      </c>
      <c r="C26">
        <f>VLOOKUP($B26,'Tillförd energi'!$B$1:$AS$566,MATCH(C$1,'Tillförd energi'!$B$1:$AQ$1,0),FALSE)</f>
        <v>0</v>
      </c>
      <c r="D26">
        <f>VLOOKUP($B26,'Tillförd energi'!$B$1:$AS$566,MATCH(D$1,'Tillförd energi'!$B$1:$AQ$1,0),FALSE)</f>
        <v>0.87795400000000001</v>
      </c>
      <c r="E26">
        <f>VLOOKUP($B26,'Tillförd energi'!$B$1:$AS$566,MATCH(E$1,'Tillförd energi'!$B$1:$AQ$1,0),FALSE)</f>
        <v>0.45</v>
      </c>
      <c r="F26">
        <f>VLOOKUP($B26,'Tillförd energi'!$B$1:$AS$566,MATCH(F$1,'Tillförd energi'!$B$1:$AQ$1,0),FALSE)</f>
        <v>0</v>
      </c>
      <c r="G26">
        <f>VLOOKUP($B26,'Tillförd energi'!$B$1:$AS$566,MATCH(G$1,'Tillförd energi'!$B$1:$AQ$1,0),FALSE)</f>
        <v>0</v>
      </c>
      <c r="H26">
        <f>VLOOKUP($B26,'Tillförd energi'!$B$1:$AS$566,MATCH(H$1,'Tillförd energi'!$B$1:$AQ$1,0),FALSE)</f>
        <v>0</v>
      </c>
      <c r="I26">
        <f>VLOOKUP($B26,'Tillförd energi'!$B$1:$AS$566,MATCH(I$1,'Tillförd energi'!$B$1:$AQ$1,0),FALSE)</f>
        <v>86.836200000000005</v>
      </c>
      <c r="J26">
        <f>VLOOKUP($B26,'Tillförd energi'!$B$1:$AS$566,MATCH(J$1,'Tillförd energi'!$B$1:$AQ$1,0),FALSE)</f>
        <v>0</v>
      </c>
      <c r="K26">
        <v>0</v>
      </c>
      <c r="L26">
        <f>VLOOKUP($B26,'Tillförd energi'!$B$1:$AS$566,MATCH(L$1,'Tillförd energi'!$B$1:$AQ$1,0),FALSE)</f>
        <v>10.6503</v>
      </c>
      <c r="M26">
        <f>VLOOKUP($B26,'Tillförd energi'!$B$1:$AS$566,MATCH(M$1,'Tillförd energi'!$B$1:$AQ$1,0),FALSE)</f>
        <v>1.24</v>
      </c>
      <c r="N26">
        <f>VLOOKUP($B26,'Tillförd energi'!$B$1:$AS$566,MATCH(N$1,'Tillförd energi'!$B$1:$AQ$1,0),FALSE)</f>
        <v>1.57206</v>
      </c>
      <c r="O26">
        <f>VLOOKUP($B26,'Tillförd energi'!$B$1:$AS$566,MATCH(O$1,'Tillförd energi'!$B$1:$AQ$1,0),FALSE)</f>
        <v>1.23</v>
      </c>
      <c r="P26">
        <f>VLOOKUP($B26,'Tillförd energi'!$B$1:$AS$566,MATCH(P$1,'Tillförd energi'!$B$1:$AQ$1,0),FALSE)</f>
        <v>4.0599999999999996</v>
      </c>
      <c r="Q26">
        <f>VLOOKUP($B26,'Tillförd energi'!$B$1:$AS$566,MATCH(Q$1,'Tillförd energi'!$B$1:$AQ$1,0),FALSE)</f>
        <v>0</v>
      </c>
      <c r="R26">
        <f>VLOOKUP($B26,'Tillförd energi'!$B$1:$AS$566,MATCH(R$1,'Tillförd energi'!$B$1:$AQ$1,0),FALSE)</f>
        <v>0</v>
      </c>
      <c r="S26">
        <f>VLOOKUP($B26,'Tillförd energi'!$B$1:$AS$566,MATCH(S$1,'Tillförd energi'!$B$1:$AQ$1,0),FALSE)</f>
        <v>0</v>
      </c>
      <c r="T26">
        <f>VLOOKUP($B26,'Tillförd energi'!$B$1:$AS$566,MATCH(T$1,'Tillförd energi'!$B$1:$AQ$1,0),FALSE)</f>
        <v>0</v>
      </c>
      <c r="U26">
        <f>VLOOKUP($B26,'Tillförd energi'!$B$1:$AS$566,MATCH(U$1,'Tillförd energi'!$B$1:$AQ$1,0),FALSE)</f>
        <v>0</v>
      </c>
      <c r="V26">
        <f>VLOOKUP($B26,'Tillförd energi'!$B$1:$AS$566,MATCH(V$1,'Tillförd energi'!$B$1:$AQ$1,0),FALSE)</f>
        <v>0</v>
      </c>
      <c r="W26">
        <f>VLOOKUP($B26,'Tillförd energi'!$B$1:$AS$566,MATCH(W$1,'Tillförd energi'!$B$1:$AQ$1,0),FALSE)</f>
        <v>0</v>
      </c>
      <c r="X26">
        <f>VLOOKUP($B26,'Tillförd energi'!$B$1:$AS$566,MATCH(X$1,'Tillförd energi'!$B$1:$AQ$1,0),FALSE)</f>
        <v>0</v>
      </c>
      <c r="Y26">
        <f>VLOOKUP($B26,'Tillförd energi'!$B$1:$AS$566,MATCH(Y$1,'Tillförd energi'!$B$1:$AQ$1,0),FALSE)</f>
        <v>0</v>
      </c>
      <c r="Z26">
        <f>VLOOKUP($B26,'Tillförd energi'!$B$1:$AS$566,MATCH(Z$1,'Tillförd energi'!$B$1:$AQ$1,0),FALSE)</f>
        <v>0</v>
      </c>
      <c r="AA26">
        <f>VLOOKUP($B26,'Tillförd energi'!$B$1:$AS$566,MATCH(AA$1,'Tillförd energi'!$B$1:$AQ$1,0),FALSE)</f>
        <v>0</v>
      </c>
      <c r="AB26">
        <f>VLOOKUP($B26,'Tillförd energi'!$B$1:$AS$566,MATCH(AB$1,'Tillförd energi'!$B$1:$AQ$1,0),FALSE)</f>
        <v>0</v>
      </c>
      <c r="AC26">
        <f>VLOOKUP($B26,'Tillförd energi'!$B$1:$AS$566,MATCH(AC$1,'Tillförd energi'!$B$1:$AQ$1,0),FALSE)</f>
        <v>11.23</v>
      </c>
      <c r="AD26">
        <f>VLOOKUP($B26,'Tillförd energi'!$B$1:$AS$566,MATCH(AD$1,'Tillförd energi'!$B$1:$AQ$1,0),FALSE)</f>
        <v>0</v>
      </c>
      <c r="AE26">
        <f>VLOOKUP($B26,'Tillförd energi'!$B$1:$AS$566,MATCH(AE$1,'Tillförd energi'!$B$1:$AQ$1,0),FALSE)</f>
        <v>0</v>
      </c>
      <c r="AF26">
        <f>VLOOKUP($B26,'Tillförd energi'!$B$1:$AS$566,MATCH(AF$1,'Tillförd energi'!$B$1:$AQ$1,0),FALSE)</f>
        <v>6.1103500000000004</v>
      </c>
      <c r="AG26">
        <f>IFERROR(VLOOKUP(B26,Miljö!$B$1:$S$476,9,FALSE)/1,0)</f>
        <v>0</v>
      </c>
      <c r="AI26">
        <f t="shared" si="0"/>
        <v>124.25686400000001</v>
      </c>
      <c r="AJ26">
        <f t="shared" si="1"/>
        <v>124.25686400000001</v>
      </c>
      <c r="AK26">
        <f>IF(ISERROR(1/VLOOKUP($B26,Leveranser!$B$1:$S$500,MATCH("såld värme (gwh)",Leveranser!$B$1:$S$1,0),FALSE)),"",VLOOKUP($B26,Leveranser!$B$1:$S$500,MATCH("såld värme (gwh)",Leveranser!$B$1:$S$1,0),FALSE))</f>
        <v>116.577</v>
      </c>
      <c r="AL26" s="22">
        <f>VLOOKUP($B26,Leveranser!$B$1:$Y$500,MATCH("Totalt såld fjärrvärme till andra fjärrvärmeföretag",Leveranser!$B$1:$AA$1,0),FALSE)</f>
        <v>0</v>
      </c>
      <c r="AM26" s="22">
        <f>IF(ISERROR(1/VLOOKUP($B26,Miljö!$B$1:$S$500,MATCH("Såld mängd produktionsspecifik fjärrvärme (GWh)",Miljö!$B$1:$R$1,0),FALSE)),0,VLOOKUP($B26,Miljö!$B$1:$S$500,MATCH("Såld mängd produktionsspecifik fjärrvärme (GWh)",Miljö!$B$1:$R$1,0),FALSE))</f>
        <v>0</v>
      </c>
      <c r="AN26" s="23">
        <f t="shared" si="2"/>
        <v>0.93819364377327263</v>
      </c>
      <c r="AP26" t="str">
        <f>VLOOKUP($B26,'Miljövärden urval för publ'!$B$1:$H$450,7,FALSE)</f>
        <v>Ja</v>
      </c>
      <c r="AQ26" t="str">
        <f>VLOOKUP($B26,'Miljövärden urval för publ'!$B$1:$H$450,6,FALSE)</f>
        <v>Ja</v>
      </c>
      <c r="AU26">
        <f t="shared" si="3"/>
        <v>6.1103500000000004</v>
      </c>
      <c r="AV26">
        <f t="shared" si="4"/>
        <v>0</v>
      </c>
      <c r="AW26">
        <f t="shared" si="5"/>
        <v>8.102059999999998</v>
      </c>
      <c r="AX26">
        <f t="shared" si="6"/>
        <v>0</v>
      </c>
      <c r="AZ26">
        <f t="shared" si="7"/>
        <v>0</v>
      </c>
      <c r="BA26">
        <f t="shared" si="8"/>
        <v>0</v>
      </c>
      <c r="BC26">
        <f t="shared" si="9"/>
        <v>18.752359999999999</v>
      </c>
    </row>
    <row r="27" spans="1:55" ht="15" customHeight="1" x14ac:dyDescent="0.25">
      <c r="A27" t="s">
        <v>44</v>
      </c>
      <c r="B27" t="s">
        <v>47</v>
      </c>
      <c r="C27">
        <f>VLOOKUP($B27,'Tillförd energi'!$B$1:$AS$566,MATCH(C$1,'Tillförd energi'!$B$1:$AQ$1,0),FALSE)</f>
        <v>0</v>
      </c>
      <c r="D27">
        <f>VLOOKUP($B27,'Tillförd energi'!$B$1:$AS$566,MATCH(D$1,'Tillförd energi'!$B$1:$AQ$1,0),FALSE)</f>
        <v>0.15</v>
      </c>
      <c r="E27">
        <f>VLOOKUP($B27,'Tillförd energi'!$B$1:$AS$566,MATCH(E$1,'Tillförd energi'!$B$1:$AQ$1,0),FALSE)</f>
        <v>0</v>
      </c>
      <c r="F27">
        <f>VLOOKUP($B27,'Tillförd energi'!$B$1:$AS$566,MATCH(F$1,'Tillförd energi'!$B$1:$AQ$1,0),FALSE)</f>
        <v>0</v>
      </c>
      <c r="G27">
        <f>VLOOKUP($B27,'Tillförd energi'!$B$1:$AS$566,MATCH(G$1,'Tillförd energi'!$B$1:$AQ$1,0),FALSE)</f>
        <v>0</v>
      </c>
      <c r="H27">
        <f>VLOOKUP($B27,'Tillförd energi'!$B$1:$AS$566,MATCH(H$1,'Tillförd energi'!$B$1:$AQ$1,0),FALSE)</f>
        <v>0</v>
      </c>
      <c r="I27">
        <f>VLOOKUP($B27,'Tillförd energi'!$B$1:$AS$566,MATCH(I$1,'Tillförd energi'!$B$1:$AQ$1,0),FALSE)</f>
        <v>0</v>
      </c>
      <c r="J27">
        <f>VLOOKUP($B27,'Tillförd energi'!$B$1:$AS$566,MATCH(J$1,'Tillförd energi'!$B$1:$AQ$1,0),FALSE)</f>
        <v>0</v>
      </c>
      <c r="K27">
        <v>0</v>
      </c>
      <c r="L27">
        <f>VLOOKUP($B27,'Tillförd energi'!$B$1:$AS$566,MATCH(L$1,'Tillförd energi'!$B$1:$AQ$1,0),FALSE)</f>
        <v>0</v>
      </c>
      <c r="M27">
        <f>VLOOKUP($B27,'Tillförd energi'!$B$1:$AS$566,MATCH(M$1,'Tillförd energi'!$B$1:$AQ$1,0),FALSE)</f>
        <v>7.26</v>
      </c>
      <c r="N27">
        <f>VLOOKUP($B27,'Tillförd energi'!$B$1:$AS$566,MATCH(N$1,'Tillförd energi'!$B$1:$AQ$1,0),FALSE)</f>
        <v>0</v>
      </c>
      <c r="O27">
        <f>VLOOKUP($B27,'Tillförd energi'!$B$1:$AS$566,MATCH(O$1,'Tillförd energi'!$B$1:$AQ$1,0),FALSE)</f>
        <v>7.26</v>
      </c>
      <c r="P27">
        <f>VLOOKUP($B27,'Tillförd energi'!$B$1:$AS$566,MATCH(P$1,'Tillförd energi'!$B$1:$AQ$1,0),FALSE)</f>
        <v>4.03</v>
      </c>
      <c r="Q27">
        <f>VLOOKUP($B27,'Tillförd energi'!$B$1:$AS$566,MATCH(Q$1,'Tillförd energi'!$B$1:$AQ$1,0),FALSE)</f>
        <v>0</v>
      </c>
      <c r="R27">
        <f>VLOOKUP($B27,'Tillförd energi'!$B$1:$AS$566,MATCH(R$1,'Tillförd energi'!$B$1:$AQ$1,0),FALSE)</f>
        <v>0</v>
      </c>
      <c r="S27">
        <f>VLOOKUP($B27,'Tillförd energi'!$B$1:$AS$566,MATCH(S$1,'Tillförd energi'!$B$1:$AQ$1,0),FALSE)</f>
        <v>0</v>
      </c>
      <c r="T27">
        <f>VLOOKUP($B27,'Tillförd energi'!$B$1:$AS$566,MATCH(T$1,'Tillförd energi'!$B$1:$AQ$1,0),FALSE)</f>
        <v>0</v>
      </c>
      <c r="U27">
        <f>VLOOKUP($B27,'Tillförd energi'!$B$1:$AS$566,MATCH(U$1,'Tillförd energi'!$B$1:$AQ$1,0),FALSE)</f>
        <v>0</v>
      </c>
      <c r="V27">
        <f>VLOOKUP($B27,'Tillförd energi'!$B$1:$AS$566,MATCH(V$1,'Tillförd energi'!$B$1:$AQ$1,0),FALSE)</f>
        <v>0</v>
      </c>
      <c r="W27">
        <f>VLOOKUP($B27,'Tillförd energi'!$B$1:$AS$566,MATCH(W$1,'Tillförd energi'!$B$1:$AQ$1,0),FALSE)</f>
        <v>0</v>
      </c>
      <c r="X27">
        <f>VLOOKUP($B27,'Tillförd energi'!$B$1:$AS$566,MATCH(X$1,'Tillförd energi'!$B$1:$AQ$1,0),FALSE)</f>
        <v>0</v>
      </c>
      <c r="Y27">
        <f>VLOOKUP($B27,'Tillförd energi'!$B$1:$AS$566,MATCH(Y$1,'Tillförd energi'!$B$1:$AQ$1,0),FALSE)</f>
        <v>0</v>
      </c>
      <c r="Z27">
        <f>VLOOKUP($B27,'Tillförd energi'!$B$1:$AS$566,MATCH(Z$1,'Tillförd energi'!$B$1:$AQ$1,0),FALSE)</f>
        <v>0</v>
      </c>
      <c r="AA27">
        <f>VLOOKUP($B27,'Tillförd energi'!$B$1:$AS$566,MATCH(AA$1,'Tillförd energi'!$B$1:$AQ$1,0),FALSE)</f>
        <v>0</v>
      </c>
      <c r="AB27">
        <f>VLOOKUP($B27,'Tillförd energi'!$B$1:$AS$566,MATCH(AB$1,'Tillförd energi'!$B$1:$AQ$1,0),FALSE)</f>
        <v>0</v>
      </c>
      <c r="AC27">
        <f>VLOOKUP($B27,'Tillförd energi'!$B$1:$AS$566,MATCH(AC$1,'Tillförd energi'!$B$1:$AQ$1,0),FALSE)</f>
        <v>2.84</v>
      </c>
      <c r="AD27">
        <f>VLOOKUP($B27,'Tillförd energi'!$B$1:$AS$566,MATCH(AD$1,'Tillförd energi'!$B$1:$AQ$1,0),FALSE)</f>
        <v>0</v>
      </c>
      <c r="AE27">
        <f>VLOOKUP($B27,'Tillförd energi'!$B$1:$AS$566,MATCH(AE$1,'Tillförd energi'!$B$1:$AQ$1,0),FALSE)</f>
        <v>0</v>
      </c>
      <c r="AF27">
        <f>VLOOKUP($B27,'Tillförd energi'!$B$1:$AS$566,MATCH(AF$1,'Tillförd energi'!$B$1:$AQ$1,0),FALSE)</f>
        <v>0.51</v>
      </c>
      <c r="AG27">
        <f>IFERROR(VLOOKUP(B27,Miljö!$B$1:$S$476,9,FALSE)/1,0)</f>
        <v>0</v>
      </c>
      <c r="AI27">
        <f t="shared" si="0"/>
        <v>22.05</v>
      </c>
      <c r="AJ27">
        <f t="shared" si="1"/>
        <v>22.05</v>
      </c>
      <c r="AK27">
        <f>IF(ISERROR(1/VLOOKUP($B27,Leveranser!$B$1:$S$500,MATCH("såld värme (gwh)",Leveranser!$B$1:$S$1,0),FALSE)),"",VLOOKUP($B27,Leveranser!$B$1:$S$500,MATCH("såld värme (gwh)",Leveranser!$B$1:$S$1,0),FALSE))</f>
        <v>16.312000000000001</v>
      </c>
      <c r="AL27" s="22">
        <f>VLOOKUP($B27,Leveranser!$B$1:$Y$500,MATCH("Totalt såld fjärrvärme till andra fjärrvärmeföretag",Leveranser!$B$1:$AA$1,0),FALSE)</f>
        <v>0</v>
      </c>
      <c r="AM27" s="22">
        <f>IF(ISERROR(1/VLOOKUP($B27,Miljö!$B$1:$S$500,MATCH("Såld mängd produktionsspecifik fjärrvärme (GWh)",Miljö!$B$1:$R$1,0),FALSE)),0,VLOOKUP($B27,Miljö!$B$1:$S$500,MATCH("Såld mängd produktionsspecifik fjärrvärme (GWh)",Miljö!$B$1:$R$1,0),FALSE))</f>
        <v>0</v>
      </c>
      <c r="AN27" s="23">
        <f t="shared" si="2"/>
        <v>0.73977324263038546</v>
      </c>
      <c r="AP27" t="str">
        <f>VLOOKUP($B27,'Miljövärden urval för publ'!$B$1:$H$450,7,FALSE)</f>
        <v>Ja</v>
      </c>
      <c r="AQ27" t="str">
        <f>VLOOKUP($B27,'Miljövärden urval för publ'!$B$1:$H$450,6,FALSE)</f>
        <v>Ja</v>
      </c>
      <c r="AU27">
        <f t="shared" si="3"/>
        <v>0.51</v>
      </c>
      <c r="AV27">
        <f t="shared" si="4"/>
        <v>0</v>
      </c>
      <c r="AW27">
        <f t="shared" si="5"/>
        <v>18.55</v>
      </c>
      <c r="AX27">
        <f t="shared" si="6"/>
        <v>0</v>
      </c>
      <c r="AZ27">
        <f t="shared" si="7"/>
        <v>0</v>
      </c>
      <c r="BA27">
        <f t="shared" si="8"/>
        <v>0</v>
      </c>
      <c r="BC27">
        <f t="shared" si="9"/>
        <v>18.55</v>
      </c>
    </row>
    <row r="28" spans="1:55" ht="15" customHeight="1" x14ac:dyDescent="0.25">
      <c r="A28" t="s">
        <v>48</v>
      </c>
      <c r="B28" t="s">
        <v>49</v>
      </c>
      <c r="C28">
        <f>VLOOKUP($B28,'Tillförd energi'!$B$1:$AS$566,MATCH(C$1,'Tillförd energi'!$B$1:$AQ$1,0),FALSE)</f>
        <v>0</v>
      </c>
      <c r="D28">
        <f>VLOOKUP($B28,'Tillförd energi'!$B$1:$AS$566,MATCH(D$1,'Tillförd energi'!$B$1:$AQ$1,0),FALSE)</f>
        <v>0.05</v>
      </c>
      <c r="E28">
        <f>VLOOKUP($B28,'Tillförd energi'!$B$1:$AS$566,MATCH(E$1,'Tillförd energi'!$B$1:$AQ$1,0),FALSE)</f>
        <v>0</v>
      </c>
      <c r="F28">
        <f>VLOOKUP($B28,'Tillförd energi'!$B$1:$AS$566,MATCH(F$1,'Tillförd energi'!$B$1:$AQ$1,0),FALSE)</f>
        <v>0</v>
      </c>
      <c r="G28">
        <f>VLOOKUP($B28,'Tillförd energi'!$B$1:$AS$566,MATCH(G$1,'Tillförd energi'!$B$1:$AQ$1,0),FALSE)</f>
        <v>0</v>
      </c>
      <c r="H28">
        <f>VLOOKUP($B28,'Tillförd energi'!$B$1:$AS$566,MATCH(H$1,'Tillförd energi'!$B$1:$AQ$1,0),FALSE)</f>
        <v>0</v>
      </c>
      <c r="I28">
        <f>VLOOKUP($B28,'Tillförd energi'!$B$1:$AS$566,MATCH(I$1,'Tillförd energi'!$B$1:$AQ$1,0),FALSE)</f>
        <v>0</v>
      </c>
      <c r="J28">
        <f>VLOOKUP($B28,'Tillförd energi'!$B$1:$AS$566,MATCH(J$1,'Tillförd energi'!$B$1:$AQ$1,0),FALSE)</f>
        <v>0</v>
      </c>
      <c r="K28">
        <v>0</v>
      </c>
      <c r="L28">
        <f>VLOOKUP($B28,'Tillförd energi'!$B$1:$AS$566,MATCH(L$1,'Tillförd energi'!$B$1:$AQ$1,0),FALSE)</f>
        <v>0</v>
      </c>
      <c r="M28">
        <f>VLOOKUP($B28,'Tillförd energi'!$B$1:$AS$566,MATCH(M$1,'Tillförd energi'!$B$1:$AQ$1,0),FALSE)</f>
        <v>0</v>
      </c>
      <c r="N28">
        <f>VLOOKUP($B28,'Tillförd energi'!$B$1:$AS$566,MATCH(N$1,'Tillförd energi'!$B$1:$AQ$1,0),FALSE)</f>
        <v>0</v>
      </c>
      <c r="O28">
        <f>VLOOKUP($B28,'Tillförd energi'!$B$1:$AS$566,MATCH(O$1,'Tillförd energi'!$B$1:$AQ$1,0),FALSE)</f>
        <v>0</v>
      </c>
      <c r="P28">
        <f>VLOOKUP($B28,'Tillförd energi'!$B$1:$AS$566,MATCH(P$1,'Tillförd energi'!$B$1:$AQ$1,0),FALSE)</f>
        <v>28</v>
      </c>
      <c r="Q28">
        <f>VLOOKUP($B28,'Tillförd energi'!$B$1:$AS$566,MATCH(Q$1,'Tillförd energi'!$B$1:$AQ$1,0),FALSE)</f>
        <v>0</v>
      </c>
      <c r="R28">
        <f>VLOOKUP($B28,'Tillförd energi'!$B$1:$AS$566,MATCH(R$1,'Tillförd energi'!$B$1:$AQ$1,0),FALSE)</f>
        <v>0</v>
      </c>
      <c r="S28">
        <f>VLOOKUP($B28,'Tillförd energi'!$B$1:$AS$566,MATCH(S$1,'Tillförd energi'!$B$1:$AQ$1,0),FALSE)</f>
        <v>0</v>
      </c>
      <c r="T28">
        <f>VLOOKUP($B28,'Tillförd energi'!$B$1:$AS$566,MATCH(T$1,'Tillförd energi'!$B$1:$AQ$1,0),FALSE)</f>
        <v>0</v>
      </c>
      <c r="U28">
        <f>VLOOKUP($B28,'Tillförd energi'!$B$1:$AS$566,MATCH(U$1,'Tillförd energi'!$B$1:$AQ$1,0),FALSE)</f>
        <v>0</v>
      </c>
      <c r="V28">
        <f>VLOOKUP($B28,'Tillförd energi'!$B$1:$AS$566,MATCH(V$1,'Tillförd energi'!$B$1:$AQ$1,0),FALSE)</f>
        <v>0</v>
      </c>
      <c r="W28">
        <f>VLOOKUP($B28,'Tillförd energi'!$B$1:$AS$566,MATCH(W$1,'Tillförd energi'!$B$1:$AQ$1,0),FALSE)</f>
        <v>0</v>
      </c>
      <c r="X28">
        <f>VLOOKUP($B28,'Tillförd energi'!$B$1:$AS$566,MATCH(X$1,'Tillförd energi'!$B$1:$AQ$1,0),FALSE)</f>
        <v>0</v>
      </c>
      <c r="Y28">
        <f>VLOOKUP($B28,'Tillförd energi'!$B$1:$AS$566,MATCH(Y$1,'Tillförd energi'!$B$1:$AQ$1,0),FALSE)</f>
        <v>0</v>
      </c>
      <c r="Z28">
        <f>VLOOKUP($B28,'Tillförd energi'!$B$1:$AS$566,MATCH(Z$1,'Tillförd energi'!$B$1:$AQ$1,0),FALSE)</f>
        <v>0</v>
      </c>
      <c r="AA28">
        <f>VLOOKUP($B28,'Tillförd energi'!$B$1:$AS$566,MATCH(AA$1,'Tillförd energi'!$B$1:$AQ$1,0),FALSE)</f>
        <v>0</v>
      </c>
      <c r="AB28">
        <f>VLOOKUP($B28,'Tillförd energi'!$B$1:$AS$566,MATCH(AB$1,'Tillförd energi'!$B$1:$AQ$1,0),FALSE)</f>
        <v>0</v>
      </c>
      <c r="AC28">
        <f>VLOOKUP($B28,'Tillförd energi'!$B$1:$AS$566,MATCH(AC$1,'Tillförd energi'!$B$1:$AQ$1,0),FALSE)</f>
        <v>4</v>
      </c>
      <c r="AD28">
        <f>VLOOKUP($B28,'Tillförd energi'!$B$1:$AS$566,MATCH(AD$1,'Tillförd energi'!$B$1:$AQ$1,0),FALSE)</f>
        <v>0</v>
      </c>
      <c r="AE28">
        <f>VLOOKUP($B28,'Tillförd energi'!$B$1:$AS$566,MATCH(AE$1,'Tillförd energi'!$B$1:$AQ$1,0),FALSE)</f>
        <v>0</v>
      </c>
      <c r="AF28">
        <f>VLOOKUP($B28,'Tillförd energi'!$B$1:$AS$566,MATCH(AF$1,'Tillförd energi'!$B$1:$AQ$1,0),FALSE)</f>
        <v>0.72719999999999996</v>
      </c>
      <c r="AG28">
        <f>IFERROR(VLOOKUP(B28,Miljö!$B$1:$S$476,9,FALSE)/1,0)</f>
        <v>0</v>
      </c>
      <c r="AI28">
        <f t="shared" si="0"/>
        <v>32.777200000000001</v>
      </c>
      <c r="AJ28">
        <f t="shared" si="1"/>
        <v>32.777200000000001</v>
      </c>
      <c r="AK28">
        <f>IF(ISERROR(1/VLOOKUP($B28,Leveranser!$B$1:$S$500,MATCH("såld värme (gwh)",Leveranser!$B$1:$S$1,0),FALSE)),"",VLOOKUP($B28,Leveranser!$B$1:$S$500,MATCH("såld värme (gwh)",Leveranser!$B$1:$S$1,0),FALSE))</f>
        <v>24.24</v>
      </c>
      <c r="AL28" s="22">
        <f>VLOOKUP($B28,Leveranser!$B$1:$Y$500,MATCH("Totalt såld fjärrvärme till andra fjärrvärmeföretag",Leveranser!$B$1:$AA$1,0),FALSE)</f>
        <v>0</v>
      </c>
      <c r="AM28" s="22">
        <f>IF(ISERROR(1/VLOOKUP($B28,Miljö!$B$1:$S$500,MATCH("Såld mängd produktionsspecifik fjärrvärme (GWh)",Miljö!$B$1:$R$1,0),FALSE)),0,VLOOKUP($B28,Miljö!$B$1:$S$500,MATCH("Såld mängd produktionsspecifik fjärrvärme (GWh)",Miljö!$B$1:$R$1,0),FALSE))</f>
        <v>0</v>
      </c>
      <c r="AN28" s="23">
        <f t="shared" si="2"/>
        <v>0.73953845966098375</v>
      </c>
      <c r="AP28" t="str">
        <f>VLOOKUP($B28,'Miljövärden urval för publ'!$B$1:$H$450,7,FALSE)</f>
        <v>Ja</v>
      </c>
      <c r="AQ28" t="str">
        <f>VLOOKUP($B28,'Miljövärden urval för publ'!$B$1:$H$450,6,FALSE)</f>
        <v>Nej</v>
      </c>
      <c r="AU28">
        <f t="shared" si="3"/>
        <v>0.72719999999999996</v>
      </c>
      <c r="AV28">
        <f t="shared" si="4"/>
        <v>0</v>
      </c>
      <c r="AW28">
        <f t="shared" si="5"/>
        <v>28</v>
      </c>
      <c r="AX28">
        <f t="shared" si="6"/>
        <v>0</v>
      </c>
      <c r="AZ28">
        <f t="shared" si="7"/>
        <v>0</v>
      </c>
      <c r="BA28">
        <f t="shared" si="8"/>
        <v>0</v>
      </c>
      <c r="BC28">
        <f t="shared" si="9"/>
        <v>28</v>
      </c>
    </row>
    <row r="29" spans="1:55" ht="15" customHeight="1" x14ac:dyDescent="0.25">
      <c r="A29" t="s">
        <v>48</v>
      </c>
      <c r="B29" t="s">
        <v>50</v>
      </c>
      <c r="C29">
        <f>VLOOKUP($B29,'Tillförd energi'!$B$1:$AS$566,MATCH(C$1,'Tillförd energi'!$B$1:$AQ$1,0),FALSE)</f>
        <v>0</v>
      </c>
      <c r="D29">
        <f>VLOOKUP($B29,'Tillförd energi'!$B$1:$AS$566,MATCH(D$1,'Tillförd energi'!$B$1:$AQ$1,0),FALSE)</f>
        <v>0.05</v>
      </c>
      <c r="E29">
        <f>VLOOKUP($B29,'Tillförd energi'!$B$1:$AS$566,MATCH(E$1,'Tillförd energi'!$B$1:$AQ$1,0),FALSE)</f>
        <v>0</v>
      </c>
      <c r="F29">
        <f>VLOOKUP($B29,'Tillförd energi'!$B$1:$AS$566,MATCH(F$1,'Tillförd energi'!$B$1:$AQ$1,0),FALSE)</f>
        <v>0</v>
      </c>
      <c r="G29">
        <f>VLOOKUP($B29,'Tillförd energi'!$B$1:$AS$566,MATCH(G$1,'Tillförd energi'!$B$1:$AQ$1,0),FALSE)</f>
        <v>0</v>
      </c>
      <c r="H29">
        <f>VLOOKUP($B29,'Tillförd energi'!$B$1:$AS$566,MATCH(H$1,'Tillförd energi'!$B$1:$AQ$1,0),FALSE)</f>
        <v>0</v>
      </c>
      <c r="I29">
        <f>VLOOKUP($B29,'Tillförd energi'!$B$1:$AS$566,MATCH(I$1,'Tillförd energi'!$B$1:$AQ$1,0),FALSE)</f>
        <v>0</v>
      </c>
      <c r="J29">
        <f>VLOOKUP($B29,'Tillförd energi'!$B$1:$AS$566,MATCH(J$1,'Tillförd energi'!$B$1:$AQ$1,0),FALSE)</f>
        <v>0</v>
      </c>
      <c r="K29">
        <v>0</v>
      </c>
      <c r="L29">
        <f>VLOOKUP($B29,'Tillförd energi'!$B$1:$AS$566,MATCH(L$1,'Tillförd energi'!$B$1:$AQ$1,0),FALSE)</f>
        <v>0</v>
      </c>
      <c r="M29">
        <f>VLOOKUP($B29,'Tillförd energi'!$B$1:$AS$566,MATCH(M$1,'Tillförd energi'!$B$1:$AQ$1,0),FALSE)</f>
        <v>0</v>
      </c>
      <c r="N29">
        <f>VLOOKUP($B29,'Tillförd energi'!$B$1:$AS$566,MATCH(N$1,'Tillförd energi'!$B$1:$AQ$1,0),FALSE)</f>
        <v>0</v>
      </c>
      <c r="O29">
        <f>VLOOKUP($B29,'Tillförd energi'!$B$1:$AS$566,MATCH(O$1,'Tillförd energi'!$B$1:$AQ$1,0),FALSE)</f>
        <v>0</v>
      </c>
      <c r="P29">
        <f>VLOOKUP($B29,'Tillförd energi'!$B$1:$AS$566,MATCH(P$1,'Tillförd energi'!$B$1:$AQ$1,0),FALSE)</f>
        <v>2.6</v>
      </c>
      <c r="Q29">
        <f>VLOOKUP($B29,'Tillförd energi'!$B$1:$AS$566,MATCH(Q$1,'Tillförd energi'!$B$1:$AQ$1,0),FALSE)</f>
        <v>0</v>
      </c>
      <c r="R29">
        <f>VLOOKUP($B29,'Tillförd energi'!$B$1:$AS$566,MATCH(R$1,'Tillförd energi'!$B$1:$AQ$1,0),FALSE)</f>
        <v>0</v>
      </c>
      <c r="S29">
        <f>VLOOKUP($B29,'Tillförd energi'!$B$1:$AS$566,MATCH(S$1,'Tillförd energi'!$B$1:$AQ$1,0),FALSE)</f>
        <v>0</v>
      </c>
      <c r="T29">
        <f>VLOOKUP($B29,'Tillförd energi'!$B$1:$AS$566,MATCH(T$1,'Tillförd energi'!$B$1:$AQ$1,0),FALSE)</f>
        <v>0</v>
      </c>
      <c r="U29">
        <f>VLOOKUP($B29,'Tillförd energi'!$B$1:$AS$566,MATCH(U$1,'Tillförd energi'!$B$1:$AQ$1,0),FALSE)</f>
        <v>0</v>
      </c>
      <c r="V29">
        <f>VLOOKUP($B29,'Tillförd energi'!$B$1:$AS$566,MATCH(V$1,'Tillförd energi'!$B$1:$AQ$1,0),FALSE)</f>
        <v>0</v>
      </c>
      <c r="W29">
        <f>VLOOKUP($B29,'Tillförd energi'!$B$1:$AS$566,MATCH(W$1,'Tillförd energi'!$B$1:$AQ$1,0),FALSE)</f>
        <v>0</v>
      </c>
      <c r="X29">
        <f>VLOOKUP($B29,'Tillförd energi'!$B$1:$AS$566,MATCH(X$1,'Tillförd energi'!$B$1:$AQ$1,0),FALSE)</f>
        <v>0</v>
      </c>
      <c r="Y29">
        <f>VLOOKUP($B29,'Tillförd energi'!$B$1:$AS$566,MATCH(Y$1,'Tillförd energi'!$B$1:$AQ$1,0),FALSE)</f>
        <v>0</v>
      </c>
      <c r="Z29">
        <f>VLOOKUP($B29,'Tillförd energi'!$B$1:$AS$566,MATCH(Z$1,'Tillförd energi'!$B$1:$AQ$1,0),FALSE)</f>
        <v>0</v>
      </c>
      <c r="AA29">
        <f>VLOOKUP($B29,'Tillförd energi'!$B$1:$AS$566,MATCH(AA$1,'Tillförd energi'!$B$1:$AQ$1,0),FALSE)</f>
        <v>0</v>
      </c>
      <c r="AB29">
        <f>VLOOKUP($B29,'Tillförd energi'!$B$1:$AS$566,MATCH(AB$1,'Tillförd energi'!$B$1:$AQ$1,0),FALSE)</f>
        <v>0</v>
      </c>
      <c r="AC29">
        <f>VLOOKUP($B29,'Tillförd energi'!$B$1:$AS$566,MATCH(AC$1,'Tillförd energi'!$B$1:$AQ$1,0),FALSE)</f>
        <v>0</v>
      </c>
      <c r="AD29">
        <f>VLOOKUP($B29,'Tillförd energi'!$B$1:$AS$566,MATCH(AD$1,'Tillförd energi'!$B$1:$AQ$1,0),FALSE)</f>
        <v>0</v>
      </c>
      <c r="AE29">
        <f>VLOOKUP($B29,'Tillförd energi'!$B$1:$AS$566,MATCH(AE$1,'Tillförd energi'!$B$1:$AQ$1,0),FALSE)</f>
        <v>0</v>
      </c>
      <c r="AF29">
        <f>VLOOKUP($B29,'Tillförd energi'!$B$1:$AS$566,MATCH(AF$1,'Tillförd energi'!$B$1:$AQ$1,0),FALSE)</f>
        <v>6.1800000000000001E-2</v>
      </c>
      <c r="AG29">
        <f>IFERROR(VLOOKUP(B29,Miljö!$B$1:$S$476,9,FALSE)/1,0)</f>
        <v>0</v>
      </c>
      <c r="AI29">
        <f t="shared" si="0"/>
        <v>2.7117999999999998</v>
      </c>
      <c r="AJ29">
        <f t="shared" si="1"/>
        <v>2.7117999999999998</v>
      </c>
      <c r="AK29">
        <f>IF(ISERROR(1/VLOOKUP($B29,Leveranser!$B$1:$S$500,MATCH("såld värme (gwh)",Leveranser!$B$1:$S$1,0),FALSE)),"",VLOOKUP($B29,Leveranser!$B$1:$S$500,MATCH("såld värme (gwh)",Leveranser!$B$1:$S$1,0),FALSE))</f>
        <v>2.06</v>
      </c>
      <c r="AL29" s="22">
        <f>VLOOKUP($B29,Leveranser!$B$1:$Y$500,MATCH("Totalt såld fjärrvärme till andra fjärrvärmeföretag",Leveranser!$B$1:$AA$1,0),FALSE)</f>
        <v>0</v>
      </c>
      <c r="AM29" s="22">
        <f>IF(ISERROR(1/VLOOKUP($B29,Miljö!$B$1:$S$500,MATCH("Såld mängd produktionsspecifik fjärrvärme (GWh)",Miljö!$B$1:$R$1,0),FALSE)),0,VLOOKUP($B29,Miljö!$B$1:$S$500,MATCH("Såld mängd produktionsspecifik fjärrvärme (GWh)",Miljö!$B$1:$R$1,0),FALSE))</f>
        <v>0</v>
      </c>
      <c r="AN29" s="23">
        <f t="shared" si="2"/>
        <v>0.75964304152223627</v>
      </c>
      <c r="AP29" t="str">
        <f>VLOOKUP($B29,'Miljövärden urval för publ'!$B$1:$H$450,7,FALSE)</f>
        <v>Ja</v>
      </c>
      <c r="AQ29" t="str">
        <f>VLOOKUP($B29,'Miljövärden urval för publ'!$B$1:$H$450,6,FALSE)</f>
        <v>Nej</v>
      </c>
      <c r="AU29">
        <f t="shared" si="3"/>
        <v>6.1800000000000001E-2</v>
      </c>
      <c r="AV29">
        <f t="shared" si="4"/>
        <v>0</v>
      </c>
      <c r="AW29">
        <f t="shared" si="5"/>
        <v>2.6</v>
      </c>
      <c r="AX29">
        <f t="shared" si="6"/>
        <v>0</v>
      </c>
      <c r="AZ29">
        <f t="shared" si="7"/>
        <v>0</v>
      </c>
      <c r="BA29">
        <f t="shared" si="8"/>
        <v>0</v>
      </c>
      <c r="BC29">
        <f t="shared" si="9"/>
        <v>2.6</v>
      </c>
    </row>
    <row r="30" spans="1:55" ht="15" customHeight="1" x14ac:dyDescent="0.25">
      <c r="A30" t="s">
        <v>51</v>
      </c>
      <c r="B30" t="s">
        <v>52</v>
      </c>
      <c r="C30">
        <f>VLOOKUP($B30,'Tillförd energi'!$B$1:$AS$566,MATCH(C$1,'Tillförd energi'!$B$1:$AQ$1,0),FALSE)</f>
        <v>0</v>
      </c>
      <c r="D30">
        <f>VLOOKUP($B30,'Tillförd energi'!$B$1:$AS$566,MATCH(D$1,'Tillförd energi'!$B$1:$AQ$1,0),FALSE)</f>
        <v>1.1038600000000001</v>
      </c>
      <c r="E30">
        <f>VLOOKUP($B30,'Tillförd energi'!$B$1:$AS$566,MATCH(E$1,'Tillförd energi'!$B$1:$AQ$1,0),FALSE)</f>
        <v>2.33</v>
      </c>
      <c r="F30">
        <f>VLOOKUP($B30,'Tillförd energi'!$B$1:$AS$566,MATCH(F$1,'Tillförd energi'!$B$1:$AQ$1,0),FALSE)</f>
        <v>0</v>
      </c>
      <c r="G30">
        <f>VLOOKUP($B30,'Tillförd energi'!$B$1:$AS$566,MATCH(G$1,'Tillförd energi'!$B$1:$AQ$1,0),FALSE)</f>
        <v>0</v>
      </c>
      <c r="H30">
        <f>VLOOKUP($B30,'Tillförd energi'!$B$1:$AS$566,MATCH(H$1,'Tillförd energi'!$B$1:$AQ$1,0),FALSE)</f>
        <v>0</v>
      </c>
      <c r="I30">
        <f>VLOOKUP($B30,'Tillförd energi'!$B$1:$AS$566,MATCH(I$1,'Tillförd energi'!$B$1:$AQ$1,0),FALSE)</f>
        <v>161.571</v>
      </c>
      <c r="J30">
        <f>VLOOKUP($B30,'Tillförd energi'!$B$1:$AS$566,MATCH(J$1,'Tillförd energi'!$B$1:$AQ$1,0),FALSE)</f>
        <v>2.714</v>
      </c>
      <c r="K30">
        <v>0</v>
      </c>
      <c r="L30">
        <f>VLOOKUP($B30,'Tillförd energi'!$B$1:$AS$566,MATCH(L$1,'Tillförd energi'!$B$1:$AQ$1,0),FALSE)</f>
        <v>0</v>
      </c>
      <c r="M30">
        <f>VLOOKUP($B30,'Tillförd energi'!$B$1:$AS$566,MATCH(M$1,'Tillförd energi'!$B$1:$AQ$1,0),FALSE)</f>
        <v>0</v>
      </c>
      <c r="N30">
        <f>VLOOKUP($B30,'Tillförd energi'!$B$1:$AS$566,MATCH(N$1,'Tillförd energi'!$B$1:$AQ$1,0),FALSE)</f>
        <v>0</v>
      </c>
      <c r="O30">
        <f>VLOOKUP($B30,'Tillförd energi'!$B$1:$AS$566,MATCH(O$1,'Tillförd energi'!$B$1:$AQ$1,0),FALSE)</f>
        <v>0</v>
      </c>
      <c r="P30">
        <f>VLOOKUP($B30,'Tillförd energi'!$B$1:$AS$566,MATCH(P$1,'Tillförd energi'!$B$1:$AQ$1,0),FALSE)</f>
        <v>0</v>
      </c>
      <c r="Q30">
        <f>VLOOKUP($B30,'Tillförd energi'!$B$1:$AS$566,MATCH(Q$1,'Tillförd energi'!$B$1:$AQ$1,0),FALSE)</f>
        <v>131.85599999999999</v>
      </c>
      <c r="R30">
        <f>VLOOKUP($B30,'Tillförd energi'!$B$1:$AS$566,MATCH(R$1,'Tillförd energi'!$B$1:$AQ$1,0),FALSE)</f>
        <v>0</v>
      </c>
      <c r="S30">
        <f>VLOOKUP($B30,'Tillförd energi'!$B$1:$AS$566,MATCH(S$1,'Tillförd energi'!$B$1:$AQ$1,0),FALSE)</f>
        <v>0</v>
      </c>
      <c r="T30">
        <f>VLOOKUP($B30,'Tillförd energi'!$B$1:$AS$566,MATCH(T$1,'Tillförd energi'!$B$1:$AQ$1,0),FALSE)</f>
        <v>0</v>
      </c>
      <c r="U30">
        <f>VLOOKUP($B30,'Tillförd energi'!$B$1:$AS$566,MATCH(U$1,'Tillförd energi'!$B$1:$AQ$1,0),FALSE)</f>
        <v>0</v>
      </c>
      <c r="V30">
        <f>VLOOKUP($B30,'Tillförd energi'!$B$1:$AS$566,MATCH(V$1,'Tillförd energi'!$B$1:$AQ$1,0),FALSE)</f>
        <v>0</v>
      </c>
      <c r="W30">
        <f>VLOOKUP($B30,'Tillförd energi'!$B$1:$AS$566,MATCH(W$1,'Tillförd energi'!$B$1:$AQ$1,0),FALSE)</f>
        <v>0</v>
      </c>
      <c r="X30">
        <f>VLOOKUP($B30,'Tillförd energi'!$B$1:$AS$566,MATCH(X$1,'Tillförd energi'!$B$1:$AQ$1,0),FALSE)</f>
        <v>0</v>
      </c>
      <c r="Y30">
        <f>VLOOKUP($B30,'Tillförd energi'!$B$1:$AS$566,MATCH(Y$1,'Tillförd energi'!$B$1:$AQ$1,0),FALSE)</f>
        <v>0</v>
      </c>
      <c r="Z30">
        <f>VLOOKUP($B30,'Tillförd energi'!$B$1:$AS$566,MATCH(Z$1,'Tillförd energi'!$B$1:$AQ$1,0),FALSE)</f>
        <v>0</v>
      </c>
      <c r="AA30">
        <f>VLOOKUP($B30,'Tillförd energi'!$B$1:$AS$566,MATCH(AA$1,'Tillförd energi'!$B$1:$AQ$1,0),FALSE)</f>
        <v>1.7</v>
      </c>
      <c r="AB30">
        <f>VLOOKUP($B30,'Tillförd energi'!$B$1:$AS$566,MATCH(AB$1,'Tillförd energi'!$B$1:$AQ$1,0),FALSE)</f>
        <v>2.2789999999999999</v>
      </c>
      <c r="AC30">
        <f>VLOOKUP($B30,'Tillförd energi'!$B$1:$AS$566,MATCH(AC$1,'Tillförd energi'!$B$1:$AQ$1,0),FALSE)</f>
        <v>7.0780000000000003</v>
      </c>
      <c r="AD30">
        <f>VLOOKUP($B30,'Tillförd energi'!$B$1:$AS$566,MATCH(AD$1,'Tillförd energi'!$B$1:$AQ$1,0),FALSE)</f>
        <v>96.543999999999997</v>
      </c>
      <c r="AE30">
        <f>VLOOKUP($B30,'Tillförd energi'!$B$1:$AS$566,MATCH(AE$1,'Tillförd energi'!$B$1:$AQ$1,0),FALSE)</f>
        <v>0</v>
      </c>
      <c r="AF30">
        <f>VLOOKUP($B30,'Tillförd energi'!$B$1:$AS$566,MATCH(AF$1,'Tillförd energi'!$B$1:$AQ$1,0),FALSE)</f>
        <v>6.3862899999999998</v>
      </c>
      <c r="AG30">
        <f>IFERROR(VLOOKUP(B30,Miljö!$B$1:$S$476,9,FALSE)/1,0)</f>
        <v>9.4E-2</v>
      </c>
      <c r="AI30">
        <f t="shared" si="0"/>
        <v>413.56214999999992</v>
      </c>
      <c r="AJ30">
        <f t="shared" si="1"/>
        <v>413.65614999999991</v>
      </c>
      <c r="AK30">
        <f>IF(ISERROR(1/VLOOKUP($B30,Leveranser!$B$1:$S$500,MATCH("såld värme (gwh)",Leveranser!$B$1:$S$1,0),FALSE)),"",VLOOKUP($B30,Leveranser!$B$1:$S$500,MATCH("såld värme (gwh)",Leveranser!$B$1:$S$1,0),FALSE))</f>
        <v>355.608</v>
      </c>
      <c r="AL30" s="22">
        <f>VLOOKUP($B30,Leveranser!$B$1:$Y$500,MATCH("Totalt såld fjärrvärme till andra fjärrvärmeföretag",Leveranser!$B$1:$AA$1,0),FALSE)</f>
        <v>5.8339999999999996</v>
      </c>
      <c r="AM30" s="22">
        <f>IF(ISERROR(1/VLOOKUP($B30,Miljö!$B$1:$S$500,MATCH("Såld mängd produktionsspecifik fjärrvärme (GWh)",Miljö!$B$1:$R$1,0),FALSE)),0,VLOOKUP($B30,Miljö!$B$1:$S$500,MATCH("Såld mängd produktionsspecifik fjärrvärme (GWh)",Miljö!$B$1:$R$1,0),FALSE))</f>
        <v>5.8339999999999996</v>
      </c>
      <c r="AN30" s="23">
        <f t="shared" si="2"/>
        <v>0.85967052587033965</v>
      </c>
      <c r="AP30" t="str">
        <f>VLOOKUP($B30,'Miljövärden urval för publ'!$B$1:$H$450,7,FALSE)</f>
        <v>Ja</v>
      </c>
      <c r="AQ30" t="str">
        <f>VLOOKUP($B30,'Miljövärden urval för publ'!$B$1:$H$450,6,FALSE)</f>
        <v>Ja</v>
      </c>
      <c r="AU30">
        <f t="shared" si="3"/>
        <v>8.08629</v>
      </c>
      <c r="AV30">
        <f t="shared" si="4"/>
        <v>0</v>
      </c>
      <c r="AW30">
        <f t="shared" si="5"/>
        <v>131.85599999999999</v>
      </c>
      <c r="AX30">
        <f t="shared" si="6"/>
        <v>0</v>
      </c>
      <c r="AZ30">
        <f t="shared" si="7"/>
        <v>2.2789999999999999</v>
      </c>
      <c r="BA30">
        <f t="shared" si="8"/>
        <v>0</v>
      </c>
      <c r="BC30">
        <f t="shared" si="9"/>
        <v>131.85599999999999</v>
      </c>
    </row>
    <row r="31" spans="1:55" ht="15" customHeight="1" x14ac:dyDescent="0.25">
      <c r="A31" t="s">
        <v>51</v>
      </c>
      <c r="B31" t="s">
        <v>53</v>
      </c>
      <c r="C31">
        <f>VLOOKUP($B31,'Tillförd energi'!$B$1:$AS$566,MATCH(C$1,'Tillförd energi'!$B$1:$AQ$1,0),FALSE)</f>
        <v>0</v>
      </c>
      <c r="D31">
        <f>VLOOKUP($B31,'Tillförd energi'!$B$1:$AS$566,MATCH(D$1,'Tillförd energi'!$B$1:$AQ$1,0),FALSE)</f>
        <v>4.0000000000000001E-3</v>
      </c>
      <c r="E31">
        <f>VLOOKUP($B31,'Tillförd energi'!$B$1:$AS$566,MATCH(E$1,'Tillförd energi'!$B$1:$AQ$1,0),FALSE)</f>
        <v>0</v>
      </c>
      <c r="F31">
        <f>VLOOKUP($B31,'Tillförd energi'!$B$1:$AS$566,MATCH(F$1,'Tillförd energi'!$B$1:$AQ$1,0),FALSE)</f>
        <v>0</v>
      </c>
      <c r="G31">
        <f>VLOOKUP($B31,'Tillförd energi'!$B$1:$AS$566,MATCH(G$1,'Tillförd energi'!$B$1:$AQ$1,0),FALSE)</f>
        <v>0</v>
      </c>
      <c r="H31">
        <f>VLOOKUP($B31,'Tillförd energi'!$B$1:$AS$566,MATCH(H$1,'Tillförd energi'!$B$1:$AQ$1,0),FALSE)</f>
        <v>0</v>
      </c>
      <c r="I31">
        <f>VLOOKUP($B31,'Tillförd energi'!$B$1:$AS$566,MATCH(I$1,'Tillförd energi'!$B$1:$AQ$1,0),FALSE)</f>
        <v>0</v>
      </c>
      <c r="J31">
        <f>VLOOKUP($B31,'Tillförd energi'!$B$1:$AS$566,MATCH(J$1,'Tillförd energi'!$B$1:$AQ$1,0),FALSE)</f>
        <v>0</v>
      </c>
      <c r="K31">
        <v>0</v>
      </c>
      <c r="L31">
        <f>VLOOKUP($B31,'Tillförd energi'!$B$1:$AS$566,MATCH(L$1,'Tillförd energi'!$B$1:$AQ$1,0),FALSE)</f>
        <v>0</v>
      </c>
      <c r="M31">
        <f>VLOOKUP($B31,'Tillförd energi'!$B$1:$AS$566,MATCH(M$1,'Tillförd energi'!$B$1:$AQ$1,0),FALSE)</f>
        <v>0</v>
      </c>
      <c r="N31">
        <f>VLOOKUP($B31,'Tillförd energi'!$B$1:$AS$566,MATCH(N$1,'Tillförd energi'!$B$1:$AQ$1,0),FALSE)</f>
        <v>0</v>
      </c>
      <c r="O31">
        <f>VLOOKUP($B31,'Tillförd energi'!$B$1:$AS$566,MATCH(O$1,'Tillförd energi'!$B$1:$AQ$1,0),FALSE)</f>
        <v>0</v>
      </c>
      <c r="P31">
        <f>VLOOKUP($B31,'Tillförd energi'!$B$1:$AS$566,MATCH(P$1,'Tillförd energi'!$B$1:$AQ$1,0),FALSE)</f>
        <v>0</v>
      </c>
      <c r="Q31">
        <f>VLOOKUP($B31,'Tillförd energi'!$B$1:$AS$566,MATCH(Q$1,'Tillförd energi'!$B$1:$AQ$1,0),FALSE)</f>
        <v>0</v>
      </c>
      <c r="R31">
        <f>VLOOKUP($B31,'Tillförd energi'!$B$1:$AS$566,MATCH(R$1,'Tillförd energi'!$B$1:$AQ$1,0),FALSE)</f>
        <v>2.4569999999999999</v>
      </c>
      <c r="S31">
        <f>VLOOKUP($B31,'Tillförd energi'!$B$1:$AS$566,MATCH(S$1,'Tillförd energi'!$B$1:$AQ$1,0),FALSE)</f>
        <v>0</v>
      </c>
      <c r="T31">
        <f>VLOOKUP($B31,'Tillförd energi'!$B$1:$AS$566,MATCH(T$1,'Tillförd energi'!$B$1:$AQ$1,0),FALSE)</f>
        <v>0</v>
      </c>
      <c r="U31">
        <f>VLOOKUP($B31,'Tillförd energi'!$B$1:$AS$566,MATCH(U$1,'Tillförd energi'!$B$1:$AQ$1,0),FALSE)</f>
        <v>0</v>
      </c>
      <c r="V31">
        <f>VLOOKUP($B31,'Tillförd energi'!$B$1:$AS$566,MATCH(V$1,'Tillförd energi'!$B$1:$AQ$1,0),FALSE)</f>
        <v>0</v>
      </c>
      <c r="W31">
        <f>VLOOKUP($B31,'Tillförd energi'!$B$1:$AS$566,MATCH(W$1,'Tillförd energi'!$B$1:$AQ$1,0),FALSE)</f>
        <v>0</v>
      </c>
      <c r="X31">
        <f>VLOOKUP($B31,'Tillförd energi'!$B$1:$AS$566,MATCH(X$1,'Tillförd energi'!$B$1:$AQ$1,0),FALSE)</f>
        <v>0</v>
      </c>
      <c r="Y31">
        <f>VLOOKUP($B31,'Tillförd energi'!$B$1:$AS$566,MATCH(Y$1,'Tillförd energi'!$B$1:$AQ$1,0),FALSE)</f>
        <v>0</v>
      </c>
      <c r="Z31">
        <f>VLOOKUP($B31,'Tillförd energi'!$B$1:$AS$566,MATCH(Z$1,'Tillförd energi'!$B$1:$AQ$1,0),FALSE)</f>
        <v>0</v>
      </c>
      <c r="AA31">
        <f>VLOOKUP($B31,'Tillförd energi'!$B$1:$AS$566,MATCH(AA$1,'Tillförd energi'!$B$1:$AQ$1,0),FALSE)</f>
        <v>0</v>
      </c>
      <c r="AB31">
        <f>VLOOKUP($B31,'Tillförd energi'!$B$1:$AS$566,MATCH(AB$1,'Tillförd energi'!$B$1:$AQ$1,0),FALSE)</f>
        <v>0</v>
      </c>
      <c r="AC31">
        <f>VLOOKUP($B31,'Tillförd energi'!$B$1:$AS$566,MATCH(AC$1,'Tillförd energi'!$B$1:$AQ$1,0),FALSE)</f>
        <v>0</v>
      </c>
      <c r="AD31">
        <f>VLOOKUP($B31,'Tillförd energi'!$B$1:$AS$566,MATCH(AD$1,'Tillförd energi'!$B$1:$AQ$1,0),FALSE)</f>
        <v>0</v>
      </c>
      <c r="AE31">
        <f>VLOOKUP($B31,'Tillförd energi'!$B$1:$AS$566,MATCH(AE$1,'Tillförd energi'!$B$1:$AQ$1,0),FALSE)</f>
        <v>0</v>
      </c>
      <c r="AF31">
        <f>VLOOKUP($B31,'Tillförd energi'!$B$1:$AS$566,MATCH(AF$1,'Tillförd energi'!$B$1:$AQ$1,0),FALSE)</f>
        <v>5.0000000000000001E-3</v>
      </c>
      <c r="AG31">
        <f>IFERROR(VLOOKUP(B31,Miljö!$B$1:$S$476,9,FALSE)/1,0)</f>
        <v>0</v>
      </c>
      <c r="AI31">
        <f t="shared" si="0"/>
        <v>2.4659999999999997</v>
      </c>
      <c r="AJ31">
        <f t="shared" si="1"/>
        <v>2.4659999999999997</v>
      </c>
      <c r="AK31">
        <f>IF(ISERROR(1/VLOOKUP($B31,Leveranser!$B$1:$S$500,MATCH("såld värme (gwh)",Leveranser!$B$1:$S$1,0),FALSE)),"",VLOOKUP($B31,Leveranser!$B$1:$S$500,MATCH("såld värme (gwh)",Leveranser!$B$1:$S$1,0),FALSE))</f>
        <v>1.7909999999999999</v>
      </c>
      <c r="AL31" s="22">
        <f>VLOOKUP($B31,Leveranser!$B$1:$Y$500,MATCH("Totalt såld fjärrvärme till andra fjärrvärmeföretag",Leveranser!$B$1:$AA$1,0),FALSE)</f>
        <v>0</v>
      </c>
      <c r="AM31" s="22">
        <f>IF(ISERROR(1/VLOOKUP($B31,Miljö!$B$1:$S$500,MATCH("Såld mängd produktionsspecifik fjärrvärme (GWh)",Miljö!$B$1:$R$1,0),FALSE)),0,VLOOKUP($B31,Miljö!$B$1:$S$500,MATCH("Såld mängd produktionsspecifik fjärrvärme (GWh)",Miljö!$B$1:$R$1,0),FALSE))</f>
        <v>0</v>
      </c>
      <c r="AN31" s="23">
        <f t="shared" si="2"/>
        <v>0.72627737226277378</v>
      </c>
      <c r="AP31" t="str">
        <f>VLOOKUP($B31,'Miljövärden urval för publ'!$B$1:$H$450,7,FALSE)</f>
        <v>Ja</v>
      </c>
      <c r="AQ31" t="str">
        <f>VLOOKUP($B31,'Miljövärden urval för publ'!$B$1:$H$450,6,FALSE)</f>
        <v>Ja</v>
      </c>
      <c r="AU31">
        <f t="shared" si="3"/>
        <v>5.0000000000000001E-3</v>
      </c>
      <c r="AV31">
        <f t="shared" si="4"/>
        <v>0</v>
      </c>
      <c r="AW31">
        <f t="shared" si="5"/>
        <v>0</v>
      </c>
      <c r="AX31">
        <f t="shared" si="6"/>
        <v>2.4569999999999999</v>
      </c>
      <c r="AZ31">
        <f t="shared" si="7"/>
        <v>0</v>
      </c>
      <c r="BA31">
        <f t="shared" si="8"/>
        <v>0</v>
      </c>
      <c r="BC31">
        <f t="shared" si="9"/>
        <v>2.4569999999999999</v>
      </c>
    </row>
    <row r="32" spans="1:55" ht="15" customHeight="1" x14ac:dyDescent="0.25">
      <c r="A32" t="s">
        <v>51</v>
      </c>
      <c r="B32" t="s">
        <v>54</v>
      </c>
      <c r="C32">
        <f>VLOOKUP($B32,'Tillförd energi'!$B$1:$AS$566,MATCH(C$1,'Tillförd energi'!$B$1:$AQ$1,0),FALSE)</f>
        <v>0</v>
      </c>
      <c r="D32">
        <f>VLOOKUP($B32,'Tillförd energi'!$B$1:$AS$566,MATCH(D$1,'Tillförd energi'!$B$1:$AQ$1,0),FALSE)</f>
        <v>1.0999999999999999E-2</v>
      </c>
      <c r="E32">
        <f>VLOOKUP($B32,'Tillförd energi'!$B$1:$AS$566,MATCH(E$1,'Tillförd energi'!$B$1:$AQ$1,0),FALSE)</f>
        <v>0</v>
      </c>
      <c r="F32">
        <f>VLOOKUP($B32,'Tillförd energi'!$B$1:$AS$566,MATCH(F$1,'Tillförd energi'!$B$1:$AQ$1,0),FALSE)</f>
        <v>0</v>
      </c>
      <c r="G32">
        <f>VLOOKUP($B32,'Tillförd energi'!$B$1:$AS$566,MATCH(G$1,'Tillförd energi'!$B$1:$AQ$1,0),FALSE)</f>
        <v>0</v>
      </c>
      <c r="H32">
        <f>VLOOKUP($B32,'Tillförd energi'!$B$1:$AS$566,MATCH(H$1,'Tillförd energi'!$B$1:$AQ$1,0),FALSE)</f>
        <v>0</v>
      </c>
      <c r="I32">
        <f>VLOOKUP($B32,'Tillförd energi'!$B$1:$AS$566,MATCH(I$1,'Tillförd energi'!$B$1:$AQ$1,0),FALSE)</f>
        <v>0</v>
      </c>
      <c r="J32">
        <f>VLOOKUP($B32,'Tillförd energi'!$B$1:$AS$566,MATCH(J$1,'Tillförd energi'!$B$1:$AQ$1,0),FALSE)</f>
        <v>0</v>
      </c>
      <c r="K32">
        <v>0</v>
      </c>
      <c r="L32">
        <f>VLOOKUP($B32,'Tillförd energi'!$B$1:$AS$566,MATCH(L$1,'Tillförd energi'!$B$1:$AQ$1,0),FALSE)</f>
        <v>0</v>
      </c>
      <c r="M32">
        <f>VLOOKUP($B32,'Tillförd energi'!$B$1:$AS$566,MATCH(M$1,'Tillförd energi'!$B$1:$AQ$1,0),FALSE)</f>
        <v>0</v>
      </c>
      <c r="N32">
        <f>VLOOKUP($B32,'Tillförd energi'!$B$1:$AS$566,MATCH(N$1,'Tillförd energi'!$B$1:$AQ$1,0),FALSE)</f>
        <v>0</v>
      </c>
      <c r="O32">
        <f>VLOOKUP($B32,'Tillförd energi'!$B$1:$AS$566,MATCH(O$1,'Tillförd energi'!$B$1:$AQ$1,0),FALSE)</f>
        <v>0</v>
      </c>
      <c r="P32">
        <f>VLOOKUP($B32,'Tillförd energi'!$B$1:$AS$566,MATCH(P$1,'Tillförd energi'!$B$1:$AQ$1,0),FALSE)</f>
        <v>0</v>
      </c>
      <c r="Q32">
        <f>VLOOKUP($B32,'Tillförd energi'!$B$1:$AS$566,MATCH(Q$1,'Tillförd energi'!$B$1:$AQ$1,0),FALSE)</f>
        <v>0</v>
      </c>
      <c r="R32">
        <f>VLOOKUP($B32,'Tillförd energi'!$B$1:$AS$566,MATCH(R$1,'Tillförd energi'!$B$1:$AQ$1,0),FALSE)</f>
        <v>3.0419999999999998</v>
      </c>
      <c r="S32">
        <f>VLOOKUP($B32,'Tillförd energi'!$B$1:$AS$566,MATCH(S$1,'Tillförd energi'!$B$1:$AQ$1,0),FALSE)</f>
        <v>0</v>
      </c>
      <c r="T32">
        <f>VLOOKUP($B32,'Tillförd energi'!$B$1:$AS$566,MATCH(T$1,'Tillförd energi'!$B$1:$AQ$1,0),FALSE)</f>
        <v>0</v>
      </c>
      <c r="U32">
        <f>VLOOKUP($B32,'Tillförd energi'!$B$1:$AS$566,MATCH(U$1,'Tillförd energi'!$B$1:$AQ$1,0),FALSE)</f>
        <v>0</v>
      </c>
      <c r="V32">
        <f>VLOOKUP($B32,'Tillförd energi'!$B$1:$AS$566,MATCH(V$1,'Tillförd energi'!$B$1:$AQ$1,0),FALSE)</f>
        <v>0</v>
      </c>
      <c r="W32">
        <f>VLOOKUP($B32,'Tillförd energi'!$B$1:$AS$566,MATCH(W$1,'Tillförd energi'!$B$1:$AQ$1,0),FALSE)</f>
        <v>0</v>
      </c>
      <c r="X32">
        <f>VLOOKUP($B32,'Tillförd energi'!$B$1:$AS$566,MATCH(X$1,'Tillförd energi'!$B$1:$AQ$1,0),FALSE)</f>
        <v>0</v>
      </c>
      <c r="Y32">
        <f>VLOOKUP($B32,'Tillförd energi'!$B$1:$AS$566,MATCH(Y$1,'Tillförd energi'!$B$1:$AQ$1,0),FALSE)</f>
        <v>0</v>
      </c>
      <c r="Z32">
        <f>VLOOKUP($B32,'Tillförd energi'!$B$1:$AS$566,MATCH(Z$1,'Tillförd energi'!$B$1:$AQ$1,0),FALSE)</f>
        <v>0.42699999999999999</v>
      </c>
      <c r="AA32">
        <f>VLOOKUP($B32,'Tillförd energi'!$B$1:$AS$566,MATCH(AA$1,'Tillförd energi'!$B$1:$AQ$1,0),FALSE)</f>
        <v>0</v>
      </c>
      <c r="AB32">
        <f>VLOOKUP($B32,'Tillförd energi'!$B$1:$AS$566,MATCH(AB$1,'Tillförd energi'!$B$1:$AQ$1,0),FALSE)</f>
        <v>0</v>
      </c>
      <c r="AC32">
        <f>VLOOKUP($B32,'Tillförd energi'!$B$1:$AS$566,MATCH(AC$1,'Tillförd energi'!$B$1:$AQ$1,0),FALSE)</f>
        <v>0</v>
      </c>
      <c r="AD32">
        <f>VLOOKUP($B32,'Tillförd energi'!$B$1:$AS$566,MATCH(AD$1,'Tillförd energi'!$B$1:$AQ$1,0),FALSE)</f>
        <v>0</v>
      </c>
      <c r="AE32">
        <f>VLOOKUP($B32,'Tillförd energi'!$B$1:$AS$566,MATCH(AE$1,'Tillförd energi'!$B$1:$AQ$1,0),FALSE)</f>
        <v>0</v>
      </c>
      <c r="AF32">
        <f>VLOOKUP($B32,'Tillförd energi'!$B$1:$AS$566,MATCH(AF$1,'Tillförd energi'!$B$1:$AQ$1,0),FALSE)</f>
        <v>0.1</v>
      </c>
      <c r="AG32">
        <f>IFERROR(VLOOKUP(B32,Miljö!$B$1:$S$476,9,FALSE)/1,0)</f>
        <v>0</v>
      </c>
      <c r="AI32">
        <f t="shared" si="0"/>
        <v>3.58</v>
      </c>
      <c r="AJ32">
        <f t="shared" si="1"/>
        <v>3.58</v>
      </c>
      <c r="AK32">
        <f>IF(ISERROR(1/VLOOKUP($B32,Leveranser!$B$1:$S$500,MATCH("såld värme (gwh)",Leveranser!$B$1:$S$1,0),FALSE)),"",VLOOKUP($B32,Leveranser!$B$1:$S$500,MATCH("såld värme (gwh)",Leveranser!$B$1:$S$1,0),FALSE))</f>
        <v>2.39</v>
      </c>
      <c r="AL32" s="22">
        <f>VLOOKUP($B32,Leveranser!$B$1:$Y$500,MATCH("Totalt såld fjärrvärme till andra fjärrvärmeföretag",Leveranser!$B$1:$AA$1,0),FALSE)</f>
        <v>0</v>
      </c>
      <c r="AM32" s="22">
        <f>IF(ISERROR(1/VLOOKUP($B32,Miljö!$B$1:$S$500,MATCH("Såld mängd produktionsspecifik fjärrvärme (GWh)",Miljö!$B$1:$R$1,0),FALSE)),0,VLOOKUP($B32,Miljö!$B$1:$S$500,MATCH("Såld mängd produktionsspecifik fjärrvärme (GWh)",Miljö!$B$1:$R$1,0),FALSE))</f>
        <v>0</v>
      </c>
      <c r="AN32" s="23">
        <f t="shared" si="2"/>
        <v>0.66759776536312854</v>
      </c>
      <c r="AP32" t="str">
        <f>VLOOKUP($B32,'Miljövärden urval för publ'!$B$1:$H$450,7,FALSE)</f>
        <v>Ja</v>
      </c>
      <c r="AQ32" t="str">
        <f>VLOOKUP($B32,'Miljövärden urval för publ'!$B$1:$H$450,6,FALSE)</f>
        <v>Ja</v>
      </c>
      <c r="AU32">
        <f t="shared" si="3"/>
        <v>0.52700000000000002</v>
      </c>
      <c r="AV32">
        <f t="shared" si="4"/>
        <v>0</v>
      </c>
      <c r="AW32">
        <f t="shared" si="5"/>
        <v>0</v>
      </c>
      <c r="AX32">
        <f t="shared" si="6"/>
        <v>3.0419999999999998</v>
      </c>
      <c r="AZ32">
        <f t="shared" si="7"/>
        <v>0</v>
      </c>
      <c r="BA32">
        <f t="shared" si="8"/>
        <v>0</v>
      </c>
      <c r="BC32">
        <f t="shared" si="9"/>
        <v>3.0419999999999998</v>
      </c>
    </row>
    <row r="33" spans="1:55" ht="15" customHeight="1" x14ac:dyDescent="0.25">
      <c r="A33" t="s">
        <v>55</v>
      </c>
      <c r="B33" t="s">
        <v>56</v>
      </c>
      <c r="C33">
        <f>VLOOKUP($B33,'Tillförd energi'!$B$1:$AS$566,MATCH(C$1,'Tillförd energi'!$B$1:$AQ$1,0),FALSE)</f>
        <v>0</v>
      </c>
      <c r="D33">
        <f>VLOOKUP($B33,'Tillförd energi'!$B$1:$AS$566,MATCH(D$1,'Tillförd energi'!$B$1:$AQ$1,0),FALSE)</f>
        <v>0.33</v>
      </c>
      <c r="E33">
        <f>VLOOKUP($B33,'Tillförd energi'!$B$1:$AS$566,MATCH(E$1,'Tillförd energi'!$B$1:$AQ$1,0),FALSE)</f>
        <v>9.3679299999999994</v>
      </c>
      <c r="F33">
        <f>VLOOKUP($B33,'Tillförd energi'!$B$1:$AS$566,MATCH(F$1,'Tillförd energi'!$B$1:$AQ$1,0),FALSE)</f>
        <v>0</v>
      </c>
      <c r="G33">
        <f>VLOOKUP($B33,'Tillförd energi'!$B$1:$AS$566,MATCH(G$1,'Tillförd energi'!$B$1:$AQ$1,0),FALSE)</f>
        <v>0</v>
      </c>
      <c r="H33">
        <f>VLOOKUP($B33,'Tillförd energi'!$B$1:$AS$566,MATCH(H$1,'Tillförd energi'!$B$1:$AQ$1,0),FALSE)</f>
        <v>0.35</v>
      </c>
      <c r="I33">
        <f>VLOOKUP($B33,'Tillförd energi'!$B$1:$AS$566,MATCH(I$1,'Tillförd energi'!$B$1:$AQ$1,0),FALSE)</f>
        <v>193.95699999999999</v>
      </c>
      <c r="J33">
        <f>VLOOKUP($B33,'Tillförd energi'!$B$1:$AS$566,MATCH(J$1,'Tillförd energi'!$B$1:$AQ$1,0),FALSE)</f>
        <v>0</v>
      </c>
      <c r="K33">
        <v>0</v>
      </c>
      <c r="L33">
        <f>VLOOKUP($B33,'Tillförd energi'!$B$1:$AS$566,MATCH(L$1,'Tillförd energi'!$B$1:$AQ$1,0),FALSE)</f>
        <v>0</v>
      </c>
      <c r="M33">
        <f>VLOOKUP($B33,'Tillförd energi'!$B$1:$AS$566,MATCH(M$1,'Tillförd energi'!$B$1:$AQ$1,0),FALSE)</f>
        <v>20.569900000000001</v>
      </c>
      <c r="N33">
        <f>VLOOKUP($B33,'Tillförd energi'!$B$1:$AS$566,MATCH(N$1,'Tillförd energi'!$B$1:$AQ$1,0),FALSE)</f>
        <v>257.20499999999998</v>
      </c>
      <c r="O33">
        <f>VLOOKUP($B33,'Tillförd energi'!$B$1:$AS$566,MATCH(O$1,'Tillförd energi'!$B$1:$AQ$1,0),FALSE)</f>
        <v>0</v>
      </c>
      <c r="P33">
        <f>VLOOKUP($B33,'Tillförd energi'!$B$1:$AS$566,MATCH(P$1,'Tillförd energi'!$B$1:$AQ$1,0),FALSE)</f>
        <v>31.3919</v>
      </c>
      <c r="Q33">
        <f>VLOOKUP($B33,'Tillförd energi'!$B$1:$AS$566,MATCH(Q$1,'Tillförd energi'!$B$1:$AQ$1,0),FALSE)</f>
        <v>0</v>
      </c>
      <c r="R33">
        <f>VLOOKUP($B33,'Tillförd energi'!$B$1:$AS$566,MATCH(R$1,'Tillförd energi'!$B$1:$AQ$1,0),FALSE)</f>
        <v>13.853</v>
      </c>
      <c r="S33">
        <f>VLOOKUP($B33,'Tillförd energi'!$B$1:$AS$566,MATCH(S$1,'Tillförd energi'!$B$1:$AQ$1,0),FALSE)</f>
        <v>0</v>
      </c>
      <c r="T33">
        <f>VLOOKUP($B33,'Tillförd energi'!$B$1:$AS$566,MATCH(T$1,'Tillförd energi'!$B$1:$AQ$1,0),FALSE)</f>
        <v>0</v>
      </c>
      <c r="U33">
        <f>VLOOKUP($B33,'Tillförd energi'!$B$1:$AS$566,MATCH(U$1,'Tillförd energi'!$B$1:$AQ$1,0),FALSE)</f>
        <v>0</v>
      </c>
      <c r="V33">
        <f>VLOOKUP($B33,'Tillförd energi'!$B$1:$AS$566,MATCH(V$1,'Tillförd energi'!$B$1:$AQ$1,0),FALSE)</f>
        <v>0</v>
      </c>
      <c r="W33">
        <f>VLOOKUP($B33,'Tillförd energi'!$B$1:$AS$566,MATCH(W$1,'Tillförd energi'!$B$1:$AQ$1,0),FALSE)</f>
        <v>17.510000000000002</v>
      </c>
      <c r="X33">
        <f>VLOOKUP($B33,'Tillförd energi'!$B$1:$AS$566,MATCH(X$1,'Tillförd energi'!$B$1:$AQ$1,0),FALSE)</f>
        <v>0</v>
      </c>
      <c r="Y33">
        <f>VLOOKUP($B33,'Tillförd energi'!$B$1:$AS$566,MATCH(Y$1,'Tillförd energi'!$B$1:$AQ$1,0),FALSE)</f>
        <v>0</v>
      </c>
      <c r="Z33">
        <f>VLOOKUP($B33,'Tillförd energi'!$B$1:$AS$566,MATCH(Z$1,'Tillförd energi'!$B$1:$AQ$1,0),FALSE)</f>
        <v>4.1000000000000003E-3</v>
      </c>
      <c r="AA33">
        <f>VLOOKUP($B33,'Tillförd energi'!$B$1:$AS$566,MATCH(AA$1,'Tillförd energi'!$B$1:$AQ$1,0),FALSE)</f>
        <v>8.42</v>
      </c>
      <c r="AB33">
        <f>VLOOKUP($B33,'Tillförd energi'!$B$1:$AS$566,MATCH(AB$1,'Tillförd energi'!$B$1:$AQ$1,0),FALSE)</f>
        <v>16.62</v>
      </c>
      <c r="AC33">
        <f>VLOOKUP($B33,'Tillförd energi'!$B$1:$AS$566,MATCH(AC$1,'Tillförd energi'!$B$1:$AQ$1,0),FALSE)</f>
        <v>6.681</v>
      </c>
      <c r="AD33">
        <f>VLOOKUP($B33,'Tillförd energi'!$B$1:$AS$566,MATCH(AD$1,'Tillförd energi'!$B$1:$AQ$1,0),FALSE)</f>
        <v>0</v>
      </c>
      <c r="AE33">
        <f>VLOOKUP($B33,'Tillförd energi'!$B$1:$AS$566,MATCH(AE$1,'Tillförd energi'!$B$1:$AQ$1,0),FALSE)</f>
        <v>0</v>
      </c>
      <c r="AF33">
        <f>VLOOKUP($B33,'Tillförd energi'!$B$1:$AS$566,MATCH(AF$1,'Tillförd energi'!$B$1:$AQ$1,0),FALSE)</f>
        <v>23.337</v>
      </c>
      <c r="AG33">
        <f>IFERROR(VLOOKUP(B33,Miljö!$B$1:$S$476,9,FALSE)/1,0)</f>
        <v>0</v>
      </c>
      <c r="AI33">
        <f t="shared" si="0"/>
        <v>599.59682999999984</v>
      </c>
      <c r="AJ33">
        <f t="shared" si="1"/>
        <v>599.59682999999984</v>
      </c>
      <c r="AK33">
        <f>IF(ISERROR(1/VLOOKUP($B33,Leveranser!$B$1:$S$500,MATCH("såld värme (gwh)",Leveranser!$B$1:$S$1,0),FALSE)),"",VLOOKUP($B33,Leveranser!$B$1:$S$500,MATCH("såld värme (gwh)",Leveranser!$B$1:$S$1,0),FALSE))</f>
        <v>550.18899999999996</v>
      </c>
      <c r="AL33" s="22">
        <f>VLOOKUP($B33,Leveranser!$B$1:$Y$500,MATCH("Totalt såld fjärrvärme till andra fjärrvärmeföretag",Leveranser!$B$1:$AA$1,0),FALSE)</f>
        <v>0</v>
      </c>
      <c r="AM33" s="22">
        <f>IF(ISERROR(1/VLOOKUP($B33,Miljö!$B$1:$S$500,MATCH("Såld mängd produktionsspecifik fjärrvärme (GWh)",Miljö!$B$1:$R$1,0),FALSE)),0,VLOOKUP($B33,Miljö!$B$1:$S$500,MATCH("Såld mängd produktionsspecifik fjärrvärme (GWh)",Miljö!$B$1:$R$1,0),FALSE))</f>
        <v>0</v>
      </c>
      <c r="AN33" s="23">
        <f t="shared" si="2"/>
        <v>0.91759824680860991</v>
      </c>
      <c r="AP33" t="str">
        <f>VLOOKUP($B33,'Miljövärden urval för publ'!$B$1:$H$450,7,FALSE)</f>
        <v>Ja</v>
      </c>
      <c r="AQ33" t="str">
        <f>VLOOKUP($B33,'Miljövärden urval för publ'!$B$1:$H$450,6,FALSE)</f>
        <v>Nej</v>
      </c>
      <c r="AU33">
        <f t="shared" si="3"/>
        <v>31.761099999999999</v>
      </c>
      <c r="AV33">
        <f t="shared" si="4"/>
        <v>0</v>
      </c>
      <c r="AW33">
        <f t="shared" si="5"/>
        <v>309.16680000000002</v>
      </c>
      <c r="AX33">
        <f t="shared" si="6"/>
        <v>13.853</v>
      </c>
      <c r="AZ33">
        <f t="shared" si="7"/>
        <v>16.62</v>
      </c>
      <c r="BA33">
        <f t="shared" si="8"/>
        <v>0</v>
      </c>
      <c r="BC33">
        <f t="shared" si="9"/>
        <v>340.52980000000002</v>
      </c>
    </row>
    <row r="34" spans="1:55" ht="15" customHeight="1" x14ac:dyDescent="0.25">
      <c r="A34" t="s">
        <v>55</v>
      </c>
      <c r="B34" t="s">
        <v>57</v>
      </c>
      <c r="C34">
        <f>VLOOKUP($B34,'Tillförd energi'!$B$1:$AS$566,MATCH(C$1,'Tillförd energi'!$B$1:$AQ$1,0),FALSE)</f>
        <v>0</v>
      </c>
      <c r="D34">
        <f>VLOOKUP($B34,'Tillförd energi'!$B$1:$AS$566,MATCH(D$1,'Tillförd energi'!$B$1:$AQ$1,0),FALSE)</f>
        <v>5.78</v>
      </c>
      <c r="E34">
        <f>VLOOKUP($B34,'Tillförd energi'!$B$1:$AS$566,MATCH(E$1,'Tillförd energi'!$B$1:$AQ$1,0),FALSE)</f>
        <v>0</v>
      </c>
      <c r="F34">
        <f>VLOOKUP($B34,'Tillförd energi'!$B$1:$AS$566,MATCH(F$1,'Tillförd energi'!$B$1:$AQ$1,0),FALSE)</f>
        <v>0</v>
      </c>
      <c r="G34">
        <f>VLOOKUP($B34,'Tillförd energi'!$B$1:$AS$566,MATCH(G$1,'Tillförd energi'!$B$1:$AQ$1,0),FALSE)</f>
        <v>0</v>
      </c>
      <c r="H34">
        <f>VLOOKUP($B34,'Tillförd energi'!$B$1:$AS$566,MATCH(H$1,'Tillförd energi'!$B$1:$AQ$1,0),FALSE)</f>
        <v>0</v>
      </c>
      <c r="I34">
        <f>VLOOKUP($B34,'Tillförd energi'!$B$1:$AS$566,MATCH(I$1,'Tillförd energi'!$B$1:$AQ$1,0),FALSE)</f>
        <v>0</v>
      </c>
      <c r="J34">
        <f>VLOOKUP($B34,'Tillförd energi'!$B$1:$AS$566,MATCH(J$1,'Tillförd energi'!$B$1:$AQ$1,0),FALSE)</f>
        <v>0</v>
      </c>
      <c r="K34">
        <v>0</v>
      </c>
      <c r="L34">
        <f>VLOOKUP($B34,'Tillförd energi'!$B$1:$AS$566,MATCH(L$1,'Tillförd energi'!$B$1:$AQ$1,0),FALSE)</f>
        <v>0</v>
      </c>
      <c r="M34">
        <f>VLOOKUP($B34,'Tillförd energi'!$B$1:$AS$566,MATCH(M$1,'Tillförd energi'!$B$1:$AQ$1,0),FALSE)</f>
        <v>0</v>
      </c>
      <c r="N34">
        <f>VLOOKUP($B34,'Tillförd energi'!$B$1:$AS$566,MATCH(N$1,'Tillförd energi'!$B$1:$AQ$1,0),FALSE)</f>
        <v>0</v>
      </c>
      <c r="O34">
        <f>VLOOKUP($B34,'Tillförd energi'!$B$1:$AS$566,MATCH(O$1,'Tillförd energi'!$B$1:$AQ$1,0),FALSE)</f>
        <v>0</v>
      </c>
      <c r="P34">
        <f>VLOOKUP($B34,'Tillförd energi'!$B$1:$AS$566,MATCH(P$1,'Tillförd energi'!$B$1:$AQ$1,0),FALSE)</f>
        <v>0</v>
      </c>
      <c r="Q34">
        <f>VLOOKUP($B34,'Tillförd energi'!$B$1:$AS$566,MATCH(Q$1,'Tillförd energi'!$B$1:$AQ$1,0),FALSE)</f>
        <v>0</v>
      </c>
      <c r="R34">
        <f>VLOOKUP($B34,'Tillförd energi'!$B$1:$AS$566,MATCH(R$1,'Tillförd energi'!$B$1:$AQ$1,0),FALSE)</f>
        <v>5.75</v>
      </c>
      <c r="S34">
        <f>VLOOKUP($B34,'Tillförd energi'!$B$1:$AS$566,MATCH(S$1,'Tillförd energi'!$B$1:$AQ$1,0),FALSE)</f>
        <v>12.4</v>
      </c>
      <c r="T34">
        <f>VLOOKUP($B34,'Tillförd energi'!$B$1:$AS$566,MATCH(T$1,'Tillförd energi'!$B$1:$AQ$1,0),FALSE)</f>
        <v>0</v>
      </c>
      <c r="U34">
        <f>VLOOKUP($B34,'Tillförd energi'!$B$1:$AS$566,MATCH(U$1,'Tillförd energi'!$B$1:$AQ$1,0),FALSE)</f>
        <v>0</v>
      </c>
      <c r="V34">
        <f>VLOOKUP($B34,'Tillförd energi'!$B$1:$AS$566,MATCH(V$1,'Tillförd energi'!$B$1:$AQ$1,0),FALSE)</f>
        <v>0</v>
      </c>
      <c r="W34">
        <f>VLOOKUP($B34,'Tillförd energi'!$B$1:$AS$566,MATCH(W$1,'Tillförd energi'!$B$1:$AQ$1,0),FALSE)</f>
        <v>0</v>
      </c>
      <c r="X34">
        <f>VLOOKUP($B34,'Tillförd energi'!$B$1:$AS$566,MATCH(X$1,'Tillförd energi'!$B$1:$AQ$1,0),FALSE)</f>
        <v>0</v>
      </c>
      <c r="Y34">
        <f>VLOOKUP($B34,'Tillförd energi'!$B$1:$AS$566,MATCH(Y$1,'Tillförd energi'!$B$1:$AQ$1,0),FALSE)</f>
        <v>0</v>
      </c>
      <c r="Z34">
        <f>VLOOKUP($B34,'Tillförd energi'!$B$1:$AS$566,MATCH(Z$1,'Tillförd energi'!$B$1:$AQ$1,0),FALSE)</f>
        <v>0</v>
      </c>
      <c r="AA34">
        <f>VLOOKUP($B34,'Tillförd energi'!$B$1:$AS$566,MATCH(AA$1,'Tillförd energi'!$B$1:$AQ$1,0),FALSE)</f>
        <v>0</v>
      </c>
      <c r="AB34">
        <f>VLOOKUP($B34,'Tillförd energi'!$B$1:$AS$566,MATCH(AB$1,'Tillförd energi'!$B$1:$AQ$1,0),FALSE)</f>
        <v>0</v>
      </c>
      <c r="AC34">
        <f>VLOOKUP($B34,'Tillförd energi'!$B$1:$AS$566,MATCH(AC$1,'Tillförd energi'!$B$1:$AQ$1,0),FALSE)</f>
        <v>0</v>
      </c>
      <c r="AD34">
        <f>VLOOKUP($B34,'Tillförd energi'!$B$1:$AS$566,MATCH(AD$1,'Tillförd energi'!$B$1:$AQ$1,0),FALSE)</f>
        <v>0</v>
      </c>
      <c r="AE34">
        <f>VLOOKUP($B34,'Tillförd energi'!$B$1:$AS$566,MATCH(AE$1,'Tillförd energi'!$B$1:$AQ$1,0),FALSE)</f>
        <v>0</v>
      </c>
      <c r="AF34">
        <f>VLOOKUP($B34,'Tillförd energi'!$B$1:$AS$566,MATCH(AF$1,'Tillförd energi'!$B$1:$AQ$1,0),FALSE)</f>
        <v>0.33</v>
      </c>
      <c r="AG34">
        <f>IFERROR(VLOOKUP(B34,Miljö!$B$1:$S$476,9,FALSE)/1,0)</f>
        <v>0</v>
      </c>
      <c r="AI34">
        <f t="shared" si="0"/>
        <v>24.259999999999998</v>
      </c>
      <c r="AJ34">
        <f t="shared" si="1"/>
        <v>24.259999999999998</v>
      </c>
      <c r="AK34">
        <f>IF(ISERROR(1/VLOOKUP($B34,Leveranser!$B$1:$S$500,MATCH("såld värme (gwh)",Leveranser!$B$1:$S$1,0),FALSE)),"",VLOOKUP($B34,Leveranser!$B$1:$S$500,MATCH("såld värme (gwh)",Leveranser!$B$1:$S$1,0),FALSE))</f>
        <v>17.352</v>
      </c>
      <c r="AL34" s="22">
        <f>VLOOKUP($B34,Leveranser!$B$1:$Y$500,MATCH("Totalt såld fjärrvärme till andra fjärrvärmeföretag",Leveranser!$B$1:$AA$1,0),FALSE)</f>
        <v>0</v>
      </c>
      <c r="AM34" s="22">
        <f>IF(ISERROR(1/VLOOKUP($B34,Miljö!$B$1:$S$500,MATCH("Såld mängd produktionsspecifik fjärrvärme (GWh)",Miljö!$B$1:$R$1,0),FALSE)),0,VLOOKUP($B34,Miljö!$B$1:$S$500,MATCH("Såld mängd produktionsspecifik fjärrvärme (GWh)",Miljö!$B$1:$R$1,0),FALSE))</f>
        <v>0</v>
      </c>
      <c r="AN34" s="23">
        <f t="shared" si="2"/>
        <v>0.71525144270403962</v>
      </c>
      <c r="AP34" t="str">
        <f>VLOOKUP($B34,'Miljövärden urval för publ'!$B$1:$H$450,7,FALSE)</f>
        <v>Ja</v>
      </c>
      <c r="AQ34" t="str">
        <f>VLOOKUP($B34,'Miljövärden urval för publ'!$B$1:$H$450,6,FALSE)</f>
        <v>Nej</v>
      </c>
      <c r="AU34">
        <f t="shared" si="3"/>
        <v>0.33</v>
      </c>
      <c r="AV34">
        <f t="shared" si="4"/>
        <v>0</v>
      </c>
      <c r="AW34">
        <f t="shared" si="5"/>
        <v>0</v>
      </c>
      <c r="AX34">
        <f t="shared" si="6"/>
        <v>18.149999999999999</v>
      </c>
      <c r="AZ34">
        <f t="shared" si="7"/>
        <v>0</v>
      </c>
      <c r="BA34">
        <f t="shared" si="8"/>
        <v>0</v>
      </c>
      <c r="BC34">
        <f t="shared" si="9"/>
        <v>18.149999999999999</v>
      </c>
    </row>
    <row r="35" spans="1:55" ht="15" customHeight="1" x14ac:dyDescent="0.25">
      <c r="A35" t="s">
        <v>58</v>
      </c>
      <c r="B35" t="s">
        <v>59</v>
      </c>
      <c r="C35">
        <f>VLOOKUP($B35,'Tillförd energi'!$B$1:$AS$566,MATCH(C$1,'Tillförd energi'!$B$1:$AQ$1,0),FALSE)</f>
        <v>0</v>
      </c>
      <c r="D35">
        <f>VLOOKUP($B35,'Tillförd energi'!$B$1:$AS$566,MATCH(D$1,'Tillförd energi'!$B$1:$AQ$1,0),FALSE)</f>
        <v>0</v>
      </c>
      <c r="E35">
        <f>VLOOKUP($B35,'Tillförd energi'!$B$1:$AS$566,MATCH(E$1,'Tillförd energi'!$B$1:$AQ$1,0),FALSE)</f>
        <v>0</v>
      </c>
      <c r="F35">
        <f>VLOOKUP($B35,'Tillförd energi'!$B$1:$AS$566,MATCH(F$1,'Tillförd energi'!$B$1:$AQ$1,0),FALSE)</f>
        <v>0</v>
      </c>
      <c r="G35">
        <f>VLOOKUP($B35,'Tillförd energi'!$B$1:$AS$566,MATCH(G$1,'Tillförd energi'!$B$1:$AQ$1,0),FALSE)</f>
        <v>0</v>
      </c>
      <c r="H35">
        <f>VLOOKUP($B35,'Tillförd energi'!$B$1:$AS$566,MATCH(H$1,'Tillförd energi'!$B$1:$AQ$1,0),FALSE)</f>
        <v>0</v>
      </c>
      <c r="I35">
        <f>VLOOKUP($B35,'Tillförd energi'!$B$1:$AS$566,MATCH(I$1,'Tillförd energi'!$B$1:$AQ$1,0),FALSE)</f>
        <v>0</v>
      </c>
      <c r="J35">
        <f>VLOOKUP($B35,'Tillförd energi'!$B$1:$AS$566,MATCH(J$1,'Tillförd energi'!$B$1:$AQ$1,0),FALSE)</f>
        <v>0</v>
      </c>
      <c r="K35">
        <v>0</v>
      </c>
      <c r="L35">
        <f>VLOOKUP($B35,'Tillförd energi'!$B$1:$AS$566,MATCH(L$1,'Tillförd energi'!$B$1:$AQ$1,0),FALSE)</f>
        <v>0</v>
      </c>
      <c r="M35">
        <f>VLOOKUP($B35,'Tillförd energi'!$B$1:$AS$566,MATCH(M$1,'Tillförd energi'!$B$1:$AQ$1,0),FALSE)</f>
        <v>0</v>
      </c>
      <c r="N35">
        <f>VLOOKUP($B35,'Tillförd energi'!$B$1:$AS$566,MATCH(N$1,'Tillförd energi'!$B$1:$AQ$1,0),FALSE)</f>
        <v>0</v>
      </c>
      <c r="O35">
        <f>VLOOKUP($B35,'Tillförd energi'!$B$1:$AS$566,MATCH(O$1,'Tillförd energi'!$B$1:$AQ$1,0),FALSE)</f>
        <v>0</v>
      </c>
      <c r="P35">
        <f>VLOOKUP($B35,'Tillförd energi'!$B$1:$AS$566,MATCH(P$1,'Tillförd energi'!$B$1:$AQ$1,0),FALSE)</f>
        <v>0</v>
      </c>
      <c r="Q35">
        <f>VLOOKUP($B35,'Tillförd energi'!$B$1:$AS$566,MATCH(Q$1,'Tillförd energi'!$B$1:$AQ$1,0),FALSE)</f>
        <v>0</v>
      </c>
      <c r="R35">
        <f>VLOOKUP($B35,'Tillförd energi'!$B$1:$AS$566,MATCH(R$1,'Tillförd energi'!$B$1:$AQ$1,0),FALSE)</f>
        <v>0</v>
      </c>
      <c r="S35">
        <f>VLOOKUP($B35,'Tillförd energi'!$B$1:$AS$566,MATCH(S$1,'Tillförd energi'!$B$1:$AQ$1,0),FALSE)</f>
        <v>0</v>
      </c>
      <c r="T35">
        <f>VLOOKUP($B35,'Tillförd energi'!$B$1:$AS$566,MATCH(T$1,'Tillförd energi'!$B$1:$AQ$1,0),FALSE)</f>
        <v>0</v>
      </c>
      <c r="U35">
        <f>VLOOKUP($B35,'Tillförd energi'!$B$1:$AS$566,MATCH(U$1,'Tillförd energi'!$B$1:$AQ$1,0),FALSE)</f>
        <v>0</v>
      </c>
      <c r="V35">
        <f>VLOOKUP($B35,'Tillförd energi'!$B$1:$AS$566,MATCH(V$1,'Tillförd energi'!$B$1:$AQ$1,0),FALSE)</f>
        <v>0</v>
      </c>
      <c r="W35">
        <f>VLOOKUP($B35,'Tillförd energi'!$B$1:$AS$566,MATCH(W$1,'Tillförd energi'!$B$1:$AQ$1,0),FALSE)</f>
        <v>0.7</v>
      </c>
      <c r="X35">
        <f>VLOOKUP($B35,'Tillförd energi'!$B$1:$AS$566,MATCH(X$1,'Tillförd energi'!$B$1:$AQ$1,0),FALSE)</f>
        <v>0</v>
      </c>
      <c r="Y35">
        <f>VLOOKUP($B35,'Tillförd energi'!$B$1:$AS$566,MATCH(Y$1,'Tillförd energi'!$B$1:$AQ$1,0),FALSE)</f>
        <v>0</v>
      </c>
      <c r="Z35">
        <f>VLOOKUP($B35,'Tillförd energi'!$B$1:$AS$566,MATCH(Z$1,'Tillförd energi'!$B$1:$AQ$1,0),FALSE)</f>
        <v>0</v>
      </c>
      <c r="AA35">
        <f>VLOOKUP($B35,'Tillförd energi'!$B$1:$AS$566,MATCH(AA$1,'Tillförd energi'!$B$1:$AQ$1,0),FALSE)</f>
        <v>0</v>
      </c>
      <c r="AB35">
        <f>VLOOKUP($B35,'Tillförd energi'!$B$1:$AS$566,MATCH(AB$1,'Tillförd energi'!$B$1:$AQ$1,0),FALSE)</f>
        <v>0</v>
      </c>
      <c r="AC35">
        <f>VLOOKUP($B35,'Tillförd energi'!$B$1:$AS$566,MATCH(AC$1,'Tillförd energi'!$B$1:$AQ$1,0),FALSE)</f>
        <v>0</v>
      </c>
      <c r="AD35">
        <f>VLOOKUP($B35,'Tillförd energi'!$B$1:$AS$566,MATCH(AD$1,'Tillförd energi'!$B$1:$AQ$1,0),FALSE)</f>
        <v>29.8</v>
      </c>
      <c r="AE35">
        <f>VLOOKUP($B35,'Tillförd energi'!$B$1:$AS$566,MATCH(AE$1,'Tillförd energi'!$B$1:$AQ$1,0),FALSE)</f>
        <v>21.058800000000002</v>
      </c>
      <c r="AF35">
        <f>VLOOKUP($B35,'Tillförd energi'!$B$1:$AS$566,MATCH(AF$1,'Tillförd energi'!$B$1:$AQ$1,0),FALSE)</f>
        <v>0.14000000000000001</v>
      </c>
      <c r="AG35">
        <f>IFERROR(VLOOKUP(B35,Miljö!$B$1:$S$476,9,FALSE)/1,0)</f>
        <v>0</v>
      </c>
      <c r="AI35">
        <f t="shared" si="0"/>
        <v>51.698800000000006</v>
      </c>
      <c r="AJ35">
        <f t="shared" si="1"/>
        <v>51.698800000000006</v>
      </c>
      <c r="AK35">
        <f>IF(ISERROR(1/VLOOKUP($B35,Leveranser!$B$1:$S$500,MATCH("såld värme (gwh)",Leveranser!$B$1:$S$1,0),FALSE)),"",VLOOKUP($B35,Leveranser!$B$1:$S$500,MATCH("såld värme (gwh)",Leveranser!$B$1:$S$1,0),FALSE))</f>
        <v>34.799999999999997</v>
      </c>
      <c r="AL35" s="22">
        <f>VLOOKUP($B35,Leveranser!$B$1:$Y$500,MATCH("Totalt såld fjärrvärme till andra fjärrvärmeföretag",Leveranser!$B$1:$AA$1,0),FALSE)</f>
        <v>0</v>
      </c>
      <c r="AM35" s="22">
        <f>IF(ISERROR(1/VLOOKUP($B35,Miljö!$B$1:$S$500,MATCH("Såld mängd produktionsspecifik fjärrvärme (GWh)",Miljö!$B$1:$R$1,0),FALSE)),0,VLOOKUP($B35,Miljö!$B$1:$S$500,MATCH("Såld mängd produktionsspecifik fjärrvärme (GWh)",Miljö!$B$1:$R$1,0),FALSE))</f>
        <v>0</v>
      </c>
      <c r="AN35" s="23">
        <f t="shared" si="2"/>
        <v>0.67312974382384105</v>
      </c>
      <c r="AP35" t="str">
        <f>VLOOKUP($B35,'Miljövärden urval för publ'!$B$1:$H$450,7,FALSE)</f>
        <v>Ja</v>
      </c>
      <c r="AQ35" t="str">
        <f>VLOOKUP($B35,'Miljövärden urval för publ'!$B$1:$H$450,6,FALSE)</f>
        <v>Nej</v>
      </c>
      <c r="AU35">
        <f t="shared" si="3"/>
        <v>0.14000000000000001</v>
      </c>
      <c r="AV35">
        <f t="shared" si="4"/>
        <v>0</v>
      </c>
      <c r="AW35">
        <f t="shared" si="5"/>
        <v>0</v>
      </c>
      <c r="AX35">
        <f t="shared" si="6"/>
        <v>0</v>
      </c>
      <c r="AZ35">
        <f t="shared" si="7"/>
        <v>0</v>
      </c>
      <c r="BA35">
        <f t="shared" si="8"/>
        <v>21.058800000000002</v>
      </c>
      <c r="BC35">
        <f t="shared" si="9"/>
        <v>0.7</v>
      </c>
    </row>
    <row r="36" spans="1:55" ht="15" customHeight="1" x14ac:dyDescent="0.25">
      <c r="A36" t="s">
        <v>60</v>
      </c>
      <c r="B36" t="s">
        <v>61</v>
      </c>
      <c r="C36">
        <f>VLOOKUP($B36,'Tillförd energi'!$B$1:$AS$566,MATCH(C$1,'Tillförd energi'!$B$1:$AQ$1,0),FALSE)</f>
        <v>0</v>
      </c>
      <c r="D36">
        <f>VLOOKUP($B36,'Tillförd energi'!$B$1:$AS$566,MATCH(D$1,'Tillförd energi'!$B$1:$AQ$1,0),FALSE)</f>
        <v>0</v>
      </c>
      <c r="E36">
        <f>VLOOKUP($B36,'Tillförd energi'!$B$1:$AS$566,MATCH(E$1,'Tillförd energi'!$B$1:$AQ$1,0),FALSE)</f>
        <v>0</v>
      </c>
      <c r="F36">
        <f>VLOOKUP($B36,'Tillförd energi'!$B$1:$AS$566,MATCH(F$1,'Tillförd energi'!$B$1:$AQ$1,0),FALSE)</f>
        <v>0</v>
      </c>
      <c r="G36">
        <f>VLOOKUP($B36,'Tillförd energi'!$B$1:$AS$566,MATCH(G$1,'Tillförd energi'!$B$1:$AQ$1,0),FALSE)</f>
        <v>0</v>
      </c>
      <c r="H36">
        <f>VLOOKUP($B36,'Tillförd energi'!$B$1:$AS$566,MATCH(H$1,'Tillförd energi'!$B$1:$AQ$1,0),FALSE)</f>
        <v>0</v>
      </c>
      <c r="I36">
        <f>VLOOKUP($B36,'Tillförd energi'!$B$1:$AS$566,MATCH(I$1,'Tillförd energi'!$B$1:$AQ$1,0),FALSE)</f>
        <v>0</v>
      </c>
      <c r="J36">
        <f>VLOOKUP($B36,'Tillförd energi'!$B$1:$AS$566,MATCH(J$1,'Tillförd energi'!$B$1:$AQ$1,0),FALSE)</f>
        <v>0</v>
      </c>
      <c r="K36">
        <v>0</v>
      </c>
      <c r="L36">
        <f>VLOOKUP($B36,'Tillförd energi'!$B$1:$AS$566,MATCH(L$1,'Tillförd energi'!$B$1:$AQ$1,0),FALSE)</f>
        <v>0</v>
      </c>
      <c r="M36">
        <f>VLOOKUP($B36,'Tillförd energi'!$B$1:$AS$566,MATCH(M$1,'Tillförd energi'!$B$1:$AQ$1,0),FALSE)</f>
        <v>0</v>
      </c>
      <c r="N36">
        <f>VLOOKUP($B36,'Tillförd energi'!$B$1:$AS$566,MATCH(N$1,'Tillförd energi'!$B$1:$AQ$1,0),FALSE)</f>
        <v>0</v>
      </c>
      <c r="O36">
        <f>VLOOKUP($B36,'Tillförd energi'!$B$1:$AS$566,MATCH(O$1,'Tillförd energi'!$B$1:$AQ$1,0),FALSE)</f>
        <v>0</v>
      </c>
      <c r="P36">
        <f>VLOOKUP($B36,'Tillförd energi'!$B$1:$AS$566,MATCH(P$1,'Tillförd energi'!$B$1:$AQ$1,0),FALSE)</f>
        <v>0</v>
      </c>
      <c r="Q36">
        <f>VLOOKUP($B36,'Tillförd energi'!$B$1:$AS$566,MATCH(Q$1,'Tillförd energi'!$B$1:$AQ$1,0),FALSE)</f>
        <v>0</v>
      </c>
      <c r="R36">
        <f>VLOOKUP($B36,'Tillförd energi'!$B$1:$AS$566,MATCH(R$1,'Tillförd energi'!$B$1:$AQ$1,0),FALSE)</f>
        <v>0</v>
      </c>
      <c r="S36">
        <f>VLOOKUP($B36,'Tillförd energi'!$B$1:$AS$566,MATCH(S$1,'Tillförd energi'!$B$1:$AQ$1,0),FALSE)</f>
        <v>0</v>
      </c>
      <c r="T36">
        <f>VLOOKUP($B36,'Tillförd energi'!$B$1:$AS$566,MATCH(T$1,'Tillförd energi'!$B$1:$AQ$1,0),FALSE)</f>
        <v>0</v>
      </c>
      <c r="U36">
        <f>VLOOKUP($B36,'Tillförd energi'!$B$1:$AS$566,MATCH(U$1,'Tillförd energi'!$B$1:$AQ$1,0),FALSE)</f>
        <v>0</v>
      </c>
      <c r="V36">
        <f>VLOOKUP($B36,'Tillförd energi'!$B$1:$AS$566,MATCH(V$1,'Tillförd energi'!$B$1:$AQ$1,0),FALSE)</f>
        <v>0</v>
      </c>
      <c r="W36">
        <f>VLOOKUP($B36,'Tillförd energi'!$B$1:$AS$566,MATCH(W$1,'Tillförd energi'!$B$1:$AQ$1,0),FALSE)</f>
        <v>0</v>
      </c>
      <c r="X36">
        <f>VLOOKUP($B36,'Tillförd energi'!$B$1:$AS$566,MATCH(X$1,'Tillförd energi'!$B$1:$AQ$1,0),FALSE)</f>
        <v>0</v>
      </c>
      <c r="Y36">
        <f>VLOOKUP($B36,'Tillförd energi'!$B$1:$AS$566,MATCH(Y$1,'Tillförd energi'!$B$1:$AQ$1,0),FALSE)</f>
        <v>0</v>
      </c>
      <c r="Z36">
        <f>VLOOKUP($B36,'Tillförd energi'!$B$1:$AS$566,MATCH(Z$1,'Tillförd energi'!$B$1:$AQ$1,0),FALSE)</f>
        <v>0</v>
      </c>
      <c r="AA36">
        <f>VLOOKUP($B36,'Tillförd energi'!$B$1:$AS$566,MATCH(AA$1,'Tillförd energi'!$B$1:$AQ$1,0),FALSE)</f>
        <v>0</v>
      </c>
      <c r="AB36">
        <f>VLOOKUP($B36,'Tillförd energi'!$B$1:$AS$566,MATCH(AB$1,'Tillförd energi'!$B$1:$AQ$1,0),FALSE)</f>
        <v>0</v>
      </c>
      <c r="AC36">
        <f>VLOOKUP($B36,'Tillförd energi'!$B$1:$AS$566,MATCH(AC$1,'Tillförd energi'!$B$1:$AQ$1,0),FALSE)</f>
        <v>0</v>
      </c>
      <c r="AD36">
        <f>VLOOKUP($B36,'Tillförd energi'!$B$1:$AS$566,MATCH(AD$1,'Tillförd energi'!$B$1:$AQ$1,0),FALSE)</f>
        <v>0</v>
      </c>
      <c r="AE36">
        <f>VLOOKUP($B36,'Tillförd energi'!$B$1:$AS$566,MATCH(AE$1,'Tillförd energi'!$B$1:$AQ$1,0),FALSE)</f>
        <v>0</v>
      </c>
      <c r="AF36">
        <f>VLOOKUP($B36,'Tillförd energi'!$B$1:$AS$566,MATCH(AF$1,'Tillförd energi'!$B$1:$AQ$1,0),FALSE)</f>
        <v>0</v>
      </c>
      <c r="AG36">
        <f>IFERROR(VLOOKUP(B36,Miljö!$B$1:$S$476,9,FALSE)/1,0)</f>
        <v>0</v>
      </c>
      <c r="AI36">
        <f t="shared" si="0"/>
        <v>0</v>
      </c>
      <c r="AJ36">
        <f t="shared" si="1"/>
        <v>0</v>
      </c>
      <c r="AK36" t="str">
        <f>IF(ISERROR(1/VLOOKUP($B36,Leveranser!$B$1:$S$500,MATCH("såld värme (gwh)",Leveranser!$B$1:$S$1,0),FALSE)),"",VLOOKUP($B36,Leveranser!$B$1:$S$500,MATCH("såld värme (gwh)",Leveranser!$B$1:$S$1,0),FALSE))</f>
        <v/>
      </c>
      <c r="AL36" s="22">
        <f>VLOOKUP($B36,Leveranser!$B$1:$Y$500,MATCH("Totalt såld fjärrvärme till andra fjärrvärmeföretag",Leveranser!$B$1:$AA$1,0),FALSE)</f>
        <v>0</v>
      </c>
      <c r="AM36" s="22">
        <f>IF(ISERROR(1/VLOOKUP($B36,Miljö!$B$1:$S$500,MATCH("Såld mängd produktionsspecifik fjärrvärme (GWh)",Miljö!$B$1:$R$1,0),FALSE)),0,VLOOKUP($B36,Miljö!$B$1:$S$500,MATCH("Såld mängd produktionsspecifik fjärrvärme (GWh)",Miljö!$B$1:$R$1,0),FALSE))</f>
        <v>0</v>
      </c>
      <c r="AN36" s="23" t="str">
        <f t="shared" si="2"/>
        <v/>
      </c>
      <c r="AP36" t="str">
        <f>VLOOKUP($B36,'Miljövärden urval för publ'!$B$1:$H$450,7,FALSE)</f>
        <v>Nej</v>
      </c>
      <c r="AQ36" t="str">
        <f>VLOOKUP($B36,'Miljövärden urval för publ'!$B$1:$H$450,6,FALSE)</f>
        <v>Nej</v>
      </c>
      <c r="AU36">
        <f t="shared" si="3"/>
        <v>0</v>
      </c>
      <c r="AV36">
        <f t="shared" si="4"/>
        <v>0</v>
      </c>
      <c r="AW36">
        <f t="shared" si="5"/>
        <v>0</v>
      </c>
      <c r="AX36">
        <f t="shared" si="6"/>
        <v>0</v>
      </c>
      <c r="AZ36">
        <f t="shared" si="7"/>
        <v>0</v>
      </c>
      <c r="BA36">
        <f t="shared" si="8"/>
        <v>0</v>
      </c>
      <c r="BC36">
        <f t="shared" si="9"/>
        <v>0</v>
      </c>
    </row>
    <row r="37" spans="1:55" ht="15" customHeight="1" x14ac:dyDescent="0.25">
      <c r="A37" t="s">
        <v>60</v>
      </c>
      <c r="B37" t="s">
        <v>62</v>
      </c>
      <c r="C37">
        <f>VLOOKUP($B37,'Tillförd energi'!$B$1:$AS$566,MATCH(C$1,'Tillförd energi'!$B$1:$AQ$1,0),FALSE)</f>
        <v>0</v>
      </c>
      <c r="D37">
        <f>VLOOKUP($B37,'Tillförd energi'!$B$1:$AS$566,MATCH(D$1,'Tillförd energi'!$B$1:$AQ$1,0),FALSE)</f>
        <v>0</v>
      </c>
      <c r="E37">
        <f>VLOOKUP($B37,'Tillförd energi'!$B$1:$AS$566,MATCH(E$1,'Tillförd energi'!$B$1:$AQ$1,0),FALSE)</f>
        <v>0</v>
      </c>
      <c r="F37">
        <f>VLOOKUP($B37,'Tillförd energi'!$B$1:$AS$566,MATCH(F$1,'Tillförd energi'!$B$1:$AQ$1,0),FALSE)</f>
        <v>0</v>
      </c>
      <c r="G37">
        <f>VLOOKUP($B37,'Tillförd energi'!$B$1:$AS$566,MATCH(G$1,'Tillförd energi'!$B$1:$AQ$1,0),FALSE)</f>
        <v>0</v>
      </c>
      <c r="H37">
        <f>VLOOKUP($B37,'Tillförd energi'!$B$1:$AS$566,MATCH(H$1,'Tillförd energi'!$B$1:$AQ$1,0),FALSE)</f>
        <v>0</v>
      </c>
      <c r="I37">
        <f>VLOOKUP($B37,'Tillförd energi'!$B$1:$AS$566,MATCH(I$1,'Tillförd energi'!$B$1:$AQ$1,0),FALSE)</f>
        <v>0</v>
      </c>
      <c r="J37">
        <f>VLOOKUP($B37,'Tillförd energi'!$B$1:$AS$566,MATCH(J$1,'Tillförd energi'!$B$1:$AQ$1,0),FALSE)</f>
        <v>0</v>
      </c>
      <c r="K37">
        <v>0</v>
      </c>
      <c r="L37">
        <f>VLOOKUP($B37,'Tillförd energi'!$B$1:$AS$566,MATCH(L$1,'Tillförd energi'!$B$1:$AQ$1,0),FALSE)</f>
        <v>0</v>
      </c>
      <c r="M37">
        <f>VLOOKUP($B37,'Tillförd energi'!$B$1:$AS$566,MATCH(M$1,'Tillförd energi'!$B$1:$AQ$1,0),FALSE)</f>
        <v>0</v>
      </c>
      <c r="N37">
        <f>VLOOKUP($B37,'Tillförd energi'!$B$1:$AS$566,MATCH(N$1,'Tillförd energi'!$B$1:$AQ$1,0),FALSE)</f>
        <v>0</v>
      </c>
      <c r="O37">
        <f>VLOOKUP($B37,'Tillförd energi'!$B$1:$AS$566,MATCH(O$1,'Tillförd energi'!$B$1:$AQ$1,0),FALSE)</f>
        <v>0</v>
      </c>
      <c r="P37">
        <f>VLOOKUP($B37,'Tillförd energi'!$B$1:$AS$566,MATCH(P$1,'Tillförd energi'!$B$1:$AQ$1,0),FALSE)</f>
        <v>0</v>
      </c>
      <c r="Q37">
        <f>VLOOKUP($B37,'Tillförd energi'!$B$1:$AS$566,MATCH(Q$1,'Tillförd energi'!$B$1:$AQ$1,0),FALSE)</f>
        <v>0</v>
      </c>
      <c r="R37">
        <f>VLOOKUP($B37,'Tillförd energi'!$B$1:$AS$566,MATCH(R$1,'Tillförd energi'!$B$1:$AQ$1,0),FALSE)</f>
        <v>0</v>
      </c>
      <c r="S37">
        <f>VLOOKUP($B37,'Tillförd energi'!$B$1:$AS$566,MATCH(S$1,'Tillförd energi'!$B$1:$AQ$1,0),FALSE)</f>
        <v>0</v>
      </c>
      <c r="T37">
        <f>VLOOKUP($B37,'Tillförd energi'!$B$1:$AS$566,MATCH(T$1,'Tillförd energi'!$B$1:$AQ$1,0),FALSE)</f>
        <v>0</v>
      </c>
      <c r="U37">
        <f>VLOOKUP($B37,'Tillförd energi'!$B$1:$AS$566,MATCH(U$1,'Tillförd energi'!$B$1:$AQ$1,0),FALSE)</f>
        <v>0</v>
      </c>
      <c r="V37">
        <f>VLOOKUP($B37,'Tillförd energi'!$B$1:$AS$566,MATCH(V$1,'Tillförd energi'!$B$1:$AQ$1,0),FALSE)</f>
        <v>0</v>
      </c>
      <c r="W37">
        <f>VLOOKUP($B37,'Tillförd energi'!$B$1:$AS$566,MATCH(W$1,'Tillförd energi'!$B$1:$AQ$1,0),FALSE)</f>
        <v>0</v>
      </c>
      <c r="X37">
        <f>VLOOKUP($B37,'Tillförd energi'!$B$1:$AS$566,MATCH(X$1,'Tillförd energi'!$B$1:$AQ$1,0),FALSE)</f>
        <v>0</v>
      </c>
      <c r="Y37">
        <f>VLOOKUP($B37,'Tillförd energi'!$B$1:$AS$566,MATCH(Y$1,'Tillförd energi'!$B$1:$AQ$1,0),FALSE)</f>
        <v>0</v>
      </c>
      <c r="Z37">
        <f>VLOOKUP($B37,'Tillförd energi'!$B$1:$AS$566,MATCH(Z$1,'Tillförd energi'!$B$1:$AQ$1,0),FALSE)</f>
        <v>0</v>
      </c>
      <c r="AA37">
        <f>VLOOKUP($B37,'Tillförd energi'!$B$1:$AS$566,MATCH(AA$1,'Tillförd energi'!$B$1:$AQ$1,0),FALSE)</f>
        <v>0</v>
      </c>
      <c r="AB37">
        <f>VLOOKUP($B37,'Tillförd energi'!$B$1:$AS$566,MATCH(AB$1,'Tillförd energi'!$B$1:$AQ$1,0),FALSE)</f>
        <v>0</v>
      </c>
      <c r="AC37">
        <f>VLOOKUP($B37,'Tillförd energi'!$B$1:$AS$566,MATCH(AC$1,'Tillförd energi'!$B$1:$AQ$1,0),FALSE)</f>
        <v>0</v>
      </c>
      <c r="AD37">
        <f>VLOOKUP($B37,'Tillförd energi'!$B$1:$AS$566,MATCH(AD$1,'Tillförd energi'!$B$1:$AQ$1,0),FALSE)</f>
        <v>0</v>
      </c>
      <c r="AE37">
        <f>VLOOKUP($B37,'Tillförd energi'!$B$1:$AS$566,MATCH(AE$1,'Tillförd energi'!$B$1:$AQ$1,0),FALSE)</f>
        <v>0</v>
      </c>
      <c r="AF37">
        <f>VLOOKUP($B37,'Tillförd energi'!$B$1:$AS$566,MATCH(AF$1,'Tillförd energi'!$B$1:$AQ$1,0),FALSE)</f>
        <v>0</v>
      </c>
      <c r="AG37">
        <f>IFERROR(VLOOKUP(B37,Miljö!$B$1:$S$476,9,FALSE)/1,0)</f>
        <v>0</v>
      </c>
      <c r="AI37">
        <f t="shared" si="0"/>
        <v>0</v>
      </c>
      <c r="AJ37">
        <f t="shared" si="1"/>
        <v>0</v>
      </c>
      <c r="AK37" t="str">
        <f>IF(ISERROR(1/VLOOKUP($B37,Leveranser!$B$1:$S$500,MATCH("såld värme (gwh)",Leveranser!$B$1:$S$1,0),FALSE)),"",VLOOKUP($B37,Leveranser!$B$1:$S$500,MATCH("såld värme (gwh)",Leveranser!$B$1:$S$1,0),FALSE))</f>
        <v/>
      </c>
      <c r="AL37" s="22">
        <f>VLOOKUP($B37,Leveranser!$B$1:$Y$500,MATCH("Totalt såld fjärrvärme till andra fjärrvärmeföretag",Leveranser!$B$1:$AA$1,0),FALSE)</f>
        <v>0</v>
      </c>
      <c r="AM37" s="22">
        <f>IF(ISERROR(1/VLOOKUP($B37,Miljö!$B$1:$S$500,MATCH("Såld mängd produktionsspecifik fjärrvärme (GWh)",Miljö!$B$1:$R$1,0),FALSE)),0,VLOOKUP($B37,Miljö!$B$1:$S$500,MATCH("Såld mängd produktionsspecifik fjärrvärme (GWh)",Miljö!$B$1:$R$1,0),FALSE))</f>
        <v>0</v>
      </c>
      <c r="AN37" s="23" t="str">
        <f t="shared" si="2"/>
        <v/>
      </c>
      <c r="AP37" t="str">
        <f>VLOOKUP($B37,'Miljövärden urval för publ'!$B$1:$H$450,7,FALSE)</f>
        <v>Nej</v>
      </c>
      <c r="AQ37" t="str">
        <f>VLOOKUP($B37,'Miljövärden urval för publ'!$B$1:$H$450,6,FALSE)</f>
        <v>Nej</v>
      </c>
      <c r="AU37">
        <f t="shared" si="3"/>
        <v>0</v>
      </c>
      <c r="AV37">
        <f t="shared" si="4"/>
        <v>0</v>
      </c>
      <c r="AW37">
        <f t="shared" si="5"/>
        <v>0</v>
      </c>
      <c r="AX37">
        <f t="shared" si="6"/>
        <v>0</v>
      </c>
      <c r="AZ37">
        <f t="shared" si="7"/>
        <v>0</v>
      </c>
      <c r="BA37">
        <f t="shared" si="8"/>
        <v>0</v>
      </c>
      <c r="BC37">
        <f t="shared" si="9"/>
        <v>0</v>
      </c>
    </row>
    <row r="38" spans="1:55" ht="15" customHeight="1" x14ac:dyDescent="0.25">
      <c r="A38" t="s">
        <v>63</v>
      </c>
      <c r="B38" t="s">
        <v>64</v>
      </c>
      <c r="C38">
        <f>VLOOKUP($B38,'Tillförd energi'!$B$1:$AS$566,MATCH(C$1,'Tillförd energi'!$B$1:$AQ$1,0),FALSE)</f>
        <v>0</v>
      </c>
      <c r="D38">
        <f>VLOOKUP($B38,'Tillförd energi'!$B$1:$AS$566,MATCH(D$1,'Tillförd energi'!$B$1:$AQ$1,0),FALSE)</f>
        <v>0</v>
      </c>
      <c r="E38">
        <f>VLOOKUP($B38,'Tillförd energi'!$B$1:$AS$566,MATCH(E$1,'Tillförd energi'!$B$1:$AQ$1,0),FALSE)</f>
        <v>0</v>
      </c>
      <c r="F38">
        <f>VLOOKUP($B38,'Tillförd energi'!$B$1:$AS$566,MATCH(F$1,'Tillförd energi'!$B$1:$AQ$1,0),FALSE)</f>
        <v>0</v>
      </c>
      <c r="G38">
        <f>VLOOKUP($B38,'Tillförd energi'!$B$1:$AS$566,MATCH(G$1,'Tillförd energi'!$B$1:$AQ$1,0),FALSE)</f>
        <v>0</v>
      </c>
      <c r="H38">
        <f>VLOOKUP($B38,'Tillförd energi'!$B$1:$AS$566,MATCH(H$1,'Tillförd energi'!$B$1:$AQ$1,0),FALSE)</f>
        <v>0</v>
      </c>
      <c r="I38">
        <f>VLOOKUP($B38,'Tillförd energi'!$B$1:$AS$566,MATCH(I$1,'Tillförd energi'!$B$1:$AQ$1,0),FALSE)</f>
        <v>0</v>
      </c>
      <c r="J38">
        <f>VLOOKUP($B38,'Tillförd energi'!$B$1:$AS$566,MATCH(J$1,'Tillförd energi'!$B$1:$AQ$1,0),FALSE)</f>
        <v>0</v>
      </c>
      <c r="K38">
        <v>0</v>
      </c>
      <c r="L38">
        <f>VLOOKUP($B38,'Tillförd energi'!$B$1:$AS$566,MATCH(L$1,'Tillförd energi'!$B$1:$AQ$1,0),FALSE)</f>
        <v>0</v>
      </c>
      <c r="M38">
        <f>VLOOKUP($B38,'Tillförd energi'!$B$1:$AS$566,MATCH(M$1,'Tillförd energi'!$B$1:$AQ$1,0),FALSE)</f>
        <v>0</v>
      </c>
      <c r="N38">
        <f>VLOOKUP($B38,'Tillförd energi'!$B$1:$AS$566,MATCH(N$1,'Tillförd energi'!$B$1:$AQ$1,0),FALSE)</f>
        <v>0</v>
      </c>
      <c r="O38">
        <f>VLOOKUP($B38,'Tillförd energi'!$B$1:$AS$566,MATCH(O$1,'Tillförd energi'!$B$1:$AQ$1,0),FALSE)</f>
        <v>0</v>
      </c>
      <c r="P38">
        <f>VLOOKUP($B38,'Tillförd energi'!$B$1:$AS$566,MATCH(P$1,'Tillförd energi'!$B$1:$AQ$1,0),FALSE)</f>
        <v>0</v>
      </c>
      <c r="Q38">
        <f>VLOOKUP($B38,'Tillförd energi'!$B$1:$AS$566,MATCH(Q$1,'Tillförd energi'!$B$1:$AQ$1,0),FALSE)</f>
        <v>0</v>
      </c>
      <c r="R38">
        <f>VLOOKUP($B38,'Tillförd energi'!$B$1:$AS$566,MATCH(R$1,'Tillförd energi'!$B$1:$AQ$1,0),FALSE)</f>
        <v>0</v>
      </c>
      <c r="S38">
        <f>VLOOKUP($B38,'Tillförd energi'!$B$1:$AS$566,MATCH(S$1,'Tillförd energi'!$B$1:$AQ$1,0),FALSE)</f>
        <v>0</v>
      </c>
      <c r="T38">
        <f>VLOOKUP($B38,'Tillförd energi'!$B$1:$AS$566,MATCH(T$1,'Tillförd energi'!$B$1:$AQ$1,0),FALSE)</f>
        <v>0</v>
      </c>
      <c r="U38">
        <f>VLOOKUP($B38,'Tillförd energi'!$B$1:$AS$566,MATCH(U$1,'Tillförd energi'!$B$1:$AQ$1,0),FALSE)</f>
        <v>0</v>
      </c>
      <c r="V38">
        <f>VLOOKUP($B38,'Tillförd energi'!$B$1:$AS$566,MATCH(V$1,'Tillförd energi'!$B$1:$AQ$1,0),FALSE)</f>
        <v>0</v>
      </c>
      <c r="W38">
        <f>VLOOKUP($B38,'Tillförd energi'!$B$1:$AS$566,MATCH(W$1,'Tillförd energi'!$B$1:$AQ$1,0),FALSE)</f>
        <v>0</v>
      </c>
      <c r="X38">
        <f>VLOOKUP($B38,'Tillförd energi'!$B$1:$AS$566,MATCH(X$1,'Tillförd energi'!$B$1:$AQ$1,0),FALSE)</f>
        <v>0</v>
      </c>
      <c r="Y38">
        <f>VLOOKUP($B38,'Tillförd energi'!$B$1:$AS$566,MATCH(Y$1,'Tillförd energi'!$B$1:$AQ$1,0),FALSE)</f>
        <v>0</v>
      </c>
      <c r="Z38">
        <f>VLOOKUP($B38,'Tillförd energi'!$B$1:$AS$566,MATCH(Z$1,'Tillförd energi'!$B$1:$AQ$1,0),FALSE)</f>
        <v>0</v>
      </c>
      <c r="AA38">
        <f>VLOOKUP($B38,'Tillförd energi'!$B$1:$AS$566,MATCH(AA$1,'Tillförd energi'!$B$1:$AQ$1,0),FALSE)</f>
        <v>0</v>
      </c>
      <c r="AB38">
        <f>VLOOKUP($B38,'Tillförd energi'!$B$1:$AS$566,MATCH(AB$1,'Tillförd energi'!$B$1:$AQ$1,0),FALSE)</f>
        <v>0</v>
      </c>
      <c r="AC38">
        <f>VLOOKUP($B38,'Tillförd energi'!$B$1:$AS$566,MATCH(AC$1,'Tillförd energi'!$B$1:$AQ$1,0),FALSE)</f>
        <v>0</v>
      </c>
      <c r="AD38">
        <f>VLOOKUP($B38,'Tillförd energi'!$B$1:$AS$566,MATCH(AD$1,'Tillförd energi'!$B$1:$AQ$1,0),FALSE)</f>
        <v>0</v>
      </c>
      <c r="AE38">
        <f>VLOOKUP($B38,'Tillförd energi'!$B$1:$AS$566,MATCH(AE$1,'Tillförd energi'!$B$1:$AQ$1,0),FALSE)</f>
        <v>0</v>
      </c>
      <c r="AF38">
        <f>VLOOKUP($B38,'Tillförd energi'!$B$1:$AS$566,MATCH(AF$1,'Tillförd energi'!$B$1:$AQ$1,0),FALSE)</f>
        <v>0.18</v>
      </c>
      <c r="AG38">
        <f>IFERROR(VLOOKUP(B38,Miljö!$B$1:$S$476,9,FALSE)/1,0)</f>
        <v>0</v>
      </c>
      <c r="AI38">
        <f t="shared" si="0"/>
        <v>0.18</v>
      </c>
      <c r="AJ38">
        <f t="shared" si="1"/>
        <v>0.18</v>
      </c>
      <c r="AK38">
        <f>IF(ISERROR(1/VLOOKUP($B38,Leveranser!$B$1:$S$500,MATCH("såld värme (gwh)",Leveranser!$B$1:$S$1,0),FALSE)),"",VLOOKUP($B38,Leveranser!$B$1:$S$500,MATCH("såld värme (gwh)",Leveranser!$B$1:$S$1,0),FALSE))</f>
        <v>6</v>
      </c>
      <c r="AL38" s="22">
        <f>VLOOKUP($B38,Leveranser!$B$1:$Y$500,MATCH("Totalt såld fjärrvärme till andra fjärrvärmeföretag",Leveranser!$B$1:$AA$1,0),FALSE)</f>
        <v>0</v>
      </c>
      <c r="AM38" s="22">
        <f>IF(ISERROR(1/VLOOKUP($B38,Miljö!$B$1:$S$500,MATCH("Såld mängd produktionsspecifik fjärrvärme (GWh)",Miljö!$B$1:$R$1,0),FALSE)),0,VLOOKUP($B38,Miljö!$B$1:$S$500,MATCH("Såld mängd produktionsspecifik fjärrvärme (GWh)",Miljö!$B$1:$R$1,0),FALSE))</f>
        <v>0</v>
      </c>
      <c r="AN38" s="23">
        <f t="shared" si="2"/>
        <v>33.333333333333336</v>
      </c>
      <c r="AP38" t="str">
        <f>VLOOKUP($B38,'Miljövärden urval för publ'!$B$1:$H$450,7,FALSE)</f>
        <v>Nej</v>
      </c>
      <c r="AQ38" t="str">
        <f>VLOOKUP($B38,'Miljövärden urval för publ'!$B$1:$H$450,6,FALSE)</f>
        <v>Nej</v>
      </c>
      <c r="AU38">
        <f t="shared" si="3"/>
        <v>0.18</v>
      </c>
      <c r="AV38">
        <f t="shared" si="4"/>
        <v>0</v>
      </c>
      <c r="AW38">
        <f t="shared" si="5"/>
        <v>0</v>
      </c>
      <c r="AX38">
        <f t="shared" si="6"/>
        <v>0</v>
      </c>
      <c r="AZ38">
        <f t="shared" si="7"/>
        <v>0</v>
      </c>
      <c r="BA38">
        <f t="shared" si="8"/>
        <v>0</v>
      </c>
      <c r="BC38">
        <f t="shared" si="9"/>
        <v>0</v>
      </c>
    </row>
    <row r="39" spans="1:55" ht="15" customHeight="1" x14ac:dyDescent="0.25">
      <c r="A39" t="s">
        <v>65</v>
      </c>
      <c r="B39" t="s">
        <v>66</v>
      </c>
      <c r="C39">
        <f>VLOOKUP($B39,'Tillförd energi'!$B$1:$AS$566,MATCH(C$1,'Tillförd energi'!$B$1:$AQ$1,0),FALSE)</f>
        <v>0</v>
      </c>
      <c r="D39">
        <f>VLOOKUP($B39,'Tillförd energi'!$B$1:$AS$566,MATCH(D$1,'Tillförd energi'!$B$1:$AQ$1,0),FALSE)</f>
        <v>1.7999999999999999E-2</v>
      </c>
      <c r="E39">
        <f>VLOOKUP($B39,'Tillförd energi'!$B$1:$AS$566,MATCH(E$1,'Tillförd energi'!$B$1:$AQ$1,0),FALSE)</f>
        <v>0</v>
      </c>
      <c r="F39">
        <f>VLOOKUP($B39,'Tillförd energi'!$B$1:$AS$566,MATCH(F$1,'Tillförd energi'!$B$1:$AQ$1,0),FALSE)</f>
        <v>0</v>
      </c>
      <c r="G39">
        <f>VLOOKUP($B39,'Tillförd energi'!$B$1:$AS$566,MATCH(G$1,'Tillförd energi'!$B$1:$AQ$1,0),FALSE)</f>
        <v>0</v>
      </c>
      <c r="H39">
        <f>VLOOKUP($B39,'Tillförd energi'!$B$1:$AS$566,MATCH(H$1,'Tillförd energi'!$B$1:$AQ$1,0),FALSE)</f>
        <v>0</v>
      </c>
      <c r="I39">
        <f>VLOOKUP($B39,'Tillförd energi'!$B$1:$AS$566,MATCH(I$1,'Tillförd energi'!$B$1:$AQ$1,0),FALSE)</f>
        <v>0</v>
      </c>
      <c r="J39">
        <f>VLOOKUP($B39,'Tillförd energi'!$B$1:$AS$566,MATCH(J$1,'Tillförd energi'!$B$1:$AQ$1,0),FALSE)</f>
        <v>0</v>
      </c>
      <c r="K39">
        <v>0</v>
      </c>
      <c r="L39">
        <f>VLOOKUP($B39,'Tillförd energi'!$B$1:$AS$566,MATCH(L$1,'Tillförd energi'!$B$1:$AQ$1,0),FALSE)</f>
        <v>0</v>
      </c>
      <c r="M39">
        <f>VLOOKUP($B39,'Tillförd energi'!$B$1:$AS$566,MATCH(M$1,'Tillförd energi'!$B$1:$AQ$1,0),FALSE)</f>
        <v>0</v>
      </c>
      <c r="N39">
        <f>VLOOKUP($B39,'Tillförd energi'!$B$1:$AS$566,MATCH(N$1,'Tillförd energi'!$B$1:$AQ$1,0),FALSE)</f>
        <v>0</v>
      </c>
      <c r="O39">
        <f>VLOOKUP($B39,'Tillförd energi'!$B$1:$AS$566,MATCH(O$1,'Tillförd energi'!$B$1:$AQ$1,0),FALSE)</f>
        <v>0</v>
      </c>
      <c r="P39">
        <f>VLOOKUP($B39,'Tillförd energi'!$B$1:$AS$566,MATCH(P$1,'Tillförd energi'!$B$1:$AQ$1,0),FALSE)</f>
        <v>5.7510000000000003</v>
      </c>
      <c r="Q39">
        <f>VLOOKUP($B39,'Tillförd energi'!$B$1:$AS$566,MATCH(Q$1,'Tillförd energi'!$B$1:$AQ$1,0),FALSE)</f>
        <v>0</v>
      </c>
      <c r="R39">
        <f>VLOOKUP($B39,'Tillförd energi'!$B$1:$AS$566,MATCH(R$1,'Tillförd energi'!$B$1:$AQ$1,0),FALSE)</f>
        <v>0</v>
      </c>
      <c r="S39">
        <f>VLOOKUP($B39,'Tillförd energi'!$B$1:$AS$566,MATCH(S$1,'Tillförd energi'!$B$1:$AQ$1,0),FALSE)</f>
        <v>0</v>
      </c>
      <c r="T39">
        <f>VLOOKUP($B39,'Tillförd energi'!$B$1:$AS$566,MATCH(T$1,'Tillförd energi'!$B$1:$AQ$1,0),FALSE)</f>
        <v>0</v>
      </c>
      <c r="U39">
        <f>VLOOKUP($B39,'Tillförd energi'!$B$1:$AS$566,MATCH(U$1,'Tillförd energi'!$B$1:$AQ$1,0),FALSE)</f>
        <v>0</v>
      </c>
      <c r="V39">
        <f>VLOOKUP($B39,'Tillförd energi'!$B$1:$AS$566,MATCH(V$1,'Tillförd energi'!$B$1:$AQ$1,0),FALSE)</f>
        <v>0</v>
      </c>
      <c r="W39">
        <f>VLOOKUP($B39,'Tillförd energi'!$B$1:$AS$566,MATCH(W$1,'Tillförd energi'!$B$1:$AQ$1,0),FALSE)</f>
        <v>0.88600000000000001</v>
      </c>
      <c r="X39">
        <f>VLOOKUP($B39,'Tillförd energi'!$B$1:$AS$566,MATCH(X$1,'Tillförd energi'!$B$1:$AQ$1,0),FALSE)</f>
        <v>0</v>
      </c>
      <c r="Y39">
        <f>VLOOKUP($B39,'Tillförd energi'!$B$1:$AS$566,MATCH(Y$1,'Tillförd energi'!$B$1:$AQ$1,0),FALSE)</f>
        <v>0</v>
      </c>
      <c r="Z39">
        <f>VLOOKUP($B39,'Tillförd energi'!$B$1:$AS$566,MATCH(Z$1,'Tillförd energi'!$B$1:$AQ$1,0),FALSE)</f>
        <v>0</v>
      </c>
      <c r="AA39">
        <f>VLOOKUP($B39,'Tillförd energi'!$B$1:$AS$566,MATCH(AA$1,'Tillförd energi'!$B$1:$AQ$1,0),FALSE)</f>
        <v>0</v>
      </c>
      <c r="AB39">
        <f>VLOOKUP($B39,'Tillförd energi'!$B$1:$AS$566,MATCH(AB$1,'Tillförd energi'!$B$1:$AQ$1,0),FALSE)</f>
        <v>0</v>
      </c>
      <c r="AC39">
        <f>VLOOKUP($B39,'Tillförd energi'!$B$1:$AS$566,MATCH(AC$1,'Tillförd energi'!$B$1:$AQ$1,0),FALSE)</f>
        <v>0</v>
      </c>
      <c r="AD39">
        <f>VLOOKUP($B39,'Tillförd energi'!$B$1:$AS$566,MATCH(AD$1,'Tillförd energi'!$B$1:$AQ$1,0),FALSE)</f>
        <v>0</v>
      </c>
      <c r="AE39">
        <f>VLOOKUP($B39,'Tillförd energi'!$B$1:$AS$566,MATCH(AE$1,'Tillförd energi'!$B$1:$AQ$1,0),FALSE)</f>
        <v>0</v>
      </c>
      <c r="AF39">
        <f>VLOOKUP($B39,'Tillförd energi'!$B$1:$AS$566,MATCH(AF$1,'Tillförd energi'!$B$1:$AQ$1,0),FALSE)</f>
        <v>0.129</v>
      </c>
      <c r="AG39">
        <f>IFERROR(VLOOKUP(B39,Miljö!$B$1:$S$476,9,FALSE)/1,0)</f>
        <v>0</v>
      </c>
      <c r="AI39">
        <f t="shared" si="0"/>
        <v>6.7840000000000007</v>
      </c>
      <c r="AJ39">
        <f t="shared" si="1"/>
        <v>6.7840000000000007</v>
      </c>
      <c r="AK39">
        <f>IF(ISERROR(1/VLOOKUP($B39,Leveranser!$B$1:$S$500,MATCH("såld värme (gwh)",Leveranser!$B$1:$S$1,0),FALSE)),"",VLOOKUP($B39,Leveranser!$B$1:$S$500,MATCH("såld värme (gwh)",Leveranser!$B$1:$S$1,0),FALSE))</f>
        <v>4.0190000000000001</v>
      </c>
      <c r="AL39" s="22">
        <f>VLOOKUP($B39,Leveranser!$B$1:$Y$500,MATCH("Totalt såld fjärrvärme till andra fjärrvärmeföretag",Leveranser!$B$1:$AA$1,0),FALSE)</f>
        <v>0</v>
      </c>
      <c r="AM39" s="22">
        <f>IF(ISERROR(1/VLOOKUP($B39,Miljö!$B$1:$S$500,MATCH("Såld mängd produktionsspecifik fjärrvärme (GWh)",Miljö!$B$1:$R$1,0),FALSE)),0,VLOOKUP($B39,Miljö!$B$1:$S$500,MATCH("Såld mängd produktionsspecifik fjärrvärme (GWh)",Miljö!$B$1:$R$1,0),FALSE))</f>
        <v>0</v>
      </c>
      <c r="AN39" s="23">
        <f t="shared" si="2"/>
        <v>0.59242334905660377</v>
      </c>
      <c r="AP39" t="str">
        <f>VLOOKUP($B39,'Miljövärden urval för publ'!$B$1:$H$450,7,FALSE)</f>
        <v>Ja</v>
      </c>
      <c r="AQ39" t="str">
        <f>VLOOKUP($B39,'Miljövärden urval för publ'!$B$1:$H$450,6,FALSE)</f>
        <v>Ja</v>
      </c>
      <c r="AU39">
        <f t="shared" si="3"/>
        <v>0.129</v>
      </c>
      <c r="AV39">
        <f t="shared" si="4"/>
        <v>0</v>
      </c>
      <c r="AW39">
        <f t="shared" si="5"/>
        <v>5.7510000000000003</v>
      </c>
      <c r="AX39">
        <f t="shared" si="6"/>
        <v>0</v>
      </c>
      <c r="AZ39">
        <f t="shared" si="7"/>
        <v>0</v>
      </c>
      <c r="BA39">
        <f t="shared" si="8"/>
        <v>0</v>
      </c>
      <c r="BC39">
        <f t="shared" si="9"/>
        <v>6.6370000000000005</v>
      </c>
    </row>
    <row r="40" spans="1:55" ht="15" customHeight="1" x14ac:dyDescent="0.25">
      <c r="A40" t="s">
        <v>65</v>
      </c>
      <c r="B40" t="s">
        <v>67</v>
      </c>
      <c r="C40">
        <f>VLOOKUP($B40,'Tillförd energi'!$B$1:$AS$566,MATCH(C$1,'Tillförd energi'!$B$1:$AQ$1,0),FALSE)</f>
        <v>0</v>
      </c>
      <c r="D40">
        <f>VLOOKUP($B40,'Tillförd energi'!$B$1:$AS$566,MATCH(D$1,'Tillförd energi'!$B$1:$AQ$1,0),FALSE)</f>
        <v>0.27638400000000002</v>
      </c>
      <c r="E40">
        <f>VLOOKUP($B40,'Tillförd energi'!$B$1:$AS$566,MATCH(E$1,'Tillförd energi'!$B$1:$AQ$1,0),FALSE)</f>
        <v>0</v>
      </c>
      <c r="F40">
        <f>VLOOKUP($B40,'Tillförd energi'!$B$1:$AS$566,MATCH(F$1,'Tillförd energi'!$B$1:$AQ$1,0),FALSE)</f>
        <v>0</v>
      </c>
      <c r="G40">
        <f>VLOOKUP($B40,'Tillförd energi'!$B$1:$AS$566,MATCH(G$1,'Tillförd energi'!$B$1:$AQ$1,0),FALSE)</f>
        <v>0</v>
      </c>
      <c r="H40">
        <f>VLOOKUP($B40,'Tillförd energi'!$B$1:$AS$566,MATCH(H$1,'Tillförd energi'!$B$1:$AQ$1,0),FALSE)</f>
        <v>0.214</v>
      </c>
      <c r="I40">
        <f>VLOOKUP($B40,'Tillförd energi'!$B$1:$AS$566,MATCH(I$1,'Tillförd energi'!$B$1:$AQ$1,0),FALSE)</f>
        <v>0</v>
      </c>
      <c r="J40">
        <f>VLOOKUP($B40,'Tillförd energi'!$B$1:$AS$566,MATCH(J$1,'Tillförd energi'!$B$1:$AQ$1,0),FALSE)</f>
        <v>0</v>
      </c>
      <c r="K40">
        <v>0</v>
      </c>
      <c r="L40">
        <f>VLOOKUP($B40,'Tillförd energi'!$B$1:$AS$566,MATCH(L$1,'Tillförd energi'!$B$1:$AQ$1,0),FALSE)</f>
        <v>0</v>
      </c>
      <c r="M40">
        <f>VLOOKUP($B40,'Tillförd energi'!$B$1:$AS$566,MATCH(M$1,'Tillförd energi'!$B$1:$AQ$1,0),FALSE)</f>
        <v>0</v>
      </c>
      <c r="N40">
        <f>VLOOKUP($B40,'Tillförd energi'!$B$1:$AS$566,MATCH(N$1,'Tillförd energi'!$B$1:$AQ$1,0),FALSE)</f>
        <v>180.28899999999999</v>
      </c>
      <c r="O40">
        <f>VLOOKUP($B40,'Tillförd energi'!$B$1:$AS$566,MATCH(O$1,'Tillförd energi'!$B$1:$AQ$1,0),FALSE)</f>
        <v>0</v>
      </c>
      <c r="P40">
        <f>VLOOKUP($B40,'Tillförd energi'!$B$1:$AS$566,MATCH(P$1,'Tillförd energi'!$B$1:$AQ$1,0),FALSE)</f>
        <v>48.387599999999999</v>
      </c>
      <c r="Q40">
        <f>VLOOKUP($B40,'Tillförd energi'!$B$1:$AS$566,MATCH(Q$1,'Tillförd energi'!$B$1:$AQ$1,0),FALSE)</f>
        <v>30.482600000000001</v>
      </c>
      <c r="R40">
        <f>VLOOKUP($B40,'Tillförd energi'!$B$1:$AS$566,MATCH(R$1,'Tillförd energi'!$B$1:$AQ$1,0),FALSE)</f>
        <v>0</v>
      </c>
      <c r="S40">
        <f>VLOOKUP($B40,'Tillförd energi'!$B$1:$AS$566,MATCH(S$1,'Tillförd energi'!$B$1:$AQ$1,0),FALSE)</f>
        <v>0</v>
      </c>
      <c r="T40">
        <f>VLOOKUP($B40,'Tillförd energi'!$B$1:$AS$566,MATCH(T$1,'Tillförd energi'!$B$1:$AQ$1,0),FALSE)</f>
        <v>0</v>
      </c>
      <c r="U40">
        <f>VLOOKUP($B40,'Tillförd energi'!$B$1:$AS$566,MATCH(U$1,'Tillförd energi'!$B$1:$AQ$1,0),FALSE)</f>
        <v>0</v>
      </c>
      <c r="V40">
        <f>VLOOKUP($B40,'Tillförd energi'!$B$1:$AS$566,MATCH(V$1,'Tillförd energi'!$B$1:$AQ$1,0),FALSE)</f>
        <v>0</v>
      </c>
      <c r="W40">
        <f>VLOOKUP($B40,'Tillförd energi'!$B$1:$AS$566,MATCH(W$1,'Tillförd energi'!$B$1:$AQ$1,0),FALSE)</f>
        <v>19.905999999999999</v>
      </c>
      <c r="X40">
        <f>VLOOKUP($B40,'Tillförd energi'!$B$1:$AS$566,MATCH(X$1,'Tillförd energi'!$B$1:$AQ$1,0),FALSE)</f>
        <v>0</v>
      </c>
      <c r="Y40">
        <f>VLOOKUP($B40,'Tillförd energi'!$B$1:$AS$566,MATCH(Y$1,'Tillförd energi'!$B$1:$AQ$1,0),FALSE)</f>
        <v>0</v>
      </c>
      <c r="Z40">
        <f>VLOOKUP($B40,'Tillförd energi'!$B$1:$AS$566,MATCH(Z$1,'Tillförd energi'!$B$1:$AQ$1,0),FALSE)</f>
        <v>0</v>
      </c>
      <c r="AA40">
        <f>VLOOKUP($B40,'Tillförd energi'!$B$1:$AS$566,MATCH(AA$1,'Tillförd energi'!$B$1:$AQ$1,0),FALSE)</f>
        <v>0</v>
      </c>
      <c r="AB40">
        <f>VLOOKUP($B40,'Tillförd energi'!$B$1:$AS$566,MATCH(AB$1,'Tillförd energi'!$B$1:$AQ$1,0),FALSE)</f>
        <v>0</v>
      </c>
      <c r="AC40">
        <f>VLOOKUP($B40,'Tillförd energi'!$B$1:$AS$566,MATCH(AC$1,'Tillförd energi'!$B$1:$AQ$1,0),FALSE)</f>
        <v>60.265000000000001</v>
      </c>
      <c r="AD40">
        <f>VLOOKUP($B40,'Tillförd energi'!$B$1:$AS$566,MATCH(AD$1,'Tillförd energi'!$B$1:$AQ$1,0),FALSE)</f>
        <v>0.64100000000000001</v>
      </c>
      <c r="AE40">
        <f>VLOOKUP($B40,'Tillförd energi'!$B$1:$AS$566,MATCH(AE$1,'Tillförd energi'!$B$1:$AQ$1,0),FALSE)</f>
        <v>0</v>
      </c>
      <c r="AF40">
        <f>VLOOKUP($B40,'Tillförd energi'!$B$1:$AS$566,MATCH(AF$1,'Tillförd energi'!$B$1:$AQ$1,0),FALSE)</f>
        <v>9.8112899999999996</v>
      </c>
      <c r="AG40">
        <f>IFERROR(VLOOKUP(B40,Miljö!$B$1:$S$476,9,FALSE)/1,0)</f>
        <v>0</v>
      </c>
      <c r="AI40">
        <f t="shared" si="0"/>
        <v>350.272874</v>
      </c>
      <c r="AJ40">
        <f t="shared" si="1"/>
        <v>350.272874</v>
      </c>
      <c r="AK40">
        <f>IF(ISERROR(1/VLOOKUP($B40,Leveranser!$B$1:$S$500,MATCH("såld värme (gwh)",Leveranser!$B$1:$S$1,0),FALSE)),"",VLOOKUP($B40,Leveranser!$B$1:$S$500,MATCH("såld värme (gwh)",Leveranser!$B$1:$S$1,0),FALSE))</f>
        <v>321.67599999999999</v>
      </c>
      <c r="AL40" s="22">
        <f>VLOOKUP($B40,Leveranser!$B$1:$Y$500,MATCH("Totalt såld fjärrvärme till andra fjärrvärmeföretag",Leveranser!$B$1:$AA$1,0),FALSE)</f>
        <v>0</v>
      </c>
      <c r="AM40" s="22">
        <f>IF(ISERROR(1/VLOOKUP($B40,Miljö!$B$1:$S$500,MATCH("Såld mängd produktionsspecifik fjärrvärme (GWh)",Miljö!$B$1:$R$1,0),FALSE)),0,VLOOKUP($B40,Miljö!$B$1:$S$500,MATCH("Såld mängd produktionsspecifik fjärrvärme (GWh)",Miljö!$B$1:$R$1,0),FALSE))</f>
        <v>0</v>
      </c>
      <c r="AN40" s="23">
        <f t="shared" si="2"/>
        <v>0.91835829685172821</v>
      </c>
      <c r="AP40" t="str">
        <f>VLOOKUP($B40,'Miljövärden urval för publ'!$B$1:$H$450,7,FALSE)</f>
        <v>Ja</v>
      </c>
      <c r="AQ40" t="str">
        <f>VLOOKUP($B40,'Miljövärden urval för publ'!$B$1:$H$450,6,FALSE)</f>
        <v>Ja</v>
      </c>
      <c r="AU40">
        <f t="shared" si="3"/>
        <v>9.8112899999999996</v>
      </c>
      <c r="AV40">
        <f t="shared" si="4"/>
        <v>0</v>
      </c>
      <c r="AW40">
        <f t="shared" si="5"/>
        <v>259.1592</v>
      </c>
      <c r="AX40">
        <f t="shared" si="6"/>
        <v>0</v>
      </c>
      <c r="AZ40">
        <f t="shared" si="7"/>
        <v>0</v>
      </c>
      <c r="BA40">
        <f t="shared" si="8"/>
        <v>0</v>
      </c>
      <c r="BC40">
        <f t="shared" si="9"/>
        <v>279.0652</v>
      </c>
    </row>
    <row r="41" spans="1:55" ht="15" customHeight="1" x14ac:dyDescent="0.25">
      <c r="A41" t="s">
        <v>68</v>
      </c>
      <c r="B41" t="s">
        <v>69</v>
      </c>
      <c r="C41">
        <f>VLOOKUP($B41,'Tillförd energi'!$B$1:$AS$566,MATCH(C$1,'Tillförd energi'!$B$1:$AQ$1,0),FALSE)</f>
        <v>0</v>
      </c>
      <c r="D41">
        <f>VLOOKUP($B41,'Tillförd energi'!$B$1:$AS$566,MATCH(D$1,'Tillförd energi'!$B$1:$AQ$1,0),FALSE)</f>
        <v>0.19700000000000001</v>
      </c>
      <c r="E41">
        <f>VLOOKUP($B41,'Tillförd energi'!$B$1:$AS$566,MATCH(E$1,'Tillförd energi'!$B$1:$AQ$1,0),FALSE)</f>
        <v>0</v>
      </c>
      <c r="F41">
        <f>VLOOKUP($B41,'Tillförd energi'!$B$1:$AS$566,MATCH(F$1,'Tillförd energi'!$B$1:$AQ$1,0),FALSE)</f>
        <v>0</v>
      </c>
      <c r="G41">
        <f>VLOOKUP($B41,'Tillförd energi'!$B$1:$AS$566,MATCH(G$1,'Tillförd energi'!$B$1:$AQ$1,0),FALSE)</f>
        <v>0</v>
      </c>
      <c r="H41">
        <f>VLOOKUP($B41,'Tillförd energi'!$B$1:$AS$566,MATCH(H$1,'Tillförd energi'!$B$1:$AQ$1,0),FALSE)</f>
        <v>0</v>
      </c>
      <c r="I41">
        <f>VLOOKUP($B41,'Tillförd energi'!$B$1:$AS$566,MATCH(I$1,'Tillförd energi'!$B$1:$AQ$1,0),FALSE)</f>
        <v>0</v>
      </c>
      <c r="J41">
        <f>VLOOKUP($B41,'Tillförd energi'!$B$1:$AS$566,MATCH(J$1,'Tillförd energi'!$B$1:$AQ$1,0),FALSE)</f>
        <v>0</v>
      </c>
      <c r="K41">
        <v>0</v>
      </c>
      <c r="L41">
        <f>VLOOKUP($B41,'Tillförd energi'!$B$1:$AS$566,MATCH(L$1,'Tillförd energi'!$B$1:$AQ$1,0),FALSE)</f>
        <v>0</v>
      </c>
      <c r="M41">
        <f>VLOOKUP($B41,'Tillförd energi'!$B$1:$AS$566,MATCH(M$1,'Tillförd energi'!$B$1:$AQ$1,0),FALSE)</f>
        <v>0</v>
      </c>
      <c r="N41">
        <f>VLOOKUP($B41,'Tillförd energi'!$B$1:$AS$566,MATCH(N$1,'Tillförd energi'!$B$1:$AQ$1,0),FALSE)</f>
        <v>1.1060000000000001</v>
      </c>
      <c r="O41">
        <f>VLOOKUP($B41,'Tillförd energi'!$B$1:$AS$566,MATCH(O$1,'Tillförd energi'!$B$1:$AQ$1,0),FALSE)</f>
        <v>0</v>
      </c>
      <c r="P41">
        <f>VLOOKUP($B41,'Tillförd energi'!$B$1:$AS$566,MATCH(P$1,'Tillförd energi'!$B$1:$AQ$1,0),FALSE)</f>
        <v>0</v>
      </c>
      <c r="Q41">
        <f>VLOOKUP($B41,'Tillförd energi'!$B$1:$AS$566,MATCH(Q$1,'Tillförd energi'!$B$1:$AQ$1,0),FALSE)</f>
        <v>2.0213299999999998</v>
      </c>
      <c r="R41">
        <f>VLOOKUP($B41,'Tillförd energi'!$B$1:$AS$566,MATCH(R$1,'Tillförd energi'!$B$1:$AQ$1,0),FALSE)</f>
        <v>8.5</v>
      </c>
      <c r="S41">
        <f>VLOOKUP($B41,'Tillförd energi'!$B$1:$AS$566,MATCH(S$1,'Tillförd energi'!$B$1:$AQ$1,0),FALSE)</f>
        <v>0</v>
      </c>
      <c r="T41">
        <f>VLOOKUP($B41,'Tillförd energi'!$B$1:$AS$566,MATCH(T$1,'Tillförd energi'!$B$1:$AQ$1,0),FALSE)</f>
        <v>0</v>
      </c>
      <c r="U41">
        <f>VLOOKUP($B41,'Tillförd energi'!$B$1:$AS$566,MATCH(U$1,'Tillförd energi'!$B$1:$AQ$1,0),FALSE)</f>
        <v>0</v>
      </c>
      <c r="V41">
        <f>VLOOKUP($B41,'Tillförd energi'!$B$1:$AS$566,MATCH(V$1,'Tillförd energi'!$B$1:$AQ$1,0),FALSE)</f>
        <v>0</v>
      </c>
      <c r="W41">
        <f>VLOOKUP($B41,'Tillförd energi'!$B$1:$AS$566,MATCH(W$1,'Tillförd energi'!$B$1:$AQ$1,0),FALSE)</f>
        <v>0</v>
      </c>
      <c r="X41">
        <f>VLOOKUP($B41,'Tillförd energi'!$B$1:$AS$566,MATCH(X$1,'Tillförd energi'!$B$1:$AQ$1,0),FALSE)</f>
        <v>0</v>
      </c>
      <c r="Y41">
        <f>VLOOKUP($B41,'Tillförd energi'!$B$1:$AS$566,MATCH(Y$1,'Tillförd energi'!$B$1:$AQ$1,0),FALSE)</f>
        <v>0</v>
      </c>
      <c r="Z41">
        <f>VLOOKUP($B41,'Tillförd energi'!$B$1:$AS$566,MATCH(Z$1,'Tillförd energi'!$B$1:$AQ$1,0),FALSE)</f>
        <v>0</v>
      </c>
      <c r="AA41">
        <f>VLOOKUP($B41,'Tillförd energi'!$B$1:$AS$566,MATCH(AA$1,'Tillförd energi'!$B$1:$AQ$1,0),FALSE)</f>
        <v>0</v>
      </c>
      <c r="AB41">
        <f>VLOOKUP($B41,'Tillförd energi'!$B$1:$AS$566,MATCH(AB$1,'Tillförd energi'!$B$1:$AQ$1,0),FALSE)</f>
        <v>0</v>
      </c>
      <c r="AC41">
        <f>VLOOKUP($B41,'Tillförd energi'!$B$1:$AS$566,MATCH(AC$1,'Tillförd energi'!$B$1:$AQ$1,0),FALSE)</f>
        <v>0</v>
      </c>
      <c r="AD41">
        <f>VLOOKUP($B41,'Tillförd energi'!$B$1:$AS$566,MATCH(AD$1,'Tillförd energi'!$B$1:$AQ$1,0),FALSE)</f>
        <v>0</v>
      </c>
      <c r="AE41">
        <f>VLOOKUP($B41,'Tillförd energi'!$B$1:$AS$566,MATCH(AE$1,'Tillförd energi'!$B$1:$AQ$1,0),FALSE)</f>
        <v>0</v>
      </c>
      <c r="AF41">
        <f>VLOOKUP($B41,'Tillförd energi'!$B$1:$AS$566,MATCH(AF$1,'Tillförd energi'!$B$1:$AQ$1,0),FALSE)</f>
        <v>0.20899999999999999</v>
      </c>
      <c r="AG41">
        <f>IFERROR(VLOOKUP(B41,Miljö!$B$1:$S$476,9,FALSE)/1,0)</f>
        <v>0</v>
      </c>
      <c r="AI41">
        <f t="shared" si="0"/>
        <v>12.033329999999999</v>
      </c>
      <c r="AJ41">
        <f t="shared" si="1"/>
        <v>12.033329999999999</v>
      </c>
      <c r="AK41">
        <f>IF(ISERROR(1/VLOOKUP($B41,Leveranser!$B$1:$S$500,MATCH("såld värme (gwh)",Leveranser!$B$1:$S$1,0),FALSE)),"",VLOOKUP($B41,Leveranser!$B$1:$S$500,MATCH("såld värme (gwh)",Leveranser!$B$1:$S$1,0),FALSE))</f>
        <v>8.2460000000000004</v>
      </c>
      <c r="AL41" s="22">
        <f>VLOOKUP($B41,Leveranser!$B$1:$Y$500,MATCH("Totalt såld fjärrvärme till andra fjärrvärmeföretag",Leveranser!$B$1:$AA$1,0),FALSE)</f>
        <v>0</v>
      </c>
      <c r="AM41" s="22">
        <f>IF(ISERROR(1/VLOOKUP($B41,Miljö!$B$1:$S$500,MATCH("Såld mängd produktionsspecifik fjärrvärme (GWh)",Miljö!$B$1:$R$1,0),FALSE)),0,VLOOKUP($B41,Miljö!$B$1:$S$500,MATCH("Såld mängd produktionsspecifik fjärrvärme (GWh)",Miljö!$B$1:$R$1,0),FALSE))</f>
        <v>0</v>
      </c>
      <c r="AN41" s="23">
        <f t="shared" si="2"/>
        <v>0.68526334771837893</v>
      </c>
      <c r="AP41" t="str">
        <f>VLOOKUP($B41,'Miljövärden urval för publ'!$B$1:$H$450,7,FALSE)</f>
        <v>Ja</v>
      </c>
      <c r="AQ41" t="str">
        <f>VLOOKUP($B41,'Miljövärden urval för publ'!$B$1:$H$450,6,FALSE)</f>
        <v>Ja</v>
      </c>
      <c r="AU41">
        <f t="shared" si="3"/>
        <v>0.20899999999999999</v>
      </c>
      <c r="AV41">
        <f t="shared" si="4"/>
        <v>0</v>
      </c>
      <c r="AW41">
        <f t="shared" si="5"/>
        <v>3.1273299999999997</v>
      </c>
      <c r="AX41">
        <f t="shared" si="6"/>
        <v>8.5</v>
      </c>
      <c r="AZ41">
        <f t="shared" si="7"/>
        <v>0</v>
      </c>
      <c r="BA41">
        <f t="shared" si="8"/>
        <v>0</v>
      </c>
      <c r="BC41">
        <f t="shared" si="9"/>
        <v>11.627330000000001</v>
      </c>
    </row>
    <row r="42" spans="1:55" ht="15" customHeight="1" x14ac:dyDescent="0.25">
      <c r="A42" t="s">
        <v>68</v>
      </c>
      <c r="B42" t="s">
        <v>70</v>
      </c>
      <c r="C42">
        <f>VLOOKUP($B42,'Tillförd energi'!$B$1:$AS$566,MATCH(C$1,'Tillförd energi'!$B$1:$AQ$1,0),FALSE)</f>
        <v>0</v>
      </c>
      <c r="D42">
        <f>VLOOKUP($B42,'Tillförd energi'!$B$1:$AS$566,MATCH(D$1,'Tillförd energi'!$B$1:$AQ$1,0),FALSE)</f>
        <v>9.0999999999999998E-2</v>
      </c>
      <c r="E42">
        <f>VLOOKUP($B42,'Tillförd energi'!$B$1:$AS$566,MATCH(E$1,'Tillförd energi'!$B$1:$AQ$1,0),FALSE)</f>
        <v>0</v>
      </c>
      <c r="F42">
        <f>VLOOKUP($B42,'Tillförd energi'!$B$1:$AS$566,MATCH(F$1,'Tillförd energi'!$B$1:$AQ$1,0),FALSE)</f>
        <v>0</v>
      </c>
      <c r="G42">
        <f>VLOOKUP($B42,'Tillförd energi'!$B$1:$AS$566,MATCH(G$1,'Tillförd energi'!$B$1:$AQ$1,0),FALSE)</f>
        <v>0</v>
      </c>
      <c r="H42">
        <f>VLOOKUP($B42,'Tillförd energi'!$B$1:$AS$566,MATCH(H$1,'Tillförd energi'!$B$1:$AQ$1,0),FALSE)</f>
        <v>0</v>
      </c>
      <c r="I42">
        <f>VLOOKUP($B42,'Tillförd energi'!$B$1:$AS$566,MATCH(I$1,'Tillförd energi'!$B$1:$AQ$1,0),FALSE)</f>
        <v>0</v>
      </c>
      <c r="J42">
        <f>VLOOKUP($B42,'Tillförd energi'!$B$1:$AS$566,MATCH(J$1,'Tillförd energi'!$B$1:$AQ$1,0),FALSE)</f>
        <v>0</v>
      </c>
      <c r="K42">
        <v>0</v>
      </c>
      <c r="L42">
        <f>VLOOKUP($B42,'Tillförd energi'!$B$1:$AS$566,MATCH(L$1,'Tillförd energi'!$B$1:$AQ$1,0),FALSE)</f>
        <v>0</v>
      </c>
      <c r="M42">
        <f>VLOOKUP($B42,'Tillförd energi'!$B$1:$AS$566,MATCH(M$1,'Tillförd energi'!$B$1:$AQ$1,0),FALSE)</f>
        <v>4.2240000000000002</v>
      </c>
      <c r="N42">
        <f>VLOOKUP($B42,'Tillförd energi'!$B$1:$AS$566,MATCH(N$1,'Tillförd energi'!$B$1:$AQ$1,0),FALSE)</f>
        <v>29.853000000000002</v>
      </c>
      <c r="O42">
        <f>VLOOKUP($B42,'Tillförd energi'!$B$1:$AS$566,MATCH(O$1,'Tillförd energi'!$B$1:$AQ$1,0),FALSE)</f>
        <v>0</v>
      </c>
      <c r="P42">
        <f>VLOOKUP($B42,'Tillförd energi'!$B$1:$AS$566,MATCH(P$1,'Tillförd energi'!$B$1:$AQ$1,0),FALSE)</f>
        <v>4.492</v>
      </c>
      <c r="Q42">
        <f>VLOOKUP($B42,'Tillförd energi'!$B$1:$AS$566,MATCH(Q$1,'Tillförd energi'!$B$1:$AQ$1,0),FALSE)</f>
        <v>0</v>
      </c>
      <c r="R42">
        <f>VLOOKUP($B42,'Tillförd energi'!$B$1:$AS$566,MATCH(R$1,'Tillförd energi'!$B$1:$AQ$1,0),FALSE)</f>
        <v>0</v>
      </c>
      <c r="S42">
        <f>VLOOKUP($B42,'Tillförd energi'!$B$1:$AS$566,MATCH(S$1,'Tillförd energi'!$B$1:$AQ$1,0),FALSE)</f>
        <v>0</v>
      </c>
      <c r="T42">
        <f>VLOOKUP($B42,'Tillförd energi'!$B$1:$AS$566,MATCH(T$1,'Tillförd energi'!$B$1:$AQ$1,0),FALSE)</f>
        <v>0</v>
      </c>
      <c r="U42">
        <f>VLOOKUP($B42,'Tillförd energi'!$B$1:$AS$566,MATCH(U$1,'Tillförd energi'!$B$1:$AQ$1,0),FALSE)</f>
        <v>0</v>
      </c>
      <c r="V42">
        <f>VLOOKUP($B42,'Tillförd energi'!$B$1:$AS$566,MATCH(V$1,'Tillförd energi'!$B$1:$AQ$1,0),FALSE)</f>
        <v>0</v>
      </c>
      <c r="W42">
        <f>VLOOKUP($B42,'Tillförd energi'!$B$1:$AS$566,MATCH(W$1,'Tillförd energi'!$B$1:$AQ$1,0),FALSE)</f>
        <v>0</v>
      </c>
      <c r="X42">
        <f>VLOOKUP($B42,'Tillförd energi'!$B$1:$AS$566,MATCH(X$1,'Tillförd energi'!$B$1:$AQ$1,0),FALSE)</f>
        <v>0</v>
      </c>
      <c r="Y42">
        <f>VLOOKUP($B42,'Tillförd energi'!$B$1:$AS$566,MATCH(Y$1,'Tillförd energi'!$B$1:$AQ$1,0),FALSE)</f>
        <v>0</v>
      </c>
      <c r="Z42">
        <f>VLOOKUP($B42,'Tillförd energi'!$B$1:$AS$566,MATCH(Z$1,'Tillförd energi'!$B$1:$AQ$1,0),FALSE)</f>
        <v>0</v>
      </c>
      <c r="AA42">
        <f>VLOOKUP($B42,'Tillförd energi'!$B$1:$AS$566,MATCH(AA$1,'Tillförd energi'!$B$1:$AQ$1,0),FALSE)</f>
        <v>0</v>
      </c>
      <c r="AB42">
        <f>VLOOKUP($B42,'Tillförd energi'!$B$1:$AS$566,MATCH(AB$1,'Tillförd energi'!$B$1:$AQ$1,0),FALSE)</f>
        <v>0</v>
      </c>
      <c r="AC42">
        <f>VLOOKUP($B42,'Tillförd energi'!$B$1:$AS$566,MATCH(AC$1,'Tillförd energi'!$B$1:$AQ$1,0),FALSE)</f>
        <v>5.1379999999999999</v>
      </c>
      <c r="AD42">
        <f>VLOOKUP($B42,'Tillförd energi'!$B$1:$AS$566,MATCH(AD$1,'Tillförd energi'!$B$1:$AQ$1,0),FALSE)</f>
        <v>0</v>
      </c>
      <c r="AE42">
        <f>VLOOKUP($B42,'Tillförd energi'!$B$1:$AS$566,MATCH(AE$1,'Tillförd energi'!$B$1:$AQ$1,0),FALSE)</f>
        <v>0</v>
      </c>
      <c r="AF42">
        <f>VLOOKUP($B42,'Tillförd energi'!$B$1:$AS$566,MATCH(AF$1,'Tillförd energi'!$B$1:$AQ$1,0),FALSE)</f>
        <v>1.133</v>
      </c>
      <c r="AG42">
        <f>IFERROR(VLOOKUP(B42,Miljö!$B$1:$S$476,9,FALSE)/1,0)</f>
        <v>0</v>
      </c>
      <c r="AI42">
        <f t="shared" si="0"/>
        <v>44.930999999999997</v>
      </c>
      <c r="AJ42">
        <f t="shared" si="1"/>
        <v>44.930999999999997</v>
      </c>
      <c r="AK42">
        <f>IF(ISERROR(1/VLOOKUP($B42,Leveranser!$B$1:$S$500,MATCH("såld värme (gwh)",Leveranser!$B$1:$S$1,0),FALSE)),"",VLOOKUP($B42,Leveranser!$B$1:$S$500,MATCH("såld värme (gwh)",Leveranser!$B$1:$S$1,0),FALSE))</f>
        <v>30.108000000000001</v>
      </c>
      <c r="AL42" s="22">
        <f>VLOOKUP($B42,Leveranser!$B$1:$Y$500,MATCH("Totalt såld fjärrvärme till andra fjärrvärmeföretag",Leveranser!$B$1:$AA$1,0),FALSE)</f>
        <v>0</v>
      </c>
      <c r="AM42" s="22">
        <f>IF(ISERROR(1/VLOOKUP($B42,Miljö!$B$1:$S$500,MATCH("Såld mängd produktionsspecifik fjärrvärme (GWh)",Miljö!$B$1:$R$1,0),FALSE)),0,VLOOKUP($B42,Miljö!$B$1:$S$500,MATCH("Såld mängd produktionsspecifik fjärrvärme (GWh)",Miljö!$B$1:$R$1,0),FALSE))</f>
        <v>0</v>
      </c>
      <c r="AN42" s="23">
        <f t="shared" si="2"/>
        <v>0.67009414435467718</v>
      </c>
      <c r="AP42" t="str">
        <f>VLOOKUP($B42,'Miljövärden urval för publ'!$B$1:$H$450,7,FALSE)</f>
        <v>Ja</v>
      </c>
      <c r="AQ42" t="str">
        <f>VLOOKUP($B42,'Miljövärden urval för publ'!$B$1:$H$450,6,FALSE)</f>
        <v>Ja</v>
      </c>
      <c r="AU42">
        <f t="shared" si="3"/>
        <v>1.133</v>
      </c>
      <c r="AV42">
        <f t="shared" si="4"/>
        <v>0</v>
      </c>
      <c r="AW42">
        <f t="shared" si="5"/>
        <v>38.568999999999996</v>
      </c>
      <c r="AX42">
        <f t="shared" si="6"/>
        <v>0</v>
      </c>
      <c r="AZ42">
        <f t="shared" si="7"/>
        <v>0</v>
      </c>
      <c r="BA42">
        <f t="shared" si="8"/>
        <v>0</v>
      </c>
      <c r="BC42">
        <f t="shared" si="9"/>
        <v>38.568999999999996</v>
      </c>
    </row>
    <row r="43" spans="1:55" ht="15" customHeight="1" x14ac:dyDescent="0.25">
      <c r="A43" t="s">
        <v>71</v>
      </c>
      <c r="B43" t="s">
        <v>72</v>
      </c>
      <c r="C43">
        <f>VLOOKUP($B43,'Tillförd energi'!$B$1:$AS$566,MATCH(C$1,'Tillförd energi'!$B$1:$AQ$1,0),FALSE)</f>
        <v>0</v>
      </c>
      <c r="D43">
        <f>VLOOKUP($B43,'Tillförd energi'!$B$1:$AS$566,MATCH(D$1,'Tillförd energi'!$B$1:$AQ$1,0),FALSE)</f>
        <v>0.42799999999999999</v>
      </c>
      <c r="E43">
        <f>VLOOKUP($B43,'Tillförd energi'!$B$1:$AS$566,MATCH(E$1,'Tillförd energi'!$B$1:$AQ$1,0),FALSE)</f>
        <v>0</v>
      </c>
      <c r="F43">
        <f>VLOOKUP($B43,'Tillförd energi'!$B$1:$AS$566,MATCH(F$1,'Tillförd energi'!$B$1:$AQ$1,0),FALSE)</f>
        <v>0</v>
      </c>
      <c r="G43">
        <f>VLOOKUP($B43,'Tillförd energi'!$B$1:$AS$566,MATCH(G$1,'Tillförd energi'!$B$1:$AQ$1,0),FALSE)</f>
        <v>0</v>
      </c>
      <c r="H43">
        <f>VLOOKUP($B43,'Tillförd energi'!$B$1:$AS$566,MATCH(H$1,'Tillförd energi'!$B$1:$AQ$1,0),FALSE)</f>
        <v>0</v>
      </c>
      <c r="I43">
        <f>VLOOKUP($B43,'Tillförd energi'!$B$1:$AS$566,MATCH(I$1,'Tillförd energi'!$B$1:$AQ$1,0),FALSE)</f>
        <v>0</v>
      </c>
      <c r="J43">
        <f>VLOOKUP($B43,'Tillförd energi'!$B$1:$AS$566,MATCH(J$1,'Tillförd energi'!$B$1:$AQ$1,0),FALSE)</f>
        <v>0</v>
      </c>
      <c r="K43">
        <v>0</v>
      </c>
      <c r="L43">
        <f>VLOOKUP($B43,'Tillförd energi'!$B$1:$AS$566,MATCH(L$1,'Tillförd energi'!$B$1:$AQ$1,0),FALSE)</f>
        <v>0</v>
      </c>
      <c r="M43">
        <f>VLOOKUP($B43,'Tillförd energi'!$B$1:$AS$566,MATCH(M$1,'Tillförd energi'!$B$1:$AQ$1,0),FALSE)</f>
        <v>0</v>
      </c>
      <c r="N43">
        <f>VLOOKUP($B43,'Tillförd energi'!$B$1:$AS$566,MATCH(N$1,'Tillförd energi'!$B$1:$AQ$1,0),FALSE)</f>
        <v>0</v>
      </c>
      <c r="O43">
        <f>VLOOKUP($B43,'Tillförd energi'!$B$1:$AS$566,MATCH(O$1,'Tillförd energi'!$B$1:$AQ$1,0),FALSE)</f>
        <v>0</v>
      </c>
      <c r="P43">
        <f>VLOOKUP($B43,'Tillförd energi'!$B$1:$AS$566,MATCH(P$1,'Tillförd energi'!$B$1:$AQ$1,0),FALSE)</f>
        <v>0</v>
      </c>
      <c r="Q43">
        <f>VLOOKUP($B43,'Tillförd energi'!$B$1:$AS$566,MATCH(Q$1,'Tillförd energi'!$B$1:$AQ$1,0),FALSE)</f>
        <v>0</v>
      </c>
      <c r="R43">
        <f>VLOOKUP($B43,'Tillförd energi'!$B$1:$AS$566,MATCH(R$1,'Tillförd energi'!$B$1:$AQ$1,0),FALSE)</f>
        <v>5.5220000000000002</v>
      </c>
      <c r="S43">
        <f>VLOOKUP($B43,'Tillförd energi'!$B$1:$AS$566,MATCH(S$1,'Tillförd energi'!$B$1:$AQ$1,0),FALSE)</f>
        <v>33.499000000000002</v>
      </c>
      <c r="T43">
        <f>VLOOKUP($B43,'Tillförd energi'!$B$1:$AS$566,MATCH(T$1,'Tillförd energi'!$B$1:$AQ$1,0),FALSE)</f>
        <v>0</v>
      </c>
      <c r="U43">
        <f>VLOOKUP($B43,'Tillförd energi'!$B$1:$AS$566,MATCH(U$1,'Tillförd energi'!$B$1:$AQ$1,0),FALSE)</f>
        <v>0</v>
      </c>
      <c r="V43">
        <f>VLOOKUP($B43,'Tillförd energi'!$B$1:$AS$566,MATCH(V$1,'Tillförd energi'!$B$1:$AQ$1,0),FALSE)</f>
        <v>0</v>
      </c>
      <c r="W43">
        <f>VLOOKUP($B43,'Tillförd energi'!$B$1:$AS$566,MATCH(W$1,'Tillförd energi'!$B$1:$AQ$1,0),FALSE)</f>
        <v>0</v>
      </c>
      <c r="X43">
        <f>VLOOKUP($B43,'Tillförd energi'!$B$1:$AS$566,MATCH(X$1,'Tillförd energi'!$B$1:$AQ$1,0),FALSE)</f>
        <v>0</v>
      </c>
      <c r="Y43">
        <f>VLOOKUP($B43,'Tillförd energi'!$B$1:$AS$566,MATCH(Y$1,'Tillförd energi'!$B$1:$AQ$1,0),FALSE)</f>
        <v>0</v>
      </c>
      <c r="Z43">
        <f>VLOOKUP($B43,'Tillförd energi'!$B$1:$AS$566,MATCH(Z$1,'Tillförd energi'!$B$1:$AQ$1,0),FALSE)</f>
        <v>0</v>
      </c>
      <c r="AA43">
        <f>VLOOKUP($B43,'Tillförd energi'!$B$1:$AS$566,MATCH(AA$1,'Tillförd energi'!$B$1:$AQ$1,0),FALSE)</f>
        <v>0</v>
      </c>
      <c r="AB43">
        <f>VLOOKUP($B43,'Tillförd energi'!$B$1:$AS$566,MATCH(AB$1,'Tillförd energi'!$B$1:$AQ$1,0),FALSE)</f>
        <v>0</v>
      </c>
      <c r="AC43">
        <f>VLOOKUP($B43,'Tillförd energi'!$B$1:$AS$566,MATCH(AC$1,'Tillförd energi'!$B$1:$AQ$1,0),FALSE)</f>
        <v>0</v>
      </c>
      <c r="AD43">
        <f>VLOOKUP($B43,'Tillförd energi'!$B$1:$AS$566,MATCH(AD$1,'Tillförd energi'!$B$1:$AQ$1,0),FALSE)</f>
        <v>0</v>
      </c>
      <c r="AE43">
        <f>VLOOKUP($B43,'Tillförd energi'!$B$1:$AS$566,MATCH(AE$1,'Tillförd energi'!$B$1:$AQ$1,0),FALSE)</f>
        <v>0</v>
      </c>
      <c r="AF43">
        <f>VLOOKUP($B43,'Tillförd energi'!$B$1:$AS$566,MATCH(AF$1,'Tillförd energi'!$B$1:$AQ$1,0),FALSE)</f>
        <v>0.432</v>
      </c>
      <c r="AG43">
        <f>IFERROR(VLOOKUP(B43,Miljö!$B$1:$S$476,9,FALSE)/1,0)</f>
        <v>0</v>
      </c>
      <c r="AI43">
        <f t="shared" si="0"/>
        <v>39.881000000000007</v>
      </c>
      <c r="AJ43">
        <f t="shared" si="1"/>
        <v>39.881000000000007</v>
      </c>
      <c r="AK43">
        <f>IF(ISERROR(1/VLOOKUP($B43,Leveranser!$B$1:$S$500,MATCH("såld värme (gwh)",Leveranser!$B$1:$S$1,0),FALSE)),"",VLOOKUP($B43,Leveranser!$B$1:$S$500,MATCH("såld värme (gwh)",Leveranser!$B$1:$S$1,0),FALSE))</f>
        <v>30.693000000000001</v>
      </c>
      <c r="AL43" s="22">
        <f>VLOOKUP($B43,Leveranser!$B$1:$Y$500,MATCH("Totalt såld fjärrvärme till andra fjärrvärmeföretag",Leveranser!$B$1:$AA$1,0),FALSE)</f>
        <v>0</v>
      </c>
      <c r="AM43" s="22">
        <f>IF(ISERROR(1/VLOOKUP($B43,Miljö!$B$1:$S$500,MATCH("Såld mängd produktionsspecifik fjärrvärme (GWh)",Miljö!$B$1:$R$1,0),FALSE)),0,VLOOKUP($B43,Miljö!$B$1:$S$500,MATCH("Såld mängd produktionsspecifik fjärrvärme (GWh)",Miljö!$B$1:$R$1,0),FALSE))</f>
        <v>0</v>
      </c>
      <c r="AN43" s="23">
        <f t="shared" si="2"/>
        <v>0.76961460344524946</v>
      </c>
      <c r="AP43" t="str">
        <f>VLOOKUP($B43,'Miljövärden urval för publ'!$B$1:$H$450,7,FALSE)</f>
        <v>Ja</v>
      </c>
      <c r="AQ43" t="str">
        <f>VLOOKUP($B43,'Miljövärden urval för publ'!$B$1:$H$450,6,FALSE)</f>
        <v>Ja</v>
      </c>
      <c r="AU43">
        <f t="shared" si="3"/>
        <v>0.432</v>
      </c>
      <c r="AV43">
        <f t="shared" si="4"/>
        <v>0</v>
      </c>
      <c r="AW43">
        <f t="shared" si="5"/>
        <v>0</v>
      </c>
      <c r="AX43">
        <f t="shared" si="6"/>
        <v>39.021000000000001</v>
      </c>
      <c r="AZ43">
        <f t="shared" si="7"/>
        <v>0</v>
      </c>
      <c r="BA43">
        <f t="shared" si="8"/>
        <v>0</v>
      </c>
      <c r="BC43">
        <f t="shared" si="9"/>
        <v>39.021000000000001</v>
      </c>
    </row>
    <row r="44" spans="1:55" ht="15" customHeight="1" x14ac:dyDescent="0.25">
      <c r="A44" t="s">
        <v>71</v>
      </c>
      <c r="B44" t="s">
        <v>73</v>
      </c>
      <c r="C44">
        <f>VLOOKUP($B44,'Tillförd energi'!$B$1:$AS$566,MATCH(C$1,'Tillförd energi'!$B$1:$AQ$1,0),FALSE)</f>
        <v>0</v>
      </c>
      <c r="D44">
        <f>VLOOKUP($B44,'Tillförd energi'!$B$1:$AS$566,MATCH(D$1,'Tillförd energi'!$B$1:$AQ$1,0),FALSE)</f>
        <v>0.17050000000000001</v>
      </c>
      <c r="E44">
        <f>VLOOKUP($B44,'Tillförd energi'!$B$1:$AS$566,MATCH(E$1,'Tillförd energi'!$B$1:$AQ$1,0),FALSE)</f>
        <v>0</v>
      </c>
      <c r="F44">
        <f>VLOOKUP($B44,'Tillförd energi'!$B$1:$AS$566,MATCH(F$1,'Tillförd energi'!$B$1:$AQ$1,0),FALSE)</f>
        <v>0</v>
      </c>
      <c r="G44">
        <f>VLOOKUP($B44,'Tillförd energi'!$B$1:$AS$566,MATCH(G$1,'Tillförd energi'!$B$1:$AQ$1,0),FALSE)</f>
        <v>0</v>
      </c>
      <c r="H44">
        <f>VLOOKUP($B44,'Tillförd energi'!$B$1:$AS$566,MATCH(H$1,'Tillförd energi'!$B$1:$AQ$1,0),FALSE)</f>
        <v>0</v>
      </c>
      <c r="I44">
        <f>VLOOKUP($B44,'Tillförd energi'!$B$1:$AS$566,MATCH(I$1,'Tillförd energi'!$B$1:$AQ$1,0),FALSE)</f>
        <v>0</v>
      </c>
      <c r="J44">
        <f>VLOOKUP($B44,'Tillförd energi'!$B$1:$AS$566,MATCH(J$1,'Tillförd energi'!$B$1:$AQ$1,0),FALSE)</f>
        <v>0</v>
      </c>
      <c r="K44">
        <v>0</v>
      </c>
      <c r="L44">
        <f>VLOOKUP($B44,'Tillförd energi'!$B$1:$AS$566,MATCH(L$1,'Tillförd energi'!$B$1:$AQ$1,0),FALSE)</f>
        <v>0</v>
      </c>
      <c r="M44">
        <f>VLOOKUP($B44,'Tillförd energi'!$B$1:$AS$566,MATCH(M$1,'Tillförd energi'!$B$1:$AQ$1,0),FALSE)</f>
        <v>0</v>
      </c>
      <c r="N44">
        <f>VLOOKUP($B44,'Tillförd energi'!$B$1:$AS$566,MATCH(N$1,'Tillförd energi'!$B$1:$AQ$1,0),FALSE)</f>
        <v>0</v>
      </c>
      <c r="O44">
        <f>VLOOKUP($B44,'Tillförd energi'!$B$1:$AS$566,MATCH(O$1,'Tillförd energi'!$B$1:$AQ$1,0),FALSE)</f>
        <v>0</v>
      </c>
      <c r="P44">
        <f>VLOOKUP($B44,'Tillförd energi'!$B$1:$AS$566,MATCH(P$1,'Tillförd energi'!$B$1:$AQ$1,0),FALSE)</f>
        <v>0</v>
      </c>
      <c r="Q44">
        <f>VLOOKUP($B44,'Tillförd energi'!$B$1:$AS$566,MATCH(Q$1,'Tillförd energi'!$B$1:$AQ$1,0),FALSE)</f>
        <v>0</v>
      </c>
      <c r="R44">
        <f>VLOOKUP($B44,'Tillförd energi'!$B$1:$AS$566,MATCH(R$1,'Tillförd energi'!$B$1:$AQ$1,0),FALSE)</f>
        <v>3.0249999999999999</v>
      </c>
      <c r="S44">
        <f>VLOOKUP($B44,'Tillförd energi'!$B$1:$AS$566,MATCH(S$1,'Tillförd energi'!$B$1:$AQ$1,0),FALSE)</f>
        <v>0</v>
      </c>
      <c r="T44">
        <f>VLOOKUP($B44,'Tillförd energi'!$B$1:$AS$566,MATCH(T$1,'Tillförd energi'!$B$1:$AQ$1,0),FALSE)</f>
        <v>0</v>
      </c>
      <c r="U44">
        <f>VLOOKUP($B44,'Tillförd energi'!$B$1:$AS$566,MATCH(U$1,'Tillförd energi'!$B$1:$AQ$1,0),FALSE)</f>
        <v>0</v>
      </c>
      <c r="V44">
        <f>VLOOKUP($B44,'Tillförd energi'!$B$1:$AS$566,MATCH(V$1,'Tillförd energi'!$B$1:$AQ$1,0),FALSE)</f>
        <v>0</v>
      </c>
      <c r="W44">
        <f>VLOOKUP($B44,'Tillförd energi'!$B$1:$AS$566,MATCH(W$1,'Tillförd energi'!$B$1:$AQ$1,0),FALSE)</f>
        <v>0</v>
      </c>
      <c r="X44">
        <f>VLOOKUP($B44,'Tillförd energi'!$B$1:$AS$566,MATCH(X$1,'Tillförd energi'!$B$1:$AQ$1,0),FALSE)</f>
        <v>0</v>
      </c>
      <c r="Y44">
        <f>VLOOKUP($B44,'Tillförd energi'!$B$1:$AS$566,MATCH(Y$1,'Tillförd energi'!$B$1:$AQ$1,0),FALSE)</f>
        <v>0</v>
      </c>
      <c r="Z44">
        <f>VLOOKUP($B44,'Tillförd energi'!$B$1:$AS$566,MATCH(Z$1,'Tillförd energi'!$B$1:$AQ$1,0),FALSE)</f>
        <v>0</v>
      </c>
      <c r="AA44">
        <f>VLOOKUP($B44,'Tillförd energi'!$B$1:$AS$566,MATCH(AA$1,'Tillförd energi'!$B$1:$AQ$1,0),FALSE)</f>
        <v>0</v>
      </c>
      <c r="AB44">
        <f>VLOOKUP($B44,'Tillförd energi'!$B$1:$AS$566,MATCH(AB$1,'Tillförd energi'!$B$1:$AQ$1,0),FALSE)</f>
        <v>0</v>
      </c>
      <c r="AC44">
        <f>VLOOKUP($B44,'Tillförd energi'!$B$1:$AS$566,MATCH(AC$1,'Tillförd energi'!$B$1:$AQ$1,0),FALSE)</f>
        <v>0</v>
      </c>
      <c r="AD44">
        <f>VLOOKUP($B44,'Tillförd energi'!$B$1:$AS$566,MATCH(AD$1,'Tillförd energi'!$B$1:$AQ$1,0),FALSE)</f>
        <v>0</v>
      </c>
      <c r="AE44">
        <f>VLOOKUP($B44,'Tillförd energi'!$B$1:$AS$566,MATCH(AE$1,'Tillförd energi'!$B$1:$AQ$1,0),FALSE)</f>
        <v>0</v>
      </c>
      <c r="AF44">
        <f>VLOOKUP($B44,'Tillförd energi'!$B$1:$AS$566,MATCH(AF$1,'Tillförd energi'!$B$1:$AQ$1,0),FALSE)</f>
        <v>8.6800000000000002E-2</v>
      </c>
      <c r="AG44">
        <f>IFERROR(VLOOKUP(B44,Miljö!$B$1:$S$476,9,FALSE)/1,0)</f>
        <v>0</v>
      </c>
      <c r="AI44">
        <f t="shared" si="0"/>
        <v>3.2823000000000002</v>
      </c>
      <c r="AJ44">
        <f t="shared" si="1"/>
        <v>3.2823000000000002</v>
      </c>
      <c r="AK44">
        <f>IF(ISERROR(1/VLOOKUP($B44,Leveranser!$B$1:$S$500,MATCH("såld värme (gwh)",Leveranser!$B$1:$S$1,0),FALSE)),"",VLOOKUP($B44,Leveranser!$B$1:$S$500,MATCH("såld värme (gwh)",Leveranser!$B$1:$S$1,0),FALSE))</f>
        <v>2.33</v>
      </c>
      <c r="AL44" s="22">
        <f>VLOOKUP($B44,Leveranser!$B$1:$Y$500,MATCH("Totalt såld fjärrvärme till andra fjärrvärmeföretag",Leveranser!$B$1:$AA$1,0),FALSE)</f>
        <v>0</v>
      </c>
      <c r="AM44" s="22">
        <f>IF(ISERROR(1/VLOOKUP($B44,Miljö!$B$1:$S$500,MATCH("Såld mängd produktionsspecifik fjärrvärme (GWh)",Miljö!$B$1:$R$1,0),FALSE)),0,VLOOKUP($B44,Miljö!$B$1:$S$500,MATCH("Såld mängd produktionsspecifik fjärrvärme (GWh)",Miljö!$B$1:$R$1,0),FALSE))</f>
        <v>0</v>
      </c>
      <c r="AN44" s="23">
        <f t="shared" si="2"/>
        <v>0.70986808030953896</v>
      </c>
      <c r="AP44" t="str">
        <f>VLOOKUP($B44,'Miljövärden urval för publ'!$B$1:$H$450,7,FALSE)</f>
        <v>Ja</v>
      </c>
      <c r="AQ44" t="str">
        <f>VLOOKUP($B44,'Miljövärden urval för publ'!$B$1:$H$450,6,FALSE)</f>
        <v>Ja</v>
      </c>
      <c r="AU44">
        <f t="shared" si="3"/>
        <v>8.6800000000000002E-2</v>
      </c>
      <c r="AV44">
        <f t="shared" si="4"/>
        <v>0</v>
      </c>
      <c r="AW44">
        <f t="shared" si="5"/>
        <v>0</v>
      </c>
      <c r="AX44">
        <f t="shared" si="6"/>
        <v>3.0249999999999999</v>
      </c>
      <c r="AZ44">
        <f t="shared" si="7"/>
        <v>0</v>
      </c>
      <c r="BA44">
        <f t="shared" si="8"/>
        <v>0</v>
      </c>
      <c r="BC44">
        <f t="shared" si="9"/>
        <v>3.0249999999999999</v>
      </c>
    </row>
    <row r="45" spans="1:55" ht="15" customHeight="1" x14ac:dyDescent="0.25">
      <c r="A45" t="s">
        <v>71</v>
      </c>
      <c r="B45" t="s">
        <v>74</v>
      </c>
      <c r="C45">
        <f>VLOOKUP($B45,'Tillförd energi'!$B$1:$AS$566,MATCH(C$1,'Tillförd energi'!$B$1:$AQ$1,0),FALSE)</f>
        <v>0</v>
      </c>
      <c r="D45">
        <f>VLOOKUP($B45,'Tillförd energi'!$B$1:$AS$566,MATCH(D$1,'Tillförd energi'!$B$1:$AQ$1,0),FALSE)</f>
        <v>1.5699999999999999E-2</v>
      </c>
      <c r="E45">
        <f>VLOOKUP($B45,'Tillförd energi'!$B$1:$AS$566,MATCH(E$1,'Tillförd energi'!$B$1:$AQ$1,0),FALSE)</f>
        <v>0</v>
      </c>
      <c r="F45">
        <f>VLOOKUP($B45,'Tillförd energi'!$B$1:$AS$566,MATCH(F$1,'Tillförd energi'!$B$1:$AQ$1,0),FALSE)</f>
        <v>0</v>
      </c>
      <c r="G45">
        <f>VLOOKUP($B45,'Tillförd energi'!$B$1:$AS$566,MATCH(G$1,'Tillförd energi'!$B$1:$AQ$1,0),FALSE)</f>
        <v>0</v>
      </c>
      <c r="H45">
        <f>VLOOKUP($B45,'Tillförd energi'!$B$1:$AS$566,MATCH(H$1,'Tillförd energi'!$B$1:$AQ$1,0),FALSE)</f>
        <v>0</v>
      </c>
      <c r="I45">
        <f>VLOOKUP($B45,'Tillförd energi'!$B$1:$AS$566,MATCH(I$1,'Tillförd energi'!$B$1:$AQ$1,0),FALSE)</f>
        <v>0</v>
      </c>
      <c r="J45">
        <f>VLOOKUP($B45,'Tillförd energi'!$B$1:$AS$566,MATCH(J$1,'Tillförd energi'!$B$1:$AQ$1,0),FALSE)</f>
        <v>0</v>
      </c>
      <c r="K45">
        <v>0</v>
      </c>
      <c r="L45">
        <f>VLOOKUP($B45,'Tillförd energi'!$B$1:$AS$566,MATCH(L$1,'Tillförd energi'!$B$1:$AQ$1,0),FALSE)</f>
        <v>0</v>
      </c>
      <c r="M45">
        <f>VLOOKUP($B45,'Tillförd energi'!$B$1:$AS$566,MATCH(M$1,'Tillförd energi'!$B$1:$AQ$1,0),FALSE)</f>
        <v>0</v>
      </c>
      <c r="N45">
        <f>VLOOKUP($B45,'Tillförd energi'!$B$1:$AS$566,MATCH(N$1,'Tillförd energi'!$B$1:$AQ$1,0),FALSE)</f>
        <v>0</v>
      </c>
      <c r="O45">
        <f>VLOOKUP($B45,'Tillförd energi'!$B$1:$AS$566,MATCH(O$1,'Tillförd energi'!$B$1:$AQ$1,0),FALSE)</f>
        <v>0</v>
      </c>
      <c r="P45">
        <f>VLOOKUP($B45,'Tillförd energi'!$B$1:$AS$566,MATCH(P$1,'Tillförd energi'!$B$1:$AQ$1,0),FALSE)</f>
        <v>0</v>
      </c>
      <c r="Q45">
        <f>VLOOKUP($B45,'Tillförd energi'!$B$1:$AS$566,MATCH(Q$1,'Tillförd energi'!$B$1:$AQ$1,0),FALSE)</f>
        <v>0</v>
      </c>
      <c r="R45">
        <f>VLOOKUP($B45,'Tillförd energi'!$B$1:$AS$566,MATCH(R$1,'Tillförd energi'!$B$1:$AQ$1,0),FALSE)</f>
        <v>2.9809999999999999</v>
      </c>
      <c r="S45">
        <f>VLOOKUP($B45,'Tillförd energi'!$B$1:$AS$566,MATCH(S$1,'Tillförd energi'!$B$1:$AQ$1,0),FALSE)</f>
        <v>0</v>
      </c>
      <c r="T45">
        <f>VLOOKUP($B45,'Tillförd energi'!$B$1:$AS$566,MATCH(T$1,'Tillförd energi'!$B$1:$AQ$1,0),FALSE)</f>
        <v>0</v>
      </c>
      <c r="U45">
        <f>VLOOKUP($B45,'Tillförd energi'!$B$1:$AS$566,MATCH(U$1,'Tillförd energi'!$B$1:$AQ$1,0),FALSE)</f>
        <v>0</v>
      </c>
      <c r="V45">
        <f>VLOOKUP($B45,'Tillförd energi'!$B$1:$AS$566,MATCH(V$1,'Tillförd energi'!$B$1:$AQ$1,0),FALSE)</f>
        <v>0</v>
      </c>
      <c r="W45">
        <f>VLOOKUP($B45,'Tillförd energi'!$B$1:$AS$566,MATCH(W$1,'Tillförd energi'!$B$1:$AQ$1,0),FALSE)</f>
        <v>0</v>
      </c>
      <c r="X45">
        <f>VLOOKUP($B45,'Tillförd energi'!$B$1:$AS$566,MATCH(X$1,'Tillförd energi'!$B$1:$AQ$1,0),FALSE)</f>
        <v>0</v>
      </c>
      <c r="Y45">
        <f>VLOOKUP($B45,'Tillförd energi'!$B$1:$AS$566,MATCH(Y$1,'Tillförd energi'!$B$1:$AQ$1,0),FALSE)</f>
        <v>0</v>
      </c>
      <c r="Z45">
        <f>VLOOKUP($B45,'Tillförd energi'!$B$1:$AS$566,MATCH(Z$1,'Tillförd energi'!$B$1:$AQ$1,0),FALSE)</f>
        <v>0</v>
      </c>
      <c r="AA45">
        <f>VLOOKUP($B45,'Tillförd energi'!$B$1:$AS$566,MATCH(AA$1,'Tillförd energi'!$B$1:$AQ$1,0),FALSE)</f>
        <v>0</v>
      </c>
      <c r="AB45">
        <f>VLOOKUP($B45,'Tillförd energi'!$B$1:$AS$566,MATCH(AB$1,'Tillförd energi'!$B$1:$AQ$1,0),FALSE)</f>
        <v>0</v>
      </c>
      <c r="AC45">
        <f>VLOOKUP($B45,'Tillförd energi'!$B$1:$AS$566,MATCH(AC$1,'Tillförd energi'!$B$1:$AQ$1,0),FALSE)</f>
        <v>0</v>
      </c>
      <c r="AD45">
        <f>VLOOKUP($B45,'Tillförd energi'!$B$1:$AS$566,MATCH(AD$1,'Tillförd energi'!$B$1:$AQ$1,0),FALSE)</f>
        <v>0</v>
      </c>
      <c r="AE45">
        <f>VLOOKUP($B45,'Tillförd energi'!$B$1:$AS$566,MATCH(AE$1,'Tillförd energi'!$B$1:$AQ$1,0),FALSE)</f>
        <v>0</v>
      </c>
      <c r="AF45">
        <f>VLOOKUP($B45,'Tillförd energi'!$B$1:$AS$566,MATCH(AF$1,'Tillförd energi'!$B$1:$AQ$1,0),FALSE)</f>
        <v>4.9700000000000001E-2</v>
      </c>
      <c r="AG45">
        <f>IFERROR(VLOOKUP(B45,Miljö!$B$1:$S$476,9,FALSE)/1,0)</f>
        <v>0</v>
      </c>
      <c r="AI45">
        <f t="shared" si="0"/>
        <v>3.0463999999999998</v>
      </c>
      <c r="AJ45">
        <f t="shared" si="1"/>
        <v>3.0463999999999998</v>
      </c>
      <c r="AK45">
        <f>IF(ISERROR(1/VLOOKUP($B45,Leveranser!$B$1:$S$500,MATCH("såld värme (gwh)",Leveranser!$B$1:$S$1,0),FALSE)),"",VLOOKUP($B45,Leveranser!$B$1:$S$500,MATCH("såld värme (gwh)",Leveranser!$B$1:$S$1,0),FALSE))</f>
        <v>2.1859999999999999</v>
      </c>
      <c r="AL45" s="22">
        <f>VLOOKUP($B45,Leveranser!$B$1:$Y$500,MATCH("Totalt såld fjärrvärme till andra fjärrvärmeföretag",Leveranser!$B$1:$AA$1,0),FALSE)</f>
        <v>0</v>
      </c>
      <c r="AM45" s="22">
        <f>IF(ISERROR(1/VLOOKUP($B45,Miljö!$B$1:$S$500,MATCH("Såld mängd produktionsspecifik fjärrvärme (GWh)",Miljö!$B$1:$R$1,0),FALSE)),0,VLOOKUP($B45,Miljö!$B$1:$S$500,MATCH("Såld mängd produktionsspecifik fjärrvärme (GWh)",Miljö!$B$1:$R$1,0),FALSE))</f>
        <v>0</v>
      </c>
      <c r="AN45" s="23">
        <f t="shared" si="2"/>
        <v>0.71756827731092443</v>
      </c>
      <c r="AP45" t="str">
        <f>VLOOKUP($B45,'Miljövärden urval för publ'!$B$1:$H$450,7,FALSE)</f>
        <v>Ja</v>
      </c>
      <c r="AQ45" t="str">
        <f>VLOOKUP($B45,'Miljövärden urval för publ'!$B$1:$H$450,6,FALSE)</f>
        <v>Ja</v>
      </c>
      <c r="AU45">
        <f t="shared" si="3"/>
        <v>4.9700000000000001E-2</v>
      </c>
      <c r="AV45">
        <f t="shared" si="4"/>
        <v>0</v>
      </c>
      <c r="AW45">
        <f t="shared" si="5"/>
        <v>0</v>
      </c>
      <c r="AX45">
        <f t="shared" si="6"/>
        <v>2.9809999999999999</v>
      </c>
      <c r="AZ45">
        <f t="shared" si="7"/>
        <v>0</v>
      </c>
      <c r="BA45">
        <f t="shared" si="8"/>
        <v>0</v>
      </c>
      <c r="BC45">
        <f t="shared" si="9"/>
        <v>2.9809999999999999</v>
      </c>
    </row>
    <row r="46" spans="1:55" ht="15" customHeight="1" x14ac:dyDescent="0.25">
      <c r="A46" t="s">
        <v>71</v>
      </c>
      <c r="B46" t="s">
        <v>75</v>
      </c>
      <c r="C46">
        <f>VLOOKUP($B46,'Tillförd energi'!$B$1:$AS$566,MATCH(C$1,'Tillförd energi'!$B$1:$AQ$1,0),FALSE)</f>
        <v>0</v>
      </c>
      <c r="D46">
        <f>VLOOKUP($B46,'Tillförd energi'!$B$1:$AS$566,MATCH(D$1,'Tillförd energi'!$B$1:$AQ$1,0),FALSE)</f>
        <v>5.4000000000000003E-3</v>
      </c>
      <c r="E46">
        <f>VLOOKUP($B46,'Tillförd energi'!$B$1:$AS$566,MATCH(E$1,'Tillförd energi'!$B$1:$AQ$1,0),FALSE)</f>
        <v>0</v>
      </c>
      <c r="F46">
        <f>VLOOKUP($B46,'Tillförd energi'!$B$1:$AS$566,MATCH(F$1,'Tillförd energi'!$B$1:$AQ$1,0),FALSE)</f>
        <v>0</v>
      </c>
      <c r="G46">
        <f>VLOOKUP($B46,'Tillförd energi'!$B$1:$AS$566,MATCH(G$1,'Tillförd energi'!$B$1:$AQ$1,0),FALSE)</f>
        <v>0</v>
      </c>
      <c r="H46">
        <f>VLOOKUP($B46,'Tillförd energi'!$B$1:$AS$566,MATCH(H$1,'Tillförd energi'!$B$1:$AQ$1,0),FALSE)</f>
        <v>0</v>
      </c>
      <c r="I46">
        <f>VLOOKUP($B46,'Tillförd energi'!$B$1:$AS$566,MATCH(I$1,'Tillförd energi'!$B$1:$AQ$1,0),FALSE)</f>
        <v>0</v>
      </c>
      <c r="J46">
        <f>VLOOKUP($B46,'Tillförd energi'!$B$1:$AS$566,MATCH(J$1,'Tillförd energi'!$B$1:$AQ$1,0),FALSE)</f>
        <v>0</v>
      </c>
      <c r="K46">
        <v>0</v>
      </c>
      <c r="L46">
        <f>VLOOKUP($B46,'Tillförd energi'!$B$1:$AS$566,MATCH(L$1,'Tillförd energi'!$B$1:$AQ$1,0),FALSE)</f>
        <v>0</v>
      </c>
      <c r="M46">
        <f>VLOOKUP($B46,'Tillförd energi'!$B$1:$AS$566,MATCH(M$1,'Tillförd energi'!$B$1:$AQ$1,0),FALSE)</f>
        <v>0</v>
      </c>
      <c r="N46">
        <f>VLOOKUP($B46,'Tillförd energi'!$B$1:$AS$566,MATCH(N$1,'Tillförd energi'!$B$1:$AQ$1,0),FALSE)</f>
        <v>0</v>
      </c>
      <c r="O46">
        <f>VLOOKUP($B46,'Tillförd energi'!$B$1:$AS$566,MATCH(O$1,'Tillförd energi'!$B$1:$AQ$1,0),FALSE)</f>
        <v>0</v>
      </c>
      <c r="P46">
        <f>VLOOKUP($B46,'Tillförd energi'!$B$1:$AS$566,MATCH(P$1,'Tillförd energi'!$B$1:$AQ$1,0),FALSE)</f>
        <v>0</v>
      </c>
      <c r="Q46">
        <f>VLOOKUP($B46,'Tillförd energi'!$B$1:$AS$566,MATCH(Q$1,'Tillförd energi'!$B$1:$AQ$1,0),FALSE)</f>
        <v>0</v>
      </c>
      <c r="R46">
        <f>VLOOKUP($B46,'Tillförd energi'!$B$1:$AS$566,MATCH(R$1,'Tillförd energi'!$B$1:$AQ$1,0),FALSE)</f>
        <v>0.68959999999999999</v>
      </c>
      <c r="S46">
        <f>VLOOKUP($B46,'Tillförd energi'!$B$1:$AS$566,MATCH(S$1,'Tillförd energi'!$B$1:$AQ$1,0),FALSE)</f>
        <v>0</v>
      </c>
      <c r="T46">
        <f>VLOOKUP($B46,'Tillförd energi'!$B$1:$AS$566,MATCH(T$1,'Tillförd energi'!$B$1:$AQ$1,0),FALSE)</f>
        <v>0</v>
      </c>
      <c r="U46">
        <f>VLOOKUP($B46,'Tillförd energi'!$B$1:$AS$566,MATCH(U$1,'Tillförd energi'!$B$1:$AQ$1,0),FALSE)</f>
        <v>0</v>
      </c>
      <c r="V46">
        <f>VLOOKUP($B46,'Tillförd energi'!$B$1:$AS$566,MATCH(V$1,'Tillförd energi'!$B$1:$AQ$1,0),FALSE)</f>
        <v>0</v>
      </c>
      <c r="W46">
        <f>VLOOKUP($B46,'Tillförd energi'!$B$1:$AS$566,MATCH(W$1,'Tillförd energi'!$B$1:$AQ$1,0),FALSE)</f>
        <v>0</v>
      </c>
      <c r="X46">
        <f>VLOOKUP($B46,'Tillförd energi'!$B$1:$AS$566,MATCH(X$1,'Tillförd energi'!$B$1:$AQ$1,0),FALSE)</f>
        <v>0</v>
      </c>
      <c r="Y46">
        <f>VLOOKUP($B46,'Tillförd energi'!$B$1:$AS$566,MATCH(Y$1,'Tillförd energi'!$B$1:$AQ$1,0),FALSE)</f>
        <v>0</v>
      </c>
      <c r="Z46">
        <f>VLOOKUP($B46,'Tillförd energi'!$B$1:$AS$566,MATCH(Z$1,'Tillförd energi'!$B$1:$AQ$1,0),FALSE)</f>
        <v>0</v>
      </c>
      <c r="AA46">
        <f>VLOOKUP($B46,'Tillförd energi'!$B$1:$AS$566,MATCH(AA$1,'Tillförd energi'!$B$1:$AQ$1,0),FALSE)</f>
        <v>0</v>
      </c>
      <c r="AB46">
        <f>VLOOKUP($B46,'Tillförd energi'!$B$1:$AS$566,MATCH(AB$1,'Tillförd energi'!$B$1:$AQ$1,0),FALSE)</f>
        <v>0</v>
      </c>
      <c r="AC46">
        <f>VLOOKUP($B46,'Tillförd energi'!$B$1:$AS$566,MATCH(AC$1,'Tillförd energi'!$B$1:$AQ$1,0),FALSE)</f>
        <v>0</v>
      </c>
      <c r="AD46">
        <f>VLOOKUP($B46,'Tillförd energi'!$B$1:$AS$566,MATCH(AD$1,'Tillförd energi'!$B$1:$AQ$1,0),FALSE)</f>
        <v>0</v>
      </c>
      <c r="AE46">
        <f>VLOOKUP($B46,'Tillförd energi'!$B$1:$AS$566,MATCH(AE$1,'Tillförd energi'!$B$1:$AQ$1,0),FALSE)</f>
        <v>0</v>
      </c>
      <c r="AF46">
        <f>VLOOKUP($B46,'Tillförd energi'!$B$1:$AS$566,MATCH(AF$1,'Tillförd energi'!$B$1:$AQ$1,0),FALSE)</f>
        <v>1.14E-2</v>
      </c>
      <c r="AG46">
        <f>IFERROR(VLOOKUP(B46,Miljö!$B$1:$S$476,9,FALSE)/1,0)</f>
        <v>0</v>
      </c>
      <c r="AI46">
        <f t="shared" si="0"/>
        <v>0.70639999999999992</v>
      </c>
      <c r="AJ46">
        <f t="shared" si="1"/>
        <v>0.70639999999999992</v>
      </c>
      <c r="AK46">
        <f>IF(ISERROR(1/VLOOKUP($B46,Leveranser!$B$1:$S$500,MATCH("såld värme (gwh)",Leveranser!$B$1:$S$1,0),FALSE)),"",VLOOKUP($B46,Leveranser!$B$1:$S$500,MATCH("såld värme (gwh)",Leveranser!$B$1:$S$1,0),FALSE))</f>
        <v>0.42799999999999999</v>
      </c>
      <c r="AL46" s="22">
        <f>VLOOKUP($B46,Leveranser!$B$1:$Y$500,MATCH("Totalt såld fjärrvärme till andra fjärrvärmeföretag",Leveranser!$B$1:$AA$1,0),FALSE)</f>
        <v>0</v>
      </c>
      <c r="AM46" s="22">
        <f>IF(ISERROR(1/VLOOKUP($B46,Miljö!$B$1:$S$500,MATCH("Såld mängd produktionsspecifik fjärrvärme (GWh)",Miljö!$B$1:$R$1,0),FALSE)),0,VLOOKUP($B46,Miljö!$B$1:$S$500,MATCH("Såld mängd produktionsspecifik fjärrvärme (GWh)",Miljö!$B$1:$R$1,0),FALSE))</f>
        <v>0</v>
      </c>
      <c r="AN46" s="23">
        <f t="shared" si="2"/>
        <v>0.60588901472253687</v>
      </c>
      <c r="AP46" t="str">
        <f>VLOOKUP($B46,'Miljövärden urval för publ'!$B$1:$H$450,7,FALSE)</f>
        <v>Ja</v>
      </c>
      <c r="AQ46" t="str">
        <f>VLOOKUP($B46,'Miljövärden urval för publ'!$B$1:$H$450,6,FALSE)</f>
        <v>Ja</v>
      </c>
      <c r="AU46">
        <f t="shared" si="3"/>
        <v>1.14E-2</v>
      </c>
      <c r="AV46">
        <f t="shared" si="4"/>
        <v>0</v>
      </c>
      <c r="AW46">
        <f t="shared" si="5"/>
        <v>0</v>
      </c>
      <c r="AX46">
        <f t="shared" si="6"/>
        <v>0.68959999999999999</v>
      </c>
      <c r="AZ46">
        <f t="shared" si="7"/>
        <v>0</v>
      </c>
      <c r="BA46">
        <f t="shared" si="8"/>
        <v>0</v>
      </c>
      <c r="BC46">
        <f t="shared" si="9"/>
        <v>0.68959999999999999</v>
      </c>
    </row>
    <row r="47" spans="1:55" ht="15" customHeight="1" x14ac:dyDescent="0.25">
      <c r="A47" t="s">
        <v>76</v>
      </c>
      <c r="B47" t="s">
        <v>77</v>
      </c>
      <c r="C47">
        <f>VLOOKUP($B47,'Tillförd energi'!$B$1:$AS$566,MATCH(C$1,'Tillförd energi'!$B$1:$AQ$1,0),FALSE)</f>
        <v>0</v>
      </c>
      <c r="D47">
        <f>VLOOKUP($B47,'Tillförd energi'!$B$1:$AS$566,MATCH(D$1,'Tillförd energi'!$B$1:$AQ$1,0),FALSE)</f>
        <v>0</v>
      </c>
      <c r="E47">
        <f>VLOOKUP($B47,'Tillförd energi'!$B$1:$AS$566,MATCH(E$1,'Tillförd energi'!$B$1:$AQ$1,0),FALSE)</f>
        <v>0</v>
      </c>
      <c r="F47">
        <f>VLOOKUP($B47,'Tillförd energi'!$B$1:$AS$566,MATCH(F$1,'Tillförd energi'!$B$1:$AQ$1,0),FALSE)</f>
        <v>0</v>
      </c>
      <c r="G47">
        <f>VLOOKUP($B47,'Tillförd energi'!$B$1:$AS$566,MATCH(G$1,'Tillförd energi'!$B$1:$AQ$1,0),FALSE)</f>
        <v>2.1789999999999998</v>
      </c>
      <c r="H47">
        <f>VLOOKUP($B47,'Tillförd energi'!$B$1:$AS$566,MATCH(H$1,'Tillförd energi'!$B$1:$AQ$1,0),FALSE)</f>
        <v>0</v>
      </c>
      <c r="I47">
        <f>VLOOKUP($B47,'Tillförd energi'!$B$1:$AS$566,MATCH(I$1,'Tillförd energi'!$B$1:$AQ$1,0),FALSE)</f>
        <v>0</v>
      </c>
      <c r="J47">
        <f>VLOOKUP($B47,'Tillförd energi'!$B$1:$AS$566,MATCH(J$1,'Tillförd energi'!$B$1:$AQ$1,0),FALSE)</f>
        <v>0</v>
      </c>
      <c r="K47">
        <v>0</v>
      </c>
      <c r="L47">
        <f>VLOOKUP($B47,'Tillförd energi'!$B$1:$AS$566,MATCH(L$1,'Tillförd energi'!$B$1:$AQ$1,0),FALSE)</f>
        <v>0</v>
      </c>
      <c r="M47">
        <f>VLOOKUP($B47,'Tillförd energi'!$B$1:$AS$566,MATCH(M$1,'Tillförd energi'!$B$1:$AQ$1,0),FALSE)</f>
        <v>0</v>
      </c>
      <c r="N47">
        <f>VLOOKUP($B47,'Tillförd energi'!$B$1:$AS$566,MATCH(N$1,'Tillförd energi'!$B$1:$AQ$1,0),FALSE)</f>
        <v>0</v>
      </c>
      <c r="O47">
        <f>VLOOKUP($B47,'Tillförd energi'!$B$1:$AS$566,MATCH(O$1,'Tillförd energi'!$B$1:$AQ$1,0),FALSE)</f>
        <v>0</v>
      </c>
      <c r="P47">
        <f>VLOOKUP($B47,'Tillförd energi'!$B$1:$AS$566,MATCH(P$1,'Tillförd energi'!$B$1:$AQ$1,0),FALSE)</f>
        <v>0</v>
      </c>
      <c r="Q47">
        <f>VLOOKUP($B47,'Tillförd energi'!$B$1:$AS$566,MATCH(Q$1,'Tillförd energi'!$B$1:$AQ$1,0),FALSE)</f>
        <v>0</v>
      </c>
      <c r="R47">
        <f>VLOOKUP($B47,'Tillförd energi'!$B$1:$AS$566,MATCH(R$1,'Tillförd energi'!$B$1:$AQ$1,0),FALSE)</f>
        <v>6.1749999999999998</v>
      </c>
      <c r="S47">
        <f>VLOOKUP($B47,'Tillförd energi'!$B$1:$AS$566,MATCH(S$1,'Tillförd energi'!$B$1:$AQ$1,0),FALSE)</f>
        <v>0</v>
      </c>
      <c r="T47">
        <f>VLOOKUP($B47,'Tillförd energi'!$B$1:$AS$566,MATCH(T$1,'Tillförd energi'!$B$1:$AQ$1,0),FALSE)</f>
        <v>0</v>
      </c>
      <c r="U47">
        <f>VLOOKUP($B47,'Tillförd energi'!$B$1:$AS$566,MATCH(U$1,'Tillförd energi'!$B$1:$AQ$1,0),FALSE)</f>
        <v>0</v>
      </c>
      <c r="V47">
        <f>VLOOKUP($B47,'Tillförd energi'!$B$1:$AS$566,MATCH(V$1,'Tillförd energi'!$B$1:$AQ$1,0),FALSE)</f>
        <v>0</v>
      </c>
      <c r="W47">
        <f>VLOOKUP($B47,'Tillförd energi'!$B$1:$AS$566,MATCH(W$1,'Tillförd energi'!$B$1:$AQ$1,0),FALSE)</f>
        <v>0</v>
      </c>
      <c r="X47">
        <f>VLOOKUP($B47,'Tillförd energi'!$B$1:$AS$566,MATCH(X$1,'Tillförd energi'!$B$1:$AQ$1,0),FALSE)</f>
        <v>0</v>
      </c>
      <c r="Y47">
        <f>VLOOKUP($B47,'Tillförd energi'!$B$1:$AS$566,MATCH(Y$1,'Tillförd energi'!$B$1:$AQ$1,0),FALSE)</f>
        <v>0</v>
      </c>
      <c r="Z47">
        <f>VLOOKUP($B47,'Tillförd energi'!$B$1:$AS$566,MATCH(Z$1,'Tillförd energi'!$B$1:$AQ$1,0),FALSE)</f>
        <v>0</v>
      </c>
      <c r="AA47">
        <f>VLOOKUP($B47,'Tillförd energi'!$B$1:$AS$566,MATCH(AA$1,'Tillförd energi'!$B$1:$AQ$1,0),FALSE)</f>
        <v>0</v>
      </c>
      <c r="AB47">
        <f>VLOOKUP($B47,'Tillförd energi'!$B$1:$AS$566,MATCH(AB$1,'Tillförd energi'!$B$1:$AQ$1,0),FALSE)</f>
        <v>0</v>
      </c>
      <c r="AC47">
        <f>VLOOKUP($B47,'Tillförd energi'!$B$1:$AS$566,MATCH(AC$1,'Tillförd energi'!$B$1:$AQ$1,0),FALSE)</f>
        <v>0</v>
      </c>
      <c r="AD47">
        <f>VLOOKUP($B47,'Tillförd energi'!$B$1:$AS$566,MATCH(AD$1,'Tillförd energi'!$B$1:$AQ$1,0),FALSE)</f>
        <v>0</v>
      </c>
      <c r="AE47">
        <f>VLOOKUP($B47,'Tillförd energi'!$B$1:$AS$566,MATCH(AE$1,'Tillförd energi'!$B$1:$AQ$1,0),FALSE)</f>
        <v>0</v>
      </c>
      <c r="AF47">
        <f>VLOOKUP($B47,'Tillförd energi'!$B$1:$AS$566,MATCH(AF$1,'Tillförd energi'!$B$1:$AQ$1,0),FALSE)</f>
        <v>0.1</v>
      </c>
      <c r="AG47">
        <f>IFERROR(VLOOKUP(B47,Miljö!$B$1:$S$476,9,FALSE)/1,0)</f>
        <v>0</v>
      </c>
      <c r="AI47">
        <f t="shared" si="0"/>
        <v>8.4539999999999988</v>
      </c>
      <c r="AJ47">
        <f t="shared" si="1"/>
        <v>8.4539999999999988</v>
      </c>
      <c r="AK47">
        <f>IF(ISERROR(1/VLOOKUP($B47,Leveranser!$B$1:$S$500,MATCH("såld värme (gwh)",Leveranser!$B$1:$S$1,0),FALSE)),"",VLOOKUP($B47,Leveranser!$B$1:$S$500,MATCH("såld värme (gwh)",Leveranser!$B$1:$S$1,0),FALSE))</f>
        <v>6.95</v>
      </c>
      <c r="AL47" s="22">
        <f>VLOOKUP($B47,Leveranser!$B$1:$Y$500,MATCH("Totalt såld fjärrvärme till andra fjärrvärmeföretag",Leveranser!$B$1:$AA$1,0),FALSE)</f>
        <v>0</v>
      </c>
      <c r="AM47" s="22">
        <f>IF(ISERROR(1/VLOOKUP($B47,Miljö!$B$1:$S$500,MATCH("Såld mängd produktionsspecifik fjärrvärme (GWh)",Miljö!$B$1:$R$1,0),FALSE)),0,VLOOKUP($B47,Miljö!$B$1:$S$500,MATCH("Såld mängd produktionsspecifik fjärrvärme (GWh)",Miljö!$B$1:$R$1,0),FALSE))</f>
        <v>0</v>
      </c>
      <c r="AN47" s="23">
        <f t="shared" si="2"/>
        <v>0.82209604920747592</v>
      </c>
      <c r="AP47" t="str">
        <f>VLOOKUP($B47,'Miljövärden urval för publ'!$B$1:$H$450,7,FALSE)</f>
        <v>Ja</v>
      </c>
      <c r="AQ47" t="str">
        <f>VLOOKUP($B47,'Miljövärden urval för publ'!$B$1:$H$450,6,FALSE)</f>
        <v>Nej</v>
      </c>
      <c r="AU47">
        <f t="shared" si="3"/>
        <v>0.1</v>
      </c>
      <c r="AV47">
        <f t="shared" si="4"/>
        <v>0</v>
      </c>
      <c r="AW47">
        <f t="shared" si="5"/>
        <v>0</v>
      </c>
      <c r="AX47">
        <f t="shared" si="6"/>
        <v>6.1749999999999998</v>
      </c>
      <c r="AZ47">
        <f t="shared" si="7"/>
        <v>0</v>
      </c>
      <c r="BA47">
        <f t="shared" si="8"/>
        <v>0</v>
      </c>
      <c r="BC47">
        <f t="shared" si="9"/>
        <v>6.1749999999999998</v>
      </c>
    </row>
    <row r="48" spans="1:55" ht="15" customHeight="1" x14ac:dyDescent="0.25">
      <c r="A48" t="s">
        <v>76</v>
      </c>
      <c r="B48" t="s">
        <v>78</v>
      </c>
      <c r="C48">
        <f>VLOOKUP($B48,'Tillförd energi'!$B$1:$AS$566,MATCH(C$1,'Tillförd energi'!$B$1:$AQ$1,0),FALSE)</f>
        <v>0</v>
      </c>
      <c r="D48">
        <f>VLOOKUP($B48,'Tillförd energi'!$B$1:$AS$566,MATCH(D$1,'Tillförd energi'!$B$1:$AQ$1,0),FALSE)</f>
        <v>0</v>
      </c>
      <c r="E48">
        <f>VLOOKUP($B48,'Tillförd energi'!$B$1:$AS$566,MATCH(E$1,'Tillförd energi'!$B$1:$AQ$1,0),FALSE)</f>
        <v>0</v>
      </c>
      <c r="F48">
        <f>VLOOKUP($B48,'Tillförd energi'!$B$1:$AS$566,MATCH(F$1,'Tillförd energi'!$B$1:$AQ$1,0),FALSE)</f>
        <v>0</v>
      </c>
      <c r="G48">
        <f>VLOOKUP($B48,'Tillförd energi'!$B$1:$AS$566,MATCH(G$1,'Tillförd energi'!$B$1:$AQ$1,0),FALSE)</f>
        <v>0</v>
      </c>
      <c r="H48">
        <f>VLOOKUP($B48,'Tillförd energi'!$B$1:$AS$566,MATCH(H$1,'Tillförd energi'!$B$1:$AQ$1,0),FALSE)</f>
        <v>0</v>
      </c>
      <c r="I48">
        <f>VLOOKUP($B48,'Tillförd energi'!$B$1:$AS$566,MATCH(I$1,'Tillförd energi'!$B$1:$AQ$1,0),FALSE)</f>
        <v>0</v>
      </c>
      <c r="J48">
        <f>VLOOKUP($B48,'Tillförd energi'!$B$1:$AS$566,MATCH(J$1,'Tillförd energi'!$B$1:$AQ$1,0),FALSE)</f>
        <v>0</v>
      </c>
      <c r="K48">
        <v>0</v>
      </c>
      <c r="L48">
        <f>VLOOKUP($B48,'Tillförd energi'!$B$1:$AS$566,MATCH(L$1,'Tillförd energi'!$B$1:$AQ$1,0),FALSE)</f>
        <v>0</v>
      </c>
      <c r="M48">
        <f>VLOOKUP($B48,'Tillförd energi'!$B$1:$AS$566,MATCH(M$1,'Tillförd energi'!$B$1:$AQ$1,0),FALSE)</f>
        <v>0</v>
      </c>
      <c r="N48">
        <f>VLOOKUP($B48,'Tillförd energi'!$B$1:$AS$566,MATCH(N$1,'Tillförd energi'!$B$1:$AQ$1,0),FALSE)</f>
        <v>0</v>
      </c>
      <c r="O48">
        <f>VLOOKUP($B48,'Tillförd energi'!$B$1:$AS$566,MATCH(O$1,'Tillförd energi'!$B$1:$AQ$1,0),FALSE)</f>
        <v>0</v>
      </c>
      <c r="P48">
        <f>VLOOKUP($B48,'Tillförd energi'!$B$1:$AS$566,MATCH(P$1,'Tillförd energi'!$B$1:$AQ$1,0),FALSE)</f>
        <v>0</v>
      </c>
      <c r="Q48">
        <f>VLOOKUP($B48,'Tillförd energi'!$B$1:$AS$566,MATCH(Q$1,'Tillförd energi'!$B$1:$AQ$1,0),FALSE)</f>
        <v>0</v>
      </c>
      <c r="R48">
        <f>VLOOKUP($B48,'Tillförd energi'!$B$1:$AS$566,MATCH(R$1,'Tillförd energi'!$B$1:$AQ$1,0),FALSE)</f>
        <v>0</v>
      </c>
      <c r="S48">
        <f>VLOOKUP($B48,'Tillförd energi'!$B$1:$AS$566,MATCH(S$1,'Tillförd energi'!$B$1:$AQ$1,0),FALSE)</f>
        <v>0</v>
      </c>
      <c r="T48">
        <f>VLOOKUP($B48,'Tillförd energi'!$B$1:$AS$566,MATCH(T$1,'Tillförd energi'!$B$1:$AQ$1,0),FALSE)</f>
        <v>0</v>
      </c>
      <c r="U48">
        <f>VLOOKUP($B48,'Tillförd energi'!$B$1:$AS$566,MATCH(U$1,'Tillförd energi'!$B$1:$AQ$1,0),FALSE)</f>
        <v>0</v>
      </c>
      <c r="V48">
        <f>VLOOKUP($B48,'Tillförd energi'!$B$1:$AS$566,MATCH(V$1,'Tillförd energi'!$B$1:$AQ$1,0),FALSE)</f>
        <v>0</v>
      </c>
      <c r="W48">
        <f>VLOOKUP($B48,'Tillförd energi'!$B$1:$AS$566,MATCH(W$1,'Tillförd energi'!$B$1:$AQ$1,0),FALSE)</f>
        <v>0</v>
      </c>
      <c r="X48">
        <f>VLOOKUP($B48,'Tillförd energi'!$B$1:$AS$566,MATCH(X$1,'Tillförd energi'!$B$1:$AQ$1,0),FALSE)</f>
        <v>0</v>
      </c>
      <c r="Y48">
        <f>VLOOKUP($B48,'Tillförd energi'!$B$1:$AS$566,MATCH(Y$1,'Tillförd energi'!$B$1:$AQ$1,0),FALSE)</f>
        <v>0</v>
      </c>
      <c r="Z48">
        <f>VLOOKUP($B48,'Tillförd energi'!$B$1:$AS$566,MATCH(Z$1,'Tillförd energi'!$B$1:$AQ$1,0),FALSE)</f>
        <v>0</v>
      </c>
      <c r="AA48">
        <f>VLOOKUP($B48,'Tillförd energi'!$B$1:$AS$566,MATCH(AA$1,'Tillförd energi'!$B$1:$AQ$1,0),FALSE)</f>
        <v>0</v>
      </c>
      <c r="AB48">
        <f>VLOOKUP($B48,'Tillförd energi'!$B$1:$AS$566,MATCH(AB$1,'Tillförd energi'!$B$1:$AQ$1,0),FALSE)</f>
        <v>0</v>
      </c>
      <c r="AC48">
        <f>VLOOKUP($B48,'Tillförd energi'!$B$1:$AS$566,MATCH(AC$1,'Tillförd energi'!$B$1:$AQ$1,0),FALSE)</f>
        <v>0</v>
      </c>
      <c r="AD48">
        <f>VLOOKUP($B48,'Tillförd energi'!$B$1:$AS$566,MATCH(AD$1,'Tillförd energi'!$B$1:$AQ$1,0),FALSE)</f>
        <v>0</v>
      </c>
      <c r="AE48">
        <f>VLOOKUP($B48,'Tillförd energi'!$B$1:$AS$566,MATCH(AE$1,'Tillförd energi'!$B$1:$AQ$1,0),FALSE)</f>
        <v>0</v>
      </c>
      <c r="AF48">
        <f>VLOOKUP($B48,'Tillförd energi'!$B$1:$AS$566,MATCH(AF$1,'Tillförd energi'!$B$1:$AQ$1,0),FALSE)</f>
        <v>0</v>
      </c>
      <c r="AG48">
        <f>IFERROR(VLOOKUP(B48,Miljö!$B$1:$S$476,9,FALSE)/1,0)</f>
        <v>0</v>
      </c>
      <c r="AI48">
        <f t="shared" si="0"/>
        <v>0</v>
      </c>
      <c r="AJ48">
        <f t="shared" si="1"/>
        <v>0</v>
      </c>
      <c r="AK48" t="str">
        <f>IF(ISERROR(1/VLOOKUP($B48,Leveranser!$B$1:$S$500,MATCH("såld värme (gwh)",Leveranser!$B$1:$S$1,0),FALSE)),"",VLOOKUP($B48,Leveranser!$B$1:$S$500,MATCH("såld värme (gwh)",Leveranser!$B$1:$S$1,0),FALSE))</f>
        <v/>
      </c>
      <c r="AL48" s="22">
        <f>VLOOKUP($B48,Leveranser!$B$1:$Y$500,MATCH("Totalt såld fjärrvärme till andra fjärrvärmeföretag",Leveranser!$B$1:$AA$1,0),FALSE)</f>
        <v>0</v>
      </c>
      <c r="AM48" s="22">
        <f>IF(ISERROR(1/VLOOKUP($B48,Miljö!$B$1:$S$500,MATCH("Såld mängd produktionsspecifik fjärrvärme (GWh)",Miljö!$B$1:$R$1,0),FALSE)),0,VLOOKUP($B48,Miljö!$B$1:$S$500,MATCH("Såld mängd produktionsspecifik fjärrvärme (GWh)",Miljö!$B$1:$R$1,0),FALSE))</f>
        <v>0</v>
      </c>
      <c r="AN48" s="23" t="str">
        <f t="shared" si="2"/>
        <v/>
      </c>
      <c r="AP48" t="str">
        <f>VLOOKUP($B48,'Miljövärden urval för publ'!$B$1:$H$450,7,FALSE)</f>
        <v>Nej</v>
      </c>
      <c r="AQ48" t="str">
        <f>VLOOKUP($B48,'Miljövärden urval för publ'!$B$1:$H$450,6,FALSE)</f>
        <v>Nej</v>
      </c>
      <c r="AU48">
        <f t="shared" si="3"/>
        <v>0</v>
      </c>
      <c r="AV48">
        <f t="shared" si="4"/>
        <v>0</v>
      </c>
      <c r="AW48">
        <f t="shared" si="5"/>
        <v>0</v>
      </c>
      <c r="AX48">
        <f t="shared" si="6"/>
        <v>0</v>
      </c>
      <c r="AZ48">
        <f t="shared" si="7"/>
        <v>0</v>
      </c>
      <c r="BA48">
        <f t="shared" si="8"/>
        <v>0</v>
      </c>
      <c r="BC48">
        <f t="shared" si="9"/>
        <v>0</v>
      </c>
    </row>
    <row r="49" spans="1:55" ht="15" customHeight="1" x14ac:dyDescent="0.25">
      <c r="A49" t="s">
        <v>76</v>
      </c>
      <c r="B49" t="s">
        <v>79</v>
      </c>
      <c r="C49">
        <f>VLOOKUP($B49,'Tillförd energi'!$B$1:$AS$566,MATCH(C$1,'Tillförd energi'!$B$1:$AQ$1,0),FALSE)</f>
        <v>0</v>
      </c>
      <c r="D49">
        <f>VLOOKUP($B49,'Tillförd energi'!$B$1:$AS$566,MATCH(D$1,'Tillförd energi'!$B$1:$AQ$1,0),FALSE)</f>
        <v>0.28499999999999998</v>
      </c>
      <c r="E49">
        <f>VLOOKUP($B49,'Tillförd energi'!$B$1:$AS$566,MATCH(E$1,'Tillförd energi'!$B$1:$AQ$1,0),FALSE)</f>
        <v>0</v>
      </c>
      <c r="F49">
        <f>VLOOKUP($B49,'Tillförd energi'!$B$1:$AS$566,MATCH(F$1,'Tillförd energi'!$B$1:$AQ$1,0),FALSE)</f>
        <v>0</v>
      </c>
      <c r="G49">
        <f>VLOOKUP($B49,'Tillförd energi'!$B$1:$AS$566,MATCH(G$1,'Tillförd energi'!$B$1:$AQ$1,0),FALSE)</f>
        <v>0</v>
      </c>
      <c r="H49">
        <f>VLOOKUP($B49,'Tillförd energi'!$B$1:$AS$566,MATCH(H$1,'Tillförd energi'!$B$1:$AQ$1,0),FALSE)</f>
        <v>0</v>
      </c>
      <c r="I49">
        <f>VLOOKUP($B49,'Tillförd energi'!$B$1:$AS$566,MATCH(I$1,'Tillförd energi'!$B$1:$AQ$1,0),FALSE)</f>
        <v>0</v>
      </c>
      <c r="J49">
        <f>VLOOKUP($B49,'Tillförd energi'!$B$1:$AS$566,MATCH(J$1,'Tillförd energi'!$B$1:$AQ$1,0),FALSE)</f>
        <v>0</v>
      </c>
      <c r="K49">
        <v>0</v>
      </c>
      <c r="L49">
        <f>VLOOKUP($B49,'Tillförd energi'!$B$1:$AS$566,MATCH(L$1,'Tillförd energi'!$B$1:$AQ$1,0),FALSE)</f>
        <v>0</v>
      </c>
      <c r="M49">
        <f>VLOOKUP($B49,'Tillförd energi'!$B$1:$AS$566,MATCH(M$1,'Tillförd energi'!$B$1:$AQ$1,0),FALSE)</f>
        <v>0</v>
      </c>
      <c r="N49">
        <f>VLOOKUP($B49,'Tillförd energi'!$B$1:$AS$566,MATCH(N$1,'Tillförd energi'!$B$1:$AQ$1,0),FALSE)</f>
        <v>0</v>
      </c>
      <c r="O49">
        <f>VLOOKUP($B49,'Tillförd energi'!$B$1:$AS$566,MATCH(O$1,'Tillförd energi'!$B$1:$AQ$1,0),FALSE)</f>
        <v>0</v>
      </c>
      <c r="P49">
        <f>VLOOKUP($B49,'Tillförd energi'!$B$1:$AS$566,MATCH(P$1,'Tillförd energi'!$B$1:$AQ$1,0),FALSE)</f>
        <v>0</v>
      </c>
      <c r="Q49">
        <f>VLOOKUP($B49,'Tillförd energi'!$B$1:$AS$566,MATCH(Q$1,'Tillförd energi'!$B$1:$AQ$1,0),FALSE)</f>
        <v>60.7</v>
      </c>
      <c r="R49">
        <f>VLOOKUP($B49,'Tillförd energi'!$B$1:$AS$566,MATCH(R$1,'Tillförd energi'!$B$1:$AQ$1,0),FALSE)</f>
        <v>0</v>
      </c>
      <c r="S49">
        <f>VLOOKUP($B49,'Tillförd energi'!$B$1:$AS$566,MATCH(S$1,'Tillförd energi'!$B$1:$AQ$1,0),FALSE)</f>
        <v>0</v>
      </c>
      <c r="T49">
        <f>VLOOKUP($B49,'Tillförd energi'!$B$1:$AS$566,MATCH(T$1,'Tillförd energi'!$B$1:$AQ$1,0),FALSE)</f>
        <v>0</v>
      </c>
      <c r="U49">
        <f>VLOOKUP($B49,'Tillförd energi'!$B$1:$AS$566,MATCH(U$1,'Tillförd energi'!$B$1:$AQ$1,0),FALSE)</f>
        <v>0</v>
      </c>
      <c r="V49">
        <f>VLOOKUP($B49,'Tillförd energi'!$B$1:$AS$566,MATCH(V$1,'Tillförd energi'!$B$1:$AQ$1,0),FALSE)</f>
        <v>0</v>
      </c>
      <c r="W49">
        <f>VLOOKUP($B49,'Tillförd energi'!$B$1:$AS$566,MATCH(W$1,'Tillförd energi'!$B$1:$AQ$1,0),FALSE)</f>
        <v>0</v>
      </c>
      <c r="X49">
        <f>VLOOKUP($B49,'Tillförd energi'!$B$1:$AS$566,MATCH(X$1,'Tillförd energi'!$B$1:$AQ$1,0),FALSE)</f>
        <v>0</v>
      </c>
      <c r="Y49">
        <f>VLOOKUP($B49,'Tillförd energi'!$B$1:$AS$566,MATCH(Y$1,'Tillförd energi'!$B$1:$AQ$1,0),FALSE)</f>
        <v>0</v>
      </c>
      <c r="Z49">
        <f>VLOOKUP($B49,'Tillförd energi'!$B$1:$AS$566,MATCH(Z$1,'Tillförd energi'!$B$1:$AQ$1,0),FALSE)</f>
        <v>0</v>
      </c>
      <c r="AA49">
        <f>VLOOKUP($B49,'Tillförd energi'!$B$1:$AS$566,MATCH(AA$1,'Tillförd energi'!$B$1:$AQ$1,0),FALSE)</f>
        <v>0</v>
      </c>
      <c r="AB49">
        <f>VLOOKUP($B49,'Tillförd energi'!$B$1:$AS$566,MATCH(AB$1,'Tillförd energi'!$B$1:$AQ$1,0),FALSE)</f>
        <v>0</v>
      </c>
      <c r="AC49">
        <f>VLOOKUP($B49,'Tillförd energi'!$B$1:$AS$566,MATCH(AC$1,'Tillförd energi'!$B$1:$AQ$1,0),FALSE)</f>
        <v>0</v>
      </c>
      <c r="AD49">
        <f>VLOOKUP($B49,'Tillförd energi'!$B$1:$AS$566,MATCH(AD$1,'Tillförd energi'!$B$1:$AQ$1,0),FALSE)</f>
        <v>0</v>
      </c>
      <c r="AE49">
        <f>VLOOKUP($B49,'Tillförd energi'!$B$1:$AS$566,MATCH(AE$1,'Tillförd energi'!$B$1:$AQ$1,0),FALSE)</f>
        <v>0</v>
      </c>
      <c r="AF49">
        <f>VLOOKUP($B49,'Tillförd energi'!$B$1:$AS$566,MATCH(AF$1,'Tillförd energi'!$B$1:$AQ$1,0),FALSE)</f>
        <v>0.97099999999999997</v>
      </c>
      <c r="AG49">
        <f>IFERROR(VLOOKUP(B49,Miljö!$B$1:$S$476,9,FALSE)/1,0)</f>
        <v>0</v>
      </c>
      <c r="AI49">
        <f t="shared" si="0"/>
        <v>61.955999999999996</v>
      </c>
      <c r="AJ49">
        <f t="shared" si="1"/>
        <v>61.955999999999996</v>
      </c>
      <c r="AK49">
        <f>IF(ISERROR(1/VLOOKUP($B49,Leveranser!$B$1:$S$500,MATCH("såld värme (gwh)",Leveranser!$B$1:$S$1,0),FALSE)),"",VLOOKUP($B49,Leveranser!$B$1:$S$500,MATCH("såld värme (gwh)",Leveranser!$B$1:$S$1,0),FALSE))</f>
        <v>54.47</v>
      </c>
      <c r="AL49" s="22">
        <f>VLOOKUP($B49,Leveranser!$B$1:$Y$500,MATCH("Totalt såld fjärrvärme till andra fjärrvärmeföretag",Leveranser!$B$1:$AA$1,0),FALSE)</f>
        <v>0</v>
      </c>
      <c r="AM49" s="22">
        <f>IF(ISERROR(1/VLOOKUP($B49,Miljö!$B$1:$S$500,MATCH("Såld mängd produktionsspecifik fjärrvärme (GWh)",Miljö!$B$1:$R$1,0),FALSE)),0,VLOOKUP($B49,Miljö!$B$1:$S$500,MATCH("Såld mängd produktionsspecifik fjärrvärme (GWh)",Miljö!$B$1:$R$1,0),FALSE))</f>
        <v>0</v>
      </c>
      <c r="AN49" s="23">
        <f t="shared" si="2"/>
        <v>0.87917231583704569</v>
      </c>
      <c r="AP49" t="str">
        <f>VLOOKUP($B49,'Miljövärden urval för publ'!$B$1:$H$450,7,FALSE)</f>
        <v>Ja</v>
      </c>
      <c r="AQ49" t="str">
        <f>VLOOKUP($B49,'Miljövärden urval för publ'!$B$1:$H$450,6,FALSE)</f>
        <v>Nej</v>
      </c>
      <c r="AU49">
        <f t="shared" si="3"/>
        <v>0.97099999999999997</v>
      </c>
      <c r="AV49">
        <f t="shared" si="4"/>
        <v>0</v>
      </c>
      <c r="AW49">
        <f t="shared" si="5"/>
        <v>60.7</v>
      </c>
      <c r="AX49">
        <f t="shared" si="6"/>
        <v>0</v>
      </c>
      <c r="AZ49">
        <f t="shared" si="7"/>
        <v>0</v>
      </c>
      <c r="BA49">
        <f t="shared" si="8"/>
        <v>0</v>
      </c>
      <c r="BC49">
        <f t="shared" si="9"/>
        <v>60.7</v>
      </c>
    </row>
    <row r="50" spans="1:55" ht="15" customHeight="1" x14ac:dyDescent="0.25">
      <c r="A50" t="s">
        <v>76</v>
      </c>
      <c r="B50" t="s">
        <v>80</v>
      </c>
      <c r="C50">
        <f>VLOOKUP($B50,'Tillförd energi'!$B$1:$AS$566,MATCH(C$1,'Tillförd energi'!$B$1:$AQ$1,0),FALSE)</f>
        <v>0</v>
      </c>
      <c r="D50">
        <f>VLOOKUP($B50,'Tillförd energi'!$B$1:$AS$566,MATCH(D$1,'Tillförd energi'!$B$1:$AQ$1,0),FALSE)</f>
        <v>0</v>
      </c>
      <c r="E50">
        <f>VLOOKUP($B50,'Tillförd energi'!$B$1:$AS$566,MATCH(E$1,'Tillförd energi'!$B$1:$AQ$1,0),FALSE)</f>
        <v>0</v>
      </c>
      <c r="F50">
        <f>VLOOKUP($B50,'Tillförd energi'!$B$1:$AS$566,MATCH(F$1,'Tillförd energi'!$B$1:$AQ$1,0),FALSE)</f>
        <v>0</v>
      </c>
      <c r="G50">
        <f>VLOOKUP($B50,'Tillförd energi'!$B$1:$AS$566,MATCH(G$1,'Tillförd energi'!$B$1:$AQ$1,0),FALSE)</f>
        <v>0</v>
      </c>
      <c r="H50">
        <f>VLOOKUP($B50,'Tillförd energi'!$B$1:$AS$566,MATCH(H$1,'Tillförd energi'!$B$1:$AQ$1,0),FALSE)</f>
        <v>0</v>
      </c>
      <c r="I50">
        <f>VLOOKUP($B50,'Tillförd energi'!$B$1:$AS$566,MATCH(I$1,'Tillförd energi'!$B$1:$AQ$1,0),FALSE)</f>
        <v>0</v>
      </c>
      <c r="J50">
        <f>VLOOKUP($B50,'Tillförd energi'!$B$1:$AS$566,MATCH(J$1,'Tillförd energi'!$B$1:$AQ$1,0),FALSE)</f>
        <v>10.1</v>
      </c>
      <c r="K50">
        <v>0</v>
      </c>
      <c r="L50">
        <f>VLOOKUP($B50,'Tillförd energi'!$B$1:$AS$566,MATCH(L$1,'Tillförd energi'!$B$1:$AQ$1,0),FALSE)</f>
        <v>0</v>
      </c>
      <c r="M50">
        <f>VLOOKUP($B50,'Tillförd energi'!$B$1:$AS$566,MATCH(M$1,'Tillförd energi'!$B$1:$AQ$1,0),FALSE)</f>
        <v>0</v>
      </c>
      <c r="N50">
        <f>VLOOKUP($B50,'Tillförd energi'!$B$1:$AS$566,MATCH(N$1,'Tillförd energi'!$B$1:$AQ$1,0),FALSE)</f>
        <v>0</v>
      </c>
      <c r="O50">
        <f>VLOOKUP($B50,'Tillförd energi'!$B$1:$AS$566,MATCH(O$1,'Tillförd energi'!$B$1:$AQ$1,0),FALSE)</f>
        <v>0</v>
      </c>
      <c r="P50">
        <f>VLOOKUP($B50,'Tillförd energi'!$B$1:$AS$566,MATCH(P$1,'Tillförd energi'!$B$1:$AQ$1,0),FALSE)</f>
        <v>0</v>
      </c>
      <c r="Q50">
        <f>VLOOKUP($B50,'Tillförd energi'!$B$1:$AS$566,MATCH(Q$1,'Tillförd energi'!$B$1:$AQ$1,0),FALSE)</f>
        <v>0</v>
      </c>
      <c r="R50">
        <f>VLOOKUP($B50,'Tillförd energi'!$B$1:$AS$566,MATCH(R$1,'Tillförd energi'!$B$1:$AQ$1,0),FALSE)</f>
        <v>0</v>
      </c>
      <c r="S50">
        <f>VLOOKUP($B50,'Tillförd energi'!$B$1:$AS$566,MATCH(S$1,'Tillförd energi'!$B$1:$AQ$1,0),FALSE)</f>
        <v>0</v>
      </c>
      <c r="T50">
        <f>VLOOKUP($B50,'Tillförd energi'!$B$1:$AS$566,MATCH(T$1,'Tillförd energi'!$B$1:$AQ$1,0),FALSE)</f>
        <v>0</v>
      </c>
      <c r="U50">
        <f>VLOOKUP($B50,'Tillförd energi'!$B$1:$AS$566,MATCH(U$1,'Tillförd energi'!$B$1:$AQ$1,0),FALSE)</f>
        <v>0</v>
      </c>
      <c r="V50">
        <f>VLOOKUP($B50,'Tillförd energi'!$B$1:$AS$566,MATCH(V$1,'Tillförd energi'!$B$1:$AQ$1,0),FALSE)</f>
        <v>0</v>
      </c>
      <c r="W50">
        <f>VLOOKUP($B50,'Tillförd energi'!$B$1:$AS$566,MATCH(W$1,'Tillförd energi'!$B$1:$AQ$1,0),FALSE)</f>
        <v>19</v>
      </c>
      <c r="X50">
        <f>VLOOKUP($B50,'Tillförd energi'!$B$1:$AS$566,MATCH(X$1,'Tillförd energi'!$B$1:$AQ$1,0),FALSE)</f>
        <v>0</v>
      </c>
      <c r="Y50">
        <f>VLOOKUP($B50,'Tillförd energi'!$B$1:$AS$566,MATCH(Y$1,'Tillförd energi'!$B$1:$AQ$1,0),FALSE)</f>
        <v>0</v>
      </c>
      <c r="Z50">
        <f>VLOOKUP($B50,'Tillförd energi'!$B$1:$AS$566,MATCH(Z$1,'Tillförd energi'!$B$1:$AQ$1,0),FALSE)</f>
        <v>0</v>
      </c>
      <c r="AA50">
        <f>VLOOKUP($B50,'Tillförd energi'!$B$1:$AS$566,MATCH(AA$1,'Tillförd energi'!$B$1:$AQ$1,0),FALSE)</f>
        <v>0</v>
      </c>
      <c r="AB50">
        <f>VLOOKUP($B50,'Tillförd energi'!$B$1:$AS$566,MATCH(AB$1,'Tillförd energi'!$B$1:$AQ$1,0),FALSE)</f>
        <v>0</v>
      </c>
      <c r="AC50">
        <f>VLOOKUP($B50,'Tillförd energi'!$B$1:$AS$566,MATCH(AC$1,'Tillförd energi'!$B$1:$AQ$1,0),FALSE)</f>
        <v>0</v>
      </c>
      <c r="AD50">
        <f>VLOOKUP($B50,'Tillförd energi'!$B$1:$AS$566,MATCH(AD$1,'Tillförd energi'!$B$1:$AQ$1,0),FALSE)</f>
        <v>0</v>
      </c>
      <c r="AE50">
        <f>VLOOKUP($B50,'Tillförd energi'!$B$1:$AS$566,MATCH(AE$1,'Tillförd energi'!$B$1:$AQ$1,0),FALSE)</f>
        <v>0</v>
      </c>
      <c r="AF50">
        <f>VLOOKUP($B50,'Tillförd energi'!$B$1:$AS$566,MATCH(AF$1,'Tillförd energi'!$B$1:$AQ$1,0),FALSE)</f>
        <v>0.81116999999999995</v>
      </c>
      <c r="AG50">
        <f>IFERROR(VLOOKUP(B50,Miljö!$B$1:$S$476,9,FALSE)/1,0)</f>
        <v>0</v>
      </c>
      <c r="AI50">
        <f t="shared" si="0"/>
        <v>29.911170000000002</v>
      </c>
      <c r="AJ50">
        <f t="shared" si="1"/>
        <v>29.911170000000002</v>
      </c>
      <c r="AK50">
        <f>IF(ISERROR(1/VLOOKUP($B50,Leveranser!$B$1:$S$500,MATCH("såld värme (gwh)",Leveranser!$B$1:$S$1,0),FALSE)),"",VLOOKUP($B50,Leveranser!$B$1:$S$500,MATCH("såld värme (gwh)",Leveranser!$B$1:$S$1,0),FALSE))</f>
        <v>27.039000000000001</v>
      </c>
      <c r="AL50" s="22">
        <f>VLOOKUP($B50,Leveranser!$B$1:$Y$500,MATCH("Totalt såld fjärrvärme till andra fjärrvärmeföretag",Leveranser!$B$1:$AA$1,0),FALSE)</f>
        <v>0</v>
      </c>
      <c r="AM50" s="22">
        <f>IF(ISERROR(1/VLOOKUP($B50,Miljö!$B$1:$S$500,MATCH("Såld mängd produktionsspecifik fjärrvärme (GWh)",Miljö!$B$1:$R$1,0),FALSE)),0,VLOOKUP($B50,Miljö!$B$1:$S$500,MATCH("Såld mängd produktionsspecifik fjärrvärme (GWh)",Miljö!$B$1:$R$1,0),FALSE))</f>
        <v>0</v>
      </c>
      <c r="AN50" s="23">
        <f t="shared" si="2"/>
        <v>0.90397667493448097</v>
      </c>
      <c r="AP50" t="str">
        <f>VLOOKUP($B50,'Miljövärden urval för publ'!$B$1:$H$450,7,FALSE)</f>
        <v>Ja</v>
      </c>
      <c r="AQ50" t="str">
        <f>VLOOKUP($B50,'Miljövärden urval för publ'!$B$1:$H$450,6,FALSE)</f>
        <v>Nej</v>
      </c>
      <c r="AU50">
        <f t="shared" si="3"/>
        <v>0.81116999999999995</v>
      </c>
      <c r="AV50">
        <f t="shared" si="4"/>
        <v>0</v>
      </c>
      <c r="AW50">
        <f t="shared" si="5"/>
        <v>0</v>
      </c>
      <c r="AX50">
        <f t="shared" si="6"/>
        <v>0</v>
      </c>
      <c r="AZ50">
        <f t="shared" si="7"/>
        <v>0</v>
      </c>
      <c r="BA50">
        <f t="shared" si="8"/>
        <v>0</v>
      </c>
      <c r="BC50">
        <f t="shared" si="9"/>
        <v>19</v>
      </c>
    </row>
    <row r="51" spans="1:55" ht="15" customHeight="1" x14ac:dyDescent="0.25">
      <c r="A51" t="s">
        <v>76</v>
      </c>
      <c r="B51" t="s">
        <v>81</v>
      </c>
      <c r="C51">
        <f>VLOOKUP($B51,'Tillförd energi'!$B$1:$AS$566,MATCH(C$1,'Tillförd energi'!$B$1:$AQ$1,0),FALSE)</f>
        <v>0</v>
      </c>
      <c r="D51">
        <f>VLOOKUP($B51,'Tillförd energi'!$B$1:$AS$566,MATCH(D$1,'Tillförd energi'!$B$1:$AQ$1,0),FALSE)</f>
        <v>0.7</v>
      </c>
      <c r="E51">
        <f>VLOOKUP($B51,'Tillförd energi'!$B$1:$AS$566,MATCH(E$1,'Tillförd energi'!$B$1:$AQ$1,0),FALSE)</f>
        <v>0</v>
      </c>
      <c r="F51">
        <f>VLOOKUP($B51,'Tillförd energi'!$B$1:$AS$566,MATCH(F$1,'Tillförd energi'!$B$1:$AQ$1,0),FALSE)</f>
        <v>0</v>
      </c>
      <c r="G51">
        <f>VLOOKUP($B51,'Tillförd energi'!$B$1:$AS$566,MATCH(G$1,'Tillförd energi'!$B$1:$AQ$1,0),FALSE)</f>
        <v>0</v>
      </c>
      <c r="H51">
        <f>VLOOKUP($B51,'Tillförd energi'!$B$1:$AS$566,MATCH(H$1,'Tillförd energi'!$B$1:$AQ$1,0),FALSE)</f>
        <v>0</v>
      </c>
      <c r="I51">
        <f>VLOOKUP($B51,'Tillförd energi'!$B$1:$AS$566,MATCH(I$1,'Tillförd energi'!$B$1:$AQ$1,0),FALSE)</f>
        <v>0</v>
      </c>
      <c r="J51">
        <f>VLOOKUP($B51,'Tillförd energi'!$B$1:$AS$566,MATCH(J$1,'Tillförd energi'!$B$1:$AQ$1,0),FALSE)</f>
        <v>0</v>
      </c>
      <c r="K51">
        <v>0</v>
      </c>
      <c r="L51">
        <f>VLOOKUP($B51,'Tillförd energi'!$B$1:$AS$566,MATCH(L$1,'Tillförd energi'!$B$1:$AQ$1,0),FALSE)</f>
        <v>0</v>
      </c>
      <c r="M51">
        <f>VLOOKUP($B51,'Tillförd energi'!$B$1:$AS$566,MATCH(M$1,'Tillförd energi'!$B$1:$AQ$1,0),FALSE)</f>
        <v>0</v>
      </c>
      <c r="N51">
        <f>VLOOKUP($B51,'Tillförd energi'!$B$1:$AS$566,MATCH(N$1,'Tillförd energi'!$B$1:$AQ$1,0),FALSE)</f>
        <v>0</v>
      </c>
      <c r="O51">
        <f>VLOOKUP($B51,'Tillförd energi'!$B$1:$AS$566,MATCH(O$1,'Tillförd energi'!$B$1:$AQ$1,0),FALSE)</f>
        <v>0</v>
      </c>
      <c r="P51">
        <f>VLOOKUP($B51,'Tillförd energi'!$B$1:$AS$566,MATCH(P$1,'Tillförd energi'!$B$1:$AQ$1,0),FALSE)</f>
        <v>24.7</v>
      </c>
      <c r="Q51">
        <f>VLOOKUP($B51,'Tillförd energi'!$B$1:$AS$566,MATCH(Q$1,'Tillförd energi'!$B$1:$AQ$1,0),FALSE)</f>
        <v>0</v>
      </c>
      <c r="R51">
        <f>VLOOKUP($B51,'Tillförd energi'!$B$1:$AS$566,MATCH(R$1,'Tillförd energi'!$B$1:$AQ$1,0),FALSE)</f>
        <v>8.6999999999999993</v>
      </c>
      <c r="S51">
        <f>VLOOKUP($B51,'Tillförd energi'!$B$1:$AS$566,MATCH(S$1,'Tillförd energi'!$B$1:$AQ$1,0),FALSE)</f>
        <v>0</v>
      </c>
      <c r="T51">
        <f>VLOOKUP($B51,'Tillförd energi'!$B$1:$AS$566,MATCH(T$1,'Tillförd energi'!$B$1:$AQ$1,0),FALSE)</f>
        <v>0</v>
      </c>
      <c r="U51">
        <f>VLOOKUP($B51,'Tillförd energi'!$B$1:$AS$566,MATCH(U$1,'Tillförd energi'!$B$1:$AQ$1,0),FALSE)</f>
        <v>0</v>
      </c>
      <c r="V51">
        <f>VLOOKUP($B51,'Tillförd energi'!$B$1:$AS$566,MATCH(V$1,'Tillförd energi'!$B$1:$AQ$1,0),FALSE)</f>
        <v>0</v>
      </c>
      <c r="W51">
        <f>VLOOKUP($B51,'Tillförd energi'!$B$1:$AS$566,MATCH(W$1,'Tillförd energi'!$B$1:$AQ$1,0),FALSE)</f>
        <v>0.9</v>
      </c>
      <c r="X51">
        <f>VLOOKUP($B51,'Tillförd energi'!$B$1:$AS$566,MATCH(X$1,'Tillförd energi'!$B$1:$AQ$1,0),FALSE)</f>
        <v>0</v>
      </c>
      <c r="Y51">
        <f>VLOOKUP($B51,'Tillförd energi'!$B$1:$AS$566,MATCH(Y$1,'Tillförd energi'!$B$1:$AQ$1,0),FALSE)</f>
        <v>0</v>
      </c>
      <c r="Z51">
        <f>VLOOKUP($B51,'Tillförd energi'!$B$1:$AS$566,MATCH(Z$1,'Tillförd energi'!$B$1:$AQ$1,0),FALSE)</f>
        <v>0</v>
      </c>
      <c r="AA51">
        <f>VLOOKUP($B51,'Tillförd energi'!$B$1:$AS$566,MATCH(AA$1,'Tillförd energi'!$B$1:$AQ$1,0),FALSE)</f>
        <v>0</v>
      </c>
      <c r="AB51">
        <f>VLOOKUP($B51,'Tillförd energi'!$B$1:$AS$566,MATCH(AB$1,'Tillförd energi'!$B$1:$AQ$1,0),FALSE)</f>
        <v>0</v>
      </c>
      <c r="AC51">
        <f>VLOOKUP($B51,'Tillförd energi'!$B$1:$AS$566,MATCH(AC$1,'Tillförd energi'!$B$1:$AQ$1,0),FALSE)</f>
        <v>0</v>
      </c>
      <c r="AD51">
        <f>VLOOKUP($B51,'Tillförd energi'!$B$1:$AS$566,MATCH(AD$1,'Tillförd energi'!$B$1:$AQ$1,0),FALSE)</f>
        <v>8.7200000000000006</v>
      </c>
      <c r="AE51">
        <f>VLOOKUP($B51,'Tillförd energi'!$B$1:$AS$566,MATCH(AE$1,'Tillförd energi'!$B$1:$AQ$1,0),FALSE)</f>
        <v>0</v>
      </c>
      <c r="AF51">
        <f>VLOOKUP($B51,'Tillförd energi'!$B$1:$AS$566,MATCH(AF$1,'Tillförd energi'!$B$1:$AQ$1,0),FALSE)</f>
        <v>0.78900000000000003</v>
      </c>
      <c r="AG51">
        <f>IFERROR(VLOOKUP(B51,Miljö!$B$1:$S$476,9,FALSE)/1,0)</f>
        <v>0</v>
      </c>
      <c r="AI51">
        <f t="shared" si="0"/>
        <v>44.508999999999993</v>
      </c>
      <c r="AJ51">
        <f t="shared" si="1"/>
        <v>44.508999999999993</v>
      </c>
      <c r="AK51">
        <f>IF(ISERROR(1/VLOOKUP($B51,Leveranser!$B$1:$S$500,MATCH("såld värme (gwh)",Leveranser!$B$1:$S$1,0),FALSE)),"",VLOOKUP($B51,Leveranser!$B$1:$S$500,MATCH("såld värme (gwh)",Leveranser!$B$1:$S$1,0),FALSE))</f>
        <v>26.3</v>
      </c>
      <c r="AL51" s="22">
        <f>VLOOKUP($B51,Leveranser!$B$1:$Y$500,MATCH("Totalt såld fjärrvärme till andra fjärrvärmeföretag",Leveranser!$B$1:$AA$1,0),FALSE)</f>
        <v>0</v>
      </c>
      <c r="AM51" s="22">
        <f>IF(ISERROR(1/VLOOKUP($B51,Miljö!$B$1:$S$500,MATCH("Såld mängd produktionsspecifik fjärrvärme (GWh)",Miljö!$B$1:$R$1,0),FALSE)),0,VLOOKUP($B51,Miljö!$B$1:$S$500,MATCH("Såld mängd produktionsspecifik fjärrvärme (GWh)",Miljö!$B$1:$R$1,0),FALSE))</f>
        <v>0</v>
      </c>
      <c r="AN51" s="23">
        <f t="shared" si="2"/>
        <v>0.59089172976252002</v>
      </c>
      <c r="AP51" t="str">
        <f>VLOOKUP($B51,'Miljövärden urval för publ'!$B$1:$H$450,7,FALSE)</f>
        <v>Ja</v>
      </c>
      <c r="AQ51" t="str">
        <f>VLOOKUP($B51,'Miljövärden urval för publ'!$B$1:$H$450,6,FALSE)</f>
        <v>Nej</v>
      </c>
      <c r="AU51">
        <f t="shared" si="3"/>
        <v>0.78900000000000003</v>
      </c>
      <c r="AV51">
        <f t="shared" si="4"/>
        <v>0</v>
      </c>
      <c r="AW51">
        <f t="shared" si="5"/>
        <v>24.7</v>
      </c>
      <c r="AX51">
        <f t="shared" si="6"/>
        <v>8.6999999999999993</v>
      </c>
      <c r="AZ51">
        <f t="shared" si="7"/>
        <v>0</v>
      </c>
      <c r="BA51">
        <f t="shared" si="8"/>
        <v>0</v>
      </c>
      <c r="BC51">
        <f t="shared" si="9"/>
        <v>34.299999999999997</v>
      </c>
    </row>
    <row r="52" spans="1:55" ht="15" customHeight="1" x14ac:dyDescent="0.25">
      <c r="A52" t="s">
        <v>76</v>
      </c>
      <c r="B52" t="s">
        <v>82</v>
      </c>
      <c r="C52">
        <f>VLOOKUP($B52,'Tillförd energi'!$B$1:$AS$566,MATCH(C$1,'Tillförd energi'!$B$1:$AQ$1,0),FALSE)</f>
        <v>0</v>
      </c>
      <c r="D52">
        <f>VLOOKUP($B52,'Tillförd energi'!$B$1:$AS$566,MATCH(D$1,'Tillförd energi'!$B$1:$AQ$1,0),FALSE)</f>
        <v>0.5</v>
      </c>
      <c r="E52">
        <f>VLOOKUP($B52,'Tillförd energi'!$B$1:$AS$566,MATCH(E$1,'Tillförd energi'!$B$1:$AQ$1,0),FALSE)</f>
        <v>0</v>
      </c>
      <c r="F52">
        <f>VLOOKUP($B52,'Tillförd energi'!$B$1:$AS$566,MATCH(F$1,'Tillförd energi'!$B$1:$AQ$1,0),FALSE)</f>
        <v>0</v>
      </c>
      <c r="G52">
        <f>VLOOKUP($B52,'Tillförd energi'!$B$1:$AS$566,MATCH(G$1,'Tillförd energi'!$B$1:$AQ$1,0),FALSE)</f>
        <v>0</v>
      </c>
      <c r="H52">
        <f>VLOOKUP($B52,'Tillförd energi'!$B$1:$AS$566,MATCH(H$1,'Tillförd energi'!$B$1:$AQ$1,0),FALSE)</f>
        <v>0</v>
      </c>
      <c r="I52">
        <f>VLOOKUP($B52,'Tillförd energi'!$B$1:$AS$566,MATCH(I$1,'Tillförd energi'!$B$1:$AQ$1,0),FALSE)</f>
        <v>0</v>
      </c>
      <c r="J52">
        <f>VLOOKUP($B52,'Tillförd energi'!$B$1:$AS$566,MATCH(J$1,'Tillförd energi'!$B$1:$AQ$1,0),FALSE)</f>
        <v>0</v>
      </c>
      <c r="K52">
        <v>0</v>
      </c>
      <c r="L52">
        <f>VLOOKUP($B52,'Tillförd energi'!$B$1:$AS$566,MATCH(L$1,'Tillförd energi'!$B$1:$AQ$1,0),FALSE)</f>
        <v>0</v>
      </c>
      <c r="M52">
        <f>VLOOKUP($B52,'Tillförd energi'!$B$1:$AS$566,MATCH(M$1,'Tillförd energi'!$B$1:$AQ$1,0),FALSE)</f>
        <v>0</v>
      </c>
      <c r="N52">
        <f>VLOOKUP($B52,'Tillförd energi'!$B$1:$AS$566,MATCH(N$1,'Tillförd energi'!$B$1:$AQ$1,0),FALSE)</f>
        <v>0</v>
      </c>
      <c r="O52">
        <f>VLOOKUP($B52,'Tillförd energi'!$B$1:$AS$566,MATCH(O$1,'Tillförd energi'!$B$1:$AQ$1,0),FALSE)</f>
        <v>0</v>
      </c>
      <c r="P52">
        <f>VLOOKUP($B52,'Tillförd energi'!$B$1:$AS$566,MATCH(P$1,'Tillförd energi'!$B$1:$AQ$1,0),FALSE)</f>
        <v>15.2</v>
      </c>
      <c r="Q52">
        <f>VLOOKUP($B52,'Tillförd energi'!$B$1:$AS$566,MATCH(Q$1,'Tillförd energi'!$B$1:$AQ$1,0),FALSE)</f>
        <v>0</v>
      </c>
      <c r="R52">
        <f>VLOOKUP($B52,'Tillförd energi'!$B$1:$AS$566,MATCH(R$1,'Tillförd energi'!$B$1:$AQ$1,0),FALSE)</f>
        <v>0</v>
      </c>
      <c r="S52">
        <f>VLOOKUP($B52,'Tillförd energi'!$B$1:$AS$566,MATCH(S$1,'Tillförd energi'!$B$1:$AQ$1,0),FALSE)</f>
        <v>0</v>
      </c>
      <c r="T52">
        <f>VLOOKUP($B52,'Tillförd energi'!$B$1:$AS$566,MATCH(T$1,'Tillförd energi'!$B$1:$AQ$1,0),FALSE)</f>
        <v>0</v>
      </c>
      <c r="U52">
        <f>VLOOKUP($B52,'Tillförd energi'!$B$1:$AS$566,MATCH(U$1,'Tillförd energi'!$B$1:$AQ$1,0),FALSE)</f>
        <v>0</v>
      </c>
      <c r="V52">
        <f>VLOOKUP($B52,'Tillförd energi'!$B$1:$AS$566,MATCH(V$1,'Tillförd energi'!$B$1:$AQ$1,0),FALSE)</f>
        <v>0</v>
      </c>
      <c r="W52">
        <f>VLOOKUP($B52,'Tillförd energi'!$B$1:$AS$566,MATCH(W$1,'Tillförd energi'!$B$1:$AQ$1,0),FALSE)</f>
        <v>0</v>
      </c>
      <c r="X52">
        <f>VLOOKUP($B52,'Tillförd energi'!$B$1:$AS$566,MATCH(X$1,'Tillförd energi'!$B$1:$AQ$1,0),FALSE)</f>
        <v>0</v>
      </c>
      <c r="Y52">
        <f>VLOOKUP($B52,'Tillförd energi'!$B$1:$AS$566,MATCH(Y$1,'Tillförd energi'!$B$1:$AQ$1,0),FALSE)</f>
        <v>0</v>
      </c>
      <c r="Z52">
        <f>VLOOKUP($B52,'Tillförd energi'!$B$1:$AS$566,MATCH(Z$1,'Tillförd energi'!$B$1:$AQ$1,0),FALSE)</f>
        <v>0</v>
      </c>
      <c r="AA52">
        <f>VLOOKUP($B52,'Tillförd energi'!$B$1:$AS$566,MATCH(AA$1,'Tillförd energi'!$B$1:$AQ$1,0),FALSE)</f>
        <v>0</v>
      </c>
      <c r="AB52">
        <f>VLOOKUP($B52,'Tillförd energi'!$B$1:$AS$566,MATCH(AB$1,'Tillförd energi'!$B$1:$AQ$1,0),FALSE)</f>
        <v>0</v>
      </c>
      <c r="AC52">
        <f>VLOOKUP($B52,'Tillförd energi'!$B$1:$AS$566,MATCH(AC$1,'Tillförd energi'!$B$1:$AQ$1,0),FALSE)</f>
        <v>0</v>
      </c>
      <c r="AD52">
        <f>VLOOKUP($B52,'Tillförd energi'!$B$1:$AS$566,MATCH(AD$1,'Tillförd energi'!$B$1:$AQ$1,0),FALSE)</f>
        <v>0</v>
      </c>
      <c r="AE52">
        <f>VLOOKUP($B52,'Tillförd energi'!$B$1:$AS$566,MATCH(AE$1,'Tillförd energi'!$B$1:$AQ$1,0),FALSE)</f>
        <v>0</v>
      </c>
      <c r="AF52">
        <f>VLOOKUP($B52,'Tillförd energi'!$B$1:$AS$566,MATCH(AF$1,'Tillförd energi'!$B$1:$AQ$1,0),FALSE)</f>
        <v>0.42599999999999999</v>
      </c>
      <c r="AG52">
        <f>IFERROR(VLOOKUP(B52,Miljö!$B$1:$S$476,9,FALSE)/1,0)</f>
        <v>0</v>
      </c>
      <c r="AI52">
        <f t="shared" si="0"/>
        <v>16.125999999999998</v>
      </c>
      <c r="AJ52">
        <f t="shared" si="1"/>
        <v>16.125999999999998</v>
      </c>
      <c r="AK52">
        <f>IF(ISERROR(1/VLOOKUP($B52,Leveranser!$B$1:$S$500,MATCH("såld värme (gwh)",Leveranser!$B$1:$S$1,0),FALSE)),"",VLOOKUP($B52,Leveranser!$B$1:$S$500,MATCH("såld värme (gwh)",Leveranser!$B$1:$S$1,0),FALSE))</f>
        <v>14.2</v>
      </c>
      <c r="AL52" s="22">
        <f>VLOOKUP($B52,Leveranser!$B$1:$Y$500,MATCH("Totalt såld fjärrvärme till andra fjärrvärmeföretag",Leveranser!$B$1:$AA$1,0),FALSE)</f>
        <v>0</v>
      </c>
      <c r="AM52" s="22">
        <f>IF(ISERROR(1/VLOOKUP($B52,Miljö!$B$1:$S$500,MATCH("Såld mängd produktionsspecifik fjärrvärme (GWh)",Miljö!$B$1:$R$1,0),FALSE)),0,VLOOKUP($B52,Miljö!$B$1:$S$500,MATCH("Såld mängd produktionsspecifik fjärrvärme (GWh)",Miljö!$B$1:$R$1,0),FALSE))</f>
        <v>0</v>
      </c>
      <c r="AN52" s="23">
        <f t="shared" si="2"/>
        <v>0.88056554632270878</v>
      </c>
      <c r="AP52" t="str">
        <f>VLOOKUP($B52,'Miljövärden urval för publ'!$B$1:$H$450,7,FALSE)</f>
        <v>Ja</v>
      </c>
      <c r="AQ52" t="str">
        <f>VLOOKUP($B52,'Miljövärden urval för publ'!$B$1:$H$450,6,FALSE)</f>
        <v>Nej</v>
      </c>
      <c r="AU52">
        <f t="shared" si="3"/>
        <v>0.42599999999999999</v>
      </c>
      <c r="AV52">
        <f t="shared" si="4"/>
        <v>0</v>
      </c>
      <c r="AW52">
        <f t="shared" si="5"/>
        <v>15.2</v>
      </c>
      <c r="AX52">
        <f t="shared" si="6"/>
        <v>0</v>
      </c>
      <c r="AZ52">
        <f t="shared" si="7"/>
        <v>0</v>
      </c>
      <c r="BA52">
        <f t="shared" si="8"/>
        <v>0</v>
      </c>
      <c r="BC52">
        <f t="shared" si="9"/>
        <v>15.2</v>
      </c>
    </row>
    <row r="53" spans="1:55" ht="15" customHeight="1" x14ac:dyDescent="0.25">
      <c r="A53" t="s">
        <v>76</v>
      </c>
      <c r="B53" t="s">
        <v>83</v>
      </c>
      <c r="C53">
        <f>VLOOKUP($B53,'Tillförd energi'!$B$1:$AS$566,MATCH(C$1,'Tillförd energi'!$B$1:$AQ$1,0),FALSE)</f>
        <v>4.1952699999999998</v>
      </c>
      <c r="D53">
        <f>VLOOKUP($B53,'Tillförd energi'!$B$1:$AS$566,MATCH(D$1,'Tillförd energi'!$B$1:$AQ$1,0),FALSE)</f>
        <v>2.0259999999999998</v>
      </c>
      <c r="E53">
        <f>VLOOKUP($B53,'Tillförd energi'!$B$1:$AS$566,MATCH(E$1,'Tillförd energi'!$B$1:$AQ$1,0),FALSE)</f>
        <v>0</v>
      </c>
      <c r="F53">
        <f>VLOOKUP($B53,'Tillförd energi'!$B$1:$AS$566,MATCH(F$1,'Tillförd energi'!$B$1:$AQ$1,0),FALSE)</f>
        <v>44.124200000000002</v>
      </c>
      <c r="G53">
        <f>VLOOKUP($B53,'Tillförd energi'!$B$1:$AS$566,MATCH(G$1,'Tillförd energi'!$B$1:$AQ$1,0),FALSE)</f>
        <v>0</v>
      </c>
      <c r="H53">
        <f>VLOOKUP($B53,'Tillförd energi'!$B$1:$AS$566,MATCH(H$1,'Tillförd energi'!$B$1:$AQ$1,0),FALSE)</f>
        <v>0</v>
      </c>
      <c r="I53">
        <f>VLOOKUP($B53,'Tillförd energi'!$B$1:$AS$566,MATCH(I$1,'Tillförd energi'!$B$1:$AQ$1,0),FALSE)</f>
        <v>178.00800000000001</v>
      </c>
      <c r="J53">
        <f>VLOOKUP($B53,'Tillförd energi'!$B$1:$AS$566,MATCH(J$1,'Tillförd energi'!$B$1:$AQ$1,0),FALSE)</f>
        <v>0</v>
      </c>
      <c r="K53">
        <v>0</v>
      </c>
      <c r="L53">
        <f>VLOOKUP($B53,'Tillförd energi'!$B$1:$AS$566,MATCH(L$1,'Tillförd energi'!$B$1:$AQ$1,0),FALSE)</f>
        <v>77.812299999999993</v>
      </c>
      <c r="M53">
        <f>VLOOKUP($B53,'Tillförd energi'!$B$1:$AS$566,MATCH(M$1,'Tillförd energi'!$B$1:$AQ$1,0),FALSE)</f>
        <v>89.436099999999996</v>
      </c>
      <c r="N53">
        <f>VLOOKUP($B53,'Tillförd energi'!$B$1:$AS$566,MATCH(N$1,'Tillförd energi'!$B$1:$AQ$1,0),FALSE)</f>
        <v>142.89500000000001</v>
      </c>
      <c r="O53">
        <f>VLOOKUP($B53,'Tillförd energi'!$B$1:$AS$566,MATCH(O$1,'Tillförd energi'!$B$1:$AQ$1,0),FALSE)</f>
        <v>95.037899999999993</v>
      </c>
      <c r="P53">
        <f>VLOOKUP($B53,'Tillförd energi'!$B$1:$AS$566,MATCH(P$1,'Tillförd energi'!$B$1:$AQ$1,0),FALSE)</f>
        <v>115.997</v>
      </c>
      <c r="Q53">
        <f>VLOOKUP($B53,'Tillförd energi'!$B$1:$AS$566,MATCH(Q$1,'Tillförd energi'!$B$1:$AQ$1,0),FALSE)</f>
        <v>0</v>
      </c>
      <c r="R53">
        <f>VLOOKUP($B53,'Tillförd energi'!$B$1:$AS$566,MATCH(R$1,'Tillförd energi'!$B$1:$AQ$1,0),FALSE)</f>
        <v>0</v>
      </c>
      <c r="S53">
        <f>VLOOKUP($B53,'Tillförd energi'!$B$1:$AS$566,MATCH(S$1,'Tillförd energi'!$B$1:$AQ$1,0),FALSE)</f>
        <v>0</v>
      </c>
      <c r="T53">
        <f>VLOOKUP($B53,'Tillförd energi'!$B$1:$AS$566,MATCH(T$1,'Tillförd energi'!$B$1:$AQ$1,0),FALSE)</f>
        <v>0</v>
      </c>
      <c r="U53">
        <f>VLOOKUP($B53,'Tillförd energi'!$B$1:$AS$566,MATCH(U$1,'Tillförd energi'!$B$1:$AQ$1,0),FALSE)</f>
        <v>0</v>
      </c>
      <c r="V53">
        <f>VLOOKUP($B53,'Tillförd energi'!$B$1:$AS$566,MATCH(V$1,'Tillförd energi'!$B$1:$AQ$1,0),FALSE)</f>
        <v>0</v>
      </c>
      <c r="W53">
        <f>VLOOKUP($B53,'Tillförd energi'!$B$1:$AS$566,MATCH(W$1,'Tillförd energi'!$B$1:$AQ$1,0),FALSE)</f>
        <v>0</v>
      </c>
      <c r="X53">
        <f>VLOOKUP($B53,'Tillförd energi'!$B$1:$AS$566,MATCH(X$1,'Tillförd energi'!$B$1:$AQ$1,0),FALSE)</f>
        <v>10.8736</v>
      </c>
      <c r="Y53">
        <f>VLOOKUP($B53,'Tillförd energi'!$B$1:$AS$566,MATCH(Y$1,'Tillförd energi'!$B$1:$AQ$1,0),FALSE)</f>
        <v>53</v>
      </c>
      <c r="Z53">
        <f>VLOOKUP($B53,'Tillförd energi'!$B$1:$AS$566,MATCH(Z$1,'Tillförd energi'!$B$1:$AQ$1,0),FALSE)</f>
        <v>2.62</v>
      </c>
      <c r="AA53">
        <f>VLOOKUP($B53,'Tillförd energi'!$B$1:$AS$566,MATCH(AA$1,'Tillförd energi'!$B$1:$AQ$1,0),FALSE)</f>
        <v>16.899999999999999</v>
      </c>
      <c r="AB53">
        <f>VLOOKUP($B53,'Tillförd energi'!$B$1:$AS$566,MATCH(AB$1,'Tillförd energi'!$B$1:$AQ$1,0),FALSE)</f>
        <v>38</v>
      </c>
      <c r="AC53">
        <f>VLOOKUP($B53,'Tillförd energi'!$B$1:$AS$566,MATCH(AC$1,'Tillförd energi'!$B$1:$AQ$1,0),FALSE)</f>
        <v>133.821</v>
      </c>
      <c r="AD53">
        <f>VLOOKUP($B53,'Tillförd energi'!$B$1:$AS$566,MATCH(AD$1,'Tillförd energi'!$B$1:$AQ$1,0),FALSE)</f>
        <v>75.578999999999994</v>
      </c>
      <c r="AE53">
        <f>VLOOKUP($B53,'Tillförd energi'!$B$1:$AS$566,MATCH(AE$1,'Tillförd energi'!$B$1:$AQ$1,0),FALSE)</f>
        <v>0</v>
      </c>
      <c r="AF53">
        <f>VLOOKUP($B53,'Tillförd energi'!$B$1:$AS$566,MATCH(AF$1,'Tillförd energi'!$B$1:$AQ$1,0),FALSE)</f>
        <v>32.201599999999999</v>
      </c>
      <c r="AG53">
        <f>IFERROR(VLOOKUP(B53,Miljö!$B$1:$S$476,9,FALSE)/1,0)</f>
        <v>0</v>
      </c>
      <c r="AI53">
        <f t="shared" si="0"/>
        <v>1112.5269700000001</v>
      </c>
      <c r="AJ53">
        <f t="shared" si="1"/>
        <v>1112.5269700000001</v>
      </c>
      <c r="AK53">
        <f>IF(ISERROR(1/VLOOKUP($B53,Leveranser!$B$1:$S$500,MATCH("såld värme (gwh)",Leveranser!$B$1:$S$1,0),FALSE)),"",VLOOKUP($B53,Leveranser!$B$1:$S$500,MATCH("såld värme (gwh)",Leveranser!$B$1:$S$1,0),FALSE))</f>
        <v>959.51300000000003</v>
      </c>
      <c r="AL53" s="22">
        <f>VLOOKUP($B53,Leveranser!$B$1:$Y$500,MATCH("Totalt såld fjärrvärme till andra fjärrvärmeföretag",Leveranser!$B$1:$AA$1,0),FALSE)</f>
        <v>0</v>
      </c>
      <c r="AM53" s="22">
        <f>IF(ISERROR(1/VLOOKUP($B53,Miljö!$B$1:$S$500,MATCH("Såld mängd produktionsspecifik fjärrvärme (GWh)",Miljö!$B$1:$R$1,0),FALSE)),0,VLOOKUP($B53,Miljö!$B$1:$S$500,MATCH("Såld mängd produktionsspecifik fjärrvärme (GWh)",Miljö!$B$1:$R$1,0),FALSE))</f>
        <v>0</v>
      </c>
      <c r="AN53" s="23">
        <f t="shared" si="2"/>
        <v>0.86246268708434093</v>
      </c>
      <c r="AP53" t="str">
        <f>VLOOKUP($B53,'Miljövärden urval för publ'!$B$1:$H$450,7,FALSE)</f>
        <v>Ja</v>
      </c>
      <c r="AQ53" t="str">
        <f>VLOOKUP($B53,'Miljövärden urval för publ'!$B$1:$H$450,6,FALSE)</f>
        <v>Nej</v>
      </c>
      <c r="AU53">
        <f t="shared" si="3"/>
        <v>51.721599999999995</v>
      </c>
      <c r="AV53">
        <f t="shared" si="4"/>
        <v>10.8736</v>
      </c>
      <c r="AW53">
        <f t="shared" si="5"/>
        <v>443.36599999999999</v>
      </c>
      <c r="AX53">
        <f t="shared" si="6"/>
        <v>0</v>
      </c>
      <c r="AZ53">
        <f t="shared" si="7"/>
        <v>38</v>
      </c>
      <c r="BA53">
        <f t="shared" si="8"/>
        <v>0</v>
      </c>
      <c r="BC53">
        <f t="shared" si="9"/>
        <v>532.05190000000005</v>
      </c>
    </row>
    <row r="54" spans="1:55" ht="15" customHeight="1" x14ac:dyDescent="0.25">
      <c r="A54" t="s">
        <v>76</v>
      </c>
      <c r="B54" t="s">
        <v>84</v>
      </c>
      <c r="C54">
        <f>VLOOKUP($B54,'Tillförd energi'!$B$1:$AS$566,MATCH(C$1,'Tillförd energi'!$B$1:$AQ$1,0),FALSE)</f>
        <v>0</v>
      </c>
      <c r="D54">
        <f>VLOOKUP($B54,'Tillförd energi'!$B$1:$AS$566,MATCH(D$1,'Tillförd energi'!$B$1:$AQ$1,0),FALSE)</f>
        <v>0</v>
      </c>
      <c r="E54">
        <f>VLOOKUP($B54,'Tillförd energi'!$B$1:$AS$566,MATCH(E$1,'Tillförd energi'!$B$1:$AQ$1,0),FALSE)</f>
        <v>0</v>
      </c>
      <c r="F54">
        <f>VLOOKUP($B54,'Tillförd energi'!$B$1:$AS$566,MATCH(F$1,'Tillförd energi'!$B$1:$AQ$1,0),FALSE)</f>
        <v>2.5</v>
      </c>
      <c r="G54">
        <f>VLOOKUP($B54,'Tillförd energi'!$B$1:$AS$566,MATCH(G$1,'Tillförd energi'!$B$1:$AQ$1,0),FALSE)</f>
        <v>0</v>
      </c>
      <c r="H54">
        <f>VLOOKUP($B54,'Tillförd energi'!$B$1:$AS$566,MATCH(H$1,'Tillförd energi'!$B$1:$AQ$1,0),FALSE)</f>
        <v>0</v>
      </c>
      <c r="I54">
        <f>VLOOKUP($B54,'Tillförd energi'!$B$1:$AS$566,MATCH(I$1,'Tillförd energi'!$B$1:$AQ$1,0),FALSE)</f>
        <v>0</v>
      </c>
      <c r="J54">
        <f>VLOOKUP($B54,'Tillförd energi'!$B$1:$AS$566,MATCH(J$1,'Tillförd energi'!$B$1:$AQ$1,0),FALSE)</f>
        <v>0</v>
      </c>
      <c r="K54">
        <v>0</v>
      </c>
      <c r="L54">
        <f>VLOOKUP($B54,'Tillförd energi'!$B$1:$AS$566,MATCH(L$1,'Tillförd energi'!$B$1:$AQ$1,0),FALSE)</f>
        <v>0</v>
      </c>
      <c r="M54">
        <f>VLOOKUP($B54,'Tillförd energi'!$B$1:$AS$566,MATCH(M$1,'Tillförd energi'!$B$1:$AQ$1,0),FALSE)</f>
        <v>0</v>
      </c>
      <c r="N54">
        <f>VLOOKUP($B54,'Tillförd energi'!$B$1:$AS$566,MATCH(N$1,'Tillförd energi'!$B$1:$AQ$1,0),FALSE)</f>
        <v>0</v>
      </c>
      <c r="O54">
        <f>VLOOKUP($B54,'Tillförd energi'!$B$1:$AS$566,MATCH(O$1,'Tillförd energi'!$B$1:$AQ$1,0),FALSE)</f>
        <v>0</v>
      </c>
      <c r="P54">
        <f>VLOOKUP($B54,'Tillförd energi'!$B$1:$AS$566,MATCH(P$1,'Tillförd energi'!$B$1:$AQ$1,0),FALSE)</f>
        <v>0</v>
      </c>
      <c r="Q54">
        <f>VLOOKUP($B54,'Tillförd energi'!$B$1:$AS$566,MATCH(Q$1,'Tillförd energi'!$B$1:$AQ$1,0),FALSE)</f>
        <v>0</v>
      </c>
      <c r="R54">
        <f>VLOOKUP($B54,'Tillförd energi'!$B$1:$AS$566,MATCH(R$1,'Tillförd energi'!$B$1:$AQ$1,0),FALSE)</f>
        <v>24</v>
      </c>
      <c r="S54">
        <f>VLOOKUP($B54,'Tillförd energi'!$B$1:$AS$566,MATCH(S$1,'Tillförd energi'!$B$1:$AQ$1,0),FALSE)</f>
        <v>0</v>
      </c>
      <c r="T54">
        <f>VLOOKUP($B54,'Tillförd energi'!$B$1:$AS$566,MATCH(T$1,'Tillförd energi'!$B$1:$AQ$1,0),FALSE)</f>
        <v>0</v>
      </c>
      <c r="U54">
        <f>VLOOKUP($B54,'Tillförd energi'!$B$1:$AS$566,MATCH(U$1,'Tillförd energi'!$B$1:$AQ$1,0),FALSE)</f>
        <v>0</v>
      </c>
      <c r="V54">
        <f>VLOOKUP($B54,'Tillförd energi'!$B$1:$AS$566,MATCH(V$1,'Tillförd energi'!$B$1:$AQ$1,0),FALSE)</f>
        <v>0</v>
      </c>
      <c r="W54">
        <f>VLOOKUP($B54,'Tillförd energi'!$B$1:$AS$566,MATCH(W$1,'Tillförd energi'!$B$1:$AQ$1,0),FALSE)</f>
        <v>10.5</v>
      </c>
      <c r="X54">
        <f>VLOOKUP($B54,'Tillförd energi'!$B$1:$AS$566,MATCH(X$1,'Tillförd energi'!$B$1:$AQ$1,0),FALSE)</f>
        <v>0</v>
      </c>
      <c r="Y54">
        <f>VLOOKUP($B54,'Tillförd energi'!$B$1:$AS$566,MATCH(Y$1,'Tillförd energi'!$B$1:$AQ$1,0),FALSE)</f>
        <v>0</v>
      </c>
      <c r="Z54">
        <f>VLOOKUP($B54,'Tillförd energi'!$B$1:$AS$566,MATCH(Z$1,'Tillförd energi'!$B$1:$AQ$1,0),FALSE)</f>
        <v>0</v>
      </c>
      <c r="AA54">
        <f>VLOOKUP($B54,'Tillförd energi'!$B$1:$AS$566,MATCH(AA$1,'Tillförd energi'!$B$1:$AQ$1,0),FALSE)</f>
        <v>78.400000000000006</v>
      </c>
      <c r="AB54">
        <f>VLOOKUP($B54,'Tillförd energi'!$B$1:$AS$566,MATCH(AB$1,'Tillförd energi'!$B$1:$AQ$1,0),FALSE)</f>
        <v>154.80000000000001</v>
      </c>
      <c r="AC54">
        <f>VLOOKUP($B54,'Tillförd energi'!$B$1:$AS$566,MATCH(AC$1,'Tillförd energi'!$B$1:$AQ$1,0),FALSE)</f>
        <v>0</v>
      </c>
      <c r="AD54">
        <f>VLOOKUP($B54,'Tillförd energi'!$B$1:$AS$566,MATCH(AD$1,'Tillförd energi'!$B$1:$AQ$1,0),FALSE)</f>
        <v>0</v>
      </c>
      <c r="AE54">
        <f>VLOOKUP($B54,'Tillförd energi'!$B$1:$AS$566,MATCH(AE$1,'Tillförd energi'!$B$1:$AQ$1,0),FALSE)</f>
        <v>0</v>
      </c>
      <c r="AF54">
        <f>VLOOKUP($B54,'Tillförd energi'!$B$1:$AS$566,MATCH(AF$1,'Tillförd energi'!$B$1:$AQ$1,0),FALSE)</f>
        <v>8.3640000000000008</v>
      </c>
      <c r="AG54">
        <f>IFERROR(VLOOKUP(B54,Miljö!$B$1:$S$476,9,FALSE)/1,0)</f>
        <v>0</v>
      </c>
      <c r="AI54">
        <f t="shared" si="0"/>
        <v>278.56400000000002</v>
      </c>
      <c r="AJ54">
        <f t="shared" si="1"/>
        <v>278.56400000000002</v>
      </c>
      <c r="AK54">
        <f>IF(ISERROR(1/VLOOKUP($B54,Leveranser!$B$1:$S$500,MATCH("såld värme (gwh)",Leveranser!$B$1:$S$1,0),FALSE)),"",VLOOKUP($B54,Leveranser!$B$1:$S$500,MATCH("såld värme (gwh)",Leveranser!$B$1:$S$1,0),FALSE))</f>
        <v>278.8</v>
      </c>
      <c r="AL54" s="22">
        <f>VLOOKUP($B54,Leveranser!$B$1:$Y$500,MATCH("Totalt såld fjärrvärme till andra fjärrvärmeföretag",Leveranser!$B$1:$AA$1,0),FALSE)</f>
        <v>19.7</v>
      </c>
      <c r="AM54" s="22">
        <f>IF(ISERROR(1/VLOOKUP($B54,Miljö!$B$1:$S$500,MATCH("Såld mängd produktionsspecifik fjärrvärme (GWh)",Miljö!$B$1:$R$1,0),FALSE)),0,VLOOKUP($B54,Miljö!$B$1:$S$500,MATCH("Såld mängd produktionsspecifik fjärrvärme (GWh)",Miljö!$B$1:$R$1,0),FALSE))</f>
        <v>0</v>
      </c>
      <c r="AN54" s="23">
        <f t="shared" si="2"/>
        <v>1.0008472020792349</v>
      </c>
      <c r="AP54" t="str">
        <f>VLOOKUP($B54,'Miljövärden urval för publ'!$B$1:$H$450,7,FALSE)</f>
        <v>Ja</v>
      </c>
      <c r="AQ54" t="str">
        <f>VLOOKUP($B54,'Miljövärden urval för publ'!$B$1:$H$450,6,FALSE)</f>
        <v>Nej</v>
      </c>
      <c r="AU54">
        <f t="shared" si="3"/>
        <v>86.76400000000001</v>
      </c>
      <c r="AV54">
        <f t="shared" si="4"/>
        <v>0</v>
      </c>
      <c r="AW54">
        <f t="shared" si="5"/>
        <v>0</v>
      </c>
      <c r="AX54">
        <f t="shared" si="6"/>
        <v>24</v>
      </c>
      <c r="AZ54">
        <f t="shared" si="7"/>
        <v>154.80000000000001</v>
      </c>
      <c r="BA54">
        <f t="shared" si="8"/>
        <v>0</v>
      </c>
      <c r="BC54">
        <f t="shared" si="9"/>
        <v>34.5</v>
      </c>
    </row>
    <row r="55" spans="1:55" ht="15" customHeight="1" x14ac:dyDescent="0.25">
      <c r="A55" t="s">
        <v>76</v>
      </c>
      <c r="B55" t="s">
        <v>85</v>
      </c>
      <c r="C55">
        <f>VLOOKUP($B55,'Tillförd energi'!$B$1:$AS$566,MATCH(C$1,'Tillförd energi'!$B$1:$AQ$1,0),FALSE)</f>
        <v>0</v>
      </c>
      <c r="D55">
        <f>VLOOKUP($B55,'Tillförd energi'!$B$1:$AS$566,MATCH(D$1,'Tillförd energi'!$B$1:$AQ$1,0),FALSE)</f>
        <v>0.3</v>
      </c>
      <c r="E55">
        <f>VLOOKUP($B55,'Tillförd energi'!$B$1:$AS$566,MATCH(E$1,'Tillförd energi'!$B$1:$AQ$1,0),FALSE)</f>
        <v>0</v>
      </c>
      <c r="F55">
        <f>VLOOKUP($B55,'Tillförd energi'!$B$1:$AS$566,MATCH(F$1,'Tillförd energi'!$B$1:$AQ$1,0),FALSE)</f>
        <v>0</v>
      </c>
      <c r="G55">
        <f>VLOOKUP($B55,'Tillförd energi'!$B$1:$AS$566,MATCH(G$1,'Tillförd energi'!$B$1:$AQ$1,0),FALSE)</f>
        <v>0</v>
      </c>
      <c r="H55">
        <f>VLOOKUP($B55,'Tillförd energi'!$B$1:$AS$566,MATCH(H$1,'Tillförd energi'!$B$1:$AQ$1,0),FALSE)</f>
        <v>0</v>
      </c>
      <c r="I55">
        <f>VLOOKUP($B55,'Tillförd energi'!$B$1:$AS$566,MATCH(I$1,'Tillförd energi'!$B$1:$AQ$1,0),FALSE)</f>
        <v>0</v>
      </c>
      <c r="J55">
        <f>VLOOKUP($B55,'Tillförd energi'!$B$1:$AS$566,MATCH(J$1,'Tillförd energi'!$B$1:$AQ$1,0),FALSE)</f>
        <v>0</v>
      </c>
      <c r="K55">
        <v>0</v>
      </c>
      <c r="L55">
        <f>VLOOKUP($B55,'Tillförd energi'!$B$1:$AS$566,MATCH(L$1,'Tillförd energi'!$B$1:$AQ$1,0),FALSE)</f>
        <v>0</v>
      </c>
      <c r="M55">
        <f>VLOOKUP($B55,'Tillförd energi'!$B$1:$AS$566,MATCH(M$1,'Tillförd energi'!$B$1:$AQ$1,0),FALSE)</f>
        <v>0</v>
      </c>
      <c r="N55">
        <f>VLOOKUP($B55,'Tillförd energi'!$B$1:$AS$566,MATCH(N$1,'Tillförd energi'!$B$1:$AQ$1,0),FALSE)</f>
        <v>0</v>
      </c>
      <c r="O55">
        <f>VLOOKUP($B55,'Tillförd energi'!$B$1:$AS$566,MATCH(O$1,'Tillförd energi'!$B$1:$AQ$1,0),FALSE)</f>
        <v>0</v>
      </c>
      <c r="P55">
        <f>VLOOKUP($B55,'Tillförd energi'!$B$1:$AS$566,MATCH(P$1,'Tillförd energi'!$B$1:$AQ$1,0),FALSE)</f>
        <v>0</v>
      </c>
      <c r="Q55">
        <f>VLOOKUP($B55,'Tillförd energi'!$B$1:$AS$566,MATCH(Q$1,'Tillförd energi'!$B$1:$AQ$1,0),FALSE)</f>
        <v>0</v>
      </c>
      <c r="R55">
        <f>VLOOKUP($B55,'Tillförd energi'!$B$1:$AS$566,MATCH(R$1,'Tillförd energi'!$B$1:$AQ$1,0),FALSE)</f>
        <v>3.2</v>
      </c>
      <c r="S55">
        <f>VLOOKUP($B55,'Tillförd energi'!$B$1:$AS$566,MATCH(S$1,'Tillförd energi'!$B$1:$AQ$1,0),FALSE)</f>
        <v>22.3</v>
      </c>
      <c r="T55">
        <f>VLOOKUP($B55,'Tillförd energi'!$B$1:$AS$566,MATCH(T$1,'Tillförd energi'!$B$1:$AQ$1,0),FALSE)</f>
        <v>0</v>
      </c>
      <c r="U55">
        <f>VLOOKUP($B55,'Tillförd energi'!$B$1:$AS$566,MATCH(U$1,'Tillförd energi'!$B$1:$AQ$1,0),FALSE)</f>
        <v>0</v>
      </c>
      <c r="V55">
        <f>VLOOKUP($B55,'Tillförd energi'!$B$1:$AS$566,MATCH(V$1,'Tillförd energi'!$B$1:$AQ$1,0),FALSE)</f>
        <v>0</v>
      </c>
      <c r="W55">
        <f>VLOOKUP($B55,'Tillförd energi'!$B$1:$AS$566,MATCH(W$1,'Tillförd energi'!$B$1:$AQ$1,0),FALSE)</f>
        <v>4.3</v>
      </c>
      <c r="X55">
        <f>VLOOKUP($B55,'Tillförd energi'!$B$1:$AS$566,MATCH(X$1,'Tillförd energi'!$B$1:$AQ$1,0),FALSE)</f>
        <v>0</v>
      </c>
      <c r="Y55">
        <f>VLOOKUP($B55,'Tillförd energi'!$B$1:$AS$566,MATCH(Y$1,'Tillförd energi'!$B$1:$AQ$1,0),FALSE)</f>
        <v>0</v>
      </c>
      <c r="Z55">
        <f>VLOOKUP($B55,'Tillförd energi'!$B$1:$AS$566,MATCH(Z$1,'Tillförd energi'!$B$1:$AQ$1,0),FALSE)</f>
        <v>0</v>
      </c>
      <c r="AA55">
        <f>VLOOKUP($B55,'Tillförd energi'!$B$1:$AS$566,MATCH(AA$1,'Tillförd energi'!$B$1:$AQ$1,0),FALSE)</f>
        <v>8.1</v>
      </c>
      <c r="AB55">
        <f>VLOOKUP($B55,'Tillförd energi'!$B$1:$AS$566,MATCH(AB$1,'Tillförd energi'!$B$1:$AQ$1,0),FALSE)</f>
        <v>5.4</v>
      </c>
      <c r="AC55">
        <f>VLOOKUP($B55,'Tillförd energi'!$B$1:$AS$566,MATCH(AC$1,'Tillförd energi'!$B$1:$AQ$1,0),FALSE)</f>
        <v>0</v>
      </c>
      <c r="AD55">
        <f>VLOOKUP($B55,'Tillförd energi'!$B$1:$AS$566,MATCH(AD$1,'Tillförd energi'!$B$1:$AQ$1,0),FALSE)</f>
        <v>0</v>
      </c>
      <c r="AE55">
        <f>VLOOKUP($B55,'Tillförd energi'!$B$1:$AS$566,MATCH(AE$1,'Tillförd energi'!$B$1:$AQ$1,0),FALSE)</f>
        <v>0</v>
      </c>
      <c r="AF55">
        <f>VLOOKUP($B55,'Tillförd energi'!$B$1:$AS$566,MATCH(AF$1,'Tillförd energi'!$B$1:$AQ$1,0),FALSE)</f>
        <v>1.395</v>
      </c>
      <c r="AG55">
        <f>IFERROR(VLOOKUP(B55,Miljö!$B$1:$S$476,9,FALSE)/1,0)</f>
        <v>0</v>
      </c>
      <c r="AI55">
        <f t="shared" si="0"/>
        <v>44.995000000000005</v>
      </c>
      <c r="AJ55">
        <f t="shared" si="1"/>
        <v>44.995000000000005</v>
      </c>
      <c r="AK55">
        <f>IF(ISERROR(1/VLOOKUP($B55,Leveranser!$B$1:$S$500,MATCH("såld värme (gwh)",Leveranser!$B$1:$S$1,0),FALSE)),"",VLOOKUP($B55,Leveranser!$B$1:$S$500,MATCH("såld värme (gwh)",Leveranser!$B$1:$S$1,0),FALSE))</f>
        <v>46.5</v>
      </c>
      <c r="AL55" s="22">
        <f>VLOOKUP($B55,Leveranser!$B$1:$Y$500,MATCH("Totalt såld fjärrvärme till andra fjärrvärmeföretag",Leveranser!$B$1:$AA$1,0),FALSE)</f>
        <v>0</v>
      </c>
      <c r="AM55" s="22">
        <f>IF(ISERROR(1/VLOOKUP($B55,Miljö!$B$1:$S$500,MATCH("Såld mängd produktionsspecifik fjärrvärme (GWh)",Miljö!$B$1:$R$1,0),FALSE)),0,VLOOKUP($B55,Miljö!$B$1:$S$500,MATCH("Såld mängd produktionsspecifik fjärrvärme (GWh)",Miljö!$B$1:$R$1,0),FALSE))</f>
        <v>0</v>
      </c>
      <c r="AN55" s="23">
        <f t="shared" si="2"/>
        <v>1.0334481609067674</v>
      </c>
      <c r="AP55" t="str">
        <f>VLOOKUP($B55,'Miljövärden urval för publ'!$B$1:$H$450,7,FALSE)</f>
        <v>Ja</v>
      </c>
      <c r="AQ55" t="str">
        <f>VLOOKUP($B55,'Miljövärden urval för publ'!$B$1:$H$450,6,FALSE)</f>
        <v>Nej</v>
      </c>
      <c r="AU55">
        <f t="shared" si="3"/>
        <v>9.4949999999999992</v>
      </c>
      <c r="AV55">
        <f t="shared" si="4"/>
        <v>0</v>
      </c>
      <c r="AW55">
        <f t="shared" si="5"/>
        <v>0</v>
      </c>
      <c r="AX55">
        <f t="shared" si="6"/>
        <v>25.5</v>
      </c>
      <c r="AZ55">
        <f t="shared" si="7"/>
        <v>5.4</v>
      </c>
      <c r="BA55">
        <f t="shared" si="8"/>
        <v>0</v>
      </c>
      <c r="BC55">
        <f t="shared" si="9"/>
        <v>29.8</v>
      </c>
    </row>
    <row r="56" spans="1:55" ht="15" customHeight="1" x14ac:dyDescent="0.25">
      <c r="A56" t="s">
        <v>76</v>
      </c>
      <c r="B56" t="s">
        <v>86</v>
      </c>
      <c r="C56">
        <f>VLOOKUP($B56,'Tillförd energi'!$B$1:$AS$566,MATCH(C$1,'Tillförd energi'!$B$1:$AQ$1,0),FALSE)</f>
        <v>0</v>
      </c>
      <c r="D56">
        <f>VLOOKUP($B56,'Tillförd energi'!$B$1:$AS$566,MATCH(D$1,'Tillförd energi'!$B$1:$AQ$1,0),FALSE)</f>
        <v>0.13700000000000001</v>
      </c>
      <c r="E56">
        <f>VLOOKUP($B56,'Tillförd energi'!$B$1:$AS$566,MATCH(E$1,'Tillförd energi'!$B$1:$AQ$1,0),FALSE)</f>
        <v>0</v>
      </c>
      <c r="F56">
        <f>VLOOKUP($B56,'Tillförd energi'!$B$1:$AS$566,MATCH(F$1,'Tillförd energi'!$B$1:$AQ$1,0),FALSE)</f>
        <v>3.9089999999999998</v>
      </c>
      <c r="G56">
        <f>VLOOKUP($B56,'Tillförd energi'!$B$1:$AS$566,MATCH(G$1,'Tillförd energi'!$B$1:$AQ$1,0),FALSE)</f>
        <v>563.70299999999997</v>
      </c>
      <c r="H56">
        <f>VLOOKUP($B56,'Tillförd energi'!$B$1:$AS$566,MATCH(H$1,'Tillförd energi'!$B$1:$AQ$1,0),FALSE)</f>
        <v>0</v>
      </c>
      <c r="I56">
        <f>VLOOKUP($B56,'Tillförd energi'!$B$1:$AS$566,MATCH(I$1,'Tillförd energi'!$B$1:$AQ$1,0),FALSE)</f>
        <v>1129</v>
      </c>
      <c r="J56">
        <f>VLOOKUP($B56,'Tillförd energi'!$B$1:$AS$566,MATCH(J$1,'Tillförd energi'!$B$1:$AQ$1,0),FALSE)</f>
        <v>0</v>
      </c>
      <c r="K56">
        <v>0</v>
      </c>
      <c r="L56">
        <f>VLOOKUP($B56,'Tillförd energi'!$B$1:$AS$566,MATCH(L$1,'Tillförd energi'!$B$1:$AQ$1,0),FALSE)</f>
        <v>0</v>
      </c>
      <c r="M56">
        <f>VLOOKUP($B56,'Tillförd energi'!$B$1:$AS$566,MATCH(M$1,'Tillförd energi'!$B$1:$AQ$1,0),FALSE)</f>
        <v>0</v>
      </c>
      <c r="N56">
        <f>VLOOKUP($B56,'Tillförd energi'!$B$1:$AS$566,MATCH(N$1,'Tillförd energi'!$B$1:$AQ$1,0),FALSE)</f>
        <v>0</v>
      </c>
      <c r="O56">
        <f>VLOOKUP($B56,'Tillförd energi'!$B$1:$AS$566,MATCH(O$1,'Tillförd energi'!$B$1:$AQ$1,0),FALSE)</f>
        <v>0</v>
      </c>
      <c r="P56">
        <f>VLOOKUP($B56,'Tillförd energi'!$B$1:$AS$566,MATCH(P$1,'Tillförd energi'!$B$1:$AQ$1,0),FALSE)</f>
        <v>0</v>
      </c>
      <c r="Q56">
        <f>VLOOKUP($B56,'Tillförd energi'!$B$1:$AS$566,MATCH(Q$1,'Tillförd energi'!$B$1:$AQ$1,0),FALSE)</f>
        <v>0</v>
      </c>
      <c r="R56">
        <f>VLOOKUP($B56,'Tillförd energi'!$B$1:$AS$566,MATCH(R$1,'Tillförd energi'!$B$1:$AQ$1,0),FALSE)</f>
        <v>0</v>
      </c>
      <c r="S56">
        <f>VLOOKUP($B56,'Tillförd energi'!$B$1:$AS$566,MATCH(S$1,'Tillförd energi'!$B$1:$AQ$1,0),FALSE)</f>
        <v>0</v>
      </c>
      <c r="T56">
        <f>VLOOKUP($B56,'Tillförd energi'!$B$1:$AS$566,MATCH(T$1,'Tillförd energi'!$B$1:$AQ$1,0),FALSE)</f>
        <v>0</v>
      </c>
      <c r="U56">
        <f>VLOOKUP($B56,'Tillförd energi'!$B$1:$AS$566,MATCH(U$1,'Tillförd energi'!$B$1:$AQ$1,0),FALSE)</f>
        <v>0</v>
      </c>
      <c r="V56">
        <f>VLOOKUP($B56,'Tillförd energi'!$B$1:$AS$566,MATCH(V$1,'Tillförd energi'!$B$1:$AQ$1,0),FALSE)</f>
        <v>0</v>
      </c>
      <c r="W56">
        <f>VLOOKUP($B56,'Tillförd energi'!$B$1:$AS$566,MATCH(W$1,'Tillförd energi'!$B$1:$AQ$1,0),FALSE)</f>
        <v>0</v>
      </c>
      <c r="X56">
        <f>VLOOKUP($B56,'Tillförd energi'!$B$1:$AS$566,MATCH(X$1,'Tillförd energi'!$B$1:$AQ$1,0),FALSE)</f>
        <v>0</v>
      </c>
      <c r="Y56">
        <f>VLOOKUP($B56,'Tillförd energi'!$B$1:$AS$566,MATCH(Y$1,'Tillförd energi'!$B$1:$AQ$1,0),FALSE)</f>
        <v>0</v>
      </c>
      <c r="Z56">
        <f>VLOOKUP($B56,'Tillförd energi'!$B$1:$AS$566,MATCH(Z$1,'Tillförd energi'!$B$1:$AQ$1,0),FALSE)</f>
        <v>0</v>
      </c>
      <c r="AA56">
        <f>VLOOKUP($B56,'Tillförd energi'!$B$1:$AS$566,MATCH(AA$1,'Tillförd energi'!$B$1:$AQ$1,0),FALSE)</f>
        <v>2</v>
      </c>
      <c r="AB56">
        <f>VLOOKUP($B56,'Tillförd energi'!$B$1:$AS$566,MATCH(AB$1,'Tillförd energi'!$B$1:$AQ$1,0),FALSE)</f>
        <v>4</v>
      </c>
      <c r="AC56">
        <f>VLOOKUP($B56,'Tillförd energi'!$B$1:$AS$566,MATCH(AC$1,'Tillförd energi'!$B$1:$AQ$1,0),FALSE)</f>
        <v>21.734000000000002</v>
      </c>
      <c r="AD56">
        <f>VLOOKUP($B56,'Tillförd energi'!$B$1:$AS$566,MATCH(AD$1,'Tillförd energi'!$B$1:$AQ$1,0),FALSE)</f>
        <v>103.5</v>
      </c>
      <c r="AE56">
        <f>VLOOKUP($B56,'Tillförd energi'!$B$1:$AS$566,MATCH(AE$1,'Tillförd energi'!$B$1:$AQ$1,0),FALSE)</f>
        <v>0</v>
      </c>
      <c r="AF56">
        <f>VLOOKUP($B56,'Tillförd energi'!$B$1:$AS$566,MATCH(AF$1,'Tillförd energi'!$B$1:$AQ$1,0),FALSE)</f>
        <v>29.033999999999999</v>
      </c>
      <c r="AG56">
        <f>IFERROR(VLOOKUP(B56,Miljö!$B$1:$S$476,9,FALSE)/1,0)</f>
        <v>0</v>
      </c>
      <c r="AI56">
        <f t="shared" si="0"/>
        <v>1857.0170000000001</v>
      </c>
      <c r="AJ56">
        <f t="shared" si="1"/>
        <v>1857.0170000000001</v>
      </c>
      <c r="AK56">
        <f>IF(ISERROR(1/VLOOKUP($B56,Leveranser!$B$1:$S$500,MATCH("såld värme (gwh)",Leveranser!$B$1:$S$1,0),FALSE)),"",VLOOKUP($B56,Leveranser!$B$1:$S$500,MATCH("såld värme (gwh)",Leveranser!$B$1:$S$1,0),FALSE))</f>
        <v>1940</v>
      </c>
      <c r="AL56" s="22">
        <f>VLOOKUP($B56,Leveranser!$B$1:$Y$500,MATCH("Totalt såld fjärrvärme till andra fjärrvärmeföretag",Leveranser!$B$1:$AA$1,0),FALSE)</f>
        <v>0</v>
      </c>
      <c r="AM56" s="22">
        <f>IF(ISERROR(1/VLOOKUP($B56,Miljö!$B$1:$S$500,MATCH("Såld mängd produktionsspecifik fjärrvärme (GWh)",Miljö!$B$1:$R$1,0),FALSE)),0,VLOOKUP($B56,Miljö!$B$1:$S$500,MATCH("Såld mängd produktionsspecifik fjärrvärme (GWh)",Miljö!$B$1:$R$1,0),FALSE))</f>
        <v>0</v>
      </c>
      <c r="AN56" s="23">
        <f t="shared" si="2"/>
        <v>1.0446861821943472</v>
      </c>
      <c r="AP56" t="str">
        <f>VLOOKUP($B56,'Miljövärden urval för publ'!$B$1:$H$450,7,FALSE)</f>
        <v>Ja</v>
      </c>
      <c r="AQ56" t="str">
        <f>VLOOKUP($B56,'Miljövärden urval för publ'!$B$1:$H$450,6,FALSE)</f>
        <v>Nej</v>
      </c>
      <c r="AU56">
        <f t="shared" si="3"/>
        <v>31.033999999999999</v>
      </c>
      <c r="AV56">
        <f t="shared" si="4"/>
        <v>0</v>
      </c>
      <c r="AW56">
        <f t="shared" si="5"/>
        <v>0</v>
      </c>
      <c r="AX56">
        <f t="shared" si="6"/>
        <v>0</v>
      </c>
      <c r="AZ56">
        <f t="shared" si="7"/>
        <v>4</v>
      </c>
      <c r="BA56">
        <f t="shared" si="8"/>
        <v>0</v>
      </c>
      <c r="BC56">
        <f t="shared" si="9"/>
        <v>0</v>
      </c>
    </row>
    <row r="57" spans="1:55" ht="15" customHeight="1" x14ac:dyDescent="0.25">
      <c r="A57" t="s">
        <v>76</v>
      </c>
      <c r="B57" t="s">
        <v>87</v>
      </c>
      <c r="C57">
        <f>VLOOKUP($B57,'Tillförd energi'!$B$1:$AS$566,MATCH(C$1,'Tillförd energi'!$B$1:$AQ$1,0),FALSE)</f>
        <v>0</v>
      </c>
      <c r="D57">
        <f>VLOOKUP($B57,'Tillförd energi'!$B$1:$AS$566,MATCH(D$1,'Tillförd energi'!$B$1:$AQ$1,0),FALSE)</f>
        <v>2.7160000000000002</v>
      </c>
      <c r="E57">
        <f>VLOOKUP($B57,'Tillförd energi'!$B$1:$AS$566,MATCH(E$1,'Tillförd energi'!$B$1:$AQ$1,0),FALSE)</f>
        <v>0</v>
      </c>
      <c r="F57">
        <f>VLOOKUP($B57,'Tillförd energi'!$B$1:$AS$566,MATCH(F$1,'Tillförd energi'!$B$1:$AQ$1,0),FALSE)</f>
        <v>0</v>
      </c>
      <c r="G57">
        <f>VLOOKUP($B57,'Tillförd energi'!$B$1:$AS$566,MATCH(G$1,'Tillförd energi'!$B$1:$AQ$1,0),FALSE)</f>
        <v>0</v>
      </c>
      <c r="H57">
        <f>VLOOKUP($B57,'Tillförd energi'!$B$1:$AS$566,MATCH(H$1,'Tillförd energi'!$B$1:$AQ$1,0),FALSE)</f>
        <v>0</v>
      </c>
      <c r="I57">
        <f>VLOOKUP($B57,'Tillförd energi'!$B$1:$AS$566,MATCH(I$1,'Tillförd energi'!$B$1:$AQ$1,0),FALSE)</f>
        <v>61.497999999999998</v>
      </c>
      <c r="J57">
        <f>VLOOKUP($B57,'Tillförd energi'!$B$1:$AS$566,MATCH(J$1,'Tillförd energi'!$B$1:$AQ$1,0),FALSE)</f>
        <v>0</v>
      </c>
      <c r="K57">
        <v>0</v>
      </c>
      <c r="L57">
        <f>VLOOKUP($B57,'Tillförd energi'!$B$1:$AS$566,MATCH(L$1,'Tillförd energi'!$B$1:$AQ$1,0),FALSE)</f>
        <v>2.2850000000000001</v>
      </c>
      <c r="M57">
        <f>VLOOKUP($B57,'Tillförd energi'!$B$1:$AS$566,MATCH(M$1,'Tillförd energi'!$B$1:$AQ$1,0),FALSE)</f>
        <v>16.126999999999999</v>
      </c>
      <c r="N57">
        <f>VLOOKUP($B57,'Tillförd energi'!$B$1:$AS$566,MATCH(N$1,'Tillförd energi'!$B$1:$AQ$1,0),FALSE)</f>
        <v>2.5139999999999998</v>
      </c>
      <c r="O57">
        <f>VLOOKUP($B57,'Tillförd energi'!$B$1:$AS$566,MATCH(O$1,'Tillförd energi'!$B$1:$AQ$1,0),FALSE)</f>
        <v>5.4909999999999997</v>
      </c>
      <c r="P57">
        <f>VLOOKUP($B57,'Tillförd energi'!$B$1:$AS$566,MATCH(P$1,'Tillförd energi'!$B$1:$AQ$1,0),FALSE)</f>
        <v>11.714</v>
      </c>
      <c r="Q57">
        <f>VLOOKUP($B57,'Tillförd energi'!$B$1:$AS$566,MATCH(Q$1,'Tillförd energi'!$B$1:$AQ$1,0),FALSE)</f>
        <v>21.319500000000001</v>
      </c>
      <c r="R57">
        <f>VLOOKUP($B57,'Tillförd energi'!$B$1:$AS$566,MATCH(R$1,'Tillförd energi'!$B$1:$AQ$1,0),FALSE)</f>
        <v>0</v>
      </c>
      <c r="S57">
        <f>VLOOKUP($B57,'Tillförd energi'!$B$1:$AS$566,MATCH(S$1,'Tillförd energi'!$B$1:$AQ$1,0),FALSE)</f>
        <v>0</v>
      </c>
      <c r="T57">
        <f>VLOOKUP($B57,'Tillförd energi'!$B$1:$AS$566,MATCH(T$1,'Tillförd energi'!$B$1:$AQ$1,0),FALSE)</f>
        <v>0</v>
      </c>
      <c r="U57">
        <f>VLOOKUP($B57,'Tillförd energi'!$B$1:$AS$566,MATCH(U$1,'Tillförd energi'!$B$1:$AQ$1,0),FALSE)</f>
        <v>0.55600000000000005</v>
      </c>
      <c r="V57">
        <f>VLOOKUP($B57,'Tillförd energi'!$B$1:$AS$566,MATCH(V$1,'Tillförd energi'!$B$1:$AQ$1,0),FALSE)</f>
        <v>0</v>
      </c>
      <c r="W57">
        <f>VLOOKUP($B57,'Tillförd energi'!$B$1:$AS$566,MATCH(W$1,'Tillförd energi'!$B$1:$AQ$1,0),FALSE)</f>
        <v>0</v>
      </c>
      <c r="X57">
        <f>VLOOKUP($B57,'Tillförd energi'!$B$1:$AS$566,MATCH(X$1,'Tillförd energi'!$B$1:$AQ$1,0),FALSE)</f>
        <v>0</v>
      </c>
      <c r="Y57">
        <f>VLOOKUP($B57,'Tillförd energi'!$B$1:$AS$566,MATCH(Y$1,'Tillförd energi'!$B$1:$AQ$1,0),FALSE)</f>
        <v>0</v>
      </c>
      <c r="Z57">
        <f>VLOOKUP($B57,'Tillförd energi'!$B$1:$AS$566,MATCH(Z$1,'Tillförd energi'!$B$1:$AQ$1,0),FALSE)</f>
        <v>0</v>
      </c>
      <c r="AA57">
        <f>VLOOKUP($B57,'Tillförd energi'!$B$1:$AS$566,MATCH(AA$1,'Tillförd energi'!$B$1:$AQ$1,0),FALSE)</f>
        <v>0</v>
      </c>
      <c r="AB57">
        <f>VLOOKUP($B57,'Tillförd energi'!$B$1:$AS$566,MATCH(AB$1,'Tillförd energi'!$B$1:$AQ$1,0),FALSE)</f>
        <v>0</v>
      </c>
      <c r="AC57">
        <f>VLOOKUP($B57,'Tillförd energi'!$B$1:$AS$566,MATCH(AC$1,'Tillförd energi'!$B$1:$AQ$1,0),FALSE)</f>
        <v>9.5210000000000008</v>
      </c>
      <c r="AD57">
        <f>VLOOKUP($B57,'Tillförd energi'!$B$1:$AS$566,MATCH(AD$1,'Tillförd energi'!$B$1:$AQ$1,0),FALSE)</f>
        <v>0</v>
      </c>
      <c r="AE57">
        <f>VLOOKUP($B57,'Tillförd energi'!$B$1:$AS$566,MATCH(AE$1,'Tillförd energi'!$B$1:$AQ$1,0),FALSE)</f>
        <v>0</v>
      </c>
      <c r="AF57">
        <f>VLOOKUP($B57,'Tillförd energi'!$B$1:$AS$566,MATCH(AF$1,'Tillförd energi'!$B$1:$AQ$1,0),FALSE)</f>
        <v>2.9739599999999999</v>
      </c>
      <c r="AG57">
        <f>IFERROR(VLOOKUP(B57,Miljö!$B$1:$S$476,9,FALSE)/1,0)</f>
        <v>0</v>
      </c>
      <c r="AI57">
        <f t="shared" si="0"/>
        <v>136.71545999999998</v>
      </c>
      <c r="AJ57">
        <f t="shared" si="1"/>
        <v>136.71545999999998</v>
      </c>
      <c r="AK57">
        <f>IF(ISERROR(1/VLOOKUP($B57,Leveranser!$B$1:$S$500,MATCH("såld värme (gwh)",Leveranser!$B$1:$S$1,0),FALSE)),"",VLOOKUP($B57,Leveranser!$B$1:$S$500,MATCH("såld värme (gwh)",Leveranser!$B$1:$S$1,0),FALSE))</f>
        <v>99.132000000000005</v>
      </c>
      <c r="AL57" s="22">
        <f>VLOOKUP($B57,Leveranser!$B$1:$Y$500,MATCH("Totalt såld fjärrvärme till andra fjärrvärmeföretag",Leveranser!$B$1:$AA$1,0),FALSE)</f>
        <v>0</v>
      </c>
      <c r="AM57" s="22">
        <f>IF(ISERROR(1/VLOOKUP($B57,Miljö!$B$1:$S$500,MATCH("Såld mängd produktionsspecifik fjärrvärme (GWh)",Miljö!$B$1:$R$1,0),FALSE)),0,VLOOKUP($B57,Miljö!$B$1:$S$500,MATCH("Såld mängd produktionsspecifik fjärrvärme (GWh)",Miljö!$B$1:$R$1,0),FALSE))</f>
        <v>0</v>
      </c>
      <c r="AN57" s="23">
        <f t="shared" si="2"/>
        <v>0.72509722016807765</v>
      </c>
      <c r="AP57" t="str">
        <f>VLOOKUP($B57,'Miljövärden urval för publ'!$B$1:$H$450,7,FALSE)</f>
        <v>Ja</v>
      </c>
      <c r="AQ57" t="str">
        <f>VLOOKUP($B57,'Miljövärden urval för publ'!$B$1:$H$450,6,FALSE)</f>
        <v>Nej</v>
      </c>
      <c r="AU57">
        <f t="shared" si="3"/>
        <v>2.9739599999999999</v>
      </c>
      <c r="AV57">
        <f t="shared" si="4"/>
        <v>0</v>
      </c>
      <c r="AW57">
        <f t="shared" si="5"/>
        <v>57.165499999999994</v>
      </c>
      <c r="AX57">
        <f t="shared" si="6"/>
        <v>0.55600000000000005</v>
      </c>
      <c r="AZ57">
        <f t="shared" si="7"/>
        <v>0</v>
      </c>
      <c r="BA57">
        <f t="shared" si="8"/>
        <v>0</v>
      </c>
      <c r="BC57">
        <f t="shared" si="9"/>
        <v>60.006500000000003</v>
      </c>
    </row>
    <row r="58" spans="1:55" ht="15" customHeight="1" x14ac:dyDescent="0.25">
      <c r="A58" t="s">
        <v>76</v>
      </c>
      <c r="B58" t="s">
        <v>88</v>
      </c>
      <c r="C58">
        <f>VLOOKUP($B58,'Tillförd energi'!$B$1:$AS$566,MATCH(C$1,'Tillförd energi'!$B$1:$AQ$1,0),FALSE)</f>
        <v>0</v>
      </c>
      <c r="D58">
        <f>VLOOKUP($B58,'Tillförd energi'!$B$1:$AS$566,MATCH(D$1,'Tillförd energi'!$B$1:$AQ$1,0),FALSE)</f>
        <v>0</v>
      </c>
      <c r="E58">
        <f>VLOOKUP($B58,'Tillförd energi'!$B$1:$AS$566,MATCH(E$1,'Tillförd energi'!$B$1:$AQ$1,0),FALSE)</f>
        <v>0</v>
      </c>
      <c r="F58">
        <f>VLOOKUP($B58,'Tillförd energi'!$B$1:$AS$566,MATCH(F$1,'Tillförd energi'!$B$1:$AQ$1,0),FALSE)</f>
        <v>0</v>
      </c>
      <c r="G58">
        <f>VLOOKUP($B58,'Tillförd energi'!$B$1:$AS$566,MATCH(G$1,'Tillförd energi'!$B$1:$AQ$1,0),FALSE)</f>
        <v>0</v>
      </c>
      <c r="H58">
        <f>VLOOKUP($B58,'Tillförd energi'!$B$1:$AS$566,MATCH(H$1,'Tillförd energi'!$B$1:$AQ$1,0),FALSE)</f>
        <v>0</v>
      </c>
      <c r="I58">
        <f>VLOOKUP($B58,'Tillförd energi'!$B$1:$AS$566,MATCH(I$1,'Tillförd energi'!$B$1:$AQ$1,0),FALSE)</f>
        <v>0</v>
      </c>
      <c r="J58">
        <f>VLOOKUP($B58,'Tillförd energi'!$B$1:$AS$566,MATCH(J$1,'Tillförd energi'!$B$1:$AQ$1,0),FALSE)</f>
        <v>0</v>
      </c>
      <c r="K58">
        <v>0</v>
      </c>
      <c r="L58">
        <f>VLOOKUP($B58,'Tillförd energi'!$B$1:$AS$566,MATCH(L$1,'Tillförd energi'!$B$1:$AQ$1,0),FALSE)</f>
        <v>0</v>
      </c>
      <c r="M58">
        <f>VLOOKUP($B58,'Tillförd energi'!$B$1:$AS$566,MATCH(M$1,'Tillförd energi'!$B$1:$AQ$1,0),FALSE)</f>
        <v>0</v>
      </c>
      <c r="N58">
        <f>VLOOKUP($B58,'Tillförd energi'!$B$1:$AS$566,MATCH(N$1,'Tillförd energi'!$B$1:$AQ$1,0),FALSE)</f>
        <v>0</v>
      </c>
      <c r="O58">
        <f>VLOOKUP($B58,'Tillförd energi'!$B$1:$AS$566,MATCH(O$1,'Tillförd energi'!$B$1:$AQ$1,0),FALSE)</f>
        <v>0</v>
      </c>
      <c r="P58">
        <f>VLOOKUP($B58,'Tillförd energi'!$B$1:$AS$566,MATCH(P$1,'Tillförd energi'!$B$1:$AQ$1,0),FALSE)</f>
        <v>0</v>
      </c>
      <c r="Q58">
        <f>VLOOKUP($B58,'Tillförd energi'!$B$1:$AS$566,MATCH(Q$1,'Tillförd energi'!$B$1:$AQ$1,0),FALSE)</f>
        <v>0</v>
      </c>
      <c r="R58">
        <f>VLOOKUP($B58,'Tillförd energi'!$B$1:$AS$566,MATCH(R$1,'Tillförd energi'!$B$1:$AQ$1,0),FALSE)</f>
        <v>0</v>
      </c>
      <c r="S58">
        <f>VLOOKUP($B58,'Tillförd energi'!$B$1:$AS$566,MATCH(S$1,'Tillförd energi'!$B$1:$AQ$1,0),FALSE)</f>
        <v>0</v>
      </c>
      <c r="T58">
        <f>VLOOKUP($B58,'Tillförd energi'!$B$1:$AS$566,MATCH(T$1,'Tillförd energi'!$B$1:$AQ$1,0),FALSE)</f>
        <v>0</v>
      </c>
      <c r="U58">
        <f>VLOOKUP($B58,'Tillförd energi'!$B$1:$AS$566,MATCH(U$1,'Tillförd energi'!$B$1:$AQ$1,0),FALSE)</f>
        <v>0</v>
      </c>
      <c r="V58">
        <f>VLOOKUP($B58,'Tillförd energi'!$B$1:$AS$566,MATCH(V$1,'Tillförd energi'!$B$1:$AQ$1,0),FALSE)</f>
        <v>0</v>
      </c>
      <c r="W58">
        <f>VLOOKUP($B58,'Tillförd energi'!$B$1:$AS$566,MATCH(W$1,'Tillförd energi'!$B$1:$AQ$1,0),FALSE)</f>
        <v>0</v>
      </c>
      <c r="X58">
        <f>VLOOKUP($B58,'Tillförd energi'!$B$1:$AS$566,MATCH(X$1,'Tillförd energi'!$B$1:$AQ$1,0),FALSE)</f>
        <v>0</v>
      </c>
      <c r="Y58">
        <f>VLOOKUP($B58,'Tillförd energi'!$B$1:$AS$566,MATCH(Y$1,'Tillförd energi'!$B$1:$AQ$1,0),FALSE)</f>
        <v>0</v>
      </c>
      <c r="Z58">
        <f>VLOOKUP($B58,'Tillförd energi'!$B$1:$AS$566,MATCH(Z$1,'Tillförd energi'!$B$1:$AQ$1,0),FALSE)</f>
        <v>0</v>
      </c>
      <c r="AA58">
        <f>VLOOKUP($B58,'Tillförd energi'!$B$1:$AS$566,MATCH(AA$1,'Tillförd energi'!$B$1:$AQ$1,0),FALSE)</f>
        <v>0</v>
      </c>
      <c r="AB58">
        <f>VLOOKUP($B58,'Tillförd energi'!$B$1:$AS$566,MATCH(AB$1,'Tillförd energi'!$B$1:$AQ$1,0),FALSE)</f>
        <v>0</v>
      </c>
      <c r="AC58">
        <f>VLOOKUP($B58,'Tillförd energi'!$B$1:$AS$566,MATCH(AC$1,'Tillförd energi'!$B$1:$AQ$1,0),FALSE)</f>
        <v>0</v>
      </c>
      <c r="AD58">
        <f>VLOOKUP($B58,'Tillförd energi'!$B$1:$AS$566,MATCH(AD$1,'Tillförd energi'!$B$1:$AQ$1,0),FALSE)</f>
        <v>0</v>
      </c>
      <c r="AE58">
        <f>VLOOKUP($B58,'Tillförd energi'!$B$1:$AS$566,MATCH(AE$1,'Tillförd energi'!$B$1:$AQ$1,0),FALSE)</f>
        <v>0</v>
      </c>
      <c r="AF58">
        <f>VLOOKUP($B58,'Tillförd energi'!$B$1:$AS$566,MATCH(AF$1,'Tillförd energi'!$B$1:$AQ$1,0),FALSE)</f>
        <v>0</v>
      </c>
      <c r="AG58">
        <f>IFERROR(VLOOKUP(B58,Miljö!$B$1:$S$476,9,FALSE)/1,0)</f>
        <v>0</v>
      </c>
      <c r="AI58">
        <f t="shared" si="0"/>
        <v>0</v>
      </c>
      <c r="AJ58">
        <f t="shared" si="1"/>
        <v>0</v>
      </c>
      <c r="AK58" t="str">
        <f>IF(ISERROR(1/VLOOKUP($B58,Leveranser!$B$1:$S$500,MATCH("såld värme (gwh)",Leveranser!$B$1:$S$1,0),FALSE)),"",VLOOKUP($B58,Leveranser!$B$1:$S$500,MATCH("såld värme (gwh)",Leveranser!$B$1:$S$1,0),FALSE))</f>
        <v/>
      </c>
      <c r="AL58" s="22">
        <f>VLOOKUP($B58,Leveranser!$B$1:$Y$500,MATCH("Totalt såld fjärrvärme till andra fjärrvärmeföretag",Leveranser!$B$1:$AA$1,0),FALSE)</f>
        <v>0</v>
      </c>
      <c r="AM58" s="22">
        <f>IF(ISERROR(1/VLOOKUP($B58,Miljö!$B$1:$S$500,MATCH("Såld mängd produktionsspecifik fjärrvärme (GWh)",Miljö!$B$1:$R$1,0),FALSE)),0,VLOOKUP($B58,Miljö!$B$1:$S$500,MATCH("Såld mängd produktionsspecifik fjärrvärme (GWh)",Miljö!$B$1:$R$1,0),FALSE))</f>
        <v>0</v>
      </c>
      <c r="AN58" s="23" t="str">
        <f t="shared" si="2"/>
        <v/>
      </c>
      <c r="AP58" t="str">
        <f>VLOOKUP($B58,'Miljövärden urval för publ'!$B$1:$H$450,7,FALSE)</f>
        <v>Nej</v>
      </c>
      <c r="AQ58" t="str">
        <f>VLOOKUP($B58,'Miljövärden urval för publ'!$B$1:$H$450,6,FALSE)</f>
        <v>Nej</v>
      </c>
      <c r="AU58">
        <f t="shared" si="3"/>
        <v>0</v>
      </c>
      <c r="AV58">
        <f t="shared" si="4"/>
        <v>0</v>
      </c>
      <c r="AW58">
        <f t="shared" si="5"/>
        <v>0</v>
      </c>
      <c r="AX58">
        <f t="shared" si="6"/>
        <v>0</v>
      </c>
      <c r="AZ58">
        <f t="shared" si="7"/>
        <v>0</v>
      </c>
      <c r="BA58">
        <f t="shared" si="8"/>
        <v>0</v>
      </c>
      <c r="BC58">
        <f t="shared" si="9"/>
        <v>0</v>
      </c>
    </row>
    <row r="59" spans="1:55" ht="15" customHeight="1" x14ac:dyDescent="0.25">
      <c r="A59" t="s">
        <v>76</v>
      </c>
      <c r="B59" t="s">
        <v>89</v>
      </c>
      <c r="C59">
        <f>VLOOKUP($B59,'Tillförd energi'!$B$1:$AS$566,MATCH(C$1,'Tillförd energi'!$B$1:$AQ$1,0),FALSE)</f>
        <v>41.867899999999999</v>
      </c>
      <c r="D59">
        <f>VLOOKUP($B59,'Tillförd energi'!$B$1:$AS$566,MATCH(D$1,'Tillförd energi'!$B$1:$AQ$1,0),FALSE)</f>
        <v>11.94</v>
      </c>
      <c r="E59">
        <f>VLOOKUP($B59,'Tillförd energi'!$B$1:$AS$566,MATCH(E$1,'Tillförd energi'!$B$1:$AQ$1,0),FALSE)</f>
        <v>0</v>
      </c>
      <c r="F59">
        <f>VLOOKUP($B59,'Tillförd energi'!$B$1:$AS$566,MATCH(F$1,'Tillförd energi'!$B$1:$AQ$1,0),FALSE)</f>
        <v>10.8</v>
      </c>
      <c r="G59">
        <f>VLOOKUP($B59,'Tillförd energi'!$B$1:$AS$566,MATCH(G$1,'Tillförd energi'!$B$1:$AQ$1,0),FALSE)</f>
        <v>0</v>
      </c>
      <c r="H59">
        <f>VLOOKUP($B59,'Tillförd energi'!$B$1:$AS$566,MATCH(H$1,'Tillförd energi'!$B$1:$AQ$1,0),FALSE)</f>
        <v>0</v>
      </c>
      <c r="I59">
        <f>VLOOKUP($B59,'Tillförd energi'!$B$1:$AS$566,MATCH(I$1,'Tillförd energi'!$B$1:$AQ$1,0),FALSE)</f>
        <v>682.21600000000001</v>
      </c>
      <c r="J59">
        <f>VLOOKUP($B59,'Tillförd energi'!$B$1:$AS$566,MATCH(J$1,'Tillförd energi'!$B$1:$AQ$1,0),FALSE)</f>
        <v>0</v>
      </c>
      <c r="K59">
        <v>0</v>
      </c>
      <c r="L59">
        <f>VLOOKUP($B59,'Tillförd energi'!$B$1:$AS$566,MATCH(L$1,'Tillförd energi'!$B$1:$AQ$1,0),FALSE)</f>
        <v>49.454099999999997</v>
      </c>
      <c r="M59">
        <f>VLOOKUP($B59,'Tillförd energi'!$B$1:$AS$566,MATCH(M$1,'Tillförd energi'!$B$1:$AQ$1,0),FALSE)</f>
        <v>0</v>
      </c>
      <c r="N59">
        <f>VLOOKUP($B59,'Tillförd energi'!$B$1:$AS$566,MATCH(N$1,'Tillförd energi'!$B$1:$AQ$1,0),FALSE)</f>
        <v>79.715500000000006</v>
      </c>
      <c r="O59">
        <f>VLOOKUP($B59,'Tillförd energi'!$B$1:$AS$566,MATCH(O$1,'Tillförd energi'!$B$1:$AQ$1,0),FALSE)</f>
        <v>0</v>
      </c>
      <c r="P59">
        <f>VLOOKUP($B59,'Tillförd energi'!$B$1:$AS$566,MATCH(P$1,'Tillförd energi'!$B$1:$AQ$1,0),FALSE)</f>
        <v>0</v>
      </c>
      <c r="Q59">
        <f>VLOOKUP($B59,'Tillförd energi'!$B$1:$AS$566,MATCH(Q$1,'Tillförd energi'!$B$1:$AQ$1,0),FALSE)</f>
        <v>0</v>
      </c>
      <c r="R59">
        <f>VLOOKUP($B59,'Tillförd energi'!$B$1:$AS$566,MATCH(R$1,'Tillförd energi'!$B$1:$AQ$1,0),FALSE)</f>
        <v>0</v>
      </c>
      <c r="S59">
        <f>VLOOKUP($B59,'Tillförd energi'!$B$1:$AS$566,MATCH(S$1,'Tillförd energi'!$B$1:$AQ$1,0),FALSE)</f>
        <v>0</v>
      </c>
      <c r="T59">
        <f>VLOOKUP($B59,'Tillförd energi'!$B$1:$AS$566,MATCH(T$1,'Tillförd energi'!$B$1:$AQ$1,0),FALSE)</f>
        <v>0</v>
      </c>
      <c r="U59">
        <f>VLOOKUP($B59,'Tillförd energi'!$B$1:$AS$566,MATCH(U$1,'Tillförd energi'!$B$1:$AQ$1,0),FALSE)</f>
        <v>0</v>
      </c>
      <c r="V59">
        <f>VLOOKUP($B59,'Tillförd energi'!$B$1:$AS$566,MATCH(V$1,'Tillförd energi'!$B$1:$AQ$1,0),FALSE)</f>
        <v>0</v>
      </c>
      <c r="W59">
        <f>VLOOKUP($B59,'Tillförd energi'!$B$1:$AS$566,MATCH(W$1,'Tillförd energi'!$B$1:$AQ$1,0),FALSE)</f>
        <v>0</v>
      </c>
      <c r="X59">
        <f>VLOOKUP($B59,'Tillförd energi'!$B$1:$AS$566,MATCH(X$1,'Tillförd energi'!$B$1:$AQ$1,0),FALSE)</f>
        <v>0</v>
      </c>
      <c r="Y59">
        <f>VLOOKUP($B59,'Tillförd energi'!$B$1:$AS$566,MATCH(Y$1,'Tillförd energi'!$B$1:$AQ$1,0),FALSE)</f>
        <v>0</v>
      </c>
      <c r="Z59">
        <f>VLOOKUP($B59,'Tillförd energi'!$B$1:$AS$566,MATCH(Z$1,'Tillförd energi'!$B$1:$AQ$1,0),FALSE)</f>
        <v>0</v>
      </c>
      <c r="AA59">
        <f>VLOOKUP($B59,'Tillförd energi'!$B$1:$AS$566,MATCH(AA$1,'Tillförd energi'!$B$1:$AQ$1,0),FALSE)</f>
        <v>0</v>
      </c>
      <c r="AB59">
        <f>VLOOKUP($B59,'Tillförd energi'!$B$1:$AS$566,MATCH(AB$1,'Tillförd energi'!$B$1:$AQ$1,0),FALSE)</f>
        <v>0</v>
      </c>
      <c r="AC59">
        <f>VLOOKUP($B59,'Tillförd energi'!$B$1:$AS$566,MATCH(AC$1,'Tillförd energi'!$B$1:$AQ$1,0),FALSE)</f>
        <v>55.1</v>
      </c>
      <c r="AD59">
        <f>VLOOKUP($B59,'Tillförd energi'!$B$1:$AS$566,MATCH(AD$1,'Tillförd energi'!$B$1:$AQ$1,0),FALSE)</f>
        <v>0</v>
      </c>
      <c r="AE59">
        <f>VLOOKUP($B59,'Tillförd energi'!$B$1:$AS$566,MATCH(AE$1,'Tillförd energi'!$B$1:$AQ$1,0),FALSE)</f>
        <v>0</v>
      </c>
      <c r="AF59">
        <f>VLOOKUP($B59,'Tillförd energi'!$B$1:$AS$566,MATCH(AF$1,'Tillförd energi'!$B$1:$AQ$1,0),FALSE)</f>
        <v>70.8</v>
      </c>
      <c r="AG59">
        <f>IFERROR(VLOOKUP(B59,Miljö!$B$1:$S$476,9,FALSE)/1,0)</f>
        <v>0</v>
      </c>
      <c r="AI59">
        <f t="shared" si="0"/>
        <v>1001.8935</v>
      </c>
      <c r="AJ59">
        <f t="shared" si="1"/>
        <v>1001.8935</v>
      </c>
      <c r="AK59">
        <f>IF(ISERROR(1/VLOOKUP($B59,Leveranser!$B$1:$S$500,MATCH("såld värme (gwh)",Leveranser!$B$1:$S$1,0),FALSE)),"",VLOOKUP($B59,Leveranser!$B$1:$S$500,MATCH("såld värme (gwh)",Leveranser!$B$1:$S$1,0),FALSE))</f>
        <v>870.2</v>
      </c>
      <c r="AL59" s="22">
        <f>VLOOKUP($B59,Leveranser!$B$1:$Y$500,MATCH("Totalt såld fjärrvärme till andra fjärrvärmeföretag",Leveranser!$B$1:$AA$1,0),FALSE)</f>
        <v>0</v>
      </c>
      <c r="AM59" s="22">
        <f>IF(ISERROR(1/VLOOKUP($B59,Miljö!$B$1:$S$500,MATCH("Såld mängd produktionsspecifik fjärrvärme (GWh)",Miljö!$B$1:$R$1,0),FALSE)),0,VLOOKUP($B59,Miljö!$B$1:$S$500,MATCH("Såld mängd produktionsspecifik fjärrvärme (GWh)",Miljö!$B$1:$R$1,0),FALSE))</f>
        <v>0</v>
      </c>
      <c r="AN59" s="23">
        <f t="shared" si="2"/>
        <v>0.86855539036833762</v>
      </c>
      <c r="AP59" t="str">
        <f>VLOOKUP($B59,'Miljövärden urval för publ'!$B$1:$H$450,7,FALSE)</f>
        <v>Ja</v>
      </c>
      <c r="AQ59" t="str">
        <f>VLOOKUP($B59,'Miljövärden urval för publ'!$B$1:$H$450,6,FALSE)</f>
        <v>Nej</v>
      </c>
      <c r="AU59">
        <f t="shared" si="3"/>
        <v>70.8</v>
      </c>
      <c r="AV59">
        <f t="shared" si="4"/>
        <v>0</v>
      </c>
      <c r="AW59">
        <f t="shared" si="5"/>
        <v>79.715500000000006</v>
      </c>
      <c r="AX59">
        <f t="shared" si="6"/>
        <v>0</v>
      </c>
      <c r="AZ59">
        <f t="shared" si="7"/>
        <v>0</v>
      </c>
      <c r="BA59">
        <f t="shared" si="8"/>
        <v>0</v>
      </c>
      <c r="BC59">
        <f t="shared" si="9"/>
        <v>129.1696</v>
      </c>
    </row>
    <row r="60" spans="1:55" ht="15" customHeight="1" x14ac:dyDescent="0.25">
      <c r="A60" t="s">
        <v>76</v>
      </c>
      <c r="B60" t="s">
        <v>90</v>
      </c>
      <c r="C60">
        <f>VLOOKUP($B60,'Tillförd energi'!$B$1:$AS$566,MATCH(C$1,'Tillförd energi'!$B$1:$AQ$1,0),FALSE)</f>
        <v>0</v>
      </c>
      <c r="D60">
        <f>VLOOKUP($B60,'Tillförd energi'!$B$1:$AS$566,MATCH(D$1,'Tillförd energi'!$B$1:$AQ$1,0),FALSE)</f>
        <v>7.0999999999999994E-2</v>
      </c>
      <c r="E60">
        <f>VLOOKUP($B60,'Tillförd energi'!$B$1:$AS$566,MATCH(E$1,'Tillförd energi'!$B$1:$AQ$1,0),FALSE)</f>
        <v>0</v>
      </c>
      <c r="F60">
        <f>VLOOKUP($B60,'Tillförd energi'!$B$1:$AS$566,MATCH(F$1,'Tillförd energi'!$B$1:$AQ$1,0),FALSE)</f>
        <v>0</v>
      </c>
      <c r="G60">
        <f>VLOOKUP($B60,'Tillförd energi'!$B$1:$AS$566,MATCH(G$1,'Tillförd energi'!$B$1:$AQ$1,0),FALSE)</f>
        <v>0</v>
      </c>
      <c r="H60">
        <f>VLOOKUP($B60,'Tillförd energi'!$B$1:$AS$566,MATCH(H$1,'Tillförd energi'!$B$1:$AQ$1,0),FALSE)</f>
        <v>0</v>
      </c>
      <c r="I60">
        <f>VLOOKUP($B60,'Tillförd energi'!$B$1:$AS$566,MATCH(I$1,'Tillförd energi'!$B$1:$AQ$1,0),FALSE)</f>
        <v>0</v>
      </c>
      <c r="J60">
        <f>VLOOKUP($B60,'Tillförd energi'!$B$1:$AS$566,MATCH(J$1,'Tillförd energi'!$B$1:$AQ$1,0),FALSE)</f>
        <v>0</v>
      </c>
      <c r="K60">
        <v>0</v>
      </c>
      <c r="L60">
        <f>VLOOKUP($B60,'Tillförd energi'!$B$1:$AS$566,MATCH(L$1,'Tillförd energi'!$B$1:$AQ$1,0),FALSE)</f>
        <v>0</v>
      </c>
      <c r="M60">
        <f>VLOOKUP($B60,'Tillförd energi'!$B$1:$AS$566,MATCH(M$1,'Tillförd energi'!$B$1:$AQ$1,0),FALSE)</f>
        <v>5.77</v>
      </c>
      <c r="N60">
        <f>VLOOKUP($B60,'Tillförd energi'!$B$1:$AS$566,MATCH(N$1,'Tillförd energi'!$B$1:$AQ$1,0),FALSE)</f>
        <v>4.97</v>
      </c>
      <c r="O60">
        <f>VLOOKUP($B60,'Tillförd energi'!$B$1:$AS$566,MATCH(O$1,'Tillförd energi'!$B$1:$AQ$1,0),FALSE)</f>
        <v>0</v>
      </c>
      <c r="P60">
        <f>VLOOKUP($B60,'Tillförd energi'!$B$1:$AS$566,MATCH(P$1,'Tillförd energi'!$B$1:$AQ$1,0),FALSE)</f>
        <v>5.2</v>
      </c>
      <c r="Q60">
        <f>VLOOKUP($B60,'Tillförd energi'!$B$1:$AS$566,MATCH(Q$1,'Tillförd energi'!$B$1:$AQ$1,0),FALSE)</f>
        <v>0</v>
      </c>
      <c r="R60">
        <f>VLOOKUP($B60,'Tillförd energi'!$B$1:$AS$566,MATCH(R$1,'Tillförd energi'!$B$1:$AQ$1,0),FALSE)</f>
        <v>0</v>
      </c>
      <c r="S60">
        <f>VLOOKUP($B60,'Tillförd energi'!$B$1:$AS$566,MATCH(S$1,'Tillförd energi'!$B$1:$AQ$1,0),FALSE)</f>
        <v>0</v>
      </c>
      <c r="T60">
        <f>VLOOKUP($B60,'Tillförd energi'!$B$1:$AS$566,MATCH(T$1,'Tillförd energi'!$B$1:$AQ$1,0),FALSE)</f>
        <v>0</v>
      </c>
      <c r="U60">
        <f>VLOOKUP($B60,'Tillförd energi'!$B$1:$AS$566,MATCH(U$1,'Tillförd energi'!$B$1:$AQ$1,0),FALSE)</f>
        <v>8.3879999999999999</v>
      </c>
      <c r="V60">
        <f>VLOOKUP($B60,'Tillförd energi'!$B$1:$AS$566,MATCH(V$1,'Tillförd energi'!$B$1:$AQ$1,0),FALSE)</f>
        <v>0</v>
      </c>
      <c r="W60">
        <f>VLOOKUP($B60,'Tillförd energi'!$B$1:$AS$566,MATCH(W$1,'Tillförd energi'!$B$1:$AQ$1,0),FALSE)</f>
        <v>0</v>
      </c>
      <c r="X60">
        <f>VLOOKUP($B60,'Tillförd energi'!$B$1:$AS$566,MATCH(X$1,'Tillförd energi'!$B$1:$AQ$1,0),FALSE)</f>
        <v>0</v>
      </c>
      <c r="Y60">
        <f>VLOOKUP($B60,'Tillförd energi'!$B$1:$AS$566,MATCH(Y$1,'Tillförd energi'!$B$1:$AQ$1,0),FALSE)</f>
        <v>0</v>
      </c>
      <c r="Z60">
        <f>VLOOKUP($B60,'Tillförd energi'!$B$1:$AS$566,MATCH(Z$1,'Tillförd energi'!$B$1:$AQ$1,0),FALSE)</f>
        <v>0</v>
      </c>
      <c r="AA60">
        <f>VLOOKUP($B60,'Tillförd energi'!$B$1:$AS$566,MATCH(AA$1,'Tillförd energi'!$B$1:$AQ$1,0),FALSE)</f>
        <v>0</v>
      </c>
      <c r="AB60">
        <f>VLOOKUP($B60,'Tillförd energi'!$B$1:$AS$566,MATCH(AB$1,'Tillförd energi'!$B$1:$AQ$1,0),FALSE)</f>
        <v>0</v>
      </c>
      <c r="AC60">
        <f>VLOOKUP($B60,'Tillförd energi'!$B$1:$AS$566,MATCH(AC$1,'Tillförd energi'!$B$1:$AQ$1,0),FALSE)</f>
        <v>0</v>
      </c>
      <c r="AD60">
        <f>VLOOKUP($B60,'Tillförd energi'!$B$1:$AS$566,MATCH(AD$1,'Tillförd energi'!$B$1:$AQ$1,0),FALSE)</f>
        <v>0</v>
      </c>
      <c r="AE60">
        <f>VLOOKUP($B60,'Tillförd energi'!$B$1:$AS$566,MATCH(AE$1,'Tillförd energi'!$B$1:$AQ$1,0),FALSE)</f>
        <v>0</v>
      </c>
      <c r="AF60">
        <f>VLOOKUP($B60,'Tillförd energi'!$B$1:$AS$566,MATCH(AF$1,'Tillförd energi'!$B$1:$AQ$1,0),FALSE)</f>
        <v>0.66198000000000001</v>
      </c>
      <c r="AG60">
        <f>IFERROR(VLOOKUP(B60,Miljö!$B$1:$S$476,9,FALSE)/1,0)</f>
        <v>0</v>
      </c>
      <c r="AI60">
        <f t="shared" si="0"/>
        <v>25.060980000000001</v>
      </c>
      <c r="AJ60">
        <f t="shared" si="1"/>
        <v>25.060980000000001</v>
      </c>
      <c r="AK60">
        <f>IF(ISERROR(1/VLOOKUP($B60,Leveranser!$B$1:$S$500,MATCH("såld värme (gwh)",Leveranser!$B$1:$S$1,0),FALSE)),"",VLOOKUP($B60,Leveranser!$B$1:$S$500,MATCH("såld värme (gwh)",Leveranser!$B$1:$S$1,0),FALSE))</f>
        <v>22.065999999999999</v>
      </c>
      <c r="AL60" s="22">
        <f>VLOOKUP($B60,Leveranser!$B$1:$Y$500,MATCH("Totalt såld fjärrvärme till andra fjärrvärmeföretag",Leveranser!$B$1:$AA$1,0),FALSE)</f>
        <v>0</v>
      </c>
      <c r="AM60" s="22">
        <f>IF(ISERROR(1/VLOOKUP($B60,Miljö!$B$1:$S$500,MATCH("Såld mängd produktionsspecifik fjärrvärme (GWh)",Miljö!$B$1:$R$1,0),FALSE)),0,VLOOKUP($B60,Miljö!$B$1:$S$500,MATCH("Såld mängd produktionsspecifik fjärrvärme (GWh)",Miljö!$B$1:$R$1,0),FALSE))</f>
        <v>0</v>
      </c>
      <c r="AN60" s="23">
        <f t="shared" si="2"/>
        <v>0.88049230317409766</v>
      </c>
      <c r="AP60" t="str">
        <f>VLOOKUP($B60,'Miljövärden urval för publ'!$B$1:$H$450,7,FALSE)</f>
        <v>Ja</v>
      </c>
      <c r="AQ60" t="str">
        <f>VLOOKUP($B60,'Miljövärden urval för publ'!$B$1:$H$450,6,FALSE)</f>
        <v>Nej</v>
      </c>
      <c r="AU60">
        <f t="shared" si="3"/>
        <v>0.66198000000000001</v>
      </c>
      <c r="AV60">
        <f t="shared" si="4"/>
        <v>0</v>
      </c>
      <c r="AW60">
        <f t="shared" si="5"/>
        <v>15.939999999999998</v>
      </c>
      <c r="AX60">
        <f t="shared" si="6"/>
        <v>8.3879999999999999</v>
      </c>
      <c r="AZ60">
        <f t="shared" si="7"/>
        <v>0</v>
      </c>
      <c r="BA60">
        <f t="shared" si="8"/>
        <v>0</v>
      </c>
      <c r="BC60">
        <f t="shared" si="9"/>
        <v>24.327999999999996</v>
      </c>
    </row>
    <row r="61" spans="1:55" ht="15" customHeight="1" x14ac:dyDescent="0.25">
      <c r="A61" t="s">
        <v>76</v>
      </c>
      <c r="B61" t="s">
        <v>91</v>
      </c>
      <c r="C61">
        <f>VLOOKUP($B61,'Tillförd energi'!$B$1:$AS$566,MATCH(C$1,'Tillförd energi'!$B$1:$AQ$1,0),FALSE)</f>
        <v>0</v>
      </c>
      <c r="D61">
        <f>VLOOKUP($B61,'Tillförd energi'!$B$1:$AS$566,MATCH(D$1,'Tillförd energi'!$B$1:$AQ$1,0),FALSE)</f>
        <v>0.33200000000000002</v>
      </c>
      <c r="E61">
        <f>VLOOKUP($B61,'Tillförd energi'!$B$1:$AS$566,MATCH(E$1,'Tillförd energi'!$B$1:$AQ$1,0),FALSE)</f>
        <v>0</v>
      </c>
      <c r="F61">
        <f>VLOOKUP($B61,'Tillförd energi'!$B$1:$AS$566,MATCH(F$1,'Tillförd energi'!$B$1:$AQ$1,0),FALSE)</f>
        <v>0</v>
      </c>
      <c r="G61">
        <f>VLOOKUP($B61,'Tillförd energi'!$B$1:$AS$566,MATCH(G$1,'Tillförd energi'!$B$1:$AQ$1,0),FALSE)</f>
        <v>0</v>
      </c>
      <c r="H61">
        <f>VLOOKUP($B61,'Tillförd energi'!$B$1:$AS$566,MATCH(H$1,'Tillförd energi'!$B$1:$AQ$1,0),FALSE)</f>
        <v>0</v>
      </c>
      <c r="I61">
        <f>VLOOKUP($B61,'Tillförd energi'!$B$1:$AS$566,MATCH(I$1,'Tillförd energi'!$B$1:$AQ$1,0),FALSE)</f>
        <v>0</v>
      </c>
      <c r="J61">
        <f>VLOOKUP($B61,'Tillförd energi'!$B$1:$AS$566,MATCH(J$1,'Tillförd energi'!$B$1:$AQ$1,0),FALSE)</f>
        <v>0</v>
      </c>
      <c r="K61">
        <v>0</v>
      </c>
      <c r="L61">
        <f>VLOOKUP($B61,'Tillförd energi'!$B$1:$AS$566,MATCH(L$1,'Tillförd energi'!$B$1:$AQ$1,0),FALSE)</f>
        <v>0</v>
      </c>
      <c r="M61">
        <f>VLOOKUP($B61,'Tillförd energi'!$B$1:$AS$566,MATCH(M$1,'Tillförd energi'!$B$1:$AQ$1,0),FALSE)</f>
        <v>0</v>
      </c>
      <c r="N61">
        <f>VLOOKUP($B61,'Tillförd energi'!$B$1:$AS$566,MATCH(N$1,'Tillförd energi'!$B$1:$AQ$1,0),FALSE)</f>
        <v>0</v>
      </c>
      <c r="O61">
        <f>VLOOKUP($B61,'Tillförd energi'!$B$1:$AS$566,MATCH(O$1,'Tillförd energi'!$B$1:$AQ$1,0),FALSE)</f>
        <v>37.920999999999999</v>
      </c>
      <c r="P61">
        <f>VLOOKUP($B61,'Tillförd energi'!$B$1:$AS$566,MATCH(P$1,'Tillförd energi'!$B$1:$AQ$1,0),FALSE)</f>
        <v>23.021999999999998</v>
      </c>
      <c r="Q61">
        <f>VLOOKUP($B61,'Tillförd energi'!$B$1:$AS$566,MATCH(Q$1,'Tillförd energi'!$B$1:$AQ$1,0),FALSE)</f>
        <v>0</v>
      </c>
      <c r="R61">
        <f>VLOOKUP($B61,'Tillförd energi'!$B$1:$AS$566,MATCH(R$1,'Tillförd energi'!$B$1:$AQ$1,0),FALSE)</f>
        <v>3.7999999999999999E-2</v>
      </c>
      <c r="S61">
        <f>VLOOKUP($B61,'Tillförd energi'!$B$1:$AS$566,MATCH(S$1,'Tillförd energi'!$B$1:$AQ$1,0),FALSE)</f>
        <v>0</v>
      </c>
      <c r="T61">
        <f>VLOOKUP($B61,'Tillförd energi'!$B$1:$AS$566,MATCH(T$1,'Tillförd energi'!$B$1:$AQ$1,0),FALSE)</f>
        <v>0</v>
      </c>
      <c r="U61">
        <f>VLOOKUP($B61,'Tillförd energi'!$B$1:$AS$566,MATCH(U$1,'Tillförd energi'!$B$1:$AQ$1,0),FALSE)</f>
        <v>0</v>
      </c>
      <c r="V61">
        <f>VLOOKUP($B61,'Tillförd energi'!$B$1:$AS$566,MATCH(V$1,'Tillförd energi'!$B$1:$AQ$1,0),FALSE)</f>
        <v>0</v>
      </c>
      <c r="W61">
        <f>VLOOKUP($B61,'Tillförd energi'!$B$1:$AS$566,MATCH(W$1,'Tillförd energi'!$B$1:$AQ$1,0),FALSE)</f>
        <v>0</v>
      </c>
      <c r="X61">
        <f>VLOOKUP($B61,'Tillförd energi'!$B$1:$AS$566,MATCH(X$1,'Tillförd energi'!$B$1:$AQ$1,0),FALSE)</f>
        <v>0</v>
      </c>
      <c r="Y61">
        <f>VLOOKUP($B61,'Tillförd energi'!$B$1:$AS$566,MATCH(Y$1,'Tillförd energi'!$B$1:$AQ$1,0),FALSE)</f>
        <v>0</v>
      </c>
      <c r="Z61">
        <f>VLOOKUP($B61,'Tillförd energi'!$B$1:$AS$566,MATCH(Z$1,'Tillförd energi'!$B$1:$AQ$1,0),FALSE)</f>
        <v>0</v>
      </c>
      <c r="AA61">
        <f>VLOOKUP($B61,'Tillförd energi'!$B$1:$AS$566,MATCH(AA$1,'Tillförd energi'!$B$1:$AQ$1,0),FALSE)</f>
        <v>0</v>
      </c>
      <c r="AB61">
        <f>VLOOKUP($B61,'Tillförd energi'!$B$1:$AS$566,MATCH(AB$1,'Tillförd energi'!$B$1:$AQ$1,0),FALSE)</f>
        <v>0</v>
      </c>
      <c r="AC61">
        <f>VLOOKUP($B61,'Tillförd energi'!$B$1:$AS$566,MATCH(AC$1,'Tillförd energi'!$B$1:$AQ$1,0),FALSE)</f>
        <v>0</v>
      </c>
      <c r="AD61">
        <f>VLOOKUP($B61,'Tillförd energi'!$B$1:$AS$566,MATCH(AD$1,'Tillförd energi'!$B$1:$AQ$1,0),FALSE)</f>
        <v>0</v>
      </c>
      <c r="AE61">
        <f>VLOOKUP($B61,'Tillförd energi'!$B$1:$AS$566,MATCH(AE$1,'Tillförd energi'!$B$1:$AQ$1,0),FALSE)</f>
        <v>0</v>
      </c>
      <c r="AF61">
        <f>VLOOKUP($B61,'Tillförd energi'!$B$1:$AS$566,MATCH(AF$1,'Tillförd energi'!$B$1:$AQ$1,0),FALSE)</f>
        <v>1.6513199999999999</v>
      </c>
      <c r="AG61">
        <f>IFERROR(VLOOKUP(B61,Miljö!$B$1:$S$476,9,FALSE)/1,0)</f>
        <v>0</v>
      </c>
      <c r="AI61">
        <f t="shared" si="0"/>
        <v>62.964319999999994</v>
      </c>
      <c r="AJ61">
        <f t="shared" si="1"/>
        <v>62.964319999999994</v>
      </c>
      <c r="AK61">
        <f>IF(ISERROR(1/VLOOKUP($B61,Leveranser!$B$1:$S$500,MATCH("såld värme (gwh)",Leveranser!$B$1:$S$1,0),FALSE)),"",VLOOKUP($B61,Leveranser!$B$1:$S$500,MATCH("såld värme (gwh)",Leveranser!$B$1:$S$1,0),FALSE))</f>
        <v>55.043999999999997</v>
      </c>
      <c r="AL61" s="22">
        <f>VLOOKUP($B61,Leveranser!$B$1:$Y$500,MATCH("Totalt såld fjärrvärme till andra fjärrvärmeföretag",Leveranser!$B$1:$AA$1,0),FALSE)</f>
        <v>0</v>
      </c>
      <c r="AM61" s="22">
        <f>IF(ISERROR(1/VLOOKUP($B61,Miljö!$B$1:$S$500,MATCH("Såld mängd produktionsspecifik fjärrvärme (GWh)",Miljö!$B$1:$R$1,0),FALSE)),0,VLOOKUP($B61,Miljö!$B$1:$S$500,MATCH("Såld mängd produktionsspecifik fjärrvärme (GWh)",Miljö!$B$1:$R$1,0),FALSE))</f>
        <v>0</v>
      </c>
      <c r="AN61" s="23">
        <f t="shared" si="2"/>
        <v>0.87420939351048343</v>
      </c>
      <c r="AP61" t="str">
        <f>VLOOKUP($B61,'Miljövärden urval för publ'!$B$1:$H$450,7,FALSE)</f>
        <v>Ja</v>
      </c>
      <c r="AQ61" t="str">
        <f>VLOOKUP($B61,'Miljövärden urval för publ'!$B$1:$H$450,6,FALSE)</f>
        <v>Nej</v>
      </c>
      <c r="AU61">
        <f t="shared" si="3"/>
        <v>1.6513199999999999</v>
      </c>
      <c r="AV61">
        <f t="shared" si="4"/>
        <v>0</v>
      </c>
      <c r="AW61">
        <f t="shared" si="5"/>
        <v>60.942999999999998</v>
      </c>
      <c r="AX61">
        <f t="shared" si="6"/>
        <v>3.7999999999999999E-2</v>
      </c>
      <c r="AZ61">
        <f t="shared" si="7"/>
        <v>0</v>
      </c>
      <c r="BA61">
        <f t="shared" si="8"/>
        <v>0</v>
      </c>
      <c r="BC61">
        <f t="shared" si="9"/>
        <v>60.980999999999995</v>
      </c>
    </row>
    <row r="62" spans="1:55" ht="15" customHeight="1" x14ac:dyDescent="0.25">
      <c r="A62" t="s">
        <v>76</v>
      </c>
      <c r="B62" t="s">
        <v>92</v>
      </c>
      <c r="C62">
        <f>VLOOKUP($B62,'Tillförd energi'!$B$1:$AS$566,MATCH(C$1,'Tillförd energi'!$B$1:$AQ$1,0),FALSE)</f>
        <v>0</v>
      </c>
      <c r="D62">
        <f>VLOOKUP($B62,'Tillförd energi'!$B$1:$AS$566,MATCH(D$1,'Tillförd energi'!$B$1:$AQ$1,0),FALSE)</f>
        <v>0</v>
      </c>
      <c r="E62">
        <f>VLOOKUP($B62,'Tillförd energi'!$B$1:$AS$566,MATCH(E$1,'Tillförd energi'!$B$1:$AQ$1,0),FALSE)</f>
        <v>0</v>
      </c>
      <c r="F62">
        <f>VLOOKUP($B62,'Tillförd energi'!$B$1:$AS$566,MATCH(F$1,'Tillförd energi'!$B$1:$AQ$1,0),FALSE)</f>
        <v>0</v>
      </c>
      <c r="G62">
        <f>VLOOKUP($B62,'Tillförd energi'!$B$1:$AS$566,MATCH(G$1,'Tillförd energi'!$B$1:$AQ$1,0),FALSE)</f>
        <v>2.02</v>
      </c>
      <c r="H62">
        <f>VLOOKUP($B62,'Tillförd energi'!$B$1:$AS$566,MATCH(H$1,'Tillförd energi'!$B$1:$AQ$1,0),FALSE)</f>
        <v>0</v>
      </c>
      <c r="I62">
        <f>VLOOKUP($B62,'Tillförd energi'!$B$1:$AS$566,MATCH(I$1,'Tillförd energi'!$B$1:$AQ$1,0),FALSE)</f>
        <v>0</v>
      </c>
      <c r="J62">
        <f>VLOOKUP($B62,'Tillförd energi'!$B$1:$AS$566,MATCH(J$1,'Tillförd energi'!$B$1:$AQ$1,0),FALSE)</f>
        <v>0</v>
      </c>
      <c r="K62">
        <v>0</v>
      </c>
      <c r="L62">
        <f>VLOOKUP($B62,'Tillförd energi'!$B$1:$AS$566,MATCH(L$1,'Tillförd energi'!$B$1:$AQ$1,0),FALSE)</f>
        <v>0</v>
      </c>
      <c r="M62">
        <f>VLOOKUP($B62,'Tillförd energi'!$B$1:$AS$566,MATCH(M$1,'Tillförd energi'!$B$1:$AQ$1,0),FALSE)</f>
        <v>0</v>
      </c>
      <c r="N62">
        <f>VLOOKUP($B62,'Tillförd energi'!$B$1:$AS$566,MATCH(N$1,'Tillförd energi'!$B$1:$AQ$1,0),FALSE)</f>
        <v>0</v>
      </c>
      <c r="O62">
        <f>VLOOKUP($B62,'Tillförd energi'!$B$1:$AS$566,MATCH(O$1,'Tillförd energi'!$B$1:$AQ$1,0),FALSE)</f>
        <v>0</v>
      </c>
      <c r="P62">
        <f>VLOOKUP($B62,'Tillförd energi'!$B$1:$AS$566,MATCH(P$1,'Tillförd energi'!$B$1:$AQ$1,0),FALSE)</f>
        <v>25.164999999999999</v>
      </c>
      <c r="Q62">
        <f>VLOOKUP($B62,'Tillförd energi'!$B$1:$AS$566,MATCH(Q$1,'Tillförd energi'!$B$1:$AQ$1,0),FALSE)</f>
        <v>0</v>
      </c>
      <c r="R62">
        <f>VLOOKUP($B62,'Tillförd energi'!$B$1:$AS$566,MATCH(R$1,'Tillförd energi'!$B$1:$AQ$1,0),FALSE)</f>
        <v>0</v>
      </c>
      <c r="S62">
        <f>VLOOKUP($B62,'Tillförd energi'!$B$1:$AS$566,MATCH(S$1,'Tillförd energi'!$B$1:$AQ$1,0),FALSE)</f>
        <v>0</v>
      </c>
      <c r="T62">
        <f>VLOOKUP($B62,'Tillförd energi'!$B$1:$AS$566,MATCH(T$1,'Tillförd energi'!$B$1:$AQ$1,0),FALSE)</f>
        <v>0</v>
      </c>
      <c r="U62">
        <f>VLOOKUP($B62,'Tillförd energi'!$B$1:$AS$566,MATCH(U$1,'Tillförd energi'!$B$1:$AQ$1,0),FALSE)</f>
        <v>0</v>
      </c>
      <c r="V62">
        <f>VLOOKUP($B62,'Tillförd energi'!$B$1:$AS$566,MATCH(V$1,'Tillförd energi'!$B$1:$AQ$1,0),FALSE)</f>
        <v>0</v>
      </c>
      <c r="W62">
        <f>VLOOKUP($B62,'Tillförd energi'!$B$1:$AS$566,MATCH(W$1,'Tillförd energi'!$B$1:$AQ$1,0),FALSE)</f>
        <v>0</v>
      </c>
      <c r="X62">
        <f>VLOOKUP($B62,'Tillförd energi'!$B$1:$AS$566,MATCH(X$1,'Tillförd energi'!$B$1:$AQ$1,0),FALSE)</f>
        <v>0</v>
      </c>
      <c r="Y62">
        <f>VLOOKUP($B62,'Tillförd energi'!$B$1:$AS$566,MATCH(Y$1,'Tillförd energi'!$B$1:$AQ$1,0),FALSE)</f>
        <v>0</v>
      </c>
      <c r="Z62">
        <f>VLOOKUP($B62,'Tillförd energi'!$B$1:$AS$566,MATCH(Z$1,'Tillförd energi'!$B$1:$AQ$1,0),FALSE)</f>
        <v>0</v>
      </c>
      <c r="AA62">
        <f>VLOOKUP($B62,'Tillförd energi'!$B$1:$AS$566,MATCH(AA$1,'Tillförd energi'!$B$1:$AQ$1,0),FALSE)</f>
        <v>0</v>
      </c>
      <c r="AB62">
        <f>VLOOKUP($B62,'Tillförd energi'!$B$1:$AS$566,MATCH(AB$1,'Tillförd energi'!$B$1:$AQ$1,0),FALSE)</f>
        <v>0</v>
      </c>
      <c r="AC62">
        <f>VLOOKUP($B62,'Tillförd energi'!$B$1:$AS$566,MATCH(AC$1,'Tillförd energi'!$B$1:$AQ$1,0),FALSE)</f>
        <v>2.0169999999999999</v>
      </c>
      <c r="AD62">
        <f>VLOOKUP($B62,'Tillförd energi'!$B$1:$AS$566,MATCH(AD$1,'Tillförd energi'!$B$1:$AQ$1,0),FALSE)</f>
        <v>0</v>
      </c>
      <c r="AE62">
        <f>VLOOKUP($B62,'Tillförd energi'!$B$1:$AS$566,MATCH(AE$1,'Tillförd energi'!$B$1:$AQ$1,0),FALSE)</f>
        <v>0</v>
      </c>
      <c r="AF62">
        <f>VLOOKUP($B62,'Tillförd energi'!$B$1:$AS$566,MATCH(AF$1,'Tillförd energi'!$B$1:$AQ$1,0),FALSE)</f>
        <v>0.79500000000000004</v>
      </c>
      <c r="AG62">
        <f>IFERROR(VLOOKUP(B62,Miljö!$B$1:$S$476,9,FALSE)/1,0)</f>
        <v>0</v>
      </c>
      <c r="AI62">
        <f t="shared" si="0"/>
        <v>29.997</v>
      </c>
      <c r="AJ62">
        <f t="shared" si="1"/>
        <v>29.997</v>
      </c>
      <c r="AK62">
        <f>IF(ISERROR(1/VLOOKUP($B62,Leveranser!$B$1:$S$500,MATCH("såld värme (gwh)",Leveranser!$B$1:$S$1,0),FALSE)),"",VLOOKUP($B62,Leveranser!$B$1:$S$500,MATCH("såld värme (gwh)",Leveranser!$B$1:$S$1,0),FALSE))</f>
        <v>27.52</v>
      </c>
      <c r="AL62" s="22">
        <f>VLOOKUP($B62,Leveranser!$B$1:$Y$500,MATCH("Totalt såld fjärrvärme till andra fjärrvärmeföretag",Leveranser!$B$1:$AA$1,0),FALSE)</f>
        <v>0</v>
      </c>
      <c r="AM62" s="22">
        <f>IF(ISERROR(1/VLOOKUP($B62,Miljö!$B$1:$S$500,MATCH("Såld mängd produktionsspecifik fjärrvärme (GWh)",Miljö!$B$1:$R$1,0),FALSE)),0,VLOOKUP($B62,Miljö!$B$1:$S$500,MATCH("Såld mängd produktionsspecifik fjärrvärme (GWh)",Miljö!$B$1:$R$1,0),FALSE))</f>
        <v>0</v>
      </c>
      <c r="AN62" s="23">
        <f t="shared" si="2"/>
        <v>0.91742507584091737</v>
      </c>
      <c r="AP62" t="str">
        <f>VLOOKUP($B62,'Miljövärden urval för publ'!$B$1:$H$450,7,FALSE)</f>
        <v>Ja</v>
      </c>
      <c r="AQ62" t="str">
        <f>VLOOKUP($B62,'Miljövärden urval för publ'!$B$1:$H$450,6,FALSE)</f>
        <v>Nej</v>
      </c>
      <c r="AU62">
        <f t="shared" si="3"/>
        <v>0.79500000000000004</v>
      </c>
      <c r="AV62">
        <f t="shared" si="4"/>
        <v>0</v>
      </c>
      <c r="AW62">
        <f t="shared" si="5"/>
        <v>25.164999999999999</v>
      </c>
      <c r="AX62">
        <f t="shared" si="6"/>
        <v>0</v>
      </c>
      <c r="AZ62">
        <f t="shared" si="7"/>
        <v>0</v>
      </c>
      <c r="BA62">
        <f t="shared" si="8"/>
        <v>0</v>
      </c>
      <c r="BC62">
        <f t="shared" si="9"/>
        <v>25.164999999999999</v>
      </c>
    </row>
    <row r="63" spans="1:55" ht="15" customHeight="1" x14ac:dyDescent="0.25">
      <c r="A63" t="s">
        <v>76</v>
      </c>
      <c r="B63" t="s">
        <v>93</v>
      </c>
      <c r="C63">
        <f>VLOOKUP($B63,'Tillförd energi'!$B$1:$AS$566,MATCH(C$1,'Tillförd energi'!$B$1:$AQ$1,0),FALSE)</f>
        <v>0</v>
      </c>
      <c r="D63">
        <f>VLOOKUP($B63,'Tillförd energi'!$B$1:$AS$566,MATCH(D$1,'Tillförd energi'!$B$1:$AQ$1,0),FALSE)</f>
        <v>1.2090000000000001</v>
      </c>
      <c r="E63">
        <f>VLOOKUP($B63,'Tillförd energi'!$B$1:$AS$566,MATCH(E$1,'Tillförd energi'!$B$1:$AQ$1,0),FALSE)</f>
        <v>0</v>
      </c>
      <c r="F63">
        <f>VLOOKUP($B63,'Tillförd energi'!$B$1:$AS$566,MATCH(F$1,'Tillförd energi'!$B$1:$AQ$1,0),FALSE)</f>
        <v>0</v>
      </c>
      <c r="G63">
        <f>VLOOKUP($B63,'Tillförd energi'!$B$1:$AS$566,MATCH(G$1,'Tillförd energi'!$B$1:$AQ$1,0),FALSE)</f>
        <v>0</v>
      </c>
      <c r="H63">
        <f>VLOOKUP($B63,'Tillförd energi'!$B$1:$AS$566,MATCH(H$1,'Tillförd energi'!$B$1:$AQ$1,0),FALSE)</f>
        <v>0</v>
      </c>
      <c r="I63">
        <f>VLOOKUP($B63,'Tillförd energi'!$B$1:$AS$566,MATCH(I$1,'Tillförd energi'!$B$1:$AQ$1,0),FALSE)</f>
        <v>0</v>
      </c>
      <c r="J63">
        <f>VLOOKUP($B63,'Tillförd energi'!$B$1:$AS$566,MATCH(J$1,'Tillförd energi'!$B$1:$AQ$1,0),FALSE)</f>
        <v>0</v>
      </c>
      <c r="K63">
        <v>0</v>
      </c>
      <c r="L63">
        <f>VLOOKUP($B63,'Tillförd energi'!$B$1:$AS$566,MATCH(L$1,'Tillförd energi'!$B$1:$AQ$1,0),FALSE)</f>
        <v>0</v>
      </c>
      <c r="M63">
        <f>VLOOKUP($B63,'Tillförd energi'!$B$1:$AS$566,MATCH(M$1,'Tillförd energi'!$B$1:$AQ$1,0),FALSE)</f>
        <v>0</v>
      </c>
      <c r="N63">
        <f>VLOOKUP($B63,'Tillförd energi'!$B$1:$AS$566,MATCH(N$1,'Tillförd energi'!$B$1:$AQ$1,0),FALSE)</f>
        <v>0</v>
      </c>
      <c r="O63">
        <f>VLOOKUP($B63,'Tillförd energi'!$B$1:$AS$566,MATCH(O$1,'Tillförd energi'!$B$1:$AQ$1,0),FALSE)</f>
        <v>0</v>
      </c>
      <c r="P63">
        <f>VLOOKUP($B63,'Tillförd energi'!$B$1:$AS$566,MATCH(P$1,'Tillförd energi'!$B$1:$AQ$1,0),FALSE)</f>
        <v>0</v>
      </c>
      <c r="Q63">
        <f>VLOOKUP($B63,'Tillförd energi'!$B$1:$AS$566,MATCH(Q$1,'Tillförd energi'!$B$1:$AQ$1,0),FALSE)</f>
        <v>0</v>
      </c>
      <c r="R63">
        <f>VLOOKUP($B63,'Tillförd energi'!$B$1:$AS$566,MATCH(R$1,'Tillförd energi'!$B$1:$AQ$1,0),FALSE)</f>
        <v>0</v>
      </c>
      <c r="S63">
        <f>VLOOKUP($B63,'Tillförd energi'!$B$1:$AS$566,MATCH(S$1,'Tillförd energi'!$B$1:$AQ$1,0),FALSE)</f>
        <v>0</v>
      </c>
      <c r="T63">
        <f>VLOOKUP($B63,'Tillförd energi'!$B$1:$AS$566,MATCH(T$1,'Tillförd energi'!$B$1:$AQ$1,0),FALSE)</f>
        <v>0</v>
      </c>
      <c r="U63">
        <f>VLOOKUP($B63,'Tillförd energi'!$B$1:$AS$566,MATCH(U$1,'Tillförd energi'!$B$1:$AQ$1,0),FALSE)</f>
        <v>0</v>
      </c>
      <c r="V63">
        <f>VLOOKUP($B63,'Tillförd energi'!$B$1:$AS$566,MATCH(V$1,'Tillförd energi'!$B$1:$AQ$1,0),FALSE)</f>
        <v>0</v>
      </c>
      <c r="W63">
        <f>VLOOKUP($B63,'Tillförd energi'!$B$1:$AS$566,MATCH(W$1,'Tillförd energi'!$B$1:$AQ$1,0),FALSE)</f>
        <v>0</v>
      </c>
      <c r="X63">
        <f>VLOOKUP($B63,'Tillförd energi'!$B$1:$AS$566,MATCH(X$1,'Tillförd energi'!$B$1:$AQ$1,0),FALSE)</f>
        <v>0</v>
      </c>
      <c r="Y63">
        <f>VLOOKUP($B63,'Tillförd energi'!$B$1:$AS$566,MATCH(Y$1,'Tillförd energi'!$B$1:$AQ$1,0),FALSE)</f>
        <v>0</v>
      </c>
      <c r="Z63">
        <f>VLOOKUP($B63,'Tillförd energi'!$B$1:$AS$566,MATCH(Z$1,'Tillförd energi'!$B$1:$AQ$1,0),FALSE)</f>
        <v>0</v>
      </c>
      <c r="AA63">
        <f>VLOOKUP($B63,'Tillförd energi'!$B$1:$AS$566,MATCH(AA$1,'Tillförd energi'!$B$1:$AQ$1,0),FALSE)</f>
        <v>0</v>
      </c>
      <c r="AB63">
        <f>VLOOKUP($B63,'Tillförd energi'!$B$1:$AS$566,MATCH(AB$1,'Tillförd energi'!$B$1:$AQ$1,0),FALSE)</f>
        <v>0</v>
      </c>
      <c r="AC63">
        <f>VLOOKUP($B63,'Tillförd energi'!$B$1:$AS$566,MATCH(AC$1,'Tillförd energi'!$B$1:$AQ$1,0),FALSE)</f>
        <v>0</v>
      </c>
      <c r="AD63">
        <f>VLOOKUP($B63,'Tillförd energi'!$B$1:$AS$566,MATCH(AD$1,'Tillförd energi'!$B$1:$AQ$1,0),FALSE)</f>
        <v>73.888999999999996</v>
      </c>
      <c r="AE63">
        <f>VLOOKUP($B63,'Tillförd energi'!$B$1:$AS$566,MATCH(AE$1,'Tillförd energi'!$B$1:$AQ$1,0),FALSE)</f>
        <v>0</v>
      </c>
      <c r="AF63">
        <f>VLOOKUP($B63,'Tillförd energi'!$B$1:$AS$566,MATCH(AF$1,'Tillförd energi'!$B$1:$AQ$1,0),FALSE)</f>
        <v>1.89516</v>
      </c>
      <c r="AG63">
        <f>IFERROR(VLOOKUP(B63,Miljö!$B$1:$S$476,9,FALSE)/1,0)</f>
        <v>0</v>
      </c>
      <c r="AI63">
        <f t="shared" si="0"/>
        <v>76.993160000000003</v>
      </c>
      <c r="AJ63">
        <f t="shared" si="1"/>
        <v>76.993160000000003</v>
      </c>
      <c r="AK63">
        <f>IF(ISERROR(1/VLOOKUP($B63,Leveranser!$B$1:$S$500,MATCH("såld värme (gwh)",Leveranser!$B$1:$S$1,0),FALSE)),"",VLOOKUP($B63,Leveranser!$B$1:$S$500,MATCH("såld värme (gwh)",Leveranser!$B$1:$S$1,0),FALSE))</f>
        <v>63.171999999999997</v>
      </c>
      <c r="AL63" s="22">
        <f>VLOOKUP($B63,Leveranser!$B$1:$Y$500,MATCH("Totalt såld fjärrvärme till andra fjärrvärmeföretag",Leveranser!$B$1:$AA$1,0),FALSE)</f>
        <v>0</v>
      </c>
      <c r="AM63" s="22">
        <f>IF(ISERROR(1/VLOOKUP($B63,Miljö!$B$1:$S$500,MATCH("Såld mängd produktionsspecifik fjärrvärme (GWh)",Miljö!$B$1:$R$1,0),FALSE)),0,VLOOKUP($B63,Miljö!$B$1:$S$500,MATCH("Såld mängd produktionsspecifik fjärrvärme (GWh)",Miljö!$B$1:$R$1,0),FALSE))</f>
        <v>0</v>
      </c>
      <c r="AN63" s="23">
        <f t="shared" si="2"/>
        <v>0.8204884693653306</v>
      </c>
      <c r="AP63" t="str">
        <f>VLOOKUP($B63,'Miljövärden urval för publ'!$B$1:$H$450,7,FALSE)</f>
        <v>Ja</v>
      </c>
      <c r="AQ63" t="str">
        <f>VLOOKUP($B63,'Miljövärden urval för publ'!$B$1:$H$450,6,FALSE)</f>
        <v>Nej</v>
      </c>
      <c r="AU63">
        <f t="shared" si="3"/>
        <v>1.89516</v>
      </c>
      <c r="AV63">
        <f t="shared" si="4"/>
        <v>0</v>
      </c>
      <c r="AW63">
        <f t="shared" si="5"/>
        <v>0</v>
      </c>
      <c r="AX63">
        <f t="shared" si="6"/>
        <v>0</v>
      </c>
      <c r="AZ63">
        <f t="shared" si="7"/>
        <v>0</v>
      </c>
      <c r="BA63">
        <f t="shared" si="8"/>
        <v>0</v>
      </c>
      <c r="BC63">
        <f t="shared" si="9"/>
        <v>0</v>
      </c>
    </row>
    <row r="64" spans="1:55" ht="15" customHeight="1" x14ac:dyDescent="0.25">
      <c r="A64" t="s">
        <v>76</v>
      </c>
      <c r="B64" t="s">
        <v>94</v>
      </c>
      <c r="C64">
        <f>VLOOKUP($B64,'Tillförd energi'!$B$1:$AS$566,MATCH(C$1,'Tillförd energi'!$B$1:$AQ$1,0),FALSE)</f>
        <v>0</v>
      </c>
      <c r="D64">
        <f>VLOOKUP($B64,'Tillförd energi'!$B$1:$AS$566,MATCH(D$1,'Tillförd energi'!$B$1:$AQ$1,0),FALSE)</f>
        <v>2.4</v>
      </c>
      <c r="E64">
        <f>VLOOKUP($B64,'Tillförd energi'!$B$1:$AS$566,MATCH(E$1,'Tillförd energi'!$B$1:$AQ$1,0),FALSE)</f>
        <v>0</v>
      </c>
      <c r="F64">
        <f>VLOOKUP($B64,'Tillförd energi'!$B$1:$AS$566,MATCH(F$1,'Tillförd energi'!$B$1:$AQ$1,0),FALSE)</f>
        <v>0</v>
      </c>
      <c r="G64">
        <f>VLOOKUP($B64,'Tillförd energi'!$B$1:$AS$566,MATCH(G$1,'Tillförd energi'!$B$1:$AQ$1,0),FALSE)</f>
        <v>0</v>
      </c>
      <c r="H64">
        <f>VLOOKUP($B64,'Tillförd energi'!$B$1:$AS$566,MATCH(H$1,'Tillförd energi'!$B$1:$AQ$1,0),FALSE)</f>
        <v>0</v>
      </c>
      <c r="I64">
        <f>VLOOKUP($B64,'Tillförd energi'!$B$1:$AS$566,MATCH(I$1,'Tillförd energi'!$B$1:$AQ$1,0),FALSE)</f>
        <v>0</v>
      </c>
      <c r="J64">
        <f>VLOOKUP($B64,'Tillförd energi'!$B$1:$AS$566,MATCH(J$1,'Tillförd energi'!$B$1:$AQ$1,0),FALSE)</f>
        <v>0</v>
      </c>
      <c r="K64">
        <v>0</v>
      </c>
      <c r="L64">
        <f>VLOOKUP($B64,'Tillförd energi'!$B$1:$AS$566,MATCH(L$1,'Tillförd energi'!$B$1:$AQ$1,0),FALSE)</f>
        <v>0</v>
      </c>
      <c r="M64">
        <f>VLOOKUP($B64,'Tillförd energi'!$B$1:$AS$566,MATCH(M$1,'Tillförd energi'!$B$1:$AQ$1,0),FALSE)</f>
        <v>0</v>
      </c>
      <c r="N64">
        <f>VLOOKUP($B64,'Tillförd energi'!$B$1:$AS$566,MATCH(N$1,'Tillförd energi'!$B$1:$AQ$1,0),FALSE)</f>
        <v>0</v>
      </c>
      <c r="O64">
        <f>VLOOKUP($B64,'Tillförd energi'!$B$1:$AS$566,MATCH(O$1,'Tillförd energi'!$B$1:$AQ$1,0),FALSE)</f>
        <v>0</v>
      </c>
      <c r="P64">
        <f>VLOOKUP($B64,'Tillförd energi'!$B$1:$AS$566,MATCH(P$1,'Tillförd energi'!$B$1:$AQ$1,0),FALSE)</f>
        <v>0</v>
      </c>
      <c r="Q64">
        <f>VLOOKUP($B64,'Tillförd energi'!$B$1:$AS$566,MATCH(Q$1,'Tillförd energi'!$B$1:$AQ$1,0),FALSE)</f>
        <v>0</v>
      </c>
      <c r="R64">
        <f>VLOOKUP($B64,'Tillförd energi'!$B$1:$AS$566,MATCH(R$1,'Tillförd energi'!$B$1:$AQ$1,0),FALSE)</f>
        <v>31.088999999999999</v>
      </c>
      <c r="S64">
        <f>VLOOKUP($B64,'Tillförd energi'!$B$1:$AS$566,MATCH(S$1,'Tillförd energi'!$B$1:$AQ$1,0),FALSE)</f>
        <v>0</v>
      </c>
      <c r="T64">
        <f>VLOOKUP($B64,'Tillförd energi'!$B$1:$AS$566,MATCH(T$1,'Tillförd energi'!$B$1:$AQ$1,0),FALSE)</f>
        <v>0</v>
      </c>
      <c r="U64">
        <f>VLOOKUP($B64,'Tillförd energi'!$B$1:$AS$566,MATCH(U$1,'Tillförd energi'!$B$1:$AQ$1,0),FALSE)</f>
        <v>0</v>
      </c>
      <c r="V64">
        <f>VLOOKUP($B64,'Tillförd energi'!$B$1:$AS$566,MATCH(V$1,'Tillförd energi'!$B$1:$AQ$1,0),FALSE)</f>
        <v>0</v>
      </c>
      <c r="W64">
        <f>VLOOKUP($B64,'Tillförd energi'!$B$1:$AS$566,MATCH(W$1,'Tillförd energi'!$B$1:$AQ$1,0),FALSE)</f>
        <v>0</v>
      </c>
      <c r="X64">
        <f>VLOOKUP($B64,'Tillförd energi'!$B$1:$AS$566,MATCH(X$1,'Tillförd energi'!$B$1:$AQ$1,0),FALSE)</f>
        <v>0</v>
      </c>
      <c r="Y64">
        <f>VLOOKUP($B64,'Tillförd energi'!$B$1:$AS$566,MATCH(Y$1,'Tillförd energi'!$B$1:$AQ$1,0),FALSE)</f>
        <v>0</v>
      </c>
      <c r="Z64">
        <f>VLOOKUP($B64,'Tillförd energi'!$B$1:$AS$566,MATCH(Z$1,'Tillförd energi'!$B$1:$AQ$1,0),FALSE)</f>
        <v>0</v>
      </c>
      <c r="AA64">
        <f>VLOOKUP($B64,'Tillförd energi'!$B$1:$AS$566,MATCH(AA$1,'Tillförd energi'!$B$1:$AQ$1,0),FALSE)</f>
        <v>0</v>
      </c>
      <c r="AB64">
        <f>VLOOKUP($B64,'Tillförd energi'!$B$1:$AS$566,MATCH(AB$1,'Tillförd energi'!$B$1:$AQ$1,0),FALSE)</f>
        <v>0</v>
      </c>
      <c r="AC64">
        <f>VLOOKUP($B64,'Tillförd energi'!$B$1:$AS$566,MATCH(AC$1,'Tillförd energi'!$B$1:$AQ$1,0),FALSE)</f>
        <v>0</v>
      </c>
      <c r="AD64">
        <f>VLOOKUP($B64,'Tillförd energi'!$B$1:$AS$566,MATCH(AD$1,'Tillförd energi'!$B$1:$AQ$1,0),FALSE)</f>
        <v>0</v>
      </c>
      <c r="AE64">
        <f>VLOOKUP($B64,'Tillförd energi'!$B$1:$AS$566,MATCH(AE$1,'Tillförd energi'!$B$1:$AQ$1,0),FALSE)</f>
        <v>0</v>
      </c>
      <c r="AF64">
        <f>VLOOKUP($B64,'Tillförd energi'!$B$1:$AS$566,MATCH(AF$1,'Tillförd energi'!$B$1:$AQ$1,0),FALSE)</f>
        <v>0.82199999999999995</v>
      </c>
      <c r="AG64">
        <f>IFERROR(VLOOKUP(B64,Miljö!$B$1:$S$476,9,FALSE)/1,0)</f>
        <v>0</v>
      </c>
      <c r="AI64">
        <f t="shared" si="0"/>
        <v>34.311</v>
      </c>
      <c r="AJ64">
        <f t="shared" si="1"/>
        <v>34.311</v>
      </c>
      <c r="AK64">
        <f>IF(ISERROR(1/VLOOKUP($B64,Leveranser!$B$1:$S$500,MATCH("såld värme (gwh)",Leveranser!$B$1:$S$1,0),FALSE)),"",VLOOKUP($B64,Leveranser!$B$1:$S$500,MATCH("såld värme (gwh)",Leveranser!$B$1:$S$1,0),FALSE))</f>
        <v>27.4</v>
      </c>
      <c r="AL64" s="22">
        <f>VLOOKUP($B64,Leveranser!$B$1:$Y$500,MATCH("Totalt såld fjärrvärme till andra fjärrvärmeföretag",Leveranser!$B$1:$AA$1,0),FALSE)</f>
        <v>0</v>
      </c>
      <c r="AM64" s="22">
        <f>IF(ISERROR(1/VLOOKUP($B64,Miljö!$B$1:$S$500,MATCH("Såld mängd produktionsspecifik fjärrvärme (GWh)",Miljö!$B$1:$R$1,0),FALSE)),0,VLOOKUP($B64,Miljö!$B$1:$S$500,MATCH("Såld mängd produktionsspecifik fjärrvärme (GWh)",Miljö!$B$1:$R$1,0),FALSE))</f>
        <v>0</v>
      </c>
      <c r="AN64" s="23">
        <f t="shared" si="2"/>
        <v>0.79857771560141055</v>
      </c>
      <c r="AP64" t="str">
        <f>VLOOKUP($B64,'Miljövärden urval för publ'!$B$1:$H$450,7,FALSE)</f>
        <v>Ja</v>
      </c>
      <c r="AQ64" t="str">
        <f>VLOOKUP($B64,'Miljövärden urval för publ'!$B$1:$H$450,6,FALSE)</f>
        <v>Nej</v>
      </c>
      <c r="AU64">
        <f t="shared" si="3"/>
        <v>0.82199999999999995</v>
      </c>
      <c r="AV64">
        <f t="shared" si="4"/>
        <v>0</v>
      </c>
      <c r="AW64">
        <f t="shared" si="5"/>
        <v>0</v>
      </c>
      <c r="AX64">
        <f t="shared" si="6"/>
        <v>31.088999999999999</v>
      </c>
      <c r="AZ64">
        <f t="shared" si="7"/>
        <v>0</v>
      </c>
      <c r="BA64">
        <f t="shared" si="8"/>
        <v>0</v>
      </c>
      <c r="BC64">
        <f t="shared" si="9"/>
        <v>31.088999999999999</v>
      </c>
    </row>
    <row r="65" spans="1:55" ht="15" customHeight="1" x14ac:dyDescent="0.25">
      <c r="A65" t="s">
        <v>76</v>
      </c>
      <c r="B65" t="s">
        <v>95</v>
      </c>
      <c r="C65">
        <f>VLOOKUP($B65,'Tillförd energi'!$B$1:$AS$566,MATCH(C$1,'Tillförd energi'!$B$1:$AQ$1,0),FALSE)</f>
        <v>0</v>
      </c>
      <c r="D65">
        <f>VLOOKUP($B65,'Tillförd energi'!$B$1:$AS$566,MATCH(D$1,'Tillförd energi'!$B$1:$AQ$1,0),FALSE)</f>
        <v>0.27</v>
      </c>
      <c r="E65">
        <f>VLOOKUP($B65,'Tillförd energi'!$B$1:$AS$566,MATCH(E$1,'Tillförd energi'!$B$1:$AQ$1,0),FALSE)</f>
        <v>0</v>
      </c>
      <c r="F65">
        <f>VLOOKUP($B65,'Tillförd energi'!$B$1:$AS$566,MATCH(F$1,'Tillförd energi'!$B$1:$AQ$1,0),FALSE)</f>
        <v>0</v>
      </c>
      <c r="G65">
        <f>VLOOKUP($B65,'Tillförd energi'!$B$1:$AS$566,MATCH(G$1,'Tillförd energi'!$B$1:$AQ$1,0),FALSE)</f>
        <v>0</v>
      </c>
      <c r="H65">
        <f>VLOOKUP($B65,'Tillförd energi'!$B$1:$AS$566,MATCH(H$1,'Tillförd energi'!$B$1:$AQ$1,0),FALSE)</f>
        <v>0</v>
      </c>
      <c r="I65">
        <f>VLOOKUP($B65,'Tillförd energi'!$B$1:$AS$566,MATCH(I$1,'Tillförd energi'!$B$1:$AQ$1,0),FALSE)</f>
        <v>0</v>
      </c>
      <c r="J65">
        <f>VLOOKUP($B65,'Tillförd energi'!$B$1:$AS$566,MATCH(J$1,'Tillförd energi'!$B$1:$AQ$1,0),FALSE)</f>
        <v>0</v>
      </c>
      <c r="K65">
        <v>0</v>
      </c>
      <c r="L65">
        <f>VLOOKUP($B65,'Tillförd energi'!$B$1:$AS$566,MATCH(L$1,'Tillförd energi'!$B$1:$AQ$1,0),FALSE)</f>
        <v>0</v>
      </c>
      <c r="M65">
        <f>VLOOKUP($B65,'Tillförd energi'!$B$1:$AS$566,MATCH(M$1,'Tillförd energi'!$B$1:$AQ$1,0),FALSE)</f>
        <v>0</v>
      </c>
      <c r="N65">
        <f>VLOOKUP($B65,'Tillförd energi'!$B$1:$AS$566,MATCH(N$1,'Tillförd energi'!$B$1:$AQ$1,0),FALSE)</f>
        <v>0</v>
      </c>
      <c r="O65">
        <f>VLOOKUP($B65,'Tillförd energi'!$B$1:$AS$566,MATCH(O$1,'Tillförd energi'!$B$1:$AQ$1,0),FALSE)</f>
        <v>0</v>
      </c>
      <c r="P65">
        <f>VLOOKUP($B65,'Tillförd energi'!$B$1:$AS$566,MATCH(P$1,'Tillförd energi'!$B$1:$AQ$1,0),FALSE)</f>
        <v>40.1</v>
      </c>
      <c r="Q65">
        <f>VLOOKUP($B65,'Tillförd energi'!$B$1:$AS$566,MATCH(Q$1,'Tillförd energi'!$B$1:$AQ$1,0),FALSE)</f>
        <v>0</v>
      </c>
      <c r="R65">
        <f>VLOOKUP($B65,'Tillförd energi'!$B$1:$AS$566,MATCH(R$1,'Tillförd energi'!$B$1:$AQ$1,0),FALSE)</f>
        <v>0</v>
      </c>
      <c r="S65">
        <f>VLOOKUP($B65,'Tillförd energi'!$B$1:$AS$566,MATCH(S$1,'Tillförd energi'!$B$1:$AQ$1,0),FALSE)</f>
        <v>0</v>
      </c>
      <c r="T65">
        <f>VLOOKUP($B65,'Tillförd energi'!$B$1:$AS$566,MATCH(T$1,'Tillförd energi'!$B$1:$AQ$1,0),FALSE)</f>
        <v>0</v>
      </c>
      <c r="U65">
        <f>VLOOKUP($B65,'Tillförd energi'!$B$1:$AS$566,MATCH(U$1,'Tillförd energi'!$B$1:$AQ$1,0),FALSE)</f>
        <v>0</v>
      </c>
      <c r="V65">
        <f>VLOOKUP($B65,'Tillförd energi'!$B$1:$AS$566,MATCH(V$1,'Tillförd energi'!$B$1:$AQ$1,0),FALSE)</f>
        <v>0</v>
      </c>
      <c r="W65">
        <f>VLOOKUP($B65,'Tillförd energi'!$B$1:$AS$566,MATCH(W$1,'Tillförd energi'!$B$1:$AQ$1,0),FALSE)</f>
        <v>0.7</v>
      </c>
      <c r="X65">
        <f>VLOOKUP($B65,'Tillförd energi'!$B$1:$AS$566,MATCH(X$1,'Tillförd energi'!$B$1:$AQ$1,0),FALSE)</f>
        <v>0</v>
      </c>
      <c r="Y65">
        <f>VLOOKUP($B65,'Tillförd energi'!$B$1:$AS$566,MATCH(Y$1,'Tillförd energi'!$B$1:$AQ$1,0),FALSE)</f>
        <v>0</v>
      </c>
      <c r="Z65">
        <f>VLOOKUP($B65,'Tillförd energi'!$B$1:$AS$566,MATCH(Z$1,'Tillförd energi'!$B$1:$AQ$1,0),FALSE)</f>
        <v>0</v>
      </c>
      <c r="AA65">
        <f>VLOOKUP($B65,'Tillförd energi'!$B$1:$AS$566,MATCH(AA$1,'Tillförd energi'!$B$1:$AQ$1,0),FALSE)</f>
        <v>9.5</v>
      </c>
      <c r="AB65">
        <f>VLOOKUP($B65,'Tillförd energi'!$B$1:$AS$566,MATCH(AB$1,'Tillförd energi'!$B$1:$AQ$1,0),FALSE)</f>
        <v>5.6</v>
      </c>
      <c r="AC65">
        <f>VLOOKUP($B65,'Tillförd energi'!$B$1:$AS$566,MATCH(AC$1,'Tillförd energi'!$B$1:$AQ$1,0),FALSE)</f>
        <v>0</v>
      </c>
      <c r="AD65">
        <f>VLOOKUP($B65,'Tillförd energi'!$B$1:$AS$566,MATCH(AD$1,'Tillförd energi'!$B$1:$AQ$1,0),FALSE)</f>
        <v>0</v>
      </c>
      <c r="AE65">
        <f>VLOOKUP($B65,'Tillförd energi'!$B$1:$AS$566,MATCH(AE$1,'Tillförd energi'!$B$1:$AQ$1,0),FALSE)</f>
        <v>0</v>
      </c>
      <c r="AF65">
        <f>VLOOKUP($B65,'Tillförd energi'!$B$1:$AS$566,MATCH(AF$1,'Tillförd energi'!$B$1:$AQ$1,0),FALSE)</f>
        <v>1.6679999999999999</v>
      </c>
      <c r="AG65">
        <f>IFERROR(VLOOKUP(B65,Miljö!$B$1:$S$476,9,FALSE)/1,0)</f>
        <v>0</v>
      </c>
      <c r="AI65">
        <f t="shared" si="0"/>
        <v>57.838000000000008</v>
      </c>
      <c r="AJ65">
        <f t="shared" si="1"/>
        <v>57.838000000000008</v>
      </c>
      <c r="AK65">
        <f>IF(ISERROR(1/VLOOKUP($B65,Leveranser!$B$1:$S$500,MATCH("såld värme (gwh)",Leveranser!$B$1:$S$1,0),FALSE)),"",VLOOKUP($B65,Leveranser!$B$1:$S$500,MATCH("såld värme (gwh)",Leveranser!$B$1:$S$1,0),FALSE))</f>
        <v>55.6</v>
      </c>
      <c r="AL65" s="22">
        <f>VLOOKUP($B65,Leveranser!$B$1:$Y$500,MATCH("Totalt såld fjärrvärme till andra fjärrvärmeföretag",Leveranser!$B$1:$AA$1,0),FALSE)</f>
        <v>0</v>
      </c>
      <c r="AM65" s="22">
        <f>IF(ISERROR(1/VLOOKUP($B65,Miljö!$B$1:$S$500,MATCH("Såld mängd produktionsspecifik fjärrvärme (GWh)",Miljö!$B$1:$R$1,0),FALSE)),0,VLOOKUP($B65,Miljö!$B$1:$S$500,MATCH("Såld mängd produktionsspecifik fjärrvärme (GWh)",Miljö!$B$1:$R$1,0),FALSE))</f>
        <v>0</v>
      </c>
      <c r="AN65" s="23">
        <f t="shared" si="2"/>
        <v>0.96130571596528225</v>
      </c>
      <c r="AP65" t="str">
        <f>VLOOKUP($B65,'Miljövärden urval för publ'!$B$1:$H$450,7,FALSE)</f>
        <v>Ja</v>
      </c>
      <c r="AQ65" t="str">
        <f>VLOOKUP($B65,'Miljövärden urval för publ'!$B$1:$H$450,6,FALSE)</f>
        <v>Nej</v>
      </c>
      <c r="AU65">
        <f t="shared" si="3"/>
        <v>11.167999999999999</v>
      </c>
      <c r="AV65">
        <f t="shared" si="4"/>
        <v>0</v>
      </c>
      <c r="AW65">
        <f t="shared" si="5"/>
        <v>40.1</v>
      </c>
      <c r="AX65">
        <f t="shared" si="6"/>
        <v>0</v>
      </c>
      <c r="AZ65">
        <f t="shared" si="7"/>
        <v>5.6</v>
      </c>
      <c r="BA65">
        <f t="shared" si="8"/>
        <v>0</v>
      </c>
      <c r="BC65">
        <f t="shared" si="9"/>
        <v>40.800000000000004</v>
      </c>
    </row>
    <row r="66" spans="1:55" ht="15" customHeight="1" x14ac:dyDescent="0.25">
      <c r="A66" t="s">
        <v>76</v>
      </c>
      <c r="B66" t="s">
        <v>96</v>
      </c>
      <c r="C66">
        <f>VLOOKUP($B66,'Tillförd energi'!$B$1:$AS$566,MATCH(C$1,'Tillförd energi'!$B$1:$AQ$1,0),FALSE)</f>
        <v>0</v>
      </c>
      <c r="D66">
        <f>VLOOKUP($B66,'Tillförd energi'!$B$1:$AS$566,MATCH(D$1,'Tillförd energi'!$B$1:$AQ$1,0),FALSE)</f>
        <v>0.7</v>
      </c>
      <c r="E66">
        <f>VLOOKUP($B66,'Tillförd energi'!$B$1:$AS$566,MATCH(E$1,'Tillförd energi'!$B$1:$AQ$1,0),FALSE)</f>
        <v>0</v>
      </c>
      <c r="F66">
        <f>VLOOKUP($B66,'Tillförd energi'!$B$1:$AS$566,MATCH(F$1,'Tillförd energi'!$B$1:$AQ$1,0),FALSE)</f>
        <v>0</v>
      </c>
      <c r="G66">
        <f>VLOOKUP($B66,'Tillförd energi'!$B$1:$AS$566,MATCH(G$1,'Tillförd energi'!$B$1:$AQ$1,0),FALSE)</f>
        <v>0</v>
      </c>
      <c r="H66">
        <f>VLOOKUP($B66,'Tillförd energi'!$B$1:$AS$566,MATCH(H$1,'Tillförd energi'!$B$1:$AQ$1,0),FALSE)</f>
        <v>0</v>
      </c>
      <c r="I66">
        <f>VLOOKUP($B66,'Tillförd energi'!$B$1:$AS$566,MATCH(I$1,'Tillförd energi'!$B$1:$AQ$1,0),FALSE)</f>
        <v>0</v>
      </c>
      <c r="J66">
        <f>VLOOKUP($B66,'Tillförd energi'!$B$1:$AS$566,MATCH(J$1,'Tillförd energi'!$B$1:$AQ$1,0),FALSE)</f>
        <v>0</v>
      </c>
      <c r="K66">
        <v>0</v>
      </c>
      <c r="L66">
        <f>VLOOKUP($B66,'Tillförd energi'!$B$1:$AS$566,MATCH(L$1,'Tillförd energi'!$B$1:$AQ$1,0),FALSE)</f>
        <v>0</v>
      </c>
      <c r="M66">
        <f>VLOOKUP($B66,'Tillförd energi'!$B$1:$AS$566,MATCH(M$1,'Tillförd energi'!$B$1:$AQ$1,0),FALSE)</f>
        <v>0</v>
      </c>
      <c r="N66">
        <f>VLOOKUP($B66,'Tillförd energi'!$B$1:$AS$566,MATCH(N$1,'Tillförd energi'!$B$1:$AQ$1,0),FALSE)</f>
        <v>0</v>
      </c>
      <c r="O66">
        <f>VLOOKUP($B66,'Tillförd energi'!$B$1:$AS$566,MATCH(O$1,'Tillförd energi'!$B$1:$AQ$1,0),FALSE)</f>
        <v>0</v>
      </c>
      <c r="P66">
        <f>VLOOKUP($B66,'Tillförd energi'!$B$1:$AS$566,MATCH(P$1,'Tillförd energi'!$B$1:$AQ$1,0),FALSE)</f>
        <v>24.3</v>
      </c>
      <c r="Q66">
        <f>VLOOKUP($B66,'Tillförd energi'!$B$1:$AS$566,MATCH(Q$1,'Tillförd energi'!$B$1:$AQ$1,0),FALSE)</f>
        <v>0</v>
      </c>
      <c r="R66">
        <f>VLOOKUP($B66,'Tillförd energi'!$B$1:$AS$566,MATCH(R$1,'Tillförd energi'!$B$1:$AQ$1,0),FALSE)</f>
        <v>0</v>
      </c>
      <c r="S66">
        <f>VLOOKUP($B66,'Tillförd energi'!$B$1:$AS$566,MATCH(S$1,'Tillförd energi'!$B$1:$AQ$1,0),FALSE)</f>
        <v>0</v>
      </c>
      <c r="T66">
        <f>VLOOKUP($B66,'Tillförd energi'!$B$1:$AS$566,MATCH(T$1,'Tillförd energi'!$B$1:$AQ$1,0),FALSE)</f>
        <v>0</v>
      </c>
      <c r="U66">
        <f>VLOOKUP($B66,'Tillförd energi'!$B$1:$AS$566,MATCH(U$1,'Tillförd energi'!$B$1:$AQ$1,0),FALSE)</f>
        <v>0</v>
      </c>
      <c r="V66">
        <f>VLOOKUP($B66,'Tillförd energi'!$B$1:$AS$566,MATCH(V$1,'Tillförd energi'!$B$1:$AQ$1,0),FALSE)</f>
        <v>0</v>
      </c>
      <c r="W66">
        <f>VLOOKUP($B66,'Tillförd energi'!$B$1:$AS$566,MATCH(W$1,'Tillförd energi'!$B$1:$AQ$1,0),FALSE)</f>
        <v>0</v>
      </c>
      <c r="X66">
        <f>VLOOKUP($B66,'Tillförd energi'!$B$1:$AS$566,MATCH(X$1,'Tillförd energi'!$B$1:$AQ$1,0),FALSE)</f>
        <v>0</v>
      </c>
      <c r="Y66">
        <f>VLOOKUP($B66,'Tillförd energi'!$B$1:$AS$566,MATCH(Y$1,'Tillförd energi'!$B$1:$AQ$1,0),FALSE)</f>
        <v>0</v>
      </c>
      <c r="Z66">
        <f>VLOOKUP($B66,'Tillförd energi'!$B$1:$AS$566,MATCH(Z$1,'Tillförd energi'!$B$1:$AQ$1,0),FALSE)</f>
        <v>0</v>
      </c>
      <c r="AA66">
        <f>VLOOKUP($B66,'Tillförd energi'!$B$1:$AS$566,MATCH(AA$1,'Tillförd energi'!$B$1:$AQ$1,0),FALSE)</f>
        <v>0</v>
      </c>
      <c r="AB66">
        <f>VLOOKUP($B66,'Tillförd energi'!$B$1:$AS$566,MATCH(AB$1,'Tillförd energi'!$B$1:$AQ$1,0),FALSE)</f>
        <v>0</v>
      </c>
      <c r="AC66">
        <f>VLOOKUP($B66,'Tillförd energi'!$B$1:$AS$566,MATCH(AC$1,'Tillförd energi'!$B$1:$AQ$1,0),FALSE)</f>
        <v>0</v>
      </c>
      <c r="AD66">
        <f>VLOOKUP($B66,'Tillförd energi'!$B$1:$AS$566,MATCH(AD$1,'Tillförd energi'!$B$1:$AQ$1,0),FALSE)</f>
        <v>0</v>
      </c>
      <c r="AE66">
        <f>VLOOKUP($B66,'Tillförd energi'!$B$1:$AS$566,MATCH(AE$1,'Tillförd energi'!$B$1:$AQ$1,0),FALSE)</f>
        <v>0</v>
      </c>
      <c r="AF66">
        <f>VLOOKUP($B66,'Tillförd energi'!$B$1:$AS$566,MATCH(AF$1,'Tillförd energi'!$B$1:$AQ$1,0),FALSE)</f>
        <v>0.66600000000000004</v>
      </c>
      <c r="AG66">
        <f>IFERROR(VLOOKUP(B66,Miljö!$B$1:$S$476,9,FALSE)/1,0)</f>
        <v>0</v>
      </c>
      <c r="AI66">
        <f t="shared" si="0"/>
        <v>25.666</v>
      </c>
      <c r="AJ66">
        <f t="shared" si="1"/>
        <v>25.666</v>
      </c>
      <c r="AK66">
        <f>IF(ISERROR(1/VLOOKUP($B66,Leveranser!$B$1:$S$500,MATCH("såld värme (gwh)",Leveranser!$B$1:$S$1,0),FALSE)),"",VLOOKUP($B66,Leveranser!$B$1:$S$500,MATCH("såld värme (gwh)",Leveranser!$B$1:$S$1,0),FALSE))</f>
        <v>22.2</v>
      </c>
      <c r="AL66" s="22">
        <f>VLOOKUP($B66,Leveranser!$B$1:$Y$500,MATCH("Totalt såld fjärrvärme till andra fjärrvärmeföretag",Leveranser!$B$1:$AA$1,0),FALSE)</f>
        <v>0</v>
      </c>
      <c r="AM66" s="22">
        <f>IF(ISERROR(1/VLOOKUP($B66,Miljö!$B$1:$S$500,MATCH("Såld mängd produktionsspecifik fjärrvärme (GWh)",Miljö!$B$1:$R$1,0),FALSE)),0,VLOOKUP($B66,Miljö!$B$1:$S$500,MATCH("Såld mängd produktionsspecifik fjärrvärme (GWh)",Miljö!$B$1:$R$1,0),FALSE))</f>
        <v>0</v>
      </c>
      <c r="AN66" s="23">
        <f t="shared" si="2"/>
        <v>0.86495753136445097</v>
      </c>
      <c r="AP66" t="str">
        <f>VLOOKUP($B66,'Miljövärden urval för publ'!$B$1:$H$450,7,FALSE)</f>
        <v>Ja</v>
      </c>
      <c r="AQ66" t="str">
        <f>VLOOKUP($B66,'Miljövärden urval för publ'!$B$1:$H$450,6,FALSE)</f>
        <v>Nej</v>
      </c>
      <c r="AU66">
        <f t="shared" si="3"/>
        <v>0.66600000000000004</v>
      </c>
      <c r="AV66">
        <f t="shared" si="4"/>
        <v>0</v>
      </c>
      <c r="AW66">
        <f t="shared" si="5"/>
        <v>24.3</v>
      </c>
      <c r="AX66">
        <f t="shared" si="6"/>
        <v>0</v>
      </c>
      <c r="AZ66">
        <f t="shared" si="7"/>
        <v>0</v>
      </c>
      <c r="BA66">
        <f t="shared" si="8"/>
        <v>0</v>
      </c>
      <c r="BC66">
        <f t="shared" si="9"/>
        <v>24.3</v>
      </c>
    </row>
    <row r="67" spans="1:55" ht="15" customHeight="1" x14ac:dyDescent="0.25">
      <c r="A67" t="s">
        <v>76</v>
      </c>
      <c r="B67" t="s">
        <v>97</v>
      </c>
      <c r="C67">
        <f>VLOOKUP($B67,'Tillförd energi'!$B$1:$AS$566,MATCH(C$1,'Tillförd energi'!$B$1:$AQ$1,0),FALSE)</f>
        <v>0</v>
      </c>
      <c r="D67">
        <f>VLOOKUP($B67,'Tillförd energi'!$B$1:$AS$566,MATCH(D$1,'Tillförd energi'!$B$1:$AQ$1,0),FALSE)</f>
        <v>0.39400000000000002</v>
      </c>
      <c r="E67">
        <f>VLOOKUP($B67,'Tillförd energi'!$B$1:$AS$566,MATCH(E$1,'Tillförd energi'!$B$1:$AQ$1,0),FALSE)</f>
        <v>0</v>
      </c>
      <c r="F67">
        <f>VLOOKUP($B67,'Tillförd energi'!$B$1:$AS$566,MATCH(F$1,'Tillförd energi'!$B$1:$AQ$1,0),FALSE)</f>
        <v>0</v>
      </c>
      <c r="G67">
        <f>VLOOKUP($B67,'Tillförd energi'!$B$1:$AS$566,MATCH(G$1,'Tillförd energi'!$B$1:$AQ$1,0),FALSE)</f>
        <v>0</v>
      </c>
      <c r="H67">
        <f>VLOOKUP($B67,'Tillförd energi'!$B$1:$AS$566,MATCH(H$1,'Tillförd energi'!$B$1:$AQ$1,0),FALSE)</f>
        <v>0</v>
      </c>
      <c r="I67">
        <f>VLOOKUP($B67,'Tillförd energi'!$B$1:$AS$566,MATCH(I$1,'Tillförd energi'!$B$1:$AQ$1,0),FALSE)</f>
        <v>0</v>
      </c>
      <c r="J67">
        <f>VLOOKUP($B67,'Tillförd energi'!$B$1:$AS$566,MATCH(J$1,'Tillförd energi'!$B$1:$AQ$1,0),FALSE)</f>
        <v>0</v>
      </c>
      <c r="K67">
        <v>0</v>
      </c>
      <c r="L67">
        <f>VLOOKUP($B67,'Tillförd energi'!$B$1:$AS$566,MATCH(L$1,'Tillförd energi'!$B$1:$AQ$1,0),FALSE)</f>
        <v>0</v>
      </c>
      <c r="M67">
        <f>VLOOKUP($B67,'Tillförd energi'!$B$1:$AS$566,MATCH(M$1,'Tillförd energi'!$B$1:$AQ$1,0),FALSE)</f>
        <v>0</v>
      </c>
      <c r="N67">
        <f>VLOOKUP($B67,'Tillförd energi'!$B$1:$AS$566,MATCH(N$1,'Tillförd energi'!$B$1:$AQ$1,0),FALSE)</f>
        <v>0</v>
      </c>
      <c r="O67">
        <f>VLOOKUP($B67,'Tillförd energi'!$B$1:$AS$566,MATCH(O$1,'Tillförd energi'!$B$1:$AQ$1,0),FALSE)</f>
        <v>0</v>
      </c>
      <c r="P67">
        <f>VLOOKUP($B67,'Tillförd energi'!$B$1:$AS$566,MATCH(P$1,'Tillförd energi'!$B$1:$AQ$1,0),FALSE)</f>
        <v>3.637</v>
      </c>
      <c r="Q67">
        <f>VLOOKUP($B67,'Tillförd energi'!$B$1:$AS$566,MATCH(Q$1,'Tillförd energi'!$B$1:$AQ$1,0),FALSE)</f>
        <v>0</v>
      </c>
      <c r="R67">
        <f>VLOOKUP($B67,'Tillförd energi'!$B$1:$AS$566,MATCH(R$1,'Tillförd energi'!$B$1:$AQ$1,0),FALSE)</f>
        <v>0</v>
      </c>
      <c r="S67">
        <f>VLOOKUP($B67,'Tillförd energi'!$B$1:$AS$566,MATCH(S$1,'Tillförd energi'!$B$1:$AQ$1,0),FALSE)</f>
        <v>0</v>
      </c>
      <c r="T67">
        <f>VLOOKUP($B67,'Tillförd energi'!$B$1:$AS$566,MATCH(T$1,'Tillförd energi'!$B$1:$AQ$1,0),FALSE)</f>
        <v>0</v>
      </c>
      <c r="U67">
        <f>VLOOKUP($B67,'Tillförd energi'!$B$1:$AS$566,MATCH(U$1,'Tillförd energi'!$B$1:$AQ$1,0),FALSE)</f>
        <v>0</v>
      </c>
      <c r="V67">
        <f>VLOOKUP($B67,'Tillförd energi'!$B$1:$AS$566,MATCH(V$1,'Tillförd energi'!$B$1:$AQ$1,0),FALSE)</f>
        <v>0</v>
      </c>
      <c r="W67">
        <f>VLOOKUP($B67,'Tillförd energi'!$B$1:$AS$566,MATCH(W$1,'Tillförd energi'!$B$1:$AQ$1,0),FALSE)</f>
        <v>0</v>
      </c>
      <c r="X67">
        <f>VLOOKUP($B67,'Tillförd energi'!$B$1:$AS$566,MATCH(X$1,'Tillförd energi'!$B$1:$AQ$1,0),FALSE)</f>
        <v>0</v>
      </c>
      <c r="Y67">
        <f>VLOOKUP($B67,'Tillförd energi'!$B$1:$AS$566,MATCH(Y$1,'Tillförd energi'!$B$1:$AQ$1,0),FALSE)</f>
        <v>0</v>
      </c>
      <c r="Z67">
        <f>VLOOKUP($B67,'Tillförd energi'!$B$1:$AS$566,MATCH(Z$1,'Tillförd energi'!$B$1:$AQ$1,0),FALSE)</f>
        <v>0</v>
      </c>
      <c r="AA67">
        <f>VLOOKUP($B67,'Tillförd energi'!$B$1:$AS$566,MATCH(AA$1,'Tillförd energi'!$B$1:$AQ$1,0),FALSE)</f>
        <v>0</v>
      </c>
      <c r="AB67">
        <f>VLOOKUP($B67,'Tillförd energi'!$B$1:$AS$566,MATCH(AB$1,'Tillförd energi'!$B$1:$AQ$1,0),FALSE)</f>
        <v>0</v>
      </c>
      <c r="AC67">
        <f>VLOOKUP($B67,'Tillförd energi'!$B$1:$AS$566,MATCH(AC$1,'Tillförd energi'!$B$1:$AQ$1,0),FALSE)</f>
        <v>0</v>
      </c>
      <c r="AD67">
        <f>VLOOKUP($B67,'Tillförd energi'!$B$1:$AS$566,MATCH(AD$1,'Tillförd energi'!$B$1:$AQ$1,0),FALSE)</f>
        <v>0</v>
      </c>
      <c r="AE67">
        <f>VLOOKUP($B67,'Tillförd energi'!$B$1:$AS$566,MATCH(AE$1,'Tillförd energi'!$B$1:$AQ$1,0),FALSE)</f>
        <v>0</v>
      </c>
      <c r="AF67">
        <f>VLOOKUP($B67,'Tillförd energi'!$B$1:$AS$566,MATCH(AF$1,'Tillförd energi'!$B$1:$AQ$1,0),FALSE)</f>
        <v>6.9330000000000003E-2</v>
      </c>
      <c r="AG67">
        <f>IFERROR(VLOOKUP(B67,Miljö!$B$1:$S$476,9,FALSE)/1,0)</f>
        <v>0</v>
      </c>
      <c r="AI67">
        <f t="shared" ref="AI67:AI130" si="10">SUM(C67:AF67)</f>
        <v>4.1003299999999996</v>
      </c>
      <c r="AJ67">
        <f t="shared" ref="AJ67:AJ130" si="11">SUM(C67:AG67)</f>
        <v>4.1003299999999996</v>
      </c>
      <c r="AK67">
        <f>IF(ISERROR(1/VLOOKUP($B67,Leveranser!$B$1:$S$500,MATCH("såld värme (gwh)",Leveranser!$B$1:$S$1,0),FALSE)),"",VLOOKUP($B67,Leveranser!$B$1:$S$500,MATCH("såld värme (gwh)",Leveranser!$B$1:$S$1,0),FALSE))</f>
        <v>2.3109999999999999</v>
      </c>
      <c r="AL67" s="22">
        <f>VLOOKUP($B67,Leveranser!$B$1:$Y$500,MATCH("Totalt såld fjärrvärme till andra fjärrvärmeföretag",Leveranser!$B$1:$AA$1,0),FALSE)</f>
        <v>0</v>
      </c>
      <c r="AM67" s="22">
        <f>IF(ISERROR(1/VLOOKUP($B67,Miljö!$B$1:$S$500,MATCH("Såld mängd produktionsspecifik fjärrvärme (GWh)",Miljö!$B$1:$R$1,0),FALSE)),0,VLOOKUP($B67,Miljö!$B$1:$S$500,MATCH("Såld mängd produktionsspecifik fjärrvärme (GWh)",Miljö!$B$1:$R$1,0),FALSE))</f>
        <v>0</v>
      </c>
      <c r="AN67" s="23">
        <f t="shared" ref="AN67:AN130" si="12">IFERROR(AK67/AJ67,"")</f>
        <v>0.56361317259830312</v>
      </c>
      <c r="AP67" t="str">
        <f>VLOOKUP($B67,'Miljövärden urval för publ'!$B$1:$H$450,7,FALSE)</f>
        <v>Ja</v>
      </c>
      <c r="AQ67" t="str">
        <f>VLOOKUP($B67,'Miljövärden urval för publ'!$B$1:$H$450,6,FALSE)</f>
        <v>Nej</v>
      </c>
      <c r="AU67">
        <f t="shared" ref="AU67:AU130" si="13">Z67+AA67+AF67</f>
        <v>6.9330000000000003E-2</v>
      </c>
      <c r="AV67">
        <f t="shared" ref="AV67:AV130" si="14">X67</f>
        <v>0</v>
      </c>
      <c r="AW67">
        <f t="shared" ref="AW67:AW130" si="15">M67+N67+O67+P67+Q67</f>
        <v>3.637</v>
      </c>
      <c r="AX67">
        <f t="shared" ref="AX67:AX130" si="16">R67+S67+T67+U67</f>
        <v>0</v>
      </c>
      <c r="AZ67">
        <f t="shared" ref="AZ67:AZ130" si="17">AB67</f>
        <v>0</v>
      </c>
      <c r="BA67">
        <f t="shared" ref="BA67:BA130" si="18">AE67</f>
        <v>0</v>
      </c>
      <c r="BC67">
        <f t="shared" ref="BC67:BC130" si="19">L67+M67+N67+O67+P67+Q67+R67+S67+T67+U67+V67+W67+X67</f>
        <v>3.637</v>
      </c>
    </row>
    <row r="68" spans="1:55" ht="15" customHeight="1" x14ac:dyDescent="0.25">
      <c r="A68" t="s">
        <v>76</v>
      </c>
      <c r="B68" t="s">
        <v>98</v>
      </c>
      <c r="C68">
        <f>VLOOKUP($B68,'Tillförd energi'!$B$1:$AS$566,MATCH(C$1,'Tillförd energi'!$B$1:$AQ$1,0),FALSE)</f>
        <v>0</v>
      </c>
      <c r="D68">
        <f>VLOOKUP($B68,'Tillförd energi'!$B$1:$AS$566,MATCH(D$1,'Tillförd energi'!$B$1:$AQ$1,0),FALSE)</f>
        <v>0.8</v>
      </c>
      <c r="E68">
        <f>VLOOKUP($B68,'Tillförd energi'!$B$1:$AS$566,MATCH(E$1,'Tillförd energi'!$B$1:$AQ$1,0),FALSE)</f>
        <v>0</v>
      </c>
      <c r="F68">
        <f>VLOOKUP($B68,'Tillförd energi'!$B$1:$AS$566,MATCH(F$1,'Tillförd energi'!$B$1:$AQ$1,0),FALSE)</f>
        <v>0</v>
      </c>
      <c r="G68">
        <f>VLOOKUP($B68,'Tillförd energi'!$B$1:$AS$566,MATCH(G$1,'Tillförd energi'!$B$1:$AQ$1,0),FALSE)</f>
        <v>0</v>
      </c>
      <c r="H68">
        <f>VLOOKUP($B68,'Tillförd energi'!$B$1:$AS$566,MATCH(H$1,'Tillförd energi'!$B$1:$AQ$1,0),FALSE)</f>
        <v>1.43</v>
      </c>
      <c r="I68">
        <f>VLOOKUP($B68,'Tillförd energi'!$B$1:$AS$566,MATCH(I$1,'Tillförd energi'!$B$1:$AQ$1,0),FALSE)</f>
        <v>0</v>
      </c>
      <c r="J68">
        <f>VLOOKUP($B68,'Tillförd energi'!$B$1:$AS$566,MATCH(J$1,'Tillförd energi'!$B$1:$AQ$1,0),FALSE)</f>
        <v>0.53600000000000003</v>
      </c>
      <c r="K68">
        <v>0</v>
      </c>
      <c r="L68">
        <f>VLOOKUP($B68,'Tillförd energi'!$B$1:$AS$566,MATCH(L$1,'Tillförd energi'!$B$1:$AQ$1,0),FALSE)</f>
        <v>0</v>
      </c>
      <c r="M68">
        <f>VLOOKUP($B68,'Tillförd energi'!$B$1:$AS$566,MATCH(M$1,'Tillförd energi'!$B$1:$AQ$1,0),FALSE)</f>
        <v>0</v>
      </c>
      <c r="N68">
        <f>VLOOKUP($B68,'Tillförd energi'!$B$1:$AS$566,MATCH(N$1,'Tillförd energi'!$B$1:$AQ$1,0),FALSE)</f>
        <v>0</v>
      </c>
      <c r="O68">
        <f>VLOOKUP($B68,'Tillförd energi'!$B$1:$AS$566,MATCH(O$1,'Tillförd energi'!$B$1:$AQ$1,0),FALSE)</f>
        <v>29.164999999999999</v>
      </c>
      <c r="P68">
        <f>VLOOKUP($B68,'Tillförd energi'!$B$1:$AS$566,MATCH(P$1,'Tillförd energi'!$B$1:$AQ$1,0),FALSE)</f>
        <v>18.084</v>
      </c>
      <c r="Q68">
        <f>VLOOKUP($B68,'Tillförd energi'!$B$1:$AS$566,MATCH(Q$1,'Tillförd energi'!$B$1:$AQ$1,0),FALSE)</f>
        <v>24.350999999999999</v>
      </c>
      <c r="R68">
        <f>VLOOKUP($B68,'Tillförd energi'!$B$1:$AS$566,MATCH(R$1,'Tillförd energi'!$B$1:$AQ$1,0),FALSE)</f>
        <v>0</v>
      </c>
      <c r="S68">
        <f>VLOOKUP($B68,'Tillförd energi'!$B$1:$AS$566,MATCH(S$1,'Tillförd energi'!$B$1:$AQ$1,0),FALSE)</f>
        <v>7.4749999999999996</v>
      </c>
      <c r="T68">
        <f>VLOOKUP($B68,'Tillförd energi'!$B$1:$AS$566,MATCH(T$1,'Tillförd energi'!$B$1:$AQ$1,0),FALSE)</f>
        <v>0</v>
      </c>
      <c r="U68">
        <f>VLOOKUP($B68,'Tillförd energi'!$B$1:$AS$566,MATCH(U$1,'Tillförd energi'!$B$1:$AQ$1,0),FALSE)</f>
        <v>0</v>
      </c>
      <c r="V68">
        <f>VLOOKUP($B68,'Tillförd energi'!$B$1:$AS$566,MATCH(V$1,'Tillförd energi'!$B$1:$AQ$1,0),FALSE)</f>
        <v>0</v>
      </c>
      <c r="W68">
        <f>VLOOKUP($B68,'Tillförd energi'!$B$1:$AS$566,MATCH(W$1,'Tillförd energi'!$B$1:$AQ$1,0),FALSE)</f>
        <v>0</v>
      </c>
      <c r="X68">
        <f>VLOOKUP($B68,'Tillförd energi'!$B$1:$AS$566,MATCH(X$1,'Tillförd energi'!$B$1:$AQ$1,0),FALSE)</f>
        <v>0</v>
      </c>
      <c r="Y68">
        <f>VLOOKUP($B68,'Tillförd energi'!$B$1:$AS$566,MATCH(Y$1,'Tillförd energi'!$B$1:$AQ$1,0),FALSE)</f>
        <v>0</v>
      </c>
      <c r="Z68">
        <f>VLOOKUP($B68,'Tillförd energi'!$B$1:$AS$566,MATCH(Z$1,'Tillförd energi'!$B$1:$AQ$1,0),FALSE)</f>
        <v>0</v>
      </c>
      <c r="AA68">
        <f>VLOOKUP($B68,'Tillförd energi'!$B$1:$AS$566,MATCH(AA$1,'Tillförd energi'!$B$1:$AQ$1,0),FALSE)</f>
        <v>0</v>
      </c>
      <c r="AB68">
        <f>VLOOKUP($B68,'Tillförd energi'!$B$1:$AS$566,MATCH(AB$1,'Tillförd energi'!$B$1:$AQ$1,0),FALSE)</f>
        <v>0</v>
      </c>
      <c r="AC68">
        <f>VLOOKUP($B68,'Tillförd energi'!$B$1:$AS$566,MATCH(AC$1,'Tillförd energi'!$B$1:$AQ$1,0),FALSE)</f>
        <v>11.244999999999999</v>
      </c>
      <c r="AD68">
        <f>VLOOKUP($B68,'Tillförd energi'!$B$1:$AS$566,MATCH(AD$1,'Tillförd energi'!$B$1:$AQ$1,0),FALSE)</f>
        <v>3.657</v>
      </c>
      <c r="AE68">
        <f>VLOOKUP($B68,'Tillförd energi'!$B$1:$AS$566,MATCH(AE$1,'Tillförd energi'!$B$1:$AQ$1,0),FALSE)</f>
        <v>0</v>
      </c>
      <c r="AF68">
        <f>VLOOKUP($B68,'Tillförd energi'!$B$1:$AS$566,MATCH(AF$1,'Tillförd energi'!$B$1:$AQ$1,0),FALSE)</f>
        <v>1.3440000000000001</v>
      </c>
      <c r="AG68">
        <f>IFERROR(VLOOKUP(B68,Miljö!$B$1:$S$476,9,FALSE)/1,0)</f>
        <v>0</v>
      </c>
      <c r="AI68">
        <f t="shared" si="10"/>
        <v>98.086999999999989</v>
      </c>
      <c r="AJ68">
        <f t="shared" si="11"/>
        <v>98.086999999999989</v>
      </c>
      <c r="AK68">
        <f>IF(ISERROR(1/VLOOKUP($B68,Leveranser!$B$1:$S$500,MATCH("såld värme (gwh)",Leveranser!$B$1:$S$1,0),FALSE)),"",VLOOKUP($B68,Leveranser!$B$1:$S$500,MATCH("såld värme (gwh)",Leveranser!$B$1:$S$1,0),FALSE))</f>
        <v>77.644000000000005</v>
      </c>
      <c r="AL68" s="22">
        <f>VLOOKUP($B68,Leveranser!$B$1:$Y$500,MATCH("Totalt såld fjärrvärme till andra fjärrvärmeföretag",Leveranser!$B$1:$AA$1,0),FALSE)</f>
        <v>0</v>
      </c>
      <c r="AM68" s="22">
        <f>IF(ISERROR(1/VLOOKUP($B68,Miljö!$B$1:$S$500,MATCH("Såld mängd produktionsspecifik fjärrvärme (GWh)",Miljö!$B$1:$R$1,0),FALSE)),0,VLOOKUP($B68,Miljö!$B$1:$S$500,MATCH("Såld mängd produktionsspecifik fjärrvärme (GWh)",Miljö!$B$1:$R$1,0),FALSE))</f>
        <v>0</v>
      </c>
      <c r="AN68" s="23">
        <f t="shared" si="12"/>
        <v>0.79158298245435188</v>
      </c>
      <c r="AP68" t="str">
        <f>VLOOKUP($B68,'Miljövärden urval för publ'!$B$1:$H$450,7,FALSE)</f>
        <v>Ja</v>
      </c>
      <c r="AQ68" t="str">
        <f>VLOOKUP($B68,'Miljövärden urval för publ'!$B$1:$H$450,6,FALSE)</f>
        <v>Nej</v>
      </c>
      <c r="AU68">
        <f t="shared" si="13"/>
        <v>1.3440000000000001</v>
      </c>
      <c r="AV68">
        <f t="shared" si="14"/>
        <v>0</v>
      </c>
      <c r="AW68">
        <f t="shared" si="15"/>
        <v>71.599999999999994</v>
      </c>
      <c r="AX68">
        <f t="shared" si="16"/>
        <v>7.4749999999999996</v>
      </c>
      <c r="AZ68">
        <f t="shared" si="17"/>
        <v>0</v>
      </c>
      <c r="BA68">
        <f t="shared" si="18"/>
        <v>0</v>
      </c>
      <c r="BC68">
        <f t="shared" si="19"/>
        <v>79.074999999999989</v>
      </c>
    </row>
    <row r="69" spans="1:55" ht="15" customHeight="1" x14ac:dyDescent="0.25">
      <c r="A69" t="s">
        <v>76</v>
      </c>
      <c r="B69" t="s">
        <v>99</v>
      </c>
      <c r="C69">
        <f>VLOOKUP($B69,'Tillförd energi'!$B$1:$AS$566,MATCH(C$1,'Tillförd energi'!$B$1:$AQ$1,0),FALSE)</f>
        <v>0</v>
      </c>
      <c r="D69">
        <f>VLOOKUP($B69,'Tillförd energi'!$B$1:$AS$566,MATCH(D$1,'Tillförd energi'!$B$1:$AQ$1,0),FALSE)</f>
        <v>1.9</v>
      </c>
      <c r="E69">
        <f>VLOOKUP($B69,'Tillförd energi'!$B$1:$AS$566,MATCH(E$1,'Tillförd energi'!$B$1:$AQ$1,0),FALSE)</f>
        <v>0</v>
      </c>
      <c r="F69">
        <f>VLOOKUP($B69,'Tillförd energi'!$B$1:$AS$566,MATCH(F$1,'Tillförd energi'!$B$1:$AQ$1,0),FALSE)</f>
        <v>0</v>
      </c>
      <c r="G69">
        <f>VLOOKUP($B69,'Tillförd energi'!$B$1:$AS$566,MATCH(G$1,'Tillförd energi'!$B$1:$AQ$1,0),FALSE)</f>
        <v>0</v>
      </c>
      <c r="H69">
        <f>VLOOKUP($B69,'Tillförd energi'!$B$1:$AS$566,MATCH(H$1,'Tillförd energi'!$B$1:$AQ$1,0),FALSE)</f>
        <v>0</v>
      </c>
      <c r="I69">
        <f>VLOOKUP($B69,'Tillförd energi'!$B$1:$AS$566,MATCH(I$1,'Tillförd energi'!$B$1:$AQ$1,0),FALSE)</f>
        <v>0</v>
      </c>
      <c r="J69">
        <f>VLOOKUP($B69,'Tillförd energi'!$B$1:$AS$566,MATCH(J$1,'Tillförd energi'!$B$1:$AQ$1,0),FALSE)</f>
        <v>0</v>
      </c>
      <c r="K69">
        <v>0</v>
      </c>
      <c r="L69">
        <f>VLOOKUP($B69,'Tillförd energi'!$B$1:$AS$566,MATCH(L$1,'Tillförd energi'!$B$1:$AQ$1,0),FALSE)</f>
        <v>0</v>
      </c>
      <c r="M69">
        <f>VLOOKUP($B69,'Tillförd energi'!$B$1:$AS$566,MATCH(M$1,'Tillförd energi'!$B$1:$AQ$1,0),FALSE)</f>
        <v>0</v>
      </c>
      <c r="N69">
        <f>VLOOKUP($B69,'Tillförd energi'!$B$1:$AS$566,MATCH(N$1,'Tillförd energi'!$B$1:$AQ$1,0),FALSE)</f>
        <v>0</v>
      </c>
      <c r="O69">
        <f>VLOOKUP($B69,'Tillförd energi'!$B$1:$AS$566,MATCH(O$1,'Tillförd energi'!$B$1:$AQ$1,0),FALSE)</f>
        <v>0</v>
      </c>
      <c r="P69">
        <f>VLOOKUP($B69,'Tillförd energi'!$B$1:$AS$566,MATCH(P$1,'Tillförd energi'!$B$1:$AQ$1,0),FALSE)</f>
        <v>0</v>
      </c>
      <c r="Q69">
        <f>VLOOKUP($B69,'Tillförd energi'!$B$1:$AS$566,MATCH(Q$1,'Tillförd energi'!$B$1:$AQ$1,0),FALSE)</f>
        <v>0</v>
      </c>
      <c r="R69">
        <f>VLOOKUP($B69,'Tillförd energi'!$B$1:$AS$566,MATCH(R$1,'Tillförd energi'!$B$1:$AQ$1,0),FALSE)</f>
        <v>52.5</v>
      </c>
      <c r="S69">
        <f>VLOOKUP($B69,'Tillförd energi'!$B$1:$AS$566,MATCH(S$1,'Tillförd energi'!$B$1:$AQ$1,0),FALSE)</f>
        <v>0</v>
      </c>
      <c r="T69">
        <f>VLOOKUP($B69,'Tillförd energi'!$B$1:$AS$566,MATCH(T$1,'Tillförd energi'!$B$1:$AQ$1,0),FALSE)</f>
        <v>0</v>
      </c>
      <c r="U69">
        <f>VLOOKUP($B69,'Tillförd energi'!$B$1:$AS$566,MATCH(U$1,'Tillförd energi'!$B$1:$AQ$1,0),FALSE)</f>
        <v>0</v>
      </c>
      <c r="V69">
        <f>VLOOKUP($B69,'Tillförd energi'!$B$1:$AS$566,MATCH(V$1,'Tillförd energi'!$B$1:$AQ$1,0),FALSE)</f>
        <v>0</v>
      </c>
      <c r="W69">
        <f>VLOOKUP($B69,'Tillförd energi'!$B$1:$AS$566,MATCH(W$1,'Tillförd energi'!$B$1:$AQ$1,0),FALSE)</f>
        <v>8.8000000000000007</v>
      </c>
      <c r="X69">
        <f>VLOOKUP($B69,'Tillförd energi'!$B$1:$AS$566,MATCH(X$1,'Tillförd energi'!$B$1:$AQ$1,0),FALSE)</f>
        <v>0</v>
      </c>
      <c r="Y69">
        <f>VLOOKUP($B69,'Tillförd energi'!$B$1:$AS$566,MATCH(Y$1,'Tillförd energi'!$B$1:$AQ$1,0),FALSE)</f>
        <v>0</v>
      </c>
      <c r="Z69">
        <f>VLOOKUP($B69,'Tillförd energi'!$B$1:$AS$566,MATCH(Z$1,'Tillförd energi'!$B$1:$AQ$1,0),FALSE)</f>
        <v>0</v>
      </c>
      <c r="AA69">
        <f>VLOOKUP($B69,'Tillförd energi'!$B$1:$AS$566,MATCH(AA$1,'Tillförd energi'!$B$1:$AQ$1,0),FALSE)</f>
        <v>7.5</v>
      </c>
      <c r="AB69">
        <f>VLOOKUP($B69,'Tillförd energi'!$B$1:$AS$566,MATCH(AB$1,'Tillförd energi'!$B$1:$AQ$1,0),FALSE)</f>
        <v>15</v>
      </c>
      <c r="AC69">
        <f>VLOOKUP($B69,'Tillförd energi'!$B$1:$AS$566,MATCH(AC$1,'Tillförd energi'!$B$1:$AQ$1,0),FALSE)</f>
        <v>0</v>
      </c>
      <c r="AD69">
        <f>VLOOKUP($B69,'Tillförd energi'!$B$1:$AS$566,MATCH(AD$1,'Tillförd energi'!$B$1:$AQ$1,0),FALSE)</f>
        <v>0</v>
      </c>
      <c r="AE69">
        <f>VLOOKUP($B69,'Tillförd energi'!$B$1:$AS$566,MATCH(AE$1,'Tillförd energi'!$B$1:$AQ$1,0),FALSE)</f>
        <v>0</v>
      </c>
      <c r="AF69">
        <f>VLOOKUP($B69,'Tillförd energi'!$B$1:$AS$566,MATCH(AF$1,'Tillförd energi'!$B$1:$AQ$1,0),FALSE)</f>
        <v>1.875</v>
      </c>
      <c r="AG69">
        <f>IFERROR(VLOOKUP(B69,Miljö!$B$1:$S$476,9,FALSE)/1,0)</f>
        <v>0</v>
      </c>
      <c r="AI69">
        <f t="shared" si="10"/>
        <v>87.575000000000003</v>
      </c>
      <c r="AJ69">
        <f t="shared" si="11"/>
        <v>87.575000000000003</v>
      </c>
      <c r="AK69">
        <f>IF(ISERROR(1/VLOOKUP($B69,Leveranser!$B$1:$S$500,MATCH("såld värme (gwh)",Leveranser!$B$1:$S$1,0),FALSE)),"",VLOOKUP($B69,Leveranser!$B$1:$S$500,MATCH("såld värme (gwh)",Leveranser!$B$1:$S$1,0),FALSE))</f>
        <v>62.5</v>
      </c>
      <c r="AL69" s="22">
        <f>VLOOKUP($B69,Leveranser!$B$1:$Y$500,MATCH("Totalt såld fjärrvärme till andra fjärrvärmeföretag",Leveranser!$B$1:$AA$1,0),FALSE)</f>
        <v>0</v>
      </c>
      <c r="AM69" s="22">
        <f>IF(ISERROR(1/VLOOKUP($B69,Miljö!$B$1:$S$500,MATCH("Såld mängd produktionsspecifik fjärrvärme (GWh)",Miljö!$B$1:$R$1,0),FALSE)),0,VLOOKUP($B69,Miljö!$B$1:$S$500,MATCH("Såld mängd produktionsspecifik fjärrvärme (GWh)",Miljö!$B$1:$R$1,0),FALSE))</f>
        <v>0</v>
      </c>
      <c r="AN69" s="23">
        <f t="shared" si="12"/>
        <v>0.71367399371966889</v>
      </c>
      <c r="AP69" t="str">
        <f>VLOOKUP($B69,'Miljövärden urval för publ'!$B$1:$H$450,7,FALSE)</f>
        <v>Ja</v>
      </c>
      <c r="AQ69" t="str">
        <f>VLOOKUP($B69,'Miljövärden urval för publ'!$B$1:$H$450,6,FALSE)</f>
        <v>Nej</v>
      </c>
      <c r="AU69">
        <f t="shared" si="13"/>
        <v>9.375</v>
      </c>
      <c r="AV69">
        <f t="shared" si="14"/>
        <v>0</v>
      </c>
      <c r="AW69">
        <f t="shared" si="15"/>
        <v>0</v>
      </c>
      <c r="AX69">
        <f t="shared" si="16"/>
        <v>52.5</v>
      </c>
      <c r="AZ69">
        <f t="shared" si="17"/>
        <v>15</v>
      </c>
      <c r="BA69">
        <f t="shared" si="18"/>
        <v>0</v>
      </c>
      <c r="BC69">
        <f t="shared" si="19"/>
        <v>61.3</v>
      </c>
    </row>
    <row r="70" spans="1:55" ht="15" customHeight="1" x14ac:dyDescent="0.25">
      <c r="A70" t="s">
        <v>100</v>
      </c>
      <c r="B70" t="s">
        <v>101</v>
      </c>
      <c r="C70">
        <f>VLOOKUP($B70,'Tillförd energi'!$B$1:$AS$566,MATCH(C$1,'Tillförd energi'!$B$1:$AQ$1,0),FALSE)</f>
        <v>0</v>
      </c>
      <c r="D70">
        <f>VLOOKUP($B70,'Tillförd energi'!$B$1:$AS$566,MATCH(D$1,'Tillförd energi'!$B$1:$AQ$1,0),FALSE)</f>
        <v>0.111111</v>
      </c>
      <c r="E70">
        <f>VLOOKUP($B70,'Tillförd energi'!$B$1:$AS$566,MATCH(E$1,'Tillförd energi'!$B$1:$AQ$1,0),FALSE)</f>
        <v>0</v>
      </c>
      <c r="F70">
        <f>VLOOKUP($B70,'Tillförd energi'!$B$1:$AS$566,MATCH(F$1,'Tillförd energi'!$B$1:$AQ$1,0),FALSE)</f>
        <v>0</v>
      </c>
      <c r="G70">
        <f>VLOOKUP($B70,'Tillförd energi'!$B$1:$AS$566,MATCH(G$1,'Tillförd energi'!$B$1:$AQ$1,0),FALSE)</f>
        <v>0</v>
      </c>
      <c r="H70">
        <f>VLOOKUP($B70,'Tillförd energi'!$B$1:$AS$566,MATCH(H$1,'Tillförd energi'!$B$1:$AQ$1,0),FALSE)</f>
        <v>0</v>
      </c>
      <c r="I70">
        <f>VLOOKUP($B70,'Tillförd energi'!$B$1:$AS$566,MATCH(I$1,'Tillförd energi'!$B$1:$AQ$1,0),FALSE)</f>
        <v>8.2222200000000001</v>
      </c>
      <c r="J70">
        <f>VLOOKUP($B70,'Tillförd energi'!$B$1:$AS$566,MATCH(J$1,'Tillförd energi'!$B$1:$AQ$1,0),FALSE)</f>
        <v>0</v>
      </c>
      <c r="K70">
        <v>0</v>
      </c>
      <c r="L70">
        <f>VLOOKUP($B70,'Tillförd energi'!$B$1:$AS$566,MATCH(L$1,'Tillförd energi'!$B$1:$AQ$1,0),FALSE)</f>
        <v>0</v>
      </c>
      <c r="M70">
        <f>VLOOKUP($B70,'Tillförd energi'!$B$1:$AS$566,MATCH(M$1,'Tillförd energi'!$B$1:$AQ$1,0),FALSE)</f>
        <v>0</v>
      </c>
      <c r="N70">
        <f>VLOOKUP($B70,'Tillförd energi'!$B$1:$AS$566,MATCH(N$1,'Tillförd energi'!$B$1:$AQ$1,0),FALSE)</f>
        <v>0</v>
      </c>
      <c r="O70">
        <f>VLOOKUP($B70,'Tillförd energi'!$B$1:$AS$566,MATCH(O$1,'Tillförd energi'!$B$1:$AQ$1,0),FALSE)</f>
        <v>0</v>
      </c>
      <c r="P70">
        <f>VLOOKUP($B70,'Tillförd energi'!$B$1:$AS$566,MATCH(P$1,'Tillförd energi'!$B$1:$AQ$1,0),FALSE)</f>
        <v>0</v>
      </c>
      <c r="Q70">
        <f>VLOOKUP($B70,'Tillförd energi'!$B$1:$AS$566,MATCH(Q$1,'Tillförd energi'!$B$1:$AQ$1,0),FALSE)</f>
        <v>0</v>
      </c>
      <c r="R70">
        <f>VLOOKUP($B70,'Tillförd energi'!$B$1:$AS$566,MATCH(R$1,'Tillförd energi'!$B$1:$AQ$1,0),FALSE)</f>
        <v>0</v>
      </c>
      <c r="S70">
        <f>VLOOKUP($B70,'Tillförd energi'!$B$1:$AS$566,MATCH(S$1,'Tillförd energi'!$B$1:$AQ$1,0),FALSE)</f>
        <v>0</v>
      </c>
      <c r="T70">
        <f>VLOOKUP($B70,'Tillförd energi'!$B$1:$AS$566,MATCH(T$1,'Tillförd energi'!$B$1:$AQ$1,0),FALSE)</f>
        <v>0</v>
      </c>
      <c r="U70">
        <f>VLOOKUP($B70,'Tillförd energi'!$B$1:$AS$566,MATCH(U$1,'Tillförd energi'!$B$1:$AQ$1,0),FALSE)</f>
        <v>0</v>
      </c>
      <c r="V70">
        <f>VLOOKUP($B70,'Tillförd energi'!$B$1:$AS$566,MATCH(V$1,'Tillförd energi'!$B$1:$AQ$1,0),FALSE)</f>
        <v>0</v>
      </c>
      <c r="W70">
        <f>VLOOKUP($B70,'Tillförd energi'!$B$1:$AS$566,MATCH(W$1,'Tillförd energi'!$B$1:$AQ$1,0),FALSE)</f>
        <v>0</v>
      </c>
      <c r="X70">
        <f>VLOOKUP($B70,'Tillförd energi'!$B$1:$AS$566,MATCH(X$1,'Tillförd energi'!$B$1:$AQ$1,0),FALSE)</f>
        <v>0</v>
      </c>
      <c r="Y70">
        <f>VLOOKUP($B70,'Tillförd energi'!$B$1:$AS$566,MATCH(Y$1,'Tillförd energi'!$B$1:$AQ$1,0),FALSE)</f>
        <v>0</v>
      </c>
      <c r="Z70">
        <f>VLOOKUP($B70,'Tillförd energi'!$B$1:$AS$566,MATCH(Z$1,'Tillförd energi'!$B$1:$AQ$1,0),FALSE)</f>
        <v>0</v>
      </c>
      <c r="AA70">
        <f>VLOOKUP($B70,'Tillförd energi'!$B$1:$AS$566,MATCH(AA$1,'Tillförd energi'!$B$1:$AQ$1,0),FALSE)</f>
        <v>0</v>
      </c>
      <c r="AB70">
        <f>VLOOKUP($B70,'Tillförd energi'!$B$1:$AS$566,MATCH(AB$1,'Tillförd energi'!$B$1:$AQ$1,0),FALSE)</f>
        <v>0</v>
      </c>
      <c r="AC70">
        <f>VLOOKUP($B70,'Tillförd energi'!$B$1:$AS$566,MATCH(AC$1,'Tillförd energi'!$B$1:$AQ$1,0),FALSE)</f>
        <v>0</v>
      </c>
      <c r="AD70">
        <f>VLOOKUP($B70,'Tillförd energi'!$B$1:$AS$566,MATCH(AD$1,'Tillförd energi'!$B$1:$AQ$1,0),FALSE)</f>
        <v>0</v>
      </c>
      <c r="AE70">
        <f>VLOOKUP($B70,'Tillförd energi'!$B$1:$AS$566,MATCH(AE$1,'Tillförd energi'!$B$1:$AQ$1,0),FALSE)</f>
        <v>0</v>
      </c>
      <c r="AF70">
        <f>VLOOKUP($B70,'Tillförd energi'!$B$1:$AS$566,MATCH(AF$1,'Tillförd energi'!$B$1:$AQ$1,0),FALSE)</f>
        <v>0.21299999999999999</v>
      </c>
      <c r="AG70">
        <f>IFERROR(VLOOKUP(B70,Miljö!$B$1:$S$476,9,FALSE)/1,0)</f>
        <v>0</v>
      </c>
      <c r="AI70">
        <f t="shared" si="10"/>
        <v>8.5463309999999986</v>
      </c>
      <c r="AJ70">
        <f t="shared" si="11"/>
        <v>8.5463309999999986</v>
      </c>
      <c r="AK70">
        <f>IF(ISERROR(1/VLOOKUP($B70,Leveranser!$B$1:$S$500,MATCH("såld värme (gwh)",Leveranser!$B$1:$S$1,0),FALSE)),"",VLOOKUP($B70,Leveranser!$B$1:$S$500,MATCH("såld värme (gwh)",Leveranser!$B$1:$S$1,0),FALSE))</f>
        <v>7.1</v>
      </c>
      <c r="AL70" s="22">
        <f>VLOOKUP($B70,Leveranser!$B$1:$Y$500,MATCH("Totalt såld fjärrvärme till andra fjärrvärmeföretag",Leveranser!$B$1:$AA$1,0),FALSE)</f>
        <v>0</v>
      </c>
      <c r="AM70" s="22">
        <f>IF(ISERROR(1/VLOOKUP($B70,Miljö!$B$1:$S$500,MATCH("Såld mängd produktionsspecifik fjärrvärme (GWh)",Miljö!$B$1:$R$1,0),FALSE)),0,VLOOKUP($B70,Miljö!$B$1:$S$500,MATCH("Såld mängd produktionsspecifik fjärrvärme (GWh)",Miljö!$B$1:$R$1,0),FALSE))</f>
        <v>0</v>
      </c>
      <c r="AN70" s="23">
        <f t="shared" si="12"/>
        <v>0.83076585730180597</v>
      </c>
      <c r="AP70" t="str">
        <f>VLOOKUP($B70,'Miljövärden urval för publ'!$B$1:$H$450,7,FALSE)</f>
        <v>Ja</v>
      </c>
      <c r="AQ70" t="str">
        <f>VLOOKUP($B70,'Miljövärden urval för publ'!$B$1:$H$450,6,FALSE)</f>
        <v>Nej</v>
      </c>
      <c r="AU70">
        <f t="shared" si="13"/>
        <v>0.21299999999999999</v>
      </c>
      <c r="AV70">
        <f t="shared" si="14"/>
        <v>0</v>
      </c>
      <c r="AW70">
        <f t="shared" si="15"/>
        <v>0</v>
      </c>
      <c r="AX70">
        <f t="shared" si="16"/>
        <v>0</v>
      </c>
      <c r="AZ70">
        <f t="shared" si="17"/>
        <v>0</v>
      </c>
      <c r="BA70">
        <f t="shared" si="18"/>
        <v>0</v>
      </c>
      <c r="BC70">
        <f t="shared" si="19"/>
        <v>0</v>
      </c>
    </row>
    <row r="71" spans="1:55" ht="15" customHeight="1" x14ac:dyDescent="0.25">
      <c r="A71" t="s">
        <v>102</v>
      </c>
      <c r="B71" t="s">
        <v>103</v>
      </c>
      <c r="C71">
        <f>VLOOKUP($B71,'Tillförd energi'!$B$1:$AS$566,MATCH(C$1,'Tillförd energi'!$B$1:$AQ$1,0),FALSE)</f>
        <v>0</v>
      </c>
      <c r="D71">
        <f>VLOOKUP($B71,'Tillförd energi'!$B$1:$AS$566,MATCH(D$1,'Tillförd energi'!$B$1:$AQ$1,0),FALSE)</f>
        <v>0.66261300000000001</v>
      </c>
      <c r="E71">
        <f>VLOOKUP($B71,'Tillförd energi'!$B$1:$AS$566,MATCH(E$1,'Tillförd energi'!$B$1:$AQ$1,0),FALSE)</f>
        <v>0</v>
      </c>
      <c r="F71">
        <f>VLOOKUP($B71,'Tillförd energi'!$B$1:$AS$566,MATCH(F$1,'Tillförd energi'!$B$1:$AQ$1,0),FALSE)</f>
        <v>0</v>
      </c>
      <c r="G71">
        <f>VLOOKUP($B71,'Tillförd energi'!$B$1:$AS$566,MATCH(G$1,'Tillförd energi'!$B$1:$AQ$1,0),FALSE)</f>
        <v>0</v>
      </c>
      <c r="H71">
        <f>VLOOKUP($B71,'Tillförd energi'!$B$1:$AS$566,MATCH(H$1,'Tillförd energi'!$B$1:$AQ$1,0),FALSE)</f>
        <v>0</v>
      </c>
      <c r="I71">
        <f>VLOOKUP($B71,'Tillförd energi'!$B$1:$AS$566,MATCH(I$1,'Tillförd energi'!$B$1:$AQ$1,0),FALSE)</f>
        <v>94.660200000000003</v>
      </c>
      <c r="J71">
        <f>VLOOKUP($B71,'Tillförd energi'!$B$1:$AS$566,MATCH(J$1,'Tillförd energi'!$B$1:$AQ$1,0),FALSE)</f>
        <v>0</v>
      </c>
      <c r="K71">
        <v>0</v>
      </c>
      <c r="L71">
        <f>VLOOKUP($B71,'Tillförd energi'!$B$1:$AS$566,MATCH(L$1,'Tillförd energi'!$B$1:$AQ$1,0),FALSE)</f>
        <v>0</v>
      </c>
      <c r="M71">
        <f>VLOOKUP($B71,'Tillförd energi'!$B$1:$AS$566,MATCH(M$1,'Tillförd energi'!$B$1:$AQ$1,0),FALSE)</f>
        <v>3</v>
      </c>
      <c r="N71">
        <f>VLOOKUP($B71,'Tillförd energi'!$B$1:$AS$566,MATCH(N$1,'Tillförd energi'!$B$1:$AQ$1,0),FALSE)</f>
        <v>0</v>
      </c>
      <c r="O71">
        <f>VLOOKUP($B71,'Tillförd energi'!$B$1:$AS$566,MATCH(O$1,'Tillförd energi'!$B$1:$AQ$1,0),FALSE)</f>
        <v>3</v>
      </c>
      <c r="P71">
        <f>VLOOKUP($B71,'Tillförd energi'!$B$1:$AS$566,MATCH(P$1,'Tillförd energi'!$B$1:$AQ$1,0),FALSE)</f>
        <v>11</v>
      </c>
      <c r="Q71">
        <f>VLOOKUP($B71,'Tillförd energi'!$B$1:$AS$566,MATCH(Q$1,'Tillförd energi'!$B$1:$AQ$1,0),FALSE)</f>
        <v>2.6635300000000002</v>
      </c>
      <c r="R71">
        <f>VLOOKUP($B71,'Tillförd energi'!$B$1:$AS$566,MATCH(R$1,'Tillförd energi'!$B$1:$AQ$1,0),FALSE)</f>
        <v>0</v>
      </c>
      <c r="S71">
        <f>VLOOKUP($B71,'Tillförd energi'!$B$1:$AS$566,MATCH(S$1,'Tillförd energi'!$B$1:$AQ$1,0),FALSE)</f>
        <v>0</v>
      </c>
      <c r="T71">
        <f>VLOOKUP($B71,'Tillförd energi'!$B$1:$AS$566,MATCH(T$1,'Tillförd energi'!$B$1:$AQ$1,0),FALSE)</f>
        <v>0</v>
      </c>
      <c r="U71">
        <f>VLOOKUP($B71,'Tillförd energi'!$B$1:$AS$566,MATCH(U$1,'Tillförd energi'!$B$1:$AQ$1,0),FALSE)</f>
        <v>0</v>
      </c>
      <c r="V71">
        <f>VLOOKUP($B71,'Tillförd energi'!$B$1:$AS$566,MATCH(V$1,'Tillförd energi'!$B$1:$AQ$1,0),FALSE)</f>
        <v>0</v>
      </c>
      <c r="W71">
        <f>VLOOKUP($B71,'Tillförd energi'!$B$1:$AS$566,MATCH(W$1,'Tillförd energi'!$B$1:$AQ$1,0),FALSE)</f>
        <v>0</v>
      </c>
      <c r="X71">
        <f>VLOOKUP($B71,'Tillförd energi'!$B$1:$AS$566,MATCH(X$1,'Tillförd energi'!$B$1:$AQ$1,0),FALSE)</f>
        <v>0</v>
      </c>
      <c r="Y71">
        <f>VLOOKUP($B71,'Tillförd energi'!$B$1:$AS$566,MATCH(Y$1,'Tillförd energi'!$B$1:$AQ$1,0),FALSE)</f>
        <v>0</v>
      </c>
      <c r="Z71">
        <f>VLOOKUP($B71,'Tillförd energi'!$B$1:$AS$566,MATCH(Z$1,'Tillförd energi'!$B$1:$AQ$1,0),FALSE)</f>
        <v>0</v>
      </c>
      <c r="AA71">
        <f>VLOOKUP($B71,'Tillförd energi'!$B$1:$AS$566,MATCH(AA$1,'Tillförd energi'!$B$1:$AQ$1,0),FALSE)</f>
        <v>0</v>
      </c>
      <c r="AB71">
        <f>VLOOKUP($B71,'Tillförd energi'!$B$1:$AS$566,MATCH(AB$1,'Tillförd energi'!$B$1:$AQ$1,0),FALSE)</f>
        <v>0</v>
      </c>
      <c r="AC71">
        <f>VLOOKUP($B71,'Tillförd energi'!$B$1:$AS$566,MATCH(AC$1,'Tillförd energi'!$B$1:$AQ$1,0),FALSE)</f>
        <v>12</v>
      </c>
      <c r="AD71">
        <f>VLOOKUP($B71,'Tillförd energi'!$B$1:$AS$566,MATCH(AD$1,'Tillförd energi'!$B$1:$AQ$1,0),FALSE)</f>
        <v>0</v>
      </c>
      <c r="AE71">
        <f>VLOOKUP($B71,'Tillförd energi'!$B$1:$AS$566,MATCH(AE$1,'Tillförd energi'!$B$1:$AQ$1,0),FALSE)</f>
        <v>0</v>
      </c>
      <c r="AF71">
        <f>VLOOKUP($B71,'Tillförd energi'!$B$1:$AS$566,MATCH(AF$1,'Tillförd energi'!$B$1:$AQ$1,0),FALSE)</f>
        <v>2.96658</v>
      </c>
      <c r="AG71">
        <f>IFERROR(VLOOKUP(B71,Miljö!$B$1:$S$476,9,FALSE)/1,0)</f>
        <v>0</v>
      </c>
      <c r="AI71">
        <f t="shared" si="10"/>
        <v>129.952923</v>
      </c>
      <c r="AJ71">
        <f t="shared" si="11"/>
        <v>129.952923</v>
      </c>
      <c r="AK71">
        <f>IF(ISERROR(1/VLOOKUP($B71,Leveranser!$B$1:$S$500,MATCH("såld värme (gwh)",Leveranser!$B$1:$S$1,0),FALSE)),"",VLOOKUP($B71,Leveranser!$B$1:$S$500,MATCH("såld värme (gwh)",Leveranser!$B$1:$S$1,0),FALSE))</f>
        <v>98.885999999999996</v>
      </c>
      <c r="AL71" s="22">
        <f>VLOOKUP($B71,Leveranser!$B$1:$Y$500,MATCH("Totalt såld fjärrvärme till andra fjärrvärmeföretag",Leveranser!$B$1:$AA$1,0),FALSE)</f>
        <v>0</v>
      </c>
      <c r="AM71" s="22">
        <f>IF(ISERROR(1/VLOOKUP($B71,Miljö!$B$1:$S$500,MATCH("Såld mängd produktionsspecifik fjärrvärme (GWh)",Miljö!$B$1:$R$1,0),FALSE)),0,VLOOKUP($B71,Miljö!$B$1:$S$500,MATCH("Såld mängd produktionsspecifik fjärrvärme (GWh)",Miljö!$B$1:$R$1,0),FALSE))</f>
        <v>0</v>
      </c>
      <c r="AN71" s="23">
        <f t="shared" si="12"/>
        <v>0.76093709719788294</v>
      </c>
      <c r="AP71" t="str">
        <f>VLOOKUP($B71,'Miljövärden urval för publ'!$B$1:$H$450,7,FALSE)</f>
        <v>Ja</v>
      </c>
      <c r="AQ71" t="str">
        <f>VLOOKUP($B71,'Miljövärden urval för publ'!$B$1:$H$450,6,FALSE)</f>
        <v>Ja</v>
      </c>
      <c r="AU71">
        <f t="shared" si="13"/>
        <v>2.96658</v>
      </c>
      <c r="AV71">
        <f t="shared" si="14"/>
        <v>0</v>
      </c>
      <c r="AW71">
        <f t="shared" si="15"/>
        <v>19.663530000000002</v>
      </c>
      <c r="AX71">
        <f t="shared" si="16"/>
        <v>0</v>
      </c>
      <c r="AZ71">
        <f t="shared" si="17"/>
        <v>0</v>
      </c>
      <c r="BA71">
        <f t="shared" si="18"/>
        <v>0</v>
      </c>
      <c r="BC71">
        <f t="shared" si="19"/>
        <v>19.663530000000002</v>
      </c>
    </row>
    <row r="72" spans="1:55" ht="15" customHeight="1" x14ac:dyDescent="0.25">
      <c r="A72" t="s">
        <v>102</v>
      </c>
      <c r="B72" t="s">
        <v>104</v>
      </c>
      <c r="C72">
        <f>VLOOKUP($B72,'Tillförd energi'!$B$1:$AS$566,MATCH(C$1,'Tillförd energi'!$B$1:$AQ$1,0),FALSE)</f>
        <v>0</v>
      </c>
      <c r="D72">
        <f>VLOOKUP($B72,'Tillförd energi'!$B$1:$AS$566,MATCH(D$1,'Tillförd energi'!$B$1:$AQ$1,0),FALSE)</f>
        <v>0.05</v>
      </c>
      <c r="E72">
        <f>VLOOKUP($B72,'Tillförd energi'!$B$1:$AS$566,MATCH(E$1,'Tillförd energi'!$B$1:$AQ$1,0),FALSE)</f>
        <v>0</v>
      </c>
      <c r="F72">
        <f>VLOOKUP($B72,'Tillförd energi'!$B$1:$AS$566,MATCH(F$1,'Tillförd energi'!$B$1:$AQ$1,0),FALSE)</f>
        <v>0</v>
      </c>
      <c r="G72">
        <f>VLOOKUP($B72,'Tillförd energi'!$B$1:$AS$566,MATCH(G$1,'Tillförd energi'!$B$1:$AQ$1,0),FALSE)</f>
        <v>0</v>
      </c>
      <c r="H72">
        <f>VLOOKUP($B72,'Tillförd energi'!$B$1:$AS$566,MATCH(H$1,'Tillförd energi'!$B$1:$AQ$1,0),FALSE)</f>
        <v>0</v>
      </c>
      <c r="I72">
        <f>VLOOKUP($B72,'Tillförd energi'!$B$1:$AS$566,MATCH(I$1,'Tillförd energi'!$B$1:$AQ$1,0),FALSE)</f>
        <v>0</v>
      </c>
      <c r="J72">
        <f>VLOOKUP($B72,'Tillförd energi'!$B$1:$AS$566,MATCH(J$1,'Tillförd energi'!$B$1:$AQ$1,0),FALSE)</f>
        <v>0</v>
      </c>
      <c r="K72">
        <v>0</v>
      </c>
      <c r="L72">
        <f>VLOOKUP($B72,'Tillförd energi'!$B$1:$AS$566,MATCH(L$1,'Tillförd energi'!$B$1:$AQ$1,0),FALSE)</f>
        <v>0</v>
      </c>
      <c r="M72">
        <f>VLOOKUP($B72,'Tillförd energi'!$B$1:$AS$566,MATCH(M$1,'Tillförd energi'!$B$1:$AQ$1,0),FALSE)</f>
        <v>1.4159999999999999</v>
      </c>
      <c r="N72">
        <f>VLOOKUP($B72,'Tillförd energi'!$B$1:$AS$566,MATCH(N$1,'Tillförd energi'!$B$1:$AQ$1,0),FALSE)</f>
        <v>0</v>
      </c>
      <c r="O72">
        <f>VLOOKUP($B72,'Tillförd energi'!$B$1:$AS$566,MATCH(O$1,'Tillförd energi'!$B$1:$AQ$1,0),FALSE)</f>
        <v>1.4159999999999999</v>
      </c>
      <c r="P72">
        <f>VLOOKUP($B72,'Tillförd energi'!$B$1:$AS$566,MATCH(P$1,'Tillförd energi'!$B$1:$AQ$1,0),FALSE)</f>
        <v>1.4179999999999999</v>
      </c>
      <c r="Q72">
        <f>VLOOKUP($B72,'Tillförd energi'!$B$1:$AS$566,MATCH(Q$1,'Tillförd energi'!$B$1:$AQ$1,0),FALSE)</f>
        <v>0</v>
      </c>
      <c r="R72">
        <f>VLOOKUP($B72,'Tillförd energi'!$B$1:$AS$566,MATCH(R$1,'Tillförd energi'!$B$1:$AQ$1,0),FALSE)</f>
        <v>0</v>
      </c>
      <c r="S72">
        <f>VLOOKUP($B72,'Tillförd energi'!$B$1:$AS$566,MATCH(S$1,'Tillförd energi'!$B$1:$AQ$1,0),FALSE)</f>
        <v>0</v>
      </c>
      <c r="T72">
        <f>VLOOKUP($B72,'Tillförd energi'!$B$1:$AS$566,MATCH(T$1,'Tillförd energi'!$B$1:$AQ$1,0),FALSE)</f>
        <v>0</v>
      </c>
      <c r="U72">
        <f>VLOOKUP($B72,'Tillförd energi'!$B$1:$AS$566,MATCH(U$1,'Tillförd energi'!$B$1:$AQ$1,0),FALSE)</f>
        <v>0</v>
      </c>
      <c r="V72">
        <f>VLOOKUP($B72,'Tillförd energi'!$B$1:$AS$566,MATCH(V$1,'Tillförd energi'!$B$1:$AQ$1,0),FALSE)</f>
        <v>0</v>
      </c>
      <c r="W72">
        <f>VLOOKUP($B72,'Tillförd energi'!$B$1:$AS$566,MATCH(W$1,'Tillförd energi'!$B$1:$AQ$1,0),FALSE)</f>
        <v>0</v>
      </c>
      <c r="X72">
        <f>VLOOKUP($B72,'Tillförd energi'!$B$1:$AS$566,MATCH(X$1,'Tillförd energi'!$B$1:$AQ$1,0),FALSE)</f>
        <v>0</v>
      </c>
      <c r="Y72">
        <f>VLOOKUP($B72,'Tillförd energi'!$B$1:$AS$566,MATCH(Y$1,'Tillförd energi'!$B$1:$AQ$1,0),FALSE)</f>
        <v>0</v>
      </c>
      <c r="Z72">
        <f>VLOOKUP($B72,'Tillförd energi'!$B$1:$AS$566,MATCH(Z$1,'Tillförd energi'!$B$1:$AQ$1,0),FALSE)</f>
        <v>0</v>
      </c>
      <c r="AA72">
        <f>VLOOKUP($B72,'Tillförd energi'!$B$1:$AS$566,MATCH(AA$1,'Tillförd energi'!$B$1:$AQ$1,0),FALSE)</f>
        <v>0</v>
      </c>
      <c r="AB72">
        <f>VLOOKUP($B72,'Tillförd energi'!$B$1:$AS$566,MATCH(AB$1,'Tillförd energi'!$B$1:$AQ$1,0),FALSE)</f>
        <v>0</v>
      </c>
      <c r="AC72">
        <f>VLOOKUP($B72,'Tillförd energi'!$B$1:$AS$566,MATCH(AC$1,'Tillförd energi'!$B$1:$AQ$1,0),FALSE)</f>
        <v>0</v>
      </c>
      <c r="AD72">
        <f>VLOOKUP($B72,'Tillförd energi'!$B$1:$AS$566,MATCH(AD$1,'Tillförd energi'!$B$1:$AQ$1,0),FALSE)</f>
        <v>0</v>
      </c>
      <c r="AE72">
        <f>VLOOKUP($B72,'Tillförd energi'!$B$1:$AS$566,MATCH(AE$1,'Tillförd energi'!$B$1:$AQ$1,0),FALSE)</f>
        <v>0</v>
      </c>
      <c r="AF72">
        <f>VLOOKUP($B72,'Tillförd energi'!$B$1:$AS$566,MATCH(AF$1,'Tillförd energi'!$B$1:$AQ$1,0),FALSE)</f>
        <v>7.911E-2</v>
      </c>
      <c r="AG72">
        <f>IFERROR(VLOOKUP(B72,Miljö!$B$1:$S$476,9,FALSE)/1,0)</f>
        <v>0</v>
      </c>
      <c r="AI72">
        <f t="shared" si="10"/>
        <v>4.3791099999999998</v>
      </c>
      <c r="AJ72">
        <f t="shared" si="11"/>
        <v>4.3791099999999998</v>
      </c>
      <c r="AK72">
        <f>IF(ISERROR(1/VLOOKUP($B72,Leveranser!$B$1:$S$500,MATCH("såld värme (gwh)",Leveranser!$B$1:$S$1,0),FALSE)),"",VLOOKUP($B72,Leveranser!$B$1:$S$500,MATCH("såld värme (gwh)",Leveranser!$B$1:$S$1,0),FALSE))</f>
        <v>2.637</v>
      </c>
      <c r="AL72" s="22">
        <f>VLOOKUP($B72,Leveranser!$B$1:$Y$500,MATCH("Totalt såld fjärrvärme till andra fjärrvärmeföretag",Leveranser!$B$1:$AA$1,0),FALSE)</f>
        <v>0</v>
      </c>
      <c r="AM72" s="22">
        <f>IF(ISERROR(1/VLOOKUP($B72,Miljö!$B$1:$S$500,MATCH("Såld mängd produktionsspecifik fjärrvärme (GWh)",Miljö!$B$1:$R$1,0),FALSE)),0,VLOOKUP($B72,Miljö!$B$1:$S$500,MATCH("Såld mängd produktionsspecifik fjärrvärme (GWh)",Miljö!$B$1:$R$1,0),FALSE))</f>
        <v>0</v>
      </c>
      <c r="AN72" s="23">
        <f t="shared" si="12"/>
        <v>0.60217715471865285</v>
      </c>
      <c r="AP72" t="str">
        <f>VLOOKUP($B72,'Miljövärden urval för publ'!$B$1:$H$450,7,FALSE)</f>
        <v>Ja</v>
      </c>
      <c r="AQ72" t="str">
        <f>VLOOKUP($B72,'Miljövärden urval för publ'!$B$1:$H$450,6,FALSE)</f>
        <v>Ja</v>
      </c>
      <c r="AU72">
        <f t="shared" si="13"/>
        <v>7.911E-2</v>
      </c>
      <c r="AV72">
        <f t="shared" si="14"/>
        <v>0</v>
      </c>
      <c r="AW72">
        <f t="shared" si="15"/>
        <v>4.25</v>
      </c>
      <c r="AX72">
        <f t="shared" si="16"/>
        <v>0</v>
      </c>
      <c r="AZ72">
        <f t="shared" si="17"/>
        <v>0</v>
      </c>
      <c r="BA72">
        <f t="shared" si="18"/>
        <v>0</v>
      </c>
      <c r="BC72">
        <f t="shared" si="19"/>
        <v>4.25</v>
      </c>
    </row>
    <row r="73" spans="1:55" ht="15" customHeight="1" x14ac:dyDescent="0.25">
      <c r="A73" t="s">
        <v>102</v>
      </c>
      <c r="B73" t="s">
        <v>105</v>
      </c>
      <c r="C73">
        <f>VLOOKUP($B73,'Tillförd energi'!$B$1:$AS$566,MATCH(C$1,'Tillförd energi'!$B$1:$AQ$1,0),FALSE)</f>
        <v>0</v>
      </c>
      <c r="D73">
        <f>VLOOKUP($B73,'Tillförd energi'!$B$1:$AS$566,MATCH(D$1,'Tillförd energi'!$B$1:$AQ$1,0),FALSE)</f>
        <v>4.2999999999999997E-2</v>
      </c>
      <c r="E73">
        <f>VLOOKUP($B73,'Tillförd energi'!$B$1:$AS$566,MATCH(E$1,'Tillförd energi'!$B$1:$AQ$1,0),FALSE)</f>
        <v>0</v>
      </c>
      <c r="F73">
        <f>VLOOKUP($B73,'Tillförd energi'!$B$1:$AS$566,MATCH(F$1,'Tillförd energi'!$B$1:$AQ$1,0),FALSE)</f>
        <v>0</v>
      </c>
      <c r="G73">
        <f>VLOOKUP($B73,'Tillförd energi'!$B$1:$AS$566,MATCH(G$1,'Tillförd energi'!$B$1:$AQ$1,0),FALSE)</f>
        <v>0</v>
      </c>
      <c r="H73">
        <f>VLOOKUP($B73,'Tillförd energi'!$B$1:$AS$566,MATCH(H$1,'Tillförd energi'!$B$1:$AQ$1,0),FALSE)</f>
        <v>0</v>
      </c>
      <c r="I73">
        <f>VLOOKUP($B73,'Tillförd energi'!$B$1:$AS$566,MATCH(I$1,'Tillförd energi'!$B$1:$AQ$1,0),FALSE)</f>
        <v>0</v>
      </c>
      <c r="J73">
        <f>VLOOKUP($B73,'Tillförd energi'!$B$1:$AS$566,MATCH(J$1,'Tillförd energi'!$B$1:$AQ$1,0),FALSE)</f>
        <v>0</v>
      </c>
      <c r="K73">
        <v>0</v>
      </c>
      <c r="L73">
        <f>VLOOKUP($B73,'Tillförd energi'!$B$1:$AS$566,MATCH(L$1,'Tillförd energi'!$B$1:$AQ$1,0),FALSE)</f>
        <v>0</v>
      </c>
      <c r="M73">
        <f>VLOOKUP($B73,'Tillförd energi'!$B$1:$AS$566,MATCH(M$1,'Tillförd energi'!$B$1:$AQ$1,0),FALSE)</f>
        <v>6.66</v>
      </c>
      <c r="N73">
        <f>VLOOKUP($B73,'Tillförd energi'!$B$1:$AS$566,MATCH(N$1,'Tillförd energi'!$B$1:$AQ$1,0),FALSE)</f>
        <v>0</v>
      </c>
      <c r="O73">
        <f>VLOOKUP($B73,'Tillförd energi'!$B$1:$AS$566,MATCH(O$1,'Tillförd energi'!$B$1:$AQ$1,0),FALSE)</f>
        <v>6.66</v>
      </c>
      <c r="P73">
        <f>VLOOKUP($B73,'Tillförd energi'!$B$1:$AS$566,MATCH(P$1,'Tillförd energi'!$B$1:$AQ$1,0),FALSE)</f>
        <v>6.67</v>
      </c>
      <c r="Q73">
        <f>VLOOKUP($B73,'Tillförd energi'!$B$1:$AS$566,MATCH(Q$1,'Tillförd energi'!$B$1:$AQ$1,0),FALSE)</f>
        <v>0</v>
      </c>
      <c r="R73">
        <f>VLOOKUP($B73,'Tillförd energi'!$B$1:$AS$566,MATCH(R$1,'Tillförd energi'!$B$1:$AQ$1,0),FALSE)</f>
        <v>0</v>
      </c>
      <c r="S73">
        <f>VLOOKUP($B73,'Tillförd energi'!$B$1:$AS$566,MATCH(S$1,'Tillförd energi'!$B$1:$AQ$1,0),FALSE)</f>
        <v>0</v>
      </c>
      <c r="T73">
        <f>VLOOKUP($B73,'Tillförd energi'!$B$1:$AS$566,MATCH(T$1,'Tillförd energi'!$B$1:$AQ$1,0),FALSE)</f>
        <v>0</v>
      </c>
      <c r="U73">
        <f>VLOOKUP($B73,'Tillförd energi'!$B$1:$AS$566,MATCH(U$1,'Tillförd energi'!$B$1:$AQ$1,0),FALSE)</f>
        <v>0</v>
      </c>
      <c r="V73">
        <f>VLOOKUP($B73,'Tillförd energi'!$B$1:$AS$566,MATCH(V$1,'Tillförd energi'!$B$1:$AQ$1,0),FALSE)</f>
        <v>0</v>
      </c>
      <c r="W73">
        <f>VLOOKUP($B73,'Tillförd energi'!$B$1:$AS$566,MATCH(W$1,'Tillförd energi'!$B$1:$AQ$1,0),FALSE)</f>
        <v>0</v>
      </c>
      <c r="X73">
        <f>VLOOKUP($B73,'Tillförd energi'!$B$1:$AS$566,MATCH(X$1,'Tillförd energi'!$B$1:$AQ$1,0),FALSE)</f>
        <v>0</v>
      </c>
      <c r="Y73">
        <f>VLOOKUP($B73,'Tillförd energi'!$B$1:$AS$566,MATCH(Y$1,'Tillförd energi'!$B$1:$AQ$1,0),FALSE)</f>
        <v>0</v>
      </c>
      <c r="Z73">
        <f>VLOOKUP($B73,'Tillförd energi'!$B$1:$AS$566,MATCH(Z$1,'Tillförd energi'!$B$1:$AQ$1,0),FALSE)</f>
        <v>0</v>
      </c>
      <c r="AA73">
        <f>VLOOKUP($B73,'Tillförd energi'!$B$1:$AS$566,MATCH(AA$1,'Tillförd energi'!$B$1:$AQ$1,0),FALSE)</f>
        <v>0</v>
      </c>
      <c r="AB73">
        <f>VLOOKUP($B73,'Tillförd energi'!$B$1:$AS$566,MATCH(AB$1,'Tillförd energi'!$B$1:$AQ$1,0),FALSE)</f>
        <v>0</v>
      </c>
      <c r="AC73">
        <f>VLOOKUP($B73,'Tillförd energi'!$B$1:$AS$566,MATCH(AC$1,'Tillförd energi'!$B$1:$AQ$1,0),FALSE)</f>
        <v>0</v>
      </c>
      <c r="AD73">
        <f>VLOOKUP($B73,'Tillförd energi'!$B$1:$AS$566,MATCH(AD$1,'Tillförd energi'!$B$1:$AQ$1,0),FALSE)</f>
        <v>0</v>
      </c>
      <c r="AE73">
        <f>VLOOKUP($B73,'Tillförd energi'!$B$1:$AS$566,MATCH(AE$1,'Tillförd energi'!$B$1:$AQ$1,0),FALSE)</f>
        <v>0</v>
      </c>
      <c r="AF73">
        <f>VLOOKUP($B73,'Tillförd energi'!$B$1:$AS$566,MATCH(AF$1,'Tillförd energi'!$B$1:$AQ$1,0),FALSE)</f>
        <v>0.39345000000000002</v>
      </c>
      <c r="AG73">
        <f>IFERROR(VLOOKUP(B73,Miljö!$B$1:$S$476,9,FALSE)/1,0)</f>
        <v>0</v>
      </c>
      <c r="AI73">
        <f t="shared" si="10"/>
        <v>20.426450000000003</v>
      </c>
      <c r="AJ73">
        <f t="shared" si="11"/>
        <v>20.426450000000003</v>
      </c>
      <c r="AK73">
        <f>IF(ISERROR(1/VLOOKUP($B73,Leveranser!$B$1:$S$500,MATCH("såld värme (gwh)",Leveranser!$B$1:$S$1,0),FALSE)),"",VLOOKUP($B73,Leveranser!$B$1:$S$500,MATCH("såld värme (gwh)",Leveranser!$B$1:$S$1,0),FALSE))</f>
        <v>13.115</v>
      </c>
      <c r="AL73" s="22">
        <f>VLOOKUP($B73,Leveranser!$B$1:$Y$500,MATCH("Totalt såld fjärrvärme till andra fjärrvärmeföretag",Leveranser!$B$1:$AA$1,0),FALSE)</f>
        <v>0</v>
      </c>
      <c r="AM73" s="22">
        <f>IF(ISERROR(1/VLOOKUP($B73,Miljö!$B$1:$S$500,MATCH("Såld mängd produktionsspecifik fjärrvärme (GWh)",Miljö!$B$1:$R$1,0),FALSE)),0,VLOOKUP($B73,Miljö!$B$1:$S$500,MATCH("Såld mängd produktionsspecifik fjärrvärme (GWh)",Miljö!$B$1:$R$1,0),FALSE))</f>
        <v>0</v>
      </c>
      <c r="AN73" s="23">
        <f t="shared" si="12"/>
        <v>0.64205968242156608</v>
      </c>
      <c r="AP73" t="str">
        <f>VLOOKUP($B73,'Miljövärden urval för publ'!$B$1:$H$450,7,FALSE)</f>
        <v>Ja</v>
      </c>
      <c r="AQ73" t="str">
        <f>VLOOKUP($B73,'Miljövärden urval för publ'!$B$1:$H$450,6,FALSE)</f>
        <v>Ja</v>
      </c>
      <c r="AU73">
        <f t="shared" si="13"/>
        <v>0.39345000000000002</v>
      </c>
      <c r="AV73">
        <f t="shared" si="14"/>
        <v>0</v>
      </c>
      <c r="AW73">
        <f t="shared" si="15"/>
        <v>19.990000000000002</v>
      </c>
      <c r="AX73">
        <f t="shared" si="16"/>
        <v>0</v>
      </c>
      <c r="AZ73">
        <f t="shared" si="17"/>
        <v>0</v>
      </c>
      <c r="BA73">
        <f t="shared" si="18"/>
        <v>0</v>
      </c>
      <c r="BC73">
        <f t="shared" si="19"/>
        <v>19.990000000000002</v>
      </c>
    </row>
    <row r="74" spans="1:55" ht="15" customHeight="1" x14ac:dyDescent="0.25">
      <c r="A74" t="s">
        <v>106</v>
      </c>
      <c r="B74" t="s">
        <v>107</v>
      </c>
      <c r="C74">
        <f>VLOOKUP($B74,'Tillförd energi'!$B$1:$AS$566,MATCH(C$1,'Tillförd energi'!$B$1:$AQ$1,0),FALSE)</f>
        <v>0</v>
      </c>
      <c r="D74">
        <f>VLOOKUP($B74,'Tillförd energi'!$B$1:$AS$566,MATCH(D$1,'Tillförd energi'!$B$1:$AQ$1,0),FALSE)</f>
        <v>2.415</v>
      </c>
      <c r="E74">
        <f>VLOOKUP($B74,'Tillförd energi'!$B$1:$AS$566,MATCH(E$1,'Tillförd energi'!$B$1:$AQ$1,0),FALSE)</f>
        <v>0</v>
      </c>
      <c r="F74">
        <f>VLOOKUP($B74,'Tillförd energi'!$B$1:$AS$566,MATCH(F$1,'Tillförd energi'!$B$1:$AQ$1,0),FALSE)</f>
        <v>0</v>
      </c>
      <c r="G74">
        <f>VLOOKUP($B74,'Tillförd energi'!$B$1:$AS$566,MATCH(G$1,'Tillförd energi'!$B$1:$AQ$1,0),FALSE)</f>
        <v>0</v>
      </c>
      <c r="H74">
        <f>VLOOKUP($B74,'Tillförd energi'!$B$1:$AS$566,MATCH(H$1,'Tillförd energi'!$B$1:$AQ$1,0),FALSE)</f>
        <v>0</v>
      </c>
      <c r="I74">
        <f>VLOOKUP($B74,'Tillförd energi'!$B$1:$AS$566,MATCH(I$1,'Tillförd energi'!$B$1:$AQ$1,0),FALSE)</f>
        <v>0</v>
      </c>
      <c r="J74">
        <f>VLOOKUP($B74,'Tillförd energi'!$B$1:$AS$566,MATCH(J$1,'Tillförd energi'!$B$1:$AQ$1,0),FALSE)</f>
        <v>0</v>
      </c>
      <c r="K74">
        <v>0</v>
      </c>
      <c r="L74">
        <f>VLOOKUP($B74,'Tillförd energi'!$B$1:$AS$566,MATCH(L$1,'Tillförd energi'!$B$1:$AQ$1,0),FALSE)</f>
        <v>0</v>
      </c>
      <c r="M74">
        <f>VLOOKUP($B74,'Tillförd energi'!$B$1:$AS$566,MATCH(M$1,'Tillförd energi'!$B$1:$AQ$1,0),FALSE)</f>
        <v>0</v>
      </c>
      <c r="N74">
        <f>VLOOKUP($B74,'Tillförd energi'!$B$1:$AS$566,MATCH(N$1,'Tillförd energi'!$B$1:$AQ$1,0),FALSE)</f>
        <v>0</v>
      </c>
      <c r="O74">
        <f>VLOOKUP($B74,'Tillförd energi'!$B$1:$AS$566,MATCH(O$1,'Tillförd energi'!$B$1:$AQ$1,0),FALSE)</f>
        <v>0</v>
      </c>
      <c r="P74">
        <f>VLOOKUP($B74,'Tillförd energi'!$B$1:$AS$566,MATCH(P$1,'Tillförd energi'!$B$1:$AQ$1,0),FALSE)</f>
        <v>2.069</v>
      </c>
      <c r="Q74">
        <f>VLOOKUP($B74,'Tillförd energi'!$B$1:$AS$566,MATCH(Q$1,'Tillförd energi'!$B$1:$AQ$1,0),FALSE)</f>
        <v>0</v>
      </c>
      <c r="R74">
        <f>VLOOKUP($B74,'Tillförd energi'!$B$1:$AS$566,MATCH(R$1,'Tillförd energi'!$B$1:$AQ$1,0),FALSE)</f>
        <v>17.815999999999999</v>
      </c>
      <c r="S74">
        <f>VLOOKUP($B74,'Tillförd energi'!$B$1:$AS$566,MATCH(S$1,'Tillförd energi'!$B$1:$AQ$1,0),FALSE)</f>
        <v>11.295999999999999</v>
      </c>
      <c r="T74">
        <f>VLOOKUP($B74,'Tillförd energi'!$B$1:$AS$566,MATCH(T$1,'Tillförd energi'!$B$1:$AQ$1,0),FALSE)</f>
        <v>0</v>
      </c>
      <c r="U74">
        <f>VLOOKUP($B74,'Tillförd energi'!$B$1:$AS$566,MATCH(U$1,'Tillförd energi'!$B$1:$AQ$1,0),FALSE)</f>
        <v>0</v>
      </c>
      <c r="V74">
        <f>VLOOKUP($B74,'Tillförd energi'!$B$1:$AS$566,MATCH(V$1,'Tillförd energi'!$B$1:$AQ$1,0),FALSE)</f>
        <v>0</v>
      </c>
      <c r="W74">
        <f>VLOOKUP($B74,'Tillförd energi'!$B$1:$AS$566,MATCH(W$1,'Tillförd energi'!$B$1:$AQ$1,0),FALSE)</f>
        <v>0</v>
      </c>
      <c r="X74">
        <f>VLOOKUP($B74,'Tillförd energi'!$B$1:$AS$566,MATCH(X$1,'Tillförd energi'!$B$1:$AQ$1,0),FALSE)</f>
        <v>14.063499999999999</v>
      </c>
      <c r="Y74">
        <f>VLOOKUP($B74,'Tillförd energi'!$B$1:$AS$566,MATCH(Y$1,'Tillförd energi'!$B$1:$AQ$1,0),FALSE)</f>
        <v>0</v>
      </c>
      <c r="Z74">
        <f>VLOOKUP($B74,'Tillförd energi'!$B$1:$AS$566,MATCH(Z$1,'Tillförd energi'!$B$1:$AQ$1,0),FALSE)</f>
        <v>0.17199999999999999</v>
      </c>
      <c r="AA74">
        <f>VLOOKUP($B74,'Tillförd energi'!$B$1:$AS$566,MATCH(AA$1,'Tillförd energi'!$B$1:$AQ$1,0),FALSE)</f>
        <v>0.06</v>
      </c>
      <c r="AB74">
        <f>VLOOKUP($B74,'Tillförd energi'!$B$1:$AS$566,MATCH(AB$1,'Tillförd energi'!$B$1:$AQ$1,0),FALSE)</f>
        <v>0.21299999999999999</v>
      </c>
      <c r="AC74">
        <f>VLOOKUP($B74,'Tillförd energi'!$B$1:$AS$566,MATCH(AC$1,'Tillförd energi'!$B$1:$AQ$1,0),FALSE)</f>
        <v>0</v>
      </c>
      <c r="AD74">
        <f>VLOOKUP($B74,'Tillförd energi'!$B$1:$AS$566,MATCH(AD$1,'Tillförd energi'!$B$1:$AQ$1,0),FALSE)</f>
        <v>0</v>
      </c>
      <c r="AE74">
        <f>VLOOKUP($B74,'Tillförd energi'!$B$1:$AS$566,MATCH(AE$1,'Tillförd energi'!$B$1:$AQ$1,0),FALSE)</f>
        <v>0</v>
      </c>
      <c r="AF74">
        <f>VLOOKUP($B74,'Tillförd energi'!$B$1:$AS$566,MATCH(AF$1,'Tillförd energi'!$B$1:$AQ$1,0),FALSE)</f>
        <v>0.91818</v>
      </c>
      <c r="AG74">
        <f>IFERROR(VLOOKUP(B74,Miljö!$B$1:$S$476,9,FALSE)/1,0)</f>
        <v>0</v>
      </c>
      <c r="AI74">
        <f t="shared" si="10"/>
        <v>49.022679999999994</v>
      </c>
      <c r="AJ74">
        <f t="shared" si="11"/>
        <v>49.022679999999994</v>
      </c>
      <c r="AK74">
        <f>IF(ISERROR(1/VLOOKUP($B74,Leveranser!$B$1:$S$500,MATCH("såld värme (gwh)",Leveranser!$B$1:$S$1,0),FALSE)),"",VLOOKUP($B74,Leveranser!$B$1:$S$500,MATCH("såld värme (gwh)",Leveranser!$B$1:$S$1,0),FALSE))</f>
        <v>30.606000000000002</v>
      </c>
      <c r="AL74" s="22">
        <f>VLOOKUP($B74,Leveranser!$B$1:$Y$500,MATCH("Totalt såld fjärrvärme till andra fjärrvärmeföretag",Leveranser!$B$1:$AA$1,0),FALSE)</f>
        <v>0</v>
      </c>
      <c r="AM74" s="22">
        <f>IF(ISERROR(1/VLOOKUP($B74,Miljö!$B$1:$S$500,MATCH("Såld mängd produktionsspecifik fjärrvärme (GWh)",Miljö!$B$1:$R$1,0),FALSE)),0,VLOOKUP($B74,Miljö!$B$1:$S$500,MATCH("Såld mängd produktionsspecifik fjärrvärme (GWh)",Miljö!$B$1:$R$1,0),FALSE))</f>
        <v>0</v>
      </c>
      <c r="AN74" s="23">
        <f t="shared" si="12"/>
        <v>0.62432327241187147</v>
      </c>
      <c r="AP74" t="str">
        <f>VLOOKUP($B74,'Miljövärden urval för publ'!$B$1:$H$450,7,FALSE)</f>
        <v>Ja</v>
      </c>
      <c r="AQ74" t="str">
        <f>VLOOKUP($B74,'Miljövärden urval för publ'!$B$1:$H$450,6,FALSE)</f>
        <v>Nej</v>
      </c>
      <c r="AU74">
        <f t="shared" si="13"/>
        <v>1.15018</v>
      </c>
      <c r="AV74">
        <f t="shared" si="14"/>
        <v>14.063499999999999</v>
      </c>
      <c r="AW74">
        <f t="shared" si="15"/>
        <v>2.069</v>
      </c>
      <c r="AX74">
        <f t="shared" si="16"/>
        <v>29.111999999999998</v>
      </c>
      <c r="AZ74">
        <f t="shared" si="17"/>
        <v>0.21299999999999999</v>
      </c>
      <c r="BA74">
        <f t="shared" si="18"/>
        <v>0</v>
      </c>
      <c r="BC74">
        <f t="shared" si="19"/>
        <v>45.244499999999995</v>
      </c>
    </row>
    <row r="75" spans="1:55" ht="15" customHeight="1" x14ac:dyDescent="0.25">
      <c r="A75" t="s">
        <v>108</v>
      </c>
      <c r="B75" t="s">
        <v>109</v>
      </c>
      <c r="C75">
        <f>VLOOKUP($B75,'Tillförd energi'!$B$1:$AS$566,MATCH(C$1,'Tillförd energi'!$B$1:$AQ$1,0),FALSE)</f>
        <v>0</v>
      </c>
      <c r="D75">
        <f>VLOOKUP($B75,'Tillförd energi'!$B$1:$AS$566,MATCH(D$1,'Tillförd energi'!$B$1:$AQ$1,0),FALSE)</f>
        <v>0.6</v>
      </c>
      <c r="E75">
        <f>VLOOKUP($B75,'Tillförd energi'!$B$1:$AS$566,MATCH(E$1,'Tillförd energi'!$B$1:$AQ$1,0),FALSE)</f>
        <v>0</v>
      </c>
      <c r="F75">
        <f>VLOOKUP($B75,'Tillförd energi'!$B$1:$AS$566,MATCH(F$1,'Tillförd energi'!$B$1:$AQ$1,0),FALSE)</f>
        <v>0</v>
      </c>
      <c r="G75">
        <f>VLOOKUP($B75,'Tillförd energi'!$B$1:$AS$566,MATCH(G$1,'Tillförd energi'!$B$1:$AQ$1,0),FALSE)</f>
        <v>0</v>
      </c>
      <c r="H75">
        <f>VLOOKUP($B75,'Tillförd energi'!$B$1:$AS$566,MATCH(H$1,'Tillförd energi'!$B$1:$AQ$1,0),FALSE)</f>
        <v>0</v>
      </c>
      <c r="I75">
        <f>VLOOKUP($B75,'Tillförd energi'!$B$1:$AS$566,MATCH(I$1,'Tillförd energi'!$B$1:$AQ$1,0),FALSE)</f>
        <v>0</v>
      </c>
      <c r="J75">
        <f>VLOOKUP($B75,'Tillförd energi'!$B$1:$AS$566,MATCH(J$1,'Tillförd energi'!$B$1:$AQ$1,0),FALSE)</f>
        <v>0</v>
      </c>
      <c r="K75">
        <v>0</v>
      </c>
      <c r="L75">
        <f>VLOOKUP($B75,'Tillförd energi'!$B$1:$AS$566,MATCH(L$1,'Tillförd energi'!$B$1:$AQ$1,0),FALSE)</f>
        <v>0</v>
      </c>
      <c r="M75">
        <f>VLOOKUP($B75,'Tillförd energi'!$B$1:$AS$566,MATCH(M$1,'Tillförd energi'!$B$1:$AQ$1,0),FALSE)</f>
        <v>6.6929999999999996</v>
      </c>
      <c r="N75">
        <f>VLOOKUP($B75,'Tillförd energi'!$B$1:$AS$566,MATCH(N$1,'Tillförd energi'!$B$1:$AQ$1,0),FALSE)</f>
        <v>0</v>
      </c>
      <c r="O75">
        <f>VLOOKUP($B75,'Tillförd energi'!$B$1:$AS$566,MATCH(O$1,'Tillförd energi'!$B$1:$AQ$1,0),FALSE)</f>
        <v>0</v>
      </c>
      <c r="P75">
        <f>VLOOKUP($B75,'Tillförd energi'!$B$1:$AS$566,MATCH(P$1,'Tillförd energi'!$B$1:$AQ$1,0),FALSE)</f>
        <v>0</v>
      </c>
      <c r="Q75">
        <f>VLOOKUP($B75,'Tillförd energi'!$B$1:$AS$566,MATCH(Q$1,'Tillförd energi'!$B$1:$AQ$1,0),FALSE)</f>
        <v>11.124700000000001</v>
      </c>
      <c r="R75">
        <f>VLOOKUP($B75,'Tillförd energi'!$B$1:$AS$566,MATCH(R$1,'Tillförd energi'!$B$1:$AQ$1,0),FALSE)</f>
        <v>0</v>
      </c>
      <c r="S75">
        <f>VLOOKUP($B75,'Tillförd energi'!$B$1:$AS$566,MATCH(S$1,'Tillförd energi'!$B$1:$AQ$1,0),FALSE)</f>
        <v>0</v>
      </c>
      <c r="T75">
        <f>VLOOKUP($B75,'Tillförd energi'!$B$1:$AS$566,MATCH(T$1,'Tillförd energi'!$B$1:$AQ$1,0),FALSE)</f>
        <v>0</v>
      </c>
      <c r="U75">
        <f>VLOOKUP($B75,'Tillförd energi'!$B$1:$AS$566,MATCH(U$1,'Tillförd energi'!$B$1:$AQ$1,0),FALSE)</f>
        <v>0</v>
      </c>
      <c r="V75">
        <f>VLOOKUP($B75,'Tillförd energi'!$B$1:$AS$566,MATCH(V$1,'Tillförd energi'!$B$1:$AQ$1,0),FALSE)</f>
        <v>0</v>
      </c>
      <c r="W75">
        <f>VLOOKUP($B75,'Tillförd energi'!$B$1:$AS$566,MATCH(W$1,'Tillförd energi'!$B$1:$AQ$1,0),FALSE)</f>
        <v>0</v>
      </c>
      <c r="X75">
        <f>VLOOKUP($B75,'Tillförd energi'!$B$1:$AS$566,MATCH(X$1,'Tillförd energi'!$B$1:$AQ$1,0),FALSE)</f>
        <v>0</v>
      </c>
      <c r="Y75">
        <f>VLOOKUP($B75,'Tillförd energi'!$B$1:$AS$566,MATCH(Y$1,'Tillförd energi'!$B$1:$AQ$1,0),FALSE)</f>
        <v>0</v>
      </c>
      <c r="Z75">
        <f>VLOOKUP($B75,'Tillförd energi'!$B$1:$AS$566,MATCH(Z$1,'Tillförd energi'!$B$1:$AQ$1,0),FALSE)</f>
        <v>0</v>
      </c>
      <c r="AA75">
        <f>VLOOKUP($B75,'Tillförd energi'!$B$1:$AS$566,MATCH(AA$1,'Tillförd energi'!$B$1:$AQ$1,0),FALSE)</f>
        <v>0</v>
      </c>
      <c r="AB75">
        <f>VLOOKUP($B75,'Tillförd energi'!$B$1:$AS$566,MATCH(AB$1,'Tillförd energi'!$B$1:$AQ$1,0),FALSE)</f>
        <v>0</v>
      </c>
      <c r="AC75">
        <f>VLOOKUP($B75,'Tillförd energi'!$B$1:$AS$566,MATCH(AC$1,'Tillförd energi'!$B$1:$AQ$1,0),FALSE)</f>
        <v>2.3250000000000002</v>
      </c>
      <c r="AD75">
        <f>VLOOKUP($B75,'Tillförd energi'!$B$1:$AS$566,MATCH(AD$1,'Tillförd energi'!$B$1:$AQ$1,0),FALSE)</f>
        <v>0</v>
      </c>
      <c r="AE75">
        <f>VLOOKUP($B75,'Tillförd energi'!$B$1:$AS$566,MATCH(AE$1,'Tillförd energi'!$B$1:$AQ$1,0),FALSE)</f>
        <v>0</v>
      </c>
      <c r="AF75">
        <f>VLOOKUP($B75,'Tillförd energi'!$B$1:$AS$566,MATCH(AF$1,'Tillförd energi'!$B$1:$AQ$1,0),FALSE)</f>
        <v>0.379</v>
      </c>
      <c r="AG75">
        <f>IFERROR(VLOOKUP(B75,Miljö!$B$1:$S$476,9,FALSE)/1,0)</f>
        <v>0</v>
      </c>
      <c r="AI75">
        <f t="shared" si="10"/>
        <v>21.121700000000001</v>
      </c>
      <c r="AJ75">
        <f t="shared" si="11"/>
        <v>21.121700000000001</v>
      </c>
      <c r="AK75">
        <f>IF(ISERROR(1/VLOOKUP($B75,Leveranser!$B$1:$S$500,MATCH("såld värme (gwh)",Leveranser!$B$1:$S$1,0),FALSE)),"",VLOOKUP($B75,Leveranser!$B$1:$S$500,MATCH("såld värme (gwh)",Leveranser!$B$1:$S$1,0),FALSE))</f>
        <v>15.928000000000001</v>
      </c>
      <c r="AL75" s="22">
        <f>VLOOKUP($B75,Leveranser!$B$1:$Y$500,MATCH("Totalt såld fjärrvärme till andra fjärrvärmeföretag",Leveranser!$B$1:$AA$1,0),FALSE)</f>
        <v>0</v>
      </c>
      <c r="AM75" s="22">
        <f>IF(ISERROR(1/VLOOKUP($B75,Miljö!$B$1:$S$500,MATCH("Såld mängd produktionsspecifik fjärrvärme (GWh)",Miljö!$B$1:$R$1,0),FALSE)),0,VLOOKUP($B75,Miljö!$B$1:$S$500,MATCH("Såld mängd produktionsspecifik fjärrvärme (GWh)",Miljö!$B$1:$R$1,0),FALSE))</f>
        <v>0</v>
      </c>
      <c r="AN75" s="23">
        <f t="shared" si="12"/>
        <v>0.75410596684925935</v>
      </c>
      <c r="AP75" t="str">
        <f>VLOOKUP($B75,'Miljövärden urval för publ'!$B$1:$H$450,7,FALSE)</f>
        <v>Ja</v>
      </c>
      <c r="AQ75" t="str">
        <f>VLOOKUP($B75,'Miljövärden urval för publ'!$B$1:$H$450,6,FALSE)</f>
        <v>Ja</v>
      </c>
      <c r="AU75">
        <f t="shared" si="13"/>
        <v>0.379</v>
      </c>
      <c r="AV75">
        <f t="shared" si="14"/>
        <v>0</v>
      </c>
      <c r="AW75">
        <f t="shared" si="15"/>
        <v>17.817700000000002</v>
      </c>
      <c r="AX75">
        <f t="shared" si="16"/>
        <v>0</v>
      </c>
      <c r="AZ75">
        <f t="shared" si="17"/>
        <v>0</v>
      </c>
      <c r="BA75">
        <f t="shared" si="18"/>
        <v>0</v>
      </c>
      <c r="BC75">
        <f t="shared" si="19"/>
        <v>17.817700000000002</v>
      </c>
    </row>
    <row r="76" spans="1:55" ht="15" customHeight="1" x14ac:dyDescent="0.25">
      <c r="A76" t="s">
        <v>108</v>
      </c>
      <c r="B76" t="s">
        <v>110</v>
      </c>
      <c r="C76">
        <f>VLOOKUP($B76,'Tillförd energi'!$B$1:$AS$566,MATCH(C$1,'Tillförd energi'!$B$1:$AQ$1,0),FALSE)</f>
        <v>0</v>
      </c>
      <c r="D76">
        <f>VLOOKUP($B76,'Tillförd energi'!$B$1:$AS$566,MATCH(D$1,'Tillförd energi'!$B$1:$AQ$1,0),FALSE)</f>
        <v>0.29899999999999999</v>
      </c>
      <c r="E76">
        <f>VLOOKUP($B76,'Tillförd energi'!$B$1:$AS$566,MATCH(E$1,'Tillförd energi'!$B$1:$AQ$1,0),FALSE)</f>
        <v>0</v>
      </c>
      <c r="F76">
        <f>VLOOKUP($B76,'Tillförd energi'!$B$1:$AS$566,MATCH(F$1,'Tillförd energi'!$B$1:$AQ$1,0),FALSE)</f>
        <v>0</v>
      </c>
      <c r="G76">
        <f>VLOOKUP($B76,'Tillförd energi'!$B$1:$AS$566,MATCH(G$1,'Tillförd energi'!$B$1:$AQ$1,0),FALSE)</f>
        <v>0</v>
      </c>
      <c r="H76">
        <f>VLOOKUP($B76,'Tillförd energi'!$B$1:$AS$566,MATCH(H$1,'Tillförd energi'!$B$1:$AQ$1,0),FALSE)</f>
        <v>0</v>
      </c>
      <c r="I76">
        <f>VLOOKUP($B76,'Tillförd energi'!$B$1:$AS$566,MATCH(I$1,'Tillförd energi'!$B$1:$AQ$1,0),FALSE)</f>
        <v>0</v>
      </c>
      <c r="J76">
        <f>VLOOKUP($B76,'Tillförd energi'!$B$1:$AS$566,MATCH(J$1,'Tillförd energi'!$B$1:$AQ$1,0),FALSE)</f>
        <v>0</v>
      </c>
      <c r="K76">
        <v>0</v>
      </c>
      <c r="L76">
        <f>VLOOKUP($B76,'Tillförd energi'!$B$1:$AS$566,MATCH(L$1,'Tillförd energi'!$B$1:$AQ$1,0),FALSE)</f>
        <v>0</v>
      </c>
      <c r="M76">
        <f>VLOOKUP($B76,'Tillförd energi'!$B$1:$AS$566,MATCH(M$1,'Tillförd energi'!$B$1:$AQ$1,0),FALSE)</f>
        <v>0</v>
      </c>
      <c r="N76">
        <f>VLOOKUP($B76,'Tillförd energi'!$B$1:$AS$566,MATCH(N$1,'Tillförd energi'!$B$1:$AQ$1,0),FALSE)</f>
        <v>0</v>
      </c>
      <c r="O76">
        <f>VLOOKUP($B76,'Tillförd energi'!$B$1:$AS$566,MATCH(O$1,'Tillförd energi'!$B$1:$AQ$1,0),FALSE)</f>
        <v>0</v>
      </c>
      <c r="P76">
        <f>VLOOKUP($B76,'Tillförd energi'!$B$1:$AS$566,MATCH(P$1,'Tillförd energi'!$B$1:$AQ$1,0),FALSE)</f>
        <v>0</v>
      </c>
      <c r="Q76">
        <f>VLOOKUP($B76,'Tillförd energi'!$B$1:$AS$566,MATCH(Q$1,'Tillförd energi'!$B$1:$AQ$1,0),FALSE)</f>
        <v>38.190800000000003</v>
      </c>
      <c r="R76">
        <f>VLOOKUP($B76,'Tillförd energi'!$B$1:$AS$566,MATCH(R$1,'Tillförd energi'!$B$1:$AQ$1,0),FALSE)</f>
        <v>0</v>
      </c>
      <c r="S76">
        <f>VLOOKUP($B76,'Tillförd energi'!$B$1:$AS$566,MATCH(S$1,'Tillförd energi'!$B$1:$AQ$1,0),FALSE)</f>
        <v>0</v>
      </c>
      <c r="T76">
        <f>VLOOKUP($B76,'Tillförd energi'!$B$1:$AS$566,MATCH(T$1,'Tillförd energi'!$B$1:$AQ$1,0),FALSE)</f>
        <v>0</v>
      </c>
      <c r="U76">
        <f>VLOOKUP($B76,'Tillförd energi'!$B$1:$AS$566,MATCH(U$1,'Tillförd energi'!$B$1:$AQ$1,0),FALSE)</f>
        <v>0</v>
      </c>
      <c r="V76">
        <f>VLOOKUP($B76,'Tillförd energi'!$B$1:$AS$566,MATCH(V$1,'Tillförd energi'!$B$1:$AQ$1,0),FALSE)</f>
        <v>0</v>
      </c>
      <c r="W76">
        <f>VLOOKUP($B76,'Tillförd energi'!$B$1:$AS$566,MATCH(W$1,'Tillförd energi'!$B$1:$AQ$1,0),FALSE)</f>
        <v>0</v>
      </c>
      <c r="X76">
        <f>VLOOKUP($B76,'Tillförd energi'!$B$1:$AS$566,MATCH(X$1,'Tillförd energi'!$B$1:$AQ$1,0),FALSE)</f>
        <v>0</v>
      </c>
      <c r="Y76">
        <f>VLOOKUP($B76,'Tillförd energi'!$B$1:$AS$566,MATCH(Y$1,'Tillförd energi'!$B$1:$AQ$1,0),FALSE)</f>
        <v>0</v>
      </c>
      <c r="Z76">
        <f>VLOOKUP($B76,'Tillförd energi'!$B$1:$AS$566,MATCH(Z$1,'Tillförd energi'!$B$1:$AQ$1,0),FALSE)</f>
        <v>0</v>
      </c>
      <c r="AA76">
        <f>VLOOKUP($B76,'Tillförd energi'!$B$1:$AS$566,MATCH(AA$1,'Tillförd energi'!$B$1:$AQ$1,0),FALSE)</f>
        <v>0</v>
      </c>
      <c r="AB76">
        <f>VLOOKUP($B76,'Tillförd energi'!$B$1:$AS$566,MATCH(AB$1,'Tillförd energi'!$B$1:$AQ$1,0),FALSE)</f>
        <v>0</v>
      </c>
      <c r="AC76">
        <f>VLOOKUP($B76,'Tillförd energi'!$B$1:$AS$566,MATCH(AC$1,'Tillförd energi'!$B$1:$AQ$1,0),FALSE)</f>
        <v>0</v>
      </c>
      <c r="AD76">
        <f>VLOOKUP($B76,'Tillförd energi'!$B$1:$AS$566,MATCH(AD$1,'Tillförd energi'!$B$1:$AQ$1,0),FALSE)</f>
        <v>2.0590000000000002</v>
      </c>
      <c r="AE76">
        <f>VLOOKUP($B76,'Tillförd energi'!$B$1:$AS$566,MATCH(AE$1,'Tillförd energi'!$B$1:$AQ$1,0),FALSE)</f>
        <v>0</v>
      </c>
      <c r="AF76">
        <f>VLOOKUP($B76,'Tillförd energi'!$B$1:$AS$566,MATCH(AF$1,'Tillförd energi'!$B$1:$AQ$1,0),FALSE)</f>
        <v>0.152</v>
      </c>
      <c r="AG76">
        <f>IFERROR(VLOOKUP(B76,Miljö!$B$1:$S$476,9,FALSE)/1,0)</f>
        <v>0</v>
      </c>
      <c r="AI76">
        <f t="shared" si="10"/>
        <v>40.700800000000001</v>
      </c>
      <c r="AJ76">
        <f t="shared" si="11"/>
        <v>40.700800000000001</v>
      </c>
      <c r="AK76">
        <f>IF(ISERROR(1/VLOOKUP($B76,Leveranser!$B$1:$S$500,MATCH("såld värme (gwh)",Leveranser!$B$1:$S$1,0),FALSE)),"",VLOOKUP($B76,Leveranser!$B$1:$S$500,MATCH("såld värme (gwh)",Leveranser!$B$1:$S$1,0),FALSE))</f>
        <v>29.317</v>
      </c>
      <c r="AL76" s="22">
        <f>VLOOKUP($B76,Leveranser!$B$1:$Y$500,MATCH("Totalt såld fjärrvärme till andra fjärrvärmeföretag",Leveranser!$B$1:$AA$1,0),FALSE)</f>
        <v>0</v>
      </c>
      <c r="AM76" s="22">
        <f>IF(ISERROR(1/VLOOKUP($B76,Miljö!$B$1:$S$500,MATCH("Såld mängd produktionsspecifik fjärrvärme (GWh)",Miljö!$B$1:$R$1,0),FALSE)),0,VLOOKUP($B76,Miljö!$B$1:$S$500,MATCH("Såld mängd produktionsspecifik fjärrvärme (GWh)",Miljö!$B$1:$R$1,0),FALSE))</f>
        <v>0</v>
      </c>
      <c r="AN76" s="23">
        <f t="shared" si="12"/>
        <v>0.720305251985219</v>
      </c>
      <c r="AP76" t="str">
        <f>VLOOKUP($B76,'Miljövärden urval för publ'!$B$1:$H$450,7,FALSE)</f>
        <v>Ja</v>
      </c>
      <c r="AQ76" t="str">
        <f>VLOOKUP($B76,'Miljövärden urval för publ'!$B$1:$H$450,6,FALSE)</f>
        <v>Ja</v>
      </c>
      <c r="AU76">
        <f t="shared" si="13"/>
        <v>0.152</v>
      </c>
      <c r="AV76">
        <f t="shared" si="14"/>
        <v>0</v>
      </c>
      <c r="AW76">
        <f t="shared" si="15"/>
        <v>38.190800000000003</v>
      </c>
      <c r="AX76">
        <f t="shared" si="16"/>
        <v>0</v>
      </c>
      <c r="AZ76">
        <f t="shared" si="17"/>
        <v>0</v>
      </c>
      <c r="BA76">
        <f t="shared" si="18"/>
        <v>0</v>
      </c>
      <c r="BC76">
        <f t="shared" si="19"/>
        <v>38.190800000000003</v>
      </c>
    </row>
    <row r="77" spans="1:55" ht="15" customHeight="1" x14ac:dyDescent="0.25">
      <c r="A77" t="s">
        <v>111</v>
      </c>
      <c r="B77" t="s">
        <v>112</v>
      </c>
      <c r="C77">
        <f>VLOOKUP($B77,'Tillförd energi'!$B$1:$AS$566,MATCH(C$1,'Tillförd energi'!$B$1:$AQ$1,0),FALSE)</f>
        <v>0</v>
      </c>
      <c r="D77">
        <f>VLOOKUP($B77,'Tillförd energi'!$B$1:$AS$566,MATCH(D$1,'Tillförd energi'!$B$1:$AQ$1,0),FALSE)</f>
        <v>0.45</v>
      </c>
      <c r="E77">
        <f>VLOOKUP($B77,'Tillförd energi'!$B$1:$AS$566,MATCH(E$1,'Tillförd energi'!$B$1:$AQ$1,0),FALSE)</f>
        <v>0</v>
      </c>
      <c r="F77">
        <f>VLOOKUP($B77,'Tillförd energi'!$B$1:$AS$566,MATCH(F$1,'Tillförd energi'!$B$1:$AQ$1,0),FALSE)</f>
        <v>0</v>
      </c>
      <c r="G77">
        <f>VLOOKUP($B77,'Tillförd energi'!$B$1:$AS$566,MATCH(G$1,'Tillförd energi'!$B$1:$AQ$1,0),FALSE)</f>
        <v>0</v>
      </c>
      <c r="H77">
        <f>VLOOKUP($B77,'Tillförd energi'!$B$1:$AS$566,MATCH(H$1,'Tillförd energi'!$B$1:$AQ$1,0),FALSE)</f>
        <v>0</v>
      </c>
      <c r="I77">
        <f>VLOOKUP($B77,'Tillförd energi'!$B$1:$AS$566,MATCH(I$1,'Tillförd energi'!$B$1:$AQ$1,0),FALSE)</f>
        <v>0</v>
      </c>
      <c r="J77">
        <f>VLOOKUP($B77,'Tillförd energi'!$B$1:$AS$566,MATCH(J$1,'Tillförd energi'!$B$1:$AQ$1,0),FALSE)</f>
        <v>0</v>
      </c>
      <c r="K77">
        <v>0</v>
      </c>
      <c r="L77">
        <f>VLOOKUP($B77,'Tillförd energi'!$B$1:$AS$566,MATCH(L$1,'Tillförd energi'!$B$1:$AQ$1,0),FALSE)</f>
        <v>0</v>
      </c>
      <c r="M77">
        <f>VLOOKUP($B77,'Tillförd energi'!$B$1:$AS$566,MATCH(M$1,'Tillförd energi'!$B$1:$AQ$1,0),FALSE)</f>
        <v>0</v>
      </c>
      <c r="N77">
        <f>VLOOKUP($B77,'Tillförd energi'!$B$1:$AS$566,MATCH(N$1,'Tillförd energi'!$B$1:$AQ$1,0),FALSE)</f>
        <v>0</v>
      </c>
      <c r="O77">
        <f>VLOOKUP($B77,'Tillförd energi'!$B$1:$AS$566,MATCH(O$1,'Tillförd energi'!$B$1:$AQ$1,0),FALSE)</f>
        <v>2.5</v>
      </c>
      <c r="P77">
        <f>VLOOKUP($B77,'Tillförd energi'!$B$1:$AS$566,MATCH(P$1,'Tillförd energi'!$B$1:$AQ$1,0),FALSE)</f>
        <v>0</v>
      </c>
      <c r="Q77">
        <f>VLOOKUP($B77,'Tillförd energi'!$B$1:$AS$566,MATCH(Q$1,'Tillförd energi'!$B$1:$AQ$1,0),FALSE)</f>
        <v>48.6</v>
      </c>
      <c r="R77">
        <f>VLOOKUP($B77,'Tillförd energi'!$B$1:$AS$566,MATCH(R$1,'Tillförd energi'!$B$1:$AQ$1,0),FALSE)</f>
        <v>2.56</v>
      </c>
      <c r="S77">
        <f>VLOOKUP($B77,'Tillförd energi'!$B$1:$AS$566,MATCH(S$1,'Tillförd energi'!$B$1:$AQ$1,0),FALSE)</f>
        <v>0</v>
      </c>
      <c r="T77">
        <f>VLOOKUP($B77,'Tillförd energi'!$B$1:$AS$566,MATCH(T$1,'Tillförd energi'!$B$1:$AQ$1,0),FALSE)</f>
        <v>0</v>
      </c>
      <c r="U77">
        <f>VLOOKUP($B77,'Tillförd energi'!$B$1:$AS$566,MATCH(U$1,'Tillförd energi'!$B$1:$AQ$1,0),FALSE)</f>
        <v>0</v>
      </c>
      <c r="V77">
        <f>VLOOKUP($B77,'Tillförd energi'!$B$1:$AS$566,MATCH(V$1,'Tillförd energi'!$B$1:$AQ$1,0),FALSE)</f>
        <v>0</v>
      </c>
      <c r="W77">
        <f>VLOOKUP($B77,'Tillförd energi'!$B$1:$AS$566,MATCH(W$1,'Tillförd energi'!$B$1:$AQ$1,0),FALSE)</f>
        <v>0</v>
      </c>
      <c r="X77">
        <f>VLOOKUP($B77,'Tillförd energi'!$B$1:$AS$566,MATCH(X$1,'Tillförd energi'!$B$1:$AQ$1,0),FALSE)</f>
        <v>0</v>
      </c>
      <c r="Y77">
        <f>VLOOKUP($B77,'Tillförd energi'!$B$1:$AS$566,MATCH(Y$1,'Tillförd energi'!$B$1:$AQ$1,0),FALSE)</f>
        <v>0</v>
      </c>
      <c r="Z77">
        <f>VLOOKUP($B77,'Tillförd energi'!$B$1:$AS$566,MATCH(Z$1,'Tillförd energi'!$B$1:$AQ$1,0),FALSE)</f>
        <v>0</v>
      </c>
      <c r="AA77">
        <f>VLOOKUP($B77,'Tillförd energi'!$B$1:$AS$566,MATCH(AA$1,'Tillförd energi'!$B$1:$AQ$1,0),FALSE)</f>
        <v>0</v>
      </c>
      <c r="AB77">
        <f>VLOOKUP($B77,'Tillförd energi'!$B$1:$AS$566,MATCH(AB$1,'Tillförd energi'!$B$1:$AQ$1,0),FALSE)</f>
        <v>0</v>
      </c>
      <c r="AC77">
        <f>VLOOKUP($B77,'Tillförd energi'!$B$1:$AS$566,MATCH(AC$1,'Tillförd energi'!$B$1:$AQ$1,0),FALSE)</f>
        <v>8.5</v>
      </c>
      <c r="AD77">
        <f>VLOOKUP($B77,'Tillförd energi'!$B$1:$AS$566,MATCH(AD$1,'Tillförd energi'!$B$1:$AQ$1,0),FALSE)</f>
        <v>0</v>
      </c>
      <c r="AE77">
        <f>VLOOKUP($B77,'Tillförd energi'!$B$1:$AS$566,MATCH(AE$1,'Tillförd energi'!$B$1:$AQ$1,0),FALSE)</f>
        <v>0</v>
      </c>
      <c r="AF77">
        <f>VLOOKUP($B77,'Tillförd energi'!$B$1:$AS$566,MATCH(AF$1,'Tillförd energi'!$B$1:$AQ$1,0),FALSE)</f>
        <v>1.4</v>
      </c>
      <c r="AG77">
        <f>IFERROR(VLOOKUP(B77,Miljö!$B$1:$S$476,9,FALSE)/1,0)</f>
        <v>0</v>
      </c>
      <c r="AI77">
        <f t="shared" si="10"/>
        <v>64.010000000000005</v>
      </c>
      <c r="AJ77">
        <f t="shared" si="11"/>
        <v>64.010000000000005</v>
      </c>
      <c r="AK77">
        <f>IF(ISERROR(1/VLOOKUP($B77,Leveranser!$B$1:$S$500,MATCH("såld värme (gwh)",Leveranser!$B$1:$S$1,0),FALSE)),"",VLOOKUP($B77,Leveranser!$B$1:$S$500,MATCH("såld värme (gwh)",Leveranser!$B$1:$S$1,0),FALSE))</f>
        <v>41.4</v>
      </c>
      <c r="AL77" s="22">
        <f>VLOOKUP($B77,Leveranser!$B$1:$Y$500,MATCH("Totalt såld fjärrvärme till andra fjärrvärmeföretag",Leveranser!$B$1:$AA$1,0),FALSE)</f>
        <v>0</v>
      </c>
      <c r="AM77" s="22">
        <f>IF(ISERROR(1/VLOOKUP($B77,Miljö!$B$1:$S$500,MATCH("Såld mängd produktionsspecifik fjärrvärme (GWh)",Miljö!$B$1:$R$1,0),FALSE)),0,VLOOKUP($B77,Miljö!$B$1:$S$500,MATCH("Såld mängd produktionsspecifik fjärrvärme (GWh)",Miljö!$B$1:$R$1,0),FALSE))</f>
        <v>0</v>
      </c>
      <c r="AN77" s="23">
        <f t="shared" si="12"/>
        <v>0.64677394157162937</v>
      </c>
      <c r="AP77" t="str">
        <f>VLOOKUP($B77,'Miljövärden urval för publ'!$B$1:$H$450,7,FALSE)</f>
        <v>Ja</v>
      </c>
      <c r="AQ77" t="str">
        <f>VLOOKUP($B77,'Miljövärden urval för publ'!$B$1:$H$450,6,FALSE)</f>
        <v>Ja</v>
      </c>
      <c r="AU77">
        <f t="shared" si="13"/>
        <v>1.4</v>
      </c>
      <c r="AV77">
        <f t="shared" si="14"/>
        <v>0</v>
      </c>
      <c r="AW77">
        <f t="shared" si="15"/>
        <v>51.1</v>
      </c>
      <c r="AX77">
        <f t="shared" si="16"/>
        <v>2.56</v>
      </c>
      <c r="AZ77">
        <f t="shared" si="17"/>
        <v>0</v>
      </c>
      <c r="BA77">
        <f t="shared" si="18"/>
        <v>0</v>
      </c>
      <c r="BC77">
        <f t="shared" si="19"/>
        <v>53.660000000000004</v>
      </c>
    </row>
    <row r="78" spans="1:55" ht="15" customHeight="1" x14ac:dyDescent="0.25">
      <c r="A78" t="s">
        <v>113</v>
      </c>
      <c r="B78" t="s">
        <v>114</v>
      </c>
      <c r="C78">
        <f>VLOOKUP($B78,'Tillförd energi'!$B$1:$AS$566,MATCH(C$1,'Tillförd energi'!$B$1:$AQ$1,0),FALSE)</f>
        <v>0</v>
      </c>
      <c r="D78">
        <f>VLOOKUP($B78,'Tillförd energi'!$B$1:$AS$566,MATCH(D$1,'Tillförd energi'!$B$1:$AQ$1,0),FALSE)</f>
        <v>10.1737</v>
      </c>
      <c r="E78">
        <f>VLOOKUP($B78,'Tillförd energi'!$B$1:$AS$566,MATCH(E$1,'Tillförd energi'!$B$1:$AQ$1,0),FALSE)</f>
        <v>0</v>
      </c>
      <c r="F78">
        <f>VLOOKUP($B78,'Tillförd energi'!$B$1:$AS$566,MATCH(F$1,'Tillförd energi'!$B$1:$AQ$1,0),FALSE)</f>
        <v>0</v>
      </c>
      <c r="G78">
        <f>VLOOKUP($B78,'Tillförd energi'!$B$1:$AS$566,MATCH(G$1,'Tillförd energi'!$B$1:$AQ$1,0),FALSE)</f>
        <v>0</v>
      </c>
      <c r="H78">
        <f>VLOOKUP($B78,'Tillförd energi'!$B$1:$AS$566,MATCH(H$1,'Tillförd energi'!$B$1:$AQ$1,0),FALSE)</f>
        <v>0</v>
      </c>
      <c r="I78">
        <f>VLOOKUP($B78,'Tillförd energi'!$B$1:$AS$566,MATCH(I$1,'Tillförd energi'!$B$1:$AQ$1,0),FALSE)</f>
        <v>0</v>
      </c>
      <c r="J78">
        <f>VLOOKUP($B78,'Tillförd energi'!$B$1:$AS$566,MATCH(J$1,'Tillförd energi'!$B$1:$AQ$1,0),FALSE)</f>
        <v>0</v>
      </c>
      <c r="K78">
        <v>0</v>
      </c>
      <c r="L78">
        <f>VLOOKUP($B78,'Tillförd energi'!$B$1:$AS$566,MATCH(L$1,'Tillförd energi'!$B$1:$AQ$1,0),FALSE)</f>
        <v>104.872</v>
      </c>
      <c r="M78">
        <f>VLOOKUP($B78,'Tillförd energi'!$B$1:$AS$566,MATCH(M$1,'Tillförd energi'!$B$1:$AQ$1,0),FALSE)</f>
        <v>0</v>
      </c>
      <c r="N78">
        <f>VLOOKUP($B78,'Tillförd energi'!$B$1:$AS$566,MATCH(N$1,'Tillförd energi'!$B$1:$AQ$1,0),FALSE)</f>
        <v>25.1693</v>
      </c>
      <c r="O78">
        <f>VLOOKUP($B78,'Tillförd energi'!$B$1:$AS$566,MATCH(O$1,'Tillförd energi'!$B$1:$AQ$1,0),FALSE)</f>
        <v>0.52436099999999997</v>
      </c>
      <c r="P78">
        <f>VLOOKUP($B78,'Tillförd energi'!$B$1:$AS$566,MATCH(P$1,'Tillförd energi'!$B$1:$AQ$1,0),FALSE)</f>
        <v>3.6705299999999998</v>
      </c>
      <c r="Q78">
        <f>VLOOKUP($B78,'Tillförd energi'!$B$1:$AS$566,MATCH(Q$1,'Tillförd energi'!$B$1:$AQ$1,0),FALSE)</f>
        <v>15.2065</v>
      </c>
      <c r="R78">
        <f>VLOOKUP($B78,'Tillförd energi'!$B$1:$AS$566,MATCH(R$1,'Tillförd energi'!$B$1:$AQ$1,0),FALSE)</f>
        <v>42</v>
      </c>
      <c r="S78">
        <f>VLOOKUP($B78,'Tillförd energi'!$B$1:$AS$566,MATCH(S$1,'Tillförd energi'!$B$1:$AQ$1,0),FALSE)</f>
        <v>0</v>
      </c>
      <c r="T78">
        <f>VLOOKUP($B78,'Tillförd energi'!$B$1:$AS$566,MATCH(T$1,'Tillförd energi'!$B$1:$AQ$1,0),FALSE)</f>
        <v>0</v>
      </c>
      <c r="U78">
        <f>VLOOKUP($B78,'Tillförd energi'!$B$1:$AS$566,MATCH(U$1,'Tillförd energi'!$B$1:$AQ$1,0),FALSE)</f>
        <v>0</v>
      </c>
      <c r="V78">
        <f>VLOOKUP($B78,'Tillförd energi'!$B$1:$AS$566,MATCH(V$1,'Tillförd energi'!$B$1:$AQ$1,0),FALSE)</f>
        <v>0</v>
      </c>
      <c r="W78">
        <f>VLOOKUP($B78,'Tillförd energi'!$B$1:$AS$566,MATCH(W$1,'Tillförd energi'!$B$1:$AQ$1,0),FALSE)</f>
        <v>0</v>
      </c>
      <c r="X78">
        <f>VLOOKUP($B78,'Tillförd energi'!$B$1:$AS$566,MATCH(X$1,'Tillförd energi'!$B$1:$AQ$1,0),FALSE)</f>
        <v>1.89232</v>
      </c>
      <c r="Y78">
        <f>VLOOKUP($B78,'Tillförd energi'!$B$1:$AS$566,MATCH(Y$1,'Tillförd energi'!$B$1:$AQ$1,0),FALSE)</f>
        <v>0</v>
      </c>
      <c r="Z78">
        <f>VLOOKUP($B78,'Tillförd energi'!$B$1:$AS$566,MATCH(Z$1,'Tillförd energi'!$B$1:$AQ$1,0),FALSE)</f>
        <v>5</v>
      </c>
      <c r="AA78">
        <f>VLOOKUP($B78,'Tillförd energi'!$B$1:$AS$566,MATCH(AA$1,'Tillförd energi'!$B$1:$AQ$1,0),FALSE)</f>
        <v>0</v>
      </c>
      <c r="AB78">
        <f>VLOOKUP($B78,'Tillförd energi'!$B$1:$AS$566,MATCH(AB$1,'Tillförd energi'!$B$1:$AQ$1,0),FALSE)</f>
        <v>0</v>
      </c>
      <c r="AC78">
        <f>VLOOKUP($B78,'Tillförd energi'!$B$1:$AS$566,MATCH(AC$1,'Tillförd energi'!$B$1:$AQ$1,0),FALSE)</f>
        <v>21</v>
      </c>
      <c r="AD78">
        <f>VLOOKUP($B78,'Tillförd energi'!$B$1:$AS$566,MATCH(AD$1,'Tillförd energi'!$B$1:$AQ$1,0),FALSE)</f>
        <v>0</v>
      </c>
      <c r="AE78">
        <f>VLOOKUP($B78,'Tillförd energi'!$B$1:$AS$566,MATCH(AE$1,'Tillförd energi'!$B$1:$AQ$1,0),FALSE)</f>
        <v>0</v>
      </c>
      <c r="AF78">
        <f>VLOOKUP($B78,'Tillförd energi'!$B$1:$AS$566,MATCH(AF$1,'Tillförd energi'!$B$1:$AQ$1,0),FALSE)</f>
        <v>4.66859</v>
      </c>
      <c r="AG78">
        <f>IFERROR(VLOOKUP(B78,Miljö!$B$1:$S$476,9,FALSE)/1,0)</f>
        <v>0</v>
      </c>
      <c r="AI78">
        <f t="shared" si="10"/>
        <v>234.17730100000003</v>
      </c>
      <c r="AJ78">
        <f t="shared" si="11"/>
        <v>234.17730100000003</v>
      </c>
      <c r="AK78">
        <f>IF(ISERROR(1/VLOOKUP($B78,Leveranser!$B$1:$S$500,MATCH("såld värme (gwh)",Leveranser!$B$1:$S$1,0),FALSE)),"",VLOOKUP($B78,Leveranser!$B$1:$S$500,MATCH("såld värme (gwh)",Leveranser!$B$1:$S$1,0),FALSE))</f>
        <v>195</v>
      </c>
      <c r="AL78" s="22">
        <f>VLOOKUP($B78,Leveranser!$B$1:$Y$500,MATCH("Totalt såld fjärrvärme till andra fjärrvärmeföretag",Leveranser!$B$1:$AA$1,0),FALSE)</f>
        <v>0</v>
      </c>
      <c r="AM78" s="22">
        <f>IF(ISERROR(1/VLOOKUP($B78,Miljö!$B$1:$S$500,MATCH("Såld mängd produktionsspecifik fjärrvärme (GWh)",Miljö!$B$1:$R$1,0),FALSE)),0,VLOOKUP($B78,Miljö!$B$1:$S$500,MATCH("Såld mängd produktionsspecifik fjärrvärme (GWh)",Miljö!$B$1:$R$1,0),FALSE))</f>
        <v>0</v>
      </c>
      <c r="AN78" s="23">
        <f t="shared" si="12"/>
        <v>0.83270239757353759</v>
      </c>
      <c r="AP78" t="str">
        <f>VLOOKUP($B78,'Miljövärden urval för publ'!$B$1:$H$450,7,FALSE)</f>
        <v>Ja</v>
      </c>
      <c r="AQ78" t="str">
        <f>VLOOKUP($B78,'Miljövärden urval för publ'!$B$1:$H$450,6,FALSE)</f>
        <v>Nej</v>
      </c>
      <c r="AU78">
        <f t="shared" si="13"/>
        <v>9.66859</v>
      </c>
      <c r="AV78">
        <f t="shared" si="14"/>
        <v>1.89232</v>
      </c>
      <c r="AW78">
        <f t="shared" si="15"/>
        <v>44.570690999999997</v>
      </c>
      <c r="AX78">
        <f t="shared" si="16"/>
        <v>42</v>
      </c>
      <c r="AZ78">
        <f t="shared" si="17"/>
        <v>0</v>
      </c>
      <c r="BA78">
        <f t="shared" si="18"/>
        <v>0</v>
      </c>
      <c r="BC78">
        <f t="shared" si="19"/>
        <v>193.33501100000004</v>
      </c>
    </row>
    <row r="79" spans="1:55" ht="15" customHeight="1" x14ac:dyDescent="0.25">
      <c r="A79" t="s">
        <v>115</v>
      </c>
      <c r="B79" t="s">
        <v>116</v>
      </c>
      <c r="C79">
        <f>VLOOKUP($B79,'Tillförd energi'!$B$1:$AS$566,MATCH(C$1,'Tillförd energi'!$B$1:$AQ$1,0),FALSE)</f>
        <v>0</v>
      </c>
      <c r="D79">
        <f>VLOOKUP($B79,'Tillförd energi'!$B$1:$AS$566,MATCH(D$1,'Tillförd energi'!$B$1:$AQ$1,0),FALSE)</f>
        <v>0</v>
      </c>
      <c r="E79">
        <f>VLOOKUP($B79,'Tillförd energi'!$B$1:$AS$566,MATCH(E$1,'Tillförd energi'!$B$1:$AQ$1,0),FALSE)</f>
        <v>0</v>
      </c>
      <c r="F79">
        <f>VLOOKUP($B79,'Tillförd energi'!$B$1:$AS$566,MATCH(F$1,'Tillförd energi'!$B$1:$AQ$1,0),FALSE)</f>
        <v>0</v>
      </c>
      <c r="G79">
        <f>VLOOKUP($B79,'Tillförd energi'!$B$1:$AS$566,MATCH(G$1,'Tillförd energi'!$B$1:$AQ$1,0),FALSE)</f>
        <v>0</v>
      </c>
      <c r="H79">
        <f>VLOOKUP($B79,'Tillförd energi'!$B$1:$AS$566,MATCH(H$1,'Tillförd energi'!$B$1:$AQ$1,0),FALSE)</f>
        <v>0</v>
      </c>
      <c r="I79">
        <f>VLOOKUP($B79,'Tillförd energi'!$B$1:$AS$566,MATCH(I$1,'Tillförd energi'!$B$1:$AQ$1,0),FALSE)</f>
        <v>0</v>
      </c>
      <c r="J79">
        <f>VLOOKUP($B79,'Tillförd energi'!$B$1:$AS$566,MATCH(J$1,'Tillförd energi'!$B$1:$AQ$1,0),FALSE)</f>
        <v>0</v>
      </c>
      <c r="K79">
        <v>0</v>
      </c>
      <c r="L79">
        <f>VLOOKUP($B79,'Tillförd energi'!$B$1:$AS$566,MATCH(L$1,'Tillförd energi'!$B$1:$AQ$1,0),FALSE)</f>
        <v>0</v>
      </c>
      <c r="M79">
        <f>VLOOKUP($B79,'Tillförd energi'!$B$1:$AS$566,MATCH(M$1,'Tillförd energi'!$B$1:$AQ$1,0),FALSE)</f>
        <v>0</v>
      </c>
      <c r="N79">
        <f>VLOOKUP($B79,'Tillförd energi'!$B$1:$AS$566,MATCH(N$1,'Tillförd energi'!$B$1:$AQ$1,0),FALSE)</f>
        <v>0</v>
      </c>
      <c r="O79">
        <f>VLOOKUP($B79,'Tillförd energi'!$B$1:$AS$566,MATCH(O$1,'Tillförd energi'!$B$1:$AQ$1,0),FALSE)</f>
        <v>0</v>
      </c>
      <c r="P79">
        <f>VLOOKUP($B79,'Tillförd energi'!$B$1:$AS$566,MATCH(P$1,'Tillförd energi'!$B$1:$AQ$1,0),FALSE)</f>
        <v>0</v>
      </c>
      <c r="Q79">
        <f>VLOOKUP($B79,'Tillförd energi'!$B$1:$AS$566,MATCH(Q$1,'Tillförd energi'!$B$1:$AQ$1,0),FALSE)</f>
        <v>0</v>
      </c>
      <c r="R79">
        <f>VLOOKUP($B79,'Tillförd energi'!$B$1:$AS$566,MATCH(R$1,'Tillförd energi'!$B$1:$AQ$1,0),FALSE)</f>
        <v>0</v>
      </c>
      <c r="S79">
        <f>VLOOKUP($B79,'Tillförd energi'!$B$1:$AS$566,MATCH(S$1,'Tillförd energi'!$B$1:$AQ$1,0),FALSE)</f>
        <v>0</v>
      </c>
      <c r="T79">
        <f>VLOOKUP($B79,'Tillförd energi'!$B$1:$AS$566,MATCH(T$1,'Tillförd energi'!$B$1:$AQ$1,0),FALSE)</f>
        <v>0</v>
      </c>
      <c r="U79">
        <f>VLOOKUP($B79,'Tillförd energi'!$B$1:$AS$566,MATCH(U$1,'Tillförd energi'!$B$1:$AQ$1,0),FALSE)</f>
        <v>0</v>
      </c>
      <c r="V79">
        <f>VLOOKUP($B79,'Tillförd energi'!$B$1:$AS$566,MATCH(V$1,'Tillförd energi'!$B$1:$AQ$1,0),FALSE)</f>
        <v>0</v>
      </c>
      <c r="W79">
        <f>VLOOKUP($B79,'Tillförd energi'!$B$1:$AS$566,MATCH(W$1,'Tillförd energi'!$B$1:$AQ$1,0),FALSE)</f>
        <v>0</v>
      </c>
      <c r="X79">
        <f>VLOOKUP($B79,'Tillförd energi'!$B$1:$AS$566,MATCH(X$1,'Tillförd energi'!$B$1:$AQ$1,0),FALSE)</f>
        <v>0</v>
      </c>
      <c r="Y79">
        <f>VLOOKUP($B79,'Tillförd energi'!$B$1:$AS$566,MATCH(Y$1,'Tillförd energi'!$B$1:$AQ$1,0),FALSE)</f>
        <v>0</v>
      </c>
      <c r="Z79">
        <f>VLOOKUP($B79,'Tillförd energi'!$B$1:$AS$566,MATCH(Z$1,'Tillförd energi'!$B$1:$AQ$1,0),FALSE)</f>
        <v>0</v>
      </c>
      <c r="AA79">
        <f>VLOOKUP($B79,'Tillförd energi'!$B$1:$AS$566,MATCH(AA$1,'Tillförd energi'!$B$1:$AQ$1,0),FALSE)</f>
        <v>0</v>
      </c>
      <c r="AB79">
        <f>VLOOKUP($B79,'Tillförd energi'!$B$1:$AS$566,MATCH(AB$1,'Tillförd energi'!$B$1:$AQ$1,0),FALSE)</f>
        <v>0</v>
      </c>
      <c r="AC79">
        <f>VLOOKUP($B79,'Tillförd energi'!$B$1:$AS$566,MATCH(AC$1,'Tillförd energi'!$B$1:$AQ$1,0),FALSE)</f>
        <v>0</v>
      </c>
      <c r="AD79">
        <f>VLOOKUP($B79,'Tillförd energi'!$B$1:$AS$566,MATCH(AD$1,'Tillförd energi'!$B$1:$AQ$1,0),FALSE)</f>
        <v>0</v>
      </c>
      <c r="AE79">
        <f>VLOOKUP($B79,'Tillförd energi'!$B$1:$AS$566,MATCH(AE$1,'Tillförd energi'!$B$1:$AQ$1,0),FALSE)</f>
        <v>0</v>
      </c>
      <c r="AF79">
        <f>VLOOKUP($B79,'Tillförd energi'!$B$1:$AS$566,MATCH(AF$1,'Tillförd energi'!$B$1:$AQ$1,0),FALSE)</f>
        <v>0</v>
      </c>
      <c r="AG79">
        <f>IFERROR(VLOOKUP(B79,Miljö!$B$1:$S$476,9,FALSE)/1,0)</f>
        <v>0</v>
      </c>
      <c r="AI79">
        <f t="shared" si="10"/>
        <v>0</v>
      </c>
      <c r="AJ79">
        <f t="shared" si="11"/>
        <v>0</v>
      </c>
      <c r="AK79" t="str">
        <f>IF(ISERROR(1/VLOOKUP($B79,Leveranser!$B$1:$S$500,MATCH("såld värme (gwh)",Leveranser!$B$1:$S$1,0),FALSE)),"",VLOOKUP($B79,Leveranser!$B$1:$S$500,MATCH("såld värme (gwh)",Leveranser!$B$1:$S$1,0),FALSE))</f>
        <v/>
      </c>
      <c r="AL79" s="22">
        <f>VLOOKUP($B79,Leveranser!$B$1:$Y$500,MATCH("Totalt såld fjärrvärme till andra fjärrvärmeföretag",Leveranser!$B$1:$AA$1,0),FALSE)</f>
        <v>0</v>
      </c>
      <c r="AM79" s="22">
        <f>IF(ISERROR(1/VLOOKUP($B79,Miljö!$B$1:$S$500,MATCH("Såld mängd produktionsspecifik fjärrvärme (GWh)",Miljö!$B$1:$R$1,0),FALSE)),0,VLOOKUP($B79,Miljö!$B$1:$S$500,MATCH("Såld mängd produktionsspecifik fjärrvärme (GWh)",Miljö!$B$1:$R$1,0),FALSE))</f>
        <v>0</v>
      </c>
      <c r="AN79" s="23" t="str">
        <f t="shared" si="12"/>
        <v/>
      </c>
      <c r="AP79" t="str">
        <f>VLOOKUP($B79,'Miljövärden urval för publ'!$B$1:$H$450,7,FALSE)</f>
        <v>Nej</v>
      </c>
      <c r="AQ79" t="str">
        <f>VLOOKUP($B79,'Miljövärden urval för publ'!$B$1:$H$450,6,FALSE)</f>
        <v>Nej</v>
      </c>
      <c r="AU79">
        <f t="shared" si="13"/>
        <v>0</v>
      </c>
      <c r="AV79">
        <f t="shared" si="14"/>
        <v>0</v>
      </c>
      <c r="AW79">
        <f t="shared" si="15"/>
        <v>0</v>
      </c>
      <c r="AX79">
        <f t="shared" si="16"/>
        <v>0</v>
      </c>
      <c r="AZ79">
        <f t="shared" si="17"/>
        <v>0</v>
      </c>
      <c r="BA79">
        <f t="shared" si="18"/>
        <v>0</v>
      </c>
      <c r="BC79">
        <f t="shared" si="19"/>
        <v>0</v>
      </c>
    </row>
    <row r="80" spans="1:55" ht="15" customHeight="1" x14ac:dyDescent="0.25">
      <c r="A80" t="s">
        <v>115</v>
      </c>
      <c r="B80" t="s">
        <v>117</v>
      </c>
      <c r="C80">
        <f>VLOOKUP($B80,'Tillförd energi'!$B$1:$AS$566,MATCH(C$1,'Tillförd energi'!$B$1:$AQ$1,0),FALSE)</f>
        <v>0</v>
      </c>
      <c r="D80">
        <f>VLOOKUP($B80,'Tillförd energi'!$B$1:$AS$566,MATCH(D$1,'Tillförd energi'!$B$1:$AQ$1,0),FALSE)</f>
        <v>0</v>
      </c>
      <c r="E80">
        <f>VLOOKUP($B80,'Tillförd energi'!$B$1:$AS$566,MATCH(E$1,'Tillförd energi'!$B$1:$AQ$1,0),FALSE)</f>
        <v>0</v>
      </c>
      <c r="F80">
        <f>VLOOKUP($B80,'Tillförd energi'!$B$1:$AS$566,MATCH(F$1,'Tillförd energi'!$B$1:$AQ$1,0),FALSE)</f>
        <v>0</v>
      </c>
      <c r="G80">
        <f>VLOOKUP($B80,'Tillförd energi'!$B$1:$AS$566,MATCH(G$1,'Tillförd energi'!$B$1:$AQ$1,0),FALSE)</f>
        <v>0</v>
      </c>
      <c r="H80">
        <f>VLOOKUP($B80,'Tillförd energi'!$B$1:$AS$566,MATCH(H$1,'Tillförd energi'!$B$1:$AQ$1,0),FALSE)</f>
        <v>0</v>
      </c>
      <c r="I80">
        <f>VLOOKUP($B80,'Tillförd energi'!$B$1:$AS$566,MATCH(I$1,'Tillförd energi'!$B$1:$AQ$1,0),FALSE)</f>
        <v>0</v>
      </c>
      <c r="J80">
        <f>VLOOKUP($B80,'Tillförd energi'!$B$1:$AS$566,MATCH(J$1,'Tillförd energi'!$B$1:$AQ$1,0),FALSE)</f>
        <v>0</v>
      </c>
      <c r="K80">
        <v>0</v>
      </c>
      <c r="L80">
        <f>VLOOKUP($B80,'Tillförd energi'!$B$1:$AS$566,MATCH(L$1,'Tillförd energi'!$B$1:$AQ$1,0),FALSE)</f>
        <v>0</v>
      </c>
      <c r="M80">
        <f>VLOOKUP($B80,'Tillförd energi'!$B$1:$AS$566,MATCH(M$1,'Tillförd energi'!$B$1:$AQ$1,0),FALSE)</f>
        <v>0</v>
      </c>
      <c r="N80">
        <f>VLOOKUP($B80,'Tillförd energi'!$B$1:$AS$566,MATCH(N$1,'Tillförd energi'!$B$1:$AQ$1,0),FALSE)</f>
        <v>0</v>
      </c>
      <c r="O80">
        <f>VLOOKUP($B80,'Tillförd energi'!$B$1:$AS$566,MATCH(O$1,'Tillförd energi'!$B$1:$AQ$1,0),FALSE)</f>
        <v>0</v>
      </c>
      <c r="P80">
        <f>VLOOKUP($B80,'Tillförd energi'!$B$1:$AS$566,MATCH(P$1,'Tillförd energi'!$B$1:$AQ$1,0),FALSE)</f>
        <v>0</v>
      </c>
      <c r="Q80">
        <f>VLOOKUP($B80,'Tillförd energi'!$B$1:$AS$566,MATCH(Q$1,'Tillförd energi'!$B$1:$AQ$1,0),FALSE)</f>
        <v>0</v>
      </c>
      <c r="R80">
        <f>VLOOKUP($B80,'Tillförd energi'!$B$1:$AS$566,MATCH(R$1,'Tillförd energi'!$B$1:$AQ$1,0),FALSE)</f>
        <v>0</v>
      </c>
      <c r="S80">
        <f>VLOOKUP($B80,'Tillförd energi'!$B$1:$AS$566,MATCH(S$1,'Tillförd energi'!$B$1:$AQ$1,0),FALSE)</f>
        <v>0</v>
      </c>
      <c r="T80">
        <f>VLOOKUP($B80,'Tillförd energi'!$B$1:$AS$566,MATCH(T$1,'Tillförd energi'!$B$1:$AQ$1,0),FALSE)</f>
        <v>0</v>
      </c>
      <c r="U80">
        <f>VLOOKUP($B80,'Tillförd energi'!$B$1:$AS$566,MATCH(U$1,'Tillförd energi'!$B$1:$AQ$1,0),FALSE)</f>
        <v>0</v>
      </c>
      <c r="V80">
        <f>VLOOKUP($B80,'Tillförd energi'!$B$1:$AS$566,MATCH(V$1,'Tillförd energi'!$B$1:$AQ$1,0),FALSE)</f>
        <v>0</v>
      </c>
      <c r="W80">
        <f>VLOOKUP($B80,'Tillförd energi'!$B$1:$AS$566,MATCH(W$1,'Tillförd energi'!$B$1:$AQ$1,0),FALSE)</f>
        <v>0</v>
      </c>
      <c r="X80">
        <f>VLOOKUP($B80,'Tillförd energi'!$B$1:$AS$566,MATCH(X$1,'Tillförd energi'!$B$1:$AQ$1,0),FALSE)</f>
        <v>0</v>
      </c>
      <c r="Y80">
        <f>VLOOKUP($B80,'Tillförd energi'!$B$1:$AS$566,MATCH(Y$1,'Tillförd energi'!$B$1:$AQ$1,0),FALSE)</f>
        <v>0</v>
      </c>
      <c r="Z80">
        <f>VLOOKUP($B80,'Tillförd energi'!$B$1:$AS$566,MATCH(Z$1,'Tillförd energi'!$B$1:$AQ$1,0),FALSE)</f>
        <v>0</v>
      </c>
      <c r="AA80">
        <f>VLOOKUP($B80,'Tillförd energi'!$B$1:$AS$566,MATCH(AA$1,'Tillförd energi'!$B$1:$AQ$1,0),FALSE)</f>
        <v>0</v>
      </c>
      <c r="AB80">
        <f>VLOOKUP($B80,'Tillförd energi'!$B$1:$AS$566,MATCH(AB$1,'Tillförd energi'!$B$1:$AQ$1,0),FALSE)</f>
        <v>0</v>
      </c>
      <c r="AC80">
        <f>VLOOKUP($B80,'Tillförd energi'!$B$1:$AS$566,MATCH(AC$1,'Tillförd energi'!$B$1:$AQ$1,0),FALSE)</f>
        <v>0</v>
      </c>
      <c r="AD80">
        <f>VLOOKUP($B80,'Tillförd energi'!$B$1:$AS$566,MATCH(AD$1,'Tillförd energi'!$B$1:$AQ$1,0),FALSE)</f>
        <v>0</v>
      </c>
      <c r="AE80">
        <f>VLOOKUP($B80,'Tillförd energi'!$B$1:$AS$566,MATCH(AE$1,'Tillförd energi'!$B$1:$AQ$1,0),FALSE)</f>
        <v>0</v>
      </c>
      <c r="AF80">
        <f>VLOOKUP($B80,'Tillförd energi'!$B$1:$AS$566,MATCH(AF$1,'Tillförd energi'!$B$1:$AQ$1,0),FALSE)</f>
        <v>0</v>
      </c>
      <c r="AG80">
        <f>IFERROR(VLOOKUP(B80,Miljö!$B$1:$S$476,9,FALSE)/1,0)</f>
        <v>0</v>
      </c>
      <c r="AI80">
        <f t="shared" si="10"/>
        <v>0</v>
      </c>
      <c r="AJ80">
        <f t="shared" si="11"/>
        <v>0</v>
      </c>
      <c r="AK80" t="str">
        <f>IF(ISERROR(1/VLOOKUP($B80,Leveranser!$B$1:$S$500,MATCH("såld värme (gwh)",Leveranser!$B$1:$S$1,0),FALSE)),"",VLOOKUP($B80,Leveranser!$B$1:$S$500,MATCH("såld värme (gwh)",Leveranser!$B$1:$S$1,0),FALSE))</f>
        <v/>
      </c>
      <c r="AL80" s="22">
        <f>VLOOKUP($B80,Leveranser!$B$1:$Y$500,MATCH("Totalt såld fjärrvärme till andra fjärrvärmeföretag",Leveranser!$B$1:$AA$1,0),FALSE)</f>
        <v>0</v>
      </c>
      <c r="AM80" s="22">
        <f>IF(ISERROR(1/VLOOKUP($B80,Miljö!$B$1:$S$500,MATCH("Såld mängd produktionsspecifik fjärrvärme (GWh)",Miljö!$B$1:$R$1,0),FALSE)),0,VLOOKUP($B80,Miljö!$B$1:$S$500,MATCH("Såld mängd produktionsspecifik fjärrvärme (GWh)",Miljö!$B$1:$R$1,0),FALSE))</f>
        <v>0</v>
      </c>
      <c r="AN80" s="23" t="str">
        <f t="shared" si="12"/>
        <v/>
      </c>
      <c r="AP80" t="str">
        <f>VLOOKUP($B80,'Miljövärden urval för publ'!$B$1:$H$450,7,FALSE)</f>
        <v>Nej</v>
      </c>
      <c r="AQ80" t="str">
        <f>VLOOKUP($B80,'Miljövärden urval för publ'!$B$1:$H$450,6,FALSE)</f>
        <v>Nej</v>
      </c>
      <c r="AU80">
        <f t="shared" si="13"/>
        <v>0</v>
      </c>
      <c r="AV80">
        <f t="shared" si="14"/>
        <v>0</v>
      </c>
      <c r="AW80">
        <f t="shared" si="15"/>
        <v>0</v>
      </c>
      <c r="AX80">
        <f t="shared" si="16"/>
        <v>0</v>
      </c>
      <c r="AZ80">
        <f t="shared" si="17"/>
        <v>0</v>
      </c>
      <c r="BA80">
        <f t="shared" si="18"/>
        <v>0</v>
      </c>
      <c r="BC80">
        <f t="shared" si="19"/>
        <v>0</v>
      </c>
    </row>
    <row r="81" spans="1:55" ht="15" customHeight="1" x14ac:dyDescent="0.25">
      <c r="A81" t="s">
        <v>115</v>
      </c>
      <c r="B81" t="s">
        <v>118</v>
      </c>
      <c r="C81">
        <f>VLOOKUP($B81,'Tillförd energi'!$B$1:$AS$566,MATCH(C$1,'Tillförd energi'!$B$1:$AQ$1,0),FALSE)</f>
        <v>0</v>
      </c>
      <c r="D81">
        <f>VLOOKUP($B81,'Tillförd energi'!$B$1:$AS$566,MATCH(D$1,'Tillförd energi'!$B$1:$AQ$1,0),FALSE)</f>
        <v>0</v>
      </c>
      <c r="E81">
        <f>VLOOKUP($B81,'Tillförd energi'!$B$1:$AS$566,MATCH(E$1,'Tillförd energi'!$B$1:$AQ$1,0),FALSE)</f>
        <v>0</v>
      </c>
      <c r="F81">
        <f>VLOOKUP($B81,'Tillförd energi'!$B$1:$AS$566,MATCH(F$1,'Tillförd energi'!$B$1:$AQ$1,0),FALSE)</f>
        <v>0</v>
      </c>
      <c r="G81">
        <f>VLOOKUP($B81,'Tillförd energi'!$B$1:$AS$566,MATCH(G$1,'Tillförd energi'!$B$1:$AQ$1,0),FALSE)</f>
        <v>0</v>
      </c>
      <c r="H81">
        <f>VLOOKUP($B81,'Tillförd energi'!$B$1:$AS$566,MATCH(H$1,'Tillförd energi'!$B$1:$AQ$1,0),FALSE)</f>
        <v>0</v>
      </c>
      <c r="I81">
        <f>VLOOKUP($B81,'Tillförd energi'!$B$1:$AS$566,MATCH(I$1,'Tillförd energi'!$B$1:$AQ$1,0),FALSE)</f>
        <v>0</v>
      </c>
      <c r="J81">
        <f>VLOOKUP($B81,'Tillförd energi'!$B$1:$AS$566,MATCH(J$1,'Tillförd energi'!$B$1:$AQ$1,0),FALSE)</f>
        <v>0</v>
      </c>
      <c r="K81">
        <v>0</v>
      </c>
      <c r="L81">
        <f>VLOOKUP($B81,'Tillförd energi'!$B$1:$AS$566,MATCH(L$1,'Tillförd energi'!$B$1:$AQ$1,0),FALSE)</f>
        <v>0</v>
      </c>
      <c r="M81">
        <f>VLOOKUP($B81,'Tillförd energi'!$B$1:$AS$566,MATCH(M$1,'Tillförd energi'!$B$1:$AQ$1,0),FALSE)</f>
        <v>0</v>
      </c>
      <c r="N81">
        <f>VLOOKUP($B81,'Tillförd energi'!$B$1:$AS$566,MATCH(N$1,'Tillförd energi'!$B$1:$AQ$1,0),FALSE)</f>
        <v>0</v>
      </c>
      <c r="O81">
        <f>VLOOKUP($B81,'Tillförd energi'!$B$1:$AS$566,MATCH(O$1,'Tillförd energi'!$B$1:$AQ$1,0),FALSE)</f>
        <v>0</v>
      </c>
      <c r="P81">
        <f>VLOOKUP($B81,'Tillförd energi'!$B$1:$AS$566,MATCH(P$1,'Tillförd energi'!$B$1:$AQ$1,0),FALSE)</f>
        <v>0</v>
      </c>
      <c r="Q81">
        <f>VLOOKUP($B81,'Tillförd energi'!$B$1:$AS$566,MATCH(Q$1,'Tillförd energi'!$B$1:$AQ$1,0),FALSE)</f>
        <v>0</v>
      </c>
      <c r="R81">
        <f>VLOOKUP($B81,'Tillförd energi'!$B$1:$AS$566,MATCH(R$1,'Tillförd energi'!$B$1:$AQ$1,0),FALSE)</f>
        <v>0</v>
      </c>
      <c r="S81">
        <f>VLOOKUP($B81,'Tillförd energi'!$B$1:$AS$566,MATCH(S$1,'Tillförd energi'!$B$1:$AQ$1,0),FALSE)</f>
        <v>0</v>
      </c>
      <c r="T81">
        <f>VLOOKUP($B81,'Tillförd energi'!$B$1:$AS$566,MATCH(T$1,'Tillförd energi'!$B$1:$AQ$1,0),FALSE)</f>
        <v>0</v>
      </c>
      <c r="U81">
        <f>VLOOKUP($B81,'Tillförd energi'!$B$1:$AS$566,MATCH(U$1,'Tillförd energi'!$B$1:$AQ$1,0),FALSE)</f>
        <v>0</v>
      </c>
      <c r="V81">
        <f>VLOOKUP($B81,'Tillförd energi'!$B$1:$AS$566,MATCH(V$1,'Tillförd energi'!$B$1:$AQ$1,0),FALSE)</f>
        <v>0</v>
      </c>
      <c r="W81">
        <f>VLOOKUP($B81,'Tillförd energi'!$B$1:$AS$566,MATCH(W$1,'Tillförd energi'!$B$1:$AQ$1,0),FALSE)</f>
        <v>0</v>
      </c>
      <c r="X81">
        <f>VLOOKUP($B81,'Tillförd energi'!$B$1:$AS$566,MATCH(X$1,'Tillförd energi'!$B$1:$AQ$1,0),FALSE)</f>
        <v>0</v>
      </c>
      <c r="Y81">
        <f>VLOOKUP($B81,'Tillförd energi'!$B$1:$AS$566,MATCH(Y$1,'Tillförd energi'!$B$1:$AQ$1,0),FALSE)</f>
        <v>0</v>
      </c>
      <c r="Z81">
        <f>VLOOKUP($B81,'Tillförd energi'!$B$1:$AS$566,MATCH(Z$1,'Tillförd energi'!$B$1:$AQ$1,0),FALSE)</f>
        <v>0</v>
      </c>
      <c r="AA81">
        <f>VLOOKUP($B81,'Tillförd energi'!$B$1:$AS$566,MATCH(AA$1,'Tillförd energi'!$B$1:$AQ$1,0),FALSE)</f>
        <v>0</v>
      </c>
      <c r="AB81">
        <f>VLOOKUP($B81,'Tillförd energi'!$B$1:$AS$566,MATCH(AB$1,'Tillförd energi'!$B$1:$AQ$1,0),FALSE)</f>
        <v>0</v>
      </c>
      <c r="AC81">
        <f>VLOOKUP($B81,'Tillförd energi'!$B$1:$AS$566,MATCH(AC$1,'Tillförd energi'!$B$1:$AQ$1,0),FALSE)</f>
        <v>0</v>
      </c>
      <c r="AD81">
        <f>VLOOKUP($B81,'Tillförd energi'!$B$1:$AS$566,MATCH(AD$1,'Tillförd energi'!$B$1:$AQ$1,0),FALSE)</f>
        <v>0</v>
      </c>
      <c r="AE81">
        <f>VLOOKUP($B81,'Tillförd energi'!$B$1:$AS$566,MATCH(AE$1,'Tillförd energi'!$B$1:$AQ$1,0),FALSE)</f>
        <v>0</v>
      </c>
      <c r="AF81">
        <f>VLOOKUP($B81,'Tillförd energi'!$B$1:$AS$566,MATCH(AF$1,'Tillförd energi'!$B$1:$AQ$1,0),FALSE)</f>
        <v>0</v>
      </c>
      <c r="AG81">
        <f>IFERROR(VLOOKUP(B81,Miljö!$B$1:$S$476,9,FALSE)/1,0)</f>
        <v>0</v>
      </c>
      <c r="AI81">
        <f t="shared" si="10"/>
        <v>0</v>
      </c>
      <c r="AJ81">
        <f t="shared" si="11"/>
        <v>0</v>
      </c>
      <c r="AK81" t="str">
        <f>IF(ISERROR(1/VLOOKUP($B81,Leveranser!$B$1:$S$500,MATCH("såld värme (gwh)",Leveranser!$B$1:$S$1,0),FALSE)),"",VLOOKUP($B81,Leveranser!$B$1:$S$500,MATCH("såld värme (gwh)",Leveranser!$B$1:$S$1,0),FALSE))</f>
        <v/>
      </c>
      <c r="AL81" s="22">
        <f>VLOOKUP($B81,Leveranser!$B$1:$Y$500,MATCH("Totalt såld fjärrvärme till andra fjärrvärmeföretag",Leveranser!$B$1:$AA$1,0),FALSE)</f>
        <v>0</v>
      </c>
      <c r="AM81" s="22">
        <f>IF(ISERROR(1/VLOOKUP($B81,Miljö!$B$1:$S$500,MATCH("Såld mängd produktionsspecifik fjärrvärme (GWh)",Miljö!$B$1:$R$1,0),FALSE)),0,VLOOKUP($B81,Miljö!$B$1:$S$500,MATCH("Såld mängd produktionsspecifik fjärrvärme (GWh)",Miljö!$B$1:$R$1,0),FALSE))</f>
        <v>0</v>
      </c>
      <c r="AN81" s="23" t="str">
        <f t="shared" si="12"/>
        <v/>
      </c>
      <c r="AP81" t="str">
        <f>VLOOKUP($B81,'Miljövärden urval för publ'!$B$1:$H$450,7,FALSE)</f>
        <v>Nej</v>
      </c>
      <c r="AQ81" t="str">
        <f>VLOOKUP($B81,'Miljövärden urval för publ'!$B$1:$H$450,6,FALSE)</f>
        <v>Nej</v>
      </c>
      <c r="AU81">
        <f t="shared" si="13"/>
        <v>0</v>
      </c>
      <c r="AV81">
        <f t="shared" si="14"/>
        <v>0</v>
      </c>
      <c r="AW81">
        <f t="shared" si="15"/>
        <v>0</v>
      </c>
      <c r="AX81">
        <f t="shared" si="16"/>
        <v>0</v>
      </c>
      <c r="AZ81">
        <f t="shared" si="17"/>
        <v>0</v>
      </c>
      <c r="BA81">
        <f t="shared" si="18"/>
        <v>0</v>
      </c>
      <c r="BC81">
        <f t="shared" si="19"/>
        <v>0</v>
      </c>
    </row>
    <row r="82" spans="1:55" ht="15" customHeight="1" x14ac:dyDescent="0.25">
      <c r="A82" t="s">
        <v>115</v>
      </c>
      <c r="B82" t="s">
        <v>119</v>
      </c>
      <c r="C82">
        <f>VLOOKUP($B82,'Tillförd energi'!$B$1:$AS$566,MATCH(C$1,'Tillförd energi'!$B$1:$AQ$1,0),FALSE)</f>
        <v>0</v>
      </c>
      <c r="D82">
        <f>VLOOKUP($B82,'Tillförd energi'!$B$1:$AS$566,MATCH(D$1,'Tillförd energi'!$B$1:$AQ$1,0),FALSE)</f>
        <v>0</v>
      </c>
      <c r="E82">
        <f>VLOOKUP($B82,'Tillförd energi'!$B$1:$AS$566,MATCH(E$1,'Tillförd energi'!$B$1:$AQ$1,0),FALSE)</f>
        <v>0</v>
      </c>
      <c r="F82">
        <f>VLOOKUP($B82,'Tillförd energi'!$B$1:$AS$566,MATCH(F$1,'Tillförd energi'!$B$1:$AQ$1,0),FALSE)</f>
        <v>0</v>
      </c>
      <c r="G82">
        <f>VLOOKUP($B82,'Tillförd energi'!$B$1:$AS$566,MATCH(G$1,'Tillförd energi'!$B$1:$AQ$1,0),FALSE)</f>
        <v>0</v>
      </c>
      <c r="H82">
        <f>VLOOKUP($B82,'Tillförd energi'!$B$1:$AS$566,MATCH(H$1,'Tillförd energi'!$B$1:$AQ$1,0),FALSE)</f>
        <v>0</v>
      </c>
      <c r="I82">
        <f>VLOOKUP($B82,'Tillförd energi'!$B$1:$AS$566,MATCH(I$1,'Tillförd energi'!$B$1:$AQ$1,0),FALSE)</f>
        <v>0</v>
      </c>
      <c r="J82">
        <f>VLOOKUP($B82,'Tillförd energi'!$B$1:$AS$566,MATCH(J$1,'Tillförd energi'!$B$1:$AQ$1,0),FALSE)</f>
        <v>0</v>
      </c>
      <c r="K82">
        <v>0</v>
      </c>
      <c r="L82">
        <f>VLOOKUP($B82,'Tillförd energi'!$B$1:$AS$566,MATCH(L$1,'Tillförd energi'!$B$1:$AQ$1,0),FALSE)</f>
        <v>0</v>
      </c>
      <c r="M82">
        <f>VLOOKUP($B82,'Tillförd energi'!$B$1:$AS$566,MATCH(M$1,'Tillförd energi'!$B$1:$AQ$1,0),FALSE)</f>
        <v>0</v>
      </c>
      <c r="N82">
        <f>VLOOKUP($B82,'Tillförd energi'!$B$1:$AS$566,MATCH(N$1,'Tillförd energi'!$B$1:$AQ$1,0),FALSE)</f>
        <v>0</v>
      </c>
      <c r="O82">
        <f>VLOOKUP($B82,'Tillförd energi'!$B$1:$AS$566,MATCH(O$1,'Tillförd energi'!$B$1:$AQ$1,0),FALSE)</f>
        <v>0</v>
      </c>
      <c r="P82">
        <f>VLOOKUP($B82,'Tillförd energi'!$B$1:$AS$566,MATCH(P$1,'Tillförd energi'!$B$1:$AQ$1,0),FALSE)</f>
        <v>0</v>
      </c>
      <c r="Q82">
        <f>VLOOKUP($B82,'Tillförd energi'!$B$1:$AS$566,MATCH(Q$1,'Tillförd energi'!$B$1:$AQ$1,0),FALSE)</f>
        <v>0</v>
      </c>
      <c r="R82">
        <f>VLOOKUP($B82,'Tillförd energi'!$B$1:$AS$566,MATCH(R$1,'Tillförd energi'!$B$1:$AQ$1,0),FALSE)</f>
        <v>0</v>
      </c>
      <c r="S82">
        <f>VLOOKUP($B82,'Tillförd energi'!$B$1:$AS$566,MATCH(S$1,'Tillförd energi'!$B$1:$AQ$1,0),FALSE)</f>
        <v>0</v>
      </c>
      <c r="T82">
        <f>VLOOKUP($B82,'Tillförd energi'!$B$1:$AS$566,MATCH(T$1,'Tillförd energi'!$B$1:$AQ$1,0),FALSE)</f>
        <v>0</v>
      </c>
      <c r="U82">
        <f>VLOOKUP($B82,'Tillförd energi'!$B$1:$AS$566,MATCH(U$1,'Tillförd energi'!$B$1:$AQ$1,0),FALSE)</f>
        <v>0</v>
      </c>
      <c r="V82">
        <f>VLOOKUP($B82,'Tillförd energi'!$B$1:$AS$566,MATCH(V$1,'Tillförd energi'!$B$1:$AQ$1,0),FALSE)</f>
        <v>0</v>
      </c>
      <c r="W82">
        <f>VLOOKUP($B82,'Tillförd energi'!$B$1:$AS$566,MATCH(W$1,'Tillförd energi'!$B$1:$AQ$1,0),FALSE)</f>
        <v>0</v>
      </c>
      <c r="X82">
        <f>VLOOKUP($B82,'Tillförd energi'!$B$1:$AS$566,MATCH(X$1,'Tillförd energi'!$B$1:$AQ$1,0),FALSE)</f>
        <v>0</v>
      </c>
      <c r="Y82">
        <f>VLOOKUP($B82,'Tillförd energi'!$B$1:$AS$566,MATCH(Y$1,'Tillförd energi'!$B$1:$AQ$1,0),FALSE)</f>
        <v>0</v>
      </c>
      <c r="Z82">
        <f>VLOOKUP($B82,'Tillförd energi'!$B$1:$AS$566,MATCH(Z$1,'Tillförd energi'!$B$1:$AQ$1,0),FALSE)</f>
        <v>0</v>
      </c>
      <c r="AA82">
        <f>VLOOKUP($B82,'Tillförd energi'!$B$1:$AS$566,MATCH(AA$1,'Tillförd energi'!$B$1:$AQ$1,0),FALSE)</f>
        <v>0</v>
      </c>
      <c r="AB82">
        <f>VLOOKUP($B82,'Tillförd energi'!$B$1:$AS$566,MATCH(AB$1,'Tillförd energi'!$B$1:$AQ$1,0),FALSE)</f>
        <v>0</v>
      </c>
      <c r="AC82">
        <f>VLOOKUP($B82,'Tillförd energi'!$B$1:$AS$566,MATCH(AC$1,'Tillförd energi'!$B$1:$AQ$1,0),FALSE)</f>
        <v>0</v>
      </c>
      <c r="AD82">
        <f>VLOOKUP($B82,'Tillförd energi'!$B$1:$AS$566,MATCH(AD$1,'Tillförd energi'!$B$1:$AQ$1,0),FALSE)</f>
        <v>0</v>
      </c>
      <c r="AE82">
        <f>VLOOKUP($B82,'Tillförd energi'!$B$1:$AS$566,MATCH(AE$1,'Tillförd energi'!$B$1:$AQ$1,0),FALSE)</f>
        <v>0</v>
      </c>
      <c r="AF82">
        <f>VLOOKUP($B82,'Tillförd energi'!$B$1:$AS$566,MATCH(AF$1,'Tillförd energi'!$B$1:$AQ$1,0),FALSE)</f>
        <v>0</v>
      </c>
      <c r="AG82">
        <f>IFERROR(VLOOKUP(B82,Miljö!$B$1:$S$476,9,FALSE)/1,0)</f>
        <v>0</v>
      </c>
      <c r="AI82">
        <f t="shared" si="10"/>
        <v>0</v>
      </c>
      <c r="AJ82">
        <f t="shared" si="11"/>
        <v>0</v>
      </c>
      <c r="AK82" t="str">
        <f>IF(ISERROR(1/VLOOKUP($B82,Leveranser!$B$1:$S$500,MATCH("såld värme (gwh)",Leveranser!$B$1:$S$1,0),FALSE)),"",VLOOKUP($B82,Leveranser!$B$1:$S$500,MATCH("såld värme (gwh)",Leveranser!$B$1:$S$1,0),FALSE))</f>
        <v/>
      </c>
      <c r="AL82" s="22">
        <f>VLOOKUP($B82,Leveranser!$B$1:$Y$500,MATCH("Totalt såld fjärrvärme till andra fjärrvärmeföretag",Leveranser!$B$1:$AA$1,0),FALSE)</f>
        <v>0</v>
      </c>
      <c r="AM82" s="22">
        <f>IF(ISERROR(1/VLOOKUP($B82,Miljö!$B$1:$S$500,MATCH("Såld mängd produktionsspecifik fjärrvärme (GWh)",Miljö!$B$1:$R$1,0),FALSE)),0,VLOOKUP($B82,Miljö!$B$1:$S$500,MATCH("Såld mängd produktionsspecifik fjärrvärme (GWh)",Miljö!$B$1:$R$1,0),FALSE))</f>
        <v>0</v>
      </c>
      <c r="AN82" s="23" t="str">
        <f t="shared" si="12"/>
        <v/>
      </c>
      <c r="AP82" t="str">
        <f>VLOOKUP($B82,'Miljövärden urval för publ'!$B$1:$H$450,7,FALSE)</f>
        <v>Nej</v>
      </c>
      <c r="AQ82" t="str">
        <f>VLOOKUP($B82,'Miljövärden urval för publ'!$B$1:$H$450,6,FALSE)</f>
        <v>Nej</v>
      </c>
      <c r="AU82">
        <f t="shared" si="13"/>
        <v>0</v>
      </c>
      <c r="AV82">
        <f t="shared" si="14"/>
        <v>0</v>
      </c>
      <c r="AW82">
        <f t="shared" si="15"/>
        <v>0</v>
      </c>
      <c r="AX82">
        <f t="shared" si="16"/>
        <v>0</v>
      </c>
      <c r="AZ82">
        <f t="shared" si="17"/>
        <v>0</v>
      </c>
      <c r="BA82">
        <f t="shared" si="18"/>
        <v>0</v>
      </c>
      <c r="BC82">
        <f t="shared" si="19"/>
        <v>0</v>
      </c>
    </row>
    <row r="83" spans="1:55" ht="15" customHeight="1" x14ac:dyDescent="0.25">
      <c r="A83" t="s">
        <v>115</v>
      </c>
      <c r="B83" t="s">
        <v>120</v>
      </c>
      <c r="C83">
        <f>VLOOKUP($B83,'Tillförd energi'!$B$1:$AS$566,MATCH(C$1,'Tillförd energi'!$B$1:$AQ$1,0),FALSE)</f>
        <v>0</v>
      </c>
      <c r="D83">
        <f>VLOOKUP($B83,'Tillförd energi'!$B$1:$AS$566,MATCH(D$1,'Tillförd energi'!$B$1:$AQ$1,0),FALSE)</f>
        <v>0</v>
      </c>
      <c r="E83">
        <f>VLOOKUP($B83,'Tillförd energi'!$B$1:$AS$566,MATCH(E$1,'Tillförd energi'!$B$1:$AQ$1,0),FALSE)</f>
        <v>0</v>
      </c>
      <c r="F83">
        <f>VLOOKUP($B83,'Tillförd energi'!$B$1:$AS$566,MATCH(F$1,'Tillförd energi'!$B$1:$AQ$1,0),FALSE)</f>
        <v>0</v>
      </c>
      <c r="G83">
        <f>VLOOKUP($B83,'Tillförd energi'!$B$1:$AS$566,MATCH(G$1,'Tillförd energi'!$B$1:$AQ$1,0),FALSE)</f>
        <v>0</v>
      </c>
      <c r="H83">
        <f>VLOOKUP($B83,'Tillförd energi'!$B$1:$AS$566,MATCH(H$1,'Tillförd energi'!$B$1:$AQ$1,0),FALSE)</f>
        <v>0</v>
      </c>
      <c r="I83">
        <f>VLOOKUP($B83,'Tillförd energi'!$B$1:$AS$566,MATCH(I$1,'Tillförd energi'!$B$1:$AQ$1,0),FALSE)</f>
        <v>0</v>
      </c>
      <c r="J83">
        <f>VLOOKUP($B83,'Tillförd energi'!$B$1:$AS$566,MATCH(J$1,'Tillförd energi'!$B$1:$AQ$1,0),FALSE)</f>
        <v>0</v>
      </c>
      <c r="K83">
        <v>0</v>
      </c>
      <c r="L83">
        <f>VLOOKUP($B83,'Tillförd energi'!$B$1:$AS$566,MATCH(L$1,'Tillförd energi'!$B$1:$AQ$1,0),FALSE)</f>
        <v>0</v>
      </c>
      <c r="M83">
        <f>VLOOKUP($B83,'Tillförd energi'!$B$1:$AS$566,MATCH(M$1,'Tillförd energi'!$B$1:$AQ$1,0),FALSE)</f>
        <v>0</v>
      </c>
      <c r="N83">
        <f>VLOOKUP($B83,'Tillförd energi'!$B$1:$AS$566,MATCH(N$1,'Tillförd energi'!$B$1:$AQ$1,0),FALSE)</f>
        <v>0</v>
      </c>
      <c r="O83">
        <f>VLOOKUP($B83,'Tillförd energi'!$B$1:$AS$566,MATCH(O$1,'Tillförd energi'!$B$1:$AQ$1,0),FALSE)</f>
        <v>0</v>
      </c>
      <c r="P83">
        <f>VLOOKUP($B83,'Tillförd energi'!$B$1:$AS$566,MATCH(P$1,'Tillförd energi'!$B$1:$AQ$1,0),FALSE)</f>
        <v>0</v>
      </c>
      <c r="Q83">
        <f>VLOOKUP($B83,'Tillförd energi'!$B$1:$AS$566,MATCH(Q$1,'Tillförd energi'!$B$1:$AQ$1,0),FALSE)</f>
        <v>0</v>
      </c>
      <c r="R83">
        <f>VLOOKUP($B83,'Tillförd energi'!$B$1:$AS$566,MATCH(R$1,'Tillförd energi'!$B$1:$AQ$1,0),FALSE)</f>
        <v>0</v>
      </c>
      <c r="S83">
        <f>VLOOKUP($B83,'Tillförd energi'!$B$1:$AS$566,MATCH(S$1,'Tillförd energi'!$B$1:$AQ$1,0),FALSE)</f>
        <v>0</v>
      </c>
      <c r="T83">
        <f>VLOOKUP($B83,'Tillförd energi'!$B$1:$AS$566,MATCH(T$1,'Tillförd energi'!$B$1:$AQ$1,0),FALSE)</f>
        <v>0</v>
      </c>
      <c r="U83">
        <f>VLOOKUP($B83,'Tillförd energi'!$B$1:$AS$566,MATCH(U$1,'Tillförd energi'!$B$1:$AQ$1,0),FALSE)</f>
        <v>0</v>
      </c>
      <c r="V83">
        <f>VLOOKUP($B83,'Tillförd energi'!$B$1:$AS$566,MATCH(V$1,'Tillförd energi'!$B$1:$AQ$1,0),FALSE)</f>
        <v>0</v>
      </c>
      <c r="W83">
        <f>VLOOKUP($B83,'Tillförd energi'!$B$1:$AS$566,MATCH(W$1,'Tillförd energi'!$B$1:$AQ$1,0),FALSE)</f>
        <v>0</v>
      </c>
      <c r="X83">
        <f>VLOOKUP($B83,'Tillförd energi'!$B$1:$AS$566,MATCH(X$1,'Tillförd energi'!$B$1:$AQ$1,0),FALSE)</f>
        <v>0</v>
      </c>
      <c r="Y83">
        <f>VLOOKUP($B83,'Tillförd energi'!$B$1:$AS$566,MATCH(Y$1,'Tillförd energi'!$B$1:$AQ$1,0),FALSE)</f>
        <v>0</v>
      </c>
      <c r="Z83">
        <f>VLOOKUP($B83,'Tillförd energi'!$B$1:$AS$566,MATCH(Z$1,'Tillförd energi'!$B$1:$AQ$1,0),FALSE)</f>
        <v>0</v>
      </c>
      <c r="AA83">
        <f>VLOOKUP($B83,'Tillförd energi'!$B$1:$AS$566,MATCH(AA$1,'Tillförd energi'!$B$1:$AQ$1,0),FALSE)</f>
        <v>0</v>
      </c>
      <c r="AB83">
        <f>VLOOKUP($B83,'Tillförd energi'!$B$1:$AS$566,MATCH(AB$1,'Tillförd energi'!$B$1:$AQ$1,0),FALSE)</f>
        <v>0</v>
      </c>
      <c r="AC83">
        <f>VLOOKUP($B83,'Tillförd energi'!$B$1:$AS$566,MATCH(AC$1,'Tillförd energi'!$B$1:$AQ$1,0),FALSE)</f>
        <v>0</v>
      </c>
      <c r="AD83">
        <f>VLOOKUP($B83,'Tillförd energi'!$B$1:$AS$566,MATCH(AD$1,'Tillförd energi'!$B$1:$AQ$1,0),FALSE)</f>
        <v>0</v>
      </c>
      <c r="AE83">
        <f>VLOOKUP($B83,'Tillförd energi'!$B$1:$AS$566,MATCH(AE$1,'Tillförd energi'!$B$1:$AQ$1,0),FALSE)</f>
        <v>0</v>
      </c>
      <c r="AF83">
        <f>VLOOKUP($B83,'Tillförd energi'!$B$1:$AS$566,MATCH(AF$1,'Tillförd energi'!$B$1:$AQ$1,0),FALSE)</f>
        <v>0</v>
      </c>
      <c r="AG83">
        <f>IFERROR(VLOOKUP(B83,Miljö!$B$1:$S$476,9,FALSE)/1,0)</f>
        <v>0</v>
      </c>
      <c r="AI83">
        <f t="shared" si="10"/>
        <v>0</v>
      </c>
      <c r="AJ83">
        <f t="shared" si="11"/>
        <v>0</v>
      </c>
      <c r="AK83" t="str">
        <f>IF(ISERROR(1/VLOOKUP($B83,Leveranser!$B$1:$S$500,MATCH("såld värme (gwh)",Leveranser!$B$1:$S$1,0),FALSE)),"",VLOOKUP($B83,Leveranser!$B$1:$S$500,MATCH("såld värme (gwh)",Leveranser!$B$1:$S$1,0),FALSE))</f>
        <v/>
      </c>
      <c r="AL83" s="22">
        <f>VLOOKUP($B83,Leveranser!$B$1:$Y$500,MATCH("Totalt såld fjärrvärme till andra fjärrvärmeföretag",Leveranser!$B$1:$AA$1,0),FALSE)</f>
        <v>0</v>
      </c>
      <c r="AM83" s="22">
        <f>IF(ISERROR(1/VLOOKUP($B83,Miljö!$B$1:$S$500,MATCH("Såld mängd produktionsspecifik fjärrvärme (GWh)",Miljö!$B$1:$R$1,0),FALSE)),0,VLOOKUP($B83,Miljö!$B$1:$S$500,MATCH("Såld mängd produktionsspecifik fjärrvärme (GWh)",Miljö!$B$1:$R$1,0),FALSE))</f>
        <v>0</v>
      </c>
      <c r="AN83" s="23" t="str">
        <f t="shared" si="12"/>
        <v/>
      </c>
      <c r="AP83" t="str">
        <f>VLOOKUP($B83,'Miljövärden urval för publ'!$B$1:$H$450,7,FALSE)</f>
        <v>Nej</v>
      </c>
      <c r="AQ83" t="str">
        <f>VLOOKUP($B83,'Miljövärden urval för publ'!$B$1:$H$450,6,FALSE)</f>
        <v>Nej</v>
      </c>
      <c r="AU83">
        <f t="shared" si="13"/>
        <v>0</v>
      </c>
      <c r="AV83">
        <f t="shared" si="14"/>
        <v>0</v>
      </c>
      <c r="AW83">
        <f t="shared" si="15"/>
        <v>0</v>
      </c>
      <c r="AX83">
        <f t="shared" si="16"/>
        <v>0</v>
      </c>
      <c r="AZ83">
        <f t="shared" si="17"/>
        <v>0</v>
      </c>
      <c r="BA83">
        <f t="shared" si="18"/>
        <v>0</v>
      </c>
      <c r="BC83">
        <f t="shared" si="19"/>
        <v>0</v>
      </c>
    </row>
    <row r="84" spans="1:55" ht="15" customHeight="1" x14ac:dyDescent="0.25">
      <c r="A84" t="s">
        <v>115</v>
      </c>
      <c r="B84" t="s">
        <v>121</v>
      </c>
      <c r="C84">
        <f>VLOOKUP($B84,'Tillförd energi'!$B$1:$AS$566,MATCH(C$1,'Tillförd energi'!$B$1:$AQ$1,0),FALSE)</f>
        <v>0</v>
      </c>
      <c r="D84">
        <f>VLOOKUP($B84,'Tillförd energi'!$B$1:$AS$566,MATCH(D$1,'Tillförd energi'!$B$1:$AQ$1,0),FALSE)</f>
        <v>0</v>
      </c>
      <c r="E84">
        <f>VLOOKUP($B84,'Tillförd energi'!$B$1:$AS$566,MATCH(E$1,'Tillförd energi'!$B$1:$AQ$1,0),FALSE)</f>
        <v>0</v>
      </c>
      <c r="F84">
        <f>VLOOKUP($B84,'Tillförd energi'!$B$1:$AS$566,MATCH(F$1,'Tillförd energi'!$B$1:$AQ$1,0),FALSE)</f>
        <v>0</v>
      </c>
      <c r="G84">
        <f>VLOOKUP($B84,'Tillförd energi'!$B$1:$AS$566,MATCH(G$1,'Tillförd energi'!$B$1:$AQ$1,0),FALSE)</f>
        <v>0</v>
      </c>
      <c r="H84">
        <f>VLOOKUP($B84,'Tillförd energi'!$B$1:$AS$566,MATCH(H$1,'Tillförd energi'!$B$1:$AQ$1,0),FALSE)</f>
        <v>0</v>
      </c>
      <c r="I84">
        <f>VLOOKUP($B84,'Tillförd energi'!$B$1:$AS$566,MATCH(I$1,'Tillförd energi'!$B$1:$AQ$1,0),FALSE)</f>
        <v>0</v>
      </c>
      <c r="J84">
        <f>VLOOKUP($B84,'Tillförd energi'!$B$1:$AS$566,MATCH(J$1,'Tillförd energi'!$B$1:$AQ$1,0),FALSE)</f>
        <v>0</v>
      </c>
      <c r="K84">
        <v>0</v>
      </c>
      <c r="L84">
        <f>VLOOKUP($B84,'Tillförd energi'!$B$1:$AS$566,MATCH(L$1,'Tillförd energi'!$B$1:$AQ$1,0),FALSE)</f>
        <v>0</v>
      </c>
      <c r="M84">
        <f>VLOOKUP($B84,'Tillförd energi'!$B$1:$AS$566,MATCH(M$1,'Tillförd energi'!$B$1:$AQ$1,0),FALSE)</f>
        <v>0</v>
      </c>
      <c r="N84">
        <f>VLOOKUP($B84,'Tillförd energi'!$B$1:$AS$566,MATCH(N$1,'Tillförd energi'!$B$1:$AQ$1,0),FALSE)</f>
        <v>0</v>
      </c>
      <c r="O84">
        <f>VLOOKUP($B84,'Tillförd energi'!$B$1:$AS$566,MATCH(O$1,'Tillförd energi'!$B$1:$AQ$1,0),FALSE)</f>
        <v>0</v>
      </c>
      <c r="P84">
        <f>VLOOKUP($B84,'Tillförd energi'!$B$1:$AS$566,MATCH(P$1,'Tillförd energi'!$B$1:$AQ$1,0),FALSE)</f>
        <v>0</v>
      </c>
      <c r="Q84">
        <f>VLOOKUP($B84,'Tillförd energi'!$B$1:$AS$566,MATCH(Q$1,'Tillförd energi'!$B$1:$AQ$1,0),FALSE)</f>
        <v>0</v>
      </c>
      <c r="R84">
        <f>VLOOKUP($B84,'Tillförd energi'!$B$1:$AS$566,MATCH(R$1,'Tillförd energi'!$B$1:$AQ$1,0),FALSE)</f>
        <v>0</v>
      </c>
      <c r="S84">
        <f>VLOOKUP($B84,'Tillförd energi'!$B$1:$AS$566,MATCH(S$1,'Tillförd energi'!$B$1:$AQ$1,0),FALSE)</f>
        <v>0</v>
      </c>
      <c r="T84">
        <f>VLOOKUP($B84,'Tillförd energi'!$B$1:$AS$566,MATCH(T$1,'Tillförd energi'!$B$1:$AQ$1,0),FALSE)</f>
        <v>0</v>
      </c>
      <c r="U84">
        <f>VLOOKUP($B84,'Tillförd energi'!$B$1:$AS$566,MATCH(U$1,'Tillförd energi'!$B$1:$AQ$1,0),FALSE)</f>
        <v>0</v>
      </c>
      <c r="V84">
        <f>VLOOKUP($B84,'Tillförd energi'!$B$1:$AS$566,MATCH(V$1,'Tillförd energi'!$B$1:$AQ$1,0),FALSE)</f>
        <v>0</v>
      </c>
      <c r="W84">
        <f>VLOOKUP($B84,'Tillförd energi'!$B$1:$AS$566,MATCH(W$1,'Tillförd energi'!$B$1:$AQ$1,0),FALSE)</f>
        <v>0</v>
      </c>
      <c r="X84">
        <f>VLOOKUP($B84,'Tillförd energi'!$B$1:$AS$566,MATCH(X$1,'Tillförd energi'!$B$1:$AQ$1,0),FALSE)</f>
        <v>0</v>
      </c>
      <c r="Y84">
        <f>VLOOKUP($B84,'Tillförd energi'!$B$1:$AS$566,MATCH(Y$1,'Tillförd energi'!$B$1:$AQ$1,0),FALSE)</f>
        <v>0</v>
      </c>
      <c r="Z84">
        <f>VLOOKUP($B84,'Tillförd energi'!$B$1:$AS$566,MATCH(Z$1,'Tillförd energi'!$B$1:$AQ$1,0),FALSE)</f>
        <v>0</v>
      </c>
      <c r="AA84">
        <f>VLOOKUP($B84,'Tillförd energi'!$B$1:$AS$566,MATCH(AA$1,'Tillförd energi'!$B$1:$AQ$1,0),FALSE)</f>
        <v>0</v>
      </c>
      <c r="AB84">
        <f>VLOOKUP($B84,'Tillförd energi'!$B$1:$AS$566,MATCH(AB$1,'Tillförd energi'!$B$1:$AQ$1,0),FALSE)</f>
        <v>0</v>
      </c>
      <c r="AC84">
        <f>VLOOKUP($B84,'Tillförd energi'!$B$1:$AS$566,MATCH(AC$1,'Tillförd energi'!$B$1:$AQ$1,0),FALSE)</f>
        <v>0</v>
      </c>
      <c r="AD84">
        <f>VLOOKUP($B84,'Tillförd energi'!$B$1:$AS$566,MATCH(AD$1,'Tillförd energi'!$B$1:$AQ$1,0),FALSE)</f>
        <v>0</v>
      </c>
      <c r="AE84">
        <f>VLOOKUP($B84,'Tillförd energi'!$B$1:$AS$566,MATCH(AE$1,'Tillförd energi'!$B$1:$AQ$1,0),FALSE)</f>
        <v>0</v>
      </c>
      <c r="AF84">
        <f>VLOOKUP($B84,'Tillförd energi'!$B$1:$AS$566,MATCH(AF$1,'Tillförd energi'!$B$1:$AQ$1,0),FALSE)</f>
        <v>0</v>
      </c>
      <c r="AG84">
        <f>IFERROR(VLOOKUP(B84,Miljö!$B$1:$S$476,9,FALSE)/1,0)</f>
        <v>0</v>
      </c>
      <c r="AI84">
        <f t="shared" si="10"/>
        <v>0</v>
      </c>
      <c r="AJ84">
        <f t="shared" si="11"/>
        <v>0</v>
      </c>
      <c r="AK84" t="str">
        <f>IF(ISERROR(1/VLOOKUP($B84,Leveranser!$B$1:$S$500,MATCH("såld värme (gwh)",Leveranser!$B$1:$S$1,0),FALSE)),"",VLOOKUP($B84,Leveranser!$B$1:$S$500,MATCH("såld värme (gwh)",Leveranser!$B$1:$S$1,0),FALSE))</f>
        <v/>
      </c>
      <c r="AL84" s="22">
        <f>VLOOKUP($B84,Leveranser!$B$1:$Y$500,MATCH("Totalt såld fjärrvärme till andra fjärrvärmeföretag",Leveranser!$B$1:$AA$1,0),FALSE)</f>
        <v>0</v>
      </c>
      <c r="AM84" s="22">
        <f>IF(ISERROR(1/VLOOKUP($B84,Miljö!$B$1:$S$500,MATCH("Såld mängd produktionsspecifik fjärrvärme (GWh)",Miljö!$B$1:$R$1,0),FALSE)),0,VLOOKUP($B84,Miljö!$B$1:$S$500,MATCH("Såld mängd produktionsspecifik fjärrvärme (GWh)",Miljö!$B$1:$R$1,0),FALSE))</f>
        <v>0</v>
      </c>
      <c r="AN84" s="23" t="str">
        <f t="shared" si="12"/>
        <v/>
      </c>
      <c r="AP84" t="str">
        <f>VLOOKUP($B84,'Miljövärden urval för publ'!$B$1:$H$450,7,FALSE)</f>
        <v>Nej</v>
      </c>
      <c r="AQ84" t="str">
        <f>VLOOKUP($B84,'Miljövärden urval för publ'!$B$1:$H$450,6,FALSE)</f>
        <v>Nej</v>
      </c>
      <c r="AU84">
        <f t="shared" si="13"/>
        <v>0</v>
      </c>
      <c r="AV84">
        <f t="shared" si="14"/>
        <v>0</v>
      </c>
      <c r="AW84">
        <f t="shared" si="15"/>
        <v>0</v>
      </c>
      <c r="AX84">
        <f t="shared" si="16"/>
        <v>0</v>
      </c>
      <c r="AZ84">
        <f t="shared" si="17"/>
        <v>0</v>
      </c>
      <c r="BA84">
        <f t="shared" si="18"/>
        <v>0</v>
      </c>
      <c r="BC84">
        <f t="shared" si="19"/>
        <v>0</v>
      </c>
    </row>
    <row r="85" spans="1:55" ht="15" customHeight="1" x14ac:dyDescent="0.25">
      <c r="A85" t="s">
        <v>115</v>
      </c>
      <c r="B85" t="s">
        <v>122</v>
      </c>
      <c r="C85">
        <f>VLOOKUP($B85,'Tillförd energi'!$B$1:$AS$566,MATCH(C$1,'Tillförd energi'!$B$1:$AQ$1,0),FALSE)</f>
        <v>0</v>
      </c>
      <c r="D85">
        <f>VLOOKUP($B85,'Tillförd energi'!$B$1:$AS$566,MATCH(D$1,'Tillförd energi'!$B$1:$AQ$1,0),FALSE)</f>
        <v>0</v>
      </c>
      <c r="E85">
        <f>VLOOKUP($B85,'Tillförd energi'!$B$1:$AS$566,MATCH(E$1,'Tillförd energi'!$B$1:$AQ$1,0),FALSE)</f>
        <v>0</v>
      </c>
      <c r="F85">
        <f>VLOOKUP($B85,'Tillförd energi'!$B$1:$AS$566,MATCH(F$1,'Tillförd energi'!$B$1:$AQ$1,0),FALSE)</f>
        <v>0</v>
      </c>
      <c r="G85">
        <f>VLOOKUP($B85,'Tillförd energi'!$B$1:$AS$566,MATCH(G$1,'Tillförd energi'!$B$1:$AQ$1,0),FALSE)</f>
        <v>0</v>
      </c>
      <c r="H85">
        <f>VLOOKUP($B85,'Tillförd energi'!$B$1:$AS$566,MATCH(H$1,'Tillförd energi'!$B$1:$AQ$1,0),FALSE)</f>
        <v>0</v>
      </c>
      <c r="I85">
        <f>VLOOKUP($B85,'Tillförd energi'!$B$1:$AS$566,MATCH(I$1,'Tillförd energi'!$B$1:$AQ$1,0),FALSE)</f>
        <v>0</v>
      </c>
      <c r="J85">
        <f>VLOOKUP($B85,'Tillförd energi'!$B$1:$AS$566,MATCH(J$1,'Tillförd energi'!$B$1:$AQ$1,0),FALSE)</f>
        <v>0</v>
      </c>
      <c r="K85">
        <v>0</v>
      </c>
      <c r="L85">
        <f>VLOOKUP($B85,'Tillförd energi'!$B$1:$AS$566,MATCH(L$1,'Tillförd energi'!$B$1:$AQ$1,0),FALSE)</f>
        <v>0</v>
      </c>
      <c r="M85">
        <f>VLOOKUP($B85,'Tillförd energi'!$B$1:$AS$566,MATCH(M$1,'Tillförd energi'!$B$1:$AQ$1,0),FALSE)</f>
        <v>0</v>
      </c>
      <c r="N85">
        <f>VLOOKUP($B85,'Tillförd energi'!$B$1:$AS$566,MATCH(N$1,'Tillförd energi'!$B$1:$AQ$1,0),FALSE)</f>
        <v>0</v>
      </c>
      <c r="O85">
        <f>VLOOKUP($B85,'Tillförd energi'!$B$1:$AS$566,MATCH(O$1,'Tillförd energi'!$B$1:$AQ$1,0),FALSE)</f>
        <v>0</v>
      </c>
      <c r="P85">
        <f>VLOOKUP($B85,'Tillförd energi'!$B$1:$AS$566,MATCH(P$1,'Tillförd energi'!$B$1:$AQ$1,0),FALSE)</f>
        <v>0</v>
      </c>
      <c r="Q85">
        <f>VLOOKUP($B85,'Tillförd energi'!$B$1:$AS$566,MATCH(Q$1,'Tillförd energi'!$B$1:$AQ$1,0),FALSE)</f>
        <v>0</v>
      </c>
      <c r="R85">
        <f>VLOOKUP($B85,'Tillförd energi'!$B$1:$AS$566,MATCH(R$1,'Tillförd energi'!$B$1:$AQ$1,0),FALSE)</f>
        <v>0</v>
      </c>
      <c r="S85">
        <f>VLOOKUP($B85,'Tillförd energi'!$B$1:$AS$566,MATCH(S$1,'Tillförd energi'!$B$1:$AQ$1,0),FALSE)</f>
        <v>0</v>
      </c>
      <c r="T85">
        <f>VLOOKUP($B85,'Tillförd energi'!$B$1:$AS$566,MATCH(T$1,'Tillförd energi'!$B$1:$AQ$1,0),FALSE)</f>
        <v>0</v>
      </c>
      <c r="U85">
        <f>VLOOKUP($B85,'Tillförd energi'!$B$1:$AS$566,MATCH(U$1,'Tillförd energi'!$B$1:$AQ$1,0),FALSE)</f>
        <v>0</v>
      </c>
      <c r="V85">
        <f>VLOOKUP($B85,'Tillförd energi'!$B$1:$AS$566,MATCH(V$1,'Tillförd energi'!$B$1:$AQ$1,0),FALSE)</f>
        <v>0</v>
      </c>
      <c r="W85">
        <f>VLOOKUP($B85,'Tillförd energi'!$B$1:$AS$566,MATCH(W$1,'Tillförd energi'!$B$1:$AQ$1,0),FALSE)</f>
        <v>0</v>
      </c>
      <c r="X85">
        <f>VLOOKUP($B85,'Tillförd energi'!$B$1:$AS$566,MATCH(X$1,'Tillförd energi'!$B$1:$AQ$1,0),FALSE)</f>
        <v>0</v>
      </c>
      <c r="Y85">
        <f>VLOOKUP($B85,'Tillförd energi'!$B$1:$AS$566,MATCH(Y$1,'Tillförd energi'!$B$1:$AQ$1,0),FALSE)</f>
        <v>0</v>
      </c>
      <c r="Z85">
        <f>VLOOKUP($B85,'Tillförd energi'!$B$1:$AS$566,MATCH(Z$1,'Tillförd energi'!$B$1:$AQ$1,0),FALSE)</f>
        <v>0</v>
      </c>
      <c r="AA85">
        <f>VLOOKUP($B85,'Tillförd energi'!$B$1:$AS$566,MATCH(AA$1,'Tillförd energi'!$B$1:$AQ$1,0),FALSE)</f>
        <v>0</v>
      </c>
      <c r="AB85">
        <f>VLOOKUP($B85,'Tillförd energi'!$B$1:$AS$566,MATCH(AB$1,'Tillförd energi'!$B$1:$AQ$1,0),FALSE)</f>
        <v>0</v>
      </c>
      <c r="AC85">
        <f>VLOOKUP($B85,'Tillförd energi'!$B$1:$AS$566,MATCH(AC$1,'Tillförd energi'!$B$1:$AQ$1,0),FALSE)</f>
        <v>0</v>
      </c>
      <c r="AD85">
        <f>VLOOKUP($B85,'Tillförd energi'!$B$1:$AS$566,MATCH(AD$1,'Tillförd energi'!$B$1:$AQ$1,0),FALSE)</f>
        <v>0</v>
      </c>
      <c r="AE85">
        <f>VLOOKUP($B85,'Tillförd energi'!$B$1:$AS$566,MATCH(AE$1,'Tillförd energi'!$B$1:$AQ$1,0),FALSE)</f>
        <v>0</v>
      </c>
      <c r="AF85">
        <f>VLOOKUP($B85,'Tillförd energi'!$B$1:$AS$566,MATCH(AF$1,'Tillförd energi'!$B$1:$AQ$1,0),FALSE)</f>
        <v>0</v>
      </c>
      <c r="AG85">
        <f>IFERROR(VLOOKUP(B85,Miljö!$B$1:$S$476,9,FALSE)/1,0)</f>
        <v>0</v>
      </c>
      <c r="AI85">
        <f t="shared" si="10"/>
        <v>0</v>
      </c>
      <c r="AJ85">
        <f t="shared" si="11"/>
        <v>0</v>
      </c>
      <c r="AK85" t="str">
        <f>IF(ISERROR(1/VLOOKUP($B85,Leveranser!$B$1:$S$500,MATCH("såld värme (gwh)",Leveranser!$B$1:$S$1,0),FALSE)),"",VLOOKUP($B85,Leveranser!$B$1:$S$500,MATCH("såld värme (gwh)",Leveranser!$B$1:$S$1,0),FALSE))</f>
        <v/>
      </c>
      <c r="AL85" s="22">
        <f>VLOOKUP($B85,Leveranser!$B$1:$Y$500,MATCH("Totalt såld fjärrvärme till andra fjärrvärmeföretag",Leveranser!$B$1:$AA$1,0),FALSE)</f>
        <v>0</v>
      </c>
      <c r="AM85" s="22">
        <f>IF(ISERROR(1/VLOOKUP($B85,Miljö!$B$1:$S$500,MATCH("Såld mängd produktionsspecifik fjärrvärme (GWh)",Miljö!$B$1:$R$1,0),FALSE)),0,VLOOKUP($B85,Miljö!$B$1:$S$500,MATCH("Såld mängd produktionsspecifik fjärrvärme (GWh)",Miljö!$B$1:$R$1,0),FALSE))</f>
        <v>0</v>
      </c>
      <c r="AN85" s="23" t="str">
        <f t="shared" si="12"/>
        <v/>
      </c>
      <c r="AP85" t="str">
        <f>VLOOKUP($B85,'Miljövärden urval för publ'!$B$1:$H$450,7,FALSE)</f>
        <v>Nej</v>
      </c>
      <c r="AQ85" t="str">
        <f>VLOOKUP($B85,'Miljövärden urval för publ'!$B$1:$H$450,6,FALSE)</f>
        <v>Nej</v>
      </c>
      <c r="AU85">
        <f t="shared" si="13"/>
        <v>0</v>
      </c>
      <c r="AV85">
        <f t="shared" si="14"/>
        <v>0</v>
      </c>
      <c r="AW85">
        <f t="shared" si="15"/>
        <v>0</v>
      </c>
      <c r="AX85">
        <f t="shared" si="16"/>
        <v>0</v>
      </c>
      <c r="AZ85">
        <f t="shared" si="17"/>
        <v>0</v>
      </c>
      <c r="BA85">
        <f t="shared" si="18"/>
        <v>0</v>
      </c>
      <c r="BC85">
        <f t="shared" si="19"/>
        <v>0</v>
      </c>
    </row>
    <row r="86" spans="1:55" ht="15" customHeight="1" x14ac:dyDescent="0.25">
      <c r="A86" t="s">
        <v>123</v>
      </c>
      <c r="B86" t="s">
        <v>124</v>
      </c>
      <c r="C86">
        <f>VLOOKUP($B86,'Tillförd energi'!$B$1:$AS$566,MATCH(C$1,'Tillförd energi'!$B$1:$AQ$1,0),FALSE)</f>
        <v>0</v>
      </c>
      <c r="D86">
        <f>VLOOKUP($B86,'Tillförd energi'!$B$1:$AS$566,MATCH(D$1,'Tillförd energi'!$B$1:$AQ$1,0),FALSE)</f>
        <v>1.4480299999999999</v>
      </c>
      <c r="E86">
        <f>VLOOKUP($B86,'Tillförd energi'!$B$1:$AS$566,MATCH(E$1,'Tillförd energi'!$B$1:$AQ$1,0),FALSE)</f>
        <v>0</v>
      </c>
      <c r="F86">
        <f>VLOOKUP($B86,'Tillförd energi'!$B$1:$AS$566,MATCH(F$1,'Tillförd energi'!$B$1:$AQ$1,0),FALSE)</f>
        <v>4.3040000000000003</v>
      </c>
      <c r="G86">
        <f>VLOOKUP($B86,'Tillförd energi'!$B$1:$AS$566,MATCH(G$1,'Tillförd energi'!$B$1:$AQ$1,0),FALSE)</f>
        <v>0</v>
      </c>
      <c r="H86">
        <f>VLOOKUP($B86,'Tillförd energi'!$B$1:$AS$566,MATCH(H$1,'Tillförd energi'!$B$1:$AQ$1,0),FALSE)</f>
        <v>0</v>
      </c>
      <c r="I86">
        <f>VLOOKUP($B86,'Tillförd energi'!$B$1:$AS$566,MATCH(I$1,'Tillförd energi'!$B$1:$AQ$1,0),FALSE)</f>
        <v>0</v>
      </c>
      <c r="J86">
        <f>VLOOKUP($B86,'Tillförd energi'!$B$1:$AS$566,MATCH(J$1,'Tillförd energi'!$B$1:$AQ$1,0),FALSE)</f>
        <v>2.1746099999999999</v>
      </c>
      <c r="K86">
        <v>0</v>
      </c>
      <c r="L86">
        <f>VLOOKUP($B86,'Tillförd energi'!$B$1:$AS$566,MATCH(L$1,'Tillförd energi'!$B$1:$AQ$1,0),FALSE)</f>
        <v>0</v>
      </c>
      <c r="M86">
        <f>VLOOKUP($B86,'Tillförd energi'!$B$1:$AS$566,MATCH(M$1,'Tillförd energi'!$B$1:$AQ$1,0),FALSE)</f>
        <v>119.83799999999999</v>
      </c>
      <c r="N86">
        <f>VLOOKUP($B86,'Tillförd energi'!$B$1:$AS$566,MATCH(N$1,'Tillförd energi'!$B$1:$AQ$1,0),FALSE)</f>
        <v>387.15499999999997</v>
      </c>
      <c r="O86">
        <f>VLOOKUP($B86,'Tillförd energi'!$B$1:$AS$566,MATCH(O$1,'Tillförd energi'!$B$1:$AQ$1,0),FALSE)</f>
        <v>5</v>
      </c>
      <c r="P86">
        <f>VLOOKUP($B86,'Tillförd energi'!$B$1:$AS$566,MATCH(P$1,'Tillförd energi'!$B$1:$AQ$1,0),FALSE)</f>
        <v>0</v>
      </c>
      <c r="Q86">
        <f>VLOOKUP($B86,'Tillförd energi'!$B$1:$AS$566,MATCH(Q$1,'Tillförd energi'!$B$1:$AQ$1,0),FALSE)</f>
        <v>0</v>
      </c>
      <c r="R86">
        <f>VLOOKUP($B86,'Tillförd energi'!$B$1:$AS$566,MATCH(R$1,'Tillförd energi'!$B$1:$AQ$1,0),FALSE)</f>
        <v>0</v>
      </c>
      <c r="S86">
        <f>VLOOKUP($B86,'Tillförd energi'!$B$1:$AS$566,MATCH(S$1,'Tillförd energi'!$B$1:$AQ$1,0),FALSE)</f>
        <v>0</v>
      </c>
      <c r="T86">
        <f>VLOOKUP($B86,'Tillförd energi'!$B$1:$AS$566,MATCH(T$1,'Tillförd energi'!$B$1:$AQ$1,0),FALSE)</f>
        <v>0</v>
      </c>
      <c r="U86">
        <f>VLOOKUP($B86,'Tillförd energi'!$B$1:$AS$566,MATCH(U$1,'Tillförd energi'!$B$1:$AQ$1,0),FALSE)</f>
        <v>0</v>
      </c>
      <c r="V86">
        <f>VLOOKUP($B86,'Tillförd energi'!$B$1:$AS$566,MATCH(V$1,'Tillförd energi'!$B$1:$AQ$1,0),FALSE)</f>
        <v>0</v>
      </c>
      <c r="W86">
        <f>VLOOKUP($B86,'Tillförd energi'!$B$1:$AS$566,MATCH(W$1,'Tillförd energi'!$B$1:$AQ$1,0),FALSE)</f>
        <v>7.99</v>
      </c>
      <c r="X86">
        <f>VLOOKUP($B86,'Tillförd energi'!$B$1:$AS$566,MATCH(X$1,'Tillförd energi'!$B$1:$AQ$1,0),FALSE)</f>
        <v>0</v>
      </c>
      <c r="Y86">
        <f>VLOOKUP($B86,'Tillförd energi'!$B$1:$AS$566,MATCH(Y$1,'Tillförd energi'!$B$1:$AQ$1,0),FALSE)</f>
        <v>0</v>
      </c>
      <c r="Z86">
        <f>VLOOKUP($B86,'Tillförd energi'!$B$1:$AS$566,MATCH(Z$1,'Tillförd energi'!$B$1:$AQ$1,0),FALSE)</f>
        <v>0</v>
      </c>
      <c r="AA86">
        <f>VLOOKUP($B86,'Tillförd energi'!$B$1:$AS$566,MATCH(AA$1,'Tillförd energi'!$B$1:$AQ$1,0),FALSE)</f>
        <v>0</v>
      </c>
      <c r="AB86">
        <f>VLOOKUP($B86,'Tillförd energi'!$B$1:$AS$566,MATCH(AB$1,'Tillförd energi'!$B$1:$AQ$1,0),FALSE)</f>
        <v>0</v>
      </c>
      <c r="AC86">
        <f>VLOOKUP($B86,'Tillförd energi'!$B$1:$AS$566,MATCH(AC$1,'Tillförd energi'!$B$1:$AQ$1,0),FALSE)</f>
        <v>157.87</v>
      </c>
      <c r="AD86">
        <f>VLOOKUP($B86,'Tillförd energi'!$B$1:$AS$566,MATCH(AD$1,'Tillförd energi'!$B$1:$AQ$1,0),FALSE)</f>
        <v>0</v>
      </c>
      <c r="AE86">
        <f>VLOOKUP($B86,'Tillförd energi'!$B$1:$AS$566,MATCH(AE$1,'Tillförd energi'!$B$1:$AQ$1,0),FALSE)</f>
        <v>0</v>
      </c>
      <c r="AF86">
        <f>VLOOKUP($B86,'Tillförd energi'!$B$1:$AS$566,MATCH(AF$1,'Tillförd energi'!$B$1:$AQ$1,0),FALSE)</f>
        <v>25.4057</v>
      </c>
      <c r="AG86">
        <f>IFERROR(VLOOKUP(B86,Miljö!$B$1:$S$476,9,FALSE)/1,0)</f>
        <v>0</v>
      </c>
      <c r="AI86">
        <f t="shared" si="10"/>
        <v>711.18534</v>
      </c>
      <c r="AJ86">
        <f t="shared" si="11"/>
        <v>711.18534</v>
      </c>
      <c r="AK86">
        <f>IF(ISERROR(1/VLOOKUP($B86,Leveranser!$B$1:$S$500,MATCH("såld värme (gwh)",Leveranser!$B$1:$S$1,0),FALSE)),"",VLOOKUP($B86,Leveranser!$B$1:$S$500,MATCH("såld värme (gwh)",Leveranser!$B$1:$S$1,0),FALSE))</f>
        <v>623.6</v>
      </c>
      <c r="AL86" s="22">
        <f>VLOOKUP($B86,Leveranser!$B$1:$Y$500,MATCH("Totalt såld fjärrvärme till andra fjärrvärmeföretag",Leveranser!$B$1:$AA$1,0),FALSE)</f>
        <v>0</v>
      </c>
      <c r="AM86" s="22">
        <f>IF(ISERROR(1/VLOOKUP($B86,Miljö!$B$1:$S$500,MATCH("Såld mängd produktionsspecifik fjärrvärme (GWh)",Miljö!$B$1:$R$1,0),FALSE)),0,VLOOKUP($B86,Miljö!$B$1:$S$500,MATCH("Såld mängd produktionsspecifik fjärrvärme (GWh)",Miljö!$B$1:$R$1,0),FALSE))</f>
        <v>0</v>
      </c>
      <c r="AN86" s="23">
        <f t="shared" si="12"/>
        <v>0.87684597098134787</v>
      </c>
      <c r="AP86" t="str">
        <f>VLOOKUP($B86,'Miljövärden urval för publ'!$B$1:$H$450,7,FALSE)</f>
        <v>Ja</v>
      </c>
      <c r="AQ86" t="str">
        <f>VLOOKUP($B86,'Miljövärden urval för publ'!$B$1:$H$450,6,FALSE)</f>
        <v>Nej</v>
      </c>
      <c r="AU86">
        <f t="shared" si="13"/>
        <v>25.4057</v>
      </c>
      <c r="AV86">
        <f t="shared" si="14"/>
        <v>0</v>
      </c>
      <c r="AW86">
        <f t="shared" si="15"/>
        <v>511.99299999999994</v>
      </c>
      <c r="AX86">
        <f t="shared" si="16"/>
        <v>0</v>
      </c>
      <c r="AZ86">
        <f t="shared" si="17"/>
        <v>0</v>
      </c>
      <c r="BA86">
        <f t="shared" si="18"/>
        <v>0</v>
      </c>
      <c r="BC86">
        <f t="shared" si="19"/>
        <v>519.98299999999995</v>
      </c>
    </row>
    <row r="87" spans="1:55" ht="15" customHeight="1" x14ac:dyDescent="0.25">
      <c r="A87" t="s">
        <v>123</v>
      </c>
      <c r="B87" t="s">
        <v>125</v>
      </c>
      <c r="C87">
        <f>VLOOKUP($B87,'Tillförd energi'!$B$1:$AS$566,MATCH(C$1,'Tillförd energi'!$B$1:$AQ$1,0),FALSE)</f>
        <v>0</v>
      </c>
      <c r="D87">
        <f>VLOOKUP($B87,'Tillförd energi'!$B$1:$AS$566,MATCH(D$1,'Tillförd energi'!$B$1:$AQ$1,0),FALSE)</f>
        <v>0.14000000000000001</v>
      </c>
      <c r="E87">
        <f>VLOOKUP($B87,'Tillförd energi'!$B$1:$AS$566,MATCH(E$1,'Tillförd energi'!$B$1:$AQ$1,0),FALSE)</f>
        <v>0</v>
      </c>
      <c r="F87">
        <f>VLOOKUP($B87,'Tillförd energi'!$B$1:$AS$566,MATCH(F$1,'Tillförd energi'!$B$1:$AQ$1,0),FALSE)</f>
        <v>0</v>
      </c>
      <c r="G87">
        <f>VLOOKUP($B87,'Tillförd energi'!$B$1:$AS$566,MATCH(G$1,'Tillförd energi'!$B$1:$AQ$1,0),FALSE)</f>
        <v>0</v>
      </c>
      <c r="H87">
        <f>VLOOKUP($B87,'Tillförd energi'!$B$1:$AS$566,MATCH(H$1,'Tillförd energi'!$B$1:$AQ$1,0),FALSE)</f>
        <v>0</v>
      </c>
      <c r="I87">
        <f>VLOOKUP($B87,'Tillförd energi'!$B$1:$AS$566,MATCH(I$1,'Tillförd energi'!$B$1:$AQ$1,0),FALSE)</f>
        <v>0</v>
      </c>
      <c r="J87">
        <f>VLOOKUP($B87,'Tillförd energi'!$B$1:$AS$566,MATCH(J$1,'Tillförd energi'!$B$1:$AQ$1,0),FALSE)</f>
        <v>0</v>
      </c>
      <c r="K87">
        <v>0</v>
      </c>
      <c r="L87">
        <f>VLOOKUP($B87,'Tillförd energi'!$B$1:$AS$566,MATCH(L$1,'Tillförd energi'!$B$1:$AQ$1,0),FALSE)</f>
        <v>0</v>
      </c>
      <c r="M87">
        <f>VLOOKUP($B87,'Tillförd energi'!$B$1:$AS$566,MATCH(M$1,'Tillförd energi'!$B$1:$AQ$1,0),FALSE)</f>
        <v>0</v>
      </c>
      <c r="N87">
        <f>VLOOKUP($B87,'Tillförd energi'!$B$1:$AS$566,MATCH(N$1,'Tillförd energi'!$B$1:$AQ$1,0),FALSE)</f>
        <v>0</v>
      </c>
      <c r="O87">
        <f>VLOOKUP($B87,'Tillförd energi'!$B$1:$AS$566,MATCH(O$1,'Tillförd energi'!$B$1:$AQ$1,0),FALSE)</f>
        <v>0</v>
      </c>
      <c r="P87">
        <f>VLOOKUP($B87,'Tillförd energi'!$B$1:$AS$566,MATCH(P$1,'Tillförd energi'!$B$1:$AQ$1,0),FALSE)</f>
        <v>0</v>
      </c>
      <c r="Q87">
        <f>VLOOKUP($B87,'Tillförd energi'!$B$1:$AS$566,MATCH(Q$1,'Tillförd energi'!$B$1:$AQ$1,0),FALSE)</f>
        <v>0</v>
      </c>
      <c r="R87">
        <f>VLOOKUP($B87,'Tillförd energi'!$B$1:$AS$566,MATCH(R$1,'Tillförd energi'!$B$1:$AQ$1,0),FALSE)</f>
        <v>0.75900000000000001</v>
      </c>
      <c r="S87">
        <f>VLOOKUP($B87,'Tillförd energi'!$B$1:$AS$566,MATCH(S$1,'Tillförd energi'!$B$1:$AQ$1,0),FALSE)</f>
        <v>0</v>
      </c>
      <c r="T87">
        <f>VLOOKUP($B87,'Tillförd energi'!$B$1:$AS$566,MATCH(T$1,'Tillförd energi'!$B$1:$AQ$1,0),FALSE)</f>
        <v>0</v>
      </c>
      <c r="U87">
        <f>VLOOKUP($B87,'Tillförd energi'!$B$1:$AS$566,MATCH(U$1,'Tillförd energi'!$B$1:$AQ$1,0),FALSE)</f>
        <v>0</v>
      </c>
      <c r="V87">
        <f>VLOOKUP($B87,'Tillförd energi'!$B$1:$AS$566,MATCH(V$1,'Tillförd energi'!$B$1:$AQ$1,0),FALSE)</f>
        <v>0</v>
      </c>
      <c r="W87">
        <f>VLOOKUP($B87,'Tillförd energi'!$B$1:$AS$566,MATCH(W$1,'Tillförd energi'!$B$1:$AQ$1,0),FALSE)</f>
        <v>0</v>
      </c>
      <c r="X87">
        <f>VLOOKUP($B87,'Tillförd energi'!$B$1:$AS$566,MATCH(X$1,'Tillförd energi'!$B$1:$AQ$1,0),FALSE)</f>
        <v>0</v>
      </c>
      <c r="Y87">
        <f>VLOOKUP($B87,'Tillförd energi'!$B$1:$AS$566,MATCH(Y$1,'Tillförd energi'!$B$1:$AQ$1,0),FALSE)</f>
        <v>0</v>
      </c>
      <c r="Z87">
        <f>VLOOKUP($B87,'Tillförd energi'!$B$1:$AS$566,MATCH(Z$1,'Tillförd energi'!$B$1:$AQ$1,0),FALSE)</f>
        <v>0</v>
      </c>
      <c r="AA87">
        <f>VLOOKUP($B87,'Tillförd energi'!$B$1:$AS$566,MATCH(AA$1,'Tillförd energi'!$B$1:$AQ$1,0),FALSE)</f>
        <v>0</v>
      </c>
      <c r="AB87">
        <f>VLOOKUP($B87,'Tillförd energi'!$B$1:$AS$566,MATCH(AB$1,'Tillförd energi'!$B$1:$AQ$1,0),FALSE)</f>
        <v>0</v>
      </c>
      <c r="AC87">
        <f>VLOOKUP($B87,'Tillförd energi'!$B$1:$AS$566,MATCH(AC$1,'Tillförd energi'!$B$1:$AQ$1,0),FALSE)</f>
        <v>0</v>
      </c>
      <c r="AD87">
        <f>VLOOKUP($B87,'Tillförd energi'!$B$1:$AS$566,MATCH(AD$1,'Tillförd energi'!$B$1:$AQ$1,0),FALSE)</f>
        <v>0</v>
      </c>
      <c r="AE87">
        <f>VLOOKUP($B87,'Tillförd energi'!$B$1:$AS$566,MATCH(AE$1,'Tillförd energi'!$B$1:$AQ$1,0),FALSE)</f>
        <v>0</v>
      </c>
      <c r="AF87">
        <f>VLOOKUP($B87,'Tillförd energi'!$B$1:$AS$566,MATCH(AF$1,'Tillförd energi'!$B$1:$AQ$1,0),FALSE)</f>
        <v>0.02</v>
      </c>
      <c r="AG87">
        <f>IFERROR(VLOOKUP(B87,Miljö!$B$1:$S$476,9,FALSE)/1,0)</f>
        <v>0</v>
      </c>
      <c r="AI87">
        <f t="shared" si="10"/>
        <v>0.91900000000000004</v>
      </c>
      <c r="AJ87">
        <f t="shared" si="11"/>
        <v>0.91900000000000004</v>
      </c>
      <c r="AK87">
        <f>IF(ISERROR(1/VLOOKUP($B87,Leveranser!$B$1:$S$500,MATCH("såld värme (gwh)",Leveranser!$B$1:$S$1,0),FALSE)),"",VLOOKUP($B87,Leveranser!$B$1:$S$500,MATCH("såld värme (gwh)",Leveranser!$B$1:$S$1,0),FALSE))</f>
        <v>0.8</v>
      </c>
      <c r="AL87" s="22">
        <f>VLOOKUP($B87,Leveranser!$B$1:$Y$500,MATCH("Totalt såld fjärrvärme till andra fjärrvärmeföretag",Leveranser!$B$1:$AA$1,0),FALSE)</f>
        <v>0</v>
      </c>
      <c r="AM87" s="22">
        <f>IF(ISERROR(1/VLOOKUP($B87,Miljö!$B$1:$S$500,MATCH("Såld mängd produktionsspecifik fjärrvärme (GWh)",Miljö!$B$1:$R$1,0),FALSE)),0,VLOOKUP($B87,Miljö!$B$1:$S$500,MATCH("Såld mängd produktionsspecifik fjärrvärme (GWh)",Miljö!$B$1:$R$1,0),FALSE))</f>
        <v>0</v>
      </c>
      <c r="AN87" s="23">
        <f t="shared" si="12"/>
        <v>0.87051142546245919</v>
      </c>
      <c r="AP87" t="str">
        <f>VLOOKUP($B87,'Miljövärden urval för publ'!$B$1:$H$450,7,FALSE)</f>
        <v>Ja</v>
      </c>
      <c r="AQ87" t="str">
        <f>VLOOKUP($B87,'Miljövärden urval för publ'!$B$1:$H$450,6,FALSE)</f>
        <v>Ja</v>
      </c>
      <c r="AU87">
        <f t="shared" si="13"/>
        <v>0.02</v>
      </c>
      <c r="AV87">
        <f t="shared" si="14"/>
        <v>0</v>
      </c>
      <c r="AW87">
        <f t="shared" si="15"/>
        <v>0</v>
      </c>
      <c r="AX87">
        <f t="shared" si="16"/>
        <v>0.75900000000000001</v>
      </c>
      <c r="AZ87">
        <f t="shared" si="17"/>
        <v>0</v>
      </c>
      <c r="BA87">
        <f t="shared" si="18"/>
        <v>0</v>
      </c>
      <c r="BC87">
        <f t="shared" si="19"/>
        <v>0.75900000000000001</v>
      </c>
    </row>
    <row r="88" spans="1:55" ht="15" customHeight="1" x14ac:dyDescent="0.25">
      <c r="A88" t="s">
        <v>123</v>
      </c>
      <c r="B88" t="s">
        <v>126</v>
      </c>
      <c r="C88">
        <f>VLOOKUP($B88,'Tillförd energi'!$B$1:$AS$566,MATCH(C$1,'Tillförd energi'!$B$1:$AQ$1,0),FALSE)</f>
        <v>0</v>
      </c>
      <c r="D88">
        <f>VLOOKUP($B88,'Tillförd energi'!$B$1:$AS$566,MATCH(D$1,'Tillförd energi'!$B$1:$AQ$1,0),FALSE)</f>
        <v>2.9000000000000001E-2</v>
      </c>
      <c r="E88">
        <f>VLOOKUP($B88,'Tillförd energi'!$B$1:$AS$566,MATCH(E$1,'Tillförd energi'!$B$1:$AQ$1,0),FALSE)</f>
        <v>0</v>
      </c>
      <c r="F88">
        <f>VLOOKUP($B88,'Tillförd energi'!$B$1:$AS$566,MATCH(F$1,'Tillförd energi'!$B$1:$AQ$1,0),FALSE)</f>
        <v>0</v>
      </c>
      <c r="G88">
        <f>VLOOKUP($B88,'Tillförd energi'!$B$1:$AS$566,MATCH(G$1,'Tillförd energi'!$B$1:$AQ$1,0),FALSE)</f>
        <v>0</v>
      </c>
      <c r="H88">
        <f>VLOOKUP($B88,'Tillförd energi'!$B$1:$AS$566,MATCH(H$1,'Tillförd energi'!$B$1:$AQ$1,0),FALSE)</f>
        <v>0</v>
      </c>
      <c r="I88">
        <f>VLOOKUP($B88,'Tillförd energi'!$B$1:$AS$566,MATCH(I$1,'Tillförd energi'!$B$1:$AQ$1,0),FALSE)</f>
        <v>0</v>
      </c>
      <c r="J88">
        <f>VLOOKUP($B88,'Tillförd energi'!$B$1:$AS$566,MATCH(J$1,'Tillförd energi'!$B$1:$AQ$1,0),FALSE)</f>
        <v>0</v>
      </c>
      <c r="K88">
        <v>0</v>
      </c>
      <c r="L88">
        <f>VLOOKUP($B88,'Tillförd energi'!$B$1:$AS$566,MATCH(L$1,'Tillförd energi'!$B$1:$AQ$1,0),FALSE)</f>
        <v>0</v>
      </c>
      <c r="M88">
        <f>VLOOKUP($B88,'Tillförd energi'!$B$1:$AS$566,MATCH(M$1,'Tillförd energi'!$B$1:$AQ$1,0),FALSE)</f>
        <v>0</v>
      </c>
      <c r="N88">
        <f>VLOOKUP($B88,'Tillförd energi'!$B$1:$AS$566,MATCH(N$1,'Tillförd energi'!$B$1:$AQ$1,0),FALSE)</f>
        <v>0</v>
      </c>
      <c r="O88">
        <f>VLOOKUP($B88,'Tillförd energi'!$B$1:$AS$566,MATCH(O$1,'Tillförd energi'!$B$1:$AQ$1,0),FALSE)</f>
        <v>0</v>
      </c>
      <c r="P88">
        <f>VLOOKUP($B88,'Tillförd energi'!$B$1:$AS$566,MATCH(P$1,'Tillförd energi'!$B$1:$AQ$1,0),FALSE)</f>
        <v>0</v>
      </c>
      <c r="Q88">
        <f>VLOOKUP($B88,'Tillförd energi'!$B$1:$AS$566,MATCH(Q$1,'Tillförd energi'!$B$1:$AQ$1,0),FALSE)</f>
        <v>0</v>
      </c>
      <c r="R88">
        <f>VLOOKUP($B88,'Tillförd energi'!$B$1:$AS$566,MATCH(R$1,'Tillförd energi'!$B$1:$AQ$1,0),FALSE)</f>
        <v>5.7279999999999998</v>
      </c>
      <c r="S88">
        <f>VLOOKUP($B88,'Tillförd energi'!$B$1:$AS$566,MATCH(S$1,'Tillförd energi'!$B$1:$AQ$1,0),FALSE)</f>
        <v>0</v>
      </c>
      <c r="T88">
        <f>VLOOKUP($B88,'Tillförd energi'!$B$1:$AS$566,MATCH(T$1,'Tillförd energi'!$B$1:$AQ$1,0),FALSE)</f>
        <v>0</v>
      </c>
      <c r="U88">
        <f>VLOOKUP($B88,'Tillförd energi'!$B$1:$AS$566,MATCH(U$1,'Tillförd energi'!$B$1:$AQ$1,0),FALSE)</f>
        <v>0</v>
      </c>
      <c r="V88">
        <f>VLOOKUP($B88,'Tillförd energi'!$B$1:$AS$566,MATCH(V$1,'Tillförd energi'!$B$1:$AQ$1,0),FALSE)</f>
        <v>0</v>
      </c>
      <c r="W88">
        <f>VLOOKUP($B88,'Tillförd energi'!$B$1:$AS$566,MATCH(W$1,'Tillförd energi'!$B$1:$AQ$1,0),FALSE)</f>
        <v>2.3849999999999998</v>
      </c>
      <c r="X88">
        <f>VLOOKUP($B88,'Tillförd energi'!$B$1:$AS$566,MATCH(X$1,'Tillförd energi'!$B$1:$AQ$1,0),FALSE)</f>
        <v>0</v>
      </c>
      <c r="Y88">
        <f>VLOOKUP($B88,'Tillförd energi'!$B$1:$AS$566,MATCH(Y$1,'Tillförd energi'!$B$1:$AQ$1,0),FALSE)</f>
        <v>0</v>
      </c>
      <c r="Z88">
        <f>VLOOKUP($B88,'Tillförd energi'!$B$1:$AS$566,MATCH(Z$1,'Tillförd energi'!$B$1:$AQ$1,0),FALSE)</f>
        <v>0</v>
      </c>
      <c r="AA88">
        <f>VLOOKUP($B88,'Tillförd energi'!$B$1:$AS$566,MATCH(AA$1,'Tillförd energi'!$B$1:$AQ$1,0),FALSE)</f>
        <v>0</v>
      </c>
      <c r="AB88">
        <f>VLOOKUP($B88,'Tillförd energi'!$B$1:$AS$566,MATCH(AB$1,'Tillförd energi'!$B$1:$AQ$1,0),FALSE)</f>
        <v>0</v>
      </c>
      <c r="AC88">
        <f>VLOOKUP($B88,'Tillförd energi'!$B$1:$AS$566,MATCH(AC$1,'Tillförd energi'!$B$1:$AQ$1,0),FALSE)</f>
        <v>0</v>
      </c>
      <c r="AD88">
        <f>VLOOKUP($B88,'Tillförd energi'!$B$1:$AS$566,MATCH(AD$1,'Tillförd energi'!$B$1:$AQ$1,0),FALSE)</f>
        <v>0</v>
      </c>
      <c r="AE88">
        <f>VLOOKUP($B88,'Tillförd energi'!$B$1:$AS$566,MATCH(AE$1,'Tillförd energi'!$B$1:$AQ$1,0),FALSE)</f>
        <v>0</v>
      </c>
      <c r="AF88">
        <f>VLOOKUP($B88,'Tillförd energi'!$B$1:$AS$566,MATCH(AF$1,'Tillförd energi'!$B$1:$AQ$1,0),FALSE)</f>
        <v>0.2</v>
      </c>
      <c r="AG88">
        <f>IFERROR(VLOOKUP(B88,Miljö!$B$1:$S$476,9,FALSE)/1,0)</f>
        <v>0</v>
      </c>
      <c r="AI88">
        <f t="shared" si="10"/>
        <v>8.3419999999999987</v>
      </c>
      <c r="AJ88">
        <f t="shared" si="11"/>
        <v>8.3419999999999987</v>
      </c>
      <c r="AK88">
        <f>IF(ISERROR(1/VLOOKUP($B88,Leveranser!$B$1:$S$500,MATCH("såld värme (gwh)",Leveranser!$B$1:$S$1,0),FALSE)),"",VLOOKUP($B88,Leveranser!$B$1:$S$500,MATCH("såld värme (gwh)",Leveranser!$B$1:$S$1,0),FALSE))</f>
        <v>3.9</v>
      </c>
      <c r="AL88" s="22">
        <f>VLOOKUP($B88,Leveranser!$B$1:$Y$500,MATCH("Totalt såld fjärrvärme till andra fjärrvärmeföretag",Leveranser!$B$1:$AA$1,0),FALSE)</f>
        <v>0</v>
      </c>
      <c r="AM88" s="22">
        <f>IF(ISERROR(1/VLOOKUP($B88,Miljö!$B$1:$S$500,MATCH("Såld mängd produktionsspecifik fjärrvärme (GWh)",Miljö!$B$1:$R$1,0),FALSE)),0,VLOOKUP($B88,Miljö!$B$1:$S$500,MATCH("Såld mängd produktionsspecifik fjärrvärme (GWh)",Miljö!$B$1:$R$1,0),FALSE))</f>
        <v>0</v>
      </c>
      <c r="AN88" s="23">
        <f t="shared" si="12"/>
        <v>0.46751378566291063</v>
      </c>
      <c r="AP88" t="str">
        <f>VLOOKUP($B88,'Miljövärden urval för publ'!$B$1:$H$450,7,FALSE)</f>
        <v>Ja</v>
      </c>
      <c r="AQ88" t="str">
        <f>VLOOKUP($B88,'Miljövärden urval för publ'!$B$1:$H$450,6,FALSE)</f>
        <v>Ja</v>
      </c>
      <c r="AU88">
        <f t="shared" si="13"/>
        <v>0.2</v>
      </c>
      <c r="AV88">
        <f t="shared" si="14"/>
        <v>0</v>
      </c>
      <c r="AW88">
        <f t="shared" si="15"/>
        <v>0</v>
      </c>
      <c r="AX88">
        <f t="shared" si="16"/>
        <v>5.7279999999999998</v>
      </c>
      <c r="AZ88">
        <f t="shared" si="17"/>
        <v>0</v>
      </c>
      <c r="BA88">
        <f t="shared" si="18"/>
        <v>0</v>
      </c>
      <c r="BC88">
        <f t="shared" si="19"/>
        <v>8.1129999999999995</v>
      </c>
    </row>
    <row r="89" spans="1:55" ht="15" customHeight="1" x14ac:dyDescent="0.25">
      <c r="A89" t="s">
        <v>127</v>
      </c>
      <c r="B89" t="s">
        <v>128</v>
      </c>
      <c r="C89">
        <f>VLOOKUP($B89,'Tillförd energi'!$B$1:$AS$566,MATCH(C$1,'Tillförd energi'!$B$1:$AQ$1,0),FALSE)</f>
        <v>0</v>
      </c>
      <c r="D89">
        <f>VLOOKUP($B89,'Tillförd energi'!$B$1:$AS$566,MATCH(D$1,'Tillförd energi'!$B$1:$AQ$1,0),FALSE)</f>
        <v>0</v>
      </c>
      <c r="E89">
        <f>VLOOKUP($B89,'Tillförd energi'!$B$1:$AS$566,MATCH(E$1,'Tillförd energi'!$B$1:$AQ$1,0),FALSE)</f>
        <v>0</v>
      </c>
      <c r="F89">
        <f>VLOOKUP($B89,'Tillförd energi'!$B$1:$AS$566,MATCH(F$1,'Tillförd energi'!$B$1:$AQ$1,0),FALSE)</f>
        <v>0</v>
      </c>
      <c r="G89">
        <f>VLOOKUP($B89,'Tillförd energi'!$B$1:$AS$566,MATCH(G$1,'Tillförd energi'!$B$1:$AQ$1,0),FALSE)</f>
        <v>0</v>
      </c>
      <c r="H89">
        <f>VLOOKUP($B89,'Tillförd energi'!$B$1:$AS$566,MATCH(H$1,'Tillförd energi'!$B$1:$AQ$1,0),FALSE)</f>
        <v>0</v>
      </c>
      <c r="I89">
        <f>VLOOKUP($B89,'Tillförd energi'!$B$1:$AS$566,MATCH(I$1,'Tillförd energi'!$B$1:$AQ$1,0),FALSE)</f>
        <v>0</v>
      </c>
      <c r="J89">
        <f>VLOOKUP($B89,'Tillförd energi'!$B$1:$AS$566,MATCH(J$1,'Tillförd energi'!$B$1:$AQ$1,0),FALSE)</f>
        <v>0</v>
      </c>
      <c r="K89">
        <v>0</v>
      </c>
      <c r="L89">
        <f>VLOOKUP($B89,'Tillförd energi'!$B$1:$AS$566,MATCH(L$1,'Tillförd energi'!$B$1:$AQ$1,0),FALSE)</f>
        <v>0</v>
      </c>
      <c r="M89">
        <f>VLOOKUP($B89,'Tillförd energi'!$B$1:$AS$566,MATCH(M$1,'Tillförd energi'!$B$1:$AQ$1,0),FALSE)</f>
        <v>13.9886</v>
      </c>
      <c r="N89">
        <f>VLOOKUP($B89,'Tillförd energi'!$B$1:$AS$566,MATCH(N$1,'Tillförd energi'!$B$1:$AQ$1,0),FALSE)</f>
        <v>89.590199999999996</v>
      </c>
      <c r="O89">
        <f>VLOOKUP($B89,'Tillförd energi'!$B$1:$AS$566,MATCH(O$1,'Tillförd energi'!$B$1:$AQ$1,0),FALSE)</f>
        <v>0</v>
      </c>
      <c r="P89">
        <f>VLOOKUP($B89,'Tillförd energi'!$B$1:$AS$566,MATCH(P$1,'Tillförd energi'!$B$1:$AQ$1,0),FALSE)</f>
        <v>0</v>
      </c>
      <c r="Q89">
        <f>VLOOKUP($B89,'Tillförd energi'!$B$1:$AS$566,MATCH(Q$1,'Tillförd energi'!$B$1:$AQ$1,0),FALSE)</f>
        <v>6.67997</v>
      </c>
      <c r="R89">
        <f>VLOOKUP($B89,'Tillförd energi'!$B$1:$AS$566,MATCH(R$1,'Tillförd energi'!$B$1:$AQ$1,0),FALSE)</f>
        <v>0</v>
      </c>
      <c r="S89">
        <f>VLOOKUP($B89,'Tillförd energi'!$B$1:$AS$566,MATCH(S$1,'Tillförd energi'!$B$1:$AQ$1,0),FALSE)</f>
        <v>4</v>
      </c>
      <c r="T89">
        <f>VLOOKUP($B89,'Tillförd energi'!$B$1:$AS$566,MATCH(T$1,'Tillförd energi'!$B$1:$AQ$1,0),FALSE)</f>
        <v>0</v>
      </c>
      <c r="U89">
        <f>VLOOKUP($B89,'Tillförd energi'!$B$1:$AS$566,MATCH(U$1,'Tillförd energi'!$B$1:$AQ$1,0),FALSE)</f>
        <v>0</v>
      </c>
      <c r="V89">
        <f>VLOOKUP($B89,'Tillförd energi'!$B$1:$AS$566,MATCH(V$1,'Tillförd energi'!$B$1:$AQ$1,0),FALSE)</f>
        <v>0</v>
      </c>
      <c r="W89">
        <f>VLOOKUP($B89,'Tillförd energi'!$B$1:$AS$566,MATCH(W$1,'Tillförd energi'!$B$1:$AQ$1,0),FALSE)</f>
        <v>0.79526399999999997</v>
      </c>
      <c r="X89">
        <f>VLOOKUP($B89,'Tillförd energi'!$B$1:$AS$566,MATCH(X$1,'Tillförd energi'!$B$1:$AQ$1,0),FALSE)</f>
        <v>0</v>
      </c>
      <c r="Y89">
        <f>VLOOKUP($B89,'Tillförd energi'!$B$1:$AS$566,MATCH(Y$1,'Tillförd energi'!$B$1:$AQ$1,0),FALSE)</f>
        <v>0</v>
      </c>
      <c r="Z89">
        <f>VLOOKUP($B89,'Tillförd energi'!$B$1:$AS$566,MATCH(Z$1,'Tillförd energi'!$B$1:$AQ$1,0),FALSE)</f>
        <v>0</v>
      </c>
      <c r="AA89">
        <f>VLOOKUP($B89,'Tillförd energi'!$B$1:$AS$566,MATCH(AA$1,'Tillförd energi'!$B$1:$AQ$1,0),FALSE)</f>
        <v>0</v>
      </c>
      <c r="AB89">
        <f>VLOOKUP($B89,'Tillförd energi'!$B$1:$AS$566,MATCH(AB$1,'Tillförd energi'!$B$1:$AQ$1,0),FALSE)</f>
        <v>0</v>
      </c>
      <c r="AC89">
        <f>VLOOKUP($B89,'Tillförd energi'!$B$1:$AS$566,MATCH(AC$1,'Tillförd energi'!$B$1:$AQ$1,0),FALSE)</f>
        <v>0</v>
      </c>
      <c r="AD89">
        <f>VLOOKUP($B89,'Tillförd energi'!$B$1:$AS$566,MATCH(AD$1,'Tillförd energi'!$B$1:$AQ$1,0),FALSE)</f>
        <v>0</v>
      </c>
      <c r="AE89">
        <f>VLOOKUP($B89,'Tillförd energi'!$B$1:$AS$566,MATCH(AE$1,'Tillförd energi'!$B$1:$AQ$1,0),FALSE)</f>
        <v>0</v>
      </c>
      <c r="AF89">
        <f>VLOOKUP($B89,'Tillförd energi'!$B$1:$AS$566,MATCH(AF$1,'Tillförd energi'!$B$1:$AQ$1,0),FALSE)</f>
        <v>3.012</v>
      </c>
      <c r="AG89">
        <f>IFERROR(VLOOKUP(B89,Miljö!$B$1:$S$476,9,FALSE)/1,0)</f>
        <v>0</v>
      </c>
      <c r="AI89">
        <f t="shared" si="10"/>
        <v>118.066034</v>
      </c>
      <c r="AJ89">
        <f t="shared" si="11"/>
        <v>118.066034</v>
      </c>
      <c r="AK89">
        <f>IF(ISERROR(1/VLOOKUP($B89,Leveranser!$B$1:$S$500,MATCH("såld värme (gwh)",Leveranser!$B$1:$S$1,0),FALSE)),"",VLOOKUP($B89,Leveranser!$B$1:$S$500,MATCH("såld värme (gwh)",Leveranser!$B$1:$S$1,0),FALSE))</f>
        <v>100.4</v>
      </c>
      <c r="AL89" s="22">
        <f>VLOOKUP($B89,Leveranser!$B$1:$Y$500,MATCH("Totalt såld fjärrvärme till andra fjärrvärmeföretag",Leveranser!$B$1:$AA$1,0),FALSE)</f>
        <v>0</v>
      </c>
      <c r="AM89" s="22">
        <f>IF(ISERROR(1/VLOOKUP($B89,Miljö!$B$1:$S$500,MATCH("Såld mängd produktionsspecifik fjärrvärme (GWh)",Miljö!$B$1:$R$1,0),FALSE)),0,VLOOKUP($B89,Miljö!$B$1:$S$500,MATCH("Såld mängd produktionsspecifik fjärrvärme (GWh)",Miljö!$B$1:$R$1,0),FALSE))</f>
        <v>0</v>
      </c>
      <c r="AN89" s="23">
        <f t="shared" si="12"/>
        <v>0.85037158104252075</v>
      </c>
      <c r="AP89" t="str">
        <f>VLOOKUP($B89,'Miljövärden urval för publ'!$B$1:$H$450,7,FALSE)</f>
        <v>Ja</v>
      </c>
      <c r="AQ89" t="str">
        <f>VLOOKUP($B89,'Miljövärden urval för publ'!$B$1:$H$450,6,FALSE)</f>
        <v>Nej</v>
      </c>
      <c r="AU89">
        <f t="shared" si="13"/>
        <v>3.012</v>
      </c>
      <c r="AV89">
        <f t="shared" si="14"/>
        <v>0</v>
      </c>
      <c r="AW89">
        <f t="shared" si="15"/>
        <v>110.25877</v>
      </c>
      <c r="AX89">
        <f t="shared" si="16"/>
        <v>4</v>
      </c>
      <c r="AZ89">
        <f t="shared" si="17"/>
        <v>0</v>
      </c>
      <c r="BA89">
        <f t="shared" si="18"/>
        <v>0</v>
      </c>
      <c r="BC89">
        <f t="shared" si="19"/>
        <v>115.054034</v>
      </c>
    </row>
    <row r="90" spans="1:55" ht="15" customHeight="1" x14ac:dyDescent="0.25">
      <c r="A90" t="s">
        <v>127</v>
      </c>
      <c r="B90" t="s">
        <v>129</v>
      </c>
      <c r="C90">
        <f>VLOOKUP($B90,'Tillförd energi'!$B$1:$AS$566,MATCH(C$1,'Tillförd energi'!$B$1:$AQ$1,0),FALSE)</f>
        <v>0</v>
      </c>
      <c r="D90">
        <f>VLOOKUP($B90,'Tillförd energi'!$B$1:$AS$566,MATCH(D$1,'Tillförd energi'!$B$1:$AQ$1,0),FALSE)</f>
        <v>0</v>
      </c>
      <c r="E90">
        <f>VLOOKUP($B90,'Tillförd energi'!$B$1:$AS$566,MATCH(E$1,'Tillförd energi'!$B$1:$AQ$1,0),FALSE)</f>
        <v>0</v>
      </c>
      <c r="F90">
        <f>VLOOKUP($B90,'Tillförd energi'!$B$1:$AS$566,MATCH(F$1,'Tillförd energi'!$B$1:$AQ$1,0),FALSE)</f>
        <v>0</v>
      </c>
      <c r="G90">
        <f>VLOOKUP($B90,'Tillförd energi'!$B$1:$AS$566,MATCH(G$1,'Tillförd energi'!$B$1:$AQ$1,0),FALSE)</f>
        <v>0</v>
      </c>
      <c r="H90">
        <f>VLOOKUP($B90,'Tillförd energi'!$B$1:$AS$566,MATCH(H$1,'Tillförd energi'!$B$1:$AQ$1,0),FALSE)</f>
        <v>0</v>
      </c>
      <c r="I90">
        <f>VLOOKUP($B90,'Tillförd energi'!$B$1:$AS$566,MATCH(I$1,'Tillförd energi'!$B$1:$AQ$1,0),FALSE)</f>
        <v>0</v>
      </c>
      <c r="J90">
        <f>VLOOKUP($B90,'Tillförd energi'!$B$1:$AS$566,MATCH(J$1,'Tillförd energi'!$B$1:$AQ$1,0),FALSE)</f>
        <v>0</v>
      </c>
      <c r="K90">
        <v>0</v>
      </c>
      <c r="L90">
        <f>VLOOKUP($B90,'Tillförd energi'!$B$1:$AS$566,MATCH(L$1,'Tillförd energi'!$B$1:$AQ$1,0),FALSE)</f>
        <v>0</v>
      </c>
      <c r="M90">
        <f>VLOOKUP($B90,'Tillförd energi'!$B$1:$AS$566,MATCH(M$1,'Tillförd energi'!$B$1:$AQ$1,0),FALSE)</f>
        <v>0</v>
      </c>
      <c r="N90">
        <f>VLOOKUP($B90,'Tillförd energi'!$B$1:$AS$566,MATCH(N$1,'Tillförd energi'!$B$1:$AQ$1,0),FALSE)</f>
        <v>0</v>
      </c>
      <c r="O90">
        <f>VLOOKUP($B90,'Tillförd energi'!$B$1:$AS$566,MATCH(O$1,'Tillförd energi'!$B$1:$AQ$1,0),FALSE)</f>
        <v>0</v>
      </c>
      <c r="P90">
        <f>VLOOKUP($B90,'Tillförd energi'!$B$1:$AS$566,MATCH(P$1,'Tillförd energi'!$B$1:$AQ$1,0),FALSE)</f>
        <v>0</v>
      </c>
      <c r="Q90">
        <f>VLOOKUP($B90,'Tillförd energi'!$B$1:$AS$566,MATCH(Q$1,'Tillförd energi'!$B$1:$AQ$1,0),FALSE)</f>
        <v>0</v>
      </c>
      <c r="R90">
        <f>VLOOKUP($B90,'Tillförd energi'!$B$1:$AS$566,MATCH(R$1,'Tillförd energi'!$B$1:$AQ$1,0),FALSE)</f>
        <v>0</v>
      </c>
      <c r="S90">
        <f>VLOOKUP($B90,'Tillförd energi'!$B$1:$AS$566,MATCH(S$1,'Tillförd energi'!$B$1:$AQ$1,0),FALSE)</f>
        <v>12.834</v>
      </c>
      <c r="T90">
        <f>VLOOKUP($B90,'Tillförd energi'!$B$1:$AS$566,MATCH(T$1,'Tillförd energi'!$B$1:$AQ$1,0),FALSE)</f>
        <v>0</v>
      </c>
      <c r="U90">
        <f>VLOOKUP($B90,'Tillförd energi'!$B$1:$AS$566,MATCH(U$1,'Tillförd energi'!$B$1:$AQ$1,0),FALSE)</f>
        <v>0</v>
      </c>
      <c r="V90">
        <f>VLOOKUP($B90,'Tillförd energi'!$B$1:$AS$566,MATCH(V$1,'Tillförd energi'!$B$1:$AQ$1,0),FALSE)</f>
        <v>0</v>
      </c>
      <c r="W90">
        <f>VLOOKUP($B90,'Tillförd energi'!$B$1:$AS$566,MATCH(W$1,'Tillförd energi'!$B$1:$AQ$1,0),FALSE)</f>
        <v>7.0000000000000007E-2</v>
      </c>
      <c r="X90">
        <f>VLOOKUP($B90,'Tillförd energi'!$B$1:$AS$566,MATCH(X$1,'Tillförd energi'!$B$1:$AQ$1,0),FALSE)</f>
        <v>0</v>
      </c>
      <c r="Y90">
        <f>VLOOKUP($B90,'Tillförd energi'!$B$1:$AS$566,MATCH(Y$1,'Tillförd energi'!$B$1:$AQ$1,0),FALSE)</f>
        <v>0</v>
      </c>
      <c r="Z90">
        <f>VLOOKUP($B90,'Tillförd energi'!$B$1:$AS$566,MATCH(Z$1,'Tillförd energi'!$B$1:$AQ$1,0),FALSE)</f>
        <v>0</v>
      </c>
      <c r="AA90">
        <f>VLOOKUP($B90,'Tillförd energi'!$B$1:$AS$566,MATCH(AA$1,'Tillförd energi'!$B$1:$AQ$1,0),FALSE)</f>
        <v>0</v>
      </c>
      <c r="AB90">
        <f>VLOOKUP($B90,'Tillförd energi'!$B$1:$AS$566,MATCH(AB$1,'Tillförd energi'!$B$1:$AQ$1,0),FALSE)</f>
        <v>0</v>
      </c>
      <c r="AC90">
        <f>VLOOKUP($B90,'Tillförd energi'!$B$1:$AS$566,MATCH(AC$1,'Tillförd energi'!$B$1:$AQ$1,0),FALSE)</f>
        <v>0</v>
      </c>
      <c r="AD90">
        <f>VLOOKUP($B90,'Tillförd energi'!$B$1:$AS$566,MATCH(AD$1,'Tillförd energi'!$B$1:$AQ$1,0),FALSE)</f>
        <v>0</v>
      </c>
      <c r="AE90">
        <f>VLOOKUP($B90,'Tillförd energi'!$B$1:$AS$566,MATCH(AE$1,'Tillförd energi'!$B$1:$AQ$1,0),FALSE)</f>
        <v>0</v>
      </c>
      <c r="AF90">
        <f>VLOOKUP($B90,'Tillförd energi'!$B$1:$AS$566,MATCH(AF$1,'Tillförd energi'!$B$1:$AQ$1,0),FALSE)</f>
        <v>0.27600000000000002</v>
      </c>
      <c r="AG90">
        <f>IFERROR(VLOOKUP(B90,Miljö!$B$1:$S$476,9,FALSE)/1,0)</f>
        <v>0</v>
      </c>
      <c r="AI90">
        <f t="shared" si="10"/>
        <v>13.18</v>
      </c>
      <c r="AJ90">
        <f t="shared" si="11"/>
        <v>13.18</v>
      </c>
      <c r="AK90">
        <f>IF(ISERROR(1/VLOOKUP($B90,Leveranser!$B$1:$S$500,MATCH("såld värme (gwh)",Leveranser!$B$1:$S$1,0),FALSE)),"",VLOOKUP($B90,Leveranser!$B$1:$S$500,MATCH("såld värme (gwh)",Leveranser!$B$1:$S$1,0),FALSE))</f>
        <v>9.1999999999999993</v>
      </c>
      <c r="AL90" s="22">
        <f>VLOOKUP($B90,Leveranser!$B$1:$Y$500,MATCH("Totalt såld fjärrvärme till andra fjärrvärmeföretag",Leveranser!$B$1:$AA$1,0),FALSE)</f>
        <v>0</v>
      </c>
      <c r="AM90" s="22">
        <f>IF(ISERROR(1/VLOOKUP($B90,Miljö!$B$1:$S$500,MATCH("Såld mängd produktionsspecifik fjärrvärme (GWh)",Miljö!$B$1:$R$1,0),FALSE)),0,VLOOKUP($B90,Miljö!$B$1:$S$500,MATCH("Såld mängd produktionsspecifik fjärrvärme (GWh)",Miljö!$B$1:$R$1,0),FALSE))</f>
        <v>0</v>
      </c>
      <c r="AN90" s="23">
        <f t="shared" si="12"/>
        <v>0.69802731411229135</v>
      </c>
      <c r="AP90" t="str">
        <f>VLOOKUP($B90,'Miljövärden urval för publ'!$B$1:$H$450,7,FALSE)</f>
        <v>Ja</v>
      </c>
      <c r="AQ90" t="str">
        <f>VLOOKUP($B90,'Miljövärden urval för publ'!$B$1:$H$450,6,FALSE)</f>
        <v>Nej</v>
      </c>
      <c r="AU90">
        <f t="shared" si="13"/>
        <v>0.27600000000000002</v>
      </c>
      <c r="AV90">
        <f t="shared" si="14"/>
        <v>0</v>
      </c>
      <c r="AW90">
        <f t="shared" si="15"/>
        <v>0</v>
      </c>
      <c r="AX90">
        <f t="shared" si="16"/>
        <v>12.834</v>
      </c>
      <c r="AZ90">
        <f t="shared" si="17"/>
        <v>0</v>
      </c>
      <c r="BA90">
        <f t="shared" si="18"/>
        <v>0</v>
      </c>
      <c r="BC90">
        <f t="shared" si="19"/>
        <v>12.904</v>
      </c>
    </row>
    <row r="91" spans="1:55" ht="15" customHeight="1" x14ac:dyDescent="0.25">
      <c r="A91" t="s">
        <v>127</v>
      </c>
      <c r="B91" t="s">
        <v>130</v>
      </c>
      <c r="C91">
        <f>VLOOKUP($B91,'Tillförd energi'!$B$1:$AS$566,MATCH(C$1,'Tillförd energi'!$B$1:$AQ$1,0),FALSE)</f>
        <v>0</v>
      </c>
      <c r="D91">
        <f>VLOOKUP($B91,'Tillförd energi'!$B$1:$AS$566,MATCH(D$1,'Tillförd energi'!$B$1:$AQ$1,0),FALSE)</f>
        <v>0</v>
      </c>
      <c r="E91">
        <f>VLOOKUP($B91,'Tillförd energi'!$B$1:$AS$566,MATCH(E$1,'Tillförd energi'!$B$1:$AQ$1,0),FALSE)</f>
        <v>0</v>
      </c>
      <c r="F91">
        <f>VLOOKUP($B91,'Tillförd energi'!$B$1:$AS$566,MATCH(F$1,'Tillförd energi'!$B$1:$AQ$1,0),FALSE)</f>
        <v>0</v>
      </c>
      <c r="G91">
        <f>VLOOKUP($B91,'Tillförd energi'!$B$1:$AS$566,MATCH(G$1,'Tillförd energi'!$B$1:$AQ$1,0),FALSE)</f>
        <v>0</v>
      </c>
      <c r="H91">
        <f>VLOOKUP($B91,'Tillförd energi'!$B$1:$AS$566,MATCH(H$1,'Tillförd energi'!$B$1:$AQ$1,0),FALSE)</f>
        <v>0</v>
      </c>
      <c r="I91">
        <f>VLOOKUP($B91,'Tillförd energi'!$B$1:$AS$566,MATCH(I$1,'Tillförd energi'!$B$1:$AQ$1,0),FALSE)</f>
        <v>0</v>
      </c>
      <c r="J91">
        <f>VLOOKUP($B91,'Tillförd energi'!$B$1:$AS$566,MATCH(J$1,'Tillförd energi'!$B$1:$AQ$1,0),FALSE)</f>
        <v>0</v>
      </c>
      <c r="K91">
        <v>0</v>
      </c>
      <c r="L91">
        <f>VLOOKUP($B91,'Tillförd energi'!$B$1:$AS$566,MATCH(L$1,'Tillförd energi'!$B$1:$AQ$1,0),FALSE)</f>
        <v>0</v>
      </c>
      <c r="M91">
        <f>VLOOKUP($B91,'Tillförd energi'!$B$1:$AS$566,MATCH(M$1,'Tillförd energi'!$B$1:$AQ$1,0),FALSE)</f>
        <v>0</v>
      </c>
      <c r="N91">
        <f>VLOOKUP($B91,'Tillförd energi'!$B$1:$AS$566,MATCH(N$1,'Tillförd energi'!$B$1:$AQ$1,0),FALSE)</f>
        <v>0</v>
      </c>
      <c r="O91">
        <f>VLOOKUP($B91,'Tillförd energi'!$B$1:$AS$566,MATCH(O$1,'Tillförd energi'!$B$1:$AQ$1,0),FALSE)</f>
        <v>0</v>
      </c>
      <c r="P91">
        <f>VLOOKUP($B91,'Tillförd energi'!$B$1:$AS$566,MATCH(P$1,'Tillförd energi'!$B$1:$AQ$1,0),FALSE)</f>
        <v>0</v>
      </c>
      <c r="Q91">
        <f>VLOOKUP($B91,'Tillförd energi'!$B$1:$AS$566,MATCH(Q$1,'Tillförd energi'!$B$1:$AQ$1,0),FALSE)</f>
        <v>0</v>
      </c>
      <c r="R91">
        <f>VLOOKUP($B91,'Tillförd energi'!$B$1:$AS$566,MATCH(R$1,'Tillförd energi'!$B$1:$AQ$1,0),FALSE)</f>
        <v>5.4889999999999999</v>
      </c>
      <c r="S91">
        <f>VLOOKUP($B91,'Tillförd energi'!$B$1:$AS$566,MATCH(S$1,'Tillförd energi'!$B$1:$AQ$1,0),FALSE)</f>
        <v>0</v>
      </c>
      <c r="T91">
        <f>VLOOKUP($B91,'Tillförd energi'!$B$1:$AS$566,MATCH(T$1,'Tillförd energi'!$B$1:$AQ$1,0),FALSE)</f>
        <v>0</v>
      </c>
      <c r="U91">
        <f>VLOOKUP($B91,'Tillförd energi'!$B$1:$AS$566,MATCH(U$1,'Tillförd energi'!$B$1:$AQ$1,0),FALSE)</f>
        <v>0</v>
      </c>
      <c r="V91">
        <f>VLOOKUP($B91,'Tillförd energi'!$B$1:$AS$566,MATCH(V$1,'Tillförd energi'!$B$1:$AQ$1,0),FALSE)</f>
        <v>0</v>
      </c>
      <c r="W91">
        <f>VLOOKUP($B91,'Tillförd energi'!$B$1:$AS$566,MATCH(W$1,'Tillförd energi'!$B$1:$AQ$1,0),FALSE)</f>
        <v>0</v>
      </c>
      <c r="X91">
        <f>VLOOKUP($B91,'Tillförd energi'!$B$1:$AS$566,MATCH(X$1,'Tillförd energi'!$B$1:$AQ$1,0),FALSE)</f>
        <v>0</v>
      </c>
      <c r="Y91">
        <f>VLOOKUP($B91,'Tillförd energi'!$B$1:$AS$566,MATCH(Y$1,'Tillförd energi'!$B$1:$AQ$1,0),FALSE)</f>
        <v>0</v>
      </c>
      <c r="Z91">
        <f>VLOOKUP($B91,'Tillförd energi'!$B$1:$AS$566,MATCH(Z$1,'Tillförd energi'!$B$1:$AQ$1,0),FALSE)</f>
        <v>0.14599999999999999</v>
      </c>
      <c r="AA91">
        <f>VLOOKUP($B91,'Tillförd energi'!$B$1:$AS$566,MATCH(AA$1,'Tillförd energi'!$B$1:$AQ$1,0),FALSE)</f>
        <v>0</v>
      </c>
      <c r="AB91">
        <f>VLOOKUP($B91,'Tillförd energi'!$B$1:$AS$566,MATCH(AB$1,'Tillförd energi'!$B$1:$AQ$1,0),FALSE)</f>
        <v>0</v>
      </c>
      <c r="AC91">
        <f>VLOOKUP($B91,'Tillförd energi'!$B$1:$AS$566,MATCH(AC$1,'Tillförd energi'!$B$1:$AQ$1,0),FALSE)</f>
        <v>0</v>
      </c>
      <c r="AD91">
        <f>VLOOKUP($B91,'Tillförd energi'!$B$1:$AS$566,MATCH(AD$1,'Tillförd energi'!$B$1:$AQ$1,0),FALSE)</f>
        <v>0</v>
      </c>
      <c r="AE91">
        <f>VLOOKUP($B91,'Tillförd energi'!$B$1:$AS$566,MATCH(AE$1,'Tillförd energi'!$B$1:$AQ$1,0),FALSE)</f>
        <v>0</v>
      </c>
      <c r="AF91">
        <f>VLOOKUP($B91,'Tillförd energi'!$B$1:$AS$566,MATCH(AF$1,'Tillförd energi'!$B$1:$AQ$1,0),FALSE)</f>
        <v>0.13200000000000001</v>
      </c>
      <c r="AG91">
        <f>IFERROR(VLOOKUP(B91,Miljö!$B$1:$S$476,9,FALSE)/1,0)</f>
        <v>0</v>
      </c>
      <c r="AI91">
        <f t="shared" si="10"/>
        <v>5.7669999999999995</v>
      </c>
      <c r="AJ91">
        <f t="shared" si="11"/>
        <v>5.7669999999999995</v>
      </c>
      <c r="AK91">
        <f>IF(ISERROR(1/VLOOKUP($B91,Leveranser!$B$1:$S$500,MATCH("såld värme (gwh)",Leveranser!$B$1:$S$1,0),FALSE)),"",VLOOKUP($B91,Leveranser!$B$1:$S$500,MATCH("såld värme (gwh)",Leveranser!$B$1:$S$1,0),FALSE))</f>
        <v>4.4000000000000004</v>
      </c>
      <c r="AL91" s="22">
        <f>VLOOKUP($B91,Leveranser!$B$1:$Y$500,MATCH("Totalt såld fjärrvärme till andra fjärrvärmeföretag",Leveranser!$B$1:$AA$1,0),FALSE)</f>
        <v>0</v>
      </c>
      <c r="AM91" s="22">
        <f>IF(ISERROR(1/VLOOKUP($B91,Miljö!$B$1:$S$500,MATCH("Såld mängd produktionsspecifik fjärrvärme (GWh)",Miljö!$B$1:$R$1,0),FALSE)),0,VLOOKUP($B91,Miljö!$B$1:$S$500,MATCH("Såld mängd produktionsspecifik fjärrvärme (GWh)",Miljö!$B$1:$R$1,0),FALSE))</f>
        <v>0</v>
      </c>
      <c r="AN91" s="23">
        <f t="shared" si="12"/>
        <v>0.76296167851569285</v>
      </c>
      <c r="AP91" t="str">
        <f>VLOOKUP($B91,'Miljövärden urval för publ'!$B$1:$H$450,7,FALSE)</f>
        <v>Ja</v>
      </c>
      <c r="AQ91" t="str">
        <f>VLOOKUP($B91,'Miljövärden urval för publ'!$B$1:$H$450,6,FALSE)</f>
        <v>Nej</v>
      </c>
      <c r="AU91">
        <f t="shared" si="13"/>
        <v>0.27800000000000002</v>
      </c>
      <c r="AV91">
        <f t="shared" si="14"/>
        <v>0</v>
      </c>
      <c r="AW91">
        <f t="shared" si="15"/>
        <v>0</v>
      </c>
      <c r="AX91">
        <f t="shared" si="16"/>
        <v>5.4889999999999999</v>
      </c>
      <c r="AZ91">
        <f t="shared" si="17"/>
        <v>0</v>
      </c>
      <c r="BA91">
        <f t="shared" si="18"/>
        <v>0</v>
      </c>
      <c r="BC91">
        <f t="shared" si="19"/>
        <v>5.4889999999999999</v>
      </c>
    </row>
    <row r="92" spans="1:55" ht="15" customHeight="1" x14ac:dyDescent="0.25">
      <c r="A92" t="s">
        <v>131</v>
      </c>
      <c r="B92" t="s">
        <v>132</v>
      </c>
      <c r="C92">
        <f>VLOOKUP($B92,'Tillförd energi'!$B$1:$AS$566,MATCH(C$1,'Tillförd energi'!$B$1:$AQ$1,0),FALSE)</f>
        <v>0</v>
      </c>
      <c r="D92">
        <f>VLOOKUP($B92,'Tillförd energi'!$B$1:$AS$566,MATCH(D$1,'Tillförd energi'!$B$1:$AQ$1,0),FALSE)</f>
        <v>4.3999999999999997E-2</v>
      </c>
      <c r="E92">
        <f>VLOOKUP($B92,'Tillförd energi'!$B$1:$AS$566,MATCH(E$1,'Tillförd energi'!$B$1:$AQ$1,0),FALSE)</f>
        <v>0</v>
      </c>
      <c r="F92">
        <f>VLOOKUP($B92,'Tillförd energi'!$B$1:$AS$566,MATCH(F$1,'Tillförd energi'!$B$1:$AQ$1,0),FALSE)</f>
        <v>0</v>
      </c>
      <c r="G92">
        <f>VLOOKUP($B92,'Tillförd energi'!$B$1:$AS$566,MATCH(G$1,'Tillförd energi'!$B$1:$AQ$1,0),FALSE)</f>
        <v>1.0089999999999999</v>
      </c>
      <c r="H92">
        <f>VLOOKUP($B92,'Tillförd energi'!$B$1:$AS$566,MATCH(H$1,'Tillförd energi'!$B$1:$AQ$1,0),FALSE)</f>
        <v>0</v>
      </c>
      <c r="I92">
        <f>VLOOKUP($B92,'Tillförd energi'!$B$1:$AS$566,MATCH(I$1,'Tillförd energi'!$B$1:$AQ$1,0),FALSE)</f>
        <v>0</v>
      </c>
      <c r="J92">
        <f>VLOOKUP($B92,'Tillförd energi'!$B$1:$AS$566,MATCH(J$1,'Tillförd energi'!$B$1:$AQ$1,0),FALSE)</f>
        <v>0</v>
      </c>
      <c r="K92">
        <v>0</v>
      </c>
      <c r="L92">
        <f>VLOOKUP($B92,'Tillförd energi'!$B$1:$AS$566,MATCH(L$1,'Tillförd energi'!$B$1:$AQ$1,0),FALSE)</f>
        <v>0</v>
      </c>
      <c r="M92">
        <f>VLOOKUP($B92,'Tillförd energi'!$B$1:$AS$566,MATCH(M$1,'Tillförd energi'!$B$1:$AQ$1,0),FALSE)</f>
        <v>0</v>
      </c>
      <c r="N92">
        <f>VLOOKUP($B92,'Tillförd energi'!$B$1:$AS$566,MATCH(N$1,'Tillförd energi'!$B$1:$AQ$1,0),FALSE)</f>
        <v>65.272000000000006</v>
      </c>
      <c r="O92">
        <f>VLOOKUP($B92,'Tillförd energi'!$B$1:$AS$566,MATCH(O$1,'Tillförd energi'!$B$1:$AQ$1,0),FALSE)</f>
        <v>0</v>
      </c>
      <c r="P92">
        <f>VLOOKUP($B92,'Tillförd energi'!$B$1:$AS$566,MATCH(P$1,'Tillförd energi'!$B$1:$AQ$1,0),FALSE)</f>
        <v>0.80500000000000005</v>
      </c>
      <c r="Q92">
        <f>VLOOKUP($B92,'Tillförd energi'!$B$1:$AS$566,MATCH(Q$1,'Tillförd energi'!$B$1:$AQ$1,0),FALSE)</f>
        <v>0</v>
      </c>
      <c r="R92">
        <f>VLOOKUP($B92,'Tillförd energi'!$B$1:$AS$566,MATCH(R$1,'Tillförd energi'!$B$1:$AQ$1,0),FALSE)</f>
        <v>0</v>
      </c>
      <c r="S92">
        <f>VLOOKUP($B92,'Tillförd energi'!$B$1:$AS$566,MATCH(S$1,'Tillförd energi'!$B$1:$AQ$1,0),FALSE)</f>
        <v>0</v>
      </c>
      <c r="T92">
        <f>VLOOKUP($B92,'Tillförd energi'!$B$1:$AS$566,MATCH(T$1,'Tillförd energi'!$B$1:$AQ$1,0),FALSE)</f>
        <v>0</v>
      </c>
      <c r="U92">
        <f>VLOOKUP($B92,'Tillförd energi'!$B$1:$AS$566,MATCH(U$1,'Tillförd energi'!$B$1:$AQ$1,0),FALSE)</f>
        <v>0</v>
      </c>
      <c r="V92">
        <f>VLOOKUP($B92,'Tillförd energi'!$B$1:$AS$566,MATCH(V$1,'Tillförd energi'!$B$1:$AQ$1,0),FALSE)</f>
        <v>0</v>
      </c>
      <c r="W92">
        <f>VLOOKUP($B92,'Tillförd energi'!$B$1:$AS$566,MATCH(W$1,'Tillförd energi'!$B$1:$AQ$1,0),FALSE)</f>
        <v>3.91</v>
      </c>
      <c r="X92">
        <f>VLOOKUP($B92,'Tillförd energi'!$B$1:$AS$566,MATCH(X$1,'Tillförd energi'!$B$1:$AQ$1,0),FALSE)</f>
        <v>0</v>
      </c>
      <c r="Y92">
        <f>VLOOKUP($B92,'Tillförd energi'!$B$1:$AS$566,MATCH(Y$1,'Tillförd energi'!$B$1:$AQ$1,0),FALSE)</f>
        <v>0</v>
      </c>
      <c r="Z92">
        <f>VLOOKUP($B92,'Tillförd energi'!$B$1:$AS$566,MATCH(Z$1,'Tillförd energi'!$B$1:$AQ$1,0),FALSE)</f>
        <v>0</v>
      </c>
      <c r="AA92">
        <f>VLOOKUP($B92,'Tillförd energi'!$B$1:$AS$566,MATCH(AA$1,'Tillförd energi'!$B$1:$AQ$1,0),FALSE)</f>
        <v>0</v>
      </c>
      <c r="AB92">
        <f>VLOOKUP($B92,'Tillförd energi'!$B$1:$AS$566,MATCH(AB$1,'Tillförd energi'!$B$1:$AQ$1,0),FALSE)</f>
        <v>0</v>
      </c>
      <c r="AC92">
        <f>VLOOKUP($B92,'Tillförd energi'!$B$1:$AS$566,MATCH(AC$1,'Tillförd energi'!$B$1:$AQ$1,0),FALSE)</f>
        <v>0.879</v>
      </c>
      <c r="AD92">
        <f>VLOOKUP($B92,'Tillförd energi'!$B$1:$AS$566,MATCH(AD$1,'Tillförd energi'!$B$1:$AQ$1,0),FALSE)</f>
        <v>0</v>
      </c>
      <c r="AE92">
        <f>VLOOKUP($B92,'Tillförd energi'!$B$1:$AS$566,MATCH(AE$1,'Tillförd energi'!$B$1:$AQ$1,0),FALSE)</f>
        <v>0</v>
      </c>
      <c r="AF92">
        <f>VLOOKUP($B92,'Tillförd energi'!$B$1:$AS$566,MATCH(AF$1,'Tillförd energi'!$B$1:$AQ$1,0),FALSE)</f>
        <v>1.3640000000000001</v>
      </c>
      <c r="AG92">
        <f>IFERROR(VLOOKUP(B92,Miljö!$B$1:$S$476,9,FALSE)/1,0)</f>
        <v>0</v>
      </c>
      <c r="AI92">
        <f t="shared" si="10"/>
        <v>73.283000000000015</v>
      </c>
      <c r="AJ92">
        <f t="shared" si="11"/>
        <v>73.283000000000015</v>
      </c>
      <c r="AK92">
        <f>IF(ISERROR(1/VLOOKUP($B92,Leveranser!$B$1:$S$500,MATCH("såld värme (gwh)",Leveranser!$B$1:$S$1,0),FALSE)),"",VLOOKUP($B92,Leveranser!$B$1:$S$500,MATCH("såld värme (gwh)",Leveranser!$B$1:$S$1,0),FALSE))</f>
        <v>55.631</v>
      </c>
      <c r="AL92" s="22">
        <f>VLOOKUP($B92,Leveranser!$B$1:$Y$500,MATCH("Totalt såld fjärrvärme till andra fjärrvärmeföretag",Leveranser!$B$1:$AA$1,0),FALSE)</f>
        <v>0</v>
      </c>
      <c r="AM92" s="22">
        <f>IF(ISERROR(1/VLOOKUP($B92,Miljö!$B$1:$S$500,MATCH("Såld mängd produktionsspecifik fjärrvärme (GWh)",Miljö!$B$1:$R$1,0),FALSE)),0,VLOOKUP($B92,Miljö!$B$1:$S$500,MATCH("Såld mängd produktionsspecifik fjärrvärme (GWh)",Miljö!$B$1:$R$1,0),FALSE))</f>
        <v>0</v>
      </c>
      <c r="AN92" s="23">
        <f t="shared" si="12"/>
        <v>0.75912558164922272</v>
      </c>
      <c r="AP92" t="str">
        <f>VLOOKUP($B92,'Miljövärden urval för publ'!$B$1:$H$450,7,FALSE)</f>
        <v>Ja</v>
      </c>
      <c r="AQ92" t="str">
        <f>VLOOKUP($B92,'Miljövärden urval för publ'!$B$1:$H$450,6,FALSE)</f>
        <v>Ja</v>
      </c>
      <c r="AU92">
        <f t="shared" si="13"/>
        <v>1.3640000000000001</v>
      </c>
      <c r="AV92">
        <f t="shared" si="14"/>
        <v>0</v>
      </c>
      <c r="AW92">
        <f t="shared" si="15"/>
        <v>66.077000000000012</v>
      </c>
      <c r="AX92">
        <f t="shared" si="16"/>
        <v>0</v>
      </c>
      <c r="AZ92">
        <f t="shared" si="17"/>
        <v>0</v>
      </c>
      <c r="BA92">
        <f t="shared" si="18"/>
        <v>0</v>
      </c>
      <c r="BC92">
        <f t="shared" si="19"/>
        <v>69.987000000000009</v>
      </c>
    </row>
    <row r="93" spans="1:55" ht="15" customHeight="1" x14ac:dyDescent="0.25">
      <c r="A93" t="s">
        <v>131</v>
      </c>
      <c r="B93" t="s">
        <v>133</v>
      </c>
      <c r="C93">
        <f>VLOOKUP($B93,'Tillförd energi'!$B$1:$AS$566,MATCH(C$1,'Tillförd energi'!$B$1:$AQ$1,0),FALSE)</f>
        <v>0</v>
      </c>
      <c r="D93">
        <f>VLOOKUP($B93,'Tillförd energi'!$B$1:$AS$566,MATCH(D$1,'Tillförd energi'!$B$1:$AQ$1,0),FALSE)</f>
        <v>2.9000000000000001E-2</v>
      </c>
      <c r="E93">
        <f>VLOOKUP($B93,'Tillförd energi'!$B$1:$AS$566,MATCH(E$1,'Tillförd energi'!$B$1:$AQ$1,0),FALSE)</f>
        <v>0</v>
      </c>
      <c r="F93">
        <f>VLOOKUP($B93,'Tillförd energi'!$B$1:$AS$566,MATCH(F$1,'Tillförd energi'!$B$1:$AQ$1,0),FALSE)</f>
        <v>0</v>
      </c>
      <c r="G93">
        <f>VLOOKUP($B93,'Tillförd energi'!$B$1:$AS$566,MATCH(G$1,'Tillförd energi'!$B$1:$AQ$1,0),FALSE)</f>
        <v>0</v>
      </c>
      <c r="H93">
        <f>VLOOKUP($B93,'Tillförd energi'!$B$1:$AS$566,MATCH(H$1,'Tillförd energi'!$B$1:$AQ$1,0),FALSE)</f>
        <v>0</v>
      </c>
      <c r="I93">
        <f>VLOOKUP($B93,'Tillförd energi'!$B$1:$AS$566,MATCH(I$1,'Tillförd energi'!$B$1:$AQ$1,0),FALSE)</f>
        <v>0</v>
      </c>
      <c r="J93">
        <f>VLOOKUP($B93,'Tillförd energi'!$B$1:$AS$566,MATCH(J$1,'Tillförd energi'!$B$1:$AQ$1,0),FALSE)</f>
        <v>0</v>
      </c>
      <c r="K93">
        <v>0</v>
      </c>
      <c r="L93">
        <f>VLOOKUP($B93,'Tillförd energi'!$B$1:$AS$566,MATCH(L$1,'Tillförd energi'!$B$1:$AQ$1,0),FALSE)</f>
        <v>0</v>
      </c>
      <c r="M93">
        <f>VLOOKUP($B93,'Tillförd energi'!$B$1:$AS$566,MATCH(M$1,'Tillförd energi'!$B$1:$AQ$1,0),FALSE)</f>
        <v>0</v>
      </c>
      <c r="N93">
        <f>VLOOKUP($B93,'Tillförd energi'!$B$1:$AS$566,MATCH(N$1,'Tillförd energi'!$B$1:$AQ$1,0),FALSE)</f>
        <v>0</v>
      </c>
      <c r="O93">
        <f>VLOOKUP($B93,'Tillförd energi'!$B$1:$AS$566,MATCH(O$1,'Tillförd energi'!$B$1:$AQ$1,0),FALSE)</f>
        <v>0</v>
      </c>
      <c r="P93">
        <f>VLOOKUP($B93,'Tillförd energi'!$B$1:$AS$566,MATCH(P$1,'Tillförd energi'!$B$1:$AQ$1,0),FALSE)</f>
        <v>0</v>
      </c>
      <c r="Q93">
        <f>VLOOKUP($B93,'Tillförd energi'!$B$1:$AS$566,MATCH(Q$1,'Tillförd energi'!$B$1:$AQ$1,0),FALSE)</f>
        <v>0</v>
      </c>
      <c r="R93">
        <f>VLOOKUP($B93,'Tillförd energi'!$B$1:$AS$566,MATCH(R$1,'Tillförd energi'!$B$1:$AQ$1,0),FALSE)</f>
        <v>2.3860000000000001</v>
      </c>
      <c r="S93">
        <f>VLOOKUP($B93,'Tillförd energi'!$B$1:$AS$566,MATCH(S$1,'Tillförd energi'!$B$1:$AQ$1,0),FALSE)</f>
        <v>0</v>
      </c>
      <c r="T93">
        <f>VLOOKUP($B93,'Tillförd energi'!$B$1:$AS$566,MATCH(T$1,'Tillförd energi'!$B$1:$AQ$1,0),FALSE)</f>
        <v>0</v>
      </c>
      <c r="U93">
        <f>VLOOKUP($B93,'Tillförd energi'!$B$1:$AS$566,MATCH(U$1,'Tillförd energi'!$B$1:$AQ$1,0),FALSE)</f>
        <v>0</v>
      </c>
      <c r="V93">
        <f>VLOOKUP($B93,'Tillförd energi'!$B$1:$AS$566,MATCH(V$1,'Tillförd energi'!$B$1:$AQ$1,0),FALSE)</f>
        <v>0</v>
      </c>
      <c r="W93">
        <f>VLOOKUP($B93,'Tillförd energi'!$B$1:$AS$566,MATCH(W$1,'Tillförd energi'!$B$1:$AQ$1,0),FALSE)</f>
        <v>0</v>
      </c>
      <c r="X93">
        <f>VLOOKUP($B93,'Tillförd energi'!$B$1:$AS$566,MATCH(X$1,'Tillförd energi'!$B$1:$AQ$1,0),FALSE)</f>
        <v>0</v>
      </c>
      <c r="Y93">
        <f>VLOOKUP($B93,'Tillförd energi'!$B$1:$AS$566,MATCH(Y$1,'Tillförd energi'!$B$1:$AQ$1,0),FALSE)</f>
        <v>0</v>
      </c>
      <c r="Z93">
        <f>VLOOKUP($B93,'Tillförd energi'!$B$1:$AS$566,MATCH(Z$1,'Tillförd energi'!$B$1:$AQ$1,0),FALSE)</f>
        <v>0</v>
      </c>
      <c r="AA93">
        <f>VLOOKUP($B93,'Tillförd energi'!$B$1:$AS$566,MATCH(AA$1,'Tillförd energi'!$B$1:$AQ$1,0),FALSE)</f>
        <v>0</v>
      </c>
      <c r="AB93">
        <f>VLOOKUP($B93,'Tillförd energi'!$B$1:$AS$566,MATCH(AB$1,'Tillförd energi'!$B$1:$AQ$1,0),FALSE)</f>
        <v>0</v>
      </c>
      <c r="AC93">
        <f>VLOOKUP($B93,'Tillförd energi'!$B$1:$AS$566,MATCH(AC$1,'Tillförd energi'!$B$1:$AQ$1,0),FALSE)</f>
        <v>0</v>
      </c>
      <c r="AD93">
        <f>VLOOKUP($B93,'Tillförd energi'!$B$1:$AS$566,MATCH(AD$1,'Tillförd energi'!$B$1:$AQ$1,0),FALSE)</f>
        <v>0</v>
      </c>
      <c r="AE93">
        <f>VLOOKUP($B93,'Tillförd energi'!$B$1:$AS$566,MATCH(AE$1,'Tillförd energi'!$B$1:$AQ$1,0),FALSE)</f>
        <v>0</v>
      </c>
      <c r="AF93">
        <f>VLOOKUP($B93,'Tillförd energi'!$B$1:$AS$566,MATCH(AF$1,'Tillförd energi'!$B$1:$AQ$1,0),FALSE)</f>
        <v>3.6999999999999998E-2</v>
      </c>
      <c r="AG93">
        <f>IFERROR(VLOOKUP(B93,Miljö!$B$1:$S$476,9,FALSE)/1,0)</f>
        <v>0</v>
      </c>
      <c r="AI93">
        <f t="shared" si="10"/>
        <v>2.452</v>
      </c>
      <c r="AJ93">
        <f t="shared" si="11"/>
        <v>2.452</v>
      </c>
      <c r="AK93">
        <f>IF(ISERROR(1/VLOOKUP($B93,Leveranser!$B$1:$S$500,MATCH("såld värme (gwh)",Leveranser!$B$1:$S$1,0),FALSE)),"",VLOOKUP($B93,Leveranser!$B$1:$S$500,MATCH("såld värme (gwh)",Leveranser!$B$1:$S$1,0),FALSE))</f>
        <v>1.893</v>
      </c>
      <c r="AL93" s="22">
        <f>VLOOKUP($B93,Leveranser!$B$1:$Y$500,MATCH("Totalt såld fjärrvärme till andra fjärrvärmeföretag",Leveranser!$B$1:$AA$1,0),FALSE)</f>
        <v>0</v>
      </c>
      <c r="AM93" s="22">
        <f>IF(ISERROR(1/VLOOKUP($B93,Miljö!$B$1:$S$500,MATCH("Såld mängd produktionsspecifik fjärrvärme (GWh)",Miljö!$B$1:$R$1,0),FALSE)),0,VLOOKUP($B93,Miljö!$B$1:$S$500,MATCH("Såld mängd produktionsspecifik fjärrvärme (GWh)",Miljö!$B$1:$R$1,0),FALSE))</f>
        <v>0</v>
      </c>
      <c r="AN93" s="23">
        <f t="shared" si="12"/>
        <v>0.77202283849918441</v>
      </c>
      <c r="AP93" t="str">
        <f>VLOOKUP($B93,'Miljövärden urval för publ'!$B$1:$H$450,7,FALSE)</f>
        <v>Ja</v>
      </c>
      <c r="AQ93" t="str">
        <f>VLOOKUP($B93,'Miljövärden urval för publ'!$B$1:$H$450,6,FALSE)</f>
        <v>Ja</v>
      </c>
      <c r="AU93">
        <f t="shared" si="13"/>
        <v>3.6999999999999998E-2</v>
      </c>
      <c r="AV93">
        <f t="shared" si="14"/>
        <v>0</v>
      </c>
      <c r="AW93">
        <f t="shared" si="15"/>
        <v>0</v>
      </c>
      <c r="AX93">
        <f t="shared" si="16"/>
        <v>2.3860000000000001</v>
      </c>
      <c r="AZ93">
        <f t="shared" si="17"/>
        <v>0</v>
      </c>
      <c r="BA93">
        <f t="shared" si="18"/>
        <v>0</v>
      </c>
      <c r="BC93">
        <f t="shared" si="19"/>
        <v>2.3860000000000001</v>
      </c>
    </row>
    <row r="94" spans="1:55" ht="15" customHeight="1" x14ac:dyDescent="0.25">
      <c r="A94" t="s">
        <v>131</v>
      </c>
      <c r="B94" t="s">
        <v>134</v>
      </c>
      <c r="C94">
        <f>VLOOKUP($B94,'Tillförd energi'!$B$1:$AS$566,MATCH(C$1,'Tillförd energi'!$B$1:$AQ$1,0),FALSE)</f>
        <v>0</v>
      </c>
      <c r="D94">
        <f>VLOOKUP($B94,'Tillförd energi'!$B$1:$AS$566,MATCH(D$1,'Tillförd energi'!$B$1:$AQ$1,0),FALSE)</f>
        <v>0.183</v>
      </c>
      <c r="E94">
        <f>VLOOKUP($B94,'Tillförd energi'!$B$1:$AS$566,MATCH(E$1,'Tillförd energi'!$B$1:$AQ$1,0),FALSE)</f>
        <v>0</v>
      </c>
      <c r="F94">
        <f>VLOOKUP($B94,'Tillförd energi'!$B$1:$AS$566,MATCH(F$1,'Tillförd energi'!$B$1:$AQ$1,0),FALSE)</f>
        <v>0</v>
      </c>
      <c r="G94">
        <f>VLOOKUP($B94,'Tillförd energi'!$B$1:$AS$566,MATCH(G$1,'Tillförd energi'!$B$1:$AQ$1,0),FALSE)</f>
        <v>0</v>
      </c>
      <c r="H94">
        <f>VLOOKUP($B94,'Tillförd energi'!$B$1:$AS$566,MATCH(H$1,'Tillförd energi'!$B$1:$AQ$1,0),FALSE)</f>
        <v>0</v>
      </c>
      <c r="I94">
        <f>VLOOKUP($B94,'Tillförd energi'!$B$1:$AS$566,MATCH(I$1,'Tillförd energi'!$B$1:$AQ$1,0),FALSE)</f>
        <v>0</v>
      </c>
      <c r="J94">
        <f>VLOOKUP($B94,'Tillförd energi'!$B$1:$AS$566,MATCH(J$1,'Tillförd energi'!$B$1:$AQ$1,0),FALSE)</f>
        <v>0</v>
      </c>
      <c r="K94">
        <v>0</v>
      </c>
      <c r="L94">
        <f>VLOOKUP($B94,'Tillförd energi'!$B$1:$AS$566,MATCH(L$1,'Tillförd energi'!$B$1:$AQ$1,0),FALSE)</f>
        <v>0</v>
      </c>
      <c r="M94">
        <f>VLOOKUP($B94,'Tillförd energi'!$B$1:$AS$566,MATCH(M$1,'Tillförd energi'!$B$1:$AQ$1,0),FALSE)</f>
        <v>0</v>
      </c>
      <c r="N94">
        <f>VLOOKUP($B94,'Tillförd energi'!$B$1:$AS$566,MATCH(N$1,'Tillförd energi'!$B$1:$AQ$1,0),FALSE)</f>
        <v>0</v>
      </c>
      <c r="O94">
        <f>VLOOKUP($B94,'Tillförd energi'!$B$1:$AS$566,MATCH(O$1,'Tillförd energi'!$B$1:$AQ$1,0),FALSE)</f>
        <v>0</v>
      </c>
      <c r="P94">
        <f>VLOOKUP($B94,'Tillförd energi'!$B$1:$AS$566,MATCH(P$1,'Tillförd energi'!$B$1:$AQ$1,0),FALSE)</f>
        <v>0</v>
      </c>
      <c r="Q94">
        <f>VLOOKUP($B94,'Tillförd energi'!$B$1:$AS$566,MATCH(Q$1,'Tillförd energi'!$B$1:$AQ$1,0),FALSE)</f>
        <v>0</v>
      </c>
      <c r="R94">
        <f>VLOOKUP($B94,'Tillförd energi'!$B$1:$AS$566,MATCH(R$1,'Tillförd energi'!$B$1:$AQ$1,0),FALSE)</f>
        <v>3.7589999999999999</v>
      </c>
      <c r="S94">
        <f>VLOOKUP($B94,'Tillförd energi'!$B$1:$AS$566,MATCH(S$1,'Tillförd energi'!$B$1:$AQ$1,0),FALSE)</f>
        <v>0</v>
      </c>
      <c r="T94">
        <f>VLOOKUP($B94,'Tillförd energi'!$B$1:$AS$566,MATCH(T$1,'Tillförd energi'!$B$1:$AQ$1,0),FALSE)</f>
        <v>0</v>
      </c>
      <c r="U94">
        <f>VLOOKUP($B94,'Tillförd energi'!$B$1:$AS$566,MATCH(U$1,'Tillförd energi'!$B$1:$AQ$1,0),FALSE)</f>
        <v>0</v>
      </c>
      <c r="V94">
        <f>VLOOKUP($B94,'Tillförd energi'!$B$1:$AS$566,MATCH(V$1,'Tillförd energi'!$B$1:$AQ$1,0),FALSE)</f>
        <v>0</v>
      </c>
      <c r="W94">
        <f>VLOOKUP($B94,'Tillförd energi'!$B$1:$AS$566,MATCH(W$1,'Tillförd energi'!$B$1:$AQ$1,0),FALSE)</f>
        <v>0</v>
      </c>
      <c r="X94">
        <f>VLOOKUP($B94,'Tillförd energi'!$B$1:$AS$566,MATCH(X$1,'Tillförd energi'!$B$1:$AQ$1,0),FALSE)</f>
        <v>0</v>
      </c>
      <c r="Y94">
        <f>VLOOKUP($B94,'Tillförd energi'!$B$1:$AS$566,MATCH(Y$1,'Tillförd energi'!$B$1:$AQ$1,0),FALSE)</f>
        <v>0</v>
      </c>
      <c r="Z94">
        <f>VLOOKUP($B94,'Tillförd energi'!$B$1:$AS$566,MATCH(Z$1,'Tillförd energi'!$B$1:$AQ$1,0),FALSE)</f>
        <v>0</v>
      </c>
      <c r="AA94">
        <f>VLOOKUP($B94,'Tillförd energi'!$B$1:$AS$566,MATCH(AA$1,'Tillförd energi'!$B$1:$AQ$1,0),FALSE)</f>
        <v>0</v>
      </c>
      <c r="AB94">
        <f>VLOOKUP($B94,'Tillförd energi'!$B$1:$AS$566,MATCH(AB$1,'Tillförd energi'!$B$1:$AQ$1,0),FALSE)</f>
        <v>0</v>
      </c>
      <c r="AC94">
        <f>VLOOKUP($B94,'Tillförd energi'!$B$1:$AS$566,MATCH(AC$1,'Tillförd energi'!$B$1:$AQ$1,0),FALSE)</f>
        <v>0</v>
      </c>
      <c r="AD94">
        <f>VLOOKUP($B94,'Tillförd energi'!$B$1:$AS$566,MATCH(AD$1,'Tillförd energi'!$B$1:$AQ$1,0),FALSE)</f>
        <v>0</v>
      </c>
      <c r="AE94">
        <f>VLOOKUP($B94,'Tillförd energi'!$B$1:$AS$566,MATCH(AE$1,'Tillförd energi'!$B$1:$AQ$1,0),FALSE)</f>
        <v>0</v>
      </c>
      <c r="AF94">
        <f>VLOOKUP($B94,'Tillförd energi'!$B$1:$AS$566,MATCH(AF$1,'Tillförd energi'!$B$1:$AQ$1,0),FALSE)</f>
        <v>0.04</v>
      </c>
      <c r="AG94">
        <f>IFERROR(VLOOKUP(B94,Miljö!$B$1:$S$476,9,FALSE)/1,0)</f>
        <v>0</v>
      </c>
      <c r="AI94">
        <f t="shared" si="10"/>
        <v>3.9819999999999998</v>
      </c>
      <c r="AJ94">
        <f t="shared" si="11"/>
        <v>3.9819999999999998</v>
      </c>
      <c r="AK94">
        <f>IF(ISERROR(1/VLOOKUP($B94,Leveranser!$B$1:$S$500,MATCH("såld värme (gwh)",Leveranser!$B$1:$S$1,0),FALSE)),"",VLOOKUP($B94,Leveranser!$B$1:$S$500,MATCH("såld värme (gwh)",Leveranser!$B$1:$S$1,0),FALSE))</f>
        <v>3.0760000000000001</v>
      </c>
      <c r="AL94" s="22">
        <f>VLOOKUP($B94,Leveranser!$B$1:$Y$500,MATCH("Totalt såld fjärrvärme till andra fjärrvärmeföretag",Leveranser!$B$1:$AA$1,0),FALSE)</f>
        <v>0</v>
      </c>
      <c r="AM94" s="22">
        <f>IF(ISERROR(1/VLOOKUP($B94,Miljö!$B$1:$S$500,MATCH("Såld mängd produktionsspecifik fjärrvärme (GWh)",Miljö!$B$1:$R$1,0),FALSE)),0,VLOOKUP($B94,Miljö!$B$1:$S$500,MATCH("Såld mängd produktionsspecifik fjärrvärme (GWh)",Miljö!$B$1:$R$1,0),FALSE))</f>
        <v>0</v>
      </c>
      <c r="AN94" s="23">
        <f t="shared" si="12"/>
        <v>0.77247614264188857</v>
      </c>
      <c r="AP94" t="str">
        <f>VLOOKUP($B94,'Miljövärden urval för publ'!$B$1:$H$450,7,FALSE)</f>
        <v>Ja</v>
      </c>
      <c r="AQ94" t="str">
        <f>VLOOKUP($B94,'Miljövärden urval för publ'!$B$1:$H$450,6,FALSE)</f>
        <v>Ja</v>
      </c>
      <c r="AU94">
        <f t="shared" si="13"/>
        <v>0.04</v>
      </c>
      <c r="AV94">
        <f t="shared" si="14"/>
        <v>0</v>
      </c>
      <c r="AW94">
        <f t="shared" si="15"/>
        <v>0</v>
      </c>
      <c r="AX94">
        <f t="shared" si="16"/>
        <v>3.7589999999999999</v>
      </c>
      <c r="AZ94">
        <f t="shared" si="17"/>
        <v>0</v>
      </c>
      <c r="BA94">
        <f t="shared" si="18"/>
        <v>0</v>
      </c>
      <c r="BC94">
        <f t="shared" si="19"/>
        <v>3.7589999999999999</v>
      </c>
    </row>
    <row r="95" spans="1:55" ht="15" customHeight="1" x14ac:dyDescent="0.25">
      <c r="A95" t="s">
        <v>135</v>
      </c>
      <c r="B95" t="s">
        <v>136</v>
      </c>
      <c r="C95">
        <f>VLOOKUP($B95,'Tillförd energi'!$B$1:$AS$566,MATCH(C$1,'Tillförd energi'!$B$1:$AQ$1,0),FALSE)</f>
        <v>0</v>
      </c>
      <c r="D95">
        <f>VLOOKUP($B95,'Tillförd energi'!$B$1:$AS$566,MATCH(D$1,'Tillförd energi'!$B$1:$AQ$1,0),FALSE)</f>
        <v>0.18</v>
      </c>
      <c r="E95">
        <f>VLOOKUP($B95,'Tillförd energi'!$B$1:$AS$566,MATCH(E$1,'Tillförd energi'!$B$1:$AQ$1,0),FALSE)</f>
        <v>0</v>
      </c>
      <c r="F95">
        <f>VLOOKUP($B95,'Tillförd energi'!$B$1:$AS$566,MATCH(F$1,'Tillförd energi'!$B$1:$AQ$1,0),FALSE)</f>
        <v>0</v>
      </c>
      <c r="G95">
        <f>VLOOKUP($B95,'Tillförd energi'!$B$1:$AS$566,MATCH(G$1,'Tillförd energi'!$B$1:$AQ$1,0),FALSE)</f>
        <v>0</v>
      </c>
      <c r="H95">
        <f>VLOOKUP($B95,'Tillförd energi'!$B$1:$AS$566,MATCH(H$1,'Tillförd energi'!$B$1:$AQ$1,0),FALSE)</f>
        <v>0</v>
      </c>
      <c r="I95">
        <f>VLOOKUP($B95,'Tillförd energi'!$B$1:$AS$566,MATCH(I$1,'Tillförd energi'!$B$1:$AQ$1,0),FALSE)</f>
        <v>0</v>
      </c>
      <c r="J95">
        <f>VLOOKUP($B95,'Tillförd energi'!$B$1:$AS$566,MATCH(J$1,'Tillförd energi'!$B$1:$AQ$1,0),FALSE)</f>
        <v>0</v>
      </c>
      <c r="K95">
        <v>0</v>
      </c>
      <c r="L95">
        <f>VLOOKUP($B95,'Tillförd energi'!$B$1:$AS$566,MATCH(L$1,'Tillförd energi'!$B$1:$AQ$1,0),FALSE)</f>
        <v>0</v>
      </c>
      <c r="M95">
        <f>VLOOKUP($B95,'Tillförd energi'!$B$1:$AS$566,MATCH(M$1,'Tillförd energi'!$B$1:$AQ$1,0),FALSE)</f>
        <v>0</v>
      </c>
      <c r="N95">
        <f>VLOOKUP($B95,'Tillförd energi'!$B$1:$AS$566,MATCH(N$1,'Tillförd energi'!$B$1:$AQ$1,0),FALSE)</f>
        <v>0</v>
      </c>
      <c r="O95">
        <f>VLOOKUP($B95,'Tillförd energi'!$B$1:$AS$566,MATCH(O$1,'Tillförd energi'!$B$1:$AQ$1,0),FALSE)</f>
        <v>0</v>
      </c>
      <c r="P95">
        <f>VLOOKUP($B95,'Tillförd energi'!$B$1:$AS$566,MATCH(P$1,'Tillförd energi'!$B$1:$AQ$1,0),FALSE)</f>
        <v>0</v>
      </c>
      <c r="Q95">
        <f>VLOOKUP($B95,'Tillförd energi'!$B$1:$AS$566,MATCH(Q$1,'Tillförd energi'!$B$1:$AQ$1,0),FALSE)</f>
        <v>0</v>
      </c>
      <c r="R95">
        <f>VLOOKUP($B95,'Tillförd energi'!$B$1:$AS$566,MATCH(R$1,'Tillförd energi'!$B$1:$AQ$1,0),FALSE)</f>
        <v>5.7</v>
      </c>
      <c r="S95">
        <f>VLOOKUP($B95,'Tillförd energi'!$B$1:$AS$566,MATCH(S$1,'Tillförd energi'!$B$1:$AQ$1,0),FALSE)</f>
        <v>0</v>
      </c>
      <c r="T95">
        <f>VLOOKUP($B95,'Tillförd energi'!$B$1:$AS$566,MATCH(T$1,'Tillförd energi'!$B$1:$AQ$1,0),FALSE)</f>
        <v>0</v>
      </c>
      <c r="U95">
        <f>VLOOKUP($B95,'Tillförd energi'!$B$1:$AS$566,MATCH(U$1,'Tillförd energi'!$B$1:$AQ$1,0),FALSE)</f>
        <v>0</v>
      </c>
      <c r="V95">
        <f>VLOOKUP($B95,'Tillförd energi'!$B$1:$AS$566,MATCH(V$1,'Tillförd energi'!$B$1:$AQ$1,0),FALSE)</f>
        <v>0</v>
      </c>
      <c r="W95">
        <f>VLOOKUP($B95,'Tillförd energi'!$B$1:$AS$566,MATCH(W$1,'Tillförd energi'!$B$1:$AQ$1,0),FALSE)</f>
        <v>0</v>
      </c>
      <c r="X95">
        <f>VLOOKUP($B95,'Tillförd energi'!$B$1:$AS$566,MATCH(X$1,'Tillförd energi'!$B$1:$AQ$1,0),FALSE)</f>
        <v>0</v>
      </c>
      <c r="Y95">
        <f>VLOOKUP($B95,'Tillförd energi'!$B$1:$AS$566,MATCH(Y$1,'Tillförd energi'!$B$1:$AQ$1,0),FALSE)</f>
        <v>0</v>
      </c>
      <c r="Z95">
        <f>VLOOKUP($B95,'Tillförd energi'!$B$1:$AS$566,MATCH(Z$1,'Tillförd energi'!$B$1:$AQ$1,0),FALSE)</f>
        <v>0</v>
      </c>
      <c r="AA95">
        <f>VLOOKUP($B95,'Tillförd energi'!$B$1:$AS$566,MATCH(AA$1,'Tillförd energi'!$B$1:$AQ$1,0),FALSE)</f>
        <v>0</v>
      </c>
      <c r="AB95">
        <f>VLOOKUP($B95,'Tillförd energi'!$B$1:$AS$566,MATCH(AB$1,'Tillförd energi'!$B$1:$AQ$1,0),FALSE)</f>
        <v>0</v>
      </c>
      <c r="AC95">
        <f>VLOOKUP($B95,'Tillförd energi'!$B$1:$AS$566,MATCH(AC$1,'Tillförd energi'!$B$1:$AQ$1,0),FALSE)</f>
        <v>0</v>
      </c>
      <c r="AD95">
        <f>VLOOKUP($B95,'Tillförd energi'!$B$1:$AS$566,MATCH(AD$1,'Tillförd energi'!$B$1:$AQ$1,0),FALSE)</f>
        <v>0</v>
      </c>
      <c r="AE95">
        <f>VLOOKUP($B95,'Tillförd energi'!$B$1:$AS$566,MATCH(AE$1,'Tillförd energi'!$B$1:$AQ$1,0),FALSE)</f>
        <v>0</v>
      </c>
      <c r="AF95">
        <f>VLOOKUP($B95,'Tillförd energi'!$B$1:$AS$566,MATCH(AF$1,'Tillförd energi'!$B$1:$AQ$1,0),FALSE)</f>
        <v>0.09</v>
      </c>
      <c r="AG95">
        <f>IFERROR(VLOOKUP(B95,Miljö!$B$1:$S$476,9,FALSE)/1,0)</f>
        <v>0</v>
      </c>
      <c r="AI95">
        <f t="shared" si="10"/>
        <v>5.97</v>
      </c>
      <c r="AJ95">
        <f t="shared" si="11"/>
        <v>5.97</v>
      </c>
      <c r="AK95">
        <f>IF(ISERROR(1/VLOOKUP($B95,Leveranser!$B$1:$S$500,MATCH("såld värme (gwh)",Leveranser!$B$1:$S$1,0),FALSE)),"",VLOOKUP($B95,Leveranser!$B$1:$S$500,MATCH("såld värme (gwh)",Leveranser!$B$1:$S$1,0),FALSE))</f>
        <v>4.43</v>
      </c>
      <c r="AL95" s="22">
        <f>VLOOKUP($B95,Leveranser!$B$1:$Y$500,MATCH("Totalt såld fjärrvärme till andra fjärrvärmeföretag",Leveranser!$B$1:$AA$1,0),FALSE)</f>
        <v>0</v>
      </c>
      <c r="AM95" s="22">
        <f>IF(ISERROR(1/VLOOKUP($B95,Miljö!$B$1:$S$500,MATCH("Såld mängd produktionsspecifik fjärrvärme (GWh)",Miljö!$B$1:$R$1,0),FALSE)),0,VLOOKUP($B95,Miljö!$B$1:$S$500,MATCH("Såld mängd produktionsspecifik fjärrvärme (GWh)",Miljö!$B$1:$R$1,0),FALSE))</f>
        <v>0</v>
      </c>
      <c r="AN95" s="23">
        <f t="shared" si="12"/>
        <v>0.74204355108877718</v>
      </c>
      <c r="AP95" t="str">
        <f>VLOOKUP($B95,'Miljövärden urval för publ'!$B$1:$H$450,7,FALSE)</f>
        <v>Ja</v>
      </c>
      <c r="AQ95" t="str">
        <f>VLOOKUP($B95,'Miljövärden urval för publ'!$B$1:$H$450,6,FALSE)</f>
        <v>Ja</v>
      </c>
      <c r="AU95">
        <f t="shared" si="13"/>
        <v>0.09</v>
      </c>
      <c r="AV95">
        <f t="shared" si="14"/>
        <v>0</v>
      </c>
      <c r="AW95">
        <f t="shared" si="15"/>
        <v>0</v>
      </c>
      <c r="AX95">
        <f t="shared" si="16"/>
        <v>5.7</v>
      </c>
      <c r="AZ95">
        <f t="shared" si="17"/>
        <v>0</v>
      </c>
      <c r="BA95">
        <f t="shared" si="18"/>
        <v>0</v>
      </c>
      <c r="BC95">
        <f t="shared" si="19"/>
        <v>5.7</v>
      </c>
    </row>
    <row r="96" spans="1:55" ht="15" customHeight="1" x14ac:dyDescent="0.25">
      <c r="A96" t="s">
        <v>135</v>
      </c>
      <c r="B96" t="s">
        <v>137</v>
      </c>
      <c r="C96">
        <f>VLOOKUP($B96,'Tillförd energi'!$B$1:$AS$566,MATCH(C$1,'Tillförd energi'!$B$1:$AQ$1,0),FALSE)</f>
        <v>0</v>
      </c>
      <c r="D96">
        <f>VLOOKUP($B96,'Tillförd energi'!$B$1:$AS$566,MATCH(D$1,'Tillförd energi'!$B$1:$AQ$1,0),FALSE)</f>
        <v>0.60610299999999995</v>
      </c>
      <c r="E96">
        <f>VLOOKUP($B96,'Tillförd energi'!$B$1:$AS$566,MATCH(E$1,'Tillförd energi'!$B$1:$AQ$1,0),FALSE)</f>
        <v>0</v>
      </c>
      <c r="F96">
        <f>VLOOKUP($B96,'Tillförd energi'!$B$1:$AS$566,MATCH(F$1,'Tillförd energi'!$B$1:$AQ$1,0),FALSE)</f>
        <v>0</v>
      </c>
      <c r="G96">
        <f>VLOOKUP($B96,'Tillförd energi'!$B$1:$AS$566,MATCH(G$1,'Tillförd energi'!$B$1:$AQ$1,0),FALSE)</f>
        <v>0</v>
      </c>
      <c r="H96">
        <f>VLOOKUP($B96,'Tillförd energi'!$B$1:$AS$566,MATCH(H$1,'Tillförd energi'!$B$1:$AQ$1,0),FALSE)</f>
        <v>1.73</v>
      </c>
      <c r="I96">
        <f>VLOOKUP($B96,'Tillförd energi'!$B$1:$AS$566,MATCH(I$1,'Tillförd energi'!$B$1:$AQ$1,0),FALSE)</f>
        <v>0</v>
      </c>
      <c r="J96">
        <f>VLOOKUP($B96,'Tillförd energi'!$B$1:$AS$566,MATCH(J$1,'Tillförd energi'!$B$1:$AQ$1,0),FALSE)</f>
        <v>0.63</v>
      </c>
      <c r="K96">
        <v>0</v>
      </c>
      <c r="L96">
        <f>VLOOKUP($B96,'Tillförd energi'!$B$1:$AS$566,MATCH(L$1,'Tillförd energi'!$B$1:$AQ$1,0),FALSE)</f>
        <v>34.546500000000002</v>
      </c>
      <c r="M96">
        <f>VLOOKUP($B96,'Tillförd energi'!$B$1:$AS$566,MATCH(M$1,'Tillförd energi'!$B$1:$AQ$1,0),FALSE)</f>
        <v>33.586599999999997</v>
      </c>
      <c r="N96">
        <f>VLOOKUP($B96,'Tillförd energi'!$B$1:$AS$566,MATCH(N$1,'Tillförd energi'!$B$1:$AQ$1,0),FALSE)</f>
        <v>40.631399999999999</v>
      </c>
      <c r="O96">
        <f>VLOOKUP($B96,'Tillförd energi'!$B$1:$AS$566,MATCH(O$1,'Tillförd energi'!$B$1:$AQ$1,0),FALSE)</f>
        <v>6.5784700000000003</v>
      </c>
      <c r="P96">
        <f>VLOOKUP($B96,'Tillförd energi'!$B$1:$AS$566,MATCH(P$1,'Tillförd energi'!$B$1:$AQ$1,0),FALSE)</f>
        <v>48.847700000000003</v>
      </c>
      <c r="Q96">
        <f>VLOOKUP($B96,'Tillförd energi'!$B$1:$AS$566,MATCH(Q$1,'Tillförd energi'!$B$1:$AQ$1,0),FALSE)</f>
        <v>44.2256</v>
      </c>
      <c r="R96">
        <f>VLOOKUP($B96,'Tillförd energi'!$B$1:$AS$566,MATCH(R$1,'Tillförd energi'!$B$1:$AQ$1,0),FALSE)</f>
        <v>21.9</v>
      </c>
      <c r="S96">
        <f>VLOOKUP($B96,'Tillförd energi'!$B$1:$AS$566,MATCH(S$1,'Tillförd energi'!$B$1:$AQ$1,0),FALSE)</f>
        <v>0</v>
      </c>
      <c r="T96">
        <f>VLOOKUP($B96,'Tillförd energi'!$B$1:$AS$566,MATCH(T$1,'Tillförd energi'!$B$1:$AQ$1,0),FALSE)</f>
        <v>0</v>
      </c>
      <c r="U96">
        <f>VLOOKUP($B96,'Tillförd energi'!$B$1:$AS$566,MATCH(U$1,'Tillförd energi'!$B$1:$AQ$1,0),FALSE)</f>
        <v>0</v>
      </c>
      <c r="V96">
        <f>VLOOKUP($B96,'Tillförd energi'!$B$1:$AS$566,MATCH(V$1,'Tillförd energi'!$B$1:$AQ$1,0),FALSE)</f>
        <v>0</v>
      </c>
      <c r="W96">
        <f>VLOOKUP($B96,'Tillförd energi'!$B$1:$AS$566,MATCH(W$1,'Tillförd energi'!$B$1:$AQ$1,0),FALSE)</f>
        <v>0</v>
      </c>
      <c r="X96">
        <f>VLOOKUP($B96,'Tillförd energi'!$B$1:$AS$566,MATCH(X$1,'Tillförd energi'!$B$1:$AQ$1,0),FALSE)</f>
        <v>0</v>
      </c>
      <c r="Y96">
        <f>VLOOKUP($B96,'Tillförd energi'!$B$1:$AS$566,MATCH(Y$1,'Tillförd energi'!$B$1:$AQ$1,0),FALSE)</f>
        <v>0</v>
      </c>
      <c r="Z96">
        <f>VLOOKUP($B96,'Tillförd energi'!$B$1:$AS$566,MATCH(Z$1,'Tillförd energi'!$B$1:$AQ$1,0),FALSE)</f>
        <v>0</v>
      </c>
      <c r="AA96">
        <f>VLOOKUP($B96,'Tillförd energi'!$B$1:$AS$566,MATCH(AA$1,'Tillförd energi'!$B$1:$AQ$1,0),FALSE)</f>
        <v>0</v>
      </c>
      <c r="AB96">
        <f>VLOOKUP($B96,'Tillförd energi'!$B$1:$AS$566,MATCH(AB$1,'Tillförd energi'!$B$1:$AQ$1,0),FALSE)</f>
        <v>0</v>
      </c>
      <c r="AC96">
        <f>VLOOKUP($B96,'Tillförd energi'!$B$1:$AS$566,MATCH(AC$1,'Tillförd energi'!$B$1:$AQ$1,0),FALSE)</f>
        <v>81.593000000000004</v>
      </c>
      <c r="AD96">
        <f>VLOOKUP($B96,'Tillförd energi'!$B$1:$AS$566,MATCH(AD$1,'Tillförd energi'!$B$1:$AQ$1,0),FALSE)</f>
        <v>1.2952300000000001</v>
      </c>
      <c r="AE96">
        <f>VLOOKUP($B96,'Tillförd energi'!$B$1:$AS$566,MATCH(AE$1,'Tillförd energi'!$B$1:$AQ$1,0),FALSE)</f>
        <v>0</v>
      </c>
      <c r="AF96">
        <f>VLOOKUP($B96,'Tillförd energi'!$B$1:$AS$566,MATCH(AF$1,'Tillförd energi'!$B$1:$AQ$1,0),FALSE)</f>
        <v>9.3611799999999992</v>
      </c>
      <c r="AG96">
        <f>IFERROR(VLOOKUP(B96,Miljö!$B$1:$S$476,9,FALSE)/1,0)</f>
        <v>0</v>
      </c>
      <c r="AI96">
        <f t="shared" si="10"/>
        <v>325.53178299999996</v>
      </c>
      <c r="AJ96">
        <f t="shared" si="11"/>
        <v>325.53178299999996</v>
      </c>
      <c r="AK96">
        <f>IF(ISERROR(1/VLOOKUP($B96,Leveranser!$B$1:$S$500,MATCH("såld värme (gwh)",Leveranser!$B$1:$S$1,0),FALSE)),"",VLOOKUP($B96,Leveranser!$B$1:$S$500,MATCH("såld värme (gwh)",Leveranser!$B$1:$S$1,0),FALSE))</f>
        <v>320.49</v>
      </c>
      <c r="AL96" s="22">
        <f>VLOOKUP($B96,Leveranser!$B$1:$Y$500,MATCH("Totalt såld fjärrvärme till andra fjärrvärmeföretag",Leveranser!$B$1:$AA$1,0),FALSE)</f>
        <v>48.91</v>
      </c>
      <c r="AM96" s="22">
        <f>IF(ISERROR(1/VLOOKUP($B96,Miljö!$B$1:$S$500,MATCH("Såld mängd produktionsspecifik fjärrvärme (GWh)",Miljö!$B$1:$R$1,0),FALSE)),0,VLOOKUP($B96,Miljö!$B$1:$S$500,MATCH("Såld mängd produktionsspecifik fjärrvärme (GWh)",Miljö!$B$1:$R$1,0),FALSE))</f>
        <v>0</v>
      </c>
      <c r="AN96" s="23">
        <f t="shared" si="12"/>
        <v>0.9845121635941767</v>
      </c>
      <c r="AP96" t="str">
        <f>VLOOKUP($B96,'Miljövärden urval för publ'!$B$1:$H$450,7,FALSE)</f>
        <v>Ja</v>
      </c>
      <c r="AQ96" t="str">
        <f>VLOOKUP($B96,'Miljövärden urval för publ'!$B$1:$H$450,6,FALSE)</f>
        <v>Ja</v>
      </c>
      <c r="AU96">
        <f t="shared" si="13"/>
        <v>9.3611799999999992</v>
      </c>
      <c r="AV96">
        <f t="shared" si="14"/>
        <v>0</v>
      </c>
      <c r="AW96">
        <f t="shared" si="15"/>
        <v>173.86976999999996</v>
      </c>
      <c r="AX96">
        <f t="shared" si="16"/>
        <v>21.9</v>
      </c>
      <c r="AZ96">
        <f t="shared" si="17"/>
        <v>0</v>
      </c>
      <c r="BA96">
        <f t="shared" si="18"/>
        <v>0</v>
      </c>
      <c r="BC96">
        <f t="shared" si="19"/>
        <v>230.31627</v>
      </c>
    </row>
    <row r="97" spans="1:55" ht="15" customHeight="1" x14ac:dyDescent="0.25">
      <c r="A97" t="s">
        <v>135</v>
      </c>
      <c r="B97" t="s">
        <v>138</v>
      </c>
      <c r="C97">
        <f>VLOOKUP($B97,'Tillförd energi'!$B$1:$AS$566,MATCH(C$1,'Tillförd energi'!$B$1:$AQ$1,0),FALSE)</f>
        <v>0</v>
      </c>
      <c r="D97">
        <f>VLOOKUP($B97,'Tillförd energi'!$B$1:$AS$566,MATCH(D$1,'Tillförd energi'!$B$1:$AQ$1,0),FALSE)</f>
        <v>0.06</v>
      </c>
      <c r="E97">
        <f>VLOOKUP($B97,'Tillförd energi'!$B$1:$AS$566,MATCH(E$1,'Tillförd energi'!$B$1:$AQ$1,0),FALSE)</f>
        <v>0</v>
      </c>
      <c r="F97">
        <f>VLOOKUP($B97,'Tillförd energi'!$B$1:$AS$566,MATCH(F$1,'Tillförd energi'!$B$1:$AQ$1,0),FALSE)</f>
        <v>0</v>
      </c>
      <c r="G97">
        <f>VLOOKUP($B97,'Tillförd energi'!$B$1:$AS$566,MATCH(G$1,'Tillförd energi'!$B$1:$AQ$1,0),FALSE)</f>
        <v>0</v>
      </c>
      <c r="H97">
        <f>VLOOKUP($B97,'Tillförd energi'!$B$1:$AS$566,MATCH(H$1,'Tillförd energi'!$B$1:$AQ$1,0),FALSE)</f>
        <v>0</v>
      </c>
      <c r="I97">
        <f>VLOOKUP($B97,'Tillförd energi'!$B$1:$AS$566,MATCH(I$1,'Tillförd energi'!$B$1:$AQ$1,0),FALSE)</f>
        <v>0</v>
      </c>
      <c r="J97">
        <f>VLOOKUP($B97,'Tillförd energi'!$B$1:$AS$566,MATCH(J$1,'Tillförd energi'!$B$1:$AQ$1,0),FALSE)</f>
        <v>0</v>
      </c>
      <c r="K97">
        <v>0</v>
      </c>
      <c r="L97">
        <f>VLOOKUP($B97,'Tillförd energi'!$B$1:$AS$566,MATCH(L$1,'Tillförd energi'!$B$1:$AQ$1,0),FALSE)</f>
        <v>0</v>
      </c>
      <c r="M97">
        <f>VLOOKUP($B97,'Tillförd energi'!$B$1:$AS$566,MATCH(M$1,'Tillförd energi'!$B$1:$AQ$1,0),FALSE)</f>
        <v>0</v>
      </c>
      <c r="N97">
        <f>VLOOKUP($B97,'Tillförd energi'!$B$1:$AS$566,MATCH(N$1,'Tillförd energi'!$B$1:$AQ$1,0),FALSE)</f>
        <v>0</v>
      </c>
      <c r="O97">
        <f>VLOOKUP($B97,'Tillförd energi'!$B$1:$AS$566,MATCH(O$1,'Tillförd energi'!$B$1:$AQ$1,0),FALSE)</f>
        <v>0</v>
      </c>
      <c r="P97">
        <f>VLOOKUP($B97,'Tillförd energi'!$B$1:$AS$566,MATCH(P$1,'Tillförd energi'!$B$1:$AQ$1,0),FALSE)</f>
        <v>0</v>
      </c>
      <c r="Q97">
        <f>VLOOKUP($B97,'Tillförd energi'!$B$1:$AS$566,MATCH(Q$1,'Tillförd energi'!$B$1:$AQ$1,0),FALSE)</f>
        <v>0</v>
      </c>
      <c r="R97">
        <f>VLOOKUP($B97,'Tillförd energi'!$B$1:$AS$566,MATCH(R$1,'Tillförd energi'!$B$1:$AQ$1,0),FALSE)</f>
        <v>5.39</v>
      </c>
      <c r="S97">
        <f>VLOOKUP($B97,'Tillförd energi'!$B$1:$AS$566,MATCH(S$1,'Tillförd energi'!$B$1:$AQ$1,0),FALSE)</f>
        <v>0</v>
      </c>
      <c r="T97">
        <f>VLOOKUP($B97,'Tillförd energi'!$B$1:$AS$566,MATCH(T$1,'Tillförd energi'!$B$1:$AQ$1,0),FALSE)</f>
        <v>0</v>
      </c>
      <c r="U97">
        <f>VLOOKUP($B97,'Tillförd energi'!$B$1:$AS$566,MATCH(U$1,'Tillförd energi'!$B$1:$AQ$1,0),FALSE)</f>
        <v>0</v>
      </c>
      <c r="V97">
        <f>VLOOKUP($B97,'Tillförd energi'!$B$1:$AS$566,MATCH(V$1,'Tillförd energi'!$B$1:$AQ$1,0),FALSE)</f>
        <v>0</v>
      </c>
      <c r="W97">
        <f>VLOOKUP($B97,'Tillförd energi'!$B$1:$AS$566,MATCH(W$1,'Tillförd energi'!$B$1:$AQ$1,0),FALSE)</f>
        <v>0</v>
      </c>
      <c r="X97">
        <f>VLOOKUP($B97,'Tillförd energi'!$B$1:$AS$566,MATCH(X$1,'Tillförd energi'!$B$1:$AQ$1,0),FALSE)</f>
        <v>0</v>
      </c>
      <c r="Y97">
        <f>VLOOKUP($B97,'Tillförd energi'!$B$1:$AS$566,MATCH(Y$1,'Tillförd energi'!$B$1:$AQ$1,0),FALSE)</f>
        <v>0</v>
      </c>
      <c r="Z97">
        <f>VLOOKUP($B97,'Tillförd energi'!$B$1:$AS$566,MATCH(Z$1,'Tillförd energi'!$B$1:$AQ$1,0),FALSE)</f>
        <v>0</v>
      </c>
      <c r="AA97">
        <f>VLOOKUP($B97,'Tillförd energi'!$B$1:$AS$566,MATCH(AA$1,'Tillförd energi'!$B$1:$AQ$1,0),FALSE)</f>
        <v>0</v>
      </c>
      <c r="AB97">
        <f>VLOOKUP($B97,'Tillförd energi'!$B$1:$AS$566,MATCH(AB$1,'Tillförd energi'!$B$1:$AQ$1,0),FALSE)</f>
        <v>0</v>
      </c>
      <c r="AC97">
        <f>VLOOKUP($B97,'Tillförd energi'!$B$1:$AS$566,MATCH(AC$1,'Tillförd energi'!$B$1:$AQ$1,0),FALSE)</f>
        <v>0</v>
      </c>
      <c r="AD97">
        <f>VLOOKUP($B97,'Tillförd energi'!$B$1:$AS$566,MATCH(AD$1,'Tillförd energi'!$B$1:$AQ$1,0),FALSE)</f>
        <v>0</v>
      </c>
      <c r="AE97">
        <f>VLOOKUP($B97,'Tillförd energi'!$B$1:$AS$566,MATCH(AE$1,'Tillförd energi'!$B$1:$AQ$1,0),FALSE)</f>
        <v>0</v>
      </c>
      <c r="AF97">
        <f>VLOOKUP($B97,'Tillförd energi'!$B$1:$AS$566,MATCH(AF$1,'Tillförd energi'!$B$1:$AQ$1,0),FALSE)</f>
        <v>0.06</v>
      </c>
      <c r="AG97">
        <f>IFERROR(VLOOKUP(B97,Miljö!$B$1:$S$476,9,FALSE)/1,0)</f>
        <v>0</v>
      </c>
      <c r="AI97">
        <f t="shared" si="10"/>
        <v>5.5099999999999989</v>
      </c>
      <c r="AJ97">
        <f t="shared" si="11"/>
        <v>5.5099999999999989</v>
      </c>
      <c r="AK97">
        <f>IF(ISERROR(1/VLOOKUP($B97,Leveranser!$B$1:$S$500,MATCH("såld värme (gwh)",Leveranser!$B$1:$S$1,0),FALSE)),"",VLOOKUP($B97,Leveranser!$B$1:$S$500,MATCH("såld värme (gwh)",Leveranser!$B$1:$S$1,0),FALSE))</f>
        <v>4.3</v>
      </c>
      <c r="AL97" s="22">
        <f>VLOOKUP($B97,Leveranser!$B$1:$Y$500,MATCH("Totalt såld fjärrvärme till andra fjärrvärmeföretag",Leveranser!$B$1:$AA$1,0),FALSE)</f>
        <v>0</v>
      </c>
      <c r="AM97" s="22">
        <f>IF(ISERROR(1/VLOOKUP($B97,Miljö!$B$1:$S$500,MATCH("Såld mängd produktionsspecifik fjärrvärme (GWh)",Miljö!$B$1:$R$1,0),FALSE)),0,VLOOKUP($B97,Miljö!$B$1:$S$500,MATCH("Såld mängd produktionsspecifik fjärrvärme (GWh)",Miljö!$B$1:$R$1,0),FALSE))</f>
        <v>0</v>
      </c>
      <c r="AN97" s="23">
        <f t="shared" si="12"/>
        <v>0.78039927404718701</v>
      </c>
      <c r="AP97" t="str">
        <f>VLOOKUP($B97,'Miljövärden urval för publ'!$B$1:$H$450,7,FALSE)</f>
        <v>Ja</v>
      </c>
      <c r="AQ97" t="str">
        <f>VLOOKUP($B97,'Miljövärden urval för publ'!$B$1:$H$450,6,FALSE)</f>
        <v>Ja</v>
      </c>
      <c r="AU97">
        <f t="shared" si="13"/>
        <v>0.06</v>
      </c>
      <c r="AV97">
        <f t="shared" si="14"/>
        <v>0</v>
      </c>
      <c r="AW97">
        <f t="shared" si="15"/>
        <v>0</v>
      </c>
      <c r="AX97">
        <f t="shared" si="16"/>
        <v>5.39</v>
      </c>
      <c r="AZ97">
        <f t="shared" si="17"/>
        <v>0</v>
      </c>
      <c r="BA97">
        <f t="shared" si="18"/>
        <v>0</v>
      </c>
      <c r="BC97">
        <f t="shared" si="19"/>
        <v>5.39</v>
      </c>
    </row>
    <row r="98" spans="1:55" ht="15" customHeight="1" x14ac:dyDescent="0.25">
      <c r="A98" t="s">
        <v>135</v>
      </c>
      <c r="B98" t="s">
        <v>139</v>
      </c>
      <c r="C98">
        <f>VLOOKUP($B98,'Tillförd energi'!$B$1:$AS$566,MATCH(C$1,'Tillförd energi'!$B$1:$AQ$1,0),FALSE)</f>
        <v>0</v>
      </c>
      <c r="D98">
        <f>VLOOKUP($B98,'Tillförd energi'!$B$1:$AS$566,MATCH(D$1,'Tillförd energi'!$B$1:$AQ$1,0),FALSE)</f>
        <v>0.16</v>
      </c>
      <c r="E98">
        <f>VLOOKUP($B98,'Tillförd energi'!$B$1:$AS$566,MATCH(E$1,'Tillförd energi'!$B$1:$AQ$1,0),FALSE)</f>
        <v>0</v>
      </c>
      <c r="F98">
        <f>VLOOKUP($B98,'Tillförd energi'!$B$1:$AS$566,MATCH(F$1,'Tillförd energi'!$B$1:$AQ$1,0),FALSE)</f>
        <v>0</v>
      </c>
      <c r="G98">
        <f>VLOOKUP($B98,'Tillförd energi'!$B$1:$AS$566,MATCH(G$1,'Tillförd energi'!$B$1:$AQ$1,0),FALSE)</f>
        <v>0</v>
      </c>
      <c r="H98">
        <f>VLOOKUP($B98,'Tillförd energi'!$B$1:$AS$566,MATCH(H$1,'Tillförd energi'!$B$1:$AQ$1,0),FALSE)</f>
        <v>0</v>
      </c>
      <c r="I98">
        <f>VLOOKUP($B98,'Tillförd energi'!$B$1:$AS$566,MATCH(I$1,'Tillförd energi'!$B$1:$AQ$1,0),FALSE)</f>
        <v>0</v>
      </c>
      <c r="J98">
        <f>VLOOKUP($B98,'Tillförd energi'!$B$1:$AS$566,MATCH(J$1,'Tillförd energi'!$B$1:$AQ$1,0),FALSE)</f>
        <v>0</v>
      </c>
      <c r="K98">
        <v>0</v>
      </c>
      <c r="L98">
        <f>VLOOKUP($B98,'Tillförd energi'!$B$1:$AS$566,MATCH(L$1,'Tillförd energi'!$B$1:$AQ$1,0),FALSE)</f>
        <v>0</v>
      </c>
      <c r="M98">
        <f>VLOOKUP($B98,'Tillförd energi'!$B$1:$AS$566,MATCH(M$1,'Tillförd energi'!$B$1:$AQ$1,0),FALSE)</f>
        <v>0</v>
      </c>
      <c r="N98">
        <f>VLOOKUP($B98,'Tillförd energi'!$B$1:$AS$566,MATCH(N$1,'Tillförd energi'!$B$1:$AQ$1,0),FALSE)</f>
        <v>0</v>
      </c>
      <c r="O98">
        <f>VLOOKUP($B98,'Tillförd energi'!$B$1:$AS$566,MATCH(O$1,'Tillförd energi'!$B$1:$AQ$1,0),FALSE)</f>
        <v>0</v>
      </c>
      <c r="P98">
        <f>VLOOKUP($B98,'Tillförd energi'!$B$1:$AS$566,MATCH(P$1,'Tillförd energi'!$B$1:$AQ$1,0),FALSE)</f>
        <v>0</v>
      </c>
      <c r="Q98">
        <f>VLOOKUP($B98,'Tillförd energi'!$B$1:$AS$566,MATCH(Q$1,'Tillförd energi'!$B$1:$AQ$1,0),FALSE)</f>
        <v>0</v>
      </c>
      <c r="R98">
        <f>VLOOKUP($B98,'Tillförd energi'!$B$1:$AS$566,MATCH(R$1,'Tillförd energi'!$B$1:$AQ$1,0),FALSE)</f>
        <v>5.8</v>
      </c>
      <c r="S98">
        <f>VLOOKUP($B98,'Tillförd energi'!$B$1:$AS$566,MATCH(S$1,'Tillförd energi'!$B$1:$AQ$1,0),FALSE)</f>
        <v>0</v>
      </c>
      <c r="T98">
        <f>VLOOKUP($B98,'Tillförd energi'!$B$1:$AS$566,MATCH(T$1,'Tillförd energi'!$B$1:$AQ$1,0),FALSE)</f>
        <v>0</v>
      </c>
      <c r="U98">
        <f>VLOOKUP($B98,'Tillförd energi'!$B$1:$AS$566,MATCH(U$1,'Tillförd energi'!$B$1:$AQ$1,0),FALSE)</f>
        <v>0</v>
      </c>
      <c r="V98">
        <f>VLOOKUP($B98,'Tillförd energi'!$B$1:$AS$566,MATCH(V$1,'Tillförd energi'!$B$1:$AQ$1,0),FALSE)</f>
        <v>0</v>
      </c>
      <c r="W98">
        <f>VLOOKUP($B98,'Tillförd energi'!$B$1:$AS$566,MATCH(W$1,'Tillförd energi'!$B$1:$AQ$1,0),FALSE)</f>
        <v>0</v>
      </c>
      <c r="X98">
        <f>VLOOKUP($B98,'Tillförd energi'!$B$1:$AS$566,MATCH(X$1,'Tillförd energi'!$B$1:$AQ$1,0),FALSE)</f>
        <v>0</v>
      </c>
      <c r="Y98">
        <f>VLOOKUP($B98,'Tillförd energi'!$B$1:$AS$566,MATCH(Y$1,'Tillförd energi'!$B$1:$AQ$1,0),FALSE)</f>
        <v>0</v>
      </c>
      <c r="Z98">
        <f>VLOOKUP($B98,'Tillförd energi'!$B$1:$AS$566,MATCH(Z$1,'Tillförd energi'!$B$1:$AQ$1,0),FALSE)</f>
        <v>0</v>
      </c>
      <c r="AA98">
        <f>VLOOKUP($B98,'Tillförd energi'!$B$1:$AS$566,MATCH(AA$1,'Tillförd energi'!$B$1:$AQ$1,0),FALSE)</f>
        <v>0</v>
      </c>
      <c r="AB98">
        <f>VLOOKUP($B98,'Tillförd energi'!$B$1:$AS$566,MATCH(AB$1,'Tillförd energi'!$B$1:$AQ$1,0),FALSE)</f>
        <v>0</v>
      </c>
      <c r="AC98">
        <f>VLOOKUP($B98,'Tillförd energi'!$B$1:$AS$566,MATCH(AC$1,'Tillförd energi'!$B$1:$AQ$1,0),FALSE)</f>
        <v>0</v>
      </c>
      <c r="AD98">
        <f>VLOOKUP($B98,'Tillförd energi'!$B$1:$AS$566,MATCH(AD$1,'Tillförd energi'!$B$1:$AQ$1,0),FALSE)</f>
        <v>0</v>
      </c>
      <c r="AE98">
        <f>VLOOKUP($B98,'Tillförd energi'!$B$1:$AS$566,MATCH(AE$1,'Tillförd energi'!$B$1:$AQ$1,0),FALSE)</f>
        <v>0</v>
      </c>
      <c r="AF98">
        <f>VLOOKUP($B98,'Tillförd energi'!$B$1:$AS$566,MATCH(AF$1,'Tillförd energi'!$B$1:$AQ$1,0),FALSE)</f>
        <v>0.11</v>
      </c>
      <c r="AG98">
        <f>IFERROR(VLOOKUP(B98,Miljö!$B$1:$S$476,9,FALSE)/1,0)</f>
        <v>0</v>
      </c>
      <c r="AI98">
        <f t="shared" si="10"/>
        <v>6.07</v>
      </c>
      <c r="AJ98">
        <f t="shared" si="11"/>
        <v>6.07</v>
      </c>
      <c r="AK98">
        <f>IF(ISERROR(1/VLOOKUP($B98,Leveranser!$B$1:$S$500,MATCH("såld värme (gwh)",Leveranser!$B$1:$S$1,0),FALSE)),"",VLOOKUP($B98,Leveranser!$B$1:$S$500,MATCH("såld värme (gwh)",Leveranser!$B$1:$S$1,0),FALSE))</f>
        <v>4.4400000000000004</v>
      </c>
      <c r="AL98" s="22">
        <f>VLOOKUP($B98,Leveranser!$B$1:$Y$500,MATCH("Totalt såld fjärrvärme till andra fjärrvärmeföretag",Leveranser!$B$1:$AA$1,0),FALSE)</f>
        <v>0</v>
      </c>
      <c r="AM98" s="22">
        <f>IF(ISERROR(1/VLOOKUP($B98,Miljö!$B$1:$S$500,MATCH("Såld mängd produktionsspecifik fjärrvärme (GWh)",Miljö!$B$1:$R$1,0),FALSE)),0,VLOOKUP($B98,Miljö!$B$1:$S$500,MATCH("Såld mängd produktionsspecifik fjärrvärme (GWh)",Miljö!$B$1:$R$1,0),FALSE))</f>
        <v>0</v>
      </c>
      <c r="AN98" s="23">
        <f t="shared" si="12"/>
        <v>0.73146622734761124</v>
      </c>
      <c r="AP98" t="str">
        <f>VLOOKUP($B98,'Miljövärden urval för publ'!$B$1:$H$450,7,FALSE)</f>
        <v>Ja</v>
      </c>
      <c r="AQ98" t="str">
        <f>VLOOKUP($B98,'Miljövärden urval för publ'!$B$1:$H$450,6,FALSE)</f>
        <v>Ja</v>
      </c>
      <c r="AU98">
        <f t="shared" si="13"/>
        <v>0.11</v>
      </c>
      <c r="AV98">
        <f t="shared" si="14"/>
        <v>0</v>
      </c>
      <c r="AW98">
        <f t="shared" si="15"/>
        <v>0</v>
      </c>
      <c r="AX98">
        <f t="shared" si="16"/>
        <v>5.8</v>
      </c>
      <c r="AZ98">
        <f t="shared" si="17"/>
        <v>0</v>
      </c>
      <c r="BA98">
        <f t="shared" si="18"/>
        <v>0</v>
      </c>
      <c r="BC98">
        <f t="shared" si="19"/>
        <v>5.8</v>
      </c>
    </row>
    <row r="99" spans="1:55" ht="15" customHeight="1" x14ac:dyDescent="0.25">
      <c r="A99" t="s">
        <v>140</v>
      </c>
      <c r="B99" t="s">
        <v>141</v>
      </c>
      <c r="C99">
        <f>VLOOKUP($B99,'Tillförd energi'!$B$1:$AS$566,MATCH(C$1,'Tillförd energi'!$B$1:$AQ$1,0),FALSE)</f>
        <v>0</v>
      </c>
      <c r="D99">
        <f>VLOOKUP($B99,'Tillförd energi'!$B$1:$AS$566,MATCH(D$1,'Tillförd energi'!$B$1:$AQ$1,0),FALSE)</f>
        <v>8.1</v>
      </c>
      <c r="E99">
        <f>VLOOKUP($B99,'Tillförd energi'!$B$1:$AS$566,MATCH(E$1,'Tillförd energi'!$B$1:$AQ$1,0),FALSE)</f>
        <v>0</v>
      </c>
      <c r="F99">
        <f>VLOOKUP($B99,'Tillförd energi'!$B$1:$AS$566,MATCH(F$1,'Tillförd energi'!$B$1:$AQ$1,0),FALSE)</f>
        <v>0</v>
      </c>
      <c r="G99">
        <f>VLOOKUP($B99,'Tillförd energi'!$B$1:$AS$566,MATCH(G$1,'Tillförd energi'!$B$1:$AQ$1,0),FALSE)</f>
        <v>0</v>
      </c>
      <c r="H99">
        <f>VLOOKUP($B99,'Tillförd energi'!$B$1:$AS$566,MATCH(H$1,'Tillförd energi'!$B$1:$AQ$1,0),FALSE)</f>
        <v>0</v>
      </c>
      <c r="I99">
        <f>VLOOKUP($B99,'Tillförd energi'!$B$1:$AS$566,MATCH(I$1,'Tillförd energi'!$B$1:$AQ$1,0),FALSE)</f>
        <v>62.4</v>
      </c>
      <c r="J99">
        <f>VLOOKUP($B99,'Tillförd energi'!$B$1:$AS$566,MATCH(J$1,'Tillförd energi'!$B$1:$AQ$1,0),FALSE)</f>
        <v>0</v>
      </c>
      <c r="K99">
        <v>0</v>
      </c>
      <c r="L99">
        <f>VLOOKUP($B99,'Tillförd energi'!$B$1:$AS$566,MATCH(L$1,'Tillförd energi'!$B$1:$AQ$1,0),FALSE)</f>
        <v>7.1</v>
      </c>
      <c r="M99">
        <f>VLOOKUP($B99,'Tillförd energi'!$B$1:$AS$566,MATCH(M$1,'Tillförd energi'!$B$1:$AQ$1,0),FALSE)</f>
        <v>0</v>
      </c>
      <c r="N99">
        <f>VLOOKUP($B99,'Tillförd energi'!$B$1:$AS$566,MATCH(N$1,'Tillförd energi'!$B$1:$AQ$1,0),FALSE)</f>
        <v>44.2</v>
      </c>
      <c r="O99">
        <f>VLOOKUP($B99,'Tillförd energi'!$B$1:$AS$566,MATCH(O$1,'Tillförd energi'!$B$1:$AQ$1,0),FALSE)</f>
        <v>0</v>
      </c>
      <c r="P99">
        <f>VLOOKUP($B99,'Tillförd energi'!$B$1:$AS$566,MATCH(P$1,'Tillförd energi'!$B$1:$AQ$1,0),FALSE)</f>
        <v>0</v>
      </c>
      <c r="Q99">
        <f>VLOOKUP($B99,'Tillförd energi'!$B$1:$AS$566,MATCH(Q$1,'Tillförd energi'!$B$1:$AQ$1,0),FALSE)</f>
        <v>0</v>
      </c>
      <c r="R99">
        <f>VLOOKUP($B99,'Tillförd energi'!$B$1:$AS$566,MATCH(R$1,'Tillförd energi'!$B$1:$AQ$1,0),FALSE)</f>
        <v>0</v>
      </c>
      <c r="S99">
        <f>VLOOKUP($B99,'Tillförd energi'!$B$1:$AS$566,MATCH(S$1,'Tillförd energi'!$B$1:$AQ$1,0),FALSE)</f>
        <v>0</v>
      </c>
      <c r="T99">
        <f>VLOOKUP($B99,'Tillförd energi'!$B$1:$AS$566,MATCH(T$1,'Tillförd energi'!$B$1:$AQ$1,0),FALSE)</f>
        <v>0</v>
      </c>
      <c r="U99">
        <f>VLOOKUP($B99,'Tillförd energi'!$B$1:$AS$566,MATCH(U$1,'Tillförd energi'!$B$1:$AQ$1,0),FALSE)</f>
        <v>0</v>
      </c>
      <c r="V99">
        <f>VLOOKUP($B99,'Tillförd energi'!$B$1:$AS$566,MATCH(V$1,'Tillförd energi'!$B$1:$AQ$1,0),FALSE)</f>
        <v>0</v>
      </c>
      <c r="W99">
        <f>VLOOKUP($B99,'Tillförd energi'!$B$1:$AS$566,MATCH(W$1,'Tillförd energi'!$B$1:$AQ$1,0),FALSE)</f>
        <v>0</v>
      </c>
      <c r="X99">
        <f>VLOOKUP($B99,'Tillförd energi'!$B$1:$AS$566,MATCH(X$1,'Tillförd energi'!$B$1:$AQ$1,0),FALSE)</f>
        <v>0</v>
      </c>
      <c r="Y99">
        <f>VLOOKUP($B99,'Tillförd energi'!$B$1:$AS$566,MATCH(Y$1,'Tillförd energi'!$B$1:$AQ$1,0),FALSE)</f>
        <v>0</v>
      </c>
      <c r="Z99">
        <f>VLOOKUP($B99,'Tillförd energi'!$B$1:$AS$566,MATCH(Z$1,'Tillförd energi'!$B$1:$AQ$1,0),FALSE)</f>
        <v>0</v>
      </c>
      <c r="AA99">
        <f>VLOOKUP($B99,'Tillförd energi'!$B$1:$AS$566,MATCH(AA$1,'Tillförd energi'!$B$1:$AQ$1,0),FALSE)</f>
        <v>0</v>
      </c>
      <c r="AB99">
        <f>VLOOKUP($B99,'Tillförd energi'!$B$1:$AS$566,MATCH(AB$1,'Tillförd energi'!$B$1:$AQ$1,0),FALSE)</f>
        <v>0</v>
      </c>
      <c r="AC99">
        <f>VLOOKUP($B99,'Tillförd energi'!$B$1:$AS$566,MATCH(AC$1,'Tillförd energi'!$B$1:$AQ$1,0),FALSE)</f>
        <v>0</v>
      </c>
      <c r="AD99">
        <f>VLOOKUP($B99,'Tillförd energi'!$B$1:$AS$566,MATCH(AD$1,'Tillförd energi'!$B$1:$AQ$1,0),FALSE)</f>
        <v>10</v>
      </c>
      <c r="AE99">
        <f>VLOOKUP($B99,'Tillförd energi'!$B$1:$AS$566,MATCH(AE$1,'Tillförd energi'!$B$1:$AQ$1,0),FALSE)</f>
        <v>0</v>
      </c>
      <c r="AF99">
        <f>VLOOKUP($B99,'Tillförd energi'!$B$1:$AS$566,MATCH(AF$1,'Tillförd energi'!$B$1:$AQ$1,0),FALSE)</f>
        <v>3.15</v>
      </c>
      <c r="AG99">
        <f>IFERROR(VLOOKUP(B99,Miljö!$B$1:$S$476,9,FALSE)/1,0)</f>
        <v>0</v>
      </c>
      <c r="AI99">
        <f t="shared" si="10"/>
        <v>134.95000000000002</v>
      </c>
      <c r="AJ99">
        <f t="shared" si="11"/>
        <v>134.95000000000002</v>
      </c>
      <c r="AK99">
        <f>IF(ISERROR(1/VLOOKUP($B99,Leveranser!$B$1:$S$500,MATCH("såld värme (gwh)",Leveranser!$B$1:$S$1,0),FALSE)),"",VLOOKUP($B99,Leveranser!$B$1:$S$500,MATCH("såld värme (gwh)",Leveranser!$B$1:$S$1,0),FALSE))</f>
        <v>105</v>
      </c>
      <c r="AL99" s="22">
        <f>VLOOKUP($B99,Leveranser!$B$1:$Y$500,MATCH("Totalt såld fjärrvärme till andra fjärrvärmeföretag",Leveranser!$B$1:$AA$1,0),FALSE)</f>
        <v>0</v>
      </c>
      <c r="AM99" s="22">
        <f>IF(ISERROR(1/VLOOKUP($B99,Miljö!$B$1:$S$500,MATCH("Såld mängd produktionsspecifik fjärrvärme (GWh)",Miljö!$B$1:$R$1,0),FALSE)),0,VLOOKUP($B99,Miljö!$B$1:$S$500,MATCH("Såld mängd produktionsspecifik fjärrvärme (GWh)",Miljö!$B$1:$R$1,0),FALSE))</f>
        <v>0</v>
      </c>
      <c r="AN99" s="23">
        <f t="shared" si="12"/>
        <v>0.77806595035198212</v>
      </c>
      <c r="AP99" t="str">
        <f>VLOOKUP($B99,'Miljövärden urval för publ'!$B$1:$H$450,7,FALSE)</f>
        <v>Ja</v>
      </c>
      <c r="AQ99" t="str">
        <f>VLOOKUP($B99,'Miljövärden urval för publ'!$B$1:$H$450,6,FALSE)</f>
        <v>Nej</v>
      </c>
      <c r="AU99">
        <f t="shared" si="13"/>
        <v>3.15</v>
      </c>
      <c r="AV99">
        <f t="shared" si="14"/>
        <v>0</v>
      </c>
      <c r="AW99">
        <f t="shared" si="15"/>
        <v>44.2</v>
      </c>
      <c r="AX99">
        <f t="shared" si="16"/>
        <v>0</v>
      </c>
      <c r="AZ99">
        <f t="shared" si="17"/>
        <v>0</v>
      </c>
      <c r="BA99">
        <f t="shared" si="18"/>
        <v>0</v>
      </c>
      <c r="BC99">
        <f t="shared" si="19"/>
        <v>51.300000000000004</v>
      </c>
    </row>
    <row r="100" spans="1:55" ht="15" customHeight="1" x14ac:dyDescent="0.25">
      <c r="A100" t="s">
        <v>142</v>
      </c>
      <c r="B100" t="s">
        <v>143</v>
      </c>
      <c r="C100">
        <f>VLOOKUP($B100,'Tillförd energi'!$B$1:$AS$566,MATCH(C$1,'Tillförd energi'!$B$1:$AQ$1,0),FALSE)</f>
        <v>0</v>
      </c>
      <c r="D100">
        <f>VLOOKUP($B100,'Tillförd energi'!$B$1:$AS$566,MATCH(D$1,'Tillförd energi'!$B$1:$AQ$1,0),FALSE)</f>
        <v>0</v>
      </c>
      <c r="E100">
        <f>VLOOKUP($B100,'Tillförd energi'!$B$1:$AS$566,MATCH(E$1,'Tillförd energi'!$B$1:$AQ$1,0),FALSE)</f>
        <v>0</v>
      </c>
      <c r="F100">
        <f>VLOOKUP($B100,'Tillförd energi'!$B$1:$AS$566,MATCH(F$1,'Tillförd energi'!$B$1:$AQ$1,0),FALSE)</f>
        <v>0</v>
      </c>
      <c r="G100">
        <f>VLOOKUP($B100,'Tillförd energi'!$B$1:$AS$566,MATCH(G$1,'Tillförd energi'!$B$1:$AQ$1,0),FALSE)</f>
        <v>0</v>
      </c>
      <c r="H100">
        <f>VLOOKUP($B100,'Tillförd energi'!$B$1:$AS$566,MATCH(H$1,'Tillförd energi'!$B$1:$AQ$1,0),FALSE)</f>
        <v>0</v>
      </c>
      <c r="I100">
        <f>VLOOKUP($B100,'Tillförd energi'!$B$1:$AS$566,MATCH(I$1,'Tillförd energi'!$B$1:$AQ$1,0),FALSE)</f>
        <v>0</v>
      </c>
      <c r="J100">
        <f>VLOOKUP($B100,'Tillförd energi'!$B$1:$AS$566,MATCH(J$1,'Tillförd energi'!$B$1:$AQ$1,0),FALSE)</f>
        <v>0</v>
      </c>
      <c r="K100">
        <v>0</v>
      </c>
      <c r="L100">
        <f>VLOOKUP($B100,'Tillförd energi'!$B$1:$AS$566,MATCH(L$1,'Tillförd energi'!$B$1:$AQ$1,0),FALSE)</f>
        <v>0</v>
      </c>
      <c r="M100">
        <f>VLOOKUP($B100,'Tillförd energi'!$B$1:$AS$566,MATCH(M$1,'Tillförd energi'!$B$1:$AQ$1,0),FALSE)</f>
        <v>0</v>
      </c>
      <c r="N100">
        <f>VLOOKUP($B100,'Tillförd energi'!$B$1:$AS$566,MATCH(N$1,'Tillförd energi'!$B$1:$AQ$1,0),FALSE)</f>
        <v>0</v>
      </c>
      <c r="O100">
        <f>VLOOKUP($B100,'Tillförd energi'!$B$1:$AS$566,MATCH(O$1,'Tillförd energi'!$B$1:$AQ$1,0),FALSE)</f>
        <v>0</v>
      </c>
      <c r="P100">
        <f>VLOOKUP($B100,'Tillförd energi'!$B$1:$AS$566,MATCH(P$1,'Tillförd energi'!$B$1:$AQ$1,0),FALSE)</f>
        <v>0</v>
      </c>
      <c r="Q100">
        <f>VLOOKUP($B100,'Tillförd energi'!$B$1:$AS$566,MATCH(Q$1,'Tillförd energi'!$B$1:$AQ$1,0),FALSE)</f>
        <v>0</v>
      </c>
      <c r="R100">
        <f>VLOOKUP($B100,'Tillförd energi'!$B$1:$AS$566,MATCH(R$1,'Tillförd energi'!$B$1:$AQ$1,0),FALSE)</f>
        <v>0</v>
      </c>
      <c r="S100">
        <f>VLOOKUP($B100,'Tillförd energi'!$B$1:$AS$566,MATCH(S$1,'Tillförd energi'!$B$1:$AQ$1,0),FALSE)</f>
        <v>0</v>
      </c>
      <c r="T100">
        <f>VLOOKUP($B100,'Tillförd energi'!$B$1:$AS$566,MATCH(T$1,'Tillförd energi'!$B$1:$AQ$1,0),FALSE)</f>
        <v>0</v>
      </c>
      <c r="U100">
        <f>VLOOKUP($B100,'Tillförd energi'!$B$1:$AS$566,MATCH(U$1,'Tillförd energi'!$B$1:$AQ$1,0),FALSE)</f>
        <v>0</v>
      </c>
      <c r="V100">
        <f>VLOOKUP($B100,'Tillförd energi'!$B$1:$AS$566,MATCH(V$1,'Tillförd energi'!$B$1:$AQ$1,0),FALSE)</f>
        <v>0</v>
      </c>
      <c r="W100">
        <f>VLOOKUP($B100,'Tillförd energi'!$B$1:$AS$566,MATCH(W$1,'Tillförd energi'!$B$1:$AQ$1,0),FALSE)</f>
        <v>0</v>
      </c>
      <c r="X100">
        <f>VLOOKUP($B100,'Tillförd energi'!$B$1:$AS$566,MATCH(X$1,'Tillförd energi'!$B$1:$AQ$1,0),FALSE)</f>
        <v>0</v>
      </c>
      <c r="Y100">
        <f>VLOOKUP($B100,'Tillförd energi'!$B$1:$AS$566,MATCH(Y$1,'Tillförd energi'!$B$1:$AQ$1,0),FALSE)</f>
        <v>0</v>
      </c>
      <c r="Z100">
        <f>VLOOKUP($B100,'Tillförd energi'!$B$1:$AS$566,MATCH(Z$1,'Tillförd energi'!$B$1:$AQ$1,0),FALSE)</f>
        <v>0</v>
      </c>
      <c r="AA100">
        <f>VLOOKUP($B100,'Tillförd energi'!$B$1:$AS$566,MATCH(AA$1,'Tillförd energi'!$B$1:$AQ$1,0),FALSE)</f>
        <v>0</v>
      </c>
      <c r="AB100">
        <f>VLOOKUP($B100,'Tillförd energi'!$B$1:$AS$566,MATCH(AB$1,'Tillförd energi'!$B$1:$AQ$1,0),FALSE)</f>
        <v>0</v>
      </c>
      <c r="AC100">
        <f>VLOOKUP($B100,'Tillförd energi'!$B$1:$AS$566,MATCH(AC$1,'Tillförd energi'!$B$1:$AQ$1,0),FALSE)</f>
        <v>0</v>
      </c>
      <c r="AD100">
        <f>VLOOKUP($B100,'Tillförd energi'!$B$1:$AS$566,MATCH(AD$1,'Tillförd energi'!$B$1:$AQ$1,0),FALSE)</f>
        <v>0</v>
      </c>
      <c r="AE100">
        <f>VLOOKUP($B100,'Tillförd energi'!$B$1:$AS$566,MATCH(AE$1,'Tillförd energi'!$B$1:$AQ$1,0),FALSE)</f>
        <v>0</v>
      </c>
      <c r="AF100">
        <f>VLOOKUP($B100,'Tillförd energi'!$B$1:$AS$566,MATCH(AF$1,'Tillförd energi'!$B$1:$AQ$1,0),FALSE)</f>
        <v>0</v>
      </c>
      <c r="AG100">
        <f>IFERROR(VLOOKUP(B100,Miljö!$B$1:$S$476,9,FALSE)/1,0)</f>
        <v>0</v>
      </c>
      <c r="AI100">
        <f t="shared" si="10"/>
        <v>0</v>
      </c>
      <c r="AJ100">
        <f t="shared" si="11"/>
        <v>0</v>
      </c>
      <c r="AK100" t="str">
        <f>IF(ISERROR(1/VLOOKUP($B100,Leveranser!$B$1:$S$500,MATCH("såld värme (gwh)",Leveranser!$B$1:$S$1,0),FALSE)),"",VLOOKUP($B100,Leveranser!$B$1:$S$500,MATCH("såld värme (gwh)",Leveranser!$B$1:$S$1,0),FALSE))</f>
        <v/>
      </c>
      <c r="AL100" s="22">
        <f>VLOOKUP($B100,Leveranser!$B$1:$Y$500,MATCH("Totalt såld fjärrvärme till andra fjärrvärmeföretag",Leveranser!$B$1:$AA$1,0),FALSE)</f>
        <v>0</v>
      </c>
      <c r="AM100" s="22">
        <f>IF(ISERROR(1/VLOOKUP($B100,Miljö!$B$1:$S$500,MATCH("Såld mängd produktionsspecifik fjärrvärme (GWh)",Miljö!$B$1:$R$1,0),FALSE)),0,VLOOKUP($B100,Miljö!$B$1:$S$500,MATCH("Såld mängd produktionsspecifik fjärrvärme (GWh)",Miljö!$B$1:$R$1,0),FALSE))</f>
        <v>0</v>
      </c>
      <c r="AN100" s="23" t="str">
        <f t="shared" si="12"/>
        <v/>
      </c>
      <c r="AP100" t="str">
        <f>VLOOKUP($B100,'Miljövärden urval för publ'!$B$1:$H$450,7,FALSE)</f>
        <v>Nej</v>
      </c>
      <c r="AQ100" t="str">
        <f>VLOOKUP($B100,'Miljövärden urval för publ'!$B$1:$H$450,6,FALSE)</f>
        <v>Nej</v>
      </c>
      <c r="AU100">
        <f t="shared" si="13"/>
        <v>0</v>
      </c>
      <c r="AV100">
        <f t="shared" si="14"/>
        <v>0</v>
      </c>
      <c r="AW100">
        <f t="shared" si="15"/>
        <v>0</v>
      </c>
      <c r="AX100">
        <f t="shared" si="16"/>
        <v>0</v>
      </c>
      <c r="AZ100">
        <f t="shared" si="17"/>
        <v>0</v>
      </c>
      <c r="BA100">
        <f t="shared" si="18"/>
        <v>0</v>
      </c>
      <c r="BC100">
        <f t="shared" si="19"/>
        <v>0</v>
      </c>
    </row>
    <row r="101" spans="1:55" ht="15" customHeight="1" x14ac:dyDescent="0.25">
      <c r="A101" t="s">
        <v>144</v>
      </c>
      <c r="B101" t="s">
        <v>145</v>
      </c>
      <c r="C101">
        <f>VLOOKUP($B101,'Tillförd energi'!$B$1:$AS$566,MATCH(C$1,'Tillförd energi'!$B$1:$AQ$1,0),FALSE)</f>
        <v>724.79499999999996</v>
      </c>
      <c r="D101">
        <f>VLOOKUP($B101,'Tillförd energi'!$B$1:$AS$566,MATCH(D$1,'Tillförd energi'!$B$1:$AQ$1,0),FALSE)</f>
        <v>38.887</v>
      </c>
      <c r="E101">
        <f>VLOOKUP($B101,'Tillförd energi'!$B$1:$AS$566,MATCH(E$1,'Tillförd energi'!$B$1:$AQ$1,0),FALSE)</f>
        <v>0</v>
      </c>
      <c r="F101">
        <f>VLOOKUP($B101,'Tillförd energi'!$B$1:$AS$566,MATCH(F$1,'Tillförd energi'!$B$1:$AQ$1,0),FALSE)</f>
        <v>76.489999999999995</v>
      </c>
      <c r="G101">
        <f>VLOOKUP($B101,'Tillförd energi'!$B$1:$AS$566,MATCH(G$1,'Tillförd energi'!$B$1:$AQ$1,0),FALSE)</f>
        <v>0</v>
      </c>
      <c r="H101">
        <f>VLOOKUP($B101,'Tillförd energi'!$B$1:$AS$566,MATCH(H$1,'Tillförd energi'!$B$1:$AQ$1,0),FALSE)</f>
        <v>0</v>
      </c>
      <c r="I101">
        <f>VLOOKUP($B101,'Tillförd energi'!$B$1:$AS$566,MATCH(I$1,'Tillförd energi'!$B$1:$AQ$1,0),FALSE)</f>
        <v>1718.03</v>
      </c>
      <c r="J101">
        <f>VLOOKUP($B101,'Tillförd energi'!$B$1:$AS$566,MATCH(J$1,'Tillförd energi'!$B$1:$AQ$1,0),FALSE)</f>
        <v>0</v>
      </c>
      <c r="K101">
        <v>0</v>
      </c>
      <c r="L101">
        <f>VLOOKUP($B101,'Tillförd energi'!$B$1:$AS$566,MATCH(L$1,'Tillförd energi'!$B$1:$AQ$1,0),FALSE)</f>
        <v>0</v>
      </c>
      <c r="M101">
        <f>VLOOKUP($B101,'Tillförd energi'!$B$1:$AS$566,MATCH(M$1,'Tillförd energi'!$B$1:$AQ$1,0),FALSE)</f>
        <v>0</v>
      </c>
      <c r="N101">
        <f>VLOOKUP($B101,'Tillförd energi'!$B$1:$AS$566,MATCH(N$1,'Tillförd energi'!$B$1:$AQ$1,0),FALSE)</f>
        <v>395.16899999999998</v>
      </c>
      <c r="O101">
        <f>VLOOKUP($B101,'Tillförd energi'!$B$1:$AS$566,MATCH(O$1,'Tillförd energi'!$B$1:$AQ$1,0),FALSE)</f>
        <v>0</v>
      </c>
      <c r="P101">
        <f>VLOOKUP($B101,'Tillförd energi'!$B$1:$AS$566,MATCH(P$1,'Tillförd energi'!$B$1:$AQ$1,0),FALSE)</f>
        <v>0</v>
      </c>
      <c r="Q101">
        <f>VLOOKUP($B101,'Tillförd energi'!$B$1:$AS$566,MATCH(Q$1,'Tillförd energi'!$B$1:$AQ$1,0),FALSE)</f>
        <v>27.530999999999999</v>
      </c>
      <c r="R101">
        <f>VLOOKUP($B101,'Tillförd energi'!$B$1:$AS$566,MATCH(R$1,'Tillförd energi'!$B$1:$AQ$1,0),FALSE)</f>
        <v>482.79300000000001</v>
      </c>
      <c r="S101">
        <f>VLOOKUP($B101,'Tillförd energi'!$B$1:$AS$566,MATCH(S$1,'Tillförd energi'!$B$1:$AQ$1,0),FALSE)</f>
        <v>0</v>
      </c>
      <c r="T101">
        <f>VLOOKUP($B101,'Tillförd energi'!$B$1:$AS$566,MATCH(T$1,'Tillförd energi'!$B$1:$AQ$1,0),FALSE)</f>
        <v>0</v>
      </c>
      <c r="U101">
        <f>VLOOKUP($B101,'Tillförd energi'!$B$1:$AS$566,MATCH(U$1,'Tillförd energi'!$B$1:$AQ$1,0),FALSE)</f>
        <v>0</v>
      </c>
      <c r="V101">
        <f>VLOOKUP($B101,'Tillförd energi'!$B$1:$AS$566,MATCH(V$1,'Tillförd energi'!$B$1:$AQ$1,0),FALSE)</f>
        <v>272.88900000000001</v>
      </c>
      <c r="W101">
        <f>VLOOKUP($B101,'Tillförd energi'!$B$1:$AS$566,MATCH(W$1,'Tillförd energi'!$B$1:$AQ$1,0),FALSE)</f>
        <v>245.87799999999999</v>
      </c>
      <c r="X101">
        <f>VLOOKUP($B101,'Tillförd energi'!$B$1:$AS$566,MATCH(X$1,'Tillförd energi'!$B$1:$AQ$1,0),FALSE)</f>
        <v>0</v>
      </c>
      <c r="Y101">
        <f>VLOOKUP($B101,'Tillförd energi'!$B$1:$AS$566,MATCH(Y$1,'Tillförd energi'!$B$1:$AQ$1,0),FALSE)</f>
        <v>0</v>
      </c>
      <c r="Z101">
        <f>VLOOKUP($B101,'Tillförd energi'!$B$1:$AS$566,MATCH(Z$1,'Tillförd energi'!$B$1:$AQ$1,0),FALSE)</f>
        <v>45.976999999999997</v>
      </c>
      <c r="AA101">
        <f>VLOOKUP($B101,'Tillförd energi'!$B$1:$AS$566,MATCH(AA$1,'Tillförd energi'!$B$1:$AQ$1,0),FALSE)</f>
        <v>587.12900000000002</v>
      </c>
      <c r="AB101">
        <f>VLOOKUP($B101,'Tillförd energi'!$B$1:$AS$566,MATCH(AB$1,'Tillförd energi'!$B$1:$AQ$1,0),FALSE)</f>
        <v>1429.1</v>
      </c>
      <c r="AC101">
        <f>VLOOKUP($B101,'Tillförd energi'!$B$1:$AS$566,MATCH(AC$1,'Tillförd energi'!$B$1:$AQ$1,0),FALSE)</f>
        <v>700.8</v>
      </c>
      <c r="AD101">
        <f>VLOOKUP($B101,'Tillförd energi'!$B$1:$AS$566,MATCH(AD$1,'Tillförd energi'!$B$1:$AQ$1,0),FALSE)</f>
        <v>1.0661</v>
      </c>
      <c r="AE101">
        <f>VLOOKUP($B101,'Tillförd energi'!$B$1:$AS$566,MATCH(AE$1,'Tillförd energi'!$B$1:$AQ$1,0),FALSE)</f>
        <v>0</v>
      </c>
      <c r="AF101">
        <f>VLOOKUP($B101,'Tillförd energi'!$B$1:$AS$566,MATCH(AF$1,'Tillförd energi'!$B$1:$AQ$1,0),FALSE)</f>
        <v>310.23700000000002</v>
      </c>
      <c r="AG101">
        <f>IFERROR(VLOOKUP(B101,Miljö!$B$1:$S$476,9,FALSE)/1,0)</f>
        <v>898.38639999999998</v>
      </c>
      <c r="AI101">
        <f t="shared" si="10"/>
        <v>7056.7710999999999</v>
      </c>
      <c r="AJ101">
        <f t="shared" si="11"/>
        <v>7955.1575000000003</v>
      </c>
      <c r="AK101">
        <f>IF(ISERROR(1/VLOOKUP($B101,Leveranser!$B$1:$S$500,MATCH("såld värme (gwh)",Leveranser!$B$1:$S$1,0),FALSE)),"",VLOOKUP($B101,Leveranser!$B$1:$S$500,MATCH("såld värme (gwh)",Leveranser!$B$1:$S$1,0),FALSE))</f>
        <v>7504.6790000000001</v>
      </c>
      <c r="AL101" s="22">
        <f>VLOOKUP($B101,Leveranser!$B$1:$Y$500,MATCH("Totalt såld fjärrvärme till andra fjärrvärmeföretag",Leveranser!$B$1:$AA$1,0),FALSE)</f>
        <v>583</v>
      </c>
      <c r="AM101" s="22">
        <f>IF(ISERROR(1/VLOOKUP($B101,Miljö!$B$1:$S$500,MATCH("Såld mängd produktionsspecifik fjärrvärme (GWh)",Miljö!$B$1:$R$1,0),FALSE)),0,VLOOKUP($B101,Miljö!$B$1:$S$500,MATCH("Såld mängd produktionsspecifik fjärrvärme (GWh)",Miljö!$B$1:$R$1,0),FALSE))</f>
        <v>208.18299999999999</v>
      </c>
      <c r="AN101" s="23">
        <f t="shared" si="12"/>
        <v>0.94337277420340204</v>
      </c>
      <c r="AP101" t="str">
        <f>VLOOKUP($B101,'Miljövärden urval för publ'!$B$1:$H$450,7,FALSE)</f>
        <v>Ja</v>
      </c>
      <c r="AQ101" t="str">
        <f>VLOOKUP($B101,'Miljövärden urval för publ'!$B$1:$H$450,6,FALSE)</f>
        <v>Nej</v>
      </c>
      <c r="AU101">
        <f t="shared" si="13"/>
        <v>943.34300000000007</v>
      </c>
      <c r="AV101">
        <f t="shared" si="14"/>
        <v>0</v>
      </c>
      <c r="AW101">
        <f t="shared" si="15"/>
        <v>422.7</v>
      </c>
      <c r="AX101">
        <f t="shared" si="16"/>
        <v>482.79300000000001</v>
      </c>
      <c r="AZ101">
        <f t="shared" si="17"/>
        <v>1429.1</v>
      </c>
      <c r="BA101">
        <f t="shared" si="18"/>
        <v>0</v>
      </c>
      <c r="BC101">
        <f t="shared" si="19"/>
        <v>1424.26</v>
      </c>
    </row>
    <row r="102" spans="1:55" ht="15" customHeight="1" x14ac:dyDescent="0.25">
      <c r="A102" t="s">
        <v>144</v>
      </c>
      <c r="B102" t="s">
        <v>146</v>
      </c>
      <c r="C102">
        <f>VLOOKUP($B102,'Tillförd energi'!$B$1:$AS$566,MATCH(C$1,'Tillförd energi'!$B$1:$AQ$1,0),FALSE)</f>
        <v>0</v>
      </c>
      <c r="D102">
        <f>VLOOKUP($B102,'Tillförd energi'!$B$1:$AS$566,MATCH(D$1,'Tillförd energi'!$B$1:$AQ$1,0),FALSE)</f>
        <v>8.04556</v>
      </c>
      <c r="E102">
        <f>VLOOKUP($B102,'Tillförd energi'!$B$1:$AS$566,MATCH(E$1,'Tillförd energi'!$B$1:$AQ$1,0),FALSE)</f>
        <v>0</v>
      </c>
      <c r="F102">
        <f>VLOOKUP($B102,'Tillförd energi'!$B$1:$AS$566,MATCH(F$1,'Tillförd energi'!$B$1:$AQ$1,0),FALSE)</f>
        <v>1.5243500000000001</v>
      </c>
      <c r="G102">
        <f>VLOOKUP($B102,'Tillförd energi'!$B$1:$AS$566,MATCH(G$1,'Tillförd energi'!$B$1:$AQ$1,0),FALSE)</f>
        <v>0</v>
      </c>
      <c r="H102">
        <f>VLOOKUP($B102,'Tillförd energi'!$B$1:$AS$566,MATCH(H$1,'Tillförd energi'!$B$1:$AQ$1,0),FALSE)</f>
        <v>0</v>
      </c>
      <c r="I102">
        <f>VLOOKUP($B102,'Tillförd energi'!$B$1:$AS$566,MATCH(I$1,'Tillförd energi'!$B$1:$AQ$1,0),FALSE)</f>
        <v>0</v>
      </c>
      <c r="J102">
        <f>VLOOKUP($B102,'Tillförd energi'!$B$1:$AS$566,MATCH(J$1,'Tillförd energi'!$B$1:$AQ$1,0),FALSE)</f>
        <v>1.4055200000000001</v>
      </c>
      <c r="K102">
        <v>0</v>
      </c>
      <c r="L102">
        <f>VLOOKUP($B102,'Tillförd energi'!$B$1:$AS$566,MATCH(L$1,'Tillförd energi'!$B$1:$AQ$1,0),FALSE)</f>
        <v>0</v>
      </c>
      <c r="M102">
        <f>VLOOKUP($B102,'Tillförd energi'!$B$1:$AS$566,MATCH(M$1,'Tillförd energi'!$B$1:$AQ$1,0),FALSE)</f>
        <v>0</v>
      </c>
      <c r="N102">
        <f>VLOOKUP($B102,'Tillförd energi'!$B$1:$AS$566,MATCH(N$1,'Tillförd energi'!$B$1:$AQ$1,0),FALSE)</f>
        <v>0</v>
      </c>
      <c r="O102">
        <f>VLOOKUP($B102,'Tillförd energi'!$B$1:$AS$566,MATCH(O$1,'Tillförd energi'!$B$1:$AQ$1,0),FALSE)</f>
        <v>0</v>
      </c>
      <c r="P102">
        <f>VLOOKUP($B102,'Tillförd energi'!$B$1:$AS$566,MATCH(P$1,'Tillförd energi'!$B$1:$AQ$1,0),FALSE)</f>
        <v>0</v>
      </c>
      <c r="Q102">
        <f>VLOOKUP($B102,'Tillförd energi'!$B$1:$AS$566,MATCH(Q$1,'Tillförd energi'!$B$1:$AQ$1,0),FALSE)</f>
        <v>0</v>
      </c>
      <c r="R102">
        <f>VLOOKUP($B102,'Tillförd energi'!$B$1:$AS$566,MATCH(R$1,'Tillförd energi'!$B$1:$AQ$1,0),FALSE)</f>
        <v>0</v>
      </c>
      <c r="S102">
        <f>VLOOKUP($B102,'Tillförd energi'!$B$1:$AS$566,MATCH(S$1,'Tillförd energi'!$B$1:$AQ$1,0),FALSE)</f>
        <v>0</v>
      </c>
      <c r="T102">
        <f>VLOOKUP($B102,'Tillförd energi'!$B$1:$AS$566,MATCH(T$1,'Tillförd energi'!$B$1:$AQ$1,0),FALSE)</f>
        <v>0</v>
      </c>
      <c r="U102">
        <f>VLOOKUP($B102,'Tillförd energi'!$B$1:$AS$566,MATCH(U$1,'Tillförd energi'!$B$1:$AQ$1,0),FALSE)</f>
        <v>0</v>
      </c>
      <c r="V102">
        <f>VLOOKUP($B102,'Tillförd energi'!$B$1:$AS$566,MATCH(V$1,'Tillförd energi'!$B$1:$AQ$1,0),FALSE)</f>
        <v>0</v>
      </c>
      <c r="W102">
        <f>VLOOKUP($B102,'Tillförd energi'!$B$1:$AS$566,MATCH(W$1,'Tillförd energi'!$B$1:$AQ$1,0),FALSE)</f>
        <v>62.633800000000001</v>
      </c>
      <c r="X102">
        <f>VLOOKUP($B102,'Tillförd energi'!$B$1:$AS$566,MATCH(X$1,'Tillförd energi'!$B$1:$AQ$1,0),FALSE)</f>
        <v>0</v>
      </c>
      <c r="Y102">
        <f>VLOOKUP($B102,'Tillförd energi'!$B$1:$AS$566,MATCH(Y$1,'Tillförd energi'!$B$1:$AQ$1,0),FALSE)</f>
        <v>0</v>
      </c>
      <c r="Z102">
        <f>VLOOKUP($B102,'Tillförd energi'!$B$1:$AS$566,MATCH(Z$1,'Tillförd energi'!$B$1:$AQ$1,0),FALSE)</f>
        <v>0</v>
      </c>
      <c r="AA102">
        <f>VLOOKUP($B102,'Tillförd energi'!$B$1:$AS$566,MATCH(AA$1,'Tillförd energi'!$B$1:$AQ$1,0),FALSE)</f>
        <v>0</v>
      </c>
      <c r="AB102">
        <f>VLOOKUP($B102,'Tillförd energi'!$B$1:$AS$566,MATCH(AB$1,'Tillförd energi'!$B$1:$AQ$1,0),FALSE)</f>
        <v>0</v>
      </c>
      <c r="AC102">
        <f>VLOOKUP($B102,'Tillförd energi'!$B$1:$AS$566,MATCH(AC$1,'Tillförd energi'!$B$1:$AQ$1,0),FALSE)</f>
        <v>0</v>
      </c>
      <c r="AD102">
        <f>VLOOKUP($B102,'Tillförd energi'!$B$1:$AS$566,MATCH(AD$1,'Tillförd energi'!$B$1:$AQ$1,0),FALSE)</f>
        <v>0</v>
      </c>
      <c r="AE102">
        <f>VLOOKUP($B102,'Tillförd energi'!$B$1:$AS$566,MATCH(AE$1,'Tillförd energi'!$B$1:$AQ$1,0),FALSE)</f>
        <v>0</v>
      </c>
      <c r="AF102">
        <f>VLOOKUP($B102,'Tillförd energi'!$B$1:$AS$566,MATCH(AF$1,'Tillförd energi'!$B$1:$AQ$1,0),FALSE)</f>
        <v>1.29281</v>
      </c>
      <c r="AG102">
        <f>IFERROR(VLOOKUP(B102,Miljö!$B$1:$S$476,9,FALSE)/1,0)</f>
        <v>0</v>
      </c>
      <c r="AI102">
        <f t="shared" si="10"/>
        <v>74.90204</v>
      </c>
      <c r="AJ102">
        <f t="shared" si="11"/>
        <v>74.90204</v>
      </c>
      <c r="AK102">
        <f>IF(ISERROR(1/VLOOKUP($B102,Leveranser!$B$1:$S$500,MATCH("såld värme (gwh)",Leveranser!$B$1:$S$1,0),FALSE)),"",VLOOKUP($B102,Leveranser!$B$1:$S$500,MATCH("såld värme (gwh)",Leveranser!$B$1:$S$1,0),FALSE))</f>
        <v>55.81</v>
      </c>
      <c r="AL102" s="22">
        <f>VLOOKUP($B102,Leveranser!$B$1:$Y$500,MATCH("Totalt såld fjärrvärme till andra fjärrvärmeföretag",Leveranser!$B$1:$AA$1,0),FALSE)</f>
        <v>0</v>
      </c>
      <c r="AM102" s="22">
        <f>IF(ISERROR(1/VLOOKUP($B102,Miljö!$B$1:$S$500,MATCH("Såld mängd produktionsspecifik fjärrvärme (GWh)",Miljö!$B$1:$R$1,0),FALSE)),0,VLOOKUP($B102,Miljö!$B$1:$S$500,MATCH("Såld mängd produktionsspecifik fjärrvärme (GWh)",Miljö!$B$1:$R$1,0),FALSE))</f>
        <v>0</v>
      </c>
      <c r="AN102" s="23">
        <f t="shared" si="12"/>
        <v>0.74510654182449509</v>
      </c>
      <c r="AP102" t="str">
        <f>VLOOKUP($B102,'Miljövärden urval för publ'!$B$1:$H$450,7,FALSE)</f>
        <v>Ja</v>
      </c>
      <c r="AQ102" t="str">
        <f>VLOOKUP($B102,'Miljövärden urval för publ'!$B$1:$H$450,6,FALSE)</f>
        <v>Nej</v>
      </c>
      <c r="AU102">
        <f t="shared" si="13"/>
        <v>1.29281</v>
      </c>
      <c r="AV102">
        <f t="shared" si="14"/>
        <v>0</v>
      </c>
      <c r="AW102">
        <f t="shared" si="15"/>
        <v>0</v>
      </c>
      <c r="AX102">
        <f t="shared" si="16"/>
        <v>0</v>
      </c>
      <c r="AZ102">
        <f t="shared" si="17"/>
        <v>0</v>
      </c>
      <c r="BA102">
        <f t="shared" si="18"/>
        <v>0</v>
      </c>
      <c r="BC102">
        <f t="shared" si="19"/>
        <v>62.633800000000001</v>
      </c>
    </row>
    <row r="103" spans="1:55" ht="15" customHeight="1" x14ac:dyDescent="0.25">
      <c r="A103" t="s">
        <v>147</v>
      </c>
      <c r="B103" t="s">
        <v>148</v>
      </c>
      <c r="C103">
        <f>VLOOKUP($B103,'Tillförd energi'!$B$1:$AS$566,MATCH(C$1,'Tillförd energi'!$B$1:$AQ$1,0),FALSE)</f>
        <v>0</v>
      </c>
      <c r="D103">
        <f>VLOOKUP($B103,'Tillförd energi'!$B$1:$AS$566,MATCH(D$1,'Tillförd energi'!$B$1:$AQ$1,0),FALSE)</f>
        <v>0</v>
      </c>
      <c r="E103">
        <f>VLOOKUP($B103,'Tillförd energi'!$B$1:$AS$566,MATCH(E$1,'Tillförd energi'!$B$1:$AQ$1,0),FALSE)</f>
        <v>0</v>
      </c>
      <c r="F103">
        <f>VLOOKUP($B103,'Tillförd energi'!$B$1:$AS$566,MATCH(F$1,'Tillförd energi'!$B$1:$AQ$1,0),FALSE)</f>
        <v>0</v>
      </c>
      <c r="G103">
        <f>VLOOKUP($B103,'Tillförd energi'!$B$1:$AS$566,MATCH(G$1,'Tillförd energi'!$B$1:$AQ$1,0),FALSE)</f>
        <v>0</v>
      </c>
      <c r="H103">
        <f>VLOOKUP($B103,'Tillförd energi'!$B$1:$AS$566,MATCH(H$1,'Tillförd energi'!$B$1:$AQ$1,0),FALSE)</f>
        <v>0</v>
      </c>
      <c r="I103">
        <f>VLOOKUP($B103,'Tillförd energi'!$B$1:$AS$566,MATCH(I$1,'Tillförd energi'!$B$1:$AQ$1,0),FALSE)</f>
        <v>0</v>
      </c>
      <c r="J103">
        <f>VLOOKUP($B103,'Tillförd energi'!$B$1:$AS$566,MATCH(J$1,'Tillförd energi'!$B$1:$AQ$1,0),FALSE)</f>
        <v>0</v>
      </c>
      <c r="K103">
        <v>0</v>
      </c>
      <c r="L103">
        <f>VLOOKUP($B103,'Tillförd energi'!$B$1:$AS$566,MATCH(L$1,'Tillförd energi'!$B$1:$AQ$1,0),FALSE)</f>
        <v>0</v>
      </c>
      <c r="M103">
        <f>VLOOKUP($B103,'Tillförd energi'!$B$1:$AS$566,MATCH(M$1,'Tillförd energi'!$B$1:$AQ$1,0),FALSE)</f>
        <v>0</v>
      </c>
      <c r="N103">
        <f>VLOOKUP($B103,'Tillförd energi'!$B$1:$AS$566,MATCH(N$1,'Tillförd energi'!$B$1:$AQ$1,0),FALSE)</f>
        <v>0</v>
      </c>
      <c r="O103">
        <f>VLOOKUP($B103,'Tillförd energi'!$B$1:$AS$566,MATCH(O$1,'Tillförd energi'!$B$1:$AQ$1,0),FALSE)</f>
        <v>0</v>
      </c>
      <c r="P103">
        <f>VLOOKUP($B103,'Tillförd energi'!$B$1:$AS$566,MATCH(P$1,'Tillförd energi'!$B$1:$AQ$1,0),FALSE)</f>
        <v>0</v>
      </c>
      <c r="Q103">
        <f>VLOOKUP($B103,'Tillförd energi'!$B$1:$AS$566,MATCH(Q$1,'Tillförd energi'!$B$1:$AQ$1,0),FALSE)</f>
        <v>0</v>
      </c>
      <c r="R103">
        <f>VLOOKUP($B103,'Tillförd energi'!$B$1:$AS$566,MATCH(R$1,'Tillförd energi'!$B$1:$AQ$1,0),FALSE)</f>
        <v>0</v>
      </c>
      <c r="S103">
        <f>VLOOKUP($B103,'Tillförd energi'!$B$1:$AS$566,MATCH(S$1,'Tillförd energi'!$B$1:$AQ$1,0),FALSE)</f>
        <v>0</v>
      </c>
      <c r="T103">
        <f>VLOOKUP($B103,'Tillförd energi'!$B$1:$AS$566,MATCH(T$1,'Tillförd energi'!$B$1:$AQ$1,0),FALSE)</f>
        <v>0</v>
      </c>
      <c r="U103">
        <f>VLOOKUP($B103,'Tillförd energi'!$B$1:$AS$566,MATCH(U$1,'Tillförd energi'!$B$1:$AQ$1,0),FALSE)</f>
        <v>0</v>
      </c>
      <c r="V103">
        <f>VLOOKUP($B103,'Tillförd energi'!$B$1:$AS$566,MATCH(V$1,'Tillförd energi'!$B$1:$AQ$1,0),FALSE)</f>
        <v>0</v>
      </c>
      <c r="W103">
        <f>VLOOKUP($B103,'Tillförd energi'!$B$1:$AS$566,MATCH(W$1,'Tillförd energi'!$B$1:$AQ$1,0),FALSE)</f>
        <v>0</v>
      </c>
      <c r="X103">
        <f>VLOOKUP($B103,'Tillförd energi'!$B$1:$AS$566,MATCH(X$1,'Tillförd energi'!$B$1:$AQ$1,0),FALSE)</f>
        <v>0</v>
      </c>
      <c r="Y103">
        <f>VLOOKUP($B103,'Tillförd energi'!$B$1:$AS$566,MATCH(Y$1,'Tillförd energi'!$B$1:$AQ$1,0),FALSE)</f>
        <v>0</v>
      </c>
      <c r="Z103">
        <f>VLOOKUP($B103,'Tillförd energi'!$B$1:$AS$566,MATCH(Z$1,'Tillförd energi'!$B$1:$AQ$1,0),FALSE)</f>
        <v>0</v>
      </c>
      <c r="AA103">
        <f>VLOOKUP($B103,'Tillförd energi'!$B$1:$AS$566,MATCH(AA$1,'Tillförd energi'!$B$1:$AQ$1,0),FALSE)</f>
        <v>0</v>
      </c>
      <c r="AB103">
        <f>VLOOKUP($B103,'Tillförd energi'!$B$1:$AS$566,MATCH(AB$1,'Tillförd energi'!$B$1:$AQ$1,0),FALSE)</f>
        <v>0</v>
      </c>
      <c r="AC103">
        <f>VLOOKUP($B103,'Tillförd energi'!$B$1:$AS$566,MATCH(AC$1,'Tillförd energi'!$B$1:$AQ$1,0),FALSE)</f>
        <v>0</v>
      </c>
      <c r="AD103">
        <f>VLOOKUP($B103,'Tillförd energi'!$B$1:$AS$566,MATCH(AD$1,'Tillförd energi'!$B$1:$AQ$1,0),FALSE)</f>
        <v>0</v>
      </c>
      <c r="AE103">
        <f>VLOOKUP($B103,'Tillförd energi'!$B$1:$AS$566,MATCH(AE$1,'Tillförd energi'!$B$1:$AQ$1,0),FALSE)</f>
        <v>0</v>
      </c>
      <c r="AF103">
        <f>VLOOKUP($B103,'Tillförd energi'!$B$1:$AS$566,MATCH(AF$1,'Tillförd energi'!$B$1:$AQ$1,0),FALSE)</f>
        <v>0</v>
      </c>
      <c r="AG103">
        <f>IFERROR(VLOOKUP(B103,Miljö!$B$1:$S$476,9,FALSE)/1,0)</f>
        <v>0</v>
      </c>
      <c r="AI103">
        <f t="shared" si="10"/>
        <v>0</v>
      </c>
      <c r="AJ103">
        <f t="shared" si="11"/>
        <v>0</v>
      </c>
      <c r="AK103" t="str">
        <f>IF(ISERROR(1/VLOOKUP($B103,Leveranser!$B$1:$S$500,MATCH("såld värme (gwh)",Leveranser!$B$1:$S$1,0),FALSE)),"",VLOOKUP($B103,Leveranser!$B$1:$S$500,MATCH("såld värme (gwh)",Leveranser!$B$1:$S$1,0),FALSE))</f>
        <v/>
      </c>
      <c r="AL103" s="22">
        <f>VLOOKUP($B103,Leveranser!$B$1:$Y$500,MATCH("Totalt såld fjärrvärme till andra fjärrvärmeföretag",Leveranser!$B$1:$AA$1,0),FALSE)</f>
        <v>0</v>
      </c>
      <c r="AM103" s="22">
        <f>IF(ISERROR(1/VLOOKUP($B103,Miljö!$B$1:$S$500,MATCH("Såld mängd produktionsspecifik fjärrvärme (GWh)",Miljö!$B$1:$R$1,0),FALSE)),0,VLOOKUP($B103,Miljö!$B$1:$S$500,MATCH("Såld mängd produktionsspecifik fjärrvärme (GWh)",Miljö!$B$1:$R$1,0),FALSE))</f>
        <v>0</v>
      </c>
      <c r="AN103" s="23" t="str">
        <f t="shared" si="12"/>
        <v/>
      </c>
      <c r="AP103" t="str">
        <f>VLOOKUP($B103,'Miljövärden urval för publ'!$B$1:$H$450,7,FALSE)</f>
        <v>Nej</v>
      </c>
      <c r="AQ103" t="str">
        <f>VLOOKUP($B103,'Miljövärden urval för publ'!$B$1:$H$450,6,FALSE)</f>
        <v>Nej</v>
      </c>
      <c r="AU103">
        <f t="shared" si="13"/>
        <v>0</v>
      </c>
      <c r="AV103">
        <f t="shared" si="14"/>
        <v>0</v>
      </c>
      <c r="AW103">
        <f t="shared" si="15"/>
        <v>0</v>
      </c>
      <c r="AX103">
        <f t="shared" si="16"/>
        <v>0</v>
      </c>
      <c r="AZ103">
        <f t="shared" si="17"/>
        <v>0</v>
      </c>
      <c r="BA103">
        <f t="shared" si="18"/>
        <v>0</v>
      </c>
      <c r="BC103">
        <f t="shared" si="19"/>
        <v>0</v>
      </c>
    </row>
    <row r="104" spans="1:55" ht="15" customHeight="1" x14ac:dyDescent="0.25">
      <c r="A104" t="s">
        <v>147</v>
      </c>
      <c r="B104" t="s">
        <v>149</v>
      </c>
      <c r="C104">
        <f>VLOOKUP($B104,'Tillförd energi'!$B$1:$AS$566,MATCH(C$1,'Tillförd energi'!$B$1:$AQ$1,0),FALSE)</f>
        <v>0</v>
      </c>
      <c r="D104">
        <f>VLOOKUP($B104,'Tillförd energi'!$B$1:$AS$566,MATCH(D$1,'Tillförd energi'!$B$1:$AQ$1,0),FALSE)</f>
        <v>0</v>
      </c>
      <c r="E104">
        <f>VLOOKUP($B104,'Tillförd energi'!$B$1:$AS$566,MATCH(E$1,'Tillförd energi'!$B$1:$AQ$1,0),FALSE)</f>
        <v>0</v>
      </c>
      <c r="F104">
        <f>VLOOKUP($B104,'Tillförd energi'!$B$1:$AS$566,MATCH(F$1,'Tillförd energi'!$B$1:$AQ$1,0),FALSE)</f>
        <v>0</v>
      </c>
      <c r="G104">
        <f>VLOOKUP($B104,'Tillförd energi'!$B$1:$AS$566,MATCH(G$1,'Tillförd energi'!$B$1:$AQ$1,0),FALSE)</f>
        <v>0</v>
      </c>
      <c r="H104">
        <f>VLOOKUP($B104,'Tillförd energi'!$B$1:$AS$566,MATCH(H$1,'Tillförd energi'!$B$1:$AQ$1,0),FALSE)</f>
        <v>0</v>
      </c>
      <c r="I104">
        <f>VLOOKUP($B104,'Tillförd energi'!$B$1:$AS$566,MATCH(I$1,'Tillförd energi'!$B$1:$AQ$1,0),FALSE)</f>
        <v>0</v>
      </c>
      <c r="J104">
        <f>VLOOKUP($B104,'Tillförd energi'!$B$1:$AS$566,MATCH(J$1,'Tillförd energi'!$B$1:$AQ$1,0),FALSE)</f>
        <v>0</v>
      </c>
      <c r="K104">
        <v>0</v>
      </c>
      <c r="L104">
        <f>VLOOKUP($B104,'Tillförd energi'!$B$1:$AS$566,MATCH(L$1,'Tillförd energi'!$B$1:$AQ$1,0),FALSE)</f>
        <v>0</v>
      </c>
      <c r="M104">
        <f>VLOOKUP($B104,'Tillförd energi'!$B$1:$AS$566,MATCH(M$1,'Tillförd energi'!$B$1:$AQ$1,0),FALSE)</f>
        <v>0</v>
      </c>
      <c r="N104">
        <f>VLOOKUP($B104,'Tillförd energi'!$B$1:$AS$566,MATCH(N$1,'Tillförd energi'!$B$1:$AQ$1,0),FALSE)</f>
        <v>0</v>
      </c>
      <c r="O104">
        <f>VLOOKUP($B104,'Tillförd energi'!$B$1:$AS$566,MATCH(O$1,'Tillförd energi'!$B$1:$AQ$1,0),FALSE)</f>
        <v>0</v>
      </c>
      <c r="P104">
        <f>VLOOKUP($B104,'Tillförd energi'!$B$1:$AS$566,MATCH(P$1,'Tillförd energi'!$B$1:$AQ$1,0),FALSE)</f>
        <v>0</v>
      </c>
      <c r="Q104">
        <f>VLOOKUP($B104,'Tillförd energi'!$B$1:$AS$566,MATCH(Q$1,'Tillförd energi'!$B$1:$AQ$1,0),FALSE)</f>
        <v>0</v>
      </c>
      <c r="R104">
        <f>VLOOKUP($B104,'Tillförd energi'!$B$1:$AS$566,MATCH(R$1,'Tillförd energi'!$B$1:$AQ$1,0),FALSE)</f>
        <v>0</v>
      </c>
      <c r="S104">
        <f>VLOOKUP($B104,'Tillförd energi'!$B$1:$AS$566,MATCH(S$1,'Tillförd energi'!$B$1:$AQ$1,0),FALSE)</f>
        <v>0</v>
      </c>
      <c r="T104">
        <f>VLOOKUP($B104,'Tillförd energi'!$B$1:$AS$566,MATCH(T$1,'Tillförd energi'!$B$1:$AQ$1,0),FALSE)</f>
        <v>0</v>
      </c>
      <c r="U104">
        <f>VLOOKUP($B104,'Tillförd energi'!$B$1:$AS$566,MATCH(U$1,'Tillförd energi'!$B$1:$AQ$1,0),FALSE)</f>
        <v>0</v>
      </c>
      <c r="V104">
        <f>VLOOKUP($B104,'Tillförd energi'!$B$1:$AS$566,MATCH(V$1,'Tillförd energi'!$B$1:$AQ$1,0),FALSE)</f>
        <v>0</v>
      </c>
      <c r="W104">
        <f>VLOOKUP($B104,'Tillförd energi'!$B$1:$AS$566,MATCH(W$1,'Tillförd energi'!$B$1:$AQ$1,0),FALSE)</f>
        <v>0</v>
      </c>
      <c r="X104">
        <f>VLOOKUP($B104,'Tillförd energi'!$B$1:$AS$566,MATCH(X$1,'Tillförd energi'!$B$1:$AQ$1,0),FALSE)</f>
        <v>0</v>
      </c>
      <c r="Y104">
        <f>VLOOKUP($B104,'Tillförd energi'!$B$1:$AS$566,MATCH(Y$1,'Tillförd energi'!$B$1:$AQ$1,0),FALSE)</f>
        <v>0</v>
      </c>
      <c r="Z104">
        <f>VLOOKUP($B104,'Tillförd energi'!$B$1:$AS$566,MATCH(Z$1,'Tillförd energi'!$B$1:$AQ$1,0),FALSE)</f>
        <v>0</v>
      </c>
      <c r="AA104">
        <f>VLOOKUP($B104,'Tillförd energi'!$B$1:$AS$566,MATCH(AA$1,'Tillförd energi'!$B$1:$AQ$1,0),FALSE)</f>
        <v>0</v>
      </c>
      <c r="AB104">
        <f>VLOOKUP($B104,'Tillförd energi'!$B$1:$AS$566,MATCH(AB$1,'Tillförd energi'!$B$1:$AQ$1,0),FALSE)</f>
        <v>0</v>
      </c>
      <c r="AC104">
        <f>VLOOKUP($B104,'Tillförd energi'!$B$1:$AS$566,MATCH(AC$1,'Tillförd energi'!$B$1:$AQ$1,0),FALSE)</f>
        <v>0</v>
      </c>
      <c r="AD104">
        <f>VLOOKUP($B104,'Tillförd energi'!$B$1:$AS$566,MATCH(AD$1,'Tillförd energi'!$B$1:$AQ$1,0),FALSE)</f>
        <v>0</v>
      </c>
      <c r="AE104">
        <f>VLOOKUP($B104,'Tillförd energi'!$B$1:$AS$566,MATCH(AE$1,'Tillförd energi'!$B$1:$AQ$1,0),FALSE)</f>
        <v>0</v>
      </c>
      <c r="AF104">
        <f>VLOOKUP($B104,'Tillförd energi'!$B$1:$AS$566,MATCH(AF$1,'Tillförd energi'!$B$1:$AQ$1,0),FALSE)</f>
        <v>0</v>
      </c>
      <c r="AG104">
        <f>IFERROR(VLOOKUP(B104,Miljö!$B$1:$S$476,9,FALSE)/1,0)</f>
        <v>0</v>
      </c>
      <c r="AI104">
        <f t="shared" si="10"/>
        <v>0</v>
      </c>
      <c r="AJ104">
        <f t="shared" si="11"/>
        <v>0</v>
      </c>
      <c r="AK104" t="str">
        <f>IF(ISERROR(1/VLOOKUP($B104,Leveranser!$B$1:$S$500,MATCH("såld värme (gwh)",Leveranser!$B$1:$S$1,0),FALSE)),"",VLOOKUP($B104,Leveranser!$B$1:$S$500,MATCH("såld värme (gwh)",Leveranser!$B$1:$S$1,0),FALSE))</f>
        <v/>
      </c>
      <c r="AL104" s="22">
        <f>VLOOKUP($B104,Leveranser!$B$1:$Y$500,MATCH("Totalt såld fjärrvärme till andra fjärrvärmeföretag",Leveranser!$B$1:$AA$1,0),FALSE)</f>
        <v>0</v>
      </c>
      <c r="AM104" s="22">
        <f>IF(ISERROR(1/VLOOKUP($B104,Miljö!$B$1:$S$500,MATCH("Såld mängd produktionsspecifik fjärrvärme (GWh)",Miljö!$B$1:$R$1,0),FALSE)),0,VLOOKUP($B104,Miljö!$B$1:$S$500,MATCH("Såld mängd produktionsspecifik fjärrvärme (GWh)",Miljö!$B$1:$R$1,0),FALSE))</f>
        <v>0</v>
      </c>
      <c r="AN104" s="23" t="str">
        <f t="shared" si="12"/>
        <v/>
      </c>
      <c r="AP104" t="str">
        <f>VLOOKUP($B104,'Miljövärden urval för publ'!$B$1:$H$450,7,FALSE)</f>
        <v>Nej</v>
      </c>
      <c r="AQ104" t="str">
        <f>VLOOKUP($B104,'Miljövärden urval för publ'!$B$1:$H$450,6,FALSE)</f>
        <v>Nej</v>
      </c>
      <c r="AU104">
        <f t="shared" si="13"/>
        <v>0</v>
      </c>
      <c r="AV104">
        <f t="shared" si="14"/>
        <v>0</v>
      </c>
      <c r="AW104">
        <f t="shared" si="15"/>
        <v>0</v>
      </c>
      <c r="AX104">
        <f t="shared" si="16"/>
        <v>0</v>
      </c>
      <c r="AZ104">
        <f t="shared" si="17"/>
        <v>0</v>
      </c>
      <c r="BA104">
        <f t="shared" si="18"/>
        <v>0</v>
      </c>
      <c r="BC104">
        <f t="shared" si="19"/>
        <v>0</v>
      </c>
    </row>
    <row r="105" spans="1:55" ht="15" customHeight="1" x14ac:dyDescent="0.25">
      <c r="A105" t="s">
        <v>147</v>
      </c>
      <c r="B105" s="11" t="s">
        <v>991</v>
      </c>
      <c r="C105">
        <f>VLOOKUP($B105,'Tillförd energi'!$B$1:$AS$566,MATCH(C$1,'Tillförd energi'!$B$1:$AQ$1,0),FALSE)</f>
        <v>0</v>
      </c>
      <c r="D105">
        <f>VLOOKUP($B105,'Tillförd energi'!$B$1:$AS$566,MATCH(D$1,'Tillförd energi'!$B$1:$AQ$1,0),FALSE)</f>
        <v>0</v>
      </c>
      <c r="E105">
        <f>VLOOKUP($B105,'Tillförd energi'!$B$1:$AS$566,MATCH(E$1,'Tillförd energi'!$B$1:$AQ$1,0),FALSE)</f>
        <v>0</v>
      </c>
      <c r="F105">
        <f>VLOOKUP($B105,'Tillförd energi'!$B$1:$AS$566,MATCH(F$1,'Tillförd energi'!$B$1:$AQ$1,0),FALSE)</f>
        <v>0</v>
      </c>
      <c r="G105">
        <f>VLOOKUP($B105,'Tillförd energi'!$B$1:$AS$566,MATCH(G$1,'Tillförd energi'!$B$1:$AQ$1,0),FALSE)</f>
        <v>0</v>
      </c>
      <c r="H105">
        <f>VLOOKUP($B105,'Tillförd energi'!$B$1:$AS$566,MATCH(H$1,'Tillförd energi'!$B$1:$AQ$1,0),FALSE)</f>
        <v>0</v>
      </c>
      <c r="I105">
        <f>VLOOKUP($B105,'Tillförd energi'!$B$1:$AS$566,MATCH(I$1,'Tillförd energi'!$B$1:$AQ$1,0),FALSE)</f>
        <v>0</v>
      </c>
      <c r="J105">
        <f>VLOOKUP($B105,'Tillförd energi'!$B$1:$AS$566,MATCH(J$1,'Tillförd energi'!$B$1:$AQ$1,0),FALSE)</f>
        <v>0</v>
      </c>
      <c r="K105">
        <v>0</v>
      </c>
      <c r="L105">
        <f>VLOOKUP($B105,'Tillförd energi'!$B$1:$AS$566,MATCH(L$1,'Tillförd energi'!$B$1:$AQ$1,0),FALSE)</f>
        <v>0</v>
      </c>
      <c r="M105">
        <f>VLOOKUP($B105,'Tillförd energi'!$B$1:$AS$566,MATCH(M$1,'Tillförd energi'!$B$1:$AQ$1,0),FALSE)</f>
        <v>0</v>
      </c>
      <c r="N105">
        <f>VLOOKUP($B105,'Tillförd energi'!$B$1:$AS$566,MATCH(N$1,'Tillförd energi'!$B$1:$AQ$1,0),FALSE)</f>
        <v>0</v>
      </c>
      <c r="O105">
        <f>VLOOKUP($B105,'Tillförd energi'!$B$1:$AS$566,MATCH(O$1,'Tillförd energi'!$B$1:$AQ$1,0),FALSE)</f>
        <v>0</v>
      </c>
      <c r="P105">
        <f>VLOOKUP($B105,'Tillförd energi'!$B$1:$AS$566,MATCH(P$1,'Tillförd energi'!$B$1:$AQ$1,0),FALSE)</f>
        <v>0</v>
      </c>
      <c r="Q105">
        <f>VLOOKUP($B105,'Tillförd energi'!$B$1:$AS$566,MATCH(Q$1,'Tillförd energi'!$B$1:$AQ$1,0),FALSE)</f>
        <v>0</v>
      </c>
      <c r="R105">
        <f>VLOOKUP($B105,'Tillförd energi'!$B$1:$AS$566,MATCH(R$1,'Tillförd energi'!$B$1:$AQ$1,0),FALSE)</f>
        <v>0</v>
      </c>
      <c r="S105">
        <f>VLOOKUP($B105,'Tillförd energi'!$B$1:$AS$566,MATCH(S$1,'Tillförd energi'!$B$1:$AQ$1,0),FALSE)</f>
        <v>0</v>
      </c>
      <c r="T105">
        <f>VLOOKUP($B105,'Tillförd energi'!$B$1:$AS$566,MATCH(T$1,'Tillförd energi'!$B$1:$AQ$1,0),FALSE)</f>
        <v>0</v>
      </c>
      <c r="U105">
        <f>VLOOKUP($B105,'Tillförd energi'!$B$1:$AS$566,MATCH(U$1,'Tillförd energi'!$B$1:$AQ$1,0),FALSE)</f>
        <v>0</v>
      </c>
      <c r="V105">
        <f>VLOOKUP($B105,'Tillförd energi'!$B$1:$AS$566,MATCH(V$1,'Tillförd energi'!$B$1:$AQ$1,0),FALSE)</f>
        <v>0</v>
      </c>
      <c r="W105">
        <f>VLOOKUP($B105,'Tillförd energi'!$B$1:$AS$566,MATCH(W$1,'Tillförd energi'!$B$1:$AQ$1,0),FALSE)</f>
        <v>0</v>
      </c>
      <c r="X105">
        <f>VLOOKUP($B105,'Tillförd energi'!$B$1:$AS$566,MATCH(X$1,'Tillförd energi'!$B$1:$AQ$1,0),FALSE)</f>
        <v>0</v>
      </c>
      <c r="Y105">
        <f>VLOOKUP($B105,'Tillförd energi'!$B$1:$AS$566,MATCH(Y$1,'Tillförd energi'!$B$1:$AQ$1,0),FALSE)</f>
        <v>0</v>
      </c>
      <c r="Z105">
        <f>VLOOKUP($B105,'Tillförd energi'!$B$1:$AS$566,MATCH(Z$1,'Tillförd energi'!$B$1:$AQ$1,0),FALSE)</f>
        <v>0</v>
      </c>
      <c r="AA105">
        <f>VLOOKUP($B105,'Tillförd energi'!$B$1:$AS$566,MATCH(AA$1,'Tillförd energi'!$B$1:$AQ$1,0),FALSE)</f>
        <v>0</v>
      </c>
      <c r="AB105">
        <f>VLOOKUP($B105,'Tillförd energi'!$B$1:$AS$566,MATCH(AB$1,'Tillförd energi'!$B$1:$AQ$1,0),FALSE)</f>
        <v>0</v>
      </c>
      <c r="AC105">
        <f>VLOOKUP($B105,'Tillförd energi'!$B$1:$AS$566,MATCH(AC$1,'Tillförd energi'!$B$1:$AQ$1,0),FALSE)</f>
        <v>0</v>
      </c>
      <c r="AD105">
        <f>VLOOKUP($B105,'Tillförd energi'!$B$1:$AS$566,MATCH(AD$1,'Tillförd energi'!$B$1:$AQ$1,0),FALSE)</f>
        <v>0</v>
      </c>
      <c r="AE105">
        <f>VLOOKUP($B105,'Tillförd energi'!$B$1:$AS$566,MATCH(AE$1,'Tillförd energi'!$B$1:$AQ$1,0),FALSE)</f>
        <v>0</v>
      </c>
      <c r="AF105">
        <f>VLOOKUP($B105,'Tillförd energi'!$B$1:$AS$566,MATCH(AF$1,'Tillförd energi'!$B$1:$AQ$1,0),FALSE)</f>
        <v>0</v>
      </c>
      <c r="AG105">
        <f>IFERROR(VLOOKUP(B105,Miljö!$B$1:$S$476,9,FALSE)/1,0)</f>
        <v>0</v>
      </c>
      <c r="AI105">
        <f t="shared" si="10"/>
        <v>0</v>
      </c>
      <c r="AJ105">
        <f t="shared" si="11"/>
        <v>0</v>
      </c>
      <c r="AK105" t="str">
        <f>IF(ISERROR(1/VLOOKUP($B105,Leveranser!$B$1:$S$500,MATCH("såld värme (gwh)",Leveranser!$B$1:$S$1,0),FALSE)),"",VLOOKUP($B105,Leveranser!$B$1:$S$500,MATCH("såld värme (gwh)",Leveranser!$B$1:$S$1,0),FALSE))</f>
        <v/>
      </c>
      <c r="AL105" s="22">
        <f>VLOOKUP($B105,Leveranser!$B$1:$Y$500,MATCH("Totalt såld fjärrvärme till andra fjärrvärmeföretag",Leveranser!$B$1:$AA$1,0),FALSE)</f>
        <v>0</v>
      </c>
      <c r="AM105" s="22">
        <f>IF(ISERROR(1/VLOOKUP($B105,Miljö!$B$1:$S$500,MATCH("Såld mängd produktionsspecifik fjärrvärme (GWh)",Miljö!$B$1:$R$1,0),FALSE)),0,VLOOKUP($B105,Miljö!$B$1:$S$500,MATCH("Såld mängd produktionsspecifik fjärrvärme (GWh)",Miljö!$B$1:$R$1,0),FALSE))</f>
        <v>0</v>
      </c>
      <c r="AN105" s="23" t="str">
        <f t="shared" si="12"/>
        <v/>
      </c>
      <c r="AP105" t="str">
        <f>VLOOKUP($B105,'Miljövärden urval för publ'!$B$1:$H$450,7,FALSE)</f>
        <v>Nej</v>
      </c>
      <c r="AQ105" t="str">
        <f>VLOOKUP($B105,'Miljövärden urval för publ'!$B$1:$H$450,6,FALSE)</f>
        <v>Nej</v>
      </c>
      <c r="AU105">
        <f t="shared" si="13"/>
        <v>0</v>
      </c>
      <c r="AV105">
        <f t="shared" si="14"/>
        <v>0</v>
      </c>
      <c r="AW105">
        <f t="shared" si="15"/>
        <v>0</v>
      </c>
      <c r="AX105">
        <f t="shared" si="16"/>
        <v>0</v>
      </c>
      <c r="AZ105">
        <f t="shared" si="17"/>
        <v>0</v>
      </c>
      <c r="BA105">
        <f t="shared" si="18"/>
        <v>0</v>
      </c>
      <c r="BC105">
        <f t="shared" si="19"/>
        <v>0</v>
      </c>
    </row>
    <row r="106" spans="1:55" ht="15" customHeight="1" x14ac:dyDescent="0.25">
      <c r="A106" t="s">
        <v>147</v>
      </c>
      <c r="B106" t="s">
        <v>151</v>
      </c>
      <c r="C106">
        <f>VLOOKUP($B106,'Tillförd energi'!$B$1:$AS$566,MATCH(C$1,'Tillförd energi'!$B$1:$AQ$1,0),FALSE)</f>
        <v>0</v>
      </c>
      <c r="D106">
        <f>VLOOKUP($B106,'Tillförd energi'!$B$1:$AS$566,MATCH(D$1,'Tillförd energi'!$B$1:$AQ$1,0),FALSE)</f>
        <v>0</v>
      </c>
      <c r="E106">
        <f>VLOOKUP($B106,'Tillförd energi'!$B$1:$AS$566,MATCH(E$1,'Tillförd energi'!$B$1:$AQ$1,0),FALSE)</f>
        <v>0</v>
      </c>
      <c r="F106">
        <f>VLOOKUP($B106,'Tillförd energi'!$B$1:$AS$566,MATCH(F$1,'Tillförd energi'!$B$1:$AQ$1,0),FALSE)</f>
        <v>0</v>
      </c>
      <c r="G106">
        <f>VLOOKUP($B106,'Tillförd energi'!$B$1:$AS$566,MATCH(G$1,'Tillförd energi'!$B$1:$AQ$1,0),FALSE)</f>
        <v>0</v>
      </c>
      <c r="H106">
        <f>VLOOKUP($B106,'Tillförd energi'!$B$1:$AS$566,MATCH(H$1,'Tillförd energi'!$B$1:$AQ$1,0),FALSE)</f>
        <v>0</v>
      </c>
      <c r="I106">
        <f>VLOOKUP($B106,'Tillförd energi'!$B$1:$AS$566,MATCH(I$1,'Tillförd energi'!$B$1:$AQ$1,0),FALSE)</f>
        <v>0</v>
      </c>
      <c r="J106">
        <f>VLOOKUP($B106,'Tillförd energi'!$B$1:$AS$566,MATCH(J$1,'Tillförd energi'!$B$1:$AQ$1,0),FALSE)</f>
        <v>0</v>
      </c>
      <c r="K106">
        <v>0</v>
      </c>
      <c r="L106">
        <f>VLOOKUP($B106,'Tillförd energi'!$B$1:$AS$566,MATCH(L$1,'Tillförd energi'!$B$1:$AQ$1,0),FALSE)</f>
        <v>0</v>
      </c>
      <c r="M106">
        <f>VLOOKUP($B106,'Tillförd energi'!$B$1:$AS$566,MATCH(M$1,'Tillförd energi'!$B$1:$AQ$1,0),FALSE)</f>
        <v>0</v>
      </c>
      <c r="N106">
        <f>VLOOKUP($B106,'Tillförd energi'!$B$1:$AS$566,MATCH(N$1,'Tillförd energi'!$B$1:$AQ$1,0),FALSE)</f>
        <v>0</v>
      </c>
      <c r="O106">
        <f>VLOOKUP($B106,'Tillförd energi'!$B$1:$AS$566,MATCH(O$1,'Tillförd energi'!$B$1:$AQ$1,0),FALSE)</f>
        <v>0</v>
      </c>
      <c r="P106">
        <f>VLOOKUP($B106,'Tillförd energi'!$B$1:$AS$566,MATCH(P$1,'Tillförd energi'!$B$1:$AQ$1,0),FALSE)</f>
        <v>0</v>
      </c>
      <c r="Q106">
        <f>VLOOKUP($B106,'Tillförd energi'!$B$1:$AS$566,MATCH(Q$1,'Tillförd energi'!$B$1:$AQ$1,0),FALSE)</f>
        <v>0</v>
      </c>
      <c r="R106">
        <f>VLOOKUP($B106,'Tillförd energi'!$B$1:$AS$566,MATCH(R$1,'Tillförd energi'!$B$1:$AQ$1,0),FALSE)</f>
        <v>0</v>
      </c>
      <c r="S106">
        <f>VLOOKUP($B106,'Tillförd energi'!$B$1:$AS$566,MATCH(S$1,'Tillförd energi'!$B$1:$AQ$1,0),FALSE)</f>
        <v>0</v>
      </c>
      <c r="T106">
        <f>VLOOKUP($B106,'Tillförd energi'!$B$1:$AS$566,MATCH(T$1,'Tillförd energi'!$B$1:$AQ$1,0),FALSE)</f>
        <v>0</v>
      </c>
      <c r="U106">
        <f>VLOOKUP($B106,'Tillförd energi'!$B$1:$AS$566,MATCH(U$1,'Tillförd energi'!$B$1:$AQ$1,0),FALSE)</f>
        <v>0</v>
      </c>
      <c r="V106">
        <f>VLOOKUP($B106,'Tillförd energi'!$B$1:$AS$566,MATCH(V$1,'Tillförd energi'!$B$1:$AQ$1,0),FALSE)</f>
        <v>0</v>
      </c>
      <c r="W106">
        <f>VLOOKUP($B106,'Tillförd energi'!$B$1:$AS$566,MATCH(W$1,'Tillförd energi'!$B$1:$AQ$1,0),FALSE)</f>
        <v>0</v>
      </c>
      <c r="X106">
        <f>VLOOKUP($B106,'Tillförd energi'!$B$1:$AS$566,MATCH(X$1,'Tillförd energi'!$B$1:$AQ$1,0),FALSE)</f>
        <v>0</v>
      </c>
      <c r="Y106">
        <f>VLOOKUP($B106,'Tillförd energi'!$B$1:$AS$566,MATCH(Y$1,'Tillförd energi'!$B$1:$AQ$1,0),FALSE)</f>
        <v>0</v>
      </c>
      <c r="Z106">
        <f>VLOOKUP($B106,'Tillförd energi'!$B$1:$AS$566,MATCH(Z$1,'Tillförd energi'!$B$1:$AQ$1,0),FALSE)</f>
        <v>0</v>
      </c>
      <c r="AA106">
        <f>VLOOKUP($B106,'Tillförd energi'!$B$1:$AS$566,MATCH(AA$1,'Tillförd energi'!$B$1:$AQ$1,0),FALSE)</f>
        <v>0</v>
      </c>
      <c r="AB106">
        <f>VLOOKUP($B106,'Tillförd energi'!$B$1:$AS$566,MATCH(AB$1,'Tillförd energi'!$B$1:$AQ$1,0),FALSE)</f>
        <v>0</v>
      </c>
      <c r="AC106">
        <f>VLOOKUP($B106,'Tillförd energi'!$B$1:$AS$566,MATCH(AC$1,'Tillförd energi'!$B$1:$AQ$1,0),FALSE)</f>
        <v>0</v>
      </c>
      <c r="AD106">
        <f>VLOOKUP($B106,'Tillförd energi'!$B$1:$AS$566,MATCH(AD$1,'Tillförd energi'!$B$1:$AQ$1,0),FALSE)</f>
        <v>0</v>
      </c>
      <c r="AE106">
        <f>VLOOKUP($B106,'Tillförd energi'!$B$1:$AS$566,MATCH(AE$1,'Tillförd energi'!$B$1:$AQ$1,0),FALSE)</f>
        <v>0</v>
      </c>
      <c r="AF106">
        <f>VLOOKUP($B106,'Tillförd energi'!$B$1:$AS$566,MATCH(AF$1,'Tillförd energi'!$B$1:$AQ$1,0),FALSE)</f>
        <v>0</v>
      </c>
      <c r="AG106">
        <f>IFERROR(VLOOKUP(B106,Miljö!$B$1:$S$476,9,FALSE)/1,0)</f>
        <v>0</v>
      </c>
      <c r="AI106">
        <f t="shared" si="10"/>
        <v>0</v>
      </c>
      <c r="AJ106">
        <f t="shared" si="11"/>
        <v>0</v>
      </c>
      <c r="AK106" t="str">
        <f>IF(ISERROR(1/VLOOKUP($B106,Leveranser!$B$1:$S$500,MATCH("såld värme (gwh)",Leveranser!$B$1:$S$1,0),FALSE)),"",VLOOKUP($B106,Leveranser!$B$1:$S$500,MATCH("såld värme (gwh)",Leveranser!$B$1:$S$1,0),FALSE))</f>
        <v/>
      </c>
      <c r="AL106" s="22">
        <f>VLOOKUP($B106,Leveranser!$B$1:$Y$500,MATCH("Totalt såld fjärrvärme till andra fjärrvärmeföretag",Leveranser!$B$1:$AA$1,0),FALSE)</f>
        <v>0</v>
      </c>
      <c r="AM106" s="22">
        <f>IF(ISERROR(1/VLOOKUP($B106,Miljö!$B$1:$S$500,MATCH("Såld mängd produktionsspecifik fjärrvärme (GWh)",Miljö!$B$1:$R$1,0),FALSE)),0,VLOOKUP($B106,Miljö!$B$1:$S$500,MATCH("Såld mängd produktionsspecifik fjärrvärme (GWh)",Miljö!$B$1:$R$1,0),FALSE))</f>
        <v>0</v>
      </c>
      <c r="AN106" s="23" t="str">
        <f t="shared" si="12"/>
        <v/>
      </c>
      <c r="AP106" t="str">
        <f>VLOOKUP($B106,'Miljövärden urval för publ'!$B$1:$H$450,7,FALSE)</f>
        <v>Nej</v>
      </c>
      <c r="AQ106" t="str">
        <f>VLOOKUP($B106,'Miljövärden urval för publ'!$B$1:$H$450,6,FALSE)</f>
        <v>Nej</v>
      </c>
      <c r="AU106">
        <f t="shared" si="13"/>
        <v>0</v>
      </c>
      <c r="AV106">
        <f t="shared" si="14"/>
        <v>0</v>
      </c>
      <c r="AW106">
        <f t="shared" si="15"/>
        <v>0</v>
      </c>
      <c r="AX106">
        <f t="shared" si="16"/>
        <v>0</v>
      </c>
      <c r="AZ106">
        <f t="shared" si="17"/>
        <v>0</v>
      </c>
      <c r="BA106">
        <f t="shared" si="18"/>
        <v>0</v>
      </c>
      <c r="BC106">
        <f t="shared" si="19"/>
        <v>0</v>
      </c>
    </row>
    <row r="107" spans="1:55" ht="15" customHeight="1" x14ac:dyDescent="0.25">
      <c r="A107" t="s">
        <v>147</v>
      </c>
      <c r="B107" t="s">
        <v>152</v>
      </c>
      <c r="C107">
        <f>VLOOKUP($B107,'Tillförd energi'!$B$1:$AS$566,MATCH(C$1,'Tillförd energi'!$B$1:$AQ$1,0),FALSE)</f>
        <v>0</v>
      </c>
      <c r="D107">
        <f>VLOOKUP($B107,'Tillförd energi'!$B$1:$AS$566,MATCH(D$1,'Tillförd energi'!$B$1:$AQ$1,0),FALSE)</f>
        <v>0</v>
      </c>
      <c r="E107">
        <f>VLOOKUP($B107,'Tillförd energi'!$B$1:$AS$566,MATCH(E$1,'Tillförd energi'!$B$1:$AQ$1,0),FALSE)</f>
        <v>0</v>
      </c>
      <c r="F107">
        <f>VLOOKUP($B107,'Tillförd energi'!$B$1:$AS$566,MATCH(F$1,'Tillförd energi'!$B$1:$AQ$1,0),FALSE)</f>
        <v>0</v>
      </c>
      <c r="G107">
        <f>VLOOKUP($B107,'Tillförd energi'!$B$1:$AS$566,MATCH(G$1,'Tillförd energi'!$B$1:$AQ$1,0),FALSE)</f>
        <v>0</v>
      </c>
      <c r="H107">
        <f>VLOOKUP($B107,'Tillförd energi'!$B$1:$AS$566,MATCH(H$1,'Tillförd energi'!$B$1:$AQ$1,0),FALSE)</f>
        <v>0</v>
      </c>
      <c r="I107">
        <f>VLOOKUP($B107,'Tillförd energi'!$B$1:$AS$566,MATCH(I$1,'Tillförd energi'!$B$1:$AQ$1,0),FALSE)</f>
        <v>0</v>
      </c>
      <c r="J107">
        <f>VLOOKUP($B107,'Tillförd energi'!$B$1:$AS$566,MATCH(J$1,'Tillförd energi'!$B$1:$AQ$1,0),FALSE)</f>
        <v>0</v>
      </c>
      <c r="K107">
        <v>0</v>
      </c>
      <c r="L107">
        <f>VLOOKUP($B107,'Tillförd energi'!$B$1:$AS$566,MATCH(L$1,'Tillförd energi'!$B$1:$AQ$1,0),FALSE)</f>
        <v>0</v>
      </c>
      <c r="M107">
        <f>VLOOKUP($B107,'Tillförd energi'!$B$1:$AS$566,MATCH(M$1,'Tillförd energi'!$B$1:$AQ$1,0),FALSE)</f>
        <v>0</v>
      </c>
      <c r="N107">
        <f>VLOOKUP($B107,'Tillförd energi'!$B$1:$AS$566,MATCH(N$1,'Tillförd energi'!$B$1:$AQ$1,0),FALSE)</f>
        <v>0</v>
      </c>
      <c r="O107">
        <f>VLOOKUP($B107,'Tillförd energi'!$B$1:$AS$566,MATCH(O$1,'Tillförd energi'!$B$1:$AQ$1,0),FALSE)</f>
        <v>0</v>
      </c>
      <c r="P107">
        <f>VLOOKUP($B107,'Tillförd energi'!$B$1:$AS$566,MATCH(P$1,'Tillförd energi'!$B$1:$AQ$1,0),FALSE)</f>
        <v>0</v>
      </c>
      <c r="Q107">
        <f>VLOOKUP($B107,'Tillförd energi'!$B$1:$AS$566,MATCH(Q$1,'Tillförd energi'!$B$1:$AQ$1,0),FALSE)</f>
        <v>0</v>
      </c>
      <c r="R107">
        <f>VLOOKUP($B107,'Tillförd energi'!$B$1:$AS$566,MATCH(R$1,'Tillförd energi'!$B$1:$AQ$1,0),FALSE)</f>
        <v>0</v>
      </c>
      <c r="S107">
        <f>VLOOKUP($B107,'Tillförd energi'!$B$1:$AS$566,MATCH(S$1,'Tillförd energi'!$B$1:$AQ$1,0),FALSE)</f>
        <v>0</v>
      </c>
      <c r="T107">
        <f>VLOOKUP($B107,'Tillförd energi'!$B$1:$AS$566,MATCH(T$1,'Tillförd energi'!$B$1:$AQ$1,0),FALSE)</f>
        <v>0</v>
      </c>
      <c r="U107">
        <f>VLOOKUP($B107,'Tillförd energi'!$B$1:$AS$566,MATCH(U$1,'Tillförd energi'!$B$1:$AQ$1,0),FALSE)</f>
        <v>0</v>
      </c>
      <c r="V107">
        <f>VLOOKUP($B107,'Tillförd energi'!$B$1:$AS$566,MATCH(V$1,'Tillförd energi'!$B$1:$AQ$1,0),FALSE)</f>
        <v>0</v>
      </c>
      <c r="W107">
        <f>VLOOKUP($B107,'Tillförd energi'!$B$1:$AS$566,MATCH(W$1,'Tillförd energi'!$B$1:$AQ$1,0),FALSE)</f>
        <v>0</v>
      </c>
      <c r="X107">
        <f>VLOOKUP($B107,'Tillförd energi'!$B$1:$AS$566,MATCH(X$1,'Tillförd energi'!$B$1:$AQ$1,0),FALSE)</f>
        <v>0</v>
      </c>
      <c r="Y107">
        <f>VLOOKUP($B107,'Tillförd energi'!$B$1:$AS$566,MATCH(Y$1,'Tillförd energi'!$B$1:$AQ$1,0),FALSE)</f>
        <v>0</v>
      </c>
      <c r="Z107">
        <f>VLOOKUP($B107,'Tillförd energi'!$B$1:$AS$566,MATCH(Z$1,'Tillförd energi'!$B$1:$AQ$1,0),FALSE)</f>
        <v>0</v>
      </c>
      <c r="AA107">
        <f>VLOOKUP($B107,'Tillförd energi'!$B$1:$AS$566,MATCH(AA$1,'Tillförd energi'!$B$1:$AQ$1,0),FALSE)</f>
        <v>0</v>
      </c>
      <c r="AB107">
        <f>VLOOKUP($B107,'Tillförd energi'!$B$1:$AS$566,MATCH(AB$1,'Tillförd energi'!$B$1:$AQ$1,0),FALSE)</f>
        <v>0</v>
      </c>
      <c r="AC107">
        <f>VLOOKUP($B107,'Tillförd energi'!$B$1:$AS$566,MATCH(AC$1,'Tillförd energi'!$B$1:$AQ$1,0),FALSE)</f>
        <v>0</v>
      </c>
      <c r="AD107">
        <f>VLOOKUP($B107,'Tillförd energi'!$B$1:$AS$566,MATCH(AD$1,'Tillförd energi'!$B$1:$AQ$1,0),FALSE)</f>
        <v>0</v>
      </c>
      <c r="AE107">
        <f>VLOOKUP($B107,'Tillförd energi'!$B$1:$AS$566,MATCH(AE$1,'Tillförd energi'!$B$1:$AQ$1,0),FALSE)</f>
        <v>0</v>
      </c>
      <c r="AF107">
        <f>VLOOKUP($B107,'Tillförd energi'!$B$1:$AS$566,MATCH(AF$1,'Tillförd energi'!$B$1:$AQ$1,0),FALSE)</f>
        <v>0</v>
      </c>
      <c r="AG107">
        <f>IFERROR(VLOOKUP(B107,Miljö!$B$1:$S$476,9,FALSE)/1,0)</f>
        <v>0</v>
      </c>
      <c r="AI107">
        <f t="shared" si="10"/>
        <v>0</v>
      </c>
      <c r="AJ107">
        <f t="shared" si="11"/>
        <v>0</v>
      </c>
      <c r="AK107" t="str">
        <f>IF(ISERROR(1/VLOOKUP($B107,Leveranser!$B$1:$S$500,MATCH("såld värme (gwh)",Leveranser!$B$1:$S$1,0),FALSE)),"",VLOOKUP($B107,Leveranser!$B$1:$S$500,MATCH("såld värme (gwh)",Leveranser!$B$1:$S$1,0),FALSE))</f>
        <v/>
      </c>
      <c r="AL107" s="22">
        <f>VLOOKUP($B107,Leveranser!$B$1:$Y$500,MATCH("Totalt såld fjärrvärme till andra fjärrvärmeföretag",Leveranser!$B$1:$AA$1,0),FALSE)</f>
        <v>0</v>
      </c>
      <c r="AM107" s="22">
        <f>IF(ISERROR(1/VLOOKUP($B107,Miljö!$B$1:$S$500,MATCH("Såld mängd produktionsspecifik fjärrvärme (GWh)",Miljö!$B$1:$R$1,0),FALSE)),0,VLOOKUP($B107,Miljö!$B$1:$S$500,MATCH("Såld mängd produktionsspecifik fjärrvärme (GWh)",Miljö!$B$1:$R$1,0),FALSE))</f>
        <v>0</v>
      </c>
      <c r="AN107" s="23" t="str">
        <f t="shared" si="12"/>
        <v/>
      </c>
      <c r="AP107" t="str">
        <f>VLOOKUP($B107,'Miljövärden urval för publ'!$B$1:$H$450,7,FALSE)</f>
        <v>Nej</v>
      </c>
      <c r="AQ107" t="str">
        <f>VLOOKUP($B107,'Miljövärden urval för publ'!$B$1:$H$450,6,FALSE)</f>
        <v>Nej</v>
      </c>
      <c r="AU107">
        <f t="shared" si="13"/>
        <v>0</v>
      </c>
      <c r="AV107">
        <f t="shared" si="14"/>
        <v>0</v>
      </c>
      <c r="AW107">
        <f t="shared" si="15"/>
        <v>0</v>
      </c>
      <c r="AX107">
        <f t="shared" si="16"/>
        <v>0</v>
      </c>
      <c r="AZ107">
        <f t="shared" si="17"/>
        <v>0</v>
      </c>
      <c r="BA107">
        <f t="shared" si="18"/>
        <v>0</v>
      </c>
      <c r="BC107">
        <f t="shared" si="19"/>
        <v>0</v>
      </c>
    </row>
    <row r="108" spans="1:55" ht="15" customHeight="1" x14ac:dyDescent="0.25">
      <c r="A108" t="s">
        <v>147</v>
      </c>
      <c r="B108" t="s">
        <v>153</v>
      </c>
      <c r="C108">
        <f>VLOOKUP($B108,'Tillförd energi'!$B$1:$AS$566,MATCH(C$1,'Tillförd energi'!$B$1:$AQ$1,0),FALSE)</f>
        <v>0</v>
      </c>
      <c r="D108">
        <f>VLOOKUP($B108,'Tillförd energi'!$B$1:$AS$566,MATCH(D$1,'Tillförd energi'!$B$1:$AQ$1,0),FALSE)</f>
        <v>0</v>
      </c>
      <c r="E108">
        <f>VLOOKUP($B108,'Tillförd energi'!$B$1:$AS$566,MATCH(E$1,'Tillförd energi'!$B$1:$AQ$1,0),FALSE)</f>
        <v>0</v>
      </c>
      <c r="F108">
        <f>VLOOKUP($B108,'Tillförd energi'!$B$1:$AS$566,MATCH(F$1,'Tillförd energi'!$B$1:$AQ$1,0),FALSE)</f>
        <v>0</v>
      </c>
      <c r="G108">
        <f>VLOOKUP($B108,'Tillförd energi'!$B$1:$AS$566,MATCH(G$1,'Tillförd energi'!$B$1:$AQ$1,0),FALSE)</f>
        <v>0</v>
      </c>
      <c r="H108">
        <f>VLOOKUP($B108,'Tillförd energi'!$B$1:$AS$566,MATCH(H$1,'Tillförd energi'!$B$1:$AQ$1,0),FALSE)</f>
        <v>0</v>
      </c>
      <c r="I108">
        <f>VLOOKUP($B108,'Tillförd energi'!$B$1:$AS$566,MATCH(I$1,'Tillförd energi'!$B$1:$AQ$1,0),FALSE)</f>
        <v>0</v>
      </c>
      <c r="J108">
        <f>VLOOKUP($B108,'Tillförd energi'!$B$1:$AS$566,MATCH(J$1,'Tillförd energi'!$B$1:$AQ$1,0),FALSE)</f>
        <v>0</v>
      </c>
      <c r="K108">
        <v>0</v>
      </c>
      <c r="L108">
        <f>VLOOKUP($B108,'Tillförd energi'!$B$1:$AS$566,MATCH(L$1,'Tillförd energi'!$B$1:$AQ$1,0),FALSE)</f>
        <v>0</v>
      </c>
      <c r="M108">
        <f>VLOOKUP($B108,'Tillförd energi'!$B$1:$AS$566,MATCH(M$1,'Tillförd energi'!$B$1:$AQ$1,0),FALSE)</f>
        <v>0</v>
      </c>
      <c r="N108">
        <f>VLOOKUP($B108,'Tillförd energi'!$B$1:$AS$566,MATCH(N$1,'Tillförd energi'!$B$1:$AQ$1,0),FALSE)</f>
        <v>0</v>
      </c>
      <c r="O108">
        <f>VLOOKUP($B108,'Tillförd energi'!$B$1:$AS$566,MATCH(O$1,'Tillförd energi'!$B$1:$AQ$1,0),FALSE)</f>
        <v>0</v>
      </c>
      <c r="P108">
        <f>VLOOKUP($B108,'Tillförd energi'!$B$1:$AS$566,MATCH(P$1,'Tillförd energi'!$B$1:$AQ$1,0),FALSE)</f>
        <v>0</v>
      </c>
      <c r="Q108">
        <f>VLOOKUP($B108,'Tillförd energi'!$B$1:$AS$566,MATCH(Q$1,'Tillförd energi'!$B$1:$AQ$1,0),FALSE)</f>
        <v>0</v>
      </c>
      <c r="R108">
        <f>VLOOKUP($B108,'Tillförd energi'!$B$1:$AS$566,MATCH(R$1,'Tillförd energi'!$B$1:$AQ$1,0),FALSE)</f>
        <v>0</v>
      </c>
      <c r="S108">
        <f>VLOOKUP($B108,'Tillförd energi'!$B$1:$AS$566,MATCH(S$1,'Tillförd energi'!$B$1:$AQ$1,0),FALSE)</f>
        <v>0</v>
      </c>
      <c r="T108">
        <f>VLOOKUP($B108,'Tillförd energi'!$B$1:$AS$566,MATCH(T$1,'Tillförd energi'!$B$1:$AQ$1,0),FALSE)</f>
        <v>0</v>
      </c>
      <c r="U108">
        <f>VLOOKUP($B108,'Tillförd energi'!$B$1:$AS$566,MATCH(U$1,'Tillförd energi'!$B$1:$AQ$1,0),FALSE)</f>
        <v>0</v>
      </c>
      <c r="V108">
        <f>VLOOKUP($B108,'Tillförd energi'!$B$1:$AS$566,MATCH(V$1,'Tillförd energi'!$B$1:$AQ$1,0),FALSE)</f>
        <v>0</v>
      </c>
      <c r="W108">
        <f>VLOOKUP($B108,'Tillförd energi'!$B$1:$AS$566,MATCH(W$1,'Tillförd energi'!$B$1:$AQ$1,0),FALSE)</f>
        <v>0</v>
      </c>
      <c r="X108">
        <f>VLOOKUP($B108,'Tillförd energi'!$B$1:$AS$566,MATCH(X$1,'Tillförd energi'!$B$1:$AQ$1,0),FALSE)</f>
        <v>0</v>
      </c>
      <c r="Y108">
        <f>VLOOKUP($B108,'Tillförd energi'!$B$1:$AS$566,MATCH(Y$1,'Tillförd energi'!$B$1:$AQ$1,0),FALSE)</f>
        <v>0</v>
      </c>
      <c r="Z108">
        <f>VLOOKUP($B108,'Tillförd energi'!$B$1:$AS$566,MATCH(Z$1,'Tillförd energi'!$B$1:$AQ$1,0),FALSE)</f>
        <v>0</v>
      </c>
      <c r="AA108">
        <f>VLOOKUP($B108,'Tillförd energi'!$B$1:$AS$566,MATCH(AA$1,'Tillförd energi'!$B$1:$AQ$1,0),FALSE)</f>
        <v>0</v>
      </c>
      <c r="AB108">
        <f>VLOOKUP($B108,'Tillförd energi'!$B$1:$AS$566,MATCH(AB$1,'Tillförd energi'!$B$1:$AQ$1,0),FALSE)</f>
        <v>0</v>
      </c>
      <c r="AC108">
        <f>VLOOKUP($B108,'Tillförd energi'!$B$1:$AS$566,MATCH(AC$1,'Tillförd energi'!$B$1:$AQ$1,0),FALSE)</f>
        <v>0</v>
      </c>
      <c r="AD108">
        <f>VLOOKUP($B108,'Tillförd energi'!$B$1:$AS$566,MATCH(AD$1,'Tillförd energi'!$B$1:$AQ$1,0),FALSE)</f>
        <v>0</v>
      </c>
      <c r="AE108">
        <f>VLOOKUP($B108,'Tillförd energi'!$B$1:$AS$566,MATCH(AE$1,'Tillförd energi'!$B$1:$AQ$1,0),FALSE)</f>
        <v>0</v>
      </c>
      <c r="AF108">
        <f>VLOOKUP($B108,'Tillförd energi'!$B$1:$AS$566,MATCH(AF$1,'Tillförd energi'!$B$1:$AQ$1,0),FALSE)</f>
        <v>0</v>
      </c>
      <c r="AG108">
        <f>IFERROR(VLOOKUP(B108,Miljö!$B$1:$S$476,9,FALSE)/1,0)</f>
        <v>0</v>
      </c>
      <c r="AI108">
        <f t="shared" si="10"/>
        <v>0</v>
      </c>
      <c r="AJ108">
        <f t="shared" si="11"/>
        <v>0</v>
      </c>
      <c r="AK108" t="str">
        <f>IF(ISERROR(1/VLOOKUP($B108,Leveranser!$B$1:$S$500,MATCH("såld värme (gwh)",Leveranser!$B$1:$S$1,0),FALSE)),"",VLOOKUP($B108,Leveranser!$B$1:$S$500,MATCH("såld värme (gwh)",Leveranser!$B$1:$S$1,0),FALSE))</f>
        <v/>
      </c>
      <c r="AL108" s="22">
        <f>VLOOKUP($B108,Leveranser!$B$1:$Y$500,MATCH("Totalt såld fjärrvärme till andra fjärrvärmeföretag",Leveranser!$B$1:$AA$1,0),FALSE)</f>
        <v>0</v>
      </c>
      <c r="AM108" s="22">
        <f>IF(ISERROR(1/VLOOKUP($B108,Miljö!$B$1:$S$500,MATCH("Såld mängd produktionsspecifik fjärrvärme (GWh)",Miljö!$B$1:$R$1,0),FALSE)),0,VLOOKUP($B108,Miljö!$B$1:$S$500,MATCH("Såld mängd produktionsspecifik fjärrvärme (GWh)",Miljö!$B$1:$R$1,0),FALSE))</f>
        <v>0</v>
      </c>
      <c r="AN108" s="23" t="str">
        <f t="shared" si="12"/>
        <v/>
      </c>
      <c r="AP108" t="str">
        <f>VLOOKUP($B108,'Miljövärden urval för publ'!$B$1:$H$450,7,FALSE)</f>
        <v>Nej</v>
      </c>
      <c r="AQ108" t="str">
        <f>VLOOKUP($B108,'Miljövärden urval för publ'!$B$1:$H$450,6,FALSE)</f>
        <v>Nej</v>
      </c>
      <c r="AU108">
        <f t="shared" si="13"/>
        <v>0</v>
      </c>
      <c r="AV108">
        <f t="shared" si="14"/>
        <v>0</v>
      </c>
      <c r="AW108">
        <f t="shared" si="15"/>
        <v>0</v>
      </c>
      <c r="AX108">
        <f t="shared" si="16"/>
        <v>0</v>
      </c>
      <c r="AZ108">
        <f t="shared" si="17"/>
        <v>0</v>
      </c>
      <c r="BA108">
        <f t="shared" si="18"/>
        <v>0</v>
      </c>
      <c r="BC108">
        <f t="shared" si="19"/>
        <v>0</v>
      </c>
    </row>
    <row r="109" spans="1:55" ht="15" customHeight="1" x14ac:dyDescent="0.25">
      <c r="A109" t="s">
        <v>147</v>
      </c>
      <c r="B109" t="s">
        <v>154</v>
      </c>
      <c r="C109">
        <f>VLOOKUP($B109,'Tillförd energi'!$B$1:$AS$566,MATCH(C$1,'Tillförd energi'!$B$1:$AQ$1,0),FALSE)</f>
        <v>0</v>
      </c>
      <c r="D109">
        <f>VLOOKUP($B109,'Tillförd energi'!$B$1:$AS$566,MATCH(D$1,'Tillförd energi'!$B$1:$AQ$1,0),FALSE)</f>
        <v>0</v>
      </c>
      <c r="E109">
        <f>VLOOKUP($B109,'Tillförd energi'!$B$1:$AS$566,MATCH(E$1,'Tillförd energi'!$B$1:$AQ$1,0),FALSE)</f>
        <v>0</v>
      </c>
      <c r="F109">
        <f>VLOOKUP($B109,'Tillförd energi'!$B$1:$AS$566,MATCH(F$1,'Tillförd energi'!$B$1:$AQ$1,0),FALSE)</f>
        <v>0</v>
      </c>
      <c r="G109">
        <f>VLOOKUP($B109,'Tillförd energi'!$B$1:$AS$566,MATCH(G$1,'Tillförd energi'!$B$1:$AQ$1,0),FALSE)</f>
        <v>0</v>
      </c>
      <c r="H109">
        <f>VLOOKUP($B109,'Tillförd energi'!$B$1:$AS$566,MATCH(H$1,'Tillförd energi'!$B$1:$AQ$1,0),FALSE)</f>
        <v>0</v>
      </c>
      <c r="I109">
        <f>VLOOKUP($B109,'Tillförd energi'!$B$1:$AS$566,MATCH(I$1,'Tillförd energi'!$B$1:$AQ$1,0),FALSE)</f>
        <v>0</v>
      </c>
      <c r="J109">
        <f>VLOOKUP($B109,'Tillförd energi'!$B$1:$AS$566,MATCH(J$1,'Tillförd energi'!$B$1:$AQ$1,0),FALSE)</f>
        <v>0</v>
      </c>
      <c r="K109">
        <v>0</v>
      </c>
      <c r="L109">
        <f>VLOOKUP($B109,'Tillförd energi'!$B$1:$AS$566,MATCH(L$1,'Tillförd energi'!$B$1:$AQ$1,0),FALSE)</f>
        <v>0</v>
      </c>
      <c r="M109">
        <f>VLOOKUP($B109,'Tillförd energi'!$B$1:$AS$566,MATCH(M$1,'Tillförd energi'!$B$1:$AQ$1,0),FALSE)</f>
        <v>0</v>
      </c>
      <c r="N109">
        <f>VLOOKUP($B109,'Tillförd energi'!$B$1:$AS$566,MATCH(N$1,'Tillförd energi'!$B$1:$AQ$1,0),FALSE)</f>
        <v>0</v>
      </c>
      <c r="O109">
        <f>VLOOKUP($B109,'Tillförd energi'!$B$1:$AS$566,MATCH(O$1,'Tillförd energi'!$B$1:$AQ$1,0),FALSE)</f>
        <v>0</v>
      </c>
      <c r="P109">
        <f>VLOOKUP($B109,'Tillförd energi'!$B$1:$AS$566,MATCH(P$1,'Tillförd energi'!$B$1:$AQ$1,0),FALSE)</f>
        <v>0</v>
      </c>
      <c r="Q109">
        <f>VLOOKUP($B109,'Tillförd energi'!$B$1:$AS$566,MATCH(Q$1,'Tillförd energi'!$B$1:$AQ$1,0),FALSE)</f>
        <v>0</v>
      </c>
      <c r="R109">
        <f>VLOOKUP($B109,'Tillförd energi'!$B$1:$AS$566,MATCH(R$1,'Tillförd energi'!$B$1:$AQ$1,0),FALSE)</f>
        <v>0</v>
      </c>
      <c r="S109">
        <f>VLOOKUP($B109,'Tillförd energi'!$B$1:$AS$566,MATCH(S$1,'Tillförd energi'!$B$1:$AQ$1,0),FALSE)</f>
        <v>0</v>
      </c>
      <c r="T109">
        <f>VLOOKUP($B109,'Tillförd energi'!$B$1:$AS$566,MATCH(T$1,'Tillförd energi'!$B$1:$AQ$1,0),FALSE)</f>
        <v>0</v>
      </c>
      <c r="U109">
        <f>VLOOKUP($B109,'Tillförd energi'!$B$1:$AS$566,MATCH(U$1,'Tillförd energi'!$B$1:$AQ$1,0),FALSE)</f>
        <v>0</v>
      </c>
      <c r="V109">
        <f>VLOOKUP($B109,'Tillförd energi'!$B$1:$AS$566,MATCH(V$1,'Tillförd energi'!$B$1:$AQ$1,0),FALSE)</f>
        <v>0</v>
      </c>
      <c r="W109">
        <f>VLOOKUP($B109,'Tillförd energi'!$B$1:$AS$566,MATCH(W$1,'Tillförd energi'!$B$1:$AQ$1,0),FALSE)</f>
        <v>0</v>
      </c>
      <c r="X109">
        <f>VLOOKUP($B109,'Tillförd energi'!$B$1:$AS$566,MATCH(X$1,'Tillförd energi'!$B$1:$AQ$1,0),FALSE)</f>
        <v>0</v>
      </c>
      <c r="Y109">
        <f>VLOOKUP($B109,'Tillförd energi'!$B$1:$AS$566,MATCH(Y$1,'Tillförd energi'!$B$1:$AQ$1,0),FALSE)</f>
        <v>0</v>
      </c>
      <c r="Z109">
        <f>VLOOKUP($B109,'Tillförd energi'!$B$1:$AS$566,MATCH(Z$1,'Tillförd energi'!$B$1:$AQ$1,0),FALSE)</f>
        <v>0</v>
      </c>
      <c r="AA109">
        <f>VLOOKUP($B109,'Tillförd energi'!$B$1:$AS$566,MATCH(AA$1,'Tillförd energi'!$B$1:$AQ$1,0),FALSE)</f>
        <v>0</v>
      </c>
      <c r="AB109">
        <f>VLOOKUP($B109,'Tillförd energi'!$B$1:$AS$566,MATCH(AB$1,'Tillförd energi'!$B$1:$AQ$1,0),FALSE)</f>
        <v>0</v>
      </c>
      <c r="AC109">
        <f>VLOOKUP($B109,'Tillförd energi'!$B$1:$AS$566,MATCH(AC$1,'Tillförd energi'!$B$1:$AQ$1,0),FALSE)</f>
        <v>0</v>
      </c>
      <c r="AD109">
        <f>VLOOKUP($B109,'Tillförd energi'!$B$1:$AS$566,MATCH(AD$1,'Tillförd energi'!$B$1:$AQ$1,0),FALSE)</f>
        <v>0</v>
      </c>
      <c r="AE109">
        <f>VLOOKUP($B109,'Tillförd energi'!$B$1:$AS$566,MATCH(AE$1,'Tillförd energi'!$B$1:$AQ$1,0),FALSE)</f>
        <v>0</v>
      </c>
      <c r="AF109">
        <f>VLOOKUP($B109,'Tillförd energi'!$B$1:$AS$566,MATCH(AF$1,'Tillförd energi'!$B$1:$AQ$1,0),FALSE)</f>
        <v>0</v>
      </c>
      <c r="AG109">
        <f>IFERROR(VLOOKUP(B109,Miljö!$B$1:$S$476,9,FALSE)/1,0)</f>
        <v>0</v>
      </c>
      <c r="AI109">
        <f t="shared" si="10"/>
        <v>0</v>
      </c>
      <c r="AJ109">
        <f t="shared" si="11"/>
        <v>0</v>
      </c>
      <c r="AK109" t="str">
        <f>IF(ISERROR(1/VLOOKUP($B109,Leveranser!$B$1:$S$500,MATCH("såld värme (gwh)",Leveranser!$B$1:$S$1,0),FALSE)),"",VLOOKUP($B109,Leveranser!$B$1:$S$500,MATCH("såld värme (gwh)",Leveranser!$B$1:$S$1,0),FALSE))</f>
        <v/>
      </c>
      <c r="AL109" s="22">
        <f>VLOOKUP($B109,Leveranser!$B$1:$Y$500,MATCH("Totalt såld fjärrvärme till andra fjärrvärmeföretag",Leveranser!$B$1:$AA$1,0),FALSE)</f>
        <v>0</v>
      </c>
      <c r="AM109" s="22">
        <f>IF(ISERROR(1/VLOOKUP($B109,Miljö!$B$1:$S$500,MATCH("Såld mängd produktionsspecifik fjärrvärme (GWh)",Miljö!$B$1:$R$1,0),FALSE)),0,VLOOKUP($B109,Miljö!$B$1:$S$500,MATCH("Såld mängd produktionsspecifik fjärrvärme (GWh)",Miljö!$B$1:$R$1,0),FALSE))</f>
        <v>0</v>
      </c>
      <c r="AN109" s="23" t="str">
        <f t="shared" si="12"/>
        <v/>
      </c>
      <c r="AP109" t="str">
        <f>VLOOKUP($B109,'Miljövärden urval för publ'!$B$1:$H$450,7,FALSE)</f>
        <v>Nej</v>
      </c>
      <c r="AQ109" t="str">
        <f>VLOOKUP($B109,'Miljövärden urval för publ'!$B$1:$H$450,6,FALSE)</f>
        <v>Nej</v>
      </c>
      <c r="AU109">
        <f t="shared" si="13"/>
        <v>0</v>
      </c>
      <c r="AV109">
        <f t="shared" si="14"/>
        <v>0</v>
      </c>
      <c r="AW109">
        <f t="shared" si="15"/>
        <v>0</v>
      </c>
      <c r="AX109">
        <f t="shared" si="16"/>
        <v>0</v>
      </c>
      <c r="AZ109">
        <f t="shared" si="17"/>
        <v>0</v>
      </c>
      <c r="BA109">
        <f t="shared" si="18"/>
        <v>0</v>
      </c>
      <c r="BC109">
        <f t="shared" si="19"/>
        <v>0</v>
      </c>
    </row>
    <row r="110" spans="1:55" ht="15" customHeight="1" x14ac:dyDescent="0.25">
      <c r="A110" t="s">
        <v>147</v>
      </c>
      <c r="B110" t="s">
        <v>155</v>
      </c>
      <c r="C110">
        <f>VLOOKUP($B110,'Tillförd energi'!$B$1:$AS$566,MATCH(C$1,'Tillförd energi'!$B$1:$AQ$1,0),FALSE)</f>
        <v>0</v>
      </c>
      <c r="D110">
        <f>VLOOKUP($B110,'Tillförd energi'!$B$1:$AS$566,MATCH(D$1,'Tillförd energi'!$B$1:$AQ$1,0),FALSE)</f>
        <v>0</v>
      </c>
      <c r="E110">
        <f>VLOOKUP($B110,'Tillförd energi'!$B$1:$AS$566,MATCH(E$1,'Tillförd energi'!$B$1:$AQ$1,0),FALSE)</f>
        <v>0</v>
      </c>
      <c r="F110">
        <f>VLOOKUP($B110,'Tillförd energi'!$B$1:$AS$566,MATCH(F$1,'Tillförd energi'!$B$1:$AQ$1,0),FALSE)</f>
        <v>0</v>
      </c>
      <c r="G110">
        <f>VLOOKUP($B110,'Tillförd energi'!$B$1:$AS$566,MATCH(G$1,'Tillförd energi'!$B$1:$AQ$1,0),FALSE)</f>
        <v>0</v>
      </c>
      <c r="H110">
        <f>VLOOKUP($B110,'Tillförd energi'!$B$1:$AS$566,MATCH(H$1,'Tillförd energi'!$B$1:$AQ$1,0),FALSE)</f>
        <v>0</v>
      </c>
      <c r="I110">
        <f>VLOOKUP($B110,'Tillförd energi'!$B$1:$AS$566,MATCH(I$1,'Tillförd energi'!$B$1:$AQ$1,0),FALSE)</f>
        <v>0</v>
      </c>
      <c r="J110">
        <f>VLOOKUP($B110,'Tillförd energi'!$B$1:$AS$566,MATCH(J$1,'Tillförd energi'!$B$1:$AQ$1,0),FALSE)</f>
        <v>0</v>
      </c>
      <c r="K110">
        <v>0</v>
      </c>
      <c r="L110">
        <f>VLOOKUP($B110,'Tillförd energi'!$B$1:$AS$566,MATCH(L$1,'Tillförd energi'!$B$1:$AQ$1,0),FALSE)</f>
        <v>0</v>
      </c>
      <c r="M110">
        <f>VLOOKUP($B110,'Tillförd energi'!$B$1:$AS$566,MATCH(M$1,'Tillförd energi'!$B$1:$AQ$1,0),FALSE)</f>
        <v>0</v>
      </c>
      <c r="N110">
        <f>VLOOKUP($B110,'Tillförd energi'!$B$1:$AS$566,MATCH(N$1,'Tillförd energi'!$B$1:$AQ$1,0),FALSE)</f>
        <v>0</v>
      </c>
      <c r="O110">
        <f>VLOOKUP($B110,'Tillförd energi'!$B$1:$AS$566,MATCH(O$1,'Tillförd energi'!$B$1:$AQ$1,0),FALSE)</f>
        <v>0</v>
      </c>
      <c r="P110">
        <f>VLOOKUP($B110,'Tillförd energi'!$B$1:$AS$566,MATCH(P$1,'Tillförd energi'!$B$1:$AQ$1,0),FALSE)</f>
        <v>0</v>
      </c>
      <c r="Q110">
        <f>VLOOKUP($B110,'Tillförd energi'!$B$1:$AS$566,MATCH(Q$1,'Tillförd energi'!$B$1:$AQ$1,0),FALSE)</f>
        <v>0</v>
      </c>
      <c r="R110">
        <f>VLOOKUP($B110,'Tillförd energi'!$B$1:$AS$566,MATCH(R$1,'Tillförd energi'!$B$1:$AQ$1,0),FALSE)</f>
        <v>0</v>
      </c>
      <c r="S110">
        <f>VLOOKUP($B110,'Tillförd energi'!$B$1:$AS$566,MATCH(S$1,'Tillförd energi'!$B$1:$AQ$1,0),FALSE)</f>
        <v>0</v>
      </c>
      <c r="T110">
        <f>VLOOKUP($B110,'Tillförd energi'!$B$1:$AS$566,MATCH(T$1,'Tillförd energi'!$B$1:$AQ$1,0),FALSE)</f>
        <v>0</v>
      </c>
      <c r="U110">
        <f>VLOOKUP($B110,'Tillförd energi'!$B$1:$AS$566,MATCH(U$1,'Tillförd energi'!$B$1:$AQ$1,0),FALSE)</f>
        <v>0</v>
      </c>
      <c r="V110">
        <f>VLOOKUP($B110,'Tillförd energi'!$B$1:$AS$566,MATCH(V$1,'Tillförd energi'!$B$1:$AQ$1,0),FALSE)</f>
        <v>0</v>
      </c>
      <c r="W110">
        <f>VLOOKUP($B110,'Tillförd energi'!$B$1:$AS$566,MATCH(W$1,'Tillförd energi'!$B$1:$AQ$1,0),FALSE)</f>
        <v>0</v>
      </c>
      <c r="X110">
        <f>VLOOKUP($B110,'Tillförd energi'!$B$1:$AS$566,MATCH(X$1,'Tillförd energi'!$B$1:$AQ$1,0),FALSE)</f>
        <v>0</v>
      </c>
      <c r="Y110">
        <f>VLOOKUP($B110,'Tillförd energi'!$B$1:$AS$566,MATCH(Y$1,'Tillförd energi'!$B$1:$AQ$1,0),FALSE)</f>
        <v>0</v>
      </c>
      <c r="Z110">
        <f>VLOOKUP($B110,'Tillförd energi'!$B$1:$AS$566,MATCH(Z$1,'Tillförd energi'!$B$1:$AQ$1,0),FALSE)</f>
        <v>0</v>
      </c>
      <c r="AA110">
        <f>VLOOKUP($B110,'Tillförd energi'!$B$1:$AS$566,MATCH(AA$1,'Tillförd energi'!$B$1:$AQ$1,0),FALSE)</f>
        <v>0</v>
      </c>
      <c r="AB110">
        <f>VLOOKUP($B110,'Tillförd energi'!$B$1:$AS$566,MATCH(AB$1,'Tillförd energi'!$B$1:$AQ$1,0),FALSE)</f>
        <v>0</v>
      </c>
      <c r="AC110">
        <f>VLOOKUP($B110,'Tillförd energi'!$B$1:$AS$566,MATCH(AC$1,'Tillförd energi'!$B$1:$AQ$1,0),FALSE)</f>
        <v>0</v>
      </c>
      <c r="AD110">
        <f>VLOOKUP($B110,'Tillförd energi'!$B$1:$AS$566,MATCH(AD$1,'Tillförd energi'!$B$1:$AQ$1,0),FALSE)</f>
        <v>0</v>
      </c>
      <c r="AE110">
        <f>VLOOKUP($B110,'Tillförd energi'!$B$1:$AS$566,MATCH(AE$1,'Tillförd energi'!$B$1:$AQ$1,0),FALSE)</f>
        <v>0</v>
      </c>
      <c r="AF110">
        <f>VLOOKUP($B110,'Tillförd energi'!$B$1:$AS$566,MATCH(AF$1,'Tillförd energi'!$B$1:$AQ$1,0),FALSE)</f>
        <v>0</v>
      </c>
      <c r="AG110">
        <f>IFERROR(VLOOKUP(B110,Miljö!$B$1:$S$476,9,FALSE)/1,0)</f>
        <v>0</v>
      </c>
      <c r="AI110">
        <f t="shared" si="10"/>
        <v>0</v>
      </c>
      <c r="AJ110">
        <f t="shared" si="11"/>
        <v>0</v>
      </c>
      <c r="AK110" t="str">
        <f>IF(ISERROR(1/VLOOKUP($B110,Leveranser!$B$1:$S$500,MATCH("såld värme (gwh)",Leveranser!$B$1:$S$1,0),FALSE)),"",VLOOKUP($B110,Leveranser!$B$1:$S$500,MATCH("såld värme (gwh)",Leveranser!$B$1:$S$1,0),FALSE))</f>
        <v/>
      </c>
      <c r="AL110" s="22">
        <f>VLOOKUP($B110,Leveranser!$B$1:$Y$500,MATCH("Totalt såld fjärrvärme till andra fjärrvärmeföretag",Leveranser!$B$1:$AA$1,0),FALSE)</f>
        <v>0</v>
      </c>
      <c r="AM110" s="22">
        <f>IF(ISERROR(1/VLOOKUP($B110,Miljö!$B$1:$S$500,MATCH("Såld mängd produktionsspecifik fjärrvärme (GWh)",Miljö!$B$1:$R$1,0),FALSE)),0,VLOOKUP($B110,Miljö!$B$1:$S$500,MATCH("Såld mängd produktionsspecifik fjärrvärme (GWh)",Miljö!$B$1:$R$1,0),FALSE))</f>
        <v>0</v>
      </c>
      <c r="AN110" s="23" t="str">
        <f t="shared" si="12"/>
        <v/>
      </c>
      <c r="AP110" t="str">
        <f>VLOOKUP($B110,'Miljövärden urval för publ'!$B$1:$H$450,7,FALSE)</f>
        <v>Nej</v>
      </c>
      <c r="AQ110" t="str">
        <f>VLOOKUP($B110,'Miljövärden urval för publ'!$B$1:$H$450,6,FALSE)</f>
        <v>Nej</v>
      </c>
      <c r="AU110">
        <f t="shared" si="13"/>
        <v>0</v>
      </c>
      <c r="AV110">
        <f t="shared" si="14"/>
        <v>0</v>
      </c>
      <c r="AW110">
        <f t="shared" si="15"/>
        <v>0</v>
      </c>
      <c r="AX110">
        <f t="shared" si="16"/>
        <v>0</v>
      </c>
      <c r="AZ110">
        <f t="shared" si="17"/>
        <v>0</v>
      </c>
      <c r="BA110">
        <f t="shared" si="18"/>
        <v>0</v>
      </c>
      <c r="BC110">
        <f t="shared" si="19"/>
        <v>0</v>
      </c>
    </row>
    <row r="111" spans="1:55" ht="15" customHeight="1" x14ac:dyDescent="0.25">
      <c r="A111" t="s">
        <v>156</v>
      </c>
      <c r="B111" t="s">
        <v>157</v>
      </c>
      <c r="C111">
        <f>VLOOKUP($B111,'Tillförd energi'!$B$1:$AS$566,MATCH(C$1,'Tillförd energi'!$B$1:$AQ$1,0),FALSE)</f>
        <v>0</v>
      </c>
      <c r="D111">
        <f>VLOOKUP($B111,'Tillförd energi'!$B$1:$AS$566,MATCH(D$1,'Tillförd energi'!$B$1:$AQ$1,0),FALSE)</f>
        <v>0.33700000000000002</v>
      </c>
      <c r="E111">
        <f>VLOOKUP($B111,'Tillförd energi'!$B$1:$AS$566,MATCH(E$1,'Tillförd energi'!$B$1:$AQ$1,0),FALSE)</f>
        <v>0</v>
      </c>
      <c r="F111">
        <f>VLOOKUP($B111,'Tillförd energi'!$B$1:$AS$566,MATCH(F$1,'Tillförd energi'!$B$1:$AQ$1,0),FALSE)</f>
        <v>0</v>
      </c>
      <c r="G111">
        <f>VLOOKUP($B111,'Tillförd energi'!$B$1:$AS$566,MATCH(G$1,'Tillförd energi'!$B$1:$AQ$1,0),FALSE)</f>
        <v>0</v>
      </c>
      <c r="H111">
        <f>VLOOKUP($B111,'Tillförd energi'!$B$1:$AS$566,MATCH(H$1,'Tillförd energi'!$B$1:$AQ$1,0),FALSE)</f>
        <v>0</v>
      </c>
      <c r="I111">
        <f>VLOOKUP($B111,'Tillförd energi'!$B$1:$AS$566,MATCH(I$1,'Tillförd energi'!$B$1:$AQ$1,0),FALSE)</f>
        <v>0</v>
      </c>
      <c r="J111">
        <f>VLOOKUP($B111,'Tillförd energi'!$B$1:$AS$566,MATCH(J$1,'Tillförd energi'!$B$1:$AQ$1,0),FALSE)</f>
        <v>0</v>
      </c>
      <c r="K111">
        <v>0</v>
      </c>
      <c r="L111">
        <f>VLOOKUP($B111,'Tillförd energi'!$B$1:$AS$566,MATCH(L$1,'Tillförd energi'!$B$1:$AQ$1,0),FALSE)</f>
        <v>0</v>
      </c>
      <c r="M111">
        <f>VLOOKUP($B111,'Tillförd energi'!$B$1:$AS$566,MATCH(M$1,'Tillförd energi'!$B$1:$AQ$1,0),FALSE)</f>
        <v>0</v>
      </c>
      <c r="N111">
        <f>VLOOKUP($B111,'Tillförd energi'!$B$1:$AS$566,MATCH(N$1,'Tillförd energi'!$B$1:$AQ$1,0),FALSE)</f>
        <v>12</v>
      </c>
      <c r="O111">
        <f>VLOOKUP($B111,'Tillförd energi'!$B$1:$AS$566,MATCH(O$1,'Tillförd energi'!$B$1:$AQ$1,0),FALSE)</f>
        <v>0</v>
      </c>
      <c r="P111">
        <f>VLOOKUP($B111,'Tillförd energi'!$B$1:$AS$566,MATCH(P$1,'Tillförd energi'!$B$1:$AQ$1,0),FALSE)</f>
        <v>10.228</v>
      </c>
      <c r="Q111">
        <f>VLOOKUP($B111,'Tillförd energi'!$B$1:$AS$566,MATCH(Q$1,'Tillförd energi'!$B$1:$AQ$1,0),FALSE)</f>
        <v>0</v>
      </c>
      <c r="R111">
        <f>VLOOKUP($B111,'Tillförd energi'!$B$1:$AS$566,MATCH(R$1,'Tillförd energi'!$B$1:$AQ$1,0),FALSE)</f>
        <v>4.8470000000000004</v>
      </c>
      <c r="S111">
        <f>VLOOKUP($B111,'Tillförd energi'!$B$1:$AS$566,MATCH(S$1,'Tillförd energi'!$B$1:$AQ$1,0),FALSE)</f>
        <v>0</v>
      </c>
      <c r="T111">
        <f>VLOOKUP($B111,'Tillförd energi'!$B$1:$AS$566,MATCH(T$1,'Tillförd energi'!$B$1:$AQ$1,0),FALSE)</f>
        <v>0</v>
      </c>
      <c r="U111">
        <f>VLOOKUP($B111,'Tillförd energi'!$B$1:$AS$566,MATCH(U$1,'Tillförd energi'!$B$1:$AQ$1,0),FALSE)</f>
        <v>0</v>
      </c>
      <c r="V111">
        <f>VLOOKUP($B111,'Tillförd energi'!$B$1:$AS$566,MATCH(V$1,'Tillförd energi'!$B$1:$AQ$1,0),FALSE)</f>
        <v>0</v>
      </c>
      <c r="W111">
        <f>VLOOKUP($B111,'Tillförd energi'!$B$1:$AS$566,MATCH(W$1,'Tillförd energi'!$B$1:$AQ$1,0),FALSE)</f>
        <v>0</v>
      </c>
      <c r="X111">
        <f>VLOOKUP($B111,'Tillförd energi'!$B$1:$AS$566,MATCH(X$1,'Tillförd energi'!$B$1:$AQ$1,0),FALSE)</f>
        <v>0</v>
      </c>
      <c r="Y111">
        <f>VLOOKUP($B111,'Tillförd energi'!$B$1:$AS$566,MATCH(Y$1,'Tillförd energi'!$B$1:$AQ$1,0),FALSE)</f>
        <v>0</v>
      </c>
      <c r="Z111">
        <f>VLOOKUP($B111,'Tillförd energi'!$B$1:$AS$566,MATCH(Z$1,'Tillförd energi'!$B$1:$AQ$1,0),FALSE)</f>
        <v>0.32900000000000001</v>
      </c>
      <c r="AA111">
        <f>VLOOKUP($B111,'Tillförd energi'!$B$1:$AS$566,MATCH(AA$1,'Tillförd energi'!$B$1:$AQ$1,0),FALSE)</f>
        <v>0</v>
      </c>
      <c r="AB111">
        <f>VLOOKUP($B111,'Tillförd energi'!$B$1:$AS$566,MATCH(AB$1,'Tillförd energi'!$B$1:$AQ$1,0),FALSE)</f>
        <v>0</v>
      </c>
      <c r="AC111">
        <f>VLOOKUP($B111,'Tillförd energi'!$B$1:$AS$566,MATCH(AC$1,'Tillförd energi'!$B$1:$AQ$1,0),FALSE)</f>
        <v>0</v>
      </c>
      <c r="AD111">
        <f>VLOOKUP($B111,'Tillförd energi'!$B$1:$AS$566,MATCH(AD$1,'Tillförd energi'!$B$1:$AQ$1,0),FALSE)</f>
        <v>6.8000000000000005E-2</v>
      </c>
      <c r="AE111">
        <f>VLOOKUP($B111,'Tillförd energi'!$B$1:$AS$566,MATCH(AE$1,'Tillförd energi'!$B$1:$AQ$1,0),FALSE)</f>
        <v>0</v>
      </c>
      <c r="AF111">
        <f>VLOOKUP($B111,'Tillförd energi'!$B$1:$AS$566,MATCH(AF$1,'Tillförd energi'!$B$1:$AQ$1,0),FALSE)</f>
        <v>0.64527000000000001</v>
      </c>
      <c r="AG111">
        <f>IFERROR(VLOOKUP(B111,Miljö!$B$1:$S$476,9,FALSE)/1,0)</f>
        <v>0</v>
      </c>
      <c r="AI111">
        <f t="shared" si="10"/>
        <v>28.454270000000001</v>
      </c>
      <c r="AJ111">
        <f t="shared" si="11"/>
        <v>28.454270000000001</v>
      </c>
      <c r="AK111">
        <f>IF(ISERROR(1/VLOOKUP($B111,Leveranser!$B$1:$S$500,MATCH("såld värme (gwh)",Leveranser!$B$1:$S$1,0),FALSE)),"",VLOOKUP($B111,Leveranser!$B$1:$S$500,MATCH("såld värme (gwh)",Leveranser!$B$1:$S$1,0),FALSE))</f>
        <v>21.509</v>
      </c>
      <c r="AL111" s="22">
        <f>VLOOKUP($B111,Leveranser!$B$1:$Y$500,MATCH("Totalt såld fjärrvärme till andra fjärrvärmeföretag",Leveranser!$B$1:$AA$1,0),FALSE)</f>
        <v>0</v>
      </c>
      <c r="AM111" s="22">
        <f>IF(ISERROR(1/VLOOKUP($B111,Miljö!$B$1:$S$500,MATCH("Såld mängd produktionsspecifik fjärrvärme (GWh)",Miljö!$B$1:$R$1,0),FALSE)),0,VLOOKUP($B111,Miljö!$B$1:$S$500,MATCH("Såld mängd produktionsspecifik fjärrvärme (GWh)",Miljö!$B$1:$R$1,0),FALSE))</f>
        <v>0</v>
      </c>
      <c r="AN111" s="23">
        <f t="shared" si="12"/>
        <v>0.75591466588318734</v>
      </c>
      <c r="AP111" t="str">
        <f>VLOOKUP($B111,'Miljövärden urval för publ'!$B$1:$H$450,7,FALSE)</f>
        <v>Ja</v>
      </c>
      <c r="AQ111" t="str">
        <f>VLOOKUP($B111,'Miljövärden urval för publ'!$B$1:$H$450,6,FALSE)</f>
        <v>Ja</v>
      </c>
      <c r="AU111">
        <f t="shared" si="13"/>
        <v>0.97426999999999997</v>
      </c>
      <c r="AV111">
        <f t="shared" si="14"/>
        <v>0</v>
      </c>
      <c r="AW111">
        <f t="shared" si="15"/>
        <v>22.228000000000002</v>
      </c>
      <c r="AX111">
        <f t="shared" si="16"/>
        <v>4.8470000000000004</v>
      </c>
      <c r="AZ111">
        <f t="shared" si="17"/>
        <v>0</v>
      </c>
      <c r="BA111">
        <f t="shared" si="18"/>
        <v>0</v>
      </c>
      <c r="BC111">
        <f t="shared" si="19"/>
        <v>27.075000000000003</v>
      </c>
    </row>
    <row r="112" spans="1:55" ht="15" customHeight="1" x14ac:dyDescent="0.25">
      <c r="A112" t="s">
        <v>156</v>
      </c>
      <c r="B112" t="s">
        <v>158</v>
      </c>
      <c r="C112">
        <f>VLOOKUP($B112,'Tillförd energi'!$B$1:$AS$566,MATCH(C$1,'Tillförd energi'!$B$1:$AQ$1,0),FALSE)</f>
        <v>0</v>
      </c>
      <c r="D112">
        <f>VLOOKUP($B112,'Tillförd energi'!$B$1:$AS$566,MATCH(D$1,'Tillförd energi'!$B$1:$AQ$1,0),FALSE)</f>
        <v>0</v>
      </c>
      <c r="E112">
        <f>VLOOKUP($B112,'Tillförd energi'!$B$1:$AS$566,MATCH(E$1,'Tillförd energi'!$B$1:$AQ$1,0),FALSE)</f>
        <v>0</v>
      </c>
      <c r="F112">
        <f>VLOOKUP($B112,'Tillförd energi'!$B$1:$AS$566,MATCH(F$1,'Tillförd energi'!$B$1:$AQ$1,0),FALSE)</f>
        <v>0</v>
      </c>
      <c r="G112">
        <f>VLOOKUP($B112,'Tillförd energi'!$B$1:$AS$566,MATCH(G$1,'Tillförd energi'!$B$1:$AQ$1,0),FALSE)</f>
        <v>0</v>
      </c>
      <c r="H112">
        <f>VLOOKUP($B112,'Tillförd energi'!$B$1:$AS$566,MATCH(H$1,'Tillförd energi'!$B$1:$AQ$1,0),FALSE)</f>
        <v>0</v>
      </c>
      <c r="I112">
        <f>VLOOKUP($B112,'Tillförd energi'!$B$1:$AS$566,MATCH(I$1,'Tillförd energi'!$B$1:$AQ$1,0),FALSE)</f>
        <v>0</v>
      </c>
      <c r="J112">
        <f>VLOOKUP($B112,'Tillförd energi'!$B$1:$AS$566,MATCH(J$1,'Tillförd energi'!$B$1:$AQ$1,0),FALSE)</f>
        <v>0</v>
      </c>
      <c r="K112">
        <v>0</v>
      </c>
      <c r="L112">
        <f>VLOOKUP($B112,'Tillförd energi'!$B$1:$AS$566,MATCH(L$1,'Tillförd energi'!$B$1:$AQ$1,0),FALSE)</f>
        <v>0</v>
      </c>
      <c r="M112">
        <f>VLOOKUP($B112,'Tillförd energi'!$B$1:$AS$566,MATCH(M$1,'Tillförd energi'!$B$1:$AQ$1,0),FALSE)</f>
        <v>0</v>
      </c>
      <c r="N112">
        <f>VLOOKUP($B112,'Tillförd energi'!$B$1:$AS$566,MATCH(N$1,'Tillförd energi'!$B$1:$AQ$1,0),FALSE)</f>
        <v>0</v>
      </c>
      <c r="O112">
        <f>VLOOKUP($B112,'Tillförd energi'!$B$1:$AS$566,MATCH(O$1,'Tillförd energi'!$B$1:$AQ$1,0),FALSE)</f>
        <v>0</v>
      </c>
      <c r="P112">
        <f>VLOOKUP($B112,'Tillförd energi'!$B$1:$AS$566,MATCH(P$1,'Tillförd energi'!$B$1:$AQ$1,0),FALSE)</f>
        <v>0</v>
      </c>
      <c r="Q112">
        <f>VLOOKUP($B112,'Tillförd energi'!$B$1:$AS$566,MATCH(Q$1,'Tillförd energi'!$B$1:$AQ$1,0),FALSE)</f>
        <v>5.5341199999999997</v>
      </c>
      <c r="R112">
        <f>VLOOKUP($B112,'Tillförd energi'!$B$1:$AS$566,MATCH(R$1,'Tillförd energi'!$B$1:$AQ$1,0),FALSE)</f>
        <v>0</v>
      </c>
      <c r="S112">
        <f>VLOOKUP($B112,'Tillförd energi'!$B$1:$AS$566,MATCH(S$1,'Tillförd energi'!$B$1:$AQ$1,0),FALSE)</f>
        <v>0</v>
      </c>
      <c r="T112">
        <f>VLOOKUP($B112,'Tillförd energi'!$B$1:$AS$566,MATCH(T$1,'Tillförd energi'!$B$1:$AQ$1,0),FALSE)</f>
        <v>0</v>
      </c>
      <c r="U112">
        <f>VLOOKUP($B112,'Tillförd energi'!$B$1:$AS$566,MATCH(U$1,'Tillförd energi'!$B$1:$AQ$1,0),FALSE)</f>
        <v>0</v>
      </c>
      <c r="V112">
        <f>VLOOKUP($B112,'Tillförd energi'!$B$1:$AS$566,MATCH(V$1,'Tillförd energi'!$B$1:$AQ$1,0),FALSE)</f>
        <v>0</v>
      </c>
      <c r="W112">
        <f>VLOOKUP($B112,'Tillförd energi'!$B$1:$AS$566,MATCH(W$1,'Tillförd energi'!$B$1:$AQ$1,0),FALSE)</f>
        <v>0</v>
      </c>
      <c r="X112">
        <f>VLOOKUP($B112,'Tillförd energi'!$B$1:$AS$566,MATCH(X$1,'Tillförd energi'!$B$1:$AQ$1,0),FALSE)</f>
        <v>0</v>
      </c>
      <c r="Y112">
        <f>VLOOKUP($B112,'Tillförd energi'!$B$1:$AS$566,MATCH(Y$1,'Tillförd energi'!$B$1:$AQ$1,0),FALSE)</f>
        <v>0</v>
      </c>
      <c r="Z112">
        <f>VLOOKUP($B112,'Tillförd energi'!$B$1:$AS$566,MATCH(Z$1,'Tillförd energi'!$B$1:$AQ$1,0),FALSE)</f>
        <v>0</v>
      </c>
      <c r="AA112">
        <f>VLOOKUP($B112,'Tillförd energi'!$B$1:$AS$566,MATCH(AA$1,'Tillförd energi'!$B$1:$AQ$1,0),FALSE)</f>
        <v>0</v>
      </c>
      <c r="AB112">
        <f>VLOOKUP($B112,'Tillförd energi'!$B$1:$AS$566,MATCH(AB$1,'Tillförd energi'!$B$1:$AQ$1,0),FALSE)</f>
        <v>0</v>
      </c>
      <c r="AC112">
        <f>VLOOKUP($B112,'Tillförd energi'!$B$1:$AS$566,MATCH(AC$1,'Tillförd energi'!$B$1:$AQ$1,0),FALSE)</f>
        <v>0</v>
      </c>
      <c r="AD112">
        <f>VLOOKUP($B112,'Tillförd energi'!$B$1:$AS$566,MATCH(AD$1,'Tillförd energi'!$B$1:$AQ$1,0),FALSE)</f>
        <v>0</v>
      </c>
      <c r="AE112">
        <f>VLOOKUP($B112,'Tillförd energi'!$B$1:$AS$566,MATCH(AE$1,'Tillförd energi'!$B$1:$AQ$1,0),FALSE)</f>
        <v>0</v>
      </c>
      <c r="AF112">
        <f>VLOOKUP($B112,'Tillförd energi'!$B$1:$AS$566,MATCH(AF$1,'Tillförd energi'!$B$1:$AQ$1,0),FALSE)</f>
        <v>0.11928</v>
      </c>
      <c r="AG112">
        <f>IFERROR(VLOOKUP(B112,Miljö!$B$1:$S$476,9,FALSE)/1,0)</f>
        <v>0</v>
      </c>
      <c r="AI112">
        <f t="shared" si="10"/>
        <v>5.6533999999999995</v>
      </c>
      <c r="AJ112">
        <f t="shared" si="11"/>
        <v>5.6533999999999995</v>
      </c>
      <c r="AK112">
        <f>IF(ISERROR(1/VLOOKUP($B112,Leveranser!$B$1:$S$500,MATCH("såld värme (gwh)",Leveranser!$B$1:$S$1,0),FALSE)),"",VLOOKUP($B112,Leveranser!$B$1:$S$500,MATCH("såld värme (gwh)",Leveranser!$B$1:$S$1,0),FALSE))</f>
        <v>3.976</v>
      </c>
      <c r="AL112" s="22">
        <f>VLOOKUP($B112,Leveranser!$B$1:$Y$500,MATCH("Totalt såld fjärrvärme till andra fjärrvärmeföretag",Leveranser!$B$1:$AA$1,0),FALSE)</f>
        <v>0</v>
      </c>
      <c r="AM112" s="22">
        <f>IF(ISERROR(1/VLOOKUP($B112,Miljö!$B$1:$S$500,MATCH("Såld mängd produktionsspecifik fjärrvärme (GWh)",Miljö!$B$1:$R$1,0),FALSE)),0,VLOOKUP($B112,Miljö!$B$1:$S$500,MATCH("Såld mängd produktionsspecifik fjärrvärme (GWh)",Miljö!$B$1:$R$1,0),FALSE))</f>
        <v>0</v>
      </c>
      <c r="AN112" s="23">
        <f t="shared" si="12"/>
        <v>0.70329359323592888</v>
      </c>
      <c r="AP112" t="str">
        <f>VLOOKUP($B112,'Miljövärden urval för publ'!$B$1:$H$450,7,FALSE)</f>
        <v>Ja</v>
      </c>
      <c r="AQ112" t="str">
        <f>VLOOKUP($B112,'Miljövärden urval för publ'!$B$1:$H$450,6,FALSE)</f>
        <v>Nej</v>
      </c>
      <c r="AU112">
        <f t="shared" si="13"/>
        <v>0.11928</v>
      </c>
      <c r="AV112">
        <f t="shared" si="14"/>
        <v>0</v>
      </c>
      <c r="AW112">
        <f t="shared" si="15"/>
        <v>5.5341199999999997</v>
      </c>
      <c r="AX112">
        <f t="shared" si="16"/>
        <v>0</v>
      </c>
      <c r="AZ112">
        <f t="shared" si="17"/>
        <v>0</v>
      </c>
      <c r="BA112">
        <f t="shared" si="18"/>
        <v>0</v>
      </c>
      <c r="BC112">
        <f t="shared" si="19"/>
        <v>5.5341199999999997</v>
      </c>
    </row>
    <row r="113" spans="1:55" ht="15" customHeight="1" x14ac:dyDescent="0.25">
      <c r="A113" t="s">
        <v>156</v>
      </c>
      <c r="B113" t="s">
        <v>159</v>
      </c>
      <c r="C113">
        <f>VLOOKUP($B113,'Tillförd energi'!$B$1:$AS$566,MATCH(C$1,'Tillförd energi'!$B$1:$AQ$1,0),FALSE)</f>
        <v>0</v>
      </c>
      <c r="D113">
        <f>VLOOKUP($B113,'Tillförd energi'!$B$1:$AS$566,MATCH(D$1,'Tillförd energi'!$B$1:$AQ$1,0),FALSE)</f>
        <v>0</v>
      </c>
      <c r="E113">
        <f>VLOOKUP($B113,'Tillförd energi'!$B$1:$AS$566,MATCH(E$1,'Tillförd energi'!$B$1:$AQ$1,0),FALSE)</f>
        <v>0</v>
      </c>
      <c r="F113">
        <f>VLOOKUP($B113,'Tillförd energi'!$B$1:$AS$566,MATCH(F$1,'Tillförd energi'!$B$1:$AQ$1,0),FALSE)</f>
        <v>0</v>
      </c>
      <c r="G113">
        <f>VLOOKUP($B113,'Tillförd energi'!$B$1:$AS$566,MATCH(G$1,'Tillförd energi'!$B$1:$AQ$1,0),FALSE)</f>
        <v>0</v>
      </c>
      <c r="H113">
        <f>VLOOKUP($B113,'Tillförd energi'!$B$1:$AS$566,MATCH(H$1,'Tillförd energi'!$B$1:$AQ$1,0),FALSE)</f>
        <v>0</v>
      </c>
      <c r="I113">
        <f>VLOOKUP($B113,'Tillförd energi'!$B$1:$AS$566,MATCH(I$1,'Tillförd energi'!$B$1:$AQ$1,0),FALSE)</f>
        <v>0</v>
      </c>
      <c r="J113">
        <f>VLOOKUP($B113,'Tillförd energi'!$B$1:$AS$566,MATCH(J$1,'Tillförd energi'!$B$1:$AQ$1,0),FALSE)</f>
        <v>0</v>
      </c>
      <c r="K113">
        <v>0</v>
      </c>
      <c r="L113">
        <f>VLOOKUP($B113,'Tillförd energi'!$B$1:$AS$566,MATCH(L$1,'Tillförd energi'!$B$1:$AQ$1,0),FALSE)</f>
        <v>0</v>
      </c>
      <c r="M113">
        <f>VLOOKUP($B113,'Tillförd energi'!$B$1:$AS$566,MATCH(M$1,'Tillförd energi'!$B$1:$AQ$1,0),FALSE)</f>
        <v>0</v>
      </c>
      <c r="N113">
        <f>VLOOKUP($B113,'Tillförd energi'!$B$1:$AS$566,MATCH(N$1,'Tillförd energi'!$B$1:$AQ$1,0),FALSE)</f>
        <v>0</v>
      </c>
      <c r="O113">
        <f>VLOOKUP($B113,'Tillförd energi'!$B$1:$AS$566,MATCH(O$1,'Tillförd energi'!$B$1:$AQ$1,0),FALSE)</f>
        <v>0</v>
      </c>
      <c r="P113">
        <f>VLOOKUP($B113,'Tillförd energi'!$B$1:$AS$566,MATCH(P$1,'Tillförd energi'!$B$1:$AQ$1,0),FALSE)</f>
        <v>0</v>
      </c>
      <c r="Q113">
        <f>VLOOKUP($B113,'Tillförd energi'!$B$1:$AS$566,MATCH(Q$1,'Tillförd energi'!$B$1:$AQ$1,0),FALSE)</f>
        <v>0</v>
      </c>
      <c r="R113">
        <f>VLOOKUP($B113,'Tillförd energi'!$B$1:$AS$566,MATCH(R$1,'Tillförd energi'!$B$1:$AQ$1,0),FALSE)</f>
        <v>0</v>
      </c>
      <c r="S113">
        <f>VLOOKUP($B113,'Tillförd energi'!$B$1:$AS$566,MATCH(S$1,'Tillförd energi'!$B$1:$AQ$1,0),FALSE)</f>
        <v>2.08</v>
      </c>
      <c r="T113">
        <f>VLOOKUP($B113,'Tillförd energi'!$B$1:$AS$566,MATCH(T$1,'Tillförd energi'!$B$1:$AQ$1,0),FALSE)</f>
        <v>0</v>
      </c>
      <c r="U113">
        <f>VLOOKUP($B113,'Tillförd energi'!$B$1:$AS$566,MATCH(U$1,'Tillförd energi'!$B$1:$AQ$1,0),FALSE)</f>
        <v>0</v>
      </c>
      <c r="V113">
        <f>VLOOKUP($B113,'Tillförd energi'!$B$1:$AS$566,MATCH(V$1,'Tillförd energi'!$B$1:$AQ$1,0),FALSE)</f>
        <v>0</v>
      </c>
      <c r="W113">
        <f>VLOOKUP($B113,'Tillförd energi'!$B$1:$AS$566,MATCH(W$1,'Tillförd energi'!$B$1:$AQ$1,0),FALSE)</f>
        <v>0</v>
      </c>
      <c r="X113">
        <f>VLOOKUP($B113,'Tillförd energi'!$B$1:$AS$566,MATCH(X$1,'Tillförd energi'!$B$1:$AQ$1,0),FALSE)</f>
        <v>0</v>
      </c>
      <c r="Y113">
        <f>VLOOKUP($B113,'Tillförd energi'!$B$1:$AS$566,MATCH(Y$1,'Tillförd energi'!$B$1:$AQ$1,0),FALSE)</f>
        <v>0</v>
      </c>
      <c r="Z113">
        <f>VLOOKUP($B113,'Tillförd energi'!$B$1:$AS$566,MATCH(Z$1,'Tillförd energi'!$B$1:$AQ$1,0),FALSE)</f>
        <v>6.2E-2</v>
      </c>
      <c r="AA113">
        <f>VLOOKUP($B113,'Tillförd energi'!$B$1:$AS$566,MATCH(AA$1,'Tillförd energi'!$B$1:$AQ$1,0),FALSE)</f>
        <v>0</v>
      </c>
      <c r="AB113">
        <f>VLOOKUP($B113,'Tillförd energi'!$B$1:$AS$566,MATCH(AB$1,'Tillförd energi'!$B$1:$AQ$1,0),FALSE)</f>
        <v>0</v>
      </c>
      <c r="AC113">
        <f>VLOOKUP($B113,'Tillförd energi'!$B$1:$AS$566,MATCH(AC$1,'Tillförd energi'!$B$1:$AQ$1,0),FALSE)</f>
        <v>0</v>
      </c>
      <c r="AD113">
        <f>VLOOKUP($B113,'Tillförd energi'!$B$1:$AS$566,MATCH(AD$1,'Tillförd energi'!$B$1:$AQ$1,0),FALSE)</f>
        <v>0</v>
      </c>
      <c r="AE113">
        <f>VLOOKUP($B113,'Tillförd energi'!$B$1:$AS$566,MATCH(AE$1,'Tillförd energi'!$B$1:$AQ$1,0),FALSE)</f>
        <v>0</v>
      </c>
      <c r="AF113">
        <f>VLOOKUP($B113,'Tillförd energi'!$B$1:$AS$566,MATCH(AF$1,'Tillförd energi'!$B$1:$AQ$1,0),FALSE)</f>
        <v>5.901E-2</v>
      </c>
      <c r="AG113">
        <f>IFERROR(VLOOKUP(B113,Miljö!$B$1:$S$476,9,FALSE)/1,0)</f>
        <v>0</v>
      </c>
      <c r="AI113">
        <f t="shared" si="10"/>
        <v>2.2010099999999997</v>
      </c>
      <c r="AJ113">
        <f t="shared" si="11"/>
        <v>2.2010099999999997</v>
      </c>
      <c r="AK113">
        <f>IF(ISERROR(1/VLOOKUP($B113,Leveranser!$B$1:$S$500,MATCH("såld värme (gwh)",Leveranser!$B$1:$S$1,0),FALSE)),"",VLOOKUP($B113,Leveranser!$B$1:$S$500,MATCH("såld värme (gwh)",Leveranser!$B$1:$S$1,0),FALSE))</f>
        <v>1.9670000000000001</v>
      </c>
      <c r="AL113" s="22">
        <f>VLOOKUP($B113,Leveranser!$B$1:$Y$500,MATCH("Totalt såld fjärrvärme till andra fjärrvärmeföretag",Leveranser!$B$1:$AA$1,0),FALSE)</f>
        <v>0</v>
      </c>
      <c r="AM113" s="22">
        <f>IF(ISERROR(1/VLOOKUP($B113,Miljö!$B$1:$S$500,MATCH("Såld mängd produktionsspecifik fjärrvärme (GWh)",Miljö!$B$1:$R$1,0),FALSE)),0,VLOOKUP($B113,Miljö!$B$1:$S$500,MATCH("Såld mängd produktionsspecifik fjärrvärme (GWh)",Miljö!$B$1:$R$1,0),FALSE))</f>
        <v>0</v>
      </c>
      <c r="AN113" s="23">
        <f t="shared" si="12"/>
        <v>0.89368062843876239</v>
      </c>
      <c r="AP113" t="str">
        <f>VLOOKUP($B113,'Miljövärden urval för publ'!$B$1:$H$450,7,FALSE)</f>
        <v>Ja</v>
      </c>
      <c r="AQ113" t="str">
        <f>VLOOKUP($B113,'Miljövärden urval för publ'!$B$1:$H$450,6,FALSE)</f>
        <v>Nej</v>
      </c>
      <c r="AU113">
        <f t="shared" si="13"/>
        <v>0.12101000000000001</v>
      </c>
      <c r="AV113">
        <f t="shared" si="14"/>
        <v>0</v>
      </c>
      <c r="AW113">
        <f t="shared" si="15"/>
        <v>0</v>
      </c>
      <c r="AX113">
        <f t="shared" si="16"/>
        <v>2.08</v>
      </c>
      <c r="AZ113">
        <f t="shared" si="17"/>
        <v>0</v>
      </c>
      <c r="BA113">
        <f t="shared" si="18"/>
        <v>0</v>
      </c>
      <c r="BC113">
        <f t="shared" si="19"/>
        <v>2.08</v>
      </c>
    </row>
    <row r="114" spans="1:55" ht="15" customHeight="1" x14ac:dyDescent="0.25">
      <c r="A114" t="s">
        <v>160</v>
      </c>
      <c r="B114" t="s">
        <v>161</v>
      </c>
      <c r="C114">
        <f>VLOOKUP($B114,'Tillförd energi'!$B$1:$AS$566,MATCH(C$1,'Tillförd energi'!$B$1:$AQ$1,0),FALSE)</f>
        <v>0</v>
      </c>
      <c r="D114">
        <f>VLOOKUP($B114,'Tillförd energi'!$B$1:$AS$566,MATCH(D$1,'Tillförd energi'!$B$1:$AQ$1,0),FALSE)</f>
        <v>0.34</v>
      </c>
      <c r="E114">
        <f>VLOOKUP($B114,'Tillförd energi'!$B$1:$AS$566,MATCH(E$1,'Tillförd energi'!$B$1:$AQ$1,0),FALSE)</f>
        <v>0</v>
      </c>
      <c r="F114">
        <f>VLOOKUP($B114,'Tillförd energi'!$B$1:$AS$566,MATCH(F$1,'Tillförd energi'!$B$1:$AQ$1,0),FALSE)</f>
        <v>0</v>
      </c>
      <c r="G114">
        <f>VLOOKUP($B114,'Tillförd energi'!$B$1:$AS$566,MATCH(G$1,'Tillförd energi'!$B$1:$AQ$1,0),FALSE)</f>
        <v>0</v>
      </c>
      <c r="H114">
        <f>VLOOKUP($B114,'Tillförd energi'!$B$1:$AS$566,MATCH(H$1,'Tillförd energi'!$B$1:$AQ$1,0),FALSE)</f>
        <v>0</v>
      </c>
      <c r="I114">
        <f>VLOOKUP($B114,'Tillförd energi'!$B$1:$AS$566,MATCH(I$1,'Tillförd energi'!$B$1:$AQ$1,0),FALSE)</f>
        <v>0</v>
      </c>
      <c r="J114">
        <f>VLOOKUP($B114,'Tillförd energi'!$B$1:$AS$566,MATCH(J$1,'Tillförd energi'!$B$1:$AQ$1,0),FALSE)</f>
        <v>0</v>
      </c>
      <c r="K114">
        <v>0</v>
      </c>
      <c r="L114">
        <f>VLOOKUP($B114,'Tillförd energi'!$B$1:$AS$566,MATCH(L$1,'Tillförd energi'!$B$1:$AQ$1,0),FALSE)</f>
        <v>0</v>
      </c>
      <c r="M114">
        <f>VLOOKUP($B114,'Tillförd energi'!$B$1:$AS$566,MATCH(M$1,'Tillförd energi'!$B$1:$AQ$1,0),FALSE)</f>
        <v>0</v>
      </c>
      <c r="N114">
        <f>VLOOKUP($B114,'Tillförd energi'!$B$1:$AS$566,MATCH(N$1,'Tillförd energi'!$B$1:$AQ$1,0),FALSE)</f>
        <v>12.84</v>
      </c>
      <c r="O114">
        <f>VLOOKUP($B114,'Tillförd energi'!$B$1:$AS$566,MATCH(O$1,'Tillförd energi'!$B$1:$AQ$1,0),FALSE)</f>
        <v>0</v>
      </c>
      <c r="P114">
        <f>VLOOKUP($B114,'Tillförd energi'!$B$1:$AS$566,MATCH(P$1,'Tillförd energi'!$B$1:$AQ$1,0),FALSE)</f>
        <v>0</v>
      </c>
      <c r="Q114">
        <f>VLOOKUP($B114,'Tillförd energi'!$B$1:$AS$566,MATCH(Q$1,'Tillförd energi'!$B$1:$AQ$1,0),FALSE)</f>
        <v>0</v>
      </c>
      <c r="R114">
        <f>VLOOKUP($B114,'Tillförd energi'!$B$1:$AS$566,MATCH(R$1,'Tillförd energi'!$B$1:$AQ$1,0),FALSE)</f>
        <v>0</v>
      </c>
      <c r="S114">
        <f>VLOOKUP($B114,'Tillförd energi'!$B$1:$AS$566,MATCH(S$1,'Tillförd energi'!$B$1:$AQ$1,0),FALSE)</f>
        <v>0</v>
      </c>
      <c r="T114">
        <f>VLOOKUP($B114,'Tillförd energi'!$B$1:$AS$566,MATCH(T$1,'Tillförd energi'!$B$1:$AQ$1,0),FALSE)</f>
        <v>0</v>
      </c>
      <c r="U114">
        <f>VLOOKUP($B114,'Tillförd energi'!$B$1:$AS$566,MATCH(U$1,'Tillförd energi'!$B$1:$AQ$1,0),FALSE)</f>
        <v>0</v>
      </c>
      <c r="V114">
        <f>VLOOKUP($B114,'Tillförd energi'!$B$1:$AS$566,MATCH(V$1,'Tillförd energi'!$B$1:$AQ$1,0),FALSE)</f>
        <v>0</v>
      </c>
      <c r="W114">
        <f>VLOOKUP($B114,'Tillförd energi'!$B$1:$AS$566,MATCH(W$1,'Tillförd energi'!$B$1:$AQ$1,0),FALSE)</f>
        <v>0</v>
      </c>
      <c r="X114">
        <f>VLOOKUP($B114,'Tillförd energi'!$B$1:$AS$566,MATCH(X$1,'Tillförd energi'!$B$1:$AQ$1,0),FALSE)</f>
        <v>0</v>
      </c>
      <c r="Y114">
        <f>VLOOKUP($B114,'Tillförd energi'!$B$1:$AS$566,MATCH(Y$1,'Tillförd energi'!$B$1:$AQ$1,0),FALSE)</f>
        <v>0</v>
      </c>
      <c r="Z114">
        <f>VLOOKUP($B114,'Tillförd energi'!$B$1:$AS$566,MATCH(Z$1,'Tillförd energi'!$B$1:$AQ$1,0),FALSE)</f>
        <v>0</v>
      </c>
      <c r="AA114">
        <f>VLOOKUP($B114,'Tillförd energi'!$B$1:$AS$566,MATCH(AA$1,'Tillförd energi'!$B$1:$AQ$1,0),FALSE)</f>
        <v>0</v>
      </c>
      <c r="AB114">
        <f>VLOOKUP($B114,'Tillförd energi'!$B$1:$AS$566,MATCH(AB$1,'Tillförd energi'!$B$1:$AQ$1,0),FALSE)</f>
        <v>0</v>
      </c>
      <c r="AC114">
        <f>VLOOKUP($B114,'Tillförd energi'!$B$1:$AS$566,MATCH(AC$1,'Tillförd energi'!$B$1:$AQ$1,0),FALSE)</f>
        <v>0</v>
      </c>
      <c r="AD114">
        <f>VLOOKUP($B114,'Tillförd energi'!$B$1:$AS$566,MATCH(AD$1,'Tillförd energi'!$B$1:$AQ$1,0),FALSE)</f>
        <v>0</v>
      </c>
      <c r="AE114">
        <f>VLOOKUP($B114,'Tillförd energi'!$B$1:$AS$566,MATCH(AE$1,'Tillförd energi'!$B$1:$AQ$1,0),FALSE)</f>
        <v>0</v>
      </c>
      <c r="AF114">
        <f>VLOOKUP($B114,'Tillförd energi'!$B$1:$AS$566,MATCH(AF$1,'Tillförd energi'!$B$1:$AQ$1,0),FALSE)</f>
        <v>0.87</v>
      </c>
      <c r="AG114">
        <f>IFERROR(VLOOKUP(B114,Miljö!$B$1:$S$476,9,FALSE)/1,0)</f>
        <v>0</v>
      </c>
      <c r="AI114">
        <f t="shared" si="10"/>
        <v>14.049999999999999</v>
      </c>
      <c r="AJ114">
        <f t="shared" si="11"/>
        <v>14.049999999999999</v>
      </c>
      <c r="AK114">
        <f>IF(ISERROR(1/VLOOKUP($B114,Leveranser!$B$1:$S$500,MATCH("såld värme (gwh)",Leveranser!$B$1:$S$1,0),FALSE)),"",VLOOKUP($B114,Leveranser!$B$1:$S$500,MATCH("såld värme (gwh)",Leveranser!$B$1:$S$1,0),FALSE))</f>
        <v>11.5</v>
      </c>
      <c r="AL114" s="22">
        <f>VLOOKUP($B114,Leveranser!$B$1:$Y$500,MATCH("Totalt såld fjärrvärme till andra fjärrvärmeföretag",Leveranser!$B$1:$AA$1,0),FALSE)</f>
        <v>0</v>
      </c>
      <c r="AM114" s="22">
        <f>IF(ISERROR(1/VLOOKUP($B114,Miljö!$B$1:$S$500,MATCH("Såld mängd produktionsspecifik fjärrvärme (GWh)",Miljö!$B$1:$R$1,0),FALSE)),0,VLOOKUP($B114,Miljö!$B$1:$S$500,MATCH("Såld mängd produktionsspecifik fjärrvärme (GWh)",Miljö!$B$1:$R$1,0),FALSE))</f>
        <v>0</v>
      </c>
      <c r="AN114" s="23">
        <f t="shared" si="12"/>
        <v>0.81850533807829184</v>
      </c>
      <c r="AP114" t="str">
        <f>VLOOKUP($B114,'Miljövärden urval för publ'!$B$1:$H$450,7,FALSE)</f>
        <v>Ja</v>
      </c>
      <c r="AQ114" t="str">
        <f>VLOOKUP($B114,'Miljövärden urval för publ'!$B$1:$H$450,6,FALSE)</f>
        <v>Nej</v>
      </c>
      <c r="AU114">
        <f t="shared" si="13"/>
        <v>0.87</v>
      </c>
      <c r="AV114">
        <f t="shared" si="14"/>
        <v>0</v>
      </c>
      <c r="AW114">
        <f t="shared" si="15"/>
        <v>12.84</v>
      </c>
      <c r="AX114">
        <f t="shared" si="16"/>
        <v>0</v>
      </c>
      <c r="AZ114">
        <f t="shared" si="17"/>
        <v>0</v>
      </c>
      <c r="BA114">
        <f t="shared" si="18"/>
        <v>0</v>
      </c>
      <c r="BC114">
        <f t="shared" si="19"/>
        <v>12.84</v>
      </c>
    </row>
    <row r="115" spans="1:55" ht="15" customHeight="1" x14ac:dyDescent="0.25">
      <c r="A115" t="s">
        <v>160</v>
      </c>
      <c r="B115" t="s">
        <v>162</v>
      </c>
      <c r="C115">
        <f>VLOOKUP($B115,'Tillförd energi'!$B$1:$AS$566,MATCH(C$1,'Tillförd energi'!$B$1:$AQ$1,0),FALSE)</f>
        <v>0</v>
      </c>
      <c r="D115">
        <f>VLOOKUP($B115,'Tillförd energi'!$B$1:$AS$566,MATCH(D$1,'Tillförd energi'!$B$1:$AQ$1,0),FALSE)</f>
        <v>0.22</v>
      </c>
      <c r="E115">
        <f>VLOOKUP($B115,'Tillförd energi'!$B$1:$AS$566,MATCH(E$1,'Tillförd energi'!$B$1:$AQ$1,0),FALSE)</f>
        <v>0</v>
      </c>
      <c r="F115">
        <f>VLOOKUP($B115,'Tillförd energi'!$B$1:$AS$566,MATCH(F$1,'Tillförd energi'!$B$1:$AQ$1,0),FALSE)</f>
        <v>0</v>
      </c>
      <c r="G115">
        <f>VLOOKUP($B115,'Tillförd energi'!$B$1:$AS$566,MATCH(G$1,'Tillförd energi'!$B$1:$AQ$1,0),FALSE)</f>
        <v>0</v>
      </c>
      <c r="H115">
        <f>VLOOKUP($B115,'Tillförd energi'!$B$1:$AS$566,MATCH(H$1,'Tillförd energi'!$B$1:$AQ$1,0),FALSE)</f>
        <v>0</v>
      </c>
      <c r="I115">
        <f>VLOOKUP($B115,'Tillförd energi'!$B$1:$AS$566,MATCH(I$1,'Tillförd energi'!$B$1:$AQ$1,0),FALSE)</f>
        <v>0</v>
      </c>
      <c r="J115">
        <f>VLOOKUP($B115,'Tillförd energi'!$B$1:$AS$566,MATCH(J$1,'Tillförd energi'!$B$1:$AQ$1,0),FALSE)</f>
        <v>0</v>
      </c>
      <c r="K115">
        <v>0</v>
      </c>
      <c r="L115">
        <f>VLOOKUP($B115,'Tillförd energi'!$B$1:$AS$566,MATCH(L$1,'Tillförd energi'!$B$1:$AQ$1,0),FALSE)</f>
        <v>0</v>
      </c>
      <c r="M115">
        <f>VLOOKUP($B115,'Tillförd energi'!$B$1:$AS$566,MATCH(M$1,'Tillförd energi'!$B$1:$AQ$1,0),FALSE)</f>
        <v>0</v>
      </c>
      <c r="N115">
        <f>VLOOKUP($B115,'Tillförd energi'!$B$1:$AS$566,MATCH(N$1,'Tillförd energi'!$B$1:$AQ$1,0),FALSE)</f>
        <v>0</v>
      </c>
      <c r="O115">
        <f>VLOOKUP($B115,'Tillförd energi'!$B$1:$AS$566,MATCH(O$1,'Tillförd energi'!$B$1:$AQ$1,0),FALSE)</f>
        <v>0</v>
      </c>
      <c r="P115">
        <f>VLOOKUP($B115,'Tillförd energi'!$B$1:$AS$566,MATCH(P$1,'Tillförd energi'!$B$1:$AQ$1,0),FALSE)</f>
        <v>0.21099999999999999</v>
      </c>
      <c r="Q115">
        <f>VLOOKUP($B115,'Tillförd energi'!$B$1:$AS$566,MATCH(Q$1,'Tillförd energi'!$B$1:$AQ$1,0),FALSE)</f>
        <v>0</v>
      </c>
      <c r="R115">
        <f>VLOOKUP($B115,'Tillförd energi'!$B$1:$AS$566,MATCH(R$1,'Tillförd energi'!$B$1:$AQ$1,0),FALSE)</f>
        <v>0</v>
      </c>
      <c r="S115">
        <f>VLOOKUP($B115,'Tillförd energi'!$B$1:$AS$566,MATCH(S$1,'Tillförd energi'!$B$1:$AQ$1,0),FALSE)</f>
        <v>0</v>
      </c>
      <c r="T115">
        <f>VLOOKUP($B115,'Tillförd energi'!$B$1:$AS$566,MATCH(T$1,'Tillförd energi'!$B$1:$AQ$1,0),FALSE)</f>
        <v>0</v>
      </c>
      <c r="U115">
        <f>VLOOKUP($B115,'Tillförd energi'!$B$1:$AS$566,MATCH(U$1,'Tillförd energi'!$B$1:$AQ$1,0),FALSE)</f>
        <v>0</v>
      </c>
      <c r="V115">
        <f>VLOOKUP($B115,'Tillförd energi'!$B$1:$AS$566,MATCH(V$1,'Tillförd energi'!$B$1:$AQ$1,0),FALSE)</f>
        <v>0</v>
      </c>
      <c r="W115">
        <f>VLOOKUP($B115,'Tillförd energi'!$B$1:$AS$566,MATCH(W$1,'Tillförd energi'!$B$1:$AQ$1,0),FALSE)</f>
        <v>0</v>
      </c>
      <c r="X115">
        <f>VLOOKUP($B115,'Tillförd energi'!$B$1:$AS$566,MATCH(X$1,'Tillförd energi'!$B$1:$AQ$1,0),FALSE)</f>
        <v>8.91</v>
      </c>
      <c r="Y115">
        <f>VLOOKUP($B115,'Tillförd energi'!$B$1:$AS$566,MATCH(Y$1,'Tillförd energi'!$B$1:$AQ$1,0),FALSE)</f>
        <v>0</v>
      </c>
      <c r="Z115">
        <f>VLOOKUP($B115,'Tillförd energi'!$B$1:$AS$566,MATCH(Z$1,'Tillförd energi'!$B$1:$AQ$1,0),FALSE)</f>
        <v>0</v>
      </c>
      <c r="AA115">
        <f>VLOOKUP($B115,'Tillförd energi'!$B$1:$AS$566,MATCH(AA$1,'Tillförd energi'!$B$1:$AQ$1,0),FALSE)</f>
        <v>0</v>
      </c>
      <c r="AB115">
        <f>VLOOKUP($B115,'Tillförd energi'!$B$1:$AS$566,MATCH(AB$1,'Tillförd energi'!$B$1:$AQ$1,0),FALSE)</f>
        <v>0</v>
      </c>
      <c r="AC115">
        <f>VLOOKUP($B115,'Tillförd energi'!$B$1:$AS$566,MATCH(AC$1,'Tillförd energi'!$B$1:$AQ$1,0),FALSE)</f>
        <v>0</v>
      </c>
      <c r="AD115">
        <f>VLOOKUP($B115,'Tillförd energi'!$B$1:$AS$566,MATCH(AD$1,'Tillförd energi'!$B$1:$AQ$1,0),FALSE)</f>
        <v>0</v>
      </c>
      <c r="AE115">
        <f>VLOOKUP($B115,'Tillförd energi'!$B$1:$AS$566,MATCH(AE$1,'Tillförd energi'!$B$1:$AQ$1,0),FALSE)</f>
        <v>0</v>
      </c>
      <c r="AF115">
        <f>VLOOKUP($B115,'Tillförd energi'!$B$1:$AS$566,MATCH(AF$1,'Tillförd energi'!$B$1:$AQ$1,0),FALSE)</f>
        <v>0.03</v>
      </c>
      <c r="AG115">
        <f>IFERROR(VLOOKUP(B115,Miljö!$B$1:$S$476,9,FALSE)/1,0)</f>
        <v>0</v>
      </c>
      <c r="AI115">
        <f t="shared" si="10"/>
        <v>9.3709999999999987</v>
      </c>
      <c r="AJ115">
        <f t="shared" si="11"/>
        <v>9.3709999999999987</v>
      </c>
      <c r="AK115">
        <f>IF(ISERROR(1/VLOOKUP($B115,Leveranser!$B$1:$S$500,MATCH("såld värme (gwh)",Leveranser!$B$1:$S$1,0),FALSE)),"",VLOOKUP($B115,Leveranser!$B$1:$S$500,MATCH("såld värme (gwh)",Leveranser!$B$1:$S$1,0),FALSE))</f>
        <v>7.6</v>
      </c>
      <c r="AL115" s="22">
        <f>VLOOKUP($B115,Leveranser!$B$1:$Y$500,MATCH("Totalt såld fjärrvärme till andra fjärrvärmeföretag",Leveranser!$B$1:$AA$1,0),FALSE)</f>
        <v>0</v>
      </c>
      <c r="AM115" s="22">
        <f>IF(ISERROR(1/VLOOKUP($B115,Miljö!$B$1:$S$500,MATCH("Såld mängd produktionsspecifik fjärrvärme (GWh)",Miljö!$B$1:$R$1,0),FALSE)),0,VLOOKUP($B115,Miljö!$B$1:$S$500,MATCH("Såld mängd produktionsspecifik fjärrvärme (GWh)",Miljö!$B$1:$R$1,0),FALSE))</f>
        <v>0</v>
      </c>
      <c r="AN115" s="23">
        <f t="shared" si="12"/>
        <v>0.81101269875146742</v>
      </c>
      <c r="AP115" t="str">
        <f>VLOOKUP($B115,'Miljövärden urval för publ'!$B$1:$H$450,7,FALSE)</f>
        <v>Ja</v>
      </c>
      <c r="AQ115" t="str">
        <f>VLOOKUP($B115,'Miljövärden urval för publ'!$B$1:$H$450,6,FALSE)</f>
        <v>Nej</v>
      </c>
      <c r="AU115">
        <f t="shared" si="13"/>
        <v>0.03</v>
      </c>
      <c r="AV115">
        <f t="shared" si="14"/>
        <v>8.91</v>
      </c>
      <c r="AW115">
        <f t="shared" si="15"/>
        <v>0.21099999999999999</v>
      </c>
      <c r="AX115">
        <f t="shared" si="16"/>
        <v>0</v>
      </c>
      <c r="AZ115">
        <f t="shared" si="17"/>
        <v>0</v>
      </c>
      <c r="BA115">
        <f t="shared" si="18"/>
        <v>0</v>
      </c>
      <c r="BC115">
        <f t="shared" si="19"/>
        <v>9.1210000000000004</v>
      </c>
    </row>
    <row r="116" spans="1:55" ht="15" customHeight="1" x14ac:dyDescent="0.25">
      <c r="A116" t="s">
        <v>160</v>
      </c>
      <c r="B116" t="s">
        <v>163</v>
      </c>
      <c r="C116">
        <f>VLOOKUP($B116,'Tillförd energi'!$B$1:$AS$566,MATCH(C$1,'Tillförd energi'!$B$1:$AQ$1,0),FALSE)</f>
        <v>0</v>
      </c>
      <c r="D116">
        <f>VLOOKUP($B116,'Tillförd energi'!$B$1:$AS$566,MATCH(D$1,'Tillförd energi'!$B$1:$AQ$1,0),FALSE)</f>
        <v>0.6</v>
      </c>
      <c r="E116">
        <f>VLOOKUP($B116,'Tillförd energi'!$B$1:$AS$566,MATCH(E$1,'Tillförd energi'!$B$1:$AQ$1,0),FALSE)</f>
        <v>0</v>
      </c>
      <c r="F116">
        <f>VLOOKUP($B116,'Tillförd energi'!$B$1:$AS$566,MATCH(F$1,'Tillförd energi'!$B$1:$AQ$1,0),FALSE)</f>
        <v>3.7</v>
      </c>
      <c r="G116">
        <f>VLOOKUP($B116,'Tillförd energi'!$B$1:$AS$566,MATCH(G$1,'Tillförd energi'!$B$1:$AQ$1,0),FALSE)</f>
        <v>0</v>
      </c>
      <c r="H116">
        <f>VLOOKUP($B116,'Tillförd energi'!$B$1:$AS$566,MATCH(H$1,'Tillförd energi'!$B$1:$AQ$1,0),FALSE)</f>
        <v>0</v>
      </c>
      <c r="I116">
        <f>VLOOKUP($B116,'Tillförd energi'!$B$1:$AS$566,MATCH(I$1,'Tillförd energi'!$B$1:$AQ$1,0),FALSE)</f>
        <v>0</v>
      </c>
      <c r="J116">
        <f>VLOOKUP($B116,'Tillförd energi'!$B$1:$AS$566,MATCH(J$1,'Tillförd energi'!$B$1:$AQ$1,0),FALSE)</f>
        <v>0</v>
      </c>
      <c r="K116">
        <v>0</v>
      </c>
      <c r="L116">
        <f>VLOOKUP($B116,'Tillförd energi'!$B$1:$AS$566,MATCH(L$1,'Tillförd energi'!$B$1:$AQ$1,0),FALSE)</f>
        <v>0</v>
      </c>
      <c r="M116">
        <f>VLOOKUP($B116,'Tillförd energi'!$B$1:$AS$566,MATCH(M$1,'Tillförd energi'!$B$1:$AQ$1,0),FALSE)</f>
        <v>0</v>
      </c>
      <c r="N116">
        <f>VLOOKUP($B116,'Tillförd energi'!$B$1:$AS$566,MATCH(N$1,'Tillförd energi'!$B$1:$AQ$1,0),FALSE)</f>
        <v>0</v>
      </c>
      <c r="O116">
        <f>VLOOKUP($B116,'Tillförd energi'!$B$1:$AS$566,MATCH(O$1,'Tillförd energi'!$B$1:$AQ$1,0),FALSE)</f>
        <v>0</v>
      </c>
      <c r="P116">
        <f>VLOOKUP($B116,'Tillförd energi'!$B$1:$AS$566,MATCH(P$1,'Tillförd energi'!$B$1:$AQ$1,0),FALSE)</f>
        <v>0</v>
      </c>
      <c r="Q116">
        <f>VLOOKUP($B116,'Tillförd energi'!$B$1:$AS$566,MATCH(Q$1,'Tillförd energi'!$B$1:$AQ$1,0),FALSE)</f>
        <v>0</v>
      </c>
      <c r="R116">
        <f>VLOOKUP($B116,'Tillförd energi'!$B$1:$AS$566,MATCH(R$1,'Tillförd energi'!$B$1:$AQ$1,0),FALSE)</f>
        <v>0</v>
      </c>
      <c r="S116">
        <f>VLOOKUP($B116,'Tillförd energi'!$B$1:$AS$566,MATCH(S$1,'Tillförd energi'!$B$1:$AQ$1,0),FALSE)</f>
        <v>0</v>
      </c>
      <c r="T116">
        <f>VLOOKUP($B116,'Tillförd energi'!$B$1:$AS$566,MATCH(T$1,'Tillförd energi'!$B$1:$AQ$1,0),FALSE)</f>
        <v>0</v>
      </c>
      <c r="U116">
        <f>VLOOKUP($B116,'Tillförd energi'!$B$1:$AS$566,MATCH(U$1,'Tillförd energi'!$B$1:$AQ$1,0),FALSE)</f>
        <v>0</v>
      </c>
      <c r="V116">
        <f>VLOOKUP($B116,'Tillförd energi'!$B$1:$AS$566,MATCH(V$1,'Tillförd energi'!$B$1:$AQ$1,0),FALSE)</f>
        <v>0</v>
      </c>
      <c r="W116">
        <f>VLOOKUP($B116,'Tillförd energi'!$B$1:$AS$566,MATCH(W$1,'Tillförd energi'!$B$1:$AQ$1,0),FALSE)</f>
        <v>0</v>
      </c>
      <c r="X116">
        <f>VLOOKUP($B116,'Tillförd energi'!$B$1:$AS$566,MATCH(X$1,'Tillförd energi'!$B$1:$AQ$1,0),FALSE)</f>
        <v>0</v>
      </c>
      <c r="Y116">
        <f>VLOOKUP($B116,'Tillförd energi'!$B$1:$AS$566,MATCH(Y$1,'Tillförd energi'!$B$1:$AQ$1,0),FALSE)</f>
        <v>0</v>
      </c>
      <c r="Z116">
        <f>VLOOKUP($B116,'Tillförd energi'!$B$1:$AS$566,MATCH(Z$1,'Tillförd energi'!$B$1:$AQ$1,0),FALSE)</f>
        <v>0</v>
      </c>
      <c r="AA116">
        <f>VLOOKUP($B116,'Tillförd energi'!$B$1:$AS$566,MATCH(AA$1,'Tillförd energi'!$B$1:$AQ$1,0),FALSE)</f>
        <v>0</v>
      </c>
      <c r="AB116">
        <f>VLOOKUP($B116,'Tillförd energi'!$B$1:$AS$566,MATCH(AB$1,'Tillförd energi'!$B$1:$AQ$1,0),FALSE)</f>
        <v>0</v>
      </c>
      <c r="AC116">
        <f>VLOOKUP($B116,'Tillförd energi'!$B$1:$AS$566,MATCH(AC$1,'Tillförd energi'!$B$1:$AQ$1,0),FALSE)</f>
        <v>0</v>
      </c>
      <c r="AD116">
        <f>VLOOKUP($B116,'Tillförd energi'!$B$1:$AS$566,MATCH(AD$1,'Tillförd energi'!$B$1:$AQ$1,0),FALSE)</f>
        <v>14</v>
      </c>
      <c r="AE116">
        <f>VLOOKUP($B116,'Tillförd energi'!$B$1:$AS$566,MATCH(AE$1,'Tillförd energi'!$B$1:$AQ$1,0),FALSE)</f>
        <v>0</v>
      </c>
      <c r="AF116">
        <f>VLOOKUP($B116,'Tillförd energi'!$B$1:$AS$566,MATCH(AF$1,'Tillförd energi'!$B$1:$AQ$1,0),FALSE)</f>
        <v>6.8000000000000005E-2</v>
      </c>
      <c r="AG116">
        <f>IFERROR(VLOOKUP(B116,Miljö!$B$1:$S$476,9,FALSE)/1,0)</f>
        <v>0</v>
      </c>
      <c r="AI116">
        <f t="shared" si="10"/>
        <v>18.368000000000002</v>
      </c>
      <c r="AJ116">
        <f t="shared" si="11"/>
        <v>18.368000000000002</v>
      </c>
      <c r="AK116">
        <f>IF(ISERROR(1/VLOOKUP($B116,Leveranser!$B$1:$S$500,MATCH("såld värme (gwh)",Leveranser!$B$1:$S$1,0),FALSE)),"",VLOOKUP($B116,Leveranser!$B$1:$S$500,MATCH("såld värme (gwh)",Leveranser!$B$1:$S$1,0),FALSE))</f>
        <v>16.100000000000001</v>
      </c>
      <c r="AL116" s="22">
        <f>VLOOKUP($B116,Leveranser!$B$1:$Y$500,MATCH("Totalt såld fjärrvärme till andra fjärrvärmeföretag",Leveranser!$B$1:$AA$1,0),FALSE)</f>
        <v>0</v>
      </c>
      <c r="AM116" s="22">
        <f>IF(ISERROR(1/VLOOKUP($B116,Miljö!$B$1:$S$500,MATCH("Såld mängd produktionsspecifik fjärrvärme (GWh)",Miljö!$B$1:$R$1,0),FALSE)),0,VLOOKUP($B116,Miljö!$B$1:$S$500,MATCH("Såld mängd produktionsspecifik fjärrvärme (GWh)",Miljö!$B$1:$R$1,0),FALSE))</f>
        <v>0</v>
      </c>
      <c r="AN116" s="23">
        <f t="shared" si="12"/>
        <v>0.87652439024390238</v>
      </c>
      <c r="AP116" t="str">
        <f>VLOOKUP($B116,'Miljövärden urval för publ'!$B$1:$H$450,7,FALSE)</f>
        <v>Ja</v>
      </c>
      <c r="AQ116" t="str">
        <f>VLOOKUP($B116,'Miljövärden urval för publ'!$B$1:$H$450,6,FALSE)</f>
        <v>Nej</v>
      </c>
      <c r="AU116">
        <f t="shared" si="13"/>
        <v>6.8000000000000005E-2</v>
      </c>
      <c r="AV116">
        <f t="shared" si="14"/>
        <v>0</v>
      </c>
      <c r="AW116">
        <f t="shared" si="15"/>
        <v>0</v>
      </c>
      <c r="AX116">
        <f t="shared" si="16"/>
        <v>0</v>
      </c>
      <c r="AZ116">
        <f t="shared" si="17"/>
        <v>0</v>
      </c>
      <c r="BA116">
        <f t="shared" si="18"/>
        <v>0</v>
      </c>
      <c r="BC116">
        <f t="shared" si="19"/>
        <v>0</v>
      </c>
    </row>
    <row r="117" spans="1:55" ht="15" customHeight="1" x14ac:dyDescent="0.25">
      <c r="A117" t="s">
        <v>160</v>
      </c>
      <c r="B117" t="s">
        <v>164</v>
      </c>
      <c r="C117">
        <f>VLOOKUP($B117,'Tillförd energi'!$B$1:$AS$566,MATCH(C$1,'Tillförd energi'!$B$1:$AQ$1,0),FALSE)</f>
        <v>0</v>
      </c>
      <c r="D117">
        <f>VLOOKUP($B117,'Tillförd energi'!$B$1:$AS$566,MATCH(D$1,'Tillförd energi'!$B$1:$AQ$1,0),FALSE)</f>
        <v>0</v>
      </c>
      <c r="E117">
        <f>VLOOKUP($B117,'Tillförd energi'!$B$1:$AS$566,MATCH(E$1,'Tillförd energi'!$B$1:$AQ$1,0),FALSE)</f>
        <v>0</v>
      </c>
      <c r="F117">
        <f>VLOOKUP($B117,'Tillförd energi'!$B$1:$AS$566,MATCH(F$1,'Tillförd energi'!$B$1:$AQ$1,0),FALSE)</f>
        <v>0</v>
      </c>
      <c r="G117">
        <f>VLOOKUP($B117,'Tillförd energi'!$B$1:$AS$566,MATCH(G$1,'Tillförd energi'!$B$1:$AQ$1,0),FALSE)</f>
        <v>0</v>
      </c>
      <c r="H117">
        <f>VLOOKUP($B117,'Tillförd energi'!$B$1:$AS$566,MATCH(H$1,'Tillförd energi'!$B$1:$AQ$1,0),FALSE)</f>
        <v>0</v>
      </c>
      <c r="I117">
        <f>VLOOKUP($B117,'Tillförd energi'!$B$1:$AS$566,MATCH(I$1,'Tillförd energi'!$B$1:$AQ$1,0),FALSE)</f>
        <v>0</v>
      </c>
      <c r="J117">
        <f>VLOOKUP($B117,'Tillförd energi'!$B$1:$AS$566,MATCH(J$1,'Tillförd energi'!$B$1:$AQ$1,0),FALSE)</f>
        <v>1.7</v>
      </c>
      <c r="K117">
        <v>0</v>
      </c>
      <c r="L117">
        <f>VLOOKUP($B117,'Tillförd energi'!$B$1:$AS$566,MATCH(L$1,'Tillförd energi'!$B$1:$AQ$1,0),FALSE)</f>
        <v>0</v>
      </c>
      <c r="M117">
        <f>VLOOKUP($B117,'Tillförd energi'!$B$1:$AS$566,MATCH(M$1,'Tillförd energi'!$B$1:$AQ$1,0),FALSE)</f>
        <v>30.48</v>
      </c>
      <c r="N117">
        <f>VLOOKUP($B117,'Tillförd energi'!$B$1:$AS$566,MATCH(N$1,'Tillförd energi'!$B$1:$AQ$1,0),FALSE)</f>
        <v>91.43</v>
      </c>
      <c r="O117">
        <f>VLOOKUP($B117,'Tillförd energi'!$B$1:$AS$566,MATCH(O$1,'Tillförd energi'!$B$1:$AQ$1,0),FALSE)</f>
        <v>0</v>
      </c>
      <c r="P117">
        <f>VLOOKUP($B117,'Tillförd energi'!$B$1:$AS$566,MATCH(P$1,'Tillförd energi'!$B$1:$AQ$1,0),FALSE)</f>
        <v>30.48</v>
      </c>
      <c r="Q117">
        <f>VLOOKUP($B117,'Tillförd energi'!$B$1:$AS$566,MATCH(Q$1,'Tillförd energi'!$B$1:$AQ$1,0),FALSE)</f>
        <v>0</v>
      </c>
      <c r="R117">
        <f>VLOOKUP($B117,'Tillförd energi'!$B$1:$AS$566,MATCH(R$1,'Tillförd energi'!$B$1:$AQ$1,0),FALSE)</f>
        <v>0</v>
      </c>
      <c r="S117">
        <f>VLOOKUP($B117,'Tillförd energi'!$B$1:$AS$566,MATCH(S$1,'Tillförd energi'!$B$1:$AQ$1,0),FALSE)</f>
        <v>0</v>
      </c>
      <c r="T117">
        <f>VLOOKUP($B117,'Tillförd energi'!$B$1:$AS$566,MATCH(T$1,'Tillförd energi'!$B$1:$AQ$1,0),FALSE)</f>
        <v>0</v>
      </c>
      <c r="U117">
        <f>VLOOKUP($B117,'Tillförd energi'!$B$1:$AS$566,MATCH(U$1,'Tillförd energi'!$B$1:$AQ$1,0),FALSE)</f>
        <v>0</v>
      </c>
      <c r="V117">
        <f>VLOOKUP($B117,'Tillförd energi'!$B$1:$AS$566,MATCH(V$1,'Tillförd energi'!$B$1:$AQ$1,0),FALSE)</f>
        <v>0</v>
      </c>
      <c r="W117">
        <f>VLOOKUP($B117,'Tillförd energi'!$B$1:$AS$566,MATCH(W$1,'Tillförd energi'!$B$1:$AQ$1,0),FALSE)</f>
        <v>7.47</v>
      </c>
      <c r="X117">
        <f>VLOOKUP($B117,'Tillförd energi'!$B$1:$AS$566,MATCH(X$1,'Tillförd energi'!$B$1:$AQ$1,0),FALSE)</f>
        <v>0</v>
      </c>
      <c r="Y117">
        <f>VLOOKUP($B117,'Tillförd energi'!$B$1:$AS$566,MATCH(Y$1,'Tillförd energi'!$B$1:$AQ$1,0),FALSE)</f>
        <v>0</v>
      </c>
      <c r="Z117">
        <f>VLOOKUP($B117,'Tillförd energi'!$B$1:$AS$566,MATCH(Z$1,'Tillförd energi'!$B$1:$AQ$1,0),FALSE)</f>
        <v>0.13</v>
      </c>
      <c r="AA117">
        <f>VLOOKUP($B117,'Tillförd energi'!$B$1:$AS$566,MATCH(AA$1,'Tillförd energi'!$B$1:$AQ$1,0),FALSE)</f>
        <v>13.5</v>
      </c>
      <c r="AB117">
        <f>VLOOKUP($B117,'Tillförd energi'!$B$1:$AS$566,MATCH(AB$1,'Tillförd energi'!$B$1:$AQ$1,0),FALSE)</f>
        <v>10.8</v>
      </c>
      <c r="AC117">
        <f>VLOOKUP($B117,'Tillförd energi'!$B$1:$AS$566,MATCH(AC$1,'Tillförd energi'!$B$1:$AQ$1,0),FALSE)</f>
        <v>0</v>
      </c>
      <c r="AD117">
        <f>VLOOKUP($B117,'Tillförd energi'!$B$1:$AS$566,MATCH(AD$1,'Tillförd energi'!$B$1:$AQ$1,0),FALSE)</f>
        <v>0</v>
      </c>
      <c r="AE117">
        <f>VLOOKUP($B117,'Tillförd energi'!$B$1:$AS$566,MATCH(AE$1,'Tillförd energi'!$B$1:$AQ$1,0),FALSE)</f>
        <v>0</v>
      </c>
      <c r="AF117">
        <f>VLOOKUP($B117,'Tillförd energi'!$B$1:$AS$566,MATCH(AF$1,'Tillförd energi'!$B$1:$AQ$1,0),FALSE)</f>
        <v>1.23</v>
      </c>
      <c r="AG117">
        <f>IFERROR(VLOOKUP(B117,Miljö!$B$1:$S$476,9,FALSE)/1,0)</f>
        <v>0</v>
      </c>
      <c r="AI117">
        <f t="shared" si="10"/>
        <v>187.22</v>
      </c>
      <c r="AJ117">
        <f t="shared" si="11"/>
        <v>187.22</v>
      </c>
      <c r="AK117">
        <f>IF(ISERROR(1/VLOOKUP($B117,Leveranser!$B$1:$S$500,MATCH("såld värme (gwh)",Leveranser!$B$1:$S$1,0),FALSE)),"",VLOOKUP($B117,Leveranser!$B$1:$S$500,MATCH("såld värme (gwh)",Leveranser!$B$1:$S$1,0),FALSE))</f>
        <v>165.9</v>
      </c>
      <c r="AL117" s="22">
        <f>VLOOKUP($B117,Leveranser!$B$1:$Y$500,MATCH("Totalt såld fjärrvärme till andra fjärrvärmeföretag",Leveranser!$B$1:$AA$1,0),FALSE)</f>
        <v>0</v>
      </c>
      <c r="AM117" s="22">
        <f>IF(ISERROR(1/VLOOKUP($B117,Miljö!$B$1:$S$500,MATCH("Såld mängd produktionsspecifik fjärrvärme (GWh)",Miljö!$B$1:$R$1,0),FALSE)),0,VLOOKUP($B117,Miljö!$B$1:$S$500,MATCH("Såld mängd produktionsspecifik fjärrvärme (GWh)",Miljö!$B$1:$R$1,0),FALSE))</f>
        <v>0</v>
      </c>
      <c r="AN117" s="23">
        <f t="shared" si="12"/>
        <v>0.88612327742762531</v>
      </c>
      <c r="AP117" t="str">
        <f>VLOOKUP($B117,'Miljövärden urval för publ'!$B$1:$H$450,7,FALSE)</f>
        <v>Ja</v>
      </c>
      <c r="AQ117" t="str">
        <f>VLOOKUP($B117,'Miljövärden urval för publ'!$B$1:$H$450,6,FALSE)</f>
        <v>Nej</v>
      </c>
      <c r="AU117">
        <f t="shared" si="13"/>
        <v>14.860000000000001</v>
      </c>
      <c r="AV117">
        <f t="shared" si="14"/>
        <v>0</v>
      </c>
      <c r="AW117">
        <f t="shared" si="15"/>
        <v>152.39000000000001</v>
      </c>
      <c r="AX117">
        <f t="shared" si="16"/>
        <v>0</v>
      </c>
      <c r="AZ117">
        <f t="shared" si="17"/>
        <v>10.8</v>
      </c>
      <c r="BA117">
        <f t="shared" si="18"/>
        <v>0</v>
      </c>
      <c r="BC117">
        <f t="shared" si="19"/>
        <v>159.86000000000001</v>
      </c>
    </row>
    <row r="118" spans="1:55" ht="15" customHeight="1" x14ac:dyDescent="0.25">
      <c r="A118" t="s">
        <v>165</v>
      </c>
      <c r="B118" t="s">
        <v>166</v>
      </c>
      <c r="C118">
        <f>VLOOKUP($B118,'Tillförd energi'!$B$1:$AS$566,MATCH(C$1,'Tillförd energi'!$B$1:$AQ$1,0),FALSE)</f>
        <v>0</v>
      </c>
      <c r="D118">
        <f>VLOOKUP($B118,'Tillförd energi'!$B$1:$AS$566,MATCH(D$1,'Tillförd energi'!$B$1:$AQ$1,0),FALSE)</f>
        <v>0.7</v>
      </c>
      <c r="E118">
        <f>VLOOKUP($B118,'Tillförd energi'!$B$1:$AS$566,MATCH(E$1,'Tillförd energi'!$B$1:$AQ$1,0),FALSE)</f>
        <v>0</v>
      </c>
      <c r="F118">
        <f>VLOOKUP($B118,'Tillförd energi'!$B$1:$AS$566,MATCH(F$1,'Tillförd energi'!$B$1:$AQ$1,0),FALSE)</f>
        <v>0.3</v>
      </c>
      <c r="G118">
        <f>VLOOKUP($B118,'Tillförd energi'!$B$1:$AS$566,MATCH(G$1,'Tillförd energi'!$B$1:$AQ$1,0),FALSE)</f>
        <v>0</v>
      </c>
      <c r="H118">
        <f>VLOOKUP($B118,'Tillförd energi'!$B$1:$AS$566,MATCH(H$1,'Tillförd energi'!$B$1:$AQ$1,0),FALSE)</f>
        <v>0</v>
      </c>
      <c r="I118">
        <f>VLOOKUP($B118,'Tillförd energi'!$B$1:$AS$566,MATCH(I$1,'Tillförd energi'!$B$1:$AQ$1,0),FALSE)</f>
        <v>0</v>
      </c>
      <c r="J118">
        <f>VLOOKUP($B118,'Tillförd energi'!$B$1:$AS$566,MATCH(J$1,'Tillförd energi'!$B$1:$AQ$1,0),FALSE)</f>
        <v>0</v>
      </c>
      <c r="K118">
        <v>0</v>
      </c>
      <c r="L118">
        <f>VLOOKUP($B118,'Tillförd energi'!$B$1:$AS$566,MATCH(L$1,'Tillförd energi'!$B$1:$AQ$1,0),FALSE)</f>
        <v>0</v>
      </c>
      <c r="M118">
        <f>VLOOKUP($B118,'Tillförd energi'!$B$1:$AS$566,MATCH(M$1,'Tillförd energi'!$B$1:$AQ$1,0),FALSE)</f>
        <v>0</v>
      </c>
      <c r="N118">
        <f>VLOOKUP($B118,'Tillförd energi'!$B$1:$AS$566,MATCH(N$1,'Tillförd energi'!$B$1:$AQ$1,0),FALSE)</f>
        <v>0</v>
      </c>
      <c r="O118">
        <f>VLOOKUP($B118,'Tillförd energi'!$B$1:$AS$566,MATCH(O$1,'Tillförd energi'!$B$1:$AQ$1,0),FALSE)</f>
        <v>2.7063000000000001</v>
      </c>
      <c r="P118">
        <f>VLOOKUP($B118,'Tillförd energi'!$B$1:$AS$566,MATCH(P$1,'Tillförd energi'!$B$1:$AQ$1,0),FALSE)</f>
        <v>59.132599999999996</v>
      </c>
      <c r="Q118">
        <f>VLOOKUP($B118,'Tillförd energi'!$B$1:$AS$566,MATCH(Q$1,'Tillförd energi'!$B$1:$AQ$1,0),FALSE)</f>
        <v>0</v>
      </c>
      <c r="R118">
        <f>VLOOKUP($B118,'Tillförd energi'!$B$1:$AS$566,MATCH(R$1,'Tillförd energi'!$B$1:$AQ$1,0),FALSE)</f>
        <v>4.8</v>
      </c>
      <c r="S118">
        <f>VLOOKUP($B118,'Tillförd energi'!$B$1:$AS$566,MATCH(S$1,'Tillförd energi'!$B$1:$AQ$1,0),FALSE)</f>
        <v>0</v>
      </c>
      <c r="T118">
        <f>VLOOKUP($B118,'Tillförd energi'!$B$1:$AS$566,MATCH(T$1,'Tillförd energi'!$B$1:$AQ$1,0),FALSE)</f>
        <v>0</v>
      </c>
      <c r="U118">
        <f>VLOOKUP($B118,'Tillförd energi'!$B$1:$AS$566,MATCH(U$1,'Tillförd energi'!$B$1:$AQ$1,0),FALSE)</f>
        <v>0</v>
      </c>
      <c r="V118">
        <f>VLOOKUP($B118,'Tillförd energi'!$B$1:$AS$566,MATCH(V$1,'Tillförd energi'!$B$1:$AQ$1,0),FALSE)</f>
        <v>0</v>
      </c>
      <c r="W118">
        <f>VLOOKUP($B118,'Tillförd energi'!$B$1:$AS$566,MATCH(W$1,'Tillförd energi'!$B$1:$AQ$1,0),FALSE)</f>
        <v>0</v>
      </c>
      <c r="X118">
        <f>VLOOKUP($B118,'Tillförd energi'!$B$1:$AS$566,MATCH(X$1,'Tillförd energi'!$B$1:$AQ$1,0),FALSE)</f>
        <v>0</v>
      </c>
      <c r="Y118">
        <f>VLOOKUP($B118,'Tillförd energi'!$B$1:$AS$566,MATCH(Y$1,'Tillförd energi'!$B$1:$AQ$1,0),FALSE)</f>
        <v>86.152199999999993</v>
      </c>
      <c r="Z118">
        <f>VLOOKUP($B118,'Tillförd energi'!$B$1:$AS$566,MATCH(Z$1,'Tillförd energi'!$B$1:$AQ$1,0),FALSE)</f>
        <v>0</v>
      </c>
      <c r="AA118">
        <f>VLOOKUP($B118,'Tillförd energi'!$B$1:$AS$566,MATCH(AA$1,'Tillförd energi'!$B$1:$AQ$1,0),FALSE)</f>
        <v>0</v>
      </c>
      <c r="AB118">
        <f>VLOOKUP($B118,'Tillförd energi'!$B$1:$AS$566,MATCH(AB$1,'Tillförd energi'!$B$1:$AQ$1,0),FALSE)</f>
        <v>0</v>
      </c>
      <c r="AC118">
        <f>VLOOKUP($B118,'Tillförd energi'!$B$1:$AS$566,MATCH(AC$1,'Tillförd energi'!$B$1:$AQ$1,0),FALSE)</f>
        <v>0</v>
      </c>
      <c r="AD118">
        <f>VLOOKUP($B118,'Tillförd energi'!$B$1:$AS$566,MATCH(AD$1,'Tillförd energi'!$B$1:$AQ$1,0),FALSE)</f>
        <v>0</v>
      </c>
      <c r="AE118">
        <f>VLOOKUP($B118,'Tillförd energi'!$B$1:$AS$566,MATCH(AE$1,'Tillförd energi'!$B$1:$AQ$1,0),FALSE)</f>
        <v>0</v>
      </c>
      <c r="AF118">
        <f>VLOOKUP($B118,'Tillförd energi'!$B$1:$AS$566,MATCH(AF$1,'Tillförd energi'!$B$1:$AQ$1,0),FALSE)</f>
        <v>1.5041199999999999</v>
      </c>
      <c r="AG118">
        <f>IFERROR(VLOOKUP(B118,Miljö!$B$1:$S$476,9,FALSE)/1,0)</f>
        <v>0</v>
      </c>
      <c r="AI118">
        <f t="shared" si="10"/>
        <v>155.29521999999997</v>
      </c>
      <c r="AJ118">
        <f t="shared" si="11"/>
        <v>155.29521999999997</v>
      </c>
      <c r="AK118">
        <f>IF(ISERROR(1/VLOOKUP($B118,Leveranser!$B$1:$S$500,MATCH("såld värme (gwh)",Leveranser!$B$1:$S$1,0),FALSE)),"",VLOOKUP($B118,Leveranser!$B$1:$S$500,MATCH("såld värme (gwh)",Leveranser!$B$1:$S$1,0),FALSE))</f>
        <v>155</v>
      </c>
      <c r="AL118" s="22">
        <f>VLOOKUP($B118,Leveranser!$B$1:$Y$500,MATCH("Totalt såld fjärrvärme till andra fjärrvärmeföretag",Leveranser!$B$1:$AA$1,0),FALSE)</f>
        <v>0</v>
      </c>
      <c r="AM118" s="22">
        <f>IF(ISERROR(1/VLOOKUP($B118,Miljö!$B$1:$S$500,MATCH("Såld mängd produktionsspecifik fjärrvärme (GWh)",Miljö!$B$1:$R$1,0),FALSE)),0,VLOOKUP($B118,Miljö!$B$1:$S$500,MATCH("Såld mängd produktionsspecifik fjärrvärme (GWh)",Miljö!$B$1:$R$1,0),FALSE))</f>
        <v>0</v>
      </c>
      <c r="AN118" s="23">
        <f t="shared" si="12"/>
        <v>0.99809897561560512</v>
      </c>
      <c r="AP118" t="str">
        <f>VLOOKUP($B118,'Miljövärden urval för publ'!$B$1:$H$450,7,FALSE)</f>
        <v>Ja</v>
      </c>
      <c r="AQ118" t="str">
        <f>VLOOKUP($B118,'Miljövärden urval för publ'!$B$1:$H$450,6,FALSE)</f>
        <v>Nej</v>
      </c>
      <c r="AU118">
        <f t="shared" si="13"/>
        <v>1.5041199999999999</v>
      </c>
      <c r="AV118">
        <f t="shared" si="14"/>
        <v>0</v>
      </c>
      <c r="AW118">
        <f t="shared" si="15"/>
        <v>61.838899999999995</v>
      </c>
      <c r="AX118">
        <f t="shared" si="16"/>
        <v>4.8</v>
      </c>
      <c r="AZ118">
        <f t="shared" si="17"/>
        <v>0</v>
      </c>
      <c r="BA118">
        <f t="shared" si="18"/>
        <v>0</v>
      </c>
      <c r="BC118">
        <f t="shared" si="19"/>
        <v>66.638899999999992</v>
      </c>
    </row>
    <row r="119" spans="1:55" ht="15" customHeight="1" x14ac:dyDescent="0.25">
      <c r="A119" t="s">
        <v>167</v>
      </c>
      <c r="B119" t="s">
        <v>168</v>
      </c>
      <c r="C119">
        <f>VLOOKUP($B119,'Tillförd energi'!$B$1:$AS$566,MATCH(C$1,'Tillförd energi'!$B$1:$AQ$1,0),FALSE)</f>
        <v>0</v>
      </c>
      <c r="D119">
        <f>VLOOKUP($B119,'Tillförd energi'!$B$1:$AS$566,MATCH(D$1,'Tillförd energi'!$B$1:$AQ$1,0),FALSE)</f>
        <v>1.1282000000000001</v>
      </c>
      <c r="E119">
        <f>VLOOKUP($B119,'Tillförd energi'!$B$1:$AS$566,MATCH(E$1,'Tillförd energi'!$B$1:$AQ$1,0),FALSE)</f>
        <v>0</v>
      </c>
      <c r="F119">
        <f>VLOOKUP($B119,'Tillförd energi'!$B$1:$AS$566,MATCH(F$1,'Tillförd energi'!$B$1:$AQ$1,0),FALSE)</f>
        <v>1.23529</v>
      </c>
      <c r="G119">
        <f>VLOOKUP($B119,'Tillförd energi'!$B$1:$AS$566,MATCH(G$1,'Tillförd energi'!$B$1:$AQ$1,0),FALSE)</f>
        <v>0</v>
      </c>
      <c r="H119">
        <f>VLOOKUP($B119,'Tillförd energi'!$B$1:$AS$566,MATCH(H$1,'Tillförd energi'!$B$1:$AQ$1,0),FALSE)</f>
        <v>0</v>
      </c>
      <c r="I119">
        <f>VLOOKUP($B119,'Tillförd energi'!$B$1:$AS$566,MATCH(I$1,'Tillförd energi'!$B$1:$AQ$1,0),FALSE)</f>
        <v>0</v>
      </c>
      <c r="J119">
        <f>VLOOKUP($B119,'Tillförd energi'!$B$1:$AS$566,MATCH(J$1,'Tillförd energi'!$B$1:$AQ$1,0),FALSE)</f>
        <v>0</v>
      </c>
      <c r="K119">
        <v>0</v>
      </c>
      <c r="L119">
        <f>VLOOKUP($B119,'Tillförd energi'!$B$1:$AS$566,MATCH(L$1,'Tillförd energi'!$B$1:$AQ$1,0),FALSE)</f>
        <v>55.459099999999999</v>
      </c>
      <c r="M119">
        <f>VLOOKUP($B119,'Tillförd energi'!$B$1:$AS$566,MATCH(M$1,'Tillförd energi'!$B$1:$AQ$1,0),FALSE)</f>
        <v>74.945899999999995</v>
      </c>
      <c r="N119">
        <f>VLOOKUP($B119,'Tillförd energi'!$B$1:$AS$566,MATCH(N$1,'Tillförd energi'!$B$1:$AQ$1,0),FALSE)</f>
        <v>15.3294</v>
      </c>
      <c r="O119">
        <f>VLOOKUP($B119,'Tillförd energi'!$B$1:$AS$566,MATCH(O$1,'Tillförd energi'!$B$1:$AQ$1,0),FALSE)</f>
        <v>0</v>
      </c>
      <c r="P119">
        <f>VLOOKUP($B119,'Tillförd energi'!$B$1:$AS$566,MATCH(P$1,'Tillförd energi'!$B$1:$AQ$1,0),FALSE)</f>
        <v>0</v>
      </c>
      <c r="Q119">
        <f>VLOOKUP($B119,'Tillförd energi'!$B$1:$AS$566,MATCH(Q$1,'Tillförd energi'!$B$1:$AQ$1,0),FALSE)</f>
        <v>101.636</v>
      </c>
      <c r="R119">
        <f>VLOOKUP($B119,'Tillförd energi'!$B$1:$AS$566,MATCH(R$1,'Tillförd energi'!$B$1:$AQ$1,0),FALSE)</f>
        <v>0</v>
      </c>
      <c r="S119">
        <f>VLOOKUP($B119,'Tillförd energi'!$B$1:$AS$566,MATCH(S$1,'Tillförd energi'!$B$1:$AQ$1,0),FALSE)</f>
        <v>0</v>
      </c>
      <c r="T119">
        <f>VLOOKUP($B119,'Tillförd energi'!$B$1:$AS$566,MATCH(T$1,'Tillförd energi'!$B$1:$AQ$1,0),FALSE)</f>
        <v>0</v>
      </c>
      <c r="U119">
        <f>VLOOKUP($B119,'Tillförd energi'!$B$1:$AS$566,MATCH(U$1,'Tillförd energi'!$B$1:$AQ$1,0),FALSE)</f>
        <v>0</v>
      </c>
      <c r="V119">
        <f>VLOOKUP($B119,'Tillförd energi'!$B$1:$AS$566,MATCH(V$1,'Tillförd energi'!$B$1:$AQ$1,0),FALSE)</f>
        <v>0</v>
      </c>
      <c r="W119">
        <f>VLOOKUP($B119,'Tillförd energi'!$B$1:$AS$566,MATCH(W$1,'Tillförd energi'!$B$1:$AQ$1,0),FALSE)</f>
        <v>0.35699999999999998</v>
      </c>
      <c r="X119">
        <f>VLOOKUP($B119,'Tillförd energi'!$B$1:$AS$566,MATCH(X$1,'Tillförd energi'!$B$1:$AQ$1,0),FALSE)</f>
        <v>0</v>
      </c>
      <c r="Y119">
        <f>VLOOKUP($B119,'Tillförd energi'!$B$1:$AS$566,MATCH(Y$1,'Tillförd energi'!$B$1:$AQ$1,0),FALSE)</f>
        <v>0</v>
      </c>
      <c r="Z119">
        <f>VLOOKUP($B119,'Tillförd energi'!$B$1:$AS$566,MATCH(Z$1,'Tillförd energi'!$B$1:$AQ$1,0),FALSE)</f>
        <v>9.5294100000000004</v>
      </c>
      <c r="AA119">
        <f>VLOOKUP($B119,'Tillförd energi'!$B$1:$AS$566,MATCH(AA$1,'Tillförd energi'!$B$1:$AQ$1,0),FALSE)</f>
        <v>0</v>
      </c>
      <c r="AB119">
        <f>VLOOKUP($B119,'Tillförd energi'!$B$1:$AS$566,MATCH(AB$1,'Tillförd energi'!$B$1:$AQ$1,0),FALSE)</f>
        <v>0</v>
      </c>
      <c r="AC119">
        <f>VLOOKUP($B119,'Tillförd energi'!$B$1:$AS$566,MATCH(AC$1,'Tillförd energi'!$B$1:$AQ$1,0),FALSE)</f>
        <v>185.39099999999999</v>
      </c>
      <c r="AD119">
        <f>VLOOKUP($B119,'Tillförd energi'!$B$1:$AS$566,MATCH(AD$1,'Tillförd energi'!$B$1:$AQ$1,0),FALSE)</f>
        <v>281.95999999999998</v>
      </c>
      <c r="AE119">
        <f>VLOOKUP($B119,'Tillförd energi'!$B$1:$AS$566,MATCH(AE$1,'Tillförd energi'!$B$1:$AQ$1,0),FALSE)</f>
        <v>0</v>
      </c>
      <c r="AF119">
        <f>VLOOKUP($B119,'Tillförd energi'!$B$1:$AS$566,MATCH(AF$1,'Tillförd energi'!$B$1:$AQ$1,0),FALSE)</f>
        <v>11.1793</v>
      </c>
      <c r="AG119">
        <f>IFERROR(VLOOKUP(B119,Miljö!$B$1:$S$476,9,FALSE)/1,0)</f>
        <v>0</v>
      </c>
      <c r="AI119">
        <f t="shared" si="10"/>
        <v>738.15059999999994</v>
      </c>
      <c r="AJ119">
        <f t="shared" si="11"/>
        <v>738.15059999999994</v>
      </c>
      <c r="AK119">
        <f>IF(ISERROR(1/VLOOKUP($B119,Leveranser!$B$1:$S$500,MATCH("såld värme (gwh)",Leveranser!$B$1:$S$1,0),FALSE)),"",VLOOKUP($B119,Leveranser!$B$1:$S$500,MATCH("såld värme (gwh)",Leveranser!$B$1:$S$1,0),FALSE))</f>
        <v>650.6</v>
      </c>
      <c r="AL119" s="22">
        <f>VLOOKUP($B119,Leveranser!$B$1:$Y$500,MATCH("Totalt såld fjärrvärme till andra fjärrvärmeföretag",Leveranser!$B$1:$AA$1,0),FALSE)</f>
        <v>0</v>
      </c>
      <c r="AM119" s="22">
        <f>IF(ISERROR(1/VLOOKUP($B119,Miljö!$B$1:$S$500,MATCH("Såld mängd produktionsspecifik fjärrvärme (GWh)",Miljö!$B$1:$R$1,0),FALSE)),0,VLOOKUP($B119,Miljö!$B$1:$S$500,MATCH("Såld mängd produktionsspecifik fjärrvärme (GWh)",Miljö!$B$1:$R$1,0),FALSE))</f>
        <v>0</v>
      </c>
      <c r="AN119" s="23">
        <f t="shared" si="12"/>
        <v>0.881391954433147</v>
      </c>
      <c r="AP119" t="str">
        <f>VLOOKUP($B119,'Miljövärden urval för publ'!$B$1:$H$450,7,FALSE)</f>
        <v>Ja</v>
      </c>
      <c r="AQ119" t="str">
        <f>VLOOKUP($B119,'Miljövärden urval för publ'!$B$1:$H$450,6,FALSE)</f>
        <v>Ja</v>
      </c>
      <c r="AU119">
        <f t="shared" si="13"/>
        <v>20.70871</v>
      </c>
      <c r="AV119">
        <f t="shared" si="14"/>
        <v>0</v>
      </c>
      <c r="AW119">
        <f t="shared" si="15"/>
        <v>191.91129999999998</v>
      </c>
      <c r="AX119">
        <f t="shared" si="16"/>
        <v>0</v>
      </c>
      <c r="AZ119">
        <f t="shared" si="17"/>
        <v>0</v>
      </c>
      <c r="BA119">
        <f t="shared" si="18"/>
        <v>0</v>
      </c>
      <c r="BC119">
        <f t="shared" si="19"/>
        <v>247.72739999999999</v>
      </c>
    </row>
    <row r="120" spans="1:55" ht="15" customHeight="1" x14ac:dyDescent="0.25">
      <c r="A120" t="s">
        <v>169</v>
      </c>
      <c r="B120" t="s">
        <v>170</v>
      </c>
      <c r="C120">
        <f>VLOOKUP($B120,'Tillförd energi'!$B$1:$AS$566,MATCH(C$1,'Tillförd energi'!$B$1:$AQ$1,0),FALSE)</f>
        <v>0</v>
      </c>
      <c r="D120">
        <f>VLOOKUP($B120,'Tillförd energi'!$B$1:$AS$566,MATCH(D$1,'Tillförd energi'!$B$1:$AQ$1,0),FALSE)</f>
        <v>0.99</v>
      </c>
      <c r="E120">
        <f>VLOOKUP($B120,'Tillförd energi'!$B$1:$AS$566,MATCH(E$1,'Tillförd energi'!$B$1:$AQ$1,0),FALSE)</f>
        <v>0</v>
      </c>
      <c r="F120">
        <f>VLOOKUP($B120,'Tillförd energi'!$B$1:$AS$566,MATCH(F$1,'Tillförd energi'!$B$1:$AQ$1,0),FALSE)</f>
        <v>6.202</v>
      </c>
      <c r="G120">
        <f>VLOOKUP($B120,'Tillförd energi'!$B$1:$AS$566,MATCH(G$1,'Tillförd energi'!$B$1:$AQ$1,0),FALSE)</f>
        <v>306.404</v>
      </c>
      <c r="H120">
        <f>VLOOKUP($B120,'Tillförd energi'!$B$1:$AS$566,MATCH(H$1,'Tillförd energi'!$B$1:$AQ$1,0),FALSE)</f>
        <v>0</v>
      </c>
      <c r="I120">
        <f>VLOOKUP($B120,'Tillförd energi'!$B$1:$AS$566,MATCH(I$1,'Tillförd energi'!$B$1:$AQ$1,0),FALSE)</f>
        <v>916.15</v>
      </c>
      <c r="J120">
        <f>VLOOKUP($B120,'Tillförd energi'!$B$1:$AS$566,MATCH(J$1,'Tillförd energi'!$B$1:$AQ$1,0),FALSE)</f>
        <v>0</v>
      </c>
      <c r="K120">
        <v>0</v>
      </c>
      <c r="L120">
        <f>VLOOKUP($B120,'Tillförd energi'!$B$1:$AS$566,MATCH(L$1,'Tillförd energi'!$B$1:$AQ$1,0),FALSE)</f>
        <v>0</v>
      </c>
      <c r="M120">
        <f>VLOOKUP($B120,'Tillförd energi'!$B$1:$AS$566,MATCH(M$1,'Tillförd energi'!$B$1:$AQ$1,0),FALSE)</f>
        <v>33.314999999999998</v>
      </c>
      <c r="N120">
        <f>VLOOKUP($B120,'Tillförd energi'!$B$1:$AS$566,MATCH(N$1,'Tillförd energi'!$B$1:$AQ$1,0),FALSE)</f>
        <v>72.099000000000004</v>
      </c>
      <c r="O120">
        <f>VLOOKUP($B120,'Tillförd energi'!$B$1:$AS$566,MATCH(O$1,'Tillförd energi'!$B$1:$AQ$1,0),FALSE)</f>
        <v>0</v>
      </c>
      <c r="P120">
        <f>VLOOKUP($B120,'Tillförd energi'!$B$1:$AS$566,MATCH(P$1,'Tillförd energi'!$B$1:$AQ$1,0),FALSE)</f>
        <v>63.646000000000001</v>
      </c>
      <c r="Q120">
        <f>VLOOKUP($B120,'Tillförd energi'!$B$1:$AS$566,MATCH(Q$1,'Tillförd energi'!$B$1:$AQ$1,0),FALSE)</f>
        <v>24.21</v>
      </c>
      <c r="R120">
        <f>VLOOKUP($B120,'Tillförd energi'!$B$1:$AS$566,MATCH(R$1,'Tillförd energi'!$B$1:$AQ$1,0),FALSE)</f>
        <v>96.99</v>
      </c>
      <c r="S120">
        <f>VLOOKUP($B120,'Tillförd energi'!$B$1:$AS$566,MATCH(S$1,'Tillförd energi'!$B$1:$AQ$1,0),FALSE)</f>
        <v>0</v>
      </c>
      <c r="T120">
        <f>VLOOKUP($B120,'Tillförd energi'!$B$1:$AS$566,MATCH(T$1,'Tillförd energi'!$B$1:$AQ$1,0),FALSE)</f>
        <v>0</v>
      </c>
      <c r="U120">
        <f>VLOOKUP($B120,'Tillförd energi'!$B$1:$AS$566,MATCH(U$1,'Tillförd energi'!$B$1:$AQ$1,0),FALSE)</f>
        <v>0</v>
      </c>
      <c r="V120">
        <f>VLOOKUP($B120,'Tillförd energi'!$B$1:$AS$566,MATCH(V$1,'Tillförd energi'!$B$1:$AQ$1,0),FALSE)</f>
        <v>0</v>
      </c>
      <c r="W120">
        <f>VLOOKUP($B120,'Tillförd energi'!$B$1:$AS$566,MATCH(W$1,'Tillförd energi'!$B$1:$AQ$1,0),FALSE)</f>
        <v>1.415</v>
      </c>
      <c r="X120">
        <f>VLOOKUP($B120,'Tillförd energi'!$B$1:$AS$566,MATCH(X$1,'Tillförd energi'!$B$1:$AQ$1,0),FALSE)</f>
        <v>0</v>
      </c>
      <c r="Y120">
        <f>VLOOKUP($B120,'Tillförd energi'!$B$1:$AS$566,MATCH(Y$1,'Tillförd energi'!$B$1:$AQ$1,0),FALSE)</f>
        <v>0</v>
      </c>
      <c r="Z120">
        <f>VLOOKUP($B120,'Tillförd energi'!$B$1:$AS$566,MATCH(Z$1,'Tillförd energi'!$B$1:$AQ$1,0),FALSE)</f>
        <v>0</v>
      </c>
      <c r="AA120">
        <f>VLOOKUP($B120,'Tillförd energi'!$B$1:$AS$566,MATCH(AA$1,'Tillförd energi'!$B$1:$AQ$1,0),FALSE)</f>
        <v>136.4</v>
      </c>
      <c r="AB120">
        <f>VLOOKUP($B120,'Tillförd energi'!$B$1:$AS$566,MATCH(AB$1,'Tillförd energi'!$B$1:$AQ$1,0),FALSE)</f>
        <v>306.7</v>
      </c>
      <c r="AC120">
        <f>VLOOKUP($B120,'Tillförd energi'!$B$1:$AS$566,MATCH(AC$1,'Tillförd energi'!$B$1:$AQ$1,0),FALSE)</f>
        <v>472.74200000000002</v>
      </c>
      <c r="AD120">
        <f>VLOOKUP($B120,'Tillförd energi'!$B$1:$AS$566,MATCH(AD$1,'Tillförd energi'!$B$1:$AQ$1,0),FALSE)</f>
        <v>944.90099999999995</v>
      </c>
      <c r="AE120">
        <f>VLOOKUP($B120,'Tillförd energi'!$B$1:$AS$566,MATCH(AE$1,'Tillförd energi'!$B$1:$AQ$1,0),FALSE)</f>
        <v>0</v>
      </c>
      <c r="AF120">
        <f>VLOOKUP($B120,'Tillförd energi'!$B$1:$AS$566,MATCH(AF$1,'Tillförd energi'!$B$1:$AQ$1,0),FALSE)</f>
        <v>60.518999999999998</v>
      </c>
      <c r="AG120">
        <f>IFERROR(VLOOKUP(B120,Miljö!$B$1:$S$476,9,FALSE)/1,0)</f>
        <v>128.01499999999999</v>
      </c>
      <c r="AI120">
        <f t="shared" si="10"/>
        <v>3442.683</v>
      </c>
      <c r="AJ120">
        <f t="shared" si="11"/>
        <v>3570.6979999999999</v>
      </c>
      <c r="AK120">
        <f>IF(ISERROR(1/VLOOKUP($B120,Leveranser!$B$1:$S$500,MATCH("såld värme (gwh)",Leveranser!$B$1:$S$1,0),FALSE)),"",VLOOKUP($B120,Leveranser!$B$1:$S$500,MATCH("såld värme (gwh)",Leveranser!$B$1:$S$1,0),FALSE))</f>
        <v>3176.9430000000002</v>
      </c>
      <c r="AL120" s="22">
        <f>VLOOKUP($B120,Leveranser!$B$1:$Y$500,MATCH("Totalt såld fjärrvärme till andra fjärrvärmeföretag",Leveranser!$B$1:$AA$1,0),FALSE)</f>
        <v>78.5</v>
      </c>
      <c r="AM120" s="22">
        <f>IF(ISERROR(1/VLOOKUP($B120,Miljö!$B$1:$S$500,MATCH("Såld mängd produktionsspecifik fjärrvärme (GWh)",Miljö!$B$1:$R$1,0),FALSE)),0,VLOOKUP($B120,Miljö!$B$1:$S$500,MATCH("Såld mängd produktionsspecifik fjärrvärme (GWh)",Miljö!$B$1:$R$1,0),FALSE))</f>
        <v>77.593999999999994</v>
      </c>
      <c r="AN120" s="23">
        <f t="shared" si="12"/>
        <v>0.88972604235922514</v>
      </c>
      <c r="AP120" t="str">
        <f>VLOOKUP($B120,'Miljövärden urval för publ'!$B$1:$H$450,7,FALSE)</f>
        <v>Ja</v>
      </c>
      <c r="AQ120" t="str">
        <f>VLOOKUP($B120,'Miljövärden urval för publ'!$B$1:$H$450,6,FALSE)</f>
        <v>Ja</v>
      </c>
      <c r="AU120">
        <f t="shared" si="13"/>
        <v>196.91900000000001</v>
      </c>
      <c r="AV120">
        <f t="shared" si="14"/>
        <v>0</v>
      </c>
      <c r="AW120">
        <f t="shared" si="15"/>
        <v>193.27</v>
      </c>
      <c r="AX120">
        <f t="shared" si="16"/>
        <v>96.99</v>
      </c>
      <c r="AZ120">
        <f t="shared" si="17"/>
        <v>306.7</v>
      </c>
      <c r="BA120">
        <f t="shared" si="18"/>
        <v>0</v>
      </c>
      <c r="BC120">
        <f t="shared" si="19"/>
        <v>291.67500000000001</v>
      </c>
    </row>
    <row r="121" spans="1:55" ht="15" customHeight="1" x14ac:dyDescent="0.25">
      <c r="A121" t="s">
        <v>169</v>
      </c>
      <c r="B121" t="s">
        <v>171</v>
      </c>
      <c r="C121">
        <f>VLOOKUP($B121,'Tillförd energi'!$B$1:$AS$566,MATCH(C$1,'Tillförd energi'!$B$1:$AQ$1,0),FALSE)</f>
        <v>0</v>
      </c>
      <c r="D121">
        <f>VLOOKUP($B121,'Tillförd energi'!$B$1:$AS$566,MATCH(D$1,'Tillförd energi'!$B$1:$AQ$1,0),FALSE)</f>
        <v>0</v>
      </c>
      <c r="E121">
        <f>VLOOKUP($B121,'Tillförd energi'!$B$1:$AS$566,MATCH(E$1,'Tillförd energi'!$B$1:$AQ$1,0),FALSE)</f>
        <v>0</v>
      </c>
      <c r="F121">
        <f>VLOOKUP($B121,'Tillförd energi'!$B$1:$AS$566,MATCH(F$1,'Tillförd energi'!$B$1:$AQ$1,0),FALSE)</f>
        <v>0</v>
      </c>
      <c r="G121">
        <f>VLOOKUP($B121,'Tillförd energi'!$B$1:$AS$566,MATCH(G$1,'Tillförd energi'!$B$1:$AQ$1,0),FALSE)</f>
        <v>0</v>
      </c>
      <c r="H121">
        <f>VLOOKUP($B121,'Tillförd energi'!$B$1:$AS$566,MATCH(H$1,'Tillförd energi'!$B$1:$AQ$1,0),FALSE)</f>
        <v>0</v>
      </c>
      <c r="I121">
        <f>VLOOKUP($B121,'Tillförd energi'!$B$1:$AS$566,MATCH(I$1,'Tillförd energi'!$B$1:$AQ$1,0),FALSE)</f>
        <v>0</v>
      </c>
      <c r="J121">
        <f>VLOOKUP($B121,'Tillförd energi'!$B$1:$AS$566,MATCH(J$1,'Tillförd energi'!$B$1:$AQ$1,0),FALSE)</f>
        <v>0</v>
      </c>
      <c r="K121">
        <v>0</v>
      </c>
      <c r="L121">
        <f>VLOOKUP($B121,'Tillförd energi'!$B$1:$AS$566,MATCH(L$1,'Tillförd energi'!$B$1:$AQ$1,0),FALSE)</f>
        <v>0</v>
      </c>
      <c r="M121">
        <f>VLOOKUP($B121,'Tillförd energi'!$B$1:$AS$566,MATCH(M$1,'Tillförd energi'!$B$1:$AQ$1,0),FALSE)</f>
        <v>16.634599999999999</v>
      </c>
      <c r="N121">
        <f>VLOOKUP($B121,'Tillförd energi'!$B$1:$AS$566,MATCH(N$1,'Tillförd energi'!$B$1:$AQ$1,0),FALSE)</f>
        <v>36</v>
      </c>
      <c r="O121">
        <f>VLOOKUP($B121,'Tillförd energi'!$B$1:$AS$566,MATCH(O$1,'Tillförd energi'!$B$1:$AQ$1,0),FALSE)</f>
        <v>0</v>
      </c>
      <c r="P121">
        <f>VLOOKUP($B121,'Tillförd energi'!$B$1:$AS$566,MATCH(P$1,'Tillförd energi'!$B$1:$AQ$1,0),FALSE)</f>
        <v>31.779599999999999</v>
      </c>
      <c r="Q121">
        <f>VLOOKUP($B121,'Tillförd energi'!$B$1:$AS$566,MATCH(Q$1,'Tillförd energi'!$B$1:$AQ$1,0),FALSE)</f>
        <v>9.6827000000000005</v>
      </c>
      <c r="R121">
        <f>VLOOKUP($B121,'Tillförd energi'!$B$1:$AS$566,MATCH(R$1,'Tillförd energi'!$B$1:$AQ$1,0),FALSE)</f>
        <v>0</v>
      </c>
      <c r="S121">
        <f>VLOOKUP($B121,'Tillförd energi'!$B$1:$AS$566,MATCH(S$1,'Tillförd energi'!$B$1:$AQ$1,0),FALSE)</f>
        <v>0</v>
      </c>
      <c r="T121">
        <f>VLOOKUP($B121,'Tillförd energi'!$B$1:$AS$566,MATCH(T$1,'Tillförd energi'!$B$1:$AQ$1,0),FALSE)</f>
        <v>0</v>
      </c>
      <c r="U121">
        <f>VLOOKUP($B121,'Tillförd energi'!$B$1:$AS$566,MATCH(U$1,'Tillförd energi'!$B$1:$AQ$1,0),FALSE)</f>
        <v>0</v>
      </c>
      <c r="V121">
        <f>VLOOKUP($B121,'Tillförd energi'!$B$1:$AS$566,MATCH(V$1,'Tillförd energi'!$B$1:$AQ$1,0),FALSE)</f>
        <v>0</v>
      </c>
      <c r="W121">
        <f>VLOOKUP($B121,'Tillförd energi'!$B$1:$AS$566,MATCH(W$1,'Tillförd energi'!$B$1:$AQ$1,0),FALSE)</f>
        <v>0</v>
      </c>
      <c r="X121">
        <f>VLOOKUP($B121,'Tillförd energi'!$B$1:$AS$566,MATCH(X$1,'Tillförd energi'!$B$1:$AQ$1,0),FALSE)</f>
        <v>0</v>
      </c>
      <c r="Y121">
        <f>VLOOKUP($B121,'Tillförd energi'!$B$1:$AS$566,MATCH(Y$1,'Tillförd energi'!$B$1:$AQ$1,0),FALSE)</f>
        <v>0</v>
      </c>
      <c r="Z121">
        <f>VLOOKUP($B121,'Tillförd energi'!$B$1:$AS$566,MATCH(Z$1,'Tillförd energi'!$B$1:$AQ$1,0),FALSE)</f>
        <v>0</v>
      </c>
      <c r="AA121">
        <f>VLOOKUP($B121,'Tillförd energi'!$B$1:$AS$566,MATCH(AA$1,'Tillförd energi'!$B$1:$AQ$1,0),FALSE)</f>
        <v>0</v>
      </c>
      <c r="AB121">
        <f>VLOOKUP($B121,'Tillförd energi'!$B$1:$AS$566,MATCH(AB$1,'Tillförd energi'!$B$1:$AQ$1,0),FALSE)</f>
        <v>0</v>
      </c>
      <c r="AC121">
        <f>VLOOKUP($B121,'Tillförd energi'!$B$1:$AS$566,MATCH(AC$1,'Tillförd energi'!$B$1:$AQ$1,0),FALSE)</f>
        <v>29.007999999999999</v>
      </c>
      <c r="AD121">
        <f>VLOOKUP($B121,'Tillförd energi'!$B$1:$AS$566,MATCH(AD$1,'Tillförd energi'!$B$1:$AQ$1,0),FALSE)</f>
        <v>0</v>
      </c>
      <c r="AE121">
        <f>VLOOKUP($B121,'Tillförd energi'!$B$1:$AS$566,MATCH(AE$1,'Tillförd energi'!$B$1:$AQ$1,0),FALSE)</f>
        <v>0</v>
      </c>
      <c r="AF121">
        <f>VLOOKUP($B121,'Tillförd energi'!$B$1:$AS$566,MATCH(AF$1,'Tillförd energi'!$B$1:$AQ$1,0),FALSE)</f>
        <v>2.0209999999999999</v>
      </c>
      <c r="AG121">
        <f>IFERROR(VLOOKUP(B121,Miljö!$B$1:$S$476,9,FALSE)/1,0)</f>
        <v>0</v>
      </c>
      <c r="AI121">
        <f t="shared" si="10"/>
        <v>125.12589999999999</v>
      </c>
      <c r="AJ121">
        <f t="shared" si="11"/>
        <v>125.12589999999999</v>
      </c>
      <c r="AK121">
        <f>IF(ISERROR(1/VLOOKUP($B121,Leveranser!$B$1:$S$500,MATCH("såld värme (gwh)",Leveranser!$B$1:$S$1,0),FALSE)),"",VLOOKUP($B121,Leveranser!$B$1:$S$500,MATCH("såld värme (gwh)",Leveranser!$B$1:$S$1,0),FALSE))</f>
        <v>116.473</v>
      </c>
      <c r="AL121" s="22">
        <f>VLOOKUP($B121,Leveranser!$B$1:$Y$500,MATCH("Totalt såld fjärrvärme till andra fjärrvärmeföretag",Leveranser!$B$1:$AA$1,0),FALSE)</f>
        <v>0</v>
      </c>
      <c r="AM121" s="22">
        <f>IF(ISERROR(1/VLOOKUP($B121,Miljö!$B$1:$S$500,MATCH("Såld mängd produktionsspecifik fjärrvärme (GWh)",Miljö!$B$1:$R$1,0),FALSE)),0,VLOOKUP($B121,Miljö!$B$1:$S$500,MATCH("Såld mängd produktionsspecifik fjärrvärme (GWh)",Miljö!$B$1:$R$1,0),FALSE))</f>
        <v>0</v>
      </c>
      <c r="AN121" s="23">
        <f t="shared" si="12"/>
        <v>0.9308464514540955</v>
      </c>
      <c r="AP121" t="str">
        <f>VLOOKUP($B121,'Miljövärden urval för publ'!$B$1:$H$450,7,FALSE)</f>
        <v>Ja</v>
      </c>
      <c r="AQ121" t="str">
        <f>VLOOKUP($B121,'Miljövärden urval för publ'!$B$1:$H$450,6,FALSE)</f>
        <v>Ja</v>
      </c>
      <c r="AU121">
        <f t="shared" si="13"/>
        <v>2.0209999999999999</v>
      </c>
      <c r="AV121">
        <f t="shared" si="14"/>
        <v>0</v>
      </c>
      <c r="AW121">
        <f t="shared" si="15"/>
        <v>94.096899999999991</v>
      </c>
      <c r="AX121">
        <f t="shared" si="16"/>
        <v>0</v>
      </c>
      <c r="AZ121">
        <f t="shared" si="17"/>
        <v>0</v>
      </c>
      <c r="BA121">
        <f t="shared" si="18"/>
        <v>0</v>
      </c>
      <c r="BC121">
        <f t="shared" si="19"/>
        <v>94.096899999999991</v>
      </c>
    </row>
    <row r="122" spans="1:55" ht="15" customHeight="1" x14ac:dyDescent="0.25">
      <c r="A122" t="s">
        <v>172</v>
      </c>
      <c r="B122" t="s">
        <v>173</v>
      </c>
      <c r="C122">
        <f>VLOOKUP($B122,'Tillförd energi'!$B$1:$AS$566,MATCH(C$1,'Tillförd energi'!$B$1:$AQ$1,0),FALSE)</f>
        <v>0</v>
      </c>
      <c r="D122">
        <f>VLOOKUP($B122,'Tillförd energi'!$B$1:$AS$566,MATCH(D$1,'Tillförd energi'!$B$1:$AQ$1,0),FALSE)</f>
        <v>4.391</v>
      </c>
      <c r="E122">
        <f>VLOOKUP($B122,'Tillförd energi'!$B$1:$AS$566,MATCH(E$1,'Tillförd energi'!$B$1:$AQ$1,0),FALSE)</f>
        <v>0</v>
      </c>
      <c r="F122">
        <f>VLOOKUP($B122,'Tillförd energi'!$B$1:$AS$566,MATCH(F$1,'Tillförd energi'!$B$1:$AQ$1,0),FALSE)</f>
        <v>0</v>
      </c>
      <c r="G122">
        <f>VLOOKUP($B122,'Tillförd energi'!$B$1:$AS$566,MATCH(G$1,'Tillförd energi'!$B$1:$AQ$1,0),FALSE)</f>
        <v>0</v>
      </c>
      <c r="H122">
        <f>VLOOKUP($B122,'Tillförd energi'!$B$1:$AS$566,MATCH(H$1,'Tillförd energi'!$B$1:$AQ$1,0),FALSE)</f>
        <v>0</v>
      </c>
      <c r="I122">
        <f>VLOOKUP($B122,'Tillförd energi'!$B$1:$AS$566,MATCH(I$1,'Tillförd energi'!$B$1:$AQ$1,0),FALSE)</f>
        <v>0</v>
      </c>
      <c r="J122">
        <f>VLOOKUP($B122,'Tillförd energi'!$B$1:$AS$566,MATCH(J$1,'Tillförd energi'!$B$1:$AQ$1,0),FALSE)</f>
        <v>0</v>
      </c>
      <c r="K122">
        <v>0</v>
      </c>
      <c r="L122">
        <f>VLOOKUP($B122,'Tillförd energi'!$B$1:$AS$566,MATCH(L$1,'Tillförd energi'!$B$1:$AQ$1,0),FALSE)</f>
        <v>0</v>
      </c>
      <c r="M122">
        <f>VLOOKUP($B122,'Tillförd energi'!$B$1:$AS$566,MATCH(M$1,'Tillförd energi'!$B$1:$AQ$1,0),FALSE)</f>
        <v>34.188000000000002</v>
      </c>
      <c r="N122">
        <f>VLOOKUP($B122,'Tillförd energi'!$B$1:$AS$566,MATCH(N$1,'Tillförd energi'!$B$1:$AQ$1,0),FALSE)</f>
        <v>93.207999999999998</v>
      </c>
      <c r="O122">
        <f>VLOOKUP($B122,'Tillförd energi'!$B$1:$AS$566,MATCH(O$1,'Tillförd energi'!$B$1:$AQ$1,0),FALSE)</f>
        <v>0</v>
      </c>
      <c r="P122">
        <f>VLOOKUP($B122,'Tillförd energi'!$B$1:$AS$566,MATCH(P$1,'Tillförd energi'!$B$1:$AQ$1,0),FALSE)</f>
        <v>0</v>
      </c>
      <c r="Q122">
        <f>VLOOKUP($B122,'Tillförd energi'!$B$1:$AS$566,MATCH(Q$1,'Tillförd energi'!$B$1:$AQ$1,0),FALSE)</f>
        <v>0</v>
      </c>
      <c r="R122">
        <f>VLOOKUP($B122,'Tillförd energi'!$B$1:$AS$566,MATCH(R$1,'Tillförd energi'!$B$1:$AQ$1,0),FALSE)</f>
        <v>0</v>
      </c>
      <c r="S122">
        <f>VLOOKUP($B122,'Tillförd energi'!$B$1:$AS$566,MATCH(S$1,'Tillförd energi'!$B$1:$AQ$1,0),FALSE)</f>
        <v>0</v>
      </c>
      <c r="T122">
        <f>VLOOKUP($B122,'Tillförd energi'!$B$1:$AS$566,MATCH(T$1,'Tillförd energi'!$B$1:$AQ$1,0),FALSE)</f>
        <v>0</v>
      </c>
      <c r="U122">
        <f>VLOOKUP($B122,'Tillförd energi'!$B$1:$AS$566,MATCH(U$1,'Tillförd energi'!$B$1:$AQ$1,0),FALSE)</f>
        <v>0</v>
      </c>
      <c r="V122">
        <f>VLOOKUP($B122,'Tillförd energi'!$B$1:$AS$566,MATCH(V$1,'Tillförd energi'!$B$1:$AQ$1,0),FALSE)</f>
        <v>0</v>
      </c>
      <c r="W122">
        <f>VLOOKUP($B122,'Tillförd energi'!$B$1:$AS$566,MATCH(W$1,'Tillförd energi'!$B$1:$AQ$1,0),FALSE)</f>
        <v>0</v>
      </c>
      <c r="X122">
        <f>VLOOKUP($B122,'Tillförd energi'!$B$1:$AS$566,MATCH(X$1,'Tillförd energi'!$B$1:$AQ$1,0),FALSE)</f>
        <v>0</v>
      </c>
      <c r="Y122">
        <f>VLOOKUP($B122,'Tillförd energi'!$B$1:$AS$566,MATCH(Y$1,'Tillförd energi'!$B$1:$AQ$1,0),FALSE)</f>
        <v>0</v>
      </c>
      <c r="Z122">
        <f>VLOOKUP($B122,'Tillförd energi'!$B$1:$AS$566,MATCH(Z$1,'Tillförd energi'!$B$1:$AQ$1,0),FALSE)</f>
        <v>0</v>
      </c>
      <c r="AA122">
        <f>VLOOKUP($B122,'Tillförd energi'!$B$1:$AS$566,MATCH(AA$1,'Tillförd energi'!$B$1:$AQ$1,0),FALSE)</f>
        <v>0</v>
      </c>
      <c r="AB122">
        <f>VLOOKUP($B122,'Tillförd energi'!$B$1:$AS$566,MATCH(AB$1,'Tillförd energi'!$B$1:$AQ$1,0),FALSE)</f>
        <v>0</v>
      </c>
      <c r="AC122">
        <f>VLOOKUP($B122,'Tillförd energi'!$B$1:$AS$566,MATCH(AC$1,'Tillförd energi'!$B$1:$AQ$1,0),FALSE)</f>
        <v>0</v>
      </c>
      <c r="AD122">
        <f>VLOOKUP($B122,'Tillförd energi'!$B$1:$AS$566,MATCH(AD$1,'Tillförd energi'!$B$1:$AQ$1,0),FALSE)</f>
        <v>0</v>
      </c>
      <c r="AE122">
        <f>VLOOKUP($B122,'Tillförd energi'!$B$1:$AS$566,MATCH(AE$1,'Tillförd energi'!$B$1:$AQ$1,0),FALSE)</f>
        <v>0</v>
      </c>
      <c r="AF122">
        <f>VLOOKUP($B122,'Tillförd energi'!$B$1:$AS$566,MATCH(AF$1,'Tillförd energi'!$B$1:$AQ$1,0),FALSE)</f>
        <v>3.556</v>
      </c>
      <c r="AG122">
        <f>IFERROR(VLOOKUP(B122,Miljö!$B$1:$S$476,9,FALSE)/1,0)</f>
        <v>0</v>
      </c>
      <c r="AI122">
        <f t="shared" si="10"/>
        <v>135.34300000000002</v>
      </c>
      <c r="AJ122">
        <f t="shared" si="11"/>
        <v>135.34300000000002</v>
      </c>
      <c r="AK122">
        <f>IF(ISERROR(1/VLOOKUP($B122,Leveranser!$B$1:$S$500,MATCH("såld värme (gwh)",Leveranser!$B$1:$S$1,0),FALSE)),"",VLOOKUP($B122,Leveranser!$B$1:$S$500,MATCH("såld värme (gwh)",Leveranser!$B$1:$S$1,0),FALSE))</f>
        <v>114.6</v>
      </c>
      <c r="AL122" s="22">
        <f>VLOOKUP($B122,Leveranser!$B$1:$Y$500,MATCH("Totalt såld fjärrvärme till andra fjärrvärmeföretag",Leveranser!$B$1:$AA$1,0),FALSE)</f>
        <v>0</v>
      </c>
      <c r="AM122" s="22">
        <f>IF(ISERROR(1/VLOOKUP($B122,Miljö!$B$1:$S$500,MATCH("Såld mängd produktionsspecifik fjärrvärme (GWh)",Miljö!$B$1:$R$1,0),FALSE)),0,VLOOKUP($B122,Miljö!$B$1:$S$500,MATCH("Såld mängd produktionsspecifik fjärrvärme (GWh)",Miljö!$B$1:$R$1,0),FALSE))</f>
        <v>0</v>
      </c>
      <c r="AN122" s="23">
        <f t="shared" si="12"/>
        <v>0.84673754830319992</v>
      </c>
      <c r="AP122" t="str">
        <f>VLOOKUP($B122,'Miljövärden urval för publ'!$B$1:$H$450,7,FALSE)</f>
        <v>Ja</v>
      </c>
      <c r="AQ122" t="str">
        <f>VLOOKUP($B122,'Miljövärden urval för publ'!$B$1:$H$450,6,FALSE)</f>
        <v>Nej</v>
      </c>
      <c r="AU122">
        <f t="shared" si="13"/>
        <v>3.556</v>
      </c>
      <c r="AV122">
        <f t="shared" si="14"/>
        <v>0</v>
      </c>
      <c r="AW122">
        <f t="shared" si="15"/>
        <v>127.396</v>
      </c>
      <c r="AX122">
        <f t="shared" si="16"/>
        <v>0</v>
      </c>
      <c r="AZ122">
        <f t="shared" si="17"/>
        <v>0</v>
      </c>
      <c r="BA122">
        <f t="shared" si="18"/>
        <v>0</v>
      </c>
      <c r="BC122">
        <f t="shared" si="19"/>
        <v>127.396</v>
      </c>
    </row>
    <row r="123" spans="1:55" ht="15" customHeight="1" x14ac:dyDescent="0.25">
      <c r="A123" t="s">
        <v>172</v>
      </c>
      <c r="B123" t="s">
        <v>174</v>
      </c>
      <c r="C123">
        <f>VLOOKUP($B123,'Tillförd energi'!$B$1:$AS$566,MATCH(C$1,'Tillförd energi'!$B$1:$AQ$1,0),FALSE)</f>
        <v>0</v>
      </c>
      <c r="D123">
        <f>VLOOKUP($B123,'Tillförd energi'!$B$1:$AS$566,MATCH(D$1,'Tillförd energi'!$B$1:$AQ$1,0),FALSE)</f>
        <v>2.266E-2</v>
      </c>
      <c r="E123">
        <f>VLOOKUP($B123,'Tillförd energi'!$B$1:$AS$566,MATCH(E$1,'Tillförd energi'!$B$1:$AQ$1,0),FALSE)</f>
        <v>0</v>
      </c>
      <c r="F123">
        <f>VLOOKUP($B123,'Tillförd energi'!$B$1:$AS$566,MATCH(F$1,'Tillförd energi'!$B$1:$AQ$1,0),FALSE)</f>
        <v>0</v>
      </c>
      <c r="G123">
        <f>VLOOKUP($B123,'Tillförd energi'!$B$1:$AS$566,MATCH(G$1,'Tillförd energi'!$B$1:$AQ$1,0),FALSE)</f>
        <v>0</v>
      </c>
      <c r="H123">
        <f>VLOOKUP($B123,'Tillförd energi'!$B$1:$AS$566,MATCH(H$1,'Tillförd energi'!$B$1:$AQ$1,0),FALSE)</f>
        <v>0</v>
      </c>
      <c r="I123">
        <f>VLOOKUP($B123,'Tillförd energi'!$B$1:$AS$566,MATCH(I$1,'Tillförd energi'!$B$1:$AQ$1,0),FALSE)</f>
        <v>0</v>
      </c>
      <c r="J123">
        <f>VLOOKUP($B123,'Tillförd energi'!$B$1:$AS$566,MATCH(J$1,'Tillförd energi'!$B$1:$AQ$1,0),FALSE)</f>
        <v>0</v>
      </c>
      <c r="K123">
        <v>0</v>
      </c>
      <c r="L123">
        <f>VLOOKUP($B123,'Tillförd energi'!$B$1:$AS$566,MATCH(L$1,'Tillförd energi'!$B$1:$AQ$1,0),FALSE)</f>
        <v>0</v>
      </c>
      <c r="M123">
        <f>VLOOKUP($B123,'Tillförd energi'!$B$1:$AS$566,MATCH(M$1,'Tillförd energi'!$B$1:$AQ$1,0),FALSE)</f>
        <v>0</v>
      </c>
      <c r="N123">
        <f>VLOOKUP($B123,'Tillförd energi'!$B$1:$AS$566,MATCH(N$1,'Tillförd energi'!$B$1:$AQ$1,0),FALSE)</f>
        <v>0</v>
      </c>
      <c r="O123">
        <f>VLOOKUP($B123,'Tillförd energi'!$B$1:$AS$566,MATCH(O$1,'Tillförd energi'!$B$1:$AQ$1,0),FALSE)</f>
        <v>0</v>
      </c>
      <c r="P123">
        <f>VLOOKUP($B123,'Tillförd energi'!$B$1:$AS$566,MATCH(P$1,'Tillförd energi'!$B$1:$AQ$1,0),FALSE)</f>
        <v>0</v>
      </c>
      <c r="Q123">
        <f>VLOOKUP($B123,'Tillförd energi'!$B$1:$AS$566,MATCH(Q$1,'Tillförd energi'!$B$1:$AQ$1,0),FALSE)</f>
        <v>0</v>
      </c>
      <c r="R123">
        <f>VLOOKUP($B123,'Tillförd energi'!$B$1:$AS$566,MATCH(R$1,'Tillförd energi'!$B$1:$AQ$1,0),FALSE)</f>
        <v>0.22115000000000001</v>
      </c>
      <c r="S123">
        <f>VLOOKUP($B123,'Tillförd energi'!$B$1:$AS$566,MATCH(S$1,'Tillförd energi'!$B$1:$AQ$1,0),FALSE)</f>
        <v>0</v>
      </c>
      <c r="T123">
        <f>VLOOKUP($B123,'Tillförd energi'!$B$1:$AS$566,MATCH(T$1,'Tillförd energi'!$B$1:$AQ$1,0),FALSE)</f>
        <v>0</v>
      </c>
      <c r="U123">
        <f>VLOOKUP($B123,'Tillförd energi'!$B$1:$AS$566,MATCH(U$1,'Tillförd energi'!$B$1:$AQ$1,0),FALSE)</f>
        <v>0</v>
      </c>
      <c r="V123">
        <f>VLOOKUP($B123,'Tillförd energi'!$B$1:$AS$566,MATCH(V$1,'Tillförd energi'!$B$1:$AQ$1,0),FALSE)</f>
        <v>0</v>
      </c>
      <c r="W123">
        <f>VLOOKUP($B123,'Tillförd energi'!$B$1:$AS$566,MATCH(W$1,'Tillförd energi'!$B$1:$AQ$1,0),FALSE)</f>
        <v>0</v>
      </c>
      <c r="X123">
        <f>VLOOKUP($B123,'Tillförd energi'!$B$1:$AS$566,MATCH(X$1,'Tillförd energi'!$B$1:$AQ$1,0),FALSE)</f>
        <v>0</v>
      </c>
      <c r="Y123">
        <f>VLOOKUP($B123,'Tillförd energi'!$B$1:$AS$566,MATCH(Y$1,'Tillförd energi'!$B$1:$AQ$1,0),FALSE)</f>
        <v>0</v>
      </c>
      <c r="Z123">
        <f>VLOOKUP($B123,'Tillförd energi'!$B$1:$AS$566,MATCH(Z$1,'Tillförd energi'!$B$1:$AQ$1,0),FALSE)</f>
        <v>0</v>
      </c>
      <c r="AA123">
        <f>VLOOKUP($B123,'Tillförd energi'!$B$1:$AS$566,MATCH(AA$1,'Tillförd energi'!$B$1:$AQ$1,0),FALSE)</f>
        <v>0</v>
      </c>
      <c r="AB123">
        <f>VLOOKUP($B123,'Tillförd energi'!$B$1:$AS$566,MATCH(AB$1,'Tillförd energi'!$B$1:$AQ$1,0),FALSE)</f>
        <v>0</v>
      </c>
      <c r="AC123">
        <f>VLOOKUP($B123,'Tillförd energi'!$B$1:$AS$566,MATCH(AC$1,'Tillförd energi'!$B$1:$AQ$1,0),FALSE)</f>
        <v>0</v>
      </c>
      <c r="AD123">
        <f>VLOOKUP($B123,'Tillförd energi'!$B$1:$AS$566,MATCH(AD$1,'Tillförd energi'!$B$1:$AQ$1,0),FALSE)</f>
        <v>3.0830000000000002</v>
      </c>
      <c r="AE123">
        <f>VLOOKUP($B123,'Tillförd energi'!$B$1:$AS$566,MATCH(AE$1,'Tillförd energi'!$B$1:$AQ$1,0),FALSE)</f>
        <v>0</v>
      </c>
      <c r="AF123">
        <f>VLOOKUP($B123,'Tillförd energi'!$B$1:$AS$566,MATCH(AF$1,'Tillförd energi'!$B$1:$AQ$1,0),FALSE)</f>
        <v>7.4999999999999997E-2</v>
      </c>
      <c r="AG123">
        <f>IFERROR(VLOOKUP(B123,Miljö!$B$1:$S$476,9,FALSE)/1,0)</f>
        <v>0</v>
      </c>
      <c r="AI123">
        <f t="shared" si="10"/>
        <v>3.4018100000000002</v>
      </c>
      <c r="AJ123">
        <f t="shared" si="11"/>
        <v>3.4018100000000002</v>
      </c>
      <c r="AK123">
        <f>IF(ISERROR(1/VLOOKUP($B123,Leveranser!$B$1:$S$500,MATCH("såld värme (gwh)",Leveranser!$B$1:$S$1,0),FALSE)),"",VLOOKUP($B123,Leveranser!$B$1:$S$500,MATCH("såld värme (gwh)",Leveranser!$B$1:$S$1,0),FALSE))</f>
        <v>2.5</v>
      </c>
      <c r="AL123" s="22">
        <f>VLOOKUP($B123,Leveranser!$B$1:$Y$500,MATCH("Totalt såld fjärrvärme till andra fjärrvärmeföretag",Leveranser!$B$1:$AA$1,0),FALSE)</f>
        <v>0</v>
      </c>
      <c r="AM123" s="22">
        <f>IF(ISERROR(1/VLOOKUP($B123,Miljö!$B$1:$S$500,MATCH("Såld mängd produktionsspecifik fjärrvärme (GWh)",Miljö!$B$1:$R$1,0),FALSE)),0,VLOOKUP($B123,Miljö!$B$1:$S$500,MATCH("Såld mängd produktionsspecifik fjärrvärme (GWh)",Miljö!$B$1:$R$1,0),FALSE))</f>
        <v>0</v>
      </c>
      <c r="AN123" s="23">
        <f t="shared" si="12"/>
        <v>0.73490288993212427</v>
      </c>
      <c r="AP123" t="str">
        <f>VLOOKUP($B123,'Miljövärden urval för publ'!$B$1:$H$450,7,FALSE)</f>
        <v>Ja</v>
      </c>
      <c r="AQ123" t="str">
        <f>VLOOKUP($B123,'Miljövärden urval för publ'!$B$1:$H$450,6,FALSE)</f>
        <v>Nej</v>
      </c>
      <c r="AU123">
        <f t="shared" si="13"/>
        <v>7.4999999999999997E-2</v>
      </c>
      <c r="AV123">
        <f t="shared" si="14"/>
        <v>0</v>
      </c>
      <c r="AW123">
        <f t="shared" si="15"/>
        <v>0</v>
      </c>
      <c r="AX123">
        <f t="shared" si="16"/>
        <v>0.22115000000000001</v>
      </c>
      <c r="AZ123">
        <f t="shared" si="17"/>
        <v>0</v>
      </c>
      <c r="BA123">
        <f t="shared" si="18"/>
        <v>0</v>
      </c>
      <c r="BC123">
        <f t="shared" si="19"/>
        <v>0.22115000000000001</v>
      </c>
    </row>
    <row r="124" spans="1:55" ht="15" customHeight="1" x14ac:dyDescent="0.25">
      <c r="A124" t="s">
        <v>175</v>
      </c>
      <c r="B124" t="s">
        <v>176</v>
      </c>
      <c r="C124">
        <f>VLOOKUP($B124,'Tillförd energi'!$B$1:$AS$566,MATCH(C$1,'Tillförd energi'!$B$1:$AQ$1,0),FALSE)</f>
        <v>0</v>
      </c>
      <c r="D124">
        <f>VLOOKUP($B124,'Tillförd energi'!$B$1:$AS$566,MATCH(D$1,'Tillförd energi'!$B$1:$AQ$1,0),FALSE)</f>
        <v>0.4</v>
      </c>
      <c r="E124">
        <f>VLOOKUP($B124,'Tillförd energi'!$B$1:$AS$566,MATCH(E$1,'Tillförd energi'!$B$1:$AQ$1,0),FALSE)</f>
        <v>0</v>
      </c>
      <c r="F124">
        <f>VLOOKUP($B124,'Tillförd energi'!$B$1:$AS$566,MATCH(F$1,'Tillförd energi'!$B$1:$AQ$1,0),FALSE)</f>
        <v>0</v>
      </c>
      <c r="G124">
        <f>VLOOKUP($B124,'Tillförd energi'!$B$1:$AS$566,MATCH(G$1,'Tillförd energi'!$B$1:$AQ$1,0),FALSE)</f>
        <v>0</v>
      </c>
      <c r="H124">
        <f>VLOOKUP($B124,'Tillförd energi'!$B$1:$AS$566,MATCH(H$1,'Tillförd energi'!$B$1:$AQ$1,0),FALSE)</f>
        <v>0</v>
      </c>
      <c r="I124">
        <f>VLOOKUP($B124,'Tillförd energi'!$B$1:$AS$566,MATCH(I$1,'Tillförd energi'!$B$1:$AQ$1,0),FALSE)</f>
        <v>0</v>
      </c>
      <c r="J124">
        <f>VLOOKUP($B124,'Tillförd energi'!$B$1:$AS$566,MATCH(J$1,'Tillförd energi'!$B$1:$AQ$1,0),FALSE)</f>
        <v>0</v>
      </c>
      <c r="K124">
        <v>0</v>
      </c>
      <c r="L124">
        <f>VLOOKUP($B124,'Tillförd energi'!$B$1:$AS$566,MATCH(L$1,'Tillförd energi'!$B$1:$AQ$1,0),FALSE)</f>
        <v>0</v>
      </c>
      <c r="M124">
        <f>VLOOKUP($B124,'Tillförd energi'!$B$1:$AS$566,MATCH(M$1,'Tillförd energi'!$B$1:$AQ$1,0),FALSE)</f>
        <v>0</v>
      </c>
      <c r="N124">
        <f>VLOOKUP($B124,'Tillförd energi'!$B$1:$AS$566,MATCH(N$1,'Tillförd energi'!$B$1:$AQ$1,0),FALSE)</f>
        <v>3.3</v>
      </c>
      <c r="O124">
        <f>VLOOKUP($B124,'Tillförd energi'!$B$1:$AS$566,MATCH(O$1,'Tillförd energi'!$B$1:$AQ$1,0),FALSE)</f>
        <v>0</v>
      </c>
      <c r="P124">
        <f>VLOOKUP($B124,'Tillförd energi'!$B$1:$AS$566,MATCH(P$1,'Tillförd energi'!$B$1:$AQ$1,0),FALSE)</f>
        <v>24.3</v>
      </c>
      <c r="Q124">
        <f>VLOOKUP($B124,'Tillförd energi'!$B$1:$AS$566,MATCH(Q$1,'Tillförd energi'!$B$1:$AQ$1,0),FALSE)</f>
        <v>0</v>
      </c>
      <c r="R124">
        <f>VLOOKUP($B124,'Tillförd energi'!$B$1:$AS$566,MATCH(R$1,'Tillförd energi'!$B$1:$AQ$1,0),FALSE)</f>
        <v>0</v>
      </c>
      <c r="S124">
        <f>VLOOKUP($B124,'Tillförd energi'!$B$1:$AS$566,MATCH(S$1,'Tillförd energi'!$B$1:$AQ$1,0),FALSE)</f>
        <v>0</v>
      </c>
      <c r="T124">
        <f>VLOOKUP($B124,'Tillförd energi'!$B$1:$AS$566,MATCH(T$1,'Tillförd energi'!$B$1:$AQ$1,0),FALSE)</f>
        <v>0</v>
      </c>
      <c r="U124">
        <f>VLOOKUP($B124,'Tillförd energi'!$B$1:$AS$566,MATCH(U$1,'Tillförd energi'!$B$1:$AQ$1,0),FALSE)</f>
        <v>0</v>
      </c>
      <c r="V124">
        <f>VLOOKUP($B124,'Tillförd energi'!$B$1:$AS$566,MATCH(V$1,'Tillförd energi'!$B$1:$AQ$1,0),FALSE)</f>
        <v>0</v>
      </c>
      <c r="W124">
        <f>VLOOKUP($B124,'Tillförd energi'!$B$1:$AS$566,MATCH(W$1,'Tillförd energi'!$B$1:$AQ$1,0),FALSE)</f>
        <v>0.15</v>
      </c>
      <c r="X124">
        <f>VLOOKUP($B124,'Tillförd energi'!$B$1:$AS$566,MATCH(X$1,'Tillförd energi'!$B$1:$AQ$1,0),FALSE)</f>
        <v>0</v>
      </c>
      <c r="Y124">
        <f>VLOOKUP($B124,'Tillförd energi'!$B$1:$AS$566,MATCH(Y$1,'Tillförd energi'!$B$1:$AQ$1,0),FALSE)</f>
        <v>0</v>
      </c>
      <c r="Z124">
        <f>VLOOKUP($B124,'Tillförd energi'!$B$1:$AS$566,MATCH(Z$1,'Tillförd energi'!$B$1:$AQ$1,0),FALSE)</f>
        <v>0</v>
      </c>
      <c r="AA124">
        <f>VLOOKUP($B124,'Tillförd energi'!$B$1:$AS$566,MATCH(AA$1,'Tillförd energi'!$B$1:$AQ$1,0),FALSE)</f>
        <v>0</v>
      </c>
      <c r="AB124">
        <f>VLOOKUP($B124,'Tillförd energi'!$B$1:$AS$566,MATCH(AB$1,'Tillförd energi'!$B$1:$AQ$1,0),FALSE)</f>
        <v>0</v>
      </c>
      <c r="AC124">
        <f>VLOOKUP($B124,'Tillförd energi'!$B$1:$AS$566,MATCH(AC$1,'Tillförd energi'!$B$1:$AQ$1,0),FALSE)</f>
        <v>0</v>
      </c>
      <c r="AD124">
        <f>VLOOKUP($B124,'Tillförd energi'!$B$1:$AS$566,MATCH(AD$1,'Tillförd energi'!$B$1:$AQ$1,0),FALSE)</f>
        <v>0</v>
      </c>
      <c r="AE124">
        <f>VLOOKUP($B124,'Tillförd energi'!$B$1:$AS$566,MATCH(AE$1,'Tillförd energi'!$B$1:$AQ$1,0),FALSE)</f>
        <v>0</v>
      </c>
      <c r="AF124">
        <f>VLOOKUP($B124,'Tillförd energi'!$B$1:$AS$566,MATCH(AF$1,'Tillförd energi'!$B$1:$AQ$1,0),FALSE)</f>
        <v>0.26</v>
      </c>
      <c r="AG124">
        <f>IFERROR(VLOOKUP(B124,Miljö!$B$1:$S$476,9,FALSE)/1,0)</f>
        <v>0</v>
      </c>
      <c r="AI124">
        <f t="shared" si="10"/>
        <v>28.41</v>
      </c>
      <c r="AJ124">
        <f t="shared" si="11"/>
        <v>28.41</v>
      </c>
      <c r="AK124">
        <f>IF(ISERROR(1/VLOOKUP($B124,Leveranser!$B$1:$S$500,MATCH("såld värme (gwh)",Leveranser!$B$1:$S$1,0),FALSE)),"",VLOOKUP($B124,Leveranser!$B$1:$S$500,MATCH("såld värme (gwh)",Leveranser!$B$1:$S$1,0),FALSE))</f>
        <v>18.8</v>
      </c>
      <c r="AL124" s="22">
        <f>VLOOKUP($B124,Leveranser!$B$1:$Y$500,MATCH("Totalt såld fjärrvärme till andra fjärrvärmeföretag",Leveranser!$B$1:$AA$1,0),FALSE)</f>
        <v>0</v>
      </c>
      <c r="AM124" s="22">
        <f>IF(ISERROR(1/VLOOKUP($B124,Miljö!$B$1:$S$500,MATCH("Såld mängd produktionsspecifik fjärrvärme (GWh)",Miljö!$B$1:$R$1,0),FALSE)),0,VLOOKUP($B124,Miljö!$B$1:$S$500,MATCH("Såld mängd produktionsspecifik fjärrvärme (GWh)",Miljö!$B$1:$R$1,0),FALSE))</f>
        <v>0</v>
      </c>
      <c r="AN124" s="23">
        <f t="shared" si="12"/>
        <v>0.66173882435762055</v>
      </c>
      <c r="AP124" t="str">
        <f>VLOOKUP($B124,'Miljövärden urval för publ'!$B$1:$H$450,7,FALSE)</f>
        <v>Ja</v>
      </c>
      <c r="AQ124" t="str">
        <f>VLOOKUP($B124,'Miljövärden urval för publ'!$B$1:$H$450,6,FALSE)</f>
        <v>Nej</v>
      </c>
      <c r="AU124">
        <f t="shared" si="13"/>
        <v>0.26</v>
      </c>
      <c r="AV124">
        <f t="shared" si="14"/>
        <v>0</v>
      </c>
      <c r="AW124">
        <f t="shared" si="15"/>
        <v>27.6</v>
      </c>
      <c r="AX124">
        <f t="shared" si="16"/>
        <v>0</v>
      </c>
      <c r="AZ124">
        <f t="shared" si="17"/>
        <v>0</v>
      </c>
      <c r="BA124">
        <f t="shared" si="18"/>
        <v>0</v>
      </c>
      <c r="BC124">
        <f t="shared" si="19"/>
        <v>27.75</v>
      </c>
    </row>
    <row r="125" spans="1:55" ht="15" customHeight="1" x14ac:dyDescent="0.25">
      <c r="A125" t="s">
        <v>177</v>
      </c>
      <c r="B125" t="s">
        <v>178</v>
      </c>
      <c r="C125">
        <f>VLOOKUP($B125,'Tillförd energi'!$B$1:$AS$566,MATCH(C$1,'Tillförd energi'!$B$1:$AQ$1,0),FALSE)</f>
        <v>0</v>
      </c>
      <c r="D125">
        <f>VLOOKUP($B125,'Tillförd energi'!$B$1:$AS$566,MATCH(D$1,'Tillförd energi'!$B$1:$AQ$1,0),FALSE)</f>
        <v>0.99399999999999999</v>
      </c>
      <c r="E125">
        <f>VLOOKUP($B125,'Tillförd energi'!$B$1:$AS$566,MATCH(E$1,'Tillförd energi'!$B$1:$AQ$1,0),FALSE)</f>
        <v>0</v>
      </c>
      <c r="F125">
        <f>VLOOKUP($B125,'Tillförd energi'!$B$1:$AS$566,MATCH(F$1,'Tillförd energi'!$B$1:$AQ$1,0),FALSE)</f>
        <v>0</v>
      </c>
      <c r="G125">
        <f>VLOOKUP($B125,'Tillförd energi'!$B$1:$AS$566,MATCH(G$1,'Tillförd energi'!$B$1:$AQ$1,0),FALSE)</f>
        <v>0</v>
      </c>
      <c r="H125">
        <f>VLOOKUP($B125,'Tillförd energi'!$B$1:$AS$566,MATCH(H$1,'Tillförd energi'!$B$1:$AQ$1,0),FALSE)</f>
        <v>0</v>
      </c>
      <c r="I125">
        <f>VLOOKUP($B125,'Tillförd energi'!$B$1:$AS$566,MATCH(I$1,'Tillförd energi'!$B$1:$AQ$1,0),FALSE)</f>
        <v>0</v>
      </c>
      <c r="J125">
        <f>VLOOKUP($B125,'Tillförd energi'!$B$1:$AS$566,MATCH(J$1,'Tillförd energi'!$B$1:$AQ$1,0),FALSE)</f>
        <v>0</v>
      </c>
      <c r="K125">
        <v>0</v>
      </c>
      <c r="L125">
        <f>VLOOKUP($B125,'Tillförd energi'!$B$1:$AS$566,MATCH(L$1,'Tillförd energi'!$B$1:$AQ$1,0),FALSE)</f>
        <v>0</v>
      </c>
      <c r="M125">
        <f>VLOOKUP($B125,'Tillförd energi'!$B$1:$AS$566,MATCH(M$1,'Tillförd energi'!$B$1:$AQ$1,0),FALSE)</f>
        <v>0</v>
      </c>
      <c r="N125">
        <f>VLOOKUP($B125,'Tillförd energi'!$B$1:$AS$566,MATCH(N$1,'Tillförd energi'!$B$1:$AQ$1,0),FALSE)</f>
        <v>0</v>
      </c>
      <c r="O125">
        <f>VLOOKUP($B125,'Tillförd energi'!$B$1:$AS$566,MATCH(O$1,'Tillförd energi'!$B$1:$AQ$1,0),FALSE)</f>
        <v>0</v>
      </c>
      <c r="P125">
        <f>VLOOKUP($B125,'Tillförd energi'!$B$1:$AS$566,MATCH(P$1,'Tillförd energi'!$B$1:$AQ$1,0),FALSE)</f>
        <v>0</v>
      </c>
      <c r="Q125">
        <f>VLOOKUP($B125,'Tillförd energi'!$B$1:$AS$566,MATCH(Q$1,'Tillförd energi'!$B$1:$AQ$1,0),FALSE)</f>
        <v>15.6</v>
      </c>
      <c r="R125">
        <f>VLOOKUP($B125,'Tillförd energi'!$B$1:$AS$566,MATCH(R$1,'Tillförd energi'!$B$1:$AQ$1,0),FALSE)</f>
        <v>0</v>
      </c>
      <c r="S125">
        <f>VLOOKUP($B125,'Tillförd energi'!$B$1:$AS$566,MATCH(S$1,'Tillförd energi'!$B$1:$AQ$1,0),FALSE)</f>
        <v>0</v>
      </c>
      <c r="T125">
        <f>VLOOKUP($B125,'Tillförd energi'!$B$1:$AS$566,MATCH(T$1,'Tillförd energi'!$B$1:$AQ$1,0),FALSE)</f>
        <v>0</v>
      </c>
      <c r="U125">
        <f>VLOOKUP($B125,'Tillförd energi'!$B$1:$AS$566,MATCH(U$1,'Tillförd energi'!$B$1:$AQ$1,0),FALSE)</f>
        <v>0</v>
      </c>
      <c r="V125">
        <f>VLOOKUP($B125,'Tillförd energi'!$B$1:$AS$566,MATCH(V$1,'Tillförd energi'!$B$1:$AQ$1,0),FALSE)</f>
        <v>0</v>
      </c>
      <c r="W125">
        <f>VLOOKUP($B125,'Tillförd energi'!$B$1:$AS$566,MATCH(W$1,'Tillförd energi'!$B$1:$AQ$1,0),FALSE)</f>
        <v>0</v>
      </c>
      <c r="X125">
        <f>VLOOKUP($B125,'Tillförd energi'!$B$1:$AS$566,MATCH(X$1,'Tillförd energi'!$B$1:$AQ$1,0),FALSE)</f>
        <v>0</v>
      </c>
      <c r="Y125">
        <f>VLOOKUP($B125,'Tillförd energi'!$B$1:$AS$566,MATCH(Y$1,'Tillförd energi'!$B$1:$AQ$1,0),FALSE)</f>
        <v>0</v>
      </c>
      <c r="Z125">
        <f>VLOOKUP($B125,'Tillförd energi'!$B$1:$AS$566,MATCH(Z$1,'Tillförd energi'!$B$1:$AQ$1,0),FALSE)</f>
        <v>0</v>
      </c>
      <c r="AA125">
        <f>VLOOKUP($B125,'Tillförd energi'!$B$1:$AS$566,MATCH(AA$1,'Tillförd energi'!$B$1:$AQ$1,0),FALSE)</f>
        <v>0</v>
      </c>
      <c r="AB125">
        <f>VLOOKUP($B125,'Tillförd energi'!$B$1:$AS$566,MATCH(AB$1,'Tillförd energi'!$B$1:$AQ$1,0),FALSE)</f>
        <v>0</v>
      </c>
      <c r="AC125">
        <f>VLOOKUP($B125,'Tillförd energi'!$B$1:$AS$566,MATCH(AC$1,'Tillförd energi'!$B$1:$AQ$1,0),FALSE)</f>
        <v>2.2999999999999998</v>
      </c>
      <c r="AD125">
        <f>VLOOKUP($B125,'Tillförd energi'!$B$1:$AS$566,MATCH(AD$1,'Tillförd energi'!$B$1:$AQ$1,0),FALSE)</f>
        <v>0</v>
      </c>
      <c r="AE125">
        <f>VLOOKUP($B125,'Tillförd energi'!$B$1:$AS$566,MATCH(AE$1,'Tillförd energi'!$B$1:$AQ$1,0),FALSE)</f>
        <v>0</v>
      </c>
      <c r="AF125">
        <f>VLOOKUP($B125,'Tillförd energi'!$B$1:$AS$566,MATCH(AF$1,'Tillförd energi'!$B$1:$AQ$1,0),FALSE)</f>
        <v>0.33</v>
      </c>
      <c r="AG125">
        <f>IFERROR(VLOOKUP(B125,Miljö!$B$1:$S$476,9,FALSE)/1,0)</f>
        <v>0</v>
      </c>
      <c r="AI125">
        <f t="shared" si="10"/>
        <v>19.224</v>
      </c>
      <c r="AJ125">
        <f t="shared" si="11"/>
        <v>19.224</v>
      </c>
      <c r="AK125">
        <f>IF(ISERROR(1/VLOOKUP($B125,Leveranser!$B$1:$S$500,MATCH("såld värme (gwh)",Leveranser!$B$1:$S$1,0),FALSE)),"",VLOOKUP($B125,Leveranser!$B$1:$S$500,MATCH("såld värme (gwh)",Leveranser!$B$1:$S$1,0),FALSE))</f>
        <v>10.49</v>
      </c>
      <c r="AL125" s="22">
        <f>VLOOKUP($B125,Leveranser!$B$1:$Y$500,MATCH("Totalt såld fjärrvärme till andra fjärrvärmeföretag",Leveranser!$B$1:$AA$1,0),FALSE)</f>
        <v>0</v>
      </c>
      <c r="AM125" s="22">
        <f>IF(ISERROR(1/VLOOKUP($B125,Miljö!$B$1:$S$500,MATCH("Såld mängd produktionsspecifik fjärrvärme (GWh)",Miljö!$B$1:$R$1,0),FALSE)),0,VLOOKUP($B125,Miljö!$B$1:$S$500,MATCH("Såld mängd produktionsspecifik fjärrvärme (GWh)",Miljö!$B$1:$R$1,0),FALSE))</f>
        <v>0</v>
      </c>
      <c r="AN125" s="23">
        <f t="shared" si="12"/>
        <v>0.54567207657095296</v>
      </c>
      <c r="AP125" t="str">
        <f>VLOOKUP($B125,'Miljövärden urval för publ'!$B$1:$H$450,7,FALSE)</f>
        <v>Ja</v>
      </c>
      <c r="AQ125" t="str">
        <f>VLOOKUP($B125,'Miljövärden urval för publ'!$B$1:$H$450,6,FALSE)</f>
        <v>Nej</v>
      </c>
      <c r="AU125">
        <f t="shared" si="13"/>
        <v>0.33</v>
      </c>
      <c r="AV125">
        <f t="shared" si="14"/>
        <v>0</v>
      </c>
      <c r="AW125">
        <f t="shared" si="15"/>
        <v>15.6</v>
      </c>
      <c r="AX125">
        <f t="shared" si="16"/>
        <v>0</v>
      </c>
      <c r="AZ125">
        <f t="shared" si="17"/>
        <v>0</v>
      </c>
      <c r="BA125">
        <f t="shared" si="18"/>
        <v>0</v>
      </c>
      <c r="BC125">
        <f t="shared" si="19"/>
        <v>15.6</v>
      </c>
    </row>
    <row r="126" spans="1:55" ht="15" customHeight="1" x14ac:dyDescent="0.25">
      <c r="A126" t="s">
        <v>177</v>
      </c>
      <c r="B126" t="s">
        <v>179</v>
      </c>
      <c r="C126">
        <f>VLOOKUP($B126,'Tillförd energi'!$B$1:$AS$566,MATCH(C$1,'Tillförd energi'!$B$1:$AQ$1,0),FALSE)</f>
        <v>0</v>
      </c>
      <c r="D126">
        <f>VLOOKUP($B126,'Tillförd energi'!$B$1:$AS$566,MATCH(D$1,'Tillförd energi'!$B$1:$AQ$1,0),FALSE)</f>
        <v>1.99</v>
      </c>
      <c r="E126">
        <f>VLOOKUP($B126,'Tillförd energi'!$B$1:$AS$566,MATCH(E$1,'Tillförd energi'!$B$1:$AQ$1,0),FALSE)</f>
        <v>0</v>
      </c>
      <c r="F126">
        <f>VLOOKUP($B126,'Tillförd energi'!$B$1:$AS$566,MATCH(F$1,'Tillförd energi'!$B$1:$AQ$1,0),FALSE)</f>
        <v>0</v>
      </c>
      <c r="G126">
        <f>VLOOKUP($B126,'Tillförd energi'!$B$1:$AS$566,MATCH(G$1,'Tillförd energi'!$B$1:$AQ$1,0),FALSE)</f>
        <v>0</v>
      </c>
      <c r="H126">
        <f>VLOOKUP($B126,'Tillförd energi'!$B$1:$AS$566,MATCH(H$1,'Tillförd energi'!$B$1:$AQ$1,0),FALSE)</f>
        <v>0</v>
      </c>
      <c r="I126">
        <f>VLOOKUP($B126,'Tillförd energi'!$B$1:$AS$566,MATCH(I$1,'Tillförd energi'!$B$1:$AQ$1,0),FALSE)</f>
        <v>0</v>
      </c>
      <c r="J126">
        <f>VLOOKUP($B126,'Tillförd energi'!$B$1:$AS$566,MATCH(J$1,'Tillförd energi'!$B$1:$AQ$1,0),FALSE)</f>
        <v>0</v>
      </c>
      <c r="K126">
        <v>0</v>
      </c>
      <c r="L126">
        <f>VLOOKUP($B126,'Tillförd energi'!$B$1:$AS$566,MATCH(L$1,'Tillförd energi'!$B$1:$AQ$1,0),FALSE)</f>
        <v>0</v>
      </c>
      <c r="M126">
        <f>VLOOKUP($B126,'Tillförd energi'!$B$1:$AS$566,MATCH(M$1,'Tillförd energi'!$B$1:$AQ$1,0),FALSE)</f>
        <v>0</v>
      </c>
      <c r="N126">
        <f>VLOOKUP($B126,'Tillförd energi'!$B$1:$AS$566,MATCH(N$1,'Tillförd energi'!$B$1:$AQ$1,0),FALSE)</f>
        <v>0</v>
      </c>
      <c r="O126">
        <f>VLOOKUP($B126,'Tillförd energi'!$B$1:$AS$566,MATCH(O$1,'Tillförd energi'!$B$1:$AQ$1,0),FALSE)</f>
        <v>0</v>
      </c>
      <c r="P126">
        <f>VLOOKUP($B126,'Tillförd energi'!$B$1:$AS$566,MATCH(P$1,'Tillförd energi'!$B$1:$AQ$1,0),FALSE)</f>
        <v>0</v>
      </c>
      <c r="Q126">
        <f>VLOOKUP($B126,'Tillförd energi'!$B$1:$AS$566,MATCH(Q$1,'Tillförd energi'!$B$1:$AQ$1,0),FALSE)</f>
        <v>55.2</v>
      </c>
      <c r="R126">
        <f>VLOOKUP($B126,'Tillförd energi'!$B$1:$AS$566,MATCH(R$1,'Tillförd energi'!$B$1:$AQ$1,0),FALSE)</f>
        <v>0</v>
      </c>
      <c r="S126">
        <f>VLOOKUP($B126,'Tillförd energi'!$B$1:$AS$566,MATCH(S$1,'Tillförd energi'!$B$1:$AQ$1,0),FALSE)</f>
        <v>0</v>
      </c>
      <c r="T126">
        <f>VLOOKUP($B126,'Tillförd energi'!$B$1:$AS$566,MATCH(T$1,'Tillförd energi'!$B$1:$AQ$1,0),FALSE)</f>
        <v>0</v>
      </c>
      <c r="U126">
        <f>VLOOKUP($B126,'Tillförd energi'!$B$1:$AS$566,MATCH(U$1,'Tillförd energi'!$B$1:$AQ$1,0),FALSE)</f>
        <v>0</v>
      </c>
      <c r="V126">
        <f>VLOOKUP($B126,'Tillförd energi'!$B$1:$AS$566,MATCH(V$1,'Tillförd energi'!$B$1:$AQ$1,0),FALSE)</f>
        <v>0</v>
      </c>
      <c r="W126">
        <f>VLOOKUP($B126,'Tillförd energi'!$B$1:$AS$566,MATCH(W$1,'Tillförd energi'!$B$1:$AQ$1,0),FALSE)</f>
        <v>0</v>
      </c>
      <c r="X126">
        <f>VLOOKUP($B126,'Tillförd energi'!$B$1:$AS$566,MATCH(X$1,'Tillförd energi'!$B$1:$AQ$1,0),FALSE)</f>
        <v>0</v>
      </c>
      <c r="Y126">
        <f>VLOOKUP($B126,'Tillförd energi'!$B$1:$AS$566,MATCH(Y$1,'Tillförd energi'!$B$1:$AQ$1,0),FALSE)</f>
        <v>0</v>
      </c>
      <c r="Z126">
        <f>VLOOKUP($B126,'Tillförd energi'!$B$1:$AS$566,MATCH(Z$1,'Tillförd energi'!$B$1:$AQ$1,0),FALSE)</f>
        <v>0</v>
      </c>
      <c r="AA126">
        <f>VLOOKUP($B126,'Tillförd energi'!$B$1:$AS$566,MATCH(AA$1,'Tillförd energi'!$B$1:$AQ$1,0),FALSE)</f>
        <v>0</v>
      </c>
      <c r="AB126">
        <f>VLOOKUP($B126,'Tillförd energi'!$B$1:$AS$566,MATCH(AB$1,'Tillförd energi'!$B$1:$AQ$1,0),FALSE)</f>
        <v>0</v>
      </c>
      <c r="AC126">
        <f>VLOOKUP($B126,'Tillförd energi'!$B$1:$AS$566,MATCH(AC$1,'Tillförd energi'!$B$1:$AQ$1,0),FALSE)</f>
        <v>6</v>
      </c>
      <c r="AD126">
        <f>VLOOKUP($B126,'Tillförd energi'!$B$1:$AS$566,MATCH(AD$1,'Tillförd energi'!$B$1:$AQ$1,0),FALSE)</f>
        <v>0.36</v>
      </c>
      <c r="AE126">
        <f>VLOOKUP($B126,'Tillförd energi'!$B$1:$AS$566,MATCH(AE$1,'Tillförd energi'!$B$1:$AQ$1,0),FALSE)</f>
        <v>0</v>
      </c>
      <c r="AF126">
        <f>VLOOKUP($B126,'Tillförd energi'!$B$1:$AS$566,MATCH(AF$1,'Tillförd energi'!$B$1:$AQ$1,0),FALSE)</f>
        <v>0.90200000000000002</v>
      </c>
      <c r="AG126">
        <f>IFERROR(VLOOKUP(B126,Miljö!$B$1:$S$476,9,FALSE)/1,0)</f>
        <v>0</v>
      </c>
      <c r="AI126">
        <f t="shared" si="10"/>
        <v>64.451999999999998</v>
      </c>
      <c r="AJ126">
        <f t="shared" si="11"/>
        <v>64.451999999999998</v>
      </c>
      <c r="AK126">
        <f>IF(ISERROR(1/VLOOKUP($B126,Leveranser!$B$1:$S$500,MATCH("såld värme (gwh)",Leveranser!$B$1:$S$1,0),FALSE)),"",VLOOKUP($B126,Leveranser!$B$1:$S$500,MATCH("såld värme (gwh)",Leveranser!$B$1:$S$1,0),FALSE))</f>
        <v>45.3</v>
      </c>
      <c r="AL126" s="22">
        <f>VLOOKUP($B126,Leveranser!$B$1:$Y$500,MATCH("Totalt såld fjärrvärme till andra fjärrvärmeföretag",Leveranser!$B$1:$AA$1,0),FALSE)</f>
        <v>0</v>
      </c>
      <c r="AM126" s="22">
        <f>IF(ISERROR(1/VLOOKUP($B126,Miljö!$B$1:$S$500,MATCH("Såld mängd produktionsspecifik fjärrvärme (GWh)",Miljö!$B$1:$R$1,0),FALSE)),0,VLOOKUP($B126,Miljö!$B$1:$S$500,MATCH("Såld mängd produktionsspecifik fjärrvärme (GWh)",Miljö!$B$1:$R$1,0),FALSE))</f>
        <v>0</v>
      </c>
      <c r="AN126" s="23">
        <f t="shared" si="12"/>
        <v>0.70284863153975052</v>
      </c>
      <c r="AP126" t="str">
        <f>VLOOKUP($B126,'Miljövärden urval för publ'!$B$1:$H$450,7,FALSE)</f>
        <v>Ja</v>
      </c>
      <c r="AQ126" t="str">
        <f>VLOOKUP($B126,'Miljövärden urval för publ'!$B$1:$H$450,6,FALSE)</f>
        <v>Nej</v>
      </c>
      <c r="AU126">
        <f t="shared" si="13"/>
        <v>0.90200000000000002</v>
      </c>
      <c r="AV126">
        <f t="shared" si="14"/>
        <v>0</v>
      </c>
      <c r="AW126">
        <f t="shared" si="15"/>
        <v>55.2</v>
      </c>
      <c r="AX126">
        <f t="shared" si="16"/>
        <v>0</v>
      </c>
      <c r="AZ126">
        <f t="shared" si="17"/>
        <v>0</v>
      </c>
      <c r="BA126">
        <f t="shared" si="18"/>
        <v>0</v>
      </c>
      <c r="BC126">
        <f t="shared" si="19"/>
        <v>55.2</v>
      </c>
    </row>
    <row r="127" spans="1:55" ht="15" customHeight="1" x14ac:dyDescent="0.25">
      <c r="A127" t="s">
        <v>177</v>
      </c>
      <c r="B127" t="s">
        <v>180</v>
      </c>
      <c r="C127">
        <f>VLOOKUP($B127,'Tillförd energi'!$B$1:$AS$566,MATCH(C$1,'Tillförd energi'!$B$1:$AQ$1,0),FALSE)</f>
        <v>0</v>
      </c>
      <c r="D127">
        <f>VLOOKUP($B127,'Tillförd energi'!$B$1:$AS$566,MATCH(D$1,'Tillförd energi'!$B$1:$AQ$1,0),FALSE)</f>
        <v>7.3000000000000001E-3</v>
      </c>
      <c r="E127">
        <f>VLOOKUP($B127,'Tillförd energi'!$B$1:$AS$566,MATCH(E$1,'Tillförd energi'!$B$1:$AQ$1,0),FALSE)</f>
        <v>0</v>
      </c>
      <c r="F127">
        <f>VLOOKUP($B127,'Tillförd energi'!$B$1:$AS$566,MATCH(F$1,'Tillförd energi'!$B$1:$AQ$1,0),FALSE)</f>
        <v>0</v>
      </c>
      <c r="G127">
        <f>VLOOKUP($B127,'Tillförd energi'!$B$1:$AS$566,MATCH(G$1,'Tillförd energi'!$B$1:$AQ$1,0),FALSE)</f>
        <v>0</v>
      </c>
      <c r="H127">
        <f>VLOOKUP($B127,'Tillförd energi'!$B$1:$AS$566,MATCH(H$1,'Tillförd energi'!$B$1:$AQ$1,0),FALSE)</f>
        <v>0</v>
      </c>
      <c r="I127">
        <f>VLOOKUP($B127,'Tillförd energi'!$B$1:$AS$566,MATCH(I$1,'Tillförd energi'!$B$1:$AQ$1,0),FALSE)</f>
        <v>0</v>
      </c>
      <c r="J127">
        <f>VLOOKUP($B127,'Tillförd energi'!$B$1:$AS$566,MATCH(J$1,'Tillförd energi'!$B$1:$AQ$1,0),FALSE)</f>
        <v>0</v>
      </c>
      <c r="K127">
        <v>0</v>
      </c>
      <c r="L127">
        <f>VLOOKUP($B127,'Tillförd energi'!$B$1:$AS$566,MATCH(L$1,'Tillförd energi'!$B$1:$AQ$1,0),FALSE)</f>
        <v>0</v>
      </c>
      <c r="M127">
        <f>VLOOKUP($B127,'Tillförd energi'!$B$1:$AS$566,MATCH(M$1,'Tillförd energi'!$B$1:$AQ$1,0),FALSE)</f>
        <v>0</v>
      </c>
      <c r="N127">
        <f>VLOOKUP($B127,'Tillförd energi'!$B$1:$AS$566,MATCH(N$1,'Tillförd energi'!$B$1:$AQ$1,0),FALSE)</f>
        <v>0</v>
      </c>
      <c r="O127">
        <f>VLOOKUP($B127,'Tillförd energi'!$B$1:$AS$566,MATCH(O$1,'Tillförd energi'!$B$1:$AQ$1,0),FALSE)</f>
        <v>0</v>
      </c>
      <c r="P127">
        <f>VLOOKUP($B127,'Tillförd energi'!$B$1:$AS$566,MATCH(P$1,'Tillförd energi'!$B$1:$AQ$1,0),FALSE)</f>
        <v>0</v>
      </c>
      <c r="Q127">
        <f>VLOOKUP($B127,'Tillförd energi'!$B$1:$AS$566,MATCH(Q$1,'Tillförd energi'!$B$1:$AQ$1,0),FALSE)</f>
        <v>0</v>
      </c>
      <c r="R127">
        <f>VLOOKUP($B127,'Tillförd energi'!$B$1:$AS$566,MATCH(R$1,'Tillförd energi'!$B$1:$AQ$1,0),FALSE)</f>
        <v>0.22700000000000001</v>
      </c>
      <c r="S127">
        <f>VLOOKUP($B127,'Tillförd energi'!$B$1:$AS$566,MATCH(S$1,'Tillförd energi'!$B$1:$AQ$1,0),FALSE)</f>
        <v>0</v>
      </c>
      <c r="T127">
        <f>VLOOKUP($B127,'Tillförd energi'!$B$1:$AS$566,MATCH(T$1,'Tillförd energi'!$B$1:$AQ$1,0),FALSE)</f>
        <v>0</v>
      </c>
      <c r="U127">
        <f>VLOOKUP($B127,'Tillförd energi'!$B$1:$AS$566,MATCH(U$1,'Tillförd energi'!$B$1:$AQ$1,0),FALSE)</f>
        <v>0</v>
      </c>
      <c r="V127">
        <f>VLOOKUP($B127,'Tillförd energi'!$B$1:$AS$566,MATCH(V$1,'Tillförd energi'!$B$1:$AQ$1,0),FALSE)</f>
        <v>0</v>
      </c>
      <c r="W127">
        <f>VLOOKUP($B127,'Tillförd energi'!$B$1:$AS$566,MATCH(W$1,'Tillförd energi'!$B$1:$AQ$1,0),FALSE)</f>
        <v>0</v>
      </c>
      <c r="X127">
        <f>VLOOKUP($B127,'Tillförd energi'!$B$1:$AS$566,MATCH(X$1,'Tillförd energi'!$B$1:$AQ$1,0),FALSE)</f>
        <v>0</v>
      </c>
      <c r="Y127">
        <f>VLOOKUP($B127,'Tillförd energi'!$B$1:$AS$566,MATCH(Y$1,'Tillförd energi'!$B$1:$AQ$1,0),FALSE)</f>
        <v>0</v>
      </c>
      <c r="Z127">
        <f>VLOOKUP($B127,'Tillförd energi'!$B$1:$AS$566,MATCH(Z$1,'Tillförd energi'!$B$1:$AQ$1,0),FALSE)</f>
        <v>0</v>
      </c>
      <c r="AA127">
        <f>VLOOKUP($B127,'Tillförd energi'!$B$1:$AS$566,MATCH(AA$1,'Tillförd energi'!$B$1:$AQ$1,0),FALSE)</f>
        <v>0</v>
      </c>
      <c r="AB127">
        <f>VLOOKUP($B127,'Tillförd energi'!$B$1:$AS$566,MATCH(AB$1,'Tillförd energi'!$B$1:$AQ$1,0),FALSE)</f>
        <v>0</v>
      </c>
      <c r="AC127">
        <f>VLOOKUP($B127,'Tillförd energi'!$B$1:$AS$566,MATCH(AC$1,'Tillförd energi'!$B$1:$AQ$1,0),FALSE)</f>
        <v>0</v>
      </c>
      <c r="AD127">
        <f>VLOOKUP($B127,'Tillförd energi'!$B$1:$AS$566,MATCH(AD$1,'Tillförd energi'!$B$1:$AQ$1,0),FALSE)</f>
        <v>0</v>
      </c>
      <c r="AE127">
        <f>VLOOKUP($B127,'Tillförd energi'!$B$1:$AS$566,MATCH(AE$1,'Tillförd energi'!$B$1:$AQ$1,0),FALSE)</f>
        <v>0</v>
      </c>
      <c r="AF127">
        <f>VLOOKUP($B127,'Tillförd energi'!$B$1:$AS$566,MATCH(AF$1,'Tillförd energi'!$B$1:$AQ$1,0),FALSE)</f>
        <v>2E-3</v>
      </c>
      <c r="AG127">
        <f>IFERROR(VLOOKUP(B127,Miljö!$B$1:$S$476,9,FALSE)/1,0)</f>
        <v>0</v>
      </c>
      <c r="AI127">
        <f t="shared" si="10"/>
        <v>0.23630000000000001</v>
      </c>
      <c r="AJ127">
        <f t="shared" si="11"/>
        <v>0.23630000000000001</v>
      </c>
      <c r="AK127">
        <f>IF(ISERROR(1/VLOOKUP($B127,Leveranser!$B$1:$S$500,MATCH("såld värme (gwh)",Leveranser!$B$1:$S$1,0),FALSE)),"",VLOOKUP($B127,Leveranser!$B$1:$S$500,MATCH("såld värme (gwh)",Leveranser!$B$1:$S$1,0),FALSE))</f>
        <v>0.23400000000000001</v>
      </c>
      <c r="AL127" s="22">
        <f>VLOOKUP($B127,Leveranser!$B$1:$Y$500,MATCH("Totalt såld fjärrvärme till andra fjärrvärmeföretag",Leveranser!$B$1:$AA$1,0),FALSE)</f>
        <v>0</v>
      </c>
      <c r="AM127" s="22">
        <f>IF(ISERROR(1/VLOOKUP($B127,Miljö!$B$1:$S$500,MATCH("Såld mängd produktionsspecifik fjärrvärme (GWh)",Miljö!$B$1:$R$1,0),FALSE)),0,VLOOKUP($B127,Miljö!$B$1:$S$500,MATCH("Såld mängd produktionsspecifik fjärrvärme (GWh)",Miljö!$B$1:$R$1,0),FALSE))</f>
        <v>0</v>
      </c>
      <c r="AN127" s="23">
        <f t="shared" si="12"/>
        <v>0.99026661024121876</v>
      </c>
      <c r="AP127" t="str">
        <f>VLOOKUP($B127,'Miljövärden urval för publ'!$B$1:$H$450,7,FALSE)</f>
        <v>Ja</v>
      </c>
      <c r="AQ127" t="str">
        <f>VLOOKUP($B127,'Miljövärden urval för publ'!$B$1:$H$450,6,FALSE)</f>
        <v>Nej</v>
      </c>
      <c r="AU127">
        <f t="shared" si="13"/>
        <v>2E-3</v>
      </c>
      <c r="AV127">
        <f t="shared" si="14"/>
        <v>0</v>
      </c>
      <c r="AW127">
        <f t="shared" si="15"/>
        <v>0</v>
      </c>
      <c r="AX127">
        <f t="shared" si="16"/>
        <v>0.22700000000000001</v>
      </c>
      <c r="AZ127">
        <f t="shared" si="17"/>
        <v>0</v>
      </c>
      <c r="BA127">
        <f t="shared" si="18"/>
        <v>0</v>
      </c>
      <c r="BC127">
        <f t="shared" si="19"/>
        <v>0.22700000000000001</v>
      </c>
    </row>
    <row r="128" spans="1:55" ht="15" customHeight="1" x14ac:dyDescent="0.25">
      <c r="A128" t="s">
        <v>181</v>
      </c>
      <c r="B128" t="s">
        <v>182</v>
      </c>
      <c r="C128">
        <f>VLOOKUP($B128,'Tillförd energi'!$B$1:$AS$566,MATCH(C$1,'Tillförd energi'!$B$1:$AQ$1,0),FALSE)</f>
        <v>0</v>
      </c>
      <c r="D128">
        <f>VLOOKUP($B128,'Tillförd energi'!$B$1:$AS$566,MATCH(D$1,'Tillförd energi'!$B$1:$AQ$1,0),FALSE)</f>
        <v>2.9589400000000001</v>
      </c>
      <c r="E128">
        <f>VLOOKUP($B128,'Tillförd energi'!$B$1:$AS$566,MATCH(E$1,'Tillförd energi'!$B$1:$AQ$1,0),FALSE)</f>
        <v>0</v>
      </c>
      <c r="F128">
        <f>VLOOKUP($B128,'Tillförd energi'!$B$1:$AS$566,MATCH(F$1,'Tillförd energi'!$B$1:$AQ$1,0),FALSE)</f>
        <v>0</v>
      </c>
      <c r="G128">
        <f>VLOOKUP($B128,'Tillförd energi'!$B$1:$AS$566,MATCH(G$1,'Tillförd energi'!$B$1:$AQ$1,0),FALSE)</f>
        <v>20.741</v>
      </c>
      <c r="H128">
        <f>VLOOKUP($B128,'Tillförd energi'!$B$1:$AS$566,MATCH(H$1,'Tillförd energi'!$B$1:$AQ$1,0),FALSE)</f>
        <v>0</v>
      </c>
      <c r="I128">
        <f>VLOOKUP($B128,'Tillförd energi'!$B$1:$AS$566,MATCH(I$1,'Tillförd energi'!$B$1:$AQ$1,0),FALSE)</f>
        <v>395.25299999999999</v>
      </c>
      <c r="J128">
        <f>VLOOKUP($B128,'Tillförd energi'!$B$1:$AS$566,MATCH(J$1,'Tillförd energi'!$B$1:$AQ$1,0),FALSE)</f>
        <v>0</v>
      </c>
      <c r="K128">
        <v>0</v>
      </c>
      <c r="L128">
        <f>VLOOKUP($B128,'Tillförd energi'!$B$1:$AS$566,MATCH(L$1,'Tillförd energi'!$B$1:$AQ$1,0),FALSE)</f>
        <v>0</v>
      </c>
      <c r="M128">
        <f>VLOOKUP($B128,'Tillförd energi'!$B$1:$AS$566,MATCH(M$1,'Tillförd energi'!$B$1:$AQ$1,0),FALSE)</f>
        <v>0</v>
      </c>
      <c r="N128">
        <f>VLOOKUP($B128,'Tillförd energi'!$B$1:$AS$566,MATCH(N$1,'Tillförd energi'!$B$1:$AQ$1,0),FALSE)</f>
        <v>129.92099999999999</v>
      </c>
      <c r="O128">
        <f>VLOOKUP($B128,'Tillförd energi'!$B$1:$AS$566,MATCH(O$1,'Tillförd energi'!$B$1:$AQ$1,0),FALSE)</f>
        <v>0</v>
      </c>
      <c r="P128">
        <f>VLOOKUP($B128,'Tillförd energi'!$B$1:$AS$566,MATCH(P$1,'Tillförd energi'!$B$1:$AQ$1,0),FALSE)</f>
        <v>0</v>
      </c>
      <c r="Q128">
        <f>VLOOKUP($B128,'Tillförd energi'!$B$1:$AS$566,MATCH(Q$1,'Tillförd energi'!$B$1:$AQ$1,0),FALSE)</f>
        <v>0</v>
      </c>
      <c r="R128">
        <f>VLOOKUP($B128,'Tillförd energi'!$B$1:$AS$566,MATCH(R$1,'Tillförd energi'!$B$1:$AQ$1,0),FALSE)</f>
        <v>0</v>
      </c>
      <c r="S128">
        <f>VLOOKUP($B128,'Tillförd energi'!$B$1:$AS$566,MATCH(S$1,'Tillförd energi'!$B$1:$AQ$1,0),FALSE)</f>
        <v>0</v>
      </c>
      <c r="T128">
        <f>VLOOKUP($B128,'Tillförd energi'!$B$1:$AS$566,MATCH(T$1,'Tillförd energi'!$B$1:$AQ$1,0),FALSE)</f>
        <v>0</v>
      </c>
      <c r="U128">
        <f>VLOOKUP($B128,'Tillförd energi'!$B$1:$AS$566,MATCH(U$1,'Tillförd energi'!$B$1:$AQ$1,0),FALSE)</f>
        <v>0</v>
      </c>
      <c r="V128">
        <f>VLOOKUP($B128,'Tillförd energi'!$B$1:$AS$566,MATCH(V$1,'Tillförd energi'!$B$1:$AQ$1,0),FALSE)</f>
        <v>0</v>
      </c>
      <c r="W128">
        <f>VLOOKUP($B128,'Tillförd energi'!$B$1:$AS$566,MATCH(W$1,'Tillförd energi'!$B$1:$AQ$1,0),FALSE)</f>
        <v>1.1559999999999999</v>
      </c>
      <c r="X128">
        <f>VLOOKUP($B128,'Tillförd energi'!$B$1:$AS$566,MATCH(X$1,'Tillförd energi'!$B$1:$AQ$1,0),FALSE)</f>
        <v>0</v>
      </c>
      <c r="Y128">
        <f>VLOOKUP($B128,'Tillförd energi'!$B$1:$AS$566,MATCH(Y$1,'Tillförd energi'!$B$1:$AQ$1,0),FALSE)</f>
        <v>0</v>
      </c>
      <c r="Z128">
        <f>VLOOKUP($B128,'Tillförd energi'!$B$1:$AS$566,MATCH(Z$1,'Tillförd energi'!$B$1:$AQ$1,0),FALSE)</f>
        <v>0</v>
      </c>
      <c r="AA128">
        <f>VLOOKUP($B128,'Tillförd energi'!$B$1:$AS$566,MATCH(AA$1,'Tillförd energi'!$B$1:$AQ$1,0),FALSE)</f>
        <v>0</v>
      </c>
      <c r="AB128">
        <f>VLOOKUP($B128,'Tillförd energi'!$B$1:$AS$566,MATCH(AB$1,'Tillförd energi'!$B$1:$AQ$1,0),FALSE)</f>
        <v>0</v>
      </c>
      <c r="AC128">
        <f>VLOOKUP($B128,'Tillförd energi'!$B$1:$AS$566,MATCH(AC$1,'Tillförd energi'!$B$1:$AQ$1,0),FALSE)</f>
        <v>103.6</v>
      </c>
      <c r="AD128">
        <f>VLOOKUP($B128,'Tillförd energi'!$B$1:$AS$566,MATCH(AD$1,'Tillförd energi'!$B$1:$AQ$1,0),FALSE)</f>
        <v>0</v>
      </c>
      <c r="AE128">
        <f>VLOOKUP($B128,'Tillförd energi'!$B$1:$AS$566,MATCH(AE$1,'Tillförd energi'!$B$1:$AQ$1,0),FALSE)</f>
        <v>0</v>
      </c>
      <c r="AF128">
        <f>VLOOKUP($B128,'Tillförd energi'!$B$1:$AS$566,MATCH(AF$1,'Tillförd energi'!$B$1:$AQ$1,0),FALSE)</f>
        <v>21.229600000000001</v>
      </c>
      <c r="AG128">
        <f>IFERROR(VLOOKUP(B128,Miljö!$B$1:$S$476,9,FALSE)/1,0)</f>
        <v>0</v>
      </c>
      <c r="AI128">
        <f t="shared" si="10"/>
        <v>674.85953999999992</v>
      </c>
      <c r="AJ128">
        <f t="shared" si="11"/>
        <v>674.85953999999992</v>
      </c>
      <c r="AK128">
        <f>IF(ISERROR(1/VLOOKUP($B128,Leveranser!$B$1:$S$500,MATCH("såld värme (gwh)",Leveranser!$B$1:$S$1,0),FALSE)),"",VLOOKUP($B128,Leveranser!$B$1:$S$500,MATCH("såld värme (gwh)",Leveranser!$B$1:$S$1,0),FALSE))</f>
        <v>524</v>
      </c>
      <c r="AL128" s="22">
        <f>VLOOKUP($B128,Leveranser!$B$1:$Y$500,MATCH("Totalt såld fjärrvärme till andra fjärrvärmeföretag",Leveranser!$B$1:$AA$1,0),FALSE)</f>
        <v>0</v>
      </c>
      <c r="AM128" s="22">
        <f>IF(ISERROR(1/VLOOKUP($B128,Miljö!$B$1:$S$500,MATCH("Såld mängd produktionsspecifik fjärrvärme (GWh)",Miljö!$B$1:$R$1,0),FALSE)),0,VLOOKUP($B128,Miljö!$B$1:$S$500,MATCH("Såld mängd produktionsspecifik fjärrvärme (GWh)",Miljö!$B$1:$R$1,0),FALSE))</f>
        <v>0</v>
      </c>
      <c r="AN128" s="23">
        <f t="shared" si="12"/>
        <v>0.77645786855143228</v>
      </c>
      <c r="AP128" t="str">
        <f>VLOOKUP($B128,'Miljövärden urval för publ'!$B$1:$H$450,7,FALSE)</f>
        <v>Ja</v>
      </c>
      <c r="AQ128" t="str">
        <f>VLOOKUP($B128,'Miljövärden urval för publ'!$B$1:$H$450,6,FALSE)</f>
        <v>Nej</v>
      </c>
      <c r="AU128">
        <f t="shared" si="13"/>
        <v>21.229600000000001</v>
      </c>
      <c r="AV128">
        <f t="shared" si="14"/>
        <v>0</v>
      </c>
      <c r="AW128">
        <f t="shared" si="15"/>
        <v>129.92099999999999</v>
      </c>
      <c r="AX128">
        <f t="shared" si="16"/>
        <v>0</v>
      </c>
      <c r="AZ128">
        <f t="shared" si="17"/>
        <v>0</v>
      </c>
      <c r="BA128">
        <f t="shared" si="18"/>
        <v>0</v>
      </c>
      <c r="BC128">
        <f t="shared" si="19"/>
        <v>131.077</v>
      </c>
    </row>
    <row r="129" spans="1:55" ht="15" customHeight="1" x14ac:dyDescent="0.25">
      <c r="A129" t="s">
        <v>183</v>
      </c>
      <c r="B129" t="s">
        <v>184</v>
      </c>
      <c r="C129">
        <f>VLOOKUP($B129,'Tillförd energi'!$B$1:$AS$566,MATCH(C$1,'Tillförd energi'!$B$1:$AQ$1,0),FALSE)</f>
        <v>0</v>
      </c>
      <c r="D129">
        <f>VLOOKUP($B129,'Tillförd energi'!$B$1:$AS$566,MATCH(D$1,'Tillförd energi'!$B$1:$AQ$1,0),FALSE)</f>
        <v>0.2</v>
      </c>
      <c r="E129">
        <f>VLOOKUP($B129,'Tillförd energi'!$B$1:$AS$566,MATCH(E$1,'Tillförd energi'!$B$1:$AQ$1,0),FALSE)</f>
        <v>0</v>
      </c>
      <c r="F129">
        <f>VLOOKUP($B129,'Tillförd energi'!$B$1:$AS$566,MATCH(F$1,'Tillförd energi'!$B$1:$AQ$1,0),FALSE)</f>
        <v>0</v>
      </c>
      <c r="G129">
        <f>VLOOKUP($B129,'Tillförd energi'!$B$1:$AS$566,MATCH(G$1,'Tillförd energi'!$B$1:$AQ$1,0),FALSE)</f>
        <v>0</v>
      </c>
      <c r="H129">
        <f>VLOOKUP($B129,'Tillförd energi'!$B$1:$AS$566,MATCH(H$1,'Tillförd energi'!$B$1:$AQ$1,0),FALSE)</f>
        <v>0</v>
      </c>
      <c r="I129">
        <f>VLOOKUP($B129,'Tillförd energi'!$B$1:$AS$566,MATCH(I$1,'Tillförd energi'!$B$1:$AQ$1,0),FALSE)</f>
        <v>0</v>
      </c>
      <c r="J129">
        <f>VLOOKUP($B129,'Tillförd energi'!$B$1:$AS$566,MATCH(J$1,'Tillförd energi'!$B$1:$AQ$1,0),FALSE)</f>
        <v>0</v>
      </c>
      <c r="K129">
        <v>0</v>
      </c>
      <c r="L129">
        <f>VLOOKUP($B129,'Tillförd energi'!$B$1:$AS$566,MATCH(L$1,'Tillförd energi'!$B$1:$AQ$1,0),FALSE)</f>
        <v>0</v>
      </c>
      <c r="M129">
        <f>VLOOKUP($B129,'Tillförd energi'!$B$1:$AS$566,MATCH(M$1,'Tillförd energi'!$B$1:$AQ$1,0),FALSE)</f>
        <v>0</v>
      </c>
      <c r="N129">
        <f>VLOOKUP($B129,'Tillförd energi'!$B$1:$AS$566,MATCH(N$1,'Tillförd energi'!$B$1:$AQ$1,0),FALSE)</f>
        <v>0</v>
      </c>
      <c r="O129">
        <f>VLOOKUP($B129,'Tillförd energi'!$B$1:$AS$566,MATCH(O$1,'Tillförd energi'!$B$1:$AQ$1,0),FALSE)</f>
        <v>0</v>
      </c>
      <c r="P129">
        <f>VLOOKUP($B129,'Tillförd energi'!$B$1:$AS$566,MATCH(P$1,'Tillförd energi'!$B$1:$AQ$1,0),FALSE)</f>
        <v>0</v>
      </c>
      <c r="Q129">
        <f>VLOOKUP($B129,'Tillförd energi'!$B$1:$AS$566,MATCH(Q$1,'Tillförd energi'!$B$1:$AQ$1,0),FALSE)</f>
        <v>0</v>
      </c>
      <c r="R129">
        <f>VLOOKUP($B129,'Tillförd energi'!$B$1:$AS$566,MATCH(R$1,'Tillförd energi'!$B$1:$AQ$1,0),FALSE)</f>
        <v>3.5</v>
      </c>
      <c r="S129">
        <f>VLOOKUP($B129,'Tillförd energi'!$B$1:$AS$566,MATCH(S$1,'Tillförd energi'!$B$1:$AQ$1,0),FALSE)</f>
        <v>0</v>
      </c>
      <c r="T129">
        <f>VLOOKUP($B129,'Tillförd energi'!$B$1:$AS$566,MATCH(T$1,'Tillförd energi'!$B$1:$AQ$1,0),FALSE)</f>
        <v>0</v>
      </c>
      <c r="U129">
        <f>VLOOKUP($B129,'Tillförd energi'!$B$1:$AS$566,MATCH(U$1,'Tillförd energi'!$B$1:$AQ$1,0),FALSE)</f>
        <v>0</v>
      </c>
      <c r="V129">
        <f>VLOOKUP($B129,'Tillförd energi'!$B$1:$AS$566,MATCH(V$1,'Tillförd energi'!$B$1:$AQ$1,0),FALSE)</f>
        <v>0</v>
      </c>
      <c r="W129">
        <f>VLOOKUP($B129,'Tillförd energi'!$B$1:$AS$566,MATCH(W$1,'Tillförd energi'!$B$1:$AQ$1,0),FALSE)</f>
        <v>0</v>
      </c>
      <c r="X129">
        <f>VLOOKUP($B129,'Tillförd energi'!$B$1:$AS$566,MATCH(X$1,'Tillförd energi'!$B$1:$AQ$1,0),FALSE)</f>
        <v>0</v>
      </c>
      <c r="Y129">
        <f>VLOOKUP($B129,'Tillförd energi'!$B$1:$AS$566,MATCH(Y$1,'Tillförd energi'!$B$1:$AQ$1,0),FALSE)</f>
        <v>0</v>
      </c>
      <c r="Z129">
        <f>VLOOKUP($B129,'Tillförd energi'!$B$1:$AS$566,MATCH(Z$1,'Tillförd energi'!$B$1:$AQ$1,0),FALSE)</f>
        <v>0</v>
      </c>
      <c r="AA129">
        <f>VLOOKUP($B129,'Tillförd energi'!$B$1:$AS$566,MATCH(AA$1,'Tillförd energi'!$B$1:$AQ$1,0),FALSE)</f>
        <v>0</v>
      </c>
      <c r="AB129">
        <f>VLOOKUP($B129,'Tillförd energi'!$B$1:$AS$566,MATCH(AB$1,'Tillförd energi'!$B$1:$AQ$1,0),FALSE)</f>
        <v>0</v>
      </c>
      <c r="AC129">
        <f>VLOOKUP($B129,'Tillförd energi'!$B$1:$AS$566,MATCH(AC$1,'Tillförd energi'!$B$1:$AQ$1,0),FALSE)</f>
        <v>0</v>
      </c>
      <c r="AD129">
        <f>VLOOKUP($B129,'Tillförd energi'!$B$1:$AS$566,MATCH(AD$1,'Tillförd energi'!$B$1:$AQ$1,0),FALSE)</f>
        <v>0</v>
      </c>
      <c r="AE129">
        <f>VLOOKUP($B129,'Tillförd energi'!$B$1:$AS$566,MATCH(AE$1,'Tillförd energi'!$B$1:$AQ$1,0),FALSE)</f>
        <v>0</v>
      </c>
      <c r="AF129">
        <f>VLOOKUP($B129,'Tillförd energi'!$B$1:$AS$566,MATCH(AF$1,'Tillförd energi'!$B$1:$AQ$1,0),FALSE)</f>
        <v>1.296</v>
      </c>
      <c r="AG129">
        <f>IFERROR(VLOOKUP(B129,Miljö!$B$1:$S$476,9,FALSE)/1,0)</f>
        <v>54.6</v>
      </c>
      <c r="AI129">
        <f t="shared" si="10"/>
        <v>4.9960000000000004</v>
      </c>
      <c r="AJ129">
        <f t="shared" si="11"/>
        <v>59.596000000000004</v>
      </c>
      <c r="AK129">
        <f>IF(ISERROR(1/VLOOKUP($B129,Leveranser!$B$1:$S$500,MATCH("såld värme (gwh)",Leveranser!$B$1:$S$1,0),FALSE)),"",VLOOKUP($B129,Leveranser!$B$1:$S$500,MATCH("såld värme (gwh)",Leveranser!$B$1:$S$1,0),FALSE))</f>
        <v>43.2</v>
      </c>
      <c r="AL129" s="22">
        <f>VLOOKUP($B129,Leveranser!$B$1:$Y$500,MATCH("Totalt såld fjärrvärme till andra fjärrvärmeföretag",Leveranser!$B$1:$AA$1,0),FALSE)</f>
        <v>0</v>
      </c>
      <c r="AM129" s="22">
        <f>IF(ISERROR(1/VLOOKUP($B129,Miljö!$B$1:$S$500,MATCH("Såld mängd produktionsspecifik fjärrvärme (GWh)",Miljö!$B$1:$R$1,0),FALSE)),0,VLOOKUP($B129,Miljö!$B$1:$S$500,MATCH("Såld mängd produktionsspecifik fjärrvärme (GWh)",Miljö!$B$1:$R$1,0),FALSE))</f>
        <v>0</v>
      </c>
      <c r="AN129" s="23">
        <f t="shared" si="12"/>
        <v>0.72488086448754951</v>
      </c>
      <c r="AP129" t="str">
        <f>VLOOKUP($B129,'Miljövärden urval för publ'!$B$1:$H$450,7,FALSE)</f>
        <v>Ja</v>
      </c>
      <c r="AQ129" t="str">
        <f>VLOOKUP($B129,'Miljövärden urval för publ'!$B$1:$H$450,6,FALSE)</f>
        <v>Nej</v>
      </c>
      <c r="AU129">
        <f t="shared" si="13"/>
        <v>1.296</v>
      </c>
      <c r="AV129">
        <f t="shared" si="14"/>
        <v>0</v>
      </c>
      <c r="AW129">
        <f t="shared" si="15"/>
        <v>0</v>
      </c>
      <c r="AX129">
        <f t="shared" si="16"/>
        <v>3.5</v>
      </c>
      <c r="AZ129">
        <f t="shared" si="17"/>
        <v>0</v>
      </c>
      <c r="BA129">
        <f t="shared" si="18"/>
        <v>0</v>
      </c>
      <c r="BC129">
        <f t="shared" si="19"/>
        <v>3.5</v>
      </c>
    </row>
    <row r="130" spans="1:55" ht="15" customHeight="1" x14ac:dyDescent="0.25">
      <c r="A130" t="s">
        <v>185</v>
      </c>
      <c r="B130" t="s">
        <v>186</v>
      </c>
      <c r="C130">
        <f>VLOOKUP($B130,'Tillförd energi'!$B$1:$AS$566,MATCH(C$1,'Tillförd energi'!$B$1:$AQ$1,0),FALSE)</f>
        <v>0</v>
      </c>
      <c r="D130">
        <f>VLOOKUP($B130,'Tillförd energi'!$B$1:$AS$566,MATCH(D$1,'Tillförd energi'!$B$1:$AQ$1,0),FALSE)</f>
        <v>1.18</v>
      </c>
      <c r="E130">
        <f>VLOOKUP($B130,'Tillförd energi'!$B$1:$AS$566,MATCH(E$1,'Tillförd energi'!$B$1:$AQ$1,0),FALSE)</f>
        <v>0</v>
      </c>
      <c r="F130">
        <f>VLOOKUP($B130,'Tillförd energi'!$B$1:$AS$566,MATCH(F$1,'Tillförd energi'!$B$1:$AQ$1,0),FALSE)</f>
        <v>0</v>
      </c>
      <c r="G130">
        <f>VLOOKUP($B130,'Tillförd energi'!$B$1:$AS$566,MATCH(G$1,'Tillförd energi'!$B$1:$AQ$1,0),FALSE)</f>
        <v>0</v>
      </c>
      <c r="H130">
        <f>VLOOKUP($B130,'Tillförd energi'!$B$1:$AS$566,MATCH(H$1,'Tillförd energi'!$B$1:$AQ$1,0),FALSE)</f>
        <v>0</v>
      </c>
      <c r="I130">
        <f>VLOOKUP($B130,'Tillförd energi'!$B$1:$AS$566,MATCH(I$1,'Tillförd energi'!$B$1:$AQ$1,0),FALSE)</f>
        <v>0</v>
      </c>
      <c r="J130">
        <f>VLOOKUP($B130,'Tillförd energi'!$B$1:$AS$566,MATCH(J$1,'Tillförd energi'!$B$1:$AQ$1,0),FALSE)</f>
        <v>0</v>
      </c>
      <c r="K130">
        <v>0</v>
      </c>
      <c r="L130">
        <f>VLOOKUP($B130,'Tillförd energi'!$B$1:$AS$566,MATCH(L$1,'Tillförd energi'!$B$1:$AQ$1,0),FALSE)</f>
        <v>0</v>
      </c>
      <c r="M130">
        <f>VLOOKUP($B130,'Tillförd energi'!$B$1:$AS$566,MATCH(M$1,'Tillförd energi'!$B$1:$AQ$1,0),FALSE)</f>
        <v>11.6487</v>
      </c>
      <c r="N130">
        <f>VLOOKUP($B130,'Tillförd energi'!$B$1:$AS$566,MATCH(N$1,'Tillförd energi'!$B$1:$AQ$1,0),FALSE)</f>
        <v>11.6487</v>
      </c>
      <c r="O130">
        <f>VLOOKUP($B130,'Tillförd energi'!$B$1:$AS$566,MATCH(O$1,'Tillförd energi'!$B$1:$AQ$1,0),FALSE)</f>
        <v>17.4876</v>
      </c>
      <c r="P130">
        <f>VLOOKUP($B130,'Tillförd energi'!$B$1:$AS$566,MATCH(P$1,'Tillförd energi'!$B$1:$AQ$1,0),FALSE)</f>
        <v>17.4876</v>
      </c>
      <c r="Q130">
        <f>VLOOKUP($B130,'Tillförd energi'!$B$1:$AS$566,MATCH(Q$1,'Tillförd energi'!$B$1:$AQ$1,0),FALSE)</f>
        <v>0</v>
      </c>
      <c r="R130">
        <f>VLOOKUP($B130,'Tillförd energi'!$B$1:$AS$566,MATCH(R$1,'Tillförd energi'!$B$1:$AQ$1,0),FALSE)</f>
        <v>0</v>
      </c>
      <c r="S130">
        <f>VLOOKUP($B130,'Tillförd energi'!$B$1:$AS$566,MATCH(S$1,'Tillförd energi'!$B$1:$AQ$1,0),FALSE)</f>
        <v>0</v>
      </c>
      <c r="T130">
        <f>VLOOKUP($B130,'Tillförd energi'!$B$1:$AS$566,MATCH(T$1,'Tillförd energi'!$B$1:$AQ$1,0),FALSE)</f>
        <v>0</v>
      </c>
      <c r="U130">
        <f>VLOOKUP($B130,'Tillförd energi'!$B$1:$AS$566,MATCH(U$1,'Tillförd energi'!$B$1:$AQ$1,0),FALSE)</f>
        <v>0</v>
      </c>
      <c r="V130">
        <f>VLOOKUP($B130,'Tillförd energi'!$B$1:$AS$566,MATCH(V$1,'Tillförd energi'!$B$1:$AQ$1,0),FALSE)</f>
        <v>0</v>
      </c>
      <c r="W130">
        <f>VLOOKUP($B130,'Tillförd energi'!$B$1:$AS$566,MATCH(W$1,'Tillförd energi'!$B$1:$AQ$1,0),FALSE)</f>
        <v>0</v>
      </c>
      <c r="X130">
        <f>VLOOKUP($B130,'Tillförd energi'!$B$1:$AS$566,MATCH(X$1,'Tillförd energi'!$B$1:$AQ$1,0),FALSE)</f>
        <v>0</v>
      </c>
      <c r="Y130">
        <f>VLOOKUP($B130,'Tillförd energi'!$B$1:$AS$566,MATCH(Y$1,'Tillförd energi'!$B$1:$AQ$1,0),FALSE)</f>
        <v>0</v>
      </c>
      <c r="Z130">
        <f>VLOOKUP($B130,'Tillförd energi'!$B$1:$AS$566,MATCH(Z$1,'Tillförd energi'!$B$1:$AQ$1,0),FALSE)</f>
        <v>0</v>
      </c>
      <c r="AA130">
        <f>VLOOKUP($B130,'Tillförd energi'!$B$1:$AS$566,MATCH(AA$1,'Tillförd energi'!$B$1:$AQ$1,0),FALSE)</f>
        <v>0</v>
      </c>
      <c r="AB130">
        <f>VLOOKUP($B130,'Tillförd energi'!$B$1:$AS$566,MATCH(AB$1,'Tillförd energi'!$B$1:$AQ$1,0),FALSE)</f>
        <v>0</v>
      </c>
      <c r="AC130">
        <f>VLOOKUP($B130,'Tillförd energi'!$B$1:$AS$566,MATCH(AC$1,'Tillförd energi'!$B$1:$AQ$1,0),FALSE)</f>
        <v>8.9</v>
      </c>
      <c r="AD130">
        <f>VLOOKUP($B130,'Tillförd energi'!$B$1:$AS$566,MATCH(AD$1,'Tillförd energi'!$B$1:$AQ$1,0),FALSE)</f>
        <v>0</v>
      </c>
      <c r="AE130">
        <f>VLOOKUP($B130,'Tillförd energi'!$B$1:$AS$566,MATCH(AE$1,'Tillförd energi'!$B$1:$AQ$1,0),FALSE)</f>
        <v>0</v>
      </c>
      <c r="AF130">
        <f>VLOOKUP($B130,'Tillförd energi'!$B$1:$AS$566,MATCH(AF$1,'Tillförd energi'!$B$1:$AQ$1,0),FALSE)</f>
        <v>1.6739999999999999</v>
      </c>
      <c r="AG130">
        <f>IFERROR(VLOOKUP(B130,Miljö!$B$1:$S$476,9,FALSE)/1,0)</f>
        <v>0</v>
      </c>
      <c r="AI130">
        <f t="shared" si="10"/>
        <v>70.026600000000016</v>
      </c>
      <c r="AJ130">
        <f t="shared" si="11"/>
        <v>70.026600000000016</v>
      </c>
      <c r="AK130">
        <f>IF(ISERROR(1/VLOOKUP($B130,Leveranser!$B$1:$S$500,MATCH("såld värme (gwh)",Leveranser!$B$1:$S$1,0),FALSE)),"",VLOOKUP($B130,Leveranser!$B$1:$S$500,MATCH("såld värme (gwh)",Leveranser!$B$1:$S$1,0),FALSE))</f>
        <v>55.8</v>
      </c>
      <c r="AL130" s="22">
        <f>VLOOKUP($B130,Leveranser!$B$1:$Y$500,MATCH("Totalt såld fjärrvärme till andra fjärrvärmeföretag",Leveranser!$B$1:$AA$1,0),FALSE)</f>
        <v>0</v>
      </c>
      <c r="AM130" s="22">
        <f>IF(ISERROR(1/VLOOKUP($B130,Miljö!$B$1:$S$500,MATCH("Såld mängd produktionsspecifik fjärrvärme (GWh)",Miljö!$B$1:$R$1,0),FALSE)),0,VLOOKUP($B130,Miljö!$B$1:$S$500,MATCH("Såld mängd produktionsspecifik fjärrvärme (GWh)",Miljö!$B$1:$R$1,0),FALSE))</f>
        <v>0</v>
      </c>
      <c r="AN130" s="23">
        <f t="shared" si="12"/>
        <v>0.796840057920847</v>
      </c>
      <c r="AP130" t="str">
        <f>VLOOKUP($B130,'Miljövärden urval för publ'!$B$1:$H$450,7,FALSE)</f>
        <v>Ja</v>
      </c>
      <c r="AQ130" t="str">
        <f>VLOOKUP($B130,'Miljövärden urval för publ'!$B$1:$H$450,6,FALSE)</f>
        <v>Ja</v>
      </c>
      <c r="AU130">
        <f t="shared" si="13"/>
        <v>1.6739999999999999</v>
      </c>
      <c r="AV130">
        <f t="shared" si="14"/>
        <v>0</v>
      </c>
      <c r="AW130">
        <f t="shared" si="15"/>
        <v>58.272599999999997</v>
      </c>
      <c r="AX130">
        <f t="shared" si="16"/>
        <v>0</v>
      </c>
      <c r="AZ130">
        <f t="shared" si="17"/>
        <v>0</v>
      </c>
      <c r="BA130">
        <f t="shared" si="18"/>
        <v>0</v>
      </c>
      <c r="BC130">
        <f t="shared" si="19"/>
        <v>58.272599999999997</v>
      </c>
    </row>
    <row r="131" spans="1:55" ht="15" customHeight="1" x14ac:dyDescent="0.25">
      <c r="A131" t="s">
        <v>185</v>
      </c>
      <c r="B131" t="s">
        <v>187</v>
      </c>
      <c r="C131">
        <f>VLOOKUP($B131,'Tillförd energi'!$B$1:$AS$566,MATCH(C$1,'Tillförd energi'!$B$1:$AQ$1,0),FALSE)</f>
        <v>0</v>
      </c>
      <c r="D131">
        <f>VLOOKUP($B131,'Tillförd energi'!$B$1:$AS$566,MATCH(D$1,'Tillförd energi'!$B$1:$AQ$1,0),FALSE)</f>
        <v>0.72699999999999998</v>
      </c>
      <c r="E131">
        <f>VLOOKUP($B131,'Tillförd energi'!$B$1:$AS$566,MATCH(E$1,'Tillförd energi'!$B$1:$AQ$1,0),FALSE)</f>
        <v>0</v>
      </c>
      <c r="F131">
        <f>VLOOKUP($B131,'Tillförd energi'!$B$1:$AS$566,MATCH(F$1,'Tillförd energi'!$B$1:$AQ$1,0),FALSE)</f>
        <v>0</v>
      </c>
      <c r="G131">
        <f>VLOOKUP($B131,'Tillförd energi'!$B$1:$AS$566,MATCH(G$1,'Tillförd energi'!$B$1:$AQ$1,0),FALSE)</f>
        <v>0</v>
      </c>
      <c r="H131">
        <f>VLOOKUP($B131,'Tillförd energi'!$B$1:$AS$566,MATCH(H$1,'Tillförd energi'!$B$1:$AQ$1,0),FALSE)</f>
        <v>0</v>
      </c>
      <c r="I131">
        <f>VLOOKUP($B131,'Tillförd energi'!$B$1:$AS$566,MATCH(I$1,'Tillförd energi'!$B$1:$AQ$1,0),FALSE)</f>
        <v>0</v>
      </c>
      <c r="J131">
        <f>VLOOKUP($B131,'Tillförd energi'!$B$1:$AS$566,MATCH(J$1,'Tillförd energi'!$B$1:$AQ$1,0),FALSE)</f>
        <v>0</v>
      </c>
      <c r="K131">
        <v>0</v>
      </c>
      <c r="L131">
        <f>VLOOKUP($B131,'Tillförd energi'!$B$1:$AS$566,MATCH(L$1,'Tillförd energi'!$B$1:$AQ$1,0),FALSE)</f>
        <v>0</v>
      </c>
      <c r="M131">
        <f>VLOOKUP($B131,'Tillförd energi'!$B$1:$AS$566,MATCH(M$1,'Tillförd energi'!$B$1:$AQ$1,0),FALSE)</f>
        <v>0</v>
      </c>
      <c r="N131">
        <f>VLOOKUP($B131,'Tillförd energi'!$B$1:$AS$566,MATCH(N$1,'Tillförd energi'!$B$1:$AQ$1,0),FALSE)</f>
        <v>0</v>
      </c>
      <c r="O131">
        <f>VLOOKUP($B131,'Tillförd energi'!$B$1:$AS$566,MATCH(O$1,'Tillförd energi'!$B$1:$AQ$1,0),FALSE)</f>
        <v>0</v>
      </c>
      <c r="P131">
        <f>VLOOKUP($B131,'Tillförd energi'!$B$1:$AS$566,MATCH(P$1,'Tillförd energi'!$B$1:$AQ$1,0),FALSE)</f>
        <v>7.2</v>
      </c>
      <c r="Q131">
        <f>VLOOKUP($B131,'Tillförd energi'!$B$1:$AS$566,MATCH(Q$1,'Tillförd energi'!$B$1:$AQ$1,0),FALSE)</f>
        <v>0</v>
      </c>
      <c r="R131">
        <f>VLOOKUP($B131,'Tillförd energi'!$B$1:$AS$566,MATCH(R$1,'Tillförd energi'!$B$1:$AQ$1,0),FALSE)</f>
        <v>0</v>
      </c>
      <c r="S131">
        <f>VLOOKUP($B131,'Tillförd energi'!$B$1:$AS$566,MATCH(S$1,'Tillförd energi'!$B$1:$AQ$1,0),FALSE)</f>
        <v>0</v>
      </c>
      <c r="T131">
        <f>VLOOKUP($B131,'Tillförd energi'!$B$1:$AS$566,MATCH(T$1,'Tillförd energi'!$B$1:$AQ$1,0),FALSE)</f>
        <v>0</v>
      </c>
      <c r="U131">
        <f>VLOOKUP($B131,'Tillförd energi'!$B$1:$AS$566,MATCH(U$1,'Tillförd energi'!$B$1:$AQ$1,0),FALSE)</f>
        <v>0</v>
      </c>
      <c r="V131">
        <f>VLOOKUP($B131,'Tillförd energi'!$B$1:$AS$566,MATCH(V$1,'Tillförd energi'!$B$1:$AQ$1,0),FALSE)</f>
        <v>0</v>
      </c>
      <c r="W131">
        <f>VLOOKUP($B131,'Tillförd energi'!$B$1:$AS$566,MATCH(W$1,'Tillförd energi'!$B$1:$AQ$1,0),FALSE)</f>
        <v>0</v>
      </c>
      <c r="X131">
        <f>VLOOKUP($B131,'Tillförd energi'!$B$1:$AS$566,MATCH(X$1,'Tillförd energi'!$B$1:$AQ$1,0),FALSE)</f>
        <v>0</v>
      </c>
      <c r="Y131">
        <f>VLOOKUP($B131,'Tillförd energi'!$B$1:$AS$566,MATCH(Y$1,'Tillförd energi'!$B$1:$AQ$1,0),FALSE)</f>
        <v>0</v>
      </c>
      <c r="Z131">
        <f>VLOOKUP($B131,'Tillförd energi'!$B$1:$AS$566,MATCH(Z$1,'Tillförd energi'!$B$1:$AQ$1,0),FALSE)</f>
        <v>0</v>
      </c>
      <c r="AA131">
        <f>VLOOKUP($B131,'Tillförd energi'!$B$1:$AS$566,MATCH(AA$1,'Tillförd energi'!$B$1:$AQ$1,0),FALSE)</f>
        <v>0</v>
      </c>
      <c r="AB131">
        <f>VLOOKUP($B131,'Tillförd energi'!$B$1:$AS$566,MATCH(AB$1,'Tillförd energi'!$B$1:$AQ$1,0),FALSE)</f>
        <v>0</v>
      </c>
      <c r="AC131">
        <f>VLOOKUP($B131,'Tillförd energi'!$B$1:$AS$566,MATCH(AC$1,'Tillförd energi'!$B$1:$AQ$1,0),FALSE)</f>
        <v>0</v>
      </c>
      <c r="AD131">
        <f>VLOOKUP($B131,'Tillförd energi'!$B$1:$AS$566,MATCH(AD$1,'Tillförd energi'!$B$1:$AQ$1,0),FALSE)</f>
        <v>0</v>
      </c>
      <c r="AE131">
        <f>VLOOKUP($B131,'Tillförd energi'!$B$1:$AS$566,MATCH(AE$1,'Tillförd energi'!$B$1:$AQ$1,0),FALSE)</f>
        <v>0</v>
      </c>
      <c r="AF131">
        <f>VLOOKUP($B131,'Tillförd energi'!$B$1:$AS$566,MATCH(AF$1,'Tillförd energi'!$B$1:$AQ$1,0),FALSE)</f>
        <v>0.183</v>
      </c>
      <c r="AG131">
        <f>IFERROR(VLOOKUP(B131,Miljö!$B$1:$S$476,9,FALSE)/1,0)</f>
        <v>0</v>
      </c>
      <c r="AI131">
        <f t="shared" ref="AI131:AI194" si="20">SUM(C131:AF131)</f>
        <v>8.1100000000000012</v>
      </c>
      <c r="AJ131">
        <f t="shared" ref="AJ131:AJ194" si="21">SUM(C131:AG131)</f>
        <v>8.1100000000000012</v>
      </c>
      <c r="AK131">
        <f>IF(ISERROR(1/VLOOKUP($B131,Leveranser!$B$1:$S$500,MATCH("såld värme (gwh)",Leveranser!$B$1:$S$1,0),FALSE)),"",VLOOKUP($B131,Leveranser!$B$1:$S$500,MATCH("såld värme (gwh)",Leveranser!$B$1:$S$1,0),FALSE))</f>
        <v>6.1</v>
      </c>
      <c r="AL131" s="22">
        <f>VLOOKUP($B131,Leveranser!$B$1:$Y$500,MATCH("Totalt såld fjärrvärme till andra fjärrvärmeföretag",Leveranser!$B$1:$AA$1,0),FALSE)</f>
        <v>0</v>
      </c>
      <c r="AM131" s="22">
        <f>IF(ISERROR(1/VLOOKUP($B131,Miljö!$B$1:$S$500,MATCH("Såld mängd produktionsspecifik fjärrvärme (GWh)",Miljö!$B$1:$R$1,0),FALSE)),0,VLOOKUP($B131,Miljö!$B$1:$S$500,MATCH("Såld mängd produktionsspecifik fjärrvärme (GWh)",Miljö!$B$1:$R$1,0),FALSE))</f>
        <v>0</v>
      </c>
      <c r="AN131" s="23">
        <f t="shared" ref="AN131:AN194" si="22">IFERROR(AK131/AJ131,"")</f>
        <v>0.75215782983970392</v>
      </c>
      <c r="AP131" t="str">
        <f>VLOOKUP($B131,'Miljövärden urval för publ'!$B$1:$H$450,7,FALSE)</f>
        <v>Ja</v>
      </c>
      <c r="AQ131" t="str">
        <f>VLOOKUP($B131,'Miljövärden urval för publ'!$B$1:$H$450,6,FALSE)</f>
        <v>Ja</v>
      </c>
      <c r="AU131">
        <f t="shared" ref="AU131:AU194" si="23">Z131+AA131+AF131</f>
        <v>0.183</v>
      </c>
      <c r="AV131">
        <f t="shared" ref="AV131:AV194" si="24">X131</f>
        <v>0</v>
      </c>
      <c r="AW131">
        <f t="shared" ref="AW131:AW194" si="25">M131+N131+O131+P131+Q131</f>
        <v>7.2</v>
      </c>
      <c r="AX131">
        <f t="shared" ref="AX131:AX194" si="26">R131+S131+T131+U131</f>
        <v>0</v>
      </c>
      <c r="AZ131">
        <f t="shared" ref="AZ131:AZ194" si="27">AB131</f>
        <v>0</v>
      </c>
      <c r="BA131">
        <f t="shared" ref="BA131:BA194" si="28">AE131</f>
        <v>0</v>
      </c>
      <c r="BC131">
        <f t="shared" ref="BC131:BC194" si="29">L131+M131+N131+O131+P131+Q131+R131+S131+T131+U131+V131+W131+X131</f>
        <v>7.2</v>
      </c>
    </row>
    <row r="132" spans="1:55" ht="15" customHeight="1" x14ac:dyDescent="0.25">
      <c r="A132" t="s">
        <v>185</v>
      </c>
      <c r="B132" t="s">
        <v>188</v>
      </c>
      <c r="C132">
        <f>VLOOKUP($B132,'Tillförd energi'!$B$1:$AS$566,MATCH(C$1,'Tillförd energi'!$B$1:$AQ$1,0),FALSE)</f>
        <v>0</v>
      </c>
      <c r="D132">
        <f>VLOOKUP($B132,'Tillförd energi'!$B$1:$AS$566,MATCH(D$1,'Tillförd energi'!$B$1:$AQ$1,0),FALSE)</f>
        <v>0.29599999999999999</v>
      </c>
      <c r="E132">
        <f>VLOOKUP($B132,'Tillförd energi'!$B$1:$AS$566,MATCH(E$1,'Tillförd energi'!$B$1:$AQ$1,0),FALSE)</f>
        <v>0</v>
      </c>
      <c r="F132">
        <f>VLOOKUP($B132,'Tillförd energi'!$B$1:$AS$566,MATCH(F$1,'Tillförd energi'!$B$1:$AQ$1,0),FALSE)</f>
        <v>0</v>
      </c>
      <c r="G132">
        <f>VLOOKUP($B132,'Tillförd energi'!$B$1:$AS$566,MATCH(G$1,'Tillförd energi'!$B$1:$AQ$1,0),FALSE)</f>
        <v>0</v>
      </c>
      <c r="H132">
        <f>VLOOKUP($B132,'Tillförd energi'!$B$1:$AS$566,MATCH(H$1,'Tillförd energi'!$B$1:$AQ$1,0),FALSE)</f>
        <v>0</v>
      </c>
      <c r="I132">
        <f>VLOOKUP($B132,'Tillförd energi'!$B$1:$AS$566,MATCH(I$1,'Tillförd energi'!$B$1:$AQ$1,0),FALSE)</f>
        <v>0</v>
      </c>
      <c r="J132">
        <f>VLOOKUP($B132,'Tillförd energi'!$B$1:$AS$566,MATCH(J$1,'Tillförd energi'!$B$1:$AQ$1,0),FALSE)</f>
        <v>0</v>
      </c>
      <c r="K132">
        <v>0</v>
      </c>
      <c r="L132">
        <f>VLOOKUP($B132,'Tillförd energi'!$B$1:$AS$566,MATCH(L$1,'Tillförd energi'!$B$1:$AQ$1,0),FALSE)</f>
        <v>0</v>
      </c>
      <c r="M132">
        <f>VLOOKUP($B132,'Tillförd energi'!$B$1:$AS$566,MATCH(M$1,'Tillförd energi'!$B$1:$AQ$1,0),FALSE)</f>
        <v>0</v>
      </c>
      <c r="N132">
        <f>VLOOKUP($B132,'Tillförd energi'!$B$1:$AS$566,MATCH(N$1,'Tillförd energi'!$B$1:$AQ$1,0),FALSE)</f>
        <v>0</v>
      </c>
      <c r="O132">
        <f>VLOOKUP($B132,'Tillförd energi'!$B$1:$AS$566,MATCH(O$1,'Tillförd energi'!$B$1:$AQ$1,0),FALSE)</f>
        <v>0</v>
      </c>
      <c r="P132">
        <f>VLOOKUP($B132,'Tillförd energi'!$B$1:$AS$566,MATCH(P$1,'Tillförd energi'!$B$1:$AQ$1,0),FALSE)</f>
        <v>2.6070000000000002</v>
      </c>
      <c r="Q132">
        <f>VLOOKUP($B132,'Tillförd energi'!$B$1:$AS$566,MATCH(Q$1,'Tillförd energi'!$B$1:$AQ$1,0),FALSE)</f>
        <v>0</v>
      </c>
      <c r="R132">
        <f>VLOOKUP($B132,'Tillförd energi'!$B$1:$AS$566,MATCH(R$1,'Tillförd energi'!$B$1:$AQ$1,0),FALSE)</f>
        <v>0</v>
      </c>
      <c r="S132">
        <f>VLOOKUP($B132,'Tillförd energi'!$B$1:$AS$566,MATCH(S$1,'Tillförd energi'!$B$1:$AQ$1,0),FALSE)</f>
        <v>0</v>
      </c>
      <c r="T132">
        <f>VLOOKUP($B132,'Tillförd energi'!$B$1:$AS$566,MATCH(T$1,'Tillförd energi'!$B$1:$AQ$1,0),FALSE)</f>
        <v>0</v>
      </c>
      <c r="U132">
        <f>VLOOKUP($B132,'Tillförd energi'!$B$1:$AS$566,MATCH(U$1,'Tillförd energi'!$B$1:$AQ$1,0),FALSE)</f>
        <v>0</v>
      </c>
      <c r="V132">
        <f>VLOOKUP($B132,'Tillförd energi'!$B$1:$AS$566,MATCH(V$1,'Tillförd energi'!$B$1:$AQ$1,0),FALSE)</f>
        <v>0</v>
      </c>
      <c r="W132">
        <f>VLOOKUP($B132,'Tillförd energi'!$B$1:$AS$566,MATCH(W$1,'Tillförd energi'!$B$1:$AQ$1,0),FALSE)</f>
        <v>0</v>
      </c>
      <c r="X132">
        <f>VLOOKUP($B132,'Tillförd energi'!$B$1:$AS$566,MATCH(X$1,'Tillförd energi'!$B$1:$AQ$1,0),FALSE)</f>
        <v>0</v>
      </c>
      <c r="Y132">
        <f>VLOOKUP($B132,'Tillförd energi'!$B$1:$AS$566,MATCH(Y$1,'Tillförd energi'!$B$1:$AQ$1,0),FALSE)</f>
        <v>0</v>
      </c>
      <c r="Z132">
        <f>VLOOKUP($B132,'Tillförd energi'!$B$1:$AS$566,MATCH(Z$1,'Tillförd energi'!$B$1:$AQ$1,0),FALSE)</f>
        <v>0</v>
      </c>
      <c r="AA132">
        <f>VLOOKUP($B132,'Tillförd energi'!$B$1:$AS$566,MATCH(AA$1,'Tillförd energi'!$B$1:$AQ$1,0),FALSE)</f>
        <v>0</v>
      </c>
      <c r="AB132">
        <f>VLOOKUP($B132,'Tillförd energi'!$B$1:$AS$566,MATCH(AB$1,'Tillförd energi'!$B$1:$AQ$1,0),FALSE)</f>
        <v>0</v>
      </c>
      <c r="AC132">
        <f>VLOOKUP($B132,'Tillförd energi'!$B$1:$AS$566,MATCH(AC$1,'Tillförd energi'!$B$1:$AQ$1,0),FALSE)</f>
        <v>0</v>
      </c>
      <c r="AD132">
        <f>VLOOKUP($B132,'Tillförd energi'!$B$1:$AS$566,MATCH(AD$1,'Tillförd energi'!$B$1:$AQ$1,0),FALSE)</f>
        <v>0</v>
      </c>
      <c r="AE132">
        <f>VLOOKUP($B132,'Tillförd energi'!$B$1:$AS$566,MATCH(AE$1,'Tillförd energi'!$B$1:$AQ$1,0),FALSE)</f>
        <v>0</v>
      </c>
      <c r="AF132">
        <f>VLOOKUP($B132,'Tillförd energi'!$B$1:$AS$566,MATCH(AF$1,'Tillförd energi'!$B$1:$AQ$1,0),FALSE)</f>
        <v>5.9249999999999997E-2</v>
      </c>
      <c r="AG132">
        <f>IFERROR(VLOOKUP(B132,Miljö!$B$1:$S$476,9,FALSE)/1,0)</f>
        <v>0</v>
      </c>
      <c r="AI132">
        <f t="shared" si="20"/>
        <v>2.96225</v>
      </c>
      <c r="AJ132">
        <f t="shared" si="21"/>
        <v>2.96225</v>
      </c>
      <c r="AK132">
        <f>IF(ISERROR(1/VLOOKUP($B132,Leveranser!$B$1:$S$500,MATCH("såld värme (gwh)",Leveranser!$B$1:$S$1,0),FALSE)),"",VLOOKUP($B132,Leveranser!$B$1:$S$500,MATCH("såld värme (gwh)",Leveranser!$B$1:$S$1,0),FALSE))</f>
        <v>1.9750000000000001</v>
      </c>
      <c r="AL132" s="22">
        <f>VLOOKUP($B132,Leveranser!$B$1:$Y$500,MATCH("Totalt såld fjärrvärme till andra fjärrvärmeföretag",Leveranser!$B$1:$AA$1,0),FALSE)</f>
        <v>0</v>
      </c>
      <c r="AM132" s="22">
        <f>IF(ISERROR(1/VLOOKUP($B132,Miljö!$B$1:$S$500,MATCH("Såld mängd produktionsspecifik fjärrvärme (GWh)",Miljö!$B$1:$R$1,0),FALSE)),0,VLOOKUP($B132,Miljö!$B$1:$S$500,MATCH("Såld mängd produktionsspecifik fjärrvärme (GWh)",Miljö!$B$1:$R$1,0),FALSE))</f>
        <v>0</v>
      </c>
      <c r="AN132" s="23">
        <f t="shared" si="22"/>
        <v>0.66672293020508067</v>
      </c>
      <c r="AP132" t="str">
        <f>VLOOKUP($B132,'Miljövärden urval för publ'!$B$1:$H$450,7,FALSE)</f>
        <v>Ja</v>
      </c>
      <c r="AQ132" t="str">
        <f>VLOOKUP($B132,'Miljövärden urval för publ'!$B$1:$H$450,6,FALSE)</f>
        <v>Ja</v>
      </c>
      <c r="AU132">
        <f t="shared" si="23"/>
        <v>5.9249999999999997E-2</v>
      </c>
      <c r="AV132">
        <f t="shared" si="24"/>
        <v>0</v>
      </c>
      <c r="AW132">
        <f t="shared" si="25"/>
        <v>2.6070000000000002</v>
      </c>
      <c r="AX132">
        <f t="shared" si="26"/>
        <v>0</v>
      </c>
      <c r="AZ132">
        <f t="shared" si="27"/>
        <v>0</v>
      </c>
      <c r="BA132">
        <f t="shared" si="28"/>
        <v>0</v>
      </c>
      <c r="BC132">
        <f t="shared" si="29"/>
        <v>2.6070000000000002</v>
      </c>
    </row>
    <row r="133" spans="1:55" ht="15" customHeight="1" x14ac:dyDescent="0.25">
      <c r="A133" t="s">
        <v>185</v>
      </c>
      <c r="B133" t="s">
        <v>189</v>
      </c>
      <c r="C133">
        <f>VLOOKUP($B133,'Tillförd energi'!$B$1:$AS$566,MATCH(C$1,'Tillförd energi'!$B$1:$AQ$1,0),FALSE)</f>
        <v>0</v>
      </c>
      <c r="D133">
        <f>VLOOKUP($B133,'Tillförd energi'!$B$1:$AS$566,MATCH(D$1,'Tillförd energi'!$B$1:$AQ$1,0),FALSE)</f>
        <v>1.3</v>
      </c>
      <c r="E133">
        <f>VLOOKUP($B133,'Tillförd energi'!$B$1:$AS$566,MATCH(E$1,'Tillförd energi'!$B$1:$AQ$1,0),FALSE)</f>
        <v>0</v>
      </c>
      <c r="F133">
        <f>VLOOKUP($B133,'Tillförd energi'!$B$1:$AS$566,MATCH(F$1,'Tillförd energi'!$B$1:$AQ$1,0),FALSE)</f>
        <v>0</v>
      </c>
      <c r="G133">
        <f>VLOOKUP($B133,'Tillförd energi'!$B$1:$AS$566,MATCH(G$1,'Tillförd energi'!$B$1:$AQ$1,0),FALSE)</f>
        <v>0</v>
      </c>
      <c r="H133">
        <f>VLOOKUP($B133,'Tillförd energi'!$B$1:$AS$566,MATCH(H$1,'Tillförd energi'!$B$1:$AQ$1,0),FALSE)</f>
        <v>0</v>
      </c>
      <c r="I133">
        <f>VLOOKUP($B133,'Tillförd energi'!$B$1:$AS$566,MATCH(I$1,'Tillförd energi'!$B$1:$AQ$1,0),FALSE)</f>
        <v>0</v>
      </c>
      <c r="J133">
        <f>VLOOKUP($B133,'Tillförd energi'!$B$1:$AS$566,MATCH(J$1,'Tillförd energi'!$B$1:$AQ$1,0),FALSE)</f>
        <v>0</v>
      </c>
      <c r="K133">
        <v>0</v>
      </c>
      <c r="L133">
        <f>VLOOKUP($B133,'Tillförd energi'!$B$1:$AS$566,MATCH(L$1,'Tillförd energi'!$B$1:$AQ$1,0),FALSE)</f>
        <v>0</v>
      </c>
      <c r="M133">
        <f>VLOOKUP($B133,'Tillförd energi'!$B$1:$AS$566,MATCH(M$1,'Tillförd energi'!$B$1:$AQ$1,0),FALSE)</f>
        <v>8.56996</v>
      </c>
      <c r="N133">
        <f>VLOOKUP($B133,'Tillförd energi'!$B$1:$AS$566,MATCH(N$1,'Tillförd energi'!$B$1:$AQ$1,0),FALSE)</f>
        <v>8.56996</v>
      </c>
      <c r="O133">
        <f>VLOOKUP($B133,'Tillförd energi'!$B$1:$AS$566,MATCH(O$1,'Tillförd energi'!$B$1:$AQ$1,0),FALSE)</f>
        <v>12.888500000000001</v>
      </c>
      <c r="P133">
        <f>VLOOKUP($B133,'Tillförd energi'!$B$1:$AS$566,MATCH(P$1,'Tillförd energi'!$B$1:$AQ$1,0),FALSE)</f>
        <v>12.888500000000001</v>
      </c>
      <c r="Q133">
        <f>VLOOKUP($B133,'Tillförd energi'!$B$1:$AS$566,MATCH(Q$1,'Tillförd energi'!$B$1:$AQ$1,0),FALSE)</f>
        <v>0</v>
      </c>
      <c r="R133">
        <f>VLOOKUP($B133,'Tillförd energi'!$B$1:$AS$566,MATCH(R$1,'Tillförd energi'!$B$1:$AQ$1,0),FALSE)</f>
        <v>0</v>
      </c>
      <c r="S133">
        <f>VLOOKUP($B133,'Tillförd energi'!$B$1:$AS$566,MATCH(S$1,'Tillförd energi'!$B$1:$AQ$1,0),FALSE)</f>
        <v>0</v>
      </c>
      <c r="T133">
        <f>VLOOKUP($B133,'Tillförd energi'!$B$1:$AS$566,MATCH(T$1,'Tillförd energi'!$B$1:$AQ$1,0),FALSE)</f>
        <v>0</v>
      </c>
      <c r="U133">
        <f>VLOOKUP($B133,'Tillförd energi'!$B$1:$AS$566,MATCH(U$1,'Tillförd energi'!$B$1:$AQ$1,0),FALSE)</f>
        <v>0</v>
      </c>
      <c r="V133">
        <f>VLOOKUP($B133,'Tillförd energi'!$B$1:$AS$566,MATCH(V$1,'Tillförd energi'!$B$1:$AQ$1,0),FALSE)</f>
        <v>0</v>
      </c>
      <c r="W133">
        <f>VLOOKUP($B133,'Tillförd energi'!$B$1:$AS$566,MATCH(W$1,'Tillförd energi'!$B$1:$AQ$1,0),FALSE)</f>
        <v>0</v>
      </c>
      <c r="X133">
        <f>VLOOKUP($B133,'Tillförd energi'!$B$1:$AS$566,MATCH(X$1,'Tillförd energi'!$B$1:$AQ$1,0),FALSE)</f>
        <v>0</v>
      </c>
      <c r="Y133">
        <f>VLOOKUP($B133,'Tillförd energi'!$B$1:$AS$566,MATCH(Y$1,'Tillförd energi'!$B$1:$AQ$1,0),FALSE)</f>
        <v>0</v>
      </c>
      <c r="Z133">
        <f>VLOOKUP($B133,'Tillförd energi'!$B$1:$AS$566,MATCH(Z$1,'Tillförd energi'!$B$1:$AQ$1,0),FALSE)</f>
        <v>0</v>
      </c>
      <c r="AA133">
        <f>VLOOKUP($B133,'Tillförd energi'!$B$1:$AS$566,MATCH(AA$1,'Tillförd energi'!$B$1:$AQ$1,0),FALSE)</f>
        <v>0</v>
      </c>
      <c r="AB133">
        <f>VLOOKUP($B133,'Tillförd energi'!$B$1:$AS$566,MATCH(AB$1,'Tillförd energi'!$B$1:$AQ$1,0),FALSE)</f>
        <v>0</v>
      </c>
      <c r="AC133">
        <f>VLOOKUP($B133,'Tillförd energi'!$B$1:$AS$566,MATCH(AC$1,'Tillförd energi'!$B$1:$AQ$1,0),FALSE)</f>
        <v>7.2</v>
      </c>
      <c r="AD133">
        <f>VLOOKUP($B133,'Tillförd energi'!$B$1:$AS$566,MATCH(AD$1,'Tillförd energi'!$B$1:$AQ$1,0),FALSE)</f>
        <v>0</v>
      </c>
      <c r="AE133">
        <f>VLOOKUP($B133,'Tillförd energi'!$B$1:$AS$566,MATCH(AE$1,'Tillförd energi'!$B$1:$AQ$1,0),FALSE)</f>
        <v>0</v>
      </c>
      <c r="AF133">
        <f>VLOOKUP($B133,'Tillförd energi'!$B$1:$AS$566,MATCH(AF$1,'Tillförd energi'!$B$1:$AQ$1,0),FALSE)</f>
        <v>1.47</v>
      </c>
      <c r="AG133">
        <f>IFERROR(VLOOKUP(B133,Miljö!$B$1:$S$476,9,FALSE)/1,0)</f>
        <v>0</v>
      </c>
      <c r="AI133">
        <f t="shared" si="20"/>
        <v>52.886920000000003</v>
      </c>
      <c r="AJ133">
        <f t="shared" si="21"/>
        <v>52.886920000000003</v>
      </c>
      <c r="AK133">
        <f>IF(ISERROR(1/VLOOKUP($B133,Leveranser!$B$1:$S$500,MATCH("såld värme (gwh)",Leveranser!$B$1:$S$1,0),FALSE)),"",VLOOKUP($B133,Leveranser!$B$1:$S$500,MATCH("såld värme (gwh)",Leveranser!$B$1:$S$1,0),FALSE))</f>
        <v>49</v>
      </c>
      <c r="AL133" s="22">
        <f>VLOOKUP($B133,Leveranser!$B$1:$Y$500,MATCH("Totalt såld fjärrvärme till andra fjärrvärmeföretag",Leveranser!$B$1:$AA$1,0),FALSE)</f>
        <v>0</v>
      </c>
      <c r="AM133" s="22">
        <f>IF(ISERROR(1/VLOOKUP($B133,Miljö!$B$1:$S$500,MATCH("Såld mängd produktionsspecifik fjärrvärme (GWh)",Miljö!$B$1:$R$1,0),FALSE)),0,VLOOKUP($B133,Miljö!$B$1:$S$500,MATCH("Såld mängd produktionsspecifik fjärrvärme (GWh)",Miljö!$B$1:$R$1,0),FALSE))</f>
        <v>0</v>
      </c>
      <c r="AN133" s="23">
        <f t="shared" si="22"/>
        <v>0.92650507913866031</v>
      </c>
      <c r="AP133" t="str">
        <f>VLOOKUP($B133,'Miljövärden urval för publ'!$B$1:$H$450,7,FALSE)</f>
        <v>Ja</v>
      </c>
      <c r="AQ133" t="str">
        <f>VLOOKUP($B133,'Miljövärden urval för publ'!$B$1:$H$450,6,FALSE)</f>
        <v>Nej</v>
      </c>
      <c r="AU133">
        <f t="shared" si="23"/>
        <v>1.47</v>
      </c>
      <c r="AV133">
        <f t="shared" si="24"/>
        <v>0</v>
      </c>
      <c r="AW133">
        <f t="shared" si="25"/>
        <v>42.916920000000005</v>
      </c>
      <c r="AX133">
        <f t="shared" si="26"/>
        <v>0</v>
      </c>
      <c r="AZ133">
        <f t="shared" si="27"/>
        <v>0</v>
      </c>
      <c r="BA133">
        <f t="shared" si="28"/>
        <v>0</v>
      </c>
      <c r="BC133">
        <f t="shared" si="29"/>
        <v>42.916920000000005</v>
      </c>
    </row>
    <row r="134" spans="1:55" ht="15" customHeight="1" x14ac:dyDescent="0.25">
      <c r="A134" t="s">
        <v>190</v>
      </c>
      <c r="B134" t="s">
        <v>191</v>
      </c>
      <c r="C134">
        <f>VLOOKUP($B134,'Tillförd energi'!$B$1:$AS$566,MATCH(C$1,'Tillförd energi'!$B$1:$AQ$1,0),FALSE)</f>
        <v>0</v>
      </c>
      <c r="D134">
        <f>VLOOKUP($B134,'Tillförd energi'!$B$1:$AS$566,MATCH(D$1,'Tillförd energi'!$B$1:$AQ$1,0),FALSE)</f>
        <v>0.2</v>
      </c>
      <c r="E134">
        <f>VLOOKUP($B134,'Tillförd energi'!$B$1:$AS$566,MATCH(E$1,'Tillförd energi'!$B$1:$AQ$1,0),FALSE)</f>
        <v>0</v>
      </c>
      <c r="F134">
        <f>VLOOKUP($B134,'Tillförd energi'!$B$1:$AS$566,MATCH(F$1,'Tillförd energi'!$B$1:$AQ$1,0),FALSE)</f>
        <v>0</v>
      </c>
      <c r="G134">
        <f>VLOOKUP($B134,'Tillförd energi'!$B$1:$AS$566,MATCH(G$1,'Tillförd energi'!$B$1:$AQ$1,0),FALSE)</f>
        <v>0</v>
      </c>
      <c r="H134">
        <f>VLOOKUP($B134,'Tillförd energi'!$B$1:$AS$566,MATCH(H$1,'Tillförd energi'!$B$1:$AQ$1,0),FALSE)</f>
        <v>0</v>
      </c>
      <c r="I134">
        <f>VLOOKUP($B134,'Tillförd energi'!$B$1:$AS$566,MATCH(I$1,'Tillförd energi'!$B$1:$AQ$1,0),FALSE)</f>
        <v>0</v>
      </c>
      <c r="J134">
        <f>VLOOKUP($B134,'Tillförd energi'!$B$1:$AS$566,MATCH(J$1,'Tillförd energi'!$B$1:$AQ$1,0),FALSE)</f>
        <v>0</v>
      </c>
      <c r="K134">
        <v>0</v>
      </c>
      <c r="L134">
        <f>VLOOKUP($B134,'Tillförd energi'!$B$1:$AS$566,MATCH(L$1,'Tillförd energi'!$B$1:$AQ$1,0),FALSE)</f>
        <v>0</v>
      </c>
      <c r="M134">
        <f>VLOOKUP($B134,'Tillförd energi'!$B$1:$AS$566,MATCH(M$1,'Tillförd energi'!$B$1:$AQ$1,0),FALSE)</f>
        <v>0</v>
      </c>
      <c r="N134">
        <f>VLOOKUP($B134,'Tillförd energi'!$B$1:$AS$566,MATCH(N$1,'Tillförd energi'!$B$1:$AQ$1,0),FALSE)</f>
        <v>30.7</v>
      </c>
      <c r="O134">
        <f>VLOOKUP($B134,'Tillförd energi'!$B$1:$AS$566,MATCH(O$1,'Tillförd energi'!$B$1:$AQ$1,0),FALSE)</f>
        <v>0</v>
      </c>
      <c r="P134">
        <f>VLOOKUP($B134,'Tillförd energi'!$B$1:$AS$566,MATCH(P$1,'Tillförd energi'!$B$1:$AQ$1,0),FALSE)</f>
        <v>5.6</v>
      </c>
      <c r="Q134">
        <f>VLOOKUP($B134,'Tillförd energi'!$B$1:$AS$566,MATCH(Q$1,'Tillförd energi'!$B$1:$AQ$1,0),FALSE)</f>
        <v>0</v>
      </c>
      <c r="R134">
        <f>VLOOKUP($B134,'Tillförd energi'!$B$1:$AS$566,MATCH(R$1,'Tillförd energi'!$B$1:$AQ$1,0),FALSE)</f>
        <v>0</v>
      </c>
      <c r="S134">
        <f>VLOOKUP($B134,'Tillförd energi'!$B$1:$AS$566,MATCH(S$1,'Tillförd energi'!$B$1:$AQ$1,0),FALSE)</f>
        <v>0</v>
      </c>
      <c r="T134">
        <f>VLOOKUP($B134,'Tillförd energi'!$B$1:$AS$566,MATCH(T$1,'Tillförd energi'!$B$1:$AQ$1,0),FALSE)</f>
        <v>0</v>
      </c>
      <c r="U134">
        <f>VLOOKUP($B134,'Tillförd energi'!$B$1:$AS$566,MATCH(U$1,'Tillförd energi'!$B$1:$AQ$1,0),FALSE)</f>
        <v>0</v>
      </c>
      <c r="V134">
        <f>VLOOKUP($B134,'Tillförd energi'!$B$1:$AS$566,MATCH(V$1,'Tillförd energi'!$B$1:$AQ$1,0),FALSE)</f>
        <v>0</v>
      </c>
      <c r="W134">
        <f>VLOOKUP($B134,'Tillförd energi'!$B$1:$AS$566,MATCH(W$1,'Tillförd energi'!$B$1:$AQ$1,0),FALSE)</f>
        <v>0</v>
      </c>
      <c r="X134">
        <f>VLOOKUP($B134,'Tillförd energi'!$B$1:$AS$566,MATCH(X$1,'Tillförd energi'!$B$1:$AQ$1,0),FALSE)</f>
        <v>0</v>
      </c>
      <c r="Y134">
        <f>VLOOKUP($B134,'Tillförd energi'!$B$1:$AS$566,MATCH(Y$1,'Tillförd energi'!$B$1:$AQ$1,0),FALSE)</f>
        <v>0</v>
      </c>
      <c r="Z134">
        <f>VLOOKUP($B134,'Tillförd energi'!$B$1:$AS$566,MATCH(Z$1,'Tillförd energi'!$B$1:$AQ$1,0),FALSE)</f>
        <v>0</v>
      </c>
      <c r="AA134">
        <f>VLOOKUP($B134,'Tillförd energi'!$B$1:$AS$566,MATCH(AA$1,'Tillförd energi'!$B$1:$AQ$1,0),FALSE)</f>
        <v>0</v>
      </c>
      <c r="AB134">
        <f>VLOOKUP($B134,'Tillförd energi'!$B$1:$AS$566,MATCH(AB$1,'Tillförd energi'!$B$1:$AQ$1,0),FALSE)</f>
        <v>0</v>
      </c>
      <c r="AC134">
        <f>VLOOKUP($B134,'Tillförd energi'!$B$1:$AS$566,MATCH(AC$1,'Tillförd energi'!$B$1:$AQ$1,0),FALSE)</f>
        <v>5.6</v>
      </c>
      <c r="AD134">
        <f>VLOOKUP($B134,'Tillförd energi'!$B$1:$AS$566,MATCH(AD$1,'Tillförd energi'!$B$1:$AQ$1,0),FALSE)</f>
        <v>0</v>
      </c>
      <c r="AE134">
        <f>VLOOKUP($B134,'Tillförd energi'!$B$1:$AS$566,MATCH(AE$1,'Tillförd energi'!$B$1:$AQ$1,0),FALSE)</f>
        <v>0</v>
      </c>
      <c r="AF134">
        <f>VLOOKUP($B134,'Tillförd energi'!$B$1:$AS$566,MATCH(AF$1,'Tillförd energi'!$B$1:$AQ$1,0),FALSE)</f>
        <v>0.72199999999999998</v>
      </c>
      <c r="AG134">
        <f>IFERROR(VLOOKUP(B134,Miljö!$B$1:$S$476,9,FALSE)/1,0)</f>
        <v>0</v>
      </c>
      <c r="AI134">
        <f t="shared" si="20"/>
        <v>42.822000000000003</v>
      </c>
      <c r="AJ134">
        <f t="shared" si="21"/>
        <v>42.822000000000003</v>
      </c>
      <c r="AK134">
        <f>IF(ISERROR(1/VLOOKUP($B134,Leveranser!$B$1:$S$500,MATCH("såld värme (gwh)",Leveranser!$B$1:$S$1,0),FALSE)),"",VLOOKUP($B134,Leveranser!$B$1:$S$500,MATCH("såld värme (gwh)",Leveranser!$B$1:$S$1,0),FALSE))</f>
        <v>30.33</v>
      </c>
      <c r="AL134" s="22">
        <f>VLOOKUP($B134,Leveranser!$B$1:$Y$500,MATCH("Totalt såld fjärrvärme till andra fjärrvärmeföretag",Leveranser!$B$1:$AA$1,0),FALSE)</f>
        <v>0</v>
      </c>
      <c r="AM134" s="22">
        <f>IF(ISERROR(1/VLOOKUP($B134,Miljö!$B$1:$S$500,MATCH("Såld mängd produktionsspecifik fjärrvärme (GWh)",Miljö!$B$1:$R$1,0),FALSE)),0,VLOOKUP($B134,Miljö!$B$1:$S$500,MATCH("Såld mängd produktionsspecifik fjärrvärme (GWh)",Miljö!$B$1:$R$1,0),FALSE))</f>
        <v>0</v>
      </c>
      <c r="AN134" s="23">
        <f t="shared" si="22"/>
        <v>0.70828079024800328</v>
      </c>
      <c r="AP134" t="str">
        <f>VLOOKUP($B134,'Miljövärden urval för publ'!$B$1:$H$450,7,FALSE)</f>
        <v>Ja</v>
      </c>
      <c r="AQ134" t="str">
        <f>VLOOKUP($B134,'Miljövärden urval för publ'!$B$1:$H$450,6,FALSE)</f>
        <v>Ja</v>
      </c>
      <c r="AU134">
        <f t="shared" si="23"/>
        <v>0.72199999999999998</v>
      </c>
      <c r="AV134">
        <f t="shared" si="24"/>
        <v>0</v>
      </c>
      <c r="AW134">
        <f t="shared" si="25"/>
        <v>36.299999999999997</v>
      </c>
      <c r="AX134">
        <f t="shared" si="26"/>
        <v>0</v>
      </c>
      <c r="AZ134">
        <f t="shared" si="27"/>
        <v>0</v>
      </c>
      <c r="BA134">
        <f t="shared" si="28"/>
        <v>0</v>
      </c>
      <c r="BC134">
        <f t="shared" si="29"/>
        <v>36.299999999999997</v>
      </c>
    </row>
    <row r="135" spans="1:55" ht="15" customHeight="1" x14ac:dyDescent="0.25">
      <c r="A135" t="s">
        <v>192</v>
      </c>
      <c r="B135" t="s">
        <v>193</v>
      </c>
      <c r="C135">
        <f>VLOOKUP($B135,'Tillförd energi'!$B$1:$AS$566,MATCH(C$1,'Tillförd energi'!$B$1:$AQ$1,0),FALSE)</f>
        <v>0</v>
      </c>
      <c r="D135">
        <f>VLOOKUP($B135,'Tillförd energi'!$B$1:$AS$566,MATCH(D$1,'Tillförd energi'!$B$1:$AQ$1,0),FALSE)</f>
        <v>0</v>
      </c>
      <c r="E135">
        <f>VLOOKUP($B135,'Tillförd energi'!$B$1:$AS$566,MATCH(E$1,'Tillförd energi'!$B$1:$AQ$1,0),FALSE)</f>
        <v>0.46</v>
      </c>
      <c r="F135">
        <f>VLOOKUP($B135,'Tillförd energi'!$B$1:$AS$566,MATCH(F$1,'Tillförd energi'!$B$1:$AQ$1,0),FALSE)</f>
        <v>0</v>
      </c>
      <c r="G135">
        <f>VLOOKUP($B135,'Tillförd energi'!$B$1:$AS$566,MATCH(G$1,'Tillförd energi'!$B$1:$AQ$1,0),FALSE)</f>
        <v>0</v>
      </c>
      <c r="H135">
        <f>VLOOKUP($B135,'Tillförd energi'!$B$1:$AS$566,MATCH(H$1,'Tillförd energi'!$B$1:$AQ$1,0),FALSE)</f>
        <v>0</v>
      </c>
      <c r="I135">
        <f>VLOOKUP($B135,'Tillförd energi'!$B$1:$AS$566,MATCH(I$1,'Tillförd energi'!$B$1:$AQ$1,0),FALSE)</f>
        <v>0</v>
      </c>
      <c r="J135">
        <f>VLOOKUP($B135,'Tillförd energi'!$B$1:$AS$566,MATCH(J$1,'Tillförd energi'!$B$1:$AQ$1,0),FALSE)</f>
        <v>3</v>
      </c>
      <c r="K135">
        <v>0</v>
      </c>
      <c r="L135">
        <f>VLOOKUP($B135,'Tillförd energi'!$B$1:$AS$566,MATCH(L$1,'Tillförd energi'!$B$1:$AQ$1,0),FALSE)</f>
        <v>0</v>
      </c>
      <c r="M135">
        <f>VLOOKUP($B135,'Tillförd energi'!$B$1:$AS$566,MATCH(M$1,'Tillförd energi'!$B$1:$AQ$1,0),FALSE)</f>
        <v>30.397300000000001</v>
      </c>
      <c r="N135">
        <f>VLOOKUP($B135,'Tillförd energi'!$B$1:$AS$566,MATCH(N$1,'Tillförd energi'!$B$1:$AQ$1,0),FALSE)</f>
        <v>33.770400000000002</v>
      </c>
      <c r="O135">
        <f>VLOOKUP($B135,'Tillförd energi'!$B$1:$AS$566,MATCH(O$1,'Tillförd energi'!$B$1:$AQ$1,0),FALSE)</f>
        <v>12.8857</v>
      </c>
      <c r="P135">
        <f>VLOOKUP($B135,'Tillförd energi'!$B$1:$AS$566,MATCH(P$1,'Tillförd energi'!$B$1:$AQ$1,0),FALSE)</f>
        <v>25.1252</v>
      </c>
      <c r="Q135">
        <f>VLOOKUP($B135,'Tillförd energi'!$B$1:$AS$566,MATCH(Q$1,'Tillförd energi'!$B$1:$AQ$1,0),FALSE)</f>
        <v>0</v>
      </c>
      <c r="R135">
        <f>VLOOKUP($B135,'Tillförd energi'!$B$1:$AS$566,MATCH(R$1,'Tillförd energi'!$B$1:$AQ$1,0),FALSE)</f>
        <v>0</v>
      </c>
      <c r="S135">
        <f>VLOOKUP($B135,'Tillförd energi'!$B$1:$AS$566,MATCH(S$1,'Tillförd energi'!$B$1:$AQ$1,0),FALSE)</f>
        <v>0</v>
      </c>
      <c r="T135">
        <f>VLOOKUP($B135,'Tillförd energi'!$B$1:$AS$566,MATCH(T$1,'Tillförd energi'!$B$1:$AQ$1,0),FALSE)</f>
        <v>0</v>
      </c>
      <c r="U135">
        <f>VLOOKUP($B135,'Tillförd energi'!$B$1:$AS$566,MATCH(U$1,'Tillförd energi'!$B$1:$AQ$1,0),FALSE)</f>
        <v>0</v>
      </c>
      <c r="V135">
        <f>VLOOKUP($B135,'Tillförd energi'!$B$1:$AS$566,MATCH(V$1,'Tillförd energi'!$B$1:$AQ$1,0),FALSE)</f>
        <v>0</v>
      </c>
      <c r="W135">
        <f>VLOOKUP($B135,'Tillförd energi'!$B$1:$AS$566,MATCH(W$1,'Tillförd energi'!$B$1:$AQ$1,0),FALSE)</f>
        <v>0</v>
      </c>
      <c r="X135">
        <f>VLOOKUP($B135,'Tillförd energi'!$B$1:$AS$566,MATCH(X$1,'Tillförd energi'!$B$1:$AQ$1,0),FALSE)</f>
        <v>0</v>
      </c>
      <c r="Y135">
        <f>VLOOKUP($B135,'Tillförd energi'!$B$1:$AS$566,MATCH(Y$1,'Tillförd energi'!$B$1:$AQ$1,0),FALSE)</f>
        <v>12.8666</v>
      </c>
      <c r="Z135">
        <f>VLOOKUP($B135,'Tillförd energi'!$B$1:$AS$566,MATCH(Z$1,'Tillförd energi'!$B$1:$AQ$1,0),FALSE)</f>
        <v>3.2</v>
      </c>
      <c r="AA135">
        <f>VLOOKUP($B135,'Tillförd energi'!$B$1:$AS$566,MATCH(AA$1,'Tillförd energi'!$B$1:$AQ$1,0),FALSE)</f>
        <v>0</v>
      </c>
      <c r="AB135">
        <f>VLOOKUP($B135,'Tillförd energi'!$B$1:$AS$566,MATCH(AB$1,'Tillförd energi'!$B$1:$AQ$1,0),FALSE)</f>
        <v>0</v>
      </c>
      <c r="AC135">
        <f>VLOOKUP($B135,'Tillförd energi'!$B$1:$AS$566,MATCH(AC$1,'Tillförd energi'!$B$1:$AQ$1,0),FALSE)</f>
        <v>33.299999999999997</v>
      </c>
      <c r="AD135">
        <f>VLOOKUP($B135,'Tillförd energi'!$B$1:$AS$566,MATCH(AD$1,'Tillförd energi'!$B$1:$AQ$1,0),FALSE)</f>
        <v>40.5</v>
      </c>
      <c r="AE135">
        <f>VLOOKUP($B135,'Tillförd energi'!$B$1:$AS$566,MATCH(AE$1,'Tillförd energi'!$B$1:$AQ$1,0),FALSE)</f>
        <v>0</v>
      </c>
      <c r="AF135">
        <f>VLOOKUP($B135,'Tillförd energi'!$B$1:$AS$566,MATCH(AF$1,'Tillförd energi'!$B$1:$AQ$1,0),FALSE)</f>
        <v>6.3815299999999997</v>
      </c>
      <c r="AG135">
        <f>IFERROR(VLOOKUP(B135,Miljö!$B$1:$S$476,9,FALSE)/1,0)</f>
        <v>0</v>
      </c>
      <c r="AI135">
        <f t="shared" si="20"/>
        <v>201.88673</v>
      </c>
      <c r="AJ135">
        <f t="shared" si="21"/>
        <v>201.88673</v>
      </c>
      <c r="AK135">
        <f>IF(ISERROR(1/VLOOKUP($B135,Leveranser!$B$1:$S$500,MATCH("såld värme (gwh)",Leveranser!$B$1:$S$1,0),FALSE)),"",VLOOKUP($B135,Leveranser!$B$1:$S$500,MATCH("såld värme (gwh)",Leveranser!$B$1:$S$1,0),FALSE))</f>
        <v>164</v>
      </c>
      <c r="AL135" s="22">
        <f>VLOOKUP($B135,Leveranser!$B$1:$Y$500,MATCH("Totalt såld fjärrvärme till andra fjärrvärmeföretag",Leveranser!$B$1:$AA$1,0),FALSE)</f>
        <v>0</v>
      </c>
      <c r="AM135" s="22">
        <f>IF(ISERROR(1/VLOOKUP($B135,Miljö!$B$1:$S$500,MATCH("Såld mängd produktionsspecifik fjärrvärme (GWh)",Miljö!$B$1:$R$1,0),FALSE)),0,VLOOKUP($B135,Miljö!$B$1:$S$500,MATCH("Såld mängd produktionsspecifik fjärrvärme (GWh)",Miljö!$B$1:$R$1,0),FALSE))</f>
        <v>0</v>
      </c>
      <c r="AN135" s="23">
        <f t="shared" si="22"/>
        <v>0.8123366998910726</v>
      </c>
      <c r="AP135" t="str">
        <f>VLOOKUP($B135,'Miljövärden urval för publ'!$B$1:$H$450,7,FALSE)</f>
        <v>Ja</v>
      </c>
      <c r="AQ135" t="str">
        <f>VLOOKUP($B135,'Miljövärden urval för publ'!$B$1:$H$450,6,FALSE)</f>
        <v>Nej</v>
      </c>
      <c r="AU135">
        <f t="shared" si="23"/>
        <v>9.5815300000000008</v>
      </c>
      <c r="AV135">
        <f t="shared" si="24"/>
        <v>0</v>
      </c>
      <c r="AW135">
        <f t="shared" si="25"/>
        <v>102.17859999999999</v>
      </c>
      <c r="AX135">
        <f t="shared" si="26"/>
        <v>0</v>
      </c>
      <c r="AZ135">
        <f t="shared" si="27"/>
        <v>0</v>
      </c>
      <c r="BA135">
        <f t="shared" si="28"/>
        <v>0</v>
      </c>
      <c r="BC135">
        <f t="shared" si="29"/>
        <v>102.17859999999999</v>
      </c>
    </row>
    <row r="136" spans="1:55" ht="15" customHeight="1" x14ac:dyDescent="0.25">
      <c r="A136" t="s">
        <v>194</v>
      </c>
      <c r="B136" t="s">
        <v>195</v>
      </c>
      <c r="C136">
        <f>VLOOKUP($B136,'Tillförd energi'!$B$1:$AS$566,MATCH(C$1,'Tillförd energi'!$B$1:$AQ$1,0),FALSE)</f>
        <v>0</v>
      </c>
      <c r="D136">
        <f>VLOOKUP($B136,'Tillförd energi'!$B$1:$AS$566,MATCH(D$1,'Tillförd energi'!$B$1:$AQ$1,0),FALSE)</f>
        <v>1.4159999999999999</v>
      </c>
      <c r="E136">
        <f>VLOOKUP($B136,'Tillförd energi'!$B$1:$AS$566,MATCH(E$1,'Tillförd energi'!$B$1:$AQ$1,0),FALSE)</f>
        <v>0</v>
      </c>
      <c r="F136">
        <f>VLOOKUP($B136,'Tillförd energi'!$B$1:$AS$566,MATCH(F$1,'Tillförd energi'!$B$1:$AQ$1,0),FALSE)</f>
        <v>0</v>
      </c>
      <c r="G136">
        <f>VLOOKUP($B136,'Tillförd energi'!$B$1:$AS$566,MATCH(G$1,'Tillförd energi'!$B$1:$AQ$1,0),FALSE)</f>
        <v>0</v>
      </c>
      <c r="H136">
        <f>VLOOKUP($B136,'Tillförd energi'!$B$1:$AS$566,MATCH(H$1,'Tillförd energi'!$B$1:$AQ$1,0),FALSE)</f>
        <v>0</v>
      </c>
      <c r="I136">
        <f>VLOOKUP($B136,'Tillförd energi'!$B$1:$AS$566,MATCH(I$1,'Tillförd energi'!$B$1:$AQ$1,0),FALSE)</f>
        <v>109.991</v>
      </c>
      <c r="J136">
        <f>VLOOKUP($B136,'Tillförd energi'!$B$1:$AS$566,MATCH(J$1,'Tillförd energi'!$B$1:$AQ$1,0),FALSE)</f>
        <v>0</v>
      </c>
      <c r="K136">
        <v>0</v>
      </c>
      <c r="L136">
        <f>VLOOKUP($B136,'Tillförd energi'!$B$1:$AS$566,MATCH(L$1,'Tillförd energi'!$B$1:$AQ$1,0),FALSE)</f>
        <v>0</v>
      </c>
      <c r="M136">
        <f>VLOOKUP($B136,'Tillförd energi'!$B$1:$AS$566,MATCH(M$1,'Tillförd energi'!$B$1:$AQ$1,0),FALSE)</f>
        <v>0</v>
      </c>
      <c r="N136">
        <f>VLOOKUP($B136,'Tillförd energi'!$B$1:$AS$566,MATCH(N$1,'Tillförd energi'!$B$1:$AQ$1,0),FALSE)</f>
        <v>0</v>
      </c>
      <c r="O136">
        <f>VLOOKUP($B136,'Tillförd energi'!$B$1:$AS$566,MATCH(O$1,'Tillförd energi'!$B$1:$AQ$1,0),FALSE)</f>
        <v>0</v>
      </c>
      <c r="P136">
        <f>VLOOKUP($B136,'Tillförd energi'!$B$1:$AS$566,MATCH(P$1,'Tillförd energi'!$B$1:$AQ$1,0),FALSE)</f>
        <v>88.1</v>
      </c>
      <c r="Q136">
        <f>VLOOKUP($B136,'Tillförd energi'!$B$1:$AS$566,MATCH(Q$1,'Tillförd energi'!$B$1:$AQ$1,0),FALSE)</f>
        <v>0</v>
      </c>
      <c r="R136">
        <f>VLOOKUP($B136,'Tillförd energi'!$B$1:$AS$566,MATCH(R$1,'Tillförd energi'!$B$1:$AQ$1,0),FALSE)</f>
        <v>0</v>
      </c>
      <c r="S136">
        <f>VLOOKUP($B136,'Tillförd energi'!$B$1:$AS$566,MATCH(S$1,'Tillförd energi'!$B$1:$AQ$1,0),FALSE)</f>
        <v>0</v>
      </c>
      <c r="T136">
        <f>VLOOKUP($B136,'Tillförd energi'!$B$1:$AS$566,MATCH(T$1,'Tillförd energi'!$B$1:$AQ$1,0),FALSE)</f>
        <v>0</v>
      </c>
      <c r="U136">
        <f>VLOOKUP($B136,'Tillförd energi'!$B$1:$AS$566,MATCH(U$1,'Tillförd energi'!$B$1:$AQ$1,0),FALSE)</f>
        <v>0</v>
      </c>
      <c r="V136">
        <f>VLOOKUP($B136,'Tillförd energi'!$B$1:$AS$566,MATCH(V$1,'Tillförd energi'!$B$1:$AQ$1,0),FALSE)</f>
        <v>0</v>
      </c>
      <c r="W136">
        <f>VLOOKUP($B136,'Tillförd energi'!$B$1:$AS$566,MATCH(W$1,'Tillförd energi'!$B$1:$AQ$1,0),FALSE)</f>
        <v>0</v>
      </c>
      <c r="X136">
        <f>VLOOKUP($B136,'Tillförd energi'!$B$1:$AS$566,MATCH(X$1,'Tillförd energi'!$B$1:$AQ$1,0),FALSE)</f>
        <v>0</v>
      </c>
      <c r="Y136">
        <f>VLOOKUP($B136,'Tillförd energi'!$B$1:$AS$566,MATCH(Y$1,'Tillförd energi'!$B$1:$AQ$1,0),FALSE)</f>
        <v>0</v>
      </c>
      <c r="Z136">
        <f>VLOOKUP($B136,'Tillförd energi'!$B$1:$AS$566,MATCH(Z$1,'Tillförd energi'!$B$1:$AQ$1,0),FALSE)</f>
        <v>0</v>
      </c>
      <c r="AA136">
        <f>VLOOKUP($B136,'Tillförd energi'!$B$1:$AS$566,MATCH(AA$1,'Tillförd energi'!$B$1:$AQ$1,0),FALSE)</f>
        <v>0</v>
      </c>
      <c r="AB136">
        <f>VLOOKUP($B136,'Tillförd energi'!$B$1:$AS$566,MATCH(AB$1,'Tillförd energi'!$B$1:$AQ$1,0),FALSE)</f>
        <v>0</v>
      </c>
      <c r="AC136">
        <f>VLOOKUP($B136,'Tillförd energi'!$B$1:$AS$566,MATCH(AC$1,'Tillförd energi'!$B$1:$AQ$1,0),FALSE)</f>
        <v>15.236000000000001</v>
      </c>
      <c r="AD136">
        <f>VLOOKUP($B136,'Tillförd energi'!$B$1:$AS$566,MATCH(AD$1,'Tillförd energi'!$B$1:$AQ$1,0),FALSE)</f>
        <v>1.883</v>
      </c>
      <c r="AE136">
        <f>VLOOKUP($B136,'Tillförd energi'!$B$1:$AS$566,MATCH(AE$1,'Tillförd energi'!$B$1:$AQ$1,0),FALSE)</f>
        <v>0</v>
      </c>
      <c r="AF136">
        <f>VLOOKUP($B136,'Tillförd energi'!$B$1:$AS$566,MATCH(AF$1,'Tillförd energi'!$B$1:$AQ$1,0),FALSE)</f>
        <v>9.1</v>
      </c>
      <c r="AG136">
        <f>IFERROR(VLOOKUP(B136,Miljö!$B$1:$S$476,9,FALSE)/1,0)</f>
        <v>0</v>
      </c>
      <c r="AI136">
        <f t="shared" si="20"/>
        <v>225.726</v>
      </c>
      <c r="AJ136">
        <f t="shared" si="21"/>
        <v>225.726</v>
      </c>
      <c r="AK136">
        <f>IF(ISERROR(1/VLOOKUP($B136,Leveranser!$B$1:$S$500,MATCH("såld värme (gwh)",Leveranser!$B$1:$S$1,0),FALSE)),"",VLOOKUP($B136,Leveranser!$B$1:$S$500,MATCH("såld värme (gwh)",Leveranser!$B$1:$S$1,0),FALSE))</f>
        <v>165</v>
      </c>
      <c r="AL136" s="22">
        <f>VLOOKUP($B136,Leveranser!$B$1:$Y$500,MATCH("Totalt såld fjärrvärme till andra fjärrvärmeföretag",Leveranser!$B$1:$AA$1,0),FALSE)</f>
        <v>0</v>
      </c>
      <c r="AM136" s="22">
        <f>IF(ISERROR(1/VLOOKUP($B136,Miljö!$B$1:$S$500,MATCH("Såld mängd produktionsspecifik fjärrvärme (GWh)",Miljö!$B$1:$R$1,0),FALSE)),0,VLOOKUP($B136,Miljö!$B$1:$S$500,MATCH("Såld mängd produktionsspecifik fjärrvärme (GWh)",Miljö!$B$1:$R$1,0),FALSE))</f>
        <v>0</v>
      </c>
      <c r="AN136" s="23">
        <f t="shared" si="22"/>
        <v>0.73097472156508336</v>
      </c>
      <c r="AP136" t="str">
        <f>VLOOKUP($B136,'Miljövärden urval för publ'!$B$1:$H$450,7,FALSE)</f>
        <v>Ja</v>
      </c>
      <c r="AQ136" t="str">
        <f>VLOOKUP($B136,'Miljövärden urval för publ'!$B$1:$H$450,6,FALSE)</f>
        <v>Nej</v>
      </c>
      <c r="AU136">
        <f t="shared" si="23"/>
        <v>9.1</v>
      </c>
      <c r="AV136">
        <f t="shared" si="24"/>
        <v>0</v>
      </c>
      <c r="AW136">
        <f t="shared" si="25"/>
        <v>88.1</v>
      </c>
      <c r="AX136">
        <f t="shared" si="26"/>
        <v>0</v>
      </c>
      <c r="AZ136">
        <f t="shared" si="27"/>
        <v>0</v>
      </c>
      <c r="BA136">
        <f t="shared" si="28"/>
        <v>0</v>
      </c>
      <c r="BC136">
        <f t="shared" si="29"/>
        <v>88.1</v>
      </c>
    </row>
    <row r="137" spans="1:55" ht="15" customHeight="1" x14ac:dyDescent="0.25">
      <c r="A137" t="s">
        <v>194</v>
      </c>
      <c r="B137" t="s">
        <v>196</v>
      </c>
      <c r="C137">
        <f>VLOOKUP($B137,'Tillförd energi'!$B$1:$AS$566,MATCH(C$1,'Tillförd energi'!$B$1:$AQ$1,0),FALSE)</f>
        <v>0</v>
      </c>
      <c r="D137">
        <f>VLOOKUP($B137,'Tillförd energi'!$B$1:$AS$566,MATCH(D$1,'Tillförd energi'!$B$1:$AQ$1,0),FALSE)</f>
        <v>0.15</v>
      </c>
      <c r="E137">
        <f>VLOOKUP($B137,'Tillförd energi'!$B$1:$AS$566,MATCH(E$1,'Tillförd energi'!$B$1:$AQ$1,0),FALSE)</f>
        <v>0</v>
      </c>
      <c r="F137">
        <f>VLOOKUP($B137,'Tillförd energi'!$B$1:$AS$566,MATCH(F$1,'Tillförd energi'!$B$1:$AQ$1,0),FALSE)</f>
        <v>0</v>
      </c>
      <c r="G137">
        <f>VLOOKUP($B137,'Tillförd energi'!$B$1:$AS$566,MATCH(G$1,'Tillförd energi'!$B$1:$AQ$1,0),FALSE)</f>
        <v>0</v>
      </c>
      <c r="H137">
        <f>VLOOKUP($B137,'Tillförd energi'!$B$1:$AS$566,MATCH(H$1,'Tillförd energi'!$B$1:$AQ$1,0),FALSE)</f>
        <v>0</v>
      </c>
      <c r="I137">
        <f>VLOOKUP($B137,'Tillförd energi'!$B$1:$AS$566,MATCH(I$1,'Tillförd energi'!$B$1:$AQ$1,0),FALSE)</f>
        <v>0</v>
      </c>
      <c r="J137">
        <f>VLOOKUP($B137,'Tillförd energi'!$B$1:$AS$566,MATCH(J$1,'Tillförd energi'!$B$1:$AQ$1,0),FALSE)</f>
        <v>0</v>
      </c>
      <c r="K137">
        <v>0</v>
      </c>
      <c r="L137">
        <f>VLOOKUP($B137,'Tillförd energi'!$B$1:$AS$566,MATCH(L$1,'Tillförd energi'!$B$1:$AQ$1,0),FALSE)</f>
        <v>0</v>
      </c>
      <c r="M137">
        <f>VLOOKUP($B137,'Tillförd energi'!$B$1:$AS$566,MATCH(M$1,'Tillförd energi'!$B$1:$AQ$1,0),FALSE)</f>
        <v>0</v>
      </c>
      <c r="N137">
        <f>VLOOKUP($B137,'Tillförd energi'!$B$1:$AS$566,MATCH(N$1,'Tillförd energi'!$B$1:$AQ$1,0),FALSE)</f>
        <v>0</v>
      </c>
      <c r="O137">
        <f>VLOOKUP($B137,'Tillförd energi'!$B$1:$AS$566,MATCH(O$1,'Tillförd energi'!$B$1:$AQ$1,0),FALSE)</f>
        <v>0</v>
      </c>
      <c r="P137">
        <f>VLOOKUP($B137,'Tillförd energi'!$B$1:$AS$566,MATCH(P$1,'Tillförd energi'!$B$1:$AQ$1,0),FALSE)</f>
        <v>21.4</v>
      </c>
      <c r="Q137">
        <f>VLOOKUP($B137,'Tillförd energi'!$B$1:$AS$566,MATCH(Q$1,'Tillförd energi'!$B$1:$AQ$1,0),FALSE)</f>
        <v>0</v>
      </c>
      <c r="R137">
        <f>VLOOKUP($B137,'Tillförd energi'!$B$1:$AS$566,MATCH(R$1,'Tillförd energi'!$B$1:$AQ$1,0),FALSE)</f>
        <v>0</v>
      </c>
      <c r="S137">
        <f>VLOOKUP($B137,'Tillförd energi'!$B$1:$AS$566,MATCH(S$1,'Tillförd energi'!$B$1:$AQ$1,0),FALSE)</f>
        <v>0</v>
      </c>
      <c r="T137">
        <f>VLOOKUP($B137,'Tillförd energi'!$B$1:$AS$566,MATCH(T$1,'Tillförd energi'!$B$1:$AQ$1,0),FALSE)</f>
        <v>0</v>
      </c>
      <c r="U137">
        <f>VLOOKUP($B137,'Tillförd energi'!$B$1:$AS$566,MATCH(U$1,'Tillförd energi'!$B$1:$AQ$1,0),FALSE)</f>
        <v>0</v>
      </c>
      <c r="V137">
        <f>VLOOKUP($B137,'Tillförd energi'!$B$1:$AS$566,MATCH(V$1,'Tillförd energi'!$B$1:$AQ$1,0),FALSE)</f>
        <v>0</v>
      </c>
      <c r="W137">
        <f>VLOOKUP($B137,'Tillförd energi'!$B$1:$AS$566,MATCH(W$1,'Tillförd energi'!$B$1:$AQ$1,0),FALSE)</f>
        <v>0</v>
      </c>
      <c r="X137">
        <f>VLOOKUP($B137,'Tillförd energi'!$B$1:$AS$566,MATCH(X$1,'Tillförd energi'!$B$1:$AQ$1,0),FALSE)</f>
        <v>0</v>
      </c>
      <c r="Y137">
        <f>VLOOKUP($B137,'Tillförd energi'!$B$1:$AS$566,MATCH(Y$1,'Tillförd energi'!$B$1:$AQ$1,0),FALSE)</f>
        <v>0</v>
      </c>
      <c r="Z137">
        <f>VLOOKUP($B137,'Tillförd energi'!$B$1:$AS$566,MATCH(Z$1,'Tillförd energi'!$B$1:$AQ$1,0),FALSE)</f>
        <v>0</v>
      </c>
      <c r="AA137">
        <f>VLOOKUP($B137,'Tillförd energi'!$B$1:$AS$566,MATCH(AA$1,'Tillförd energi'!$B$1:$AQ$1,0),FALSE)</f>
        <v>0</v>
      </c>
      <c r="AB137">
        <f>VLOOKUP($B137,'Tillförd energi'!$B$1:$AS$566,MATCH(AB$1,'Tillförd energi'!$B$1:$AQ$1,0),FALSE)</f>
        <v>0</v>
      </c>
      <c r="AC137">
        <f>VLOOKUP($B137,'Tillförd energi'!$B$1:$AS$566,MATCH(AC$1,'Tillförd energi'!$B$1:$AQ$1,0),FALSE)</f>
        <v>0</v>
      </c>
      <c r="AD137">
        <f>VLOOKUP($B137,'Tillförd energi'!$B$1:$AS$566,MATCH(AD$1,'Tillförd energi'!$B$1:$AQ$1,0),FALSE)</f>
        <v>0</v>
      </c>
      <c r="AE137">
        <f>VLOOKUP($B137,'Tillförd energi'!$B$1:$AS$566,MATCH(AE$1,'Tillförd energi'!$B$1:$AQ$1,0),FALSE)</f>
        <v>0</v>
      </c>
      <c r="AF137">
        <f>VLOOKUP($B137,'Tillförd energi'!$B$1:$AS$566,MATCH(AF$1,'Tillförd energi'!$B$1:$AQ$1,0),FALSE)</f>
        <v>0.64</v>
      </c>
      <c r="AG137">
        <f>IFERROR(VLOOKUP(B137,Miljö!$B$1:$S$476,9,FALSE)/1,0)</f>
        <v>0</v>
      </c>
      <c r="AI137">
        <f t="shared" si="20"/>
        <v>22.189999999999998</v>
      </c>
      <c r="AJ137">
        <f t="shared" si="21"/>
        <v>22.189999999999998</v>
      </c>
      <c r="AK137">
        <f>IF(ISERROR(1/VLOOKUP($B137,Leveranser!$B$1:$S$500,MATCH("såld värme (gwh)",Leveranser!$B$1:$S$1,0),FALSE)),"",VLOOKUP($B137,Leveranser!$B$1:$S$500,MATCH("såld värme (gwh)",Leveranser!$B$1:$S$1,0),FALSE))</f>
        <v>15</v>
      </c>
      <c r="AL137" s="22">
        <f>VLOOKUP($B137,Leveranser!$B$1:$Y$500,MATCH("Totalt såld fjärrvärme till andra fjärrvärmeföretag",Leveranser!$B$1:$AA$1,0),FALSE)</f>
        <v>0</v>
      </c>
      <c r="AM137" s="22">
        <f>IF(ISERROR(1/VLOOKUP($B137,Miljö!$B$1:$S$500,MATCH("Såld mängd produktionsspecifik fjärrvärme (GWh)",Miljö!$B$1:$R$1,0),FALSE)),0,VLOOKUP($B137,Miljö!$B$1:$S$500,MATCH("Såld mängd produktionsspecifik fjärrvärme (GWh)",Miljö!$B$1:$R$1,0),FALSE))</f>
        <v>0</v>
      </c>
      <c r="AN137" s="23">
        <f t="shared" si="22"/>
        <v>0.67598017124831011</v>
      </c>
      <c r="AP137" t="str">
        <f>VLOOKUP($B137,'Miljövärden urval för publ'!$B$1:$H$450,7,FALSE)</f>
        <v>Ja</v>
      </c>
      <c r="AQ137" t="str">
        <f>VLOOKUP($B137,'Miljövärden urval för publ'!$B$1:$H$450,6,FALSE)</f>
        <v>Nej</v>
      </c>
      <c r="AU137">
        <f t="shared" si="23"/>
        <v>0.64</v>
      </c>
      <c r="AV137">
        <f t="shared" si="24"/>
        <v>0</v>
      </c>
      <c r="AW137">
        <f t="shared" si="25"/>
        <v>21.4</v>
      </c>
      <c r="AX137">
        <f t="shared" si="26"/>
        <v>0</v>
      </c>
      <c r="AZ137">
        <f t="shared" si="27"/>
        <v>0</v>
      </c>
      <c r="BA137">
        <f t="shared" si="28"/>
        <v>0</v>
      </c>
      <c r="BC137">
        <f t="shared" si="29"/>
        <v>21.4</v>
      </c>
    </row>
    <row r="138" spans="1:55" ht="15" customHeight="1" x14ac:dyDescent="0.25">
      <c r="A138" t="s">
        <v>197</v>
      </c>
      <c r="B138" t="s">
        <v>198</v>
      </c>
      <c r="C138">
        <f>VLOOKUP($B138,'Tillförd energi'!$B$1:$AS$566,MATCH(C$1,'Tillförd energi'!$B$1:$AQ$1,0),FALSE)</f>
        <v>0</v>
      </c>
      <c r="D138">
        <f>VLOOKUP($B138,'Tillförd energi'!$B$1:$AS$566,MATCH(D$1,'Tillförd energi'!$B$1:$AQ$1,0),FALSE)</f>
        <v>0</v>
      </c>
      <c r="E138">
        <f>VLOOKUP($B138,'Tillförd energi'!$B$1:$AS$566,MATCH(E$1,'Tillförd energi'!$B$1:$AQ$1,0),FALSE)</f>
        <v>0</v>
      </c>
      <c r="F138">
        <f>VLOOKUP($B138,'Tillförd energi'!$B$1:$AS$566,MATCH(F$1,'Tillförd energi'!$B$1:$AQ$1,0),FALSE)</f>
        <v>0</v>
      </c>
      <c r="G138">
        <f>VLOOKUP($B138,'Tillförd energi'!$B$1:$AS$566,MATCH(G$1,'Tillförd energi'!$B$1:$AQ$1,0),FALSE)</f>
        <v>1.1870000000000001</v>
      </c>
      <c r="H138">
        <f>VLOOKUP($B138,'Tillförd energi'!$B$1:$AS$566,MATCH(H$1,'Tillförd energi'!$B$1:$AQ$1,0),FALSE)</f>
        <v>0</v>
      </c>
      <c r="I138">
        <f>VLOOKUP($B138,'Tillförd energi'!$B$1:$AS$566,MATCH(I$1,'Tillförd energi'!$B$1:$AQ$1,0),FALSE)</f>
        <v>0</v>
      </c>
      <c r="J138">
        <f>VLOOKUP($B138,'Tillförd energi'!$B$1:$AS$566,MATCH(J$1,'Tillförd energi'!$B$1:$AQ$1,0),FALSE)</f>
        <v>0</v>
      </c>
      <c r="K138">
        <v>0</v>
      </c>
      <c r="L138">
        <f>VLOOKUP($B138,'Tillförd energi'!$B$1:$AS$566,MATCH(L$1,'Tillförd energi'!$B$1:$AQ$1,0),FALSE)</f>
        <v>0</v>
      </c>
      <c r="M138">
        <f>VLOOKUP($B138,'Tillförd energi'!$B$1:$AS$566,MATCH(M$1,'Tillförd energi'!$B$1:$AQ$1,0),FALSE)</f>
        <v>0</v>
      </c>
      <c r="N138">
        <f>VLOOKUP($B138,'Tillförd energi'!$B$1:$AS$566,MATCH(N$1,'Tillförd energi'!$B$1:$AQ$1,0),FALSE)</f>
        <v>0</v>
      </c>
      <c r="O138">
        <f>VLOOKUP($B138,'Tillförd energi'!$B$1:$AS$566,MATCH(O$1,'Tillförd energi'!$B$1:$AQ$1,0),FALSE)</f>
        <v>0</v>
      </c>
      <c r="P138">
        <f>VLOOKUP($B138,'Tillförd energi'!$B$1:$AS$566,MATCH(P$1,'Tillförd energi'!$B$1:$AQ$1,0),FALSE)</f>
        <v>0</v>
      </c>
      <c r="Q138">
        <f>VLOOKUP($B138,'Tillförd energi'!$B$1:$AS$566,MATCH(Q$1,'Tillförd energi'!$B$1:$AQ$1,0),FALSE)</f>
        <v>0</v>
      </c>
      <c r="R138">
        <f>VLOOKUP($B138,'Tillförd energi'!$B$1:$AS$566,MATCH(R$1,'Tillförd energi'!$B$1:$AQ$1,0),FALSE)</f>
        <v>0</v>
      </c>
      <c r="S138">
        <f>VLOOKUP($B138,'Tillförd energi'!$B$1:$AS$566,MATCH(S$1,'Tillförd energi'!$B$1:$AQ$1,0),FALSE)</f>
        <v>0</v>
      </c>
      <c r="T138">
        <f>VLOOKUP($B138,'Tillförd energi'!$B$1:$AS$566,MATCH(T$1,'Tillförd energi'!$B$1:$AQ$1,0),FALSE)</f>
        <v>0</v>
      </c>
      <c r="U138">
        <f>VLOOKUP($B138,'Tillförd energi'!$B$1:$AS$566,MATCH(U$1,'Tillförd energi'!$B$1:$AQ$1,0),FALSE)</f>
        <v>0</v>
      </c>
      <c r="V138">
        <f>VLOOKUP($B138,'Tillförd energi'!$B$1:$AS$566,MATCH(V$1,'Tillförd energi'!$B$1:$AQ$1,0),FALSE)</f>
        <v>0</v>
      </c>
      <c r="W138">
        <f>VLOOKUP($B138,'Tillförd energi'!$B$1:$AS$566,MATCH(W$1,'Tillförd energi'!$B$1:$AQ$1,0),FALSE)</f>
        <v>4.2699999999999996</v>
      </c>
      <c r="X138">
        <f>VLOOKUP($B138,'Tillförd energi'!$B$1:$AS$566,MATCH(X$1,'Tillförd energi'!$B$1:$AQ$1,0),FALSE)</f>
        <v>0</v>
      </c>
      <c r="Y138">
        <f>VLOOKUP($B138,'Tillförd energi'!$B$1:$AS$566,MATCH(Y$1,'Tillförd energi'!$B$1:$AQ$1,0),FALSE)</f>
        <v>0</v>
      </c>
      <c r="Z138">
        <f>VLOOKUP($B138,'Tillförd energi'!$B$1:$AS$566,MATCH(Z$1,'Tillförd energi'!$B$1:$AQ$1,0),FALSE)</f>
        <v>0</v>
      </c>
      <c r="AA138">
        <f>VLOOKUP($B138,'Tillförd energi'!$B$1:$AS$566,MATCH(AA$1,'Tillförd energi'!$B$1:$AQ$1,0),FALSE)</f>
        <v>0</v>
      </c>
      <c r="AB138">
        <f>VLOOKUP($B138,'Tillförd energi'!$B$1:$AS$566,MATCH(AB$1,'Tillförd energi'!$B$1:$AQ$1,0),FALSE)</f>
        <v>0</v>
      </c>
      <c r="AC138">
        <f>VLOOKUP($B138,'Tillförd energi'!$B$1:$AS$566,MATCH(AC$1,'Tillförd energi'!$B$1:$AQ$1,0),FALSE)</f>
        <v>0</v>
      </c>
      <c r="AD138">
        <f>VLOOKUP($B138,'Tillförd energi'!$B$1:$AS$566,MATCH(AD$1,'Tillförd energi'!$B$1:$AQ$1,0),FALSE)</f>
        <v>42.478999999999999</v>
      </c>
      <c r="AE138">
        <f>VLOOKUP($B138,'Tillförd energi'!$B$1:$AS$566,MATCH(AE$1,'Tillförd energi'!$B$1:$AQ$1,0),FALSE)</f>
        <v>0</v>
      </c>
      <c r="AF138">
        <f>VLOOKUP($B138,'Tillförd energi'!$B$1:$AS$566,MATCH(AF$1,'Tillförd energi'!$B$1:$AQ$1,0),FALSE)</f>
        <v>0.34950799999999999</v>
      </c>
      <c r="AG138">
        <f>IFERROR(VLOOKUP(B138,Miljö!$B$1:$S$476,9,FALSE)/1,0)</f>
        <v>0</v>
      </c>
      <c r="AI138">
        <f t="shared" si="20"/>
        <v>48.285508</v>
      </c>
      <c r="AJ138">
        <f t="shared" si="21"/>
        <v>48.285508</v>
      </c>
      <c r="AK138">
        <f>IF(ISERROR(1/VLOOKUP($B138,Leveranser!$B$1:$S$500,MATCH("såld värme (gwh)",Leveranser!$B$1:$S$1,0),FALSE)),"",VLOOKUP($B138,Leveranser!$B$1:$S$500,MATCH("såld värme (gwh)",Leveranser!$B$1:$S$1,0),FALSE))</f>
        <v>42.039000000000001</v>
      </c>
      <c r="AL138" s="22">
        <f>VLOOKUP($B138,Leveranser!$B$1:$Y$500,MATCH("Totalt såld fjärrvärme till andra fjärrvärmeföretag",Leveranser!$B$1:$AA$1,0),FALSE)</f>
        <v>0</v>
      </c>
      <c r="AM138" s="22">
        <f>IF(ISERROR(1/VLOOKUP($B138,Miljö!$B$1:$S$500,MATCH("Såld mängd produktionsspecifik fjärrvärme (GWh)",Miljö!$B$1:$R$1,0),FALSE)),0,VLOOKUP($B138,Miljö!$B$1:$S$500,MATCH("Såld mängd produktionsspecifik fjärrvärme (GWh)",Miljö!$B$1:$R$1,0),FALSE))</f>
        <v>0</v>
      </c>
      <c r="AN138" s="23">
        <f t="shared" si="22"/>
        <v>0.87063389702765481</v>
      </c>
      <c r="AP138" t="str">
        <f>VLOOKUP($B138,'Miljövärden urval för publ'!$B$1:$H$450,7,FALSE)</f>
        <v>Ja</v>
      </c>
      <c r="AQ138" t="str">
        <f>VLOOKUP($B138,'Miljövärden urval för publ'!$B$1:$H$450,6,FALSE)</f>
        <v>Ja</v>
      </c>
      <c r="AU138">
        <f t="shared" si="23"/>
        <v>0.34950799999999999</v>
      </c>
      <c r="AV138">
        <f t="shared" si="24"/>
        <v>0</v>
      </c>
      <c r="AW138">
        <f t="shared" si="25"/>
        <v>0</v>
      </c>
      <c r="AX138">
        <f t="shared" si="26"/>
        <v>0</v>
      </c>
      <c r="AZ138">
        <f t="shared" si="27"/>
        <v>0</v>
      </c>
      <c r="BA138">
        <f t="shared" si="28"/>
        <v>0</v>
      </c>
      <c r="BC138">
        <f t="shared" si="29"/>
        <v>4.2699999999999996</v>
      </c>
    </row>
    <row r="139" spans="1:55" ht="15" customHeight="1" x14ac:dyDescent="0.25">
      <c r="A139" t="s">
        <v>199</v>
      </c>
      <c r="B139" t="s">
        <v>200</v>
      </c>
      <c r="C139">
        <f>VLOOKUP($B139,'Tillförd energi'!$B$1:$AS$566,MATCH(C$1,'Tillförd energi'!$B$1:$AQ$1,0),FALSE)</f>
        <v>0</v>
      </c>
      <c r="D139">
        <f>VLOOKUP($B139,'Tillförd energi'!$B$1:$AS$566,MATCH(D$1,'Tillförd energi'!$B$1:$AQ$1,0),FALSE)</f>
        <v>0.1</v>
      </c>
      <c r="E139">
        <f>VLOOKUP($B139,'Tillförd energi'!$B$1:$AS$566,MATCH(E$1,'Tillförd energi'!$B$1:$AQ$1,0),FALSE)</f>
        <v>0</v>
      </c>
      <c r="F139">
        <f>VLOOKUP($B139,'Tillförd energi'!$B$1:$AS$566,MATCH(F$1,'Tillförd energi'!$B$1:$AQ$1,0),FALSE)</f>
        <v>0</v>
      </c>
      <c r="G139">
        <f>VLOOKUP($B139,'Tillförd energi'!$B$1:$AS$566,MATCH(G$1,'Tillförd energi'!$B$1:$AQ$1,0),FALSE)</f>
        <v>0</v>
      </c>
      <c r="H139">
        <f>VLOOKUP($B139,'Tillförd energi'!$B$1:$AS$566,MATCH(H$1,'Tillförd energi'!$B$1:$AQ$1,0),FALSE)</f>
        <v>0</v>
      </c>
      <c r="I139">
        <f>VLOOKUP($B139,'Tillförd energi'!$B$1:$AS$566,MATCH(I$1,'Tillförd energi'!$B$1:$AQ$1,0),FALSE)</f>
        <v>0</v>
      </c>
      <c r="J139">
        <f>VLOOKUP($B139,'Tillförd energi'!$B$1:$AS$566,MATCH(J$1,'Tillförd energi'!$B$1:$AQ$1,0),FALSE)</f>
        <v>0</v>
      </c>
      <c r="K139">
        <v>0</v>
      </c>
      <c r="L139">
        <f>VLOOKUP($B139,'Tillförd energi'!$B$1:$AS$566,MATCH(L$1,'Tillförd energi'!$B$1:$AQ$1,0),FALSE)</f>
        <v>0</v>
      </c>
      <c r="M139">
        <f>VLOOKUP($B139,'Tillförd energi'!$B$1:$AS$566,MATCH(M$1,'Tillförd energi'!$B$1:$AQ$1,0),FALSE)</f>
        <v>0</v>
      </c>
      <c r="N139">
        <f>VLOOKUP($B139,'Tillförd energi'!$B$1:$AS$566,MATCH(N$1,'Tillförd energi'!$B$1:$AQ$1,0),FALSE)</f>
        <v>0</v>
      </c>
      <c r="O139">
        <f>VLOOKUP($B139,'Tillförd energi'!$B$1:$AS$566,MATCH(O$1,'Tillförd energi'!$B$1:$AQ$1,0),FALSE)</f>
        <v>0</v>
      </c>
      <c r="P139">
        <f>VLOOKUP($B139,'Tillförd energi'!$B$1:$AS$566,MATCH(P$1,'Tillförd energi'!$B$1:$AQ$1,0),FALSE)</f>
        <v>38.299999999999997</v>
      </c>
      <c r="Q139">
        <f>VLOOKUP($B139,'Tillförd energi'!$B$1:$AS$566,MATCH(Q$1,'Tillförd energi'!$B$1:$AQ$1,0),FALSE)</f>
        <v>0</v>
      </c>
      <c r="R139">
        <f>VLOOKUP($B139,'Tillförd energi'!$B$1:$AS$566,MATCH(R$1,'Tillförd energi'!$B$1:$AQ$1,0),FALSE)</f>
        <v>5</v>
      </c>
      <c r="S139">
        <f>VLOOKUP($B139,'Tillförd energi'!$B$1:$AS$566,MATCH(S$1,'Tillförd energi'!$B$1:$AQ$1,0),FALSE)</f>
        <v>0</v>
      </c>
      <c r="T139">
        <f>VLOOKUP($B139,'Tillförd energi'!$B$1:$AS$566,MATCH(T$1,'Tillförd energi'!$B$1:$AQ$1,0),FALSE)</f>
        <v>0</v>
      </c>
      <c r="U139">
        <f>VLOOKUP($B139,'Tillförd energi'!$B$1:$AS$566,MATCH(U$1,'Tillförd energi'!$B$1:$AQ$1,0),FALSE)</f>
        <v>0</v>
      </c>
      <c r="V139">
        <f>VLOOKUP($B139,'Tillförd energi'!$B$1:$AS$566,MATCH(V$1,'Tillförd energi'!$B$1:$AQ$1,0),FALSE)</f>
        <v>0</v>
      </c>
      <c r="W139">
        <f>VLOOKUP($B139,'Tillförd energi'!$B$1:$AS$566,MATCH(W$1,'Tillförd energi'!$B$1:$AQ$1,0),FALSE)</f>
        <v>0</v>
      </c>
      <c r="X139">
        <f>VLOOKUP($B139,'Tillförd energi'!$B$1:$AS$566,MATCH(X$1,'Tillförd energi'!$B$1:$AQ$1,0),FALSE)</f>
        <v>0</v>
      </c>
      <c r="Y139">
        <f>VLOOKUP($B139,'Tillförd energi'!$B$1:$AS$566,MATCH(Y$1,'Tillförd energi'!$B$1:$AQ$1,0),FALSE)</f>
        <v>0</v>
      </c>
      <c r="Z139">
        <f>VLOOKUP($B139,'Tillförd energi'!$B$1:$AS$566,MATCH(Z$1,'Tillförd energi'!$B$1:$AQ$1,0),FALSE)</f>
        <v>0</v>
      </c>
      <c r="AA139">
        <f>VLOOKUP($B139,'Tillförd energi'!$B$1:$AS$566,MATCH(AA$1,'Tillförd energi'!$B$1:$AQ$1,0),FALSE)</f>
        <v>0</v>
      </c>
      <c r="AB139">
        <f>VLOOKUP($B139,'Tillförd energi'!$B$1:$AS$566,MATCH(AB$1,'Tillförd energi'!$B$1:$AQ$1,0),FALSE)</f>
        <v>0</v>
      </c>
      <c r="AC139">
        <f>VLOOKUP($B139,'Tillförd energi'!$B$1:$AS$566,MATCH(AC$1,'Tillförd energi'!$B$1:$AQ$1,0),FALSE)</f>
        <v>0</v>
      </c>
      <c r="AD139">
        <f>VLOOKUP($B139,'Tillförd energi'!$B$1:$AS$566,MATCH(AD$1,'Tillförd energi'!$B$1:$AQ$1,0),FALSE)</f>
        <v>0</v>
      </c>
      <c r="AE139">
        <f>VLOOKUP($B139,'Tillförd energi'!$B$1:$AS$566,MATCH(AE$1,'Tillförd energi'!$B$1:$AQ$1,0),FALSE)</f>
        <v>0</v>
      </c>
      <c r="AF139">
        <f>VLOOKUP($B139,'Tillförd energi'!$B$1:$AS$566,MATCH(AF$1,'Tillförd energi'!$B$1:$AQ$1,0),FALSE)</f>
        <v>1</v>
      </c>
      <c r="AG139">
        <f>IFERROR(VLOOKUP(B139,Miljö!$B$1:$S$476,9,FALSE)/1,0)</f>
        <v>0</v>
      </c>
      <c r="AI139">
        <f t="shared" si="20"/>
        <v>44.4</v>
      </c>
      <c r="AJ139">
        <f t="shared" si="21"/>
        <v>44.4</v>
      </c>
      <c r="AK139">
        <f>IF(ISERROR(1/VLOOKUP($B139,Leveranser!$B$1:$S$500,MATCH("såld värme (gwh)",Leveranser!$B$1:$S$1,0),FALSE)),"",VLOOKUP($B139,Leveranser!$B$1:$S$500,MATCH("såld värme (gwh)",Leveranser!$B$1:$S$1,0),FALSE))</f>
        <v>34</v>
      </c>
      <c r="AL139" s="22">
        <f>VLOOKUP($B139,Leveranser!$B$1:$Y$500,MATCH("Totalt såld fjärrvärme till andra fjärrvärmeföretag",Leveranser!$B$1:$AA$1,0),FALSE)</f>
        <v>0</v>
      </c>
      <c r="AM139" s="22">
        <f>IF(ISERROR(1/VLOOKUP($B139,Miljö!$B$1:$S$500,MATCH("Såld mängd produktionsspecifik fjärrvärme (GWh)",Miljö!$B$1:$R$1,0),FALSE)),0,VLOOKUP($B139,Miljö!$B$1:$S$500,MATCH("Såld mängd produktionsspecifik fjärrvärme (GWh)",Miljö!$B$1:$R$1,0),FALSE))</f>
        <v>0</v>
      </c>
      <c r="AN139" s="23">
        <f t="shared" si="22"/>
        <v>0.76576576576576583</v>
      </c>
      <c r="AP139" t="str">
        <f>VLOOKUP($B139,'Miljövärden urval för publ'!$B$1:$H$450,7,FALSE)</f>
        <v>Ja</v>
      </c>
      <c r="AQ139" t="str">
        <f>VLOOKUP($B139,'Miljövärden urval för publ'!$B$1:$H$450,6,FALSE)</f>
        <v>Nej</v>
      </c>
      <c r="AU139">
        <f t="shared" si="23"/>
        <v>1</v>
      </c>
      <c r="AV139">
        <f t="shared" si="24"/>
        <v>0</v>
      </c>
      <c r="AW139">
        <f t="shared" si="25"/>
        <v>38.299999999999997</v>
      </c>
      <c r="AX139">
        <f t="shared" si="26"/>
        <v>5</v>
      </c>
      <c r="AZ139">
        <f t="shared" si="27"/>
        <v>0</v>
      </c>
      <c r="BA139">
        <f t="shared" si="28"/>
        <v>0</v>
      </c>
      <c r="BC139">
        <f t="shared" si="29"/>
        <v>43.3</v>
      </c>
    </row>
    <row r="140" spans="1:55" ht="15" customHeight="1" x14ac:dyDescent="0.25">
      <c r="A140" t="s">
        <v>201</v>
      </c>
      <c r="B140" t="s">
        <v>202</v>
      </c>
      <c r="C140">
        <f>VLOOKUP($B140,'Tillförd energi'!$B$1:$AS$566,MATCH(C$1,'Tillförd energi'!$B$1:$AQ$1,0),FALSE)</f>
        <v>0</v>
      </c>
      <c r="D140">
        <f>VLOOKUP($B140,'Tillförd energi'!$B$1:$AS$566,MATCH(D$1,'Tillförd energi'!$B$1:$AQ$1,0),FALSE)</f>
        <v>0</v>
      </c>
      <c r="E140">
        <f>VLOOKUP($B140,'Tillförd energi'!$B$1:$AS$566,MATCH(E$1,'Tillförd energi'!$B$1:$AQ$1,0),FALSE)</f>
        <v>0</v>
      </c>
      <c r="F140">
        <f>VLOOKUP($B140,'Tillförd energi'!$B$1:$AS$566,MATCH(F$1,'Tillförd energi'!$B$1:$AQ$1,0),FALSE)</f>
        <v>0</v>
      </c>
      <c r="G140">
        <f>VLOOKUP($B140,'Tillförd energi'!$B$1:$AS$566,MATCH(G$1,'Tillförd energi'!$B$1:$AQ$1,0),FALSE)</f>
        <v>0</v>
      </c>
      <c r="H140">
        <f>VLOOKUP($B140,'Tillförd energi'!$B$1:$AS$566,MATCH(H$1,'Tillförd energi'!$B$1:$AQ$1,0),FALSE)</f>
        <v>0</v>
      </c>
      <c r="I140">
        <f>VLOOKUP($B140,'Tillförd energi'!$B$1:$AS$566,MATCH(I$1,'Tillförd energi'!$B$1:$AQ$1,0),FALSE)</f>
        <v>0</v>
      </c>
      <c r="J140">
        <f>VLOOKUP($B140,'Tillförd energi'!$B$1:$AS$566,MATCH(J$1,'Tillförd energi'!$B$1:$AQ$1,0),FALSE)</f>
        <v>0</v>
      </c>
      <c r="K140">
        <v>0</v>
      </c>
      <c r="L140">
        <f>VLOOKUP($B140,'Tillförd energi'!$B$1:$AS$566,MATCH(L$1,'Tillförd energi'!$B$1:$AQ$1,0),FALSE)</f>
        <v>0</v>
      </c>
      <c r="M140">
        <f>VLOOKUP($B140,'Tillförd energi'!$B$1:$AS$566,MATCH(M$1,'Tillförd energi'!$B$1:$AQ$1,0),FALSE)</f>
        <v>0</v>
      </c>
      <c r="N140">
        <f>VLOOKUP($B140,'Tillförd energi'!$B$1:$AS$566,MATCH(N$1,'Tillförd energi'!$B$1:$AQ$1,0),FALSE)</f>
        <v>0</v>
      </c>
      <c r="O140">
        <f>VLOOKUP($B140,'Tillförd energi'!$B$1:$AS$566,MATCH(O$1,'Tillförd energi'!$B$1:$AQ$1,0),FALSE)</f>
        <v>0</v>
      </c>
      <c r="P140">
        <f>VLOOKUP($B140,'Tillförd energi'!$B$1:$AS$566,MATCH(P$1,'Tillförd energi'!$B$1:$AQ$1,0),FALSE)</f>
        <v>0</v>
      </c>
      <c r="Q140">
        <f>VLOOKUP($B140,'Tillförd energi'!$B$1:$AS$566,MATCH(Q$1,'Tillförd energi'!$B$1:$AQ$1,0),FALSE)</f>
        <v>0</v>
      </c>
      <c r="R140">
        <f>VLOOKUP($B140,'Tillförd energi'!$B$1:$AS$566,MATCH(R$1,'Tillförd energi'!$B$1:$AQ$1,0),FALSE)</f>
        <v>0</v>
      </c>
      <c r="S140">
        <f>VLOOKUP($B140,'Tillförd energi'!$B$1:$AS$566,MATCH(S$1,'Tillförd energi'!$B$1:$AQ$1,0),FALSE)</f>
        <v>0</v>
      </c>
      <c r="T140">
        <f>VLOOKUP($B140,'Tillförd energi'!$B$1:$AS$566,MATCH(T$1,'Tillförd energi'!$B$1:$AQ$1,0),FALSE)</f>
        <v>0</v>
      </c>
      <c r="U140">
        <f>VLOOKUP($B140,'Tillförd energi'!$B$1:$AS$566,MATCH(U$1,'Tillförd energi'!$B$1:$AQ$1,0),FALSE)</f>
        <v>0</v>
      </c>
      <c r="V140">
        <f>VLOOKUP($B140,'Tillförd energi'!$B$1:$AS$566,MATCH(V$1,'Tillförd energi'!$B$1:$AQ$1,0),FALSE)</f>
        <v>0</v>
      </c>
      <c r="W140">
        <f>VLOOKUP($B140,'Tillförd energi'!$B$1:$AS$566,MATCH(W$1,'Tillförd energi'!$B$1:$AQ$1,0),FALSE)</f>
        <v>0</v>
      </c>
      <c r="X140">
        <f>VLOOKUP($B140,'Tillförd energi'!$B$1:$AS$566,MATCH(X$1,'Tillförd energi'!$B$1:$AQ$1,0),FALSE)</f>
        <v>0</v>
      </c>
      <c r="Y140">
        <f>VLOOKUP($B140,'Tillförd energi'!$B$1:$AS$566,MATCH(Y$1,'Tillförd energi'!$B$1:$AQ$1,0),FALSE)</f>
        <v>0</v>
      </c>
      <c r="Z140">
        <f>VLOOKUP($B140,'Tillförd energi'!$B$1:$AS$566,MATCH(Z$1,'Tillförd energi'!$B$1:$AQ$1,0),FALSE)</f>
        <v>0</v>
      </c>
      <c r="AA140">
        <f>VLOOKUP($B140,'Tillförd energi'!$B$1:$AS$566,MATCH(AA$1,'Tillförd energi'!$B$1:$AQ$1,0),FALSE)</f>
        <v>0</v>
      </c>
      <c r="AB140">
        <f>VLOOKUP($B140,'Tillförd energi'!$B$1:$AS$566,MATCH(AB$1,'Tillförd energi'!$B$1:$AQ$1,0),FALSE)</f>
        <v>0</v>
      </c>
      <c r="AC140">
        <f>VLOOKUP($B140,'Tillförd energi'!$B$1:$AS$566,MATCH(AC$1,'Tillförd energi'!$B$1:$AQ$1,0),FALSE)</f>
        <v>0</v>
      </c>
      <c r="AD140">
        <f>VLOOKUP($B140,'Tillförd energi'!$B$1:$AS$566,MATCH(AD$1,'Tillförd energi'!$B$1:$AQ$1,0),FALSE)</f>
        <v>0</v>
      </c>
      <c r="AE140">
        <f>VLOOKUP($B140,'Tillförd energi'!$B$1:$AS$566,MATCH(AE$1,'Tillförd energi'!$B$1:$AQ$1,0),FALSE)</f>
        <v>0</v>
      </c>
      <c r="AF140">
        <f>VLOOKUP($B140,'Tillförd energi'!$B$1:$AS$566,MATCH(AF$1,'Tillförd energi'!$B$1:$AQ$1,0),FALSE)</f>
        <v>0</v>
      </c>
      <c r="AG140">
        <f>IFERROR(VLOOKUP(B140,Miljö!$B$1:$S$476,9,FALSE)/1,0)</f>
        <v>0</v>
      </c>
      <c r="AI140">
        <f t="shared" si="20"/>
        <v>0</v>
      </c>
      <c r="AJ140">
        <f t="shared" si="21"/>
        <v>0</v>
      </c>
      <c r="AK140" t="str">
        <f>IF(ISERROR(1/VLOOKUP($B140,Leveranser!$B$1:$S$500,MATCH("såld värme (gwh)",Leveranser!$B$1:$S$1,0),FALSE)),"",VLOOKUP($B140,Leveranser!$B$1:$S$500,MATCH("såld värme (gwh)",Leveranser!$B$1:$S$1,0),FALSE))</f>
        <v/>
      </c>
      <c r="AL140" s="22">
        <f>VLOOKUP($B140,Leveranser!$B$1:$Y$500,MATCH("Totalt såld fjärrvärme till andra fjärrvärmeföretag",Leveranser!$B$1:$AA$1,0),FALSE)</f>
        <v>0</v>
      </c>
      <c r="AM140" s="22">
        <f>IF(ISERROR(1/VLOOKUP($B140,Miljö!$B$1:$S$500,MATCH("Såld mängd produktionsspecifik fjärrvärme (GWh)",Miljö!$B$1:$R$1,0),FALSE)),0,VLOOKUP($B140,Miljö!$B$1:$S$500,MATCH("Såld mängd produktionsspecifik fjärrvärme (GWh)",Miljö!$B$1:$R$1,0),FALSE))</f>
        <v>0</v>
      </c>
      <c r="AN140" s="23" t="str">
        <f t="shared" si="22"/>
        <v/>
      </c>
      <c r="AP140" t="str">
        <f>VLOOKUP($B140,'Miljövärden urval för publ'!$B$1:$H$450,7,FALSE)</f>
        <v>Nej</v>
      </c>
      <c r="AQ140" t="str">
        <f>VLOOKUP($B140,'Miljövärden urval för publ'!$B$1:$H$450,6,FALSE)</f>
        <v>Nej</v>
      </c>
      <c r="AU140">
        <f t="shared" si="23"/>
        <v>0</v>
      </c>
      <c r="AV140">
        <f t="shared" si="24"/>
        <v>0</v>
      </c>
      <c r="AW140">
        <f t="shared" si="25"/>
        <v>0</v>
      </c>
      <c r="AX140">
        <f t="shared" si="26"/>
        <v>0</v>
      </c>
      <c r="AZ140">
        <f t="shared" si="27"/>
        <v>0</v>
      </c>
      <c r="BA140">
        <f t="shared" si="28"/>
        <v>0</v>
      </c>
      <c r="BC140">
        <f t="shared" si="29"/>
        <v>0</v>
      </c>
    </row>
    <row r="141" spans="1:55" ht="15" customHeight="1" x14ac:dyDescent="0.25">
      <c r="A141" t="s">
        <v>201</v>
      </c>
      <c r="B141" t="s">
        <v>203</v>
      </c>
      <c r="C141">
        <f>VLOOKUP($B141,'Tillförd energi'!$B$1:$AS$566,MATCH(C$1,'Tillförd energi'!$B$1:$AQ$1,0),FALSE)</f>
        <v>0</v>
      </c>
      <c r="D141">
        <f>VLOOKUP($B141,'Tillförd energi'!$B$1:$AS$566,MATCH(D$1,'Tillförd energi'!$B$1:$AQ$1,0),FALSE)</f>
        <v>0.3</v>
      </c>
      <c r="E141">
        <f>VLOOKUP($B141,'Tillförd energi'!$B$1:$AS$566,MATCH(E$1,'Tillförd energi'!$B$1:$AQ$1,0),FALSE)</f>
        <v>0</v>
      </c>
      <c r="F141">
        <f>VLOOKUP($B141,'Tillförd energi'!$B$1:$AS$566,MATCH(F$1,'Tillförd energi'!$B$1:$AQ$1,0),FALSE)</f>
        <v>0</v>
      </c>
      <c r="G141">
        <f>VLOOKUP($B141,'Tillförd energi'!$B$1:$AS$566,MATCH(G$1,'Tillförd energi'!$B$1:$AQ$1,0),FALSE)</f>
        <v>0</v>
      </c>
      <c r="H141">
        <f>VLOOKUP($B141,'Tillförd energi'!$B$1:$AS$566,MATCH(H$1,'Tillförd energi'!$B$1:$AQ$1,0),FALSE)</f>
        <v>0</v>
      </c>
      <c r="I141">
        <f>VLOOKUP($B141,'Tillförd energi'!$B$1:$AS$566,MATCH(I$1,'Tillförd energi'!$B$1:$AQ$1,0),FALSE)</f>
        <v>0</v>
      </c>
      <c r="J141">
        <f>VLOOKUP($B141,'Tillförd energi'!$B$1:$AS$566,MATCH(J$1,'Tillförd energi'!$B$1:$AQ$1,0),FALSE)</f>
        <v>0</v>
      </c>
      <c r="K141">
        <v>0</v>
      </c>
      <c r="L141">
        <f>VLOOKUP($B141,'Tillförd energi'!$B$1:$AS$566,MATCH(L$1,'Tillförd energi'!$B$1:$AQ$1,0),FALSE)</f>
        <v>0</v>
      </c>
      <c r="M141">
        <f>VLOOKUP($B141,'Tillförd energi'!$B$1:$AS$566,MATCH(M$1,'Tillförd energi'!$B$1:$AQ$1,0),FALSE)</f>
        <v>0</v>
      </c>
      <c r="N141">
        <f>VLOOKUP($B141,'Tillförd energi'!$B$1:$AS$566,MATCH(N$1,'Tillförd energi'!$B$1:$AQ$1,0),FALSE)</f>
        <v>0</v>
      </c>
      <c r="O141">
        <f>VLOOKUP($B141,'Tillförd energi'!$B$1:$AS$566,MATCH(O$1,'Tillförd energi'!$B$1:$AQ$1,0),FALSE)</f>
        <v>0</v>
      </c>
      <c r="P141">
        <f>VLOOKUP($B141,'Tillförd energi'!$B$1:$AS$566,MATCH(P$1,'Tillförd energi'!$B$1:$AQ$1,0),FALSE)</f>
        <v>0</v>
      </c>
      <c r="Q141">
        <f>VLOOKUP($B141,'Tillförd energi'!$B$1:$AS$566,MATCH(Q$1,'Tillförd energi'!$B$1:$AQ$1,0),FALSE)</f>
        <v>18</v>
      </c>
      <c r="R141">
        <f>VLOOKUP($B141,'Tillförd energi'!$B$1:$AS$566,MATCH(R$1,'Tillförd energi'!$B$1:$AQ$1,0),FALSE)</f>
        <v>6.3</v>
      </c>
      <c r="S141">
        <f>VLOOKUP($B141,'Tillförd energi'!$B$1:$AS$566,MATCH(S$1,'Tillförd energi'!$B$1:$AQ$1,0),FALSE)</f>
        <v>0</v>
      </c>
      <c r="T141">
        <f>VLOOKUP($B141,'Tillförd energi'!$B$1:$AS$566,MATCH(T$1,'Tillförd energi'!$B$1:$AQ$1,0),FALSE)</f>
        <v>0</v>
      </c>
      <c r="U141">
        <f>VLOOKUP($B141,'Tillförd energi'!$B$1:$AS$566,MATCH(U$1,'Tillförd energi'!$B$1:$AQ$1,0),FALSE)</f>
        <v>0</v>
      </c>
      <c r="V141">
        <f>VLOOKUP($B141,'Tillförd energi'!$B$1:$AS$566,MATCH(V$1,'Tillförd energi'!$B$1:$AQ$1,0),FALSE)</f>
        <v>0</v>
      </c>
      <c r="W141">
        <f>VLOOKUP($B141,'Tillförd energi'!$B$1:$AS$566,MATCH(W$1,'Tillförd energi'!$B$1:$AQ$1,0),FALSE)</f>
        <v>0</v>
      </c>
      <c r="X141">
        <f>VLOOKUP($B141,'Tillförd energi'!$B$1:$AS$566,MATCH(X$1,'Tillförd energi'!$B$1:$AQ$1,0),FALSE)</f>
        <v>0</v>
      </c>
      <c r="Y141">
        <f>VLOOKUP($B141,'Tillförd energi'!$B$1:$AS$566,MATCH(Y$1,'Tillförd energi'!$B$1:$AQ$1,0),FALSE)</f>
        <v>0</v>
      </c>
      <c r="Z141">
        <f>VLOOKUP($B141,'Tillförd energi'!$B$1:$AS$566,MATCH(Z$1,'Tillförd energi'!$B$1:$AQ$1,0),FALSE)</f>
        <v>0.2</v>
      </c>
      <c r="AA141">
        <f>VLOOKUP($B141,'Tillförd energi'!$B$1:$AS$566,MATCH(AA$1,'Tillförd energi'!$B$1:$AQ$1,0),FALSE)</f>
        <v>0</v>
      </c>
      <c r="AB141">
        <f>VLOOKUP($B141,'Tillförd energi'!$B$1:$AS$566,MATCH(AB$1,'Tillförd energi'!$B$1:$AQ$1,0),FALSE)</f>
        <v>0</v>
      </c>
      <c r="AC141">
        <f>VLOOKUP($B141,'Tillförd energi'!$B$1:$AS$566,MATCH(AC$1,'Tillförd energi'!$B$1:$AQ$1,0),FALSE)</f>
        <v>0</v>
      </c>
      <c r="AD141">
        <f>VLOOKUP($B141,'Tillförd energi'!$B$1:$AS$566,MATCH(AD$1,'Tillförd energi'!$B$1:$AQ$1,0),FALSE)</f>
        <v>0</v>
      </c>
      <c r="AE141">
        <f>VLOOKUP($B141,'Tillförd energi'!$B$1:$AS$566,MATCH(AE$1,'Tillförd energi'!$B$1:$AQ$1,0),FALSE)</f>
        <v>0</v>
      </c>
      <c r="AF141">
        <f>VLOOKUP($B141,'Tillförd energi'!$B$1:$AS$566,MATCH(AF$1,'Tillförd energi'!$B$1:$AQ$1,0),FALSE)</f>
        <v>0.56340000000000001</v>
      </c>
      <c r="AG141">
        <f>IFERROR(VLOOKUP(B141,Miljö!$B$1:$S$476,9,FALSE)/1,0)</f>
        <v>0</v>
      </c>
      <c r="AI141">
        <f t="shared" si="20"/>
        <v>25.363400000000002</v>
      </c>
      <c r="AJ141">
        <f t="shared" si="21"/>
        <v>25.363400000000002</v>
      </c>
      <c r="AK141">
        <f>IF(ISERROR(1/VLOOKUP($B141,Leveranser!$B$1:$S$500,MATCH("såld värme (gwh)",Leveranser!$B$1:$S$1,0),FALSE)),"",VLOOKUP($B141,Leveranser!$B$1:$S$500,MATCH("såld värme (gwh)",Leveranser!$B$1:$S$1,0),FALSE))</f>
        <v>18.78</v>
      </c>
      <c r="AL141" s="22">
        <f>VLOOKUP($B141,Leveranser!$B$1:$Y$500,MATCH("Totalt såld fjärrvärme till andra fjärrvärmeföretag",Leveranser!$B$1:$AA$1,0),FALSE)</f>
        <v>0</v>
      </c>
      <c r="AM141" s="22">
        <f>IF(ISERROR(1/VLOOKUP($B141,Miljö!$B$1:$S$500,MATCH("Såld mängd produktionsspecifik fjärrvärme (GWh)",Miljö!$B$1:$R$1,0),FALSE)),0,VLOOKUP($B141,Miljö!$B$1:$S$500,MATCH("Såld mängd produktionsspecifik fjärrvärme (GWh)",Miljö!$B$1:$R$1,0),FALSE))</f>
        <v>0</v>
      </c>
      <c r="AN141" s="23">
        <f t="shared" si="22"/>
        <v>0.74043700765670217</v>
      </c>
      <c r="AP141" t="str">
        <f>VLOOKUP($B141,'Miljövärden urval för publ'!$B$1:$H$450,7,FALSE)</f>
        <v>Ja</v>
      </c>
      <c r="AQ141" t="str">
        <f>VLOOKUP($B141,'Miljövärden urval för publ'!$B$1:$H$450,6,FALSE)</f>
        <v>Nej</v>
      </c>
      <c r="AU141">
        <f t="shared" si="23"/>
        <v>0.76340000000000008</v>
      </c>
      <c r="AV141">
        <f t="shared" si="24"/>
        <v>0</v>
      </c>
      <c r="AW141">
        <f t="shared" si="25"/>
        <v>18</v>
      </c>
      <c r="AX141">
        <f t="shared" si="26"/>
        <v>6.3</v>
      </c>
      <c r="AZ141">
        <f t="shared" si="27"/>
        <v>0</v>
      </c>
      <c r="BA141">
        <f t="shared" si="28"/>
        <v>0</v>
      </c>
      <c r="BC141">
        <f t="shared" si="29"/>
        <v>24.3</v>
      </c>
    </row>
    <row r="142" spans="1:55" ht="15" customHeight="1" x14ac:dyDescent="0.25">
      <c r="A142" t="s">
        <v>201</v>
      </c>
      <c r="B142" t="s">
        <v>204</v>
      </c>
      <c r="C142">
        <f>VLOOKUP($B142,'Tillförd energi'!$B$1:$AS$566,MATCH(C$1,'Tillförd energi'!$B$1:$AQ$1,0),FALSE)</f>
        <v>0</v>
      </c>
      <c r="D142">
        <f>VLOOKUP($B142,'Tillförd energi'!$B$1:$AS$566,MATCH(D$1,'Tillförd energi'!$B$1:$AQ$1,0),FALSE)</f>
        <v>3</v>
      </c>
      <c r="E142">
        <f>VLOOKUP($B142,'Tillförd energi'!$B$1:$AS$566,MATCH(E$1,'Tillförd energi'!$B$1:$AQ$1,0),FALSE)</f>
        <v>0</v>
      </c>
      <c r="F142">
        <f>VLOOKUP($B142,'Tillförd energi'!$B$1:$AS$566,MATCH(F$1,'Tillförd energi'!$B$1:$AQ$1,0),FALSE)</f>
        <v>0</v>
      </c>
      <c r="G142">
        <f>VLOOKUP($B142,'Tillförd energi'!$B$1:$AS$566,MATCH(G$1,'Tillförd energi'!$B$1:$AQ$1,0),FALSE)</f>
        <v>0</v>
      </c>
      <c r="H142">
        <f>VLOOKUP($B142,'Tillförd energi'!$B$1:$AS$566,MATCH(H$1,'Tillförd energi'!$B$1:$AQ$1,0),FALSE)</f>
        <v>0</v>
      </c>
      <c r="I142">
        <f>VLOOKUP($B142,'Tillförd energi'!$B$1:$AS$566,MATCH(I$1,'Tillförd energi'!$B$1:$AQ$1,0),FALSE)</f>
        <v>0</v>
      </c>
      <c r="J142">
        <f>VLOOKUP($B142,'Tillförd energi'!$B$1:$AS$566,MATCH(J$1,'Tillförd energi'!$B$1:$AQ$1,0),FALSE)</f>
        <v>0</v>
      </c>
      <c r="K142">
        <v>0</v>
      </c>
      <c r="L142">
        <f>VLOOKUP($B142,'Tillförd energi'!$B$1:$AS$566,MATCH(L$1,'Tillförd energi'!$B$1:$AQ$1,0),FALSE)</f>
        <v>0</v>
      </c>
      <c r="M142">
        <f>VLOOKUP($B142,'Tillförd energi'!$B$1:$AS$566,MATCH(M$1,'Tillförd energi'!$B$1:$AQ$1,0),FALSE)</f>
        <v>0</v>
      </c>
      <c r="N142">
        <f>VLOOKUP($B142,'Tillförd energi'!$B$1:$AS$566,MATCH(N$1,'Tillförd energi'!$B$1:$AQ$1,0),FALSE)</f>
        <v>0</v>
      </c>
      <c r="O142">
        <f>VLOOKUP($B142,'Tillförd energi'!$B$1:$AS$566,MATCH(O$1,'Tillförd energi'!$B$1:$AQ$1,0),FALSE)</f>
        <v>0</v>
      </c>
      <c r="P142">
        <f>VLOOKUP($B142,'Tillförd energi'!$B$1:$AS$566,MATCH(P$1,'Tillförd energi'!$B$1:$AQ$1,0),FALSE)</f>
        <v>64.400000000000006</v>
      </c>
      <c r="Q142">
        <f>VLOOKUP($B142,'Tillförd energi'!$B$1:$AS$566,MATCH(Q$1,'Tillförd energi'!$B$1:$AQ$1,0),FALSE)</f>
        <v>0</v>
      </c>
      <c r="R142">
        <f>VLOOKUP($B142,'Tillförd energi'!$B$1:$AS$566,MATCH(R$1,'Tillförd energi'!$B$1:$AQ$1,0),FALSE)</f>
        <v>11.2</v>
      </c>
      <c r="S142">
        <f>VLOOKUP($B142,'Tillförd energi'!$B$1:$AS$566,MATCH(S$1,'Tillförd energi'!$B$1:$AQ$1,0),FALSE)</f>
        <v>0</v>
      </c>
      <c r="T142">
        <f>VLOOKUP($B142,'Tillförd energi'!$B$1:$AS$566,MATCH(T$1,'Tillförd energi'!$B$1:$AQ$1,0),FALSE)</f>
        <v>0</v>
      </c>
      <c r="U142">
        <f>VLOOKUP($B142,'Tillförd energi'!$B$1:$AS$566,MATCH(U$1,'Tillförd energi'!$B$1:$AQ$1,0),FALSE)</f>
        <v>0</v>
      </c>
      <c r="V142">
        <f>VLOOKUP($B142,'Tillförd energi'!$B$1:$AS$566,MATCH(V$1,'Tillförd energi'!$B$1:$AQ$1,0),FALSE)</f>
        <v>0</v>
      </c>
      <c r="W142">
        <f>VLOOKUP($B142,'Tillförd energi'!$B$1:$AS$566,MATCH(W$1,'Tillförd energi'!$B$1:$AQ$1,0),FALSE)</f>
        <v>0</v>
      </c>
      <c r="X142">
        <f>VLOOKUP($B142,'Tillförd energi'!$B$1:$AS$566,MATCH(X$1,'Tillförd energi'!$B$1:$AQ$1,0),FALSE)</f>
        <v>0</v>
      </c>
      <c r="Y142">
        <f>VLOOKUP($B142,'Tillförd energi'!$B$1:$AS$566,MATCH(Y$1,'Tillförd energi'!$B$1:$AQ$1,0),FALSE)</f>
        <v>0</v>
      </c>
      <c r="Z142">
        <f>VLOOKUP($B142,'Tillförd energi'!$B$1:$AS$566,MATCH(Z$1,'Tillförd energi'!$B$1:$AQ$1,0),FALSE)</f>
        <v>0.81</v>
      </c>
      <c r="AA142">
        <f>VLOOKUP($B142,'Tillförd energi'!$B$1:$AS$566,MATCH(AA$1,'Tillförd energi'!$B$1:$AQ$1,0),FALSE)</f>
        <v>0</v>
      </c>
      <c r="AB142">
        <f>VLOOKUP($B142,'Tillförd energi'!$B$1:$AS$566,MATCH(AB$1,'Tillförd energi'!$B$1:$AQ$1,0),FALSE)</f>
        <v>0</v>
      </c>
      <c r="AC142">
        <f>VLOOKUP($B142,'Tillförd energi'!$B$1:$AS$566,MATCH(AC$1,'Tillförd energi'!$B$1:$AQ$1,0),FALSE)</f>
        <v>0</v>
      </c>
      <c r="AD142">
        <f>VLOOKUP($B142,'Tillförd energi'!$B$1:$AS$566,MATCH(AD$1,'Tillförd energi'!$B$1:$AQ$1,0),FALSE)</f>
        <v>0</v>
      </c>
      <c r="AE142">
        <f>VLOOKUP($B142,'Tillförd energi'!$B$1:$AS$566,MATCH(AE$1,'Tillförd energi'!$B$1:$AQ$1,0),FALSE)</f>
        <v>0</v>
      </c>
      <c r="AF142">
        <f>VLOOKUP($B142,'Tillförd energi'!$B$1:$AS$566,MATCH(AF$1,'Tillförd energi'!$B$1:$AQ$1,0),FALSE)</f>
        <v>1.5731999999999999</v>
      </c>
      <c r="AG142">
        <f>IFERROR(VLOOKUP(B142,Miljö!$B$1:$S$476,9,FALSE)/1,0)</f>
        <v>0</v>
      </c>
      <c r="AI142">
        <f t="shared" si="20"/>
        <v>80.983200000000011</v>
      </c>
      <c r="AJ142">
        <f t="shared" si="21"/>
        <v>80.983200000000011</v>
      </c>
      <c r="AK142">
        <f>IF(ISERROR(1/VLOOKUP($B142,Leveranser!$B$1:$S$500,MATCH("såld värme (gwh)",Leveranser!$B$1:$S$1,0),FALSE)),"",VLOOKUP($B142,Leveranser!$B$1:$S$500,MATCH("såld värme (gwh)",Leveranser!$B$1:$S$1,0),FALSE))</f>
        <v>52.44</v>
      </c>
      <c r="AL142" s="22">
        <f>VLOOKUP($B142,Leveranser!$B$1:$Y$500,MATCH("Totalt såld fjärrvärme till andra fjärrvärmeföretag",Leveranser!$B$1:$AA$1,0),FALSE)</f>
        <v>0</v>
      </c>
      <c r="AM142" s="22">
        <f>IF(ISERROR(1/VLOOKUP($B142,Miljö!$B$1:$S$500,MATCH("Såld mängd produktionsspecifik fjärrvärme (GWh)",Miljö!$B$1:$R$1,0),FALSE)),0,VLOOKUP($B142,Miljö!$B$1:$S$500,MATCH("Såld mängd produktionsspecifik fjärrvärme (GWh)",Miljö!$B$1:$R$1,0),FALSE))</f>
        <v>0</v>
      </c>
      <c r="AN142" s="23">
        <f t="shared" si="22"/>
        <v>0.64754171235515501</v>
      </c>
      <c r="AP142" t="str">
        <f>VLOOKUP($B142,'Miljövärden urval för publ'!$B$1:$H$450,7,FALSE)</f>
        <v>Ja</v>
      </c>
      <c r="AQ142" t="str">
        <f>VLOOKUP($B142,'Miljövärden urval för publ'!$B$1:$H$450,6,FALSE)</f>
        <v>Nej</v>
      </c>
      <c r="AU142">
        <f t="shared" si="23"/>
        <v>2.3832</v>
      </c>
      <c r="AV142">
        <f t="shared" si="24"/>
        <v>0</v>
      </c>
      <c r="AW142">
        <f t="shared" si="25"/>
        <v>64.400000000000006</v>
      </c>
      <c r="AX142">
        <f t="shared" si="26"/>
        <v>11.2</v>
      </c>
      <c r="AZ142">
        <f t="shared" si="27"/>
        <v>0</v>
      </c>
      <c r="BA142">
        <f t="shared" si="28"/>
        <v>0</v>
      </c>
      <c r="BC142">
        <f t="shared" si="29"/>
        <v>75.600000000000009</v>
      </c>
    </row>
    <row r="143" spans="1:55" ht="15" customHeight="1" x14ac:dyDescent="0.25">
      <c r="A143" t="s">
        <v>201</v>
      </c>
      <c r="B143" t="s">
        <v>205</v>
      </c>
      <c r="C143">
        <f>VLOOKUP($B143,'Tillförd energi'!$B$1:$AS$566,MATCH(C$1,'Tillförd energi'!$B$1:$AQ$1,0),FALSE)</f>
        <v>0</v>
      </c>
      <c r="D143">
        <f>VLOOKUP($B143,'Tillförd energi'!$B$1:$AS$566,MATCH(D$1,'Tillförd energi'!$B$1:$AQ$1,0),FALSE)</f>
        <v>2.8</v>
      </c>
      <c r="E143">
        <f>VLOOKUP($B143,'Tillförd energi'!$B$1:$AS$566,MATCH(E$1,'Tillförd energi'!$B$1:$AQ$1,0),FALSE)</f>
        <v>0</v>
      </c>
      <c r="F143">
        <f>VLOOKUP($B143,'Tillförd energi'!$B$1:$AS$566,MATCH(F$1,'Tillförd energi'!$B$1:$AQ$1,0),FALSE)</f>
        <v>2.6</v>
      </c>
      <c r="G143">
        <f>VLOOKUP($B143,'Tillförd energi'!$B$1:$AS$566,MATCH(G$1,'Tillförd energi'!$B$1:$AQ$1,0),FALSE)</f>
        <v>0</v>
      </c>
      <c r="H143">
        <f>VLOOKUP($B143,'Tillförd energi'!$B$1:$AS$566,MATCH(H$1,'Tillförd energi'!$B$1:$AQ$1,0),FALSE)</f>
        <v>0</v>
      </c>
      <c r="I143">
        <f>VLOOKUP($B143,'Tillförd energi'!$B$1:$AS$566,MATCH(I$1,'Tillförd energi'!$B$1:$AQ$1,0),FALSE)</f>
        <v>0</v>
      </c>
      <c r="J143">
        <f>VLOOKUP($B143,'Tillförd energi'!$B$1:$AS$566,MATCH(J$1,'Tillförd energi'!$B$1:$AQ$1,0),FALSE)</f>
        <v>0.7</v>
      </c>
      <c r="K143">
        <v>0</v>
      </c>
      <c r="L143">
        <f>VLOOKUP($B143,'Tillförd energi'!$B$1:$AS$566,MATCH(L$1,'Tillförd energi'!$B$1:$AQ$1,0),FALSE)</f>
        <v>52.379899999999999</v>
      </c>
      <c r="M143">
        <f>VLOOKUP($B143,'Tillförd energi'!$B$1:$AS$566,MATCH(M$1,'Tillförd energi'!$B$1:$AQ$1,0),FALSE)</f>
        <v>51.359400000000001</v>
      </c>
      <c r="N143">
        <f>VLOOKUP($B143,'Tillförd energi'!$B$1:$AS$566,MATCH(N$1,'Tillförd energi'!$B$1:$AQ$1,0),FALSE)</f>
        <v>28.229299999999999</v>
      </c>
      <c r="O143">
        <f>VLOOKUP($B143,'Tillförd energi'!$B$1:$AS$566,MATCH(O$1,'Tillförd energi'!$B$1:$AQ$1,0),FALSE)</f>
        <v>39.794400000000003</v>
      </c>
      <c r="P143">
        <f>VLOOKUP($B143,'Tillförd energi'!$B$1:$AS$566,MATCH(P$1,'Tillförd energi'!$B$1:$AQ$1,0),FALSE)</f>
        <v>27.9315</v>
      </c>
      <c r="Q143">
        <f>VLOOKUP($B143,'Tillförd energi'!$B$1:$AS$566,MATCH(Q$1,'Tillförd energi'!$B$1:$AQ$1,0),FALSE)</f>
        <v>155.9</v>
      </c>
      <c r="R143">
        <f>VLOOKUP($B143,'Tillförd energi'!$B$1:$AS$566,MATCH(R$1,'Tillförd energi'!$B$1:$AQ$1,0),FALSE)</f>
        <v>0</v>
      </c>
      <c r="S143">
        <f>VLOOKUP($B143,'Tillförd energi'!$B$1:$AS$566,MATCH(S$1,'Tillförd energi'!$B$1:$AQ$1,0),FALSE)</f>
        <v>0</v>
      </c>
      <c r="T143">
        <f>VLOOKUP($B143,'Tillförd energi'!$B$1:$AS$566,MATCH(T$1,'Tillförd energi'!$B$1:$AQ$1,0),FALSE)</f>
        <v>0</v>
      </c>
      <c r="U143">
        <f>VLOOKUP($B143,'Tillförd energi'!$B$1:$AS$566,MATCH(U$1,'Tillförd energi'!$B$1:$AQ$1,0),FALSE)</f>
        <v>0</v>
      </c>
      <c r="V143">
        <f>VLOOKUP($B143,'Tillförd energi'!$B$1:$AS$566,MATCH(V$1,'Tillförd energi'!$B$1:$AQ$1,0),FALSE)</f>
        <v>0</v>
      </c>
      <c r="W143">
        <f>VLOOKUP($B143,'Tillförd energi'!$B$1:$AS$566,MATCH(W$1,'Tillförd energi'!$B$1:$AQ$1,0),FALSE)</f>
        <v>0</v>
      </c>
      <c r="X143">
        <f>VLOOKUP($B143,'Tillförd energi'!$B$1:$AS$566,MATCH(X$1,'Tillförd energi'!$B$1:$AQ$1,0),FALSE)</f>
        <v>0</v>
      </c>
      <c r="Y143">
        <f>VLOOKUP($B143,'Tillförd energi'!$B$1:$AS$566,MATCH(Y$1,'Tillförd energi'!$B$1:$AQ$1,0),FALSE)</f>
        <v>30.656099999999999</v>
      </c>
      <c r="Z143">
        <f>VLOOKUP($B143,'Tillförd energi'!$B$1:$AS$566,MATCH(Z$1,'Tillförd energi'!$B$1:$AQ$1,0),FALSE)</f>
        <v>0</v>
      </c>
      <c r="AA143">
        <f>VLOOKUP($B143,'Tillförd energi'!$B$1:$AS$566,MATCH(AA$1,'Tillförd energi'!$B$1:$AQ$1,0),FALSE)</f>
        <v>0</v>
      </c>
      <c r="AB143">
        <f>VLOOKUP($B143,'Tillförd energi'!$B$1:$AS$566,MATCH(AB$1,'Tillförd energi'!$B$1:$AQ$1,0),FALSE)</f>
        <v>0</v>
      </c>
      <c r="AC143">
        <f>VLOOKUP($B143,'Tillförd energi'!$B$1:$AS$566,MATCH(AC$1,'Tillförd energi'!$B$1:$AQ$1,0),FALSE)</f>
        <v>124.8</v>
      </c>
      <c r="AD143">
        <f>VLOOKUP($B143,'Tillförd energi'!$B$1:$AS$566,MATCH(AD$1,'Tillförd energi'!$B$1:$AQ$1,0),FALSE)</f>
        <v>4.9000000000000004</v>
      </c>
      <c r="AE143">
        <f>VLOOKUP($B143,'Tillförd energi'!$B$1:$AS$566,MATCH(AE$1,'Tillförd energi'!$B$1:$AQ$1,0),FALSE)</f>
        <v>0</v>
      </c>
      <c r="AF143">
        <f>VLOOKUP($B143,'Tillförd energi'!$B$1:$AS$566,MATCH(AF$1,'Tillförd energi'!$B$1:$AQ$1,0),FALSE)</f>
        <v>15.3012</v>
      </c>
      <c r="AG143">
        <f>IFERROR(VLOOKUP(B143,Miljö!$B$1:$S$476,9,FALSE)/1,0)</f>
        <v>0</v>
      </c>
      <c r="AI143">
        <f t="shared" si="20"/>
        <v>537.35179999999991</v>
      </c>
      <c r="AJ143">
        <f t="shared" si="21"/>
        <v>537.35179999999991</v>
      </c>
      <c r="AK143">
        <f>IF(ISERROR(1/VLOOKUP($B143,Leveranser!$B$1:$S$500,MATCH("såld värme (gwh)",Leveranser!$B$1:$S$1,0),FALSE)),"",VLOOKUP($B143,Leveranser!$B$1:$S$500,MATCH("såld värme (gwh)",Leveranser!$B$1:$S$1,0),FALSE))</f>
        <v>510.04</v>
      </c>
      <c r="AL143" s="22">
        <f>VLOOKUP($B143,Leveranser!$B$1:$Y$500,MATCH("Totalt såld fjärrvärme till andra fjärrvärmeföretag",Leveranser!$B$1:$AA$1,0),FALSE)</f>
        <v>0</v>
      </c>
      <c r="AM143" s="22">
        <f>IF(ISERROR(1/VLOOKUP($B143,Miljö!$B$1:$S$500,MATCH("Såld mängd produktionsspecifik fjärrvärme (GWh)",Miljö!$B$1:$R$1,0),FALSE)),0,VLOOKUP($B143,Miljö!$B$1:$S$500,MATCH("Såld mängd produktionsspecifik fjärrvärme (GWh)",Miljö!$B$1:$R$1,0),FALSE))</f>
        <v>1.383</v>
      </c>
      <c r="AN143" s="23">
        <f t="shared" si="22"/>
        <v>0.94917333486181699</v>
      </c>
      <c r="AP143" t="str">
        <f>VLOOKUP($B143,'Miljövärden urval för publ'!$B$1:$H$450,7,FALSE)</f>
        <v>Ja</v>
      </c>
      <c r="AQ143" t="str">
        <f>VLOOKUP($B143,'Miljövärden urval för publ'!$B$1:$H$450,6,FALSE)</f>
        <v>Nej</v>
      </c>
      <c r="AU143">
        <f t="shared" si="23"/>
        <v>15.3012</v>
      </c>
      <c r="AV143">
        <f t="shared" si="24"/>
        <v>0</v>
      </c>
      <c r="AW143">
        <f t="shared" si="25"/>
        <v>303.21460000000002</v>
      </c>
      <c r="AX143">
        <f t="shared" si="26"/>
        <v>0</v>
      </c>
      <c r="AZ143">
        <f t="shared" si="27"/>
        <v>0</v>
      </c>
      <c r="BA143">
        <f t="shared" si="28"/>
        <v>0</v>
      </c>
      <c r="BC143">
        <f t="shared" si="29"/>
        <v>355.59450000000004</v>
      </c>
    </row>
    <row r="144" spans="1:55" ht="15" customHeight="1" x14ac:dyDescent="0.25">
      <c r="A144" t="s">
        <v>206</v>
      </c>
      <c r="B144" t="s">
        <v>207</v>
      </c>
      <c r="C144">
        <f>VLOOKUP($B144,'Tillförd energi'!$B$1:$AS$566,MATCH(C$1,'Tillförd energi'!$B$1:$AQ$1,0),FALSE)</f>
        <v>0</v>
      </c>
      <c r="D144">
        <f>VLOOKUP($B144,'Tillförd energi'!$B$1:$AS$566,MATCH(D$1,'Tillförd energi'!$B$1:$AQ$1,0),FALSE)</f>
        <v>0</v>
      </c>
      <c r="E144">
        <f>VLOOKUP($B144,'Tillförd energi'!$B$1:$AS$566,MATCH(E$1,'Tillförd energi'!$B$1:$AQ$1,0),FALSE)</f>
        <v>0</v>
      </c>
      <c r="F144">
        <f>VLOOKUP($B144,'Tillförd energi'!$B$1:$AS$566,MATCH(F$1,'Tillförd energi'!$B$1:$AQ$1,0),FALSE)</f>
        <v>0</v>
      </c>
      <c r="G144">
        <f>VLOOKUP($B144,'Tillförd energi'!$B$1:$AS$566,MATCH(G$1,'Tillförd energi'!$B$1:$AQ$1,0),FALSE)</f>
        <v>0</v>
      </c>
      <c r="H144">
        <f>VLOOKUP($B144,'Tillförd energi'!$B$1:$AS$566,MATCH(H$1,'Tillförd energi'!$B$1:$AQ$1,0),FALSE)</f>
        <v>0</v>
      </c>
      <c r="I144">
        <f>VLOOKUP($B144,'Tillförd energi'!$B$1:$AS$566,MATCH(I$1,'Tillförd energi'!$B$1:$AQ$1,0),FALSE)</f>
        <v>0</v>
      </c>
      <c r="J144">
        <f>VLOOKUP($B144,'Tillförd energi'!$B$1:$AS$566,MATCH(J$1,'Tillförd energi'!$B$1:$AQ$1,0),FALSE)</f>
        <v>0</v>
      </c>
      <c r="K144">
        <v>0</v>
      </c>
      <c r="L144">
        <f>VLOOKUP($B144,'Tillförd energi'!$B$1:$AS$566,MATCH(L$1,'Tillförd energi'!$B$1:$AQ$1,0),FALSE)</f>
        <v>0</v>
      </c>
      <c r="M144">
        <f>VLOOKUP($B144,'Tillförd energi'!$B$1:$AS$566,MATCH(M$1,'Tillförd energi'!$B$1:$AQ$1,0),FALSE)</f>
        <v>0</v>
      </c>
      <c r="N144">
        <f>VLOOKUP($B144,'Tillförd energi'!$B$1:$AS$566,MATCH(N$1,'Tillförd energi'!$B$1:$AQ$1,0),FALSE)</f>
        <v>0</v>
      </c>
      <c r="O144">
        <f>VLOOKUP($B144,'Tillförd energi'!$B$1:$AS$566,MATCH(O$1,'Tillförd energi'!$B$1:$AQ$1,0),FALSE)</f>
        <v>0</v>
      </c>
      <c r="P144">
        <f>VLOOKUP($B144,'Tillförd energi'!$B$1:$AS$566,MATCH(P$1,'Tillförd energi'!$B$1:$AQ$1,0),FALSE)</f>
        <v>0</v>
      </c>
      <c r="Q144">
        <f>VLOOKUP($B144,'Tillförd energi'!$B$1:$AS$566,MATCH(Q$1,'Tillförd energi'!$B$1:$AQ$1,0),FALSE)</f>
        <v>0</v>
      </c>
      <c r="R144">
        <f>VLOOKUP($B144,'Tillförd energi'!$B$1:$AS$566,MATCH(R$1,'Tillförd energi'!$B$1:$AQ$1,0),FALSE)</f>
        <v>0</v>
      </c>
      <c r="S144">
        <f>VLOOKUP($B144,'Tillförd energi'!$B$1:$AS$566,MATCH(S$1,'Tillförd energi'!$B$1:$AQ$1,0),FALSE)</f>
        <v>0</v>
      </c>
      <c r="T144">
        <f>VLOOKUP($B144,'Tillförd energi'!$B$1:$AS$566,MATCH(T$1,'Tillförd energi'!$B$1:$AQ$1,0),FALSE)</f>
        <v>0</v>
      </c>
      <c r="U144">
        <f>VLOOKUP($B144,'Tillförd energi'!$B$1:$AS$566,MATCH(U$1,'Tillförd energi'!$B$1:$AQ$1,0),FALSE)</f>
        <v>0</v>
      </c>
      <c r="V144">
        <f>VLOOKUP($B144,'Tillförd energi'!$B$1:$AS$566,MATCH(V$1,'Tillförd energi'!$B$1:$AQ$1,0),FALSE)</f>
        <v>0</v>
      </c>
      <c r="W144">
        <f>VLOOKUP($B144,'Tillförd energi'!$B$1:$AS$566,MATCH(W$1,'Tillförd energi'!$B$1:$AQ$1,0),FALSE)</f>
        <v>0</v>
      </c>
      <c r="X144">
        <f>VLOOKUP($B144,'Tillförd energi'!$B$1:$AS$566,MATCH(X$1,'Tillförd energi'!$B$1:$AQ$1,0),FALSE)</f>
        <v>0</v>
      </c>
      <c r="Y144">
        <f>VLOOKUP($B144,'Tillförd energi'!$B$1:$AS$566,MATCH(Y$1,'Tillförd energi'!$B$1:$AQ$1,0),FALSE)</f>
        <v>0</v>
      </c>
      <c r="Z144">
        <f>VLOOKUP($B144,'Tillförd energi'!$B$1:$AS$566,MATCH(Z$1,'Tillförd energi'!$B$1:$AQ$1,0),FALSE)</f>
        <v>0</v>
      </c>
      <c r="AA144">
        <f>VLOOKUP($B144,'Tillförd energi'!$B$1:$AS$566,MATCH(AA$1,'Tillförd energi'!$B$1:$AQ$1,0),FALSE)</f>
        <v>0</v>
      </c>
      <c r="AB144">
        <f>VLOOKUP($B144,'Tillförd energi'!$B$1:$AS$566,MATCH(AB$1,'Tillförd energi'!$B$1:$AQ$1,0),FALSE)</f>
        <v>0</v>
      </c>
      <c r="AC144">
        <f>VLOOKUP($B144,'Tillförd energi'!$B$1:$AS$566,MATCH(AC$1,'Tillförd energi'!$B$1:$AQ$1,0),FALSE)</f>
        <v>0</v>
      </c>
      <c r="AD144">
        <f>VLOOKUP($B144,'Tillförd energi'!$B$1:$AS$566,MATCH(AD$1,'Tillförd energi'!$B$1:$AQ$1,0),FALSE)</f>
        <v>0</v>
      </c>
      <c r="AE144">
        <f>VLOOKUP($B144,'Tillförd energi'!$B$1:$AS$566,MATCH(AE$1,'Tillförd energi'!$B$1:$AQ$1,0),FALSE)</f>
        <v>0</v>
      </c>
      <c r="AF144">
        <f>VLOOKUP($B144,'Tillförd energi'!$B$1:$AS$566,MATCH(AF$1,'Tillförd energi'!$B$1:$AQ$1,0),FALSE)</f>
        <v>8.6999999999999994E-2</v>
      </c>
      <c r="AG144">
        <f>IFERROR(VLOOKUP(B144,Miljö!$B$1:$S$476,9,FALSE)/1,0)</f>
        <v>0</v>
      </c>
      <c r="AI144">
        <f t="shared" si="20"/>
        <v>8.6999999999999994E-2</v>
      </c>
      <c r="AJ144">
        <f t="shared" si="21"/>
        <v>8.6999999999999994E-2</v>
      </c>
      <c r="AK144">
        <f>IF(ISERROR(1/VLOOKUP($B144,Leveranser!$B$1:$S$500,MATCH("såld värme (gwh)",Leveranser!$B$1:$S$1,0),FALSE)),"",VLOOKUP($B144,Leveranser!$B$1:$S$500,MATCH("såld värme (gwh)",Leveranser!$B$1:$S$1,0),FALSE))</f>
        <v>2.9</v>
      </c>
      <c r="AL144" s="22">
        <f>VLOOKUP($B144,Leveranser!$B$1:$Y$500,MATCH("Totalt såld fjärrvärme till andra fjärrvärmeföretag",Leveranser!$B$1:$AA$1,0),FALSE)</f>
        <v>0</v>
      </c>
      <c r="AM144" s="22">
        <f>IF(ISERROR(1/VLOOKUP($B144,Miljö!$B$1:$S$500,MATCH("Såld mängd produktionsspecifik fjärrvärme (GWh)",Miljö!$B$1:$R$1,0),FALSE)),0,VLOOKUP($B144,Miljö!$B$1:$S$500,MATCH("Såld mängd produktionsspecifik fjärrvärme (GWh)",Miljö!$B$1:$R$1,0),FALSE))</f>
        <v>0</v>
      </c>
      <c r="AN144" s="23">
        <f t="shared" si="22"/>
        <v>33.333333333333336</v>
      </c>
      <c r="AP144" t="str">
        <f>VLOOKUP($B144,'Miljövärden urval för publ'!$B$1:$H$450,7,FALSE)</f>
        <v>Nej</v>
      </c>
      <c r="AQ144" t="str">
        <f>VLOOKUP($B144,'Miljövärden urval för publ'!$B$1:$H$450,6,FALSE)</f>
        <v>Nej</v>
      </c>
      <c r="AU144">
        <f t="shared" si="23"/>
        <v>8.6999999999999994E-2</v>
      </c>
      <c r="AV144">
        <f t="shared" si="24"/>
        <v>0</v>
      </c>
      <c r="AW144">
        <f t="shared" si="25"/>
        <v>0</v>
      </c>
      <c r="AX144">
        <f t="shared" si="26"/>
        <v>0</v>
      </c>
      <c r="AZ144">
        <f t="shared" si="27"/>
        <v>0</v>
      </c>
      <c r="BA144">
        <f t="shared" si="28"/>
        <v>0</v>
      </c>
      <c r="BC144">
        <f t="shared" si="29"/>
        <v>0</v>
      </c>
    </row>
    <row r="145" spans="1:55" ht="15" customHeight="1" x14ac:dyDescent="0.25">
      <c r="A145" t="s">
        <v>206</v>
      </c>
      <c r="B145" t="s">
        <v>208</v>
      </c>
      <c r="C145">
        <f>VLOOKUP($B145,'Tillförd energi'!$B$1:$AS$566,MATCH(C$1,'Tillförd energi'!$B$1:$AQ$1,0),FALSE)</f>
        <v>0</v>
      </c>
      <c r="D145">
        <f>VLOOKUP($B145,'Tillförd energi'!$B$1:$AS$566,MATCH(D$1,'Tillförd energi'!$B$1:$AQ$1,0),FALSE)</f>
        <v>0</v>
      </c>
      <c r="E145">
        <f>VLOOKUP($B145,'Tillförd energi'!$B$1:$AS$566,MATCH(E$1,'Tillförd energi'!$B$1:$AQ$1,0),FALSE)</f>
        <v>0</v>
      </c>
      <c r="F145">
        <f>VLOOKUP($B145,'Tillförd energi'!$B$1:$AS$566,MATCH(F$1,'Tillförd energi'!$B$1:$AQ$1,0),FALSE)</f>
        <v>0</v>
      </c>
      <c r="G145">
        <f>VLOOKUP($B145,'Tillförd energi'!$B$1:$AS$566,MATCH(G$1,'Tillförd energi'!$B$1:$AQ$1,0),FALSE)</f>
        <v>0</v>
      </c>
      <c r="H145">
        <f>VLOOKUP($B145,'Tillförd energi'!$B$1:$AS$566,MATCH(H$1,'Tillförd energi'!$B$1:$AQ$1,0),FALSE)</f>
        <v>0</v>
      </c>
      <c r="I145">
        <f>VLOOKUP($B145,'Tillförd energi'!$B$1:$AS$566,MATCH(I$1,'Tillförd energi'!$B$1:$AQ$1,0),FALSE)</f>
        <v>0</v>
      </c>
      <c r="J145">
        <f>VLOOKUP($B145,'Tillförd energi'!$B$1:$AS$566,MATCH(J$1,'Tillförd energi'!$B$1:$AQ$1,0),FALSE)</f>
        <v>0</v>
      </c>
      <c r="K145">
        <v>0</v>
      </c>
      <c r="L145">
        <f>VLOOKUP($B145,'Tillförd energi'!$B$1:$AS$566,MATCH(L$1,'Tillförd energi'!$B$1:$AQ$1,0),FALSE)</f>
        <v>0</v>
      </c>
      <c r="M145">
        <f>VLOOKUP($B145,'Tillförd energi'!$B$1:$AS$566,MATCH(M$1,'Tillförd energi'!$B$1:$AQ$1,0),FALSE)</f>
        <v>0</v>
      </c>
      <c r="N145">
        <f>VLOOKUP($B145,'Tillförd energi'!$B$1:$AS$566,MATCH(N$1,'Tillförd energi'!$B$1:$AQ$1,0),FALSE)</f>
        <v>0</v>
      </c>
      <c r="O145">
        <f>VLOOKUP($B145,'Tillförd energi'!$B$1:$AS$566,MATCH(O$1,'Tillförd energi'!$B$1:$AQ$1,0),FALSE)</f>
        <v>0</v>
      </c>
      <c r="P145">
        <f>VLOOKUP($B145,'Tillförd energi'!$B$1:$AS$566,MATCH(P$1,'Tillförd energi'!$B$1:$AQ$1,0),FALSE)</f>
        <v>0</v>
      </c>
      <c r="Q145">
        <f>VLOOKUP($B145,'Tillförd energi'!$B$1:$AS$566,MATCH(Q$1,'Tillförd energi'!$B$1:$AQ$1,0),FALSE)</f>
        <v>0</v>
      </c>
      <c r="R145">
        <f>VLOOKUP($B145,'Tillförd energi'!$B$1:$AS$566,MATCH(R$1,'Tillförd energi'!$B$1:$AQ$1,0),FALSE)</f>
        <v>0</v>
      </c>
      <c r="S145">
        <f>VLOOKUP($B145,'Tillförd energi'!$B$1:$AS$566,MATCH(S$1,'Tillförd energi'!$B$1:$AQ$1,0),FALSE)</f>
        <v>0</v>
      </c>
      <c r="T145">
        <f>VLOOKUP($B145,'Tillförd energi'!$B$1:$AS$566,MATCH(T$1,'Tillförd energi'!$B$1:$AQ$1,0),FALSE)</f>
        <v>0</v>
      </c>
      <c r="U145">
        <f>VLOOKUP($B145,'Tillförd energi'!$B$1:$AS$566,MATCH(U$1,'Tillförd energi'!$B$1:$AQ$1,0),FALSE)</f>
        <v>0</v>
      </c>
      <c r="V145">
        <f>VLOOKUP($B145,'Tillförd energi'!$B$1:$AS$566,MATCH(V$1,'Tillförd energi'!$B$1:$AQ$1,0),FALSE)</f>
        <v>0</v>
      </c>
      <c r="W145">
        <f>VLOOKUP($B145,'Tillförd energi'!$B$1:$AS$566,MATCH(W$1,'Tillförd energi'!$B$1:$AQ$1,0),FALSE)</f>
        <v>0</v>
      </c>
      <c r="X145">
        <f>VLOOKUP($B145,'Tillförd energi'!$B$1:$AS$566,MATCH(X$1,'Tillförd energi'!$B$1:$AQ$1,0),FALSE)</f>
        <v>0</v>
      </c>
      <c r="Y145">
        <f>VLOOKUP($B145,'Tillförd energi'!$B$1:$AS$566,MATCH(Y$1,'Tillförd energi'!$B$1:$AQ$1,0),FALSE)</f>
        <v>0</v>
      </c>
      <c r="Z145">
        <f>VLOOKUP($B145,'Tillförd energi'!$B$1:$AS$566,MATCH(Z$1,'Tillförd energi'!$B$1:$AQ$1,0),FALSE)</f>
        <v>0</v>
      </c>
      <c r="AA145">
        <f>VLOOKUP($B145,'Tillförd energi'!$B$1:$AS$566,MATCH(AA$1,'Tillförd energi'!$B$1:$AQ$1,0),FALSE)</f>
        <v>0</v>
      </c>
      <c r="AB145">
        <f>VLOOKUP($B145,'Tillförd energi'!$B$1:$AS$566,MATCH(AB$1,'Tillförd energi'!$B$1:$AQ$1,0),FALSE)</f>
        <v>0</v>
      </c>
      <c r="AC145">
        <f>VLOOKUP($B145,'Tillförd energi'!$B$1:$AS$566,MATCH(AC$1,'Tillförd energi'!$B$1:$AQ$1,0),FALSE)</f>
        <v>0</v>
      </c>
      <c r="AD145">
        <f>VLOOKUP($B145,'Tillförd energi'!$B$1:$AS$566,MATCH(AD$1,'Tillförd energi'!$B$1:$AQ$1,0),FALSE)</f>
        <v>0</v>
      </c>
      <c r="AE145">
        <f>VLOOKUP($B145,'Tillförd energi'!$B$1:$AS$566,MATCH(AE$1,'Tillförd energi'!$B$1:$AQ$1,0),FALSE)</f>
        <v>0</v>
      </c>
      <c r="AF145">
        <f>VLOOKUP($B145,'Tillförd energi'!$B$1:$AS$566,MATCH(AF$1,'Tillförd energi'!$B$1:$AQ$1,0),FALSE)</f>
        <v>0</v>
      </c>
      <c r="AG145">
        <f>IFERROR(VLOOKUP(B145,Miljö!$B$1:$S$476,9,FALSE)/1,0)</f>
        <v>0</v>
      </c>
      <c r="AI145">
        <f t="shared" si="20"/>
        <v>0</v>
      </c>
      <c r="AJ145">
        <f t="shared" si="21"/>
        <v>0</v>
      </c>
      <c r="AK145" t="str">
        <f>IF(ISERROR(1/VLOOKUP($B145,Leveranser!$B$1:$S$500,MATCH("såld värme (gwh)",Leveranser!$B$1:$S$1,0),FALSE)),"",VLOOKUP($B145,Leveranser!$B$1:$S$500,MATCH("såld värme (gwh)",Leveranser!$B$1:$S$1,0),FALSE))</f>
        <v/>
      </c>
      <c r="AL145" s="22">
        <f>VLOOKUP($B145,Leveranser!$B$1:$Y$500,MATCH("Totalt såld fjärrvärme till andra fjärrvärmeföretag",Leveranser!$B$1:$AA$1,0),FALSE)</f>
        <v>0</v>
      </c>
      <c r="AM145" s="22">
        <f>IF(ISERROR(1/VLOOKUP($B145,Miljö!$B$1:$S$500,MATCH("Såld mängd produktionsspecifik fjärrvärme (GWh)",Miljö!$B$1:$R$1,0),FALSE)),0,VLOOKUP($B145,Miljö!$B$1:$S$500,MATCH("Såld mängd produktionsspecifik fjärrvärme (GWh)",Miljö!$B$1:$R$1,0),FALSE))</f>
        <v>0</v>
      </c>
      <c r="AN145" s="23" t="str">
        <f t="shared" si="22"/>
        <v/>
      </c>
      <c r="AP145" t="str">
        <f>VLOOKUP($B145,'Miljövärden urval för publ'!$B$1:$H$450,7,FALSE)</f>
        <v>Nej</v>
      </c>
      <c r="AQ145" t="str">
        <f>VLOOKUP($B145,'Miljövärden urval för publ'!$B$1:$H$450,6,FALSE)</f>
        <v>Nej</v>
      </c>
      <c r="AU145">
        <f t="shared" si="23"/>
        <v>0</v>
      </c>
      <c r="AV145">
        <f t="shared" si="24"/>
        <v>0</v>
      </c>
      <c r="AW145">
        <f t="shared" si="25"/>
        <v>0</v>
      </c>
      <c r="AX145">
        <f t="shared" si="26"/>
        <v>0</v>
      </c>
      <c r="AZ145">
        <f t="shared" si="27"/>
        <v>0</v>
      </c>
      <c r="BA145">
        <f t="shared" si="28"/>
        <v>0</v>
      </c>
      <c r="BC145">
        <f t="shared" si="29"/>
        <v>0</v>
      </c>
    </row>
    <row r="146" spans="1:55" ht="15" customHeight="1" x14ac:dyDescent="0.25">
      <c r="A146" t="s">
        <v>206</v>
      </c>
      <c r="B146" t="s">
        <v>209</v>
      </c>
      <c r="C146">
        <f>VLOOKUP($B146,'Tillförd energi'!$B$1:$AS$566,MATCH(C$1,'Tillförd energi'!$B$1:$AQ$1,0),FALSE)</f>
        <v>0</v>
      </c>
      <c r="D146">
        <f>VLOOKUP($B146,'Tillförd energi'!$B$1:$AS$566,MATCH(D$1,'Tillförd energi'!$B$1:$AQ$1,0),FALSE)</f>
        <v>0.77</v>
      </c>
      <c r="E146">
        <f>VLOOKUP($B146,'Tillförd energi'!$B$1:$AS$566,MATCH(E$1,'Tillförd energi'!$B$1:$AQ$1,0),FALSE)</f>
        <v>0</v>
      </c>
      <c r="F146">
        <f>VLOOKUP($B146,'Tillförd energi'!$B$1:$AS$566,MATCH(F$1,'Tillförd energi'!$B$1:$AQ$1,0),FALSE)</f>
        <v>0</v>
      </c>
      <c r="G146">
        <f>VLOOKUP($B146,'Tillförd energi'!$B$1:$AS$566,MATCH(G$1,'Tillförd energi'!$B$1:$AQ$1,0),FALSE)</f>
        <v>0</v>
      </c>
      <c r="H146">
        <f>VLOOKUP($B146,'Tillförd energi'!$B$1:$AS$566,MATCH(H$1,'Tillförd energi'!$B$1:$AQ$1,0),FALSE)</f>
        <v>0</v>
      </c>
      <c r="I146">
        <f>VLOOKUP($B146,'Tillförd energi'!$B$1:$AS$566,MATCH(I$1,'Tillförd energi'!$B$1:$AQ$1,0),FALSE)</f>
        <v>0</v>
      </c>
      <c r="J146">
        <f>VLOOKUP($B146,'Tillförd energi'!$B$1:$AS$566,MATCH(J$1,'Tillförd energi'!$B$1:$AQ$1,0),FALSE)</f>
        <v>0</v>
      </c>
      <c r="K146">
        <v>0</v>
      </c>
      <c r="L146">
        <f>VLOOKUP($B146,'Tillförd energi'!$B$1:$AS$566,MATCH(L$1,'Tillförd energi'!$B$1:$AQ$1,0),FALSE)</f>
        <v>0</v>
      </c>
      <c r="M146">
        <f>VLOOKUP($B146,'Tillförd energi'!$B$1:$AS$566,MATCH(M$1,'Tillförd energi'!$B$1:$AQ$1,0),FALSE)</f>
        <v>0</v>
      </c>
      <c r="N146">
        <f>VLOOKUP($B146,'Tillförd energi'!$B$1:$AS$566,MATCH(N$1,'Tillförd energi'!$B$1:$AQ$1,0),FALSE)</f>
        <v>1.79</v>
      </c>
      <c r="O146">
        <f>VLOOKUP($B146,'Tillförd energi'!$B$1:$AS$566,MATCH(O$1,'Tillförd energi'!$B$1:$AQ$1,0),FALSE)</f>
        <v>0</v>
      </c>
      <c r="P146">
        <f>VLOOKUP($B146,'Tillförd energi'!$B$1:$AS$566,MATCH(P$1,'Tillförd energi'!$B$1:$AQ$1,0),FALSE)</f>
        <v>11.91</v>
      </c>
      <c r="Q146">
        <f>VLOOKUP($B146,'Tillförd energi'!$B$1:$AS$566,MATCH(Q$1,'Tillförd energi'!$B$1:$AQ$1,0),FALSE)</f>
        <v>0</v>
      </c>
      <c r="R146">
        <f>VLOOKUP($B146,'Tillförd energi'!$B$1:$AS$566,MATCH(R$1,'Tillförd energi'!$B$1:$AQ$1,0),FALSE)</f>
        <v>0</v>
      </c>
      <c r="S146">
        <f>VLOOKUP($B146,'Tillförd energi'!$B$1:$AS$566,MATCH(S$1,'Tillförd energi'!$B$1:$AQ$1,0),FALSE)</f>
        <v>0</v>
      </c>
      <c r="T146">
        <f>VLOOKUP($B146,'Tillförd energi'!$B$1:$AS$566,MATCH(T$1,'Tillförd energi'!$B$1:$AQ$1,0),FALSE)</f>
        <v>0</v>
      </c>
      <c r="U146">
        <f>VLOOKUP($B146,'Tillförd energi'!$B$1:$AS$566,MATCH(U$1,'Tillförd energi'!$B$1:$AQ$1,0),FALSE)</f>
        <v>0</v>
      </c>
      <c r="V146">
        <f>VLOOKUP($B146,'Tillförd energi'!$B$1:$AS$566,MATCH(V$1,'Tillförd energi'!$B$1:$AQ$1,0),FALSE)</f>
        <v>0</v>
      </c>
      <c r="W146">
        <f>VLOOKUP($B146,'Tillförd energi'!$B$1:$AS$566,MATCH(W$1,'Tillförd energi'!$B$1:$AQ$1,0),FALSE)</f>
        <v>0</v>
      </c>
      <c r="X146">
        <f>VLOOKUP($B146,'Tillförd energi'!$B$1:$AS$566,MATCH(X$1,'Tillförd energi'!$B$1:$AQ$1,0),FALSE)</f>
        <v>0</v>
      </c>
      <c r="Y146">
        <f>VLOOKUP($B146,'Tillförd energi'!$B$1:$AS$566,MATCH(Y$1,'Tillförd energi'!$B$1:$AQ$1,0),FALSE)</f>
        <v>0</v>
      </c>
      <c r="Z146">
        <f>VLOOKUP($B146,'Tillförd energi'!$B$1:$AS$566,MATCH(Z$1,'Tillförd energi'!$B$1:$AQ$1,0),FALSE)</f>
        <v>0</v>
      </c>
      <c r="AA146">
        <f>VLOOKUP($B146,'Tillförd energi'!$B$1:$AS$566,MATCH(AA$1,'Tillförd energi'!$B$1:$AQ$1,0),FALSE)</f>
        <v>0</v>
      </c>
      <c r="AB146">
        <f>VLOOKUP($B146,'Tillförd energi'!$B$1:$AS$566,MATCH(AB$1,'Tillförd energi'!$B$1:$AQ$1,0),FALSE)</f>
        <v>0</v>
      </c>
      <c r="AC146">
        <f>VLOOKUP($B146,'Tillförd energi'!$B$1:$AS$566,MATCH(AC$1,'Tillförd energi'!$B$1:$AQ$1,0),FALSE)</f>
        <v>2</v>
      </c>
      <c r="AD146">
        <f>VLOOKUP($B146,'Tillförd energi'!$B$1:$AS$566,MATCH(AD$1,'Tillförd energi'!$B$1:$AQ$1,0),FALSE)</f>
        <v>0</v>
      </c>
      <c r="AE146">
        <f>VLOOKUP($B146,'Tillförd energi'!$B$1:$AS$566,MATCH(AE$1,'Tillförd energi'!$B$1:$AQ$1,0),FALSE)</f>
        <v>0</v>
      </c>
      <c r="AF146">
        <f>VLOOKUP($B146,'Tillförd energi'!$B$1:$AS$566,MATCH(AF$1,'Tillförd energi'!$B$1:$AQ$1,0),FALSE)</f>
        <v>0.4</v>
      </c>
      <c r="AG146">
        <f>IFERROR(VLOOKUP(B146,Miljö!$B$1:$S$476,9,FALSE)/1,0)</f>
        <v>0</v>
      </c>
      <c r="AI146">
        <f t="shared" si="20"/>
        <v>16.869999999999997</v>
      </c>
      <c r="AJ146">
        <f t="shared" si="21"/>
        <v>16.869999999999997</v>
      </c>
      <c r="AK146">
        <f>IF(ISERROR(1/VLOOKUP($B146,Leveranser!$B$1:$S$500,MATCH("såld värme (gwh)",Leveranser!$B$1:$S$1,0),FALSE)),"",VLOOKUP($B146,Leveranser!$B$1:$S$500,MATCH("såld värme (gwh)",Leveranser!$B$1:$S$1,0),FALSE))</f>
        <v>11.72</v>
      </c>
      <c r="AL146" s="22">
        <f>VLOOKUP($B146,Leveranser!$B$1:$Y$500,MATCH("Totalt såld fjärrvärme till andra fjärrvärmeföretag",Leveranser!$B$1:$AA$1,0),FALSE)</f>
        <v>0</v>
      </c>
      <c r="AM146" s="22">
        <f>IF(ISERROR(1/VLOOKUP($B146,Miljö!$B$1:$S$500,MATCH("Såld mängd produktionsspecifik fjärrvärme (GWh)",Miljö!$B$1:$R$1,0),FALSE)),0,VLOOKUP($B146,Miljö!$B$1:$S$500,MATCH("Såld mängd produktionsspecifik fjärrvärme (GWh)",Miljö!$B$1:$R$1,0),FALSE))</f>
        <v>0</v>
      </c>
      <c r="AN146" s="23">
        <f t="shared" si="22"/>
        <v>0.6947243627741555</v>
      </c>
      <c r="AP146" t="str">
        <f>VLOOKUP($B146,'Miljövärden urval för publ'!$B$1:$H$450,7,FALSE)</f>
        <v>Ja</v>
      </c>
      <c r="AQ146" t="str">
        <f>VLOOKUP($B146,'Miljövärden urval för publ'!$B$1:$H$450,6,FALSE)</f>
        <v>Ja</v>
      </c>
      <c r="AU146">
        <f t="shared" si="23"/>
        <v>0.4</v>
      </c>
      <c r="AV146">
        <f t="shared" si="24"/>
        <v>0</v>
      </c>
      <c r="AW146">
        <f t="shared" si="25"/>
        <v>13.7</v>
      </c>
      <c r="AX146">
        <f t="shared" si="26"/>
        <v>0</v>
      </c>
      <c r="AZ146">
        <f t="shared" si="27"/>
        <v>0</v>
      </c>
      <c r="BA146">
        <f t="shared" si="28"/>
        <v>0</v>
      </c>
      <c r="BC146">
        <f t="shared" si="29"/>
        <v>13.7</v>
      </c>
    </row>
    <row r="147" spans="1:55" ht="15" customHeight="1" x14ac:dyDescent="0.25">
      <c r="A147" t="s">
        <v>206</v>
      </c>
      <c r="B147" t="s">
        <v>210</v>
      </c>
      <c r="C147">
        <f>VLOOKUP($B147,'Tillförd energi'!$B$1:$AS$566,MATCH(C$1,'Tillförd energi'!$B$1:$AQ$1,0),FALSE)</f>
        <v>0</v>
      </c>
      <c r="D147">
        <f>VLOOKUP($B147,'Tillförd energi'!$B$1:$AS$566,MATCH(D$1,'Tillförd energi'!$B$1:$AQ$1,0),FALSE)</f>
        <v>6.9291099999999997</v>
      </c>
      <c r="E147">
        <f>VLOOKUP($B147,'Tillförd energi'!$B$1:$AS$566,MATCH(E$1,'Tillförd energi'!$B$1:$AQ$1,0),FALSE)</f>
        <v>0</v>
      </c>
      <c r="F147">
        <f>VLOOKUP($B147,'Tillförd energi'!$B$1:$AS$566,MATCH(F$1,'Tillförd energi'!$B$1:$AQ$1,0),FALSE)</f>
        <v>42.640900000000002</v>
      </c>
      <c r="G147">
        <f>VLOOKUP($B147,'Tillförd energi'!$B$1:$AS$566,MATCH(G$1,'Tillförd energi'!$B$1:$AQ$1,0),FALSE)</f>
        <v>0</v>
      </c>
      <c r="H147">
        <f>VLOOKUP($B147,'Tillförd energi'!$B$1:$AS$566,MATCH(H$1,'Tillförd energi'!$B$1:$AQ$1,0),FALSE)</f>
        <v>0</v>
      </c>
      <c r="I147">
        <f>VLOOKUP($B147,'Tillförd energi'!$B$1:$AS$566,MATCH(I$1,'Tillförd energi'!$B$1:$AQ$1,0),FALSE)</f>
        <v>296.774</v>
      </c>
      <c r="J147">
        <f>VLOOKUP($B147,'Tillförd energi'!$B$1:$AS$566,MATCH(J$1,'Tillförd energi'!$B$1:$AQ$1,0),FALSE)</f>
        <v>0</v>
      </c>
      <c r="K147">
        <v>0</v>
      </c>
      <c r="L147">
        <f>VLOOKUP($B147,'Tillförd energi'!$B$1:$AS$566,MATCH(L$1,'Tillförd energi'!$B$1:$AQ$1,0),FALSE)</f>
        <v>0</v>
      </c>
      <c r="M147">
        <f>VLOOKUP($B147,'Tillförd energi'!$B$1:$AS$566,MATCH(M$1,'Tillförd energi'!$B$1:$AQ$1,0),FALSE)</f>
        <v>2.0838000000000001</v>
      </c>
      <c r="N147">
        <f>VLOOKUP($B147,'Tillförd energi'!$B$1:$AS$566,MATCH(N$1,'Tillförd energi'!$B$1:$AQ$1,0),FALSE)</f>
        <v>37.502299999999998</v>
      </c>
      <c r="O147">
        <f>VLOOKUP($B147,'Tillförd energi'!$B$1:$AS$566,MATCH(O$1,'Tillförd energi'!$B$1:$AQ$1,0),FALSE)</f>
        <v>0</v>
      </c>
      <c r="P147">
        <f>VLOOKUP($B147,'Tillförd energi'!$B$1:$AS$566,MATCH(P$1,'Tillförd energi'!$B$1:$AQ$1,0),FALSE)</f>
        <v>7.99986</v>
      </c>
      <c r="Q147">
        <f>VLOOKUP($B147,'Tillförd energi'!$B$1:$AS$566,MATCH(Q$1,'Tillförd energi'!$B$1:$AQ$1,0),FALSE)</f>
        <v>0</v>
      </c>
      <c r="R147">
        <f>VLOOKUP($B147,'Tillförd energi'!$B$1:$AS$566,MATCH(R$1,'Tillförd energi'!$B$1:$AQ$1,0),FALSE)</f>
        <v>31.36</v>
      </c>
      <c r="S147">
        <f>VLOOKUP($B147,'Tillförd energi'!$B$1:$AS$566,MATCH(S$1,'Tillförd energi'!$B$1:$AQ$1,0),FALSE)</f>
        <v>0</v>
      </c>
      <c r="T147">
        <f>VLOOKUP($B147,'Tillförd energi'!$B$1:$AS$566,MATCH(T$1,'Tillförd energi'!$B$1:$AQ$1,0),FALSE)</f>
        <v>92.9375</v>
      </c>
      <c r="U147">
        <f>VLOOKUP($B147,'Tillförd energi'!$B$1:$AS$566,MATCH(U$1,'Tillförd energi'!$B$1:$AQ$1,0),FALSE)</f>
        <v>0</v>
      </c>
      <c r="V147">
        <f>VLOOKUP($B147,'Tillförd energi'!$B$1:$AS$566,MATCH(V$1,'Tillförd energi'!$B$1:$AQ$1,0),FALSE)</f>
        <v>0</v>
      </c>
      <c r="W147">
        <f>VLOOKUP($B147,'Tillförd energi'!$B$1:$AS$566,MATCH(W$1,'Tillförd energi'!$B$1:$AQ$1,0),FALSE)</f>
        <v>11.42</v>
      </c>
      <c r="X147">
        <f>VLOOKUP($B147,'Tillförd energi'!$B$1:$AS$566,MATCH(X$1,'Tillförd energi'!$B$1:$AQ$1,0),FALSE)</f>
        <v>0</v>
      </c>
      <c r="Y147">
        <f>VLOOKUP($B147,'Tillförd energi'!$B$1:$AS$566,MATCH(Y$1,'Tillförd energi'!$B$1:$AQ$1,0),FALSE)</f>
        <v>0</v>
      </c>
      <c r="Z147">
        <f>VLOOKUP($B147,'Tillförd energi'!$B$1:$AS$566,MATCH(Z$1,'Tillförd energi'!$B$1:$AQ$1,0),FALSE)</f>
        <v>0</v>
      </c>
      <c r="AA147">
        <f>VLOOKUP($B147,'Tillförd energi'!$B$1:$AS$566,MATCH(AA$1,'Tillförd energi'!$B$1:$AQ$1,0),FALSE)</f>
        <v>24.46</v>
      </c>
      <c r="AB147">
        <f>VLOOKUP($B147,'Tillförd energi'!$B$1:$AS$566,MATCH(AB$1,'Tillförd energi'!$B$1:$AQ$1,0),FALSE)</f>
        <v>53.92</v>
      </c>
      <c r="AC147">
        <f>VLOOKUP($B147,'Tillförd energi'!$B$1:$AS$566,MATCH(AC$1,'Tillförd energi'!$B$1:$AQ$1,0),FALSE)</f>
        <v>89.587000000000003</v>
      </c>
      <c r="AD147">
        <f>VLOOKUP($B147,'Tillförd energi'!$B$1:$AS$566,MATCH(AD$1,'Tillförd energi'!$B$1:$AQ$1,0),FALSE)</f>
        <v>0</v>
      </c>
      <c r="AE147">
        <f>VLOOKUP($B147,'Tillförd energi'!$B$1:$AS$566,MATCH(AE$1,'Tillförd energi'!$B$1:$AQ$1,0),FALSE)</f>
        <v>0</v>
      </c>
      <c r="AF147">
        <f>VLOOKUP($B147,'Tillförd energi'!$B$1:$AS$566,MATCH(AF$1,'Tillförd energi'!$B$1:$AQ$1,0),FALSE)</f>
        <v>21.429300000000001</v>
      </c>
      <c r="AG147">
        <f>IFERROR(VLOOKUP(B147,Miljö!$B$1:$S$476,9,FALSE)/1,0)</f>
        <v>0</v>
      </c>
      <c r="AI147">
        <f t="shared" si="20"/>
        <v>719.04376999999999</v>
      </c>
      <c r="AJ147">
        <f t="shared" si="21"/>
        <v>719.04376999999999</v>
      </c>
      <c r="AK147">
        <f>IF(ISERROR(1/VLOOKUP($B147,Leveranser!$B$1:$S$500,MATCH("såld värme (gwh)",Leveranser!$B$1:$S$1,0),FALSE)),"",VLOOKUP($B147,Leveranser!$B$1:$S$500,MATCH("såld värme (gwh)",Leveranser!$B$1:$S$1,0),FALSE))</f>
        <v>619.51</v>
      </c>
      <c r="AL147" s="22">
        <f>VLOOKUP($B147,Leveranser!$B$1:$Y$500,MATCH("Totalt såld fjärrvärme till andra fjärrvärmeföretag",Leveranser!$B$1:$AA$1,0),FALSE)</f>
        <v>0</v>
      </c>
      <c r="AM147" s="22">
        <f>IF(ISERROR(1/VLOOKUP($B147,Miljö!$B$1:$S$500,MATCH("Såld mängd produktionsspecifik fjärrvärme (GWh)",Miljö!$B$1:$R$1,0),FALSE)),0,VLOOKUP($B147,Miljö!$B$1:$S$500,MATCH("Såld mängd produktionsspecifik fjärrvärme (GWh)",Miljö!$B$1:$R$1,0),FALSE))</f>
        <v>7.3040000000000003</v>
      </c>
      <c r="AN147" s="23">
        <f t="shared" si="22"/>
        <v>0.86157481066834085</v>
      </c>
      <c r="AP147" t="str">
        <f>VLOOKUP($B147,'Miljövärden urval för publ'!$B$1:$H$450,7,FALSE)</f>
        <v>Ja</v>
      </c>
      <c r="AQ147" t="str">
        <f>VLOOKUP($B147,'Miljövärden urval för publ'!$B$1:$H$450,6,FALSE)</f>
        <v>Ja</v>
      </c>
      <c r="AU147">
        <f t="shared" si="23"/>
        <v>45.889300000000006</v>
      </c>
      <c r="AV147">
        <f t="shared" si="24"/>
        <v>0</v>
      </c>
      <c r="AW147">
        <f t="shared" si="25"/>
        <v>47.58596</v>
      </c>
      <c r="AX147">
        <f t="shared" si="26"/>
        <v>124.2975</v>
      </c>
      <c r="AZ147">
        <f t="shared" si="27"/>
        <v>53.92</v>
      </c>
      <c r="BA147">
        <f t="shared" si="28"/>
        <v>0</v>
      </c>
      <c r="BC147">
        <f t="shared" si="29"/>
        <v>183.30346</v>
      </c>
    </row>
    <row r="148" spans="1:55" ht="15" customHeight="1" x14ac:dyDescent="0.25">
      <c r="A148" t="s">
        <v>206</v>
      </c>
      <c r="B148" t="s">
        <v>211</v>
      </c>
      <c r="C148">
        <f>VLOOKUP($B148,'Tillförd energi'!$B$1:$AS$566,MATCH(C$1,'Tillförd energi'!$B$1:$AQ$1,0),FALSE)</f>
        <v>0</v>
      </c>
      <c r="D148">
        <f>VLOOKUP($B148,'Tillförd energi'!$B$1:$AS$566,MATCH(D$1,'Tillförd energi'!$B$1:$AQ$1,0),FALSE)</f>
        <v>0</v>
      </c>
      <c r="E148">
        <f>VLOOKUP($B148,'Tillförd energi'!$B$1:$AS$566,MATCH(E$1,'Tillförd energi'!$B$1:$AQ$1,0),FALSE)</f>
        <v>0</v>
      </c>
      <c r="F148">
        <f>VLOOKUP($B148,'Tillförd energi'!$B$1:$AS$566,MATCH(F$1,'Tillförd energi'!$B$1:$AQ$1,0),FALSE)</f>
        <v>0</v>
      </c>
      <c r="G148">
        <f>VLOOKUP($B148,'Tillförd energi'!$B$1:$AS$566,MATCH(G$1,'Tillförd energi'!$B$1:$AQ$1,0),FALSE)</f>
        <v>0</v>
      </c>
      <c r="H148">
        <f>VLOOKUP($B148,'Tillförd energi'!$B$1:$AS$566,MATCH(H$1,'Tillförd energi'!$B$1:$AQ$1,0),FALSE)</f>
        <v>0</v>
      </c>
      <c r="I148">
        <f>VLOOKUP($B148,'Tillförd energi'!$B$1:$AS$566,MATCH(I$1,'Tillförd energi'!$B$1:$AQ$1,0),FALSE)</f>
        <v>0</v>
      </c>
      <c r="J148">
        <f>VLOOKUP($B148,'Tillförd energi'!$B$1:$AS$566,MATCH(J$1,'Tillförd energi'!$B$1:$AQ$1,0),FALSE)</f>
        <v>0</v>
      </c>
      <c r="K148">
        <v>0</v>
      </c>
      <c r="L148">
        <f>VLOOKUP($B148,'Tillförd energi'!$B$1:$AS$566,MATCH(L$1,'Tillförd energi'!$B$1:$AQ$1,0),FALSE)</f>
        <v>0</v>
      </c>
      <c r="M148">
        <f>VLOOKUP($B148,'Tillförd energi'!$B$1:$AS$566,MATCH(M$1,'Tillförd energi'!$B$1:$AQ$1,0),FALSE)</f>
        <v>0</v>
      </c>
      <c r="N148">
        <f>VLOOKUP($B148,'Tillförd energi'!$B$1:$AS$566,MATCH(N$1,'Tillförd energi'!$B$1:$AQ$1,0),FALSE)</f>
        <v>0</v>
      </c>
      <c r="O148">
        <f>VLOOKUP($B148,'Tillförd energi'!$B$1:$AS$566,MATCH(O$1,'Tillförd energi'!$B$1:$AQ$1,0),FALSE)</f>
        <v>0</v>
      </c>
      <c r="P148">
        <f>VLOOKUP($B148,'Tillförd energi'!$B$1:$AS$566,MATCH(P$1,'Tillförd energi'!$B$1:$AQ$1,0),FALSE)</f>
        <v>0</v>
      </c>
      <c r="Q148">
        <f>VLOOKUP($B148,'Tillförd energi'!$B$1:$AS$566,MATCH(Q$1,'Tillförd energi'!$B$1:$AQ$1,0),FALSE)</f>
        <v>0</v>
      </c>
      <c r="R148">
        <f>VLOOKUP($B148,'Tillförd energi'!$B$1:$AS$566,MATCH(R$1,'Tillförd energi'!$B$1:$AQ$1,0),FALSE)</f>
        <v>0</v>
      </c>
      <c r="S148">
        <f>VLOOKUP($B148,'Tillförd energi'!$B$1:$AS$566,MATCH(S$1,'Tillförd energi'!$B$1:$AQ$1,0),FALSE)</f>
        <v>0</v>
      </c>
      <c r="T148">
        <f>VLOOKUP($B148,'Tillförd energi'!$B$1:$AS$566,MATCH(T$1,'Tillförd energi'!$B$1:$AQ$1,0),FALSE)</f>
        <v>0</v>
      </c>
      <c r="U148">
        <f>VLOOKUP($B148,'Tillförd energi'!$B$1:$AS$566,MATCH(U$1,'Tillförd energi'!$B$1:$AQ$1,0),FALSE)</f>
        <v>0</v>
      </c>
      <c r="V148">
        <f>VLOOKUP($B148,'Tillförd energi'!$B$1:$AS$566,MATCH(V$1,'Tillförd energi'!$B$1:$AQ$1,0),FALSE)</f>
        <v>0</v>
      </c>
      <c r="W148">
        <f>VLOOKUP($B148,'Tillförd energi'!$B$1:$AS$566,MATCH(W$1,'Tillförd energi'!$B$1:$AQ$1,0),FALSE)</f>
        <v>0</v>
      </c>
      <c r="X148">
        <f>VLOOKUP($B148,'Tillförd energi'!$B$1:$AS$566,MATCH(X$1,'Tillförd energi'!$B$1:$AQ$1,0),FALSE)</f>
        <v>0</v>
      </c>
      <c r="Y148">
        <f>VLOOKUP($B148,'Tillförd energi'!$B$1:$AS$566,MATCH(Y$1,'Tillförd energi'!$B$1:$AQ$1,0),FALSE)</f>
        <v>0</v>
      </c>
      <c r="Z148">
        <f>VLOOKUP($B148,'Tillförd energi'!$B$1:$AS$566,MATCH(Z$1,'Tillförd energi'!$B$1:$AQ$1,0),FALSE)</f>
        <v>0</v>
      </c>
      <c r="AA148">
        <f>VLOOKUP($B148,'Tillförd energi'!$B$1:$AS$566,MATCH(AA$1,'Tillförd energi'!$B$1:$AQ$1,0),FALSE)</f>
        <v>0</v>
      </c>
      <c r="AB148">
        <f>VLOOKUP($B148,'Tillförd energi'!$B$1:$AS$566,MATCH(AB$1,'Tillförd energi'!$B$1:$AQ$1,0),FALSE)</f>
        <v>0</v>
      </c>
      <c r="AC148">
        <f>VLOOKUP($B148,'Tillförd energi'!$B$1:$AS$566,MATCH(AC$1,'Tillförd energi'!$B$1:$AQ$1,0),FALSE)</f>
        <v>0</v>
      </c>
      <c r="AD148">
        <f>VLOOKUP($B148,'Tillförd energi'!$B$1:$AS$566,MATCH(AD$1,'Tillförd energi'!$B$1:$AQ$1,0),FALSE)</f>
        <v>0</v>
      </c>
      <c r="AE148">
        <f>VLOOKUP($B148,'Tillförd energi'!$B$1:$AS$566,MATCH(AE$1,'Tillförd energi'!$B$1:$AQ$1,0),FALSE)</f>
        <v>0</v>
      </c>
      <c r="AF148">
        <f>VLOOKUP($B148,'Tillförd energi'!$B$1:$AS$566,MATCH(AF$1,'Tillförd energi'!$B$1:$AQ$1,0),FALSE)</f>
        <v>0</v>
      </c>
      <c r="AG148">
        <f>IFERROR(VLOOKUP(B148,Miljö!$B$1:$S$476,9,FALSE)/1,0)</f>
        <v>0</v>
      </c>
      <c r="AI148">
        <f t="shared" si="20"/>
        <v>0</v>
      </c>
      <c r="AJ148">
        <f t="shared" si="21"/>
        <v>0</v>
      </c>
      <c r="AK148" t="str">
        <f>IF(ISERROR(1/VLOOKUP($B148,Leveranser!$B$1:$S$500,MATCH("såld värme (gwh)",Leveranser!$B$1:$S$1,0),FALSE)),"",VLOOKUP($B148,Leveranser!$B$1:$S$500,MATCH("såld värme (gwh)",Leveranser!$B$1:$S$1,0),FALSE))</f>
        <v/>
      </c>
      <c r="AL148" s="22">
        <f>VLOOKUP($B148,Leveranser!$B$1:$Y$500,MATCH("Totalt såld fjärrvärme till andra fjärrvärmeföretag",Leveranser!$B$1:$AA$1,0),FALSE)</f>
        <v>0</v>
      </c>
      <c r="AM148" s="22">
        <f>IF(ISERROR(1/VLOOKUP($B148,Miljö!$B$1:$S$500,MATCH("Såld mängd produktionsspecifik fjärrvärme (GWh)",Miljö!$B$1:$R$1,0),FALSE)),0,VLOOKUP($B148,Miljö!$B$1:$S$500,MATCH("Såld mängd produktionsspecifik fjärrvärme (GWh)",Miljö!$B$1:$R$1,0),FALSE))</f>
        <v>0</v>
      </c>
      <c r="AN148" s="23" t="str">
        <f t="shared" si="22"/>
        <v/>
      </c>
      <c r="AP148" t="str">
        <f>VLOOKUP($B148,'Miljövärden urval för publ'!$B$1:$H$450,7,FALSE)</f>
        <v>Nej</v>
      </c>
      <c r="AQ148" t="str">
        <f>VLOOKUP($B148,'Miljövärden urval för publ'!$B$1:$H$450,6,FALSE)</f>
        <v>Nej</v>
      </c>
      <c r="AU148">
        <f t="shared" si="23"/>
        <v>0</v>
      </c>
      <c r="AV148">
        <f t="shared" si="24"/>
        <v>0</v>
      </c>
      <c r="AW148">
        <f t="shared" si="25"/>
        <v>0</v>
      </c>
      <c r="AX148">
        <f t="shared" si="26"/>
        <v>0</v>
      </c>
      <c r="AZ148">
        <f t="shared" si="27"/>
        <v>0</v>
      </c>
      <c r="BA148">
        <f t="shared" si="28"/>
        <v>0</v>
      </c>
      <c r="BC148">
        <f t="shared" si="29"/>
        <v>0</v>
      </c>
    </row>
    <row r="149" spans="1:55" ht="15" customHeight="1" x14ac:dyDescent="0.25">
      <c r="A149" t="s">
        <v>206</v>
      </c>
      <c r="B149" t="s">
        <v>212</v>
      </c>
      <c r="C149">
        <f>VLOOKUP($B149,'Tillförd energi'!$B$1:$AS$566,MATCH(C$1,'Tillförd energi'!$B$1:$AQ$1,0),FALSE)</f>
        <v>0</v>
      </c>
      <c r="D149">
        <f>VLOOKUP($B149,'Tillförd energi'!$B$1:$AS$566,MATCH(D$1,'Tillförd energi'!$B$1:$AQ$1,0),FALSE)</f>
        <v>0.12</v>
      </c>
      <c r="E149">
        <f>VLOOKUP($B149,'Tillförd energi'!$B$1:$AS$566,MATCH(E$1,'Tillförd energi'!$B$1:$AQ$1,0),FALSE)</f>
        <v>0</v>
      </c>
      <c r="F149">
        <f>VLOOKUP($B149,'Tillförd energi'!$B$1:$AS$566,MATCH(F$1,'Tillförd energi'!$B$1:$AQ$1,0),FALSE)</f>
        <v>0</v>
      </c>
      <c r="G149">
        <f>VLOOKUP($B149,'Tillförd energi'!$B$1:$AS$566,MATCH(G$1,'Tillförd energi'!$B$1:$AQ$1,0),FALSE)</f>
        <v>0</v>
      </c>
      <c r="H149">
        <f>VLOOKUP($B149,'Tillförd energi'!$B$1:$AS$566,MATCH(H$1,'Tillförd energi'!$B$1:$AQ$1,0),FALSE)</f>
        <v>0</v>
      </c>
      <c r="I149">
        <f>VLOOKUP($B149,'Tillförd energi'!$B$1:$AS$566,MATCH(I$1,'Tillförd energi'!$B$1:$AQ$1,0),FALSE)</f>
        <v>0</v>
      </c>
      <c r="J149">
        <f>VLOOKUP($B149,'Tillförd energi'!$B$1:$AS$566,MATCH(J$1,'Tillförd energi'!$B$1:$AQ$1,0),FALSE)</f>
        <v>0</v>
      </c>
      <c r="K149">
        <v>0</v>
      </c>
      <c r="L149">
        <f>VLOOKUP($B149,'Tillförd energi'!$B$1:$AS$566,MATCH(L$1,'Tillförd energi'!$B$1:$AQ$1,0),FALSE)</f>
        <v>0</v>
      </c>
      <c r="M149">
        <f>VLOOKUP($B149,'Tillförd energi'!$B$1:$AS$566,MATCH(M$1,'Tillförd energi'!$B$1:$AQ$1,0),FALSE)</f>
        <v>0</v>
      </c>
      <c r="N149">
        <f>VLOOKUP($B149,'Tillförd energi'!$B$1:$AS$566,MATCH(N$1,'Tillförd energi'!$B$1:$AQ$1,0),FALSE)</f>
        <v>0</v>
      </c>
      <c r="O149">
        <f>VLOOKUP($B149,'Tillförd energi'!$B$1:$AS$566,MATCH(O$1,'Tillförd energi'!$B$1:$AQ$1,0),FALSE)</f>
        <v>0</v>
      </c>
      <c r="P149">
        <f>VLOOKUP($B149,'Tillförd energi'!$B$1:$AS$566,MATCH(P$1,'Tillförd energi'!$B$1:$AQ$1,0),FALSE)</f>
        <v>0</v>
      </c>
      <c r="Q149">
        <f>VLOOKUP($B149,'Tillförd energi'!$B$1:$AS$566,MATCH(Q$1,'Tillförd energi'!$B$1:$AQ$1,0),FALSE)</f>
        <v>0</v>
      </c>
      <c r="R149">
        <f>VLOOKUP($B149,'Tillförd energi'!$B$1:$AS$566,MATCH(R$1,'Tillförd energi'!$B$1:$AQ$1,0),FALSE)</f>
        <v>3.28</v>
      </c>
      <c r="S149">
        <f>VLOOKUP($B149,'Tillförd energi'!$B$1:$AS$566,MATCH(S$1,'Tillförd energi'!$B$1:$AQ$1,0),FALSE)</f>
        <v>0</v>
      </c>
      <c r="T149">
        <f>VLOOKUP($B149,'Tillförd energi'!$B$1:$AS$566,MATCH(T$1,'Tillförd energi'!$B$1:$AQ$1,0),FALSE)</f>
        <v>0</v>
      </c>
      <c r="U149">
        <f>VLOOKUP($B149,'Tillförd energi'!$B$1:$AS$566,MATCH(U$1,'Tillförd energi'!$B$1:$AQ$1,0),FALSE)</f>
        <v>0</v>
      </c>
      <c r="V149">
        <f>VLOOKUP($B149,'Tillförd energi'!$B$1:$AS$566,MATCH(V$1,'Tillförd energi'!$B$1:$AQ$1,0),FALSE)</f>
        <v>0</v>
      </c>
      <c r="W149">
        <f>VLOOKUP($B149,'Tillförd energi'!$B$1:$AS$566,MATCH(W$1,'Tillförd energi'!$B$1:$AQ$1,0),FALSE)</f>
        <v>0</v>
      </c>
      <c r="X149">
        <f>VLOOKUP($B149,'Tillförd energi'!$B$1:$AS$566,MATCH(X$1,'Tillförd energi'!$B$1:$AQ$1,0),FALSE)</f>
        <v>0</v>
      </c>
      <c r="Y149">
        <f>VLOOKUP($B149,'Tillförd energi'!$B$1:$AS$566,MATCH(Y$1,'Tillförd energi'!$B$1:$AQ$1,0),FALSE)</f>
        <v>0</v>
      </c>
      <c r="Z149">
        <f>VLOOKUP($B149,'Tillförd energi'!$B$1:$AS$566,MATCH(Z$1,'Tillförd energi'!$B$1:$AQ$1,0),FALSE)</f>
        <v>0</v>
      </c>
      <c r="AA149">
        <f>VLOOKUP($B149,'Tillförd energi'!$B$1:$AS$566,MATCH(AA$1,'Tillförd energi'!$B$1:$AQ$1,0),FALSE)</f>
        <v>0</v>
      </c>
      <c r="AB149">
        <f>VLOOKUP($B149,'Tillförd energi'!$B$1:$AS$566,MATCH(AB$1,'Tillförd energi'!$B$1:$AQ$1,0),FALSE)</f>
        <v>0</v>
      </c>
      <c r="AC149">
        <f>VLOOKUP($B149,'Tillförd energi'!$B$1:$AS$566,MATCH(AC$1,'Tillförd energi'!$B$1:$AQ$1,0),FALSE)</f>
        <v>0</v>
      </c>
      <c r="AD149">
        <f>VLOOKUP($B149,'Tillförd energi'!$B$1:$AS$566,MATCH(AD$1,'Tillförd energi'!$B$1:$AQ$1,0),FALSE)</f>
        <v>0</v>
      </c>
      <c r="AE149">
        <f>VLOOKUP($B149,'Tillförd energi'!$B$1:$AS$566,MATCH(AE$1,'Tillförd energi'!$B$1:$AQ$1,0),FALSE)</f>
        <v>0</v>
      </c>
      <c r="AF149">
        <f>VLOOKUP($B149,'Tillförd energi'!$B$1:$AS$566,MATCH(AF$1,'Tillförd energi'!$B$1:$AQ$1,0),FALSE)</f>
        <v>0.05</v>
      </c>
      <c r="AG149">
        <f>IFERROR(VLOOKUP(B149,Miljö!$B$1:$S$476,9,FALSE)/1,0)</f>
        <v>0</v>
      </c>
      <c r="AI149">
        <f t="shared" si="20"/>
        <v>3.4499999999999997</v>
      </c>
      <c r="AJ149">
        <f t="shared" si="21"/>
        <v>3.4499999999999997</v>
      </c>
      <c r="AK149">
        <f>IF(ISERROR(1/VLOOKUP($B149,Leveranser!$B$1:$S$500,MATCH("såld värme (gwh)",Leveranser!$B$1:$S$1,0),FALSE)),"",VLOOKUP($B149,Leveranser!$B$1:$S$500,MATCH("såld värme (gwh)",Leveranser!$B$1:$S$1,0),FALSE))</f>
        <v>2.91</v>
      </c>
      <c r="AL149" s="22">
        <f>VLOOKUP($B149,Leveranser!$B$1:$Y$500,MATCH("Totalt såld fjärrvärme till andra fjärrvärmeföretag",Leveranser!$B$1:$AA$1,0),FALSE)</f>
        <v>0</v>
      </c>
      <c r="AM149" s="22">
        <f>IF(ISERROR(1/VLOOKUP($B149,Miljö!$B$1:$S$500,MATCH("Såld mängd produktionsspecifik fjärrvärme (GWh)",Miljö!$B$1:$R$1,0),FALSE)),0,VLOOKUP($B149,Miljö!$B$1:$S$500,MATCH("Såld mängd produktionsspecifik fjärrvärme (GWh)",Miljö!$B$1:$R$1,0),FALSE))</f>
        <v>0</v>
      </c>
      <c r="AN149" s="23">
        <f t="shared" si="22"/>
        <v>0.84347826086956534</v>
      </c>
      <c r="AP149" t="str">
        <f>VLOOKUP($B149,'Miljövärden urval för publ'!$B$1:$H$450,7,FALSE)</f>
        <v>Ja</v>
      </c>
      <c r="AQ149" t="str">
        <f>VLOOKUP($B149,'Miljövärden urval för publ'!$B$1:$H$450,6,FALSE)</f>
        <v>Ja</v>
      </c>
      <c r="AU149">
        <f t="shared" si="23"/>
        <v>0.05</v>
      </c>
      <c r="AV149">
        <f t="shared" si="24"/>
        <v>0</v>
      </c>
      <c r="AW149">
        <f t="shared" si="25"/>
        <v>0</v>
      </c>
      <c r="AX149">
        <f t="shared" si="26"/>
        <v>3.28</v>
      </c>
      <c r="AZ149">
        <f t="shared" si="27"/>
        <v>0</v>
      </c>
      <c r="BA149">
        <f t="shared" si="28"/>
        <v>0</v>
      </c>
      <c r="BC149">
        <f t="shared" si="29"/>
        <v>3.28</v>
      </c>
    </row>
    <row r="150" spans="1:55" ht="15" customHeight="1" x14ac:dyDescent="0.25">
      <c r="A150" t="s">
        <v>213</v>
      </c>
      <c r="B150" t="s">
        <v>214</v>
      </c>
      <c r="C150">
        <f>VLOOKUP($B150,'Tillförd energi'!$B$1:$AS$566,MATCH(C$1,'Tillförd energi'!$B$1:$AQ$1,0),FALSE)</f>
        <v>0</v>
      </c>
      <c r="D150">
        <f>VLOOKUP($B150,'Tillförd energi'!$B$1:$AS$566,MATCH(D$1,'Tillförd energi'!$B$1:$AQ$1,0),FALSE)</f>
        <v>0.95</v>
      </c>
      <c r="E150">
        <f>VLOOKUP($B150,'Tillförd energi'!$B$1:$AS$566,MATCH(E$1,'Tillförd energi'!$B$1:$AQ$1,0),FALSE)</f>
        <v>0</v>
      </c>
      <c r="F150">
        <f>VLOOKUP($B150,'Tillförd energi'!$B$1:$AS$566,MATCH(F$1,'Tillförd energi'!$B$1:$AQ$1,0),FALSE)</f>
        <v>0.28000000000000003</v>
      </c>
      <c r="G150">
        <f>VLOOKUP($B150,'Tillförd energi'!$B$1:$AS$566,MATCH(G$1,'Tillförd energi'!$B$1:$AQ$1,0),FALSE)</f>
        <v>0</v>
      </c>
      <c r="H150">
        <f>VLOOKUP($B150,'Tillförd energi'!$B$1:$AS$566,MATCH(H$1,'Tillförd energi'!$B$1:$AQ$1,0),FALSE)</f>
        <v>0</v>
      </c>
      <c r="I150">
        <f>VLOOKUP($B150,'Tillförd energi'!$B$1:$AS$566,MATCH(I$1,'Tillförd energi'!$B$1:$AQ$1,0),FALSE)</f>
        <v>0</v>
      </c>
      <c r="J150">
        <f>VLOOKUP($B150,'Tillförd energi'!$B$1:$AS$566,MATCH(J$1,'Tillförd energi'!$B$1:$AQ$1,0),FALSE)</f>
        <v>0</v>
      </c>
      <c r="K150">
        <v>0</v>
      </c>
      <c r="L150">
        <f>VLOOKUP($B150,'Tillförd energi'!$B$1:$AS$566,MATCH(L$1,'Tillförd energi'!$B$1:$AQ$1,0),FALSE)</f>
        <v>0</v>
      </c>
      <c r="M150">
        <f>VLOOKUP($B150,'Tillförd energi'!$B$1:$AS$566,MATCH(M$1,'Tillförd energi'!$B$1:$AQ$1,0),FALSE)</f>
        <v>45.693899999999999</v>
      </c>
      <c r="N150">
        <f>VLOOKUP($B150,'Tillförd energi'!$B$1:$AS$566,MATCH(N$1,'Tillförd energi'!$B$1:$AQ$1,0),FALSE)</f>
        <v>135.07599999999999</v>
      </c>
      <c r="O150">
        <f>VLOOKUP($B150,'Tillförd energi'!$B$1:$AS$566,MATCH(O$1,'Tillförd energi'!$B$1:$AQ$1,0),FALSE)</f>
        <v>7.9351399999999996</v>
      </c>
      <c r="P150">
        <f>VLOOKUP($B150,'Tillförd energi'!$B$1:$AS$566,MATCH(P$1,'Tillförd energi'!$B$1:$AQ$1,0),FALSE)</f>
        <v>2.1843900000000001</v>
      </c>
      <c r="Q150">
        <f>VLOOKUP($B150,'Tillförd energi'!$B$1:$AS$566,MATCH(Q$1,'Tillförd energi'!$B$1:$AQ$1,0),FALSE)</f>
        <v>0</v>
      </c>
      <c r="R150">
        <f>VLOOKUP($B150,'Tillförd energi'!$B$1:$AS$566,MATCH(R$1,'Tillförd energi'!$B$1:$AQ$1,0),FALSE)</f>
        <v>0.02</v>
      </c>
      <c r="S150">
        <f>VLOOKUP($B150,'Tillförd energi'!$B$1:$AS$566,MATCH(S$1,'Tillförd energi'!$B$1:$AQ$1,0),FALSE)</f>
        <v>0</v>
      </c>
      <c r="T150">
        <f>VLOOKUP($B150,'Tillförd energi'!$B$1:$AS$566,MATCH(T$1,'Tillförd energi'!$B$1:$AQ$1,0),FALSE)</f>
        <v>79.7</v>
      </c>
      <c r="U150">
        <f>VLOOKUP($B150,'Tillförd energi'!$B$1:$AS$566,MATCH(U$1,'Tillförd energi'!$B$1:$AQ$1,0),FALSE)</f>
        <v>0</v>
      </c>
      <c r="V150">
        <f>VLOOKUP($B150,'Tillförd energi'!$B$1:$AS$566,MATCH(V$1,'Tillförd energi'!$B$1:$AQ$1,0),FALSE)</f>
        <v>0</v>
      </c>
      <c r="W150">
        <f>VLOOKUP($B150,'Tillförd energi'!$B$1:$AS$566,MATCH(W$1,'Tillförd energi'!$B$1:$AQ$1,0),FALSE)</f>
        <v>0</v>
      </c>
      <c r="X150">
        <f>VLOOKUP($B150,'Tillförd energi'!$B$1:$AS$566,MATCH(X$1,'Tillförd energi'!$B$1:$AQ$1,0),FALSE)</f>
        <v>0</v>
      </c>
      <c r="Y150">
        <f>VLOOKUP($B150,'Tillförd energi'!$B$1:$AS$566,MATCH(Y$1,'Tillförd energi'!$B$1:$AQ$1,0),FALSE)</f>
        <v>0</v>
      </c>
      <c r="Z150">
        <f>VLOOKUP($B150,'Tillförd energi'!$B$1:$AS$566,MATCH(Z$1,'Tillförd energi'!$B$1:$AQ$1,0),FALSE)</f>
        <v>0</v>
      </c>
      <c r="AA150">
        <f>VLOOKUP($B150,'Tillförd energi'!$B$1:$AS$566,MATCH(AA$1,'Tillförd energi'!$B$1:$AQ$1,0),FALSE)</f>
        <v>0</v>
      </c>
      <c r="AB150">
        <f>VLOOKUP($B150,'Tillförd energi'!$B$1:$AS$566,MATCH(AB$1,'Tillförd energi'!$B$1:$AQ$1,0),FALSE)</f>
        <v>0</v>
      </c>
      <c r="AC150">
        <f>VLOOKUP($B150,'Tillförd energi'!$B$1:$AS$566,MATCH(AC$1,'Tillförd energi'!$B$1:$AQ$1,0),FALSE)</f>
        <v>85.4</v>
      </c>
      <c r="AD150">
        <f>VLOOKUP($B150,'Tillförd energi'!$B$1:$AS$566,MATCH(AD$1,'Tillförd energi'!$B$1:$AQ$1,0),FALSE)</f>
        <v>0</v>
      </c>
      <c r="AE150">
        <f>VLOOKUP($B150,'Tillförd energi'!$B$1:$AS$566,MATCH(AE$1,'Tillförd energi'!$B$1:$AQ$1,0),FALSE)</f>
        <v>0</v>
      </c>
      <c r="AF150">
        <f>VLOOKUP($B150,'Tillförd energi'!$B$1:$AS$566,MATCH(AF$1,'Tillförd energi'!$B$1:$AQ$1,0),FALSE)</f>
        <v>14.321899999999999</v>
      </c>
      <c r="AG150">
        <f>IFERROR(VLOOKUP(B150,Miljö!$B$1:$S$476,9,FALSE)/1,0)</f>
        <v>0</v>
      </c>
      <c r="AI150">
        <f t="shared" si="20"/>
        <v>371.56133</v>
      </c>
      <c r="AJ150">
        <f t="shared" si="21"/>
        <v>371.56133</v>
      </c>
      <c r="AK150">
        <f>IF(ISERROR(1/VLOOKUP($B150,Leveranser!$B$1:$S$500,MATCH("såld värme (gwh)",Leveranser!$B$1:$S$1,0),FALSE)),"",VLOOKUP($B150,Leveranser!$B$1:$S$500,MATCH("såld värme (gwh)",Leveranser!$B$1:$S$1,0),FALSE))</f>
        <v>347</v>
      </c>
      <c r="AL150" s="22">
        <f>VLOOKUP($B150,Leveranser!$B$1:$Y$500,MATCH("Totalt såld fjärrvärme till andra fjärrvärmeföretag",Leveranser!$B$1:$AA$1,0),FALSE)</f>
        <v>0</v>
      </c>
      <c r="AM150" s="22">
        <f>IF(ISERROR(1/VLOOKUP($B150,Miljö!$B$1:$S$500,MATCH("Såld mängd produktionsspecifik fjärrvärme (GWh)",Miljö!$B$1:$R$1,0),FALSE)),0,VLOOKUP($B150,Miljö!$B$1:$S$500,MATCH("Såld mängd produktionsspecifik fjärrvärme (GWh)",Miljö!$B$1:$R$1,0),FALSE))</f>
        <v>0</v>
      </c>
      <c r="AN150" s="23">
        <f t="shared" si="22"/>
        <v>0.93389696931055766</v>
      </c>
      <c r="AP150" t="str">
        <f>VLOOKUP($B150,'Miljövärden urval för publ'!$B$1:$H$450,7,FALSE)</f>
        <v>Ja</v>
      </c>
      <c r="AQ150" t="str">
        <f>VLOOKUP($B150,'Miljövärden urval för publ'!$B$1:$H$450,6,FALSE)</f>
        <v>Ja</v>
      </c>
      <c r="AU150">
        <f t="shared" si="23"/>
        <v>14.321899999999999</v>
      </c>
      <c r="AV150">
        <f t="shared" si="24"/>
        <v>0</v>
      </c>
      <c r="AW150">
        <f t="shared" si="25"/>
        <v>190.88943</v>
      </c>
      <c r="AX150">
        <f t="shared" si="26"/>
        <v>79.72</v>
      </c>
      <c r="AZ150">
        <f t="shared" si="27"/>
        <v>0</v>
      </c>
      <c r="BA150">
        <f t="shared" si="28"/>
        <v>0</v>
      </c>
      <c r="BC150">
        <f t="shared" si="29"/>
        <v>270.60943000000003</v>
      </c>
    </row>
    <row r="151" spans="1:55" ht="15" customHeight="1" x14ac:dyDescent="0.25">
      <c r="A151" t="s">
        <v>215</v>
      </c>
      <c r="B151" t="s">
        <v>216</v>
      </c>
      <c r="C151">
        <f>VLOOKUP($B151,'Tillförd energi'!$B$1:$AS$566,MATCH(C$1,'Tillförd energi'!$B$1:$AQ$1,0),FALSE)</f>
        <v>0</v>
      </c>
      <c r="D151">
        <f>VLOOKUP($B151,'Tillförd energi'!$B$1:$AS$566,MATCH(D$1,'Tillförd energi'!$B$1:$AQ$1,0),FALSE)</f>
        <v>6</v>
      </c>
      <c r="E151">
        <f>VLOOKUP($B151,'Tillförd energi'!$B$1:$AS$566,MATCH(E$1,'Tillförd energi'!$B$1:$AQ$1,0),FALSE)</f>
        <v>0</v>
      </c>
      <c r="F151">
        <f>VLOOKUP($B151,'Tillförd energi'!$B$1:$AS$566,MATCH(F$1,'Tillförd energi'!$B$1:$AQ$1,0),FALSE)</f>
        <v>0</v>
      </c>
      <c r="G151">
        <f>VLOOKUP($B151,'Tillförd energi'!$B$1:$AS$566,MATCH(G$1,'Tillförd energi'!$B$1:$AQ$1,0),FALSE)</f>
        <v>0</v>
      </c>
      <c r="H151">
        <f>VLOOKUP($B151,'Tillförd energi'!$B$1:$AS$566,MATCH(H$1,'Tillförd energi'!$B$1:$AQ$1,0),FALSE)</f>
        <v>1</v>
      </c>
      <c r="I151">
        <f>VLOOKUP($B151,'Tillförd energi'!$B$1:$AS$566,MATCH(I$1,'Tillförd energi'!$B$1:$AQ$1,0),FALSE)</f>
        <v>0</v>
      </c>
      <c r="J151">
        <f>VLOOKUP($B151,'Tillförd energi'!$B$1:$AS$566,MATCH(J$1,'Tillförd energi'!$B$1:$AQ$1,0),FALSE)</f>
        <v>0</v>
      </c>
      <c r="K151">
        <v>0</v>
      </c>
      <c r="L151">
        <f>VLOOKUP($B151,'Tillförd energi'!$B$1:$AS$566,MATCH(L$1,'Tillförd energi'!$B$1:$AQ$1,0),FALSE)</f>
        <v>0</v>
      </c>
      <c r="M151">
        <f>VLOOKUP($B151,'Tillförd energi'!$B$1:$AS$566,MATCH(M$1,'Tillförd energi'!$B$1:$AQ$1,0),FALSE)</f>
        <v>0</v>
      </c>
      <c r="N151">
        <f>VLOOKUP($B151,'Tillförd energi'!$B$1:$AS$566,MATCH(N$1,'Tillförd energi'!$B$1:$AQ$1,0),FALSE)</f>
        <v>0</v>
      </c>
      <c r="O151">
        <f>VLOOKUP($B151,'Tillförd energi'!$B$1:$AS$566,MATCH(O$1,'Tillförd energi'!$B$1:$AQ$1,0),FALSE)</f>
        <v>0</v>
      </c>
      <c r="P151">
        <f>VLOOKUP($B151,'Tillförd energi'!$B$1:$AS$566,MATCH(P$1,'Tillförd energi'!$B$1:$AQ$1,0),FALSE)</f>
        <v>0</v>
      </c>
      <c r="Q151">
        <f>VLOOKUP($B151,'Tillförd energi'!$B$1:$AS$566,MATCH(Q$1,'Tillförd energi'!$B$1:$AQ$1,0),FALSE)</f>
        <v>0</v>
      </c>
      <c r="R151">
        <f>VLOOKUP($B151,'Tillförd energi'!$B$1:$AS$566,MATCH(R$1,'Tillförd energi'!$B$1:$AQ$1,0),FALSE)</f>
        <v>12</v>
      </c>
      <c r="S151">
        <f>VLOOKUP($B151,'Tillförd energi'!$B$1:$AS$566,MATCH(S$1,'Tillförd energi'!$B$1:$AQ$1,0),FALSE)</f>
        <v>0</v>
      </c>
      <c r="T151">
        <f>VLOOKUP($B151,'Tillförd energi'!$B$1:$AS$566,MATCH(T$1,'Tillförd energi'!$B$1:$AQ$1,0),FALSE)</f>
        <v>0</v>
      </c>
      <c r="U151">
        <f>VLOOKUP($B151,'Tillförd energi'!$B$1:$AS$566,MATCH(U$1,'Tillförd energi'!$B$1:$AQ$1,0),FALSE)</f>
        <v>0</v>
      </c>
      <c r="V151">
        <f>VLOOKUP($B151,'Tillförd energi'!$B$1:$AS$566,MATCH(V$1,'Tillförd energi'!$B$1:$AQ$1,0),FALSE)</f>
        <v>0</v>
      </c>
      <c r="W151">
        <f>VLOOKUP($B151,'Tillförd energi'!$B$1:$AS$566,MATCH(W$1,'Tillförd energi'!$B$1:$AQ$1,0),FALSE)</f>
        <v>0</v>
      </c>
      <c r="X151">
        <f>VLOOKUP($B151,'Tillförd energi'!$B$1:$AS$566,MATCH(X$1,'Tillförd energi'!$B$1:$AQ$1,0),FALSE)</f>
        <v>0</v>
      </c>
      <c r="Y151">
        <f>VLOOKUP($B151,'Tillförd energi'!$B$1:$AS$566,MATCH(Y$1,'Tillförd energi'!$B$1:$AQ$1,0),FALSE)</f>
        <v>0</v>
      </c>
      <c r="Z151">
        <f>VLOOKUP($B151,'Tillförd energi'!$B$1:$AS$566,MATCH(Z$1,'Tillförd energi'!$B$1:$AQ$1,0),FALSE)</f>
        <v>0</v>
      </c>
      <c r="AA151">
        <f>VLOOKUP($B151,'Tillförd energi'!$B$1:$AS$566,MATCH(AA$1,'Tillförd energi'!$B$1:$AQ$1,0),FALSE)</f>
        <v>0</v>
      </c>
      <c r="AB151">
        <f>VLOOKUP($B151,'Tillförd energi'!$B$1:$AS$566,MATCH(AB$1,'Tillförd energi'!$B$1:$AQ$1,0),FALSE)</f>
        <v>0</v>
      </c>
      <c r="AC151">
        <f>VLOOKUP($B151,'Tillförd energi'!$B$1:$AS$566,MATCH(AC$1,'Tillförd energi'!$B$1:$AQ$1,0),FALSE)</f>
        <v>0</v>
      </c>
      <c r="AD151">
        <f>VLOOKUP($B151,'Tillförd energi'!$B$1:$AS$566,MATCH(AD$1,'Tillförd energi'!$B$1:$AQ$1,0),FALSE)</f>
        <v>164.6</v>
      </c>
      <c r="AE151">
        <f>VLOOKUP($B151,'Tillförd energi'!$B$1:$AS$566,MATCH(AE$1,'Tillförd energi'!$B$1:$AQ$1,0),FALSE)</f>
        <v>0</v>
      </c>
      <c r="AF151">
        <f>VLOOKUP($B151,'Tillförd energi'!$B$1:$AS$566,MATCH(AF$1,'Tillförd energi'!$B$1:$AQ$1,0),FALSE)</f>
        <v>4.71</v>
      </c>
      <c r="AG151">
        <f>IFERROR(VLOOKUP(B151,Miljö!$B$1:$S$476,9,FALSE)/1,0)</f>
        <v>0</v>
      </c>
      <c r="AI151">
        <f t="shared" si="20"/>
        <v>188.31</v>
      </c>
      <c r="AJ151">
        <f t="shared" si="21"/>
        <v>188.31</v>
      </c>
      <c r="AK151">
        <f>IF(ISERROR(1/VLOOKUP($B151,Leveranser!$B$1:$S$500,MATCH("såld värme (gwh)",Leveranser!$B$1:$S$1,0),FALSE)),"",VLOOKUP($B151,Leveranser!$B$1:$S$500,MATCH("såld värme (gwh)",Leveranser!$B$1:$S$1,0),FALSE))</f>
        <v>157</v>
      </c>
      <c r="AL151" s="22">
        <f>VLOOKUP($B151,Leveranser!$B$1:$Y$500,MATCH("Totalt såld fjärrvärme till andra fjärrvärmeföretag",Leveranser!$B$1:$AA$1,0),FALSE)</f>
        <v>0</v>
      </c>
      <c r="AM151" s="22">
        <f>IF(ISERROR(1/VLOOKUP($B151,Miljö!$B$1:$S$500,MATCH("Såld mängd produktionsspecifik fjärrvärme (GWh)",Miljö!$B$1:$R$1,0),FALSE)),0,VLOOKUP($B151,Miljö!$B$1:$S$500,MATCH("Såld mängd produktionsspecifik fjärrvärme (GWh)",Miljö!$B$1:$R$1,0),FALSE))</f>
        <v>0</v>
      </c>
      <c r="AN151" s="23">
        <f t="shared" si="22"/>
        <v>0.83373161276618346</v>
      </c>
      <c r="AP151" t="str">
        <f>VLOOKUP($B151,'Miljövärden urval för publ'!$B$1:$H$450,7,FALSE)</f>
        <v>Ja</v>
      </c>
      <c r="AQ151" t="str">
        <f>VLOOKUP($B151,'Miljövärden urval för publ'!$B$1:$H$450,6,FALSE)</f>
        <v>Ja</v>
      </c>
      <c r="AU151">
        <f t="shared" si="23"/>
        <v>4.71</v>
      </c>
      <c r="AV151">
        <f t="shared" si="24"/>
        <v>0</v>
      </c>
      <c r="AW151">
        <f t="shared" si="25"/>
        <v>0</v>
      </c>
      <c r="AX151">
        <f t="shared" si="26"/>
        <v>12</v>
      </c>
      <c r="AZ151">
        <f t="shared" si="27"/>
        <v>0</v>
      </c>
      <c r="BA151">
        <f t="shared" si="28"/>
        <v>0</v>
      </c>
      <c r="BC151">
        <f t="shared" si="29"/>
        <v>12</v>
      </c>
    </row>
    <row r="152" spans="1:55" ht="15" customHeight="1" x14ac:dyDescent="0.25">
      <c r="A152" t="s">
        <v>217</v>
      </c>
      <c r="B152" t="s">
        <v>218</v>
      </c>
      <c r="C152">
        <f>VLOOKUP($B152,'Tillförd energi'!$B$1:$AS$566,MATCH(C$1,'Tillförd energi'!$B$1:$AQ$1,0),FALSE)</f>
        <v>0</v>
      </c>
      <c r="D152">
        <f>VLOOKUP($B152,'Tillförd energi'!$B$1:$AS$566,MATCH(D$1,'Tillförd energi'!$B$1:$AQ$1,0),FALSE)</f>
        <v>5.5570000000000004</v>
      </c>
      <c r="E152">
        <f>VLOOKUP($B152,'Tillförd energi'!$B$1:$AS$566,MATCH(E$1,'Tillförd energi'!$B$1:$AQ$1,0),FALSE)</f>
        <v>0</v>
      </c>
      <c r="F152">
        <f>VLOOKUP($B152,'Tillförd energi'!$B$1:$AS$566,MATCH(F$1,'Tillförd energi'!$B$1:$AQ$1,0),FALSE)</f>
        <v>3.4493399999999999</v>
      </c>
      <c r="G152">
        <f>VLOOKUP($B152,'Tillförd energi'!$B$1:$AS$566,MATCH(G$1,'Tillförd energi'!$B$1:$AQ$1,0),FALSE)</f>
        <v>0</v>
      </c>
      <c r="H152">
        <f>VLOOKUP($B152,'Tillförd energi'!$B$1:$AS$566,MATCH(H$1,'Tillförd energi'!$B$1:$AQ$1,0),FALSE)</f>
        <v>0</v>
      </c>
      <c r="I152">
        <f>VLOOKUP($B152,'Tillförd energi'!$B$1:$AS$566,MATCH(I$1,'Tillförd energi'!$B$1:$AQ$1,0),FALSE)</f>
        <v>151.15600000000001</v>
      </c>
      <c r="J152">
        <f>VLOOKUP($B152,'Tillförd energi'!$B$1:$AS$566,MATCH(J$1,'Tillförd energi'!$B$1:$AQ$1,0),FALSE)</f>
        <v>0</v>
      </c>
      <c r="K152">
        <v>0</v>
      </c>
      <c r="L152">
        <f>VLOOKUP($B152,'Tillförd energi'!$B$1:$AS$566,MATCH(L$1,'Tillförd energi'!$B$1:$AQ$1,0),FALSE)</f>
        <v>0</v>
      </c>
      <c r="M152">
        <f>VLOOKUP($B152,'Tillförd energi'!$B$1:$AS$566,MATCH(M$1,'Tillförd energi'!$B$1:$AQ$1,0),FALSE)</f>
        <v>0</v>
      </c>
      <c r="N152">
        <f>VLOOKUP($B152,'Tillförd energi'!$B$1:$AS$566,MATCH(N$1,'Tillförd energi'!$B$1:$AQ$1,0),FALSE)</f>
        <v>0</v>
      </c>
      <c r="O152">
        <f>VLOOKUP($B152,'Tillförd energi'!$B$1:$AS$566,MATCH(O$1,'Tillförd energi'!$B$1:$AQ$1,0),FALSE)</f>
        <v>0</v>
      </c>
      <c r="P152">
        <f>VLOOKUP($B152,'Tillförd energi'!$B$1:$AS$566,MATCH(P$1,'Tillförd energi'!$B$1:$AQ$1,0),FALSE)</f>
        <v>0</v>
      </c>
      <c r="Q152">
        <f>VLOOKUP($B152,'Tillförd energi'!$B$1:$AS$566,MATCH(Q$1,'Tillförd energi'!$B$1:$AQ$1,0),FALSE)</f>
        <v>334.96199999999999</v>
      </c>
      <c r="R152">
        <f>VLOOKUP($B152,'Tillförd energi'!$B$1:$AS$566,MATCH(R$1,'Tillförd energi'!$B$1:$AQ$1,0),FALSE)</f>
        <v>0</v>
      </c>
      <c r="S152">
        <f>VLOOKUP($B152,'Tillförd energi'!$B$1:$AS$566,MATCH(S$1,'Tillförd energi'!$B$1:$AQ$1,0),FALSE)</f>
        <v>0</v>
      </c>
      <c r="T152">
        <f>VLOOKUP($B152,'Tillförd energi'!$B$1:$AS$566,MATCH(T$1,'Tillförd energi'!$B$1:$AQ$1,0),FALSE)</f>
        <v>0</v>
      </c>
      <c r="U152">
        <f>VLOOKUP($B152,'Tillförd energi'!$B$1:$AS$566,MATCH(U$1,'Tillförd energi'!$B$1:$AQ$1,0),FALSE)</f>
        <v>0</v>
      </c>
      <c r="V152">
        <f>VLOOKUP($B152,'Tillförd energi'!$B$1:$AS$566,MATCH(V$1,'Tillförd energi'!$B$1:$AQ$1,0),FALSE)</f>
        <v>0</v>
      </c>
      <c r="W152">
        <f>VLOOKUP($B152,'Tillförd energi'!$B$1:$AS$566,MATCH(W$1,'Tillförd energi'!$B$1:$AQ$1,0),FALSE)</f>
        <v>12.766999999999999</v>
      </c>
      <c r="X152">
        <f>VLOOKUP($B152,'Tillförd energi'!$B$1:$AS$566,MATCH(X$1,'Tillförd energi'!$B$1:$AQ$1,0),FALSE)</f>
        <v>0</v>
      </c>
      <c r="Y152">
        <f>VLOOKUP($B152,'Tillförd energi'!$B$1:$AS$566,MATCH(Y$1,'Tillförd energi'!$B$1:$AQ$1,0),FALSE)</f>
        <v>0</v>
      </c>
      <c r="Z152">
        <f>VLOOKUP($B152,'Tillförd energi'!$B$1:$AS$566,MATCH(Z$1,'Tillförd energi'!$B$1:$AQ$1,0),FALSE)</f>
        <v>0</v>
      </c>
      <c r="AA152">
        <f>VLOOKUP($B152,'Tillförd energi'!$B$1:$AS$566,MATCH(AA$1,'Tillförd energi'!$B$1:$AQ$1,0),FALSE)</f>
        <v>0</v>
      </c>
      <c r="AB152">
        <f>VLOOKUP($B152,'Tillförd energi'!$B$1:$AS$566,MATCH(AB$1,'Tillförd energi'!$B$1:$AQ$1,0),FALSE)</f>
        <v>0</v>
      </c>
      <c r="AC152">
        <f>VLOOKUP($B152,'Tillförd energi'!$B$1:$AS$566,MATCH(AC$1,'Tillförd energi'!$B$1:$AQ$1,0),FALSE)</f>
        <v>129.095</v>
      </c>
      <c r="AD152">
        <f>VLOOKUP($B152,'Tillförd energi'!$B$1:$AS$566,MATCH(AD$1,'Tillförd energi'!$B$1:$AQ$1,0),FALSE)</f>
        <v>7.9729999999999999</v>
      </c>
      <c r="AE152">
        <f>VLOOKUP($B152,'Tillförd energi'!$B$1:$AS$566,MATCH(AE$1,'Tillförd energi'!$B$1:$AQ$1,0),FALSE)</f>
        <v>0</v>
      </c>
      <c r="AF152">
        <f>VLOOKUP($B152,'Tillförd energi'!$B$1:$AS$566,MATCH(AF$1,'Tillförd energi'!$B$1:$AQ$1,0),FALSE)</f>
        <v>26.020900000000001</v>
      </c>
      <c r="AG152">
        <f>IFERROR(VLOOKUP(B152,Miljö!$B$1:$S$476,9,FALSE)/1,0)</f>
        <v>0</v>
      </c>
      <c r="AI152">
        <f t="shared" si="20"/>
        <v>670.98023999999987</v>
      </c>
      <c r="AJ152">
        <f t="shared" si="21"/>
        <v>670.98023999999987</v>
      </c>
      <c r="AK152">
        <f>IF(ISERROR(1/VLOOKUP($B152,Leveranser!$B$1:$S$500,MATCH("såld värme (gwh)",Leveranser!$B$1:$S$1,0),FALSE)),"",VLOOKUP($B152,Leveranser!$B$1:$S$500,MATCH("såld värme (gwh)",Leveranser!$B$1:$S$1,0),FALSE))</f>
        <v>544.4</v>
      </c>
      <c r="AL152" s="22">
        <f>VLOOKUP($B152,Leveranser!$B$1:$Y$500,MATCH("Totalt såld fjärrvärme till andra fjärrvärmeföretag",Leveranser!$B$1:$AA$1,0),FALSE)</f>
        <v>54.646000000000001</v>
      </c>
      <c r="AM152" s="22">
        <f>IF(ISERROR(1/VLOOKUP($B152,Miljö!$B$1:$S$500,MATCH("Såld mängd produktionsspecifik fjärrvärme (GWh)",Miljö!$B$1:$R$1,0),FALSE)),0,VLOOKUP($B152,Miljö!$B$1:$S$500,MATCH("Såld mängd produktionsspecifik fjärrvärme (GWh)",Miljö!$B$1:$R$1,0),FALSE))</f>
        <v>0</v>
      </c>
      <c r="AN152" s="23">
        <f t="shared" si="22"/>
        <v>0.81135027165628615</v>
      </c>
      <c r="AP152" t="str">
        <f>VLOOKUP($B152,'Miljövärden urval för publ'!$B$1:$H$450,7,FALSE)</f>
        <v>Ja</v>
      </c>
      <c r="AQ152" t="str">
        <f>VLOOKUP($B152,'Miljövärden urval för publ'!$B$1:$H$450,6,FALSE)</f>
        <v>Ja</v>
      </c>
      <c r="AU152">
        <f t="shared" si="23"/>
        <v>26.020900000000001</v>
      </c>
      <c r="AV152">
        <f t="shared" si="24"/>
        <v>0</v>
      </c>
      <c r="AW152">
        <f t="shared" si="25"/>
        <v>334.96199999999999</v>
      </c>
      <c r="AX152">
        <f t="shared" si="26"/>
        <v>0</v>
      </c>
      <c r="AZ152">
        <f t="shared" si="27"/>
        <v>0</v>
      </c>
      <c r="BA152">
        <f t="shared" si="28"/>
        <v>0</v>
      </c>
      <c r="BC152">
        <f t="shared" si="29"/>
        <v>347.72899999999998</v>
      </c>
    </row>
    <row r="153" spans="1:55" ht="15" customHeight="1" x14ac:dyDescent="0.25">
      <c r="A153" t="s">
        <v>219</v>
      </c>
      <c r="B153" t="s">
        <v>220</v>
      </c>
      <c r="C153">
        <f>VLOOKUP($B153,'Tillförd energi'!$B$1:$AS$566,MATCH(C$1,'Tillförd energi'!$B$1:$AQ$1,0),FALSE)</f>
        <v>0</v>
      </c>
      <c r="D153">
        <f>VLOOKUP($B153,'Tillförd energi'!$B$1:$AS$566,MATCH(D$1,'Tillförd energi'!$B$1:$AQ$1,0),FALSE)</f>
        <v>0</v>
      </c>
      <c r="E153">
        <f>VLOOKUP($B153,'Tillförd energi'!$B$1:$AS$566,MATCH(E$1,'Tillförd energi'!$B$1:$AQ$1,0),FALSE)</f>
        <v>0</v>
      </c>
      <c r="F153">
        <f>VLOOKUP($B153,'Tillförd energi'!$B$1:$AS$566,MATCH(F$1,'Tillförd energi'!$B$1:$AQ$1,0),FALSE)</f>
        <v>0</v>
      </c>
      <c r="G153">
        <f>VLOOKUP($B153,'Tillförd energi'!$B$1:$AS$566,MATCH(G$1,'Tillförd energi'!$B$1:$AQ$1,0),FALSE)</f>
        <v>0</v>
      </c>
      <c r="H153">
        <f>VLOOKUP($B153,'Tillförd energi'!$B$1:$AS$566,MATCH(H$1,'Tillförd energi'!$B$1:$AQ$1,0),FALSE)</f>
        <v>0</v>
      </c>
      <c r="I153">
        <f>VLOOKUP($B153,'Tillförd energi'!$B$1:$AS$566,MATCH(I$1,'Tillförd energi'!$B$1:$AQ$1,0),FALSE)</f>
        <v>0</v>
      </c>
      <c r="J153">
        <f>VLOOKUP($B153,'Tillförd energi'!$B$1:$AS$566,MATCH(J$1,'Tillförd energi'!$B$1:$AQ$1,0),FALSE)</f>
        <v>0</v>
      </c>
      <c r="K153">
        <v>0</v>
      </c>
      <c r="L153">
        <f>VLOOKUP($B153,'Tillförd energi'!$B$1:$AS$566,MATCH(L$1,'Tillförd energi'!$B$1:$AQ$1,0),FALSE)</f>
        <v>0</v>
      </c>
      <c r="M153">
        <f>VLOOKUP($B153,'Tillförd energi'!$B$1:$AS$566,MATCH(M$1,'Tillförd energi'!$B$1:$AQ$1,0),FALSE)</f>
        <v>0</v>
      </c>
      <c r="N153">
        <f>VLOOKUP($B153,'Tillförd energi'!$B$1:$AS$566,MATCH(N$1,'Tillförd energi'!$B$1:$AQ$1,0),FALSE)</f>
        <v>0</v>
      </c>
      <c r="O153">
        <f>VLOOKUP($B153,'Tillförd energi'!$B$1:$AS$566,MATCH(O$1,'Tillförd energi'!$B$1:$AQ$1,0),FALSE)</f>
        <v>0</v>
      </c>
      <c r="P153">
        <f>VLOOKUP($B153,'Tillförd energi'!$B$1:$AS$566,MATCH(P$1,'Tillförd energi'!$B$1:$AQ$1,0),FALSE)</f>
        <v>0</v>
      </c>
      <c r="Q153">
        <f>VLOOKUP($B153,'Tillförd energi'!$B$1:$AS$566,MATCH(Q$1,'Tillförd energi'!$B$1:$AQ$1,0),FALSE)</f>
        <v>0</v>
      </c>
      <c r="R153">
        <f>VLOOKUP($B153,'Tillförd energi'!$B$1:$AS$566,MATCH(R$1,'Tillförd energi'!$B$1:$AQ$1,0),FALSE)</f>
        <v>0</v>
      </c>
      <c r="S153">
        <f>VLOOKUP($B153,'Tillförd energi'!$B$1:$AS$566,MATCH(S$1,'Tillförd energi'!$B$1:$AQ$1,0),FALSE)</f>
        <v>0</v>
      </c>
      <c r="T153">
        <f>VLOOKUP($B153,'Tillförd energi'!$B$1:$AS$566,MATCH(T$1,'Tillförd energi'!$B$1:$AQ$1,0),FALSE)</f>
        <v>0</v>
      </c>
      <c r="U153">
        <f>VLOOKUP($B153,'Tillförd energi'!$B$1:$AS$566,MATCH(U$1,'Tillförd energi'!$B$1:$AQ$1,0),FALSE)</f>
        <v>0</v>
      </c>
      <c r="V153">
        <f>VLOOKUP($B153,'Tillförd energi'!$B$1:$AS$566,MATCH(V$1,'Tillförd energi'!$B$1:$AQ$1,0),FALSE)</f>
        <v>0</v>
      </c>
      <c r="W153">
        <f>VLOOKUP($B153,'Tillförd energi'!$B$1:$AS$566,MATCH(W$1,'Tillförd energi'!$B$1:$AQ$1,0),FALSE)</f>
        <v>0</v>
      </c>
      <c r="X153">
        <f>VLOOKUP($B153,'Tillförd energi'!$B$1:$AS$566,MATCH(X$1,'Tillförd energi'!$B$1:$AQ$1,0),FALSE)</f>
        <v>0</v>
      </c>
      <c r="Y153">
        <f>VLOOKUP($B153,'Tillförd energi'!$B$1:$AS$566,MATCH(Y$1,'Tillförd energi'!$B$1:$AQ$1,0),FALSE)</f>
        <v>0</v>
      </c>
      <c r="Z153">
        <f>VLOOKUP($B153,'Tillförd energi'!$B$1:$AS$566,MATCH(Z$1,'Tillförd energi'!$B$1:$AQ$1,0),FALSE)</f>
        <v>0</v>
      </c>
      <c r="AA153">
        <f>VLOOKUP($B153,'Tillförd energi'!$B$1:$AS$566,MATCH(AA$1,'Tillförd energi'!$B$1:$AQ$1,0),FALSE)</f>
        <v>0</v>
      </c>
      <c r="AB153">
        <f>VLOOKUP($B153,'Tillförd energi'!$B$1:$AS$566,MATCH(AB$1,'Tillförd energi'!$B$1:$AQ$1,0),FALSE)</f>
        <v>0</v>
      </c>
      <c r="AC153">
        <f>VLOOKUP($B153,'Tillförd energi'!$B$1:$AS$566,MATCH(AC$1,'Tillförd energi'!$B$1:$AQ$1,0),FALSE)</f>
        <v>0</v>
      </c>
      <c r="AD153">
        <f>VLOOKUP($B153,'Tillförd energi'!$B$1:$AS$566,MATCH(AD$1,'Tillförd energi'!$B$1:$AQ$1,0),FALSE)</f>
        <v>0</v>
      </c>
      <c r="AE153">
        <f>VLOOKUP($B153,'Tillförd energi'!$B$1:$AS$566,MATCH(AE$1,'Tillförd energi'!$B$1:$AQ$1,0),FALSE)</f>
        <v>0</v>
      </c>
      <c r="AF153">
        <f>VLOOKUP($B153,'Tillförd energi'!$B$1:$AS$566,MATCH(AF$1,'Tillförd energi'!$B$1:$AQ$1,0),FALSE)</f>
        <v>0</v>
      </c>
      <c r="AG153">
        <f>IFERROR(VLOOKUP(B153,Miljö!$B$1:$S$476,9,FALSE)/1,0)</f>
        <v>0</v>
      </c>
      <c r="AI153">
        <f t="shared" si="20"/>
        <v>0</v>
      </c>
      <c r="AJ153">
        <f t="shared" si="21"/>
        <v>0</v>
      </c>
      <c r="AK153" t="str">
        <f>IF(ISERROR(1/VLOOKUP($B153,Leveranser!$B$1:$S$500,MATCH("såld värme (gwh)",Leveranser!$B$1:$S$1,0),FALSE)),"",VLOOKUP($B153,Leveranser!$B$1:$S$500,MATCH("såld värme (gwh)",Leveranser!$B$1:$S$1,0),FALSE))</f>
        <v/>
      </c>
      <c r="AL153" s="22">
        <f>VLOOKUP($B153,Leveranser!$B$1:$Y$500,MATCH("Totalt såld fjärrvärme till andra fjärrvärmeföretag",Leveranser!$B$1:$AA$1,0),FALSE)</f>
        <v>0</v>
      </c>
      <c r="AM153" s="22">
        <f>IF(ISERROR(1/VLOOKUP($B153,Miljö!$B$1:$S$500,MATCH("Såld mängd produktionsspecifik fjärrvärme (GWh)",Miljö!$B$1:$R$1,0),FALSE)),0,VLOOKUP($B153,Miljö!$B$1:$S$500,MATCH("Såld mängd produktionsspecifik fjärrvärme (GWh)",Miljö!$B$1:$R$1,0),FALSE))</f>
        <v>0</v>
      </c>
      <c r="AN153" s="23" t="str">
        <f t="shared" si="22"/>
        <v/>
      </c>
      <c r="AP153" t="str">
        <f>VLOOKUP($B153,'Miljövärden urval för publ'!$B$1:$H$450,7,FALSE)</f>
        <v>Nej</v>
      </c>
      <c r="AQ153" t="str">
        <f>VLOOKUP($B153,'Miljövärden urval för publ'!$B$1:$H$450,6,FALSE)</f>
        <v>Nej</v>
      </c>
      <c r="AU153">
        <f t="shared" si="23"/>
        <v>0</v>
      </c>
      <c r="AV153">
        <f t="shared" si="24"/>
        <v>0</v>
      </c>
      <c r="AW153">
        <f t="shared" si="25"/>
        <v>0</v>
      </c>
      <c r="AX153">
        <f t="shared" si="26"/>
        <v>0</v>
      </c>
      <c r="AZ153">
        <f t="shared" si="27"/>
        <v>0</v>
      </c>
      <c r="BA153">
        <f t="shared" si="28"/>
        <v>0</v>
      </c>
      <c r="BC153">
        <f t="shared" si="29"/>
        <v>0</v>
      </c>
    </row>
    <row r="154" spans="1:55" ht="15" customHeight="1" x14ac:dyDescent="0.25">
      <c r="A154" t="s">
        <v>221</v>
      </c>
      <c r="B154" t="s">
        <v>222</v>
      </c>
      <c r="C154">
        <f>VLOOKUP($B154,'Tillförd energi'!$B$1:$AS$566,MATCH(C$1,'Tillförd energi'!$B$1:$AQ$1,0),FALSE)</f>
        <v>0</v>
      </c>
      <c r="D154">
        <f>VLOOKUP($B154,'Tillförd energi'!$B$1:$AS$566,MATCH(D$1,'Tillförd energi'!$B$1:$AQ$1,0),FALSE)</f>
        <v>0.3</v>
      </c>
      <c r="E154">
        <f>VLOOKUP($B154,'Tillförd energi'!$B$1:$AS$566,MATCH(E$1,'Tillförd energi'!$B$1:$AQ$1,0),FALSE)</f>
        <v>0</v>
      </c>
      <c r="F154">
        <f>VLOOKUP($B154,'Tillförd energi'!$B$1:$AS$566,MATCH(F$1,'Tillförd energi'!$B$1:$AQ$1,0),FALSE)</f>
        <v>0</v>
      </c>
      <c r="G154">
        <f>VLOOKUP($B154,'Tillförd energi'!$B$1:$AS$566,MATCH(G$1,'Tillförd energi'!$B$1:$AQ$1,0),FALSE)</f>
        <v>0</v>
      </c>
      <c r="H154">
        <f>VLOOKUP($B154,'Tillförd energi'!$B$1:$AS$566,MATCH(H$1,'Tillförd energi'!$B$1:$AQ$1,0),FALSE)</f>
        <v>0</v>
      </c>
      <c r="I154">
        <f>VLOOKUP($B154,'Tillförd energi'!$B$1:$AS$566,MATCH(I$1,'Tillförd energi'!$B$1:$AQ$1,0),FALSE)</f>
        <v>0</v>
      </c>
      <c r="J154">
        <f>VLOOKUP($B154,'Tillförd energi'!$B$1:$AS$566,MATCH(J$1,'Tillförd energi'!$B$1:$AQ$1,0),FALSE)</f>
        <v>0.65294099999999999</v>
      </c>
      <c r="K154">
        <v>0</v>
      </c>
      <c r="L154">
        <f>VLOOKUP($B154,'Tillförd energi'!$B$1:$AS$566,MATCH(L$1,'Tillförd energi'!$B$1:$AQ$1,0),FALSE)</f>
        <v>38.799999999999997</v>
      </c>
      <c r="M154">
        <f>VLOOKUP($B154,'Tillförd energi'!$B$1:$AS$566,MATCH(M$1,'Tillförd energi'!$B$1:$AQ$1,0),FALSE)</f>
        <v>0</v>
      </c>
      <c r="N154">
        <f>VLOOKUP($B154,'Tillförd energi'!$B$1:$AS$566,MATCH(N$1,'Tillförd energi'!$B$1:$AQ$1,0),FALSE)</f>
        <v>0</v>
      </c>
      <c r="O154">
        <f>VLOOKUP($B154,'Tillförd energi'!$B$1:$AS$566,MATCH(O$1,'Tillförd energi'!$B$1:$AQ$1,0),FALSE)</f>
        <v>0</v>
      </c>
      <c r="P154">
        <f>VLOOKUP($B154,'Tillförd energi'!$B$1:$AS$566,MATCH(P$1,'Tillförd energi'!$B$1:$AQ$1,0),FALSE)</f>
        <v>0</v>
      </c>
      <c r="Q154">
        <f>VLOOKUP($B154,'Tillförd energi'!$B$1:$AS$566,MATCH(Q$1,'Tillförd energi'!$B$1:$AQ$1,0),FALSE)</f>
        <v>0</v>
      </c>
      <c r="R154">
        <f>VLOOKUP($B154,'Tillförd energi'!$B$1:$AS$566,MATCH(R$1,'Tillförd energi'!$B$1:$AQ$1,0),FALSE)</f>
        <v>2.7</v>
      </c>
      <c r="S154">
        <f>VLOOKUP($B154,'Tillförd energi'!$B$1:$AS$566,MATCH(S$1,'Tillförd energi'!$B$1:$AQ$1,0),FALSE)</f>
        <v>0</v>
      </c>
      <c r="T154">
        <f>VLOOKUP($B154,'Tillförd energi'!$B$1:$AS$566,MATCH(T$1,'Tillförd energi'!$B$1:$AQ$1,0),FALSE)</f>
        <v>0</v>
      </c>
      <c r="U154">
        <f>VLOOKUP($B154,'Tillförd energi'!$B$1:$AS$566,MATCH(U$1,'Tillförd energi'!$B$1:$AQ$1,0),FALSE)</f>
        <v>0</v>
      </c>
      <c r="V154">
        <f>VLOOKUP($B154,'Tillförd energi'!$B$1:$AS$566,MATCH(V$1,'Tillförd energi'!$B$1:$AQ$1,0),FALSE)</f>
        <v>0</v>
      </c>
      <c r="W154">
        <f>VLOOKUP($B154,'Tillförd energi'!$B$1:$AS$566,MATCH(W$1,'Tillförd energi'!$B$1:$AQ$1,0),FALSE)</f>
        <v>0</v>
      </c>
      <c r="X154">
        <f>VLOOKUP($B154,'Tillförd energi'!$B$1:$AS$566,MATCH(X$1,'Tillförd energi'!$B$1:$AQ$1,0),FALSE)</f>
        <v>0</v>
      </c>
      <c r="Y154">
        <f>VLOOKUP($B154,'Tillförd energi'!$B$1:$AS$566,MATCH(Y$1,'Tillförd energi'!$B$1:$AQ$1,0),FALSE)</f>
        <v>0</v>
      </c>
      <c r="Z154">
        <f>VLOOKUP($B154,'Tillförd energi'!$B$1:$AS$566,MATCH(Z$1,'Tillförd energi'!$B$1:$AQ$1,0),FALSE)</f>
        <v>0</v>
      </c>
      <c r="AA154">
        <f>VLOOKUP($B154,'Tillförd energi'!$B$1:$AS$566,MATCH(AA$1,'Tillförd energi'!$B$1:$AQ$1,0),FALSE)</f>
        <v>0</v>
      </c>
      <c r="AB154">
        <f>VLOOKUP($B154,'Tillförd energi'!$B$1:$AS$566,MATCH(AB$1,'Tillförd energi'!$B$1:$AQ$1,0),FALSE)</f>
        <v>0</v>
      </c>
      <c r="AC154">
        <f>VLOOKUP($B154,'Tillförd energi'!$B$1:$AS$566,MATCH(AC$1,'Tillförd energi'!$B$1:$AQ$1,0),FALSE)</f>
        <v>0</v>
      </c>
      <c r="AD154">
        <f>VLOOKUP($B154,'Tillförd energi'!$B$1:$AS$566,MATCH(AD$1,'Tillförd energi'!$B$1:$AQ$1,0),FALSE)</f>
        <v>0</v>
      </c>
      <c r="AE154">
        <f>VLOOKUP($B154,'Tillförd energi'!$B$1:$AS$566,MATCH(AE$1,'Tillförd energi'!$B$1:$AQ$1,0),FALSE)</f>
        <v>0</v>
      </c>
      <c r="AF154">
        <f>VLOOKUP($B154,'Tillförd energi'!$B$1:$AS$566,MATCH(AF$1,'Tillförd energi'!$B$1:$AQ$1,0),FALSE)</f>
        <v>1.84</v>
      </c>
      <c r="AG154">
        <f>IFERROR(VLOOKUP(B154,Miljö!$B$1:$S$476,9,FALSE)/1,0)</f>
        <v>0</v>
      </c>
      <c r="AI154">
        <f t="shared" si="20"/>
        <v>44.292941000000006</v>
      </c>
      <c r="AJ154">
        <f t="shared" si="21"/>
        <v>44.292941000000006</v>
      </c>
      <c r="AK154">
        <f>IF(ISERROR(1/VLOOKUP($B154,Leveranser!$B$1:$S$500,MATCH("såld värme (gwh)",Leveranser!$B$1:$S$1,0),FALSE)),"",VLOOKUP($B154,Leveranser!$B$1:$S$500,MATCH("såld värme (gwh)",Leveranser!$B$1:$S$1,0),FALSE))</f>
        <v>35.1</v>
      </c>
      <c r="AL154" s="22">
        <f>VLOOKUP($B154,Leveranser!$B$1:$Y$500,MATCH("Totalt såld fjärrvärme till andra fjärrvärmeföretag",Leveranser!$B$1:$AA$1,0),FALSE)</f>
        <v>0</v>
      </c>
      <c r="AM154" s="22">
        <f>IF(ISERROR(1/VLOOKUP($B154,Miljö!$B$1:$S$500,MATCH("Såld mängd produktionsspecifik fjärrvärme (GWh)",Miljö!$B$1:$R$1,0),FALSE)),0,VLOOKUP($B154,Miljö!$B$1:$S$500,MATCH("Såld mängd produktionsspecifik fjärrvärme (GWh)",Miljö!$B$1:$R$1,0),FALSE))</f>
        <v>0</v>
      </c>
      <c r="AN154" s="23">
        <f t="shared" si="22"/>
        <v>0.79245132988572597</v>
      </c>
      <c r="AP154" t="str">
        <f>VLOOKUP($B154,'Miljövärden urval för publ'!$B$1:$H$450,7,FALSE)</f>
        <v>Ja</v>
      </c>
      <c r="AQ154" t="str">
        <f>VLOOKUP($B154,'Miljövärden urval för publ'!$B$1:$H$450,6,FALSE)</f>
        <v>Ja</v>
      </c>
      <c r="AU154">
        <f t="shared" si="23"/>
        <v>1.84</v>
      </c>
      <c r="AV154">
        <f t="shared" si="24"/>
        <v>0</v>
      </c>
      <c r="AW154">
        <f t="shared" si="25"/>
        <v>0</v>
      </c>
      <c r="AX154">
        <f t="shared" si="26"/>
        <v>2.7</v>
      </c>
      <c r="AZ154">
        <f t="shared" si="27"/>
        <v>0</v>
      </c>
      <c r="BA154">
        <f t="shared" si="28"/>
        <v>0</v>
      </c>
      <c r="BC154">
        <f t="shared" si="29"/>
        <v>41.5</v>
      </c>
    </row>
    <row r="155" spans="1:55" ht="15" customHeight="1" x14ac:dyDescent="0.25">
      <c r="A155" t="s">
        <v>223</v>
      </c>
      <c r="B155" t="s">
        <v>224</v>
      </c>
      <c r="C155">
        <f>VLOOKUP($B155,'Tillförd energi'!$B$1:$AS$566,MATCH(C$1,'Tillförd energi'!$B$1:$AQ$1,0),FALSE)</f>
        <v>0</v>
      </c>
      <c r="D155">
        <f>VLOOKUP($B155,'Tillförd energi'!$B$1:$AS$566,MATCH(D$1,'Tillförd energi'!$B$1:$AQ$1,0),FALSE)</f>
        <v>7.0000000000000001E-3</v>
      </c>
      <c r="E155">
        <f>VLOOKUP($B155,'Tillförd energi'!$B$1:$AS$566,MATCH(E$1,'Tillförd energi'!$B$1:$AQ$1,0),FALSE)</f>
        <v>0</v>
      </c>
      <c r="F155">
        <f>VLOOKUP($B155,'Tillförd energi'!$B$1:$AS$566,MATCH(F$1,'Tillförd energi'!$B$1:$AQ$1,0),FALSE)</f>
        <v>0</v>
      </c>
      <c r="G155">
        <f>VLOOKUP($B155,'Tillförd energi'!$B$1:$AS$566,MATCH(G$1,'Tillförd energi'!$B$1:$AQ$1,0),FALSE)</f>
        <v>50.271999999999998</v>
      </c>
      <c r="H155">
        <f>VLOOKUP($B155,'Tillförd energi'!$B$1:$AS$566,MATCH(H$1,'Tillförd energi'!$B$1:$AQ$1,0),FALSE)</f>
        <v>0</v>
      </c>
      <c r="I155">
        <f>VLOOKUP($B155,'Tillförd energi'!$B$1:$AS$566,MATCH(I$1,'Tillförd energi'!$B$1:$AQ$1,0),FALSE)</f>
        <v>0</v>
      </c>
      <c r="J155">
        <f>VLOOKUP($B155,'Tillförd energi'!$B$1:$AS$566,MATCH(J$1,'Tillförd energi'!$B$1:$AQ$1,0),FALSE)</f>
        <v>6.5819999999999999</v>
      </c>
      <c r="K155">
        <v>0</v>
      </c>
      <c r="L155">
        <f>VLOOKUP($B155,'Tillförd energi'!$B$1:$AS$566,MATCH(L$1,'Tillförd energi'!$B$1:$AQ$1,0),FALSE)</f>
        <v>111.846</v>
      </c>
      <c r="M155">
        <f>VLOOKUP($B155,'Tillförd energi'!$B$1:$AS$566,MATCH(M$1,'Tillförd energi'!$B$1:$AQ$1,0),FALSE)</f>
        <v>34.8474</v>
      </c>
      <c r="N155">
        <f>VLOOKUP($B155,'Tillförd energi'!$B$1:$AS$566,MATCH(N$1,'Tillförd energi'!$B$1:$AQ$1,0),FALSE)</f>
        <v>110</v>
      </c>
      <c r="O155">
        <f>VLOOKUP($B155,'Tillförd energi'!$B$1:$AS$566,MATCH(O$1,'Tillförd energi'!$B$1:$AQ$1,0),FALSE)</f>
        <v>23.146899999999999</v>
      </c>
      <c r="P155">
        <f>VLOOKUP($B155,'Tillförd energi'!$B$1:$AS$566,MATCH(P$1,'Tillförd energi'!$B$1:$AQ$1,0),FALSE)</f>
        <v>44.244599999999998</v>
      </c>
      <c r="Q155">
        <f>VLOOKUP($B155,'Tillförd energi'!$B$1:$AS$566,MATCH(Q$1,'Tillförd energi'!$B$1:$AQ$1,0),FALSE)</f>
        <v>10</v>
      </c>
      <c r="R155">
        <f>VLOOKUP($B155,'Tillförd energi'!$B$1:$AS$566,MATCH(R$1,'Tillförd energi'!$B$1:$AQ$1,0),FALSE)</f>
        <v>8.9830000000000005</v>
      </c>
      <c r="S155">
        <f>VLOOKUP($B155,'Tillförd energi'!$B$1:$AS$566,MATCH(S$1,'Tillförd energi'!$B$1:$AQ$1,0),FALSE)</f>
        <v>0</v>
      </c>
      <c r="T155">
        <f>VLOOKUP($B155,'Tillförd energi'!$B$1:$AS$566,MATCH(T$1,'Tillförd energi'!$B$1:$AQ$1,0),FALSE)</f>
        <v>0</v>
      </c>
      <c r="U155">
        <f>VLOOKUP($B155,'Tillförd energi'!$B$1:$AS$566,MATCH(U$1,'Tillförd energi'!$B$1:$AQ$1,0),FALSE)</f>
        <v>0</v>
      </c>
      <c r="V155">
        <f>VLOOKUP($B155,'Tillförd energi'!$B$1:$AS$566,MATCH(V$1,'Tillförd energi'!$B$1:$AQ$1,0),FALSE)</f>
        <v>0</v>
      </c>
      <c r="W155">
        <f>VLOOKUP($B155,'Tillförd energi'!$B$1:$AS$566,MATCH(W$1,'Tillförd energi'!$B$1:$AQ$1,0),FALSE)</f>
        <v>77.472999999999999</v>
      </c>
      <c r="X155">
        <f>VLOOKUP($B155,'Tillförd energi'!$B$1:$AS$566,MATCH(X$1,'Tillförd energi'!$B$1:$AQ$1,0),FALSE)</f>
        <v>0</v>
      </c>
      <c r="Y155">
        <f>VLOOKUP($B155,'Tillförd energi'!$B$1:$AS$566,MATCH(Y$1,'Tillförd energi'!$B$1:$AQ$1,0),FALSE)</f>
        <v>23.427</v>
      </c>
      <c r="Z155">
        <f>VLOOKUP($B155,'Tillförd energi'!$B$1:$AS$566,MATCH(Z$1,'Tillförd energi'!$B$1:$AQ$1,0),FALSE)</f>
        <v>0</v>
      </c>
      <c r="AA155">
        <f>VLOOKUP($B155,'Tillförd energi'!$B$1:$AS$566,MATCH(AA$1,'Tillförd energi'!$B$1:$AQ$1,0),FALSE)</f>
        <v>66.768000000000001</v>
      </c>
      <c r="AB155">
        <f>VLOOKUP($B155,'Tillförd energi'!$B$1:$AS$566,MATCH(AB$1,'Tillförd energi'!$B$1:$AQ$1,0),FALSE)</f>
        <v>136.54599999999999</v>
      </c>
      <c r="AC155">
        <f>VLOOKUP($B155,'Tillförd energi'!$B$1:$AS$566,MATCH(AC$1,'Tillförd energi'!$B$1:$AQ$1,0),FALSE)</f>
        <v>77.888000000000005</v>
      </c>
      <c r="AD155">
        <f>VLOOKUP($B155,'Tillförd energi'!$B$1:$AS$566,MATCH(AD$1,'Tillförd energi'!$B$1:$AQ$1,0),FALSE)</f>
        <v>50.3</v>
      </c>
      <c r="AE155">
        <f>VLOOKUP($B155,'Tillförd energi'!$B$1:$AS$566,MATCH(AE$1,'Tillförd energi'!$B$1:$AQ$1,0),FALSE)</f>
        <v>0</v>
      </c>
      <c r="AF155">
        <f>VLOOKUP($B155,'Tillförd energi'!$B$1:$AS$566,MATCH(AF$1,'Tillförd energi'!$B$1:$AQ$1,0),FALSE)</f>
        <v>22.728999999999999</v>
      </c>
      <c r="AG155">
        <f>IFERROR(VLOOKUP(B155,Miljö!$B$1:$S$476,9,FALSE)/1,0)</f>
        <v>0</v>
      </c>
      <c r="AI155">
        <f t="shared" si="20"/>
        <v>855.05990000000008</v>
      </c>
      <c r="AJ155">
        <f t="shared" si="21"/>
        <v>855.05990000000008</v>
      </c>
      <c r="AK155">
        <f>IF(ISERROR(1/VLOOKUP($B155,Leveranser!$B$1:$S$500,MATCH("såld värme (gwh)",Leveranser!$B$1:$S$1,0),FALSE)),"",VLOOKUP($B155,Leveranser!$B$1:$S$500,MATCH("såld värme (gwh)",Leveranser!$B$1:$S$1,0),FALSE))</f>
        <v>788</v>
      </c>
      <c r="AL155" s="22">
        <f>VLOOKUP($B155,Leveranser!$B$1:$Y$500,MATCH("Totalt såld fjärrvärme till andra fjärrvärmeföretag",Leveranser!$B$1:$AA$1,0),FALSE)</f>
        <v>0</v>
      </c>
      <c r="AM155" s="22">
        <f>IF(ISERROR(1/VLOOKUP($B155,Miljö!$B$1:$S$500,MATCH("Såld mängd produktionsspecifik fjärrvärme (GWh)",Miljö!$B$1:$R$1,0),FALSE)),0,VLOOKUP($B155,Miljö!$B$1:$S$500,MATCH("Såld mängd produktionsspecifik fjärrvärme (GWh)",Miljö!$B$1:$R$1,0),FALSE))</f>
        <v>29.753</v>
      </c>
      <c r="AN155" s="23">
        <f t="shared" si="22"/>
        <v>0.92157286290703133</v>
      </c>
      <c r="AP155" t="str">
        <f>VLOOKUP($B155,'Miljövärden urval för publ'!$B$1:$H$450,7,FALSE)</f>
        <v>Ja</v>
      </c>
      <c r="AQ155" t="str">
        <f>VLOOKUP($B155,'Miljövärden urval för publ'!$B$1:$H$450,6,FALSE)</f>
        <v>Nej</v>
      </c>
      <c r="AU155">
        <f t="shared" si="23"/>
        <v>89.497</v>
      </c>
      <c r="AV155">
        <f t="shared" si="24"/>
        <v>0</v>
      </c>
      <c r="AW155">
        <f t="shared" si="25"/>
        <v>222.23889999999997</v>
      </c>
      <c r="AX155">
        <f t="shared" si="26"/>
        <v>8.9830000000000005</v>
      </c>
      <c r="AZ155">
        <f t="shared" si="27"/>
        <v>136.54599999999999</v>
      </c>
      <c r="BA155">
        <f t="shared" si="28"/>
        <v>0</v>
      </c>
      <c r="BC155">
        <f t="shared" si="29"/>
        <v>420.54090000000002</v>
      </c>
    </row>
    <row r="156" spans="1:55" ht="15" customHeight="1" x14ac:dyDescent="0.25">
      <c r="A156" t="s">
        <v>223</v>
      </c>
      <c r="B156" t="s">
        <v>225</v>
      </c>
      <c r="C156">
        <f>VLOOKUP($B156,'Tillförd energi'!$B$1:$AS$566,MATCH(C$1,'Tillförd energi'!$B$1:$AQ$1,0),FALSE)</f>
        <v>0</v>
      </c>
      <c r="D156">
        <f>VLOOKUP($B156,'Tillförd energi'!$B$1:$AS$566,MATCH(D$1,'Tillförd energi'!$B$1:$AQ$1,0),FALSE)</f>
        <v>0</v>
      </c>
      <c r="E156">
        <f>VLOOKUP($B156,'Tillförd energi'!$B$1:$AS$566,MATCH(E$1,'Tillförd energi'!$B$1:$AQ$1,0),FALSE)</f>
        <v>0</v>
      </c>
      <c r="F156">
        <f>VLOOKUP($B156,'Tillförd energi'!$B$1:$AS$566,MATCH(F$1,'Tillförd energi'!$B$1:$AQ$1,0),FALSE)</f>
        <v>0</v>
      </c>
      <c r="G156">
        <f>VLOOKUP($B156,'Tillförd energi'!$B$1:$AS$566,MATCH(G$1,'Tillförd energi'!$B$1:$AQ$1,0),FALSE)</f>
        <v>2.3719999999999999</v>
      </c>
      <c r="H156">
        <f>VLOOKUP($B156,'Tillförd energi'!$B$1:$AS$566,MATCH(H$1,'Tillförd energi'!$B$1:$AQ$1,0),FALSE)</f>
        <v>0</v>
      </c>
      <c r="I156">
        <f>VLOOKUP($B156,'Tillförd energi'!$B$1:$AS$566,MATCH(I$1,'Tillförd energi'!$B$1:$AQ$1,0),FALSE)</f>
        <v>0</v>
      </c>
      <c r="J156">
        <f>VLOOKUP($B156,'Tillförd energi'!$B$1:$AS$566,MATCH(J$1,'Tillförd energi'!$B$1:$AQ$1,0),FALSE)</f>
        <v>0</v>
      </c>
      <c r="K156">
        <v>0</v>
      </c>
      <c r="L156">
        <f>VLOOKUP($B156,'Tillförd energi'!$B$1:$AS$566,MATCH(L$1,'Tillförd energi'!$B$1:$AQ$1,0),FALSE)</f>
        <v>0</v>
      </c>
      <c r="M156">
        <f>VLOOKUP($B156,'Tillförd energi'!$B$1:$AS$566,MATCH(M$1,'Tillförd energi'!$B$1:$AQ$1,0),FALSE)</f>
        <v>0</v>
      </c>
      <c r="N156">
        <f>VLOOKUP($B156,'Tillförd energi'!$B$1:$AS$566,MATCH(N$1,'Tillförd energi'!$B$1:$AQ$1,0),FALSE)</f>
        <v>0</v>
      </c>
      <c r="O156">
        <f>VLOOKUP($B156,'Tillförd energi'!$B$1:$AS$566,MATCH(O$1,'Tillförd energi'!$B$1:$AQ$1,0),FALSE)</f>
        <v>0</v>
      </c>
      <c r="P156">
        <f>VLOOKUP($B156,'Tillförd energi'!$B$1:$AS$566,MATCH(P$1,'Tillförd energi'!$B$1:$AQ$1,0),FALSE)</f>
        <v>0</v>
      </c>
      <c r="Q156">
        <f>VLOOKUP($B156,'Tillförd energi'!$B$1:$AS$566,MATCH(Q$1,'Tillförd energi'!$B$1:$AQ$1,0),FALSE)</f>
        <v>30.19</v>
      </c>
      <c r="R156">
        <f>VLOOKUP($B156,'Tillförd energi'!$B$1:$AS$566,MATCH(R$1,'Tillförd energi'!$B$1:$AQ$1,0),FALSE)</f>
        <v>3.2559999999999998</v>
      </c>
      <c r="S156">
        <f>VLOOKUP($B156,'Tillförd energi'!$B$1:$AS$566,MATCH(S$1,'Tillförd energi'!$B$1:$AQ$1,0),FALSE)</f>
        <v>13.311</v>
      </c>
      <c r="T156">
        <f>VLOOKUP($B156,'Tillförd energi'!$B$1:$AS$566,MATCH(T$1,'Tillförd energi'!$B$1:$AQ$1,0),FALSE)</f>
        <v>0</v>
      </c>
      <c r="U156">
        <f>VLOOKUP($B156,'Tillförd energi'!$B$1:$AS$566,MATCH(U$1,'Tillförd energi'!$B$1:$AQ$1,0),FALSE)</f>
        <v>0</v>
      </c>
      <c r="V156">
        <f>VLOOKUP($B156,'Tillförd energi'!$B$1:$AS$566,MATCH(V$1,'Tillförd energi'!$B$1:$AQ$1,0),FALSE)</f>
        <v>0</v>
      </c>
      <c r="W156">
        <f>VLOOKUP($B156,'Tillförd energi'!$B$1:$AS$566,MATCH(W$1,'Tillförd energi'!$B$1:$AQ$1,0),FALSE)</f>
        <v>13.398999999999999</v>
      </c>
      <c r="X156">
        <f>VLOOKUP($B156,'Tillförd energi'!$B$1:$AS$566,MATCH(X$1,'Tillförd energi'!$B$1:$AQ$1,0),FALSE)</f>
        <v>0</v>
      </c>
      <c r="Y156">
        <f>VLOOKUP($B156,'Tillförd energi'!$B$1:$AS$566,MATCH(Y$1,'Tillförd energi'!$B$1:$AQ$1,0),FALSE)</f>
        <v>0</v>
      </c>
      <c r="Z156">
        <f>VLOOKUP($B156,'Tillförd energi'!$B$1:$AS$566,MATCH(Z$1,'Tillförd energi'!$B$1:$AQ$1,0),FALSE)</f>
        <v>0.251</v>
      </c>
      <c r="AA156">
        <f>VLOOKUP($B156,'Tillförd energi'!$B$1:$AS$566,MATCH(AA$1,'Tillförd energi'!$B$1:$AQ$1,0),FALSE)</f>
        <v>1.016</v>
      </c>
      <c r="AB156">
        <f>VLOOKUP($B156,'Tillförd energi'!$B$1:$AS$566,MATCH(AB$1,'Tillförd energi'!$B$1:$AQ$1,0),FALSE)</f>
        <v>2.0430000000000001</v>
      </c>
      <c r="AC156">
        <f>VLOOKUP($B156,'Tillförd energi'!$B$1:$AS$566,MATCH(AC$1,'Tillförd energi'!$B$1:$AQ$1,0),FALSE)</f>
        <v>3.27</v>
      </c>
      <c r="AD156">
        <f>VLOOKUP($B156,'Tillförd energi'!$B$1:$AS$566,MATCH(AD$1,'Tillförd energi'!$B$1:$AQ$1,0),FALSE)</f>
        <v>0</v>
      </c>
      <c r="AE156">
        <f>VLOOKUP($B156,'Tillförd energi'!$B$1:$AS$566,MATCH(AE$1,'Tillförd energi'!$B$1:$AQ$1,0),FALSE)</f>
        <v>0</v>
      </c>
      <c r="AF156">
        <f>VLOOKUP($B156,'Tillförd energi'!$B$1:$AS$566,MATCH(AF$1,'Tillförd energi'!$B$1:$AQ$1,0),FALSE)</f>
        <v>1.5980000000000001</v>
      </c>
      <c r="AG156">
        <f>IFERROR(VLOOKUP(B156,Miljö!$B$1:$S$476,9,FALSE)/1,0)</f>
        <v>0</v>
      </c>
      <c r="AI156">
        <f t="shared" si="20"/>
        <v>70.705999999999989</v>
      </c>
      <c r="AJ156">
        <f t="shared" si="21"/>
        <v>70.705999999999989</v>
      </c>
      <c r="AK156">
        <f>IF(ISERROR(1/VLOOKUP($B156,Leveranser!$B$1:$S$500,MATCH("såld värme (gwh)",Leveranser!$B$1:$S$1,0),FALSE)),"",VLOOKUP($B156,Leveranser!$B$1:$S$500,MATCH("såld värme (gwh)",Leveranser!$B$1:$S$1,0),FALSE))</f>
        <v>50.2</v>
      </c>
      <c r="AL156" s="22">
        <f>VLOOKUP($B156,Leveranser!$B$1:$Y$500,MATCH("Totalt såld fjärrvärme till andra fjärrvärmeföretag",Leveranser!$B$1:$AA$1,0),FALSE)</f>
        <v>0</v>
      </c>
      <c r="AM156" s="22">
        <f>IF(ISERROR(1/VLOOKUP($B156,Miljö!$B$1:$S$500,MATCH("Såld mängd produktionsspecifik fjärrvärme (GWh)",Miljö!$B$1:$R$1,0),FALSE)),0,VLOOKUP($B156,Miljö!$B$1:$S$500,MATCH("Såld mängd produktionsspecifik fjärrvärme (GWh)",Miljö!$B$1:$R$1,0),FALSE))</f>
        <v>0</v>
      </c>
      <c r="AN156" s="23">
        <f t="shared" si="22"/>
        <v>0.70998217973015032</v>
      </c>
      <c r="AP156" t="str">
        <f>VLOOKUP($B156,'Miljövärden urval för publ'!$B$1:$H$450,7,FALSE)</f>
        <v>Ja</v>
      </c>
      <c r="AQ156" t="str">
        <f>VLOOKUP($B156,'Miljövärden urval för publ'!$B$1:$H$450,6,FALSE)</f>
        <v>Nej</v>
      </c>
      <c r="AU156">
        <f t="shared" si="23"/>
        <v>2.8650000000000002</v>
      </c>
      <c r="AV156">
        <f t="shared" si="24"/>
        <v>0</v>
      </c>
      <c r="AW156">
        <f t="shared" si="25"/>
        <v>30.19</v>
      </c>
      <c r="AX156">
        <f t="shared" si="26"/>
        <v>16.567</v>
      </c>
      <c r="AZ156">
        <f t="shared" si="27"/>
        <v>2.0430000000000001</v>
      </c>
      <c r="BA156">
        <f t="shared" si="28"/>
        <v>0</v>
      </c>
      <c r="BC156">
        <f t="shared" si="29"/>
        <v>60.155999999999999</v>
      </c>
    </row>
    <row r="157" spans="1:55" ht="15" customHeight="1" x14ac:dyDescent="0.25">
      <c r="A157" t="s">
        <v>226</v>
      </c>
      <c r="B157" t="s">
        <v>227</v>
      </c>
      <c r="C157">
        <f>VLOOKUP($B157,'Tillförd energi'!$B$1:$AS$566,MATCH(C$1,'Tillförd energi'!$B$1:$AQ$1,0),FALSE)</f>
        <v>0</v>
      </c>
      <c r="D157">
        <f>VLOOKUP($B157,'Tillförd energi'!$B$1:$AS$566,MATCH(D$1,'Tillförd energi'!$B$1:$AQ$1,0),FALSE)</f>
        <v>0</v>
      </c>
      <c r="E157">
        <f>VLOOKUP($B157,'Tillförd energi'!$B$1:$AS$566,MATCH(E$1,'Tillförd energi'!$B$1:$AQ$1,0),FALSE)</f>
        <v>0</v>
      </c>
      <c r="F157">
        <f>VLOOKUP($B157,'Tillförd energi'!$B$1:$AS$566,MATCH(F$1,'Tillförd energi'!$B$1:$AQ$1,0),FALSE)</f>
        <v>0</v>
      </c>
      <c r="G157">
        <f>VLOOKUP($B157,'Tillförd energi'!$B$1:$AS$566,MATCH(G$1,'Tillförd energi'!$B$1:$AQ$1,0),FALSE)</f>
        <v>0</v>
      </c>
      <c r="H157">
        <f>VLOOKUP($B157,'Tillförd energi'!$B$1:$AS$566,MATCH(H$1,'Tillförd energi'!$B$1:$AQ$1,0),FALSE)</f>
        <v>0</v>
      </c>
      <c r="I157">
        <f>VLOOKUP($B157,'Tillförd energi'!$B$1:$AS$566,MATCH(I$1,'Tillförd energi'!$B$1:$AQ$1,0),FALSE)</f>
        <v>0</v>
      </c>
      <c r="J157">
        <f>VLOOKUP($B157,'Tillförd energi'!$B$1:$AS$566,MATCH(J$1,'Tillförd energi'!$B$1:$AQ$1,0),FALSE)</f>
        <v>0</v>
      </c>
      <c r="K157">
        <v>0</v>
      </c>
      <c r="L157">
        <f>VLOOKUP($B157,'Tillförd energi'!$B$1:$AS$566,MATCH(L$1,'Tillförd energi'!$B$1:$AQ$1,0),FALSE)</f>
        <v>0</v>
      </c>
      <c r="M157">
        <f>VLOOKUP($B157,'Tillförd energi'!$B$1:$AS$566,MATCH(M$1,'Tillförd energi'!$B$1:$AQ$1,0),FALSE)</f>
        <v>0</v>
      </c>
      <c r="N157">
        <f>VLOOKUP($B157,'Tillförd energi'!$B$1:$AS$566,MATCH(N$1,'Tillförd energi'!$B$1:$AQ$1,0),FALSE)</f>
        <v>0</v>
      </c>
      <c r="O157">
        <f>VLOOKUP($B157,'Tillförd energi'!$B$1:$AS$566,MATCH(O$1,'Tillförd energi'!$B$1:$AQ$1,0),FALSE)</f>
        <v>0</v>
      </c>
      <c r="P157">
        <f>VLOOKUP($B157,'Tillförd energi'!$B$1:$AS$566,MATCH(P$1,'Tillförd energi'!$B$1:$AQ$1,0),FALSE)</f>
        <v>0</v>
      </c>
      <c r="Q157">
        <f>VLOOKUP($B157,'Tillförd energi'!$B$1:$AS$566,MATCH(Q$1,'Tillförd energi'!$B$1:$AQ$1,0),FALSE)</f>
        <v>0</v>
      </c>
      <c r="R157">
        <f>VLOOKUP($B157,'Tillförd energi'!$B$1:$AS$566,MATCH(R$1,'Tillförd energi'!$B$1:$AQ$1,0),FALSE)</f>
        <v>0</v>
      </c>
      <c r="S157">
        <f>VLOOKUP($B157,'Tillförd energi'!$B$1:$AS$566,MATCH(S$1,'Tillförd energi'!$B$1:$AQ$1,0),FALSE)</f>
        <v>0</v>
      </c>
      <c r="T157">
        <f>VLOOKUP($B157,'Tillförd energi'!$B$1:$AS$566,MATCH(T$1,'Tillförd energi'!$B$1:$AQ$1,0),FALSE)</f>
        <v>0</v>
      </c>
      <c r="U157">
        <f>VLOOKUP($B157,'Tillförd energi'!$B$1:$AS$566,MATCH(U$1,'Tillförd energi'!$B$1:$AQ$1,0),FALSE)</f>
        <v>0</v>
      </c>
      <c r="V157">
        <f>VLOOKUP($B157,'Tillförd energi'!$B$1:$AS$566,MATCH(V$1,'Tillförd energi'!$B$1:$AQ$1,0),FALSE)</f>
        <v>0</v>
      </c>
      <c r="W157">
        <f>VLOOKUP($B157,'Tillförd energi'!$B$1:$AS$566,MATCH(W$1,'Tillförd energi'!$B$1:$AQ$1,0),FALSE)</f>
        <v>0</v>
      </c>
      <c r="X157">
        <f>VLOOKUP($B157,'Tillförd energi'!$B$1:$AS$566,MATCH(X$1,'Tillförd energi'!$B$1:$AQ$1,0),FALSE)</f>
        <v>0</v>
      </c>
      <c r="Y157">
        <f>VLOOKUP($B157,'Tillförd energi'!$B$1:$AS$566,MATCH(Y$1,'Tillförd energi'!$B$1:$AQ$1,0),FALSE)</f>
        <v>0</v>
      </c>
      <c r="Z157">
        <f>VLOOKUP($B157,'Tillförd energi'!$B$1:$AS$566,MATCH(Z$1,'Tillförd energi'!$B$1:$AQ$1,0),FALSE)</f>
        <v>0</v>
      </c>
      <c r="AA157">
        <f>VLOOKUP($B157,'Tillförd energi'!$B$1:$AS$566,MATCH(AA$1,'Tillförd energi'!$B$1:$AQ$1,0),FALSE)</f>
        <v>0</v>
      </c>
      <c r="AB157">
        <f>VLOOKUP($B157,'Tillförd energi'!$B$1:$AS$566,MATCH(AB$1,'Tillförd energi'!$B$1:$AQ$1,0),FALSE)</f>
        <v>0</v>
      </c>
      <c r="AC157">
        <f>VLOOKUP($B157,'Tillförd energi'!$B$1:$AS$566,MATCH(AC$1,'Tillförd energi'!$B$1:$AQ$1,0),FALSE)</f>
        <v>0</v>
      </c>
      <c r="AD157">
        <f>VLOOKUP($B157,'Tillförd energi'!$B$1:$AS$566,MATCH(AD$1,'Tillförd energi'!$B$1:$AQ$1,0),FALSE)</f>
        <v>0</v>
      </c>
      <c r="AE157">
        <f>VLOOKUP($B157,'Tillförd energi'!$B$1:$AS$566,MATCH(AE$1,'Tillförd energi'!$B$1:$AQ$1,0),FALSE)</f>
        <v>0</v>
      </c>
      <c r="AF157">
        <f>VLOOKUP($B157,'Tillförd energi'!$B$1:$AS$566,MATCH(AF$1,'Tillförd energi'!$B$1:$AQ$1,0),FALSE)</f>
        <v>2.67</v>
      </c>
      <c r="AG157">
        <f>IFERROR(VLOOKUP(B157,Miljö!$B$1:$S$476,9,FALSE)/1,0)</f>
        <v>103</v>
      </c>
      <c r="AI157">
        <f t="shared" si="20"/>
        <v>2.67</v>
      </c>
      <c r="AJ157">
        <f t="shared" si="21"/>
        <v>105.67</v>
      </c>
      <c r="AK157">
        <f>IF(ISERROR(1/VLOOKUP($B157,Leveranser!$B$1:$S$500,MATCH("såld värme (gwh)",Leveranser!$B$1:$S$1,0),FALSE)),"",VLOOKUP($B157,Leveranser!$B$1:$S$500,MATCH("såld värme (gwh)",Leveranser!$B$1:$S$1,0),FALSE))</f>
        <v>89</v>
      </c>
      <c r="AL157" s="22">
        <f>VLOOKUP($B157,Leveranser!$B$1:$Y$500,MATCH("Totalt såld fjärrvärme till andra fjärrvärmeföretag",Leveranser!$B$1:$AA$1,0),FALSE)</f>
        <v>0</v>
      </c>
      <c r="AM157" s="22">
        <f>IF(ISERROR(1/VLOOKUP($B157,Miljö!$B$1:$S$500,MATCH("Såld mängd produktionsspecifik fjärrvärme (GWh)",Miljö!$B$1:$R$1,0),FALSE)),0,VLOOKUP($B157,Miljö!$B$1:$S$500,MATCH("Såld mängd produktionsspecifik fjärrvärme (GWh)",Miljö!$B$1:$R$1,0),FALSE))</f>
        <v>0</v>
      </c>
      <c r="AN157" s="23">
        <f t="shared" si="22"/>
        <v>0.84224472414119422</v>
      </c>
      <c r="AP157" t="str">
        <f>VLOOKUP($B157,'Miljövärden urval för publ'!$B$1:$H$450,7,FALSE)</f>
        <v>Ja</v>
      </c>
      <c r="AQ157" t="str">
        <f>VLOOKUP($B157,'Miljövärden urval för publ'!$B$1:$H$450,6,FALSE)</f>
        <v>Nej</v>
      </c>
      <c r="AU157">
        <f t="shared" si="23"/>
        <v>2.67</v>
      </c>
      <c r="AV157">
        <f t="shared" si="24"/>
        <v>0</v>
      </c>
      <c r="AW157">
        <f t="shared" si="25"/>
        <v>0</v>
      </c>
      <c r="AX157">
        <f t="shared" si="26"/>
        <v>0</v>
      </c>
      <c r="AZ157">
        <f t="shared" si="27"/>
        <v>0</v>
      </c>
      <c r="BA157">
        <f t="shared" si="28"/>
        <v>0</v>
      </c>
      <c r="BC157">
        <f t="shared" si="29"/>
        <v>0</v>
      </c>
    </row>
    <row r="158" spans="1:55" ht="15" customHeight="1" x14ac:dyDescent="0.25">
      <c r="A158" t="s">
        <v>228</v>
      </c>
      <c r="B158" t="s">
        <v>229</v>
      </c>
      <c r="C158">
        <f>VLOOKUP($B158,'Tillförd energi'!$B$1:$AS$566,MATCH(C$1,'Tillförd energi'!$B$1:$AQ$1,0),FALSE)</f>
        <v>0</v>
      </c>
      <c r="D158">
        <f>VLOOKUP($B158,'Tillförd energi'!$B$1:$AS$566,MATCH(D$1,'Tillförd energi'!$B$1:$AQ$1,0),FALSE)</f>
        <v>1.9E-2</v>
      </c>
      <c r="E158">
        <f>VLOOKUP($B158,'Tillförd energi'!$B$1:$AS$566,MATCH(E$1,'Tillförd energi'!$B$1:$AQ$1,0),FALSE)</f>
        <v>0</v>
      </c>
      <c r="F158">
        <f>VLOOKUP($B158,'Tillförd energi'!$B$1:$AS$566,MATCH(F$1,'Tillförd energi'!$B$1:$AQ$1,0),FALSE)</f>
        <v>0</v>
      </c>
      <c r="G158">
        <f>VLOOKUP($B158,'Tillförd energi'!$B$1:$AS$566,MATCH(G$1,'Tillförd energi'!$B$1:$AQ$1,0),FALSE)</f>
        <v>0</v>
      </c>
      <c r="H158">
        <f>VLOOKUP($B158,'Tillförd energi'!$B$1:$AS$566,MATCH(H$1,'Tillförd energi'!$B$1:$AQ$1,0),FALSE)</f>
        <v>0</v>
      </c>
      <c r="I158">
        <f>VLOOKUP($B158,'Tillförd energi'!$B$1:$AS$566,MATCH(I$1,'Tillförd energi'!$B$1:$AQ$1,0),FALSE)</f>
        <v>0</v>
      </c>
      <c r="J158">
        <f>VLOOKUP($B158,'Tillförd energi'!$B$1:$AS$566,MATCH(J$1,'Tillförd energi'!$B$1:$AQ$1,0),FALSE)</f>
        <v>0</v>
      </c>
      <c r="K158">
        <v>0</v>
      </c>
      <c r="L158">
        <f>VLOOKUP($B158,'Tillförd energi'!$B$1:$AS$566,MATCH(L$1,'Tillförd energi'!$B$1:$AQ$1,0),FALSE)</f>
        <v>0</v>
      </c>
      <c r="M158">
        <f>VLOOKUP($B158,'Tillförd energi'!$B$1:$AS$566,MATCH(M$1,'Tillförd energi'!$B$1:$AQ$1,0),FALSE)</f>
        <v>0</v>
      </c>
      <c r="N158">
        <f>VLOOKUP($B158,'Tillförd energi'!$B$1:$AS$566,MATCH(N$1,'Tillförd energi'!$B$1:$AQ$1,0),FALSE)</f>
        <v>0</v>
      </c>
      <c r="O158">
        <f>VLOOKUP($B158,'Tillförd energi'!$B$1:$AS$566,MATCH(O$1,'Tillförd energi'!$B$1:$AQ$1,0),FALSE)</f>
        <v>0</v>
      </c>
      <c r="P158">
        <f>VLOOKUP($B158,'Tillförd energi'!$B$1:$AS$566,MATCH(P$1,'Tillförd energi'!$B$1:$AQ$1,0),FALSE)</f>
        <v>0</v>
      </c>
      <c r="Q158">
        <f>VLOOKUP($B158,'Tillförd energi'!$B$1:$AS$566,MATCH(Q$1,'Tillförd energi'!$B$1:$AQ$1,0),FALSE)</f>
        <v>0</v>
      </c>
      <c r="R158">
        <f>VLOOKUP($B158,'Tillförd energi'!$B$1:$AS$566,MATCH(R$1,'Tillförd energi'!$B$1:$AQ$1,0),FALSE)</f>
        <v>1.4</v>
      </c>
      <c r="S158">
        <f>VLOOKUP($B158,'Tillförd energi'!$B$1:$AS$566,MATCH(S$1,'Tillförd energi'!$B$1:$AQ$1,0),FALSE)</f>
        <v>0</v>
      </c>
      <c r="T158">
        <f>VLOOKUP($B158,'Tillförd energi'!$B$1:$AS$566,MATCH(T$1,'Tillförd energi'!$B$1:$AQ$1,0),FALSE)</f>
        <v>0</v>
      </c>
      <c r="U158">
        <f>VLOOKUP($B158,'Tillförd energi'!$B$1:$AS$566,MATCH(U$1,'Tillförd energi'!$B$1:$AQ$1,0),FALSE)</f>
        <v>0</v>
      </c>
      <c r="V158">
        <f>VLOOKUP($B158,'Tillförd energi'!$B$1:$AS$566,MATCH(V$1,'Tillförd energi'!$B$1:$AQ$1,0),FALSE)</f>
        <v>0</v>
      </c>
      <c r="W158">
        <f>VLOOKUP($B158,'Tillförd energi'!$B$1:$AS$566,MATCH(W$1,'Tillförd energi'!$B$1:$AQ$1,0),FALSE)</f>
        <v>0</v>
      </c>
      <c r="X158">
        <f>VLOOKUP($B158,'Tillförd energi'!$B$1:$AS$566,MATCH(X$1,'Tillförd energi'!$B$1:$AQ$1,0),FALSE)</f>
        <v>0</v>
      </c>
      <c r="Y158">
        <f>VLOOKUP($B158,'Tillförd energi'!$B$1:$AS$566,MATCH(Y$1,'Tillförd energi'!$B$1:$AQ$1,0),FALSE)</f>
        <v>0</v>
      </c>
      <c r="Z158">
        <f>VLOOKUP($B158,'Tillförd energi'!$B$1:$AS$566,MATCH(Z$1,'Tillförd energi'!$B$1:$AQ$1,0),FALSE)</f>
        <v>0</v>
      </c>
      <c r="AA158">
        <f>VLOOKUP($B158,'Tillförd energi'!$B$1:$AS$566,MATCH(AA$1,'Tillförd energi'!$B$1:$AQ$1,0),FALSE)</f>
        <v>0</v>
      </c>
      <c r="AB158">
        <f>VLOOKUP($B158,'Tillförd energi'!$B$1:$AS$566,MATCH(AB$1,'Tillförd energi'!$B$1:$AQ$1,0),FALSE)</f>
        <v>0</v>
      </c>
      <c r="AC158">
        <f>VLOOKUP($B158,'Tillförd energi'!$B$1:$AS$566,MATCH(AC$1,'Tillförd energi'!$B$1:$AQ$1,0),FALSE)</f>
        <v>0</v>
      </c>
      <c r="AD158">
        <f>VLOOKUP($B158,'Tillförd energi'!$B$1:$AS$566,MATCH(AD$1,'Tillförd energi'!$B$1:$AQ$1,0),FALSE)</f>
        <v>0</v>
      </c>
      <c r="AE158">
        <f>VLOOKUP($B158,'Tillförd energi'!$B$1:$AS$566,MATCH(AE$1,'Tillförd energi'!$B$1:$AQ$1,0),FALSE)</f>
        <v>0</v>
      </c>
      <c r="AF158">
        <f>VLOOKUP($B158,'Tillförd energi'!$B$1:$AS$566,MATCH(AF$1,'Tillförd energi'!$B$1:$AQ$1,0),FALSE)</f>
        <v>2.5999999999999999E-2</v>
      </c>
      <c r="AG158">
        <f>IFERROR(VLOOKUP(B158,Miljö!$B$1:$S$476,9,FALSE)/1,0)</f>
        <v>0</v>
      </c>
      <c r="AI158">
        <f t="shared" si="20"/>
        <v>1.4449999999999998</v>
      </c>
      <c r="AJ158">
        <f t="shared" si="21"/>
        <v>1.4449999999999998</v>
      </c>
      <c r="AK158">
        <f>IF(ISERROR(1/VLOOKUP($B158,Leveranser!$B$1:$S$500,MATCH("såld värme (gwh)",Leveranser!$B$1:$S$1,0),FALSE)),"",VLOOKUP($B158,Leveranser!$B$1:$S$500,MATCH("såld värme (gwh)",Leveranser!$B$1:$S$1,0),FALSE))</f>
        <v>1.1399999999999999</v>
      </c>
      <c r="AL158" s="22">
        <f>VLOOKUP($B158,Leveranser!$B$1:$Y$500,MATCH("Totalt såld fjärrvärme till andra fjärrvärmeföretag",Leveranser!$B$1:$AA$1,0),FALSE)</f>
        <v>0</v>
      </c>
      <c r="AM158" s="22">
        <f>IF(ISERROR(1/VLOOKUP($B158,Miljö!$B$1:$S$500,MATCH("Såld mängd produktionsspecifik fjärrvärme (GWh)",Miljö!$B$1:$R$1,0),FALSE)),0,VLOOKUP($B158,Miljö!$B$1:$S$500,MATCH("Såld mängd produktionsspecifik fjärrvärme (GWh)",Miljö!$B$1:$R$1,0),FALSE))</f>
        <v>0</v>
      </c>
      <c r="AN158" s="23">
        <f t="shared" si="22"/>
        <v>0.78892733564013839</v>
      </c>
      <c r="AP158" t="str">
        <f>VLOOKUP($B158,'Miljövärden urval för publ'!$B$1:$H$450,7,FALSE)</f>
        <v>Ja</v>
      </c>
      <c r="AQ158" t="str">
        <f>VLOOKUP($B158,'Miljövärden urval för publ'!$B$1:$H$450,6,FALSE)</f>
        <v>Nej</v>
      </c>
      <c r="AU158">
        <f t="shared" si="23"/>
        <v>2.5999999999999999E-2</v>
      </c>
      <c r="AV158">
        <f t="shared" si="24"/>
        <v>0</v>
      </c>
      <c r="AW158">
        <f t="shared" si="25"/>
        <v>0</v>
      </c>
      <c r="AX158">
        <f t="shared" si="26"/>
        <v>1.4</v>
      </c>
      <c r="AZ158">
        <f t="shared" si="27"/>
        <v>0</v>
      </c>
      <c r="BA158">
        <f t="shared" si="28"/>
        <v>0</v>
      </c>
      <c r="BC158">
        <f t="shared" si="29"/>
        <v>1.4</v>
      </c>
    </row>
    <row r="159" spans="1:55" ht="15" customHeight="1" x14ac:dyDescent="0.25">
      <c r="A159" t="s">
        <v>228</v>
      </c>
      <c r="B159" t="s">
        <v>230</v>
      </c>
      <c r="C159">
        <f>VLOOKUP($B159,'Tillförd energi'!$B$1:$AS$566,MATCH(C$1,'Tillförd energi'!$B$1:$AQ$1,0),FALSE)</f>
        <v>0</v>
      </c>
      <c r="D159">
        <f>VLOOKUP($B159,'Tillförd energi'!$B$1:$AS$566,MATCH(D$1,'Tillförd energi'!$B$1:$AQ$1,0),FALSE)</f>
        <v>0.02</v>
      </c>
      <c r="E159">
        <f>VLOOKUP($B159,'Tillförd energi'!$B$1:$AS$566,MATCH(E$1,'Tillförd energi'!$B$1:$AQ$1,0),FALSE)</f>
        <v>0</v>
      </c>
      <c r="F159">
        <f>VLOOKUP($B159,'Tillförd energi'!$B$1:$AS$566,MATCH(F$1,'Tillförd energi'!$B$1:$AQ$1,0),FALSE)</f>
        <v>0</v>
      </c>
      <c r="G159">
        <f>VLOOKUP($B159,'Tillförd energi'!$B$1:$AS$566,MATCH(G$1,'Tillförd energi'!$B$1:$AQ$1,0),FALSE)</f>
        <v>0</v>
      </c>
      <c r="H159">
        <f>VLOOKUP($B159,'Tillförd energi'!$B$1:$AS$566,MATCH(H$1,'Tillförd energi'!$B$1:$AQ$1,0),FALSE)</f>
        <v>0</v>
      </c>
      <c r="I159">
        <f>VLOOKUP($B159,'Tillförd energi'!$B$1:$AS$566,MATCH(I$1,'Tillförd energi'!$B$1:$AQ$1,0),FALSE)</f>
        <v>0</v>
      </c>
      <c r="J159">
        <f>VLOOKUP($B159,'Tillförd energi'!$B$1:$AS$566,MATCH(J$1,'Tillförd energi'!$B$1:$AQ$1,0),FALSE)</f>
        <v>0</v>
      </c>
      <c r="K159">
        <v>0</v>
      </c>
      <c r="L159">
        <f>VLOOKUP($B159,'Tillförd energi'!$B$1:$AS$566,MATCH(L$1,'Tillförd energi'!$B$1:$AQ$1,0),FALSE)</f>
        <v>0</v>
      </c>
      <c r="M159">
        <f>VLOOKUP($B159,'Tillförd energi'!$B$1:$AS$566,MATCH(M$1,'Tillförd energi'!$B$1:$AQ$1,0),FALSE)</f>
        <v>0</v>
      </c>
      <c r="N159">
        <f>VLOOKUP($B159,'Tillförd energi'!$B$1:$AS$566,MATCH(N$1,'Tillförd energi'!$B$1:$AQ$1,0),FALSE)</f>
        <v>0</v>
      </c>
      <c r="O159">
        <f>VLOOKUP($B159,'Tillförd energi'!$B$1:$AS$566,MATCH(O$1,'Tillförd energi'!$B$1:$AQ$1,0),FALSE)</f>
        <v>0</v>
      </c>
      <c r="P159">
        <f>VLOOKUP($B159,'Tillförd energi'!$B$1:$AS$566,MATCH(P$1,'Tillförd energi'!$B$1:$AQ$1,0),FALSE)</f>
        <v>0</v>
      </c>
      <c r="Q159">
        <f>VLOOKUP($B159,'Tillförd energi'!$B$1:$AS$566,MATCH(Q$1,'Tillförd energi'!$B$1:$AQ$1,0),FALSE)</f>
        <v>0</v>
      </c>
      <c r="R159">
        <f>VLOOKUP($B159,'Tillförd energi'!$B$1:$AS$566,MATCH(R$1,'Tillförd energi'!$B$1:$AQ$1,0),FALSE)</f>
        <v>0.92</v>
      </c>
      <c r="S159">
        <f>VLOOKUP($B159,'Tillförd energi'!$B$1:$AS$566,MATCH(S$1,'Tillförd energi'!$B$1:$AQ$1,0),FALSE)</f>
        <v>0</v>
      </c>
      <c r="T159">
        <f>VLOOKUP($B159,'Tillförd energi'!$B$1:$AS$566,MATCH(T$1,'Tillförd energi'!$B$1:$AQ$1,0),FALSE)</f>
        <v>0</v>
      </c>
      <c r="U159">
        <f>VLOOKUP($B159,'Tillförd energi'!$B$1:$AS$566,MATCH(U$1,'Tillförd energi'!$B$1:$AQ$1,0),FALSE)</f>
        <v>0</v>
      </c>
      <c r="V159">
        <f>VLOOKUP($B159,'Tillförd energi'!$B$1:$AS$566,MATCH(V$1,'Tillförd energi'!$B$1:$AQ$1,0),FALSE)</f>
        <v>0</v>
      </c>
      <c r="W159">
        <f>VLOOKUP($B159,'Tillförd energi'!$B$1:$AS$566,MATCH(W$1,'Tillförd energi'!$B$1:$AQ$1,0),FALSE)</f>
        <v>0</v>
      </c>
      <c r="X159">
        <f>VLOOKUP($B159,'Tillförd energi'!$B$1:$AS$566,MATCH(X$1,'Tillförd energi'!$B$1:$AQ$1,0),FALSE)</f>
        <v>0</v>
      </c>
      <c r="Y159">
        <f>VLOOKUP($B159,'Tillförd energi'!$B$1:$AS$566,MATCH(Y$1,'Tillförd energi'!$B$1:$AQ$1,0),FALSE)</f>
        <v>0</v>
      </c>
      <c r="Z159">
        <f>VLOOKUP($B159,'Tillförd energi'!$B$1:$AS$566,MATCH(Z$1,'Tillförd energi'!$B$1:$AQ$1,0),FALSE)</f>
        <v>0</v>
      </c>
      <c r="AA159">
        <f>VLOOKUP($B159,'Tillförd energi'!$B$1:$AS$566,MATCH(AA$1,'Tillförd energi'!$B$1:$AQ$1,0),FALSE)</f>
        <v>0</v>
      </c>
      <c r="AB159">
        <f>VLOOKUP($B159,'Tillförd energi'!$B$1:$AS$566,MATCH(AB$1,'Tillförd energi'!$B$1:$AQ$1,0),FALSE)</f>
        <v>0</v>
      </c>
      <c r="AC159">
        <f>VLOOKUP($B159,'Tillförd energi'!$B$1:$AS$566,MATCH(AC$1,'Tillförd energi'!$B$1:$AQ$1,0),FALSE)</f>
        <v>0</v>
      </c>
      <c r="AD159">
        <f>VLOOKUP($B159,'Tillförd energi'!$B$1:$AS$566,MATCH(AD$1,'Tillförd energi'!$B$1:$AQ$1,0),FALSE)</f>
        <v>0</v>
      </c>
      <c r="AE159">
        <f>VLOOKUP($B159,'Tillförd energi'!$B$1:$AS$566,MATCH(AE$1,'Tillförd energi'!$B$1:$AQ$1,0),FALSE)</f>
        <v>0</v>
      </c>
      <c r="AF159">
        <f>VLOOKUP($B159,'Tillförd energi'!$B$1:$AS$566,MATCH(AF$1,'Tillförd energi'!$B$1:$AQ$1,0),FALSE)</f>
        <v>3.2000000000000001E-2</v>
      </c>
      <c r="AG159">
        <f>IFERROR(VLOOKUP(B159,Miljö!$B$1:$S$476,9,FALSE)/1,0)</f>
        <v>0</v>
      </c>
      <c r="AI159">
        <f t="shared" si="20"/>
        <v>0.97200000000000009</v>
      </c>
      <c r="AJ159">
        <f t="shared" si="21"/>
        <v>0.97200000000000009</v>
      </c>
      <c r="AK159">
        <f>IF(ISERROR(1/VLOOKUP($B159,Leveranser!$B$1:$S$500,MATCH("såld värme (gwh)",Leveranser!$B$1:$S$1,0),FALSE)),"",VLOOKUP($B159,Leveranser!$B$1:$S$500,MATCH("såld värme (gwh)",Leveranser!$B$1:$S$1,0),FALSE))</f>
        <v>0.75600000000000001</v>
      </c>
      <c r="AL159" s="22">
        <f>VLOOKUP($B159,Leveranser!$B$1:$Y$500,MATCH("Totalt såld fjärrvärme till andra fjärrvärmeföretag",Leveranser!$B$1:$AA$1,0),FALSE)</f>
        <v>0</v>
      </c>
      <c r="AM159" s="22">
        <f>IF(ISERROR(1/VLOOKUP($B159,Miljö!$B$1:$S$500,MATCH("Såld mängd produktionsspecifik fjärrvärme (GWh)",Miljö!$B$1:$R$1,0),FALSE)),0,VLOOKUP($B159,Miljö!$B$1:$S$500,MATCH("Såld mängd produktionsspecifik fjärrvärme (GWh)",Miljö!$B$1:$R$1,0),FALSE))</f>
        <v>0</v>
      </c>
      <c r="AN159" s="23">
        <f t="shared" si="22"/>
        <v>0.77777777777777768</v>
      </c>
      <c r="AP159" t="str">
        <f>VLOOKUP($B159,'Miljövärden urval för publ'!$B$1:$H$450,7,FALSE)</f>
        <v>Ja</v>
      </c>
      <c r="AQ159" t="str">
        <f>VLOOKUP($B159,'Miljövärden urval för publ'!$B$1:$H$450,6,FALSE)</f>
        <v>Nej</v>
      </c>
      <c r="AU159">
        <f t="shared" si="23"/>
        <v>3.2000000000000001E-2</v>
      </c>
      <c r="AV159">
        <f t="shared" si="24"/>
        <v>0</v>
      </c>
      <c r="AW159">
        <f t="shared" si="25"/>
        <v>0</v>
      </c>
      <c r="AX159">
        <f t="shared" si="26"/>
        <v>0.92</v>
      </c>
      <c r="AZ159">
        <f t="shared" si="27"/>
        <v>0</v>
      </c>
      <c r="BA159">
        <f t="shared" si="28"/>
        <v>0</v>
      </c>
      <c r="BC159">
        <f t="shared" si="29"/>
        <v>0.92</v>
      </c>
    </row>
    <row r="160" spans="1:55" ht="15" customHeight="1" x14ac:dyDescent="0.25">
      <c r="A160" t="s">
        <v>228</v>
      </c>
      <c r="B160" t="s">
        <v>231</v>
      </c>
      <c r="C160">
        <f>VLOOKUP($B160,'Tillförd energi'!$B$1:$AS$566,MATCH(C$1,'Tillförd energi'!$B$1:$AQ$1,0),FALSE)</f>
        <v>0</v>
      </c>
      <c r="D160">
        <f>VLOOKUP($B160,'Tillförd energi'!$B$1:$AS$566,MATCH(D$1,'Tillförd energi'!$B$1:$AQ$1,0),FALSE)</f>
        <v>0.03</v>
      </c>
      <c r="E160">
        <f>VLOOKUP($B160,'Tillförd energi'!$B$1:$AS$566,MATCH(E$1,'Tillförd energi'!$B$1:$AQ$1,0),FALSE)</f>
        <v>0</v>
      </c>
      <c r="F160">
        <f>VLOOKUP($B160,'Tillförd energi'!$B$1:$AS$566,MATCH(F$1,'Tillförd energi'!$B$1:$AQ$1,0),FALSE)</f>
        <v>0</v>
      </c>
      <c r="G160">
        <f>VLOOKUP($B160,'Tillförd energi'!$B$1:$AS$566,MATCH(G$1,'Tillförd energi'!$B$1:$AQ$1,0),FALSE)</f>
        <v>0</v>
      </c>
      <c r="H160">
        <f>VLOOKUP($B160,'Tillförd energi'!$B$1:$AS$566,MATCH(H$1,'Tillförd energi'!$B$1:$AQ$1,0),FALSE)</f>
        <v>0</v>
      </c>
      <c r="I160">
        <f>VLOOKUP($B160,'Tillförd energi'!$B$1:$AS$566,MATCH(I$1,'Tillförd energi'!$B$1:$AQ$1,0),FALSE)</f>
        <v>0</v>
      </c>
      <c r="J160">
        <f>VLOOKUP($B160,'Tillförd energi'!$B$1:$AS$566,MATCH(J$1,'Tillförd energi'!$B$1:$AQ$1,0),FALSE)</f>
        <v>0</v>
      </c>
      <c r="K160">
        <v>0</v>
      </c>
      <c r="L160">
        <f>VLOOKUP($B160,'Tillförd energi'!$B$1:$AS$566,MATCH(L$1,'Tillförd energi'!$B$1:$AQ$1,0),FALSE)</f>
        <v>0</v>
      </c>
      <c r="M160">
        <f>VLOOKUP($B160,'Tillförd energi'!$B$1:$AS$566,MATCH(M$1,'Tillförd energi'!$B$1:$AQ$1,0),FALSE)</f>
        <v>0</v>
      </c>
      <c r="N160">
        <f>VLOOKUP($B160,'Tillförd energi'!$B$1:$AS$566,MATCH(N$1,'Tillförd energi'!$B$1:$AQ$1,0),FALSE)</f>
        <v>0</v>
      </c>
      <c r="O160">
        <f>VLOOKUP($B160,'Tillförd energi'!$B$1:$AS$566,MATCH(O$1,'Tillförd energi'!$B$1:$AQ$1,0),FALSE)</f>
        <v>0</v>
      </c>
      <c r="P160">
        <f>VLOOKUP($B160,'Tillförd energi'!$B$1:$AS$566,MATCH(P$1,'Tillförd energi'!$B$1:$AQ$1,0),FALSE)</f>
        <v>0</v>
      </c>
      <c r="Q160">
        <f>VLOOKUP($B160,'Tillförd energi'!$B$1:$AS$566,MATCH(Q$1,'Tillförd energi'!$B$1:$AQ$1,0),FALSE)</f>
        <v>0</v>
      </c>
      <c r="R160">
        <f>VLOOKUP($B160,'Tillförd energi'!$B$1:$AS$566,MATCH(R$1,'Tillförd energi'!$B$1:$AQ$1,0),FALSE)</f>
        <v>3.23</v>
      </c>
      <c r="S160">
        <f>VLOOKUP($B160,'Tillförd energi'!$B$1:$AS$566,MATCH(S$1,'Tillförd energi'!$B$1:$AQ$1,0),FALSE)</f>
        <v>0</v>
      </c>
      <c r="T160">
        <f>VLOOKUP($B160,'Tillförd energi'!$B$1:$AS$566,MATCH(T$1,'Tillförd energi'!$B$1:$AQ$1,0),FALSE)</f>
        <v>0</v>
      </c>
      <c r="U160">
        <f>VLOOKUP($B160,'Tillförd energi'!$B$1:$AS$566,MATCH(U$1,'Tillförd energi'!$B$1:$AQ$1,0),FALSE)</f>
        <v>0</v>
      </c>
      <c r="V160">
        <f>VLOOKUP($B160,'Tillförd energi'!$B$1:$AS$566,MATCH(V$1,'Tillförd energi'!$B$1:$AQ$1,0),FALSE)</f>
        <v>0</v>
      </c>
      <c r="W160">
        <f>VLOOKUP($B160,'Tillförd energi'!$B$1:$AS$566,MATCH(W$1,'Tillförd energi'!$B$1:$AQ$1,0),FALSE)</f>
        <v>0</v>
      </c>
      <c r="X160">
        <f>VLOOKUP($B160,'Tillförd energi'!$B$1:$AS$566,MATCH(X$1,'Tillförd energi'!$B$1:$AQ$1,0),FALSE)</f>
        <v>0</v>
      </c>
      <c r="Y160">
        <f>VLOOKUP($B160,'Tillförd energi'!$B$1:$AS$566,MATCH(Y$1,'Tillförd energi'!$B$1:$AQ$1,0),FALSE)</f>
        <v>0</v>
      </c>
      <c r="Z160">
        <f>VLOOKUP($B160,'Tillförd energi'!$B$1:$AS$566,MATCH(Z$1,'Tillförd energi'!$B$1:$AQ$1,0),FALSE)</f>
        <v>0</v>
      </c>
      <c r="AA160">
        <f>VLOOKUP($B160,'Tillförd energi'!$B$1:$AS$566,MATCH(AA$1,'Tillförd energi'!$B$1:$AQ$1,0),FALSE)</f>
        <v>0</v>
      </c>
      <c r="AB160">
        <f>VLOOKUP($B160,'Tillförd energi'!$B$1:$AS$566,MATCH(AB$1,'Tillförd energi'!$B$1:$AQ$1,0),FALSE)</f>
        <v>0</v>
      </c>
      <c r="AC160">
        <f>VLOOKUP($B160,'Tillförd energi'!$B$1:$AS$566,MATCH(AC$1,'Tillförd energi'!$B$1:$AQ$1,0),FALSE)</f>
        <v>0</v>
      </c>
      <c r="AD160">
        <f>VLOOKUP($B160,'Tillförd energi'!$B$1:$AS$566,MATCH(AD$1,'Tillförd energi'!$B$1:$AQ$1,0),FALSE)</f>
        <v>0</v>
      </c>
      <c r="AE160">
        <f>VLOOKUP($B160,'Tillförd energi'!$B$1:$AS$566,MATCH(AE$1,'Tillförd energi'!$B$1:$AQ$1,0),FALSE)</f>
        <v>0</v>
      </c>
      <c r="AF160">
        <f>VLOOKUP($B160,'Tillförd energi'!$B$1:$AS$566,MATCH(AF$1,'Tillförd energi'!$B$1:$AQ$1,0),FALSE)</f>
        <v>4.2999999999999997E-2</v>
      </c>
      <c r="AG160">
        <f>IFERROR(VLOOKUP(B160,Miljö!$B$1:$S$476,9,FALSE)/1,0)</f>
        <v>0</v>
      </c>
      <c r="AI160">
        <f t="shared" si="20"/>
        <v>3.3029999999999999</v>
      </c>
      <c r="AJ160">
        <f t="shared" si="21"/>
        <v>3.3029999999999999</v>
      </c>
      <c r="AK160">
        <f>IF(ISERROR(1/VLOOKUP($B160,Leveranser!$B$1:$S$500,MATCH("såld värme (gwh)",Leveranser!$B$1:$S$1,0),FALSE)),"",VLOOKUP($B160,Leveranser!$B$1:$S$500,MATCH("såld värme (gwh)",Leveranser!$B$1:$S$1,0),FALSE))</f>
        <v>2.76</v>
      </c>
      <c r="AL160" s="22">
        <f>VLOOKUP($B160,Leveranser!$B$1:$Y$500,MATCH("Totalt såld fjärrvärme till andra fjärrvärmeföretag",Leveranser!$B$1:$AA$1,0),FALSE)</f>
        <v>0</v>
      </c>
      <c r="AM160" s="22">
        <f>IF(ISERROR(1/VLOOKUP($B160,Miljö!$B$1:$S$500,MATCH("Såld mängd produktionsspecifik fjärrvärme (GWh)",Miljö!$B$1:$R$1,0),FALSE)),0,VLOOKUP($B160,Miljö!$B$1:$S$500,MATCH("Såld mängd produktionsspecifik fjärrvärme (GWh)",Miljö!$B$1:$R$1,0),FALSE))</f>
        <v>0</v>
      </c>
      <c r="AN160" s="23">
        <f t="shared" si="22"/>
        <v>0.83560399636693905</v>
      </c>
      <c r="AP160" t="str">
        <f>VLOOKUP($B160,'Miljövärden urval för publ'!$B$1:$H$450,7,FALSE)</f>
        <v>Ja</v>
      </c>
      <c r="AQ160" t="str">
        <f>VLOOKUP($B160,'Miljövärden urval för publ'!$B$1:$H$450,6,FALSE)</f>
        <v>Nej</v>
      </c>
      <c r="AU160">
        <f t="shared" si="23"/>
        <v>4.2999999999999997E-2</v>
      </c>
      <c r="AV160">
        <f t="shared" si="24"/>
        <v>0</v>
      </c>
      <c r="AW160">
        <f t="shared" si="25"/>
        <v>0</v>
      </c>
      <c r="AX160">
        <f t="shared" si="26"/>
        <v>3.23</v>
      </c>
      <c r="AZ160">
        <f t="shared" si="27"/>
        <v>0</v>
      </c>
      <c r="BA160">
        <f t="shared" si="28"/>
        <v>0</v>
      </c>
      <c r="BC160">
        <f t="shared" si="29"/>
        <v>3.23</v>
      </c>
    </row>
    <row r="161" spans="1:55" ht="15" customHeight="1" x14ac:dyDescent="0.25">
      <c r="A161" t="s">
        <v>228</v>
      </c>
      <c r="B161" t="s">
        <v>232</v>
      </c>
      <c r="C161">
        <f>VLOOKUP($B161,'Tillförd energi'!$B$1:$AS$566,MATCH(C$1,'Tillförd energi'!$B$1:$AQ$1,0),FALSE)</f>
        <v>0</v>
      </c>
      <c r="D161">
        <f>VLOOKUP($B161,'Tillförd energi'!$B$1:$AS$566,MATCH(D$1,'Tillförd energi'!$B$1:$AQ$1,0),FALSE)</f>
        <v>0</v>
      </c>
      <c r="E161">
        <f>VLOOKUP($B161,'Tillförd energi'!$B$1:$AS$566,MATCH(E$1,'Tillförd energi'!$B$1:$AQ$1,0),FALSE)</f>
        <v>0</v>
      </c>
      <c r="F161">
        <f>VLOOKUP($B161,'Tillförd energi'!$B$1:$AS$566,MATCH(F$1,'Tillförd energi'!$B$1:$AQ$1,0),FALSE)</f>
        <v>0</v>
      </c>
      <c r="G161">
        <f>VLOOKUP($B161,'Tillförd energi'!$B$1:$AS$566,MATCH(G$1,'Tillförd energi'!$B$1:$AQ$1,0),FALSE)</f>
        <v>0</v>
      </c>
      <c r="H161">
        <f>VLOOKUP($B161,'Tillförd energi'!$B$1:$AS$566,MATCH(H$1,'Tillförd energi'!$B$1:$AQ$1,0),FALSE)</f>
        <v>0</v>
      </c>
      <c r="I161">
        <f>VLOOKUP($B161,'Tillförd energi'!$B$1:$AS$566,MATCH(I$1,'Tillförd energi'!$B$1:$AQ$1,0),FALSE)</f>
        <v>0</v>
      </c>
      <c r="J161">
        <f>VLOOKUP($B161,'Tillförd energi'!$B$1:$AS$566,MATCH(J$1,'Tillförd energi'!$B$1:$AQ$1,0),FALSE)</f>
        <v>0</v>
      </c>
      <c r="K161">
        <v>0</v>
      </c>
      <c r="L161">
        <f>VLOOKUP($B161,'Tillförd energi'!$B$1:$AS$566,MATCH(L$1,'Tillförd energi'!$B$1:$AQ$1,0),FALSE)</f>
        <v>0</v>
      </c>
      <c r="M161">
        <f>VLOOKUP($B161,'Tillförd energi'!$B$1:$AS$566,MATCH(M$1,'Tillförd energi'!$B$1:$AQ$1,0),FALSE)</f>
        <v>22.9422</v>
      </c>
      <c r="N161">
        <f>VLOOKUP($B161,'Tillförd energi'!$B$1:$AS$566,MATCH(N$1,'Tillförd energi'!$B$1:$AQ$1,0),FALSE)</f>
        <v>38.262999999999998</v>
      </c>
      <c r="O161">
        <f>VLOOKUP($B161,'Tillförd energi'!$B$1:$AS$566,MATCH(O$1,'Tillförd energi'!$B$1:$AQ$1,0),FALSE)</f>
        <v>0</v>
      </c>
      <c r="P161">
        <f>VLOOKUP($B161,'Tillförd energi'!$B$1:$AS$566,MATCH(P$1,'Tillförd energi'!$B$1:$AQ$1,0),FALSE)</f>
        <v>15.3985</v>
      </c>
      <c r="Q161">
        <f>VLOOKUP($B161,'Tillförd energi'!$B$1:$AS$566,MATCH(Q$1,'Tillförd energi'!$B$1:$AQ$1,0),FALSE)</f>
        <v>0</v>
      </c>
      <c r="R161">
        <f>VLOOKUP($B161,'Tillförd energi'!$B$1:$AS$566,MATCH(R$1,'Tillförd energi'!$B$1:$AQ$1,0),FALSE)</f>
        <v>0</v>
      </c>
      <c r="S161">
        <f>VLOOKUP($B161,'Tillförd energi'!$B$1:$AS$566,MATCH(S$1,'Tillförd energi'!$B$1:$AQ$1,0),FALSE)</f>
        <v>0</v>
      </c>
      <c r="T161">
        <f>VLOOKUP($B161,'Tillförd energi'!$B$1:$AS$566,MATCH(T$1,'Tillförd energi'!$B$1:$AQ$1,0),FALSE)</f>
        <v>0</v>
      </c>
      <c r="U161">
        <f>VLOOKUP($B161,'Tillförd energi'!$B$1:$AS$566,MATCH(U$1,'Tillförd energi'!$B$1:$AQ$1,0),FALSE)</f>
        <v>0</v>
      </c>
      <c r="V161">
        <f>VLOOKUP($B161,'Tillförd energi'!$B$1:$AS$566,MATCH(V$1,'Tillförd energi'!$B$1:$AQ$1,0),FALSE)</f>
        <v>0</v>
      </c>
      <c r="W161">
        <f>VLOOKUP($B161,'Tillförd energi'!$B$1:$AS$566,MATCH(W$1,'Tillförd energi'!$B$1:$AQ$1,0),FALSE)</f>
        <v>0.71</v>
      </c>
      <c r="X161">
        <f>VLOOKUP($B161,'Tillförd energi'!$B$1:$AS$566,MATCH(X$1,'Tillförd energi'!$B$1:$AQ$1,0),FALSE)</f>
        <v>0</v>
      </c>
      <c r="Y161">
        <f>VLOOKUP($B161,'Tillförd energi'!$B$1:$AS$566,MATCH(Y$1,'Tillförd energi'!$B$1:$AQ$1,0),FALSE)</f>
        <v>0</v>
      </c>
      <c r="Z161">
        <f>VLOOKUP($B161,'Tillförd energi'!$B$1:$AS$566,MATCH(Z$1,'Tillförd energi'!$B$1:$AQ$1,0),FALSE)</f>
        <v>0</v>
      </c>
      <c r="AA161">
        <f>VLOOKUP($B161,'Tillförd energi'!$B$1:$AS$566,MATCH(AA$1,'Tillförd energi'!$B$1:$AQ$1,0),FALSE)</f>
        <v>0</v>
      </c>
      <c r="AB161">
        <f>VLOOKUP($B161,'Tillförd energi'!$B$1:$AS$566,MATCH(AB$1,'Tillförd energi'!$B$1:$AQ$1,0),FALSE)</f>
        <v>0</v>
      </c>
      <c r="AC161">
        <f>VLOOKUP($B161,'Tillförd energi'!$B$1:$AS$566,MATCH(AC$1,'Tillförd energi'!$B$1:$AQ$1,0),FALSE)</f>
        <v>0</v>
      </c>
      <c r="AD161">
        <f>VLOOKUP($B161,'Tillförd energi'!$B$1:$AS$566,MATCH(AD$1,'Tillförd energi'!$B$1:$AQ$1,0),FALSE)</f>
        <v>0</v>
      </c>
      <c r="AE161">
        <f>VLOOKUP($B161,'Tillförd energi'!$B$1:$AS$566,MATCH(AE$1,'Tillförd energi'!$B$1:$AQ$1,0),FALSE)</f>
        <v>0</v>
      </c>
      <c r="AF161">
        <f>VLOOKUP($B161,'Tillförd energi'!$B$1:$AS$566,MATCH(AF$1,'Tillförd energi'!$B$1:$AQ$1,0),FALSE)</f>
        <v>4.17</v>
      </c>
      <c r="AG161">
        <f>IFERROR(VLOOKUP(B161,Miljö!$B$1:$S$476,9,FALSE)/1,0)</f>
        <v>27.04</v>
      </c>
      <c r="AI161">
        <f t="shared" si="20"/>
        <v>81.483699999999999</v>
      </c>
      <c r="AJ161">
        <f t="shared" si="21"/>
        <v>108.52369999999999</v>
      </c>
      <c r="AK161">
        <f>IF(ISERROR(1/VLOOKUP($B161,Leveranser!$B$1:$S$500,MATCH("såld värme (gwh)",Leveranser!$B$1:$S$1,0),FALSE)),"",VLOOKUP($B161,Leveranser!$B$1:$S$500,MATCH("såld värme (gwh)",Leveranser!$B$1:$S$1,0),FALSE))</f>
        <v>107</v>
      </c>
      <c r="AL161" s="22">
        <f>VLOOKUP($B161,Leveranser!$B$1:$Y$500,MATCH("Totalt såld fjärrvärme till andra fjärrvärmeföretag",Leveranser!$B$1:$AA$1,0),FALSE)</f>
        <v>0</v>
      </c>
      <c r="AM161" s="22">
        <f>IF(ISERROR(1/VLOOKUP($B161,Miljö!$B$1:$S$500,MATCH("Såld mängd produktionsspecifik fjärrvärme (GWh)",Miljö!$B$1:$R$1,0),FALSE)),0,VLOOKUP($B161,Miljö!$B$1:$S$500,MATCH("Såld mängd produktionsspecifik fjärrvärme (GWh)",Miljö!$B$1:$R$1,0),FALSE))</f>
        <v>0</v>
      </c>
      <c r="AN161" s="23">
        <f t="shared" si="22"/>
        <v>0.98595974888434512</v>
      </c>
      <c r="AP161" t="str">
        <f>VLOOKUP($B161,'Miljövärden urval för publ'!$B$1:$H$450,7,FALSE)</f>
        <v>Ja</v>
      </c>
      <c r="AQ161" t="str">
        <f>VLOOKUP($B161,'Miljövärden urval för publ'!$B$1:$H$450,6,FALSE)</f>
        <v>Nej</v>
      </c>
      <c r="AU161">
        <f t="shared" si="23"/>
        <v>4.17</v>
      </c>
      <c r="AV161">
        <f t="shared" si="24"/>
        <v>0</v>
      </c>
      <c r="AW161">
        <f t="shared" si="25"/>
        <v>76.603700000000003</v>
      </c>
      <c r="AX161">
        <f t="shared" si="26"/>
        <v>0</v>
      </c>
      <c r="AZ161">
        <f t="shared" si="27"/>
        <v>0</v>
      </c>
      <c r="BA161">
        <f t="shared" si="28"/>
        <v>0</v>
      </c>
      <c r="BC161">
        <f t="shared" si="29"/>
        <v>77.313699999999997</v>
      </c>
    </row>
    <row r="162" spans="1:55" ht="15" customHeight="1" x14ac:dyDescent="0.25">
      <c r="A162" t="s">
        <v>233</v>
      </c>
      <c r="B162" t="s">
        <v>234</v>
      </c>
      <c r="C162">
        <f>VLOOKUP($B162,'Tillförd energi'!$B$1:$AS$566,MATCH(C$1,'Tillförd energi'!$B$1:$AQ$1,0),FALSE)</f>
        <v>0</v>
      </c>
      <c r="D162">
        <f>VLOOKUP($B162,'Tillförd energi'!$B$1:$AS$566,MATCH(D$1,'Tillförd energi'!$B$1:$AQ$1,0),FALSE)</f>
        <v>0</v>
      </c>
      <c r="E162">
        <f>VLOOKUP($B162,'Tillförd energi'!$B$1:$AS$566,MATCH(E$1,'Tillförd energi'!$B$1:$AQ$1,0),FALSE)</f>
        <v>0</v>
      </c>
      <c r="F162">
        <f>VLOOKUP($B162,'Tillförd energi'!$B$1:$AS$566,MATCH(F$1,'Tillförd energi'!$B$1:$AQ$1,0),FALSE)</f>
        <v>0</v>
      </c>
      <c r="G162">
        <f>VLOOKUP($B162,'Tillförd energi'!$B$1:$AS$566,MATCH(G$1,'Tillförd energi'!$B$1:$AQ$1,0),FALSE)</f>
        <v>0</v>
      </c>
      <c r="H162">
        <f>VLOOKUP($B162,'Tillförd energi'!$B$1:$AS$566,MATCH(H$1,'Tillförd energi'!$B$1:$AQ$1,0),FALSE)</f>
        <v>0</v>
      </c>
      <c r="I162">
        <f>VLOOKUP($B162,'Tillförd energi'!$B$1:$AS$566,MATCH(I$1,'Tillförd energi'!$B$1:$AQ$1,0),FALSE)</f>
        <v>0</v>
      </c>
      <c r="J162">
        <f>VLOOKUP($B162,'Tillförd energi'!$B$1:$AS$566,MATCH(J$1,'Tillförd energi'!$B$1:$AQ$1,0),FALSE)</f>
        <v>0</v>
      </c>
      <c r="K162">
        <v>0</v>
      </c>
      <c r="L162">
        <f>VLOOKUP($B162,'Tillförd energi'!$B$1:$AS$566,MATCH(L$1,'Tillförd energi'!$B$1:$AQ$1,0),FALSE)</f>
        <v>0</v>
      </c>
      <c r="M162">
        <f>VLOOKUP($B162,'Tillförd energi'!$B$1:$AS$566,MATCH(M$1,'Tillförd energi'!$B$1:$AQ$1,0),FALSE)</f>
        <v>0</v>
      </c>
      <c r="N162">
        <f>VLOOKUP($B162,'Tillförd energi'!$B$1:$AS$566,MATCH(N$1,'Tillförd energi'!$B$1:$AQ$1,0),FALSE)</f>
        <v>0</v>
      </c>
      <c r="O162">
        <f>VLOOKUP($B162,'Tillförd energi'!$B$1:$AS$566,MATCH(O$1,'Tillförd energi'!$B$1:$AQ$1,0),FALSE)</f>
        <v>0</v>
      </c>
      <c r="P162">
        <f>VLOOKUP($B162,'Tillförd energi'!$B$1:$AS$566,MATCH(P$1,'Tillförd energi'!$B$1:$AQ$1,0),FALSE)</f>
        <v>0</v>
      </c>
      <c r="Q162">
        <f>VLOOKUP($B162,'Tillförd energi'!$B$1:$AS$566,MATCH(Q$1,'Tillförd energi'!$B$1:$AQ$1,0),FALSE)</f>
        <v>0</v>
      </c>
      <c r="R162">
        <f>VLOOKUP($B162,'Tillförd energi'!$B$1:$AS$566,MATCH(R$1,'Tillförd energi'!$B$1:$AQ$1,0),FALSE)</f>
        <v>15.999000000000001</v>
      </c>
      <c r="S162">
        <f>VLOOKUP($B162,'Tillförd energi'!$B$1:$AS$566,MATCH(S$1,'Tillförd energi'!$B$1:$AQ$1,0),FALSE)</f>
        <v>0</v>
      </c>
      <c r="T162">
        <f>VLOOKUP($B162,'Tillförd energi'!$B$1:$AS$566,MATCH(T$1,'Tillförd energi'!$B$1:$AQ$1,0),FALSE)</f>
        <v>0</v>
      </c>
      <c r="U162">
        <f>VLOOKUP($B162,'Tillförd energi'!$B$1:$AS$566,MATCH(U$1,'Tillförd energi'!$B$1:$AQ$1,0),FALSE)</f>
        <v>0</v>
      </c>
      <c r="V162">
        <f>VLOOKUP($B162,'Tillförd energi'!$B$1:$AS$566,MATCH(V$1,'Tillförd energi'!$B$1:$AQ$1,0),FALSE)</f>
        <v>0</v>
      </c>
      <c r="W162">
        <f>VLOOKUP($B162,'Tillförd energi'!$B$1:$AS$566,MATCH(W$1,'Tillförd energi'!$B$1:$AQ$1,0),FALSE)</f>
        <v>0.26400000000000001</v>
      </c>
      <c r="X162">
        <f>VLOOKUP($B162,'Tillförd energi'!$B$1:$AS$566,MATCH(X$1,'Tillförd energi'!$B$1:$AQ$1,0),FALSE)</f>
        <v>0</v>
      </c>
      <c r="Y162">
        <f>VLOOKUP($B162,'Tillförd energi'!$B$1:$AS$566,MATCH(Y$1,'Tillförd energi'!$B$1:$AQ$1,0),FALSE)</f>
        <v>0</v>
      </c>
      <c r="Z162">
        <f>VLOOKUP($B162,'Tillförd energi'!$B$1:$AS$566,MATCH(Z$1,'Tillförd energi'!$B$1:$AQ$1,0),FALSE)</f>
        <v>0</v>
      </c>
      <c r="AA162">
        <f>VLOOKUP($B162,'Tillförd energi'!$B$1:$AS$566,MATCH(AA$1,'Tillförd energi'!$B$1:$AQ$1,0),FALSE)</f>
        <v>0</v>
      </c>
      <c r="AB162">
        <f>VLOOKUP($B162,'Tillförd energi'!$B$1:$AS$566,MATCH(AB$1,'Tillförd energi'!$B$1:$AQ$1,0),FALSE)</f>
        <v>0</v>
      </c>
      <c r="AC162">
        <f>VLOOKUP($B162,'Tillförd energi'!$B$1:$AS$566,MATCH(AC$1,'Tillförd energi'!$B$1:$AQ$1,0),FALSE)</f>
        <v>0</v>
      </c>
      <c r="AD162">
        <f>VLOOKUP($B162,'Tillförd energi'!$B$1:$AS$566,MATCH(AD$1,'Tillförd energi'!$B$1:$AQ$1,0),FALSE)</f>
        <v>0</v>
      </c>
      <c r="AE162">
        <f>VLOOKUP($B162,'Tillförd energi'!$B$1:$AS$566,MATCH(AE$1,'Tillförd energi'!$B$1:$AQ$1,0),FALSE)</f>
        <v>0</v>
      </c>
      <c r="AF162">
        <f>VLOOKUP($B162,'Tillförd energi'!$B$1:$AS$566,MATCH(AF$1,'Tillförd energi'!$B$1:$AQ$1,0),FALSE)</f>
        <v>0.38643</v>
      </c>
      <c r="AG162">
        <f>IFERROR(VLOOKUP(B162,Miljö!$B$1:$S$476,9,FALSE)/1,0)</f>
        <v>0</v>
      </c>
      <c r="AI162">
        <f t="shared" si="20"/>
        <v>16.649430000000002</v>
      </c>
      <c r="AJ162">
        <f t="shared" si="21"/>
        <v>16.649430000000002</v>
      </c>
      <c r="AK162">
        <f>IF(ISERROR(1/VLOOKUP($B162,Leveranser!$B$1:$S$500,MATCH("såld värme (gwh)",Leveranser!$B$1:$S$1,0),FALSE)),"",VLOOKUP($B162,Leveranser!$B$1:$S$500,MATCH("såld värme (gwh)",Leveranser!$B$1:$S$1,0),FALSE))</f>
        <v>12.881</v>
      </c>
      <c r="AL162" s="22">
        <f>VLOOKUP($B162,Leveranser!$B$1:$Y$500,MATCH("Totalt såld fjärrvärme till andra fjärrvärmeföretag",Leveranser!$B$1:$AA$1,0),FALSE)</f>
        <v>0</v>
      </c>
      <c r="AM162" s="22">
        <f>IF(ISERROR(1/VLOOKUP($B162,Miljö!$B$1:$S$500,MATCH("Såld mängd produktionsspecifik fjärrvärme (GWh)",Miljö!$B$1:$R$1,0),FALSE)),0,VLOOKUP($B162,Miljö!$B$1:$S$500,MATCH("Såld mängd produktionsspecifik fjärrvärme (GWh)",Miljö!$B$1:$R$1,0),FALSE))</f>
        <v>0</v>
      </c>
      <c r="AN162" s="23">
        <f t="shared" si="22"/>
        <v>0.77366011929537515</v>
      </c>
      <c r="AP162" t="str">
        <f>VLOOKUP($B162,'Miljövärden urval för publ'!$B$1:$H$450,7,FALSE)</f>
        <v>Ja</v>
      </c>
      <c r="AQ162" t="str">
        <f>VLOOKUP($B162,'Miljövärden urval för publ'!$B$1:$H$450,6,FALSE)</f>
        <v>Nej</v>
      </c>
      <c r="AU162">
        <f t="shared" si="23"/>
        <v>0.38643</v>
      </c>
      <c r="AV162">
        <f t="shared" si="24"/>
        <v>0</v>
      </c>
      <c r="AW162">
        <f t="shared" si="25"/>
        <v>0</v>
      </c>
      <c r="AX162">
        <f t="shared" si="26"/>
        <v>15.999000000000001</v>
      </c>
      <c r="AZ162">
        <f t="shared" si="27"/>
        <v>0</v>
      </c>
      <c r="BA162">
        <f t="shared" si="28"/>
        <v>0</v>
      </c>
      <c r="BC162">
        <f t="shared" si="29"/>
        <v>16.263000000000002</v>
      </c>
    </row>
    <row r="163" spans="1:55" ht="15" customHeight="1" x14ac:dyDescent="0.25">
      <c r="A163" t="s">
        <v>233</v>
      </c>
      <c r="B163" t="s">
        <v>235</v>
      </c>
      <c r="C163">
        <f>VLOOKUP($B163,'Tillförd energi'!$B$1:$AS$566,MATCH(C$1,'Tillförd energi'!$B$1:$AQ$1,0),FALSE)</f>
        <v>0</v>
      </c>
      <c r="D163">
        <f>VLOOKUP($B163,'Tillförd energi'!$B$1:$AS$566,MATCH(D$1,'Tillförd energi'!$B$1:$AQ$1,0),FALSE)</f>
        <v>4.0000000000000001E-3</v>
      </c>
      <c r="E163">
        <f>VLOOKUP($B163,'Tillförd energi'!$B$1:$AS$566,MATCH(E$1,'Tillförd energi'!$B$1:$AQ$1,0),FALSE)</f>
        <v>0</v>
      </c>
      <c r="F163">
        <f>VLOOKUP($B163,'Tillförd energi'!$B$1:$AS$566,MATCH(F$1,'Tillförd energi'!$B$1:$AQ$1,0),FALSE)</f>
        <v>0</v>
      </c>
      <c r="G163">
        <f>VLOOKUP($B163,'Tillförd energi'!$B$1:$AS$566,MATCH(G$1,'Tillförd energi'!$B$1:$AQ$1,0),FALSE)</f>
        <v>0</v>
      </c>
      <c r="H163">
        <f>VLOOKUP($B163,'Tillförd energi'!$B$1:$AS$566,MATCH(H$1,'Tillförd energi'!$B$1:$AQ$1,0),FALSE)</f>
        <v>0</v>
      </c>
      <c r="I163">
        <f>VLOOKUP($B163,'Tillförd energi'!$B$1:$AS$566,MATCH(I$1,'Tillförd energi'!$B$1:$AQ$1,0),FALSE)</f>
        <v>80.912899999999993</v>
      </c>
      <c r="J163">
        <f>VLOOKUP($B163,'Tillförd energi'!$B$1:$AS$566,MATCH(J$1,'Tillförd energi'!$B$1:$AQ$1,0),FALSE)</f>
        <v>0</v>
      </c>
      <c r="K163">
        <v>0</v>
      </c>
      <c r="L163">
        <f>VLOOKUP($B163,'Tillförd energi'!$B$1:$AS$566,MATCH(L$1,'Tillförd energi'!$B$1:$AQ$1,0),FALSE)</f>
        <v>0</v>
      </c>
      <c r="M163">
        <f>VLOOKUP($B163,'Tillförd energi'!$B$1:$AS$566,MATCH(M$1,'Tillförd energi'!$B$1:$AQ$1,0),FALSE)</f>
        <v>0</v>
      </c>
      <c r="N163">
        <f>VLOOKUP($B163,'Tillförd energi'!$B$1:$AS$566,MATCH(N$1,'Tillförd energi'!$B$1:$AQ$1,0),FALSE)</f>
        <v>0</v>
      </c>
      <c r="O163">
        <f>VLOOKUP($B163,'Tillförd energi'!$B$1:$AS$566,MATCH(O$1,'Tillförd energi'!$B$1:$AQ$1,0),FALSE)</f>
        <v>0</v>
      </c>
      <c r="P163">
        <f>VLOOKUP($B163,'Tillförd energi'!$B$1:$AS$566,MATCH(P$1,'Tillförd energi'!$B$1:$AQ$1,0),FALSE)</f>
        <v>0</v>
      </c>
      <c r="Q163">
        <f>VLOOKUP($B163,'Tillförd energi'!$B$1:$AS$566,MATCH(Q$1,'Tillförd energi'!$B$1:$AQ$1,0),FALSE)</f>
        <v>0</v>
      </c>
      <c r="R163">
        <f>VLOOKUP($B163,'Tillförd energi'!$B$1:$AS$566,MATCH(R$1,'Tillförd energi'!$B$1:$AQ$1,0),FALSE)</f>
        <v>9.5050000000000008</v>
      </c>
      <c r="S163">
        <f>VLOOKUP($B163,'Tillförd energi'!$B$1:$AS$566,MATCH(S$1,'Tillförd energi'!$B$1:$AQ$1,0),FALSE)</f>
        <v>0</v>
      </c>
      <c r="T163">
        <f>VLOOKUP($B163,'Tillförd energi'!$B$1:$AS$566,MATCH(T$1,'Tillförd energi'!$B$1:$AQ$1,0),FALSE)</f>
        <v>0</v>
      </c>
      <c r="U163">
        <f>VLOOKUP($B163,'Tillförd energi'!$B$1:$AS$566,MATCH(U$1,'Tillförd energi'!$B$1:$AQ$1,0),FALSE)</f>
        <v>0</v>
      </c>
      <c r="V163">
        <f>VLOOKUP($B163,'Tillförd energi'!$B$1:$AS$566,MATCH(V$1,'Tillförd energi'!$B$1:$AQ$1,0),FALSE)</f>
        <v>0</v>
      </c>
      <c r="W163">
        <f>VLOOKUP($B163,'Tillförd energi'!$B$1:$AS$566,MATCH(W$1,'Tillförd energi'!$B$1:$AQ$1,0),FALSE)</f>
        <v>0.94399999999999995</v>
      </c>
      <c r="X163">
        <f>VLOOKUP($B163,'Tillförd energi'!$B$1:$AS$566,MATCH(X$1,'Tillförd energi'!$B$1:$AQ$1,0),FALSE)</f>
        <v>0</v>
      </c>
      <c r="Y163">
        <f>VLOOKUP($B163,'Tillförd energi'!$B$1:$AS$566,MATCH(Y$1,'Tillförd energi'!$B$1:$AQ$1,0),FALSE)</f>
        <v>0</v>
      </c>
      <c r="Z163">
        <f>VLOOKUP($B163,'Tillförd energi'!$B$1:$AS$566,MATCH(Z$1,'Tillförd energi'!$B$1:$AQ$1,0),FALSE)</f>
        <v>0</v>
      </c>
      <c r="AA163">
        <f>VLOOKUP($B163,'Tillförd energi'!$B$1:$AS$566,MATCH(AA$1,'Tillförd energi'!$B$1:$AQ$1,0),FALSE)</f>
        <v>0</v>
      </c>
      <c r="AB163">
        <f>VLOOKUP($B163,'Tillförd energi'!$B$1:$AS$566,MATCH(AB$1,'Tillförd energi'!$B$1:$AQ$1,0),FALSE)</f>
        <v>0</v>
      </c>
      <c r="AC163">
        <f>VLOOKUP($B163,'Tillförd energi'!$B$1:$AS$566,MATCH(AC$1,'Tillförd energi'!$B$1:$AQ$1,0),FALSE)</f>
        <v>0</v>
      </c>
      <c r="AD163">
        <f>VLOOKUP($B163,'Tillförd energi'!$B$1:$AS$566,MATCH(AD$1,'Tillförd energi'!$B$1:$AQ$1,0),FALSE)</f>
        <v>134.286</v>
      </c>
      <c r="AE163">
        <f>VLOOKUP($B163,'Tillförd energi'!$B$1:$AS$566,MATCH(AE$1,'Tillförd energi'!$B$1:$AQ$1,0),FALSE)</f>
        <v>0</v>
      </c>
      <c r="AF163">
        <f>VLOOKUP($B163,'Tillförd energi'!$B$1:$AS$566,MATCH(AF$1,'Tillförd energi'!$B$1:$AQ$1,0),FALSE)</f>
        <v>5.54697</v>
      </c>
      <c r="AG163">
        <f>IFERROR(VLOOKUP(B163,Miljö!$B$1:$S$476,9,FALSE)/1,0)</f>
        <v>0</v>
      </c>
      <c r="AI163">
        <f t="shared" si="20"/>
        <v>231.19887</v>
      </c>
      <c r="AJ163">
        <f t="shared" si="21"/>
        <v>231.19887</v>
      </c>
      <c r="AK163">
        <f>IF(ISERROR(1/VLOOKUP($B163,Leveranser!$B$1:$S$500,MATCH("såld värme (gwh)",Leveranser!$B$1:$S$1,0),FALSE)),"",VLOOKUP($B163,Leveranser!$B$1:$S$500,MATCH("såld värme (gwh)",Leveranser!$B$1:$S$1,0),FALSE))</f>
        <v>184.899</v>
      </c>
      <c r="AL163" s="22">
        <f>VLOOKUP($B163,Leveranser!$B$1:$Y$500,MATCH("Totalt såld fjärrvärme till andra fjärrvärmeföretag",Leveranser!$B$1:$AA$1,0),FALSE)</f>
        <v>0</v>
      </c>
      <c r="AM163" s="22">
        <f>IF(ISERROR(1/VLOOKUP($B163,Miljö!$B$1:$S$500,MATCH("Såld mängd produktionsspecifik fjärrvärme (GWh)",Miljö!$B$1:$R$1,0),FALSE)),0,VLOOKUP($B163,Miljö!$B$1:$S$500,MATCH("Såld mängd produktionsspecifik fjärrvärme (GWh)",Miljö!$B$1:$R$1,0),FALSE))</f>
        <v>0</v>
      </c>
      <c r="AN163" s="23">
        <f t="shared" si="22"/>
        <v>0.79974006793372299</v>
      </c>
      <c r="AP163" t="str">
        <f>VLOOKUP($B163,'Miljövärden urval för publ'!$B$1:$H$450,7,FALSE)</f>
        <v>Ja</v>
      </c>
      <c r="AQ163" t="str">
        <f>VLOOKUP($B163,'Miljövärden urval för publ'!$B$1:$H$450,6,FALSE)</f>
        <v>Nej</v>
      </c>
      <c r="AU163">
        <f t="shared" si="23"/>
        <v>5.54697</v>
      </c>
      <c r="AV163">
        <f t="shared" si="24"/>
        <v>0</v>
      </c>
      <c r="AW163">
        <f t="shared" si="25"/>
        <v>0</v>
      </c>
      <c r="AX163">
        <f t="shared" si="26"/>
        <v>9.5050000000000008</v>
      </c>
      <c r="AZ163">
        <f t="shared" si="27"/>
        <v>0</v>
      </c>
      <c r="BA163">
        <f t="shared" si="28"/>
        <v>0</v>
      </c>
      <c r="BC163">
        <f t="shared" si="29"/>
        <v>10.449000000000002</v>
      </c>
    </row>
    <row r="164" spans="1:55" ht="15" customHeight="1" x14ac:dyDescent="0.25">
      <c r="A164" t="s">
        <v>236</v>
      </c>
      <c r="B164" t="s">
        <v>237</v>
      </c>
      <c r="C164">
        <f>VLOOKUP($B164,'Tillförd energi'!$B$1:$AS$566,MATCH(C$1,'Tillförd energi'!$B$1:$AQ$1,0),FALSE)</f>
        <v>0</v>
      </c>
      <c r="D164">
        <f>VLOOKUP($B164,'Tillförd energi'!$B$1:$AS$566,MATCH(D$1,'Tillförd energi'!$B$1:$AQ$1,0),FALSE)</f>
        <v>1.02261</v>
      </c>
      <c r="E164">
        <f>VLOOKUP($B164,'Tillförd energi'!$B$1:$AS$566,MATCH(E$1,'Tillförd energi'!$B$1:$AQ$1,0),FALSE)</f>
        <v>0</v>
      </c>
      <c r="F164">
        <f>VLOOKUP($B164,'Tillförd energi'!$B$1:$AS$566,MATCH(F$1,'Tillförd energi'!$B$1:$AQ$1,0),FALSE)</f>
        <v>0</v>
      </c>
      <c r="G164">
        <f>VLOOKUP($B164,'Tillförd energi'!$B$1:$AS$566,MATCH(G$1,'Tillförd energi'!$B$1:$AQ$1,0),FALSE)</f>
        <v>3.5139999999999998</v>
      </c>
      <c r="H164">
        <f>VLOOKUP($B164,'Tillförd energi'!$B$1:$AS$566,MATCH(H$1,'Tillförd energi'!$B$1:$AQ$1,0),FALSE)</f>
        <v>0</v>
      </c>
      <c r="I164">
        <f>VLOOKUP($B164,'Tillförd energi'!$B$1:$AS$566,MATCH(I$1,'Tillförd energi'!$B$1:$AQ$1,0),FALSE)</f>
        <v>85.044799999999995</v>
      </c>
      <c r="J164">
        <f>VLOOKUP($B164,'Tillförd energi'!$B$1:$AS$566,MATCH(J$1,'Tillförd energi'!$B$1:$AQ$1,0),FALSE)</f>
        <v>11.659000000000001</v>
      </c>
      <c r="K164">
        <v>0</v>
      </c>
      <c r="L164">
        <f>VLOOKUP($B164,'Tillförd energi'!$B$1:$AS$566,MATCH(L$1,'Tillförd energi'!$B$1:$AQ$1,0),FALSE)</f>
        <v>32.310499999999998</v>
      </c>
      <c r="M164">
        <f>VLOOKUP($B164,'Tillförd energi'!$B$1:$AS$566,MATCH(M$1,'Tillförd energi'!$B$1:$AQ$1,0),FALSE)</f>
        <v>0</v>
      </c>
      <c r="N164">
        <f>VLOOKUP($B164,'Tillförd energi'!$B$1:$AS$566,MATCH(N$1,'Tillförd energi'!$B$1:$AQ$1,0),FALSE)</f>
        <v>0</v>
      </c>
      <c r="O164">
        <f>VLOOKUP($B164,'Tillförd energi'!$B$1:$AS$566,MATCH(O$1,'Tillförd energi'!$B$1:$AQ$1,0),FALSE)</f>
        <v>0</v>
      </c>
      <c r="P164">
        <f>VLOOKUP($B164,'Tillförd energi'!$B$1:$AS$566,MATCH(P$1,'Tillförd energi'!$B$1:$AQ$1,0),FALSE)</f>
        <v>43.622999999999998</v>
      </c>
      <c r="Q164">
        <f>VLOOKUP($B164,'Tillförd energi'!$B$1:$AS$566,MATCH(Q$1,'Tillförd energi'!$B$1:$AQ$1,0),FALSE)</f>
        <v>0</v>
      </c>
      <c r="R164">
        <f>VLOOKUP($B164,'Tillförd energi'!$B$1:$AS$566,MATCH(R$1,'Tillförd energi'!$B$1:$AQ$1,0),FALSE)</f>
        <v>0</v>
      </c>
      <c r="S164">
        <f>VLOOKUP($B164,'Tillförd energi'!$B$1:$AS$566,MATCH(S$1,'Tillförd energi'!$B$1:$AQ$1,0),FALSE)</f>
        <v>0</v>
      </c>
      <c r="T164">
        <f>VLOOKUP($B164,'Tillförd energi'!$B$1:$AS$566,MATCH(T$1,'Tillförd energi'!$B$1:$AQ$1,0),FALSE)</f>
        <v>0</v>
      </c>
      <c r="U164">
        <f>VLOOKUP($B164,'Tillförd energi'!$B$1:$AS$566,MATCH(U$1,'Tillförd energi'!$B$1:$AQ$1,0),FALSE)</f>
        <v>0</v>
      </c>
      <c r="V164">
        <f>VLOOKUP($B164,'Tillförd energi'!$B$1:$AS$566,MATCH(V$1,'Tillförd energi'!$B$1:$AQ$1,0),FALSE)</f>
        <v>0</v>
      </c>
      <c r="W164">
        <f>VLOOKUP($B164,'Tillförd energi'!$B$1:$AS$566,MATCH(W$1,'Tillförd energi'!$B$1:$AQ$1,0),FALSE)</f>
        <v>0</v>
      </c>
      <c r="X164">
        <f>VLOOKUP($B164,'Tillförd energi'!$B$1:$AS$566,MATCH(X$1,'Tillförd energi'!$B$1:$AQ$1,0),FALSE)</f>
        <v>0</v>
      </c>
      <c r="Y164">
        <f>VLOOKUP($B164,'Tillförd energi'!$B$1:$AS$566,MATCH(Y$1,'Tillförd energi'!$B$1:$AQ$1,0),FALSE)</f>
        <v>0</v>
      </c>
      <c r="Z164">
        <f>VLOOKUP($B164,'Tillförd energi'!$B$1:$AS$566,MATCH(Z$1,'Tillförd energi'!$B$1:$AQ$1,0),FALSE)</f>
        <v>0</v>
      </c>
      <c r="AA164">
        <f>VLOOKUP($B164,'Tillförd energi'!$B$1:$AS$566,MATCH(AA$1,'Tillförd energi'!$B$1:$AQ$1,0),FALSE)</f>
        <v>0</v>
      </c>
      <c r="AB164">
        <f>VLOOKUP($B164,'Tillförd energi'!$B$1:$AS$566,MATCH(AB$1,'Tillförd energi'!$B$1:$AQ$1,0),FALSE)</f>
        <v>0</v>
      </c>
      <c r="AC164">
        <f>VLOOKUP($B164,'Tillförd energi'!$B$1:$AS$566,MATCH(AC$1,'Tillförd energi'!$B$1:$AQ$1,0),FALSE)</f>
        <v>18.18</v>
      </c>
      <c r="AD164">
        <f>VLOOKUP($B164,'Tillförd energi'!$B$1:$AS$566,MATCH(AD$1,'Tillförd energi'!$B$1:$AQ$1,0),FALSE)</f>
        <v>57.134999999999998</v>
      </c>
      <c r="AE164">
        <f>VLOOKUP($B164,'Tillförd energi'!$B$1:$AS$566,MATCH(AE$1,'Tillförd energi'!$B$1:$AQ$1,0),FALSE)</f>
        <v>0</v>
      </c>
      <c r="AF164">
        <f>VLOOKUP($B164,'Tillförd energi'!$B$1:$AS$566,MATCH(AF$1,'Tillförd energi'!$B$1:$AQ$1,0),FALSE)</f>
        <v>6.6159600000000003</v>
      </c>
      <c r="AG164">
        <f>IFERROR(VLOOKUP(B164,Miljö!$B$1:$S$476,9,FALSE)/1,0)</f>
        <v>42.542000000000002</v>
      </c>
      <c r="AI164">
        <f t="shared" si="20"/>
        <v>259.10486999999995</v>
      </c>
      <c r="AJ164">
        <f t="shared" si="21"/>
        <v>301.64686999999992</v>
      </c>
      <c r="AK164">
        <f>IF(ISERROR(1/VLOOKUP($B164,Leveranser!$B$1:$S$500,MATCH("såld värme (gwh)",Leveranser!$B$1:$S$1,0),FALSE)),"",VLOOKUP($B164,Leveranser!$B$1:$S$500,MATCH("såld värme (gwh)",Leveranser!$B$1:$S$1,0),FALSE))</f>
        <v>242</v>
      </c>
      <c r="AL164" s="22">
        <f>VLOOKUP($B164,Leveranser!$B$1:$Y$500,MATCH("Totalt såld fjärrvärme till andra fjärrvärmeföretag",Leveranser!$B$1:$AA$1,0),FALSE)</f>
        <v>32.015999999999998</v>
      </c>
      <c r="AM164" s="22">
        <f>IF(ISERROR(1/VLOOKUP($B164,Miljö!$B$1:$S$500,MATCH("Såld mängd produktionsspecifik fjärrvärme (GWh)",Miljö!$B$1:$R$1,0),FALSE)),0,VLOOKUP($B164,Miljö!$B$1:$S$500,MATCH("Såld mängd produktionsspecifik fjärrvärme (GWh)",Miljö!$B$1:$R$1,0),FALSE))</f>
        <v>0</v>
      </c>
      <c r="AN164" s="23">
        <f t="shared" si="22"/>
        <v>0.80226259267997735</v>
      </c>
      <c r="AP164" t="str">
        <f>VLOOKUP($B164,'Miljövärden urval för publ'!$B$1:$H$450,7,FALSE)</f>
        <v>Ja</v>
      </c>
      <c r="AQ164" t="str">
        <f>VLOOKUP($B164,'Miljövärden urval för publ'!$B$1:$H$450,6,FALSE)</f>
        <v>Ja</v>
      </c>
      <c r="AU164">
        <f t="shared" si="23"/>
        <v>6.6159600000000003</v>
      </c>
      <c r="AV164">
        <f t="shared" si="24"/>
        <v>0</v>
      </c>
      <c r="AW164">
        <f t="shared" si="25"/>
        <v>43.622999999999998</v>
      </c>
      <c r="AX164">
        <f t="shared" si="26"/>
        <v>0</v>
      </c>
      <c r="AZ164">
        <f t="shared" si="27"/>
        <v>0</v>
      </c>
      <c r="BA164">
        <f t="shared" si="28"/>
        <v>0</v>
      </c>
      <c r="BC164">
        <f t="shared" si="29"/>
        <v>75.933499999999995</v>
      </c>
    </row>
    <row r="165" spans="1:55" ht="15" customHeight="1" x14ac:dyDescent="0.25">
      <c r="A165" t="s">
        <v>238</v>
      </c>
      <c r="B165" t="s">
        <v>239</v>
      </c>
      <c r="C165">
        <f>VLOOKUP($B165,'Tillförd energi'!$B$1:$AS$566,MATCH(C$1,'Tillförd energi'!$B$1:$AQ$1,0),FALSE)</f>
        <v>0</v>
      </c>
      <c r="D165">
        <f>VLOOKUP($B165,'Tillförd energi'!$B$1:$AS$566,MATCH(D$1,'Tillförd energi'!$B$1:$AQ$1,0),FALSE)</f>
        <v>1.4179999999999999</v>
      </c>
      <c r="E165">
        <f>VLOOKUP($B165,'Tillförd energi'!$B$1:$AS$566,MATCH(E$1,'Tillförd energi'!$B$1:$AQ$1,0),FALSE)</f>
        <v>0</v>
      </c>
      <c r="F165">
        <f>VLOOKUP($B165,'Tillförd energi'!$B$1:$AS$566,MATCH(F$1,'Tillförd energi'!$B$1:$AQ$1,0),FALSE)</f>
        <v>0</v>
      </c>
      <c r="G165">
        <f>VLOOKUP($B165,'Tillförd energi'!$B$1:$AS$566,MATCH(G$1,'Tillförd energi'!$B$1:$AQ$1,0),FALSE)</f>
        <v>0</v>
      </c>
      <c r="H165">
        <f>VLOOKUP($B165,'Tillförd energi'!$B$1:$AS$566,MATCH(H$1,'Tillförd energi'!$B$1:$AQ$1,0),FALSE)</f>
        <v>0</v>
      </c>
      <c r="I165">
        <f>VLOOKUP($B165,'Tillförd energi'!$B$1:$AS$566,MATCH(I$1,'Tillförd energi'!$B$1:$AQ$1,0),FALSE)</f>
        <v>0</v>
      </c>
      <c r="J165">
        <f>VLOOKUP($B165,'Tillförd energi'!$B$1:$AS$566,MATCH(J$1,'Tillförd energi'!$B$1:$AQ$1,0),FALSE)</f>
        <v>0</v>
      </c>
      <c r="K165">
        <v>0</v>
      </c>
      <c r="L165">
        <f>VLOOKUP($B165,'Tillförd energi'!$B$1:$AS$566,MATCH(L$1,'Tillförd energi'!$B$1:$AQ$1,0),FALSE)</f>
        <v>0</v>
      </c>
      <c r="M165">
        <f>VLOOKUP($B165,'Tillförd energi'!$B$1:$AS$566,MATCH(M$1,'Tillförd energi'!$B$1:$AQ$1,0),FALSE)</f>
        <v>0</v>
      </c>
      <c r="N165">
        <f>VLOOKUP($B165,'Tillförd energi'!$B$1:$AS$566,MATCH(N$1,'Tillförd energi'!$B$1:$AQ$1,0),FALSE)</f>
        <v>0</v>
      </c>
      <c r="O165">
        <f>VLOOKUP($B165,'Tillförd energi'!$B$1:$AS$566,MATCH(O$1,'Tillförd energi'!$B$1:$AQ$1,0),FALSE)</f>
        <v>0</v>
      </c>
      <c r="P165">
        <f>VLOOKUP($B165,'Tillförd energi'!$B$1:$AS$566,MATCH(P$1,'Tillförd energi'!$B$1:$AQ$1,0),FALSE)</f>
        <v>0</v>
      </c>
      <c r="Q165">
        <f>VLOOKUP($B165,'Tillförd energi'!$B$1:$AS$566,MATCH(Q$1,'Tillförd energi'!$B$1:$AQ$1,0),FALSE)</f>
        <v>0</v>
      </c>
      <c r="R165">
        <f>VLOOKUP($B165,'Tillförd energi'!$B$1:$AS$566,MATCH(R$1,'Tillförd energi'!$B$1:$AQ$1,0),FALSE)</f>
        <v>8.5060000000000002</v>
      </c>
      <c r="S165">
        <f>VLOOKUP($B165,'Tillförd energi'!$B$1:$AS$566,MATCH(S$1,'Tillförd energi'!$B$1:$AQ$1,0),FALSE)</f>
        <v>0</v>
      </c>
      <c r="T165">
        <f>VLOOKUP($B165,'Tillförd energi'!$B$1:$AS$566,MATCH(T$1,'Tillförd energi'!$B$1:$AQ$1,0),FALSE)</f>
        <v>0</v>
      </c>
      <c r="U165">
        <f>VLOOKUP($B165,'Tillförd energi'!$B$1:$AS$566,MATCH(U$1,'Tillförd energi'!$B$1:$AQ$1,0),FALSE)</f>
        <v>0</v>
      </c>
      <c r="V165">
        <f>VLOOKUP($B165,'Tillförd energi'!$B$1:$AS$566,MATCH(V$1,'Tillförd energi'!$B$1:$AQ$1,0),FALSE)</f>
        <v>0</v>
      </c>
      <c r="W165">
        <f>VLOOKUP($B165,'Tillförd energi'!$B$1:$AS$566,MATCH(W$1,'Tillförd energi'!$B$1:$AQ$1,0),FALSE)</f>
        <v>0</v>
      </c>
      <c r="X165">
        <f>VLOOKUP($B165,'Tillförd energi'!$B$1:$AS$566,MATCH(X$1,'Tillförd energi'!$B$1:$AQ$1,0),FALSE)</f>
        <v>0</v>
      </c>
      <c r="Y165">
        <f>VLOOKUP($B165,'Tillförd energi'!$B$1:$AS$566,MATCH(Y$1,'Tillförd energi'!$B$1:$AQ$1,0),FALSE)</f>
        <v>0</v>
      </c>
      <c r="Z165">
        <f>VLOOKUP($B165,'Tillförd energi'!$B$1:$AS$566,MATCH(Z$1,'Tillförd energi'!$B$1:$AQ$1,0),FALSE)</f>
        <v>0</v>
      </c>
      <c r="AA165">
        <f>VLOOKUP($B165,'Tillförd energi'!$B$1:$AS$566,MATCH(AA$1,'Tillförd energi'!$B$1:$AQ$1,0),FALSE)</f>
        <v>0</v>
      </c>
      <c r="AB165">
        <f>VLOOKUP($B165,'Tillförd energi'!$B$1:$AS$566,MATCH(AB$1,'Tillförd energi'!$B$1:$AQ$1,0),FALSE)</f>
        <v>0</v>
      </c>
      <c r="AC165">
        <f>VLOOKUP($B165,'Tillförd energi'!$B$1:$AS$566,MATCH(AC$1,'Tillförd energi'!$B$1:$AQ$1,0),FALSE)</f>
        <v>0</v>
      </c>
      <c r="AD165">
        <f>VLOOKUP($B165,'Tillförd energi'!$B$1:$AS$566,MATCH(AD$1,'Tillförd energi'!$B$1:$AQ$1,0),FALSE)</f>
        <v>0</v>
      </c>
      <c r="AE165">
        <f>VLOOKUP($B165,'Tillförd energi'!$B$1:$AS$566,MATCH(AE$1,'Tillförd energi'!$B$1:$AQ$1,0),FALSE)</f>
        <v>0</v>
      </c>
      <c r="AF165">
        <f>VLOOKUP($B165,'Tillförd energi'!$B$1:$AS$566,MATCH(AF$1,'Tillförd energi'!$B$1:$AQ$1,0),FALSE)</f>
        <v>0.16400000000000001</v>
      </c>
      <c r="AG165">
        <f>IFERROR(VLOOKUP(B165,Miljö!$B$1:$S$476,9,FALSE)/1,0)</f>
        <v>0</v>
      </c>
      <c r="AI165">
        <f t="shared" si="20"/>
        <v>10.087999999999999</v>
      </c>
      <c r="AJ165">
        <f t="shared" si="21"/>
        <v>10.087999999999999</v>
      </c>
      <c r="AK165">
        <f>IF(ISERROR(1/VLOOKUP($B165,Leveranser!$B$1:$S$500,MATCH("såld värme (gwh)",Leveranser!$B$1:$S$1,0),FALSE)),"",VLOOKUP($B165,Leveranser!$B$1:$S$500,MATCH("såld värme (gwh)",Leveranser!$B$1:$S$1,0),FALSE))</f>
        <v>8.1340000000000003</v>
      </c>
      <c r="AL165" s="22">
        <f>VLOOKUP($B165,Leveranser!$B$1:$Y$500,MATCH("Totalt såld fjärrvärme till andra fjärrvärmeföretag",Leveranser!$B$1:$AA$1,0),FALSE)</f>
        <v>0</v>
      </c>
      <c r="AM165" s="22">
        <f>IF(ISERROR(1/VLOOKUP($B165,Miljö!$B$1:$S$500,MATCH("Såld mängd produktionsspecifik fjärrvärme (GWh)",Miljö!$B$1:$R$1,0),FALSE)),0,VLOOKUP($B165,Miljö!$B$1:$S$500,MATCH("Såld mängd produktionsspecifik fjärrvärme (GWh)",Miljö!$B$1:$R$1,0),FALSE))</f>
        <v>0</v>
      </c>
      <c r="AN165" s="23">
        <f t="shared" si="22"/>
        <v>0.80630452022204613</v>
      </c>
      <c r="AP165" t="str">
        <f>VLOOKUP($B165,'Miljövärden urval för publ'!$B$1:$H$450,7,FALSE)</f>
        <v>Ja</v>
      </c>
      <c r="AQ165" t="str">
        <f>VLOOKUP($B165,'Miljövärden urval för publ'!$B$1:$H$450,6,FALSE)</f>
        <v>Nej</v>
      </c>
      <c r="AU165">
        <f t="shared" si="23"/>
        <v>0.16400000000000001</v>
      </c>
      <c r="AV165">
        <f t="shared" si="24"/>
        <v>0</v>
      </c>
      <c r="AW165">
        <f t="shared" si="25"/>
        <v>0</v>
      </c>
      <c r="AX165">
        <f t="shared" si="26"/>
        <v>8.5060000000000002</v>
      </c>
      <c r="AZ165">
        <f t="shared" si="27"/>
        <v>0</v>
      </c>
      <c r="BA165">
        <f t="shared" si="28"/>
        <v>0</v>
      </c>
      <c r="BC165">
        <f t="shared" si="29"/>
        <v>8.5060000000000002</v>
      </c>
    </row>
    <row r="166" spans="1:55" ht="15" customHeight="1" x14ac:dyDescent="0.25">
      <c r="A166" t="s">
        <v>238</v>
      </c>
      <c r="B166" t="s">
        <v>240</v>
      </c>
      <c r="C166">
        <f>VLOOKUP($B166,'Tillförd energi'!$B$1:$AS$566,MATCH(C$1,'Tillförd energi'!$B$1:$AQ$1,0),FALSE)</f>
        <v>0</v>
      </c>
      <c r="D166">
        <f>VLOOKUP($B166,'Tillförd energi'!$B$1:$AS$566,MATCH(D$1,'Tillförd energi'!$B$1:$AQ$1,0),FALSE)</f>
        <v>0.30399999999999999</v>
      </c>
      <c r="E166">
        <f>VLOOKUP($B166,'Tillförd energi'!$B$1:$AS$566,MATCH(E$1,'Tillförd energi'!$B$1:$AQ$1,0),FALSE)</f>
        <v>0</v>
      </c>
      <c r="F166">
        <f>VLOOKUP($B166,'Tillförd energi'!$B$1:$AS$566,MATCH(F$1,'Tillförd energi'!$B$1:$AQ$1,0),FALSE)</f>
        <v>0</v>
      </c>
      <c r="G166">
        <f>VLOOKUP($B166,'Tillförd energi'!$B$1:$AS$566,MATCH(G$1,'Tillförd energi'!$B$1:$AQ$1,0),FALSE)</f>
        <v>0</v>
      </c>
      <c r="H166">
        <f>VLOOKUP($B166,'Tillförd energi'!$B$1:$AS$566,MATCH(H$1,'Tillförd energi'!$B$1:$AQ$1,0),FALSE)</f>
        <v>0</v>
      </c>
      <c r="I166">
        <f>VLOOKUP($B166,'Tillförd energi'!$B$1:$AS$566,MATCH(I$1,'Tillförd energi'!$B$1:$AQ$1,0),FALSE)</f>
        <v>0</v>
      </c>
      <c r="J166">
        <f>VLOOKUP($B166,'Tillförd energi'!$B$1:$AS$566,MATCH(J$1,'Tillförd energi'!$B$1:$AQ$1,0),FALSE)</f>
        <v>0</v>
      </c>
      <c r="K166">
        <v>0</v>
      </c>
      <c r="L166">
        <f>VLOOKUP($B166,'Tillförd energi'!$B$1:$AS$566,MATCH(L$1,'Tillförd energi'!$B$1:$AQ$1,0),FALSE)</f>
        <v>0</v>
      </c>
      <c r="M166">
        <f>VLOOKUP($B166,'Tillförd energi'!$B$1:$AS$566,MATCH(M$1,'Tillförd energi'!$B$1:$AQ$1,0),FALSE)</f>
        <v>0</v>
      </c>
      <c r="N166">
        <f>VLOOKUP($B166,'Tillförd energi'!$B$1:$AS$566,MATCH(N$1,'Tillförd energi'!$B$1:$AQ$1,0),FALSE)</f>
        <v>0</v>
      </c>
      <c r="O166">
        <f>VLOOKUP($B166,'Tillförd energi'!$B$1:$AS$566,MATCH(O$1,'Tillförd energi'!$B$1:$AQ$1,0),FALSE)</f>
        <v>0</v>
      </c>
      <c r="P166">
        <f>VLOOKUP($B166,'Tillförd energi'!$B$1:$AS$566,MATCH(P$1,'Tillförd energi'!$B$1:$AQ$1,0),FALSE)</f>
        <v>8.9740000000000002</v>
      </c>
      <c r="Q166">
        <f>VLOOKUP($B166,'Tillförd energi'!$B$1:$AS$566,MATCH(Q$1,'Tillförd energi'!$B$1:$AQ$1,0),FALSE)</f>
        <v>0</v>
      </c>
      <c r="R166">
        <f>VLOOKUP($B166,'Tillförd energi'!$B$1:$AS$566,MATCH(R$1,'Tillförd energi'!$B$1:$AQ$1,0),FALSE)</f>
        <v>0</v>
      </c>
      <c r="S166">
        <f>VLOOKUP($B166,'Tillförd energi'!$B$1:$AS$566,MATCH(S$1,'Tillförd energi'!$B$1:$AQ$1,0),FALSE)</f>
        <v>0</v>
      </c>
      <c r="T166">
        <f>VLOOKUP($B166,'Tillförd energi'!$B$1:$AS$566,MATCH(T$1,'Tillförd energi'!$B$1:$AQ$1,0),FALSE)</f>
        <v>0</v>
      </c>
      <c r="U166">
        <f>VLOOKUP($B166,'Tillförd energi'!$B$1:$AS$566,MATCH(U$1,'Tillförd energi'!$B$1:$AQ$1,0),FALSE)</f>
        <v>0</v>
      </c>
      <c r="V166">
        <f>VLOOKUP($B166,'Tillförd energi'!$B$1:$AS$566,MATCH(V$1,'Tillförd energi'!$B$1:$AQ$1,0),FALSE)</f>
        <v>0</v>
      </c>
      <c r="W166">
        <f>VLOOKUP($B166,'Tillförd energi'!$B$1:$AS$566,MATCH(W$1,'Tillförd energi'!$B$1:$AQ$1,0),FALSE)</f>
        <v>0</v>
      </c>
      <c r="X166">
        <f>VLOOKUP($B166,'Tillförd energi'!$B$1:$AS$566,MATCH(X$1,'Tillförd energi'!$B$1:$AQ$1,0),FALSE)</f>
        <v>0</v>
      </c>
      <c r="Y166">
        <f>VLOOKUP($B166,'Tillförd energi'!$B$1:$AS$566,MATCH(Y$1,'Tillförd energi'!$B$1:$AQ$1,0),FALSE)</f>
        <v>0</v>
      </c>
      <c r="Z166">
        <f>VLOOKUP($B166,'Tillförd energi'!$B$1:$AS$566,MATCH(Z$1,'Tillförd energi'!$B$1:$AQ$1,0),FALSE)</f>
        <v>0</v>
      </c>
      <c r="AA166">
        <f>VLOOKUP($B166,'Tillförd energi'!$B$1:$AS$566,MATCH(AA$1,'Tillförd energi'!$B$1:$AQ$1,0),FALSE)</f>
        <v>0</v>
      </c>
      <c r="AB166">
        <f>VLOOKUP($B166,'Tillförd energi'!$B$1:$AS$566,MATCH(AB$1,'Tillförd energi'!$B$1:$AQ$1,0),FALSE)</f>
        <v>0</v>
      </c>
      <c r="AC166">
        <f>VLOOKUP($B166,'Tillförd energi'!$B$1:$AS$566,MATCH(AC$1,'Tillförd energi'!$B$1:$AQ$1,0),FALSE)</f>
        <v>0</v>
      </c>
      <c r="AD166">
        <f>VLOOKUP($B166,'Tillförd energi'!$B$1:$AS$566,MATCH(AD$1,'Tillförd energi'!$B$1:$AQ$1,0),FALSE)</f>
        <v>0</v>
      </c>
      <c r="AE166">
        <f>VLOOKUP($B166,'Tillförd energi'!$B$1:$AS$566,MATCH(AE$1,'Tillförd energi'!$B$1:$AQ$1,0),FALSE)</f>
        <v>0</v>
      </c>
      <c r="AF166">
        <f>VLOOKUP($B166,'Tillförd energi'!$B$1:$AS$566,MATCH(AF$1,'Tillförd energi'!$B$1:$AQ$1,0),FALSE)</f>
        <v>0.16300000000000001</v>
      </c>
      <c r="AG166">
        <f>IFERROR(VLOOKUP(B166,Miljö!$B$1:$S$476,9,FALSE)/1,0)</f>
        <v>0</v>
      </c>
      <c r="AI166">
        <f t="shared" si="20"/>
        <v>9.4410000000000007</v>
      </c>
      <c r="AJ166">
        <f t="shared" si="21"/>
        <v>9.4410000000000007</v>
      </c>
      <c r="AK166">
        <f>IF(ISERROR(1/VLOOKUP($B166,Leveranser!$B$1:$S$500,MATCH("såld värme (gwh)",Leveranser!$B$1:$S$1,0),FALSE)),"",VLOOKUP($B166,Leveranser!$B$1:$S$500,MATCH("såld värme (gwh)",Leveranser!$B$1:$S$1,0),FALSE))</f>
        <v>6.7670000000000003</v>
      </c>
      <c r="AL166" s="22">
        <f>VLOOKUP($B166,Leveranser!$B$1:$Y$500,MATCH("Totalt såld fjärrvärme till andra fjärrvärmeföretag",Leveranser!$B$1:$AA$1,0),FALSE)</f>
        <v>0</v>
      </c>
      <c r="AM166" s="22">
        <f>IF(ISERROR(1/VLOOKUP($B166,Miljö!$B$1:$S$500,MATCH("Såld mängd produktionsspecifik fjärrvärme (GWh)",Miljö!$B$1:$R$1,0),FALSE)),0,VLOOKUP($B166,Miljö!$B$1:$S$500,MATCH("Såld mängd produktionsspecifik fjärrvärme (GWh)",Miljö!$B$1:$R$1,0),FALSE))</f>
        <v>0</v>
      </c>
      <c r="AN166" s="23">
        <f t="shared" si="22"/>
        <v>0.71676729160046604</v>
      </c>
      <c r="AP166" t="str">
        <f>VLOOKUP($B166,'Miljövärden urval för publ'!$B$1:$H$450,7,FALSE)</f>
        <v>Ja</v>
      </c>
      <c r="AQ166" t="str">
        <f>VLOOKUP($B166,'Miljövärden urval för publ'!$B$1:$H$450,6,FALSE)</f>
        <v>Nej</v>
      </c>
      <c r="AU166">
        <f t="shared" si="23"/>
        <v>0.16300000000000001</v>
      </c>
      <c r="AV166">
        <f t="shared" si="24"/>
        <v>0</v>
      </c>
      <c r="AW166">
        <f t="shared" si="25"/>
        <v>8.9740000000000002</v>
      </c>
      <c r="AX166">
        <f t="shared" si="26"/>
        <v>0</v>
      </c>
      <c r="AZ166">
        <f t="shared" si="27"/>
        <v>0</v>
      </c>
      <c r="BA166">
        <f t="shared" si="28"/>
        <v>0</v>
      </c>
      <c r="BC166">
        <f t="shared" si="29"/>
        <v>8.9740000000000002</v>
      </c>
    </row>
    <row r="167" spans="1:55" ht="15" customHeight="1" x14ac:dyDescent="0.25">
      <c r="A167" t="s">
        <v>238</v>
      </c>
      <c r="B167" t="s">
        <v>241</v>
      </c>
      <c r="C167">
        <f>VLOOKUP($B167,'Tillförd energi'!$B$1:$AS$566,MATCH(C$1,'Tillförd energi'!$B$1:$AQ$1,0),FALSE)</f>
        <v>0</v>
      </c>
      <c r="D167">
        <f>VLOOKUP($B167,'Tillförd energi'!$B$1:$AS$566,MATCH(D$1,'Tillförd energi'!$B$1:$AQ$1,0),FALSE)</f>
        <v>0.23599999999999999</v>
      </c>
      <c r="E167">
        <f>VLOOKUP($B167,'Tillförd energi'!$B$1:$AS$566,MATCH(E$1,'Tillförd energi'!$B$1:$AQ$1,0),FALSE)</f>
        <v>0</v>
      </c>
      <c r="F167">
        <f>VLOOKUP($B167,'Tillförd energi'!$B$1:$AS$566,MATCH(F$1,'Tillförd energi'!$B$1:$AQ$1,0),FALSE)</f>
        <v>0</v>
      </c>
      <c r="G167">
        <f>VLOOKUP($B167,'Tillförd energi'!$B$1:$AS$566,MATCH(G$1,'Tillförd energi'!$B$1:$AQ$1,0),FALSE)</f>
        <v>0</v>
      </c>
      <c r="H167">
        <f>VLOOKUP($B167,'Tillförd energi'!$B$1:$AS$566,MATCH(H$1,'Tillförd energi'!$B$1:$AQ$1,0),FALSE)</f>
        <v>0</v>
      </c>
      <c r="I167">
        <f>VLOOKUP($B167,'Tillförd energi'!$B$1:$AS$566,MATCH(I$1,'Tillförd energi'!$B$1:$AQ$1,0),FALSE)</f>
        <v>0</v>
      </c>
      <c r="J167">
        <f>VLOOKUP($B167,'Tillförd energi'!$B$1:$AS$566,MATCH(J$1,'Tillförd energi'!$B$1:$AQ$1,0),FALSE)</f>
        <v>0</v>
      </c>
      <c r="K167">
        <v>0</v>
      </c>
      <c r="L167">
        <f>VLOOKUP($B167,'Tillförd energi'!$B$1:$AS$566,MATCH(L$1,'Tillförd energi'!$B$1:$AQ$1,0),FALSE)</f>
        <v>0</v>
      </c>
      <c r="M167">
        <f>VLOOKUP($B167,'Tillförd energi'!$B$1:$AS$566,MATCH(M$1,'Tillförd energi'!$B$1:$AQ$1,0),FALSE)</f>
        <v>0</v>
      </c>
      <c r="N167">
        <f>VLOOKUP($B167,'Tillförd energi'!$B$1:$AS$566,MATCH(N$1,'Tillförd energi'!$B$1:$AQ$1,0),FALSE)</f>
        <v>0</v>
      </c>
      <c r="O167">
        <f>VLOOKUP($B167,'Tillförd energi'!$B$1:$AS$566,MATCH(O$1,'Tillförd energi'!$B$1:$AQ$1,0),FALSE)</f>
        <v>0.92300000000000004</v>
      </c>
      <c r="P167">
        <f>VLOOKUP($B167,'Tillförd energi'!$B$1:$AS$566,MATCH(P$1,'Tillförd energi'!$B$1:$AQ$1,0),FALSE)</f>
        <v>10.163</v>
      </c>
      <c r="Q167">
        <f>VLOOKUP($B167,'Tillförd energi'!$B$1:$AS$566,MATCH(Q$1,'Tillförd energi'!$B$1:$AQ$1,0),FALSE)</f>
        <v>0</v>
      </c>
      <c r="R167">
        <f>VLOOKUP($B167,'Tillförd energi'!$B$1:$AS$566,MATCH(R$1,'Tillförd energi'!$B$1:$AQ$1,0),FALSE)</f>
        <v>0</v>
      </c>
      <c r="S167">
        <f>VLOOKUP($B167,'Tillförd energi'!$B$1:$AS$566,MATCH(S$1,'Tillförd energi'!$B$1:$AQ$1,0),FALSE)</f>
        <v>0</v>
      </c>
      <c r="T167">
        <f>VLOOKUP($B167,'Tillförd energi'!$B$1:$AS$566,MATCH(T$1,'Tillförd energi'!$B$1:$AQ$1,0),FALSE)</f>
        <v>0</v>
      </c>
      <c r="U167">
        <f>VLOOKUP($B167,'Tillförd energi'!$B$1:$AS$566,MATCH(U$1,'Tillförd energi'!$B$1:$AQ$1,0),FALSE)</f>
        <v>0</v>
      </c>
      <c r="V167">
        <f>VLOOKUP($B167,'Tillförd energi'!$B$1:$AS$566,MATCH(V$1,'Tillförd energi'!$B$1:$AQ$1,0),FALSE)</f>
        <v>0</v>
      </c>
      <c r="W167">
        <f>VLOOKUP($B167,'Tillförd energi'!$B$1:$AS$566,MATCH(W$1,'Tillförd energi'!$B$1:$AQ$1,0),FALSE)</f>
        <v>0</v>
      </c>
      <c r="X167">
        <f>VLOOKUP($B167,'Tillförd energi'!$B$1:$AS$566,MATCH(X$1,'Tillförd energi'!$B$1:$AQ$1,0),FALSE)</f>
        <v>3.2959999999999998</v>
      </c>
      <c r="Y167">
        <f>VLOOKUP($B167,'Tillförd energi'!$B$1:$AS$566,MATCH(Y$1,'Tillförd energi'!$B$1:$AQ$1,0),FALSE)</f>
        <v>0</v>
      </c>
      <c r="Z167">
        <f>VLOOKUP($B167,'Tillförd energi'!$B$1:$AS$566,MATCH(Z$1,'Tillförd energi'!$B$1:$AQ$1,0),FALSE)</f>
        <v>0</v>
      </c>
      <c r="AA167">
        <f>VLOOKUP($B167,'Tillförd energi'!$B$1:$AS$566,MATCH(AA$1,'Tillförd energi'!$B$1:$AQ$1,0),FALSE)</f>
        <v>0</v>
      </c>
      <c r="AB167">
        <f>VLOOKUP($B167,'Tillförd energi'!$B$1:$AS$566,MATCH(AB$1,'Tillförd energi'!$B$1:$AQ$1,0),FALSE)</f>
        <v>0</v>
      </c>
      <c r="AC167">
        <f>VLOOKUP($B167,'Tillförd energi'!$B$1:$AS$566,MATCH(AC$1,'Tillförd energi'!$B$1:$AQ$1,0),FALSE)</f>
        <v>0</v>
      </c>
      <c r="AD167">
        <f>VLOOKUP($B167,'Tillförd energi'!$B$1:$AS$566,MATCH(AD$1,'Tillförd energi'!$B$1:$AQ$1,0),FALSE)</f>
        <v>0</v>
      </c>
      <c r="AE167">
        <f>VLOOKUP($B167,'Tillförd energi'!$B$1:$AS$566,MATCH(AE$1,'Tillförd energi'!$B$1:$AQ$1,0),FALSE)</f>
        <v>0</v>
      </c>
      <c r="AF167">
        <f>VLOOKUP($B167,'Tillförd energi'!$B$1:$AS$566,MATCH(AF$1,'Tillförd energi'!$B$1:$AQ$1,0),FALSE)</f>
        <v>0.222</v>
      </c>
      <c r="AG167">
        <f>IFERROR(VLOOKUP(B167,Miljö!$B$1:$S$476,9,FALSE)/1,0)</f>
        <v>0</v>
      </c>
      <c r="AI167">
        <f t="shared" si="20"/>
        <v>14.84</v>
      </c>
      <c r="AJ167">
        <f t="shared" si="21"/>
        <v>14.84</v>
      </c>
      <c r="AK167">
        <f>IF(ISERROR(1/VLOOKUP($B167,Leveranser!$B$1:$S$500,MATCH("såld värme (gwh)",Leveranser!$B$1:$S$1,0),FALSE)),"",VLOOKUP($B167,Leveranser!$B$1:$S$500,MATCH("såld värme (gwh)",Leveranser!$B$1:$S$1,0),FALSE))</f>
        <v>10.448</v>
      </c>
      <c r="AL167" s="22">
        <f>VLOOKUP($B167,Leveranser!$B$1:$Y$500,MATCH("Totalt såld fjärrvärme till andra fjärrvärmeföretag",Leveranser!$B$1:$AA$1,0),FALSE)</f>
        <v>0</v>
      </c>
      <c r="AM167" s="22">
        <f>IF(ISERROR(1/VLOOKUP($B167,Miljö!$B$1:$S$500,MATCH("Såld mängd produktionsspecifik fjärrvärme (GWh)",Miljö!$B$1:$R$1,0),FALSE)),0,VLOOKUP($B167,Miljö!$B$1:$S$500,MATCH("Såld mängd produktionsspecifik fjärrvärme (GWh)",Miljö!$B$1:$R$1,0),FALSE))</f>
        <v>0</v>
      </c>
      <c r="AN167" s="23">
        <f t="shared" si="22"/>
        <v>0.7040431266846362</v>
      </c>
      <c r="AP167" t="str">
        <f>VLOOKUP($B167,'Miljövärden urval för publ'!$B$1:$H$450,7,FALSE)</f>
        <v>Ja</v>
      </c>
      <c r="AQ167" t="str">
        <f>VLOOKUP($B167,'Miljövärden urval för publ'!$B$1:$H$450,6,FALSE)</f>
        <v>Nej</v>
      </c>
      <c r="AU167">
        <f t="shared" si="23"/>
        <v>0.222</v>
      </c>
      <c r="AV167">
        <f t="shared" si="24"/>
        <v>3.2959999999999998</v>
      </c>
      <c r="AW167">
        <f t="shared" si="25"/>
        <v>11.086</v>
      </c>
      <c r="AX167">
        <f t="shared" si="26"/>
        <v>0</v>
      </c>
      <c r="AZ167">
        <f t="shared" si="27"/>
        <v>0</v>
      </c>
      <c r="BA167">
        <f t="shared" si="28"/>
        <v>0</v>
      </c>
      <c r="BC167">
        <f t="shared" si="29"/>
        <v>14.382</v>
      </c>
    </row>
    <row r="168" spans="1:55" ht="15" customHeight="1" x14ac:dyDescent="0.25">
      <c r="A168" t="s">
        <v>238</v>
      </c>
      <c r="B168" t="s">
        <v>242</v>
      </c>
      <c r="C168">
        <f>VLOOKUP($B168,'Tillförd energi'!$B$1:$AS$566,MATCH(C$1,'Tillförd energi'!$B$1:$AQ$1,0),FALSE)</f>
        <v>0</v>
      </c>
      <c r="D168">
        <f>VLOOKUP($B168,'Tillförd energi'!$B$1:$AS$566,MATCH(D$1,'Tillförd energi'!$B$1:$AQ$1,0),FALSE)</f>
        <v>0.48199999999999998</v>
      </c>
      <c r="E168">
        <f>VLOOKUP($B168,'Tillförd energi'!$B$1:$AS$566,MATCH(E$1,'Tillförd energi'!$B$1:$AQ$1,0),FALSE)</f>
        <v>0</v>
      </c>
      <c r="F168">
        <f>VLOOKUP($B168,'Tillförd energi'!$B$1:$AS$566,MATCH(F$1,'Tillförd energi'!$B$1:$AQ$1,0),FALSE)</f>
        <v>0</v>
      </c>
      <c r="G168">
        <f>VLOOKUP($B168,'Tillförd energi'!$B$1:$AS$566,MATCH(G$1,'Tillförd energi'!$B$1:$AQ$1,0),FALSE)</f>
        <v>0</v>
      </c>
      <c r="H168">
        <f>VLOOKUP($B168,'Tillförd energi'!$B$1:$AS$566,MATCH(H$1,'Tillförd energi'!$B$1:$AQ$1,0),FALSE)</f>
        <v>0</v>
      </c>
      <c r="I168">
        <f>VLOOKUP($B168,'Tillförd energi'!$B$1:$AS$566,MATCH(I$1,'Tillförd energi'!$B$1:$AQ$1,0),FALSE)</f>
        <v>0</v>
      </c>
      <c r="J168">
        <f>VLOOKUP($B168,'Tillförd energi'!$B$1:$AS$566,MATCH(J$1,'Tillförd energi'!$B$1:$AQ$1,0),FALSE)</f>
        <v>0</v>
      </c>
      <c r="K168">
        <v>0</v>
      </c>
      <c r="L168">
        <f>VLOOKUP($B168,'Tillförd energi'!$B$1:$AS$566,MATCH(L$1,'Tillförd energi'!$B$1:$AQ$1,0),FALSE)</f>
        <v>0</v>
      </c>
      <c r="M168">
        <f>VLOOKUP($B168,'Tillförd energi'!$B$1:$AS$566,MATCH(M$1,'Tillförd energi'!$B$1:$AQ$1,0),FALSE)</f>
        <v>0</v>
      </c>
      <c r="N168">
        <f>VLOOKUP($B168,'Tillförd energi'!$B$1:$AS$566,MATCH(N$1,'Tillförd energi'!$B$1:$AQ$1,0),FALSE)</f>
        <v>0</v>
      </c>
      <c r="O168">
        <f>VLOOKUP($B168,'Tillförd energi'!$B$1:$AS$566,MATCH(O$1,'Tillförd energi'!$B$1:$AQ$1,0),FALSE)</f>
        <v>0</v>
      </c>
      <c r="P168">
        <f>VLOOKUP($B168,'Tillförd energi'!$B$1:$AS$566,MATCH(P$1,'Tillförd energi'!$B$1:$AQ$1,0),FALSE)</f>
        <v>0</v>
      </c>
      <c r="Q168">
        <f>VLOOKUP($B168,'Tillförd energi'!$B$1:$AS$566,MATCH(Q$1,'Tillförd energi'!$B$1:$AQ$1,0),FALSE)</f>
        <v>0</v>
      </c>
      <c r="R168">
        <f>VLOOKUP($B168,'Tillförd energi'!$B$1:$AS$566,MATCH(R$1,'Tillförd energi'!$B$1:$AQ$1,0),FALSE)</f>
        <v>0</v>
      </c>
      <c r="S168">
        <f>VLOOKUP($B168,'Tillförd energi'!$B$1:$AS$566,MATCH(S$1,'Tillförd energi'!$B$1:$AQ$1,0),FALSE)</f>
        <v>7.9370000000000003</v>
      </c>
      <c r="T168">
        <f>VLOOKUP($B168,'Tillförd energi'!$B$1:$AS$566,MATCH(T$1,'Tillförd energi'!$B$1:$AQ$1,0),FALSE)</f>
        <v>0</v>
      </c>
      <c r="U168">
        <f>VLOOKUP($B168,'Tillförd energi'!$B$1:$AS$566,MATCH(U$1,'Tillförd energi'!$B$1:$AQ$1,0),FALSE)</f>
        <v>0</v>
      </c>
      <c r="V168">
        <f>VLOOKUP($B168,'Tillförd energi'!$B$1:$AS$566,MATCH(V$1,'Tillförd energi'!$B$1:$AQ$1,0),FALSE)</f>
        <v>0</v>
      </c>
      <c r="W168">
        <f>VLOOKUP($B168,'Tillförd energi'!$B$1:$AS$566,MATCH(W$1,'Tillförd energi'!$B$1:$AQ$1,0),FALSE)</f>
        <v>0</v>
      </c>
      <c r="X168">
        <f>VLOOKUP($B168,'Tillförd energi'!$B$1:$AS$566,MATCH(X$1,'Tillförd energi'!$B$1:$AQ$1,0),FALSE)</f>
        <v>0</v>
      </c>
      <c r="Y168">
        <f>VLOOKUP($B168,'Tillförd energi'!$B$1:$AS$566,MATCH(Y$1,'Tillförd energi'!$B$1:$AQ$1,0),FALSE)</f>
        <v>0</v>
      </c>
      <c r="Z168">
        <f>VLOOKUP($B168,'Tillförd energi'!$B$1:$AS$566,MATCH(Z$1,'Tillförd energi'!$B$1:$AQ$1,0),FALSE)</f>
        <v>0</v>
      </c>
      <c r="AA168">
        <f>VLOOKUP($B168,'Tillförd energi'!$B$1:$AS$566,MATCH(AA$1,'Tillförd energi'!$B$1:$AQ$1,0),FALSE)</f>
        <v>0</v>
      </c>
      <c r="AB168">
        <f>VLOOKUP($B168,'Tillförd energi'!$B$1:$AS$566,MATCH(AB$1,'Tillförd energi'!$B$1:$AQ$1,0),FALSE)</f>
        <v>0</v>
      </c>
      <c r="AC168">
        <f>VLOOKUP($B168,'Tillförd energi'!$B$1:$AS$566,MATCH(AC$1,'Tillförd energi'!$B$1:$AQ$1,0),FALSE)</f>
        <v>0</v>
      </c>
      <c r="AD168">
        <f>VLOOKUP($B168,'Tillförd energi'!$B$1:$AS$566,MATCH(AD$1,'Tillförd energi'!$B$1:$AQ$1,0),FALSE)</f>
        <v>0</v>
      </c>
      <c r="AE168">
        <f>VLOOKUP($B168,'Tillförd energi'!$B$1:$AS$566,MATCH(AE$1,'Tillförd energi'!$B$1:$AQ$1,0),FALSE)</f>
        <v>0</v>
      </c>
      <c r="AF168">
        <f>VLOOKUP($B168,'Tillförd energi'!$B$1:$AS$566,MATCH(AF$1,'Tillförd energi'!$B$1:$AQ$1,0),FALSE)</f>
        <v>0.18</v>
      </c>
      <c r="AG168">
        <f>IFERROR(VLOOKUP(B168,Miljö!$B$1:$S$476,9,FALSE)/1,0)</f>
        <v>0</v>
      </c>
      <c r="AI168">
        <f t="shared" si="20"/>
        <v>8.5990000000000002</v>
      </c>
      <c r="AJ168">
        <f t="shared" si="21"/>
        <v>8.5990000000000002</v>
      </c>
      <c r="AK168">
        <f>IF(ISERROR(1/VLOOKUP($B168,Leveranser!$B$1:$S$500,MATCH("såld värme (gwh)",Leveranser!$B$1:$S$1,0),FALSE)),"",VLOOKUP($B168,Leveranser!$B$1:$S$500,MATCH("såld värme (gwh)",Leveranser!$B$1:$S$1,0),FALSE))</f>
        <v>6.5030000000000001</v>
      </c>
      <c r="AL168" s="22">
        <f>VLOOKUP($B168,Leveranser!$B$1:$Y$500,MATCH("Totalt såld fjärrvärme till andra fjärrvärmeföretag",Leveranser!$B$1:$AA$1,0),FALSE)</f>
        <v>0</v>
      </c>
      <c r="AM168" s="22">
        <f>IF(ISERROR(1/VLOOKUP($B168,Miljö!$B$1:$S$500,MATCH("Såld mängd produktionsspecifik fjärrvärme (GWh)",Miljö!$B$1:$R$1,0),FALSE)),0,VLOOKUP($B168,Miljö!$B$1:$S$500,MATCH("Såld mängd produktionsspecifik fjärrvärme (GWh)",Miljö!$B$1:$R$1,0),FALSE))</f>
        <v>0</v>
      </c>
      <c r="AN168" s="23">
        <f t="shared" si="22"/>
        <v>0.75625072682870098</v>
      </c>
      <c r="AP168" t="str">
        <f>VLOOKUP($B168,'Miljövärden urval för publ'!$B$1:$H$450,7,FALSE)</f>
        <v>Ja</v>
      </c>
      <c r="AQ168" t="str">
        <f>VLOOKUP($B168,'Miljövärden urval för publ'!$B$1:$H$450,6,FALSE)</f>
        <v>Nej</v>
      </c>
      <c r="AU168">
        <f t="shared" si="23"/>
        <v>0.18</v>
      </c>
      <c r="AV168">
        <f t="shared" si="24"/>
        <v>0</v>
      </c>
      <c r="AW168">
        <f t="shared" si="25"/>
        <v>0</v>
      </c>
      <c r="AX168">
        <f t="shared" si="26"/>
        <v>7.9370000000000003</v>
      </c>
      <c r="AZ168">
        <f t="shared" si="27"/>
        <v>0</v>
      </c>
      <c r="BA168">
        <f t="shared" si="28"/>
        <v>0</v>
      </c>
      <c r="BC168">
        <f t="shared" si="29"/>
        <v>7.9370000000000003</v>
      </c>
    </row>
    <row r="169" spans="1:55" ht="15" customHeight="1" x14ac:dyDescent="0.25">
      <c r="A169" t="s">
        <v>238</v>
      </c>
      <c r="B169" t="s">
        <v>243</v>
      </c>
      <c r="C169">
        <f>VLOOKUP($B169,'Tillförd energi'!$B$1:$AS$566,MATCH(C$1,'Tillförd energi'!$B$1:$AQ$1,0),FALSE)</f>
        <v>0</v>
      </c>
      <c r="D169">
        <f>VLOOKUP($B169,'Tillförd energi'!$B$1:$AS$566,MATCH(D$1,'Tillförd energi'!$B$1:$AQ$1,0),FALSE)</f>
        <v>3.2000000000000001E-2</v>
      </c>
      <c r="E169">
        <f>VLOOKUP($B169,'Tillförd energi'!$B$1:$AS$566,MATCH(E$1,'Tillförd energi'!$B$1:$AQ$1,0),FALSE)</f>
        <v>0</v>
      </c>
      <c r="F169">
        <f>VLOOKUP($B169,'Tillförd energi'!$B$1:$AS$566,MATCH(F$1,'Tillförd energi'!$B$1:$AQ$1,0),FALSE)</f>
        <v>0</v>
      </c>
      <c r="G169">
        <f>VLOOKUP($B169,'Tillförd energi'!$B$1:$AS$566,MATCH(G$1,'Tillförd energi'!$B$1:$AQ$1,0),FALSE)</f>
        <v>0</v>
      </c>
      <c r="H169">
        <f>VLOOKUP($B169,'Tillförd energi'!$B$1:$AS$566,MATCH(H$1,'Tillförd energi'!$B$1:$AQ$1,0),FALSE)</f>
        <v>0</v>
      </c>
      <c r="I169">
        <f>VLOOKUP($B169,'Tillförd energi'!$B$1:$AS$566,MATCH(I$1,'Tillförd energi'!$B$1:$AQ$1,0),FALSE)</f>
        <v>0</v>
      </c>
      <c r="J169">
        <f>VLOOKUP($B169,'Tillförd energi'!$B$1:$AS$566,MATCH(J$1,'Tillförd energi'!$B$1:$AQ$1,0),FALSE)</f>
        <v>0</v>
      </c>
      <c r="K169">
        <v>0</v>
      </c>
      <c r="L169">
        <f>VLOOKUP($B169,'Tillförd energi'!$B$1:$AS$566,MATCH(L$1,'Tillförd energi'!$B$1:$AQ$1,0),FALSE)</f>
        <v>0</v>
      </c>
      <c r="M169">
        <f>VLOOKUP($B169,'Tillförd energi'!$B$1:$AS$566,MATCH(M$1,'Tillförd energi'!$B$1:$AQ$1,0),FALSE)</f>
        <v>0</v>
      </c>
      <c r="N169">
        <f>VLOOKUP($B169,'Tillförd energi'!$B$1:$AS$566,MATCH(N$1,'Tillförd energi'!$B$1:$AQ$1,0),FALSE)</f>
        <v>0</v>
      </c>
      <c r="O169">
        <f>VLOOKUP($B169,'Tillförd energi'!$B$1:$AS$566,MATCH(O$1,'Tillförd energi'!$B$1:$AQ$1,0),FALSE)</f>
        <v>0</v>
      </c>
      <c r="P169">
        <f>VLOOKUP($B169,'Tillförd energi'!$B$1:$AS$566,MATCH(P$1,'Tillförd energi'!$B$1:$AQ$1,0),FALSE)</f>
        <v>0.442</v>
      </c>
      <c r="Q169">
        <f>VLOOKUP($B169,'Tillförd energi'!$B$1:$AS$566,MATCH(Q$1,'Tillförd energi'!$B$1:$AQ$1,0),FALSE)</f>
        <v>0</v>
      </c>
      <c r="R169">
        <f>VLOOKUP($B169,'Tillförd energi'!$B$1:$AS$566,MATCH(R$1,'Tillförd energi'!$B$1:$AQ$1,0),FALSE)</f>
        <v>3.141</v>
      </c>
      <c r="S169">
        <f>VLOOKUP($B169,'Tillförd energi'!$B$1:$AS$566,MATCH(S$1,'Tillförd energi'!$B$1:$AQ$1,0),FALSE)</f>
        <v>0</v>
      </c>
      <c r="T169">
        <f>VLOOKUP($B169,'Tillförd energi'!$B$1:$AS$566,MATCH(T$1,'Tillförd energi'!$B$1:$AQ$1,0),FALSE)</f>
        <v>0</v>
      </c>
      <c r="U169">
        <f>VLOOKUP($B169,'Tillförd energi'!$B$1:$AS$566,MATCH(U$1,'Tillförd energi'!$B$1:$AQ$1,0),FALSE)</f>
        <v>0</v>
      </c>
      <c r="V169">
        <f>VLOOKUP($B169,'Tillförd energi'!$B$1:$AS$566,MATCH(V$1,'Tillförd energi'!$B$1:$AQ$1,0),FALSE)</f>
        <v>0</v>
      </c>
      <c r="W169">
        <f>VLOOKUP($B169,'Tillförd energi'!$B$1:$AS$566,MATCH(W$1,'Tillförd energi'!$B$1:$AQ$1,0),FALSE)</f>
        <v>0</v>
      </c>
      <c r="X169">
        <f>VLOOKUP($B169,'Tillförd energi'!$B$1:$AS$566,MATCH(X$1,'Tillförd energi'!$B$1:$AQ$1,0),FALSE)</f>
        <v>11.115</v>
      </c>
      <c r="Y169">
        <f>VLOOKUP($B169,'Tillförd energi'!$B$1:$AS$566,MATCH(Y$1,'Tillförd energi'!$B$1:$AQ$1,0),FALSE)</f>
        <v>0</v>
      </c>
      <c r="Z169">
        <f>VLOOKUP($B169,'Tillförd energi'!$B$1:$AS$566,MATCH(Z$1,'Tillförd energi'!$B$1:$AQ$1,0),FALSE)</f>
        <v>0</v>
      </c>
      <c r="AA169">
        <f>VLOOKUP($B169,'Tillförd energi'!$B$1:$AS$566,MATCH(AA$1,'Tillförd energi'!$B$1:$AQ$1,0),FALSE)</f>
        <v>0</v>
      </c>
      <c r="AB169">
        <f>VLOOKUP($B169,'Tillförd energi'!$B$1:$AS$566,MATCH(AB$1,'Tillförd energi'!$B$1:$AQ$1,0),FALSE)</f>
        <v>0</v>
      </c>
      <c r="AC169">
        <f>VLOOKUP($B169,'Tillförd energi'!$B$1:$AS$566,MATCH(AC$1,'Tillförd energi'!$B$1:$AQ$1,0),FALSE)</f>
        <v>0</v>
      </c>
      <c r="AD169">
        <f>VLOOKUP($B169,'Tillförd energi'!$B$1:$AS$566,MATCH(AD$1,'Tillförd energi'!$B$1:$AQ$1,0),FALSE)</f>
        <v>0</v>
      </c>
      <c r="AE169">
        <f>VLOOKUP($B169,'Tillförd energi'!$B$1:$AS$566,MATCH(AE$1,'Tillförd energi'!$B$1:$AQ$1,0),FALSE)</f>
        <v>0</v>
      </c>
      <c r="AF169">
        <f>VLOOKUP($B169,'Tillförd energi'!$B$1:$AS$566,MATCH(AF$1,'Tillförd energi'!$B$1:$AQ$1,0),FALSE)</f>
        <v>0.30299999999999999</v>
      </c>
      <c r="AG169">
        <f>IFERROR(VLOOKUP(B169,Miljö!$B$1:$S$476,9,FALSE)/1,0)</f>
        <v>0</v>
      </c>
      <c r="AI169">
        <f t="shared" si="20"/>
        <v>15.033000000000001</v>
      </c>
      <c r="AJ169">
        <f t="shared" si="21"/>
        <v>15.033000000000001</v>
      </c>
      <c r="AK169">
        <f>IF(ISERROR(1/VLOOKUP($B169,Leveranser!$B$1:$S$500,MATCH("såld värme (gwh)",Leveranser!$B$1:$S$1,0),FALSE)),"",VLOOKUP($B169,Leveranser!$B$1:$S$500,MATCH("såld värme (gwh)",Leveranser!$B$1:$S$1,0),FALSE))</f>
        <v>11.792999999999999</v>
      </c>
      <c r="AL169" s="22">
        <f>VLOOKUP($B169,Leveranser!$B$1:$Y$500,MATCH("Totalt såld fjärrvärme till andra fjärrvärmeföretag",Leveranser!$B$1:$AA$1,0),FALSE)</f>
        <v>0</v>
      </c>
      <c r="AM169" s="22">
        <f>IF(ISERROR(1/VLOOKUP($B169,Miljö!$B$1:$S$500,MATCH("Såld mängd produktionsspecifik fjärrvärme (GWh)",Miljö!$B$1:$R$1,0),FALSE)),0,VLOOKUP($B169,Miljö!$B$1:$S$500,MATCH("Såld mängd produktionsspecifik fjärrvärme (GWh)",Miljö!$B$1:$R$1,0),FALSE))</f>
        <v>0</v>
      </c>
      <c r="AN169" s="23">
        <f t="shared" si="22"/>
        <v>0.78447415685491906</v>
      </c>
      <c r="AP169" t="str">
        <f>VLOOKUP($B169,'Miljövärden urval för publ'!$B$1:$H$450,7,FALSE)</f>
        <v>Ja</v>
      </c>
      <c r="AQ169" t="str">
        <f>VLOOKUP($B169,'Miljövärden urval för publ'!$B$1:$H$450,6,FALSE)</f>
        <v>Nej</v>
      </c>
      <c r="AU169">
        <f t="shared" si="23"/>
        <v>0.30299999999999999</v>
      </c>
      <c r="AV169">
        <f t="shared" si="24"/>
        <v>11.115</v>
      </c>
      <c r="AW169">
        <f t="shared" si="25"/>
        <v>0.442</v>
      </c>
      <c r="AX169">
        <f t="shared" si="26"/>
        <v>3.141</v>
      </c>
      <c r="AZ169">
        <f t="shared" si="27"/>
        <v>0</v>
      </c>
      <c r="BA169">
        <f t="shared" si="28"/>
        <v>0</v>
      </c>
      <c r="BC169">
        <f t="shared" si="29"/>
        <v>14.698</v>
      </c>
    </row>
    <row r="170" spans="1:55" ht="15" customHeight="1" x14ac:dyDescent="0.25">
      <c r="A170" t="s">
        <v>238</v>
      </c>
      <c r="B170" t="s">
        <v>244</v>
      </c>
      <c r="C170">
        <f>VLOOKUP($B170,'Tillförd energi'!$B$1:$AS$566,MATCH(C$1,'Tillförd energi'!$B$1:$AQ$1,0),FALSE)</f>
        <v>0</v>
      </c>
      <c r="D170">
        <f>VLOOKUP($B170,'Tillförd energi'!$B$1:$AS$566,MATCH(D$1,'Tillförd energi'!$B$1:$AQ$1,0),FALSE)</f>
        <v>0.11700000000000001</v>
      </c>
      <c r="E170">
        <f>VLOOKUP($B170,'Tillförd energi'!$B$1:$AS$566,MATCH(E$1,'Tillförd energi'!$B$1:$AQ$1,0),FALSE)</f>
        <v>0</v>
      </c>
      <c r="F170">
        <f>VLOOKUP($B170,'Tillförd energi'!$B$1:$AS$566,MATCH(F$1,'Tillförd energi'!$B$1:$AQ$1,0),FALSE)</f>
        <v>0</v>
      </c>
      <c r="G170">
        <f>VLOOKUP($B170,'Tillförd energi'!$B$1:$AS$566,MATCH(G$1,'Tillförd energi'!$B$1:$AQ$1,0),FALSE)</f>
        <v>0</v>
      </c>
      <c r="H170">
        <f>VLOOKUP($B170,'Tillförd energi'!$B$1:$AS$566,MATCH(H$1,'Tillförd energi'!$B$1:$AQ$1,0),FALSE)</f>
        <v>0</v>
      </c>
      <c r="I170">
        <f>VLOOKUP($B170,'Tillförd energi'!$B$1:$AS$566,MATCH(I$1,'Tillförd energi'!$B$1:$AQ$1,0),FALSE)</f>
        <v>0</v>
      </c>
      <c r="J170">
        <f>VLOOKUP($B170,'Tillförd energi'!$B$1:$AS$566,MATCH(J$1,'Tillförd energi'!$B$1:$AQ$1,0),FALSE)</f>
        <v>0</v>
      </c>
      <c r="K170">
        <v>0</v>
      </c>
      <c r="L170">
        <f>VLOOKUP($B170,'Tillförd energi'!$B$1:$AS$566,MATCH(L$1,'Tillförd energi'!$B$1:$AQ$1,0),FALSE)</f>
        <v>0</v>
      </c>
      <c r="M170">
        <f>VLOOKUP($B170,'Tillförd energi'!$B$1:$AS$566,MATCH(M$1,'Tillförd energi'!$B$1:$AQ$1,0),FALSE)</f>
        <v>0</v>
      </c>
      <c r="N170">
        <f>VLOOKUP($B170,'Tillförd energi'!$B$1:$AS$566,MATCH(N$1,'Tillförd energi'!$B$1:$AQ$1,0),FALSE)</f>
        <v>0</v>
      </c>
      <c r="O170">
        <f>VLOOKUP($B170,'Tillförd energi'!$B$1:$AS$566,MATCH(O$1,'Tillförd energi'!$B$1:$AQ$1,0),FALSE)</f>
        <v>0</v>
      </c>
      <c r="P170">
        <f>VLOOKUP($B170,'Tillförd energi'!$B$1:$AS$566,MATCH(P$1,'Tillförd energi'!$B$1:$AQ$1,0),FALSE)</f>
        <v>0</v>
      </c>
      <c r="Q170">
        <f>VLOOKUP($B170,'Tillförd energi'!$B$1:$AS$566,MATCH(Q$1,'Tillförd energi'!$B$1:$AQ$1,0),FALSE)</f>
        <v>0</v>
      </c>
      <c r="R170">
        <f>VLOOKUP($B170,'Tillförd energi'!$B$1:$AS$566,MATCH(R$1,'Tillförd energi'!$B$1:$AQ$1,0),FALSE)</f>
        <v>6.069</v>
      </c>
      <c r="S170">
        <f>VLOOKUP($B170,'Tillförd energi'!$B$1:$AS$566,MATCH(S$1,'Tillförd energi'!$B$1:$AQ$1,0),FALSE)</f>
        <v>0</v>
      </c>
      <c r="T170">
        <f>VLOOKUP($B170,'Tillförd energi'!$B$1:$AS$566,MATCH(T$1,'Tillförd energi'!$B$1:$AQ$1,0),FALSE)</f>
        <v>0</v>
      </c>
      <c r="U170">
        <f>VLOOKUP($B170,'Tillförd energi'!$B$1:$AS$566,MATCH(U$1,'Tillförd energi'!$B$1:$AQ$1,0),FALSE)</f>
        <v>0</v>
      </c>
      <c r="V170">
        <f>VLOOKUP($B170,'Tillförd energi'!$B$1:$AS$566,MATCH(V$1,'Tillförd energi'!$B$1:$AQ$1,0),FALSE)</f>
        <v>0</v>
      </c>
      <c r="W170">
        <f>VLOOKUP($B170,'Tillförd energi'!$B$1:$AS$566,MATCH(W$1,'Tillförd energi'!$B$1:$AQ$1,0),FALSE)</f>
        <v>0</v>
      </c>
      <c r="X170">
        <f>VLOOKUP($B170,'Tillförd energi'!$B$1:$AS$566,MATCH(X$1,'Tillförd energi'!$B$1:$AQ$1,0),FALSE)</f>
        <v>24.568999999999999</v>
      </c>
      <c r="Y170">
        <f>VLOOKUP($B170,'Tillförd energi'!$B$1:$AS$566,MATCH(Y$1,'Tillförd energi'!$B$1:$AQ$1,0),FALSE)</f>
        <v>0</v>
      </c>
      <c r="Z170">
        <f>VLOOKUP($B170,'Tillförd energi'!$B$1:$AS$566,MATCH(Z$1,'Tillförd energi'!$B$1:$AQ$1,0),FALSE)</f>
        <v>0</v>
      </c>
      <c r="AA170">
        <f>VLOOKUP($B170,'Tillförd energi'!$B$1:$AS$566,MATCH(AA$1,'Tillförd energi'!$B$1:$AQ$1,0),FALSE)</f>
        <v>0</v>
      </c>
      <c r="AB170">
        <f>VLOOKUP($B170,'Tillförd energi'!$B$1:$AS$566,MATCH(AB$1,'Tillförd energi'!$B$1:$AQ$1,0),FALSE)</f>
        <v>0</v>
      </c>
      <c r="AC170">
        <f>VLOOKUP($B170,'Tillförd energi'!$B$1:$AS$566,MATCH(AC$1,'Tillförd energi'!$B$1:$AQ$1,0),FALSE)</f>
        <v>0</v>
      </c>
      <c r="AD170">
        <f>VLOOKUP($B170,'Tillförd energi'!$B$1:$AS$566,MATCH(AD$1,'Tillförd energi'!$B$1:$AQ$1,0),FALSE)</f>
        <v>0</v>
      </c>
      <c r="AE170">
        <f>VLOOKUP($B170,'Tillförd energi'!$B$1:$AS$566,MATCH(AE$1,'Tillförd energi'!$B$1:$AQ$1,0),FALSE)</f>
        <v>0</v>
      </c>
      <c r="AF170">
        <f>VLOOKUP($B170,'Tillförd energi'!$B$1:$AS$566,MATCH(AF$1,'Tillförd energi'!$B$1:$AQ$1,0),FALSE)</f>
        <v>0.5</v>
      </c>
      <c r="AG170">
        <f>IFERROR(VLOOKUP(B170,Miljö!$B$1:$S$476,9,FALSE)/1,0)</f>
        <v>0</v>
      </c>
      <c r="AI170">
        <f t="shared" si="20"/>
        <v>31.254999999999999</v>
      </c>
      <c r="AJ170">
        <f t="shared" si="21"/>
        <v>31.254999999999999</v>
      </c>
      <c r="AK170">
        <f>IF(ISERROR(1/VLOOKUP($B170,Leveranser!$B$1:$S$500,MATCH("såld värme (gwh)",Leveranser!$B$1:$S$1,0),FALSE)),"",VLOOKUP($B170,Leveranser!$B$1:$S$500,MATCH("såld värme (gwh)",Leveranser!$B$1:$S$1,0),FALSE))</f>
        <v>24.687000000000001</v>
      </c>
      <c r="AL170" s="22">
        <f>VLOOKUP($B170,Leveranser!$B$1:$Y$500,MATCH("Totalt såld fjärrvärme till andra fjärrvärmeföretag",Leveranser!$B$1:$AA$1,0),FALSE)</f>
        <v>0</v>
      </c>
      <c r="AM170" s="22">
        <f>IF(ISERROR(1/VLOOKUP($B170,Miljö!$B$1:$S$500,MATCH("Såld mängd produktionsspecifik fjärrvärme (GWh)",Miljö!$B$1:$R$1,0),FALSE)),0,VLOOKUP($B170,Miljö!$B$1:$S$500,MATCH("Såld mängd produktionsspecifik fjärrvärme (GWh)",Miljö!$B$1:$R$1,0),FALSE))</f>
        <v>0</v>
      </c>
      <c r="AN170" s="23">
        <f t="shared" si="22"/>
        <v>0.78985762278035521</v>
      </c>
      <c r="AP170" t="str">
        <f>VLOOKUP($B170,'Miljövärden urval för publ'!$B$1:$H$450,7,FALSE)</f>
        <v>Ja</v>
      </c>
      <c r="AQ170" t="str">
        <f>VLOOKUP($B170,'Miljövärden urval för publ'!$B$1:$H$450,6,FALSE)</f>
        <v>Nej</v>
      </c>
      <c r="AU170">
        <f t="shared" si="23"/>
        <v>0.5</v>
      </c>
      <c r="AV170">
        <f t="shared" si="24"/>
        <v>24.568999999999999</v>
      </c>
      <c r="AW170">
        <f t="shared" si="25"/>
        <v>0</v>
      </c>
      <c r="AX170">
        <f t="shared" si="26"/>
        <v>6.069</v>
      </c>
      <c r="AZ170">
        <f t="shared" si="27"/>
        <v>0</v>
      </c>
      <c r="BA170">
        <f t="shared" si="28"/>
        <v>0</v>
      </c>
      <c r="BC170">
        <f t="shared" si="29"/>
        <v>30.637999999999998</v>
      </c>
    </row>
    <row r="171" spans="1:55" ht="15" customHeight="1" x14ac:dyDescent="0.25">
      <c r="A171" t="s">
        <v>238</v>
      </c>
      <c r="B171" t="s">
        <v>245</v>
      </c>
      <c r="C171">
        <f>VLOOKUP($B171,'Tillförd energi'!$B$1:$AS$566,MATCH(C$1,'Tillförd energi'!$B$1:$AQ$1,0),FALSE)</f>
        <v>0</v>
      </c>
      <c r="D171">
        <f>VLOOKUP($B171,'Tillförd energi'!$B$1:$AS$566,MATCH(D$1,'Tillförd energi'!$B$1:$AQ$1,0),FALSE)</f>
        <v>0.18099999999999999</v>
      </c>
      <c r="E171">
        <f>VLOOKUP($B171,'Tillförd energi'!$B$1:$AS$566,MATCH(E$1,'Tillförd energi'!$B$1:$AQ$1,0),FALSE)</f>
        <v>0</v>
      </c>
      <c r="F171">
        <f>VLOOKUP($B171,'Tillförd energi'!$B$1:$AS$566,MATCH(F$1,'Tillförd energi'!$B$1:$AQ$1,0),FALSE)</f>
        <v>0</v>
      </c>
      <c r="G171">
        <f>VLOOKUP($B171,'Tillförd energi'!$B$1:$AS$566,MATCH(G$1,'Tillförd energi'!$B$1:$AQ$1,0),FALSE)</f>
        <v>0</v>
      </c>
      <c r="H171">
        <f>VLOOKUP($B171,'Tillförd energi'!$B$1:$AS$566,MATCH(H$1,'Tillförd energi'!$B$1:$AQ$1,0),FALSE)</f>
        <v>0</v>
      </c>
      <c r="I171">
        <f>VLOOKUP($B171,'Tillförd energi'!$B$1:$AS$566,MATCH(I$1,'Tillförd energi'!$B$1:$AQ$1,0),FALSE)</f>
        <v>0</v>
      </c>
      <c r="J171">
        <f>VLOOKUP($B171,'Tillförd energi'!$B$1:$AS$566,MATCH(J$1,'Tillförd energi'!$B$1:$AQ$1,0),FALSE)</f>
        <v>0</v>
      </c>
      <c r="K171">
        <v>0</v>
      </c>
      <c r="L171">
        <f>VLOOKUP($B171,'Tillförd energi'!$B$1:$AS$566,MATCH(L$1,'Tillförd energi'!$B$1:$AQ$1,0),FALSE)</f>
        <v>0</v>
      </c>
      <c r="M171">
        <f>VLOOKUP($B171,'Tillförd energi'!$B$1:$AS$566,MATCH(M$1,'Tillförd energi'!$B$1:$AQ$1,0),FALSE)</f>
        <v>0</v>
      </c>
      <c r="N171">
        <f>VLOOKUP($B171,'Tillförd energi'!$B$1:$AS$566,MATCH(N$1,'Tillförd energi'!$B$1:$AQ$1,0),FALSE)</f>
        <v>0</v>
      </c>
      <c r="O171">
        <f>VLOOKUP($B171,'Tillförd energi'!$B$1:$AS$566,MATCH(O$1,'Tillförd energi'!$B$1:$AQ$1,0),FALSE)</f>
        <v>0</v>
      </c>
      <c r="P171">
        <f>VLOOKUP($B171,'Tillförd energi'!$B$1:$AS$566,MATCH(P$1,'Tillförd energi'!$B$1:$AQ$1,0),FALSE)</f>
        <v>15.598000000000001</v>
      </c>
      <c r="Q171">
        <f>VLOOKUP($B171,'Tillförd energi'!$B$1:$AS$566,MATCH(Q$1,'Tillförd energi'!$B$1:$AQ$1,0),FALSE)</f>
        <v>0</v>
      </c>
      <c r="R171">
        <f>VLOOKUP($B171,'Tillförd energi'!$B$1:$AS$566,MATCH(R$1,'Tillförd energi'!$B$1:$AQ$1,0),FALSE)</f>
        <v>0</v>
      </c>
      <c r="S171">
        <f>VLOOKUP($B171,'Tillförd energi'!$B$1:$AS$566,MATCH(S$1,'Tillförd energi'!$B$1:$AQ$1,0),FALSE)</f>
        <v>0</v>
      </c>
      <c r="T171">
        <f>VLOOKUP($B171,'Tillförd energi'!$B$1:$AS$566,MATCH(T$1,'Tillförd energi'!$B$1:$AQ$1,0),FALSE)</f>
        <v>0</v>
      </c>
      <c r="U171">
        <f>VLOOKUP($B171,'Tillförd energi'!$B$1:$AS$566,MATCH(U$1,'Tillförd energi'!$B$1:$AQ$1,0),FALSE)</f>
        <v>0</v>
      </c>
      <c r="V171">
        <f>VLOOKUP($B171,'Tillförd energi'!$B$1:$AS$566,MATCH(V$1,'Tillförd energi'!$B$1:$AQ$1,0),FALSE)</f>
        <v>0</v>
      </c>
      <c r="W171">
        <f>VLOOKUP($B171,'Tillförd energi'!$B$1:$AS$566,MATCH(W$1,'Tillförd energi'!$B$1:$AQ$1,0),FALSE)</f>
        <v>0</v>
      </c>
      <c r="X171">
        <f>VLOOKUP($B171,'Tillförd energi'!$B$1:$AS$566,MATCH(X$1,'Tillförd energi'!$B$1:$AQ$1,0),FALSE)</f>
        <v>0</v>
      </c>
      <c r="Y171">
        <f>VLOOKUP($B171,'Tillförd energi'!$B$1:$AS$566,MATCH(Y$1,'Tillförd energi'!$B$1:$AQ$1,0),FALSE)</f>
        <v>0</v>
      </c>
      <c r="Z171">
        <f>VLOOKUP($B171,'Tillförd energi'!$B$1:$AS$566,MATCH(Z$1,'Tillförd energi'!$B$1:$AQ$1,0),FALSE)</f>
        <v>0</v>
      </c>
      <c r="AA171">
        <f>VLOOKUP($B171,'Tillförd energi'!$B$1:$AS$566,MATCH(AA$1,'Tillförd energi'!$B$1:$AQ$1,0),FALSE)</f>
        <v>0</v>
      </c>
      <c r="AB171">
        <f>VLOOKUP($B171,'Tillförd energi'!$B$1:$AS$566,MATCH(AB$1,'Tillförd energi'!$B$1:$AQ$1,0),FALSE)</f>
        <v>0</v>
      </c>
      <c r="AC171">
        <f>VLOOKUP($B171,'Tillförd energi'!$B$1:$AS$566,MATCH(AC$1,'Tillförd energi'!$B$1:$AQ$1,0),FALSE)</f>
        <v>0</v>
      </c>
      <c r="AD171">
        <f>VLOOKUP($B171,'Tillförd energi'!$B$1:$AS$566,MATCH(AD$1,'Tillförd energi'!$B$1:$AQ$1,0),FALSE)</f>
        <v>0</v>
      </c>
      <c r="AE171">
        <f>VLOOKUP($B171,'Tillförd energi'!$B$1:$AS$566,MATCH(AE$1,'Tillförd energi'!$B$1:$AQ$1,0),FALSE)</f>
        <v>0</v>
      </c>
      <c r="AF171">
        <f>VLOOKUP($B171,'Tillförd energi'!$B$1:$AS$566,MATCH(AF$1,'Tillförd energi'!$B$1:$AQ$1,0),FALSE)</f>
        <v>0.28799999999999998</v>
      </c>
      <c r="AG171">
        <f>IFERROR(VLOOKUP(B171,Miljö!$B$1:$S$476,9,FALSE)/1,0)</f>
        <v>0</v>
      </c>
      <c r="AI171">
        <f t="shared" si="20"/>
        <v>16.067</v>
      </c>
      <c r="AJ171">
        <f t="shared" si="21"/>
        <v>16.067</v>
      </c>
      <c r="AK171">
        <f>IF(ISERROR(1/VLOOKUP($B171,Leveranser!$B$1:$S$500,MATCH("såld värme (gwh)",Leveranser!$B$1:$S$1,0),FALSE)),"",VLOOKUP($B171,Leveranser!$B$1:$S$500,MATCH("såld värme (gwh)",Leveranser!$B$1:$S$1,0),FALSE))</f>
        <v>11.433</v>
      </c>
      <c r="AL171" s="22">
        <f>VLOOKUP($B171,Leveranser!$B$1:$Y$500,MATCH("Totalt såld fjärrvärme till andra fjärrvärmeföretag",Leveranser!$B$1:$AA$1,0),FALSE)</f>
        <v>0</v>
      </c>
      <c r="AM171" s="22">
        <f>IF(ISERROR(1/VLOOKUP($B171,Miljö!$B$1:$S$500,MATCH("Såld mängd produktionsspecifik fjärrvärme (GWh)",Miljö!$B$1:$R$1,0),FALSE)),0,VLOOKUP($B171,Miljö!$B$1:$S$500,MATCH("Såld mängd produktionsspecifik fjärrvärme (GWh)",Miljö!$B$1:$R$1,0),FALSE))</f>
        <v>0</v>
      </c>
      <c r="AN171" s="23">
        <f t="shared" si="22"/>
        <v>0.71158274724590775</v>
      </c>
      <c r="AP171" t="str">
        <f>VLOOKUP($B171,'Miljövärden urval för publ'!$B$1:$H$450,7,FALSE)</f>
        <v>Ja</v>
      </c>
      <c r="AQ171" t="str">
        <f>VLOOKUP($B171,'Miljövärden urval för publ'!$B$1:$H$450,6,FALSE)</f>
        <v>Nej</v>
      </c>
      <c r="AU171">
        <f t="shared" si="23"/>
        <v>0.28799999999999998</v>
      </c>
      <c r="AV171">
        <f t="shared" si="24"/>
        <v>0</v>
      </c>
      <c r="AW171">
        <f t="shared" si="25"/>
        <v>15.598000000000001</v>
      </c>
      <c r="AX171">
        <f t="shared" si="26"/>
        <v>0</v>
      </c>
      <c r="AZ171">
        <f t="shared" si="27"/>
        <v>0</v>
      </c>
      <c r="BA171">
        <f t="shared" si="28"/>
        <v>0</v>
      </c>
      <c r="BC171">
        <f t="shared" si="29"/>
        <v>15.598000000000001</v>
      </c>
    </row>
    <row r="172" spans="1:55" ht="15" customHeight="1" x14ac:dyDescent="0.25">
      <c r="A172" t="s">
        <v>238</v>
      </c>
      <c r="B172" t="s">
        <v>246</v>
      </c>
      <c r="C172">
        <f>VLOOKUP($B172,'Tillförd energi'!$B$1:$AS$566,MATCH(C$1,'Tillförd energi'!$B$1:$AQ$1,0),FALSE)</f>
        <v>0</v>
      </c>
      <c r="D172">
        <f>VLOOKUP($B172,'Tillförd energi'!$B$1:$AS$566,MATCH(D$1,'Tillförd energi'!$B$1:$AQ$1,0),FALSE)</f>
        <v>2.4E-2</v>
      </c>
      <c r="E172">
        <f>VLOOKUP($B172,'Tillförd energi'!$B$1:$AS$566,MATCH(E$1,'Tillförd energi'!$B$1:$AQ$1,0),FALSE)</f>
        <v>0</v>
      </c>
      <c r="F172">
        <f>VLOOKUP($B172,'Tillförd energi'!$B$1:$AS$566,MATCH(F$1,'Tillförd energi'!$B$1:$AQ$1,0),FALSE)</f>
        <v>0</v>
      </c>
      <c r="G172">
        <f>VLOOKUP($B172,'Tillförd energi'!$B$1:$AS$566,MATCH(G$1,'Tillförd energi'!$B$1:$AQ$1,0),FALSE)</f>
        <v>0</v>
      </c>
      <c r="H172">
        <f>VLOOKUP($B172,'Tillförd energi'!$B$1:$AS$566,MATCH(H$1,'Tillförd energi'!$B$1:$AQ$1,0),FALSE)</f>
        <v>0</v>
      </c>
      <c r="I172">
        <f>VLOOKUP($B172,'Tillförd energi'!$B$1:$AS$566,MATCH(I$1,'Tillförd energi'!$B$1:$AQ$1,0),FALSE)</f>
        <v>0</v>
      </c>
      <c r="J172">
        <f>VLOOKUP($B172,'Tillförd energi'!$B$1:$AS$566,MATCH(J$1,'Tillförd energi'!$B$1:$AQ$1,0),FALSE)</f>
        <v>0</v>
      </c>
      <c r="K172">
        <v>0</v>
      </c>
      <c r="L172">
        <f>VLOOKUP($B172,'Tillförd energi'!$B$1:$AS$566,MATCH(L$1,'Tillförd energi'!$B$1:$AQ$1,0),FALSE)</f>
        <v>0</v>
      </c>
      <c r="M172">
        <f>VLOOKUP($B172,'Tillförd energi'!$B$1:$AS$566,MATCH(M$1,'Tillförd energi'!$B$1:$AQ$1,0),FALSE)</f>
        <v>0</v>
      </c>
      <c r="N172">
        <f>VLOOKUP($B172,'Tillförd energi'!$B$1:$AS$566,MATCH(N$1,'Tillförd energi'!$B$1:$AQ$1,0),FALSE)</f>
        <v>0</v>
      </c>
      <c r="O172">
        <f>VLOOKUP($B172,'Tillförd energi'!$B$1:$AS$566,MATCH(O$1,'Tillförd energi'!$B$1:$AQ$1,0),FALSE)</f>
        <v>0</v>
      </c>
      <c r="P172">
        <f>VLOOKUP($B172,'Tillförd energi'!$B$1:$AS$566,MATCH(P$1,'Tillförd energi'!$B$1:$AQ$1,0),FALSE)</f>
        <v>7.2329999999999997</v>
      </c>
      <c r="Q172">
        <f>VLOOKUP($B172,'Tillförd energi'!$B$1:$AS$566,MATCH(Q$1,'Tillförd energi'!$B$1:$AQ$1,0),FALSE)</f>
        <v>0</v>
      </c>
      <c r="R172">
        <f>VLOOKUP($B172,'Tillförd energi'!$B$1:$AS$566,MATCH(R$1,'Tillförd energi'!$B$1:$AQ$1,0),FALSE)</f>
        <v>0</v>
      </c>
      <c r="S172">
        <f>VLOOKUP($B172,'Tillförd energi'!$B$1:$AS$566,MATCH(S$1,'Tillförd energi'!$B$1:$AQ$1,0),FALSE)</f>
        <v>0</v>
      </c>
      <c r="T172">
        <f>VLOOKUP($B172,'Tillförd energi'!$B$1:$AS$566,MATCH(T$1,'Tillförd energi'!$B$1:$AQ$1,0),FALSE)</f>
        <v>0</v>
      </c>
      <c r="U172">
        <f>VLOOKUP($B172,'Tillförd energi'!$B$1:$AS$566,MATCH(U$1,'Tillförd energi'!$B$1:$AQ$1,0),FALSE)</f>
        <v>0</v>
      </c>
      <c r="V172">
        <f>VLOOKUP($B172,'Tillförd energi'!$B$1:$AS$566,MATCH(V$1,'Tillförd energi'!$B$1:$AQ$1,0),FALSE)</f>
        <v>0</v>
      </c>
      <c r="W172">
        <f>VLOOKUP($B172,'Tillförd energi'!$B$1:$AS$566,MATCH(W$1,'Tillförd energi'!$B$1:$AQ$1,0),FALSE)</f>
        <v>0</v>
      </c>
      <c r="X172">
        <f>VLOOKUP($B172,'Tillförd energi'!$B$1:$AS$566,MATCH(X$1,'Tillförd energi'!$B$1:$AQ$1,0),FALSE)</f>
        <v>0</v>
      </c>
      <c r="Y172">
        <f>VLOOKUP($B172,'Tillförd energi'!$B$1:$AS$566,MATCH(Y$1,'Tillförd energi'!$B$1:$AQ$1,0),FALSE)</f>
        <v>0</v>
      </c>
      <c r="Z172">
        <f>VLOOKUP($B172,'Tillförd energi'!$B$1:$AS$566,MATCH(Z$1,'Tillförd energi'!$B$1:$AQ$1,0),FALSE)</f>
        <v>0</v>
      </c>
      <c r="AA172">
        <f>VLOOKUP($B172,'Tillförd energi'!$B$1:$AS$566,MATCH(AA$1,'Tillförd energi'!$B$1:$AQ$1,0),FALSE)</f>
        <v>0</v>
      </c>
      <c r="AB172">
        <f>VLOOKUP($B172,'Tillförd energi'!$B$1:$AS$566,MATCH(AB$1,'Tillförd energi'!$B$1:$AQ$1,0),FALSE)</f>
        <v>0</v>
      </c>
      <c r="AC172">
        <f>VLOOKUP($B172,'Tillförd energi'!$B$1:$AS$566,MATCH(AC$1,'Tillförd energi'!$B$1:$AQ$1,0),FALSE)</f>
        <v>0</v>
      </c>
      <c r="AD172">
        <f>VLOOKUP($B172,'Tillförd energi'!$B$1:$AS$566,MATCH(AD$1,'Tillförd energi'!$B$1:$AQ$1,0),FALSE)</f>
        <v>0</v>
      </c>
      <c r="AE172">
        <f>VLOOKUP($B172,'Tillförd energi'!$B$1:$AS$566,MATCH(AE$1,'Tillförd energi'!$B$1:$AQ$1,0),FALSE)</f>
        <v>0</v>
      </c>
      <c r="AF172">
        <f>VLOOKUP($B172,'Tillförd energi'!$B$1:$AS$566,MATCH(AF$1,'Tillförd energi'!$B$1:$AQ$1,0),FALSE)</f>
        <v>0.14000000000000001</v>
      </c>
      <c r="AG172">
        <f>IFERROR(VLOOKUP(B172,Miljö!$B$1:$S$476,9,FALSE)/1,0)</f>
        <v>0</v>
      </c>
      <c r="AI172">
        <f t="shared" si="20"/>
        <v>7.3969999999999994</v>
      </c>
      <c r="AJ172">
        <f t="shared" si="21"/>
        <v>7.3969999999999994</v>
      </c>
      <c r="AK172">
        <f>IF(ISERROR(1/VLOOKUP($B172,Leveranser!$B$1:$S$500,MATCH("såld värme (gwh)",Leveranser!$B$1:$S$1,0),FALSE)),"",VLOOKUP($B172,Leveranser!$B$1:$S$500,MATCH("såld värme (gwh)",Leveranser!$B$1:$S$1,0),FALSE))</f>
        <v>5.05</v>
      </c>
      <c r="AL172" s="22">
        <f>VLOOKUP($B172,Leveranser!$B$1:$Y$500,MATCH("Totalt såld fjärrvärme till andra fjärrvärmeföretag",Leveranser!$B$1:$AA$1,0),FALSE)</f>
        <v>0</v>
      </c>
      <c r="AM172" s="22">
        <f>IF(ISERROR(1/VLOOKUP($B172,Miljö!$B$1:$S$500,MATCH("Såld mängd produktionsspecifik fjärrvärme (GWh)",Miljö!$B$1:$R$1,0),FALSE)),0,VLOOKUP($B172,Miljö!$B$1:$S$500,MATCH("Såld mängd produktionsspecifik fjärrvärme (GWh)",Miljö!$B$1:$R$1,0),FALSE))</f>
        <v>0</v>
      </c>
      <c r="AN172" s="23">
        <f t="shared" si="22"/>
        <v>0.68270920643504129</v>
      </c>
      <c r="AP172" t="str">
        <f>VLOOKUP($B172,'Miljövärden urval för publ'!$B$1:$H$450,7,FALSE)</f>
        <v>Ja</v>
      </c>
      <c r="AQ172" t="str">
        <f>VLOOKUP($B172,'Miljövärden urval för publ'!$B$1:$H$450,6,FALSE)</f>
        <v>Nej</v>
      </c>
      <c r="AU172">
        <f t="shared" si="23"/>
        <v>0.14000000000000001</v>
      </c>
      <c r="AV172">
        <f t="shared" si="24"/>
        <v>0</v>
      </c>
      <c r="AW172">
        <f t="shared" si="25"/>
        <v>7.2329999999999997</v>
      </c>
      <c r="AX172">
        <f t="shared" si="26"/>
        <v>0</v>
      </c>
      <c r="AZ172">
        <f t="shared" si="27"/>
        <v>0</v>
      </c>
      <c r="BA172">
        <f t="shared" si="28"/>
        <v>0</v>
      </c>
      <c r="BC172">
        <f t="shared" si="29"/>
        <v>7.2329999999999997</v>
      </c>
    </row>
    <row r="173" spans="1:55" ht="15" customHeight="1" x14ac:dyDescent="0.25">
      <c r="A173" t="s">
        <v>247</v>
      </c>
      <c r="B173" t="s">
        <v>248</v>
      </c>
      <c r="C173">
        <f>VLOOKUP($B173,'Tillförd energi'!$B$1:$AS$566,MATCH(C$1,'Tillförd energi'!$B$1:$AQ$1,0),FALSE)</f>
        <v>0</v>
      </c>
      <c r="D173">
        <f>VLOOKUP($B173,'Tillförd energi'!$B$1:$AS$566,MATCH(D$1,'Tillförd energi'!$B$1:$AQ$1,0),FALSE)</f>
        <v>0.13100000000000001</v>
      </c>
      <c r="E173">
        <f>VLOOKUP($B173,'Tillförd energi'!$B$1:$AS$566,MATCH(E$1,'Tillförd energi'!$B$1:$AQ$1,0),FALSE)</f>
        <v>0</v>
      </c>
      <c r="F173">
        <f>VLOOKUP($B173,'Tillförd energi'!$B$1:$AS$566,MATCH(F$1,'Tillförd energi'!$B$1:$AQ$1,0),FALSE)</f>
        <v>0</v>
      </c>
      <c r="G173">
        <f>VLOOKUP($B173,'Tillförd energi'!$B$1:$AS$566,MATCH(G$1,'Tillförd energi'!$B$1:$AQ$1,0),FALSE)</f>
        <v>0</v>
      </c>
      <c r="H173">
        <f>VLOOKUP($B173,'Tillförd energi'!$B$1:$AS$566,MATCH(H$1,'Tillförd energi'!$B$1:$AQ$1,0),FALSE)</f>
        <v>0</v>
      </c>
      <c r="I173">
        <f>VLOOKUP($B173,'Tillförd energi'!$B$1:$AS$566,MATCH(I$1,'Tillförd energi'!$B$1:$AQ$1,0),FALSE)</f>
        <v>0</v>
      </c>
      <c r="J173">
        <f>VLOOKUP($B173,'Tillförd energi'!$B$1:$AS$566,MATCH(J$1,'Tillförd energi'!$B$1:$AQ$1,0),FALSE)</f>
        <v>0</v>
      </c>
      <c r="K173">
        <v>0</v>
      </c>
      <c r="L173">
        <f>VLOOKUP($B173,'Tillförd energi'!$B$1:$AS$566,MATCH(L$1,'Tillförd energi'!$B$1:$AQ$1,0),FALSE)</f>
        <v>0</v>
      </c>
      <c r="M173">
        <f>VLOOKUP($B173,'Tillförd energi'!$B$1:$AS$566,MATCH(M$1,'Tillförd energi'!$B$1:$AQ$1,0),FALSE)</f>
        <v>0</v>
      </c>
      <c r="N173">
        <f>VLOOKUP($B173,'Tillförd energi'!$B$1:$AS$566,MATCH(N$1,'Tillförd energi'!$B$1:$AQ$1,0),FALSE)</f>
        <v>0</v>
      </c>
      <c r="O173">
        <f>VLOOKUP($B173,'Tillförd energi'!$B$1:$AS$566,MATCH(O$1,'Tillförd energi'!$B$1:$AQ$1,0),FALSE)</f>
        <v>0</v>
      </c>
      <c r="P173">
        <f>VLOOKUP($B173,'Tillförd energi'!$B$1:$AS$566,MATCH(P$1,'Tillförd energi'!$B$1:$AQ$1,0),FALSE)</f>
        <v>0</v>
      </c>
      <c r="Q173">
        <f>VLOOKUP($B173,'Tillförd energi'!$B$1:$AS$566,MATCH(Q$1,'Tillförd energi'!$B$1:$AQ$1,0),FALSE)</f>
        <v>0</v>
      </c>
      <c r="R173">
        <f>VLOOKUP($B173,'Tillförd energi'!$B$1:$AS$566,MATCH(R$1,'Tillförd energi'!$B$1:$AQ$1,0),FALSE)</f>
        <v>1.72</v>
      </c>
      <c r="S173">
        <f>VLOOKUP($B173,'Tillförd energi'!$B$1:$AS$566,MATCH(S$1,'Tillförd energi'!$B$1:$AQ$1,0),FALSE)</f>
        <v>28.7</v>
      </c>
      <c r="T173">
        <f>VLOOKUP($B173,'Tillförd energi'!$B$1:$AS$566,MATCH(T$1,'Tillförd energi'!$B$1:$AQ$1,0),FALSE)</f>
        <v>0</v>
      </c>
      <c r="U173">
        <f>VLOOKUP($B173,'Tillförd energi'!$B$1:$AS$566,MATCH(U$1,'Tillförd energi'!$B$1:$AQ$1,0),FALSE)</f>
        <v>0</v>
      </c>
      <c r="V173">
        <f>VLOOKUP($B173,'Tillförd energi'!$B$1:$AS$566,MATCH(V$1,'Tillförd energi'!$B$1:$AQ$1,0),FALSE)</f>
        <v>0</v>
      </c>
      <c r="W173">
        <f>VLOOKUP($B173,'Tillförd energi'!$B$1:$AS$566,MATCH(W$1,'Tillförd energi'!$B$1:$AQ$1,0),FALSE)</f>
        <v>0</v>
      </c>
      <c r="X173">
        <f>VLOOKUP($B173,'Tillförd energi'!$B$1:$AS$566,MATCH(X$1,'Tillförd energi'!$B$1:$AQ$1,0),FALSE)</f>
        <v>0</v>
      </c>
      <c r="Y173">
        <f>VLOOKUP($B173,'Tillförd energi'!$B$1:$AS$566,MATCH(Y$1,'Tillförd energi'!$B$1:$AQ$1,0),FALSE)</f>
        <v>0</v>
      </c>
      <c r="Z173">
        <f>VLOOKUP($B173,'Tillförd energi'!$B$1:$AS$566,MATCH(Z$1,'Tillförd energi'!$B$1:$AQ$1,0),FALSE)</f>
        <v>0</v>
      </c>
      <c r="AA173">
        <f>VLOOKUP($B173,'Tillförd energi'!$B$1:$AS$566,MATCH(AA$1,'Tillförd energi'!$B$1:$AQ$1,0),FALSE)</f>
        <v>0</v>
      </c>
      <c r="AB173">
        <f>VLOOKUP($B173,'Tillförd energi'!$B$1:$AS$566,MATCH(AB$1,'Tillförd energi'!$B$1:$AQ$1,0),FALSE)</f>
        <v>0</v>
      </c>
      <c r="AC173">
        <f>VLOOKUP($B173,'Tillförd energi'!$B$1:$AS$566,MATCH(AC$1,'Tillförd energi'!$B$1:$AQ$1,0),FALSE)</f>
        <v>0</v>
      </c>
      <c r="AD173">
        <f>VLOOKUP($B173,'Tillförd energi'!$B$1:$AS$566,MATCH(AD$1,'Tillförd energi'!$B$1:$AQ$1,0),FALSE)</f>
        <v>0</v>
      </c>
      <c r="AE173">
        <f>VLOOKUP($B173,'Tillförd energi'!$B$1:$AS$566,MATCH(AE$1,'Tillförd energi'!$B$1:$AQ$1,0),FALSE)</f>
        <v>0</v>
      </c>
      <c r="AF173">
        <f>VLOOKUP($B173,'Tillförd energi'!$B$1:$AS$566,MATCH(AF$1,'Tillförd energi'!$B$1:$AQ$1,0),FALSE)</f>
        <v>0.42799999999999999</v>
      </c>
      <c r="AG173">
        <f>IFERROR(VLOOKUP(B173,Miljö!$B$1:$S$476,9,FALSE)/1,0)</f>
        <v>0</v>
      </c>
      <c r="AI173">
        <f t="shared" si="20"/>
        <v>30.978999999999999</v>
      </c>
      <c r="AJ173">
        <f t="shared" si="21"/>
        <v>30.978999999999999</v>
      </c>
      <c r="AK173">
        <f>IF(ISERROR(1/VLOOKUP($B173,Leveranser!$B$1:$S$500,MATCH("såld värme (gwh)",Leveranser!$B$1:$S$1,0),FALSE)),"",VLOOKUP($B173,Leveranser!$B$1:$S$500,MATCH("såld värme (gwh)",Leveranser!$B$1:$S$1,0),FALSE))</f>
        <v>27.425999999999998</v>
      </c>
      <c r="AL173" s="22">
        <f>VLOOKUP($B173,Leveranser!$B$1:$Y$500,MATCH("Totalt såld fjärrvärme till andra fjärrvärmeföretag",Leveranser!$B$1:$AA$1,0),FALSE)</f>
        <v>0</v>
      </c>
      <c r="AM173" s="22">
        <f>IF(ISERROR(1/VLOOKUP($B173,Miljö!$B$1:$S$500,MATCH("Såld mängd produktionsspecifik fjärrvärme (GWh)",Miljö!$B$1:$R$1,0),FALSE)),0,VLOOKUP($B173,Miljö!$B$1:$S$500,MATCH("Såld mängd produktionsspecifik fjärrvärme (GWh)",Miljö!$B$1:$R$1,0),FALSE))</f>
        <v>0</v>
      </c>
      <c r="AN173" s="23">
        <f t="shared" si="22"/>
        <v>0.88530940314406525</v>
      </c>
      <c r="AP173" t="str">
        <f>VLOOKUP($B173,'Miljövärden urval för publ'!$B$1:$H$450,7,FALSE)</f>
        <v>Ja</v>
      </c>
      <c r="AQ173" t="str">
        <f>VLOOKUP($B173,'Miljövärden urval för publ'!$B$1:$H$450,6,FALSE)</f>
        <v>Ja</v>
      </c>
      <c r="AU173">
        <f t="shared" si="23"/>
        <v>0.42799999999999999</v>
      </c>
      <c r="AV173">
        <f t="shared" si="24"/>
        <v>0</v>
      </c>
      <c r="AW173">
        <f t="shared" si="25"/>
        <v>0</v>
      </c>
      <c r="AX173">
        <f t="shared" si="26"/>
        <v>30.419999999999998</v>
      </c>
      <c r="AZ173">
        <f t="shared" si="27"/>
        <v>0</v>
      </c>
      <c r="BA173">
        <f t="shared" si="28"/>
        <v>0</v>
      </c>
      <c r="BC173">
        <f t="shared" si="29"/>
        <v>30.419999999999998</v>
      </c>
    </row>
    <row r="174" spans="1:55" ht="15" customHeight="1" x14ac:dyDescent="0.25">
      <c r="A174" t="s">
        <v>249</v>
      </c>
      <c r="B174" t="s">
        <v>150</v>
      </c>
      <c r="C174">
        <f>VLOOKUP($B174,'Tillförd energi'!$B$1:$AS$566,MATCH(C$1,'Tillförd energi'!$B$1:$AQ$1,0),FALSE)</f>
        <v>0</v>
      </c>
      <c r="D174">
        <f>VLOOKUP($B174,'Tillförd energi'!$B$1:$AS$566,MATCH(D$1,'Tillförd energi'!$B$1:$AQ$1,0),FALSE)</f>
        <v>0.190805</v>
      </c>
      <c r="E174">
        <f>VLOOKUP($B174,'Tillförd energi'!$B$1:$AS$566,MATCH(E$1,'Tillförd energi'!$B$1:$AQ$1,0),FALSE)</f>
        <v>0</v>
      </c>
      <c r="F174">
        <f>VLOOKUP($B174,'Tillförd energi'!$B$1:$AS$566,MATCH(F$1,'Tillförd energi'!$B$1:$AQ$1,0),FALSE)</f>
        <v>0</v>
      </c>
      <c r="G174">
        <f>VLOOKUP($B174,'Tillförd energi'!$B$1:$AS$566,MATCH(G$1,'Tillförd energi'!$B$1:$AQ$1,0),FALSE)</f>
        <v>0</v>
      </c>
      <c r="H174">
        <f>VLOOKUP($B174,'Tillförd energi'!$B$1:$AS$566,MATCH(H$1,'Tillförd energi'!$B$1:$AQ$1,0),FALSE)</f>
        <v>0</v>
      </c>
      <c r="I174">
        <f>VLOOKUP($B174,'Tillförd energi'!$B$1:$AS$566,MATCH(I$1,'Tillförd energi'!$B$1:$AQ$1,0),FALSE)</f>
        <v>0</v>
      </c>
      <c r="J174">
        <f>VLOOKUP($B174,'Tillförd energi'!$B$1:$AS$566,MATCH(J$1,'Tillförd energi'!$B$1:$AQ$1,0),FALSE)</f>
        <v>0</v>
      </c>
      <c r="K174">
        <v>0</v>
      </c>
      <c r="L174">
        <f>VLOOKUP($B174,'Tillförd energi'!$B$1:$AS$566,MATCH(L$1,'Tillförd energi'!$B$1:$AQ$1,0),FALSE)</f>
        <v>0</v>
      </c>
      <c r="M174">
        <f>VLOOKUP($B174,'Tillförd energi'!$B$1:$AS$566,MATCH(M$1,'Tillförd energi'!$B$1:$AQ$1,0),FALSE)</f>
        <v>0</v>
      </c>
      <c r="N174">
        <f>VLOOKUP($B174,'Tillförd energi'!$B$1:$AS$566,MATCH(N$1,'Tillförd energi'!$B$1:$AQ$1,0),FALSE)</f>
        <v>0</v>
      </c>
      <c r="O174">
        <f>VLOOKUP($B174,'Tillförd energi'!$B$1:$AS$566,MATCH(O$1,'Tillförd energi'!$B$1:$AQ$1,0),FALSE)</f>
        <v>0</v>
      </c>
      <c r="P174">
        <f>VLOOKUP($B174,'Tillförd energi'!$B$1:$AS$566,MATCH(P$1,'Tillförd energi'!$B$1:$AQ$1,0),FALSE)</f>
        <v>0</v>
      </c>
      <c r="Q174">
        <f>VLOOKUP($B174,'Tillförd energi'!$B$1:$AS$566,MATCH(Q$1,'Tillförd energi'!$B$1:$AQ$1,0),FALSE)</f>
        <v>9.3494299999999999</v>
      </c>
      <c r="R174">
        <f>VLOOKUP($B174,'Tillförd energi'!$B$1:$AS$566,MATCH(R$1,'Tillförd energi'!$B$1:$AQ$1,0),FALSE)</f>
        <v>0</v>
      </c>
      <c r="S174">
        <f>VLOOKUP($B174,'Tillförd energi'!$B$1:$AS$566,MATCH(S$1,'Tillförd energi'!$B$1:$AQ$1,0),FALSE)</f>
        <v>0</v>
      </c>
      <c r="T174">
        <f>VLOOKUP($B174,'Tillförd energi'!$B$1:$AS$566,MATCH(T$1,'Tillförd energi'!$B$1:$AQ$1,0),FALSE)</f>
        <v>0</v>
      </c>
      <c r="U174">
        <f>VLOOKUP($B174,'Tillförd energi'!$B$1:$AS$566,MATCH(U$1,'Tillförd energi'!$B$1:$AQ$1,0),FALSE)</f>
        <v>0</v>
      </c>
      <c r="V174">
        <f>VLOOKUP($B174,'Tillförd energi'!$B$1:$AS$566,MATCH(V$1,'Tillförd energi'!$B$1:$AQ$1,0),FALSE)</f>
        <v>0</v>
      </c>
      <c r="W174">
        <f>VLOOKUP($B174,'Tillförd energi'!$B$1:$AS$566,MATCH(W$1,'Tillförd energi'!$B$1:$AQ$1,0),FALSE)</f>
        <v>0</v>
      </c>
      <c r="X174">
        <f>VLOOKUP($B174,'Tillförd energi'!$B$1:$AS$566,MATCH(X$1,'Tillförd energi'!$B$1:$AQ$1,0),FALSE)</f>
        <v>0</v>
      </c>
      <c r="Y174">
        <f>VLOOKUP($B174,'Tillförd energi'!$B$1:$AS$566,MATCH(Y$1,'Tillförd energi'!$B$1:$AQ$1,0),FALSE)</f>
        <v>0</v>
      </c>
      <c r="Z174">
        <f>VLOOKUP($B174,'Tillförd energi'!$B$1:$AS$566,MATCH(Z$1,'Tillförd energi'!$B$1:$AQ$1,0),FALSE)</f>
        <v>0</v>
      </c>
      <c r="AA174">
        <f>VLOOKUP($B174,'Tillförd energi'!$B$1:$AS$566,MATCH(AA$1,'Tillförd energi'!$B$1:$AQ$1,0),FALSE)</f>
        <v>0</v>
      </c>
      <c r="AB174">
        <f>VLOOKUP($B174,'Tillförd energi'!$B$1:$AS$566,MATCH(AB$1,'Tillförd energi'!$B$1:$AQ$1,0),FALSE)</f>
        <v>0</v>
      </c>
      <c r="AC174">
        <f>VLOOKUP($B174,'Tillförd energi'!$B$1:$AS$566,MATCH(AC$1,'Tillförd energi'!$B$1:$AQ$1,0),FALSE)</f>
        <v>0</v>
      </c>
      <c r="AD174">
        <f>VLOOKUP($B174,'Tillförd energi'!$B$1:$AS$566,MATCH(AD$1,'Tillförd energi'!$B$1:$AQ$1,0),FALSE)</f>
        <v>0</v>
      </c>
      <c r="AE174">
        <f>VLOOKUP($B174,'Tillförd energi'!$B$1:$AS$566,MATCH(AE$1,'Tillförd energi'!$B$1:$AQ$1,0),FALSE)</f>
        <v>0</v>
      </c>
      <c r="AF174">
        <f>VLOOKUP($B174,'Tillförd energi'!$B$1:$AS$566,MATCH(AF$1,'Tillförd energi'!$B$1:$AQ$1,0),FALSE)</f>
        <v>0.23100000000000001</v>
      </c>
      <c r="AG174">
        <f>IFERROR(VLOOKUP(B174,Miljö!$B$1:$S$476,9,FALSE)/1,0)</f>
        <v>0</v>
      </c>
      <c r="AI174">
        <f t="shared" si="20"/>
        <v>9.771234999999999</v>
      </c>
      <c r="AJ174">
        <f t="shared" si="21"/>
        <v>9.771234999999999</v>
      </c>
      <c r="AK174">
        <f>IF(ISERROR(1/VLOOKUP($B174,Leveranser!$B$1:$S$500,MATCH("såld värme (gwh)",Leveranser!$B$1:$S$1,0),FALSE)),"",VLOOKUP($B174,Leveranser!$B$1:$S$500,MATCH("såld värme (gwh)",Leveranser!$B$1:$S$1,0),FALSE))</f>
        <v>7.7</v>
      </c>
      <c r="AL174" s="22">
        <f>VLOOKUP($B174,Leveranser!$B$1:$Y$500,MATCH("Totalt såld fjärrvärme till andra fjärrvärmeföretag",Leveranser!$B$1:$AA$1,0),FALSE)</f>
        <v>0</v>
      </c>
      <c r="AM174" s="22">
        <f>IF(ISERROR(1/VLOOKUP($B174,Miljö!$B$1:$S$500,MATCH("Såld mängd produktionsspecifik fjärrvärme (GWh)",Miljö!$B$1:$R$1,0),FALSE)),0,VLOOKUP($B174,Miljö!$B$1:$S$500,MATCH("Såld mängd produktionsspecifik fjärrvärme (GWh)",Miljö!$B$1:$R$1,0),FALSE))</f>
        <v>0</v>
      </c>
      <c r="AN174" s="23">
        <f t="shared" si="22"/>
        <v>0.78802730668129473</v>
      </c>
      <c r="AP174" t="str">
        <f>VLOOKUP($B174,'Miljövärden urval för publ'!$B$1:$H$450,7,FALSE)</f>
        <v>Ja</v>
      </c>
      <c r="AQ174" t="str">
        <f>VLOOKUP($B174,'Miljövärden urval för publ'!$B$1:$H$450,6,FALSE)</f>
        <v>Nej</v>
      </c>
      <c r="AU174">
        <f t="shared" si="23"/>
        <v>0.23100000000000001</v>
      </c>
      <c r="AV174">
        <f t="shared" si="24"/>
        <v>0</v>
      </c>
      <c r="AW174">
        <f t="shared" si="25"/>
        <v>9.3494299999999999</v>
      </c>
      <c r="AX174">
        <f t="shared" si="26"/>
        <v>0</v>
      </c>
      <c r="AZ174">
        <f t="shared" si="27"/>
        <v>0</v>
      </c>
      <c r="BA174">
        <f t="shared" si="28"/>
        <v>0</v>
      </c>
      <c r="BC174">
        <f t="shared" si="29"/>
        <v>9.3494299999999999</v>
      </c>
    </row>
    <row r="175" spans="1:55" ht="15" customHeight="1" x14ac:dyDescent="0.25">
      <c r="A175" t="s">
        <v>249</v>
      </c>
      <c r="B175" t="s">
        <v>250</v>
      </c>
      <c r="C175">
        <f>VLOOKUP($B175,'Tillförd energi'!$B$1:$AS$566,MATCH(C$1,'Tillförd energi'!$B$1:$AQ$1,0),FALSE)</f>
        <v>0</v>
      </c>
      <c r="D175">
        <f>VLOOKUP($B175,'Tillförd energi'!$B$1:$AS$566,MATCH(D$1,'Tillförd energi'!$B$1:$AQ$1,0),FALSE)</f>
        <v>0.09</v>
      </c>
      <c r="E175">
        <f>VLOOKUP($B175,'Tillförd energi'!$B$1:$AS$566,MATCH(E$1,'Tillförd energi'!$B$1:$AQ$1,0),FALSE)</f>
        <v>0</v>
      </c>
      <c r="F175">
        <f>VLOOKUP($B175,'Tillförd energi'!$B$1:$AS$566,MATCH(F$1,'Tillförd energi'!$B$1:$AQ$1,0),FALSE)</f>
        <v>0</v>
      </c>
      <c r="G175">
        <f>VLOOKUP($B175,'Tillförd energi'!$B$1:$AS$566,MATCH(G$1,'Tillförd energi'!$B$1:$AQ$1,0),FALSE)</f>
        <v>0</v>
      </c>
      <c r="H175">
        <f>VLOOKUP($B175,'Tillförd energi'!$B$1:$AS$566,MATCH(H$1,'Tillförd energi'!$B$1:$AQ$1,0),FALSE)</f>
        <v>0</v>
      </c>
      <c r="I175">
        <f>VLOOKUP($B175,'Tillförd energi'!$B$1:$AS$566,MATCH(I$1,'Tillförd energi'!$B$1:$AQ$1,0),FALSE)</f>
        <v>0</v>
      </c>
      <c r="J175">
        <f>VLOOKUP($B175,'Tillförd energi'!$B$1:$AS$566,MATCH(J$1,'Tillförd energi'!$B$1:$AQ$1,0),FALSE)</f>
        <v>0</v>
      </c>
      <c r="K175">
        <v>0</v>
      </c>
      <c r="L175">
        <f>VLOOKUP($B175,'Tillförd energi'!$B$1:$AS$566,MATCH(L$1,'Tillförd energi'!$B$1:$AQ$1,0),FALSE)</f>
        <v>0</v>
      </c>
      <c r="M175">
        <f>VLOOKUP($B175,'Tillförd energi'!$B$1:$AS$566,MATCH(M$1,'Tillförd energi'!$B$1:$AQ$1,0),FALSE)</f>
        <v>0</v>
      </c>
      <c r="N175">
        <f>VLOOKUP($B175,'Tillförd energi'!$B$1:$AS$566,MATCH(N$1,'Tillförd energi'!$B$1:$AQ$1,0),FALSE)</f>
        <v>0</v>
      </c>
      <c r="O175">
        <f>VLOOKUP($B175,'Tillförd energi'!$B$1:$AS$566,MATCH(O$1,'Tillförd energi'!$B$1:$AQ$1,0),FALSE)</f>
        <v>0</v>
      </c>
      <c r="P175">
        <f>VLOOKUP($B175,'Tillförd energi'!$B$1:$AS$566,MATCH(P$1,'Tillförd energi'!$B$1:$AQ$1,0),FALSE)</f>
        <v>0</v>
      </c>
      <c r="Q175">
        <f>VLOOKUP($B175,'Tillförd energi'!$B$1:$AS$566,MATCH(Q$1,'Tillförd energi'!$B$1:$AQ$1,0),FALSE)</f>
        <v>0</v>
      </c>
      <c r="R175">
        <f>VLOOKUP($B175,'Tillförd energi'!$B$1:$AS$566,MATCH(R$1,'Tillförd energi'!$B$1:$AQ$1,0),FALSE)</f>
        <v>2.21</v>
      </c>
      <c r="S175">
        <f>VLOOKUP($B175,'Tillförd energi'!$B$1:$AS$566,MATCH(S$1,'Tillförd energi'!$B$1:$AQ$1,0),FALSE)</f>
        <v>8.74</v>
      </c>
      <c r="T175">
        <f>VLOOKUP($B175,'Tillförd energi'!$B$1:$AS$566,MATCH(T$1,'Tillförd energi'!$B$1:$AQ$1,0),FALSE)</f>
        <v>0</v>
      </c>
      <c r="U175">
        <f>VLOOKUP($B175,'Tillförd energi'!$B$1:$AS$566,MATCH(U$1,'Tillförd energi'!$B$1:$AQ$1,0),FALSE)</f>
        <v>0</v>
      </c>
      <c r="V175">
        <f>VLOOKUP($B175,'Tillförd energi'!$B$1:$AS$566,MATCH(V$1,'Tillförd energi'!$B$1:$AQ$1,0),FALSE)</f>
        <v>0</v>
      </c>
      <c r="W175">
        <f>VLOOKUP($B175,'Tillförd energi'!$B$1:$AS$566,MATCH(W$1,'Tillförd energi'!$B$1:$AQ$1,0),FALSE)</f>
        <v>0</v>
      </c>
      <c r="X175">
        <f>VLOOKUP($B175,'Tillförd energi'!$B$1:$AS$566,MATCH(X$1,'Tillförd energi'!$B$1:$AQ$1,0),FALSE)</f>
        <v>0</v>
      </c>
      <c r="Y175">
        <f>VLOOKUP($B175,'Tillförd energi'!$B$1:$AS$566,MATCH(Y$1,'Tillförd energi'!$B$1:$AQ$1,0),FALSE)</f>
        <v>0</v>
      </c>
      <c r="Z175">
        <f>VLOOKUP($B175,'Tillförd energi'!$B$1:$AS$566,MATCH(Z$1,'Tillförd energi'!$B$1:$AQ$1,0),FALSE)</f>
        <v>0</v>
      </c>
      <c r="AA175">
        <f>VLOOKUP($B175,'Tillförd energi'!$B$1:$AS$566,MATCH(AA$1,'Tillförd energi'!$B$1:$AQ$1,0),FALSE)</f>
        <v>0</v>
      </c>
      <c r="AB175">
        <f>VLOOKUP($B175,'Tillförd energi'!$B$1:$AS$566,MATCH(AB$1,'Tillförd energi'!$B$1:$AQ$1,0),FALSE)</f>
        <v>0</v>
      </c>
      <c r="AC175">
        <f>VLOOKUP($B175,'Tillförd energi'!$B$1:$AS$566,MATCH(AC$1,'Tillförd energi'!$B$1:$AQ$1,0),FALSE)</f>
        <v>0</v>
      </c>
      <c r="AD175">
        <f>VLOOKUP($B175,'Tillförd energi'!$B$1:$AS$566,MATCH(AD$1,'Tillförd energi'!$B$1:$AQ$1,0),FALSE)</f>
        <v>0</v>
      </c>
      <c r="AE175">
        <f>VLOOKUP($B175,'Tillförd energi'!$B$1:$AS$566,MATCH(AE$1,'Tillförd energi'!$B$1:$AQ$1,0),FALSE)</f>
        <v>0</v>
      </c>
      <c r="AF175">
        <f>VLOOKUP($B175,'Tillförd energi'!$B$1:$AS$566,MATCH(AF$1,'Tillförd energi'!$B$1:$AQ$1,0),FALSE)</f>
        <v>0.13</v>
      </c>
      <c r="AG175">
        <f>IFERROR(VLOOKUP(B175,Miljö!$B$1:$S$476,9,FALSE)/1,0)</f>
        <v>0</v>
      </c>
      <c r="AI175">
        <f t="shared" si="20"/>
        <v>11.17</v>
      </c>
      <c r="AJ175">
        <f t="shared" si="21"/>
        <v>11.17</v>
      </c>
      <c r="AK175">
        <f>IF(ISERROR(1/VLOOKUP($B175,Leveranser!$B$1:$S$500,MATCH("såld värme (gwh)",Leveranser!$B$1:$S$1,0),FALSE)),"",VLOOKUP($B175,Leveranser!$B$1:$S$500,MATCH("såld värme (gwh)",Leveranser!$B$1:$S$1,0),FALSE))</f>
        <v>9</v>
      </c>
      <c r="AL175" s="22">
        <f>VLOOKUP($B175,Leveranser!$B$1:$Y$500,MATCH("Totalt såld fjärrvärme till andra fjärrvärmeföretag",Leveranser!$B$1:$AA$1,0),FALSE)</f>
        <v>0</v>
      </c>
      <c r="AM175" s="22">
        <f>IF(ISERROR(1/VLOOKUP($B175,Miljö!$B$1:$S$500,MATCH("Såld mängd produktionsspecifik fjärrvärme (GWh)",Miljö!$B$1:$R$1,0),FALSE)),0,VLOOKUP($B175,Miljö!$B$1:$S$500,MATCH("Såld mängd produktionsspecifik fjärrvärme (GWh)",Miljö!$B$1:$R$1,0),FALSE))</f>
        <v>0</v>
      </c>
      <c r="AN175" s="23">
        <f t="shared" si="22"/>
        <v>0.80572963294538946</v>
      </c>
      <c r="AP175" t="str">
        <f>VLOOKUP($B175,'Miljövärden urval för publ'!$B$1:$H$450,7,FALSE)</f>
        <v>Ja</v>
      </c>
      <c r="AQ175" t="str">
        <f>VLOOKUP($B175,'Miljövärden urval för publ'!$B$1:$H$450,6,FALSE)</f>
        <v>Nej</v>
      </c>
      <c r="AU175">
        <f t="shared" si="23"/>
        <v>0.13</v>
      </c>
      <c r="AV175">
        <f t="shared" si="24"/>
        <v>0</v>
      </c>
      <c r="AW175">
        <f t="shared" si="25"/>
        <v>0</v>
      </c>
      <c r="AX175">
        <f t="shared" si="26"/>
        <v>10.95</v>
      </c>
      <c r="AZ175">
        <f t="shared" si="27"/>
        <v>0</v>
      </c>
      <c r="BA175">
        <f t="shared" si="28"/>
        <v>0</v>
      </c>
      <c r="BC175">
        <f t="shared" si="29"/>
        <v>10.95</v>
      </c>
    </row>
    <row r="176" spans="1:55" ht="15" customHeight="1" x14ac:dyDescent="0.25">
      <c r="A176" t="s">
        <v>249</v>
      </c>
      <c r="B176" t="s">
        <v>251</v>
      </c>
      <c r="C176">
        <f>VLOOKUP($B176,'Tillförd energi'!$B$1:$AS$566,MATCH(C$1,'Tillförd energi'!$B$1:$AQ$1,0),FALSE)</f>
        <v>0</v>
      </c>
      <c r="D176">
        <f>VLOOKUP($B176,'Tillförd energi'!$B$1:$AS$566,MATCH(D$1,'Tillförd energi'!$B$1:$AQ$1,0),FALSE)</f>
        <v>9.6000000000000002E-2</v>
      </c>
      <c r="E176">
        <f>VLOOKUP($B176,'Tillförd energi'!$B$1:$AS$566,MATCH(E$1,'Tillförd energi'!$B$1:$AQ$1,0),FALSE)</f>
        <v>0</v>
      </c>
      <c r="F176">
        <f>VLOOKUP($B176,'Tillförd energi'!$B$1:$AS$566,MATCH(F$1,'Tillförd energi'!$B$1:$AQ$1,0),FALSE)</f>
        <v>0</v>
      </c>
      <c r="G176">
        <f>VLOOKUP($B176,'Tillförd energi'!$B$1:$AS$566,MATCH(G$1,'Tillförd energi'!$B$1:$AQ$1,0),FALSE)</f>
        <v>0.78</v>
      </c>
      <c r="H176">
        <f>VLOOKUP($B176,'Tillförd energi'!$B$1:$AS$566,MATCH(H$1,'Tillförd energi'!$B$1:$AQ$1,0),FALSE)</f>
        <v>0</v>
      </c>
      <c r="I176">
        <f>VLOOKUP($B176,'Tillförd energi'!$B$1:$AS$566,MATCH(I$1,'Tillförd energi'!$B$1:$AQ$1,0),FALSE)</f>
        <v>0</v>
      </c>
      <c r="J176">
        <f>VLOOKUP($B176,'Tillförd energi'!$B$1:$AS$566,MATCH(J$1,'Tillförd energi'!$B$1:$AQ$1,0),FALSE)</f>
        <v>0</v>
      </c>
      <c r="K176">
        <v>0</v>
      </c>
      <c r="L176">
        <f>VLOOKUP($B176,'Tillförd energi'!$B$1:$AS$566,MATCH(L$1,'Tillförd energi'!$B$1:$AQ$1,0),FALSE)</f>
        <v>0</v>
      </c>
      <c r="M176">
        <f>VLOOKUP($B176,'Tillförd energi'!$B$1:$AS$566,MATCH(M$1,'Tillförd energi'!$B$1:$AQ$1,0),FALSE)</f>
        <v>0</v>
      </c>
      <c r="N176">
        <f>VLOOKUP($B176,'Tillförd energi'!$B$1:$AS$566,MATCH(N$1,'Tillförd energi'!$B$1:$AQ$1,0),FALSE)</f>
        <v>0</v>
      </c>
      <c r="O176">
        <f>VLOOKUP($B176,'Tillförd energi'!$B$1:$AS$566,MATCH(O$1,'Tillförd energi'!$B$1:$AQ$1,0),FALSE)</f>
        <v>0</v>
      </c>
      <c r="P176">
        <f>VLOOKUP($B176,'Tillförd energi'!$B$1:$AS$566,MATCH(P$1,'Tillförd energi'!$B$1:$AQ$1,0),FALSE)</f>
        <v>22.18</v>
      </c>
      <c r="Q176">
        <f>VLOOKUP($B176,'Tillförd energi'!$B$1:$AS$566,MATCH(Q$1,'Tillförd energi'!$B$1:$AQ$1,0),FALSE)</f>
        <v>0</v>
      </c>
      <c r="R176">
        <f>VLOOKUP($B176,'Tillförd energi'!$B$1:$AS$566,MATCH(R$1,'Tillförd energi'!$B$1:$AQ$1,0),FALSE)</f>
        <v>8.11</v>
      </c>
      <c r="S176">
        <f>VLOOKUP($B176,'Tillförd energi'!$B$1:$AS$566,MATCH(S$1,'Tillförd energi'!$B$1:$AQ$1,0),FALSE)</f>
        <v>0</v>
      </c>
      <c r="T176">
        <f>VLOOKUP($B176,'Tillförd energi'!$B$1:$AS$566,MATCH(T$1,'Tillförd energi'!$B$1:$AQ$1,0),FALSE)</f>
        <v>0</v>
      </c>
      <c r="U176">
        <f>VLOOKUP($B176,'Tillförd energi'!$B$1:$AS$566,MATCH(U$1,'Tillförd energi'!$B$1:$AQ$1,0),FALSE)</f>
        <v>0</v>
      </c>
      <c r="V176">
        <f>VLOOKUP($B176,'Tillförd energi'!$B$1:$AS$566,MATCH(V$1,'Tillförd energi'!$B$1:$AQ$1,0),FALSE)</f>
        <v>0</v>
      </c>
      <c r="W176">
        <f>VLOOKUP($B176,'Tillförd energi'!$B$1:$AS$566,MATCH(W$1,'Tillförd energi'!$B$1:$AQ$1,0),FALSE)</f>
        <v>1.59</v>
      </c>
      <c r="X176">
        <f>VLOOKUP($B176,'Tillförd energi'!$B$1:$AS$566,MATCH(X$1,'Tillförd energi'!$B$1:$AQ$1,0),FALSE)</f>
        <v>0</v>
      </c>
      <c r="Y176">
        <f>VLOOKUP($B176,'Tillförd energi'!$B$1:$AS$566,MATCH(Y$1,'Tillförd energi'!$B$1:$AQ$1,0),FALSE)</f>
        <v>0</v>
      </c>
      <c r="Z176">
        <f>VLOOKUP($B176,'Tillförd energi'!$B$1:$AS$566,MATCH(Z$1,'Tillförd energi'!$B$1:$AQ$1,0),FALSE)</f>
        <v>0</v>
      </c>
      <c r="AA176">
        <f>VLOOKUP($B176,'Tillförd energi'!$B$1:$AS$566,MATCH(AA$1,'Tillförd energi'!$B$1:$AQ$1,0),FALSE)</f>
        <v>0</v>
      </c>
      <c r="AB176">
        <f>VLOOKUP($B176,'Tillförd energi'!$B$1:$AS$566,MATCH(AB$1,'Tillförd energi'!$B$1:$AQ$1,0),FALSE)</f>
        <v>0</v>
      </c>
      <c r="AC176">
        <f>VLOOKUP($B176,'Tillförd energi'!$B$1:$AS$566,MATCH(AC$1,'Tillförd energi'!$B$1:$AQ$1,0),FALSE)</f>
        <v>0</v>
      </c>
      <c r="AD176">
        <f>VLOOKUP($B176,'Tillförd energi'!$B$1:$AS$566,MATCH(AD$1,'Tillförd energi'!$B$1:$AQ$1,0),FALSE)</f>
        <v>0</v>
      </c>
      <c r="AE176">
        <f>VLOOKUP($B176,'Tillförd energi'!$B$1:$AS$566,MATCH(AE$1,'Tillförd energi'!$B$1:$AQ$1,0),FALSE)</f>
        <v>0</v>
      </c>
      <c r="AF176">
        <f>VLOOKUP($B176,'Tillförd energi'!$B$1:$AS$566,MATCH(AF$1,'Tillförd energi'!$B$1:$AQ$1,0),FALSE)</f>
        <v>0.52400000000000002</v>
      </c>
      <c r="AG176">
        <f>IFERROR(VLOOKUP(B176,Miljö!$B$1:$S$476,9,FALSE)/1,0)</f>
        <v>0</v>
      </c>
      <c r="AI176">
        <f t="shared" si="20"/>
        <v>33.28</v>
      </c>
      <c r="AJ176">
        <f t="shared" si="21"/>
        <v>33.28</v>
      </c>
      <c r="AK176">
        <f>IF(ISERROR(1/VLOOKUP($B176,Leveranser!$B$1:$S$500,MATCH("såld värme (gwh)",Leveranser!$B$1:$S$1,0),FALSE)),"",VLOOKUP($B176,Leveranser!$B$1:$S$500,MATCH("såld värme (gwh)",Leveranser!$B$1:$S$1,0),FALSE))</f>
        <v>27</v>
      </c>
      <c r="AL176" s="22">
        <f>VLOOKUP($B176,Leveranser!$B$1:$Y$500,MATCH("Totalt såld fjärrvärme till andra fjärrvärmeföretag",Leveranser!$B$1:$AA$1,0),FALSE)</f>
        <v>0</v>
      </c>
      <c r="AM176" s="22">
        <f>IF(ISERROR(1/VLOOKUP($B176,Miljö!$B$1:$S$500,MATCH("Såld mängd produktionsspecifik fjärrvärme (GWh)",Miljö!$B$1:$R$1,0),FALSE)),0,VLOOKUP($B176,Miljö!$B$1:$S$500,MATCH("Såld mängd produktionsspecifik fjärrvärme (GWh)",Miljö!$B$1:$R$1,0),FALSE))</f>
        <v>0</v>
      </c>
      <c r="AN176" s="23">
        <f t="shared" si="22"/>
        <v>0.81129807692307687</v>
      </c>
      <c r="AP176" t="str">
        <f>VLOOKUP($B176,'Miljövärden urval för publ'!$B$1:$H$450,7,FALSE)</f>
        <v>Ja</v>
      </c>
      <c r="AQ176" t="str">
        <f>VLOOKUP($B176,'Miljövärden urval för publ'!$B$1:$H$450,6,FALSE)</f>
        <v>Nej</v>
      </c>
      <c r="AU176">
        <f t="shared" si="23"/>
        <v>0.52400000000000002</v>
      </c>
      <c r="AV176">
        <f t="shared" si="24"/>
        <v>0</v>
      </c>
      <c r="AW176">
        <f t="shared" si="25"/>
        <v>22.18</v>
      </c>
      <c r="AX176">
        <f t="shared" si="26"/>
        <v>8.11</v>
      </c>
      <c r="AZ176">
        <f t="shared" si="27"/>
        <v>0</v>
      </c>
      <c r="BA176">
        <f t="shared" si="28"/>
        <v>0</v>
      </c>
      <c r="BC176">
        <f t="shared" si="29"/>
        <v>31.88</v>
      </c>
    </row>
    <row r="177" spans="1:55" ht="15" customHeight="1" x14ac:dyDescent="0.25">
      <c r="A177" t="s">
        <v>249</v>
      </c>
      <c r="B177" t="s">
        <v>252</v>
      </c>
      <c r="C177">
        <f>VLOOKUP($B177,'Tillförd energi'!$B$1:$AS$566,MATCH(C$1,'Tillförd energi'!$B$1:$AQ$1,0),FALSE)</f>
        <v>0</v>
      </c>
      <c r="D177">
        <f>VLOOKUP($B177,'Tillförd energi'!$B$1:$AS$566,MATCH(D$1,'Tillförd energi'!$B$1:$AQ$1,0),FALSE)</f>
        <v>0.02</v>
      </c>
      <c r="E177">
        <f>VLOOKUP($B177,'Tillförd energi'!$B$1:$AS$566,MATCH(E$1,'Tillförd energi'!$B$1:$AQ$1,0),FALSE)</f>
        <v>0</v>
      </c>
      <c r="F177">
        <f>VLOOKUP($B177,'Tillförd energi'!$B$1:$AS$566,MATCH(F$1,'Tillförd energi'!$B$1:$AQ$1,0),FALSE)</f>
        <v>0</v>
      </c>
      <c r="G177">
        <f>VLOOKUP($B177,'Tillförd energi'!$B$1:$AS$566,MATCH(G$1,'Tillförd energi'!$B$1:$AQ$1,0),FALSE)</f>
        <v>0</v>
      </c>
      <c r="H177">
        <f>VLOOKUP($B177,'Tillförd energi'!$B$1:$AS$566,MATCH(H$1,'Tillförd energi'!$B$1:$AQ$1,0),FALSE)</f>
        <v>0</v>
      </c>
      <c r="I177">
        <f>VLOOKUP($B177,'Tillförd energi'!$B$1:$AS$566,MATCH(I$1,'Tillförd energi'!$B$1:$AQ$1,0),FALSE)</f>
        <v>0</v>
      </c>
      <c r="J177">
        <f>VLOOKUP($B177,'Tillförd energi'!$B$1:$AS$566,MATCH(J$1,'Tillförd energi'!$B$1:$AQ$1,0),FALSE)</f>
        <v>0</v>
      </c>
      <c r="K177">
        <v>0</v>
      </c>
      <c r="L177">
        <f>VLOOKUP($B177,'Tillförd energi'!$B$1:$AS$566,MATCH(L$1,'Tillförd energi'!$B$1:$AQ$1,0),FALSE)</f>
        <v>0</v>
      </c>
      <c r="M177">
        <f>VLOOKUP($B177,'Tillförd energi'!$B$1:$AS$566,MATCH(M$1,'Tillförd energi'!$B$1:$AQ$1,0),FALSE)</f>
        <v>0</v>
      </c>
      <c r="N177">
        <f>VLOOKUP($B177,'Tillförd energi'!$B$1:$AS$566,MATCH(N$1,'Tillförd energi'!$B$1:$AQ$1,0),FALSE)</f>
        <v>0</v>
      </c>
      <c r="O177">
        <f>VLOOKUP($B177,'Tillförd energi'!$B$1:$AS$566,MATCH(O$1,'Tillförd energi'!$B$1:$AQ$1,0),FALSE)</f>
        <v>0</v>
      </c>
      <c r="P177">
        <f>VLOOKUP($B177,'Tillförd energi'!$B$1:$AS$566,MATCH(P$1,'Tillförd energi'!$B$1:$AQ$1,0),FALSE)</f>
        <v>0</v>
      </c>
      <c r="Q177">
        <f>VLOOKUP($B177,'Tillförd energi'!$B$1:$AS$566,MATCH(Q$1,'Tillförd energi'!$B$1:$AQ$1,0),FALSE)</f>
        <v>0</v>
      </c>
      <c r="R177">
        <f>VLOOKUP($B177,'Tillförd energi'!$B$1:$AS$566,MATCH(R$1,'Tillförd energi'!$B$1:$AQ$1,0),FALSE)</f>
        <v>1.58</v>
      </c>
      <c r="S177">
        <f>VLOOKUP($B177,'Tillförd energi'!$B$1:$AS$566,MATCH(S$1,'Tillförd energi'!$B$1:$AQ$1,0),FALSE)</f>
        <v>0</v>
      </c>
      <c r="T177">
        <f>VLOOKUP($B177,'Tillförd energi'!$B$1:$AS$566,MATCH(T$1,'Tillförd energi'!$B$1:$AQ$1,0),FALSE)</f>
        <v>0</v>
      </c>
      <c r="U177">
        <f>VLOOKUP($B177,'Tillförd energi'!$B$1:$AS$566,MATCH(U$1,'Tillförd energi'!$B$1:$AQ$1,0),FALSE)</f>
        <v>0</v>
      </c>
      <c r="V177">
        <f>VLOOKUP($B177,'Tillförd energi'!$B$1:$AS$566,MATCH(V$1,'Tillförd energi'!$B$1:$AQ$1,0),FALSE)</f>
        <v>0</v>
      </c>
      <c r="W177">
        <f>VLOOKUP($B177,'Tillförd energi'!$B$1:$AS$566,MATCH(W$1,'Tillförd energi'!$B$1:$AQ$1,0),FALSE)</f>
        <v>0</v>
      </c>
      <c r="X177">
        <f>VLOOKUP($B177,'Tillförd energi'!$B$1:$AS$566,MATCH(X$1,'Tillförd energi'!$B$1:$AQ$1,0),FALSE)</f>
        <v>0</v>
      </c>
      <c r="Y177">
        <f>VLOOKUP($B177,'Tillförd energi'!$B$1:$AS$566,MATCH(Y$1,'Tillförd energi'!$B$1:$AQ$1,0),FALSE)</f>
        <v>0</v>
      </c>
      <c r="Z177">
        <f>VLOOKUP($B177,'Tillförd energi'!$B$1:$AS$566,MATCH(Z$1,'Tillförd energi'!$B$1:$AQ$1,0),FALSE)</f>
        <v>0</v>
      </c>
      <c r="AA177">
        <f>VLOOKUP($B177,'Tillförd energi'!$B$1:$AS$566,MATCH(AA$1,'Tillförd energi'!$B$1:$AQ$1,0),FALSE)</f>
        <v>0</v>
      </c>
      <c r="AB177">
        <f>VLOOKUP($B177,'Tillförd energi'!$B$1:$AS$566,MATCH(AB$1,'Tillförd energi'!$B$1:$AQ$1,0),FALSE)</f>
        <v>0</v>
      </c>
      <c r="AC177">
        <f>VLOOKUP($B177,'Tillförd energi'!$B$1:$AS$566,MATCH(AC$1,'Tillförd energi'!$B$1:$AQ$1,0),FALSE)</f>
        <v>0</v>
      </c>
      <c r="AD177">
        <f>VLOOKUP($B177,'Tillförd energi'!$B$1:$AS$566,MATCH(AD$1,'Tillförd energi'!$B$1:$AQ$1,0),FALSE)</f>
        <v>0</v>
      </c>
      <c r="AE177">
        <f>VLOOKUP($B177,'Tillförd energi'!$B$1:$AS$566,MATCH(AE$1,'Tillförd energi'!$B$1:$AQ$1,0),FALSE)</f>
        <v>0</v>
      </c>
      <c r="AF177">
        <f>VLOOKUP($B177,'Tillförd energi'!$B$1:$AS$566,MATCH(AF$1,'Tillförd energi'!$B$1:$AQ$1,0),FALSE)</f>
        <v>1.2999999999999999E-2</v>
      </c>
      <c r="AG177">
        <f>IFERROR(VLOOKUP(B177,Miljö!$B$1:$S$476,9,FALSE)/1,0)</f>
        <v>0</v>
      </c>
      <c r="AI177">
        <f t="shared" si="20"/>
        <v>1.613</v>
      </c>
      <c r="AJ177">
        <f t="shared" si="21"/>
        <v>1.613</v>
      </c>
      <c r="AK177">
        <f>IF(ISERROR(1/VLOOKUP($B177,Leveranser!$B$1:$S$500,MATCH("såld värme (gwh)",Leveranser!$B$1:$S$1,0),FALSE)),"",VLOOKUP($B177,Leveranser!$B$1:$S$500,MATCH("såld värme (gwh)",Leveranser!$B$1:$S$1,0),FALSE))</f>
        <v>1.4</v>
      </c>
      <c r="AL177" s="22">
        <f>VLOOKUP($B177,Leveranser!$B$1:$Y$500,MATCH("Totalt såld fjärrvärme till andra fjärrvärmeföretag",Leveranser!$B$1:$AA$1,0),FALSE)</f>
        <v>0</v>
      </c>
      <c r="AM177" s="22">
        <f>IF(ISERROR(1/VLOOKUP($B177,Miljö!$B$1:$S$500,MATCH("Såld mängd produktionsspecifik fjärrvärme (GWh)",Miljö!$B$1:$R$1,0),FALSE)),0,VLOOKUP($B177,Miljö!$B$1:$S$500,MATCH("Såld mängd produktionsspecifik fjärrvärme (GWh)",Miljö!$B$1:$R$1,0),FALSE))</f>
        <v>0</v>
      </c>
      <c r="AN177" s="23">
        <f t="shared" si="22"/>
        <v>0.86794792312461244</v>
      </c>
      <c r="AP177" t="str">
        <f>VLOOKUP($B177,'Miljövärden urval för publ'!$B$1:$H$450,7,FALSE)</f>
        <v>Ja</v>
      </c>
      <c r="AQ177" t="str">
        <f>VLOOKUP($B177,'Miljövärden urval för publ'!$B$1:$H$450,6,FALSE)</f>
        <v>Nej</v>
      </c>
      <c r="AU177">
        <f t="shared" si="23"/>
        <v>1.2999999999999999E-2</v>
      </c>
      <c r="AV177">
        <f t="shared" si="24"/>
        <v>0</v>
      </c>
      <c r="AW177">
        <f t="shared" si="25"/>
        <v>0</v>
      </c>
      <c r="AX177">
        <f t="shared" si="26"/>
        <v>1.58</v>
      </c>
      <c r="AZ177">
        <f t="shared" si="27"/>
        <v>0</v>
      </c>
      <c r="BA177">
        <f t="shared" si="28"/>
        <v>0</v>
      </c>
      <c r="BC177">
        <f t="shared" si="29"/>
        <v>1.58</v>
      </c>
    </row>
    <row r="178" spans="1:55" ht="15" customHeight="1" x14ac:dyDescent="0.25">
      <c r="A178" t="s">
        <v>253</v>
      </c>
      <c r="B178" t="s">
        <v>254</v>
      </c>
      <c r="C178">
        <f>VLOOKUP($B178,'Tillförd energi'!$B$1:$AS$566,MATCH(C$1,'Tillförd energi'!$B$1:$AQ$1,0),FALSE)</f>
        <v>0</v>
      </c>
      <c r="D178">
        <f>VLOOKUP($B178,'Tillförd energi'!$B$1:$AS$566,MATCH(D$1,'Tillförd energi'!$B$1:$AQ$1,0),FALSE)</f>
        <v>0</v>
      </c>
      <c r="E178">
        <f>VLOOKUP($B178,'Tillförd energi'!$B$1:$AS$566,MATCH(E$1,'Tillförd energi'!$B$1:$AQ$1,0),FALSE)</f>
        <v>0</v>
      </c>
      <c r="F178">
        <f>VLOOKUP($B178,'Tillförd energi'!$B$1:$AS$566,MATCH(F$1,'Tillförd energi'!$B$1:$AQ$1,0),FALSE)</f>
        <v>0</v>
      </c>
      <c r="G178">
        <f>VLOOKUP($B178,'Tillförd energi'!$B$1:$AS$566,MATCH(G$1,'Tillförd energi'!$B$1:$AQ$1,0),FALSE)</f>
        <v>0</v>
      </c>
      <c r="H178">
        <f>VLOOKUP($B178,'Tillförd energi'!$B$1:$AS$566,MATCH(H$1,'Tillförd energi'!$B$1:$AQ$1,0),FALSE)</f>
        <v>0</v>
      </c>
      <c r="I178">
        <f>VLOOKUP($B178,'Tillförd energi'!$B$1:$AS$566,MATCH(I$1,'Tillförd energi'!$B$1:$AQ$1,0),FALSE)</f>
        <v>0</v>
      </c>
      <c r="J178">
        <f>VLOOKUP($B178,'Tillförd energi'!$B$1:$AS$566,MATCH(J$1,'Tillförd energi'!$B$1:$AQ$1,0),FALSE)</f>
        <v>0</v>
      </c>
      <c r="K178">
        <v>0</v>
      </c>
      <c r="L178">
        <f>VLOOKUP($B178,'Tillförd energi'!$B$1:$AS$566,MATCH(L$1,'Tillförd energi'!$B$1:$AQ$1,0),FALSE)</f>
        <v>0</v>
      </c>
      <c r="M178">
        <f>VLOOKUP($B178,'Tillförd energi'!$B$1:$AS$566,MATCH(M$1,'Tillförd energi'!$B$1:$AQ$1,0),FALSE)</f>
        <v>0</v>
      </c>
      <c r="N178">
        <f>VLOOKUP($B178,'Tillförd energi'!$B$1:$AS$566,MATCH(N$1,'Tillförd energi'!$B$1:$AQ$1,0),FALSE)</f>
        <v>0</v>
      </c>
      <c r="O178">
        <f>VLOOKUP($B178,'Tillförd energi'!$B$1:$AS$566,MATCH(O$1,'Tillförd energi'!$B$1:$AQ$1,0),FALSE)</f>
        <v>0</v>
      </c>
      <c r="P178">
        <f>VLOOKUP($B178,'Tillförd energi'!$B$1:$AS$566,MATCH(P$1,'Tillförd energi'!$B$1:$AQ$1,0),FALSE)</f>
        <v>0</v>
      </c>
      <c r="Q178">
        <f>VLOOKUP($B178,'Tillförd energi'!$B$1:$AS$566,MATCH(Q$1,'Tillförd energi'!$B$1:$AQ$1,0),FALSE)</f>
        <v>0</v>
      </c>
      <c r="R178">
        <f>VLOOKUP($B178,'Tillförd energi'!$B$1:$AS$566,MATCH(R$1,'Tillförd energi'!$B$1:$AQ$1,0),FALSE)</f>
        <v>0</v>
      </c>
      <c r="S178">
        <f>VLOOKUP($B178,'Tillförd energi'!$B$1:$AS$566,MATCH(S$1,'Tillförd energi'!$B$1:$AQ$1,0),FALSE)</f>
        <v>0</v>
      </c>
      <c r="T178">
        <f>VLOOKUP($B178,'Tillförd energi'!$B$1:$AS$566,MATCH(T$1,'Tillförd energi'!$B$1:$AQ$1,0),FALSE)</f>
        <v>0</v>
      </c>
      <c r="U178">
        <f>VLOOKUP($B178,'Tillförd energi'!$B$1:$AS$566,MATCH(U$1,'Tillförd energi'!$B$1:$AQ$1,0),FALSE)</f>
        <v>0</v>
      </c>
      <c r="V178">
        <f>VLOOKUP($B178,'Tillförd energi'!$B$1:$AS$566,MATCH(V$1,'Tillförd energi'!$B$1:$AQ$1,0),FALSE)</f>
        <v>0</v>
      </c>
      <c r="W178">
        <f>VLOOKUP($B178,'Tillförd energi'!$B$1:$AS$566,MATCH(W$1,'Tillförd energi'!$B$1:$AQ$1,0),FALSE)</f>
        <v>0</v>
      </c>
      <c r="X178">
        <f>VLOOKUP($B178,'Tillförd energi'!$B$1:$AS$566,MATCH(X$1,'Tillförd energi'!$B$1:$AQ$1,0),FALSE)</f>
        <v>0</v>
      </c>
      <c r="Y178">
        <f>VLOOKUP($B178,'Tillförd energi'!$B$1:$AS$566,MATCH(Y$1,'Tillförd energi'!$B$1:$AQ$1,0),FALSE)</f>
        <v>0</v>
      </c>
      <c r="Z178">
        <f>VLOOKUP($B178,'Tillförd energi'!$B$1:$AS$566,MATCH(Z$1,'Tillförd energi'!$B$1:$AQ$1,0),FALSE)</f>
        <v>0</v>
      </c>
      <c r="AA178">
        <f>VLOOKUP($B178,'Tillförd energi'!$B$1:$AS$566,MATCH(AA$1,'Tillförd energi'!$B$1:$AQ$1,0),FALSE)</f>
        <v>0</v>
      </c>
      <c r="AB178">
        <f>VLOOKUP($B178,'Tillförd energi'!$B$1:$AS$566,MATCH(AB$1,'Tillförd energi'!$B$1:$AQ$1,0),FALSE)</f>
        <v>0</v>
      </c>
      <c r="AC178">
        <f>VLOOKUP($B178,'Tillförd energi'!$B$1:$AS$566,MATCH(AC$1,'Tillförd energi'!$B$1:$AQ$1,0),FALSE)</f>
        <v>0</v>
      </c>
      <c r="AD178">
        <f>VLOOKUP($B178,'Tillförd energi'!$B$1:$AS$566,MATCH(AD$1,'Tillförd energi'!$B$1:$AQ$1,0),FALSE)</f>
        <v>0</v>
      </c>
      <c r="AE178">
        <f>VLOOKUP($B178,'Tillförd energi'!$B$1:$AS$566,MATCH(AE$1,'Tillförd energi'!$B$1:$AQ$1,0),FALSE)</f>
        <v>0</v>
      </c>
      <c r="AF178">
        <f>VLOOKUP($B178,'Tillförd energi'!$B$1:$AS$566,MATCH(AF$1,'Tillförd energi'!$B$1:$AQ$1,0),FALSE)</f>
        <v>0</v>
      </c>
      <c r="AG178">
        <f>IFERROR(VLOOKUP(B178,Miljö!$B$1:$S$476,9,FALSE)/1,0)</f>
        <v>0</v>
      </c>
      <c r="AI178">
        <f t="shared" si="20"/>
        <v>0</v>
      </c>
      <c r="AJ178">
        <f t="shared" si="21"/>
        <v>0</v>
      </c>
      <c r="AK178" t="str">
        <f>IF(ISERROR(1/VLOOKUP($B178,Leveranser!$B$1:$S$500,MATCH("såld värme (gwh)",Leveranser!$B$1:$S$1,0),FALSE)),"",VLOOKUP($B178,Leveranser!$B$1:$S$500,MATCH("såld värme (gwh)",Leveranser!$B$1:$S$1,0),FALSE))</f>
        <v/>
      </c>
      <c r="AL178" s="22">
        <f>VLOOKUP($B178,Leveranser!$B$1:$Y$500,MATCH("Totalt såld fjärrvärme till andra fjärrvärmeföretag",Leveranser!$B$1:$AA$1,0),FALSE)</f>
        <v>0</v>
      </c>
      <c r="AM178" s="22">
        <f>IF(ISERROR(1/VLOOKUP($B178,Miljö!$B$1:$S$500,MATCH("Såld mängd produktionsspecifik fjärrvärme (GWh)",Miljö!$B$1:$R$1,0),FALSE)),0,VLOOKUP($B178,Miljö!$B$1:$S$500,MATCH("Såld mängd produktionsspecifik fjärrvärme (GWh)",Miljö!$B$1:$R$1,0),FALSE))</f>
        <v>0</v>
      </c>
      <c r="AN178" s="23" t="str">
        <f t="shared" si="22"/>
        <v/>
      </c>
      <c r="AP178" t="str">
        <f>VLOOKUP($B178,'Miljövärden urval för publ'!$B$1:$H$450,7,FALSE)</f>
        <v>Nej</v>
      </c>
      <c r="AQ178" t="str">
        <f>VLOOKUP($B178,'Miljövärden urval för publ'!$B$1:$H$450,6,FALSE)</f>
        <v>Nej</v>
      </c>
      <c r="AU178">
        <f t="shared" si="23"/>
        <v>0</v>
      </c>
      <c r="AV178">
        <f t="shared" si="24"/>
        <v>0</v>
      </c>
      <c r="AW178">
        <f t="shared" si="25"/>
        <v>0</v>
      </c>
      <c r="AX178">
        <f t="shared" si="26"/>
        <v>0</v>
      </c>
      <c r="AZ178">
        <f t="shared" si="27"/>
        <v>0</v>
      </c>
      <c r="BA178">
        <f t="shared" si="28"/>
        <v>0</v>
      </c>
      <c r="BC178">
        <f t="shared" si="29"/>
        <v>0</v>
      </c>
    </row>
    <row r="179" spans="1:55" ht="15" customHeight="1" x14ac:dyDescent="0.25">
      <c r="A179" t="s">
        <v>255</v>
      </c>
      <c r="B179" t="s">
        <v>256</v>
      </c>
      <c r="C179">
        <f>VLOOKUP($B179,'Tillförd energi'!$B$1:$AS$566,MATCH(C$1,'Tillförd energi'!$B$1:$AQ$1,0),FALSE)</f>
        <v>0</v>
      </c>
      <c r="D179">
        <f>VLOOKUP($B179,'Tillförd energi'!$B$1:$AS$566,MATCH(D$1,'Tillförd energi'!$B$1:$AQ$1,0),FALSE)</f>
        <v>0.312</v>
      </c>
      <c r="E179">
        <f>VLOOKUP($B179,'Tillförd energi'!$B$1:$AS$566,MATCH(E$1,'Tillförd energi'!$B$1:$AQ$1,0),FALSE)</f>
        <v>0</v>
      </c>
      <c r="F179">
        <f>VLOOKUP($B179,'Tillförd energi'!$B$1:$AS$566,MATCH(F$1,'Tillförd energi'!$B$1:$AQ$1,0),FALSE)</f>
        <v>0</v>
      </c>
      <c r="G179">
        <f>VLOOKUP($B179,'Tillförd energi'!$B$1:$AS$566,MATCH(G$1,'Tillförd energi'!$B$1:$AQ$1,0),FALSE)</f>
        <v>0</v>
      </c>
      <c r="H179">
        <f>VLOOKUP($B179,'Tillförd energi'!$B$1:$AS$566,MATCH(H$1,'Tillförd energi'!$B$1:$AQ$1,0),FALSE)</f>
        <v>0</v>
      </c>
      <c r="I179">
        <f>VLOOKUP($B179,'Tillförd energi'!$B$1:$AS$566,MATCH(I$1,'Tillförd energi'!$B$1:$AQ$1,0),FALSE)</f>
        <v>0</v>
      </c>
      <c r="J179">
        <f>VLOOKUP($B179,'Tillförd energi'!$B$1:$AS$566,MATCH(J$1,'Tillförd energi'!$B$1:$AQ$1,0),FALSE)</f>
        <v>0</v>
      </c>
      <c r="K179">
        <v>0</v>
      </c>
      <c r="L179">
        <f>VLOOKUP($B179,'Tillförd energi'!$B$1:$AS$566,MATCH(L$1,'Tillförd energi'!$B$1:$AQ$1,0),FALSE)</f>
        <v>0</v>
      </c>
      <c r="M179">
        <f>VLOOKUP($B179,'Tillförd energi'!$B$1:$AS$566,MATCH(M$1,'Tillförd energi'!$B$1:$AQ$1,0),FALSE)</f>
        <v>0</v>
      </c>
      <c r="N179">
        <f>VLOOKUP($B179,'Tillförd energi'!$B$1:$AS$566,MATCH(N$1,'Tillförd energi'!$B$1:$AQ$1,0),FALSE)</f>
        <v>0</v>
      </c>
      <c r="O179">
        <f>VLOOKUP($B179,'Tillförd energi'!$B$1:$AS$566,MATCH(O$1,'Tillförd energi'!$B$1:$AQ$1,0),FALSE)</f>
        <v>0</v>
      </c>
      <c r="P179">
        <f>VLOOKUP($B179,'Tillförd energi'!$B$1:$AS$566,MATCH(P$1,'Tillförd energi'!$B$1:$AQ$1,0),FALSE)</f>
        <v>0</v>
      </c>
      <c r="Q179">
        <f>VLOOKUP($B179,'Tillförd energi'!$B$1:$AS$566,MATCH(Q$1,'Tillförd energi'!$B$1:$AQ$1,0),FALSE)</f>
        <v>0</v>
      </c>
      <c r="R179">
        <f>VLOOKUP($B179,'Tillförd energi'!$B$1:$AS$566,MATCH(R$1,'Tillförd energi'!$B$1:$AQ$1,0),FALSE)</f>
        <v>0</v>
      </c>
      <c r="S179">
        <f>VLOOKUP($B179,'Tillförd energi'!$B$1:$AS$566,MATCH(S$1,'Tillförd energi'!$B$1:$AQ$1,0),FALSE)</f>
        <v>0</v>
      </c>
      <c r="T179">
        <f>VLOOKUP($B179,'Tillförd energi'!$B$1:$AS$566,MATCH(T$1,'Tillförd energi'!$B$1:$AQ$1,0),FALSE)</f>
        <v>0</v>
      </c>
      <c r="U179">
        <f>VLOOKUP($B179,'Tillförd energi'!$B$1:$AS$566,MATCH(U$1,'Tillförd energi'!$B$1:$AQ$1,0),FALSE)</f>
        <v>0</v>
      </c>
      <c r="V179">
        <f>VLOOKUP($B179,'Tillförd energi'!$B$1:$AS$566,MATCH(V$1,'Tillförd energi'!$B$1:$AQ$1,0),FALSE)</f>
        <v>0</v>
      </c>
      <c r="W179">
        <f>VLOOKUP($B179,'Tillförd energi'!$B$1:$AS$566,MATCH(W$1,'Tillförd energi'!$B$1:$AQ$1,0),FALSE)</f>
        <v>0</v>
      </c>
      <c r="X179">
        <f>VLOOKUP($B179,'Tillförd energi'!$B$1:$AS$566,MATCH(X$1,'Tillförd energi'!$B$1:$AQ$1,0),FALSE)</f>
        <v>0</v>
      </c>
      <c r="Y179">
        <f>VLOOKUP($B179,'Tillförd energi'!$B$1:$AS$566,MATCH(Y$1,'Tillförd energi'!$B$1:$AQ$1,0),FALSE)</f>
        <v>0</v>
      </c>
      <c r="Z179">
        <f>VLOOKUP($B179,'Tillförd energi'!$B$1:$AS$566,MATCH(Z$1,'Tillförd energi'!$B$1:$AQ$1,0),FALSE)</f>
        <v>0</v>
      </c>
      <c r="AA179">
        <f>VLOOKUP($B179,'Tillförd energi'!$B$1:$AS$566,MATCH(AA$1,'Tillförd energi'!$B$1:$AQ$1,0),FALSE)</f>
        <v>0</v>
      </c>
      <c r="AB179">
        <f>VLOOKUP($B179,'Tillförd energi'!$B$1:$AS$566,MATCH(AB$1,'Tillförd energi'!$B$1:$AQ$1,0),FALSE)</f>
        <v>0</v>
      </c>
      <c r="AC179">
        <f>VLOOKUP($B179,'Tillförd energi'!$B$1:$AS$566,MATCH(AC$1,'Tillförd energi'!$B$1:$AQ$1,0),FALSE)</f>
        <v>0</v>
      </c>
      <c r="AD179">
        <f>VLOOKUP($B179,'Tillförd energi'!$B$1:$AS$566,MATCH(AD$1,'Tillförd energi'!$B$1:$AQ$1,0),FALSE)</f>
        <v>51.511000000000003</v>
      </c>
      <c r="AE179">
        <f>VLOOKUP($B179,'Tillförd energi'!$B$1:$AS$566,MATCH(AE$1,'Tillförd energi'!$B$1:$AQ$1,0),FALSE)</f>
        <v>0</v>
      </c>
      <c r="AF179">
        <f>VLOOKUP($B179,'Tillförd energi'!$B$1:$AS$566,MATCH(AF$1,'Tillförd energi'!$B$1:$AQ$1,0),FALSE)</f>
        <v>1.1859999999999999</v>
      </c>
      <c r="AG179">
        <f>IFERROR(VLOOKUP(B179,Miljö!$B$1:$S$476,9,FALSE)/1,0)</f>
        <v>0</v>
      </c>
      <c r="AI179">
        <f t="shared" si="20"/>
        <v>53.009</v>
      </c>
      <c r="AJ179">
        <f t="shared" si="21"/>
        <v>53.009</v>
      </c>
      <c r="AK179">
        <f>IF(ISERROR(1/VLOOKUP($B179,Leveranser!$B$1:$S$500,MATCH("såld värme (gwh)",Leveranser!$B$1:$S$1,0),FALSE)),"",VLOOKUP($B179,Leveranser!$B$1:$S$500,MATCH("såld värme (gwh)",Leveranser!$B$1:$S$1,0),FALSE))</f>
        <v>39.554000000000002</v>
      </c>
      <c r="AL179" s="22">
        <f>VLOOKUP($B179,Leveranser!$B$1:$Y$500,MATCH("Totalt såld fjärrvärme till andra fjärrvärmeföretag",Leveranser!$B$1:$AA$1,0),FALSE)</f>
        <v>0</v>
      </c>
      <c r="AM179" s="22">
        <f>IF(ISERROR(1/VLOOKUP($B179,Miljö!$B$1:$S$500,MATCH("Såld mängd produktionsspecifik fjärrvärme (GWh)",Miljö!$B$1:$R$1,0),FALSE)),0,VLOOKUP($B179,Miljö!$B$1:$S$500,MATCH("Såld mängd produktionsspecifik fjärrvärme (GWh)",Miljö!$B$1:$R$1,0),FALSE))</f>
        <v>0</v>
      </c>
      <c r="AN179" s="23">
        <f t="shared" si="22"/>
        <v>0.74617517779999631</v>
      </c>
      <c r="AP179" t="str">
        <f>VLOOKUP($B179,'Miljövärden urval för publ'!$B$1:$H$450,7,FALSE)</f>
        <v>Ja</v>
      </c>
      <c r="AQ179" t="str">
        <f>VLOOKUP($B179,'Miljövärden urval för publ'!$B$1:$H$450,6,FALSE)</f>
        <v>Ja</v>
      </c>
      <c r="AU179">
        <f t="shared" si="23"/>
        <v>1.1859999999999999</v>
      </c>
      <c r="AV179">
        <f t="shared" si="24"/>
        <v>0</v>
      </c>
      <c r="AW179">
        <f t="shared" si="25"/>
        <v>0</v>
      </c>
      <c r="AX179">
        <f t="shared" si="26"/>
        <v>0</v>
      </c>
      <c r="AZ179">
        <f t="shared" si="27"/>
        <v>0</v>
      </c>
      <c r="BA179">
        <f t="shared" si="28"/>
        <v>0</v>
      </c>
      <c r="BC179">
        <f t="shared" si="29"/>
        <v>0</v>
      </c>
    </row>
    <row r="180" spans="1:55" ht="15" customHeight="1" x14ac:dyDescent="0.25">
      <c r="A180" t="s">
        <v>257</v>
      </c>
      <c r="B180" t="s">
        <v>258</v>
      </c>
      <c r="C180">
        <f>VLOOKUP($B180,'Tillförd energi'!$B$1:$AS$566,MATCH(C$1,'Tillförd energi'!$B$1:$AQ$1,0),FALSE)</f>
        <v>0</v>
      </c>
      <c r="D180">
        <f>VLOOKUP($B180,'Tillförd energi'!$B$1:$AS$566,MATCH(D$1,'Tillförd energi'!$B$1:$AQ$1,0),FALSE)</f>
        <v>1.71</v>
      </c>
      <c r="E180">
        <f>VLOOKUP($B180,'Tillförd energi'!$B$1:$AS$566,MATCH(E$1,'Tillförd energi'!$B$1:$AQ$1,0),FALSE)</f>
        <v>0.89</v>
      </c>
      <c r="F180">
        <f>VLOOKUP($B180,'Tillförd energi'!$B$1:$AS$566,MATCH(F$1,'Tillförd energi'!$B$1:$AQ$1,0),FALSE)</f>
        <v>0</v>
      </c>
      <c r="G180">
        <f>VLOOKUP($B180,'Tillförd energi'!$B$1:$AS$566,MATCH(G$1,'Tillförd energi'!$B$1:$AQ$1,0),FALSE)</f>
        <v>0</v>
      </c>
      <c r="H180">
        <f>VLOOKUP($B180,'Tillförd energi'!$B$1:$AS$566,MATCH(H$1,'Tillförd energi'!$B$1:$AQ$1,0),FALSE)</f>
        <v>0</v>
      </c>
      <c r="I180">
        <f>VLOOKUP($B180,'Tillförd energi'!$B$1:$AS$566,MATCH(I$1,'Tillförd energi'!$B$1:$AQ$1,0),FALSE)</f>
        <v>325.29599999999999</v>
      </c>
      <c r="J180">
        <f>VLOOKUP($B180,'Tillförd energi'!$B$1:$AS$566,MATCH(J$1,'Tillförd energi'!$B$1:$AQ$1,0),FALSE)</f>
        <v>0</v>
      </c>
      <c r="K180">
        <v>0</v>
      </c>
      <c r="L180">
        <f>VLOOKUP($B180,'Tillförd energi'!$B$1:$AS$566,MATCH(L$1,'Tillförd energi'!$B$1:$AQ$1,0),FALSE)</f>
        <v>3.4510000000000001</v>
      </c>
      <c r="M180">
        <f>VLOOKUP($B180,'Tillförd energi'!$B$1:$AS$566,MATCH(M$1,'Tillförd energi'!$B$1:$AQ$1,0),FALSE)</f>
        <v>0</v>
      </c>
      <c r="N180">
        <f>VLOOKUP($B180,'Tillförd energi'!$B$1:$AS$566,MATCH(N$1,'Tillförd energi'!$B$1:$AQ$1,0),FALSE)</f>
        <v>0</v>
      </c>
      <c r="O180">
        <f>VLOOKUP($B180,'Tillförd energi'!$B$1:$AS$566,MATCH(O$1,'Tillförd energi'!$B$1:$AQ$1,0),FALSE)</f>
        <v>0</v>
      </c>
      <c r="P180">
        <f>VLOOKUP($B180,'Tillförd energi'!$B$1:$AS$566,MATCH(P$1,'Tillförd energi'!$B$1:$AQ$1,0),FALSE)</f>
        <v>0</v>
      </c>
      <c r="Q180">
        <f>VLOOKUP($B180,'Tillförd energi'!$B$1:$AS$566,MATCH(Q$1,'Tillförd energi'!$B$1:$AQ$1,0),FALSE)</f>
        <v>0</v>
      </c>
      <c r="R180">
        <f>VLOOKUP($B180,'Tillförd energi'!$B$1:$AS$566,MATCH(R$1,'Tillförd energi'!$B$1:$AQ$1,0),FALSE)</f>
        <v>0</v>
      </c>
      <c r="S180">
        <f>VLOOKUP($B180,'Tillförd energi'!$B$1:$AS$566,MATCH(S$1,'Tillförd energi'!$B$1:$AQ$1,0),FALSE)</f>
        <v>0</v>
      </c>
      <c r="T180">
        <f>VLOOKUP($B180,'Tillförd energi'!$B$1:$AS$566,MATCH(T$1,'Tillförd energi'!$B$1:$AQ$1,0),FALSE)</f>
        <v>0</v>
      </c>
      <c r="U180">
        <f>VLOOKUP($B180,'Tillförd energi'!$B$1:$AS$566,MATCH(U$1,'Tillförd energi'!$B$1:$AQ$1,0),FALSE)</f>
        <v>0</v>
      </c>
      <c r="V180">
        <f>VLOOKUP($B180,'Tillförd energi'!$B$1:$AS$566,MATCH(V$1,'Tillförd energi'!$B$1:$AQ$1,0),FALSE)</f>
        <v>0</v>
      </c>
      <c r="W180">
        <f>VLOOKUP($B180,'Tillförd energi'!$B$1:$AS$566,MATCH(W$1,'Tillförd energi'!$B$1:$AQ$1,0),FALSE)</f>
        <v>6.7480000000000002</v>
      </c>
      <c r="X180">
        <f>VLOOKUP($B180,'Tillförd energi'!$B$1:$AS$566,MATCH(X$1,'Tillförd energi'!$B$1:$AQ$1,0),FALSE)</f>
        <v>0</v>
      </c>
      <c r="Y180">
        <f>VLOOKUP($B180,'Tillförd energi'!$B$1:$AS$566,MATCH(Y$1,'Tillförd energi'!$B$1:$AQ$1,0),FALSE)</f>
        <v>0</v>
      </c>
      <c r="Z180">
        <f>VLOOKUP($B180,'Tillförd energi'!$B$1:$AS$566,MATCH(Z$1,'Tillförd energi'!$B$1:$AQ$1,0),FALSE)</f>
        <v>0</v>
      </c>
      <c r="AA180">
        <f>VLOOKUP($B180,'Tillförd energi'!$B$1:$AS$566,MATCH(AA$1,'Tillförd energi'!$B$1:$AQ$1,0),FALSE)</f>
        <v>0</v>
      </c>
      <c r="AB180">
        <f>VLOOKUP($B180,'Tillförd energi'!$B$1:$AS$566,MATCH(AB$1,'Tillförd energi'!$B$1:$AQ$1,0),FALSE)</f>
        <v>0</v>
      </c>
      <c r="AC180">
        <f>VLOOKUP($B180,'Tillförd energi'!$B$1:$AS$566,MATCH(AC$1,'Tillförd energi'!$B$1:$AQ$1,0),FALSE)</f>
        <v>0</v>
      </c>
      <c r="AD180">
        <f>VLOOKUP($B180,'Tillförd energi'!$B$1:$AS$566,MATCH(AD$1,'Tillförd energi'!$B$1:$AQ$1,0),FALSE)</f>
        <v>8.5640000000000001</v>
      </c>
      <c r="AE180">
        <f>VLOOKUP($B180,'Tillförd energi'!$B$1:$AS$566,MATCH(AE$1,'Tillförd energi'!$B$1:$AQ$1,0),FALSE)</f>
        <v>0</v>
      </c>
      <c r="AF180">
        <f>VLOOKUP($B180,'Tillförd energi'!$B$1:$AS$566,MATCH(AF$1,'Tillförd energi'!$B$1:$AQ$1,0),FALSE)</f>
        <v>12.6836</v>
      </c>
      <c r="AG180">
        <f>IFERROR(VLOOKUP(B180,Miljö!$B$1:$S$476,9,FALSE)/1,0)</f>
        <v>0</v>
      </c>
      <c r="AI180">
        <f t="shared" si="20"/>
        <v>359.34260000000006</v>
      </c>
      <c r="AJ180">
        <f t="shared" si="21"/>
        <v>359.34260000000006</v>
      </c>
      <c r="AK180">
        <f>IF(ISERROR(1/VLOOKUP($B180,Leveranser!$B$1:$S$500,MATCH("såld värme (gwh)",Leveranser!$B$1:$S$1,0),FALSE)),"",VLOOKUP($B180,Leveranser!$B$1:$S$500,MATCH("såld värme (gwh)",Leveranser!$B$1:$S$1,0),FALSE))</f>
        <v>276.94</v>
      </c>
      <c r="AL180" s="22">
        <f>VLOOKUP($B180,Leveranser!$B$1:$Y$500,MATCH("Totalt såld fjärrvärme till andra fjärrvärmeföretag",Leveranser!$B$1:$AA$1,0),FALSE)</f>
        <v>0</v>
      </c>
      <c r="AM180" s="22">
        <f>IF(ISERROR(1/VLOOKUP($B180,Miljö!$B$1:$S$500,MATCH("Såld mängd produktionsspecifik fjärrvärme (GWh)",Miljö!$B$1:$R$1,0),FALSE)),0,VLOOKUP($B180,Miljö!$B$1:$S$500,MATCH("Såld mängd produktionsspecifik fjärrvärme (GWh)",Miljö!$B$1:$R$1,0),FALSE))</f>
        <v>0</v>
      </c>
      <c r="AN180" s="23">
        <f t="shared" si="22"/>
        <v>0.77068513446499232</v>
      </c>
      <c r="AP180" t="str">
        <f>VLOOKUP($B180,'Miljövärden urval för publ'!$B$1:$H$450,7,FALSE)</f>
        <v>Ja</v>
      </c>
      <c r="AQ180" t="str">
        <f>VLOOKUP($B180,'Miljövärden urval för publ'!$B$1:$H$450,6,FALSE)</f>
        <v>Nej</v>
      </c>
      <c r="AU180">
        <f t="shared" si="23"/>
        <v>12.6836</v>
      </c>
      <c r="AV180">
        <f t="shared" si="24"/>
        <v>0</v>
      </c>
      <c r="AW180">
        <f t="shared" si="25"/>
        <v>0</v>
      </c>
      <c r="AX180">
        <f t="shared" si="26"/>
        <v>0</v>
      </c>
      <c r="AZ180">
        <f t="shared" si="27"/>
        <v>0</v>
      </c>
      <c r="BA180">
        <f t="shared" si="28"/>
        <v>0</v>
      </c>
      <c r="BC180">
        <f t="shared" si="29"/>
        <v>10.199</v>
      </c>
    </row>
    <row r="181" spans="1:55" ht="15" customHeight="1" x14ac:dyDescent="0.25">
      <c r="A181" t="s">
        <v>259</v>
      </c>
      <c r="B181" t="s">
        <v>260</v>
      </c>
      <c r="C181">
        <f>VLOOKUP($B181,'Tillförd energi'!$B$1:$AS$566,MATCH(C$1,'Tillförd energi'!$B$1:$AQ$1,0),FALSE)</f>
        <v>0</v>
      </c>
      <c r="D181">
        <f>VLOOKUP($B181,'Tillförd energi'!$B$1:$AS$566,MATCH(D$1,'Tillförd energi'!$B$1:$AQ$1,0),FALSE)</f>
        <v>7.5999999999999998E-2</v>
      </c>
      <c r="E181">
        <f>VLOOKUP($B181,'Tillförd energi'!$B$1:$AS$566,MATCH(E$1,'Tillförd energi'!$B$1:$AQ$1,0),FALSE)</f>
        <v>0</v>
      </c>
      <c r="F181">
        <f>VLOOKUP($B181,'Tillförd energi'!$B$1:$AS$566,MATCH(F$1,'Tillförd energi'!$B$1:$AQ$1,0),FALSE)</f>
        <v>0</v>
      </c>
      <c r="G181">
        <f>VLOOKUP($B181,'Tillförd energi'!$B$1:$AS$566,MATCH(G$1,'Tillförd energi'!$B$1:$AQ$1,0),FALSE)</f>
        <v>0</v>
      </c>
      <c r="H181">
        <f>VLOOKUP($B181,'Tillförd energi'!$B$1:$AS$566,MATCH(H$1,'Tillförd energi'!$B$1:$AQ$1,0),FALSE)</f>
        <v>0</v>
      </c>
      <c r="I181">
        <f>VLOOKUP($B181,'Tillförd energi'!$B$1:$AS$566,MATCH(I$1,'Tillförd energi'!$B$1:$AQ$1,0),FALSE)</f>
        <v>0</v>
      </c>
      <c r="J181">
        <f>VLOOKUP($B181,'Tillförd energi'!$B$1:$AS$566,MATCH(J$1,'Tillförd energi'!$B$1:$AQ$1,0),FALSE)</f>
        <v>0</v>
      </c>
      <c r="K181">
        <v>0</v>
      </c>
      <c r="L181">
        <f>VLOOKUP($B181,'Tillförd energi'!$B$1:$AS$566,MATCH(L$1,'Tillförd energi'!$B$1:$AQ$1,0),FALSE)</f>
        <v>0</v>
      </c>
      <c r="M181">
        <f>VLOOKUP($B181,'Tillförd energi'!$B$1:$AS$566,MATCH(M$1,'Tillförd energi'!$B$1:$AQ$1,0),FALSE)</f>
        <v>0</v>
      </c>
      <c r="N181">
        <f>VLOOKUP($B181,'Tillförd energi'!$B$1:$AS$566,MATCH(N$1,'Tillförd energi'!$B$1:$AQ$1,0),FALSE)</f>
        <v>0</v>
      </c>
      <c r="O181">
        <f>VLOOKUP($B181,'Tillförd energi'!$B$1:$AS$566,MATCH(O$1,'Tillförd energi'!$B$1:$AQ$1,0),FALSE)</f>
        <v>0</v>
      </c>
      <c r="P181">
        <f>VLOOKUP($B181,'Tillförd energi'!$B$1:$AS$566,MATCH(P$1,'Tillförd energi'!$B$1:$AQ$1,0),FALSE)</f>
        <v>0</v>
      </c>
      <c r="Q181">
        <f>VLOOKUP($B181,'Tillförd energi'!$B$1:$AS$566,MATCH(Q$1,'Tillförd energi'!$B$1:$AQ$1,0),FALSE)</f>
        <v>13.918799999999999</v>
      </c>
      <c r="R181">
        <f>VLOOKUP($B181,'Tillförd energi'!$B$1:$AS$566,MATCH(R$1,'Tillförd energi'!$B$1:$AQ$1,0),FALSE)</f>
        <v>0</v>
      </c>
      <c r="S181">
        <f>VLOOKUP($B181,'Tillförd energi'!$B$1:$AS$566,MATCH(S$1,'Tillförd energi'!$B$1:$AQ$1,0),FALSE)</f>
        <v>0</v>
      </c>
      <c r="T181">
        <f>VLOOKUP($B181,'Tillförd energi'!$B$1:$AS$566,MATCH(T$1,'Tillförd energi'!$B$1:$AQ$1,0),FALSE)</f>
        <v>0</v>
      </c>
      <c r="U181">
        <f>VLOOKUP($B181,'Tillförd energi'!$B$1:$AS$566,MATCH(U$1,'Tillförd energi'!$B$1:$AQ$1,0),FALSE)</f>
        <v>0</v>
      </c>
      <c r="V181">
        <f>VLOOKUP($B181,'Tillförd energi'!$B$1:$AS$566,MATCH(V$1,'Tillförd energi'!$B$1:$AQ$1,0),FALSE)</f>
        <v>0</v>
      </c>
      <c r="W181">
        <f>VLOOKUP($B181,'Tillförd energi'!$B$1:$AS$566,MATCH(W$1,'Tillförd energi'!$B$1:$AQ$1,0),FALSE)</f>
        <v>0</v>
      </c>
      <c r="X181">
        <f>VLOOKUP($B181,'Tillförd energi'!$B$1:$AS$566,MATCH(X$1,'Tillförd energi'!$B$1:$AQ$1,0),FALSE)</f>
        <v>0</v>
      </c>
      <c r="Y181">
        <f>VLOOKUP($B181,'Tillförd energi'!$B$1:$AS$566,MATCH(Y$1,'Tillförd energi'!$B$1:$AQ$1,0),FALSE)</f>
        <v>0</v>
      </c>
      <c r="Z181">
        <f>VLOOKUP($B181,'Tillförd energi'!$B$1:$AS$566,MATCH(Z$1,'Tillförd energi'!$B$1:$AQ$1,0),FALSE)</f>
        <v>0</v>
      </c>
      <c r="AA181">
        <f>VLOOKUP($B181,'Tillförd energi'!$B$1:$AS$566,MATCH(AA$1,'Tillförd energi'!$B$1:$AQ$1,0),FALSE)</f>
        <v>0</v>
      </c>
      <c r="AB181">
        <f>VLOOKUP($B181,'Tillförd energi'!$B$1:$AS$566,MATCH(AB$1,'Tillförd energi'!$B$1:$AQ$1,0),FALSE)</f>
        <v>0</v>
      </c>
      <c r="AC181">
        <f>VLOOKUP($B181,'Tillförd energi'!$B$1:$AS$566,MATCH(AC$1,'Tillförd energi'!$B$1:$AQ$1,0),FALSE)</f>
        <v>0</v>
      </c>
      <c r="AD181">
        <f>VLOOKUP($B181,'Tillförd energi'!$B$1:$AS$566,MATCH(AD$1,'Tillförd energi'!$B$1:$AQ$1,0),FALSE)</f>
        <v>0</v>
      </c>
      <c r="AE181">
        <f>VLOOKUP($B181,'Tillförd energi'!$B$1:$AS$566,MATCH(AE$1,'Tillförd energi'!$B$1:$AQ$1,0),FALSE)</f>
        <v>0</v>
      </c>
      <c r="AF181">
        <f>VLOOKUP($B181,'Tillförd energi'!$B$1:$AS$566,MATCH(AF$1,'Tillförd energi'!$B$1:$AQ$1,0),FALSE)</f>
        <v>2.5000000000000001E-2</v>
      </c>
      <c r="AG181">
        <f>IFERROR(VLOOKUP(B181,Miljö!$B$1:$S$476,9,FALSE)/1,0)</f>
        <v>0</v>
      </c>
      <c r="AI181">
        <f t="shared" si="20"/>
        <v>14.0198</v>
      </c>
      <c r="AJ181">
        <f t="shared" si="21"/>
        <v>14.0198</v>
      </c>
      <c r="AK181">
        <f>IF(ISERROR(1/VLOOKUP($B181,Leveranser!$B$1:$S$500,MATCH("såld värme (gwh)",Leveranser!$B$1:$S$1,0),FALSE)),"",VLOOKUP($B181,Leveranser!$B$1:$S$500,MATCH("såld värme (gwh)",Leveranser!$B$1:$S$1,0),FALSE))</f>
        <v>10.331</v>
      </c>
      <c r="AL181" s="22">
        <f>VLOOKUP($B181,Leveranser!$B$1:$Y$500,MATCH("Totalt såld fjärrvärme till andra fjärrvärmeföretag",Leveranser!$B$1:$AA$1,0),FALSE)</f>
        <v>0</v>
      </c>
      <c r="AM181" s="22">
        <f>IF(ISERROR(1/VLOOKUP($B181,Miljö!$B$1:$S$500,MATCH("Såld mängd produktionsspecifik fjärrvärme (GWh)",Miljö!$B$1:$R$1,0),FALSE)),0,VLOOKUP($B181,Miljö!$B$1:$S$500,MATCH("Såld mängd produktionsspecifik fjärrvärme (GWh)",Miljö!$B$1:$R$1,0),FALSE))</f>
        <v>0</v>
      </c>
      <c r="AN181" s="23">
        <f t="shared" si="22"/>
        <v>0.73688640351502865</v>
      </c>
      <c r="AP181" t="str">
        <f>VLOOKUP($B181,'Miljövärden urval för publ'!$B$1:$H$450,7,FALSE)</f>
        <v>Ja</v>
      </c>
      <c r="AQ181" t="str">
        <f>VLOOKUP($B181,'Miljövärden urval för publ'!$B$1:$H$450,6,FALSE)</f>
        <v>Nej</v>
      </c>
      <c r="AU181">
        <f t="shared" si="23"/>
        <v>2.5000000000000001E-2</v>
      </c>
      <c r="AV181">
        <f t="shared" si="24"/>
        <v>0</v>
      </c>
      <c r="AW181">
        <f t="shared" si="25"/>
        <v>13.918799999999999</v>
      </c>
      <c r="AX181">
        <f t="shared" si="26"/>
        <v>0</v>
      </c>
      <c r="AZ181">
        <f t="shared" si="27"/>
        <v>0</v>
      </c>
      <c r="BA181">
        <f t="shared" si="28"/>
        <v>0</v>
      </c>
      <c r="BC181">
        <f t="shared" si="29"/>
        <v>13.918799999999999</v>
      </c>
    </row>
    <row r="182" spans="1:55" ht="15" customHeight="1" x14ac:dyDescent="0.25">
      <c r="A182" t="s">
        <v>261</v>
      </c>
      <c r="B182" t="s">
        <v>262</v>
      </c>
      <c r="C182">
        <f>VLOOKUP($B182,'Tillförd energi'!$B$1:$AS$566,MATCH(C$1,'Tillförd energi'!$B$1:$AQ$1,0),FALSE)</f>
        <v>0</v>
      </c>
      <c r="D182">
        <f>VLOOKUP($B182,'Tillförd energi'!$B$1:$AS$566,MATCH(D$1,'Tillförd energi'!$B$1:$AQ$1,0),FALSE)</f>
        <v>0.44500000000000001</v>
      </c>
      <c r="E182">
        <f>VLOOKUP($B182,'Tillförd energi'!$B$1:$AS$566,MATCH(E$1,'Tillförd energi'!$B$1:$AQ$1,0),FALSE)</f>
        <v>0</v>
      </c>
      <c r="F182">
        <f>VLOOKUP($B182,'Tillförd energi'!$B$1:$AS$566,MATCH(F$1,'Tillförd energi'!$B$1:$AQ$1,0),FALSE)</f>
        <v>0</v>
      </c>
      <c r="G182">
        <f>VLOOKUP($B182,'Tillförd energi'!$B$1:$AS$566,MATCH(G$1,'Tillförd energi'!$B$1:$AQ$1,0),FALSE)</f>
        <v>0</v>
      </c>
      <c r="H182">
        <f>VLOOKUP($B182,'Tillförd energi'!$B$1:$AS$566,MATCH(H$1,'Tillförd energi'!$B$1:$AQ$1,0),FALSE)</f>
        <v>0</v>
      </c>
      <c r="I182">
        <f>VLOOKUP($B182,'Tillförd energi'!$B$1:$AS$566,MATCH(I$1,'Tillförd energi'!$B$1:$AQ$1,0),FALSE)</f>
        <v>0</v>
      </c>
      <c r="J182">
        <f>VLOOKUP($B182,'Tillförd energi'!$B$1:$AS$566,MATCH(J$1,'Tillförd energi'!$B$1:$AQ$1,0),FALSE)</f>
        <v>0</v>
      </c>
      <c r="K182">
        <v>0</v>
      </c>
      <c r="L182">
        <f>VLOOKUP($B182,'Tillförd energi'!$B$1:$AS$566,MATCH(L$1,'Tillförd energi'!$B$1:$AQ$1,0),FALSE)</f>
        <v>0</v>
      </c>
      <c r="M182">
        <f>VLOOKUP($B182,'Tillförd energi'!$B$1:$AS$566,MATCH(M$1,'Tillförd energi'!$B$1:$AQ$1,0),FALSE)</f>
        <v>0</v>
      </c>
      <c r="N182">
        <f>VLOOKUP($B182,'Tillförd energi'!$B$1:$AS$566,MATCH(N$1,'Tillförd energi'!$B$1:$AQ$1,0),FALSE)</f>
        <v>0</v>
      </c>
      <c r="O182">
        <f>VLOOKUP($B182,'Tillförd energi'!$B$1:$AS$566,MATCH(O$1,'Tillförd energi'!$B$1:$AQ$1,0),FALSE)</f>
        <v>0</v>
      </c>
      <c r="P182">
        <f>VLOOKUP($B182,'Tillförd energi'!$B$1:$AS$566,MATCH(P$1,'Tillförd energi'!$B$1:$AQ$1,0),FALSE)</f>
        <v>0</v>
      </c>
      <c r="Q182">
        <f>VLOOKUP($B182,'Tillförd energi'!$B$1:$AS$566,MATCH(Q$1,'Tillförd energi'!$B$1:$AQ$1,0),FALSE)</f>
        <v>0</v>
      </c>
      <c r="R182">
        <f>VLOOKUP($B182,'Tillförd energi'!$B$1:$AS$566,MATCH(R$1,'Tillförd energi'!$B$1:$AQ$1,0),FALSE)</f>
        <v>0</v>
      </c>
      <c r="S182">
        <f>VLOOKUP($B182,'Tillförd energi'!$B$1:$AS$566,MATCH(S$1,'Tillförd energi'!$B$1:$AQ$1,0),FALSE)</f>
        <v>0</v>
      </c>
      <c r="T182">
        <f>VLOOKUP($B182,'Tillförd energi'!$B$1:$AS$566,MATCH(T$1,'Tillförd energi'!$B$1:$AQ$1,0),FALSE)</f>
        <v>0</v>
      </c>
      <c r="U182">
        <f>VLOOKUP($B182,'Tillförd energi'!$B$1:$AS$566,MATCH(U$1,'Tillförd energi'!$B$1:$AQ$1,0),FALSE)</f>
        <v>0</v>
      </c>
      <c r="V182">
        <f>VLOOKUP($B182,'Tillförd energi'!$B$1:$AS$566,MATCH(V$1,'Tillförd energi'!$B$1:$AQ$1,0),FALSE)</f>
        <v>0</v>
      </c>
      <c r="W182">
        <f>VLOOKUP($B182,'Tillförd energi'!$B$1:$AS$566,MATCH(W$1,'Tillförd energi'!$B$1:$AQ$1,0),FALSE)</f>
        <v>0</v>
      </c>
      <c r="X182">
        <f>VLOOKUP($B182,'Tillförd energi'!$B$1:$AS$566,MATCH(X$1,'Tillförd energi'!$B$1:$AQ$1,0),FALSE)</f>
        <v>0</v>
      </c>
      <c r="Y182">
        <f>VLOOKUP($B182,'Tillförd energi'!$B$1:$AS$566,MATCH(Y$1,'Tillförd energi'!$B$1:$AQ$1,0),FALSE)</f>
        <v>0</v>
      </c>
      <c r="Z182">
        <f>VLOOKUP($B182,'Tillförd energi'!$B$1:$AS$566,MATCH(Z$1,'Tillförd energi'!$B$1:$AQ$1,0),FALSE)</f>
        <v>0</v>
      </c>
      <c r="AA182">
        <f>VLOOKUP($B182,'Tillförd energi'!$B$1:$AS$566,MATCH(AA$1,'Tillförd energi'!$B$1:$AQ$1,0),FALSE)</f>
        <v>0</v>
      </c>
      <c r="AB182">
        <f>VLOOKUP($B182,'Tillförd energi'!$B$1:$AS$566,MATCH(AB$1,'Tillförd energi'!$B$1:$AQ$1,0),FALSE)</f>
        <v>0</v>
      </c>
      <c r="AC182">
        <f>VLOOKUP($B182,'Tillförd energi'!$B$1:$AS$566,MATCH(AC$1,'Tillförd energi'!$B$1:$AQ$1,0),FALSE)</f>
        <v>0</v>
      </c>
      <c r="AD182">
        <f>VLOOKUP($B182,'Tillförd energi'!$B$1:$AS$566,MATCH(AD$1,'Tillförd energi'!$B$1:$AQ$1,0),FALSE)</f>
        <v>16.600000000000001</v>
      </c>
      <c r="AE182">
        <f>VLOOKUP($B182,'Tillförd energi'!$B$1:$AS$566,MATCH(AE$1,'Tillförd energi'!$B$1:$AQ$1,0),FALSE)</f>
        <v>0</v>
      </c>
      <c r="AF182">
        <f>VLOOKUP($B182,'Tillförd energi'!$B$1:$AS$566,MATCH(AF$1,'Tillförd energi'!$B$1:$AQ$1,0),FALSE)</f>
        <v>0.08</v>
      </c>
      <c r="AG182">
        <f>IFERROR(VLOOKUP(B182,Miljö!$B$1:$S$476,9,FALSE)/1,0)</f>
        <v>0</v>
      </c>
      <c r="AI182">
        <f t="shared" si="20"/>
        <v>17.125</v>
      </c>
      <c r="AJ182">
        <f t="shared" si="21"/>
        <v>17.125</v>
      </c>
      <c r="AK182">
        <f>IF(ISERROR(1/VLOOKUP($B182,Leveranser!$B$1:$S$500,MATCH("såld värme (gwh)",Leveranser!$B$1:$S$1,0),FALSE)),"",VLOOKUP($B182,Leveranser!$B$1:$S$500,MATCH("såld värme (gwh)",Leveranser!$B$1:$S$1,0),FALSE))</f>
        <v>13.4</v>
      </c>
      <c r="AL182" s="22">
        <f>VLOOKUP($B182,Leveranser!$B$1:$Y$500,MATCH("Totalt såld fjärrvärme till andra fjärrvärmeföretag",Leveranser!$B$1:$AA$1,0),FALSE)</f>
        <v>0</v>
      </c>
      <c r="AM182" s="22">
        <f>IF(ISERROR(1/VLOOKUP($B182,Miljö!$B$1:$S$500,MATCH("Såld mängd produktionsspecifik fjärrvärme (GWh)",Miljö!$B$1:$R$1,0),FALSE)),0,VLOOKUP($B182,Miljö!$B$1:$S$500,MATCH("Såld mängd produktionsspecifik fjärrvärme (GWh)",Miljö!$B$1:$R$1,0),FALSE))</f>
        <v>0</v>
      </c>
      <c r="AN182" s="23">
        <f t="shared" si="22"/>
        <v>0.7824817518248175</v>
      </c>
      <c r="AP182" t="str">
        <f>VLOOKUP($B182,'Miljövärden urval för publ'!$B$1:$H$450,7,FALSE)</f>
        <v>Ja</v>
      </c>
      <c r="AQ182" t="str">
        <f>VLOOKUP($B182,'Miljövärden urval för publ'!$B$1:$H$450,6,FALSE)</f>
        <v>Ja</v>
      </c>
      <c r="AU182">
        <f t="shared" si="23"/>
        <v>0.08</v>
      </c>
      <c r="AV182">
        <f t="shared" si="24"/>
        <v>0</v>
      </c>
      <c r="AW182">
        <f t="shared" si="25"/>
        <v>0</v>
      </c>
      <c r="AX182">
        <f t="shared" si="26"/>
        <v>0</v>
      </c>
      <c r="AZ182">
        <f t="shared" si="27"/>
        <v>0</v>
      </c>
      <c r="BA182">
        <f t="shared" si="28"/>
        <v>0</v>
      </c>
      <c r="BC182">
        <f t="shared" si="29"/>
        <v>0</v>
      </c>
    </row>
    <row r="183" spans="1:55" ht="15" customHeight="1" x14ac:dyDescent="0.25">
      <c r="A183" t="s">
        <v>261</v>
      </c>
      <c r="B183" t="s">
        <v>263</v>
      </c>
      <c r="C183">
        <f>VLOOKUP($B183,'Tillförd energi'!$B$1:$AS$566,MATCH(C$1,'Tillförd energi'!$B$1:$AQ$1,0),FALSE)</f>
        <v>0</v>
      </c>
      <c r="D183">
        <f>VLOOKUP($B183,'Tillförd energi'!$B$1:$AS$566,MATCH(D$1,'Tillförd energi'!$B$1:$AQ$1,0),FALSE)</f>
        <v>2.3570000000000002</v>
      </c>
      <c r="E183">
        <f>VLOOKUP($B183,'Tillförd energi'!$B$1:$AS$566,MATCH(E$1,'Tillförd energi'!$B$1:$AQ$1,0),FALSE)</f>
        <v>0</v>
      </c>
      <c r="F183">
        <f>VLOOKUP($B183,'Tillförd energi'!$B$1:$AS$566,MATCH(F$1,'Tillförd energi'!$B$1:$AQ$1,0),FALSE)</f>
        <v>0</v>
      </c>
      <c r="G183">
        <f>VLOOKUP($B183,'Tillförd energi'!$B$1:$AS$566,MATCH(G$1,'Tillförd energi'!$B$1:$AQ$1,0),FALSE)</f>
        <v>0</v>
      </c>
      <c r="H183">
        <f>VLOOKUP($B183,'Tillförd energi'!$B$1:$AS$566,MATCH(H$1,'Tillförd energi'!$B$1:$AQ$1,0),FALSE)</f>
        <v>0</v>
      </c>
      <c r="I183">
        <f>VLOOKUP($B183,'Tillförd energi'!$B$1:$AS$566,MATCH(I$1,'Tillförd energi'!$B$1:$AQ$1,0),FALSE)</f>
        <v>0</v>
      </c>
      <c r="J183">
        <f>VLOOKUP($B183,'Tillförd energi'!$B$1:$AS$566,MATCH(J$1,'Tillförd energi'!$B$1:$AQ$1,0),FALSE)</f>
        <v>0</v>
      </c>
      <c r="K183">
        <v>0</v>
      </c>
      <c r="L183">
        <f>VLOOKUP($B183,'Tillförd energi'!$B$1:$AS$566,MATCH(L$1,'Tillförd energi'!$B$1:$AQ$1,0),FALSE)</f>
        <v>0</v>
      </c>
      <c r="M183">
        <f>VLOOKUP($B183,'Tillförd energi'!$B$1:$AS$566,MATCH(M$1,'Tillförd energi'!$B$1:$AQ$1,0),FALSE)</f>
        <v>0</v>
      </c>
      <c r="N183">
        <f>VLOOKUP($B183,'Tillförd energi'!$B$1:$AS$566,MATCH(N$1,'Tillförd energi'!$B$1:$AQ$1,0),FALSE)</f>
        <v>0</v>
      </c>
      <c r="O183">
        <f>VLOOKUP($B183,'Tillförd energi'!$B$1:$AS$566,MATCH(O$1,'Tillförd energi'!$B$1:$AQ$1,0),FALSE)</f>
        <v>0</v>
      </c>
      <c r="P183">
        <f>VLOOKUP($B183,'Tillförd energi'!$B$1:$AS$566,MATCH(P$1,'Tillförd energi'!$B$1:$AQ$1,0),FALSE)</f>
        <v>0</v>
      </c>
      <c r="Q183">
        <f>VLOOKUP($B183,'Tillförd energi'!$B$1:$AS$566,MATCH(Q$1,'Tillförd energi'!$B$1:$AQ$1,0),FALSE)</f>
        <v>0</v>
      </c>
      <c r="R183">
        <f>VLOOKUP($B183,'Tillförd energi'!$B$1:$AS$566,MATCH(R$1,'Tillförd energi'!$B$1:$AQ$1,0),FALSE)</f>
        <v>3.1080000000000001</v>
      </c>
      <c r="S183">
        <f>VLOOKUP($B183,'Tillförd energi'!$B$1:$AS$566,MATCH(S$1,'Tillförd energi'!$B$1:$AQ$1,0),FALSE)</f>
        <v>0</v>
      </c>
      <c r="T183">
        <f>VLOOKUP($B183,'Tillförd energi'!$B$1:$AS$566,MATCH(T$1,'Tillförd energi'!$B$1:$AQ$1,0),FALSE)</f>
        <v>0</v>
      </c>
      <c r="U183">
        <f>VLOOKUP($B183,'Tillförd energi'!$B$1:$AS$566,MATCH(U$1,'Tillförd energi'!$B$1:$AQ$1,0),FALSE)</f>
        <v>0</v>
      </c>
      <c r="V183">
        <f>VLOOKUP($B183,'Tillförd energi'!$B$1:$AS$566,MATCH(V$1,'Tillförd energi'!$B$1:$AQ$1,0),FALSE)</f>
        <v>0</v>
      </c>
      <c r="W183">
        <f>VLOOKUP($B183,'Tillförd energi'!$B$1:$AS$566,MATCH(W$1,'Tillförd energi'!$B$1:$AQ$1,0),FALSE)</f>
        <v>0</v>
      </c>
      <c r="X183">
        <f>VLOOKUP($B183,'Tillförd energi'!$B$1:$AS$566,MATCH(X$1,'Tillförd energi'!$B$1:$AQ$1,0),FALSE)</f>
        <v>0</v>
      </c>
      <c r="Y183">
        <f>VLOOKUP($B183,'Tillförd energi'!$B$1:$AS$566,MATCH(Y$1,'Tillförd energi'!$B$1:$AQ$1,0),FALSE)</f>
        <v>0</v>
      </c>
      <c r="Z183">
        <f>VLOOKUP($B183,'Tillförd energi'!$B$1:$AS$566,MATCH(Z$1,'Tillförd energi'!$B$1:$AQ$1,0),FALSE)</f>
        <v>0</v>
      </c>
      <c r="AA183">
        <f>VLOOKUP($B183,'Tillförd energi'!$B$1:$AS$566,MATCH(AA$1,'Tillförd energi'!$B$1:$AQ$1,0),FALSE)</f>
        <v>0</v>
      </c>
      <c r="AB183">
        <f>VLOOKUP($B183,'Tillförd energi'!$B$1:$AS$566,MATCH(AB$1,'Tillförd energi'!$B$1:$AQ$1,0),FALSE)</f>
        <v>0</v>
      </c>
      <c r="AC183">
        <f>VLOOKUP($B183,'Tillförd energi'!$B$1:$AS$566,MATCH(AC$1,'Tillförd energi'!$B$1:$AQ$1,0),FALSE)</f>
        <v>0</v>
      </c>
      <c r="AD183">
        <f>VLOOKUP($B183,'Tillförd energi'!$B$1:$AS$566,MATCH(AD$1,'Tillförd energi'!$B$1:$AQ$1,0),FALSE)</f>
        <v>75.953000000000003</v>
      </c>
      <c r="AE183">
        <f>VLOOKUP($B183,'Tillförd energi'!$B$1:$AS$566,MATCH(AE$1,'Tillförd energi'!$B$1:$AQ$1,0),FALSE)</f>
        <v>0</v>
      </c>
      <c r="AF183">
        <f>VLOOKUP($B183,'Tillförd energi'!$B$1:$AS$566,MATCH(AF$1,'Tillförd energi'!$B$1:$AQ$1,0),FALSE)</f>
        <v>1.3</v>
      </c>
      <c r="AG183">
        <f>IFERROR(VLOOKUP(B183,Miljö!$B$1:$S$476,9,FALSE)/1,0)</f>
        <v>0</v>
      </c>
      <c r="AI183">
        <f t="shared" si="20"/>
        <v>82.718000000000004</v>
      </c>
      <c r="AJ183">
        <f t="shared" si="21"/>
        <v>82.718000000000004</v>
      </c>
      <c r="AK183">
        <f>IF(ISERROR(1/VLOOKUP($B183,Leveranser!$B$1:$S$500,MATCH("såld värme (gwh)",Leveranser!$B$1:$S$1,0),FALSE)),"",VLOOKUP($B183,Leveranser!$B$1:$S$500,MATCH("såld värme (gwh)",Leveranser!$B$1:$S$1,0),FALSE))</f>
        <v>81</v>
      </c>
      <c r="AL183" s="22">
        <f>VLOOKUP($B183,Leveranser!$B$1:$Y$500,MATCH("Totalt såld fjärrvärme till andra fjärrvärmeföretag",Leveranser!$B$1:$AA$1,0),FALSE)</f>
        <v>0</v>
      </c>
      <c r="AM183" s="22">
        <f>IF(ISERROR(1/VLOOKUP($B183,Miljö!$B$1:$S$500,MATCH("Såld mängd produktionsspecifik fjärrvärme (GWh)",Miljö!$B$1:$R$1,0),FALSE)),0,VLOOKUP($B183,Miljö!$B$1:$S$500,MATCH("Såld mängd produktionsspecifik fjärrvärme (GWh)",Miljö!$B$1:$R$1,0),FALSE))</f>
        <v>0</v>
      </c>
      <c r="AN183" s="23">
        <f t="shared" si="22"/>
        <v>0.97923063903866148</v>
      </c>
      <c r="AP183" t="str">
        <f>VLOOKUP($B183,'Miljövärden urval för publ'!$B$1:$H$450,7,FALSE)</f>
        <v>Ja</v>
      </c>
      <c r="AQ183" t="str">
        <f>VLOOKUP($B183,'Miljövärden urval för publ'!$B$1:$H$450,6,FALSE)</f>
        <v>Ja</v>
      </c>
      <c r="AU183">
        <f t="shared" si="23"/>
        <v>1.3</v>
      </c>
      <c r="AV183">
        <f t="shared" si="24"/>
        <v>0</v>
      </c>
      <c r="AW183">
        <f t="shared" si="25"/>
        <v>0</v>
      </c>
      <c r="AX183">
        <f t="shared" si="26"/>
        <v>3.1080000000000001</v>
      </c>
      <c r="AZ183">
        <f t="shared" si="27"/>
        <v>0</v>
      </c>
      <c r="BA183">
        <f t="shared" si="28"/>
        <v>0</v>
      </c>
      <c r="BC183">
        <f t="shared" si="29"/>
        <v>3.1080000000000001</v>
      </c>
    </row>
    <row r="184" spans="1:55" ht="15" customHeight="1" x14ac:dyDescent="0.25">
      <c r="A184" t="s">
        <v>261</v>
      </c>
      <c r="B184" t="s">
        <v>264</v>
      </c>
      <c r="C184">
        <f>VLOOKUP($B184,'Tillförd energi'!$B$1:$AS$566,MATCH(C$1,'Tillförd energi'!$B$1:$AQ$1,0),FALSE)</f>
        <v>0</v>
      </c>
      <c r="D184">
        <f>VLOOKUP($B184,'Tillförd energi'!$B$1:$AS$566,MATCH(D$1,'Tillförd energi'!$B$1:$AQ$1,0),FALSE)</f>
        <v>0</v>
      </c>
      <c r="E184">
        <f>VLOOKUP($B184,'Tillförd energi'!$B$1:$AS$566,MATCH(E$1,'Tillförd energi'!$B$1:$AQ$1,0),FALSE)</f>
        <v>0</v>
      </c>
      <c r="F184">
        <f>VLOOKUP($B184,'Tillförd energi'!$B$1:$AS$566,MATCH(F$1,'Tillförd energi'!$B$1:$AQ$1,0),FALSE)</f>
        <v>0</v>
      </c>
      <c r="G184">
        <f>VLOOKUP($B184,'Tillförd energi'!$B$1:$AS$566,MATCH(G$1,'Tillförd energi'!$B$1:$AQ$1,0),FALSE)</f>
        <v>0</v>
      </c>
      <c r="H184">
        <f>VLOOKUP($B184,'Tillförd energi'!$B$1:$AS$566,MATCH(H$1,'Tillförd energi'!$B$1:$AQ$1,0),FALSE)</f>
        <v>0</v>
      </c>
      <c r="I184">
        <f>VLOOKUP($B184,'Tillförd energi'!$B$1:$AS$566,MATCH(I$1,'Tillförd energi'!$B$1:$AQ$1,0),FALSE)</f>
        <v>0</v>
      </c>
      <c r="J184">
        <f>VLOOKUP($B184,'Tillförd energi'!$B$1:$AS$566,MATCH(J$1,'Tillförd energi'!$B$1:$AQ$1,0),FALSE)</f>
        <v>0</v>
      </c>
      <c r="K184">
        <v>0</v>
      </c>
      <c r="L184">
        <f>VLOOKUP($B184,'Tillförd energi'!$B$1:$AS$566,MATCH(L$1,'Tillförd energi'!$B$1:$AQ$1,0),FALSE)</f>
        <v>0</v>
      </c>
      <c r="M184">
        <f>VLOOKUP($B184,'Tillförd energi'!$B$1:$AS$566,MATCH(M$1,'Tillförd energi'!$B$1:$AQ$1,0),FALSE)</f>
        <v>0</v>
      </c>
      <c r="N184">
        <f>VLOOKUP($B184,'Tillförd energi'!$B$1:$AS$566,MATCH(N$1,'Tillförd energi'!$B$1:$AQ$1,0),FALSE)</f>
        <v>0</v>
      </c>
      <c r="O184">
        <f>VLOOKUP($B184,'Tillförd energi'!$B$1:$AS$566,MATCH(O$1,'Tillförd energi'!$B$1:$AQ$1,0),FALSE)</f>
        <v>0</v>
      </c>
      <c r="P184">
        <f>VLOOKUP($B184,'Tillförd energi'!$B$1:$AS$566,MATCH(P$1,'Tillförd energi'!$B$1:$AQ$1,0),FALSE)</f>
        <v>0</v>
      </c>
      <c r="Q184">
        <f>VLOOKUP($B184,'Tillförd energi'!$B$1:$AS$566,MATCH(Q$1,'Tillförd energi'!$B$1:$AQ$1,0),FALSE)</f>
        <v>0</v>
      </c>
      <c r="R184">
        <f>VLOOKUP($B184,'Tillförd energi'!$B$1:$AS$566,MATCH(R$1,'Tillförd energi'!$B$1:$AQ$1,0),FALSE)</f>
        <v>0</v>
      </c>
      <c r="S184">
        <f>VLOOKUP($B184,'Tillförd energi'!$B$1:$AS$566,MATCH(S$1,'Tillförd energi'!$B$1:$AQ$1,0),FALSE)</f>
        <v>0</v>
      </c>
      <c r="T184">
        <f>VLOOKUP($B184,'Tillförd energi'!$B$1:$AS$566,MATCH(T$1,'Tillförd energi'!$B$1:$AQ$1,0),FALSE)</f>
        <v>0</v>
      </c>
      <c r="U184">
        <f>VLOOKUP($B184,'Tillförd energi'!$B$1:$AS$566,MATCH(U$1,'Tillförd energi'!$B$1:$AQ$1,0),FALSE)</f>
        <v>0</v>
      </c>
      <c r="V184">
        <f>VLOOKUP($B184,'Tillförd energi'!$B$1:$AS$566,MATCH(V$1,'Tillförd energi'!$B$1:$AQ$1,0),FALSE)</f>
        <v>0</v>
      </c>
      <c r="W184">
        <f>VLOOKUP($B184,'Tillförd energi'!$B$1:$AS$566,MATCH(W$1,'Tillförd energi'!$B$1:$AQ$1,0),FALSE)</f>
        <v>0</v>
      </c>
      <c r="X184">
        <f>VLOOKUP($B184,'Tillförd energi'!$B$1:$AS$566,MATCH(X$1,'Tillförd energi'!$B$1:$AQ$1,0),FALSE)</f>
        <v>0</v>
      </c>
      <c r="Y184">
        <f>VLOOKUP($B184,'Tillförd energi'!$B$1:$AS$566,MATCH(Y$1,'Tillförd energi'!$B$1:$AQ$1,0),FALSE)</f>
        <v>0</v>
      </c>
      <c r="Z184">
        <f>VLOOKUP($B184,'Tillförd energi'!$B$1:$AS$566,MATCH(Z$1,'Tillförd energi'!$B$1:$AQ$1,0),FALSE)</f>
        <v>0</v>
      </c>
      <c r="AA184">
        <f>VLOOKUP($B184,'Tillförd energi'!$B$1:$AS$566,MATCH(AA$1,'Tillförd energi'!$B$1:$AQ$1,0),FALSE)</f>
        <v>0</v>
      </c>
      <c r="AB184">
        <f>VLOOKUP($B184,'Tillförd energi'!$B$1:$AS$566,MATCH(AB$1,'Tillförd energi'!$B$1:$AQ$1,0),FALSE)</f>
        <v>0</v>
      </c>
      <c r="AC184">
        <f>VLOOKUP($B184,'Tillförd energi'!$B$1:$AS$566,MATCH(AC$1,'Tillförd energi'!$B$1:$AQ$1,0),FALSE)</f>
        <v>0</v>
      </c>
      <c r="AD184">
        <f>VLOOKUP($B184,'Tillförd energi'!$B$1:$AS$566,MATCH(AD$1,'Tillförd energi'!$B$1:$AQ$1,0),FALSE)</f>
        <v>0</v>
      </c>
      <c r="AE184">
        <f>VLOOKUP($B184,'Tillförd energi'!$B$1:$AS$566,MATCH(AE$1,'Tillförd energi'!$B$1:$AQ$1,0),FALSE)</f>
        <v>0</v>
      </c>
      <c r="AF184">
        <f>VLOOKUP($B184,'Tillförd energi'!$B$1:$AS$566,MATCH(AF$1,'Tillförd energi'!$B$1:$AQ$1,0),FALSE)</f>
        <v>0</v>
      </c>
      <c r="AG184">
        <f>IFERROR(VLOOKUP(B184,Miljö!$B$1:$S$476,9,FALSE)/1,0)</f>
        <v>0</v>
      </c>
      <c r="AI184">
        <f t="shared" si="20"/>
        <v>0</v>
      </c>
      <c r="AJ184">
        <f t="shared" si="21"/>
        <v>0</v>
      </c>
      <c r="AK184" t="str">
        <f>IF(ISERROR(1/VLOOKUP($B184,Leveranser!$B$1:$S$500,MATCH("såld värme (gwh)",Leveranser!$B$1:$S$1,0),FALSE)),"",VLOOKUP($B184,Leveranser!$B$1:$S$500,MATCH("såld värme (gwh)",Leveranser!$B$1:$S$1,0),FALSE))</f>
        <v/>
      </c>
      <c r="AL184" s="22">
        <f>VLOOKUP($B184,Leveranser!$B$1:$Y$500,MATCH("Totalt såld fjärrvärme till andra fjärrvärmeföretag",Leveranser!$B$1:$AA$1,0),FALSE)</f>
        <v>0</v>
      </c>
      <c r="AM184" s="22">
        <f>IF(ISERROR(1/VLOOKUP($B184,Miljö!$B$1:$S$500,MATCH("Såld mängd produktionsspecifik fjärrvärme (GWh)",Miljö!$B$1:$R$1,0),FALSE)),0,VLOOKUP($B184,Miljö!$B$1:$S$500,MATCH("Såld mängd produktionsspecifik fjärrvärme (GWh)",Miljö!$B$1:$R$1,0),FALSE))</f>
        <v>0</v>
      </c>
      <c r="AN184" s="23" t="str">
        <f t="shared" si="22"/>
        <v/>
      </c>
      <c r="AP184" t="str">
        <f>VLOOKUP($B184,'Miljövärden urval för publ'!$B$1:$H$450,7,FALSE)</f>
        <v>Nej</v>
      </c>
      <c r="AQ184" t="str">
        <f>VLOOKUP($B184,'Miljövärden urval för publ'!$B$1:$H$450,6,FALSE)</f>
        <v>Ja</v>
      </c>
      <c r="AU184">
        <f t="shared" si="23"/>
        <v>0</v>
      </c>
      <c r="AV184">
        <f t="shared" si="24"/>
        <v>0</v>
      </c>
      <c r="AW184">
        <f t="shared" si="25"/>
        <v>0</v>
      </c>
      <c r="AX184">
        <f t="shared" si="26"/>
        <v>0</v>
      </c>
      <c r="AZ184">
        <f t="shared" si="27"/>
        <v>0</v>
      </c>
      <c r="BA184">
        <f t="shared" si="28"/>
        <v>0</v>
      </c>
      <c r="BC184">
        <f t="shared" si="29"/>
        <v>0</v>
      </c>
    </row>
    <row r="185" spans="1:55" ht="15" customHeight="1" x14ac:dyDescent="0.25">
      <c r="A185" t="s">
        <v>261</v>
      </c>
      <c r="B185" t="s">
        <v>265</v>
      </c>
      <c r="C185">
        <f>VLOOKUP($B185,'Tillförd energi'!$B$1:$AS$566,MATCH(C$1,'Tillförd energi'!$B$1:$AQ$1,0),FALSE)</f>
        <v>0</v>
      </c>
      <c r="D185">
        <f>VLOOKUP($B185,'Tillförd energi'!$B$1:$AS$566,MATCH(D$1,'Tillförd energi'!$B$1:$AQ$1,0),FALSE)</f>
        <v>0.32700000000000001</v>
      </c>
      <c r="E185">
        <f>VLOOKUP($B185,'Tillförd energi'!$B$1:$AS$566,MATCH(E$1,'Tillförd energi'!$B$1:$AQ$1,0),FALSE)</f>
        <v>0</v>
      </c>
      <c r="F185">
        <f>VLOOKUP($B185,'Tillförd energi'!$B$1:$AS$566,MATCH(F$1,'Tillförd energi'!$B$1:$AQ$1,0),FALSE)</f>
        <v>0</v>
      </c>
      <c r="G185">
        <f>VLOOKUP($B185,'Tillförd energi'!$B$1:$AS$566,MATCH(G$1,'Tillförd energi'!$B$1:$AQ$1,0),FALSE)</f>
        <v>0</v>
      </c>
      <c r="H185">
        <f>VLOOKUP($B185,'Tillförd energi'!$B$1:$AS$566,MATCH(H$1,'Tillförd energi'!$B$1:$AQ$1,0),FALSE)</f>
        <v>0</v>
      </c>
      <c r="I185">
        <f>VLOOKUP($B185,'Tillförd energi'!$B$1:$AS$566,MATCH(I$1,'Tillförd energi'!$B$1:$AQ$1,0),FALSE)</f>
        <v>0</v>
      </c>
      <c r="J185">
        <f>VLOOKUP($B185,'Tillförd energi'!$B$1:$AS$566,MATCH(J$1,'Tillförd energi'!$B$1:$AQ$1,0),FALSE)</f>
        <v>0</v>
      </c>
      <c r="K185">
        <v>0</v>
      </c>
      <c r="L185">
        <f>VLOOKUP($B185,'Tillförd energi'!$B$1:$AS$566,MATCH(L$1,'Tillförd energi'!$B$1:$AQ$1,0),FALSE)</f>
        <v>0</v>
      </c>
      <c r="M185">
        <f>VLOOKUP($B185,'Tillförd energi'!$B$1:$AS$566,MATCH(M$1,'Tillförd energi'!$B$1:$AQ$1,0),FALSE)</f>
        <v>0</v>
      </c>
      <c r="N185">
        <f>VLOOKUP($B185,'Tillförd energi'!$B$1:$AS$566,MATCH(N$1,'Tillförd energi'!$B$1:$AQ$1,0),FALSE)</f>
        <v>0</v>
      </c>
      <c r="O185">
        <f>VLOOKUP($B185,'Tillförd energi'!$B$1:$AS$566,MATCH(O$1,'Tillförd energi'!$B$1:$AQ$1,0),FALSE)</f>
        <v>0</v>
      </c>
      <c r="P185">
        <f>VLOOKUP($B185,'Tillförd energi'!$B$1:$AS$566,MATCH(P$1,'Tillförd energi'!$B$1:$AQ$1,0),FALSE)</f>
        <v>0</v>
      </c>
      <c r="Q185">
        <f>VLOOKUP($B185,'Tillförd energi'!$B$1:$AS$566,MATCH(Q$1,'Tillförd energi'!$B$1:$AQ$1,0),FALSE)</f>
        <v>0</v>
      </c>
      <c r="R185">
        <f>VLOOKUP($B185,'Tillförd energi'!$B$1:$AS$566,MATCH(R$1,'Tillförd energi'!$B$1:$AQ$1,0),FALSE)</f>
        <v>0</v>
      </c>
      <c r="S185">
        <f>VLOOKUP($B185,'Tillförd energi'!$B$1:$AS$566,MATCH(S$1,'Tillförd energi'!$B$1:$AQ$1,0),FALSE)</f>
        <v>0</v>
      </c>
      <c r="T185">
        <f>VLOOKUP($B185,'Tillförd energi'!$B$1:$AS$566,MATCH(T$1,'Tillförd energi'!$B$1:$AQ$1,0),FALSE)</f>
        <v>0</v>
      </c>
      <c r="U185">
        <f>VLOOKUP($B185,'Tillförd energi'!$B$1:$AS$566,MATCH(U$1,'Tillförd energi'!$B$1:$AQ$1,0),FALSE)</f>
        <v>0</v>
      </c>
      <c r="V185">
        <f>VLOOKUP($B185,'Tillförd energi'!$B$1:$AS$566,MATCH(V$1,'Tillförd energi'!$B$1:$AQ$1,0),FALSE)</f>
        <v>0</v>
      </c>
      <c r="W185">
        <f>VLOOKUP($B185,'Tillförd energi'!$B$1:$AS$566,MATCH(W$1,'Tillförd energi'!$B$1:$AQ$1,0),FALSE)</f>
        <v>0</v>
      </c>
      <c r="X185">
        <f>VLOOKUP($B185,'Tillförd energi'!$B$1:$AS$566,MATCH(X$1,'Tillförd energi'!$B$1:$AQ$1,0),FALSE)</f>
        <v>0</v>
      </c>
      <c r="Y185">
        <f>VLOOKUP($B185,'Tillförd energi'!$B$1:$AS$566,MATCH(Y$1,'Tillförd energi'!$B$1:$AQ$1,0),FALSE)</f>
        <v>0</v>
      </c>
      <c r="Z185">
        <f>VLOOKUP($B185,'Tillförd energi'!$B$1:$AS$566,MATCH(Z$1,'Tillförd energi'!$B$1:$AQ$1,0),FALSE)</f>
        <v>0</v>
      </c>
      <c r="AA185">
        <f>VLOOKUP($B185,'Tillförd energi'!$B$1:$AS$566,MATCH(AA$1,'Tillförd energi'!$B$1:$AQ$1,0),FALSE)</f>
        <v>0</v>
      </c>
      <c r="AB185">
        <f>VLOOKUP($B185,'Tillförd energi'!$B$1:$AS$566,MATCH(AB$1,'Tillförd energi'!$B$1:$AQ$1,0),FALSE)</f>
        <v>0</v>
      </c>
      <c r="AC185">
        <f>VLOOKUP($B185,'Tillförd energi'!$B$1:$AS$566,MATCH(AC$1,'Tillförd energi'!$B$1:$AQ$1,0),FALSE)</f>
        <v>0</v>
      </c>
      <c r="AD185">
        <f>VLOOKUP($B185,'Tillförd energi'!$B$1:$AS$566,MATCH(AD$1,'Tillförd energi'!$B$1:$AQ$1,0),FALSE)</f>
        <v>3.7930000000000001</v>
      </c>
      <c r="AE185">
        <f>VLOOKUP($B185,'Tillförd energi'!$B$1:$AS$566,MATCH(AE$1,'Tillförd energi'!$B$1:$AQ$1,0),FALSE)</f>
        <v>0</v>
      </c>
      <c r="AF185">
        <f>VLOOKUP($B185,'Tillförd energi'!$B$1:$AS$566,MATCH(AF$1,'Tillförd energi'!$B$1:$AQ$1,0),FALSE)</f>
        <v>3.356E-2</v>
      </c>
      <c r="AG185">
        <f>IFERROR(VLOOKUP(B185,Miljö!$B$1:$S$476,9,FALSE)/1,0)</f>
        <v>0</v>
      </c>
      <c r="AI185">
        <f t="shared" si="20"/>
        <v>4.1535599999999997</v>
      </c>
      <c r="AJ185">
        <f t="shared" si="21"/>
        <v>4.1535599999999997</v>
      </c>
      <c r="AK185">
        <f>IF(ISERROR(1/VLOOKUP($B185,Leveranser!$B$1:$S$500,MATCH("såld värme (gwh)",Leveranser!$B$1:$S$1,0),FALSE)),"",VLOOKUP($B185,Leveranser!$B$1:$S$500,MATCH("såld värme (gwh)",Leveranser!$B$1:$S$1,0),FALSE))</f>
        <v>3.319</v>
      </c>
      <c r="AL185" s="22">
        <f>VLOOKUP($B185,Leveranser!$B$1:$Y$500,MATCH("Totalt såld fjärrvärme till andra fjärrvärmeföretag",Leveranser!$B$1:$AA$1,0),FALSE)</f>
        <v>0</v>
      </c>
      <c r="AM185" s="22">
        <f>IF(ISERROR(1/VLOOKUP($B185,Miljö!$B$1:$S$500,MATCH("Såld mängd produktionsspecifik fjärrvärme (GWh)",Miljö!$B$1:$R$1,0),FALSE)),0,VLOOKUP($B185,Miljö!$B$1:$S$500,MATCH("Såld mängd produktionsspecifik fjärrvärme (GWh)",Miljö!$B$1:$R$1,0),FALSE))</f>
        <v>0</v>
      </c>
      <c r="AN185" s="23">
        <f t="shared" si="22"/>
        <v>0.79907356580860756</v>
      </c>
      <c r="AP185" t="str">
        <f>VLOOKUP($B185,'Miljövärden urval för publ'!$B$1:$H$450,7,FALSE)</f>
        <v>Ja</v>
      </c>
      <c r="AQ185" t="str">
        <f>VLOOKUP($B185,'Miljövärden urval för publ'!$B$1:$H$450,6,FALSE)</f>
        <v>Ja</v>
      </c>
      <c r="AU185">
        <f t="shared" si="23"/>
        <v>3.356E-2</v>
      </c>
      <c r="AV185">
        <f t="shared" si="24"/>
        <v>0</v>
      </c>
      <c r="AW185">
        <f t="shared" si="25"/>
        <v>0</v>
      </c>
      <c r="AX185">
        <f t="shared" si="26"/>
        <v>0</v>
      </c>
      <c r="AZ185">
        <f t="shared" si="27"/>
        <v>0</v>
      </c>
      <c r="BA185">
        <f t="shared" si="28"/>
        <v>0</v>
      </c>
      <c r="BC185">
        <f t="shared" si="29"/>
        <v>0</v>
      </c>
    </row>
    <row r="186" spans="1:55" ht="15" customHeight="1" x14ac:dyDescent="0.25">
      <c r="A186" t="s">
        <v>266</v>
      </c>
      <c r="B186" t="s">
        <v>267</v>
      </c>
      <c r="C186">
        <f>VLOOKUP($B186,'Tillförd energi'!$B$1:$AS$566,MATCH(C$1,'Tillförd energi'!$B$1:$AQ$1,0),FALSE)</f>
        <v>0</v>
      </c>
      <c r="D186">
        <f>VLOOKUP($B186,'Tillförd energi'!$B$1:$AS$566,MATCH(D$1,'Tillförd energi'!$B$1:$AQ$1,0),FALSE)</f>
        <v>0.78614099999999998</v>
      </c>
      <c r="E186">
        <f>VLOOKUP($B186,'Tillförd energi'!$B$1:$AS$566,MATCH(E$1,'Tillförd energi'!$B$1:$AQ$1,0),FALSE)</f>
        <v>0</v>
      </c>
      <c r="F186">
        <f>VLOOKUP($B186,'Tillförd energi'!$B$1:$AS$566,MATCH(F$1,'Tillförd energi'!$B$1:$AQ$1,0),FALSE)</f>
        <v>0</v>
      </c>
      <c r="G186">
        <f>VLOOKUP($B186,'Tillförd energi'!$B$1:$AS$566,MATCH(G$1,'Tillförd energi'!$B$1:$AQ$1,0),FALSE)</f>
        <v>0</v>
      </c>
      <c r="H186">
        <f>VLOOKUP($B186,'Tillförd energi'!$B$1:$AS$566,MATCH(H$1,'Tillförd energi'!$B$1:$AQ$1,0),FALSE)</f>
        <v>0.24</v>
      </c>
      <c r="I186">
        <f>VLOOKUP($B186,'Tillförd energi'!$B$1:$AS$566,MATCH(I$1,'Tillförd energi'!$B$1:$AQ$1,0),FALSE)</f>
        <v>113.13200000000001</v>
      </c>
      <c r="J186">
        <f>VLOOKUP($B186,'Tillförd energi'!$B$1:$AS$566,MATCH(J$1,'Tillförd energi'!$B$1:$AQ$1,0),FALSE)</f>
        <v>0</v>
      </c>
      <c r="K186">
        <v>0</v>
      </c>
      <c r="L186">
        <f>VLOOKUP($B186,'Tillförd energi'!$B$1:$AS$566,MATCH(L$1,'Tillförd energi'!$B$1:$AQ$1,0),FALSE)</f>
        <v>15.2608</v>
      </c>
      <c r="M186">
        <f>VLOOKUP($B186,'Tillförd energi'!$B$1:$AS$566,MATCH(M$1,'Tillförd energi'!$B$1:$AQ$1,0),FALSE)</f>
        <v>0</v>
      </c>
      <c r="N186">
        <f>VLOOKUP($B186,'Tillförd energi'!$B$1:$AS$566,MATCH(N$1,'Tillförd energi'!$B$1:$AQ$1,0),FALSE)</f>
        <v>11.2</v>
      </c>
      <c r="O186">
        <f>VLOOKUP($B186,'Tillförd energi'!$B$1:$AS$566,MATCH(O$1,'Tillförd energi'!$B$1:$AQ$1,0),FALSE)</f>
        <v>0</v>
      </c>
      <c r="P186">
        <f>VLOOKUP($B186,'Tillförd energi'!$B$1:$AS$566,MATCH(P$1,'Tillförd energi'!$B$1:$AQ$1,0),FALSE)</f>
        <v>0</v>
      </c>
      <c r="Q186">
        <f>VLOOKUP($B186,'Tillförd energi'!$B$1:$AS$566,MATCH(Q$1,'Tillförd energi'!$B$1:$AQ$1,0),FALSE)</f>
        <v>0</v>
      </c>
      <c r="R186">
        <f>VLOOKUP($B186,'Tillförd energi'!$B$1:$AS$566,MATCH(R$1,'Tillförd energi'!$B$1:$AQ$1,0),FALSE)</f>
        <v>5.9</v>
      </c>
      <c r="S186">
        <f>VLOOKUP($B186,'Tillförd energi'!$B$1:$AS$566,MATCH(S$1,'Tillförd energi'!$B$1:$AQ$1,0),FALSE)</f>
        <v>0</v>
      </c>
      <c r="T186">
        <f>VLOOKUP($B186,'Tillförd energi'!$B$1:$AS$566,MATCH(T$1,'Tillförd energi'!$B$1:$AQ$1,0),FALSE)</f>
        <v>0</v>
      </c>
      <c r="U186">
        <f>VLOOKUP($B186,'Tillförd energi'!$B$1:$AS$566,MATCH(U$1,'Tillförd energi'!$B$1:$AQ$1,0),FALSE)</f>
        <v>0</v>
      </c>
      <c r="V186">
        <f>VLOOKUP($B186,'Tillförd energi'!$B$1:$AS$566,MATCH(V$1,'Tillförd energi'!$B$1:$AQ$1,0),FALSE)</f>
        <v>0</v>
      </c>
      <c r="W186">
        <f>VLOOKUP($B186,'Tillförd energi'!$B$1:$AS$566,MATCH(W$1,'Tillförd energi'!$B$1:$AQ$1,0),FALSE)</f>
        <v>0</v>
      </c>
      <c r="X186">
        <f>VLOOKUP($B186,'Tillförd energi'!$B$1:$AS$566,MATCH(X$1,'Tillförd energi'!$B$1:$AQ$1,0),FALSE)</f>
        <v>0</v>
      </c>
      <c r="Y186">
        <f>VLOOKUP($B186,'Tillförd energi'!$B$1:$AS$566,MATCH(Y$1,'Tillförd energi'!$B$1:$AQ$1,0),FALSE)</f>
        <v>24.265499999999999</v>
      </c>
      <c r="Z186">
        <f>VLOOKUP($B186,'Tillförd energi'!$B$1:$AS$566,MATCH(Z$1,'Tillförd energi'!$B$1:$AQ$1,0),FALSE)</f>
        <v>0</v>
      </c>
      <c r="AA186">
        <f>VLOOKUP($B186,'Tillförd energi'!$B$1:$AS$566,MATCH(AA$1,'Tillförd energi'!$B$1:$AQ$1,0),FALSE)</f>
        <v>0</v>
      </c>
      <c r="AB186">
        <f>VLOOKUP($B186,'Tillförd energi'!$B$1:$AS$566,MATCH(AB$1,'Tillförd energi'!$B$1:$AQ$1,0),FALSE)</f>
        <v>0</v>
      </c>
      <c r="AC186">
        <f>VLOOKUP($B186,'Tillförd energi'!$B$1:$AS$566,MATCH(AC$1,'Tillförd energi'!$B$1:$AQ$1,0),FALSE)</f>
        <v>0</v>
      </c>
      <c r="AD186">
        <f>VLOOKUP($B186,'Tillförd energi'!$B$1:$AS$566,MATCH(AD$1,'Tillförd energi'!$B$1:$AQ$1,0),FALSE)</f>
        <v>0</v>
      </c>
      <c r="AE186">
        <f>VLOOKUP($B186,'Tillförd energi'!$B$1:$AS$566,MATCH(AE$1,'Tillförd energi'!$B$1:$AQ$1,0),FALSE)</f>
        <v>0</v>
      </c>
      <c r="AF186">
        <f>VLOOKUP($B186,'Tillförd energi'!$B$1:$AS$566,MATCH(AF$1,'Tillförd energi'!$B$1:$AQ$1,0),FALSE)</f>
        <v>6</v>
      </c>
      <c r="AG186">
        <f>IFERROR(VLOOKUP(B186,Miljö!$B$1:$S$476,9,FALSE)/1,0)</f>
        <v>0</v>
      </c>
      <c r="AI186">
        <f t="shared" si="20"/>
        <v>176.78444099999999</v>
      </c>
      <c r="AJ186">
        <f t="shared" si="21"/>
        <v>176.78444099999999</v>
      </c>
      <c r="AK186">
        <f>IF(ISERROR(1/VLOOKUP($B186,Leveranser!$B$1:$S$500,MATCH("såld värme (gwh)",Leveranser!$B$1:$S$1,0),FALSE)),"",VLOOKUP($B186,Leveranser!$B$1:$S$500,MATCH("såld värme (gwh)",Leveranser!$B$1:$S$1,0),FALSE))</f>
        <v>128.9</v>
      </c>
      <c r="AL186" s="22">
        <f>VLOOKUP($B186,Leveranser!$B$1:$Y$500,MATCH("Totalt såld fjärrvärme till andra fjärrvärmeföretag",Leveranser!$B$1:$AA$1,0),FALSE)</f>
        <v>0</v>
      </c>
      <c r="AM186" s="22">
        <f>IF(ISERROR(1/VLOOKUP($B186,Miljö!$B$1:$S$500,MATCH("Såld mängd produktionsspecifik fjärrvärme (GWh)",Miljö!$B$1:$R$1,0),FALSE)),0,VLOOKUP($B186,Miljö!$B$1:$S$500,MATCH("Såld mängd produktionsspecifik fjärrvärme (GWh)",Miljö!$B$1:$R$1,0),FALSE))</f>
        <v>0</v>
      </c>
      <c r="AN186" s="23">
        <f t="shared" si="22"/>
        <v>0.72913656468218269</v>
      </c>
      <c r="AP186" t="str">
        <f>VLOOKUP($B186,'Miljövärden urval för publ'!$B$1:$H$450,7,FALSE)</f>
        <v>Ja</v>
      </c>
      <c r="AQ186" t="str">
        <f>VLOOKUP($B186,'Miljövärden urval för publ'!$B$1:$H$450,6,FALSE)</f>
        <v>Nej</v>
      </c>
      <c r="AU186">
        <f t="shared" si="23"/>
        <v>6</v>
      </c>
      <c r="AV186">
        <f t="shared" si="24"/>
        <v>0</v>
      </c>
      <c r="AW186">
        <f t="shared" si="25"/>
        <v>11.2</v>
      </c>
      <c r="AX186">
        <f t="shared" si="26"/>
        <v>5.9</v>
      </c>
      <c r="AZ186">
        <f t="shared" si="27"/>
        <v>0</v>
      </c>
      <c r="BA186">
        <f t="shared" si="28"/>
        <v>0</v>
      </c>
      <c r="BC186">
        <f t="shared" si="29"/>
        <v>32.360799999999998</v>
      </c>
    </row>
    <row r="187" spans="1:55" ht="15" customHeight="1" x14ac:dyDescent="0.25">
      <c r="A187" t="s">
        <v>268</v>
      </c>
      <c r="B187" t="s">
        <v>269</v>
      </c>
      <c r="C187">
        <f>VLOOKUP($B187,'Tillförd energi'!$B$1:$AS$566,MATCH(C$1,'Tillförd energi'!$B$1:$AQ$1,0),FALSE)</f>
        <v>0</v>
      </c>
      <c r="D187">
        <f>VLOOKUP($B187,'Tillförd energi'!$B$1:$AS$566,MATCH(D$1,'Tillförd energi'!$B$1:$AQ$1,0),FALSE)</f>
        <v>0.04</v>
      </c>
      <c r="E187">
        <f>VLOOKUP($B187,'Tillförd energi'!$B$1:$AS$566,MATCH(E$1,'Tillförd energi'!$B$1:$AQ$1,0),FALSE)</f>
        <v>0</v>
      </c>
      <c r="F187">
        <f>VLOOKUP($B187,'Tillförd energi'!$B$1:$AS$566,MATCH(F$1,'Tillförd energi'!$B$1:$AQ$1,0),FALSE)</f>
        <v>0</v>
      </c>
      <c r="G187">
        <f>VLOOKUP($B187,'Tillförd energi'!$B$1:$AS$566,MATCH(G$1,'Tillförd energi'!$B$1:$AQ$1,0),FALSE)</f>
        <v>0</v>
      </c>
      <c r="H187">
        <f>VLOOKUP($B187,'Tillförd energi'!$B$1:$AS$566,MATCH(H$1,'Tillförd energi'!$B$1:$AQ$1,0),FALSE)</f>
        <v>0</v>
      </c>
      <c r="I187">
        <f>VLOOKUP($B187,'Tillförd energi'!$B$1:$AS$566,MATCH(I$1,'Tillförd energi'!$B$1:$AQ$1,0),FALSE)</f>
        <v>0</v>
      </c>
      <c r="J187">
        <f>VLOOKUP($B187,'Tillförd energi'!$B$1:$AS$566,MATCH(J$1,'Tillförd energi'!$B$1:$AQ$1,0),FALSE)</f>
        <v>0</v>
      </c>
      <c r="K187">
        <v>0</v>
      </c>
      <c r="L187">
        <f>VLOOKUP($B187,'Tillförd energi'!$B$1:$AS$566,MATCH(L$1,'Tillförd energi'!$B$1:$AQ$1,0),FALSE)</f>
        <v>0</v>
      </c>
      <c r="M187">
        <f>VLOOKUP($B187,'Tillförd energi'!$B$1:$AS$566,MATCH(M$1,'Tillförd energi'!$B$1:$AQ$1,0),FALSE)</f>
        <v>0</v>
      </c>
      <c r="N187">
        <f>VLOOKUP($B187,'Tillförd energi'!$B$1:$AS$566,MATCH(N$1,'Tillförd energi'!$B$1:$AQ$1,0),FALSE)</f>
        <v>0</v>
      </c>
      <c r="O187">
        <f>VLOOKUP($B187,'Tillförd energi'!$B$1:$AS$566,MATCH(O$1,'Tillförd energi'!$B$1:$AQ$1,0),FALSE)</f>
        <v>0</v>
      </c>
      <c r="P187">
        <f>VLOOKUP($B187,'Tillförd energi'!$B$1:$AS$566,MATCH(P$1,'Tillförd energi'!$B$1:$AQ$1,0),FALSE)</f>
        <v>0</v>
      </c>
      <c r="Q187">
        <f>VLOOKUP($B187,'Tillförd energi'!$B$1:$AS$566,MATCH(Q$1,'Tillförd energi'!$B$1:$AQ$1,0),FALSE)</f>
        <v>8.5</v>
      </c>
      <c r="R187">
        <f>VLOOKUP($B187,'Tillförd energi'!$B$1:$AS$566,MATCH(R$1,'Tillförd energi'!$B$1:$AQ$1,0),FALSE)</f>
        <v>1.5</v>
      </c>
      <c r="S187">
        <f>VLOOKUP($B187,'Tillförd energi'!$B$1:$AS$566,MATCH(S$1,'Tillförd energi'!$B$1:$AQ$1,0),FALSE)</f>
        <v>0</v>
      </c>
      <c r="T187">
        <f>VLOOKUP($B187,'Tillförd energi'!$B$1:$AS$566,MATCH(T$1,'Tillförd energi'!$B$1:$AQ$1,0),FALSE)</f>
        <v>0</v>
      </c>
      <c r="U187">
        <f>VLOOKUP($B187,'Tillförd energi'!$B$1:$AS$566,MATCH(U$1,'Tillförd energi'!$B$1:$AQ$1,0),FALSE)</f>
        <v>0</v>
      </c>
      <c r="V187">
        <f>VLOOKUP($B187,'Tillförd energi'!$B$1:$AS$566,MATCH(V$1,'Tillförd energi'!$B$1:$AQ$1,0),FALSE)</f>
        <v>0</v>
      </c>
      <c r="W187">
        <f>VLOOKUP($B187,'Tillförd energi'!$B$1:$AS$566,MATCH(W$1,'Tillförd energi'!$B$1:$AQ$1,0),FALSE)</f>
        <v>0</v>
      </c>
      <c r="X187">
        <f>VLOOKUP($B187,'Tillförd energi'!$B$1:$AS$566,MATCH(X$1,'Tillförd energi'!$B$1:$AQ$1,0),FALSE)</f>
        <v>0</v>
      </c>
      <c r="Y187">
        <f>VLOOKUP($B187,'Tillförd energi'!$B$1:$AS$566,MATCH(Y$1,'Tillförd energi'!$B$1:$AQ$1,0),FALSE)</f>
        <v>0</v>
      </c>
      <c r="Z187">
        <f>VLOOKUP($B187,'Tillförd energi'!$B$1:$AS$566,MATCH(Z$1,'Tillförd energi'!$B$1:$AQ$1,0),FALSE)</f>
        <v>0</v>
      </c>
      <c r="AA187">
        <f>VLOOKUP($B187,'Tillförd energi'!$B$1:$AS$566,MATCH(AA$1,'Tillförd energi'!$B$1:$AQ$1,0),FALSE)</f>
        <v>0</v>
      </c>
      <c r="AB187">
        <f>VLOOKUP($B187,'Tillförd energi'!$B$1:$AS$566,MATCH(AB$1,'Tillförd energi'!$B$1:$AQ$1,0),FALSE)</f>
        <v>0</v>
      </c>
      <c r="AC187">
        <f>VLOOKUP($B187,'Tillförd energi'!$B$1:$AS$566,MATCH(AC$1,'Tillförd energi'!$B$1:$AQ$1,0),FALSE)</f>
        <v>0</v>
      </c>
      <c r="AD187">
        <f>VLOOKUP($B187,'Tillförd energi'!$B$1:$AS$566,MATCH(AD$1,'Tillförd energi'!$B$1:$AQ$1,0),FALSE)</f>
        <v>0</v>
      </c>
      <c r="AE187">
        <f>VLOOKUP($B187,'Tillförd energi'!$B$1:$AS$566,MATCH(AE$1,'Tillförd energi'!$B$1:$AQ$1,0),FALSE)</f>
        <v>0</v>
      </c>
      <c r="AF187">
        <f>VLOOKUP($B187,'Tillförd energi'!$B$1:$AS$566,MATCH(AF$1,'Tillförd energi'!$B$1:$AQ$1,0),FALSE)</f>
        <v>0.14099999999999999</v>
      </c>
      <c r="AG187">
        <f>IFERROR(VLOOKUP(B187,Miljö!$B$1:$S$476,9,FALSE)/1,0)</f>
        <v>0</v>
      </c>
      <c r="AI187">
        <f t="shared" si="20"/>
        <v>10.180999999999999</v>
      </c>
      <c r="AJ187">
        <f t="shared" si="21"/>
        <v>10.180999999999999</v>
      </c>
      <c r="AK187">
        <f>IF(ISERROR(1/VLOOKUP($B187,Leveranser!$B$1:$S$500,MATCH("såld värme (gwh)",Leveranser!$B$1:$S$1,0),FALSE)),"",VLOOKUP($B187,Leveranser!$B$1:$S$500,MATCH("såld värme (gwh)",Leveranser!$B$1:$S$1,0),FALSE))</f>
        <v>7</v>
      </c>
      <c r="AL187" s="22">
        <f>VLOOKUP($B187,Leveranser!$B$1:$Y$500,MATCH("Totalt såld fjärrvärme till andra fjärrvärmeföretag",Leveranser!$B$1:$AA$1,0),FALSE)</f>
        <v>0</v>
      </c>
      <c r="AM187" s="22">
        <f>IF(ISERROR(1/VLOOKUP($B187,Miljö!$B$1:$S$500,MATCH("Såld mängd produktionsspecifik fjärrvärme (GWh)",Miljö!$B$1:$R$1,0),FALSE)),0,VLOOKUP($B187,Miljö!$B$1:$S$500,MATCH("Såld mängd produktionsspecifik fjärrvärme (GWh)",Miljö!$B$1:$R$1,0),FALSE))</f>
        <v>0</v>
      </c>
      <c r="AN187" s="23">
        <f t="shared" si="22"/>
        <v>0.68755524997544448</v>
      </c>
      <c r="AP187" t="str">
        <f>VLOOKUP($B187,'Miljövärden urval för publ'!$B$1:$H$450,7,FALSE)</f>
        <v>Ja</v>
      </c>
      <c r="AQ187" t="str">
        <f>VLOOKUP($B187,'Miljövärden urval för publ'!$B$1:$H$450,6,FALSE)</f>
        <v>Ja</v>
      </c>
      <c r="AU187">
        <f t="shared" si="23"/>
        <v>0.14099999999999999</v>
      </c>
      <c r="AV187">
        <f t="shared" si="24"/>
        <v>0</v>
      </c>
      <c r="AW187">
        <f t="shared" si="25"/>
        <v>8.5</v>
      </c>
      <c r="AX187">
        <f t="shared" si="26"/>
        <v>1.5</v>
      </c>
      <c r="AZ187">
        <f t="shared" si="27"/>
        <v>0</v>
      </c>
      <c r="BA187">
        <f t="shared" si="28"/>
        <v>0</v>
      </c>
      <c r="BC187">
        <f t="shared" si="29"/>
        <v>10</v>
      </c>
    </row>
    <row r="188" spans="1:55" ht="15" customHeight="1" x14ac:dyDescent="0.25">
      <c r="A188" t="s">
        <v>268</v>
      </c>
      <c r="B188" t="s">
        <v>270</v>
      </c>
      <c r="C188">
        <f>VLOOKUP($B188,'Tillförd energi'!$B$1:$AS$566,MATCH(C$1,'Tillförd energi'!$B$1:$AQ$1,0),FALSE)</f>
        <v>0</v>
      </c>
      <c r="D188">
        <f>VLOOKUP($B188,'Tillförd energi'!$B$1:$AS$566,MATCH(D$1,'Tillförd energi'!$B$1:$AQ$1,0),FALSE)</f>
        <v>0.17</v>
      </c>
      <c r="E188">
        <f>VLOOKUP($B188,'Tillförd energi'!$B$1:$AS$566,MATCH(E$1,'Tillförd energi'!$B$1:$AQ$1,0),FALSE)</f>
        <v>0</v>
      </c>
      <c r="F188">
        <f>VLOOKUP($B188,'Tillförd energi'!$B$1:$AS$566,MATCH(F$1,'Tillförd energi'!$B$1:$AQ$1,0),FALSE)</f>
        <v>0</v>
      </c>
      <c r="G188">
        <f>VLOOKUP($B188,'Tillförd energi'!$B$1:$AS$566,MATCH(G$1,'Tillförd energi'!$B$1:$AQ$1,0),FALSE)</f>
        <v>0</v>
      </c>
      <c r="H188">
        <f>VLOOKUP($B188,'Tillförd energi'!$B$1:$AS$566,MATCH(H$1,'Tillförd energi'!$B$1:$AQ$1,0),FALSE)</f>
        <v>0</v>
      </c>
      <c r="I188">
        <f>VLOOKUP($B188,'Tillförd energi'!$B$1:$AS$566,MATCH(I$1,'Tillförd energi'!$B$1:$AQ$1,0),FALSE)</f>
        <v>0</v>
      </c>
      <c r="J188">
        <f>VLOOKUP($B188,'Tillförd energi'!$B$1:$AS$566,MATCH(J$1,'Tillförd energi'!$B$1:$AQ$1,0),FALSE)</f>
        <v>0</v>
      </c>
      <c r="K188">
        <v>0</v>
      </c>
      <c r="L188">
        <f>VLOOKUP($B188,'Tillförd energi'!$B$1:$AS$566,MATCH(L$1,'Tillförd energi'!$B$1:$AQ$1,0),FALSE)</f>
        <v>0</v>
      </c>
      <c r="M188">
        <f>VLOOKUP($B188,'Tillförd energi'!$B$1:$AS$566,MATCH(M$1,'Tillförd energi'!$B$1:$AQ$1,0),FALSE)</f>
        <v>0</v>
      </c>
      <c r="N188">
        <f>VLOOKUP($B188,'Tillförd energi'!$B$1:$AS$566,MATCH(N$1,'Tillförd energi'!$B$1:$AQ$1,0),FALSE)</f>
        <v>0</v>
      </c>
      <c r="O188">
        <f>VLOOKUP($B188,'Tillförd energi'!$B$1:$AS$566,MATCH(O$1,'Tillförd energi'!$B$1:$AQ$1,0),FALSE)</f>
        <v>0</v>
      </c>
      <c r="P188">
        <f>VLOOKUP($B188,'Tillförd energi'!$B$1:$AS$566,MATCH(P$1,'Tillförd energi'!$B$1:$AQ$1,0),FALSE)</f>
        <v>10</v>
      </c>
      <c r="Q188">
        <f>VLOOKUP($B188,'Tillförd energi'!$B$1:$AS$566,MATCH(Q$1,'Tillförd energi'!$B$1:$AQ$1,0),FALSE)</f>
        <v>0</v>
      </c>
      <c r="R188">
        <f>VLOOKUP($B188,'Tillförd energi'!$B$1:$AS$566,MATCH(R$1,'Tillförd energi'!$B$1:$AQ$1,0),FALSE)</f>
        <v>0</v>
      </c>
      <c r="S188">
        <f>VLOOKUP($B188,'Tillförd energi'!$B$1:$AS$566,MATCH(S$1,'Tillförd energi'!$B$1:$AQ$1,0),FALSE)</f>
        <v>0</v>
      </c>
      <c r="T188">
        <f>VLOOKUP($B188,'Tillförd energi'!$B$1:$AS$566,MATCH(T$1,'Tillförd energi'!$B$1:$AQ$1,0),FALSE)</f>
        <v>0</v>
      </c>
      <c r="U188">
        <f>VLOOKUP($B188,'Tillförd energi'!$B$1:$AS$566,MATCH(U$1,'Tillförd energi'!$B$1:$AQ$1,0),FALSE)</f>
        <v>0</v>
      </c>
      <c r="V188">
        <f>VLOOKUP($B188,'Tillförd energi'!$B$1:$AS$566,MATCH(V$1,'Tillförd energi'!$B$1:$AQ$1,0),FALSE)</f>
        <v>0</v>
      </c>
      <c r="W188">
        <f>VLOOKUP($B188,'Tillförd energi'!$B$1:$AS$566,MATCH(W$1,'Tillförd energi'!$B$1:$AQ$1,0),FALSE)</f>
        <v>0</v>
      </c>
      <c r="X188">
        <f>VLOOKUP($B188,'Tillförd energi'!$B$1:$AS$566,MATCH(X$1,'Tillförd energi'!$B$1:$AQ$1,0),FALSE)</f>
        <v>0</v>
      </c>
      <c r="Y188">
        <f>VLOOKUP($B188,'Tillförd energi'!$B$1:$AS$566,MATCH(Y$1,'Tillförd energi'!$B$1:$AQ$1,0),FALSE)</f>
        <v>0</v>
      </c>
      <c r="Z188">
        <f>VLOOKUP($B188,'Tillförd energi'!$B$1:$AS$566,MATCH(Z$1,'Tillförd energi'!$B$1:$AQ$1,0),FALSE)</f>
        <v>0</v>
      </c>
      <c r="AA188">
        <f>VLOOKUP($B188,'Tillförd energi'!$B$1:$AS$566,MATCH(AA$1,'Tillförd energi'!$B$1:$AQ$1,0),FALSE)</f>
        <v>0</v>
      </c>
      <c r="AB188">
        <f>VLOOKUP($B188,'Tillförd energi'!$B$1:$AS$566,MATCH(AB$1,'Tillförd energi'!$B$1:$AQ$1,0),FALSE)</f>
        <v>0</v>
      </c>
      <c r="AC188">
        <f>VLOOKUP($B188,'Tillförd energi'!$B$1:$AS$566,MATCH(AC$1,'Tillförd energi'!$B$1:$AQ$1,0),FALSE)</f>
        <v>1.6</v>
      </c>
      <c r="AD188">
        <f>VLOOKUP($B188,'Tillförd energi'!$B$1:$AS$566,MATCH(AD$1,'Tillförd energi'!$B$1:$AQ$1,0),FALSE)</f>
        <v>0</v>
      </c>
      <c r="AE188">
        <f>VLOOKUP($B188,'Tillförd energi'!$B$1:$AS$566,MATCH(AE$1,'Tillförd energi'!$B$1:$AQ$1,0),FALSE)</f>
        <v>0</v>
      </c>
      <c r="AF188">
        <f>VLOOKUP($B188,'Tillförd energi'!$B$1:$AS$566,MATCH(AF$1,'Tillförd energi'!$B$1:$AQ$1,0),FALSE)</f>
        <v>0.26600000000000001</v>
      </c>
      <c r="AG188">
        <f>IFERROR(VLOOKUP(B188,Miljö!$B$1:$S$476,9,FALSE)/1,0)</f>
        <v>0</v>
      </c>
      <c r="AI188">
        <f t="shared" si="20"/>
        <v>12.036</v>
      </c>
      <c r="AJ188">
        <f t="shared" si="21"/>
        <v>12.036</v>
      </c>
      <c r="AK188">
        <f>IF(ISERROR(1/VLOOKUP($B188,Leveranser!$B$1:$S$500,MATCH("såld värme (gwh)",Leveranser!$B$1:$S$1,0),FALSE)),"",VLOOKUP($B188,Leveranser!$B$1:$S$500,MATCH("såld värme (gwh)",Leveranser!$B$1:$S$1,0),FALSE))</f>
        <v>8.6999999999999993</v>
      </c>
      <c r="AL188" s="22">
        <f>VLOOKUP($B188,Leveranser!$B$1:$Y$500,MATCH("Totalt såld fjärrvärme till andra fjärrvärmeföretag",Leveranser!$B$1:$AA$1,0),FALSE)</f>
        <v>0</v>
      </c>
      <c r="AM188" s="22">
        <f>IF(ISERROR(1/VLOOKUP($B188,Miljö!$B$1:$S$500,MATCH("Såld mängd produktionsspecifik fjärrvärme (GWh)",Miljö!$B$1:$R$1,0),FALSE)),0,VLOOKUP($B188,Miljö!$B$1:$S$500,MATCH("Såld mängd produktionsspecifik fjärrvärme (GWh)",Miljö!$B$1:$R$1,0),FALSE))</f>
        <v>0</v>
      </c>
      <c r="AN188" s="23">
        <f t="shared" si="22"/>
        <v>0.72283150548354935</v>
      </c>
      <c r="AP188" t="str">
        <f>VLOOKUP($B188,'Miljövärden urval för publ'!$B$1:$H$450,7,FALSE)</f>
        <v>Ja</v>
      </c>
      <c r="AQ188" t="str">
        <f>VLOOKUP($B188,'Miljövärden urval för publ'!$B$1:$H$450,6,FALSE)</f>
        <v>Ja</v>
      </c>
      <c r="AU188">
        <f t="shared" si="23"/>
        <v>0.26600000000000001</v>
      </c>
      <c r="AV188">
        <f t="shared" si="24"/>
        <v>0</v>
      </c>
      <c r="AW188">
        <f t="shared" si="25"/>
        <v>10</v>
      </c>
      <c r="AX188">
        <f t="shared" si="26"/>
        <v>0</v>
      </c>
      <c r="AZ188">
        <f t="shared" si="27"/>
        <v>0</v>
      </c>
      <c r="BA188">
        <f t="shared" si="28"/>
        <v>0</v>
      </c>
      <c r="BC188">
        <f t="shared" si="29"/>
        <v>10</v>
      </c>
    </row>
    <row r="189" spans="1:55" ht="15" customHeight="1" x14ac:dyDescent="0.25">
      <c r="A189" t="s">
        <v>268</v>
      </c>
      <c r="B189" t="s">
        <v>271</v>
      </c>
      <c r="C189">
        <f>VLOOKUP($B189,'Tillförd energi'!$B$1:$AS$566,MATCH(C$1,'Tillförd energi'!$B$1:$AQ$1,0),FALSE)</f>
        <v>0</v>
      </c>
      <c r="D189">
        <f>VLOOKUP($B189,'Tillförd energi'!$B$1:$AS$566,MATCH(D$1,'Tillförd energi'!$B$1:$AQ$1,0),FALSE)</f>
        <v>1.4</v>
      </c>
      <c r="E189">
        <f>VLOOKUP($B189,'Tillförd energi'!$B$1:$AS$566,MATCH(E$1,'Tillförd energi'!$B$1:$AQ$1,0),FALSE)</f>
        <v>0</v>
      </c>
      <c r="F189">
        <f>VLOOKUP($B189,'Tillförd energi'!$B$1:$AS$566,MATCH(F$1,'Tillförd energi'!$B$1:$AQ$1,0),FALSE)</f>
        <v>0</v>
      </c>
      <c r="G189">
        <f>VLOOKUP($B189,'Tillförd energi'!$B$1:$AS$566,MATCH(G$1,'Tillförd energi'!$B$1:$AQ$1,0),FALSE)</f>
        <v>0</v>
      </c>
      <c r="H189">
        <f>VLOOKUP($B189,'Tillförd energi'!$B$1:$AS$566,MATCH(H$1,'Tillförd energi'!$B$1:$AQ$1,0),FALSE)</f>
        <v>0</v>
      </c>
      <c r="I189">
        <f>VLOOKUP($B189,'Tillförd energi'!$B$1:$AS$566,MATCH(I$1,'Tillförd energi'!$B$1:$AQ$1,0),FALSE)</f>
        <v>0</v>
      </c>
      <c r="J189">
        <f>VLOOKUP($B189,'Tillförd energi'!$B$1:$AS$566,MATCH(J$1,'Tillförd energi'!$B$1:$AQ$1,0),FALSE)</f>
        <v>0</v>
      </c>
      <c r="K189">
        <v>0</v>
      </c>
      <c r="L189">
        <f>VLOOKUP($B189,'Tillförd energi'!$B$1:$AS$566,MATCH(L$1,'Tillförd energi'!$B$1:$AQ$1,0),FALSE)</f>
        <v>0</v>
      </c>
      <c r="M189">
        <f>VLOOKUP($B189,'Tillförd energi'!$B$1:$AS$566,MATCH(M$1,'Tillförd energi'!$B$1:$AQ$1,0),FALSE)</f>
        <v>9.8000000000000007</v>
      </c>
      <c r="N189">
        <f>VLOOKUP($B189,'Tillförd energi'!$B$1:$AS$566,MATCH(N$1,'Tillförd energi'!$B$1:$AQ$1,0),FALSE)</f>
        <v>31.4</v>
      </c>
      <c r="O189">
        <f>VLOOKUP($B189,'Tillförd energi'!$B$1:$AS$566,MATCH(O$1,'Tillförd energi'!$B$1:$AQ$1,0),FALSE)</f>
        <v>34.799999999999997</v>
      </c>
      <c r="P189">
        <f>VLOOKUP($B189,'Tillförd energi'!$B$1:$AS$566,MATCH(P$1,'Tillförd energi'!$B$1:$AQ$1,0),FALSE)</f>
        <v>0</v>
      </c>
      <c r="Q189">
        <f>VLOOKUP($B189,'Tillförd energi'!$B$1:$AS$566,MATCH(Q$1,'Tillförd energi'!$B$1:$AQ$1,0),FALSE)</f>
        <v>0</v>
      </c>
      <c r="R189">
        <f>VLOOKUP($B189,'Tillförd energi'!$B$1:$AS$566,MATCH(R$1,'Tillförd energi'!$B$1:$AQ$1,0),FALSE)</f>
        <v>0</v>
      </c>
      <c r="S189">
        <f>VLOOKUP($B189,'Tillförd energi'!$B$1:$AS$566,MATCH(S$1,'Tillförd energi'!$B$1:$AQ$1,0),FALSE)</f>
        <v>0</v>
      </c>
      <c r="T189">
        <f>VLOOKUP($B189,'Tillförd energi'!$B$1:$AS$566,MATCH(T$1,'Tillförd energi'!$B$1:$AQ$1,0),FALSE)</f>
        <v>0</v>
      </c>
      <c r="U189">
        <f>VLOOKUP($B189,'Tillförd energi'!$B$1:$AS$566,MATCH(U$1,'Tillförd energi'!$B$1:$AQ$1,0),FALSE)</f>
        <v>0</v>
      </c>
      <c r="V189">
        <f>VLOOKUP($B189,'Tillförd energi'!$B$1:$AS$566,MATCH(V$1,'Tillförd energi'!$B$1:$AQ$1,0),FALSE)</f>
        <v>0</v>
      </c>
      <c r="W189">
        <f>VLOOKUP($B189,'Tillförd energi'!$B$1:$AS$566,MATCH(W$1,'Tillförd energi'!$B$1:$AQ$1,0),FALSE)</f>
        <v>0</v>
      </c>
      <c r="X189">
        <f>VLOOKUP($B189,'Tillförd energi'!$B$1:$AS$566,MATCH(X$1,'Tillförd energi'!$B$1:$AQ$1,0),FALSE)</f>
        <v>0</v>
      </c>
      <c r="Y189">
        <f>VLOOKUP($B189,'Tillförd energi'!$B$1:$AS$566,MATCH(Y$1,'Tillförd energi'!$B$1:$AQ$1,0),FALSE)</f>
        <v>0</v>
      </c>
      <c r="Z189">
        <f>VLOOKUP($B189,'Tillförd energi'!$B$1:$AS$566,MATCH(Z$1,'Tillförd energi'!$B$1:$AQ$1,0),FALSE)</f>
        <v>0</v>
      </c>
      <c r="AA189">
        <f>VLOOKUP($B189,'Tillförd energi'!$B$1:$AS$566,MATCH(AA$1,'Tillförd energi'!$B$1:$AQ$1,0),FALSE)</f>
        <v>0</v>
      </c>
      <c r="AB189">
        <f>VLOOKUP($B189,'Tillförd energi'!$B$1:$AS$566,MATCH(AB$1,'Tillförd energi'!$B$1:$AQ$1,0),FALSE)</f>
        <v>0</v>
      </c>
      <c r="AC189">
        <f>VLOOKUP($B189,'Tillförd energi'!$B$1:$AS$566,MATCH(AC$1,'Tillförd energi'!$B$1:$AQ$1,0),FALSE)</f>
        <v>0</v>
      </c>
      <c r="AD189">
        <f>VLOOKUP($B189,'Tillförd energi'!$B$1:$AS$566,MATCH(AD$1,'Tillförd energi'!$B$1:$AQ$1,0),FALSE)</f>
        <v>0</v>
      </c>
      <c r="AE189">
        <f>VLOOKUP($B189,'Tillförd energi'!$B$1:$AS$566,MATCH(AE$1,'Tillförd energi'!$B$1:$AQ$1,0),FALSE)</f>
        <v>0</v>
      </c>
      <c r="AF189">
        <f>VLOOKUP($B189,'Tillförd energi'!$B$1:$AS$566,MATCH(AF$1,'Tillförd energi'!$B$1:$AQ$1,0),FALSE)</f>
        <v>2.19</v>
      </c>
      <c r="AG189">
        <f>IFERROR(VLOOKUP(B189,Miljö!$B$1:$S$476,9,FALSE)/1,0)</f>
        <v>0</v>
      </c>
      <c r="AI189">
        <f t="shared" si="20"/>
        <v>79.59</v>
      </c>
      <c r="AJ189">
        <f t="shared" si="21"/>
        <v>79.59</v>
      </c>
      <c r="AK189">
        <f>IF(ISERROR(1/VLOOKUP($B189,Leveranser!$B$1:$S$500,MATCH("såld värme (gwh)",Leveranser!$B$1:$S$1,0),FALSE)),"",VLOOKUP($B189,Leveranser!$B$1:$S$500,MATCH("såld värme (gwh)",Leveranser!$B$1:$S$1,0),FALSE))</f>
        <v>52</v>
      </c>
      <c r="AL189" s="22">
        <f>VLOOKUP($B189,Leveranser!$B$1:$Y$500,MATCH("Totalt såld fjärrvärme till andra fjärrvärmeföretag",Leveranser!$B$1:$AA$1,0),FALSE)</f>
        <v>0</v>
      </c>
      <c r="AM189" s="22">
        <f>IF(ISERROR(1/VLOOKUP($B189,Miljö!$B$1:$S$500,MATCH("Såld mängd produktionsspecifik fjärrvärme (GWh)",Miljö!$B$1:$R$1,0),FALSE)),0,VLOOKUP($B189,Miljö!$B$1:$S$500,MATCH("Såld mängd produktionsspecifik fjärrvärme (GWh)",Miljö!$B$1:$R$1,0),FALSE))</f>
        <v>0</v>
      </c>
      <c r="AN189" s="23">
        <f t="shared" si="22"/>
        <v>0.65334841060434723</v>
      </c>
      <c r="AP189" t="str">
        <f>VLOOKUP($B189,'Miljövärden urval för publ'!$B$1:$H$450,7,FALSE)</f>
        <v>Ja</v>
      </c>
      <c r="AQ189" t="str">
        <f>VLOOKUP($B189,'Miljövärden urval för publ'!$B$1:$H$450,6,FALSE)</f>
        <v>Ja</v>
      </c>
      <c r="AU189">
        <f t="shared" si="23"/>
        <v>2.19</v>
      </c>
      <c r="AV189">
        <f t="shared" si="24"/>
        <v>0</v>
      </c>
      <c r="AW189">
        <f t="shared" si="25"/>
        <v>76</v>
      </c>
      <c r="AX189">
        <f t="shared" si="26"/>
        <v>0</v>
      </c>
      <c r="AZ189">
        <f t="shared" si="27"/>
        <v>0</v>
      </c>
      <c r="BA189">
        <f t="shared" si="28"/>
        <v>0</v>
      </c>
      <c r="BC189">
        <f t="shared" si="29"/>
        <v>76</v>
      </c>
    </row>
    <row r="190" spans="1:55" ht="15" customHeight="1" x14ac:dyDescent="0.25">
      <c r="A190" t="s">
        <v>272</v>
      </c>
      <c r="B190" t="s">
        <v>273</v>
      </c>
      <c r="C190">
        <f>VLOOKUP($B190,'Tillförd energi'!$B$1:$AS$566,MATCH(C$1,'Tillförd energi'!$B$1:$AQ$1,0),FALSE)</f>
        <v>0</v>
      </c>
      <c r="D190">
        <f>VLOOKUP($B190,'Tillförd energi'!$B$1:$AS$566,MATCH(D$1,'Tillförd energi'!$B$1:$AQ$1,0),FALSE)</f>
        <v>0.01</v>
      </c>
      <c r="E190">
        <f>VLOOKUP($B190,'Tillförd energi'!$B$1:$AS$566,MATCH(E$1,'Tillförd energi'!$B$1:$AQ$1,0),FALSE)</f>
        <v>46.485100000000003</v>
      </c>
      <c r="F190">
        <f>VLOOKUP($B190,'Tillförd energi'!$B$1:$AS$566,MATCH(F$1,'Tillförd energi'!$B$1:$AQ$1,0),FALSE)</f>
        <v>0</v>
      </c>
      <c r="G190">
        <f>VLOOKUP($B190,'Tillförd energi'!$B$1:$AS$566,MATCH(G$1,'Tillförd energi'!$B$1:$AQ$1,0),FALSE)</f>
        <v>0</v>
      </c>
      <c r="H190">
        <f>VLOOKUP($B190,'Tillförd energi'!$B$1:$AS$566,MATCH(H$1,'Tillförd energi'!$B$1:$AQ$1,0),FALSE)</f>
        <v>0</v>
      </c>
      <c r="I190">
        <f>VLOOKUP($B190,'Tillförd energi'!$B$1:$AS$566,MATCH(I$1,'Tillförd energi'!$B$1:$AQ$1,0),FALSE)</f>
        <v>0</v>
      </c>
      <c r="J190">
        <f>VLOOKUP($B190,'Tillförd energi'!$B$1:$AS$566,MATCH(J$1,'Tillförd energi'!$B$1:$AQ$1,0),FALSE)</f>
        <v>0</v>
      </c>
      <c r="K190" s="104">
        <v>799.85900000000004</v>
      </c>
      <c r="L190">
        <f>VLOOKUP($B190,'Tillförd energi'!$B$1:$AS$566,MATCH(L$1,'Tillförd energi'!$B$1:$AQ$1,0),FALSE)</f>
        <v>0</v>
      </c>
      <c r="M190">
        <f>VLOOKUP($B190,'Tillförd energi'!$B$1:$AS$566,MATCH(M$1,'Tillförd energi'!$B$1:$AQ$1,0),FALSE)</f>
        <v>0</v>
      </c>
      <c r="N190">
        <f>VLOOKUP($B190,'Tillförd energi'!$B$1:$AS$566,MATCH(N$1,'Tillförd energi'!$B$1:$AQ$1,0),FALSE)</f>
        <v>0</v>
      </c>
      <c r="O190">
        <f>VLOOKUP($B190,'Tillförd energi'!$B$1:$AS$566,MATCH(O$1,'Tillförd energi'!$B$1:$AQ$1,0),FALSE)</f>
        <v>0</v>
      </c>
      <c r="P190">
        <f>VLOOKUP($B190,'Tillförd energi'!$B$1:$AS$566,MATCH(P$1,'Tillförd energi'!$B$1:$AQ$1,0),FALSE)</f>
        <v>0</v>
      </c>
      <c r="Q190">
        <f>VLOOKUP($B190,'Tillförd energi'!$B$1:$AS$566,MATCH(Q$1,'Tillförd energi'!$B$1:$AQ$1,0),FALSE)</f>
        <v>0</v>
      </c>
      <c r="R190">
        <f>VLOOKUP($B190,'Tillförd energi'!$B$1:$AS$566,MATCH(R$1,'Tillförd energi'!$B$1:$AQ$1,0),FALSE)</f>
        <v>26.3</v>
      </c>
      <c r="S190">
        <f>VLOOKUP($B190,'Tillförd energi'!$B$1:$AS$566,MATCH(S$1,'Tillförd energi'!$B$1:$AQ$1,0),FALSE)</f>
        <v>0</v>
      </c>
      <c r="T190">
        <f>VLOOKUP($B190,'Tillförd energi'!$B$1:$AS$566,MATCH(T$1,'Tillförd energi'!$B$1:$AQ$1,0),FALSE)</f>
        <v>0</v>
      </c>
      <c r="U190">
        <f>VLOOKUP($B190,'Tillförd energi'!$B$1:$AS$566,MATCH(U$1,'Tillförd energi'!$B$1:$AQ$1,0),FALSE)</f>
        <v>0</v>
      </c>
      <c r="V190">
        <f>VLOOKUP($B190,'Tillförd energi'!$B$1:$AS$566,MATCH(V$1,'Tillförd energi'!$B$1:$AQ$1,0),FALSE)</f>
        <v>0</v>
      </c>
      <c r="W190">
        <f>VLOOKUP($B190,'Tillförd energi'!$B$1:$AS$566,MATCH(W$1,'Tillförd energi'!$B$1:$AQ$1,0),FALSE)</f>
        <v>0</v>
      </c>
      <c r="X190">
        <f>VLOOKUP($B190,'Tillförd energi'!$B$1:$AS$566,MATCH(X$1,'Tillförd energi'!$B$1:$AQ$1,0),FALSE)</f>
        <v>0</v>
      </c>
      <c r="Y190">
        <f>VLOOKUP($B190,'Tillförd energi'!$B$1:$AS$566,MATCH(Y$1,'Tillförd energi'!$B$1:$AQ$1,0),FALSE)</f>
        <v>0</v>
      </c>
      <c r="Z190">
        <f>VLOOKUP($B190,'Tillförd energi'!$B$1:$AS$566,MATCH(Z$1,'Tillförd energi'!$B$1:$AQ$1,0),FALSE)</f>
        <v>17.399999999999999</v>
      </c>
      <c r="AA190">
        <f>VLOOKUP($B190,'Tillförd energi'!$B$1:$AS$566,MATCH(AA$1,'Tillförd energi'!$B$1:$AQ$1,0),FALSE)</f>
        <v>0</v>
      </c>
      <c r="AB190">
        <f>VLOOKUP($B190,'Tillförd energi'!$B$1:$AS$566,MATCH(AB$1,'Tillförd energi'!$B$1:$AQ$1,0),FALSE)</f>
        <v>0</v>
      </c>
      <c r="AC190">
        <f>VLOOKUP($B190,'Tillförd energi'!$B$1:$AS$566,MATCH(AC$1,'Tillförd energi'!$B$1:$AQ$1,0),FALSE)</f>
        <v>0</v>
      </c>
      <c r="AD190" s="104">
        <v>0</v>
      </c>
      <c r="AE190">
        <f>VLOOKUP($B190,'Tillförd energi'!$B$1:$AS$566,MATCH(AE$1,'Tillförd energi'!$B$1:$AQ$1,0),FALSE)</f>
        <v>0</v>
      </c>
      <c r="AF190">
        <f>VLOOKUP($B190,'Tillförd energi'!$B$1:$AS$566,MATCH(AF$1,'Tillförd energi'!$B$1:$AQ$1,0),FALSE)</f>
        <v>21.3</v>
      </c>
      <c r="AG190">
        <f>IFERROR(VLOOKUP(B190,Miljö!$B$1:$S$476,9,FALSE)/1,0)</f>
        <v>0</v>
      </c>
      <c r="AI190">
        <f t="shared" si="20"/>
        <v>911.3540999999999</v>
      </c>
      <c r="AJ190">
        <f t="shared" si="21"/>
        <v>911.3540999999999</v>
      </c>
      <c r="AK190">
        <f>IF(ISERROR(1/VLOOKUP($B190,Leveranser!$B$1:$S$500,MATCH("såld värme (gwh)",Leveranser!$B$1:$S$1,0),FALSE)),"",VLOOKUP($B190,Leveranser!$B$1:$S$500,MATCH("såld värme (gwh)",Leveranser!$B$1:$S$1,0),FALSE))</f>
        <v>743.5</v>
      </c>
      <c r="AL190" s="22">
        <f>VLOOKUP($B190,Leveranser!$B$1:$Y$500,MATCH("Totalt såld fjärrvärme till andra fjärrvärmeföretag",Leveranser!$B$1:$AA$1,0),FALSE)</f>
        <v>0</v>
      </c>
      <c r="AM190" s="22">
        <f>IF(ISERROR(1/VLOOKUP($B190,Miljö!$B$1:$S$500,MATCH("Såld mängd produktionsspecifik fjärrvärme (GWh)",Miljö!$B$1:$R$1,0),FALSE)),0,VLOOKUP($B190,Miljö!$B$1:$S$500,MATCH("Såld mängd produktionsspecifik fjärrvärme (GWh)",Miljö!$B$1:$R$1,0),FALSE))</f>
        <v>0</v>
      </c>
      <c r="AN190" s="23">
        <f t="shared" si="22"/>
        <v>0.81581901041538085</v>
      </c>
      <c r="AP190" t="str">
        <f>VLOOKUP($B190,'Miljövärden urval för publ'!$B$1:$H$450,7,FALSE)</f>
        <v>Ja</v>
      </c>
      <c r="AQ190" t="str">
        <f>VLOOKUP($B190,'Miljövärden urval för publ'!$B$1:$H$450,6,FALSE)</f>
        <v>Ja</v>
      </c>
      <c r="AU190">
        <f t="shared" si="23"/>
        <v>38.700000000000003</v>
      </c>
      <c r="AV190">
        <f t="shared" si="24"/>
        <v>0</v>
      </c>
      <c r="AW190">
        <f t="shared" si="25"/>
        <v>0</v>
      </c>
      <c r="AX190">
        <f t="shared" si="26"/>
        <v>26.3</v>
      </c>
      <c r="AZ190">
        <f t="shared" si="27"/>
        <v>0</v>
      </c>
      <c r="BA190">
        <f t="shared" si="28"/>
        <v>0</v>
      </c>
      <c r="BC190">
        <f t="shared" si="29"/>
        <v>26.3</v>
      </c>
    </row>
    <row r="191" spans="1:55" ht="15" customHeight="1" x14ac:dyDescent="0.25">
      <c r="A191" t="s">
        <v>272</v>
      </c>
      <c r="B191" t="s">
        <v>274</v>
      </c>
      <c r="C191">
        <f>VLOOKUP($B191,'Tillförd energi'!$B$1:$AS$566,MATCH(C$1,'Tillförd energi'!$B$1:$AQ$1,0),FALSE)</f>
        <v>0</v>
      </c>
      <c r="D191">
        <f>VLOOKUP($B191,'Tillförd energi'!$B$1:$AS$566,MATCH(D$1,'Tillförd energi'!$B$1:$AQ$1,0),FALSE)</f>
        <v>1.2</v>
      </c>
      <c r="E191">
        <f>VLOOKUP($B191,'Tillförd energi'!$B$1:$AS$566,MATCH(E$1,'Tillförd energi'!$B$1:$AQ$1,0),FALSE)</f>
        <v>0</v>
      </c>
      <c r="F191">
        <f>VLOOKUP($B191,'Tillförd energi'!$B$1:$AS$566,MATCH(F$1,'Tillförd energi'!$B$1:$AQ$1,0),FALSE)</f>
        <v>0</v>
      </c>
      <c r="G191">
        <f>VLOOKUP($B191,'Tillförd energi'!$B$1:$AS$566,MATCH(G$1,'Tillförd energi'!$B$1:$AQ$1,0),FALSE)</f>
        <v>0</v>
      </c>
      <c r="H191">
        <f>VLOOKUP($B191,'Tillförd energi'!$B$1:$AS$566,MATCH(H$1,'Tillförd energi'!$B$1:$AQ$1,0),FALSE)</f>
        <v>0</v>
      </c>
      <c r="I191">
        <f>VLOOKUP($B191,'Tillförd energi'!$B$1:$AS$566,MATCH(I$1,'Tillförd energi'!$B$1:$AQ$1,0),FALSE)</f>
        <v>0</v>
      </c>
      <c r="J191">
        <f>VLOOKUP($B191,'Tillförd energi'!$B$1:$AS$566,MATCH(J$1,'Tillförd energi'!$B$1:$AQ$1,0),FALSE)</f>
        <v>0</v>
      </c>
      <c r="K191">
        <v>0</v>
      </c>
      <c r="L191">
        <f>VLOOKUP($B191,'Tillförd energi'!$B$1:$AS$566,MATCH(L$1,'Tillförd energi'!$B$1:$AQ$1,0),FALSE)</f>
        <v>0</v>
      </c>
      <c r="M191">
        <f>VLOOKUP($B191,'Tillförd energi'!$B$1:$AS$566,MATCH(M$1,'Tillförd energi'!$B$1:$AQ$1,0),FALSE)</f>
        <v>0</v>
      </c>
      <c r="N191">
        <f>VLOOKUP($B191,'Tillförd energi'!$B$1:$AS$566,MATCH(N$1,'Tillförd energi'!$B$1:$AQ$1,0),FALSE)</f>
        <v>3</v>
      </c>
      <c r="O191">
        <f>VLOOKUP($B191,'Tillförd energi'!$B$1:$AS$566,MATCH(O$1,'Tillförd energi'!$B$1:$AQ$1,0),FALSE)</f>
        <v>0</v>
      </c>
      <c r="P191">
        <f>VLOOKUP($B191,'Tillförd energi'!$B$1:$AS$566,MATCH(P$1,'Tillförd energi'!$B$1:$AQ$1,0),FALSE)</f>
        <v>8.9</v>
      </c>
      <c r="Q191">
        <f>VLOOKUP($B191,'Tillförd energi'!$B$1:$AS$566,MATCH(Q$1,'Tillförd energi'!$B$1:$AQ$1,0),FALSE)</f>
        <v>0</v>
      </c>
      <c r="R191">
        <f>VLOOKUP($B191,'Tillförd energi'!$B$1:$AS$566,MATCH(R$1,'Tillförd energi'!$B$1:$AQ$1,0),FALSE)</f>
        <v>15.2</v>
      </c>
      <c r="S191">
        <f>VLOOKUP($B191,'Tillförd energi'!$B$1:$AS$566,MATCH(S$1,'Tillförd energi'!$B$1:$AQ$1,0),FALSE)</f>
        <v>0</v>
      </c>
      <c r="T191">
        <f>VLOOKUP($B191,'Tillförd energi'!$B$1:$AS$566,MATCH(T$1,'Tillförd energi'!$B$1:$AQ$1,0),FALSE)</f>
        <v>0</v>
      </c>
      <c r="U191">
        <f>VLOOKUP($B191,'Tillförd energi'!$B$1:$AS$566,MATCH(U$1,'Tillförd energi'!$B$1:$AQ$1,0),FALSE)</f>
        <v>0</v>
      </c>
      <c r="V191">
        <f>VLOOKUP($B191,'Tillförd energi'!$B$1:$AS$566,MATCH(V$1,'Tillförd energi'!$B$1:$AQ$1,0),FALSE)</f>
        <v>0</v>
      </c>
      <c r="W191">
        <f>VLOOKUP($B191,'Tillförd energi'!$B$1:$AS$566,MATCH(W$1,'Tillförd energi'!$B$1:$AQ$1,0),FALSE)</f>
        <v>0</v>
      </c>
      <c r="X191">
        <f>VLOOKUP($B191,'Tillförd energi'!$B$1:$AS$566,MATCH(X$1,'Tillförd energi'!$B$1:$AQ$1,0),FALSE)</f>
        <v>0</v>
      </c>
      <c r="Y191">
        <f>VLOOKUP($B191,'Tillförd energi'!$B$1:$AS$566,MATCH(Y$1,'Tillförd energi'!$B$1:$AQ$1,0),FALSE)</f>
        <v>0</v>
      </c>
      <c r="Z191">
        <f>VLOOKUP($B191,'Tillförd energi'!$B$1:$AS$566,MATCH(Z$1,'Tillförd energi'!$B$1:$AQ$1,0),FALSE)</f>
        <v>0</v>
      </c>
      <c r="AA191">
        <f>VLOOKUP($B191,'Tillförd energi'!$B$1:$AS$566,MATCH(AA$1,'Tillförd energi'!$B$1:$AQ$1,0),FALSE)</f>
        <v>0</v>
      </c>
      <c r="AB191">
        <f>VLOOKUP($B191,'Tillförd energi'!$B$1:$AS$566,MATCH(AB$1,'Tillförd energi'!$B$1:$AQ$1,0),FALSE)</f>
        <v>0</v>
      </c>
      <c r="AC191">
        <f>VLOOKUP($B191,'Tillförd energi'!$B$1:$AS$566,MATCH(AC$1,'Tillförd energi'!$B$1:$AQ$1,0),FALSE)</f>
        <v>0</v>
      </c>
      <c r="AD191">
        <f>VLOOKUP($B191,'Tillförd energi'!$B$1:$AS$566,MATCH(AD$1,'Tillförd energi'!$B$1:$AQ$1,0),FALSE)</f>
        <v>0</v>
      </c>
      <c r="AE191">
        <f>VLOOKUP($B191,'Tillförd energi'!$B$1:$AS$566,MATCH(AE$1,'Tillförd energi'!$B$1:$AQ$1,0),FALSE)</f>
        <v>0</v>
      </c>
      <c r="AF191">
        <f>VLOOKUP($B191,'Tillförd energi'!$B$1:$AS$566,MATCH(AF$1,'Tillförd energi'!$B$1:$AQ$1,0),FALSE)</f>
        <v>0.46</v>
      </c>
      <c r="AG191">
        <f>IFERROR(VLOOKUP(B191,Miljö!$B$1:$S$476,9,FALSE)/1,0)</f>
        <v>0</v>
      </c>
      <c r="AI191">
        <f t="shared" si="20"/>
        <v>28.76</v>
      </c>
      <c r="AJ191">
        <f t="shared" si="21"/>
        <v>28.76</v>
      </c>
      <c r="AK191">
        <f>IF(ISERROR(1/VLOOKUP($B191,Leveranser!$B$1:$S$500,MATCH("såld värme (gwh)",Leveranser!$B$1:$S$1,0),FALSE)),"",VLOOKUP($B191,Leveranser!$B$1:$S$500,MATCH("såld värme (gwh)",Leveranser!$B$1:$S$1,0),FALSE))</f>
        <v>21.1</v>
      </c>
      <c r="AL191" s="22">
        <f>VLOOKUP($B191,Leveranser!$B$1:$Y$500,MATCH("Totalt såld fjärrvärme till andra fjärrvärmeföretag",Leveranser!$B$1:$AA$1,0),FALSE)</f>
        <v>0</v>
      </c>
      <c r="AM191" s="22">
        <f>IF(ISERROR(1/VLOOKUP($B191,Miljö!$B$1:$S$500,MATCH("Såld mängd produktionsspecifik fjärrvärme (GWh)",Miljö!$B$1:$R$1,0),FALSE)),0,VLOOKUP($B191,Miljö!$B$1:$S$500,MATCH("Såld mängd produktionsspecifik fjärrvärme (GWh)",Miljö!$B$1:$R$1,0),FALSE))</f>
        <v>0</v>
      </c>
      <c r="AN191" s="23">
        <f t="shared" si="22"/>
        <v>0.73365785813630047</v>
      </c>
      <c r="AP191" t="str">
        <f>VLOOKUP($B191,'Miljövärden urval för publ'!$B$1:$H$450,7,FALSE)</f>
        <v>Ja</v>
      </c>
      <c r="AQ191" t="str">
        <f>VLOOKUP($B191,'Miljövärden urval för publ'!$B$1:$H$450,6,FALSE)</f>
        <v>Ja</v>
      </c>
      <c r="AU191">
        <f t="shared" si="23"/>
        <v>0.46</v>
      </c>
      <c r="AV191">
        <f t="shared" si="24"/>
        <v>0</v>
      </c>
      <c r="AW191">
        <f t="shared" si="25"/>
        <v>11.9</v>
      </c>
      <c r="AX191">
        <f t="shared" si="26"/>
        <v>15.2</v>
      </c>
      <c r="AZ191">
        <f t="shared" si="27"/>
        <v>0</v>
      </c>
      <c r="BA191">
        <f t="shared" si="28"/>
        <v>0</v>
      </c>
      <c r="BC191">
        <f t="shared" si="29"/>
        <v>27.1</v>
      </c>
    </row>
    <row r="192" spans="1:55" ht="15" customHeight="1" x14ac:dyDescent="0.25">
      <c r="A192" t="s">
        <v>275</v>
      </c>
      <c r="B192" s="14" t="s">
        <v>993</v>
      </c>
      <c r="C192">
        <f>VLOOKUP($B192,'Tillförd energi'!$B$1:$AS$566,MATCH(C$1,'Tillförd energi'!$B$1:$AQ$1,0),FALSE)</f>
        <v>0</v>
      </c>
      <c r="D192">
        <f>VLOOKUP($B192,'Tillförd energi'!$B$1:$AS$566,MATCH(D$1,'Tillförd energi'!$B$1:$AQ$1,0),FALSE)</f>
        <v>0</v>
      </c>
      <c r="E192">
        <f>VLOOKUP($B192,'Tillförd energi'!$B$1:$AS$566,MATCH(E$1,'Tillförd energi'!$B$1:$AQ$1,0),FALSE)</f>
        <v>0</v>
      </c>
      <c r="F192">
        <f>VLOOKUP($B192,'Tillförd energi'!$B$1:$AS$566,MATCH(F$1,'Tillförd energi'!$B$1:$AQ$1,0),FALSE)</f>
        <v>0</v>
      </c>
      <c r="G192">
        <f>VLOOKUP($B192,'Tillförd energi'!$B$1:$AS$566,MATCH(G$1,'Tillförd energi'!$B$1:$AQ$1,0),FALSE)</f>
        <v>0</v>
      </c>
      <c r="H192">
        <f>VLOOKUP($B192,'Tillförd energi'!$B$1:$AS$566,MATCH(H$1,'Tillförd energi'!$B$1:$AQ$1,0),FALSE)</f>
        <v>0</v>
      </c>
      <c r="I192">
        <f>VLOOKUP($B192,'Tillförd energi'!$B$1:$AS$566,MATCH(I$1,'Tillförd energi'!$B$1:$AQ$1,0),FALSE)</f>
        <v>0</v>
      </c>
      <c r="J192">
        <f>VLOOKUP($B192,'Tillförd energi'!$B$1:$AS$566,MATCH(J$1,'Tillförd energi'!$B$1:$AQ$1,0),FALSE)</f>
        <v>0</v>
      </c>
      <c r="K192">
        <v>0</v>
      </c>
      <c r="L192">
        <f>VLOOKUP($B192,'Tillförd energi'!$B$1:$AS$566,MATCH(L$1,'Tillförd energi'!$B$1:$AQ$1,0),FALSE)</f>
        <v>0</v>
      </c>
      <c r="M192">
        <f>VLOOKUP($B192,'Tillförd energi'!$B$1:$AS$566,MATCH(M$1,'Tillförd energi'!$B$1:$AQ$1,0),FALSE)</f>
        <v>0</v>
      </c>
      <c r="N192">
        <f>VLOOKUP($B192,'Tillförd energi'!$B$1:$AS$566,MATCH(N$1,'Tillförd energi'!$B$1:$AQ$1,0),FALSE)</f>
        <v>0</v>
      </c>
      <c r="O192">
        <f>VLOOKUP($B192,'Tillförd energi'!$B$1:$AS$566,MATCH(O$1,'Tillförd energi'!$B$1:$AQ$1,0),FALSE)</f>
        <v>0</v>
      </c>
      <c r="P192">
        <f>VLOOKUP($B192,'Tillförd energi'!$B$1:$AS$566,MATCH(P$1,'Tillförd energi'!$B$1:$AQ$1,0),FALSE)</f>
        <v>0</v>
      </c>
      <c r="Q192">
        <f>VLOOKUP($B192,'Tillförd energi'!$B$1:$AS$566,MATCH(Q$1,'Tillförd energi'!$B$1:$AQ$1,0),FALSE)</f>
        <v>0</v>
      </c>
      <c r="R192">
        <f>VLOOKUP($B192,'Tillförd energi'!$B$1:$AS$566,MATCH(R$1,'Tillförd energi'!$B$1:$AQ$1,0),FALSE)</f>
        <v>0</v>
      </c>
      <c r="S192">
        <f>VLOOKUP($B192,'Tillförd energi'!$B$1:$AS$566,MATCH(S$1,'Tillförd energi'!$B$1:$AQ$1,0),FALSE)</f>
        <v>0</v>
      </c>
      <c r="T192">
        <f>VLOOKUP($B192,'Tillförd energi'!$B$1:$AS$566,MATCH(T$1,'Tillförd energi'!$B$1:$AQ$1,0),FALSE)</f>
        <v>0</v>
      </c>
      <c r="U192">
        <f>VLOOKUP($B192,'Tillförd energi'!$B$1:$AS$566,MATCH(U$1,'Tillförd energi'!$B$1:$AQ$1,0),FALSE)</f>
        <v>0</v>
      </c>
      <c r="V192">
        <f>VLOOKUP($B192,'Tillförd energi'!$B$1:$AS$566,MATCH(V$1,'Tillförd energi'!$B$1:$AQ$1,0),FALSE)</f>
        <v>0</v>
      </c>
      <c r="W192">
        <f>VLOOKUP($B192,'Tillförd energi'!$B$1:$AS$566,MATCH(W$1,'Tillförd energi'!$B$1:$AQ$1,0),FALSE)</f>
        <v>0</v>
      </c>
      <c r="X192">
        <f>VLOOKUP($B192,'Tillförd energi'!$B$1:$AS$566,MATCH(X$1,'Tillförd energi'!$B$1:$AQ$1,0),FALSE)</f>
        <v>0</v>
      </c>
      <c r="Y192">
        <f>VLOOKUP($B192,'Tillförd energi'!$B$1:$AS$566,MATCH(Y$1,'Tillförd energi'!$B$1:$AQ$1,0),FALSE)</f>
        <v>0</v>
      </c>
      <c r="Z192">
        <f>VLOOKUP($B192,'Tillförd energi'!$B$1:$AS$566,MATCH(Z$1,'Tillförd energi'!$B$1:$AQ$1,0),FALSE)</f>
        <v>0</v>
      </c>
      <c r="AA192">
        <f>VLOOKUP($B192,'Tillförd energi'!$B$1:$AS$566,MATCH(AA$1,'Tillförd energi'!$B$1:$AQ$1,0),FALSE)</f>
        <v>0</v>
      </c>
      <c r="AB192">
        <f>VLOOKUP($B192,'Tillförd energi'!$B$1:$AS$566,MATCH(AB$1,'Tillförd energi'!$B$1:$AQ$1,0),FALSE)</f>
        <v>0</v>
      </c>
      <c r="AC192">
        <f>VLOOKUP($B192,'Tillförd energi'!$B$1:$AS$566,MATCH(AC$1,'Tillförd energi'!$B$1:$AQ$1,0),FALSE)</f>
        <v>0</v>
      </c>
      <c r="AD192">
        <f>VLOOKUP($B192,'Tillförd energi'!$B$1:$AS$566,MATCH(AD$1,'Tillförd energi'!$B$1:$AQ$1,0),FALSE)</f>
        <v>0</v>
      </c>
      <c r="AE192">
        <f>VLOOKUP($B192,'Tillförd energi'!$B$1:$AS$566,MATCH(AE$1,'Tillförd energi'!$B$1:$AQ$1,0),FALSE)</f>
        <v>0</v>
      </c>
      <c r="AF192">
        <f>VLOOKUP($B192,'Tillförd energi'!$B$1:$AS$566,MATCH(AF$1,'Tillförd energi'!$B$1:$AQ$1,0),FALSE)</f>
        <v>0</v>
      </c>
      <c r="AG192">
        <f>IFERROR(VLOOKUP(B192,Miljö!$B$1:$S$476,9,FALSE)/1,0)</f>
        <v>0</v>
      </c>
      <c r="AI192">
        <f t="shared" si="20"/>
        <v>0</v>
      </c>
      <c r="AJ192">
        <f t="shared" si="21"/>
        <v>0</v>
      </c>
      <c r="AK192" t="str">
        <f>IF(ISERROR(1/VLOOKUP($B192,Leveranser!$B$1:$S$500,MATCH("såld värme (gwh)",Leveranser!$B$1:$S$1,0),FALSE)),"",VLOOKUP($B192,Leveranser!$B$1:$S$500,MATCH("såld värme (gwh)",Leveranser!$B$1:$S$1,0),FALSE))</f>
        <v/>
      </c>
      <c r="AL192" s="22">
        <f>VLOOKUP($B192,Leveranser!$B$1:$Y$500,MATCH("Totalt såld fjärrvärme till andra fjärrvärmeföretag",Leveranser!$B$1:$AA$1,0),FALSE)</f>
        <v>0</v>
      </c>
      <c r="AM192" s="22">
        <f>IF(ISERROR(1/VLOOKUP($B192,Miljö!$B$1:$S$500,MATCH("Såld mängd produktionsspecifik fjärrvärme (GWh)",Miljö!$B$1:$R$1,0),FALSE)),0,VLOOKUP($B192,Miljö!$B$1:$S$500,MATCH("Såld mängd produktionsspecifik fjärrvärme (GWh)",Miljö!$B$1:$R$1,0),FALSE))</f>
        <v>0</v>
      </c>
      <c r="AN192" s="23" t="str">
        <f t="shared" si="22"/>
        <v/>
      </c>
      <c r="AP192" t="str">
        <f>VLOOKUP($B192,'Miljövärden urval för publ'!$B$1:$H$450,7,FALSE)</f>
        <v>Nej</v>
      </c>
      <c r="AQ192" t="str">
        <f>VLOOKUP($B192,'Miljövärden urval för publ'!$B$1:$H$450,6,FALSE)</f>
        <v>Nej</v>
      </c>
      <c r="AU192">
        <f t="shared" si="23"/>
        <v>0</v>
      </c>
      <c r="AV192">
        <f t="shared" si="24"/>
        <v>0</v>
      </c>
      <c r="AW192">
        <f t="shared" si="25"/>
        <v>0</v>
      </c>
      <c r="AX192">
        <f t="shared" si="26"/>
        <v>0</v>
      </c>
      <c r="AZ192">
        <f t="shared" si="27"/>
        <v>0</v>
      </c>
      <c r="BA192">
        <f t="shared" si="28"/>
        <v>0</v>
      </c>
      <c r="BC192">
        <f t="shared" si="29"/>
        <v>0</v>
      </c>
    </row>
    <row r="193" spans="1:55" ht="15" customHeight="1" x14ac:dyDescent="0.25">
      <c r="A193" t="s">
        <v>277</v>
      </c>
      <c r="B193" t="s">
        <v>278</v>
      </c>
      <c r="C193">
        <f>VLOOKUP($B193,'Tillförd energi'!$B$1:$AS$566,MATCH(C$1,'Tillförd energi'!$B$1:$AQ$1,0),FALSE)</f>
        <v>0</v>
      </c>
      <c r="D193">
        <f>VLOOKUP($B193,'Tillförd energi'!$B$1:$AS$566,MATCH(D$1,'Tillförd energi'!$B$1:$AQ$1,0),FALSE)</f>
        <v>0.02</v>
      </c>
      <c r="E193">
        <f>VLOOKUP($B193,'Tillförd energi'!$B$1:$AS$566,MATCH(E$1,'Tillförd energi'!$B$1:$AQ$1,0),FALSE)</f>
        <v>0</v>
      </c>
      <c r="F193">
        <f>VLOOKUP($B193,'Tillförd energi'!$B$1:$AS$566,MATCH(F$1,'Tillförd energi'!$B$1:$AQ$1,0),FALSE)</f>
        <v>0</v>
      </c>
      <c r="G193">
        <f>VLOOKUP($B193,'Tillförd energi'!$B$1:$AS$566,MATCH(G$1,'Tillförd energi'!$B$1:$AQ$1,0),FALSE)</f>
        <v>0</v>
      </c>
      <c r="H193">
        <f>VLOOKUP($B193,'Tillförd energi'!$B$1:$AS$566,MATCH(H$1,'Tillförd energi'!$B$1:$AQ$1,0),FALSE)</f>
        <v>0</v>
      </c>
      <c r="I193">
        <f>VLOOKUP($B193,'Tillförd energi'!$B$1:$AS$566,MATCH(I$1,'Tillförd energi'!$B$1:$AQ$1,0),FALSE)</f>
        <v>0</v>
      </c>
      <c r="J193">
        <f>VLOOKUP($B193,'Tillförd energi'!$B$1:$AS$566,MATCH(J$1,'Tillförd energi'!$B$1:$AQ$1,0),FALSE)</f>
        <v>0</v>
      </c>
      <c r="K193">
        <v>0</v>
      </c>
      <c r="L193">
        <f>VLOOKUP($B193,'Tillförd energi'!$B$1:$AS$566,MATCH(L$1,'Tillförd energi'!$B$1:$AQ$1,0),FALSE)</f>
        <v>0</v>
      </c>
      <c r="M193">
        <f>VLOOKUP($B193,'Tillförd energi'!$B$1:$AS$566,MATCH(M$1,'Tillförd energi'!$B$1:$AQ$1,0),FALSE)</f>
        <v>0</v>
      </c>
      <c r="N193">
        <f>VLOOKUP($B193,'Tillförd energi'!$B$1:$AS$566,MATCH(N$1,'Tillförd energi'!$B$1:$AQ$1,0),FALSE)</f>
        <v>0</v>
      </c>
      <c r="O193">
        <f>VLOOKUP($B193,'Tillförd energi'!$B$1:$AS$566,MATCH(O$1,'Tillförd energi'!$B$1:$AQ$1,0),FALSE)</f>
        <v>0</v>
      </c>
      <c r="P193">
        <f>VLOOKUP($B193,'Tillförd energi'!$B$1:$AS$566,MATCH(P$1,'Tillförd energi'!$B$1:$AQ$1,0),FALSE)</f>
        <v>25.6</v>
      </c>
      <c r="Q193">
        <f>VLOOKUP($B193,'Tillförd energi'!$B$1:$AS$566,MATCH(Q$1,'Tillförd energi'!$B$1:$AQ$1,0),FALSE)</f>
        <v>0</v>
      </c>
      <c r="R193">
        <f>VLOOKUP($B193,'Tillförd energi'!$B$1:$AS$566,MATCH(R$1,'Tillförd energi'!$B$1:$AQ$1,0),FALSE)</f>
        <v>0</v>
      </c>
      <c r="S193">
        <f>VLOOKUP($B193,'Tillförd energi'!$B$1:$AS$566,MATCH(S$1,'Tillförd energi'!$B$1:$AQ$1,0),FALSE)</f>
        <v>0</v>
      </c>
      <c r="T193">
        <f>VLOOKUP($B193,'Tillförd energi'!$B$1:$AS$566,MATCH(T$1,'Tillförd energi'!$B$1:$AQ$1,0),FALSE)</f>
        <v>0</v>
      </c>
      <c r="U193">
        <f>VLOOKUP($B193,'Tillförd energi'!$B$1:$AS$566,MATCH(U$1,'Tillförd energi'!$B$1:$AQ$1,0),FALSE)</f>
        <v>0</v>
      </c>
      <c r="V193">
        <f>VLOOKUP($B193,'Tillförd energi'!$B$1:$AS$566,MATCH(V$1,'Tillförd energi'!$B$1:$AQ$1,0),FALSE)</f>
        <v>0</v>
      </c>
      <c r="W193">
        <f>VLOOKUP($B193,'Tillförd energi'!$B$1:$AS$566,MATCH(W$1,'Tillförd energi'!$B$1:$AQ$1,0),FALSE)</f>
        <v>0</v>
      </c>
      <c r="X193">
        <f>VLOOKUP($B193,'Tillförd energi'!$B$1:$AS$566,MATCH(X$1,'Tillförd energi'!$B$1:$AQ$1,0),FALSE)</f>
        <v>0</v>
      </c>
      <c r="Y193">
        <f>VLOOKUP($B193,'Tillförd energi'!$B$1:$AS$566,MATCH(Y$1,'Tillförd energi'!$B$1:$AQ$1,0),FALSE)</f>
        <v>0</v>
      </c>
      <c r="Z193">
        <f>VLOOKUP($B193,'Tillförd energi'!$B$1:$AS$566,MATCH(Z$1,'Tillförd energi'!$B$1:$AQ$1,0),FALSE)</f>
        <v>0</v>
      </c>
      <c r="AA193">
        <f>VLOOKUP($B193,'Tillförd energi'!$B$1:$AS$566,MATCH(AA$1,'Tillförd energi'!$B$1:$AQ$1,0),FALSE)</f>
        <v>0</v>
      </c>
      <c r="AB193">
        <f>VLOOKUP($B193,'Tillförd energi'!$B$1:$AS$566,MATCH(AB$1,'Tillförd energi'!$B$1:$AQ$1,0),FALSE)</f>
        <v>0</v>
      </c>
      <c r="AC193">
        <f>VLOOKUP($B193,'Tillförd energi'!$B$1:$AS$566,MATCH(AC$1,'Tillförd energi'!$B$1:$AQ$1,0),FALSE)</f>
        <v>3.1</v>
      </c>
      <c r="AD193">
        <f>VLOOKUP($B193,'Tillförd energi'!$B$1:$AS$566,MATCH(AD$1,'Tillförd energi'!$B$1:$AQ$1,0),FALSE)</f>
        <v>0</v>
      </c>
      <c r="AE193">
        <f>VLOOKUP($B193,'Tillförd energi'!$B$1:$AS$566,MATCH(AE$1,'Tillförd energi'!$B$1:$AQ$1,0),FALSE)</f>
        <v>0</v>
      </c>
      <c r="AF193">
        <f>VLOOKUP($B193,'Tillförd energi'!$B$1:$AS$566,MATCH(AF$1,'Tillförd energi'!$B$1:$AQ$1,0),FALSE)</f>
        <v>0.5</v>
      </c>
      <c r="AG193">
        <f>IFERROR(VLOOKUP(B193,Miljö!$B$1:$S$476,9,FALSE)/1,0)</f>
        <v>0</v>
      </c>
      <c r="AI193">
        <f t="shared" si="20"/>
        <v>29.220000000000002</v>
      </c>
      <c r="AJ193">
        <f t="shared" si="21"/>
        <v>29.220000000000002</v>
      </c>
      <c r="AK193">
        <f>IF(ISERROR(1/VLOOKUP($B193,Leveranser!$B$1:$S$500,MATCH("såld värme (gwh)",Leveranser!$B$1:$S$1,0),FALSE)),"",VLOOKUP($B193,Leveranser!$B$1:$S$500,MATCH("såld värme (gwh)",Leveranser!$B$1:$S$1,0),FALSE))</f>
        <v>22.3</v>
      </c>
      <c r="AL193" s="22">
        <f>VLOOKUP($B193,Leveranser!$B$1:$Y$500,MATCH("Totalt såld fjärrvärme till andra fjärrvärmeföretag",Leveranser!$B$1:$AA$1,0),FALSE)</f>
        <v>0</v>
      </c>
      <c r="AM193" s="22">
        <f>IF(ISERROR(1/VLOOKUP($B193,Miljö!$B$1:$S$500,MATCH("Såld mängd produktionsspecifik fjärrvärme (GWh)",Miljö!$B$1:$R$1,0),FALSE)),0,VLOOKUP($B193,Miljö!$B$1:$S$500,MATCH("Såld mängd produktionsspecifik fjärrvärme (GWh)",Miljö!$B$1:$R$1,0),FALSE))</f>
        <v>0</v>
      </c>
      <c r="AN193" s="23">
        <f t="shared" si="22"/>
        <v>0.76317590691307324</v>
      </c>
      <c r="AP193" t="str">
        <f>VLOOKUP($B193,'Miljövärden urval för publ'!$B$1:$H$450,7,FALSE)</f>
        <v>Ja</v>
      </c>
      <c r="AQ193" t="str">
        <f>VLOOKUP($B193,'Miljövärden urval för publ'!$B$1:$H$450,6,FALSE)</f>
        <v>Ja</v>
      </c>
      <c r="AU193">
        <f t="shared" si="23"/>
        <v>0.5</v>
      </c>
      <c r="AV193">
        <f t="shared" si="24"/>
        <v>0</v>
      </c>
      <c r="AW193">
        <f t="shared" si="25"/>
        <v>25.6</v>
      </c>
      <c r="AX193">
        <f t="shared" si="26"/>
        <v>0</v>
      </c>
      <c r="AZ193">
        <f t="shared" si="27"/>
        <v>0</v>
      </c>
      <c r="BA193">
        <f t="shared" si="28"/>
        <v>0</v>
      </c>
      <c r="BC193">
        <f t="shared" si="29"/>
        <v>25.6</v>
      </c>
    </row>
    <row r="194" spans="1:55" ht="15" customHeight="1" x14ac:dyDescent="0.25">
      <c r="A194" t="s">
        <v>279</v>
      </c>
      <c r="B194" t="s">
        <v>280</v>
      </c>
      <c r="C194">
        <f>VLOOKUP($B194,'Tillförd energi'!$B$1:$AS$566,MATCH(C$1,'Tillförd energi'!$B$1:$AQ$1,0),FALSE)</f>
        <v>0</v>
      </c>
      <c r="D194">
        <f>VLOOKUP($B194,'Tillförd energi'!$B$1:$AS$566,MATCH(D$1,'Tillförd energi'!$B$1:$AQ$1,0),FALSE)</f>
        <v>0.2</v>
      </c>
      <c r="E194">
        <f>VLOOKUP($B194,'Tillförd energi'!$B$1:$AS$566,MATCH(E$1,'Tillförd energi'!$B$1:$AQ$1,0),FALSE)</f>
        <v>0</v>
      </c>
      <c r="F194">
        <f>VLOOKUP($B194,'Tillförd energi'!$B$1:$AS$566,MATCH(F$1,'Tillförd energi'!$B$1:$AQ$1,0),FALSE)</f>
        <v>0</v>
      </c>
      <c r="G194">
        <f>VLOOKUP($B194,'Tillförd energi'!$B$1:$AS$566,MATCH(G$1,'Tillförd energi'!$B$1:$AQ$1,0),FALSE)</f>
        <v>0</v>
      </c>
      <c r="H194">
        <f>VLOOKUP($B194,'Tillförd energi'!$B$1:$AS$566,MATCH(H$1,'Tillförd energi'!$B$1:$AQ$1,0),FALSE)</f>
        <v>0</v>
      </c>
      <c r="I194">
        <f>VLOOKUP($B194,'Tillförd energi'!$B$1:$AS$566,MATCH(I$1,'Tillförd energi'!$B$1:$AQ$1,0),FALSE)</f>
        <v>0</v>
      </c>
      <c r="J194">
        <f>VLOOKUP($B194,'Tillförd energi'!$B$1:$AS$566,MATCH(J$1,'Tillförd energi'!$B$1:$AQ$1,0),FALSE)</f>
        <v>0</v>
      </c>
      <c r="K194">
        <v>0</v>
      </c>
      <c r="L194">
        <f>VLOOKUP($B194,'Tillförd energi'!$B$1:$AS$566,MATCH(L$1,'Tillförd energi'!$B$1:$AQ$1,0),FALSE)</f>
        <v>0</v>
      </c>
      <c r="M194">
        <f>VLOOKUP($B194,'Tillförd energi'!$B$1:$AS$566,MATCH(M$1,'Tillförd energi'!$B$1:$AQ$1,0),FALSE)</f>
        <v>10.057</v>
      </c>
      <c r="N194">
        <f>VLOOKUP($B194,'Tillförd energi'!$B$1:$AS$566,MATCH(N$1,'Tillförd energi'!$B$1:$AQ$1,0),FALSE)</f>
        <v>35.917900000000003</v>
      </c>
      <c r="O194">
        <f>VLOOKUP($B194,'Tillförd energi'!$B$1:$AS$566,MATCH(O$1,'Tillförd energi'!$B$1:$AQ$1,0),FALSE)</f>
        <v>0</v>
      </c>
      <c r="P194">
        <f>VLOOKUP($B194,'Tillförd energi'!$B$1:$AS$566,MATCH(P$1,'Tillförd energi'!$B$1:$AQ$1,0),FALSE)</f>
        <v>47.677300000000002</v>
      </c>
      <c r="Q194">
        <f>VLOOKUP($B194,'Tillförd energi'!$B$1:$AS$566,MATCH(Q$1,'Tillförd energi'!$B$1:$AQ$1,0),FALSE)</f>
        <v>0</v>
      </c>
      <c r="R194">
        <f>VLOOKUP($B194,'Tillförd energi'!$B$1:$AS$566,MATCH(R$1,'Tillförd energi'!$B$1:$AQ$1,0),FALSE)</f>
        <v>0</v>
      </c>
      <c r="S194">
        <f>VLOOKUP($B194,'Tillförd energi'!$B$1:$AS$566,MATCH(S$1,'Tillförd energi'!$B$1:$AQ$1,0),FALSE)</f>
        <v>0.3</v>
      </c>
      <c r="T194">
        <f>VLOOKUP($B194,'Tillförd energi'!$B$1:$AS$566,MATCH(T$1,'Tillförd energi'!$B$1:$AQ$1,0),FALSE)</f>
        <v>0</v>
      </c>
      <c r="U194">
        <f>VLOOKUP($B194,'Tillförd energi'!$B$1:$AS$566,MATCH(U$1,'Tillförd energi'!$B$1:$AQ$1,0),FALSE)</f>
        <v>0</v>
      </c>
      <c r="V194">
        <f>VLOOKUP($B194,'Tillförd energi'!$B$1:$AS$566,MATCH(V$1,'Tillförd energi'!$B$1:$AQ$1,0),FALSE)</f>
        <v>0</v>
      </c>
      <c r="W194">
        <f>VLOOKUP($B194,'Tillförd energi'!$B$1:$AS$566,MATCH(W$1,'Tillförd energi'!$B$1:$AQ$1,0),FALSE)</f>
        <v>0</v>
      </c>
      <c r="X194">
        <f>VLOOKUP($B194,'Tillförd energi'!$B$1:$AS$566,MATCH(X$1,'Tillförd energi'!$B$1:$AQ$1,0),FALSE)</f>
        <v>0</v>
      </c>
      <c r="Y194">
        <f>VLOOKUP($B194,'Tillförd energi'!$B$1:$AS$566,MATCH(Y$1,'Tillförd energi'!$B$1:$AQ$1,0),FALSE)</f>
        <v>0</v>
      </c>
      <c r="Z194">
        <f>VLOOKUP($B194,'Tillförd energi'!$B$1:$AS$566,MATCH(Z$1,'Tillförd energi'!$B$1:$AQ$1,0),FALSE)</f>
        <v>0</v>
      </c>
      <c r="AA194">
        <f>VLOOKUP($B194,'Tillförd energi'!$B$1:$AS$566,MATCH(AA$1,'Tillförd energi'!$B$1:$AQ$1,0),FALSE)</f>
        <v>0</v>
      </c>
      <c r="AB194">
        <f>VLOOKUP($B194,'Tillförd energi'!$B$1:$AS$566,MATCH(AB$1,'Tillförd energi'!$B$1:$AQ$1,0),FALSE)</f>
        <v>0</v>
      </c>
      <c r="AC194">
        <f>VLOOKUP($B194,'Tillförd energi'!$B$1:$AS$566,MATCH(AC$1,'Tillförd energi'!$B$1:$AQ$1,0),FALSE)</f>
        <v>18.100000000000001</v>
      </c>
      <c r="AD194">
        <f>VLOOKUP($B194,'Tillförd energi'!$B$1:$AS$566,MATCH(AD$1,'Tillförd energi'!$B$1:$AQ$1,0),FALSE)</f>
        <v>0</v>
      </c>
      <c r="AE194">
        <f>VLOOKUP($B194,'Tillförd energi'!$B$1:$AS$566,MATCH(AE$1,'Tillförd energi'!$B$1:$AQ$1,0),FALSE)</f>
        <v>0</v>
      </c>
      <c r="AF194">
        <f>VLOOKUP($B194,'Tillförd energi'!$B$1:$AS$566,MATCH(AF$1,'Tillförd energi'!$B$1:$AQ$1,0),FALSE)</f>
        <v>2.8095699999999999</v>
      </c>
      <c r="AG194">
        <f>IFERROR(VLOOKUP(B194,Miljö!$B$1:$S$476,9,FALSE)/1,0)</f>
        <v>0</v>
      </c>
      <c r="AI194">
        <f t="shared" si="20"/>
        <v>115.06177000000001</v>
      </c>
      <c r="AJ194">
        <f t="shared" si="21"/>
        <v>115.06177000000001</v>
      </c>
      <c r="AK194">
        <f>IF(ISERROR(1/VLOOKUP($B194,Leveranser!$B$1:$S$500,MATCH("såld värme (gwh)",Leveranser!$B$1:$S$1,0),FALSE)),"",VLOOKUP($B194,Leveranser!$B$1:$S$500,MATCH("såld värme (gwh)",Leveranser!$B$1:$S$1,0),FALSE))</f>
        <v>69.8</v>
      </c>
      <c r="AL194" s="22">
        <f>VLOOKUP($B194,Leveranser!$B$1:$Y$500,MATCH("Totalt såld fjärrvärme till andra fjärrvärmeföretag",Leveranser!$B$1:$AA$1,0),FALSE)</f>
        <v>0</v>
      </c>
      <c r="AM194" s="22">
        <f>IF(ISERROR(1/VLOOKUP($B194,Miljö!$B$1:$S$500,MATCH("Såld mängd produktionsspecifik fjärrvärme (GWh)",Miljö!$B$1:$R$1,0),FALSE)),0,VLOOKUP($B194,Miljö!$B$1:$S$500,MATCH("Såld mängd produktionsspecifik fjärrvärme (GWh)",Miljö!$B$1:$R$1,0),FALSE))</f>
        <v>0</v>
      </c>
      <c r="AN194" s="23">
        <f t="shared" si="22"/>
        <v>0.60663068193718894</v>
      </c>
      <c r="AP194" t="str">
        <f>VLOOKUP($B194,'Miljövärden urval för publ'!$B$1:$H$450,7,FALSE)</f>
        <v>Ja</v>
      </c>
      <c r="AQ194" t="str">
        <f>VLOOKUP($B194,'Miljövärden urval för publ'!$B$1:$H$450,6,FALSE)</f>
        <v>Ja</v>
      </c>
      <c r="AU194">
        <f t="shared" si="23"/>
        <v>2.8095699999999999</v>
      </c>
      <c r="AV194">
        <f t="shared" si="24"/>
        <v>0</v>
      </c>
      <c r="AW194">
        <f t="shared" si="25"/>
        <v>93.652200000000008</v>
      </c>
      <c r="AX194">
        <f t="shared" si="26"/>
        <v>0.3</v>
      </c>
      <c r="AZ194">
        <f t="shared" si="27"/>
        <v>0</v>
      </c>
      <c r="BA194">
        <f t="shared" si="28"/>
        <v>0</v>
      </c>
      <c r="BC194">
        <f t="shared" si="29"/>
        <v>93.952200000000005</v>
      </c>
    </row>
    <row r="195" spans="1:55" ht="15" customHeight="1" x14ac:dyDescent="0.25">
      <c r="A195" t="s">
        <v>279</v>
      </c>
      <c r="B195" t="s">
        <v>281</v>
      </c>
      <c r="C195">
        <f>VLOOKUP($B195,'Tillförd energi'!$B$1:$AS$566,MATCH(C$1,'Tillförd energi'!$B$1:$AQ$1,0),FALSE)</f>
        <v>0</v>
      </c>
      <c r="D195">
        <f>VLOOKUP($B195,'Tillförd energi'!$B$1:$AS$566,MATCH(D$1,'Tillförd energi'!$B$1:$AQ$1,0),FALSE)</f>
        <v>0.15</v>
      </c>
      <c r="E195">
        <f>VLOOKUP($B195,'Tillförd energi'!$B$1:$AS$566,MATCH(E$1,'Tillförd energi'!$B$1:$AQ$1,0),FALSE)</f>
        <v>0</v>
      </c>
      <c r="F195">
        <f>VLOOKUP($B195,'Tillförd energi'!$B$1:$AS$566,MATCH(F$1,'Tillförd energi'!$B$1:$AQ$1,0),FALSE)</f>
        <v>0</v>
      </c>
      <c r="G195">
        <f>VLOOKUP($B195,'Tillförd energi'!$B$1:$AS$566,MATCH(G$1,'Tillförd energi'!$B$1:$AQ$1,0),FALSE)</f>
        <v>0</v>
      </c>
      <c r="H195">
        <f>VLOOKUP($B195,'Tillförd energi'!$B$1:$AS$566,MATCH(H$1,'Tillförd energi'!$B$1:$AQ$1,0),FALSE)</f>
        <v>0</v>
      </c>
      <c r="I195">
        <f>VLOOKUP($B195,'Tillförd energi'!$B$1:$AS$566,MATCH(I$1,'Tillförd energi'!$B$1:$AQ$1,0),FALSE)</f>
        <v>0</v>
      </c>
      <c r="J195">
        <f>VLOOKUP($B195,'Tillförd energi'!$B$1:$AS$566,MATCH(J$1,'Tillförd energi'!$B$1:$AQ$1,0),FALSE)</f>
        <v>0</v>
      </c>
      <c r="K195">
        <v>0</v>
      </c>
      <c r="L195">
        <f>VLOOKUP($B195,'Tillförd energi'!$B$1:$AS$566,MATCH(L$1,'Tillförd energi'!$B$1:$AQ$1,0),FALSE)</f>
        <v>0</v>
      </c>
      <c r="M195">
        <f>VLOOKUP($B195,'Tillförd energi'!$B$1:$AS$566,MATCH(M$1,'Tillförd energi'!$B$1:$AQ$1,0),FALSE)</f>
        <v>0</v>
      </c>
      <c r="N195">
        <f>VLOOKUP($B195,'Tillförd energi'!$B$1:$AS$566,MATCH(N$1,'Tillförd energi'!$B$1:$AQ$1,0),FALSE)</f>
        <v>0</v>
      </c>
      <c r="O195">
        <f>VLOOKUP($B195,'Tillförd energi'!$B$1:$AS$566,MATCH(O$1,'Tillförd energi'!$B$1:$AQ$1,0),FALSE)</f>
        <v>0</v>
      </c>
      <c r="P195">
        <f>VLOOKUP($B195,'Tillförd energi'!$B$1:$AS$566,MATCH(P$1,'Tillförd energi'!$B$1:$AQ$1,0),FALSE)</f>
        <v>0</v>
      </c>
      <c r="Q195">
        <f>VLOOKUP($B195,'Tillförd energi'!$B$1:$AS$566,MATCH(Q$1,'Tillförd energi'!$B$1:$AQ$1,0),FALSE)</f>
        <v>0</v>
      </c>
      <c r="R195">
        <f>VLOOKUP($B195,'Tillförd energi'!$B$1:$AS$566,MATCH(R$1,'Tillförd energi'!$B$1:$AQ$1,0),FALSE)</f>
        <v>0</v>
      </c>
      <c r="S195">
        <f>VLOOKUP($B195,'Tillförd energi'!$B$1:$AS$566,MATCH(S$1,'Tillförd energi'!$B$1:$AQ$1,0),FALSE)</f>
        <v>8</v>
      </c>
      <c r="T195">
        <f>VLOOKUP($B195,'Tillförd energi'!$B$1:$AS$566,MATCH(T$1,'Tillförd energi'!$B$1:$AQ$1,0),FALSE)</f>
        <v>0</v>
      </c>
      <c r="U195">
        <f>VLOOKUP($B195,'Tillförd energi'!$B$1:$AS$566,MATCH(U$1,'Tillförd energi'!$B$1:$AQ$1,0),FALSE)</f>
        <v>0</v>
      </c>
      <c r="V195">
        <f>VLOOKUP($B195,'Tillförd energi'!$B$1:$AS$566,MATCH(V$1,'Tillförd energi'!$B$1:$AQ$1,0),FALSE)</f>
        <v>0</v>
      </c>
      <c r="W195">
        <f>VLOOKUP($B195,'Tillförd energi'!$B$1:$AS$566,MATCH(W$1,'Tillförd energi'!$B$1:$AQ$1,0),FALSE)</f>
        <v>0</v>
      </c>
      <c r="X195">
        <f>VLOOKUP($B195,'Tillförd energi'!$B$1:$AS$566,MATCH(X$1,'Tillförd energi'!$B$1:$AQ$1,0),FALSE)</f>
        <v>0</v>
      </c>
      <c r="Y195">
        <f>VLOOKUP($B195,'Tillförd energi'!$B$1:$AS$566,MATCH(Y$1,'Tillförd energi'!$B$1:$AQ$1,0),FALSE)</f>
        <v>0</v>
      </c>
      <c r="Z195">
        <f>VLOOKUP($B195,'Tillförd energi'!$B$1:$AS$566,MATCH(Z$1,'Tillförd energi'!$B$1:$AQ$1,0),FALSE)</f>
        <v>0</v>
      </c>
      <c r="AA195">
        <f>VLOOKUP($B195,'Tillförd energi'!$B$1:$AS$566,MATCH(AA$1,'Tillförd energi'!$B$1:$AQ$1,0),FALSE)</f>
        <v>0</v>
      </c>
      <c r="AB195">
        <f>VLOOKUP($B195,'Tillförd energi'!$B$1:$AS$566,MATCH(AB$1,'Tillförd energi'!$B$1:$AQ$1,0),FALSE)</f>
        <v>0</v>
      </c>
      <c r="AC195">
        <f>VLOOKUP($B195,'Tillförd energi'!$B$1:$AS$566,MATCH(AC$1,'Tillförd energi'!$B$1:$AQ$1,0),FALSE)</f>
        <v>0</v>
      </c>
      <c r="AD195">
        <f>VLOOKUP($B195,'Tillförd energi'!$B$1:$AS$566,MATCH(AD$1,'Tillförd energi'!$B$1:$AQ$1,0),FALSE)</f>
        <v>0</v>
      </c>
      <c r="AE195">
        <f>VLOOKUP($B195,'Tillförd energi'!$B$1:$AS$566,MATCH(AE$1,'Tillförd energi'!$B$1:$AQ$1,0),FALSE)</f>
        <v>0</v>
      </c>
      <c r="AF195">
        <f>VLOOKUP($B195,'Tillförd energi'!$B$1:$AS$566,MATCH(AF$1,'Tillförd energi'!$B$1:$AQ$1,0),FALSE)</f>
        <v>0.21</v>
      </c>
      <c r="AG195">
        <f>IFERROR(VLOOKUP(B195,Miljö!$B$1:$S$476,9,FALSE)/1,0)</f>
        <v>0</v>
      </c>
      <c r="AI195">
        <f t="shared" ref="AI195:AI258" si="30">SUM(C195:AF195)</f>
        <v>8.3600000000000012</v>
      </c>
      <c r="AJ195">
        <f t="shared" ref="AJ195:AJ258" si="31">SUM(C195:AG195)</f>
        <v>8.3600000000000012</v>
      </c>
      <c r="AK195">
        <f>IF(ISERROR(1/VLOOKUP($B195,Leveranser!$B$1:$S$500,MATCH("såld värme (gwh)",Leveranser!$B$1:$S$1,0),FALSE)),"",VLOOKUP($B195,Leveranser!$B$1:$S$500,MATCH("såld värme (gwh)",Leveranser!$B$1:$S$1,0),FALSE))</f>
        <v>7.19</v>
      </c>
      <c r="AL195" s="22">
        <f>VLOOKUP($B195,Leveranser!$B$1:$Y$500,MATCH("Totalt såld fjärrvärme till andra fjärrvärmeföretag",Leveranser!$B$1:$AA$1,0),FALSE)</f>
        <v>0</v>
      </c>
      <c r="AM195" s="22">
        <f>IF(ISERROR(1/VLOOKUP($B195,Miljö!$B$1:$S$500,MATCH("Såld mängd produktionsspecifik fjärrvärme (GWh)",Miljö!$B$1:$R$1,0),FALSE)),0,VLOOKUP($B195,Miljö!$B$1:$S$500,MATCH("Såld mängd produktionsspecifik fjärrvärme (GWh)",Miljö!$B$1:$R$1,0),FALSE))</f>
        <v>0</v>
      </c>
      <c r="AN195" s="23">
        <f t="shared" ref="AN195:AN258" si="32">IFERROR(AK195/AJ195,"")</f>
        <v>0.86004784688995206</v>
      </c>
      <c r="AP195" t="str">
        <f>VLOOKUP($B195,'Miljövärden urval för publ'!$B$1:$H$450,7,FALSE)</f>
        <v>Ja</v>
      </c>
      <c r="AQ195" t="str">
        <f>VLOOKUP($B195,'Miljövärden urval för publ'!$B$1:$H$450,6,FALSE)</f>
        <v>Nej</v>
      </c>
      <c r="AU195">
        <f t="shared" ref="AU195:AU258" si="33">Z195+AA195+AF195</f>
        <v>0.21</v>
      </c>
      <c r="AV195">
        <f t="shared" ref="AV195:AV258" si="34">X195</f>
        <v>0</v>
      </c>
      <c r="AW195">
        <f t="shared" ref="AW195:AW258" si="35">M195+N195+O195+P195+Q195</f>
        <v>0</v>
      </c>
      <c r="AX195">
        <f t="shared" ref="AX195:AX258" si="36">R195+S195+T195+U195</f>
        <v>8</v>
      </c>
      <c r="AZ195">
        <f t="shared" ref="AZ195:AZ258" si="37">AB195</f>
        <v>0</v>
      </c>
      <c r="BA195">
        <f t="shared" ref="BA195:BA258" si="38">AE195</f>
        <v>0</v>
      </c>
      <c r="BC195">
        <f t="shared" ref="BC195:BC258" si="39">L195+M195+N195+O195+P195+Q195+R195+S195+T195+U195+V195+W195+X195</f>
        <v>8</v>
      </c>
    </row>
    <row r="196" spans="1:55" ht="15" customHeight="1" x14ac:dyDescent="0.25">
      <c r="A196" t="s">
        <v>279</v>
      </c>
      <c r="B196" t="s">
        <v>282</v>
      </c>
      <c r="C196">
        <f>VLOOKUP($B196,'Tillförd energi'!$B$1:$AS$566,MATCH(C$1,'Tillförd energi'!$B$1:$AQ$1,0),FALSE)</f>
        <v>0</v>
      </c>
      <c r="D196">
        <f>VLOOKUP($B196,'Tillförd energi'!$B$1:$AS$566,MATCH(D$1,'Tillförd energi'!$B$1:$AQ$1,0),FALSE)</f>
        <v>1.2E-2</v>
      </c>
      <c r="E196">
        <f>VLOOKUP($B196,'Tillförd energi'!$B$1:$AS$566,MATCH(E$1,'Tillförd energi'!$B$1:$AQ$1,0),FALSE)</f>
        <v>0</v>
      </c>
      <c r="F196">
        <f>VLOOKUP($B196,'Tillförd energi'!$B$1:$AS$566,MATCH(F$1,'Tillförd energi'!$B$1:$AQ$1,0),FALSE)</f>
        <v>0</v>
      </c>
      <c r="G196">
        <f>VLOOKUP($B196,'Tillförd energi'!$B$1:$AS$566,MATCH(G$1,'Tillförd energi'!$B$1:$AQ$1,0),FALSE)</f>
        <v>0</v>
      </c>
      <c r="H196">
        <f>VLOOKUP($B196,'Tillförd energi'!$B$1:$AS$566,MATCH(H$1,'Tillförd energi'!$B$1:$AQ$1,0),FALSE)</f>
        <v>0</v>
      </c>
      <c r="I196">
        <f>VLOOKUP($B196,'Tillförd energi'!$B$1:$AS$566,MATCH(I$1,'Tillförd energi'!$B$1:$AQ$1,0),FALSE)</f>
        <v>0</v>
      </c>
      <c r="J196">
        <f>VLOOKUP($B196,'Tillförd energi'!$B$1:$AS$566,MATCH(J$1,'Tillförd energi'!$B$1:$AQ$1,0),FALSE)</f>
        <v>0</v>
      </c>
      <c r="K196">
        <v>0</v>
      </c>
      <c r="L196">
        <f>VLOOKUP($B196,'Tillförd energi'!$B$1:$AS$566,MATCH(L$1,'Tillförd energi'!$B$1:$AQ$1,0),FALSE)</f>
        <v>0</v>
      </c>
      <c r="M196">
        <f>VLOOKUP($B196,'Tillförd energi'!$B$1:$AS$566,MATCH(M$1,'Tillförd energi'!$B$1:$AQ$1,0),FALSE)</f>
        <v>0</v>
      </c>
      <c r="N196">
        <f>VLOOKUP($B196,'Tillförd energi'!$B$1:$AS$566,MATCH(N$1,'Tillförd energi'!$B$1:$AQ$1,0),FALSE)</f>
        <v>0</v>
      </c>
      <c r="O196">
        <f>VLOOKUP($B196,'Tillförd energi'!$B$1:$AS$566,MATCH(O$1,'Tillförd energi'!$B$1:$AQ$1,0),FALSE)</f>
        <v>0</v>
      </c>
      <c r="P196">
        <f>VLOOKUP($B196,'Tillförd energi'!$B$1:$AS$566,MATCH(P$1,'Tillförd energi'!$B$1:$AQ$1,0),FALSE)</f>
        <v>0</v>
      </c>
      <c r="Q196">
        <f>VLOOKUP($B196,'Tillförd energi'!$B$1:$AS$566,MATCH(Q$1,'Tillförd energi'!$B$1:$AQ$1,0),FALSE)</f>
        <v>0</v>
      </c>
      <c r="R196">
        <f>VLOOKUP($B196,'Tillförd energi'!$B$1:$AS$566,MATCH(R$1,'Tillförd energi'!$B$1:$AQ$1,0),FALSE)</f>
        <v>0</v>
      </c>
      <c r="S196">
        <f>VLOOKUP($B196,'Tillförd energi'!$B$1:$AS$566,MATCH(S$1,'Tillförd energi'!$B$1:$AQ$1,0),FALSE)</f>
        <v>1.25</v>
      </c>
      <c r="T196">
        <f>VLOOKUP($B196,'Tillförd energi'!$B$1:$AS$566,MATCH(T$1,'Tillförd energi'!$B$1:$AQ$1,0),FALSE)</f>
        <v>0</v>
      </c>
      <c r="U196">
        <f>VLOOKUP($B196,'Tillförd energi'!$B$1:$AS$566,MATCH(U$1,'Tillförd energi'!$B$1:$AQ$1,0),FALSE)</f>
        <v>0</v>
      </c>
      <c r="V196">
        <f>VLOOKUP($B196,'Tillförd energi'!$B$1:$AS$566,MATCH(V$1,'Tillförd energi'!$B$1:$AQ$1,0),FALSE)</f>
        <v>0</v>
      </c>
      <c r="W196">
        <f>VLOOKUP($B196,'Tillförd energi'!$B$1:$AS$566,MATCH(W$1,'Tillförd energi'!$B$1:$AQ$1,0),FALSE)</f>
        <v>0</v>
      </c>
      <c r="X196">
        <f>VLOOKUP($B196,'Tillförd energi'!$B$1:$AS$566,MATCH(X$1,'Tillförd energi'!$B$1:$AQ$1,0),FALSE)</f>
        <v>0</v>
      </c>
      <c r="Y196">
        <f>VLOOKUP($B196,'Tillförd energi'!$B$1:$AS$566,MATCH(Y$1,'Tillförd energi'!$B$1:$AQ$1,0),FALSE)</f>
        <v>0</v>
      </c>
      <c r="Z196">
        <f>VLOOKUP($B196,'Tillförd energi'!$B$1:$AS$566,MATCH(Z$1,'Tillförd energi'!$B$1:$AQ$1,0),FALSE)</f>
        <v>0</v>
      </c>
      <c r="AA196">
        <f>VLOOKUP($B196,'Tillförd energi'!$B$1:$AS$566,MATCH(AA$1,'Tillförd energi'!$B$1:$AQ$1,0),FALSE)</f>
        <v>0</v>
      </c>
      <c r="AB196">
        <f>VLOOKUP($B196,'Tillförd energi'!$B$1:$AS$566,MATCH(AB$1,'Tillförd energi'!$B$1:$AQ$1,0),FALSE)</f>
        <v>0</v>
      </c>
      <c r="AC196">
        <f>VLOOKUP($B196,'Tillförd energi'!$B$1:$AS$566,MATCH(AC$1,'Tillförd energi'!$B$1:$AQ$1,0),FALSE)</f>
        <v>0</v>
      </c>
      <c r="AD196">
        <f>VLOOKUP($B196,'Tillförd energi'!$B$1:$AS$566,MATCH(AD$1,'Tillförd energi'!$B$1:$AQ$1,0),FALSE)</f>
        <v>0</v>
      </c>
      <c r="AE196">
        <f>VLOOKUP($B196,'Tillförd energi'!$B$1:$AS$566,MATCH(AE$1,'Tillförd energi'!$B$1:$AQ$1,0),FALSE)</f>
        <v>0</v>
      </c>
      <c r="AF196">
        <f>VLOOKUP($B196,'Tillförd energi'!$B$1:$AS$566,MATCH(AF$1,'Tillförd energi'!$B$1:$AQ$1,0),FALSE)</f>
        <v>0.05</v>
      </c>
      <c r="AG196">
        <f>IFERROR(VLOOKUP(B196,Miljö!$B$1:$S$476,9,FALSE)/1,0)</f>
        <v>0</v>
      </c>
      <c r="AI196">
        <f t="shared" si="30"/>
        <v>1.3120000000000001</v>
      </c>
      <c r="AJ196">
        <f t="shared" si="31"/>
        <v>1.3120000000000001</v>
      </c>
      <c r="AK196">
        <f>IF(ISERROR(1/VLOOKUP($B196,Leveranser!$B$1:$S$500,MATCH("såld värme (gwh)",Leveranser!$B$1:$S$1,0),FALSE)),"",VLOOKUP($B196,Leveranser!$B$1:$S$500,MATCH("såld värme (gwh)",Leveranser!$B$1:$S$1,0),FALSE))</f>
        <v>1.0549999999999999</v>
      </c>
      <c r="AL196" s="22">
        <f>VLOOKUP($B196,Leveranser!$B$1:$Y$500,MATCH("Totalt såld fjärrvärme till andra fjärrvärmeföretag",Leveranser!$B$1:$AA$1,0),FALSE)</f>
        <v>0</v>
      </c>
      <c r="AM196" s="22">
        <f>IF(ISERROR(1/VLOOKUP($B196,Miljö!$B$1:$S$500,MATCH("Såld mängd produktionsspecifik fjärrvärme (GWh)",Miljö!$B$1:$R$1,0),FALSE)),0,VLOOKUP($B196,Miljö!$B$1:$S$500,MATCH("Såld mängd produktionsspecifik fjärrvärme (GWh)",Miljö!$B$1:$R$1,0),FALSE))</f>
        <v>0</v>
      </c>
      <c r="AN196" s="23">
        <f t="shared" si="32"/>
        <v>0.80411585365853655</v>
      </c>
      <c r="AP196" t="str">
        <f>VLOOKUP($B196,'Miljövärden urval för publ'!$B$1:$H$450,7,FALSE)</f>
        <v>Ja</v>
      </c>
      <c r="AQ196" t="str">
        <f>VLOOKUP($B196,'Miljövärden urval för publ'!$B$1:$H$450,6,FALSE)</f>
        <v>Nej</v>
      </c>
      <c r="AU196">
        <f t="shared" si="33"/>
        <v>0.05</v>
      </c>
      <c r="AV196">
        <f t="shared" si="34"/>
        <v>0</v>
      </c>
      <c r="AW196">
        <f t="shared" si="35"/>
        <v>0</v>
      </c>
      <c r="AX196">
        <f t="shared" si="36"/>
        <v>1.25</v>
      </c>
      <c r="AZ196">
        <f t="shared" si="37"/>
        <v>0</v>
      </c>
      <c r="BA196">
        <f t="shared" si="38"/>
        <v>0</v>
      </c>
      <c r="BC196">
        <f t="shared" si="39"/>
        <v>1.25</v>
      </c>
    </row>
    <row r="197" spans="1:55" ht="15" customHeight="1" x14ac:dyDescent="0.25">
      <c r="A197" t="s">
        <v>283</v>
      </c>
      <c r="B197" t="s">
        <v>284</v>
      </c>
      <c r="C197">
        <f>VLOOKUP($B197,'Tillförd energi'!$B$1:$AS$566,MATCH(C$1,'Tillförd energi'!$B$1:$AQ$1,0),FALSE)</f>
        <v>0</v>
      </c>
      <c r="D197">
        <f>VLOOKUP($B197,'Tillförd energi'!$B$1:$AS$566,MATCH(D$1,'Tillförd energi'!$B$1:$AQ$1,0),FALSE)</f>
        <v>0</v>
      </c>
      <c r="E197">
        <f>VLOOKUP($B197,'Tillförd energi'!$B$1:$AS$566,MATCH(E$1,'Tillförd energi'!$B$1:$AQ$1,0),FALSE)</f>
        <v>0</v>
      </c>
      <c r="F197">
        <f>VLOOKUP($B197,'Tillförd energi'!$B$1:$AS$566,MATCH(F$1,'Tillförd energi'!$B$1:$AQ$1,0),FALSE)</f>
        <v>0.99</v>
      </c>
      <c r="G197">
        <f>VLOOKUP($B197,'Tillförd energi'!$B$1:$AS$566,MATCH(G$1,'Tillförd energi'!$B$1:$AQ$1,0),FALSE)</f>
        <v>0</v>
      </c>
      <c r="H197">
        <f>VLOOKUP($B197,'Tillförd energi'!$B$1:$AS$566,MATCH(H$1,'Tillförd energi'!$B$1:$AQ$1,0),FALSE)</f>
        <v>0</v>
      </c>
      <c r="I197">
        <f>VLOOKUP($B197,'Tillförd energi'!$B$1:$AS$566,MATCH(I$1,'Tillförd energi'!$B$1:$AQ$1,0),FALSE)</f>
        <v>0</v>
      </c>
      <c r="J197">
        <f>VLOOKUP($B197,'Tillförd energi'!$B$1:$AS$566,MATCH(J$1,'Tillförd energi'!$B$1:$AQ$1,0),FALSE)</f>
        <v>0</v>
      </c>
      <c r="K197">
        <v>0</v>
      </c>
      <c r="L197">
        <f>VLOOKUP($B197,'Tillförd energi'!$B$1:$AS$566,MATCH(L$1,'Tillförd energi'!$B$1:$AQ$1,0),FALSE)</f>
        <v>0</v>
      </c>
      <c r="M197">
        <f>VLOOKUP($B197,'Tillförd energi'!$B$1:$AS$566,MATCH(M$1,'Tillförd energi'!$B$1:$AQ$1,0),FALSE)</f>
        <v>0</v>
      </c>
      <c r="N197">
        <f>VLOOKUP($B197,'Tillförd energi'!$B$1:$AS$566,MATCH(N$1,'Tillförd energi'!$B$1:$AQ$1,0),FALSE)</f>
        <v>0</v>
      </c>
      <c r="O197">
        <f>VLOOKUP($B197,'Tillförd energi'!$B$1:$AS$566,MATCH(O$1,'Tillförd energi'!$B$1:$AQ$1,0),FALSE)</f>
        <v>0</v>
      </c>
      <c r="P197">
        <f>VLOOKUP($B197,'Tillförd energi'!$B$1:$AS$566,MATCH(P$1,'Tillförd energi'!$B$1:$AQ$1,0),FALSE)</f>
        <v>11.93</v>
      </c>
      <c r="Q197">
        <f>VLOOKUP($B197,'Tillförd energi'!$B$1:$AS$566,MATCH(Q$1,'Tillförd energi'!$B$1:$AQ$1,0),FALSE)</f>
        <v>0</v>
      </c>
      <c r="R197">
        <f>VLOOKUP($B197,'Tillförd energi'!$B$1:$AS$566,MATCH(R$1,'Tillförd energi'!$B$1:$AQ$1,0),FALSE)</f>
        <v>8.4</v>
      </c>
      <c r="S197">
        <f>VLOOKUP($B197,'Tillförd energi'!$B$1:$AS$566,MATCH(S$1,'Tillförd energi'!$B$1:$AQ$1,0),FALSE)</f>
        <v>0</v>
      </c>
      <c r="T197">
        <f>VLOOKUP($B197,'Tillförd energi'!$B$1:$AS$566,MATCH(T$1,'Tillförd energi'!$B$1:$AQ$1,0),FALSE)</f>
        <v>0</v>
      </c>
      <c r="U197">
        <f>VLOOKUP($B197,'Tillförd energi'!$B$1:$AS$566,MATCH(U$1,'Tillförd energi'!$B$1:$AQ$1,0),FALSE)</f>
        <v>0</v>
      </c>
      <c r="V197">
        <f>VLOOKUP($B197,'Tillförd energi'!$B$1:$AS$566,MATCH(V$1,'Tillförd energi'!$B$1:$AQ$1,0),FALSE)</f>
        <v>0</v>
      </c>
      <c r="W197">
        <f>VLOOKUP($B197,'Tillförd energi'!$B$1:$AS$566,MATCH(W$1,'Tillförd energi'!$B$1:$AQ$1,0),FALSE)</f>
        <v>0</v>
      </c>
      <c r="X197">
        <f>VLOOKUP($B197,'Tillförd energi'!$B$1:$AS$566,MATCH(X$1,'Tillförd energi'!$B$1:$AQ$1,0),FALSE)</f>
        <v>0</v>
      </c>
      <c r="Y197">
        <f>VLOOKUP($B197,'Tillförd energi'!$B$1:$AS$566,MATCH(Y$1,'Tillförd energi'!$B$1:$AQ$1,0),FALSE)</f>
        <v>0</v>
      </c>
      <c r="Z197">
        <f>VLOOKUP($B197,'Tillförd energi'!$B$1:$AS$566,MATCH(Z$1,'Tillförd energi'!$B$1:$AQ$1,0),FALSE)</f>
        <v>0</v>
      </c>
      <c r="AA197">
        <f>VLOOKUP($B197,'Tillförd energi'!$B$1:$AS$566,MATCH(AA$1,'Tillförd energi'!$B$1:$AQ$1,0),FALSE)</f>
        <v>0</v>
      </c>
      <c r="AB197">
        <f>VLOOKUP($B197,'Tillförd energi'!$B$1:$AS$566,MATCH(AB$1,'Tillförd energi'!$B$1:$AQ$1,0),FALSE)</f>
        <v>0</v>
      </c>
      <c r="AC197">
        <f>VLOOKUP($B197,'Tillförd energi'!$B$1:$AS$566,MATCH(AC$1,'Tillförd energi'!$B$1:$AQ$1,0),FALSE)</f>
        <v>0</v>
      </c>
      <c r="AD197">
        <f>VLOOKUP($B197,'Tillförd energi'!$B$1:$AS$566,MATCH(AD$1,'Tillförd energi'!$B$1:$AQ$1,0),FALSE)</f>
        <v>0</v>
      </c>
      <c r="AE197">
        <f>VLOOKUP($B197,'Tillförd energi'!$B$1:$AS$566,MATCH(AE$1,'Tillförd energi'!$B$1:$AQ$1,0),FALSE)</f>
        <v>0</v>
      </c>
      <c r="AF197">
        <f>VLOOKUP($B197,'Tillförd energi'!$B$1:$AS$566,MATCH(AF$1,'Tillförd energi'!$B$1:$AQ$1,0),FALSE)</f>
        <v>0.42299999999999999</v>
      </c>
      <c r="AG197">
        <f>IFERROR(VLOOKUP(B197,Miljö!$B$1:$S$476,9,FALSE)/1,0)</f>
        <v>0</v>
      </c>
      <c r="AI197">
        <f t="shared" si="30"/>
        <v>21.742999999999999</v>
      </c>
      <c r="AJ197">
        <f t="shared" si="31"/>
        <v>21.742999999999999</v>
      </c>
      <c r="AK197">
        <f>IF(ISERROR(1/VLOOKUP($B197,Leveranser!$B$1:$S$500,MATCH("såld värme (gwh)",Leveranser!$B$1:$S$1,0),FALSE)),"",VLOOKUP($B197,Leveranser!$B$1:$S$500,MATCH("såld värme (gwh)",Leveranser!$B$1:$S$1,0),FALSE))</f>
        <v>14.1</v>
      </c>
      <c r="AL197" s="22">
        <f>VLOOKUP($B197,Leveranser!$B$1:$Y$500,MATCH("Totalt såld fjärrvärme till andra fjärrvärmeföretag",Leveranser!$B$1:$AA$1,0),FALSE)</f>
        <v>0</v>
      </c>
      <c r="AM197" s="22">
        <f>IF(ISERROR(1/VLOOKUP($B197,Miljö!$B$1:$S$500,MATCH("Såld mängd produktionsspecifik fjärrvärme (GWh)",Miljö!$B$1:$R$1,0),FALSE)),0,VLOOKUP($B197,Miljö!$B$1:$S$500,MATCH("Såld mängd produktionsspecifik fjärrvärme (GWh)",Miljö!$B$1:$R$1,0),FALSE))</f>
        <v>0</v>
      </c>
      <c r="AN197" s="23">
        <f t="shared" si="32"/>
        <v>0.64848456974658508</v>
      </c>
      <c r="AP197" t="str">
        <f>VLOOKUP($B197,'Miljövärden urval för publ'!$B$1:$H$450,7,FALSE)</f>
        <v>Ja</v>
      </c>
      <c r="AQ197" t="str">
        <f>VLOOKUP($B197,'Miljövärden urval för publ'!$B$1:$H$450,6,FALSE)</f>
        <v>Nej</v>
      </c>
      <c r="AU197">
        <f t="shared" si="33"/>
        <v>0.42299999999999999</v>
      </c>
      <c r="AV197">
        <f t="shared" si="34"/>
        <v>0</v>
      </c>
      <c r="AW197">
        <f t="shared" si="35"/>
        <v>11.93</v>
      </c>
      <c r="AX197">
        <f t="shared" si="36"/>
        <v>8.4</v>
      </c>
      <c r="AZ197">
        <f t="shared" si="37"/>
        <v>0</v>
      </c>
      <c r="BA197">
        <f t="shared" si="38"/>
        <v>0</v>
      </c>
      <c r="BC197">
        <f t="shared" si="39"/>
        <v>20.329999999999998</v>
      </c>
    </row>
    <row r="198" spans="1:55" ht="15" customHeight="1" x14ac:dyDescent="0.25">
      <c r="A198" t="s">
        <v>285</v>
      </c>
      <c r="B198" t="s">
        <v>286</v>
      </c>
      <c r="C198">
        <f>VLOOKUP($B198,'Tillförd energi'!$B$1:$AS$566,MATCH(C$1,'Tillförd energi'!$B$1:$AQ$1,0),FALSE)</f>
        <v>0</v>
      </c>
      <c r="D198">
        <f>VLOOKUP($B198,'Tillförd energi'!$B$1:$AS$566,MATCH(D$1,'Tillförd energi'!$B$1:$AQ$1,0),FALSE)</f>
        <v>0.26</v>
      </c>
      <c r="E198">
        <f>VLOOKUP($B198,'Tillförd energi'!$B$1:$AS$566,MATCH(E$1,'Tillförd energi'!$B$1:$AQ$1,0),FALSE)</f>
        <v>0</v>
      </c>
      <c r="F198">
        <f>VLOOKUP($B198,'Tillförd energi'!$B$1:$AS$566,MATCH(F$1,'Tillförd energi'!$B$1:$AQ$1,0),FALSE)</f>
        <v>2.17</v>
      </c>
      <c r="G198">
        <f>VLOOKUP($B198,'Tillförd energi'!$B$1:$AS$566,MATCH(G$1,'Tillförd energi'!$B$1:$AQ$1,0),FALSE)</f>
        <v>0</v>
      </c>
      <c r="H198">
        <f>VLOOKUP($B198,'Tillförd energi'!$B$1:$AS$566,MATCH(H$1,'Tillförd energi'!$B$1:$AQ$1,0),FALSE)</f>
        <v>0</v>
      </c>
      <c r="I198">
        <f>VLOOKUP($B198,'Tillförd energi'!$B$1:$AS$566,MATCH(I$1,'Tillförd energi'!$B$1:$AQ$1,0),FALSE)</f>
        <v>0</v>
      </c>
      <c r="J198">
        <f>VLOOKUP($B198,'Tillförd energi'!$B$1:$AS$566,MATCH(J$1,'Tillförd energi'!$B$1:$AQ$1,0),FALSE)</f>
        <v>0</v>
      </c>
      <c r="K198">
        <v>0</v>
      </c>
      <c r="L198">
        <f>VLOOKUP($B198,'Tillförd energi'!$B$1:$AS$566,MATCH(L$1,'Tillförd energi'!$B$1:$AQ$1,0),FALSE)</f>
        <v>0</v>
      </c>
      <c r="M198">
        <f>VLOOKUP($B198,'Tillförd energi'!$B$1:$AS$566,MATCH(M$1,'Tillförd energi'!$B$1:$AQ$1,0),FALSE)</f>
        <v>6.6</v>
      </c>
      <c r="N198">
        <f>VLOOKUP($B198,'Tillförd energi'!$B$1:$AS$566,MATCH(N$1,'Tillförd energi'!$B$1:$AQ$1,0),FALSE)</f>
        <v>70.3</v>
      </c>
      <c r="O198">
        <f>VLOOKUP($B198,'Tillförd energi'!$B$1:$AS$566,MATCH(O$1,'Tillförd energi'!$B$1:$AQ$1,0),FALSE)</f>
        <v>6.6</v>
      </c>
      <c r="P198">
        <f>VLOOKUP($B198,'Tillförd energi'!$B$1:$AS$566,MATCH(P$1,'Tillförd energi'!$B$1:$AQ$1,0),FALSE)</f>
        <v>10.199999999999999</v>
      </c>
      <c r="Q198">
        <f>VLOOKUP($B198,'Tillförd energi'!$B$1:$AS$566,MATCH(Q$1,'Tillförd energi'!$B$1:$AQ$1,0),FALSE)</f>
        <v>8.5882400000000008</v>
      </c>
      <c r="R198">
        <f>VLOOKUP($B198,'Tillförd energi'!$B$1:$AS$566,MATCH(R$1,'Tillförd energi'!$B$1:$AQ$1,0),FALSE)</f>
        <v>0</v>
      </c>
      <c r="S198">
        <f>VLOOKUP($B198,'Tillförd energi'!$B$1:$AS$566,MATCH(S$1,'Tillförd energi'!$B$1:$AQ$1,0),FALSE)</f>
        <v>0</v>
      </c>
      <c r="T198">
        <f>VLOOKUP($B198,'Tillförd energi'!$B$1:$AS$566,MATCH(T$1,'Tillförd energi'!$B$1:$AQ$1,0),FALSE)</f>
        <v>0</v>
      </c>
      <c r="U198">
        <f>VLOOKUP($B198,'Tillförd energi'!$B$1:$AS$566,MATCH(U$1,'Tillförd energi'!$B$1:$AQ$1,0),FALSE)</f>
        <v>0</v>
      </c>
      <c r="V198">
        <f>VLOOKUP($B198,'Tillförd energi'!$B$1:$AS$566,MATCH(V$1,'Tillförd energi'!$B$1:$AQ$1,0),FALSE)</f>
        <v>0</v>
      </c>
      <c r="W198">
        <f>VLOOKUP($B198,'Tillförd energi'!$B$1:$AS$566,MATCH(W$1,'Tillförd energi'!$B$1:$AQ$1,0),FALSE)</f>
        <v>0</v>
      </c>
      <c r="X198">
        <f>VLOOKUP($B198,'Tillförd energi'!$B$1:$AS$566,MATCH(X$1,'Tillförd energi'!$B$1:$AQ$1,0),FALSE)</f>
        <v>0</v>
      </c>
      <c r="Y198">
        <f>VLOOKUP($B198,'Tillförd energi'!$B$1:$AS$566,MATCH(Y$1,'Tillförd energi'!$B$1:$AQ$1,0),FALSE)</f>
        <v>0</v>
      </c>
      <c r="Z198">
        <f>VLOOKUP($B198,'Tillförd energi'!$B$1:$AS$566,MATCH(Z$1,'Tillförd energi'!$B$1:$AQ$1,0),FALSE)</f>
        <v>0</v>
      </c>
      <c r="AA198">
        <f>VLOOKUP($B198,'Tillförd energi'!$B$1:$AS$566,MATCH(AA$1,'Tillförd energi'!$B$1:$AQ$1,0),FALSE)</f>
        <v>0</v>
      </c>
      <c r="AB198">
        <f>VLOOKUP($B198,'Tillförd energi'!$B$1:$AS$566,MATCH(AB$1,'Tillförd energi'!$B$1:$AQ$1,0),FALSE)</f>
        <v>0</v>
      </c>
      <c r="AC198">
        <f>VLOOKUP($B198,'Tillförd energi'!$B$1:$AS$566,MATCH(AC$1,'Tillförd energi'!$B$1:$AQ$1,0),FALSE)</f>
        <v>0</v>
      </c>
      <c r="AD198">
        <f>VLOOKUP($B198,'Tillförd energi'!$B$1:$AS$566,MATCH(AD$1,'Tillförd energi'!$B$1:$AQ$1,0),FALSE)</f>
        <v>0</v>
      </c>
      <c r="AE198">
        <f>VLOOKUP($B198,'Tillförd energi'!$B$1:$AS$566,MATCH(AE$1,'Tillförd energi'!$B$1:$AQ$1,0),FALSE)</f>
        <v>0</v>
      </c>
      <c r="AF198">
        <f>VLOOKUP($B198,'Tillförd energi'!$B$1:$AS$566,MATCH(AF$1,'Tillförd energi'!$B$1:$AQ$1,0),FALSE)</f>
        <v>4.9349999999999996</v>
      </c>
      <c r="AG198">
        <f>IFERROR(VLOOKUP(B198,Miljö!$B$1:$S$476,9,FALSE)/1,0)</f>
        <v>91.4</v>
      </c>
      <c r="AI198">
        <f t="shared" si="30"/>
        <v>109.65324</v>
      </c>
      <c r="AJ198">
        <f t="shared" si="31"/>
        <v>201.05324000000002</v>
      </c>
      <c r="AK198">
        <f>IF(ISERROR(1/VLOOKUP($B198,Leveranser!$B$1:$S$500,MATCH("såld värme (gwh)",Leveranser!$B$1:$S$1,0),FALSE)),"",VLOOKUP($B198,Leveranser!$B$1:$S$500,MATCH("såld värme (gwh)",Leveranser!$B$1:$S$1,0),FALSE))</f>
        <v>164.5</v>
      </c>
      <c r="AL198" s="22">
        <f>VLOOKUP($B198,Leveranser!$B$1:$Y$500,MATCH("Totalt såld fjärrvärme till andra fjärrvärmeföretag",Leveranser!$B$1:$AA$1,0),FALSE)</f>
        <v>0</v>
      </c>
      <c r="AM198" s="22">
        <f>IF(ISERROR(1/VLOOKUP($B198,Miljö!$B$1:$S$500,MATCH("Såld mängd produktionsspecifik fjärrvärme (GWh)",Miljö!$B$1:$R$1,0),FALSE)),0,VLOOKUP($B198,Miljö!$B$1:$S$500,MATCH("Såld mängd produktionsspecifik fjärrvärme (GWh)",Miljö!$B$1:$R$1,0),FALSE))</f>
        <v>0</v>
      </c>
      <c r="AN198" s="23">
        <f t="shared" si="32"/>
        <v>0.81819124128514409</v>
      </c>
      <c r="AP198" t="str">
        <f>VLOOKUP($B198,'Miljövärden urval för publ'!$B$1:$H$450,7,FALSE)</f>
        <v>Ja</v>
      </c>
      <c r="AQ198" t="str">
        <f>VLOOKUP($B198,'Miljövärden urval för publ'!$B$1:$H$450,6,FALSE)</f>
        <v>Ja</v>
      </c>
      <c r="AU198">
        <f t="shared" si="33"/>
        <v>4.9349999999999996</v>
      </c>
      <c r="AV198">
        <f t="shared" si="34"/>
        <v>0</v>
      </c>
      <c r="AW198">
        <f t="shared" si="35"/>
        <v>102.28823999999999</v>
      </c>
      <c r="AX198">
        <f t="shared" si="36"/>
        <v>0</v>
      </c>
      <c r="AZ198">
        <f t="shared" si="37"/>
        <v>0</v>
      </c>
      <c r="BA198">
        <f t="shared" si="38"/>
        <v>0</v>
      </c>
      <c r="BC198">
        <f t="shared" si="39"/>
        <v>102.28823999999999</v>
      </c>
    </row>
    <row r="199" spans="1:55" ht="15" customHeight="1" x14ac:dyDescent="0.25">
      <c r="A199" t="s">
        <v>287</v>
      </c>
      <c r="B199" t="s">
        <v>288</v>
      </c>
      <c r="C199">
        <f>VLOOKUP($B199,'Tillförd energi'!$B$1:$AS$566,MATCH(C$1,'Tillförd energi'!$B$1:$AQ$1,0),FALSE)</f>
        <v>0</v>
      </c>
      <c r="D199">
        <f>VLOOKUP($B199,'Tillförd energi'!$B$1:$AS$566,MATCH(D$1,'Tillförd energi'!$B$1:$AQ$1,0),FALSE)</f>
        <v>0</v>
      </c>
      <c r="E199">
        <f>VLOOKUP($B199,'Tillförd energi'!$B$1:$AS$566,MATCH(E$1,'Tillförd energi'!$B$1:$AQ$1,0),FALSE)</f>
        <v>0</v>
      </c>
      <c r="F199">
        <f>VLOOKUP($B199,'Tillförd energi'!$B$1:$AS$566,MATCH(F$1,'Tillförd energi'!$B$1:$AQ$1,0),FALSE)</f>
        <v>0</v>
      </c>
      <c r="G199">
        <f>VLOOKUP($B199,'Tillförd energi'!$B$1:$AS$566,MATCH(G$1,'Tillförd energi'!$B$1:$AQ$1,0),FALSE)</f>
        <v>0</v>
      </c>
      <c r="H199">
        <f>VLOOKUP($B199,'Tillförd energi'!$B$1:$AS$566,MATCH(H$1,'Tillförd energi'!$B$1:$AQ$1,0),FALSE)</f>
        <v>0</v>
      </c>
      <c r="I199">
        <f>VLOOKUP($B199,'Tillförd energi'!$B$1:$AS$566,MATCH(I$1,'Tillförd energi'!$B$1:$AQ$1,0),FALSE)</f>
        <v>0</v>
      </c>
      <c r="J199">
        <f>VLOOKUP($B199,'Tillförd energi'!$B$1:$AS$566,MATCH(J$1,'Tillförd energi'!$B$1:$AQ$1,0),FALSE)</f>
        <v>0</v>
      </c>
      <c r="K199">
        <v>0</v>
      </c>
      <c r="L199">
        <f>VLOOKUP($B199,'Tillförd energi'!$B$1:$AS$566,MATCH(L$1,'Tillförd energi'!$B$1:$AQ$1,0),FALSE)</f>
        <v>0</v>
      </c>
      <c r="M199">
        <f>VLOOKUP($B199,'Tillförd energi'!$B$1:$AS$566,MATCH(M$1,'Tillförd energi'!$B$1:$AQ$1,0),FALSE)</f>
        <v>0</v>
      </c>
      <c r="N199">
        <f>VLOOKUP($B199,'Tillförd energi'!$B$1:$AS$566,MATCH(N$1,'Tillförd energi'!$B$1:$AQ$1,0),FALSE)</f>
        <v>0</v>
      </c>
      <c r="O199">
        <f>VLOOKUP($B199,'Tillförd energi'!$B$1:$AS$566,MATCH(O$1,'Tillförd energi'!$B$1:$AQ$1,0),FALSE)</f>
        <v>0</v>
      </c>
      <c r="P199">
        <f>VLOOKUP($B199,'Tillförd energi'!$B$1:$AS$566,MATCH(P$1,'Tillförd energi'!$B$1:$AQ$1,0),FALSE)</f>
        <v>12.4</v>
      </c>
      <c r="Q199">
        <f>VLOOKUP($B199,'Tillförd energi'!$B$1:$AS$566,MATCH(Q$1,'Tillförd energi'!$B$1:$AQ$1,0),FALSE)</f>
        <v>0</v>
      </c>
      <c r="R199">
        <f>VLOOKUP($B199,'Tillförd energi'!$B$1:$AS$566,MATCH(R$1,'Tillförd energi'!$B$1:$AQ$1,0),FALSE)</f>
        <v>8.5</v>
      </c>
      <c r="S199">
        <f>VLOOKUP($B199,'Tillförd energi'!$B$1:$AS$566,MATCH(S$1,'Tillförd energi'!$B$1:$AQ$1,0),FALSE)</f>
        <v>0</v>
      </c>
      <c r="T199">
        <f>VLOOKUP($B199,'Tillförd energi'!$B$1:$AS$566,MATCH(T$1,'Tillförd energi'!$B$1:$AQ$1,0),FALSE)</f>
        <v>0</v>
      </c>
      <c r="U199">
        <f>VLOOKUP($B199,'Tillförd energi'!$B$1:$AS$566,MATCH(U$1,'Tillförd energi'!$B$1:$AQ$1,0),FALSE)</f>
        <v>0</v>
      </c>
      <c r="V199">
        <f>VLOOKUP($B199,'Tillförd energi'!$B$1:$AS$566,MATCH(V$1,'Tillförd energi'!$B$1:$AQ$1,0),FALSE)</f>
        <v>0</v>
      </c>
      <c r="W199">
        <f>VLOOKUP($B199,'Tillförd energi'!$B$1:$AS$566,MATCH(W$1,'Tillförd energi'!$B$1:$AQ$1,0),FALSE)</f>
        <v>0</v>
      </c>
      <c r="X199">
        <f>VLOOKUP($B199,'Tillförd energi'!$B$1:$AS$566,MATCH(X$1,'Tillförd energi'!$B$1:$AQ$1,0),FALSE)</f>
        <v>0</v>
      </c>
      <c r="Y199">
        <f>VLOOKUP($B199,'Tillförd energi'!$B$1:$AS$566,MATCH(Y$1,'Tillförd energi'!$B$1:$AQ$1,0),FALSE)</f>
        <v>0</v>
      </c>
      <c r="Z199">
        <f>VLOOKUP($B199,'Tillförd energi'!$B$1:$AS$566,MATCH(Z$1,'Tillförd energi'!$B$1:$AQ$1,0),FALSE)</f>
        <v>0</v>
      </c>
      <c r="AA199">
        <f>VLOOKUP($B199,'Tillförd energi'!$B$1:$AS$566,MATCH(AA$1,'Tillförd energi'!$B$1:$AQ$1,0),FALSE)</f>
        <v>0</v>
      </c>
      <c r="AB199">
        <f>VLOOKUP($B199,'Tillförd energi'!$B$1:$AS$566,MATCH(AB$1,'Tillförd energi'!$B$1:$AQ$1,0),FALSE)</f>
        <v>0</v>
      </c>
      <c r="AC199">
        <f>VLOOKUP($B199,'Tillförd energi'!$B$1:$AS$566,MATCH(AC$1,'Tillförd energi'!$B$1:$AQ$1,0),FALSE)</f>
        <v>0</v>
      </c>
      <c r="AD199">
        <f>VLOOKUP($B199,'Tillförd energi'!$B$1:$AS$566,MATCH(AD$1,'Tillförd energi'!$B$1:$AQ$1,0),FALSE)</f>
        <v>0</v>
      </c>
      <c r="AE199">
        <f>VLOOKUP($B199,'Tillförd energi'!$B$1:$AS$566,MATCH(AE$1,'Tillförd energi'!$B$1:$AQ$1,0),FALSE)</f>
        <v>0</v>
      </c>
      <c r="AF199">
        <f>VLOOKUP($B199,'Tillförd energi'!$B$1:$AS$566,MATCH(AF$1,'Tillförd energi'!$B$1:$AQ$1,0),FALSE)</f>
        <v>0.23</v>
      </c>
      <c r="AG199">
        <f>IFERROR(VLOOKUP(B199,Miljö!$B$1:$S$476,9,FALSE)/1,0)</f>
        <v>0</v>
      </c>
      <c r="AI199">
        <f t="shared" si="30"/>
        <v>21.13</v>
      </c>
      <c r="AJ199">
        <f t="shared" si="31"/>
        <v>21.13</v>
      </c>
      <c r="AK199">
        <f>IF(ISERROR(1/VLOOKUP($B199,Leveranser!$B$1:$S$500,MATCH("såld värme (gwh)",Leveranser!$B$1:$S$1,0),FALSE)),"",VLOOKUP($B199,Leveranser!$B$1:$S$500,MATCH("såld värme (gwh)",Leveranser!$B$1:$S$1,0),FALSE))</f>
        <v>15.5</v>
      </c>
      <c r="AL199" s="22">
        <f>VLOOKUP($B199,Leveranser!$B$1:$Y$500,MATCH("Totalt såld fjärrvärme till andra fjärrvärmeföretag",Leveranser!$B$1:$AA$1,0),FALSE)</f>
        <v>0</v>
      </c>
      <c r="AM199" s="22">
        <f>IF(ISERROR(1/VLOOKUP($B199,Miljö!$B$1:$S$500,MATCH("Såld mängd produktionsspecifik fjärrvärme (GWh)",Miljö!$B$1:$R$1,0),FALSE)),0,VLOOKUP($B199,Miljö!$B$1:$S$500,MATCH("Såld mängd produktionsspecifik fjärrvärme (GWh)",Miljö!$B$1:$R$1,0),FALSE))</f>
        <v>0</v>
      </c>
      <c r="AN199" s="23">
        <f t="shared" si="32"/>
        <v>0.73355418835778519</v>
      </c>
      <c r="AP199" t="str">
        <f>VLOOKUP($B199,'Miljövärden urval för publ'!$B$1:$H$450,7,FALSE)</f>
        <v>Ja</v>
      </c>
      <c r="AQ199" t="str">
        <f>VLOOKUP($B199,'Miljövärden urval för publ'!$B$1:$H$450,6,FALSE)</f>
        <v>Ja</v>
      </c>
      <c r="AU199">
        <f t="shared" si="33"/>
        <v>0.23</v>
      </c>
      <c r="AV199">
        <f t="shared" si="34"/>
        <v>0</v>
      </c>
      <c r="AW199">
        <f t="shared" si="35"/>
        <v>12.4</v>
      </c>
      <c r="AX199">
        <f t="shared" si="36"/>
        <v>8.5</v>
      </c>
      <c r="AZ199">
        <f t="shared" si="37"/>
        <v>0</v>
      </c>
      <c r="BA199">
        <f t="shared" si="38"/>
        <v>0</v>
      </c>
      <c r="BC199">
        <f t="shared" si="39"/>
        <v>20.9</v>
      </c>
    </row>
    <row r="200" spans="1:55" ht="15" customHeight="1" x14ac:dyDescent="0.25">
      <c r="A200" t="s">
        <v>289</v>
      </c>
      <c r="B200" t="s">
        <v>290</v>
      </c>
      <c r="C200">
        <f>VLOOKUP($B200,'Tillförd energi'!$B$1:$AS$566,MATCH(C$1,'Tillförd energi'!$B$1:$AQ$1,0),FALSE)</f>
        <v>0</v>
      </c>
      <c r="D200">
        <f>VLOOKUP($B200,'Tillförd energi'!$B$1:$AS$566,MATCH(D$1,'Tillförd energi'!$B$1:$AQ$1,0),FALSE)</f>
        <v>0</v>
      </c>
      <c r="E200">
        <f>VLOOKUP($B200,'Tillförd energi'!$B$1:$AS$566,MATCH(E$1,'Tillförd energi'!$B$1:$AQ$1,0),FALSE)</f>
        <v>0</v>
      </c>
      <c r="F200">
        <f>VLOOKUP($B200,'Tillförd energi'!$B$1:$AS$566,MATCH(F$1,'Tillförd energi'!$B$1:$AQ$1,0),FALSE)</f>
        <v>0</v>
      </c>
      <c r="G200">
        <f>VLOOKUP($B200,'Tillförd energi'!$B$1:$AS$566,MATCH(G$1,'Tillförd energi'!$B$1:$AQ$1,0),FALSE)</f>
        <v>0</v>
      </c>
      <c r="H200">
        <f>VLOOKUP($B200,'Tillförd energi'!$B$1:$AS$566,MATCH(H$1,'Tillförd energi'!$B$1:$AQ$1,0),FALSE)</f>
        <v>0</v>
      </c>
      <c r="I200">
        <f>VLOOKUP($B200,'Tillförd energi'!$B$1:$AS$566,MATCH(I$1,'Tillförd energi'!$B$1:$AQ$1,0),FALSE)</f>
        <v>0</v>
      </c>
      <c r="J200">
        <f>VLOOKUP($B200,'Tillförd energi'!$B$1:$AS$566,MATCH(J$1,'Tillförd energi'!$B$1:$AQ$1,0),FALSE)</f>
        <v>0</v>
      </c>
      <c r="K200">
        <v>0</v>
      </c>
      <c r="L200">
        <f>VLOOKUP($B200,'Tillförd energi'!$B$1:$AS$566,MATCH(L$1,'Tillförd energi'!$B$1:$AQ$1,0),FALSE)</f>
        <v>0</v>
      </c>
      <c r="M200">
        <f>VLOOKUP($B200,'Tillförd energi'!$B$1:$AS$566,MATCH(M$1,'Tillförd energi'!$B$1:$AQ$1,0),FALSE)</f>
        <v>0</v>
      </c>
      <c r="N200">
        <f>VLOOKUP($B200,'Tillförd energi'!$B$1:$AS$566,MATCH(N$1,'Tillförd energi'!$B$1:$AQ$1,0),FALSE)</f>
        <v>0</v>
      </c>
      <c r="O200">
        <f>VLOOKUP($B200,'Tillförd energi'!$B$1:$AS$566,MATCH(O$1,'Tillförd energi'!$B$1:$AQ$1,0),FALSE)</f>
        <v>0</v>
      </c>
      <c r="P200">
        <f>VLOOKUP($B200,'Tillförd energi'!$B$1:$AS$566,MATCH(P$1,'Tillförd energi'!$B$1:$AQ$1,0),FALSE)</f>
        <v>0</v>
      </c>
      <c r="Q200">
        <f>VLOOKUP($B200,'Tillförd energi'!$B$1:$AS$566,MATCH(Q$1,'Tillförd energi'!$B$1:$AQ$1,0),FALSE)</f>
        <v>0</v>
      </c>
      <c r="R200">
        <f>VLOOKUP($B200,'Tillförd energi'!$B$1:$AS$566,MATCH(R$1,'Tillförd energi'!$B$1:$AQ$1,0),FALSE)</f>
        <v>0</v>
      </c>
      <c r="S200">
        <f>VLOOKUP($B200,'Tillförd energi'!$B$1:$AS$566,MATCH(S$1,'Tillförd energi'!$B$1:$AQ$1,0),FALSE)</f>
        <v>0</v>
      </c>
      <c r="T200">
        <f>VLOOKUP($B200,'Tillförd energi'!$B$1:$AS$566,MATCH(T$1,'Tillförd energi'!$B$1:$AQ$1,0),FALSE)</f>
        <v>0</v>
      </c>
      <c r="U200">
        <f>VLOOKUP($B200,'Tillförd energi'!$B$1:$AS$566,MATCH(U$1,'Tillförd energi'!$B$1:$AQ$1,0),FALSE)</f>
        <v>0</v>
      </c>
      <c r="V200">
        <f>VLOOKUP($B200,'Tillförd energi'!$B$1:$AS$566,MATCH(V$1,'Tillförd energi'!$B$1:$AQ$1,0),FALSE)</f>
        <v>0</v>
      </c>
      <c r="W200">
        <f>VLOOKUP($B200,'Tillförd energi'!$B$1:$AS$566,MATCH(W$1,'Tillförd energi'!$B$1:$AQ$1,0),FALSE)</f>
        <v>0</v>
      </c>
      <c r="X200">
        <f>VLOOKUP($B200,'Tillförd energi'!$B$1:$AS$566,MATCH(X$1,'Tillförd energi'!$B$1:$AQ$1,0),FALSE)</f>
        <v>0</v>
      </c>
      <c r="Y200">
        <f>VLOOKUP($B200,'Tillförd energi'!$B$1:$AS$566,MATCH(Y$1,'Tillförd energi'!$B$1:$AQ$1,0),FALSE)</f>
        <v>0</v>
      </c>
      <c r="Z200">
        <f>VLOOKUP($B200,'Tillförd energi'!$B$1:$AS$566,MATCH(Z$1,'Tillförd energi'!$B$1:$AQ$1,0),FALSE)</f>
        <v>0</v>
      </c>
      <c r="AA200">
        <f>VLOOKUP($B200,'Tillförd energi'!$B$1:$AS$566,MATCH(AA$1,'Tillförd energi'!$B$1:$AQ$1,0),FALSE)</f>
        <v>0</v>
      </c>
      <c r="AB200">
        <f>VLOOKUP($B200,'Tillförd energi'!$B$1:$AS$566,MATCH(AB$1,'Tillförd energi'!$B$1:$AQ$1,0),FALSE)</f>
        <v>0</v>
      </c>
      <c r="AC200">
        <f>VLOOKUP($B200,'Tillförd energi'!$B$1:$AS$566,MATCH(AC$1,'Tillförd energi'!$B$1:$AQ$1,0),FALSE)</f>
        <v>0</v>
      </c>
      <c r="AD200">
        <f>VLOOKUP($B200,'Tillförd energi'!$B$1:$AS$566,MATCH(AD$1,'Tillförd energi'!$B$1:$AQ$1,0),FALSE)</f>
        <v>0</v>
      </c>
      <c r="AE200">
        <f>VLOOKUP($B200,'Tillförd energi'!$B$1:$AS$566,MATCH(AE$1,'Tillförd energi'!$B$1:$AQ$1,0),FALSE)</f>
        <v>0</v>
      </c>
      <c r="AF200">
        <f>VLOOKUP($B200,'Tillförd energi'!$B$1:$AS$566,MATCH(AF$1,'Tillförd energi'!$B$1:$AQ$1,0),FALSE)</f>
        <v>0</v>
      </c>
      <c r="AG200">
        <f>IFERROR(VLOOKUP(B200,Miljö!$B$1:$S$476,9,FALSE)/1,0)</f>
        <v>0</v>
      </c>
      <c r="AI200">
        <f t="shared" si="30"/>
        <v>0</v>
      </c>
      <c r="AJ200">
        <f t="shared" si="31"/>
        <v>0</v>
      </c>
      <c r="AK200" t="str">
        <f>IF(ISERROR(1/VLOOKUP($B200,Leveranser!$B$1:$S$500,MATCH("såld värme (gwh)",Leveranser!$B$1:$S$1,0),FALSE)),"",VLOOKUP($B200,Leveranser!$B$1:$S$500,MATCH("såld värme (gwh)",Leveranser!$B$1:$S$1,0),FALSE))</f>
        <v/>
      </c>
      <c r="AL200" s="22">
        <f>VLOOKUP($B200,Leveranser!$B$1:$Y$500,MATCH("Totalt såld fjärrvärme till andra fjärrvärmeföretag",Leveranser!$B$1:$AA$1,0),FALSE)</f>
        <v>0</v>
      </c>
      <c r="AM200" s="22">
        <f>IF(ISERROR(1/VLOOKUP($B200,Miljö!$B$1:$S$500,MATCH("Såld mängd produktionsspecifik fjärrvärme (GWh)",Miljö!$B$1:$R$1,0),FALSE)),0,VLOOKUP($B200,Miljö!$B$1:$S$500,MATCH("Såld mängd produktionsspecifik fjärrvärme (GWh)",Miljö!$B$1:$R$1,0),FALSE))</f>
        <v>0</v>
      </c>
      <c r="AN200" s="23" t="str">
        <f t="shared" si="32"/>
        <v/>
      </c>
      <c r="AP200" t="str">
        <f>VLOOKUP($B200,'Miljövärden urval för publ'!$B$1:$H$450,7,FALSE)</f>
        <v>Nej</v>
      </c>
      <c r="AQ200" t="str">
        <f>VLOOKUP($B200,'Miljövärden urval för publ'!$B$1:$H$450,6,FALSE)</f>
        <v>Nej</v>
      </c>
      <c r="AU200">
        <f t="shared" si="33"/>
        <v>0</v>
      </c>
      <c r="AV200">
        <f t="shared" si="34"/>
        <v>0</v>
      </c>
      <c r="AW200">
        <f t="shared" si="35"/>
        <v>0</v>
      </c>
      <c r="AX200">
        <f t="shared" si="36"/>
        <v>0</v>
      </c>
      <c r="AZ200">
        <f t="shared" si="37"/>
        <v>0</v>
      </c>
      <c r="BA200">
        <f t="shared" si="38"/>
        <v>0</v>
      </c>
      <c r="BC200">
        <f t="shared" si="39"/>
        <v>0</v>
      </c>
    </row>
    <row r="201" spans="1:55" ht="15" customHeight="1" x14ac:dyDescent="0.25">
      <c r="A201" t="s">
        <v>291</v>
      </c>
      <c r="B201" t="s">
        <v>292</v>
      </c>
      <c r="C201">
        <f>VLOOKUP($B201,'Tillförd energi'!$B$1:$AS$566,MATCH(C$1,'Tillförd energi'!$B$1:$AQ$1,0),FALSE)</f>
        <v>0</v>
      </c>
      <c r="D201">
        <f>VLOOKUP($B201,'Tillförd energi'!$B$1:$AS$566,MATCH(D$1,'Tillförd energi'!$B$1:$AQ$1,0),FALSE)</f>
        <v>0</v>
      </c>
      <c r="E201">
        <f>VLOOKUP($B201,'Tillförd energi'!$B$1:$AS$566,MATCH(E$1,'Tillförd energi'!$B$1:$AQ$1,0),FALSE)</f>
        <v>0</v>
      </c>
      <c r="F201">
        <f>VLOOKUP($B201,'Tillförd energi'!$B$1:$AS$566,MATCH(F$1,'Tillförd energi'!$B$1:$AQ$1,0),FALSE)</f>
        <v>0</v>
      </c>
      <c r="G201">
        <f>VLOOKUP($B201,'Tillförd energi'!$B$1:$AS$566,MATCH(G$1,'Tillförd energi'!$B$1:$AQ$1,0),FALSE)</f>
        <v>0</v>
      </c>
      <c r="H201">
        <f>VLOOKUP($B201,'Tillförd energi'!$B$1:$AS$566,MATCH(H$1,'Tillförd energi'!$B$1:$AQ$1,0),FALSE)</f>
        <v>0</v>
      </c>
      <c r="I201">
        <f>VLOOKUP($B201,'Tillförd energi'!$B$1:$AS$566,MATCH(I$1,'Tillförd energi'!$B$1:$AQ$1,0),FALSE)</f>
        <v>0</v>
      </c>
      <c r="J201">
        <f>VLOOKUP($B201,'Tillförd energi'!$B$1:$AS$566,MATCH(J$1,'Tillförd energi'!$B$1:$AQ$1,0),FALSE)</f>
        <v>0</v>
      </c>
      <c r="K201">
        <v>0</v>
      </c>
      <c r="L201">
        <f>VLOOKUP($B201,'Tillförd energi'!$B$1:$AS$566,MATCH(L$1,'Tillförd energi'!$B$1:$AQ$1,0),FALSE)</f>
        <v>0</v>
      </c>
      <c r="M201">
        <f>VLOOKUP($B201,'Tillförd energi'!$B$1:$AS$566,MATCH(M$1,'Tillförd energi'!$B$1:$AQ$1,0),FALSE)</f>
        <v>0</v>
      </c>
      <c r="N201">
        <f>VLOOKUP($B201,'Tillförd energi'!$B$1:$AS$566,MATCH(N$1,'Tillförd energi'!$B$1:$AQ$1,0),FALSE)</f>
        <v>0</v>
      </c>
      <c r="O201">
        <f>VLOOKUP($B201,'Tillförd energi'!$B$1:$AS$566,MATCH(O$1,'Tillförd energi'!$B$1:$AQ$1,0),FALSE)</f>
        <v>0</v>
      </c>
      <c r="P201">
        <f>VLOOKUP($B201,'Tillförd energi'!$B$1:$AS$566,MATCH(P$1,'Tillförd energi'!$B$1:$AQ$1,0),FALSE)</f>
        <v>0</v>
      </c>
      <c r="Q201">
        <f>VLOOKUP($B201,'Tillförd energi'!$B$1:$AS$566,MATCH(Q$1,'Tillförd energi'!$B$1:$AQ$1,0),FALSE)</f>
        <v>0</v>
      </c>
      <c r="R201">
        <f>VLOOKUP($B201,'Tillförd energi'!$B$1:$AS$566,MATCH(R$1,'Tillförd energi'!$B$1:$AQ$1,0),FALSE)</f>
        <v>0</v>
      </c>
      <c r="S201">
        <f>VLOOKUP($B201,'Tillförd energi'!$B$1:$AS$566,MATCH(S$1,'Tillförd energi'!$B$1:$AQ$1,0),FALSE)</f>
        <v>0</v>
      </c>
      <c r="T201">
        <f>VLOOKUP($B201,'Tillförd energi'!$B$1:$AS$566,MATCH(T$1,'Tillförd energi'!$B$1:$AQ$1,0),FALSE)</f>
        <v>0</v>
      </c>
      <c r="U201">
        <f>VLOOKUP($B201,'Tillförd energi'!$B$1:$AS$566,MATCH(U$1,'Tillförd energi'!$B$1:$AQ$1,0),FALSE)</f>
        <v>0</v>
      </c>
      <c r="V201">
        <f>VLOOKUP($B201,'Tillförd energi'!$B$1:$AS$566,MATCH(V$1,'Tillförd energi'!$B$1:$AQ$1,0),FALSE)</f>
        <v>0</v>
      </c>
      <c r="W201">
        <f>VLOOKUP($B201,'Tillförd energi'!$B$1:$AS$566,MATCH(W$1,'Tillförd energi'!$B$1:$AQ$1,0),FALSE)</f>
        <v>0</v>
      </c>
      <c r="X201">
        <f>VLOOKUP($B201,'Tillförd energi'!$B$1:$AS$566,MATCH(X$1,'Tillförd energi'!$B$1:$AQ$1,0),FALSE)</f>
        <v>0</v>
      </c>
      <c r="Y201">
        <f>VLOOKUP($B201,'Tillförd energi'!$B$1:$AS$566,MATCH(Y$1,'Tillförd energi'!$B$1:$AQ$1,0),FALSE)</f>
        <v>0</v>
      </c>
      <c r="Z201">
        <f>VLOOKUP($B201,'Tillförd energi'!$B$1:$AS$566,MATCH(Z$1,'Tillförd energi'!$B$1:$AQ$1,0),FALSE)</f>
        <v>0</v>
      </c>
      <c r="AA201">
        <f>VLOOKUP($B201,'Tillförd energi'!$B$1:$AS$566,MATCH(AA$1,'Tillförd energi'!$B$1:$AQ$1,0),FALSE)</f>
        <v>0</v>
      </c>
      <c r="AB201">
        <f>VLOOKUP($B201,'Tillförd energi'!$B$1:$AS$566,MATCH(AB$1,'Tillförd energi'!$B$1:$AQ$1,0),FALSE)</f>
        <v>0</v>
      </c>
      <c r="AC201">
        <f>VLOOKUP($B201,'Tillförd energi'!$B$1:$AS$566,MATCH(AC$1,'Tillförd energi'!$B$1:$AQ$1,0),FALSE)</f>
        <v>0</v>
      </c>
      <c r="AD201">
        <f>VLOOKUP($B201,'Tillförd energi'!$B$1:$AS$566,MATCH(AD$1,'Tillförd energi'!$B$1:$AQ$1,0),FALSE)</f>
        <v>0</v>
      </c>
      <c r="AE201">
        <f>VLOOKUP($B201,'Tillförd energi'!$B$1:$AS$566,MATCH(AE$1,'Tillförd energi'!$B$1:$AQ$1,0),FALSE)</f>
        <v>0</v>
      </c>
      <c r="AF201">
        <f>VLOOKUP($B201,'Tillförd energi'!$B$1:$AS$566,MATCH(AF$1,'Tillförd energi'!$B$1:$AQ$1,0),FALSE)</f>
        <v>0</v>
      </c>
      <c r="AG201">
        <f>IFERROR(VLOOKUP(B201,Miljö!$B$1:$S$476,9,FALSE)/1,0)</f>
        <v>0</v>
      </c>
      <c r="AI201">
        <f t="shared" si="30"/>
        <v>0</v>
      </c>
      <c r="AJ201">
        <f t="shared" si="31"/>
        <v>0</v>
      </c>
      <c r="AK201" t="str">
        <f>IF(ISERROR(1/VLOOKUP($B201,Leveranser!$B$1:$S$500,MATCH("såld värme (gwh)",Leveranser!$B$1:$S$1,0),FALSE)),"",VLOOKUP($B201,Leveranser!$B$1:$S$500,MATCH("såld värme (gwh)",Leveranser!$B$1:$S$1,0),FALSE))</f>
        <v/>
      </c>
      <c r="AL201" s="22">
        <f>VLOOKUP($B201,Leveranser!$B$1:$Y$500,MATCH("Totalt såld fjärrvärme till andra fjärrvärmeföretag",Leveranser!$B$1:$AA$1,0),FALSE)</f>
        <v>0</v>
      </c>
      <c r="AM201" s="22">
        <f>IF(ISERROR(1/VLOOKUP($B201,Miljö!$B$1:$S$500,MATCH("Såld mängd produktionsspecifik fjärrvärme (GWh)",Miljö!$B$1:$R$1,0),FALSE)),0,VLOOKUP($B201,Miljö!$B$1:$S$500,MATCH("Såld mängd produktionsspecifik fjärrvärme (GWh)",Miljö!$B$1:$R$1,0),FALSE))</f>
        <v>0</v>
      </c>
      <c r="AN201" s="23" t="str">
        <f t="shared" si="32"/>
        <v/>
      </c>
      <c r="AP201" t="str">
        <f>VLOOKUP($B201,'Miljövärden urval för publ'!$B$1:$H$450,7,FALSE)</f>
        <v>Nej</v>
      </c>
      <c r="AQ201" t="str">
        <f>VLOOKUP($B201,'Miljövärden urval för publ'!$B$1:$H$450,6,FALSE)</f>
        <v>Ja</v>
      </c>
      <c r="AU201">
        <f t="shared" si="33"/>
        <v>0</v>
      </c>
      <c r="AV201">
        <f t="shared" si="34"/>
        <v>0</v>
      </c>
      <c r="AW201">
        <f t="shared" si="35"/>
        <v>0</v>
      </c>
      <c r="AX201">
        <f t="shared" si="36"/>
        <v>0</v>
      </c>
      <c r="AZ201">
        <f t="shared" si="37"/>
        <v>0</v>
      </c>
      <c r="BA201">
        <f t="shared" si="38"/>
        <v>0</v>
      </c>
      <c r="BC201">
        <f t="shared" si="39"/>
        <v>0</v>
      </c>
    </row>
    <row r="202" spans="1:55" ht="15" customHeight="1" x14ac:dyDescent="0.25">
      <c r="A202" t="s">
        <v>291</v>
      </c>
      <c r="B202" t="s">
        <v>293</v>
      </c>
      <c r="C202">
        <f>VLOOKUP($B202,'Tillförd energi'!$B$1:$AS$566,MATCH(C$1,'Tillförd energi'!$B$1:$AQ$1,0),FALSE)</f>
        <v>0</v>
      </c>
      <c r="D202">
        <f>VLOOKUP($B202,'Tillförd energi'!$B$1:$AS$566,MATCH(D$1,'Tillförd energi'!$B$1:$AQ$1,0),FALSE)</f>
        <v>0.15</v>
      </c>
      <c r="E202">
        <f>VLOOKUP($B202,'Tillförd energi'!$B$1:$AS$566,MATCH(E$1,'Tillförd energi'!$B$1:$AQ$1,0),FALSE)</f>
        <v>0</v>
      </c>
      <c r="F202">
        <f>VLOOKUP($B202,'Tillförd energi'!$B$1:$AS$566,MATCH(F$1,'Tillförd energi'!$B$1:$AQ$1,0),FALSE)</f>
        <v>0</v>
      </c>
      <c r="G202">
        <f>VLOOKUP($B202,'Tillförd energi'!$B$1:$AS$566,MATCH(G$1,'Tillförd energi'!$B$1:$AQ$1,0),FALSE)</f>
        <v>0</v>
      </c>
      <c r="H202">
        <f>VLOOKUP($B202,'Tillförd energi'!$B$1:$AS$566,MATCH(H$1,'Tillförd energi'!$B$1:$AQ$1,0),FALSE)</f>
        <v>0</v>
      </c>
      <c r="I202">
        <f>VLOOKUP($B202,'Tillförd energi'!$B$1:$AS$566,MATCH(I$1,'Tillförd energi'!$B$1:$AQ$1,0),FALSE)</f>
        <v>0</v>
      </c>
      <c r="J202">
        <f>VLOOKUP($B202,'Tillförd energi'!$B$1:$AS$566,MATCH(J$1,'Tillförd energi'!$B$1:$AQ$1,0),FALSE)</f>
        <v>0</v>
      </c>
      <c r="K202">
        <v>0</v>
      </c>
      <c r="L202">
        <f>VLOOKUP($B202,'Tillförd energi'!$B$1:$AS$566,MATCH(L$1,'Tillförd energi'!$B$1:$AQ$1,0),FALSE)</f>
        <v>0</v>
      </c>
      <c r="M202">
        <f>VLOOKUP($B202,'Tillförd energi'!$B$1:$AS$566,MATCH(M$1,'Tillförd energi'!$B$1:$AQ$1,0),FALSE)</f>
        <v>0</v>
      </c>
      <c r="N202">
        <f>VLOOKUP($B202,'Tillförd energi'!$B$1:$AS$566,MATCH(N$1,'Tillförd energi'!$B$1:$AQ$1,0),FALSE)</f>
        <v>8.3149999999999995</v>
      </c>
      <c r="O202">
        <f>VLOOKUP($B202,'Tillförd energi'!$B$1:$AS$566,MATCH(O$1,'Tillförd energi'!$B$1:$AQ$1,0),FALSE)</f>
        <v>0</v>
      </c>
      <c r="P202">
        <f>VLOOKUP($B202,'Tillförd energi'!$B$1:$AS$566,MATCH(P$1,'Tillförd energi'!$B$1:$AQ$1,0),FALSE)</f>
        <v>25.795999999999999</v>
      </c>
      <c r="Q202">
        <f>VLOOKUP($B202,'Tillförd energi'!$B$1:$AS$566,MATCH(Q$1,'Tillförd energi'!$B$1:$AQ$1,0),FALSE)</f>
        <v>0</v>
      </c>
      <c r="R202">
        <f>VLOOKUP($B202,'Tillförd energi'!$B$1:$AS$566,MATCH(R$1,'Tillförd energi'!$B$1:$AQ$1,0),FALSE)</f>
        <v>6.5819999999999999</v>
      </c>
      <c r="S202">
        <f>VLOOKUP($B202,'Tillförd energi'!$B$1:$AS$566,MATCH(S$1,'Tillförd energi'!$B$1:$AQ$1,0),FALSE)</f>
        <v>0</v>
      </c>
      <c r="T202">
        <f>VLOOKUP($B202,'Tillförd energi'!$B$1:$AS$566,MATCH(T$1,'Tillförd energi'!$B$1:$AQ$1,0),FALSE)</f>
        <v>0</v>
      </c>
      <c r="U202">
        <f>VLOOKUP($B202,'Tillförd energi'!$B$1:$AS$566,MATCH(U$1,'Tillförd energi'!$B$1:$AQ$1,0),FALSE)</f>
        <v>0</v>
      </c>
      <c r="V202">
        <f>VLOOKUP($B202,'Tillförd energi'!$B$1:$AS$566,MATCH(V$1,'Tillförd energi'!$B$1:$AQ$1,0),FALSE)</f>
        <v>0.876</v>
      </c>
      <c r="W202">
        <f>VLOOKUP($B202,'Tillförd energi'!$B$1:$AS$566,MATCH(W$1,'Tillförd energi'!$B$1:$AQ$1,0),FALSE)</f>
        <v>0</v>
      </c>
      <c r="X202">
        <f>VLOOKUP($B202,'Tillförd energi'!$B$1:$AS$566,MATCH(X$1,'Tillförd energi'!$B$1:$AQ$1,0),FALSE)</f>
        <v>0</v>
      </c>
      <c r="Y202">
        <f>VLOOKUP($B202,'Tillförd energi'!$B$1:$AS$566,MATCH(Y$1,'Tillförd energi'!$B$1:$AQ$1,0),FALSE)</f>
        <v>0</v>
      </c>
      <c r="Z202">
        <f>VLOOKUP($B202,'Tillförd energi'!$B$1:$AS$566,MATCH(Z$1,'Tillförd energi'!$B$1:$AQ$1,0),FALSE)</f>
        <v>0</v>
      </c>
      <c r="AA202">
        <f>VLOOKUP($B202,'Tillförd energi'!$B$1:$AS$566,MATCH(AA$1,'Tillförd energi'!$B$1:$AQ$1,0),FALSE)</f>
        <v>0</v>
      </c>
      <c r="AB202">
        <f>VLOOKUP($B202,'Tillförd energi'!$B$1:$AS$566,MATCH(AB$1,'Tillförd energi'!$B$1:$AQ$1,0),FALSE)</f>
        <v>0</v>
      </c>
      <c r="AC202">
        <f>VLOOKUP($B202,'Tillförd energi'!$B$1:$AS$566,MATCH(AC$1,'Tillförd energi'!$B$1:$AQ$1,0),FALSE)</f>
        <v>4.2510000000000003</v>
      </c>
      <c r="AD202">
        <f>VLOOKUP($B202,'Tillförd energi'!$B$1:$AS$566,MATCH(AD$1,'Tillförd energi'!$B$1:$AQ$1,0),FALSE)</f>
        <v>0</v>
      </c>
      <c r="AE202">
        <f>VLOOKUP($B202,'Tillförd energi'!$B$1:$AS$566,MATCH(AE$1,'Tillförd energi'!$B$1:$AQ$1,0),FALSE)</f>
        <v>0</v>
      </c>
      <c r="AF202">
        <f>VLOOKUP($B202,'Tillförd energi'!$B$1:$AS$566,MATCH(AF$1,'Tillförd energi'!$B$1:$AQ$1,0),FALSE)</f>
        <v>1.78</v>
      </c>
      <c r="AG202">
        <f>IFERROR(VLOOKUP(B202,Miljö!$B$1:$S$476,9,FALSE)/1,0)</f>
        <v>0</v>
      </c>
      <c r="AI202">
        <f t="shared" si="30"/>
        <v>47.749999999999993</v>
      </c>
      <c r="AJ202">
        <f t="shared" si="31"/>
        <v>47.749999999999993</v>
      </c>
      <c r="AK202">
        <f>IF(ISERROR(1/VLOOKUP($B202,Leveranser!$B$1:$S$500,MATCH("såld värme (gwh)",Leveranser!$B$1:$S$1,0),FALSE)),"",VLOOKUP($B202,Leveranser!$B$1:$S$500,MATCH("såld värme (gwh)",Leveranser!$B$1:$S$1,0),FALSE))</f>
        <v>34.4</v>
      </c>
      <c r="AL202" s="22">
        <f>VLOOKUP($B202,Leveranser!$B$1:$Y$500,MATCH("Totalt såld fjärrvärme till andra fjärrvärmeföretag",Leveranser!$B$1:$AA$1,0),FALSE)</f>
        <v>0</v>
      </c>
      <c r="AM202" s="22">
        <f>IF(ISERROR(1/VLOOKUP($B202,Miljö!$B$1:$S$500,MATCH("Såld mängd produktionsspecifik fjärrvärme (GWh)",Miljö!$B$1:$R$1,0),FALSE)),0,VLOOKUP($B202,Miljö!$B$1:$S$500,MATCH("Såld mängd produktionsspecifik fjärrvärme (GWh)",Miljö!$B$1:$R$1,0),FALSE))</f>
        <v>0</v>
      </c>
      <c r="AN202" s="23">
        <f t="shared" si="32"/>
        <v>0.72041884816753932</v>
      </c>
      <c r="AP202" t="str">
        <f>VLOOKUP($B202,'Miljövärden urval för publ'!$B$1:$H$450,7,FALSE)</f>
        <v>Ja</v>
      </c>
      <c r="AQ202" t="str">
        <f>VLOOKUP($B202,'Miljövärden urval för publ'!$B$1:$H$450,6,FALSE)</f>
        <v>Ja</v>
      </c>
      <c r="AU202">
        <f t="shared" si="33"/>
        <v>1.78</v>
      </c>
      <c r="AV202">
        <f t="shared" si="34"/>
        <v>0</v>
      </c>
      <c r="AW202">
        <f t="shared" si="35"/>
        <v>34.110999999999997</v>
      </c>
      <c r="AX202">
        <f t="shared" si="36"/>
        <v>6.5819999999999999</v>
      </c>
      <c r="AZ202">
        <f t="shared" si="37"/>
        <v>0</v>
      </c>
      <c r="BA202">
        <f t="shared" si="38"/>
        <v>0</v>
      </c>
      <c r="BC202">
        <f t="shared" si="39"/>
        <v>41.568999999999996</v>
      </c>
    </row>
    <row r="203" spans="1:55" ht="15" customHeight="1" x14ac:dyDescent="0.25">
      <c r="A203" t="s">
        <v>291</v>
      </c>
      <c r="B203" t="s">
        <v>294</v>
      </c>
      <c r="C203">
        <f>VLOOKUP($B203,'Tillförd energi'!$B$1:$AS$566,MATCH(C$1,'Tillförd energi'!$B$1:$AQ$1,0),FALSE)</f>
        <v>0</v>
      </c>
      <c r="D203">
        <f>VLOOKUP($B203,'Tillförd energi'!$B$1:$AS$566,MATCH(D$1,'Tillförd energi'!$B$1:$AQ$1,0),FALSE)</f>
        <v>0.318</v>
      </c>
      <c r="E203">
        <f>VLOOKUP($B203,'Tillförd energi'!$B$1:$AS$566,MATCH(E$1,'Tillförd energi'!$B$1:$AQ$1,0),FALSE)</f>
        <v>0</v>
      </c>
      <c r="F203">
        <f>VLOOKUP($B203,'Tillförd energi'!$B$1:$AS$566,MATCH(F$1,'Tillförd energi'!$B$1:$AQ$1,0),FALSE)</f>
        <v>0</v>
      </c>
      <c r="G203">
        <f>VLOOKUP($B203,'Tillförd energi'!$B$1:$AS$566,MATCH(G$1,'Tillförd energi'!$B$1:$AQ$1,0),FALSE)</f>
        <v>0</v>
      </c>
      <c r="H203">
        <f>VLOOKUP($B203,'Tillförd energi'!$B$1:$AS$566,MATCH(H$1,'Tillförd energi'!$B$1:$AQ$1,0),FALSE)</f>
        <v>0</v>
      </c>
      <c r="I203">
        <f>VLOOKUP($B203,'Tillförd energi'!$B$1:$AS$566,MATCH(I$1,'Tillförd energi'!$B$1:$AQ$1,0),FALSE)</f>
        <v>2.1709999999999998</v>
      </c>
      <c r="J203">
        <f>VLOOKUP($B203,'Tillförd energi'!$B$1:$AS$566,MATCH(J$1,'Tillförd energi'!$B$1:$AQ$1,0),FALSE)</f>
        <v>0</v>
      </c>
      <c r="K203">
        <v>0</v>
      </c>
      <c r="L203">
        <f>VLOOKUP($B203,'Tillförd energi'!$B$1:$AS$566,MATCH(L$1,'Tillförd energi'!$B$1:$AQ$1,0),FALSE)</f>
        <v>0</v>
      </c>
      <c r="M203">
        <f>VLOOKUP($B203,'Tillförd energi'!$B$1:$AS$566,MATCH(M$1,'Tillförd energi'!$B$1:$AQ$1,0),FALSE)</f>
        <v>0</v>
      </c>
      <c r="N203">
        <f>VLOOKUP($B203,'Tillförd energi'!$B$1:$AS$566,MATCH(N$1,'Tillförd energi'!$B$1:$AQ$1,0),FALSE)</f>
        <v>12.973000000000001</v>
      </c>
      <c r="O203">
        <f>VLOOKUP($B203,'Tillförd energi'!$B$1:$AS$566,MATCH(O$1,'Tillförd energi'!$B$1:$AQ$1,0),FALSE)</f>
        <v>0</v>
      </c>
      <c r="P203">
        <f>VLOOKUP($B203,'Tillförd energi'!$B$1:$AS$566,MATCH(P$1,'Tillförd energi'!$B$1:$AQ$1,0),FALSE)</f>
        <v>14.721</v>
      </c>
      <c r="Q203">
        <f>VLOOKUP($B203,'Tillförd energi'!$B$1:$AS$566,MATCH(Q$1,'Tillförd energi'!$B$1:$AQ$1,0),FALSE)</f>
        <v>0</v>
      </c>
      <c r="R203">
        <f>VLOOKUP($B203,'Tillförd energi'!$B$1:$AS$566,MATCH(R$1,'Tillförd energi'!$B$1:$AQ$1,0),FALSE)</f>
        <v>0</v>
      </c>
      <c r="S203">
        <f>VLOOKUP($B203,'Tillförd energi'!$B$1:$AS$566,MATCH(S$1,'Tillförd energi'!$B$1:$AQ$1,0),FALSE)</f>
        <v>0</v>
      </c>
      <c r="T203">
        <f>VLOOKUP($B203,'Tillförd energi'!$B$1:$AS$566,MATCH(T$1,'Tillförd energi'!$B$1:$AQ$1,0),FALSE)</f>
        <v>0</v>
      </c>
      <c r="U203">
        <f>VLOOKUP($B203,'Tillförd energi'!$B$1:$AS$566,MATCH(U$1,'Tillförd energi'!$B$1:$AQ$1,0),FALSE)</f>
        <v>0</v>
      </c>
      <c r="V203">
        <f>VLOOKUP($B203,'Tillförd energi'!$B$1:$AS$566,MATCH(V$1,'Tillförd energi'!$B$1:$AQ$1,0),FALSE)</f>
        <v>0</v>
      </c>
      <c r="W203">
        <f>VLOOKUP($B203,'Tillförd energi'!$B$1:$AS$566,MATCH(W$1,'Tillförd energi'!$B$1:$AQ$1,0),FALSE)</f>
        <v>0</v>
      </c>
      <c r="X203">
        <f>VLOOKUP($B203,'Tillförd energi'!$B$1:$AS$566,MATCH(X$1,'Tillförd energi'!$B$1:$AQ$1,0),FALSE)</f>
        <v>0</v>
      </c>
      <c r="Y203">
        <f>VLOOKUP($B203,'Tillförd energi'!$B$1:$AS$566,MATCH(Y$1,'Tillförd energi'!$B$1:$AQ$1,0),FALSE)</f>
        <v>20.805</v>
      </c>
      <c r="Z203">
        <f>VLOOKUP($B203,'Tillförd energi'!$B$1:$AS$566,MATCH(Z$1,'Tillförd energi'!$B$1:$AQ$1,0),FALSE)</f>
        <v>0.49399999999999999</v>
      </c>
      <c r="AA203">
        <f>VLOOKUP($B203,'Tillförd energi'!$B$1:$AS$566,MATCH(AA$1,'Tillförd energi'!$B$1:$AQ$1,0),FALSE)</f>
        <v>0</v>
      </c>
      <c r="AB203">
        <f>VLOOKUP($B203,'Tillförd energi'!$B$1:$AS$566,MATCH(AB$1,'Tillförd energi'!$B$1:$AQ$1,0),FALSE)</f>
        <v>0</v>
      </c>
      <c r="AC203">
        <f>VLOOKUP($B203,'Tillförd energi'!$B$1:$AS$566,MATCH(AC$1,'Tillförd energi'!$B$1:$AQ$1,0),FALSE)</f>
        <v>5.0979999999999999</v>
      </c>
      <c r="AD203">
        <f>VLOOKUP($B203,'Tillförd energi'!$B$1:$AS$566,MATCH(AD$1,'Tillförd energi'!$B$1:$AQ$1,0),FALSE)</f>
        <v>0</v>
      </c>
      <c r="AE203">
        <f>VLOOKUP($B203,'Tillförd energi'!$B$1:$AS$566,MATCH(AE$1,'Tillförd energi'!$B$1:$AQ$1,0),FALSE)</f>
        <v>0</v>
      </c>
      <c r="AF203">
        <f>VLOOKUP($B203,'Tillförd energi'!$B$1:$AS$566,MATCH(AF$1,'Tillförd energi'!$B$1:$AQ$1,0),FALSE)</f>
        <v>1.2150000000000001</v>
      </c>
      <c r="AG203">
        <f>IFERROR(VLOOKUP(B203,Miljö!$B$1:$S$476,9,FALSE)/1,0)</f>
        <v>0</v>
      </c>
      <c r="AI203">
        <f t="shared" si="30"/>
        <v>57.795000000000002</v>
      </c>
      <c r="AJ203">
        <f t="shared" si="31"/>
        <v>57.795000000000002</v>
      </c>
      <c r="AK203">
        <f>IF(ISERROR(1/VLOOKUP($B203,Leveranser!$B$1:$S$500,MATCH("såld värme (gwh)",Leveranser!$B$1:$S$1,0),FALSE)),"",VLOOKUP($B203,Leveranser!$B$1:$S$500,MATCH("såld värme (gwh)",Leveranser!$B$1:$S$1,0),FALSE))</f>
        <v>40.5</v>
      </c>
      <c r="AL203" s="22">
        <f>VLOOKUP($B203,Leveranser!$B$1:$Y$500,MATCH("Totalt såld fjärrvärme till andra fjärrvärmeföretag",Leveranser!$B$1:$AA$1,0),FALSE)</f>
        <v>0</v>
      </c>
      <c r="AM203" s="22">
        <f>IF(ISERROR(1/VLOOKUP($B203,Miljö!$B$1:$S$500,MATCH("Såld mängd produktionsspecifik fjärrvärme (GWh)",Miljö!$B$1:$R$1,0),FALSE)),0,VLOOKUP($B203,Miljö!$B$1:$S$500,MATCH("Såld mängd produktionsspecifik fjärrvärme (GWh)",Miljö!$B$1:$R$1,0),FALSE))</f>
        <v>0</v>
      </c>
      <c r="AN203" s="23">
        <f t="shared" si="32"/>
        <v>0.70075266026472871</v>
      </c>
      <c r="AP203" t="str">
        <f>VLOOKUP($B203,'Miljövärden urval för publ'!$B$1:$H$450,7,FALSE)</f>
        <v>Ja</v>
      </c>
      <c r="AQ203" t="str">
        <f>VLOOKUP($B203,'Miljövärden urval för publ'!$B$1:$H$450,6,FALSE)</f>
        <v>Ja</v>
      </c>
      <c r="AU203">
        <f t="shared" si="33"/>
        <v>1.7090000000000001</v>
      </c>
      <c r="AV203">
        <f t="shared" si="34"/>
        <v>0</v>
      </c>
      <c r="AW203">
        <f t="shared" si="35"/>
        <v>27.694000000000003</v>
      </c>
      <c r="AX203">
        <f t="shared" si="36"/>
        <v>0</v>
      </c>
      <c r="AZ203">
        <f t="shared" si="37"/>
        <v>0</v>
      </c>
      <c r="BA203">
        <f t="shared" si="38"/>
        <v>0</v>
      </c>
      <c r="BC203">
        <f t="shared" si="39"/>
        <v>27.694000000000003</v>
      </c>
    </row>
    <row r="204" spans="1:55" ht="15" customHeight="1" x14ac:dyDescent="0.25">
      <c r="A204" t="s">
        <v>291</v>
      </c>
      <c r="B204" t="s">
        <v>295</v>
      </c>
      <c r="C204">
        <f>VLOOKUP($B204,'Tillförd energi'!$B$1:$AS$566,MATCH(C$1,'Tillförd energi'!$B$1:$AQ$1,0),FALSE)</f>
        <v>301.298</v>
      </c>
      <c r="D204">
        <f>VLOOKUP($B204,'Tillförd energi'!$B$1:$AS$566,MATCH(D$1,'Tillförd energi'!$B$1:$AQ$1,0),FALSE)</f>
        <v>17.196400000000001</v>
      </c>
      <c r="E204">
        <f>VLOOKUP($B204,'Tillförd energi'!$B$1:$AS$566,MATCH(E$1,'Tillförd energi'!$B$1:$AQ$1,0),FALSE)</f>
        <v>0</v>
      </c>
      <c r="F204">
        <f>VLOOKUP($B204,'Tillförd energi'!$B$1:$AS$566,MATCH(F$1,'Tillförd energi'!$B$1:$AQ$1,0),FALSE)</f>
        <v>10.237</v>
      </c>
      <c r="G204">
        <f>VLOOKUP($B204,'Tillförd energi'!$B$1:$AS$566,MATCH(G$1,'Tillförd energi'!$B$1:$AQ$1,0),FALSE)</f>
        <v>0</v>
      </c>
      <c r="H204">
        <f>VLOOKUP($B204,'Tillförd energi'!$B$1:$AS$566,MATCH(H$1,'Tillförd energi'!$B$1:$AQ$1,0),FALSE)</f>
        <v>0</v>
      </c>
      <c r="I204">
        <f>VLOOKUP($B204,'Tillförd energi'!$B$1:$AS$566,MATCH(I$1,'Tillförd energi'!$B$1:$AQ$1,0),FALSE)</f>
        <v>458.87700000000001</v>
      </c>
      <c r="J204">
        <f>VLOOKUP($B204,'Tillförd energi'!$B$1:$AS$566,MATCH(J$1,'Tillförd energi'!$B$1:$AQ$1,0),FALSE)</f>
        <v>3.4482400000000002</v>
      </c>
      <c r="K204">
        <v>0</v>
      </c>
      <c r="L204">
        <f>VLOOKUP($B204,'Tillförd energi'!$B$1:$AS$566,MATCH(L$1,'Tillförd energi'!$B$1:$AQ$1,0),FALSE)</f>
        <v>146.20500000000001</v>
      </c>
      <c r="M204">
        <f>VLOOKUP($B204,'Tillförd energi'!$B$1:$AS$566,MATCH(M$1,'Tillförd energi'!$B$1:$AQ$1,0),FALSE)</f>
        <v>63.617800000000003</v>
      </c>
      <c r="N204">
        <f>VLOOKUP($B204,'Tillförd energi'!$B$1:$AS$566,MATCH(N$1,'Tillförd energi'!$B$1:$AQ$1,0),FALSE)</f>
        <v>189.828</v>
      </c>
      <c r="O204">
        <f>VLOOKUP($B204,'Tillförd energi'!$B$1:$AS$566,MATCH(O$1,'Tillförd energi'!$B$1:$AQ$1,0),FALSE)</f>
        <v>184.88800000000001</v>
      </c>
      <c r="P204">
        <f>VLOOKUP($B204,'Tillförd energi'!$B$1:$AS$566,MATCH(P$1,'Tillförd energi'!$B$1:$AQ$1,0),FALSE)</f>
        <v>40.251600000000003</v>
      </c>
      <c r="Q204">
        <f>VLOOKUP($B204,'Tillförd energi'!$B$1:$AS$566,MATCH(Q$1,'Tillförd energi'!$B$1:$AQ$1,0),FALSE)</f>
        <v>43.1858</v>
      </c>
      <c r="R204">
        <f>VLOOKUP($B204,'Tillförd energi'!$B$1:$AS$566,MATCH(R$1,'Tillförd energi'!$B$1:$AQ$1,0),FALSE)</f>
        <v>0</v>
      </c>
      <c r="S204">
        <f>VLOOKUP($B204,'Tillförd energi'!$B$1:$AS$566,MATCH(S$1,'Tillförd energi'!$B$1:$AQ$1,0),FALSE)</f>
        <v>0</v>
      </c>
      <c r="T204">
        <f>VLOOKUP($B204,'Tillförd energi'!$B$1:$AS$566,MATCH(T$1,'Tillförd energi'!$B$1:$AQ$1,0),FALSE)</f>
        <v>0</v>
      </c>
      <c r="U204">
        <f>VLOOKUP($B204,'Tillförd energi'!$B$1:$AS$566,MATCH(U$1,'Tillförd energi'!$B$1:$AQ$1,0),FALSE)</f>
        <v>0</v>
      </c>
      <c r="V204">
        <f>VLOOKUP($B204,'Tillförd energi'!$B$1:$AS$566,MATCH(V$1,'Tillförd energi'!$B$1:$AQ$1,0),FALSE)</f>
        <v>29.339700000000001</v>
      </c>
      <c r="W204">
        <f>VLOOKUP($B204,'Tillförd energi'!$B$1:$AS$566,MATCH(W$1,'Tillförd energi'!$B$1:$AQ$1,0),FALSE)</f>
        <v>0</v>
      </c>
      <c r="X204">
        <f>VLOOKUP($B204,'Tillförd energi'!$B$1:$AS$566,MATCH(X$1,'Tillförd energi'!$B$1:$AQ$1,0),FALSE)</f>
        <v>7.8156999999999996</v>
      </c>
      <c r="Y204">
        <f>VLOOKUP($B204,'Tillförd energi'!$B$1:$AS$566,MATCH(Y$1,'Tillförd energi'!$B$1:$AQ$1,0),FALSE)</f>
        <v>50.934399999999997</v>
      </c>
      <c r="Z204">
        <f>VLOOKUP($B204,'Tillförd energi'!$B$1:$AS$566,MATCH(Z$1,'Tillförd energi'!$B$1:$AQ$1,0),FALSE)</f>
        <v>0</v>
      </c>
      <c r="AA204">
        <f>VLOOKUP($B204,'Tillförd energi'!$B$1:$AS$566,MATCH(AA$1,'Tillförd energi'!$B$1:$AQ$1,0),FALSE)</f>
        <v>6.5730000000000004</v>
      </c>
      <c r="AB204">
        <f>VLOOKUP($B204,'Tillförd energi'!$B$1:$AS$566,MATCH(AB$1,'Tillförd energi'!$B$1:$AQ$1,0),FALSE)</f>
        <v>22.475000000000001</v>
      </c>
      <c r="AC204">
        <f>VLOOKUP($B204,'Tillförd energi'!$B$1:$AS$566,MATCH(AC$1,'Tillförd energi'!$B$1:$AQ$1,0),FALSE)</f>
        <v>201.351</v>
      </c>
      <c r="AD204">
        <f>VLOOKUP($B204,'Tillförd energi'!$B$1:$AS$566,MATCH(AD$1,'Tillförd energi'!$B$1:$AQ$1,0),FALSE)</f>
        <v>0</v>
      </c>
      <c r="AE204">
        <f>VLOOKUP($B204,'Tillförd energi'!$B$1:$AS$566,MATCH(AE$1,'Tillförd energi'!$B$1:$AQ$1,0),FALSE)</f>
        <v>0</v>
      </c>
      <c r="AF204">
        <f>VLOOKUP($B204,'Tillförd energi'!$B$1:$AS$566,MATCH(AF$1,'Tillförd energi'!$B$1:$AQ$1,0),FALSE)</f>
        <v>64.376599999999996</v>
      </c>
      <c r="AG204">
        <f>IFERROR(VLOOKUP(B204,Miljö!$B$1:$S$476,9,FALSE)/1,0)</f>
        <v>0</v>
      </c>
      <c r="AI204">
        <f t="shared" si="30"/>
        <v>1841.8982400000004</v>
      </c>
      <c r="AJ204">
        <f t="shared" si="31"/>
        <v>1841.8982400000004</v>
      </c>
      <c r="AK204">
        <f>IF(ISERROR(1/VLOOKUP($B204,Leveranser!$B$1:$S$500,MATCH("såld värme (gwh)",Leveranser!$B$1:$S$1,0),FALSE)),"",VLOOKUP($B204,Leveranser!$B$1:$S$500,MATCH("såld värme (gwh)",Leveranser!$B$1:$S$1,0),FALSE))</f>
        <v>1360.5</v>
      </c>
      <c r="AL204" s="22">
        <f>VLOOKUP($B204,Leveranser!$B$1:$Y$500,MATCH("Totalt såld fjärrvärme till andra fjärrvärmeföretag",Leveranser!$B$1:$AA$1,0),FALSE)</f>
        <v>0</v>
      </c>
      <c r="AM204" s="22">
        <f>IF(ISERROR(1/VLOOKUP($B204,Miljö!$B$1:$S$500,MATCH("Såld mängd produktionsspecifik fjärrvärme (GWh)",Miljö!$B$1:$R$1,0),FALSE)),0,VLOOKUP($B204,Miljö!$B$1:$S$500,MATCH("Såld mängd produktionsspecifik fjärrvärme (GWh)",Miljö!$B$1:$R$1,0),FALSE))</f>
        <v>0</v>
      </c>
      <c r="AN204" s="23">
        <f t="shared" si="32"/>
        <v>0.73864015419223139</v>
      </c>
      <c r="AP204" t="str">
        <f>VLOOKUP($B204,'Miljövärden urval för publ'!$B$1:$H$450,7,FALSE)</f>
        <v>Ja</v>
      </c>
      <c r="AQ204" t="str">
        <f>VLOOKUP($B204,'Miljövärden urval för publ'!$B$1:$H$450,6,FALSE)</f>
        <v>Ja</v>
      </c>
      <c r="AU204">
        <f t="shared" si="33"/>
        <v>70.949600000000004</v>
      </c>
      <c r="AV204">
        <f t="shared" si="34"/>
        <v>7.8156999999999996</v>
      </c>
      <c r="AW204">
        <f t="shared" si="35"/>
        <v>521.77120000000002</v>
      </c>
      <c r="AX204">
        <f t="shared" si="36"/>
        <v>0</v>
      </c>
      <c r="AZ204">
        <f t="shared" si="37"/>
        <v>22.475000000000001</v>
      </c>
      <c r="BA204">
        <f t="shared" si="38"/>
        <v>0</v>
      </c>
      <c r="BC204">
        <f t="shared" si="39"/>
        <v>705.13160000000005</v>
      </c>
    </row>
    <row r="205" spans="1:55" ht="15" customHeight="1" x14ac:dyDescent="0.25">
      <c r="A205" t="s">
        <v>291</v>
      </c>
      <c r="B205" t="s">
        <v>296</v>
      </c>
      <c r="C205">
        <f>VLOOKUP($B205,'Tillförd energi'!$B$1:$AS$566,MATCH(C$1,'Tillförd energi'!$B$1:$AQ$1,0),FALSE)</f>
        <v>3.1509500000000003E-2</v>
      </c>
      <c r="D205">
        <f>VLOOKUP($B205,'Tillförd energi'!$B$1:$AS$566,MATCH(D$1,'Tillförd energi'!$B$1:$AQ$1,0),FALSE)</f>
        <v>1.7154E-3</v>
      </c>
      <c r="E205">
        <f>VLOOKUP($B205,'Tillförd energi'!$B$1:$AS$566,MATCH(E$1,'Tillförd energi'!$B$1:$AQ$1,0),FALSE)</f>
        <v>0</v>
      </c>
      <c r="F205">
        <f>VLOOKUP($B205,'Tillförd energi'!$B$1:$AS$566,MATCH(F$1,'Tillförd energi'!$B$1:$AQ$1,0),FALSE)</f>
        <v>9.7300000000000002E-4</v>
      </c>
      <c r="G205">
        <f>VLOOKUP($B205,'Tillförd energi'!$B$1:$AS$566,MATCH(G$1,'Tillförd energi'!$B$1:$AQ$1,0),FALSE)</f>
        <v>0</v>
      </c>
      <c r="H205">
        <f>VLOOKUP($B205,'Tillförd energi'!$B$1:$AS$566,MATCH(H$1,'Tillförd energi'!$B$1:$AQ$1,0),FALSE)</f>
        <v>0</v>
      </c>
      <c r="I205">
        <f>VLOOKUP($B205,'Tillförd energi'!$B$1:$AS$566,MATCH(I$1,'Tillförd energi'!$B$1:$AQ$1,0),FALSE)</f>
        <v>6.2614000000000003E-2</v>
      </c>
      <c r="J205">
        <f>VLOOKUP($B205,'Tillförd energi'!$B$1:$AS$566,MATCH(J$1,'Tillförd energi'!$B$1:$AQ$1,0),FALSE)</f>
        <v>5.8705900000000002E-4</v>
      </c>
      <c r="K205">
        <v>0</v>
      </c>
      <c r="L205">
        <f>VLOOKUP($B205,'Tillförd energi'!$B$1:$AS$566,MATCH(L$1,'Tillförd energi'!$B$1:$AQ$1,0),FALSE)</f>
        <v>2.5256299999999999E-2</v>
      </c>
      <c r="M205">
        <f>VLOOKUP($B205,'Tillförd energi'!$B$1:$AS$566,MATCH(M$1,'Tillförd energi'!$B$1:$AQ$1,0),FALSE)</f>
        <v>1.09861E-2</v>
      </c>
      <c r="N205">
        <f>VLOOKUP($B205,'Tillförd energi'!$B$1:$AS$566,MATCH(N$1,'Tillförd energi'!$B$1:$AQ$1,0),FALSE)</f>
        <v>3.2773400000000001E-2</v>
      </c>
      <c r="O205">
        <f>VLOOKUP($B205,'Tillförd energi'!$B$1:$AS$566,MATCH(O$1,'Tillförd energi'!$B$1:$AQ$1,0),FALSE)</f>
        <v>3.1934400000000002E-2</v>
      </c>
      <c r="P205">
        <f>VLOOKUP($B205,'Tillförd energi'!$B$1:$AS$566,MATCH(P$1,'Tillförd energi'!$B$1:$AQ$1,0),FALSE)</f>
        <v>1.9448400000000001E-2</v>
      </c>
      <c r="Q205">
        <f>VLOOKUP($B205,'Tillförd energi'!$B$1:$AS$566,MATCH(Q$1,'Tillförd energi'!$B$1:$AQ$1,0),FALSE)</f>
        <v>7.4560800000000003E-3</v>
      </c>
      <c r="R205">
        <f>VLOOKUP($B205,'Tillförd energi'!$B$1:$AS$566,MATCH(R$1,'Tillförd energi'!$B$1:$AQ$1,0),FALSE)</f>
        <v>0</v>
      </c>
      <c r="S205">
        <f>VLOOKUP($B205,'Tillförd energi'!$B$1:$AS$566,MATCH(S$1,'Tillförd energi'!$B$1:$AQ$1,0),FALSE)</f>
        <v>0</v>
      </c>
      <c r="T205">
        <f>VLOOKUP($B205,'Tillförd energi'!$B$1:$AS$566,MATCH(T$1,'Tillförd energi'!$B$1:$AQ$1,0),FALSE)</f>
        <v>0</v>
      </c>
      <c r="U205">
        <f>VLOOKUP($B205,'Tillförd energi'!$B$1:$AS$566,MATCH(U$1,'Tillförd energi'!$B$1:$AQ$1,0),FALSE)</f>
        <v>0</v>
      </c>
      <c r="V205">
        <f>VLOOKUP($B205,'Tillförd energi'!$B$1:$AS$566,MATCH(V$1,'Tillförd energi'!$B$1:$AQ$1,0),FALSE)</f>
        <v>5.4065099999999998E-3</v>
      </c>
      <c r="W205">
        <f>VLOOKUP($B205,'Tillförd energi'!$B$1:$AS$566,MATCH(W$1,'Tillförd energi'!$B$1:$AQ$1,0),FALSE)</f>
        <v>0</v>
      </c>
      <c r="X205">
        <f>VLOOKUP($B205,'Tillförd energi'!$B$1:$AS$566,MATCH(X$1,'Tillförd energi'!$B$1:$AQ$1,0),FALSE)</f>
        <v>1.3108799999999999E-3</v>
      </c>
      <c r="Y205">
        <f>VLOOKUP($B205,'Tillförd energi'!$B$1:$AS$566,MATCH(Y$1,'Tillförd energi'!$B$1:$AQ$1,0),FALSE)</f>
        <v>5.0172799999999998E-3</v>
      </c>
      <c r="Z205">
        <f>VLOOKUP($B205,'Tillförd energi'!$B$1:$AS$566,MATCH(Z$1,'Tillförd energi'!$B$1:$AQ$1,0),FALSE)</f>
        <v>0</v>
      </c>
      <c r="AA205">
        <f>VLOOKUP($B205,'Tillförd energi'!$B$1:$AS$566,MATCH(AA$1,'Tillförd energi'!$B$1:$AQ$1,0),FALSE)</f>
        <v>8.4730000000000005E-4</v>
      </c>
      <c r="AB205">
        <f>VLOOKUP($B205,'Tillförd energi'!$B$1:$AS$566,MATCH(AB$1,'Tillförd energi'!$B$1:$AQ$1,0),FALSE)</f>
        <v>2.9786999999999999E-3</v>
      </c>
      <c r="AC205">
        <f>VLOOKUP($B205,'Tillförd energi'!$B$1:$AS$566,MATCH(AC$1,'Tillförd energi'!$B$1:$AQ$1,0),FALSE)</f>
        <v>3.4279999999999998E-2</v>
      </c>
      <c r="AD205">
        <f>VLOOKUP($B205,'Tillförd energi'!$B$1:$AS$566,MATCH(AD$1,'Tillförd energi'!$B$1:$AQ$1,0),FALSE)</f>
        <v>0</v>
      </c>
      <c r="AE205">
        <f>VLOOKUP($B205,'Tillförd energi'!$B$1:$AS$566,MATCH(AE$1,'Tillförd energi'!$B$1:$AQ$1,0),FALSE)</f>
        <v>0</v>
      </c>
      <c r="AF205">
        <f>VLOOKUP($B205,'Tillförd energi'!$B$1:$AS$566,MATCH(AF$1,'Tillförd energi'!$B$1:$AQ$1,0),FALSE)</f>
        <v>8.9858899999999998E-3</v>
      </c>
      <c r="AG205">
        <f>IFERROR(VLOOKUP(B205,Miljö!$B$1:$S$476,9,FALSE)/1,0)</f>
        <v>0</v>
      </c>
      <c r="AI205">
        <f t="shared" si="30"/>
        <v>0.28408019900000003</v>
      </c>
      <c r="AJ205">
        <f t="shared" si="31"/>
        <v>0.28408019900000003</v>
      </c>
      <c r="AK205">
        <f>IF(ISERROR(1/VLOOKUP($B205,Leveranser!$B$1:$S$500,MATCH("såld värme (gwh)",Leveranser!$B$1:$S$1,0),FALSE)),"",VLOOKUP($B205,Leveranser!$B$1:$S$500,MATCH("såld värme (gwh)",Leveranser!$B$1:$S$1,0),FALSE))</f>
        <v>0.20008000000000001</v>
      </c>
      <c r="AL205" s="22">
        <f>VLOOKUP($B205,Leveranser!$B$1:$Y$500,MATCH("Totalt såld fjärrvärme till andra fjärrvärmeföretag",Leveranser!$B$1:$AA$1,0),FALSE)</f>
        <v>0</v>
      </c>
      <c r="AM205" s="22">
        <f>IF(ISERROR(1/VLOOKUP($B205,Miljö!$B$1:$S$500,MATCH("Såld mängd produktionsspecifik fjärrvärme (GWh)",Miljö!$B$1:$R$1,0),FALSE)),0,VLOOKUP($B205,Miljö!$B$1:$S$500,MATCH("Såld mängd produktionsspecifik fjärrvärme (GWh)",Miljö!$B$1:$R$1,0),FALSE))</f>
        <v>0</v>
      </c>
      <c r="AN205" s="23">
        <f t="shared" si="32"/>
        <v>0.70430815207926545</v>
      </c>
      <c r="AP205" t="str">
        <f>VLOOKUP($B205,'Miljövärden urval för publ'!$B$1:$H$450,7,FALSE)</f>
        <v>Ja</v>
      </c>
      <c r="AQ205" t="str">
        <f>VLOOKUP($B205,'Miljövärden urval för publ'!$B$1:$H$450,6,FALSE)</f>
        <v>Nej</v>
      </c>
      <c r="AU205">
        <f t="shared" si="33"/>
        <v>9.8331900000000003E-3</v>
      </c>
      <c r="AV205">
        <f t="shared" si="34"/>
        <v>1.3108799999999999E-3</v>
      </c>
      <c r="AW205">
        <f t="shared" si="35"/>
        <v>0.10259838000000002</v>
      </c>
      <c r="AX205">
        <f t="shared" si="36"/>
        <v>0</v>
      </c>
      <c r="AZ205">
        <f t="shared" si="37"/>
        <v>2.9786999999999999E-3</v>
      </c>
      <c r="BA205">
        <f t="shared" si="38"/>
        <v>0</v>
      </c>
      <c r="BC205">
        <f t="shared" si="39"/>
        <v>0.13457206999999999</v>
      </c>
    </row>
    <row r="206" spans="1:55" ht="15" customHeight="1" x14ac:dyDescent="0.25">
      <c r="A206" t="s">
        <v>297</v>
      </c>
      <c r="B206" t="s">
        <v>298</v>
      </c>
      <c r="C206">
        <f>VLOOKUP($B206,'Tillförd energi'!$B$1:$AS$566,MATCH(C$1,'Tillförd energi'!$B$1:$AQ$1,0),FALSE)</f>
        <v>0</v>
      </c>
      <c r="D206">
        <f>VLOOKUP($B206,'Tillförd energi'!$B$1:$AS$566,MATCH(D$1,'Tillförd energi'!$B$1:$AQ$1,0),FALSE)</f>
        <v>1.0987</v>
      </c>
      <c r="E206">
        <f>VLOOKUP($B206,'Tillförd energi'!$B$1:$AS$566,MATCH(E$1,'Tillförd energi'!$B$1:$AQ$1,0),FALSE)</f>
        <v>0</v>
      </c>
      <c r="F206">
        <f>VLOOKUP($B206,'Tillförd energi'!$B$1:$AS$566,MATCH(F$1,'Tillförd energi'!$B$1:$AQ$1,0),FALSE)</f>
        <v>0</v>
      </c>
      <c r="G206">
        <f>VLOOKUP($B206,'Tillförd energi'!$B$1:$AS$566,MATCH(G$1,'Tillförd energi'!$B$1:$AQ$1,0),FALSE)</f>
        <v>0</v>
      </c>
      <c r="H206">
        <f>VLOOKUP($B206,'Tillförd energi'!$B$1:$AS$566,MATCH(H$1,'Tillförd energi'!$B$1:$AQ$1,0),FALSE)</f>
        <v>0</v>
      </c>
      <c r="I206">
        <f>VLOOKUP($B206,'Tillförd energi'!$B$1:$AS$566,MATCH(I$1,'Tillförd energi'!$B$1:$AQ$1,0),FALSE)</f>
        <v>0</v>
      </c>
      <c r="J206">
        <f>VLOOKUP($B206,'Tillförd energi'!$B$1:$AS$566,MATCH(J$1,'Tillförd energi'!$B$1:$AQ$1,0),FALSE)</f>
        <v>0</v>
      </c>
      <c r="K206">
        <v>0</v>
      </c>
      <c r="L206">
        <f>VLOOKUP($B206,'Tillförd energi'!$B$1:$AS$566,MATCH(L$1,'Tillförd energi'!$B$1:$AQ$1,0),FALSE)</f>
        <v>33.7072</v>
      </c>
      <c r="M206">
        <f>VLOOKUP($B206,'Tillförd energi'!$B$1:$AS$566,MATCH(M$1,'Tillförd energi'!$B$1:$AQ$1,0),FALSE)</f>
        <v>74.888599999999997</v>
      </c>
      <c r="N206">
        <f>VLOOKUP($B206,'Tillförd energi'!$B$1:$AS$566,MATCH(N$1,'Tillförd energi'!$B$1:$AQ$1,0),FALSE)</f>
        <v>60.6297</v>
      </c>
      <c r="O206">
        <f>VLOOKUP($B206,'Tillförd energi'!$B$1:$AS$566,MATCH(O$1,'Tillförd energi'!$B$1:$AQ$1,0),FALSE)</f>
        <v>0</v>
      </c>
      <c r="P206">
        <f>VLOOKUP($B206,'Tillförd energi'!$B$1:$AS$566,MATCH(P$1,'Tillförd energi'!$B$1:$AQ$1,0),FALSE)</f>
        <v>9.7212300000000003</v>
      </c>
      <c r="Q206">
        <f>VLOOKUP($B206,'Tillförd energi'!$B$1:$AS$566,MATCH(Q$1,'Tillförd energi'!$B$1:$AQ$1,0),FALSE)</f>
        <v>0</v>
      </c>
      <c r="R206">
        <f>VLOOKUP($B206,'Tillförd energi'!$B$1:$AS$566,MATCH(R$1,'Tillförd energi'!$B$1:$AQ$1,0),FALSE)</f>
        <v>7.5999999999999998E-2</v>
      </c>
      <c r="S206">
        <f>VLOOKUP($B206,'Tillförd energi'!$B$1:$AS$566,MATCH(S$1,'Tillförd energi'!$B$1:$AQ$1,0),FALSE)</f>
        <v>25.1296</v>
      </c>
      <c r="T206">
        <f>VLOOKUP($B206,'Tillförd energi'!$B$1:$AS$566,MATCH(T$1,'Tillförd energi'!$B$1:$AQ$1,0),FALSE)</f>
        <v>0</v>
      </c>
      <c r="U206">
        <f>VLOOKUP($B206,'Tillförd energi'!$B$1:$AS$566,MATCH(U$1,'Tillförd energi'!$B$1:$AQ$1,0),FALSE)</f>
        <v>0</v>
      </c>
      <c r="V206">
        <f>VLOOKUP($B206,'Tillförd energi'!$B$1:$AS$566,MATCH(V$1,'Tillförd energi'!$B$1:$AQ$1,0),FALSE)</f>
        <v>0</v>
      </c>
      <c r="W206">
        <f>VLOOKUP($B206,'Tillförd energi'!$B$1:$AS$566,MATCH(W$1,'Tillförd energi'!$B$1:$AQ$1,0),FALSE)</f>
        <v>0</v>
      </c>
      <c r="X206">
        <f>VLOOKUP($B206,'Tillförd energi'!$B$1:$AS$566,MATCH(X$1,'Tillförd energi'!$B$1:$AQ$1,0),FALSE)</f>
        <v>0</v>
      </c>
      <c r="Y206">
        <f>VLOOKUP($B206,'Tillförd energi'!$B$1:$AS$566,MATCH(Y$1,'Tillförd energi'!$B$1:$AQ$1,0),FALSE)</f>
        <v>23.062000000000001</v>
      </c>
      <c r="Z206">
        <f>VLOOKUP($B206,'Tillförd energi'!$B$1:$AS$566,MATCH(Z$1,'Tillförd energi'!$B$1:$AQ$1,0),FALSE)</f>
        <v>0</v>
      </c>
      <c r="AA206">
        <f>VLOOKUP($B206,'Tillförd energi'!$B$1:$AS$566,MATCH(AA$1,'Tillförd energi'!$B$1:$AQ$1,0),FALSE)</f>
        <v>0</v>
      </c>
      <c r="AB206">
        <f>VLOOKUP($B206,'Tillförd energi'!$B$1:$AS$566,MATCH(AB$1,'Tillförd energi'!$B$1:$AQ$1,0),FALSE)</f>
        <v>0</v>
      </c>
      <c r="AC206">
        <f>VLOOKUP($B206,'Tillförd energi'!$B$1:$AS$566,MATCH(AC$1,'Tillförd energi'!$B$1:$AQ$1,0),FALSE)</f>
        <v>114.53</v>
      </c>
      <c r="AD206">
        <f>VLOOKUP($B206,'Tillförd energi'!$B$1:$AS$566,MATCH(AD$1,'Tillförd energi'!$B$1:$AQ$1,0),FALSE)</f>
        <v>0</v>
      </c>
      <c r="AE206">
        <f>VLOOKUP($B206,'Tillförd energi'!$B$1:$AS$566,MATCH(AE$1,'Tillförd energi'!$B$1:$AQ$1,0),FALSE)</f>
        <v>0</v>
      </c>
      <c r="AF206">
        <f>VLOOKUP($B206,'Tillförd energi'!$B$1:$AS$566,MATCH(AF$1,'Tillförd energi'!$B$1:$AQ$1,0),FALSE)</f>
        <v>10.4209</v>
      </c>
      <c r="AG206">
        <f>IFERROR(VLOOKUP(B206,Miljö!$B$1:$S$476,9,FALSE)/1,0)</f>
        <v>20.8</v>
      </c>
      <c r="AI206">
        <f t="shared" si="30"/>
        <v>353.26393000000002</v>
      </c>
      <c r="AJ206">
        <f t="shared" si="31"/>
        <v>374.06393000000003</v>
      </c>
      <c r="AK206">
        <f>IF(ISERROR(1/VLOOKUP($B206,Leveranser!$B$1:$S$500,MATCH("såld värme (gwh)",Leveranser!$B$1:$S$1,0),FALSE)),"",VLOOKUP($B206,Leveranser!$B$1:$S$500,MATCH("såld värme (gwh)",Leveranser!$B$1:$S$1,0),FALSE))</f>
        <v>382.19200000000001</v>
      </c>
      <c r="AL206" s="22">
        <f>VLOOKUP($B206,Leveranser!$B$1:$Y$500,MATCH("Totalt såld fjärrvärme till andra fjärrvärmeföretag",Leveranser!$B$1:$AA$1,0),FALSE)</f>
        <v>128.81100000000001</v>
      </c>
      <c r="AM206" s="22">
        <f>IF(ISERROR(1/VLOOKUP($B206,Miljö!$B$1:$S$500,MATCH("Såld mängd produktionsspecifik fjärrvärme (GWh)",Miljö!$B$1:$R$1,0),FALSE)),0,VLOOKUP($B206,Miljö!$B$1:$S$500,MATCH("Såld mängd produktionsspecifik fjärrvärme (GWh)",Miljö!$B$1:$R$1,0),FALSE))</f>
        <v>128</v>
      </c>
      <c r="AN206" s="23">
        <f t="shared" si="32"/>
        <v>1.021729093206073</v>
      </c>
      <c r="AP206" t="str">
        <f>VLOOKUP($B206,'Miljövärden urval för publ'!$B$1:$H$450,7,FALSE)</f>
        <v>Ja</v>
      </c>
      <c r="AQ206" t="str">
        <f>VLOOKUP($B206,'Miljövärden urval för publ'!$B$1:$H$450,6,FALSE)</f>
        <v>Ja</v>
      </c>
      <c r="AU206">
        <f t="shared" si="33"/>
        <v>10.4209</v>
      </c>
      <c r="AV206">
        <f t="shared" si="34"/>
        <v>0</v>
      </c>
      <c r="AW206">
        <f t="shared" si="35"/>
        <v>145.23953</v>
      </c>
      <c r="AX206">
        <f t="shared" si="36"/>
        <v>25.2056</v>
      </c>
      <c r="AZ206">
        <f t="shared" si="37"/>
        <v>0</v>
      </c>
      <c r="BA206">
        <f t="shared" si="38"/>
        <v>0</v>
      </c>
      <c r="BC206">
        <f t="shared" si="39"/>
        <v>204.15233000000001</v>
      </c>
    </row>
    <row r="207" spans="1:55" ht="15" customHeight="1" x14ac:dyDescent="0.25">
      <c r="A207" t="s">
        <v>297</v>
      </c>
      <c r="B207" t="s">
        <v>299</v>
      </c>
      <c r="C207">
        <f>VLOOKUP($B207,'Tillförd energi'!$B$1:$AS$566,MATCH(C$1,'Tillförd energi'!$B$1:$AQ$1,0),FALSE)</f>
        <v>0</v>
      </c>
      <c r="D207">
        <f>VLOOKUP($B207,'Tillförd energi'!$B$1:$AS$566,MATCH(D$1,'Tillförd energi'!$B$1:$AQ$1,0),FALSE)</f>
        <v>0</v>
      </c>
      <c r="E207">
        <f>VLOOKUP($B207,'Tillförd energi'!$B$1:$AS$566,MATCH(E$1,'Tillförd energi'!$B$1:$AQ$1,0),FALSE)</f>
        <v>0</v>
      </c>
      <c r="F207">
        <f>VLOOKUP($B207,'Tillförd energi'!$B$1:$AS$566,MATCH(F$1,'Tillförd energi'!$B$1:$AQ$1,0),FALSE)</f>
        <v>0</v>
      </c>
      <c r="G207">
        <f>VLOOKUP($B207,'Tillförd energi'!$B$1:$AS$566,MATCH(G$1,'Tillförd energi'!$B$1:$AQ$1,0),FALSE)</f>
        <v>0</v>
      </c>
      <c r="H207">
        <f>VLOOKUP($B207,'Tillförd energi'!$B$1:$AS$566,MATCH(H$1,'Tillförd energi'!$B$1:$AQ$1,0),FALSE)</f>
        <v>0</v>
      </c>
      <c r="I207">
        <f>VLOOKUP($B207,'Tillförd energi'!$B$1:$AS$566,MATCH(I$1,'Tillförd energi'!$B$1:$AQ$1,0),FALSE)</f>
        <v>0</v>
      </c>
      <c r="J207">
        <f>VLOOKUP($B207,'Tillförd energi'!$B$1:$AS$566,MATCH(J$1,'Tillförd energi'!$B$1:$AQ$1,0),FALSE)</f>
        <v>0</v>
      </c>
      <c r="K207">
        <v>0</v>
      </c>
      <c r="L207">
        <f>VLOOKUP($B207,'Tillförd energi'!$B$1:$AS$566,MATCH(L$1,'Tillförd energi'!$B$1:$AQ$1,0),FALSE)</f>
        <v>0</v>
      </c>
      <c r="M207">
        <f>VLOOKUP($B207,'Tillförd energi'!$B$1:$AS$566,MATCH(M$1,'Tillförd energi'!$B$1:$AQ$1,0),FALSE)</f>
        <v>0.78164100000000003</v>
      </c>
      <c r="N207">
        <f>VLOOKUP($B207,'Tillförd energi'!$B$1:$AS$566,MATCH(N$1,'Tillförd energi'!$B$1:$AQ$1,0),FALSE)</f>
        <v>7.0484299999999998</v>
      </c>
      <c r="O207">
        <f>VLOOKUP($B207,'Tillförd energi'!$B$1:$AS$566,MATCH(O$1,'Tillförd energi'!$B$1:$AQ$1,0),FALSE)</f>
        <v>0</v>
      </c>
      <c r="P207">
        <f>VLOOKUP($B207,'Tillförd energi'!$B$1:$AS$566,MATCH(P$1,'Tillförd energi'!$B$1:$AQ$1,0),FALSE)</f>
        <v>0</v>
      </c>
      <c r="Q207">
        <f>VLOOKUP($B207,'Tillförd energi'!$B$1:$AS$566,MATCH(Q$1,'Tillförd energi'!$B$1:$AQ$1,0),FALSE)</f>
        <v>0</v>
      </c>
      <c r="R207">
        <f>VLOOKUP($B207,'Tillförd energi'!$B$1:$AS$566,MATCH(R$1,'Tillförd energi'!$B$1:$AQ$1,0),FALSE)</f>
        <v>0</v>
      </c>
      <c r="S207">
        <f>VLOOKUP($B207,'Tillförd energi'!$B$1:$AS$566,MATCH(S$1,'Tillförd energi'!$B$1:$AQ$1,0),FALSE)</f>
        <v>0</v>
      </c>
      <c r="T207">
        <f>VLOOKUP($B207,'Tillförd energi'!$B$1:$AS$566,MATCH(T$1,'Tillförd energi'!$B$1:$AQ$1,0),FALSE)</f>
        <v>0</v>
      </c>
      <c r="U207">
        <f>VLOOKUP($B207,'Tillförd energi'!$B$1:$AS$566,MATCH(U$1,'Tillförd energi'!$B$1:$AQ$1,0),FALSE)</f>
        <v>0</v>
      </c>
      <c r="V207">
        <f>VLOOKUP($B207,'Tillförd energi'!$B$1:$AS$566,MATCH(V$1,'Tillförd energi'!$B$1:$AQ$1,0),FALSE)</f>
        <v>0</v>
      </c>
      <c r="W207">
        <f>VLOOKUP($B207,'Tillförd energi'!$B$1:$AS$566,MATCH(W$1,'Tillförd energi'!$B$1:$AQ$1,0),FALSE)</f>
        <v>0</v>
      </c>
      <c r="X207">
        <f>VLOOKUP($B207,'Tillförd energi'!$B$1:$AS$566,MATCH(X$1,'Tillförd energi'!$B$1:$AQ$1,0),FALSE)</f>
        <v>0</v>
      </c>
      <c r="Y207">
        <f>VLOOKUP($B207,'Tillförd energi'!$B$1:$AS$566,MATCH(Y$1,'Tillförd energi'!$B$1:$AQ$1,0),FALSE)</f>
        <v>0</v>
      </c>
      <c r="Z207">
        <f>VLOOKUP($B207,'Tillförd energi'!$B$1:$AS$566,MATCH(Z$1,'Tillförd energi'!$B$1:$AQ$1,0),FALSE)</f>
        <v>0</v>
      </c>
      <c r="AA207">
        <f>VLOOKUP($B207,'Tillförd energi'!$B$1:$AS$566,MATCH(AA$1,'Tillförd energi'!$B$1:$AQ$1,0),FALSE)</f>
        <v>0</v>
      </c>
      <c r="AB207">
        <f>VLOOKUP($B207,'Tillförd energi'!$B$1:$AS$566,MATCH(AB$1,'Tillförd energi'!$B$1:$AQ$1,0),FALSE)</f>
        <v>0</v>
      </c>
      <c r="AC207">
        <f>VLOOKUP($B207,'Tillförd energi'!$B$1:$AS$566,MATCH(AC$1,'Tillförd energi'!$B$1:$AQ$1,0),FALSE)</f>
        <v>4.28</v>
      </c>
      <c r="AD207">
        <f>VLOOKUP($B207,'Tillförd energi'!$B$1:$AS$566,MATCH(AD$1,'Tillförd energi'!$B$1:$AQ$1,0),FALSE)</f>
        <v>0</v>
      </c>
      <c r="AE207">
        <f>VLOOKUP($B207,'Tillförd energi'!$B$1:$AS$566,MATCH(AE$1,'Tillförd energi'!$B$1:$AQ$1,0),FALSE)</f>
        <v>0</v>
      </c>
      <c r="AF207">
        <f>VLOOKUP($B207,'Tillförd energi'!$B$1:$AS$566,MATCH(AF$1,'Tillförd energi'!$B$1:$AQ$1,0),FALSE)</f>
        <v>1.7</v>
      </c>
      <c r="AG207">
        <f>IFERROR(VLOOKUP(B207,Miljö!$B$1:$S$476,9,FALSE)/1,0)</f>
        <v>0</v>
      </c>
      <c r="AI207">
        <f t="shared" si="30"/>
        <v>13.810071000000001</v>
      </c>
      <c r="AJ207">
        <f t="shared" si="31"/>
        <v>13.810071000000001</v>
      </c>
      <c r="AK207">
        <f>IF(ISERROR(1/VLOOKUP($B207,Leveranser!$B$1:$S$500,MATCH("såld värme (gwh)",Leveranser!$B$1:$S$1,0),FALSE)),"",VLOOKUP($B207,Leveranser!$B$1:$S$500,MATCH("såld värme (gwh)",Leveranser!$B$1:$S$1,0),FALSE))</f>
        <v>12.811999999999999</v>
      </c>
      <c r="AL207" s="22">
        <f>VLOOKUP($B207,Leveranser!$B$1:$Y$500,MATCH("Totalt såld fjärrvärme till andra fjärrvärmeföretag",Leveranser!$B$1:$AA$1,0),FALSE)</f>
        <v>0</v>
      </c>
      <c r="AM207" s="22">
        <f>IF(ISERROR(1/VLOOKUP($B207,Miljö!$B$1:$S$500,MATCH("Såld mängd produktionsspecifik fjärrvärme (GWh)",Miljö!$B$1:$R$1,0),FALSE)),0,VLOOKUP($B207,Miljö!$B$1:$S$500,MATCH("Såld mängd produktionsspecifik fjärrvärme (GWh)",Miljö!$B$1:$R$1,0),FALSE))</f>
        <v>0</v>
      </c>
      <c r="AN207" s="23">
        <f t="shared" si="32"/>
        <v>0.92772875678915767</v>
      </c>
      <c r="AP207" t="str">
        <f>VLOOKUP($B207,'Miljövärden urval för publ'!$B$1:$H$450,7,FALSE)</f>
        <v>Ja</v>
      </c>
      <c r="AQ207" t="str">
        <f>VLOOKUP($B207,'Miljövärden urval för publ'!$B$1:$H$450,6,FALSE)</f>
        <v>Ja</v>
      </c>
      <c r="AU207">
        <f t="shared" si="33"/>
        <v>1.7</v>
      </c>
      <c r="AV207">
        <f t="shared" si="34"/>
        <v>0</v>
      </c>
      <c r="AW207">
        <f t="shared" si="35"/>
        <v>7.8300710000000002</v>
      </c>
      <c r="AX207">
        <f t="shared" si="36"/>
        <v>0</v>
      </c>
      <c r="AZ207">
        <f t="shared" si="37"/>
        <v>0</v>
      </c>
      <c r="BA207">
        <f t="shared" si="38"/>
        <v>0</v>
      </c>
      <c r="BC207">
        <f t="shared" si="39"/>
        <v>7.8300710000000002</v>
      </c>
    </row>
    <row r="208" spans="1:55" ht="15" customHeight="1" x14ac:dyDescent="0.25">
      <c r="A208" t="s">
        <v>300</v>
      </c>
      <c r="B208" t="s">
        <v>301</v>
      </c>
      <c r="C208">
        <f>VLOOKUP($B208,'Tillförd energi'!$B$1:$AS$566,MATCH(C$1,'Tillförd energi'!$B$1:$AQ$1,0),FALSE)</f>
        <v>0</v>
      </c>
      <c r="D208">
        <f>VLOOKUP($B208,'Tillförd energi'!$B$1:$AS$566,MATCH(D$1,'Tillförd energi'!$B$1:$AQ$1,0),FALSE)</f>
        <v>1.8582000000000001</v>
      </c>
      <c r="E208">
        <f>VLOOKUP($B208,'Tillförd energi'!$B$1:$AS$566,MATCH(E$1,'Tillförd energi'!$B$1:$AQ$1,0),FALSE)</f>
        <v>0</v>
      </c>
      <c r="F208">
        <f>VLOOKUP($B208,'Tillförd energi'!$B$1:$AS$566,MATCH(F$1,'Tillförd energi'!$B$1:$AQ$1,0),FALSE)</f>
        <v>6.5033000000000003</v>
      </c>
      <c r="G208">
        <f>VLOOKUP($B208,'Tillförd energi'!$B$1:$AS$566,MATCH(G$1,'Tillförd energi'!$B$1:$AQ$1,0),FALSE)</f>
        <v>0</v>
      </c>
      <c r="H208">
        <f>VLOOKUP($B208,'Tillförd energi'!$B$1:$AS$566,MATCH(H$1,'Tillförd energi'!$B$1:$AQ$1,0),FALSE)</f>
        <v>0</v>
      </c>
      <c r="I208">
        <f>VLOOKUP($B208,'Tillförd energi'!$B$1:$AS$566,MATCH(I$1,'Tillförd energi'!$B$1:$AQ$1,0),FALSE)</f>
        <v>0</v>
      </c>
      <c r="J208">
        <f>VLOOKUP($B208,'Tillförd energi'!$B$1:$AS$566,MATCH(J$1,'Tillförd energi'!$B$1:$AQ$1,0),FALSE)</f>
        <v>0</v>
      </c>
      <c r="K208">
        <v>0</v>
      </c>
      <c r="L208">
        <f>VLOOKUP($B208,'Tillförd energi'!$B$1:$AS$566,MATCH(L$1,'Tillförd energi'!$B$1:$AQ$1,0),FALSE)</f>
        <v>0</v>
      </c>
      <c r="M208">
        <f>VLOOKUP($B208,'Tillförd energi'!$B$1:$AS$566,MATCH(M$1,'Tillförd energi'!$B$1:$AQ$1,0),FALSE)</f>
        <v>0</v>
      </c>
      <c r="N208">
        <f>VLOOKUP($B208,'Tillförd energi'!$B$1:$AS$566,MATCH(N$1,'Tillförd energi'!$B$1:$AQ$1,0),FALSE)</f>
        <v>0</v>
      </c>
      <c r="O208">
        <f>VLOOKUP($B208,'Tillförd energi'!$B$1:$AS$566,MATCH(O$1,'Tillförd energi'!$B$1:$AQ$1,0),FALSE)</f>
        <v>0</v>
      </c>
      <c r="P208">
        <f>VLOOKUP($B208,'Tillförd energi'!$B$1:$AS$566,MATCH(P$1,'Tillförd energi'!$B$1:$AQ$1,0),FALSE)</f>
        <v>0</v>
      </c>
      <c r="Q208">
        <f>VLOOKUP($B208,'Tillförd energi'!$B$1:$AS$566,MATCH(Q$1,'Tillförd energi'!$B$1:$AQ$1,0),FALSE)</f>
        <v>0</v>
      </c>
      <c r="R208">
        <f>VLOOKUP($B208,'Tillförd energi'!$B$1:$AS$566,MATCH(R$1,'Tillförd energi'!$B$1:$AQ$1,0),FALSE)</f>
        <v>0</v>
      </c>
      <c r="S208">
        <f>VLOOKUP($B208,'Tillförd energi'!$B$1:$AS$566,MATCH(S$1,'Tillförd energi'!$B$1:$AQ$1,0),FALSE)</f>
        <v>0</v>
      </c>
      <c r="T208">
        <f>VLOOKUP($B208,'Tillförd energi'!$B$1:$AS$566,MATCH(T$1,'Tillförd energi'!$B$1:$AQ$1,0),FALSE)</f>
        <v>284.80500000000001</v>
      </c>
      <c r="U208">
        <f>VLOOKUP($B208,'Tillförd energi'!$B$1:$AS$566,MATCH(U$1,'Tillförd energi'!$B$1:$AQ$1,0),FALSE)</f>
        <v>0</v>
      </c>
      <c r="V208">
        <f>VLOOKUP($B208,'Tillförd energi'!$B$1:$AS$566,MATCH(V$1,'Tillförd energi'!$B$1:$AQ$1,0),FALSE)</f>
        <v>60.006999999999998</v>
      </c>
      <c r="W208">
        <f>VLOOKUP($B208,'Tillförd energi'!$B$1:$AS$566,MATCH(W$1,'Tillförd energi'!$B$1:$AQ$1,0),FALSE)</f>
        <v>20.593</v>
      </c>
      <c r="X208">
        <f>VLOOKUP($B208,'Tillförd energi'!$B$1:$AS$566,MATCH(X$1,'Tillförd energi'!$B$1:$AQ$1,0),FALSE)</f>
        <v>0</v>
      </c>
      <c r="Y208">
        <f>VLOOKUP($B208,'Tillförd energi'!$B$1:$AS$566,MATCH(Y$1,'Tillförd energi'!$B$1:$AQ$1,0),FALSE)</f>
        <v>0</v>
      </c>
      <c r="Z208">
        <f>VLOOKUP($B208,'Tillförd energi'!$B$1:$AS$566,MATCH(Z$1,'Tillförd energi'!$B$1:$AQ$1,0),FALSE)</f>
        <v>0</v>
      </c>
      <c r="AA208">
        <f>VLOOKUP($B208,'Tillförd energi'!$B$1:$AS$566,MATCH(AA$1,'Tillförd energi'!$B$1:$AQ$1,0),FALSE)</f>
        <v>189.364</v>
      </c>
      <c r="AB208">
        <f>VLOOKUP($B208,'Tillförd energi'!$B$1:$AS$566,MATCH(AB$1,'Tillförd energi'!$B$1:$AQ$1,0),FALSE)</f>
        <v>378.25</v>
      </c>
      <c r="AC208">
        <f>VLOOKUP($B208,'Tillförd energi'!$B$1:$AS$566,MATCH(AC$1,'Tillförd energi'!$B$1:$AQ$1,0),FALSE)</f>
        <v>0</v>
      </c>
      <c r="AD208">
        <f>VLOOKUP($B208,'Tillförd energi'!$B$1:$AS$566,MATCH(AD$1,'Tillförd energi'!$B$1:$AQ$1,0),FALSE)</f>
        <v>0</v>
      </c>
      <c r="AE208">
        <f>VLOOKUP($B208,'Tillförd energi'!$B$1:$AS$566,MATCH(AE$1,'Tillförd energi'!$B$1:$AQ$1,0),FALSE)</f>
        <v>0</v>
      </c>
      <c r="AF208">
        <f>VLOOKUP($B208,'Tillförd energi'!$B$1:$AS$566,MATCH(AF$1,'Tillförd energi'!$B$1:$AQ$1,0),FALSE)</f>
        <v>16.169</v>
      </c>
      <c r="AG208">
        <f>IFERROR(VLOOKUP(B208,Miljö!$B$1:$S$476,9,FALSE)/1,0)</f>
        <v>88.61</v>
      </c>
      <c r="AI208">
        <f t="shared" si="30"/>
        <v>957.54949999999997</v>
      </c>
      <c r="AJ208">
        <f t="shared" si="31"/>
        <v>1046.1595</v>
      </c>
      <c r="AK208">
        <f>IF(ISERROR(1/VLOOKUP($B208,Leveranser!$B$1:$S$500,MATCH("såld värme (gwh)",Leveranser!$B$1:$S$1,0),FALSE)),"",VLOOKUP($B208,Leveranser!$B$1:$S$500,MATCH("såld värme (gwh)",Leveranser!$B$1:$S$1,0),FALSE))</f>
        <v>957.62</v>
      </c>
      <c r="AL208" s="22">
        <f>VLOOKUP($B208,Leveranser!$B$1:$Y$500,MATCH("Totalt såld fjärrvärme till andra fjärrvärmeföretag",Leveranser!$B$1:$AA$1,0),FALSE)</f>
        <v>5.8109999999999999</v>
      </c>
      <c r="AM208" s="22">
        <f>IF(ISERROR(1/VLOOKUP($B208,Miljö!$B$1:$S$500,MATCH("Såld mängd produktionsspecifik fjärrvärme (GWh)",Miljö!$B$1:$R$1,0),FALSE)),0,VLOOKUP($B208,Miljö!$B$1:$S$500,MATCH("Såld mängd produktionsspecifik fjärrvärme (GWh)",Miljö!$B$1:$R$1,0),FALSE))</f>
        <v>4.3620000000000001</v>
      </c>
      <c r="AN208" s="23">
        <f t="shared" si="32"/>
        <v>0.91536711180274133</v>
      </c>
      <c r="AP208" t="str">
        <f>VLOOKUP($B208,'Miljövärden urval för publ'!$B$1:$H$450,7,FALSE)</f>
        <v>Ja</v>
      </c>
      <c r="AQ208" t="str">
        <f>VLOOKUP($B208,'Miljövärden urval för publ'!$B$1:$H$450,6,FALSE)</f>
        <v>Nej</v>
      </c>
      <c r="AU208">
        <f t="shared" si="33"/>
        <v>205.53300000000002</v>
      </c>
      <c r="AV208">
        <f t="shared" si="34"/>
        <v>0</v>
      </c>
      <c r="AW208">
        <f t="shared" si="35"/>
        <v>0</v>
      </c>
      <c r="AX208">
        <f t="shared" si="36"/>
        <v>284.80500000000001</v>
      </c>
      <c r="AZ208">
        <f t="shared" si="37"/>
        <v>378.25</v>
      </c>
      <c r="BA208">
        <f t="shared" si="38"/>
        <v>0</v>
      </c>
      <c r="BC208">
        <f t="shared" si="39"/>
        <v>365.40500000000003</v>
      </c>
    </row>
    <row r="209" spans="1:55" ht="15" customHeight="1" x14ac:dyDescent="0.25">
      <c r="A209" t="s">
        <v>302</v>
      </c>
      <c r="B209" t="s">
        <v>303</v>
      </c>
      <c r="C209">
        <f>VLOOKUP($B209,'Tillförd energi'!$B$1:$AS$566,MATCH(C$1,'Tillförd energi'!$B$1:$AQ$1,0),FALSE)</f>
        <v>0</v>
      </c>
      <c r="D209">
        <f>VLOOKUP($B209,'Tillförd energi'!$B$1:$AS$566,MATCH(D$1,'Tillförd energi'!$B$1:$AQ$1,0),FALSE)</f>
        <v>3.0000000000000001E-3</v>
      </c>
      <c r="E209">
        <f>VLOOKUP($B209,'Tillförd energi'!$B$1:$AS$566,MATCH(E$1,'Tillförd energi'!$B$1:$AQ$1,0),FALSE)</f>
        <v>0</v>
      </c>
      <c r="F209">
        <f>VLOOKUP($B209,'Tillförd energi'!$B$1:$AS$566,MATCH(F$1,'Tillförd energi'!$B$1:$AQ$1,0),FALSE)</f>
        <v>0</v>
      </c>
      <c r="G209">
        <f>VLOOKUP($B209,'Tillförd energi'!$B$1:$AS$566,MATCH(G$1,'Tillförd energi'!$B$1:$AQ$1,0),FALSE)</f>
        <v>0</v>
      </c>
      <c r="H209">
        <f>VLOOKUP($B209,'Tillförd energi'!$B$1:$AS$566,MATCH(H$1,'Tillförd energi'!$B$1:$AQ$1,0),FALSE)</f>
        <v>0</v>
      </c>
      <c r="I209">
        <f>VLOOKUP($B209,'Tillförd energi'!$B$1:$AS$566,MATCH(I$1,'Tillförd energi'!$B$1:$AQ$1,0),FALSE)</f>
        <v>0</v>
      </c>
      <c r="J209">
        <f>VLOOKUP($B209,'Tillförd energi'!$B$1:$AS$566,MATCH(J$1,'Tillförd energi'!$B$1:$AQ$1,0),FALSE)</f>
        <v>0</v>
      </c>
      <c r="K209">
        <v>0</v>
      </c>
      <c r="L209">
        <f>VLOOKUP($B209,'Tillförd energi'!$B$1:$AS$566,MATCH(L$1,'Tillförd energi'!$B$1:$AQ$1,0),FALSE)</f>
        <v>0</v>
      </c>
      <c r="M209">
        <f>VLOOKUP($B209,'Tillförd energi'!$B$1:$AS$566,MATCH(M$1,'Tillförd energi'!$B$1:$AQ$1,0),FALSE)</f>
        <v>0</v>
      </c>
      <c r="N209">
        <f>VLOOKUP($B209,'Tillförd energi'!$B$1:$AS$566,MATCH(N$1,'Tillförd energi'!$B$1:$AQ$1,0),FALSE)</f>
        <v>0</v>
      </c>
      <c r="O209">
        <f>VLOOKUP($B209,'Tillförd energi'!$B$1:$AS$566,MATCH(O$1,'Tillförd energi'!$B$1:$AQ$1,0),FALSE)</f>
        <v>0</v>
      </c>
      <c r="P209">
        <f>VLOOKUP($B209,'Tillförd energi'!$B$1:$AS$566,MATCH(P$1,'Tillförd energi'!$B$1:$AQ$1,0),FALSE)</f>
        <v>0</v>
      </c>
      <c r="Q209">
        <f>VLOOKUP($B209,'Tillförd energi'!$B$1:$AS$566,MATCH(Q$1,'Tillförd energi'!$B$1:$AQ$1,0),FALSE)</f>
        <v>0</v>
      </c>
      <c r="R209">
        <f>VLOOKUP($B209,'Tillförd energi'!$B$1:$AS$566,MATCH(R$1,'Tillförd energi'!$B$1:$AQ$1,0),FALSE)</f>
        <v>0</v>
      </c>
      <c r="S209">
        <f>VLOOKUP($B209,'Tillförd energi'!$B$1:$AS$566,MATCH(S$1,'Tillförd energi'!$B$1:$AQ$1,0),FALSE)</f>
        <v>0</v>
      </c>
      <c r="T209">
        <f>VLOOKUP($B209,'Tillförd energi'!$B$1:$AS$566,MATCH(T$1,'Tillförd energi'!$B$1:$AQ$1,0),FALSE)</f>
        <v>0</v>
      </c>
      <c r="U209">
        <f>VLOOKUP($B209,'Tillförd energi'!$B$1:$AS$566,MATCH(U$1,'Tillförd energi'!$B$1:$AQ$1,0),FALSE)</f>
        <v>0</v>
      </c>
      <c r="V209">
        <f>VLOOKUP($B209,'Tillförd energi'!$B$1:$AS$566,MATCH(V$1,'Tillförd energi'!$B$1:$AQ$1,0),FALSE)</f>
        <v>0</v>
      </c>
      <c r="W209">
        <f>VLOOKUP($B209,'Tillförd energi'!$B$1:$AS$566,MATCH(W$1,'Tillförd energi'!$B$1:$AQ$1,0),FALSE)</f>
        <v>0</v>
      </c>
      <c r="X209">
        <f>VLOOKUP($B209,'Tillförd energi'!$B$1:$AS$566,MATCH(X$1,'Tillförd energi'!$B$1:$AQ$1,0),FALSE)</f>
        <v>0</v>
      </c>
      <c r="Y209">
        <f>VLOOKUP($B209,'Tillförd energi'!$B$1:$AS$566,MATCH(Y$1,'Tillförd energi'!$B$1:$AQ$1,0),FALSE)</f>
        <v>0</v>
      </c>
      <c r="Z209">
        <f>VLOOKUP($B209,'Tillförd energi'!$B$1:$AS$566,MATCH(Z$1,'Tillförd energi'!$B$1:$AQ$1,0),FALSE)</f>
        <v>0</v>
      </c>
      <c r="AA209">
        <f>VLOOKUP($B209,'Tillförd energi'!$B$1:$AS$566,MATCH(AA$1,'Tillförd energi'!$B$1:$AQ$1,0),FALSE)</f>
        <v>0</v>
      </c>
      <c r="AB209">
        <f>VLOOKUP($B209,'Tillförd energi'!$B$1:$AS$566,MATCH(AB$1,'Tillförd energi'!$B$1:$AQ$1,0),FALSE)</f>
        <v>0</v>
      </c>
      <c r="AC209">
        <f>VLOOKUP($B209,'Tillförd energi'!$B$1:$AS$566,MATCH(AC$1,'Tillförd energi'!$B$1:$AQ$1,0),FALSE)</f>
        <v>0</v>
      </c>
      <c r="AD209">
        <f>VLOOKUP($B209,'Tillförd energi'!$B$1:$AS$566,MATCH(AD$1,'Tillförd energi'!$B$1:$AQ$1,0),FALSE)</f>
        <v>16.52</v>
      </c>
      <c r="AE209">
        <f>VLOOKUP($B209,'Tillförd energi'!$B$1:$AS$566,MATCH(AE$1,'Tillförd energi'!$B$1:$AQ$1,0),FALSE)</f>
        <v>0</v>
      </c>
      <c r="AF209">
        <f>VLOOKUP($B209,'Tillförd energi'!$B$1:$AS$566,MATCH(AF$1,'Tillförd energi'!$B$1:$AQ$1,0),FALSE)</f>
        <v>0.05</v>
      </c>
      <c r="AG209">
        <f>IFERROR(VLOOKUP(B209,Miljö!$B$1:$S$476,9,FALSE)/1,0)</f>
        <v>0</v>
      </c>
      <c r="AI209">
        <f t="shared" si="30"/>
        <v>16.573</v>
      </c>
      <c r="AJ209">
        <f t="shared" si="31"/>
        <v>16.573</v>
      </c>
      <c r="AK209">
        <f>IF(ISERROR(1/VLOOKUP($B209,Leveranser!$B$1:$S$500,MATCH("såld värme (gwh)",Leveranser!$B$1:$S$1,0),FALSE)),"",VLOOKUP($B209,Leveranser!$B$1:$S$500,MATCH("såld värme (gwh)",Leveranser!$B$1:$S$1,0),FALSE))</f>
        <v>14.896000000000001</v>
      </c>
      <c r="AL209" s="22">
        <f>VLOOKUP($B209,Leveranser!$B$1:$Y$500,MATCH("Totalt såld fjärrvärme till andra fjärrvärmeföretag",Leveranser!$B$1:$AA$1,0),FALSE)</f>
        <v>0</v>
      </c>
      <c r="AM209" s="22">
        <f>IF(ISERROR(1/VLOOKUP($B209,Miljö!$B$1:$S$500,MATCH("Såld mängd produktionsspecifik fjärrvärme (GWh)",Miljö!$B$1:$R$1,0),FALSE)),0,VLOOKUP($B209,Miljö!$B$1:$S$500,MATCH("Såld mängd produktionsspecifik fjärrvärme (GWh)",Miljö!$B$1:$R$1,0),FALSE))</f>
        <v>0</v>
      </c>
      <c r="AN209" s="23">
        <f t="shared" si="32"/>
        <v>0.89881131961624328</v>
      </c>
      <c r="AP209" t="str">
        <f>VLOOKUP($B209,'Miljövärden urval för publ'!$B$1:$H$450,7,FALSE)</f>
        <v>Ja</v>
      </c>
      <c r="AQ209" t="str">
        <f>VLOOKUP($B209,'Miljövärden urval för publ'!$B$1:$H$450,6,FALSE)</f>
        <v>Ja</v>
      </c>
      <c r="AU209">
        <f t="shared" si="33"/>
        <v>0.05</v>
      </c>
      <c r="AV209">
        <f t="shared" si="34"/>
        <v>0</v>
      </c>
      <c r="AW209">
        <f t="shared" si="35"/>
        <v>0</v>
      </c>
      <c r="AX209">
        <f t="shared" si="36"/>
        <v>0</v>
      </c>
      <c r="AZ209">
        <f t="shared" si="37"/>
        <v>0</v>
      </c>
      <c r="BA209">
        <f t="shared" si="38"/>
        <v>0</v>
      </c>
      <c r="BC209">
        <f t="shared" si="39"/>
        <v>0</v>
      </c>
    </row>
    <row r="210" spans="1:55" ht="15" customHeight="1" x14ac:dyDescent="0.25">
      <c r="A210" t="s">
        <v>302</v>
      </c>
      <c r="B210" t="s">
        <v>304</v>
      </c>
      <c r="C210">
        <f>VLOOKUP($B210,'Tillförd energi'!$B$1:$AS$566,MATCH(C$1,'Tillförd energi'!$B$1:$AQ$1,0),FALSE)</f>
        <v>0</v>
      </c>
      <c r="D210">
        <f>VLOOKUP($B210,'Tillförd energi'!$B$1:$AS$566,MATCH(D$1,'Tillförd energi'!$B$1:$AQ$1,0),FALSE)</f>
        <v>2.7E-2</v>
      </c>
      <c r="E210">
        <f>VLOOKUP($B210,'Tillförd energi'!$B$1:$AS$566,MATCH(E$1,'Tillförd energi'!$B$1:$AQ$1,0),FALSE)</f>
        <v>0</v>
      </c>
      <c r="F210">
        <f>VLOOKUP($B210,'Tillförd energi'!$B$1:$AS$566,MATCH(F$1,'Tillförd energi'!$B$1:$AQ$1,0),FALSE)</f>
        <v>0</v>
      </c>
      <c r="G210">
        <f>VLOOKUP($B210,'Tillförd energi'!$B$1:$AS$566,MATCH(G$1,'Tillförd energi'!$B$1:$AQ$1,0),FALSE)</f>
        <v>0</v>
      </c>
      <c r="H210">
        <f>VLOOKUP($B210,'Tillförd energi'!$B$1:$AS$566,MATCH(H$1,'Tillförd energi'!$B$1:$AQ$1,0),FALSE)</f>
        <v>0</v>
      </c>
      <c r="I210">
        <f>VLOOKUP($B210,'Tillförd energi'!$B$1:$AS$566,MATCH(I$1,'Tillförd energi'!$B$1:$AQ$1,0),FALSE)</f>
        <v>0</v>
      </c>
      <c r="J210">
        <f>VLOOKUP($B210,'Tillförd energi'!$B$1:$AS$566,MATCH(J$1,'Tillförd energi'!$B$1:$AQ$1,0),FALSE)</f>
        <v>0</v>
      </c>
      <c r="K210">
        <v>0</v>
      </c>
      <c r="L210">
        <f>VLOOKUP($B210,'Tillförd energi'!$B$1:$AS$566,MATCH(L$1,'Tillförd energi'!$B$1:$AQ$1,0),FALSE)</f>
        <v>0</v>
      </c>
      <c r="M210">
        <f>VLOOKUP($B210,'Tillförd energi'!$B$1:$AS$566,MATCH(M$1,'Tillförd energi'!$B$1:$AQ$1,0),FALSE)</f>
        <v>3.5161899999999999</v>
      </c>
      <c r="N210">
        <f>VLOOKUP($B210,'Tillförd energi'!$B$1:$AS$566,MATCH(N$1,'Tillförd energi'!$B$1:$AQ$1,0),FALSE)</f>
        <v>54.685600000000001</v>
      </c>
      <c r="O210">
        <f>VLOOKUP($B210,'Tillförd energi'!$B$1:$AS$566,MATCH(O$1,'Tillförd energi'!$B$1:$AQ$1,0),FALSE)</f>
        <v>0</v>
      </c>
      <c r="P210">
        <f>VLOOKUP($B210,'Tillförd energi'!$B$1:$AS$566,MATCH(P$1,'Tillförd energi'!$B$1:$AQ$1,0),FALSE)</f>
        <v>46.798900000000003</v>
      </c>
      <c r="Q210">
        <f>VLOOKUP($B210,'Tillförd energi'!$B$1:$AS$566,MATCH(Q$1,'Tillförd energi'!$B$1:$AQ$1,0),FALSE)</f>
        <v>0</v>
      </c>
      <c r="R210">
        <f>VLOOKUP($B210,'Tillförd energi'!$B$1:$AS$566,MATCH(R$1,'Tillförd energi'!$B$1:$AQ$1,0),FALSE)</f>
        <v>0</v>
      </c>
      <c r="S210">
        <f>VLOOKUP($B210,'Tillförd energi'!$B$1:$AS$566,MATCH(S$1,'Tillförd energi'!$B$1:$AQ$1,0),FALSE)</f>
        <v>0</v>
      </c>
      <c r="T210">
        <f>VLOOKUP($B210,'Tillförd energi'!$B$1:$AS$566,MATCH(T$1,'Tillförd energi'!$B$1:$AQ$1,0),FALSE)</f>
        <v>0</v>
      </c>
      <c r="U210">
        <f>VLOOKUP($B210,'Tillförd energi'!$B$1:$AS$566,MATCH(U$1,'Tillförd energi'!$B$1:$AQ$1,0),FALSE)</f>
        <v>0</v>
      </c>
      <c r="V210">
        <f>VLOOKUP($B210,'Tillförd energi'!$B$1:$AS$566,MATCH(V$1,'Tillförd energi'!$B$1:$AQ$1,0),FALSE)</f>
        <v>0</v>
      </c>
      <c r="W210">
        <f>VLOOKUP($B210,'Tillförd energi'!$B$1:$AS$566,MATCH(W$1,'Tillförd energi'!$B$1:$AQ$1,0),FALSE)</f>
        <v>0</v>
      </c>
      <c r="X210">
        <f>VLOOKUP($B210,'Tillförd energi'!$B$1:$AS$566,MATCH(X$1,'Tillförd energi'!$B$1:$AQ$1,0),FALSE)</f>
        <v>0</v>
      </c>
      <c r="Y210">
        <f>VLOOKUP($B210,'Tillförd energi'!$B$1:$AS$566,MATCH(Y$1,'Tillförd energi'!$B$1:$AQ$1,0),FALSE)</f>
        <v>0</v>
      </c>
      <c r="Z210">
        <f>VLOOKUP($B210,'Tillförd energi'!$B$1:$AS$566,MATCH(Z$1,'Tillförd energi'!$B$1:$AQ$1,0),FALSE)</f>
        <v>0.50900000000000001</v>
      </c>
      <c r="AA210">
        <f>VLOOKUP($B210,'Tillförd energi'!$B$1:$AS$566,MATCH(AA$1,'Tillförd energi'!$B$1:$AQ$1,0),FALSE)</f>
        <v>0</v>
      </c>
      <c r="AB210">
        <f>VLOOKUP($B210,'Tillförd energi'!$B$1:$AS$566,MATCH(AB$1,'Tillförd energi'!$B$1:$AQ$1,0),FALSE)</f>
        <v>0</v>
      </c>
      <c r="AC210">
        <f>VLOOKUP($B210,'Tillförd energi'!$B$1:$AS$566,MATCH(AC$1,'Tillförd energi'!$B$1:$AQ$1,0),FALSE)</f>
        <v>23.946999999999999</v>
      </c>
      <c r="AD210">
        <f>VLOOKUP($B210,'Tillförd energi'!$B$1:$AS$566,MATCH(AD$1,'Tillförd energi'!$B$1:$AQ$1,0),FALSE)</f>
        <v>0</v>
      </c>
      <c r="AE210">
        <f>VLOOKUP($B210,'Tillförd energi'!$B$1:$AS$566,MATCH(AE$1,'Tillförd energi'!$B$1:$AQ$1,0),FALSE)</f>
        <v>0</v>
      </c>
      <c r="AF210">
        <f>VLOOKUP($B210,'Tillförd energi'!$B$1:$AS$566,MATCH(AF$1,'Tillförd energi'!$B$1:$AQ$1,0),FALSE)</f>
        <v>3.93513</v>
      </c>
      <c r="AG210">
        <f>IFERROR(VLOOKUP(B210,Miljö!$B$1:$S$476,9,FALSE)/1,0)</f>
        <v>0</v>
      </c>
      <c r="AI210">
        <f t="shared" si="30"/>
        <v>133.41881999999998</v>
      </c>
      <c r="AJ210">
        <f t="shared" si="31"/>
        <v>133.41881999999998</v>
      </c>
      <c r="AK210">
        <f>IF(ISERROR(1/VLOOKUP($B210,Leveranser!$B$1:$S$500,MATCH("såld värme (gwh)",Leveranser!$B$1:$S$1,0),FALSE)),"",VLOOKUP($B210,Leveranser!$B$1:$S$500,MATCH("såld värme (gwh)",Leveranser!$B$1:$S$1,0),FALSE))</f>
        <v>115.727</v>
      </c>
      <c r="AL210" s="22">
        <f>VLOOKUP($B210,Leveranser!$B$1:$Y$500,MATCH("Totalt såld fjärrvärme till andra fjärrvärmeföretag",Leveranser!$B$1:$AA$1,0),FALSE)</f>
        <v>0</v>
      </c>
      <c r="AM210" s="22">
        <f>IF(ISERROR(1/VLOOKUP($B210,Miljö!$B$1:$S$500,MATCH("Såld mängd produktionsspecifik fjärrvärme (GWh)",Miljö!$B$1:$R$1,0),FALSE)),0,VLOOKUP($B210,Miljö!$B$1:$S$500,MATCH("Såld mängd produktionsspecifik fjärrvärme (GWh)",Miljö!$B$1:$R$1,0),FALSE))</f>
        <v>0</v>
      </c>
      <c r="AN210" s="23">
        <f t="shared" si="32"/>
        <v>0.86739636881813242</v>
      </c>
      <c r="AP210" t="str">
        <f>VLOOKUP($B210,'Miljövärden urval för publ'!$B$1:$H$450,7,FALSE)</f>
        <v>Ja</v>
      </c>
      <c r="AQ210" t="str">
        <f>VLOOKUP($B210,'Miljövärden urval för publ'!$B$1:$H$450,6,FALSE)</f>
        <v>Ja</v>
      </c>
      <c r="AU210">
        <f t="shared" si="33"/>
        <v>4.4441300000000004</v>
      </c>
      <c r="AV210">
        <f t="shared" si="34"/>
        <v>0</v>
      </c>
      <c r="AW210">
        <f t="shared" si="35"/>
        <v>105.00069000000001</v>
      </c>
      <c r="AX210">
        <f t="shared" si="36"/>
        <v>0</v>
      </c>
      <c r="AZ210">
        <f t="shared" si="37"/>
        <v>0</v>
      </c>
      <c r="BA210">
        <f t="shared" si="38"/>
        <v>0</v>
      </c>
      <c r="BC210">
        <f t="shared" si="39"/>
        <v>105.00069000000001</v>
      </c>
    </row>
    <row r="211" spans="1:55" ht="15" customHeight="1" x14ac:dyDescent="0.25">
      <c r="A211" t="s">
        <v>302</v>
      </c>
      <c r="B211" t="s">
        <v>305</v>
      </c>
      <c r="C211">
        <f>VLOOKUP($B211,'Tillförd energi'!$B$1:$AS$566,MATCH(C$1,'Tillförd energi'!$B$1:$AQ$1,0),FALSE)</f>
        <v>0</v>
      </c>
      <c r="D211">
        <f>VLOOKUP($B211,'Tillförd energi'!$B$1:$AS$566,MATCH(D$1,'Tillförd energi'!$B$1:$AQ$1,0),FALSE)</f>
        <v>0.95899999999999996</v>
      </c>
      <c r="E211">
        <f>VLOOKUP($B211,'Tillförd energi'!$B$1:$AS$566,MATCH(E$1,'Tillförd energi'!$B$1:$AQ$1,0),FALSE)</f>
        <v>0</v>
      </c>
      <c r="F211">
        <f>VLOOKUP($B211,'Tillförd energi'!$B$1:$AS$566,MATCH(F$1,'Tillförd energi'!$B$1:$AQ$1,0),FALSE)</f>
        <v>0</v>
      </c>
      <c r="G211">
        <f>VLOOKUP($B211,'Tillförd energi'!$B$1:$AS$566,MATCH(G$1,'Tillförd energi'!$B$1:$AQ$1,0),FALSE)</f>
        <v>0</v>
      </c>
      <c r="H211">
        <f>VLOOKUP($B211,'Tillförd energi'!$B$1:$AS$566,MATCH(H$1,'Tillförd energi'!$B$1:$AQ$1,0),FALSE)</f>
        <v>0</v>
      </c>
      <c r="I211">
        <f>VLOOKUP($B211,'Tillförd energi'!$B$1:$AS$566,MATCH(I$1,'Tillförd energi'!$B$1:$AQ$1,0),FALSE)</f>
        <v>0</v>
      </c>
      <c r="J211">
        <f>VLOOKUP($B211,'Tillförd energi'!$B$1:$AS$566,MATCH(J$1,'Tillförd energi'!$B$1:$AQ$1,0),FALSE)</f>
        <v>0</v>
      </c>
      <c r="K211">
        <v>0</v>
      </c>
      <c r="L211">
        <f>VLOOKUP($B211,'Tillförd energi'!$B$1:$AS$566,MATCH(L$1,'Tillförd energi'!$B$1:$AQ$1,0),FALSE)</f>
        <v>0</v>
      </c>
      <c r="M211">
        <f>VLOOKUP($B211,'Tillförd energi'!$B$1:$AS$566,MATCH(M$1,'Tillförd energi'!$B$1:$AQ$1,0),FALSE)</f>
        <v>0</v>
      </c>
      <c r="N211">
        <f>VLOOKUP($B211,'Tillförd energi'!$B$1:$AS$566,MATCH(N$1,'Tillförd energi'!$B$1:$AQ$1,0),FALSE)</f>
        <v>0</v>
      </c>
      <c r="O211">
        <f>VLOOKUP($B211,'Tillförd energi'!$B$1:$AS$566,MATCH(O$1,'Tillförd energi'!$B$1:$AQ$1,0),FALSE)</f>
        <v>0</v>
      </c>
      <c r="P211">
        <f>VLOOKUP($B211,'Tillförd energi'!$B$1:$AS$566,MATCH(P$1,'Tillförd energi'!$B$1:$AQ$1,0),FALSE)</f>
        <v>21.779</v>
      </c>
      <c r="Q211">
        <f>VLOOKUP($B211,'Tillförd energi'!$B$1:$AS$566,MATCH(Q$1,'Tillförd energi'!$B$1:$AQ$1,0),FALSE)</f>
        <v>0</v>
      </c>
      <c r="R211">
        <f>VLOOKUP($B211,'Tillförd energi'!$B$1:$AS$566,MATCH(R$1,'Tillförd energi'!$B$1:$AQ$1,0),FALSE)</f>
        <v>0</v>
      </c>
      <c r="S211">
        <f>VLOOKUP($B211,'Tillförd energi'!$B$1:$AS$566,MATCH(S$1,'Tillförd energi'!$B$1:$AQ$1,0),FALSE)</f>
        <v>0</v>
      </c>
      <c r="T211">
        <f>VLOOKUP($B211,'Tillförd energi'!$B$1:$AS$566,MATCH(T$1,'Tillförd energi'!$B$1:$AQ$1,0),FALSE)</f>
        <v>0</v>
      </c>
      <c r="U211">
        <f>VLOOKUP($B211,'Tillförd energi'!$B$1:$AS$566,MATCH(U$1,'Tillförd energi'!$B$1:$AQ$1,0),FALSE)</f>
        <v>0</v>
      </c>
      <c r="V211">
        <f>VLOOKUP($B211,'Tillförd energi'!$B$1:$AS$566,MATCH(V$1,'Tillförd energi'!$B$1:$AQ$1,0),FALSE)</f>
        <v>0</v>
      </c>
      <c r="W211">
        <f>VLOOKUP($B211,'Tillförd energi'!$B$1:$AS$566,MATCH(W$1,'Tillförd energi'!$B$1:$AQ$1,0),FALSE)</f>
        <v>0</v>
      </c>
      <c r="X211">
        <f>VLOOKUP($B211,'Tillförd energi'!$B$1:$AS$566,MATCH(X$1,'Tillförd energi'!$B$1:$AQ$1,0),FALSE)</f>
        <v>0</v>
      </c>
      <c r="Y211">
        <f>VLOOKUP($B211,'Tillförd energi'!$B$1:$AS$566,MATCH(Y$1,'Tillförd energi'!$B$1:$AQ$1,0),FALSE)</f>
        <v>0</v>
      </c>
      <c r="Z211">
        <f>VLOOKUP($B211,'Tillförd energi'!$B$1:$AS$566,MATCH(Z$1,'Tillförd energi'!$B$1:$AQ$1,0),FALSE)</f>
        <v>0.84099999999999997</v>
      </c>
      <c r="AA211">
        <f>VLOOKUP($B211,'Tillförd energi'!$B$1:$AS$566,MATCH(AA$1,'Tillförd energi'!$B$1:$AQ$1,0),FALSE)</f>
        <v>0</v>
      </c>
      <c r="AB211">
        <f>VLOOKUP($B211,'Tillförd energi'!$B$1:$AS$566,MATCH(AB$1,'Tillförd energi'!$B$1:$AQ$1,0),FALSE)</f>
        <v>0</v>
      </c>
      <c r="AC211">
        <f>VLOOKUP($B211,'Tillförd energi'!$B$1:$AS$566,MATCH(AC$1,'Tillförd energi'!$B$1:$AQ$1,0),FALSE)</f>
        <v>3.8180000000000001</v>
      </c>
      <c r="AD211">
        <f>VLOOKUP($B211,'Tillförd energi'!$B$1:$AS$566,MATCH(AD$1,'Tillförd energi'!$B$1:$AQ$1,0),FALSE)</f>
        <v>0</v>
      </c>
      <c r="AE211">
        <f>VLOOKUP($B211,'Tillförd energi'!$B$1:$AS$566,MATCH(AE$1,'Tillförd energi'!$B$1:$AQ$1,0),FALSE)</f>
        <v>0</v>
      </c>
      <c r="AF211">
        <f>VLOOKUP($B211,'Tillförd energi'!$B$1:$AS$566,MATCH(AF$1,'Tillförd energi'!$B$1:$AQ$1,0),FALSE)</f>
        <v>0.60099999999999998</v>
      </c>
      <c r="AG211">
        <f>IFERROR(VLOOKUP(B211,Miljö!$B$1:$S$476,9,FALSE)/1,0)</f>
        <v>0</v>
      </c>
      <c r="AI211">
        <f t="shared" si="30"/>
        <v>27.998000000000001</v>
      </c>
      <c r="AJ211">
        <f t="shared" si="31"/>
        <v>27.998000000000001</v>
      </c>
      <c r="AK211">
        <f>IF(ISERROR(1/VLOOKUP($B211,Leveranser!$B$1:$S$500,MATCH("såld värme (gwh)",Leveranser!$B$1:$S$1,0),FALSE)),"",VLOOKUP($B211,Leveranser!$B$1:$S$500,MATCH("såld värme (gwh)",Leveranser!$B$1:$S$1,0),FALSE))</f>
        <v>18.050999999999998</v>
      </c>
      <c r="AL211" s="22">
        <f>VLOOKUP($B211,Leveranser!$B$1:$Y$500,MATCH("Totalt såld fjärrvärme till andra fjärrvärmeföretag",Leveranser!$B$1:$AA$1,0),FALSE)</f>
        <v>0</v>
      </c>
      <c r="AM211" s="22">
        <f>IF(ISERROR(1/VLOOKUP($B211,Miljö!$B$1:$S$500,MATCH("Såld mängd produktionsspecifik fjärrvärme (GWh)",Miljö!$B$1:$R$1,0),FALSE)),0,VLOOKUP($B211,Miljö!$B$1:$S$500,MATCH("Såld mängd produktionsspecifik fjärrvärme (GWh)",Miljö!$B$1:$R$1,0),FALSE))</f>
        <v>0</v>
      </c>
      <c r="AN211" s="23">
        <f t="shared" si="32"/>
        <v>0.64472462318737045</v>
      </c>
      <c r="AP211" t="str">
        <f>VLOOKUP($B211,'Miljövärden urval för publ'!$B$1:$H$450,7,FALSE)</f>
        <v>Ja</v>
      </c>
      <c r="AQ211" t="str">
        <f>VLOOKUP($B211,'Miljövärden urval för publ'!$B$1:$H$450,6,FALSE)</f>
        <v>Ja</v>
      </c>
      <c r="AU211">
        <f t="shared" si="33"/>
        <v>1.4419999999999999</v>
      </c>
      <c r="AV211">
        <f t="shared" si="34"/>
        <v>0</v>
      </c>
      <c r="AW211">
        <f t="shared" si="35"/>
        <v>21.779</v>
      </c>
      <c r="AX211">
        <f t="shared" si="36"/>
        <v>0</v>
      </c>
      <c r="AZ211">
        <f t="shared" si="37"/>
        <v>0</v>
      </c>
      <c r="BA211">
        <f t="shared" si="38"/>
        <v>0</v>
      </c>
      <c r="BC211">
        <f t="shared" si="39"/>
        <v>21.779</v>
      </c>
    </row>
    <row r="212" spans="1:55" ht="15" customHeight="1" x14ac:dyDescent="0.25">
      <c r="A212" t="s">
        <v>306</v>
      </c>
      <c r="B212" t="s">
        <v>307</v>
      </c>
      <c r="C212">
        <f>VLOOKUP($B212,'Tillförd energi'!$B$1:$AS$566,MATCH(C$1,'Tillförd energi'!$B$1:$AQ$1,0),FALSE)</f>
        <v>0</v>
      </c>
      <c r="D212">
        <f>VLOOKUP($B212,'Tillförd energi'!$B$1:$AS$566,MATCH(D$1,'Tillförd energi'!$B$1:$AQ$1,0),FALSE)</f>
        <v>1.62087</v>
      </c>
      <c r="E212">
        <f>VLOOKUP($B212,'Tillförd energi'!$B$1:$AS$566,MATCH(E$1,'Tillförd energi'!$B$1:$AQ$1,0),FALSE)</f>
        <v>0</v>
      </c>
      <c r="F212">
        <f>VLOOKUP($B212,'Tillförd energi'!$B$1:$AS$566,MATCH(F$1,'Tillförd energi'!$B$1:$AQ$1,0),FALSE)</f>
        <v>0</v>
      </c>
      <c r="G212">
        <f>VLOOKUP($B212,'Tillförd energi'!$B$1:$AS$566,MATCH(G$1,'Tillförd energi'!$B$1:$AQ$1,0),FALSE)</f>
        <v>0</v>
      </c>
      <c r="H212">
        <f>VLOOKUP($B212,'Tillförd energi'!$B$1:$AS$566,MATCH(H$1,'Tillförd energi'!$B$1:$AQ$1,0),FALSE)</f>
        <v>0</v>
      </c>
      <c r="I212">
        <f>VLOOKUP($B212,'Tillförd energi'!$B$1:$AS$566,MATCH(I$1,'Tillförd energi'!$B$1:$AQ$1,0),FALSE)</f>
        <v>0</v>
      </c>
      <c r="J212">
        <f>VLOOKUP($B212,'Tillförd energi'!$B$1:$AS$566,MATCH(J$1,'Tillförd energi'!$B$1:$AQ$1,0),FALSE)</f>
        <v>0</v>
      </c>
      <c r="K212">
        <v>0</v>
      </c>
      <c r="L212">
        <f>VLOOKUP($B212,'Tillförd energi'!$B$1:$AS$566,MATCH(L$1,'Tillförd energi'!$B$1:$AQ$1,0),FALSE)</f>
        <v>0</v>
      </c>
      <c r="M212">
        <f>VLOOKUP($B212,'Tillförd energi'!$B$1:$AS$566,MATCH(M$1,'Tillförd energi'!$B$1:$AQ$1,0),FALSE)</f>
        <v>2.29704</v>
      </c>
      <c r="N212">
        <f>VLOOKUP($B212,'Tillförd energi'!$B$1:$AS$566,MATCH(N$1,'Tillförd energi'!$B$1:$AQ$1,0),FALSE)</f>
        <v>50.5182</v>
      </c>
      <c r="O212">
        <f>VLOOKUP($B212,'Tillförd energi'!$B$1:$AS$566,MATCH(O$1,'Tillförd energi'!$B$1:$AQ$1,0),FALSE)</f>
        <v>79.509</v>
      </c>
      <c r="P212">
        <f>VLOOKUP($B212,'Tillförd energi'!$B$1:$AS$566,MATCH(P$1,'Tillförd energi'!$B$1:$AQ$1,0),FALSE)</f>
        <v>10.573</v>
      </c>
      <c r="Q212">
        <f>VLOOKUP($B212,'Tillförd energi'!$B$1:$AS$566,MATCH(Q$1,'Tillförd energi'!$B$1:$AQ$1,0),FALSE)</f>
        <v>0</v>
      </c>
      <c r="R212">
        <f>VLOOKUP($B212,'Tillförd energi'!$B$1:$AS$566,MATCH(R$1,'Tillförd energi'!$B$1:$AQ$1,0),FALSE)</f>
        <v>0</v>
      </c>
      <c r="S212">
        <f>VLOOKUP($B212,'Tillförd energi'!$B$1:$AS$566,MATCH(S$1,'Tillförd energi'!$B$1:$AQ$1,0),FALSE)</f>
        <v>0</v>
      </c>
      <c r="T212">
        <f>VLOOKUP($B212,'Tillförd energi'!$B$1:$AS$566,MATCH(T$1,'Tillförd energi'!$B$1:$AQ$1,0),FALSE)</f>
        <v>0</v>
      </c>
      <c r="U212">
        <f>VLOOKUP($B212,'Tillförd energi'!$B$1:$AS$566,MATCH(U$1,'Tillförd energi'!$B$1:$AQ$1,0),FALSE)</f>
        <v>0</v>
      </c>
      <c r="V212">
        <f>VLOOKUP($B212,'Tillförd energi'!$B$1:$AS$566,MATCH(V$1,'Tillförd energi'!$B$1:$AQ$1,0),FALSE)</f>
        <v>0</v>
      </c>
      <c r="W212">
        <f>VLOOKUP($B212,'Tillförd energi'!$B$1:$AS$566,MATCH(W$1,'Tillförd energi'!$B$1:$AQ$1,0),FALSE)</f>
        <v>0</v>
      </c>
      <c r="X212">
        <f>VLOOKUP($B212,'Tillförd energi'!$B$1:$AS$566,MATCH(X$1,'Tillförd energi'!$B$1:$AQ$1,0),FALSE)</f>
        <v>0</v>
      </c>
      <c r="Y212">
        <f>VLOOKUP($B212,'Tillförd energi'!$B$1:$AS$566,MATCH(Y$1,'Tillförd energi'!$B$1:$AQ$1,0),FALSE)</f>
        <v>0</v>
      </c>
      <c r="Z212">
        <f>VLOOKUP($B212,'Tillförd energi'!$B$1:$AS$566,MATCH(Z$1,'Tillförd energi'!$B$1:$AQ$1,0),FALSE)</f>
        <v>0</v>
      </c>
      <c r="AA212">
        <f>VLOOKUP($B212,'Tillförd energi'!$B$1:$AS$566,MATCH(AA$1,'Tillförd energi'!$B$1:$AQ$1,0),FALSE)</f>
        <v>0</v>
      </c>
      <c r="AB212">
        <f>VLOOKUP($B212,'Tillförd energi'!$B$1:$AS$566,MATCH(AB$1,'Tillförd energi'!$B$1:$AQ$1,0),FALSE)</f>
        <v>0</v>
      </c>
      <c r="AC212">
        <f>VLOOKUP($B212,'Tillförd energi'!$B$1:$AS$566,MATCH(AC$1,'Tillförd energi'!$B$1:$AQ$1,0),FALSE)</f>
        <v>0</v>
      </c>
      <c r="AD212">
        <f>VLOOKUP($B212,'Tillförd energi'!$B$1:$AS$566,MATCH(AD$1,'Tillförd energi'!$B$1:$AQ$1,0),FALSE)</f>
        <v>0</v>
      </c>
      <c r="AE212">
        <f>VLOOKUP($B212,'Tillförd energi'!$B$1:$AS$566,MATCH(AE$1,'Tillförd energi'!$B$1:$AQ$1,0),FALSE)</f>
        <v>0</v>
      </c>
      <c r="AF212">
        <f>VLOOKUP($B212,'Tillförd energi'!$B$1:$AS$566,MATCH(AF$1,'Tillförd energi'!$B$1:$AQ$1,0),FALSE)</f>
        <v>3.46801</v>
      </c>
      <c r="AG212">
        <f>IFERROR(VLOOKUP(B212,Miljö!$B$1:$S$476,9,FALSE)/1,0)</f>
        <v>0</v>
      </c>
      <c r="AI212">
        <f t="shared" si="30"/>
        <v>147.98612</v>
      </c>
      <c r="AJ212">
        <f t="shared" si="31"/>
        <v>147.98612</v>
      </c>
      <c r="AK212">
        <f>IF(ISERROR(1/VLOOKUP($B212,Leveranser!$B$1:$S$500,MATCH("såld värme (gwh)",Leveranser!$B$1:$S$1,0),FALSE)),"",VLOOKUP($B212,Leveranser!$B$1:$S$500,MATCH("såld värme (gwh)",Leveranser!$B$1:$S$1,0),FALSE))</f>
        <v>120.3</v>
      </c>
      <c r="AL212" s="22">
        <f>VLOOKUP($B212,Leveranser!$B$1:$Y$500,MATCH("Totalt såld fjärrvärme till andra fjärrvärmeföretag",Leveranser!$B$1:$AA$1,0),FALSE)</f>
        <v>0</v>
      </c>
      <c r="AM212" s="22">
        <f>IF(ISERROR(1/VLOOKUP($B212,Miljö!$B$1:$S$500,MATCH("Såld mängd produktionsspecifik fjärrvärme (GWh)",Miljö!$B$1:$R$1,0),FALSE)),0,VLOOKUP($B212,Miljö!$B$1:$S$500,MATCH("Såld mängd produktionsspecifik fjärrvärme (GWh)",Miljö!$B$1:$R$1,0),FALSE))</f>
        <v>0</v>
      </c>
      <c r="AN212" s="23">
        <f t="shared" si="32"/>
        <v>0.81291407599577581</v>
      </c>
      <c r="AP212" t="str">
        <f>VLOOKUP($B212,'Miljövärden urval för publ'!$B$1:$H$450,7,FALSE)</f>
        <v>Ja</v>
      </c>
      <c r="AQ212" t="str">
        <f>VLOOKUP($B212,'Miljövärden urval för publ'!$B$1:$H$450,6,FALSE)</f>
        <v>Ja</v>
      </c>
      <c r="AU212">
        <f t="shared" si="33"/>
        <v>3.46801</v>
      </c>
      <c r="AV212">
        <f t="shared" si="34"/>
        <v>0</v>
      </c>
      <c r="AW212">
        <f t="shared" si="35"/>
        <v>142.89724000000001</v>
      </c>
      <c r="AX212">
        <f t="shared" si="36"/>
        <v>0</v>
      </c>
      <c r="AZ212">
        <f t="shared" si="37"/>
        <v>0</v>
      </c>
      <c r="BA212">
        <f t="shared" si="38"/>
        <v>0</v>
      </c>
      <c r="BC212">
        <f t="shared" si="39"/>
        <v>142.89724000000001</v>
      </c>
    </row>
    <row r="213" spans="1:55" ht="15" customHeight="1" x14ac:dyDescent="0.25">
      <c r="A213" t="s">
        <v>308</v>
      </c>
      <c r="B213" t="s">
        <v>309</v>
      </c>
      <c r="C213">
        <f>VLOOKUP($B213,'Tillförd energi'!$B$1:$AS$566,MATCH(C$1,'Tillförd energi'!$B$1:$AQ$1,0),FALSE)</f>
        <v>0</v>
      </c>
      <c r="D213">
        <f>VLOOKUP($B213,'Tillförd energi'!$B$1:$AS$566,MATCH(D$1,'Tillförd energi'!$B$1:$AQ$1,0),FALSE)</f>
        <v>0.04</v>
      </c>
      <c r="E213">
        <f>VLOOKUP($B213,'Tillförd energi'!$B$1:$AS$566,MATCH(E$1,'Tillförd energi'!$B$1:$AQ$1,0),FALSE)</f>
        <v>0</v>
      </c>
      <c r="F213">
        <f>VLOOKUP($B213,'Tillförd energi'!$B$1:$AS$566,MATCH(F$1,'Tillförd energi'!$B$1:$AQ$1,0),FALSE)</f>
        <v>0</v>
      </c>
      <c r="G213">
        <f>VLOOKUP($B213,'Tillförd energi'!$B$1:$AS$566,MATCH(G$1,'Tillförd energi'!$B$1:$AQ$1,0),FALSE)</f>
        <v>0</v>
      </c>
      <c r="H213">
        <f>VLOOKUP($B213,'Tillförd energi'!$B$1:$AS$566,MATCH(H$1,'Tillförd energi'!$B$1:$AQ$1,0),FALSE)</f>
        <v>0</v>
      </c>
      <c r="I213">
        <f>VLOOKUP($B213,'Tillförd energi'!$B$1:$AS$566,MATCH(I$1,'Tillförd energi'!$B$1:$AQ$1,0),FALSE)</f>
        <v>0</v>
      </c>
      <c r="J213">
        <f>VLOOKUP($B213,'Tillförd energi'!$B$1:$AS$566,MATCH(J$1,'Tillförd energi'!$B$1:$AQ$1,0),FALSE)</f>
        <v>0</v>
      </c>
      <c r="K213">
        <v>0</v>
      </c>
      <c r="L213">
        <f>VLOOKUP($B213,'Tillförd energi'!$B$1:$AS$566,MATCH(L$1,'Tillförd energi'!$B$1:$AQ$1,0),FALSE)</f>
        <v>0</v>
      </c>
      <c r="M213">
        <f>VLOOKUP($B213,'Tillförd energi'!$B$1:$AS$566,MATCH(M$1,'Tillförd energi'!$B$1:$AQ$1,0),FALSE)</f>
        <v>0</v>
      </c>
      <c r="N213">
        <f>VLOOKUP($B213,'Tillförd energi'!$B$1:$AS$566,MATCH(N$1,'Tillförd energi'!$B$1:$AQ$1,0),FALSE)</f>
        <v>0</v>
      </c>
      <c r="O213">
        <f>VLOOKUP($B213,'Tillförd energi'!$B$1:$AS$566,MATCH(O$1,'Tillförd energi'!$B$1:$AQ$1,0),FALSE)</f>
        <v>0</v>
      </c>
      <c r="P213">
        <f>VLOOKUP($B213,'Tillförd energi'!$B$1:$AS$566,MATCH(P$1,'Tillförd energi'!$B$1:$AQ$1,0),FALSE)</f>
        <v>0</v>
      </c>
      <c r="Q213">
        <f>VLOOKUP($B213,'Tillförd energi'!$B$1:$AS$566,MATCH(Q$1,'Tillförd energi'!$B$1:$AQ$1,0),FALSE)</f>
        <v>0</v>
      </c>
      <c r="R213">
        <f>VLOOKUP($B213,'Tillförd energi'!$B$1:$AS$566,MATCH(R$1,'Tillförd energi'!$B$1:$AQ$1,0),FALSE)</f>
        <v>2.3090000000000002</v>
      </c>
      <c r="S213">
        <f>VLOOKUP($B213,'Tillförd energi'!$B$1:$AS$566,MATCH(S$1,'Tillförd energi'!$B$1:$AQ$1,0),FALSE)</f>
        <v>0</v>
      </c>
      <c r="T213">
        <f>VLOOKUP($B213,'Tillförd energi'!$B$1:$AS$566,MATCH(T$1,'Tillförd energi'!$B$1:$AQ$1,0),FALSE)</f>
        <v>0</v>
      </c>
      <c r="U213">
        <f>VLOOKUP($B213,'Tillförd energi'!$B$1:$AS$566,MATCH(U$1,'Tillförd energi'!$B$1:$AQ$1,0),FALSE)</f>
        <v>0</v>
      </c>
      <c r="V213">
        <f>VLOOKUP($B213,'Tillförd energi'!$B$1:$AS$566,MATCH(V$1,'Tillförd energi'!$B$1:$AQ$1,0),FALSE)</f>
        <v>0</v>
      </c>
      <c r="W213">
        <f>VLOOKUP($B213,'Tillförd energi'!$B$1:$AS$566,MATCH(W$1,'Tillförd energi'!$B$1:$AQ$1,0),FALSE)</f>
        <v>0</v>
      </c>
      <c r="X213">
        <f>VLOOKUP($B213,'Tillförd energi'!$B$1:$AS$566,MATCH(X$1,'Tillförd energi'!$B$1:$AQ$1,0),FALSE)</f>
        <v>0</v>
      </c>
      <c r="Y213">
        <f>VLOOKUP($B213,'Tillförd energi'!$B$1:$AS$566,MATCH(Y$1,'Tillförd energi'!$B$1:$AQ$1,0),FALSE)</f>
        <v>0</v>
      </c>
      <c r="Z213">
        <f>VLOOKUP($B213,'Tillförd energi'!$B$1:$AS$566,MATCH(Z$1,'Tillförd energi'!$B$1:$AQ$1,0),FALSE)</f>
        <v>0</v>
      </c>
      <c r="AA213">
        <f>VLOOKUP($B213,'Tillförd energi'!$B$1:$AS$566,MATCH(AA$1,'Tillförd energi'!$B$1:$AQ$1,0),FALSE)</f>
        <v>0</v>
      </c>
      <c r="AB213">
        <f>VLOOKUP($B213,'Tillförd energi'!$B$1:$AS$566,MATCH(AB$1,'Tillförd energi'!$B$1:$AQ$1,0),FALSE)</f>
        <v>0</v>
      </c>
      <c r="AC213">
        <f>VLOOKUP($B213,'Tillförd energi'!$B$1:$AS$566,MATCH(AC$1,'Tillförd energi'!$B$1:$AQ$1,0),FALSE)</f>
        <v>0</v>
      </c>
      <c r="AD213">
        <f>VLOOKUP($B213,'Tillförd energi'!$B$1:$AS$566,MATCH(AD$1,'Tillförd energi'!$B$1:$AQ$1,0),FALSE)</f>
        <v>0</v>
      </c>
      <c r="AE213">
        <f>VLOOKUP($B213,'Tillförd energi'!$B$1:$AS$566,MATCH(AE$1,'Tillförd energi'!$B$1:$AQ$1,0),FALSE)</f>
        <v>0</v>
      </c>
      <c r="AF213">
        <f>VLOOKUP($B213,'Tillförd energi'!$B$1:$AS$566,MATCH(AF$1,'Tillförd energi'!$B$1:$AQ$1,0),FALSE)</f>
        <v>3.5000000000000003E-2</v>
      </c>
      <c r="AG213">
        <f>IFERROR(VLOOKUP(B213,Miljö!$B$1:$S$476,9,FALSE)/1,0)</f>
        <v>0</v>
      </c>
      <c r="AI213">
        <f t="shared" si="30"/>
        <v>2.3840000000000003</v>
      </c>
      <c r="AJ213">
        <f t="shared" si="31"/>
        <v>2.3840000000000003</v>
      </c>
      <c r="AK213">
        <f>IF(ISERROR(1/VLOOKUP($B213,Leveranser!$B$1:$S$500,MATCH("såld värme (gwh)",Leveranser!$B$1:$S$1,0),FALSE)),"",VLOOKUP($B213,Leveranser!$B$1:$S$500,MATCH("såld värme (gwh)",Leveranser!$B$1:$S$1,0),FALSE))</f>
        <v>1.8129999999999999</v>
      </c>
      <c r="AL213" s="22">
        <f>VLOOKUP($B213,Leveranser!$B$1:$Y$500,MATCH("Totalt såld fjärrvärme till andra fjärrvärmeföretag",Leveranser!$B$1:$AA$1,0),FALSE)</f>
        <v>0</v>
      </c>
      <c r="AM213" s="22">
        <f>IF(ISERROR(1/VLOOKUP($B213,Miljö!$B$1:$S$500,MATCH("Såld mängd produktionsspecifik fjärrvärme (GWh)",Miljö!$B$1:$R$1,0),FALSE)),0,VLOOKUP($B213,Miljö!$B$1:$S$500,MATCH("Såld mängd produktionsspecifik fjärrvärme (GWh)",Miljö!$B$1:$R$1,0),FALSE))</f>
        <v>0</v>
      </c>
      <c r="AN213" s="23">
        <f t="shared" si="32"/>
        <v>0.76048657718120793</v>
      </c>
      <c r="AP213" t="str">
        <f>VLOOKUP($B213,'Miljövärden urval för publ'!$B$1:$H$450,7,FALSE)</f>
        <v>Ja</v>
      </c>
      <c r="AQ213" t="str">
        <f>VLOOKUP($B213,'Miljövärden urval för publ'!$B$1:$H$450,6,FALSE)</f>
        <v>Ja</v>
      </c>
      <c r="AU213">
        <f t="shared" si="33"/>
        <v>3.5000000000000003E-2</v>
      </c>
      <c r="AV213">
        <f t="shared" si="34"/>
        <v>0</v>
      </c>
      <c r="AW213">
        <f t="shared" si="35"/>
        <v>0</v>
      </c>
      <c r="AX213">
        <f t="shared" si="36"/>
        <v>2.3090000000000002</v>
      </c>
      <c r="AZ213">
        <f t="shared" si="37"/>
        <v>0</v>
      </c>
      <c r="BA213">
        <f t="shared" si="38"/>
        <v>0</v>
      </c>
      <c r="BC213">
        <f t="shared" si="39"/>
        <v>2.3090000000000002</v>
      </c>
    </row>
    <row r="214" spans="1:55" ht="15" customHeight="1" x14ac:dyDescent="0.25">
      <c r="A214" t="s">
        <v>308</v>
      </c>
      <c r="B214" t="s">
        <v>310</v>
      </c>
      <c r="C214">
        <f>VLOOKUP($B214,'Tillförd energi'!$B$1:$AS$566,MATCH(C$1,'Tillförd energi'!$B$1:$AQ$1,0),FALSE)</f>
        <v>0</v>
      </c>
      <c r="D214">
        <f>VLOOKUP($B214,'Tillförd energi'!$B$1:$AS$566,MATCH(D$1,'Tillförd energi'!$B$1:$AQ$1,0),FALSE)</f>
        <v>1.05</v>
      </c>
      <c r="E214">
        <f>VLOOKUP($B214,'Tillförd energi'!$B$1:$AS$566,MATCH(E$1,'Tillförd energi'!$B$1:$AQ$1,0),FALSE)</f>
        <v>0</v>
      </c>
      <c r="F214">
        <f>VLOOKUP($B214,'Tillförd energi'!$B$1:$AS$566,MATCH(F$1,'Tillförd energi'!$B$1:$AQ$1,0),FALSE)</f>
        <v>0</v>
      </c>
      <c r="G214">
        <f>VLOOKUP($B214,'Tillförd energi'!$B$1:$AS$566,MATCH(G$1,'Tillförd energi'!$B$1:$AQ$1,0),FALSE)</f>
        <v>0</v>
      </c>
      <c r="H214">
        <f>VLOOKUP($B214,'Tillförd energi'!$B$1:$AS$566,MATCH(H$1,'Tillförd energi'!$B$1:$AQ$1,0),FALSE)</f>
        <v>0</v>
      </c>
      <c r="I214">
        <f>VLOOKUP($B214,'Tillförd energi'!$B$1:$AS$566,MATCH(I$1,'Tillförd energi'!$B$1:$AQ$1,0),FALSE)</f>
        <v>0</v>
      </c>
      <c r="J214">
        <f>VLOOKUP($B214,'Tillförd energi'!$B$1:$AS$566,MATCH(J$1,'Tillförd energi'!$B$1:$AQ$1,0),FALSE)</f>
        <v>0</v>
      </c>
      <c r="K214">
        <v>0</v>
      </c>
      <c r="L214">
        <f>VLOOKUP($B214,'Tillförd energi'!$B$1:$AS$566,MATCH(L$1,'Tillförd energi'!$B$1:$AQ$1,0),FALSE)</f>
        <v>0</v>
      </c>
      <c r="M214">
        <f>VLOOKUP($B214,'Tillförd energi'!$B$1:$AS$566,MATCH(M$1,'Tillförd energi'!$B$1:$AQ$1,0),FALSE)</f>
        <v>0</v>
      </c>
      <c r="N214">
        <f>VLOOKUP($B214,'Tillförd energi'!$B$1:$AS$566,MATCH(N$1,'Tillförd energi'!$B$1:$AQ$1,0),FALSE)</f>
        <v>0</v>
      </c>
      <c r="O214">
        <f>VLOOKUP($B214,'Tillförd energi'!$B$1:$AS$566,MATCH(O$1,'Tillförd energi'!$B$1:$AQ$1,0),FALSE)</f>
        <v>0</v>
      </c>
      <c r="P214">
        <f>VLOOKUP($B214,'Tillförd energi'!$B$1:$AS$566,MATCH(P$1,'Tillförd energi'!$B$1:$AQ$1,0),FALSE)</f>
        <v>11.72</v>
      </c>
      <c r="Q214">
        <f>VLOOKUP($B214,'Tillförd energi'!$B$1:$AS$566,MATCH(Q$1,'Tillförd energi'!$B$1:$AQ$1,0),FALSE)</f>
        <v>0</v>
      </c>
      <c r="R214">
        <f>VLOOKUP($B214,'Tillförd energi'!$B$1:$AS$566,MATCH(R$1,'Tillförd energi'!$B$1:$AQ$1,0),FALSE)</f>
        <v>0</v>
      </c>
      <c r="S214">
        <f>VLOOKUP($B214,'Tillförd energi'!$B$1:$AS$566,MATCH(S$1,'Tillförd energi'!$B$1:$AQ$1,0),FALSE)</f>
        <v>0</v>
      </c>
      <c r="T214">
        <f>VLOOKUP($B214,'Tillförd energi'!$B$1:$AS$566,MATCH(T$1,'Tillförd energi'!$B$1:$AQ$1,0),FALSE)</f>
        <v>0</v>
      </c>
      <c r="U214">
        <f>VLOOKUP($B214,'Tillförd energi'!$B$1:$AS$566,MATCH(U$1,'Tillförd energi'!$B$1:$AQ$1,0),FALSE)</f>
        <v>0</v>
      </c>
      <c r="V214">
        <f>VLOOKUP($B214,'Tillförd energi'!$B$1:$AS$566,MATCH(V$1,'Tillförd energi'!$B$1:$AQ$1,0),FALSE)</f>
        <v>0</v>
      </c>
      <c r="W214">
        <f>VLOOKUP($B214,'Tillförd energi'!$B$1:$AS$566,MATCH(W$1,'Tillförd energi'!$B$1:$AQ$1,0),FALSE)</f>
        <v>0</v>
      </c>
      <c r="X214">
        <f>VLOOKUP($B214,'Tillförd energi'!$B$1:$AS$566,MATCH(X$1,'Tillförd energi'!$B$1:$AQ$1,0),FALSE)</f>
        <v>0</v>
      </c>
      <c r="Y214">
        <f>VLOOKUP($B214,'Tillförd energi'!$B$1:$AS$566,MATCH(Y$1,'Tillförd energi'!$B$1:$AQ$1,0),FALSE)</f>
        <v>0</v>
      </c>
      <c r="Z214">
        <f>VLOOKUP($B214,'Tillförd energi'!$B$1:$AS$566,MATCH(Z$1,'Tillförd energi'!$B$1:$AQ$1,0),FALSE)</f>
        <v>0</v>
      </c>
      <c r="AA214">
        <f>VLOOKUP($B214,'Tillförd energi'!$B$1:$AS$566,MATCH(AA$1,'Tillförd energi'!$B$1:$AQ$1,0),FALSE)</f>
        <v>0</v>
      </c>
      <c r="AB214">
        <f>VLOOKUP($B214,'Tillförd energi'!$B$1:$AS$566,MATCH(AB$1,'Tillförd energi'!$B$1:$AQ$1,0),FALSE)</f>
        <v>0</v>
      </c>
      <c r="AC214">
        <f>VLOOKUP($B214,'Tillförd energi'!$B$1:$AS$566,MATCH(AC$1,'Tillförd energi'!$B$1:$AQ$1,0),FALSE)</f>
        <v>1.006</v>
      </c>
      <c r="AD214">
        <f>VLOOKUP($B214,'Tillförd energi'!$B$1:$AS$566,MATCH(AD$1,'Tillförd energi'!$B$1:$AQ$1,0),FALSE)</f>
        <v>0</v>
      </c>
      <c r="AE214">
        <f>VLOOKUP($B214,'Tillförd energi'!$B$1:$AS$566,MATCH(AE$1,'Tillförd energi'!$B$1:$AQ$1,0),FALSE)</f>
        <v>0</v>
      </c>
      <c r="AF214">
        <f>VLOOKUP($B214,'Tillförd energi'!$B$1:$AS$566,MATCH(AF$1,'Tillförd energi'!$B$1:$AQ$1,0),FALSE)</f>
        <v>0.24099999999999999</v>
      </c>
      <c r="AG214">
        <f>IFERROR(VLOOKUP(B214,Miljö!$B$1:$S$476,9,FALSE)/1,0)</f>
        <v>0</v>
      </c>
      <c r="AI214">
        <f t="shared" si="30"/>
        <v>14.017000000000001</v>
      </c>
      <c r="AJ214">
        <f t="shared" si="31"/>
        <v>14.017000000000001</v>
      </c>
      <c r="AK214">
        <f>IF(ISERROR(1/VLOOKUP($B214,Leveranser!$B$1:$S$500,MATCH("såld värme (gwh)",Leveranser!$B$1:$S$1,0),FALSE)),"",VLOOKUP($B214,Leveranser!$B$1:$S$500,MATCH("såld värme (gwh)",Leveranser!$B$1:$S$1,0),FALSE))</f>
        <v>9.7029999999999994</v>
      </c>
      <c r="AL214" s="22">
        <f>VLOOKUP($B214,Leveranser!$B$1:$Y$500,MATCH("Totalt såld fjärrvärme till andra fjärrvärmeföretag",Leveranser!$B$1:$AA$1,0),FALSE)</f>
        <v>0</v>
      </c>
      <c r="AM214" s="22">
        <f>IF(ISERROR(1/VLOOKUP($B214,Miljö!$B$1:$S$500,MATCH("Såld mängd produktionsspecifik fjärrvärme (GWh)",Miljö!$B$1:$R$1,0),FALSE)),0,VLOOKUP($B214,Miljö!$B$1:$S$500,MATCH("Såld mängd produktionsspecifik fjärrvärme (GWh)",Miljö!$B$1:$R$1,0),FALSE))</f>
        <v>0</v>
      </c>
      <c r="AN214" s="23">
        <f t="shared" si="32"/>
        <v>0.69223086252407784</v>
      </c>
      <c r="AP214" t="str">
        <f>VLOOKUP($B214,'Miljövärden urval för publ'!$B$1:$H$450,7,FALSE)</f>
        <v>Ja</v>
      </c>
      <c r="AQ214" t="str">
        <f>VLOOKUP($B214,'Miljövärden urval för publ'!$B$1:$H$450,6,FALSE)</f>
        <v>Ja</v>
      </c>
      <c r="AU214">
        <f t="shared" si="33"/>
        <v>0.24099999999999999</v>
      </c>
      <c r="AV214">
        <f t="shared" si="34"/>
        <v>0</v>
      </c>
      <c r="AW214">
        <f t="shared" si="35"/>
        <v>11.72</v>
      </c>
      <c r="AX214">
        <f t="shared" si="36"/>
        <v>0</v>
      </c>
      <c r="AZ214">
        <f t="shared" si="37"/>
        <v>0</v>
      </c>
      <c r="BA214">
        <f t="shared" si="38"/>
        <v>0</v>
      </c>
      <c r="BC214">
        <f t="shared" si="39"/>
        <v>11.72</v>
      </c>
    </row>
    <row r="215" spans="1:55" ht="15" customHeight="1" x14ac:dyDescent="0.25">
      <c r="A215" t="s">
        <v>308</v>
      </c>
      <c r="B215" t="s">
        <v>311</v>
      </c>
      <c r="C215">
        <f>VLOOKUP($B215,'Tillförd energi'!$B$1:$AS$566,MATCH(C$1,'Tillförd energi'!$B$1:$AQ$1,0),FALSE)</f>
        <v>0</v>
      </c>
      <c r="D215">
        <f>VLOOKUP($B215,'Tillförd energi'!$B$1:$AS$566,MATCH(D$1,'Tillförd energi'!$B$1:$AQ$1,0),FALSE)</f>
        <v>0.22700000000000001</v>
      </c>
      <c r="E215">
        <f>VLOOKUP($B215,'Tillförd energi'!$B$1:$AS$566,MATCH(E$1,'Tillförd energi'!$B$1:$AQ$1,0),FALSE)</f>
        <v>1.76</v>
      </c>
      <c r="F215">
        <f>VLOOKUP($B215,'Tillförd energi'!$B$1:$AS$566,MATCH(F$1,'Tillförd energi'!$B$1:$AQ$1,0),FALSE)</f>
        <v>0</v>
      </c>
      <c r="G215">
        <f>VLOOKUP($B215,'Tillförd energi'!$B$1:$AS$566,MATCH(G$1,'Tillförd energi'!$B$1:$AQ$1,0),FALSE)</f>
        <v>0</v>
      </c>
      <c r="H215">
        <f>VLOOKUP($B215,'Tillförd energi'!$B$1:$AS$566,MATCH(H$1,'Tillförd energi'!$B$1:$AQ$1,0),FALSE)</f>
        <v>0</v>
      </c>
      <c r="I215">
        <f>VLOOKUP($B215,'Tillförd energi'!$B$1:$AS$566,MATCH(I$1,'Tillförd energi'!$B$1:$AQ$1,0),FALSE)</f>
        <v>0</v>
      </c>
      <c r="J215">
        <f>VLOOKUP($B215,'Tillförd energi'!$B$1:$AS$566,MATCH(J$1,'Tillförd energi'!$B$1:$AQ$1,0),FALSE)</f>
        <v>0</v>
      </c>
      <c r="K215">
        <v>0</v>
      </c>
      <c r="L215">
        <f>VLOOKUP($B215,'Tillförd energi'!$B$1:$AS$566,MATCH(L$1,'Tillförd energi'!$B$1:$AQ$1,0),FALSE)</f>
        <v>0</v>
      </c>
      <c r="M215">
        <f>VLOOKUP($B215,'Tillförd energi'!$B$1:$AS$566,MATCH(M$1,'Tillförd energi'!$B$1:$AQ$1,0),FALSE)</f>
        <v>0</v>
      </c>
      <c r="N215">
        <f>VLOOKUP($B215,'Tillförd energi'!$B$1:$AS$566,MATCH(N$1,'Tillförd energi'!$B$1:$AQ$1,0),FALSE)</f>
        <v>120.86</v>
      </c>
      <c r="O215">
        <f>VLOOKUP($B215,'Tillförd energi'!$B$1:$AS$566,MATCH(O$1,'Tillförd energi'!$B$1:$AQ$1,0),FALSE)</f>
        <v>0</v>
      </c>
      <c r="P215">
        <f>VLOOKUP($B215,'Tillförd energi'!$B$1:$AS$566,MATCH(P$1,'Tillförd energi'!$B$1:$AQ$1,0),FALSE)</f>
        <v>0</v>
      </c>
      <c r="Q215">
        <f>VLOOKUP($B215,'Tillförd energi'!$B$1:$AS$566,MATCH(Q$1,'Tillförd energi'!$B$1:$AQ$1,0),FALSE)</f>
        <v>0</v>
      </c>
      <c r="R215">
        <f>VLOOKUP($B215,'Tillförd energi'!$B$1:$AS$566,MATCH(R$1,'Tillförd energi'!$B$1:$AQ$1,0),FALSE)</f>
        <v>0</v>
      </c>
      <c r="S215">
        <f>VLOOKUP($B215,'Tillförd energi'!$B$1:$AS$566,MATCH(S$1,'Tillförd energi'!$B$1:$AQ$1,0),FALSE)</f>
        <v>0</v>
      </c>
      <c r="T215">
        <f>VLOOKUP($B215,'Tillförd energi'!$B$1:$AS$566,MATCH(T$1,'Tillförd energi'!$B$1:$AQ$1,0),FALSE)</f>
        <v>0</v>
      </c>
      <c r="U215">
        <f>VLOOKUP($B215,'Tillförd energi'!$B$1:$AS$566,MATCH(U$1,'Tillförd energi'!$B$1:$AQ$1,0),FALSE)</f>
        <v>0</v>
      </c>
      <c r="V215">
        <f>VLOOKUP($B215,'Tillförd energi'!$B$1:$AS$566,MATCH(V$1,'Tillförd energi'!$B$1:$AQ$1,0),FALSE)</f>
        <v>0</v>
      </c>
      <c r="W215">
        <f>VLOOKUP($B215,'Tillförd energi'!$B$1:$AS$566,MATCH(W$1,'Tillförd energi'!$B$1:$AQ$1,0),FALSE)</f>
        <v>0</v>
      </c>
      <c r="X215">
        <f>VLOOKUP($B215,'Tillförd energi'!$B$1:$AS$566,MATCH(X$1,'Tillförd energi'!$B$1:$AQ$1,0),FALSE)</f>
        <v>0</v>
      </c>
      <c r="Y215">
        <f>VLOOKUP($B215,'Tillförd energi'!$B$1:$AS$566,MATCH(Y$1,'Tillförd energi'!$B$1:$AQ$1,0),FALSE)</f>
        <v>0</v>
      </c>
      <c r="Z215">
        <f>VLOOKUP($B215,'Tillförd energi'!$B$1:$AS$566,MATCH(Z$1,'Tillförd energi'!$B$1:$AQ$1,0),FALSE)</f>
        <v>0</v>
      </c>
      <c r="AA215">
        <f>VLOOKUP($B215,'Tillförd energi'!$B$1:$AS$566,MATCH(AA$1,'Tillförd energi'!$B$1:$AQ$1,0),FALSE)</f>
        <v>0</v>
      </c>
      <c r="AB215">
        <f>VLOOKUP($B215,'Tillförd energi'!$B$1:$AS$566,MATCH(AB$1,'Tillförd energi'!$B$1:$AQ$1,0),FALSE)</f>
        <v>0</v>
      </c>
      <c r="AC215">
        <f>VLOOKUP($B215,'Tillförd energi'!$B$1:$AS$566,MATCH(AC$1,'Tillförd energi'!$B$1:$AQ$1,0),FALSE)</f>
        <v>26.73</v>
      </c>
      <c r="AD215">
        <f>VLOOKUP($B215,'Tillförd energi'!$B$1:$AS$566,MATCH(AD$1,'Tillförd energi'!$B$1:$AQ$1,0),FALSE)</f>
        <v>0</v>
      </c>
      <c r="AE215">
        <f>VLOOKUP($B215,'Tillförd energi'!$B$1:$AS$566,MATCH(AE$1,'Tillförd energi'!$B$1:$AQ$1,0),FALSE)</f>
        <v>0</v>
      </c>
      <c r="AF215">
        <f>VLOOKUP($B215,'Tillförd energi'!$B$1:$AS$566,MATCH(AF$1,'Tillförd energi'!$B$1:$AQ$1,0),FALSE)</f>
        <v>4.09863</v>
      </c>
      <c r="AG215">
        <f>IFERROR(VLOOKUP(B215,Miljö!$B$1:$S$476,9,FALSE)/1,0)</f>
        <v>0</v>
      </c>
      <c r="AI215">
        <f t="shared" si="30"/>
        <v>153.67563000000001</v>
      </c>
      <c r="AJ215">
        <f t="shared" si="31"/>
        <v>153.67563000000001</v>
      </c>
      <c r="AK215">
        <f>IF(ISERROR(1/VLOOKUP($B215,Leveranser!$B$1:$S$500,MATCH("såld värme (gwh)",Leveranser!$B$1:$S$1,0),FALSE)),"",VLOOKUP($B215,Leveranser!$B$1:$S$500,MATCH("såld värme (gwh)",Leveranser!$B$1:$S$1,0),FALSE))</f>
        <v>143.143</v>
      </c>
      <c r="AL215" s="22">
        <f>VLOOKUP($B215,Leveranser!$B$1:$Y$500,MATCH("Totalt såld fjärrvärme till andra fjärrvärmeföretag",Leveranser!$B$1:$AA$1,0),FALSE)</f>
        <v>0</v>
      </c>
      <c r="AM215" s="22">
        <f>IF(ISERROR(1/VLOOKUP($B215,Miljö!$B$1:$S$500,MATCH("Såld mängd produktionsspecifik fjärrvärme (GWh)",Miljö!$B$1:$R$1,0),FALSE)),0,VLOOKUP($B215,Miljö!$B$1:$S$500,MATCH("Såld mängd produktionsspecifik fjärrvärme (GWh)",Miljö!$B$1:$R$1,0),FALSE))</f>
        <v>0</v>
      </c>
      <c r="AN215" s="23">
        <f t="shared" si="32"/>
        <v>0.93146193706835623</v>
      </c>
      <c r="AP215" t="str">
        <f>VLOOKUP($B215,'Miljövärden urval för publ'!$B$1:$H$450,7,FALSE)</f>
        <v>Ja</v>
      </c>
      <c r="AQ215" t="str">
        <f>VLOOKUP($B215,'Miljövärden urval för publ'!$B$1:$H$450,6,FALSE)</f>
        <v>Ja</v>
      </c>
      <c r="AU215">
        <f t="shared" si="33"/>
        <v>4.09863</v>
      </c>
      <c r="AV215">
        <f t="shared" si="34"/>
        <v>0</v>
      </c>
      <c r="AW215">
        <f t="shared" si="35"/>
        <v>120.86</v>
      </c>
      <c r="AX215">
        <f t="shared" si="36"/>
        <v>0</v>
      </c>
      <c r="AZ215">
        <f t="shared" si="37"/>
        <v>0</v>
      </c>
      <c r="BA215">
        <f t="shared" si="38"/>
        <v>0</v>
      </c>
      <c r="BC215">
        <f t="shared" si="39"/>
        <v>120.86</v>
      </c>
    </row>
    <row r="216" spans="1:55" ht="15" customHeight="1" x14ac:dyDescent="0.25">
      <c r="A216" t="s">
        <v>312</v>
      </c>
      <c r="B216" t="s">
        <v>313</v>
      </c>
      <c r="C216">
        <f>VLOOKUP($B216,'Tillförd energi'!$B$1:$AS$566,MATCH(C$1,'Tillförd energi'!$B$1:$AQ$1,0),FALSE)</f>
        <v>0</v>
      </c>
      <c r="D216">
        <f>VLOOKUP($B216,'Tillförd energi'!$B$1:$AS$566,MATCH(D$1,'Tillförd energi'!$B$1:$AQ$1,0),FALSE)</f>
        <v>0</v>
      </c>
      <c r="E216">
        <f>VLOOKUP($B216,'Tillförd energi'!$B$1:$AS$566,MATCH(E$1,'Tillförd energi'!$B$1:$AQ$1,0),FALSE)</f>
        <v>0</v>
      </c>
      <c r="F216">
        <f>VLOOKUP($B216,'Tillförd energi'!$B$1:$AS$566,MATCH(F$1,'Tillförd energi'!$B$1:$AQ$1,0),FALSE)</f>
        <v>0</v>
      </c>
      <c r="G216">
        <f>VLOOKUP($B216,'Tillförd energi'!$B$1:$AS$566,MATCH(G$1,'Tillförd energi'!$B$1:$AQ$1,0),FALSE)</f>
        <v>0</v>
      </c>
      <c r="H216">
        <f>VLOOKUP($B216,'Tillförd energi'!$B$1:$AS$566,MATCH(H$1,'Tillförd energi'!$B$1:$AQ$1,0),FALSE)</f>
        <v>1.4890000000000001</v>
      </c>
      <c r="I216">
        <f>VLOOKUP($B216,'Tillförd energi'!$B$1:$AS$566,MATCH(I$1,'Tillförd energi'!$B$1:$AQ$1,0),FALSE)</f>
        <v>0</v>
      </c>
      <c r="J216">
        <f>VLOOKUP($B216,'Tillförd energi'!$B$1:$AS$566,MATCH(J$1,'Tillförd energi'!$B$1:$AQ$1,0),FALSE)</f>
        <v>0</v>
      </c>
      <c r="K216">
        <v>0</v>
      </c>
      <c r="L216">
        <f>VLOOKUP($B216,'Tillförd energi'!$B$1:$AS$566,MATCH(L$1,'Tillförd energi'!$B$1:$AQ$1,0),FALSE)</f>
        <v>0</v>
      </c>
      <c r="M216">
        <f>VLOOKUP($B216,'Tillförd energi'!$B$1:$AS$566,MATCH(M$1,'Tillförd energi'!$B$1:$AQ$1,0),FALSE)</f>
        <v>0</v>
      </c>
      <c r="N216">
        <f>VLOOKUP($B216,'Tillförd energi'!$B$1:$AS$566,MATCH(N$1,'Tillförd energi'!$B$1:$AQ$1,0),FALSE)</f>
        <v>48.5</v>
      </c>
      <c r="O216">
        <f>VLOOKUP($B216,'Tillförd energi'!$B$1:$AS$566,MATCH(O$1,'Tillförd energi'!$B$1:$AQ$1,0),FALSE)</f>
        <v>0</v>
      </c>
      <c r="P216">
        <f>VLOOKUP($B216,'Tillförd energi'!$B$1:$AS$566,MATCH(P$1,'Tillförd energi'!$B$1:$AQ$1,0),FALSE)</f>
        <v>0</v>
      </c>
      <c r="Q216">
        <f>VLOOKUP($B216,'Tillförd energi'!$B$1:$AS$566,MATCH(Q$1,'Tillförd energi'!$B$1:$AQ$1,0),FALSE)</f>
        <v>0</v>
      </c>
      <c r="R216">
        <f>VLOOKUP($B216,'Tillförd energi'!$B$1:$AS$566,MATCH(R$1,'Tillförd energi'!$B$1:$AQ$1,0),FALSE)</f>
        <v>0</v>
      </c>
      <c r="S216">
        <f>VLOOKUP($B216,'Tillförd energi'!$B$1:$AS$566,MATCH(S$1,'Tillförd energi'!$B$1:$AQ$1,0),FALSE)</f>
        <v>0</v>
      </c>
      <c r="T216">
        <f>VLOOKUP($B216,'Tillförd energi'!$B$1:$AS$566,MATCH(T$1,'Tillförd energi'!$B$1:$AQ$1,0),FALSE)</f>
        <v>0</v>
      </c>
      <c r="U216">
        <f>VLOOKUP($B216,'Tillförd energi'!$B$1:$AS$566,MATCH(U$1,'Tillförd energi'!$B$1:$AQ$1,0),FALSE)</f>
        <v>0</v>
      </c>
      <c r="V216">
        <f>VLOOKUP($B216,'Tillförd energi'!$B$1:$AS$566,MATCH(V$1,'Tillförd energi'!$B$1:$AQ$1,0),FALSE)</f>
        <v>0</v>
      </c>
      <c r="W216">
        <f>VLOOKUP($B216,'Tillförd energi'!$B$1:$AS$566,MATCH(W$1,'Tillförd energi'!$B$1:$AQ$1,0),FALSE)</f>
        <v>0</v>
      </c>
      <c r="X216">
        <f>VLOOKUP($B216,'Tillförd energi'!$B$1:$AS$566,MATCH(X$1,'Tillförd energi'!$B$1:$AQ$1,0),FALSE)</f>
        <v>0</v>
      </c>
      <c r="Y216">
        <f>VLOOKUP($B216,'Tillförd energi'!$B$1:$AS$566,MATCH(Y$1,'Tillförd energi'!$B$1:$AQ$1,0),FALSE)</f>
        <v>0</v>
      </c>
      <c r="Z216">
        <f>VLOOKUP($B216,'Tillförd energi'!$B$1:$AS$566,MATCH(Z$1,'Tillförd energi'!$B$1:$AQ$1,0),FALSE)</f>
        <v>0.19</v>
      </c>
      <c r="AA216">
        <f>VLOOKUP($B216,'Tillförd energi'!$B$1:$AS$566,MATCH(AA$1,'Tillförd energi'!$B$1:$AQ$1,0),FALSE)</f>
        <v>0</v>
      </c>
      <c r="AB216">
        <f>VLOOKUP($B216,'Tillförd energi'!$B$1:$AS$566,MATCH(AB$1,'Tillförd energi'!$B$1:$AQ$1,0),FALSE)</f>
        <v>0</v>
      </c>
      <c r="AC216">
        <f>VLOOKUP($B216,'Tillförd energi'!$B$1:$AS$566,MATCH(AC$1,'Tillförd energi'!$B$1:$AQ$1,0),FALSE)</f>
        <v>0</v>
      </c>
      <c r="AD216">
        <f>VLOOKUP($B216,'Tillförd energi'!$B$1:$AS$566,MATCH(AD$1,'Tillförd energi'!$B$1:$AQ$1,0),FALSE)</f>
        <v>0</v>
      </c>
      <c r="AE216">
        <f>VLOOKUP($B216,'Tillförd energi'!$B$1:$AS$566,MATCH(AE$1,'Tillförd energi'!$B$1:$AQ$1,0),FALSE)</f>
        <v>0</v>
      </c>
      <c r="AF216">
        <f>VLOOKUP($B216,'Tillförd energi'!$B$1:$AS$566,MATCH(AF$1,'Tillförd energi'!$B$1:$AQ$1,0),FALSE)</f>
        <v>0.9</v>
      </c>
      <c r="AG216">
        <f>IFERROR(VLOOKUP(B216,Miljö!$B$1:$S$476,9,FALSE)/1,0)</f>
        <v>0</v>
      </c>
      <c r="AI216">
        <f t="shared" si="30"/>
        <v>51.078999999999994</v>
      </c>
      <c r="AJ216">
        <f t="shared" si="31"/>
        <v>51.078999999999994</v>
      </c>
      <c r="AK216">
        <f>IF(ISERROR(1/VLOOKUP($B216,Leveranser!$B$1:$S$500,MATCH("såld värme (gwh)",Leveranser!$B$1:$S$1,0),FALSE)),"",VLOOKUP($B216,Leveranser!$B$1:$S$500,MATCH("såld värme (gwh)",Leveranser!$B$1:$S$1,0),FALSE))</f>
        <v>38.241</v>
      </c>
      <c r="AL216" s="22">
        <f>VLOOKUP($B216,Leveranser!$B$1:$Y$500,MATCH("Totalt såld fjärrvärme till andra fjärrvärmeföretag",Leveranser!$B$1:$AA$1,0),FALSE)</f>
        <v>0</v>
      </c>
      <c r="AM216" s="22">
        <f>IF(ISERROR(1/VLOOKUP($B216,Miljö!$B$1:$S$500,MATCH("Såld mängd produktionsspecifik fjärrvärme (GWh)",Miljö!$B$1:$R$1,0),FALSE)),0,VLOOKUP($B216,Miljö!$B$1:$S$500,MATCH("Såld mängd produktionsspecifik fjärrvärme (GWh)",Miljö!$B$1:$R$1,0),FALSE))</f>
        <v>0</v>
      </c>
      <c r="AN216" s="23">
        <f t="shared" si="32"/>
        <v>0.74866383445251483</v>
      </c>
      <c r="AP216" t="str">
        <f>VLOOKUP($B216,'Miljövärden urval för publ'!$B$1:$H$450,7,FALSE)</f>
        <v>Ja</v>
      </c>
      <c r="AQ216" t="str">
        <f>VLOOKUP($B216,'Miljövärden urval för publ'!$B$1:$H$450,6,FALSE)</f>
        <v>Ja</v>
      </c>
      <c r="AU216">
        <f t="shared" si="33"/>
        <v>1.0900000000000001</v>
      </c>
      <c r="AV216">
        <f t="shared" si="34"/>
        <v>0</v>
      </c>
      <c r="AW216">
        <f t="shared" si="35"/>
        <v>48.5</v>
      </c>
      <c r="AX216">
        <f t="shared" si="36"/>
        <v>0</v>
      </c>
      <c r="AZ216">
        <f t="shared" si="37"/>
        <v>0</v>
      </c>
      <c r="BA216">
        <f t="shared" si="38"/>
        <v>0</v>
      </c>
      <c r="BC216">
        <f t="shared" si="39"/>
        <v>48.5</v>
      </c>
    </row>
    <row r="217" spans="1:55" ht="15" customHeight="1" x14ac:dyDescent="0.25">
      <c r="A217" t="s">
        <v>314</v>
      </c>
      <c r="B217" t="s">
        <v>315</v>
      </c>
      <c r="C217">
        <f>VLOOKUP($B217,'Tillförd energi'!$B$1:$AS$566,MATCH(C$1,'Tillförd energi'!$B$1:$AQ$1,0),FALSE)</f>
        <v>0</v>
      </c>
      <c r="D217">
        <f>VLOOKUP($B217,'Tillförd energi'!$B$1:$AS$566,MATCH(D$1,'Tillförd energi'!$B$1:$AQ$1,0),FALSE)</f>
        <v>1</v>
      </c>
      <c r="E217">
        <f>VLOOKUP($B217,'Tillförd energi'!$B$1:$AS$566,MATCH(E$1,'Tillförd energi'!$B$1:$AQ$1,0),FALSE)</f>
        <v>0.3</v>
      </c>
      <c r="F217">
        <f>VLOOKUP($B217,'Tillförd energi'!$B$1:$AS$566,MATCH(F$1,'Tillförd energi'!$B$1:$AQ$1,0),FALSE)</f>
        <v>0</v>
      </c>
      <c r="G217">
        <f>VLOOKUP($B217,'Tillförd energi'!$B$1:$AS$566,MATCH(G$1,'Tillförd energi'!$B$1:$AQ$1,0),FALSE)</f>
        <v>0</v>
      </c>
      <c r="H217">
        <f>VLOOKUP($B217,'Tillförd energi'!$B$1:$AS$566,MATCH(H$1,'Tillförd energi'!$B$1:$AQ$1,0),FALSE)</f>
        <v>0</v>
      </c>
      <c r="I217">
        <f>VLOOKUP($B217,'Tillförd energi'!$B$1:$AS$566,MATCH(I$1,'Tillförd energi'!$B$1:$AQ$1,0),FALSE)</f>
        <v>0</v>
      </c>
      <c r="J217">
        <f>VLOOKUP($B217,'Tillförd energi'!$B$1:$AS$566,MATCH(J$1,'Tillförd energi'!$B$1:$AQ$1,0),FALSE)</f>
        <v>0</v>
      </c>
      <c r="K217">
        <v>0</v>
      </c>
      <c r="L217">
        <f>VLOOKUP($B217,'Tillförd energi'!$B$1:$AS$566,MATCH(L$1,'Tillförd energi'!$B$1:$AQ$1,0),FALSE)</f>
        <v>0</v>
      </c>
      <c r="M217">
        <f>VLOOKUP($B217,'Tillförd energi'!$B$1:$AS$566,MATCH(M$1,'Tillförd energi'!$B$1:$AQ$1,0),FALSE)</f>
        <v>27</v>
      </c>
      <c r="N217">
        <f>VLOOKUP($B217,'Tillförd energi'!$B$1:$AS$566,MATCH(N$1,'Tillförd energi'!$B$1:$AQ$1,0),FALSE)</f>
        <v>7</v>
      </c>
      <c r="O217">
        <f>VLOOKUP($B217,'Tillförd energi'!$B$1:$AS$566,MATCH(O$1,'Tillförd energi'!$B$1:$AQ$1,0),FALSE)</f>
        <v>6</v>
      </c>
      <c r="P217">
        <f>VLOOKUP($B217,'Tillförd energi'!$B$1:$AS$566,MATCH(P$1,'Tillförd energi'!$B$1:$AQ$1,0),FALSE)</f>
        <v>26</v>
      </c>
      <c r="Q217">
        <f>VLOOKUP($B217,'Tillförd energi'!$B$1:$AS$566,MATCH(Q$1,'Tillförd energi'!$B$1:$AQ$1,0),FALSE)</f>
        <v>0</v>
      </c>
      <c r="R217">
        <f>VLOOKUP($B217,'Tillförd energi'!$B$1:$AS$566,MATCH(R$1,'Tillförd energi'!$B$1:$AQ$1,0),FALSE)</f>
        <v>33</v>
      </c>
      <c r="S217">
        <f>VLOOKUP($B217,'Tillförd energi'!$B$1:$AS$566,MATCH(S$1,'Tillförd energi'!$B$1:$AQ$1,0),FALSE)</f>
        <v>0</v>
      </c>
      <c r="T217">
        <f>VLOOKUP($B217,'Tillförd energi'!$B$1:$AS$566,MATCH(T$1,'Tillförd energi'!$B$1:$AQ$1,0),FALSE)</f>
        <v>0</v>
      </c>
      <c r="U217">
        <f>VLOOKUP($B217,'Tillförd energi'!$B$1:$AS$566,MATCH(U$1,'Tillförd energi'!$B$1:$AQ$1,0),FALSE)</f>
        <v>0</v>
      </c>
      <c r="V217">
        <f>VLOOKUP($B217,'Tillförd energi'!$B$1:$AS$566,MATCH(V$1,'Tillförd energi'!$B$1:$AQ$1,0),FALSE)</f>
        <v>0</v>
      </c>
      <c r="W217">
        <f>VLOOKUP($B217,'Tillförd energi'!$B$1:$AS$566,MATCH(W$1,'Tillförd energi'!$B$1:$AQ$1,0),FALSE)</f>
        <v>31</v>
      </c>
      <c r="X217">
        <f>VLOOKUP($B217,'Tillförd energi'!$B$1:$AS$566,MATCH(X$1,'Tillförd energi'!$B$1:$AQ$1,0),FALSE)</f>
        <v>0</v>
      </c>
      <c r="Y217">
        <f>VLOOKUP($B217,'Tillförd energi'!$B$1:$AS$566,MATCH(Y$1,'Tillförd energi'!$B$1:$AQ$1,0),FALSE)</f>
        <v>0</v>
      </c>
      <c r="Z217">
        <f>VLOOKUP($B217,'Tillförd energi'!$B$1:$AS$566,MATCH(Z$1,'Tillförd energi'!$B$1:$AQ$1,0),FALSE)</f>
        <v>0</v>
      </c>
      <c r="AA217">
        <f>VLOOKUP($B217,'Tillförd energi'!$B$1:$AS$566,MATCH(AA$1,'Tillförd energi'!$B$1:$AQ$1,0),FALSE)</f>
        <v>1.6</v>
      </c>
      <c r="AB217">
        <f>VLOOKUP($B217,'Tillförd energi'!$B$1:$AS$566,MATCH(AB$1,'Tillförd energi'!$B$1:$AQ$1,0),FALSE)</f>
        <v>2.2000000000000002</v>
      </c>
      <c r="AC217">
        <f>VLOOKUP($B217,'Tillförd energi'!$B$1:$AS$566,MATCH(AC$1,'Tillförd energi'!$B$1:$AQ$1,0),FALSE)</f>
        <v>11.7</v>
      </c>
      <c r="AD217">
        <f>VLOOKUP($B217,'Tillförd energi'!$B$1:$AS$566,MATCH(AD$1,'Tillförd energi'!$B$1:$AQ$1,0),FALSE)</f>
        <v>0.4</v>
      </c>
      <c r="AE217">
        <f>VLOOKUP($B217,'Tillförd energi'!$B$1:$AS$566,MATCH(AE$1,'Tillförd energi'!$B$1:$AQ$1,0),FALSE)</f>
        <v>0</v>
      </c>
      <c r="AF217">
        <f>VLOOKUP($B217,'Tillförd energi'!$B$1:$AS$566,MATCH(AF$1,'Tillförd energi'!$B$1:$AQ$1,0),FALSE)</f>
        <v>2.2999999999999998</v>
      </c>
      <c r="AG217">
        <f>IFERROR(VLOOKUP(B217,Miljö!$B$1:$S$476,9,FALSE)/1,0)</f>
        <v>0</v>
      </c>
      <c r="AI217">
        <f t="shared" si="30"/>
        <v>149.5</v>
      </c>
      <c r="AJ217">
        <f t="shared" si="31"/>
        <v>149.5</v>
      </c>
      <c r="AK217">
        <f>IF(ISERROR(1/VLOOKUP($B217,Leveranser!$B$1:$S$500,MATCH("såld värme (gwh)",Leveranser!$B$1:$S$1,0),FALSE)),"",VLOOKUP($B217,Leveranser!$B$1:$S$500,MATCH("såld värme (gwh)",Leveranser!$B$1:$S$1,0),FALSE))</f>
        <v>120.6</v>
      </c>
      <c r="AL217" s="22">
        <f>VLOOKUP($B217,Leveranser!$B$1:$Y$500,MATCH("Totalt såld fjärrvärme till andra fjärrvärmeföretag",Leveranser!$B$1:$AA$1,0),FALSE)</f>
        <v>0</v>
      </c>
      <c r="AM217" s="22">
        <f>IF(ISERROR(1/VLOOKUP($B217,Miljö!$B$1:$S$500,MATCH("Såld mängd produktionsspecifik fjärrvärme (GWh)",Miljö!$B$1:$R$1,0),FALSE)),0,VLOOKUP($B217,Miljö!$B$1:$S$500,MATCH("Såld mängd produktionsspecifik fjärrvärme (GWh)",Miljö!$B$1:$R$1,0),FALSE))</f>
        <v>0</v>
      </c>
      <c r="AN217" s="23">
        <f t="shared" si="32"/>
        <v>0.80668896321070227</v>
      </c>
      <c r="AP217" t="str">
        <f>VLOOKUP($B217,'Miljövärden urval för publ'!$B$1:$H$450,7,FALSE)</f>
        <v>Ja</v>
      </c>
      <c r="AQ217" t="str">
        <f>VLOOKUP($B217,'Miljövärden urval för publ'!$B$1:$H$450,6,FALSE)</f>
        <v>Nej</v>
      </c>
      <c r="AU217">
        <f t="shared" si="33"/>
        <v>3.9</v>
      </c>
      <c r="AV217">
        <f t="shared" si="34"/>
        <v>0</v>
      </c>
      <c r="AW217">
        <f t="shared" si="35"/>
        <v>66</v>
      </c>
      <c r="AX217">
        <f t="shared" si="36"/>
        <v>33</v>
      </c>
      <c r="AZ217">
        <f t="shared" si="37"/>
        <v>2.2000000000000002</v>
      </c>
      <c r="BA217">
        <f t="shared" si="38"/>
        <v>0</v>
      </c>
      <c r="BC217">
        <f t="shared" si="39"/>
        <v>130</v>
      </c>
    </row>
    <row r="218" spans="1:55" ht="15" customHeight="1" x14ac:dyDescent="0.25">
      <c r="A218" t="s">
        <v>316</v>
      </c>
      <c r="B218" t="s">
        <v>317</v>
      </c>
      <c r="C218">
        <f>VLOOKUP($B218,'Tillförd energi'!$B$1:$AS$566,MATCH(C$1,'Tillförd energi'!$B$1:$AQ$1,0),FALSE)</f>
        <v>0</v>
      </c>
      <c r="D218">
        <f>VLOOKUP($B218,'Tillförd energi'!$B$1:$AS$566,MATCH(D$1,'Tillförd energi'!$B$1:$AQ$1,0),FALSE)</f>
        <v>0</v>
      </c>
      <c r="E218">
        <f>VLOOKUP($B218,'Tillförd energi'!$B$1:$AS$566,MATCH(E$1,'Tillförd energi'!$B$1:$AQ$1,0),FALSE)</f>
        <v>0</v>
      </c>
      <c r="F218">
        <f>VLOOKUP($B218,'Tillförd energi'!$B$1:$AS$566,MATCH(F$1,'Tillförd energi'!$B$1:$AQ$1,0),FALSE)</f>
        <v>0</v>
      </c>
      <c r="G218">
        <f>VLOOKUP($B218,'Tillförd energi'!$B$1:$AS$566,MATCH(G$1,'Tillförd energi'!$B$1:$AQ$1,0),FALSE)</f>
        <v>0</v>
      </c>
      <c r="H218">
        <f>VLOOKUP($B218,'Tillförd energi'!$B$1:$AS$566,MATCH(H$1,'Tillförd energi'!$B$1:$AQ$1,0),FALSE)</f>
        <v>0</v>
      </c>
      <c r="I218">
        <f>VLOOKUP($B218,'Tillförd energi'!$B$1:$AS$566,MATCH(I$1,'Tillförd energi'!$B$1:$AQ$1,0),FALSE)</f>
        <v>0</v>
      </c>
      <c r="J218">
        <f>VLOOKUP($B218,'Tillförd energi'!$B$1:$AS$566,MATCH(J$1,'Tillförd energi'!$B$1:$AQ$1,0),FALSE)</f>
        <v>0</v>
      </c>
      <c r="K218">
        <v>0</v>
      </c>
      <c r="L218">
        <f>VLOOKUP($B218,'Tillförd energi'!$B$1:$AS$566,MATCH(L$1,'Tillförd energi'!$B$1:$AQ$1,0),FALSE)</f>
        <v>0</v>
      </c>
      <c r="M218">
        <f>VLOOKUP($B218,'Tillförd energi'!$B$1:$AS$566,MATCH(M$1,'Tillförd energi'!$B$1:$AQ$1,0),FALSE)</f>
        <v>0</v>
      </c>
      <c r="N218">
        <f>VLOOKUP($B218,'Tillförd energi'!$B$1:$AS$566,MATCH(N$1,'Tillförd energi'!$B$1:$AQ$1,0),FALSE)</f>
        <v>0</v>
      </c>
      <c r="O218">
        <f>VLOOKUP($B218,'Tillförd energi'!$B$1:$AS$566,MATCH(O$1,'Tillförd energi'!$B$1:$AQ$1,0),FALSE)</f>
        <v>0</v>
      </c>
      <c r="P218">
        <f>VLOOKUP($B218,'Tillförd energi'!$B$1:$AS$566,MATCH(P$1,'Tillförd energi'!$B$1:$AQ$1,0),FALSE)</f>
        <v>0</v>
      </c>
      <c r="Q218">
        <f>VLOOKUP($B218,'Tillförd energi'!$B$1:$AS$566,MATCH(Q$1,'Tillförd energi'!$B$1:$AQ$1,0),FALSE)</f>
        <v>0</v>
      </c>
      <c r="R218">
        <f>VLOOKUP($B218,'Tillförd energi'!$B$1:$AS$566,MATCH(R$1,'Tillförd energi'!$B$1:$AQ$1,0),FALSE)</f>
        <v>0</v>
      </c>
      <c r="S218">
        <f>VLOOKUP($B218,'Tillförd energi'!$B$1:$AS$566,MATCH(S$1,'Tillförd energi'!$B$1:$AQ$1,0),FALSE)</f>
        <v>0</v>
      </c>
      <c r="T218">
        <f>VLOOKUP($B218,'Tillförd energi'!$B$1:$AS$566,MATCH(T$1,'Tillförd energi'!$B$1:$AQ$1,0),FALSE)</f>
        <v>0</v>
      </c>
      <c r="U218">
        <f>VLOOKUP($B218,'Tillförd energi'!$B$1:$AS$566,MATCH(U$1,'Tillförd energi'!$B$1:$AQ$1,0),FALSE)</f>
        <v>0</v>
      </c>
      <c r="V218">
        <f>VLOOKUP($B218,'Tillförd energi'!$B$1:$AS$566,MATCH(V$1,'Tillförd energi'!$B$1:$AQ$1,0),FALSE)</f>
        <v>0</v>
      </c>
      <c r="W218">
        <f>VLOOKUP($B218,'Tillförd energi'!$B$1:$AS$566,MATCH(W$1,'Tillförd energi'!$B$1:$AQ$1,0),FALSE)</f>
        <v>0</v>
      </c>
      <c r="X218">
        <f>VLOOKUP($B218,'Tillförd energi'!$B$1:$AS$566,MATCH(X$1,'Tillförd energi'!$B$1:$AQ$1,0),FALSE)</f>
        <v>0</v>
      </c>
      <c r="Y218">
        <f>VLOOKUP($B218,'Tillförd energi'!$B$1:$AS$566,MATCH(Y$1,'Tillförd energi'!$B$1:$AQ$1,0),FALSE)</f>
        <v>0</v>
      </c>
      <c r="Z218">
        <f>VLOOKUP($B218,'Tillförd energi'!$B$1:$AS$566,MATCH(Z$1,'Tillförd energi'!$B$1:$AQ$1,0),FALSE)</f>
        <v>0</v>
      </c>
      <c r="AA218">
        <f>VLOOKUP($B218,'Tillförd energi'!$B$1:$AS$566,MATCH(AA$1,'Tillförd energi'!$B$1:$AQ$1,0),FALSE)</f>
        <v>0</v>
      </c>
      <c r="AB218">
        <f>VLOOKUP($B218,'Tillförd energi'!$B$1:$AS$566,MATCH(AB$1,'Tillförd energi'!$B$1:$AQ$1,0),FALSE)</f>
        <v>0</v>
      </c>
      <c r="AC218">
        <f>VLOOKUP($B218,'Tillförd energi'!$B$1:$AS$566,MATCH(AC$1,'Tillförd energi'!$B$1:$AQ$1,0),FALSE)</f>
        <v>0</v>
      </c>
      <c r="AD218">
        <f>VLOOKUP($B218,'Tillförd energi'!$B$1:$AS$566,MATCH(AD$1,'Tillförd energi'!$B$1:$AQ$1,0),FALSE)</f>
        <v>89.38</v>
      </c>
      <c r="AE218">
        <f>VLOOKUP($B218,'Tillförd energi'!$B$1:$AS$566,MATCH(AE$1,'Tillförd energi'!$B$1:$AQ$1,0),FALSE)</f>
        <v>0</v>
      </c>
      <c r="AF218">
        <f>VLOOKUP($B218,'Tillförd energi'!$B$1:$AS$566,MATCH(AF$1,'Tillförd energi'!$B$1:$AQ$1,0),FALSE)</f>
        <v>2.3340000000000001</v>
      </c>
      <c r="AG218">
        <f>IFERROR(VLOOKUP(B218,Miljö!$B$1:$S$476,9,FALSE)/1,0)</f>
        <v>0</v>
      </c>
      <c r="AI218">
        <f t="shared" si="30"/>
        <v>91.713999999999999</v>
      </c>
      <c r="AJ218">
        <f t="shared" si="31"/>
        <v>91.713999999999999</v>
      </c>
      <c r="AK218">
        <f>IF(ISERROR(1/VLOOKUP($B218,Leveranser!$B$1:$S$500,MATCH("såld värme (gwh)",Leveranser!$B$1:$S$1,0),FALSE)),"",VLOOKUP($B218,Leveranser!$B$1:$S$500,MATCH("såld värme (gwh)",Leveranser!$B$1:$S$1,0),FALSE))</f>
        <v>77.8</v>
      </c>
      <c r="AL218" s="22">
        <f>VLOOKUP($B218,Leveranser!$B$1:$Y$500,MATCH("Totalt såld fjärrvärme till andra fjärrvärmeföretag",Leveranser!$B$1:$AA$1,0),FALSE)</f>
        <v>0</v>
      </c>
      <c r="AM218" s="22">
        <f>IF(ISERROR(1/VLOOKUP($B218,Miljö!$B$1:$S$500,MATCH("Såld mängd produktionsspecifik fjärrvärme (GWh)",Miljö!$B$1:$R$1,0),FALSE)),0,VLOOKUP($B218,Miljö!$B$1:$S$500,MATCH("Såld mängd produktionsspecifik fjärrvärme (GWh)",Miljö!$B$1:$R$1,0),FALSE))</f>
        <v>0</v>
      </c>
      <c r="AN218" s="23">
        <f t="shared" si="32"/>
        <v>0.84828924700700004</v>
      </c>
      <c r="AP218" t="str">
        <f>VLOOKUP($B218,'Miljövärden urval för publ'!$B$1:$H$450,7,FALSE)</f>
        <v>Ja</v>
      </c>
      <c r="AQ218" t="str">
        <f>VLOOKUP($B218,'Miljövärden urval för publ'!$B$1:$H$450,6,FALSE)</f>
        <v>Nej</v>
      </c>
      <c r="AU218">
        <f t="shared" si="33"/>
        <v>2.3340000000000001</v>
      </c>
      <c r="AV218">
        <f t="shared" si="34"/>
        <v>0</v>
      </c>
      <c r="AW218">
        <f t="shared" si="35"/>
        <v>0</v>
      </c>
      <c r="AX218">
        <f t="shared" si="36"/>
        <v>0</v>
      </c>
      <c r="AZ218">
        <f t="shared" si="37"/>
        <v>0</v>
      </c>
      <c r="BA218">
        <f t="shared" si="38"/>
        <v>0</v>
      </c>
      <c r="BC218">
        <f t="shared" si="39"/>
        <v>0</v>
      </c>
    </row>
    <row r="219" spans="1:55" ht="15" customHeight="1" x14ac:dyDescent="0.25">
      <c r="A219" t="s">
        <v>318</v>
      </c>
      <c r="B219" t="s">
        <v>319</v>
      </c>
      <c r="C219">
        <f>VLOOKUP($B219,'Tillförd energi'!$B$1:$AS$566,MATCH(C$1,'Tillförd energi'!$B$1:$AQ$1,0),FALSE)</f>
        <v>0</v>
      </c>
      <c r="D219">
        <f>VLOOKUP($B219,'Tillförd energi'!$B$1:$AS$566,MATCH(D$1,'Tillförd energi'!$B$1:$AQ$1,0),FALSE)</f>
        <v>0</v>
      </c>
      <c r="E219">
        <f>VLOOKUP($B219,'Tillförd energi'!$B$1:$AS$566,MATCH(E$1,'Tillförd energi'!$B$1:$AQ$1,0),FALSE)</f>
        <v>0</v>
      </c>
      <c r="F219">
        <f>VLOOKUP($B219,'Tillförd energi'!$B$1:$AS$566,MATCH(F$1,'Tillförd energi'!$B$1:$AQ$1,0),FALSE)</f>
        <v>0</v>
      </c>
      <c r="G219">
        <f>VLOOKUP($B219,'Tillförd energi'!$B$1:$AS$566,MATCH(G$1,'Tillförd energi'!$B$1:$AQ$1,0),FALSE)</f>
        <v>0</v>
      </c>
      <c r="H219">
        <f>VLOOKUP($B219,'Tillförd energi'!$B$1:$AS$566,MATCH(H$1,'Tillförd energi'!$B$1:$AQ$1,0),FALSE)</f>
        <v>0</v>
      </c>
      <c r="I219">
        <f>VLOOKUP($B219,'Tillförd energi'!$B$1:$AS$566,MATCH(I$1,'Tillförd energi'!$B$1:$AQ$1,0),FALSE)</f>
        <v>0</v>
      </c>
      <c r="J219">
        <f>VLOOKUP($B219,'Tillförd energi'!$B$1:$AS$566,MATCH(J$1,'Tillförd energi'!$B$1:$AQ$1,0),FALSE)</f>
        <v>0</v>
      </c>
      <c r="K219">
        <v>0</v>
      </c>
      <c r="L219">
        <f>VLOOKUP($B219,'Tillförd energi'!$B$1:$AS$566,MATCH(L$1,'Tillförd energi'!$B$1:$AQ$1,0),FALSE)</f>
        <v>0</v>
      </c>
      <c r="M219">
        <f>VLOOKUP($B219,'Tillförd energi'!$B$1:$AS$566,MATCH(M$1,'Tillförd energi'!$B$1:$AQ$1,0),FALSE)</f>
        <v>0</v>
      </c>
      <c r="N219">
        <f>VLOOKUP($B219,'Tillförd energi'!$B$1:$AS$566,MATCH(N$1,'Tillförd energi'!$B$1:$AQ$1,0),FALSE)</f>
        <v>0</v>
      </c>
      <c r="O219">
        <f>VLOOKUP($B219,'Tillförd energi'!$B$1:$AS$566,MATCH(O$1,'Tillförd energi'!$B$1:$AQ$1,0),FALSE)</f>
        <v>0</v>
      </c>
      <c r="P219">
        <f>VLOOKUP($B219,'Tillförd energi'!$B$1:$AS$566,MATCH(P$1,'Tillförd energi'!$B$1:$AQ$1,0),FALSE)</f>
        <v>0</v>
      </c>
      <c r="Q219">
        <f>VLOOKUP($B219,'Tillförd energi'!$B$1:$AS$566,MATCH(Q$1,'Tillförd energi'!$B$1:$AQ$1,0),FALSE)</f>
        <v>0</v>
      </c>
      <c r="R219">
        <f>VLOOKUP($B219,'Tillförd energi'!$B$1:$AS$566,MATCH(R$1,'Tillförd energi'!$B$1:$AQ$1,0),FALSE)</f>
        <v>0</v>
      </c>
      <c r="S219">
        <f>VLOOKUP($B219,'Tillförd energi'!$B$1:$AS$566,MATCH(S$1,'Tillförd energi'!$B$1:$AQ$1,0),FALSE)</f>
        <v>0</v>
      </c>
      <c r="T219">
        <f>VLOOKUP($B219,'Tillförd energi'!$B$1:$AS$566,MATCH(T$1,'Tillförd energi'!$B$1:$AQ$1,0),FALSE)</f>
        <v>0</v>
      </c>
      <c r="U219">
        <f>VLOOKUP($B219,'Tillförd energi'!$B$1:$AS$566,MATCH(U$1,'Tillförd energi'!$B$1:$AQ$1,0),FALSE)</f>
        <v>0</v>
      </c>
      <c r="V219">
        <f>VLOOKUP($B219,'Tillförd energi'!$B$1:$AS$566,MATCH(V$1,'Tillförd energi'!$B$1:$AQ$1,0),FALSE)</f>
        <v>0</v>
      </c>
      <c r="W219">
        <f>VLOOKUP($B219,'Tillförd energi'!$B$1:$AS$566,MATCH(W$1,'Tillförd energi'!$B$1:$AQ$1,0),FALSE)</f>
        <v>0</v>
      </c>
      <c r="X219">
        <f>VLOOKUP($B219,'Tillförd energi'!$B$1:$AS$566,MATCH(X$1,'Tillförd energi'!$B$1:$AQ$1,0),FALSE)</f>
        <v>0</v>
      </c>
      <c r="Y219">
        <f>VLOOKUP($B219,'Tillförd energi'!$B$1:$AS$566,MATCH(Y$1,'Tillförd energi'!$B$1:$AQ$1,0),FALSE)</f>
        <v>0</v>
      </c>
      <c r="Z219">
        <f>VLOOKUP($B219,'Tillförd energi'!$B$1:$AS$566,MATCH(Z$1,'Tillförd energi'!$B$1:$AQ$1,0),FALSE)</f>
        <v>0</v>
      </c>
      <c r="AA219">
        <f>VLOOKUP($B219,'Tillförd energi'!$B$1:$AS$566,MATCH(AA$1,'Tillförd energi'!$B$1:$AQ$1,0),FALSE)</f>
        <v>0</v>
      </c>
      <c r="AB219">
        <f>VLOOKUP($B219,'Tillförd energi'!$B$1:$AS$566,MATCH(AB$1,'Tillförd energi'!$B$1:$AQ$1,0),FALSE)</f>
        <v>0</v>
      </c>
      <c r="AC219">
        <f>VLOOKUP($B219,'Tillförd energi'!$B$1:$AS$566,MATCH(AC$1,'Tillförd energi'!$B$1:$AQ$1,0),FALSE)</f>
        <v>0</v>
      </c>
      <c r="AD219">
        <f>VLOOKUP($B219,'Tillförd energi'!$B$1:$AS$566,MATCH(AD$1,'Tillförd energi'!$B$1:$AQ$1,0),FALSE)</f>
        <v>0</v>
      </c>
      <c r="AE219">
        <f>VLOOKUP($B219,'Tillförd energi'!$B$1:$AS$566,MATCH(AE$1,'Tillförd energi'!$B$1:$AQ$1,0),FALSE)</f>
        <v>0</v>
      </c>
      <c r="AF219">
        <f>VLOOKUP($B219,'Tillförd energi'!$B$1:$AS$566,MATCH(AF$1,'Tillförd energi'!$B$1:$AQ$1,0),FALSE)</f>
        <v>0</v>
      </c>
      <c r="AG219">
        <f>IFERROR(VLOOKUP(B219,Miljö!$B$1:$S$476,9,FALSE)/1,0)</f>
        <v>0</v>
      </c>
      <c r="AI219">
        <f t="shared" si="30"/>
        <v>0</v>
      </c>
      <c r="AJ219">
        <f t="shared" si="31"/>
        <v>0</v>
      </c>
      <c r="AK219" t="str">
        <f>IF(ISERROR(1/VLOOKUP($B219,Leveranser!$B$1:$S$500,MATCH("såld värme (gwh)",Leveranser!$B$1:$S$1,0),FALSE)),"",VLOOKUP($B219,Leveranser!$B$1:$S$500,MATCH("såld värme (gwh)",Leveranser!$B$1:$S$1,0),FALSE))</f>
        <v/>
      </c>
      <c r="AL219" s="22">
        <f>VLOOKUP($B219,Leveranser!$B$1:$Y$500,MATCH("Totalt såld fjärrvärme till andra fjärrvärmeföretag",Leveranser!$B$1:$AA$1,0),FALSE)</f>
        <v>0</v>
      </c>
      <c r="AM219" s="22">
        <f>IF(ISERROR(1/VLOOKUP($B219,Miljö!$B$1:$S$500,MATCH("Såld mängd produktionsspecifik fjärrvärme (GWh)",Miljö!$B$1:$R$1,0),FALSE)),0,VLOOKUP($B219,Miljö!$B$1:$S$500,MATCH("Såld mängd produktionsspecifik fjärrvärme (GWh)",Miljö!$B$1:$R$1,0),FALSE))</f>
        <v>0</v>
      </c>
      <c r="AN219" s="23" t="str">
        <f t="shared" si="32"/>
        <v/>
      </c>
      <c r="AP219" t="str">
        <f>VLOOKUP($B219,'Miljövärden urval för publ'!$B$1:$H$450,7,FALSE)</f>
        <v>Nej</v>
      </c>
      <c r="AQ219" t="str">
        <f>VLOOKUP($B219,'Miljövärden urval för publ'!$B$1:$H$450,6,FALSE)</f>
        <v>Nej</v>
      </c>
      <c r="AU219">
        <f t="shared" si="33"/>
        <v>0</v>
      </c>
      <c r="AV219">
        <f t="shared" si="34"/>
        <v>0</v>
      </c>
      <c r="AW219">
        <f t="shared" si="35"/>
        <v>0</v>
      </c>
      <c r="AX219">
        <f t="shared" si="36"/>
        <v>0</v>
      </c>
      <c r="AZ219">
        <f t="shared" si="37"/>
        <v>0</v>
      </c>
      <c r="BA219">
        <f t="shared" si="38"/>
        <v>0</v>
      </c>
      <c r="BC219">
        <f t="shared" si="39"/>
        <v>0</v>
      </c>
    </row>
    <row r="220" spans="1:55" ht="15" customHeight="1" x14ac:dyDescent="0.25">
      <c r="A220" t="s">
        <v>320</v>
      </c>
      <c r="B220" t="s">
        <v>321</v>
      </c>
      <c r="C220">
        <f>VLOOKUP($B220,'Tillförd energi'!$B$1:$AS$566,MATCH(C$1,'Tillförd energi'!$B$1:$AQ$1,0),FALSE)</f>
        <v>0</v>
      </c>
      <c r="D220">
        <f>VLOOKUP($B220,'Tillförd energi'!$B$1:$AS$566,MATCH(D$1,'Tillförd energi'!$B$1:$AQ$1,0),FALSE)</f>
        <v>0.69</v>
      </c>
      <c r="E220">
        <f>VLOOKUP($B220,'Tillförd energi'!$B$1:$AS$566,MATCH(E$1,'Tillförd energi'!$B$1:$AQ$1,0),FALSE)</f>
        <v>0</v>
      </c>
      <c r="F220">
        <f>VLOOKUP($B220,'Tillförd energi'!$B$1:$AS$566,MATCH(F$1,'Tillförd energi'!$B$1:$AQ$1,0),FALSE)</f>
        <v>0</v>
      </c>
      <c r="G220">
        <f>VLOOKUP($B220,'Tillförd energi'!$B$1:$AS$566,MATCH(G$1,'Tillförd energi'!$B$1:$AQ$1,0),FALSE)</f>
        <v>0</v>
      </c>
      <c r="H220">
        <f>VLOOKUP($B220,'Tillförd energi'!$B$1:$AS$566,MATCH(H$1,'Tillförd energi'!$B$1:$AQ$1,0),FALSE)</f>
        <v>0</v>
      </c>
      <c r="I220">
        <f>VLOOKUP($B220,'Tillförd energi'!$B$1:$AS$566,MATCH(I$1,'Tillförd energi'!$B$1:$AQ$1,0),FALSE)</f>
        <v>0</v>
      </c>
      <c r="J220">
        <f>VLOOKUP($B220,'Tillförd energi'!$B$1:$AS$566,MATCH(J$1,'Tillförd energi'!$B$1:$AQ$1,0),FALSE)</f>
        <v>0</v>
      </c>
      <c r="K220">
        <v>0</v>
      </c>
      <c r="L220">
        <f>VLOOKUP($B220,'Tillförd energi'!$B$1:$AS$566,MATCH(L$1,'Tillförd energi'!$B$1:$AQ$1,0),FALSE)</f>
        <v>0</v>
      </c>
      <c r="M220">
        <f>VLOOKUP($B220,'Tillförd energi'!$B$1:$AS$566,MATCH(M$1,'Tillförd energi'!$B$1:$AQ$1,0),FALSE)</f>
        <v>9.3949999999999996</v>
      </c>
      <c r="N220">
        <f>VLOOKUP($B220,'Tillförd energi'!$B$1:$AS$566,MATCH(N$1,'Tillförd energi'!$B$1:$AQ$1,0),FALSE)</f>
        <v>7.2050000000000001</v>
      </c>
      <c r="O220">
        <f>VLOOKUP($B220,'Tillförd energi'!$B$1:$AS$566,MATCH(O$1,'Tillförd energi'!$B$1:$AQ$1,0),FALSE)</f>
        <v>0</v>
      </c>
      <c r="P220">
        <f>VLOOKUP($B220,'Tillförd energi'!$B$1:$AS$566,MATCH(P$1,'Tillförd energi'!$B$1:$AQ$1,0),FALSE)</f>
        <v>1.911</v>
      </c>
      <c r="Q220">
        <f>VLOOKUP($B220,'Tillförd energi'!$B$1:$AS$566,MATCH(Q$1,'Tillförd energi'!$B$1:$AQ$1,0),FALSE)</f>
        <v>15.8</v>
      </c>
      <c r="R220">
        <f>VLOOKUP($B220,'Tillförd energi'!$B$1:$AS$566,MATCH(R$1,'Tillförd energi'!$B$1:$AQ$1,0),FALSE)</f>
        <v>0</v>
      </c>
      <c r="S220">
        <f>VLOOKUP($B220,'Tillförd energi'!$B$1:$AS$566,MATCH(S$1,'Tillförd energi'!$B$1:$AQ$1,0),FALSE)</f>
        <v>0</v>
      </c>
      <c r="T220">
        <f>VLOOKUP($B220,'Tillförd energi'!$B$1:$AS$566,MATCH(T$1,'Tillförd energi'!$B$1:$AQ$1,0),FALSE)</f>
        <v>0</v>
      </c>
      <c r="U220">
        <f>VLOOKUP($B220,'Tillförd energi'!$B$1:$AS$566,MATCH(U$1,'Tillförd energi'!$B$1:$AQ$1,0),FALSE)</f>
        <v>0</v>
      </c>
      <c r="V220">
        <f>VLOOKUP($B220,'Tillförd energi'!$B$1:$AS$566,MATCH(V$1,'Tillförd energi'!$B$1:$AQ$1,0),FALSE)</f>
        <v>0</v>
      </c>
      <c r="W220">
        <f>VLOOKUP($B220,'Tillförd energi'!$B$1:$AS$566,MATCH(W$1,'Tillförd energi'!$B$1:$AQ$1,0),FALSE)</f>
        <v>0</v>
      </c>
      <c r="X220">
        <f>VLOOKUP($B220,'Tillförd energi'!$B$1:$AS$566,MATCH(X$1,'Tillförd energi'!$B$1:$AQ$1,0),FALSE)</f>
        <v>0</v>
      </c>
      <c r="Y220">
        <f>VLOOKUP($B220,'Tillförd energi'!$B$1:$AS$566,MATCH(Y$1,'Tillförd energi'!$B$1:$AQ$1,0),FALSE)</f>
        <v>0</v>
      </c>
      <c r="Z220">
        <f>VLOOKUP($B220,'Tillförd energi'!$B$1:$AS$566,MATCH(Z$1,'Tillförd energi'!$B$1:$AQ$1,0),FALSE)</f>
        <v>0</v>
      </c>
      <c r="AA220">
        <f>VLOOKUP($B220,'Tillförd energi'!$B$1:$AS$566,MATCH(AA$1,'Tillförd energi'!$B$1:$AQ$1,0),FALSE)</f>
        <v>0</v>
      </c>
      <c r="AB220">
        <f>VLOOKUP($B220,'Tillförd energi'!$B$1:$AS$566,MATCH(AB$1,'Tillförd energi'!$B$1:$AQ$1,0),FALSE)</f>
        <v>0</v>
      </c>
      <c r="AC220">
        <f>VLOOKUP($B220,'Tillförd energi'!$B$1:$AS$566,MATCH(AC$1,'Tillförd energi'!$B$1:$AQ$1,0),FALSE)</f>
        <v>2.8</v>
      </c>
      <c r="AD220">
        <f>VLOOKUP($B220,'Tillförd energi'!$B$1:$AS$566,MATCH(AD$1,'Tillförd energi'!$B$1:$AQ$1,0),FALSE)</f>
        <v>17.2</v>
      </c>
      <c r="AE220">
        <f>VLOOKUP($B220,'Tillförd energi'!$B$1:$AS$566,MATCH(AE$1,'Tillförd energi'!$B$1:$AQ$1,0),FALSE)</f>
        <v>0</v>
      </c>
      <c r="AF220">
        <f>VLOOKUP($B220,'Tillförd energi'!$B$1:$AS$566,MATCH(AF$1,'Tillförd energi'!$B$1:$AQ$1,0),FALSE)</f>
        <v>0.72</v>
      </c>
      <c r="AG220">
        <f>IFERROR(VLOOKUP(B220,Miljö!$B$1:$S$476,9,FALSE)/1,0)</f>
        <v>0</v>
      </c>
      <c r="AI220">
        <f t="shared" si="30"/>
        <v>55.721000000000004</v>
      </c>
      <c r="AJ220">
        <f t="shared" si="31"/>
        <v>55.721000000000004</v>
      </c>
      <c r="AK220">
        <f>IF(ISERROR(1/VLOOKUP($B220,Leveranser!$B$1:$S$500,MATCH("såld värme (gwh)",Leveranser!$B$1:$S$1,0),FALSE)),"",VLOOKUP($B220,Leveranser!$B$1:$S$500,MATCH("såld värme (gwh)",Leveranser!$B$1:$S$1,0),FALSE))</f>
        <v>41.8</v>
      </c>
      <c r="AL220" s="22">
        <f>VLOOKUP($B220,Leveranser!$B$1:$Y$500,MATCH("Totalt såld fjärrvärme till andra fjärrvärmeföretag",Leveranser!$B$1:$AA$1,0),FALSE)</f>
        <v>0</v>
      </c>
      <c r="AM220" s="22">
        <f>IF(ISERROR(1/VLOOKUP($B220,Miljö!$B$1:$S$500,MATCH("Såld mängd produktionsspecifik fjärrvärme (GWh)",Miljö!$B$1:$R$1,0),FALSE)),0,VLOOKUP($B220,Miljö!$B$1:$S$500,MATCH("Såld mängd produktionsspecifik fjärrvärme (GWh)",Miljö!$B$1:$R$1,0),FALSE))</f>
        <v>0</v>
      </c>
      <c r="AN220" s="23">
        <f t="shared" si="32"/>
        <v>0.75016600563521818</v>
      </c>
      <c r="AP220" t="str">
        <f>VLOOKUP($B220,'Miljövärden urval för publ'!$B$1:$H$450,7,FALSE)</f>
        <v>Ja</v>
      </c>
      <c r="AQ220" t="str">
        <f>VLOOKUP($B220,'Miljövärden urval för publ'!$B$1:$H$450,6,FALSE)</f>
        <v>Nej</v>
      </c>
      <c r="AU220">
        <f t="shared" si="33"/>
        <v>0.72</v>
      </c>
      <c r="AV220">
        <f t="shared" si="34"/>
        <v>0</v>
      </c>
      <c r="AW220">
        <f t="shared" si="35"/>
        <v>34.311000000000007</v>
      </c>
      <c r="AX220">
        <f t="shared" si="36"/>
        <v>0</v>
      </c>
      <c r="AZ220">
        <f t="shared" si="37"/>
        <v>0</v>
      </c>
      <c r="BA220">
        <f t="shared" si="38"/>
        <v>0</v>
      </c>
      <c r="BC220">
        <f t="shared" si="39"/>
        <v>34.311000000000007</v>
      </c>
    </row>
    <row r="221" spans="1:55" ht="15" customHeight="1" x14ac:dyDescent="0.25">
      <c r="A221" t="s">
        <v>322</v>
      </c>
      <c r="B221" t="s">
        <v>323</v>
      </c>
      <c r="C221">
        <f>VLOOKUP($B221,'Tillförd energi'!$B$1:$AS$566,MATCH(C$1,'Tillförd energi'!$B$1:$AQ$1,0),FALSE)</f>
        <v>0</v>
      </c>
      <c r="D221">
        <f>VLOOKUP($B221,'Tillförd energi'!$B$1:$AS$566,MATCH(D$1,'Tillförd energi'!$B$1:$AQ$1,0),FALSE)</f>
        <v>0.01</v>
      </c>
      <c r="E221">
        <f>VLOOKUP($B221,'Tillförd energi'!$B$1:$AS$566,MATCH(E$1,'Tillförd energi'!$B$1:$AQ$1,0),FALSE)</f>
        <v>0</v>
      </c>
      <c r="F221">
        <f>VLOOKUP($B221,'Tillförd energi'!$B$1:$AS$566,MATCH(F$1,'Tillförd energi'!$B$1:$AQ$1,0),FALSE)</f>
        <v>0</v>
      </c>
      <c r="G221">
        <f>VLOOKUP($B221,'Tillförd energi'!$B$1:$AS$566,MATCH(G$1,'Tillförd energi'!$B$1:$AQ$1,0),FALSE)</f>
        <v>0</v>
      </c>
      <c r="H221">
        <f>VLOOKUP($B221,'Tillförd energi'!$B$1:$AS$566,MATCH(H$1,'Tillförd energi'!$B$1:$AQ$1,0),FALSE)</f>
        <v>0</v>
      </c>
      <c r="I221">
        <f>VLOOKUP($B221,'Tillförd energi'!$B$1:$AS$566,MATCH(I$1,'Tillförd energi'!$B$1:$AQ$1,0),FALSE)</f>
        <v>0</v>
      </c>
      <c r="J221">
        <f>VLOOKUP($B221,'Tillförd energi'!$B$1:$AS$566,MATCH(J$1,'Tillförd energi'!$B$1:$AQ$1,0),FALSE)</f>
        <v>0</v>
      </c>
      <c r="K221">
        <v>0</v>
      </c>
      <c r="L221">
        <f>VLOOKUP($B221,'Tillförd energi'!$B$1:$AS$566,MATCH(L$1,'Tillförd energi'!$B$1:$AQ$1,0),FALSE)</f>
        <v>0</v>
      </c>
      <c r="M221">
        <f>VLOOKUP($B221,'Tillförd energi'!$B$1:$AS$566,MATCH(M$1,'Tillförd energi'!$B$1:$AQ$1,0),FALSE)</f>
        <v>0</v>
      </c>
      <c r="N221">
        <f>VLOOKUP($B221,'Tillförd energi'!$B$1:$AS$566,MATCH(N$1,'Tillförd energi'!$B$1:$AQ$1,0),FALSE)</f>
        <v>0</v>
      </c>
      <c r="O221">
        <f>VLOOKUP($B221,'Tillförd energi'!$B$1:$AS$566,MATCH(O$1,'Tillförd energi'!$B$1:$AQ$1,0),FALSE)</f>
        <v>0</v>
      </c>
      <c r="P221">
        <f>VLOOKUP($B221,'Tillförd energi'!$B$1:$AS$566,MATCH(P$1,'Tillförd energi'!$B$1:$AQ$1,0),FALSE)</f>
        <v>0</v>
      </c>
      <c r="Q221">
        <f>VLOOKUP($B221,'Tillförd energi'!$B$1:$AS$566,MATCH(Q$1,'Tillförd energi'!$B$1:$AQ$1,0),FALSE)</f>
        <v>0</v>
      </c>
      <c r="R221">
        <f>VLOOKUP($B221,'Tillförd energi'!$B$1:$AS$566,MATCH(R$1,'Tillförd energi'!$B$1:$AQ$1,0),FALSE)</f>
        <v>7.2</v>
      </c>
      <c r="S221">
        <f>VLOOKUP($B221,'Tillförd energi'!$B$1:$AS$566,MATCH(S$1,'Tillförd energi'!$B$1:$AQ$1,0),FALSE)</f>
        <v>0</v>
      </c>
      <c r="T221">
        <f>VLOOKUP($B221,'Tillförd energi'!$B$1:$AS$566,MATCH(T$1,'Tillförd energi'!$B$1:$AQ$1,0),FALSE)</f>
        <v>0</v>
      </c>
      <c r="U221">
        <f>VLOOKUP($B221,'Tillförd energi'!$B$1:$AS$566,MATCH(U$1,'Tillförd energi'!$B$1:$AQ$1,0),FALSE)</f>
        <v>0</v>
      </c>
      <c r="V221">
        <f>VLOOKUP($B221,'Tillförd energi'!$B$1:$AS$566,MATCH(V$1,'Tillförd energi'!$B$1:$AQ$1,0),FALSE)</f>
        <v>0</v>
      </c>
      <c r="W221">
        <f>VLOOKUP($B221,'Tillförd energi'!$B$1:$AS$566,MATCH(W$1,'Tillförd energi'!$B$1:$AQ$1,0),FALSE)</f>
        <v>0</v>
      </c>
      <c r="X221">
        <f>VLOOKUP($B221,'Tillförd energi'!$B$1:$AS$566,MATCH(X$1,'Tillförd energi'!$B$1:$AQ$1,0),FALSE)</f>
        <v>0</v>
      </c>
      <c r="Y221">
        <f>VLOOKUP($B221,'Tillförd energi'!$B$1:$AS$566,MATCH(Y$1,'Tillförd energi'!$B$1:$AQ$1,0),FALSE)</f>
        <v>0</v>
      </c>
      <c r="Z221">
        <f>VLOOKUP($B221,'Tillförd energi'!$B$1:$AS$566,MATCH(Z$1,'Tillförd energi'!$B$1:$AQ$1,0),FALSE)</f>
        <v>0.17</v>
      </c>
      <c r="AA221">
        <f>VLOOKUP($B221,'Tillförd energi'!$B$1:$AS$566,MATCH(AA$1,'Tillförd energi'!$B$1:$AQ$1,0),FALSE)</f>
        <v>0</v>
      </c>
      <c r="AB221">
        <f>VLOOKUP($B221,'Tillförd energi'!$B$1:$AS$566,MATCH(AB$1,'Tillförd energi'!$B$1:$AQ$1,0),FALSE)</f>
        <v>0</v>
      </c>
      <c r="AC221">
        <f>VLOOKUP($B221,'Tillförd energi'!$B$1:$AS$566,MATCH(AC$1,'Tillförd energi'!$B$1:$AQ$1,0),FALSE)</f>
        <v>0</v>
      </c>
      <c r="AD221">
        <f>VLOOKUP($B221,'Tillförd energi'!$B$1:$AS$566,MATCH(AD$1,'Tillförd energi'!$B$1:$AQ$1,0),FALSE)</f>
        <v>0</v>
      </c>
      <c r="AE221">
        <f>VLOOKUP($B221,'Tillförd energi'!$B$1:$AS$566,MATCH(AE$1,'Tillförd energi'!$B$1:$AQ$1,0),FALSE)</f>
        <v>0</v>
      </c>
      <c r="AF221">
        <f>VLOOKUP($B221,'Tillförd energi'!$B$1:$AS$566,MATCH(AF$1,'Tillförd energi'!$B$1:$AQ$1,0),FALSE)</f>
        <v>0.6</v>
      </c>
      <c r="AG221">
        <f>IFERROR(VLOOKUP(B221,Miljö!$B$1:$S$476,9,FALSE)/1,0)</f>
        <v>0</v>
      </c>
      <c r="AI221">
        <f t="shared" si="30"/>
        <v>7.9799999999999995</v>
      </c>
      <c r="AJ221">
        <f t="shared" si="31"/>
        <v>7.9799999999999995</v>
      </c>
      <c r="AK221">
        <f>IF(ISERROR(1/VLOOKUP($B221,Leveranser!$B$1:$S$500,MATCH("såld värme (gwh)",Leveranser!$B$1:$S$1,0),FALSE)),"",VLOOKUP($B221,Leveranser!$B$1:$S$500,MATCH("såld värme (gwh)",Leveranser!$B$1:$S$1,0),FALSE))</f>
        <v>5.89</v>
      </c>
      <c r="AL221" s="22">
        <f>VLOOKUP($B221,Leveranser!$B$1:$Y$500,MATCH("Totalt såld fjärrvärme till andra fjärrvärmeföretag",Leveranser!$B$1:$AA$1,0),FALSE)</f>
        <v>0</v>
      </c>
      <c r="AM221" s="22">
        <f>IF(ISERROR(1/VLOOKUP($B221,Miljö!$B$1:$S$500,MATCH("Såld mängd produktionsspecifik fjärrvärme (GWh)",Miljö!$B$1:$R$1,0),FALSE)),0,VLOOKUP($B221,Miljö!$B$1:$S$500,MATCH("Såld mängd produktionsspecifik fjärrvärme (GWh)",Miljö!$B$1:$R$1,0),FALSE))</f>
        <v>0</v>
      </c>
      <c r="AN221" s="23">
        <f t="shared" si="32"/>
        <v>0.73809523809523814</v>
      </c>
      <c r="AP221" t="str">
        <f>VLOOKUP($B221,'Miljövärden urval för publ'!$B$1:$H$450,7,FALSE)</f>
        <v>Ja</v>
      </c>
      <c r="AQ221" t="str">
        <f>VLOOKUP($B221,'Miljövärden urval för publ'!$B$1:$H$450,6,FALSE)</f>
        <v>Ja</v>
      </c>
      <c r="AU221">
        <f t="shared" si="33"/>
        <v>0.77</v>
      </c>
      <c r="AV221">
        <f t="shared" si="34"/>
        <v>0</v>
      </c>
      <c r="AW221">
        <f t="shared" si="35"/>
        <v>0</v>
      </c>
      <c r="AX221">
        <f t="shared" si="36"/>
        <v>7.2</v>
      </c>
      <c r="AZ221">
        <f t="shared" si="37"/>
        <v>0</v>
      </c>
      <c r="BA221">
        <f t="shared" si="38"/>
        <v>0</v>
      </c>
      <c r="BC221">
        <f t="shared" si="39"/>
        <v>7.2</v>
      </c>
    </row>
    <row r="222" spans="1:55" ht="15" customHeight="1" x14ac:dyDescent="0.25">
      <c r="A222" t="s">
        <v>322</v>
      </c>
      <c r="B222" t="s">
        <v>324</v>
      </c>
      <c r="C222">
        <f>VLOOKUP($B222,'Tillförd energi'!$B$1:$AS$566,MATCH(C$1,'Tillförd energi'!$B$1:$AQ$1,0),FALSE)</f>
        <v>0</v>
      </c>
      <c r="D222">
        <f>VLOOKUP($B222,'Tillförd energi'!$B$1:$AS$566,MATCH(D$1,'Tillförd energi'!$B$1:$AQ$1,0),FALSE)</f>
        <v>1.37</v>
      </c>
      <c r="E222">
        <f>VLOOKUP($B222,'Tillförd energi'!$B$1:$AS$566,MATCH(E$1,'Tillförd energi'!$B$1:$AQ$1,0),FALSE)</f>
        <v>0</v>
      </c>
      <c r="F222">
        <f>VLOOKUP($B222,'Tillförd energi'!$B$1:$AS$566,MATCH(F$1,'Tillförd energi'!$B$1:$AQ$1,0),FALSE)</f>
        <v>0</v>
      </c>
      <c r="G222">
        <f>VLOOKUP($B222,'Tillförd energi'!$B$1:$AS$566,MATCH(G$1,'Tillförd energi'!$B$1:$AQ$1,0),FALSE)</f>
        <v>0</v>
      </c>
      <c r="H222">
        <f>VLOOKUP($B222,'Tillförd energi'!$B$1:$AS$566,MATCH(H$1,'Tillförd energi'!$B$1:$AQ$1,0),FALSE)</f>
        <v>0.66</v>
      </c>
      <c r="I222">
        <f>VLOOKUP($B222,'Tillförd energi'!$B$1:$AS$566,MATCH(I$1,'Tillförd energi'!$B$1:$AQ$1,0),FALSE)</f>
        <v>0</v>
      </c>
      <c r="J222">
        <f>VLOOKUP($B222,'Tillförd energi'!$B$1:$AS$566,MATCH(J$1,'Tillförd energi'!$B$1:$AQ$1,0),FALSE)</f>
        <v>0</v>
      </c>
      <c r="K222">
        <v>0</v>
      </c>
      <c r="L222">
        <f>VLOOKUP($B222,'Tillförd energi'!$B$1:$AS$566,MATCH(L$1,'Tillförd energi'!$B$1:$AQ$1,0),FALSE)</f>
        <v>0</v>
      </c>
      <c r="M222">
        <f>VLOOKUP($B222,'Tillförd energi'!$B$1:$AS$566,MATCH(M$1,'Tillförd energi'!$B$1:$AQ$1,0),FALSE)</f>
        <v>0</v>
      </c>
      <c r="N222">
        <f>VLOOKUP($B222,'Tillförd energi'!$B$1:$AS$566,MATCH(N$1,'Tillförd energi'!$B$1:$AQ$1,0),FALSE)</f>
        <v>0</v>
      </c>
      <c r="O222">
        <f>VLOOKUP($B222,'Tillförd energi'!$B$1:$AS$566,MATCH(O$1,'Tillförd energi'!$B$1:$AQ$1,0),FALSE)</f>
        <v>0</v>
      </c>
      <c r="P222">
        <f>VLOOKUP($B222,'Tillförd energi'!$B$1:$AS$566,MATCH(P$1,'Tillförd energi'!$B$1:$AQ$1,0),FALSE)</f>
        <v>0</v>
      </c>
      <c r="Q222">
        <f>VLOOKUP($B222,'Tillförd energi'!$B$1:$AS$566,MATCH(Q$1,'Tillförd energi'!$B$1:$AQ$1,0),FALSE)</f>
        <v>4.4705899999999996</v>
      </c>
      <c r="R222">
        <f>VLOOKUP($B222,'Tillförd energi'!$B$1:$AS$566,MATCH(R$1,'Tillförd energi'!$B$1:$AQ$1,0),FALSE)</f>
        <v>0</v>
      </c>
      <c r="S222">
        <f>VLOOKUP($B222,'Tillförd energi'!$B$1:$AS$566,MATCH(S$1,'Tillförd energi'!$B$1:$AQ$1,0),FALSE)</f>
        <v>0</v>
      </c>
      <c r="T222">
        <f>VLOOKUP($B222,'Tillförd energi'!$B$1:$AS$566,MATCH(T$1,'Tillförd energi'!$B$1:$AQ$1,0),FALSE)</f>
        <v>0</v>
      </c>
      <c r="U222">
        <f>VLOOKUP($B222,'Tillförd energi'!$B$1:$AS$566,MATCH(U$1,'Tillförd energi'!$B$1:$AQ$1,0),FALSE)</f>
        <v>0</v>
      </c>
      <c r="V222">
        <f>VLOOKUP($B222,'Tillförd energi'!$B$1:$AS$566,MATCH(V$1,'Tillförd energi'!$B$1:$AQ$1,0),FALSE)</f>
        <v>0</v>
      </c>
      <c r="W222">
        <f>VLOOKUP($B222,'Tillförd energi'!$B$1:$AS$566,MATCH(W$1,'Tillförd energi'!$B$1:$AQ$1,0),FALSE)</f>
        <v>1.4999999999999999E-2</v>
      </c>
      <c r="X222">
        <f>VLOOKUP($B222,'Tillförd energi'!$B$1:$AS$566,MATCH(X$1,'Tillförd energi'!$B$1:$AQ$1,0),FALSE)</f>
        <v>0</v>
      </c>
      <c r="Y222">
        <f>VLOOKUP($B222,'Tillförd energi'!$B$1:$AS$566,MATCH(Y$1,'Tillförd energi'!$B$1:$AQ$1,0),FALSE)</f>
        <v>0</v>
      </c>
      <c r="Z222">
        <f>VLOOKUP($B222,'Tillförd energi'!$B$1:$AS$566,MATCH(Z$1,'Tillförd energi'!$B$1:$AQ$1,0),FALSE)</f>
        <v>1.01176</v>
      </c>
      <c r="AA222">
        <f>VLOOKUP($B222,'Tillförd energi'!$B$1:$AS$566,MATCH(AA$1,'Tillförd energi'!$B$1:$AQ$1,0),FALSE)</f>
        <v>0</v>
      </c>
      <c r="AB222">
        <f>VLOOKUP($B222,'Tillförd energi'!$B$1:$AS$566,MATCH(AB$1,'Tillförd energi'!$B$1:$AQ$1,0),FALSE)</f>
        <v>0</v>
      </c>
      <c r="AC222">
        <f>VLOOKUP($B222,'Tillförd energi'!$B$1:$AS$566,MATCH(AC$1,'Tillförd energi'!$B$1:$AQ$1,0),FALSE)</f>
        <v>0</v>
      </c>
      <c r="AD222">
        <f>VLOOKUP($B222,'Tillförd energi'!$B$1:$AS$566,MATCH(AD$1,'Tillförd energi'!$B$1:$AQ$1,0),FALSE)</f>
        <v>262.5</v>
      </c>
      <c r="AE222">
        <f>VLOOKUP($B222,'Tillförd energi'!$B$1:$AS$566,MATCH(AE$1,'Tillförd energi'!$B$1:$AQ$1,0),FALSE)</f>
        <v>0</v>
      </c>
      <c r="AF222">
        <f>VLOOKUP($B222,'Tillförd energi'!$B$1:$AS$566,MATCH(AF$1,'Tillförd energi'!$B$1:$AQ$1,0),FALSE)</f>
        <v>2</v>
      </c>
      <c r="AG222">
        <f>IFERROR(VLOOKUP(B222,Miljö!$B$1:$S$476,9,FALSE)/1,0)</f>
        <v>0</v>
      </c>
      <c r="AI222">
        <f t="shared" si="30"/>
        <v>272.02735000000001</v>
      </c>
      <c r="AJ222">
        <f t="shared" si="31"/>
        <v>272.02735000000001</v>
      </c>
      <c r="AK222">
        <f>IF(ISERROR(1/VLOOKUP($B222,Leveranser!$B$1:$S$500,MATCH("såld värme (gwh)",Leveranser!$B$1:$S$1,0),FALSE)),"",VLOOKUP($B222,Leveranser!$B$1:$S$500,MATCH("såld värme (gwh)",Leveranser!$B$1:$S$1,0),FALSE))</f>
        <v>217.47</v>
      </c>
      <c r="AL222" s="22">
        <f>VLOOKUP($B222,Leveranser!$B$1:$Y$500,MATCH("Totalt såld fjärrvärme till andra fjärrvärmeföretag",Leveranser!$B$1:$AA$1,0),FALSE)</f>
        <v>0</v>
      </c>
      <c r="AM222" s="22">
        <f>IF(ISERROR(1/VLOOKUP($B222,Miljö!$B$1:$S$500,MATCH("Såld mängd produktionsspecifik fjärrvärme (GWh)",Miljö!$B$1:$R$1,0),FALSE)),0,VLOOKUP($B222,Miljö!$B$1:$S$500,MATCH("Såld mängd produktionsspecifik fjärrvärme (GWh)",Miljö!$B$1:$R$1,0),FALSE))</f>
        <v>0</v>
      </c>
      <c r="AN222" s="23">
        <f t="shared" si="32"/>
        <v>0.79944167378758046</v>
      </c>
      <c r="AP222" t="str">
        <f>VLOOKUP($B222,'Miljövärden urval för publ'!$B$1:$H$450,7,FALSE)</f>
        <v>Ja</v>
      </c>
      <c r="AQ222" t="str">
        <f>VLOOKUP($B222,'Miljövärden urval för publ'!$B$1:$H$450,6,FALSE)</f>
        <v>Ja</v>
      </c>
      <c r="AU222">
        <f t="shared" si="33"/>
        <v>3.0117599999999998</v>
      </c>
      <c r="AV222">
        <f t="shared" si="34"/>
        <v>0</v>
      </c>
      <c r="AW222">
        <f t="shared" si="35"/>
        <v>4.4705899999999996</v>
      </c>
      <c r="AX222">
        <f t="shared" si="36"/>
        <v>0</v>
      </c>
      <c r="AZ222">
        <f t="shared" si="37"/>
        <v>0</v>
      </c>
      <c r="BA222">
        <f t="shared" si="38"/>
        <v>0</v>
      </c>
      <c r="BC222">
        <f t="shared" si="39"/>
        <v>4.4855899999999993</v>
      </c>
    </row>
    <row r="223" spans="1:55" ht="15" customHeight="1" x14ac:dyDescent="0.25">
      <c r="A223" t="s">
        <v>322</v>
      </c>
      <c r="B223" t="s">
        <v>325</v>
      </c>
      <c r="C223">
        <f>VLOOKUP($B223,'Tillförd energi'!$B$1:$AS$566,MATCH(C$1,'Tillförd energi'!$B$1:$AQ$1,0),FALSE)</f>
        <v>0</v>
      </c>
      <c r="D223">
        <f>VLOOKUP($B223,'Tillförd energi'!$B$1:$AS$566,MATCH(D$1,'Tillförd energi'!$B$1:$AQ$1,0),FALSE)</f>
        <v>0</v>
      </c>
      <c r="E223">
        <f>VLOOKUP($B223,'Tillförd energi'!$B$1:$AS$566,MATCH(E$1,'Tillförd energi'!$B$1:$AQ$1,0),FALSE)</f>
        <v>0</v>
      </c>
      <c r="F223">
        <f>VLOOKUP($B223,'Tillförd energi'!$B$1:$AS$566,MATCH(F$1,'Tillförd energi'!$B$1:$AQ$1,0),FALSE)</f>
        <v>0</v>
      </c>
      <c r="G223">
        <f>VLOOKUP($B223,'Tillförd energi'!$B$1:$AS$566,MATCH(G$1,'Tillförd energi'!$B$1:$AQ$1,0),FALSE)</f>
        <v>0</v>
      </c>
      <c r="H223">
        <f>VLOOKUP($B223,'Tillförd energi'!$B$1:$AS$566,MATCH(H$1,'Tillförd energi'!$B$1:$AQ$1,0),FALSE)</f>
        <v>0</v>
      </c>
      <c r="I223">
        <f>VLOOKUP($B223,'Tillförd energi'!$B$1:$AS$566,MATCH(I$1,'Tillförd energi'!$B$1:$AQ$1,0),FALSE)</f>
        <v>0</v>
      </c>
      <c r="J223">
        <f>VLOOKUP($B223,'Tillförd energi'!$B$1:$AS$566,MATCH(J$1,'Tillförd energi'!$B$1:$AQ$1,0),FALSE)</f>
        <v>0</v>
      </c>
      <c r="K223">
        <v>0</v>
      </c>
      <c r="L223">
        <f>VLOOKUP($B223,'Tillförd energi'!$B$1:$AS$566,MATCH(L$1,'Tillförd energi'!$B$1:$AQ$1,0),FALSE)</f>
        <v>0</v>
      </c>
      <c r="M223">
        <f>VLOOKUP($B223,'Tillförd energi'!$B$1:$AS$566,MATCH(M$1,'Tillförd energi'!$B$1:$AQ$1,0),FALSE)</f>
        <v>0</v>
      </c>
      <c r="N223">
        <f>VLOOKUP($B223,'Tillförd energi'!$B$1:$AS$566,MATCH(N$1,'Tillförd energi'!$B$1:$AQ$1,0),FALSE)</f>
        <v>0</v>
      </c>
      <c r="O223">
        <f>VLOOKUP($B223,'Tillförd energi'!$B$1:$AS$566,MATCH(O$1,'Tillförd energi'!$B$1:$AQ$1,0),FALSE)</f>
        <v>0</v>
      </c>
      <c r="P223">
        <f>VLOOKUP($B223,'Tillförd energi'!$B$1:$AS$566,MATCH(P$1,'Tillförd energi'!$B$1:$AQ$1,0),FALSE)</f>
        <v>0</v>
      </c>
      <c r="Q223">
        <f>VLOOKUP($B223,'Tillförd energi'!$B$1:$AS$566,MATCH(Q$1,'Tillförd energi'!$B$1:$AQ$1,0),FALSE)</f>
        <v>1.9294100000000001</v>
      </c>
      <c r="R223">
        <f>VLOOKUP($B223,'Tillförd energi'!$B$1:$AS$566,MATCH(R$1,'Tillförd energi'!$B$1:$AQ$1,0),FALSE)</f>
        <v>0</v>
      </c>
      <c r="S223">
        <f>VLOOKUP($B223,'Tillförd energi'!$B$1:$AS$566,MATCH(S$1,'Tillförd energi'!$B$1:$AQ$1,0),FALSE)</f>
        <v>0</v>
      </c>
      <c r="T223">
        <f>VLOOKUP($B223,'Tillförd energi'!$B$1:$AS$566,MATCH(T$1,'Tillförd energi'!$B$1:$AQ$1,0),FALSE)</f>
        <v>0</v>
      </c>
      <c r="U223">
        <f>VLOOKUP($B223,'Tillförd energi'!$B$1:$AS$566,MATCH(U$1,'Tillförd energi'!$B$1:$AQ$1,0),FALSE)</f>
        <v>0</v>
      </c>
      <c r="V223">
        <f>VLOOKUP($B223,'Tillförd energi'!$B$1:$AS$566,MATCH(V$1,'Tillförd energi'!$B$1:$AQ$1,0),FALSE)</f>
        <v>0</v>
      </c>
      <c r="W223">
        <f>VLOOKUP($B223,'Tillförd energi'!$B$1:$AS$566,MATCH(W$1,'Tillförd energi'!$B$1:$AQ$1,0),FALSE)</f>
        <v>0</v>
      </c>
      <c r="X223">
        <f>VLOOKUP($B223,'Tillförd energi'!$B$1:$AS$566,MATCH(X$1,'Tillförd energi'!$B$1:$AQ$1,0),FALSE)</f>
        <v>0</v>
      </c>
      <c r="Y223">
        <f>VLOOKUP($B223,'Tillförd energi'!$B$1:$AS$566,MATCH(Y$1,'Tillförd energi'!$B$1:$AQ$1,0),FALSE)</f>
        <v>0</v>
      </c>
      <c r="Z223">
        <f>VLOOKUP($B223,'Tillförd energi'!$B$1:$AS$566,MATCH(Z$1,'Tillförd energi'!$B$1:$AQ$1,0),FALSE)</f>
        <v>0</v>
      </c>
      <c r="AA223">
        <f>VLOOKUP($B223,'Tillförd energi'!$B$1:$AS$566,MATCH(AA$1,'Tillförd energi'!$B$1:$AQ$1,0),FALSE)</f>
        <v>0</v>
      </c>
      <c r="AB223">
        <f>VLOOKUP($B223,'Tillförd energi'!$B$1:$AS$566,MATCH(AB$1,'Tillförd energi'!$B$1:$AQ$1,0),FALSE)</f>
        <v>0</v>
      </c>
      <c r="AC223">
        <f>VLOOKUP($B223,'Tillförd energi'!$B$1:$AS$566,MATCH(AC$1,'Tillförd energi'!$B$1:$AQ$1,0),FALSE)</f>
        <v>0</v>
      </c>
      <c r="AD223">
        <f>VLOOKUP($B223,'Tillförd energi'!$B$1:$AS$566,MATCH(AD$1,'Tillförd energi'!$B$1:$AQ$1,0),FALSE)</f>
        <v>0</v>
      </c>
      <c r="AE223">
        <f>VLOOKUP($B223,'Tillförd energi'!$B$1:$AS$566,MATCH(AE$1,'Tillförd energi'!$B$1:$AQ$1,0),FALSE)</f>
        <v>0</v>
      </c>
      <c r="AF223">
        <f>VLOOKUP($B223,'Tillförd energi'!$B$1:$AS$566,MATCH(AF$1,'Tillförd energi'!$B$1:$AQ$1,0),FALSE)</f>
        <v>3.9600000000000003E-2</v>
      </c>
      <c r="AG223">
        <f>IFERROR(VLOOKUP(B223,Miljö!$B$1:$S$476,9,FALSE)/1,0)</f>
        <v>0</v>
      </c>
      <c r="AI223">
        <f t="shared" si="30"/>
        <v>1.9690100000000001</v>
      </c>
      <c r="AJ223">
        <f t="shared" si="31"/>
        <v>1.9690100000000001</v>
      </c>
      <c r="AK223">
        <f>IF(ISERROR(1/VLOOKUP($B223,Leveranser!$B$1:$S$500,MATCH("såld värme (gwh)",Leveranser!$B$1:$S$1,0),FALSE)),"",VLOOKUP($B223,Leveranser!$B$1:$S$500,MATCH("såld värme (gwh)",Leveranser!$B$1:$S$1,0),FALSE))</f>
        <v>1.32</v>
      </c>
      <c r="AL223" s="22">
        <f>VLOOKUP($B223,Leveranser!$B$1:$Y$500,MATCH("Totalt såld fjärrvärme till andra fjärrvärmeföretag",Leveranser!$B$1:$AA$1,0),FALSE)</f>
        <v>0</v>
      </c>
      <c r="AM223" s="22">
        <f>IF(ISERROR(1/VLOOKUP($B223,Miljö!$B$1:$S$500,MATCH("Såld mängd produktionsspecifik fjärrvärme (GWh)",Miljö!$B$1:$R$1,0),FALSE)),0,VLOOKUP($B223,Miljö!$B$1:$S$500,MATCH("Såld mängd produktionsspecifik fjärrvärme (GWh)",Miljö!$B$1:$R$1,0),FALSE))</f>
        <v>0</v>
      </c>
      <c r="AN223" s="23">
        <f t="shared" si="32"/>
        <v>0.67038765674120493</v>
      </c>
      <c r="AP223" t="str">
        <f>VLOOKUP($B223,'Miljövärden urval för publ'!$B$1:$H$450,7,FALSE)</f>
        <v>Ja</v>
      </c>
      <c r="AQ223" t="str">
        <f>VLOOKUP($B223,'Miljövärden urval för publ'!$B$1:$H$450,6,FALSE)</f>
        <v>Ja</v>
      </c>
      <c r="AU223">
        <f t="shared" si="33"/>
        <v>3.9600000000000003E-2</v>
      </c>
      <c r="AV223">
        <f t="shared" si="34"/>
        <v>0</v>
      </c>
      <c r="AW223">
        <f t="shared" si="35"/>
        <v>1.9294100000000001</v>
      </c>
      <c r="AX223">
        <f t="shared" si="36"/>
        <v>0</v>
      </c>
      <c r="AZ223">
        <f t="shared" si="37"/>
        <v>0</v>
      </c>
      <c r="BA223">
        <f t="shared" si="38"/>
        <v>0</v>
      </c>
      <c r="BC223">
        <f t="shared" si="39"/>
        <v>1.9294100000000001</v>
      </c>
    </row>
    <row r="224" spans="1:55" ht="15" customHeight="1" x14ac:dyDescent="0.25">
      <c r="A224" t="s">
        <v>322</v>
      </c>
      <c r="B224" t="s">
        <v>326</v>
      </c>
      <c r="C224">
        <f>VLOOKUP($B224,'Tillförd energi'!$B$1:$AS$566,MATCH(C$1,'Tillförd energi'!$B$1:$AQ$1,0),FALSE)</f>
        <v>0</v>
      </c>
      <c r="D224">
        <f>VLOOKUP($B224,'Tillförd energi'!$B$1:$AS$566,MATCH(D$1,'Tillförd energi'!$B$1:$AQ$1,0),FALSE)</f>
        <v>4.4999999999999998E-2</v>
      </c>
      <c r="E224">
        <f>VLOOKUP($B224,'Tillförd energi'!$B$1:$AS$566,MATCH(E$1,'Tillförd energi'!$B$1:$AQ$1,0),FALSE)</f>
        <v>0</v>
      </c>
      <c r="F224">
        <f>VLOOKUP($B224,'Tillförd energi'!$B$1:$AS$566,MATCH(F$1,'Tillförd energi'!$B$1:$AQ$1,0),FALSE)</f>
        <v>0</v>
      </c>
      <c r="G224">
        <f>VLOOKUP($B224,'Tillförd energi'!$B$1:$AS$566,MATCH(G$1,'Tillförd energi'!$B$1:$AQ$1,0),FALSE)</f>
        <v>0</v>
      </c>
      <c r="H224">
        <f>VLOOKUP($B224,'Tillförd energi'!$B$1:$AS$566,MATCH(H$1,'Tillförd energi'!$B$1:$AQ$1,0),FALSE)</f>
        <v>0</v>
      </c>
      <c r="I224">
        <f>VLOOKUP($B224,'Tillförd energi'!$B$1:$AS$566,MATCH(I$1,'Tillförd energi'!$B$1:$AQ$1,0),FALSE)</f>
        <v>0</v>
      </c>
      <c r="J224">
        <f>VLOOKUP($B224,'Tillförd energi'!$B$1:$AS$566,MATCH(J$1,'Tillförd energi'!$B$1:$AQ$1,0),FALSE)</f>
        <v>0</v>
      </c>
      <c r="K224">
        <v>0</v>
      </c>
      <c r="L224">
        <f>VLOOKUP($B224,'Tillförd energi'!$B$1:$AS$566,MATCH(L$1,'Tillförd energi'!$B$1:$AQ$1,0),FALSE)</f>
        <v>0</v>
      </c>
      <c r="M224">
        <f>VLOOKUP($B224,'Tillförd energi'!$B$1:$AS$566,MATCH(M$1,'Tillförd energi'!$B$1:$AQ$1,0),FALSE)</f>
        <v>0</v>
      </c>
      <c r="N224">
        <f>VLOOKUP($B224,'Tillförd energi'!$B$1:$AS$566,MATCH(N$1,'Tillförd energi'!$B$1:$AQ$1,0),FALSE)</f>
        <v>0</v>
      </c>
      <c r="O224">
        <f>VLOOKUP($B224,'Tillförd energi'!$B$1:$AS$566,MATCH(O$1,'Tillförd energi'!$B$1:$AQ$1,0),FALSE)</f>
        <v>0</v>
      </c>
      <c r="P224">
        <f>VLOOKUP($B224,'Tillförd energi'!$B$1:$AS$566,MATCH(P$1,'Tillförd energi'!$B$1:$AQ$1,0),FALSE)</f>
        <v>0</v>
      </c>
      <c r="Q224">
        <f>VLOOKUP($B224,'Tillförd energi'!$B$1:$AS$566,MATCH(Q$1,'Tillförd energi'!$B$1:$AQ$1,0),FALSE)</f>
        <v>0</v>
      </c>
      <c r="R224">
        <f>VLOOKUP($B224,'Tillförd energi'!$B$1:$AS$566,MATCH(R$1,'Tillförd energi'!$B$1:$AQ$1,0),FALSE)</f>
        <v>2.2000000000000002</v>
      </c>
      <c r="S224">
        <f>VLOOKUP($B224,'Tillförd energi'!$B$1:$AS$566,MATCH(S$1,'Tillförd energi'!$B$1:$AQ$1,0),FALSE)</f>
        <v>0</v>
      </c>
      <c r="T224">
        <f>VLOOKUP($B224,'Tillförd energi'!$B$1:$AS$566,MATCH(T$1,'Tillförd energi'!$B$1:$AQ$1,0),FALSE)</f>
        <v>0</v>
      </c>
      <c r="U224">
        <f>VLOOKUP($B224,'Tillförd energi'!$B$1:$AS$566,MATCH(U$1,'Tillförd energi'!$B$1:$AQ$1,0),FALSE)</f>
        <v>0</v>
      </c>
      <c r="V224">
        <f>VLOOKUP($B224,'Tillförd energi'!$B$1:$AS$566,MATCH(V$1,'Tillförd energi'!$B$1:$AQ$1,0),FALSE)</f>
        <v>0</v>
      </c>
      <c r="W224">
        <f>VLOOKUP($B224,'Tillförd energi'!$B$1:$AS$566,MATCH(W$1,'Tillförd energi'!$B$1:$AQ$1,0),FALSE)</f>
        <v>0</v>
      </c>
      <c r="X224">
        <f>VLOOKUP($B224,'Tillförd energi'!$B$1:$AS$566,MATCH(X$1,'Tillförd energi'!$B$1:$AQ$1,0),FALSE)</f>
        <v>0</v>
      </c>
      <c r="Y224">
        <f>VLOOKUP($B224,'Tillförd energi'!$B$1:$AS$566,MATCH(Y$1,'Tillförd energi'!$B$1:$AQ$1,0),FALSE)</f>
        <v>0</v>
      </c>
      <c r="Z224">
        <f>VLOOKUP($B224,'Tillförd energi'!$B$1:$AS$566,MATCH(Z$1,'Tillförd energi'!$B$1:$AQ$1,0),FALSE)</f>
        <v>0.1</v>
      </c>
      <c r="AA224">
        <f>VLOOKUP($B224,'Tillförd energi'!$B$1:$AS$566,MATCH(AA$1,'Tillförd energi'!$B$1:$AQ$1,0),FALSE)</f>
        <v>0</v>
      </c>
      <c r="AB224">
        <f>VLOOKUP($B224,'Tillförd energi'!$B$1:$AS$566,MATCH(AB$1,'Tillförd energi'!$B$1:$AQ$1,0),FALSE)</f>
        <v>0</v>
      </c>
      <c r="AC224">
        <f>VLOOKUP($B224,'Tillförd energi'!$B$1:$AS$566,MATCH(AC$1,'Tillförd energi'!$B$1:$AQ$1,0),FALSE)</f>
        <v>0</v>
      </c>
      <c r="AD224">
        <f>VLOOKUP($B224,'Tillförd energi'!$B$1:$AS$566,MATCH(AD$1,'Tillförd energi'!$B$1:$AQ$1,0),FALSE)</f>
        <v>0</v>
      </c>
      <c r="AE224">
        <f>VLOOKUP($B224,'Tillförd energi'!$B$1:$AS$566,MATCH(AE$1,'Tillförd energi'!$B$1:$AQ$1,0),FALSE)</f>
        <v>0</v>
      </c>
      <c r="AF224">
        <f>VLOOKUP($B224,'Tillförd energi'!$B$1:$AS$566,MATCH(AF$1,'Tillförd energi'!$B$1:$AQ$1,0),FALSE)</f>
        <v>0.3</v>
      </c>
      <c r="AG224">
        <f>IFERROR(VLOOKUP(B224,Miljö!$B$1:$S$476,9,FALSE)/1,0)</f>
        <v>0</v>
      </c>
      <c r="AI224">
        <f t="shared" si="30"/>
        <v>2.645</v>
      </c>
      <c r="AJ224">
        <f t="shared" si="31"/>
        <v>2.645</v>
      </c>
      <c r="AK224">
        <f>IF(ISERROR(1/VLOOKUP($B224,Leveranser!$B$1:$S$500,MATCH("såld värme (gwh)",Leveranser!$B$1:$S$1,0),FALSE)),"",VLOOKUP($B224,Leveranser!$B$1:$S$500,MATCH("såld värme (gwh)",Leveranser!$B$1:$S$1,0),FALSE))</f>
        <v>1.94</v>
      </c>
      <c r="AL224" s="22">
        <f>VLOOKUP($B224,Leveranser!$B$1:$Y$500,MATCH("Totalt såld fjärrvärme till andra fjärrvärmeföretag",Leveranser!$B$1:$AA$1,0),FALSE)</f>
        <v>0</v>
      </c>
      <c r="AM224" s="22">
        <f>IF(ISERROR(1/VLOOKUP($B224,Miljö!$B$1:$S$500,MATCH("Såld mängd produktionsspecifik fjärrvärme (GWh)",Miljö!$B$1:$R$1,0),FALSE)),0,VLOOKUP($B224,Miljö!$B$1:$S$500,MATCH("Såld mängd produktionsspecifik fjärrvärme (GWh)",Miljö!$B$1:$R$1,0),FALSE))</f>
        <v>0</v>
      </c>
      <c r="AN224" s="23">
        <f t="shared" si="32"/>
        <v>0.73345935727788281</v>
      </c>
      <c r="AP224" t="str">
        <f>VLOOKUP($B224,'Miljövärden urval för publ'!$B$1:$H$450,7,FALSE)</f>
        <v>Ja</v>
      </c>
      <c r="AQ224" t="str">
        <f>VLOOKUP($B224,'Miljövärden urval för publ'!$B$1:$H$450,6,FALSE)</f>
        <v>Ja</v>
      </c>
      <c r="AU224">
        <f t="shared" si="33"/>
        <v>0.4</v>
      </c>
      <c r="AV224">
        <f t="shared" si="34"/>
        <v>0</v>
      </c>
      <c r="AW224">
        <f t="shared" si="35"/>
        <v>0</v>
      </c>
      <c r="AX224">
        <f t="shared" si="36"/>
        <v>2.2000000000000002</v>
      </c>
      <c r="AZ224">
        <f t="shared" si="37"/>
        <v>0</v>
      </c>
      <c r="BA224">
        <f t="shared" si="38"/>
        <v>0</v>
      </c>
      <c r="BC224">
        <f t="shared" si="39"/>
        <v>2.2000000000000002</v>
      </c>
    </row>
    <row r="225" spans="1:55" ht="15" customHeight="1" x14ac:dyDescent="0.25">
      <c r="A225" t="s">
        <v>327</v>
      </c>
      <c r="B225" s="11" t="s">
        <v>992</v>
      </c>
      <c r="C225">
        <f>VLOOKUP($B225,'Tillförd energi'!$B$1:$AS$566,MATCH(C$1,'Tillförd energi'!$B$1:$AQ$1,0),FALSE)</f>
        <v>0</v>
      </c>
      <c r="D225">
        <f>VLOOKUP($B225,'Tillförd energi'!$B$1:$AS$566,MATCH(D$1,'Tillförd energi'!$B$1:$AQ$1,0),FALSE)</f>
        <v>0</v>
      </c>
      <c r="E225">
        <f>VLOOKUP($B225,'Tillförd energi'!$B$1:$AS$566,MATCH(E$1,'Tillförd energi'!$B$1:$AQ$1,0),FALSE)</f>
        <v>0</v>
      </c>
      <c r="F225">
        <f>VLOOKUP($B225,'Tillförd energi'!$B$1:$AS$566,MATCH(F$1,'Tillförd energi'!$B$1:$AQ$1,0),FALSE)</f>
        <v>0</v>
      </c>
      <c r="G225">
        <f>VLOOKUP($B225,'Tillförd energi'!$B$1:$AS$566,MATCH(G$1,'Tillförd energi'!$B$1:$AQ$1,0),FALSE)</f>
        <v>0</v>
      </c>
      <c r="H225">
        <f>VLOOKUP($B225,'Tillförd energi'!$B$1:$AS$566,MATCH(H$1,'Tillförd energi'!$B$1:$AQ$1,0),FALSE)</f>
        <v>0</v>
      </c>
      <c r="I225">
        <f>VLOOKUP($B225,'Tillförd energi'!$B$1:$AS$566,MATCH(I$1,'Tillförd energi'!$B$1:$AQ$1,0),FALSE)</f>
        <v>0</v>
      </c>
      <c r="J225">
        <f>VLOOKUP($B225,'Tillförd energi'!$B$1:$AS$566,MATCH(J$1,'Tillförd energi'!$B$1:$AQ$1,0),FALSE)</f>
        <v>0</v>
      </c>
      <c r="K225">
        <v>0</v>
      </c>
      <c r="L225">
        <f>VLOOKUP($B225,'Tillförd energi'!$B$1:$AS$566,MATCH(L$1,'Tillförd energi'!$B$1:$AQ$1,0),FALSE)</f>
        <v>0</v>
      </c>
      <c r="M225">
        <f>VLOOKUP($B225,'Tillförd energi'!$B$1:$AS$566,MATCH(M$1,'Tillförd energi'!$B$1:$AQ$1,0),FALSE)</f>
        <v>0</v>
      </c>
      <c r="N225">
        <f>VLOOKUP($B225,'Tillförd energi'!$B$1:$AS$566,MATCH(N$1,'Tillförd energi'!$B$1:$AQ$1,0),FALSE)</f>
        <v>0</v>
      </c>
      <c r="O225">
        <f>VLOOKUP($B225,'Tillförd energi'!$B$1:$AS$566,MATCH(O$1,'Tillförd energi'!$B$1:$AQ$1,0),FALSE)</f>
        <v>0</v>
      </c>
      <c r="P225">
        <f>VLOOKUP($B225,'Tillförd energi'!$B$1:$AS$566,MATCH(P$1,'Tillförd energi'!$B$1:$AQ$1,0),FALSE)</f>
        <v>0</v>
      </c>
      <c r="Q225">
        <f>VLOOKUP($B225,'Tillförd energi'!$B$1:$AS$566,MATCH(Q$1,'Tillförd energi'!$B$1:$AQ$1,0),FALSE)</f>
        <v>0</v>
      </c>
      <c r="R225">
        <f>VLOOKUP($B225,'Tillförd energi'!$B$1:$AS$566,MATCH(R$1,'Tillförd energi'!$B$1:$AQ$1,0),FALSE)</f>
        <v>0</v>
      </c>
      <c r="S225">
        <f>VLOOKUP($B225,'Tillförd energi'!$B$1:$AS$566,MATCH(S$1,'Tillförd energi'!$B$1:$AQ$1,0),FALSE)</f>
        <v>0</v>
      </c>
      <c r="T225">
        <f>VLOOKUP($B225,'Tillförd energi'!$B$1:$AS$566,MATCH(T$1,'Tillförd energi'!$B$1:$AQ$1,0),FALSE)</f>
        <v>0</v>
      </c>
      <c r="U225">
        <f>VLOOKUP($B225,'Tillförd energi'!$B$1:$AS$566,MATCH(U$1,'Tillförd energi'!$B$1:$AQ$1,0),FALSE)</f>
        <v>0</v>
      </c>
      <c r="V225">
        <f>VLOOKUP($B225,'Tillförd energi'!$B$1:$AS$566,MATCH(V$1,'Tillförd energi'!$B$1:$AQ$1,0),FALSE)</f>
        <v>0</v>
      </c>
      <c r="W225">
        <f>VLOOKUP($B225,'Tillförd energi'!$B$1:$AS$566,MATCH(W$1,'Tillförd energi'!$B$1:$AQ$1,0),FALSE)</f>
        <v>0</v>
      </c>
      <c r="X225">
        <f>VLOOKUP($B225,'Tillförd energi'!$B$1:$AS$566,MATCH(X$1,'Tillförd energi'!$B$1:$AQ$1,0),FALSE)</f>
        <v>0</v>
      </c>
      <c r="Y225">
        <f>VLOOKUP($B225,'Tillförd energi'!$B$1:$AS$566,MATCH(Y$1,'Tillförd energi'!$B$1:$AQ$1,0),FALSE)</f>
        <v>0</v>
      </c>
      <c r="Z225">
        <f>VLOOKUP($B225,'Tillförd energi'!$B$1:$AS$566,MATCH(Z$1,'Tillförd energi'!$B$1:$AQ$1,0),FALSE)</f>
        <v>0</v>
      </c>
      <c r="AA225">
        <f>VLOOKUP($B225,'Tillförd energi'!$B$1:$AS$566,MATCH(AA$1,'Tillförd energi'!$B$1:$AQ$1,0),FALSE)</f>
        <v>0</v>
      </c>
      <c r="AB225">
        <f>VLOOKUP($B225,'Tillförd energi'!$B$1:$AS$566,MATCH(AB$1,'Tillförd energi'!$B$1:$AQ$1,0),FALSE)</f>
        <v>0</v>
      </c>
      <c r="AC225">
        <f>VLOOKUP($B225,'Tillförd energi'!$B$1:$AS$566,MATCH(AC$1,'Tillförd energi'!$B$1:$AQ$1,0),FALSE)</f>
        <v>0</v>
      </c>
      <c r="AD225">
        <f>VLOOKUP($B225,'Tillförd energi'!$B$1:$AS$566,MATCH(AD$1,'Tillförd energi'!$B$1:$AQ$1,0),FALSE)</f>
        <v>0</v>
      </c>
      <c r="AE225">
        <f>VLOOKUP($B225,'Tillförd energi'!$B$1:$AS$566,MATCH(AE$1,'Tillförd energi'!$B$1:$AQ$1,0),FALSE)</f>
        <v>0</v>
      </c>
      <c r="AF225">
        <f>VLOOKUP($B225,'Tillförd energi'!$B$1:$AS$566,MATCH(AF$1,'Tillförd energi'!$B$1:$AQ$1,0),FALSE)</f>
        <v>0</v>
      </c>
      <c r="AG225">
        <f>IFERROR(VLOOKUP(B225,Miljö!$B$1:$S$476,9,FALSE)/1,0)</f>
        <v>0</v>
      </c>
      <c r="AI225">
        <f t="shared" si="30"/>
        <v>0</v>
      </c>
      <c r="AJ225">
        <f t="shared" si="31"/>
        <v>0</v>
      </c>
      <c r="AK225" t="str">
        <f>IF(ISERROR(1/VLOOKUP($B225,Leveranser!$B$1:$S$500,MATCH("såld värme (gwh)",Leveranser!$B$1:$S$1,0),FALSE)),"",VLOOKUP($B225,Leveranser!$B$1:$S$500,MATCH("såld värme (gwh)",Leveranser!$B$1:$S$1,0),FALSE))</f>
        <v/>
      </c>
      <c r="AL225" s="22">
        <f>VLOOKUP($B225,Leveranser!$B$1:$Y$500,MATCH("Totalt såld fjärrvärme till andra fjärrvärmeföretag",Leveranser!$B$1:$AA$1,0),FALSE)</f>
        <v>0</v>
      </c>
      <c r="AM225" s="22">
        <f>IF(ISERROR(1/VLOOKUP($B225,Miljö!$B$1:$S$500,MATCH("Såld mängd produktionsspecifik fjärrvärme (GWh)",Miljö!$B$1:$R$1,0),FALSE)),0,VLOOKUP($B225,Miljö!$B$1:$S$500,MATCH("Såld mängd produktionsspecifik fjärrvärme (GWh)",Miljö!$B$1:$R$1,0),FALSE))</f>
        <v>0</v>
      </c>
      <c r="AN225" s="23" t="str">
        <f t="shared" si="32"/>
        <v/>
      </c>
      <c r="AP225" t="str">
        <f>VLOOKUP($B225,'Miljövärden urval för publ'!$B$1:$H$450,7,FALSE)</f>
        <v>Nej</v>
      </c>
      <c r="AQ225" t="str">
        <f>VLOOKUP($B225,'Miljövärden urval för publ'!$B$1:$H$450,6,FALSE)</f>
        <v>Nej</v>
      </c>
      <c r="AU225">
        <f t="shared" si="33"/>
        <v>0</v>
      </c>
      <c r="AV225">
        <f t="shared" si="34"/>
        <v>0</v>
      </c>
      <c r="AW225">
        <f t="shared" si="35"/>
        <v>0</v>
      </c>
      <c r="AX225">
        <f t="shared" si="36"/>
        <v>0</v>
      </c>
      <c r="AZ225">
        <f t="shared" si="37"/>
        <v>0</v>
      </c>
      <c r="BA225">
        <f t="shared" si="38"/>
        <v>0</v>
      </c>
      <c r="BC225">
        <f t="shared" si="39"/>
        <v>0</v>
      </c>
    </row>
    <row r="226" spans="1:55" ht="15" customHeight="1" x14ac:dyDescent="0.25">
      <c r="A226" t="s">
        <v>329</v>
      </c>
      <c r="B226" t="s">
        <v>330</v>
      </c>
      <c r="C226">
        <f>VLOOKUP($B226,'Tillförd energi'!$B$1:$AS$566,MATCH(C$1,'Tillförd energi'!$B$1:$AQ$1,0),FALSE)</f>
        <v>0</v>
      </c>
      <c r="D226">
        <f>VLOOKUP($B226,'Tillförd energi'!$B$1:$AS$566,MATCH(D$1,'Tillförd energi'!$B$1:$AQ$1,0),FALSE)</f>
        <v>0</v>
      </c>
      <c r="E226">
        <f>VLOOKUP($B226,'Tillförd energi'!$B$1:$AS$566,MATCH(E$1,'Tillförd energi'!$B$1:$AQ$1,0),FALSE)</f>
        <v>0</v>
      </c>
      <c r="F226">
        <f>VLOOKUP($B226,'Tillförd energi'!$B$1:$AS$566,MATCH(F$1,'Tillförd energi'!$B$1:$AQ$1,0),FALSE)</f>
        <v>0</v>
      </c>
      <c r="G226">
        <f>VLOOKUP($B226,'Tillförd energi'!$B$1:$AS$566,MATCH(G$1,'Tillförd energi'!$B$1:$AQ$1,0),FALSE)</f>
        <v>0</v>
      </c>
      <c r="H226">
        <f>VLOOKUP($B226,'Tillförd energi'!$B$1:$AS$566,MATCH(H$1,'Tillförd energi'!$B$1:$AQ$1,0),FALSE)</f>
        <v>0</v>
      </c>
      <c r="I226">
        <f>VLOOKUP($B226,'Tillförd energi'!$B$1:$AS$566,MATCH(I$1,'Tillförd energi'!$B$1:$AQ$1,0),FALSE)</f>
        <v>0</v>
      </c>
      <c r="J226">
        <f>VLOOKUP($B226,'Tillförd energi'!$B$1:$AS$566,MATCH(J$1,'Tillförd energi'!$B$1:$AQ$1,0),FALSE)</f>
        <v>0</v>
      </c>
      <c r="K226">
        <v>0</v>
      </c>
      <c r="L226">
        <f>VLOOKUP($B226,'Tillförd energi'!$B$1:$AS$566,MATCH(L$1,'Tillförd energi'!$B$1:$AQ$1,0),FALSE)</f>
        <v>0</v>
      </c>
      <c r="M226">
        <f>VLOOKUP($B226,'Tillförd energi'!$B$1:$AS$566,MATCH(M$1,'Tillförd energi'!$B$1:$AQ$1,0),FALSE)</f>
        <v>0</v>
      </c>
      <c r="N226">
        <f>VLOOKUP($B226,'Tillförd energi'!$B$1:$AS$566,MATCH(N$1,'Tillförd energi'!$B$1:$AQ$1,0),FALSE)</f>
        <v>0</v>
      </c>
      <c r="O226">
        <f>VLOOKUP($B226,'Tillförd energi'!$B$1:$AS$566,MATCH(O$1,'Tillförd energi'!$B$1:$AQ$1,0),FALSE)</f>
        <v>0</v>
      </c>
      <c r="P226">
        <f>VLOOKUP($B226,'Tillförd energi'!$B$1:$AS$566,MATCH(P$1,'Tillförd energi'!$B$1:$AQ$1,0),FALSE)</f>
        <v>0</v>
      </c>
      <c r="Q226">
        <f>VLOOKUP($B226,'Tillförd energi'!$B$1:$AS$566,MATCH(Q$1,'Tillförd energi'!$B$1:$AQ$1,0),FALSE)</f>
        <v>0</v>
      </c>
      <c r="R226">
        <f>VLOOKUP($B226,'Tillförd energi'!$B$1:$AS$566,MATCH(R$1,'Tillförd energi'!$B$1:$AQ$1,0),FALSE)</f>
        <v>0</v>
      </c>
      <c r="S226">
        <f>VLOOKUP($B226,'Tillförd energi'!$B$1:$AS$566,MATCH(S$1,'Tillförd energi'!$B$1:$AQ$1,0),FALSE)</f>
        <v>0</v>
      </c>
      <c r="T226">
        <f>VLOOKUP($B226,'Tillförd energi'!$B$1:$AS$566,MATCH(T$1,'Tillförd energi'!$B$1:$AQ$1,0),FALSE)</f>
        <v>0</v>
      </c>
      <c r="U226">
        <f>VLOOKUP($B226,'Tillförd energi'!$B$1:$AS$566,MATCH(U$1,'Tillförd energi'!$B$1:$AQ$1,0),FALSE)</f>
        <v>0</v>
      </c>
      <c r="V226">
        <f>VLOOKUP($B226,'Tillförd energi'!$B$1:$AS$566,MATCH(V$1,'Tillförd energi'!$B$1:$AQ$1,0),FALSE)</f>
        <v>0</v>
      </c>
      <c r="W226">
        <f>VLOOKUP($B226,'Tillförd energi'!$B$1:$AS$566,MATCH(W$1,'Tillförd energi'!$B$1:$AQ$1,0),FALSE)</f>
        <v>0</v>
      </c>
      <c r="X226">
        <f>VLOOKUP($B226,'Tillförd energi'!$B$1:$AS$566,MATCH(X$1,'Tillförd energi'!$B$1:$AQ$1,0),FALSE)</f>
        <v>0</v>
      </c>
      <c r="Y226">
        <f>VLOOKUP($B226,'Tillförd energi'!$B$1:$AS$566,MATCH(Y$1,'Tillförd energi'!$B$1:$AQ$1,0),FALSE)</f>
        <v>0</v>
      </c>
      <c r="Z226">
        <f>VLOOKUP($B226,'Tillförd energi'!$B$1:$AS$566,MATCH(Z$1,'Tillförd energi'!$B$1:$AQ$1,0),FALSE)</f>
        <v>0</v>
      </c>
      <c r="AA226">
        <f>VLOOKUP($B226,'Tillförd energi'!$B$1:$AS$566,MATCH(AA$1,'Tillförd energi'!$B$1:$AQ$1,0),FALSE)</f>
        <v>0</v>
      </c>
      <c r="AB226">
        <f>VLOOKUP($B226,'Tillförd energi'!$B$1:$AS$566,MATCH(AB$1,'Tillförd energi'!$B$1:$AQ$1,0),FALSE)</f>
        <v>0</v>
      </c>
      <c r="AC226">
        <f>VLOOKUP($B226,'Tillförd energi'!$B$1:$AS$566,MATCH(AC$1,'Tillförd energi'!$B$1:$AQ$1,0),FALSE)</f>
        <v>0</v>
      </c>
      <c r="AD226">
        <f>VLOOKUP($B226,'Tillförd energi'!$B$1:$AS$566,MATCH(AD$1,'Tillförd energi'!$B$1:$AQ$1,0),FALSE)</f>
        <v>0</v>
      </c>
      <c r="AE226">
        <f>VLOOKUP($B226,'Tillförd energi'!$B$1:$AS$566,MATCH(AE$1,'Tillförd energi'!$B$1:$AQ$1,0),FALSE)</f>
        <v>0</v>
      </c>
      <c r="AF226">
        <f>VLOOKUP($B226,'Tillförd energi'!$B$1:$AS$566,MATCH(AF$1,'Tillförd energi'!$B$1:$AQ$1,0),FALSE)</f>
        <v>0</v>
      </c>
      <c r="AG226">
        <f>IFERROR(VLOOKUP(B226,Miljö!$B$1:$S$476,9,FALSE)/1,0)</f>
        <v>0</v>
      </c>
      <c r="AI226">
        <f t="shared" si="30"/>
        <v>0</v>
      </c>
      <c r="AJ226">
        <f t="shared" si="31"/>
        <v>0</v>
      </c>
      <c r="AK226" t="str">
        <f>IF(ISERROR(1/VLOOKUP($B226,Leveranser!$B$1:$S$500,MATCH("såld värme (gwh)",Leveranser!$B$1:$S$1,0),FALSE)),"",VLOOKUP($B226,Leveranser!$B$1:$S$500,MATCH("såld värme (gwh)",Leveranser!$B$1:$S$1,0),FALSE))</f>
        <v/>
      </c>
      <c r="AL226" s="22">
        <f>VLOOKUP($B226,Leveranser!$B$1:$Y$500,MATCH("Totalt såld fjärrvärme till andra fjärrvärmeföretag",Leveranser!$B$1:$AA$1,0),FALSE)</f>
        <v>0</v>
      </c>
      <c r="AM226" s="22">
        <f>IF(ISERROR(1/VLOOKUP($B226,Miljö!$B$1:$S$500,MATCH("Såld mängd produktionsspecifik fjärrvärme (GWh)",Miljö!$B$1:$R$1,0),FALSE)),0,VLOOKUP($B226,Miljö!$B$1:$S$500,MATCH("Såld mängd produktionsspecifik fjärrvärme (GWh)",Miljö!$B$1:$R$1,0),FALSE))</f>
        <v>0</v>
      </c>
      <c r="AN226" s="23" t="str">
        <f t="shared" si="32"/>
        <v/>
      </c>
      <c r="AP226" t="str">
        <f>VLOOKUP($B226,'Miljövärden urval för publ'!$B$1:$H$450,7,FALSE)</f>
        <v>Nej</v>
      </c>
      <c r="AQ226" t="str">
        <f>VLOOKUP($B226,'Miljövärden urval för publ'!$B$1:$H$450,6,FALSE)</f>
        <v>Nej</v>
      </c>
      <c r="AU226">
        <f t="shared" si="33"/>
        <v>0</v>
      </c>
      <c r="AV226">
        <f t="shared" si="34"/>
        <v>0</v>
      </c>
      <c r="AW226">
        <f t="shared" si="35"/>
        <v>0</v>
      </c>
      <c r="AX226">
        <f t="shared" si="36"/>
        <v>0</v>
      </c>
      <c r="AZ226">
        <f t="shared" si="37"/>
        <v>0</v>
      </c>
      <c r="BA226">
        <f t="shared" si="38"/>
        <v>0</v>
      </c>
      <c r="BC226">
        <f t="shared" si="39"/>
        <v>0</v>
      </c>
    </row>
    <row r="227" spans="1:55" ht="15" customHeight="1" x14ac:dyDescent="0.25">
      <c r="A227" t="s">
        <v>331</v>
      </c>
      <c r="B227" t="s">
        <v>332</v>
      </c>
      <c r="C227">
        <f>VLOOKUP($B227,'Tillförd energi'!$B$1:$AS$566,MATCH(C$1,'Tillförd energi'!$B$1:$AQ$1,0),FALSE)</f>
        <v>0</v>
      </c>
      <c r="D227">
        <f>VLOOKUP($B227,'Tillförd energi'!$B$1:$AS$566,MATCH(D$1,'Tillförd energi'!$B$1:$AQ$1,0),FALSE)</f>
        <v>1.286</v>
      </c>
      <c r="E227">
        <f>VLOOKUP($B227,'Tillförd energi'!$B$1:$AS$566,MATCH(E$1,'Tillförd energi'!$B$1:$AQ$1,0),FALSE)</f>
        <v>0</v>
      </c>
      <c r="F227">
        <f>VLOOKUP($B227,'Tillförd energi'!$B$1:$AS$566,MATCH(F$1,'Tillförd energi'!$B$1:$AQ$1,0),FALSE)</f>
        <v>0</v>
      </c>
      <c r="G227">
        <f>VLOOKUP($B227,'Tillförd energi'!$B$1:$AS$566,MATCH(G$1,'Tillförd energi'!$B$1:$AQ$1,0),FALSE)</f>
        <v>0</v>
      </c>
      <c r="H227">
        <f>VLOOKUP($B227,'Tillförd energi'!$B$1:$AS$566,MATCH(H$1,'Tillförd energi'!$B$1:$AQ$1,0),FALSE)</f>
        <v>0</v>
      </c>
      <c r="I227">
        <f>VLOOKUP($B227,'Tillförd energi'!$B$1:$AS$566,MATCH(I$1,'Tillförd energi'!$B$1:$AQ$1,0),FALSE)</f>
        <v>0</v>
      </c>
      <c r="J227">
        <f>VLOOKUP($B227,'Tillförd energi'!$B$1:$AS$566,MATCH(J$1,'Tillförd energi'!$B$1:$AQ$1,0),FALSE)</f>
        <v>0</v>
      </c>
      <c r="K227">
        <v>0</v>
      </c>
      <c r="L227">
        <f>VLOOKUP($B227,'Tillförd energi'!$B$1:$AS$566,MATCH(L$1,'Tillförd energi'!$B$1:$AQ$1,0),FALSE)</f>
        <v>0</v>
      </c>
      <c r="M227">
        <f>VLOOKUP($B227,'Tillförd energi'!$B$1:$AS$566,MATCH(M$1,'Tillförd energi'!$B$1:$AQ$1,0),FALSE)</f>
        <v>9.8550000000000004</v>
      </c>
      <c r="N227">
        <f>VLOOKUP($B227,'Tillförd energi'!$B$1:$AS$566,MATCH(N$1,'Tillförd energi'!$B$1:$AQ$1,0),FALSE)</f>
        <v>6.3680000000000003</v>
      </c>
      <c r="O227">
        <f>VLOOKUP($B227,'Tillförd energi'!$B$1:$AS$566,MATCH(O$1,'Tillförd energi'!$B$1:$AQ$1,0),FALSE)</f>
        <v>0</v>
      </c>
      <c r="P227">
        <f>VLOOKUP($B227,'Tillförd energi'!$B$1:$AS$566,MATCH(P$1,'Tillförd energi'!$B$1:$AQ$1,0),FALSE)</f>
        <v>14.7</v>
      </c>
      <c r="Q227">
        <f>VLOOKUP($B227,'Tillförd energi'!$B$1:$AS$566,MATCH(Q$1,'Tillförd energi'!$B$1:$AQ$1,0),FALSE)</f>
        <v>0</v>
      </c>
      <c r="R227">
        <f>VLOOKUP($B227,'Tillförd energi'!$B$1:$AS$566,MATCH(R$1,'Tillförd energi'!$B$1:$AQ$1,0),FALSE)</f>
        <v>0</v>
      </c>
      <c r="S227">
        <f>VLOOKUP($B227,'Tillförd energi'!$B$1:$AS$566,MATCH(S$1,'Tillförd energi'!$B$1:$AQ$1,0),FALSE)</f>
        <v>8.3309999999999995</v>
      </c>
      <c r="T227">
        <f>VLOOKUP($B227,'Tillförd energi'!$B$1:$AS$566,MATCH(T$1,'Tillförd energi'!$B$1:$AQ$1,0),FALSE)</f>
        <v>0</v>
      </c>
      <c r="U227">
        <f>VLOOKUP($B227,'Tillförd energi'!$B$1:$AS$566,MATCH(U$1,'Tillförd energi'!$B$1:$AQ$1,0),FALSE)</f>
        <v>0</v>
      </c>
      <c r="V227">
        <f>VLOOKUP($B227,'Tillförd energi'!$B$1:$AS$566,MATCH(V$1,'Tillförd energi'!$B$1:$AQ$1,0),FALSE)</f>
        <v>0</v>
      </c>
      <c r="W227">
        <f>VLOOKUP($B227,'Tillförd energi'!$B$1:$AS$566,MATCH(W$1,'Tillförd energi'!$B$1:$AQ$1,0),FALSE)</f>
        <v>0</v>
      </c>
      <c r="X227">
        <f>VLOOKUP($B227,'Tillförd energi'!$B$1:$AS$566,MATCH(X$1,'Tillförd energi'!$B$1:$AQ$1,0),FALSE)</f>
        <v>0</v>
      </c>
      <c r="Y227">
        <f>VLOOKUP($B227,'Tillförd energi'!$B$1:$AS$566,MATCH(Y$1,'Tillförd energi'!$B$1:$AQ$1,0),FALSE)</f>
        <v>0</v>
      </c>
      <c r="Z227">
        <f>VLOOKUP($B227,'Tillförd energi'!$B$1:$AS$566,MATCH(Z$1,'Tillförd energi'!$B$1:$AQ$1,0),FALSE)</f>
        <v>0</v>
      </c>
      <c r="AA227">
        <f>VLOOKUP($B227,'Tillförd energi'!$B$1:$AS$566,MATCH(AA$1,'Tillförd energi'!$B$1:$AQ$1,0),FALSE)</f>
        <v>0</v>
      </c>
      <c r="AB227">
        <f>VLOOKUP($B227,'Tillförd energi'!$B$1:$AS$566,MATCH(AB$1,'Tillförd energi'!$B$1:$AQ$1,0),FALSE)</f>
        <v>0</v>
      </c>
      <c r="AC227">
        <f>VLOOKUP($B227,'Tillförd energi'!$B$1:$AS$566,MATCH(AC$1,'Tillförd energi'!$B$1:$AQ$1,0),FALSE)</f>
        <v>4.5759999999999996</v>
      </c>
      <c r="AD227">
        <f>VLOOKUP($B227,'Tillförd energi'!$B$1:$AS$566,MATCH(AD$1,'Tillförd energi'!$B$1:$AQ$1,0),FALSE)</f>
        <v>0</v>
      </c>
      <c r="AE227">
        <f>VLOOKUP($B227,'Tillförd energi'!$B$1:$AS$566,MATCH(AE$1,'Tillförd energi'!$B$1:$AQ$1,0),FALSE)</f>
        <v>0</v>
      </c>
      <c r="AF227">
        <f>VLOOKUP($B227,'Tillförd energi'!$B$1:$AS$566,MATCH(AF$1,'Tillförd energi'!$B$1:$AQ$1,0),FALSE)</f>
        <v>0.79400000000000004</v>
      </c>
      <c r="AG227">
        <f>IFERROR(VLOOKUP(B227,Miljö!$B$1:$S$476,9,FALSE)/1,0)</f>
        <v>0</v>
      </c>
      <c r="AI227">
        <f t="shared" si="30"/>
        <v>45.910000000000004</v>
      </c>
      <c r="AJ227">
        <f t="shared" si="31"/>
        <v>45.910000000000004</v>
      </c>
      <c r="AK227">
        <f>IF(ISERROR(1/VLOOKUP($B227,Leveranser!$B$1:$S$500,MATCH("såld värme (gwh)",Leveranser!$B$1:$S$1,0),FALSE)),"",VLOOKUP($B227,Leveranser!$B$1:$S$500,MATCH("såld värme (gwh)",Leveranser!$B$1:$S$1,0),FALSE))</f>
        <v>38.555</v>
      </c>
      <c r="AL227" s="22">
        <f>VLOOKUP($B227,Leveranser!$B$1:$Y$500,MATCH("Totalt såld fjärrvärme till andra fjärrvärmeföretag",Leveranser!$B$1:$AA$1,0),FALSE)</f>
        <v>0</v>
      </c>
      <c r="AM227" s="22">
        <f>IF(ISERROR(1/VLOOKUP($B227,Miljö!$B$1:$S$500,MATCH("Såld mängd produktionsspecifik fjärrvärme (GWh)",Miljö!$B$1:$R$1,0),FALSE)),0,VLOOKUP($B227,Miljö!$B$1:$S$500,MATCH("Såld mängd produktionsspecifik fjärrvärme (GWh)",Miljö!$B$1:$R$1,0),FALSE))</f>
        <v>0</v>
      </c>
      <c r="AN227" s="23">
        <f t="shared" si="32"/>
        <v>0.83979525157917656</v>
      </c>
      <c r="AP227" t="str">
        <f>VLOOKUP($B227,'Miljövärden urval för publ'!$B$1:$H$450,7,FALSE)</f>
        <v>Ja</v>
      </c>
      <c r="AQ227" t="str">
        <f>VLOOKUP($B227,'Miljövärden urval för publ'!$B$1:$H$450,6,FALSE)</f>
        <v>Ja</v>
      </c>
      <c r="AU227">
        <f t="shared" si="33"/>
        <v>0.79400000000000004</v>
      </c>
      <c r="AV227">
        <f t="shared" si="34"/>
        <v>0</v>
      </c>
      <c r="AW227">
        <f t="shared" si="35"/>
        <v>30.922999999999998</v>
      </c>
      <c r="AX227">
        <f t="shared" si="36"/>
        <v>8.3309999999999995</v>
      </c>
      <c r="AZ227">
        <f t="shared" si="37"/>
        <v>0</v>
      </c>
      <c r="BA227">
        <f t="shared" si="38"/>
        <v>0</v>
      </c>
      <c r="BC227">
        <f t="shared" si="39"/>
        <v>39.253999999999998</v>
      </c>
    </row>
    <row r="228" spans="1:55" ht="15" customHeight="1" x14ac:dyDescent="0.25">
      <c r="A228" t="s">
        <v>331</v>
      </c>
      <c r="B228" t="s">
        <v>333</v>
      </c>
      <c r="C228">
        <f>VLOOKUP($B228,'Tillförd energi'!$B$1:$AS$566,MATCH(C$1,'Tillförd energi'!$B$1:$AQ$1,0),FALSE)</f>
        <v>0</v>
      </c>
      <c r="D228">
        <f>VLOOKUP($B228,'Tillförd energi'!$B$1:$AS$566,MATCH(D$1,'Tillförd energi'!$B$1:$AQ$1,0),FALSE)</f>
        <v>0.5</v>
      </c>
      <c r="E228">
        <f>VLOOKUP($B228,'Tillförd energi'!$B$1:$AS$566,MATCH(E$1,'Tillförd energi'!$B$1:$AQ$1,0),FALSE)</f>
        <v>0</v>
      </c>
      <c r="F228">
        <f>VLOOKUP($B228,'Tillförd energi'!$B$1:$AS$566,MATCH(F$1,'Tillförd energi'!$B$1:$AQ$1,0),FALSE)</f>
        <v>0</v>
      </c>
      <c r="G228">
        <f>VLOOKUP($B228,'Tillförd energi'!$B$1:$AS$566,MATCH(G$1,'Tillförd energi'!$B$1:$AQ$1,0),FALSE)</f>
        <v>0</v>
      </c>
      <c r="H228">
        <f>VLOOKUP($B228,'Tillförd energi'!$B$1:$AS$566,MATCH(H$1,'Tillförd energi'!$B$1:$AQ$1,0),FALSE)</f>
        <v>0</v>
      </c>
      <c r="I228">
        <f>VLOOKUP($B228,'Tillförd energi'!$B$1:$AS$566,MATCH(I$1,'Tillförd energi'!$B$1:$AQ$1,0),FALSE)</f>
        <v>0</v>
      </c>
      <c r="J228">
        <f>VLOOKUP($B228,'Tillförd energi'!$B$1:$AS$566,MATCH(J$1,'Tillförd energi'!$B$1:$AQ$1,0),FALSE)</f>
        <v>0</v>
      </c>
      <c r="K228">
        <v>0</v>
      </c>
      <c r="L228">
        <f>VLOOKUP($B228,'Tillförd energi'!$B$1:$AS$566,MATCH(L$1,'Tillförd energi'!$B$1:$AQ$1,0),FALSE)</f>
        <v>0</v>
      </c>
      <c r="M228">
        <f>VLOOKUP($B228,'Tillförd energi'!$B$1:$AS$566,MATCH(M$1,'Tillförd energi'!$B$1:$AQ$1,0),FALSE)</f>
        <v>9.4</v>
      </c>
      <c r="N228">
        <f>VLOOKUP($B228,'Tillförd energi'!$B$1:$AS$566,MATCH(N$1,'Tillförd energi'!$B$1:$AQ$1,0),FALSE)</f>
        <v>0</v>
      </c>
      <c r="O228">
        <f>VLOOKUP($B228,'Tillförd energi'!$B$1:$AS$566,MATCH(O$1,'Tillförd energi'!$B$1:$AQ$1,0),FALSE)</f>
        <v>13.9</v>
      </c>
      <c r="P228">
        <f>VLOOKUP($B228,'Tillförd energi'!$B$1:$AS$566,MATCH(P$1,'Tillförd energi'!$B$1:$AQ$1,0),FALSE)</f>
        <v>23.2</v>
      </c>
      <c r="Q228">
        <f>VLOOKUP($B228,'Tillförd energi'!$B$1:$AS$566,MATCH(Q$1,'Tillförd energi'!$B$1:$AQ$1,0),FALSE)</f>
        <v>0</v>
      </c>
      <c r="R228">
        <f>VLOOKUP($B228,'Tillförd energi'!$B$1:$AS$566,MATCH(R$1,'Tillförd energi'!$B$1:$AQ$1,0),FALSE)</f>
        <v>0</v>
      </c>
      <c r="S228">
        <f>VLOOKUP($B228,'Tillförd energi'!$B$1:$AS$566,MATCH(S$1,'Tillförd energi'!$B$1:$AQ$1,0),FALSE)</f>
        <v>0</v>
      </c>
      <c r="T228">
        <f>VLOOKUP($B228,'Tillförd energi'!$B$1:$AS$566,MATCH(T$1,'Tillförd energi'!$B$1:$AQ$1,0),FALSE)</f>
        <v>0</v>
      </c>
      <c r="U228">
        <f>VLOOKUP($B228,'Tillförd energi'!$B$1:$AS$566,MATCH(U$1,'Tillförd energi'!$B$1:$AQ$1,0),FALSE)</f>
        <v>0</v>
      </c>
      <c r="V228">
        <f>VLOOKUP($B228,'Tillförd energi'!$B$1:$AS$566,MATCH(V$1,'Tillförd energi'!$B$1:$AQ$1,0),FALSE)</f>
        <v>0</v>
      </c>
      <c r="W228">
        <f>VLOOKUP($B228,'Tillförd energi'!$B$1:$AS$566,MATCH(W$1,'Tillförd energi'!$B$1:$AQ$1,0),FALSE)</f>
        <v>0</v>
      </c>
      <c r="X228">
        <f>VLOOKUP($B228,'Tillförd energi'!$B$1:$AS$566,MATCH(X$1,'Tillförd energi'!$B$1:$AQ$1,0),FALSE)</f>
        <v>0</v>
      </c>
      <c r="Y228">
        <f>VLOOKUP($B228,'Tillförd energi'!$B$1:$AS$566,MATCH(Y$1,'Tillförd energi'!$B$1:$AQ$1,0),FALSE)</f>
        <v>0</v>
      </c>
      <c r="Z228">
        <f>VLOOKUP($B228,'Tillförd energi'!$B$1:$AS$566,MATCH(Z$1,'Tillförd energi'!$B$1:$AQ$1,0),FALSE)</f>
        <v>0</v>
      </c>
      <c r="AA228">
        <f>VLOOKUP($B228,'Tillförd energi'!$B$1:$AS$566,MATCH(AA$1,'Tillförd energi'!$B$1:$AQ$1,0),FALSE)</f>
        <v>0</v>
      </c>
      <c r="AB228">
        <f>VLOOKUP($B228,'Tillförd energi'!$B$1:$AS$566,MATCH(AB$1,'Tillförd energi'!$B$1:$AQ$1,0),FALSE)</f>
        <v>0</v>
      </c>
      <c r="AC228">
        <f>VLOOKUP($B228,'Tillförd energi'!$B$1:$AS$566,MATCH(AC$1,'Tillförd energi'!$B$1:$AQ$1,0),FALSE)</f>
        <v>8.1999999999999993</v>
      </c>
      <c r="AD228">
        <f>VLOOKUP($B228,'Tillförd energi'!$B$1:$AS$566,MATCH(AD$1,'Tillförd energi'!$B$1:$AQ$1,0),FALSE)</f>
        <v>0</v>
      </c>
      <c r="AE228">
        <f>VLOOKUP($B228,'Tillförd energi'!$B$1:$AS$566,MATCH(AE$1,'Tillförd energi'!$B$1:$AQ$1,0),FALSE)</f>
        <v>0</v>
      </c>
      <c r="AF228">
        <f>VLOOKUP($B228,'Tillförd energi'!$B$1:$AS$566,MATCH(AF$1,'Tillförd energi'!$B$1:$AQ$1,0),FALSE)</f>
        <v>0.9</v>
      </c>
      <c r="AG228">
        <f>IFERROR(VLOOKUP(B228,Miljö!$B$1:$S$476,9,FALSE)/1,0)</f>
        <v>0</v>
      </c>
      <c r="AI228">
        <f t="shared" si="30"/>
        <v>56.1</v>
      </c>
      <c r="AJ228">
        <f t="shared" si="31"/>
        <v>56.1</v>
      </c>
      <c r="AK228">
        <f>IF(ISERROR(1/VLOOKUP($B228,Leveranser!$B$1:$S$500,MATCH("såld värme (gwh)",Leveranser!$B$1:$S$1,0),FALSE)),"",VLOOKUP($B228,Leveranser!$B$1:$S$500,MATCH("såld värme (gwh)",Leveranser!$B$1:$S$1,0),FALSE))</f>
        <v>45.4</v>
      </c>
      <c r="AL228" s="22">
        <f>VLOOKUP($B228,Leveranser!$B$1:$Y$500,MATCH("Totalt såld fjärrvärme till andra fjärrvärmeföretag",Leveranser!$B$1:$AA$1,0),FALSE)</f>
        <v>0</v>
      </c>
      <c r="AM228" s="22">
        <f>IF(ISERROR(1/VLOOKUP($B228,Miljö!$B$1:$S$500,MATCH("Såld mängd produktionsspecifik fjärrvärme (GWh)",Miljö!$B$1:$R$1,0),FALSE)),0,VLOOKUP($B228,Miljö!$B$1:$S$500,MATCH("Såld mängd produktionsspecifik fjärrvärme (GWh)",Miljö!$B$1:$R$1,0),FALSE))</f>
        <v>0</v>
      </c>
      <c r="AN228" s="23">
        <f t="shared" si="32"/>
        <v>0.80926916221033862</v>
      </c>
      <c r="AP228" t="str">
        <f>VLOOKUP($B228,'Miljövärden urval för publ'!$B$1:$H$450,7,FALSE)</f>
        <v>Ja</v>
      </c>
      <c r="AQ228" t="str">
        <f>VLOOKUP($B228,'Miljövärden urval för publ'!$B$1:$H$450,6,FALSE)</f>
        <v>Nej</v>
      </c>
      <c r="AU228">
        <f t="shared" si="33"/>
        <v>0.9</v>
      </c>
      <c r="AV228">
        <f t="shared" si="34"/>
        <v>0</v>
      </c>
      <c r="AW228">
        <f t="shared" si="35"/>
        <v>46.5</v>
      </c>
      <c r="AX228">
        <f t="shared" si="36"/>
        <v>0</v>
      </c>
      <c r="AZ228">
        <f t="shared" si="37"/>
        <v>0</v>
      </c>
      <c r="BA228">
        <f t="shared" si="38"/>
        <v>0</v>
      </c>
      <c r="BC228">
        <f t="shared" si="39"/>
        <v>46.5</v>
      </c>
    </row>
    <row r="229" spans="1:55" ht="15" customHeight="1" x14ac:dyDescent="0.25">
      <c r="A229" t="s">
        <v>331</v>
      </c>
      <c r="B229" t="s">
        <v>334</v>
      </c>
      <c r="C229">
        <f>VLOOKUP($B229,'Tillförd energi'!$B$1:$AS$566,MATCH(C$1,'Tillförd energi'!$B$1:$AQ$1,0),FALSE)</f>
        <v>0</v>
      </c>
      <c r="D229">
        <f>VLOOKUP($B229,'Tillförd energi'!$B$1:$AS$566,MATCH(D$1,'Tillförd energi'!$B$1:$AQ$1,0),FALSE)</f>
        <v>0.7</v>
      </c>
      <c r="E229">
        <f>VLOOKUP($B229,'Tillförd energi'!$B$1:$AS$566,MATCH(E$1,'Tillförd energi'!$B$1:$AQ$1,0),FALSE)</f>
        <v>0</v>
      </c>
      <c r="F229">
        <f>VLOOKUP($B229,'Tillförd energi'!$B$1:$AS$566,MATCH(F$1,'Tillförd energi'!$B$1:$AQ$1,0),FALSE)</f>
        <v>0</v>
      </c>
      <c r="G229">
        <f>VLOOKUP($B229,'Tillförd energi'!$B$1:$AS$566,MATCH(G$1,'Tillförd energi'!$B$1:$AQ$1,0),FALSE)</f>
        <v>0</v>
      </c>
      <c r="H229">
        <f>VLOOKUP($B229,'Tillförd energi'!$B$1:$AS$566,MATCH(H$1,'Tillförd energi'!$B$1:$AQ$1,0),FALSE)</f>
        <v>0</v>
      </c>
      <c r="I229">
        <f>VLOOKUP($B229,'Tillförd energi'!$B$1:$AS$566,MATCH(I$1,'Tillförd energi'!$B$1:$AQ$1,0),FALSE)</f>
        <v>0</v>
      </c>
      <c r="J229">
        <f>VLOOKUP($B229,'Tillförd energi'!$B$1:$AS$566,MATCH(J$1,'Tillförd energi'!$B$1:$AQ$1,0),FALSE)</f>
        <v>0</v>
      </c>
      <c r="K229">
        <v>0</v>
      </c>
      <c r="L229">
        <f>VLOOKUP($B229,'Tillförd energi'!$B$1:$AS$566,MATCH(L$1,'Tillförd energi'!$B$1:$AQ$1,0),FALSE)</f>
        <v>0</v>
      </c>
      <c r="M229">
        <f>VLOOKUP($B229,'Tillförd energi'!$B$1:$AS$566,MATCH(M$1,'Tillförd energi'!$B$1:$AQ$1,0),FALSE)</f>
        <v>0</v>
      </c>
      <c r="N229">
        <f>VLOOKUP($B229,'Tillförd energi'!$B$1:$AS$566,MATCH(N$1,'Tillförd energi'!$B$1:$AQ$1,0),FALSE)</f>
        <v>0</v>
      </c>
      <c r="O229">
        <f>VLOOKUP($B229,'Tillförd energi'!$B$1:$AS$566,MATCH(O$1,'Tillförd energi'!$B$1:$AQ$1,0),FALSE)</f>
        <v>17.399999999999999</v>
      </c>
      <c r="P229">
        <f>VLOOKUP($B229,'Tillförd energi'!$B$1:$AS$566,MATCH(P$1,'Tillförd energi'!$B$1:$AQ$1,0),FALSE)</f>
        <v>2.7</v>
      </c>
      <c r="Q229">
        <f>VLOOKUP($B229,'Tillförd energi'!$B$1:$AS$566,MATCH(Q$1,'Tillförd energi'!$B$1:$AQ$1,0),FALSE)</f>
        <v>0</v>
      </c>
      <c r="R229">
        <f>VLOOKUP($B229,'Tillförd energi'!$B$1:$AS$566,MATCH(R$1,'Tillförd energi'!$B$1:$AQ$1,0),FALSE)</f>
        <v>0</v>
      </c>
      <c r="S229">
        <f>VLOOKUP($B229,'Tillförd energi'!$B$1:$AS$566,MATCH(S$1,'Tillförd energi'!$B$1:$AQ$1,0),FALSE)</f>
        <v>0</v>
      </c>
      <c r="T229">
        <f>VLOOKUP($B229,'Tillförd energi'!$B$1:$AS$566,MATCH(T$1,'Tillförd energi'!$B$1:$AQ$1,0),FALSE)</f>
        <v>0</v>
      </c>
      <c r="U229">
        <f>VLOOKUP($B229,'Tillförd energi'!$B$1:$AS$566,MATCH(U$1,'Tillförd energi'!$B$1:$AQ$1,0),FALSE)</f>
        <v>0</v>
      </c>
      <c r="V229">
        <f>VLOOKUP($B229,'Tillförd energi'!$B$1:$AS$566,MATCH(V$1,'Tillförd energi'!$B$1:$AQ$1,0),FALSE)</f>
        <v>0</v>
      </c>
      <c r="W229">
        <f>VLOOKUP($B229,'Tillförd energi'!$B$1:$AS$566,MATCH(W$1,'Tillförd energi'!$B$1:$AQ$1,0),FALSE)</f>
        <v>0</v>
      </c>
      <c r="X229">
        <f>VLOOKUP($B229,'Tillförd energi'!$B$1:$AS$566,MATCH(X$1,'Tillförd energi'!$B$1:$AQ$1,0),FALSE)</f>
        <v>0</v>
      </c>
      <c r="Y229">
        <f>VLOOKUP($B229,'Tillförd energi'!$B$1:$AS$566,MATCH(Y$1,'Tillförd energi'!$B$1:$AQ$1,0),FALSE)</f>
        <v>0</v>
      </c>
      <c r="Z229">
        <f>VLOOKUP($B229,'Tillförd energi'!$B$1:$AS$566,MATCH(Z$1,'Tillförd energi'!$B$1:$AQ$1,0),FALSE)</f>
        <v>0</v>
      </c>
      <c r="AA229">
        <f>VLOOKUP($B229,'Tillförd energi'!$B$1:$AS$566,MATCH(AA$1,'Tillförd energi'!$B$1:$AQ$1,0),FALSE)</f>
        <v>0</v>
      </c>
      <c r="AB229">
        <f>VLOOKUP($B229,'Tillförd energi'!$B$1:$AS$566,MATCH(AB$1,'Tillförd energi'!$B$1:$AQ$1,0),FALSE)</f>
        <v>0</v>
      </c>
      <c r="AC229">
        <f>VLOOKUP($B229,'Tillförd energi'!$B$1:$AS$566,MATCH(AC$1,'Tillförd energi'!$B$1:$AQ$1,0),FALSE)</f>
        <v>1</v>
      </c>
      <c r="AD229">
        <f>VLOOKUP($B229,'Tillförd energi'!$B$1:$AS$566,MATCH(AD$1,'Tillförd energi'!$B$1:$AQ$1,0),FALSE)</f>
        <v>0</v>
      </c>
      <c r="AE229">
        <f>VLOOKUP($B229,'Tillförd energi'!$B$1:$AS$566,MATCH(AE$1,'Tillförd energi'!$B$1:$AQ$1,0),FALSE)</f>
        <v>0</v>
      </c>
      <c r="AF229">
        <f>VLOOKUP($B229,'Tillförd energi'!$B$1:$AS$566,MATCH(AF$1,'Tillförd energi'!$B$1:$AQ$1,0),FALSE)</f>
        <v>0.5</v>
      </c>
      <c r="AG229">
        <f>IFERROR(VLOOKUP(B229,Miljö!$B$1:$S$476,9,FALSE)/1,0)</f>
        <v>0</v>
      </c>
      <c r="AI229">
        <f t="shared" si="30"/>
        <v>22.299999999999997</v>
      </c>
      <c r="AJ229">
        <f t="shared" si="31"/>
        <v>22.299999999999997</v>
      </c>
      <c r="AK229">
        <f>IF(ISERROR(1/VLOOKUP($B229,Leveranser!$B$1:$S$500,MATCH("såld värme (gwh)",Leveranser!$B$1:$S$1,0),FALSE)),"",VLOOKUP($B229,Leveranser!$B$1:$S$500,MATCH("såld värme (gwh)",Leveranser!$B$1:$S$1,0),FALSE))</f>
        <v>17.100000000000001</v>
      </c>
      <c r="AL229" s="22">
        <f>VLOOKUP($B229,Leveranser!$B$1:$Y$500,MATCH("Totalt såld fjärrvärme till andra fjärrvärmeföretag",Leveranser!$B$1:$AA$1,0),FALSE)</f>
        <v>0</v>
      </c>
      <c r="AM229" s="22">
        <f>IF(ISERROR(1/VLOOKUP($B229,Miljö!$B$1:$S$500,MATCH("Såld mängd produktionsspecifik fjärrvärme (GWh)",Miljö!$B$1:$R$1,0),FALSE)),0,VLOOKUP($B229,Miljö!$B$1:$S$500,MATCH("Såld mängd produktionsspecifik fjärrvärme (GWh)",Miljö!$B$1:$R$1,0),FALSE))</f>
        <v>0</v>
      </c>
      <c r="AN229" s="23">
        <f t="shared" si="32"/>
        <v>0.76681614349775806</v>
      </c>
      <c r="AP229" t="str">
        <f>VLOOKUP($B229,'Miljövärden urval för publ'!$B$1:$H$450,7,FALSE)</f>
        <v>Ja</v>
      </c>
      <c r="AQ229" t="str">
        <f>VLOOKUP($B229,'Miljövärden urval för publ'!$B$1:$H$450,6,FALSE)</f>
        <v>Nej</v>
      </c>
      <c r="AU229">
        <f t="shared" si="33"/>
        <v>0.5</v>
      </c>
      <c r="AV229">
        <f t="shared" si="34"/>
        <v>0</v>
      </c>
      <c r="AW229">
        <f t="shared" si="35"/>
        <v>20.099999999999998</v>
      </c>
      <c r="AX229">
        <f t="shared" si="36"/>
        <v>0</v>
      </c>
      <c r="AZ229">
        <f t="shared" si="37"/>
        <v>0</v>
      </c>
      <c r="BA229">
        <f t="shared" si="38"/>
        <v>0</v>
      </c>
      <c r="BC229">
        <f t="shared" si="39"/>
        <v>20.099999999999998</v>
      </c>
    </row>
    <row r="230" spans="1:55" ht="15" customHeight="1" x14ac:dyDescent="0.25">
      <c r="A230" t="s">
        <v>331</v>
      </c>
      <c r="B230" t="s">
        <v>335</v>
      </c>
      <c r="C230">
        <f>VLOOKUP($B230,'Tillförd energi'!$B$1:$AS$566,MATCH(C$1,'Tillförd energi'!$B$1:$AQ$1,0),FALSE)</f>
        <v>0</v>
      </c>
      <c r="D230">
        <f>VLOOKUP($B230,'Tillförd energi'!$B$1:$AS$566,MATCH(D$1,'Tillförd energi'!$B$1:$AQ$1,0),FALSE)</f>
        <v>0.54</v>
      </c>
      <c r="E230">
        <f>VLOOKUP($B230,'Tillförd energi'!$B$1:$AS$566,MATCH(E$1,'Tillförd energi'!$B$1:$AQ$1,0),FALSE)</f>
        <v>0</v>
      </c>
      <c r="F230">
        <f>VLOOKUP($B230,'Tillförd energi'!$B$1:$AS$566,MATCH(F$1,'Tillförd energi'!$B$1:$AQ$1,0),FALSE)</f>
        <v>0</v>
      </c>
      <c r="G230">
        <f>VLOOKUP($B230,'Tillförd energi'!$B$1:$AS$566,MATCH(G$1,'Tillförd energi'!$B$1:$AQ$1,0),FALSE)</f>
        <v>0</v>
      </c>
      <c r="H230">
        <f>VLOOKUP($B230,'Tillförd energi'!$B$1:$AS$566,MATCH(H$1,'Tillförd energi'!$B$1:$AQ$1,0),FALSE)</f>
        <v>0</v>
      </c>
      <c r="I230">
        <f>VLOOKUP($B230,'Tillförd energi'!$B$1:$AS$566,MATCH(I$1,'Tillförd energi'!$B$1:$AQ$1,0),FALSE)</f>
        <v>0</v>
      </c>
      <c r="J230">
        <f>VLOOKUP($B230,'Tillförd energi'!$B$1:$AS$566,MATCH(J$1,'Tillförd energi'!$B$1:$AQ$1,0),FALSE)</f>
        <v>0</v>
      </c>
      <c r="K230">
        <v>0</v>
      </c>
      <c r="L230">
        <f>VLOOKUP($B230,'Tillförd energi'!$B$1:$AS$566,MATCH(L$1,'Tillförd energi'!$B$1:$AQ$1,0),FALSE)</f>
        <v>0</v>
      </c>
      <c r="M230">
        <f>VLOOKUP($B230,'Tillförd energi'!$B$1:$AS$566,MATCH(M$1,'Tillförd energi'!$B$1:$AQ$1,0),FALSE)</f>
        <v>0</v>
      </c>
      <c r="N230">
        <f>VLOOKUP($B230,'Tillförd energi'!$B$1:$AS$566,MATCH(N$1,'Tillförd energi'!$B$1:$AQ$1,0),FALSE)</f>
        <v>35.200000000000003</v>
      </c>
      <c r="O230">
        <f>VLOOKUP($B230,'Tillförd energi'!$B$1:$AS$566,MATCH(O$1,'Tillförd energi'!$B$1:$AQ$1,0),FALSE)</f>
        <v>0</v>
      </c>
      <c r="P230">
        <f>VLOOKUP($B230,'Tillförd energi'!$B$1:$AS$566,MATCH(P$1,'Tillförd energi'!$B$1:$AQ$1,0),FALSE)</f>
        <v>0</v>
      </c>
      <c r="Q230">
        <f>VLOOKUP($B230,'Tillförd energi'!$B$1:$AS$566,MATCH(Q$1,'Tillförd energi'!$B$1:$AQ$1,0),FALSE)</f>
        <v>0</v>
      </c>
      <c r="R230">
        <f>VLOOKUP($B230,'Tillförd energi'!$B$1:$AS$566,MATCH(R$1,'Tillförd energi'!$B$1:$AQ$1,0),FALSE)</f>
        <v>0</v>
      </c>
      <c r="S230">
        <f>VLOOKUP($B230,'Tillförd energi'!$B$1:$AS$566,MATCH(S$1,'Tillförd energi'!$B$1:$AQ$1,0),FALSE)</f>
        <v>0</v>
      </c>
      <c r="T230">
        <f>VLOOKUP($B230,'Tillförd energi'!$B$1:$AS$566,MATCH(T$1,'Tillförd energi'!$B$1:$AQ$1,0),FALSE)</f>
        <v>0</v>
      </c>
      <c r="U230">
        <f>VLOOKUP($B230,'Tillförd energi'!$B$1:$AS$566,MATCH(U$1,'Tillförd energi'!$B$1:$AQ$1,0),FALSE)</f>
        <v>0</v>
      </c>
      <c r="V230">
        <f>VLOOKUP($B230,'Tillförd energi'!$B$1:$AS$566,MATCH(V$1,'Tillförd energi'!$B$1:$AQ$1,0),FALSE)</f>
        <v>0</v>
      </c>
      <c r="W230">
        <f>VLOOKUP($B230,'Tillförd energi'!$B$1:$AS$566,MATCH(W$1,'Tillförd energi'!$B$1:$AQ$1,0),FALSE)</f>
        <v>0</v>
      </c>
      <c r="X230">
        <f>VLOOKUP($B230,'Tillförd energi'!$B$1:$AS$566,MATCH(X$1,'Tillförd energi'!$B$1:$AQ$1,0),FALSE)</f>
        <v>0</v>
      </c>
      <c r="Y230">
        <f>VLOOKUP($B230,'Tillförd energi'!$B$1:$AS$566,MATCH(Y$1,'Tillförd energi'!$B$1:$AQ$1,0),FALSE)</f>
        <v>0</v>
      </c>
      <c r="Z230">
        <f>VLOOKUP($B230,'Tillförd energi'!$B$1:$AS$566,MATCH(Z$1,'Tillförd energi'!$B$1:$AQ$1,0),FALSE)</f>
        <v>0</v>
      </c>
      <c r="AA230">
        <f>VLOOKUP($B230,'Tillförd energi'!$B$1:$AS$566,MATCH(AA$1,'Tillförd energi'!$B$1:$AQ$1,0),FALSE)</f>
        <v>0</v>
      </c>
      <c r="AB230">
        <f>VLOOKUP($B230,'Tillförd energi'!$B$1:$AS$566,MATCH(AB$1,'Tillförd energi'!$B$1:$AQ$1,0),FALSE)</f>
        <v>0</v>
      </c>
      <c r="AC230">
        <f>VLOOKUP($B230,'Tillförd energi'!$B$1:$AS$566,MATCH(AC$1,'Tillförd energi'!$B$1:$AQ$1,0),FALSE)</f>
        <v>4.8</v>
      </c>
      <c r="AD230">
        <f>VLOOKUP($B230,'Tillförd energi'!$B$1:$AS$566,MATCH(AD$1,'Tillförd energi'!$B$1:$AQ$1,0),FALSE)</f>
        <v>0</v>
      </c>
      <c r="AE230">
        <f>VLOOKUP($B230,'Tillförd energi'!$B$1:$AS$566,MATCH(AE$1,'Tillförd energi'!$B$1:$AQ$1,0),FALSE)</f>
        <v>0</v>
      </c>
      <c r="AF230">
        <f>VLOOKUP($B230,'Tillförd energi'!$B$1:$AS$566,MATCH(AF$1,'Tillförd energi'!$B$1:$AQ$1,0),FALSE)</f>
        <v>0.69</v>
      </c>
      <c r="AG230">
        <f>IFERROR(VLOOKUP(B230,Miljö!$B$1:$S$476,9,FALSE)/1,0)</f>
        <v>0</v>
      </c>
      <c r="AI230">
        <f t="shared" si="30"/>
        <v>41.23</v>
      </c>
      <c r="AJ230">
        <f t="shared" si="31"/>
        <v>41.23</v>
      </c>
      <c r="AK230">
        <f>IF(ISERROR(1/VLOOKUP($B230,Leveranser!$B$1:$S$500,MATCH("såld värme (gwh)",Leveranser!$B$1:$S$1,0),FALSE)),"",VLOOKUP($B230,Leveranser!$B$1:$S$500,MATCH("såld värme (gwh)",Leveranser!$B$1:$S$1,0),FALSE))</f>
        <v>25.3</v>
      </c>
      <c r="AL230" s="22">
        <f>VLOOKUP($B230,Leveranser!$B$1:$Y$500,MATCH("Totalt såld fjärrvärme till andra fjärrvärmeföretag",Leveranser!$B$1:$AA$1,0),FALSE)</f>
        <v>0</v>
      </c>
      <c r="AM230" s="22">
        <f>IF(ISERROR(1/VLOOKUP($B230,Miljö!$B$1:$S$500,MATCH("Såld mängd produktionsspecifik fjärrvärme (GWh)",Miljö!$B$1:$R$1,0),FALSE)),0,VLOOKUP($B230,Miljö!$B$1:$S$500,MATCH("Såld mängd produktionsspecifik fjärrvärme (GWh)",Miljö!$B$1:$R$1,0),FALSE))</f>
        <v>0</v>
      </c>
      <c r="AN230" s="23">
        <f t="shared" si="32"/>
        <v>0.61363085132185313</v>
      </c>
      <c r="AP230" t="str">
        <f>VLOOKUP($B230,'Miljövärden urval för publ'!$B$1:$H$450,7,FALSE)</f>
        <v>Ja</v>
      </c>
      <c r="AQ230" t="str">
        <f>VLOOKUP($B230,'Miljövärden urval för publ'!$B$1:$H$450,6,FALSE)</f>
        <v>Nej</v>
      </c>
      <c r="AU230">
        <f t="shared" si="33"/>
        <v>0.69</v>
      </c>
      <c r="AV230">
        <f t="shared" si="34"/>
        <v>0</v>
      </c>
      <c r="AW230">
        <f t="shared" si="35"/>
        <v>35.200000000000003</v>
      </c>
      <c r="AX230">
        <f t="shared" si="36"/>
        <v>0</v>
      </c>
      <c r="AZ230">
        <f t="shared" si="37"/>
        <v>0</v>
      </c>
      <c r="BA230">
        <f t="shared" si="38"/>
        <v>0</v>
      </c>
      <c r="BC230">
        <f t="shared" si="39"/>
        <v>35.200000000000003</v>
      </c>
    </row>
    <row r="231" spans="1:55" ht="15" customHeight="1" x14ac:dyDescent="0.25">
      <c r="A231" t="s">
        <v>331</v>
      </c>
      <c r="B231" t="s">
        <v>336</v>
      </c>
      <c r="C231">
        <f>VLOOKUP($B231,'Tillförd energi'!$B$1:$AS$566,MATCH(C$1,'Tillförd energi'!$B$1:$AQ$1,0),FALSE)</f>
        <v>0</v>
      </c>
      <c r="D231">
        <f>VLOOKUP($B231,'Tillförd energi'!$B$1:$AS$566,MATCH(D$1,'Tillförd energi'!$B$1:$AQ$1,0),FALSE)</f>
        <v>0</v>
      </c>
      <c r="E231">
        <f>VLOOKUP($B231,'Tillförd energi'!$B$1:$AS$566,MATCH(E$1,'Tillförd energi'!$B$1:$AQ$1,0),FALSE)</f>
        <v>0</v>
      </c>
      <c r="F231">
        <f>VLOOKUP($B231,'Tillförd energi'!$B$1:$AS$566,MATCH(F$1,'Tillförd energi'!$B$1:$AQ$1,0),FALSE)</f>
        <v>0</v>
      </c>
      <c r="G231">
        <f>VLOOKUP($B231,'Tillförd energi'!$B$1:$AS$566,MATCH(G$1,'Tillförd energi'!$B$1:$AQ$1,0),FALSE)</f>
        <v>0</v>
      </c>
      <c r="H231">
        <f>VLOOKUP($B231,'Tillförd energi'!$B$1:$AS$566,MATCH(H$1,'Tillförd energi'!$B$1:$AQ$1,0),FALSE)</f>
        <v>0.27</v>
      </c>
      <c r="I231">
        <f>VLOOKUP($B231,'Tillförd energi'!$B$1:$AS$566,MATCH(I$1,'Tillförd energi'!$B$1:$AQ$1,0),FALSE)</f>
        <v>0</v>
      </c>
      <c r="J231">
        <f>VLOOKUP($B231,'Tillförd energi'!$B$1:$AS$566,MATCH(J$1,'Tillförd energi'!$B$1:$AQ$1,0),FALSE)</f>
        <v>0</v>
      </c>
      <c r="K231">
        <v>0</v>
      </c>
      <c r="L231">
        <f>VLOOKUP($B231,'Tillförd energi'!$B$1:$AS$566,MATCH(L$1,'Tillförd energi'!$B$1:$AQ$1,0),FALSE)</f>
        <v>0</v>
      </c>
      <c r="M231">
        <f>VLOOKUP($B231,'Tillförd energi'!$B$1:$AS$566,MATCH(M$1,'Tillförd energi'!$B$1:$AQ$1,0),FALSE)</f>
        <v>0</v>
      </c>
      <c r="N231">
        <f>VLOOKUP($B231,'Tillförd energi'!$B$1:$AS$566,MATCH(N$1,'Tillförd energi'!$B$1:$AQ$1,0),FALSE)</f>
        <v>25.9</v>
      </c>
      <c r="O231">
        <f>VLOOKUP($B231,'Tillförd energi'!$B$1:$AS$566,MATCH(O$1,'Tillförd energi'!$B$1:$AQ$1,0),FALSE)</f>
        <v>0</v>
      </c>
      <c r="P231">
        <f>VLOOKUP($B231,'Tillförd energi'!$B$1:$AS$566,MATCH(P$1,'Tillförd energi'!$B$1:$AQ$1,0),FALSE)</f>
        <v>0</v>
      </c>
      <c r="Q231">
        <f>VLOOKUP($B231,'Tillförd energi'!$B$1:$AS$566,MATCH(Q$1,'Tillförd energi'!$B$1:$AQ$1,0),FALSE)</f>
        <v>0</v>
      </c>
      <c r="R231">
        <f>VLOOKUP($B231,'Tillförd energi'!$B$1:$AS$566,MATCH(R$1,'Tillförd energi'!$B$1:$AQ$1,0),FALSE)</f>
        <v>0</v>
      </c>
      <c r="S231">
        <f>VLOOKUP($B231,'Tillförd energi'!$B$1:$AS$566,MATCH(S$1,'Tillförd energi'!$B$1:$AQ$1,0),FALSE)</f>
        <v>0</v>
      </c>
      <c r="T231">
        <f>VLOOKUP($B231,'Tillförd energi'!$B$1:$AS$566,MATCH(T$1,'Tillförd energi'!$B$1:$AQ$1,0),FALSE)</f>
        <v>0</v>
      </c>
      <c r="U231">
        <f>VLOOKUP($B231,'Tillförd energi'!$B$1:$AS$566,MATCH(U$1,'Tillförd energi'!$B$1:$AQ$1,0),FALSE)</f>
        <v>0</v>
      </c>
      <c r="V231">
        <f>VLOOKUP($B231,'Tillförd energi'!$B$1:$AS$566,MATCH(V$1,'Tillförd energi'!$B$1:$AQ$1,0),FALSE)</f>
        <v>0</v>
      </c>
      <c r="W231">
        <f>VLOOKUP($B231,'Tillförd energi'!$B$1:$AS$566,MATCH(W$1,'Tillförd energi'!$B$1:$AQ$1,0),FALSE)</f>
        <v>0</v>
      </c>
      <c r="X231">
        <f>VLOOKUP($B231,'Tillförd energi'!$B$1:$AS$566,MATCH(X$1,'Tillförd energi'!$B$1:$AQ$1,0),FALSE)</f>
        <v>0</v>
      </c>
      <c r="Y231">
        <f>VLOOKUP($B231,'Tillförd energi'!$B$1:$AS$566,MATCH(Y$1,'Tillförd energi'!$B$1:$AQ$1,0),FALSE)</f>
        <v>0</v>
      </c>
      <c r="Z231">
        <f>VLOOKUP($B231,'Tillförd energi'!$B$1:$AS$566,MATCH(Z$1,'Tillförd energi'!$B$1:$AQ$1,0),FALSE)</f>
        <v>0</v>
      </c>
      <c r="AA231">
        <f>VLOOKUP($B231,'Tillförd energi'!$B$1:$AS$566,MATCH(AA$1,'Tillförd energi'!$B$1:$AQ$1,0),FALSE)</f>
        <v>0</v>
      </c>
      <c r="AB231">
        <f>VLOOKUP($B231,'Tillförd energi'!$B$1:$AS$566,MATCH(AB$1,'Tillförd energi'!$B$1:$AQ$1,0),FALSE)</f>
        <v>0</v>
      </c>
      <c r="AC231">
        <f>VLOOKUP($B231,'Tillförd energi'!$B$1:$AS$566,MATCH(AC$1,'Tillförd energi'!$B$1:$AQ$1,0),FALSE)</f>
        <v>3.6</v>
      </c>
      <c r="AD231">
        <f>VLOOKUP($B231,'Tillförd energi'!$B$1:$AS$566,MATCH(AD$1,'Tillförd energi'!$B$1:$AQ$1,0),FALSE)</f>
        <v>0</v>
      </c>
      <c r="AE231">
        <f>VLOOKUP($B231,'Tillförd energi'!$B$1:$AS$566,MATCH(AE$1,'Tillförd energi'!$B$1:$AQ$1,0),FALSE)</f>
        <v>0</v>
      </c>
      <c r="AF231">
        <f>VLOOKUP($B231,'Tillförd energi'!$B$1:$AS$566,MATCH(AF$1,'Tillförd energi'!$B$1:$AQ$1,0),FALSE)</f>
        <v>0.7</v>
      </c>
      <c r="AG231">
        <f>IFERROR(VLOOKUP(B231,Miljö!$B$1:$S$476,9,FALSE)/1,0)</f>
        <v>0</v>
      </c>
      <c r="AI231">
        <f t="shared" si="30"/>
        <v>30.47</v>
      </c>
      <c r="AJ231">
        <f t="shared" si="31"/>
        <v>30.47</v>
      </c>
      <c r="AK231">
        <f>IF(ISERROR(1/VLOOKUP($B231,Leveranser!$B$1:$S$500,MATCH("såld värme (gwh)",Leveranser!$B$1:$S$1,0),FALSE)),"",VLOOKUP($B231,Leveranser!$B$1:$S$500,MATCH("såld värme (gwh)",Leveranser!$B$1:$S$1,0),FALSE))</f>
        <v>20.9</v>
      </c>
      <c r="AL231" s="22">
        <f>VLOOKUP($B231,Leveranser!$B$1:$Y$500,MATCH("Totalt såld fjärrvärme till andra fjärrvärmeföretag",Leveranser!$B$1:$AA$1,0),FALSE)</f>
        <v>0</v>
      </c>
      <c r="AM231" s="22">
        <f>IF(ISERROR(1/VLOOKUP($B231,Miljö!$B$1:$S$500,MATCH("Såld mängd produktionsspecifik fjärrvärme (GWh)",Miljö!$B$1:$R$1,0),FALSE)),0,VLOOKUP($B231,Miljö!$B$1:$S$500,MATCH("Såld mängd produktionsspecifik fjärrvärme (GWh)",Miljö!$B$1:$R$1,0),FALSE))</f>
        <v>0</v>
      </c>
      <c r="AN231" s="23">
        <f t="shared" si="32"/>
        <v>0.6859205776173285</v>
      </c>
      <c r="AP231" t="str">
        <f>VLOOKUP($B231,'Miljövärden urval för publ'!$B$1:$H$450,7,FALSE)</f>
        <v>Ja</v>
      </c>
      <c r="AQ231" t="str">
        <f>VLOOKUP($B231,'Miljövärden urval för publ'!$B$1:$H$450,6,FALSE)</f>
        <v>Nej</v>
      </c>
      <c r="AU231">
        <f t="shared" si="33"/>
        <v>0.7</v>
      </c>
      <c r="AV231">
        <f t="shared" si="34"/>
        <v>0</v>
      </c>
      <c r="AW231">
        <f t="shared" si="35"/>
        <v>25.9</v>
      </c>
      <c r="AX231">
        <f t="shared" si="36"/>
        <v>0</v>
      </c>
      <c r="AZ231">
        <f t="shared" si="37"/>
        <v>0</v>
      </c>
      <c r="BA231">
        <f t="shared" si="38"/>
        <v>0</v>
      </c>
      <c r="BC231">
        <f t="shared" si="39"/>
        <v>25.9</v>
      </c>
    </row>
    <row r="232" spans="1:55" ht="15" customHeight="1" x14ac:dyDescent="0.25">
      <c r="A232" t="s">
        <v>331</v>
      </c>
      <c r="B232" t="s">
        <v>337</v>
      </c>
      <c r="C232">
        <f>VLOOKUP($B232,'Tillförd energi'!$B$1:$AS$566,MATCH(C$1,'Tillförd energi'!$B$1:$AQ$1,0),FALSE)</f>
        <v>0</v>
      </c>
      <c r="D232">
        <f>VLOOKUP($B232,'Tillförd energi'!$B$1:$AS$566,MATCH(D$1,'Tillförd energi'!$B$1:$AQ$1,0),FALSE)</f>
        <v>0.7</v>
      </c>
      <c r="E232">
        <f>VLOOKUP($B232,'Tillförd energi'!$B$1:$AS$566,MATCH(E$1,'Tillförd energi'!$B$1:$AQ$1,0),FALSE)</f>
        <v>0</v>
      </c>
      <c r="F232">
        <f>VLOOKUP($B232,'Tillförd energi'!$B$1:$AS$566,MATCH(F$1,'Tillförd energi'!$B$1:$AQ$1,0),FALSE)</f>
        <v>0</v>
      </c>
      <c r="G232">
        <f>VLOOKUP($B232,'Tillförd energi'!$B$1:$AS$566,MATCH(G$1,'Tillförd energi'!$B$1:$AQ$1,0),FALSE)</f>
        <v>0</v>
      </c>
      <c r="H232">
        <f>VLOOKUP($B232,'Tillförd energi'!$B$1:$AS$566,MATCH(H$1,'Tillförd energi'!$B$1:$AQ$1,0),FALSE)</f>
        <v>0</v>
      </c>
      <c r="I232">
        <f>VLOOKUP($B232,'Tillförd energi'!$B$1:$AS$566,MATCH(I$1,'Tillförd energi'!$B$1:$AQ$1,0),FALSE)</f>
        <v>0</v>
      </c>
      <c r="J232">
        <f>VLOOKUP($B232,'Tillförd energi'!$B$1:$AS$566,MATCH(J$1,'Tillförd energi'!$B$1:$AQ$1,0),FALSE)</f>
        <v>0</v>
      </c>
      <c r="K232">
        <v>0</v>
      </c>
      <c r="L232">
        <f>VLOOKUP($B232,'Tillförd energi'!$B$1:$AS$566,MATCH(L$1,'Tillförd energi'!$B$1:$AQ$1,0),FALSE)</f>
        <v>0</v>
      </c>
      <c r="M232">
        <f>VLOOKUP($B232,'Tillförd energi'!$B$1:$AS$566,MATCH(M$1,'Tillförd energi'!$B$1:$AQ$1,0),FALSE)</f>
        <v>0</v>
      </c>
      <c r="N232">
        <f>VLOOKUP($B232,'Tillförd energi'!$B$1:$AS$566,MATCH(N$1,'Tillförd energi'!$B$1:$AQ$1,0),FALSE)</f>
        <v>26.6</v>
      </c>
      <c r="O232">
        <f>VLOOKUP($B232,'Tillförd energi'!$B$1:$AS$566,MATCH(O$1,'Tillförd energi'!$B$1:$AQ$1,0),FALSE)</f>
        <v>0</v>
      </c>
      <c r="P232">
        <f>VLOOKUP($B232,'Tillförd energi'!$B$1:$AS$566,MATCH(P$1,'Tillförd energi'!$B$1:$AQ$1,0),FALSE)</f>
        <v>0</v>
      </c>
      <c r="Q232">
        <f>VLOOKUP($B232,'Tillförd energi'!$B$1:$AS$566,MATCH(Q$1,'Tillförd energi'!$B$1:$AQ$1,0),FALSE)</f>
        <v>0</v>
      </c>
      <c r="R232">
        <f>VLOOKUP($B232,'Tillförd energi'!$B$1:$AS$566,MATCH(R$1,'Tillförd energi'!$B$1:$AQ$1,0),FALSE)</f>
        <v>0</v>
      </c>
      <c r="S232">
        <f>VLOOKUP($B232,'Tillförd energi'!$B$1:$AS$566,MATCH(S$1,'Tillförd energi'!$B$1:$AQ$1,0),FALSE)</f>
        <v>0</v>
      </c>
      <c r="T232">
        <f>VLOOKUP($B232,'Tillförd energi'!$B$1:$AS$566,MATCH(T$1,'Tillförd energi'!$B$1:$AQ$1,0),FALSE)</f>
        <v>0</v>
      </c>
      <c r="U232">
        <f>VLOOKUP($B232,'Tillförd energi'!$B$1:$AS$566,MATCH(U$1,'Tillförd energi'!$B$1:$AQ$1,0),FALSE)</f>
        <v>0</v>
      </c>
      <c r="V232">
        <f>VLOOKUP($B232,'Tillförd energi'!$B$1:$AS$566,MATCH(V$1,'Tillförd energi'!$B$1:$AQ$1,0),FALSE)</f>
        <v>0</v>
      </c>
      <c r="W232">
        <f>VLOOKUP($B232,'Tillförd energi'!$B$1:$AS$566,MATCH(W$1,'Tillförd energi'!$B$1:$AQ$1,0),FALSE)</f>
        <v>0</v>
      </c>
      <c r="X232">
        <f>VLOOKUP($B232,'Tillförd energi'!$B$1:$AS$566,MATCH(X$1,'Tillförd energi'!$B$1:$AQ$1,0),FALSE)</f>
        <v>0</v>
      </c>
      <c r="Y232">
        <f>VLOOKUP($B232,'Tillförd energi'!$B$1:$AS$566,MATCH(Y$1,'Tillförd energi'!$B$1:$AQ$1,0),FALSE)</f>
        <v>0</v>
      </c>
      <c r="Z232">
        <f>VLOOKUP($B232,'Tillförd energi'!$B$1:$AS$566,MATCH(Z$1,'Tillförd energi'!$B$1:$AQ$1,0),FALSE)</f>
        <v>0</v>
      </c>
      <c r="AA232">
        <f>VLOOKUP($B232,'Tillförd energi'!$B$1:$AS$566,MATCH(AA$1,'Tillförd energi'!$B$1:$AQ$1,0),FALSE)</f>
        <v>0</v>
      </c>
      <c r="AB232">
        <f>VLOOKUP($B232,'Tillförd energi'!$B$1:$AS$566,MATCH(AB$1,'Tillförd energi'!$B$1:$AQ$1,0),FALSE)</f>
        <v>0</v>
      </c>
      <c r="AC232">
        <f>VLOOKUP($B232,'Tillförd energi'!$B$1:$AS$566,MATCH(AC$1,'Tillförd energi'!$B$1:$AQ$1,0),FALSE)</f>
        <v>0</v>
      </c>
      <c r="AD232">
        <f>VLOOKUP($B232,'Tillförd energi'!$B$1:$AS$566,MATCH(AD$1,'Tillförd energi'!$B$1:$AQ$1,0),FALSE)</f>
        <v>0</v>
      </c>
      <c r="AE232">
        <f>VLOOKUP($B232,'Tillförd energi'!$B$1:$AS$566,MATCH(AE$1,'Tillförd energi'!$B$1:$AQ$1,0),FALSE)</f>
        <v>0</v>
      </c>
      <c r="AF232">
        <f>VLOOKUP($B232,'Tillförd energi'!$B$1:$AS$566,MATCH(AF$1,'Tillförd energi'!$B$1:$AQ$1,0),FALSE)</f>
        <v>0.5</v>
      </c>
      <c r="AG232">
        <f>IFERROR(VLOOKUP(B232,Miljö!$B$1:$S$476,9,FALSE)/1,0)</f>
        <v>0</v>
      </c>
      <c r="AI232">
        <f t="shared" si="30"/>
        <v>27.8</v>
      </c>
      <c r="AJ232">
        <f t="shared" si="31"/>
        <v>27.8</v>
      </c>
      <c r="AK232">
        <f>IF(ISERROR(1/VLOOKUP($B232,Leveranser!$B$1:$S$500,MATCH("såld värme (gwh)",Leveranser!$B$1:$S$1,0),FALSE)),"",VLOOKUP($B232,Leveranser!$B$1:$S$500,MATCH("såld värme (gwh)",Leveranser!$B$1:$S$1,0),FALSE))</f>
        <v>22.5</v>
      </c>
      <c r="AL232" s="22">
        <f>VLOOKUP($B232,Leveranser!$B$1:$Y$500,MATCH("Totalt såld fjärrvärme till andra fjärrvärmeföretag",Leveranser!$B$1:$AA$1,0),FALSE)</f>
        <v>0</v>
      </c>
      <c r="AM232" s="22">
        <f>IF(ISERROR(1/VLOOKUP($B232,Miljö!$B$1:$S$500,MATCH("Såld mängd produktionsspecifik fjärrvärme (GWh)",Miljö!$B$1:$R$1,0),FALSE)),0,VLOOKUP($B232,Miljö!$B$1:$S$500,MATCH("Såld mängd produktionsspecifik fjärrvärme (GWh)",Miljö!$B$1:$R$1,0),FALSE))</f>
        <v>0</v>
      </c>
      <c r="AN232" s="23">
        <f t="shared" si="32"/>
        <v>0.80935251798561147</v>
      </c>
      <c r="AP232" t="str">
        <f>VLOOKUP($B232,'Miljövärden urval för publ'!$B$1:$H$450,7,FALSE)</f>
        <v>Ja</v>
      </c>
      <c r="AQ232" t="str">
        <f>VLOOKUP($B232,'Miljövärden urval för publ'!$B$1:$H$450,6,FALSE)</f>
        <v>Nej</v>
      </c>
      <c r="AU232">
        <f t="shared" si="33"/>
        <v>0.5</v>
      </c>
      <c r="AV232">
        <f t="shared" si="34"/>
        <v>0</v>
      </c>
      <c r="AW232">
        <f t="shared" si="35"/>
        <v>26.6</v>
      </c>
      <c r="AX232">
        <f t="shared" si="36"/>
        <v>0</v>
      </c>
      <c r="AZ232">
        <f t="shared" si="37"/>
        <v>0</v>
      </c>
      <c r="BA232">
        <f t="shared" si="38"/>
        <v>0</v>
      </c>
      <c r="BC232">
        <f t="shared" si="39"/>
        <v>26.6</v>
      </c>
    </row>
    <row r="233" spans="1:55" ht="15" customHeight="1" x14ac:dyDescent="0.25">
      <c r="A233" t="s">
        <v>331</v>
      </c>
      <c r="B233" t="s">
        <v>338</v>
      </c>
      <c r="C233">
        <f>VLOOKUP($B233,'Tillförd energi'!$B$1:$AS$566,MATCH(C$1,'Tillförd energi'!$B$1:$AQ$1,0),FALSE)</f>
        <v>0</v>
      </c>
      <c r="D233">
        <f>VLOOKUP($B233,'Tillförd energi'!$B$1:$AS$566,MATCH(D$1,'Tillförd energi'!$B$1:$AQ$1,0),FALSE)</f>
        <v>0.92200000000000004</v>
      </c>
      <c r="E233">
        <f>VLOOKUP($B233,'Tillförd energi'!$B$1:$AS$566,MATCH(E$1,'Tillförd energi'!$B$1:$AQ$1,0),FALSE)</f>
        <v>0</v>
      </c>
      <c r="F233">
        <f>VLOOKUP($B233,'Tillförd energi'!$B$1:$AS$566,MATCH(F$1,'Tillförd energi'!$B$1:$AQ$1,0),FALSE)</f>
        <v>0</v>
      </c>
      <c r="G233">
        <f>VLOOKUP($B233,'Tillförd energi'!$B$1:$AS$566,MATCH(G$1,'Tillförd energi'!$B$1:$AQ$1,0),FALSE)</f>
        <v>0</v>
      </c>
      <c r="H233">
        <f>VLOOKUP($B233,'Tillförd energi'!$B$1:$AS$566,MATCH(H$1,'Tillförd energi'!$B$1:$AQ$1,0),FALSE)</f>
        <v>0</v>
      </c>
      <c r="I233">
        <f>VLOOKUP($B233,'Tillförd energi'!$B$1:$AS$566,MATCH(I$1,'Tillförd energi'!$B$1:$AQ$1,0),FALSE)</f>
        <v>0</v>
      </c>
      <c r="J233">
        <f>VLOOKUP($B233,'Tillförd energi'!$B$1:$AS$566,MATCH(J$1,'Tillförd energi'!$B$1:$AQ$1,0),FALSE)</f>
        <v>0</v>
      </c>
      <c r="K233">
        <v>0</v>
      </c>
      <c r="L233">
        <f>VLOOKUP($B233,'Tillförd energi'!$B$1:$AS$566,MATCH(L$1,'Tillförd energi'!$B$1:$AQ$1,0),FALSE)</f>
        <v>0</v>
      </c>
      <c r="M233">
        <f>VLOOKUP($B233,'Tillförd energi'!$B$1:$AS$566,MATCH(M$1,'Tillförd energi'!$B$1:$AQ$1,0),FALSE)</f>
        <v>0</v>
      </c>
      <c r="N233">
        <f>VLOOKUP($B233,'Tillförd energi'!$B$1:$AS$566,MATCH(N$1,'Tillförd energi'!$B$1:$AQ$1,0),FALSE)</f>
        <v>0</v>
      </c>
      <c r="O233">
        <f>VLOOKUP($B233,'Tillförd energi'!$B$1:$AS$566,MATCH(O$1,'Tillförd energi'!$B$1:$AQ$1,0),FALSE)</f>
        <v>0</v>
      </c>
      <c r="P233">
        <f>VLOOKUP($B233,'Tillförd energi'!$B$1:$AS$566,MATCH(P$1,'Tillförd energi'!$B$1:$AQ$1,0),FALSE)</f>
        <v>0</v>
      </c>
      <c r="Q233">
        <f>VLOOKUP($B233,'Tillförd energi'!$B$1:$AS$566,MATCH(Q$1,'Tillförd energi'!$B$1:$AQ$1,0),FALSE)</f>
        <v>0</v>
      </c>
      <c r="R233">
        <f>VLOOKUP($B233,'Tillförd energi'!$B$1:$AS$566,MATCH(R$1,'Tillförd energi'!$B$1:$AQ$1,0),FALSE)</f>
        <v>6.7770000000000001</v>
      </c>
      <c r="S233">
        <f>VLOOKUP($B233,'Tillförd energi'!$B$1:$AS$566,MATCH(S$1,'Tillförd energi'!$B$1:$AQ$1,0),FALSE)</f>
        <v>10.677</v>
      </c>
      <c r="T233">
        <f>VLOOKUP($B233,'Tillförd energi'!$B$1:$AS$566,MATCH(T$1,'Tillförd energi'!$B$1:$AQ$1,0),FALSE)</f>
        <v>0</v>
      </c>
      <c r="U233">
        <f>VLOOKUP($B233,'Tillförd energi'!$B$1:$AS$566,MATCH(U$1,'Tillförd energi'!$B$1:$AQ$1,0),FALSE)</f>
        <v>0</v>
      </c>
      <c r="V233">
        <f>VLOOKUP($B233,'Tillförd energi'!$B$1:$AS$566,MATCH(V$1,'Tillförd energi'!$B$1:$AQ$1,0),FALSE)</f>
        <v>0</v>
      </c>
      <c r="W233">
        <f>VLOOKUP($B233,'Tillförd energi'!$B$1:$AS$566,MATCH(W$1,'Tillförd energi'!$B$1:$AQ$1,0),FALSE)</f>
        <v>0</v>
      </c>
      <c r="X233">
        <f>VLOOKUP($B233,'Tillförd energi'!$B$1:$AS$566,MATCH(X$1,'Tillförd energi'!$B$1:$AQ$1,0),FALSE)</f>
        <v>0</v>
      </c>
      <c r="Y233">
        <f>VLOOKUP($B233,'Tillförd energi'!$B$1:$AS$566,MATCH(Y$1,'Tillförd energi'!$B$1:$AQ$1,0),FALSE)</f>
        <v>0</v>
      </c>
      <c r="Z233">
        <f>VLOOKUP($B233,'Tillförd energi'!$B$1:$AS$566,MATCH(Z$1,'Tillförd energi'!$B$1:$AQ$1,0),FALSE)</f>
        <v>0</v>
      </c>
      <c r="AA233">
        <f>VLOOKUP($B233,'Tillförd energi'!$B$1:$AS$566,MATCH(AA$1,'Tillförd energi'!$B$1:$AQ$1,0),FALSE)</f>
        <v>0</v>
      </c>
      <c r="AB233">
        <f>VLOOKUP($B233,'Tillförd energi'!$B$1:$AS$566,MATCH(AB$1,'Tillförd energi'!$B$1:$AQ$1,0),FALSE)</f>
        <v>0</v>
      </c>
      <c r="AC233">
        <f>VLOOKUP($B233,'Tillförd energi'!$B$1:$AS$566,MATCH(AC$1,'Tillförd energi'!$B$1:$AQ$1,0),FALSE)</f>
        <v>0</v>
      </c>
      <c r="AD233">
        <f>VLOOKUP($B233,'Tillförd energi'!$B$1:$AS$566,MATCH(AD$1,'Tillförd energi'!$B$1:$AQ$1,0),FALSE)</f>
        <v>0</v>
      </c>
      <c r="AE233">
        <f>VLOOKUP($B233,'Tillförd energi'!$B$1:$AS$566,MATCH(AE$1,'Tillförd energi'!$B$1:$AQ$1,0),FALSE)</f>
        <v>0</v>
      </c>
      <c r="AF233">
        <f>VLOOKUP($B233,'Tillförd energi'!$B$1:$AS$566,MATCH(AF$1,'Tillförd energi'!$B$1:$AQ$1,0),FALSE)</f>
        <v>0.38400000000000001</v>
      </c>
      <c r="AG233">
        <f>IFERROR(VLOOKUP(B233,Miljö!$B$1:$S$476,9,FALSE)/1,0)</f>
        <v>0</v>
      </c>
      <c r="AI233">
        <f t="shared" si="30"/>
        <v>18.759999999999998</v>
      </c>
      <c r="AJ233">
        <f t="shared" si="31"/>
        <v>18.759999999999998</v>
      </c>
      <c r="AK233">
        <f>IF(ISERROR(1/VLOOKUP($B233,Leveranser!$B$1:$S$500,MATCH("såld värme (gwh)",Leveranser!$B$1:$S$1,0),FALSE)),"",VLOOKUP($B233,Leveranser!$B$1:$S$500,MATCH("såld värme (gwh)",Leveranser!$B$1:$S$1,0),FALSE))</f>
        <v>14.084</v>
      </c>
      <c r="AL233" s="22">
        <f>VLOOKUP($B233,Leveranser!$B$1:$Y$500,MATCH("Totalt såld fjärrvärme till andra fjärrvärmeföretag",Leveranser!$B$1:$AA$1,0),FALSE)</f>
        <v>0</v>
      </c>
      <c r="AM233" s="22">
        <f>IF(ISERROR(1/VLOOKUP($B233,Miljö!$B$1:$S$500,MATCH("Såld mängd produktionsspecifik fjärrvärme (GWh)",Miljö!$B$1:$R$1,0),FALSE)),0,VLOOKUP($B233,Miljö!$B$1:$S$500,MATCH("Såld mängd produktionsspecifik fjärrvärme (GWh)",Miljö!$B$1:$R$1,0),FALSE))</f>
        <v>0</v>
      </c>
      <c r="AN233" s="23">
        <f t="shared" si="32"/>
        <v>0.75074626865671645</v>
      </c>
      <c r="AP233" t="str">
        <f>VLOOKUP($B233,'Miljövärden urval för publ'!$B$1:$H$450,7,FALSE)</f>
        <v>Ja</v>
      </c>
      <c r="AQ233" t="str">
        <f>VLOOKUP($B233,'Miljövärden urval för publ'!$B$1:$H$450,6,FALSE)</f>
        <v>Ja</v>
      </c>
      <c r="AU233">
        <f t="shared" si="33"/>
        <v>0.38400000000000001</v>
      </c>
      <c r="AV233">
        <f t="shared" si="34"/>
        <v>0</v>
      </c>
      <c r="AW233">
        <f t="shared" si="35"/>
        <v>0</v>
      </c>
      <c r="AX233">
        <f t="shared" si="36"/>
        <v>17.454000000000001</v>
      </c>
      <c r="AZ233">
        <f t="shared" si="37"/>
        <v>0</v>
      </c>
      <c r="BA233">
        <f t="shared" si="38"/>
        <v>0</v>
      </c>
      <c r="BC233">
        <f t="shared" si="39"/>
        <v>17.454000000000001</v>
      </c>
    </row>
    <row r="234" spans="1:55" ht="15" customHeight="1" x14ac:dyDescent="0.25">
      <c r="A234" t="s">
        <v>331</v>
      </c>
      <c r="B234" t="s">
        <v>339</v>
      </c>
      <c r="C234">
        <f>VLOOKUP($B234,'Tillförd energi'!$B$1:$AS$566,MATCH(C$1,'Tillförd energi'!$B$1:$AQ$1,0),FALSE)</f>
        <v>0</v>
      </c>
      <c r="D234">
        <f>VLOOKUP($B234,'Tillförd energi'!$B$1:$AS$566,MATCH(D$1,'Tillförd energi'!$B$1:$AQ$1,0),FALSE)</f>
        <v>0.22</v>
      </c>
      <c r="E234">
        <f>VLOOKUP($B234,'Tillförd energi'!$B$1:$AS$566,MATCH(E$1,'Tillförd energi'!$B$1:$AQ$1,0),FALSE)</f>
        <v>0</v>
      </c>
      <c r="F234">
        <f>VLOOKUP($B234,'Tillförd energi'!$B$1:$AS$566,MATCH(F$1,'Tillförd energi'!$B$1:$AQ$1,0),FALSE)</f>
        <v>0</v>
      </c>
      <c r="G234">
        <f>VLOOKUP($B234,'Tillförd energi'!$B$1:$AS$566,MATCH(G$1,'Tillförd energi'!$B$1:$AQ$1,0),FALSE)</f>
        <v>0</v>
      </c>
      <c r="H234">
        <f>VLOOKUP($B234,'Tillförd energi'!$B$1:$AS$566,MATCH(H$1,'Tillförd energi'!$B$1:$AQ$1,0),FALSE)</f>
        <v>0</v>
      </c>
      <c r="I234">
        <f>VLOOKUP($B234,'Tillförd energi'!$B$1:$AS$566,MATCH(I$1,'Tillförd energi'!$B$1:$AQ$1,0),FALSE)</f>
        <v>0</v>
      </c>
      <c r="J234">
        <f>VLOOKUP($B234,'Tillförd energi'!$B$1:$AS$566,MATCH(J$1,'Tillförd energi'!$B$1:$AQ$1,0),FALSE)</f>
        <v>0.46600000000000003</v>
      </c>
      <c r="K234">
        <v>0</v>
      </c>
      <c r="L234">
        <f>VLOOKUP($B234,'Tillförd energi'!$B$1:$AS$566,MATCH(L$1,'Tillförd energi'!$B$1:$AQ$1,0),FALSE)</f>
        <v>0</v>
      </c>
      <c r="M234">
        <f>VLOOKUP($B234,'Tillförd energi'!$B$1:$AS$566,MATCH(M$1,'Tillförd energi'!$B$1:$AQ$1,0),FALSE)</f>
        <v>9.26</v>
      </c>
      <c r="N234">
        <f>VLOOKUP($B234,'Tillförd energi'!$B$1:$AS$566,MATCH(N$1,'Tillförd energi'!$B$1:$AQ$1,0),FALSE)</f>
        <v>0</v>
      </c>
      <c r="O234">
        <f>VLOOKUP($B234,'Tillförd energi'!$B$1:$AS$566,MATCH(O$1,'Tillförd energi'!$B$1:$AQ$1,0),FALSE)</f>
        <v>15.24</v>
      </c>
      <c r="P234">
        <f>VLOOKUP($B234,'Tillförd energi'!$B$1:$AS$566,MATCH(P$1,'Tillförd energi'!$B$1:$AQ$1,0),FALSE)</f>
        <v>7.05</v>
      </c>
      <c r="Q234">
        <f>VLOOKUP($B234,'Tillförd energi'!$B$1:$AS$566,MATCH(Q$1,'Tillförd energi'!$B$1:$AQ$1,0),FALSE)</f>
        <v>0</v>
      </c>
      <c r="R234">
        <f>VLOOKUP($B234,'Tillförd energi'!$B$1:$AS$566,MATCH(R$1,'Tillförd energi'!$B$1:$AQ$1,0),FALSE)</f>
        <v>0</v>
      </c>
      <c r="S234">
        <f>VLOOKUP($B234,'Tillförd energi'!$B$1:$AS$566,MATCH(S$1,'Tillförd energi'!$B$1:$AQ$1,0),FALSE)</f>
        <v>0</v>
      </c>
      <c r="T234">
        <f>VLOOKUP($B234,'Tillförd energi'!$B$1:$AS$566,MATCH(T$1,'Tillförd energi'!$B$1:$AQ$1,0),FALSE)</f>
        <v>0</v>
      </c>
      <c r="U234">
        <f>VLOOKUP($B234,'Tillförd energi'!$B$1:$AS$566,MATCH(U$1,'Tillförd energi'!$B$1:$AQ$1,0),FALSE)</f>
        <v>0</v>
      </c>
      <c r="V234">
        <f>VLOOKUP($B234,'Tillförd energi'!$B$1:$AS$566,MATCH(V$1,'Tillförd energi'!$B$1:$AQ$1,0),FALSE)</f>
        <v>0</v>
      </c>
      <c r="W234">
        <f>VLOOKUP($B234,'Tillförd energi'!$B$1:$AS$566,MATCH(W$1,'Tillförd energi'!$B$1:$AQ$1,0),FALSE)</f>
        <v>0</v>
      </c>
      <c r="X234">
        <f>VLOOKUP($B234,'Tillförd energi'!$B$1:$AS$566,MATCH(X$1,'Tillförd energi'!$B$1:$AQ$1,0),FALSE)</f>
        <v>0</v>
      </c>
      <c r="Y234">
        <f>VLOOKUP($B234,'Tillförd energi'!$B$1:$AS$566,MATCH(Y$1,'Tillförd energi'!$B$1:$AQ$1,0),FALSE)</f>
        <v>0</v>
      </c>
      <c r="Z234">
        <f>VLOOKUP($B234,'Tillförd energi'!$B$1:$AS$566,MATCH(Z$1,'Tillförd energi'!$B$1:$AQ$1,0),FALSE)</f>
        <v>0</v>
      </c>
      <c r="AA234">
        <f>VLOOKUP($B234,'Tillförd energi'!$B$1:$AS$566,MATCH(AA$1,'Tillförd energi'!$B$1:$AQ$1,0),FALSE)</f>
        <v>0</v>
      </c>
      <c r="AB234">
        <f>VLOOKUP($B234,'Tillförd energi'!$B$1:$AS$566,MATCH(AB$1,'Tillförd energi'!$B$1:$AQ$1,0),FALSE)</f>
        <v>0</v>
      </c>
      <c r="AC234">
        <f>VLOOKUP($B234,'Tillförd energi'!$B$1:$AS$566,MATCH(AC$1,'Tillförd energi'!$B$1:$AQ$1,0),FALSE)</f>
        <v>6.2149999999999999</v>
      </c>
      <c r="AD234">
        <f>VLOOKUP($B234,'Tillförd energi'!$B$1:$AS$566,MATCH(AD$1,'Tillförd energi'!$B$1:$AQ$1,0),FALSE)</f>
        <v>0</v>
      </c>
      <c r="AE234">
        <f>VLOOKUP($B234,'Tillförd energi'!$B$1:$AS$566,MATCH(AE$1,'Tillförd energi'!$B$1:$AQ$1,0),FALSE)</f>
        <v>0</v>
      </c>
      <c r="AF234">
        <f>VLOOKUP($B234,'Tillförd energi'!$B$1:$AS$566,MATCH(AF$1,'Tillförd energi'!$B$1:$AQ$1,0),FALSE)</f>
        <v>0.71299999999999997</v>
      </c>
      <c r="AG234">
        <f>IFERROR(VLOOKUP(B234,Miljö!$B$1:$S$476,9,FALSE)/1,0)</f>
        <v>0</v>
      </c>
      <c r="AI234">
        <f t="shared" si="30"/>
        <v>39.163999999999994</v>
      </c>
      <c r="AJ234">
        <f t="shared" si="31"/>
        <v>39.163999999999994</v>
      </c>
      <c r="AK234">
        <f>IF(ISERROR(1/VLOOKUP($B234,Leveranser!$B$1:$S$500,MATCH("såld värme (gwh)",Leveranser!$B$1:$S$1,0),FALSE)),"",VLOOKUP($B234,Leveranser!$B$1:$S$500,MATCH("såld värme (gwh)",Leveranser!$B$1:$S$1,0),FALSE))</f>
        <v>32.165999999999997</v>
      </c>
      <c r="AL234" s="22">
        <f>VLOOKUP($B234,Leveranser!$B$1:$Y$500,MATCH("Totalt såld fjärrvärme till andra fjärrvärmeföretag",Leveranser!$B$1:$AA$1,0),FALSE)</f>
        <v>0</v>
      </c>
      <c r="AM234" s="22">
        <f>IF(ISERROR(1/VLOOKUP($B234,Miljö!$B$1:$S$500,MATCH("Såld mängd produktionsspecifik fjärrvärme (GWh)",Miljö!$B$1:$R$1,0),FALSE)),0,VLOOKUP($B234,Miljö!$B$1:$S$500,MATCH("Såld mängd produktionsspecifik fjärrvärme (GWh)",Miljö!$B$1:$R$1,0),FALSE))</f>
        <v>0</v>
      </c>
      <c r="AN234" s="23">
        <f t="shared" si="32"/>
        <v>0.82131549382085589</v>
      </c>
      <c r="AP234" t="str">
        <f>VLOOKUP($B234,'Miljövärden urval för publ'!$B$1:$H$450,7,FALSE)</f>
        <v>Ja</v>
      </c>
      <c r="AQ234" t="str">
        <f>VLOOKUP($B234,'Miljövärden urval för publ'!$B$1:$H$450,6,FALSE)</f>
        <v>Ja</v>
      </c>
      <c r="AU234">
        <f t="shared" si="33"/>
        <v>0.71299999999999997</v>
      </c>
      <c r="AV234">
        <f t="shared" si="34"/>
        <v>0</v>
      </c>
      <c r="AW234">
        <f t="shared" si="35"/>
        <v>31.55</v>
      </c>
      <c r="AX234">
        <f t="shared" si="36"/>
        <v>0</v>
      </c>
      <c r="AZ234">
        <f t="shared" si="37"/>
        <v>0</v>
      </c>
      <c r="BA234">
        <f t="shared" si="38"/>
        <v>0</v>
      </c>
      <c r="BC234">
        <f t="shared" si="39"/>
        <v>31.55</v>
      </c>
    </row>
    <row r="235" spans="1:55" ht="15" customHeight="1" x14ac:dyDescent="0.25">
      <c r="A235" t="s">
        <v>331</v>
      </c>
      <c r="B235" t="s">
        <v>340</v>
      </c>
      <c r="C235">
        <f>VLOOKUP($B235,'Tillförd energi'!$B$1:$AS$566,MATCH(C$1,'Tillförd energi'!$B$1:$AQ$1,0),FALSE)</f>
        <v>0</v>
      </c>
      <c r="D235">
        <f>VLOOKUP($B235,'Tillförd energi'!$B$1:$AS$566,MATCH(D$1,'Tillförd energi'!$B$1:$AQ$1,0),FALSE)</f>
        <v>0.24</v>
      </c>
      <c r="E235">
        <f>VLOOKUP($B235,'Tillförd energi'!$B$1:$AS$566,MATCH(E$1,'Tillförd energi'!$B$1:$AQ$1,0),FALSE)</f>
        <v>0</v>
      </c>
      <c r="F235">
        <f>VLOOKUP($B235,'Tillförd energi'!$B$1:$AS$566,MATCH(F$1,'Tillförd energi'!$B$1:$AQ$1,0),FALSE)</f>
        <v>0</v>
      </c>
      <c r="G235">
        <f>VLOOKUP($B235,'Tillförd energi'!$B$1:$AS$566,MATCH(G$1,'Tillförd energi'!$B$1:$AQ$1,0),FALSE)</f>
        <v>0</v>
      </c>
      <c r="H235">
        <f>VLOOKUP($B235,'Tillförd energi'!$B$1:$AS$566,MATCH(H$1,'Tillförd energi'!$B$1:$AQ$1,0),FALSE)</f>
        <v>0</v>
      </c>
      <c r="I235">
        <f>VLOOKUP($B235,'Tillförd energi'!$B$1:$AS$566,MATCH(I$1,'Tillförd energi'!$B$1:$AQ$1,0),FALSE)</f>
        <v>0</v>
      </c>
      <c r="J235">
        <f>VLOOKUP($B235,'Tillförd energi'!$B$1:$AS$566,MATCH(J$1,'Tillförd energi'!$B$1:$AQ$1,0),FALSE)</f>
        <v>0</v>
      </c>
      <c r="K235">
        <v>0</v>
      </c>
      <c r="L235">
        <f>VLOOKUP($B235,'Tillförd energi'!$B$1:$AS$566,MATCH(L$1,'Tillförd energi'!$B$1:$AQ$1,0),FALSE)</f>
        <v>0</v>
      </c>
      <c r="M235">
        <f>VLOOKUP($B235,'Tillförd energi'!$B$1:$AS$566,MATCH(M$1,'Tillförd energi'!$B$1:$AQ$1,0),FALSE)</f>
        <v>0</v>
      </c>
      <c r="N235">
        <f>VLOOKUP($B235,'Tillförd energi'!$B$1:$AS$566,MATCH(N$1,'Tillförd energi'!$B$1:$AQ$1,0),FALSE)</f>
        <v>35.4</v>
      </c>
      <c r="O235">
        <f>VLOOKUP($B235,'Tillförd energi'!$B$1:$AS$566,MATCH(O$1,'Tillförd energi'!$B$1:$AQ$1,0),FALSE)</f>
        <v>0</v>
      </c>
      <c r="P235">
        <f>VLOOKUP($B235,'Tillförd energi'!$B$1:$AS$566,MATCH(P$1,'Tillförd energi'!$B$1:$AQ$1,0),FALSE)</f>
        <v>0</v>
      </c>
      <c r="Q235">
        <f>VLOOKUP($B235,'Tillförd energi'!$B$1:$AS$566,MATCH(Q$1,'Tillförd energi'!$B$1:$AQ$1,0),FALSE)</f>
        <v>0</v>
      </c>
      <c r="R235">
        <f>VLOOKUP($B235,'Tillförd energi'!$B$1:$AS$566,MATCH(R$1,'Tillförd energi'!$B$1:$AQ$1,0),FALSE)</f>
        <v>0</v>
      </c>
      <c r="S235">
        <f>VLOOKUP($B235,'Tillförd energi'!$B$1:$AS$566,MATCH(S$1,'Tillförd energi'!$B$1:$AQ$1,0),FALSE)</f>
        <v>0</v>
      </c>
      <c r="T235">
        <f>VLOOKUP($B235,'Tillförd energi'!$B$1:$AS$566,MATCH(T$1,'Tillförd energi'!$B$1:$AQ$1,0),FALSE)</f>
        <v>0</v>
      </c>
      <c r="U235">
        <f>VLOOKUP($B235,'Tillförd energi'!$B$1:$AS$566,MATCH(U$1,'Tillförd energi'!$B$1:$AQ$1,0),FALSE)</f>
        <v>0</v>
      </c>
      <c r="V235">
        <f>VLOOKUP($B235,'Tillförd energi'!$B$1:$AS$566,MATCH(V$1,'Tillförd energi'!$B$1:$AQ$1,0),FALSE)</f>
        <v>0</v>
      </c>
      <c r="W235">
        <f>VLOOKUP($B235,'Tillförd energi'!$B$1:$AS$566,MATCH(W$1,'Tillförd energi'!$B$1:$AQ$1,0),FALSE)</f>
        <v>0</v>
      </c>
      <c r="X235">
        <f>VLOOKUP($B235,'Tillförd energi'!$B$1:$AS$566,MATCH(X$1,'Tillförd energi'!$B$1:$AQ$1,0),FALSE)</f>
        <v>0</v>
      </c>
      <c r="Y235">
        <f>VLOOKUP($B235,'Tillförd energi'!$B$1:$AS$566,MATCH(Y$1,'Tillförd energi'!$B$1:$AQ$1,0),FALSE)</f>
        <v>0</v>
      </c>
      <c r="Z235">
        <f>VLOOKUP($B235,'Tillförd energi'!$B$1:$AS$566,MATCH(Z$1,'Tillförd energi'!$B$1:$AQ$1,0),FALSE)</f>
        <v>0</v>
      </c>
      <c r="AA235">
        <f>VLOOKUP($B235,'Tillförd energi'!$B$1:$AS$566,MATCH(AA$1,'Tillförd energi'!$B$1:$AQ$1,0),FALSE)</f>
        <v>0</v>
      </c>
      <c r="AB235">
        <f>VLOOKUP($B235,'Tillförd energi'!$B$1:$AS$566,MATCH(AB$1,'Tillförd energi'!$B$1:$AQ$1,0),FALSE)</f>
        <v>0</v>
      </c>
      <c r="AC235">
        <f>VLOOKUP($B235,'Tillförd energi'!$B$1:$AS$566,MATCH(AC$1,'Tillförd energi'!$B$1:$AQ$1,0),FALSE)</f>
        <v>0</v>
      </c>
      <c r="AD235">
        <f>VLOOKUP($B235,'Tillförd energi'!$B$1:$AS$566,MATCH(AD$1,'Tillförd energi'!$B$1:$AQ$1,0),FALSE)</f>
        <v>0</v>
      </c>
      <c r="AE235">
        <f>VLOOKUP($B235,'Tillförd energi'!$B$1:$AS$566,MATCH(AE$1,'Tillförd energi'!$B$1:$AQ$1,0),FALSE)</f>
        <v>0</v>
      </c>
      <c r="AF235">
        <f>VLOOKUP($B235,'Tillförd energi'!$B$1:$AS$566,MATCH(AF$1,'Tillförd energi'!$B$1:$AQ$1,0),FALSE)</f>
        <v>0.71</v>
      </c>
      <c r="AG235">
        <f>IFERROR(VLOOKUP(B235,Miljö!$B$1:$S$476,9,FALSE)/1,0)</f>
        <v>0</v>
      </c>
      <c r="AI235">
        <f t="shared" si="30"/>
        <v>36.35</v>
      </c>
      <c r="AJ235">
        <f t="shared" si="31"/>
        <v>36.35</v>
      </c>
      <c r="AK235">
        <f>IF(ISERROR(1/VLOOKUP($B235,Leveranser!$B$1:$S$500,MATCH("såld värme (gwh)",Leveranser!$B$1:$S$1,0),FALSE)),"",VLOOKUP($B235,Leveranser!$B$1:$S$500,MATCH("såld värme (gwh)",Leveranser!$B$1:$S$1,0),FALSE))</f>
        <v>28.4</v>
      </c>
      <c r="AL235" s="22">
        <f>VLOOKUP($B235,Leveranser!$B$1:$Y$500,MATCH("Totalt såld fjärrvärme till andra fjärrvärmeföretag",Leveranser!$B$1:$AA$1,0),FALSE)</f>
        <v>0</v>
      </c>
      <c r="AM235" s="22">
        <f>IF(ISERROR(1/VLOOKUP($B235,Miljö!$B$1:$S$500,MATCH("Såld mängd produktionsspecifik fjärrvärme (GWh)",Miljö!$B$1:$R$1,0),FALSE)),0,VLOOKUP($B235,Miljö!$B$1:$S$500,MATCH("Såld mängd produktionsspecifik fjärrvärme (GWh)",Miljö!$B$1:$R$1,0),FALSE))</f>
        <v>0</v>
      </c>
      <c r="AN235" s="23">
        <f t="shared" si="32"/>
        <v>0.78129298486932597</v>
      </c>
      <c r="AP235" t="str">
        <f>VLOOKUP($B235,'Miljövärden urval för publ'!$B$1:$H$450,7,FALSE)</f>
        <v>Ja</v>
      </c>
      <c r="AQ235" t="str">
        <f>VLOOKUP($B235,'Miljövärden urval för publ'!$B$1:$H$450,6,FALSE)</f>
        <v>Nej</v>
      </c>
      <c r="AU235">
        <f t="shared" si="33"/>
        <v>0.71</v>
      </c>
      <c r="AV235">
        <f t="shared" si="34"/>
        <v>0</v>
      </c>
      <c r="AW235">
        <f t="shared" si="35"/>
        <v>35.4</v>
      </c>
      <c r="AX235">
        <f t="shared" si="36"/>
        <v>0</v>
      </c>
      <c r="AZ235">
        <f t="shared" si="37"/>
        <v>0</v>
      </c>
      <c r="BA235">
        <f t="shared" si="38"/>
        <v>0</v>
      </c>
      <c r="BC235">
        <f t="shared" si="39"/>
        <v>35.4</v>
      </c>
    </row>
    <row r="236" spans="1:55" ht="15" customHeight="1" x14ac:dyDescent="0.25">
      <c r="A236" t="s">
        <v>331</v>
      </c>
      <c r="B236" t="s">
        <v>341</v>
      </c>
      <c r="C236">
        <f>VLOOKUP($B236,'Tillförd energi'!$B$1:$AS$566,MATCH(C$1,'Tillförd energi'!$B$1:$AQ$1,0),FALSE)</f>
        <v>0</v>
      </c>
      <c r="D236">
        <f>VLOOKUP($B236,'Tillförd energi'!$B$1:$AS$566,MATCH(D$1,'Tillförd energi'!$B$1:$AQ$1,0),FALSE)</f>
        <v>2.2000000000000002</v>
      </c>
      <c r="E236">
        <f>VLOOKUP($B236,'Tillförd energi'!$B$1:$AS$566,MATCH(E$1,'Tillförd energi'!$B$1:$AQ$1,0),FALSE)</f>
        <v>0</v>
      </c>
      <c r="F236">
        <f>VLOOKUP($B236,'Tillförd energi'!$B$1:$AS$566,MATCH(F$1,'Tillförd energi'!$B$1:$AQ$1,0),FALSE)</f>
        <v>0</v>
      </c>
      <c r="G236">
        <f>VLOOKUP($B236,'Tillförd energi'!$B$1:$AS$566,MATCH(G$1,'Tillförd energi'!$B$1:$AQ$1,0),FALSE)</f>
        <v>0</v>
      </c>
      <c r="H236">
        <f>VLOOKUP($B236,'Tillförd energi'!$B$1:$AS$566,MATCH(H$1,'Tillförd energi'!$B$1:$AQ$1,0),FALSE)</f>
        <v>0</v>
      </c>
      <c r="I236">
        <f>VLOOKUP($B236,'Tillförd energi'!$B$1:$AS$566,MATCH(I$1,'Tillförd energi'!$B$1:$AQ$1,0),FALSE)</f>
        <v>0</v>
      </c>
      <c r="J236">
        <f>VLOOKUP($B236,'Tillförd energi'!$B$1:$AS$566,MATCH(J$1,'Tillförd energi'!$B$1:$AQ$1,0),FALSE)</f>
        <v>0</v>
      </c>
      <c r="K236">
        <v>0</v>
      </c>
      <c r="L236">
        <f>VLOOKUP($B236,'Tillförd energi'!$B$1:$AS$566,MATCH(L$1,'Tillförd energi'!$B$1:$AQ$1,0),FALSE)</f>
        <v>0</v>
      </c>
      <c r="M236">
        <f>VLOOKUP($B236,'Tillförd energi'!$B$1:$AS$566,MATCH(M$1,'Tillförd energi'!$B$1:$AQ$1,0),FALSE)</f>
        <v>0</v>
      </c>
      <c r="N236">
        <f>VLOOKUP($B236,'Tillförd energi'!$B$1:$AS$566,MATCH(N$1,'Tillförd energi'!$B$1:$AQ$1,0),FALSE)</f>
        <v>0</v>
      </c>
      <c r="O236">
        <f>VLOOKUP($B236,'Tillförd energi'!$B$1:$AS$566,MATCH(O$1,'Tillförd energi'!$B$1:$AQ$1,0),FALSE)</f>
        <v>9</v>
      </c>
      <c r="P236">
        <f>VLOOKUP($B236,'Tillförd energi'!$B$1:$AS$566,MATCH(P$1,'Tillförd energi'!$B$1:$AQ$1,0),FALSE)</f>
        <v>26</v>
      </c>
      <c r="Q236">
        <f>VLOOKUP($B236,'Tillförd energi'!$B$1:$AS$566,MATCH(Q$1,'Tillförd energi'!$B$1:$AQ$1,0),FALSE)</f>
        <v>0</v>
      </c>
      <c r="R236">
        <f>VLOOKUP($B236,'Tillförd energi'!$B$1:$AS$566,MATCH(R$1,'Tillförd energi'!$B$1:$AQ$1,0),FALSE)</f>
        <v>0</v>
      </c>
      <c r="S236">
        <f>VLOOKUP($B236,'Tillförd energi'!$B$1:$AS$566,MATCH(S$1,'Tillförd energi'!$B$1:$AQ$1,0),FALSE)</f>
        <v>0</v>
      </c>
      <c r="T236">
        <f>VLOOKUP($B236,'Tillförd energi'!$B$1:$AS$566,MATCH(T$1,'Tillförd energi'!$B$1:$AQ$1,0),FALSE)</f>
        <v>0</v>
      </c>
      <c r="U236">
        <f>VLOOKUP($B236,'Tillförd energi'!$B$1:$AS$566,MATCH(U$1,'Tillförd energi'!$B$1:$AQ$1,0),FALSE)</f>
        <v>0</v>
      </c>
      <c r="V236">
        <f>VLOOKUP($B236,'Tillförd energi'!$B$1:$AS$566,MATCH(V$1,'Tillförd energi'!$B$1:$AQ$1,0),FALSE)</f>
        <v>0</v>
      </c>
      <c r="W236">
        <f>VLOOKUP($B236,'Tillförd energi'!$B$1:$AS$566,MATCH(W$1,'Tillförd energi'!$B$1:$AQ$1,0),FALSE)</f>
        <v>0</v>
      </c>
      <c r="X236">
        <f>VLOOKUP($B236,'Tillförd energi'!$B$1:$AS$566,MATCH(X$1,'Tillförd energi'!$B$1:$AQ$1,0),FALSE)</f>
        <v>0</v>
      </c>
      <c r="Y236">
        <f>VLOOKUP($B236,'Tillförd energi'!$B$1:$AS$566,MATCH(Y$1,'Tillförd energi'!$B$1:$AQ$1,0),FALSE)</f>
        <v>0</v>
      </c>
      <c r="Z236">
        <f>VLOOKUP($B236,'Tillförd energi'!$B$1:$AS$566,MATCH(Z$1,'Tillförd energi'!$B$1:$AQ$1,0),FALSE)</f>
        <v>0</v>
      </c>
      <c r="AA236">
        <f>VLOOKUP($B236,'Tillförd energi'!$B$1:$AS$566,MATCH(AA$1,'Tillförd energi'!$B$1:$AQ$1,0),FALSE)</f>
        <v>0</v>
      </c>
      <c r="AB236">
        <f>VLOOKUP($B236,'Tillförd energi'!$B$1:$AS$566,MATCH(AB$1,'Tillförd energi'!$B$1:$AQ$1,0),FALSE)</f>
        <v>0</v>
      </c>
      <c r="AC236">
        <f>VLOOKUP($B236,'Tillförd energi'!$B$1:$AS$566,MATCH(AC$1,'Tillförd energi'!$B$1:$AQ$1,0),FALSE)</f>
        <v>6.5</v>
      </c>
      <c r="AD236">
        <f>VLOOKUP($B236,'Tillförd energi'!$B$1:$AS$566,MATCH(AD$1,'Tillförd energi'!$B$1:$AQ$1,0),FALSE)</f>
        <v>0</v>
      </c>
      <c r="AE236">
        <f>VLOOKUP($B236,'Tillförd energi'!$B$1:$AS$566,MATCH(AE$1,'Tillförd energi'!$B$1:$AQ$1,0),FALSE)</f>
        <v>0</v>
      </c>
      <c r="AF236">
        <f>VLOOKUP($B236,'Tillförd energi'!$B$1:$AS$566,MATCH(AF$1,'Tillförd energi'!$B$1:$AQ$1,0),FALSE)</f>
        <v>0.7</v>
      </c>
      <c r="AG236">
        <f>IFERROR(VLOOKUP(B236,Miljö!$B$1:$S$476,9,FALSE)/1,0)</f>
        <v>0</v>
      </c>
      <c r="AI236">
        <f t="shared" si="30"/>
        <v>44.400000000000006</v>
      </c>
      <c r="AJ236">
        <f t="shared" si="31"/>
        <v>44.400000000000006</v>
      </c>
      <c r="AK236">
        <f>IF(ISERROR(1/VLOOKUP($B236,Leveranser!$B$1:$S$500,MATCH("såld värme (gwh)",Leveranser!$B$1:$S$1,0),FALSE)),"",VLOOKUP($B236,Leveranser!$B$1:$S$500,MATCH("såld värme (gwh)",Leveranser!$B$1:$S$1,0),FALSE))</f>
        <v>33.799999999999997</v>
      </c>
      <c r="AL236" s="22">
        <f>VLOOKUP($B236,Leveranser!$B$1:$Y$500,MATCH("Totalt såld fjärrvärme till andra fjärrvärmeföretag",Leveranser!$B$1:$AA$1,0),FALSE)</f>
        <v>0</v>
      </c>
      <c r="AM236" s="22">
        <f>IF(ISERROR(1/VLOOKUP($B236,Miljö!$B$1:$S$500,MATCH("Såld mängd produktionsspecifik fjärrvärme (GWh)",Miljö!$B$1:$R$1,0),FALSE)),0,VLOOKUP($B236,Miljö!$B$1:$S$500,MATCH("Såld mängd produktionsspecifik fjärrvärme (GWh)",Miljö!$B$1:$R$1,0),FALSE))</f>
        <v>0</v>
      </c>
      <c r="AN236" s="23">
        <f t="shared" si="32"/>
        <v>0.76126126126126115</v>
      </c>
      <c r="AP236" t="str">
        <f>VLOOKUP($B236,'Miljövärden urval för publ'!$B$1:$H$450,7,FALSE)</f>
        <v>Ja</v>
      </c>
      <c r="AQ236" t="str">
        <f>VLOOKUP($B236,'Miljövärden urval för publ'!$B$1:$H$450,6,FALSE)</f>
        <v>Nej</v>
      </c>
      <c r="AU236">
        <f t="shared" si="33"/>
        <v>0.7</v>
      </c>
      <c r="AV236">
        <f t="shared" si="34"/>
        <v>0</v>
      </c>
      <c r="AW236">
        <f t="shared" si="35"/>
        <v>35</v>
      </c>
      <c r="AX236">
        <f t="shared" si="36"/>
        <v>0</v>
      </c>
      <c r="AZ236">
        <f t="shared" si="37"/>
        <v>0</v>
      </c>
      <c r="BA236">
        <f t="shared" si="38"/>
        <v>0</v>
      </c>
      <c r="BC236">
        <f t="shared" si="39"/>
        <v>35</v>
      </c>
    </row>
    <row r="237" spans="1:55" ht="15" customHeight="1" x14ac:dyDescent="0.25">
      <c r="A237" t="s">
        <v>331</v>
      </c>
      <c r="B237" t="s">
        <v>342</v>
      </c>
      <c r="C237">
        <f>VLOOKUP($B237,'Tillförd energi'!$B$1:$AS$566,MATCH(C$1,'Tillförd energi'!$B$1:$AQ$1,0),FALSE)</f>
        <v>0</v>
      </c>
      <c r="D237">
        <f>VLOOKUP($B237,'Tillförd energi'!$B$1:$AS$566,MATCH(D$1,'Tillförd energi'!$B$1:$AQ$1,0),FALSE)</f>
        <v>0.154</v>
      </c>
      <c r="E237">
        <f>VLOOKUP($B237,'Tillförd energi'!$B$1:$AS$566,MATCH(E$1,'Tillförd energi'!$B$1:$AQ$1,0),FALSE)</f>
        <v>0</v>
      </c>
      <c r="F237">
        <f>VLOOKUP($B237,'Tillförd energi'!$B$1:$AS$566,MATCH(F$1,'Tillförd energi'!$B$1:$AQ$1,0),FALSE)</f>
        <v>0</v>
      </c>
      <c r="G237">
        <f>VLOOKUP($B237,'Tillförd energi'!$B$1:$AS$566,MATCH(G$1,'Tillförd energi'!$B$1:$AQ$1,0),FALSE)</f>
        <v>0</v>
      </c>
      <c r="H237">
        <f>VLOOKUP($B237,'Tillförd energi'!$B$1:$AS$566,MATCH(H$1,'Tillförd energi'!$B$1:$AQ$1,0),FALSE)</f>
        <v>0</v>
      </c>
      <c r="I237">
        <f>VLOOKUP($B237,'Tillförd energi'!$B$1:$AS$566,MATCH(I$1,'Tillförd energi'!$B$1:$AQ$1,0),FALSE)</f>
        <v>0</v>
      </c>
      <c r="J237">
        <f>VLOOKUP($B237,'Tillförd energi'!$B$1:$AS$566,MATCH(J$1,'Tillförd energi'!$B$1:$AQ$1,0),FALSE)</f>
        <v>0</v>
      </c>
      <c r="K237">
        <v>0</v>
      </c>
      <c r="L237">
        <f>VLOOKUP($B237,'Tillförd energi'!$B$1:$AS$566,MATCH(L$1,'Tillförd energi'!$B$1:$AQ$1,0),FALSE)</f>
        <v>0</v>
      </c>
      <c r="M237">
        <f>VLOOKUP($B237,'Tillförd energi'!$B$1:$AS$566,MATCH(M$1,'Tillförd energi'!$B$1:$AQ$1,0),FALSE)</f>
        <v>12.45</v>
      </c>
      <c r="N237">
        <f>VLOOKUP($B237,'Tillförd energi'!$B$1:$AS$566,MATCH(N$1,'Tillförd energi'!$B$1:$AQ$1,0),FALSE)</f>
        <v>0</v>
      </c>
      <c r="O237">
        <f>VLOOKUP($B237,'Tillförd energi'!$B$1:$AS$566,MATCH(O$1,'Tillförd energi'!$B$1:$AQ$1,0),FALSE)</f>
        <v>0</v>
      </c>
      <c r="P237">
        <f>VLOOKUP($B237,'Tillförd energi'!$B$1:$AS$566,MATCH(P$1,'Tillförd energi'!$B$1:$AQ$1,0),FALSE)</f>
        <v>7.56</v>
      </c>
      <c r="Q237">
        <f>VLOOKUP($B237,'Tillförd energi'!$B$1:$AS$566,MATCH(Q$1,'Tillförd energi'!$B$1:$AQ$1,0),FALSE)</f>
        <v>0</v>
      </c>
      <c r="R237">
        <f>VLOOKUP($B237,'Tillförd energi'!$B$1:$AS$566,MATCH(R$1,'Tillförd energi'!$B$1:$AQ$1,0),FALSE)</f>
        <v>0</v>
      </c>
      <c r="S237">
        <f>VLOOKUP($B237,'Tillförd energi'!$B$1:$AS$566,MATCH(S$1,'Tillförd energi'!$B$1:$AQ$1,0),FALSE)</f>
        <v>0</v>
      </c>
      <c r="T237">
        <f>VLOOKUP($B237,'Tillförd energi'!$B$1:$AS$566,MATCH(T$1,'Tillförd energi'!$B$1:$AQ$1,0),FALSE)</f>
        <v>0</v>
      </c>
      <c r="U237">
        <f>VLOOKUP($B237,'Tillförd energi'!$B$1:$AS$566,MATCH(U$1,'Tillförd energi'!$B$1:$AQ$1,0),FALSE)</f>
        <v>0</v>
      </c>
      <c r="V237">
        <f>VLOOKUP($B237,'Tillförd energi'!$B$1:$AS$566,MATCH(V$1,'Tillförd energi'!$B$1:$AQ$1,0),FALSE)</f>
        <v>0</v>
      </c>
      <c r="W237">
        <f>VLOOKUP($B237,'Tillförd energi'!$B$1:$AS$566,MATCH(W$1,'Tillförd energi'!$B$1:$AQ$1,0),FALSE)</f>
        <v>0</v>
      </c>
      <c r="X237">
        <f>VLOOKUP($B237,'Tillförd energi'!$B$1:$AS$566,MATCH(X$1,'Tillförd energi'!$B$1:$AQ$1,0),FALSE)</f>
        <v>0</v>
      </c>
      <c r="Y237">
        <f>VLOOKUP($B237,'Tillförd energi'!$B$1:$AS$566,MATCH(Y$1,'Tillförd energi'!$B$1:$AQ$1,0),FALSE)</f>
        <v>0</v>
      </c>
      <c r="Z237">
        <f>VLOOKUP($B237,'Tillförd energi'!$B$1:$AS$566,MATCH(Z$1,'Tillförd energi'!$B$1:$AQ$1,0),FALSE)</f>
        <v>0</v>
      </c>
      <c r="AA237">
        <f>VLOOKUP($B237,'Tillförd energi'!$B$1:$AS$566,MATCH(AA$1,'Tillförd energi'!$B$1:$AQ$1,0),FALSE)</f>
        <v>0</v>
      </c>
      <c r="AB237">
        <f>VLOOKUP($B237,'Tillförd energi'!$B$1:$AS$566,MATCH(AB$1,'Tillförd energi'!$B$1:$AQ$1,0),FALSE)</f>
        <v>0</v>
      </c>
      <c r="AC237">
        <f>VLOOKUP($B237,'Tillförd energi'!$B$1:$AS$566,MATCH(AC$1,'Tillförd energi'!$B$1:$AQ$1,0),FALSE)</f>
        <v>0</v>
      </c>
      <c r="AD237">
        <f>VLOOKUP($B237,'Tillförd energi'!$B$1:$AS$566,MATCH(AD$1,'Tillförd energi'!$B$1:$AQ$1,0),FALSE)</f>
        <v>0</v>
      </c>
      <c r="AE237">
        <f>VLOOKUP($B237,'Tillförd energi'!$B$1:$AS$566,MATCH(AE$1,'Tillförd energi'!$B$1:$AQ$1,0),FALSE)</f>
        <v>0</v>
      </c>
      <c r="AF237">
        <f>VLOOKUP($B237,'Tillförd energi'!$B$1:$AS$566,MATCH(AF$1,'Tillförd energi'!$B$1:$AQ$1,0),FALSE)</f>
        <v>0.40300000000000002</v>
      </c>
      <c r="AG237">
        <f>IFERROR(VLOOKUP(B237,Miljö!$B$1:$S$476,9,FALSE)/1,0)</f>
        <v>0</v>
      </c>
      <c r="AI237">
        <f t="shared" si="30"/>
        <v>20.566999999999997</v>
      </c>
      <c r="AJ237">
        <f t="shared" si="31"/>
        <v>20.566999999999997</v>
      </c>
      <c r="AK237">
        <f>IF(ISERROR(1/VLOOKUP($B237,Leveranser!$B$1:$S$500,MATCH("såld värme (gwh)",Leveranser!$B$1:$S$1,0),FALSE)),"",VLOOKUP($B237,Leveranser!$B$1:$S$500,MATCH("såld värme (gwh)",Leveranser!$B$1:$S$1,0),FALSE))</f>
        <v>16.536000000000001</v>
      </c>
      <c r="AL237" s="22">
        <f>VLOOKUP($B237,Leveranser!$B$1:$Y$500,MATCH("Totalt såld fjärrvärme till andra fjärrvärmeföretag",Leveranser!$B$1:$AA$1,0),FALSE)</f>
        <v>0</v>
      </c>
      <c r="AM237" s="22">
        <f>IF(ISERROR(1/VLOOKUP($B237,Miljö!$B$1:$S$500,MATCH("Såld mängd produktionsspecifik fjärrvärme (GWh)",Miljö!$B$1:$R$1,0),FALSE)),0,VLOOKUP($B237,Miljö!$B$1:$S$500,MATCH("Såld mängd produktionsspecifik fjärrvärme (GWh)",Miljö!$B$1:$R$1,0),FALSE))</f>
        <v>0</v>
      </c>
      <c r="AN237" s="23">
        <f t="shared" si="32"/>
        <v>0.80400641804833006</v>
      </c>
      <c r="AP237" t="str">
        <f>VLOOKUP($B237,'Miljövärden urval för publ'!$B$1:$H$450,7,FALSE)</f>
        <v>Ja</v>
      </c>
      <c r="AQ237" t="str">
        <f>VLOOKUP($B237,'Miljövärden urval för publ'!$B$1:$H$450,6,FALSE)</f>
        <v>Ja</v>
      </c>
      <c r="AU237">
        <f t="shared" si="33"/>
        <v>0.40300000000000002</v>
      </c>
      <c r="AV237">
        <f t="shared" si="34"/>
        <v>0</v>
      </c>
      <c r="AW237">
        <f t="shared" si="35"/>
        <v>20.009999999999998</v>
      </c>
      <c r="AX237">
        <f t="shared" si="36"/>
        <v>0</v>
      </c>
      <c r="AZ237">
        <f t="shared" si="37"/>
        <v>0</v>
      </c>
      <c r="BA237">
        <f t="shared" si="38"/>
        <v>0</v>
      </c>
      <c r="BC237">
        <f t="shared" si="39"/>
        <v>20.009999999999998</v>
      </c>
    </row>
    <row r="238" spans="1:55" ht="15" customHeight="1" x14ac:dyDescent="0.25">
      <c r="A238" t="s">
        <v>331</v>
      </c>
      <c r="B238" t="s">
        <v>343</v>
      </c>
      <c r="C238">
        <f>VLOOKUP($B238,'Tillförd energi'!$B$1:$AS$566,MATCH(C$1,'Tillförd energi'!$B$1:$AQ$1,0),FALSE)</f>
        <v>0</v>
      </c>
      <c r="D238">
        <f>VLOOKUP($B238,'Tillförd energi'!$B$1:$AS$566,MATCH(D$1,'Tillförd energi'!$B$1:$AQ$1,0),FALSE)</f>
        <v>0.5</v>
      </c>
      <c r="E238">
        <f>VLOOKUP($B238,'Tillförd energi'!$B$1:$AS$566,MATCH(E$1,'Tillförd energi'!$B$1:$AQ$1,0),FALSE)</f>
        <v>0</v>
      </c>
      <c r="F238">
        <f>VLOOKUP($B238,'Tillförd energi'!$B$1:$AS$566,MATCH(F$1,'Tillförd energi'!$B$1:$AQ$1,0),FALSE)</f>
        <v>0</v>
      </c>
      <c r="G238">
        <f>VLOOKUP($B238,'Tillförd energi'!$B$1:$AS$566,MATCH(G$1,'Tillförd energi'!$B$1:$AQ$1,0),FALSE)</f>
        <v>0</v>
      </c>
      <c r="H238">
        <f>VLOOKUP($B238,'Tillförd energi'!$B$1:$AS$566,MATCH(H$1,'Tillförd energi'!$B$1:$AQ$1,0),FALSE)</f>
        <v>0</v>
      </c>
      <c r="I238">
        <f>VLOOKUP($B238,'Tillförd energi'!$B$1:$AS$566,MATCH(I$1,'Tillförd energi'!$B$1:$AQ$1,0),FALSE)</f>
        <v>0</v>
      </c>
      <c r="J238">
        <f>VLOOKUP($B238,'Tillförd energi'!$B$1:$AS$566,MATCH(J$1,'Tillförd energi'!$B$1:$AQ$1,0),FALSE)</f>
        <v>0</v>
      </c>
      <c r="K238">
        <v>0</v>
      </c>
      <c r="L238">
        <f>VLOOKUP($B238,'Tillförd energi'!$B$1:$AS$566,MATCH(L$1,'Tillförd energi'!$B$1:$AQ$1,0),FALSE)</f>
        <v>0</v>
      </c>
      <c r="M238">
        <f>VLOOKUP($B238,'Tillförd energi'!$B$1:$AS$566,MATCH(M$1,'Tillförd energi'!$B$1:$AQ$1,0),FALSE)</f>
        <v>3.3</v>
      </c>
      <c r="N238">
        <f>VLOOKUP($B238,'Tillförd energi'!$B$1:$AS$566,MATCH(N$1,'Tillförd energi'!$B$1:$AQ$1,0),FALSE)</f>
        <v>0</v>
      </c>
      <c r="O238">
        <f>VLOOKUP($B238,'Tillförd energi'!$B$1:$AS$566,MATCH(O$1,'Tillförd energi'!$B$1:$AQ$1,0),FALSE)</f>
        <v>2.4</v>
      </c>
      <c r="P238">
        <f>VLOOKUP($B238,'Tillförd energi'!$B$1:$AS$566,MATCH(P$1,'Tillförd energi'!$B$1:$AQ$1,0),FALSE)</f>
        <v>17.7</v>
      </c>
      <c r="Q238">
        <f>VLOOKUP($B238,'Tillförd energi'!$B$1:$AS$566,MATCH(Q$1,'Tillförd energi'!$B$1:$AQ$1,0),FALSE)</f>
        <v>0</v>
      </c>
      <c r="R238">
        <f>VLOOKUP($B238,'Tillförd energi'!$B$1:$AS$566,MATCH(R$1,'Tillförd energi'!$B$1:$AQ$1,0),FALSE)</f>
        <v>0</v>
      </c>
      <c r="S238">
        <f>VLOOKUP($B238,'Tillförd energi'!$B$1:$AS$566,MATCH(S$1,'Tillförd energi'!$B$1:$AQ$1,0),FALSE)</f>
        <v>0</v>
      </c>
      <c r="T238">
        <f>VLOOKUP($B238,'Tillförd energi'!$B$1:$AS$566,MATCH(T$1,'Tillförd energi'!$B$1:$AQ$1,0),FALSE)</f>
        <v>0</v>
      </c>
      <c r="U238">
        <f>VLOOKUP($B238,'Tillförd energi'!$B$1:$AS$566,MATCH(U$1,'Tillförd energi'!$B$1:$AQ$1,0),FALSE)</f>
        <v>0</v>
      </c>
      <c r="V238">
        <f>VLOOKUP($B238,'Tillförd energi'!$B$1:$AS$566,MATCH(V$1,'Tillförd energi'!$B$1:$AQ$1,0),FALSE)</f>
        <v>0</v>
      </c>
      <c r="W238">
        <f>VLOOKUP($B238,'Tillförd energi'!$B$1:$AS$566,MATCH(W$1,'Tillförd energi'!$B$1:$AQ$1,0),FALSE)</f>
        <v>0</v>
      </c>
      <c r="X238">
        <f>VLOOKUP($B238,'Tillförd energi'!$B$1:$AS$566,MATCH(X$1,'Tillförd energi'!$B$1:$AQ$1,0),FALSE)</f>
        <v>0</v>
      </c>
      <c r="Y238">
        <f>VLOOKUP($B238,'Tillförd energi'!$B$1:$AS$566,MATCH(Y$1,'Tillförd energi'!$B$1:$AQ$1,0),FALSE)</f>
        <v>0</v>
      </c>
      <c r="Z238">
        <f>VLOOKUP($B238,'Tillförd energi'!$B$1:$AS$566,MATCH(Z$1,'Tillförd energi'!$B$1:$AQ$1,0),FALSE)</f>
        <v>0</v>
      </c>
      <c r="AA238">
        <f>VLOOKUP($B238,'Tillförd energi'!$B$1:$AS$566,MATCH(AA$1,'Tillförd energi'!$B$1:$AQ$1,0),FALSE)</f>
        <v>0</v>
      </c>
      <c r="AB238">
        <f>VLOOKUP($B238,'Tillförd energi'!$B$1:$AS$566,MATCH(AB$1,'Tillförd energi'!$B$1:$AQ$1,0),FALSE)</f>
        <v>0</v>
      </c>
      <c r="AC238">
        <f>VLOOKUP($B238,'Tillförd energi'!$B$1:$AS$566,MATCH(AC$1,'Tillförd energi'!$B$1:$AQ$1,0),FALSE)</f>
        <v>5.2</v>
      </c>
      <c r="AD238">
        <f>VLOOKUP($B238,'Tillförd energi'!$B$1:$AS$566,MATCH(AD$1,'Tillförd energi'!$B$1:$AQ$1,0),FALSE)</f>
        <v>0</v>
      </c>
      <c r="AE238">
        <f>VLOOKUP($B238,'Tillförd energi'!$B$1:$AS$566,MATCH(AE$1,'Tillförd energi'!$B$1:$AQ$1,0),FALSE)</f>
        <v>0</v>
      </c>
      <c r="AF238">
        <f>VLOOKUP($B238,'Tillförd energi'!$B$1:$AS$566,MATCH(AF$1,'Tillförd energi'!$B$1:$AQ$1,0),FALSE)</f>
        <v>0.5</v>
      </c>
      <c r="AG238">
        <f>IFERROR(VLOOKUP(B238,Miljö!$B$1:$S$476,9,FALSE)/1,0)</f>
        <v>0</v>
      </c>
      <c r="AI238">
        <f t="shared" si="30"/>
        <v>29.599999999999998</v>
      </c>
      <c r="AJ238">
        <f t="shared" si="31"/>
        <v>29.599999999999998</v>
      </c>
      <c r="AK238">
        <f>IF(ISERROR(1/VLOOKUP($B238,Leveranser!$B$1:$S$500,MATCH("såld värme (gwh)",Leveranser!$B$1:$S$1,0),FALSE)),"",VLOOKUP($B238,Leveranser!$B$1:$S$500,MATCH("såld värme (gwh)",Leveranser!$B$1:$S$1,0),FALSE))</f>
        <v>21.6</v>
      </c>
      <c r="AL238" s="22">
        <f>VLOOKUP($B238,Leveranser!$B$1:$Y$500,MATCH("Totalt såld fjärrvärme till andra fjärrvärmeföretag",Leveranser!$B$1:$AA$1,0),FALSE)</f>
        <v>0</v>
      </c>
      <c r="AM238" s="22">
        <f>IF(ISERROR(1/VLOOKUP($B238,Miljö!$B$1:$S$500,MATCH("Såld mängd produktionsspecifik fjärrvärme (GWh)",Miljö!$B$1:$R$1,0),FALSE)),0,VLOOKUP($B238,Miljö!$B$1:$S$500,MATCH("Såld mängd produktionsspecifik fjärrvärme (GWh)",Miljö!$B$1:$R$1,0),FALSE))</f>
        <v>0</v>
      </c>
      <c r="AN238" s="23">
        <f t="shared" si="32"/>
        <v>0.72972972972972983</v>
      </c>
      <c r="AP238" t="str">
        <f>VLOOKUP($B238,'Miljövärden urval för publ'!$B$1:$H$450,7,FALSE)</f>
        <v>Ja</v>
      </c>
      <c r="AQ238" t="str">
        <f>VLOOKUP($B238,'Miljövärden urval för publ'!$B$1:$H$450,6,FALSE)</f>
        <v>Nej</v>
      </c>
      <c r="AU238">
        <f t="shared" si="33"/>
        <v>0.5</v>
      </c>
      <c r="AV238">
        <f t="shared" si="34"/>
        <v>0</v>
      </c>
      <c r="AW238">
        <f t="shared" si="35"/>
        <v>23.4</v>
      </c>
      <c r="AX238">
        <f t="shared" si="36"/>
        <v>0</v>
      </c>
      <c r="AZ238">
        <f t="shared" si="37"/>
        <v>0</v>
      </c>
      <c r="BA238">
        <f t="shared" si="38"/>
        <v>0</v>
      </c>
      <c r="BC238">
        <f t="shared" si="39"/>
        <v>23.4</v>
      </c>
    </row>
    <row r="239" spans="1:55" ht="15" customHeight="1" x14ac:dyDescent="0.25">
      <c r="A239" t="s">
        <v>331</v>
      </c>
      <c r="B239" t="s">
        <v>344</v>
      </c>
      <c r="C239">
        <f>VLOOKUP($B239,'Tillförd energi'!$B$1:$AS$566,MATCH(C$1,'Tillförd energi'!$B$1:$AQ$1,0),FALSE)</f>
        <v>0</v>
      </c>
      <c r="D239">
        <f>VLOOKUP($B239,'Tillförd energi'!$B$1:$AS$566,MATCH(D$1,'Tillförd energi'!$B$1:$AQ$1,0),FALSE)</f>
        <v>0</v>
      </c>
      <c r="E239">
        <f>VLOOKUP($B239,'Tillförd energi'!$B$1:$AS$566,MATCH(E$1,'Tillförd energi'!$B$1:$AQ$1,0),FALSE)</f>
        <v>0</v>
      </c>
      <c r="F239">
        <f>VLOOKUP($B239,'Tillförd energi'!$B$1:$AS$566,MATCH(F$1,'Tillförd energi'!$B$1:$AQ$1,0),FALSE)</f>
        <v>0</v>
      </c>
      <c r="G239">
        <f>VLOOKUP($B239,'Tillförd energi'!$B$1:$AS$566,MATCH(G$1,'Tillförd energi'!$B$1:$AQ$1,0),FALSE)</f>
        <v>0</v>
      </c>
      <c r="H239">
        <f>VLOOKUP($B239,'Tillförd energi'!$B$1:$AS$566,MATCH(H$1,'Tillförd energi'!$B$1:$AQ$1,0),FALSE)</f>
        <v>0</v>
      </c>
      <c r="I239">
        <f>VLOOKUP($B239,'Tillförd energi'!$B$1:$AS$566,MATCH(I$1,'Tillförd energi'!$B$1:$AQ$1,0),FALSE)</f>
        <v>0</v>
      </c>
      <c r="J239">
        <f>VLOOKUP($B239,'Tillförd energi'!$B$1:$AS$566,MATCH(J$1,'Tillförd energi'!$B$1:$AQ$1,0),FALSE)</f>
        <v>0</v>
      </c>
      <c r="K239">
        <v>0</v>
      </c>
      <c r="L239">
        <f>VLOOKUP($B239,'Tillförd energi'!$B$1:$AS$566,MATCH(L$1,'Tillförd energi'!$B$1:$AQ$1,0),FALSE)</f>
        <v>0</v>
      </c>
      <c r="M239">
        <f>VLOOKUP($B239,'Tillförd energi'!$B$1:$AS$566,MATCH(M$1,'Tillförd energi'!$B$1:$AQ$1,0),FALSE)</f>
        <v>0</v>
      </c>
      <c r="N239">
        <f>VLOOKUP($B239,'Tillförd energi'!$B$1:$AS$566,MATCH(N$1,'Tillförd energi'!$B$1:$AQ$1,0),FALSE)</f>
        <v>0</v>
      </c>
      <c r="O239">
        <f>VLOOKUP($B239,'Tillförd energi'!$B$1:$AS$566,MATCH(O$1,'Tillförd energi'!$B$1:$AQ$1,0),FALSE)</f>
        <v>0</v>
      </c>
      <c r="P239">
        <f>VLOOKUP($B239,'Tillförd energi'!$B$1:$AS$566,MATCH(P$1,'Tillförd energi'!$B$1:$AQ$1,0),FALSE)</f>
        <v>0</v>
      </c>
      <c r="Q239">
        <f>VLOOKUP($B239,'Tillförd energi'!$B$1:$AS$566,MATCH(Q$1,'Tillförd energi'!$B$1:$AQ$1,0),FALSE)</f>
        <v>0</v>
      </c>
      <c r="R239">
        <f>VLOOKUP($B239,'Tillförd energi'!$B$1:$AS$566,MATCH(R$1,'Tillförd energi'!$B$1:$AQ$1,0),FALSE)</f>
        <v>0</v>
      </c>
      <c r="S239">
        <f>VLOOKUP($B239,'Tillförd energi'!$B$1:$AS$566,MATCH(S$1,'Tillförd energi'!$B$1:$AQ$1,0),FALSE)</f>
        <v>0</v>
      </c>
      <c r="T239">
        <f>VLOOKUP($B239,'Tillförd energi'!$B$1:$AS$566,MATCH(T$1,'Tillförd energi'!$B$1:$AQ$1,0),FALSE)</f>
        <v>0</v>
      </c>
      <c r="U239">
        <f>VLOOKUP($B239,'Tillförd energi'!$B$1:$AS$566,MATCH(U$1,'Tillförd energi'!$B$1:$AQ$1,0),FALSE)</f>
        <v>0</v>
      </c>
      <c r="V239">
        <f>VLOOKUP($B239,'Tillförd energi'!$B$1:$AS$566,MATCH(V$1,'Tillförd energi'!$B$1:$AQ$1,0),FALSE)</f>
        <v>0</v>
      </c>
      <c r="W239">
        <f>VLOOKUP($B239,'Tillförd energi'!$B$1:$AS$566,MATCH(W$1,'Tillförd energi'!$B$1:$AQ$1,0),FALSE)</f>
        <v>0</v>
      </c>
      <c r="X239">
        <f>VLOOKUP($B239,'Tillförd energi'!$B$1:$AS$566,MATCH(X$1,'Tillförd energi'!$B$1:$AQ$1,0),FALSE)</f>
        <v>0</v>
      </c>
      <c r="Y239">
        <f>VLOOKUP($B239,'Tillförd energi'!$B$1:$AS$566,MATCH(Y$1,'Tillförd energi'!$B$1:$AQ$1,0),FALSE)</f>
        <v>0</v>
      </c>
      <c r="Z239">
        <f>VLOOKUP($B239,'Tillförd energi'!$B$1:$AS$566,MATCH(Z$1,'Tillförd energi'!$B$1:$AQ$1,0),FALSE)</f>
        <v>0</v>
      </c>
      <c r="AA239">
        <f>VLOOKUP($B239,'Tillförd energi'!$B$1:$AS$566,MATCH(AA$1,'Tillförd energi'!$B$1:$AQ$1,0),FALSE)</f>
        <v>0</v>
      </c>
      <c r="AB239">
        <f>VLOOKUP($B239,'Tillförd energi'!$B$1:$AS$566,MATCH(AB$1,'Tillförd energi'!$B$1:$AQ$1,0),FALSE)</f>
        <v>0</v>
      </c>
      <c r="AC239">
        <f>VLOOKUP($B239,'Tillförd energi'!$B$1:$AS$566,MATCH(AC$1,'Tillförd energi'!$B$1:$AQ$1,0),FALSE)</f>
        <v>0</v>
      </c>
      <c r="AD239">
        <f>VLOOKUP($B239,'Tillförd energi'!$B$1:$AS$566,MATCH(AD$1,'Tillförd energi'!$B$1:$AQ$1,0),FALSE)</f>
        <v>0</v>
      </c>
      <c r="AE239">
        <f>VLOOKUP($B239,'Tillförd energi'!$B$1:$AS$566,MATCH(AE$1,'Tillförd energi'!$B$1:$AQ$1,0),FALSE)</f>
        <v>0</v>
      </c>
      <c r="AF239">
        <f>VLOOKUP($B239,'Tillförd energi'!$B$1:$AS$566,MATCH(AF$1,'Tillförd energi'!$B$1:$AQ$1,0),FALSE)</f>
        <v>0</v>
      </c>
      <c r="AG239">
        <f>IFERROR(VLOOKUP(B239,Miljö!$B$1:$S$476,9,FALSE)/1,0)</f>
        <v>0</v>
      </c>
      <c r="AI239">
        <f t="shared" si="30"/>
        <v>0</v>
      </c>
      <c r="AJ239">
        <f t="shared" si="31"/>
        <v>0</v>
      </c>
      <c r="AK239" t="str">
        <f>IF(ISERROR(1/VLOOKUP($B239,Leveranser!$B$1:$S$500,MATCH("såld värme (gwh)",Leveranser!$B$1:$S$1,0),FALSE)),"",VLOOKUP($B239,Leveranser!$B$1:$S$500,MATCH("såld värme (gwh)",Leveranser!$B$1:$S$1,0),FALSE))</f>
        <v/>
      </c>
      <c r="AL239" s="22">
        <f>VLOOKUP($B239,Leveranser!$B$1:$Y$500,MATCH("Totalt såld fjärrvärme till andra fjärrvärmeföretag",Leveranser!$B$1:$AA$1,0),FALSE)</f>
        <v>0</v>
      </c>
      <c r="AM239" s="22">
        <f>IF(ISERROR(1/VLOOKUP($B239,Miljö!$B$1:$S$500,MATCH("Såld mängd produktionsspecifik fjärrvärme (GWh)",Miljö!$B$1:$R$1,0),FALSE)),0,VLOOKUP($B239,Miljö!$B$1:$S$500,MATCH("Såld mängd produktionsspecifik fjärrvärme (GWh)",Miljö!$B$1:$R$1,0),FALSE))</f>
        <v>0</v>
      </c>
      <c r="AN239" s="23" t="str">
        <f t="shared" si="32"/>
        <v/>
      </c>
      <c r="AP239" t="str">
        <f>VLOOKUP($B239,'Miljövärden urval för publ'!$B$1:$H$450,7,FALSE)</f>
        <v>Nej</v>
      </c>
      <c r="AQ239" t="str">
        <f>VLOOKUP($B239,'Miljövärden urval för publ'!$B$1:$H$450,6,FALSE)</f>
        <v>Nej</v>
      </c>
      <c r="AU239">
        <f t="shared" si="33"/>
        <v>0</v>
      </c>
      <c r="AV239">
        <f t="shared" si="34"/>
        <v>0</v>
      </c>
      <c r="AW239">
        <f t="shared" si="35"/>
        <v>0</v>
      </c>
      <c r="AX239">
        <f t="shared" si="36"/>
        <v>0</v>
      </c>
      <c r="AZ239">
        <f t="shared" si="37"/>
        <v>0</v>
      </c>
      <c r="BA239">
        <f t="shared" si="38"/>
        <v>0</v>
      </c>
      <c r="BC239">
        <f t="shared" si="39"/>
        <v>0</v>
      </c>
    </row>
    <row r="240" spans="1:55" ht="15" customHeight="1" x14ac:dyDescent="0.25">
      <c r="A240" t="s">
        <v>331</v>
      </c>
      <c r="B240" t="s">
        <v>345</v>
      </c>
      <c r="C240">
        <f>VLOOKUP($B240,'Tillförd energi'!$B$1:$AS$566,MATCH(C$1,'Tillförd energi'!$B$1:$AQ$1,0),FALSE)</f>
        <v>0</v>
      </c>
      <c r="D240">
        <f>VLOOKUP($B240,'Tillförd energi'!$B$1:$AS$566,MATCH(D$1,'Tillförd energi'!$B$1:$AQ$1,0),FALSE)</f>
        <v>0</v>
      </c>
      <c r="E240">
        <f>VLOOKUP($B240,'Tillförd energi'!$B$1:$AS$566,MATCH(E$1,'Tillförd energi'!$B$1:$AQ$1,0),FALSE)</f>
        <v>0</v>
      </c>
      <c r="F240">
        <f>VLOOKUP($B240,'Tillförd energi'!$B$1:$AS$566,MATCH(F$1,'Tillförd energi'!$B$1:$AQ$1,0),FALSE)</f>
        <v>0</v>
      </c>
      <c r="G240">
        <f>VLOOKUP($B240,'Tillförd energi'!$B$1:$AS$566,MATCH(G$1,'Tillförd energi'!$B$1:$AQ$1,0),FALSE)</f>
        <v>0</v>
      </c>
      <c r="H240">
        <f>VLOOKUP($B240,'Tillförd energi'!$B$1:$AS$566,MATCH(H$1,'Tillförd energi'!$B$1:$AQ$1,0),FALSE)</f>
        <v>0</v>
      </c>
      <c r="I240">
        <f>VLOOKUP($B240,'Tillförd energi'!$B$1:$AS$566,MATCH(I$1,'Tillförd energi'!$B$1:$AQ$1,0),FALSE)</f>
        <v>0</v>
      </c>
      <c r="J240">
        <f>VLOOKUP($B240,'Tillförd energi'!$B$1:$AS$566,MATCH(J$1,'Tillförd energi'!$B$1:$AQ$1,0),FALSE)</f>
        <v>0</v>
      </c>
      <c r="K240">
        <v>0</v>
      </c>
      <c r="L240">
        <f>VLOOKUP($B240,'Tillförd energi'!$B$1:$AS$566,MATCH(L$1,'Tillförd energi'!$B$1:$AQ$1,0),FALSE)</f>
        <v>0</v>
      </c>
      <c r="M240">
        <f>VLOOKUP($B240,'Tillförd energi'!$B$1:$AS$566,MATCH(M$1,'Tillförd energi'!$B$1:$AQ$1,0),FALSE)</f>
        <v>0</v>
      </c>
      <c r="N240">
        <f>VLOOKUP($B240,'Tillförd energi'!$B$1:$AS$566,MATCH(N$1,'Tillförd energi'!$B$1:$AQ$1,0),FALSE)</f>
        <v>0</v>
      </c>
      <c r="O240">
        <f>VLOOKUP($B240,'Tillförd energi'!$B$1:$AS$566,MATCH(O$1,'Tillförd energi'!$B$1:$AQ$1,0),FALSE)</f>
        <v>0</v>
      </c>
      <c r="P240">
        <f>VLOOKUP($B240,'Tillförd energi'!$B$1:$AS$566,MATCH(P$1,'Tillförd energi'!$B$1:$AQ$1,0),FALSE)</f>
        <v>0</v>
      </c>
      <c r="Q240">
        <f>VLOOKUP($B240,'Tillförd energi'!$B$1:$AS$566,MATCH(Q$1,'Tillförd energi'!$B$1:$AQ$1,0),FALSE)</f>
        <v>0</v>
      </c>
      <c r="R240">
        <f>VLOOKUP($B240,'Tillförd energi'!$B$1:$AS$566,MATCH(R$1,'Tillförd energi'!$B$1:$AQ$1,0),FALSE)</f>
        <v>0</v>
      </c>
      <c r="S240">
        <f>VLOOKUP($B240,'Tillförd energi'!$B$1:$AS$566,MATCH(S$1,'Tillförd energi'!$B$1:$AQ$1,0),FALSE)</f>
        <v>0</v>
      </c>
      <c r="T240">
        <f>VLOOKUP($B240,'Tillförd energi'!$B$1:$AS$566,MATCH(T$1,'Tillförd energi'!$B$1:$AQ$1,0),FALSE)</f>
        <v>0</v>
      </c>
      <c r="U240">
        <f>VLOOKUP($B240,'Tillförd energi'!$B$1:$AS$566,MATCH(U$1,'Tillförd energi'!$B$1:$AQ$1,0),FALSE)</f>
        <v>0</v>
      </c>
      <c r="V240">
        <f>VLOOKUP($B240,'Tillförd energi'!$B$1:$AS$566,MATCH(V$1,'Tillförd energi'!$B$1:$AQ$1,0),FALSE)</f>
        <v>0</v>
      </c>
      <c r="W240">
        <f>VLOOKUP($B240,'Tillförd energi'!$B$1:$AS$566,MATCH(W$1,'Tillförd energi'!$B$1:$AQ$1,0),FALSE)</f>
        <v>0</v>
      </c>
      <c r="X240">
        <f>VLOOKUP($B240,'Tillförd energi'!$B$1:$AS$566,MATCH(X$1,'Tillförd energi'!$B$1:$AQ$1,0),FALSE)</f>
        <v>0</v>
      </c>
      <c r="Y240">
        <f>VLOOKUP($B240,'Tillförd energi'!$B$1:$AS$566,MATCH(Y$1,'Tillförd energi'!$B$1:$AQ$1,0),FALSE)</f>
        <v>0</v>
      </c>
      <c r="Z240">
        <f>VLOOKUP($B240,'Tillförd energi'!$B$1:$AS$566,MATCH(Z$1,'Tillförd energi'!$B$1:$AQ$1,0),FALSE)</f>
        <v>0</v>
      </c>
      <c r="AA240">
        <f>VLOOKUP($B240,'Tillförd energi'!$B$1:$AS$566,MATCH(AA$1,'Tillförd energi'!$B$1:$AQ$1,0),FALSE)</f>
        <v>0</v>
      </c>
      <c r="AB240">
        <f>VLOOKUP($B240,'Tillförd energi'!$B$1:$AS$566,MATCH(AB$1,'Tillförd energi'!$B$1:$AQ$1,0),FALSE)</f>
        <v>0</v>
      </c>
      <c r="AC240">
        <f>VLOOKUP($B240,'Tillförd energi'!$B$1:$AS$566,MATCH(AC$1,'Tillförd energi'!$B$1:$AQ$1,0),FALSE)</f>
        <v>0</v>
      </c>
      <c r="AD240">
        <f>VLOOKUP($B240,'Tillförd energi'!$B$1:$AS$566,MATCH(AD$1,'Tillförd energi'!$B$1:$AQ$1,0),FALSE)</f>
        <v>0</v>
      </c>
      <c r="AE240">
        <f>VLOOKUP($B240,'Tillförd energi'!$B$1:$AS$566,MATCH(AE$1,'Tillförd energi'!$B$1:$AQ$1,0),FALSE)</f>
        <v>0</v>
      </c>
      <c r="AF240">
        <f>VLOOKUP($B240,'Tillförd energi'!$B$1:$AS$566,MATCH(AF$1,'Tillförd energi'!$B$1:$AQ$1,0),FALSE)</f>
        <v>0</v>
      </c>
      <c r="AG240">
        <f>IFERROR(VLOOKUP(B240,Miljö!$B$1:$S$476,9,FALSE)/1,0)</f>
        <v>0</v>
      </c>
      <c r="AI240">
        <f t="shared" si="30"/>
        <v>0</v>
      </c>
      <c r="AJ240">
        <f t="shared" si="31"/>
        <v>0</v>
      </c>
      <c r="AK240" t="str">
        <f>IF(ISERROR(1/VLOOKUP($B240,Leveranser!$B$1:$S$500,MATCH("såld värme (gwh)",Leveranser!$B$1:$S$1,0),FALSE)),"",VLOOKUP($B240,Leveranser!$B$1:$S$500,MATCH("såld värme (gwh)",Leveranser!$B$1:$S$1,0),FALSE))</f>
        <v/>
      </c>
      <c r="AL240" s="22">
        <f>VLOOKUP($B240,Leveranser!$B$1:$Y$500,MATCH("Totalt såld fjärrvärme till andra fjärrvärmeföretag",Leveranser!$B$1:$AA$1,0),FALSE)</f>
        <v>0</v>
      </c>
      <c r="AM240" s="22">
        <f>IF(ISERROR(1/VLOOKUP($B240,Miljö!$B$1:$S$500,MATCH("Såld mängd produktionsspecifik fjärrvärme (GWh)",Miljö!$B$1:$R$1,0),FALSE)),0,VLOOKUP($B240,Miljö!$B$1:$S$500,MATCH("Såld mängd produktionsspecifik fjärrvärme (GWh)",Miljö!$B$1:$R$1,0),FALSE))</f>
        <v>0</v>
      </c>
      <c r="AN240" s="23" t="str">
        <f t="shared" si="32"/>
        <v/>
      </c>
      <c r="AP240" t="str">
        <f>VLOOKUP($B240,'Miljövärden urval för publ'!$B$1:$H$450,7,FALSE)</f>
        <v>Nej</v>
      </c>
      <c r="AQ240" t="str">
        <f>VLOOKUP($B240,'Miljövärden urval för publ'!$B$1:$H$450,6,FALSE)</f>
        <v>Nej</v>
      </c>
      <c r="AU240">
        <f t="shared" si="33"/>
        <v>0</v>
      </c>
      <c r="AV240">
        <f t="shared" si="34"/>
        <v>0</v>
      </c>
      <c r="AW240">
        <f t="shared" si="35"/>
        <v>0</v>
      </c>
      <c r="AX240">
        <f t="shared" si="36"/>
        <v>0</v>
      </c>
      <c r="AZ240">
        <f t="shared" si="37"/>
        <v>0</v>
      </c>
      <c r="BA240">
        <f t="shared" si="38"/>
        <v>0</v>
      </c>
      <c r="BC240">
        <f t="shared" si="39"/>
        <v>0</v>
      </c>
    </row>
    <row r="241" spans="1:55" ht="15" customHeight="1" x14ac:dyDescent="0.25">
      <c r="A241" t="s">
        <v>346</v>
      </c>
      <c r="B241" t="s">
        <v>347</v>
      </c>
      <c r="C241">
        <f>VLOOKUP($B241,'Tillförd energi'!$B$1:$AS$566,MATCH(C$1,'Tillförd energi'!$B$1:$AQ$1,0),FALSE)</f>
        <v>0</v>
      </c>
      <c r="D241">
        <f>VLOOKUP($B241,'Tillförd energi'!$B$1:$AS$566,MATCH(D$1,'Tillförd energi'!$B$1:$AQ$1,0),FALSE)</f>
        <v>0.16</v>
      </c>
      <c r="E241">
        <f>VLOOKUP($B241,'Tillförd energi'!$B$1:$AS$566,MATCH(E$1,'Tillförd energi'!$B$1:$AQ$1,0),FALSE)</f>
        <v>0</v>
      </c>
      <c r="F241">
        <f>VLOOKUP($B241,'Tillförd energi'!$B$1:$AS$566,MATCH(F$1,'Tillförd energi'!$B$1:$AQ$1,0),FALSE)</f>
        <v>0</v>
      </c>
      <c r="G241">
        <f>VLOOKUP($B241,'Tillförd energi'!$B$1:$AS$566,MATCH(G$1,'Tillförd energi'!$B$1:$AQ$1,0),FALSE)</f>
        <v>0</v>
      </c>
      <c r="H241">
        <f>VLOOKUP($B241,'Tillförd energi'!$B$1:$AS$566,MATCH(H$1,'Tillförd energi'!$B$1:$AQ$1,0),FALSE)</f>
        <v>0</v>
      </c>
      <c r="I241">
        <f>VLOOKUP($B241,'Tillförd energi'!$B$1:$AS$566,MATCH(I$1,'Tillförd energi'!$B$1:$AQ$1,0),FALSE)</f>
        <v>0</v>
      </c>
      <c r="J241">
        <f>VLOOKUP($B241,'Tillförd energi'!$B$1:$AS$566,MATCH(J$1,'Tillförd energi'!$B$1:$AQ$1,0),FALSE)</f>
        <v>0</v>
      </c>
      <c r="K241">
        <v>0</v>
      </c>
      <c r="L241">
        <f>VLOOKUP($B241,'Tillförd energi'!$B$1:$AS$566,MATCH(L$1,'Tillförd energi'!$B$1:$AQ$1,0),FALSE)</f>
        <v>0</v>
      </c>
      <c r="M241">
        <f>VLOOKUP($B241,'Tillförd energi'!$B$1:$AS$566,MATCH(M$1,'Tillförd energi'!$B$1:$AQ$1,0),FALSE)</f>
        <v>5.8</v>
      </c>
      <c r="N241">
        <f>VLOOKUP($B241,'Tillförd energi'!$B$1:$AS$566,MATCH(N$1,'Tillförd energi'!$B$1:$AQ$1,0),FALSE)</f>
        <v>5.5</v>
      </c>
      <c r="O241">
        <f>VLOOKUP($B241,'Tillförd energi'!$B$1:$AS$566,MATCH(O$1,'Tillförd energi'!$B$1:$AQ$1,0),FALSE)</f>
        <v>0</v>
      </c>
      <c r="P241">
        <f>VLOOKUP($B241,'Tillförd energi'!$B$1:$AS$566,MATCH(P$1,'Tillförd energi'!$B$1:$AQ$1,0),FALSE)</f>
        <v>5</v>
      </c>
      <c r="Q241">
        <f>VLOOKUP($B241,'Tillförd energi'!$B$1:$AS$566,MATCH(Q$1,'Tillförd energi'!$B$1:$AQ$1,0),FALSE)</f>
        <v>0</v>
      </c>
      <c r="R241">
        <f>VLOOKUP($B241,'Tillförd energi'!$B$1:$AS$566,MATCH(R$1,'Tillförd energi'!$B$1:$AQ$1,0),FALSE)</f>
        <v>2.4</v>
      </c>
      <c r="S241">
        <f>VLOOKUP($B241,'Tillförd energi'!$B$1:$AS$566,MATCH(S$1,'Tillförd energi'!$B$1:$AQ$1,0),FALSE)</f>
        <v>0</v>
      </c>
      <c r="T241">
        <f>VLOOKUP($B241,'Tillförd energi'!$B$1:$AS$566,MATCH(T$1,'Tillförd energi'!$B$1:$AQ$1,0),FALSE)</f>
        <v>0</v>
      </c>
      <c r="U241">
        <f>VLOOKUP($B241,'Tillförd energi'!$B$1:$AS$566,MATCH(U$1,'Tillförd energi'!$B$1:$AQ$1,0),FALSE)</f>
        <v>0</v>
      </c>
      <c r="V241">
        <f>VLOOKUP($B241,'Tillförd energi'!$B$1:$AS$566,MATCH(V$1,'Tillförd energi'!$B$1:$AQ$1,0),FALSE)</f>
        <v>0</v>
      </c>
      <c r="W241">
        <f>VLOOKUP($B241,'Tillförd energi'!$B$1:$AS$566,MATCH(W$1,'Tillförd energi'!$B$1:$AQ$1,0),FALSE)</f>
        <v>0</v>
      </c>
      <c r="X241">
        <f>VLOOKUP($B241,'Tillförd energi'!$B$1:$AS$566,MATCH(X$1,'Tillförd energi'!$B$1:$AQ$1,0),FALSE)</f>
        <v>0</v>
      </c>
      <c r="Y241">
        <f>VLOOKUP($B241,'Tillförd energi'!$B$1:$AS$566,MATCH(Y$1,'Tillförd energi'!$B$1:$AQ$1,0),FALSE)</f>
        <v>0</v>
      </c>
      <c r="Z241">
        <f>VLOOKUP($B241,'Tillförd energi'!$B$1:$AS$566,MATCH(Z$1,'Tillförd energi'!$B$1:$AQ$1,0),FALSE)</f>
        <v>0</v>
      </c>
      <c r="AA241">
        <f>VLOOKUP($B241,'Tillförd energi'!$B$1:$AS$566,MATCH(AA$1,'Tillförd energi'!$B$1:$AQ$1,0),FALSE)</f>
        <v>0</v>
      </c>
      <c r="AB241">
        <f>VLOOKUP($B241,'Tillförd energi'!$B$1:$AS$566,MATCH(AB$1,'Tillförd energi'!$B$1:$AQ$1,0),FALSE)</f>
        <v>0</v>
      </c>
      <c r="AC241">
        <f>VLOOKUP($B241,'Tillförd energi'!$B$1:$AS$566,MATCH(AC$1,'Tillförd energi'!$B$1:$AQ$1,0),FALSE)</f>
        <v>0</v>
      </c>
      <c r="AD241">
        <f>VLOOKUP($B241,'Tillförd energi'!$B$1:$AS$566,MATCH(AD$1,'Tillförd energi'!$B$1:$AQ$1,0),FALSE)</f>
        <v>0</v>
      </c>
      <c r="AE241">
        <f>VLOOKUP($B241,'Tillförd energi'!$B$1:$AS$566,MATCH(AE$1,'Tillförd energi'!$B$1:$AQ$1,0),FALSE)</f>
        <v>0</v>
      </c>
      <c r="AF241">
        <f>VLOOKUP($B241,'Tillförd energi'!$B$1:$AS$566,MATCH(AF$1,'Tillförd energi'!$B$1:$AQ$1,0),FALSE)</f>
        <v>0.42</v>
      </c>
      <c r="AG241">
        <f>IFERROR(VLOOKUP(B241,Miljö!$B$1:$S$476,9,FALSE)/1,0)</f>
        <v>0</v>
      </c>
      <c r="AI241">
        <f t="shared" si="30"/>
        <v>19.28</v>
      </c>
      <c r="AJ241">
        <f t="shared" si="31"/>
        <v>19.28</v>
      </c>
      <c r="AK241">
        <f>IF(ISERROR(1/VLOOKUP($B241,Leveranser!$B$1:$S$500,MATCH("såld värme (gwh)",Leveranser!$B$1:$S$1,0),FALSE)),"",VLOOKUP($B241,Leveranser!$B$1:$S$500,MATCH("såld värme (gwh)",Leveranser!$B$1:$S$1,0),FALSE))</f>
        <v>13.2</v>
      </c>
      <c r="AL241" s="22">
        <f>VLOOKUP($B241,Leveranser!$B$1:$Y$500,MATCH("Totalt såld fjärrvärme till andra fjärrvärmeföretag",Leveranser!$B$1:$AA$1,0),FALSE)</f>
        <v>0</v>
      </c>
      <c r="AM241" s="22">
        <f>IF(ISERROR(1/VLOOKUP($B241,Miljö!$B$1:$S$500,MATCH("Såld mängd produktionsspecifik fjärrvärme (GWh)",Miljö!$B$1:$R$1,0),FALSE)),0,VLOOKUP($B241,Miljö!$B$1:$S$500,MATCH("Såld mängd produktionsspecifik fjärrvärme (GWh)",Miljö!$B$1:$R$1,0),FALSE))</f>
        <v>0</v>
      </c>
      <c r="AN241" s="23">
        <f t="shared" si="32"/>
        <v>0.68464730290456421</v>
      </c>
      <c r="AP241" t="str">
        <f>VLOOKUP($B241,'Miljövärden urval för publ'!$B$1:$H$450,7,FALSE)</f>
        <v>Ja</v>
      </c>
      <c r="AQ241" t="str">
        <f>VLOOKUP($B241,'Miljövärden urval för publ'!$B$1:$H$450,6,FALSE)</f>
        <v>Ja</v>
      </c>
      <c r="AU241">
        <f t="shared" si="33"/>
        <v>0.42</v>
      </c>
      <c r="AV241">
        <f t="shared" si="34"/>
        <v>0</v>
      </c>
      <c r="AW241">
        <f t="shared" si="35"/>
        <v>16.3</v>
      </c>
      <c r="AX241">
        <f t="shared" si="36"/>
        <v>2.4</v>
      </c>
      <c r="AZ241">
        <f t="shared" si="37"/>
        <v>0</v>
      </c>
      <c r="BA241">
        <f t="shared" si="38"/>
        <v>0</v>
      </c>
      <c r="BC241">
        <f t="shared" si="39"/>
        <v>18.7</v>
      </c>
    </row>
    <row r="242" spans="1:55" ht="15" customHeight="1" x14ac:dyDescent="0.25">
      <c r="A242" t="s">
        <v>346</v>
      </c>
      <c r="B242" t="s">
        <v>348</v>
      </c>
      <c r="C242">
        <f>VLOOKUP($B242,'Tillförd energi'!$B$1:$AS$566,MATCH(C$1,'Tillförd energi'!$B$1:$AQ$1,0),FALSE)</f>
        <v>0</v>
      </c>
      <c r="D242">
        <f>VLOOKUP($B242,'Tillförd energi'!$B$1:$AS$566,MATCH(D$1,'Tillförd energi'!$B$1:$AQ$1,0),FALSE)</f>
        <v>0.87</v>
      </c>
      <c r="E242">
        <f>VLOOKUP($B242,'Tillförd energi'!$B$1:$AS$566,MATCH(E$1,'Tillförd energi'!$B$1:$AQ$1,0),FALSE)</f>
        <v>0</v>
      </c>
      <c r="F242">
        <f>VLOOKUP($B242,'Tillförd energi'!$B$1:$AS$566,MATCH(F$1,'Tillförd energi'!$B$1:$AQ$1,0),FALSE)</f>
        <v>0</v>
      </c>
      <c r="G242">
        <f>VLOOKUP($B242,'Tillförd energi'!$B$1:$AS$566,MATCH(G$1,'Tillförd energi'!$B$1:$AQ$1,0),FALSE)</f>
        <v>0</v>
      </c>
      <c r="H242">
        <f>VLOOKUP($B242,'Tillförd energi'!$B$1:$AS$566,MATCH(H$1,'Tillförd energi'!$B$1:$AQ$1,0),FALSE)</f>
        <v>0</v>
      </c>
      <c r="I242">
        <f>VLOOKUP($B242,'Tillförd energi'!$B$1:$AS$566,MATCH(I$1,'Tillförd energi'!$B$1:$AQ$1,0),FALSE)</f>
        <v>0</v>
      </c>
      <c r="J242">
        <f>VLOOKUP($B242,'Tillförd energi'!$B$1:$AS$566,MATCH(J$1,'Tillförd energi'!$B$1:$AQ$1,0),FALSE)</f>
        <v>0</v>
      </c>
      <c r="K242">
        <v>0</v>
      </c>
      <c r="L242">
        <f>VLOOKUP($B242,'Tillförd energi'!$B$1:$AS$566,MATCH(L$1,'Tillförd energi'!$B$1:$AQ$1,0),FALSE)</f>
        <v>0</v>
      </c>
      <c r="M242">
        <f>VLOOKUP($B242,'Tillförd energi'!$B$1:$AS$566,MATCH(M$1,'Tillförd energi'!$B$1:$AQ$1,0),FALSE)</f>
        <v>21.9</v>
      </c>
      <c r="N242">
        <f>VLOOKUP($B242,'Tillförd energi'!$B$1:$AS$566,MATCH(N$1,'Tillförd energi'!$B$1:$AQ$1,0),FALSE)</f>
        <v>22.3</v>
      </c>
      <c r="O242">
        <f>VLOOKUP($B242,'Tillförd energi'!$B$1:$AS$566,MATCH(O$1,'Tillförd energi'!$B$1:$AQ$1,0),FALSE)</f>
        <v>0</v>
      </c>
      <c r="P242">
        <f>VLOOKUP($B242,'Tillförd energi'!$B$1:$AS$566,MATCH(P$1,'Tillförd energi'!$B$1:$AQ$1,0),FALSE)</f>
        <v>23.5</v>
      </c>
      <c r="Q242">
        <f>VLOOKUP($B242,'Tillförd energi'!$B$1:$AS$566,MATCH(Q$1,'Tillförd energi'!$B$1:$AQ$1,0),FALSE)</f>
        <v>0</v>
      </c>
      <c r="R242">
        <f>VLOOKUP($B242,'Tillförd energi'!$B$1:$AS$566,MATCH(R$1,'Tillförd energi'!$B$1:$AQ$1,0),FALSE)</f>
        <v>0</v>
      </c>
      <c r="S242">
        <f>VLOOKUP($B242,'Tillförd energi'!$B$1:$AS$566,MATCH(S$1,'Tillförd energi'!$B$1:$AQ$1,0),FALSE)</f>
        <v>31.7</v>
      </c>
      <c r="T242">
        <f>VLOOKUP($B242,'Tillförd energi'!$B$1:$AS$566,MATCH(T$1,'Tillförd energi'!$B$1:$AQ$1,0),FALSE)</f>
        <v>0</v>
      </c>
      <c r="U242">
        <f>VLOOKUP($B242,'Tillförd energi'!$B$1:$AS$566,MATCH(U$1,'Tillförd energi'!$B$1:$AQ$1,0),FALSE)</f>
        <v>0</v>
      </c>
      <c r="V242">
        <f>VLOOKUP($B242,'Tillförd energi'!$B$1:$AS$566,MATCH(V$1,'Tillförd energi'!$B$1:$AQ$1,0),FALSE)</f>
        <v>0</v>
      </c>
      <c r="W242">
        <f>VLOOKUP($B242,'Tillförd energi'!$B$1:$AS$566,MATCH(W$1,'Tillförd energi'!$B$1:$AQ$1,0),FALSE)</f>
        <v>0</v>
      </c>
      <c r="X242">
        <f>VLOOKUP($B242,'Tillförd energi'!$B$1:$AS$566,MATCH(X$1,'Tillförd energi'!$B$1:$AQ$1,0),FALSE)</f>
        <v>0</v>
      </c>
      <c r="Y242">
        <f>VLOOKUP($B242,'Tillförd energi'!$B$1:$AS$566,MATCH(Y$1,'Tillförd energi'!$B$1:$AQ$1,0),FALSE)</f>
        <v>0</v>
      </c>
      <c r="Z242">
        <f>VLOOKUP($B242,'Tillförd energi'!$B$1:$AS$566,MATCH(Z$1,'Tillförd energi'!$B$1:$AQ$1,0),FALSE)</f>
        <v>0</v>
      </c>
      <c r="AA242">
        <f>VLOOKUP($B242,'Tillförd energi'!$B$1:$AS$566,MATCH(AA$1,'Tillförd energi'!$B$1:$AQ$1,0),FALSE)</f>
        <v>0</v>
      </c>
      <c r="AB242">
        <f>VLOOKUP($B242,'Tillförd energi'!$B$1:$AS$566,MATCH(AB$1,'Tillförd energi'!$B$1:$AQ$1,0),FALSE)</f>
        <v>0</v>
      </c>
      <c r="AC242">
        <f>VLOOKUP($B242,'Tillförd energi'!$B$1:$AS$566,MATCH(AC$1,'Tillförd energi'!$B$1:$AQ$1,0),FALSE)</f>
        <v>10.4</v>
      </c>
      <c r="AD242">
        <f>VLOOKUP($B242,'Tillförd energi'!$B$1:$AS$566,MATCH(AD$1,'Tillförd energi'!$B$1:$AQ$1,0),FALSE)</f>
        <v>0</v>
      </c>
      <c r="AE242">
        <f>VLOOKUP($B242,'Tillförd energi'!$B$1:$AS$566,MATCH(AE$1,'Tillförd energi'!$B$1:$AQ$1,0),FALSE)</f>
        <v>0</v>
      </c>
      <c r="AF242">
        <f>VLOOKUP($B242,'Tillförd energi'!$B$1:$AS$566,MATCH(AF$1,'Tillförd energi'!$B$1:$AQ$1,0),FALSE)</f>
        <v>2.2000000000000002</v>
      </c>
      <c r="AG242">
        <f>IFERROR(VLOOKUP(B242,Miljö!$B$1:$S$476,9,FALSE)/1,0)</f>
        <v>0</v>
      </c>
      <c r="AI242">
        <f t="shared" si="30"/>
        <v>112.87</v>
      </c>
      <c r="AJ242">
        <f t="shared" si="31"/>
        <v>112.87</v>
      </c>
      <c r="AK242">
        <f>IF(ISERROR(1/VLOOKUP($B242,Leveranser!$B$1:$S$500,MATCH("såld värme (gwh)",Leveranser!$B$1:$S$1,0),FALSE)),"",VLOOKUP($B242,Leveranser!$B$1:$S$500,MATCH("såld värme (gwh)",Leveranser!$B$1:$S$1,0),FALSE))</f>
        <v>82.9</v>
      </c>
      <c r="AL242" s="22">
        <f>VLOOKUP($B242,Leveranser!$B$1:$Y$500,MATCH("Totalt såld fjärrvärme till andra fjärrvärmeföretag",Leveranser!$B$1:$AA$1,0),FALSE)</f>
        <v>0</v>
      </c>
      <c r="AM242" s="22">
        <f>IF(ISERROR(1/VLOOKUP($B242,Miljö!$B$1:$S$500,MATCH("Såld mängd produktionsspecifik fjärrvärme (GWh)",Miljö!$B$1:$R$1,0),FALSE)),0,VLOOKUP($B242,Miljö!$B$1:$S$500,MATCH("Såld mängd produktionsspecifik fjärrvärme (GWh)",Miljö!$B$1:$R$1,0),FALSE))</f>
        <v>0</v>
      </c>
      <c r="AN242" s="23">
        <f t="shared" si="32"/>
        <v>0.73447328785328259</v>
      </c>
      <c r="AP242" t="str">
        <f>VLOOKUP($B242,'Miljövärden urval för publ'!$B$1:$H$450,7,FALSE)</f>
        <v>Ja</v>
      </c>
      <c r="AQ242" t="str">
        <f>VLOOKUP($B242,'Miljövärden urval för publ'!$B$1:$H$450,6,FALSE)</f>
        <v>Ja</v>
      </c>
      <c r="AU242">
        <f t="shared" si="33"/>
        <v>2.2000000000000002</v>
      </c>
      <c r="AV242">
        <f t="shared" si="34"/>
        <v>0</v>
      </c>
      <c r="AW242">
        <f t="shared" si="35"/>
        <v>67.7</v>
      </c>
      <c r="AX242">
        <f t="shared" si="36"/>
        <v>31.7</v>
      </c>
      <c r="AZ242">
        <f t="shared" si="37"/>
        <v>0</v>
      </c>
      <c r="BA242">
        <f t="shared" si="38"/>
        <v>0</v>
      </c>
      <c r="BC242">
        <f t="shared" si="39"/>
        <v>99.4</v>
      </c>
    </row>
    <row r="243" spans="1:55" ht="15" customHeight="1" x14ac:dyDescent="0.25">
      <c r="A243" t="s">
        <v>349</v>
      </c>
      <c r="B243" t="s">
        <v>350</v>
      </c>
      <c r="C243">
        <f>VLOOKUP($B243,'Tillförd energi'!$B$1:$AS$566,MATCH(C$1,'Tillförd energi'!$B$1:$AQ$1,0),FALSE)</f>
        <v>0</v>
      </c>
      <c r="D243">
        <f>VLOOKUP($B243,'Tillförd energi'!$B$1:$AS$566,MATCH(D$1,'Tillförd energi'!$B$1:$AQ$1,0),FALSE)</f>
        <v>0</v>
      </c>
      <c r="E243">
        <f>VLOOKUP($B243,'Tillförd energi'!$B$1:$AS$566,MATCH(E$1,'Tillförd energi'!$B$1:$AQ$1,0),FALSE)</f>
        <v>1</v>
      </c>
      <c r="F243">
        <f>VLOOKUP($B243,'Tillförd energi'!$B$1:$AS$566,MATCH(F$1,'Tillförd energi'!$B$1:$AQ$1,0),FALSE)</f>
        <v>0</v>
      </c>
      <c r="G243">
        <f>VLOOKUP($B243,'Tillförd energi'!$B$1:$AS$566,MATCH(G$1,'Tillförd energi'!$B$1:$AQ$1,0),FALSE)</f>
        <v>0</v>
      </c>
      <c r="H243">
        <f>VLOOKUP($B243,'Tillförd energi'!$B$1:$AS$566,MATCH(H$1,'Tillförd energi'!$B$1:$AQ$1,0),FALSE)</f>
        <v>0</v>
      </c>
      <c r="I243">
        <f>VLOOKUP($B243,'Tillförd energi'!$B$1:$AS$566,MATCH(I$1,'Tillförd energi'!$B$1:$AQ$1,0),FALSE)</f>
        <v>0</v>
      </c>
      <c r="J243">
        <f>VLOOKUP($B243,'Tillförd energi'!$B$1:$AS$566,MATCH(J$1,'Tillförd energi'!$B$1:$AQ$1,0),FALSE)</f>
        <v>0</v>
      </c>
      <c r="K243">
        <v>0</v>
      </c>
      <c r="L243">
        <f>VLOOKUP($B243,'Tillförd energi'!$B$1:$AS$566,MATCH(L$1,'Tillförd energi'!$B$1:$AQ$1,0),FALSE)</f>
        <v>0</v>
      </c>
      <c r="M243">
        <f>VLOOKUP($B243,'Tillförd energi'!$B$1:$AS$566,MATCH(M$1,'Tillförd energi'!$B$1:$AQ$1,0),FALSE)</f>
        <v>24</v>
      </c>
      <c r="N243">
        <f>VLOOKUP($B243,'Tillförd energi'!$B$1:$AS$566,MATCH(N$1,'Tillförd energi'!$B$1:$AQ$1,0),FALSE)</f>
        <v>3</v>
      </c>
      <c r="O243">
        <f>VLOOKUP($B243,'Tillförd energi'!$B$1:$AS$566,MATCH(O$1,'Tillförd energi'!$B$1:$AQ$1,0),FALSE)</f>
        <v>1</v>
      </c>
      <c r="P243">
        <f>VLOOKUP($B243,'Tillförd energi'!$B$1:$AS$566,MATCH(P$1,'Tillförd energi'!$B$1:$AQ$1,0),FALSE)</f>
        <v>18</v>
      </c>
      <c r="Q243">
        <f>VLOOKUP($B243,'Tillförd energi'!$B$1:$AS$566,MATCH(Q$1,'Tillförd energi'!$B$1:$AQ$1,0),FALSE)</f>
        <v>0</v>
      </c>
      <c r="R243">
        <f>VLOOKUP($B243,'Tillförd energi'!$B$1:$AS$566,MATCH(R$1,'Tillförd energi'!$B$1:$AQ$1,0),FALSE)</f>
        <v>0</v>
      </c>
      <c r="S243">
        <f>VLOOKUP($B243,'Tillförd energi'!$B$1:$AS$566,MATCH(S$1,'Tillförd energi'!$B$1:$AQ$1,0),FALSE)</f>
        <v>0</v>
      </c>
      <c r="T243">
        <f>VLOOKUP($B243,'Tillförd energi'!$B$1:$AS$566,MATCH(T$1,'Tillförd energi'!$B$1:$AQ$1,0),FALSE)</f>
        <v>0</v>
      </c>
      <c r="U243">
        <f>VLOOKUP($B243,'Tillförd energi'!$B$1:$AS$566,MATCH(U$1,'Tillförd energi'!$B$1:$AQ$1,0),FALSE)</f>
        <v>0</v>
      </c>
      <c r="V243">
        <f>VLOOKUP($B243,'Tillförd energi'!$B$1:$AS$566,MATCH(V$1,'Tillförd energi'!$B$1:$AQ$1,0),FALSE)</f>
        <v>0</v>
      </c>
      <c r="W243">
        <f>VLOOKUP($B243,'Tillförd energi'!$B$1:$AS$566,MATCH(W$1,'Tillförd energi'!$B$1:$AQ$1,0),FALSE)</f>
        <v>0</v>
      </c>
      <c r="X243">
        <f>VLOOKUP($B243,'Tillförd energi'!$B$1:$AS$566,MATCH(X$1,'Tillförd energi'!$B$1:$AQ$1,0),FALSE)</f>
        <v>0</v>
      </c>
      <c r="Y243">
        <f>VLOOKUP($B243,'Tillförd energi'!$B$1:$AS$566,MATCH(Y$1,'Tillförd energi'!$B$1:$AQ$1,0),FALSE)</f>
        <v>0</v>
      </c>
      <c r="Z243">
        <f>VLOOKUP($B243,'Tillförd energi'!$B$1:$AS$566,MATCH(Z$1,'Tillförd energi'!$B$1:$AQ$1,0),FALSE)</f>
        <v>0</v>
      </c>
      <c r="AA243">
        <f>VLOOKUP($B243,'Tillförd energi'!$B$1:$AS$566,MATCH(AA$1,'Tillförd energi'!$B$1:$AQ$1,0),FALSE)</f>
        <v>0</v>
      </c>
      <c r="AB243">
        <f>VLOOKUP($B243,'Tillförd energi'!$B$1:$AS$566,MATCH(AB$1,'Tillförd energi'!$B$1:$AQ$1,0),FALSE)</f>
        <v>0</v>
      </c>
      <c r="AC243">
        <f>VLOOKUP($B243,'Tillförd energi'!$B$1:$AS$566,MATCH(AC$1,'Tillförd energi'!$B$1:$AQ$1,0),FALSE)</f>
        <v>8.1999999999999993</v>
      </c>
      <c r="AD243">
        <f>VLOOKUP($B243,'Tillförd energi'!$B$1:$AS$566,MATCH(AD$1,'Tillförd energi'!$B$1:$AQ$1,0),FALSE)</f>
        <v>0</v>
      </c>
      <c r="AE243">
        <f>VLOOKUP($B243,'Tillförd energi'!$B$1:$AS$566,MATCH(AE$1,'Tillförd energi'!$B$1:$AQ$1,0),FALSE)</f>
        <v>0</v>
      </c>
      <c r="AF243">
        <f>VLOOKUP($B243,'Tillförd energi'!$B$1:$AS$566,MATCH(AF$1,'Tillförd energi'!$B$1:$AQ$1,0),FALSE)</f>
        <v>1.2</v>
      </c>
      <c r="AG243">
        <f>IFERROR(VLOOKUP(B243,Miljö!$B$1:$S$476,9,FALSE)/1,0)</f>
        <v>0</v>
      </c>
      <c r="AI243">
        <f t="shared" si="30"/>
        <v>56.400000000000006</v>
      </c>
      <c r="AJ243">
        <f t="shared" si="31"/>
        <v>56.400000000000006</v>
      </c>
      <c r="AK243">
        <f>IF(ISERROR(1/VLOOKUP($B243,Leveranser!$B$1:$S$500,MATCH("såld värme (gwh)",Leveranser!$B$1:$S$1,0),FALSE)),"",VLOOKUP($B243,Leveranser!$B$1:$S$500,MATCH("såld värme (gwh)",Leveranser!$B$1:$S$1,0),FALSE))</f>
        <v>43.1</v>
      </c>
      <c r="AL243" s="22">
        <f>VLOOKUP($B243,Leveranser!$B$1:$Y$500,MATCH("Totalt såld fjärrvärme till andra fjärrvärmeföretag",Leveranser!$B$1:$AA$1,0),FALSE)</f>
        <v>0</v>
      </c>
      <c r="AM243" s="22">
        <f>IF(ISERROR(1/VLOOKUP($B243,Miljö!$B$1:$S$500,MATCH("Såld mängd produktionsspecifik fjärrvärme (GWh)",Miljö!$B$1:$R$1,0),FALSE)),0,VLOOKUP($B243,Miljö!$B$1:$S$500,MATCH("Såld mängd produktionsspecifik fjärrvärme (GWh)",Miljö!$B$1:$R$1,0),FALSE))</f>
        <v>0</v>
      </c>
      <c r="AN243" s="23">
        <f t="shared" si="32"/>
        <v>0.76418439716312048</v>
      </c>
      <c r="AP243" t="str">
        <f>VLOOKUP($B243,'Miljövärden urval för publ'!$B$1:$H$450,7,FALSE)</f>
        <v>Ja</v>
      </c>
      <c r="AQ243" t="str">
        <f>VLOOKUP($B243,'Miljövärden urval för publ'!$B$1:$H$450,6,FALSE)</f>
        <v>Nej</v>
      </c>
      <c r="AU243">
        <f t="shared" si="33"/>
        <v>1.2</v>
      </c>
      <c r="AV243">
        <f t="shared" si="34"/>
        <v>0</v>
      </c>
      <c r="AW243">
        <f t="shared" si="35"/>
        <v>46</v>
      </c>
      <c r="AX243">
        <f t="shared" si="36"/>
        <v>0</v>
      </c>
      <c r="AZ243">
        <f t="shared" si="37"/>
        <v>0</v>
      </c>
      <c r="BA243">
        <f t="shared" si="38"/>
        <v>0</v>
      </c>
      <c r="BC243">
        <f t="shared" si="39"/>
        <v>46</v>
      </c>
    </row>
    <row r="244" spans="1:55" ht="15" customHeight="1" x14ac:dyDescent="0.25">
      <c r="A244" t="s">
        <v>351</v>
      </c>
      <c r="B244" t="s">
        <v>352</v>
      </c>
      <c r="C244">
        <f>VLOOKUP($B244,'Tillförd energi'!$B$1:$AS$566,MATCH(C$1,'Tillförd energi'!$B$1:$AQ$1,0),FALSE)</f>
        <v>0</v>
      </c>
      <c r="D244">
        <f>VLOOKUP($B244,'Tillförd energi'!$B$1:$AS$566,MATCH(D$1,'Tillförd energi'!$B$1:$AQ$1,0),FALSE)</f>
        <v>0</v>
      </c>
      <c r="E244">
        <f>VLOOKUP($B244,'Tillförd energi'!$B$1:$AS$566,MATCH(E$1,'Tillförd energi'!$B$1:$AQ$1,0),FALSE)</f>
        <v>0</v>
      </c>
      <c r="F244">
        <f>VLOOKUP($B244,'Tillförd energi'!$B$1:$AS$566,MATCH(F$1,'Tillförd energi'!$B$1:$AQ$1,0),FALSE)</f>
        <v>0</v>
      </c>
      <c r="G244">
        <f>VLOOKUP($B244,'Tillförd energi'!$B$1:$AS$566,MATCH(G$1,'Tillförd energi'!$B$1:$AQ$1,0),FALSE)</f>
        <v>0</v>
      </c>
      <c r="H244">
        <f>VLOOKUP($B244,'Tillförd energi'!$B$1:$AS$566,MATCH(H$1,'Tillförd energi'!$B$1:$AQ$1,0),FALSE)</f>
        <v>0</v>
      </c>
      <c r="I244">
        <f>VLOOKUP($B244,'Tillförd energi'!$B$1:$AS$566,MATCH(I$1,'Tillförd energi'!$B$1:$AQ$1,0),FALSE)</f>
        <v>0</v>
      </c>
      <c r="J244">
        <f>VLOOKUP($B244,'Tillförd energi'!$B$1:$AS$566,MATCH(J$1,'Tillförd energi'!$B$1:$AQ$1,0),FALSE)</f>
        <v>1.0089999999999999</v>
      </c>
      <c r="K244">
        <v>0</v>
      </c>
      <c r="L244">
        <f>VLOOKUP($B244,'Tillförd energi'!$B$1:$AS$566,MATCH(L$1,'Tillförd energi'!$B$1:$AQ$1,0),FALSE)</f>
        <v>0</v>
      </c>
      <c r="M244">
        <f>VLOOKUP($B244,'Tillförd energi'!$B$1:$AS$566,MATCH(M$1,'Tillförd energi'!$B$1:$AQ$1,0),FALSE)</f>
        <v>3.44</v>
      </c>
      <c r="N244">
        <f>VLOOKUP($B244,'Tillförd energi'!$B$1:$AS$566,MATCH(N$1,'Tillförd energi'!$B$1:$AQ$1,0),FALSE)</f>
        <v>61.92</v>
      </c>
      <c r="O244">
        <f>VLOOKUP($B244,'Tillförd energi'!$B$1:$AS$566,MATCH(O$1,'Tillförd energi'!$B$1:$AQ$1,0),FALSE)</f>
        <v>8.7200000000000006</v>
      </c>
      <c r="P244">
        <f>VLOOKUP($B244,'Tillförd energi'!$B$1:$AS$566,MATCH(P$1,'Tillförd energi'!$B$1:$AQ$1,0),FALSE)</f>
        <v>52.216999999999999</v>
      </c>
      <c r="Q244">
        <f>VLOOKUP($B244,'Tillförd energi'!$B$1:$AS$566,MATCH(Q$1,'Tillförd energi'!$B$1:$AQ$1,0),FALSE)</f>
        <v>0</v>
      </c>
      <c r="R244">
        <f>VLOOKUP($B244,'Tillförd energi'!$B$1:$AS$566,MATCH(R$1,'Tillförd energi'!$B$1:$AQ$1,0),FALSE)</f>
        <v>22.151</v>
      </c>
      <c r="S244">
        <f>VLOOKUP($B244,'Tillförd energi'!$B$1:$AS$566,MATCH(S$1,'Tillförd energi'!$B$1:$AQ$1,0),FALSE)</f>
        <v>0</v>
      </c>
      <c r="T244">
        <f>VLOOKUP($B244,'Tillförd energi'!$B$1:$AS$566,MATCH(T$1,'Tillförd energi'!$B$1:$AQ$1,0),FALSE)</f>
        <v>0</v>
      </c>
      <c r="U244">
        <f>VLOOKUP($B244,'Tillförd energi'!$B$1:$AS$566,MATCH(U$1,'Tillförd energi'!$B$1:$AQ$1,0),FALSE)</f>
        <v>0</v>
      </c>
      <c r="V244">
        <f>VLOOKUP($B244,'Tillförd energi'!$B$1:$AS$566,MATCH(V$1,'Tillförd energi'!$B$1:$AQ$1,0),FALSE)</f>
        <v>0</v>
      </c>
      <c r="W244">
        <f>VLOOKUP($B244,'Tillförd energi'!$B$1:$AS$566,MATCH(W$1,'Tillförd energi'!$B$1:$AQ$1,0),FALSE)</f>
        <v>2.1030000000000002</v>
      </c>
      <c r="X244">
        <f>VLOOKUP($B244,'Tillförd energi'!$B$1:$AS$566,MATCH(X$1,'Tillförd energi'!$B$1:$AQ$1,0),FALSE)</f>
        <v>0</v>
      </c>
      <c r="Y244">
        <f>VLOOKUP($B244,'Tillförd energi'!$B$1:$AS$566,MATCH(Y$1,'Tillförd energi'!$B$1:$AQ$1,0),FALSE)</f>
        <v>0</v>
      </c>
      <c r="Z244">
        <f>VLOOKUP($B244,'Tillförd energi'!$B$1:$AS$566,MATCH(Z$1,'Tillförd energi'!$B$1:$AQ$1,0),FALSE)</f>
        <v>0</v>
      </c>
      <c r="AA244">
        <f>VLOOKUP($B244,'Tillförd energi'!$B$1:$AS$566,MATCH(AA$1,'Tillförd energi'!$B$1:$AQ$1,0),FALSE)</f>
        <v>4.4999999999999998E-2</v>
      </c>
      <c r="AB244">
        <f>VLOOKUP($B244,'Tillförd energi'!$B$1:$AS$566,MATCH(AB$1,'Tillförd energi'!$B$1:$AQ$1,0),FALSE)</f>
        <v>8.1000000000000003E-2</v>
      </c>
      <c r="AC244">
        <f>VLOOKUP($B244,'Tillförd energi'!$B$1:$AS$566,MATCH(AC$1,'Tillförd energi'!$B$1:$AQ$1,0),FALSE)</f>
        <v>17.806999999999999</v>
      </c>
      <c r="AD244">
        <f>VLOOKUP($B244,'Tillförd energi'!$B$1:$AS$566,MATCH(AD$1,'Tillförd energi'!$B$1:$AQ$1,0),FALSE)</f>
        <v>0</v>
      </c>
      <c r="AE244">
        <f>VLOOKUP($B244,'Tillförd energi'!$B$1:$AS$566,MATCH(AE$1,'Tillförd energi'!$B$1:$AQ$1,0),FALSE)</f>
        <v>0</v>
      </c>
      <c r="AF244">
        <f>VLOOKUP($B244,'Tillförd energi'!$B$1:$AS$566,MATCH(AF$1,'Tillförd energi'!$B$1:$AQ$1,0),FALSE)</f>
        <v>4.5183200000000001</v>
      </c>
      <c r="AG244">
        <f>IFERROR(VLOOKUP(B244,Miljö!$B$1:$S$476,9,FALSE)/1,0)</f>
        <v>0</v>
      </c>
      <c r="AI244">
        <f t="shared" si="30"/>
        <v>174.01131999999996</v>
      </c>
      <c r="AJ244">
        <f t="shared" si="31"/>
        <v>174.01131999999996</v>
      </c>
      <c r="AK244">
        <f>IF(ISERROR(1/VLOOKUP($B244,Leveranser!$B$1:$S$500,MATCH("såld värme (gwh)",Leveranser!$B$1:$S$1,0),FALSE)),"",VLOOKUP($B244,Leveranser!$B$1:$S$500,MATCH("såld värme (gwh)",Leveranser!$B$1:$S$1,0),FALSE))</f>
        <v>137.43</v>
      </c>
      <c r="AL244" s="22">
        <f>VLOOKUP($B244,Leveranser!$B$1:$Y$500,MATCH("Totalt såld fjärrvärme till andra fjärrvärmeföretag",Leveranser!$B$1:$AA$1,0),FALSE)</f>
        <v>0</v>
      </c>
      <c r="AM244" s="22">
        <f>IF(ISERROR(1/VLOOKUP($B244,Miljö!$B$1:$S$500,MATCH("Såld mängd produktionsspecifik fjärrvärme (GWh)",Miljö!$B$1:$R$1,0),FALSE)),0,VLOOKUP($B244,Miljö!$B$1:$S$500,MATCH("Såld mängd produktionsspecifik fjärrvärme (GWh)",Miljö!$B$1:$R$1,0),FALSE))</f>
        <v>0</v>
      </c>
      <c r="AN244" s="23">
        <f t="shared" si="32"/>
        <v>0.78977620536411108</v>
      </c>
      <c r="AP244" t="str">
        <f>VLOOKUP($B244,'Miljövärden urval för publ'!$B$1:$H$450,7,FALSE)</f>
        <v>Ja</v>
      </c>
      <c r="AQ244" t="str">
        <f>VLOOKUP($B244,'Miljövärden urval för publ'!$B$1:$H$450,6,FALSE)</f>
        <v>Ja</v>
      </c>
      <c r="AU244">
        <f t="shared" si="33"/>
        <v>4.56332</v>
      </c>
      <c r="AV244">
        <f t="shared" si="34"/>
        <v>0</v>
      </c>
      <c r="AW244">
        <f t="shared" si="35"/>
        <v>126.297</v>
      </c>
      <c r="AX244">
        <f t="shared" si="36"/>
        <v>22.151</v>
      </c>
      <c r="AZ244">
        <f t="shared" si="37"/>
        <v>8.1000000000000003E-2</v>
      </c>
      <c r="BA244">
        <f t="shared" si="38"/>
        <v>0</v>
      </c>
      <c r="BC244">
        <f t="shared" si="39"/>
        <v>150.55100000000002</v>
      </c>
    </row>
    <row r="245" spans="1:55" ht="15" customHeight="1" x14ac:dyDescent="0.25">
      <c r="A245" t="s">
        <v>353</v>
      </c>
      <c r="B245" t="s">
        <v>354</v>
      </c>
      <c r="C245">
        <f>VLOOKUP($B245,'Tillförd energi'!$B$1:$AS$566,MATCH(C$1,'Tillförd energi'!$B$1:$AQ$1,0),FALSE)</f>
        <v>0</v>
      </c>
      <c r="D245">
        <f>VLOOKUP($B245,'Tillförd energi'!$B$1:$AS$566,MATCH(D$1,'Tillförd energi'!$B$1:$AQ$1,0),FALSE)</f>
        <v>0.6</v>
      </c>
      <c r="E245">
        <f>VLOOKUP($B245,'Tillförd energi'!$B$1:$AS$566,MATCH(E$1,'Tillförd energi'!$B$1:$AQ$1,0),FALSE)</f>
        <v>0</v>
      </c>
      <c r="F245">
        <f>VLOOKUP($B245,'Tillförd energi'!$B$1:$AS$566,MATCH(F$1,'Tillförd energi'!$B$1:$AQ$1,0),FALSE)</f>
        <v>0</v>
      </c>
      <c r="G245">
        <f>VLOOKUP($B245,'Tillförd energi'!$B$1:$AS$566,MATCH(G$1,'Tillförd energi'!$B$1:$AQ$1,0),FALSE)</f>
        <v>0</v>
      </c>
      <c r="H245">
        <f>VLOOKUP($B245,'Tillförd energi'!$B$1:$AS$566,MATCH(H$1,'Tillförd energi'!$B$1:$AQ$1,0),FALSE)</f>
        <v>2.8</v>
      </c>
      <c r="I245">
        <f>VLOOKUP($B245,'Tillförd energi'!$B$1:$AS$566,MATCH(I$1,'Tillförd energi'!$B$1:$AQ$1,0),FALSE)</f>
        <v>0</v>
      </c>
      <c r="J245">
        <f>VLOOKUP($B245,'Tillförd energi'!$B$1:$AS$566,MATCH(J$1,'Tillförd energi'!$B$1:$AQ$1,0),FALSE)</f>
        <v>0</v>
      </c>
      <c r="K245">
        <v>0</v>
      </c>
      <c r="L245">
        <f>VLOOKUP($B245,'Tillförd energi'!$B$1:$AS$566,MATCH(L$1,'Tillförd energi'!$B$1:$AQ$1,0),FALSE)</f>
        <v>14.214700000000001</v>
      </c>
      <c r="M245">
        <f>VLOOKUP($B245,'Tillförd energi'!$B$1:$AS$566,MATCH(M$1,'Tillförd energi'!$B$1:$AQ$1,0),FALSE)</f>
        <v>3.2456</v>
      </c>
      <c r="N245">
        <f>VLOOKUP($B245,'Tillförd energi'!$B$1:$AS$566,MATCH(N$1,'Tillförd energi'!$B$1:$AQ$1,0),FALSE)</f>
        <v>21.132899999999999</v>
      </c>
      <c r="O245">
        <f>VLOOKUP($B245,'Tillförd energi'!$B$1:$AS$566,MATCH(O$1,'Tillförd energi'!$B$1:$AQ$1,0),FALSE)</f>
        <v>50.543300000000002</v>
      </c>
      <c r="P245">
        <f>VLOOKUP($B245,'Tillförd energi'!$B$1:$AS$566,MATCH(P$1,'Tillförd energi'!$B$1:$AQ$1,0),FALSE)</f>
        <v>0</v>
      </c>
      <c r="Q245">
        <f>VLOOKUP($B245,'Tillförd energi'!$B$1:$AS$566,MATCH(Q$1,'Tillförd energi'!$B$1:$AQ$1,0),FALSE)</f>
        <v>0</v>
      </c>
      <c r="R245">
        <f>VLOOKUP($B245,'Tillförd energi'!$B$1:$AS$566,MATCH(R$1,'Tillförd energi'!$B$1:$AQ$1,0),FALSE)</f>
        <v>75.5</v>
      </c>
      <c r="S245">
        <f>VLOOKUP($B245,'Tillförd energi'!$B$1:$AS$566,MATCH(S$1,'Tillförd energi'!$B$1:$AQ$1,0),FALSE)</f>
        <v>2.5159500000000001</v>
      </c>
      <c r="T245">
        <f>VLOOKUP($B245,'Tillförd energi'!$B$1:$AS$566,MATCH(T$1,'Tillförd energi'!$B$1:$AQ$1,0),FALSE)</f>
        <v>0</v>
      </c>
      <c r="U245">
        <f>VLOOKUP($B245,'Tillförd energi'!$B$1:$AS$566,MATCH(U$1,'Tillförd energi'!$B$1:$AQ$1,0),FALSE)</f>
        <v>1.4593</v>
      </c>
      <c r="V245">
        <f>VLOOKUP($B245,'Tillförd energi'!$B$1:$AS$566,MATCH(V$1,'Tillförd energi'!$B$1:$AQ$1,0),FALSE)</f>
        <v>0</v>
      </c>
      <c r="W245">
        <f>VLOOKUP($B245,'Tillförd energi'!$B$1:$AS$566,MATCH(W$1,'Tillförd energi'!$B$1:$AQ$1,0),FALSE)</f>
        <v>0</v>
      </c>
      <c r="X245">
        <f>VLOOKUP($B245,'Tillförd energi'!$B$1:$AS$566,MATCH(X$1,'Tillförd energi'!$B$1:$AQ$1,0),FALSE)</f>
        <v>0</v>
      </c>
      <c r="Y245">
        <f>VLOOKUP($B245,'Tillförd energi'!$B$1:$AS$566,MATCH(Y$1,'Tillförd energi'!$B$1:$AQ$1,0),FALSE)</f>
        <v>77.09</v>
      </c>
      <c r="Z245">
        <f>VLOOKUP($B245,'Tillförd energi'!$B$1:$AS$566,MATCH(Z$1,'Tillförd energi'!$B$1:$AQ$1,0),FALSE)</f>
        <v>0</v>
      </c>
      <c r="AA245">
        <f>VLOOKUP($B245,'Tillförd energi'!$B$1:$AS$566,MATCH(AA$1,'Tillförd energi'!$B$1:$AQ$1,0),FALSE)</f>
        <v>0</v>
      </c>
      <c r="AB245">
        <f>VLOOKUP($B245,'Tillförd energi'!$B$1:$AS$566,MATCH(AB$1,'Tillförd energi'!$B$1:$AQ$1,0),FALSE)</f>
        <v>0</v>
      </c>
      <c r="AC245">
        <f>VLOOKUP($B245,'Tillförd energi'!$B$1:$AS$566,MATCH(AC$1,'Tillförd energi'!$B$1:$AQ$1,0),FALSE)</f>
        <v>32</v>
      </c>
      <c r="AD245">
        <f>VLOOKUP($B245,'Tillförd energi'!$B$1:$AS$566,MATCH(AD$1,'Tillförd energi'!$B$1:$AQ$1,0),FALSE)</f>
        <v>0</v>
      </c>
      <c r="AE245">
        <f>VLOOKUP($B245,'Tillförd energi'!$B$1:$AS$566,MATCH(AE$1,'Tillförd energi'!$B$1:$AQ$1,0),FALSE)</f>
        <v>0</v>
      </c>
      <c r="AF245">
        <f>VLOOKUP($B245,'Tillförd energi'!$B$1:$AS$566,MATCH(AF$1,'Tillförd energi'!$B$1:$AQ$1,0),FALSE)</f>
        <v>9.3704800000000006</v>
      </c>
      <c r="AG245">
        <f>IFERROR(VLOOKUP(B245,Miljö!$B$1:$S$476,9,FALSE)/1,0)</f>
        <v>0</v>
      </c>
      <c r="AI245">
        <f t="shared" si="30"/>
        <v>290.47223000000002</v>
      </c>
      <c r="AJ245">
        <f t="shared" si="31"/>
        <v>290.47223000000002</v>
      </c>
      <c r="AK245">
        <f>IF(ISERROR(1/VLOOKUP($B245,Leveranser!$B$1:$S$500,MATCH("såld värme (gwh)",Leveranser!$B$1:$S$1,0),FALSE)),"",VLOOKUP($B245,Leveranser!$B$1:$S$500,MATCH("såld värme (gwh)",Leveranser!$B$1:$S$1,0),FALSE))</f>
        <v>213.6</v>
      </c>
      <c r="AL245" s="22">
        <f>VLOOKUP($B245,Leveranser!$B$1:$Y$500,MATCH("Totalt såld fjärrvärme till andra fjärrvärmeföretag",Leveranser!$B$1:$AA$1,0),FALSE)</f>
        <v>0</v>
      </c>
      <c r="AM245" s="22">
        <f>IF(ISERROR(1/VLOOKUP($B245,Miljö!$B$1:$S$500,MATCH("Såld mängd produktionsspecifik fjärrvärme (GWh)",Miljö!$B$1:$R$1,0),FALSE)),0,VLOOKUP($B245,Miljö!$B$1:$S$500,MATCH("Såld mängd produktionsspecifik fjärrvärme (GWh)",Miljö!$B$1:$R$1,0),FALSE))</f>
        <v>0</v>
      </c>
      <c r="AN245" s="23">
        <f t="shared" si="32"/>
        <v>0.73535428842888007</v>
      </c>
      <c r="AP245" t="str">
        <f>VLOOKUP($B245,'Miljövärden urval för publ'!$B$1:$H$450,7,FALSE)</f>
        <v>Ja</v>
      </c>
      <c r="AQ245" t="str">
        <f>VLOOKUP($B245,'Miljövärden urval för publ'!$B$1:$H$450,6,FALSE)</f>
        <v>Ja</v>
      </c>
      <c r="AU245">
        <f t="shared" si="33"/>
        <v>9.3704800000000006</v>
      </c>
      <c r="AV245">
        <f t="shared" si="34"/>
        <v>0</v>
      </c>
      <c r="AW245">
        <f t="shared" si="35"/>
        <v>74.921800000000005</v>
      </c>
      <c r="AX245">
        <f t="shared" si="36"/>
        <v>79.475250000000003</v>
      </c>
      <c r="AZ245">
        <f t="shared" si="37"/>
        <v>0</v>
      </c>
      <c r="BA245">
        <f t="shared" si="38"/>
        <v>0</v>
      </c>
      <c r="BC245">
        <f t="shared" si="39"/>
        <v>168.61175000000003</v>
      </c>
    </row>
    <row r="246" spans="1:55" ht="15" customHeight="1" x14ac:dyDescent="0.25">
      <c r="A246" t="s">
        <v>355</v>
      </c>
      <c r="B246" t="s">
        <v>356</v>
      </c>
      <c r="C246">
        <f>VLOOKUP($B246,'Tillförd energi'!$B$1:$AS$566,MATCH(C$1,'Tillförd energi'!$B$1:$AQ$1,0),FALSE)</f>
        <v>0</v>
      </c>
      <c r="D246">
        <f>VLOOKUP($B246,'Tillförd energi'!$B$1:$AS$566,MATCH(D$1,'Tillförd energi'!$B$1:$AQ$1,0),FALSE)</f>
        <v>0.4</v>
      </c>
      <c r="E246">
        <f>VLOOKUP($B246,'Tillförd energi'!$B$1:$AS$566,MATCH(E$1,'Tillförd energi'!$B$1:$AQ$1,0),FALSE)</f>
        <v>0</v>
      </c>
      <c r="F246">
        <f>VLOOKUP($B246,'Tillförd energi'!$B$1:$AS$566,MATCH(F$1,'Tillförd energi'!$B$1:$AQ$1,0),FALSE)</f>
        <v>0</v>
      </c>
      <c r="G246">
        <f>VLOOKUP($B246,'Tillförd energi'!$B$1:$AS$566,MATCH(G$1,'Tillförd energi'!$B$1:$AQ$1,0),FALSE)</f>
        <v>0</v>
      </c>
      <c r="H246">
        <f>VLOOKUP($B246,'Tillförd energi'!$B$1:$AS$566,MATCH(H$1,'Tillförd energi'!$B$1:$AQ$1,0),FALSE)</f>
        <v>0</v>
      </c>
      <c r="I246">
        <f>VLOOKUP($B246,'Tillförd energi'!$B$1:$AS$566,MATCH(I$1,'Tillförd energi'!$B$1:$AQ$1,0),FALSE)</f>
        <v>0</v>
      </c>
      <c r="J246">
        <f>VLOOKUP($B246,'Tillförd energi'!$B$1:$AS$566,MATCH(J$1,'Tillförd energi'!$B$1:$AQ$1,0),FALSE)</f>
        <v>6.1</v>
      </c>
      <c r="K246">
        <v>0</v>
      </c>
      <c r="L246">
        <f>VLOOKUP($B246,'Tillförd energi'!$B$1:$AS$566,MATCH(L$1,'Tillförd energi'!$B$1:$AQ$1,0),FALSE)</f>
        <v>31.1</v>
      </c>
      <c r="M246">
        <f>VLOOKUP($B246,'Tillförd energi'!$B$1:$AS$566,MATCH(M$1,'Tillförd energi'!$B$1:$AQ$1,0),FALSE)</f>
        <v>0</v>
      </c>
      <c r="N246">
        <f>VLOOKUP($B246,'Tillförd energi'!$B$1:$AS$566,MATCH(N$1,'Tillförd energi'!$B$1:$AQ$1,0),FALSE)</f>
        <v>68.400000000000006</v>
      </c>
      <c r="O246">
        <f>VLOOKUP($B246,'Tillförd energi'!$B$1:$AS$566,MATCH(O$1,'Tillförd energi'!$B$1:$AQ$1,0),FALSE)</f>
        <v>0</v>
      </c>
      <c r="P246">
        <f>VLOOKUP($B246,'Tillförd energi'!$B$1:$AS$566,MATCH(P$1,'Tillförd energi'!$B$1:$AQ$1,0),FALSE)</f>
        <v>0</v>
      </c>
      <c r="Q246">
        <f>VLOOKUP($B246,'Tillförd energi'!$B$1:$AS$566,MATCH(Q$1,'Tillförd energi'!$B$1:$AQ$1,0),FALSE)</f>
        <v>0</v>
      </c>
      <c r="R246">
        <f>VLOOKUP($B246,'Tillförd energi'!$B$1:$AS$566,MATCH(R$1,'Tillförd energi'!$B$1:$AQ$1,0),FALSE)</f>
        <v>0</v>
      </c>
      <c r="S246">
        <f>VLOOKUP($B246,'Tillförd energi'!$B$1:$AS$566,MATCH(S$1,'Tillförd energi'!$B$1:$AQ$1,0),FALSE)</f>
        <v>0</v>
      </c>
      <c r="T246">
        <f>VLOOKUP($B246,'Tillförd energi'!$B$1:$AS$566,MATCH(T$1,'Tillförd energi'!$B$1:$AQ$1,0),FALSE)</f>
        <v>0</v>
      </c>
      <c r="U246">
        <f>VLOOKUP($B246,'Tillförd energi'!$B$1:$AS$566,MATCH(U$1,'Tillförd energi'!$B$1:$AQ$1,0),FALSE)</f>
        <v>0</v>
      </c>
      <c r="V246">
        <f>VLOOKUP($B246,'Tillförd energi'!$B$1:$AS$566,MATCH(V$1,'Tillförd energi'!$B$1:$AQ$1,0),FALSE)</f>
        <v>0</v>
      </c>
      <c r="W246">
        <f>VLOOKUP($B246,'Tillförd energi'!$B$1:$AS$566,MATCH(W$1,'Tillförd energi'!$B$1:$AQ$1,0),FALSE)</f>
        <v>0</v>
      </c>
      <c r="X246">
        <f>VLOOKUP($B246,'Tillförd energi'!$B$1:$AS$566,MATCH(X$1,'Tillförd energi'!$B$1:$AQ$1,0),FALSE)</f>
        <v>0</v>
      </c>
      <c r="Y246">
        <f>VLOOKUP($B246,'Tillförd energi'!$B$1:$AS$566,MATCH(Y$1,'Tillförd energi'!$B$1:$AQ$1,0),FALSE)</f>
        <v>0</v>
      </c>
      <c r="Z246">
        <f>VLOOKUP($B246,'Tillförd energi'!$B$1:$AS$566,MATCH(Z$1,'Tillförd energi'!$B$1:$AQ$1,0),FALSE)</f>
        <v>0</v>
      </c>
      <c r="AA246">
        <f>VLOOKUP($B246,'Tillförd energi'!$B$1:$AS$566,MATCH(AA$1,'Tillförd energi'!$B$1:$AQ$1,0),FALSE)</f>
        <v>0</v>
      </c>
      <c r="AB246">
        <f>VLOOKUP($B246,'Tillförd energi'!$B$1:$AS$566,MATCH(AB$1,'Tillförd energi'!$B$1:$AQ$1,0),FALSE)</f>
        <v>0</v>
      </c>
      <c r="AC246">
        <f>VLOOKUP($B246,'Tillförd energi'!$B$1:$AS$566,MATCH(AC$1,'Tillförd energi'!$B$1:$AQ$1,0),FALSE)</f>
        <v>12.2</v>
      </c>
      <c r="AD246">
        <f>VLOOKUP($B246,'Tillförd energi'!$B$1:$AS$566,MATCH(AD$1,'Tillförd energi'!$B$1:$AQ$1,0),FALSE)</f>
        <v>0</v>
      </c>
      <c r="AE246">
        <f>VLOOKUP($B246,'Tillförd energi'!$B$1:$AS$566,MATCH(AE$1,'Tillförd energi'!$B$1:$AQ$1,0),FALSE)</f>
        <v>0</v>
      </c>
      <c r="AF246">
        <f>VLOOKUP($B246,'Tillförd energi'!$B$1:$AS$566,MATCH(AF$1,'Tillförd energi'!$B$1:$AQ$1,0),FALSE)</f>
        <v>1.58</v>
      </c>
      <c r="AG246">
        <f>IFERROR(VLOOKUP(B246,Miljö!$B$1:$S$476,9,FALSE)/1,0)</f>
        <v>0</v>
      </c>
      <c r="AI246">
        <f t="shared" si="30"/>
        <v>119.78</v>
      </c>
      <c r="AJ246">
        <f t="shared" si="31"/>
        <v>119.78</v>
      </c>
      <c r="AK246">
        <f>IF(ISERROR(1/VLOOKUP($B246,Leveranser!$B$1:$S$500,MATCH("såld värme (gwh)",Leveranser!$B$1:$S$1,0),FALSE)),"",VLOOKUP($B246,Leveranser!$B$1:$S$500,MATCH("såld värme (gwh)",Leveranser!$B$1:$S$1,0),FALSE))</f>
        <v>84.94</v>
      </c>
      <c r="AL246" s="22">
        <f>VLOOKUP($B246,Leveranser!$B$1:$Y$500,MATCH("Totalt såld fjärrvärme till andra fjärrvärmeföretag",Leveranser!$B$1:$AA$1,0),FALSE)</f>
        <v>0</v>
      </c>
      <c r="AM246" s="22">
        <f>IF(ISERROR(1/VLOOKUP($B246,Miljö!$B$1:$S$500,MATCH("Såld mängd produktionsspecifik fjärrvärme (GWh)",Miljö!$B$1:$R$1,0),FALSE)),0,VLOOKUP($B246,Miljö!$B$1:$S$500,MATCH("Såld mängd produktionsspecifik fjärrvärme (GWh)",Miljö!$B$1:$R$1,0),FALSE))</f>
        <v>0</v>
      </c>
      <c r="AN246" s="23">
        <f t="shared" si="32"/>
        <v>0.70913341125396556</v>
      </c>
      <c r="AP246" t="str">
        <f>VLOOKUP($B246,'Miljövärden urval för publ'!$B$1:$H$450,7,FALSE)</f>
        <v>Ja</v>
      </c>
      <c r="AQ246" t="str">
        <f>VLOOKUP($B246,'Miljövärden urval för publ'!$B$1:$H$450,6,FALSE)</f>
        <v>Ja</v>
      </c>
      <c r="AU246">
        <f t="shared" si="33"/>
        <v>1.58</v>
      </c>
      <c r="AV246">
        <f t="shared" si="34"/>
        <v>0</v>
      </c>
      <c r="AW246">
        <f t="shared" si="35"/>
        <v>68.400000000000006</v>
      </c>
      <c r="AX246">
        <f t="shared" si="36"/>
        <v>0</v>
      </c>
      <c r="AZ246">
        <f t="shared" si="37"/>
        <v>0</v>
      </c>
      <c r="BA246">
        <f t="shared" si="38"/>
        <v>0</v>
      </c>
      <c r="BC246">
        <f t="shared" si="39"/>
        <v>99.5</v>
      </c>
    </row>
    <row r="247" spans="1:55" ht="15" customHeight="1" x14ac:dyDescent="0.25">
      <c r="A247" t="s">
        <v>357</v>
      </c>
      <c r="B247" t="s">
        <v>358</v>
      </c>
      <c r="C247">
        <f>VLOOKUP($B247,'Tillförd energi'!$B$1:$AS$566,MATCH(C$1,'Tillförd energi'!$B$1:$AQ$1,0),FALSE)</f>
        <v>0</v>
      </c>
      <c r="D247">
        <f>VLOOKUP($B247,'Tillförd energi'!$B$1:$AS$566,MATCH(D$1,'Tillförd energi'!$B$1:$AQ$1,0),FALSE)</f>
        <v>9.6000000000000002E-2</v>
      </c>
      <c r="E247">
        <f>VLOOKUP($B247,'Tillförd energi'!$B$1:$AS$566,MATCH(E$1,'Tillförd energi'!$B$1:$AQ$1,0),FALSE)</f>
        <v>0</v>
      </c>
      <c r="F247">
        <f>VLOOKUP($B247,'Tillförd energi'!$B$1:$AS$566,MATCH(F$1,'Tillförd energi'!$B$1:$AQ$1,0),FALSE)</f>
        <v>0</v>
      </c>
      <c r="G247">
        <f>VLOOKUP($B247,'Tillförd energi'!$B$1:$AS$566,MATCH(G$1,'Tillförd energi'!$B$1:$AQ$1,0),FALSE)</f>
        <v>0</v>
      </c>
      <c r="H247">
        <f>VLOOKUP($B247,'Tillförd energi'!$B$1:$AS$566,MATCH(H$1,'Tillförd energi'!$B$1:$AQ$1,0),FALSE)</f>
        <v>0</v>
      </c>
      <c r="I247">
        <f>VLOOKUP($B247,'Tillförd energi'!$B$1:$AS$566,MATCH(I$1,'Tillförd energi'!$B$1:$AQ$1,0),FALSE)</f>
        <v>0</v>
      </c>
      <c r="J247">
        <f>VLOOKUP($B247,'Tillförd energi'!$B$1:$AS$566,MATCH(J$1,'Tillförd energi'!$B$1:$AQ$1,0),FALSE)</f>
        <v>0</v>
      </c>
      <c r="K247">
        <v>0</v>
      </c>
      <c r="L247">
        <f>VLOOKUP($B247,'Tillförd energi'!$B$1:$AS$566,MATCH(L$1,'Tillförd energi'!$B$1:$AQ$1,0),FALSE)</f>
        <v>0</v>
      </c>
      <c r="M247">
        <f>VLOOKUP($B247,'Tillförd energi'!$B$1:$AS$566,MATCH(M$1,'Tillförd energi'!$B$1:$AQ$1,0),FALSE)</f>
        <v>0</v>
      </c>
      <c r="N247">
        <f>VLOOKUP($B247,'Tillförd energi'!$B$1:$AS$566,MATCH(N$1,'Tillförd energi'!$B$1:$AQ$1,0),FALSE)</f>
        <v>0</v>
      </c>
      <c r="O247">
        <f>VLOOKUP($B247,'Tillförd energi'!$B$1:$AS$566,MATCH(O$1,'Tillförd energi'!$B$1:$AQ$1,0),FALSE)</f>
        <v>0</v>
      </c>
      <c r="P247">
        <f>VLOOKUP($B247,'Tillförd energi'!$B$1:$AS$566,MATCH(P$1,'Tillförd energi'!$B$1:$AQ$1,0),FALSE)</f>
        <v>0</v>
      </c>
      <c r="Q247">
        <f>VLOOKUP($B247,'Tillförd energi'!$B$1:$AS$566,MATCH(Q$1,'Tillförd energi'!$B$1:$AQ$1,0),FALSE)</f>
        <v>0</v>
      </c>
      <c r="R247">
        <f>VLOOKUP($B247,'Tillförd energi'!$B$1:$AS$566,MATCH(R$1,'Tillförd energi'!$B$1:$AQ$1,0),FALSE)</f>
        <v>9.6859999999999999</v>
      </c>
      <c r="S247">
        <f>VLOOKUP($B247,'Tillförd energi'!$B$1:$AS$566,MATCH(S$1,'Tillförd energi'!$B$1:$AQ$1,0),FALSE)</f>
        <v>0</v>
      </c>
      <c r="T247">
        <f>VLOOKUP($B247,'Tillförd energi'!$B$1:$AS$566,MATCH(T$1,'Tillförd energi'!$B$1:$AQ$1,0),FALSE)</f>
        <v>0</v>
      </c>
      <c r="U247">
        <f>VLOOKUP($B247,'Tillförd energi'!$B$1:$AS$566,MATCH(U$1,'Tillförd energi'!$B$1:$AQ$1,0),FALSE)</f>
        <v>0</v>
      </c>
      <c r="V247">
        <f>VLOOKUP($B247,'Tillförd energi'!$B$1:$AS$566,MATCH(V$1,'Tillförd energi'!$B$1:$AQ$1,0),FALSE)</f>
        <v>0</v>
      </c>
      <c r="W247">
        <f>VLOOKUP($B247,'Tillförd energi'!$B$1:$AS$566,MATCH(W$1,'Tillförd energi'!$B$1:$AQ$1,0),FALSE)</f>
        <v>0</v>
      </c>
      <c r="X247">
        <f>VLOOKUP($B247,'Tillförd energi'!$B$1:$AS$566,MATCH(X$1,'Tillförd energi'!$B$1:$AQ$1,0),FALSE)</f>
        <v>0</v>
      </c>
      <c r="Y247">
        <f>VLOOKUP($B247,'Tillförd energi'!$B$1:$AS$566,MATCH(Y$1,'Tillförd energi'!$B$1:$AQ$1,0),FALSE)</f>
        <v>0</v>
      </c>
      <c r="Z247">
        <f>VLOOKUP($B247,'Tillförd energi'!$B$1:$AS$566,MATCH(Z$1,'Tillförd energi'!$B$1:$AQ$1,0),FALSE)</f>
        <v>0</v>
      </c>
      <c r="AA247">
        <f>VLOOKUP($B247,'Tillförd energi'!$B$1:$AS$566,MATCH(AA$1,'Tillförd energi'!$B$1:$AQ$1,0),FALSE)</f>
        <v>0</v>
      </c>
      <c r="AB247">
        <f>VLOOKUP($B247,'Tillförd energi'!$B$1:$AS$566,MATCH(AB$1,'Tillförd energi'!$B$1:$AQ$1,0),FALSE)</f>
        <v>0</v>
      </c>
      <c r="AC247">
        <f>VLOOKUP($B247,'Tillförd energi'!$B$1:$AS$566,MATCH(AC$1,'Tillförd energi'!$B$1:$AQ$1,0),FALSE)</f>
        <v>0</v>
      </c>
      <c r="AD247">
        <f>VLOOKUP($B247,'Tillförd energi'!$B$1:$AS$566,MATCH(AD$1,'Tillförd energi'!$B$1:$AQ$1,0),FALSE)</f>
        <v>0</v>
      </c>
      <c r="AE247">
        <f>VLOOKUP($B247,'Tillförd energi'!$B$1:$AS$566,MATCH(AE$1,'Tillförd energi'!$B$1:$AQ$1,0),FALSE)</f>
        <v>0</v>
      </c>
      <c r="AF247">
        <f>VLOOKUP($B247,'Tillförd energi'!$B$1:$AS$566,MATCH(AF$1,'Tillförd energi'!$B$1:$AQ$1,0),FALSE)</f>
        <v>0.13400000000000001</v>
      </c>
      <c r="AG247">
        <f>IFERROR(VLOOKUP(B247,Miljö!$B$1:$S$476,9,FALSE)/1,0)</f>
        <v>0</v>
      </c>
      <c r="AI247">
        <f t="shared" si="30"/>
        <v>9.9160000000000004</v>
      </c>
      <c r="AJ247">
        <f t="shared" si="31"/>
        <v>9.9160000000000004</v>
      </c>
      <c r="AK247">
        <f>IF(ISERROR(1/VLOOKUP($B247,Leveranser!$B$1:$S$500,MATCH("såld värme (gwh)",Leveranser!$B$1:$S$1,0),FALSE)),"",VLOOKUP($B247,Leveranser!$B$1:$S$500,MATCH("såld värme (gwh)",Leveranser!$B$1:$S$1,0),FALSE))</f>
        <v>7.851</v>
      </c>
      <c r="AL247" s="22">
        <f>VLOOKUP($B247,Leveranser!$B$1:$Y$500,MATCH("Totalt såld fjärrvärme till andra fjärrvärmeföretag",Leveranser!$B$1:$AA$1,0),FALSE)</f>
        <v>0</v>
      </c>
      <c r="AM247" s="22">
        <f>IF(ISERROR(1/VLOOKUP($B247,Miljö!$B$1:$S$500,MATCH("Såld mängd produktionsspecifik fjärrvärme (GWh)",Miljö!$B$1:$R$1,0),FALSE)),0,VLOOKUP($B247,Miljö!$B$1:$S$500,MATCH("Såld mängd produktionsspecifik fjärrvärme (GWh)",Miljö!$B$1:$R$1,0),FALSE))</f>
        <v>0</v>
      </c>
      <c r="AN247" s="23">
        <f t="shared" si="32"/>
        <v>0.79175070592981034</v>
      </c>
      <c r="AP247" t="str">
        <f>VLOOKUP($B247,'Miljövärden urval för publ'!$B$1:$H$450,7,FALSE)</f>
        <v>Ja</v>
      </c>
      <c r="AQ247" t="str">
        <f>VLOOKUP($B247,'Miljövärden urval för publ'!$B$1:$H$450,6,FALSE)</f>
        <v>Ja</v>
      </c>
      <c r="AU247">
        <f t="shared" si="33"/>
        <v>0.13400000000000001</v>
      </c>
      <c r="AV247">
        <f t="shared" si="34"/>
        <v>0</v>
      </c>
      <c r="AW247">
        <f t="shared" si="35"/>
        <v>0</v>
      </c>
      <c r="AX247">
        <f t="shared" si="36"/>
        <v>9.6859999999999999</v>
      </c>
      <c r="AZ247">
        <f t="shared" si="37"/>
        <v>0</v>
      </c>
      <c r="BA247">
        <f t="shared" si="38"/>
        <v>0</v>
      </c>
      <c r="BC247">
        <f t="shared" si="39"/>
        <v>9.6859999999999999</v>
      </c>
    </row>
    <row r="248" spans="1:55" ht="15" customHeight="1" x14ac:dyDescent="0.25">
      <c r="A248" t="s">
        <v>357</v>
      </c>
      <c r="B248" t="s">
        <v>359</v>
      </c>
      <c r="C248">
        <f>VLOOKUP($B248,'Tillförd energi'!$B$1:$AS$566,MATCH(C$1,'Tillförd energi'!$B$1:$AQ$1,0),FALSE)</f>
        <v>0</v>
      </c>
      <c r="D248">
        <f>VLOOKUP($B248,'Tillförd energi'!$B$1:$AS$566,MATCH(D$1,'Tillförd energi'!$B$1:$AQ$1,0),FALSE)</f>
        <v>8.7999999999999995E-2</v>
      </c>
      <c r="E248">
        <f>VLOOKUP($B248,'Tillförd energi'!$B$1:$AS$566,MATCH(E$1,'Tillförd energi'!$B$1:$AQ$1,0),FALSE)</f>
        <v>0</v>
      </c>
      <c r="F248">
        <f>VLOOKUP($B248,'Tillförd energi'!$B$1:$AS$566,MATCH(F$1,'Tillförd energi'!$B$1:$AQ$1,0),FALSE)</f>
        <v>0</v>
      </c>
      <c r="G248">
        <f>VLOOKUP($B248,'Tillförd energi'!$B$1:$AS$566,MATCH(G$1,'Tillförd energi'!$B$1:$AQ$1,0),FALSE)</f>
        <v>0</v>
      </c>
      <c r="H248">
        <f>VLOOKUP($B248,'Tillförd energi'!$B$1:$AS$566,MATCH(H$1,'Tillförd energi'!$B$1:$AQ$1,0),FALSE)</f>
        <v>0</v>
      </c>
      <c r="I248">
        <f>VLOOKUP($B248,'Tillförd energi'!$B$1:$AS$566,MATCH(I$1,'Tillförd energi'!$B$1:$AQ$1,0),FALSE)</f>
        <v>0</v>
      </c>
      <c r="J248">
        <f>VLOOKUP($B248,'Tillförd energi'!$B$1:$AS$566,MATCH(J$1,'Tillförd energi'!$B$1:$AQ$1,0),FALSE)</f>
        <v>0</v>
      </c>
      <c r="K248">
        <v>0</v>
      </c>
      <c r="L248">
        <f>VLOOKUP($B248,'Tillförd energi'!$B$1:$AS$566,MATCH(L$1,'Tillförd energi'!$B$1:$AQ$1,0),FALSE)</f>
        <v>0</v>
      </c>
      <c r="M248">
        <f>VLOOKUP($B248,'Tillförd energi'!$B$1:$AS$566,MATCH(M$1,'Tillförd energi'!$B$1:$AQ$1,0),FALSE)</f>
        <v>0</v>
      </c>
      <c r="N248">
        <f>VLOOKUP($B248,'Tillförd energi'!$B$1:$AS$566,MATCH(N$1,'Tillförd energi'!$B$1:$AQ$1,0),FALSE)</f>
        <v>0</v>
      </c>
      <c r="O248">
        <f>VLOOKUP($B248,'Tillförd energi'!$B$1:$AS$566,MATCH(O$1,'Tillförd energi'!$B$1:$AQ$1,0),FALSE)</f>
        <v>0</v>
      </c>
      <c r="P248">
        <f>VLOOKUP($B248,'Tillförd energi'!$B$1:$AS$566,MATCH(P$1,'Tillförd energi'!$B$1:$AQ$1,0),FALSE)</f>
        <v>0</v>
      </c>
      <c r="Q248">
        <f>VLOOKUP($B248,'Tillförd energi'!$B$1:$AS$566,MATCH(Q$1,'Tillförd energi'!$B$1:$AQ$1,0),FALSE)</f>
        <v>0</v>
      </c>
      <c r="R248">
        <f>VLOOKUP($B248,'Tillförd energi'!$B$1:$AS$566,MATCH(R$1,'Tillförd energi'!$B$1:$AQ$1,0),FALSE)</f>
        <v>10.039</v>
      </c>
      <c r="S248">
        <f>VLOOKUP($B248,'Tillförd energi'!$B$1:$AS$566,MATCH(S$1,'Tillförd energi'!$B$1:$AQ$1,0),FALSE)</f>
        <v>0</v>
      </c>
      <c r="T248">
        <f>VLOOKUP($B248,'Tillförd energi'!$B$1:$AS$566,MATCH(T$1,'Tillförd energi'!$B$1:$AQ$1,0),FALSE)</f>
        <v>0</v>
      </c>
      <c r="U248">
        <f>VLOOKUP($B248,'Tillförd energi'!$B$1:$AS$566,MATCH(U$1,'Tillförd energi'!$B$1:$AQ$1,0),FALSE)</f>
        <v>0</v>
      </c>
      <c r="V248">
        <f>VLOOKUP($B248,'Tillförd energi'!$B$1:$AS$566,MATCH(V$1,'Tillförd energi'!$B$1:$AQ$1,0),FALSE)</f>
        <v>0</v>
      </c>
      <c r="W248">
        <f>VLOOKUP($B248,'Tillförd energi'!$B$1:$AS$566,MATCH(W$1,'Tillförd energi'!$B$1:$AQ$1,0),FALSE)</f>
        <v>0</v>
      </c>
      <c r="X248">
        <f>VLOOKUP($B248,'Tillförd energi'!$B$1:$AS$566,MATCH(X$1,'Tillförd energi'!$B$1:$AQ$1,0),FALSE)</f>
        <v>0</v>
      </c>
      <c r="Y248">
        <f>VLOOKUP($B248,'Tillförd energi'!$B$1:$AS$566,MATCH(Y$1,'Tillförd energi'!$B$1:$AQ$1,0),FALSE)</f>
        <v>0</v>
      </c>
      <c r="Z248">
        <f>VLOOKUP($B248,'Tillförd energi'!$B$1:$AS$566,MATCH(Z$1,'Tillförd energi'!$B$1:$AQ$1,0),FALSE)</f>
        <v>0</v>
      </c>
      <c r="AA248">
        <f>VLOOKUP($B248,'Tillförd energi'!$B$1:$AS$566,MATCH(AA$1,'Tillförd energi'!$B$1:$AQ$1,0),FALSE)</f>
        <v>0</v>
      </c>
      <c r="AB248">
        <f>VLOOKUP($B248,'Tillförd energi'!$B$1:$AS$566,MATCH(AB$1,'Tillförd energi'!$B$1:$AQ$1,0),FALSE)</f>
        <v>0</v>
      </c>
      <c r="AC248">
        <f>VLOOKUP($B248,'Tillförd energi'!$B$1:$AS$566,MATCH(AC$1,'Tillförd energi'!$B$1:$AQ$1,0),FALSE)</f>
        <v>0</v>
      </c>
      <c r="AD248">
        <f>VLOOKUP($B248,'Tillförd energi'!$B$1:$AS$566,MATCH(AD$1,'Tillförd energi'!$B$1:$AQ$1,0),FALSE)</f>
        <v>0</v>
      </c>
      <c r="AE248">
        <f>VLOOKUP($B248,'Tillförd energi'!$B$1:$AS$566,MATCH(AE$1,'Tillförd energi'!$B$1:$AQ$1,0),FALSE)</f>
        <v>0</v>
      </c>
      <c r="AF248">
        <f>VLOOKUP($B248,'Tillförd energi'!$B$1:$AS$566,MATCH(AF$1,'Tillförd energi'!$B$1:$AQ$1,0),FALSE)</f>
        <v>0.1</v>
      </c>
      <c r="AG248">
        <f>IFERROR(VLOOKUP(B248,Miljö!$B$1:$S$476,9,FALSE)/1,0)</f>
        <v>0</v>
      </c>
      <c r="AI248">
        <f t="shared" si="30"/>
        <v>10.226999999999999</v>
      </c>
      <c r="AJ248">
        <f t="shared" si="31"/>
        <v>10.226999999999999</v>
      </c>
      <c r="AK248">
        <f>IF(ISERROR(1/VLOOKUP($B248,Leveranser!$B$1:$S$500,MATCH("såld värme (gwh)",Leveranser!$B$1:$S$1,0),FALSE)),"",VLOOKUP($B248,Leveranser!$B$1:$S$500,MATCH("såld värme (gwh)",Leveranser!$B$1:$S$1,0),FALSE))</f>
        <v>7.5919999999999996</v>
      </c>
      <c r="AL248" s="22">
        <f>VLOOKUP($B248,Leveranser!$B$1:$Y$500,MATCH("Totalt såld fjärrvärme till andra fjärrvärmeföretag",Leveranser!$B$1:$AA$1,0),FALSE)</f>
        <v>0</v>
      </c>
      <c r="AM248" s="22">
        <f>IF(ISERROR(1/VLOOKUP($B248,Miljö!$B$1:$S$500,MATCH("Såld mängd produktionsspecifik fjärrvärme (GWh)",Miljö!$B$1:$R$1,0),FALSE)),0,VLOOKUP($B248,Miljö!$B$1:$S$500,MATCH("Såld mängd produktionsspecifik fjärrvärme (GWh)",Miljö!$B$1:$R$1,0),FALSE))</f>
        <v>0</v>
      </c>
      <c r="AN248" s="23">
        <f t="shared" si="32"/>
        <v>0.74234868485381844</v>
      </c>
      <c r="AP248" t="str">
        <f>VLOOKUP($B248,'Miljövärden urval för publ'!$B$1:$H$450,7,FALSE)</f>
        <v>Ja</v>
      </c>
      <c r="AQ248" t="str">
        <f>VLOOKUP($B248,'Miljövärden urval för publ'!$B$1:$H$450,6,FALSE)</f>
        <v>Ja</v>
      </c>
      <c r="AU248">
        <f t="shared" si="33"/>
        <v>0.1</v>
      </c>
      <c r="AV248">
        <f t="shared" si="34"/>
        <v>0</v>
      </c>
      <c r="AW248">
        <f t="shared" si="35"/>
        <v>0</v>
      </c>
      <c r="AX248">
        <f t="shared" si="36"/>
        <v>10.039</v>
      </c>
      <c r="AZ248">
        <f t="shared" si="37"/>
        <v>0</v>
      </c>
      <c r="BA248">
        <f t="shared" si="38"/>
        <v>0</v>
      </c>
      <c r="BC248">
        <f t="shared" si="39"/>
        <v>10.039</v>
      </c>
    </row>
    <row r="249" spans="1:55" ht="15" customHeight="1" x14ac:dyDescent="0.25">
      <c r="A249" t="s">
        <v>357</v>
      </c>
      <c r="B249" t="s">
        <v>360</v>
      </c>
      <c r="C249">
        <f>VLOOKUP($B249,'Tillförd energi'!$B$1:$AS$566,MATCH(C$1,'Tillförd energi'!$B$1:$AQ$1,0),FALSE)</f>
        <v>0</v>
      </c>
      <c r="D249">
        <f>VLOOKUP($B249,'Tillförd energi'!$B$1:$AS$566,MATCH(D$1,'Tillförd energi'!$B$1:$AQ$1,0),FALSE)</f>
        <v>0.189</v>
      </c>
      <c r="E249">
        <f>VLOOKUP($B249,'Tillförd energi'!$B$1:$AS$566,MATCH(E$1,'Tillförd energi'!$B$1:$AQ$1,0),FALSE)</f>
        <v>0</v>
      </c>
      <c r="F249">
        <f>VLOOKUP($B249,'Tillförd energi'!$B$1:$AS$566,MATCH(F$1,'Tillförd energi'!$B$1:$AQ$1,0),FALSE)</f>
        <v>0</v>
      </c>
      <c r="G249">
        <f>VLOOKUP($B249,'Tillförd energi'!$B$1:$AS$566,MATCH(G$1,'Tillförd energi'!$B$1:$AQ$1,0),FALSE)</f>
        <v>0</v>
      </c>
      <c r="H249">
        <f>VLOOKUP($B249,'Tillförd energi'!$B$1:$AS$566,MATCH(H$1,'Tillförd energi'!$B$1:$AQ$1,0),FALSE)</f>
        <v>0</v>
      </c>
      <c r="I249">
        <f>VLOOKUP($B249,'Tillförd energi'!$B$1:$AS$566,MATCH(I$1,'Tillförd energi'!$B$1:$AQ$1,0),FALSE)</f>
        <v>0</v>
      </c>
      <c r="J249">
        <f>VLOOKUP($B249,'Tillförd energi'!$B$1:$AS$566,MATCH(J$1,'Tillförd energi'!$B$1:$AQ$1,0),FALSE)</f>
        <v>0</v>
      </c>
      <c r="K249">
        <v>0</v>
      </c>
      <c r="L249">
        <f>VLOOKUP($B249,'Tillförd energi'!$B$1:$AS$566,MATCH(L$1,'Tillförd energi'!$B$1:$AQ$1,0),FALSE)</f>
        <v>0</v>
      </c>
      <c r="M249">
        <f>VLOOKUP($B249,'Tillförd energi'!$B$1:$AS$566,MATCH(M$1,'Tillförd energi'!$B$1:$AQ$1,0),FALSE)</f>
        <v>7.9779999999999998</v>
      </c>
      <c r="N249">
        <f>VLOOKUP($B249,'Tillförd energi'!$B$1:$AS$566,MATCH(N$1,'Tillförd energi'!$B$1:$AQ$1,0),FALSE)</f>
        <v>0</v>
      </c>
      <c r="O249">
        <f>VLOOKUP($B249,'Tillförd energi'!$B$1:$AS$566,MATCH(O$1,'Tillförd energi'!$B$1:$AQ$1,0),FALSE)</f>
        <v>7.9779999999999998</v>
      </c>
      <c r="P249">
        <f>VLOOKUP($B249,'Tillförd energi'!$B$1:$AS$566,MATCH(P$1,'Tillförd energi'!$B$1:$AQ$1,0),FALSE)</f>
        <v>0</v>
      </c>
      <c r="Q249">
        <f>VLOOKUP($B249,'Tillförd energi'!$B$1:$AS$566,MATCH(Q$1,'Tillförd energi'!$B$1:$AQ$1,0),FALSE)</f>
        <v>0</v>
      </c>
      <c r="R249">
        <f>VLOOKUP($B249,'Tillförd energi'!$B$1:$AS$566,MATCH(R$1,'Tillförd energi'!$B$1:$AQ$1,0),FALSE)</f>
        <v>2.29</v>
      </c>
      <c r="S249">
        <f>VLOOKUP($B249,'Tillförd energi'!$B$1:$AS$566,MATCH(S$1,'Tillförd energi'!$B$1:$AQ$1,0),FALSE)</f>
        <v>0</v>
      </c>
      <c r="T249">
        <f>VLOOKUP($B249,'Tillförd energi'!$B$1:$AS$566,MATCH(T$1,'Tillförd energi'!$B$1:$AQ$1,0),FALSE)</f>
        <v>0</v>
      </c>
      <c r="U249">
        <f>VLOOKUP($B249,'Tillförd energi'!$B$1:$AS$566,MATCH(U$1,'Tillförd energi'!$B$1:$AQ$1,0),FALSE)</f>
        <v>0</v>
      </c>
      <c r="V249">
        <f>VLOOKUP($B249,'Tillförd energi'!$B$1:$AS$566,MATCH(V$1,'Tillförd energi'!$B$1:$AQ$1,0),FALSE)</f>
        <v>0</v>
      </c>
      <c r="W249">
        <f>VLOOKUP($B249,'Tillförd energi'!$B$1:$AS$566,MATCH(W$1,'Tillförd energi'!$B$1:$AQ$1,0),FALSE)</f>
        <v>0</v>
      </c>
      <c r="X249">
        <f>VLOOKUP($B249,'Tillförd energi'!$B$1:$AS$566,MATCH(X$1,'Tillförd energi'!$B$1:$AQ$1,0),FALSE)</f>
        <v>0</v>
      </c>
      <c r="Y249">
        <f>VLOOKUP($B249,'Tillförd energi'!$B$1:$AS$566,MATCH(Y$1,'Tillförd energi'!$B$1:$AQ$1,0),FALSE)</f>
        <v>0</v>
      </c>
      <c r="Z249">
        <f>VLOOKUP($B249,'Tillförd energi'!$B$1:$AS$566,MATCH(Z$1,'Tillförd energi'!$B$1:$AQ$1,0),FALSE)</f>
        <v>6.2E-2</v>
      </c>
      <c r="AA249">
        <f>VLOOKUP($B249,'Tillförd energi'!$B$1:$AS$566,MATCH(AA$1,'Tillförd energi'!$B$1:$AQ$1,0),FALSE)</f>
        <v>0</v>
      </c>
      <c r="AB249">
        <f>VLOOKUP($B249,'Tillförd energi'!$B$1:$AS$566,MATCH(AB$1,'Tillförd energi'!$B$1:$AQ$1,0),FALSE)</f>
        <v>0</v>
      </c>
      <c r="AC249">
        <f>VLOOKUP($B249,'Tillförd energi'!$B$1:$AS$566,MATCH(AC$1,'Tillförd energi'!$B$1:$AQ$1,0),FALSE)</f>
        <v>0</v>
      </c>
      <c r="AD249">
        <f>VLOOKUP($B249,'Tillförd energi'!$B$1:$AS$566,MATCH(AD$1,'Tillförd energi'!$B$1:$AQ$1,0),FALSE)</f>
        <v>0</v>
      </c>
      <c r="AE249">
        <f>VLOOKUP($B249,'Tillförd energi'!$B$1:$AS$566,MATCH(AE$1,'Tillförd energi'!$B$1:$AQ$1,0),FALSE)</f>
        <v>0</v>
      </c>
      <c r="AF249">
        <f>VLOOKUP($B249,'Tillförd energi'!$B$1:$AS$566,MATCH(AF$1,'Tillförd energi'!$B$1:$AQ$1,0),FALSE)</f>
        <v>0.29099999999999998</v>
      </c>
      <c r="AG249">
        <f>IFERROR(VLOOKUP(B249,Miljö!$B$1:$S$476,9,FALSE)/1,0)</f>
        <v>0</v>
      </c>
      <c r="AI249">
        <f t="shared" si="30"/>
        <v>18.788</v>
      </c>
      <c r="AJ249">
        <f t="shared" si="31"/>
        <v>18.788</v>
      </c>
      <c r="AK249">
        <f>IF(ISERROR(1/VLOOKUP($B249,Leveranser!$B$1:$S$500,MATCH("såld värme (gwh)",Leveranser!$B$1:$S$1,0),FALSE)),"",VLOOKUP($B249,Leveranser!$B$1:$S$500,MATCH("såld värme (gwh)",Leveranser!$B$1:$S$1,0),FALSE))</f>
        <v>13.845000000000001</v>
      </c>
      <c r="AL249" s="22">
        <f>VLOOKUP($B249,Leveranser!$B$1:$Y$500,MATCH("Totalt såld fjärrvärme till andra fjärrvärmeföretag",Leveranser!$B$1:$AA$1,0),FALSE)</f>
        <v>0</v>
      </c>
      <c r="AM249" s="22">
        <f>IF(ISERROR(1/VLOOKUP($B249,Miljö!$B$1:$S$500,MATCH("Såld mängd produktionsspecifik fjärrvärme (GWh)",Miljö!$B$1:$R$1,0),FALSE)),0,VLOOKUP($B249,Miljö!$B$1:$S$500,MATCH("Såld mängd produktionsspecifik fjärrvärme (GWh)",Miljö!$B$1:$R$1,0),FALSE))</f>
        <v>0</v>
      </c>
      <c r="AN249" s="23">
        <f t="shared" si="32"/>
        <v>0.73690653608686396</v>
      </c>
      <c r="AP249" t="str">
        <f>VLOOKUP($B249,'Miljövärden urval för publ'!$B$1:$H$450,7,FALSE)</f>
        <v>Ja</v>
      </c>
      <c r="AQ249" t="str">
        <f>VLOOKUP($B249,'Miljövärden urval för publ'!$B$1:$H$450,6,FALSE)</f>
        <v>Ja</v>
      </c>
      <c r="AU249">
        <f t="shared" si="33"/>
        <v>0.35299999999999998</v>
      </c>
      <c r="AV249">
        <f t="shared" si="34"/>
        <v>0</v>
      </c>
      <c r="AW249">
        <f t="shared" si="35"/>
        <v>15.956</v>
      </c>
      <c r="AX249">
        <f t="shared" si="36"/>
        <v>2.29</v>
      </c>
      <c r="AZ249">
        <f t="shared" si="37"/>
        <v>0</v>
      </c>
      <c r="BA249">
        <f t="shared" si="38"/>
        <v>0</v>
      </c>
      <c r="BC249">
        <f t="shared" si="39"/>
        <v>18.245999999999999</v>
      </c>
    </row>
    <row r="250" spans="1:55" ht="15" customHeight="1" x14ac:dyDescent="0.25">
      <c r="A250" t="s">
        <v>357</v>
      </c>
      <c r="B250" t="s">
        <v>361</v>
      </c>
      <c r="C250">
        <f>VLOOKUP($B250,'Tillförd energi'!$B$1:$AS$566,MATCH(C$1,'Tillförd energi'!$B$1:$AQ$1,0),FALSE)</f>
        <v>0</v>
      </c>
      <c r="D250">
        <f>VLOOKUP($B250,'Tillförd energi'!$B$1:$AS$566,MATCH(D$1,'Tillförd energi'!$B$1:$AQ$1,0),FALSE)</f>
        <v>0.18099999999999999</v>
      </c>
      <c r="E250">
        <f>VLOOKUP($B250,'Tillförd energi'!$B$1:$AS$566,MATCH(E$1,'Tillförd energi'!$B$1:$AQ$1,0),FALSE)</f>
        <v>0</v>
      </c>
      <c r="F250">
        <f>VLOOKUP($B250,'Tillförd energi'!$B$1:$AS$566,MATCH(F$1,'Tillförd energi'!$B$1:$AQ$1,0),FALSE)</f>
        <v>0</v>
      </c>
      <c r="G250">
        <f>VLOOKUP($B250,'Tillförd energi'!$B$1:$AS$566,MATCH(G$1,'Tillförd energi'!$B$1:$AQ$1,0),FALSE)</f>
        <v>0</v>
      </c>
      <c r="H250">
        <f>VLOOKUP($B250,'Tillförd energi'!$B$1:$AS$566,MATCH(H$1,'Tillförd energi'!$B$1:$AQ$1,0),FALSE)</f>
        <v>0</v>
      </c>
      <c r="I250">
        <f>VLOOKUP($B250,'Tillförd energi'!$B$1:$AS$566,MATCH(I$1,'Tillförd energi'!$B$1:$AQ$1,0),FALSE)</f>
        <v>0</v>
      </c>
      <c r="J250">
        <f>VLOOKUP($B250,'Tillförd energi'!$B$1:$AS$566,MATCH(J$1,'Tillförd energi'!$B$1:$AQ$1,0),FALSE)</f>
        <v>0</v>
      </c>
      <c r="K250">
        <v>0</v>
      </c>
      <c r="L250">
        <f>VLOOKUP($B250,'Tillförd energi'!$B$1:$AS$566,MATCH(L$1,'Tillförd energi'!$B$1:$AQ$1,0),FALSE)</f>
        <v>0</v>
      </c>
      <c r="M250">
        <f>VLOOKUP($B250,'Tillförd energi'!$B$1:$AS$566,MATCH(M$1,'Tillförd energi'!$B$1:$AQ$1,0),FALSE)</f>
        <v>0</v>
      </c>
      <c r="N250">
        <f>VLOOKUP($B250,'Tillförd energi'!$B$1:$AS$566,MATCH(N$1,'Tillförd energi'!$B$1:$AQ$1,0),FALSE)</f>
        <v>0</v>
      </c>
      <c r="O250">
        <f>VLOOKUP($B250,'Tillförd energi'!$B$1:$AS$566,MATCH(O$1,'Tillförd energi'!$B$1:$AQ$1,0),FALSE)</f>
        <v>0</v>
      </c>
      <c r="P250">
        <f>VLOOKUP($B250,'Tillförd energi'!$B$1:$AS$566,MATCH(P$1,'Tillförd energi'!$B$1:$AQ$1,0),FALSE)</f>
        <v>0</v>
      </c>
      <c r="Q250">
        <f>VLOOKUP($B250,'Tillförd energi'!$B$1:$AS$566,MATCH(Q$1,'Tillförd energi'!$B$1:$AQ$1,0),FALSE)</f>
        <v>0</v>
      </c>
      <c r="R250">
        <f>VLOOKUP($B250,'Tillförd energi'!$B$1:$AS$566,MATCH(R$1,'Tillförd energi'!$B$1:$AQ$1,0),FALSE)</f>
        <v>11.599</v>
      </c>
      <c r="S250">
        <f>VLOOKUP($B250,'Tillförd energi'!$B$1:$AS$566,MATCH(S$1,'Tillförd energi'!$B$1:$AQ$1,0),FALSE)</f>
        <v>0</v>
      </c>
      <c r="T250">
        <f>VLOOKUP($B250,'Tillförd energi'!$B$1:$AS$566,MATCH(T$1,'Tillförd energi'!$B$1:$AQ$1,0),FALSE)</f>
        <v>0</v>
      </c>
      <c r="U250">
        <f>VLOOKUP($B250,'Tillförd energi'!$B$1:$AS$566,MATCH(U$1,'Tillförd energi'!$B$1:$AQ$1,0),FALSE)</f>
        <v>0</v>
      </c>
      <c r="V250">
        <f>VLOOKUP($B250,'Tillförd energi'!$B$1:$AS$566,MATCH(V$1,'Tillförd energi'!$B$1:$AQ$1,0),FALSE)</f>
        <v>0</v>
      </c>
      <c r="W250">
        <f>VLOOKUP($B250,'Tillförd energi'!$B$1:$AS$566,MATCH(W$1,'Tillförd energi'!$B$1:$AQ$1,0),FALSE)</f>
        <v>0</v>
      </c>
      <c r="X250">
        <f>VLOOKUP($B250,'Tillförd energi'!$B$1:$AS$566,MATCH(X$1,'Tillförd energi'!$B$1:$AQ$1,0),FALSE)</f>
        <v>0</v>
      </c>
      <c r="Y250">
        <f>VLOOKUP($B250,'Tillförd energi'!$B$1:$AS$566,MATCH(Y$1,'Tillförd energi'!$B$1:$AQ$1,0),FALSE)</f>
        <v>0</v>
      </c>
      <c r="Z250">
        <f>VLOOKUP($B250,'Tillförd energi'!$B$1:$AS$566,MATCH(Z$1,'Tillförd energi'!$B$1:$AQ$1,0),FALSE)</f>
        <v>0</v>
      </c>
      <c r="AA250">
        <f>VLOOKUP($B250,'Tillförd energi'!$B$1:$AS$566,MATCH(AA$1,'Tillförd energi'!$B$1:$AQ$1,0),FALSE)</f>
        <v>0</v>
      </c>
      <c r="AB250">
        <f>VLOOKUP($B250,'Tillförd energi'!$B$1:$AS$566,MATCH(AB$1,'Tillförd energi'!$B$1:$AQ$1,0),FALSE)</f>
        <v>0</v>
      </c>
      <c r="AC250">
        <f>VLOOKUP($B250,'Tillförd energi'!$B$1:$AS$566,MATCH(AC$1,'Tillförd energi'!$B$1:$AQ$1,0),FALSE)</f>
        <v>0</v>
      </c>
      <c r="AD250">
        <f>VLOOKUP($B250,'Tillförd energi'!$B$1:$AS$566,MATCH(AD$1,'Tillförd energi'!$B$1:$AQ$1,0),FALSE)</f>
        <v>0</v>
      </c>
      <c r="AE250">
        <f>VLOOKUP($B250,'Tillförd energi'!$B$1:$AS$566,MATCH(AE$1,'Tillförd energi'!$B$1:$AQ$1,0),FALSE)</f>
        <v>0</v>
      </c>
      <c r="AF250">
        <f>VLOOKUP($B250,'Tillförd energi'!$B$1:$AS$566,MATCH(AF$1,'Tillförd energi'!$B$1:$AQ$1,0),FALSE)</f>
        <v>0.10299999999999999</v>
      </c>
      <c r="AG250">
        <f>IFERROR(VLOOKUP(B250,Miljö!$B$1:$S$476,9,FALSE)/1,0)</f>
        <v>0</v>
      </c>
      <c r="AI250">
        <f t="shared" si="30"/>
        <v>11.882999999999999</v>
      </c>
      <c r="AJ250">
        <f t="shared" si="31"/>
        <v>11.882999999999999</v>
      </c>
      <c r="AK250">
        <f>IF(ISERROR(1/VLOOKUP($B250,Leveranser!$B$1:$S$500,MATCH("såld värme (gwh)",Leveranser!$B$1:$S$1,0),FALSE)),"",VLOOKUP($B250,Leveranser!$B$1:$S$500,MATCH("såld värme (gwh)",Leveranser!$B$1:$S$1,0),FALSE))</f>
        <v>9.6989999999999998</v>
      </c>
      <c r="AL250" s="22">
        <f>VLOOKUP($B250,Leveranser!$B$1:$Y$500,MATCH("Totalt såld fjärrvärme till andra fjärrvärmeföretag",Leveranser!$B$1:$AA$1,0),FALSE)</f>
        <v>0</v>
      </c>
      <c r="AM250" s="22">
        <f>IF(ISERROR(1/VLOOKUP($B250,Miljö!$B$1:$S$500,MATCH("Såld mängd produktionsspecifik fjärrvärme (GWh)",Miljö!$B$1:$R$1,0),FALSE)),0,VLOOKUP($B250,Miljö!$B$1:$S$500,MATCH("Såld mängd produktionsspecifik fjärrvärme (GWh)",Miljö!$B$1:$R$1,0),FALSE))</f>
        <v>0</v>
      </c>
      <c r="AN250" s="23">
        <f t="shared" si="32"/>
        <v>0.81620802827568806</v>
      </c>
      <c r="AP250" t="str">
        <f>VLOOKUP($B250,'Miljövärden urval för publ'!$B$1:$H$450,7,FALSE)</f>
        <v>Ja</v>
      </c>
      <c r="AQ250" t="str">
        <f>VLOOKUP($B250,'Miljövärden urval för publ'!$B$1:$H$450,6,FALSE)</f>
        <v>Ja</v>
      </c>
      <c r="AU250">
        <f t="shared" si="33"/>
        <v>0.10299999999999999</v>
      </c>
      <c r="AV250">
        <f t="shared" si="34"/>
        <v>0</v>
      </c>
      <c r="AW250">
        <f t="shared" si="35"/>
        <v>0</v>
      </c>
      <c r="AX250">
        <f t="shared" si="36"/>
        <v>11.599</v>
      </c>
      <c r="AZ250">
        <f t="shared" si="37"/>
        <v>0</v>
      </c>
      <c r="BA250">
        <f t="shared" si="38"/>
        <v>0</v>
      </c>
      <c r="BC250">
        <f t="shared" si="39"/>
        <v>11.599</v>
      </c>
    </row>
    <row r="251" spans="1:55" ht="15" customHeight="1" x14ac:dyDescent="0.25">
      <c r="A251" t="s">
        <v>357</v>
      </c>
      <c r="B251" t="s">
        <v>362</v>
      </c>
      <c r="C251">
        <f>VLOOKUP($B251,'Tillförd energi'!$B$1:$AS$566,MATCH(C$1,'Tillförd energi'!$B$1:$AQ$1,0),FALSE)</f>
        <v>0</v>
      </c>
      <c r="D251">
        <f>VLOOKUP($B251,'Tillförd energi'!$B$1:$AS$566,MATCH(D$1,'Tillförd energi'!$B$1:$AQ$1,0),FALSE)</f>
        <v>9.1999999999999998E-2</v>
      </c>
      <c r="E251">
        <f>VLOOKUP($B251,'Tillförd energi'!$B$1:$AS$566,MATCH(E$1,'Tillförd energi'!$B$1:$AQ$1,0),FALSE)</f>
        <v>0</v>
      </c>
      <c r="F251">
        <f>VLOOKUP($B251,'Tillförd energi'!$B$1:$AS$566,MATCH(F$1,'Tillförd energi'!$B$1:$AQ$1,0),FALSE)</f>
        <v>0</v>
      </c>
      <c r="G251">
        <f>VLOOKUP($B251,'Tillförd energi'!$B$1:$AS$566,MATCH(G$1,'Tillförd energi'!$B$1:$AQ$1,0),FALSE)</f>
        <v>0</v>
      </c>
      <c r="H251">
        <f>VLOOKUP($B251,'Tillförd energi'!$B$1:$AS$566,MATCH(H$1,'Tillförd energi'!$B$1:$AQ$1,0),FALSE)</f>
        <v>0</v>
      </c>
      <c r="I251">
        <f>VLOOKUP($B251,'Tillförd energi'!$B$1:$AS$566,MATCH(I$1,'Tillförd energi'!$B$1:$AQ$1,0),FALSE)</f>
        <v>0</v>
      </c>
      <c r="J251">
        <f>VLOOKUP($B251,'Tillförd energi'!$B$1:$AS$566,MATCH(J$1,'Tillförd energi'!$B$1:$AQ$1,0),FALSE)</f>
        <v>0</v>
      </c>
      <c r="K251">
        <v>0</v>
      </c>
      <c r="L251">
        <f>VLOOKUP($B251,'Tillförd energi'!$B$1:$AS$566,MATCH(L$1,'Tillförd energi'!$B$1:$AQ$1,0),FALSE)</f>
        <v>0</v>
      </c>
      <c r="M251">
        <f>VLOOKUP($B251,'Tillförd energi'!$B$1:$AS$566,MATCH(M$1,'Tillförd energi'!$B$1:$AQ$1,0),FALSE)</f>
        <v>3.9369999999999998</v>
      </c>
      <c r="N251">
        <f>VLOOKUP($B251,'Tillförd energi'!$B$1:$AS$566,MATCH(N$1,'Tillförd energi'!$B$1:$AQ$1,0),FALSE)</f>
        <v>0</v>
      </c>
      <c r="O251">
        <f>VLOOKUP($B251,'Tillförd energi'!$B$1:$AS$566,MATCH(O$1,'Tillförd energi'!$B$1:$AQ$1,0),FALSE)</f>
        <v>2.3119999999999998</v>
      </c>
      <c r="P251">
        <f>VLOOKUP($B251,'Tillförd energi'!$B$1:$AS$566,MATCH(P$1,'Tillförd energi'!$B$1:$AQ$1,0),FALSE)</f>
        <v>0</v>
      </c>
      <c r="Q251">
        <f>VLOOKUP($B251,'Tillförd energi'!$B$1:$AS$566,MATCH(Q$1,'Tillförd energi'!$B$1:$AQ$1,0),FALSE)</f>
        <v>0</v>
      </c>
      <c r="R251">
        <f>VLOOKUP($B251,'Tillförd energi'!$B$1:$AS$566,MATCH(R$1,'Tillförd energi'!$B$1:$AQ$1,0),FALSE)</f>
        <v>0.81299999999999994</v>
      </c>
      <c r="S251">
        <f>VLOOKUP($B251,'Tillförd energi'!$B$1:$AS$566,MATCH(S$1,'Tillförd energi'!$B$1:$AQ$1,0),FALSE)</f>
        <v>0</v>
      </c>
      <c r="T251">
        <f>VLOOKUP($B251,'Tillförd energi'!$B$1:$AS$566,MATCH(T$1,'Tillförd energi'!$B$1:$AQ$1,0),FALSE)</f>
        <v>0</v>
      </c>
      <c r="U251">
        <f>VLOOKUP($B251,'Tillförd energi'!$B$1:$AS$566,MATCH(U$1,'Tillförd energi'!$B$1:$AQ$1,0),FALSE)</f>
        <v>0</v>
      </c>
      <c r="V251">
        <f>VLOOKUP($B251,'Tillförd energi'!$B$1:$AS$566,MATCH(V$1,'Tillförd energi'!$B$1:$AQ$1,0),FALSE)</f>
        <v>0</v>
      </c>
      <c r="W251">
        <f>VLOOKUP($B251,'Tillförd energi'!$B$1:$AS$566,MATCH(W$1,'Tillförd energi'!$B$1:$AQ$1,0),FALSE)</f>
        <v>0</v>
      </c>
      <c r="X251">
        <f>VLOOKUP($B251,'Tillförd energi'!$B$1:$AS$566,MATCH(X$1,'Tillförd energi'!$B$1:$AQ$1,0),FALSE)</f>
        <v>0</v>
      </c>
      <c r="Y251">
        <f>VLOOKUP($B251,'Tillförd energi'!$B$1:$AS$566,MATCH(Y$1,'Tillförd energi'!$B$1:$AQ$1,0),FALSE)</f>
        <v>0</v>
      </c>
      <c r="Z251">
        <f>VLOOKUP($B251,'Tillförd energi'!$B$1:$AS$566,MATCH(Z$1,'Tillförd energi'!$B$1:$AQ$1,0),FALSE)</f>
        <v>0</v>
      </c>
      <c r="AA251">
        <f>VLOOKUP($B251,'Tillförd energi'!$B$1:$AS$566,MATCH(AA$1,'Tillförd energi'!$B$1:$AQ$1,0),FALSE)</f>
        <v>0</v>
      </c>
      <c r="AB251">
        <f>VLOOKUP($B251,'Tillförd energi'!$B$1:$AS$566,MATCH(AB$1,'Tillförd energi'!$B$1:$AQ$1,0),FALSE)</f>
        <v>0</v>
      </c>
      <c r="AC251">
        <f>VLOOKUP($B251,'Tillförd energi'!$B$1:$AS$566,MATCH(AC$1,'Tillförd energi'!$B$1:$AQ$1,0),FALSE)</f>
        <v>0</v>
      </c>
      <c r="AD251">
        <f>VLOOKUP($B251,'Tillförd energi'!$B$1:$AS$566,MATCH(AD$1,'Tillförd energi'!$B$1:$AQ$1,0),FALSE)</f>
        <v>0</v>
      </c>
      <c r="AE251">
        <f>VLOOKUP($B251,'Tillförd energi'!$B$1:$AS$566,MATCH(AE$1,'Tillförd energi'!$B$1:$AQ$1,0),FALSE)</f>
        <v>0</v>
      </c>
      <c r="AF251">
        <f>VLOOKUP($B251,'Tillförd energi'!$B$1:$AS$566,MATCH(AF$1,'Tillförd energi'!$B$1:$AQ$1,0),FALSE)</f>
        <v>5.2999999999999999E-2</v>
      </c>
      <c r="AG251">
        <f>IFERROR(VLOOKUP(B251,Miljö!$B$1:$S$476,9,FALSE)/1,0)</f>
        <v>0</v>
      </c>
      <c r="AI251">
        <f t="shared" si="30"/>
        <v>7.206999999999999</v>
      </c>
      <c r="AJ251">
        <f t="shared" si="31"/>
        <v>7.206999999999999</v>
      </c>
      <c r="AK251">
        <f>IF(ISERROR(1/VLOOKUP($B251,Leveranser!$B$1:$S$500,MATCH("såld värme (gwh)",Leveranser!$B$1:$S$1,0),FALSE)),"",VLOOKUP($B251,Leveranser!$B$1:$S$500,MATCH("såld värme (gwh)",Leveranser!$B$1:$S$1,0),FALSE))</f>
        <v>6.3259999999999996</v>
      </c>
      <c r="AL251" s="22">
        <f>VLOOKUP($B251,Leveranser!$B$1:$Y$500,MATCH("Totalt såld fjärrvärme till andra fjärrvärmeföretag",Leveranser!$B$1:$AA$1,0),FALSE)</f>
        <v>0</v>
      </c>
      <c r="AM251" s="22">
        <f>IF(ISERROR(1/VLOOKUP($B251,Miljö!$B$1:$S$500,MATCH("Såld mängd produktionsspecifik fjärrvärme (GWh)",Miljö!$B$1:$R$1,0),FALSE)),0,VLOOKUP($B251,Miljö!$B$1:$S$500,MATCH("Såld mängd produktionsspecifik fjärrvärme (GWh)",Miljö!$B$1:$R$1,0),FALSE))</f>
        <v>0</v>
      </c>
      <c r="AN251" s="23">
        <f t="shared" si="32"/>
        <v>0.87775773553489667</v>
      </c>
      <c r="AP251" t="str">
        <f>VLOOKUP($B251,'Miljövärden urval för publ'!$B$1:$H$450,7,FALSE)</f>
        <v>Ja</v>
      </c>
      <c r="AQ251" t="str">
        <f>VLOOKUP($B251,'Miljövärden urval för publ'!$B$1:$H$450,6,FALSE)</f>
        <v>Ja</v>
      </c>
      <c r="AU251">
        <f t="shared" si="33"/>
        <v>5.2999999999999999E-2</v>
      </c>
      <c r="AV251">
        <f t="shared" si="34"/>
        <v>0</v>
      </c>
      <c r="AW251">
        <f t="shared" si="35"/>
        <v>6.2489999999999997</v>
      </c>
      <c r="AX251">
        <f t="shared" si="36"/>
        <v>0.81299999999999994</v>
      </c>
      <c r="AZ251">
        <f t="shared" si="37"/>
        <v>0</v>
      </c>
      <c r="BA251">
        <f t="shared" si="38"/>
        <v>0</v>
      </c>
      <c r="BC251">
        <f t="shared" si="39"/>
        <v>7.0619999999999994</v>
      </c>
    </row>
    <row r="252" spans="1:55" ht="15" customHeight="1" x14ac:dyDescent="0.25">
      <c r="A252" t="s">
        <v>357</v>
      </c>
      <c r="B252" t="s">
        <v>363</v>
      </c>
      <c r="C252">
        <f>VLOOKUP($B252,'Tillförd energi'!$B$1:$AS$566,MATCH(C$1,'Tillförd energi'!$B$1:$AQ$1,0),FALSE)</f>
        <v>0</v>
      </c>
      <c r="D252">
        <f>VLOOKUP($B252,'Tillförd energi'!$B$1:$AS$566,MATCH(D$1,'Tillförd energi'!$B$1:$AQ$1,0),FALSE)</f>
        <v>9.8000000000000004E-2</v>
      </c>
      <c r="E252">
        <f>VLOOKUP($B252,'Tillförd energi'!$B$1:$AS$566,MATCH(E$1,'Tillförd energi'!$B$1:$AQ$1,0),FALSE)</f>
        <v>0</v>
      </c>
      <c r="F252">
        <f>VLOOKUP($B252,'Tillförd energi'!$B$1:$AS$566,MATCH(F$1,'Tillförd energi'!$B$1:$AQ$1,0),FALSE)</f>
        <v>0</v>
      </c>
      <c r="G252">
        <f>VLOOKUP($B252,'Tillförd energi'!$B$1:$AS$566,MATCH(G$1,'Tillförd energi'!$B$1:$AQ$1,0),FALSE)</f>
        <v>0</v>
      </c>
      <c r="H252">
        <f>VLOOKUP($B252,'Tillförd energi'!$B$1:$AS$566,MATCH(H$1,'Tillförd energi'!$B$1:$AQ$1,0),FALSE)</f>
        <v>0</v>
      </c>
      <c r="I252">
        <f>VLOOKUP($B252,'Tillförd energi'!$B$1:$AS$566,MATCH(I$1,'Tillförd energi'!$B$1:$AQ$1,0),FALSE)</f>
        <v>0</v>
      </c>
      <c r="J252">
        <f>VLOOKUP($B252,'Tillförd energi'!$B$1:$AS$566,MATCH(J$1,'Tillförd energi'!$B$1:$AQ$1,0),FALSE)</f>
        <v>0</v>
      </c>
      <c r="K252">
        <v>0</v>
      </c>
      <c r="L252">
        <f>VLOOKUP($B252,'Tillförd energi'!$B$1:$AS$566,MATCH(L$1,'Tillförd energi'!$B$1:$AQ$1,0),FALSE)</f>
        <v>0</v>
      </c>
      <c r="M252">
        <f>VLOOKUP($B252,'Tillförd energi'!$B$1:$AS$566,MATCH(M$1,'Tillförd energi'!$B$1:$AQ$1,0),FALSE)</f>
        <v>0</v>
      </c>
      <c r="N252">
        <f>VLOOKUP($B252,'Tillförd energi'!$B$1:$AS$566,MATCH(N$1,'Tillförd energi'!$B$1:$AQ$1,0),FALSE)</f>
        <v>0</v>
      </c>
      <c r="O252">
        <f>VLOOKUP($B252,'Tillförd energi'!$B$1:$AS$566,MATCH(O$1,'Tillförd energi'!$B$1:$AQ$1,0),FALSE)</f>
        <v>0</v>
      </c>
      <c r="P252">
        <f>VLOOKUP($B252,'Tillförd energi'!$B$1:$AS$566,MATCH(P$1,'Tillförd energi'!$B$1:$AQ$1,0),FALSE)</f>
        <v>0</v>
      </c>
      <c r="Q252">
        <f>VLOOKUP($B252,'Tillförd energi'!$B$1:$AS$566,MATCH(Q$1,'Tillförd energi'!$B$1:$AQ$1,0),FALSE)</f>
        <v>0</v>
      </c>
      <c r="R252">
        <f>VLOOKUP($B252,'Tillförd energi'!$B$1:$AS$566,MATCH(R$1,'Tillförd energi'!$B$1:$AQ$1,0),FALSE)</f>
        <v>0.59</v>
      </c>
      <c r="S252">
        <f>VLOOKUP($B252,'Tillförd energi'!$B$1:$AS$566,MATCH(S$1,'Tillförd energi'!$B$1:$AQ$1,0),FALSE)</f>
        <v>0</v>
      </c>
      <c r="T252">
        <f>VLOOKUP($B252,'Tillförd energi'!$B$1:$AS$566,MATCH(T$1,'Tillförd energi'!$B$1:$AQ$1,0),FALSE)</f>
        <v>0</v>
      </c>
      <c r="U252">
        <f>VLOOKUP($B252,'Tillförd energi'!$B$1:$AS$566,MATCH(U$1,'Tillförd energi'!$B$1:$AQ$1,0),FALSE)</f>
        <v>0</v>
      </c>
      <c r="V252">
        <f>VLOOKUP($B252,'Tillförd energi'!$B$1:$AS$566,MATCH(V$1,'Tillförd energi'!$B$1:$AQ$1,0),FALSE)</f>
        <v>0</v>
      </c>
      <c r="W252">
        <f>VLOOKUP($B252,'Tillförd energi'!$B$1:$AS$566,MATCH(W$1,'Tillförd energi'!$B$1:$AQ$1,0),FALSE)</f>
        <v>0</v>
      </c>
      <c r="X252">
        <f>VLOOKUP($B252,'Tillförd energi'!$B$1:$AS$566,MATCH(X$1,'Tillförd energi'!$B$1:$AQ$1,0),FALSE)</f>
        <v>0</v>
      </c>
      <c r="Y252">
        <f>VLOOKUP($B252,'Tillförd energi'!$B$1:$AS$566,MATCH(Y$1,'Tillförd energi'!$B$1:$AQ$1,0),FALSE)</f>
        <v>0</v>
      </c>
      <c r="Z252">
        <f>VLOOKUP($B252,'Tillförd energi'!$B$1:$AS$566,MATCH(Z$1,'Tillförd energi'!$B$1:$AQ$1,0),FALSE)</f>
        <v>0</v>
      </c>
      <c r="AA252">
        <f>VLOOKUP($B252,'Tillförd energi'!$B$1:$AS$566,MATCH(AA$1,'Tillförd energi'!$B$1:$AQ$1,0),FALSE)</f>
        <v>0</v>
      </c>
      <c r="AB252">
        <f>VLOOKUP($B252,'Tillförd energi'!$B$1:$AS$566,MATCH(AB$1,'Tillförd energi'!$B$1:$AQ$1,0),FALSE)</f>
        <v>0</v>
      </c>
      <c r="AC252">
        <f>VLOOKUP($B252,'Tillförd energi'!$B$1:$AS$566,MATCH(AC$1,'Tillförd energi'!$B$1:$AQ$1,0),FALSE)</f>
        <v>0</v>
      </c>
      <c r="AD252">
        <f>VLOOKUP($B252,'Tillförd energi'!$B$1:$AS$566,MATCH(AD$1,'Tillförd energi'!$B$1:$AQ$1,0),FALSE)</f>
        <v>0</v>
      </c>
      <c r="AE252">
        <f>VLOOKUP($B252,'Tillförd energi'!$B$1:$AS$566,MATCH(AE$1,'Tillförd energi'!$B$1:$AQ$1,0),FALSE)</f>
        <v>0</v>
      </c>
      <c r="AF252">
        <f>VLOOKUP($B252,'Tillförd energi'!$B$1:$AS$566,MATCH(AF$1,'Tillförd energi'!$B$1:$AQ$1,0),FALSE)</f>
        <v>4.2999999999999997E-2</v>
      </c>
      <c r="AG252">
        <f>IFERROR(VLOOKUP(B252,Miljö!$B$1:$S$476,9,FALSE)/1,0)</f>
        <v>0</v>
      </c>
      <c r="AI252">
        <f t="shared" si="30"/>
        <v>0.73099999999999998</v>
      </c>
      <c r="AJ252">
        <f t="shared" si="31"/>
        <v>0.73099999999999998</v>
      </c>
      <c r="AK252">
        <f>IF(ISERROR(1/VLOOKUP($B252,Leveranser!$B$1:$S$500,MATCH("såld värme (gwh)",Leveranser!$B$1:$S$1,0),FALSE)),"",VLOOKUP($B252,Leveranser!$B$1:$S$500,MATCH("såld värme (gwh)",Leveranser!$B$1:$S$1,0),FALSE))</f>
        <v>0.5</v>
      </c>
      <c r="AL252" s="22">
        <f>VLOOKUP($B252,Leveranser!$B$1:$Y$500,MATCH("Totalt såld fjärrvärme till andra fjärrvärmeföretag",Leveranser!$B$1:$AA$1,0),FALSE)</f>
        <v>0</v>
      </c>
      <c r="AM252" s="22">
        <f>IF(ISERROR(1/VLOOKUP($B252,Miljö!$B$1:$S$500,MATCH("Såld mängd produktionsspecifik fjärrvärme (GWh)",Miljö!$B$1:$R$1,0),FALSE)),0,VLOOKUP($B252,Miljö!$B$1:$S$500,MATCH("Såld mängd produktionsspecifik fjärrvärme (GWh)",Miljö!$B$1:$R$1,0),FALSE))</f>
        <v>0</v>
      </c>
      <c r="AN252" s="23">
        <f t="shared" si="32"/>
        <v>0.6839945280437757</v>
      </c>
      <c r="AP252" t="str">
        <f>VLOOKUP($B252,'Miljövärden urval för publ'!$B$1:$H$450,7,FALSE)</f>
        <v>Ja</v>
      </c>
      <c r="AQ252" t="str">
        <f>VLOOKUP($B252,'Miljövärden urval för publ'!$B$1:$H$450,6,FALSE)</f>
        <v>Ja</v>
      </c>
      <c r="AU252">
        <f t="shared" si="33"/>
        <v>4.2999999999999997E-2</v>
      </c>
      <c r="AV252">
        <f t="shared" si="34"/>
        <v>0</v>
      </c>
      <c r="AW252">
        <f t="shared" si="35"/>
        <v>0</v>
      </c>
      <c r="AX252">
        <f t="shared" si="36"/>
        <v>0.59</v>
      </c>
      <c r="AZ252">
        <f t="shared" si="37"/>
        <v>0</v>
      </c>
      <c r="BA252">
        <f t="shared" si="38"/>
        <v>0</v>
      </c>
      <c r="BC252">
        <f t="shared" si="39"/>
        <v>0.59</v>
      </c>
    </row>
    <row r="253" spans="1:55" ht="15" customHeight="1" x14ac:dyDescent="0.25">
      <c r="A253" t="s">
        <v>357</v>
      </c>
      <c r="B253" t="s">
        <v>364</v>
      </c>
      <c r="C253">
        <f>VLOOKUP($B253,'Tillförd energi'!$B$1:$AS$566,MATCH(C$1,'Tillförd energi'!$B$1:$AQ$1,0),FALSE)</f>
        <v>0</v>
      </c>
      <c r="D253">
        <f>VLOOKUP($B253,'Tillförd energi'!$B$1:$AS$566,MATCH(D$1,'Tillförd energi'!$B$1:$AQ$1,0),FALSE)</f>
        <v>2.1999999999999999E-2</v>
      </c>
      <c r="E253">
        <f>VLOOKUP($B253,'Tillförd energi'!$B$1:$AS$566,MATCH(E$1,'Tillförd energi'!$B$1:$AQ$1,0),FALSE)</f>
        <v>0</v>
      </c>
      <c r="F253">
        <f>VLOOKUP($B253,'Tillförd energi'!$B$1:$AS$566,MATCH(F$1,'Tillförd energi'!$B$1:$AQ$1,0),FALSE)</f>
        <v>0</v>
      </c>
      <c r="G253">
        <f>VLOOKUP($B253,'Tillförd energi'!$B$1:$AS$566,MATCH(G$1,'Tillförd energi'!$B$1:$AQ$1,0),FALSE)</f>
        <v>0</v>
      </c>
      <c r="H253">
        <f>VLOOKUP($B253,'Tillförd energi'!$B$1:$AS$566,MATCH(H$1,'Tillförd energi'!$B$1:$AQ$1,0),FALSE)</f>
        <v>0</v>
      </c>
      <c r="I253">
        <f>VLOOKUP($B253,'Tillförd energi'!$B$1:$AS$566,MATCH(I$1,'Tillförd energi'!$B$1:$AQ$1,0),FALSE)</f>
        <v>0</v>
      </c>
      <c r="J253">
        <f>VLOOKUP($B253,'Tillförd energi'!$B$1:$AS$566,MATCH(J$1,'Tillförd energi'!$B$1:$AQ$1,0),FALSE)</f>
        <v>0</v>
      </c>
      <c r="K253">
        <v>0</v>
      </c>
      <c r="L253">
        <f>VLOOKUP($B253,'Tillförd energi'!$B$1:$AS$566,MATCH(L$1,'Tillförd energi'!$B$1:$AQ$1,0),FALSE)</f>
        <v>0</v>
      </c>
      <c r="M253">
        <f>VLOOKUP($B253,'Tillförd energi'!$B$1:$AS$566,MATCH(M$1,'Tillförd energi'!$B$1:$AQ$1,0),FALSE)</f>
        <v>0</v>
      </c>
      <c r="N253">
        <f>VLOOKUP($B253,'Tillförd energi'!$B$1:$AS$566,MATCH(N$1,'Tillförd energi'!$B$1:$AQ$1,0),FALSE)</f>
        <v>0</v>
      </c>
      <c r="O253">
        <f>VLOOKUP($B253,'Tillförd energi'!$B$1:$AS$566,MATCH(O$1,'Tillförd energi'!$B$1:$AQ$1,0),FALSE)</f>
        <v>0</v>
      </c>
      <c r="P253">
        <f>VLOOKUP($B253,'Tillförd energi'!$B$1:$AS$566,MATCH(P$1,'Tillförd energi'!$B$1:$AQ$1,0),FALSE)</f>
        <v>0</v>
      </c>
      <c r="Q253">
        <f>VLOOKUP($B253,'Tillförd energi'!$B$1:$AS$566,MATCH(Q$1,'Tillförd energi'!$B$1:$AQ$1,0),FALSE)</f>
        <v>0</v>
      </c>
      <c r="R253">
        <f>VLOOKUP($B253,'Tillförd energi'!$B$1:$AS$566,MATCH(R$1,'Tillförd energi'!$B$1:$AQ$1,0),FALSE)</f>
        <v>6.5279999999999996</v>
      </c>
      <c r="S253">
        <f>VLOOKUP($B253,'Tillförd energi'!$B$1:$AS$566,MATCH(S$1,'Tillförd energi'!$B$1:$AQ$1,0),FALSE)</f>
        <v>0</v>
      </c>
      <c r="T253">
        <f>VLOOKUP($B253,'Tillförd energi'!$B$1:$AS$566,MATCH(T$1,'Tillförd energi'!$B$1:$AQ$1,0),FALSE)</f>
        <v>0</v>
      </c>
      <c r="U253">
        <f>VLOOKUP($B253,'Tillförd energi'!$B$1:$AS$566,MATCH(U$1,'Tillförd energi'!$B$1:$AQ$1,0),FALSE)</f>
        <v>0</v>
      </c>
      <c r="V253">
        <f>VLOOKUP($B253,'Tillförd energi'!$B$1:$AS$566,MATCH(V$1,'Tillförd energi'!$B$1:$AQ$1,0),FALSE)</f>
        <v>0</v>
      </c>
      <c r="W253">
        <f>VLOOKUP($B253,'Tillförd energi'!$B$1:$AS$566,MATCH(W$1,'Tillförd energi'!$B$1:$AQ$1,0),FALSE)</f>
        <v>0</v>
      </c>
      <c r="X253">
        <f>VLOOKUP($B253,'Tillförd energi'!$B$1:$AS$566,MATCH(X$1,'Tillförd energi'!$B$1:$AQ$1,0),FALSE)</f>
        <v>0</v>
      </c>
      <c r="Y253">
        <f>VLOOKUP($B253,'Tillförd energi'!$B$1:$AS$566,MATCH(Y$1,'Tillförd energi'!$B$1:$AQ$1,0),FALSE)</f>
        <v>0</v>
      </c>
      <c r="Z253">
        <f>VLOOKUP($B253,'Tillförd energi'!$B$1:$AS$566,MATCH(Z$1,'Tillförd energi'!$B$1:$AQ$1,0),FALSE)</f>
        <v>5.5E-2</v>
      </c>
      <c r="AA253">
        <f>VLOOKUP($B253,'Tillförd energi'!$B$1:$AS$566,MATCH(AA$1,'Tillförd energi'!$B$1:$AQ$1,0),FALSE)</f>
        <v>0</v>
      </c>
      <c r="AB253">
        <f>VLOOKUP($B253,'Tillförd energi'!$B$1:$AS$566,MATCH(AB$1,'Tillförd energi'!$B$1:$AQ$1,0),FALSE)</f>
        <v>0</v>
      </c>
      <c r="AC253">
        <f>VLOOKUP($B253,'Tillförd energi'!$B$1:$AS$566,MATCH(AC$1,'Tillförd energi'!$B$1:$AQ$1,0),FALSE)</f>
        <v>0</v>
      </c>
      <c r="AD253">
        <f>VLOOKUP($B253,'Tillförd energi'!$B$1:$AS$566,MATCH(AD$1,'Tillförd energi'!$B$1:$AQ$1,0),FALSE)</f>
        <v>0</v>
      </c>
      <c r="AE253">
        <f>VLOOKUP($B253,'Tillförd energi'!$B$1:$AS$566,MATCH(AE$1,'Tillförd energi'!$B$1:$AQ$1,0),FALSE)</f>
        <v>0</v>
      </c>
      <c r="AF253">
        <f>VLOOKUP($B253,'Tillförd energi'!$B$1:$AS$566,MATCH(AF$1,'Tillförd energi'!$B$1:$AQ$1,0),FALSE)</f>
        <v>6.5000000000000002E-2</v>
      </c>
      <c r="AG253">
        <f>IFERROR(VLOOKUP(B253,Miljö!$B$1:$S$476,9,FALSE)/1,0)</f>
        <v>0</v>
      </c>
      <c r="AI253">
        <f t="shared" si="30"/>
        <v>6.67</v>
      </c>
      <c r="AJ253">
        <f t="shared" si="31"/>
        <v>6.67</v>
      </c>
      <c r="AK253">
        <f>IF(ISERROR(1/VLOOKUP($B253,Leveranser!$B$1:$S$500,MATCH("såld värme (gwh)",Leveranser!$B$1:$S$1,0),FALSE)),"",VLOOKUP($B253,Leveranser!$B$1:$S$500,MATCH("såld värme (gwh)",Leveranser!$B$1:$S$1,0),FALSE))</f>
        <v>4.8730000000000002</v>
      </c>
      <c r="AL253" s="22">
        <f>VLOOKUP($B253,Leveranser!$B$1:$Y$500,MATCH("Totalt såld fjärrvärme till andra fjärrvärmeföretag",Leveranser!$B$1:$AA$1,0),FALSE)</f>
        <v>0</v>
      </c>
      <c r="AM253" s="22">
        <f>IF(ISERROR(1/VLOOKUP($B253,Miljö!$B$1:$S$500,MATCH("Såld mängd produktionsspecifik fjärrvärme (GWh)",Miljö!$B$1:$R$1,0),FALSE)),0,VLOOKUP($B253,Miljö!$B$1:$S$500,MATCH("Såld mängd produktionsspecifik fjärrvärme (GWh)",Miljö!$B$1:$R$1,0),FALSE))</f>
        <v>0</v>
      </c>
      <c r="AN253" s="23">
        <f t="shared" si="32"/>
        <v>0.730584707646177</v>
      </c>
      <c r="AP253" t="str">
        <f>VLOOKUP($B253,'Miljövärden urval för publ'!$B$1:$H$450,7,FALSE)</f>
        <v>Ja</v>
      </c>
      <c r="AQ253" t="str">
        <f>VLOOKUP($B253,'Miljövärden urval för publ'!$B$1:$H$450,6,FALSE)</f>
        <v>Ja</v>
      </c>
      <c r="AU253">
        <f t="shared" si="33"/>
        <v>0.12</v>
      </c>
      <c r="AV253">
        <f t="shared" si="34"/>
        <v>0</v>
      </c>
      <c r="AW253">
        <f t="shared" si="35"/>
        <v>0</v>
      </c>
      <c r="AX253">
        <f t="shared" si="36"/>
        <v>6.5279999999999996</v>
      </c>
      <c r="AZ253">
        <f t="shared" si="37"/>
        <v>0</v>
      </c>
      <c r="BA253">
        <f t="shared" si="38"/>
        <v>0</v>
      </c>
      <c r="BC253">
        <f t="shared" si="39"/>
        <v>6.5279999999999996</v>
      </c>
    </row>
    <row r="254" spans="1:55" ht="15" customHeight="1" x14ac:dyDescent="0.25">
      <c r="A254" t="s">
        <v>357</v>
      </c>
      <c r="B254" t="s">
        <v>365</v>
      </c>
      <c r="C254">
        <f>VLOOKUP($B254,'Tillförd energi'!$B$1:$AS$566,MATCH(C$1,'Tillförd energi'!$B$1:$AQ$1,0),FALSE)</f>
        <v>0</v>
      </c>
      <c r="D254">
        <f>VLOOKUP($B254,'Tillförd energi'!$B$1:$AS$566,MATCH(D$1,'Tillförd energi'!$B$1:$AQ$1,0),FALSE)</f>
        <v>1.9E-2</v>
      </c>
      <c r="E254">
        <f>VLOOKUP($B254,'Tillförd energi'!$B$1:$AS$566,MATCH(E$1,'Tillförd energi'!$B$1:$AQ$1,0),FALSE)</f>
        <v>0</v>
      </c>
      <c r="F254">
        <f>VLOOKUP($B254,'Tillförd energi'!$B$1:$AS$566,MATCH(F$1,'Tillförd energi'!$B$1:$AQ$1,0),FALSE)</f>
        <v>0</v>
      </c>
      <c r="G254">
        <f>VLOOKUP($B254,'Tillförd energi'!$B$1:$AS$566,MATCH(G$1,'Tillförd energi'!$B$1:$AQ$1,0),FALSE)</f>
        <v>0</v>
      </c>
      <c r="H254">
        <f>VLOOKUP($B254,'Tillförd energi'!$B$1:$AS$566,MATCH(H$1,'Tillförd energi'!$B$1:$AQ$1,0),FALSE)</f>
        <v>0</v>
      </c>
      <c r="I254">
        <f>VLOOKUP($B254,'Tillförd energi'!$B$1:$AS$566,MATCH(I$1,'Tillförd energi'!$B$1:$AQ$1,0),FALSE)</f>
        <v>0</v>
      </c>
      <c r="J254">
        <f>VLOOKUP($B254,'Tillförd energi'!$B$1:$AS$566,MATCH(J$1,'Tillförd energi'!$B$1:$AQ$1,0),FALSE)</f>
        <v>0</v>
      </c>
      <c r="K254">
        <v>0</v>
      </c>
      <c r="L254">
        <f>VLOOKUP($B254,'Tillförd energi'!$B$1:$AS$566,MATCH(L$1,'Tillförd energi'!$B$1:$AQ$1,0),FALSE)</f>
        <v>0</v>
      </c>
      <c r="M254">
        <f>VLOOKUP($B254,'Tillförd energi'!$B$1:$AS$566,MATCH(M$1,'Tillförd energi'!$B$1:$AQ$1,0),FALSE)</f>
        <v>0</v>
      </c>
      <c r="N254">
        <f>VLOOKUP($B254,'Tillförd energi'!$B$1:$AS$566,MATCH(N$1,'Tillförd energi'!$B$1:$AQ$1,0),FALSE)</f>
        <v>0</v>
      </c>
      <c r="O254">
        <f>VLOOKUP($B254,'Tillförd energi'!$B$1:$AS$566,MATCH(O$1,'Tillförd energi'!$B$1:$AQ$1,0),FALSE)</f>
        <v>0</v>
      </c>
      <c r="P254">
        <f>VLOOKUP($B254,'Tillförd energi'!$B$1:$AS$566,MATCH(P$1,'Tillförd energi'!$B$1:$AQ$1,0),FALSE)</f>
        <v>0</v>
      </c>
      <c r="Q254">
        <f>VLOOKUP($B254,'Tillförd energi'!$B$1:$AS$566,MATCH(Q$1,'Tillförd energi'!$B$1:$AQ$1,0),FALSE)</f>
        <v>0</v>
      </c>
      <c r="R254">
        <f>VLOOKUP($B254,'Tillförd energi'!$B$1:$AS$566,MATCH(R$1,'Tillförd energi'!$B$1:$AQ$1,0),FALSE)</f>
        <v>3.44</v>
      </c>
      <c r="S254">
        <f>VLOOKUP($B254,'Tillförd energi'!$B$1:$AS$566,MATCH(S$1,'Tillförd energi'!$B$1:$AQ$1,0),FALSE)</f>
        <v>0</v>
      </c>
      <c r="T254">
        <f>VLOOKUP($B254,'Tillförd energi'!$B$1:$AS$566,MATCH(T$1,'Tillförd energi'!$B$1:$AQ$1,0),FALSE)</f>
        <v>0</v>
      </c>
      <c r="U254">
        <f>VLOOKUP($B254,'Tillförd energi'!$B$1:$AS$566,MATCH(U$1,'Tillförd energi'!$B$1:$AQ$1,0),FALSE)</f>
        <v>0</v>
      </c>
      <c r="V254">
        <f>VLOOKUP($B254,'Tillförd energi'!$B$1:$AS$566,MATCH(V$1,'Tillförd energi'!$B$1:$AQ$1,0),FALSE)</f>
        <v>0</v>
      </c>
      <c r="W254">
        <f>VLOOKUP($B254,'Tillförd energi'!$B$1:$AS$566,MATCH(W$1,'Tillförd energi'!$B$1:$AQ$1,0),FALSE)</f>
        <v>0</v>
      </c>
      <c r="X254">
        <f>VLOOKUP($B254,'Tillförd energi'!$B$1:$AS$566,MATCH(X$1,'Tillförd energi'!$B$1:$AQ$1,0),FALSE)</f>
        <v>0</v>
      </c>
      <c r="Y254">
        <f>VLOOKUP($B254,'Tillförd energi'!$B$1:$AS$566,MATCH(Y$1,'Tillförd energi'!$B$1:$AQ$1,0),FALSE)</f>
        <v>0</v>
      </c>
      <c r="Z254">
        <f>VLOOKUP($B254,'Tillförd energi'!$B$1:$AS$566,MATCH(Z$1,'Tillförd energi'!$B$1:$AQ$1,0),FALSE)</f>
        <v>0</v>
      </c>
      <c r="AA254">
        <f>VLOOKUP($B254,'Tillförd energi'!$B$1:$AS$566,MATCH(AA$1,'Tillförd energi'!$B$1:$AQ$1,0),FALSE)</f>
        <v>0</v>
      </c>
      <c r="AB254">
        <f>VLOOKUP($B254,'Tillförd energi'!$B$1:$AS$566,MATCH(AB$1,'Tillförd energi'!$B$1:$AQ$1,0),FALSE)</f>
        <v>0</v>
      </c>
      <c r="AC254">
        <f>VLOOKUP($B254,'Tillförd energi'!$B$1:$AS$566,MATCH(AC$1,'Tillförd energi'!$B$1:$AQ$1,0),FALSE)</f>
        <v>0</v>
      </c>
      <c r="AD254">
        <f>VLOOKUP($B254,'Tillförd energi'!$B$1:$AS$566,MATCH(AD$1,'Tillförd energi'!$B$1:$AQ$1,0),FALSE)</f>
        <v>0</v>
      </c>
      <c r="AE254">
        <f>VLOOKUP($B254,'Tillförd energi'!$B$1:$AS$566,MATCH(AE$1,'Tillförd energi'!$B$1:$AQ$1,0),FALSE)</f>
        <v>0</v>
      </c>
      <c r="AF254">
        <f>VLOOKUP($B254,'Tillförd energi'!$B$1:$AS$566,MATCH(AF$1,'Tillförd energi'!$B$1:$AQ$1,0),FALSE)</f>
        <v>2.7E-2</v>
      </c>
      <c r="AG254">
        <f>IFERROR(VLOOKUP(B254,Miljö!$B$1:$S$476,9,FALSE)/1,0)</f>
        <v>0</v>
      </c>
      <c r="AI254">
        <f t="shared" si="30"/>
        <v>3.4860000000000002</v>
      </c>
      <c r="AJ254">
        <f t="shared" si="31"/>
        <v>3.4860000000000002</v>
      </c>
      <c r="AK254">
        <f>IF(ISERROR(1/VLOOKUP($B254,Leveranser!$B$1:$S$500,MATCH("såld värme (gwh)",Leveranser!$B$1:$S$1,0),FALSE)),"",VLOOKUP($B254,Leveranser!$B$1:$S$500,MATCH("såld värme (gwh)",Leveranser!$B$1:$S$1,0),FALSE))</f>
        <v>2.6659999999999999</v>
      </c>
      <c r="AL254" s="22">
        <f>VLOOKUP($B254,Leveranser!$B$1:$Y$500,MATCH("Totalt såld fjärrvärme till andra fjärrvärmeföretag",Leveranser!$B$1:$AA$1,0),FALSE)</f>
        <v>0</v>
      </c>
      <c r="AM254" s="22">
        <f>IF(ISERROR(1/VLOOKUP($B254,Miljö!$B$1:$S$500,MATCH("Såld mängd produktionsspecifik fjärrvärme (GWh)",Miljö!$B$1:$R$1,0),FALSE)),0,VLOOKUP($B254,Miljö!$B$1:$S$500,MATCH("Såld mängd produktionsspecifik fjärrvärme (GWh)",Miljö!$B$1:$R$1,0),FALSE))</f>
        <v>0</v>
      </c>
      <c r="AN254" s="23">
        <f t="shared" si="32"/>
        <v>0.76477337923121047</v>
      </c>
      <c r="AP254" t="str">
        <f>VLOOKUP($B254,'Miljövärden urval för publ'!$B$1:$H$450,7,FALSE)</f>
        <v>Ja</v>
      </c>
      <c r="AQ254" t="str">
        <f>VLOOKUP($B254,'Miljövärden urval för publ'!$B$1:$H$450,6,FALSE)</f>
        <v>Ja</v>
      </c>
      <c r="AU254">
        <f t="shared" si="33"/>
        <v>2.7E-2</v>
      </c>
      <c r="AV254">
        <f t="shared" si="34"/>
        <v>0</v>
      </c>
      <c r="AW254">
        <f t="shared" si="35"/>
        <v>0</v>
      </c>
      <c r="AX254">
        <f t="shared" si="36"/>
        <v>3.44</v>
      </c>
      <c r="AZ254">
        <f t="shared" si="37"/>
        <v>0</v>
      </c>
      <c r="BA254">
        <f t="shared" si="38"/>
        <v>0</v>
      </c>
      <c r="BC254">
        <f t="shared" si="39"/>
        <v>3.44</v>
      </c>
    </row>
    <row r="255" spans="1:55" ht="15" customHeight="1" x14ac:dyDescent="0.25">
      <c r="A255" t="s">
        <v>357</v>
      </c>
      <c r="B255" t="s">
        <v>366</v>
      </c>
      <c r="C255">
        <f>VLOOKUP($B255,'Tillförd energi'!$B$1:$AS$566,MATCH(C$1,'Tillförd energi'!$B$1:$AQ$1,0),FALSE)</f>
        <v>0</v>
      </c>
      <c r="D255">
        <f>VLOOKUP($B255,'Tillförd energi'!$B$1:$AS$566,MATCH(D$1,'Tillförd energi'!$B$1:$AQ$1,0),FALSE)</f>
        <v>9.4455700000000004E-2</v>
      </c>
      <c r="E255">
        <f>VLOOKUP($B255,'Tillförd energi'!$B$1:$AS$566,MATCH(E$1,'Tillförd energi'!$B$1:$AQ$1,0),FALSE)</f>
        <v>9.2999999999999999E-2</v>
      </c>
      <c r="F255">
        <f>VLOOKUP($B255,'Tillförd energi'!$B$1:$AS$566,MATCH(F$1,'Tillförd energi'!$B$1:$AQ$1,0),FALSE)</f>
        <v>0</v>
      </c>
      <c r="G255">
        <f>VLOOKUP($B255,'Tillförd energi'!$B$1:$AS$566,MATCH(G$1,'Tillförd energi'!$B$1:$AQ$1,0),FALSE)</f>
        <v>0</v>
      </c>
      <c r="H255">
        <f>VLOOKUP($B255,'Tillförd energi'!$B$1:$AS$566,MATCH(H$1,'Tillförd energi'!$B$1:$AQ$1,0),FALSE)</f>
        <v>0</v>
      </c>
      <c r="I255">
        <f>VLOOKUP($B255,'Tillförd energi'!$B$1:$AS$566,MATCH(I$1,'Tillförd energi'!$B$1:$AQ$1,0),FALSE)</f>
        <v>0</v>
      </c>
      <c r="J255">
        <f>VLOOKUP($B255,'Tillförd energi'!$B$1:$AS$566,MATCH(J$1,'Tillförd energi'!$B$1:$AQ$1,0),FALSE)</f>
        <v>0</v>
      </c>
      <c r="K255">
        <v>0</v>
      </c>
      <c r="L255">
        <f>VLOOKUP($B255,'Tillförd energi'!$B$1:$AS$566,MATCH(L$1,'Tillförd energi'!$B$1:$AQ$1,0),FALSE)</f>
        <v>0</v>
      </c>
      <c r="M255">
        <f>VLOOKUP($B255,'Tillförd energi'!$B$1:$AS$566,MATCH(M$1,'Tillförd energi'!$B$1:$AQ$1,0),FALSE)</f>
        <v>11.7684</v>
      </c>
      <c r="N255">
        <f>VLOOKUP($B255,'Tillförd energi'!$B$1:$AS$566,MATCH(N$1,'Tillförd energi'!$B$1:$AQ$1,0),FALSE)</f>
        <v>31.737300000000001</v>
      </c>
      <c r="O255">
        <f>VLOOKUP($B255,'Tillförd energi'!$B$1:$AS$566,MATCH(O$1,'Tillförd energi'!$B$1:$AQ$1,0),FALSE)</f>
        <v>11.9063</v>
      </c>
      <c r="P255">
        <f>VLOOKUP($B255,'Tillförd energi'!$B$1:$AS$566,MATCH(P$1,'Tillförd energi'!$B$1:$AQ$1,0),FALSE)</f>
        <v>6.89344</v>
      </c>
      <c r="Q255">
        <f>VLOOKUP($B255,'Tillförd energi'!$B$1:$AS$566,MATCH(Q$1,'Tillförd energi'!$B$1:$AQ$1,0),FALSE)</f>
        <v>0.49</v>
      </c>
      <c r="R255">
        <f>VLOOKUP($B255,'Tillförd energi'!$B$1:$AS$566,MATCH(R$1,'Tillförd energi'!$B$1:$AQ$1,0),FALSE)</f>
        <v>7.1400400000000003E-2</v>
      </c>
      <c r="S255">
        <f>VLOOKUP($B255,'Tillförd energi'!$B$1:$AS$566,MATCH(S$1,'Tillförd energi'!$B$1:$AQ$1,0),FALSE)</f>
        <v>0</v>
      </c>
      <c r="T255">
        <f>VLOOKUP($B255,'Tillförd energi'!$B$1:$AS$566,MATCH(T$1,'Tillförd energi'!$B$1:$AQ$1,0),FALSE)</f>
        <v>0</v>
      </c>
      <c r="U255">
        <f>VLOOKUP($B255,'Tillförd energi'!$B$1:$AS$566,MATCH(U$1,'Tillförd energi'!$B$1:$AQ$1,0),FALSE)</f>
        <v>0</v>
      </c>
      <c r="V255">
        <f>VLOOKUP($B255,'Tillförd energi'!$B$1:$AS$566,MATCH(V$1,'Tillförd energi'!$B$1:$AQ$1,0),FALSE)</f>
        <v>0</v>
      </c>
      <c r="W255">
        <f>VLOOKUP($B255,'Tillförd energi'!$B$1:$AS$566,MATCH(W$1,'Tillförd energi'!$B$1:$AQ$1,0),FALSE)</f>
        <v>0</v>
      </c>
      <c r="X255">
        <f>VLOOKUP($B255,'Tillförd energi'!$B$1:$AS$566,MATCH(X$1,'Tillförd energi'!$B$1:$AQ$1,0),FALSE)</f>
        <v>0</v>
      </c>
      <c r="Y255">
        <f>VLOOKUP($B255,'Tillförd energi'!$B$1:$AS$566,MATCH(Y$1,'Tillförd energi'!$B$1:$AQ$1,0),FALSE)</f>
        <v>25.695900000000002</v>
      </c>
      <c r="Z255">
        <f>VLOOKUP($B255,'Tillförd energi'!$B$1:$AS$566,MATCH(Z$1,'Tillförd energi'!$B$1:$AQ$1,0),FALSE)</f>
        <v>0</v>
      </c>
      <c r="AA255">
        <f>VLOOKUP($B255,'Tillförd energi'!$B$1:$AS$566,MATCH(AA$1,'Tillförd energi'!$B$1:$AQ$1,0),FALSE)</f>
        <v>0</v>
      </c>
      <c r="AB255">
        <f>VLOOKUP($B255,'Tillförd energi'!$B$1:$AS$566,MATCH(AB$1,'Tillförd energi'!$B$1:$AQ$1,0),FALSE)</f>
        <v>0</v>
      </c>
      <c r="AC255">
        <f>VLOOKUP($B255,'Tillförd energi'!$B$1:$AS$566,MATCH(AC$1,'Tillförd energi'!$B$1:$AQ$1,0),FALSE)</f>
        <v>0</v>
      </c>
      <c r="AD255">
        <f>VLOOKUP($B255,'Tillförd energi'!$B$1:$AS$566,MATCH(AD$1,'Tillförd energi'!$B$1:$AQ$1,0),FALSE)</f>
        <v>0</v>
      </c>
      <c r="AE255">
        <f>VLOOKUP($B255,'Tillförd energi'!$B$1:$AS$566,MATCH(AE$1,'Tillförd energi'!$B$1:$AQ$1,0),FALSE)</f>
        <v>0</v>
      </c>
      <c r="AF255">
        <f>VLOOKUP($B255,'Tillförd energi'!$B$1:$AS$566,MATCH(AF$1,'Tillförd energi'!$B$1:$AQ$1,0),FALSE)</f>
        <v>3.5633699999999999</v>
      </c>
      <c r="AG255">
        <f>IFERROR(VLOOKUP(B255,Miljö!$B$1:$S$476,9,FALSE)/1,0)</f>
        <v>0</v>
      </c>
      <c r="AI255">
        <f t="shared" si="30"/>
        <v>92.313566100000017</v>
      </c>
      <c r="AJ255">
        <f t="shared" si="31"/>
        <v>92.313566100000017</v>
      </c>
      <c r="AK255">
        <f>IF(ISERROR(1/VLOOKUP($B255,Leveranser!$B$1:$S$500,MATCH("såld värme (gwh)",Leveranser!$B$1:$S$1,0),FALSE)),"",VLOOKUP($B255,Leveranser!$B$1:$S$500,MATCH("såld värme (gwh)",Leveranser!$B$1:$S$1,0),FALSE))</f>
        <v>97.12</v>
      </c>
      <c r="AL255" s="22">
        <f>VLOOKUP($B255,Leveranser!$B$1:$Y$500,MATCH("Totalt såld fjärrvärme till andra fjärrvärmeföretag",Leveranser!$B$1:$AA$1,0),FALSE)</f>
        <v>0</v>
      </c>
      <c r="AM255" s="22">
        <f>IF(ISERROR(1/VLOOKUP($B255,Miljö!$B$1:$S$500,MATCH("Såld mängd produktionsspecifik fjärrvärme (GWh)",Miljö!$B$1:$R$1,0),FALSE)),0,VLOOKUP($B255,Miljö!$B$1:$S$500,MATCH("Såld mängd produktionsspecifik fjärrvärme (GWh)",Miljö!$B$1:$R$1,0),FALSE))</f>
        <v>0</v>
      </c>
      <c r="AN255" s="23">
        <f t="shared" si="32"/>
        <v>1.0520663874559169</v>
      </c>
      <c r="AP255" t="str">
        <f>VLOOKUP($B255,'Miljövärden urval för publ'!$B$1:$H$450,7,FALSE)</f>
        <v>Ja</v>
      </c>
      <c r="AQ255" t="str">
        <f>VLOOKUP($B255,'Miljövärden urval för publ'!$B$1:$H$450,6,FALSE)</f>
        <v>Ja</v>
      </c>
      <c r="AU255">
        <f t="shared" si="33"/>
        <v>3.5633699999999999</v>
      </c>
      <c r="AV255">
        <f t="shared" si="34"/>
        <v>0</v>
      </c>
      <c r="AW255">
        <f t="shared" si="35"/>
        <v>62.795440000000006</v>
      </c>
      <c r="AX255">
        <f t="shared" si="36"/>
        <v>7.1400400000000003E-2</v>
      </c>
      <c r="AZ255">
        <f t="shared" si="37"/>
        <v>0</v>
      </c>
      <c r="BA255">
        <f t="shared" si="38"/>
        <v>0</v>
      </c>
      <c r="BC255">
        <f t="shared" si="39"/>
        <v>62.866840400000008</v>
      </c>
    </row>
    <row r="256" spans="1:55" ht="15" customHeight="1" x14ac:dyDescent="0.25">
      <c r="A256" t="s">
        <v>357</v>
      </c>
      <c r="B256" t="s">
        <v>367</v>
      </c>
      <c r="C256">
        <f>VLOOKUP($B256,'Tillförd energi'!$B$1:$AS$566,MATCH(C$1,'Tillförd energi'!$B$1:$AQ$1,0),FALSE)</f>
        <v>0</v>
      </c>
      <c r="D256">
        <f>VLOOKUP($B256,'Tillförd energi'!$B$1:$AS$566,MATCH(D$1,'Tillförd energi'!$B$1:$AQ$1,0),FALSE)</f>
        <v>0.16200000000000001</v>
      </c>
      <c r="E256">
        <f>VLOOKUP($B256,'Tillförd energi'!$B$1:$AS$566,MATCH(E$1,'Tillförd energi'!$B$1:$AQ$1,0),FALSE)</f>
        <v>0</v>
      </c>
      <c r="F256">
        <f>VLOOKUP($B256,'Tillförd energi'!$B$1:$AS$566,MATCH(F$1,'Tillförd energi'!$B$1:$AQ$1,0),FALSE)</f>
        <v>0</v>
      </c>
      <c r="G256">
        <f>VLOOKUP($B256,'Tillförd energi'!$B$1:$AS$566,MATCH(G$1,'Tillförd energi'!$B$1:$AQ$1,0),FALSE)</f>
        <v>0</v>
      </c>
      <c r="H256">
        <f>VLOOKUP($B256,'Tillförd energi'!$B$1:$AS$566,MATCH(H$1,'Tillförd energi'!$B$1:$AQ$1,0),FALSE)</f>
        <v>0</v>
      </c>
      <c r="I256">
        <f>VLOOKUP($B256,'Tillförd energi'!$B$1:$AS$566,MATCH(I$1,'Tillförd energi'!$B$1:$AQ$1,0),FALSE)</f>
        <v>0</v>
      </c>
      <c r="J256">
        <f>VLOOKUP($B256,'Tillförd energi'!$B$1:$AS$566,MATCH(J$1,'Tillförd energi'!$B$1:$AQ$1,0),FALSE)</f>
        <v>0</v>
      </c>
      <c r="K256">
        <v>0</v>
      </c>
      <c r="L256">
        <f>VLOOKUP($B256,'Tillförd energi'!$B$1:$AS$566,MATCH(L$1,'Tillförd energi'!$B$1:$AQ$1,0),FALSE)</f>
        <v>0</v>
      </c>
      <c r="M256">
        <f>VLOOKUP($B256,'Tillförd energi'!$B$1:$AS$566,MATCH(M$1,'Tillförd energi'!$B$1:$AQ$1,0),FALSE)</f>
        <v>0</v>
      </c>
      <c r="N256">
        <f>VLOOKUP($B256,'Tillförd energi'!$B$1:$AS$566,MATCH(N$1,'Tillförd energi'!$B$1:$AQ$1,0),FALSE)</f>
        <v>0</v>
      </c>
      <c r="O256">
        <f>VLOOKUP($B256,'Tillförd energi'!$B$1:$AS$566,MATCH(O$1,'Tillförd energi'!$B$1:$AQ$1,0),FALSE)</f>
        <v>0</v>
      </c>
      <c r="P256">
        <f>VLOOKUP($B256,'Tillförd energi'!$B$1:$AS$566,MATCH(P$1,'Tillförd energi'!$B$1:$AQ$1,0),FALSE)</f>
        <v>0</v>
      </c>
      <c r="Q256">
        <f>VLOOKUP($B256,'Tillförd energi'!$B$1:$AS$566,MATCH(Q$1,'Tillförd energi'!$B$1:$AQ$1,0),FALSE)</f>
        <v>0</v>
      </c>
      <c r="R256">
        <f>VLOOKUP($B256,'Tillförd energi'!$B$1:$AS$566,MATCH(R$1,'Tillförd energi'!$B$1:$AQ$1,0),FALSE)</f>
        <v>2.8780000000000001</v>
      </c>
      <c r="S256">
        <f>VLOOKUP($B256,'Tillförd energi'!$B$1:$AS$566,MATCH(S$1,'Tillförd energi'!$B$1:$AQ$1,0),FALSE)</f>
        <v>0</v>
      </c>
      <c r="T256">
        <f>VLOOKUP($B256,'Tillförd energi'!$B$1:$AS$566,MATCH(T$1,'Tillförd energi'!$B$1:$AQ$1,0),FALSE)</f>
        <v>0</v>
      </c>
      <c r="U256">
        <f>VLOOKUP($B256,'Tillförd energi'!$B$1:$AS$566,MATCH(U$1,'Tillförd energi'!$B$1:$AQ$1,0),FALSE)</f>
        <v>0</v>
      </c>
      <c r="V256">
        <f>VLOOKUP($B256,'Tillförd energi'!$B$1:$AS$566,MATCH(V$1,'Tillförd energi'!$B$1:$AQ$1,0),FALSE)</f>
        <v>0</v>
      </c>
      <c r="W256">
        <f>VLOOKUP($B256,'Tillförd energi'!$B$1:$AS$566,MATCH(W$1,'Tillförd energi'!$B$1:$AQ$1,0),FALSE)</f>
        <v>0</v>
      </c>
      <c r="X256">
        <f>VLOOKUP($B256,'Tillförd energi'!$B$1:$AS$566,MATCH(X$1,'Tillförd energi'!$B$1:$AQ$1,0),FALSE)</f>
        <v>0</v>
      </c>
      <c r="Y256">
        <f>VLOOKUP($B256,'Tillförd energi'!$B$1:$AS$566,MATCH(Y$1,'Tillförd energi'!$B$1:$AQ$1,0),FALSE)</f>
        <v>0</v>
      </c>
      <c r="Z256">
        <f>VLOOKUP($B256,'Tillförd energi'!$B$1:$AS$566,MATCH(Z$1,'Tillförd energi'!$B$1:$AQ$1,0),FALSE)</f>
        <v>0</v>
      </c>
      <c r="AA256">
        <f>VLOOKUP($B256,'Tillförd energi'!$B$1:$AS$566,MATCH(AA$1,'Tillförd energi'!$B$1:$AQ$1,0),FALSE)</f>
        <v>0</v>
      </c>
      <c r="AB256">
        <f>VLOOKUP($B256,'Tillförd energi'!$B$1:$AS$566,MATCH(AB$1,'Tillförd energi'!$B$1:$AQ$1,0),FALSE)</f>
        <v>0</v>
      </c>
      <c r="AC256">
        <f>VLOOKUP($B256,'Tillförd energi'!$B$1:$AS$566,MATCH(AC$1,'Tillförd energi'!$B$1:$AQ$1,0),FALSE)</f>
        <v>0</v>
      </c>
      <c r="AD256">
        <f>VLOOKUP($B256,'Tillförd energi'!$B$1:$AS$566,MATCH(AD$1,'Tillförd energi'!$B$1:$AQ$1,0),FALSE)</f>
        <v>0</v>
      </c>
      <c r="AE256">
        <f>VLOOKUP($B256,'Tillförd energi'!$B$1:$AS$566,MATCH(AE$1,'Tillförd energi'!$B$1:$AQ$1,0),FALSE)</f>
        <v>0</v>
      </c>
      <c r="AF256">
        <f>VLOOKUP($B256,'Tillförd energi'!$B$1:$AS$566,MATCH(AF$1,'Tillförd energi'!$B$1:$AQ$1,0),FALSE)</f>
        <v>3.4000000000000002E-2</v>
      </c>
      <c r="AG256">
        <f>IFERROR(VLOOKUP(B256,Miljö!$B$1:$S$476,9,FALSE)/1,0)</f>
        <v>0</v>
      </c>
      <c r="AI256">
        <f t="shared" si="30"/>
        <v>3.0739999999999998</v>
      </c>
      <c r="AJ256">
        <f t="shared" si="31"/>
        <v>3.0739999999999998</v>
      </c>
      <c r="AK256">
        <f>IF(ISERROR(1/VLOOKUP($B256,Leveranser!$B$1:$S$500,MATCH("såld värme (gwh)",Leveranser!$B$1:$S$1,0),FALSE)),"",VLOOKUP($B256,Leveranser!$B$1:$S$500,MATCH("såld värme (gwh)",Leveranser!$B$1:$S$1,0),FALSE))</f>
        <v>2.3929999999999998</v>
      </c>
      <c r="AL256" s="22">
        <f>VLOOKUP($B256,Leveranser!$B$1:$Y$500,MATCH("Totalt såld fjärrvärme till andra fjärrvärmeföretag",Leveranser!$B$1:$AA$1,0),FALSE)</f>
        <v>0</v>
      </c>
      <c r="AM256" s="22">
        <f>IF(ISERROR(1/VLOOKUP($B256,Miljö!$B$1:$S$500,MATCH("Såld mängd produktionsspecifik fjärrvärme (GWh)",Miljö!$B$1:$R$1,0),FALSE)),0,VLOOKUP($B256,Miljö!$B$1:$S$500,MATCH("Såld mängd produktionsspecifik fjärrvärme (GWh)",Miljö!$B$1:$R$1,0),FALSE))</f>
        <v>0</v>
      </c>
      <c r="AN256" s="23">
        <f t="shared" si="32"/>
        <v>0.77846454131424847</v>
      </c>
      <c r="AP256" t="str">
        <f>VLOOKUP($B256,'Miljövärden urval för publ'!$B$1:$H$450,7,FALSE)</f>
        <v>Ja</v>
      </c>
      <c r="AQ256" t="str">
        <f>VLOOKUP($B256,'Miljövärden urval för publ'!$B$1:$H$450,6,FALSE)</f>
        <v>Ja</v>
      </c>
      <c r="AU256">
        <f t="shared" si="33"/>
        <v>3.4000000000000002E-2</v>
      </c>
      <c r="AV256">
        <f t="shared" si="34"/>
        <v>0</v>
      </c>
      <c r="AW256">
        <f t="shared" si="35"/>
        <v>0</v>
      </c>
      <c r="AX256">
        <f t="shared" si="36"/>
        <v>2.8780000000000001</v>
      </c>
      <c r="AZ256">
        <f t="shared" si="37"/>
        <v>0</v>
      </c>
      <c r="BA256">
        <f t="shared" si="38"/>
        <v>0</v>
      </c>
      <c r="BC256">
        <f t="shared" si="39"/>
        <v>2.8780000000000001</v>
      </c>
    </row>
    <row r="257" spans="1:55" ht="15" customHeight="1" x14ac:dyDescent="0.25">
      <c r="A257" t="s">
        <v>357</v>
      </c>
      <c r="B257" t="s">
        <v>368</v>
      </c>
      <c r="C257">
        <f>VLOOKUP($B257,'Tillförd energi'!$B$1:$AS$566,MATCH(C$1,'Tillförd energi'!$B$1:$AQ$1,0),FALSE)</f>
        <v>0</v>
      </c>
      <c r="D257">
        <f>VLOOKUP($B257,'Tillförd energi'!$B$1:$AS$566,MATCH(D$1,'Tillförd energi'!$B$1:$AQ$1,0),FALSE)</f>
        <v>1.2715099999999999</v>
      </c>
      <c r="E257">
        <f>VLOOKUP($B257,'Tillförd energi'!$B$1:$AS$566,MATCH(E$1,'Tillförd energi'!$B$1:$AQ$1,0),FALSE)</f>
        <v>0</v>
      </c>
      <c r="F257">
        <f>VLOOKUP($B257,'Tillförd energi'!$B$1:$AS$566,MATCH(F$1,'Tillförd energi'!$B$1:$AQ$1,0),FALSE)</f>
        <v>0</v>
      </c>
      <c r="G257">
        <f>VLOOKUP($B257,'Tillförd energi'!$B$1:$AS$566,MATCH(G$1,'Tillförd energi'!$B$1:$AQ$1,0),FALSE)</f>
        <v>0</v>
      </c>
      <c r="H257">
        <f>VLOOKUP($B257,'Tillförd energi'!$B$1:$AS$566,MATCH(H$1,'Tillförd energi'!$B$1:$AQ$1,0),FALSE)</f>
        <v>0</v>
      </c>
      <c r="I257">
        <f>VLOOKUP($B257,'Tillförd energi'!$B$1:$AS$566,MATCH(I$1,'Tillförd energi'!$B$1:$AQ$1,0),FALSE)</f>
        <v>0</v>
      </c>
      <c r="J257">
        <f>VLOOKUP($B257,'Tillförd energi'!$B$1:$AS$566,MATCH(J$1,'Tillförd energi'!$B$1:$AQ$1,0),FALSE)</f>
        <v>0</v>
      </c>
      <c r="K257">
        <v>0</v>
      </c>
      <c r="L257">
        <f>VLOOKUP($B257,'Tillförd energi'!$B$1:$AS$566,MATCH(L$1,'Tillförd energi'!$B$1:$AQ$1,0),FALSE)</f>
        <v>0</v>
      </c>
      <c r="M257">
        <f>VLOOKUP($B257,'Tillförd energi'!$B$1:$AS$566,MATCH(M$1,'Tillförd energi'!$B$1:$AQ$1,0),FALSE)</f>
        <v>37.9086</v>
      </c>
      <c r="N257">
        <f>VLOOKUP($B257,'Tillförd energi'!$B$1:$AS$566,MATCH(N$1,'Tillförd energi'!$B$1:$AQ$1,0),FALSE)</f>
        <v>0</v>
      </c>
      <c r="O257">
        <f>VLOOKUP($B257,'Tillförd energi'!$B$1:$AS$566,MATCH(O$1,'Tillförd energi'!$B$1:$AQ$1,0),FALSE)</f>
        <v>20.412400000000002</v>
      </c>
      <c r="P257">
        <f>VLOOKUP($B257,'Tillförd energi'!$B$1:$AS$566,MATCH(P$1,'Tillförd energi'!$B$1:$AQ$1,0),FALSE)</f>
        <v>0</v>
      </c>
      <c r="Q257">
        <f>VLOOKUP($B257,'Tillförd energi'!$B$1:$AS$566,MATCH(Q$1,'Tillförd energi'!$B$1:$AQ$1,0),FALSE)</f>
        <v>0</v>
      </c>
      <c r="R257">
        <f>VLOOKUP($B257,'Tillförd energi'!$B$1:$AS$566,MATCH(R$1,'Tillförd energi'!$B$1:$AQ$1,0),FALSE)</f>
        <v>8.3397900000000007</v>
      </c>
      <c r="S257">
        <f>VLOOKUP($B257,'Tillförd energi'!$B$1:$AS$566,MATCH(S$1,'Tillförd energi'!$B$1:$AQ$1,0),FALSE)</f>
        <v>0</v>
      </c>
      <c r="T257">
        <f>VLOOKUP($B257,'Tillförd energi'!$B$1:$AS$566,MATCH(T$1,'Tillförd energi'!$B$1:$AQ$1,0),FALSE)</f>
        <v>0</v>
      </c>
      <c r="U257">
        <f>VLOOKUP($B257,'Tillförd energi'!$B$1:$AS$566,MATCH(U$1,'Tillförd energi'!$B$1:$AQ$1,0),FALSE)</f>
        <v>0</v>
      </c>
      <c r="V257">
        <f>VLOOKUP($B257,'Tillförd energi'!$B$1:$AS$566,MATCH(V$1,'Tillförd energi'!$B$1:$AQ$1,0),FALSE)</f>
        <v>0</v>
      </c>
      <c r="W257">
        <f>VLOOKUP($B257,'Tillförd energi'!$B$1:$AS$566,MATCH(W$1,'Tillförd energi'!$B$1:$AQ$1,0),FALSE)</f>
        <v>0</v>
      </c>
      <c r="X257">
        <f>VLOOKUP($B257,'Tillförd energi'!$B$1:$AS$566,MATCH(X$1,'Tillförd energi'!$B$1:$AQ$1,0),FALSE)</f>
        <v>0</v>
      </c>
      <c r="Y257">
        <f>VLOOKUP($B257,'Tillförd energi'!$B$1:$AS$566,MATCH(Y$1,'Tillförd energi'!$B$1:$AQ$1,0),FALSE)</f>
        <v>0</v>
      </c>
      <c r="Z257">
        <f>VLOOKUP($B257,'Tillförd energi'!$B$1:$AS$566,MATCH(Z$1,'Tillförd energi'!$B$1:$AQ$1,0),FALSE)</f>
        <v>0</v>
      </c>
      <c r="AA257">
        <f>VLOOKUP($B257,'Tillförd energi'!$B$1:$AS$566,MATCH(AA$1,'Tillförd energi'!$B$1:$AQ$1,0),FALSE)</f>
        <v>0</v>
      </c>
      <c r="AB257">
        <f>VLOOKUP($B257,'Tillförd energi'!$B$1:$AS$566,MATCH(AB$1,'Tillförd energi'!$B$1:$AQ$1,0),FALSE)</f>
        <v>0</v>
      </c>
      <c r="AC257">
        <f>VLOOKUP($B257,'Tillförd energi'!$B$1:$AS$566,MATCH(AC$1,'Tillförd energi'!$B$1:$AQ$1,0),FALSE)</f>
        <v>0</v>
      </c>
      <c r="AD257">
        <f>VLOOKUP($B257,'Tillförd energi'!$B$1:$AS$566,MATCH(AD$1,'Tillförd energi'!$B$1:$AQ$1,0),FALSE)</f>
        <v>0</v>
      </c>
      <c r="AE257">
        <f>VLOOKUP($B257,'Tillförd energi'!$B$1:$AS$566,MATCH(AE$1,'Tillförd energi'!$B$1:$AQ$1,0),FALSE)</f>
        <v>0</v>
      </c>
      <c r="AF257">
        <f>VLOOKUP($B257,'Tillförd energi'!$B$1:$AS$566,MATCH(AF$1,'Tillförd energi'!$B$1:$AQ$1,0),FALSE)</f>
        <v>2.90089</v>
      </c>
      <c r="AG257">
        <f>IFERROR(VLOOKUP(B257,Miljö!$B$1:$S$476,9,FALSE)/1,0)</f>
        <v>0</v>
      </c>
      <c r="AI257">
        <f t="shared" si="30"/>
        <v>70.833190000000002</v>
      </c>
      <c r="AJ257">
        <f t="shared" si="31"/>
        <v>70.833190000000002</v>
      </c>
      <c r="AK257">
        <f>IF(ISERROR(1/VLOOKUP($B257,Leveranser!$B$1:$S$500,MATCH("såld värme (gwh)",Leveranser!$B$1:$S$1,0),FALSE)),"",VLOOKUP($B257,Leveranser!$B$1:$S$500,MATCH("såld värme (gwh)",Leveranser!$B$1:$S$1,0),FALSE))</f>
        <v>74.183999999999997</v>
      </c>
      <c r="AL257" s="22">
        <f>VLOOKUP($B257,Leveranser!$B$1:$Y$500,MATCH("Totalt såld fjärrvärme till andra fjärrvärmeföretag",Leveranser!$B$1:$AA$1,0),FALSE)</f>
        <v>0</v>
      </c>
      <c r="AM257" s="22">
        <f>IF(ISERROR(1/VLOOKUP($B257,Miljö!$B$1:$S$500,MATCH("Såld mängd produktionsspecifik fjärrvärme (GWh)",Miljö!$B$1:$R$1,0),FALSE)),0,VLOOKUP($B257,Miljö!$B$1:$S$500,MATCH("Såld mängd produktionsspecifik fjärrvärme (GWh)",Miljö!$B$1:$R$1,0),FALSE))</f>
        <v>0</v>
      </c>
      <c r="AN257" s="23">
        <f t="shared" si="32"/>
        <v>1.0473056486655479</v>
      </c>
      <c r="AP257" t="str">
        <f>VLOOKUP($B257,'Miljövärden urval för publ'!$B$1:$H$450,7,FALSE)</f>
        <v>Ja</v>
      </c>
      <c r="AQ257" t="str">
        <f>VLOOKUP($B257,'Miljövärden urval för publ'!$B$1:$H$450,6,FALSE)</f>
        <v>Ja</v>
      </c>
      <c r="AU257">
        <f t="shared" si="33"/>
        <v>2.90089</v>
      </c>
      <c r="AV257">
        <f t="shared" si="34"/>
        <v>0</v>
      </c>
      <c r="AW257">
        <f t="shared" si="35"/>
        <v>58.320999999999998</v>
      </c>
      <c r="AX257">
        <f t="shared" si="36"/>
        <v>8.3397900000000007</v>
      </c>
      <c r="AZ257">
        <f t="shared" si="37"/>
        <v>0</v>
      </c>
      <c r="BA257">
        <f t="shared" si="38"/>
        <v>0</v>
      </c>
      <c r="BC257">
        <f t="shared" si="39"/>
        <v>66.660789999999992</v>
      </c>
    </row>
    <row r="258" spans="1:55" ht="15" customHeight="1" x14ac:dyDescent="0.25">
      <c r="A258" t="s">
        <v>357</v>
      </c>
      <c r="B258" t="s">
        <v>369</v>
      </c>
      <c r="C258">
        <f>VLOOKUP($B258,'Tillförd energi'!$B$1:$AS$566,MATCH(C$1,'Tillförd energi'!$B$1:$AQ$1,0),FALSE)</f>
        <v>0</v>
      </c>
      <c r="D258">
        <f>VLOOKUP($B258,'Tillförd energi'!$B$1:$AS$566,MATCH(D$1,'Tillförd energi'!$B$1:$AQ$1,0),FALSE)</f>
        <v>5.7000000000000002E-2</v>
      </c>
      <c r="E258">
        <f>VLOOKUP($B258,'Tillförd energi'!$B$1:$AS$566,MATCH(E$1,'Tillförd energi'!$B$1:$AQ$1,0),FALSE)</f>
        <v>0</v>
      </c>
      <c r="F258">
        <f>VLOOKUP($B258,'Tillförd energi'!$B$1:$AS$566,MATCH(F$1,'Tillförd energi'!$B$1:$AQ$1,0),FALSE)</f>
        <v>0</v>
      </c>
      <c r="G258">
        <f>VLOOKUP($B258,'Tillförd energi'!$B$1:$AS$566,MATCH(G$1,'Tillförd energi'!$B$1:$AQ$1,0),FALSE)</f>
        <v>0</v>
      </c>
      <c r="H258">
        <f>VLOOKUP($B258,'Tillförd energi'!$B$1:$AS$566,MATCH(H$1,'Tillförd energi'!$B$1:$AQ$1,0),FALSE)</f>
        <v>0</v>
      </c>
      <c r="I258">
        <f>VLOOKUP($B258,'Tillförd energi'!$B$1:$AS$566,MATCH(I$1,'Tillförd energi'!$B$1:$AQ$1,0),FALSE)</f>
        <v>0</v>
      </c>
      <c r="J258">
        <f>VLOOKUP($B258,'Tillförd energi'!$B$1:$AS$566,MATCH(J$1,'Tillförd energi'!$B$1:$AQ$1,0),FALSE)</f>
        <v>0</v>
      </c>
      <c r="K258">
        <v>0</v>
      </c>
      <c r="L258">
        <f>VLOOKUP($B258,'Tillförd energi'!$B$1:$AS$566,MATCH(L$1,'Tillförd energi'!$B$1:$AQ$1,0),FALSE)</f>
        <v>0</v>
      </c>
      <c r="M258">
        <f>VLOOKUP($B258,'Tillförd energi'!$B$1:$AS$566,MATCH(M$1,'Tillförd energi'!$B$1:$AQ$1,0),FALSE)</f>
        <v>0</v>
      </c>
      <c r="N258">
        <f>VLOOKUP($B258,'Tillförd energi'!$B$1:$AS$566,MATCH(N$1,'Tillförd energi'!$B$1:$AQ$1,0),FALSE)</f>
        <v>0</v>
      </c>
      <c r="O258">
        <f>VLOOKUP($B258,'Tillförd energi'!$B$1:$AS$566,MATCH(O$1,'Tillförd energi'!$B$1:$AQ$1,0),FALSE)</f>
        <v>0</v>
      </c>
      <c r="P258">
        <f>VLOOKUP($B258,'Tillförd energi'!$B$1:$AS$566,MATCH(P$1,'Tillförd energi'!$B$1:$AQ$1,0),FALSE)</f>
        <v>0</v>
      </c>
      <c r="Q258">
        <f>VLOOKUP($B258,'Tillförd energi'!$B$1:$AS$566,MATCH(Q$1,'Tillförd energi'!$B$1:$AQ$1,0),FALSE)</f>
        <v>0</v>
      </c>
      <c r="R258">
        <f>VLOOKUP($B258,'Tillförd energi'!$B$1:$AS$566,MATCH(R$1,'Tillförd energi'!$B$1:$AQ$1,0),FALSE)</f>
        <v>9.76</v>
      </c>
      <c r="S258">
        <f>VLOOKUP($B258,'Tillförd energi'!$B$1:$AS$566,MATCH(S$1,'Tillförd energi'!$B$1:$AQ$1,0),FALSE)</f>
        <v>0</v>
      </c>
      <c r="T258">
        <f>VLOOKUP($B258,'Tillförd energi'!$B$1:$AS$566,MATCH(T$1,'Tillförd energi'!$B$1:$AQ$1,0),FALSE)</f>
        <v>0</v>
      </c>
      <c r="U258">
        <f>VLOOKUP($B258,'Tillförd energi'!$B$1:$AS$566,MATCH(U$1,'Tillförd energi'!$B$1:$AQ$1,0),FALSE)</f>
        <v>0</v>
      </c>
      <c r="V258">
        <f>VLOOKUP($B258,'Tillförd energi'!$B$1:$AS$566,MATCH(V$1,'Tillförd energi'!$B$1:$AQ$1,0),FALSE)</f>
        <v>0</v>
      </c>
      <c r="W258">
        <f>VLOOKUP($B258,'Tillförd energi'!$B$1:$AS$566,MATCH(W$1,'Tillförd energi'!$B$1:$AQ$1,0),FALSE)</f>
        <v>0</v>
      </c>
      <c r="X258">
        <f>VLOOKUP($B258,'Tillförd energi'!$B$1:$AS$566,MATCH(X$1,'Tillförd energi'!$B$1:$AQ$1,0),FALSE)</f>
        <v>0</v>
      </c>
      <c r="Y258">
        <f>VLOOKUP($B258,'Tillförd energi'!$B$1:$AS$566,MATCH(Y$1,'Tillförd energi'!$B$1:$AQ$1,0),FALSE)</f>
        <v>0</v>
      </c>
      <c r="Z258">
        <f>VLOOKUP($B258,'Tillförd energi'!$B$1:$AS$566,MATCH(Z$1,'Tillförd energi'!$B$1:$AQ$1,0),FALSE)</f>
        <v>0.13</v>
      </c>
      <c r="AA258">
        <f>VLOOKUP($B258,'Tillförd energi'!$B$1:$AS$566,MATCH(AA$1,'Tillförd energi'!$B$1:$AQ$1,0),FALSE)</f>
        <v>0</v>
      </c>
      <c r="AB258">
        <f>VLOOKUP($B258,'Tillförd energi'!$B$1:$AS$566,MATCH(AB$1,'Tillförd energi'!$B$1:$AQ$1,0),FALSE)</f>
        <v>0</v>
      </c>
      <c r="AC258">
        <f>VLOOKUP($B258,'Tillförd energi'!$B$1:$AS$566,MATCH(AC$1,'Tillförd energi'!$B$1:$AQ$1,0),FALSE)</f>
        <v>0</v>
      </c>
      <c r="AD258">
        <f>VLOOKUP($B258,'Tillförd energi'!$B$1:$AS$566,MATCH(AD$1,'Tillförd energi'!$B$1:$AQ$1,0),FALSE)</f>
        <v>5.6630000000000003</v>
      </c>
      <c r="AE258">
        <f>VLOOKUP($B258,'Tillförd energi'!$B$1:$AS$566,MATCH(AE$1,'Tillförd energi'!$B$1:$AQ$1,0),FALSE)</f>
        <v>0</v>
      </c>
      <c r="AF258">
        <f>VLOOKUP($B258,'Tillförd energi'!$B$1:$AS$566,MATCH(AF$1,'Tillförd energi'!$B$1:$AQ$1,0),FALSE)</f>
        <v>0.125</v>
      </c>
      <c r="AG258">
        <f>IFERROR(VLOOKUP(B258,Miljö!$B$1:$S$476,9,FALSE)/1,0)</f>
        <v>0</v>
      </c>
      <c r="AI258">
        <f t="shared" si="30"/>
        <v>15.735000000000001</v>
      </c>
      <c r="AJ258">
        <f t="shared" si="31"/>
        <v>15.735000000000001</v>
      </c>
      <c r="AK258">
        <f>IF(ISERROR(1/VLOOKUP($B258,Leveranser!$B$1:$S$500,MATCH("såld värme (gwh)",Leveranser!$B$1:$S$1,0),FALSE)),"",VLOOKUP($B258,Leveranser!$B$1:$S$500,MATCH("såld värme (gwh)",Leveranser!$B$1:$S$1,0),FALSE))</f>
        <v>12.15</v>
      </c>
      <c r="AL258" s="22">
        <f>VLOOKUP($B258,Leveranser!$B$1:$Y$500,MATCH("Totalt såld fjärrvärme till andra fjärrvärmeföretag",Leveranser!$B$1:$AA$1,0),FALSE)</f>
        <v>0</v>
      </c>
      <c r="AM258" s="22">
        <f>IF(ISERROR(1/VLOOKUP($B258,Miljö!$B$1:$S$500,MATCH("Såld mängd produktionsspecifik fjärrvärme (GWh)",Miljö!$B$1:$R$1,0),FALSE)),0,VLOOKUP($B258,Miljö!$B$1:$S$500,MATCH("Såld mängd produktionsspecifik fjärrvärme (GWh)",Miljö!$B$1:$R$1,0),FALSE))</f>
        <v>0</v>
      </c>
      <c r="AN258" s="23">
        <f t="shared" si="32"/>
        <v>0.77216396568160151</v>
      </c>
      <c r="AP258" t="str">
        <f>VLOOKUP($B258,'Miljövärden urval för publ'!$B$1:$H$450,7,FALSE)</f>
        <v>Ja</v>
      </c>
      <c r="AQ258" t="str">
        <f>VLOOKUP($B258,'Miljövärden urval för publ'!$B$1:$H$450,6,FALSE)</f>
        <v>Ja</v>
      </c>
      <c r="AU258">
        <f t="shared" si="33"/>
        <v>0.255</v>
      </c>
      <c r="AV258">
        <f t="shared" si="34"/>
        <v>0</v>
      </c>
      <c r="AW258">
        <f t="shared" si="35"/>
        <v>0</v>
      </c>
      <c r="AX258">
        <f t="shared" si="36"/>
        <v>9.76</v>
      </c>
      <c r="AZ258">
        <f t="shared" si="37"/>
        <v>0</v>
      </c>
      <c r="BA258">
        <f t="shared" si="38"/>
        <v>0</v>
      </c>
      <c r="BC258">
        <f t="shared" si="39"/>
        <v>9.76</v>
      </c>
    </row>
    <row r="259" spans="1:55" ht="15" customHeight="1" x14ac:dyDescent="0.25">
      <c r="A259" t="s">
        <v>357</v>
      </c>
      <c r="B259" t="s">
        <v>370</v>
      </c>
      <c r="C259">
        <f>VLOOKUP($B259,'Tillförd energi'!$B$1:$AS$566,MATCH(C$1,'Tillförd energi'!$B$1:$AQ$1,0),FALSE)</f>
        <v>0</v>
      </c>
      <c r="D259">
        <f>VLOOKUP($B259,'Tillförd energi'!$B$1:$AS$566,MATCH(D$1,'Tillförd energi'!$B$1:$AQ$1,0),FALSE)</f>
        <v>4.1000000000000002E-2</v>
      </c>
      <c r="E259">
        <f>VLOOKUP($B259,'Tillförd energi'!$B$1:$AS$566,MATCH(E$1,'Tillförd energi'!$B$1:$AQ$1,0),FALSE)</f>
        <v>0</v>
      </c>
      <c r="F259">
        <f>VLOOKUP($B259,'Tillförd energi'!$B$1:$AS$566,MATCH(F$1,'Tillförd energi'!$B$1:$AQ$1,0),FALSE)</f>
        <v>0</v>
      </c>
      <c r="G259">
        <f>VLOOKUP($B259,'Tillförd energi'!$B$1:$AS$566,MATCH(G$1,'Tillförd energi'!$B$1:$AQ$1,0),FALSE)</f>
        <v>0</v>
      </c>
      <c r="H259">
        <f>VLOOKUP($B259,'Tillförd energi'!$B$1:$AS$566,MATCH(H$1,'Tillförd energi'!$B$1:$AQ$1,0),FALSE)</f>
        <v>0</v>
      </c>
      <c r="I259">
        <f>VLOOKUP($B259,'Tillförd energi'!$B$1:$AS$566,MATCH(I$1,'Tillförd energi'!$B$1:$AQ$1,0),FALSE)</f>
        <v>0</v>
      </c>
      <c r="J259">
        <f>VLOOKUP($B259,'Tillförd energi'!$B$1:$AS$566,MATCH(J$1,'Tillförd energi'!$B$1:$AQ$1,0),FALSE)</f>
        <v>0</v>
      </c>
      <c r="K259">
        <v>0</v>
      </c>
      <c r="L259">
        <f>VLOOKUP($B259,'Tillförd energi'!$B$1:$AS$566,MATCH(L$1,'Tillförd energi'!$B$1:$AQ$1,0),FALSE)</f>
        <v>0</v>
      </c>
      <c r="M259">
        <f>VLOOKUP($B259,'Tillförd energi'!$B$1:$AS$566,MATCH(M$1,'Tillförd energi'!$B$1:$AQ$1,0),FALSE)</f>
        <v>0</v>
      </c>
      <c r="N259">
        <f>VLOOKUP($B259,'Tillförd energi'!$B$1:$AS$566,MATCH(N$1,'Tillförd energi'!$B$1:$AQ$1,0),FALSE)</f>
        <v>0</v>
      </c>
      <c r="O259">
        <f>VLOOKUP($B259,'Tillförd energi'!$B$1:$AS$566,MATCH(O$1,'Tillförd energi'!$B$1:$AQ$1,0),FALSE)</f>
        <v>0</v>
      </c>
      <c r="P259">
        <f>VLOOKUP($B259,'Tillförd energi'!$B$1:$AS$566,MATCH(P$1,'Tillförd energi'!$B$1:$AQ$1,0),FALSE)</f>
        <v>0</v>
      </c>
      <c r="Q259">
        <f>VLOOKUP($B259,'Tillförd energi'!$B$1:$AS$566,MATCH(Q$1,'Tillförd energi'!$B$1:$AQ$1,0),FALSE)</f>
        <v>0</v>
      </c>
      <c r="R259">
        <f>VLOOKUP($B259,'Tillförd energi'!$B$1:$AS$566,MATCH(R$1,'Tillförd energi'!$B$1:$AQ$1,0),FALSE)</f>
        <v>11.41</v>
      </c>
      <c r="S259">
        <f>VLOOKUP($B259,'Tillförd energi'!$B$1:$AS$566,MATCH(S$1,'Tillförd energi'!$B$1:$AQ$1,0),FALSE)</f>
        <v>0</v>
      </c>
      <c r="T259">
        <f>VLOOKUP($B259,'Tillförd energi'!$B$1:$AS$566,MATCH(T$1,'Tillförd energi'!$B$1:$AQ$1,0),FALSE)</f>
        <v>0</v>
      </c>
      <c r="U259">
        <f>VLOOKUP($B259,'Tillförd energi'!$B$1:$AS$566,MATCH(U$1,'Tillförd energi'!$B$1:$AQ$1,0),FALSE)</f>
        <v>0</v>
      </c>
      <c r="V259">
        <f>VLOOKUP($B259,'Tillförd energi'!$B$1:$AS$566,MATCH(V$1,'Tillförd energi'!$B$1:$AQ$1,0),FALSE)</f>
        <v>0</v>
      </c>
      <c r="W259">
        <f>VLOOKUP($B259,'Tillförd energi'!$B$1:$AS$566,MATCH(W$1,'Tillförd energi'!$B$1:$AQ$1,0),FALSE)</f>
        <v>0</v>
      </c>
      <c r="X259">
        <f>VLOOKUP($B259,'Tillförd energi'!$B$1:$AS$566,MATCH(X$1,'Tillförd energi'!$B$1:$AQ$1,0),FALSE)</f>
        <v>0</v>
      </c>
      <c r="Y259">
        <f>VLOOKUP($B259,'Tillförd energi'!$B$1:$AS$566,MATCH(Y$1,'Tillförd energi'!$B$1:$AQ$1,0),FALSE)</f>
        <v>0</v>
      </c>
      <c r="Z259">
        <f>VLOOKUP($B259,'Tillförd energi'!$B$1:$AS$566,MATCH(Z$1,'Tillförd energi'!$B$1:$AQ$1,0),FALSE)</f>
        <v>0</v>
      </c>
      <c r="AA259">
        <f>VLOOKUP($B259,'Tillförd energi'!$B$1:$AS$566,MATCH(AA$1,'Tillförd energi'!$B$1:$AQ$1,0),FALSE)</f>
        <v>0</v>
      </c>
      <c r="AB259">
        <f>VLOOKUP($B259,'Tillförd energi'!$B$1:$AS$566,MATCH(AB$1,'Tillförd energi'!$B$1:$AQ$1,0),FALSE)</f>
        <v>0</v>
      </c>
      <c r="AC259">
        <f>VLOOKUP($B259,'Tillförd energi'!$B$1:$AS$566,MATCH(AC$1,'Tillförd energi'!$B$1:$AQ$1,0),FALSE)</f>
        <v>0</v>
      </c>
      <c r="AD259">
        <f>VLOOKUP($B259,'Tillförd energi'!$B$1:$AS$566,MATCH(AD$1,'Tillförd energi'!$B$1:$AQ$1,0),FALSE)</f>
        <v>0</v>
      </c>
      <c r="AE259">
        <f>VLOOKUP($B259,'Tillförd energi'!$B$1:$AS$566,MATCH(AE$1,'Tillförd energi'!$B$1:$AQ$1,0),FALSE)</f>
        <v>0</v>
      </c>
      <c r="AF259">
        <f>VLOOKUP($B259,'Tillförd energi'!$B$1:$AS$566,MATCH(AF$1,'Tillförd energi'!$B$1:$AQ$1,0),FALSE)</f>
        <v>0.1</v>
      </c>
      <c r="AG259">
        <f>IFERROR(VLOOKUP(B259,Miljö!$B$1:$S$476,9,FALSE)/1,0)</f>
        <v>0</v>
      </c>
      <c r="AI259">
        <f t="shared" ref="AI259:AI322" si="40">SUM(C259:AF259)</f>
        <v>11.551</v>
      </c>
      <c r="AJ259">
        <f t="shared" ref="AJ259:AJ322" si="41">SUM(C259:AG259)</f>
        <v>11.551</v>
      </c>
      <c r="AK259">
        <f>IF(ISERROR(1/VLOOKUP($B259,Leveranser!$B$1:$S$500,MATCH("såld värme (gwh)",Leveranser!$B$1:$S$1,0),FALSE)),"",VLOOKUP($B259,Leveranser!$B$1:$S$500,MATCH("såld värme (gwh)",Leveranser!$B$1:$S$1,0),FALSE))</f>
        <v>8.91</v>
      </c>
      <c r="AL259" s="22">
        <f>VLOOKUP($B259,Leveranser!$B$1:$Y$500,MATCH("Totalt såld fjärrvärme till andra fjärrvärmeföretag",Leveranser!$B$1:$AA$1,0),FALSE)</f>
        <v>0</v>
      </c>
      <c r="AM259" s="22">
        <f>IF(ISERROR(1/VLOOKUP($B259,Miljö!$B$1:$S$500,MATCH("Såld mängd produktionsspecifik fjärrvärme (GWh)",Miljö!$B$1:$R$1,0),FALSE)),0,VLOOKUP($B259,Miljö!$B$1:$S$500,MATCH("Såld mängd produktionsspecifik fjärrvärme (GWh)",Miljö!$B$1:$R$1,0),FALSE))</f>
        <v>0</v>
      </c>
      <c r="AN259" s="23">
        <f t="shared" ref="AN259:AN322" si="42">IFERROR(AK259/AJ259,"")</f>
        <v>0.77136178685828072</v>
      </c>
      <c r="AP259" t="str">
        <f>VLOOKUP($B259,'Miljövärden urval för publ'!$B$1:$H$450,7,FALSE)</f>
        <v>Ja</v>
      </c>
      <c r="AQ259" t="str">
        <f>VLOOKUP($B259,'Miljövärden urval för publ'!$B$1:$H$450,6,FALSE)</f>
        <v>Ja</v>
      </c>
      <c r="AU259">
        <f t="shared" ref="AU259:AU322" si="43">Z259+AA259+AF259</f>
        <v>0.1</v>
      </c>
      <c r="AV259">
        <f t="shared" ref="AV259:AV322" si="44">X259</f>
        <v>0</v>
      </c>
      <c r="AW259">
        <f t="shared" ref="AW259:AW322" si="45">M259+N259+O259+P259+Q259</f>
        <v>0</v>
      </c>
      <c r="AX259">
        <f t="shared" ref="AX259:AX322" si="46">R259+S259+T259+U259</f>
        <v>11.41</v>
      </c>
      <c r="AZ259">
        <f t="shared" ref="AZ259:AZ322" si="47">AB259</f>
        <v>0</v>
      </c>
      <c r="BA259">
        <f t="shared" ref="BA259:BA322" si="48">AE259</f>
        <v>0</v>
      </c>
      <c r="BC259">
        <f t="shared" ref="BC259:BC322" si="49">L259+M259+N259+O259+P259+Q259+R259+S259+T259+U259+V259+W259+X259</f>
        <v>11.41</v>
      </c>
    </row>
    <row r="260" spans="1:55" ht="15" customHeight="1" x14ac:dyDescent="0.25">
      <c r="A260" t="s">
        <v>357</v>
      </c>
      <c r="B260" t="s">
        <v>371</v>
      </c>
      <c r="C260">
        <f>VLOOKUP($B260,'Tillförd energi'!$B$1:$AS$566,MATCH(C$1,'Tillförd energi'!$B$1:$AQ$1,0),FALSE)</f>
        <v>0</v>
      </c>
      <c r="D260">
        <f>VLOOKUP($B260,'Tillförd energi'!$B$1:$AS$566,MATCH(D$1,'Tillförd energi'!$B$1:$AQ$1,0),FALSE)</f>
        <v>0.21299999999999999</v>
      </c>
      <c r="E260">
        <f>VLOOKUP($B260,'Tillförd energi'!$B$1:$AS$566,MATCH(E$1,'Tillförd energi'!$B$1:$AQ$1,0),FALSE)</f>
        <v>2.3563700000000001</v>
      </c>
      <c r="F260">
        <f>VLOOKUP($B260,'Tillförd energi'!$B$1:$AS$566,MATCH(F$1,'Tillförd energi'!$B$1:$AQ$1,0),FALSE)</f>
        <v>0</v>
      </c>
      <c r="G260">
        <f>VLOOKUP($B260,'Tillförd energi'!$B$1:$AS$566,MATCH(G$1,'Tillförd energi'!$B$1:$AQ$1,0),FALSE)</f>
        <v>0</v>
      </c>
      <c r="H260">
        <f>VLOOKUP($B260,'Tillförd energi'!$B$1:$AS$566,MATCH(H$1,'Tillförd energi'!$B$1:$AQ$1,0),FALSE)</f>
        <v>0</v>
      </c>
      <c r="I260">
        <f>VLOOKUP($B260,'Tillförd energi'!$B$1:$AS$566,MATCH(I$1,'Tillförd energi'!$B$1:$AQ$1,0),FALSE)</f>
        <v>0</v>
      </c>
      <c r="J260">
        <f>VLOOKUP($B260,'Tillförd energi'!$B$1:$AS$566,MATCH(J$1,'Tillförd energi'!$B$1:$AQ$1,0),FALSE)</f>
        <v>0</v>
      </c>
      <c r="K260">
        <v>0</v>
      </c>
      <c r="L260">
        <f>VLOOKUP($B260,'Tillförd energi'!$B$1:$AS$566,MATCH(L$1,'Tillförd energi'!$B$1:$AQ$1,0),FALSE)</f>
        <v>0</v>
      </c>
      <c r="M260">
        <f>VLOOKUP($B260,'Tillförd energi'!$B$1:$AS$566,MATCH(M$1,'Tillförd energi'!$B$1:$AQ$1,0),FALSE)</f>
        <v>60.756</v>
      </c>
      <c r="N260">
        <f>VLOOKUP($B260,'Tillförd energi'!$B$1:$AS$566,MATCH(N$1,'Tillförd energi'!$B$1:$AQ$1,0),FALSE)</f>
        <v>46.509500000000003</v>
      </c>
      <c r="O260">
        <f>VLOOKUP($B260,'Tillförd energi'!$B$1:$AS$566,MATCH(O$1,'Tillförd energi'!$B$1:$AQ$1,0),FALSE)</f>
        <v>38.027999999999999</v>
      </c>
      <c r="P260">
        <f>VLOOKUP($B260,'Tillförd energi'!$B$1:$AS$566,MATCH(P$1,'Tillförd energi'!$B$1:$AQ$1,0),FALSE)</f>
        <v>13.3856</v>
      </c>
      <c r="Q260">
        <f>VLOOKUP($B260,'Tillförd energi'!$B$1:$AS$566,MATCH(Q$1,'Tillförd energi'!$B$1:$AQ$1,0),FALSE)</f>
        <v>64.115499999999997</v>
      </c>
      <c r="R260">
        <f>VLOOKUP($B260,'Tillförd energi'!$B$1:$AS$566,MATCH(R$1,'Tillförd energi'!$B$1:$AQ$1,0),FALSE)</f>
        <v>3.9E-2</v>
      </c>
      <c r="S260">
        <f>VLOOKUP($B260,'Tillförd energi'!$B$1:$AS$566,MATCH(S$1,'Tillförd energi'!$B$1:$AQ$1,0),FALSE)</f>
        <v>0</v>
      </c>
      <c r="T260">
        <f>VLOOKUP($B260,'Tillförd energi'!$B$1:$AS$566,MATCH(T$1,'Tillförd energi'!$B$1:$AQ$1,0),FALSE)</f>
        <v>2.5897000000000001</v>
      </c>
      <c r="U260">
        <f>VLOOKUP($B260,'Tillförd energi'!$B$1:$AS$566,MATCH(U$1,'Tillförd energi'!$B$1:$AQ$1,0),FALSE)</f>
        <v>0</v>
      </c>
      <c r="V260">
        <f>VLOOKUP($B260,'Tillförd energi'!$B$1:$AS$566,MATCH(V$1,'Tillförd energi'!$B$1:$AQ$1,0),FALSE)</f>
        <v>0</v>
      </c>
      <c r="W260">
        <f>VLOOKUP($B260,'Tillförd energi'!$B$1:$AS$566,MATCH(W$1,'Tillförd energi'!$B$1:$AQ$1,0),FALSE)</f>
        <v>0</v>
      </c>
      <c r="X260">
        <f>VLOOKUP($B260,'Tillförd energi'!$B$1:$AS$566,MATCH(X$1,'Tillförd energi'!$B$1:$AQ$1,0),FALSE)</f>
        <v>0</v>
      </c>
      <c r="Y260">
        <f>VLOOKUP($B260,'Tillförd energi'!$B$1:$AS$566,MATCH(Y$1,'Tillförd energi'!$B$1:$AQ$1,0),FALSE)</f>
        <v>55.618600000000001</v>
      </c>
      <c r="Z260">
        <f>VLOOKUP($B260,'Tillförd energi'!$B$1:$AS$566,MATCH(Z$1,'Tillförd energi'!$B$1:$AQ$1,0),FALSE)</f>
        <v>6.8460000000000001</v>
      </c>
      <c r="AA260">
        <f>VLOOKUP($B260,'Tillförd energi'!$B$1:$AS$566,MATCH(AA$1,'Tillförd energi'!$B$1:$AQ$1,0),FALSE)</f>
        <v>0</v>
      </c>
      <c r="AB260">
        <f>VLOOKUP($B260,'Tillförd energi'!$B$1:$AS$566,MATCH(AB$1,'Tillförd energi'!$B$1:$AQ$1,0),FALSE)</f>
        <v>0</v>
      </c>
      <c r="AC260">
        <f>VLOOKUP($B260,'Tillförd energi'!$B$1:$AS$566,MATCH(AC$1,'Tillförd energi'!$B$1:$AQ$1,0),FALSE)</f>
        <v>0</v>
      </c>
      <c r="AD260">
        <f>VLOOKUP($B260,'Tillförd energi'!$B$1:$AS$566,MATCH(AD$1,'Tillförd energi'!$B$1:$AQ$1,0),FALSE)</f>
        <v>0</v>
      </c>
      <c r="AE260">
        <f>VLOOKUP($B260,'Tillförd energi'!$B$1:$AS$566,MATCH(AE$1,'Tillförd energi'!$B$1:$AQ$1,0),FALSE)</f>
        <v>0</v>
      </c>
      <c r="AF260">
        <f>VLOOKUP($B260,'Tillförd energi'!$B$1:$AS$566,MATCH(AF$1,'Tillförd energi'!$B$1:$AQ$1,0),FALSE)</f>
        <v>12.8628</v>
      </c>
      <c r="AG260">
        <f>IFERROR(VLOOKUP(B260,Miljö!$B$1:$S$476,9,FALSE)/1,0)</f>
        <v>0</v>
      </c>
      <c r="AI260">
        <f t="shared" si="40"/>
        <v>303.32006999999999</v>
      </c>
      <c r="AJ260">
        <f t="shared" si="41"/>
        <v>303.32006999999999</v>
      </c>
      <c r="AK260">
        <f>IF(ISERROR(1/VLOOKUP($B260,Leveranser!$B$1:$S$500,MATCH("såld värme (gwh)",Leveranser!$B$1:$S$1,0),FALSE)),"",VLOOKUP($B260,Leveranser!$B$1:$S$500,MATCH("såld värme (gwh)",Leveranser!$B$1:$S$1,0),FALSE))</f>
        <v>304.428</v>
      </c>
      <c r="AL260" s="22">
        <f>VLOOKUP($B260,Leveranser!$B$1:$Y$500,MATCH("Totalt såld fjärrvärme till andra fjärrvärmeföretag",Leveranser!$B$1:$AA$1,0),FALSE)</f>
        <v>0</v>
      </c>
      <c r="AM260" s="22">
        <f>IF(ISERROR(1/VLOOKUP($B260,Miljö!$B$1:$S$500,MATCH("Såld mängd produktionsspecifik fjärrvärme (GWh)",Miljö!$B$1:$R$1,0),FALSE)),0,VLOOKUP($B260,Miljö!$B$1:$S$500,MATCH("Såld mängd produktionsspecifik fjärrvärme (GWh)",Miljö!$B$1:$R$1,0),FALSE))</f>
        <v>0</v>
      </c>
      <c r="AN260" s="23">
        <f t="shared" si="42"/>
        <v>1.0036526761977866</v>
      </c>
      <c r="AP260" t="str">
        <f>VLOOKUP($B260,'Miljövärden urval för publ'!$B$1:$H$450,7,FALSE)</f>
        <v>Ja</v>
      </c>
      <c r="AQ260" t="str">
        <f>VLOOKUP($B260,'Miljövärden urval för publ'!$B$1:$H$450,6,FALSE)</f>
        <v>Ja</v>
      </c>
      <c r="AU260">
        <f t="shared" si="43"/>
        <v>19.7088</v>
      </c>
      <c r="AV260">
        <f t="shared" si="44"/>
        <v>0</v>
      </c>
      <c r="AW260">
        <f t="shared" si="45"/>
        <v>222.7946</v>
      </c>
      <c r="AX260">
        <f t="shared" si="46"/>
        <v>2.6287000000000003</v>
      </c>
      <c r="AZ260">
        <f t="shared" si="47"/>
        <v>0</v>
      </c>
      <c r="BA260">
        <f t="shared" si="48"/>
        <v>0</v>
      </c>
      <c r="BC260">
        <f t="shared" si="49"/>
        <v>225.42329999999998</v>
      </c>
    </row>
    <row r="261" spans="1:55" ht="15" customHeight="1" x14ac:dyDescent="0.25">
      <c r="A261" t="s">
        <v>357</v>
      </c>
      <c r="B261" t="s">
        <v>372</v>
      </c>
      <c r="C261">
        <f>VLOOKUP($B261,'Tillförd energi'!$B$1:$AS$566,MATCH(C$1,'Tillförd energi'!$B$1:$AQ$1,0),FALSE)</f>
        <v>0</v>
      </c>
      <c r="D261">
        <f>VLOOKUP($B261,'Tillförd energi'!$B$1:$AS$566,MATCH(D$1,'Tillförd energi'!$B$1:$AQ$1,0),FALSE)</f>
        <v>2.4350000000000001</v>
      </c>
      <c r="E261">
        <f>VLOOKUP($B261,'Tillförd energi'!$B$1:$AS$566,MATCH(E$1,'Tillförd energi'!$B$1:$AQ$1,0),FALSE)</f>
        <v>0</v>
      </c>
      <c r="F261">
        <f>VLOOKUP($B261,'Tillförd energi'!$B$1:$AS$566,MATCH(F$1,'Tillförd energi'!$B$1:$AQ$1,0),FALSE)</f>
        <v>0</v>
      </c>
      <c r="G261">
        <f>VLOOKUP($B261,'Tillförd energi'!$B$1:$AS$566,MATCH(G$1,'Tillförd energi'!$B$1:$AQ$1,0),FALSE)</f>
        <v>0</v>
      </c>
      <c r="H261">
        <f>VLOOKUP($B261,'Tillförd energi'!$B$1:$AS$566,MATCH(H$1,'Tillförd energi'!$B$1:$AQ$1,0),FALSE)</f>
        <v>0</v>
      </c>
      <c r="I261">
        <f>VLOOKUP($B261,'Tillförd energi'!$B$1:$AS$566,MATCH(I$1,'Tillförd energi'!$B$1:$AQ$1,0),FALSE)</f>
        <v>0</v>
      </c>
      <c r="J261">
        <f>VLOOKUP($B261,'Tillförd energi'!$B$1:$AS$566,MATCH(J$1,'Tillförd energi'!$B$1:$AQ$1,0),FALSE)</f>
        <v>0</v>
      </c>
      <c r="K261">
        <v>0</v>
      </c>
      <c r="L261">
        <f>VLOOKUP($B261,'Tillförd energi'!$B$1:$AS$566,MATCH(L$1,'Tillförd energi'!$B$1:$AQ$1,0),FALSE)</f>
        <v>0</v>
      </c>
      <c r="M261">
        <f>VLOOKUP($B261,'Tillförd energi'!$B$1:$AS$566,MATCH(M$1,'Tillförd energi'!$B$1:$AQ$1,0),FALSE)</f>
        <v>0</v>
      </c>
      <c r="N261">
        <f>VLOOKUP($B261,'Tillförd energi'!$B$1:$AS$566,MATCH(N$1,'Tillförd energi'!$B$1:$AQ$1,0),FALSE)</f>
        <v>0</v>
      </c>
      <c r="O261">
        <f>VLOOKUP($B261,'Tillförd energi'!$B$1:$AS$566,MATCH(O$1,'Tillförd energi'!$B$1:$AQ$1,0),FALSE)</f>
        <v>7.7160000000000002</v>
      </c>
      <c r="P261">
        <f>VLOOKUP($B261,'Tillförd energi'!$B$1:$AS$566,MATCH(P$1,'Tillförd energi'!$B$1:$AQ$1,0),FALSE)</f>
        <v>3.3069999999999999</v>
      </c>
      <c r="Q261">
        <f>VLOOKUP($B261,'Tillförd energi'!$B$1:$AS$566,MATCH(Q$1,'Tillförd energi'!$B$1:$AQ$1,0),FALSE)</f>
        <v>0</v>
      </c>
      <c r="R261">
        <f>VLOOKUP($B261,'Tillförd energi'!$B$1:$AS$566,MATCH(R$1,'Tillförd energi'!$B$1:$AQ$1,0),FALSE)</f>
        <v>29.827000000000002</v>
      </c>
      <c r="S261">
        <f>VLOOKUP($B261,'Tillförd energi'!$B$1:$AS$566,MATCH(S$1,'Tillförd energi'!$B$1:$AQ$1,0),FALSE)</f>
        <v>0</v>
      </c>
      <c r="T261">
        <f>VLOOKUP($B261,'Tillförd energi'!$B$1:$AS$566,MATCH(T$1,'Tillförd energi'!$B$1:$AQ$1,0),FALSE)</f>
        <v>0</v>
      </c>
      <c r="U261">
        <f>VLOOKUP($B261,'Tillförd energi'!$B$1:$AS$566,MATCH(U$1,'Tillförd energi'!$B$1:$AQ$1,0),FALSE)</f>
        <v>0</v>
      </c>
      <c r="V261">
        <f>VLOOKUP($B261,'Tillförd energi'!$B$1:$AS$566,MATCH(V$1,'Tillförd energi'!$B$1:$AQ$1,0),FALSE)</f>
        <v>0</v>
      </c>
      <c r="W261">
        <f>VLOOKUP($B261,'Tillförd energi'!$B$1:$AS$566,MATCH(W$1,'Tillförd energi'!$B$1:$AQ$1,0),FALSE)</f>
        <v>0</v>
      </c>
      <c r="X261">
        <f>VLOOKUP($B261,'Tillförd energi'!$B$1:$AS$566,MATCH(X$1,'Tillförd energi'!$B$1:$AQ$1,0),FALSE)</f>
        <v>0</v>
      </c>
      <c r="Y261">
        <f>VLOOKUP($B261,'Tillförd energi'!$B$1:$AS$566,MATCH(Y$1,'Tillförd energi'!$B$1:$AQ$1,0),FALSE)</f>
        <v>0</v>
      </c>
      <c r="Z261">
        <f>VLOOKUP($B261,'Tillförd energi'!$B$1:$AS$566,MATCH(Z$1,'Tillförd energi'!$B$1:$AQ$1,0),FALSE)</f>
        <v>0</v>
      </c>
      <c r="AA261">
        <f>VLOOKUP($B261,'Tillförd energi'!$B$1:$AS$566,MATCH(AA$1,'Tillförd energi'!$B$1:$AQ$1,0),FALSE)</f>
        <v>0</v>
      </c>
      <c r="AB261">
        <f>VLOOKUP($B261,'Tillförd energi'!$B$1:$AS$566,MATCH(AB$1,'Tillförd energi'!$B$1:$AQ$1,0),FALSE)</f>
        <v>0</v>
      </c>
      <c r="AC261">
        <f>VLOOKUP($B261,'Tillförd energi'!$B$1:$AS$566,MATCH(AC$1,'Tillförd energi'!$B$1:$AQ$1,0),FALSE)</f>
        <v>0</v>
      </c>
      <c r="AD261">
        <f>VLOOKUP($B261,'Tillförd energi'!$B$1:$AS$566,MATCH(AD$1,'Tillförd energi'!$B$1:$AQ$1,0),FALSE)</f>
        <v>0</v>
      </c>
      <c r="AE261">
        <f>VLOOKUP($B261,'Tillförd energi'!$B$1:$AS$566,MATCH(AE$1,'Tillförd energi'!$B$1:$AQ$1,0),FALSE)</f>
        <v>0</v>
      </c>
      <c r="AF261">
        <f>VLOOKUP($B261,'Tillförd energi'!$B$1:$AS$566,MATCH(AF$1,'Tillförd energi'!$B$1:$AQ$1,0),FALSE)</f>
        <v>1.9770000000000001</v>
      </c>
      <c r="AG261">
        <f>IFERROR(VLOOKUP(B261,Miljö!$B$1:$S$476,9,FALSE)/1,0)</f>
        <v>0</v>
      </c>
      <c r="AI261">
        <f t="shared" si="40"/>
        <v>45.262</v>
      </c>
      <c r="AJ261">
        <f t="shared" si="41"/>
        <v>45.262</v>
      </c>
      <c r="AK261">
        <f>IF(ISERROR(1/VLOOKUP($B261,Leveranser!$B$1:$S$500,MATCH("såld värme (gwh)",Leveranser!$B$1:$S$1,0),FALSE)),"",VLOOKUP($B261,Leveranser!$B$1:$S$500,MATCH("såld värme (gwh)",Leveranser!$B$1:$S$1,0),FALSE))</f>
        <v>28.03</v>
      </c>
      <c r="AL261" s="22">
        <f>VLOOKUP($B261,Leveranser!$B$1:$Y$500,MATCH("Totalt såld fjärrvärme till andra fjärrvärmeföretag",Leveranser!$B$1:$AA$1,0),FALSE)</f>
        <v>0</v>
      </c>
      <c r="AM261" s="22">
        <f>IF(ISERROR(1/VLOOKUP($B261,Miljö!$B$1:$S$500,MATCH("Såld mängd produktionsspecifik fjärrvärme (GWh)",Miljö!$B$1:$R$1,0),FALSE)),0,VLOOKUP($B261,Miljö!$B$1:$S$500,MATCH("Såld mängd produktionsspecifik fjärrvärme (GWh)",Miljö!$B$1:$R$1,0),FALSE))</f>
        <v>0</v>
      </c>
      <c r="AN261" s="23">
        <f t="shared" si="42"/>
        <v>0.61928328399098587</v>
      </c>
      <c r="AP261" t="str">
        <f>VLOOKUP($B261,'Miljövärden urval för publ'!$B$1:$H$450,7,FALSE)</f>
        <v>Ja</v>
      </c>
      <c r="AQ261" t="str">
        <f>VLOOKUP($B261,'Miljövärden urval för publ'!$B$1:$H$450,6,FALSE)</f>
        <v>Ja</v>
      </c>
      <c r="AU261">
        <f t="shared" si="43"/>
        <v>1.9770000000000001</v>
      </c>
      <c r="AV261">
        <f t="shared" si="44"/>
        <v>0</v>
      </c>
      <c r="AW261">
        <f t="shared" si="45"/>
        <v>11.023</v>
      </c>
      <c r="AX261">
        <f t="shared" si="46"/>
        <v>29.827000000000002</v>
      </c>
      <c r="AZ261">
        <f t="shared" si="47"/>
        <v>0</v>
      </c>
      <c r="BA261">
        <f t="shared" si="48"/>
        <v>0</v>
      </c>
      <c r="BC261">
        <f t="shared" si="49"/>
        <v>40.85</v>
      </c>
    </row>
    <row r="262" spans="1:55" ht="15" customHeight="1" x14ac:dyDescent="0.25">
      <c r="A262" t="s">
        <v>357</v>
      </c>
      <c r="B262" t="s">
        <v>373</v>
      </c>
      <c r="C262">
        <f>VLOOKUP($B262,'Tillförd energi'!$B$1:$AS$566,MATCH(C$1,'Tillförd energi'!$B$1:$AQ$1,0),FALSE)</f>
        <v>0</v>
      </c>
      <c r="D262">
        <f>VLOOKUP($B262,'Tillförd energi'!$B$1:$AS$566,MATCH(D$1,'Tillförd energi'!$B$1:$AQ$1,0),FALSE)</f>
        <v>0</v>
      </c>
      <c r="E262">
        <f>VLOOKUP($B262,'Tillförd energi'!$B$1:$AS$566,MATCH(E$1,'Tillförd energi'!$B$1:$AQ$1,0),FALSE)</f>
        <v>0</v>
      </c>
      <c r="F262">
        <f>VLOOKUP($B262,'Tillförd energi'!$B$1:$AS$566,MATCH(F$1,'Tillförd energi'!$B$1:$AQ$1,0),FALSE)</f>
        <v>0</v>
      </c>
      <c r="G262">
        <f>VLOOKUP($B262,'Tillförd energi'!$B$1:$AS$566,MATCH(G$1,'Tillförd energi'!$B$1:$AQ$1,0),FALSE)</f>
        <v>0</v>
      </c>
      <c r="H262">
        <f>VLOOKUP($B262,'Tillförd energi'!$B$1:$AS$566,MATCH(H$1,'Tillförd energi'!$B$1:$AQ$1,0),FALSE)</f>
        <v>0</v>
      </c>
      <c r="I262">
        <f>VLOOKUP($B262,'Tillförd energi'!$B$1:$AS$566,MATCH(I$1,'Tillförd energi'!$B$1:$AQ$1,0),FALSE)</f>
        <v>0</v>
      </c>
      <c r="J262">
        <f>VLOOKUP($B262,'Tillförd energi'!$B$1:$AS$566,MATCH(J$1,'Tillförd energi'!$B$1:$AQ$1,0),FALSE)</f>
        <v>0</v>
      </c>
      <c r="K262">
        <v>0</v>
      </c>
      <c r="L262">
        <f>VLOOKUP($B262,'Tillförd energi'!$B$1:$AS$566,MATCH(L$1,'Tillförd energi'!$B$1:$AQ$1,0),FALSE)</f>
        <v>0</v>
      </c>
      <c r="M262">
        <f>VLOOKUP($B262,'Tillförd energi'!$B$1:$AS$566,MATCH(M$1,'Tillförd energi'!$B$1:$AQ$1,0),FALSE)</f>
        <v>0</v>
      </c>
      <c r="N262">
        <f>VLOOKUP($B262,'Tillförd energi'!$B$1:$AS$566,MATCH(N$1,'Tillförd energi'!$B$1:$AQ$1,0),FALSE)</f>
        <v>0</v>
      </c>
      <c r="O262">
        <f>VLOOKUP($B262,'Tillförd energi'!$B$1:$AS$566,MATCH(O$1,'Tillförd energi'!$B$1:$AQ$1,0),FALSE)</f>
        <v>0</v>
      </c>
      <c r="P262">
        <f>VLOOKUP($B262,'Tillförd energi'!$B$1:$AS$566,MATCH(P$1,'Tillförd energi'!$B$1:$AQ$1,0),FALSE)</f>
        <v>0</v>
      </c>
      <c r="Q262">
        <f>VLOOKUP($B262,'Tillförd energi'!$B$1:$AS$566,MATCH(Q$1,'Tillförd energi'!$B$1:$AQ$1,0),FALSE)</f>
        <v>0</v>
      </c>
      <c r="R262">
        <f>VLOOKUP($B262,'Tillförd energi'!$B$1:$AS$566,MATCH(R$1,'Tillförd energi'!$B$1:$AQ$1,0),FALSE)</f>
        <v>0</v>
      </c>
      <c r="S262">
        <f>VLOOKUP($B262,'Tillförd energi'!$B$1:$AS$566,MATCH(S$1,'Tillförd energi'!$B$1:$AQ$1,0),FALSE)</f>
        <v>0</v>
      </c>
      <c r="T262">
        <f>VLOOKUP($B262,'Tillförd energi'!$B$1:$AS$566,MATCH(T$1,'Tillförd energi'!$B$1:$AQ$1,0),FALSE)</f>
        <v>0</v>
      </c>
      <c r="U262">
        <f>VLOOKUP($B262,'Tillförd energi'!$B$1:$AS$566,MATCH(U$1,'Tillförd energi'!$B$1:$AQ$1,0),FALSE)</f>
        <v>0</v>
      </c>
      <c r="V262">
        <f>VLOOKUP($B262,'Tillförd energi'!$B$1:$AS$566,MATCH(V$1,'Tillförd energi'!$B$1:$AQ$1,0),FALSE)</f>
        <v>0</v>
      </c>
      <c r="W262">
        <f>VLOOKUP($B262,'Tillförd energi'!$B$1:$AS$566,MATCH(W$1,'Tillförd energi'!$B$1:$AQ$1,0),FALSE)</f>
        <v>0</v>
      </c>
      <c r="X262">
        <f>VLOOKUP($B262,'Tillförd energi'!$B$1:$AS$566,MATCH(X$1,'Tillförd energi'!$B$1:$AQ$1,0),FALSE)</f>
        <v>0</v>
      </c>
      <c r="Y262">
        <f>VLOOKUP($B262,'Tillförd energi'!$B$1:$AS$566,MATCH(Y$1,'Tillförd energi'!$B$1:$AQ$1,0),FALSE)</f>
        <v>0</v>
      </c>
      <c r="Z262">
        <f>VLOOKUP($B262,'Tillförd energi'!$B$1:$AS$566,MATCH(Z$1,'Tillförd energi'!$B$1:$AQ$1,0),FALSE)</f>
        <v>0</v>
      </c>
      <c r="AA262">
        <f>VLOOKUP($B262,'Tillförd energi'!$B$1:$AS$566,MATCH(AA$1,'Tillförd energi'!$B$1:$AQ$1,0),FALSE)</f>
        <v>0</v>
      </c>
      <c r="AB262">
        <f>VLOOKUP($B262,'Tillförd energi'!$B$1:$AS$566,MATCH(AB$1,'Tillförd energi'!$B$1:$AQ$1,0),FALSE)</f>
        <v>0</v>
      </c>
      <c r="AC262">
        <f>VLOOKUP($B262,'Tillförd energi'!$B$1:$AS$566,MATCH(AC$1,'Tillförd energi'!$B$1:$AQ$1,0),FALSE)</f>
        <v>0</v>
      </c>
      <c r="AD262">
        <f>VLOOKUP($B262,'Tillförd energi'!$B$1:$AS$566,MATCH(AD$1,'Tillförd energi'!$B$1:$AQ$1,0),FALSE)</f>
        <v>34.996000000000002</v>
      </c>
      <c r="AE262">
        <f>VLOOKUP($B262,'Tillförd energi'!$B$1:$AS$566,MATCH(AE$1,'Tillförd energi'!$B$1:$AQ$1,0),FALSE)</f>
        <v>0</v>
      </c>
      <c r="AF262">
        <f>VLOOKUP($B262,'Tillförd energi'!$B$1:$AS$566,MATCH(AF$1,'Tillförd energi'!$B$1:$AQ$1,0),FALSE)</f>
        <v>1.0999999999999999E-2</v>
      </c>
      <c r="AG262">
        <f>IFERROR(VLOOKUP(B262,Miljö!$B$1:$S$476,9,FALSE)/1,0)</f>
        <v>0</v>
      </c>
      <c r="AI262">
        <f t="shared" si="40"/>
        <v>35.007000000000005</v>
      </c>
      <c r="AJ262">
        <f t="shared" si="41"/>
        <v>35.007000000000005</v>
      </c>
      <c r="AK262">
        <f>IF(ISERROR(1/VLOOKUP($B262,Leveranser!$B$1:$S$500,MATCH("såld värme (gwh)",Leveranser!$B$1:$S$1,0),FALSE)),"",VLOOKUP($B262,Leveranser!$B$1:$S$500,MATCH("såld värme (gwh)",Leveranser!$B$1:$S$1,0),FALSE))</f>
        <v>28.052</v>
      </c>
      <c r="AL262" s="22">
        <f>VLOOKUP($B262,Leveranser!$B$1:$Y$500,MATCH("Totalt såld fjärrvärme till andra fjärrvärmeföretag",Leveranser!$B$1:$AA$1,0),FALSE)</f>
        <v>0</v>
      </c>
      <c r="AM262" s="22">
        <f>IF(ISERROR(1/VLOOKUP($B262,Miljö!$B$1:$S$500,MATCH("Såld mängd produktionsspecifik fjärrvärme (GWh)",Miljö!$B$1:$R$1,0),FALSE)),0,VLOOKUP($B262,Miljö!$B$1:$S$500,MATCH("Såld mängd produktionsspecifik fjärrvärme (GWh)",Miljö!$B$1:$R$1,0),FALSE))</f>
        <v>0</v>
      </c>
      <c r="AN262" s="23">
        <f t="shared" si="42"/>
        <v>0.80132544919587501</v>
      </c>
      <c r="AP262" t="str">
        <f>VLOOKUP($B262,'Miljövärden urval för publ'!$B$1:$H$450,7,FALSE)</f>
        <v>Ja</v>
      </c>
      <c r="AQ262" t="str">
        <f>VLOOKUP($B262,'Miljövärden urval för publ'!$B$1:$H$450,6,FALSE)</f>
        <v>Ja</v>
      </c>
      <c r="AU262">
        <f t="shared" si="43"/>
        <v>1.0999999999999999E-2</v>
      </c>
      <c r="AV262">
        <f t="shared" si="44"/>
        <v>0</v>
      </c>
      <c r="AW262">
        <f t="shared" si="45"/>
        <v>0</v>
      </c>
      <c r="AX262">
        <f t="shared" si="46"/>
        <v>0</v>
      </c>
      <c r="AZ262">
        <f t="shared" si="47"/>
        <v>0</v>
      </c>
      <c r="BA262">
        <f t="shared" si="48"/>
        <v>0</v>
      </c>
      <c r="BC262">
        <f t="shared" si="49"/>
        <v>0</v>
      </c>
    </row>
    <row r="263" spans="1:55" ht="15" customHeight="1" x14ac:dyDescent="0.25">
      <c r="A263" t="s">
        <v>357</v>
      </c>
      <c r="B263" t="s">
        <v>374</v>
      </c>
      <c r="C263">
        <f>VLOOKUP($B263,'Tillförd energi'!$B$1:$AS$566,MATCH(C$1,'Tillförd energi'!$B$1:$AQ$1,0),FALSE)</f>
        <v>0</v>
      </c>
      <c r="D263">
        <f>VLOOKUP($B263,'Tillförd energi'!$B$1:$AS$566,MATCH(D$1,'Tillförd energi'!$B$1:$AQ$1,0),FALSE)</f>
        <v>0.33100000000000002</v>
      </c>
      <c r="E263">
        <f>VLOOKUP($B263,'Tillförd energi'!$B$1:$AS$566,MATCH(E$1,'Tillförd energi'!$B$1:$AQ$1,0),FALSE)</f>
        <v>0</v>
      </c>
      <c r="F263">
        <f>VLOOKUP($B263,'Tillförd energi'!$B$1:$AS$566,MATCH(F$1,'Tillförd energi'!$B$1:$AQ$1,0),FALSE)</f>
        <v>0</v>
      </c>
      <c r="G263">
        <f>VLOOKUP($B263,'Tillförd energi'!$B$1:$AS$566,MATCH(G$1,'Tillförd energi'!$B$1:$AQ$1,0),FALSE)</f>
        <v>0</v>
      </c>
      <c r="H263">
        <f>VLOOKUP($B263,'Tillförd energi'!$B$1:$AS$566,MATCH(H$1,'Tillförd energi'!$B$1:$AQ$1,0),FALSE)</f>
        <v>0</v>
      </c>
      <c r="I263">
        <f>VLOOKUP($B263,'Tillförd energi'!$B$1:$AS$566,MATCH(I$1,'Tillförd energi'!$B$1:$AQ$1,0),FALSE)</f>
        <v>0</v>
      </c>
      <c r="J263">
        <f>VLOOKUP($B263,'Tillförd energi'!$B$1:$AS$566,MATCH(J$1,'Tillförd energi'!$B$1:$AQ$1,0),FALSE)</f>
        <v>0</v>
      </c>
      <c r="K263">
        <v>0</v>
      </c>
      <c r="L263">
        <f>VLOOKUP($B263,'Tillförd energi'!$B$1:$AS$566,MATCH(L$1,'Tillförd energi'!$B$1:$AQ$1,0),FALSE)</f>
        <v>0</v>
      </c>
      <c r="M263">
        <f>VLOOKUP($B263,'Tillförd energi'!$B$1:$AS$566,MATCH(M$1,'Tillförd energi'!$B$1:$AQ$1,0),FALSE)</f>
        <v>0</v>
      </c>
      <c r="N263">
        <f>VLOOKUP($B263,'Tillförd energi'!$B$1:$AS$566,MATCH(N$1,'Tillförd energi'!$B$1:$AQ$1,0),FALSE)</f>
        <v>0</v>
      </c>
      <c r="O263">
        <f>VLOOKUP($B263,'Tillförd energi'!$B$1:$AS$566,MATCH(O$1,'Tillförd energi'!$B$1:$AQ$1,0),FALSE)</f>
        <v>0</v>
      </c>
      <c r="P263">
        <f>VLOOKUP($B263,'Tillförd energi'!$B$1:$AS$566,MATCH(P$1,'Tillförd energi'!$B$1:$AQ$1,0),FALSE)</f>
        <v>0</v>
      </c>
      <c r="Q263">
        <f>VLOOKUP($B263,'Tillförd energi'!$B$1:$AS$566,MATCH(Q$1,'Tillförd energi'!$B$1:$AQ$1,0),FALSE)</f>
        <v>0</v>
      </c>
      <c r="R263">
        <f>VLOOKUP($B263,'Tillförd energi'!$B$1:$AS$566,MATCH(R$1,'Tillförd energi'!$B$1:$AQ$1,0),FALSE)</f>
        <v>19.285</v>
      </c>
      <c r="S263">
        <f>VLOOKUP($B263,'Tillförd energi'!$B$1:$AS$566,MATCH(S$1,'Tillförd energi'!$B$1:$AQ$1,0),FALSE)</f>
        <v>0</v>
      </c>
      <c r="T263">
        <f>VLOOKUP($B263,'Tillförd energi'!$B$1:$AS$566,MATCH(T$1,'Tillförd energi'!$B$1:$AQ$1,0),FALSE)</f>
        <v>0</v>
      </c>
      <c r="U263">
        <f>VLOOKUP($B263,'Tillförd energi'!$B$1:$AS$566,MATCH(U$1,'Tillförd energi'!$B$1:$AQ$1,0),FALSE)</f>
        <v>0</v>
      </c>
      <c r="V263">
        <f>VLOOKUP($B263,'Tillförd energi'!$B$1:$AS$566,MATCH(V$1,'Tillförd energi'!$B$1:$AQ$1,0),FALSE)</f>
        <v>0</v>
      </c>
      <c r="W263">
        <f>VLOOKUP($B263,'Tillförd energi'!$B$1:$AS$566,MATCH(W$1,'Tillförd energi'!$B$1:$AQ$1,0),FALSE)</f>
        <v>0</v>
      </c>
      <c r="X263">
        <f>VLOOKUP($B263,'Tillförd energi'!$B$1:$AS$566,MATCH(X$1,'Tillförd energi'!$B$1:$AQ$1,0),FALSE)</f>
        <v>0</v>
      </c>
      <c r="Y263">
        <f>VLOOKUP($B263,'Tillförd energi'!$B$1:$AS$566,MATCH(Y$1,'Tillförd energi'!$B$1:$AQ$1,0),FALSE)</f>
        <v>0</v>
      </c>
      <c r="Z263">
        <f>VLOOKUP($B263,'Tillförd energi'!$B$1:$AS$566,MATCH(Z$1,'Tillförd energi'!$B$1:$AQ$1,0),FALSE)</f>
        <v>0</v>
      </c>
      <c r="AA263">
        <f>VLOOKUP($B263,'Tillförd energi'!$B$1:$AS$566,MATCH(AA$1,'Tillförd energi'!$B$1:$AQ$1,0),FALSE)</f>
        <v>0</v>
      </c>
      <c r="AB263">
        <f>VLOOKUP($B263,'Tillförd energi'!$B$1:$AS$566,MATCH(AB$1,'Tillförd energi'!$B$1:$AQ$1,0),FALSE)</f>
        <v>0</v>
      </c>
      <c r="AC263">
        <f>VLOOKUP($B263,'Tillförd energi'!$B$1:$AS$566,MATCH(AC$1,'Tillförd energi'!$B$1:$AQ$1,0),FALSE)</f>
        <v>0</v>
      </c>
      <c r="AD263">
        <f>VLOOKUP($B263,'Tillförd energi'!$B$1:$AS$566,MATCH(AD$1,'Tillförd energi'!$B$1:$AQ$1,0),FALSE)</f>
        <v>0</v>
      </c>
      <c r="AE263">
        <f>VLOOKUP($B263,'Tillförd energi'!$B$1:$AS$566,MATCH(AE$1,'Tillförd energi'!$B$1:$AQ$1,0),FALSE)</f>
        <v>0</v>
      </c>
      <c r="AF263">
        <f>VLOOKUP($B263,'Tillförd energi'!$B$1:$AS$566,MATCH(AF$1,'Tillförd energi'!$B$1:$AQ$1,0),FALSE)</f>
        <v>0.16500000000000001</v>
      </c>
      <c r="AG263">
        <f>IFERROR(VLOOKUP(B263,Miljö!$B$1:$S$476,9,FALSE)/1,0)</f>
        <v>0</v>
      </c>
      <c r="AI263">
        <f t="shared" si="40"/>
        <v>19.780999999999999</v>
      </c>
      <c r="AJ263">
        <f t="shared" si="41"/>
        <v>19.780999999999999</v>
      </c>
      <c r="AK263">
        <f>IF(ISERROR(1/VLOOKUP($B263,Leveranser!$B$1:$S$500,MATCH("såld värme (gwh)",Leveranser!$B$1:$S$1,0),FALSE)),"",VLOOKUP($B263,Leveranser!$B$1:$S$500,MATCH("såld värme (gwh)",Leveranser!$B$1:$S$1,0),FALSE))</f>
        <v>14.253</v>
      </c>
      <c r="AL263" s="22">
        <f>VLOOKUP($B263,Leveranser!$B$1:$Y$500,MATCH("Totalt såld fjärrvärme till andra fjärrvärmeföretag",Leveranser!$B$1:$AA$1,0),FALSE)</f>
        <v>0</v>
      </c>
      <c r="AM263" s="22">
        <f>IF(ISERROR(1/VLOOKUP($B263,Miljö!$B$1:$S$500,MATCH("Såld mängd produktionsspecifik fjärrvärme (GWh)",Miljö!$B$1:$R$1,0),FALSE)),0,VLOOKUP($B263,Miljö!$B$1:$S$500,MATCH("Såld mängd produktionsspecifik fjärrvärme (GWh)",Miljö!$B$1:$R$1,0),FALSE))</f>
        <v>0</v>
      </c>
      <c r="AN263" s="23">
        <f t="shared" si="42"/>
        <v>0.72053991203680301</v>
      </c>
      <c r="AP263" t="str">
        <f>VLOOKUP($B263,'Miljövärden urval för publ'!$B$1:$H$450,7,FALSE)</f>
        <v>Ja</v>
      </c>
      <c r="AQ263" t="str">
        <f>VLOOKUP($B263,'Miljövärden urval för publ'!$B$1:$H$450,6,FALSE)</f>
        <v>Ja</v>
      </c>
      <c r="AU263">
        <f t="shared" si="43"/>
        <v>0.16500000000000001</v>
      </c>
      <c r="AV263">
        <f t="shared" si="44"/>
        <v>0</v>
      </c>
      <c r="AW263">
        <f t="shared" si="45"/>
        <v>0</v>
      </c>
      <c r="AX263">
        <f t="shared" si="46"/>
        <v>19.285</v>
      </c>
      <c r="AZ263">
        <f t="shared" si="47"/>
        <v>0</v>
      </c>
      <c r="BA263">
        <f t="shared" si="48"/>
        <v>0</v>
      </c>
      <c r="BC263">
        <f t="shared" si="49"/>
        <v>19.285</v>
      </c>
    </row>
    <row r="264" spans="1:55" ht="15" customHeight="1" x14ac:dyDescent="0.25">
      <c r="A264" t="s">
        <v>357</v>
      </c>
      <c r="B264" t="s">
        <v>375</v>
      </c>
      <c r="C264">
        <f>VLOOKUP($B264,'Tillförd energi'!$B$1:$AS$566,MATCH(C$1,'Tillförd energi'!$B$1:$AQ$1,0),FALSE)</f>
        <v>0</v>
      </c>
      <c r="D264">
        <f>VLOOKUP($B264,'Tillförd energi'!$B$1:$AS$566,MATCH(D$1,'Tillförd energi'!$B$1:$AQ$1,0),FALSE)</f>
        <v>6.5000000000000002E-2</v>
      </c>
      <c r="E264">
        <f>VLOOKUP($B264,'Tillförd energi'!$B$1:$AS$566,MATCH(E$1,'Tillförd energi'!$B$1:$AQ$1,0),FALSE)</f>
        <v>0</v>
      </c>
      <c r="F264">
        <f>VLOOKUP($B264,'Tillförd energi'!$B$1:$AS$566,MATCH(F$1,'Tillförd energi'!$B$1:$AQ$1,0),FALSE)</f>
        <v>0</v>
      </c>
      <c r="G264">
        <f>VLOOKUP($B264,'Tillförd energi'!$B$1:$AS$566,MATCH(G$1,'Tillförd energi'!$B$1:$AQ$1,0),FALSE)</f>
        <v>0</v>
      </c>
      <c r="H264">
        <f>VLOOKUP($B264,'Tillförd energi'!$B$1:$AS$566,MATCH(H$1,'Tillförd energi'!$B$1:$AQ$1,0),FALSE)</f>
        <v>0</v>
      </c>
      <c r="I264">
        <f>VLOOKUP($B264,'Tillförd energi'!$B$1:$AS$566,MATCH(I$1,'Tillförd energi'!$B$1:$AQ$1,0),FALSE)</f>
        <v>0</v>
      </c>
      <c r="J264">
        <f>VLOOKUP($B264,'Tillförd energi'!$B$1:$AS$566,MATCH(J$1,'Tillförd energi'!$B$1:$AQ$1,0),FALSE)</f>
        <v>0</v>
      </c>
      <c r="K264">
        <v>0</v>
      </c>
      <c r="L264">
        <f>VLOOKUP($B264,'Tillförd energi'!$B$1:$AS$566,MATCH(L$1,'Tillförd energi'!$B$1:$AQ$1,0),FALSE)</f>
        <v>0</v>
      </c>
      <c r="M264">
        <f>VLOOKUP($B264,'Tillförd energi'!$B$1:$AS$566,MATCH(M$1,'Tillförd energi'!$B$1:$AQ$1,0),FALSE)</f>
        <v>0</v>
      </c>
      <c r="N264">
        <f>VLOOKUP($B264,'Tillförd energi'!$B$1:$AS$566,MATCH(N$1,'Tillförd energi'!$B$1:$AQ$1,0),FALSE)</f>
        <v>0</v>
      </c>
      <c r="O264">
        <f>VLOOKUP($B264,'Tillförd energi'!$B$1:$AS$566,MATCH(O$1,'Tillförd energi'!$B$1:$AQ$1,0),FALSE)</f>
        <v>0</v>
      </c>
      <c r="P264">
        <f>VLOOKUP($B264,'Tillförd energi'!$B$1:$AS$566,MATCH(P$1,'Tillförd energi'!$B$1:$AQ$1,0),FALSE)</f>
        <v>0</v>
      </c>
      <c r="Q264">
        <f>VLOOKUP($B264,'Tillförd energi'!$B$1:$AS$566,MATCH(Q$1,'Tillförd energi'!$B$1:$AQ$1,0),FALSE)</f>
        <v>0</v>
      </c>
      <c r="R264">
        <f>VLOOKUP($B264,'Tillförd energi'!$B$1:$AS$566,MATCH(R$1,'Tillförd energi'!$B$1:$AQ$1,0),FALSE)</f>
        <v>3.2770000000000001</v>
      </c>
      <c r="S264">
        <f>VLOOKUP($B264,'Tillförd energi'!$B$1:$AS$566,MATCH(S$1,'Tillförd energi'!$B$1:$AQ$1,0),FALSE)</f>
        <v>0</v>
      </c>
      <c r="T264">
        <f>VLOOKUP($B264,'Tillförd energi'!$B$1:$AS$566,MATCH(T$1,'Tillförd energi'!$B$1:$AQ$1,0),FALSE)</f>
        <v>0</v>
      </c>
      <c r="U264">
        <f>VLOOKUP($B264,'Tillförd energi'!$B$1:$AS$566,MATCH(U$1,'Tillförd energi'!$B$1:$AQ$1,0),FALSE)</f>
        <v>0</v>
      </c>
      <c r="V264">
        <f>VLOOKUP($B264,'Tillförd energi'!$B$1:$AS$566,MATCH(V$1,'Tillförd energi'!$B$1:$AQ$1,0),FALSE)</f>
        <v>0</v>
      </c>
      <c r="W264">
        <f>VLOOKUP($B264,'Tillförd energi'!$B$1:$AS$566,MATCH(W$1,'Tillförd energi'!$B$1:$AQ$1,0),FALSE)</f>
        <v>0</v>
      </c>
      <c r="X264">
        <f>VLOOKUP($B264,'Tillförd energi'!$B$1:$AS$566,MATCH(X$1,'Tillförd energi'!$B$1:$AQ$1,0),FALSE)</f>
        <v>0</v>
      </c>
      <c r="Y264">
        <f>VLOOKUP($B264,'Tillförd energi'!$B$1:$AS$566,MATCH(Y$1,'Tillförd energi'!$B$1:$AQ$1,0),FALSE)</f>
        <v>0</v>
      </c>
      <c r="Z264">
        <f>VLOOKUP($B264,'Tillförd energi'!$B$1:$AS$566,MATCH(Z$1,'Tillförd energi'!$B$1:$AQ$1,0),FALSE)</f>
        <v>0</v>
      </c>
      <c r="AA264">
        <f>VLOOKUP($B264,'Tillförd energi'!$B$1:$AS$566,MATCH(AA$1,'Tillförd energi'!$B$1:$AQ$1,0),FALSE)</f>
        <v>0</v>
      </c>
      <c r="AB264">
        <f>VLOOKUP($B264,'Tillförd energi'!$B$1:$AS$566,MATCH(AB$1,'Tillförd energi'!$B$1:$AQ$1,0),FALSE)</f>
        <v>0</v>
      </c>
      <c r="AC264">
        <f>VLOOKUP($B264,'Tillförd energi'!$B$1:$AS$566,MATCH(AC$1,'Tillförd energi'!$B$1:$AQ$1,0),FALSE)</f>
        <v>0</v>
      </c>
      <c r="AD264">
        <f>VLOOKUP($B264,'Tillförd energi'!$B$1:$AS$566,MATCH(AD$1,'Tillförd energi'!$B$1:$AQ$1,0),FALSE)</f>
        <v>0</v>
      </c>
      <c r="AE264">
        <f>VLOOKUP($B264,'Tillförd energi'!$B$1:$AS$566,MATCH(AE$1,'Tillförd energi'!$B$1:$AQ$1,0),FALSE)</f>
        <v>0</v>
      </c>
      <c r="AF264">
        <f>VLOOKUP($B264,'Tillförd energi'!$B$1:$AS$566,MATCH(AF$1,'Tillförd energi'!$B$1:$AQ$1,0),FALSE)</f>
        <v>4.8000000000000001E-2</v>
      </c>
      <c r="AG264">
        <f>IFERROR(VLOOKUP(B264,Miljö!$B$1:$S$476,9,FALSE)/1,0)</f>
        <v>0</v>
      </c>
      <c r="AI264">
        <f t="shared" si="40"/>
        <v>3.39</v>
      </c>
      <c r="AJ264">
        <f t="shared" si="41"/>
        <v>3.39</v>
      </c>
      <c r="AK264">
        <f>IF(ISERROR(1/VLOOKUP($B264,Leveranser!$B$1:$S$500,MATCH("såld värme (gwh)",Leveranser!$B$1:$S$1,0),FALSE)),"",VLOOKUP($B264,Leveranser!$B$1:$S$500,MATCH("såld värme (gwh)",Leveranser!$B$1:$S$1,0),FALSE))</f>
        <v>2.488</v>
      </c>
      <c r="AL264" s="22">
        <f>VLOOKUP($B264,Leveranser!$B$1:$Y$500,MATCH("Totalt såld fjärrvärme till andra fjärrvärmeföretag",Leveranser!$B$1:$AA$1,0),FALSE)</f>
        <v>0</v>
      </c>
      <c r="AM264" s="22">
        <f>IF(ISERROR(1/VLOOKUP($B264,Miljö!$B$1:$S$500,MATCH("Såld mängd produktionsspecifik fjärrvärme (GWh)",Miljö!$B$1:$R$1,0),FALSE)),0,VLOOKUP($B264,Miljö!$B$1:$S$500,MATCH("Såld mängd produktionsspecifik fjärrvärme (GWh)",Miljö!$B$1:$R$1,0),FALSE))</f>
        <v>0</v>
      </c>
      <c r="AN264" s="23">
        <f t="shared" si="42"/>
        <v>0.73392330383480819</v>
      </c>
      <c r="AP264" t="str">
        <f>VLOOKUP($B264,'Miljövärden urval för publ'!$B$1:$H$450,7,FALSE)</f>
        <v>Ja</v>
      </c>
      <c r="AQ264" t="str">
        <f>VLOOKUP($B264,'Miljövärden urval för publ'!$B$1:$H$450,6,FALSE)</f>
        <v>Ja</v>
      </c>
      <c r="AU264">
        <f t="shared" si="43"/>
        <v>4.8000000000000001E-2</v>
      </c>
      <c r="AV264">
        <f t="shared" si="44"/>
        <v>0</v>
      </c>
      <c r="AW264">
        <f t="shared" si="45"/>
        <v>0</v>
      </c>
      <c r="AX264">
        <f t="shared" si="46"/>
        <v>3.2770000000000001</v>
      </c>
      <c r="AZ264">
        <f t="shared" si="47"/>
        <v>0</v>
      </c>
      <c r="BA264">
        <f t="shared" si="48"/>
        <v>0</v>
      </c>
      <c r="BC264">
        <f t="shared" si="49"/>
        <v>3.2770000000000001</v>
      </c>
    </row>
    <row r="265" spans="1:55" ht="15" customHeight="1" x14ac:dyDescent="0.25">
      <c r="A265" t="s">
        <v>376</v>
      </c>
      <c r="B265" t="s">
        <v>377</v>
      </c>
      <c r="C265">
        <f>VLOOKUP($B265,'Tillförd energi'!$B$1:$AS$566,MATCH(C$1,'Tillförd energi'!$B$1:$AQ$1,0),FALSE)</f>
        <v>0</v>
      </c>
      <c r="D265">
        <f>VLOOKUP($B265,'Tillförd energi'!$B$1:$AS$566,MATCH(D$1,'Tillförd energi'!$B$1:$AQ$1,0),FALSE)</f>
        <v>0.15</v>
      </c>
      <c r="E265">
        <f>VLOOKUP($B265,'Tillförd energi'!$B$1:$AS$566,MATCH(E$1,'Tillförd energi'!$B$1:$AQ$1,0),FALSE)</f>
        <v>0</v>
      </c>
      <c r="F265">
        <f>VLOOKUP($B265,'Tillförd energi'!$B$1:$AS$566,MATCH(F$1,'Tillförd energi'!$B$1:$AQ$1,0),FALSE)</f>
        <v>0</v>
      </c>
      <c r="G265">
        <f>VLOOKUP($B265,'Tillförd energi'!$B$1:$AS$566,MATCH(G$1,'Tillförd energi'!$B$1:$AQ$1,0),FALSE)</f>
        <v>0</v>
      </c>
      <c r="H265">
        <f>VLOOKUP($B265,'Tillförd energi'!$B$1:$AS$566,MATCH(H$1,'Tillförd energi'!$B$1:$AQ$1,0),FALSE)</f>
        <v>0</v>
      </c>
      <c r="I265">
        <f>VLOOKUP($B265,'Tillförd energi'!$B$1:$AS$566,MATCH(I$1,'Tillförd energi'!$B$1:$AQ$1,0),FALSE)</f>
        <v>0</v>
      </c>
      <c r="J265">
        <f>VLOOKUP($B265,'Tillförd energi'!$B$1:$AS$566,MATCH(J$1,'Tillförd energi'!$B$1:$AQ$1,0),FALSE)</f>
        <v>0</v>
      </c>
      <c r="K265">
        <v>0</v>
      </c>
      <c r="L265">
        <f>VLOOKUP($B265,'Tillförd energi'!$B$1:$AS$566,MATCH(L$1,'Tillförd energi'!$B$1:$AQ$1,0),FALSE)</f>
        <v>0</v>
      </c>
      <c r="M265">
        <f>VLOOKUP($B265,'Tillförd energi'!$B$1:$AS$566,MATCH(M$1,'Tillförd energi'!$B$1:$AQ$1,0),FALSE)</f>
        <v>0</v>
      </c>
      <c r="N265">
        <f>VLOOKUP($B265,'Tillförd energi'!$B$1:$AS$566,MATCH(N$1,'Tillförd energi'!$B$1:$AQ$1,0),FALSE)</f>
        <v>0</v>
      </c>
      <c r="O265">
        <f>VLOOKUP($B265,'Tillförd energi'!$B$1:$AS$566,MATCH(O$1,'Tillförd energi'!$B$1:$AQ$1,0),FALSE)</f>
        <v>0</v>
      </c>
      <c r="P265">
        <f>VLOOKUP($B265,'Tillförd energi'!$B$1:$AS$566,MATCH(P$1,'Tillförd energi'!$B$1:$AQ$1,0),FALSE)</f>
        <v>0</v>
      </c>
      <c r="Q265">
        <f>VLOOKUP($B265,'Tillförd energi'!$B$1:$AS$566,MATCH(Q$1,'Tillförd energi'!$B$1:$AQ$1,0),FALSE)</f>
        <v>0</v>
      </c>
      <c r="R265">
        <f>VLOOKUP($B265,'Tillförd energi'!$B$1:$AS$566,MATCH(R$1,'Tillförd energi'!$B$1:$AQ$1,0),FALSE)</f>
        <v>0</v>
      </c>
      <c r="S265">
        <f>VLOOKUP($B265,'Tillförd energi'!$B$1:$AS$566,MATCH(S$1,'Tillförd energi'!$B$1:$AQ$1,0),FALSE)</f>
        <v>11.3</v>
      </c>
      <c r="T265">
        <f>VLOOKUP($B265,'Tillförd energi'!$B$1:$AS$566,MATCH(T$1,'Tillförd energi'!$B$1:$AQ$1,0),FALSE)</f>
        <v>0</v>
      </c>
      <c r="U265">
        <f>VLOOKUP($B265,'Tillförd energi'!$B$1:$AS$566,MATCH(U$1,'Tillförd energi'!$B$1:$AQ$1,0),FALSE)</f>
        <v>0</v>
      </c>
      <c r="V265">
        <f>VLOOKUP($B265,'Tillförd energi'!$B$1:$AS$566,MATCH(V$1,'Tillförd energi'!$B$1:$AQ$1,0),FALSE)</f>
        <v>0</v>
      </c>
      <c r="W265">
        <f>VLOOKUP($B265,'Tillförd energi'!$B$1:$AS$566,MATCH(W$1,'Tillförd energi'!$B$1:$AQ$1,0),FALSE)</f>
        <v>0</v>
      </c>
      <c r="X265">
        <f>VLOOKUP($B265,'Tillförd energi'!$B$1:$AS$566,MATCH(X$1,'Tillförd energi'!$B$1:$AQ$1,0),FALSE)</f>
        <v>0</v>
      </c>
      <c r="Y265">
        <f>VLOOKUP($B265,'Tillförd energi'!$B$1:$AS$566,MATCH(Y$1,'Tillförd energi'!$B$1:$AQ$1,0),FALSE)</f>
        <v>0</v>
      </c>
      <c r="Z265">
        <f>VLOOKUP($B265,'Tillförd energi'!$B$1:$AS$566,MATCH(Z$1,'Tillförd energi'!$B$1:$AQ$1,0),FALSE)</f>
        <v>0</v>
      </c>
      <c r="AA265">
        <f>VLOOKUP($B265,'Tillförd energi'!$B$1:$AS$566,MATCH(AA$1,'Tillförd energi'!$B$1:$AQ$1,0),FALSE)</f>
        <v>0</v>
      </c>
      <c r="AB265">
        <f>VLOOKUP($B265,'Tillförd energi'!$B$1:$AS$566,MATCH(AB$1,'Tillförd energi'!$B$1:$AQ$1,0),FALSE)</f>
        <v>0</v>
      </c>
      <c r="AC265">
        <f>VLOOKUP($B265,'Tillförd energi'!$B$1:$AS$566,MATCH(AC$1,'Tillförd energi'!$B$1:$AQ$1,0),FALSE)</f>
        <v>0</v>
      </c>
      <c r="AD265">
        <f>VLOOKUP($B265,'Tillförd energi'!$B$1:$AS$566,MATCH(AD$1,'Tillförd energi'!$B$1:$AQ$1,0),FALSE)</f>
        <v>0</v>
      </c>
      <c r="AE265">
        <f>VLOOKUP($B265,'Tillförd energi'!$B$1:$AS$566,MATCH(AE$1,'Tillförd energi'!$B$1:$AQ$1,0),FALSE)</f>
        <v>0</v>
      </c>
      <c r="AF265">
        <f>VLOOKUP($B265,'Tillförd energi'!$B$1:$AS$566,MATCH(AF$1,'Tillförd energi'!$B$1:$AQ$1,0),FALSE)</f>
        <v>0.08</v>
      </c>
      <c r="AG265">
        <f>IFERROR(VLOOKUP(B265,Miljö!$B$1:$S$476,9,FALSE)/1,0)</f>
        <v>0</v>
      </c>
      <c r="AI265">
        <f t="shared" si="40"/>
        <v>11.530000000000001</v>
      </c>
      <c r="AJ265">
        <f t="shared" si="41"/>
        <v>11.530000000000001</v>
      </c>
      <c r="AK265">
        <f>IF(ISERROR(1/VLOOKUP($B265,Leveranser!$B$1:$S$500,MATCH("såld värme (gwh)",Leveranser!$B$1:$S$1,0),FALSE)),"",VLOOKUP($B265,Leveranser!$B$1:$S$500,MATCH("såld värme (gwh)",Leveranser!$B$1:$S$1,0),FALSE))</f>
        <v>7.9370000000000003</v>
      </c>
      <c r="AL265" s="22">
        <f>VLOOKUP($B265,Leveranser!$B$1:$Y$500,MATCH("Totalt såld fjärrvärme till andra fjärrvärmeföretag",Leveranser!$B$1:$AA$1,0),FALSE)</f>
        <v>0</v>
      </c>
      <c r="AM265" s="22">
        <f>IF(ISERROR(1/VLOOKUP($B265,Miljö!$B$1:$S$500,MATCH("Såld mängd produktionsspecifik fjärrvärme (GWh)",Miljö!$B$1:$R$1,0),FALSE)),0,VLOOKUP($B265,Miljö!$B$1:$S$500,MATCH("Såld mängd produktionsspecifik fjärrvärme (GWh)",Miljö!$B$1:$R$1,0),FALSE))</f>
        <v>0</v>
      </c>
      <c r="AN265" s="23">
        <f t="shared" si="42"/>
        <v>0.68837814397224628</v>
      </c>
      <c r="AP265" t="str">
        <f>VLOOKUP($B265,'Miljövärden urval för publ'!$B$1:$H$450,7,FALSE)</f>
        <v>Ja</v>
      </c>
      <c r="AQ265" t="str">
        <f>VLOOKUP($B265,'Miljövärden urval för publ'!$B$1:$H$450,6,FALSE)</f>
        <v>Ja</v>
      </c>
      <c r="AU265">
        <f t="shared" si="43"/>
        <v>0.08</v>
      </c>
      <c r="AV265">
        <f t="shared" si="44"/>
        <v>0</v>
      </c>
      <c r="AW265">
        <f t="shared" si="45"/>
        <v>0</v>
      </c>
      <c r="AX265">
        <f t="shared" si="46"/>
        <v>11.3</v>
      </c>
      <c r="AZ265">
        <f t="shared" si="47"/>
        <v>0</v>
      </c>
      <c r="BA265">
        <f t="shared" si="48"/>
        <v>0</v>
      </c>
      <c r="BC265">
        <f t="shared" si="49"/>
        <v>11.3</v>
      </c>
    </row>
    <row r="266" spans="1:55" ht="15" customHeight="1" x14ac:dyDescent="0.25">
      <c r="A266" t="s">
        <v>376</v>
      </c>
      <c r="B266" t="s">
        <v>378</v>
      </c>
      <c r="C266">
        <f>VLOOKUP($B266,'Tillförd energi'!$B$1:$AS$566,MATCH(C$1,'Tillförd energi'!$B$1:$AQ$1,0),FALSE)</f>
        <v>0</v>
      </c>
      <c r="D266">
        <f>VLOOKUP($B266,'Tillförd energi'!$B$1:$AS$566,MATCH(D$1,'Tillförd energi'!$B$1:$AQ$1,0),FALSE)</f>
        <v>3.4345300000000001</v>
      </c>
      <c r="E266">
        <f>VLOOKUP($B266,'Tillförd energi'!$B$1:$AS$566,MATCH(E$1,'Tillförd energi'!$B$1:$AQ$1,0),FALSE)</f>
        <v>1.6</v>
      </c>
      <c r="F266">
        <f>VLOOKUP($B266,'Tillförd energi'!$B$1:$AS$566,MATCH(F$1,'Tillförd energi'!$B$1:$AQ$1,0),FALSE)</f>
        <v>0</v>
      </c>
      <c r="G266">
        <f>VLOOKUP($B266,'Tillförd energi'!$B$1:$AS$566,MATCH(G$1,'Tillförd energi'!$B$1:$AQ$1,0),FALSE)</f>
        <v>0</v>
      </c>
      <c r="H266">
        <f>VLOOKUP($B266,'Tillförd energi'!$B$1:$AS$566,MATCH(H$1,'Tillförd energi'!$B$1:$AQ$1,0),FALSE)</f>
        <v>0</v>
      </c>
      <c r="I266">
        <f>VLOOKUP($B266,'Tillförd energi'!$B$1:$AS$566,MATCH(I$1,'Tillförd energi'!$B$1:$AQ$1,0),FALSE)</f>
        <v>144.62799999999999</v>
      </c>
      <c r="J266">
        <f>VLOOKUP($B266,'Tillförd energi'!$B$1:$AS$566,MATCH(J$1,'Tillförd energi'!$B$1:$AQ$1,0),FALSE)</f>
        <v>0</v>
      </c>
      <c r="K266">
        <v>0</v>
      </c>
      <c r="L266">
        <f>VLOOKUP($B266,'Tillförd energi'!$B$1:$AS$566,MATCH(L$1,'Tillförd energi'!$B$1:$AQ$1,0),FALSE)</f>
        <v>0</v>
      </c>
      <c r="M266">
        <f>VLOOKUP($B266,'Tillförd energi'!$B$1:$AS$566,MATCH(M$1,'Tillförd energi'!$B$1:$AQ$1,0),FALSE)</f>
        <v>0</v>
      </c>
      <c r="N266">
        <f>VLOOKUP($B266,'Tillförd energi'!$B$1:$AS$566,MATCH(N$1,'Tillförd energi'!$B$1:$AQ$1,0),FALSE)</f>
        <v>175.9</v>
      </c>
      <c r="O266">
        <f>VLOOKUP($B266,'Tillförd energi'!$B$1:$AS$566,MATCH(O$1,'Tillförd energi'!$B$1:$AQ$1,0),FALSE)</f>
        <v>0</v>
      </c>
      <c r="P266">
        <f>VLOOKUP($B266,'Tillförd energi'!$B$1:$AS$566,MATCH(P$1,'Tillförd energi'!$B$1:$AQ$1,0),FALSE)</f>
        <v>0</v>
      </c>
      <c r="Q266">
        <f>VLOOKUP($B266,'Tillförd energi'!$B$1:$AS$566,MATCH(Q$1,'Tillförd energi'!$B$1:$AQ$1,0),FALSE)</f>
        <v>0</v>
      </c>
      <c r="R266">
        <f>VLOOKUP($B266,'Tillförd energi'!$B$1:$AS$566,MATCH(R$1,'Tillförd energi'!$B$1:$AQ$1,0),FALSE)</f>
        <v>0</v>
      </c>
      <c r="S266">
        <f>VLOOKUP($B266,'Tillförd energi'!$B$1:$AS$566,MATCH(S$1,'Tillförd energi'!$B$1:$AQ$1,0),FALSE)</f>
        <v>0</v>
      </c>
      <c r="T266">
        <f>VLOOKUP($B266,'Tillförd energi'!$B$1:$AS$566,MATCH(T$1,'Tillförd energi'!$B$1:$AQ$1,0),FALSE)</f>
        <v>0</v>
      </c>
      <c r="U266">
        <f>VLOOKUP($B266,'Tillförd energi'!$B$1:$AS$566,MATCH(U$1,'Tillförd energi'!$B$1:$AQ$1,0),FALSE)</f>
        <v>0</v>
      </c>
      <c r="V266">
        <f>VLOOKUP($B266,'Tillförd energi'!$B$1:$AS$566,MATCH(V$1,'Tillförd energi'!$B$1:$AQ$1,0),FALSE)</f>
        <v>0</v>
      </c>
      <c r="W266">
        <f>VLOOKUP($B266,'Tillförd energi'!$B$1:$AS$566,MATCH(W$1,'Tillförd energi'!$B$1:$AQ$1,0),FALSE)</f>
        <v>20.9</v>
      </c>
      <c r="X266">
        <f>VLOOKUP($B266,'Tillförd energi'!$B$1:$AS$566,MATCH(X$1,'Tillförd energi'!$B$1:$AQ$1,0),FALSE)</f>
        <v>0</v>
      </c>
      <c r="Y266">
        <f>VLOOKUP($B266,'Tillförd energi'!$B$1:$AS$566,MATCH(Y$1,'Tillförd energi'!$B$1:$AQ$1,0),FALSE)</f>
        <v>0</v>
      </c>
      <c r="Z266">
        <f>VLOOKUP($B266,'Tillförd energi'!$B$1:$AS$566,MATCH(Z$1,'Tillförd energi'!$B$1:$AQ$1,0),FALSE)</f>
        <v>0</v>
      </c>
      <c r="AA266">
        <f>VLOOKUP($B266,'Tillförd energi'!$B$1:$AS$566,MATCH(AA$1,'Tillförd energi'!$B$1:$AQ$1,0),FALSE)</f>
        <v>0</v>
      </c>
      <c r="AB266">
        <f>VLOOKUP($B266,'Tillförd energi'!$B$1:$AS$566,MATCH(AB$1,'Tillförd energi'!$B$1:$AQ$1,0),FALSE)</f>
        <v>0</v>
      </c>
      <c r="AC266">
        <f>VLOOKUP($B266,'Tillförd energi'!$B$1:$AS$566,MATCH(AC$1,'Tillförd energi'!$B$1:$AQ$1,0),FALSE)</f>
        <v>51.7</v>
      </c>
      <c r="AD266">
        <f>VLOOKUP($B266,'Tillförd energi'!$B$1:$AS$566,MATCH(AD$1,'Tillförd energi'!$B$1:$AQ$1,0),FALSE)</f>
        <v>4.55</v>
      </c>
      <c r="AE266">
        <f>VLOOKUP($B266,'Tillförd energi'!$B$1:$AS$566,MATCH(AE$1,'Tillförd energi'!$B$1:$AQ$1,0),FALSE)</f>
        <v>0</v>
      </c>
      <c r="AF266">
        <f>VLOOKUP($B266,'Tillförd energi'!$B$1:$AS$566,MATCH(AF$1,'Tillförd energi'!$B$1:$AQ$1,0),FALSE)</f>
        <v>9.7338299999999993</v>
      </c>
      <c r="AG266">
        <f>IFERROR(VLOOKUP(B266,Miljö!$B$1:$S$476,9,FALSE)/1,0)</f>
        <v>0</v>
      </c>
      <c r="AI266">
        <f t="shared" si="40"/>
        <v>412.44635999999997</v>
      </c>
      <c r="AJ266">
        <f t="shared" si="41"/>
        <v>412.44635999999997</v>
      </c>
      <c r="AK266">
        <f>IF(ISERROR(1/VLOOKUP($B266,Leveranser!$B$1:$S$500,MATCH("såld värme (gwh)",Leveranser!$B$1:$S$1,0),FALSE)),"",VLOOKUP($B266,Leveranser!$B$1:$S$500,MATCH("såld värme (gwh)",Leveranser!$B$1:$S$1,0),FALSE))</f>
        <v>315.59300000000002</v>
      </c>
      <c r="AL266" s="22">
        <f>VLOOKUP($B266,Leveranser!$B$1:$Y$500,MATCH("Totalt såld fjärrvärme till andra fjärrvärmeföretag",Leveranser!$B$1:$AA$1,0),FALSE)</f>
        <v>0</v>
      </c>
      <c r="AM266" s="22">
        <f>IF(ISERROR(1/VLOOKUP($B266,Miljö!$B$1:$S$500,MATCH("Såld mängd produktionsspecifik fjärrvärme (GWh)",Miljö!$B$1:$R$1,0),FALSE)),0,VLOOKUP($B266,Miljö!$B$1:$S$500,MATCH("Såld mängd produktionsspecifik fjärrvärme (GWh)",Miljö!$B$1:$R$1,0),FALSE))</f>
        <v>0</v>
      </c>
      <c r="AN266" s="23">
        <f t="shared" si="42"/>
        <v>0.76517343976559771</v>
      </c>
      <c r="AP266" t="str">
        <f>VLOOKUP($B266,'Miljövärden urval för publ'!$B$1:$H$450,7,FALSE)</f>
        <v>Ja</v>
      </c>
      <c r="AQ266" t="str">
        <f>VLOOKUP($B266,'Miljövärden urval för publ'!$B$1:$H$450,6,FALSE)</f>
        <v>Ja</v>
      </c>
      <c r="AU266">
        <f t="shared" si="43"/>
        <v>9.7338299999999993</v>
      </c>
      <c r="AV266">
        <f t="shared" si="44"/>
        <v>0</v>
      </c>
      <c r="AW266">
        <f t="shared" si="45"/>
        <v>175.9</v>
      </c>
      <c r="AX266">
        <f t="shared" si="46"/>
        <v>0</v>
      </c>
      <c r="AZ266">
        <f t="shared" si="47"/>
        <v>0</v>
      </c>
      <c r="BA266">
        <f t="shared" si="48"/>
        <v>0</v>
      </c>
      <c r="BC266">
        <f t="shared" si="49"/>
        <v>196.8</v>
      </c>
    </row>
    <row r="267" spans="1:55" ht="15" customHeight="1" x14ac:dyDescent="0.25">
      <c r="A267" t="s">
        <v>376</v>
      </c>
      <c r="B267" t="s">
        <v>379</v>
      </c>
      <c r="C267">
        <f>VLOOKUP($B267,'Tillförd energi'!$B$1:$AS$566,MATCH(C$1,'Tillförd energi'!$B$1:$AQ$1,0),FALSE)</f>
        <v>0</v>
      </c>
      <c r="D267">
        <f>VLOOKUP($B267,'Tillförd energi'!$B$1:$AS$566,MATCH(D$1,'Tillförd energi'!$B$1:$AQ$1,0),FALSE)</f>
        <v>0.18</v>
      </c>
      <c r="E267">
        <f>VLOOKUP($B267,'Tillförd energi'!$B$1:$AS$566,MATCH(E$1,'Tillförd energi'!$B$1:$AQ$1,0),FALSE)</f>
        <v>0</v>
      </c>
      <c r="F267">
        <f>VLOOKUP($B267,'Tillförd energi'!$B$1:$AS$566,MATCH(F$1,'Tillförd energi'!$B$1:$AQ$1,0),FALSE)</f>
        <v>0</v>
      </c>
      <c r="G267">
        <f>VLOOKUP($B267,'Tillförd energi'!$B$1:$AS$566,MATCH(G$1,'Tillförd energi'!$B$1:$AQ$1,0),FALSE)</f>
        <v>0</v>
      </c>
      <c r="H267">
        <f>VLOOKUP($B267,'Tillförd energi'!$B$1:$AS$566,MATCH(H$1,'Tillförd energi'!$B$1:$AQ$1,0),FALSE)</f>
        <v>0</v>
      </c>
      <c r="I267">
        <f>VLOOKUP($B267,'Tillförd energi'!$B$1:$AS$566,MATCH(I$1,'Tillförd energi'!$B$1:$AQ$1,0),FALSE)</f>
        <v>0</v>
      </c>
      <c r="J267">
        <f>VLOOKUP($B267,'Tillförd energi'!$B$1:$AS$566,MATCH(J$1,'Tillförd energi'!$B$1:$AQ$1,0),FALSE)</f>
        <v>0</v>
      </c>
      <c r="K267">
        <v>0</v>
      </c>
      <c r="L267">
        <f>VLOOKUP($B267,'Tillförd energi'!$B$1:$AS$566,MATCH(L$1,'Tillförd energi'!$B$1:$AQ$1,0),FALSE)</f>
        <v>0</v>
      </c>
      <c r="M267">
        <f>VLOOKUP($B267,'Tillförd energi'!$B$1:$AS$566,MATCH(M$1,'Tillförd energi'!$B$1:$AQ$1,0),FALSE)</f>
        <v>0</v>
      </c>
      <c r="N267">
        <f>VLOOKUP($B267,'Tillförd energi'!$B$1:$AS$566,MATCH(N$1,'Tillförd energi'!$B$1:$AQ$1,0),FALSE)</f>
        <v>0</v>
      </c>
      <c r="O267">
        <f>VLOOKUP($B267,'Tillförd energi'!$B$1:$AS$566,MATCH(O$1,'Tillförd energi'!$B$1:$AQ$1,0),FALSE)</f>
        <v>0</v>
      </c>
      <c r="P267">
        <f>VLOOKUP($B267,'Tillförd energi'!$B$1:$AS$566,MATCH(P$1,'Tillförd energi'!$B$1:$AQ$1,0),FALSE)</f>
        <v>0</v>
      </c>
      <c r="Q267">
        <f>VLOOKUP($B267,'Tillförd energi'!$B$1:$AS$566,MATCH(Q$1,'Tillförd energi'!$B$1:$AQ$1,0),FALSE)</f>
        <v>0</v>
      </c>
      <c r="R267">
        <f>VLOOKUP($B267,'Tillförd energi'!$B$1:$AS$566,MATCH(R$1,'Tillförd energi'!$B$1:$AQ$1,0),FALSE)</f>
        <v>5.2</v>
      </c>
      <c r="S267">
        <f>VLOOKUP($B267,'Tillförd energi'!$B$1:$AS$566,MATCH(S$1,'Tillförd energi'!$B$1:$AQ$1,0),FALSE)</f>
        <v>0</v>
      </c>
      <c r="T267">
        <f>VLOOKUP($B267,'Tillförd energi'!$B$1:$AS$566,MATCH(T$1,'Tillförd energi'!$B$1:$AQ$1,0),FALSE)</f>
        <v>0</v>
      </c>
      <c r="U267">
        <f>VLOOKUP($B267,'Tillförd energi'!$B$1:$AS$566,MATCH(U$1,'Tillförd energi'!$B$1:$AQ$1,0),FALSE)</f>
        <v>0</v>
      </c>
      <c r="V267">
        <f>VLOOKUP($B267,'Tillförd energi'!$B$1:$AS$566,MATCH(V$1,'Tillförd energi'!$B$1:$AQ$1,0),FALSE)</f>
        <v>0</v>
      </c>
      <c r="W267">
        <f>VLOOKUP($B267,'Tillförd energi'!$B$1:$AS$566,MATCH(W$1,'Tillförd energi'!$B$1:$AQ$1,0),FALSE)</f>
        <v>0</v>
      </c>
      <c r="X267">
        <f>VLOOKUP($B267,'Tillförd energi'!$B$1:$AS$566,MATCH(X$1,'Tillförd energi'!$B$1:$AQ$1,0),FALSE)</f>
        <v>0</v>
      </c>
      <c r="Y267">
        <f>VLOOKUP($B267,'Tillförd energi'!$B$1:$AS$566,MATCH(Y$1,'Tillförd energi'!$B$1:$AQ$1,0),FALSE)</f>
        <v>0</v>
      </c>
      <c r="Z267">
        <f>VLOOKUP($B267,'Tillförd energi'!$B$1:$AS$566,MATCH(Z$1,'Tillförd energi'!$B$1:$AQ$1,0),FALSE)</f>
        <v>0</v>
      </c>
      <c r="AA267">
        <f>VLOOKUP($B267,'Tillförd energi'!$B$1:$AS$566,MATCH(AA$1,'Tillförd energi'!$B$1:$AQ$1,0),FALSE)</f>
        <v>0</v>
      </c>
      <c r="AB267">
        <f>VLOOKUP($B267,'Tillförd energi'!$B$1:$AS$566,MATCH(AB$1,'Tillförd energi'!$B$1:$AQ$1,0),FALSE)</f>
        <v>0</v>
      </c>
      <c r="AC267">
        <f>VLOOKUP($B267,'Tillförd energi'!$B$1:$AS$566,MATCH(AC$1,'Tillförd energi'!$B$1:$AQ$1,0),FALSE)</f>
        <v>0</v>
      </c>
      <c r="AD267">
        <f>VLOOKUP($B267,'Tillförd energi'!$B$1:$AS$566,MATCH(AD$1,'Tillförd energi'!$B$1:$AQ$1,0),FALSE)</f>
        <v>0</v>
      </c>
      <c r="AE267">
        <f>VLOOKUP($B267,'Tillförd energi'!$B$1:$AS$566,MATCH(AE$1,'Tillförd energi'!$B$1:$AQ$1,0),FALSE)</f>
        <v>0</v>
      </c>
      <c r="AF267">
        <f>VLOOKUP($B267,'Tillförd energi'!$B$1:$AS$566,MATCH(AF$1,'Tillförd energi'!$B$1:$AQ$1,0),FALSE)</f>
        <v>5.3999999999999999E-2</v>
      </c>
      <c r="AG267">
        <f>IFERROR(VLOOKUP(B267,Miljö!$B$1:$S$476,9,FALSE)/1,0)</f>
        <v>0</v>
      </c>
      <c r="AI267">
        <f t="shared" si="40"/>
        <v>5.4340000000000002</v>
      </c>
      <c r="AJ267">
        <f t="shared" si="41"/>
        <v>5.4340000000000002</v>
      </c>
      <c r="AK267">
        <f>IF(ISERROR(1/VLOOKUP($B267,Leveranser!$B$1:$S$500,MATCH("såld värme (gwh)",Leveranser!$B$1:$S$1,0),FALSE)),"",VLOOKUP($B267,Leveranser!$B$1:$S$500,MATCH("såld värme (gwh)",Leveranser!$B$1:$S$1,0),FALSE))</f>
        <v>3.9649999999999999</v>
      </c>
      <c r="AL267" s="22">
        <f>VLOOKUP($B267,Leveranser!$B$1:$Y$500,MATCH("Totalt såld fjärrvärme till andra fjärrvärmeföretag",Leveranser!$B$1:$AA$1,0),FALSE)</f>
        <v>0</v>
      </c>
      <c r="AM267" s="22">
        <f>IF(ISERROR(1/VLOOKUP($B267,Miljö!$B$1:$S$500,MATCH("Såld mängd produktionsspecifik fjärrvärme (GWh)",Miljö!$B$1:$R$1,0),FALSE)),0,VLOOKUP($B267,Miljö!$B$1:$S$500,MATCH("Såld mängd produktionsspecifik fjärrvärme (GWh)",Miljö!$B$1:$R$1,0),FALSE))</f>
        <v>0</v>
      </c>
      <c r="AN267" s="23">
        <f t="shared" si="42"/>
        <v>0.72966507177033491</v>
      </c>
      <c r="AP267" t="str">
        <f>VLOOKUP($B267,'Miljövärden urval för publ'!$B$1:$H$450,7,FALSE)</f>
        <v>Ja</v>
      </c>
      <c r="AQ267" t="str">
        <f>VLOOKUP($B267,'Miljövärden urval för publ'!$B$1:$H$450,6,FALSE)</f>
        <v>Ja</v>
      </c>
      <c r="AU267">
        <f t="shared" si="43"/>
        <v>5.3999999999999999E-2</v>
      </c>
      <c r="AV267">
        <f t="shared" si="44"/>
        <v>0</v>
      </c>
      <c r="AW267">
        <f t="shared" si="45"/>
        <v>0</v>
      </c>
      <c r="AX267">
        <f t="shared" si="46"/>
        <v>5.2</v>
      </c>
      <c r="AZ267">
        <f t="shared" si="47"/>
        <v>0</v>
      </c>
      <c r="BA267">
        <f t="shared" si="48"/>
        <v>0</v>
      </c>
      <c r="BC267">
        <f t="shared" si="49"/>
        <v>5.2</v>
      </c>
    </row>
    <row r="268" spans="1:55" ht="15" customHeight="1" x14ac:dyDescent="0.25">
      <c r="A268" t="s">
        <v>376</v>
      </c>
      <c r="B268" t="s">
        <v>380</v>
      </c>
      <c r="C268">
        <f>VLOOKUP($B268,'Tillförd energi'!$B$1:$AS$566,MATCH(C$1,'Tillförd energi'!$B$1:$AQ$1,0),FALSE)</f>
        <v>0</v>
      </c>
      <c r="D268">
        <f>VLOOKUP($B268,'Tillförd energi'!$B$1:$AS$566,MATCH(D$1,'Tillförd energi'!$B$1:$AQ$1,0),FALSE)</f>
        <v>0.03</v>
      </c>
      <c r="E268">
        <f>VLOOKUP($B268,'Tillförd energi'!$B$1:$AS$566,MATCH(E$1,'Tillförd energi'!$B$1:$AQ$1,0),FALSE)</f>
        <v>0</v>
      </c>
      <c r="F268">
        <f>VLOOKUP($B268,'Tillförd energi'!$B$1:$AS$566,MATCH(F$1,'Tillförd energi'!$B$1:$AQ$1,0),FALSE)</f>
        <v>0</v>
      </c>
      <c r="G268">
        <f>VLOOKUP($B268,'Tillförd energi'!$B$1:$AS$566,MATCH(G$1,'Tillförd energi'!$B$1:$AQ$1,0),FALSE)</f>
        <v>0</v>
      </c>
      <c r="H268">
        <f>VLOOKUP($B268,'Tillförd energi'!$B$1:$AS$566,MATCH(H$1,'Tillförd energi'!$B$1:$AQ$1,0),FALSE)</f>
        <v>0</v>
      </c>
      <c r="I268">
        <f>VLOOKUP($B268,'Tillförd energi'!$B$1:$AS$566,MATCH(I$1,'Tillförd energi'!$B$1:$AQ$1,0),FALSE)</f>
        <v>0</v>
      </c>
      <c r="J268">
        <f>VLOOKUP($B268,'Tillförd energi'!$B$1:$AS$566,MATCH(J$1,'Tillförd energi'!$B$1:$AQ$1,0),FALSE)</f>
        <v>0</v>
      </c>
      <c r="K268">
        <v>0</v>
      </c>
      <c r="L268">
        <f>VLOOKUP($B268,'Tillförd energi'!$B$1:$AS$566,MATCH(L$1,'Tillförd energi'!$B$1:$AQ$1,0),FALSE)</f>
        <v>0</v>
      </c>
      <c r="M268">
        <f>VLOOKUP($B268,'Tillförd energi'!$B$1:$AS$566,MATCH(M$1,'Tillförd energi'!$B$1:$AQ$1,0),FALSE)</f>
        <v>0</v>
      </c>
      <c r="N268">
        <f>VLOOKUP($B268,'Tillförd energi'!$B$1:$AS$566,MATCH(N$1,'Tillförd energi'!$B$1:$AQ$1,0),FALSE)</f>
        <v>0</v>
      </c>
      <c r="O268">
        <f>VLOOKUP($B268,'Tillförd energi'!$B$1:$AS$566,MATCH(O$1,'Tillförd energi'!$B$1:$AQ$1,0),FALSE)</f>
        <v>0</v>
      </c>
      <c r="P268">
        <f>VLOOKUP($B268,'Tillförd energi'!$B$1:$AS$566,MATCH(P$1,'Tillförd energi'!$B$1:$AQ$1,0),FALSE)</f>
        <v>0</v>
      </c>
      <c r="Q268">
        <f>VLOOKUP($B268,'Tillförd energi'!$B$1:$AS$566,MATCH(Q$1,'Tillförd energi'!$B$1:$AQ$1,0),FALSE)</f>
        <v>0</v>
      </c>
      <c r="R268">
        <f>VLOOKUP($B268,'Tillförd energi'!$B$1:$AS$566,MATCH(R$1,'Tillförd energi'!$B$1:$AQ$1,0),FALSE)</f>
        <v>2.14</v>
      </c>
      <c r="S268">
        <f>VLOOKUP($B268,'Tillförd energi'!$B$1:$AS$566,MATCH(S$1,'Tillförd energi'!$B$1:$AQ$1,0),FALSE)</f>
        <v>0</v>
      </c>
      <c r="T268">
        <f>VLOOKUP($B268,'Tillförd energi'!$B$1:$AS$566,MATCH(T$1,'Tillförd energi'!$B$1:$AQ$1,0),FALSE)</f>
        <v>0</v>
      </c>
      <c r="U268">
        <f>VLOOKUP($B268,'Tillförd energi'!$B$1:$AS$566,MATCH(U$1,'Tillförd energi'!$B$1:$AQ$1,0),FALSE)</f>
        <v>0</v>
      </c>
      <c r="V268">
        <f>VLOOKUP($B268,'Tillförd energi'!$B$1:$AS$566,MATCH(V$1,'Tillförd energi'!$B$1:$AQ$1,0),FALSE)</f>
        <v>0</v>
      </c>
      <c r="W268">
        <f>VLOOKUP($B268,'Tillförd energi'!$B$1:$AS$566,MATCH(W$1,'Tillförd energi'!$B$1:$AQ$1,0),FALSE)</f>
        <v>0</v>
      </c>
      <c r="X268">
        <f>VLOOKUP($B268,'Tillförd energi'!$B$1:$AS$566,MATCH(X$1,'Tillförd energi'!$B$1:$AQ$1,0),FALSE)</f>
        <v>0</v>
      </c>
      <c r="Y268">
        <f>VLOOKUP($B268,'Tillförd energi'!$B$1:$AS$566,MATCH(Y$1,'Tillförd energi'!$B$1:$AQ$1,0),FALSE)</f>
        <v>0</v>
      </c>
      <c r="Z268">
        <f>VLOOKUP($B268,'Tillförd energi'!$B$1:$AS$566,MATCH(Z$1,'Tillförd energi'!$B$1:$AQ$1,0),FALSE)</f>
        <v>0</v>
      </c>
      <c r="AA268">
        <f>VLOOKUP($B268,'Tillförd energi'!$B$1:$AS$566,MATCH(AA$1,'Tillförd energi'!$B$1:$AQ$1,0),FALSE)</f>
        <v>0</v>
      </c>
      <c r="AB268">
        <f>VLOOKUP($B268,'Tillförd energi'!$B$1:$AS$566,MATCH(AB$1,'Tillförd energi'!$B$1:$AQ$1,0),FALSE)</f>
        <v>0</v>
      </c>
      <c r="AC268">
        <f>VLOOKUP($B268,'Tillförd energi'!$B$1:$AS$566,MATCH(AC$1,'Tillförd energi'!$B$1:$AQ$1,0),FALSE)</f>
        <v>0</v>
      </c>
      <c r="AD268">
        <f>VLOOKUP($B268,'Tillförd energi'!$B$1:$AS$566,MATCH(AD$1,'Tillförd energi'!$B$1:$AQ$1,0),FALSE)</f>
        <v>0</v>
      </c>
      <c r="AE268">
        <f>VLOOKUP($B268,'Tillförd energi'!$B$1:$AS$566,MATCH(AE$1,'Tillförd energi'!$B$1:$AQ$1,0),FALSE)</f>
        <v>0</v>
      </c>
      <c r="AF268">
        <f>VLOOKUP($B268,'Tillförd energi'!$B$1:$AS$566,MATCH(AF$1,'Tillförd energi'!$B$1:$AQ$1,0),FALSE)</f>
        <v>2.3E-2</v>
      </c>
      <c r="AG268">
        <f>IFERROR(VLOOKUP(B268,Miljö!$B$1:$S$476,9,FALSE)/1,0)</f>
        <v>0</v>
      </c>
      <c r="AI268">
        <f t="shared" si="40"/>
        <v>2.1930000000000001</v>
      </c>
      <c r="AJ268">
        <f t="shared" si="41"/>
        <v>2.1930000000000001</v>
      </c>
      <c r="AK268">
        <f>IF(ISERROR(1/VLOOKUP($B268,Leveranser!$B$1:$S$500,MATCH("såld värme (gwh)",Leveranser!$B$1:$S$1,0),FALSE)),"",VLOOKUP($B268,Leveranser!$B$1:$S$500,MATCH("såld värme (gwh)",Leveranser!$B$1:$S$1,0),FALSE))</f>
        <v>1.704</v>
      </c>
      <c r="AL268" s="22">
        <f>VLOOKUP($B268,Leveranser!$B$1:$Y$500,MATCH("Totalt såld fjärrvärme till andra fjärrvärmeföretag",Leveranser!$B$1:$AA$1,0),FALSE)</f>
        <v>0</v>
      </c>
      <c r="AM268" s="22">
        <f>IF(ISERROR(1/VLOOKUP($B268,Miljö!$B$1:$S$500,MATCH("Såld mängd produktionsspecifik fjärrvärme (GWh)",Miljö!$B$1:$R$1,0),FALSE)),0,VLOOKUP($B268,Miljö!$B$1:$S$500,MATCH("Såld mängd produktionsspecifik fjärrvärme (GWh)",Miljö!$B$1:$R$1,0),FALSE))</f>
        <v>0</v>
      </c>
      <c r="AN268" s="23">
        <f t="shared" si="42"/>
        <v>0.77701778385772913</v>
      </c>
      <c r="AP268" t="str">
        <f>VLOOKUP($B268,'Miljövärden urval för publ'!$B$1:$H$450,7,FALSE)</f>
        <v>Ja</v>
      </c>
      <c r="AQ268" t="str">
        <f>VLOOKUP($B268,'Miljövärden urval för publ'!$B$1:$H$450,6,FALSE)</f>
        <v>Ja</v>
      </c>
      <c r="AU268">
        <f t="shared" si="43"/>
        <v>2.3E-2</v>
      </c>
      <c r="AV268">
        <f t="shared" si="44"/>
        <v>0</v>
      </c>
      <c r="AW268">
        <f t="shared" si="45"/>
        <v>0</v>
      </c>
      <c r="AX268">
        <f t="shared" si="46"/>
        <v>2.14</v>
      </c>
      <c r="AZ268">
        <f t="shared" si="47"/>
        <v>0</v>
      </c>
      <c r="BA268">
        <f t="shared" si="48"/>
        <v>0</v>
      </c>
      <c r="BC268">
        <f t="shared" si="49"/>
        <v>2.14</v>
      </c>
    </row>
    <row r="269" spans="1:55" ht="15" customHeight="1" x14ac:dyDescent="0.25">
      <c r="A269" t="s">
        <v>376</v>
      </c>
      <c r="B269" t="s">
        <v>381</v>
      </c>
      <c r="C269">
        <f>VLOOKUP($B269,'Tillförd energi'!$B$1:$AS$566,MATCH(C$1,'Tillförd energi'!$B$1:$AQ$1,0),FALSE)</f>
        <v>0</v>
      </c>
      <c r="D269">
        <f>VLOOKUP($B269,'Tillförd energi'!$B$1:$AS$566,MATCH(D$1,'Tillförd energi'!$B$1:$AQ$1,0),FALSE)</f>
        <v>0.04</v>
      </c>
      <c r="E269">
        <f>VLOOKUP($B269,'Tillförd energi'!$B$1:$AS$566,MATCH(E$1,'Tillförd energi'!$B$1:$AQ$1,0),FALSE)</f>
        <v>0</v>
      </c>
      <c r="F269">
        <f>VLOOKUP($B269,'Tillförd energi'!$B$1:$AS$566,MATCH(F$1,'Tillförd energi'!$B$1:$AQ$1,0),FALSE)</f>
        <v>0</v>
      </c>
      <c r="G269">
        <f>VLOOKUP($B269,'Tillförd energi'!$B$1:$AS$566,MATCH(G$1,'Tillförd energi'!$B$1:$AQ$1,0),FALSE)</f>
        <v>0</v>
      </c>
      <c r="H269">
        <f>VLOOKUP($B269,'Tillförd energi'!$B$1:$AS$566,MATCH(H$1,'Tillförd energi'!$B$1:$AQ$1,0),FALSE)</f>
        <v>0</v>
      </c>
      <c r="I269">
        <f>VLOOKUP($B269,'Tillförd energi'!$B$1:$AS$566,MATCH(I$1,'Tillförd energi'!$B$1:$AQ$1,0),FALSE)</f>
        <v>0</v>
      </c>
      <c r="J269">
        <f>VLOOKUP($B269,'Tillförd energi'!$B$1:$AS$566,MATCH(J$1,'Tillförd energi'!$B$1:$AQ$1,0),FALSE)</f>
        <v>0</v>
      </c>
      <c r="K269">
        <v>0</v>
      </c>
      <c r="L269">
        <f>VLOOKUP($B269,'Tillförd energi'!$B$1:$AS$566,MATCH(L$1,'Tillförd energi'!$B$1:$AQ$1,0),FALSE)</f>
        <v>0</v>
      </c>
      <c r="M269">
        <f>VLOOKUP($B269,'Tillförd energi'!$B$1:$AS$566,MATCH(M$1,'Tillförd energi'!$B$1:$AQ$1,0),FALSE)</f>
        <v>0</v>
      </c>
      <c r="N269">
        <f>VLOOKUP($B269,'Tillförd energi'!$B$1:$AS$566,MATCH(N$1,'Tillförd energi'!$B$1:$AQ$1,0),FALSE)</f>
        <v>0</v>
      </c>
      <c r="O269">
        <f>VLOOKUP($B269,'Tillförd energi'!$B$1:$AS$566,MATCH(O$1,'Tillförd energi'!$B$1:$AQ$1,0),FALSE)</f>
        <v>0</v>
      </c>
      <c r="P269">
        <f>VLOOKUP($B269,'Tillförd energi'!$B$1:$AS$566,MATCH(P$1,'Tillförd energi'!$B$1:$AQ$1,0),FALSE)</f>
        <v>0</v>
      </c>
      <c r="Q269">
        <f>VLOOKUP($B269,'Tillförd energi'!$B$1:$AS$566,MATCH(Q$1,'Tillförd energi'!$B$1:$AQ$1,0),FALSE)</f>
        <v>0</v>
      </c>
      <c r="R269">
        <f>VLOOKUP($B269,'Tillförd energi'!$B$1:$AS$566,MATCH(R$1,'Tillförd energi'!$B$1:$AQ$1,0),FALSE)</f>
        <v>3.75</v>
      </c>
      <c r="S269">
        <f>VLOOKUP($B269,'Tillförd energi'!$B$1:$AS$566,MATCH(S$1,'Tillförd energi'!$B$1:$AQ$1,0),FALSE)</f>
        <v>0</v>
      </c>
      <c r="T269">
        <f>VLOOKUP($B269,'Tillförd energi'!$B$1:$AS$566,MATCH(T$1,'Tillförd energi'!$B$1:$AQ$1,0),FALSE)</f>
        <v>0</v>
      </c>
      <c r="U269">
        <f>VLOOKUP($B269,'Tillförd energi'!$B$1:$AS$566,MATCH(U$1,'Tillförd energi'!$B$1:$AQ$1,0),FALSE)</f>
        <v>0</v>
      </c>
      <c r="V269">
        <f>VLOOKUP($B269,'Tillförd energi'!$B$1:$AS$566,MATCH(V$1,'Tillförd energi'!$B$1:$AQ$1,0),FALSE)</f>
        <v>0</v>
      </c>
      <c r="W269">
        <f>VLOOKUP($B269,'Tillförd energi'!$B$1:$AS$566,MATCH(W$1,'Tillförd energi'!$B$1:$AQ$1,0),FALSE)</f>
        <v>0</v>
      </c>
      <c r="X269">
        <f>VLOOKUP($B269,'Tillförd energi'!$B$1:$AS$566,MATCH(X$1,'Tillförd energi'!$B$1:$AQ$1,0),FALSE)</f>
        <v>0</v>
      </c>
      <c r="Y269">
        <f>VLOOKUP($B269,'Tillförd energi'!$B$1:$AS$566,MATCH(Y$1,'Tillförd energi'!$B$1:$AQ$1,0),FALSE)</f>
        <v>0</v>
      </c>
      <c r="Z269">
        <f>VLOOKUP($B269,'Tillförd energi'!$B$1:$AS$566,MATCH(Z$1,'Tillförd energi'!$B$1:$AQ$1,0),FALSE)</f>
        <v>0</v>
      </c>
      <c r="AA269">
        <f>VLOOKUP($B269,'Tillförd energi'!$B$1:$AS$566,MATCH(AA$1,'Tillförd energi'!$B$1:$AQ$1,0),FALSE)</f>
        <v>0</v>
      </c>
      <c r="AB269">
        <f>VLOOKUP($B269,'Tillförd energi'!$B$1:$AS$566,MATCH(AB$1,'Tillförd energi'!$B$1:$AQ$1,0),FALSE)</f>
        <v>0</v>
      </c>
      <c r="AC269">
        <f>VLOOKUP($B269,'Tillförd energi'!$B$1:$AS$566,MATCH(AC$1,'Tillförd energi'!$B$1:$AQ$1,0),FALSE)</f>
        <v>0</v>
      </c>
      <c r="AD269">
        <f>VLOOKUP($B269,'Tillförd energi'!$B$1:$AS$566,MATCH(AD$1,'Tillförd energi'!$B$1:$AQ$1,0),FALSE)</f>
        <v>0</v>
      </c>
      <c r="AE269">
        <f>VLOOKUP($B269,'Tillförd energi'!$B$1:$AS$566,MATCH(AE$1,'Tillförd energi'!$B$1:$AQ$1,0),FALSE)</f>
        <v>0</v>
      </c>
      <c r="AF269">
        <f>VLOOKUP($B269,'Tillförd energi'!$B$1:$AS$566,MATCH(AF$1,'Tillförd energi'!$B$1:$AQ$1,0),FALSE)</f>
        <v>4.5999999999999999E-2</v>
      </c>
      <c r="AG269">
        <f>IFERROR(VLOOKUP(B269,Miljö!$B$1:$S$476,9,FALSE)/1,0)</f>
        <v>0</v>
      </c>
      <c r="AI269">
        <f t="shared" si="40"/>
        <v>3.8359999999999999</v>
      </c>
      <c r="AJ269">
        <f t="shared" si="41"/>
        <v>3.8359999999999999</v>
      </c>
      <c r="AK269">
        <f>IF(ISERROR(1/VLOOKUP($B269,Leveranser!$B$1:$S$500,MATCH("såld värme (gwh)",Leveranser!$B$1:$S$1,0),FALSE)),"",VLOOKUP($B269,Leveranser!$B$1:$S$500,MATCH("såld värme (gwh)",Leveranser!$B$1:$S$1,0),FALSE))</f>
        <v>2.8079999999999998</v>
      </c>
      <c r="AL269" s="22">
        <f>VLOOKUP($B269,Leveranser!$B$1:$Y$500,MATCH("Totalt såld fjärrvärme till andra fjärrvärmeföretag",Leveranser!$B$1:$AA$1,0),FALSE)</f>
        <v>0</v>
      </c>
      <c r="AM269" s="22">
        <f>IF(ISERROR(1/VLOOKUP($B269,Miljö!$B$1:$S$500,MATCH("Såld mängd produktionsspecifik fjärrvärme (GWh)",Miljö!$B$1:$R$1,0),FALSE)),0,VLOOKUP($B269,Miljö!$B$1:$S$500,MATCH("Såld mängd produktionsspecifik fjärrvärme (GWh)",Miljö!$B$1:$R$1,0),FALSE))</f>
        <v>0</v>
      </c>
      <c r="AN269" s="23">
        <f t="shared" si="42"/>
        <v>0.73201251303441084</v>
      </c>
      <c r="AP269" t="str">
        <f>VLOOKUP($B269,'Miljövärden urval för publ'!$B$1:$H$450,7,FALSE)</f>
        <v>Ja</v>
      </c>
      <c r="AQ269" t="str">
        <f>VLOOKUP($B269,'Miljövärden urval för publ'!$B$1:$H$450,6,FALSE)</f>
        <v>Ja</v>
      </c>
      <c r="AU269">
        <f t="shared" si="43"/>
        <v>4.5999999999999999E-2</v>
      </c>
      <c r="AV269">
        <f t="shared" si="44"/>
        <v>0</v>
      </c>
      <c r="AW269">
        <f t="shared" si="45"/>
        <v>0</v>
      </c>
      <c r="AX269">
        <f t="shared" si="46"/>
        <v>3.75</v>
      </c>
      <c r="AZ269">
        <f t="shared" si="47"/>
        <v>0</v>
      </c>
      <c r="BA269">
        <f t="shared" si="48"/>
        <v>0</v>
      </c>
      <c r="BC269">
        <f t="shared" si="49"/>
        <v>3.75</v>
      </c>
    </row>
    <row r="270" spans="1:55" ht="15" customHeight="1" x14ac:dyDescent="0.25">
      <c r="A270" t="s">
        <v>382</v>
      </c>
      <c r="B270" t="s">
        <v>383</v>
      </c>
      <c r="C270">
        <f>VLOOKUP($B270,'Tillförd energi'!$B$1:$AS$566,MATCH(C$1,'Tillförd energi'!$B$1:$AQ$1,0),FALSE)</f>
        <v>0</v>
      </c>
      <c r="D270">
        <f>VLOOKUP($B270,'Tillförd energi'!$B$1:$AS$566,MATCH(D$1,'Tillförd energi'!$B$1:$AQ$1,0),FALSE)</f>
        <v>2.0739999999999998</v>
      </c>
      <c r="E270">
        <f>VLOOKUP($B270,'Tillförd energi'!$B$1:$AS$566,MATCH(E$1,'Tillförd energi'!$B$1:$AQ$1,0),FALSE)</f>
        <v>0</v>
      </c>
      <c r="F270">
        <f>VLOOKUP($B270,'Tillförd energi'!$B$1:$AS$566,MATCH(F$1,'Tillförd energi'!$B$1:$AQ$1,0),FALSE)</f>
        <v>0</v>
      </c>
      <c r="G270">
        <f>VLOOKUP($B270,'Tillförd energi'!$B$1:$AS$566,MATCH(G$1,'Tillförd energi'!$B$1:$AQ$1,0),FALSE)</f>
        <v>0</v>
      </c>
      <c r="H270">
        <f>VLOOKUP($B270,'Tillförd energi'!$B$1:$AS$566,MATCH(H$1,'Tillförd energi'!$B$1:$AQ$1,0),FALSE)</f>
        <v>0</v>
      </c>
      <c r="I270">
        <f>VLOOKUP($B270,'Tillförd energi'!$B$1:$AS$566,MATCH(I$1,'Tillförd energi'!$B$1:$AQ$1,0),FALSE)</f>
        <v>0</v>
      </c>
      <c r="J270">
        <f>VLOOKUP($B270,'Tillförd energi'!$B$1:$AS$566,MATCH(J$1,'Tillförd energi'!$B$1:$AQ$1,0),FALSE)</f>
        <v>0</v>
      </c>
      <c r="K270">
        <v>0</v>
      </c>
      <c r="L270">
        <f>VLOOKUP($B270,'Tillförd energi'!$B$1:$AS$566,MATCH(L$1,'Tillförd energi'!$B$1:$AQ$1,0),FALSE)</f>
        <v>0</v>
      </c>
      <c r="M270">
        <f>VLOOKUP($B270,'Tillförd energi'!$B$1:$AS$566,MATCH(M$1,'Tillförd energi'!$B$1:$AQ$1,0),FALSE)</f>
        <v>0</v>
      </c>
      <c r="N270">
        <f>VLOOKUP($B270,'Tillförd energi'!$B$1:$AS$566,MATCH(N$1,'Tillförd energi'!$B$1:$AQ$1,0),FALSE)</f>
        <v>0</v>
      </c>
      <c r="O270">
        <f>VLOOKUP($B270,'Tillförd energi'!$B$1:$AS$566,MATCH(O$1,'Tillförd energi'!$B$1:$AQ$1,0),FALSE)</f>
        <v>0</v>
      </c>
      <c r="P270">
        <f>VLOOKUP($B270,'Tillförd energi'!$B$1:$AS$566,MATCH(P$1,'Tillförd energi'!$B$1:$AQ$1,0),FALSE)</f>
        <v>0</v>
      </c>
      <c r="Q270">
        <f>VLOOKUP($B270,'Tillförd energi'!$B$1:$AS$566,MATCH(Q$1,'Tillförd energi'!$B$1:$AQ$1,0),FALSE)</f>
        <v>0</v>
      </c>
      <c r="R270">
        <f>VLOOKUP($B270,'Tillförd energi'!$B$1:$AS$566,MATCH(R$1,'Tillförd energi'!$B$1:$AQ$1,0),FALSE)</f>
        <v>13.677</v>
      </c>
      <c r="S270">
        <f>VLOOKUP($B270,'Tillförd energi'!$B$1:$AS$566,MATCH(S$1,'Tillförd energi'!$B$1:$AQ$1,0),FALSE)</f>
        <v>0</v>
      </c>
      <c r="T270">
        <f>VLOOKUP($B270,'Tillförd energi'!$B$1:$AS$566,MATCH(T$1,'Tillförd energi'!$B$1:$AQ$1,0),FALSE)</f>
        <v>0</v>
      </c>
      <c r="U270">
        <f>VLOOKUP($B270,'Tillförd energi'!$B$1:$AS$566,MATCH(U$1,'Tillförd energi'!$B$1:$AQ$1,0),FALSE)</f>
        <v>0</v>
      </c>
      <c r="V270">
        <f>VLOOKUP($B270,'Tillförd energi'!$B$1:$AS$566,MATCH(V$1,'Tillförd energi'!$B$1:$AQ$1,0),FALSE)</f>
        <v>0</v>
      </c>
      <c r="W270">
        <f>VLOOKUP($B270,'Tillförd energi'!$B$1:$AS$566,MATCH(W$1,'Tillförd energi'!$B$1:$AQ$1,0),FALSE)</f>
        <v>0</v>
      </c>
      <c r="X270">
        <f>VLOOKUP($B270,'Tillförd energi'!$B$1:$AS$566,MATCH(X$1,'Tillförd energi'!$B$1:$AQ$1,0),FALSE)</f>
        <v>0</v>
      </c>
      <c r="Y270">
        <f>VLOOKUP($B270,'Tillförd energi'!$B$1:$AS$566,MATCH(Y$1,'Tillförd energi'!$B$1:$AQ$1,0),FALSE)</f>
        <v>0</v>
      </c>
      <c r="Z270">
        <f>VLOOKUP($B270,'Tillförd energi'!$B$1:$AS$566,MATCH(Z$1,'Tillförd energi'!$B$1:$AQ$1,0),FALSE)</f>
        <v>5.3490000000000002</v>
      </c>
      <c r="AA270">
        <f>VLOOKUP($B270,'Tillförd energi'!$B$1:$AS$566,MATCH(AA$1,'Tillförd energi'!$B$1:$AQ$1,0),FALSE)</f>
        <v>0</v>
      </c>
      <c r="AB270">
        <f>VLOOKUP($B270,'Tillförd energi'!$B$1:$AS$566,MATCH(AB$1,'Tillförd energi'!$B$1:$AQ$1,0),FALSE)</f>
        <v>0</v>
      </c>
      <c r="AC270">
        <f>VLOOKUP($B270,'Tillförd energi'!$B$1:$AS$566,MATCH(AC$1,'Tillförd energi'!$B$1:$AQ$1,0),FALSE)</f>
        <v>0</v>
      </c>
      <c r="AD270">
        <f>VLOOKUP($B270,'Tillförd energi'!$B$1:$AS$566,MATCH(AD$1,'Tillförd energi'!$B$1:$AQ$1,0),FALSE)</f>
        <v>22.792000000000002</v>
      </c>
      <c r="AE270">
        <f>VLOOKUP($B270,'Tillförd energi'!$B$1:$AS$566,MATCH(AE$1,'Tillförd energi'!$B$1:$AQ$1,0),FALSE)</f>
        <v>0</v>
      </c>
      <c r="AF270">
        <f>VLOOKUP($B270,'Tillförd energi'!$B$1:$AS$566,MATCH(AF$1,'Tillförd energi'!$B$1:$AQ$1,0),FALSE)</f>
        <v>0.9</v>
      </c>
      <c r="AG270">
        <f>IFERROR(VLOOKUP(B270,Miljö!$B$1:$S$476,9,FALSE)/1,0)</f>
        <v>0</v>
      </c>
      <c r="AI270">
        <f t="shared" si="40"/>
        <v>44.792000000000002</v>
      </c>
      <c r="AJ270">
        <f t="shared" si="41"/>
        <v>44.792000000000002</v>
      </c>
      <c r="AK270">
        <f>IF(ISERROR(1/VLOOKUP($B270,Leveranser!$B$1:$S$500,MATCH("såld värme (gwh)",Leveranser!$B$1:$S$1,0),FALSE)),"",VLOOKUP($B270,Leveranser!$B$1:$S$500,MATCH("såld värme (gwh)",Leveranser!$B$1:$S$1,0),FALSE))</f>
        <v>39.286999999999999</v>
      </c>
      <c r="AL270" s="22">
        <f>VLOOKUP($B270,Leveranser!$B$1:$Y$500,MATCH("Totalt såld fjärrvärme till andra fjärrvärmeföretag",Leveranser!$B$1:$AA$1,0),FALSE)</f>
        <v>0</v>
      </c>
      <c r="AM270" s="22">
        <f>IF(ISERROR(1/VLOOKUP($B270,Miljö!$B$1:$S$500,MATCH("Såld mängd produktionsspecifik fjärrvärme (GWh)",Miljö!$B$1:$R$1,0),FALSE)),0,VLOOKUP($B270,Miljö!$B$1:$S$500,MATCH("Såld mängd produktionsspecifik fjärrvärme (GWh)",Miljö!$B$1:$R$1,0),FALSE))</f>
        <v>0</v>
      </c>
      <c r="AN270" s="23">
        <f t="shared" si="42"/>
        <v>0.87709858903375593</v>
      </c>
      <c r="AP270" t="str">
        <f>VLOOKUP($B270,'Miljövärden urval för publ'!$B$1:$H$450,7,FALSE)</f>
        <v>Ja</v>
      </c>
      <c r="AQ270" t="str">
        <f>VLOOKUP($B270,'Miljövärden urval för publ'!$B$1:$H$450,6,FALSE)</f>
        <v>Ja</v>
      </c>
      <c r="AU270">
        <f t="shared" si="43"/>
        <v>6.2490000000000006</v>
      </c>
      <c r="AV270">
        <f t="shared" si="44"/>
        <v>0</v>
      </c>
      <c r="AW270">
        <f t="shared" si="45"/>
        <v>0</v>
      </c>
      <c r="AX270">
        <f t="shared" si="46"/>
        <v>13.677</v>
      </c>
      <c r="AZ270">
        <f t="shared" si="47"/>
        <v>0</v>
      </c>
      <c r="BA270">
        <f t="shared" si="48"/>
        <v>0</v>
      </c>
      <c r="BC270">
        <f t="shared" si="49"/>
        <v>13.677</v>
      </c>
    </row>
    <row r="271" spans="1:55" ht="15" customHeight="1" x14ac:dyDescent="0.25">
      <c r="A271" t="s">
        <v>382</v>
      </c>
      <c r="B271" t="s">
        <v>384</v>
      </c>
      <c r="C271">
        <f>VLOOKUP($B271,'Tillförd energi'!$B$1:$AS$566,MATCH(C$1,'Tillförd energi'!$B$1:$AQ$1,0),FALSE)</f>
        <v>0</v>
      </c>
      <c r="D271">
        <f>VLOOKUP($B271,'Tillförd energi'!$B$1:$AS$566,MATCH(D$1,'Tillförd energi'!$B$1:$AQ$1,0),FALSE)</f>
        <v>0.13200000000000001</v>
      </c>
      <c r="E271">
        <f>VLOOKUP($B271,'Tillförd energi'!$B$1:$AS$566,MATCH(E$1,'Tillförd energi'!$B$1:$AQ$1,0),FALSE)</f>
        <v>0</v>
      </c>
      <c r="F271">
        <f>VLOOKUP($B271,'Tillförd energi'!$B$1:$AS$566,MATCH(F$1,'Tillförd energi'!$B$1:$AQ$1,0),FALSE)</f>
        <v>0</v>
      </c>
      <c r="G271">
        <f>VLOOKUP($B271,'Tillförd energi'!$B$1:$AS$566,MATCH(G$1,'Tillförd energi'!$B$1:$AQ$1,0),FALSE)</f>
        <v>0</v>
      </c>
      <c r="H271">
        <f>VLOOKUP($B271,'Tillförd energi'!$B$1:$AS$566,MATCH(H$1,'Tillförd energi'!$B$1:$AQ$1,0),FALSE)</f>
        <v>0</v>
      </c>
      <c r="I271">
        <f>VLOOKUP($B271,'Tillförd energi'!$B$1:$AS$566,MATCH(I$1,'Tillförd energi'!$B$1:$AQ$1,0),FALSE)</f>
        <v>0</v>
      </c>
      <c r="J271">
        <f>VLOOKUP($B271,'Tillförd energi'!$B$1:$AS$566,MATCH(J$1,'Tillförd energi'!$B$1:$AQ$1,0),FALSE)</f>
        <v>0</v>
      </c>
      <c r="K271">
        <v>0</v>
      </c>
      <c r="L271">
        <f>VLOOKUP($B271,'Tillförd energi'!$B$1:$AS$566,MATCH(L$1,'Tillförd energi'!$B$1:$AQ$1,0),FALSE)</f>
        <v>0</v>
      </c>
      <c r="M271">
        <f>VLOOKUP($B271,'Tillförd energi'!$B$1:$AS$566,MATCH(M$1,'Tillförd energi'!$B$1:$AQ$1,0),FALSE)</f>
        <v>0</v>
      </c>
      <c r="N271">
        <f>VLOOKUP($B271,'Tillförd energi'!$B$1:$AS$566,MATCH(N$1,'Tillförd energi'!$B$1:$AQ$1,0),FALSE)</f>
        <v>0</v>
      </c>
      <c r="O271">
        <f>VLOOKUP($B271,'Tillförd energi'!$B$1:$AS$566,MATCH(O$1,'Tillförd energi'!$B$1:$AQ$1,0),FALSE)</f>
        <v>0</v>
      </c>
      <c r="P271">
        <f>VLOOKUP($B271,'Tillförd energi'!$B$1:$AS$566,MATCH(P$1,'Tillförd energi'!$B$1:$AQ$1,0),FALSE)</f>
        <v>0</v>
      </c>
      <c r="Q271">
        <f>VLOOKUP($B271,'Tillförd energi'!$B$1:$AS$566,MATCH(Q$1,'Tillförd energi'!$B$1:$AQ$1,0),FALSE)</f>
        <v>5.4729400000000004</v>
      </c>
      <c r="R271">
        <f>VLOOKUP($B271,'Tillförd energi'!$B$1:$AS$566,MATCH(R$1,'Tillförd energi'!$B$1:$AQ$1,0),FALSE)</f>
        <v>0</v>
      </c>
      <c r="S271">
        <f>VLOOKUP($B271,'Tillförd energi'!$B$1:$AS$566,MATCH(S$1,'Tillförd energi'!$B$1:$AQ$1,0),FALSE)</f>
        <v>0</v>
      </c>
      <c r="T271">
        <f>VLOOKUP($B271,'Tillförd energi'!$B$1:$AS$566,MATCH(T$1,'Tillförd energi'!$B$1:$AQ$1,0),FALSE)</f>
        <v>0</v>
      </c>
      <c r="U271">
        <f>VLOOKUP($B271,'Tillförd energi'!$B$1:$AS$566,MATCH(U$1,'Tillförd energi'!$B$1:$AQ$1,0),FALSE)</f>
        <v>0</v>
      </c>
      <c r="V271">
        <f>VLOOKUP($B271,'Tillförd energi'!$B$1:$AS$566,MATCH(V$1,'Tillförd energi'!$B$1:$AQ$1,0),FALSE)</f>
        <v>0</v>
      </c>
      <c r="W271">
        <f>VLOOKUP($B271,'Tillförd energi'!$B$1:$AS$566,MATCH(W$1,'Tillförd energi'!$B$1:$AQ$1,0),FALSE)</f>
        <v>0</v>
      </c>
      <c r="X271">
        <f>VLOOKUP($B271,'Tillförd energi'!$B$1:$AS$566,MATCH(X$1,'Tillförd energi'!$B$1:$AQ$1,0),FALSE)</f>
        <v>0</v>
      </c>
      <c r="Y271">
        <f>VLOOKUP($B271,'Tillförd energi'!$B$1:$AS$566,MATCH(Y$1,'Tillförd energi'!$B$1:$AQ$1,0),FALSE)</f>
        <v>0</v>
      </c>
      <c r="Z271">
        <f>VLOOKUP($B271,'Tillförd energi'!$B$1:$AS$566,MATCH(Z$1,'Tillförd energi'!$B$1:$AQ$1,0),FALSE)</f>
        <v>0</v>
      </c>
      <c r="AA271">
        <f>VLOOKUP($B271,'Tillförd energi'!$B$1:$AS$566,MATCH(AA$1,'Tillförd energi'!$B$1:$AQ$1,0),FALSE)</f>
        <v>0</v>
      </c>
      <c r="AB271">
        <f>VLOOKUP($B271,'Tillförd energi'!$B$1:$AS$566,MATCH(AB$1,'Tillförd energi'!$B$1:$AQ$1,0),FALSE)</f>
        <v>0</v>
      </c>
      <c r="AC271">
        <f>VLOOKUP($B271,'Tillförd energi'!$B$1:$AS$566,MATCH(AC$1,'Tillförd energi'!$B$1:$AQ$1,0),FALSE)</f>
        <v>0</v>
      </c>
      <c r="AD271">
        <f>VLOOKUP($B271,'Tillförd energi'!$B$1:$AS$566,MATCH(AD$1,'Tillförd energi'!$B$1:$AQ$1,0),FALSE)</f>
        <v>0</v>
      </c>
      <c r="AE271">
        <f>VLOOKUP($B271,'Tillförd energi'!$B$1:$AS$566,MATCH(AE$1,'Tillförd energi'!$B$1:$AQ$1,0),FALSE)</f>
        <v>0</v>
      </c>
      <c r="AF271">
        <f>VLOOKUP($B271,'Tillförd energi'!$B$1:$AS$566,MATCH(AF$1,'Tillförd energi'!$B$1:$AQ$1,0),FALSE)</f>
        <v>0.1</v>
      </c>
      <c r="AG271">
        <f>IFERROR(VLOOKUP(B271,Miljö!$B$1:$S$476,9,FALSE)/1,0)</f>
        <v>0</v>
      </c>
      <c r="AI271">
        <f t="shared" si="40"/>
        <v>5.7049399999999997</v>
      </c>
      <c r="AJ271">
        <f t="shared" si="41"/>
        <v>5.7049399999999997</v>
      </c>
      <c r="AK271">
        <f>IF(ISERROR(1/VLOOKUP($B271,Leveranser!$B$1:$S$500,MATCH("såld värme (gwh)",Leveranser!$B$1:$S$1,0),FALSE)),"",VLOOKUP($B271,Leveranser!$B$1:$S$500,MATCH("såld värme (gwh)",Leveranser!$B$1:$S$1,0),FALSE))</f>
        <v>4.2370000000000001</v>
      </c>
      <c r="AL271" s="22">
        <f>VLOOKUP($B271,Leveranser!$B$1:$Y$500,MATCH("Totalt såld fjärrvärme till andra fjärrvärmeföretag",Leveranser!$B$1:$AA$1,0),FALSE)</f>
        <v>0</v>
      </c>
      <c r="AM271" s="22">
        <f>IF(ISERROR(1/VLOOKUP($B271,Miljö!$B$1:$S$500,MATCH("Såld mängd produktionsspecifik fjärrvärme (GWh)",Miljö!$B$1:$R$1,0),FALSE)),0,VLOOKUP($B271,Miljö!$B$1:$S$500,MATCH("Såld mängd produktionsspecifik fjärrvärme (GWh)",Miljö!$B$1:$R$1,0),FALSE))</f>
        <v>0</v>
      </c>
      <c r="AN271" s="23">
        <f t="shared" si="42"/>
        <v>0.74268966895357358</v>
      </c>
      <c r="AP271" t="str">
        <f>VLOOKUP($B271,'Miljövärden urval för publ'!$B$1:$H$450,7,FALSE)</f>
        <v>Ja</v>
      </c>
      <c r="AQ271" t="str">
        <f>VLOOKUP($B271,'Miljövärden urval för publ'!$B$1:$H$450,6,FALSE)</f>
        <v>Nej</v>
      </c>
      <c r="AU271">
        <f t="shared" si="43"/>
        <v>0.1</v>
      </c>
      <c r="AV271">
        <f t="shared" si="44"/>
        <v>0</v>
      </c>
      <c r="AW271">
        <f t="shared" si="45"/>
        <v>5.4729400000000004</v>
      </c>
      <c r="AX271">
        <f t="shared" si="46"/>
        <v>0</v>
      </c>
      <c r="AZ271">
        <f t="shared" si="47"/>
        <v>0</v>
      </c>
      <c r="BA271">
        <f t="shared" si="48"/>
        <v>0</v>
      </c>
      <c r="BC271">
        <f t="shared" si="49"/>
        <v>5.4729400000000004</v>
      </c>
    </row>
    <row r="272" spans="1:55" ht="15" customHeight="1" x14ac:dyDescent="0.25">
      <c r="A272" t="s">
        <v>385</v>
      </c>
      <c r="B272" t="s">
        <v>386</v>
      </c>
      <c r="C272">
        <f>VLOOKUP($B272,'Tillförd energi'!$B$1:$AS$566,MATCH(C$1,'Tillförd energi'!$B$1:$AQ$1,0),FALSE)</f>
        <v>0</v>
      </c>
      <c r="D272">
        <f>VLOOKUP($B272,'Tillförd energi'!$B$1:$AS$566,MATCH(D$1,'Tillförd energi'!$B$1:$AQ$1,0),FALSE)</f>
        <v>0</v>
      </c>
      <c r="E272">
        <f>VLOOKUP($B272,'Tillförd energi'!$B$1:$AS$566,MATCH(E$1,'Tillförd energi'!$B$1:$AQ$1,0),FALSE)</f>
        <v>0</v>
      </c>
      <c r="F272">
        <f>VLOOKUP($B272,'Tillförd energi'!$B$1:$AS$566,MATCH(F$1,'Tillförd energi'!$B$1:$AQ$1,0),FALSE)</f>
        <v>0</v>
      </c>
      <c r="G272">
        <f>VLOOKUP($B272,'Tillförd energi'!$B$1:$AS$566,MATCH(G$1,'Tillförd energi'!$B$1:$AQ$1,0),FALSE)</f>
        <v>0</v>
      </c>
      <c r="H272">
        <f>VLOOKUP($B272,'Tillförd energi'!$B$1:$AS$566,MATCH(H$1,'Tillförd energi'!$B$1:$AQ$1,0),FALSE)</f>
        <v>0</v>
      </c>
      <c r="I272">
        <f>VLOOKUP($B272,'Tillförd energi'!$B$1:$AS$566,MATCH(I$1,'Tillförd energi'!$B$1:$AQ$1,0),FALSE)</f>
        <v>0</v>
      </c>
      <c r="J272">
        <f>VLOOKUP($B272,'Tillförd energi'!$B$1:$AS$566,MATCH(J$1,'Tillförd energi'!$B$1:$AQ$1,0),FALSE)</f>
        <v>0</v>
      </c>
      <c r="K272">
        <v>0</v>
      </c>
      <c r="L272">
        <f>VLOOKUP($B272,'Tillförd energi'!$B$1:$AS$566,MATCH(L$1,'Tillförd energi'!$B$1:$AQ$1,0),FALSE)</f>
        <v>0</v>
      </c>
      <c r="M272">
        <f>VLOOKUP($B272,'Tillförd energi'!$B$1:$AS$566,MATCH(M$1,'Tillförd energi'!$B$1:$AQ$1,0),FALSE)</f>
        <v>0</v>
      </c>
      <c r="N272">
        <f>VLOOKUP($B272,'Tillförd energi'!$B$1:$AS$566,MATCH(N$1,'Tillförd energi'!$B$1:$AQ$1,0),FALSE)</f>
        <v>0</v>
      </c>
      <c r="O272">
        <f>VLOOKUP($B272,'Tillförd energi'!$B$1:$AS$566,MATCH(O$1,'Tillförd energi'!$B$1:$AQ$1,0),FALSE)</f>
        <v>0</v>
      </c>
      <c r="P272">
        <f>VLOOKUP($B272,'Tillförd energi'!$B$1:$AS$566,MATCH(P$1,'Tillförd energi'!$B$1:$AQ$1,0),FALSE)</f>
        <v>0</v>
      </c>
      <c r="Q272">
        <f>VLOOKUP($B272,'Tillförd energi'!$B$1:$AS$566,MATCH(Q$1,'Tillförd energi'!$B$1:$AQ$1,0),FALSE)</f>
        <v>0</v>
      </c>
      <c r="R272">
        <f>VLOOKUP($B272,'Tillförd energi'!$B$1:$AS$566,MATCH(R$1,'Tillförd energi'!$B$1:$AQ$1,0),FALSE)</f>
        <v>0</v>
      </c>
      <c r="S272">
        <f>VLOOKUP($B272,'Tillförd energi'!$B$1:$AS$566,MATCH(S$1,'Tillförd energi'!$B$1:$AQ$1,0),FALSE)</f>
        <v>0</v>
      </c>
      <c r="T272">
        <f>VLOOKUP($B272,'Tillförd energi'!$B$1:$AS$566,MATCH(T$1,'Tillförd energi'!$B$1:$AQ$1,0),FALSE)</f>
        <v>0</v>
      </c>
      <c r="U272">
        <f>VLOOKUP($B272,'Tillförd energi'!$B$1:$AS$566,MATCH(U$1,'Tillförd energi'!$B$1:$AQ$1,0),FALSE)</f>
        <v>0</v>
      </c>
      <c r="V272">
        <f>VLOOKUP($B272,'Tillförd energi'!$B$1:$AS$566,MATCH(V$1,'Tillförd energi'!$B$1:$AQ$1,0),FALSE)</f>
        <v>0</v>
      </c>
      <c r="W272">
        <f>VLOOKUP($B272,'Tillförd energi'!$B$1:$AS$566,MATCH(W$1,'Tillförd energi'!$B$1:$AQ$1,0),FALSE)</f>
        <v>0</v>
      </c>
      <c r="X272">
        <f>VLOOKUP($B272,'Tillförd energi'!$B$1:$AS$566,MATCH(X$1,'Tillförd energi'!$B$1:$AQ$1,0),FALSE)</f>
        <v>0</v>
      </c>
      <c r="Y272">
        <f>VLOOKUP($B272,'Tillförd energi'!$B$1:$AS$566,MATCH(Y$1,'Tillförd energi'!$B$1:$AQ$1,0),FALSE)</f>
        <v>0</v>
      </c>
      <c r="Z272">
        <f>VLOOKUP($B272,'Tillförd energi'!$B$1:$AS$566,MATCH(Z$1,'Tillförd energi'!$B$1:$AQ$1,0),FALSE)</f>
        <v>0</v>
      </c>
      <c r="AA272">
        <f>VLOOKUP($B272,'Tillförd energi'!$B$1:$AS$566,MATCH(AA$1,'Tillförd energi'!$B$1:$AQ$1,0),FALSE)</f>
        <v>0</v>
      </c>
      <c r="AB272">
        <f>VLOOKUP($B272,'Tillförd energi'!$B$1:$AS$566,MATCH(AB$1,'Tillförd energi'!$B$1:$AQ$1,0),FALSE)</f>
        <v>0</v>
      </c>
      <c r="AC272">
        <f>VLOOKUP($B272,'Tillförd energi'!$B$1:$AS$566,MATCH(AC$1,'Tillförd energi'!$B$1:$AQ$1,0),FALSE)</f>
        <v>0</v>
      </c>
      <c r="AD272">
        <f>VLOOKUP($B272,'Tillförd energi'!$B$1:$AS$566,MATCH(AD$1,'Tillförd energi'!$B$1:$AQ$1,0),FALSE)</f>
        <v>0</v>
      </c>
      <c r="AE272">
        <f>VLOOKUP($B272,'Tillförd energi'!$B$1:$AS$566,MATCH(AE$1,'Tillförd energi'!$B$1:$AQ$1,0),FALSE)</f>
        <v>0</v>
      </c>
      <c r="AF272">
        <f>VLOOKUP($B272,'Tillförd energi'!$B$1:$AS$566,MATCH(AF$1,'Tillförd energi'!$B$1:$AQ$1,0),FALSE)</f>
        <v>8.82</v>
      </c>
      <c r="AG272">
        <f>IFERROR(VLOOKUP(B272,Miljö!$B$1:$S$476,9,FALSE)/1,0)</f>
        <v>334</v>
      </c>
      <c r="AI272">
        <f t="shared" si="40"/>
        <v>8.82</v>
      </c>
      <c r="AJ272">
        <f t="shared" si="41"/>
        <v>342.82</v>
      </c>
      <c r="AK272">
        <f>IF(ISERROR(1/VLOOKUP($B272,Leveranser!$B$1:$S$500,MATCH("såld värme (gwh)",Leveranser!$B$1:$S$1,0),FALSE)),"",VLOOKUP($B272,Leveranser!$B$1:$S$500,MATCH("såld värme (gwh)",Leveranser!$B$1:$S$1,0),FALSE))</f>
        <v>294</v>
      </c>
      <c r="AL272" s="22">
        <f>VLOOKUP($B272,Leveranser!$B$1:$Y$500,MATCH("Totalt såld fjärrvärme till andra fjärrvärmeföretag",Leveranser!$B$1:$AA$1,0),FALSE)</f>
        <v>0</v>
      </c>
      <c r="AM272" s="22">
        <f>IF(ISERROR(1/VLOOKUP($B272,Miljö!$B$1:$S$500,MATCH("Såld mängd produktionsspecifik fjärrvärme (GWh)",Miljö!$B$1:$R$1,0),FALSE)),0,VLOOKUP($B272,Miljö!$B$1:$S$500,MATCH("Såld mängd produktionsspecifik fjärrvärme (GWh)",Miljö!$B$1:$R$1,0),FALSE))</f>
        <v>0</v>
      </c>
      <c r="AN272" s="23">
        <f t="shared" si="42"/>
        <v>0.85759290589813897</v>
      </c>
      <c r="AP272" t="str">
        <f>VLOOKUP($B272,'Miljövärden urval för publ'!$B$1:$H$450,7,FALSE)</f>
        <v>Ja</v>
      </c>
      <c r="AQ272" t="str">
        <f>VLOOKUP($B272,'Miljövärden urval för publ'!$B$1:$H$450,6,FALSE)</f>
        <v>Nej</v>
      </c>
      <c r="AU272">
        <f t="shared" si="43"/>
        <v>8.82</v>
      </c>
      <c r="AV272">
        <f t="shared" si="44"/>
        <v>0</v>
      </c>
      <c r="AW272">
        <f t="shared" si="45"/>
        <v>0</v>
      </c>
      <c r="AX272">
        <f t="shared" si="46"/>
        <v>0</v>
      </c>
      <c r="AZ272">
        <f t="shared" si="47"/>
        <v>0</v>
      </c>
      <c r="BA272">
        <f t="shared" si="48"/>
        <v>0</v>
      </c>
      <c r="BC272">
        <f t="shared" si="49"/>
        <v>0</v>
      </c>
    </row>
    <row r="273" spans="1:55" ht="15" customHeight="1" x14ac:dyDescent="0.25">
      <c r="A273" t="s">
        <v>387</v>
      </c>
      <c r="B273" t="s">
        <v>388</v>
      </c>
      <c r="C273">
        <f>VLOOKUP($B273,'Tillförd energi'!$B$1:$AS$566,MATCH(C$1,'Tillförd energi'!$B$1:$AQ$1,0),FALSE)</f>
        <v>0</v>
      </c>
      <c r="D273">
        <f>VLOOKUP($B273,'Tillförd energi'!$B$1:$AS$566,MATCH(D$1,'Tillförd energi'!$B$1:$AQ$1,0),FALSE)</f>
        <v>1.1000000000000001</v>
      </c>
      <c r="E273">
        <f>VLOOKUP($B273,'Tillförd energi'!$B$1:$AS$566,MATCH(E$1,'Tillförd energi'!$B$1:$AQ$1,0),FALSE)</f>
        <v>0</v>
      </c>
      <c r="F273">
        <f>VLOOKUP($B273,'Tillförd energi'!$B$1:$AS$566,MATCH(F$1,'Tillförd energi'!$B$1:$AQ$1,0),FALSE)</f>
        <v>0</v>
      </c>
      <c r="G273">
        <f>VLOOKUP($B273,'Tillförd energi'!$B$1:$AS$566,MATCH(G$1,'Tillförd energi'!$B$1:$AQ$1,0),FALSE)</f>
        <v>0</v>
      </c>
      <c r="H273">
        <f>VLOOKUP($B273,'Tillförd energi'!$B$1:$AS$566,MATCH(H$1,'Tillförd energi'!$B$1:$AQ$1,0),FALSE)</f>
        <v>0</v>
      </c>
      <c r="I273">
        <f>VLOOKUP($B273,'Tillförd energi'!$B$1:$AS$566,MATCH(I$1,'Tillförd energi'!$B$1:$AQ$1,0),FALSE)</f>
        <v>0</v>
      </c>
      <c r="J273">
        <f>VLOOKUP($B273,'Tillförd energi'!$B$1:$AS$566,MATCH(J$1,'Tillförd energi'!$B$1:$AQ$1,0),FALSE)</f>
        <v>0</v>
      </c>
      <c r="K273">
        <v>0</v>
      </c>
      <c r="L273">
        <f>VLOOKUP($B273,'Tillförd energi'!$B$1:$AS$566,MATCH(L$1,'Tillförd energi'!$B$1:$AQ$1,0),FALSE)</f>
        <v>43</v>
      </c>
      <c r="M273">
        <f>VLOOKUP($B273,'Tillförd energi'!$B$1:$AS$566,MATCH(M$1,'Tillförd energi'!$B$1:$AQ$1,0),FALSE)</f>
        <v>0</v>
      </c>
      <c r="N273">
        <f>VLOOKUP($B273,'Tillförd energi'!$B$1:$AS$566,MATCH(N$1,'Tillförd energi'!$B$1:$AQ$1,0),FALSE)</f>
        <v>0</v>
      </c>
      <c r="O273">
        <f>VLOOKUP($B273,'Tillförd energi'!$B$1:$AS$566,MATCH(O$1,'Tillförd energi'!$B$1:$AQ$1,0),FALSE)</f>
        <v>0</v>
      </c>
      <c r="P273">
        <f>VLOOKUP($B273,'Tillförd energi'!$B$1:$AS$566,MATCH(P$1,'Tillförd energi'!$B$1:$AQ$1,0),FALSE)</f>
        <v>0</v>
      </c>
      <c r="Q273">
        <f>VLOOKUP($B273,'Tillförd energi'!$B$1:$AS$566,MATCH(Q$1,'Tillförd energi'!$B$1:$AQ$1,0),FALSE)</f>
        <v>0</v>
      </c>
      <c r="R273">
        <f>VLOOKUP($B273,'Tillförd energi'!$B$1:$AS$566,MATCH(R$1,'Tillförd energi'!$B$1:$AQ$1,0),FALSE)</f>
        <v>0</v>
      </c>
      <c r="S273">
        <f>VLOOKUP($B273,'Tillförd energi'!$B$1:$AS$566,MATCH(S$1,'Tillförd energi'!$B$1:$AQ$1,0),FALSE)</f>
        <v>0</v>
      </c>
      <c r="T273">
        <f>VLOOKUP($B273,'Tillförd energi'!$B$1:$AS$566,MATCH(T$1,'Tillförd energi'!$B$1:$AQ$1,0),FALSE)</f>
        <v>0</v>
      </c>
      <c r="U273">
        <f>VLOOKUP($B273,'Tillförd energi'!$B$1:$AS$566,MATCH(U$1,'Tillförd energi'!$B$1:$AQ$1,0),FALSE)</f>
        <v>0</v>
      </c>
      <c r="V273">
        <f>VLOOKUP($B273,'Tillförd energi'!$B$1:$AS$566,MATCH(V$1,'Tillförd energi'!$B$1:$AQ$1,0),FALSE)</f>
        <v>0</v>
      </c>
      <c r="W273">
        <f>VLOOKUP($B273,'Tillförd energi'!$B$1:$AS$566,MATCH(W$1,'Tillförd energi'!$B$1:$AQ$1,0),FALSE)</f>
        <v>0</v>
      </c>
      <c r="X273">
        <f>VLOOKUP($B273,'Tillförd energi'!$B$1:$AS$566,MATCH(X$1,'Tillförd energi'!$B$1:$AQ$1,0),FALSE)</f>
        <v>0</v>
      </c>
      <c r="Y273">
        <f>VLOOKUP($B273,'Tillförd energi'!$B$1:$AS$566,MATCH(Y$1,'Tillförd energi'!$B$1:$AQ$1,0),FALSE)</f>
        <v>0</v>
      </c>
      <c r="Z273">
        <f>VLOOKUP($B273,'Tillförd energi'!$B$1:$AS$566,MATCH(Z$1,'Tillförd energi'!$B$1:$AQ$1,0),FALSE)</f>
        <v>0.38</v>
      </c>
      <c r="AA273">
        <f>VLOOKUP($B273,'Tillförd energi'!$B$1:$AS$566,MATCH(AA$1,'Tillförd energi'!$B$1:$AQ$1,0),FALSE)</f>
        <v>0</v>
      </c>
      <c r="AB273">
        <f>VLOOKUP($B273,'Tillförd energi'!$B$1:$AS$566,MATCH(AB$1,'Tillförd energi'!$B$1:$AQ$1,0),FALSE)</f>
        <v>0</v>
      </c>
      <c r="AC273">
        <f>VLOOKUP($B273,'Tillförd energi'!$B$1:$AS$566,MATCH(AC$1,'Tillförd energi'!$B$1:$AQ$1,0),FALSE)</f>
        <v>0</v>
      </c>
      <c r="AD273">
        <f>VLOOKUP($B273,'Tillförd energi'!$B$1:$AS$566,MATCH(AD$1,'Tillförd energi'!$B$1:$AQ$1,0),FALSE)</f>
        <v>0</v>
      </c>
      <c r="AE273">
        <f>VLOOKUP($B273,'Tillförd energi'!$B$1:$AS$566,MATCH(AE$1,'Tillförd energi'!$B$1:$AQ$1,0),FALSE)</f>
        <v>0</v>
      </c>
      <c r="AF273">
        <f>VLOOKUP($B273,'Tillförd energi'!$B$1:$AS$566,MATCH(AF$1,'Tillförd energi'!$B$1:$AQ$1,0),FALSE)</f>
        <v>1.1000000000000001</v>
      </c>
      <c r="AG273">
        <f>IFERROR(VLOOKUP(B273,Miljö!$B$1:$S$476,9,FALSE)/1,0)</f>
        <v>0</v>
      </c>
      <c r="AI273">
        <f t="shared" si="40"/>
        <v>45.580000000000005</v>
      </c>
      <c r="AJ273">
        <f t="shared" si="41"/>
        <v>45.580000000000005</v>
      </c>
      <c r="AK273">
        <f>IF(ISERROR(1/VLOOKUP($B273,Leveranser!$B$1:$S$500,MATCH("såld värme (gwh)",Leveranser!$B$1:$S$1,0),FALSE)),"",VLOOKUP($B273,Leveranser!$B$1:$S$500,MATCH("såld värme (gwh)",Leveranser!$B$1:$S$1,0),FALSE))</f>
        <v>32.981000000000002</v>
      </c>
      <c r="AL273" s="22">
        <f>VLOOKUP($B273,Leveranser!$B$1:$Y$500,MATCH("Totalt såld fjärrvärme till andra fjärrvärmeföretag",Leveranser!$B$1:$AA$1,0),FALSE)</f>
        <v>0</v>
      </c>
      <c r="AM273" s="22">
        <f>IF(ISERROR(1/VLOOKUP($B273,Miljö!$B$1:$S$500,MATCH("Såld mängd produktionsspecifik fjärrvärme (GWh)",Miljö!$B$1:$R$1,0),FALSE)),0,VLOOKUP($B273,Miljö!$B$1:$S$500,MATCH("Såld mängd produktionsspecifik fjärrvärme (GWh)",Miljö!$B$1:$R$1,0),FALSE))</f>
        <v>0</v>
      </c>
      <c r="AN273" s="23">
        <f t="shared" si="42"/>
        <v>0.72358490566037736</v>
      </c>
      <c r="AP273" t="str">
        <f>VLOOKUP($B273,'Miljövärden urval för publ'!$B$1:$H$450,7,FALSE)</f>
        <v>Ja</v>
      </c>
      <c r="AQ273" t="str">
        <f>VLOOKUP($B273,'Miljövärden urval för publ'!$B$1:$H$450,6,FALSE)</f>
        <v>Nej</v>
      </c>
      <c r="AU273">
        <f t="shared" si="43"/>
        <v>1.48</v>
      </c>
      <c r="AV273">
        <f t="shared" si="44"/>
        <v>0</v>
      </c>
      <c r="AW273">
        <f t="shared" si="45"/>
        <v>0</v>
      </c>
      <c r="AX273">
        <f t="shared" si="46"/>
        <v>0</v>
      </c>
      <c r="AZ273">
        <f t="shared" si="47"/>
        <v>0</v>
      </c>
      <c r="BA273">
        <f t="shared" si="48"/>
        <v>0</v>
      </c>
      <c r="BC273">
        <f t="shared" si="49"/>
        <v>43</v>
      </c>
    </row>
    <row r="274" spans="1:55" ht="15" customHeight="1" x14ac:dyDescent="0.25">
      <c r="A274" t="s">
        <v>389</v>
      </c>
      <c r="B274" t="s">
        <v>390</v>
      </c>
      <c r="C274">
        <f>VLOOKUP($B274,'Tillförd energi'!$B$1:$AS$566,MATCH(C$1,'Tillförd energi'!$B$1:$AQ$1,0),FALSE)</f>
        <v>0</v>
      </c>
      <c r="D274">
        <f>VLOOKUP($B274,'Tillförd energi'!$B$1:$AS$566,MATCH(D$1,'Tillförd energi'!$B$1:$AQ$1,0),FALSE)</f>
        <v>0</v>
      </c>
      <c r="E274">
        <f>VLOOKUP($B274,'Tillförd energi'!$B$1:$AS$566,MATCH(E$1,'Tillförd energi'!$B$1:$AQ$1,0),FALSE)</f>
        <v>0</v>
      </c>
      <c r="F274">
        <f>VLOOKUP($B274,'Tillförd energi'!$B$1:$AS$566,MATCH(F$1,'Tillförd energi'!$B$1:$AQ$1,0),FALSE)</f>
        <v>0</v>
      </c>
      <c r="G274">
        <f>VLOOKUP($B274,'Tillförd energi'!$B$1:$AS$566,MATCH(G$1,'Tillförd energi'!$B$1:$AQ$1,0),FALSE)</f>
        <v>0</v>
      </c>
      <c r="H274">
        <f>VLOOKUP($B274,'Tillförd energi'!$B$1:$AS$566,MATCH(H$1,'Tillförd energi'!$B$1:$AQ$1,0),FALSE)</f>
        <v>0</v>
      </c>
      <c r="I274">
        <f>VLOOKUP($B274,'Tillförd energi'!$B$1:$AS$566,MATCH(I$1,'Tillförd energi'!$B$1:$AQ$1,0),FALSE)</f>
        <v>0</v>
      </c>
      <c r="J274">
        <f>VLOOKUP($B274,'Tillförd energi'!$B$1:$AS$566,MATCH(J$1,'Tillförd energi'!$B$1:$AQ$1,0),FALSE)</f>
        <v>0</v>
      </c>
      <c r="K274">
        <v>0</v>
      </c>
      <c r="L274">
        <f>VLOOKUP($B274,'Tillförd energi'!$B$1:$AS$566,MATCH(L$1,'Tillförd energi'!$B$1:$AQ$1,0),FALSE)</f>
        <v>0</v>
      </c>
      <c r="M274">
        <f>VLOOKUP($B274,'Tillförd energi'!$B$1:$AS$566,MATCH(M$1,'Tillförd energi'!$B$1:$AQ$1,0),FALSE)</f>
        <v>31.4</v>
      </c>
      <c r="N274">
        <f>VLOOKUP($B274,'Tillförd energi'!$B$1:$AS$566,MATCH(N$1,'Tillförd energi'!$B$1:$AQ$1,0),FALSE)</f>
        <v>43.82</v>
      </c>
      <c r="O274">
        <f>VLOOKUP($B274,'Tillförd energi'!$B$1:$AS$566,MATCH(O$1,'Tillförd energi'!$B$1:$AQ$1,0),FALSE)</f>
        <v>8.6999999999999993</v>
      </c>
      <c r="P274">
        <f>VLOOKUP($B274,'Tillförd energi'!$B$1:$AS$566,MATCH(P$1,'Tillförd energi'!$B$1:$AQ$1,0),FALSE)</f>
        <v>32.603099999999998</v>
      </c>
      <c r="Q274">
        <f>VLOOKUP($B274,'Tillförd energi'!$B$1:$AS$566,MATCH(Q$1,'Tillförd energi'!$B$1:$AQ$1,0),FALSE)</f>
        <v>0</v>
      </c>
      <c r="R274">
        <f>VLOOKUP($B274,'Tillförd energi'!$B$1:$AS$566,MATCH(R$1,'Tillförd energi'!$B$1:$AQ$1,0),FALSE)</f>
        <v>0</v>
      </c>
      <c r="S274">
        <f>VLOOKUP($B274,'Tillförd energi'!$B$1:$AS$566,MATCH(S$1,'Tillförd energi'!$B$1:$AQ$1,0),FALSE)</f>
        <v>0</v>
      </c>
      <c r="T274">
        <f>VLOOKUP($B274,'Tillförd energi'!$B$1:$AS$566,MATCH(T$1,'Tillförd energi'!$B$1:$AQ$1,0),FALSE)</f>
        <v>0</v>
      </c>
      <c r="U274">
        <f>VLOOKUP($B274,'Tillförd energi'!$B$1:$AS$566,MATCH(U$1,'Tillförd energi'!$B$1:$AQ$1,0),FALSE)</f>
        <v>0</v>
      </c>
      <c r="V274">
        <f>VLOOKUP($B274,'Tillförd energi'!$B$1:$AS$566,MATCH(V$1,'Tillförd energi'!$B$1:$AQ$1,0),FALSE)</f>
        <v>0</v>
      </c>
      <c r="W274">
        <f>VLOOKUP($B274,'Tillförd energi'!$B$1:$AS$566,MATCH(W$1,'Tillförd energi'!$B$1:$AQ$1,0),FALSE)</f>
        <v>0.46</v>
      </c>
      <c r="X274">
        <f>VLOOKUP($B274,'Tillförd energi'!$B$1:$AS$566,MATCH(X$1,'Tillförd energi'!$B$1:$AQ$1,0),FALSE)</f>
        <v>0</v>
      </c>
      <c r="Y274">
        <f>VLOOKUP($B274,'Tillförd energi'!$B$1:$AS$566,MATCH(Y$1,'Tillförd energi'!$B$1:$AQ$1,0),FALSE)</f>
        <v>0</v>
      </c>
      <c r="Z274">
        <f>VLOOKUP($B274,'Tillförd energi'!$B$1:$AS$566,MATCH(Z$1,'Tillförd energi'!$B$1:$AQ$1,0),FALSE)</f>
        <v>0</v>
      </c>
      <c r="AA274">
        <f>VLOOKUP($B274,'Tillförd energi'!$B$1:$AS$566,MATCH(AA$1,'Tillförd energi'!$B$1:$AQ$1,0),FALSE)</f>
        <v>0</v>
      </c>
      <c r="AB274">
        <f>VLOOKUP($B274,'Tillförd energi'!$B$1:$AS$566,MATCH(AB$1,'Tillförd energi'!$B$1:$AQ$1,0),FALSE)</f>
        <v>0</v>
      </c>
      <c r="AC274">
        <f>VLOOKUP($B274,'Tillförd energi'!$B$1:$AS$566,MATCH(AC$1,'Tillförd energi'!$B$1:$AQ$1,0),FALSE)</f>
        <v>26.1</v>
      </c>
      <c r="AD274">
        <f>VLOOKUP($B274,'Tillförd energi'!$B$1:$AS$566,MATCH(AD$1,'Tillförd energi'!$B$1:$AQ$1,0),FALSE)</f>
        <v>0</v>
      </c>
      <c r="AE274">
        <f>VLOOKUP($B274,'Tillförd energi'!$B$1:$AS$566,MATCH(AE$1,'Tillförd energi'!$B$1:$AQ$1,0),FALSE)</f>
        <v>0</v>
      </c>
      <c r="AF274">
        <f>VLOOKUP($B274,'Tillförd energi'!$B$1:$AS$566,MATCH(AF$1,'Tillförd energi'!$B$1:$AQ$1,0),FALSE)</f>
        <v>3.6337000000000002</v>
      </c>
      <c r="AG274">
        <f>IFERROR(VLOOKUP(B274,Miljö!$B$1:$S$476,9,FALSE)/1,0)</f>
        <v>0</v>
      </c>
      <c r="AI274">
        <f t="shared" si="40"/>
        <v>146.71680000000001</v>
      </c>
      <c r="AJ274">
        <f t="shared" si="41"/>
        <v>146.71680000000001</v>
      </c>
      <c r="AK274">
        <f>IF(ISERROR(1/VLOOKUP($B274,Leveranser!$B$1:$S$500,MATCH("såld värme (gwh)",Leveranser!$B$1:$S$1,0),FALSE)),"",VLOOKUP($B274,Leveranser!$B$1:$S$500,MATCH("såld värme (gwh)",Leveranser!$B$1:$S$1,0),FALSE))</f>
        <v>106.19</v>
      </c>
      <c r="AL274" s="22">
        <f>VLOOKUP($B274,Leveranser!$B$1:$Y$500,MATCH("Totalt såld fjärrvärme till andra fjärrvärmeföretag",Leveranser!$B$1:$AA$1,0),FALSE)</f>
        <v>0</v>
      </c>
      <c r="AM274" s="22">
        <f>IF(ISERROR(1/VLOOKUP($B274,Miljö!$B$1:$S$500,MATCH("Såld mängd produktionsspecifik fjärrvärme (GWh)",Miljö!$B$1:$R$1,0),FALSE)),0,VLOOKUP($B274,Miljö!$B$1:$S$500,MATCH("Såld mängd produktionsspecifik fjärrvärme (GWh)",Miljö!$B$1:$R$1,0),FALSE))</f>
        <v>0</v>
      </c>
      <c r="AN274" s="23">
        <f t="shared" si="42"/>
        <v>0.72377532770616582</v>
      </c>
      <c r="AP274" t="str">
        <f>VLOOKUP($B274,'Miljövärden urval för publ'!$B$1:$H$450,7,FALSE)</f>
        <v>Ja</v>
      </c>
      <c r="AQ274" t="str">
        <f>VLOOKUP($B274,'Miljövärden urval för publ'!$B$1:$H$450,6,FALSE)</f>
        <v>Ja</v>
      </c>
      <c r="AU274">
        <f t="shared" si="43"/>
        <v>3.6337000000000002</v>
      </c>
      <c r="AV274">
        <f t="shared" si="44"/>
        <v>0</v>
      </c>
      <c r="AW274">
        <f t="shared" si="45"/>
        <v>116.5231</v>
      </c>
      <c r="AX274">
        <f t="shared" si="46"/>
        <v>0</v>
      </c>
      <c r="AZ274">
        <f t="shared" si="47"/>
        <v>0</v>
      </c>
      <c r="BA274">
        <f t="shared" si="48"/>
        <v>0</v>
      </c>
      <c r="BC274">
        <f t="shared" si="49"/>
        <v>116.98309999999999</v>
      </c>
    </row>
    <row r="275" spans="1:55" ht="15" customHeight="1" x14ac:dyDescent="0.25">
      <c r="A275" t="s">
        <v>389</v>
      </c>
      <c r="B275" t="s">
        <v>391</v>
      </c>
      <c r="C275">
        <f>VLOOKUP($B275,'Tillförd energi'!$B$1:$AS$566,MATCH(C$1,'Tillförd energi'!$B$1:$AQ$1,0),FALSE)</f>
        <v>0</v>
      </c>
      <c r="D275">
        <f>VLOOKUP($B275,'Tillförd energi'!$B$1:$AS$566,MATCH(D$1,'Tillförd energi'!$B$1:$AQ$1,0),FALSE)</f>
        <v>0.47</v>
      </c>
      <c r="E275">
        <f>VLOOKUP($B275,'Tillförd energi'!$B$1:$AS$566,MATCH(E$1,'Tillförd energi'!$B$1:$AQ$1,0),FALSE)</f>
        <v>0</v>
      </c>
      <c r="F275">
        <f>VLOOKUP($B275,'Tillförd energi'!$B$1:$AS$566,MATCH(F$1,'Tillförd energi'!$B$1:$AQ$1,0),FALSE)</f>
        <v>0</v>
      </c>
      <c r="G275">
        <f>VLOOKUP($B275,'Tillförd energi'!$B$1:$AS$566,MATCH(G$1,'Tillförd energi'!$B$1:$AQ$1,0),FALSE)</f>
        <v>0</v>
      </c>
      <c r="H275">
        <f>VLOOKUP($B275,'Tillförd energi'!$B$1:$AS$566,MATCH(H$1,'Tillförd energi'!$B$1:$AQ$1,0),FALSE)</f>
        <v>0</v>
      </c>
      <c r="I275">
        <f>VLOOKUP($B275,'Tillförd energi'!$B$1:$AS$566,MATCH(I$1,'Tillförd energi'!$B$1:$AQ$1,0),FALSE)</f>
        <v>0</v>
      </c>
      <c r="J275">
        <f>VLOOKUP($B275,'Tillförd energi'!$B$1:$AS$566,MATCH(J$1,'Tillförd energi'!$B$1:$AQ$1,0),FALSE)</f>
        <v>0</v>
      </c>
      <c r="K275">
        <v>0</v>
      </c>
      <c r="L275">
        <f>VLOOKUP($B275,'Tillförd energi'!$B$1:$AS$566,MATCH(L$1,'Tillförd energi'!$B$1:$AQ$1,0),FALSE)</f>
        <v>0</v>
      </c>
      <c r="M275">
        <f>VLOOKUP($B275,'Tillförd energi'!$B$1:$AS$566,MATCH(M$1,'Tillförd energi'!$B$1:$AQ$1,0),FALSE)</f>
        <v>9.92</v>
      </c>
      <c r="N275">
        <f>VLOOKUP($B275,'Tillförd energi'!$B$1:$AS$566,MATCH(N$1,'Tillförd energi'!$B$1:$AQ$1,0),FALSE)</f>
        <v>4.46</v>
      </c>
      <c r="O275">
        <f>VLOOKUP($B275,'Tillförd energi'!$B$1:$AS$566,MATCH(O$1,'Tillförd energi'!$B$1:$AQ$1,0),FALSE)</f>
        <v>0</v>
      </c>
      <c r="P275">
        <f>VLOOKUP($B275,'Tillförd energi'!$B$1:$AS$566,MATCH(P$1,'Tillförd energi'!$B$1:$AQ$1,0),FALSE)</f>
        <v>5.87</v>
      </c>
      <c r="Q275">
        <f>VLOOKUP($B275,'Tillförd energi'!$B$1:$AS$566,MATCH(Q$1,'Tillförd energi'!$B$1:$AQ$1,0),FALSE)</f>
        <v>0</v>
      </c>
      <c r="R275">
        <f>VLOOKUP($B275,'Tillförd energi'!$B$1:$AS$566,MATCH(R$1,'Tillförd energi'!$B$1:$AQ$1,0),FALSE)</f>
        <v>0</v>
      </c>
      <c r="S275">
        <f>VLOOKUP($B275,'Tillförd energi'!$B$1:$AS$566,MATCH(S$1,'Tillförd energi'!$B$1:$AQ$1,0),FALSE)</f>
        <v>0</v>
      </c>
      <c r="T275">
        <f>VLOOKUP($B275,'Tillförd energi'!$B$1:$AS$566,MATCH(T$1,'Tillförd energi'!$B$1:$AQ$1,0),FALSE)</f>
        <v>0</v>
      </c>
      <c r="U275">
        <f>VLOOKUP($B275,'Tillförd energi'!$B$1:$AS$566,MATCH(U$1,'Tillförd energi'!$B$1:$AQ$1,0),FALSE)</f>
        <v>0</v>
      </c>
      <c r="V275">
        <f>VLOOKUP($B275,'Tillförd energi'!$B$1:$AS$566,MATCH(V$1,'Tillförd energi'!$B$1:$AQ$1,0),FALSE)</f>
        <v>0</v>
      </c>
      <c r="W275">
        <f>VLOOKUP($B275,'Tillförd energi'!$B$1:$AS$566,MATCH(W$1,'Tillförd energi'!$B$1:$AQ$1,0),FALSE)</f>
        <v>0</v>
      </c>
      <c r="X275">
        <f>VLOOKUP($B275,'Tillförd energi'!$B$1:$AS$566,MATCH(X$1,'Tillförd energi'!$B$1:$AQ$1,0),FALSE)</f>
        <v>0</v>
      </c>
      <c r="Y275">
        <f>VLOOKUP($B275,'Tillförd energi'!$B$1:$AS$566,MATCH(Y$1,'Tillförd energi'!$B$1:$AQ$1,0),FALSE)</f>
        <v>0</v>
      </c>
      <c r="Z275">
        <f>VLOOKUP($B275,'Tillförd energi'!$B$1:$AS$566,MATCH(Z$1,'Tillförd energi'!$B$1:$AQ$1,0),FALSE)</f>
        <v>0</v>
      </c>
      <c r="AA275">
        <f>VLOOKUP($B275,'Tillförd energi'!$B$1:$AS$566,MATCH(AA$1,'Tillförd energi'!$B$1:$AQ$1,0),FALSE)</f>
        <v>0</v>
      </c>
      <c r="AB275">
        <f>VLOOKUP($B275,'Tillförd energi'!$B$1:$AS$566,MATCH(AB$1,'Tillförd energi'!$B$1:$AQ$1,0),FALSE)</f>
        <v>0</v>
      </c>
      <c r="AC275">
        <f>VLOOKUP($B275,'Tillförd energi'!$B$1:$AS$566,MATCH(AC$1,'Tillförd energi'!$B$1:$AQ$1,0),FALSE)</f>
        <v>4.57</v>
      </c>
      <c r="AD275">
        <f>VLOOKUP($B275,'Tillförd energi'!$B$1:$AS$566,MATCH(AD$1,'Tillförd energi'!$B$1:$AQ$1,0),FALSE)</f>
        <v>0</v>
      </c>
      <c r="AE275">
        <f>VLOOKUP($B275,'Tillförd energi'!$B$1:$AS$566,MATCH(AE$1,'Tillförd energi'!$B$1:$AQ$1,0),FALSE)</f>
        <v>0</v>
      </c>
      <c r="AF275">
        <f>VLOOKUP($B275,'Tillförd energi'!$B$1:$AS$566,MATCH(AF$1,'Tillförd energi'!$B$1:$AQ$1,0),FALSE)</f>
        <v>0.71</v>
      </c>
      <c r="AG275">
        <f>IFERROR(VLOOKUP(B275,Miljö!$B$1:$S$476,9,FALSE)/1,0)</f>
        <v>0</v>
      </c>
      <c r="AI275">
        <f t="shared" si="40"/>
        <v>26.000000000000004</v>
      </c>
      <c r="AJ275">
        <f t="shared" si="41"/>
        <v>26.000000000000004</v>
      </c>
      <c r="AK275">
        <f>IF(ISERROR(1/VLOOKUP($B275,Leveranser!$B$1:$S$500,MATCH("såld värme (gwh)",Leveranser!$B$1:$S$1,0),FALSE)),"",VLOOKUP($B275,Leveranser!$B$1:$S$500,MATCH("såld värme (gwh)",Leveranser!$B$1:$S$1,0),FALSE))</f>
        <v>18.87</v>
      </c>
      <c r="AL275" s="22">
        <f>VLOOKUP($B275,Leveranser!$B$1:$Y$500,MATCH("Totalt såld fjärrvärme till andra fjärrvärmeföretag",Leveranser!$B$1:$AA$1,0),FALSE)</f>
        <v>0</v>
      </c>
      <c r="AM275" s="22">
        <f>IF(ISERROR(1/VLOOKUP($B275,Miljö!$B$1:$S$500,MATCH("Såld mängd produktionsspecifik fjärrvärme (GWh)",Miljö!$B$1:$R$1,0),FALSE)),0,VLOOKUP($B275,Miljö!$B$1:$S$500,MATCH("Såld mängd produktionsspecifik fjärrvärme (GWh)",Miljö!$B$1:$R$1,0),FALSE))</f>
        <v>0</v>
      </c>
      <c r="AN275" s="23">
        <f t="shared" si="42"/>
        <v>0.72576923076923072</v>
      </c>
      <c r="AP275" t="str">
        <f>VLOOKUP($B275,'Miljövärden urval för publ'!$B$1:$H$450,7,FALSE)</f>
        <v>Ja</v>
      </c>
      <c r="AQ275" t="str">
        <f>VLOOKUP($B275,'Miljövärden urval för publ'!$B$1:$H$450,6,FALSE)</f>
        <v>Ja</v>
      </c>
      <c r="AU275">
        <f t="shared" si="43"/>
        <v>0.71</v>
      </c>
      <c r="AV275">
        <f t="shared" si="44"/>
        <v>0</v>
      </c>
      <c r="AW275">
        <f t="shared" si="45"/>
        <v>20.25</v>
      </c>
      <c r="AX275">
        <f t="shared" si="46"/>
        <v>0</v>
      </c>
      <c r="AZ275">
        <f t="shared" si="47"/>
        <v>0</v>
      </c>
      <c r="BA275">
        <f t="shared" si="48"/>
        <v>0</v>
      </c>
      <c r="BC275">
        <f t="shared" si="49"/>
        <v>20.25</v>
      </c>
    </row>
    <row r="276" spans="1:55" ht="15" customHeight="1" x14ac:dyDescent="0.25">
      <c r="A276" t="s">
        <v>389</v>
      </c>
      <c r="B276" t="s">
        <v>392</v>
      </c>
      <c r="C276">
        <f>VLOOKUP($B276,'Tillförd energi'!$B$1:$AS$566,MATCH(C$1,'Tillförd energi'!$B$1:$AQ$1,0),FALSE)</f>
        <v>0</v>
      </c>
      <c r="D276">
        <f>VLOOKUP($B276,'Tillförd energi'!$B$1:$AS$566,MATCH(D$1,'Tillförd energi'!$B$1:$AQ$1,0),FALSE)</f>
        <v>7.0000000000000007E-2</v>
      </c>
      <c r="E276">
        <f>VLOOKUP($B276,'Tillförd energi'!$B$1:$AS$566,MATCH(E$1,'Tillförd energi'!$B$1:$AQ$1,0),FALSE)</f>
        <v>0</v>
      </c>
      <c r="F276">
        <f>VLOOKUP($B276,'Tillförd energi'!$B$1:$AS$566,MATCH(F$1,'Tillförd energi'!$B$1:$AQ$1,0),FALSE)</f>
        <v>0</v>
      </c>
      <c r="G276">
        <f>VLOOKUP($B276,'Tillförd energi'!$B$1:$AS$566,MATCH(G$1,'Tillförd energi'!$B$1:$AQ$1,0),FALSE)</f>
        <v>0</v>
      </c>
      <c r="H276">
        <f>VLOOKUP($B276,'Tillförd energi'!$B$1:$AS$566,MATCH(H$1,'Tillförd energi'!$B$1:$AQ$1,0),FALSE)</f>
        <v>0</v>
      </c>
      <c r="I276">
        <f>VLOOKUP($B276,'Tillförd energi'!$B$1:$AS$566,MATCH(I$1,'Tillförd energi'!$B$1:$AQ$1,0),FALSE)</f>
        <v>0</v>
      </c>
      <c r="J276">
        <f>VLOOKUP($B276,'Tillförd energi'!$B$1:$AS$566,MATCH(J$1,'Tillförd energi'!$B$1:$AQ$1,0),FALSE)</f>
        <v>0</v>
      </c>
      <c r="K276">
        <v>0</v>
      </c>
      <c r="L276">
        <f>VLOOKUP($B276,'Tillförd energi'!$B$1:$AS$566,MATCH(L$1,'Tillförd energi'!$B$1:$AQ$1,0),FALSE)</f>
        <v>0</v>
      </c>
      <c r="M276">
        <f>VLOOKUP($B276,'Tillförd energi'!$B$1:$AS$566,MATCH(M$1,'Tillförd energi'!$B$1:$AQ$1,0),FALSE)</f>
        <v>0</v>
      </c>
      <c r="N276">
        <f>VLOOKUP($B276,'Tillförd energi'!$B$1:$AS$566,MATCH(N$1,'Tillförd energi'!$B$1:$AQ$1,0),FALSE)</f>
        <v>0.93</v>
      </c>
      <c r="O276">
        <f>VLOOKUP($B276,'Tillförd energi'!$B$1:$AS$566,MATCH(O$1,'Tillförd energi'!$B$1:$AQ$1,0),FALSE)</f>
        <v>0</v>
      </c>
      <c r="P276">
        <f>VLOOKUP($B276,'Tillförd energi'!$B$1:$AS$566,MATCH(P$1,'Tillförd energi'!$B$1:$AQ$1,0),FALSE)</f>
        <v>8.34</v>
      </c>
      <c r="Q276">
        <f>VLOOKUP($B276,'Tillförd energi'!$B$1:$AS$566,MATCH(Q$1,'Tillförd energi'!$B$1:$AQ$1,0),FALSE)</f>
        <v>0</v>
      </c>
      <c r="R276">
        <f>VLOOKUP($B276,'Tillförd energi'!$B$1:$AS$566,MATCH(R$1,'Tillförd energi'!$B$1:$AQ$1,0),FALSE)</f>
        <v>0</v>
      </c>
      <c r="S276">
        <f>VLOOKUP($B276,'Tillförd energi'!$B$1:$AS$566,MATCH(S$1,'Tillförd energi'!$B$1:$AQ$1,0),FALSE)</f>
        <v>0</v>
      </c>
      <c r="T276">
        <f>VLOOKUP($B276,'Tillförd energi'!$B$1:$AS$566,MATCH(T$1,'Tillförd energi'!$B$1:$AQ$1,0),FALSE)</f>
        <v>0</v>
      </c>
      <c r="U276">
        <f>VLOOKUP($B276,'Tillförd energi'!$B$1:$AS$566,MATCH(U$1,'Tillförd energi'!$B$1:$AQ$1,0),FALSE)</f>
        <v>0</v>
      </c>
      <c r="V276">
        <f>VLOOKUP($B276,'Tillförd energi'!$B$1:$AS$566,MATCH(V$1,'Tillförd energi'!$B$1:$AQ$1,0),FALSE)</f>
        <v>0</v>
      </c>
      <c r="W276">
        <f>VLOOKUP($B276,'Tillförd energi'!$B$1:$AS$566,MATCH(W$1,'Tillförd energi'!$B$1:$AQ$1,0),FALSE)</f>
        <v>0</v>
      </c>
      <c r="X276">
        <f>VLOOKUP($B276,'Tillförd energi'!$B$1:$AS$566,MATCH(X$1,'Tillförd energi'!$B$1:$AQ$1,0),FALSE)</f>
        <v>0</v>
      </c>
      <c r="Y276">
        <f>VLOOKUP($B276,'Tillförd energi'!$B$1:$AS$566,MATCH(Y$1,'Tillförd energi'!$B$1:$AQ$1,0),FALSE)</f>
        <v>0</v>
      </c>
      <c r="Z276">
        <f>VLOOKUP($B276,'Tillförd energi'!$B$1:$AS$566,MATCH(Z$1,'Tillförd energi'!$B$1:$AQ$1,0),FALSE)</f>
        <v>0</v>
      </c>
      <c r="AA276">
        <f>VLOOKUP($B276,'Tillförd energi'!$B$1:$AS$566,MATCH(AA$1,'Tillförd energi'!$B$1:$AQ$1,0),FALSE)</f>
        <v>0</v>
      </c>
      <c r="AB276">
        <f>VLOOKUP($B276,'Tillförd energi'!$B$1:$AS$566,MATCH(AB$1,'Tillförd energi'!$B$1:$AQ$1,0),FALSE)</f>
        <v>0</v>
      </c>
      <c r="AC276">
        <f>VLOOKUP($B276,'Tillförd energi'!$B$1:$AS$566,MATCH(AC$1,'Tillförd energi'!$B$1:$AQ$1,0),FALSE)</f>
        <v>1.06</v>
      </c>
      <c r="AD276">
        <f>VLOOKUP($B276,'Tillförd energi'!$B$1:$AS$566,MATCH(AD$1,'Tillförd energi'!$B$1:$AQ$1,0),FALSE)</f>
        <v>0</v>
      </c>
      <c r="AE276">
        <f>VLOOKUP($B276,'Tillförd energi'!$B$1:$AS$566,MATCH(AE$1,'Tillförd energi'!$B$1:$AQ$1,0),FALSE)</f>
        <v>0</v>
      </c>
      <c r="AF276">
        <f>VLOOKUP($B276,'Tillförd energi'!$B$1:$AS$566,MATCH(AF$1,'Tillförd energi'!$B$1:$AQ$1,0),FALSE)</f>
        <v>0.19</v>
      </c>
      <c r="AG276">
        <f>IFERROR(VLOOKUP(B276,Miljö!$B$1:$S$476,9,FALSE)/1,0)</f>
        <v>0</v>
      </c>
      <c r="AI276">
        <f t="shared" si="40"/>
        <v>10.59</v>
      </c>
      <c r="AJ276">
        <f t="shared" si="41"/>
        <v>10.59</v>
      </c>
      <c r="AK276">
        <f>IF(ISERROR(1/VLOOKUP($B276,Leveranser!$B$1:$S$500,MATCH("såld värme (gwh)",Leveranser!$B$1:$S$1,0),FALSE)),"",VLOOKUP($B276,Leveranser!$B$1:$S$500,MATCH("såld värme (gwh)",Leveranser!$B$1:$S$1,0),FALSE))</f>
        <v>6.64</v>
      </c>
      <c r="AL276" s="22">
        <f>VLOOKUP($B276,Leveranser!$B$1:$Y$500,MATCH("Totalt såld fjärrvärme till andra fjärrvärmeföretag",Leveranser!$B$1:$AA$1,0),FALSE)</f>
        <v>0</v>
      </c>
      <c r="AM276" s="22">
        <f>IF(ISERROR(1/VLOOKUP($B276,Miljö!$B$1:$S$500,MATCH("Såld mängd produktionsspecifik fjärrvärme (GWh)",Miljö!$B$1:$R$1,0),FALSE)),0,VLOOKUP($B276,Miljö!$B$1:$S$500,MATCH("Såld mängd produktionsspecifik fjärrvärme (GWh)",Miljö!$B$1:$R$1,0),FALSE))</f>
        <v>0</v>
      </c>
      <c r="AN276" s="23">
        <f t="shared" si="42"/>
        <v>0.6270066100094428</v>
      </c>
      <c r="AP276" t="str">
        <f>VLOOKUP($B276,'Miljövärden urval för publ'!$B$1:$H$450,7,FALSE)</f>
        <v>Ja</v>
      </c>
      <c r="AQ276" t="str">
        <f>VLOOKUP($B276,'Miljövärden urval för publ'!$B$1:$H$450,6,FALSE)</f>
        <v>Ja</v>
      </c>
      <c r="AU276">
        <f t="shared" si="43"/>
        <v>0.19</v>
      </c>
      <c r="AV276">
        <f t="shared" si="44"/>
        <v>0</v>
      </c>
      <c r="AW276">
        <f t="shared" si="45"/>
        <v>9.27</v>
      </c>
      <c r="AX276">
        <f t="shared" si="46"/>
        <v>0</v>
      </c>
      <c r="AZ276">
        <f t="shared" si="47"/>
        <v>0</v>
      </c>
      <c r="BA276">
        <f t="shared" si="48"/>
        <v>0</v>
      </c>
      <c r="BC276">
        <f t="shared" si="49"/>
        <v>9.27</v>
      </c>
    </row>
    <row r="277" spans="1:55" ht="15" customHeight="1" x14ac:dyDescent="0.25">
      <c r="A277" t="s">
        <v>389</v>
      </c>
      <c r="B277" t="s">
        <v>393</v>
      </c>
      <c r="C277">
        <f>VLOOKUP($B277,'Tillförd energi'!$B$1:$AS$566,MATCH(C$1,'Tillförd energi'!$B$1:$AQ$1,0),FALSE)</f>
        <v>0</v>
      </c>
      <c r="D277">
        <f>VLOOKUP($B277,'Tillförd energi'!$B$1:$AS$566,MATCH(D$1,'Tillförd energi'!$B$1:$AQ$1,0),FALSE)</f>
        <v>1.37</v>
      </c>
      <c r="E277">
        <f>VLOOKUP($B277,'Tillförd energi'!$B$1:$AS$566,MATCH(E$1,'Tillförd energi'!$B$1:$AQ$1,0),FALSE)</f>
        <v>0</v>
      </c>
      <c r="F277">
        <f>VLOOKUP($B277,'Tillförd energi'!$B$1:$AS$566,MATCH(F$1,'Tillförd energi'!$B$1:$AQ$1,0),FALSE)</f>
        <v>0</v>
      </c>
      <c r="G277">
        <f>VLOOKUP($B277,'Tillförd energi'!$B$1:$AS$566,MATCH(G$1,'Tillförd energi'!$B$1:$AQ$1,0),FALSE)</f>
        <v>0</v>
      </c>
      <c r="H277">
        <f>VLOOKUP($B277,'Tillförd energi'!$B$1:$AS$566,MATCH(H$1,'Tillförd energi'!$B$1:$AQ$1,0),FALSE)</f>
        <v>0</v>
      </c>
      <c r="I277">
        <f>VLOOKUP($B277,'Tillförd energi'!$B$1:$AS$566,MATCH(I$1,'Tillförd energi'!$B$1:$AQ$1,0),FALSE)</f>
        <v>0</v>
      </c>
      <c r="J277">
        <f>VLOOKUP($B277,'Tillförd energi'!$B$1:$AS$566,MATCH(J$1,'Tillförd energi'!$B$1:$AQ$1,0),FALSE)</f>
        <v>0</v>
      </c>
      <c r="K277">
        <v>0</v>
      </c>
      <c r="L277">
        <f>VLOOKUP($B277,'Tillförd energi'!$B$1:$AS$566,MATCH(L$1,'Tillförd energi'!$B$1:$AQ$1,0),FALSE)</f>
        <v>0</v>
      </c>
      <c r="M277">
        <f>VLOOKUP($B277,'Tillförd energi'!$B$1:$AS$566,MATCH(M$1,'Tillförd energi'!$B$1:$AQ$1,0),FALSE)</f>
        <v>8.39</v>
      </c>
      <c r="N277">
        <f>VLOOKUP($B277,'Tillförd energi'!$B$1:$AS$566,MATCH(N$1,'Tillförd energi'!$B$1:$AQ$1,0),FALSE)</f>
        <v>4.2</v>
      </c>
      <c r="O277">
        <f>VLOOKUP($B277,'Tillförd energi'!$B$1:$AS$566,MATCH(O$1,'Tillförd energi'!$B$1:$AQ$1,0),FALSE)</f>
        <v>0</v>
      </c>
      <c r="P277">
        <f>VLOOKUP($B277,'Tillförd energi'!$B$1:$AS$566,MATCH(P$1,'Tillförd energi'!$B$1:$AQ$1,0),FALSE)</f>
        <v>29.37</v>
      </c>
      <c r="Q277">
        <f>VLOOKUP($B277,'Tillförd energi'!$B$1:$AS$566,MATCH(Q$1,'Tillförd energi'!$B$1:$AQ$1,0),FALSE)</f>
        <v>0</v>
      </c>
      <c r="R277">
        <f>VLOOKUP($B277,'Tillförd energi'!$B$1:$AS$566,MATCH(R$1,'Tillförd energi'!$B$1:$AQ$1,0),FALSE)</f>
        <v>0</v>
      </c>
      <c r="S277">
        <f>VLOOKUP($B277,'Tillförd energi'!$B$1:$AS$566,MATCH(S$1,'Tillförd energi'!$B$1:$AQ$1,0),FALSE)</f>
        <v>0</v>
      </c>
      <c r="T277">
        <f>VLOOKUP($B277,'Tillförd energi'!$B$1:$AS$566,MATCH(T$1,'Tillförd energi'!$B$1:$AQ$1,0),FALSE)</f>
        <v>0</v>
      </c>
      <c r="U277">
        <f>VLOOKUP($B277,'Tillförd energi'!$B$1:$AS$566,MATCH(U$1,'Tillförd energi'!$B$1:$AQ$1,0),FALSE)</f>
        <v>0</v>
      </c>
      <c r="V277">
        <f>VLOOKUP($B277,'Tillförd energi'!$B$1:$AS$566,MATCH(V$1,'Tillförd energi'!$B$1:$AQ$1,0),FALSE)</f>
        <v>0</v>
      </c>
      <c r="W277">
        <f>VLOOKUP($B277,'Tillförd energi'!$B$1:$AS$566,MATCH(W$1,'Tillförd energi'!$B$1:$AQ$1,0),FALSE)</f>
        <v>0</v>
      </c>
      <c r="X277">
        <f>VLOOKUP($B277,'Tillförd energi'!$B$1:$AS$566,MATCH(X$1,'Tillförd energi'!$B$1:$AQ$1,0),FALSE)</f>
        <v>0</v>
      </c>
      <c r="Y277">
        <f>VLOOKUP($B277,'Tillförd energi'!$B$1:$AS$566,MATCH(Y$1,'Tillförd energi'!$B$1:$AQ$1,0),FALSE)</f>
        <v>0</v>
      </c>
      <c r="Z277">
        <f>VLOOKUP($B277,'Tillförd energi'!$B$1:$AS$566,MATCH(Z$1,'Tillförd energi'!$B$1:$AQ$1,0),FALSE)</f>
        <v>0</v>
      </c>
      <c r="AA277">
        <f>VLOOKUP($B277,'Tillförd energi'!$B$1:$AS$566,MATCH(AA$1,'Tillförd energi'!$B$1:$AQ$1,0),FALSE)</f>
        <v>0</v>
      </c>
      <c r="AB277">
        <f>VLOOKUP($B277,'Tillförd energi'!$B$1:$AS$566,MATCH(AB$1,'Tillförd energi'!$B$1:$AQ$1,0),FALSE)</f>
        <v>0</v>
      </c>
      <c r="AC277">
        <f>VLOOKUP($B277,'Tillförd energi'!$B$1:$AS$566,MATCH(AC$1,'Tillförd energi'!$B$1:$AQ$1,0),FALSE)</f>
        <v>6.52</v>
      </c>
      <c r="AD277">
        <f>VLOOKUP($B277,'Tillförd energi'!$B$1:$AS$566,MATCH(AD$1,'Tillförd energi'!$B$1:$AQ$1,0),FALSE)</f>
        <v>0</v>
      </c>
      <c r="AE277">
        <f>VLOOKUP($B277,'Tillförd energi'!$B$1:$AS$566,MATCH(AE$1,'Tillförd energi'!$B$1:$AQ$1,0),FALSE)</f>
        <v>0</v>
      </c>
      <c r="AF277">
        <f>VLOOKUP($B277,'Tillförd energi'!$B$1:$AS$566,MATCH(AF$1,'Tillförd energi'!$B$1:$AQ$1,0),FALSE)</f>
        <v>1</v>
      </c>
      <c r="AG277">
        <f>IFERROR(VLOOKUP(B277,Miljö!$B$1:$S$476,9,FALSE)/1,0)</f>
        <v>0</v>
      </c>
      <c r="AI277">
        <f t="shared" si="40"/>
        <v>50.849999999999994</v>
      </c>
      <c r="AJ277">
        <f t="shared" si="41"/>
        <v>50.849999999999994</v>
      </c>
      <c r="AK277">
        <f>IF(ISERROR(1/VLOOKUP($B277,Leveranser!$B$1:$S$500,MATCH("såld värme (gwh)",Leveranser!$B$1:$S$1,0),FALSE)),"",VLOOKUP($B277,Leveranser!$B$1:$S$500,MATCH("såld värme (gwh)",Leveranser!$B$1:$S$1,0),FALSE))</f>
        <v>38.57</v>
      </c>
      <c r="AL277" s="22">
        <f>VLOOKUP($B277,Leveranser!$B$1:$Y$500,MATCH("Totalt såld fjärrvärme till andra fjärrvärmeföretag",Leveranser!$B$1:$AA$1,0),FALSE)</f>
        <v>0</v>
      </c>
      <c r="AM277" s="22">
        <f>IF(ISERROR(1/VLOOKUP($B277,Miljö!$B$1:$S$500,MATCH("Såld mängd produktionsspecifik fjärrvärme (GWh)",Miljö!$B$1:$R$1,0),FALSE)),0,VLOOKUP($B277,Miljö!$B$1:$S$500,MATCH("Såld mängd produktionsspecifik fjärrvärme (GWh)",Miljö!$B$1:$R$1,0),FALSE))</f>
        <v>0</v>
      </c>
      <c r="AN277" s="23">
        <f t="shared" si="42"/>
        <v>0.75850540806293032</v>
      </c>
      <c r="AP277" t="str">
        <f>VLOOKUP($B277,'Miljövärden urval för publ'!$B$1:$H$450,7,FALSE)</f>
        <v>Ja</v>
      </c>
      <c r="AQ277" t="str">
        <f>VLOOKUP($B277,'Miljövärden urval för publ'!$B$1:$H$450,6,FALSE)</f>
        <v>Ja</v>
      </c>
      <c r="AU277">
        <f t="shared" si="43"/>
        <v>1</v>
      </c>
      <c r="AV277">
        <f t="shared" si="44"/>
        <v>0</v>
      </c>
      <c r="AW277">
        <f t="shared" si="45"/>
        <v>41.96</v>
      </c>
      <c r="AX277">
        <f t="shared" si="46"/>
        <v>0</v>
      </c>
      <c r="AZ277">
        <f t="shared" si="47"/>
        <v>0</v>
      </c>
      <c r="BA277">
        <f t="shared" si="48"/>
        <v>0</v>
      </c>
      <c r="BC277">
        <f t="shared" si="49"/>
        <v>41.96</v>
      </c>
    </row>
    <row r="278" spans="1:55" ht="15" customHeight="1" x14ac:dyDescent="0.25">
      <c r="A278" t="s">
        <v>394</v>
      </c>
      <c r="B278" t="s">
        <v>395</v>
      </c>
      <c r="C278">
        <f>VLOOKUP($B278,'Tillförd energi'!$B$1:$AS$566,MATCH(C$1,'Tillförd energi'!$B$1:$AQ$1,0),FALSE)</f>
        <v>0</v>
      </c>
      <c r="D278">
        <f>VLOOKUP($B278,'Tillförd energi'!$B$1:$AS$566,MATCH(D$1,'Tillförd energi'!$B$1:$AQ$1,0),FALSE)</f>
        <v>0</v>
      </c>
      <c r="E278">
        <f>VLOOKUP($B278,'Tillförd energi'!$B$1:$AS$566,MATCH(E$1,'Tillförd energi'!$B$1:$AQ$1,0),FALSE)</f>
        <v>0</v>
      </c>
      <c r="F278">
        <f>VLOOKUP($B278,'Tillförd energi'!$B$1:$AS$566,MATCH(F$1,'Tillförd energi'!$B$1:$AQ$1,0),FALSE)</f>
        <v>0</v>
      </c>
      <c r="G278">
        <f>VLOOKUP($B278,'Tillförd energi'!$B$1:$AS$566,MATCH(G$1,'Tillförd energi'!$B$1:$AQ$1,0),FALSE)</f>
        <v>1.375</v>
      </c>
      <c r="H278">
        <f>VLOOKUP($B278,'Tillförd energi'!$B$1:$AS$566,MATCH(H$1,'Tillförd energi'!$B$1:$AQ$1,0),FALSE)</f>
        <v>0</v>
      </c>
      <c r="I278">
        <f>VLOOKUP($B278,'Tillförd energi'!$B$1:$AS$566,MATCH(I$1,'Tillförd energi'!$B$1:$AQ$1,0),FALSE)</f>
        <v>0</v>
      </c>
      <c r="J278">
        <f>VLOOKUP($B278,'Tillförd energi'!$B$1:$AS$566,MATCH(J$1,'Tillförd energi'!$B$1:$AQ$1,0),FALSE)</f>
        <v>0</v>
      </c>
      <c r="K278">
        <v>0</v>
      </c>
      <c r="L278">
        <f>VLOOKUP($B278,'Tillförd energi'!$B$1:$AS$566,MATCH(L$1,'Tillförd energi'!$B$1:$AQ$1,0),FALSE)</f>
        <v>0</v>
      </c>
      <c r="M278">
        <f>VLOOKUP($B278,'Tillförd energi'!$B$1:$AS$566,MATCH(M$1,'Tillförd energi'!$B$1:$AQ$1,0),FALSE)</f>
        <v>0</v>
      </c>
      <c r="N278">
        <f>VLOOKUP($B278,'Tillförd energi'!$B$1:$AS$566,MATCH(N$1,'Tillförd energi'!$B$1:$AQ$1,0),FALSE)</f>
        <v>0</v>
      </c>
      <c r="O278">
        <f>VLOOKUP($B278,'Tillförd energi'!$B$1:$AS$566,MATCH(O$1,'Tillförd energi'!$B$1:$AQ$1,0),FALSE)</f>
        <v>0</v>
      </c>
      <c r="P278">
        <f>VLOOKUP($B278,'Tillförd energi'!$B$1:$AS$566,MATCH(P$1,'Tillförd energi'!$B$1:$AQ$1,0),FALSE)</f>
        <v>0</v>
      </c>
      <c r="Q278">
        <f>VLOOKUP($B278,'Tillförd energi'!$B$1:$AS$566,MATCH(Q$1,'Tillförd energi'!$B$1:$AQ$1,0),FALSE)</f>
        <v>0</v>
      </c>
      <c r="R278">
        <f>VLOOKUP($B278,'Tillförd energi'!$B$1:$AS$566,MATCH(R$1,'Tillförd energi'!$B$1:$AQ$1,0),FALSE)</f>
        <v>0</v>
      </c>
      <c r="S278">
        <f>VLOOKUP($B278,'Tillförd energi'!$B$1:$AS$566,MATCH(S$1,'Tillförd energi'!$B$1:$AQ$1,0),FALSE)</f>
        <v>0</v>
      </c>
      <c r="T278">
        <f>VLOOKUP($B278,'Tillförd energi'!$B$1:$AS$566,MATCH(T$1,'Tillförd energi'!$B$1:$AQ$1,0),FALSE)</f>
        <v>0</v>
      </c>
      <c r="U278">
        <f>VLOOKUP($B278,'Tillförd energi'!$B$1:$AS$566,MATCH(U$1,'Tillförd energi'!$B$1:$AQ$1,0),FALSE)</f>
        <v>0</v>
      </c>
      <c r="V278">
        <f>VLOOKUP($B278,'Tillförd energi'!$B$1:$AS$566,MATCH(V$1,'Tillförd energi'!$B$1:$AQ$1,0),FALSE)</f>
        <v>0</v>
      </c>
      <c r="W278">
        <f>VLOOKUP($B278,'Tillförd energi'!$B$1:$AS$566,MATCH(W$1,'Tillförd energi'!$B$1:$AQ$1,0),FALSE)</f>
        <v>0</v>
      </c>
      <c r="X278">
        <f>VLOOKUP($B278,'Tillförd energi'!$B$1:$AS$566,MATCH(X$1,'Tillförd energi'!$B$1:$AQ$1,0),FALSE)</f>
        <v>0</v>
      </c>
      <c r="Y278">
        <f>VLOOKUP($B278,'Tillförd energi'!$B$1:$AS$566,MATCH(Y$1,'Tillförd energi'!$B$1:$AQ$1,0),FALSE)</f>
        <v>0</v>
      </c>
      <c r="Z278">
        <f>VLOOKUP($B278,'Tillförd energi'!$B$1:$AS$566,MATCH(Z$1,'Tillförd energi'!$B$1:$AQ$1,0),FALSE)</f>
        <v>0</v>
      </c>
      <c r="AA278">
        <f>VLOOKUP($B278,'Tillförd energi'!$B$1:$AS$566,MATCH(AA$1,'Tillförd energi'!$B$1:$AQ$1,0),FALSE)</f>
        <v>0</v>
      </c>
      <c r="AB278">
        <f>VLOOKUP($B278,'Tillförd energi'!$B$1:$AS$566,MATCH(AB$1,'Tillförd energi'!$B$1:$AQ$1,0),FALSE)</f>
        <v>0</v>
      </c>
      <c r="AC278">
        <f>VLOOKUP($B278,'Tillförd energi'!$B$1:$AS$566,MATCH(AC$1,'Tillförd energi'!$B$1:$AQ$1,0),FALSE)</f>
        <v>0</v>
      </c>
      <c r="AD278">
        <f>VLOOKUP($B278,'Tillförd energi'!$B$1:$AS$566,MATCH(AD$1,'Tillförd energi'!$B$1:$AQ$1,0),FALSE)</f>
        <v>81</v>
      </c>
      <c r="AE278">
        <f>VLOOKUP($B278,'Tillförd energi'!$B$1:$AS$566,MATCH(AE$1,'Tillförd energi'!$B$1:$AQ$1,0),FALSE)</f>
        <v>0</v>
      </c>
      <c r="AF278">
        <f>VLOOKUP($B278,'Tillförd energi'!$B$1:$AS$566,MATCH(AF$1,'Tillförd energi'!$B$1:$AQ$1,0),FALSE)</f>
        <v>1</v>
      </c>
      <c r="AG278">
        <f>IFERROR(VLOOKUP(B278,Miljö!$B$1:$S$476,9,FALSE)/1,0)</f>
        <v>0</v>
      </c>
      <c r="AI278">
        <f t="shared" si="40"/>
        <v>83.375</v>
      </c>
      <c r="AJ278">
        <f t="shared" si="41"/>
        <v>83.375</v>
      </c>
      <c r="AK278">
        <f>IF(ISERROR(1/VLOOKUP($B278,Leveranser!$B$1:$S$500,MATCH("såld värme (gwh)",Leveranser!$B$1:$S$1,0),FALSE)),"",VLOOKUP($B278,Leveranser!$B$1:$S$500,MATCH("såld värme (gwh)",Leveranser!$B$1:$S$1,0),FALSE))</f>
        <v>69</v>
      </c>
      <c r="AL278" s="22">
        <f>VLOOKUP($B278,Leveranser!$B$1:$Y$500,MATCH("Totalt såld fjärrvärme till andra fjärrvärmeföretag",Leveranser!$B$1:$AA$1,0),FALSE)</f>
        <v>0</v>
      </c>
      <c r="AM278" s="22">
        <f>IF(ISERROR(1/VLOOKUP($B278,Miljö!$B$1:$S$500,MATCH("Såld mängd produktionsspecifik fjärrvärme (GWh)",Miljö!$B$1:$R$1,0),FALSE)),0,VLOOKUP($B278,Miljö!$B$1:$S$500,MATCH("Såld mängd produktionsspecifik fjärrvärme (GWh)",Miljö!$B$1:$R$1,0),FALSE))</f>
        <v>0</v>
      </c>
      <c r="AN278" s="23">
        <f t="shared" si="42"/>
        <v>0.82758620689655171</v>
      </c>
      <c r="AP278" t="str">
        <f>VLOOKUP($B278,'Miljövärden urval för publ'!$B$1:$H$450,7,FALSE)</f>
        <v>Ja</v>
      </c>
      <c r="AQ278" t="str">
        <f>VLOOKUP($B278,'Miljövärden urval för publ'!$B$1:$H$450,6,FALSE)</f>
        <v>Nej</v>
      </c>
      <c r="AU278">
        <f t="shared" si="43"/>
        <v>1</v>
      </c>
      <c r="AV278">
        <f t="shared" si="44"/>
        <v>0</v>
      </c>
      <c r="AW278">
        <f t="shared" si="45"/>
        <v>0</v>
      </c>
      <c r="AX278">
        <f t="shared" si="46"/>
        <v>0</v>
      </c>
      <c r="AZ278">
        <f t="shared" si="47"/>
        <v>0</v>
      </c>
      <c r="BA278">
        <f t="shared" si="48"/>
        <v>0</v>
      </c>
      <c r="BC278">
        <f t="shared" si="49"/>
        <v>0</v>
      </c>
    </row>
    <row r="279" spans="1:55" ht="15" customHeight="1" x14ac:dyDescent="0.25">
      <c r="A279" t="s">
        <v>394</v>
      </c>
      <c r="B279" t="s">
        <v>396</v>
      </c>
      <c r="C279">
        <f>VLOOKUP($B279,'Tillförd energi'!$B$1:$AS$566,MATCH(C$1,'Tillförd energi'!$B$1:$AQ$1,0),FALSE)</f>
        <v>0</v>
      </c>
      <c r="D279">
        <f>VLOOKUP($B279,'Tillförd energi'!$B$1:$AS$566,MATCH(D$1,'Tillförd energi'!$B$1:$AQ$1,0),FALSE)</f>
        <v>0.14000000000000001</v>
      </c>
      <c r="E279">
        <f>VLOOKUP($B279,'Tillförd energi'!$B$1:$AS$566,MATCH(E$1,'Tillförd energi'!$B$1:$AQ$1,0),FALSE)</f>
        <v>0</v>
      </c>
      <c r="F279">
        <f>VLOOKUP($B279,'Tillförd energi'!$B$1:$AS$566,MATCH(F$1,'Tillförd energi'!$B$1:$AQ$1,0),FALSE)</f>
        <v>0</v>
      </c>
      <c r="G279">
        <f>VLOOKUP($B279,'Tillförd energi'!$B$1:$AS$566,MATCH(G$1,'Tillförd energi'!$B$1:$AQ$1,0),FALSE)</f>
        <v>0</v>
      </c>
      <c r="H279">
        <f>VLOOKUP($B279,'Tillförd energi'!$B$1:$AS$566,MATCH(H$1,'Tillförd energi'!$B$1:$AQ$1,0),FALSE)</f>
        <v>0</v>
      </c>
      <c r="I279">
        <f>VLOOKUP($B279,'Tillförd energi'!$B$1:$AS$566,MATCH(I$1,'Tillförd energi'!$B$1:$AQ$1,0),FALSE)</f>
        <v>0</v>
      </c>
      <c r="J279">
        <f>VLOOKUP($B279,'Tillförd energi'!$B$1:$AS$566,MATCH(J$1,'Tillförd energi'!$B$1:$AQ$1,0),FALSE)</f>
        <v>0</v>
      </c>
      <c r="K279">
        <v>0</v>
      </c>
      <c r="L279">
        <f>VLOOKUP($B279,'Tillförd energi'!$B$1:$AS$566,MATCH(L$1,'Tillförd energi'!$B$1:$AQ$1,0),FALSE)</f>
        <v>0</v>
      </c>
      <c r="M279">
        <f>VLOOKUP($B279,'Tillförd energi'!$B$1:$AS$566,MATCH(M$1,'Tillförd energi'!$B$1:$AQ$1,0),FALSE)</f>
        <v>0</v>
      </c>
      <c r="N279">
        <f>VLOOKUP($B279,'Tillförd energi'!$B$1:$AS$566,MATCH(N$1,'Tillförd energi'!$B$1:$AQ$1,0),FALSE)</f>
        <v>0</v>
      </c>
      <c r="O279">
        <f>VLOOKUP($B279,'Tillförd energi'!$B$1:$AS$566,MATCH(O$1,'Tillförd energi'!$B$1:$AQ$1,0),FALSE)</f>
        <v>0</v>
      </c>
      <c r="P279">
        <f>VLOOKUP($B279,'Tillförd energi'!$B$1:$AS$566,MATCH(P$1,'Tillförd energi'!$B$1:$AQ$1,0),FALSE)</f>
        <v>0</v>
      </c>
      <c r="Q279">
        <f>VLOOKUP($B279,'Tillförd energi'!$B$1:$AS$566,MATCH(Q$1,'Tillförd energi'!$B$1:$AQ$1,0),FALSE)</f>
        <v>0</v>
      </c>
      <c r="R279">
        <f>VLOOKUP($B279,'Tillförd energi'!$B$1:$AS$566,MATCH(R$1,'Tillförd energi'!$B$1:$AQ$1,0),FALSE)</f>
        <v>0</v>
      </c>
      <c r="S279">
        <f>VLOOKUP($B279,'Tillförd energi'!$B$1:$AS$566,MATCH(S$1,'Tillförd energi'!$B$1:$AQ$1,0),FALSE)</f>
        <v>0.7</v>
      </c>
      <c r="T279">
        <f>VLOOKUP($B279,'Tillförd energi'!$B$1:$AS$566,MATCH(T$1,'Tillförd energi'!$B$1:$AQ$1,0),FALSE)</f>
        <v>0</v>
      </c>
      <c r="U279">
        <f>VLOOKUP($B279,'Tillförd energi'!$B$1:$AS$566,MATCH(U$1,'Tillförd energi'!$B$1:$AQ$1,0),FALSE)</f>
        <v>0</v>
      </c>
      <c r="V279">
        <f>VLOOKUP($B279,'Tillförd energi'!$B$1:$AS$566,MATCH(V$1,'Tillförd energi'!$B$1:$AQ$1,0),FALSE)</f>
        <v>0</v>
      </c>
      <c r="W279">
        <f>VLOOKUP($B279,'Tillförd energi'!$B$1:$AS$566,MATCH(W$1,'Tillförd energi'!$B$1:$AQ$1,0),FALSE)</f>
        <v>0</v>
      </c>
      <c r="X279">
        <f>VLOOKUP($B279,'Tillförd energi'!$B$1:$AS$566,MATCH(X$1,'Tillförd energi'!$B$1:$AQ$1,0),FALSE)</f>
        <v>0</v>
      </c>
      <c r="Y279">
        <f>VLOOKUP($B279,'Tillförd energi'!$B$1:$AS$566,MATCH(Y$1,'Tillförd energi'!$B$1:$AQ$1,0),FALSE)</f>
        <v>0</v>
      </c>
      <c r="Z279">
        <f>VLOOKUP($B279,'Tillförd energi'!$B$1:$AS$566,MATCH(Z$1,'Tillförd energi'!$B$1:$AQ$1,0),FALSE)</f>
        <v>0</v>
      </c>
      <c r="AA279">
        <f>VLOOKUP($B279,'Tillförd energi'!$B$1:$AS$566,MATCH(AA$1,'Tillförd energi'!$B$1:$AQ$1,0),FALSE)</f>
        <v>0</v>
      </c>
      <c r="AB279">
        <f>VLOOKUP($B279,'Tillförd energi'!$B$1:$AS$566,MATCH(AB$1,'Tillförd energi'!$B$1:$AQ$1,0),FALSE)</f>
        <v>0</v>
      </c>
      <c r="AC279">
        <f>VLOOKUP($B279,'Tillförd energi'!$B$1:$AS$566,MATCH(AC$1,'Tillförd energi'!$B$1:$AQ$1,0),FALSE)</f>
        <v>0</v>
      </c>
      <c r="AD279">
        <f>VLOOKUP($B279,'Tillförd energi'!$B$1:$AS$566,MATCH(AD$1,'Tillförd energi'!$B$1:$AQ$1,0),FALSE)</f>
        <v>0</v>
      </c>
      <c r="AE279">
        <f>VLOOKUP($B279,'Tillförd energi'!$B$1:$AS$566,MATCH(AE$1,'Tillförd energi'!$B$1:$AQ$1,0),FALSE)</f>
        <v>0</v>
      </c>
      <c r="AF279">
        <f>VLOOKUP($B279,'Tillförd energi'!$B$1:$AS$566,MATCH(AF$1,'Tillförd energi'!$B$1:$AQ$1,0),FALSE)</f>
        <v>0.05</v>
      </c>
      <c r="AG279">
        <f>IFERROR(VLOOKUP(B279,Miljö!$B$1:$S$476,9,FALSE)/1,0)</f>
        <v>0</v>
      </c>
      <c r="AI279">
        <f t="shared" si="40"/>
        <v>0.89</v>
      </c>
      <c r="AJ279">
        <f t="shared" si="41"/>
        <v>0.89</v>
      </c>
      <c r="AK279">
        <f>IF(ISERROR(1/VLOOKUP($B279,Leveranser!$B$1:$S$500,MATCH("såld värme (gwh)",Leveranser!$B$1:$S$1,0),FALSE)),"",VLOOKUP($B279,Leveranser!$B$1:$S$500,MATCH("såld värme (gwh)",Leveranser!$B$1:$S$1,0),FALSE))</f>
        <v>0.84</v>
      </c>
      <c r="AL279" s="22">
        <f>VLOOKUP($B279,Leveranser!$B$1:$Y$500,MATCH("Totalt såld fjärrvärme till andra fjärrvärmeföretag",Leveranser!$B$1:$AA$1,0),FALSE)</f>
        <v>0</v>
      </c>
      <c r="AM279" s="22">
        <f>IF(ISERROR(1/VLOOKUP($B279,Miljö!$B$1:$S$500,MATCH("Såld mängd produktionsspecifik fjärrvärme (GWh)",Miljö!$B$1:$R$1,0),FALSE)),0,VLOOKUP($B279,Miljö!$B$1:$S$500,MATCH("Såld mängd produktionsspecifik fjärrvärme (GWh)",Miljö!$B$1:$R$1,0),FALSE))</f>
        <v>0</v>
      </c>
      <c r="AN279" s="23">
        <f t="shared" si="42"/>
        <v>0.9438202247191011</v>
      </c>
      <c r="AP279" t="str">
        <f>VLOOKUP($B279,'Miljövärden urval för publ'!$B$1:$H$450,7,FALSE)</f>
        <v>Ja</v>
      </c>
      <c r="AQ279" t="str">
        <f>VLOOKUP($B279,'Miljövärden urval för publ'!$B$1:$H$450,6,FALSE)</f>
        <v>Nej</v>
      </c>
      <c r="AU279">
        <f t="shared" si="43"/>
        <v>0.05</v>
      </c>
      <c r="AV279">
        <f t="shared" si="44"/>
        <v>0</v>
      </c>
      <c r="AW279">
        <f t="shared" si="45"/>
        <v>0</v>
      </c>
      <c r="AX279">
        <f t="shared" si="46"/>
        <v>0.7</v>
      </c>
      <c r="AZ279">
        <f t="shared" si="47"/>
        <v>0</v>
      </c>
      <c r="BA279">
        <f t="shared" si="48"/>
        <v>0</v>
      </c>
      <c r="BC279">
        <f t="shared" si="49"/>
        <v>0.7</v>
      </c>
    </row>
    <row r="280" spans="1:55" ht="15" customHeight="1" x14ac:dyDescent="0.25">
      <c r="A280" t="s">
        <v>397</v>
      </c>
      <c r="B280" t="s">
        <v>398</v>
      </c>
      <c r="C280">
        <f>VLOOKUP($B280,'Tillförd energi'!$B$1:$AS$566,MATCH(C$1,'Tillförd energi'!$B$1:$AQ$1,0),FALSE)</f>
        <v>0</v>
      </c>
      <c r="D280">
        <f>VLOOKUP($B280,'Tillförd energi'!$B$1:$AS$566,MATCH(D$1,'Tillförd energi'!$B$1:$AQ$1,0),FALSE)</f>
        <v>6.6539999999999999</v>
      </c>
      <c r="E280">
        <f>VLOOKUP($B280,'Tillförd energi'!$B$1:$AS$566,MATCH(E$1,'Tillförd energi'!$B$1:$AQ$1,0),FALSE)</f>
        <v>0</v>
      </c>
      <c r="F280">
        <f>VLOOKUP($B280,'Tillförd energi'!$B$1:$AS$566,MATCH(F$1,'Tillförd energi'!$B$1:$AQ$1,0),FALSE)</f>
        <v>0</v>
      </c>
      <c r="G280">
        <f>VLOOKUP($B280,'Tillförd energi'!$B$1:$AS$566,MATCH(G$1,'Tillförd energi'!$B$1:$AQ$1,0),FALSE)</f>
        <v>0</v>
      </c>
      <c r="H280">
        <f>VLOOKUP($B280,'Tillförd energi'!$B$1:$AS$566,MATCH(H$1,'Tillförd energi'!$B$1:$AQ$1,0),FALSE)</f>
        <v>0</v>
      </c>
      <c r="I280">
        <f>VLOOKUP($B280,'Tillförd energi'!$B$1:$AS$566,MATCH(I$1,'Tillförd energi'!$B$1:$AQ$1,0),FALSE)</f>
        <v>25.369800000000001</v>
      </c>
      <c r="J280">
        <f>VLOOKUP($B280,'Tillförd energi'!$B$1:$AS$566,MATCH(J$1,'Tillförd energi'!$B$1:$AQ$1,0),FALSE)</f>
        <v>0</v>
      </c>
      <c r="K280">
        <v>0</v>
      </c>
      <c r="L280">
        <f>VLOOKUP($B280,'Tillförd energi'!$B$1:$AS$566,MATCH(L$1,'Tillförd energi'!$B$1:$AQ$1,0),FALSE)</f>
        <v>92.4345</v>
      </c>
      <c r="M280">
        <f>VLOOKUP($B280,'Tillförd energi'!$B$1:$AS$566,MATCH(M$1,'Tillförd energi'!$B$1:$AQ$1,0),FALSE)</f>
        <v>0</v>
      </c>
      <c r="N280">
        <f>VLOOKUP($B280,'Tillförd energi'!$B$1:$AS$566,MATCH(N$1,'Tillförd energi'!$B$1:$AQ$1,0),FALSE)</f>
        <v>10.1716</v>
      </c>
      <c r="O280">
        <f>VLOOKUP($B280,'Tillförd energi'!$B$1:$AS$566,MATCH(O$1,'Tillförd energi'!$B$1:$AQ$1,0),FALSE)</f>
        <v>0</v>
      </c>
      <c r="P280">
        <f>VLOOKUP($B280,'Tillförd energi'!$B$1:$AS$566,MATCH(P$1,'Tillförd energi'!$B$1:$AQ$1,0),FALSE)</f>
        <v>0</v>
      </c>
      <c r="Q280">
        <f>VLOOKUP($B280,'Tillförd energi'!$B$1:$AS$566,MATCH(Q$1,'Tillförd energi'!$B$1:$AQ$1,0),FALSE)</f>
        <v>11.876200000000001</v>
      </c>
      <c r="R280">
        <f>VLOOKUP($B280,'Tillförd energi'!$B$1:$AS$566,MATCH(R$1,'Tillförd energi'!$B$1:$AQ$1,0),FALSE)</f>
        <v>8.9949999999999992</v>
      </c>
      <c r="S280">
        <f>VLOOKUP($B280,'Tillförd energi'!$B$1:$AS$566,MATCH(S$1,'Tillförd energi'!$B$1:$AQ$1,0),FALSE)</f>
        <v>0</v>
      </c>
      <c r="T280">
        <f>VLOOKUP($B280,'Tillförd energi'!$B$1:$AS$566,MATCH(T$1,'Tillförd energi'!$B$1:$AQ$1,0),FALSE)</f>
        <v>0</v>
      </c>
      <c r="U280">
        <f>VLOOKUP($B280,'Tillförd energi'!$B$1:$AS$566,MATCH(U$1,'Tillförd energi'!$B$1:$AQ$1,0),FALSE)</f>
        <v>0</v>
      </c>
      <c r="V280">
        <f>VLOOKUP($B280,'Tillförd energi'!$B$1:$AS$566,MATCH(V$1,'Tillförd energi'!$B$1:$AQ$1,0),FALSE)</f>
        <v>0</v>
      </c>
      <c r="W280">
        <f>VLOOKUP($B280,'Tillförd energi'!$B$1:$AS$566,MATCH(W$1,'Tillförd energi'!$B$1:$AQ$1,0),FALSE)</f>
        <v>0</v>
      </c>
      <c r="X280">
        <f>VLOOKUP($B280,'Tillförd energi'!$B$1:$AS$566,MATCH(X$1,'Tillförd energi'!$B$1:$AQ$1,0),FALSE)</f>
        <v>0</v>
      </c>
      <c r="Y280">
        <f>VLOOKUP($B280,'Tillförd energi'!$B$1:$AS$566,MATCH(Y$1,'Tillförd energi'!$B$1:$AQ$1,0),FALSE)</f>
        <v>0.40408100000000002</v>
      </c>
      <c r="Z280">
        <f>VLOOKUP($B280,'Tillförd energi'!$B$1:$AS$566,MATCH(Z$1,'Tillförd energi'!$B$1:$AQ$1,0),FALSE)</f>
        <v>0</v>
      </c>
      <c r="AA280">
        <f>VLOOKUP($B280,'Tillförd energi'!$B$1:$AS$566,MATCH(AA$1,'Tillförd energi'!$B$1:$AQ$1,0),FALSE)</f>
        <v>0</v>
      </c>
      <c r="AB280">
        <f>VLOOKUP($B280,'Tillförd energi'!$B$1:$AS$566,MATCH(AB$1,'Tillförd energi'!$B$1:$AQ$1,0),FALSE)</f>
        <v>0</v>
      </c>
      <c r="AC280">
        <f>VLOOKUP($B280,'Tillförd energi'!$B$1:$AS$566,MATCH(AC$1,'Tillförd energi'!$B$1:$AQ$1,0),FALSE)</f>
        <v>16.399999999999999</v>
      </c>
      <c r="AD280">
        <f>VLOOKUP($B280,'Tillförd energi'!$B$1:$AS$566,MATCH(AD$1,'Tillförd energi'!$B$1:$AQ$1,0),FALSE)</f>
        <v>0</v>
      </c>
      <c r="AE280">
        <f>VLOOKUP($B280,'Tillförd energi'!$B$1:$AS$566,MATCH(AE$1,'Tillförd energi'!$B$1:$AQ$1,0),FALSE)</f>
        <v>0</v>
      </c>
      <c r="AF280">
        <f>VLOOKUP($B280,'Tillförd energi'!$B$1:$AS$566,MATCH(AF$1,'Tillförd energi'!$B$1:$AQ$1,0),FALSE)</f>
        <v>3.3121499999999999</v>
      </c>
      <c r="AG280">
        <f>IFERROR(VLOOKUP(B280,Miljö!$B$1:$S$476,9,FALSE)/1,0)</f>
        <v>0</v>
      </c>
      <c r="AI280">
        <f t="shared" si="40"/>
        <v>175.61733100000004</v>
      </c>
      <c r="AJ280">
        <f t="shared" si="41"/>
        <v>175.61733100000004</v>
      </c>
      <c r="AK280">
        <f>IF(ISERROR(1/VLOOKUP($B280,Leveranser!$B$1:$S$500,MATCH("såld värme (gwh)",Leveranser!$B$1:$S$1,0),FALSE)),"",VLOOKUP($B280,Leveranser!$B$1:$S$500,MATCH("såld värme (gwh)",Leveranser!$B$1:$S$1,0),FALSE))</f>
        <v>136.19999999999999</v>
      </c>
      <c r="AL280" s="22">
        <f>VLOOKUP($B280,Leveranser!$B$1:$Y$500,MATCH("Totalt såld fjärrvärme till andra fjärrvärmeföretag",Leveranser!$B$1:$AA$1,0),FALSE)</f>
        <v>0</v>
      </c>
      <c r="AM280" s="22">
        <f>IF(ISERROR(1/VLOOKUP($B280,Miljö!$B$1:$S$500,MATCH("Såld mängd produktionsspecifik fjärrvärme (GWh)",Miljö!$B$1:$R$1,0),FALSE)),0,VLOOKUP($B280,Miljö!$B$1:$S$500,MATCH("Såld mängd produktionsspecifik fjärrvärme (GWh)",Miljö!$B$1:$R$1,0),FALSE))</f>
        <v>0</v>
      </c>
      <c r="AN280" s="23">
        <f t="shared" si="42"/>
        <v>0.77554988009697035</v>
      </c>
      <c r="AP280" t="str">
        <f>VLOOKUP($B280,'Miljövärden urval för publ'!$B$1:$H$450,7,FALSE)</f>
        <v>Ja</v>
      </c>
      <c r="AQ280" t="str">
        <f>VLOOKUP($B280,'Miljövärden urval för publ'!$B$1:$H$450,6,FALSE)</f>
        <v>Ja</v>
      </c>
      <c r="AU280">
        <f t="shared" si="43"/>
        <v>3.3121499999999999</v>
      </c>
      <c r="AV280">
        <f t="shared" si="44"/>
        <v>0</v>
      </c>
      <c r="AW280">
        <f t="shared" si="45"/>
        <v>22.047800000000002</v>
      </c>
      <c r="AX280">
        <f t="shared" si="46"/>
        <v>8.9949999999999992</v>
      </c>
      <c r="AZ280">
        <f t="shared" si="47"/>
        <v>0</v>
      </c>
      <c r="BA280">
        <f t="shared" si="48"/>
        <v>0</v>
      </c>
      <c r="BC280">
        <f t="shared" si="49"/>
        <v>123.4773</v>
      </c>
    </row>
    <row r="281" spans="1:55" ht="15" customHeight="1" x14ac:dyDescent="0.25">
      <c r="A281" t="s">
        <v>399</v>
      </c>
      <c r="B281" t="s">
        <v>400</v>
      </c>
      <c r="C281">
        <f>VLOOKUP($B281,'Tillförd energi'!$B$1:$AS$566,MATCH(C$1,'Tillförd energi'!$B$1:$AQ$1,0),FALSE)</f>
        <v>0</v>
      </c>
      <c r="D281">
        <f>VLOOKUP($B281,'Tillförd energi'!$B$1:$AS$566,MATCH(D$1,'Tillförd energi'!$B$1:$AQ$1,0),FALSE)</f>
        <v>0</v>
      </c>
      <c r="E281">
        <f>VLOOKUP($B281,'Tillförd energi'!$B$1:$AS$566,MATCH(E$1,'Tillförd energi'!$B$1:$AQ$1,0),FALSE)</f>
        <v>0</v>
      </c>
      <c r="F281">
        <f>VLOOKUP($B281,'Tillförd energi'!$B$1:$AS$566,MATCH(F$1,'Tillförd energi'!$B$1:$AQ$1,0),FALSE)</f>
        <v>5.415</v>
      </c>
      <c r="G281">
        <f>VLOOKUP($B281,'Tillförd energi'!$B$1:$AS$566,MATCH(G$1,'Tillförd energi'!$B$1:$AQ$1,0),FALSE)</f>
        <v>0</v>
      </c>
      <c r="H281">
        <f>VLOOKUP($B281,'Tillförd energi'!$B$1:$AS$566,MATCH(H$1,'Tillförd energi'!$B$1:$AQ$1,0),FALSE)</f>
        <v>0</v>
      </c>
      <c r="I281">
        <f>VLOOKUP($B281,'Tillförd energi'!$B$1:$AS$566,MATCH(I$1,'Tillförd energi'!$B$1:$AQ$1,0),FALSE)</f>
        <v>0</v>
      </c>
      <c r="J281">
        <f>VLOOKUP($B281,'Tillförd energi'!$B$1:$AS$566,MATCH(J$1,'Tillförd energi'!$B$1:$AQ$1,0),FALSE)</f>
        <v>0</v>
      </c>
      <c r="K281">
        <v>0</v>
      </c>
      <c r="L281">
        <f>VLOOKUP($B281,'Tillförd energi'!$B$1:$AS$566,MATCH(L$1,'Tillförd energi'!$B$1:$AQ$1,0),FALSE)</f>
        <v>0</v>
      </c>
      <c r="M281">
        <f>VLOOKUP($B281,'Tillförd energi'!$B$1:$AS$566,MATCH(M$1,'Tillförd energi'!$B$1:$AQ$1,0),FALSE)</f>
        <v>0</v>
      </c>
      <c r="N281">
        <f>VLOOKUP($B281,'Tillförd energi'!$B$1:$AS$566,MATCH(N$1,'Tillförd energi'!$B$1:$AQ$1,0),FALSE)</f>
        <v>0</v>
      </c>
      <c r="O281">
        <f>VLOOKUP($B281,'Tillförd energi'!$B$1:$AS$566,MATCH(O$1,'Tillförd energi'!$B$1:$AQ$1,0),FALSE)</f>
        <v>17.268999999999998</v>
      </c>
      <c r="P281">
        <f>VLOOKUP($B281,'Tillförd energi'!$B$1:$AS$566,MATCH(P$1,'Tillförd energi'!$B$1:$AQ$1,0),FALSE)</f>
        <v>0</v>
      </c>
      <c r="Q281">
        <f>VLOOKUP($B281,'Tillförd energi'!$B$1:$AS$566,MATCH(Q$1,'Tillförd energi'!$B$1:$AQ$1,0),FALSE)</f>
        <v>0</v>
      </c>
      <c r="R281">
        <f>VLOOKUP($B281,'Tillförd energi'!$B$1:$AS$566,MATCH(R$1,'Tillförd energi'!$B$1:$AQ$1,0),FALSE)</f>
        <v>0</v>
      </c>
      <c r="S281">
        <f>VLOOKUP($B281,'Tillförd energi'!$B$1:$AS$566,MATCH(S$1,'Tillförd energi'!$B$1:$AQ$1,0),FALSE)</f>
        <v>0</v>
      </c>
      <c r="T281">
        <f>VLOOKUP($B281,'Tillförd energi'!$B$1:$AS$566,MATCH(T$1,'Tillförd energi'!$B$1:$AQ$1,0),FALSE)</f>
        <v>0</v>
      </c>
      <c r="U281">
        <f>VLOOKUP($B281,'Tillförd energi'!$B$1:$AS$566,MATCH(U$1,'Tillförd energi'!$B$1:$AQ$1,0),FALSE)</f>
        <v>0</v>
      </c>
      <c r="V281">
        <f>VLOOKUP($B281,'Tillförd energi'!$B$1:$AS$566,MATCH(V$1,'Tillförd energi'!$B$1:$AQ$1,0),FALSE)</f>
        <v>0</v>
      </c>
      <c r="W281">
        <f>VLOOKUP($B281,'Tillförd energi'!$B$1:$AS$566,MATCH(W$1,'Tillförd energi'!$B$1:$AQ$1,0),FALSE)</f>
        <v>0</v>
      </c>
      <c r="X281">
        <f>VLOOKUP($B281,'Tillförd energi'!$B$1:$AS$566,MATCH(X$1,'Tillförd energi'!$B$1:$AQ$1,0),FALSE)</f>
        <v>0</v>
      </c>
      <c r="Y281">
        <f>VLOOKUP($B281,'Tillförd energi'!$B$1:$AS$566,MATCH(Y$1,'Tillförd energi'!$B$1:$AQ$1,0),FALSE)</f>
        <v>0</v>
      </c>
      <c r="Z281">
        <f>VLOOKUP($B281,'Tillförd energi'!$B$1:$AS$566,MATCH(Z$1,'Tillförd energi'!$B$1:$AQ$1,0),FALSE)</f>
        <v>0</v>
      </c>
      <c r="AA281">
        <f>VLOOKUP($B281,'Tillförd energi'!$B$1:$AS$566,MATCH(AA$1,'Tillförd energi'!$B$1:$AQ$1,0),FALSE)</f>
        <v>0</v>
      </c>
      <c r="AB281">
        <f>VLOOKUP($B281,'Tillförd energi'!$B$1:$AS$566,MATCH(AB$1,'Tillförd energi'!$B$1:$AQ$1,0),FALSE)</f>
        <v>0</v>
      </c>
      <c r="AC281">
        <f>VLOOKUP($B281,'Tillförd energi'!$B$1:$AS$566,MATCH(AC$1,'Tillförd energi'!$B$1:$AQ$1,0),FALSE)</f>
        <v>4.6840000000000002</v>
      </c>
      <c r="AD281">
        <f>VLOOKUP($B281,'Tillförd energi'!$B$1:$AS$566,MATCH(AD$1,'Tillförd energi'!$B$1:$AQ$1,0),FALSE)</f>
        <v>0</v>
      </c>
      <c r="AE281">
        <f>VLOOKUP($B281,'Tillförd energi'!$B$1:$AS$566,MATCH(AE$1,'Tillförd energi'!$B$1:$AQ$1,0),FALSE)</f>
        <v>0</v>
      </c>
      <c r="AF281">
        <f>VLOOKUP($B281,'Tillförd energi'!$B$1:$AS$566,MATCH(AF$1,'Tillförd energi'!$B$1:$AQ$1,0),FALSE)</f>
        <v>0.6</v>
      </c>
      <c r="AG281">
        <f>IFERROR(VLOOKUP(B281,Miljö!$B$1:$S$476,9,FALSE)/1,0)</f>
        <v>0</v>
      </c>
      <c r="AI281">
        <f t="shared" si="40"/>
        <v>27.968</v>
      </c>
      <c r="AJ281">
        <f t="shared" si="41"/>
        <v>27.968</v>
      </c>
      <c r="AK281">
        <f>IF(ISERROR(1/VLOOKUP($B281,Leveranser!$B$1:$S$500,MATCH("såld värme (gwh)",Leveranser!$B$1:$S$1,0),FALSE)),"",VLOOKUP($B281,Leveranser!$B$1:$S$500,MATCH("såld värme (gwh)",Leveranser!$B$1:$S$1,0),FALSE))</f>
        <v>21.4</v>
      </c>
      <c r="AL281" s="22">
        <f>VLOOKUP($B281,Leveranser!$B$1:$Y$500,MATCH("Totalt såld fjärrvärme till andra fjärrvärmeföretag",Leveranser!$B$1:$AA$1,0),FALSE)</f>
        <v>0</v>
      </c>
      <c r="AM281" s="22">
        <f>IF(ISERROR(1/VLOOKUP($B281,Miljö!$B$1:$S$500,MATCH("Såld mängd produktionsspecifik fjärrvärme (GWh)",Miljö!$B$1:$R$1,0),FALSE)),0,VLOOKUP($B281,Miljö!$B$1:$S$500,MATCH("Såld mängd produktionsspecifik fjärrvärme (GWh)",Miljö!$B$1:$R$1,0),FALSE))</f>
        <v>0</v>
      </c>
      <c r="AN281" s="23">
        <f t="shared" si="42"/>
        <v>0.76516018306636147</v>
      </c>
      <c r="AP281" t="str">
        <f>VLOOKUP($B281,'Miljövärden urval för publ'!$B$1:$H$450,7,FALSE)</f>
        <v>Ja</v>
      </c>
      <c r="AQ281" t="str">
        <f>VLOOKUP($B281,'Miljövärden urval för publ'!$B$1:$H$450,6,FALSE)</f>
        <v>Nej</v>
      </c>
      <c r="AU281">
        <f t="shared" si="43"/>
        <v>0.6</v>
      </c>
      <c r="AV281">
        <f t="shared" si="44"/>
        <v>0</v>
      </c>
      <c r="AW281">
        <f t="shared" si="45"/>
        <v>17.268999999999998</v>
      </c>
      <c r="AX281">
        <f t="shared" si="46"/>
        <v>0</v>
      </c>
      <c r="AZ281">
        <f t="shared" si="47"/>
        <v>0</v>
      </c>
      <c r="BA281">
        <f t="shared" si="48"/>
        <v>0</v>
      </c>
      <c r="BC281">
        <f t="shared" si="49"/>
        <v>17.268999999999998</v>
      </c>
    </row>
    <row r="282" spans="1:55" ht="15" customHeight="1" x14ac:dyDescent="0.25">
      <c r="A282" t="s">
        <v>399</v>
      </c>
      <c r="B282" t="s">
        <v>401</v>
      </c>
      <c r="C282">
        <f>VLOOKUP($B282,'Tillförd energi'!$B$1:$AS$566,MATCH(C$1,'Tillförd energi'!$B$1:$AQ$1,0),FALSE)</f>
        <v>0</v>
      </c>
      <c r="D282">
        <f>VLOOKUP($B282,'Tillförd energi'!$B$1:$AS$566,MATCH(D$1,'Tillförd energi'!$B$1:$AQ$1,0),FALSE)</f>
        <v>1.1599999999999999</v>
      </c>
      <c r="E282">
        <f>VLOOKUP($B282,'Tillförd energi'!$B$1:$AS$566,MATCH(E$1,'Tillförd energi'!$B$1:$AQ$1,0),FALSE)</f>
        <v>0</v>
      </c>
      <c r="F282">
        <f>VLOOKUP($B282,'Tillförd energi'!$B$1:$AS$566,MATCH(F$1,'Tillförd energi'!$B$1:$AQ$1,0),FALSE)</f>
        <v>0</v>
      </c>
      <c r="G282">
        <f>VLOOKUP($B282,'Tillförd energi'!$B$1:$AS$566,MATCH(G$1,'Tillförd energi'!$B$1:$AQ$1,0),FALSE)</f>
        <v>0</v>
      </c>
      <c r="H282">
        <f>VLOOKUP($B282,'Tillförd energi'!$B$1:$AS$566,MATCH(H$1,'Tillförd energi'!$B$1:$AQ$1,0),FALSE)</f>
        <v>0</v>
      </c>
      <c r="I282">
        <f>VLOOKUP($B282,'Tillförd energi'!$B$1:$AS$566,MATCH(I$1,'Tillförd energi'!$B$1:$AQ$1,0),FALSE)</f>
        <v>0</v>
      </c>
      <c r="J282">
        <f>VLOOKUP($B282,'Tillförd energi'!$B$1:$AS$566,MATCH(J$1,'Tillförd energi'!$B$1:$AQ$1,0),FALSE)</f>
        <v>0</v>
      </c>
      <c r="K282">
        <v>0</v>
      </c>
      <c r="L282">
        <f>VLOOKUP($B282,'Tillförd energi'!$B$1:$AS$566,MATCH(L$1,'Tillförd energi'!$B$1:$AQ$1,0),FALSE)</f>
        <v>3.2</v>
      </c>
      <c r="M282">
        <f>VLOOKUP($B282,'Tillförd energi'!$B$1:$AS$566,MATCH(M$1,'Tillförd energi'!$B$1:$AQ$1,0),FALSE)</f>
        <v>0</v>
      </c>
      <c r="N282">
        <f>VLOOKUP($B282,'Tillförd energi'!$B$1:$AS$566,MATCH(N$1,'Tillförd energi'!$B$1:$AQ$1,0),FALSE)</f>
        <v>0</v>
      </c>
      <c r="O282">
        <f>VLOOKUP($B282,'Tillförd energi'!$B$1:$AS$566,MATCH(O$1,'Tillförd energi'!$B$1:$AQ$1,0),FALSE)</f>
        <v>2.39</v>
      </c>
      <c r="P282">
        <f>VLOOKUP($B282,'Tillförd energi'!$B$1:$AS$566,MATCH(P$1,'Tillförd energi'!$B$1:$AQ$1,0),FALSE)</f>
        <v>9.6</v>
      </c>
      <c r="Q282">
        <f>VLOOKUP($B282,'Tillförd energi'!$B$1:$AS$566,MATCH(Q$1,'Tillförd energi'!$B$1:$AQ$1,0),FALSE)</f>
        <v>0</v>
      </c>
      <c r="R282">
        <f>VLOOKUP($B282,'Tillförd energi'!$B$1:$AS$566,MATCH(R$1,'Tillförd energi'!$B$1:$AQ$1,0),FALSE)</f>
        <v>0</v>
      </c>
      <c r="S282">
        <f>VLOOKUP($B282,'Tillförd energi'!$B$1:$AS$566,MATCH(S$1,'Tillförd energi'!$B$1:$AQ$1,0),FALSE)</f>
        <v>0</v>
      </c>
      <c r="T282">
        <f>VLOOKUP($B282,'Tillförd energi'!$B$1:$AS$566,MATCH(T$1,'Tillförd energi'!$B$1:$AQ$1,0),FALSE)</f>
        <v>0</v>
      </c>
      <c r="U282">
        <f>VLOOKUP($B282,'Tillförd energi'!$B$1:$AS$566,MATCH(U$1,'Tillförd energi'!$B$1:$AQ$1,0),FALSE)</f>
        <v>0</v>
      </c>
      <c r="V282">
        <f>VLOOKUP($B282,'Tillförd energi'!$B$1:$AS$566,MATCH(V$1,'Tillförd energi'!$B$1:$AQ$1,0),FALSE)</f>
        <v>1.83</v>
      </c>
      <c r="W282">
        <f>VLOOKUP($B282,'Tillförd energi'!$B$1:$AS$566,MATCH(W$1,'Tillförd energi'!$B$1:$AQ$1,0),FALSE)</f>
        <v>0</v>
      </c>
      <c r="X282">
        <f>VLOOKUP($B282,'Tillförd energi'!$B$1:$AS$566,MATCH(X$1,'Tillförd energi'!$B$1:$AQ$1,0),FALSE)</f>
        <v>0</v>
      </c>
      <c r="Y282">
        <f>VLOOKUP($B282,'Tillförd energi'!$B$1:$AS$566,MATCH(Y$1,'Tillförd energi'!$B$1:$AQ$1,0),FALSE)</f>
        <v>0</v>
      </c>
      <c r="Z282">
        <f>VLOOKUP($B282,'Tillförd energi'!$B$1:$AS$566,MATCH(Z$1,'Tillförd energi'!$B$1:$AQ$1,0),FALSE)</f>
        <v>0</v>
      </c>
      <c r="AA282">
        <f>VLOOKUP($B282,'Tillförd energi'!$B$1:$AS$566,MATCH(AA$1,'Tillförd energi'!$B$1:$AQ$1,0),FALSE)</f>
        <v>0</v>
      </c>
      <c r="AB282">
        <f>VLOOKUP($B282,'Tillförd energi'!$B$1:$AS$566,MATCH(AB$1,'Tillförd energi'!$B$1:$AQ$1,0),FALSE)</f>
        <v>0</v>
      </c>
      <c r="AC282">
        <f>VLOOKUP($B282,'Tillförd energi'!$B$1:$AS$566,MATCH(AC$1,'Tillförd energi'!$B$1:$AQ$1,0),FALSE)</f>
        <v>2.48</v>
      </c>
      <c r="AD282">
        <f>VLOOKUP($B282,'Tillförd energi'!$B$1:$AS$566,MATCH(AD$1,'Tillförd energi'!$B$1:$AQ$1,0),FALSE)</f>
        <v>0</v>
      </c>
      <c r="AE282">
        <f>VLOOKUP($B282,'Tillförd energi'!$B$1:$AS$566,MATCH(AE$1,'Tillförd energi'!$B$1:$AQ$1,0),FALSE)</f>
        <v>0</v>
      </c>
      <c r="AF282">
        <f>VLOOKUP($B282,'Tillförd energi'!$B$1:$AS$566,MATCH(AF$1,'Tillförd energi'!$B$1:$AQ$1,0),FALSE)</f>
        <v>0.6</v>
      </c>
      <c r="AG282">
        <f>IFERROR(VLOOKUP(B282,Miljö!$B$1:$S$476,9,FALSE)/1,0)</f>
        <v>0</v>
      </c>
      <c r="AI282">
        <f t="shared" si="40"/>
        <v>21.26</v>
      </c>
      <c r="AJ282">
        <f t="shared" si="41"/>
        <v>21.26</v>
      </c>
      <c r="AK282">
        <f>IF(ISERROR(1/VLOOKUP($B282,Leveranser!$B$1:$S$500,MATCH("såld värme (gwh)",Leveranser!$B$1:$S$1,0),FALSE)),"",VLOOKUP($B282,Leveranser!$B$1:$S$500,MATCH("såld värme (gwh)",Leveranser!$B$1:$S$1,0),FALSE))</f>
        <v>14.4</v>
      </c>
      <c r="AL282" s="22">
        <f>VLOOKUP($B282,Leveranser!$B$1:$Y$500,MATCH("Totalt såld fjärrvärme till andra fjärrvärmeföretag",Leveranser!$B$1:$AA$1,0),FALSE)</f>
        <v>0</v>
      </c>
      <c r="AM282" s="22">
        <f>IF(ISERROR(1/VLOOKUP($B282,Miljö!$B$1:$S$500,MATCH("Såld mängd produktionsspecifik fjärrvärme (GWh)",Miljö!$B$1:$R$1,0),FALSE)),0,VLOOKUP($B282,Miljö!$B$1:$S$500,MATCH("Såld mängd produktionsspecifik fjärrvärme (GWh)",Miljö!$B$1:$R$1,0),FALSE))</f>
        <v>0</v>
      </c>
      <c r="AN282" s="23">
        <f t="shared" si="42"/>
        <v>0.67732831608654742</v>
      </c>
      <c r="AP282" t="str">
        <f>VLOOKUP($B282,'Miljövärden urval för publ'!$B$1:$H$450,7,FALSE)</f>
        <v>Ja</v>
      </c>
      <c r="AQ282" t="str">
        <f>VLOOKUP($B282,'Miljövärden urval för publ'!$B$1:$H$450,6,FALSE)</f>
        <v>Nej</v>
      </c>
      <c r="AU282">
        <f t="shared" si="43"/>
        <v>0.6</v>
      </c>
      <c r="AV282">
        <f t="shared" si="44"/>
        <v>0</v>
      </c>
      <c r="AW282">
        <f t="shared" si="45"/>
        <v>11.99</v>
      </c>
      <c r="AX282">
        <f t="shared" si="46"/>
        <v>0</v>
      </c>
      <c r="AZ282">
        <f t="shared" si="47"/>
        <v>0</v>
      </c>
      <c r="BA282">
        <f t="shared" si="48"/>
        <v>0</v>
      </c>
      <c r="BC282">
        <f t="shared" si="49"/>
        <v>17.02</v>
      </c>
    </row>
    <row r="283" spans="1:55" ht="15" customHeight="1" x14ac:dyDescent="0.25">
      <c r="A283" t="s">
        <v>399</v>
      </c>
      <c r="B283" t="s">
        <v>402</v>
      </c>
      <c r="C283">
        <f>VLOOKUP($B283,'Tillförd energi'!$B$1:$AS$566,MATCH(C$1,'Tillförd energi'!$B$1:$AQ$1,0),FALSE)</f>
        <v>0</v>
      </c>
      <c r="D283">
        <f>VLOOKUP($B283,'Tillförd energi'!$B$1:$AS$566,MATCH(D$1,'Tillförd energi'!$B$1:$AQ$1,0),FALSE)</f>
        <v>1.07</v>
      </c>
      <c r="E283">
        <f>VLOOKUP($B283,'Tillförd energi'!$B$1:$AS$566,MATCH(E$1,'Tillförd energi'!$B$1:$AQ$1,0),FALSE)</f>
        <v>0</v>
      </c>
      <c r="F283">
        <f>VLOOKUP($B283,'Tillförd energi'!$B$1:$AS$566,MATCH(F$1,'Tillförd energi'!$B$1:$AQ$1,0),FALSE)</f>
        <v>12.08</v>
      </c>
      <c r="G283">
        <f>VLOOKUP($B283,'Tillförd energi'!$B$1:$AS$566,MATCH(G$1,'Tillförd energi'!$B$1:$AQ$1,0),FALSE)</f>
        <v>0</v>
      </c>
      <c r="H283">
        <f>VLOOKUP($B283,'Tillförd energi'!$B$1:$AS$566,MATCH(H$1,'Tillförd energi'!$B$1:$AQ$1,0),FALSE)</f>
        <v>0</v>
      </c>
      <c r="I283">
        <f>VLOOKUP($B283,'Tillförd energi'!$B$1:$AS$566,MATCH(I$1,'Tillförd energi'!$B$1:$AQ$1,0),FALSE)</f>
        <v>295.5</v>
      </c>
      <c r="J283">
        <f>VLOOKUP($B283,'Tillförd energi'!$B$1:$AS$566,MATCH(J$1,'Tillförd energi'!$B$1:$AQ$1,0),FALSE)</f>
        <v>0</v>
      </c>
      <c r="K283">
        <v>0</v>
      </c>
      <c r="L283">
        <f>VLOOKUP($B283,'Tillförd energi'!$B$1:$AS$566,MATCH(L$1,'Tillförd energi'!$B$1:$AQ$1,0),FALSE)</f>
        <v>0</v>
      </c>
      <c r="M283">
        <f>VLOOKUP($B283,'Tillförd energi'!$B$1:$AS$566,MATCH(M$1,'Tillförd energi'!$B$1:$AQ$1,0),FALSE)</f>
        <v>0</v>
      </c>
      <c r="N283">
        <f>VLOOKUP($B283,'Tillförd energi'!$B$1:$AS$566,MATCH(N$1,'Tillförd energi'!$B$1:$AQ$1,0),FALSE)</f>
        <v>0</v>
      </c>
      <c r="O283">
        <f>VLOOKUP($B283,'Tillförd energi'!$B$1:$AS$566,MATCH(O$1,'Tillförd energi'!$B$1:$AQ$1,0),FALSE)</f>
        <v>0</v>
      </c>
      <c r="P283">
        <f>VLOOKUP($B283,'Tillförd energi'!$B$1:$AS$566,MATCH(P$1,'Tillförd energi'!$B$1:$AQ$1,0),FALSE)</f>
        <v>0</v>
      </c>
      <c r="Q283">
        <f>VLOOKUP($B283,'Tillförd energi'!$B$1:$AS$566,MATCH(Q$1,'Tillförd energi'!$B$1:$AQ$1,0),FALSE)</f>
        <v>9.4600000000000009</v>
      </c>
      <c r="R283">
        <f>VLOOKUP($B283,'Tillförd energi'!$B$1:$AS$566,MATCH(R$1,'Tillförd energi'!$B$1:$AQ$1,0),FALSE)</f>
        <v>60.011800000000001</v>
      </c>
      <c r="S283">
        <f>VLOOKUP($B283,'Tillförd energi'!$B$1:$AS$566,MATCH(S$1,'Tillförd energi'!$B$1:$AQ$1,0),FALSE)</f>
        <v>0</v>
      </c>
      <c r="T283">
        <f>VLOOKUP($B283,'Tillförd energi'!$B$1:$AS$566,MATCH(T$1,'Tillförd energi'!$B$1:$AQ$1,0),FALSE)</f>
        <v>0</v>
      </c>
      <c r="U283">
        <f>VLOOKUP($B283,'Tillförd energi'!$B$1:$AS$566,MATCH(U$1,'Tillförd energi'!$B$1:$AQ$1,0),FALSE)</f>
        <v>0</v>
      </c>
      <c r="V283">
        <f>VLOOKUP($B283,'Tillförd energi'!$B$1:$AS$566,MATCH(V$1,'Tillförd energi'!$B$1:$AQ$1,0),FALSE)</f>
        <v>13.07</v>
      </c>
      <c r="W283">
        <f>VLOOKUP($B283,'Tillförd energi'!$B$1:$AS$566,MATCH(W$1,'Tillförd energi'!$B$1:$AQ$1,0),FALSE)</f>
        <v>0</v>
      </c>
      <c r="X283">
        <f>VLOOKUP($B283,'Tillförd energi'!$B$1:$AS$566,MATCH(X$1,'Tillförd energi'!$B$1:$AQ$1,0),FALSE)</f>
        <v>0</v>
      </c>
      <c r="Y283">
        <f>VLOOKUP($B283,'Tillförd energi'!$B$1:$AS$566,MATCH(Y$1,'Tillförd energi'!$B$1:$AQ$1,0),FALSE)</f>
        <v>0</v>
      </c>
      <c r="Z283">
        <f>VLOOKUP($B283,'Tillförd energi'!$B$1:$AS$566,MATCH(Z$1,'Tillförd energi'!$B$1:$AQ$1,0),FALSE)</f>
        <v>0</v>
      </c>
      <c r="AA283">
        <f>VLOOKUP($B283,'Tillförd energi'!$B$1:$AS$566,MATCH(AA$1,'Tillförd energi'!$B$1:$AQ$1,0),FALSE)</f>
        <v>0</v>
      </c>
      <c r="AB283">
        <f>VLOOKUP($B283,'Tillförd energi'!$B$1:$AS$566,MATCH(AB$1,'Tillförd energi'!$B$1:$AQ$1,0),FALSE)</f>
        <v>0</v>
      </c>
      <c r="AC283">
        <f>VLOOKUP($B283,'Tillförd energi'!$B$1:$AS$566,MATCH(AC$1,'Tillförd energi'!$B$1:$AQ$1,0),FALSE)</f>
        <v>49.45</v>
      </c>
      <c r="AD283">
        <f>VLOOKUP($B283,'Tillförd energi'!$B$1:$AS$566,MATCH(AD$1,'Tillförd energi'!$B$1:$AQ$1,0),FALSE)</f>
        <v>174.43899999999999</v>
      </c>
      <c r="AE283">
        <f>VLOOKUP($B283,'Tillförd energi'!$B$1:$AS$566,MATCH(AE$1,'Tillförd energi'!$B$1:$AQ$1,0),FALSE)</f>
        <v>0</v>
      </c>
      <c r="AF283">
        <f>VLOOKUP($B283,'Tillförd energi'!$B$1:$AS$566,MATCH(AF$1,'Tillförd energi'!$B$1:$AQ$1,0),FALSE)</f>
        <v>20.1356</v>
      </c>
      <c r="AG283">
        <f>IFERROR(VLOOKUP(B283,Miljö!$B$1:$S$476,9,FALSE)/1,0)</f>
        <v>0</v>
      </c>
      <c r="AI283">
        <f t="shared" si="40"/>
        <v>635.21639999999991</v>
      </c>
      <c r="AJ283">
        <f t="shared" si="41"/>
        <v>635.21639999999991</v>
      </c>
      <c r="AK283">
        <f>IF(ISERROR(1/VLOOKUP($B283,Leveranser!$B$1:$S$500,MATCH("såld värme (gwh)",Leveranser!$B$1:$S$1,0),FALSE)),"",VLOOKUP($B283,Leveranser!$B$1:$S$500,MATCH("såld värme (gwh)",Leveranser!$B$1:$S$1,0),FALSE))</f>
        <v>505</v>
      </c>
      <c r="AL283" s="22">
        <f>VLOOKUP($B283,Leveranser!$B$1:$Y$500,MATCH("Totalt såld fjärrvärme till andra fjärrvärmeföretag",Leveranser!$B$1:$AA$1,0),FALSE)</f>
        <v>0</v>
      </c>
      <c r="AM283" s="22">
        <f>IF(ISERROR(1/VLOOKUP($B283,Miljö!$B$1:$S$500,MATCH("Såld mängd produktionsspecifik fjärrvärme (GWh)",Miljö!$B$1:$R$1,0),FALSE)),0,VLOOKUP($B283,Miljö!$B$1:$S$500,MATCH("Såld mängd produktionsspecifik fjärrvärme (GWh)",Miljö!$B$1:$R$1,0),FALSE))</f>
        <v>0</v>
      </c>
      <c r="AN283" s="23">
        <f t="shared" si="42"/>
        <v>0.79500466297784511</v>
      </c>
      <c r="AP283" t="str">
        <f>VLOOKUP($B283,'Miljövärden urval för publ'!$B$1:$H$450,7,FALSE)</f>
        <v>Ja</v>
      </c>
      <c r="AQ283" t="str">
        <f>VLOOKUP($B283,'Miljövärden urval för publ'!$B$1:$H$450,6,FALSE)</f>
        <v>Ja</v>
      </c>
      <c r="AU283">
        <f t="shared" si="43"/>
        <v>20.1356</v>
      </c>
      <c r="AV283">
        <f t="shared" si="44"/>
        <v>0</v>
      </c>
      <c r="AW283">
        <f t="shared" si="45"/>
        <v>9.4600000000000009</v>
      </c>
      <c r="AX283">
        <f t="shared" si="46"/>
        <v>60.011800000000001</v>
      </c>
      <c r="AZ283">
        <f t="shared" si="47"/>
        <v>0</v>
      </c>
      <c r="BA283">
        <f t="shared" si="48"/>
        <v>0</v>
      </c>
      <c r="BC283">
        <f t="shared" si="49"/>
        <v>82.541799999999995</v>
      </c>
    </row>
    <row r="284" spans="1:55" ht="15" customHeight="1" x14ac:dyDescent="0.25">
      <c r="A284" t="s">
        <v>399</v>
      </c>
      <c r="B284" t="s">
        <v>403</v>
      </c>
      <c r="C284">
        <f>VLOOKUP($B284,'Tillförd energi'!$B$1:$AS$566,MATCH(C$1,'Tillförd energi'!$B$1:$AQ$1,0),FALSE)</f>
        <v>0</v>
      </c>
      <c r="D284">
        <f>VLOOKUP($B284,'Tillförd energi'!$B$1:$AS$566,MATCH(D$1,'Tillförd energi'!$B$1:$AQ$1,0),FALSE)</f>
        <v>0.26200000000000001</v>
      </c>
      <c r="E284">
        <f>VLOOKUP($B284,'Tillförd energi'!$B$1:$AS$566,MATCH(E$1,'Tillförd energi'!$B$1:$AQ$1,0),FALSE)</f>
        <v>0</v>
      </c>
      <c r="F284">
        <f>VLOOKUP($B284,'Tillförd energi'!$B$1:$AS$566,MATCH(F$1,'Tillförd energi'!$B$1:$AQ$1,0),FALSE)</f>
        <v>5.4119999999999999</v>
      </c>
      <c r="G284">
        <f>VLOOKUP($B284,'Tillförd energi'!$B$1:$AS$566,MATCH(G$1,'Tillförd energi'!$B$1:$AQ$1,0),FALSE)</f>
        <v>0</v>
      </c>
      <c r="H284">
        <f>VLOOKUP($B284,'Tillförd energi'!$B$1:$AS$566,MATCH(H$1,'Tillförd energi'!$B$1:$AQ$1,0),FALSE)</f>
        <v>0</v>
      </c>
      <c r="I284">
        <f>VLOOKUP($B284,'Tillförd energi'!$B$1:$AS$566,MATCH(I$1,'Tillförd energi'!$B$1:$AQ$1,0),FALSE)</f>
        <v>74.954999999999998</v>
      </c>
      <c r="J284">
        <f>VLOOKUP($B284,'Tillförd energi'!$B$1:$AS$566,MATCH(J$1,'Tillförd energi'!$B$1:$AQ$1,0),FALSE)</f>
        <v>0</v>
      </c>
      <c r="K284">
        <v>0</v>
      </c>
      <c r="L284">
        <f>VLOOKUP($B284,'Tillförd energi'!$B$1:$AS$566,MATCH(L$1,'Tillförd energi'!$B$1:$AQ$1,0),FALSE)</f>
        <v>0</v>
      </c>
      <c r="M284">
        <f>VLOOKUP($B284,'Tillförd energi'!$B$1:$AS$566,MATCH(M$1,'Tillförd energi'!$B$1:$AQ$1,0),FALSE)</f>
        <v>0</v>
      </c>
      <c r="N284">
        <f>VLOOKUP($B284,'Tillförd energi'!$B$1:$AS$566,MATCH(N$1,'Tillförd energi'!$B$1:$AQ$1,0),FALSE)</f>
        <v>0</v>
      </c>
      <c r="O284">
        <f>VLOOKUP($B284,'Tillförd energi'!$B$1:$AS$566,MATCH(O$1,'Tillförd energi'!$B$1:$AQ$1,0),FALSE)</f>
        <v>0</v>
      </c>
      <c r="P284">
        <f>VLOOKUP($B284,'Tillförd energi'!$B$1:$AS$566,MATCH(P$1,'Tillförd energi'!$B$1:$AQ$1,0),FALSE)</f>
        <v>0</v>
      </c>
      <c r="Q284">
        <f>VLOOKUP($B284,'Tillförd energi'!$B$1:$AS$566,MATCH(Q$1,'Tillförd energi'!$B$1:$AQ$1,0),FALSE)</f>
        <v>2.2949999999999999</v>
      </c>
      <c r="R284">
        <f>VLOOKUP($B284,'Tillförd energi'!$B$1:$AS$566,MATCH(R$1,'Tillförd energi'!$B$1:$AQ$1,0),FALSE)</f>
        <v>0</v>
      </c>
      <c r="S284">
        <f>VLOOKUP($B284,'Tillförd energi'!$B$1:$AS$566,MATCH(S$1,'Tillförd energi'!$B$1:$AQ$1,0),FALSE)</f>
        <v>0</v>
      </c>
      <c r="T284">
        <f>VLOOKUP($B284,'Tillförd energi'!$B$1:$AS$566,MATCH(T$1,'Tillförd energi'!$B$1:$AQ$1,0),FALSE)</f>
        <v>0</v>
      </c>
      <c r="U284">
        <f>VLOOKUP($B284,'Tillförd energi'!$B$1:$AS$566,MATCH(U$1,'Tillförd energi'!$B$1:$AQ$1,0),FALSE)</f>
        <v>0</v>
      </c>
      <c r="V284">
        <f>VLOOKUP($B284,'Tillförd energi'!$B$1:$AS$566,MATCH(V$1,'Tillförd energi'!$B$1:$AQ$1,0),FALSE)</f>
        <v>0</v>
      </c>
      <c r="W284">
        <f>VLOOKUP($B284,'Tillförd energi'!$B$1:$AS$566,MATCH(W$1,'Tillförd energi'!$B$1:$AQ$1,0),FALSE)</f>
        <v>0</v>
      </c>
      <c r="X284">
        <f>VLOOKUP($B284,'Tillförd energi'!$B$1:$AS$566,MATCH(X$1,'Tillförd energi'!$B$1:$AQ$1,0),FALSE)</f>
        <v>0</v>
      </c>
      <c r="Y284">
        <f>VLOOKUP($B284,'Tillförd energi'!$B$1:$AS$566,MATCH(Y$1,'Tillförd energi'!$B$1:$AQ$1,0),FALSE)</f>
        <v>0</v>
      </c>
      <c r="Z284">
        <f>VLOOKUP($B284,'Tillförd energi'!$B$1:$AS$566,MATCH(Z$1,'Tillförd energi'!$B$1:$AQ$1,0),FALSE)</f>
        <v>30.873000000000001</v>
      </c>
      <c r="AA284">
        <f>VLOOKUP($B284,'Tillförd energi'!$B$1:$AS$566,MATCH(AA$1,'Tillförd energi'!$B$1:$AQ$1,0),FALSE)</f>
        <v>0</v>
      </c>
      <c r="AB284">
        <f>VLOOKUP($B284,'Tillförd energi'!$B$1:$AS$566,MATCH(AB$1,'Tillförd energi'!$B$1:$AQ$1,0),FALSE)</f>
        <v>0</v>
      </c>
      <c r="AC284">
        <f>VLOOKUP($B284,'Tillförd energi'!$B$1:$AS$566,MATCH(AC$1,'Tillförd energi'!$B$1:$AQ$1,0),FALSE)</f>
        <v>0</v>
      </c>
      <c r="AD284">
        <f>VLOOKUP($B284,'Tillförd energi'!$B$1:$AS$566,MATCH(AD$1,'Tillförd energi'!$B$1:$AQ$1,0),FALSE)</f>
        <v>0</v>
      </c>
      <c r="AE284">
        <f>VLOOKUP($B284,'Tillförd energi'!$B$1:$AS$566,MATCH(AE$1,'Tillförd energi'!$B$1:$AQ$1,0),FALSE)</f>
        <v>0</v>
      </c>
      <c r="AF284">
        <f>VLOOKUP($B284,'Tillförd energi'!$B$1:$AS$566,MATCH(AF$1,'Tillförd energi'!$B$1:$AQ$1,0),FALSE)</f>
        <v>3</v>
      </c>
      <c r="AG284">
        <f>IFERROR(VLOOKUP(B284,Miljö!$B$1:$S$476,9,FALSE)/1,0)</f>
        <v>0</v>
      </c>
      <c r="AI284">
        <f t="shared" si="40"/>
        <v>116.797</v>
      </c>
      <c r="AJ284">
        <f t="shared" si="41"/>
        <v>116.797</v>
      </c>
      <c r="AK284">
        <f>IF(ISERROR(1/VLOOKUP($B284,Leveranser!$B$1:$S$500,MATCH("såld värme (gwh)",Leveranser!$B$1:$S$1,0),FALSE)),"",VLOOKUP($B284,Leveranser!$B$1:$S$500,MATCH("såld värme (gwh)",Leveranser!$B$1:$S$1,0),FALSE))</f>
        <v>100.3</v>
      </c>
      <c r="AL284" s="22">
        <f>VLOOKUP($B284,Leveranser!$B$1:$Y$500,MATCH("Totalt såld fjärrvärme till andra fjärrvärmeföretag",Leveranser!$B$1:$AA$1,0),FALSE)</f>
        <v>0</v>
      </c>
      <c r="AM284" s="22">
        <f>IF(ISERROR(1/VLOOKUP($B284,Miljö!$B$1:$S$500,MATCH("Såld mängd produktionsspecifik fjärrvärme (GWh)",Miljö!$B$1:$R$1,0),FALSE)),0,VLOOKUP($B284,Miljö!$B$1:$S$500,MATCH("Såld mängd produktionsspecifik fjärrvärme (GWh)",Miljö!$B$1:$R$1,0),FALSE))</f>
        <v>0</v>
      </c>
      <c r="AN284" s="23">
        <f t="shared" si="42"/>
        <v>0.85875493377398393</v>
      </c>
      <c r="AP284" t="str">
        <f>VLOOKUP($B284,'Miljövärden urval för publ'!$B$1:$H$450,7,FALSE)</f>
        <v>Ja</v>
      </c>
      <c r="AQ284" t="str">
        <f>VLOOKUP($B284,'Miljövärden urval för publ'!$B$1:$H$450,6,FALSE)</f>
        <v>Nej</v>
      </c>
      <c r="AU284">
        <f t="shared" si="43"/>
        <v>33.873000000000005</v>
      </c>
      <c r="AV284">
        <f t="shared" si="44"/>
        <v>0</v>
      </c>
      <c r="AW284">
        <f t="shared" si="45"/>
        <v>2.2949999999999999</v>
      </c>
      <c r="AX284">
        <f t="shared" si="46"/>
        <v>0</v>
      </c>
      <c r="AZ284">
        <f t="shared" si="47"/>
        <v>0</v>
      </c>
      <c r="BA284">
        <f t="shared" si="48"/>
        <v>0</v>
      </c>
      <c r="BC284">
        <f t="shared" si="49"/>
        <v>2.2949999999999999</v>
      </c>
    </row>
    <row r="285" spans="1:55" ht="15" customHeight="1" x14ac:dyDescent="0.25">
      <c r="A285" t="s">
        <v>399</v>
      </c>
      <c r="B285" t="s">
        <v>404</v>
      </c>
      <c r="C285">
        <f>VLOOKUP($B285,'Tillförd energi'!$B$1:$AS$566,MATCH(C$1,'Tillförd energi'!$B$1:$AQ$1,0),FALSE)</f>
        <v>0</v>
      </c>
      <c r="D285">
        <f>VLOOKUP($B285,'Tillförd energi'!$B$1:$AS$566,MATCH(D$1,'Tillförd energi'!$B$1:$AQ$1,0),FALSE)</f>
        <v>0.27900000000000003</v>
      </c>
      <c r="E285">
        <f>VLOOKUP($B285,'Tillförd energi'!$B$1:$AS$566,MATCH(E$1,'Tillförd energi'!$B$1:$AQ$1,0),FALSE)</f>
        <v>0</v>
      </c>
      <c r="F285">
        <f>VLOOKUP($B285,'Tillförd energi'!$B$1:$AS$566,MATCH(F$1,'Tillförd energi'!$B$1:$AQ$1,0),FALSE)</f>
        <v>0</v>
      </c>
      <c r="G285">
        <f>VLOOKUP($B285,'Tillförd energi'!$B$1:$AS$566,MATCH(G$1,'Tillförd energi'!$B$1:$AQ$1,0),FALSE)</f>
        <v>0</v>
      </c>
      <c r="H285">
        <f>VLOOKUP($B285,'Tillförd energi'!$B$1:$AS$566,MATCH(H$1,'Tillförd energi'!$B$1:$AQ$1,0),FALSE)</f>
        <v>0</v>
      </c>
      <c r="I285">
        <f>VLOOKUP($B285,'Tillförd energi'!$B$1:$AS$566,MATCH(I$1,'Tillförd energi'!$B$1:$AQ$1,0),FALSE)</f>
        <v>0</v>
      </c>
      <c r="J285">
        <f>VLOOKUP($B285,'Tillförd energi'!$B$1:$AS$566,MATCH(J$1,'Tillförd energi'!$B$1:$AQ$1,0),FALSE)</f>
        <v>0</v>
      </c>
      <c r="K285">
        <v>0</v>
      </c>
      <c r="L285">
        <f>VLOOKUP($B285,'Tillförd energi'!$B$1:$AS$566,MATCH(L$1,'Tillförd energi'!$B$1:$AQ$1,0),FALSE)</f>
        <v>0</v>
      </c>
      <c r="M285">
        <f>VLOOKUP($B285,'Tillförd energi'!$B$1:$AS$566,MATCH(M$1,'Tillförd energi'!$B$1:$AQ$1,0),FALSE)</f>
        <v>0</v>
      </c>
      <c r="N285">
        <f>VLOOKUP($B285,'Tillförd energi'!$B$1:$AS$566,MATCH(N$1,'Tillförd energi'!$B$1:$AQ$1,0),FALSE)</f>
        <v>0</v>
      </c>
      <c r="O285">
        <f>VLOOKUP($B285,'Tillförd energi'!$B$1:$AS$566,MATCH(O$1,'Tillförd energi'!$B$1:$AQ$1,0),FALSE)</f>
        <v>0</v>
      </c>
      <c r="P285">
        <f>VLOOKUP($B285,'Tillförd energi'!$B$1:$AS$566,MATCH(P$1,'Tillförd energi'!$B$1:$AQ$1,0),FALSE)</f>
        <v>0</v>
      </c>
      <c r="Q285">
        <f>VLOOKUP($B285,'Tillförd energi'!$B$1:$AS$566,MATCH(Q$1,'Tillförd energi'!$B$1:$AQ$1,0),FALSE)</f>
        <v>0</v>
      </c>
      <c r="R285">
        <f>VLOOKUP($B285,'Tillförd energi'!$B$1:$AS$566,MATCH(R$1,'Tillförd energi'!$B$1:$AQ$1,0),FALSE)</f>
        <v>7.02</v>
      </c>
      <c r="S285">
        <f>VLOOKUP($B285,'Tillförd energi'!$B$1:$AS$566,MATCH(S$1,'Tillförd energi'!$B$1:$AQ$1,0),FALSE)</f>
        <v>0</v>
      </c>
      <c r="T285">
        <f>VLOOKUP($B285,'Tillförd energi'!$B$1:$AS$566,MATCH(T$1,'Tillförd energi'!$B$1:$AQ$1,0),FALSE)</f>
        <v>0</v>
      </c>
      <c r="U285">
        <f>VLOOKUP($B285,'Tillförd energi'!$B$1:$AS$566,MATCH(U$1,'Tillförd energi'!$B$1:$AQ$1,0),FALSE)</f>
        <v>0</v>
      </c>
      <c r="V285">
        <f>VLOOKUP($B285,'Tillförd energi'!$B$1:$AS$566,MATCH(V$1,'Tillförd energi'!$B$1:$AQ$1,0),FALSE)</f>
        <v>0</v>
      </c>
      <c r="W285">
        <f>VLOOKUP($B285,'Tillförd energi'!$B$1:$AS$566,MATCH(W$1,'Tillförd energi'!$B$1:$AQ$1,0),FALSE)</f>
        <v>0</v>
      </c>
      <c r="X285">
        <f>VLOOKUP($B285,'Tillförd energi'!$B$1:$AS$566,MATCH(X$1,'Tillförd energi'!$B$1:$AQ$1,0),FALSE)</f>
        <v>0</v>
      </c>
      <c r="Y285">
        <f>VLOOKUP($B285,'Tillförd energi'!$B$1:$AS$566,MATCH(Y$1,'Tillförd energi'!$B$1:$AQ$1,0),FALSE)</f>
        <v>0</v>
      </c>
      <c r="Z285">
        <f>VLOOKUP($B285,'Tillförd energi'!$B$1:$AS$566,MATCH(Z$1,'Tillförd energi'!$B$1:$AQ$1,0),FALSE)</f>
        <v>0</v>
      </c>
      <c r="AA285">
        <f>VLOOKUP($B285,'Tillförd energi'!$B$1:$AS$566,MATCH(AA$1,'Tillförd energi'!$B$1:$AQ$1,0),FALSE)</f>
        <v>0</v>
      </c>
      <c r="AB285">
        <f>VLOOKUP($B285,'Tillförd energi'!$B$1:$AS$566,MATCH(AB$1,'Tillförd energi'!$B$1:$AQ$1,0),FALSE)</f>
        <v>0</v>
      </c>
      <c r="AC285">
        <f>VLOOKUP($B285,'Tillförd energi'!$B$1:$AS$566,MATCH(AC$1,'Tillförd energi'!$B$1:$AQ$1,0),FALSE)</f>
        <v>0</v>
      </c>
      <c r="AD285">
        <f>VLOOKUP($B285,'Tillförd energi'!$B$1:$AS$566,MATCH(AD$1,'Tillförd energi'!$B$1:$AQ$1,0),FALSE)</f>
        <v>0</v>
      </c>
      <c r="AE285">
        <f>VLOOKUP($B285,'Tillförd energi'!$B$1:$AS$566,MATCH(AE$1,'Tillförd energi'!$B$1:$AQ$1,0),FALSE)</f>
        <v>0</v>
      </c>
      <c r="AF285">
        <f>VLOOKUP($B285,'Tillförd energi'!$B$1:$AS$566,MATCH(AF$1,'Tillförd energi'!$B$1:$AQ$1,0),FALSE)</f>
        <v>0.1</v>
      </c>
      <c r="AG285">
        <f>IFERROR(VLOOKUP(B285,Miljö!$B$1:$S$476,9,FALSE)/1,0)</f>
        <v>0</v>
      </c>
      <c r="AI285">
        <f t="shared" si="40"/>
        <v>7.3989999999999991</v>
      </c>
      <c r="AJ285">
        <f t="shared" si="41"/>
        <v>7.3989999999999991</v>
      </c>
      <c r="AK285">
        <f>IF(ISERROR(1/VLOOKUP($B285,Leveranser!$B$1:$S$500,MATCH("såld värme (gwh)",Leveranser!$B$1:$S$1,0),FALSE)),"",VLOOKUP($B285,Leveranser!$B$1:$S$500,MATCH("såld värme (gwh)",Leveranser!$B$1:$S$1,0),FALSE))</f>
        <v>7.5</v>
      </c>
      <c r="AL285" s="22">
        <f>VLOOKUP($B285,Leveranser!$B$1:$Y$500,MATCH("Totalt såld fjärrvärme till andra fjärrvärmeföretag",Leveranser!$B$1:$AA$1,0),FALSE)</f>
        <v>0</v>
      </c>
      <c r="AM285" s="22">
        <f>IF(ISERROR(1/VLOOKUP($B285,Miljö!$B$1:$S$500,MATCH("Såld mängd produktionsspecifik fjärrvärme (GWh)",Miljö!$B$1:$R$1,0),FALSE)),0,VLOOKUP($B285,Miljö!$B$1:$S$500,MATCH("Såld mängd produktionsspecifik fjärrvärme (GWh)",Miljö!$B$1:$R$1,0),FALSE))</f>
        <v>0</v>
      </c>
      <c r="AN285" s="23">
        <f t="shared" si="42"/>
        <v>1.0136504933099069</v>
      </c>
      <c r="AP285" t="str">
        <f>VLOOKUP($B285,'Miljövärden urval för publ'!$B$1:$H$450,7,FALSE)</f>
        <v>Ja</v>
      </c>
      <c r="AQ285" t="str">
        <f>VLOOKUP($B285,'Miljövärden urval för publ'!$B$1:$H$450,6,FALSE)</f>
        <v>Nej</v>
      </c>
      <c r="AU285">
        <f t="shared" si="43"/>
        <v>0.1</v>
      </c>
      <c r="AV285">
        <f t="shared" si="44"/>
        <v>0</v>
      </c>
      <c r="AW285">
        <f t="shared" si="45"/>
        <v>0</v>
      </c>
      <c r="AX285">
        <f t="shared" si="46"/>
        <v>7.02</v>
      </c>
      <c r="AZ285">
        <f t="shared" si="47"/>
        <v>0</v>
      </c>
      <c r="BA285">
        <f t="shared" si="48"/>
        <v>0</v>
      </c>
      <c r="BC285">
        <f t="shared" si="49"/>
        <v>7.02</v>
      </c>
    </row>
    <row r="286" spans="1:55" ht="15" customHeight="1" x14ac:dyDescent="0.25">
      <c r="A286" t="s">
        <v>405</v>
      </c>
      <c r="B286" t="s">
        <v>406</v>
      </c>
      <c r="C286">
        <f>VLOOKUP($B286,'Tillförd energi'!$B$1:$AS$566,MATCH(C$1,'Tillförd energi'!$B$1:$AQ$1,0),FALSE)</f>
        <v>0</v>
      </c>
      <c r="D286">
        <f>VLOOKUP($B286,'Tillförd energi'!$B$1:$AS$566,MATCH(D$1,'Tillförd energi'!$B$1:$AQ$1,0),FALSE)</f>
        <v>0</v>
      </c>
      <c r="E286">
        <f>VLOOKUP($B286,'Tillförd energi'!$B$1:$AS$566,MATCH(E$1,'Tillförd energi'!$B$1:$AQ$1,0),FALSE)</f>
        <v>0</v>
      </c>
      <c r="F286">
        <f>VLOOKUP($B286,'Tillförd energi'!$B$1:$AS$566,MATCH(F$1,'Tillförd energi'!$B$1:$AQ$1,0),FALSE)</f>
        <v>0</v>
      </c>
      <c r="G286">
        <f>VLOOKUP($B286,'Tillförd energi'!$B$1:$AS$566,MATCH(G$1,'Tillförd energi'!$B$1:$AQ$1,0),FALSE)</f>
        <v>0</v>
      </c>
      <c r="H286">
        <f>VLOOKUP($B286,'Tillförd energi'!$B$1:$AS$566,MATCH(H$1,'Tillförd energi'!$B$1:$AQ$1,0),FALSE)</f>
        <v>0</v>
      </c>
      <c r="I286">
        <f>VLOOKUP($B286,'Tillförd energi'!$B$1:$AS$566,MATCH(I$1,'Tillförd energi'!$B$1:$AQ$1,0),FALSE)</f>
        <v>0</v>
      </c>
      <c r="J286">
        <f>VLOOKUP($B286,'Tillförd energi'!$B$1:$AS$566,MATCH(J$1,'Tillförd energi'!$B$1:$AQ$1,0),FALSE)</f>
        <v>0</v>
      </c>
      <c r="K286">
        <v>0</v>
      </c>
      <c r="L286">
        <f>VLOOKUP($B286,'Tillförd energi'!$B$1:$AS$566,MATCH(L$1,'Tillförd energi'!$B$1:$AQ$1,0),FALSE)</f>
        <v>0</v>
      </c>
      <c r="M286">
        <f>VLOOKUP($B286,'Tillförd energi'!$B$1:$AS$566,MATCH(M$1,'Tillförd energi'!$B$1:$AQ$1,0),FALSE)</f>
        <v>0</v>
      </c>
      <c r="N286">
        <f>VLOOKUP($B286,'Tillförd energi'!$B$1:$AS$566,MATCH(N$1,'Tillförd energi'!$B$1:$AQ$1,0),FALSE)</f>
        <v>0</v>
      </c>
      <c r="O286">
        <f>VLOOKUP($B286,'Tillförd energi'!$B$1:$AS$566,MATCH(O$1,'Tillförd energi'!$B$1:$AQ$1,0),FALSE)</f>
        <v>0</v>
      </c>
      <c r="P286">
        <f>VLOOKUP($B286,'Tillförd energi'!$B$1:$AS$566,MATCH(P$1,'Tillförd energi'!$B$1:$AQ$1,0),FALSE)</f>
        <v>0</v>
      </c>
      <c r="Q286">
        <f>VLOOKUP($B286,'Tillförd energi'!$B$1:$AS$566,MATCH(Q$1,'Tillförd energi'!$B$1:$AQ$1,0),FALSE)</f>
        <v>0</v>
      </c>
      <c r="R286">
        <f>VLOOKUP($B286,'Tillförd energi'!$B$1:$AS$566,MATCH(R$1,'Tillförd energi'!$B$1:$AQ$1,0),FALSE)</f>
        <v>0</v>
      </c>
      <c r="S286">
        <f>VLOOKUP($B286,'Tillförd energi'!$B$1:$AS$566,MATCH(S$1,'Tillförd energi'!$B$1:$AQ$1,0),FALSE)</f>
        <v>0</v>
      </c>
      <c r="T286">
        <f>VLOOKUP($B286,'Tillförd energi'!$B$1:$AS$566,MATCH(T$1,'Tillförd energi'!$B$1:$AQ$1,0),FALSE)</f>
        <v>0</v>
      </c>
      <c r="U286">
        <f>VLOOKUP($B286,'Tillförd energi'!$B$1:$AS$566,MATCH(U$1,'Tillförd energi'!$B$1:$AQ$1,0),FALSE)</f>
        <v>0</v>
      </c>
      <c r="V286">
        <f>VLOOKUP($B286,'Tillförd energi'!$B$1:$AS$566,MATCH(V$1,'Tillförd energi'!$B$1:$AQ$1,0),FALSE)</f>
        <v>0</v>
      </c>
      <c r="W286">
        <f>VLOOKUP($B286,'Tillförd energi'!$B$1:$AS$566,MATCH(W$1,'Tillförd energi'!$B$1:$AQ$1,0),FALSE)</f>
        <v>0</v>
      </c>
      <c r="X286">
        <f>VLOOKUP($B286,'Tillförd energi'!$B$1:$AS$566,MATCH(X$1,'Tillförd energi'!$B$1:$AQ$1,0),FALSE)</f>
        <v>0</v>
      </c>
      <c r="Y286">
        <f>VLOOKUP($B286,'Tillförd energi'!$B$1:$AS$566,MATCH(Y$1,'Tillförd energi'!$B$1:$AQ$1,0),FALSE)</f>
        <v>0</v>
      </c>
      <c r="Z286">
        <f>VLOOKUP($B286,'Tillförd energi'!$B$1:$AS$566,MATCH(Z$1,'Tillförd energi'!$B$1:$AQ$1,0),FALSE)</f>
        <v>0</v>
      </c>
      <c r="AA286">
        <f>VLOOKUP($B286,'Tillförd energi'!$B$1:$AS$566,MATCH(AA$1,'Tillförd energi'!$B$1:$AQ$1,0),FALSE)</f>
        <v>0</v>
      </c>
      <c r="AB286">
        <f>VLOOKUP($B286,'Tillförd energi'!$B$1:$AS$566,MATCH(AB$1,'Tillförd energi'!$B$1:$AQ$1,0),FALSE)</f>
        <v>0</v>
      </c>
      <c r="AC286">
        <f>VLOOKUP($B286,'Tillförd energi'!$B$1:$AS$566,MATCH(AC$1,'Tillförd energi'!$B$1:$AQ$1,0),FALSE)</f>
        <v>0</v>
      </c>
      <c r="AD286">
        <f>VLOOKUP($B286,'Tillförd energi'!$B$1:$AS$566,MATCH(AD$1,'Tillförd energi'!$B$1:$AQ$1,0),FALSE)</f>
        <v>0</v>
      </c>
      <c r="AE286">
        <f>VLOOKUP($B286,'Tillförd energi'!$B$1:$AS$566,MATCH(AE$1,'Tillförd energi'!$B$1:$AQ$1,0),FALSE)</f>
        <v>0</v>
      </c>
      <c r="AF286">
        <f>VLOOKUP($B286,'Tillförd energi'!$B$1:$AS$566,MATCH(AF$1,'Tillförd energi'!$B$1:$AQ$1,0),FALSE)</f>
        <v>0</v>
      </c>
      <c r="AG286">
        <f>IFERROR(VLOOKUP(B286,Miljö!$B$1:$S$476,9,FALSE)/1,0)</f>
        <v>0</v>
      </c>
      <c r="AI286">
        <f t="shared" si="40"/>
        <v>0</v>
      </c>
      <c r="AJ286">
        <f t="shared" si="41"/>
        <v>0</v>
      </c>
      <c r="AK286" t="str">
        <f>IF(ISERROR(1/VLOOKUP($B286,Leveranser!$B$1:$S$500,MATCH("såld värme (gwh)",Leveranser!$B$1:$S$1,0),FALSE)),"",VLOOKUP($B286,Leveranser!$B$1:$S$500,MATCH("såld värme (gwh)",Leveranser!$B$1:$S$1,0),FALSE))</f>
        <v/>
      </c>
      <c r="AL286" s="22">
        <f>VLOOKUP($B286,Leveranser!$B$1:$Y$500,MATCH("Totalt såld fjärrvärme till andra fjärrvärmeföretag",Leveranser!$B$1:$AA$1,0),FALSE)</f>
        <v>0</v>
      </c>
      <c r="AM286" s="22">
        <f>IF(ISERROR(1/VLOOKUP($B286,Miljö!$B$1:$S$500,MATCH("Såld mängd produktionsspecifik fjärrvärme (GWh)",Miljö!$B$1:$R$1,0),FALSE)),0,VLOOKUP($B286,Miljö!$B$1:$S$500,MATCH("Såld mängd produktionsspecifik fjärrvärme (GWh)",Miljö!$B$1:$R$1,0),FALSE))</f>
        <v>0</v>
      </c>
      <c r="AN286" s="23" t="str">
        <f t="shared" si="42"/>
        <v/>
      </c>
      <c r="AP286" t="str">
        <f>VLOOKUP($B286,'Miljövärden urval för publ'!$B$1:$H$450,7,FALSE)</f>
        <v>Nej</v>
      </c>
      <c r="AQ286" t="str">
        <f>VLOOKUP($B286,'Miljövärden urval för publ'!$B$1:$H$450,6,FALSE)</f>
        <v>Nej</v>
      </c>
      <c r="AU286">
        <f t="shared" si="43"/>
        <v>0</v>
      </c>
      <c r="AV286">
        <f t="shared" si="44"/>
        <v>0</v>
      </c>
      <c r="AW286">
        <f t="shared" si="45"/>
        <v>0</v>
      </c>
      <c r="AX286">
        <f t="shared" si="46"/>
        <v>0</v>
      </c>
      <c r="AZ286">
        <f t="shared" si="47"/>
        <v>0</v>
      </c>
      <c r="BA286">
        <f t="shared" si="48"/>
        <v>0</v>
      </c>
      <c r="BC286">
        <f t="shared" si="49"/>
        <v>0</v>
      </c>
    </row>
    <row r="287" spans="1:55" ht="15" customHeight="1" x14ac:dyDescent="0.25">
      <c r="A287" t="s">
        <v>405</v>
      </c>
      <c r="B287" t="s">
        <v>407</v>
      </c>
      <c r="C287">
        <f>VLOOKUP($B287,'Tillförd energi'!$B$1:$AS$566,MATCH(C$1,'Tillförd energi'!$B$1:$AQ$1,0),FALSE)</f>
        <v>0</v>
      </c>
      <c r="D287">
        <f>VLOOKUP($B287,'Tillförd energi'!$B$1:$AS$566,MATCH(D$1,'Tillförd energi'!$B$1:$AQ$1,0),FALSE)</f>
        <v>0</v>
      </c>
      <c r="E287">
        <f>VLOOKUP($B287,'Tillförd energi'!$B$1:$AS$566,MATCH(E$1,'Tillförd energi'!$B$1:$AQ$1,0),FALSE)</f>
        <v>0</v>
      </c>
      <c r="F287">
        <f>VLOOKUP($B287,'Tillförd energi'!$B$1:$AS$566,MATCH(F$1,'Tillförd energi'!$B$1:$AQ$1,0),FALSE)</f>
        <v>0</v>
      </c>
      <c r="G287">
        <f>VLOOKUP($B287,'Tillförd energi'!$B$1:$AS$566,MATCH(G$1,'Tillförd energi'!$B$1:$AQ$1,0),FALSE)</f>
        <v>0</v>
      </c>
      <c r="H287">
        <f>VLOOKUP($B287,'Tillförd energi'!$B$1:$AS$566,MATCH(H$1,'Tillförd energi'!$B$1:$AQ$1,0),FALSE)</f>
        <v>0</v>
      </c>
      <c r="I287">
        <f>VLOOKUP($B287,'Tillförd energi'!$B$1:$AS$566,MATCH(I$1,'Tillförd energi'!$B$1:$AQ$1,0),FALSE)</f>
        <v>0</v>
      </c>
      <c r="J287">
        <f>VLOOKUP($B287,'Tillförd energi'!$B$1:$AS$566,MATCH(J$1,'Tillförd energi'!$B$1:$AQ$1,0),FALSE)</f>
        <v>0</v>
      </c>
      <c r="K287">
        <v>0</v>
      </c>
      <c r="L287">
        <f>VLOOKUP($B287,'Tillförd energi'!$B$1:$AS$566,MATCH(L$1,'Tillförd energi'!$B$1:$AQ$1,0),FALSE)</f>
        <v>0</v>
      </c>
      <c r="M287">
        <f>VLOOKUP($B287,'Tillförd energi'!$B$1:$AS$566,MATCH(M$1,'Tillförd energi'!$B$1:$AQ$1,0),FALSE)</f>
        <v>0</v>
      </c>
      <c r="N287">
        <f>VLOOKUP($B287,'Tillförd energi'!$B$1:$AS$566,MATCH(N$1,'Tillförd energi'!$B$1:$AQ$1,0),FALSE)</f>
        <v>0</v>
      </c>
      <c r="O287">
        <f>VLOOKUP($B287,'Tillförd energi'!$B$1:$AS$566,MATCH(O$1,'Tillförd energi'!$B$1:$AQ$1,0),FALSE)</f>
        <v>0</v>
      </c>
      <c r="P287">
        <f>VLOOKUP($B287,'Tillförd energi'!$B$1:$AS$566,MATCH(P$1,'Tillförd energi'!$B$1:$AQ$1,0),FALSE)</f>
        <v>0</v>
      </c>
      <c r="Q287">
        <f>VLOOKUP($B287,'Tillförd energi'!$B$1:$AS$566,MATCH(Q$1,'Tillförd energi'!$B$1:$AQ$1,0),FALSE)</f>
        <v>0</v>
      </c>
      <c r="R287">
        <f>VLOOKUP($B287,'Tillförd energi'!$B$1:$AS$566,MATCH(R$1,'Tillförd energi'!$B$1:$AQ$1,0),FALSE)</f>
        <v>0</v>
      </c>
      <c r="S287">
        <f>VLOOKUP($B287,'Tillförd energi'!$B$1:$AS$566,MATCH(S$1,'Tillförd energi'!$B$1:$AQ$1,0),FALSE)</f>
        <v>0</v>
      </c>
      <c r="T287">
        <f>VLOOKUP($B287,'Tillförd energi'!$B$1:$AS$566,MATCH(T$1,'Tillförd energi'!$B$1:$AQ$1,0),FALSE)</f>
        <v>0</v>
      </c>
      <c r="U287">
        <f>VLOOKUP($B287,'Tillförd energi'!$B$1:$AS$566,MATCH(U$1,'Tillförd energi'!$B$1:$AQ$1,0),FALSE)</f>
        <v>0</v>
      </c>
      <c r="V287">
        <f>VLOOKUP($B287,'Tillförd energi'!$B$1:$AS$566,MATCH(V$1,'Tillförd energi'!$B$1:$AQ$1,0),FALSE)</f>
        <v>0</v>
      </c>
      <c r="W287">
        <f>VLOOKUP($B287,'Tillförd energi'!$B$1:$AS$566,MATCH(W$1,'Tillförd energi'!$B$1:$AQ$1,0),FALSE)</f>
        <v>0</v>
      </c>
      <c r="X287">
        <f>VLOOKUP($B287,'Tillförd energi'!$B$1:$AS$566,MATCH(X$1,'Tillförd energi'!$B$1:$AQ$1,0),FALSE)</f>
        <v>0</v>
      </c>
      <c r="Y287">
        <f>VLOOKUP($B287,'Tillförd energi'!$B$1:$AS$566,MATCH(Y$1,'Tillförd energi'!$B$1:$AQ$1,0),FALSE)</f>
        <v>0</v>
      </c>
      <c r="Z287">
        <f>VLOOKUP($B287,'Tillförd energi'!$B$1:$AS$566,MATCH(Z$1,'Tillförd energi'!$B$1:$AQ$1,0),FALSE)</f>
        <v>0</v>
      </c>
      <c r="AA287">
        <f>VLOOKUP($B287,'Tillförd energi'!$B$1:$AS$566,MATCH(AA$1,'Tillförd energi'!$B$1:$AQ$1,0),FALSE)</f>
        <v>0</v>
      </c>
      <c r="AB287">
        <f>VLOOKUP($B287,'Tillförd energi'!$B$1:$AS$566,MATCH(AB$1,'Tillförd energi'!$B$1:$AQ$1,0),FALSE)</f>
        <v>0</v>
      </c>
      <c r="AC287">
        <f>VLOOKUP($B287,'Tillförd energi'!$B$1:$AS$566,MATCH(AC$1,'Tillförd energi'!$B$1:$AQ$1,0),FALSE)</f>
        <v>0</v>
      </c>
      <c r="AD287">
        <f>VLOOKUP($B287,'Tillförd energi'!$B$1:$AS$566,MATCH(AD$1,'Tillförd energi'!$B$1:$AQ$1,0),FALSE)</f>
        <v>0</v>
      </c>
      <c r="AE287">
        <f>VLOOKUP($B287,'Tillförd energi'!$B$1:$AS$566,MATCH(AE$1,'Tillförd energi'!$B$1:$AQ$1,0),FALSE)</f>
        <v>0</v>
      </c>
      <c r="AF287">
        <f>VLOOKUP($B287,'Tillförd energi'!$B$1:$AS$566,MATCH(AF$1,'Tillförd energi'!$B$1:$AQ$1,0),FALSE)</f>
        <v>0</v>
      </c>
      <c r="AG287">
        <f>IFERROR(VLOOKUP(B287,Miljö!$B$1:$S$476,9,FALSE)/1,0)</f>
        <v>0</v>
      </c>
      <c r="AI287">
        <f t="shared" si="40"/>
        <v>0</v>
      </c>
      <c r="AJ287">
        <f t="shared" si="41"/>
        <v>0</v>
      </c>
      <c r="AK287" t="str">
        <f>IF(ISERROR(1/VLOOKUP($B287,Leveranser!$B$1:$S$500,MATCH("såld värme (gwh)",Leveranser!$B$1:$S$1,0),FALSE)),"",VLOOKUP($B287,Leveranser!$B$1:$S$500,MATCH("såld värme (gwh)",Leveranser!$B$1:$S$1,0),FALSE))</f>
        <v/>
      </c>
      <c r="AL287" s="22">
        <f>VLOOKUP($B287,Leveranser!$B$1:$Y$500,MATCH("Totalt såld fjärrvärme till andra fjärrvärmeföretag",Leveranser!$B$1:$AA$1,0),FALSE)</f>
        <v>0</v>
      </c>
      <c r="AM287" s="22">
        <f>IF(ISERROR(1/VLOOKUP($B287,Miljö!$B$1:$S$500,MATCH("Såld mängd produktionsspecifik fjärrvärme (GWh)",Miljö!$B$1:$R$1,0),FALSE)),0,VLOOKUP($B287,Miljö!$B$1:$S$500,MATCH("Såld mängd produktionsspecifik fjärrvärme (GWh)",Miljö!$B$1:$R$1,0),FALSE))</f>
        <v>0</v>
      </c>
      <c r="AN287" s="23" t="str">
        <f t="shared" si="42"/>
        <v/>
      </c>
      <c r="AP287" t="str">
        <f>VLOOKUP($B287,'Miljövärden urval för publ'!$B$1:$H$450,7,FALSE)</f>
        <v>Nej</v>
      </c>
      <c r="AQ287" t="str">
        <f>VLOOKUP($B287,'Miljövärden urval för publ'!$B$1:$H$450,6,FALSE)</f>
        <v>Nej</v>
      </c>
      <c r="AU287">
        <f t="shared" si="43"/>
        <v>0</v>
      </c>
      <c r="AV287">
        <f t="shared" si="44"/>
        <v>0</v>
      </c>
      <c r="AW287">
        <f t="shared" si="45"/>
        <v>0</v>
      </c>
      <c r="AX287">
        <f t="shared" si="46"/>
        <v>0</v>
      </c>
      <c r="AZ287">
        <f t="shared" si="47"/>
        <v>0</v>
      </c>
      <c r="BA287">
        <f t="shared" si="48"/>
        <v>0</v>
      </c>
      <c r="BC287">
        <f t="shared" si="49"/>
        <v>0</v>
      </c>
    </row>
    <row r="288" spans="1:55" ht="15" customHeight="1" x14ac:dyDescent="0.25">
      <c r="A288" t="s">
        <v>405</v>
      </c>
      <c r="B288" t="s">
        <v>408</v>
      </c>
      <c r="C288">
        <f>VLOOKUP($B288,'Tillförd energi'!$B$1:$AS$566,MATCH(C$1,'Tillförd energi'!$B$1:$AQ$1,0),FALSE)</f>
        <v>0</v>
      </c>
      <c r="D288">
        <f>VLOOKUP($B288,'Tillförd energi'!$B$1:$AS$566,MATCH(D$1,'Tillförd energi'!$B$1:$AQ$1,0),FALSE)</f>
        <v>0</v>
      </c>
      <c r="E288">
        <f>VLOOKUP($B288,'Tillförd energi'!$B$1:$AS$566,MATCH(E$1,'Tillförd energi'!$B$1:$AQ$1,0),FALSE)</f>
        <v>0</v>
      </c>
      <c r="F288">
        <f>VLOOKUP($B288,'Tillförd energi'!$B$1:$AS$566,MATCH(F$1,'Tillförd energi'!$B$1:$AQ$1,0),FALSE)</f>
        <v>0</v>
      </c>
      <c r="G288">
        <f>VLOOKUP($B288,'Tillförd energi'!$B$1:$AS$566,MATCH(G$1,'Tillförd energi'!$B$1:$AQ$1,0),FALSE)</f>
        <v>0</v>
      </c>
      <c r="H288">
        <f>VLOOKUP($B288,'Tillförd energi'!$B$1:$AS$566,MATCH(H$1,'Tillförd energi'!$B$1:$AQ$1,0),FALSE)</f>
        <v>0</v>
      </c>
      <c r="I288">
        <f>VLOOKUP($B288,'Tillförd energi'!$B$1:$AS$566,MATCH(I$1,'Tillförd energi'!$B$1:$AQ$1,0),FALSE)</f>
        <v>0</v>
      </c>
      <c r="J288">
        <f>VLOOKUP($B288,'Tillförd energi'!$B$1:$AS$566,MATCH(J$1,'Tillförd energi'!$B$1:$AQ$1,0),FALSE)</f>
        <v>0</v>
      </c>
      <c r="K288">
        <v>0</v>
      </c>
      <c r="L288">
        <f>VLOOKUP($B288,'Tillförd energi'!$B$1:$AS$566,MATCH(L$1,'Tillförd energi'!$B$1:$AQ$1,0),FALSE)</f>
        <v>0</v>
      </c>
      <c r="M288">
        <f>VLOOKUP($B288,'Tillförd energi'!$B$1:$AS$566,MATCH(M$1,'Tillförd energi'!$B$1:$AQ$1,0),FALSE)</f>
        <v>0</v>
      </c>
      <c r="N288">
        <f>VLOOKUP($B288,'Tillförd energi'!$B$1:$AS$566,MATCH(N$1,'Tillförd energi'!$B$1:$AQ$1,0),FALSE)</f>
        <v>0</v>
      </c>
      <c r="O288">
        <f>VLOOKUP($B288,'Tillförd energi'!$B$1:$AS$566,MATCH(O$1,'Tillförd energi'!$B$1:$AQ$1,0),FALSE)</f>
        <v>0</v>
      </c>
      <c r="P288">
        <f>VLOOKUP($B288,'Tillförd energi'!$B$1:$AS$566,MATCH(P$1,'Tillförd energi'!$B$1:$AQ$1,0),FALSE)</f>
        <v>0</v>
      </c>
      <c r="Q288">
        <f>VLOOKUP($B288,'Tillförd energi'!$B$1:$AS$566,MATCH(Q$1,'Tillförd energi'!$B$1:$AQ$1,0),FALSE)</f>
        <v>0</v>
      </c>
      <c r="R288">
        <f>VLOOKUP($B288,'Tillförd energi'!$B$1:$AS$566,MATCH(R$1,'Tillförd energi'!$B$1:$AQ$1,0),FALSE)</f>
        <v>0</v>
      </c>
      <c r="S288">
        <f>VLOOKUP($B288,'Tillförd energi'!$B$1:$AS$566,MATCH(S$1,'Tillförd energi'!$B$1:$AQ$1,0),FALSE)</f>
        <v>0</v>
      </c>
      <c r="T288">
        <f>VLOOKUP($B288,'Tillförd energi'!$B$1:$AS$566,MATCH(T$1,'Tillförd energi'!$B$1:$AQ$1,0),FALSE)</f>
        <v>0</v>
      </c>
      <c r="U288">
        <f>VLOOKUP($B288,'Tillförd energi'!$B$1:$AS$566,MATCH(U$1,'Tillförd energi'!$B$1:$AQ$1,0),FALSE)</f>
        <v>0</v>
      </c>
      <c r="V288">
        <f>VLOOKUP($B288,'Tillförd energi'!$B$1:$AS$566,MATCH(V$1,'Tillförd energi'!$B$1:$AQ$1,0),FALSE)</f>
        <v>0</v>
      </c>
      <c r="W288">
        <f>VLOOKUP($B288,'Tillförd energi'!$B$1:$AS$566,MATCH(W$1,'Tillförd energi'!$B$1:$AQ$1,0),FALSE)</f>
        <v>0</v>
      </c>
      <c r="X288">
        <f>VLOOKUP($B288,'Tillförd energi'!$B$1:$AS$566,MATCH(X$1,'Tillförd energi'!$B$1:$AQ$1,0),FALSE)</f>
        <v>0</v>
      </c>
      <c r="Y288">
        <f>VLOOKUP($B288,'Tillförd energi'!$B$1:$AS$566,MATCH(Y$1,'Tillförd energi'!$B$1:$AQ$1,0),FALSE)</f>
        <v>0</v>
      </c>
      <c r="Z288">
        <f>VLOOKUP($B288,'Tillförd energi'!$B$1:$AS$566,MATCH(Z$1,'Tillförd energi'!$B$1:$AQ$1,0),FALSE)</f>
        <v>0</v>
      </c>
      <c r="AA288">
        <f>VLOOKUP($B288,'Tillförd energi'!$B$1:$AS$566,MATCH(AA$1,'Tillförd energi'!$B$1:$AQ$1,0),FALSE)</f>
        <v>0</v>
      </c>
      <c r="AB288">
        <f>VLOOKUP($B288,'Tillförd energi'!$B$1:$AS$566,MATCH(AB$1,'Tillförd energi'!$B$1:$AQ$1,0),FALSE)</f>
        <v>0</v>
      </c>
      <c r="AC288">
        <f>VLOOKUP($B288,'Tillförd energi'!$B$1:$AS$566,MATCH(AC$1,'Tillförd energi'!$B$1:$AQ$1,0),FALSE)</f>
        <v>0</v>
      </c>
      <c r="AD288">
        <f>VLOOKUP($B288,'Tillförd energi'!$B$1:$AS$566,MATCH(AD$1,'Tillförd energi'!$B$1:$AQ$1,0),FALSE)</f>
        <v>0</v>
      </c>
      <c r="AE288">
        <f>VLOOKUP($B288,'Tillförd energi'!$B$1:$AS$566,MATCH(AE$1,'Tillförd energi'!$B$1:$AQ$1,0),FALSE)</f>
        <v>0</v>
      </c>
      <c r="AF288">
        <f>VLOOKUP($B288,'Tillförd energi'!$B$1:$AS$566,MATCH(AF$1,'Tillförd energi'!$B$1:$AQ$1,0),FALSE)</f>
        <v>0</v>
      </c>
      <c r="AG288">
        <f>IFERROR(VLOOKUP(B288,Miljö!$B$1:$S$476,9,FALSE)/1,0)</f>
        <v>0</v>
      </c>
      <c r="AI288">
        <f t="shared" si="40"/>
        <v>0</v>
      </c>
      <c r="AJ288">
        <f t="shared" si="41"/>
        <v>0</v>
      </c>
      <c r="AK288" t="str">
        <f>IF(ISERROR(1/VLOOKUP($B288,Leveranser!$B$1:$S$500,MATCH("såld värme (gwh)",Leveranser!$B$1:$S$1,0),FALSE)),"",VLOOKUP($B288,Leveranser!$B$1:$S$500,MATCH("såld värme (gwh)",Leveranser!$B$1:$S$1,0),FALSE))</f>
        <v/>
      </c>
      <c r="AL288" s="22">
        <f>VLOOKUP($B288,Leveranser!$B$1:$Y$500,MATCH("Totalt såld fjärrvärme till andra fjärrvärmeföretag",Leveranser!$B$1:$AA$1,0),FALSE)</f>
        <v>0</v>
      </c>
      <c r="AM288" s="22">
        <f>IF(ISERROR(1/VLOOKUP($B288,Miljö!$B$1:$S$500,MATCH("Såld mängd produktionsspecifik fjärrvärme (GWh)",Miljö!$B$1:$R$1,0),FALSE)),0,VLOOKUP($B288,Miljö!$B$1:$S$500,MATCH("Såld mängd produktionsspecifik fjärrvärme (GWh)",Miljö!$B$1:$R$1,0),FALSE))</f>
        <v>0</v>
      </c>
      <c r="AN288" s="23" t="str">
        <f t="shared" si="42"/>
        <v/>
      </c>
      <c r="AP288" t="str">
        <f>VLOOKUP($B288,'Miljövärden urval för publ'!$B$1:$H$450,7,FALSE)</f>
        <v>Nej</v>
      </c>
      <c r="AQ288" t="str">
        <f>VLOOKUP($B288,'Miljövärden urval för publ'!$B$1:$H$450,6,FALSE)</f>
        <v>Nej</v>
      </c>
      <c r="AU288">
        <f t="shared" si="43"/>
        <v>0</v>
      </c>
      <c r="AV288">
        <f t="shared" si="44"/>
        <v>0</v>
      </c>
      <c r="AW288">
        <f t="shared" si="45"/>
        <v>0</v>
      </c>
      <c r="AX288">
        <f t="shared" si="46"/>
        <v>0</v>
      </c>
      <c r="AZ288">
        <f t="shared" si="47"/>
        <v>0</v>
      </c>
      <c r="BA288">
        <f t="shared" si="48"/>
        <v>0</v>
      </c>
      <c r="BC288">
        <f t="shared" si="49"/>
        <v>0</v>
      </c>
    </row>
    <row r="289" spans="1:55" ht="15" customHeight="1" x14ac:dyDescent="0.25">
      <c r="A289" t="s">
        <v>405</v>
      </c>
      <c r="B289" t="s">
        <v>409</v>
      </c>
      <c r="C289">
        <f>VLOOKUP($B289,'Tillförd energi'!$B$1:$AS$566,MATCH(C$1,'Tillförd energi'!$B$1:$AQ$1,0),FALSE)</f>
        <v>0</v>
      </c>
      <c r="D289">
        <f>VLOOKUP($B289,'Tillförd energi'!$B$1:$AS$566,MATCH(D$1,'Tillförd energi'!$B$1:$AQ$1,0),FALSE)</f>
        <v>0</v>
      </c>
      <c r="E289">
        <f>VLOOKUP($B289,'Tillförd energi'!$B$1:$AS$566,MATCH(E$1,'Tillförd energi'!$B$1:$AQ$1,0),FALSE)</f>
        <v>0</v>
      </c>
      <c r="F289">
        <f>VLOOKUP($B289,'Tillförd energi'!$B$1:$AS$566,MATCH(F$1,'Tillförd energi'!$B$1:$AQ$1,0),FALSE)</f>
        <v>0</v>
      </c>
      <c r="G289">
        <f>VLOOKUP($B289,'Tillförd energi'!$B$1:$AS$566,MATCH(G$1,'Tillförd energi'!$B$1:$AQ$1,0),FALSE)</f>
        <v>0</v>
      </c>
      <c r="H289">
        <f>VLOOKUP($B289,'Tillförd energi'!$B$1:$AS$566,MATCH(H$1,'Tillförd energi'!$B$1:$AQ$1,0),FALSE)</f>
        <v>0</v>
      </c>
      <c r="I289">
        <f>VLOOKUP($B289,'Tillförd energi'!$B$1:$AS$566,MATCH(I$1,'Tillförd energi'!$B$1:$AQ$1,0),FALSE)</f>
        <v>0</v>
      </c>
      <c r="J289">
        <f>VLOOKUP($B289,'Tillförd energi'!$B$1:$AS$566,MATCH(J$1,'Tillförd energi'!$B$1:$AQ$1,0),FALSE)</f>
        <v>0</v>
      </c>
      <c r="K289">
        <v>0</v>
      </c>
      <c r="L289">
        <f>VLOOKUP($B289,'Tillförd energi'!$B$1:$AS$566,MATCH(L$1,'Tillförd energi'!$B$1:$AQ$1,0),FALSE)</f>
        <v>0</v>
      </c>
      <c r="M289">
        <f>VLOOKUP($B289,'Tillförd energi'!$B$1:$AS$566,MATCH(M$1,'Tillförd energi'!$B$1:$AQ$1,0),FALSE)</f>
        <v>0</v>
      </c>
      <c r="N289">
        <f>VLOOKUP($B289,'Tillförd energi'!$B$1:$AS$566,MATCH(N$1,'Tillförd energi'!$B$1:$AQ$1,0),FALSE)</f>
        <v>0</v>
      </c>
      <c r="O289">
        <f>VLOOKUP($B289,'Tillförd energi'!$B$1:$AS$566,MATCH(O$1,'Tillförd energi'!$B$1:$AQ$1,0),FALSE)</f>
        <v>0</v>
      </c>
      <c r="P289">
        <f>VLOOKUP($B289,'Tillförd energi'!$B$1:$AS$566,MATCH(P$1,'Tillförd energi'!$B$1:$AQ$1,0),FALSE)</f>
        <v>0</v>
      </c>
      <c r="Q289">
        <f>VLOOKUP($B289,'Tillförd energi'!$B$1:$AS$566,MATCH(Q$1,'Tillförd energi'!$B$1:$AQ$1,0),FALSE)</f>
        <v>0</v>
      </c>
      <c r="R289">
        <f>VLOOKUP($B289,'Tillförd energi'!$B$1:$AS$566,MATCH(R$1,'Tillförd energi'!$B$1:$AQ$1,0),FALSE)</f>
        <v>0</v>
      </c>
      <c r="S289">
        <f>VLOOKUP($B289,'Tillförd energi'!$B$1:$AS$566,MATCH(S$1,'Tillförd energi'!$B$1:$AQ$1,0),FALSE)</f>
        <v>0</v>
      </c>
      <c r="T289">
        <f>VLOOKUP($B289,'Tillförd energi'!$B$1:$AS$566,MATCH(T$1,'Tillförd energi'!$B$1:$AQ$1,0),FALSE)</f>
        <v>0</v>
      </c>
      <c r="U289">
        <f>VLOOKUP($B289,'Tillförd energi'!$B$1:$AS$566,MATCH(U$1,'Tillförd energi'!$B$1:$AQ$1,0),FALSE)</f>
        <v>0</v>
      </c>
      <c r="V289">
        <f>VLOOKUP($B289,'Tillförd energi'!$B$1:$AS$566,MATCH(V$1,'Tillförd energi'!$B$1:$AQ$1,0),FALSE)</f>
        <v>0</v>
      </c>
      <c r="W289">
        <f>VLOOKUP($B289,'Tillförd energi'!$B$1:$AS$566,MATCH(W$1,'Tillförd energi'!$B$1:$AQ$1,0),FALSE)</f>
        <v>0</v>
      </c>
      <c r="X289">
        <f>VLOOKUP($B289,'Tillförd energi'!$B$1:$AS$566,MATCH(X$1,'Tillförd energi'!$B$1:$AQ$1,0),FALSE)</f>
        <v>0</v>
      </c>
      <c r="Y289">
        <f>VLOOKUP($B289,'Tillförd energi'!$B$1:$AS$566,MATCH(Y$1,'Tillförd energi'!$B$1:$AQ$1,0),FALSE)</f>
        <v>0</v>
      </c>
      <c r="Z289">
        <f>VLOOKUP($B289,'Tillförd energi'!$B$1:$AS$566,MATCH(Z$1,'Tillförd energi'!$B$1:$AQ$1,0),FALSE)</f>
        <v>0</v>
      </c>
      <c r="AA289">
        <f>VLOOKUP($B289,'Tillförd energi'!$B$1:$AS$566,MATCH(AA$1,'Tillförd energi'!$B$1:$AQ$1,0),FALSE)</f>
        <v>0</v>
      </c>
      <c r="AB289">
        <f>VLOOKUP($B289,'Tillförd energi'!$B$1:$AS$566,MATCH(AB$1,'Tillförd energi'!$B$1:$AQ$1,0),FALSE)</f>
        <v>0</v>
      </c>
      <c r="AC289">
        <f>VLOOKUP($B289,'Tillförd energi'!$B$1:$AS$566,MATCH(AC$1,'Tillförd energi'!$B$1:$AQ$1,0),FALSE)</f>
        <v>0</v>
      </c>
      <c r="AD289">
        <f>VLOOKUP($B289,'Tillförd energi'!$B$1:$AS$566,MATCH(AD$1,'Tillförd energi'!$B$1:$AQ$1,0),FALSE)</f>
        <v>0</v>
      </c>
      <c r="AE289">
        <f>VLOOKUP($B289,'Tillförd energi'!$B$1:$AS$566,MATCH(AE$1,'Tillförd energi'!$B$1:$AQ$1,0),FALSE)</f>
        <v>0</v>
      </c>
      <c r="AF289">
        <f>VLOOKUP($B289,'Tillförd energi'!$B$1:$AS$566,MATCH(AF$1,'Tillförd energi'!$B$1:$AQ$1,0),FALSE)</f>
        <v>0</v>
      </c>
      <c r="AG289">
        <f>IFERROR(VLOOKUP(B289,Miljö!$B$1:$S$476,9,FALSE)/1,0)</f>
        <v>0</v>
      </c>
      <c r="AI289">
        <f t="shared" si="40"/>
        <v>0</v>
      </c>
      <c r="AJ289">
        <f t="shared" si="41"/>
        <v>0</v>
      </c>
      <c r="AK289" t="str">
        <f>IF(ISERROR(1/VLOOKUP($B289,Leveranser!$B$1:$S$500,MATCH("såld värme (gwh)",Leveranser!$B$1:$S$1,0),FALSE)),"",VLOOKUP($B289,Leveranser!$B$1:$S$500,MATCH("såld värme (gwh)",Leveranser!$B$1:$S$1,0),FALSE))</f>
        <v/>
      </c>
      <c r="AL289" s="22">
        <f>VLOOKUP($B289,Leveranser!$B$1:$Y$500,MATCH("Totalt såld fjärrvärme till andra fjärrvärmeföretag",Leveranser!$B$1:$AA$1,0),FALSE)</f>
        <v>0</v>
      </c>
      <c r="AM289" s="22">
        <f>IF(ISERROR(1/VLOOKUP($B289,Miljö!$B$1:$S$500,MATCH("Såld mängd produktionsspecifik fjärrvärme (GWh)",Miljö!$B$1:$R$1,0),FALSE)),0,VLOOKUP($B289,Miljö!$B$1:$S$500,MATCH("Såld mängd produktionsspecifik fjärrvärme (GWh)",Miljö!$B$1:$R$1,0),FALSE))</f>
        <v>0</v>
      </c>
      <c r="AN289" s="23" t="str">
        <f t="shared" si="42"/>
        <v/>
      </c>
      <c r="AP289" t="str">
        <f>VLOOKUP($B289,'Miljövärden urval för publ'!$B$1:$H$450,7,FALSE)</f>
        <v>Nej</v>
      </c>
      <c r="AQ289" t="str">
        <f>VLOOKUP($B289,'Miljövärden urval för publ'!$B$1:$H$450,6,FALSE)</f>
        <v>Nej</v>
      </c>
      <c r="AU289">
        <f t="shared" si="43"/>
        <v>0</v>
      </c>
      <c r="AV289">
        <f t="shared" si="44"/>
        <v>0</v>
      </c>
      <c r="AW289">
        <f t="shared" si="45"/>
        <v>0</v>
      </c>
      <c r="AX289">
        <f t="shared" si="46"/>
        <v>0</v>
      </c>
      <c r="AZ289">
        <f t="shared" si="47"/>
        <v>0</v>
      </c>
      <c r="BA289">
        <f t="shared" si="48"/>
        <v>0</v>
      </c>
      <c r="BC289">
        <f t="shared" si="49"/>
        <v>0</v>
      </c>
    </row>
    <row r="290" spans="1:55" ht="15" customHeight="1" x14ac:dyDescent="0.25">
      <c r="A290" t="s">
        <v>410</v>
      </c>
      <c r="B290" t="s">
        <v>411</v>
      </c>
      <c r="C290">
        <f>VLOOKUP($B290,'Tillförd energi'!$B$1:$AS$566,MATCH(C$1,'Tillförd energi'!$B$1:$AQ$1,0),FALSE)</f>
        <v>0</v>
      </c>
      <c r="D290">
        <f>VLOOKUP($B290,'Tillförd energi'!$B$1:$AS$566,MATCH(D$1,'Tillförd energi'!$B$1:$AQ$1,0),FALSE)</f>
        <v>0</v>
      </c>
      <c r="E290">
        <f>VLOOKUP($B290,'Tillförd energi'!$B$1:$AS$566,MATCH(E$1,'Tillförd energi'!$B$1:$AQ$1,0),FALSE)</f>
        <v>0</v>
      </c>
      <c r="F290">
        <f>VLOOKUP($B290,'Tillförd energi'!$B$1:$AS$566,MATCH(F$1,'Tillförd energi'!$B$1:$AQ$1,0),FALSE)</f>
        <v>0</v>
      </c>
      <c r="G290">
        <f>VLOOKUP($B290,'Tillförd energi'!$B$1:$AS$566,MATCH(G$1,'Tillförd energi'!$B$1:$AQ$1,0),FALSE)</f>
        <v>0</v>
      </c>
      <c r="H290">
        <f>VLOOKUP($B290,'Tillförd energi'!$B$1:$AS$566,MATCH(H$1,'Tillförd energi'!$B$1:$AQ$1,0),FALSE)</f>
        <v>0</v>
      </c>
      <c r="I290">
        <f>VLOOKUP($B290,'Tillförd energi'!$B$1:$AS$566,MATCH(I$1,'Tillförd energi'!$B$1:$AQ$1,0),FALSE)</f>
        <v>0</v>
      </c>
      <c r="J290">
        <f>VLOOKUP($B290,'Tillförd energi'!$B$1:$AS$566,MATCH(J$1,'Tillförd energi'!$B$1:$AQ$1,0),FALSE)</f>
        <v>0</v>
      </c>
      <c r="K290">
        <v>0</v>
      </c>
      <c r="L290">
        <f>VLOOKUP($B290,'Tillförd energi'!$B$1:$AS$566,MATCH(L$1,'Tillförd energi'!$B$1:$AQ$1,0),FALSE)</f>
        <v>0</v>
      </c>
      <c r="M290">
        <f>VLOOKUP($B290,'Tillförd energi'!$B$1:$AS$566,MATCH(M$1,'Tillförd energi'!$B$1:$AQ$1,0),FALSE)</f>
        <v>0</v>
      </c>
      <c r="N290">
        <f>VLOOKUP($B290,'Tillförd energi'!$B$1:$AS$566,MATCH(N$1,'Tillförd energi'!$B$1:$AQ$1,0),FALSE)</f>
        <v>0</v>
      </c>
      <c r="O290">
        <f>VLOOKUP($B290,'Tillförd energi'!$B$1:$AS$566,MATCH(O$1,'Tillförd energi'!$B$1:$AQ$1,0),FALSE)</f>
        <v>0</v>
      </c>
      <c r="P290">
        <f>VLOOKUP($B290,'Tillförd energi'!$B$1:$AS$566,MATCH(P$1,'Tillförd energi'!$B$1:$AQ$1,0),FALSE)</f>
        <v>0</v>
      </c>
      <c r="Q290">
        <f>VLOOKUP($B290,'Tillförd energi'!$B$1:$AS$566,MATCH(Q$1,'Tillförd energi'!$B$1:$AQ$1,0),FALSE)</f>
        <v>4.5882399999999999</v>
      </c>
      <c r="R290">
        <f>VLOOKUP($B290,'Tillförd energi'!$B$1:$AS$566,MATCH(R$1,'Tillförd energi'!$B$1:$AQ$1,0),FALSE)</f>
        <v>0</v>
      </c>
      <c r="S290">
        <f>VLOOKUP($B290,'Tillförd energi'!$B$1:$AS$566,MATCH(S$1,'Tillförd energi'!$B$1:$AQ$1,0),FALSE)</f>
        <v>0</v>
      </c>
      <c r="T290">
        <f>VLOOKUP($B290,'Tillförd energi'!$B$1:$AS$566,MATCH(T$1,'Tillförd energi'!$B$1:$AQ$1,0),FALSE)</f>
        <v>0</v>
      </c>
      <c r="U290">
        <f>VLOOKUP($B290,'Tillförd energi'!$B$1:$AS$566,MATCH(U$1,'Tillförd energi'!$B$1:$AQ$1,0),FALSE)</f>
        <v>0</v>
      </c>
      <c r="V290">
        <f>VLOOKUP($B290,'Tillförd energi'!$B$1:$AS$566,MATCH(V$1,'Tillförd energi'!$B$1:$AQ$1,0),FALSE)</f>
        <v>0</v>
      </c>
      <c r="W290">
        <f>VLOOKUP($B290,'Tillförd energi'!$B$1:$AS$566,MATCH(W$1,'Tillförd energi'!$B$1:$AQ$1,0),FALSE)</f>
        <v>0</v>
      </c>
      <c r="X290">
        <f>VLOOKUP($B290,'Tillförd energi'!$B$1:$AS$566,MATCH(X$1,'Tillförd energi'!$B$1:$AQ$1,0),FALSE)</f>
        <v>0</v>
      </c>
      <c r="Y290">
        <f>VLOOKUP($B290,'Tillförd energi'!$B$1:$AS$566,MATCH(Y$1,'Tillförd energi'!$B$1:$AQ$1,0),FALSE)</f>
        <v>0</v>
      </c>
      <c r="Z290">
        <f>VLOOKUP($B290,'Tillförd energi'!$B$1:$AS$566,MATCH(Z$1,'Tillförd energi'!$B$1:$AQ$1,0),FALSE)</f>
        <v>0</v>
      </c>
      <c r="AA290">
        <f>VLOOKUP($B290,'Tillförd energi'!$B$1:$AS$566,MATCH(AA$1,'Tillförd energi'!$B$1:$AQ$1,0),FALSE)</f>
        <v>0</v>
      </c>
      <c r="AB290">
        <f>VLOOKUP($B290,'Tillförd energi'!$B$1:$AS$566,MATCH(AB$1,'Tillförd energi'!$B$1:$AQ$1,0),FALSE)</f>
        <v>0</v>
      </c>
      <c r="AC290">
        <f>VLOOKUP($B290,'Tillförd energi'!$B$1:$AS$566,MATCH(AC$1,'Tillförd energi'!$B$1:$AQ$1,0),FALSE)</f>
        <v>0</v>
      </c>
      <c r="AD290">
        <f>VLOOKUP($B290,'Tillförd energi'!$B$1:$AS$566,MATCH(AD$1,'Tillförd energi'!$B$1:$AQ$1,0),FALSE)</f>
        <v>0</v>
      </c>
      <c r="AE290">
        <f>VLOOKUP($B290,'Tillförd energi'!$B$1:$AS$566,MATCH(AE$1,'Tillförd energi'!$B$1:$AQ$1,0),FALSE)</f>
        <v>0</v>
      </c>
      <c r="AF290">
        <f>VLOOKUP($B290,'Tillförd energi'!$B$1:$AS$566,MATCH(AF$1,'Tillförd energi'!$B$1:$AQ$1,0),FALSE)</f>
        <v>9.2999999999999999E-2</v>
      </c>
      <c r="AG290">
        <f>IFERROR(VLOOKUP(B290,Miljö!$B$1:$S$476,9,FALSE)/1,0)</f>
        <v>0</v>
      </c>
      <c r="AI290">
        <f t="shared" si="40"/>
        <v>4.6812399999999998</v>
      </c>
      <c r="AJ290">
        <f t="shared" si="41"/>
        <v>4.6812399999999998</v>
      </c>
      <c r="AK290">
        <f>IF(ISERROR(1/VLOOKUP($B290,Leveranser!$B$1:$S$500,MATCH("såld värme (gwh)",Leveranser!$B$1:$S$1,0),FALSE)),"",VLOOKUP($B290,Leveranser!$B$1:$S$500,MATCH("såld värme (gwh)",Leveranser!$B$1:$S$1,0),FALSE))</f>
        <v>3.1</v>
      </c>
      <c r="AL290" s="22">
        <f>VLOOKUP($B290,Leveranser!$B$1:$Y$500,MATCH("Totalt såld fjärrvärme till andra fjärrvärmeföretag",Leveranser!$B$1:$AA$1,0),FALSE)</f>
        <v>0</v>
      </c>
      <c r="AM290" s="22">
        <f>IF(ISERROR(1/VLOOKUP($B290,Miljö!$B$1:$S$500,MATCH("Såld mängd produktionsspecifik fjärrvärme (GWh)",Miljö!$B$1:$R$1,0),FALSE)),0,VLOOKUP($B290,Miljö!$B$1:$S$500,MATCH("Såld mängd produktionsspecifik fjärrvärme (GWh)",Miljö!$B$1:$R$1,0),FALSE))</f>
        <v>0</v>
      </c>
      <c r="AN290" s="23">
        <f t="shared" si="42"/>
        <v>0.66221770300176885</v>
      </c>
      <c r="AP290" t="str">
        <f>VLOOKUP($B290,'Miljövärden urval för publ'!$B$1:$H$450,7,FALSE)</f>
        <v>Ja</v>
      </c>
      <c r="AQ290" t="str">
        <f>VLOOKUP($B290,'Miljövärden urval för publ'!$B$1:$H$450,6,FALSE)</f>
        <v>Ja</v>
      </c>
      <c r="AU290">
        <f t="shared" si="43"/>
        <v>9.2999999999999999E-2</v>
      </c>
      <c r="AV290">
        <f t="shared" si="44"/>
        <v>0</v>
      </c>
      <c r="AW290">
        <f t="shared" si="45"/>
        <v>4.5882399999999999</v>
      </c>
      <c r="AX290">
        <f t="shared" si="46"/>
        <v>0</v>
      </c>
      <c r="AZ290">
        <f t="shared" si="47"/>
        <v>0</v>
      </c>
      <c r="BA290">
        <f t="shared" si="48"/>
        <v>0</v>
      </c>
      <c r="BC290">
        <f t="shared" si="49"/>
        <v>4.5882399999999999</v>
      </c>
    </row>
    <row r="291" spans="1:55" ht="15" customHeight="1" x14ac:dyDescent="0.25">
      <c r="A291" t="s">
        <v>410</v>
      </c>
      <c r="B291" t="s">
        <v>412</v>
      </c>
      <c r="C291">
        <f>VLOOKUP($B291,'Tillförd energi'!$B$1:$AS$566,MATCH(C$1,'Tillförd energi'!$B$1:$AQ$1,0),FALSE)</f>
        <v>0</v>
      </c>
      <c r="D291">
        <f>VLOOKUP($B291,'Tillförd energi'!$B$1:$AS$566,MATCH(D$1,'Tillförd energi'!$B$1:$AQ$1,0),FALSE)</f>
        <v>0.3</v>
      </c>
      <c r="E291">
        <f>VLOOKUP($B291,'Tillförd energi'!$B$1:$AS$566,MATCH(E$1,'Tillförd energi'!$B$1:$AQ$1,0),FALSE)</f>
        <v>0</v>
      </c>
      <c r="F291">
        <f>VLOOKUP($B291,'Tillförd energi'!$B$1:$AS$566,MATCH(F$1,'Tillförd energi'!$B$1:$AQ$1,0),FALSE)</f>
        <v>0</v>
      </c>
      <c r="G291">
        <f>VLOOKUP($B291,'Tillförd energi'!$B$1:$AS$566,MATCH(G$1,'Tillförd energi'!$B$1:$AQ$1,0),FALSE)</f>
        <v>0</v>
      </c>
      <c r="H291">
        <f>VLOOKUP($B291,'Tillförd energi'!$B$1:$AS$566,MATCH(H$1,'Tillförd energi'!$B$1:$AQ$1,0),FALSE)</f>
        <v>1.8</v>
      </c>
      <c r="I291">
        <f>VLOOKUP($B291,'Tillförd energi'!$B$1:$AS$566,MATCH(I$1,'Tillförd energi'!$B$1:$AQ$1,0),FALSE)</f>
        <v>0</v>
      </c>
      <c r="J291">
        <f>VLOOKUP($B291,'Tillförd energi'!$B$1:$AS$566,MATCH(J$1,'Tillförd energi'!$B$1:$AQ$1,0),FALSE)</f>
        <v>0</v>
      </c>
      <c r="K291">
        <v>0</v>
      </c>
      <c r="L291">
        <f>VLOOKUP($B291,'Tillförd energi'!$B$1:$AS$566,MATCH(L$1,'Tillförd energi'!$B$1:$AQ$1,0),FALSE)</f>
        <v>0</v>
      </c>
      <c r="M291">
        <f>VLOOKUP($B291,'Tillförd energi'!$B$1:$AS$566,MATCH(M$1,'Tillförd energi'!$B$1:$AQ$1,0),FALSE)</f>
        <v>9.4</v>
      </c>
      <c r="N291">
        <f>VLOOKUP($B291,'Tillförd energi'!$B$1:$AS$566,MATCH(N$1,'Tillförd energi'!$B$1:$AQ$1,0),FALSE)</f>
        <v>15.3</v>
      </c>
      <c r="O291">
        <f>VLOOKUP($B291,'Tillförd energi'!$B$1:$AS$566,MATCH(O$1,'Tillförd energi'!$B$1:$AQ$1,0),FALSE)</f>
        <v>0</v>
      </c>
      <c r="P291">
        <f>VLOOKUP($B291,'Tillförd energi'!$B$1:$AS$566,MATCH(P$1,'Tillförd energi'!$B$1:$AQ$1,0),FALSE)</f>
        <v>0</v>
      </c>
      <c r="Q291">
        <f>VLOOKUP($B291,'Tillförd energi'!$B$1:$AS$566,MATCH(Q$1,'Tillförd energi'!$B$1:$AQ$1,0),FALSE)</f>
        <v>0</v>
      </c>
      <c r="R291">
        <f>VLOOKUP($B291,'Tillförd energi'!$B$1:$AS$566,MATCH(R$1,'Tillförd energi'!$B$1:$AQ$1,0),FALSE)</f>
        <v>6.1</v>
      </c>
      <c r="S291">
        <f>VLOOKUP($B291,'Tillförd energi'!$B$1:$AS$566,MATCH(S$1,'Tillförd energi'!$B$1:$AQ$1,0),FALSE)</f>
        <v>16</v>
      </c>
      <c r="T291">
        <f>VLOOKUP($B291,'Tillförd energi'!$B$1:$AS$566,MATCH(T$1,'Tillförd energi'!$B$1:$AQ$1,0),FALSE)</f>
        <v>0</v>
      </c>
      <c r="U291">
        <f>VLOOKUP($B291,'Tillförd energi'!$B$1:$AS$566,MATCH(U$1,'Tillförd energi'!$B$1:$AQ$1,0),FALSE)</f>
        <v>0</v>
      </c>
      <c r="V291">
        <f>VLOOKUP($B291,'Tillförd energi'!$B$1:$AS$566,MATCH(V$1,'Tillförd energi'!$B$1:$AQ$1,0),FALSE)</f>
        <v>0</v>
      </c>
      <c r="W291">
        <f>VLOOKUP($B291,'Tillförd energi'!$B$1:$AS$566,MATCH(W$1,'Tillförd energi'!$B$1:$AQ$1,0),FALSE)</f>
        <v>0</v>
      </c>
      <c r="X291">
        <f>VLOOKUP($B291,'Tillförd energi'!$B$1:$AS$566,MATCH(X$1,'Tillförd energi'!$B$1:$AQ$1,0),FALSE)</f>
        <v>0</v>
      </c>
      <c r="Y291">
        <f>VLOOKUP($B291,'Tillförd energi'!$B$1:$AS$566,MATCH(Y$1,'Tillförd energi'!$B$1:$AQ$1,0),FALSE)</f>
        <v>0</v>
      </c>
      <c r="Z291">
        <f>VLOOKUP($B291,'Tillförd energi'!$B$1:$AS$566,MATCH(Z$1,'Tillförd energi'!$B$1:$AQ$1,0),FALSE)</f>
        <v>0</v>
      </c>
      <c r="AA291">
        <f>VLOOKUP($B291,'Tillförd energi'!$B$1:$AS$566,MATCH(AA$1,'Tillförd energi'!$B$1:$AQ$1,0),FALSE)</f>
        <v>0</v>
      </c>
      <c r="AB291">
        <f>VLOOKUP($B291,'Tillförd energi'!$B$1:$AS$566,MATCH(AB$1,'Tillförd energi'!$B$1:$AQ$1,0),FALSE)</f>
        <v>0</v>
      </c>
      <c r="AC291">
        <f>VLOOKUP($B291,'Tillförd energi'!$B$1:$AS$566,MATCH(AC$1,'Tillförd energi'!$B$1:$AQ$1,0),FALSE)</f>
        <v>3.8</v>
      </c>
      <c r="AD291">
        <f>VLOOKUP($B291,'Tillförd energi'!$B$1:$AS$566,MATCH(AD$1,'Tillförd energi'!$B$1:$AQ$1,0),FALSE)</f>
        <v>0</v>
      </c>
      <c r="AE291">
        <f>VLOOKUP($B291,'Tillförd energi'!$B$1:$AS$566,MATCH(AE$1,'Tillförd energi'!$B$1:$AQ$1,0),FALSE)</f>
        <v>0</v>
      </c>
      <c r="AF291">
        <f>VLOOKUP($B291,'Tillförd energi'!$B$1:$AS$566,MATCH(AF$1,'Tillförd energi'!$B$1:$AQ$1,0),FALSE)</f>
        <v>0.8</v>
      </c>
      <c r="AG291">
        <f>IFERROR(VLOOKUP(B291,Miljö!$B$1:$S$476,9,FALSE)/1,0)</f>
        <v>0</v>
      </c>
      <c r="AI291">
        <f t="shared" si="40"/>
        <v>53.499999999999993</v>
      </c>
      <c r="AJ291">
        <f t="shared" si="41"/>
        <v>53.499999999999993</v>
      </c>
      <c r="AK291">
        <f>IF(ISERROR(1/VLOOKUP($B291,Leveranser!$B$1:$S$500,MATCH("såld värme (gwh)",Leveranser!$B$1:$S$1,0),FALSE)),"",VLOOKUP($B291,Leveranser!$B$1:$S$500,MATCH("såld värme (gwh)",Leveranser!$B$1:$S$1,0),FALSE))</f>
        <v>39.6</v>
      </c>
      <c r="AL291" s="22">
        <f>VLOOKUP($B291,Leveranser!$B$1:$Y$500,MATCH("Totalt såld fjärrvärme till andra fjärrvärmeföretag",Leveranser!$B$1:$AA$1,0),FALSE)</f>
        <v>0</v>
      </c>
      <c r="AM291" s="22">
        <f>IF(ISERROR(1/VLOOKUP($B291,Miljö!$B$1:$S$500,MATCH("Såld mängd produktionsspecifik fjärrvärme (GWh)",Miljö!$B$1:$R$1,0),FALSE)),0,VLOOKUP($B291,Miljö!$B$1:$S$500,MATCH("Såld mängd produktionsspecifik fjärrvärme (GWh)",Miljö!$B$1:$R$1,0),FALSE))</f>
        <v>0</v>
      </c>
      <c r="AN291" s="23">
        <f t="shared" si="42"/>
        <v>0.74018691588785057</v>
      </c>
      <c r="AP291" t="str">
        <f>VLOOKUP($B291,'Miljövärden urval för publ'!$B$1:$H$450,7,FALSE)</f>
        <v>Ja</v>
      </c>
      <c r="AQ291" t="str">
        <f>VLOOKUP($B291,'Miljövärden urval för publ'!$B$1:$H$450,6,FALSE)</f>
        <v>Ja</v>
      </c>
      <c r="AU291">
        <f t="shared" si="43"/>
        <v>0.8</v>
      </c>
      <c r="AV291">
        <f t="shared" si="44"/>
        <v>0</v>
      </c>
      <c r="AW291">
        <f t="shared" si="45"/>
        <v>24.700000000000003</v>
      </c>
      <c r="AX291">
        <f t="shared" si="46"/>
        <v>22.1</v>
      </c>
      <c r="AZ291">
        <f t="shared" si="47"/>
        <v>0</v>
      </c>
      <c r="BA291">
        <f t="shared" si="48"/>
        <v>0</v>
      </c>
      <c r="BC291">
        <f t="shared" si="49"/>
        <v>46.800000000000004</v>
      </c>
    </row>
    <row r="292" spans="1:55" ht="15" customHeight="1" x14ac:dyDescent="0.25">
      <c r="A292" t="s">
        <v>413</v>
      </c>
      <c r="B292" t="s">
        <v>414</v>
      </c>
      <c r="C292">
        <f>VLOOKUP($B292,'Tillförd energi'!$B$1:$AS$566,MATCH(C$1,'Tillförd energi'!$B$1:$AQ$1,0),FALSE)</f>
        <v>0</v>
      </c>
      <c r="D292">
        <f>VLOOKUP($B292,'Tillförd energi'!$B$1:$AS$566,MATCH(D$1,'Tillförd energi'!$B$1:$AQ$1,0),FALSE)</f>
        <v>2.9590999999999998</v>
      </c>
      <c r="E292">
        <f>VLOOKUP($B292,'Tillförd energi'!$B$1:$AS$566,MATCH(E$1,'Tillförd energi'!$B$1:$AQ$1,0),FALSE)</f>
        <v>0</v>
      </c>
      <c r="F292">
        <f>VLOOKUP($B292,'Tillförd energi'!$B$1:$AS$566,MATCH(F$1,'Tillförd energi'!$B$1:$AQ$1,0),FALSE)</f>
        <v>10.4</v>
      </c>
      <c r="G292">
        <f>VLOOKUP($B292,'Tillförd energi'!$B$1:$AS$566,MATCH(G$1,'Tillförd energi'!$B$1:$AQ$1,0),FALSE)</f>
        <v>0</v>
      </c>
      <c r="H292">
        <f>VLOOKUP($B292,'Tillförd energi'!$B$1:$AS$566,MATCH(H$1,'Tillförd energi'!$B$1:$AQ$1,0),FALSE)</f>
        <v>0</v>
      </c>
      <c r="I292">
        <f>VLOOKUP($B292,'Tillförd energi'!$B$1:$AS$566,MATCH(I$1,'Tillförd energi'!$B$1:$AQ$1,0),FALSE)</f>
        <v>424</v>
      </c>
      <c r="J292">
        <f>VLOOKUP($B292,'Tillförd energi'!$B$1:$AS$566,MATCH(J$1,'Tillförd energi'!$B$1:$AQ$1,0),FALSE)</f>
        <v>0</v>
      </c>
      <c r="K292">
        <v>0</v>
      </c>
      <c r="L292">
        <f>VLOOKUP($B292,'Tillförd energi'!$B$1:$AS$566,MATCH(L$1,'Tillförd energi'!$B$1:$AQ$1,0),FALSE)</f>
        <v>670.34299999999996</v>
      </c>
      <c r="M292">
        <f>VLOOKUP($B292,'Tillförd energi'!$B$1:$AS$566,MATCH(M$1,'Tillförd energi'!$B$1:$AQ$1,0),FALSE)</f>
        <v>93.434899999999999</v>
      </c>
      <c r="N292">
        <f>VLOOKUP($B292,'Tillförd energi'!$B$1:$AS$566,MATCH(N$1,'Tillförd energi'!$B$1:$AQ$1,0),FALSE)</f>
        <v>123.53700000000001</v>
      </c>
      <c r="O292">
        <f>VLOOKUP($B292,'Tillförd energi'!$B$1:$AS$566,MATCH(O$1,'Tillförd energi'!$B$1:$AQ$1,0),FALSE)</f>
        <v>157.55500000000001</v>
      </c>
      <c r="P292">
        <f>VLOOKUP($B292,'Tillförd energi'!$B$1:$AS$566,MATCH(P$1,'Tillförd energi'!$B$1:$AQ$1,0),FALSE)</f>
        <v>63.822000000000003</v>
      </c>
      <c r="Q292">
        <f>VLOOKUP($B292,'Tillförd energi'!$B$1:$AS$566,MATCH(Q$1,'Tillförd energi'!$B$1:$AQ$1,0),FALSE)</f>
        <v>0</v>
      </c>
      <c r="R292">
        <f>VLOOKUP($B292,'Tillförd energi'!$B$1:$AS$566,MATCH(R$1,'Tillförd energi'!$B$1:$AQ$1,0),FALSE)</f>
        <v>136.76</v>
      </c>
      <c r="S292">
        <f>VLOOKUP($B292,'Tillförd energi'!$B$1:$AS$566,MATCH(S$1,'Tillförd energi'!$B$1:$AQ$1,0),FALSE)</f>
        <v>2.5510100000000001E-2</v>
      </c>
      <c r="T292">
        <f>VLOOKUP($B292,'Tillförd energi'!$B$1:$AS$566,MATCH(T$1,'Tillförd energi'!$B$1:$AQ$1,0),FALSE)</f>
        <v>0</v>
      </c>
      <c r="U292">
        <f>VLOOKUP($B292,'Tillförd energi'!$B$1:$AS$566,MATCH(U$1,'Tillförd energi'!$B$1:$AQ$1,0),FALSE)</f>
        <v>0</v>
      </c>
      <c r="V292">
        <f>VLOOKUP($B292,'Tillförd energi'!$B$1:$AS$566,MATCH(V$1,'Tillförd energi'!$B$1:$AQ$1,0),FALSE)</f>
        <v>12.95</v>
      </c>
      <c r="W292">
        <f>VLOOKUP($B292,'Tillförd energi'!$B$1:$AS$566,MATCH(W$1,'Tillförd energi'!$B$1:$AQ$1,0),FALSE)</f>
        <v>0</v>
      </c>
      <c r="X292">
        <f>VLOOKUP($B292,'Tillförd energi'!$B$1:$AS$566,MATCH(X$1,'Tillförd energi'!$B$1:$AQ$1,0),FALSE)</f>
        <v>0</v>
      </c>
      <c r="Y292">
        <f>VLOOKUP($B292,'Tillförd energi'!$B$1:$AS$566,MATCH(Y$1,'Tillförd energi'!$B$1:$AQ$1,0),FALSE)</f>
        <v>221.87299999999999</v>
      </c>
      <c r="Z292">
        <f>VLOOKUP($B292,'Tillförd energi'!$B$1:$AS$566,MATCH(Z$1,'Tillförd energi'!$B$1:$AQ$1,0),FALSE)</f>
        <v>0</v>
      </c>
      <c r="AA292">
        <f>VLOOKUP($B292,'Tillförd energi'!$B$1:$AS$566,MATCH(AA$1,'Tillförd energi'!$B$1:$AQ$1,0),FALSE)</f>
        <v>0</v>
      </c>
      <c r="AB292">
        <f>VLOOKUP($B292,'Tillförd energi'!$B$1:$AS$566,MATCH(AB$1,'Tillförd energi'!$B$1:$AQ$1,0),FALSE)</f>
        <v>0</v>
      </c>
      <c r="AC292">
        <f>VLOOKUP($B292,'Tillförd energi'!$B$1:$AS$566,MATCH(AC$1,'Tillförd energi'!$B$1:$AQ$1,0),FALSE)</f>
        <v>426.25</v>
      </c>
      <c r="AD292">
        <f>VLOOKUP($B292,'Tillförd energi'!$B$1:$AS$566,MATCH(AD$1,'Tillförd energi'!$B$1:$AQ$1,0),FALSE)</f>
        <v>0</v>
      </c>
      <c r="AE292">
        <f>VLOOKUP($B292,'Tillförd energi'!$B$1:$AS$566,MATCH(AE$1,'Tillförd energi'!$B$1:$AQ$1,0),FALSE)</f>
        <v>0</v>
      </c>
      <c r="AF292">
        <f>VLOOKUP($B292,'Tillförd energi'!$B$1:$AS$566,MATCH(AF$1,'Tillförd energi'!$B$1:$AQ$1,0),FALSE)</f>
        <v>61.5</v>
      </c>
      <c r="AG292">
        <f>IFERROR(VLOOKUP(B292,Miljö!$B$1:$S$476,9,FALSE)/1,0)</f>
        <v>25.6</v>
      </c>
      <c r="AI292">
        <f t="shared" si="40"/>
        <v>2405.4095101000003</v>
      </c>
      <c r="AJ292">
        <f t="shared" si="41"/>
        <v>2431.0095101000002</v>
      </c>
      <c r="AK292">
        <f>IF(ISERROR(1/VLOOKUP($B292,Leveranser!$B$1:$S$500,MATCH("såld värme (gwh)",Leveranser!$B$1:$S$1,0),FALSE)),"",VLOOKUP($B292,Leveranser!$B$1:$S$500,MATCH("såld värme (gwh)",Leveranser!$B$1:$S$1,0),FALSE))</f>
        <v>2396</v>
      </c>
      <c r="AL292" s="22">
        <f>VLOOKUP($B292,Leveranser!$B$1:$Y$500,MATCH("Totalt såld fjärrvärme till andra fjärrvärmeföretag",Leveranser!$B$1:$AA$1,0),FALSE)</f>
        <v>2396</v>
      </c>
      <c r="AM292" s="22">
        <f>IF(ISERROR(1/VLOOKUP($B292,Miljö!$B$1:$S$500,MATCH("Såld mängd produktionsspecifik fjärrvärme (GWh)",Miljö!$B$1:$R$1,0),FALSE)),0,VLOOKUP($B292,Miljö!$B$1:$S$500,MATCH("Såld mängd produktionsspecifik fjärrvärme (GWh)",Miljö!$B$1:$R$1,0),FALSE))</f>
        <v>2396</v>
      </c>
      <c r="AN292" s="23">
        <f t="shared" si="42"/>
        <v>0.9855987769876885</v>
      </c>
      <c r="AP292" t="str">
        <f>VLOOKUP($B292,'Miljövärden urval för publ'!$B$1:$H$450,7,FALSE)</f>
        <v>Ja</v>
      </c>
      <c r="AQ292" t="str">
        <f>VLOOKUP($B292,'Miljövärden urval för publ'!$B$1:$H$450,6,FALSE)</f>
        <v>Nej</v>
      </c>
      <c r="AU292">
        <f t="shared" si="43"/>
        <v>61.5</v>
      </c>
      <c r="AV292">
        <f t="shared" si="44"/>
        <v>0</v>
      </c>
      <c r="AW292">
        <f t="shared" si="45"/>
        <v>438.34890000000001</v>
      </c>
      <c r="AX292">
        <f t="shared" si="46"/>
        <v>136.78551009999998</v>
      </c>
      <c r="AZ292">
        <f t="shared" si="47"/>
        <v>0</v>
      </c>
      <c r="BA292">
        <f t="shared" si="48"/>
        <v>0</v>
      </c>
      <c r="BC292">
        <f t="shared" si="49"/>
        <v>1258.4274100999999</v>
      </c>
    </row>
    <row r="293" spans="1:55" ht="15" customHeight="1" x14ac:dyDescent="0.25">
      <c r="A293" t="s">
        <v>415</v>
      </c>
      <c r="B293" t="s">
        <v>416</v>
      </c>
      <c r="C293">
        <f>VLOOKUP($B293,'Tillförd energi'!$B$1:$AS$566,MATCH(C$1,'Tillförd energi'!$B$1:$AQ$1,0),FALSE)</f>
        <v>0</v>
      </c>
      <c r="D293">
        <f>VLOOKUP($B293,'Tillförd energi'!$B$1:$AS$566,MATCH(D$1,'Tillförd energi'!$B$1:$AQ$1,0),FALSE)</f>
        <v>0</v>
      </c>
      <c r="E293">
        <f>VLOOKUP($B293,'Tillförd energi'!$B$1:$AS$566,MATCH(E$1,'Tillförd energi'!$B$1:$AQ$1,0),FALSE)</f>
        <v>0</v>
      </c>
      <c r="F293">
        <f>VLOOKUP($B293,'Tillförd energi'!$B$1:$AS$566,MATCH(F$1,'Tillförd energi'!$B$1:$AQ$1,0),FALSE)</f>
        <v>0</v>
      </c>
      <c r="G293">
        <f>VLOOKUP($B293,'Tillförd energi'!$B$1:$AS$566,MATCH(G$1,'Tillförd energi'!$B$1:$AQ$1,0),FALSE)</f>
        <v>0</v>
      </c>
      <c r="H293">
        <f>VLOOKUP($B293,'Tillförd energi'!$B$1:$AS$566,MATCH(H$1,'Tillförd energi'!$B$1:$AQ$1,0),FALSE)</f>
        <v>1.968</v>
      </c>
      <c r="I293">
        <f>VLOOKUP($B293,'Tillförd energi'!$B$1:$AS$566,MATCH(I$1,'Tillförd energi'!$B$1:$AQ$1,0),FALSE)</f>
        <v>0</v>
      </c>
      <c r="J293">
        <f>VLOOKUP($B293,'Tillförd energi'!$B$1:$AS$566,MATCH(J$1,'Tillförd energi'!$B$1:$AQ$1,0),FALSE)</f>
        <v>0</v>
      </c>
      <c r="K293">
        <v>0</v>
      </c>
      <c r="L293">
        <f>VLOOKUP($B293,'Tillförd energi'!$B$1:$AS$566,MATCH(L$1,'Tillförd energi'!$B$1:$AQ$1,0),FALSE)</f>
        <v>0</v>
      </c>
      <c r="M293">
        <f>VLOOKUP($B293,'Tillförd energi'!$B$1:$AS$566,MATCH(M$1,'Tillförd energi'!$B$1:$AQ$1,0),FALSE)</f>
        <v>0</v>
      </c>
      <c r="N293">
        <f>VLOOKUP($B293,'Tillförd energi'!$B$1:$AS$566,MATCH(N$1,'Tillförd energi'!$B$1:$AQ$1,0),FALSE)</f>
        <v>0</v>
      </c>
      <c r="O293">
        <f>VLOOKUP($B293,'Tillförd energi'!$B$1:$AS$566,MATCH(O$1,'Tillförd energi'!$B$1:$AQ$1,0),FALSE)</f>
        <v>0</v>
      </c>
      <c r="P293">
        <f>VLOOKUP($B293,'Tillförd energi'!$B$1:$AS$566,MATCH(P$1,'Tillförd energi'!$B$1:$AQ$1,0),FALSE)</f>
        <v>0</v>
      </c>
      <c r="Q293">
        <f>VLOOKUP($B293,'Tillförd energi'!$B$1:$AS$566,MATCH(Q$1,'Tillförd energi'!$B$1:$AQ$1,0),FALSE)</f>
        <v>12.490600000000001</v>
      </c>
      <c r="R293">
        <f>VLOOKUP($B293,'Tillförd energi'!$B$1:$AS$566,MATCH(R$1,'Tillförd energi'!$B$1:$AQ$1,0),FALSE)</f>
        <v>0</v>
      </c>
      <c r="S293">
        <f>VLOOKUP($B293,'Tillförd energi'!$B$1:$AS$566,MATCH(S$1,'Tillförd energi'!$B$1:$AQ$1,0),FALSE)</f>
        <v>0</v>
      </c>
      <c r="T293">
        <f>VLOOKUP($B293,'Tillförd energi'!$B$1:$AS$566,MATCH(T$1,'Tillförd energi'!$B$1:$AQ$1,0),FALSE)</f>
        <v>0</v>
      </c>
      <c r="U293">
        <f>VLOOKUP($B293,'Tillförd energi'!$B$1:$AS$566,MATCH(U$1,'Tillförd energi'!$B$1:$AQ$1,0),FALSE)</f>
        <v>0</v>
      </c>
      <c r="V293">
        <f>VLOOKUP($B293,'Tillförd energi'!$B$1:$AS$566,MATCH(V$1,'Tillförd energi'!$B$1:$AQ$1,0),FALSE)</f>
        <v>0</v>
      </c>
      <c r="W293">
        <f>VLOOKUP($B293,'Tillförd energi'!$B$1:$AS$566,MATCH(W$1,'Tillförd energi'!$B$1:$AQ$1,0),FALSE)</f>
        <v>0</v>
      </c>
      <c r="X293">
        <f>VLOOKUP($B293,'Tillförd energi'!$B$1:$AS$566,MATCH(X$1,'Tillförd energi'!$B$1:$AQ$1,0),FALSE)</f>
        <v>0</v>
      </c>
      <c r="Y293">
        <f>VLOOKUP($B293,'Tillförd energi'!$B$1:$AS$566,MATCH(Y$1,'Tillförd energi'!$B$1:$AQ$1,0),FALSE)</f>
        <v>0</v>
      </c>
      <c r="Z293">
        <f>VLOOKUP($B293,'Tillförd energi'!$B$1:$AS$566,MATCH(Z$1,'Tillförd energi'!$B$1:$AQ$1,0),FALSE)</f>
        <v>0</v>
      </c>
      <c r="AA293">
        <f>VLOOKUP($B293,'Tillförd energi'!$B$1:$AS$566,MATCH(AA$1,'Tillförd energi'!$B$1:$AQ$1,0),FALSE)</f>
        <v>0</v>
      </c>
      <c r="AB293">
        <f>VLOOKUP($B293,'Tillförd energi'!$B$1:$AS$566,MATCH(AB$1,'Tillförd energi'!$B$1:$AQ$1,0),FALSE)</f>
        <v>0</v>
      </c>
      <c r="AC293">
        <f>VLOOKUP($B293,'Tillförd energi'!$B$1:$AS$566,MATCH(AC$1,'Tillförd energi'!$B$1:$AQ$1,0),FALSE)</f>
        <v>0</v>
      </c>
      <c r="AD293">
        <f>VLOOKUP($B293,'Tillförd energi'!$B$1:$AS$566,MATCH(AD$1,'Tillförd energi'!$B$1:$AQ$1,0),FALSE)</f>
        <v>0</v>
      </c>
      <c r="AE293">
        <f>VLOOKUP($B293,'Tillförd energi'!$B$1:$AS$566,MATCH(AE$1,'Tillförd energi'!$B$1:$AQ$1,0),FALSE)</f>
        <v>0</v>
      </c>
      <c r="AF293">
        <f>VLOOKUP($B293,'Tillförd energi'!$B$1:$AS$566,MATCH(AF$1,'Tillförd energi'!$B$1:$AQ$1,0),FALSE)</f>
        <v>0.17152000000000001</v>
      </c>
      <c r="AG293">
        <f>IFERROR(VLOOKUP(B293,Miljö!$B$1:$S$476,9,FALSE)/1,0)</f>
        <v>0</v>
      </c>
      <c r="AI293">
        <f t="shared" si="40"/>
        <v>14.63012</v>
      </c>
      <c r="AJ293">
        <f t="shared" si="41"/>
        <v>14.63012</v>
      </c>
      <c r="AK293">
        <f>IF(ISERROR(1/VLOOKUP($B293,Leveranser!$B$1:$S$500,MATCH("såld värme (gwh)",Leveranser!$B$1:$S$1,0),FALSE)),"",VLOOKUP($B293,Leveranser!$B$1:$S$500,MATCH("såld värme (gwh)",Leveranser!$B$1:$S$1,0),FALSE))</f>
        <v>10.45514</v>
      </c>
      <c r="AL293" s="22">
        <f>VLOOKUP($B293,Leveranser!$B$1:$Y$500,MATCH("Totalt såld fjärrvärme till andra fjärrvärmeföretag",Leveranser!$B$1:$AA$1,0),FALSE)</f>
        <v>0</v>
      </c>
      <c r="AM293" s="22">
        <f>IF(ISERROR(1/VLOOKUP($B293,Miljö!$B$1:$S$500,MATCH("Såld mängd produktionsspecifik fjärrvärme (GWh)",Miljö!$B$1:$R$1,0),FALSE)),0,VLOOKUP($B293,Miljö!$B$1:$S$500,MATCH("Såld mängd produktionsspecifik fjärrvärme (GWh)",Miljö!$B$1:$R$1,0),FALSE))</f>
        <v>0</v>
      </c>
      <c r="AN293" s="23">
        <f t="shared" si="42"/>
        <v>0.71463118552684468</v>
      </c>
      <c r="AP293" t="str">
        <f>VLOOKUP($B293,'Miljövärden urval för publ'!$B$1:$H$450,7,FALSE)</f>
        <v>Ja</v>
      </c>
      <c r="AQ293" t="str">
        <f>VLOOKUP($B293,'Miljövärden urval för publ'!$B$1:$H$450,6,FALSE)</f>
        <v>Ja</v>
      </c>
      <c r="AU293">
        <f t="shared" si="43"/>
        <v>0.17152000000000001</v>
      </c>
      <c r="AV293">
        <f t="shared" si="44"/>
        <v>0</v>
      </c>
      <c r="AW293">
        <f t="shared" si="45"/>
        <v>12.490600000000001</v>
      </c>
      <c r="AX293">
        <f t="shared" si="46"/>
        <v>0</v>
      </c>
      <c r="AZ293">
        <f t="shared" si="47"/>
        <v>0</v>
      </c>
      <c r="BA293">
        <f t="shared" si="48"/>
        <v>0</v>
      </c>
      <c r="BC293">
        <f t="shared" si="49"/>
        <v>12.490600000000001</v>
      </c>
    </row>
    <row r="294" spans="1:55" ht="15" customHeight="1" x14ac:dyDescent="0.25">
      <c r="A294" t="s">
        <v>415</v>
      </c>
      <c r="B294" t="s">
        <v>417</v>
      </c>
      <c r="C294">
        <f>VLOOKUP($B294,'Tillförd energi'!$B$1:$AS$566,MATCH(C$1,'Tillförd energi'!$B$1:$AQ$1,0),FALSE)</f>
        <v>0</v>
      </c>
      <c r="D294">
        <f>VLOOKUP($B294,'Tillförd energi'!$B$1:$AS$566,MATCH(D$1,'Tillförd energi'!$B$1:$AQ$1,0),FALSE)</f>
        <v>0</v>
      </c>
      <c r="E294">
        <f>VLOOKUP($B294,'Tillförd energi'!$B$1:$AS$566,MATCH(E$1,'Tillförd energi'!$B$1:$AQ$1,0),FALSE)</f>
        <v>0</v>
      </c>
      <c r="F294">
        <f>VLOOKUP($B294,'Tillförd energi'!$B$1:$AS$566,MATCH(F$1,'Tillförd energi'!$B$1:$AQ$1,0),FALSE)</f>
        <v>0</v>
      </c>
      <c r="G294">
        <f>VLOOKUP($B294,'Tillförd energi'!$B$1:$AS$566,MATCH(G$1,'Tillförd energi'!$B$1:$AQ$1,0),FALSE)</f>
        <v>0</v>
      </c>
      <c r="H294">
        <f>VLOOKUP($B294,'Tillförd energi'!$B$1:$AS$566,MATCH(H$1,'Tillförd energi'!$B$1:$AQ$1,0),FALSE)</f>
        <v>0</v>
      </c>
      <c r="I294">
        <f>VLOOKUP($B294,'Tillförd energi'!$B$1:$AS$566,MATCH(I$1,'Tillförd energi'!$B$1:$AQ$1,0),FALSE)</f>
        <v>0</v>
      </c>
      <c r="J294">
        <f>VLOOKUP($B294,'Tillförd energi'!$B$1:$AS$566,MATCH(J$1,'Tillförd energi'!$B$1:$AQ$1,0),FALSE)</f>
        <v>0</v>
      </c>
      <c r="K294">
        <v>0</v>
      </c>
      <c r="L294">
        <f>VLOOKUP($B294,'Tillförd energi'!$B$1:$AS$566,MATCH(L$1,'Tillförd energi'!$B$1:$AQ$1,0),FALSE)</f>
        <v>0</v>
      </c>
      <c r="M294">
        <f>VLOOKUP($B294,'Tillförd energi'!$B$1:$AS$566,MATCH(M$1,'Tillförd energi'!$B$1:$AQ$1,0),FALSE)</f>
        <v>0</v>
      </c>
      <c r="N294">
        <f>VLOOKUP($B294,'Tillförd energi'!$B$1:$AS$566,MATCH(N$1,'Tillförd energi'!$B$1:$AQ$1,0),FALSE)</f>
        <v>0</v>
      </c>
      <c r="O294">
        <f>VLOOKUP($B294,'Tillförd energi'!$B$1:$AS$566,MATCH(O$1,'Tillförd energi'!$B$1:$AQ$1,0),FALSE)</f>
        <v>0</v>
      </c>
      <c r="P294">
        <f>VLOOKUP($B294,'Tillförd energi'!$B$1:$AS$566,MATCH(P$1,'Tillförd energi'!$B$1:$AQ$1,0),FALSE)</f>
        <v>0</v>
      </c>
      <c r="Q294">
        <f>VLOOKUP($B294,'Tillförd energi'!$B$1:$AS$566,MATCH(Q$1,'Tillförd energi'!$B$1:$AQ$1,0),FALSE)</f>
        <v>0</v>
      </c>
      <c r="R294">
        <f>VLOOKUP($B294,'Tillförd energi'!$B$1:$AS$566,MATCH(R$1,'Tillförd energi'!$B$1:$AQ$1,0),FALSE)</f>
        <v>0.59855999999999998</v>
      </c>
      <c r="S294">
        <f>VLOOKUP($B294,'Tillförd energi'!$B$1:$AS$566,MATCH(S$1,'Tillförd energi'!$B$1:$AQ$1,0),FALSE)</f>
        <v>0</v>
      </c>
      <c r="T294">
        <f>VLOOKUP($B294,'Tillförd energi'!$B$1:$AS$566,MATCH(T$1,'Tillförd energi'!$B$1:$AQ$1,0),FALSE)</f>
        <v>0</v>
      </c>
      <c r="U294">
        <f>VLOOKUP($B294,'Tillförd energi'!$B$1:$AS$566,MATCH(U$1,'Tillförd energi'!$B$1:$AQ$1,0),FALSE)</f>
        <v>0</v>
      </c>
      <c r="V294">
        <f>VLOOKUP($B294,'Tillförd energi'!$B$1:$AS$566,MATCH(V$1,'Tillförd energi'!$B$1:$AQ$1,0),FALSE)</f>
        <v>0</v>
      </c>
      <c r="W294">
        <f>VLOOKUP($B294,'Tillförd energi'!$B$1:$AS$566,MATCH(W$1,'Tillförd energi'!$B$1:$AQ$1,0),FALSE)</f>
        <v>0</v>
      </c>
      <c r="X294">
        <f>VLOOKUP($B294,'Tillförd energi'!$B$1:$AS$566,MATCH(X$1,'Tillförd energi'!$B$1:$AQ$1,0),FALSE)</f>
        <v>0</v>
      </c>
      <c r="Y294">
        <f>VLOOKUP($B294,'Tillförd energi'!$B$1:$AS$566,MATCH(Y$1,'Tillförd energi'!$B$1:$AQ$1,0),FALSE)</f>
        <v>0</v>
      </c>
      <c r="Z294">
        <f>VLOOKUP($B294,'Tillförd energi'!$B$1:$AS$566,MATCH(Z$1,'Tillförd energi'!$B$1:$AQ$1,0),FALSE)</f>
        <v>0</v>
      </c>
      <c r="AA294">
        <f>VLOOKUP($B294,'Tillförd energi'!$B$1:$AS$566,MATCH(AA$1,'Tillförd energi'!$B$1:$AQ$1,0),FALSE)</f>
        <v>0</v>
      </c>
      <c r="AB294">
        <f>VLOOKUP($B294,'Tillförd energi'!$B$1:$AS$566,MATCH(AB$1,'Tillförd energi'!$B$1:$AQ$1,0),FALSE)</f>
        <v>0</v>
      </c>
      <c r="AC294">
        <f>VLOOKUP($B294,'Tillförd energi'!$B$1:$AS$566,MATCH(AC$1,'Tillförd energi'!$B$1:$AQ$1,0),FALSE)</f>
        <v>0</v>
      </c>
      <c r="AD294">
        <f>VLOOKUP($B294,'Tillförd energi'!$B$1:$AS$566,MATCH(AD$1,'Tillförd energi'!$B$1:$AQ$1,0),FALSE)</f>
        <v>0</v>
      </c>
      <c r="AE294">
        <f>VLOOKUP($B294,'Tillförd energi'!$B$1:$AS$566,MATCH(AE$1,'Tillförd energi'!$B$1:$AQ$1,0),FALSE)</f>
        <v>0</v>
      </c>
      <c r="AF294">
        <f>VLOOKUP($B294,'Tillförd energi'!$B$1:$AS$566,MATCH(AF$1,'Tillförd energi'!$B$1:$AQ$1,0),FALSE)</f>
        <v>0.23464399999999999</v>
      </c>
      <c r="AG294">
        <f>IFERROR(VLOOKUP(B294,Miljö!$B$1:$S$476,9,FALSE)/1,0)</f>
        <v>0</v>
      </c>
      <c r="AI294">
        <f t="shared" si="40"/>
        <v>0.83320399999999994</v>
      </c>
      <c r="AJ294">
        <f t="shared" si="41"/>
        <v>0.83320399999999994</v>
      </c>
      <c r="AK294">
        <f>IF(ISERROR(1/VLOOKUP($B294,Leveranser!$B$1:$S$500,MATCH("såld värme (gwh)",Leveranser!$B$1:$S$1,0),FALSE)),"",VLOOKUP($B294,Leveranser!$B$1:$S$500,MATCH("såld värme (gwh)",Leveranser!$B$1:$S$1,0),FALSE))</f>
        <v>0.79830800000000002</v>
      </c>
      <c r="AL294" s="22">
        <f>VLOOKUP($B294,Leveranser!$B$1:$Y$500,MATCH("Totalt såld fjärrvärme till andra fjärrvärmeföretag",Leveranser!$B$1:$AA$1,0),FALSE)</f>
        <v>0</v>
      </c>
      <c r="AM294" s="22">
        <f>IF(ISERROR(1/VLOOKUP($B294,Miljö!$B$1:$S$500,MATCH("Såld mängd produktionsspecifik fjärrvärme (GWh)",Miljö!$B$1:$R$1,0),FALSE)),0,VLOOKUP($B294,Miljö!$B$1:$S$500,MATCH("Såld mängd produktionsspecifik fjärrvärme (GWh)",Miljö!$B$1:$R$1,0),FALSE))</f>
        <v>0</v>
      </c>
      <c r="AN294" s="23">
        <f t="shared" si="42"/>
        <v>0.95811829996015385</v>
      </c>
      <c r="AP294" t="str">
        <f>VLOOKUP($B294,'Miljövärden urval för publ'!$B$1:$H$450,7,FALSE)</f>
        <v>Ja</v>
      </c>
      <c r="AQ294" t="str">
        <f>VLOOKUP($B294,'Miljövärden urval för publ'!$B$1:$H$450,6,FALSE)</f>
        <v>Ja</v>
      </c>
      <c r="AU294">
        <f t="shared" si="43"/>
        <v>0.23464399999999999</v>
      </c>
      <c r="AV294">
        <f t="shared" si="44"/>
        <v>0</v>
      </c>
      <c r="AW294">
        <f t="shared" si="45"/>
        <v>0</v>
      </c>
      <c r="AX294">
        <f t="shared" si="46"/>
        <v>0.59855999999999998</v>
      </c>
      <c r="AZ294">
        <f t="shared" si="47"/>
        <v>0</v>
      </c>
      <c r="BA294">
        <f t="shared" si="48"/>
        <v>0</v>
      </c>
      <c r="BC294">
        <f t="shared" si="49"/>
        <v>0.59855999999999998</v>
      </c>
    </row>
    <row r="295" spans="1:55" ht="15" customHeight="1" x14ac:dyDescent="0.25">
      <c r="A295" t="s">
        <v>415</v>
      </c>
      <c r="B295" t="s">
        <v>418</v>
      </c>
      <c r="C295">
        <f>VLOOKUP($B295,'Tillförd energi'!$B$1:$AS$566,MATCH(C$1,'Tillförd energi'!$B$1:$AQ$1,0),FALSE)</f>
        <v>0</v>
      </c>
      <c r="D295">
        <f>VLOOKUP($B295,'Tillförd energi'!$B$1:$AS$566,MATCH(D$1,'Tillförd energi'!$B$1:$AQ$1,0),FALSE)</f>
        <v>0.57999999999999996</v>
      </c>
      <c r="E295">
        <f>VLOOKUP($B295,'Tillförd energi'!$B$1:$AS$566,MATCH(E$1,'Tillförd energi'!$B$1:$AQ$1,0),FALSE)</f>
        <v>0</v>
      </c>
      <c r="F295">
        <f>VLOOKUP($B295,'Tillförd energi'!$B$1:$AS$566,MATCH(F$1,'Tillförd energi'!$B$1:$AQ$1,0),FALSE)</f>
        <v>0</v>
      </c>
      <c r="G295">
        <f>VLOOKUP($B295,'Tillförd energi'!$B$1:$AS$566,MATCH(G$1,'Tillförd energi'!$B$1:$AQ$1,0),FALSE)</f>
        <v>0</v>
      </c>
      <c r="H295">
        <f>VLOOKUP($B295,'Tillförd energi'!$B$1:$AS$566,MATCH(H$1,'Tillförd energi'!$B$1:$AQ$1,0),FALSE)</f>
        <v>0</v>
      </c>
      <c r="I295">
        <f>VLOOKUP($B295,'Tillförd energi'!$B$1:$AS$566,MATCH(I$1,'Tillförd energi'!$B$1:$AQ$1,0),FALSE)</f>
        <v>0</v>
      </c>
      <c r="J295">
        <f>VLOOKUP($B295,'Tillförd energi'!$B$1:$AS$566,MATCH(J$1,'Tillförd energi'!$B$1:$AQ$1,0),FALSE)</f>
        <v>0</v>
      </c>
      <c r="K295">
        <v>0</v>
      </c>
      <c r="L295">
        <f>VLOOKUP($B295,'Tillförd energi'!$B$1:$AS$566,MATCH(L$1,'Tillförd energi'!$B$1:$AQ$1,0),FALSE)</f>
        <v>0</v>
      </c>
      <c r="M295">
        <f>VLOOKUP($B295,'Tillförd energi'!$B$1:$AS$566,MATCH(M$1,'Tillförd energi'!$B$1:$AQ$1,0),FALSE)</f>
        <v>0</v>
      </c>
      <c r="N295">
        <f>VLOOKUP($B295,'Tillförd energi'!$B$1:$AS$566,MATCH(N$1,'Tillförd energi'!$B$1:$AQ$1,0),FALSE)</f>
        <v>0</v>
      </c>
      <c r="O295">
        <f>VLOOKUP($B295,'Tillförd energi'!$B$1:$AS$566,MATCH(O$1,'Tillförd energi'!$B$1:$AQ$1,0),FALSE)</f>
        <v>0</v>
      </c>
      <c r="P295">
        <f>VLOOKUP($B295,'Tillförd energi'!$B$1:$AS$566,MATCH(P$1,'Tillförd energi'!$B$1:$AQ$1,0),FALSE)</f>
        <v>0</v>
      </c>
      <c r="Q295">
        <f>VLOOKUP($B295,'Tillförd energi'!$B$1:$AS$566,MATCH(Q$1,'Tillförd energi'!$B$1:$AQ$1,0),FALSE)</f>
        <v>0</v>
      </c>
      <c r="R295">
        <f>VLOOKUP($B295,'Tillförd energi'!$B$1:$AS$566,MATCH(R$1,'Tillförd energi'!$B$1:$AQ$1,0),FALSE)</f>
        <v>3.0529999999999999</v>
      </c>
      <c r="S295">
        <f>VLOOKUP($B295,'Tillförd energi'!$B$1:$AS$566,MATCH(S$1,'Tillförd energi'!$B$1:$AQ$1,0),FALSE)</f>
        <v>0</v>
      </c>
      <c r="T295">
        <f>VLOOKUP($B295,'Tillförd energi'!$B$1:$AS$566,MATCH(T$1,'Tillförd energi'!$B$1:$AQ$1,0),FALSE)</f>
        <v>0</v>
      </c>
      <c r="U295">
        <f>VLOOKUP($B295,'Tillförd energi'!$B$1:$AS$566,MATCH(U$1,'Tillförd energi'!$B$1:$AQ$1,0),FALSE)</f>
        <v>0</v>
      </c>
      <c r="V295">
        <f>VLOOKUP($B295,'Tillförd energi'!$B$1:$AS$566,MATCH(V$1,'Tillförd energi'!$B$1:$AQ$1,0),FALSE)</f>
        <v>0</v>
      </c>
      <c r="W295">
        <f>VLOOKUP($B295,'Tillförd energi'!$B$1:$AS$566,MATCH(W$1,'Tillförd energi'!$B$1:$AQ$1,0),FALSE)</f>
        <v>0</v>
      </c>
      <c r="X295">
        <f>VLOOKUP($B295,'Tillförd energi'!$B$1:$AS$566,MATCH(X$1,'Tillförd energi'!$B$1:$AQ$1,0),FALSE)</f>
        <v>0</v>
      </c>
      <c r="Y295">
        <f>VLOOKUP($B295,'Tillförd energi'!$B$1:$AS$566,MATCH(Y$1,'Tillförd energi'!$B$1:$AQ$1,0),FALSE)</f>
        <v>0</v>
      </c>
      <c r="Z295">
        <f>VLOOKUP($B295,'Tillförd energi'!$B$1:$AS$566,MATCH(Z$1,'Tillförd energi'!$B$1:$AQ$1,0),FALSE)</f>
        <v>0</v>
      </c>
      <c r="AA295">
        <f>VLOOKUP($B295,'Tillförd energi'!$B$1:$AS$566,MATCH(AA$1,'Tillförd energi'!$B$1:$AQ$1,0),FALSE)</f>
        <v>0</v>
      </c>
      <c r="AB295">
        <f>VLOOKUP($B295,'Tillförd energi'!$B$1:$AS$566,MATCH(AB$1,'Tillförd energi'!$B$1:$AQ$1,0),FALSE)</f>
        <v>0</v>
      </c>
      <c r="AC295">
        <f>VLOOKUP($B295,'Tillförd energi'!$B$1:$AS$566,MATCH(AC$1,'Tillförd energi'!$B$1:$AQ$1,0),FALSE)</f>
        <v>0</v>
      </c>
      <c r="AD295">
        <f>VLOOKUP($B295,'Tillförd energi'!$B$1:$AS$566,MATCH(AD$1,'Tillförd energi'!$B$1:$AQ$1,0),FALSE)</f>
        <v>0</v>
      </c>
      <c r="AE295">
        <f>VLOOKUP($B295,'Tillförd energi'!$B$1:$AS$566,MATCH(AE$1,'Tillförd energi'!$B$1:$AQ$1,0),FALSE)</f>
        <v>0</v>
      </c>
      <c r="AF295">
        <f>VLOOKUP($B295,'Tillförd energi'!$B$1:$AS$566,MATCH(AF$1,'Tillförd energi'!$B$1:$AQ$1,0),FALSE)</f>
        <v>0.169017</v>
      </c>
      <c r="AG295">
        <f>IFERROR(VLOOKUP(B295,Miljö!$B$1:$S$476,9,FALSE)/1,0)</f>
        <v>0</v>
      </c>
      <c r="AI295">
        <f t="shared" si="40"/>
        <v>3.8020170000000002</v>
      </c>
      <c r="AJ295">
        <f t="shared" si="41"/>
        <v>3.8020170000000002</v>
      </c>
      <c r="AK295">
        <f>IF(ISERROR(1/VLOOKUP($B295,Leveranser!$B$1:$S$500,MATCH("såld värme (gwh)",Leveranser!$B$1:$S$1,0),FALSE)),"",VLOOKUP($B295,Leveranser!$B$1:$S$500,MATCH("såld värme (gwh)",Leveranser!$B$1:$S$1,0),FALSE))</f>
        <v>3.0086210000000002</v>
      </c>
      <c r="AL295" s="22">
        <f>VLOOKUP($B295,Leveranser!$B$1:$Y$500,MATCH("Totalt såld fjärrvärme till andra fjärrvärmeföretag",Leveranser!$B$1:$AA$1,0),FALSE)</f>
        <v>0</v>
      </c>
      <c r="AM295" s="22">
        <f>IF(ISERROR(1/VLOOKUP($B295,Miljö!$B$1:$S$500,MATCH("Såld mängd produktionsspecifik fjärrvärme (GWh)",Miljö!$B$1:$R$1,0),FALSE)),0,VLOOKUP($B295,Miljö!$B$1:$S$500,MATCH("Såld mängd produktionsspecifik fjärrvärme (GWh)",Miljö!$B$1:$R$1,0),FALSE))</f>
        <v>0</v>
      </c>
      <c r="AN295" s="23">
        <f t="shared" si="42"/>
        <v>0.79132234285117609</v>
      </c>
      <c r="AP295" t="str">
        <f>VLOOKUP($B295,'Miljövärden urval för publ'!$B$1:$H$450,7,FALSE)</f>
        <v>Ja</v>
      </c>
      <c r="AQ295" t="str">
        <f>VLOOKUP($B295,'Miljövärden urval för publ'!$B$1:$H$450,6,FALSE)</f>
        <v>Ja</v>
      </c>
      <c r="AU295">
        <f t="shared" si="43"/>
        <v>0.169017</v>
      </c>
      <c r="AV295">
        <f t="shared" si="44"/>
        <v>0</v>
      </c>
      <c r="AW295">
        <f t="shared" si="45"/>
        <v>0</v>
      </c>
      <c r="AX295">
        <f t="shared" si="46"/>
        <v>3.0529999999999999</v>
      </c>
      <c r="AZ295">
        <f t="shared" si="47"/>
        <v>0</v>
      </c>
      <c r="BA295">
        <f t="shared" si="48"/>
        <v>0</v>
      </c>
      <c r="BC295">
        <f t="shared" si="49"/>
        <v>3.0529999999999999</v>
      </c>
    </row>
    <row r="296" spans="1:55" ht="15" customHeight="1" x14ac:dyDescent="0.25">
      <c r="A296" t="s">
        <v>415</v>
      </c>
      <c r="B296" t="s">
        <v>419</v>
      </c>
      <c r="C296">
        <f>VLOOKUP($B296,'Tillförd energi'!$B$1:$AS$566,MATCH(C$1,'Tillförd energi'!$B$1:$AQ$1,0),FALSE)</f>
        <v>0</v>
      </c>
      <c r="D296">
        <f>VLOOKUP($B296,'Tillförd energi'!$B$1:$AS$566,MATCH(D$1,'Tillförd energi'!$B$1:$AQ$1,0),FALSE)</f>
        <v>0.19724800000000001</v>
      </c>
      <c r="E296">
        <f>VLOOKUP($B296,'Tillförd energi'!$B$1:$AS$566,MATCH(E$1,'Tillförd energi'!$B$1:$AQ$1,0),FALSE)</f>
        <v>0</v>
      </c>
      <c r="F296">
        <f>VLOOKUP($B296,'Tillförd energi'!$B$1:$AS$566,MATCH(F$1,'Tillförd energi'!$B$1:$AQ$1,0),FALSE)</f>
        <v>0</v>
      </c>
      <c r="G296">
        <f>VLOOKUP($B296,'Tillförd energi'!$B$1:$AS$566,MATCH(G$1,'Tillförd energi'!$B$1:$AQ$1,0),FALSE)</f>
        <v>0</v>
      </c>
      <c r="H296">
        <f>VLOOKUP($B296,'Tillförd energi'!$B$1:$AS$566,MATCH(H$1,'Tillförd energi'!$B$1:$AQ$1,0),FALSE)</f>
        <v>2.1999999999999999E-2</v>
      </c>
      <c r="I296">
        <f>VLOOKUP($B296,'Tillförd energi'!$B$1:$AS$566,MATCH(I$1,'Tillförd energi'!$B$1:$AQ$1,0),FALSE)</f>
        <v>0</v>
      </c>
      <c r="J296">
        <f>VLOOKUP($B296,'Tillförd energi'!$B$1:$AS$566,MATCH(J$1,'Tillförd energi'!$B$1:$AQ$1,0),FALSE)</f>
        <v>0</v>
      </c>
      <c r="K296">
        <v>0</v>
      </c>
      <c r="L296">
        <f>VLOOKUP($B296,'Tillförd energi'!$B$1:$AS$566,MATCH(L$1,'Tillförd energi'!$B$1:$AQ$1,0),FALSE)</f>
        <v>0</v>
      </c>
      <c r="M296">
        <f>VLOOKUP($B296,'Tillförd energi'!$B$1:$AS$566,MATCH(M$1,'Tillförd energi'!$B$1:$AQ$1,0),FALSE)</f>
        <v>0</v>
      </c>
      <c r="N296">
        <f>VLOOKUP($B296,'Tillförd energi'!$B$1:$AS$566,MATCH(N$1,'Tillförd energi'!$B$1:$AQ$1,0),FALSE)</f>
        <v>0</v>
      </c>
      <c r="O296">
        <f>VLOOKUP($B296,'Tillförd energi'!$B$1:$AS$566,MATCH(O$1,'Tillförd energi'!$B$1:$AQ$1,0),FALSE)</f>
        <v>0</v>
      </c>
      <c r="P296">
        <f>VLOOKUP($B296,'Tillförd energi'!$B$1:$AS$566,MATCH(P$1,'Tillförd energi'!$B$1:$AQ$1,0),FALSE)</f>
        <v>0</v>
      </c>
      <c r="Q296">
        <f>VLOOKUP($B296,'Tillförd energi'!$B$1:$AS$566,MATCH(Q$1,'Tillförd energi'!$B$1:$AQ$1,0),FALSE)</f>
        <v>98.924899999999994</v>
      </c>
      <c r="R296">
        <f>VLOOKUP($B296,'Tillförd energi'!$B$1:$AS$566,MATCH(R$1,'Tillförd energi'!$B$1:$AQ$1,0),FALSE)</f>
        <v>17.111000000000001</v>
      </c>
      <c r="S296">
        <f>VLOOKUP($B296,'Tillförd energi'!$B$1:$AS$566,MATCH(S$1,'Tillförd energi'!$B$1:$AQ$1,0),FALSE)</f>
        <v>0</v>
      </c>
      <c r="T296">
        <f>VLOOKUP($B296,'Tillförd energi'!$B$1:$AS$566,MATCH(T$1,'Tillförd energi'!$B$1:$AQ$1,0),FALSE)</f>
        <v>0</v>
      </c>
      <c r="U296">
        <f>VLOOKUP($B296,'Tillförd energi'!$B$1:$AS$566,MATCH(U$1,'Tillförd energi'!$B$1:$AQ$1,0),FALSE)</f>
        <v>0</v>
      </c>
      <c r="V296">
        <f>VLOOKUP($B296,'Tillförd energi'!$B$1:$AS$566,MATCH(V$1,'Tillförd energi'!$B$1:$AQ$1,0),FALSE)</f>
        <v>0</v>
      </c>
      <c r="W296">
        <f>VLOOKUP($B296,'Tillförd energi'!$B$1:$AS$566,MATCH(W$1,'Tillförd energi'!$B$1:$AQ$1,0),FALSE)</f>
        <v>0</v>
      </c>
      <c r="X296">
        <f>VLOOKUP($B296,'Tillförd energi'!$B$1:$AS$566,MATCH(X$1,'Tillförd energi'!$B$1:$AQ$1,0),FALSE)</f>
        <v>0</v>
      </c>
      <c r="Y296">
        <f>VLOOKUP($B296,'Tillförd energi'!$B$1:$AS$566,MATCH(Y$1,'Tillförd energi'!$B$1:$AQ$1,0),FALSE)</f>
        <v>0</v>
      </c>
      <c r="Z296">
        <f>VLOOKUP($B296,'Tillförd energi'!$B$1:$AS$566,MATCH(Z$1,'Tillförd energi'!$B$1:$AQ$1,0),FALSE)</f>
        <v>0</v>
      </c>
      <c r="AA296">
        <f>VLOOKUP($B296,'Tillförd energi'!$B$1:$AS$566,MATCH(AA$1,'Tillförd energi'!$B$1:$AQ$1,0),FALSE)</f>
        <v>0</v>
      </c>
      <c r="AB296">
        <f>VLOOKUP($B296,'Tillförd energi'!$B$1:$AS$566,MATCH(AB$1,'Tillförd energi'!$B$1:$AQ$1,0),FALSE)</f>
        <v>0</v>
      </c>
      <c r="AC296">
        <f>VLOOKUP($B296,'Tillförd energi'!$B$1:$AS$566,MATCH(AC$1,'Tillförd energi'!$B$1:$AQ$1,0),FALSE)</f>
        <v>20.751000000000001</v>
      </c>
      <c r="AD296">
        <f>VLOOKUP($B296,'Tillförd energi'!$B$1:$AS$566,MATCH(AD$1,'Tillförd energi'!$B$1:$AQ$1,0),FALSE)</f>
        <v>0</v>
      </c>
      <c r="AE296">
        <f>VLOOKUP($B296,'Tillförd energi'!$B$1:$AS$566,MATCH(AE$1,'Tillförd energi'!$B$1:$AQ$1,0),FALSE)</f>
        <v>0</v>
      </c>
      <c r="AF296">
        <f>VLOOKUP($B296,'Tillförd energi'!$B$1:$AS$566,MATCH(AF$1,'Tillförd energi'!$B$1:$AQ$1,0),FALSE)</f>
        <v>10.866300000000001</v>
      </c>
      <c r="AG296">
        <f>IFERROR(VLOOKUP(B296,Miljö!$B$1:$S$476,9,FALSE)/1,0)</f>
        <v>0</v>
      </c>
      <c r="AI296">
        <f t="shared" si="40"/>
        <v>147.87244799999999</v>
      </c>
      <c r="AJ296">
        <f t="shared" si="41"/>
        <v>147.87244799999999</v>
      </c>
      <c r="AK296">
        <f>IF(ISERROR(1/VLOOKUP($B296,Leveranser!$B$1:$S$500,MATCH("såld värme (gwh)",Leveranser!$B$1:$S$1,0),FALSE)),"",VLOOKUP($B296,Leveranser!$B$1:$S$500,MATCH("såld värme (gwh)",Leveranser!$B$1:$S$1,0),FALSE))</f>
        <v>118.904269</v>
      </c>
      <c r="AL296" s="22">
        <f>VLOOKUP($B296,Leveranser!$B$1:$Y$500,MATCH("Totalt såld fjärrvärme till andra fjärrvärmeföretag",Leveranser!$B$1:$AA$1,0),FALSE)</f>
        <v>0</v>
      </c>
      <c r="AM296" s="22">
        <f>IF(ISERROR(1/VLOOKUP($B296,Miljö!$B$1:$S$500,MATCH("Såld mängd produktionsspecifik fjärrvärme (GWh)",Miljö!$B$1:$R$1,0),FALSE)),0,VLOOKUP($B296,Miljö!$B$1:$S$500,MATCH("Såld mängd produktionsspecifik fjärrvärme (GWh)",Miljö!$B$1:$R$1,0),FALSE))</f>
        <v>0</v>
      </c>
      <c r="AN296" s="23">
        <f t="shared" si="42"/>
        <v>0.80410022697399319</v>
      </c>
      <c r="AP296" t="str">
        <f>VLOOKUP($B296,'Miljövärden urval för publ'!$B$1:$H$450,7,FALSE)</f>
        <v>Ja</v>
      </c>
      <c r="AQ296" t="str">
        <f>VLOOKUP($B296,'Miljövärden urval för publ'!$B$1:$H$450,6,FALSE)</f>
        <v>Ja</v>
      </c>
      <c r="AU296">
        <f t="shared" si="43"/>
        <v>10.866300000000001</v>
      </c>
      <c r="AV296">
        <f t="shared" si="44"/>
        <v>0</v>
      </c>
      <c r="AW296">
        <f t="shared" si="45"/>
        <v>98.924899999999994</v>
      </c>
      <c r="AX296">
        <f t="shared" si="46"/>
        <v>17.111000000000001</v>
      </c>
      <c r="AZ296">
        <f t="shared" si="47"/>
        <v>0</v>
      </c>
      <c r="BA296">
        <f t="shared" si="48"/>
        <v>0</v>
      </c>
      <c r="BC296">
        <f t="shared" si="49"/>
        <v>116.0359</v>
      </c>
    </row>
    <row r="297" spans="1:55" ht="15" customHeight="1" x14ac:dyDescent="0.25">
      <c r="A297" t="s">
        <v>420</v>
      </c>
      <c r="B297" t="s">
        <v>421</v>
      </c>
      <c r="C297">
        <f>VLOOKUP($B297,'Tillförd energi'!$B$1:$AS$566,MATCH(C$1,'Tillförd energi'!$B$1:$AQ$1,0),FALSE)</f>
        <v>0</v>
      </c>
      <c r="D297">
        <f>VLOOKUP($B297,'Tillförd energi'!$B$1:$AS$566,MATCH(D$1,'Tillförd energi'!$B$1:$AQ$1,0),FALSE)</f>
        <v>0</v>
      </c>
      <c r="E297">
        <f>VLOOKUP($B297,'Tillförd energi'!$B$1:$AS$566,MATCH(E$1,'Tillförd energi'!$B$1:$AQ$1,0),FALSE)</f>
        <v>0</v>
      </c>
      <c r="F297">
        <f>VLOOKUP($B297,'Tillförd energi'!$B$1:$AS$566,MATCH(F$1,'Tillförd energi'!$B$1:$AQ$1,0),FALSE)</f>
        <v>0.57999999999999996</v>
      </c>
      <c r="G297">
        <f>VLOOKUP($B297,'Tillförd energi'!$B$1:$AS$566,MATCH(G$1,'Tillförd energi'!$B$1:$AQ$1,0),FALSE)</f>
        <v>0</v>
      </c>
      <c r="H297">
        <f>VLOOKUP($B297,'Tillförd energi'!$B$1:$AS$566,MATCH(H$1,'Tillförd energi'!$B$1:$AQ$1,0),FALSE)</f>
        <v>0</v>
      </c>
      <c r="I297">
        <f>VLOOKUP($B297,'Tillförd energi'!$B$1:$AS$566,MATCH(I$1,'Tillförd energi'!$B$1:$AQ$1,0),FALSE)</f>
        <v>0</v>
      </c>
      <c r="J297">
        <f>VLOOKUP($B297,'Tillförd energi'!$B$1:$AS$566,MATCH(J$1,'Tillförd energi'!$B$1:$AQ$1,0),FALSE)</f>
        <v>7.73</v>
      </c>
      <c r="K297">
        <v>0</v>
      </c>
      <c r="L297">
        <f>VLOOKUP($B297,'Tillförd energi'!$B$1:$AS$566,MATCH(L$1,'Tillförd energi'!$B$1:$AQ$1,0),FALSE)</f>
        <v>0</v>
      </c>
      <c r="M297">
        <f>VLOOKUP($B297,'Tillförd energi'!$B$1:$AS$566,MATCH(M$1,'Tillförd energi'!$B$1:$AQ$1,0),FALSE)</f>
        <v>0</v>
      </c>
      <c r="N297">
        <f>VLOOKUP($B297,'Tillförd energi'!$B$1:$AS$566,MATCH(N$1,'Tillförd energi'!$B$1:$AQ$1,0),FALSE)</f>
        <v>0</v>
      </c>
      <c r="O297">
        <f>VLOOKUP($B297,'Tillförd energi'!$B$1:$AS$566,MATCH(O$1,'Tillförd energi'!$B$1:$AQ$1,0),FALSE)</f>
        <v>0</v>
      </c>
      <c r="P297">
        <f>VLOOKUP($B297,'Tillförd energi'!$B$1:$AS$566,MATCH(P$1,'Tillförd energi'!$B$1:$AQ$1,0),FALSE)</f>
        <v>0</v>
      </c>
      <c r="Q297">
        <f>VLOOKUP($B297,'Tillförd energi'!$B$1:$AS$566,MATCH(Q$1,'Tillförd energi'!$B$1:$AQ$1,0),FALSE)</f>
        <v>0</v>
      </c>
      <c r="R297">
        <f>VLOOKUP($B297,'Tillförd energi'!$B$1:$AS$566,MATCH(R$1,'Tillförd energi'!$B$1:$AQ$1,0),FALSE)</f>
        <v>0</v>
      </c>
      <c r="S297">
        <f>VLOOKUP($B297,'Tillförd energi'!$B$1:$AS$566,MATCH(S$1,'Tillförd energi'!$B$1:$AQ$1,0),FALSE)</f>
        <v>0</v>
      </c>
      <c r="T297">
        <f>VLOOKUP($B297,'Tillförd energi'!$B$1:$AS$566,MATCH(T$1,'Tillförd energi'!$B$1:$AQ$1,0),FALSE)</f>
        <v>0</v>
      </c>
      <c r="U297">
        <f>VLOOKUP($B297,'Tillförd energi'!$B$1:$AS$566,MATCH(U$1,'Tillförd energi'!$B$1:$AQ$1,0),FALSE)</f>
        <v>0</v>
      </c>
      <c r="V297">
        <f>VLOOKUP($B297,'Tillförd energi'!$B$1:$AS$566,MATCH(V$1,'Tillförd energi'!$B$1:$AQ$1,0),FALSE)</f>
        <v>23.04</v>
      </c>
      <c r="W297">
        <f>VLOOKUP($B297,'Tillförd energi'!$B$1:$AS$566,MATCH(W$1,'Tillförd energi'!$B$1:$AQ$1,0),FALSE)</f>
        <v>0</v>
      </c>
      <c r="X297">
        <f>VLOOKUP($B297,'Tillförd energi'!$B$1:$AS$566,MATCH(X$1,'Tillförd energi'!$B$1:$AQ$1,0),FALSE)</f>
        <v>0</v>
      </c>
      <c r="Y297">
        <f>VLOOKUP($B297,'Tillförd energi'!$B$1:$AS$566,MATCH(Y$1,'Tillförd energi'!$B$1:$AQ$1,0),FALSE)</f>
        <v>0</v>
      </c>
      <c r="Z297">
        <f>VLOOKUP($B297,'Tillförd energi'!$B$1:$AS$566,MATCH(Z$1,'Tillförd energi'!$B$1:$AQ$1,0),FALSE)</f>
        <v>0</v>
      </c>
      <c r="AA297">
        <f>VLOOKUP($B297,'Tillförd energi'!$B$1:$AS$566,MATCH(AA$1,'Tillförd energi'!$B$1:$AQ$1,0),FALSE)</f>
        <v>0</v>
      </c>
      <c r="AB297">
        <f>VLOOKUP($B297,'Tillförd energi'!$B$1:$AS$566,MATCH(AB$1,'Tillförd energi'!$B$1:$AQ$1,0),FALSE)</f>
        <v>0</v>
      </c>
      <c r="AC297">
        <f>VLOOKUP($B297,'Tillförd energi'!$B$1:$AS$566,MATCH(AC$1,'Tillförd energi'!$B$1:$AQ$1,0),FALSE)</f>
        <v>0</v>
      </c>
      <c r="AD297">
        <f>VLOOKUP($B297,'Tillförd energi'!$B$1:$AS$566,MATCH(AD$1,'Tillförd energi'!$B$1:$AQ$1,0),FALSE)</f>
        <v>0</v>
      </c>
      <c r="AE297">
        <f>VLOOKUP($B297,'Tillförd energi'!$B$1:$AS$566,MATCH(AE$1,'Tillförd energi'!$B$1:$AQ$1,0),FALSE)</f>
        <v>0</v>
      </c>
      <c r="AF297">
        <f>VLOOKUP($B297,'Tillförd energi'!$B$1:$AS$566,MATCH(AF$1,'Tillförd energi'!$B$1:$AQ$1,0),FALSE)</f>
        <v>28.097999999999999</v>
      </c>
      <c r="AG297">
        <f>IFERROR(VLOOKUP(B297,Miljö!$B$1:$S$476,9,FALSE)/1,0)</f>
        <v>1047.6199999999999</v>
      </c>
      <c r="AI297">
        <f t="shared" si="40"/>
        <v>59.448</v>
      </c>
      <c r="AJ297">
        <f t="shared" si="41"/>
        <v>1107.068</v>
      </c>
      <c r="AK297">
        <f>IF(ISERROR(1/VLOOKUP($B297,Leveranser!$B$1:$S$500,MATCH("såld värme (gwh)",Leveranser!$B$1:$S$1,0),FALSE)),"",VLOOKUP($B297,Leveranser!$B$1:$S$500,MATCH("såld värme (gwh)",Leveranser!$B$1:$S$1,0),FALSE))</f>
        <v>936.6</v>
      </c>
      <c r="AL297" s="22">
        <f>VLOOKUP($B297,Leveranser!$B$1:$Y$500,MATCH("Totalt såld fjärrvärme till andra fjärrvärmeföretag",Leveranser!$B$1:$AA$1,0),FALSE)</f>
        <v>0</v>
      </c>
      <c r="AM297" s="22">
        <f>IF(ISERROR(1/VLOOKUP($B297,Miljö!$B$1:$S$500,MATCH("Såld mängd produktionsspecifik fjärrvärme (GWh)",Miljö!$B$1:$R$1,0),FALSE)),0,VLOOKUP($B297,Miljö!$B$1:$S$500,MATCH("Såld mängd produktionsspecifik fjärrvärme (GWh)",Miljö!$B$1:$R$1,0),FALSE))</f>
        <v>0</v>
      </c>
      <c r="AN297" s="23">
        <f t="shared" si="42"/>
        <v>0.84601849208901359</v>
      </c>
      <c r="AP297" t="str">
        <f>VLOOKUP($B297,'Miljövärden urval för publ'!$B$1:$H$450,7,FALSE)</f>
        <v>Ja</v>
      </c>
      <c r="AQ297" t="str">
        <f>VLOOKUP($B297,'Miljövärden urval för publ'!$B$1:$H$450,6,FALSE)</f>
        <v>Ja</v>
      </c>
      <c r="AU297">
        <f t="shared" si="43"/>
        <v>28.097999999999999</v>
      </c>
      <c r="AV297">
        <f t="shared" si="44"/>
        <v>0</v>
      </c>
      <c r="AW297">
        <f t="shared" si="45"/>
        <v>0</v>
      </c>
      <c r="AX297">
        <f t="shared" si="46"/>
        <v>0</v>
      </c>
      <c r="AZ297">
        <f t="shared" si="47"/>
        <v>0</v>
      </c>
      <c r="BA297">
        <f t="shared" si="48"/>
        <v>0</v>
      </c>
      <c r="BC297">
        <f t="shared" si="49"/>
        <v>23.04</v>
      </c>
    </row>
    <row r="298" spans="1:55" ht="15" customHeight="1" x14ac:dyDescent="0.25">
      <c r="A298" t="s">
        <v>422</v>
      </c>
      <c r="B298" t="s">
        <v>423</v>
      </c>
      <c r="C298">
        <f>VLOOKUP($B298,'Tillförd energi'!$B$1:$AS$566,MATCH(C$1,'Tillförd energi'!$B$1:$AQ$1,0),FALSE)</f>
        <v>0</v>
      </c>
      <c r="D298">
        <f>VLOOKUP($B298,'Tillförd energi'!$B$1:$AS$566,MATCH(D$1,'Tillförd energi'!$B$1:$AQ$1,0),FALSE)</f>
        <v>6.94</v>
      </c>
      <c r="E298">
        <f>VLOOKUP($B298,'Tillförd energi'!$B$1:$AS$566,MATCH(E$1,'Tillförd energi'!$B$1:$AQ$1,0),FALSE)</f>
        <v>0</v>
      </c>
      <c r="F298">
        <f>VLOOKUP($B298,'Tillförd energi'!$B$1:$AS$566,MATCH(F$1,'Tillförd energi'!$B$1:$AQ$1,0),FALSE)</f>
        <v>0</v>
      </c>
      <c r="G298">
        <f>VLOOKUP($B298,'Tillförd energi'!$B$1:$AS$566,MATCH(G$1,'Tillförd energi'!$B$1:$AQ$1,0),FALSE)</f>
        <v>0</v>
      </c>
      <c r="H298">
        <f>VLOOKUP($B298,'Tillförd energi'!$B$1:$AS$566,MATCH(H$1,'Tillförd energi'!$B$1:$AQ$1,0),FALSE)</f>
        <v>0</v>
      </c>
      <c r="I298">
        <f>VLOOKUP($B298,'Tillförd energi'!$B$1:$AS$566,MATCH(I$1,'Tillförd energi'!$B$1:$AQ$1,0),FALSE)</f>
        <v>121.023</v>
      </c>
      <c r="J298">
        <f>VLOOKUP($B298,'Tillförd energi'!$B$1:$AS$566,MATCH(J$1,'Tillförd energi'!$B$1:$AQ$1,0),FALSE)</f>
        <v>0</v>
      </c>
      <c r="K298">
        <v>0</v>
      </c>
      <c r="L298">
        <f>VLOOKUP($B298,'Tillförd energi'!$B$1:$AS$566,MATCH(L$1,'Tillförd energi'!$B$1:$AQ$1,0),FALSE)</f>
        <v>37.289900000000003</v>
      </c>
      <c r="M298">
        <f>VLOOKUP($B298,'Tillförd energi'!$B$1:$AS$566,MATCH(M$1,'Tillförd energi'!$B$1:$AQ$1,0),FALSE)</f>
        <v>0</v>
      </c>
      <c r="N298">
        <f>VLOOKUP($B298,'Tillförd energi'!$B$1:$AS$566,MATCH(N$1,'Tillförd energi'!$B$1:$AQ$1,0),FALSE)</f>
        <v>0</v>
      </c>
      <c r="O298">
        <f>VLOOKUP($B298,'Tillförd energi'!$B$1:$AS$566,MATCH(O$1,'Tillförd energi'!$B$1:$AQ$1,0),FALSE)</f>
        <v>0</v>
      </c>
      <c r="P298">
        <f>VLOOKUP($B298,'Tillförd energi'!$B$1:$AS$566,MATCH(P$1,'Tillförd energi'!$B$1:$AQ$1,0),FALSE)</f>
        <v>0</v>
      </c>
      <c r="Q298">
        <f>VLOOKUP($B298,'Tillförd energi'!$B$1:$AS$566,MATCH(Q$1,'Tillförd energi'!$B$1:$AQ$1,0),FALSE)</f>
        <v>0</v>
      </c>
      <c r="R298">
        <f>VLOOKUP($B298,'Tillförd energi'!$B$1:$AS$566,MATCH(R$1,'Tillförd energi'!$B$1:$AQ$1,0),FALSE)</f>
        <v>0</v>
      </c>
      <c r="S298">
        <f>VLOOKUP($B298,'Tillförd energi'!$B$1:$AS$566,MATCH(S$1,'Tillförd energi'!$B$1:$AQ$1,0),FALSE)</f>
        <v>0</v>
      </c>
      <c r="T298">
        <f>VLOOKUP($B298,'Tillförd energi'!$B$1:$AS$566,MATCH(T$1,'Tillförd energi'!$B$1:$AQ$1,0),FALSE)</f>
        <v>0</v>
      </c>
      <c r="U298">
        <f>VLOOKUP($B298,'Tillförd energi'!$B$1:$AS$566,MATCH(U$1,'Tillförd energi'!$B$1:$AQ$1,0),FALSE)</f>
        <v>0</v>
      </c>
      <c r="V298">
        <f>VLOOKUP($B298,'Tillförd energi'!$B$1:$AS$566,MATCH(V$1,'Tillförd energi'!$B$1:$AQ$1,0),FALSE)</f>
        <v>0</v>
      </c>
      <c r="W298">
        <f>VLOOKUP($B298,'Tillförd energi'!$B$1:$AS$566,MATCH(W$1,'Tillförd energi'!$B$1:$AQ$1,0),FALSE)</f>
        <v>0</v>
      </c>
      <c r="X298">
        <f>VLOOKUP($B298,'Tillförd energi'!$B$1:$AS$566,MATCH(X$1,'Tillförd energi'!$B$1:$AQ$1,0),FALSE)</f>
        <v>0</v>
      </c>
      <c r="Y298">
        <f>VLOOKUP($B298,'Tillförd energi'!$B$1:$AS$566,MATCH(Y$1,'Tillförd energi'!$B$1:$AQ$1,0),FALSE)</f>
        <v>6.3637600000000001</v>
      </c>
      <c r="Z298">
        <f>VLOOKUP($B298,'Tillförd energi'!$B$1:$AS$566,MATCH(Z$1,'Tillförd energi'!$B$1:$AQ$1,0),FALSE)</f>
        <v>8.4809999999999999</v>
      </c>
      <c r="AA298">
        <f>VLOOKUP($B298,'Tillförd energi'!$B$1:$AS$566,MATCH(AA$1,'Tillförd energi'!$B$1:$AQ$1,0),FALSE)</f>
        <v>0</v>
      </c>
      <c r="AB298">
        <f>VLOOKUP($B298,'Tillförd energi'!$B$1:$AS$566,MATCH(AB$1,'Tillförd energi'!$B$1:$AQ$1,0),FALSE)</f>
        <v>0</v>
      </c>
      <c r="AC298">
        <f>VLOOKUP($B298,'Tillförd energi'!$B$1:$AS$566,MATCH(AC$1,'Tillförd energi'!$B$1:$AQ$1,0),FALSE)</f>
        <v>21.419</v>
      </c>
      <c r="AD298">
        <f>VLOOKUP($B298,'Tillförd energi'!$B$1:$AS$566,MATCH(AD$1,'Tillförd energi'!$B$1:$AQ$1,0),FALSE)</f>
        <v>39.125</v>
      </c>
      <c r="AE298">
        <f>VLOOKUP($B298,'Tillförd energi'!$B$1:$AS$566,MATCH(AE$1,'Tillförd energi'!$B$1:$AQ$1,0),FALSE)</f>
        <v>0</v>
      </c>
      <c r="AF298">
        <f>VLOOKUP($B298,'Tillförd energi'!$B$1:$AS$566,MATCH(AF$1,'Tillförd energi'!$B$1:$AQ$1,0),FALSE)</f>
        <v>4.9144800000000002</v>
      </c>
      <c r="AG298">
        <f>IFERROR(VLOOKUP(B298,Miljö!$B$1:$S$476,9,FALSE)/1,0)</f>
        <v>0</v>
      </c>
      <c r="AI298">
        <f t="shared" si="40"/>
        <v>245.55614000000003</v>
      </c>
      <c r="AJ298">
        <f t="shared" si="41"/>
        <v>245.55614000000003</v>
      </c>
      <c r="AK298">
        <f>IF(ISERROR(1/VLOOKUP($B298,Leveranser!$B$1:$S$500,MATCH("såld värme (gwh)",Leveranser!$B$1:$S$1,0),FALSE)),"",VLOOKUP($B298,Leveranser!$B$1:$S$500,MATCH("såld värme (gwh)",Leveranser!$B$1:$S$1,0),FALSE))</f>
        <v>198.25700000000001</v>
      </c>
      <c r="AL298" s="22">
        <f>VLOOKUP($B298,Leveranser!$B$1:$Y$500,MATCH("Totalt såld fjärrvärme till andra fjärrvärmeföretag",Leveranser!$B$1:$AA$1,0),FALSE)</f>
        <v>0</v>
      </c>
      <c r="AM298" s="22">
        <f>IF(ISERROR(1/VLOOKUP($B298,Miljö!$B$1:$S$500,MATCH("Såld mängd produktionsspecifik fjärrvärme (GWh)",Miljö!$B$1:$R$1,0),FALSE)),0,VLOOKUP($B298,Miljö!$B$1:$S$500,MATCH("Såld mängd produktionsspecifik fjärrvärme (GWh)",Miljö!$B$1:$R$1,0),FALSE))</f>
        <v>0</v>
      </c>
      <c r="AN298" s="23">
        <f t="shared" si="42"/>
        <v>0.80737952632746213</v>
      </c>
      <c r="AP298" t="str">
        <f>VLOOKUP($B298,'Miljövärden urval för publ'!$B$1:$H$450,7,FALSE)</f>
        <v>Ja</v>
      </c>
      <c r="AQ298" t="str">
        <f>VLOOKUP($B298,'Miljövärden urval för publ'!$B$1:$H$450,6,FALSE)</f>
        <v>Nej</v>
      </c>
      <c r="AU298">
        <f t="shared" si="43"/>
        <v>13.395479999999999</v>
      </c>
      <c r="AV298">
        <f t="shared" si="44"/>
        <v>0</v>
      </c>
      <c r="AW298">
        <f t="shared" si="45"/>
        <v>0</v>
      </c>
      <c r="AX298">
        <f t="shared" si="46"/>
        <v>0</v>
      </c>
      <c r="AZ298">
        <f t="shared" si="47"/>
        <v>0</v>
      </c>
      <c r="BA298">
        <f t="shared" si="48"/>
        <v>0</v>
      </c>
      <c r="BC298">
        <f t="shared" si="49"/>
        <v>37.289900000000003</v>
      </c>
    </row>
    <row r="299" spans="1:55" ht="15" customHeight="1" x14ac:dyDescent="0.25">
      <c r="A299" t="s">
        <v>422</v>
      </c>
      <c r="B299" t="s">
        <v>424</v>
      </c>
      <c r="C299">
        <f>VLOOKUP($B299,'Tillförd energi'!$B$1:$AS$566,MATCH(C$1,'Tillförd energi'!$B$1:$AQ$1,0),FALSE)</f>
        <v>0</v>
      </c>
      <c r="D299">
        <f>VLOOKUP($B299,'Tillförd energi'!$B$1:$AS$566,MATCH(D$1,'Tillförd energi'!$B$1:$AQ$1,0),FALSE)</f>
        <v>0.105</v>
      </c>
      <c r="E299">
        <f>VLOOKUP($B299,'Tillförd energi'!$B$1:$AS$566,MATCH(E$1,'Tillförd energi'!$B$1:$AQ$1,0),FALSE)</f>
        <v>0</v>
      </c>
      <c r="F299">
        <f>VLOOKUP($B299,'Tillförd energi'!$B$1:$AS$566,MATCH(F$1,'Tillförd energi'!$B$1:$AQ$1,0),FALSE)</f>
        <v>0</v>
      </c>
      <c r="G299">
        <f>VLOOKUP($B299,'Tillförd energi'!$B$1:$AS$566,MATCH(G$1,'Tillförd energi'!$B$1:$AQ$1,0),FALSE)</f>
        <v>0</v>
      </c>
      <c r="H299">
        <f>VLOOKUP($B299,'Tillförd energi'!$B$1:$AS$566,MATCH(H$1,'Tillförd energi'!$B$1:$AQ$1,0),FALSE)</f>
        <v>0</v>
      </c>
      <c r="I299">
        <f>VLOOKUP($B299,'Tillförd energi'!$B$1:$AS$566,MATCH(I$1,'Tillförd energi'!$B$1:$AQ$1,0),FALSE)</f>
        <v>0</v>
      </c>
      <c r="J299">
        <f>VLOOKUP($B299,'Tillförd energi'!$B$1:$AS$566,MATCH(J$1,'Tillförd energi'!$B$1:$AQ$1,0),FALSE)</f>
        <v>0</v>
      </c>
      <c r="K299">
        <v>0</v>
      </c>
      <c r="L299">
        <f>VLOOKUP($B299,'Tillförd energi'!$B$1:$AS$566,MATCH(L$1,'Tillförd energi'!$B$1:$AQ$1,0),FALSE)</f>
        <v>0</v>
      </c>
      <c r="M299">
        <f>VLOOKUP($B299,'Tillförd energi'!$B$1:$AS$566,MATCH(M$1,'Tillförd energi'!$B$1:$AQ$1,0),FALSE)</f>
        <v>0</v>
      </c>
      <c r="N299">
        <f>VLOOKUP($B299,'Tillförd energi'!$B$1:$AS$566,MATCH(N$1,'Tillförd energi'!$B$1:$AQ$1,0),FALSE)</f>
        <v>0</v>
      </c>
      <c r="O299">
        <f>VLOOKUP($B299,'Tillförd energi'!$B$1:$AS$566,MATCH(O$1,'Tillförd energi'!$B$1:$AQ$1,0),FALSE)</f>
        <v>0</v>
      </c>
      <c r="P299">
        <f>VLOOKUP($B299,'Tillförd energi'!$B$1:$AS$566,MATCH(P$1,'Tillförd energi'!$B$1:$AQ$1,0),FALSE)</f>
        <v>6.9980000000000002</v>
      </c>
      <c r="Q299">
        <f>VLOOKUP($B299,'Tillförd energi'!$B$1:$AS$566,MATCH(Q$1,'Tillförd energi'!$B$1:$AQ$1,0),FALSE)</f>
        <v>0</v>
      </c>
      <c r="R299">
        <f>VLOOKUP($B299,'Tillförd energi'!$B$1:$AS$566,MATCH(R$1,'Tillförd energi'!$B$1:$AQ$1,0),FALSE)</f>
        <v>0</v>
      </c>
      <c r="S299">
        <f>VLOOKUP($B299,'Tillförd energi'!$B$1:$AS$566,MATCH(S$1,'Tillförd energi'!$B$1:$AQ$1,0),FALSE)</f>
        <v>0</v>
      </c>
      <c r="T299">
        <f>VLOOKUP($B299,'Tillförd energi'!$B$1:$AS$566,MATCH(T$1,'Tillförd energi'!$B$1:$AQ$1,0),FALSE)</f>
        <v>0</v>
      </c>
      <c r="U299">
        <f>VLOOKUP($B299,'Tillförd energi'!$B$1:$AS$566,MATCH(U$1,'Tillförd energi'!$B$1:$AQ$1,0),FALSE)</f>
        <v>0</v>
      </c>
      <c r="V299">
        <f>VLOOKUP($B299,'Tillförd energi'!$B$1:$AS$566,MATCH(V$1,'Tillförd energi'!$B$1:$AQ$1,0),FALSE)</f>
        <v>0</v>
      </c>
      <c r="W299">
        <f>VLOOKUP($B299,'Tillförd energi'!$B$1:$AS$566,MATCH(W$1,'Tillförd energi'!$B$1:$AQ$1,0),FALSE)</f>
        <v>0</v>
      </c>
      <c r="X299">
        <f>VLOOKUP($B299,'Tillförd energi'!$B$1:$AS$566,MATCH(X$1,'Tillförd energi'!$B$1:$AQ$1,0),FALSE)</f>
        <v>0</v>
      </c>
      <c r="Y299">
        <f>VLOOKUP($B299,'Tillförd energi'!$B$1:$AS$566,MATCH(Y$1,'Tillförd energi'!$B$1:$AQ$1,0),FALSE)</f>
        <v>0</v>
      </c>
      <c r="Z299">
        <f>VLOOKUP($B299,'Tillförd energi'!$B$1:$AS$566,MATCH(Z$1,'Tillförd energi'!$B$1:$AQ$1,0),FALSE)</f>
        <v>1.4650000000000001</v>
      </c>
      <c r="AA299">
        <f>VLOOKUP($B299,'Tillförd energi'!$B$1:$AS$566,MATCH(AA$1,'Tillförd energi'!$B$1:$AQ$1,0),FALSE)</f>
        <v>0</v>
      </c>
      <c r="AB299">
        <f>VLOOKUP($B299,'Tillförd energi'!$B$1:$AS$566,MATCH(AB$1,'Tillförd energi'!$B$1:$AQ$1,0),FALSE)</f>
        <v>0</v>
      </c>
      <c r="AC299">
        <f>VLOOKUP($B299,'Tillförd energi'!$B$1:$AS$566,MATCH(AC$1,'Tillförd energi'!$B$1:$AQ$1,0),FALSE)</f>
        <v>0</v>
      </c>
      <c r="AD299">
        <f>VLOOKUP($B299,'Tillförd energi'!$B$1:$AS$566,MATCH(AD$1,'Tillförd energi'!$B$1:$AQ$1,0),FALSE)</f>
        <v>0</v>
      </c>
      <c r="AE299">
        <f>VLOOKUP($B299,'Tillförd energi'!$B$1:$AS$566,MATCH(AE$1,'Tillförd energi'!$B$1:$AQ$1,0),FALSE)</f>
        <v>0</v>
      </c>
      <c r="AF299">
        <f>VLOOKUP($B299,'Tillförd energi'!$B$1:$AS$566,MATCH(AF$1,'Tillförd energi'!$B$1:$AQ$1,0),FALSE)</f>
        <v>0.14299999999999999</v>
      </c>
      <c r="AG299">
        <f>IFERROR(VLOOKUP(B299,Miljö!$B$1:$S$476,9,FALSE)/1,0)</f>
        <v>0</v>
      </c>
      <c r="AI299">
        <f t="shared" si="40"/>
        <v>8.7110000000000021</v>
      </c>
      <c r="AJ299">
        <f t="shared" si="41"/>
        <v>8.7110000000000021</v>
      </c>
      <c r="AK299">
        <f>IF(ISERROR(1/VLOOKUP($B299,Leveranser!$B$1:$S$500,MATCH("såld värme (gwh)",Leveranser!$B$1:$S$1,0),FALSE)),"",VLOOKUP($B299,Leveranser!$B$1:$S$500,MATCH("såld värme (gwh)",Leveranser!$B$1:$S$1,0),FALSE))</f>
        <v>5.8079999999999998</v>
      </c>
      <c r="AL299" s="22">
        <f>VLOOKUP($B299,Leveranser!$B$1:$Y$500,MATCH("Totalt såld fjärrvärme till andra fjärrvärmeföretag",Leveranser!$B$1:$AA$1,0),FALSE)</f>
        <v>0</v>
      </c>
      <c r="AM299" s="22">
        <f>IF(ISERROR(1/VLOOKUP($B299,Miljö!$B$1:$S$500,MATCH("Såld mängd produktionsspecifik fjärrvärme (GWh)",Miljö!$B$1:$R$1,0),FALSE)),0,VLOOKUP($B299,Miljö!$B$1:$S$500,MATCH("Såld mängd produktionsspecifik fjärrvärme (GWh)",Miljö!$B$1:$R$1,0),FALSE))</f>
        <v>0</v>
      </c>
      <c r="AN299" s="23">
        <f t="shared" si="42"/>
        <v>0.66674319825507966</v>
      </c>
      <c r="AP299" t="str">
        <f>VLOOKUP($B299,'Miljövärden urval för publ'!$B$1:$H$450,7,FALSE)</f>
        <v>Ja</v>
      </c>
      <c r="AQ299" t="str">
        <f>VLOOKUP($B299,'Miljövärden urval för publ'!$B$1:$H$450,6,FALSE)</f>
        <v>Nej</v>
      </c>
      <c r="AU299">
        <f t="shared" si="43"/>
        <v>1.6080000000000001</v>
      </c>
      <c r="AV299">
        <f t="shared" si="44"/>
        <v>0</v>
      </c>
      <c r="AW299">
        <f t="shared" si="45"/>
        <v>6.9980000000000002</v>
      </c>
      <c r="AX299">
        <f t="shared" si="46"/>
        <v>0</v>
      </c>
      <c r="AZ299">
        <f t="shared" si="47"/>
        <v>0</v>
      </c>
      <c r="BA299">
        <f t="shared" si="48"/>
        <v>0</v>
      </c>
      <c r="BC299">
        <f t="shared" si="49"/>
        <v>6.9980000000000002</v>
      </c>
    </row>
    <row r="300" spans="1:55" ht="15" customHeight="1" x14ac:dyDescent="0.25">
      <c r="A300" t="s">
        <v>425</v>
      </c>
      <c r="B300" t="s">
        <v>426</v>
      </c>
      <c r="C300">
        <f>VLOOKUP($B300,'Tillförd energi'!$B$1:$AS$566,MATCH(C$1,'Tillförd energi'!$B$1:$AQ$1,0),FALSE)</f>
        <v>0</v>
      </c>
      <c r="D300">
        <f>VLOOKUP($B300,'Tillförd energi'!$B$1:$AS$566,MATCH(D$1,'Tillförd energi'!$B$1:$AQ$1,0),FALSE)</f>
        <v>0.2</v>
      </c>
      <c r="E300">
        <f>VLOOKUP($B300,'Tillförd energi'!$B$1:$AS$566,MATCH(E$1,'Tillförd energi'!$B$1:$AQ$1,0),FALSE)</f>
        <v>0</v>
      </c>
      <c r="F300">
        <f>VLOOKUP($B300,'Tillförd energi'!$B$1:$AS$566,MATCH(F$1,'Tillförd energi'!$B$1:$AQ$1,0),FALSE)</f>
        <v>0</v>
      </c>
      <c r="G300">
        <f>VLOOKUP($B300,'Tillförd energi'!$B$1:$AS$566,MATCH(G$1,'Tillförd energi'!$B$1:$AQ$1,0),FALSE)</f>
        <v>0</v>
      </c>
      <c r="H300">
        <f>VLOOKUP($B300,'Tillförd energi'!$B$1:$AS$566,MATCH(H$1,'Tillförd energi'!$B$1:$AQ$1,0),FALSE)</f>
        <v>0</v>
      </c>
      <c r="I300">
        <f>VLOOKUP($B300,'Tillförd energi'!$B$1:$AS$566,MATCH(I$1,'Tillförd energi'!$B$1:$AQ$1,0),FALSE)</f>
        <v>0</v>
      </c>
      <c r="J300">
        <f>VLOOKUP($B300,'Tillförd energi'!$B$1:$AS$566,MATCH(J$1,'Tillförd energi'!$B$1:$AQ$1,0),FALSE)</f>
        <v>0</v>
      </c>
      <c r="K300">
        <v>0</v>
      </c>
      <c r="L300">
        <f>VLOOKUP($B300,'Tillförd energi'!$B$1:$AS$566,MATCH(L$1,'Tillförd energi'!$B$1:$AQ$1,0),FALSE)</f>
        <v>0</v>
      </c>
      <c r="M300">
        <f>VLOOKUP($B300,'Tillförd energi'!$B$1:$AS$566,MATCH(M$1,'Tillförd energi'!$B$1:$AQ$1,0),FALSE)</f>
        <v>0</v>
      </c>
      <c r="N300">
        <f>VLOOKUP($B300,'Tillförd energi'!$B$1:$AS$566,MATCH(N$1,'Tillförd energi'!$B$1:$AQ$1,0),FALSE)</f>
        <v>17.100000000000001</v>
      </c>
      <c r="O300">
        <f>VLOOKUP($B300,'Tillförd energi'!$B$1:$AS$566,MATCH(O$1,'Tillförd energi'!$B$1:$AQ$1,0),FALSE)</f>
        <v>0</v>
      </c>
      <c r="P300">
        <f>VLOOKUP($B300,'Tillförd energi'!$B$1:$AS$566,MATCH(P$1,'Tillförd energi'!$B$1:$AQ$1,0),FALSE)</f>
        <v>0</v>
      </c>
      <c r="Q300">
        <f>VLOOKUP($B300,'Tillförd energi'!$B$1:$AS$566,MATCH(Q$1,'Tillförd energi'!$B$1:$AQ$1,0),FALSE)</f>
        <v>0</v>
      </c>
      <c r="R300">
        <f>VLOOKUP($B300,'Tillförd energi'!$B$1:$AS$566,MATCH(R$1,'Tillförd energi'!$B$1:$AQ$1,0),FALSE)</f>
        <v>0</v>
      </c>
      <c r="S300">
        <f>VLOOKUP($B300,'Tillförd energi'!$B$1:$AS$566,MATCH(S$1,'Tillförd energi'!$B$1:$AQ$1,0),FALSE)</f>
        <v>0</v>
      </c>
      <c r="T300">
        <f>VLOOKUP($B300,'Tillförd energi'!$B$1:$AS$566,MATCH(T$1,'Tillförd energi'!$B$1:$AQ$1,0),FALSE)</f>
        <v>0</v>
      </c>
      <c r="U300">
        <f>VLOOKUP($B300,'Tillförd energi'!$B$1:$AS$566,MATCH(U$1,'Tillförd energi'!$B$1:$AQ$1,0),FALSE)</f>
        <v>0</v>
      </c>
      <c r="V300">
        <f>VLOOKUP($B300,'Tillförd energi'!$B$1:$AS$566,MATCH(V$1,'Tillförd energi'!$B$1:$AQ$1,0),FALSE)</f>
        <v>0</v>
      </c>
      <c r="W300">
        <f>VLOOKUP($B300,'Tillförd energi'!$B$1:$AS$566,MATCH(W$1,'Tillförd energi'!$B$1:$AQ$1,0),FALSE)</f>
        <v>0.8</v>
      </c>
      <c r="X300">
        <f>VLOOKUP($B300,'Tillförd energi'!$B$1:$AS$566,MATCH(X$1,'Tillförd energi'!$B$1:$AQ$1,0),FALSE)</f>
        <v>0</v>
      </c>
      <c r="Y300">
        <f>VLOOKUP($B300,'Tillförd energi'!$B$1:$AS$566,MATCH(Y$1,'Tillförd energi'!$B$1:$AQ$1,0),FALSE)</f>
        <v>0</v>
      </c>
      <c r="Z300">
        <f>VLOOKUP($B300,'Tillförd energi'!$B$1:$AS$566,MATCH(Z$1,'Tillförd energi'!$B$1:$AQ$1,0),FALSE)</f>
        <v>0</v>
      </c>
      <c r="AA300">
        <f>VLOOKUP($B300,'Tillförd energi'!$B$1:$AS$566,MATCH(AA$1,'Tillförd energi'!$B$1:$AQ$1,0),FALSE)</f>
        <v>0</v>
      </c>
      <c r="AB300">
        <f>VLOOKUP($B300,'Tillförd energi'!$B$1:$AS$566,MATCH(AB$1,'Tillförd energi'!$B$1:$AQ$1,0),FALSE)</f>
        <v>0</v>
      </c>
      <c r="AC300">
        <f>VLOOKUP($B300,'Tillförd energi'!$B$1:$AS$566,MATCH(AC$1,'Tillförd energi'!$B$1:$AQ$1,0),FALSE)</f>
        <v>0</v>
      </c>
      <c r="AD300">
        <f>VLOOKUP($B300,'Tillförd energi'!$B$1:$AS$566,MATCH(AD$1,'Tillförd energi'!$B$1:$AQ$1,0),FALSE)</f>
        <v>0</v>
      </c>
      <c r="AE300">
        <f>VLOOKUP($B300,'Tillförd energi'!$B$1:$AS$566,MATCH(AE$1,'Tillförd energi'!$B$1:$AQ$1,0),FALSE)</f>
        <v>0</v>
      </c>
      <c r="AF300">
        <f>VLOOKUP($B300,'Tillförd energi'!$B$1:$AS$566,MATCH(AF$1,'Tillförd energi'!$B$1:$AQ$1,0),FALSE)</f>
        <v>0.4</v>
      </c>
      <c r="AG300">
        <f>IFERROR(VLOOKUP(B300,Miljö!$B$1:$S$476,9,FALSE)/1,0)</f>
        <v>0</v>
      </c>
      <c r="AI300">
        <f t="shared" si="40"/>
        <v>18.5</v>
      </c>
      <c r="AJ300">
        <f t="shared" si="41"/>
        <v>18.5</v>
      </c>
      <c r="AK300">
        <f>IF(ISERROR(1/VLOOKUP($B300,Leveranser!$B$1:$S$500,MATCH("såld värme (gwh)",Leveranser!$B$1:$S$1,0),FALSE)),"",VLOOKUP($B300,Leveranser!$B$1:$S$500,MATCH("såld värme (gwh)",Leveranser!$B$1:$S$1,0),FALSE))</f>
        <v>10.9</v>
      </c>
      <c r="AL300" s="22">
        <f>VLOOKUP($B300,Leveranser!$B$1:$Y$500,MATCH("Totalt såld fjärrvärme till andra fjärrvärmeföretag",Leveranser!$B$1:$AA$1,0),FALSE)</f>
        <v>0</v>
      </c>
      <c r="AM300" s="22">
        <f>IF(ISERROR(1/VLOOKUP($B300,Miljö!$B$1:$S$500,MATCH("Såld mängd produktionsspecifik fjärrvärme (GWh)",Miljö!$B$1:$R$1,0),FALSE)),0,VLOOKUP($B300,Miljö!$B$1:$S$500,MATCH("Såld mängd produktionsspecifik fjärrvärme (GWh)",Miljö!$B$1:$R$1,0),FALSE))</f>
        <v>0</v>
      </c>
      <c r="AN300" s="23">
        <f t="shared" si="42"/>
        <v>0.58918918918918917</v>
      </c>
      <c r="AP300" t="str">
        <f>VLOOKUP($B300,'Miljövärden urval för publ'!$B$1:$H$450,7,FALSE)</f>
        <v>Ja</v>
      </c>
      <c r="AQ300" t="str">
        <f>VLOOKUP($B300,'Miljövärden urval för publ'!$B$1:$H$450,6,FALSE)</f>
        <v>Ja</v>
      </c>
      <c r="AU300">
        <f t="shared" si="43"/>
        <v>0.4</v>
      </c>
      <c r="AV300">
        <f t="shared" si="44"/>
        <v>0</v>
      </c>
      <c r="AW300">
        <f t="shared" si="45"/>
        <v>17.100000000000001</v>
      </c>
      <c r="AX300">
        <f t="shared" si="46"/>
        <v>0</v>
      </c>
      <c r="AZ300">
        <f t="shared" si="47"/>
        <v>0</v>
      </c>
      <c r="BA300">
        <f t="shared" si="48"/>
        <v>0</v>
      </c>
      <c r="BC300">
        <f t="shared" si="49"/>
        <v>17.900000000000002</v>
      </c>
    </row>
    <row r="301" spans="1:55" ht="15" customHeight="1" x14ac:dyDescent="0.25">
      <c r="A301" t="s">
        <v>425</v>
      </c>
      <c r="B301" t="s">
        <v>427</v>
      </c>
      <c r="C301">
        <f>VLOOKUP($B301,'Tillförd energi'!$B$1:$AS$566,MATCH(C$1,'Tillförd energi'!$B$1:$AQ$1,0),FALSE)</f>
        <v>0</v>
      </c>
      <c r="D301">
        <f>VLOOKUP($B301,'Tillförd energi'!$B$1:$AS$566,MATCH(D$1,'Tillförd energi'!$B$1:$AQ$1,0),FALSE)</f>
        <v>0.21541299999999999</v>
      </c>
      <c r="E301">
        <f>VLOOKUP($B301,'Tillförd energi'!$B$1:$AS$566,MATCH(E$1,'Tillförd energi'!$B$1:$AQ$1,0),FALSE)</f>
        <v>0</v>
      </c>
      <c r="F301">
        <f>VLOOKUP($B301,'Tillförd energi'!$B$1:$AS$566,MATCH(F$1,'Tillförd energi'!$B$1:$AQ$1,0),FALSE)</f>
        <v>1.67</v>
      </c>
      <c r="G301">
        <f>VLOOKUP($B301,'Tillförd energi'!$B$1:$AS$566,MATCH(G$1,'Tillförd energi'!$B$1:$AQ$1,0),FALSE)</f>
        <v>0</v>
      </c>
      <c r="H301">
        <f>VLOOKUP($B301,'Tillförd energi'!$B$1:$AS$566,MATCH(H$1,'Tillförd energi'!$B$1:$AQ$1,0),FALSE)</f>
        <v>0.271561</v>
      </c>
      <c r="I301">
        <f>VLOOKUP($B301,'Tillförd energi'!$B$1:$AS$566,MATCH(I$1,'Tillförd energi'!$B$1:$AQ$1,0),FALSE)</f>
        <v>0</v>
      </c>
      <c r="J301">
        <f>VLOOKUP($B301,'Tillförd energi'!$B$1:$AS$566,MATCH(J$1,'Tillförd energi'!$B$1:$AQ$1,0),FALSE)</f>
        <v>0</v>
      </c>
      <c r="K301">
        <v>0</v>
      </c>
      <c r="L301">
        <f>VLOOKUP($B301,'Tillförd energi'!$B$1:$AS$566,MATCH(L$1,'Tillförd energi'!$B$1:$AQ$1,0),FALSE)</f>
        <v>124.5</v>
      </c>
      <c r="M301">
        <f>VLOOKUP($B301,'Tillförd energi'!$B$1:$AS$566,MATCH(M$1,'Tillförd energi'!$B$1:$AQ$1,0),FALSE)</f>
        <v>0</v>
      </c>
      <c r="N301">
        <f>VLOOKUP($B301,'Tillförd energi'!$B$1:$AS$566,MATCH(N$1,'Tillförd energi'!$B$1:$AQ$1,0),FALSE)</f>
        <v>41.640500000000003</v>
      </c>
      <c r="O301">
        <f>VLOOKUP($B301,'Tillförd energi'!$B$1:$AS$566,MATCH(O$1,'Tillförd energi'!$B$1:$AQ$1,0),FALSE)</f>
        <v>0</v>
      </c>
      <c r="P301">
        <f>VLOOKUP($B301,'Tillförd energi'!$B$1:$AS$566,MATCH(P$1,'Tillförd energi'!$B$1:$AQ$1,0),FALSE)</f>
        <v>0.391459</v>
      </c>
      <c r="Q301">
        <f>VLOOKUP($B301,'Tillförd energi'!$B$1:$AS$566,MATCH(Q$1,'Tillförd energi'!$B$1:$AQ$1,0),FALSE)</f>
        <v>9.9418099999999995E-2</v>
      </c>
      <c r="R301">
        <f>VLOOKUP($B301,'Tillförd energi'!$B$1:$AS$566,MATCH(R$1,'Tillförd energi'!$B$1:$AQ$1,0),FALSE)</f>
        <v>13.2</v>
      </c>
      <c r="S301">
        <f>VLOOKUP($B301,'Tillförd energi'!$B$1:$AS$566,MATCH(S$1,'Tillförd energi'!$B$1:$AQ$1,0),FALSE)</f>
        <v>0</v>
      </c>
      <c r="T301">
        <f>VLOOKUP($B301,'Tillförd energi'!$B$1:$AS$566,MATCH(T$1,'Tillförd energi'!$B$1:$AQ$1,0),FALSE)</f>
        <v>0</v>
      </c>
      <c r="U301">
        <f>VLOOKUP($B301,'Tillförd energi'!$B$1:$AS$566,MATCH(U$1,'Tillförd energi'!$B$1:$AQ$1,0),FALSE)</f>
        <v>0</v>
      </c>
      <c r="V301">
        <f>VLOOKUP($B301,'Tillförd energi'!$B$1:$AS$566,MATCH(V$1,'Tillförd energi'!$B$1:$AQ$1,0),FALSE)</f>
        <v>0</v>
      </c>
      <c r="W301">
        <f>VLOOKUP($B301,'Tillförd energi'!$B$1:$AS$566,MATCH(W$1,'Tillförd energi'!$B$1:$AQ$1,0),FALSE)</f>
        <v>0</v>
      </c>
      <c r="X301">
        <f>VLOOKUP($B301,'Tillförd energi'!$B$1:$AS$566,MATCH(X$1,'Tillförd energi'!$B$1:$AQ$1,0),FALSE)</f>
        <v>0</v>
      </c>
      <c r="Y301">
        <f>VLOOKUP($B301,'Tillförd energi'!$B$1:$AS$566,MATCH(Y$1,'Tillförd energi'!$B$1:$AQ$1,0),FALSE)</f>
        <v>0</v>
      </c>
      <c r="Z301">
        <f>VLOOKUP($B301,'Tillförd energi'!$B$1:$AS$566,MATCH(Z$1,'Tillförd energi'!$B$1:$AQ$1,0),FALSE)</f>
        <v>0</v>
      </c>
      <c r="AA301">
        <f>VLOOKUP($B301,'Tillförd energi'!$B$1:$AS$566,MATCH(AA$1,'Tillförd energi'!$B$1:$AQ$1,0),FALSE)</f>
        <v>0</v>
      </c>
      <c r="AB301">
        <f>VLOOKUP($B301,'Tillförd energi'!$B$1:$AS$566,MATCH(AB$1,'Tillförd energi'!$B$1:$AQ$1,0),FALSE)</f>
        <v>0</v>
      </c>
      <c r="AC301">
        <f>VLOOKUP($B301,'Tillförd energi'!$B$1:$AS$566,MATCH(AC$1,'Tillförd energi'!$B$1:$AQ$1,0),FALSE)</f>
        <v>10.6</v>
      </c>
      <c r="AD301">
        <f>VLOOKUP($B301,'Tillförd energi'!$B$1:$AS$566,MATCH(AD$1,'Tillförd energi'!$B$1:$AQ$1,0),FALSE)</f>
        <v>0</v>
      </c>
      <c r="AE301">
        <f>VLOOKUP($B301,'Tillförd energi'!$B$1:$AS$566,MATCH(AE$1,'Tillförd energi'!$B$1:$AQ$1,0),FALSE)</f>
        <v>0</v>
      </c>
      <c r="AF301">
        <f>VLOOKUP($B301,'Tillförd energi'!$B$1:$AS$566,MATCH(AF$1,'Tillförd energi'!$B$1:$AQ$1,0),FALSE)</f>
        <v>5.4929100000000002</v>
      </c>
      <c r="AG301">
        <f>IFERROR(VLOOKUP(B301,Miljö!$B$1:$S$476,9,FALSE)/1,0)</f>
        <v>0</v>
      </c>
      <c r="AI301">
        <f t="shared" si="40"/>
        <v>198.08126110000001</v>
      </c>
      <c r="AJ301">
        <f t="shared" si="41"/>
        <v>198.08126110000001</v>
      </c>
      <c r="AK301">
        <f>IF(ISERROR(1/VLOOKUP($B301,Leveranser!$B$1:$S$500,MATCH("såld värme (gwh)",Leveranser!$B$1:$S$1,0),FALSE)),"",VLOOKUP($B301,Leveranser!$B$1:$S$500,MATCH("såld värme (gwh)",Leveranser!$B$1:$S$1,0),FALSE))</f>
        <v>168.6</v>
      </c>
      <c r="AL301" s="22">
        <f>VLOOKUP($B301,Leveranser!$B$1:$Y$500,MATCH("Totalt såld fjärrvärme till andra fjärrvärmeföretag",Leveranser!$B$1:$AA$1,0),FALSE)</f>
        <v>0</v>
      </c>
      <c r="AM301" s="22">
        <f>IF(ISERROR(1/VLOOKUP($B301,Miljö!$B$1:$S$500,MATCH("Såld mängd produktionsspecifik fjärrvärme (GWh)",Miljö!$B$1:$R$1,0),FALSE)),0,VLOOKUP($B301,Miljö!$B$1:$S$500,MATCH("Såld mängd produktionsspecifik fjärrvärme (GWh)",Miljö!$B$1:$R$1,0),FALSE))</f>
        <v>0</v>
      </c>
      <c r="AN301" s="23">
        <f t="shared" si="42"/>
        <v>0.85116582489286252</v>
      </c>
      <c r="AP301" t="str">
        <f>VLOOKUP($B301,'Miljövärden urval för publ'!$B$1:$H$450,7,FALSE)</f>
        <v>Ja</v>
      </c>
      <c r="AQ301" t="str">
        <f>VLOOKUP($B301,'Miljövärden urval för publ'!$B$1:$H$450,6,FALSE)</f>
        <v>Ja</v>
      </c>
      <c r="AU301">
        <f t="shared" si="43"/>
        <v>5.4929100000000002</v>
      </c>
      <c r="AV301">
        <f t="shared" si="44"/>
        <v>0</v>
      </c>
      <c r="AW301">
        <f t="shared" si="45"/>
        <v>42.131377100000002</v>
      </c>
      <c r="AX301">
        <f t="shared" si="46"/>
        <v>13.2</v>
      </c>
      <c r="AZ301">
        <f t="shared" si="47"/>
        <v>0</v>
      </c>
      <c r="BA301">
        <f t="shared" si="48"/>
        <v>0</v>
      </c>
      <c r="BC301">
        <f t="shared" si="49"/>
        <v>179.8313771</v>
      </c>
    </row>
    <row r="302" spans="1:55" ht="15" customHeight="1" x14ac:dyDescent="0.25">
      <c r="A302" t="s">
        <v>425</v>
      </c>
      <c r="B302" t="s">
        <v>428</v>
      </c>
      <c r="C302">
        <f>VLOOKUP($B302,'Tillförd energi'!$B$1:$AS$566,MATCH(C$1,'Tillförd energi'!$B$1:$AQ$1,0),FALSE)</f>
        <v>0</v>
      </c>
      <c r="D302">
        <f>VLOOKUP($B302,'Tillförd energi'!$B$1:$AS$566,MATCH(D$1,'Tillförd energi'!$B$1:$AQ$1,0),FALSE)</f>
        <v>0.22</v>
      </c>
      <c r="E302">
        <f>VLOOKUP($B302,'Tillförd energi'!$B$1:$AS$566,MATCH(E$1,'Tillförd energi'!$B$1:$AQ$1,0),FALSE)</f>
        <v>0</v>
      </c>
      <c r="F302">
        <f>VLOOKUP($B302,'Tillförd energi'!$B$1:$AS$566,MATCH(F$1,'Tillförd energi'!$B$1:$AQ$1,0),FALSE)</f>
        <v>0</v>
      </c>
      <c r="G302">
        <f>VLOOKUP($B302,'Tillförd energi'!$B$1:$AS$566,MATCH(G$1,'Tillförd energi'!$B$1:$AQ$1,0),FALSE)</f>
        <v>0</v>
      </c>
      <c r="H302">
        <f>VLOOKUP($B302,'Tillförd energi'!$B$1:$AS$566,MATCH(H$1,'Tillförd energi'!$B$1:$AQ$1,0),FALSE)</f>
        <v>0</v>
      </c>
      <c r="I302">
        <f>VLOOKUP($B302,'Tillförd energi'!$B$1:$AS$566,MATCH(I$1,'Tillförd energi'!$B$1:$AQ$1,0),FALSE)</f>
        <v>0</v>
      </c>
      <c r="J302">
        <f>VLOOKUP($B302,'Tillförd energi'!$B$1:$AS$566,MATCH(J$1,'Tillförd energi'!$B$1:$AQ$1,0),FALSE)</f>
        <v>0</v>
      </c>
      <c r="K302">
        <v>0</v>
      </c>
      <c r="L302">
        <f>VLOOKUP($B302,'Tillförd energi'!$B$1:$AS$566,MATCH(L$1,'Tillförd energi'!$B$1:$AQ$1,0),FALSE)</f>
        <v>0</v>
      </c>
      <c r="M302">
        <f>VLOOKUP($B302,'Tillförd energi'!$B$1:$AS$566,MATCH(M$1,'Tillförd energi'!$B$1:$AQ$1,0),FALSE)</f>
        <v>0</v>
      </c>
      <c r="N302">
        <f>VLOOKUP($B302,'Tillförd energi'!$B$1:$AS$566,MATCH(N$1,'Tillförd energi'!$B$1:$AQ$1,0),FALSE)</f>
        <v>0.47</v>
      </c>
      <c r="O302">
        <f>VLOOKUP($B302,'Tillförd energi'!$B$1:$AS$566,MATCH(O$1,'Tillförd energi'!$B$1:$AQ$1,0),FALSE)</f>
        <v>0</v>
      </c>
      <c r="P302">
        <f>VLOOKUP($B302,'Tillförd energi'!$B$1:$AS$566,MATCH(P$1,'Tillförd energi'!$B$1:$AQ$1,0),FALSE)</f>
        <v>0</v>
      </c>
      <c r="Q302">
        <f>VLOOKUP($B302,'Tillförd energi'!$B$1:$AS$566,MATCH(Q$1,'Tillförd energi'!$B$1:$AQ$1,0),FALSE)</f>
        <v>19.451799999999999</v>
      </c>
      <c r="R302">
        <f>VLOOKUP($B302,'Tillförd energi'!$B$1:$AS$566,MATCH(R$1,'Tillförd energi'!$B$1:$AQ$1,0),FALSE)</f>
        <v>0</v>
      </c>
      <c r="S302">
        <f>VLOOKUP($B302,'Tillförd energi'!$B$1:$AS$566,MATCH(S$1,'Tillförd energi'!$B$1:$AQ$1,0),FALSE)</f>
        <v>0</v>
      </c>
      <c r="T302">
        <f>VLOOKUP($B302,'Tillförd energi'!$B$1:$AS$566,MATCH(T$1,'Tillförd energi'!$B$1:$AQ$1,0),FALSE)</f>
        <v>0</v>
      </c>
      <c r="U302">
        <f>VLOOKUP($B302,'Tillförd energi'!$B$1:$AS$566,MATCH(U$1,'Tillförd energi'!$B$1:$AQ$1,0),FALSE)</f>
        <v>0</v>
      </c>
      <c r="V302">
        <f>VLOOKUP($B302,'Tillförd energi'!$B$1:$AS$566,MATCH(V$1,'Tillförd energi'!$B$1:$AQ$1,0),FALSE)</f>
        <v>0</v>
      </c>
      <c r="W302">
        <f>VLOOKUP($B302,'Tillförd energi'!$B$1:$AS$566,MATCH(W$1,'Tillförd energi'!$B$1:$AQ$1,0),FALSE)</f>
        <v>0</v>
      </c>
      <c r="X302">
        <f>VLOOKUP($B302,'Tillförd energi'!$B$1:$AS$566,MATCH(X$1,'Tillförd energi'!$B$1:$AQ$1,0),FALSE)</f>
        <v>0</v>
      </c>
      <c r="Y302">
        <f>VLOOKUP($B302,'Tillförd energi'!$B$1:$AS$566,MATCH(Y$1,'Tillförd energi'!$B$1:$AQ$1,0),FALSE)</f>
        <v>0</v>
      </c>
      <c r="Z302">
        <f>VLOOKUP($B302,'Tillförd energi'!$B$1:$AS$566,MATCH(Z$1,'Tillförd energi'!$B$1:$AQ$1,0),FALSE)</f>
        <v>0</v>
      </c>
      <c r="AA302">
        <f>VLOOKUP($B302,'Tillförd energi'!$B$1:$AS$566,MATCH(AA$1,'Tillförd energi'!$B$1:$AQ$1,0),FALSE)</f>
        <v>0</v>
      </c>
      <c r="AB302">
        <f>VLOOKUP($B302,'Tillförd energi'!$B$1:$AS$566,MATCH(AB$1,'Tillförd energi'!$B$1:$AQ$1,0),FALSE)</f>
        <v>0</v>
      </c>
      <c r="AC302">
        <f>VLOOKUP($B302,'Tillförd energi'!$B$1:$AS$566,MATCH(AC$1,'Tillförd energi'!$B$1:$AQ$1,0),FALSE)</f>
        <v>0</v>
      </c>
      <c r="AD302">
        <f>VLOOKUP($B302,'Tillförd energi'!$B$1:$AS$566,MATCH(AD$1,'Tillförd energi'!$B$1:$AQ$1,0),FALSE)</f>
        <v>0</v>
      </c>
      <c r="AE302">
        <f>VLOOKUP($B302,'Tillförd energi'!$B$1:$AS$566,MATCH(AE$1,'Tillförd energi'!$B$1:$AQ$1,0),FALSE)</f>
        <v>0</v>
      </c>
      <c r="AF302">
        <f>VLOOKUP($B302,'Tillförd energi'!$B$1:$AS$566,MATCH(AF$1,'Tillförd energi'!$B$1:$AQ$1,0),FALSE)</f>
        <v>0.02</v>
      </c>
      <c r="AG302">
        <f>IFERROR(VLOOKUP(B302,Miljö!$B$1:$S$476,9,FALSE)/1,0)</f>
        <v>0</v>
      </c>
      <c r="AI302">
        <f t="shared" si="40"/>
        <v>20.161799999999999</v>
      </c>
      <c r="AJ302">
        <f t="shared" si="41"/>
        <v>20.161799999999999</v>
      </c>
      <c r="AK302">
        <f>IF(ISERROR(1/VLOOKUP($B302,Leveranser!$B$1:$S$500,MATCH("såld värme (gwh)",Leveranser!$B$1:$S$1,0),FALSE)),"",VLOOKUP($B302,Leveranser!$B$1:$S$500,MATCH("såld värme (gwh)",Leveranser!$B$1:$S$1,0),FALSE))</f>
        <v>16.899999999999999</v>
      </c>
      <c r="AL302" s="22">
        <f>VLOOKUP($B302,Leveranser!$B$1:$Y$500,MATCH("Totalt såld fjärrvärme till andra fjärrvärmeföretag",Leveranser!$B$1:$AA$1,0),FALSE)</f>
        <v>0</v>
      </c>
      <c r="AM302" s="22">
        <f>IF(ISERROR(1/VLOOKUP($B302,Miljö!$B$1:$S$500,MATCH("Såld mängd produktionsspecifik fjärrvärme (GWh)",Miljö!$B$1:$R$1,0),FALSE)),0,VLOOKUP($B302,Miljö!$B$1:$S$500,MATCH("Såld mängd produktionsspecifik fjärrvärme (GWh)",Miljö!$B$1:$R$1,0),FALSE))</f>
        <v>0</v>
      </c>
      <c r="AN302" s="23">
        <f t="shared" si="42"/>
        <v>0.83821880982848751</v>
      </c>
      <c r="AP302" t="str">
        <f>VLOOKUP($B302,'Miljövärden urval för publ'!$B$1:$H$450,7,FALSE)</f>
        <v>Ja</v>
      </c>
      <c r="AQ302" t="str">
        <f>VLOOKUP($B302,'Miljövärden urval för publ'!$B$1:$H$450,6,FALSE)</f>
        <v>Ja</v>
      </c>
      <c r="AU302">
        <f t="shared" si="43"/>
        <v>0.02</v>
      </c>
      <c r="AV302">
        <f t="shared" si="44"/>
        <v>0</v>
      </c>
      <c r="AW302">
        <f t="shared" si="45"/>
        <v>19.921799999999998</v>
      </c>
      <c r="AX302">
        <f t="shared" si="46"/>
        <v>0</v>
      </c>
      <c r="AZ302">
        <f t="shared" si="47"/>
        <v>0</v>
      </c>
      <c r="BA302">
        <f t="shared" si="48"/>
        <v>0</v>
      </c>
      <c r="BC302">
        <f t="shared" si="49"/>
        <v>19.921799999999998</v>
      </c>
    </row>
    <row r="303" spans="1:55" ht="15" customHeight="1" x14ac:dyDescent="0.25">
      <c r="A303" t="s">
        <v>425</v>
      </c>
      <c r="B303" t="s">
        <v>429</v>
      </c>
      <c r="C303">
        <f>VLOOKUP($B303,'Tillförd energi'!$B$1:$AS$566,MATCH(C$1,'Tillförd energi'!$B$1:$AQ$1,0),FALSE)</f>
        <v>84.015600000000006</v>
      </c>
      <c r="D303">
        <f>VLOOKUP($B303,'Tillförd energi'!$B$1:$AS$566,MATCH(D$1,'Tillförd energi'!$B$1:$AQ$1,0),FALSE)</f>
        <v>8.1780200000000001</v>
      </c>
      <c r="E303">
        <f>VLOOKUP($B303,'Tillförd energi'!$B$1:$AS$566,MATCH(E$1,'Tillförd energi'!$B$1:$AQ$1,0),FALSE)</f>
        <v>0</v>
      </c>
      <c r="F303">
        <f>VLOOKUP($B303,'Tillförd energi'!$B$1:$AS$566,MATCH(F$1,'Tillförd energi'!$B$1:$AQ$1,0),FALSE)</f>
        <v>27.8216</v>
      </c>
      <c r="G303">
        <f>VLOOKUP($B303,'Tillförd energi'!$B$1:$AS$566,MATCH(G$1,'Tillförd energi'!$B$1:$AQ$1,0),FALSE)</f>
        <v>0</v>
      </c>
      <c r="H303">
        <f>VLOOKUP($B303,'Tillförd energi'!$B$1:$AS$566,MATCH(H$1,'Tillförd energi'!$B$1:$AQ$1,0),FALSE)</f>
        <v>50</v>
      </c>
      <c r="I303">
        <f>VLOOKUP($B303,'Tillförd energi'!$B$1:$AS$566,MATCH(I$1,'Tillförd energi'!$B$1:$AQ$1,0),FALSE)</f>
        <v>658</v>
      </c>
      <c r="J303">
        <f>VLOOKUP($B303,'Tillförd energi'!$B$1:$AS$566,MATCH(J$1,'Tillförd energi'!$B$1:$AQ$1,0),FALSE)</f>
        <v>0</v>
      </c>
      <c r="K303">
        <v>0</v>
      </c>
      <c r="L303">
        <f>VLOOKUP($B303,'Tillförd energi'!$B$1:$AS$566,MATCH(L$1,'Tillförd energi'!$B$1:$AQ$1,0),FALSE)</f>
        <v>296.48200000000003</v>
      </c>
      <c r="M303">
        <f>VLOOKUP($B303,'Tillförd energi'!$B$1:$AS$566,MATCH(M$1,'Tillförd energi'!$B$1:$AQ$1,0),FALSE)</f>
        <v>12.0975</v>
      </c>
      <c r="N303">
        <f>VLOOKUP($B303,'Tillförd energi'!$B$1:$AS$566,MATCH(N$1,'Tillförd energi'!$B$1:$AQ$1,0),FALSE)</f>
        <v>26.111499999999999</v>
      </c>
      <c r="O303">
        <f>VLOOKUP($B303,'Tillförd energi'!$B$1:$AS$566,MATCH(O$1,'Tillförd energi'!$B$1:$AQ$1,0),FALSE)</f>
        <v>0</v>
      </c>
      <c r="P303">
        <f>VLOOKUP($B303,'Tillförd energi'!$B$1:$AS$566,MATCH(P$1,'Tillförd energi'!$B$1:$AQ$1,0),FALSE)</f>
        <v>19.138300000000001</v>
      </c>
      <c r="Q303">
        <f>VLOOKUP($B303,'Tillförd energi'!$B$1:$AS$566,MATCH(Q$1,'Tillförd energi'!$B$1:$AQ$1,0),FALSE)</f>
        <v>26.5307</v>
      </c>
      <c r="R303">
        <f>VLOOKUP($B303,'Tillförd energi'!$B$1:$AS$566,MATCH(R$1,'Tillförd energi'!$B$1:$AQ$1,0),FALSE)</f>
        <v>0.5</v>
      </c>
      <c r="S303">
        <f>VLOOKUP($B303,'Tillförd energi'!$B$1:$AS$566,MATCH(S$1,'Tillförd energi'!$B$1:$AQ$1,0),FALSE)</f>
        <v>0</v>
      </c>
      <c r="T303">
        <f>VLOOKUP($B303,'Tillförd energi'!$B$1:$AS$566,MATCH(T$1,'Tillförd energi'!$B$1:$AQ$1,0),FALSE)</f>
        <v>0</v>
      </c>
      <c r="U303">
        <f>VLOOKUP($B303,'Tillförd energi'!$B$1:$AS$566,MATCH(U$1,'Tillförd energi'!$B$1:$AQ$1,0),FALSE)</f>
        <v>0</v>
      </c>
      <c r="V303">
        <f>VLOOKUP($B303,'Tillförd energi'!$B$1:$AS$566,MATCH(V$1,'Tillförd energi'!$B$1:$AQ$1,0),FALSE)</f>
        <v>0</v>
      </c>
      <c r="W303">
        <f>VLOOKUP($B303,'Tillförd energi'!$B$1:$AS$566,MATCH(W$1,'Tillförd energi'!$B$1:$AQ$1,0),FALSE)</f>
        <v>0.9</v>
      </c>
      <c r="X303">
        <f>VLOOKUP($B303,'Tillförd energi'!$B$1:$AS$566,MATCH(X$1,'Tillförd energi'!$B$1:$AQ$1,0),FALSE)</f>
        <v>0</v>
      </c>
      <c r="Y303">
        <f>VLOOKUP($B303,'Tillförd energi'!$B$1:$AS$566,MATCH(Y$1,'Tillförd energi'!$B$1:$AQ$1,0),FALSE)</f>
        <v>0</v>
      </c>
      <c r="Z303">
        <f>VLOOKUP($B303,'Tillförd energi'!$B$1:$AS$566,MATCH(Z$1,'Tillförd energi'!$B$1:$AQ$1,0),FALSE)</f>
        <v>0</v>
      </c>
      <c r="AA303">
        <f>VLOOKUP($B303,'Tillförd energi'!$B$1:$AS$566,MATCH(AA$1,'Tillförd energi'!$B$1:$AQ$1,0),FALSE)</f>
        <v>0</v>
      </c>
      <c r="AB303">
        <f>VLOOKUP($B303,'Tillförd energi'!$B$1:$AS$566,MATCH(AB$1,'Tillförd energi'!$B$1:$AQ$1,0),FALSE)</f>
        <v>0</v>
      </c>
      <c r="AC303">
        <f>VLOOKUP($B303,'Tillförd energi'!$B$1:$AS$566,MATCH(AC$1,'Tillförd energi'!$B$1:$AQ$1,0),FALSE)</f>
        <v>258.39999999999998</v>
      </c>
      <c r="AD303">
        <f>VLOOKUP($B303,'Tillförd energi'!$B$1:$AS$566,MATCH(AD$1,'Tillförd energi'!$B$1:$AQ$1,0),FALSE)</f>
        <v>0</v>
      </c>
      <c r="AE303">
        <f>VLOOKUP($B303,'Tillförd energi'!$B$1:$AS$566,MATCH(AE$1,'Tillförd energi'!$B$1:$AQ$1,0),FALSE)</f>
        <v>0</v>
      </c>
      <c r="AF303">
        <f>VLOOKUP($B303,'Tillförd energi'!$B$1:$AS$566,MATCH(AF$1,'Tillförd energi'!$B$1:$AQ$1,0),FALSE)</f>
        <v>38.520699999999998</v>
      </c>
      <c r="AG303">
        <f>IFERROR(VLOOKUP(B303,Miljö!$B$1:$S$476,9,FALSE)/1,0)</f>
        <v>0</v>
      </c>
      <c r="AI303">
        <f t="shared" si="40"/>
        <v>1506.6959200000001</v>
      </c>
      <c r="AJ303">
        <f t="shared" si="41"/>
        <v>1506.6959200000001</v>
      </c>
      <c r="AK303">
        <f>IF(ISERROR(1/VLOOKUP($B303,Leveranser!$B$1:$S$500,MATCH("såld värme (gwh)",Leveranser!$B$1:$S$1,0),FALSE)),"",VLOOKUP($B303,Leveranser!$B$1:$S$500,MATCH("såld värme (gwh)",Leveranser!$B$1:$S$1,0),FALSE))</f>
        <v>1312</v>
      </c>
      <c r="AL303" s="22">
        <f>VLOOKUP($B303,Leveranser!$B$1:$Y$500,MATCH("Totalt såld fjärrvärme till andra fjärrvärmeföretag",Leveranser!$B$1:$AA$1,0),FALSE)</f>
        <v>90.8</v>
      </c>
      <c r="AM303" s="22">
        <f>IF(ISERROR(1/VLOOKUP($B303,Miljö!$B$1:$S$500,MATCH("Såld mängd produktionsspecifik fjärrvärme (GWh)",Miljö!$B$1:$R$1,0),FALSE)),0,VLOOKUP($B303,Miljö!$B$1:$S$500,MATCH("Såld mängd produktionsspecifik fjärrvärme (GWh)",Miljö!$B$1:$R$1,0),FALSE))</f>
        <v>0</v>
      </c>
      <c r="AN303" s="23">
        <f t="shared" si="42"/>
        <v>0.87077955318283462</v>
      </c>
      <c r="AP303" t="str">
        <f>VLOOKUP($B303,'Miljövärden urval för publ'!$B$1:$H$450,7,FALSE)</f>
        <v>Ja</v>
      </c>
      <c r="AQ303" t="str">
        <f>VLOOKUP($B303,'Miljövärden urval för publ'!$B$1:$H$450,6,FALSE)</f>
        <v>Ja</v>
      </c>
      <c r="AU303">
        <f t="shared" si="43"/>
        <v>38.520699999999998</v>
      </c>
      <c r="AV303">
        <f t="shared" si="44"/>
        <v>0</v>
      </c>
      <c r="AW303">
        <f t="shared" si="45"/>
        <v>83.878</v>
      </c>
      <c r="AX303">
        <f t="shared" si="46"/>
        <v>0.5</v>
      </c>
      <c r="AZ303">
        <f t="shared" si="47"/>
        <v>0</v>
      </c>
      <c r="BA303">
        <f t="shared" si="48"/>
        <v>0</v>
      </c>
      <c r="BC303">
        <f t="shared" si="49"/>
        <v>381.76000000000005</v>
      </c>
    </row>
    <row r="304" spans="1:55" ht="15" customHeight="1" x14ac:dyDescent="0.25">
      <c r="A304" t="s">
        <v>425</v>
      </c>
      <c r="B304" t="s">
        <v>430</v>
      </c>
      <c r="C304">
        <f>VLOOKUP($B304,'Tillförd energi'!$B$1:$AS$566,MATCH(C$1,'Tillförd energi'!$B$1:$AQ$1,0),FALSE)</f>
        <v>0</v>
      </c>
      <c r="D304">
        <f>VLOOKUP($B304,'Tillförd energi'!$B$1:$AS$566,MATCH(D$1,'Tillförd energi'!$B$1:$AQ$1,0),FALSE)</f>
        <v>7.0000000000000007E-2</v>
      </c>
      <c r="E304">
        <f>VLOOKUP($B304,'Tillförd energi'!$B$1:$AS$566,MATCH(E$1,'Tillförd energi'!$B$1:$AQ$1,0),FALSE)</f>
        <v>0</v>
      </c>
      <c r="F304">
        <f>VLOOKUP($B304,'Tillförd energi'!$B$1:$AS$566,MATCH(F$1,'Tillförd energi'!$B$1:$AQ$1,0),FALSE)</f>
        <v>2.5882399999999999</v>
      </c>
      <c r="G304">
        <f>VLOOKUP($B304,'Tillförd energi'!$B$1:$AS$566,MATCH(G$1,'Tillförd energi'!$B$1:$AQ$1,0),FALSE)</f>
        <v>0</v>
      </c>
      <c r="H304">
        <f>VLOOKUP($B304,'Tillförd energi'!$B$1:$AS$566,MATCH(H$1,'Tillförd energi'!$B$1:$AQ$1,0),FALSE)</f>
        <v>0</v>
      </c>
      <c r="I304">
        <f>VLOOKUP($B304,'Tillförd energi'!$B$1:$AS$566,MATCH(I$1,'Tillförd energi'!$B$1:$AQ$1,0),FALSE)</f>
        <v>0</v>
      </c>
      <c r="J304">
        <f>VLOOKUP($B304,'Tillförd energi'!$B$1:$AS$566,MATCH(J$1,'Tillförd energi'!$B$1:$AQ$1,0),FALSE)</f>
        <v>0</v>
      </c>
      <c r="K304">
        <v>0</v>
      </c>
      <c r="L304">
        <f>VLOOKUP($B304,'Tillförd energi'!$B$1:$AS$566,MATCH(L$1,'Tillförd energi'!$B$1:$AQ$1,0),FALSE)</f>
        <v>0</v>
      </c>
      <c r="M304">
        <f>VLOOKUP($B304,'Tillförd energi'!$B$1:$AS$566,MATCH(M$1,'Tillförd energi'!$B$1:$AQ$1,0),FALSE)</f>
        <v>0</v>
      </c>
      <c r="N304">
        <f>VLOOKUP($B304,'Tillförd energi'!$B$1:$AS$566,MATCH(N$1,'Tillförd energi'!$B$1:$AQ$1,0),FALSE)</f>
        <v>0</v>
      </c>
      <c r="O304">
        <f>VLOOKUP($B304,'Tillförd energi'!$B$1:$AS$566,MATCH(O$1,'Tillförd energi'!$B$1:$AQ$1,0),FALSE)</f>
        <v>0</v>
      </c>
      <c r="P304">
        <f>VLOOKUP($B304,'Tillförd energi'!$B$1:$AS$566,MATCH(P$1,'Tillförd energi'!$B$1:$AQ$1,0),FALSE)</f>
        <v>0</v>
      </c>
      <c r="Q304">
        <f>VLOOKUP($B304,'Tillförd energi'!$B$1:$AS$566,MATCH(Q$1,'Tillförd energi'!$B$1:$AQ$1,0),FALSE)</f>
        <v>9.8823500000000006</v>
      </c>
      <c r="R304">
        <f>VLOOKUP($B304,'Tillförd energi'!$B$1:$AS$566,MATCH(R$1,'Tillförd energi'!$B$1:$AQ$1,0),FALSE)</f>
        <v>0</v>
      </c>
      <c r="S304">
        <f>VLOOKUP($B304,'Tillförd energi'!$B$1:$AS$566,MATCH(S$1,'Tillförd energi'!$B$1:$AQ$1,0),FALSE)</f>
        <v>0</v>
      </c>
      <c r="T304">
        <f>VLOOKUP($B304,'Tillförd energi'!$B$1:$AS$566,MATCH(T$1,'Tillförd energi'!$B$1:$AQ$1,0),FALSE)</f>
        <v>0</v>
      </c>
      <c r="U304">
        <f>VLOOKUP($B304,'Tillförd energi'!$B$1:$AS$566,MATCH(U$1,'Tillförd energi'!$B$1:$AQ$1,0),FALSE)</f>
        <v>0</v>
      </c>
      <c r="V304">
        <f>VLOOKUP($B304,'Tillförd energi'!$B$1:$AS$566,MATCH(V$1,'Tillförd energi'!$B$1:$AQ$1,0),FALSE)</f>
        <v>0</v>
      </c>
      <c r="W304">
        <f>VLOOKUP($B304,'Tillförd energi'!$B$1:$AS$566,MATCH(W$1,'Tillförd energi'!$B$1:$AQ$1,0),FALSE)</f>
        <v>0</v>
      </c>
      <c r="X304">
        <f>VLOOKUP($B304,'Tillförd energi'!$B$1:$AS$566,MATCH(X$1,'Tillförd energi'!$B$1:$AQ$1,0),FALSE)</f>
        <v>0</v>
      </c>
      <c r="Y304">
        <f>VLOOKUP($B304,'Tillförd energi'!$B$1:$AS$566,MATCH(Y$1,'Tillförd energi'!$B$1:$AQ$1,0),FALSE)</f>
        <v>0</v>
      </c>
      <c r="Z304">
        <f>VLOOKUP($B304,'Tillförd energi'!$B$1:$AS$566,MATCH(Z$1,'Tillförd energi'!$B$1:$AQ$1,0),FALSE)</f>
        <v>0</v>
      </c>
      <c r="AA304">
        <f>VLOOKUP($B304,'Tillförd energi'!$B$1:$AS$566,MATCH(AA$1,'Tillförd energi'!$B$1:$AQ$1,0),FALSE)</f>
        <v>0</v>
      </c>
      <c r="AB304">
        <f>VLOOKUP($B304,'Tillförd energi'!$B$1:$AS$566,MATCH(AB$1,'Tillförd energi'!$B$1:$AQ$1,0),FALSE)</f>
        <v>0</v>
      </c>
      <c r="AC304">
        <f>VLOOKUP($B304,'Tillförd energi'!$B$1:$AS$566,MATCH(AC$1,'Tillförd energi'!$B$1:$AQ$1,0),FALSE)</f>
        <v>0</v>
      </c>
      <c r="AD304">
        <f>VLOOKUP($B304,'Tillförd energi'!$B$1:$AS$566,MATCH(AD$1,'Tillförd energi'!$B$1:$AQ$1,0),FALSE)</f>
        <v>8.76</v>
      </c>
      <c r="AE304">
        <f>VLOOKUP($B304,'Tillförd energi'!$B$1:$AS$566,MATCH(AE$1,'Tillförd energi'!$B$1:$AQ$1,0),FALSE)</f>
        <v>0</v>
      </c>
      <c r="AF304">
        <f>VLOOKUP($B304,'Tillförd energi'!$B$1:$AS$566,MATCH(AF$1,'Tillförd energi'!$B$1:$AQ$1,0),FALSE)</f>
        <v>0.38</v>
      </c>
      <c r="AG304">
        <f>IFERROR(VLOOKUP(B304,Miljö!$B$1:$S$476,9,FALSE)/1,0)</f>
        <v>0</v>
      </c>
      <c r="AI304">
        <f t="shared" si="40"/>
        <v>21.680589999999999</v>
      </c>
      <c r="AJ304">
        <f t="shared" si="41"/>
        <v>21.680589999999999</v>
      </c>
      <c r="AK304">
        <f>IF(ISERROR(1/VLOOKUP($B304,Leveranser!$B$1:$S$500,MATCH("såld värme (gwh)",Leveranser!$B$1:$S$1,0),FALSE)),"",VLOOKUP($B304,Leveranser!$B$1:$S$500,MATCH("såld värme (gwh)",Leveranser!$B$1:$S$1,0),FALSE))</f>
        <v>16</v>
      </c>
      <c r="AL304" s="22">
        <f>VLOOKUP($B304,Leveranser!$B$1:$Y$500,MATCH("Totalt såld fjärrvärme till andra fjärrvärmeföretag",Leveranser!$B$1:$AA$1,0),FALSE)</f>
        <v>0</v>
      </c>
      <c r="AM304" s="22">
        <f>IF(ISERROR(1/VLOOKUP($B304,Miljö!$B$1:$S$500,MATCH("Såld mängd produktionsspecifik fjärrvärme (GWh)",Miljö!$B$1:$R$1,0),FALSE)),0,VLOOKUP($B304,Miljö!$B$1:$S$500,MATCH("Såld mängd produktionsspecifik fjärrvärme (GWh)",Miljö!$B$1:$R$1,0),FALSE))</f>
        <v>0</v>
      </c>
      <c r="AN304" s="23">
        <f t="shared" si="42"/>
        <v>0.73798729647117545</v>
      </c>
      <c r="AP304" t="str">
        <f>VLOOKUP($B304,'Miljövärden urval för publ'!$B$1:$H$450,7,FALSE)</f>
        <v>Ja</v>
      </c>
      <c r="AQ304" t="str">
        <f>VLOOKUP($B304,'Miljövärden urval för publ'!$B$1:$H$450,6,FALSE)</f>
        <v>Ja</v>
      </c>
      <c r="AU304">
        <f t="shared" si="43"/>
        <v>0.38</v>
      </c>
      <c r="AV304">
        <f t="shared" si="44"/>
        <v>0</v>
      </c>
      <c r="AW304">
        <f t="shared" si="45"/>
        <v>9.8823500000000006</v>
      </c>
      <c r="AX304">
        <f t="shared" si="46"/>
        <v>0</v>
      </c>
      <c r="AZ304">
        <f t="shared" si="47"/>
        <v>0</v>
      </c>
      <c r="BA304">
        <f t="shared" si="48"/>
        <v>0</v>
      </c>
      <c r="BC304">
        <f t="shared" si="49"/>
        <v>9.8823500000000006</v>
      </c>
    </row>
    <row r="305" spans="1:55" ht="15" customHeight="1" x14ac:dyDescent="0.25">
      <c r="A305" t="s">
        <v>425</v>
      </c>
      <c r="B305" t="s">
        <v>431</v>
      </c>
      <c r="C305">
        <f>VLOOKUP($B305,'Tillförd energi'!$B$1:$AS$566,MATCH(C$1,'Tillförd energi'!$B$1:$AQ$1,0),FALSE)</f>
        <v>0</v>
      </c>
      <c r="D305">
        <f>VLOOKUP($B305,'Tillförd energi'!$B$1:$AS$566,MATCH(D$1,'Tillförd energi'!$B$1:$AQ$1,0),FALSE)</f>
        <v>0.54</v>
      </c>
      <c r="E305">
        <f>VLOOKUP($B305,'Tillförd energi'!$B$1:$AS$566,MATCH(E$1,'Tillförd energi'!$B$1:$AQ$1,0),FALSE)</f>
        <v>0</v>
      </c>
      <c r="F305">
        <f>VLOOKUP($B305,'Tillförd energi'!$B$1:$AS$566,MATCH(F$1,'Tillförd energi'!$B$1:$AQ$1,0),FALSE)</f>
        <v>0</v>
      </c>
      <c r="G305">
        <f>VLOOKUP($B305,'Tillförd energi'!$B$1:$AS$566,MATCH(G$1,'Tillförd energi'!$B$1:$AQ$1,0),FALSE)</f>
        <v>0</v>
      </c>
      <c r="H305">
        <f>VLOOKUP($B305,'Tillförd energi'!$B$1:$AS$566,MATCH(H$1,'Tillförd energi'!$B$1:$AQ$1,0),FALSE)</f>
        <v>0</v>
      </c>
      <c r="I305">
        <f>VLOOKUP($B305,'Tillförd energi'!$B$1:$AS$566,MATCH(I$1,'Tillförd energi'!$B$1:$AQ$1,0),FALSE)</f>
        <v>0</v>
      </c>
      <c r="J305">
        <f>VLOOKUP($B305,'Tillförd energi'!$B$1:$AS$566,MATCH(J$1,'Tillförd energi'!$B$1:$AQ$1,0),FALSE)</f>
        <v>0</v>
      </c>
      <c r="K305">
        <v>0</v>
      </c>
      <c r="L305">
        <f>VLOOKUP($B305,'Tillförd energi'!$B$1:$AS$566,MATCH(L$1,'Tillförd energi'!$B$1:$AQ$1,0),FALSE)</f>
        <v>0</v>
      </c>
      <c r="M305">
        <f>VLOOKUP($B305,'Tillförd energi'!$B$1:$AS$566,MATCH(M$1,'Tillförd energi'!$B$1:$AQ$1,0),FALSE)</f>
        <v>0</v>
      </c>
      <c r="N305">
        <f>VLOOKUP($B305,'Tillförd energi'!$B$1:$AS$566,MATCH(N$1,'Tillförd energi'!$B$1:$AQ$1,0),FALSE)</f>
        <v>26.96</v>
      </c>
      <c r="O305">
        <f>VLOOKUP($B305,'Tillförd energi'!$B$1:$AS$566,MATCH(O$1,'Tillförd energi'!$B$1:$AQ$1,0),FALSE)</f>
        <v>0</v>
      </c>
      <c r="P305">
        <f>VLOOKUP($B305,'Tillförd energi'!$B$1:$AS$566,MATCH(P$1,'Tillförd energi'!$B$1:$AQ$1,0),FALSE)</f>
        <v>0</v>
      </c>
      <c r="Q305">
        <f>VLOOKUP($B305,'Tillförd energi'!$B$1:$AS$566,MATCH(Q$1,'Tillförd energi'!$B$1:$AQ$1,0),FALSE)</f>
        <v>5.8823499999999997</v>
      </c>
      <c r="R305">
        <f>VLOOKUP($B305,'Tillförd energi'!$B$1:$AS$566,MATCH(R$1,'Tillförd energi'!$B$1:$AQ$1,0),FALSE)</f>
        <v>0</v>
      </c>
      <c r="S305">
        <f>VLOOKUP($B305,'Tillförd energi'!$B$1:$AS$566,MATCH(S$1,'Tillförd energi'!$B$1:$AQ$1,0),FALSE)</f>
        <v>0</v>
      </c>
      <c r="T305">
        <f>VLOOKUP($B305,'Tillförd energi'!$B$1:$AS$566,MATCH(T$1,'Tillförd energi'!$B$1:$AQ$1,0),FALSE)</f>
        <v>0</v>
      </c>
      <c r="U305">
        <f>VLOOKUP($B305,'Tillförd energi'!$B$1:$AS$566,MATCH(U$1,'Tillförd energi'!$B$1:$AQ$1,0),FALSE)</f>
        <v>0</v>
      </c>
      <c r="V305">
        <f>VLOOKUP($B305,'Tillförd energi'!$B$1:$AS$566,MATCH(V$1,'Tillförd energi'!$B$1:$AQ$1,0),FALSE)</f>
        <v>0</v>
      </c>
      <c r="W305">
        <f>VLOOKUP($B305,'Tillförd energi'!$B$1:$AS$566,MATCH(W$1,'Tillförd energi'!$B$1:$AQ$1,0),FALSE)</f>
        <v>0</v>
      </c>
      <c r="X305">
        <f>VLOOKUP($B305,'Tillförd energi'!$B$1:$AS$566,MATCH(X$1,'Tillförd energi'!$B$1:$AQ$1,0),FALSE)</f>
        <v>0</v>
      </c>
      <c r="Y305">
        <f>VLOOKUP($B305,'Tillförd energi'!$B$1:$AS$566,MATCH(Y$1,'Tillförd energi'!$B$1:$AQ$1,0),FALSE)</f>
        <v>0</v>
      </c>
      <c r="Z305">
        <f>VLOOKUP($B305,'Tillförd energi'!$B$1:$AS$566,MATCH(Z$1,'Tillförd energi'!$B$1:$AQ$1,0),FALSE)</f>
        <v>0</v>
      </c>
      <c r="AA305">
        <f>VLOOKUP($B305,'Tillförd energi'!$B$1:$AS$566,MATCH(AA$1,'Tillförd energi'!$B$1:$AQ$1,0),FALSE)</f>
        <v>0</v>
      </c>
      <c r="AB305">
        <f>VLOOKUP($B305,'Tillförd energi'!$B$1:$AS$566,MATCH(AB$1,'Tillförd energi'!$B$1:$AQ$1,0),FALSE)</f>
        <v>0</v>
      </c>
      <c r="AC305">
        <f>VLOOKUP($B305,'Tillförd energi'!$B$1:$AS$566,MATCH(AC$1,'Tillförd energi'!$B$1:$AQ$1,0),FALSE)</f>
        <v>0</v>
      </c>
      <c r="AD305">
        <f>VLOOKUP($B305,'Tillförd energi'!$B$1:$AS$566,MATCH(AD$1,'Tillförd energi'!$B$1:$AQ$1,0),FALSE)</f>
        <v>0</v>
      </c>
      <c r="AE305">
        <f>VLOOKUP($B305,'Tillförd energi'!$B$1:$AS$566,MATCH(AE$1,'Tillförd energi'!$B$1:$AQ$1,0),FALSE)</f>
        <v>0</v>
      </c>
      <c r="AF305">
        <f>VLOOKUP($B305,'Tillförd energi'!$B$1:$AS$566,MATCH(AF$1,'Tillförd energi'!$B$1:$AQ$1,0),FALSE)</f>
        <v>0.56000000000000005</v>
      </c>
      <c r="AG305">
        <f>IFERROR(VLOOKUP(B305,Miljö!$B$1:$S$476,9,FALSE)/1,0)</f>
        <v>0</v>
      </c>
      <c r="AI305">
        <f t="shared" si="40"/>
        <v>33.942350000000005</v>
      </c>
      <c r="AJ305">
        <f t="shared" si="41"/>
        <v>33.942350000000005</v>
      </c>
      <c r="AK305">
        <f>IF(ISERROR(1/VLOOKUP($B305,Leveranser!$B$1:$S$500,MATCH("såld värme (gwh)",Leveranser!$B$1:$S$1,0),FALSE)),"",VLOOKUP($B305,Leveranser!$B$1:$S$500,MATCH("såld värme (gwh)",Leveranser!$B$1:$S$1,0),FALSE))</f>
        <v>29.7</v>
      </c>
      <c r="AL305" s="22">
        <f>VLOOKUP($B305,Leveranser!$B$1:$Y$500,MATCH("Totalt såld fjärrvärme till andra fjärrvärmeföretag",Leveranser!$B$1:$AA$1,0),FALSE)</f>
        <v>0</v>
      </c>
      <c r="AM305" s="22">
        <f>IF(ISERROR(1/VLOOKUP($B305,Miljö!$B$1:$S$500,MATCH("Såld mängd produktionsspecifik fjärrvärme (GWh)",Miljö!$B$1:$R$1,0),FALSE)),0,VLOOKUP($B305,Miljö!$B$1:$S$500,MATCH("Såld mängd produktionsspecifik fjärrvärme (GWh)",Miljö!$B$1:$R$1,0),FALSE))</f>
        <v>0</v>
      </c>
      <c r="AN305" s="23">
        <f t="shared" si="42"/>
        <v>0.875013073638095</v>
      </c>
      <c r="AP305" t="str">
        <f>VLOOKUP($B305,'Miljövärden urval för publ'!$B$1:$H$450,7,FALSE)</f>
        <v>Ja</v>
      </c>
      <c r="AQ305" t="str">
        <f>VLOOKUP($B305,'Miljövärden urval för publ'!$B$1:$H$450,6,FALSE)</f>
        <v>Ja</v>
      </c>
      <c r="AU305">
        <f t="shared" si="43"/>
        <v>0.56000000000000005</v>
      </c>
      <c r="AV305">
        <f t="shared" si="44"/>
        <v>0</v>
      </c>
      <c r="AW305">
        <f t="shared" si="45"/>
        <v>32.842350000000003</v>
      </c>
      <c r="AX305">
        <f t="shared" si="46"/>
        <v>0</v>
      </c>
      <c r="AZ305">
        <f t="shared" si="47"/>
        <v>0</v>
      </c>
      <c r="BA305">
        <f t="shared" si="48"/>
        <v>0</v>
      </c>
      <c r="BC305">
        <f t="shared" si="49"/>
        <v>32.842350000000003</v>
      </c>
    </row>
    <row r="306" spans="1:55" ht="15" customHeight="1" x14ac:dyDescent="0.25">
      <c r="A306" t="s">
        <v>432</v>
      </c>
      <c r="B306" t="s">
        <v>433</v>
      </c>
      <c r="C306">
        <f>VLOOKUP($B306,'Tillförd energi'!$B$1:$AS$566,MATCH(C$1,'Tillförd energi'!$B$1:$AQ$1,0),FALSE)</f>
        <v>0</v>
      </c>
      <c r="D306">
        <f>VLOOKUP($B306,'Tillförd energi'!$B$1:$AS$566,MATCH(D$1,'Tillförd energi'!$B$1:$AQ$1,0),FALSE)</f>
        <v>0</v>
      </c>
      <c r="E306">
        <f>VLOOKUP($B306,'Tillförd energi'!$B$1:$AS$566,MATCH(E$1,'Tillförd energi'!$B$1:$AQ$1,0),FALSE)</f>
        <v>0</v>
      </c>
      <c r="F306">
        <f>VLOOKUP($B306,'Tillförd energi'!$B$1:$AS$566,MATCH(F$1,'Tillförd energi'!$B$1:$AQ$1,0),FALSE)</f>
        <v>0</v>
      </c>
      <c r="G306">
        <f>VLOOKUP($B306,'Tillförd energi'!$B$1:$AS$566,MATCH(G$1,'Tillförd energi'!$B$1:$AQ$1,0),FALSE)</f>
        <v>0</v>
      </c>
      <c r="H306">
        <f>VLOOKUP($B306,'Tillförd energi'!$B$1:$AS$566,MATCH(H$1,'Tillförd energi'!$B$1:$AQ$1,0),FALSE)</f>
        <v>0</v>
      </c>
      <c r="I306">
        <f>VLOOKUP($B306,'Tillförd energi'!$B$1:$AS$566,MATCH(I$1,'Tillförd energi'!$B$1:$AQ$1,0),FALSE)</f>
        <v>0</v>
      </c>
      <c r="J306">
        <f>VLOOKUP($B306,'Tillförd energi'!$B$1:$AS$566,MATCH(J$1,'Tillförd energi'!$B$1:$AQ$1,0),FALSE)</f>
        <v>0</v>
      </c>
      <c r="K306">
        <v>0</v>
      </c>
      <c r="L306">
        <f>VLOOKUP($B306,'Tillförd energi'!$B$1:$AS$566,MATCH(L$1,'Tillförd energi'!$B$1:$AQ$1,0),FALSE)</f>
        <v>0</v>
      </c>
      <c r="M306">
        <f>VLOOKUP($B306,'Tillförd energi'!$B$1:$AS$566,MATCH(M$1,'Tillförd energi'!$B$1:$AQ$1,0),FALSE)</f>
        <v>0</v>
      </c>
      <c r="N306">
        <f>VLOOKUP($B306,'Tillförd energi'!$B$1:$AS$566,MATCH(N$1,'Tillförd energi'!$B$1:$AQ$1,0),FALSE)</f>
        <v>0</v>
      </c>
      <c r="O306">
        <f>VLOOKUP($B306,'Tillförd energi'!$B$1:$AS$566,MATCH(O$1,'Tillförd energi'!$B$1:$AQ$1,0),FALSE)</f>
        <v>0</v>
      </c>
      <c r="P306">
        <f>VLOOKUP($B306,'Tillförd energi'!$B$1:$AS$566,MATCH(P$1,'Tillförd energi'!$B$1:$AQ$1,0),FALSE)</f>
        <v>0</v>
      </c>
      <c r="Q306">
        <f>VLOOKUP($B306,'Tillförd energi'!$B$1:$AS$566,MATCH(Q$1,'Tillförd energi'!$B$1:$AQ$1,0),FALSE)</f>
        <v>0</v>
      </c>
      <c r="R306">
        <f>VLOOKUP($B306,'Tillförd energi'!$B$1:$AS$566,MATCH(R$1,'Tillförd energi'!$B$1:$AQ$1,0),FALSE)</f>
        <v>0</v>
      </c>
      <c r="S306">
        <f>VLOOKUP($B306,'Tillförd energi'!$B$1:$AS$566,MATCH(S$1,'Tillförd energi'!$B$1:$AQ$1,0),FALSE)</f>
        <v>0</v>
      </c>
      <c r="T306">
        <f>VLOOKUP($B306,'Tillförd energi'!$B$1:$AS$566,MATCH(T$1,'Tillförd energi'!$B$1:$AQ$1,0),FALSE)</f>
        <v>0</v>
      </c>
      <c r="U306">
        <f>VLOOKUP($B306,'Tillförd energi'!$B$1:$AS$566,MATCH(U$1,'Tillförd energi'!$B$1:$AQ$1,0),FALSE)</f>
        <v>0</v>
      </c>
      <c r="V306">
        <f>VLOOKUP($B306,'Tillförd energi'!$B$1:$AS$566,MATCH(V$1,'Tillförd energi'!$B$1:$AQ$1,0),FALSE)</f>
        <v>0</v>
      </c>
      <c r="W306">
        <f>VLOOKUP($B306,'Tillförd energi'!$B$1:$AS$566,MATCH(W$1,'Tillförd energi'!$B$1:$AQ$1,0),FALSE)</f>
        <v>0</v>
      </c>
      <c r="X306">
        <f>VLOOKUP($B306,'Tillförd energi'!$B$1:$AS$566,MATCH(X$1,'Tillförd energi'!$B$1:$AQ$1,0),FALSE)</f>
        <v>0</v>
      </c>
      <c r="Y306">
        <f>VLOOKUP($B306,'Tillförd energi'!$B$1:$AS$566,MATCH(Y$1,'Tillförd energi'!$B$1:$AQ$1,0),FALSE)</f>
        <v>0</v>
      </c>
      <c r="Z306">
        <f>VLOOKUP($B306,'Tillförd energi'!$B$1:$AS$566,MATCH(Z$1,'Tillförd energi'!$B$1:$AQ$1,0),FALSE)</f>
        <v>0</v>
      </c>
      <c r="AA306">
        <f>VLOOKUP($B306,'Tillförd energi'!$B$1:$AS$566,MATCH(AA$1,'Tillförd energi'!$B$1:$AQ$1,0),FALSE)</f>
        <v>0</v>
      </c>
      <c r="AB306">
        <f>VLOOKUP($B306,'Tillförd energi'!$B$1:$AS$566,MATCH(AB$1,'Tillförd energi'!$B$1:$AQ$1,0),FALSE)</f>
        <v>0</v>
      </c>
      <c r="AC306">
        <f>VLOOKUP($B306,'Tillförd energi'!$B$1:$AS$566,MATCH(AC$1,'Tillförd energi'!$B$1:$AQ$1,0),FALSE)</f>
        <v>0</v>
      </c>
      <c r="AD306">
        <f>VLOOKUP($B306,'Tillförd energi'!$B$1:$AS$566,MATCH(AD$1,'Tillförd energi'!$B$1:$AQ$1,0),FALSE)</f>
        <v>0</v>
      </c>
      <c r="AE306">
        <f>VLOOKUP($B306,'Tillförd energi'!$B$1:$AS$566,MATCH(AE$1,'Tillförd energi'!$B$1:$AQ$1,0),FALSE)</f>
        <v>0</v>
      </c>
      <c r="AF306">
        <f>VLOOKUP($B306,'Tillförd energi'!$B$1:$AS$566,MATCH(AF$1,'Tillförd energi'!$B$1:$AQ$1,0),FALSE)</f>
        <v>0</v>
      </c>
      <c r="AG306">
        <f>IFERROR(VLOOKUP(B306,Miljö!$B$1:$S$476,9,FALSE)/1,0)</f>
        <v>0</v>
      </c>
      <c r="AI306">
        <f t="shared" si="40"/>
        <v>0</v>
      </c>
      <c r="AJ306">
        <f t="shared" si="41"/>
        <v>0</v>
      </c>
      <c r="AK306" t="str">
        <f>IF(ISERROR(1/VLOOKUP($B306,Leveranser!$B$1:$S$500,MATCH("såld värme (gwh)",Leveranser!$B$1:$S$1,0),FALSE)),"",VLOOKUP($B306,Leveranser!$B$1:$S$500,MATCH("såld värme (gwh)",Leveranser!$B$1:$S$1,0),FALSE))</f>
        <v/>
      </c>
      <c r="AL306" s="22">
        <f>VLOOKUP($B306,Leveranser!$B$1:$Y$500,MATCH("Totalt såld fjärrvärme till andra fjärrvärmeföretag",Leveranser!$B$1:$AA$1,0),FALSE)</f>
        <v>0</v>
      </c>
      <c r="AM306" s="22">
        <f>IF(ISERROR(1/VLOOKUP($B306,Miljö!$B$1:$S$500,MATCH("Såld mängd produktionsspecifik fjärrvärme (GWh)",Miljö!$B$1:$R$1,0),FALSE)),0,VLOOKUP($B306,Miljö!$B$1:$S$500,MATCH("Såld mängd produktionsspecifik fjärrvärme (GWh)",Miljö!$B$1:$R$1,0),FALSE))</f>
        <v>0</v>
      </c>
      <c r="AN306" s="23" t="str">
        <f t="shared" si="42"/>
        <v/>
      </c>
      <c r="AP306" t="str">
        <f>VLOOKUP($B306,'Miljövärden urval för publ'!$B$1:$H$450,7,FALSE)</f>
        <v>Nej</v>
      </c>
      <c r="AQ306" t="str">
        <f>VLOOKUP($B306,'Miljövärden urval för publ'!$B$1:$H$450,6,FALSE)</f>
        <v>Nej</v>
      </c>
      <c r="AU306">
        <f t="shared" si="43"/>
        <v>0</v>
      </c>
      <c r="AV306">
        <f t="shared" si="44"/>
        <v>0</v>
      </c>
      <c r="AW306">
        <f t="shared" si="45"/>
        <v>0</v>
      </c>
      <c r="AX306">
        <f t="shared" si="46"/>
        <v>0</v>
      </c>
      <c r="AZ306">
        <f t="shared" si="47"/>
        <v>0</v>
      </c>
      <c r="BA306">
        <f t="shared" si="48"/>
        <v>0</v>
      </c>
      <c r="BC306">
        <f t="shared" si="49"/>
        <v>0</v>
      </c>
    </row>
    <row r="307" spans="1:55" ht="15" customHeight="1" x14ac:dyDescent="0.25">
      <c r="A307" t="s">
        <v>432</v>
      </c>
      <c r="B307" t="s">
        <v>434</v>
      </c>
      <c r="C307">
        <f>VLOOKUP($B307,'Tillförd energi'!$B$1:$AS$566,MATCH(C$1,'Tillförd energi'!$B$1:$AQ$1,0),FALSE)</f>
        <v>0</v>
      </c>
      <c r="D307">
        <f>VLOOKUP($B307,'Tillförd energi'!$B$1:$AS$566,MATCH(D$1,'Tillförd energi'!$B$1:$AQ$1,0),FALSE)</f>
        <v>0</v>
      </c>
      <c r="E307">
        <f>VLOOKUP($B307,'Tillförd energi'!$B$1:$AS$566,MATCH(E$1,'Tillförd energi'!$B$1:$AQ$1,0),FALSE)</f>
        <v>0</v>
      </c>
      <c r="F307">
        <f>VLOOKUP($B307,'Tillförd energi'!$B$1:$AS$566,MATCH(F$1,'Tillförd energi'!$B$1:$AQ$1,0),FALSE)</f>
        <v>0</v>
      </c>
      <c r="G307">
        <f>VLOOKUP($B307,'Tillförd energi'!$B$1:$AS$566,MATCH(G$1,'Tillförd energi'!$B$1:$AQ$1,0),FALSE)</f>
        <v>0</v>
      </c>
      <c r="H307">
        <f>VLOOKUP($B307,'Tillförd energi'!$B$1:$AS$566,MATCH(H$1,'Tillförd energi'!$B$1:$AQ$1,0),FALSE)</f>
        <v>0</v>
      </c>
      <c r="I307">
        <f>VLOOKUP($B307,'Tillförd energi'!$B$1:$AS$566,MATCH(I$1,'Tillförd energi'!$B$1:$AQ$1,0),FALSE)</f>
        <v>0</v>
      </c>
      <c r="J307">
        <f>VLOOKUP($B307,'Tillförd energi'!$B$1:$AS$566,MATCH(J$1,'Tillförd energi'!$B$1:$AQ$1,0),FALSE)</f>
        <v>0</v>
      </c>
      <c r="K307">
        <v>0</v>
      </c>
      <c r="L307">
        <f>VLOOKUP($B307,'Tillförd energi'!$B$1:$AS$566,MATCH(L$1,'Tillförd energi'!$B$1:$AQ$1,0),FALSE)</f>
        <v>0</v>
      </c>
      <c r="M307">
        <f>VLOOKUP($B307,'Tillförd energi'!$B$1:$AS$566,MATCH(M$1,'Tillförd energi'!$B$1:$AQ$1,0),FALSE)</f>
        <v>0</v>
      </c>
      <c r="N307">
        <f>VLOOKUP($B307,'Tillförd energi'!$B$1:$AS$566,MATCH(N$1,'Tillförd energi'!$B$1:$AQ$1,0),FALSE)</f>
        <v>0</v>
      </c>
      <c r="O307">
        <f>VLOOKUP($B307,'Tillförd energi'!$B$1:$AS$566,MATCH(O$1,'Tillförd energi'!$B$1:$AQ$1,0),FALSE)</f>
        <v>0</v>
      </c>
      <c r="P307">
        <f>VLOOKUP($B307,'Tillförd energi'!$B$1:$AS$566,MATCH(P$1,'Tillförd energi'!$B$1:$AQ$1,0),FALSE)</f>
        <v>0</v>
      </c>
      <c r="Q307">
        <f>VLOOKUP($B307,'Tillförd energi'!$B$1:$AS$566,MATCH(Q$1,'Tillförd energi'!$B$1:$AQ$1,0),FALSE)</f>
        <v>0</v>
      </c>
      <c r="R307">
        <f>VLOOKUP($B307,'Tillförd energi'!$B$1:$AS$566,MATCH(R$1,'Tillförd energi'!$B$1:$AQ$1,0),FALSE)</f>
        <v>0</v>
      </c>
      <c r="S307">
        <f>VLOOKUP($B307,'Tillförd energi'!$B$1:$AS$566,MATCH(S$1,'Tillförd energi'!$B$1:$AQ$1,0),FALSE)</f>
        <v>0</v>
      </c>
      <c r="T307">
        <f>VLOOKUP($B307,'Tillförd energi'!$B$1:$AS$566,MATCH(T$1,'Tillförd energi'!$B$1:$AQ$1,0),FALSE)</f>
        <v>0</v>
      </c>
      <c r="U307">
        <f>VLOOKUP($B307,'Tillförd energi'!$B$1:$AS$566,MATCH(U$1,'Tillförd energi'!$B$1:$AQ$1,0),FALSE)</f>
        <v>0</v>
      </c>
      <c r="V307">
        <f>VLOOKUP($B307,'Tillförd energi'!$B$1:$AS$566,MATCH(V$1,'Tillförd energi'!$B$1:$AQ$1,0),FALSE)</f>
        <v>0</v>
      </c>
      <c r="W307">
        <f>VLOOKUP($B307,'Tillförd energi'!$B$1:$AS$566,MATCH(W$1,'Tillförd energi'!$B$1:$AQ$1,0),FALSE)</f>
        <v>0</v>
      </c>
      <c r="X307">
        <f>VLOOKUP($B307,'Tillförd energi'!$B$1:$AS$566,MATCH(X$1,'Tillförd energi'!$B$1:$AQ$1,0),FALSE)</f>
        <v>0</v>
      </c>
      <c r="Y307">
        <f>VLOOKUP($B307,'Tillförd energi'!$B$1:$AS$566,MATCH(Y$1,'Tillförd energi'!$B$1:$AQ$1,0),FALSE)</f>
        <v>0</v>
      </c>
      <c r="Z307">
        <f>VLOOKUP($B307,'Tillförd energi'!$B$1:$AS$566,MATCH(Z$1,'Tillförd energi'!$B$1:$AQ$1,0),FALSE)</f>
        <v>0</v>
      </c>
      <c r="AA307">
        <f>VLOOKUP($B307,'Tillförd energi'!$B$1:$AS$566,MATCH(AA$1,'Tillförd energi'!$B$1:$AQ$1,0),FALSE)</f>
        <v>0</v>
      </c>
      <c r="AB307">
        <f>VLOOKUP($B307,'Tillförd energi'!$B$1:$AS$566,MATCH(AB$1,'Tillförd energi'!$B$1:$AQ$1,0),FALSE)</f>
        <v>0</v>
      </c>
      <c r="AC307">
        <f>VLOOKUP($B307,'Tillförd energi'!$B$1:$AS$566,MATCH(AC$1,'Tillförd energi'!$B$1:$AQ$1,0),FALSE)</f>
        <v>0</v>
      </c>
      <c r="AD307">
        <f>VLOOKUP($B307,'Tillförd energi'!$B$1:$AS$566,MATCH(AD$1,'Tillförd energi'!$B$1:$AQ$1,0),FALSE)</f>
        <v>0</v>
      </c>
      <c r="AE307">
        <f>VLOOKUP($B307,'Tillförd energi'!$B$1:$AS$566,MATCH(AE$1,'Tillförd energi'!$B$1:$AQ$1,0),FALSE)</f>
        <v>0</v>
      </c>
      <c r="AF307">
        <f>VLOOKUP($B307,'Tillförd energi'!$B$1:$AS$566,MATCH(AF$1,'Tillförd energi'!$B$1:$AQ$1,0),FALSE)</f>
        <v>0</v>
      </c>
      <c r="AG307">
        <f>IFERROR(VLOOKUP(B307,Miljö!$B$1:$S$476,9,FALSE)/1,0)</f>
        <v>0</v>
      </c>
      <c r="AI307">
        <f t="shared" si="40"/>
        <v>0</v>
      </c>
      <c r="AJ307">
        <f t="shared" si="41"/>
        <v>0</v>
      </c>
      <c r="AK307" t="str">
        <f>IF(ISERROR(1/VLOOKUP($B307,Leveranser!$B$1:$S$500,MATCH("såld värme (gwh)",Leveranser!$B$1:$S$1,0),FALSE)),"",VLOOKUP($B307,Leveranser!$B$1:$S$500,MATCH("såld värme (gwh)",Leveranser!$B$1:$S$1,0),FALSE))</f>
        <v/>
      </c>
      <c r="AL307" s="22">
        <f>VLOOKUP($B307,Leveranser!$B$1:$Y$500,MATCH("Totalt såld fjärrvärme till andra fjärrvärmeföretag",Leveranser!$B$1:$AA$1,0),FALSE)</f>
        <v>0</v>
      </c>
      <c r="AM307" s="22">
        <f>IF(ISERROR(1/VLOOKUP($B307,Miljö!$B$1:$S$500,MATCH("Såld mängd produktionsspecifik fjärrvärme (GWh)",Miljö!$B$1:$R$1,0),FALSE)),0,VLOOKUP($B307,Miljö!$B$1:$S$500,MATCH("Såld mängd produktionsspecifik fjärrvärme (GWh)",Miljö!$B$1:$R$1,0),FALSE))</f>
        <v>0</v>
      </c>
      <c r="AN307" s="23" t="str">
        <f t="shared" si="42"/>
        <v/>
      </c>
      <c r="AP307" t="str">
        <f>VLOOKUP($B307,'Miljövärden urval för publ'!$B$1:$H$450,7,FALSE)</f>
        <v>Nej</v>
      </c>
      <c r="AQ307" t="str">
        <f>VLOOKUP($B307,'Miljövärden urval för publ'!$B$1:$H$450,6,FALSE)</f>
        <v>Nej</v>
      </c>
      <c r="AU307">
        <f t="shared" si="43"/>
        <v>0</v>
      </c>
      <c r="AV307">
        <f t="shared" si="44"/>
        <v>0</v>
      </c>
      <c r="AW307">
        <f t="shared" si="45"/>
        <v>0</v>
      </c>
      <c r="AX307">
        <f t="shared" si="46"/>
        <v>0</v>
      </c>
      <c r="AZ307">
        <f t="shared" si="47"/>
        <v>0</v>
      </c>
      <c r="BA307">
        <f t="shared" si="48"/>
        <v>0</v>
      </c>
      <c r="BC307">
        <f t="shared" si="49"/>
        <v>0</v>
      </c>
    </row>
    <row r="308" spans="1:55" ht="15" customHeight="1" x14ac:dyDescent="0.25">
      <c r="A308" t="s">
        <v>432</v>
      </c>
      <c r="B308" t="s">
        <v>435</v>
      </c>
      <c r="C308">
        <f>VLOOKUP($B308,'Tillförd energi'!$B$1:$AS$566,MATCH(C$1,'Tillförd energi'!$B$1:$AQ$1,0),FALSE)</f>
        <v>0</v>
      </c>
      <c r="D308">
        <f>VLOOKUP($B308,'Tillförd energi'!$B$1:$AS$566,MATCH(D$1,'Tillförd energi'!$B$1:$AQ$1,0),FALSE)</f>
        <v>0</v>
      </c>
      <c r="E308">
        <f>VLOOKUP($B308,'Tillförd energi'!$B$1:$AS$566,MATCH(E$1,'Tillförd energi'!$B$1:$AQ$1,0),FALSE)</f>
        <v>0</v>
      </c>
      <c r="F308">
        <f>VLOOKUP($B308,'Tillförd energi'!$B$1:$AS$566,MATCH(F$1,'Tillförd energi'!$B$1:$AQ$1,0),FALSE)</f>
        <v>0</v>
      </c>
      <c r="G308">
        <f>VLOOKUP($B308,'Tillförd energi'!$B$1:$AS$566,MATCH(G$1,'Tillförd energi'!$B$1:$AQ$1,0),FALSE)</f>
        <v>0</v>
      </c>
      <c r="H308">
        <f>VLOOKUP($B308,'Tillförd energi'!$B$1:$AS$566,MATCH(H$1,'Tillförd energi'!$B$1:$AQ$1,0),FALSE)</f>
        <v>0</v>
      </c>
      <c r="I308">
        <f>VLOOKUP($B308,'Tillförd energi'!$B$1:$AS$566,MATCH(I$1,'Tillförd energi'!$B$1:$AQ$1,0),FALSE)</f>
        <v>0</v>
      </c>
      <c r="J308">
        <f>VLOOKUP($B308,'Tillförd energi'!$B$1:$AS$566,MATCH(J$1,'Tillförd energi'!$B$1:$AQ$1,0),FALSE)</f>
        <v>0</v>
      </c>
      <c r="K308">
        <v>0</v>
      </c>
      <c r="L308">
        <f>VLOOKUP($B308,'Tillförd energi'!$B$1:$AS$566,MATCH(L$1,'Tillförd energi'!$B$1:$AQ$1,0),FALSE)</f>
        <v>0</v>
      </c>
      <c r="M308">
        <f>VLOOKUP($B308,'Tillförd energi'!$B$1:$AS$566,MATCH(M$1,'Tillförd energi'!$B$1:$AQ$1,0),FALSE)</f>
        <v>0</v>
      </c>
      <c r="N308">
        <f>VLOOKUP($B308,'Tillförd energi'!$B$1:$AS$566,MATCH(N$1,'Tillförd energi'!$B$1:$AQ$1,0),FALSE)</f>
        <v>0</v>
      </c>
      <c r="O308">
        <f>VLOOKUP($B308,'Tillförd energi'!$B$1:$AS$566,MATCH(O$1,'Tillförd energi'!$B$1:$AQ$1,0),FALSE)</f>
        <v>0</v>
      </c>
      <c r="P308">
        <f>VLOOKUP($B308,'Tillförd energi'!$B$1:$AS$566,MATCH(P$1,'Tillförd energi'!$B$1:$AQ$1,0),FALSE)</f>
        <v>0</v>
      </c>
      <c r="Q308">
        <f>VLOOKUP($B308,'Tillförd energi'!$B$1:$AS$566,MATCH(Q$1,'Tillförd energi'!$B$1:$AQ$1,0),FALSE)</f>
        <v>0</v>
      </c>
      <c r="R308">
        <f>VLOOKUP($B308,'Tillförd energi'!$B$1:$AS$566,MATCH(R$1,'Tillförd energi'!$B$1:$AQ$1,0),FALSE)</f>
        <v>0</v>
      </c>
      <c r="S308">
        <f>VLOOKUP($B308,'Tillförd energi'!$B$1:$AS$566,MATCH(S$1,'Tillförd energi'!$B$1:$AQ$1,0),FALSE)</f>
        <v>0</v>
      </c>
      <c r="T308">
        <f>VLOOKUP($B308,'Tillförd energi'!$B$1:$AS$566,MATCH(T$1,'Tillförd energi'!$B$1:$AQ$1,0),FALSE)</f>
        <v>0</v>
      </c>
      <c r="U308">
        <f>VLOOKUP($B308,'Tillförd energi'!$B$1:$AS$566,MATCH(U$1,'Tillförd energi'!$B$1:$AQ$1,0),FALSE)</f>
        <v>0</v>
      </c>
      <c r="V308">
        <f>VLOOKUP($B308,'Tillförd energi'!$B$1:$AS$566,MATCH(V$1,'Tillförd energi'!$B$1:$AQ$1,0),FALSE)</f>
        <v>0</v>
      </c>
      <c r="W308">
        <f>VLOOKUP($B308,'Tillförd energi'!$B$1:$AS$566,MATCH(W$1,'Tillförd energi'!$B$1:$AQ$1,0),FALSE)</f>
        <v>0</v>
      </c>
      <c r="X308">
        <f>VLOOKUP($B308,'Tillförd energi'!$B$1:$AS$566,MATCH(X$1,'Tillförd energi'!$B$1:$AQ$1,0),FALSE)</f>
        <v>0</v>
      </c>
      <c r="Y308">
        <f>VLOOKUP($B308,'Tillförd energi'!$B$1:$AS$566,MATCH(Y$1,'Tillförd energi'!$B$1:$AQ$1,0),FALSE)</f>
        <v>0</v>
      </c>
      <c r="Z308">
        <f>VLOOKUP($B308,'Tillförd energi'!$B$1:$AS$566,MATCH(Z$1,'Tillförd energi'!$B$1:$AQ$1,0),FALSE)</f>
        <v>0</v>
      </c>
      <c r="AA308">
        <f>VLOOKUP($B308,'Tillförd energi'!$B$1:$AS$566,MATCH(AA$1,'Tillförd energi'!$B$1:$AQ$1,0),FALSE)</f>
        <v>0</v>
      </c>
      <c r="AB308">
        <f>VLOOKUP($B308,'Tillförd energi'!$B$1:$AS$566,MATCH(AB$1,'Tillförd energi'!$B$1:$AQ$1,0),FALSE)</f>
        <v>0</v>
      </c>
      <c r="AC308">
        <f>VLOOKUP($B308,'Tillförd energi'!$B$1:$AS$566,MATCH(AC$1,'Tillförd energi'!$B$1:$AQ$1,0),FALSE)</f>
        <v>0</v>
      </c>
      <c r="AD308">
        <f>VLOOKUP($B308,'Tillförd energi'!$B$1:$AS$566,MATCH(AD$1,'Tillförd energi'!$B$1:$AQ$1,0),FALSE)</f>
        <v>0</v>
      </c>
      <c r="AE308">
        <f>VLOOKUP($B308,'Tillförd energi'!$B$1:$AS$566,MATCH(AE$1,'Tillförd energi'!$B$1:$AQ$1,0),FALSE)</f>
        <v>0</v>
      </c>
      <c r="AF308">
        <f>VLOOKUP($B308,'Tillförd energi'!$B$1:$AS$566,MATCH(AF$1,'Tillförd energi'!$B$1:$AQ$1,0),FALSE)</f>
        <v>18.149999999999999</v>
      </c>
      <c r="AG308">
        <f>IFERROR(VLOOKUP(B308,Miljö!$B$1:$S$476,9,FALSE)/1,0)</f>
        <v>720.5</v>
      </c>
      <c r="AI308">
        <f t="shared" si="40"/>
        <v>18.149999999999999</v>
      </c>
      <c r="AJ308">
        <f t="shared" si="41"/>
        <v>738.65</v>
      </c>
      <c r="AK308">
        <f>IF(ISERROR(1/VLOOKUP($B308,Leveranser!$B$1:$S$500,MATCH("såld värme (gwh)",Leveranser!$B$1:$S$1,0),FALSE)),"",VLOOKUP($B308,Leveranser!$B$1:$S$500,MATCH("såld värme (gwh)",Leveranser!$B$1:$S$1,0),FALSE))</f>
        <v>605</v>
      </c>
      <c r="AL308" s="22">
        <f>VLOOKUP($B308,Leveranser!$B$1:$Y$500,MATCH("Totalt såld fjärrvärme till andra fjärrvärmeföretag",Leveranser!$B$1:$AA$1,0),FALSE)</f>
        <v>0</v>
      </c>
      <c r="AM308" s="22">
        <f>IF(ISERROR(1/VLOOKUP($B308,Miljö!$B$1:$S$500,MATCH("Såld mängd produktionsspecifik fjärrvärme (GWh)",Miljö!$B$1:$R$1,0),FALSE)),0,VLOOKUP($B308,Miljö!$B$1:$S$500,MATCH("Såld mängd produktionsspecifik fjärrvärme (GWh)",Miljö!$B$1:$R$1,0),FALSE))</f>
        <v>0</v>
      </c>
      <c r="AN308" s="23">
        <f t="shared" si="42"/>
        <v>0.81906180193596434</v>
      </c>
      <c r="AP308" t="str">
        <f>VLOOKUP($B308,'Miljövärden urval för publ'!$B$1:$H$450,7,FALSE)</f>
        <v>Ja</v>
      </c>
      <c r="AQ308" t="str">
        <f>VLOOKUP($B308,'Miljövärden urval för publ'!$B$1:$H$450,6,FALSE)</f>
        <v>Nej</v>
      </c>
      <c r="AU308">
        <f t="shared" si="43"/>
        <v>18.149999999999999</v>
      </c>
      <c r="AV308">
        <f t="shared" si="44"/>
        <v>0</v>
      </c>
      <c r="AW308">
        <f t="shared" si="45"/>
        <v>0</v>
      </c>
      <c r="AX308">
        <f t="shared" si="46"/>
        <v>0</v>
      </c>
      <c r="AZ308">
        <f t="shared" si="47"/>
        <v>0</v>
      </c>
      <c r="BA308">
        <f t="shared" si="48"/>
        <v>0</v>
      </c>
      <c r="BC308">
        <f t="shared" si="49"/>
        <v>0</v>
      </c>
    </row>
    <row r="309" spans="1:55" ht="15" customHeight="1" x14ac:dyDescent="0.25">
      <c r="A309" t="s">
        <v>436</v>
      </c>
      <c r="B309" t="s">
        <v>437</v>
      </c>
      <c r="C309">
        <f>VLOOKUP($B309,'Tillförd energi'!$B$1:$AS$566,MATCH(C$1,'Tillförd energi'!$B$1:$AQ$1,0),FALSE)</f>
        <v>0</v>
      </c>
      <c r="D309">
        <f>VLOOKUP($B309,'Tillförd energi'!$B$1:$AS$566,MATCH(D$1,'Tillförd energi'!$B$1:$AQ$1,0),FALSE)</f>
        <v>0.1</v>
      </c>
      <c r="E309">
        <f>VLOOKUP($B309,'Tillförd energi'!$B$1:$AS$566,MATCH(E$1,'Tillförd energi'!$B$1:$AQ$1,0),FALSE)</f>
        <v>0</v>
      </c>
      <c r="F309">
        <f>VLOOKUP($B309,'Tillförd energi'!$B$1:$AS$566,MATCH(F$1,'Tillförd energi'!$B$1:$AQ$1,0),FALSE)</f>
        <v>0</v>
      </c>
      <c r="G309">
        <f>VLOOKUP($B309,'Tillförd energi'!$B$1:$AS$566,MATCH(G$1,'Tillförd energi'!$B$1:$AQ$1,0),FALSE)</f>
        <v>0</v>
      </c>
      <c r="H309">
        <f>VLOOKUP($B309,'Tillförd energi'!$B$1:$AS$566,MATCH(H$1,'Tillförd energi'!$B$1:$AQ$1,0),FALSE)</f>
        <v>0</v>
      </c>
      <c r="I309">
        <f>VLOOKUP($B309,'Tillförd energi'!$B$1:$AS$566,MATCH(I$1,'Tillförd energi'!$B$1:$AQ$1,0),FALSE)</f>
        <v>21.8765</v>
      </c>
      <c r="J309">
        <f>VLOOKUP($B309,'Tillförd energi'!$B$1:$AS$566,MATCH(J$1,'Tillförd energi'!$B$1:$AQ$1,0),FALSE)</f>
        <v>0</v>
      </c>
      <c r="K309">
        <v>0</v>
      </c>
      <c r="L309">
        <f>VLOOKUP($B309,'Tillförd energi'!$B$1:$AS$566,MATCH(L$1,'Tillförd energi'!$B$1:$AQ$1,0),FALSE)</f>
        <v>9.1797000000000004</v>
      </c>
      <c r="M309">
        <f>VLOOKUP($B309,'Tillförd energi'!$B$1:$AS$566,MATCH(M$1,'Tillförd energi'!$B$1:$AQ$1,0),FALSE)</f>
        <v>0</v>
      </c>
      <c r="N309">
        <f>VLOOKUP($B309,'Tillförd energi'!$B$1:$AS$566,MATCH(N$1,'Tillförd energi'!$B$1:$AQ$1,0),FALSE)</f>
        <v>1.62866</v>
      </c>
      <c r="O309">
        <f>VLOOKUP($B309,'Tillförd energi'!$B$1:$AS$566,MATCH(O$1,'Tillförd energi'!$B$1:$AQ$1,0),FALSE)</f>
        <v>0</v>
      </c>
      <c r="P309">
        <f>VLOOKUP($B309,'Tillförd energi'!$B$1:$AS$566,MATCH(P$1,'Tillförd energi'!$B$1:$AQ$1,0),FALSE)</f>
        <v>0</v>
      </c>
      <c r="Q309">
        <f>VLOOKUP($B309,'Tillförd energi'!$B$1:$AS$566,MATCH(Q$1,'Tillförd energi'!$B$1:$AQ$1,0),FALSE)</f>
        <v>9.4</v>
      </c>
      <c r="R309">
        <f>VLOOKUP($B309,'Tillförd energi'!$B$1:$AS$566,MATCH(R$1,'Tillförd energi'!$B$1:$AQ$1,0),FALSE)</f>
        <v>0.08</v>
      </c>
      <c r="S309">
        <f>VLOOKUP($B309,'Tillförd energi'!$B$1:$AS$566,MATCH(S$1,'Tillförd energi'!$B$1:$AQ$1,0),FALSE)</f>
        <v>0</v>
      </c>
      <c r="T309">
        <f>VLOOKUP($B309,'Tillförd energi'!$B$1:$AS$566,MATCH(T$1,'Tillförd energi'!$B$1:$AQ$1,0),FALSE)</f>
        <v>0</v>
      </c>
      <c r="U309">
        <f>VLOOKUP($B309,'Tillförd energi'!$B$1:$AS$566,MATCH(U$1,'Tillförd energi'!$B$1:$AQ$1,0),FALSE)</f>
        <v>17.915199999999999</v>
      </c>
      <c r="V309">
        <f>VLOOKUP($B309,'Tillförd energi'!$B$1:$AS$566,MATCH(V$1,'Tillförd energi'!$B$1:$AQ$1,0),FALSE)</f>
        <v>0</v>
      </c>
      <c r="W309">
        <f>VLOOKUP($B309,'Tillförd energi'!$B$1:$AS$566,MATCH(W$1,'Tillförd energi'!$B$1:$AQ$1,0),FALSE)</f>
        <v>0</v>
      </c>
      <c r="X309">
        <f>VLOOKUP($B309,'Tillförd energi'!$B$1:$AS$566,MATCH(X$1,'Tillförd energi'!$B$1:$AQ$1,0),FALSE)</f>
        <v>0</v>
      </c>
      <c r="Y309">
        <f>VLOOKUP($B309,'Tillförd energi'!$B$1:$AS$566,MATCH(Y$1,'Tillförd energi'!$B$1:$AQ$1,0),FALSE)</f>
        <v>0</v>
      </c>
      <c r="Z309">
        <f>VLOOKUP($B309,'Tillförd energi'!$B$1:$AS$566,MATCH(Z$1,'Tillförd energi'!$B$1:$AQ$1,0),FALSE)</f>
        <v>0</v>
      </c>
      <c r="AA309">
        <f>VLOOKUP($B309,'Tillförd energi'!$B$1:$AS$566,MATCH(AA$1,'Tillförd energi'!$B$1:$AQ$1,0),FALSE)</f>
        <v>0</v>
      </c>
      <c r="AB309">
        <f>VLOOKUP($B309,'Tillförd energi'!$B$1:$AS$566,MATCH(AB$1,'Tillförd energi'!$B$1:$AQ$1,0),FALSE)</f>
        <v>0</v>
      </c>
      <c r="AC309">
        <f>VLOOKUP($B309,'Tillförd energi'!$B$1:$AS$566,MATCH(AC$1,'Tillförd energi'!$B$1:$AQ$1,0),FALSE)</f>
        <v>0</v>
      </c>
      <c r="AD309">
        <f>VLOOKUP($B309,'Tillförd energi'!$B$1:$AS$566,MATCH(AD$1,'Tillförd energi'!$B$1:$AQ$1,0),FALSE)</f>
        <v>0</v>
      </c>
      <c r="AE309">
        <f>VLOOKUP($B309,'Tillförd energi'!$B$1:$AS$566,MATCH(AE$1,'Tillförd energi'!$B$1:$AQ$1,0),FALSE)</f>
        <v>0</v>
      </c>
      <c r="AF309">
        <f>VLOOKUP($B309,'Tillförd energi'!$B$1:$AS$566,MATCH(AF$1,'Tillförd energi'!$B$1:$AQ$1,0),FALSE)</f>
        <v>1.7436499999999999</v>
      </c>
      <c r="AG309">
        <f>IFERROR(VLOOKUP(B309,Miljö!$B$1:$S$476,9,FALSE)/1,0)</f>
        <v>0</v>
      </c>
      <c r="AI309">
        <f t="shared" si="40"/>
        <v>61.92371</v>
      </c>
      <c r="AJ309">
        <f t="shared" si="41"/>
        <v>61.92371</v>
      </c>
      <c r="AK309">
        <f>IF(ISERROR(1/VLOOKUP($B309,Leveranser!$B$1:$S$500,MATCH("såld värme (gwh)",Leveranser!$B$1:$S$1,0),FALSE)),"",VLOOKUP($B309,Leveranser!$B$1:$S$500,MATCH("såld värme (gwh)",Leveranser!$B$1:$S$1,0),FALSE))</f>
        <v>49.759</v>
      </c>
      <c r="AL309" s="22">
        <f>VLOOKUP($B309,Leveranser!$B$1:$Y$500,MATCH("Totalt såld fjärrvärme till andra fjärrvärmeföretag",Leveranser!$B$1:$AA$1,0),FALSE)</f>
        <v>0</v>
      </c>
      <c r="AM309" s="22">
        <f>IF(ISERROR(1/VLOOKUP($B309,Miljö!$B$1:$S$500,MATCH("Såld mängd produktionsspecifik fjärrvärme (GWh)",Miljö!$B$1:$R$1,0),FALSE)),0,VLOOKUP($B309,Miljö!$B$1:$S$500,MATCH("Såld mängd produktionsspecifik fjärrvärme (GWh)",Miljö!$B$1:$R$1,0),FALSE))</f>
        <v>0</v>
      </c>
      <c r="AN309" s="23">
        <f t="shared" si="42"/>
        <v>0.80355327547396627</v>
      </c>
      <c r="AP309" t="str">
        <f>VLOOKUP($B309,'Miljövärden urval för publ'!$B$1:$H$450,7,FALSE)</f>
        <v>Ja</v>
      </c>
      <c r="AQ309" t="str">
        <f>VLOOKUP($B309,'Miljövärden urval för publ'!$B$1:$H$450,6,FALSE)</f>
        <v>Nej</v>
      </c>
      <c r="AU309">
        <f t="shared" si="43"/>
        <v>1.7436499999999999</v>
      </c>
      <c r="AV309">
        <f t="shared" si="44"/>
        <v>0</v>
      </c>
      <c r="AW309">
        <f t="shared" si="45"/>
        <v>11.02866</v>
      </c>
      <c r="AX309">
        <f t="shared" si="46"/>
        <v>17.995199999999997</v>
      </c>
      <c r="AZ309">
        <f t="shared" si="47"/>
        <v>0</v>
      </c>
      <c r="BA309">
        <f t="shared" si="48"/>
        <v>0</v>
      </c>
      <c r="BC309">
        <f t="shared" si="49"/>
        <v>38.203559999999996</v>
      </c>
    </row>
    <row r="310" spans="1:55" ht="15" customHeight="1" x14ac:dyDescent="0.25">
      <c r="A310" t="s">
        <v>438</v>
      </c>
      <c r="B310" t="s">
        <v>439</v>
      </c>
      <c r="C310">
        <f>VLOOKUP($B310,'Tillförd energi'!$B$1:$AS$566,MATCH(C$1,'Tillförd energi'!$B$1:$AQ$1,0),FALSE)</f>
        <v>0</v>
      </c>
      <c r="D310">
        <f>VLOOKUP($B310,'Tillförd energi'!$B$1:$AS$566,MATCH(D$1,'Tillförd energi'!$B$1:$AQ$1,0),FALSE)</f>
        <v>0.317</v>
      </c>
      <c r="E310">
        <f>VLOOKUP($B310,'Tillförd energi'!$B$1:$AS$566,MATCH(E$1,'Tillförd energi'!$B$1:$AQ$1,0),FALSE)</f>
        <v>0</v>
      </c>
      <c r="F310">
        <f>VLOOKUP($B310,'Tillförd energi'!$B$1:$AS$566,MATCH(F$1,'Tillförd energi'!$B$1:$AQ$1,0),FALSE)</f>
        <v>0</v>
      </c>
      <c r="G310">
        <f>VLOOKUP($B310,'Tillförd energi'!$B$1:$AS$566,MATCH(G$1,'Tillförd energi'!$B$1:$AQ$1,0),FALSE)</f>
        <v>0</v>
      </c>
      <c r="H310">
        <f>VLOOKUP($B310,'Tillförd energi'!$B$1:$AS$566,MATCH(H$1,'Tillförd energi'!$B$1:$AQ$1,0),FALSE)</f>
        <v>0.46899999999999997</v>
      </c>
      <c r="I310">
        <f>VLOOKUP($B310,'Tillförd energi'!$B$1:$AS$566,MATCH(I$1,'Tillförd energi'!$B$1:$AQ$1,0),FALSE)</f>
        <v>0</v>
      </c>
      <c r="J310">
        <f>VLOOKUP($B310,'Tillförd energi'!$B$1:$AS$566,MATCH(J$1,'Tillförd energi'!$B$1:$AQ$1,0),FALSE)</f>
        <v>0</v>
      </c>
      <c r="K310">
        <v>0</v>
      </c>
      <c r="L310">
        <f>VLOOKUP($B310,'Tillförd energi'!$B$1:$AS$566,MATCH(L$1,'Tillförd energi'!$B$1:$AQ$1,0),FALSE)</f>
        <v>0</v>
      </c>
      <c r="M310">
        <f>VLOOKUP($B310,'Tillförd energi'!$B$1:$AS$566,MATCH(M$1,'Tillförd energi'!$B$1:$AQ$1,0),FALSE)</f>
        <v>0</v>
      </c>
      <c r="N310">
        <f>VLOOKUP($B310,'Tillförd energi'!$B$1:$AS$566,MATCH(N$1,'Tillförd energi'!$B$1:$AQ$1,0),FALSE)</f>
        <v>45.625</v>
      </c>
      <c r="O310">
        <f>VLOOKUP($B310,'Tillförd energi'!$B$1:$AS$566,MATCH(O$1,'Tillförd energi'!$B$1:$AQ$1,0),FALSE)</f>
        <v>0</v>
      </c>
      <c r="P310">
        <f>VLOOKUP($B310,'Tillförd energi'!$B$1:$AS$566,MATCH(P$1,'Tillförd energi'!$B$1:$AQ$1,0),FALSE)</f>
        <v>0</v>
      </c>
      <c r="Q310">
        <f>VLOOKUP($B310,'Tillförd energi'!$B$1:$AS$566,MATCH(Q$1,'Tillförd energi'!$B$1:$AQ$1,0),FALSE)</f>
        <v>0</v>
      </c>
      <c r="R310">
        <f>VLOOKUP($B310,'Tillförd energi'!$B$1:$AS$566,MATCH(R$1,'Tillförd energi'!$B$1:$AQ$1,0),FALSE)</f>
        <v>0.85</v>
      </c>
      <c r="S310">
        <f>VLOOKUP($B310,'Tillförd energi'!$B$1:$AS$566,MATCH(S$1,'Tillförd energi'!$B$1:$AQ$1,0),FALSE)</f>
        <v>0</v>
      </c>
      <c r="T310">
        <f>VLOOKUP($B310,'Tillförd energi'!$B$1:$AS$566,MATCH(T$1,'Tillförd energi'!$B$1:$AQ$1,0),FALSE)</f>
        <v>0</v>
      </c>
      <c r="U310">
        <f>VLOOKUP($B310,'Tillförd energi'!$B$1:$AS$566,MATCH(U$1,'Tillförd energi'!$B$1:$AQ$1,0),FALSE)</f>
        <v>0</v>
      </c>
      <c r="V310">
        <f>VLOOKUP($B310,'Tillförd energi'!$B$1:$AS$566,MATCH(V$1,'Tillförd energi'!$B$1:$AQ$1,0),FALSE)</f>
        <v>0</v>
      </c>
      <c r="W310">
        <f>VLOOKUP($B310,'Tillförd energi'!$B$1:$AS$566,MATCH(W$1,'Tillförd energi'!$B$1:$AQ$1,0),FALSE)</f>
        <v>0</v>
      </c>
      <c r="X310">
        <f>VLOOKUP($B310,'Tillförd energi'!$B$1:$AS$566,MATCH(X$1,'Tillförd energi'!$B$1:$AQ$1,0),FALSE)</f>
        <v>0</v>
      </c>
      <c r="Y310">
        <f>VLOOKUP($B310,'Tillförd energi'!$B$1:$AS$566,MATCH(Y$1,'Tillförd energi'!$B$1:$AQ$1,0),FALSE)</f>
        <v>0</v>
      </c>
      <c r="Z310">
        <f>VLOOKUP($B310,'Tillförd energi'!$B$1:$AS$566,MATCH(Z$1,'Tillförd energi'!$B$1:$AQ$1,0),FALSE)</f>
        <v>1.474</v>
      </c>
      <c r="AA310">
        <f>VLOOKUP($B310,'Tillförd energi'!$B$1:$AS$566,MATCH(AA$1,'Tillförd energi'!$B$1:$AQ$1,0),FALSE)</f>
        <v>0</v>
      </c>
      <c r="AB310">
        <f>VLOOKUP($B310,'Tillförd energi'!$B$1:$AS$566,MATCH(AB$1,'Tillförd energi'!$B$1:$AQ$1,0),FALSE)</f>
        <v>0</v>
      </c>
      <c r="AC310">
        <f>VLOOKUP($B310,'Tillförd energi'!$B$1:$AS$566,MATCH(AC$1,'Tillförd energi'!$B$1:$AQ$1,0),FALSE)</f>
        <v>2.1869999999999998</v>
      </c>
      <c r="AD310">
        <f>VLOOKUP($B310,'Tillförd energi'!$B$1:$AS$566,MATCH(AD$1,'Tillförd energi'!$B$1:$AQ$1,0),FALSE)</f>
        <v>0</v>
      </c>
      <c r="AE310">
        <f>VLOOKUP($B310,'Tillförd energi'!$B$1:$AS$566,MATCH(AE$1,'Tillförd energi'!$B$1:$AQ$1,0),FALSE)</f>
        <v>0</v>
      </c>
      <c r="AF310">
        <f>VLOOKUP($B310,'Tillförd energi'!$B$1:$AS$566,MATCH(AF$1,'Tillförd energi'!$B$1:$AQ$1,0),FALSE)</f>
        <v>1.083</v>
      </c>
      <c r="AG310">
        <f>IFERROR(VLOOKUP(B310,Miljö!$B$1:$S$476,9,FALSE)/1,0)</f>
        <v>0</v>
      </c>
      <c r="AI310">
        <f t="shared" si="40"/>
        <v>52.004999999999995</v>
      </c>
      <c r="AJ310">
        <f t="shared" si="41"/>
        <v>52.004999999999995</v>
      </c>
      <c r="AK310">
        <f>IF(ISERROR(1/VLOOKUP($B310,Leveranser!$B$1:$S$500,MATCH("såld värme (gwh)",Leveranser!$B$1:$S$1,0),FALSE)),"",VLOOKUP($B310,Leveranser!$B$1:$S$500,MATCH("såld värme (gwh)",Leveranser!$B$1:$S$1,0),FALSE))</f>
        <v>43.046999999999997</v>
      </c>
      <c r="AL310" s="22">
        <f>VLOOKUP($B310,Leveranser!$B$1:$Y$500,MATCH("Totalt såld fjärrvärme till andra fjärrvärmeföretag",Leveranser!$B$1:$AA$1,0),FALSE)</f>
        <v>0</v>
      </c>
      <c r="AM310" s="22">
        <f>IF(ISERROR(1/VLOOKUP($B310,Miljö!$B$1:$S$500,MATCH("Såld mängd produktionsspecifik fjärrvärme (GWh)",Miljö!$B$1:$R$1,0),FALSE)),0,VLOOKUP($B310,Miljö!$B$1:$S$500,MATCH("Såld mängd produktionsspecifik fjärrvärme (GWh)",Miljö!$B$1:$R$1,0),FALSE))</f>
        <v>0</v>
      </c>
      <c r="AN310" s="23">
        <f t="shared" si="42"/>
        <v>0.82774733198730888</v>
      </c>
      <c r="AP310" t="str">
        <f>VLOOKUP($B310,'Miljövärden urval för publ'!$B$1:$H$450,7,FALSE)</f>
        <v>Ja</v>
      </c>
      <c r="AQ310" t="str">
        <f>VLOOKUP($B310,'Miljövärden urval för publ'!$B$1:$H$450,6,FALSE)</f>
        <v>Nej</v>
      </c>
      <c r="AU310">
        <f t="shared" si="43"/>
        <v>2.5569999999999999</v>
      </c>
      <c r="AV310">
        <f t="shared" si="44"/>
        <v>0</v>
      </c>
      <c r="AW310">
        <f t="shared" si="45"/>
        <v>45.625</v>
      </c>
      <c r="AX310">
        <f t="shared" si="46"/>
        <v>0.85</v>
      </c>
      <c r="AZ310">
        <f t="shared" si="47"/>
        <v>0</v>
      </c>
      <c r="BA310">
        <f t="shared" si="48"/>
        <v>0</v>
      </c>
      <c r="BC310">
        <f t="shared" si="49"/>
        <v>46.475000000000001</v>
      </c>
    </row>
    <row r="311" spans="1:55" ht="15" customHeight="1" x14ac:dyDescent="0.25">
      <c r="A311" t="s">
        <v>438</v>
      </c>
      <c r="B311" t="s">
        <v>440</v>
      </c>
      <c r="C311">
        <f>VLOOKUP($B311,'Tillförd energi'!$B$1:$AS$566,MATCH(C$1,'Tillförd energi'!$B$1:$AQ$1,0),FALSE)</f>
        <v>0</v>
      </c>
      <c r="D311">
        <f>VLOOKUP($B311,'Tillförd energi'!$B$1:$AS$566,MATCH(D$1,'Tillförd energi'!$B$1:$AQ$1,0),FALSE)</f>
        <v>3.2000000000000001E-2</v>
      </c>
      <c r="E311">
        <f>VLOOKUP($B311,'Tillförd energi'!$B$1:$AS$566,MATCH(E$1,'Tillförd energi'!$B$1:$AQ$1,0),FALSE)</f>
        <v>0</v>
      </c>
      <c r="F311">
        <f>VLOOKUP($B311,'Tillförd energi'!$B$1:$AS$566,MATCH(F$1,'Tillförd energi'!$B$1:$AQ$1,0),FALSE)</f>
        <v>0</v>
      </c>
      <c r="G311">
        <f>VLOOKUP($B311,'Tillförd energi'!$B$1:$AS$566,MATCH(G$1,'Tillförd energi'!$B$1:$AQ$1,0),FALSE)</f>
        <v>0</v>
      </c>
      <c r="H311">
        <f>VLOOKUP($B311,'Tillförd energi'!$B$1:$AS$566,MATCH(H$1,'Tillförd energi'!$B$1:$AQ$1,0),FALSE)</f>
        <v>0</v>
      </c>
      <c r="I311">
        <f>VLOOKUP($B311,'Tillförd energi'!$B$1:$AS$566,MATCH(I$1,'Tillförd energi'!$B$1:$AQ$1,0),FALSE)</f>
        <v>0</v>
      </c>
      <c r="J311">
        <f>VLOOKUP($B311,'Tillförd energi'!$B$1:$AS$566,MATCH(J$1,'Tillförd energi'!$B$1:$AQ$1,0),FALSE)</f>
        <v>0</v>
      </c>
      <c r="K311">
        <v>0</v>
      </c>
      <c r="L311">
        <f>VLOOKUP($B311,'Tillförd energi'!$B$1:$AS$566,MATCH(L$1,'Tillförd energi'!$B$1:$AQ$1,0),FALSE)</f>
        <v>0</v>
      </c>
      <c r="M311">
        <f>VLOOKUP($B311,'Tillförd energi'!$B$1:$AS$566,MATCH(M$1,'Tillförd energi'!$B$1:$AQ$1,0),FALSE)</f>
        <v>0</v>
      </c>
      <c r="N311">
        <f>VLOOKUP($B311,'Tillförd energi'!$B$1:$AS$566,MATCH(N$1,'Tillförd energi'!$B$1:$AQ$1,0),FALSE)</f>
        <v>0</v>
      </c>
      <c r="O311">
        <f>VLOOKUP($B311,'Tillförd energi'!$B$1:$AS$566,MATCH(O$1,'Tillförd energi'!$B$1:$AQ$1,0),FALSE)</f>
        <v>0</v>
      </c>
      <c r="P311">
        <f>VLOOKUP($B311,'Tillförd energi'!$B$1:$AS$566,MATCH(P$1,'Tillförd energi'!$B$1:$AQ$1,0),FALSE)</f>
        <v>0</v>
      </c>
      <c r="Q311">
        <f>VLOOKUP($B311,'Tillförd energi'!$B$1:$AS$566,MATCH(Q$1,'Tillförd energi'!$B$1:$AQ$1,0),FALSE)</f>
        <v>0</v>
      </c>
      <c r="R311">
        <f>VLOOKUP($B311,'Tillförd energi'!$B$1:$AS$566,MATCH(R$1,'Tillförd energi'!$B$1:$AQ$1,0),FALSE)</f>
        <v>0</v>
      </c>
      <c r="S311">
        <f>VLOOKUP($B311,'Tillförd energi'!$B$1:$AS$566,MATCH(S$1,'Tillförd energi'!$B$1:$AQ$1,0),FALSE)</f>
        <v>7.343</v>
      </c>
      <c r="T311">
        <f>VLOOKUP($B311,'Tillförd energi'!$B$1:$AS$566,MATCH(T$1,'Tillförd energi'!$B$1:$AQ$1,0),FALSE)</f>
        <v>0</v>
      </c>
      <c r="U311">
        <f>VLOOKUP($B311,'Tillförd energi'!$B$1:$AS$566,MATCH(U$1,'Tillförd energi'!$B$1:$AQ$1,0),FALSE)</f>
        <v>0</v>
      </c>
      <c r="V311">
        <f>VLOOKUP($B311,'Tillförd energi'!$B$1:$AS$566,MATCH(V$1,'Tillförd energi'!$B$1:$AQ$1,0),FALSE)</f>
        <v>0</v>
      </c>
      <c r="W311">
        <f>VLOOKUP($B311,'Tillförd energi'!$B$1:$AS$566,MATCH(W$1,'Tillförd energi'!$B$1:$AQ$1,0),FALSE)</f>
        <v>0</v>
      </c>
      <c r="X311">
        <f>VLOOKUP($B311,'Tillförd energi'!$B$1:$AS$566,MATCH(X$1,'Tillförd energi'!$B$1:$AQ$1,0),FALSE)</f>
        <v>0</v>
      </c>
      <c r="Y311">
        <f>VLOOKUP($B311,'Tillförd energi'!$B$1:$AS$566,MATCH(Y$1,'Tillförd energi'!$B$1:$AQ$1,0),FALSE)</f>
        <v>0</v>
      </c>
      <c r="Z311">
        <f>VLOOKUP($B311,'Tillförd energi'!$B$1:$AS$566,MATCH(Z$1,'Tillförd energi'!$B$1:$AQ$1,0),FALSE)</f>
        <v>0.14000000000000001</v>
      </c>
      <c r="AA311">
        <f>VLOOKUP($B311,'Tillförd energi'!$B$1:$AS$566,MATCH(AA$1,'Tillförd energi'!$B$1:$AQ$1,0),FALSE)</f>
        <v>0</v>
      </c>
      <c r="AB311">
        <f>VLOOKUP($B311,'Tillförd energi'!$B$1:$AS$566,MATCH(AB$1,'Tillförd energi'!$B$1:$AQ$1,0),FALSE)</f>
        <v>0</v>
      </c>
      <c r="AC311">
        <f>VLOOKUP($B311,'Tillförd energi'!$B$1:$AS$566,MATCH(AC$1,'Tillförd energi'!$B$1:$AQ$1,0),FALSE)</f>
        <v>0</v>
      </c>
      <c r="AD311">
        <f>VLOOKUP($B311,'Tillförd energi'!$B$1:$AS$566,MATCH(AD$1,'Tillförd energi'!$B$1:$AQ$1,0),FALSE)</f>
        <v>0</v>
      </c>
      <c r="AE311">
        <f>VLOOKUP($B311,'Tillförd energi'!$B$1:$AS$566,MATCH(AE$1,'Tillförd energi'!$B$1:$AQ$1,0),FALSE)</f>
        <v>0</v>
      </c>
      <c r="AF311">
        <f>VLOOKUP($B311,'Tillförd energi'!$B$1:$AS$566,MATCH(AF$1,'Tillförd energi'!$B$1:$AQ$1,0),FALSE)</f>
        <v>0.16700000000000001</v>
      </c>
      <c r="AG311">
        <f>IFERROR(VLOOKUP(B311,Miljö!$B$1:$S$476,9,FALSE)/1,0)</f>
        <v>0</v>
      </c>
      <c r="AI311">
        <f t="shared" si="40"/>
        <v>7.6819999999999995</v>
      </c>
      <c r="AJ311">
        <f t="shared" si="41"/>
        <v>7.6819999999999995</v>
      </c>
      <c r="AK311">
        <f>IF(ISERROR(1/VLOOKUP($B311,Leveranser!$B$1:$S$500,MATCH("såld värme (gwh)",Leveranser!$B$1:$S$1,0),FALSE)),"",VLOOKUP($B311,Leveranser!$B$1:$S$500,MATCH("såld värme (gwh)",Leveranser!$B$1:$S$1,0),FALSE))</f>
        <v>7.1029999999999998</v>
      </c>
      <c r="AL311" s="22">
        <f>VLOOKUP($B311,Leveranser!$B$1:$Y$500,MATCH("Totalt såld fjärrvärme till andra fjärrvärmeföretag",Leveranser!$B$1:$AA$1,0),FALSE)</f>
        <v>0</v>
      </c>
      <c r="AM311" s="22">
        <f>IF(ISERROR(1/VLOOKUP($B311,Miljö!$B$1:$S$500,MATCH("Såld mängd produktionsspecifik fjärrvärme (GWh)",Miljö!$B$1:$R$1,0),FALSE)),0,VLOOKUP($B311,Miljö!$B$1:$S$500,MATCH("Såld mängd produktionsspecifik fjärrvärme (GWh)",Miljö!$B$1:$R$1,0),FALSE))</f>
        <v>0</v>
      </c>
      <c r="AN311" s="23">
        <f t="shared" si="42"/>
        <v>0.92462900286383753</v>
      </c>
      <c r="AP311" t="str">
        <f>VLOOKUP($B311,'Miljövärden urval för publ'!$B$1:$H$450,7,FALSE)</f>
        <v>Ja</v>
      </c>
      <c r="AQ311" t="str">
        <f>VLOOKUP($B311,'Miljövärden urval för publ'!$B$1:$H$450,6,FALSE)</f>
        <v>Nej</v>
      </c>
      <c r="AU311">
        <f t="shared" si="43"/>
        <v>0.30700000000000005</v>
      </c>
      <c r="AV311">
        <f t="shared" si="44"/>
        <v>0</v>
      </c>
      <c r="AW311">
        <f t="shared" si="45"/>
        <v>0</v>
      </c>
      <c r="AX311">
        <f t="shared" si="46"/>
        <v>7.343</v>
      </c>
      <c r="AZ311">
        <f t="shared" si="47"/>
        <v>0</v>
      </c>
      <c r="BA311">
        <f t="shared" si="48"/>
        <v>0</v>
      </c>
      <c r="BC311">
        <f t="shared" si="49"/>
        <v>7.343</v>
      </c>
    </row>
    <row r="312" spans="1:55" ht="15" customHeight="1" x14ac:dyDescent="0.25">
      <c r="A312" t="s">
        <v>441</v>
      </c>
      <c r="B312" t="s">
        <v>442</v>
      </c>
      <c r="C312">
        <f>VLOOKUP($B312,'Tillförd energi'!$B$1:$AS$566,MATCH(C$1,'Tillförd energi'!$B$1:$AQ$1,0),FALSE)</f>
        <v>0</v>
      </c>
      <c r="D312">
        <f>VLOOKUP($B312,'Tillförd energi'!$B$1:$AS$566,MATCH(D$1,'Tillförd energi'!$B$1:$AQ$1,0),FALSE)</f>
        <v>0</v>
      </c>
      <c r="E312">
        <f>VLOOKUP($B312,'Tillförd energi'!$B$1:$AS$566,MATCH(E$1,'Tillförd energi'!$B$1:$AQ$1,0),FALSE)</f>
        <v>0</v>
      </c>
      <c r="F312">
        <f>VLOOKUP($B312,'Tillförd energi'!$B$1:$AS$566,MATCH(F$1,'Tillförd energi'!$B$1:$AQ$1,0),FALSE)</f>
        <v>0</v>
      </c>
      <c r="G312">
        <f>VLOOKUP($B312,'Tillförd energi'!$B$1:$AS$566,MATCH(G$1,'Tillförd energi'!$B$1:$AQ$1,0),FALSE)</f>
        <v>0</v>
      </c>
      <c r="H312">
        <f>VLOOKUP($B312,'Tillförd energi'!$B$1:$AS$566,MATCH(H$1,'Tillförd energi'!$B$1:$AQ$1,0),FALSE)</f>
        <v>0</v>
      </c>
      <c r="I312">
        <f>VLOOKUP($B312,'Tillförd energi'!$B$1:$AS$566,MATCH(I$1,'Tillförd energi'!$B$1:$AQ$1,0),FALSE)</f>
        <v>0</v>
      </c>
      <c r="J312">
        <f>VLOOKUP($B312,'Tillförd energi'!$B$1:$AS$566,MATCH(J$1,'Tillförd energi'!$B$1:$AQ$1,0),FALSE)</f>
        <v>0</v>
      </c>
      <c r="K312">
        <v>0</v>
      </c>
      <c r="L312">
        <f>VLOOKUP($B312,'Tillförd energi'!$B$1:$AS$566,MATCH(L$1,'Tillförd energi'!$B$1:$AQ$1,0),FALSE)</f>
        <v>0</v>
      </c>
      <c r="M312">
        <f>VLOOKUP($B312,'Tillförd energi'!$B$1:$AS$566,MATCH(M$1,'Tillförd energi'!$B$1:$AQ$1,0),FALSE)</f>
        <v>0</v>
      </c>
      <c r="N312">
        <f>VLOOKUP($B312,'Tillförd energi'!$B$1:$AS$566,MATCH(N$1,'Tillförd energi'!$B$1:$AQ$1,0),FALSE)</f>
        <v>0</v>
      </c>
      <c r="O312">
        <f>VLOOKUP($B312,'Tillförd energi'!$B$1:$AS$566,MATCH(O$1,'Tillförd energi'!$B$1:$AQ$1,0),FALSE)</f>
        <v>0</v>
      </c>
      <c r="P312">
        <f>VLOOKUP($B312,'Tillförd energi'!$B$1:$AS$566,MATCH(P$1,'Tillförd energi'!$B$1:$AQ$1,0),FALSE)</f>
        <v>0</v>
      </c>
      <c r="Q312">
        <f>VLOOKUP($B312,'Tillförd energi'!$B$1:$AS$566,MATCH(Q$1,'Tillförd energi'!$B$1:$AQ$1,0),FALSE)</f>
        <v>0</v>
      </c>
      <c r="R312">
        <f>VLOOKUP($B312,'Tillförd energi'!$B$1:$AS$566,MATCH(R$1,'Tillförd energi'!$B$1:$AQ$1,0),FALSE)</f>
        <v>0</v>
      </c>
      <c r="S312">
        <f>VLOOKUP($B312,'Tillförd energi'!$B$1:$AS$566,MATCH(S$1,'Tillförd energi'!$B$1:$AQ$1,0),FALSE)</f>
        <v>0</v>
      </c>
      <c r="T312">
        <f>VLOOKUP($B312,'Tillförd energi'!$B$1:$AS$566,MATCH(T$1,'Tillförd energi'!$B$1:$AQ$1,0),FALSE)</f>
        <v>0</v>
      </c>
      <c r="U312">
        <f>VLOOKUP($B312,'Tillförd energi'!$B$1:$AS$566,MATCH(U$1,'Tillförd energi'!$B$1:$AQ$1,0),FALSE)</f>
        <v>0</v>
      </c>
      <c r="V312">
        <f>VLOOKUP($B312,'Tillförd energi'!$B$1:$AS$566,MATCH(V$1,'Tillförd energi'!$B$1:$AQ$1,0),FALSE)</f>
        <v>0</v>
      </c>
      <c r="W312">
        <f>VLOOKUP($B312,'Tillförd energi'!$B$1:$AS$566,MATCH(W$1,'Tillförd energi'!$B$1:$AQ$1,0),FALSE)</f>
        <v>0</v>
      </c>
      <c r="X312">
        <f>VLOOKUP($B312,'Tillförd energi'!$B$1:$AS$566,MATCH(X$1,'Tillförd energi'!$B$1:$AQ$1,0),FALSE)</f>
        <v>0</v>
      </c>
      <c r="Y312">
        <f>VLOOKUP($B312,'Tillförd energi'!$B$1:$AS$566,MATCH(Y$1,'Tillförd energi'!$B$1:$AQ$1,0),FALSE)</f>
        <v>0</v>
      </c>
      <c r="Z312">
        <f>VLOOKUP($B312,'Tillförd energi'!$B$1:$AS$566,MATCH(Z$1,'Tillförd energi'!$B$1:$AQ$1,0),FALSE)</f>
        <v>0</v>
      </c>
      <c r="AA312">
        <f>VLOOKUP($B312,'Tillförd energi'!$B$1:$AS$566,MATCH(AA$1,'Tillförd energi'!$B$1:$AQ$1,0),FALSE)</f>
        <v>0</v>
      </c>
      <c r="AB312">
        <f>VLOOKUP($B312,'Tillförd energi'!$B$1:$AS$566,MATCH(AB$1,'Tillförd energi'!$B$1:$AQ$1,0),FALSE)</f>
        <v>0</v>
      </c>
      <c r="AC312">
        <f>VLOOKUP($B312,'Tillförd energi'!$B$1:$AS$566,MATCH(AC$1,'Tillförd energi'!$B$1:$AQ$1,0),FALSE)</f>
        <v>0</v>
      </c>
      <c r="AD312">
        <f>VLOOKUP($B312,'Tillförd energi'!$B$1:$AS$566,MATCH(AD$1,'Tillförd energi'!$B$1:$AQ$1,0),FALSE)</f>
        <v>0</v>
      </c>
      <c r="AE312">
        <f>VLOOKUP($B312,'Tillförd energi'!$B$1:$AS$566,MATCH(AE$1,'Tillförd energi'!$B$1:$AQ$1,0),FALSE)</f>
        <v>0</v>
      </c>
      <c r="AF312">
        <f>VLOOKUP($B312,'Tillförd energi'!$B$1:$AS$566,MATCH(AF$1,'Tillförd energi'!$B$1:$AQ$1,0),FALSE)</f>
        <v>0</v>
      </c>
      <c r="AG312">
        <f>IFERROR(VLOOKUP(B312,Miljö!$B$1:$S$476,9,FALSE)/1,0)</f>
        <v>0</v>
      </c>
      <c r="AI312">
        <f t="shared" si="40"/>
        <v>0</v>
      </c>
      <c r="AJ312">
        <f t="shared" si="41"/>
        <v>0</v>
      </c>
      <c r="AK312">
        <f>IF(ISERROR(1/VLOOKUP($B312,Leveranser!$B$1:$S$500,MATCH("såld värme (gwh)",Leveranser!$B$1:$S$1,0),FALSE)),"",VLOOKUP($B312,Leveranser!$B$1:$S$500,MATCH("såld värme (gwh)",Leveranser!$B$1:$S$1,0),FALSE))</f>
        <v>0.12</v>
      </c>
      <c r="AL312" s="22">
        <f>VLOOKUP($B312,Leveranser!$B$1:$Y$500,MATCH("Totalt såld fjärrvärme till andra fjärrvärmeföretag",Leveranser!$B$1:$AA$1,0),FALSE)</f>
        <v>0</v>
      </c>
      <c r="AM312" s="22">
        <f>IF(ISERROR(1/VLOOKUP($B312,Miljö!$B$1:$S$500,MATCH("Såld mängd produktionsspecifik fjärrvärme (GWh)",Miljö!$B$1:$R$1,0),FALSE)),0,VLOOKUP($B312,Miljö!$B$1:$S$500,MATCH("Såld mängd produktionsspecifik fjärrvärme (GWh)",Miljö!$B$1:$R$1,0),FALSE))</f>
        <v>0</v>
      </c>
      <c r="AN312" s="23" t="str">
        <f t="shared" si="42"/>
        <v/>
      </c>
      <c r="AP312" t="str">
        <f>VLOOKUP($B312,'Miljövärden urval för publ'!$B$1:$H$450,7,FALSE)</f>
        <v>Nej</v>
      </c>
      <c r="AQ312" t="str">
        <f>VLOOKUP($B312,'Miljövärden urval för publ'!$B$1:$H$450,6,FALSE)</f>
        <v>Nej</v>
      </c>
      <c r="AU312">
        <f t="shared" si="43"/>
        <v>0</v>
      </c>
      <c r="AV312">
        <f t="shared" si="44"/>
        <v>0</v>
      </c>
      <c r="AW312">
        <f t="shared" si="45"/>
        <v>0</v>
      </c>
      <c r="AX312">
        <f t="shared" si="46"/>
        <v>0</v>
      </c>
      <c r="AZ312">
        <f t="shared" si="47"/>
        <v>0</v>
      </c>
      <c r="BA312">
        <f t="shared" si="48"/>
        <v>0</v>
      </c>
      <c r="BC312">
        <f t="shared" si="49"/>
        <v>0</v>
      </c>
    </row>
    <row r="313" spans="1:55" ht="15" customHeight="1" x14ac:dyDescent="0.25">
      <c r="A313" t="s">
        <v>443</v>
      </c>
      <c r="B313" t="s">
        <v>444</v>
      </c>
      <c r="C313">
        <f>VLOOKUP($B313,'Tillförd energi'!$B$1:$AS$566,MATCH(C$1,'Tillförd energi'!$B$1:$AQ$1,0),FALSE)</f>
        <v>0</v>
      </c>
      <c r="D313">
        <f>VLOOKUP($B313,'Tillförd energi'!$B$1:$AS$566,MATCH(D$1,'Tillförd energi'!$B$1:$AQ$1,0),FALSE)</f>
        <v>0.01</v>
      </c>
      <c r="E313">
        <f>VLOOKUP($B313,'Tillförd energi'!$B$1:$AS$566,MATCH(E$1,'Tillförd energi'!$B$1:$AQ$1,0),FALSE)</f>
        <v>0</v>
      </c>
      <c r="F313">
        <f>VLOOKUP($B313,'Tillförd energi'!$B$1:$AS$566,MATCH(F$1,'Tillförd energi'!$B$1:$AQ$1,0),FALSE)</f>
        <v>1.8</v>
      </c>
      <c r="G313">
        <f>VLOOKUP($B313,'Tillförd energi'!$B$1:$AS$566,MATCH(G$1,'Tillförd energi'!$B$1:$AQ$1,0),FALSE)</f>
        <v>0</v>
      </c>
      <c r="H313">
        <f>VLOOKUP($B313,'Tillförd energi'!$B$1:$AS$566,MATCH(H$1,'Tillförd energi'!$B$1:$AQ$1,0),FALSE)</f>
        <v>0</v>
      </c>
      <c r="I313">
        <f>VLOOKUP($B313,'Tillförd energi'!$B$1:$AS$566,MATCH(I$1,'Tillförd energi'!$B$1:$AQ$1,0),FALSE)</f>
        <v>0</v>
      </c>
      <c r="J313">
        <f>VLOOKUP($B313,'Tillförd energi'!$B$1:$AS$566,MATCH(J$1,'Tillförd energi'!$B$1:$AQ$1,0),FALSE)</f>
        <v>0</v>
      </c>
      <c r="K313">
        <v>0</v>
      </c>
      <c r="L313">
        <f>VLOOKUP($B313,'Tillförd energi'!$B$1:$AS$566,MATCH(L$1,'Tillförd energi'!$B$1:$AQ$1,0),FALSE)</f>
        <v>0</v>
      </c>
      <c r="M313">
        <f>VLOOKUP($B313,'Tillförd energi'!$B$1:$AS$566,MATCH(M$1,'Tillförd energi'!$B$1:$AQ$1,0),FALSE)</f>
        <v>1.5446500000000001</v>
      </c>
      <c r="N313">
        <f>VLOOKUP($B313,'Tillförd energi'!$B$1:$AS$566,MATCH(N$1,'Tillförd energi'!$B$1:$AQ$1,0),FALSE)</f>
        <v>102.52</v>
      </c>
      <c r="O313">
        <f>VLOOKUP($B313,'Tillförd energi'!$B$1:$AS$566,MATCH(O$1,'Tillförd energi'!$B$1:$AQ$1,0),FALSE)</f>
        <v>1.5446500000000001</v>
      </c>
      <c r="P313">
        <f>VLOOKUP($B313,'Tillförd energi'!$B$1:$AS$566,MATCH(P$1,'Tillförd energi'!$B$1:$AQ$1,0),FALSE)</f>
        <v>9.8777299999999997</v>
      </c>
      <c r="Q313">
        <f>VLOOKUP($B313,'Tillförd energi'!$B$1:$AS$566,MATCH(Q$1,'Tillförd energi'!$B$1:$AQ$1,0),FALSE)</f>
        <v>0</v>
      </c>
      <c r="R313">
        <f>VLOOKUP($B313,'Tillförd energi'!$B$1:$AS$566,MATCH(R$1,'Tillförd energi'!$B$1:$AQ$1,0),FALSE)</f>
        <v>0</v>
      </c>
      <c r="S313">
        <f>VLOOKUP($B313,'Tillförd energi'!$B$1:$AS$566,MATCH(S$1,'Tillförd energi'!$B$1:$AQ$1,0),FALSE)</f>
        <v>0</v>
      </c>
      <c r="T313">
        <f>VLOOKUP($B313,'Tillförd energi'!$B$1:$AS$566,MATCH(T$1,'Tillförd energi'!$B$1:$AQ$1,0),FALSE)</f>
        <v>0</v>
      </c>
      <c r="U313">
        <f>VLOOKUP($B313,'Tillförd energi'!$B$1:$AS$566,MATCH(U$1,'Tillförd energi'!$B$1:$AQ$1,0),FALSE)</f>
        <v>0</v>
      </c>
      <c r="V313">
        <f>VLOOKUP($B313,'Tillförd energi'!$B$1:$AS$566,MATCH(V$1,'Tillförd energi'!$B$1:$AQ$1,0),FALSE)</f>
        <v>0</v>
      </c>
      <c r="W313">
        <f>VLOOKUP($B313,'Tillförd energi'!$B$1:$AS$566,MATCH(W$1,'Tillförd energi'!$B$1:$AQ$1,0),FALSE)</f>
        <v>0</v>
      </c>
      <c r="X313">
        <f>VLOOKUP($B313,'Tillförd energi'!$B$1:$AS$566,MATCH(X$1,'Tillförd energi'!$B$1:$AQ$1,0),FALSE)</f>
        <v>0</v>
      </c>
      <c r="Y313">
        <f>VLOOKUP($B313,'Tillförd energi'!$B$1:$AS$566,MATCH(Y$1,'Tillförd energi'!$B$1:$AQ$1,0),FALSE)</f>
        <v>0</v>
      </c>
      <c r="Z313">
        <f>VLOOKUP($B313,'Tillförd energi'!$B$1:$AS$566,MATCH(Z$1,'Tillförd energi'!$B$1:$AQ$1,0),FALSE)</f>
        <v>0</v>
      </c>
      <c r="AA313">
        <f>VLOOKUP($B313,'Tillförd energi'!$B$1:$AS$566,MATCH(AA$1,'Tillförd energi'!$B$1:$AQ$1,0),FALSE)</f>
        <v>0</v>
      </c>
      <c r="AB313">
        <f>VLOOKUP($B313,'Tillförd energi'!$B$1:$AS$566,MATCH(AB$1,'Tillförd energi'!$B$1:$AQ$1,0),FALSE)</f>
        <v>0</v>
      </c>
      <c r="AC313">
        <f>VLOOKUP($B313,'Tillförd energi'!$B$1:$AS$566,MATCH(AC$1,'Tillförd energi'!$B$1:$AQ$1,0),FALSE)</f>
        <v>22.9</v>
      </c>
      <c r="AD313">
        <f>VLOOKUP($B313,'Tillförd energi'!$B$1:$AS$566,MATCH(AD$1,'Tillförd energi'!$B$1:$AQ$1,0),FALSE)</f>
        <v>0</v>
      </c>
      <c r="AE313">
        <f>VLOOKUP($B313,'Tillförd energi'!$B$1:$AS$566,MATCH(AE$1,'Tillförd energi'!$B$1:$AQ$1,0),FALSE)</f>
        <v>0</v>
      </c>
      <c r="AF313">
        <f>VLOOKUP($B313,'Tillförd energi'!$B$1:$AS$566,MATCH(AF$1,'Tillförd energi'!$B$1:$AQ$1,0),FALSE)</f>
        <v>2.5158499999999999</v>
      </c>
      <c r="AG313">
        <f>IFERROR(VLOOKUP(B313,Miljö!$B$1:$S$476,9,FALSE)/1,0)</f>
        <v>0</v>
      </c>
      <c r="AI313">
        <f t="shared" si="40"/>
        <v>142.71288000000001</v>
      </c>
      <c r="AJ313">
        <f t="shared" si="41"/>
        <v>142.71288000000001</v>
      </c>
      <c r="AK313">
        <f>IF(ISERROR(1/VLOOKUP($B313,Leveranser!$B$1:$S$500,MATCH("såld värme (gwh)",Leveranser!$B$1:$S$1,0),FALSE)),"",VLOOKUP($B313,Leveranser!$B$1:$S$500,MATCH("såld värme (gwh)",Leveranser!$B$1:$S$1,0),FALSE))</f>
        <v>114</v>
      </c>
      <c r="AL313" s="22">
        <f>VLOOKUP($B313,Leveranser!$B$1:$Y$500,MATCH("Totalt såld fjärrvärme till andra fjärrvärmeföretag",Leveranser!$B$1:$AA$1,0),FALSE)</f>
        <v>0</v>
      </c>
      <c r="AM313" s="22">
        <f>IF(ISERROR(1/VLOOKUP($B313,Miljö!$B$1:$S$500,MATCH("Såld mängd produktionsspecifik fjärrvärme (GWh)",Miljö!$B$1:$R$1,0),FALSE)),0,VLOOKUP($B313,Miljö!$B$1:$S$500,MATCH("Såld mängd produktionsspecifik fjärrvärme (GWh)",Miljö!$B$1:$R$1,0),FALSE))</f>
        <v>0</v>
      </c>
      <c r="AN313" s="23">
        <f t="shared" si="42"/>
        <v>0.79880666692452695</v>
      </c>
      <c r="AP313" t="str">
        <f>VLOOKUP($B313,'Miljövärden urval för publ'!$B$1:$H$450,7,FALSE)</f>
        <v>Ja</v>
      </c>
      <c r="AQ313" t="str">
        <f>VLOOKUP($B313,'Miljövärden urval för publ'!$B$1:$H$450,6,FALSE)</f>
        <v>Ja</v>
      </c>
      <c r="AU313">
        <f t="shared" si="43"/>
        <v>2.5158499999999999</v>
      </c>
      <c r="AV313">
        <f t="shared" si="44"/>
        <v>0</v>
      </c>
      <c r="AW313">
        <f t="shared" si="45"/>
        <v>115.48703</v>
      </c>
      <c r="AX313">
        <f t="shared" si="46"/>
        <v>0</v>
      </c>
      <c r="AZ313">
        <f t="shared" si="47"/>
        <v>0</v>
      </c>
      <c r="BA313">
        <f t="shared" si="48"/>
        <v>0</v>
      </c>
      <c r="BC313">
        <f t="shared" si="49"/>
        <v>115.48703</v>
      </c>
    </row>
    <row r="314" spans="1:55" ht="15" customHeight="1" x14ac:dyDescent="0.25">
      <c r="A314" t="s">
        <v>445</v>
      </c>
      <c r="B314" t="s">
        <v>446</v>
      </c>
      <c r="C314">
        <f>VLOOKUP($B314,'Tillförd energi'!$B$1:$AS$566,MATCH(C$1,'Tillförd energi'!$B$1:$AQ$1,0),FALSE)</f>
        <v>0</v>
      </c>
      <c r="D314">
        <f>VLOOKUP($B314,'Tillförd energi'!$B$1:$AS$566,MATCH(D$1,'Tillförd energi'!$B$1:$AQ$1,0),FALSE)</f>
        <v>0.64</v>
      </c>
      <c r="E314">
        <f>VLOOKUP($B314,'Tillförd energi'!$B$1:$AS$566,MATCH(E$1,'Tillförd energi'!$B$1:$AQ$1,0),FALSE)</f>
        <v>0</v>
      </c>
      <c r="F314">
        <f>VLOOKUP($B314,'Tillförd energi'!$B$1:$AS$566,MATCH(F$1,'Tillförd energi'!$B$1:$AQ$1,0),FALSE)</f>
        <v>0</v>
      </c>
      <c r="G314">
        <f>VLOOKUP($B314,'Tillförd energi'!$B$1:$AS$566,MATCH(G$1,'Tillförd energi'!$B$1:$AQ$1,0),FALSE)</f>
        <v>1.2E-2</v>
      </c>
      <c r="H314">
        <f>VLOOKUP($B314,'Tillförd energi'!$B$1:$AS$566,MATCH(H$1,'Tillförd energi'!$B$1:$AQ$1,0),FALSE)</f>
        <v>0</v>
      </c>
      <c r="I314">
        <f>VLOOKUP($B314,'Tillförd energi'!$B$1:$AS$566,MATCH(I$1,'Tillförd energi'!$B$1:$AQ$1,0),FALSE)</f>
        <v>0</v>
      </c>
      <c r="J314">
        <f>VLOOKUP($B314,'Tillförd energi'!$B$1:$AS$566,MATCH(J$1,'Tillförd energi'!$B$1:$AQ$1,0),FALSE)</f>
        <v>0</v>
      </c>
      <c r="K314">
        <v>0</v>
      </c>
      <c r="L314">
        <f>VLOOKUP($B314,'Tillförd energi'!$B$1:$AS$566,MATCH(L$1,'Tillförd energi'!$B$1:$AQ$1,0),FALSE)</f>
        <v>0</v>
      </c>
      <c r="M314">
        <f>VLOOKUP($B314,'Tillförd energi'!$B$1:$AS$566,MATCH(M$1,'Tillförd energi'!$B$1:$AQ$1,0),FALSE)</f>
        <v>0</v>
      </c>
      <c r="N314">
        <f>VLOOKUP($B314,'Tillförd energi'!$B$1:$AS$566,MATCH(N$1,'Tillförd energi'!$B$1:$AQ$1,0),FALSE)</f>
        <v>40</v>
      </c>
      <c r="O314">
        <f>VLOOKUP($B314,'Tillförd energi'!$B$1:$AS$566,MATCH(O$1,'Tillförd energi'!$B$1:$AQ$1,0),FALSE)</f>
        <v>0</v>
      </c>
      <c r="P314">
        <f>VLOOKUP($B314,'Tillförd energi'!$B$1:$AS$566,MATCH(P$1,'Tillförd energi'!$B$1:$AQ$1,0),FALSE)</f>
        <v>30</v>
      </c>
      <c r="Q314">
        <f>VLOOKUP($B314,'Tillförd energi'!$B$1:$AS$566,MATCH(Q$1,'Tillförd energi'!$B$1:$AQ$1,0),FALSE)</f>
        <v>0</v>
      </c>
      <c r="R314">
        <f>VLOOKUP($B314,'Tillförd energi'!$B$1:$AS$566,MATCH(R$1,'Tillförd energi'!$B$1:$AQ$1,0),FALSE)</f>
        <v>8.1176499999999994</v>
      </c>
      <c r="S314">
        <f>VLOOKUP($B314,'Tillförd energi'!$B$1:$AS$566,MATCH(S$1,'Tillförd energi'!$B$1:$AQ$1,0),FALSE)</f>
        <v>0</v>
      </c>
      <c r="T314">
        <f>VLOOKUP($B314,'Tillförd energi'!$B$1:$AS$566,MATCH(T$1,'Tillförd energi'!$B$1:$AQ$1,0),FALSE)</f>
        <v>0</v>
      </c>
      <c r="U314">
        <f>VLOOKUP($B314,'Tillförd energi'!$B$1:$AS$566,MATCH(U$1,'Tillförd energi'!$B$1:$AQ$1,0),FALSE)</f>
        <v>0</v>
      </c>
      <c r="V314">
        <f>VLOOKUP($B314,'Tillförd energi'!$B$1:$AS$566,MATCH(V$1,'Tillförd energi'!$B$1:$AQ$1,0),FALSE)</f>
        <v>0</v>
      </c>
      <c r="W314">
        <f>VLOOKUP($B314,'Tillförd energi'!$B$1:$AS$566,MATCH(W$1,'Tillförd energi'!$B$1:$AQ$1,0),FALSE)</f>
        <v>0</v>
      </c>
      <c r="X314">
        <f>VLOOKUP($B314,'Tillförd energi'!$B$1:$AS$566,MATCH(X$1,'Tillförd energi'!$B$1:$AQ$1,0),FALSE)</f>
        <v>0</v>
      </c>
      <c r="Y314">
        <f>VLOOKUP($B314,'Tillförd energi'!$B$1:$AS$566,MATCH(Y$1,'Tillförd energi'!$B$1:$AQ$1,0),FALSE)</f>
        <v>0</v>
      </c>
      <c r="Z314">
        <f>VLOOKUP($B314,'Tillförd energi'!$B$1:$AS$566,MATCH(Z$1,'Tillförd energi'!$B$1:$AQ$1,0),FALSE)</f>
        <v>0</v>
      </c>
      <c r="AA314">
        <f>VLOOKUP($B314,'Tillförd energi'!$B$1:$AS$566,MATCH(AA$1,'Tillförd energi'!$B$1:$AQ$1,0),FALSE)</f>
        <v>0</v>
      </c>
      <c r="AB314">
        <f>VLOOKUP($B314,'Tillförd energi'!$B$1:$AS$566,MATCH(AB$1,'Tillförd energi'!$B$1:$AQ$1,0),FALSE)</f>
        <v>0</v>
      </c>
      <c r="AC314">
        <f>VLOOKUP($B314,'Tillförd energi'!$B$1:$AS$566,MATCH(AC$1,'Tillförd energi'!$B$1:$AQ$1,0),FALSE)</f>
        <v>11.5</v>
      </c>
      <c r="AD314">
        <f>VLOOKUP($B314,'Tillförd energi'!$B$1:$AS$566,MATCH(AD$1,'Tillförd energi'!$B$1:$AQ$1,0),FALSE)</f>
        <v>0</v>
      </c>
      <c r="AE314">
        <f>VLOOKUP($B314,'Tillförd energi'!$B$1:$AS$566,MATCH(AE$1,'Tillförd energi'!$B$1:$AQ$1,0),FALSE)</f>
        <v>1.5058800000000001</v>
      </c>
      <c r="AF314">
        <f>VLOOKUP($B314,'Tillförd energi'!$B$1:$AS$566,MATCH(AF$1,'Tillförd energi'!$B$1:$AQ$1,0),FALSE)</f>
        <v>1.909</v>
      </c>
      <c r="AG314">
        <f>IFERROR(VLOOKUP(B314,Miljö!$B$1:$S$476,9,FALSE)/1,0)</f>
        <v>0</v>
      </c>
      <c r="AI314">
        <f t="shared" si="40"/>
        <v>93.684530000000009</v>
      </c>
      <c r="AJ314">
        <f t="shared" si="41"/>
        <v>93.684530000000009</v>
      </c>
      <c r="AK314">
        <f>IF(ISERROR(1/VLOOKUP($B314,Leveranser!$B$1:$S$500,MATCH("såld värme (gwh)",Leveranser!$B$1:$S$1,0),FALSE)),"",VLOOKUP($B314,Leveranser!$B$1:$S$500,MATCH("såld värme (gwh)",Leveranser!$B$1:$S$1,0),FALSE))</f>
        <v>79</v>
      </c>
      <c r="AL314" s="22">
        <f>VLOOKUP($B314,Leveranser!$B$1:$Y$500,MATCH("Totalt såld fjärrvärme till andra fjärrvärmeföretag",Leveranser!$B$1:$AA$1,0),FALSE)</f>
        <v>0</v>
      </c>
      <c r="AM314" s="22">
        <f>IF(ISERROR(1/VLOOKUP($B314,Miljö!$B$1:$S$500,MATCH("Såld mängd produktionsspecifik fjärrvärme (GWh)",Miljö!$B$1:$R$1,0),FALSE)),0,VLOOKUP($B314,Miljö!$B$1:$S$500,MATCH("Såld mängd produktionsspecifik fjärrvärme (GWh)",Miljö!$B$1:$R$1,0),FALSE))</f>
        <v>0</v>
      </c>
      <c r="AN314" s="23">
        <f t="shared" si="42"/>
        <v>0.8432555513701141</v>
      </c>
      <c r="AP314" t="str">
        <f>VLOOKUP($B314,'Miljövärden urval för publ'!$B$1:$H$450,7,FALSE)</f>
        <v>Ja</v>
      </c>
      <c r="AQ314" t="str">
        <f>VLOOKUP($B314,'Miljövärden urval för publ'!$B$1:$H$450,6,FALSE)</f>
        <v>Nej</v>
      </c>
      <c r="AU314">
        <f t="shared" si="43"/>
        <v>1.909</v>
      </c>
      <c r="AV314">
        <f t="shared" si="44"/>
        <v>0</v>
      </c>
      <c r="AW314">
        <f t="shared" si="45"/>
        <v>70</v>
      </c>
      <c r="AX314">
        <f t="shared" si="46"/>
        <v>8.1176499999999994</v>
      </c>
      <c r="AZ314">
        <f t="shared" si="47"/>
        <v>0</v>
      </c>
      <c r="BA314">
        <f t="shared" si="48"/>
        <v>1.5058800000000001</v>
      </c>
      <c r="BC314">
        <f t="shared" si="49"/>
        <v>78.117649999999998</v>
      </c>
    </row>
    <row r="315" spans="1:55" ht="15" customHeight="1" x14ac:dyDescent="0.25">
      <c r="A315" t="s">
        <v>447</v>
      </c>
      <c r="B315" t="s">
        <v>448</v>
      </c>
      <c r="C315">
        <f>VLOOKUP($B315,'Tillförd energi'!$B$1:$AS$566,MATCH(C$1,'Tillförd energi'!$B$1:$AQ$1,0),FALSE)</f>
        <v>0</v>
      </c>
      <c r="D315">
        <f>VLOOKUP($B315,'Tillförd energi'!$B$1:$AS$566,MATCH(D$1,'Tillförd energi'!$B$1:$AQ$1,0),FALSE)</f>
        <v>1.3</v>
      </c>
      <c r="E315">
        <f>VLOOKUP($B315,'Tillförd energi'!$B$1:$AS$566,MATCH(E$1,'Tillförd energi'!$B$1:$AQ$1,0),FALSE)</f>
        <v>0</v>
      </c>
      <c r="F315">
        <f>VLOOKUP($B315,'Tillförd energi'!$B$1:$AS$566,MATCH(F$1,'Tillförd energi'!$B$1:$AQ$1,0),FALSE)</f>
        <v>0</v>
      </c>
      <c r="G315">
        <f>VLOOKUP($B315,'Tillförd energi'!$B$1:$AS$566,MATCH(G$1,'Tillförd energi'!$B$1:$AQ$1,0),FALSE)</f>
        <v>0</v>
      </c>
      <c r="H315">
        <f>VLOOKUP($B315,'Tillförd energi'!$B$1:$AS$566,MATCH(H$1,'Tillförd energi'!$B$1:$AQ$1,0),FALSE)</f>
        <v>0</v>
      </c>
      <c r="I315">
        <f>VLOOKUP($B315,'Tillförd energi'!$B$1:$AS$566,MATCH(I$1,'Tillförd energi'!$B$1:$AQ$1,0),FALSE)</f>
        <v>0</v>
      </c>
      <c r="J315">
        <f>VLOOKUP($B315,'Tillförd energi'!$B$1:$AS$566,MATCH(J$1,'Tillförd energi'!$B$1:$AQ$1,0),FALSE)</f>
        <v>0</v>
      </c>
      <c r="K315">
        <v>0</v>
      </c>
      <c r="L315">
        <f>VLOOKUP($B315,'Tillförd energi'!$B$1:$AS$566,MATCH(L$1,'Tillförd energi'!$B$1:$AQ$1,0),FALSE)</f>
        <v>0</v>
      </c>
      <c r="M315">
        <f>VLOOKUP($B315,'Tillförd energi'!$B$1:$AS$566,MATCH(M$1,'Tillförd energi'!$B$1:$AQ$1,0),FALSE)</f>
        <v>0</v>
      </c>
      <c r="N315">
        <f>VLOOKUP($B315,'Tillförd energi'!$B$1:$AS$566,MATCH(N$1,'Tillförd energi'!$B$1:$AQ$1,0),FALSE)</f>
        <v>313.22300000000001</v>
      </c>
      <c r="O315">
        <f>VLOOKUP($B315,'Tillförd energi'!$B$1:$AS$566,MATCH(O$1,'Tillförd energi'!$B$1:$AQ$1,0),FALSE)</f>
        <v>0</v>
      </c>
      <c r="P315">
        <f>VLOOKUP($B315,'Tillförd energi'!$B$1:$AS$566,MATCH(P$1,'Tillförd energi'!$B$1:$AQ$1,0),FALSE)</f>
        <v>0</v>
      </c>
      <c r="Q315">
        <f>VLOOKUP($B315,'Tillförd energi'!$B$1:$AS$566,MATCH(Q$1,'Tillförd energi'!$B$1:$AQ$1,0),FALSE)</f>
        <v>0</v>
      </c>
      <c r="R315">
        <f>VLOOKUP($B315,'Tillförd energi'!$B$1:$AS$566,MATCH(R$1,'Tillförd energi'!$B$1:$AQ$1,0),FALSE)</f>
        <v>0</v>
      </c>
      <c r="S315">
        <f>VLOOKUP($B315,'Tillförd energi'!$B$1:$AS$566,MATCH(S$1,'Tillförd energi'!$B$1:$AQ$1,0),FALSE)</f>
        <v>0</v>
      </c>
      <c r="T315">
        <f>VLOOKUP($B315,'Tillförd energi'!$B$1:$AS$566,MATCH(T$1,'Tillförd energi'!$B$1:$AQ$1,0),FALSE)</f>
        <v>0</v>
      </c>
      <c r="U315">
        <f>VLOOKUP($B315,'Tillförd energi'!$B$1:$AS$566,MATCH(U$1,'Tillförd energi'!$B$1:$AQ$1,0),FALSE)</f>
        <v>0</v>
      </c>
      <c r="V315">
        <f>VLOOKUP($B315,'Tillförd energi'!$B$1:$AS$566,MATCH(V$1,'Tillförd energi'!$B$1:$AQ$1,0),FALSE)</f>
        <v>0</v>
      </c>
      <c r="W315">
        <f>VLOOKUP($B315,'Tillförd energi'!$B$1:$AS$566,MATCH(W$1,'Tillförd energi'!$B$1:$AQ$1,0),FALSE)</f>
        <v>18.2</v>
      </c>
      <c r="X315">
        <f>VLOOKUP($B315,'Tillförd energi'!$B$1:$AS$566,MATCH(X$1,'Tillförd energi'!$B$1:$AQ$1,0),FALSE)</f>
        <v>0</v>
      </c>
      <c r="Y315">
        <f>VLOOKUP($B315,'Tillförd energi'!$B$1:$AS$566,MATCH(Y$1,'Tillförd energi'!$B$1:$AQ$1,0),FALSE)</f>
        <v>0</v>
      </c>
      <c r="Z315">
        <f>VLOOKUP($B315,'Tillförd energi'!$B$1:$AS$566,MATCH(Z$1,'Tillförd energi'!$B$1:$AQ$1,0),FALSE)</f>
        <v>11.4</v>
      </c>
      <c r="AA315">
        <f>VLOOKUP($B315,'Tillförd energi'!$B$1:$AS$566,MATCH(AA$1,'Tillförd energi'!$B$1:$AQ$1,0),FALSE)</f>
        <v>0</v>
      </c>
      <c r="AB315">
        <f>VLOOKUP($B315,'Tillförd energi'!$B$1:$AS$566,MATCH(AB$1,'Tillförd energi'!$B$1:$AQ$1,0),FALSE)</f>
        <v>0</v>
      </c>
      <c r="AC315">
        <f>VLOOKUP($B315,'Tillförd energi'!$B$1:$AS$566,MATCH(AC$1,'Tillförd energi'!$B$1:$AQ$1,0),FALSE)</f>
        <v>51.4</v>
      </c>
      <c r="AD315">
        <f>VLOOKUP($B315,'Tillförd energi'!$B$1:$AS$566,MATCH(AD$1,'Tillförd energi'!$B$1:$AQ$1,0),FALSE)</f>
        <v>0</v>
      </c>
      <c r="AE315">
        <f>VLOOKUP($B315,'Tillförd energi'!$B$1:$AS$566,MATCH(AE$1,'Tillförd energi'!$B$1:$AQ$1,0),FALSE)</f>
        <v>0</v>
      </c>
      <c r="AF315">
        <f>VLOOKUP($B315,'Tillförd energi'!$B$1:$AS$566,MATCH(AF$1,'Tillförd energi'!$B$1:$AQ$1,0),FALSE)</f>
        <v>7.8996700000000004</v>
      </c>
      <c r="AG315">
        <f>IFERROR(VLOOKUP(B315,Miljö!$B$1:$S$476,9,FALSE)/1,0)</f>
        <v>0</v>
      </c>
      <c r="AI315">
        <f t="shared" si="40"/>
        <v>403.42266999999998</v>
      </c>
      <c r="AJ315">
        <f t="shared" si="41"/>
        <v>403.42266999999998</v>
      </c>
      <c r="AK315">
        <f>IF(ISERROR(1/VLOOKUP($B315,Leveranser!$B$1:$S$500,MATCH("såld värme (gwh)",Leveranser!$B$1:$S$1,0),FALSE)),"",VLOOKUP($B315,Leveranser!$B$1:$S$500,MATCH("såld värme (gwh)",Leveranser!$B$1:$S$1,0),FALSE))</f>
        <v>321</v>
      </c>
      <c r="AL315" s="22">
        <f>VLOOKUP($B315,Leveranser!$B$1:$Y$500,MATCH("Totalt såld fjärrvärme till andra fjärrvärmeföretag",Leveranser!$B$1:$AA$1,0),FALSE)</f>
        <v>0</v>
      </c>
      <c r="AM315" s="22">
        <f>IF(ISERROR(1/VLOOKUP($B315,Miljö!$B$1:$S$500,MATCH("Såld mängd produktionsspecifik fjärrvärme (GWh)",Miljö!$B$1:$R$1,0),FALSE)),0,VLOOKUP($B315,Miljö!$B$1:$S$500,MATCH("Såld mängd produktionsspecifik fjärrvärme (GWh)",Miljö!$B$1:$R$1,0),FALSE))</f>
        <v>0</v>
      </c>
      <c r="AN315" s="23">
        <f t="shared" si="42"/>
        <v>0.79569152620996741</v>
      </c>
      <c r="AP315" t="str">
        <f>VLOOKUP($B315,'Miljövärden urval för publ'!$B$1:$H$450,7,FALSE)</f>
        <v>Ja</v>
      </c>
      <c r="AQ315" t="str">
        <f>VLOOKUP($B315,'Miljövärden urval för publ'!$B$1:$H$450,6,FALSE)</f>
        <v>Ja</v>
      </c>
      <c r="AU315">
        <f t="shared" si="43"/>
        <v>19.299669999999999</v>
      </c>
      <c r="AV315">
        <f t="shared" si="44"/>
        <v>0</v>
      </c>
      <c r="AW315">
        <f t="shared" si="45"/>
        <v>313.22300000000001</v>
      </c>
      <c r="AX315">
        <f t="shared" si="46"/>
        <v>0</v>
      </c>
      <c r="AZ315">
        <f t="shared" si="47"/>
        <v>0</v>
      </c>
      <c r="BA315">
        <f t="shared" si="48"/>
        <v>0</v>
      </c>
      <c r="BC315">
        <f t="shared" si="49"/>
        <v>331.423</v>
      </c>
    </row>
    <row r="316" spans="1:55" ht="15" customHeight="1" x14ac:dyDescent="0.25">
      <c r="A316" t="s">
        <v>449</v>
      </c>
      <c r="B316" t="s">
        <v>450</v>
      </c>
      <c r="C316">
        <f>VLOOKUP($B316,'Tillförd energi'!$B$1:$AS$566,MATCH(C$1,'Tillförd energi'!$B$1:$AQ$1,0),FALSE)</f>
        <v>0</v>
      </c>
      <c r="D316">
        <f>VLOOKUP($B316,'Tillförd energi'!$B$1:$AS$566,MATCH(D$1,'Tillförd energi'!$B$1:$AQ$1,0),FALSE)</f>
        <v>0</v>
      </c>
      <c r="E316">
        <f>VLOOKUP($B316,'Tillförd energi'!$B$1:$AS$566,MATCH(E$1,'Tillförd energi'!$B$1:$AQ$1,0),FALSE)</f>
        <v>0</v>
      </c>
      <c r="F316">
        <f>VLOOKUP($B316,'Tillförd energi'!$B$1:$AS$566,MATCH(F$1,'Tillförd energi'!$B$1:$AQ$1,0),FALSE)</f>
        <v>0</v>
      </c>
      <c r="G316">
        <f>VLOOKUP($B316,'Tillförd energi'!$B$1:$AS$566,MATCH(G$1,'Tillförd energi'!$B$1:$AQ$1,0),FALSE)</f>
        <v>0</v>
      </c>
      <c r="H316">
        <f>VLOOKUP($B316,'Tillförd energi'!$B$1:$AS$566,MATCH(H$1,'Tillförd energi'!$B$1:$AQ$1,0),FALSE)</f>
        <v>0</v>
      </c>
      <c r="I316">
        <f>VLOOKUP($B316,'Tillförd energi'!$B$1:$AS$566,MATCH(I$1,'Tillförd energi'!$B$1:$AQ$1,0),FALSE)</f>
        <v>0</v>
      </c>
      <c r="J316">
        <f>VLOOKUP($B316,'Tillförd energi'!$B$1:$AS$566,MATCH(J$1,'Tillförd energi'!$B$1:$AQ$1,0),FALSE)</f>
        <v>0</v>
      </c>
      <c r="K316">
        <v>0</v>
      </c>
      <c r="L316">
        <f>VLOOKUP($B316,'Tillförd energi'!$B$1:$AS$566,MATCH(L$1,'Tillförd energi'!$B$1:$AQ$1,0),FALSE)</f>
        <v>0</v>
      </c>
      <c r="M316">
        <f>VLOOKUP($B316,'Tillförd energi'!$B$1:$AS$566,MATCH(M$1,'Tillförd energi'!$B$1:$AQ$1,0),FALSE)</f>
        <v>0</v>
      </c>
      <c r="N316">
        <f>VLOOKUP($B316,'Tillförd energi'!$B$1:$AS$566,MATCH(N$1,'Tillförd energi'!$B$1:$AQ$1,0),FALSE)</f>
        <v>0</v>
      </c>
      <c r="O316">
        <f>VLOOKUP($B316,'Tillförd energi'!$B$1:$AS$566,MATCH(O$1,'Tillförd energi'!$B$1:$AQ$1,0),FALSE)</f>
        <v>0</v>
      </c>
      <c r="P316">
        <f>VLOOKUP($B316,'Tillförd energi'!$B$1:$AS$566,MATCH(P$1,'Tillförd energi'!$B$1:$AQ$1,0),FALSE)</f>
        <v>1.87</v>
      </c>
      <c r="Q316">
        <f>VLOOKUP($B316,'Tillförd energi'!$B$1:$AS$566,MATCH(Q$1,'Tillförd energi'!$B$1:$AQ$1,0),FALSE)</f>
        <v>0</v>
      </c>
      <c r="R316">
        <f>VLOOKUP($B316,'Tillförd energi'!$B$1:$AS$566,MATCH(R$1,'Tillförd energi'!$B$1:$AQ$1,0),FALSE)</f>
        <v>0</v>
      </c>
      <c r="S316">
        <f>VLOOKUP($B316,'Tillförd energi'!$B$1:$AS$566,MATCH(S$1,'Tillförd energi'!$B$1:$AQ$1,0),FALSE)</f>
        <v>3.53</v>
      </c>
      <c r="T316">
        <f>VLOOKUP($B316,'Tillförd energi'!$B$1:$AS$566,MATCH(T$1,'Tillförd energi'!$B$1:$AQ$1,0),FALSE)</f>
        <v>0</v>
      </c>
      <c r="U316">
        <f>VLOOKUP($B316,'Tillförd energi'!$B$1:$AS$566,MATCH(U$1,'Tillförd energi'!$B$1:$AQ$1,0),FALSE)</f>
        <v>0</v>
      </c>
      <c r="V316">
        <f>VLOOKUP($B316,'Tillförd energi'!$B$1:$AS$566,MATCH(V$1,'Tillförd energi'!$B$1:$AQ$1,0),FALSE)</f>
        <v>0</v>
      </c>
      <c r="W316">
        <f>VLOOKUP($B316,'Tillförd energi'!$B$1:$AS$566,MATCH(W$1,'Tillförd energi'!$B$1:$AQ$1,0),FALSE)</f>
        <v>0.13</v>
      </c>
      <c r="X316">
        <f>VLOOKUP($B316,'Tillförd energi'!$B$1:$AS$566,MATCH(X$1,'Tillförd energi'!$B$1:$AQ$1,0),FALSE)</f>
        <v>0</v>
      </c>
      <c r="Y316">
        <f>VLOOKUP($B316,'Tillförd energi'!$B$1:$AS$566,MATCH(Y$1,'Tillförd energi'!$B$1:$AQ$1,0),FALSE)</f>
        <v>0</v>
      </c>
      <c r="Z316">
        <f>VLOOKUP($B316,'Tillförd energi'!$B$1:$AS$566,MATCH(Z$1,'Tillförd energi'!$B$1:$AQ$1,0),FALSE)</f>
        <v>0</v>
      </c>
      <c r="AA316">
        <f>VLOOKUP($B316,'Tillförd energi'!$B$1:$AS$566,MATCH(AA$1,'Tillförd energi'!$B$1:$AQ$1,0),FALSE)</f>
        <v>0</v>
      </c>
      <c r="AB316">
        <f>VLOOKUP($B316,'Tillförd energi'!$B$1:$AS$566,MATCH(AB$1,'Tillförd energi'!$B$1:$AQ$1,0),FALSE)</f>
        <v>0</v>
      </c>
      <c r="AC316">
        <f>VLOOKUP($B316,'Tillförd energi'!$B$1:$AS$566,MATCH(AC$1,'Tillförd energi'!$B$1:$AQ$1,0),FALSE)</f>
        <v>0</v>
      </c>
      <c r="AD316">
        <f>VLOOKUP($B316,'Tillförd energi'!$B$1:$AS$566,MATCH(AD$1,'Tillförd energi'!$B$1:$AQ$1,0),FALSE)</f>
        <v>0</v>
      </c>
      <c r="AE316">
        <f>VLOOKUP($B316,'Tillförd energi'!$B$1:$AS$566,MATCH(AE$1,'Tillförd energi'!$B$1:$AQ$1,0),FALSE)</f>
        <v>0</v>
      </c>
      <c r="AF316">
        <f>VLOOKUP($B316,'Tillförd energi'!$B$1:$AS$566,MATCH(AF$1,'Tillförd energi'!$B$1:$AQ$1,0),FALSE)</f>
        <v>8.1000000000000003E-2</v>
      </c>
      <c r="AG316">
        <f>IFERROR(VLOOKUP(B316,Miljö!$B$1:$S$476,9,FALSE)/1,0)</f>
        <v>0</v>
      </c>
      <c r="AI316">
        <f t="shared" si="40"/>
        <v>5.6110000000000007</v>
      </c>
      <c r="AJ316">
        <f t="shared" si="41"/>
        <v>5.6110000000000007</v>
      </c>
      <c r="AK316">
        <f>IF(ISERROR(1/VLOOKUP($B316,Leveranser!$B$1:$S$500,MATCH("såld värme (gwh)",Leveranser!$B$1:$S$1,0),FALSE)),"",VLOOKUP($B316,Leveranser!$B$1:$S$500,MATCH("såld värme (gwh)",Leveranser!$B$1:$S$1,0),FALSE))</f>
        <v>3.72</v>
      </c>
      <c r="AL316" s="22">
        <f>VLOOKUP($B316,Leveranser!$B$1:$Y$500,MATCH("Totalt såld fjärrvärme till andra fjärrvärmeföretag",Leveranser!$B$1:$AA$1,0),FALSE)</f>
        <v>0</v>
      </c>
      <c r="AM316" s="22">
        <f>IF(ISERROR(1/VLOOKUP($B316,Miljö!$B$1:$S$500,MATCH("Såld mängd produktionsspecifik fjärrvärme (GWh)",Miljö!$B$1:$R$1,0),FALSE)),0,VLOOKUP($B316,Miljö!$B$1:$S$500,MATCH("Såld mängd produktionsspecifik fjärrvärme (GWh)",Miljö!$B$1:$R$1,0),FALSE))</f>
        <v>0</v>
      </c>
      <c r="AN316" s="23">
        <f t="shared" si="42"/>
        <v>0.66298342541436461</v>
      </c>
      <c r="AP316" t="str">
        <f>VLOOKUP($B316,'Miljövärden urval för publ'!$B$1:$H$450,7,FALSE)</f>
        <v>Ja</v>
      </c>
      <c r="AQ316" t="str">
        <f>VLOOKUP($B316,'Miljövärden urval för publ'!$B$1:$H$450,6,FALSE)</f>
        <v>Nej</v>
      </c>
      <c r="AU316">
        <f t="shared" si="43"/>
        <v>8.1000000000000003E-2</v>
      </c>
      <c r="AV316">
        <f t="shared" si="44"/>
        <v>0</v>
      </c>
      <c r="AW316">
        <f t="shared" si="45"/>
        <v>1.87</v>
      </c>
      <c r="AX316">
        <f t="shared" si="46"/>
        <v>3.53</v>
      </c>
      <c r="AZ316">
        <f t="shared" si="47"/>
        <v>0</v>
      </c>
      <c r="BA316">
        <f t="shared" si="48"/>
        <v>0</v>
      </c>
      <c r="BC316">
        <f t="shared" si="49"/>
        <v>5.53</v>
      </c>
    </row>
    <row r="317" spans="1:55" ht="15" customHeight="1" x14ac:dyDescent="0.25">
      <c r="A317" t="s">
        <v>449</v>
      </c>
      <c r="B317" t="s">
        <v>451</v>
      </c>
      <c r="C317">
        <f>VLOOKUP($B317,'Tillförd energi'!$B$1:$AS$566,MATCH(C$1,'Tillförd energi'!$B$1:$AQ$1,0),FALSE)</f>
        <v>0</v>
      </c>
      <c r="D317">
        <f>VLOOKUP($B317,'Tillförd energi'!$B$1:$AS$566,MATCH(D$1,'Tillförd energi'!$B$1:$AQ$1,0),FALSE)</f>
        <v>0</v>
      </c>
      <c r="E317">
        <f>VLOOKUP($B317,'Tillförd energi'!$B$1:$AS$566,MATCH(E$1,'Tillförd energi'!$B$1:$AQ$1,0),FALSE)</f>
        <v>0</v>
      </c>
      <c r="F317">
        <f>VLOOKUP($B317,'Tillförd energi'!$B$1:$AS$566,MATCH(F$1,'Tillförd energi'!$B$1:$AQ$1,0),FALSE)</f>
        <v>0</v>
      </c>
      <c r="G317">
        <f>VLOOKUP($B317,'Tillförd energi'!$B$1:$AS$566,MATCH(G$1,'Tillförd energi'!$B$1:$AQ$1,0),FALSE)</f>
        <v>0</v>
      </c>
      <c r="H317">
        <f>VLOOKUP($B317,'Tillförd energi'!$B$1:$AS$566,MATCH(H$1,'Tillförd energi'!$B$1:$AQ$1,0),FALSE)</f>
        <v>0</v>
      </c>
      <c r="I317">
        <f>VLOOKUP($B317,'Tillförd energi'!$B$1:$AS$566,MATCH(I$1,'Tillförd energi'!$B$1:$AQ$1,0),FALSE)</f>
        <v>0</v>
      </c>
      <c r="J317">
        <f>VLOOKUP($B317,'Tillförd energi'!$B$1:$AS$566,MATCH(J$1,'Tillförd energi'!$B$1:$AQ$1,0),FALSE)</f>
        <v>0</v>
      </c>
      <c r="K317">
        <v>0</v>
      </c>
      <c r="L317">
        <f>VLOOKUP($B317,'Tillförd energi'!$B$1:$AS$566,MATCH(L$1,'Tillförd energi'!$B$1:$AQ$1,0),FALSE)</f>
        <v>0</v>
      </c>
      <c r="M317">
        <f>VLOOKUP($B317,'Tillförd energi'!$B$1:$AS$566,MATCH(M$1,'Tillförd energi'!$B$1:$AQ$1,0),FALSE)</f>
        <v>0</v>
      </c>
      <c r="N317">
        <f>VLOOKUP($B317,'Tillförd energi'!$B$1:$AS$566,MATCH(N$1,'Tillförd energi'!$B$1:$AQ$1,0),FALSE)</f>
        <v>0</v>
      </c>
      <c r="O317">
        <f>VLOOKUP($B317,'Tillförd energi'!$B$1:$AS$566,MATCH(O$1,'Tillförd energi'!$B$1:$AQ$1,0),FALSE)</f>
        <v>0</v>
      </c>
      <c r="P317">
        <f>VLOOKUP($B317,'Tillförd energi'!$B$1:$AS$566,MATCH(P$1,'Tillförd energi'!$B$1:$AQ$1,0),FALSE)</f>
        <v>2.5</v>
      </c>
      <c r="Q317">
        <f>VLOOKUP($B317,'Tillförd energi'!$B$1:$AS$566,MATCH(Q$1,'Tillförd energi'!$B$1:$AQ$1,0),FALSE)</f>
        <v>0</v>
      </c>
      <c r="R317">
        <f>VLOOKUP($B317,'Tillförd energi'!$B$1:$AS$566,MATCH(R$1,'Tillförd energi'!$B$1:$AQ$1,0),FALSE)</f>
        <v>0</v>
      </c>
      <c r="S317">
        <f>VLOOKUP($B317,'Tillförd energi'!$B$1:$AS$566,MATCH(S$1,'Tillförd energi'!$B$1:$AQ$1,0),FALSE)</f>
        <v>5.88</v>
      </c>
      <c r="T317">
        <f>VLOOKUP($B317,'Tillförd energi'!$B$1:$AS$566,MATCH(T$1,'Tillförd energi'!$B$1:$AQ$1,0),FALSE)</f>
        <v>0</v>
      </c>
      <c r="U317">
        <f>VLOOKUP($B317,'Tillförd energi'!$B$1:$AS$566,MATCH(U$1,'Tillförd energi'!$B$1:$AQ$1,0),FALSE)</f>
        <v>0</v>
      </c>
      <c r="V317">
        <f>VLOOKUP($B317,'Tillförd energi'!$B$1:$AS$566,MATCH(V$1,'Tillförd energi'!$B$1:$AQ$1,0),FALSE)</f>
        <v>0</v>
      </c>
      <c r="W317">
        <f>VLOOKUP($B317,'Tillförd energi'!$B$1:$AS$566,MATCH(W$1,'Tillförd energi'!$B$1:$AQ$1,0),FALSE)</f>
        <v>0.16</v>
      </c>
      <c r="X317">
        <f>VLOOKUP($B317,'Tillförd energi'!$B$1:$AS$566,MATCH(X$1,'Tillförd energi'!$B$1:$AQ$1,0),FALSE)</f>
        <v>0</v>
      </c>
      <c r="Y317">
        <f>VLOOKUP($B317,'Tillförd energi'!$B$1:$AS$566,MATCH(Y$1,'Tillförd energi'!$B$1:$AQ$1,0),FALSE)</f>
        <v>0</v>
      </c>
      <c r="Z317">
        <f>VLOOKUP($B317,'Tillförd energi'!$B$1:$AS$566,MATCH(Z$1,'Tillförd energi'!$B$1:$AQ$1,0),FALSE)</f>
        <v>0</v>
      </c>
      <c r="AA317">
        <f>VLOOKUP($B317,'Tillförd energi'!$B$1:$AS$566,MATCH(AA$1,'Tillförd energi'!$B$1:$AQ$1,0),FALSE)</f>
        <v>0</v>
      </c>
      <c r="AB317">
        <f>VLOOKUP($B317,'Tillförd energi'!$B$1:$AS$566,MATCH(AB$1,'Tillförd energi'!$B$1:$AQ$1,0),FALSE)</f>
        <v>0</v>
      </c>
      <c r="AC317">
        <f>VLOOKUP($B317,'Tillförd energi'!$B$1:$AS$566,MATCH(AC$1,'Tillförd energi'!$B$1:$AQ$1,0),FALSE)</f>
        <v>0</v>
      </c>
      <c r="AD317">
        <f>VLOOKUP($B317,'Tillförd energi'!$B$1:$AS$566,MATCH(AD$1,'Tillförd energi'!$B$1:$AQ$1,0),FALSE)</f>
        <v>0</v>
      </c>
      <c r="AE317">
        <f>VLOOKUP($B317,'Tillförd energi'!$B$1:$AS$566,MATCH(AE$1,'Tillförd energi'!$B$1:$AQ$1,0),FALSE)</f>
        <v>0</v>
      </c>
      <c r="AF317">
        <f>VLOOKUP($B317,'Tillförd energi'!$B$1:$AS$566,MATCH(AF$1,'Tillförd energi'!$B$1:$AQ$1,0),FALSE)</f>
        <v>0.13</v>
      </c>
      <c r="AG317">
        <f>IFERROR(VLOOKUP(B317,Miljö!$B$1:$S$476,9,FALSE)/1,0)</f>
        <v>0</v>
      </c>
      <c r="AI317">
        <f t="shared" si="40"/>
        <v>8.67</v>
      </c>
      <c r="AJ317">
        <f t="shared" si="41"/>
        <v>8.67</v>
      </c>
      <c r="AK317">
        <f>IF(ISERROR(1/VLOOKUP($B317,Leveranser!$B$1:$S$500,MATCH("såld värme (gwh)",Leveranser!$B$1:$S$1,0),FALSE)),"",VLOOKUP($B317,Leveranser!$B$1:$S$500,MATCH("såld värme (gwh)",Leveranser!$B$1:$S$1,0),FALSE))</f>
        <v>6.06</v>
      </c>
      <c r="AL317" s="22">
        <f>VLOOKUP($B317,Leveranser!$B$1:$Y$500,MATCH("Totalt såld fjärrvärme till andra fjärrvärmeföretag",Leveranser!$B$1:$AA$1,0),FALSE)</f>
        <v>0</v>
      </c>
      <c r="AM317" s="22">
        <f>IF(ISERROR(1/VLOOKUP($B317,Miljö!$B$1:$S$500,MATCH("Såld mängd produktionsspecifik fjärrvärme (GWh)",Miljö!$B$1:$R$1,0),FALSE)),0,VLOOKUP($B317,Miljö!$B$1:$S$500,MATCH("Såld mängd produktionsspecifik fjärrvärme (GWh)",Miljö!$B$1:$R$1,0),FALSE))</f>
        <v>0</v>
      </c>
      <c r="AN317" s="23">
        <f t="shared" si="42"/>
        <v>0.69896193771626292</v>
      </c>
      <c r="AP317" t="str">
        <f>VLOOKUP($B317,'Miljövärden urval för publ'!$B$1:$H$450,7,FALSE)</f>
        <v>Ja</v>
      </c>
      <c r="AQ317" t="str">
        <f>VLOOKUP($B317,'Miljövärden urval för publ'!$B$1:$H$450,6,FALSE)</f>
        <v>Nej</v>
      </c>
      <c r="AU317">
        <f t="shared" si="43"/>
        <v>0.13</v>
      </c>
      <c r="AV317">
        <f t="shared" si="44"/>
        <v>0</v>
      </c>
      <c r="AW317">
        <f t="shared" si="45"/>
        <v>2.5</v>
      </c>
      <c r="AX317">
        <f t="shared" si="46"/>
        <v>5.88</v>
      </c>
      <c r="AZ317">
        <f t="shared" si="47"/>
        <v>0</v>
      </c>
      <c r="BA317">
        <f t="shared" si="48"/>
        <v>0</v>
      </c>
      <c r="BC317">
        <f t="shared" si="49"/>
        <v>8.5399999999999991</v>
      </c>
    </row>
    <row r="318" spans="1:55" ht="15" customHeight="1" x14ac:dyDescent="0.25">
      <c r="A318" t="s">
        <v>449</v>
      </c>
      <c r="B318" t="s">
        <v>452</v>
      </c>
      <c r="C318">
        <f>VLOOKUP($B318,'Tillförd energi'!$B$1:$AS$566,MATCH(C$1,'Tillförd energi'!$B$1:$AQ$1,0),FALSE)</f>
        <v>0</v>
      </c>
      <c r="D318">
        <f>VLOOKUP($B318,'Tillförd energi'!$B$1:$AS$566,MATCH(D$1,'Tillförd energi'!$B$1:$AQ$1,0),FALSE)</f>
        <v>0.24099999999999999</v>
      </c>
      <c r="E318">
        <f>VLOOKUP($B318,'Tillförd energi'!$B$1:$AS$566,MATCH(E$1,'Tillförd energi'!$B$1:$AQ$1,0),FALSE)</f>
        <v>0</v>
      </c>
      <c r="F318">
        <f>VLOOKUP($B318,'Tillförd energi'!$B$1:$AS$566,MATCH(F$1,'Tillförd energi'!$B$1:$AQ$1,0),FALSE)</f>
        <v>0</v>
      </c>
      <c r="G318">
        <f>VLOOKUP($B318,'Tillförd energi'!$B$1:$AS$566,MATCH(G$1,'Tillförd energi'!$B$1:$AQ$1,0),FALSE)</f>
        <v>0</v>
      </c>
      <c r="H318">
        <f>VLOOKUP($B318,'Tillförd energi'!$B$1:$AS$566,MATCH(H$1,'Tillförd energi'!$B$1:$AQ$1,0),FALSE)</f>
        <v>0</v>
      </c>
      <c r="I318">
        <f>VLOOKUP($B318,'Tillförd energi'!$B$1:$AS$566,MATCH(I$1,'Tillförd energi'!$B$1:$AQ$1,0),FALSE)</f>
        <v>151.25299999999999</v>
      </c>
      <c r="J318">
        <f>VLOOKUP($B318,'Tillförd energi'!$B$1:$AS$566,MATCH(J$1,'Tillförd energi'!$B$1:$AQ$1,0),FALSE)</f>
        <v>0</v>
      </c>
      <c r="K318">
        <v>0</v>
      </c>
      <c r="L318">
        <f>VLOOKUP($B318,'Tillförd energi'!$B$1:$AS$566,MATCH(L$1,'Tillförd energi'!$B$1:$AQ$1,0),FALSE)</f>
        <v>13.777900000000001</v>
      </c>
      <c r="M318">
        <f>VLOOKUP($B318,'Tillförd energi'!$B$1:$AS$566,MATCH(M$1,'Tillförd energi'!$B$1:$AQ$1,0),FALSE)</f>
        <v>0</v>
      </c>
      <c r="N318">
        <f>VLOOKUP($B318,'Tillförd energi'!$B$1:$AS$566,MATCH(N$1,'Tillförd energi'!$B$1:$AQ$1,0),FALSE)</f>
        <v>0</v>
      </c>
      <c r="O318">
        <f>VLOOKUP($B318,'Tillförd energi'!$B$1:$AS$566,MATCH(O$1,'Tillförd energi'!$B$1:$AQ$1,0),FALSE)</f>
        <v>0</v>
      </c>
      <c r="P318">
        <f>VLOOKUP($B318,'Tillförd energi'!$B$1:$AS$566,MATCH(P$1,'Tillförd energi'!$B$1:$AQ$1,0),FALSE)</f>
        <v>35.180999999999997</v>
      </c>
      <c r="Q318">
        <f>VLOOKUP($B318,'Tillförd energi'!$B$1:$AS$566,MATCH(Q$1,'Tillförd energi'!$B$1:$AQ$1,0),FALSE)</f>
        <v>0</v>
      </c>
      <c r="R318">
        <f>VLOOKUP($B318,'Tillförd energi'!$B$1:$AS$566,MATCH(R$1,'Tillförd energi'!$B$1:$AQ$1,0),FALSE)</f>
        <v>0</v>
      </c>
      <c r="S318">
        <f>VLOOKUP($B318,'Tillförd energi'!$B$1:$AS$566,MATCH(S$1,'Tillförd energi'!$B$1:$AQ$1,0),FALSE)</f>
        <v>0</v>
      </c>
      <c r="T318">
        <f>VLOOKUP($B318,'Tillförd energi'!$B$1:$AS$566,MATCH(T$1,'Tillförd energi'!$B$1:$AQ$1,0),FALSE)</f>
        <v>0</v>
      </c>
      <c r="U318">
        <f>VLOOKUP($B318,'Tillförd energi'!$B$1:$AS$566,MATCH(U$1,'Tillförd energi'!$B$1:$AQ$1,0),FALSE)</f>
        <v>1.01799</v>
      </c>
      <c r="V318">
        <f>VLOOKUP($B318,'Tillförd energi'!$B$1:$AS$566,MATCH(V$1,'Tillförd energi'!$B$1:$AQ$1,0),FALSE)</f>
        <v>0</v>
      </c>
      <c r="W318">
        <f>VLOOKUP($B318,'Tillförd energi'!$B$1:$AS$566,MATCH(W$1,'Tillförd energi'!$B$1:$AQ$1,0),FALSE)</f>
        <v>3.3</v>
      </c>
      <c r="X318">
        <f>VLOOKUP($B318,'Tillförd energi'!$B$1:$AS$566,MATCH(X$1,'Tillförd energi'!$B$1:$AQ$1,0),FALSE)</f>
        <v>0</v>
      </c>
      <c r="Y318">
        <f>VLOOKUP($B318,'Tillförd energi'!$B$1:$AS$566,MATCH(Y$1,'Tillförd energi'!$B$1:$AQ$1,0),FALSE)</f>
        <v>12.1</v>
      </c>
      <c r="Z318">
        <f>VLOOKUP($B318,'Tillförd energi'!$B$1:$AS$566,MATCH(Z$1,'Tillförd energi'!$B$1:$AQ$1,0),FALSE)</f>
        <v>0</v>
      </c>
      <c r="AA318">
        <f>VLOOKUP($B318,'Tillförd energi'!$B$1:$AS$566,MATCH(AA$1,'Tillförd energi'!$B$1:$AQ$1,0),FALSE)</f>
        <v>0</v>
      </c>
      <c r="AB318">
        <f>VLOOKUP($B318,'Tillförd energi'!$B$1:$AS$566,MATCH(AB$1,'Tillförd energi'!$B$1:$AQ$1,0),FALSE)</f>
        <v>0</v>
      </c>
      <c r="AC318">
        <f>VLOOKUP($B318,'Tillförd energi'!$B$1:$AS$566,MATCH(AC$1,'Tillförd energi'!$B$1:$AQ$1,0),FALSE)</f>
        <v>43.249000000000002</v>
      </c>
      <c r="AD318">
        <f>VLOOKUP($B318,'Tillförd energi'!$B$1:$AS$566,MATCH(AD$1,'Tillförd energi'!$B$1:$AQ$1,0),FALSE)</f>
        <v>0</v>
      </c>
      <c r="AE318">
        <f>VLOOKUP($B318,'Tillförd energi'!$B$1:$AS$566,MATCH(AE$1,'Tillförd energi'!$B$1:$AQ$1,0),FALSE)</f>
        <v>0</v>
      </c>
      <c r="AF318">
        <f>VLOOKUP($B318,'Tillförd energi'!$B$1:$AS$566,MATCH(AF$1,'Tillförd energi'!$B$1:$AQ$1,0),FALSE)</f>
        <v>10.1982</v>
      </c>
      <c r="AG318">
        <f>IFERROR(VLOOKUP(B318,Miljö!$B$1:$S$476,9,FALSE)/1,0)</f>
        <v>0</v>
      </c>
      <c r="AI318">
        <f t="shared" si="40"/>
        <v>270.31808999999998</v>
      </c>
      <c r="AJ318">
        <f t="shared" si="41"/>
        <v>270.31808999999998</v>
      </c>
      <c r="AK318">
        <f>IF(ISERROR(1/VLOOKUP($B318,Leveranser!$B$1:$S$500,MATCH("såld värme (gwh)",Leveranser!$B$1:$S$1,0),FALSE)),"",VLOOKUP($B318,Leveranser!$B$1:$S$500,MATCH("såld värme (gwh)",Leveranser!$B$1:$S$1,0),FALSE))</f>
        <v>229</v>
      </c>
      <c r="AL318" s="22">
        <f>VLOOKUP($B318,Leveranser!$B$1:$Y$500,MATCH("Totalt såld fjärrvärme till andra fjärrvärmeföretag",Leveranser!$B$1:$AA$1,0),FALSE)</f>
        <v>0</v>
      </c>
      <c r="AM318" s="22">
        <f>IF(ISERROR(1/VLOOKUP($B318,Miljö!$B$1:$S$500,MATCH("Såld mängd produktionsspecifik fjärrvärme (GWh)",Miljö!$B$1:$R$1,0),FALSE)),0,VLOOKUP($B318,Miljö!$B$1:$S$500,MATCH("Såld mängd produktionsspecifik fjärrvärme (GWh)",Miljö!$B$1:$R$1,0),FALSE))</f>
        <v>0</v>
      </c>
      <c r="AN318" s="23">
        <f t="shared" si="42"/>
        <v>0.847150111189377</v>
      </c>
      <c r="AP318" t="str">
        <f>VLOOKUP($B318,'Miljövärden urval för publ'!$B$1:$H$450,7,FALSE)</f>
        <v>Ja</v>
      </c>
      <c r="AQ318" t="str">
        <f>VLOOKUP($B318,'Miljövärden urval för publ'!$B$1:$H$450,6,FALSE)</f>
        <v>Nej</v>
      </c>
      <c r="AU318">
        <f t="shared" si="43"/>
        <v>10.1982</v>
      </c>
      <c r="AV318">
        <f t="shared" si="44"/>
        <v>0</v>
      </c>
      <c r="AW318">
        <f t="shared" si="45"/>
        <v>35.180999999999997</v>
      </c>
      <c r="AX318">
        <f t="shared" si="46"/>
        <v>1.01799</v>
      </c>
      <c r="AZ318">
        <f t="shared" si="47"/>
        <v>0</v>
      </c>
      <c r="BA318">
        <f t="shared" si="48"/>
        <v>0</v>
      </c>
      <c r="BC318">
        <f t="shared" si="49"/>
        <v>53.276889999999995</v>
      </c>
    </row>
    <row r="319" spans="1:55" ht="15" customHeight="1" x14ac:dyDescent="0.25">
      <c r="A319" t="s">
        <v>453</v>
      </c>
      <c r="B319" t="s">
        <v>454</v>
      </c>
      <c r="C319">
        <f>VLOOKUP($B319,'Tillförd energi'!$B$1:$AS$566,MATCH(C$1,'Tillförd energi'!$B$1:$AQ$1,0),FALSE)</f>
        <v>0</v>
      </c>
      <c r="D319">
        <f>VLOOKUP($B319,'Tillförd energi'!$B$1:$AS$566,MATCH(D$1,'Tillförd energi'!$B$1:$AQ$1,0),FALSE)</f>
        <v>5.7200000000000001E-2</v>
      </c>
      <c r="E319">
        <f>VLOOKUP($B319,'Tillförd energi'!$B$1:$AS$566,MATCH(E$1,'Tillförd energi'!$B$1:$AQ$1,0),FALSE)</f>
        <v>0</v>
      </c>
      <c r="F319">
        <f>VLOOKUP($B319,'Tillförd energi'!$B$1:$AS$566,MATCH(F$1,'Tillförd energi'!$B$1:$AQ$1,0),FALSE)</f>
        <v>0</v>
      </c>
      <c r="G319">
        <f>VLOOKUP($B319,'Tillförd energi'!$B$1:$AS$566,MATCH(G$1,'Tillförd energi'!$B$1:$AQ$1,0),FALSE)</f>
        <v>0</v>
      </c>
      <c r="H319">
        <f>VLOOKUP($B319,'Tillförd energi'!$B$1:$AS$566,MATCH(H$1,'Tillförd energi'!$B$1:$AQ$1,0),FALSE)</f>
        <v>0</v>
      </c>
      <c r="I319">
        <f>VLOOKUP($B319,'Tillförd energi'!$B$1:$AS$566,MATCH(I$1,'Tillförd energi'!$B$1:$AQ$1,0),FALSE)</f>
        <v>0</v>
      </c>
      <c r="J319">
        <f>VLOOKUP($B319,'Tillförd energi'!$B$1:$AS$566,MATCH(J$1,'Tillförd energi'!$B$1:$AQ$1,0),FALSE)</f>
        <v>0</v>
      </c>
      <c r="K319">
        <v>0</v>
      </c>
      <c r="L319">
        <f>VLOOKUP($B319,'Tillförd energi'!$B$1:$AS$566,MATCH(L$1,'Tillförd energi'!$B$1:$AQ$1,0),FALSE)</f>
        <v>0</v>
      </c>
      <c r="M319">
        <f>VLOOKUP($B319,'Tillförd energi'!$B$1:$AS$566,MATCH(M$1,'Tillförd energi'!$B$1:$AQ$1,0),FALSE)</f>
        <v>0</v>
      </c>
      <c r="N319">
        <f>VLOOKUP($B319,'Tillförd energi'!$B$1:$AS$566,MATCH(N$1,'Tillförd energi'!$B$1:$AQ$1,0),FALSE)</f>
        <v>0</v>
      </c>
      <c r="O319">
        <f>VLOOKUP($B319,'Tillförd energi'!$B$1:$AS$566,MATCH(O$1,'Tillförd energi'!$B$1:$AQ$1,0),FALSE)</f>
        <v>0</v>
      </c>
      <c r="P319">
        <f>VLOOKUP($B319,'Tillförd energi'!$B$1:$AS$566,MATCH(P$1,'Tillförd energi'!$B$1:$AQ$1,0),FALSE)</f>
        <v>0</v>
      </c>
      <c r="Q319">
        <f>VLOOKUP($B319,'Tillförd energi'!$B$1:$AS$566,MATCH(Q$1,'Tillförd energi'!$B$1:$AQ$1,0),FALSE)</f>
        <v>0</v>
      </c>
      <c r="R319">
        <f>VLOOKUP($B319,'Tillförd energi'!$B$1:$AS$566,MATCH(R$1,'Tillförd energi'!$B$1:$AQ$1,0),FALSE)</f>
        <v>2.6070000000000002</v>
      </c>
      <c r="S319">
        <f>VLOOKUP($B319,'Tillförd energi'!$B$1:$AS$566,MATCH(S$1,'Tillförd energi'!$B$1:$AQ$1,0),FALSE)</f>
        <v>0</v>
      </c>
      <c r="T319">
        <f>VLOOKUP($B319,'Tillförd energi'!$B$1:$AS$566,MATCH(T$1,'Tillförd energi'!$B$1:$AQ$1,0),FALSE)</f>
        <v>0</v>
      </c>
      <c r="U319">
        <f>VLOOKUP($B319,'Tillförd energi'!$B$1:$AS$566,MATCH(U$1,'Tillförd energi'!$B$1:$AQ$1,0),FALSE)</f>
        <v>0</v>
      </c>
      <c r="V319">
        <f>VLOOKUP($B319,'Tillförd energi'!$B$1:$AS$566,MATCH(V$1,'Tillförd energi'!$B$1:$AQ$1,0),FALSE)</f>
        <v>0</v>
      </c>
      <c r="W319">
        <f>VLOOKUP($B319,'Tillförd energi'!$B$1:$AS$566,MATCH(W$1,'Tillförd energi'!$B$1:$AQ$1,0),FALSE)</f>
        <v>0</v>
      </c>
      <c r="X319">
        <f>VLOOKUP($B319,'Tillförd energi'!$B$1:$AS$566,MATCH(X$1,'Tillförd energi'!$B$1:$AQ$1,0),FALSE)</f>
        <v>0</v>
      </c>
      <c r="Y319">
        <f>VLOOKUP($B319,'Tillförd energi'!$B$1:$AS$566,MATCH(Y$1,'Tillförd energi'!$B$1:$AQ$1,0),FALSE)</f>
        <v>0</v>
      </c>
      <c r="Z319">
        <f>VLOOKUP($B319,'Tillförd energi'!$B$1:$AS$566,MATCH(Z$1,'Tillförd energi'!$B$1:$AQ$1,0),FALSE)</f>
        <v>0</v>
      </c>
      <c r="AA319">
        <f>VLOOKUP($B319,'Tillförd energi'!$B$1:$AS$566,MATCH(AA$1,'Tillförd energi'!$B$1:$AQ$1,0),FALSE)</f>
        <v>0</v>
      </c>
      <c r="AB319">
        <f>VLOOKUP($B319,'Tillförd energi'!$B$1:$AS$566,MATCH(AB$1,'Tillförd energi'!$B$1:$AQ$1,0),FALSE)</f>
        <v>0</v>
      </c>
      <c r="AC319">
        <f>VLOOKUP($B319,'Tillförd energi'!$B$1:$AS$566,MATCH(AC$1,'Tillförd energi'!$B$1:$AQ$1,0),FALSE)</f>
        <v>0</v>
      </c>
      <c r="AD319">
        <f>VLOOKUP($B319,'Tillförd energi'!$B$1:$AS$566,MATCH(AD$1,'Tillförd energi'!$B$1:$AQ$1,0),FALSE)</f>
        <v>0</v>
      </c>
      <c r="AE319">
        <f>VLOOKUP($B319,'Tillförd energi'!$B$1:$AS$566,MATCH(AE$1,'Tillförd energi'!$B$1:$AQ$1,0),FALSE)</f>
        <v>0</v>
      </c>
      <c r="AF319">
        <f>VLOOKUP($B319,'Tillförd energi'!$B$1:$AS$566,MATCH(AF$1,'Tillförd energi'!$B$1:$AQ$1,0),FALSE)</f>
        <v>3.1850000000000003E-2</v>
      </c>
      <c r="AG319">
        <f>IFERROR(VLOOKUP(B319,Miljö!$B$1:$S$476,9,FALSE)/1,0)</f>
        <v>0</v>
      </c>
      <c r="AI319">
        <f t="shared" si="40"/>
        <v>2.6960500000000001</v>
      </c>
      <c r="AJ319">
        <f t="shared" si="41"/>
        <v>2.6960500000000001</v>
      </c>
      <c r="AK319">
        <f>IF(ISERROR(1/VLOOKUP($B319,Leveranser!$B$1:$S$500,MATCH("såld värme (gwh)",Leveranser!$B$1:$S$1,0),FALSE)),"",VLOOKUP($B319,Leveranser!$B$1:$S$500,MATCH("såld värme (gwh)",Leveranser!$B$1:$S$1,0),FALSE))</f>
        <v>2.1389999999999998</v>
      </c>
      <c r="AL319" s="22">
        <f>VLOOKUP($B319,Leveranser!$B$1:$Y$500,MATCH("Totalt såld fjärrvärme till andra fjärrvärmeföretag",Leveranser!$B$1:$AA$1,0),FALSE)</f>
        <v>0</v>
      </c>
      <c r="AM319" s="22">
        <f>IF(ISERROR(1/VLOOKUP($B319,Miljö!$B$1:$S$500,MATCH("Såld mängd produktionsspecifik fjärrvärme (GWh)",Miljö!$B$1:$R$1,0),FALSE)),0,VLOOKUP($B319,Miljö!$B$1:$S$500,MATCH("Såld mängd produktionsspecifik fjärrvärme (GWh)",Miljö!$B$1:$R$1,0),FALSE))</f>
        <v>0</v>
      </c>
      <c r="AN319" s="23">
        <f t="shared" si="42"/>
        <v>0.79338291203798139</v>
      </c>
      <c r="AP319" t="str">
        <f>VLOOKUP($B319,'Miljövärden urval för publ'!$B$1:$H$450,7,FALSE)</f>
        <v>Ja</v>
      </c>
      <c r="AQ319" t="str">
        <f>VLOOKUP($B319,'Miljövärden urval för publ'!$B$1:$H$450,6,FALSE)</f>
        <v>Ja</v>
      </c>
      <c r="AU319">
        <f t="shared" si="43"/>
        <v>3.1850000000000003E-2</v>
      </c>
      <c r="AV319">
        <f t="shared" si="44"/>
        <v>0</v>
      </c>
      <c r="AW319">
        <f t="shared" si="45"/>
        <v>0</v>
      </c>
      <c r="AX319">
        <f t="shared" si="46"/>
        <v>2.6070000000000002</v>
      </c>
      <c r="AZ319">
        <f t="shared" si="47"/>
        <v>0</v>
      </c>
      <c r="BA319">
        <f t="shared" si="48"/>
        <v>0</v>
      </c>
      <c r="BC319">
        <f t="shared" si="49"/>
        <v>2.6070000000000002</v>
      </c>
    </row>
    <row r="320" spans="1:55" ht="15" customHeight="1" x14ac:dyDescent="0.25">
      <c r="A320" t="s">
        <v>453</v>
      </c>
      <c r="B320" t="s">
        <v>455</v>
      </c>
      <c r="C320">
        <f>VLOOKUP($B320,'Tillförd energi'!$B$1:$AS$566,MATCH(C$1,'Tillförd energi'!$B$1:$AQ$1,0),FALSE)</f>
        <v>0</v>
      </c>
      <c r="D320">
        <f>VLOOKUP($B320,'Tillförd energi'!$B$1:$AS$566,MATCH(D$1,'Tillförd energi'!$B$1:$AQ$1,0),FALSE)</f>
        <v>0</v>
      </c>
      <c r="E320">
        <f>VLOOKUP($B320,'Tillförd energi'!$B$1:$AS$566,MATCH(E$1,'Tillförd energi'!$B$1:$AQ$1,0),FALSE)</f>
        <v>0</v>
      </c>
      <c r="F320">
        <f>VLOOKUP($B320,'Tillförd energi'!$B$1:$AS$566,MATCH(F$1,'Tillförd energi'!$B$1:$AQ$1,0),FALSE)</f>
        <v>0</v>
      </c>
      <c r="G320">
        <f>VLOOKUP($B320,'Tillförd energi'!$B$1:$AS$566,MATCH(G$1,'Tillförd energi'!$B$1:$AQ$1,0),FALSE)</f>
        <v>0</v>
      </c>
      <c r="H320">
        <f>VLOOKUP($B320,'Tillförd energi'!$B$1:$AS$566,MATCH(H$1,'Tillförd energi'!$B$1:$AQ$1,0),FALSE)</f>
        <v>0</v>
      </c>
      <c r="I320">
        <f>VLOOKUP($B320,'Tillförd energi'!$B$1:$AS$566,MATCH(I$1,'Tillförd energi'!$B$1:$AQ$1,0),FALSE)</f>
        <v>0</v>
      </c>
      <c r="J320">
        <f>VLOOKUP($B320,'Tillförd energi'!$B$1:$AS$566,MATCH(J$1,'Tillförd energi'!$B$1:$AQ$1,0),FALSE)</f>
        <v>0</v>
      </c>
      <c r="K320">
        <v>0</v>
      </c>
      <c r="L320">
        <f>VLOOKUP($B320,'Tillförd energi'!$B$1:$AS$566,MATCH(L$1,'Tillförd energi'!$B$1:$AQ$1,0),FALSE)</f>
        <v>0</v>
      </c>
      <c r="M320">
        <f>VLOOKUP($B320,'Tillförd energi'!$B$1:$AS$566,MATCH(M$1,'Tillförd energi'!$B$1:$AQ$1,0),FALSE)</f>
        <v>0</v>
      </c>
      <c r="N320">
        <f>VLOOKUP($B320,'Tillförd energi'!$B$1:$AS$566,MATCH(N$1,'Tillförd energi'!$B$1:$AQ$1,0),FALSE)</f>
        <v>0</v>
      </c>
      <c r="O320">
        <f>VLOOKUP($B320,'Tillförd energi'!$B$1:$AS$566,MATCH(O$1,'Tillförd energi'!$B$1:$AQ$1,0),FALSE)</f>
        <v>0</v>
      </c>
      <c r="P320">
        <f>VLOOKUP($B320,'Tillförd energi'!$B$1:$AS$566,MATCH(P$1,'Tillförd energi'!$B$1:$AQ$1,0),FALSE)</f>
        <v>0</v>
      </c>
      <c r="Q320">
        <f>VLOOKUP($B320,'Tillförd energi'!$B$1:$AS$566,MATCH(Q$1,'Tillförd energi'!$B$1:$AQ$1,0),FALSE)</f>
        <v>0</v>
      </c>
      <c r="R320">
        <f>VLOOKUP($B320,'Tillförd energi'!$B$1:$AS$566,MATCH(R$1,'Tillförd energi'!$B$1:$AQ$1,0),FALSE)</f>
        <v>0.91200000000000003</v>
      </c>
      <c r="S320">
        <f>VLOOKUP($B320,'Tillförd energi'!$B$1:$AS$566,MATCH(S$1,'Tillförd energi'!$B$1:$AQ$1,0),FALSE)</f>
        <v>0</v>
      </c>
      <c r="T320">
        <f>VLOOKUP($B320,'Tillförd energi'!$B$1:$AS$566,MATCH(T$1,'Tillförd energi'!$B$1:$AQ$1,0),FALSE)</f>
        <v>0</v>
      </c>
      <c r="U320">
        <f>VLOOKUP($B320,'Tillförd energi'!$B$1:$AS$566,MATCH(U$1,'Tillförd energi'!$B$1:$AQ$1,0),FALSE)</f>
        <v>0</v>
      </c>
      <c r="V320">
        <f>VLOOKUP($B320,'Tillförd energi'!$B$1:$AS$566,MATCH(V$1,'Tillförd energi'!$B$1:$AQ$1,0),FALSE)</f>
        <v>0</v>
      </c>
      <c r="W320">
        <f>VLOOKUP($B320,'Tillförd energi'!$B$1:$AS$566,MATCH(W$1,'Tillförd energi'!$B$1:$AQ$1,0),FALSE)</f>
        <v>0</v>
      </c>
      <c r="X320">
        <f>VLOOKUP($B320,'Tillförd energi'!$B$1:$AS$566,MATCH(X$1,'Tillförd energi'!$B$1:$AQ$1,0),FALSE)</f>
        <v>0</v>
      </c>
      <c r="Y320">
        <f>VLOOKUP($B320,'Tillförd energi'!$B$1:$AS$566,MATCH(Y$1,'Tillförd energi'!$B$1:$AQ$1,0),FALSE)</f>
        <v>0</v>
      </c>
      <c r="Z320">
        <f>VLOOKUP($B320,'Tillförd energi'!$B$1:$AS$566,MATCH(Z$1,'Tillförd energi'!$B$1:$AQ$1,0),FALSE)</f>
        <v>1.359E-3</v>
      </c>
      <c r="AA320">
        <f>VLOOKUP($B320,'Tillförd energi'!$B$1:$AS$566,MATCH(AA$1,'Tillförd energi'!$B$1:$AQ$1,0),FALSE)</f>
        <v>0</v>
      </c>
      <c r="AB320">
        <f>VLOOKUP($B320,'Tillförd energi'!$B$1:$AS$566,MATCH(AB$1,'Tillförd energi'!$B$1:$AQ$1,0),FALSE)</f>
        <v>0</v>
      </c>
      <c r="AC320">
        <f>VLOOKUP($B320,'Tillförd energi'!$B$1:$AS$566,MATCH(AC$1,'Tillförd energi'!$B$1:$AQ$1,0),FALSE)</f>
        <v>0</v>
      </c>
      <c r="AD320">
        <f>VLOOKUP($B320,'Tillförd energi'!$B$1:$AS$566,MATCH(AD$1,'Tillförd energi'!$B$1:$AQ$1,0),FALSE)</f>
        <v>0</v>
      </c>
      <c r="AE320">
        <f>VLOOKUP($B320,'Tillförd energi'!$B$1:$AS$566,MATCH(AE$1,'Tillförd energi'!$B$1:$AQ$1,0),FALSE)</f>
        <v>0</v>
      </c>
      <c r="AF320">
        <f>VLOOKUP($B320,'Tillförd energi'!$B$1:$AS$566,MATCH(AF$1,'Tillförd energi'!$B$1:$AQ$1,0),FALSE)</f>
        <v>9.7000000000000003E-3</v>
      </c>
      <c r="AG320">
        <f>IFERROR(VLOOKUP(B320,Miljö!$B$1:$S$476,9,FALSE)/1,0)</f>
        <v>0</v>
      </c>
      <c r="AI320">
        <f t="shared" si="40"/>
        <v>0.92305900000000007</v>
      </c>
      <c r="AJ320">
        <f t="shared" si="41"/>
        <v>0.92305900000000007</v>
      </c>
      <c r="AK320">
        <f>IF(ISERROR(1/VLOOKUP($B320,Leveranser!$B$1:$S$500,MATCH("såld värme (gwh)",Leveranser!$B$1:$S$1,0),FALSE)),"",VLOOKUP($B320,Leveranser!$B$1:$S$500,MATCH("såld värme (gwh)",Leveranser!$B$1:$S$1,0),FALSE))</f>
        <v>0.82099999999999995</v>
      </c>
      <c r="AL320" s="22">
        <f>VLOOKUP($B320,Leveranser!$B$1:$Y$500,MATCH("Totalt såld fjärrvärme till andra fjärrvärmeföretag",Leveranser!$B$1:$AA$1,0),FALSE)</f>
        <v>0</v>
      </c>
      <c r="AM320" s="22">
        <f>IF(ISERROR(1/VLOOKUP($B320,Miljö!$B$1:$S$500,MATCH("Såld mängd produktionsspecifik fjärrvärme (GWh)",Miljö!$B$1:$R$1,0),FALSE)),0,VLOOKUP($B320,Miljö!$B$1:$S$500,MATCH("Såld mängd produktionsspecifik fjärrvärme (GWh)",Miljö!$B$1:$R$1,0),FALSE))</f>
        <v>0</v>
      </c>
      <c r="AN320" s="23">
        <f t="shared" si="42"/>
        <v>0.88943393650893376</v>
      </c>
      <c r="AP320" t="str">
        <f>VLOOKUP($B320,'Miljövärden urval för publ'!$B$1:$H$450,7,FALSE)</f>
        <v>Ja</v>
      </c>
      <c r="AQ320" t="str">
        <f>VLOOKUP($B320,'Miljövärden urval för publ'!$B$1:$H$450,6,FALSE)</f>
        <v>Ja</v>
      </c>
      <c r="AU320">
        <f t="shared" si="43"/>
        <v>1.1058999999999999E-2</v>
      </c>
      <c r="AV320">
        <f t="shared" si="44"/>
        <v>0</v>
      </c>
      <c r="AW320">
        <f t="shared" si="45"/>
        <v>0</v>
      </c>
      <c r="AX320">
        <f t="shared" si="46"/>
        <v>0.91200000000000003</v>
      </c>
      <c r="AZ320">
        <f t="shared" si="47"/>
        <v>0</v>
      </c>
      <c r="BA320">
        <f t="shared" si="48"/>
        <v>0</v>
      </c>
      <c r="BC320">
        <f t="shared" si="49"/>
        <v>0.91200000000000003</v>
      </c>
    </row>
    <row r="321" spans="1:55" ht="15" customHeight="1" x14ac:dyDescent="0.25">
      <c r="A321" t="s">
        <v>453</v>
      </c>
      <c r="B321" t="s">
        <v>456</v>
      </c>
      <c r="C321">
        <f>VLOOKUP($B321,'Tillförd energi'!$B$1:$AS$566,MATCH(C$1,'Tillförd energi'!$B$1:$AQ$1,0),FALSE)</f>
        <v>0</v>
      </c>
      <c r="D321">
        <f>VLOOKUP($B321,'Tillförd energi'!$B$1:$AS$566,MATCH(D$1,'Tillförd energi'!$B$1:$AQ$1,0),FALSE)</f>
        <v>0.34</v>
      </c>
      <c r="E321">
        <f>VLOOKUP($B321,'Tillförd energi'!$B$1:$AS$566,MATCH(E$1,'Tillförd energi'!$B$1:$AQ$1,0),FALSE)</f>
        <v>0</v>
      </c>
      <c r="F321">
        <f>VLOOKUP($B321,'Tillförd energi'!$B$1:$AS$566,MATCH(F$1,'Tillförd energi'!$B$1:$AQ$1,0),FALSE)</f>
        <v>0</v>
      </c>
      <c r="G321">
        <f>VLOOKUP($B321,'Tillförd energi'!$B$1:$AS$566,MATCH(G$1,'Tillförd energi'!$B$1:$AQ$1,0),FALSE)</f>
        <v>0</v>
      </c>
      <c r="H321">
        <f>VLOOKUP($B321,'Tillförd energi'!$B$1:$AS$566,MATCH(H$1,'Tillförd energi'!$B$1:$AQ$1,0),FALSE)</f>
        <v>0</v>
      </c>
      <c r="I321">
        <f>VLOOKUP($B321,'Tillförd energi'!$B$1:$AS$566,MATCH(I$1,'Tillförd energi'!$B$1:$AQ$1,0),FALSE)</f>
        <v>0</v>
      </c>
      <c r="J321">
        <f>VLOOKUP($B321,'Tillförd energi'!$B$1:$AS$566,MATCH(J$1,'Tillförd energi'!$B$1:$AQ$1,0),FALSE)</f>
        <v>0</v>
      </c>
      <c r="K321">
        <v>0</v>
      </c>
      <c r="L321">
        <f>VLOOKUP($B321,'Tillförd energi'!$B$1:$AS$566,MATCH(L$1,'Tillförd energi'!$B$1:$AQ$1,0),FALSE)</f>
        <v>0</v>
      </c>
      <c r="M321">
        <f>VLOOKUP($B321,'Tillförd energi'!$B$1:$AS$566,MATCH(M$1,'Tillförd energi'!$B$1:$AQ$1,0),FALSE)</f>
        <v>0</v>
      </c>
      <c r="N321">
        <f>VLOOKUP($B321,'Tillförd energi'!$B$1:$AS$566,MATCH(N$1,'Tillförd energi'!$B$1:$AQ$1,0),FALSE)</f>
        <v>0</v>
      </c>
      <c r="O321">
        <f>VLOOKUP($B321,'Tillförd energi'!$B$1:$AS$566,MATCH(O$1,'Tillförd energi'!$B$1:$AQ$1,0),FALSE)</f>
        <v>0</v>
      </c>
      <c r="P321">
        <f>VLOOKUP($B321,'Tillförd energi'!$B$1:$AS$566,MATCH(P$1,'Tillförd energi'!$B$1:$AQ$1,0),FALSE)</f>
        <v>0</v>
      </c>
      <c r="Q321">
        <f>VLOOKUP($B321,'Tillförd energi'!$B$1:$AS$566,MATCH(Q$1,'Tillförd energi'!$B$1:$AQ$1,0),FALSE)</f>
        <v>16.966699999999999</v>
      </c>
      <c r="R321">
        <f>VLOOKUP($B321,'Tillförd energi'!$B$1:$AS$566,MATCH(R$1,'Tillförd energi'!$B$1:$AQ$1,0),FALSE)</f>
        <v>3.032</v>
      </c>
      <c r="S321">
        <f>VLOOKUP($B321,'Tillförd energi'!$B$1:$AS$566,MATCH(S$1,'Tillförd energi'!$B$1:$AQ$1,0),FALSE)</f>
        <v>0</v>
      </c>
      <c r="T321">
        <f>VLOOKUP($B321,'Tillförd energi'!$B$1:$AS$566,MATCH(T$1,'Tillförd energi'!$B$1:$AQ$1,0),FALSE)</f>
        <v>0</v>
      </c>
      <c r="U321">
        <f>VLOOKUP($B321,'Tillförd energi'!$B$1:$AS$566,MATCH(U$1,'Tillförd energi'!$B$1:$AQ$1,0),FALSE)</f>
        <v>0</v>
      </c>
      <c r="V321">
        <f>VLOOKUP($B321,'Tillförd energi'!$B$1:$AS$566,MATCH(V$1,'Tillförd energi'!$B$1:$AQ$1,0),FALSE)</f>
        <v>0</v>
      </c>
      <c r="W321">
        <f>VLOOKUP($B321,'Tillförd energi'!$B$1:$AS$566,MATCH(W$1,'Tillförd energi'!$B$1:$AQ$1,0),FALSE)</f>
        <v>0</v>
      </c>
      <c r="X321">
        <f>VLOOKUP($B321,'Tillförd energi'!$B$1:$AS$566,MATCH(X$1,'Tillförd energi'!$B$1:$AQ$1,0),FALSE)</f>
        <v>0</v>
      </c>
      <c r="Y321">
        <f>VLOOKUP($B321,'Tillförd energi'!$B$1:$AS$566,MATCH(Y$1,'Tillförd energi'!$B$1:$AQ$1,0),FALSE)</f>
        <v>0</v>
      </c>
      <c r="Z321">
        <f>VLOOKUP($B321,'Tillförd energi'!$B$1:$AS$566,MATCH(Z$1,'Tillförd energi'!$B$1:$AQ$1,0),FALSE)</f>
        <v>0</v>
      </c>
      <c r="AA321">
        <f>VLOOKUP($B321,'Tillförd energi'!$B$1:$AS$566,MATCH(AA$1,'Tillförd energi'!$B$1:$AQ$1,0),FALSE)</f>
        <v>0</v>
      </c>
      <c r="AB321">
        <f>VLOOKUP($B321,'Tillförd energi'!$B$1:$AS$566,MATCH(AB$1,'Tillförd energi'!$B$1:$AQ$1,0),FALSE)</f>
        <v>0</v>
      </c>
      <c r="AC321">
        <f>VLOOKUP($B321,'Tillförd energi'!$B$1:$AS$566,MATCH(AC$1,'Tillförd energi'!$B$1:$AQ$1,0),FALSE)</f>
        <v>0</v>
      </c>
      <c r="AD321">
        <f>VLOOKUP($B321,'Tillförd energi'!$B$1:$AS$566,MATCH(AD$1,'Tillförd energi'!$B$1:$AQ$1,0),FALSE)</f>
        <v>31.594000000000001</v>
      </c>
      <c r="AE321">
        <f>VLOOKUP($B321,'Tillförd energi'!$B$1:$AS$566,MATCH(AE$1,'Tillförd energi'!$B$1:$AQ$1,0),FALSE)</f>
        <v>0</v>
      </c>
      <c r="AF321">
        <f>VLOOKUP($B321,'Tillförd energi'!$B$1:$AS$566,MATCH(AF$1,'Tillförd energi'!$B$1:$AQ$1,0),FALSE)</f>
        <v>0.56720000000000004</v>
      </c>
      <c r="AG321">
        <f>IFERROR(VLOOKUP(B321,Miljö!$B$1:$S$476,9,FALSE)/1,0)</f>
        <v>0</v>
      </c>
      <c r="AI321">
        <f t="shared" si="40"/>
        <v>52.499899999999997</v>
      </c>
      <c r="AJ321">
        <f t="shared" si="41"/>
        <v>52.499899999999997</v>
      </c>
      <c r="AK321">
        <f>IF(ISERROR(1/VLOOKUP($B321,Leveranser!$B$1:$S$500,MATCH("såld värme (gwh)",Leveranser!$B$1:$S$1,0),FALSE)),"",VLOOKUP($B321,Leveranser!$B$1:$S$500,MATCH("såld värme (gwh)",Leveranser!$B$1:$S$1,0),FALSE))</f>
        <v>42.433</v>
      </c>
      <c r="AL321" s="22">
        <f>VLOOKUP($B321,Leveranser!$B$1:$Y$500,MATCH("Totalt såld fjärrvärme till andra fjärrvärmeföretag",Leveranser!$B$1:$AA$1,0),FALSE)</f>
        <v>0</v>
      </c>
      <c r="AM321" s="22">
        <f>IF(ISERROR(1/VLOOKUP($B321,Miljö!$B$1:$S$500,MATCH("Såld mängd produktionsspecifik fjärrvärme (GWh)",Miljö!$B$1:$R$1,0),FALSE)),0,VLOOKUP($B321,Miljö!$B$1:$S$500,MATCH("Såld mängd produktionsspecifik fjärrvärme (GWh)",Miljö!$B$1:$R$1,0),FALSE))</f>
        <v>0</v>
      </c>
      <c r="AN321" s="23">
        <f t="shared" si="42"/>
        <v>0.80824915856982593</v>
      </c>
      <c r="AP321" t="str">
        <f>VLOOKUP($B321,'Miljövärden urval för publ'!$B$1:$H$450,7,FALSE)</f>
        <v>Ja</v>
      </c>
      <c r="AQ321" t="str">
        <f>VLOOKUP($B321,'Miljövärden urval för publ'!$B$1:$H$450,6,FALSE)</f>
        <v>Ja</v>
      </c>
      <c r="AU321">
        <f t="shared" si="43"/>
        <v>0.56720000000000004</v>
      </c>
      <c r="AV321">
        <f t="shared" si="44"/>
        <v>0</v>
      </c>
      <c r="AW321">
        <f t="shared" si="45"/>
        <v>16.966699999999999</v>
      </c>
      <c r="AX321">
        <f t="shared" si="46"/>
        <v>3.032</v>
      </c>
      <c r="AZ321">
        <f t="shared" si="47"/>
        <v>0</v>
      </c>
      <c r="BA321">
        <f t="shared" si="48"/>
        <v>0</v>
      </c>
      <c r="BC321">
        <f t="shared" si="49"/>
        <v>19.998699999999999</v>
      </c>
    </row>
    <row r="322" spans="1:55" ht="15" customHeight="1" x14ac:dyDescent="0.25">
      <c r="A322" t="s">
        <v>457</v>
      </c>
      <c r="B322" t="s">
        <v>458</v>
      </c>
      <c r="C322">
        <f>VLOOKUP($B322,'Tillförd energi'!$B$1:$AS$566,MATCH(C$1,'Tillförd energi'!$B$1:$AQ$1,0),FALSE)</f>
        <v>0</v>
      </c>
      <c r="D322">
        <f>VLOOKUP($B322,'Tillförd energi'!$B$1:$AS$566,MATCH(D$1,'Tillförd energi'!$B$1:$AQ$1,0),FALSE)</f>
        <v>1.33</v>
      </c>
      <c r="E322">
        <f>VLOOKUP($B322,'Tillförd energi'!$B$1:$AS$566,MATCH(E$1,'Tillförd energi'!$B$1:$AQ$1,0),FALSE)</f>
        <v>0</v>
      </c>
      <c r="F322">
        <f>VLOOKUP($B322,'Tillförd energi'!$B$1:$AS$566,MATCH(F$1,'Tillförd energi'!$B$1:$AQ$1,0),FALSE)</f>
        <v>0</v>
      </c>
      <c r="G322">
        <f>VLOOKUP($B322,'Tillförd energi'!$B$1:$AS$566,MATCH(G$1,'Tillförd energi'!$B$1:$AQ$1,0),FALSE)</f>
        <v>0</v>
      </c>
      <c r="H322">
        <f>VLOOKUP($B322,'Tillförd energi'!$B$1:$AS$566,MATCH(H$1,'Tillförd energi'!$B$1:$AQ$1,0),FALSE)</f>
        <v>0</v>
      </c>
      <c r="I322">
        <f>VLOOKUP($B322,'Tillförd energi'!$B$1:$AS$566,MATCH(I$1,'Tillförd energi'!$B$1:$AQ$1,0),FALSE)</f>
        <v>0</v>
      </c>
      <c r="J322">
        <f>VLOOKUP($B322,'Tillförd energi'!$B$1:$AS$566,MATCH(J$1,'Tillförd energi'!$B$1:$AQ$1,0),FALSE)</f>
        <v>0</v>
      </c>
      <c r="K322">
        <v>0</v>
      </c>
      <c r="L322">
        <f>VLOOKUP($B322,'Tillförd energi'!$B$1:$AS$566,MATCH(L$1,'Tillförd energi'!$B$1:$AQ$1,0),FALSE)</f>
        <v>0</v>
      </c>
      <c r="M322">
        <f>VLOOKUP($B322,'Tillförd energi'!$B$1:$AS$566,MATCH(M$1,'Tillförd energi'!$B$1:$AQ$1,0),FALSE)</f>
        <v>0</v>
      </c>
      <c r="N322">
        <f>VLOOKUP($B322,'Tillförd energi'!$B$1:$AS$566,MATCH(N$1,'Tillförd energi'!$B$1:$AQ$1,0),FALSE)</f>
        <v>0</v>
      </c>
      <c r="O322">
        <f>VLOOKUP($B322,'Tillförd energi'!$B$1:$AS$566,MATCH(O$1,'Tillförd energi'!$B$1:$AQ$1,0),FALSE)</f>
        <v>0</v>
      </c>
      <c r="P322">
        <f>VLOOKUP($B322,'Tillförd energi'!$B$1:$AS$566,MATCH(P$1,'Tillförd energi'!$B$1:$AQ$1,0),FALSE)</f>
        <v>0</v>
      </c>
      <c r="Q322">
        <f>VLOOKUP($B322,'Tillförd energi'!$B$1:$AS$566,MATCH(Q$1,'Tillförd energi'!$B$1:$AQ$1,0),FALSE)</f>
        <v>0</v>
      </c>
      <c r="R322">
        <f>VLOOKUP($B322,'Tillförd energi'!$B$1:$AS$566,MATCH(R$1,'Tillförd energi'!$B$1:$AQ$1,0),FALSE)</f>
        <v>8.23</v>
      </c>
      <c r="S322">
        <f>VLOOKUP($B322,'Tillförd energi'!$B$1:$AS$566,MATCH(S$1,'Tillförd energi'!$B$1:$AQ$1,0),FALSE)</f>
        <v>0</v>
      </c>
      <c r="T322">
        <f>VLOOKUP($B322,'Tillförd energi'!$B$1:$AS$566,MATCH(T$1,'Tillförd energi'!$B$1:$AQ$1,0),FALSE)</f>
        <v>0</v>
      </c>
      <c r="U322">
        <f>VLOOKUP($B322,'Tillförd energi'!$B$1:$AS$566,MATCH(U$1,'Tillförd energi'!$B$1:$AQ$1,0),FALSE)</f>
        <v>0</v>
      </c>
      <c r="V322">
        <f>VLOOKUP($B322,'Tillförd energi'!$B$1:$AS$566,MATCH(V$1,'Tillförd energi'!$B$1:$AQ$1,0),FALSE)</f>
        <v>0</v>
      </c>
      <c r="W322">
        <f>VLOOKUP($B322,'Tillförd energi'!$B$1:$AS$566,MATCH(W$1,'Tillförd energi'!$B$1:$AQ$1,0),FALSE)</f>
        <v>0</v>
      </c>
      <c r="X322">
        <f>VLOOKUP($B322,'Tillförd energi'!$B$1:$AS$566,MATCH(X$1,'Tillförd energi'!$B$1:$AQ$1,0),FALSE)</f>
        <v>0</v>
      </c>
      <c r="Y322">
        <f>VLOOKUP($B322,'Tillförd energi'!$B$1:$AS$566,MATCH(Y$1,'Tillförd energi'!$B$1:$AQ$1,0),FALSE)</f>
        <v>0</v>
      </c>
      <c r="Z322">
        <f>VLOOKUP($B322,'Tillförd energi'!$B$1:$AS$566,MATCH(Z$1,'Tillförd energi'!$B$1:$AQ$1,0),FALSE)</f>
        <v>0</v>
      </c>
      <c r="AA322">
        <f>VLOOKUP($B322,'Tillförd energi'!$B$1:$AS$566,MATCH(AA$1,'Tillförd energi'!$B$1:$AQ$1,0),FALSE)</f>
        <v>0</v>
      </c>
      <c r="AB322">
        <f>VLOOKUP($B322,'Tillförd energi'!$B$1:$AS$566,MATCH(AB$1,'Tillförd energi'!$B$1:$AQ$1,0),FALSE)</f>
        <v>0</v>
      </c>
      <c r="AC322">
        <f>VLOOKUP($B322,'Tillförd energi'!$B$1:$AS$566,MATCH(AC$1,'Tillförd energi'!$B$1:$AQ$1,0),FALSE)</f>
        <v>0</v>
      </c>
      <c r="AD322">
        <f>VLOOKUP($B322,'Tillförd energi'!$B$1:$AS$566,MATCH(AD$1,'Tillförd energi'!$B$1:$AQ$1,0),FALSE)</f>
        <v>0</v>
      </c>
      <c r="AE322">
        <f>VLOOKUP($B322,'Tillförd energi'!$B$1:$AS$566,MATCH(AE$1,'Tillförd energi'!$B$1:$AQ$1,0),FALSE)</f>
        <v>0</v>
      </c>
      <c r="AF322">
        <f>VLOOKUP($B322,'Tillförd energi'!$B$1:$AS$566,MATCH(AF$1,'Tillförd energi'!$B$1:$AQ$1,0),FALSE)</f>
        <v>0.14299999999999999</v>
      </c>
      <c r="AG322">
        <f>IFERROR(VLOOKUP(B322,Miljö!$B$1:$S$476,9,FALSE)/1,0)</f>
        <v>0</v>
      </c>
      <c r="AI322">
        <f t="shared" si="40"/>
        <v>9.7030000000000012</v>
      </c>
      <c r="AJ322">
        <f t="shared" si="41"/>
        <v>9.7030000000000012</v>
      </c>
      <c r="AK322">
        <f>IF(ISERROR(1/VLOOKUP($B322,Leveranser!$B$1:$S$500,MATCH("såld värme (gwh)",Leveranser!$B$1:$S$1,0),FALSE)),"",VLOOKUP($B322,Leveranser!$B$1:$S$500,MATCH("såld värme (gwh)",Leveranser!$B$1:$S$1,0),FALSE))</f>
        <v>7.5430000000000001</v>
      </c>
      <c r="AL322" s="22">
        <f>VLOOKUP($B322,Leveranser!$B$1:$Y$500,MATCH("Totalt såld fjärrvärme till andra fjärrvärmeföretag",Leveranser!$B$1:$AA$1,0),FALSE)</f>
        <v>0</v>
      </c>
      <c r="AM322" s="22">
        <f>IF(ISERROR(1/VLOOKUP($B322,Miljö!$B$1:$S$500,MATCH("Såld mängd produktionsspecifik fjärrvärme (GWh)",Miljö!$B$1:$R$1,0),FALSE)),0,VLOOKUP($B322,Miljö!$B$1:$S$500,MATCH("Såld mängd produktionsspecifik fjärrvärme (GWh)",Miljö!$B$1:$R$1,0),FALSE))</f>
        <v>0</v>
      </c>
      <c r="AN322" s="23">
        <f t="shared" si="42"/>
        <v>0.77738843656601042</v>
      </c>
      <c r="AP322" t="str">
        <f>VLOOKUP($B322,'Miljövärden urval för publ'!$B$1:$H$450,7,FALSE)</f>
        <v>Ja</v>
      </c>
      <c r="AQ322" t="str">
        <f>VLOOKUP($B322,'Miljövärden urval för publ'!$B$1:$H$450,6,FALSE)</f>
        <v>Nej</v>
      </c>
      <c r="AU322">
        <f t="shared" si="43"/>
        <v>0.14299999999999999</v>
      </c>
      <c r="AV322">
        <f t="shared" si="44"/>
        <v>0</v>
      </c>
      <c r="AW322">
        <f t="shared" si="45"/>
        <v>0</v>
      </c>
      <c r="AX322">
        <f t="shared" si="46"/>
        <v>8.23</v>
      </c>
      <c r="AZ322">
        <f t="shared" si="47"/>
        <v>0</v>
      </c>
      <c r="BA322">
        <f t="shared" si="48"/>
        <v>0</v>
      </c>
      <c r="BC322">
        <f t="shared" si="49"/>
        <v>8.23</v>
      </c>
    </row>
    <row r="323" spans="1:55" ht="15" customHeight="1" x14ac:dyDescent="0.25">
      <c r="A323" t="s">
        <v>457</v>
      </c>
      <c r="B323" t="s">
        <v>459</v>
      </c>
      <c r="C323">
        <f>VLOOKUP($B323,'Tillförd energi'!$B$1:$AS$566,MATCH(C$1,'Tillförd energi'!$B$1:$AQ$1,0),FALSE)</f>
        <v>0</v>
      </c>
      <c r="D323">
        <f>VLOOKUP($B323,'Tillförd energi'!$B$1:$AS$566,MATCH(D$1,'Tillförd energi'!$B$1:$AQ$1,0),FALSE)</f>
        <v>0.04</v>
      </c>
      <c r="E323">
        <f>VLOOKUP($B323,'Tillförd energi'!$B$1:$AS$566,MATCH(E$1,'Tillförd energi'!$B$1:$AQ$1,0),FALSE)</f>
        <v>0</v>
      </c>
      <c r="F323">
        <f>VLOOKUP($B323,'Tillförd energi'!$B$1:$AS$566,MATCH(F$1,'Tillförd energi'!$B$1:$AQ$1,0),FALSE)</f>
        <v>0</v>
      </c>
      <c r="G323">
        <f>VLOOKUP($B323,'Tillförd energi'!$B$1:$AS$566,MATCH(G$1,'Tillförd energi'!$B$1:$AQ$1,0),FALSE)</f>
        <v>0</v>
      </c>
      <c r="H323">
        <f>VLOOKUP($B323,'Tillförd energi'!$B$1:$AS$566,MATCH(H$1,'Tillförd energi'!$B$1:$AQ$1,0),FALSE)</f>
        <v>0</v>
      </c>
      <c r="I323">
        <f>VLOOKUP($B323,'Tillförd energi'!$B$1:$AS$566,MATCH(I$1,'Tillförd energi'!$B$1:$AQ$1,0),FALSE)</f>
        <v>0</v>
      </c>
      <c r="J323">
        <f>VLOOKUP($B323,'Tillförd energi'!$B$1:$AS$566,MATCH(J$1,'Tillförd energi'!$B$1:$AQ$1,0),FALSE)</f>
        <v>0</v>
      </c>
      <c r="K323">
        <v>0</v>
      </c>
      <c r="L323">
        <f>VLOOKUP($B323,'Tillförd energi'!$B$1:$AS$566,MATCH(L$1,'Tillförd energi'!$B$1:$AQ$1,0),FALSE)</f>
        <v>0</v>
      </c>
      <c r="M323">
        <f>VLOOKUP($B323,'Tillförd energi'!$B$1:$AS$566,MATCH(M$1,'Tillförd energi'!$B$1:$AQ$1,0),FALSE)</f>
        <v>0</v>
      </c>
      <c r="N323">
        <f>VLOOKUP($B323,'Tillförd energi'!$B$1:$AS$566,MATCH(N$1,'Tillförd energi'!$B$1:$AQ$1,0),FALSE)</f>
        <v>0</v>
      </c>
      <c r="O323">
        <f>VLOOKUP($B323,'Tillförd energi'!$B$1:$AS$566,MATCH(O$1,'Tillförd energi'!$B$1:$AQ$1,0),FALSE)</f>
        <v>0</v>
      </c>
      <c r="P323">
        <f>VLOOKUP($B323,'Tillförd energi'!$B$1:$AS$566,MATCH(P$1,'Tillförd energi'!$B$1:$AQ$1,0),FALSE)</f>
        <v>0</v>
      </c>
      <c r="Q323">
        <f>VLOOKUP($B323,'Tillförd energi'!$B$1:$AS$566,MATCH(Q$1,'Tillförd energi'!$B$1:$AQ$1,0),FALSE)</f>
        <v>0</v>
      </c>
      <c r="R323">
        <f>VLOOKUP($B323,'Tillförd energi'!$B$1:$AS$566,MATCH(R$1,'Tillförd energi'!$B$1:$AQ$1,0),FALSE)</f>
        <v>10.7</v>
      </c>
      <c r="S323">
        <f>VLOOKUP($B323,'Tillförd energi'!$B$1:$AS$566,MATCH(S$1,'Tillförd energi'!$B$1:$AQ$1,0),FALSE)</f>
        <v>0</v>
      </c>
      <c r="T323">
        <f>VLOOKUP($B323,'Tillförd energi'!$B$1:$AS$566,MATCH(T$1,'Tillförd energi'!$B$1:$AQ$1,0),FALSE)</f>
        <v>0</v>
      </c>
      <c r="U323">
        <f>VLOOKUP($B323,'Tillförd energi'!$B$1:$AS$566,MATCH(U$1,'Tillförd energi'!$B$1:$AQ$1,0),FALSE)</f>
        <v>0</v>
      </c>
      <c r="V323">
        <f>VLOOKUP($B323,'Tillförd energi'!$B$1:$AS$566,MATCH(V$1,'Tillförd energi'!$B$1:$AQ$1,0),FALSE)</f>
        <v>0</v>
      </c>
      <c r="W323">
        <f>VLOOKUP($B323,'Tillförd energi'!$B$1:$AS$566,MATCH(W$1,'Tillförd energi'!$B$1:$AQ$1,0),FALSE)</f>
        <v>0</v>
      </c>
      <c r="X323">
        <f>VLOOKUP($B323,'Tillförd energi'!$B$1:$AS$566,MATCH(X$1,'Tillförd energi'!$B$1:$AQ$1,0),FALSE)</f>
        <v>0</v>
      </c>
      <c r="Y323">
        <f>VLOOKUP($B323,'Tillförd energi'!$B$1:$AS$566,MATCH(Y$1,'Tillförd energi'!$B$1:$AQ$1,0),FALSE)</f>
        <v>0</v>
      </c>
      <c r="Z323">
        <f>VLOOKUP($B323,'Tillförd energi'!$B$1:$AS$566,MATCH(Z$1,'Tillförd energi'!$B$1:$AQ$1,0),FALSE)</f>
        <v>0</v>
      </c>
      <c r="AA323">
        <f>VLOOKUP($B323,'Tillförd energi'!$B$1:$AS$566,MATCH(AA$1,'Tillförd energi'!$B$1:$AQ$1,0),FALSE)</f>
        <v>0</v>
      </c>
      <c r="AB323">
        <f>VLOOKUP($B323,'Tillförd energi'!$B$1:$AS$566,MATCH(AB$1,'Tillförd energi'!$B$1:$AQ$1,0),FALSE)</f>
        <v>0</v>
      </c>
      <c r="AC323">
        <f>VLOOKUP($B323,'Tillförd energi'!$B$1:$AS$566,MATCH(AC$1,'Tillförd energi'!$B$1:$AQ$1,0),FALSE)</f>
        <v>0</v>
      </c>
      <c r="AD323">
        <f>VLOOKUP($B323,'Tillförd energi'!$B$1:$AS$566,MATCH(AD$1,'Tillförd energi'!$B$1:$AQ$1,0),FALSE)</f>
        <v>0</v>
      </c>
      <c r="AE323">
        <f>VLOOKUP($B323,'Tillförd energi'!$B$1:$AS$566,MATCH(AE$1,'Tillförd energi'!$B$1:$AQ$1,0),FALSE)</f>
        <v>0</v>
      </c>
      <c r="AF323">
        <f>VLOOKUP($B323,'Tillförd energi'!$B$1:$AS$566,MATCH(AF$1,'Tillförd energi'!$B$1:$AQ$1,0),FALSE)</f>
        <v>0.17399999999999999</v>
      </c>
      <c r="AG323">
        <f>IFERROR(VLOOKUP(B323,Miljö!$B$1:$S$476,9,FALSE)/1,0)</f>
        <v>0</v>
      </c>
      <c r="AI323">
        <f t="shared" ref="AI323:AI386" si="50">SUM(C323:AF323)</f>
        <v>10.913999999999998</v>
      </c>
      <c r="AJ323">
        <f t="shared" ref="AJ323:AJ386" si="51">SUM(C323:AG323)</f>
        <v>10.913999999999998</v>
      </c>
      <c r="AK323">
        <f>IF(ISERROR(1/VLOOKUP($B323,Leveranser!$B$1:$S$500,MATCH("såld värme (gwh)",Leveranser!$B$1:$S$1,0),FALSE)),"",VLOOKUP($B323,Leveranser!$B$1:$S$500,MATCH("såld värme (gwh)",Leveranser!$B$1:$S$1,0),FALSE))</f>
        <v>7.7160000000000002</v>
      </c>
      <c r="AL323" s="22">
        <f>VLOOKUP($B323,Leveranser!$B$1:$Y$500,MATCH("Totalt såld fjärrvärme till andra fjärrvärmeföretag",Leveranser!$B$1:$AA$1,0),FALSE)</f>
        <v>0</v>
      </c>
      <c r="AM323" s="22">
        <f>IF(ISERROR(1/VLOOKUP($B323,Miljö!$B$1:$S$500,MATCH("Såld mängd produktionsspecifik fjärrvärme (GWh)",Miljö!$B$1:$R$1,0),FALSE)),0,VLOOKUP($B323,Miljö!$B$1:$S$500,MATCH("Såld mängd produktionsspecifik fjärrvärme (GWh)",Miljö!$B$1:$R$1,0),FALSE))</f>
        <v>0</v>
      </c>
      <c r="AN323" s="23">
        <f t="shared" ref="AN323:AN386" si="52">IFERROR(AK323/AJ323,"")</f>
        <v>0.70698185816382642</v>
      </c>
      <c r="AP323" t="str">
        <f>VLOOKUP($B323,'Miljövärden urval för publ'!$B$1:$H$450,7,FALSE)</f>
        <v>Ja</v>
      </c>
      <c r="AQ323" t="str">
        <f>VLOOKUP($B323,'Miljövärden urval för publ'!$B$1:$H$450,6,FALSE)</f>
        <v>Nej</v>
      </c>
      <c r="AU323">
        <f t="shared" ref="AU323:AU386" si="53">Z323+AA323+AF323</f>
        <v>0.17399999999999999</v>
      </c>
      <c r="AV323">
        <f t="shared" ref="AV323:AV386" si="54">X323</f>
        <v>0</v>
      </c>
      <c r="AW323">
        <f t="shared" ref="AW323:AW386" si="55">M323+N323+O323+P323+Q323</f>
        <v>0</v>
      </c>
      <c r="AX323">
        <f t="shared" ref="AX323:AX386" si="56">R323+S323+T323+U323</f>
        <v>10.7</v>
      </c>
      <c r="AZ323">
        <f t="shared" ref="AZ323:AZ386" si="57">AB323</f>
        <v>0</v>
      </c>
      <c r="BA323">
        <f t="shared" ref="BA323:BA386" si="58">AE323</f>
        <v>0</v>
      </c>
      <c r="BC323">
        <f t="shared" ref="BC323:BC386" si="59">L323+M323+N323+O323+P323+Q323+R323+S323+T323+U323+V323+W323+X323</f>
        <v>10.7</v>
      </c>
    </row>
    <row r="324" spans="1:55" ht="15" customHeight="1" x14ac:dyDescent="0.25">
      <c r="A324" t="s">
        <v>457</v>
      </c>
      <c r="B324" t="s">
        <v>460</v>
      </c>
      <c r="C324">
        <f>VLOOKUP($B324,'Tillförd energi'!$B$1:$AS$566,MATCH(C$1,'Tillförd energi'!$B$1:$AQ$1,0),FALSE)</f>
        <v>0</v>
      </c>
      <c r="D324">
        <f>VLOOKUP($B324,'Tillförd energi'!$B$1:$AS$566,MATCH(D$1,'Tillförd energi'!$B$1:$AQ$1,0),FALSE)</f>
        <v>0.17</v>
      </c>
      <c r="E324">
        <f>VLOOKUP($B324,'Tillförd energi'!$B$1:$AS$566,MATCH(E$1,'Tillförd energi'!$B$1:$AQ$1,0),FALSE)</f>
        <v>0</v>
      </c>
      <c r="F324">
        <f>VLOOKUP($B324,'Tillförd energi'!$B$1:$AS$566,MATCH(F$1,'Tillförd energi'!$B$1:$AQ$1,0),FALSE)</f>
        <v>0</v>
      </c>
      <c r="G324">
        <f>VLOOKUP($B324,'Tillförd energi'!$B$1:$AS$566,MATCH(G$1,'Tillförd energi'!$B$1:$AQ$1,0),FALSE)</f>
        <v>0</v>
      </c>
      <c r="H324">
        <f>VLOOKUP($B324,'Tillförd energi'!$B$1:$AS$566,MATCH(H$1,'Tillförd energi'!$B$1:$AQ$1,0),FALSE)</f>
        <v>0</v>
      </c>
      <c r="I324">
        <f>VLOOKUP($B324,'Tillförd energi'!$B$1:$AS$566,MATCH(I$1,'Tillförd energi'!$B$1:$AQ$1,0),FALSE)</f>
        <v>0</v>
      </c>
      <c r="J324">
        <f>VLOOKUP($B324,'Tillförd energi'!$B$1:$AS$566,MATCH(J$1,'Tillförd energi'!$B$1:$AQ$1,0),FALSE)</f>
        <v>0</v>
      </c>
      <c r="K324">
        <v>0</v>
      </c>
      <c r="L324">
        <f>VLOOKUP($B324,'Tillförd energi'!$B$1:$AS$566,MATCH(L$1,'Tillförd energi'!$B$1:$AQ$1,0),FALSE)</f>
        <v>0</v>
      </c>
      <c r="M324">
        <f>VLOOKUP($B324,'Tillförd energi'!$B$1:$AS$566,MATCH(M$1,'Tillförd energi'!$B$1:$AQ$1,0),FALSE)</f>
        <v>0</v>
      </c>
      <c r="N324">
        <f>VLOOKUP($B324,'Tillförd energi'!$B$1:$AS$566,MATCH(N$1,'Tillförd energi'!$B$1:$AQ$1,0),FALSE)</f>
        <v>0</v>
      </c>
      <c r="O324">
        <f>VLOOKUP($B324,'Tillförd energi'!$B$1:$AS$566,MATCH(O$1,'Tillförd energi'!$B$1:$AQ$1,0),FALSE)</f>
        <v>0</v>
      </c>
      <c r="P324">
        <f>VLOOKUP($B324,'Tillförd energi'!$B$1:$AS$566,MATCH(P$1,'Tillförd energi'!$B$1:$AQ$1,0),FALSE)</f>
        <v>0</v>
      </c>
      <c r="Q324">
        <f>VLOOKUP($B324,'Tillförd energi'!$B$1:$AS$566,MATCH(Q$1,'Tillförd energi'!$B$1:$AQ$1,0),FALSE)</f>
        <v>10.184699999999999</v>
      </c>
      <c r="R324">
        <f>VLOOKUP($B324,'Tillförd energi'!$B$1:$AS$566,MATCH(R$1,'Tillförd energi'!$B$1:$AQ$1,0),FALSE)</f>
        <v>0</v>
      </c>
      <c r="S324">
        <f>VLOOKUP($B324,'Tillförd energi'!$B$1:$AS$566,MATCH(S$1,'Tillförd energi'!$B$1:$AQ$1,0),FALSE)</f>
        <v>0</v>
      </c>
      <c r="T324">
        <f>VLOOKUP($B324,'Tillförd energi'!$B$1:$AS$566,MATCH(T$1,'Tillförd energi'!$B$1:$AQ$1,0),FALSE)</f>
        <v>0</v>
      </c>
      <c r="U324">
        <f>VLOOKUP($B324,'Tillförd energi'!$B$1:$AS$566,MATCH(U$1,'Tillförd energi'!$B$1:$AQ$1,0),FALSE)</f>
        <v>0</v>
      </c>
      <c r="V324">
        <f>VLOOKUP($B324,'Tillförd energi'!$B$1:$AS$566,MATCH(V$1,'Tillförd energi'!$B$1:$AQ$1,0),FALSE)</f>
        <v>0</v>
      </c>
      <c r="W324">
        <f>VLOOKUP($B324,'Tillförd energi'!$B$1:$AS$566,MATCH(W$1,'Tillförd energi'!$B$1:$AQ$1,0),FALSE)</f>
        <v>0</v>
      </c>
      <c r="X324">
        <f>VLOOKUP($B324,'Tillförd energi'!$B$1:$AS$566,MATCH(X$1,'Tillförd energi'!$B$1:$AQ$1,0),FALSE)</f>
        <v>0</v>
      </c>
      <c r="Y324">
        <f>VLOOKUP($B324,'Tillförd energi'!$B$1:$AS$566,MATCH(Y$1,'Tillförd energi'!$B$1:$AQ$1,0),FALSE)</f>
        <v>0</v>
      </c>
      <c r="Z324">
        <f>VLOOKUP($B324,'Tillförd energi'!$B$1:$AS$566,MATCH(Z$1,'Tillförd energi'!$B$1:$AQ$1,0),FALSE)</f>
        <v>0</v>
      </c>
      <c r="AA324">
        <f>VLOOKUP($B324,'Tillförd energi'!$B$1:$AS$566,MATCH(AA$1,'Tillförd energi'!$B$1:$AQ$1,0),FALSE)</f>
        <v>0</v>
      </c>
      <c r="AB324">
        <f>VLOOKUP($B324,'Tillförd energi'!$B$1:$AS$566,MATCH(AB$1,'Tillförd energi'!$B$1:$AQ$1,0),FALSE)</f>
        <v>0</v>
      </c>
      <c r="AC324">
        <f>VLOOKUP($B324,'Tillförd energi'!$B$1:$AS$566,MATCH(AC$1,'Tillförd energi'!$B$1:$AQ$1,0),FALSE)</f>
        <v>0</v>
      </c>
      <c r="AD324">
        <f>VLOOKUP($B324,'Tillförd energi'!$B$1:$AS$566,MATCH(AD$1,'Tillförd energi'!$B$1:$AQ$1,0),FALSE)</f>
        <v>0</v>
      </c>
      <c r="AE324">
        <f>VLOOKUP($B324,'Tillförd energi'!$B$1:$AS$566,MATCH(AE$1,'Tillförd energi'!$B$1:$AQ$1,0),FALSE)</f>
        <v>0</v>
      </c>
      <c r="AF324">
        <f>VLOOKUP($B324,'Tillförd energi'!$B$1:$AS$566,MATCH(AF$1,'Tillförd energi'!$B$1:$AQ$1,0),FALSE)</f>
        <v>0.05</v>
      </c>
      <c r="AG324">
        <f>IFERROR(VLOOKUP(B324,Miljö!$B$1:$S$476,9,FALSE)/1,0)</f>
        <v>0</v>
      </c>
      <c r="AI324">
        <f t="shared" si="50"/>
        <v>10.4047</v>
      </c>
      <c r="AJ324">
        <f t="shared" si="51"/>
        <v>10.4047</v>
      </c>
      <c r="AK324">
        <f>IF(ISERROR(1/VLOOKUP($B324,Leveranser!$B$1:$S$500,MATCH("såld värme (gwh)",Leveranser!$B$1:$S$1,0),FALSE)),"",VLOOKUP($B324,Leveranser!$B$1:$S$500,MATCH("såld värme (gwh)",Leveranser!$B$1:$S$1,0),FALSE))</f>
        <v>7.64</v>
      </c>
      <c r="AL324" s="22">
        <f>VLOOKUP($B324,Leveranser!$B$1:$Y$500,MATCH("Totalt såld fjärrvärme till andra fjärrvärmeföretag",Leveranser!$B$1:$AA$1,0),FALSE)</f>
        <v>0</v>
      </c>
      <c r="AM324" s="22">
        <f>IF(ISERROR(1/VLOOKUP($B324,Miljö!$B$1:$S$500,MATCH("Såld mängd produktionsspecifik fjärrvärme (GWh)",Miljö!$B$1:$R$1,0),FALSE)),0,VLOOKUP($B324,Miljö!$B$1:$S$500,MATCH("Såld mängd produktionsspecifik fjärrvärme (GWh)",Miljö!$B$1:$R$1,0),FALSE))</f>
        <v>0</v>
      </c>
      <c r="AN324" s="23">
        <f t="shared" si="52"/>
        <v>0.73428354493642289</v>
      </c>
      <c r="AP324" t="str">
        <f>VLOOKUP($B324,'Miljövärden urval för publ'!$B$1:$H$450,7,FALSE)</f>
        <v>Ja</v>
      </c>
      <c r="AQ324" t="str">
        <f>VLOOKUP($B324,'Miljövärden urval för publ'!$B$1:$H$450,6,FALSE)</f>
        <v>Nej</v>
      </c>
      <c r="AU324">
        <f t="shared" si="53"/>
        <v>0.05</v>
      </c>
      <c r="AV324">
        <f t="shared" si="54"/>
        <v>0</v>
      </c>
      <c r="AW324">
        <f t="shared" si="55"/>
        <v>10.184699999999999</v>
      </c>
      <c r="AX324">
        <f t="shared" si="56"/>
        <v>0</v>
      </c>
      <c r="AZ324">
        <f t="shared" si="57"/>
        <v>0</v>
      </c>
      <c r="BA324">
        <f t="shared" si="58"/>
        <v>0</v>
      </c>
      <c r="BC324">
        <f t="shared" si="59"/>
        <v>10.184699999999999</v>
      </c>
    </row>
    <row r="325" spans="1:55" ht="15" customHeight="1" x14ac:dyDescent="0.25">
      <c r="A325" t="s">
        <v>457</v>
      </c>
      <c r="B325" t="s">
        <v>461</v>
      </c>
      <c r="C325">
        <f>VLOOKUP($B325,'Tillförd energi'!$B$1:$AS$566,MATCH(C$1,'Tillförd energi'!$B$1:$AQ$1,0),FALSE)</f>
        <v>0</v>
      </c>
      <c r="D325">
        <f>VLOOKUP($B325,'Tillförd energi'!$B$1:$AS$566,MATCH(D$1,'Tillförd energi'!$B$1:$AQ$1,0),FALSE)</f>
        <v>16.829999999999998</v>
      </c>
      <c r="E325">
        <f>VLOOKUP($B325,'Tillförd energi'!$B$1:$AS$566,MATCH(E$1,'Tillförd energi'!$B$1:$AQ$1,0),FALSE)</f>
        <v>0</v>
      </c>
      <c r="F325">
        <f>VLOOKUP($B325,'Tillförd energi'!$B$1:$AS$566,MATCH(F$1,'Tillförd energi'!$B$1:$AQ$1,0),FALSE)</f>
        <v>0</v>
      </c>
      <c r="G325">
        <f>VLOOKUP($B325,'Tillförd energi'!$B$1:$AS$566,MATCH(G$1,'Tillförd energi'!$B$1:$AQ$1,0),FALSE)</f>
        <v>0</v>
      </c>
      <c r="H325">
        <f>VLOOKUP($B325,'Tillförd energi'!$B$1:$AS$566,MATCH(H$1,'Tillförd energi'!$B$1:$AQ$1,0),FALSE)</f>
        <v>0</v>
      </c>
      <c r="I325">
        <f>VLOOKUP($B325,'Tillförd energi'!$B$1:$AS$566,MATCH(I$1,'Tillförd energi'!$B$1:$AQ$1,0),FALSE)</f>
        <v>263.39999999999998</v>
      </c>
      <c r="J325">
        <f>VLOOKUP($B325,'Tillförd energi'!$B$1:$AS$566,MATCH(J$1,'Tillförd energi'!$B$1:$AQ$1,0),FALSE)</f>
        <v>0</v>
      </c>
      <c r="K325">
        <v>0</v>
      </c>
      <c r="L325">
        <f>VLOOKUP($B325,'Tillförd energi'!$B$1:$AS$566,MATCH(L$1,'Tillförd energi'!$B$1:$AQ$1,0),FALSE)</f>
        <v>46.017000000000003</v>
      </c>
      <c r="M325">
        <f>VLOOKUP($B325,'Tillförd energi'!$B$1:$AS$566,MATCH(M$1,'Tillförd energi'!$B$1:$AQ$1,0),FALSE)</f>
        <v>90.405000000000001</v>
      </c>
      <c r="N325">
        <f>VLOOKUP($B325,'Tillförd energi'!$B$1:$AS$566,MATCH(N$1,'Tillförd energi'!$B$1:$AQ$1,0),FALSE)</f>
        <v>57.468000000000004</v>
      </c>
      <c r="O325">
        <f>VLOOKUP($B325,'Tillförd energi'!$B$1:$AS$566,MATCH(O$1,'Tillförd energi'!$B$1:$AQ$1,0),FALSE)</f>
        <v>33.4</v>
      </c>
      <c r="P325">
        <f>VLOOKUP($B325,'Tillförd energi'!$B$1:$AS$566,MATCH(P$1,'Tillförd energi'!$B$1:$AQ$1,0),FALSE)</f>
        <v>62.183999999999997</v>
      </c>
      <c r="Q325">
        <f>VLOOKUP($B325,'Tillförd energi'!$B$1:$AS$566,MATCH(Q$1,'Tillförd energi'!$B$1:$AQ$1,0),FALSE)</f>
        <v>30</v>
      </c>
      <c r="R325">
        <f>VLOOKUP($B325,'Tillförd energi'!$B$1:$AS$566,MATCH(R$1,'Tillförd energi'!$B$1:$AQ$1,0),FALSE)</f>
        <v>11.4</v>
      </c>
      <c r="S325">
        <f>VLOOKUP($B325,'Tillförd energi'!$B$1:$AS$566,MATCH(S$1,'Tillförd energi'!$B$1:$AQ$1,0),FALSE)</f>
        <v>0.3</v>
      </c>
      <c r="T325">
        <f>VLOOKUP($B325,'Tillförd energi'!$B$1:$AS$566,MATCH(T$1,'Tillförd energi'!$B$1:$AQ$1,0),FALSE)</f>
        <v>0</v>
      </c>
      <c r="U325">
        <f>VLOOKUP($B325,'Tillförd energi'!$B$1:$AS$566,MATCH(U$1,'Tillförd energi'!$B$1:$AQ$1,0),FALSE)</f>
        <v>0</v>
      </c>
      <c r="V325">
        <f>VLOOKUP($B325,'Tillförd energi'!$B$1:$AS$566,MATCH(V$1,'Tillförd energi'!$B$1:$AQ$1,0),FALSE)</f>
        <v>0</v>
      </c>
      <c r="W325">
        <f>VLOOKUP($B325,'Tillförd energi'!$B$1:$AS$566,MATCH(W$1,'Tillförd energi'!$B$1:$AQ$1,0),FALSE)</f>
        <v>0</v>
      </c>
      <c r="X325">
        <f>VLOOKUP($B325,'Tillförd energi'!$B$1:$AS$566,MATCH(X$1,'Tillförd energi'!$B$1:$AQ$1,0),FALSE)</f>
        <v>0</v>
      </c>
      <c r="Y325">
        <f>VLOOKUP($B325,'Tillförd energi'!$B$1:$AS$566,MATCH(Y$1,'Tillförd energi'!$B$1:$AQ$1,0),FALSE)</f>
        <v>19.5</v>
      </c>
      <c r="Z325">
        <f>VLOOKUP($B325,'Tillförd energi'!$B$1:$AS$566,MATCH(Z$1,'Tillförd energi'!$B$1:$AQ$1,0),FALSE)</f>
        <v>7.14</v>
      </c>
      <c r="AA325">
        <f>VLOOKUP($B325,'Tillförd energi'!$B$1:$AS$566,MATCH(AA$1,'Tillförd energi'!$B$1:$AQ$1,0),FALSE)</f>
        <v>9.2850000000000001</v>
      </c>
      <c r="AB325">
        <f>VLOOKUP($B325,'Tillförd energi'!$B$1:$AS$566,MATCH(AB$1,'Tillförd energi'!$B$1:$AQ$1,0),FALSE)</f>
        <v>14.333</v>
      </c>
      <c r="AC325">
        <f>VLOOKUP($B325,'Tillförd energi'!$B$1:$AS$566,MATCH(AC$1,'Tillförd energi'!$B$1:$AQ$1,0),FALSE)</f>
        <v>194.4</v>
      </c>
      <c r="AD325">
        <f>VLOOKUP($B325,'Tillförd energi'!$B$1:$AS$566,MATCH(AD$1,'Tillförd energi'!$B$1:$AQ$1,0),FALSE)</f>
        <v>0</v>
      </c>
      <c r="AE325">
        <f>VLOOKUP($B325,'Tillförd energi'!$B$1:$AS$566,MATCH(AE$1,'Tillförd energi'!$B$1:$AQ$1,0),FALSE)</f>
        <v>0.52470600000000001</v>
      </c>
      <c r="AF325">
        <f>VLOOKUP($B325,'Tillförd energi'!$B$1:$AS$566,MATCH(AF$1,'Tillförd energi'!$B$1:$AQ$1,0),FALSE)</f>
        <v>33.628</v>
      </c>
      <c r="AG325">
        <f>IFERROR(VLOOKUP(B325,Miljö!$B$1:$S$476,9,FALSE)/1,0)</f>
        <v>0</v>
      </c>
      <c r="AI325">
        <f t="shared" si="50"/>
        <v>890.21470599999986</v>
      </c>
      <c r="AJ325">
        <f t="shared" si="51"/>
        <v>890.21470599999986</v>
      </c>
      <c r="AK325">
        <f>IF(ISERROR(1/VLOOKUP($B325,Leveranser!$B$1:$S$500,MATCH("såld värme (gwh)",Leveranser!$B$1:$S$1,0),FALSE)),"",VLOOKUP($B325,Leveranser!$B$1:$S$500,MATCH("såld värme (gwh)",Leveranser!$B$1:$S$1,0),FALSE))</f>
        <v>788.96299999999997</v>
      </c>
      <c r="AL325" s="22">
        <f>VLOOKUP($B325,Leveranser!$B$1:$Y$500,MATCH("Totalt såld fjärrvärme till andra fjärrvärmeföretag",Leveranser!$B$1:$AA$1,0),FALSE)</f>
        <v>0</v>
      </c>
      <c r="AM325" s="22">
        <f>IF(ISERROR(1/VLOOKUP($B325,Miljö!$B$1:$S$500,MATCH("Såld mängd produktionsspecifik fjärrvärme (GWh)",Miljö!$B$1:$R$1,0),FALSE)),0,VLOOKUP($B325,Miljö!$B$1:$S$500,MATCH("Såld mängd produktionsspecifik fjärrvärme (GWh)",Miljö!$B$1:$R$1,0),FALSE))</f>
        <v>0</v>
      </c>
      <c r="AN325" s="23">
        <f t="shared" si="52"/>
        <v>0.88626147679029699</v>
      </c>
      <c r="AP325" t="str">
        <f>VLOOKUP($B325,'Miljövärden urval för publ'!$B$1:$H$450,7,FALSE)</f>
        <v>Ja</v>
      </c>
      <c r="AQ325" t="str">
        <f>VLOOKUP($B325,'Miljövärden urval för publ'!$B$1:$H$450,6,FALSE)</f>
        <v>Nej</v>
      </c>
      <c r="AU325">
        <f t="shared" si="53"/>
        <v>50.052999999999997</v>
      </c>
      <c r="AV325">
        <f t="shared" si="54"/>
        <v>0</v>
      </c>
      <c r="AW325">
        <f t="shared" si="55"/>
        <v>273.45699999999999</v>
      </c>
      <c r="AX325">
        <f t="shared" si="56"/>
        <v>11.700000000000001</v>
      </c>
      <c r="AZ325">
        <f t="shared" si="57"/>
        <v>14.333</v>
      </c>
      <c r="BA325">
        <f t="shared" si="58"/>
        <v>0.52470600000000001</v>
      </c>
      <c r="BC325">
        <f t="shared" si="59"/>
        <v>331.17399999999998</v>
      </c>
    </row>
    <row r="326" spans="1:55" ht="15" customHeight="1" x14ac:dyDescent="0.25">
      <c r="A326" t="s">
        <v>462</v>
      </c>
      <c r="B326" t="s">
        <v>463</v>
      </c>
      <c r="C326">
        <f>VLOOKUP($B326,'Tillförd energi'!$B$1:$AS$566,MATCH(C$1,'Tillförd energi'!$B$1:$AQ$1,0),FALSE)</f>
        <v>0</v>
      </c>
      <c r="D326">
        <f>VLOOKUP($B326,'Tillförd energi'!$B$1:$AS$566,MATCH(D$1,'Tillförd energi'!$B$1:$AQ$1,0),FALSE)</f>
        <v>0</v>
      </c>
      <c r="E326">
        <f>VLOOKUP($B326,'Tillförd energi'!$B$1:$AS$566,MATCH(E$1,'Tillförd energi'!$B$1:$AQ$1,0),FALSE)</f>
        <v>0</v>
      </c>
      <c r="F326">
        <f>VLOOKUP($B326,'Tillförd energi'!$B$1:$AS$566,MATCH(F$1,'Tillförd energi'!$B$1:$AQ$1,0),FALSE)</f>
        <v>0</v>
      </c>
      <c r="G326">
        <f>VLOOKUP($B326,'Tillförd energi'!$B$1:$AS$566,MATCH(G$1,'Tillförd energi'!$B$1:$AQ$1,0),FALSE)</f>
        <v>0</v>
      </c>
      <c r="H326">
        <f>VLOOKUP($B326,'Tillförd energi'!$B$1:$AS$566,MATCH(H$1,'Tillförd energi'!$B$1:$AQ$1,0),FALSE)</f>
        <v>0</v>
      </c>
      <c r="I326">
        <f>VLOOKUP($B326,'Tillförd energi'!$B$1:$AS$566,MATCH(I$1,'Tillförd energi'!$B$1:$AQ$1,0),FALSE)</f>
        <v>0</v>
      </c>
      <c r="J326">
        <f>VLOOKUP($B326,'Tillförd energi'!$B$1:$AS$566,MATCH(J$1,'Tillförd energi'!$B$1:$AQ$1,0),FALSE)</f>
        <v>0</v>
      </c>
      <c r="K326">
        <v>0</v>
      </c>
      <c r="L326">
        <f>VLOOKUP($B326,'Tillförd energi'!$B$1:$AS$566,MATCH(L$1,'Tillförd energi'!$B$1:$AQ$1,0),FALSE)</f>
        <v>0</v>
      </c>
      <c r="M326">
        <f>VLOOKUP($B326,'Tillförd energi'!$B$1:$AS$566,MATCH(M$1,'Tillförd energi'!$B$1:$AQ$1,0),FALSE)</f>
        <v>0</v>
      </c>
      <c r="N326">
        <f>VLOOKUP($B326,'Tillförd energi'!$B$1:$AS$566,MATCH(N$1,'Tillförd energi'!$B$1:$AQ$1,0),FALSE)</f>
        <v>0</v>
      </c>
      <c r="O326">
        <f>VLOOKUP($B326,'Tillförd energi'!$B$1:$AS$566,MATCH(O$1,'Tillförd energi'!$B$1:$AQ$1,0),FALSE)</f>
        <v>0</v>
      </c>
      <c r="P326">
        <f>VLOOKUP($B326,'Tillförd energi'!$B$1:$AS$566,MATCH(P$1,'Tillförd energi'!$B$1:$AQ$1,0),FALSE)</f>
        <v>0</v>
      </c>
      <c r="Q326">
        <f>VLOOKUP($B326,'Tillförd energi'!$B$1:$AS$566,MATCH(Q$1,'Tillförd energi'!$B$1:$AQ$1,0),FALSE)</f>
        <v>0</v>
      </c>
      <c r="R326">
        <f>VLOOKUP($B326,'Tillförd energi'!$B$1:$AS$566,MATCH(R$1,'Tillförd energi'!$B$1:$AQ$1,0),FALSE)</f>
        <v>0</v>
      </c>
      <c r="S326">
        <f>VLOOKUP($B326,'Tillförd energi'!$B$1:$AS$566,MATCH(S$1,'Tillförd energi'!$B$1:$AQ$1,0),FALSE)</f>
        <v>0</v>
      </c>
      <c r="T326">
        <f>VLOOKUP($B326,'Tillförd energi'!$B$1:$AS$566,MATCH(T$1,'Tillförd energi'!$B$1:$AQ$1,0),FALSE)</f>
        <v>0</v>
      </c>
      <c r="U326">
        <f>VLOOKUP($B326,'Tillförd energi'!$B$1:$AS$566,MATCH(U$1,'Tillförd energi'!$B$1:$AQ$1,0),FALSE)</f>
        <v>0</v>
      </c>
      <c r="V326">
        <f>VLOOKUP($B326,'Tillförd energi'!$B$1:$AS$566,MATCH(V$1,'Tillförd energi'!$B$1:$AQ$1,0),FALSE)</f>
        <v>0</v>
      </c>
      <c r="W326">
        <f>VLOOKUP($B326,'Tillförd energi'!$B$1:$AS$566,MATCH(W$1,'Tillförd energi'!$B$1:$AQ$1,0),FALSE)</f>
        <v>0</v>
      </c>
      <c r="X326">
        <f>VLOOKUP($B326,'Tillförd energi'!$B$1:$AS$566,MATCH(X$1,'Tillförd energi'!$B$1:$AQ$1,0),FALSE)</f>
        <v>0</v>
      </c>
      <c r="Y326">
        <f>VLOOKUP($B326,'Tillförd energi'!$B$1:$AS$566,MATCH(Y$1,'Tillförd energi'!$B$1:$AQ$1,0),FALSE)</f>
        <v>0</v>
      </c>
      <c r="Z326">
        <f>VLOOKUP($B326,'Tillförd energi'!$B$1:$AS$566,MATCH(Z$1,'Tillförd energi'!$B$1:$AQ$1,0),FALSE)</f>
        <v>0</v>
      </c>
      <c r="AA326">
        <f>VLOOKUP($B326,'Tillförd energi'!$B$1:$AS$566,MATCH(AA$1,'Tillförd energi'!$B$1:$AQ$1,0),FALSE)</f>
        <v>0</v>
      </c>
      <c r="AB326">
        <f>VLOOKUP($B326,'Tillförd energi'!$B$1:$AS$566,MATCH(AB$1,'Tillförd energi'!$B$1:$AQ$1,0),FALSE)</f>
        <v>0</v>
      </c>
      <c r="AC326">
        <f>VLOOKUP($B326,'Tillförd energi'!$B$1:$AS$566,MATCH(AC$1,'Tillförd energi'!$B$1:$AQ$1,0),FALSE)</f>
        <v>0</v>
      </c>
      <c r="AD326">
        <f>VLOOKUP($B326,'Tillförd energi'!$B$1:$AS$566,MATCH(AD$1,'Tillförd energi'!$B$1:$AQ$1,0),FALSE)</f>
        <v>0</v>
      </c>
      <c r="AE326">
        <f>VLOOKUP($B326,'Tillförd energi'!$B$1:$AS$566,MATCH(AE$1,'Tillförd energi'!$B$1:$AQ$1,0),FALSE)</f>
        <v>0</v>
      </c>
      <c r="AF326">
        <f>VLOOKUP($B326,'Tillförd energi'!$B$1:$AS$566,MATCH(AF$1,'Tillförd energi'!$B$1:$AQ$1,0),FALSE)</f>
        <v>0</v>
      </c>
      <c r="AG326">
        <f>IFERROR(VLOOKUP(B326,Miljö!$B$1:$S$476,9,FALSE)/1,0)</f>
        <v>0</v>
      </c>
      <c r="AI326">
        <f t="shared" si="50"/>
        <v>0</v>
      </c>
      <c r="AJ326">
        <f t="shared" si="51"/>
        <v>0</v>
      </c>
      <c r="AK326" t="str">
        <f>IF(ISERROR(1/VLOOKUP($B326,Leveranser!$B$1:$S$500,MATCH("såld värme (gwh)",Leveranser!$B$1:$S$1,0),FALSE)),"",VLOOKUP($B326,Leveranser!$B$1:$S$500,MATCH("såld värme (gwh)",Leveranser!$B$1:$S$1,0),FALSE))</f>
        <v/>
      </c>
      <c r="AL326" s="22">
        <f>VLOOKUP($B326,Leveranser!$B$1:$Y$500,MATCH("Totalt såld fjärrvärme till andra fjärrvärmeföretag",Leveranser!$B$1:$AA$1,0),FALSE)</f>
        <v>0</v>
      </c>
      <c r="AM326" s="22">
        <f>IF(ISERROR(1/VLOOKUP($B326,Miljö!$B$1:$S$500,MATCH("Såld mängd produktionsspecifik fjärrvärme (GWh)",Miljö!$B$1:$R$1,0),FALSE)),0,VLOOKUP($B326,Miljö!$B$1:$S$500,MATCH("Såld mängd produktionsspecifik fjärrvärme (GWh)",Miljö!$B$1:$R$1,0),FALSE))</f>
        <v>0</v>
      </c>
      <c r="AN326" s="23" t="str">
        <f t="shared" si="52"/>
        <v/>
      </c>
      <c r="AP326" t="str">
        <f>VLOOKUP($B326,'Miljövärden urval för publ'!$B$1:$H$450,7,FALSE)</f>
        <v>Nej</v>
      </c>
      <c r="AQ326" t="str">
        <f>VLOOKUP($B326,'Miljövärden urval för publ'!$B$1:$H$450,6,FALSE)</f>
        <v>Nej</v>
      </c>
      <c r="AU326">
        <f t="shared" si="53"/>
        <v>0</v>
      </c>
      <c r="AV326">
        <f t="shared" si="54"/>
        <v>0</v>
      </c>
      <c r="AW326">
        <f t="shared" si="55"/>
        <v>0</v>
      </c>
      <c r="AX326">
        <f t="shared" si="56"/>
        <v>0</v>
      </c>
      <c r="AZ326">
        <f t="shared" si="57"/>
        <v>0</v>
      </c>
      <c r="BA326">
        <f t="shared" si="58"/>
        <v>0</v>
      </c>
      <c r="BC326">
        <f t="shared" si="59"/>
        <v>0</v>
      </c>
    </row>
    <row r="327" spans="1:55" ht="15" customHeight="1" x14ac:dyDescent="0.25">
      <c r="A327" t="s">
        <v>462</v>
      </c>
      <c r="B327" t="s">
        <v>464</v>
      </c>
      <c r="C327">
        <f>VLOOKUP($B327,'Tillförd energi'!$B$1:$AS$566,MATCH(C$1,'Tillförd energi'!$B$1:$AQ$1,0),FALSE)</f>
        <v>0</v>
      </c>
      <c r="D327">
        <f>VLOOKUP($B327,'Tillförd energi'!$B$1:$AS$566,MATCH(D$1,'Tillförd energi'!$B$1:$AQ$1,0),FALSE)</f>
        <v>0</v>
      </c>
      <c r="E327">
        <f>VLOOKUP($B327,'Tillförd energi'!$B$1:$AS$566,MATCH(E$1,'Tillförd energi'!$B$1:$AQ$1,0),FALSE)</f>
        <v>0</v>
      </c>
      <c r="F327">
        <f>VLOOKUP($B327,'Tillförd energi'!$B$1:$AS$566,MATCH(F$1,'Tillförd energi'!$B$1:$AQ$1,0),FALSE)</f>
        <v>0</v>
      </c>
      <c r="G327">
        <f>VLOOKUP($B327,'Tillförd energi'!$B$1:$AS$566,MATCH(G$1,'Tillförd energi'!$B$1:$AQ$1,0),FALSE)</f>
        <v>0</v>
      </c>
      <c r="H327">
        <f>VLOOKUP($B327,'Tillförd energi'!$B$1:$AS$566,MATCH(H$1,'Tillförd energi'!$B$1:$AQ$1,0),FALSE)</f>
        <v>0</v>
      </c>
      <c r="I327">
        <f>VLOOKUP($B327,'Tillförd energi'!$B$1:$AS$566,MATCH(I$1,'Tillförd energi'!$B$1:$AQ$1,0),FALSE)</f>
        <v>0</v>
      </c>
      <c r="J327">
        <f>VLOOKUP($B327,'Tillförd energi'!$B$1:$AS$566,MATCH(J$1,'Tillförd energi'!$B$1:$AQ$1,0),FALSE)</f>
        <v>0</v>
      </c>
      <c r="K327">
        <v>0</v>
      </c>
      <c r="L327">
        <f>VLOOKUP($B327,'Tillförd energi'!$B$1:$AS$566,MATCH(L$1,'Tillförd energi'!$B$1:$AQ$1,0),FALSE)</f>
        <v>0</v>
      </c>
      <c r="M327">
        <f>VLOOKUP($B327,'Tillförd energi'!$B$1:$AS$566,MATCH(M$1,'Tillförd energi'!$B$1:$AQ$1,0),FALSE)</f>
        <v>0</v>
      </c>
      <c r="N327">
        <f>VLOOKUP($B327,'Tillförd energi'!$B$1:$AS$566,MATCH(N$1,'Tillförd energi'!$B$1:$AQ$1,0),FALSE)</f>
        <v>0</v>
      </c>
      <c r="O327">
        <f>VLOOKUP($B327,'Tillförd energi'!$B$1:$AS$566,MATCH(O$1,'Tillförd energi'!$B$1:$AQ$1,0),FALSE)</f>
        <v>0</v>
      </c>
      <c r="P327">
        <f>VLOOKUP($B327,'Tillförd energi'!$B$1:$AS$566,MATCH(P$1,'Tillförd energi'!$B$1:$AQ$1,0),FALSE)</f>
        <v>0</v>
      </c>
      <c r="Q327">
        <f>VLOOKUP($B327,'Tillförd energi'!$B$1:$AS$566,MATCH(Q$1,'Tillförd energi'!$B$1:$AQ$1,0),FALSE)</f>
        <v>0</v>
      </c>
      <c r="R327">
        <f>VLOOKUP($B327,'Tillförd energi'!$B$1:$AS$566,MATCH(R$1,'Tillförd energi'!$B$1:$AQ$1,0),FALSE)</f>
        <v>0</v>
      </c>
      <c r="S327">
        <f>VLOOKUP($B327,'Tillförd energi'!$B$1:$AS$566,MATCH(S$1,'Tillförd energi'!$B$1:$AQ$1,0),FALSE)</f>
        <v>0</v>
      </c>
      <c r="T327">
        <f>VLOOKUP($B327,'Tillförd energi'!$B$1:$AS$566,MATCH(T$1,'Tillförd energi'!$B$1:$AQ$1,0),FALSE)</f>
        <v>0</v>
      </c>
      <c r="U327">
        <f>VLOOKUP($B327,'Tillförd energi'!$B$1:$AS$566,MATCH(U$1,'Tillförd energi'!$B$1:$AQ$1,0),FALSE)</f>
        <v>0</v>
      </c>
      <c r="V327">
        <f>VLOOKUP($B327,'Tillförd energi'!$B$1:$AS$566,MATCH(V$1,'Tillförd energi'!$B$1:$AQ$1,0),FALSE)</f>
        <v>0</v>
      </c>
      <c r="W327">
        <f>VLOOKUP($B327,'Tillförd energi'!$B$1:$AS$566,MATCH(W$1,'Tillförd energi'!$B$1:$AQ$1,0),FALSE)</f>
        <v>0</v>
      </c>
      <c r="X327">
        <f>VLOOKUP($B327,'Tillförd energi'!$B$1:$AS$566,MATCH(X$1,'Tillförd energi'!$B$1:$AQ$1,0),FALSE)</f>
        <v>0</v>
      </c>
      <c r="Y327">
        <f>VLOOKUP($B327,'Tillförd energi'!$B$1:$AS$566,MATCH(Y$1,'Tillförd energi'!$B$1:$AQ$1,0),FALSE)</f>
        <v>0</v>
      </c>
      <c r="Z327">
        <f>VLOOKUP($B327,'Tillförd energi'!$B$1:$AS$566,MATCH(Z$1,'Tillförd energi'!$B$1:$AQ$1,0),FALSE)</f>
        <v>0</v>
      </c>
      <c r="AA327">
        <f>VLOOKUP($B327,'Tillförd energi'!$B$1:$AS$566,MATCH(AA$1,'Tillförd energi'!$B$1:$AQ$1,0),FALSE)</f>
        <v>0</v>
      </c>
      <c r="AB327">
        <f>VLOOKUP($B327,'Tillförd energi'!$B$1:$AS$566,MATCH(AB$1,'Tillförd energi'!$B$1:$AQ$1,0),FALSE)</f>
        <v>0</v>
      </c>
      <c r="AC327">
        <f>VLOOKUP($B327,'Tillförd energi'!$B$1:$AS$566,MATCH(AC$1,'Tillförd energi'!$B$1:$AQ$1,0),FALSE)</f>
        <v>0</v>
      </c>
      <c r="AD327">
        <f>VLOOKUP($B327,'Tillförd energi'!$B$1:$AS$566,MATCH(AD$1,'Tillförd energi'!$B$1:$AQ$1,0),FALSE)</f>
        <v>0</v>
      </c>
      <c r="AE327">
        <f>VLOOKUP($B327,'Tillförd energi'!$B$1:$AS$566,MATCH(AE$1,'Tillförd energi'!$B$1:$AQ$1,0),FALSE)</f>
        <v>0</v>
      </c>
      <c r="AF327">
        <f>VLOOKUP($B327,'Tillförd energi'!$B$1:$AS$566,MATCH(AF$1,'Tillförd energi'!$B$1:$AQ$1,0),FALSE)</f>
        <v>0</v>
      </c>
      <c r="AG327">
        <f>IFERROR(VLOOKUP(B327,Miljö!$B$1:$S$476,9,FALSE)/1,0)</f>
        <v>0</v>
      </c>
      <c r="AI327">
        <f t="shared" si="50"/>
        <v>0</v>
      </c>
      <c r="AJ327">
        <f t="shared" si="51"/>
        <v>0</v>
      </c>
      <c r="AK327" t="str">
        <f>IF(ISERROR(1/VLOOKUP($B327,Leveranser!$B$1:$S$500,MATCH("såld värme (gwh)",Leveranser!$B$1:$S$1,0),FALSE)),"",VLOOKUP($B327,Leveranser!$B$1:$S$500,MATCH("såld värme (gwh)",Leveranser!$B$1:$S$1,0),FALSE))</f>
        <v/>
      </c>
      <c r="AL327" s="22">
        <f>VLOOKUP($B327,Leveranser!$B$1:$Y$500,MATCH("Totalt såld fjärrvärme till andra fjärrvärmeföretag",Leveranser!$B$1:$AA$1,0),FALSE)</f>
        <v>0</v>
      </c>
      <c r="AM327" s="22">
        <f>IF(ISERROR(1/VLOOKUP($B327,Miljö!$B$1:$S$500,MATCH("Såld mängd produktionsspecifik fjärrvärme (GWh)",Miljö!$B$1:$R$1,0),FALSE)),0,VLOOKUP($B327,Miljö!$B$1:$S$500,MATCH("Såld mängd produktionsspecifik fjärrvärme (GWh)",Miljö!$B$1:$R$1,0),FALSE))</f>
        <v>0</v>
      </c>
      <c r="AN327" s="23" t="str">
        <f t="shared" si="52"/>
        <v/>
      </c>
      <c r="AP327" t="str">
        <f>VLOOKUP($B327,'Miljövärden urval för publ'!$B$1:$H$450,7,FALSE)</f>
        <v>Nej</v>
      </c>
      <c r="AQ327" t="str">
        <f>VLOOKUP($B327,'Miljövärden urval för publ'!$B$1:$H$450,6,FALSE)</f>
        <v>Nej</v>
      </c>
      <c r="AU327">
        <f t="shared" si="53"/>
        <v>0</v>
      </c>
      <c r="AV327">
        <f t="shared" si="54"/>
        <v>0</v>
      </c>
      <c r="AW327">
        <f t="shared" si="55"/>
        <v>0</v>
      </c>
      <c r="AX327">
        <f t="shared" si="56"/>
        <v>0</v>
      </c>
      <c r="AZ327">
        <f t="shared" si="57"/>
        <v>0</v>
      </c>
      <c r="BA327">
        <f t="shared" si="58"/>
        <v>0</v>
      </c>
      <c r="BC327">
        <f t="shared" si="59"/>
        <v>0</v>
      </c>
    </row>
    <row r="328" spans="1:55" ht="15" customHeight="1" x14ac:dyDescent="0.25">
      <c r="A328" t="s">
        <v>465</v>
      </c>
      <c r="B328" t="s">
        <v>466</v>
      </c>
      <c r="C328">
        <f>VLOOKUP($B328,'Tillförd energi'!$B$1:$AS$566,MATCH(C$1,'Tillförd energi'!$B$1:$AQ$1,0),FALSE)</f>
        <v>0</v>
      </c>
      <c r="D328">
        <f>VLOOKUP($B328,'Tillförd energi'!$B$1:$AS$566,MATCH(D$1,'Tillförd energi'!$B$1:$AQ$1,0),FALSE)</f>
        <v>5.8999999999999997E-2</v>
      </c>
      <c r="E328">
        <f>VLOOKUP($B328,'Tillförd energi'!$B$1:$AS$566,MATCH(E$1,'Tillförd energi'!$B$1:$AQ$1,0),FALSE)</f>
        <v>0</v>
      </c>
      <c r="F328">
        <f>VLOOKUP($B328,'Tillförd energi'!$B$1:$AS$566,MATCH(F$1,'Tillförd energi'!$B$1:$AQ$1,0),FALSE)</f>
        <v>0</v>
      </c>
      <c r="G328">
        <f>VLOOKUP($B328,'Tillförd energi'!$B$1:$AS$566,MATCH(G$1,'Tillförd energi'!$B$1:$AQ$1,0),FALSE)</f>
        <v>0</v>
      </c>
      <c r="H328">
        <f>VLOOKUP($B328,'Tillförd energi'!$B$1:$AS$566,MATCH(H$1,'Tillförd energi'!$B$1:$AQ$1,0),FALSE)</f>
        <v>0</v>
      </c>
      <c r="I328">
        <f>VLOOKUP($B328,'Tillförd energi'!$B$1:$AS$566,MATCH(I$1,'Tillförd energi'!$B$1:$AQ$1,0),FALSE)</f>
        <v>0</v>
      </c>
      <c r="J328">
        <f>VLOOKUP($B328,'Tillförd energi'!$B$1:$AS$566,MATCH(J$1,'Tillförd energi'!$B$1:$AQ$1,0),FALSE)</f>
        <v>0</v>
      </c>
      <c r="K328">
        <v>0</v>
      </c>
      <c r="L328">
        <f>VLOOKUP($B328,'Tillförd energi'!$B$1:$AS$566,MATCH(L$1,'Tillförd energi'!$B$1:$AQ$1,0),FALSE)</f>
        <v>0</v>
      </c>
      <c r="M328">
        <f>VLOOKUP($B328,'Tillförd energi'!$B$1:$AS$566,MATCH(M$1,'Tillförd energi'!$B$1:$AQ$1,0),FALSE)</f>
        <v>0.6</v>
      </c>
      <c r="N328">
        <f>VLOOKUP($B328,'Tillförd energi'!$B$1:$AS$566,MATCH(N$1,'Tillförd energi'!$B$1:$AQ$1,0),FALSE)</f>
        <v>6</v>
      </c>
      <c r="O328">
        <f>VLOOKUP($B328,'Tillförd energi'!$B$1:$AS$566,MATCH(O$1,'Tillförd energi'!$B$1:$AQ$1,0),FALSE)</f>
        <v>3.5</v>
      </c>
      <c r="P328">
        <f>VLOOKUP($B328,'Tillförd energi'!$B$1:$AS$566,MATCH(P$1,'Tillförd energi'!$B$1:$AQ$1,0),FALSE)</f>
        <v>23.9</v>
      </c>
      <c r="Q328">
        <f>VLOOKUP($B328,'Tillförd energi'!$B$1:$AS$566,MATCH(Q$1,'Tillförd energi'!$B$1:$AQ$1,0),FALSE)</f>
        <v>1.42</v>
      </c>
      <c r="R328">
        <f>VLOOKUP($B328,'Tillförd energi'!$B$1:$AS$566,MATCH(R$1,'Tillförd energi'!$B$1:$AQ$1,0),FALSE)</f>
        <v>0</v>
      </c>
      <c r="S328">
        <f>VLOOKUP($B328,'Tillförd energi'!$B$1:$AS$566,MATCH(S$1,'Tillförd energi'!$B$1:$AQ$1,0),FALSE)</f>
        <v>0</v>
      </c>
      <c r="T328">
        <f>VLOOKUP($B328,'Tillförd energi'!$B$1:$AS$566,MATCH(T$1,'Tillförd energi'!$B$1:$AQ$1,0),FALSE)</f>
        <v>0</v>
      </c>
      <c r="U328">
        <f>VLOOKUP($B328,'Tillförd energi'!$B$1:$AS$566,MATCH(U$1,'Tillförd energi'!$B$1:$AQ$1,0),FALSE)</f>
        <v>0</v>
      </c>
      <c r="V328">
        <f>VLOOKUP($B328,'Tillförd energi'!$B$1:$AS$566,MATCH(V$1,'Tillförd energi'!$B$1:$AQ$1,0),FALSE)</f>
        <v>0</v>
      </c>
      <c r="W328">
        <f>VLOOKUP($B328,'Tillförd energi'!$B$1:$AS$566,MATCH(W$1,'Tillförd energi'!$B$1:$AQ$1,0),FALSE)</f>
        <v>0</v>
      </c>
      <c r="X328">
        <f>VLOOKUP($B328,'Tillförd energi'!$B$1:$AS$566,MATCH(X$1,'Tillförd energi'!$B$1:$AQ$1,0),FALSE)</f>
        <v>0</v>
      </c>
      <c r="Y328">
        <f>VLOOKUP($B328,'Tillförd energi'!$B$1:$AS$566,MATCH(Y$1,'Tillförd energi'!$B$1:$AQ$1,0),FALSE)</f>
        <v>0</v>
      </c>
      <c r="Z328">
        <f>VLOOKUP($B328,'Tillförd energi'!$B$1:$AS$566,MATCH(Z$1,'Tillförd energi'!$B$1:$AQ$1,0),FALSE)</f>
        <v>0</v>
      </c>
      <c r="AA328">
        <f>VLOOKUP($B328,'Tillförd energi'!$B$1:$AS$566,MATCH(AA$1,'Tillförd energi'!$B$1:$AQ$1,0),FALSE)</f>
        <v>0</v>
      </c>
      <c r="AB328">
        <f>VLOOKUP($B328,'Tillförd energi'!$B$1:$AS$566,MATCH(AB$1,'Tillförd energi'!$B$1:$AQ$1,0),FALSE)</f>
        <v>0</v>
      </c>
      <c r="AC328">
        <f>VLOOKUP($B328,'Tillförd energi'!$B$1:$AS$566,MATCH(AC$1,'Tillförd energi'!$B$1:$AQ$1,0),FALSE)</f>
        <v>0</v>
      </c>
      <c r="AD328">
        <f>VLOOKUP($B328,'Tillförd energi'!$B$1:$AS$566,MATCH(AD$1,'Tillförd energi'!$B$1:$AQ$1,0),FALSE)</f>
        <v>0</v>
      </c>
      <c r="AE328">
        <f>VLOOKUP($B328,'Tillförd energi'!$B$1:$AS$566,MATCH(AE$1,'Tillförd energi'!$B$1:$AQ$1,0),FALSE)</f>
        <v>0</v>
      </c>
      <c r="AF328">
        <f>VLOOKUP($B328,'Tillförd energi'!$B$1:$AS$566,MATCH(AF$1,'Tillförd energi'!$B$1:$AQ$1,0),FALSE)</f>
        <v>0.59499999999999997</v>
      </c>
      <c r="AG328">
        <f>IFERROR(VLOOKUP(B328,Miljö!$B$1:$S$476,9,FALSE)/1,0)</f>
        <v>0</v>
      </c>
      <c r="AI328">
        <f t="shared" si="50"/>
        <v>36.073999999999998</v>
      </c>
      <c r="AJ328">
        <f t="shared" si="51"/>
        <v>36.073999999999998</v>
      </c>
      <c r="AK328">
        <f>IF(ISERROR(1/VLOOKUP($B328,Leveranser!$B$1:$S$500,MATCH("såld värme (gwh)",Leveranser!$B$1:$S$1,0),FALSE)),"",VLOOKUP($B328,Leveranser!$B$1:$S$500,MATCH("såld värme (gwh)",Leveranser!$B$1:$S$1,0),FALSE))</f>
        <v>35.74</v>
      </c>
      <c r="AL328" s="22">
        <f>VLOOKUP($B328,Leveranser!$B$1:$Y$500,MATCH("Totalt såld fjärrvärme till andra fjärrvärmeföretag",Leveranser!$B$1:$AA$1,0),FALSE)</f>
        <v>0</v>
      </c>
      <c r="AM328" s="22">
        <f>IF(ISERROR(1/VLOOKUP($B328,Miljö!$B$1:$S$500,MATCH("Såld mängd produktionsspecifik fjärrvärme (GWh)",Miljö!$B$1:$R$1,0),FALSE)),0,VLOOKUP($B328,Miljö!$B$1:$S$500,MATCH("Såld mängd produktionsspecifik fjärrvärme (GWh)",Miljö!$B$1:$R$1,0),FALSE))</f>
        <v>0</v>
      </c>
      <c r="AN328" s="23">
        <f t="shared" si="52"/>
        <v>0.99074125408881752</v>
      </c>
      <c r="AP328" t="str">
        <f>VLOOKUP($B328,'Miljövärden urval för publ'!$B$1:$H$450,7,FALSE)</f>
        <v>Ja</v>
      </c>
      <c r="AQ328" t="str">
        <f>VLOOKUP($B328,'Miljövärden urval för publ'!$B$1:$H$450,6,FALSE)</f>
        <v>Ja</v>
      </c>
      <c r="AU328">
        <f t="shared" si="53"/>
        <v>0.59499999999999997</v>
      </c>
      <c r="AV328">
        <f t="shared" si="54"/>
        <v>0</v>
      </c>
      <c r="AW328">
        <f t="shared" si="55"/>
        <v>35.42</v>
      </c>
      <c r="AX328">
        <f t="shared" si="56"/>
        <v>0</v>
      </c>
      <c r="AZ328">
        <f t="shared" si="57"/>
        <v>0</v>
      </c>
      <c r="BA328">
        <f t="shared" si="58"/>
        <v>0</v>
      </c>
      <c r="BC328">
        <f t="shared" si="59"/>
        <v>35.42</v>
      </c>
    </row>
    <row r="329" spans="1:55" ht="15" customHeight="1" x14ac:dyDescent="0.25">
      <c r="A329" t="s">
        <v>467</v>
      </c>
      <c r="B329" t="s">
        <v>468</v>
      </c>
      <c r="C329">
        <f>VLOOKUP($B329,'Tillförd energi'!$B$1:$AS$566,MATCH(C$1,'Tillförd energi'!$B$1:$AQ$1,0),FALSE)</f>
        <v>0</v>
      </c>
      <c r="D329">
        <f>VLOOKUP($B329,'Tillförd energi'!$B$1:$AS$566,MATCH(D$1,'Tillförd energi'!$B$1:$AQ$1,0),FALSE)</f>
        <v>0.248</v>
      </c>
      <c r="E329">
        <f>VLOOKUP($B329,'Tillförd energi'!$B$1:$AS$566,MATCH(E$1,'Tillförd energi'!$B$1:$AQ$1,0),FALSE)</f>
        <v>0</v>
      </c>
      <c r="F329">
        <f>VLOOKUP($B329,'Tillförd energi'!$B$1:$AS$566,MATCH(F$1,'Tillförd energi'!$B$1:$AQ$1,0),FALSE)</f>
        <v>0</v>
      </c>
      <c r="G329">
        <f>VLOOKUP($B329,'Tillförd energi'!$B$1:$AS$566,MATCH(G$1,'Tillförd energi'!$B$1:$AQ$1,0),FALSE)</f>
        <v>0</v>
      </c>
      <c r="H329">
        <f>VLOOKUP($B329,'Tillförd energi'!$B$1:$AS$566,MATCH(H$1,'Tillförd energi'!$B$1:$AQ$1,0),FALSE)</f>
        <v>0</v>
      </c>
      <c r="I329">
        <f>VLOOKUP($B329,'Tillförd energi'!$B$1:$AS$566,MATCH(I$1,'Tillförd energi'!$B$1:$AQ$1,0),FALSE)</f>
        <v>0</v>
      </c>
      <c r="J329">
        <f>VLOOKUP($B329,'Tillförd energi'!$B$1:$AS$566,MATCH(J$1,'Tillförd energi'!$B$1:$AQ$1,0),FALSE)</f>
        <v>0</v>
      </c>
      <c r="K329">
        <v>0</v>
      </c>
      <c r="L329">
        <f>VLOOKUP($B329,'Tillförd energi'!$B$1:$AS$566,MATCH(L$1,'Tillförd energi'!$B$1:$AQ$1,0),FALSE)</f>
        <v>0</v>
      </c>
      <c r="M329">
        <f>VLOOKUP($B329,'Tillförd energi'!$B$1:$AS$566,MATCH(M$1,'Tillförd energi'!$B$1:$AQ$1,0),FALSE)</f>
        <v>0</v>
      </c>
      <c r="N329">
        <f>VLOOKUP($B329,'Tillförd energi'!$B$1:$AS$566,MATCH(N$1,'Tillförd energi'!$B$1:$AQ$1,0),FALSE)</f>
        <v>0</v>
      </c>
      <c r="O329">
        <f>VLOOKUP($B329,'Tillförd energi'!$B$1:$AS$566,MATCH(O$1,'Tillförd energi'!$B$1:$AQ$1,0),FALSE)</f>
        <v>0</v>
      </c>
      <c r="P329">
        <f>VLOOKUP($B329,'Tillförd energi'!$B$1:$AS$566,MATCH(P$1,'Tillförd energi'!$B$1:$AQ$1,0),FALSE)</f>
        <v>0</v>
      </c>
      <c r="Q329">
        <f>VLOOKUP($B329,'Tillförd energi'!$B$1:$AS$566,MATCH(Q$1,'Tillförd energi'!$B$1:$AQ$1,0),FALSE)</f>
        <v>0</v>
      </c>
      <c r="R329">
        <f>VLOOKUP($B329,'Tillförd energi'!$B$1:$AS$566,MATCH(R$1,'Tillförd energi'!$B$1:$AQ$1,0),FALSE)</f>
        <v>1.76</v>
      </c>
      <c r="S329">
        <f>VLOOKUP($B329,'Tillförd energi'!$B$1:$AS$566,MATCH(S$1,'Tillförd energi'!$B$1:$AQ$1,0),FALSE)</f>
        <v>0</v>
      </c>
      <c r="T329">
        <f>VLOOKUP($B329,'Tillförd energi'!$B$1:$AS$566,MATCH(T$1,'Tillförd energi'!$B$1:$AQ$1,0),FALSE)</f>
        <v>0</v>
      </c>
      <c r="U329">
        <f>VLOOKUP($B329,'Tillförd energi'!$B$1:$AS$566,MATCH(U$1,'Tillförd energi'!$B$1:$AQ$1,0),FALSE)</f>
        <v>0</v>
      </c>
      <c r="V329">
        <f>VLOOKUP($B329,'Tillförd energi'!$B$1:$AS$566,MATCH(V$1,'Tillförd energi'!$B$1:$AQ$1,0),FALSE)</f>
        <v>0</v>
      </c>
      <c r="W329">
        <f>VLOOKUP($B329,'Tillförd energi'!$B$1:$AS$566,MATCH(W$1,'Tillförd energi'!$B$1:$AQ$1,0),FALSE)</f>
        <v>0</v>
      </c>
      <c r="X329">
        <f>VLOOKUP($B329,'Tillförd energi'!$B$1:$AS$566,MATCH(X$1,'Tillförd energi'!$B$1:$AQ$1,0),FALSE)</f>
        <v>0</v>
      </c>
      <c r="Y329">
        <f>VLOOKUP($B329,'Tillförd energi'!$B$1:$AS$566,MATCH(Y$1,'Tillförd energi'!$B$1:$AQ$1,0),FALSE)</f>
        <v>0</v>
      </c>
      <c r="Z329">
        <f>VLOOKUP($B329,'Tillförd energi'!$B$1:$AS$566,MATCH(Z$1,'Tillförd energi'!$B$1:$AQ$1,0),FALSE)</f>
        <v>0</v>
      </c>
      <c r="AA329">
        <f>VLOOKUP($B329,'Tillförd energi'!$B$1:$AS$566,MATCH(AA$1,'Tillförd energi'!$B$1:$AQ$1,0),FALSE)</f>
        <v>0</v>
      </c>
      <c r="AB329">
        <f>VLOOKUP($B329,'Tillförd energi'!$B$1:$AS$566,MATCH(AB$1,'Tillförd energi'!$B$1:$AQ$1,0),FALSE)</f>
        <v>0</v>
      </c>
      <c r="AC329">
        <f>VLOOKUP($B329,'Tillförd energi'!$B$1:$AS$566,MATCH(AC$1,'Tillförd energi'!$B$1:$AQ$1,0),FALSE)</f>
        <v>0</v>
      </c>
      <c r="AD329">
        <f>VLOOKUP($B329,'Tillförd energi'!$B$1:$AS$566,MATCH(AD$1,'Tillförd energi'!$B$1:$AQ$1,0),FALSE)</f>
        <v>0</v>
      </c>
      <c r="AE329">
        <f>VLOOKUP($B329,'Tillförd energi'!$B$1:$AS$566,MATCH(AE$1,'Tillförd energi'!$B$1:$AQ$1,0),FALSE)</f>
        <v>0</v>
      </c>
      <c r="AF329">
        <f>VLOOKUP($B329,'Tillförd energi'!$B$1:$AS$566,MATCH(AF$1,'Tillförd energi'!$B$1:$AQ$1,0),FALSE)</f>
        <v>3.9E-2</v>
      </c>
      <c r="AG329">
        <f>IFERROR(VLOOKUP(B329,Miljö!$B$1:$S$476,9,FALSE)/1,0)</f>
        <v>0</v>
      </c>
      <c r="AI329">
        <f t="shared" si="50"/>
        <v>2.0470000000000002</v>
      </c>
      <c r="AJ329">
        <f t="shared" si="51"/>
        <v>2.0470000000000002</v>
      </c>
      <c r="AK329">
        <f>IF(ISERROR(1/VLOOKUP($B329,Leveranser!$B$1:$S$500,MATCH("såld värme (gwh)",Leveranser!$B$1:$S$1,0),FALSE)),"",VLOOKUP($B329,Leveranser!$B$1:$S$500,MATCH("såld värme (gwh)",Leveranser!$B$1:$S$1,0),FALSE))</f>
        <v>0.95699999999999996</v>
      </c>
      <c r="AL329" s="22">
        <f>VLOOKUP($B329,Leveranser!$B$1:$Y$500,MATCH("Totalt såld fjärrvärme till andra fjärrvärmeföretag",Leveranser!$B$1:$AA$1,0),FALSE)</f>
        <v>0</v>
      </c>
      <c r="AM329" s="22">
        <f>IF(ISERROR(1/VLOOKUP($B329,Miljö!$B$1:$S$500,MATCH("Såld mängd produktionsspecifik fjärrvärme (GWh)",Miljö!$B$1:$R$1,0),FALSE)),0,VLOOKUP($B329,Miljö!$B$1:$S$500,MATCH("Såld mängd produktionsspecifik fjärrvärme (GWh)",Miljö!$B$1:$R$1,0),FALSE))</f>
        <v>0</v>
      </c>
      <c r="AN329" s="23">
        <f t="shared" si="52"/>
        <v>0.46751343429408887</v>
      </c>
      <c r="AP329" t="str">
        <f>VLOOKUP($B329,'Miljövärden urval för publ'!$B$1:$H$450,7,FALSE)</f>
        <v>Ja</v>
      </c>
      <c r="AQ329" t="str">
        <f>VLOOKUP($B329,'Miljövärden urval för publ'!$B$1:$H$450,6,FALSE)</f>
        <v>Nej</v>
      </c>
      <c r="AU329">
        <f t="shared" si="53"/>
        <v>3.9E-2</v>
      </c>
      <c r="AV329">
        <f t="shared" si="54"/>
        <v>0</v>
      </c>
      <c r="AW329">
        <f t="shared" si="55"/>
        <v>0</v>
      </c>
      <c r="AX329">
        <f t="shared" si="56"/>
        <v>1.76</v>
      </c>
      <c r="AZ329">
        <f t="shared" si="57"/>
        <v>0</v>
      </c>
      <c r="BA329">
        <f t="shared" si="58"/>
        <v>0</v>
      </c>
      <c r="BC329">
        <f t="shared" si="59"/>
        <v>1.76</v>
      </c>
    </row>
    <row r="330" spans="1:55" ht="15" customHeight="1" x14ac:dyDescent="0.25">
      <c r="A330" t="s">
        <v>467</v>
      </c>
      <c r="B330" t="s">
        <v>469</v>
      </c>
      <c r="C330">
        <f>VLOOKUP($B330,'Tillförd energi'!$B$1:$AS$566,MATCH(C$1,'Tillförd energi'!$B$1:$AQ$1,0),FALSE)</f>
        <v>0</v>
      </c>
      <c r="D330">
        <f>VLOOKUP($B330,'Tillförd energi'!$B$1:$AS$566,MATCH(D$1,'Tillförd energi'!$B$1:$AQ$1,0),FALSE)</f>
        <v>0.31900000000000001</v>
      </c>
      <c r="E330">
        <f>VLOOKUP($B330,'Tillförd energi'!$B$1:$AS$566,MATCH(E$1,'Tillförd energi'!$B$1:$AQ$1,0),FALSE)</f>
        <v>0</v>
      </c>
      <c r="F330">
        <f>VLOOKUP($B330,'Tillförd energi'!$B$1:$AS$566,MATCH(F$1,'Tillförd energi'!$B$1:$AQ$1,0),FALSE)</f>
        <v>0</v>
      </c>
      <c r="G330">
        <f>VLOOKUP($B330,'Tillförd energi'!$B$1:$AS$566,MATCH(G$1,'Tillförd energi'!$B$1:$AQ$1,0),FALSE)</f>
        <v>0</v>
      </c>
      <c r="H330">
        <f>VLOOKUP($B330,'Tillförd energi'!$B$1:$AS$566,MATCH(H$1,'Tillförd energi'!$B$1:$AQ$1,0),FALSE)</f>
        <v>0</v>
      </c>
      <c r="I330">
        <f>VLOOKUP($B330,'Tillförd energi'!$B$1:$AS$566,MATCH(I$1,'Tillförd energi'!$B$1:$AQ$1,0),FALSE)</f>
        <v>0</v>
      </c>
      <c r="J330">
        <f>VLOOKUP($B330,'Tillförd energi'!$B$1:$AS$566,MATCH(J$1,'Tillförd energi'!$B$1:$AQ$1,0),FALSE)</f>
        <v>0</v>
      </c>
      <c r="K330">
        <v>0</v>
      </c>
      <c r="L330">
        <f>VLOOKUP($B330,'Tillförd energi'!$B$1:$AS$566,MATCH(L$1,'Tillförd energi'!$B$1:$AQ$1,0),FALSE)</f>
        <v>0</v>
      </c>
      <c r="M330">
        <f>VLOOKUP($B330,'Tillförd energi'!$B$1:$AS$566,MATCH(M$1,'Tillförd energi'!$B$1:$AQ$1,0),FALSE)</f>
        <v>0</v>
      </c>
      <c r="N330">
        <f>VLOOKUP($B330,'Tillförd energi'!$B$1:$AS$566,MATCH(N$1,'Tillförd energi'!$B$1:$AQ$1,0),FALSE)</f>
        <v>0</v>
      </c>
      <c r="O330">
        <f>VLOOKUP($B330,'Tillförd energi'!$B$1:$AS$566,MATCH(O$1,'Tillförd energi'!$B$1:$AQ$1,0),FALSE)</f>
        <v>0</v>
      </c>
      <c r="P330">
        <f>VLOOKUP($B330,'Tillförd energi'!$B$1:$AS$566,MATCH(P$1,'Tillförd energi'!$B$1:$AQ$1,0),FALSE)</f>
        <v>0</v>
      </c>
      <c r="Q330">
        <f>VLOOKUP($B330,'Tillförd energi'!$B$1:$AS$566,MATCH(Q$1,'Tillförd energi'!$B$1:$AQ$1,0),FALSE)</f>
        <v>0</v>
      </c>
      <c r="R330">
        <f>VLOOKUP($B330,'Tillförd energi'!$B$1:$AS$566,MATCH(R$1,'Tillförd energi'!$B$1:$AQ$1,0),FALSE)</f>
        <v>0</v>
      </c>
      <c r="S330">
        <f>VLOOKUP($B330,'Tillförd energi'!$B$1:$AS$566,MATCH(S$1,'Tillförd energi'!$B$1:$AQ$1,0),FALSE)</f>
        <v>4.1539999999999999</v>
      </c>
      <c r="T330">
        <f>VLOOKUP($B330,'Tillförd energi'!$B$1:$AS$566,MATCH(T$1,'Tillförd energi'!$B$1:$AQ$1,0),FALSE)</f>
        <v>0</v>
      </c>
      <c r="U330">
        <f>VLOOKUP($B330,'Tillförd energi'!$B$1:$AS$566,MATCH(U$1,'Tillförd energi'!$B$1:$AQ$1,0),FALSE)</f>
        <v>0</v>
      </c>
      <c r="V330">
        <f>VLOOKUP($B330,'Tillförd energi'!$B$1:$AS$566,MATCH(V$1,'Tillförd energi'!$B$1:$AQ$1,0),FALSE)</f>
        <v>0</v>
      </c>
      <c r="W330">
        <f>VLOOKUP($B330,'Tillförd energi'!$B$1:$AS$566,MATCH(W$1,'Tillförd energi'!$B$1:$AQ$1,0),FALSE)</f>
        <v>0</v>
      </c>
      <c r="X330">
        <f>VLOOKUP($B330,'Tillförd energi'!$B$1:$AS$566,MATCH(X$1,'Tillförd energi'!$B$1:$AQ$1,0),FALSE)</f>
        <v>0</v>
      </c>
      <c r="Y330">
        <f>VLOOKUP($B330,'Tillförd energi'!$B$1:$AS$566,MATCH(Y$1,'Tillförd energi'!$B$1:$AQ$1,0),FALSE)</f>
        <v>0</v>
      </c>
      <c r="Z330">
        <f>VLOOKUP($B330,'Tillförd energi'!$B$1:$AS$566,MATCH(Z$1,'Tillförd energi'!$B$1:$AQ$1,0),FALSE)</f>
        <v>0.622</v>
      </c>
      <c r="AA330">
        <f>VLOOKUP($B330,'Tillförd energi'!$B$1:$AS$566,MATCH(AA$1,'Tillförd energi'!$B$1:$AQ$1,0),FALSE)</f>
        <v>0</v>
      </c>
      <c r="AB330">
        <f>VLOOKUP($B330,'Tillförd energi'!$B$1:$AS$566,MATCH(AB$1,'Tillförd energi'!$B$1:$AQ$1,0),FALSE)</f>
        <v>0</v>
      </c>
      <c r="AC330">
        <f>VLOOKUP($B330,'Tillförd energi'!$B$1:$AS$566,MATCH(AC$1,'Tillförd energi'!$B$1:$AQ$1,0),FALSE)</f>
        <v>0</v>
      </c>
      <c r="AD330">
        <f>VLOOKUP($B330,'Tillförd energi'!$B$1:$AS$566,MATCH(AD$1,'Tillförd energi'!$B$1:$AQ$1,0),FALSE)</f>
        <v>0</v>
      </c>
      <c r="AE330">
        <f>VLOOKUP($B330,'Tillförd energi'!$B$1:$AS$566,MATCH(AE$1,'Tillförd energi'!$B$1:$AQ$1,0),FALSE)</f>
        <v>0</v>
      </c>
      <c r="AF330">
        <f>VLOOKUP($B330,'Tillförd energi'!$B$1:$AS$566,MATCH(AF$1,'Tillförd energi'!$B$1:$AQ$1,0),FALSE)</f>
        <v>8.7499999999999994E-2</v>
      </c>
      <c r="AG330">
        <f>IFERROR(VLOOKUP(B330,Miljö!$B$1:$S$476,9,FALSE)/1,0)</f>
        <v>0</v>
      </c>
      <c r="AI330">
        <f t="shared" si="50"/>
        <v>5.1825000000000001</v>
      </c>
      <c r="AJ330">
        <f t="shared" si="51"/>
        <v>5.1825000000000001</v>
      </c>
      <c r="AK330">
        <f>IF(ISERROR(1/VLOOKUP($B330,Leveranser!$B$1:$S$500,MATCH("såld värme (gwh)",Leveranser!$B$1:$S$1,0),FALSE)),"",VLOOKUP($B330,Leveranser!$B$1:$S$500,MATCH("såld värme (gwh)",Leveranser!$B$1:$S$1,0),FALSE))</f>
        <v>3.5790000000000002</v>
      </c>
      <c r="AL330" s="22">
        <f>VLOOKUP($B330,Leveranser!$B$1:$Y$500,MATCH("Totalt såld fjärrvärme till andra fjärrvärmeföretag",Leveranser!$B$1:$AA$1,0),FALSE)</f>
        <v>0</v>
      </c>
      <c r="AM330" s="22">
        <f>IF(ISERROR(1/VLOOKUP($B330,Miljö!$B$1:$S$500,MATCH("Såld mängd produktionsspecifik fjärrvärme (GWh)",Miljö!$B$1:$R$1,0),FALSE)),0,VLOOKUP($B330,Miljö!$B$1:$S$500,MATCH("Såld mängd produktionsspecifik fjärrvärme (GWh)",Miljö!$B$1:$R$1,0),FALSE))</f>
        <v>0</v>
      </c>
      <c r="AN330" s="23">
        <f t="shared" si="52"/>
        <v>0.69059334298118669</v>
      </c>
      <c r="AP330" t="str">
        <f>VLOOKUP($B330,'Miljövärden urval för publ'!$B$1:$H$450,7,FALSE)</f>
        <v>Ja</v>
      </c>
      <c r="AQ330" t="str">
        <f>VLOOKUP($B330,'Miljövärden urval för publ'!$B$1:$H$450,6,FALSE)</f>
        <v>Nej</v>
      </c>
      <c r="AU330">
        <f t="shared" si="53"/>
        <v>0.70950000000000002</v>
      </c>
      <c r="AV330">
        <f t="shared" si="54"/>
        <v>0</v>
      </c>
      <c r="AW330">
        <f t="shared" si="55"/>
        <v>0</v>
      </c>
      <c r="AX330">
        <f t="shared" si="56"/>
        <v>4.1539999999999999</v>
      </c>
      <c r="AZ330">
        <f t="shared" si="57"/>
        <v>0</v>
      </c>
      <c r="BA330">
        <f t="shared" si="58"/>
        <v>0</v>
      </c>
      <c r="BC330">
        <f t="shared" si="59"/>
        <v>4.1539999999999999</v>
      </c>
    </row>
    <row r="331" spans="1:55" ht="15" customHeight="1" x14ac:dyDescent="0.25">
      <c r="A331" t="s">
        <v>467</v>
      </c>
      <c r="B331" t="s">
        <v>470</v>
      </c>
      <c r="C331">
        <f>VLOOKUP($B331,'Tillförd energi'!$B$1:$AS$566,MATCH(C$1,'Tillförd energi'!$B$1:$AQ$1,0),FALSE)</f>
        <v>0</v>
      </c>
      <c r="D331">
        <f>VLOOKUP($B331,'Tillförd energi'!$B$1:$AS$566,MATCH(D$1,'Tillförd energi'!$B$1:$AQ$1,0),FALSE)</f>
        <v>0</v>
      </c>
      <c r="E331">
        <f>VLOOKUP($B331,'Tillförd energi'!$B$1:$AS$566,MATCH(E$1,'Tillförd energi'!$B$1:$AQ$1,0),FALSE)</f>
        <v>0</v>
      </c>
      <c r="F331">
        <f>VLOOKUP($B331,'Tillförd energi'!$B$1:$AS$566,MATCH(F$1,'Tillförd energi'!$B$1:$AQ$1,0),FALSE)</f>
        <v>0</v>
      </c>
      <c r="G331">
        <f>VLOOKUP($B331,'Tillförd energi'!$B$1:$AS$566,MATCH(G$1,'Tillförd energi'!$B$1:$AQ$1,0),FALSE)</f>
        <v>1.0329999999999999</v>
      </c>
      <c r="H331">
        <f>VLOOKUP($B331,'Tillförd energi'!$B$1:$AS$566,MATCH(H$1,'Tillförd energi'!$B$1:$AQ$1,0),FALSE)</f>
        <v>0</v>
      </c>
      <c r="I331">
        <f>VLOOKUP($B331,'Tillförd energi'!$B$1:$AS$566,MATCH(I$1,'Tillförd energi'!$B$1:$AQ$1,0),FALSE)</f>
        <v>0</v>
      </c>
      <c r="J331">
        <f>VLOOKUP($B331,'Tillförd energi'!$B$1:$AS$566,MATCH(J$1,'Tillförd energi'!$B$1:$AQ$1,0),FALSE)</f>
        <v>0</v>
      </c>
      <c r="K331">
        <v>0</v>
      </c>
      <c r="L331">
        <f>VLOOKUP($B331,'Tillförd energi'!$B$1:$AS$566,MATCH(L$1,'Tillförd energi'!$B$1:$AQ$1,0),FALSE)</f>
        <v>0</v>
      </c>
      <c r="M331">
        <f>VLOOKUP($B331,'Tillförd energi'!$B$1:$AS$566,MATCH(M$1,'Tillförd energi'!$B$1:$AQ$1,0),FALSE)</f>
        <v>0</v>
      </c>
      <c r="N331">
        <f>VLOOKUP($B331,'Tillförd energi'!$B$1:$AS$566,MATCH(N$1,'Tillförd energi'!$B$1:$AQ$1,0),FALSE)</f>
        <v>0</v>
      </c>
      <c r="O331">
        <f>VLOOKUP($B331,'Tillförd energi'!$B$1:$AS$566,MATCH(O$1,'Tillförd energi'!$B$1:$AQ$1,0),FALSE)</f>
        <v>0</v>
      </c>
      <c r="P331">
        <f>VLOOKUP($B331,'Tillförd energi'!$B$1:$AS$566,MATCH(P$1,'Tillförd energi'!$B$1:$AQ$1,0),FALSE)</f>
        <v>33.741999999999997</v>
      </c>
      <c r="Q331">
        <f>VLOOKUP($B331,'Tillförd energi'!$B$1:$AS$566,MATCH(Q$1,'Tillförd energi'!$B$1:$AQ$1,0),FALSE)</f>
        <v>1.68353</v>
      </c>
      <c r="R331">
        <f>VLOOKUP($B331,'Tillförd energi'!$B$1:$AS$566,MATCH(R$1,'Tillförd energi'!$B$1:$AQ$1,0),FALSE)</f>
        <v>0</v>
      </c>
      <c r="S331">
        <f>VLOOKUP($B331,'Tillförd energi'!$B$1:$AS$566,MATCH(S$1,'Tillförd energi'!$B$1:$AQ$1,0),FALSE)</f>
        <v>0</v>
      </c>
      <c r="T331">
        <f>VLOOKUP($B331,'Tillförd energi'!$B$1:$AS$566,MATCH(T$1,'Tillförd energi'!$B$1:$AQ$1,0),FALSE)</f>
        <v>0</v>
      </c>
      <c r="U331">
        <f>VLOOKUP($B331,'Tillförd energi'!$B$1:$AS$566,MATCH(U$1,'Tillförd energi'!$B$1:$AQ$1,0),FALSE)</f>
        <v>0</v>
      </c>
      <c r="V331">
        <f>VLOOKUP($B331,'Tillförd energi'!$B$1:$AS$566,MATCH(V$1,'Tillförd energi'!$B$1:$AQ$1,0),FALSE)</f>
        <v>0</v>
      </c>
      <c r="W331">
        <f>VLOOKUP($B331,'Tillförd energi'!$B$1:$AS$566,MATCH(W$1,'Tillförd energi'!$B$1:$AQ$1,0),FALSE)</f>
        <v>3.448</v>
      </c>
      <c r="X331">
        <f>VLOOKUP($B331,'Tillförd energi'!$B$1:$AS$566,MATCH(X$1,'Tillförd energi'!$B$1:$AQ$1,0),FALSE)</f>
        <v>0</v>
      </c>
      <c r="Y331">
        <f>VLOOKUP($B331,'Tillförd energi'!$B$1:$AS$566,MATCH(Y$1,'Tillförd energi'!$B$1:$AQ$1,0),FALSE)</f>
        <v>0</v>
      </c>
      <c r="Z331">
        <f>VLOOKUP($B331,'Tillförd energi'!$B$1:$AS$566,MATCH(Z$1,'Tillförd energi'!$B$1:$AQ$1,0),FALSE)</f>
        <v>0</v>
      </c>
      <c r="AA331">
        <f>VLOOKUP($B331,'Tillförd energi'!$B$1:$AS$566,MATCH(AA$1,'Tillförd energi'!$B$1:$AQ$1,0),FALSE)</f>
        <v>0</v>
      </c>
      <c r="AB331">
        <f>VLOOKUP($B331,'Tillförd energi'!$B$1:$AS$566,MATCH(AB$1,'Tillförd energi'!$B$1:$AQ$1,0),FALSE)</f>
        <v>0</v>
      </c>
      <c r="AC331">
        <f>VLOOKUP($B331,'Tillförd energi'!$B$1:$AS$566,MATCH(AC$1,'Tillförd energi'!$B$1:$AQ$1,0),FALSE)</f>
        <v>0</v>
      </c>
      <c r="AD331">
        <f>VLOOKUP($B331,'Tillförd energi'!$B$1:$AS$566,MATCH(AD$1,'Tillförd energi'!$B$1:$AQ$1,0),FALSE)</f>
        <v>122.31</v>
      </c>
      <c r="AE331">
        <f>VLOOKUP($B331,'Tillförd energi'!$B$1:$AS$566,MATCH(AE$1,'Tillförd energi'!$B$1:$AQ$1,0),FALSE)</f>
        <v>0</v>
      </c>
      <c r="AF331">
        <f>VLOOKUP($B331,'Tillförd energi'!$B$1:$AS$566,MATCH(AF$1,'Tillförd energi'!$B$1:$AQ$1,0),FALSE)</f>
        <v>2.6219999999999999</v>
      </c>
      <c r="AG331">
        <f>IFERROR(VLOOKUP(B331,Miljö!$B$1:$S$476,9,FALSE)/1,0)</f>
        <v>0</v>
      </c>
      <c r="AI331">
        <f t="shared" si="50"/>
        <v>164.83852999999999</v>
      </c>
      <c r="AJ331">
        <f t="shared" si="51"/>
        <v>164.83852999999999</v>
      </c>
      <c r="AK331">
        <f>IF(ISERROR(1/VLOOKUP($B331,Leveranser!$B$1:$S$500,MATCH("såld värme (gwh)",Leveranser!$B$1:$S$1,0),FALSE)),"",VLOOKUP($B331,Leveranser!$B$1:$S$500,MATCH("såld värme (gwh)",Leveranser!$B$1:$S$1,0),FALSE))</f>
        <v>134.76</v>
      </c>
      <c r="AL331" s="22">
        <f>VLOOKUP($B331,Leveranser!$B$1:$Y$500,MATCH("Totalt såld fjärrvärme till andra fjärrvärmeföretag",Leveranser!$B$1:$AA$1,0),FALSE)</f>
        <v>0</v>
      </c>
      <c r="AM331" s="22">
        <f>IF(ISERROR(1/VLOOKUP($B331,Miljö!$B$1:$S$500,MATCH("Såld mängd produktionsspecifik fjärrvärme (GWh)",Miljö!$B$1:$R$1,0),FALSE)),0,VLOOKUP($B331,Miljö!$B$1:$S$500,MATCH("Såld mängd produktionsspecifik fjärrvärme (GWh)",Miljö!$B$1:$R$1,0),FALSE))</f>
        <v>0</v>
      </c>
      <c r="AN331" s="23">
        <f t="shared" si="52"/>
        <v>0.81752730990745914</v>
      </c>
      <c r="AP331" t="str">
        <f>VLOOKUP($B331,'Miljövärden urval för publ'!$B$1:$H$450,7,FALSE)</f>
        <v>Ja</v>
      </c>
      <c r="AQ331" t="str">
        <f>VLOOKUP($B331,'Miljövärden urval för publ'!$B$1:$H$450,6,FALSE)</f>
        <v>Nej</v>
      </c>
      <c r="AU331">
        <f t="shared" si="53"/>
        <v>2.6219999999999999</v>
      </c>
      <c r="AV331">
        <f t="shared" si="54"/>
        <v>0</v>
      </c>
      <c r="AW331">
        <f t="shared" si="55"/>
        <v>35.425529999999995</v>
      </c>
      <c r="AX331">
        <f t="shared" si="56"/>
        <v>0</v>
      </c>
      <c r="AZ331">
        <f t="shared" si="57"/>
        <v>0</v>
      </c>
      <c r="BA331">
        <f t="shared" si="58"/>
        <v>0</v>
      </c>
      <c r="BC331">
        <f t="shared" si="59"/>
        <v>38.873529999999995</v>
      </c>
    </row>
    <row r="332" spans="1:55" ht="15" customHeight="1" x14ac:dyDescent="0.25">
      <c r="A332" t="s">
        <v>467</v>
      </c>
      <c r="B332" t="s">
        <v>471</v>
      </c>
      <c r="C332">
        <f>VLOOKUP($B332,'Tillförd energi'!$B$1:$AS$566,MATCH(C$1,'Tillförd energi'!$B$1:$AQ$1,0),FALSE)</f>
        <v>0</v>
      </c>
      <c r="D332">
        <f>VLOOKUP($B332,'Tillförd energi'!$B$1:$AS$566,MATCH(D$1,'Tillförd energi'!$B$1:$AQ$1,0),FALSE)</f>
        <v>0.63100000000000001</v>
      </c>
      <c r="E332">
        <f>VLOOKUP($B332,'Tillförd energi'!$B$1:$AS$566,MATCH(E$1,'Tillförd energi'!$B$1:$AQ$1,0),FALSE)</f>
        <v>0</v>
      </c>
      <c r="F332">
        <f>VLOOKUP($B332,'Tillförd energi'!$B$1:$AS$566,MATCH(F$1,'Tillförd energi'!$B$1:$AQ$1,0),FALSE)</f>
        <v>0</v>
      </c>
      <c r="G332">
        <f>VLOOKUP($B332,'Tillförd energi'!$B$1:$AS$566,MATCH(G$1,'Tillförd energi'!$B$1:$AQ$1,0),FALSE)</f>
        <v>0</v>
      </c>
      <c r="H332">
        <f>VLOOKUP($B332,'Tillförd energi'!$B$1:$AS$566,MATCH(H$1,'Tillförd energi'!$B$1:$AQ$1,0),FALSE)</f>
        <v>0</v>
      </c>
      <c r="I332">
        <f>VLOOKUP($B332,'Tillförd energi'!$B$1:$AS$566,MATCH(I$1,'Tillförd energi'!$B$1:$AQ$1,0),FALSE)</f>
        <v>0</v>
      </c>
      <c r="J332">
        <f>VLOOKUP($B332,'Tillförd energi'!$B$1:$AS$566,MATCH(J$1,'Tillförd energi'!$B$1:$AQ$1,0),FALSE)</f>
        <v>0</v>
      </c>
      <c r="K332">
        <v>0</v>
      </c>
      <c r="L332">
        <f>VLOOKUP($B332,'Tillförd energi'!$B$1:$AS$566,MATCH(L$1,'Tillförd energi'!$B$1:$AQ$1,0),FALSE)</f>
        <v>0</v>
      </c>
      <c r="M332">
        <f>VLOOKUP($B332,'Tillförd energi'!$B$1:$AS$566,MATCH(M$1,'Tillförd energi'!$B$1:$AQ$1,0),FALSE)</f>
        <v>0</v>
      </c>
      <c r="N332">
        <f>VLOOKUP($B332,'Tillförd energi'!$B$1:$AS$566,MATCH(N$1,'Tillförd energi'!$B$1:$AQ$1,0),FALSE)</f>
        <v>0</v>
      </c>
      <c r="O332">
        <f>VLOOKUP($B332,'Tillförd energi'!$B$1:$AS$566,MATCH(O$1,'Tillförd energi'!$B$1:$AQ$1,0),FALSE)</f>
        <v>0</v>
      </c>
      <c r="P332">
        <f>VLOOKUP($B332,'Tillförd energi'!$B$1:$AS$566,MATCH(P$1,'Tillförd energi'!$B$1:$AQ$1,0),FALSE)</f>
        <v>0</v>
      </c>
      <c r="Q332">
        <f>VLOOKUP($B332,'Tillförd energi'!$B$1:$AS$566,MATCH(Q$1,'Tillförd energi'!$B$1:$AQ$1,0),FALSE)</f>
        <v>0</v>
      </c>
      <c r="R332">
        <f>VLOOKUP($B332,'Tillförd energi'!$B$1:$AS$566,MATCH(R$1,'Tillförd energi'!$B$1:$AQ$1,0),FALSE)</f>
        <v>0</v>
      </c>
      <c r="S332">
        <f>VLOOKUP($B332,'Tillförd energi'!$B$1:$AS$566,MATCH(S$1,'Tillförd energi'!$B$1:$AQ$1,0),FALSE)</f>
        <v>3.681</v>
      </c>
      <c r="T332">
        <f>VLOOKUP($B332,'Tillförd energi'!$B$1:$AS$566,MATCH(T$1,'Tillförd energi'!$B$1:$AQ$1,0),FALSE)</f>
        <v>0</v>
      </c>
      <c r="U332">
        <f>VLOOKUP($B332,'Tillförd energi'!$B$1:$AS$566,MATCH(U$1,'Tillförd energi'!$B$1:$AQ$1,0),FALSE)</f>
        <v>0</v>
      </c>
      <c r="V332">
        <f>VLOOKUP($B332,'Tillförd energi'!$B$1:$AS$566,MATCH(V$1,'Tillförd energi'!$B$1:$AQ$1,0),FALSE)</f>
        <v>0</v>
      </c>
      <c r="W332">
        <f>VLOOKUP($B332,'Tillförd energi'!$B$1:$AS$566,MATCH(W$1,'Tillförd energi'!$B$1:$AQ$1,0),FALSE)</f>
        <v>0</v>
      </c>
      <c r="X332">
        <f>VLOOKUP($B332,'Tillförd energi'!$B$1:$AS$566,MATCH(X$1,'Tillförd energi'!$B$1:$AQ$1,0),FALSE)</f>
        <v>0</v>
      </c>
      <c r="Y332">
        <f>VLOOKUP($B332,'Tillförd energi'!$B$1:$AS$566,MATCH(Y$1,'Tillförd energi'!$B$1:$AQ$1,0),FALSE)</f>
        <v>0</v>
      </c>
      <c r="Z332">
        <f>VLOOKUP($B332,'Tillförd energi'!$B$1:$AS$566,MATCH(Z$1,'Tillförd energi'!$B$1:$AQ$1,0),FALSE)</f>
        <v>0</v>
      </c>
      <c r="AA332">
        <f>VLOOKUP($B332,'Tillförd energi'!$B$1:$AS$566,MATCH(AA$1,'Tillförd energi'!$B$1:$AQ$1,0),FALSE)</f>
        <v>0</v>
      </c>
      <c r="AB332">
        <f>VLOOKUP($B332,'Tillförd energi'!$B$1:$AS$566,MATCH(AB$1,'Tillförd energi'!$B$1:$AQ$1,0),FALSE)</f>
        <v>0</v>
      </c>
      <c r="AC332">
        <f>VLOOKUP($B332,'Tillförd energi'!$B$1:$AS$566,MATCH(AC$1,'Tillförd energi'!$B$1:$AQ$1,0),FALSE)</f>
        <v>0</v>
      </c>
      <c r="AD332">
        <f>VLOOKUP($B332,'Tillförd energi'!$B$1:$AS$566,MATCH(AD$1,'Tillförd energi'!$B$1:$AQ$1,0),FALSE)</f>
        <v>0</v>
      </c>
      <c r="AE332">
        <f>VLOOKUP($B332,'Tillförd energi'!$B$1:$AS$566,MATCH(AE$1,'Tillförd energi'!$B$1:$AQ$1,0),FALSE)</f>
        <v>0</v>
      </c>
      <c r="AF332">
        <f>VLOOKUP($B332,'Tillförd energi'!$B$1:$AS$566,MATCH(AF$1,'Tillförd energi'!$B$1:$AQ$1,0),FALSE)</f>
        <v>7.8700000000000006E-2</v>
      </c>
      <c r="AG332">
        <f>IFERROR(VLOOKUP(B332,Miljö!$B$1:$S$476,9,FALSE)/1,0)</f>
        <v>0</v>
      </c>
      <c r="AI332">
        <f t="shared" si="50"/>
        <v>4.3907000000000007</v>
      </c>
      <c r="AJ332">
        <f t="shared" si="51"/>
        <v>4.3907000000000007</v>
      </c>
      <c r="AK332">
        <f>IF(ISERROR(1/VLOOKUP($B332,Leveranser!$B$1:$S$500,MATCH("såld värme (gwh)",Leveranser!$B$1:$S$1,0),FALSE)),"",VLOOKUP($B332,Leveranser!$B$1:$S$500,MATCH("såld värme (gwh)",Leveranser!$B$1:$S$1,0),FALSE))</f>
        <v>2.7250000000000001</v>
      </c>
      <c r="AL332" s="22">
        <f>VLOOKUP($B332,Leveranser!$B$1:$Y$500,MATCH("Totalt såld fjärrvärme till andra fjärrvärmeföretag",Leveranser!$B$1:$AA$1,0),FALSE)</f>
        <v>0</v>
      </c>
      <c r="AM332" s="22">
        <f>IF(ISERROR(1/VLOOKUP($B332,Miljö!$B$1:$S$500,MATCH("Såld mängd produktionsspecifik fjärrvärme (GWh)",Miljö!$B$1:$R$1,0),FALSE)),0,VLOOKUP($B332,Miljö!$B$1:$S$500,MATCH("Såld mängd produktionsspecifik fjärrvärme (GWh)",Miljö!$B$1:$R$1,0),FALSE))</f>
        <v>0</v>
      </c>
      <c r="AN332" s="23">
        <f t="shared" si="52"/>
        <v>0.62062996788666946</v>
      </c>
      <c r="AP332" t="str">
        <f>VLOOKUP($B332,'Miljövärden urval för publ'!$B$1:$H$450,7,FALSE)</f>
        <v>Ja</v>
      </c>
      <c r="AQ332" t="str">
        <f>VLOOKUP($B332,'Miljövärden urval för publ'!$B$1:$H$450,6,FALSE)</f>
        <v>Nej</v>
      </c>
      <c r="AU332">
        <f t="shared" si="53"/>
        <v>7.8700000000000006E-2</v>
      </c>
      <c r="AV332">
        <f t="shared" si="54"/>
        <v>0</v>
      </c>
      <c r="AW332">
        <f t="shared" si="55"/>
        <v>0</v>
      </c>
      <c r="AX332">
        <f t="shared" si="56"/>
        <v>3.681</v>
      </c>
      <c r="AZ332">
        <f t="shared" si="57"/>
        <v>0</v>
      </c>
      <c r="BA332">
        <f t="shared" si="58"/>
        <v>0</v>
      </c>
      <c r="BC332">
        <f t="shared" si="59"/>
        <v>3.681</v>
      </c>
    </row>
    <row r="333" spans="1:55" ht="15" customHeight="1" x14ac:dyDescent="0.25">
      <c r="A333" t="s">
        <v>472</v>
      </c>
      <c r="B333" t="s">
        <v>11</v>
      </c>
      <c r="C333">
        <f>VLOOKUP($B333,'Tillförd energi'!$B$1:$AS$566,MATCH(C$1,'Tillförd energi'!$B$1:$AQ$1,0),FALSE)</f>
        <v>0</v>
      </c>
      <c r="D333">
        <f>VLOOKUP($B333,'Tillförd energi'!$B$1:$AS$566,MATCH(D$1,'Tillförd energi'!$B$1:$AQ$1,0),FALSE)</f>
        <v>0</v>
      </c>
      <c r="E333">
        <f>VLOOKUP($B333,'Tillförd energi'!$B$1:$AS$566,MATCH(E$1,'Tillförd energi'!$B$1:$AQ$1,0),FALSE)</f>
        <v>3.2</v>
      </c>
      <c r="F333">
        <f>VLOOKUP($B333,'Tillförd energi'!$B$1:$AS$566,MATCH(F$1,'Tillförd energi'!$B$1:$AQ$1,0),FALSE)</f>
        <v>0</v>
      </c>
      <c r="G333">
        <f>VLOOKUP($B333,'Tillförd energi'!$B$1:$AS$566,MATCH(G$1,'Tillförd energi'!$B$1:$AQ$1,0),FALSE)</f>
        <v>0</v>
      </c>
      <c r="H333">
        <f>VLOOKUP($B333,'Tillförd energi'!$B$1:$AS$566,MATCH(H$1,'Tillförd energi'!$B$1:$AQ$1,0),FALSE)</f>
        <v>0</v>
      </c>
      <c r="I333">
        <f>VLOOKUP($B333,'Tillförd energi'!$B$1:$AS$566,MATCH(I$1,'Tillförd energi'!$B$1:$AQ$1,0),FALSE)</f>
        <v>0</v>
      </c>
      <c r="J333">
        <f>VLOOKUP($B333,'Tillförd energi'!$B$1:$AS$566,MATCH(J$1,'Tillförd energi'!$B$1:$AQ$1,0),FALSE)</f>
        <v>0</v>
      </c>
      <c r="K333">
        <v>0</v>
      </c>
      <c r="L333">
        <f>VLOOKUP($B333,'Tillförd energi'!$B$1:$AS$566,MATCH(L$1,'Tillförd energi'!$B$1:$AQ$1,0),FALSE)</f>
        <v>17.100000000000001</v>
      </c>
      <c r="M333">
        <f>VLOOKUP($B333,'Tillförd energi'!$B$1:$AS$566,MATCH(M$1,'Tillförd energi'!$B$1:$AQ$1,0),FALSE)</f>
        <v>38.700000000000003</v>
      </c>
      <c r="N333">
        <f>VLOOKUP($B333,'Tillförd energi'!$B$1:$AS$566,MATCH(N$1,'Tillförd energi'!$B$1:$AQ$1,0),FALSE)</f>
        <v>22.8</v>
      </c>
      <c r="O333">
        <f>VLOOKUP($B333,'Tillförd energi'!$B$1:$AS$566,MATCH(O$1,'Tillförd energi'!$B$1:$AQ$1,0),FALSE)</f>
        <v>1</v>
      </c>
      <c r="P333">
        <f>VLOOKUP($B333,'Tillförd energi'!$B$1:$AS$566,MATCH(P$1,'Tillförd energi'!$B$1:$AQ$1,0),FALSE)</f>
        <v>15.3</v>
      </c>
      <c r="Q333">
        <f>VLOOKUP($B333,'Tillförd energi'!$B$1:$AS$566,MATCH(Q$1,'Tillförd energi'!$B$1:$AQ$1,0),FALSE)</f>
        <v>11.8</v>
      </c>
      <c r="R333">
        <f>VLOOKUP($B333,'Tillförd energi'!$B$1:$AS$566,MATCH(R$1,'Tillförd energi'!$B$1:$AQ$1,0),FALSE)</f>
        <v>0</v>
      </c>
      <c r="S333">
        <f>VLOOKUP($B333,'Tillförd energi'!$B$1:$AS$566,MATCH(S$1,'Tillförd energi'!$B$1:$AQ$1,0),FALSE)</f>
        <v>0</v>
      </c>
      <c r="T333">
        <f>VLOOKUP($B333,'Tillförd energi'!$B$1:$AS$566,MATCH(T$1,'Tillförd energi'!$B$1:$AQ$1,0),FALSE)</f>
        <v>0</v>
      </c>
      <c r="U333">
        <f>VLOOKUP($B333,'Tillförd energi'!$B$1:$AS$566,MATCH(U$1,'Tillförd energi'!$B$1:$AQ$1,0),FALSE)</f>
        <v>0</v>
      </c>
      <c r="V333">
        <f>VLOOKUP($B333,'Tillförd energi'!$B$1:$AS$566,MATCH(V$1,'Tillförd energi'!$B$1:$AQ$1,0),FALSE)</f>
        <v>0</v>
      </c>
      <c r="W333">
        <f>VLOOKUP($B333,'Tillförd energi'!$B$1:$AS$566,MATCH(W$1,'Tillförd energi'!$B$1:$AQ$1,0),FALSE)</f>
        <v>0</v>
      </c>
      <c r="X333">
        <f>VLOOKUP($B333,'Tillförd energi'!$B$1:$AS$566,MATCH(X$1,'Tillförd energi'!$B$1:$AQ$1,0),FALSE)</f>
        <v>0</v>
      </c>
      <c r="Y333">
        <f>VLOOKUP($B333,'Tillförd energi'!$B$1:$AS$566,MATCH(Y$1,'Tillförd energi'!$B$1:$AQ$1,0),FALSE)</f>
        <v>0</v>
      </c>
      <c r="Z333">
        <f>VLOOKUP($B333,'Tillförd energi'!$B$1:$AS$566,MATCH(Z$1,'Tillförd energi'!$B$1:$AQ$1,0),FALSE)</f>
        <v>0</v>
      </c>
      <c r="AA333">
        <f>VLOOKUP($B333,'Tillförd energi'!$B$1:$AS$566,MATCH(AA$1,'Tillförd energi'!$B$1:$AQ$1,0),FALSE)</f>
        <v>0</v>
      </c>
      <c r="AB333">
        <f>VLOOKUP($B333,'Tillförd energi'!$B$1:$AS$566,MATCH(AB$1,'Tillförd energi'!$B$1:$AQ$1,0),FALSE)</f>
        <v>0</v>
      </c>
      <c r="AC333">
        <f>VLOOKUP($B333,'Tillförd energi'!$B$1:$AS$566,MATCH(AC$1,'Tillförd energi'!$B$1:$AQ$1,0),FALSE)</f>
        <v>8.8000000000000007</v>
      </c>
      <c r="AD333">
        <f>VLOOKUP($B333,'Tillförd energi'!$B$1:$AS$566,MATCH(AD$1,'Tillförd energi'!$B$1:$AQ$1,0),FALSE)</f>
        <v>0</v>
      </c>
      <c r="AE333">
        <f>VLOOKUP($B333,'Tillförd energi'!$B$1:$AS$566,MATCH(AE$1,'Tillförd energi'!$B$1:$AQ$1,0),FALSE)</f>
        <v>0</v>
      </c>
      <c r="AF333">
        <f>VLOOKUP($B333,'Tillförd energi'!$B$1:$AS$566,MATCH(AF$1,'Tillförd energi'!$B$1:$AQ$1,0),FALSE)</f>
        <v>3.1</v>
      </c>
      <c r="AG333">
        <f>IFERROR(VLOOKUP(B333,Miljö!$B$1:$S$476,9,FALSE)/1,0)</f>
        <v>0</v>
      </c>
      <c r="AI333">
        <f t="shared" si="50"/>
        <v>121.79999999999998</v>
      </c>
      <c r="AJ333">
        <f t="shared" si="51"/>
        <v>121.79999999999998</v>
      </c>
      <c r="AK333">
        <f>IF(ISERROR(1/VLOOKUP($B333,Leveranser!$B$1:$S$500,MATCH("såld värme (gwh)",Leveranser!$B$1:$S$1,0),FALSE)),"",VLOOKUP($B333,Leveranser!$B$1:$S$500,MATCH("såld värme (gwh)",Leveranser!$B$1:$S$1,0),FALSE))</f>
        <v>93.7</v>
      </c>
      <c r="AL333" s="22">
        <f>VLOOKUP($B333,Leveranser!$B$1:$Y$500,MATCH("Totalt såld fjärrvärme till andra fjärrvärmeföretag",Leveranser!$B$1:$AA$1,0),FALSE)</f>
        <v>0</v>
      </c>
      <c r="AM333" s="22">
        <f>IF(ISERROR(1/VLOOKUP($B333,Miljö!$B$1:$S$500,MATCH("Såld mängd produktionsspecifik fjärrvärme (GWh)",Miljö!$B$1:$R$1,0),FALSE)),0,VLOOKUP($B333,Miljö!$B$1:$S$500,MATCH("Såld mängd produktionsspecifik fjärrvärme (GWh)",Miljö!$B$1:$R$1,0),FALSE))</f>
        <v>0</v>
      </c>
      <c r="AN333" s="23">
        <f t="shared" si="52"/>
        <v>0.76929392446633837</v>
      </c>
      <c r="AP333" t="str">
        <f>VLOOKUP($B333,'Miljövärden urval för publ'!$B$1:$H$450,7,FALSE)</f>
        <v>Ja</v>
      </c>
      <c r="AQ333" t="str">
        <f>VLOOKUP($B333,'Miljövärden urval för publ'!$B$1:$H$450,6,FALSE)</f>
        <v>Nej</v>
      </c>
      <c r="AU333">
        <f t="shared" si="53"/>
        <v>3.1</v>
      </c>
      <c r="AV333">
        <f t="shared" si="54"/>
        <v>0</v>
      </c>
      <c r="AW333">
        <f t="shared" si="55"/>
        <v>89.6</v>
      </c>
      <c r="AX333">
        <f t="shared" si="56"/>
        <v>0</v>
      </c>
      <c r="AZ333">
        <f t="shared" si="57"/>
        <v>0</v>
      </c>
      <c r="BA333">
        <f t="shared" si="58"/>
        <v>0</v>
      </c>
      <c r="BC333">
        <f t="shared" si="59"/>
        <v>106.7</v>
      </c>
    </row>
    <row r="334" spans="1:55" ht="15" customHeight="1" x14ac:dyDescent="0.25">
      <c r="A334" t="s">
        <v>472</v>
      </c>
      <c r="B334" t="s">
        <v>473</v>
      </c>
      <c r="C334">
        <f>VLOOKUP($B334,'Tillförd energi'!$B$1:$AS$566,MATCH(C$1,'Tillförd energi'!$B$1:$AQ$1,0),FALSE)</f>
        <v>0</v>
      </c>
      <c r="D334">
        <f>VLOOKUP($B334,'Tillförd energi'!$B$1:$AS$566,MATCH(D$1,'Tillförd energi'!$B$1:$AQ$1,0),FALSE)</f>
        <v>0</v>
      </c>
      <c r="E334">
        <f>VLOOKUP($B334,'Tillförd energi'!$B$1:$AS$566,MATCH(E$1,'Tillförd energi'!$B$1:$AQ$1,0),FALSE)</f>
        <v>0</v>
      </c>
      <c r="F334">
        <f>VLOOKUP($B334,'Tillförd energi'!$B$1:$AS$566,MATCH(F$1,'Tillförd energi'!$B$1:$AQ$1,0),FALSE)</f>
        <v>0</v>
      </c>
      <c r="G334">
        <f>VLOOKUP($B334,'Tillförd energi'!$B$1:$AS$566,MATCH(G$1,'Tillförd energi'!$B$1:$AQ$1,0),FALSE)</f>
        <v>0</v>
      </c>
      <c r="H334">
        <f>VLOOKUP($B334,'Tillförd energi'!$B$1:$AS$566,MATCH(H$1,'Tillförd energi'!$B$1:$AQ$1,0),FALSE)</f>
        <v>0</v>
      </c>
      <c r="I334">
        <f>VLOOKUP($B334,'Tillförd energi'!$B$1:$AS$566,MATCH(I$1,'Tillförd energi'!$B$1:$AQ$1,0),FALSE)</f>
        <v>0</v>
      </c>
      <c r="J334">
        <f>VLOOKUP($B334,'Tillförd energi'!$B$1:$AS$566,MATCH(J$1,'Tillförd energi'!$B$1:$AQ$1,0),FALSE)</f>
        <v>0</v>
      </c>
      <c r="K334">
        <v>0</v>
      </c>
      <c r="L334">
        <f>VLOOKUP($B334,'Tillförd energi'!$B$1:$AS$566,MATCH(L$1,'Tillförd energi'!$B$1:$AQ$1,0),FALSE)</f>
        <v>0</v>
      </c>
      <c r="M334">
        <f>VLOOKUP($B334,'Tillförd energi'!$B$1:$AS$566,MATCH(M$1,'Tillförd energi'!$B$1:$AQ$1,0),FALSE)</f>
        <v>0</v>
      </c>
      <c r="N334">
        <f>VLOOKUP($B334,'Tillförd energi'!$B$1:$AS$566,MATCH(N$1,'Tillförd energi'!$B$1:$AQ$1,0),FALSE)</f>
        <v>0</v>
      </c>
      <c r="O334">
        <f>VLOOKUP($B334,'Tillförd energi'!$B$1:$AS$566,MATCH(O$1,'Tillförd energi'!$B$1:$AQ$1,0),FALSE)</f>
        <v>0</v>
      </c>
      <c r="P334">
        <f>VLOOKUP($B334,'Tillförd energi'!$B$1:$AS$566,MATCH(P$1,'Tillförd energi'!$B$1:$AQ$1,0),FALSE)</f>
        <v>0</v>
      </c>
      <c r="Q334">
        <f>VLOOKUP($B334,'Tillförd energi'!$B$1:$AS$566,MATCH(Q$1,'Tillförd energi'!$B$1:$AQ$1,0),FALSE)</f>
        <v>0</v>
      </c>
      <c r="R334">
        <f>VLOOKUP($B334,'Tillförd energi'!$B$1:$AS$566,MATCH(R$1,'Tillförd energi'!$B$1:$AQ$1,0),FALSE)</f>
        <v>0</v>
      </c>
      <c r="S334">
        <f>VLOOKUP($B334,'Tillförd energi'!$B$1:$AS$566,MATCH(S$1,'Tillförd energi'!$B$1:$AQ$1,0),FALSE)</f>
        <v>0</v>
      </c>
      <c r="T334">
        <f>VLOOKUP($B334,'Tillförd energi'!$B$1:$AS$566,MATCH(T$1,'Tillförd energi'!$B$1:$AQ$1,0),FALSE)</f>
        <v>0</v>
      </c>
      <c r="U334">
        <f>VLOOKUP($B334,'Tillförd energi'!$B$1:$AS$566,MATCH(U$1,'Tillförd energi'!$B$1:$AQ$1,0),FALSE)</f>
        <v>0</v>
      </c>
      <c r="V334">
        <f>VLOOKUP($B334,'Tillförd energi'!$B$1:$AS$566,MATCH(V$1,'Tillförd energi'!$B$1:$AQ$1,0),FALSE)</f>
        <v>0</v>
      </c>
      <c r="W334">
        <f>VLOOKUP($B334,'Tillförd energi'!$B$1:$AS$566,MATCH(W$1,'Tillförd energi'!$B$1:$AQ$1,0),FALSE)</f>
        <v>0</v>
      </c>
      <c r="X334">
        <f>VLOOKUP($B334,'Tillförd energi'!$B$1:$AS$566,MATCH(X$1,'Tillförd energi'!$B$1:$AQ$1,0),FALSE)</f>
        <v>0</v>
      </c>
      <c r="Y334">
        <f>VLOOKUP($B334,'Tillförd energi'!$B$1:$AS$566,MATCH(Y$1,'Tillförd energi'!$B$1:$AQ$1,0),FALSE)</f>
        <v>0</v>
      </c>
      <c r="Z334">
        <f>VLOOKUP($B334,'Tillförd energi'!$B$1:$AS$566,MATCH(Z$1,'Tillförd energi'!$B$1:$AQ$1,0),FALSE)</f>
        <v>0</v>
      </c>
      <c r="AA334">
        <f>VLOOKUP($B334,'Tillförd energi'!$B$1:$AS$566,MATCH(AA$1,'Tillförd energi'!$B$1:$AQ$1,0),FALSE)</f>
        <v>0</v>
      </c>
      <c r="AB334">
        <f>VLOOKUP($B334,'Tillförd energi'!$B$1:$AS$566,MATCH(AB$1,'Tillförd energi'!$B$1:$AQ$1,0),FALSE)</f>
        <v>0</v>
      </c>
      <c r="AC334">
        <f>VLOOKUP($B334,'Tillförd energi'!$B$1:$AS$566,MATCH(AC$1,'Tillförd energi'!$B$1:$AQ$1,0),FALSE)</f>
        <v>0</v>
      </c>
      <c r="AD334">
        <f>VLOOKUP($B334,'Tillförd energi'!$B$1:$AS$566,MATCH(AD$1,'Tillförd energi'!$B$1:$AQ$1,0),FALSE)</f>
        <v>0</v>
      </c>
      <c r="AE334">
        <f>VLOOKUP($B334,'Tillförd energi'!$B$1:$AS$566,MATCH(AE$1,'Tillförd energi'!$B$1:$AQ$1,0),FALSE)</f>
        <v>0</v>
      </c>
      <c r="AF334">
        <f>VLOOKUP($B334,'Tillförd energi'!$B$1:$AS$566,MATCH(AF$1,'Tillförd energi'!$B$1:$AQ$1,0),FALSE)</f>
        <v>0</v>
      </c>
      <c r="AG334">
        <f>IFERROR(VLOOKUP(B334,Miljö!$B$1:$S$476,9,FALSE)/1,0)</f>
        <v>0</v>
      </c>
      <c r="AI334">
        <f t="shared" si="50"/>
        <v>0</v>
      </c>
      <c r="AJ334">
        <f t="shared" si="51"/>
        <v>0</v>
      </c>
      <c r="AK334" t="str">
        <f>IF(ISERROR(1/VLOOKUP($B334,Leveranser!$B$1:$S$500,MATCH("såld värme (gwh)",Leveranser!$B$1:$S$1,0),FALSE)),"",VLOOKUP($B334,Leveranser!$B$1:$S$500,MATCH("såld värme (gwh)",Leveranser!$B$1:$S$1,0),FALSE))</f>
        <v/>
      </c>
      <c r="AL334" s="22">
        <f>VLOOKUP($B334,Leveranser!$B$1:$Y$500,MATCH("Totalt såld fjärrvärme till andra fjärrvärmeföretag",Leveranser!$B$1:$AA$1,0),FALSE)</f>
        <v>0</v>
      </c>
      <c r="AM334" s="22">
        <f>IF(ISERROR(1/VLOOKUP($B334,Miljö!$B$1:$S$500,MATCH("Såld mängd produktionsspecifik fjärrvärme (GWh)",Miljö!$B$1:$R$1,0),FALSE)),0,VLOOKUP($B334,Miljö!$B$1:$S$500,MATCH("Såld mängd produktionsspecifik fjärrvärme (GWh)",Miljö!$B$1:$R$1,0),FALSE))</f>
        <v>0</v>
      </c>
      <c r="AN334" s="23" t="str">
        <f t="shared" si="52"/>
        <v/>
      </c>
      <c r="AP334" t="str">
        <f>VLOOKUP($B334,'Miljövärden urval för publ'!$B$1:$H$450,7,FALSE)</f>
        <v>Nej</v>
      </c>
      <c r="AQ334" t="str">
        <f>VLOOKUP($B334,'Miljövärden urval för publ'!$B$1:$H$450,6,FALSE)</f>
        <v>Nej</v>
      </c>
      <c r="AU334">
        <f t="shared" si="53"/>
        <v>0</v>
      </c>
      <c r="AV334">
        <f t="shared" si="54"/>
        <v>0</v>
      </c>
      <c r="AW334">
        <f t="shared" si="55"/>
        <v>0</v>
      </c>
      <c r="AX334">
        <f t="shared" si="56"/>
        <v>0</v>
      </c>
      <c r="AZ334">
        <f t="shared" si="57"/>
        <v>0</v>
      </c>
      <c r="BA334">
        <f t="shared" si="58"/>
        <v>0</v>
      </c>
      <c r="BC334">
        <f t="shared" si="59"/>
        <v>0</v>
      </c>
    </row>
    <row r="335" spans="1:55" ht="15" customHeight="1" x14ac:dyDescent="0.25">
      <c r="A335" t="s">
        <v>472</v>
      </c>
      <c r="B335" t="s">
        <v>276</v>
      </c>
      <c r="C335">
        <f>VLOOKUP($B335,'Tillförd energi'!$B$1:$AS$566,MATCH(C$1,'Tillförd energi'!$B$1:$AQ$1,0),FALSE)</f>
        <v>0</v>
      </c>
      <c r="D335">
        <f>VLOOKUP($B335,'Tillförd energi'!$B$1:$AS$566,MATCH(D$1,'Tillförd energi'!$B$1:$AQ$1,0),FALSE)</f>
        <v>0.1</v>
      </c>
      <c r="E335">
        <f>VLOOKUP($B335,'Tillförd energi'!$B$1:$AS$566,MATCH(E$1,'Tillförd energi'!$B$1:$AQ$1,0),FALSE)</f>
        <v>0</v>
      </c>
      <c r="F335">
        <f>VLOOKUP($B335,'Tillförd energi'!$B$1:$AS$566,MATCH(F$1,'Tillförd energi'!$B$1:$AQ$1,0),FALSE)</f>
        <v>0</v>
      </c>
      <c r="G335">
        <f>VLOOKUP($B335,'Tillförd energi'!$B$1:$AS$566,MATCH(G$1,'Tillförd energi'!$B$1:$AQ$1,0),FALSE)</f>
        <v>0</v>
      </c>
      <c r="H335">
        <f>VLOOKUP($B335,'Tillförd energi'!$B$1:$AS$566,MATCH(H$1,'Tillförd energi'!$B$1:$AQ$1,0),FALSE)</f>
        <v>0</v>
      </c>
      <c r="I335">
        <f>VLOOKUP($B335,'Tillförd energi'!$B$1:$AS$566,MATCH(I$1,'Tillförd energi'!$B$1:$AQ$1,0),FALSE)</f>
        <v>0</v>
      </c>
      <c r="J335">
        <f>VLOOKUP($B335,'Tillförd energi'!$B$1:$AS$566,MATCH(J$1,'Tillförd energi'!$B$1:$AQ$1,0),FALSE)</f>
        <v>0</v>
      </c>
      <c r="K335">
        <v>0</v>
      </c>
      <c r="L335">
        <f>VLOOKUP($B335,'Tillförd energi'!$B$1:$AS$566,MATCH(L$1,'Tillförd energi'!$B$1:$AQ$1,0),FALSE)</f>
        <v>0</v>
      </c>
      <c r="M335">
        <f>VLOOKUP($B335,'Tillförd energi'!$B$1:$AS$566,MATCH(M$1,'Tillförd energi'!$B$1:$AQ$1,0),FALSE)</f>
        <v>0</v>
      </c>
      <c r="N335">
        <f>VLOOKUP($B335,'Tillförd energi'!$B$1:$AS$566,MATCH(N$1,'Tillförd energi'!$B$1:$AQ$1,0),FALSE)</f>
        <v>0</v>
      </c>
      <c r="O335">
        <f>VLOOKUP($B335,'Tillförd energi'!$B$1:$AS$566,MATCH(O$1,'Tillförd energi'!$B$1:$AQ$1,0),FALSE)</f>
        <v>0</v>
      </c>
      <c r="P335">
        <f>VLOOKUP($B335,'Tillförd energi'!$B$1:$AS$566,MATCH(P$1,'Tillförd energi'!$B$1:$AQ$1,0),FALSE)</f>
        <v>15.1</v>
      </c>
      <c r="Q335">
        <f>VLOOKUP($B335,'Tillförd energi'!$B$1:$AS$566,MATCH(Q$1,'Tillförd energi'!$B$1:$AQ$1,0),FALSE)</f>
        <v>0</v>
      </c>
      <c r="R335">
        <f>VLOOKUP($B335,'Tillförd energi'!$B$1:$AS$566,MATCH(R$1,'Tillförd energi'!$B$1:$AQ$1,0),FALSE)</f>
        <v>0</v>
      </c>
      <c r="S335">
        <f>VLOOKUP($B335,'Tillförd energi'!$B$1:$AS$566,MATCH(S$1,'Tillförd energi'!$B$1:$AQ$1,0),FALSE)</f>
        <v>1.8</v>
      </c>
      <c r="T335">
        <f>VLOOKUP($B335,'Tillförd energi'!$B$1:$AS$566,MATCH(T$1,'Tillförd energi'!$B$1:$AQ$1,0),FALSE)</f>
        <v>0</v>
      </c>
      <c r="U335">
        <f>VLOOKUP($B335,'Tillförd energi'!$B$1:$AS$566,MATCH(U$1,'Tillförd energi'!$B$1:$AQ$1,0),FALSE)</f>
        <v>0</v>
      </c>
      <c r="V335">
        <f>VLOOKUP($B335,'Tillförd energi'!$B$1:$AS$566,MATCH(V$1,'Tillförd energi'!$B$1:$AQ$1,0),FALSE)</f>
        <v>0</v>
      </c>
      <c r="W335">
        <f>VLOOKUP($B335,'Tillförd energi'!$B$1:$AS$566,MATCH(W$1,'Tillförd energi'!$B$1:$AQ$1,0),FALSE)</f>
        <v>0</v>
      </c>
      <c r="X335">
        <f>VLOOKUP($B335,'Tillförd energi'!$B$1:$AS$566,MATCH(X$1,'Tillförd energi'!$B$1:$AQ$1,0),FALSE)</f>
        <v>0</v>
      </c>
      <c r="Y335">
        <f>VLOOKUP($B335,'Tillförd energi'!$B$1:$AS$566,MATCH(Y$1,'Tillförd energi'!$B$1:$AQ$1,0),FALSE)</f>
        <v>0</v>
      </c>
      <c r="Z335">
        <f>VLOOKUP($B335,'Tillförd energi'!$B$1:$AS$566,MATCH(Z$1,'Tillförd energi'!$B$1:$AQ$1,0),FALSE)</f>
        <v>0</v>
      </c>
      <c r="AA335">
        <f>VLOOKUP($B335,'Tillförd energi'!$B$1:$AS$566,MATCH(AA$1,'Tillförd energi'!$B$1:$AQ$1,0),FALSE)</f>
        <v>0</v>
      </c>
      <c r="AB335">
        <f>VLOOKUP($B335,'Tillförd energi'!$B$1:$AS$566,MATCH(AB$1,'Tillförd energi'!$B$1:$AQ$1,0),FALSE)</f>
        <v>0</v>
      </c>
      <c r="AC335">
        <f>VLOOKUP($B335,'Tillförd energi'!$B$1:$AS$566,MATCH(AC$1,'Tillförd energi'!$B$1:$AQ$1,0),FALSE)</f>
        <v>0</v>
      </c>
      <c r="AD335">
        <f>VLOOKUP($B335,'Tillförd energi'!$B$1:$AS$566,MATCH(AD$1,'Tillförd energi'!$B$1:$AQ$1,0),FALSE)</f>
        <v>0</v>
      </c>
      <c r="AE335">
        <f>VLOOKUP($B335,'Tillförd energi'!$B$1:$AS$566,MATCH(AE$1,'Tillförd energi'!$B$1:$AQ$1,0),FALSE)</f>
        <v>0</v>
      </c>
      <c r="AF335">
        <f>VLOOKUP($B335,'Tillförd energi'!$B$1:$AS$566,MATCH(AF$1,'Tillförd energi'!$B$1:$AQ$1,0),FALSE)</f>
        <v>0.2</v>
      </c>
      <c r="AG335">
        <f>IFERROR(VLOOKUP(B335,Miljö!$B$1:$S$476,9,FALSE)/1,0)</f>
        <v>0</v>
      </c>
      <c r="AI335">
        <f t="shared" si="50"/>
        <v>17.2</v>
      </c>
      <c r="AJ335">
        <f t="shared" si="51"/>
        <v>17.2</v>
      </c>
      <c r="AK335">
        <f>IF(ISERROR(1/VLOOKUP($B335,Leveranser!$B$1:$S$500,MATCH("såld värme (gwh)",Leveranser!$B$1:$S$1,0),FALSE)),"",VLOOKUP($B335,Leveranser!$B$1:$S$500,MATCH("såld värme (gwh)",Leveranser!$B$1:$S$1,0),FALSE))</f>
        <v>13.5</v>
      </c>
      <c r="AL335" s="22">
        <f>VLOOKUP($B335,Leveranser!$B$1:$Y$500,MATCH("Totalt såld fjärrvärme till andra fjärrvärmeföretag",Leveranser!$B$1:$AA$1,0),FALSE)</f>
        <v>0</v>
      </c>
      <c r="AM335" s="22">
        <f>IF(ISERROR(1/VLOOKUP($B335,Miljö!$B$1:$S$500,MATCH("Såld mängd produktionsspecifik fjärrvärme (GWh)",Miljö!$B$1:$R$1,0),FALSE)),0,VLOOKUP($B335,Miljö!$B$1:$S$500,MATCH("Såld mängd produktionsspecifik fjärrvärme (GWh)",Miljö!$B$1:$R$1,0),FALSE))</f>
        <v>0</v>
      </c>
      <c r="AN335" s="23">
        <f t="shared" si="52"/>
        <v>0.78488372093023262</v>
      </c>
      <c r="AP335" t="str">
        <f>VLOOKUP($B335,'Miljövärden urval för publ'!$B$1:$H$450,7,FALSE)</f>
        <v>Ja</v>
      </c>
      <c r="AQ335" t="str">
        <f>VLOOKUP($B335,'Miljövärden urval för publ'!$B$1:$H$450,6,FALSE)</f>
        <v>Nej</v>
      </c>
      <c r="AU335">
        <f t="shared" si="53"/>
        <v>0.2</v>
      </c>
      <c r="AV335">
        <f t="shared" si="54"/>
        <v>0</v>
      </c>
      <c r="AW335">
        <f t="shared" si="55"/>
        <v>15.1</v>
      </c>
      <c r="AX335">
        <f t="shared" si="56"/>
        <v>1.8</v>
      </c>
      <c r="AZ335">
        <f t="shared" si="57"/>
        <v>0</v>
      </c>
      <c r="BA335">
        <f t="shared" si="58"/>
        <v>0</v>
      </c>
      <c r="BC335">
        <f t="shared" si="59"/>
        <v>16.899999999999999</v>
      </c>
    </row>
    <row r="336" spans="1:55" ht="15" customHeight="1" x14ac:dyDescent="0.25">
      <c r="A336" t="s">
        <v>474</v>
      </c>
      <c r="B336" t="s">
        <v>475</v>
      </c>
      <c r="C336">
        <f>VLOOKUP($B336,'Tillförd energi'!$B$1:$AS$566,MATCH(C$1,'Tillförd energi'!$B$1:$AQ$1,0),FALSE)</f>
        <v>0</v>
      </c>
      <c r="D336">
        <f>VLOOKUP($B336,'Tillförd energi'!$B$1:$AS$566,MATCH(D$1,'Tillförd energi'!$B$1:$AQ$1,0),FALSE)</f>
        <v>0.752</v>
      </c>
      <c r="E336">
        <f>VLOOKUP($B336,'Tillförd energi'!$B$1:$AS$566,MATCH(E$1,'Tillförd energi'!$B$1:$AQ$1,0),FALSE)</f>
        <v>0</v>
      </c>
      <c r="F336">
        <f>VLOOKUP($B336,'Tillförd energi'!$B$1:$AS$566,MATCH(F$1,'Tillförd energi'!$B$1:$AQ$1,0),FALSE)</f>
        <v>0</v>
      </c>
      <c r="G336">
        <f>VLOOKUP($B336,'Tillförd energi'!$B$1:$AS$566,MATCH(G$1,'Tillförd energi'!$B$1:$AQ$1,0),FALSE)</f>
        <v>0</v>
      </c>
      <c r="H336">
        <f>VLOOKUP($B336,'Tillförd energi'!$B$1:$AS$566,MATCH(H$1,'Tillförd energi'!$B$1:$AQ$1,0),FALSE)</f>
        <v>0</v>
      </c>
      <c r="I336">
        <f>VLOOKUP($B336,'Tillförd energi'!$B$1:$AS$566,MATCH(I$1,'Tillförd energi'!$B$1:$AQ$1,0),FALSE)</f>
        <v>0</v>
      </c>
      <c r="J336">
        <f>VLOOKUP($B336,'Tillförd energi'!$B$1:$AS$566,MATCH(J$1,'Tillförd energi'!$B$1:$AQ$1,0),FALSE)</f>
        <v>0</v>
      </c>
      <c r="K336">
        <v>0</v>
      </c>
      <c r="L336">
        <f>VLOOKUP($B336,'Tillförd energi'!$B$1:$AS$566,MATCH(L$1,'Tillförd energi'!$B$1:$AQ$1,0),FALSE)</f>
        <v>0</v>
      </c>
      <c r="M336">
        <f>VLOOKUP($B336,'Tillförd energi'!$B$1:$AS$566,MATCH(M$1,'Tillförd energi'!$B$1:$AQ$1,0),FALSE)</f>
        <v>12.709</v>
      </c>
      <c r="N336">
        <f>VLOOKUP($B336,'Tillförd energi'!$B$1:$AS$566,MATCH(N$1,'Tillförd energi'!$B$1:$AQ$1,0),FALSE)</f>
        <v>0</v>
      </c>
      <c r="O336">
        <f>VLOOKUP($B336,'Tillförd energi'!$B$1:$AS$566,MATCH(O$1,'Tillförd energi'!$B$1:$AQ$1,0),FALSE)</f>
        <v>0</v>
      </c>
      <c r="P336">
        <f>VLOOKUP($B336,'Tillförd energi'!$B$1:$AS$566,MATCH(P$1,'Tillförd energi'!$B$1:$AQ$1,0),FALSE)</f>
        <v>4.7229999999999999</v>
      </c>
      <c r="Q336">
        <f>VLOOKUP($B336,'Tillförd energi'!$B$1:$AS$566,MATCH(Q$1,'Tillförd energi'!$B$1:$AQ$1,0),FALSE)</f>
        <v>0</v>
      </c>
      <c r="R336">
        <f>VLOOKUP($B336,'Tillförd energi'!$B$1:$AS$566,MATCH(R$1,'Tillförd energi'!$B$1:$AQ$1,0),FALSE)</f>
        <v>0</v>
      </c>
      <c r="S336">
        <f>VLOOKUP($B336,'Tillförd energi'!$B$1:$AS$566,MATCH(S$1,'Tillförd energi'!$B$1:$AQ$1,0),FALSE)</f>
        <v>0</v>
      </c>
      <c r="T336">
        <f>VLOOKUP($B336,'Tillförd energi'!$B$1:$AS$566,MATCH(T$1,'Tillförd energi'!$B$1:$AQ$1,0),FALSE)</f>
        <v>0</v>
      </c>
      <c r="U336">
        <f>VLOOKUP($B336,'Tillförd energi'!$B$1:$AS$566,MATCH(U$1,'Tillförd energi'!$B$1:$AQ$1,0),FALSE)</f>
        <v>0</v>
      </c>
      <c r="V336">
        <f>VLOOKUP($B336,'Tillförd energi'!$B$1:$AS$566,MATCH(V$1,'Tillförd energi'!$B$1:$AQ$1,0),FALSE)</f>
        <v>0</v>
      </c>
      <c r="W336">
        <f>VLOOKUP($B336,'Tillförd energi'!$B$1:$AS$566,MATCH(W$1,'Tillförd energi'!$B$1:$AQ$1,0),FALSE)</f>
        <v>0</v>
      </c>
      <c r="X336">
        <f>VLOOKUP($B336,'Tillförd energi'!$B$1:$AS$566,MATCH(X$1,'Tillförd energi'!$B$1:$AQ$1,0),FALSE)</f>
        <v>0</v>
      </c>
      <c r="Y336">
        <f>VLOOKUP($B336,'Tillförd energi'!$B$1:$AS$566,MATCH(Y$1,'Tillförd energi'!$B$1:$AQ$1,0),FALSE)</f>
        <v>0</v>
      </c>
      <c r="Z336">
        <f>VLOOKUP($B336,'Tillförd energi'!$B$1:$AS$566,MATCH(Z$1,'Tillförd energi'!$B$1:$AQ$1,0),FALSE)</f>
        <v>0</v>
      </c>
      <c r="AA336">
        <f>VLOOKUP($B336,'Tillförd energi'!$B$1:$AS$566,MATCH(AA$1,'Tillförd energi'!$B$1:$AQ$1,0),FALSE)</f>
        <v>0</v>
      </c>
      <c r="AB336">
        <f>VLOOKUP($B336,'Tillförd energi'!$B$1:$AS$566,MATCH(AB$1,'Tillförd energi'!$B$1:$AQ$1,0),FALSE)</f>
        <v>0</v>
      </c>
      <c r="AC336">
        <f>VLOOKUP($B336,'Tillförd energi'!$B$1:$AS$566,MATCH(AC$1,'Tillförd energi'!$B$1:$AQ$1,0),FALSE)</f>
        <v>3.343</v>
      </c>
      <c r="AD336">
        <f>VLOOKUP($B336,'Tillförd energi'!$B$1:$AS$566,MATCH(AD$1,'Tillförd energi'!$B$1:$AQ$1,0),FALSE)</f>
        <v>0</v>
      </c>
      <c r="AE336">
        <f>VLOOKUP($B336,'Tillförd energi'!$B$1:$AS$566,MATCH(AE$1,'Tillförd energi'!$B$1:$AQ$1,0),FALSE)</f>
        <v>0</v>
      </c>
      <c r="AF336">
        <f>VLOOKUP($B336,'Tillförd energi'!$B$1:$AS$566,MATCH(AF$1,'Tillförd energi'!$B$1:$AQ$1,0),FALSE)</f>
        <v>0.625</v>
      </c>
      <c r="AG336">
        <f>IFERROR(VLOOKUP(B336,Miljö!$B$1:$S$476,9,FALSE)/1,0)</f>
        <v>0</v>
      </c>
      <c r="AI336">
        <f t="shared" si="50"/>
        <v>22.152000000000001</v>
      </c>
      <c r="AJ336">
        <f t="shared" si="51"/>
        <v>22.152000000000001</v>
      </c>
      <c r="AK336">
        <f>IF(ISERROR(1/VLOOKUP($B336,Leveranser!$B$1:$S$500,MATCH("såld värme (gwh)",Leveranser!$B$1:$S$1,0),FALSE)),"",VLOOKUP($B336,Leveranser!$B$1:$S$500,MATCH("såld värme (gwh)",Leveranser!$B$1:$S$1,0),FALSE))</f>
        <v>16.93</v>
      </c>
      <c r="AL336" s="22">
        <f>VLOOKUP($B336,Leveranser!$B$1:$Y$500,MATCH("Totalt såld fjärrvärme till andra fjärrvärmeföretag",Leveranser!$B$1:$AA$1,0),FALSE)</f>
        <v>0</v>
      </c>
      <c r="AM336" s="22">
        <f>IF(ISERROR(1/VLOOKUP($B336,Miljö!$B$1:$S$500,MATCH("Såld mängd produktionsspecifik fjärrvärme (GWh)",Miljö!$B$1:$R$1,0),FALSE)),0,VLOOKUP($B336,Miljö!$B$1:$S$500,MATCH("Såld mängd produktionsspecifik fjärrvärme (GWh)",Miljö!$B$1:$R$1,0),FALSE))</f>
        <v>0</v>
      </c>
      <c r="AN336" s="23">
        <f t="shared" si="52"/>
        <v>0.76426507764535934</v>
      </c>
      <c r="AP336" t="str">
        <f>VLOOKUP($B336,'Miljövärden urval för publ'!$B$1:$H$450,7,FALSE)</f>
        <v>Ja</v>
      </c>
      <c r="AQ336" t="str">
        <f>VLOOKUP($B336,'Miljövärden urval för publ'!$B$1:$H$450,6,FALSE)</f>
        <v>Ja</v>
      </c>
      <c r="AU336">
        <f t="shared" si="53"/>
        <v>0.625</v>
      </c>
      <c r="AV336">
        <f t="shared" si="54"/>
        <v>0</v>
      </c>
      <c r="AW336">
        <f t="shared" si="55"/>
        <v>17.431999999999999</v>
      </c>
      <c r="AX336">
        <f t="shared" si="56"/>
        <v>0</v>
      </c>
      <c r="AZ336">
        <f t="shared" si="57"/>
        <v>0</v>
      </c>
      <c r="BA336">
        <f t="shared" si="58"/>
        <v>0</v>
      </c>
      <c r="BC336">
        <f t="shared" si="59"/>
        <v>17.431999999999999</v>
      </c>
    </row>
    <row r="337" spans="1:55" ht="15" customHeight="1" x14ac:dyDescent="0.25">
      <c r="A337" t="s">
        <v>474</v>
      </c>
      <c r="B337" t="s">
        <v>476</v>
      </c>
      <c r="C337">
        <f>VLOOKUP($B337,'Tillförd energi'!$B$1:$AS$566,MATCH(C$1,'Tillförd energi'!$B$1:$AQ$1,0),FALSE)</f>
        <v>0</v>
      </c>
      <c r="D337">
        <f>VLOOKUP($B337,'Tillförd energi'!$B$1:$AS$566,MATCH(D$1,'Tillförd energi'!$B$1:$AQ$1,0),FALSE)</f>
        <v>0</v>
      </c>
      <c r="E337">
        <f>VLOOKUP($B337,'Tillförd energi'!$B$1:$AS$566,MATCH(E$1,'Tillförd energi'!$B$1:$AQ$1,0),FALSE)</f>
        <v>0</v>
      </c>
      <c r="F337">
        <f>VLOOKUP($B337,'Tillförd energi'!$B$1:$AS$566,MATCH(F$1,'Tillförd energi'!$B$1:$AQ$1,0),FALSE)</f>
        <v>0</v>
      </c>
      <c r="G337">
        <f>VLOOKUP($B337,'Tillförd energi'!$B$1:$AS$566,MATCH(G$1,'Tillförd energi'!$B$1:$AQ$1,0),FALSE)</f>
        <v>0</v>
      </c>
      <c r="H337">
        <f>VLOOKUP($B337,'Tillförd energi'!$B$1:$AS$566,MATCH(H$1,'Tillförd energi'!$B$1:$AQ$1,0),FALSE)</f>
        <v>0</v>
      </c>
      <c r="I337">
        <f>VLOOKUP($B337,'Tillförd energi'!$B$1:$AS$566,MATCH(I$1,'Tillförd energi'!$B$1:$AQ$1,0),FALSE)</f>
        <v>0</v>
      </c>
      <c r="J337">
        <f>VLOOKUP($B337,'Tillförd energi'!$B$1:$AS$566,MATCH(J$1,'Tillförd energi'!$B$1:$AQ$1,0),FALSE)</f>
        <v>0</v>
      </c>
      <c r="K337">
        <v>0</v>
      </c>
      <c r="L337">
        <f>VLOOKUP($B337,'Tillförd energi'!$B$1:$AS$566,MATCH(L$1,'Tillförd energi'!$B$1:$AQ$1,0),FALSE)</f>
        <v>244.91900000000001</v>
      </c>
      <c r="M337">
        <f>VLOOKUP($B337,'Tillförd energi'!$B$1:$AS$566,MATCH(M$1,'Tillförd energi'!$B$1:$AQ$1,0),FALSE)</f>
        <v>0</v>
      </c>
      <c r="N337">
        <f>VLOOKUP($B337,'Tillförd energi'!$B$1:$AS$566,MATCH(N$1,'Tillförd energi'!$B$1:$AQ$1,0),FALSE)</f>
        <v>0</v>
      </c>
      <c r="O337">
        <f>VLOOKUP($B337,'Tillförd energi'!$B$1:$AS$566,MATCH(O$1,'Tillförd energi'!$B$1:$AQ$1,0),FALSE)</f>
        <v>0</v>
      </c>
      <c r="P337">
        <f>VLOOKUP($B337,'Tillförd energi'!$B$1:$AS$566,MATCH(P$1,'Tillförd energi'!$B$1:$AQ$1,0),FALSE)</f>
        <v>2.18323</v>
      </c>
      <c r="Q337">
        <f>VLOOKUP($B337,'Tillförd energi'!$B$1:$AS$566,MATCH(Q$1,'Tillförd energi'!$B$1:$AQ$1,0),FALSE)</f>
        <v>0</v>
      </c>
      <c r="R337">
        <f>VLOOKUP($B337,'Tillförd energi'!$B$1:$AS$566,MATCH(R$1,'Tillförd energi'!$B$1:$AQ$1,0),FALSE)</f>
        <v>0</v>
      </c>
      <c r="S337">
        <f>VLOOKUP($B337,'Tillförd energi'!$B$1:$AS$566,MATCH(S$1,'Tillförd energi'!$B$1:$AQ$1,0),FALSE)</f>
        <v>199.47</v>
      </c>
      <c r="T337">
        <f>VLOOKUP($B337,'Tillförd energi'!$B$1:$AS$566,MATCH(T$1,'Tillförd energi'!$B$1:$AQ$1,0),FALSE)</f>
        <v>0</v>
      </c>
      <c r="U337">
        <f>VLOOKUP($B337,'Tillförd energi'!$B$1:$AS$566,MATCH(U$1,'Tillförd energi'!$B$1:$AQ$1,0),FALSE)</f>
        <v>0</v>
      </c>
      <c r="V337">
        <f>VLOOKUP($B337,'Tillförd energi'!$B$1:$AS$566,MATCH(V$1,'Tillförd energi'!$B$1:$AQ$1,0),FALSE)</f>
        <v>10.17</v>
      </c>
      <c r="W337">
        <f>VLOOKUP($B337,'Tillförd energi'!$B$1:$AS$566,MATCH(W$1,'Tillförd energi'!$B$1:$AQ$1,0),FALSE)</f>
        <v>11.81</v>
      </c>
      <c r="X337">
        <f>VLOOKUP($B337,'Tillförd energi'!$B$1:$AS$566,MATCH(X$1,'Tillförd energi'!$B$1:$AQ$1,0),FALSE)</f>
        <v>0</v>
      </c>
      <c r="Y337">
        <f>VLOOKUP($B337,'Tillförd energi'!$B$1:$AS$566,MATCH(Y$1,'Tillförd energi'!$B$1:$AQ$1,0),FALSE)</f>
        <v>0</v>
      </c>
      <c r="Z337">
        <f>VLOOKUP($B337,'Tillförd energi'!$B$1:$AS$566,MATCH(Z$1,'Tillförd energi'!$B$1:$AQ$1,0),FALSE)</f>
        <v>0</v>
      </c>
      <c r="AA337">
        <f>VLOOKUP($B337,'Tillförd energi'!$B$1:$AS$566,MATCH(AA$1,'Tillförd energi'!$B$1:$AQ$1,0),FALSE)</f>
        <v>0</v>
      </c>
      <c r="AB337">
        <f>VLOOKUP($B337,'Tillförd energi'!$B$1:$AS$566,MATCH(AB$1,'Tillförd energi'!$B$1:$AQ$1,0),FALSE)</f>
        <v>0</v>
      </c>
      <c r="AC337">
        <f>VLOOKUP($B337,'Tillförd energi'!$B$1:$AS$566,MATCH(AC$1,'Tillförd energi'!$B$1:$AQ$1,0),FALSE)</f>
        <v>0</v>
      </c>
      <c r="AD337">
        <f>VLOOKUP($B337,'Tillförd energi'!$B$1:$AS$566,MATCH(AD$1,'Tillförd energi'!$B$1:$AQ$1,0),FALSE)</f>
        <v>0</v>
      </c>
      <c r="AE337">
        <f>VLOOKUP($B337,'Tillförd energi'!$B$1:$AS$566,MATCH(AE$1,'Tillförd energi'!$B$1:$AQ$1,0),FALSE)</f>
        <v>0</v>
      </c>
      <c r="AF337">
        <f>VLOOKUP($B337,'Tillförd energi'!$B$1:$AS$566,MATCH(AF$1,'Tillförd energi'!$B$1:$AQ$1,0),FALSE)</f>
        <v>18.6328</v>
      </c>
      <c r="AG337">
        <f>IFERROR(VLOOKUP(B337,Miljö!$B$1:$S$476,9,FALSE)/1,0)</f>
        <v>0</v>
      </c>
      <c r="AI337">
        <f t="shared" si="50"/>
        <v>487.18502999999998</v>
      </c>
      <c r="AJ337">
        <f t="shared" si="51"/>
        <v>487.18502999999998</v>
      </c>
      <c r="AK337">
        <f>IF(ISERROR(1/VLOOKUP($B337,Leveranser!$B$1:$S$500,MATCH("såld värme (gwh)",Leveranser!$B$1:$S$1,0),FALSE)),"",VLOOKUP($B337,Leveranser!$B$1:$S$500,MATCH("såld värme (gwh)",Leveranser!$B$1:$S$1,0),FALSE))</f>
        <v>451.9</v>
      </c>
      <c r="AL337" s="22">
        <f>VLOOKUP($B337,Leveranser!$B$1:$Y$500,MATCH("Totalt såld fjärrvärme till andra fjärrvärmeföretag",Leveranser!$B$1:$AA$1,0),FALSE)</f>
        <v>0</v>
      </c>
      <c r="AM337" s="22">
        <f>IF(ISERROR(1/VLOOKUP($B337,Miljö!$B$1:$S$500,MATCH("Såld mängd produktionsspecifik fjärrvärme (GWh)",Miljö!$B$1:$R$1,0),FALSE)),0,VLOOKUP($B337,Miljö!$B$1:$S$500,MATCH("Såld mängd produktionsspecifik fjärrvärme (GWh)",Miljö!$B$1:$R$1,0),FALSE))</f>
        <v>0</v>
      </c>
      <c r="AN337" s="23">
        <f t="shared" si="52"/>
        <v>0.92757365717908036</v>
      </c>
      <c r="AP337" t="str">
        <f>VLOOKUP($B337,'Miljövärden urval för publ'!$B$1:$H$450,7,FALSE)</f>
        <v>Ja</v>
      </c>
      <c r="AQ337" t="str">
        <f>VLOOKUP($B337,'Miljövärden urval för publ'!$B$1:$H$450,6,FALSE)</f>
        <v>Ja</v>
      </c>
      <c r="AU337">
        <f t="shared" si="53"/>
        <v>18.6328</v>
      </c>
      <c r="AV337">
        <f t="shared" si="54"/>
        <v>0</v>
      </c>
      <c r="AW337">
        <f t="shared" si="55"/>
        <v>2.18323</v>
      </c>
      <c r="AX337">
        <f t="shared" si="56"/>
        <v>199.47</v>
      </c>
      <c r="AZ337">
        <f t="shared" si="57"/>
        <v>0</v>
      </c>
      <c r="BA337">
        <f t="shared" si="58"/>
        <v>0</v>
      </c>
      <c r="BC337">
        <f t="shared" si="59"/>
        <v>468.55223000000001</v>
      </c>
    </row>
    <row r="338" spans="1:55" ht="15" customHeight="1" x14ac:dyDescent="0.25">
      <c r="A338" t="s">
        <v>474</v>
      </c>
      <c r="B338" t="s">
        <v>477</v>
      </c>
      <c r="C338">
        <f>VLOOKUP($B338,'Tillförd energi'!$B$1:$AS$566,MATCH(C$1,'Tillförd energi'!$B$1:$AQ$1,0),FALSE)</f>
        <v>0</v>
      </c>
      <c r="D338">
        <f>VLOOKUP($B338,'Tillförd energi'!$B$1:$AS$566,MATCH(D$1,'Tillförd energi'!$B$1:$AQ$1,0),FALSE)</f>
        <v>0.59</v>
      </c>
      <c r="E338">
        <f>VLOOKUP($B338,'Tillförd energi'!$B$1:$AS$566,MATCH(E$1,'Tillförd energi'!$B$1:$AQ$1,0),FALSE)</f>
        <v>0</v>
      </c>
      <c r="F338">
        <f>VLOOKUP($B338,'Tillförd energi'!$B$1:$AS$566,MATCH(F$1,'Tillförd energi'!$B$1:$AQ$1,0),FALSE)</f>
        <v>0</v>
      </c>
      <c r="G338">
        <f>VLOOKUP($B338,'Tillförd energi'!$B$1:$AS$566,MATCH(G$1,'Tillförd energi'!$B$1:$AQ$1,0),FALSE)</f>
        <v>0</v>
      </c>
      <c r="H338">
        <f>VLOOKUP($B338,'Tillförd energi'!$B$1:$AS$566,MATCH(H$1,'Tillförd energi'!$B$1:$AQ$1,0),FALSE)</f>
        <v>0</v>
      </c>
      <c r="I338">
        <f>VLOOKUP($B338,'Tillförd energi'!$B$1:$AS$566,MATCH(I$1,'Tillförd energi'!$B$1:$AQ$1,0),FALSE)</f>
        <v>0</v>
      </c>
      <c r="J338">
        <f>VLOOKUP($B338,'Tillförd energi'!$B$1:$AS$566,MATCH(J$1,'Tillförd energi'!$B$1:$AQ$1,0),FALSE)</f>
        <v>6.11</v>
      </c>
      <c r="K338">
        <v>0</v>
      </c>
      <c r="L338">
        <f>VLOOKUP($B338,'Tillförd energi'!$B$1:$AS$566,MATCH(L$1,'Tillförd energi'!$B$1:$AQ$1,0),FALSE)</f>
        <v>0</v>
      </c>
      <c r="M338">
        <f>VLOOKUP($B338,'Tillförd energi'!$B$1:$AS$566,MATCH(M$1,'Tillförd energi'!$B$1:$AQ$1,0),FALSE)</f>
        <v>0</v>
      </c>
      <c r="N338">
        <f>VLOOKUP($B338,'Tillförd energi'!$B$1:$AS$566,MATCH(N$1,'Tillförd energi'!$B$1:$AQ$1,0),FALSE)</f>
        <v>0</v>
      </c>
      <c r="O338">
        <f>VLOOKUP($B338,'Tillförd energi'!$B$1:$AS$566,MATCH(O$1,'Tillförd energi'!$B$1:$AQ$1,0),FALSE)</f>
        <v>0</v>
      </c>
      <c r="P338">
        <f>VLOOKUP($B338,'Tillförd energi'!$B$1:$AS$566,MATCH(P$1,'Tillförd energi'!$B$1:$AQ$1,0),FALSE)</f>
        <v>37.340000000000003</v>
      </c>
      <c r="Q338">
        <f>VLOOKUP($B338,'Tillförd energi'!$B$1:$AS$566,MATCH(Q$1,'Tillförd energi'!$B$1:$AQ$1,0),FALSE)</f>
        <v>0</v>
      </c>
      <c r="R338">
        <f>VLOOKUP($B338,'Tillförd energi'!$B$1:$AS$566,MATCH(R$1,'Tillförd energi'!$B$1:$AQ$1,0),FALSE)</f>
        <v>2.42</v>
      </c>
      <c r="S338">
        <f>VLOOKUP($B338,'Tillförd energi'!$B$1:$AS$566,MATCH(S$1,'Tillförd energi'!$B$1:$AQ$1,0),FALSE)</f>
        <v>0</v>
      </c>
      <c r="T338">
        <f>VLOOKUP($B338,'Tillförd energi'!$B$1:$AS$566,MATCH(T$1,'Tillförd energi'!$B$1:$AQ$1,0),FALSE)</f>
        <v>0</v>
      </c>
      <c r="U338">
        <f>VLOOKUP($B338,'Tillförd energi'!$B$1:$AS$566,MATCH(U$1,'Tillförd energi'!$B$1:$AQ$1,0),FALSE)</f>
        <v>0</v>
      </c>
      <c r="V338">
        <f>VLOOKUP($B338,'Tillförd energi'!$B$1:$AS$566,MATCH(V$1,'Tillförd energi'!$B$1:$AQ$1,0),FALSE)</f>
        <v>0</v>
      </c>
      <c r="W338">
        <f>VLOOKUP($B338,'Tillförd energi'!$B$1:$AS$566,MATCH(W$1,'Tillförd energi'!$B$1:$AQ$1,0),FALSE)</f>
        <v>11.54</v>
      </c>
      <c r="X338">
        <f>VLOOKUP($B338,'Tillförd energi'!$B$1:$AS$566,MATCH(X$1,'Tillförd energi'!$B$1:$AQ$1,0),FALSE)</f>
        <v>0</v>
      </c>
      <c r="Y338">
        <f>VLOOKUP($B338,'Tillförd energi'!$B$1:$AS$566,MATCH(Y$1,'Tillförd energi'!$B$1:$AQ$1,0),FALSE)</f>
        <v>0</v>
      </c>
      <c r="Z338">
        <f>VLOOKUP($B338,'Tillförd energi'!$B$1:$AS$566,MATCH(Z$1,'Tillförd energi'!$B$1:$AQ$1,0),FALSE)</f>
        <v>0</v>
      </c>
      <c r="AA338">
        <f>VLOOKUP($B338,'Tillförd energi'!$B$1:$AS$566,MATCH(AA$1,'Tillförd energi'!$B$1:$AQ$1,0),FALSE)</f>
        <v>0</v>
      </c>
      <c r="AB338">
        <f>VLOOKUP($B338,'Tillförd energi'!$B$1:$AS$566,MATCH(AB$1,'Tillförd energi'!$B$1:$AQ$1,0),FALSE)</f>
        <v>0</v>
      </c>
      <c r="AC338">
        <f>VLOOKUP($B338,'Tillförd energi'!$B$1:$AS$566,MATCH(AC$1,'Tillförd energi'!$B$1:$AQ$1,0),FALSE)</f>
        <v>4.67</v>
      </c>
      <c r="AD338">
        <f>VLOOKUP($B338,'Tillförd energi'!$B$1:$AS$566,MATCH(AD$1,'Tillförd energi'!$B$1:$AQ$1,0),FALSE)</f>
        <v>0</v>
      </c>
      <c r="AE338">
        <f>VLOOKUP($B338,'Tillförd energi'!$B$1:$AS$566,MATCH(AE$1,'Tillförd energi'!$B$1:$AQ$1,0),FALSE)</f>
        <v>0</v>
      </c>
      <c r="AF338">
        <f>VLOOKUP($B338,'Tillförd energi'!$B$1:$AS$566,MATCH(AF$1,'Tillförd energi'!$B$1:$AQ$1,0),FALSE)</f>
        <v>4.45</v>
      </c>
      <c r="AG338">
        <f>IFERROR(VLOOKUP(B338,Miljö!$B$1:$S$476,9,FALSE)/1,0)</f>
        <v>0</v>
      </c>
      <c r="AI338">
        <f t="shared" si="50"/>
        <v>67.12</v>
      </c>
      <c r="AJ338">
        <f t="shared" si="51"/>
        <v>67.12</v>
      </c>
      <c r="AK338">
        <f>IF(ISERROR(1/VLOOKUP($B338,Leveranser!$B$1:$S$500,MATCH("såld värme (gwh)",Leveranser!$B$1:$S$1,0),FALSE)),"",VLOOKUP($B338,Leveranser!$B$1:$S$500,MATCH("såld värme (gwh)",Leveranser!$B$1:$S$1,0),FALSE))</f>
        <v>49.6</v>
      </c>
      <c r="AL338" s="22">
        <f>VLOOKUP($B338,Leveranser!$B$1:$Y$500,MATCH("Totalt såld fjärrvärme till andra fjärrvärmeföretag",Leveranser!$B$1:$AA$1,0),FALSE)</f>
        <v>0</v>
      </c>
      <c r="AM338" s="22">
        <f>IF(ISERROR(1/VLOOKUP($B338,Miljö!$B$1:$S$500,MATCH("Såld mängd produktionsspecifik fjärrvärme (GWh)",Miljö!$B$1:$R$1,0),FALSE)),0,VLOOKUP($B338,Miljö!$B$1:$S$500,MATCH("Såld mängd produktionsspecifik fjärrvärme (GWh)",Miljö!$B$1:$R$1,0),FALSE))</f>
        <v>0</v>
      </c>
      <c r="AN338" s="23">
        <f t="shared" si="52"/>
        <v>0.73897497020262215</v>
      </c>
      <c r="AP338" t="str">
        <f>VLOOKUP($B338,'Miljövärden urval för publ'!$B$1:$H$450,7,FALSE)</f>
        <v>Ja</v>
      </c>
      <c r="AQ338" t="str">
        <f>VLOOKUP($B338,'Miljövärden urval för publ'!$B$1:$H$450,6,FALSE)</f>
        <v>Nej</v>
      </c>
      <c r="AU338">
        <f t="shared" si="53"/>
        <v>4.45</v>
      </c>
      <c r="AV338">
        <f t="shared" si="54"/>
        <v>0</v>
      </c>
      <c r="AW338">
        <f t="shared" si="55"/>
        <v>37.340000000000003</v>
      </c>
      <c r="AX338">
        <f t="shared" si="56"/>
        <v>2.42</v>
      </c>
      <c r="AZ338">
        <f t="shared" si="57"/>
        <v>0</v>
      </c>
      <c r="BA338">
        <f t="shared" si="58"/>
        <v>0</v>
      </c>
      <c r="BC338">
        <f t="shared" si="59"/>
        <v>51.300000000000004</v>
      </c>
    </row>
    <row r="339" spans="1:55" ht="15" customHeight="1" x14ac:dyDescent="0.25">
      <c r="A339" t="s">
        <v>474</v>
      </c>
      <c r="B339" t="s">
        <v>478</v>
      </c>
      <c r="C339">
        <f>VLOOKUP($B339,'Tillförd energi'!$B$1:$AS$566,MATCH(C$1,'Tillförd energi'!$B$1:$AQ$1,0),FALSE)</f>
        <v>0</v>
      </c>
      <c r="D339">
        <f>VLOOKUP($B339,'Tillförd energi'!$B$1:$AS$566,MATCH(D$1,'Tillförd energi'!$B$1:$AQ$1,0),FALSE)</f>
        <v>3.5890900000000001</v>
      </c>
      <c r="E339">
        <f>VLOOKUP($B339,'Tillförd energi'!$B$1:$AS$566,MATCH(E$1,'Tillförd energi'!$B$1:$AQ$1,0),FALSE)</f>
        <v>0</v>
      </c>
      <c r="F339">
        <f>VLOOKUP($B339,'Tillförd energi'!$B$1:$AS$566,MATCH(F$1,'Tillförd energi'!$B$1:$AQ$1,0),FALSE)</f>
        <v>0</v>
      </c>
      <c r="G339">
        <f>VLOOKUP($B339,'Tillförd energi'!$B$1:$AS$566,MATCH(G$1,'Tillförd energi'!$B$1:$AQ$1,0),FALSE)</f>
        <v>0</v>
      </c>
      <c r="H339">
        <f>VLOOKUP($B339,'Tillförd energi'!$B$1:$AS$566,MATCH(H$1,'Tillförd energi'!$B$1:$AQ$1,0),FALSE)</f>
        <v>0</v>
      </c>
      <c r="I339">
        <f>VLOOKUP($B339,'Tillförd energi'!$B$1:$AS$566,MATCH(I$1,'Tillförd energi'!$B$1:$AQ$1,0),FALSE)</f>
        <v>0</v>
      </c>
      <c r="J339">
        <f>VLOOKUP($B339,'Tillförd energi'!$B$1:$AS$566,MATCH(J$1,'Tillförd energi'!$B$1:$AQ$1,0),FALSE)</f>
        <v>0</v>
      </c>
      <c r="K339">
        <v>0</v>
      </c>
      <c r="L339">
        <f>VLOOKUP($B339,'Tillförd energi'!$B$1:$AS$566,MATCH(L$1,'Tillförd energi'!$B$1:$AQ$1,0),FALSE)</f>
        <v>0</v>
      </c>
      <c r="M339">
        <f>VLOOKUP($B339,'Tillförd energi'!$B$1:$AS$566,MATCH(M$1,'Tillförd energi'!$B$1:$AQ$1,0),FALSE)</f>
        <v>0</v>
      </c>
      <c r="N339">
        <f>VLOOKUP($B339,'Tillförd energi'!$B$1:$AS$566,MATCH(N$1,'Tillförd energi'!$B$1:$AQ$1,0),FALSE)</f>
        <v>0</v>
      </c>
      <c r="O339">
        <f>VLOOKUP($B339,'Tillförd energi'!$B$1:$AS$566,MATCH(O$1,'Tillförd energi'!$B$1:$AQ$1,0),FALSE)</f>
        <v>0</v>
      </c>
      <c r="P339">
        <f>VLOOKUP($B339,'Tillförd energi'!$B$1:$AS$566,MATCH(P$1,'Tillförd energi'!$B$1:$AQ$1,0),FALSE)</f>
        <v>4.96</v>
      </c>
      <c r="Q339">
        <f>VLOOKUP($B339,'Tillförd energi'!$B$1:$AS$566,MATCH(Q$1,'Tillförd energi'!$B$1:$AQ$1,0),FALSE)</f>
        <v>0</v>
      </c>
      <c r="R339">
        <f>VLOOKUP($B339,'Tillförd energi'!$B$1:$AS$566,MATCH(R$1,'Tillförd energi'!$B$1:$AQ$1,0),FALSE)</f>
        <v>1.64</v>
      </c>
      <c r="S339">
        <f>VLOOKUP($B339,'Tillförd energi'!$B$1:$AS$566,MATCH(S$1,'Tillförd energi'!$B$1:$AQ$1,0),FALSE)</f>
        <v>0</v>
      </c>
      <c r="T339">
        <f>VLOOKUP($B339,'Tillförd energi'!$B$1:$AS$566,MATCH(T$1,'Tillförd energi'!$B$1:$AQ$1,0),FALSE)</f>
        <v>0</v>
      </c>
      <c r="U339">
        <f>VLOOKUP($B339,'Tillförd energi'!$B$1:$AS$566,MATCH(U$1,'Tillförd energi'!$B$1:$AQ$1,0),FALSE)</f>
        <v>0</v>
      </c>
      <c r="V339">
        <f>VLOOKUP($B339,'Tillförd energi'!$B$1:$AS$566,MATCH(V$1,'Tillförd energi'!$B$1:$AQ$1,0),FALSE)</f>
        <v>0</v>
      </c>
      <c r="W339">
        <f>VLOOKUP($B339,'Tillförd energi'!$B$1:$AS$566,MATCH(W$1,'Tillförd energi'!$B$1:$AQ$1,0),FALSE)</f>
        <v>1.8</v>
      </c>
      <c r="X339">
        <f>VLOOKUP($B339,'Tillförd energi'!$B$1:$AS$566,MATCH(X$1,'Tillförd energi'!$B$1:$AQ$1,0),FALSE)</f>
        <v>0</v>
      </c>
      <c r="Y339">
        <f>VLOOKUP($B339,'Tillförd energi'!$B$1:$AS$566,MATCH(Y$1,'Tillförd energi'!$B$1:$AQ$1,0),FALSE)</f>
        <v>65.616799999999998</v>
      </c>
      <c r="Z339">
        <f>VLOOKUP($B339,'Tillförd energi'!$B$1:$AS$566,MATCH(Z$1,'Tillförd energi'!$B$1:$AQ$1,0),FALSE)</f>
        <v>0</v>
      </c>
      <c r="AA339">
        <f>VLOOKUP($B339,'Tillförd energi'!$B$1:$AS$566,MATCH(AA$1,'Tillförd energi'!$B$1:$AQ$1,0),FALSE)</f>
        <v>0</v>
      </c>
      <c r="AB339">
        <f>VLOOKUP($B339,'Tillförd energi'!$B$1:$AS$566,MATCH(AB$1,'Tillförd energi'!$B$1:$AQ$1,0),FALSE)</f>
        <v>0</v>
      </c>
      <c r="AC339">
        <f>VLOOKUP($B339,'Tillförd energi'!$B$1:$AS$566,MATCH(AC$1,'Tillförd energi'!$B$1:$AQ$1,0),FALSE)</f>
        <v>0</v>
      </c>
      <c r="AD339">
        <f>VLOOKUP($B339,'Tillförd energi'!$B$1:$AS$566,MATCH(AD$1,'Tillförd energi'!$B$1:$AQ$1,0),FALSE)</f>
        <v>0</v>
      </c>
      <c r="AE339">
        <f>VLOOKUP($B339,'Tillförd energi'!$B$1:$AS$566,MATCH(AE$1,'Tillförd energi'!$B$1:$AQ$1,0),FALSE)</f>
        <v>0</v>
      </c>
      <c r="AF339">
        <f>VLOOKUP($B339,'Tillförd energi'!$B$1:$AS$566,MATCH(AF$1,'Tillförd energi'!$B$1:$AQ$1,0),FALSE)</f>
        <v>0.39</v>
      </c>
      <c r="AG339">
        <f>IFERROR(VLOOKUP(B339,Miljö!$B$1:$S$476,9,FALSE)/1,0)</f>
        <v>0</v>
      </c>
      <c r="AI339">
        <f t="shared" si="50"/>
        <v>77.995890000000003</v>
      </c>
      <c r="AJ339">
        <f t="shared" si="51"/>
        <v>77.995890000000003</v>
      </c>
      <c r="AK339">
        <f>IF(ISERROR(1/VLOOKUP($B339,Leveranser!$B$1:$S$500,MATCH("såld värme (gwh)",Leveranser!$B$1:$S$1,0),FALSE)),"",VLOOKUP($B339,Leveranser!$B$1:$S$500,MATCH("såld värme (gwh)",Leveranser!$B$1:$S$1,0),FALSE))</f>
        <v>54.03</v>
      </c>
      <c r="AL339" s="22">
        <f>VLOOKUP($B339,Leveranser!$B$1:$Y$500,MATCH("Totalt såld fjärrvärme till andra fjärrvärmeföretag",Leveranser!$B$1:$AA$1,0),FALSE)</f>
        <v>0</v>
      </c>
      <c r="AM339" s="22">
        <f>IF(ISERROR(1/VLOOKUP($B339,Miljö!$B$1:$S$500,MATCH("Såld mängd produktionsspecifik fjärrvärme (GWh)",Miljö!$B$1:$R$1,0),FALSE)),0,VLOOKUP($B339,Miljö!$B$1:$S$500,MATCH("Såld mängd produktionsspecifik fjärrvärme (GWh)",Miljö!$B$1:$R$1,0),FALSE))</f>
        <v>0</v>
      </c>
      <c r="AN339" s="23">
        <f t="shared" si="52"/>
        <v>0.69272880917186785</v>
      </c>
      <c r="AP339" t="str">
        <f>VLOOKUP($B339,'Miljövärden urval för publ'!$B$1:$H$450,7,FALSE)</f>
        <v>Ja</v>
      </c>
      <c r="AQ339" t="str">
        <f>VLOOKUP($B339,'Miljövärden urval för publ'!$B$1:$H$450,6,FALSE)</f>
        <v>Ja</v>
      </c>
      <c r="AU339">
        <f t="shared" si="53"/>
        <v>0.39</v>
      </c>
      <c r="AV339">
        <f t="shared" si="54"/>
        <v>0</v>
      </c>
      <c r="AW339">
        <f t="shared" si="55"/>
        <v>4.96</v>
      </c>
      <c r="AX339">
        <f t="shared" si="56"/>
        <v>1.64</v>
      </c>
      <c r="AZ339">
        <f t="shared" si="57"/>
        <v>0</v>
      </c>
      <c r="BA339">
        <f t="shared" si="58"/>
        <v>0</v>
      </c>
      <c r="BC339">
        <f t="shared" si="59"/>
        <v>8.4</v>
      </c>
    </row>
    <row r="340" spans="1:55" ht="15" customHeight="1" x14ac:dyDescent="0.25">
      <c r="A340" t="s">
        <v>474</v>
      </c>
      <c r="B340" t="s">
        <v>479</v>
      </c>
      <c r="C340">
        <f>VLOOKUP($B340,'Tillförd energi'!$B$1:$AS$566,MATCH(C$1,'Tillförd energi'!$B$1:$AQ$1,0),FALSE)</f>
        <v>0</v>
      </c>
      <c r="D340">
        <f>VLOOKUP($B340,'Tillförd energi'!$B$1:$AS$566,MATCH(D$1,'Tillförd energi'!$B$1:$AQ$1,0),FALSE)</f>
        <v>0.8</v>
      </c>
      <c r="E340">
        <f>VLOOKUP($B340,'Tillförd energi'!$B$1:$AS$566,MATCH(E$1,'Tillförd energi'!$B$1:$AQ$1,0),FALSE)</f>
        <v>0</v>
      </c>
      <c r="F340">
        <f>VLOOKUP($B340,'Tillförd energi'!$B$1:$AS$566,MATCH(F$1,'Tillförd energi'!$B$1:$AQ$1,0),FALSE)</f>
        <v>0</v>
      </c>
      <c r="G340">
        <f>VLOOKUP($B340,'Tillförd energi'!$B$1:$AS$566,MATCH(G$1,'Tillförd energi'!$B$1:$AQ$1,0),FALSE)</f>
        <v>0</v>
      </c>
      <c r="H340">
        <f>VLOOKUP($B340,'Tillförd energi'!$B$1:$AS$566,MATCH(H$1,'Tillförd energi'!$B$1:$AQ$1,0),FALSE)</f>
        <v>0</v>
      </c>
      <c r="I340">
        <f>VLOOKUP($B340,'Tillförd energi'!$B$1:$AS$566,MATCH(I$1,'Tillförd energi'!$B$1:$AQ$1,0),FALSE)</f>
        <v>0</v>
      </c>
      <c r="J340">
        <f>VLOOKUP($B340,'Tillförd energi'!$B$1:$AS$566,MATCH(J$1,'Tillförd energi'!$B$1:$AQ$1,0),FALSE)</f>
        <v>0</v>
      </c>
      <c r="K340">
        <v>0</v>
      </c>
      <c r="L340">
        <f>VLOOKUP($B340,'Tillförd energi'!$B$1:$AS$566,MATCH(L$1,'Tillförd energi'!$B$1:$AQ$1,0),FALSE)</f>
        <v>0</v>
      </c>
      <c r="M340">
        <f>VLOOKUP($B340,'Tillförd energi'!$B$1:$AS$566,MATCH(M$1,'Tillförd energi'!$B$1:$AQ$1,0),FALSE)</f>
        <v>9.5</v>
      </c>
      <c r="N340">
        <f>VLOOKUP($B340,'Tillförd energi'!$B$1:$AS$566,MATCH(N$1,'Tillförd energi'!$B$1:$AQ$1,0),FALSE)</f>
        <v>42.3</v>
      </c>
      <c r="O340">
        <f>VLOOKUP($B340,'Tillförd energi'!$B$1:$AS$566,MATCH(O$1,'Tillförd energi'!$B$1:$AQ$1,0),FALSE)</f>
        <v>0</v>
      </c>
      <c r="P340">
        <f>VLOOKUP($B340,'Tillförd energi'!$B$1:$AS$566,MATCH(P$1,'Tillförd energi'!$B$1:$AQ$1,0),FALSE)</f>
        <v>13</v>
      </c>
      <c r="Q340">
        <f>VLOOKUP($B340,'Tillförd energi'!$B$1:$AS$566,MATCH(Q$1,'Tillförd energi'!$B$1:$AQ$1,0),FALSE)</f>
        <v>0</v>
      </c>
      <c r="R340">
        <f>VLOOKUP($B340,'Tillförd energi'!$B$1:$AS$566,MATCH(R$1,'Tillförd energi'!$B$1:$AQ$1,0),FALSE)</f>
        <v>0</v>
      </c>
      <c r="S340">
        <f>VLOOKUP($B340,'Tillförd energi'!$B$1:$AS$566,MATCH(S$1,'Tillförd energi'!$B$1:$AQ$1,0),FALSE)</f>
        <v>0</v>
      </c>
      <c r="T340">
        <f>VLOOKUP($B340,'Tillförd energi'!$B$1:$AS$566,MATCH(T$1,'Tillförd energi'!$B$1:$AQ$1,0),FALSE)</f>
        <v>0</v>
      </c>
      <c r="U340">
        <f>VLOOKUP($B340,'Tillförd energi'!$B$1:$AS$566,MATCH(U$1,'Tillförd energi'!$B$1:$AQ$1,0),FALSE)</f>
        <v>0</v>
      </c>
      <c r="V340">
        <f>VLOOKUP($B340,'Tillförd energi'!$B$1:$AS$566,MATCH(V$1,'Tillförd energi'!$B$1:$AQ$1,0),FALSE)</f>
        <v>0</v>
      </c>
      <c r="W340">
        <f>VLOOKUP($B340,'Tillförd energi'!$B$1:$AS$566,MATCH(W$1,'Tillförd energi'!$B$1:$AQ$1,0),FALSE)</f>
        <v>0</v>
      </c>
      <c r="X340">
        <f>VLOOKUP($B340,'Tillförd energi'!$B$1:$AS$566,MATCH(X$1,'Tillförd energi'!$B$1:$AQ$1,0),FALSE)</f>
        <v>0</v>
      </c>
      <c r="Y340">
        <f>VLOOKUP($B340,'Tillförd energi'!$B$1:$AS$566,MATCH(Y$1,'Tillförd energi'!$B$1:$AQ$1,0),FALSE)</f>
        <v>0</v>
      </c>
      <c r="Z340">
        <f>VLOOKUP($B340,'Tillförd energi'!$B$1:$AS$566,MATCH(Z$1,'Tillförd energi'!$B$1:$AQ$1,0),FALSE)</f>
        <v>0</v>
      </c>
      <c r="AA340">
        <f>VLOOKUP($B340,'Tillförd energi'!$B$1:$AS$566,MATCH(AA$1,'Tillförd energi'!$B$1:$AQ$1,0),FALSE)</f>
        <v>0</v>
      </c>
      <c r="AB340">
        <f>VLOOKUP($B340,'Tillförd energi'!$B$1:$AS$566,MATCH(AB$1,'Tillförd energi'!$B$1:$AQ$1,0),FALSE)</f>
        <v>0</v>
      </c>
      <c r="AC340">
        <f>VLOOKUP($B340,'Tillförd energi'!$B$1:$AS$566,MATCH(AC$1,'Tillförd energi'!$B$1:$AQ$1,0),FALSE)</f>
        <v>0</v>
      </c>
      <c r="AD340">
        <f>VLOOKUP($B340,'Tillförd energi'!$B$1:$AS$566,MATCH(AD$1,'Tillförd energi'!$B$1:$AQ$1,0),FALSE)</f>
        <v>0</v>
      </c>
      <c r="AE340">
        <f>VLOOKUP($B340,'Tillförd energi'!$B$1:$AS$566,MATCH(AE$1,'Tillförd energi'!$B$1:$AQ$1,0),FALSE)</f>
        <v>0</v>
      </c>
      <c r="AF340">
        <f>VLOOKUP($B340,'Tillförd energi'!$B$1:$AS$566,MATCH(AF$1,'Tillförd energi'!$B$1:$AQ$1,0),FALSE)</f>
        <v>2</v>
      </c>
      <c r="AG340">
        <f>IFERROR(VLOOKUP(B340,Miljö!$B$1:$S$476,9,FALSE)/1,0)</f>
        <v>0</v>
      </c>
      <c r="AI340">
        <f t="shared" si="50"/>
        <v>67.599999999999994</v>
      </c>
      <c r="AJ340">
        <f t="shared" si="51"/>
        <v>67.599999999999994</v>
      </c>
      <c r="AK340">
        <f>IF(ISERROR(1/VLOOKUP($B340,Leveranser!$B$1:$S$500,MATCH("såld värme (gwh)",Leveranser!$B$1:$S$1,0),FALSE)),"",VLOOKUP($B340,Leveranser!$B$1:$S$500,MATCH("såld värme (gwh)",Leveranser!$B$1:$S$1,0),FALSE))</f>
        <v>44.3</v>
      </c>
      <c r="AL340" s="22">
        <f>VLOOKUP($B340,Leveranser!$B$1:$Y$500,MATCH("Totalt såld fjärrvärme till andra fjärrvärmeföretag",Leveranser!$B$1:$AA$1,0),FALSE)</f>
        <v>0</v>
      </c>
      <c r="AM340" s="22">
        <f>IF(ISERROR(1/VLOOKUP($B340,Miljö!$B$1:$S$500,MATCH("Såld mängd produktionsspecifik fjärrvärme (GWh)",Miljö!$B$1:$R$1,0),FALSE)),0,VLOOKUP($B340,Miljö!$B$1:$S$500,MATCH("Såld mängd produktionsspecifik fjärrvärme (GWh)",Miljö!$B$1:$R$1,0),FALSE))</f>
        <v>0</v>
      </c>
      <c r="AN340" s="23">
        <f t="shared" si="52"/>
        <v>0.65532544378698221</v>
      </c>
      <c r="AP340" t="str">
        <f>VLOOKUP($B340,'Miljövärden urval för publ'!$B$1:$H$450,7,FALSE)</f>
        <v>Ja</v>
      </c>
      <c r="AQ340" t="str">
        <f>VLOOKUP($B340,'Miljövärden urval för publ'!$B$1:$H$450,6,FALSE)</f>
        <v>Ja</v>
      </c>
      <c r="AU340">
        <f t="shared" si="53"/>
        <v>2</v>
      </c>
      <c r="AV340">
        <f t="shared" si="54"/>
        <v>0</v>
      </c>
      <c r="AW340">
        <f t="shared" si="55"/>
        <v>64.8</v>
      </c>
      <c r="AX340">
        <f t="shared" si="56"/>
        <v>0</v>
      </c>
      <c r="AZ340">
        <f t="shared" si="57"/>
        <v>0</v>
      </c>
      <c r="BA340">
        <f t="shared" si="58"/>
        <v>0</v>
      </c>
      <c r="BC340">
        <f t="shared" si="59"/>
        <v>64.8</v>
      </c>
    </row>
    <row r="341" spans="1:55" ht="15" customHeight="1" x14ac:dyDescent="0.25">
      <c r="A341" t="s">
        <v>474</v>
      </c>
      <c r="B341" t="s">
        <v>480</v>
      </c>
      <c r="C341">
        <f>VLOOKUP($B341,'Tillförd energi'!$B$1:$AS$566,MATCH(C$1,'Tillförd energi'!$B$1:$AQ$1,0),FALSE)</f>
        <v>0</v>
      </c>
      <c r="D341">
        <f>VLOOKUP($B341,'Tillförd energi'!$B$1:$AS$566,MATCH(D$1,'Tillförd energi'!$B$1:$AQ$1,0),FALSE)</f>
        <v>0.26500000000000001</v>
      </c>
      <c r="E341">
        <f>VLOOKUP($B341,'Tillförd energi'!$B$1:$AS$566,MATCH(E$1,'Tillförd energi'!$B$1:$AQ$1,0),FALSE)</f>
        <v>0</v>
      </c>
      <c r="F341">
        <f>VLOOKUP($B341,'Tillförd energi'!$B$1:$AS$566,MATCH(F$1,'Tillförd energi'!$B$1:$AQ$1,0),FALSE)</f>
        <v>1.661</v>
      </c>
      <c r="G341">
        <f>VLOOKUP($B341,'Tillförd energi'!$B$1:$AS$566,MATCH(G$1,'Tillförd energi'!$B$1:$AQ$1,0),FALSE)</f>
        <v>0</v>
      </c>
      <c r="H341">
        <f>VLOOKUP($B341,'Tillförd energi'!$B$1:$AS$566,MATCH(H$1,'Tillförd energi'!$B$1:$AQ$1,0),FALSE)</f>
        <v>0</v>
      </c>
      <c r="I341">
        <f>VLOOKUP($B341,'Tillförd energi'!$B$1:$AS$566,MATCH(I$1,'Tillförd energi'!$B$1:$AQ$1,0),FALSE)</f>
        <v>0</v>
      </c>
      <c r="J341">
        <f>VLOOKUP($B341,'Tillförd energi'!$B$1:$AS$566,MATCH(J$1,'Tillförd energi'!$B$1:$AQ$1,0),FALSE)</f>
        <v>0</v>
      </c>
      <c r="K341">
        <v>0</v>
      </c>
      <c r="L341">
        <f>VLOOKUP($B341,'Tillförd energi'!$B$1:$AS$566,MATCH(L$1,'Tillförd energi'!$B$1:$AQ$1,0),FALSE)</f>
        <v>0</v>
      </c>
      <c r="M341">
        <f>VLOOKUP($B341,'Tillförd energi'!$B$1:$AS$566,MATCH(M$1,'Tillförd energi'!$B$1:$AQ$1,0),FALSE)</f>
        <v>34.656399999999998</v>
      </c>
      <c r="N341">
        <f>VLOOKUP($B341,'Tillförd energi'!$B$1:$AS$566,MATCH(N$1,'Tillförd energi'!$B$1:$AQ$1,0),FALSE)</f>
        <v>72.213499999999996</v>
      </c>
      <c r="O341">
        <f>VLOOKUP($B341,'Tillförd energi'!$B$1:$AS$566,MATCH(O$1,'Tillförd energi'!$B$1:$AQ$1,0),FALSE)</f>
        <v>18.1005</v>
      </c>
      <c r="P341">
        <f>VLOOKUP($B341,'Tillförd energi'!$B$1:$AS$566,MATCH(P$1,'Tillförd energi'!$B$1:$AQ$1,0),FALSE)</f>
        <v>11.007899999999999</v>
      </c>
      <c r="Q341">
        <f>VLOOKUP($B341,'Tillförd energi'!$B$1:$AS$566,MATCH(Q$1,'Tillförd energi'!$B$1:$AQ$1,0),FALSE)</f>
        <v>0</v>
      </c>
      <c r="R341">
        <f>VLOOKUP($B341,'Tillförd energi'!$B$1:$AS$566,MATCH(R$1,'Tillförd energi'!$B$1:$AQ$1,0),FALSE)</f>
        <v>0</v>
      </c>
      <c r="S341">
        <f>VLOOKUP($B341,'Tillförd energi'!$B$1:$AS$566,MATCH(S$1,'Tillförd energi'!$B$1:$AQ$1,0),FALSE)</f>
        <v>0</v>
      </c>
      <c r="T341">
        <f>VLOOKUP($B341,'Tillförd energi'!$B$1:$AS$566,MATCH(T$1,'Tillförd energi'!$B$1:$AQ$1,0),FALSE)</f>
        <v>0</v>
      </c>
      <c r="U341">
        <f>VLOOKUP($B341,'Tillförd energi'!$B$1:$AS$566,MATCH(U$1,'Tillförd energi'!$B$1:$AQ$1,0),FALSE)</f>
        <v>0</v>
      </c>
      <c r="V341">
        <f>VLOOKUP($B341,'Tillförd energi'!$B$1:$AS$566,MATCH(V$1,'Tillförd energi'!$B$1:$AQ$1,0),FALSE)</f>
        <v>0</v>
      </c>
      <c r="W341">
        <f>VLOOKUP($B341,'Tillförd energi'!$B$1:$AS$566,MATCH(W$1,'Tillförd energi'!$B$1:$AQ$1,0),FALSE)</f>
        <v>0</v>
      </c>
      <c r="X341">
        <f>VLOOKUP($B341,'Tillförd energi'!$B$1:$AS$566,MATCH(X$1,'Tillförd energi'!$B$1:$AQ$1,0),FALSE)</f>
        <v>0</v>
      </c>
      <c r="Y341">
        <f>VLOOKUP($B341,'Tillförd energi'!$B$1:$AS$566,MATCH(Y$1,'Tillförd energi'!$B$1:$AQ$1,0),FALSE)</f>
        <v>0</v>
      </c>
      <c r="Z341">
        <f>VLOOKUP($B341,'Tillförd energi'!$B$1:$AS$566,MATCH(Z$1,'Tillförd energi'!$B$1:$AQ$1,0),FALSE)</f>
        <v>0</v>
      </c>
      <c r="AA341">
        <f>VLOOKUP($B341,'Tillförd energi'!$B$1:$AS$566,MATCH(AA$1,'Tillförd energi'!$B$1:$AQ$1,0),FALSE)</f>
        <v>0</v>
      </c>
      <c r="AB341">
        <f>VLOOKUP($B341,'Tillförd energi'!$B$1:$AS$566,MATCH(AB$1,'Tillförd energi'!$B$1:$AQ$1,0),FALSE)</f>
        <v>0</v>
      </c>
      <c r="AC341">
        <f>VLOOKUP($B341,'Tillförd energi'!$B$1:$AS$566,MATCH(AC$1,'Tillförd energi'!$B$1:$AQ$1,0),FALSE)</f>
        <v>33.838000000000001</v>
      </c>
      <c r="AD341">
        <f>VLOOKUP($B341,'Tillförd energi'!$B$1:$AS$566,MATCH(AD$1,'Tillförd energi'!$B$1:$AQ$1,0),FALSE)</f>
        <v>0</v>
      </c>
      <c r="AE341">
        <f>VLOOKUP($B341,'Tillförd energi'!$B$1:$AS$566,MATCH(AE$1,'Tillförd energi'!$B$1:$AQ$1,0),FALSE)</f>
        <v>0</v>
      </c>
      <c r="AF341">
        <f>VLOOKUP($B341,'Tillförd energi'!$B$1:$AS$566,MATCH(AF$1,'Tillförd energi'!$B$1:$AQ$1,0),FALSE)</f>
        <v>8.2707499999999996</v>
      </c>
      <c r="AG341">
        <f>IFERROR(VLOOKUP(B341,Miljö!$B$1:$S$476,9,FALSE)/1,0)</f>
        <v>0</v>
      </c>
      <c r="AI341">
        <f t="shared" si="50"/>
        <v>180.01304999999996</v>
      </c>
      <c r="AJ341">
        <f t="shared" si="51"/>
        <v>180.01304999999996</v>
      </c>
      <c r="AK341">
        <f>IF(ISERROR(1/VLOOKUP($B341,Leveranser!$B$1:$S$500,MATCH("såld värme (gwh)",Leveranser!$B$1:$S$1,0),FALSE)),"",VLOOKUP($B341,Leveranser!$B$1:$S$500,MATCH("såld värme (gwh)",Leveranser!$B$1:$S$1,0),FALSE))</f>
        <v>145.69999999999999</v>
      </c>
      <c r="AL341" s="22">
        <f>VLOOKUP($B341,Leveranser!$B$1:$Y$500,MATCH("Totalt såld fjärrvärme till andra fjärrvärmeföretag",Leveranser!$B$1:$AA$1,0),FALSE)</f>
        <v>0</v>
      </c>
      <c r="AM341" s="22">
        <f>IF(ISERROR(1/VLOOKUP($B341,Miljö!$B$1:$S$500,MATCH("Såld mängd produktionsspecifik fjärrvärme (GWh)",Miljö!$B$1:$R$1,0),FALSE)),0,VLOOKUP($B341,Miljö!$B$1:$S$500,MATCH("Såld mängd produktionsspecifik fjärrvärme (GWh)",Miljö!$B$1:$R$1,0),FALSE))</f>
        <v>0</v>
      </c>
      <c r="AN341" s="23">
        <f t="shared" si="52"/>
        <v>0.80938576397655626</v>
      </c>
      <c r="AP341" t="str">
        <f>VLOOKUP($B341,'Miljövärden urval för publ'!$B$1:$H$450,7,FALSE)</f>
        <v>Ja</v>
      </c>
      <c r="AQ341" t="str">
        <f>VLOOKUP($B341,'Miljövärden urval för publ'!$B$1:$H$450,6,FALSE)</f>
        <v>Nej</v>
      </c>
      <c r="AU341">
        <f t="shared" si="53"/>
        <v>8.2707499999999996</v>
      </c>
      <c r="AV341">
        <f t="shared" si="54"/>
        <v>0</v>
      </c>
      <c r="AW341">
        <f t="shared" si="55"/>
        <v>135.97829999999999</v>
      </c>
      <c r="AX341">
        <f t="shared" si="56"/>
        <v>0</v>
      </c>
      <c r="AZ341">
        <f t="shared" si="57"/>
        <v>0</v>
      </c>
      <c r="BA341">
        <f t="shared" si="58"/>
        <v>0</v>
      </c>
      <c r="BC341">
        <f t="shared" si="59"/>
        <v>135.97829999999999</v>
      </c>
    </row>
    <row r="342" spans="1:55" ht="15" customHeight="1" x14ac:dyDescent="0.25">
      <c r="A342" t="s">
        <v>474</v>
      </c>
      <c r="B342" t="s">
        <v>481</v>
      </c>
      <c r="C342">
        <f>VLOOKUP($B342,'Tillförd energi'!$B$1:$AS$566,MATCH(C$1,'Tillförd energi'!$B$1:$AQ$1,0),FALSE)</f>
        <v>0</v>
      </c>
      <c r="D342">
        <f>VLOOKUP($B342,'Tillförd energi'!$B$1:$AS$566,MATCH(D$1,'Tillförd energi'!$B$1:$AQ$1,0),FALSE)</f>
        <v>0.21</v>
      </c>
      <c r="E342">
        <f>VLOOKUP($B342,'Tillförd energi'!$B$1:$AS$566,MATCH(E$1,'Tillförd energi'!$B$1:$AQ$1,0),FALSE)</f>
        <v>5.82423</v>
      </c>
      <c r="F342">
        <f>VLOOKUP($B342,'Tillförd energi'!$B$1:$AS$566,MATCH(F$1,'Tillförd energi'!$B$1:$AQ$1,0),FALSE)</f>
        <v>0</v>
      </c>
      <c r="G342">
        <f>VLOOKUP($B342,'Tillförd energi'!$B$1:$AS$566,MATCH(G$1,'Tillförd energi'!$B$1:$AQ$1,0),FALSE)</f>
        <v>0</v>
      </c>
      <c r="H342">
        <f>VLOOKUP($B342,'Tillförd energi'!$B$1:$AS$566,MATCH(H$1,'Tillförd energi'!$B$1:$AQ$1,0),FALSE)</f>
        <v>0</v>
      </c>
      <c r="I342">
        <f>VLOOKUP($B342,'Tillförd energi'!$B$1:$AS$566,MATCH(I$1,'Tillförd energi'!$B$1:$AQ$1,0),FALSE)</f>
        <v>0</v>
      </c>
      <c r="J342">
        <f>VLOOKUP($B342,'Tillförd energi'!$B$1:$AS$566,MATCH(J$1,'Tillförd energi'!$B$1:$AQ$1,0),FALSE)</f>
        <v>0</v>
      </c>
      <c r="K342">
        <v>0</v>
      </c>
      <c r="L342">
        <f>VLOOKUP($B342,'Tillförd energi'!$B$1:$AS$566,MATCH(L$1,'Tillförd energi'!$B$1:$AQ$1,0),FALSE)</f>
        <v>188.75399999999999</v>
      </c>
      <c r="M342">
        <f>VLOOKUP($B342,'Tillförd energi'!$B$1:$AS$566,MATCH(M$1,'Tillförd energi'!$B$1:$AQ$1,0),FALSE)</f>
        <v>0</v>
      </c>
      <c r="N342">
        <f>VLOOKUP($B342,'Tillförd energi'!$B$1:$AS$566,MATCH(N$1,'Tillförd energi'!$B$1:$AQ$1,0),FALSE)</f>
        <v>65.681200000000004</v>
      </c>
      <c r="O342">
        <f>VLOOKUP($B342,'Tillförd energi'!$B$1:$AS$566,MATCH(O$1,'Tillförd energi'!$B$1:$AQ$1,0),FALSE)</f>
        <v>0</v>
      </c>
      <c r="P342">
        <f>VLOOKUP($B342,'Tillförd energi'!$B$1:$AS$566,MATCH(P$1,'Tillförd energi'!$B$1:$AQ$1,0),FALSE)</f>
        <v>0</v>
      </c>
      <c r="Q342">
        <f>VLOOKUP($B342,'Tillförd energi'!$B$1:$AS$566,MATCH(Q$1,'Tillförd energi'!$B$1:$AQ$1,0),FALSE)</f>
        <v>0</v>
      </c>
      <c r="R342">
        <f>VLOOKUP($B342,'Tillförd energi'!$B$1:$AS$566,MATCH(R$1,'Tillförd energi'!$B$1:$AQ$1,0),FALSE)</f>
        <v>0</v>
      </c>
      <c r="S342">
        <f>VLOOKUP($B342,'Tillförd energi'!$B$1:$AS$566,MATCH(S$1,'Tillförd energi'!$B$1:$AQ$1,0),FALSE)</f>
        <v>0</v>
      </c>
      <c r="T342">
        <f>VLOOKUP($B342,'Tillförd energi'!$B$1:$AS$566,MATCH(T$1,'Tillförd energi'!$B$1:$AQ$1,0),FALSE)</f>
        <v>0</v>
      </c>
      <c r="U342">
        <f>VLOOKUP($B342,'Tillförd energi'!$B$1:$AS$566,MATCH(U$1,'Tillförd energi'!$B$1:$AQ$1,0),FALSE)</f>
        <v>0</v>
      </c>
      <c r="V342">
        <f>VLOOKUP($B342,'Tillförd energi'!$B$1:$AS$566,MATCH(V$1,'Tillförd energi'!$B$1:$AQ$1,0),FALSE)</f>
        <v>0</v>
      </c>
      <c r="W342">
        <f>VLOOKUP($B342,'Tillförd energi'!$B$1:$AS$566,MATCH(W$1,'Tillförd energi'!$B$1:$AQ$1,0),FALSE)</f>
        <v>0</v>
      </c>
      <c r="X342">
        <f>VLOOKUP($B342,'Tillförd energi'!$B$1:$AS$566,MATCH(X$1,'Tillförd energi'!$B$1:$AQ$1,0),FALSE)</f>
        <v>0</v>
      </c>
      <c r="Y342">
        <f>VLOOKUP($B342,'Tillförd energi'!$B$1:$AS$566,MATCH(Y$1,'Tillförd energi'!$B$1:$AQ$1,0),FALSE)</f>
        <v>0</v>
      </c>
      <c r="Z342">
        <f>VLOOKUP($B342,'Tillförd energi'!$B$1:$AS$566,MATCH(Z$1,'Tillförd energi'!$B$1:$AQ$1,0),FALSE)</f>
        <v>0</v>
      </c>
      <c r="AA342">
        <f>VLOOKUP($B342,'Tillförd energi'!$B$1:$AS$566,MATCH(AA$1,'Tillförd energi'!$B$1:$AQ$1,0),FALSE)</f>
        <v>0</v>
      </c>
      <c r="AB342">
        <f>VLOOKUP($B342,'Tillförd energi'!$B$1:$AS$566,MATCH(AB$1,'Tillförd energi'!$B$1:$AQ$1,0),FALSE)</f>
        <v>0</v>
      </c>
      <c r="AC342">
        <f>VLOOKUP($B342,'Tillförd energi'!$B$1:$AS$566,MATCH(AC$1,'Tillförd energi'!$B$1:$AQ$1,0),FALSE)</f>
        <v>46.235999999999997</v>
      </c>
      <c r="AD342">
        <f>VLOOKUP($B342,'Tillförd energi'!$B$1:$AS$566,MATCH(AD$1,'Tillförd energi'!$B$1:$AQ$1,0),FALSE)</f>
        <v>0</v>
      </c>
      <c r="AE342">
        <f>VLOOKUP($B342,'Tillförd energi'!$B$1:$AS$566,MATCH(AE$1,'Tillförd energi'!$B$1:$AQ$1,0),FALSE)</f>
        <v>0</v>
      </c>
      <c r="AF342">
        <f>VLOOKUP($B342,'Tillförd energi'!$B$1:$AS$566,MATCH(AF$1,'Tillförd energi'!$B$1:$AQ$1,0),FALSE)</f>
        <v>13.4163</v>
      </c>
      <c r="AG342">
        <f>IFERROR(VLOOKUP(B342,Miljö!$B$1:$S$476,9,FALSE)/1,0)</f>
        <v>0</v>
      </c>
      <c r="AI342">
        <f t="shared" si="50"/>
        <v>320.12172999999996</v>
      </c>
      <c r="AJ342">
        <f t="shared" si="51"/>
        <v>320.12172999999996</v>
      </c>
      <c r="AK342">
        <f>IF(ISERROR(1/VLOOKUP($B342,Leveranser!$B$1:$S$500,MATCH("såld värme (gwh)",Leveranser!$B$1:$S$1,0),FALSE)),"",VLOOKUP($B342,Leveranser!$B$1:$S$500,MATCH("såld värme (gwh)",Leveranser!$B$1:$S$1,0),FALSE))</f>
        <v>259.2</v>
      </c>
      <c r="AL342" s="22">
        <f>VLOOKUP($B342,Leveranser!$B$1:$Y$500,MATCH("Totalt såld fjärrvärme till andra fjärrvärmeföretag",Leveranser!$B$1:$AA$1,0),FALSE)</f>
        <v>0</v>
      </c>
      <c r="AM342" s="22">
        <f>IF(ISERROR(1/VLOOKUP($B342,Miljö!$B$1:$S$500,MATCH("Såld mängd produktionsspecifik fjärrvärme (GWh)",Miljö!$B$1:$R$1,0),FALSE)),0,VLOOKUP($B342,Miljö!$B$1:$S$500,MATCH("Såld mängd produktionsspecifik fjärrvärme (GWh)",Miljö!$B$1:$R$1,0),FALSE))</f>
        <v>0</v>
      </c>
      <c r="AN342" s="23">
        <f t="shared" si="52"/>
        <v>0.80969198810714915</v>
      </c>
      <c r="AP342" t="str">
        <f>VLOOKUP($B342,'Miljövärden urval för publ'!$B$1:$H$450,7,FALSE)</f>
        <v>Ja</v>
      </c>
      <c r="AQ342" t="str">
        <f>VLOOKUP($B342,'Miljövärden urval för publ'!$B$1:$H$450,6,FALSE)</f>
        <v>Ja</v>
      </c>
      <c r="AU342">
        <f t="shared" si="53"/>
        <v>13.4163</v>
      </c>
      <c r="AV342">
        <f t="shared" si="54"/>
        <v>0</v>
      </c>
      <c r="AW342">
        <f t="shared" si="55"/>
        <v>65.681200000000004</v>
      </c>
      <c r="AX342">
        <f t="shared" si="56"/>
        <v>0</v>
      </c>
      <c r="AZ342">
        <f t="shared" si="57"/>
        <v>0</v>
      </c>
      <c r="BA342">
        <f t="shared" si="58"/>
        <v>0</v>
      </c>
      <c r="BC342">
        <f t="shared" si="59"/>
        <v>254.43520000000001</v>
      </c>
    </row>
    <row r="343" spans="1:55" ht="15" customHeight="1" x14ac:dyDescent="0.25">
      <c r="A343" t="s">
        <v>474</v>
      </c>
      <c r="B343" t="s">
        <v>482</v>
      </c>
      <c r="C343">
        <f>VLOOKUP($B343,'Tillförd energi'!$B$1:$AS$566,MATCH(C$1,'Tillförd energi'!$B$1:$AQ$1,0),FALSE)</f>
        <v>0</v>
      </c>
      <c r="D343">
        <f>VLOOKUP($B343,'Tillförd energi'!$B$1:$AS$566,MATCH(D$1,'Tillförd energi'!$B$1:$AQ$1,0),FALSE)</f>
        <v>0.191</v>
      </c>
      <c r="E343">
        <f>VLOOKUP($B343,'Tillförd energi'!$B$1:$AS$566,MATCH(E$1,'Tillförd energi'!$B$1:$AQ$1,0),FALSE)</f>
        <v>0</v>
      </c>
      <c r="F343">
        <f>VLOOKUP($B343,'Tillförd energi'!$B$1:$AS$566,MATCH(F$1,'Tillförd energi'!$B$1:$AQ$1,0),FALSE)</f>
        <v>0</v>
      </c>
      <c r="G343">
        <f>VLOOKUP($B343,'Tillförd energi'!$B$1:$AS$566,MATCH(G$1,'Tillförd energi'!$B$1:$AQ$1,0),FALSE)</f>
        <v>0</v>
      </c>
      <c r="H343">
        <f>VLOOKUP($B343,'Tillförd energi'!$B$1:$AS$566,MATCH(H$1,'Tillförd energi'!$B$1:$AQ$1,0),FALSE)</f>
        <v>0</v>
      </c>
      <c r="I343">
        <f>VLOOKUP($B343,'Tillförd energi'!$B$1:$AS$566,MATCH(I$1,'Tillförd energi'!$B$1:$AQ$1,0),FALSE)</f>
        <v>0</v>
      </c>
      <c r="J343">
        <f>VLOOKUP($B343,'Tillförd energi'!$B$1:$AS$566,MATCH(J$1,'Tillförd energi'!$B$1:$AQ$1,0),FALSE)</f>
        <v>0</v>
      </c>
      <c r="K343">
        <v>0</v>
      </c>
      <c r="L343">
        <f>VLOOKUP($B343,'Tillförd energi'!$B$1:$AS$566,MATCH(L$1,'Tillförd energi'!$B$1:$AQ$1,0),FALSE)</f>
        <v>0</v>
      </c>
      <c r="M343">
        <f>VLOOKUP($B343,'Tillförd energi'!$B$1:$AS$566,MATCH(M$1,'Tillförd energi'!$B$1:$AQ$1,0),FALSE)</f>
        <v>0</v>
      </c>
      <c r="N343">
        <f>VLOOKUP($B343,'Tillförd energi'!$B$1:$AS$566,MATCH(N$1,'Tillförd energi'!$B$1:$AQ$1,0),FALSE)</f>
        <v>0</v>
      </c>
      <c r="O343">
        <f>VLOOKUP($B343,'Tillförd energi'!$B$1:$AS$566,MATCH(O$1,'Tillförd energi'!$B$1:$AQ$1,0),FALSE)</f>
        <v>0</v>
      </c>
      <c r="P343">
        <f>VLOOKUP($B343,'Tillförd energi'!$B$1:$AS$566,MATCH(P$1,'Tillförd energi'!$B$1:$AQ$1,0),FALSE)</f>
        <v>0</v>
      </c>
      <c r="Q343">
        <f>VLOOKUP($B343,'Tillförd energi'!$B$1:$AS$566,MATCH(Q$1,'Tillförd energi'!$B$1:$AQ$1,0),FALSE)</f>
        <v>0</v>
      </c>
      <c r="R343">
        <f>VLOOKUP($B343,'Tillförd energi'!$B$1:$AS$566,MATCH(R$1,'Tillförd energi'!$B$1:$AQ$1,0),FALSE)</f>
        <v>0</v>
      </c>
      <c r="S343">
        <f>VLOOKUP($B343,'Tillförd energi'!$B$1:$AS$566,MATCH(S$1,'Tillförd energi'!$B$1:$AQ$1,0),FALSE)</f>
        <v>0</v>
      </c>
      <c r="T343">
        <f>VLOOKUP($B343,'Tillförd energi'!$B$1:$AS$566,MATCH(T$1,'Tillförd energi'!$B$1:$AQ$1,0),FALSE)</f>
        <v>0</v>
      </c>
      <c r="U343">
        <f>VLOOKUP($B343,'Tillförd energi'!$B$1:$AS$566,MATCH(U$1,'Tillförd energi'!$B$1:$AQ$1,0),FALSE)</f>
        <v>0</v>
      </c>
      <c r="V343">
        <f>VLOOKUP($B343,'Tillförd energi'!$B$1:$AS$566,MATCH(V$1,'Tillförd energi'!$B$1:$AQ$1,0),FALSE)</f>
        <v>0</v>
      </c>
      <c r="W343">
        <f>VLOOKUP($B343,'Tillförd energi'!$B$1:$AS$566,MATCH(W$1,'Tillförd energi'!$B$1:$AQ$1,0),FALSE)</f>
        <v>29.931000000000001</v>
      </c>
      <c r="X343">
        <f>VLOOKUP($B343,'Tillförd energi'!$B$1:$AS$566,MATCH(X$1,'Tillförd energi'!$B$1:$AQ$1,0),FALSE)</f>
        <v>0</v>
      </c>
      <c r="Y343">
        <f>VLOOKUP($B343,'Tillförd energi'!$B$1:$AS$566,MATCH(Y$1,'Tillförd energi'!$B$1:$AQ$1,0),FALSE)</f>
        <v>0</v>
      </c>
      <c r="Z343">
        <f>VLOOKUP($B343,'Tillförd energi'!$B$1:$AS$566,MATCH(Z$1,'Tillförd energi'!$B$1:$AQ$1,0),FALSE)</f>
        <v>0</v>
      </c>
      <c r="AA343">
        <f>VLOOKUP($B343,'Tillförd energi'!$B$1:$AS$566,MATCH(AA$1,'Tillförd energi'!$B$1:$AQ$1,0),FALSE)</f>
        <v>0</v>
      </c>
      <c r="AB343">
        <f>VLOOKUP($B343,'Tillförd energi'!$B$1:$AS$566,MATCH(AB$1,'Tillförd energi'!$B$1:$AQ$1,0),FALSE)</f>
        <v>0</v>
      </c>
      <c r="AC343">
        <f>VLOOKUP($B343,'Tillförd energi'!$B$1:$AS$566,MATCH(AC$1,'Tillförd energi'!$B$1:$AQ$1,0),FALSE)</f>
        <v>0</v>
      </c>
      <c r="AD343">
        <f>VLOOKUP($B343,'Tillförd energi'!$B$1:$AS$566,MATCH(AD$1,'Tillförd energi'!$B$1:$AQ$1,0),FALSE)</f>
        <v>0</v>
      </c>
      <c r="AE343">
        <f>VLOOKUP($B343,'Tillförd energi'!$B$1:$AS$566,MATCH(AE$1,'Tillförd energi'!$B$1:$AQ$1,0),FALSE)</f>
        <v>0</v>
      </c>
      <c r="AF343">
        <f>VLOOKUP($B343,'Tillförd energi'!$B$1:$AS$566,MATCH(AF$1,'Tillförd energi'!$B$1:$AQ$1,0),FALSE)</f>
        <v>0.53439999999999999</v>
      </c>
      <c r="AG343">
        <f>IFERROR(VLOOKUP(B343,Miljö!$B$1:$S$476,9,FALSE)/1,0)</f>
        <v>0</v>
      </c>
      <c r="AI343">
        <f t="shared" si="50"/>
        <v>30.656400000000001</v>
      </c>
      <c r="AJ343">
        <f t="shared" si="51"/>
        <v>30.656400000000001</v>
      </c>
      <c r="AK343">
        <f>IF(ISERROR(1/VLOOKUP($B343,Leveranser!$B$1:$S$500,MATCH("såld värme (gwh)",Leveranser!$B$1:$S$1,0),FALSE)),"",VLOOKUP($B343,Leveranser!$B$1:$S$500,MATCH("såld värme (gwh)",Leveranser!$B$1:$S$1,0),FALSE))</f>
        <v>27.2</v>
      </c>
      <c r="AL343" s="22">
        <f>VLOOKUP($B343,Leveranser!$B$1:$Y$500,MATCH("Totalt såld fjärrvärme till andra fjärrvärmeföretag",Leveranser!$B$1:$AA$1,0),FALSE)</f>
        <v>0</v>
      </c>
      <c r="AM343" s="22">
        <f>IF(ISERROR(1/VLOOKUP($B343,Miljö!$B$1:$S$500,MATCH("Såld mängd produktionsspecifik fjärrvärme (GWh)",Miljö!$B$1:$R$1,0),FALSE)),0,VLOOKUP($B343,Miljö!$B$1:$S$500,MATCH("Såld mängd produktionsspecifik fjärrvärme (GWh)",Miljö!$B$1:$R$1,0),FALSE))</f>
        <v>0</v>
      </c>
      <c r="AN343" s="23">
        <f t="shared" si="52"/>
        <v>0.88725355880012002</v>
      </c>
      <c r="AP343" t="str">
        <f>VLOOKUP($B343,'Miljövärden urval för publ'!$B$1:$H$450,7,FALSE)</f>
        <v>Ja</v>
      </c>
      <c r="AQ343" t="str">
        <f>VLOOKUP($B343,'Miljövärden urval för publ'!$B$1:$H$450,6,FALSE)</f>
        <v>Nej</v>
      </c>
      <c r="AU343">
        <f t="shared" si="53"/>
        <v>0.53439999999999999</v>
      </c>
      <c r="AV343">
        <f t="shared" si="54"/>
        <v>0</v>
      </c>
      <c r="AW343">
        <f t="shared" si="55"/>
        <v>0</v>
      </c>
      <c r="AX343">
        <f t="shared" si="56"/>
        <v>0</v>
      </c>
      <c r="AZ343">
        <f t="shared" si="57"/>
        <v>0</v>
      </c>
      <c r="BA343">
        <f t="shared" si="58"/>
        <v>0</v>
      </c>
      <c r="BC343">
        <f t="shared" si="59"/>
        <v>29.931000000000001</v>
      </c>
    </row>
    <row r="344" spans="1:55" ht="15" customHeight="1" x14ac:dyDescent="0.25">
      <c r="A344" t="s">
        <v>474</v>
      </c>
      <c r="B344" t="s">
        <v>483</v>
      </c>
      <c r="C344">
        <f>VLOOKUP($B344,'Tillförd energi'!$B$1:$AS$566,MATCH(C$1,'Tillförd energi'!$B$1:$AQ$1,0),FALSE)</f>
        <v>0</v>
      </c>
      <c r="D344">
        <f>VLOOKUP($B344,'Tillförd energi'!$B$1:$AS$566,MATCH(D$1,'Tillförd energi'!$B$1:$AQ$1,0),FALSE)</f>
        <v>0</v>
      </c>
      <c r="E344">
        <f>VLOOKUP($B344,'Tillförd energi'!$B$1:$AS$566,MATCH(E$1,'Tillförd energi'!$B$1:$AQ$1,0),FALSE)</f>
        <v>0</v>
      </c>
      <c r="F344">
        <f>VLOOKUP($B344,'Tillförd energi'!$B$1:$AS$566,MATCH(F$1,'Tillförd energi'!$B$1:$AQ$1,0),FALSE)</f>
        <v>0</v>
      </c>
      <c r="G344">
        <f>VLOOKUP($B344,'Tillförd energi'!$B$1:$AS$566,MATCH(G$1,'Tillförd energi'!$B$1:$AQ$1,0),FALSE)</f>
        <v>0</v>
      </c>
      <c r="H344">
        <f>VLOOKUP($B344,'Tillförd energi'!$B$1:$AS$566,MATCH(H$1,'Tillförd energi'!$B$1:$AQ$1,0),FALSE)</f>
        <v>0</v>
      </c>
      <c r="I344">
        <f>VLOOKUP($B344,'Tillförd energi'!$B$1:$AS$566,MATCH(I$1,'Tillförd energi'!$B$1:$AQ$1,0),FALSE)</f>
        <v>0</v>
      </c>
      <c r="J344">
        <f>VLOOKUP($B344,'Tillförd energi'!$B$1:$AS$566,MATCH(J$1,'Tillförd energi'!$B$1:$AQ$1,0),FALSE)</f>
        <v>0</v>
      </c>
      <c r="K344">
        <v>0</v>
      </c>
      <c r="L344">
        <f>VLOOKUP($B344,'Tillförd energi'!$B$1:$AS$566,MATCH(L$1,'Tillförd energi'!$B$1:$AQ$1,0),FALSE)</f>
        <v>0</v>
      </c>
      <c r="M344">
        <f>VLOOKUP($B344,'Tillförd energi'!$B$1:$AS$566,MATCH(M$1,'Tillförd energi'!$B$1:$AQ$1,0),FALSE)</f>
        <v>0</v>
      </c>
      <c r="N344">
        <f>VLOOKUP($B344,'Tillförd energi'!$B$1:$AS$566,MATCH(N$1,'Tillförd energi'!$B$1:$AQ$1,0),FALSE)</f>
        <v>0</v>
      </c>
      <c r="O344">
        <f>VLOOKUP($B344,'Tillförd energi'!$B$1:$AS$566,MATCH(O$1,'Tillförd energi'!$B$1:$AQ$1,0),FALSE)</f>
        <v>0</v>
      </c>
      <c r="P344">
        <f>VLOOKUP($B344,'Tillförd energi'!$B$1:$AS$566,MATCH(P$1,'Tillförd energi'!$B$1:$AQ$1,0),FALSE)</f>
        <v>0</v>
      </c>
      <c r="Q344">
        <f>VLOOKUP($B344,'Tillförd energi'!$B$1:$AS$566,MATCH(Q$1,'Tillförd energi'!$B$1:$AQ$1,0),FALSE)</f>
        <v>0</v>
      </c>
      <c r="R344">
        <f>VLOOKUP($B344,'Tillförd energi'!$B$1:$AS$566,MATCH(R$1,'Tillförd energi'!$B$1:$AQ$1,0),FALSE)</f>
        <v>21.3</v>
      </c>
      <c r="S344">
        <f>VLOOKUP($B344,'Tillförd energi'!$B$1:$AS$566,MATCH(S$1,'Tillförd energi'!$B$1:$AQ$1,0),FALSE)</f>
        <v>0</v>
      </c>
      <c r="T344">
        <f>VLOOKUP($B344,'Tillförd energi'!$B$1:$AS$566,MATCH(T$1,'Tillförd energi'!$B$1:$AQ$1,0),FALSE)</f>
        <v>0</v>
      </c>
      <c r="U344">
        <f>VLOOKUP($B344,'Tillförd energi'!$B$1:$AS$566,MATCH(U$1,'Tillförd energi'!$B$1:$AQ$1,0),FALSE)</f>
        <v>0</v>
      </c>
      <c r="V344">
        <f>VLOOKUP($B344,'Tillförd energi'!$B$1:$AS$566,MATCH(V$1,'Tillförd energi'!$B$1:$AQ$1,0),FALSE)</f>
        <v>0</v>
      </c>
      <c r="W344">
        <f>VLOOKUP($B344,'Tillförd energi'!$B$1:$AS$566,MATCH(W$1,'Tillförd energi'!$B$1:$AQ$1,0),FALSE)</f>
        <v>0</v>
      </c>
      <c r="X344">
        <f>VLOOKUP($B344,'Tillförd energi'!$B$1:$AS$566,MATCH(X$1,'Tillförd energi'!$B$1:$AQ$1,0),FALSE)</f>
        <v>0</v>
      </c>
      <c r="Y344">
        <f>VLOOKUP($B344,'Tillförd energi'!$B$1:$AS$566,MATCH(Y$1,'Tillförd energi'!$B$1:$AQ$1,0),FALSE)</f>
        <v>0</v>
      </c>
      <c r="Z344">
        <f>VLOOKUP($B344,'Tillförd energi'!$B$1:$AS$566,MATCH(Z$1,'Tillförd energi'!$B$1:$AQ$1,0),FALSE)</f>
        <v>0</v>
      </c>
      <c r="AA344">
        <f>VLOOKUP($B344,'Tillförd energi'!$B$1:$AS$566,MATCH(AA$1,'Tillförd energi'!$B$1:$AQ$1,0),FALSE)</f>
        <v>0</v>
      </c>
      <c r="AB344">
        <f>VLOOKUP($B344,'Tillförd energi'!$B$1:$AS$566,MATCH(AB$1,'Tillförd energi'!$B$1:$AQ$1,0),FALSE)</f>
        <v>0</v>
      </c>
      <c r="AC344">
        <f>VLOOKUP($B344,'Tillförd energi'!$B$1:$AS$566,MATCH(AC$1,'Tillförd energi'!$B$1:$AQ$1,0),FALSE)</f>
        <v>0</v>
      </c>
      <c r="AD344">
        <f>VLOOKUP($B344,'Tillförd energi'!$B$1:$AS$566,MATCH(AD$1,'Tillförd energi'!$B$1:$AQ$1,0),FALSE)</f>
        <v>0</v>
      </c>
      <c r="AE344">
        <f>VLOOKUP($B344,'Tillförd energi'!$B$1:$AS$566,MATCH(AE$1,'Tillförd energi'!$B$1:$AQ$1,0),FALSE)</f>
        <v>0</v>
      </c>
      <c r="AF344">
        <f>VLOOKUP($B344,'Tillförd energi'!$B$1:$AS$566,MATCH(AF$1,'Tillförd energi'!$B$1:$AQ$1,0),FALSE)</f>
        <v>0.2</v>
      </c>
      <c r="AG344">
        <f>IFERROR(VLOOKUP(B344,Miljö!$B$1:$S$476,9,FALSE)/1,0)</f>
        <v>0</v>
      </c>
      <c r="AI344">
        <f t="shared" si="50"/>
        <v>21.5</v>
      </c>
      <c r="AJ344">
        <f t="shared" si="51"/>
        <v>21.5</v>
      </c>
      <c r="AK344">
        <f>IF(ISERROR(1/VLOOKUP($B344,Leveranser!$B$1:$S$500,MATCH("såld värme (gwh)",Leveranser!$B$1:$S$1,0),FALSE)),"",VLOOKUP($B344,Leveranser!$B$1:$S$500,MATCH("såld värme (gwh)",Leveranser!$B$1:$S$1,0),FALSE))</f>
        <v>13.65</v>
      </c>
      <c r="AL344" s="22">
        <f>VLOOKUP($B344,Leveranser!$B$1:$Y$500,MATCH("Totalt såld fjärrvärme till andra fjärrvärmeföretag",Leveranser!$B$1:$AA$1,0),FALSE)</f>
        <v>0</v>
      </c>
      <c r="AM344" s="22">
        <f>IF(ISERROR(1/VLOOKUP($B344,Miljö!$B$1:$S$500,MATCH("Såld mängd produktionsspecifik fjärrvärme (GWh)",Miljö!$B$1:$R$1,0),FALSE)),0,VLOOKUP($B344,Miljö!$B$1:$S$500,MATCH("Såld mängd produktionsspecifik fjärrvärme (GWh)",Miljö!$B$1:$R$1,0),FALSE))</f>
        <v>0</v>
      </c>
      <c r="AN344" s="23">
        <f t="shared" si="52"/>
        <v>0.6348837209302326</v>
      </c>
      <c r="AP344" t="str">
        <f>VLOOKUP($B344,'Miljövärden urval för publ'!$B$1:$H$450,7,FALSE)</f>
        <v>Ja</v>
      </c>
      <c r="AQ344" t="str">
        <f>VLOOKUP($B344,'Miljövärden urval för publ'!$B$1:$H$450,6,FALSE)</f>
        <v>Ja</v>
      </c>
      <c r="AU344">
        <f t="shared" si="53"/>
        <v>0.2</v>
      </c>
      <c r="AV344">
        <f t="shared" si="54"/>
        <v>0</v>
      </c>
      <c r="AW344">
        <f t="shared" si="55"/>
        <v>0</v>
      </c>
      <c r="AX344">
        <f t="shared" si="56"/>
        <v>21.3</v>
      </c>
      <c r="AZ344">
        <f t="shared" si="57"/>
        <v>0</v>
      </c>
      <c r="BA344">
        <f t="shared" si="58"/>
        <v>0</v>
      </c>
      <c r="BC344">
        <f t="shared" si="59"/>
        <v>21.3</v>
      </c>
    </row>
    <row r="345" spans="1:55" ht="15" customHeight="1" x14ac:dyDescent="0.25">
      <c r="A345" t="s">
        <v>474</v>
      </c>
      <c r="B345" t="s">
        <v>484</v>
      </c>
      <c r="C345">
        <f>VLOOKUP($B345,'Tillförd energi'!$B$1:$AS$566,MATCH(C$1,'Tillförd energi'!$B$1:$AQ$1,0),FALSE)</f>
        <v>0</v>
      </c>
      <c r="D345">
        <f>VLOOKUP($B345,'Tillförd energi'!$B$1:$AS$566,MATCH(D$1,'Tillförd energi'!$B$1:$AQ$1,0),FALSE)</f>
        <v>22.520700000000001</v>
      </c>
      <c r="E345">
        <f>VLOOKUP($B345,'Tillförd energi'!$B$1:$AS$566,MATCH(E$1,'Tillförd energi'!$B$1:$AQ$1,0),FALSE)</f>
        <v>0</v>
      </c>
      <c r="F345">
        <f>VLOOKUP($B345,'Tillförd energi'!$B$1:$AS$566,MATCH(F$1,'Tillförd energi'!$B$1:$AQ$1,0),FALSE)</f>
        <v>12.3942</v>
      </c>
      <c r="G345">
        <f>VLOOKUP($B345,'Tillförd energi'!$B$1:$AS$566,MATCH(G$1,'Tillförd energi'!$B$1:$AQ$1,0),FALSE)</f>
        <v>0</v>
      </c>
      <c r="H345">
        <f>VLOOKUP($B345,'Tillförd energi'!$B$1:$AS$566,MATCH(H$1,'Tillförd energi'!$B$1:$AQ$1,0),FALSE)</f>
        <v>0</v>
      </c>
      <c r="I345">
        <f>VLOOKUP($B345,'Tillförd energi'!$B$1:$AS$566,MATCH(I$1,'Tillförd energi'!$B$1:$AQ$1,0),FALSE)</f>
        <v>1011.91</v>
      </c>
      <c r="J345">
        <f>VLOOKUP($B345,'Tillförd energi'!$B$1:$AS$566,MATCH(J$1,'Tillförd energi'!$B$1:$AQ$1,0),FALSE)</f>
        <v>0</v>
      </c>
      <c r="K345">
        <v>0</v>
      </c>
      <c r="L345">
        <f>VLOOKUP($B345,'Tillförd energi'!$B$1:$AS$566,MATCH(L$1,'Tillförd energi'!$B$1:$AQ$1,0),FALSE)</f>
        <v>0</v>
      </c>
      <c r="M345">
        <f>VLOOKUP($B345,'Tillförd energi'!$B$1:$AS$566,MATCH(M$1,'Tillförd energi'!$B$1:$AQ$1,0),FALSE)</f>
        <v>0</v>
      </c>
      <c r="N345">
        <f>VLOOKUP($B345,'Tillförd energi'!$B$1:$AS$566,MATCH(N$1,'Tillförd energi'!$B$1:$AQ$1,0),FALSE)</f>
        <v>0</v>
      </c>
      <c r="O345">
        <f>VLOOKUP($B345,'Tillförd energi'!$B$1:$AS$566,MATCH(O$1,'Tillförd energi'!$B$1:$AQ$1,0),FALSE)</f>
        <v>0</v>
      </c>
      <c r="P345">
        <f>VLOOKUP($B345,'Tillförd energi'!$B$1:$AS$566,MATCH(P$1,'Tillförd energi'!$B$1:$AQ$1,0),FALSE)</f>
        <v>0</v>
      </c>
      <c r="Q345">
        <f>VLOOKUP($B345,'Tillförd energi'!$B$1:$AS$566,MATCH(Q$1,'Tillförd energi'!$B$1:$AQ$1,0),FALSE)</f>
        <v>3.2588699999999999</v>
      </c>
      <c r="R345">
        <f>VLOOKUP($B345,'Tillförd energi'!$B$1:$AS$566,MATCH(R$1,'Tillförd energi'!$B$1:$AQ$1,0),FALSE)</f>
        <v>88.233000000000004</v>
      </c>
      <c r="S345">
        <f>VLOOKUP($B345,'Tillförd energi'!$B$1:$AS$566,MATCH(S$1,'Tillförd energi'!$B$1:$AQ$1,0),FALSE)</f>
        <v>0</v>
      </c>
      <c r="T345">
        <f>VLOOKUP($B345,'Tillförd energi'!$B$1:$AS$566,MATCH(T$1,'Tillförd energi'!$B$1:$AQ$1,0),FALSE)</f>
        <v>0</v>
      </c>
      <c r="U345">
        <f>VLOOKUP($B345,'Tillförd energi'!$B$1:$AS$566,MATCH(U$1,'Tillförd energi'!$B$1:$AQ$1,0),FALSE)</f>
        <v>0</v>
      </c>
      <c r="V345">
        <f>VLOOKUP($B345,'Tillförd energi'!$B$1:$AS$566,MATCH(V$1,'Tillförd energi'!$B$1:$AQ$1,0),FALSE)</f>
        <v>0</v>
      </c>
      <c r="W345">
        <f>VLOOKUP($B345,'Tillförd energi'!$B$1:$AS$566,MATCH(W$1,'Tillförd energi'!$B$1:$AQ$1,0),FALSE)</f>
        <v>0</v>
      </c>
      <c r="X345">
        <f>VLOOKUP($B345,'Tillförd energi'!$B$1:$AS$566,MATCH(X$1,'Tillförd energi'!$B$1:$AQ$1,0),FALSE)</f>
        <v>0</v>
      </c>
      <c r="Y345">
        <f>VLOOKUP($B345,'Tillförd energi'!$B$1:$AS$566,MATCH(Y$1,'Tillförd energi'!$B$1:$AQ$1,0),FALSE)</f>
        <v>312.27199999999999</v>
      </c>
      <c r="Z345">
        <f>VLOOKUP($B345,'Tillförd energi'!$B$1:$AS$566,MATCH(Z$1,'Tillförd energi'!$B$1:$AQ$1,0),FALSE)</f>
        <v>56.3</v>
      </c>
      <c r="AA345">
        <f>VLOOKUP($B345,'Tillförd energi'!$B$1:$AS$566,MATCH(AA$1,'Tillförd energi'!$B$1:$AQ$1,0),FALSE)</f>
        <v>28.3</v>
      </c>
      <c r="AB345">
        <f>VLOOKUP($B345,'Tillförd energi'!$B$1:$AS$566,MATCH(AB$1,'Tillförd energi'!$B$1:$AQ$1,0),FALSE)</f>
        <v>97.7</v>
      </c>
      <c r="AC345">
        <f>VLOOKUP($B345,'Tillförd energi'!$B$1:$AS$566,MATCH(AC$1,'Tillförd energi'!$B$1:$AQ$1,0),FALSE)</f>
        <v>139.5</v>
      </c>
      <c r="AD345">
        <f>VLOOKUP($B345,'Tillförd energi'!$B$1:$AS$566,MATCH(AD$1,'Tillförd energi'!$B$1:$AQ$1,0),FALSE)</f>
        <v>0</v>
      </c>
      <c r="AE345">
        <f>VLOOKUP($B345,'Tillförd energi'!$B$1:$AS$566,MATCH(AE$1,'Tillförd energi'!$B$1:$AQ$1,0),FALSE)</f>
        <v>0</v>
      </c>
      <c r="AF345">
        <f>VLOOKUP($B345,'Tillförd energi'!$B$1:$AS$566,MATCH(AF$1,'Tillförd energi'!$B$1:$AQ$1,0),FALSE)</f>
        <v>46.513199999999998</v>
      </c>
      <c r="AG345">
        <f>IFERROR(VLOOKUP(B345,Miljö!$B$1:$S$476,9,FALSE)/1,0)</f>
        <v>0</v>
      </c>
      <c r="AI345">
        <f t="shared" si="50"/>
        <v>1818.9019699999999</v>
      </c>
      <c r="AJ345">
        <f t="shared" si="51"/>
        <v>1818.9019699999999</v>
      </c>
      <c r="AK345">
        <f>IF(ISERROR(1/VLOOKUP($B345,Leveranser!$B$1:$S$500,MATCH("såld värme (gwh)",Leveranser!$B$1:$S$1,0),FALSE)),"",VLOOKUP($B345,Leveranser!$B$1:$S$500,MATCH("såld värme (gwh)",Leveranser!$B$1:$S$1,0),FALSE))</f>
        <v>1357.7</v>
      </c>
      <c r="AL345" s="22">
        <f>VLOOKUP($B345,Leveranser!$B$1:$Y$500,MATCH("Totalt såld fjärrvärme till andra fjärrvärmeföretag",Leveranser!$B$1:$AA$1,0),FALSE)</f>
        <v>0</v>
      </c>
      <c r="AM345" s="22">
        <f>IF(ISERROR(1/VLOOKUP($B345,Miljö!$B$1:$S$500,MATCH("Såld mängd produktionsspecifik fjärrvärme (GWh)",Miljö!$B$1:$R$1,0),FALSE)),0,VLOOKUP($B345,Miljö!$B$1:$S$500,MATCH("Såld mängd produktionsspecifik fjärrvärme (GWh)",Miljö!$B$1:$R$1,0),FALSE))</f>
        <v>78.2</v>
      </c>
      <c r="AN345" s="23">
        <f t="shared" si="52"/>
        <v>0.74643934769062903</v>
      </c>
      <c r="AP345" t="str">
        <f>VLOOKUP($B345,'Miljövärden urval för publ'!$B$1:$H$450,7,FALSE)</f>
        <v>Ja</v>
      </c>
      <c r="AQ345" t="str">
        <f>VLOOKUP($B345,'Miljövärden urval för publ'!$B$1:$H$450,6,FALSE)</f>
        <v>Ja</v>
      </c>
      <c r="AU345">
        <f t="shared" si="53"/>
        <v>131.11320000000001</v>
      </c>
      <c r="AV345">
        <f t="shared" si="54"/>
        <v>0</v>
      </c>
      <c r="AW345">
        <f t="shared" si="55"/>
        <v>3.2588699999999999</v>
      </c>
      <c r="AX345">
        <f t="shared" si="56"/>
        <v>88.233000000000004</v>
      </c>
      <c r="AZ345">
        <f t="shared" si="57"/>
        <v>97.7</v>
      </c>
      <c r="BA345">
        <f t="shared" si="58"/>
        <v>0</v>
      </c>
      <c r="BC345">
        <f t="shared" si="59"/>
        <v>91.491870000000006</v>
      </c>
    </row>
    <row r="346" spans="1:55" ht="15" customHeight="1" x14ac:dyDescent="0.25">
      <c r="A346" t="s">
        <v>474</v>
      </c>
      <c r="B346" t="s">
        <v>485</v>
      </c>
      <c r="C346">
        <f>VLOOKUP($B346,'Tillförd energi'!$B$1:$AS$566,MATCH(C$1,'Tillförd energi'!$B$1:$AQ$1,0),FALSE)</f>
        <v>0</v>
      </c>
      <c r="D346">
        <f>VLOOKUP($B346,'Tillförd energi'!$B$1:$AS$566,MATCH(D$1,'Tillförd energi'!$B$1:$AQ$1,0),FALSE)</f>
        <v>0.05</v>
      </c>
      <c r="E346">
        <f>VLOOKUP($B346,'Tillförd energi'!$B$1:$AS$566,MATCH(E$1,'Tillförd energi'!$B$1:$AQ$1,0),FALSE)</f>
        <v>0</v>
      </c>
      <c r="F346">
        <f>VLOOKUP($B346,'Tillförd energi'!$B$1:$AS$566,MATCH(F$1,'Tillförd energi'!$B$1:$AQ$1,0),FALSE)</f>
        <v>0</v>
      </c>
      <c r="G346">
        <f>VLOOKUP($B346,'Tillförd energi'!$B$1:$AS$566,MATCH(G$1,'Tillförd energi'!$B$1:$AQ$1,0),FALSE)</f>
        <v>0</v>
      </c>
      <c r="H346">
        <f>VLOOKUP($B346,'Tillförd energi'!$B$1:$AS$566,MATCH(H$1,'Tillförd energi'!$B$1:$AQ$1,0),FALSE)</f>
        <v>0</v>
      </c>
      <c r="I346">
        <f>VLOOKUP($B346,'Tillförd energi'!$B$1:$AS$566,MATCH(I$1,'Tillförd energi'!$B$1:$AQ$1,0),FALSE)</f>
        <v>0</v>
      </c>
      <c r="J346">
        <f>VLOOKUP($B346,'Tillförd energi'!$B$1:$AS$566,MATCH(J$1,'Tillförd energi'!$B$1:$AQ$1,0),FALSE)</f>
        <v>0</v>
      </c>
      <c r="K346">
        <v>0</v>
      </c>
      <c r="L346">
        <f>VLOOKUP($B346,'Tillförd energi'!$B$1:$AS$566,MATCH(L$1,'Tillförd energi'!$B$1:$AQ$1,0),FALSE)</f>
        <v>0</v>
      </c>
      <c r="M346">
        <f>VLOOKUP($B346,'Tillförd energi'!$B$1:$AS$566,MATCH(M$1,'Tillförd energi'!$B$1:$AQ$1,0),FALSE)</f>
        <v>0</v>
      </c>
      <c r="N346">
        <f>VLOOKUP($B346,'Tillförd energi'!$B$1:$AS$566,MATCH(N$1,'Tillförd energi'!$B$1:$AQ$1,0),FALSE)</f>
        <v>0</v>
      </c>
      <c r="O346">
        <f>VLOOKUP($B346,'Tillförd energi'!$B$1:$AS$566,MATCH(O$1,'Tillförd energi'!$B$1:$AQ$1,0),FALSE)</f>
        <v>0</v>
      </c>
      <c r="P346">
        <f>VLOOKUP($B346,'Tillförd energi'!$B$1:$AS$566,MATCH(P$1,'Tillförd energi'!$B$1:$AQ$1,0),FALSE)</f>
        <v>0</v>
      </c>
      <c r="Q346">
        <f>VLOOKUP($B346,'Tillförd energi'!$B$1:$AS$566,MATCH(Q$1,'Tillförd energi'!$B$1:$AQ$1,0),FALSE)</f>
        <v>0</v>
      </c>
      <c r="R346">
        <f>VLOOKUP($B346,'Tillförd energi'!$B$1:$AS$566,MATCH(R$1,'Tillförd energi'!$B$1:$AQ$1,0),FALSE)</f>
        <v>0</v>
      </c>
      <c r="S346">
        <f>VLOOKUP($B346,'Tillförd energi'!$B$1:$AS$566,MATCH(S$1,'Tillförd energi'!$B$1:$AQ$1,0),FALSE)</f>
        <v>0</v>
      </c>
      <c r="T346">
        <f>VLOOKUP($B346,'Tillförd energi'!$B$1:$AS$566,MATCH(T$1,'Tillförd energi'!$B$1:$AQ$1,0),FALSE)</f>
        <v>0</v>
      </c>
      <c r="U346">
        <f>VLOOKUP($B346,'Tillförd energi'!$B$1:$AS$566,MATCH(U$1,'Tillförd energi'!$B$1:$AQ$1,0),FALSE)</f>
        <v>0</v>
      </c>
      <c r="V346">
        <f>VLOOKUP($B346,'Tillförd energi'!$B$1:$AS$566,MATCH(V$1,'Tillförd energi'!$B$1:$AQ$1,0),FALSE)</f>
        <v>0</v>
      </c>
      <c r="W346">
        <f>VLOOKUP($B346,'Tillförd energi'!$B$1:$AS$566,MATCH(W$1,'Tillförd energi'!$B$1:$AQ$1,0),FALSE)</f>
        <v>32.5</v>
      </c>
      <c r="X346">
        <f>VLOOKUP($B346,'Tillförd energi'!$B$1:$AS$566,MATCH(X$1,'Tillförd energi'!$B$1:$AQ$1,0),FALSE)</f>
        <v>0</v>
      </c>
      <c r="Y346">
        <f>VLOOKUP($B346,'Tillförd energi'!$B$1:$AS$566,MATCH(Y$1,'Tillförd energi'!$B$1:$AQ$1,0),FALSE)</f>
        <v>0</v>
      </c>
      <c r="Z346">
        <f>VLOOKUP($B346,'Tillförd energi'!$B$1:$AS$566,MATCH(Z$1,'Tillförd energi'!$B$1:$AQ$1,0),FALSE)</f>
        <v>0</v>
      </c>
      <c r="AA346">
        <f>VLOOKUP($B346,'Tillförd energi'!$B$1:$AS$566,MATCH(AA$1,'Tillförd energi'!$B$1:$AQ$1,0),FALSE)</f>
        <v>0</v>
      </c>
      <c r="AB346">
        <f>VLOOKUP($B346,'Tillförd energi'!$B$1:$AS$566,MATCH(AB$1,'Tillförd energi'!$B$1:$AQ$1,0),FALSE)</f>
        <v>0</v>
      </c>
      <c r="AC346">
        <f>VLOOKUP($B346,'Tillförd energi'!$B$1:$AS$566,MATCH(AC$1,'Tillförd energi'!$B$1:$AQ$1,0),FALSE)</f>
        <v>0</v>
      </c>
      <c r="AD346">
        <f>VLOOKUP($B346,'Tillförd energi'!$B$1:$AS$566,MATCH(AD$1,'Tillförd energi'!$B$1:$AQ$1,0),FALSE)</f>
        <v>114</v>
      </c>
      <c r="AE346">
        <f>VLOOKUP($B346,'Tillförd energi'!$B$1:$AS$566,MATCH(AE$1,'Tillförd energi'!$B$1:$AQ$1,0),FALSE)</f>
        <v>0</v>
      </c>
      <c r="AF346">
        <f>VLOOKUP($B346,'Tillförd energi'!$B$1:$AS$566,MATCH(AF$1,'Tillförd energi'!$B$1:$AQ$1,0),FALSE)</f>
        <v>1.1000000000000001</v>
      </c>
      <c r="AG346">
        <f>IFERROR(VLOOKUP(B346,Miljö!$B$1:$S$476,9,FALSE)/1,0)</f>
        <v>0</v>
      </c>
      <c r="AI346">
        <f t="shared" si="50"/>
        <v>147.65</v>
      </c>
      <c r="AJ346">
        <f t="shared" si="51"/>
        <v>147.65</v>
      </c>
      <c r="AK346">
        <f>IF(ISERROR(1/VLOOKUP($B346,Leveranser!$B$1:$S$500,MATCH("såld värme (gwh)",Leveranser!$B$1:$S$1,0),FALSE)),"",VLOOKUP($B346,Leveranser!$B$1:$S$500,MATCH("såld värme (gwh)",Leveranser!$B$1:$S$1,0),FALSE))</f>
        <v>126.6</v>
      </c>
      <c r="AL346" s="22">
        <f>VLOOKUP($B346,Leveranser!$B$1:$Y$500,MATCH("Totalt såld fjärrvärme till andra fjärrvärmeföretag",Leveranser!$B$1:$AA$1,0),FALSE)</f>
        <v>0</v>
      </c>
      <c r="AM346" s="22">
        <f>IF(ISERROR(1/VLOOKUP($B346,Miljö!$B$1:$S$500,MATCH("Såld mängd produktionsspecifik fjärrvärme (GWh)",Miljö!$B$1:$R$1,0),FALSE)),0,VLOOKUP($B346,Miljö!$B$1:$S$500,MATCH("Såld mängd produktionsspecifik fjärrvärme (GWh)",Miljö!$B$1:$R$1,0),FALSE))</f>
        <v>0</v>
      </c>
      <c r="AN346" s="23">
        <f t="shared" si="52"/>
        <v>0.85743311886217399</v>
      </c>
      <c r="AP346" t="str">
        <f>VLOOKUP($B346,'Miljövärden urval för publ'!$B$1:$H$450,7,FALSE)</f>
        <v>Ja</v>
      </c>
      <c r="AQ346" t="str">
        <f>VLOOKUP($B346,'Miljövärden urval för publ'!$B$1:$H$450,6,FALSE)</f>
        <v>Nej</v>
      </c>
      <c r="AU346">
        <f t="shared" si="53"/>
        <v>1.1000000000000001</v>
      </c>
      <c r="AV346">
        <f t="shared" si="54"/>
        <v>0</v>
      </c>
      <c r="AW346">
        <f t="shared" si="55"/>
        <v>0</v>
      </c>
      <c r="AX346">
        <f t="shared" si="56"/>
        <v>0</v>
      </c>
      <c r="AZ346">
        <f t="shared" si="57"/>
        <v>0</v>
      </c>
      <c r="BA346">
        <f t="shared" si="58"/>
        <v>0</v>
      </c>
      <c r="BC346">
        <f t="shared" si="59"/>
        <v>32.5</v>
      </c>
    </row>
    <row r="347" spans="1:55" ht="15" customHeight="1" x14ac:dyDescent="0.25">
      <c r="A347" t="s">
        <v>474</v>
      </c>
      <c r="B347" t="s">
        <v>486</v>
      </c>
      <c r="C347">
        <f>VLOOKUP($B347,'Tillförd energi'!$B$1:$AS$566,MATCH(C$1,'Tillförd energi'!$B$1:$AQ$1,0),FALSE)</f>
        <v>0</v>
      </c>
      <c r="D347">
        <f>VLOOKUP($B347,'Tillförd energi'!$B$1:$AS$566,MATCH(D$1,'Tillförd energi'!$B$1:$AQ$1,0),FALSE)</f>
        <v>3.57</v>
      </c>
      <c r="E347">
        <f>VLOOKUP($B347,'Tillförd energi'!$B$1:$AS$566,MATCH(E$1,'Tillförd energi'!$B$1:$AQ$1,0),FALSE)</f>
        <v>0</v>
      </c>
      <c r="F347">
        <f>VLOOKUP($B347,'Tillförd energi'!$B$1:$AS$566,MATCH(F$1,'Tillförd energi'!$B$1:$AQ$1,0),FALSE)</f>
        <v>0</v>
      </c>
      <c r="G347">
        <f>VLOOKUP($B347,'Tillförd energi'!$B$1:$AS$566,MATCH(G$1,'Tillförd energi'!$B$1:$AQ$1,0),FALSE)</f>
        <v>0</v>
      </c>
      <c r="H347">
        <f>VLOOKUP($B347,'Tillförd energi'!$B$1:$AS$566,MATCH(H$1,'Tillförd energi'!$B$1:$AQ$1,0),FALSE)</f>
        <v>0</v>
      </c>
      <c r="I347">
        <f>VLOOKUP($B347,'Tillförd energi'!$B$1:$AS$566,MATCH(I$1,'Tillförd energi'!$B$1:$AQ$1,0),FALSE)</f>
        <v>0</v>
      </c>
      <c r="J347">
        <f>VLOOKUP($B347,'Tillförd energi'!$B$1:$AS$566,MATCH(J$1,'Tillförd energi'!$B$1:$AQ$1,0),FALSE)</f>
        <v>0</v>
      </c>
      <c r="K347">
        <v>0</v>
      </c>
      <c r="L347">
        <f>VLOOKUP($B347,'Tillförd energi'!$B$1:$AS$566,MATCH(L$1,'Tillförd energi'!$B$1:$AQ$1,0),FALSE)</f>
        <v>0</v>
      </c>
      <c r="M347">
        <f>VLOOKUP($B347,'Tillförd energi'!$B$1:$AS$566,MATCH(M$1,'Tillförd energi'!$B$1:$AQ$1,0),FALSE)</f>
        <v>0</v>
      </c>
      <c r="N347">
        <f>VLOOKUP($B347,'Tillförd energi'!$B$1:$AS$566,MATCH(N$1,'Tillförd energi'!$B$1:$AQ$1,0),FALSE)</f>
        <v>5.83</v>
      </c>
      <c r="O347">
        <f>VLOOKUP($B347,'Tillförd energi'!$B$1:$AS$566,MATCH(O$1,'Tillförd energi'!$B$1:$AQ$1,0),FALSE)</f>
        <v>0</v>
      </c>
      <c r="P347">
        <f>VLOOKUP($B347,'Tillförd energi'!$B$1:$AS$566,MATCH(P$1,'Tillförd energi'!$B$1:$AQ$1,0),FALSE)</f>
        <v>0</v>
      </c>
      <c r="Q347">
        <f>VLOOKUP($B347,'Tillförd energi'!$B$1:$AS$566,MATCH(Q$1,'Tillförd energi'!$B$1:$AQ$1,0),FALSE)</f>
        <v>0</v>
      </c>
      <c r="R347">
        <f>VLOOKUP($B347,'Tillförd energi'!$B$1:$AS$566,MATCH(R$1,'Tillförd energi'!$B$1:$AQ$1,0),FALSE)</f>
        <v>7.73</v>
      </c>
      <c r="S347">
        <f>VLOOKUP($B347,'Tillförd energi'!$B$1:$AS$566,MATCH(S$1,'Tillförd energi'!$B$1:$AQ$1,0),FALSE)</f>
        <v>0</v>
      </c>
      <c r="T347">
        <f>VLOOKUP($B347,'Tillförd energi'!$B$1:$AS$566,MATCH(T$1,'Tillförd energi'!$B$1:$AQ$1,0),FALSE)</f>
        <v>0</v>
      </c>
      <c r="U347">
        <f>VLOOKUP($B347,'Tillförd energi'!$B$1:$AS$566,MATCH(U$1,'Tillförd energi'!$B$1:$AQ$1,0),FALSE)</f>
        <v>0</v>
      </c>
      <c r="V347">
        <f>VLOOKUP($B347,'Tillförd energi'!$B$1:$AS$566,MATCH(V$1,'Tillförd energi'!$B$1:$AQ$1,0),FALSE)</f>
        <v>0</v>
      </c>
      <c r="W347">
        <f>VLOOKUP($B347,'Tillförd energi'!$B$1:$AS$566,MATCH(W$1,'Tillförd energi'!$B$1:$AQ$1,0),FALSE)</f>
        <v>0</v>
      </c>
      <c r="X347">
        <f>VLOOKUP($B347,'Tillförd energi'!$B$1:$AS$566,MATCH(X$1,'Tillförd energi'!$B$1:$AQ$1,0),FALSE)</f>
        <v>0</v>
      </c>
      <c r="Y347">
        <f>VLOOKUP($B347,'Tillförd energi'!$B$1:$AS$566,MATCH(Y$1,'Tillförd energi'!$B$1:$AQ$1,0),FALSE)</f>
        <v>15.53</v>
      </c>
      <c r="Z347">
        <f>VLOOKUP($B347,'Tillförd energi'!$B$1:$AS$566,MATCH(Z$1,'Tillförd energi'!$B$1:$AQ$1,0),FALSE)</f>
        <v>0</v>
      </c>
      <c r="AA347">
        <f>VLOOKUP($B347,'Tillförd energi'!$B$1:$AS$566,MATCH(AA$1,'Tillförd energi'!$B$1:$AQ$1,0),FALSE)</f>
        <v>0</v>
      </c>
      <c r="AB347">
        <f>VLOOKUP($B347,'Tillförd energi'!$B$1:$AS$566,MATCH(AB$1,'Tillförd energi'!$B$1:$AQ$1,0),FALSE)</f>
        <v>0</v>
      </c>
      <c r="AC347">
        <f>VLOOKUP($B347,'Tillförd energi'!$B$1:$AS$566,MATCH(AC$1,'Tillförd energi'!$B$1:$AQ$1,0),FALSE)</f>
        <v>0.4</v>
      </c>
      <c r="AD347">
        <f>VLOOKUP($B347,'Tillförd energi'!$B$1:$AS$566,MATCH(AD$1,'Tillförd energi'!$B$1:$AQ$1,0),FALSE)</f>
        <v>0</v>
      </c>
      <c r="AE347">
        <f>VLOOKUP($B347,'Tillförd energi'!$B$1:$AS$566,MATCH(AE$1,'Tillförd energi'!$B$1:$AQ$1,0),FALSE)</f>
        <v>0</v>
      </c>
      <c r="AF347">
        <f>VLOOKUP($B347,'Tillförd energi'!$B$1:$AS$566,MATCH(AF$1,'Tillförd energi'!$B$1:$AQ$1,0),FALSE)</f>
        <v>0.67</v>
      </c>
      <c r="AG347">
        <f>IFERROR(VLOOKUP(B347,Miljö!$B$1:$S$476,9,FALSE)/1,0)</f>
        <v>0</v>
      </c>
      <c r="AI347">
        <f t="shared" si="50"/>
        <v>33.730000000000004</v>
      </c>
      <c r="AJ347">
        <f t="shared" si="51"/>
        <v>33.730000000000004</v>
      </c>
      <c r="AK347">
        <f>IF(ISERROR(1/VLOOKUP($B347,Leveranser!$B$1:$S$500,MATCH("såld värme (gwh)",Leveranser!$B$1:$S$1,0),FALSE)),"",VLOOKUP($B347,Leveranser!$B$1:$S$500,MATCH("såld värme (gwh)",Leveranser!$B$1:$S$1,0),FALSE))</f>
        <v>23.8</v>
      </c>
      <c r="AL347" s="22">
        <f>VLOOKUP($B347,Leveranser!$B$1:$Y$500,MATCH("Totalt såld fjärrvärme till andra fjärrvärmeföretag",Leveranser!$B$1:$AA$1,0),FALSE)</f>
        <v>0</v>
      </c>
      <c r="AM347" s="22">
        <f>IF(ISERROR(1/VLOOKUP($B347,Miljö!$B$1:$S$500,MATCH("Såld mängd produktionsspecifik fjärrvärme (GWh)",Miljö!$B$1:$R$1,0),FALSE)),0,VLOOKUP($B347,Miljö!$B$1:$S$500,MATCH("Såld mängd produktionsspecifik fjärrvärme (GWh)",Miljö!$B$1:$R$1,0),FALSE))</f>
        <v>0</v>
      </c>
      <c r="AN347" s="23">
        <f t="shared" si="52"/>
        <v>0.70560332048621399</v>
      </c>
      <c r="AP347" t="str">
        <f>VLOOKUP($B347,'Miljövärden urval för publ'!$B$1:$H$450,7,FALSE)</f>
        <v>Ja</v>
      </c>
      <c r="AQ347" t="str">
        <f>VLOOKUP($B347,'Miljövärden urval för publ'!$B$1:$H$450,6,FALSE)</f>
        <v>Ja</v>
      </c>
      <c r="AU347">
        <f t="shared" si="53"/>
        <v>0.67</v>
      </c>
      <c r="AV347">
        <f t="shared" si="54"/>
        <v>0</v>
      </c>
      <c r="AW347">
        <f t="shared" si="55"/>
        <v>5.83</v>
      </c>
      <c r="AX347">
        <f t="shared" si="56"/>
        <v>7.73</v>
      </c>
      <c r="AZ347">
        <f t="shared" si="57"/>
        <v>0</v>
      </c>
      <c r="BA347">
        <f t="shared" si="58"/>
        <v>0</v>
      </c>
      <c r="BC347">
        <f t="shared" si="59"/>
        <v>13.56</v>
      </c>
    </row>
    <row r="348" spans="1:55" ht="15" customHeight="1" x14ac:dyDescent="0.25">
      <c r="A348" t="s">
        <v>487</v>
      </c>
      <c r="B348" t="s">
        <v>488</v>
      </c>
      <c r="C348">
        <f>VLOOKUP($B348,'Tillförd energi'!$B$1:$AS$566,MATCH(C$1,'Tillförd energi'!$B$1:$AQ$1,0),FALSE)</f>
        <v>0</v>
      </c>
      <c r="D348">
        <f>VLOOKUP($B348,'Tillförd energi'!$B$1:$AS$566,MATCH(D$1,'Tillförd energi'!$B$1:$AQ$1,0),FALSE)</f>
        <v>0.4</v>
      </c>
      <c r="E348">
        <f>VLOOKUP($B348,'Tillförd energi'!$B$1:$AS$566,MATCH(E$1,'Tillförd energi'!$B$1:$AQ$1,0),FALSE)</f>
        <v>0</v>
      </c>
      <c r="F348">
        <f>VLOOKUP($B348,'Tillförd energi'!$B$1:$AS$566,MATCH(F$1,'Tillförd energi'!$B$1:$AQ$1,0),FALSE)</f>
        <v>0</v>
      </c>
      <c r="G348">
        <f>VLOOKUP($B348,'Tillförd energi'!$B$1:$AS$566,MATCH(G$1,'Tillförd energi'!$B$1:$AQ$1,0),FALSE)</f>
        <v>0</v>
      </c>
      <c r="H348">
        <f>VLOOKUP($B348,'Tillförd energi'!$B$1:$AS$566,MATCH(H$1,'Tillförd energi'!$B$1:$AQ$1,0),FALSE)</f>
        <v>0</v>
      </c>
      <c r="I348">
        <f>VLOOKUP($B348,'Tillförd energi'!$B$1:$AS$566,MATCH(I$1,'Tillförd energi'!$B$1:$AQ$1,0),FALSE)</f>
        <v>0</v>
      </c>
      <c r="J348">
        <f>VLOOKUP($B348,'Tillförd energi'!$B$1:$AS$566,MATCH(J$1,'Tillförd energi'!$B$1:$AQ$1,0),FALSE)</f>
        <v>0</v>
      </c>
      <c r="K348">
        <v>0</v>
      </c>
      <c r="L348">
        <f>VLOOKUP($B348,'Tillförd energi'!$B$1:$AS$566,MATCH(L$1,'Tillförd energi'!$B$1:$AQ$1,0),FALSE)</f>
        <v>0</v>
      </c>
      <c r="M348">
        <f>VLOOKUP($B348,'Tillförd energi'!$B$1:$AS$566,MATCH(M$1,'Tillförd energi'!$B$1:$AQ$1,0),FALSE)</f>
        <v>0</v>
      </c>
      <c r="N348">
        <f>VLOOKUP($B348,'Tillförd energi'!$B$1:$AS$566,MATCH(N$1,'Tillförd energi'!$B$1:$AQ$1,0),FALSE)</f>
        <v>0</v>
      </c>
      <c r="O348">
        <f>VLOOKUP($B348,'Tillförd energi'!$B$1:$AS$566,MATCH(O$1,'Tillförd energi'!$B$1:$AQ$1,0),FALSE)</f>
        <v>0</v>
      </c>
      <c r="P348">
        <f>VLOOKUP($B348,'Tillförd energi'!$B$1:$AS$566,MATCH(P$1,'Tillförd energi'!$B$1:$AQ$1,0),FALSE)</f>
        <v>4.5</v>
      </c>
      <c r="Q348">
        <f>VLOOKUP($B348,'Tillförd energi'!$B$1:$AS$566,MATCH(Q$1,'Tillförd energi'!$B$1:$AQ$1,0),FALSE)</f>
        <v>3.1764700000000001</v>
      </c>
      <c r="R348">
        <f>VLOOKUP($B348,'Tillförd energi'!$B$1:$AS$566,MATCH(R$1,'Tillförd energi'!$B$1:$AQ$1,0),FALSE)</f>
        <v>0</v>
      </c>
      <c r="S348">
        <f>VLOOKUP($B348,'Tillförd energi'!$B$1:$AS$566,MATCH(S$1,'Tillförd energi'!$B$1:$AQ$1,0),FALSE)</f>
        <v>0</v>
      </c>
      <c r="T348">
        <f>VLOOKUP($B348,'Tillförd energi'!$B$1:$AS$566,MATCH(T$1,'Tillförd energi'!$B$1:$AQ$1,0),FALSE)</f>
        <v>0</v>
      </c>
      <c r="U348">
        <f>VLOOKUP($B348,'Tillförd energi'!$B$1:$AS$566,MATCH(U$1,'Tillförd energi'!$B$1:$AQ$1,0),FALSE)</f>
        <v>0</v>
      </c>
      <c r="V348">
        <f>VLOOKUP($B348,'Tillförd energi'!$B$1:$AS$566,MATCH(V$1,'Tillförd energi'!$B$1:$AQ$1,0),FALSE)</f>
        <v>0</v>
      </c>
      <c r="W348">
        <f>VLOOKUP($B348,'Tillförd energi'!$B$1:$AS$566,MATCH(W$1,'Tillförd energi'!$B$1:$AQ$1,0),FALSE)</f>
        <v>0</v>
      </c>
      <c r="X348">
        <f>VLOOKUP($B348,'Tillförd energi'!$B$1:$AS$566,MATCH(X$1,'Tillförd energi'!$B$1:$AQ$1,0),FALSE)</f>
        <v>0</v>
      </c>
      <c r="Y348">
        <f>VLOOKUP($B348,'Tillförd energi'!$B$1:$AS$566,MATCH(Y$1,'Tillförd energi'!$B$1:$AQ$1,0),FALSE)</f>
        <v>0</v>
      </c>
      <c r="Z348">
        <f>VLOOKUP($B348,'Tillförd energi'!$B$1:$AS$566,MATCH(Z$1,'Tillförd energi'!$B$1:$AQ$1,0),FALSE)</f>
        <v>0</v>
      </c>
      <c r="AA348">
        <f>VLOOKUP($B348,'Tillförd energi'!$B$1:$AS$566,MATCH(AA$1,'Tillförd energi'!$B$1:$AQ$1,0),FALSE)</f>
        <v>0</v>
      </c>
      <c r="AB348">
        <f>VLOOKUP($B348,'Tillförd energi'!$B$1:$AS$566,MATCH(AB$1,'Tillförd energi'!$B$1:$AQ$1,0),FALSE)</f>
        <v>0</v>
      </c>
      <c r="AC348">
        <f>VLOOKUP($B348,'Tillförd energi'!$B$1:$AS$566,MATCH(AC$1,'Tillförd energi'!$B$1:$AQ$1,0),FALSE)</f>
        <v>0</v>
      </c>
      <c r="AD348">
        <f>VLOOKUP($B348,'Tillförd energi'!$B$1:$AS$566,MATCH(AD$1,'Tillförd energi'!$B$1:$AQ$1,0),FALSE)</f>
        <v>0</v>
      </c>
      <c r="AE348">
        <f>VLOOKUP($B348,'Tillförd energi'!$B$1:$AS$566,MATCH(AE$1,'Tillförd energi'!$B$1:$AQ$1,0),FALSE)</f>
        <v>0</v>
      </c>
      <c r="AF348">
        <f>VLOOKUP($B348,'Tillförd energi'!$B$1:$AS$566,MATCH(AF$1,'Tillförd energi'!$B$1:$AQ$1,0),FALSE)</f>
        <v>0.1</v>
      </c>
      <c r="AG348">
        <f>IFERROR(VLOOKUP(B348,Miljö!$B$1:$S$476,9,FALSE)/1,0)</f>
        <v>0</v>
      </c>
      <c r="AI348">
        <f t="shared" si="50"/>
        <v>8.1764700000000001</v>
      </c>
      <c r="AJ348">
        <f t="shared" si="51"/>
        <v>8.1764700000000001</v>
      </c>
      <c r="AK348">
        <f>IF(ISERROR(1/VLOOKUP($B348,Leveranser!$B$1:$S$500,MATCH("såld värme (gwh)",Leveranser!$B$1:$S$1,0),FALSE)),"",VLOOKUP($B348,Leveranser!$B$1:$S$500,MATCH("såld värme (gwh)",Leveranser!$B$1:$S$1,0),FALSE))</f>
        <v>3.9</v>
      </c>
      <c r="AL348" s="22">
        <f>VLOOKUP($B348,Leveranser!$B$1:$Y$500,MATCH("Totalt såld fjärrvärme till andra fjärrvärmeföretag",Leveranser!$B$1:$AA$1,0),FALSE)</f>
        <v>0</v>
      </c>
      <c r="AM348" s="22">
        <f>IF(ISERROR(1/VLOOKUP($B348,Miljö!$B$1:$S$500,MATCH("Såld mängd produktionsspecifik fjärrvärme (GWh)",Miljö!$B$1:$R$1,0),FALSE)),0,VLOOKUP($B348,Miljö!$B$1:$S$500,MATCH("Såld mängd produktionsspecifik fjärrvärme (GWh)",Miljö!$B$1:$R$1,0),FALSE))</f>
        <v>0</v>
      </c>
      <c r="AN348" s="23">
        <f t="shared" si="52"/>
        <v>0.47697845158118357</v>
      </c>
      <c r="AP348" t="str">
        <f>VLOOKUP($B348,'Miljövärden urval för publ'!$B$1:$H$450,7,FALSE)</f>
        <v>Ja</v>
      </c>
      <c r="AQ348" t="str">
        <f>VLOOKUP($B348,'Miljövärden urval för publ'!$B$1:$H$450,6,FALSE)</f>
        <v>Ja</v>
      </c>
      <c r="AU348">
        <f t="shared" si="53"/>
        <v>0.1</v>
      </c>
      <c r="AV348">
        <f t="shared" si="54"/>
        <v>0</v>
      </c>
      <c r="AW348">
        <f t="shared" si="55"/>
        <v>7.6764700000000001</v>
      </c>
      <c r="AX348">
        <f t="shared" si="56"/>
        <v>0</v>
      </c>
      <c r="AZ348">
        <f t="shared" si="57"/>
        <v>0</v>
      </c>
      <c r="BA348">
        <f t="shared" si="58"/>
        <v>0</v>
      </c>
      <c r="BC348">
        <f t="shared" si="59"/>
        <v>7.6764700000000001</v>
      </c>
    </row>
    <row r="349" spans="1:55" ht="15" customHeight="1" x14ac:dyDescent="0.25">
      <c r="A349" t="s">
        <v>487</v>
      </c>
      <c r="B349" t="s">
        <v>489</v>
      </c>
      <c r="C349">
        <f>VLOOKUP($B349,'Tillförd energi'!$B$1:$AS$566,MATCH(C$1,'Tillförd energi'!$B$1:$AQ$1,0),FALSE)</f>
        <v>0</v>
      </c>
      <c r="D349">
        <f>VLOOKUP($B349,'Tillförd energi'!$B$1:$AS$566,MATCH(D$1,'Tillförd energi'!$B$1:$AQ$1,0),FALSE)</f>
        <v>0.4</v>
      </c>
      <c r="E349">
        <f>VLOOKUP($B349,'Tillförd energi'!$B$1:$AS$566,MATCH(E$1,'Tillförd energi'!$B$1:$AQ$1,0),FALSE)</f>
        <v>0</v>
      </c>
      <c r="F349">
        <f>VLOOKUP($B349,'Tillförd energi'!$B$1:$AS$566,MATCH(F$1,'Tillförd energi'!$B$1:$AQ$1,0),FALSE)</f>
        <v>0</v>
      </c>
      <c r="G349">
        <f>VLOOKUP($B349,'Tillförd energi'!$B$1:$AS$566,MATCH(G$1,'Tillförd energi'!$B$1:$AQ$1,0),FALSE)</f>
        <v>0</v>
      </c>
      <c r="H349">
        <f>VLOOKUP($B349,'Tillförd energi'!$B$1:$AS$566,MATCH(H$1,'Tillförd energi'!$B$1:$AQ$1,0),FALSE)</f>
        <v>0</v>
      </c>
      <c r="I349">
        <f>VLOOKUP($B349,'Tillförd energi'!$B$1:$AS$566,MATCH(I$1,'Tillförd energi'!$B$1:$AQ$1,0),FALSE)</f>
        <v>0</v>
      </c>
      <c r="J349">
        <f>VLOOKUP($B349,'Tillförd energi'!$B$1:$AS$566,MATCH(J$1,'Tillförd energi'!$B$1:$AQ$1,0),FALSE)</f>
        <v>0</v>
      </c>
      <c r="K349">
        <v>0</v>
      </c>
      <c r="L349">
        <f>VLOOKUP($B349,'Tillförd energi'!$B$1:$AS$566,MATCH(L$1,'Tillförd energi'!$B$1:$AQ$1,0),FALSE)</f>
        <v>0</v>
      </c>
      <c r="M349">
        <f>VLOOKUP($B349,'Tillförd energi'!$B$1:$AS$566,MATCH(M$1,'Tillförd energi'!$B$1:$AQ$1,0),FALSE)</f>
        <v>0</v>
      </c>
      <c r="N349">
        <f>VLOOKUP($B349,'Tillförd energi'!$B$1:$AS$566,MATCH(N$1,'Tillförd energi'!$B$1:$AQ$1,0),FALSE)</f>
        <v>0</v>
      </c>
      <c r="O349">
        <f>VLOOKUP($B349,'Tillförd energi'!$B$1:$AS$566,MATCH(O$1,'Tillförd energi'!$B$1:$AQ$1,0),FALSE)</f>
        <v>0</v>
      </c>
      <c r="P349">
        <f>VLOOKUP($B349,'Tillförd energi'!$B$1:$AS$566,MATCH(P$1,'Tillförd energi'!$B$1:$AQ$1,0),FALSE)</f>
        <v>4.5999999999999996</v>
      </c>
      <c r="Q349">
        <f>VLOOKUP($B349,'Tillförd energi'!$B$1:$AS$566,MATCH(Q$1,'Tillförd energi'!$B$1:$AQ$1,0),FALSE)</f>
        <v>0</v>
      </c>
      <c r="R349">
        <f>VLOOKUP($B349,'Tillförd energi'!$B$1:$AS$566,MATCH(R$1,'Tillförd energi'!$B$1:$AQ$1,0),FALSE)</f>
        <v>0</v>
      </c>
      <c r="S349">
        <f>VLOOKUP($B349,'Tillförd energi'!$B$1:$AS$566,MATCH(S$1,'Tillförd energi'!$B$1:$AQ$1,0),FALSE)</f>
        <v>0</v>
      </c>
      <c r="T349">
        <f>VLOOKUP($B349,'Tillförd energi'!$B$1:$AS$566,MATCH(T$1,'Tillförd energi'!$B$1:$AQ$1,0),FALSE)</f>
        <v>0</v>
      </c>
      <c r="U349">
        <f>VLOOKUP($B349,'Tillförd energi'!$B$1:$AS$566,MATCH(U$1,'Tillförd energi'!$B$1:$AQ$1,0),FALSE)</f>
        <v>0</v>
      </c>
      <c r="V349">
        <f>VLOOKUP($B349,'Tillförd energi'!$B$1:$AS$566,MATCH(V$1,'Tillförd energi'!$B$1:$AQ$1,0),FALSE)</f>
        <v>0</v>
      </c>
      <c r="W349">
        <f>VLOOKUP($B349,'Tillförd energi'!$B$1:$AS$566,MATCH(W$1,'Tillförd energi'!$B$1:$AQ$1,0),FALSE)</f>
        <v>0</v>
      </c>
      <c r="X349">
        <f>VLOOKUP($B349,'Tillförd energi'!$B$1:$AS$566,MATCH(X$1,'Tillförd energi'!$B$1:$AQ$1,0),FALSE)</f>
        <v>0</v>
      </c>
      <c r="Y349">
        <f>VLOOKUP($B349,'Tillförd energi'!$B$1:$AS$566,MATCH(Y$1,'Tillförd energi'!$B$1:$AQ$1,0),FALSE)</f>
        <v>0</v>
      </c>
      <c r="Z349">
        <f>VLOOKUP($B349,'Tillförd energi'!$B$1:$AS$566,MATCH(Z$1,'Tillförd energi'!$B$1:$AQ$1,0),FALSE)</f>
        <v>0</v>
      </c>
      <c r="AA349">
        <f>VLOOKUP($B349,'Tillförd energi'!$B$1:$AS$566,MATCH(AA$1,'Tillförd energi'!$B$1:$AQ$1,0),FALSE)</f>
        <v>0</v>
      </c>
      <c r="AB349">
        <f>VLOOKUP($B349,'Tillförd energi'!$B$1:$AS$566,MATCH(AB$1,'Tillförd energi'!$B$1:$AQ$1,0),FALSE)</f>
        <v>0</v>
      </c>
      <c r="AC349">
        <f>VLOOKUP($B349,'Tillförd energi'!$B$1:$AS$566,MATCH(AC$1,'Tillförd energi'!$B$1:$AQ$1,0),FALSE)</f>
        <v>0</v>
      </c>
      <c r="AD349">
        <f>VLOOKUP($B349,'Tillförd energi'!$B$1:$AS$566,MATCH(AD$1,'Tillförd energi'!$B$1:$AQ$1,0),FALSE)</f>
        <v>0</v>
      </c>
      <c r="AE349">
        <f>VLOOKUP($B349,'Tillförd energi'!$B$1:$AS$566,MATCH(AE$1,'Tillförd energi'!$B$1:$AQ$1,0),FALSE)</f>
        <v>0</v>
      </c>
      <c r="AF349">
        <f>VLOOKUP($B349,'Tillförd energi'!$B$1:$AS$566,MATCH(AF$1,'Tillförd energi'!$B$1:$AQ$1,0),FALSE)</f>
        <v>0.1</v>
      </c>
      <c r="AG349">
        <f>IFERROR(VLOOKUP(B349,Miljö!$B$1:$S$476,9,FALSE)/1,0)</f>
        <v>0</v>
      </c>
      <c r="AI349">
        <f t="shared" si="50"/>
        <v>5.0999999999999996</v>
      </c>
      <c r="AJ349">
        <f t="shared" si="51"/>
        <v>5.0999999999999996</v>
      </c>
      <c r="AK349">
        <f>IF(ISERROR(1/VLOOKUP($B349,Leveranser!$B$1:$S$500,MATCH("såld värme (gwh)",Leveranser!$B$1:$S$1,0),FALSE)),"",VLOOKUP($B349,Leveranser!$B$1:$S$500,MATCH("såld värme (gwh)",Leveranser!$B$1:$S$1,0),FALSE))</f>
        <v>3.3</v>
      </c>
      <c r="AL349" s="22">
        <f>VLOOKUP($B349,Leveranser!$B$1:$Y$500,MATCH("Totalt såld fjärrvärme till andra fjärrvärmeföretag",Leveranser!$B$1:$AA$1,0),FALSE)</f>
        <v>0</v>
      </c>
      <c r="AM349" s="22">
        <f>IF(ISERROR(1/VLOOKUP($B349,Miljö!$B$1:$S$500,MATCH("Såld mängd produktionsspecifik fjärrvärme (GWh)",Miljö!$B$1:$R$1,0),FALSE)),0,VLOOKUP($B349,Miljö!$B$1:$S$500,MATCH("Såld mängd produktionsspecifik fjärrvärme (GWh)",Miljö!$B$1:$R$1,0),FALSE))</f>
        <v>0</v>
      </c>
      <c r="AN349" s="23">
        <f t="shared" si="52"/>
        <v>0.6470588235294118</v>
      </c>
      <c r="AP349" t="str">
        <f>VLOOKUP($B349,'Miljövärden urval för publ'!$B$1:$H$450,7,FALSE)</f>
        <v>Ja</v>
      </c>
      <c r="AQ349" t="str">
        <f>VLOOKUP($B349,'Miljövärden urval för publ'!$B$1:$H$450,6,FALSE)</f>
        <v>Ja</v>
      </c>
      <c r="AU349">
        <f t="shared" si="53"/>
        <v>0.1</v>
      </c>
      <c r="AV349">
        <f t="shared" si="54"/>
        <v>0</v>
      </c>
      <c r="AW349">
        <f t="shared" si="55"/>
        <v>4.5999999999999996</v>
      </c>
      <c r="AX349">
        <f t="shared" si="56"/>
        <v>0</v>
      </c>
      <c r="AZ349">
        <f t="shared" si="57"/>
        <v>0</v>
      </c>
      <c r="BA349">
        <f t="shared" si="58"/>
        <v>0</v>
      </c>
      <c r="BC349">
        <f t="shared" si="59"/>
        <v>4.5999999999999996</v>
      </c>
    </row>
    <row r="350" spans="1:55" ht="15" customHeight="1" x14ac:dyDescent="0.25">
      <c r="A350" t="s">
        <v>487</v>
      </c>
      <c r="B350" t="s">
        <v>490</v>
      </c>
      <c r="C350">
        <f>VLOOKUP($B350,'Tillförd energi'!$B$1:$AS$566,MATCH(C$1,'Tillförd energi'!$B$1:$AQ$1,0),FALSE)</f>
        <v>0</v>
      </c>
      <c r="D350">
        <f>VLOOKUP($B350,'Tillförd energi'!$B$1:$AS$566,MATCH(D$1,'Tillförd energi'!$B$1:$AQ$1,0),FALSE)</f>
        <v>3.9340700000000002</v>
      </c>
      <c r="E350">
        <f>VLOOKUP($B350,'Tillförd energi'!$B$1:$AS$566,MATCH(E$1,'Tillförd energi'!$B$1:$AQ$1,0),FALSE)</f>
        <v>0</v>
      </c>
      <c r="F350">
        <f>VLOOKUP($B350,'Tillförd energi'!$B$1:$AS$566,MATCH(F$1,'Tillförd energi'!$B$1:$AQ$1,0),FALSE)</f>
        <v>0</v>
      </c>
      <c r="G350">
        <f>VLOOKUP($B350,'Tillförd energi'!$B$1:$AS$566,MATCH(G$1,'Tillförd energi'!$B$1:$AQ$1,0),FALSE)</f>
        <v>0</v>
      </c>
      <c r="H350">
        <f>VLOOKUP($B350,'Tillförd energi'!$B$1:$AS$566,MATCH(H$1,'Tillförd energi'!$B$1:$AQ$1,0),FALSE)</f>
        <v>0</v>
      </c>
      <c r="I350">
        <f>VLOOKUP($B350,'Tillförd energi'!$B$1:$AS$566,MATCH(I$1,'Tillförd energi'!$B$1:$AQ$1,0),FALSE)</f>
        <v>0.60340899999999997</v>
      </c>
      <c r="J350">
        <f>VLOOKUP($B350,'Tillförd energi'!$B$1:$AS$566,MATCH(J$1,'Tillförd energi'!$B$1:$AQ$1,0),FALSE)</f>
        <v>2.1</v>
      </c>
      <c r="K350">
        <v>0</v>
      </c>
      <c r="L350">
        <f>VLOOKUP($B350,'Tillförd energi'!$B$1:$AS$566,MATCH(L$1,'Tillförd energi'!$B$1:$AQ$1,0),FALSE)</f>
        <v>73.555899999999994</v>
      </c>
      <c r="M350">
        <f>VLOOKUP($B350,'Tillförd energi'!$B$1:$AS$566,MATCH(M$1,'Tillförd energi'!$B$1:$AQ$1,0),FALSE)</f>
        <v>8.4426199999999998</v>
      </c>
      <c r="N350">
        <f>VLOOKUP($B350,'Tillförd energi'!$B$1:$AS$566,MATCH(N$1,'Tillförd energi'!$B$1:$AQ$1,0),FALSE)</f>
        <v>15.6854</v>
      </c>
      <c r="O350">
        <f>VLOOKUP($B350,'Tillförd energi'!$B$1:$AS$566,MATCH(O$1,'Tillförd energi'!$B$1:$AQ$1,0),FALSE)</f>
        <v>0</v>
      </c>
      <c r="P350">
        <f>VLOOKUP($B350,'Tillförd energi'!$B$1:$AS$566,MATCH(P$1,'Tillförd energi'!$B$1:$AQ$1,0),FALSE)</f>
        <v>20.8428</v>
      </c>
      <c r="Q350">
        <f>VLOOKUP($B350,'Tillförd energi'!$B$1:$AS$566,MATCH(Q$1,'Tillförd energi'!$B$1:$AQ$1,0),FALSE)</f>
        <v>0</v>
      </c>
      <c r="R350">
        <f>VLOOKUP($B350,'Tillförd energi'!$B$1:$AS$566,MATCH(R$1,'Tillförd energi'!$B$1:$AQ$1,0),FALSE)</f>
        <v>0</v>
      </c>
      <c r="S350">
        <f>VLOOKUP($B350,'Tillförd energi'!$B$1:$AS$566,MATCH(S$1,'Tillförd energi'!$B$1:$AQ$1,0),FALSE)</f>
        <v>0.5</v>
      </c>
      <c r="T350">
        <f>VLOOKUP($B350,'Tillförd energi'!$B$1:$AS$566,MATCH(T$1,'Tillförd energi'!$B$1:$AQ$1,0),FALSE)</f>
        <v>0</v>
      </c>
      <c r="U350">
        <f>VLOOKUP($B350,'Tillförd energi'!$B$1:$AS$566,MATCH(U$1,'Tillförd energi'!$B$1:$AQ$1,0),FALSE)</f>
        <v>0</v>
      </c>
      <c r="V350">
        <f>VLOOKUP($B350,'Tillförd energi'!$B$1:$AS$566,MATCH(V$1,'Tillförd energi'!$B$1:$AQ$1,0),FALSE)</f>
        <v>0</v>
      </c>
      <c r="W350">
        <f>VLOOKUP($B350,'Tillförd energi'!$B$1:$AS$566,MATCH(W$1,'Tillförd energi'!$B$1:$AQ$1,0),FALSE)</f>
        <v>0</v>
      </c>
      <c r="X350">
        <f>VLOOKUP($B350,'Tillförd energi'!$B$1:$AS$566,MATCH(X$1,'Tillförd energi'!$B$1:$AQ$1,0),FALSE)</f>
        <v>0</v>
      </c>
      <c r="Y350">
        <f>VLOOKUP($B350,'Tillförd energi'!$B$1:$AS$566,MATCH(Y$1,'Tillförd energi'!$B$1:$AQ$1,0),FALSE)</f>
        <v>0</v>
      </c>
      <c r="Z350">
        <f>VLOOKUP($B350,'Tillförd energi'!$B$1:$AS$566,MATCH(Z$1,'Tillförd energi'!$B$1:$AQ$1,0),FALSE)</f>
        <v>0</v>
      </c>
      <c r="AA350">
        <f>VLOOKUP($B350,'Tillförd energi'!$B$1:$AS$566,MATCH(AA$1,'Tillförd energi'!$B$1:$AQ$1,0),FALSE)</f>
        <v>0</v>
      </c>
      <c r="AB350">
        <f>VLOOKUP($B350,'Tillförd energi'!$B$1:$AS$566,MATCH(AB$1,'Tillförd energi'!$B$1:$AQ$1,0),FALSE)</f>
        <v>0</v>
      </c>
      <c r="AC350">
        <f>VLOOKUP($B350,'Tillförd energi'!$B$1:$AS$566,MATCH(AC$1,'Tillförd energi'!$B$1:$AQ$1,0),FALSE)</f>
        <v>18.3</v>
      </c>
      <c r="AD350">
        <f>VLOOKUP($B350,'Tillförd energi'!$B$1:$AS$566,MATCH(AD$1,'Tillförd energi'!$B$1:$AQ$1,0),FALSE)</f>
        <v>0</v>
      </c>
      <c r="AE350">
        <f>VLOOKUP($B350,'Tillförd energi'!$B$1:$AS$566,MATCH(AE$1,'Tillförd energi'!$B$1:$AQ$1,0),FALSE)</f>
        <v>0</v>
      </c>
      <c r="AF350">
        <f>VLOOKUP($B350,'Tillförd energi'!$B$1:$AS$566,MATCH(AF$1,'Tillförd energi'!$B$1:$AQ$1,0),FALSE)</f>
        <v>4.3563499999999999</v>
      </c>
      <c r="AG350">
        <f>IFERROR(VLOOKUP(B350,Miljö!$B$1:$S$476,9,FALSE)/1,0)</f>
        <v>0</v>
      </c>
      <c r="AI350">
        <f t="shared" si="50"/>
        <v>148.320549</v>
      </c>
      <c r="AJ350">
        <f t="shared" si="51"/>
        <v>148.320549</v>
      </c>
      <c r="AK350">
        <f>IF(ISERROR(1/VLOOKUP($B350,Leveranser!$B$1:$S$500,MATCH("såld värme (gwh)",Leveranser!$B$1:$S$1,0),FALSE)),"",VLOOKUP($B350,Leveranser!$B$1:$S$500,MATCH("såld värme (gwh)",Leveranser!$B$1:$S$1,0),FALSE))</f>
        <v>111</v>
      </c>
      <c r="AL350" s="22">
        <f>VLOOKUP($B350,Leveranser!$B$1:$Y$500,MATCH("Totalt såld fjärrvärme till andra fjärrvärmeföretag",Leveranser!$B$1:$AA$1,0),FALSE)</f>
        <v>0</v>
      </c>
      <c r="AM350" s="22">
        <f>IF(ISERROR(1/VLOOKUP($B350,Miljö!$B$1:$S$500,MATCH("Såld mängd produktionsspecifik fjärrvärme (GWh)",Miljö!$B$1:$R$1,0),FALSE)),0,VLOOKUP($B350,Miljö!$B$1:$S$500,MATCH("Såld mängd produktionsspecifik fjärrvärme (GWh)",Miljö!$B$1:$R$1,0),FALSE))</f>
        <v>0</v>
      </c>
      <c r="AN350" s="23">
        <f t="shared" si="52"/>
        <v>0.74837910693008558</v>
      </c>
      <c r="AP350" t="str">
        <f>VLOOKUP($B350,'Miljövärden urval för publ'!$B$1:$H$450,7,FALSE)</f>
        <v>Ja</v>
      </c>
      <c r="AQ350" t="str">
        <f>VLOOKUP($B350,'Miljövärden urval för publ'!$B$1:$H$450,6,FALSE)</f>
        <v>Ja</v>
      </c>
      <c r="AU350">
        <f t="shared" si="53"/>
        <v>4.3563499999999999</v>
      </c>
      <c r="AV350">
        <f t="shared" si="54"/>
        <v>0</v>
      </c>
      <c r="AW350">
        <f t="shared" si="55"/>
        <v>44.970820000000003</v>
      </c>
      <c r="AX350">
        <f t="shared" si="56"/>
        <v>0.5</v>
      </c>
      <c r="AZ350">
        <f t="shared" si="57"/>
        <v>0</v>
      </c>
      <c r="BA350">
        <f t="shared" si="58"/>
        <v>0</v>
      </c>
      <c r="BC350">
        <f t="shared" si="59"/>
        <v>119.02672</v>
      </c>
    </row>
    <row r="351" spans="1:55" ht="15" customHeight="1" x14ac:dyDescent="0.25">
      <c r="A351" t="s">
        <v>491</v>
      </c>
      <c r="B351" t="s">
        <v>492</v>
      </c>
      <c r="C351">
        <f>VLOOKUP($B351,'Tillförd energi'!$B$1:$AS$566,MATCH(C$1,'Tillförd energi'!$B$1:$AQ$1,0),FALSE)</f>
        <v>0</v>
      </c>
      <c r="D351">
        <f>VLOOKUP($B351,'Tillförd energi'!$B$1:$AS$566,MATCH(D$1,'Tillförd energi'!$B$1:$AQ$1,0),FALSE)</f>
        <v>0</v>
      </c>
      <c r="E351">
        <f>VLOOKUP($B351,'Tillförd energi'!$B$1:$AS$566,MATCH(E$1,'Tillförd energi'!$B$1:$AQ$1,0),FALSE)</f>
        <v>0</v>
      </c>
      <c r="F351">
        <f>VLOOKUP($B351,'Tillförd energi'!$B$1:$AS$566,MATCH(F$1,'Tillförd energi'!$B$1:$AQ$1,0),FALSE)</f>
        <v>0</v>
      </c>
      <c r="G351">
        <f>VLOOKUP($B351,'Tillförd energi'!$B$1:$AS$566,MATCH(G$1,'Tillförd energi'!$B$1:$AQ$1,0),FALSE)</f>
        <v>0</v>
      </c>
      <c r="H351">
        <f>VLOOKUP($B351,'Tillförd energi'!$B$1:$AS$566,MATCH(H$1,'Tillförd energi'!$B$1:$AQ$1,0),FALSE)</f>
        <v>0</v>
      </c>
      <c r="I351">
        <f>VLOOKUP($B351,'Tillförd energi'!$B$1:$AS$566,MATCH(I$1,'Tillförd energi'!$B$1:$AQ$1,0),FALSE)</f>
        <v>0</v>
      </c>
      <c r="J351">
        <f>VLOOKUP($B351,'Tillförd energi'!$B$1:$AS$566,MATCH(J$1,'Tillförd energi'!$B$1:$AQ$1,0),FALSE)</f>
        <v>0</v>
      </c>
      <c r="K351">
        <v>0</v>
      </c>
      <c r="L351">
        <f>VLOOKUP($B351,'Tillförd energi'!$B$1:$AS$566,MATCH(L$1,'Tillförd energi'!$B$1:$AQ$1,0),FALSE)</f>
        <v>0</v>
      </c>
      <c r="M351">
        <f>VLOOKUP($B351,'Tillförd energi'!$B$1:$AS$566,MATCH(M$1,'Tillförd energi'!$B$1:$AQ$1,0),FALSE)</f>
        <v>0</v>
      </c>
      <c r="N351">
        <f>VLOOKUP($B351,'Tillförd energi'!$B$1:$AS$566,MATCH(N$1,'Tillförd energi'!$B$1:$AQ$1,0),FALSE)</f>
        <v>0</v>
      </c>
      <c r="O351">
        <f>VLOOKUP($B351,'Tillförd energi'!$B$1:$AS$566,MATCH(O$1,'Tillförd energi'!$B$1:$AQ$1,0),FALSE)</f>
        <v>0</v>
      </c>
      <c r="P351">
        <f>VLOOKUP($B351,'Tillförd energi'!$B$1:$AS$566,MATCH(P$1,'Tillförd energi'!$B$1:$AQ$1,0),FALSE)</f>
        <v>0</v>
      </c>
      <c r="Q351">
        <f>VLOOKUP($B351,'Tillförd energi'!$B$1:$AS$566,MATCH(Q$1,'Tillförd energi'!$B$1:$AQ$1,0),FALSE)</f>
        <v>6.2988499999999998</v>
      </c>
      <c r="R351">
        <f>VLOOKUP($B351,'Tillförd energi'!$B$1:$AS$566,MATCH(R$1,'Tillförd energi'!$B$1:$AQ$1,0),FALSE)</f>
        <v>0</v>
      </c>
      <c r="S351">
        <f>VLOOKUP($B351,'Tillförd energi'!$B$1:$AS$566,MATCH(S$1,'Tillförd energi'!$B$1:$AQ$1,0),FALSE)</f>
        <v>0</v>
      </c>
      <c r="T351">
        <f>VLOOKUP($B351,'Tillförd energi'!$B$1:$AS$566,MATCH(T$1,'Tillförd energi'!$B$1:$AQ$1,0),FALSE)</f>
        <v>0</v>
      </c>
      <c r="U351">
        <f>VLOOKUP($B351,'Tillförd energi'!$B$1:$AS$566,MATCH(U$1,'Tillförd energi'!$B$1:$AQ$1,0),FALSE)</f>
        <v>0</v>
      </c>
      <c r="V351">
        <f>VLOOKUP($B351,'Tillförd energi'!$B$1:$AS$566,MATCH(V$1,'Tillförd energi'!$B$1:$AQ$1,0),FALSE)</f>
        <v>0</v>
      </c>
      <c r="W351">
        <f>VLOOKUP($B351,'Tillförd energi'!$B$1:$AS$566,MATCH(W$1,'Tillförd energi'!$B$1:$AQ$1,0),FALSE)</f>
        <v>0</v>
      </c>
      <c r="X351">
        <f>VLOOKUP($B351,'Tillförd energi'!$B$1:$AS$566,MATCH(X$1,'Tillförd energi'!$B$1:$AQ$1,0),FALSE)</f>
        <v>0</v>
      </c>
      <c r="Y351">
        <f>VLOOKUP($B351,'Tillförd energi'!$B$1:$AS$566,MATCH(Y$1,'Tillförd energi'!$B$1:$AQ$1,0),FALSE)</f>
        <v>0</v>
      </c>
      <c r="Z351">
        <f>VLOOKUP($B351,'Tillförd energi'!$B$1:$AS$566,MATCH(Z$1,'Tillförd energi'!$B$1:$AQ$1,0),FALSE)</f>
        <v>0</v>
      </c>
      <c r="AA351">
        <f>VLOOKUP($B351,'Tillförd energi'!$B$1:$AS$566,MATCH(AA$1,'Tillförd energi'!$B$1:$AQ$1,0),FALSE)</f>
        <v>0</v>
      </c>
      <c r="AB351">
        <f>VLOOKUP($B351,'Tillförd energi'!$B$1:$AS$566,MATCH(AB$1,'Tillförd energi'!$B$1:$AQ$1,0),FALSE)</f>
        <v>0</v>
      </c>
      <c r="AC351">
        <f>VLOOKUP($B351,'Tillförd energi'!$B$1:$AS$566,MATCH(AC$1,'Tillförd energi'!$B$1:$AQ$1,0),FALSE)</f>
        <v>0</v>
      </c>
      <c r="AD351">
        <f>VLOOKUP($B351,'Tillförd energi'!$B$1:$AS$566,MATCH(AD$1,'Tillförd energi'!$B$1:$AQ$1,0),FALSE)</f>
        <v>0</v>
      </c>
      <c r="AE351">
        <f>VLOOKUP($B351,'Tillförd energi'!$B$1:$AS$566,MATCH(AE$1,'Tillförd energi'!$B$1:$AQ$1,0),FALSE)</f>
        <v>0</v>
      </c>
      <c r="AF351">
        <f>VLOOKUP($B351,'Tillförd energi'!$B$1:$AS$566,MATCH(AF$1,'Tillförd energi'!$B$1:$AQ$1,0),FALSE)</f>
        <v>0.13197</v>
      </c>
      <c r="AG351">
        <f>IFERROR(VLOOKUP(B351,Miljö!$B$1:$S$476,9,FALSE)/1,0)</f>
        <v>0</v>
      </c>
      <c r="AI351">
        <f t="shared" si="50"/>
        <v>6.4308199999999998</v>
      </c>
      <c r="AJ351">
        <f t="shared" si="51"/>
        <v>6.4308199999999998</v>
      </c>
      <c r="AK351">
        <f>IF(ISERROR(1/VLOOKUP($B351,Leveranser!$B$1:$S$500,MATCH("såld värme (gwh)",Leveranser!$B$1:$S$1,0),FALSE)),"",VLOOKUP($B351,Leveranser!$B$1:$S$500,MATCH("såld värme (gwh)",Leveranser!$B$1:$S$1,0),FALSE))</f>
        <v>4.399</v>
      </c>
      <c r="AL351" s="22">
        <f>VLOOKUP($B351,Leveranser!$B$1:$Y$500,MATCH("Totalt såld fjärrvärme till andra fjärrvärmeföretag",Leveranser!$B$1:$AA$1,0),FALSE)</f>
        <v>0</v>
      </c>
      <c r="AM351" s="22">
        <f>IF(ISERROR(1/VLOOKUP($B351,Miljö!$B$1:$S$500,MATCH("Såld mängd produktionsspecifik fjärrvärme (GWh)",Miljö!$B$1:$R$1,0),FALSE)),0,VLOOKUP($B351,Miljö!$B$1:$S$500,MATCH("Såld mängd produktionsspecifik fjärrvärme (GWh)",Miljö!$B$1:$R$1,0),FALSE))</f>
        <v>0</v>
      </c>
      <c r="AN351" s="23">
        <f t="shared" si="52"/>
        <v>0.68404962353168031</v>
      </c>
      <c r="AP351" t="str">
        <f>VLOOKUP($B351,'Miljövärden urval för publ'!$B$1:$H$450,7,FALSE)</f>
        <v>Ja</v>
      </c>
      <c r="AQ351" t="str">
        <f>VLOOKUP($B351,'Miljövärden urval för publ'!$B$1:$H$450,6,FALSE)</f>
        <v>Nej</v>
      </c>
      <c r="AU351">
        <f t="shared" si="53"/>
        <v>0.13197</v>
      </c>
      <c r="AV351">
        <f t="shared" si="54"/>
        <v>0</v>
      </c>
      <c r="AW351">
        <f t="shared" si="55"/>
        <v>6.2988499999999998</v>
      </c>
      <c r="AX351">
        <f t="shared" si="56"/>
        <v>0</v>
      </c>
      <c r="AZ351">
        <f t="shared" si="57"/>
        <v>0</v>
      </c>
      <c r="BA351">
        <f t="shared" si="58"/>
        <v>0</v>
      </c>
      <c r="BC351">
        <f t="shared" si="59"/>
        <v>6.2988499999999998</v>
      </c>
    </row>
    <row r="352" spans="1:55" ht="15" customHeight="1" x14ac:dyDescent="0.25">
      <c r="A352" t="s">
        <v>491</v>
      </c>
      <c r="B352" t="s">
        <v>493</v>
      </c>
      <c r="C352">
        <f>VLOOKUP($B352,'Tillförd energi'!$B$1:$AS$566,MATCH(C$1,'Tillförd energi'!$B$1:$AQ$1,0),FALSE)</f>
        <v>0</v>
      </c>
      <c r="D352">
        <f>VLOOKUP($B352,'Tillförd energi'!$B$1:$AS$566,MATCH(D$1,'Tillförd energi'!$B$1:$AQ$1,0),FALSE)</f>
        <v>0</v>
      </c>
      <c r="E352">
        <f>VLOOKUP($B352,'Tillförd energi'!$B$1:$AS$566,MATCH(E$1,'Tillförd energi'!$B$1:$AQ$1,0),FALSE)</f>
        <v>0</v>
      </c>
      <c r="F352">
        <f>VLOOKUP($B352,'Tillförd energi'!$B$1:$AS$566,MATCH(F$1,'Tillförd energi'!$B$1:$AQ$1,0),FALSE)</f>
        <v>0</v>
      </c>
      <c r="G352">
        <f>VLOOKUP($B352,'Tillförd energi'!$B$1:$AS$566,MATCH(G$1,'Tillförd energi'!$B$1:$AQ$1,0),FALSE)</f>
        <v>0</v>
      </c>
      <c r="H352">
        <f>VLOOKUP($B352,'Tillförd energi'!$B$1:$AS$566,MATCH(H$1,'Tillförd energi'!$B$1:$AQ$1,0),FALSE)</f>
        <v>0</v>
      </c>
      <c r="I352">
        <f>VLOOKUP($B352,'Tillförd energi'!$B$1:$AS$566,MATCH(I$1,'Tillförd energi'!$B$1:$AQ$1,0),FALSE)</f>
        <v>0</v>
      </c>
      <c r="J352">
        <f>VLOOKUP($B352,'Tillförd energi'!$B$1:$AS$566,MATCH(J$1,'Tillförd energi'!$B$1:$AQ$1,0),FALSE)</f>
        <v>0</v>
      </c>
      <c r="K352">
        <v>0</v>
      </c>
      <c r="L352">
        <f>VLOOKUP($B352,'Tillförd energi'!$B$1:$AS$566,MATCH(L$1,'Tillförd energi'!$B$1:$AQ$1,0),FALSE)</f>
        <v>0</v>
      </c>
      <c r="M352">
        <f>VLOOKUP($B352,'Tillförd energi'!$B$1:$AS$566,MATCH(M$1,'Tillförd energi'!$B$1:$AQ$1,0),FALSE)</f>
        <v>0</v>
      </c>
      <c r="N352">
        <f>VLOOKUP($B352,'Tillförd energi'!$B$1:$AS$566,MATCH(N$1,'Tillförd energi'!$B$1:$AQ$1,0),FALSE)</f>
        <v>0</v>
      </c>
      <c r="O352">
        <f>VLOOKUP($B352,'Tillförd energi'!$B$1:$AS$566,MATCH(O$1,'Tillförd energi'!$B$1:$AQ$1,0),FALSE)</f>
        <v>0</v>
      </c>
      <c r="P352">
        <f>VLOOKUP($B352,'Tillförd energi'!$B$1:$AS$566,MATCH(P$1,'Tillförd energi'!$B$1:$AQ$1,0),FALSE)</f>
        <v>4.7389999999999999</v>
      </c>
      <c r="Q352">
        <f>VLOOKUP($B352,'Tillförd energi'!$B$1:$AS$566,MATCH(Q$1,'Tillförd energi'!$B$1:$AQ$1,0),FALSE)</f>
        <v>0</v>
      </c>
      <c r="R352">
        <f>VLOOKUP($B352,'Tillförd energi'!$B$1:$AS$566,MATCH(R$1,'Tillförd energi'!$B$1:$AQ$1,0),FALSE)</f>
        <v>0</v>
      </c>
      <c r="S352">
        <f>VLOOKUP($B352,'Tillförd energi'!$B$1:$AS$566,MATCH(S$1,'Tillförd energi'!$B$1:$AQ$1,0),FALSE)</f>
        <v>0</v>
      </c>
      <c r="T352">
        <f>VLOOKUP($B352,'Tillförd energi'!$B$1:$AS$566,MATCH(T$1,'Tillförd energi'!$B$1:$AQ$1,0),FALSE)</f>
        <v>0</v>
      </c>
      <c r="U352">
        <f>VLOOKUP($B352,'Tillförd energi'!$B$1:$AS$566,MATCH(U$1,'Tillförd energi'!$B$1:$AQ$1,0),FALSE)</f>
        <v>0</v>
      </c>
      <c r="V352">
        <f>VLOOKUP($B352,'Tillförd energi'!$B$1:$AS$566,MATCH(V$1,'Tillförd energi'!$B$1:$AQ$1,0),FALSE)</f>
        <v>0</v>
      </c>
      <c r="W352">
        <f>VLOOKUP($B352,'Tillförd energi'!$B$1:$AS$566,MATCH(W$1,'Tillförd energi'!$B$1:$AQ$1,0),FALSE)</f>
        <v>0.17199999999999999</v>
      </c>
      <c r="X352">
        <f>VLOOKUP($B352,'Tillförd energi'!$B$1:$AS$566,MATCH(X$1,'Tillförd energi'!$B$1:$AQ$1,0),FALSE)</f>
        <v>0</v>
      </c>
      <c r="Y352">
        <f>VLOOKUP($B352,'Tillförd energi'!$B$1:$AS$566,MATCH(Y$1,'Tillförd energi'!$B$1:$AQ$1,0),FALSE)</f>
        <v>0</v>
      </c>
      <c r="Z352">
        <f>VLOOKUP($B352,'Tillförd energi'!$B$1:$AS$566,MATCH(Z$1,'Tillförd energi'!$B$1:$AQ$1,0),FALSE)</f>
        <v>0</v>
      </c>
      <c r="AA352">
        <f>VLOOKUP($B352,'Tillförd energi'!$B$1:$AS$566,MATCH(AA$1,'Tillförd energi'!$B$1:$AQ$1,0),FALSE)</f>
        <v>0</v>
      </c>
      <c r="AB352">
        <f>VLOOKUP($B352,'Tillförd energi'!$B$1:$AS$566,MATCH(AB$1,'Tillförd energi'!$B$1:$AQ$1,0),FALSE)</f>
        <v>0</v>
      </c>
      <c r="AC352">
        <f>VLOOKUP($B352,'Tillförd energi'!$B$1:$AS$566,MATCH(AC$1,'Tillförd energi'!$B$1:$AQ$1,0),FALSE)</f>
        <v>0</v>
      </c>
      <c r="AD352">
        <f>VLOOKUP($B352,'Tillförd energi'!$B$1:$AS$566,MATCH(AD$1,'Tillförd energi'!$B$1:$AQ$1,0),FALSE)</f>
        <v>0</v>
      </c>
      <c r="AE352">
        <f>VLOOKUP($B352,'Tillförd energi'!$B$1:$AS$566,MATCH(AE$1,'Tillförd energi'!$B$1:$AQ$1,0),FALSE)</f>
        <v>0</v>
      </c>
      <c r="AF352">
        <f>VLOOKUP($B352,'Tillförd energi'!$B$1:$AS$566,MATCH(AF$1,'Tillförd energi'!$B$1:$AQ$1,0),FALSE)</f>
        <v>0.1</v>
      </c>
      <c r="AG352">
        <f>IFERROR(VLOOKUP(B352,Miljö!$B$1:$S$476,9,FALSE)/1,0)</f>
        <v>0</v>
      </c>
      <c r="AI352">
        <f t="shared" si="50"/>
        <v>5.0109999999999992</v>
      </c>
      <c r="AJ352">
        <f t="shared" si="51"/>
        <v>5.0109999999999992</v>
      </c>
      <c r="AK352">
        <f>IF(ISERROR(1/VLOOKUP($B352,Leveranser!$B$1:$S$500,MATCH("såld värme (gwh)",Leveranser!$B$1:$S$1,0),FALSE)),"",VLOOKUP($B352,Leveranser!$B$1:$S$500,MATCH("såld värme (gwh)",Leveranser!$B$1:$S$1,0),FALSE))</f>
        <v>4.226</v>
      </c>
      <c r="AL352" s="22">
        <f>VLOOKUP($B352,Leveranser!$B$1:$Y$500,MATCH("Totalt såld fjärrvärme till andra fjärrvärmeföretag",Leveranser!$B$1:$AA$1,0),FALSE)</f>
        <v>0</v>
      </c>
      <c r="AM352" s="22">
        <f>IF(ISERROR(1/VLOOKUP($B352,Miljö!$B$1:$S$500,MATCH("Såld mängd produktionsspecifik fjärrvärme (GWh)",Miljö!$B$1:$R$1,0),FALSE)),0,VLOOKUP($B352,Miljö!$B$1:$S$500,MATCH("Såld mängd produktionsspecifik fjärrvärme (GWh)",Miljö!$B$1:$R$1,0),FALSE))</f>
        <v>0</v>
      </c>
      <c r="AN352" s="23">
        <f t="shared" si="52"/>
        <v>0.84334464178806634</v>
      </c>
      <c r="AP352" t="str">
        <f>VLOOKUP($B352,'Miljövärden urval för publ'!$B$1:$H$450,7,FALSE)</f>
        <v>Ja</v>
      </c>
      <c r="AQ352" t="str">
        <f>VLOOKUP($B352,'Miljövärden urval för publ'!$B$1:$H$450,6,FALSE)</f>
        <v>Ja</v>
      </c>
      <c r="AU352">
        <f t="shared" si="53"/>
        <v>0.1</v>
      </c>
      <c r="AV352">
        <f t="shared" si="54"/>
        <v>0</v>
      </c>
      <c r="AW352">
        <f t="shared" si="55"/>
        <v>4.7389999999999999</v>
      </c>
      <c r="AX352">
        <f t="shared" si="56"/>
        <v>0</v>
      </c>
      <c r="AZ352">
        <f t="shared" si="57"/>
        <v>0</v>
      </c>
      <c r="BA352">
        <f t="shared" si="58"/>
        <v>0</v>
      </c>
      <c r="BC352">
        <f t="shared" si="59"/>
        <v>4.9109999999999996</v>
      </c>
    </row>
    <row r="353" spans="1:55" ht="15" customHeight="1" x14ac:dyDescent="0.25">
      <c r="A353" t="s">
        <v>491</v>
      </c>
      <c r="B353" t="s">
        <v>494</v>
      </c>
      <c r="C353">
        <f>VLOOKUP($B353,'Tillförd energi'!$B$1:$AS$566,MATCH(C$1,'Tillförd energi'!$B$1:$AQ$1,0),FALSE)</f>
        <v>0</v>
      </c>
      <c r="D353">
        <f>VLOOKUP($B353,'Tillförd energi'!$B$1:$AS$566,MATCH(D$1,'Tillförd energi'!$B$1:$AQ$1,0),FALSE)</f>
        <v>0</v>
      </c>
      <c r="E353">
        <f>VLOOKUP($B353,'Tillförd energi'!$B$1:$AS$566,MATCH(E$1,'Tillförd energi'!$B$1:$AQ$1,0),FALSE)</f>
        <v>0</v>
      </c>
      <c r="F353">
        <f>VLOOKUP($B353,'Tillförd energi'!$B$1:$AS$566,MATCH(F$1,'Tillförd energi'!$B$1:$AQ$1,0),FALSE)</f>
        <v>0</v>
      </c>
      <c r="G353">
        <f>VLOOKUP($B353,'Tillförd energi'!$B$1:$AS$566,MATCH(G$1,'Tillförd energi'!$B$1:$AQ$1,0),FALSE)</f>
        <v>0</v>
      </c>
      <c r="H353">
        <f>VLOOKUP($B353,'Tillförd energi'!$B$1:$AS$566,MATCH(H$1,'Tillförd energi'!$B$1:$AQ$1,0),FALSE)</f>
        <v>0</v>
      </c>
      <c r="I353">
        <f>VLOOKUP($B353,'Tillförd energi'!$B$1:$AS$566,MATCH(I$1,'Tillförd energi'!$B$1:$AQ$1,0),FALSE)</f>
        <v>0</v>
      </c>
      <c r="J353">
        <f>VLOOKUP($B353,'Tillförd energi'!$B$1:$AS$566,MATCH(J$1,'Tillförd energi'!$B$1:$AQ$1,0),FALSE)</f>
        <v>0</v>
      </c>
      <c r="K353">
        <v>0</v>
      </c>
      <c r="L353">
        <f>VLOOKUP($B353,'Tillförd energi'!$B$1:$AS$566,MATCH(L$1,'Tillförd energi'!$B$1:$AQ$1,0),FALSE)</f>
        <v>0</v>
      </c>
      <c r="M353">
        <f>VLOOKUP($B353,'Tillförd energi'!$B$1:$AS$566,MATCH(M$1,'Tillförd energi'!$B$1:$AQ$1,0),FALSE)</f>
        <v>0</v>
      </c>
      <c r="N353">
        <f>VLOOKUP($B353,'Tillförd energi'!$B$1:$AS$566,MATCH(N$1,'Tillförd energi'!$B$1:$AQ$1,0),FALSE)</f>
        <v>0</v>
      </c>
      <c r="O353">
        <f>VLOOKUP($B353,'Tillförd energi'!$B$1:$AS$566,MATCH(O$1,'Tillförd energi'!$B$1:$AQ$1,0),FALSE)</f>
        <v>0</v>
      </c>
      <c r="P353">
        <f>VLOOKUP($B353,'Tillförd energi'!$B$1:$AS$566,MATCH(P$1,'Tillförd energi'!$B$1:$AQ$1,0),FALSE)</f>
        <v>0</v>
      </c>
      <c r="Q353">
        <f>VLOOKUP($B353,'Tillförd energi'!$B$1:$AS$566,MATCH(Q$1,'Tillförd energi'!$B$1:$AQ$1,0),FALSE)</f>
        <v>8.5210000000000008</v>
      </c>
      <c r="R353">
        <f>VLOOKUP($B353,'Tillförd energi'!$B$1:$AS$566,MATCH(R$1,'Tillförd energi'!$B$1:$AQ$1,0),FALSE)</f>
        <v>0</v>
      </c>
      <c r="S353">
        <f>VLOOKUP($B353,'Tillförd energi'!$B$1:$AS$566,MATCH(S$1,'Tillförd energi'!$B$1:$AQ$1,0),FALSE)</f>
        <v>0</v>
      </c>
      <c r="T353">
        <f>VLOOKUP($B353,'Tillförd energi'!$B$1:$AS$566,MATCH(T$1,'Tillförd energi'!$B$1:$AQ$1,0),FALSE)</f>
        <v>0</v>
      </c>
      <c r="U353">
        <f>VLOOKUP($B353,'Tillförd energi'!$B$1:$AS$566,MATCH(U$1,'Tillförd energi'!$B$1:$AQ$1,0),FALSE)</f>
        <v>0</v>
      </c>
      <c r="V353">
        <f>VLOOKUP($B353,'Tillförd energi'!$B$1:$AS$566,MATCH(V$1,'Tillförd energi'!$B$1:$AQ$1,0),FALSE)</f>
        <v>0</v>
      </c>
      <c r="W353">
        <f>VLOOKUP($B353,'Tillförd energi'!$B$1:$AS$566,MATCH(W$1,'Tillförd energi'!$B$1:$AQ$1,0),FALSE)</f>
        <v>1.9E-2</v>
      </c>
      <c r="X353">
        <f>VLOOKUP($B353,'Tillförd energi'!$B$1:$AS$566,MATCH(X$1,'Tillförd energi'!$B$1:$AQ$1,0),FALSE)</f>
        <v>0</v>
      </c>
      <c r="Y353">
        <f>VLOOKUP($B353,'Tillförd energi'!$B$1:$AS$566,MATCH(Y$1,'Tillförd energi'!$B$1:$AQ$1,0),FALSE)</f>
        <v>0</v>
      </c>
      <c r="Z353">
        <f>VLOOKUP($B353,'Tillförd energi'!$B$1:$AS$566,MATCH(Z$1,'Tillförd energi'!$B$1:$AQ$1,0),FALSE)</f>
        <v>0</v>
      </c>
      <c r="AA353">
        <f>VLOOKUP($B353,'Tillförd energi'!$B$1:$AS$566,MATCH(AA$1,'Tillförd energi'!$B$1:$AQ$1,0),FALSE)</f>
        <v>0</v>
      </c>
      <c r="AB353">
        <f>VLOOKUP($B353,'Tillförd energi'!$B$1:$AS$566,MATCH(AB$1,'Tillförd energi'!$B$1:$AQ$1,0),FALSE)</f>
        <v>0</v>
      </c>
      <c r="AC353">
        <f>VLOOKUP($B353,'Tillförd energi'!$B$1:$AS$566,MATCH(AC$1,'Tillförd energi'!$B$1:$AQ$1,0),FALSE)</f>
        <v>0</v>
      </c>
      <c r="AD353">
        <f>VLOOKUP($B353,'Tillförd energi'!$B$1:$AS$566,MATCH(AD$1,'Tillförd energi'!$B$1:$AQ$1,0),FALSE)</f>
        <v>0</v>
      </c>
      <c r="AE353">
        <f>VLOOKUP($B353,'Tillförd energi'!$B$1:$AS$566,MATCH(AE$1,'Tillförd energi'!$B$1:$AQ$1,0),FALSE)</f>
        <v>0</v>
      </c>
      <c r="AF353">
        <f>VLOOKUP($B353,'Tillförd energi'!$B$1:$AS$566,MATCH(AF$1,'Tillförd energi'!$B$1:$AQ$1,0),FALSE)</f>
        <v>0.15</v>
      </c>
      <c r="AG353">
        <f>IFERROR(VLOOKUP(B353,Miljö!$B$1:$S$476,9,FALSE)/1,0)</f>
        <v>0</v>
      </c>
      <c r="AI353">
        <f t="shared" si="50"/>
        <v>8.6900000000000013</v>
      </c>
      <c r="AJ353">
        <f t="shared" si="51"/>
        <v>8.6900000000000013</v>
      </c>
      <c r="AK353">
        <f>IF(ISERROR(1/VLOOKUP($B353,Leveranser!$B$1:$S$500,MATCH("såld värme (gwh)",Leveranser!$B$1:$S$1,0),FALSE)),"",VLOOKUP($B353,Leveranser!$B$1:$S$500,MATCH("såld värme (gwh)",Leveranser!$B$1:$S$1,0),FALSE))</f>
        <v>6.0860000000000003</v>
      </c>
      <c r="AL353" s="22">
        <f>VLOOKUP($B353,Leveranser!$B$1:$Y$500,MATCH("Totalt såld fjärrvärme till andra fjärrvärmeföretag",Leveranser!$B$1:$AA$1,0),FALSE)</f>
        <v>0</v>
      </c>
      <c r="AM353" s="22">
        <f>IF(ISERROR(1/VLOOKUP($B353,Miljö!$B$1:$S$500,MATCH("Såld mängd produktionsspecifik fjärrvärme (GWh)",Miljö!$B$1:$R$1,0),FALSE)),0,VLOOKUP($B353,Miljö!$B$1:$S$500,MATCH("Såld mängd produktionsspecifik fjärrvärme (GWh)",Miljö!$B$1:$R$1,0),FALSE))</f>
        <v>0</v>
      </c>
      <c r="AN353" s="23">
        <f t="shared" si="52"/>
        <v>0.70034522439585722</v>
      </c>
      <c r="AP353" t="str">
        <f>VLOOKUP($B353,'Miljövärden urval för publ'!$B$1:$H$450,7,FALSE)</f>
        <v>Ja</v>
      </c>
      <c r="AQ353" t="str">
        <f>VLOOKUP($B353,'Miljövärden urval för publ'!$B$1:$H$450,6,FALSE)</f>
        <v>Ja</v>
      </c>
      <c r="AU353">
        <f t="shared" si="53"/>
        <v>0.15</v>
      </c>
      <c r="AV353">
        <f t="shared" si="54"/>
        <v>0</v>
      </c>
      <c r="AW353">
        <f t="shared" si="55"/>
        <v>8.5210000000000008</v>
      </c>
      <c r="AX353">
        <f t="shared" si="56"/>
        <v>0</v>
      </c>
      <c r="AZ353">
        <f t="shared" si="57"/>
        <v>0</v>
      </c>
      <c r="BA353">
        <f t="shared" si="58"/>
        <v>0</v>
      </c>
      <c r="BC353">
        <f t="shared" si="59"/>
        <v>8.5400000000000009</v>
      </c>
    </row>
    <row r="354" spans="1:55" ht="15" customHeight="1" x14ac:dyDescent="0.25">
      <c r="A354" t="s">
        <v>491</v>
      </c>
      <c r="B354" t="s">
        <v>495</v>
      </c>
      <c r="C354">
        <f>VLOOKUP($B354,'Tillförd energi'!$B$1:$AS$566,MATCH(C$1,'Tillförd energi'!$B$1:$AQ$1,0),FALSE)</f>
        <v>0</v>
      </c>
      <c r="D354">
        <f>VLOOKUP($B354,'Tillförd energi'!$B$1:$AS$566,MATCH(D$1,'Tillförd energi'!$B$1:$AQ$1,0),FALSE)</f>
        <v>0</v>
      </c>
      <c r="E354">
        <f>VLOOKUP($B354,'Tillförd energi'!$B$1:$AS$566,MATCH(E$1,'Tillförd energi'!$B$1:$AQ$1,0),FALSE)</f>
        <v>0</v>
      </c>
      <c r="F354">
        <f>VLOOKUP($B354,'Tillförd energi'!$B$1:$AS$566,MATCH(F$1,'Tillförd energi'!$B$1:$AQ$1,0),FALSE)</f>
        <v>0</v>
      </c>
      <c r="G354">
        <f>VLOOKUP($B354,'Tillförd energi'!$B$1:$AS$566,MATCH(G$1,'Tillförd energi'!$B$1:$AQ$1,0),FALSE)</f>
        <v>0</v>
      </c>
      <c r="H354">
        <f>VLOOKUP($B354,'Tillförd energi'!$B$1:$AS$566,MATCH(H$1,'Tillförd energi'!$B$1:$AQ$1,0),FALSE)</f>
        <v>0</v>
      </c>
      <c r="I354">
        <f>VLOOKUP($B354,'Tillförd energi'!$B$1:$AS$566,MATCH(I$1,'Tillförd energi'!$B$1:$AQ$1,0),FALSE)</f>
        <v>0</v>
      </c>
      <c r="J354">
        <f>VLOOKUP($B354,'Tillförd energi'!$B$1:$AS$566,MATCH(J$1,'Tillförd energi'!$B$1:$AQ$1,0),FALSE)</f>
        <v>0</v>
      </c>
      <c r="K354">
        <v>0</v>
      </c>
      <c r="L354">
        <f>VLOOKUP($B354,'Tillförd energi'!$B$1:$AS$566,MATCH(L$1,'Tillförd energi'!$B$1:$AQ$1,0),FALSE)</f>
        <v>0</v>
      </c>
      <c r="M354">
        <f>VLOOKUP($B354,'Tillförd energi'!$B$1:$AS$566,MATCH(M$1,'Tillförd energi'!$B$1:$AQ$1,0),FALSE)</f>
        <v>0</v>
      </c>
      <c r="N354">
        <f>VLOOKUP($B354,'Tillförd energi'!$B$1:$AS$566,MATCH(N$1,'Tillförd energi'!$B$1:$AQ$1,0),FALSE)</f>
        <v>0</v>
      </c>
      <c r="O354">
        <f>VLOOKUP($B354,'Tillförd energi'!$B$1:$AS$566,MATCH(O$1,'Tillförd energi'!$B$1:$AQ$1,0),FALSE)</f>
        <v>0</v>
      </c>
      <c r="P354">
        <f>VLOOKUP($B354,'Tillförd energi'!$B$1:$AS$566,MATCH(P$1,'Tillförd energi'!$B$1:$AQ$1,0),FALSE)</f>
        <v>0</v>
      </c>
      <c r="Q354">
        <f>VLOOKUP($B354,'Tillförd energi'!$B$1:$AS$566,MATCH(Q$1,'Tillförd energi'!$B$1:$AQ$1,0),FALSE)</f>
        <v>10.851000000000001</v>
      </c>
      <c r="R354">
        <f>VLOOKUP($B354,'Tillförd energi'!$B$1:$AS$566,MATCH(R$1,'Tillförd energi'!$B$1:$AQ$1,0),FALSE)</f>
        <v>0</v>
      </c>
      <c r="S354">
        <f>VLOOKUP($B354,'Tillförd energi'!$B$1:$AS$566,MATCH(S$1,'Tillförd energi'!$B$1:$AQ$1,0),FALSE)</f>
        <v>0</v>
      </c>
      <c r="T354">
        <f>VLOOKUP($B354,'Tillförd energi'!$B$1:$AS$566,MATCH(T$1,'Tillförd energi'!$B$1:$AQ$1,0),FALSE)</f>
        <v>0</v>
      </c>
      <c r="U354">
        <f>VLOOKUP($B354,'Tillförd energi'!$B$1:$AS$566,MATCH(U$1,'Tillförd energi'!$B$1:$AQ$1,0),FALSE)</f>
        <v>0</v>
      </c>
      <c r="V354">
        <f>VLOOKUP($B354,'Tillförd energi'!$B$1:$AS$566,MATCH(V$1,'Tillförd energi'!$B$1:$AQ$1,0),FALSE)</f>
        <v>0</v>
      </c>
      <c r="W354">
        <f>VLOOKUP($B354,'Tillförd energi'!$B$1:$AS$566,MATCH(W$1,'Tillförd energi'!$B$1:$AQ$1,0),FALSE)</f>
        <v>0.19</v>
      </c>
      <c r="X354">
        <f>VLOOKUP($B354,'Tillförd energi'!$B$1:$AS$566,MATCH(X$1,'Tillförd energi'!$B$1:$AQ$1,0),FALSE)</f>
        <v>0</v>
      </c>
      <c r="Y354">
        <f>VLOOKUP($B354,'Tillförd energi'!$B$1:$AS$566,MATCH(Y$1,'Tillförd energi'!$B$1:$AQ$1,0),FALSE)</f>
        <v>0</v>
      </c>
      <c r="Z354">
        <f>VLOOKUP($B354,'Tillförd energi'!$B$1:$AS$566,MATCH(Z$1,'Tillförd energi'!$B$1:$AQ$1,0),FALSE)</f>
        <v>0</v>
      </c>
      <c r="AA354">
        <f>VLOOKUP($B354,'Tillförd energi'!$B$1:$AS$566,MATCH(AA$1,'Tillförd energi'!$B$1:$AQ$1,0),FALSE)</f>
        <v>0</v>
      </c>
      <c r="AB354">
        <f>VLOOKUP($B354,'Tillförd energi'!$B$1:$AS$566,MATCH(AB$1,'Tillförd energi'!$B$1:$AQ$1,0),FALSE)</f>
        <v>0</v>
      </c>
      <c r="AC354">
        <f>VLOOKUP($B354,'Tillförd energi'!$B$1:$AS$566,MATCH(AC$1,'Tillförd energi'!$B$1:$AQ$1,0),FALSE)</f>
        <v>0</v>
      </c>
      <c r="AD354">
        <f>VLOOKUP($B354,'Tillförd energi'!$B$1:$AS$566,MATCH(AD$1,'Tillförd energi'!$B$1:$AQ$1,0),FALSE)</f>
        <v>0</v>
      </c>
      <c r="AE354">
        <f>VLOOKUP($B354,'Tillförd energi'!$B$1:$AS$566,MATCH(AE$1,'Tillförd energi'!$B$1:$AQ$1,0),FALSE)</f>
        <v>0</v>
      </c>
      <c r="AF354">
        <f>VLOOKUP($B354,'Tillförd energi'!$B$1:$AS$566,MATCH(AF$1,'Tillförd energi'!$B$1:$AQ$1,0),FALSE)</f>
        <v>0.2</v>
      </c>
      <c r="AG354">
        <f>IFERROR(VLOOKUP(B354,Miljö!$B$1:$S$476,9,FALSE)/1,0)</f>
        <v>0</v>
      </c>
      <c r="AI354">
        <f t="shared" si="50"/>
        <v>11.241</v>
      </c>
      <c r="AJ354">
        <f t="shared" si="51"/>
        <v>11.241</v>
      </c>
      <c r="AK354">
        <f>IF(ISERROR(1/VLOOKUP($B354,Leveranser!$B$1:$S$500,MATCH("såld värme (gwh)",Leveranser!$B$1:$S$1,0),FALSE)),"",VLOOKUP($B354,Leveranser!$B$1:$S$500,MATCH("såld värme (gwh)",Leveranser!$B$1:$S$1,0),FALSE))</f>
        <v>8.4969999999999999</v>
      </c>
      <c r="AL354" s="22">
        <f>VLOOKUP($B354,Leveranser!$B$1:$Y$500,MATCH("Totalt såld fjärrvärme till andra fjärrvärmeföretag",Leveranser!$B$1:$AA$1,0),FALSE)</f>
        <v>0</v>
      </c>
      <c r="AM354" s="22">
        <f>IF(ISERROR(1/VLOOKUP($B354,Miljö!$B$1:$S$500,MATCH("Såld mängd produktionsspecifik fjärrvärme (GWh)",Miljö!$B$1:$R$1,0),FALSE)),0,VLOOKUP($B354,Miljö!$B$1:$S$500,MATCH("Såld mängd produktionsspecifik fjärrvärme (GWh)",Miljö!$B$1:$R$1,0),FALSE))</f>
        <v>0</v>
      </c>
      <c r="AN354" s="23">
        <f t="shared" si="52"/>
        <v>0.7558936037719064</v>
      </c>
      <c r="AP354" t="str">
        <f>VLOOKUP($B354,'Miljövärden urval för publ'!$B$1:$H$450,7,FALSE)</f>
        <v>Ja</v>
      </c>
      <c r="AQ354" t="str">
        <f>VLOOKUP($B354,'Miljövärden urval för publ'!$B$1:$H$450,6,FALSE)</f>
        <v>Ja</v>
      </c>
      <c r="AU354">
        <f t="shared" si="53"/>
        <v>0.2</v>
      </c>
      <c r="AV354">
        <f t="shared" si="54"/>
        <v>0</v>
      </c>
      <c r="AW354">
        <f t="shared" si="55"/>
        <v>10.851000000000001</v>
      </c>
      <c r="AX354">
        <f t="shared" si="56"/>
        <v>0</v>
      </c>
      <c r="AZ354">
        <f t="shared" si="57"/>
        <v>0</v>
      </c>
      <c r="BA354">
        <f t="shared" si="58"/>
        <v>0</v>
      </c>
      <c r="BC354">
        <f t="shared" si="59"/>
        <v>11.041</v>
      </c>
    </row>
    <row r="355" spans="1:55" ht="15" customHeight="1" x14ac:dyDescent="0.25">
      <c r="A355" t="s">
        <v>491</v>
      </c>
      <c r="B355" t="s">
        <v>496</v>
      </c>
      <c r="C355">
        <f>VLOOKUP($B355,'Tillförd energi'!$B$1:$AS$566,MATCH(C$1,'Tillförd energi'!$B$1:$AQ$1,0),FALSE)</f>
        <v>0</v>
      </c>
      <c r="D355">
        <f>VLOOKUP($B355,'Tillförd energi'!$B$1:$AS$566,MATCH(D$1,'Tillförd energi'!$B$1:$AQ$1,0),FALSE)</f>
        <v>2.11</v>
      </c>
      <c r="E355">
        <f>VLOOKUP($B355,'Tillförd energi'!$B$1:$AS$566,MATCH(E$1,'Tillförd energi'!$B$1:$AQ$1,0),FALSE)</f>
        <v>0.39700000000000002</v>
      </c>
      <c r="F355">
        <f>VLOOKUP($B355,'Tillförd energi'!$B$1:$AS$566,MATCH(F$1,'Tillförd energi'!$B$1:$AQ$1,0),FALSE)</f>
        <v>0</v>
      </c>
      <c r="G355">
        <f>VLOOKUP($B355,'Tillförd energi'!$B$1:$AS$566,MATCH(G$1,'Tillförd energi'!$B$1:$AQ$1,0),FALSE)</f>
        <v>0</v>
      </c>
      <c r="H355">
        <f>VLOOKUP($B355,'Tillförd energi'!$B$1:$AS$566,MATCH(H$1,'Tillförd energi'!$B$1:$AQ$1,0),FALSE)</f>
        <v>0</v>
      </c>
      <c r="I355">
        <f>VLOOKUP($B355,'Tillförd energi'!$B$1:$AS$566,MATCH(I$1,'Tillförd energi'!$B$1:$AQ$1,0),FALSE)</f>
        <v>0</v>
      </c>
      <c r="J355">
        <f>VLOOKUP($B355,'Tillförd energi'!$B$1:$AS$566,MATCH(J$1,'Tillförd energi'!$B$1:$AQ$1,0),FALSE)</f>
        <v>3.47</v>
      </c>
      <c r="K355">
        <v>0</v>
      </c>
      <c r="L355">
        <f>VLOOKUP($B355,'Tillförd energi'!$B$1:$AS$566,MATCH(L$1,'Tillförd energi'!$B$1:$AQ$1,0),FALSE)</f>
        <v>0</v>
      </c>
      <c r="M355">
        <f>VLOOKUP($B355,'Tillförd energi'!$B$1:$AS$566,MATCH(M$1,'Tillförd energi'!$B$1:$AQ$1,0),FALSE)</f>
        <v>13.742000000000001</v>
      </c>
      <c r="N355">
        <f>VLOOKUP($B355,'Tillförd energi'!$B$1:$AS$566,MATCH(N$1,'Tillförd energi'!$B$1:$AQ$1,0),FALSE)</f>
        <v>0.73960000000000004</v>
      </c>
      <c r="O355">
        <f>VLOOKUP($B355,'Tillförd energi'!$B$1:$AS$566,MATCH(O$1,'Tillförd energi'!$B$1:$AQ$1,0),FALSE)</f>
        <v>24.212</v>
      </c>
      <c r="P355">
        <f>VLOOKUP($B355,'Tillförd energi'!$B$1:$AS$566,MATCH(P$1,'Tillförd energi'!$B$1:$AQ$1,0),FALSE)</f>
        <v>29.92</v>
      </c>
      <c r="Q355">
        <f>VLOOKUP($B355,'Tillförd energi'!$B$1:$AS$566,MATCH(Q$1,'Tillförd energi'!$B$1:$AQ$1,0),FALSE)</f>
        <v>23.067</v>
      </c>
      <c r="R355">
        <f>VLOOKUP($B355,'Tillförd energi'!$B$1:$AS$566,MATCH(R$1,'Tillförd energi'!$B$1:$AQ$1,0),FALSE)</f>
        <v>0</v>
      </c>
      <c r="S355">
        <f>VLOOKUP($B355,'Tillförd energi'!$B$1:$AS$566,MATCH(S$1,'Tillförd energi'!$B$1:$AQ$1,0),FALSE)</f>
        <v>0</v>
      </c>
      <c r="T355">
        <f>VLOOKUP($B355,'Tillförd energi'!$B$1:$AS$566,MATCH(T$1,'Tillförd energi'!$B$1:$AQ$1,0),FALSE)</f>
        <v>0</v>
      </c>
      <c r="U355">
        <f>VLOOKUP($B355,'Tillförd energi'!$B$1:$AS$566,MATCH(U$1,'Tillförd energi'!$B$1:$AQ$1,0),FALSE)</f>
        <v>0</v>
      </c>
      <c r="V355">
        <f>VLOOKUP($B355,'Tillförd energi'!$B$1:$AS$566,MATCH(V$1,'Tillförd energi'!$B$1:$AQ$1,0),FALSE)</f>
        <v>0</v>
      </c>
      <c r="W355">
        <f>VLOOKUP($B355,'Tillförd energi'!$B$1:$AS$566,MATCH(W$1,'Tillförd energi'!$B$1:$AQ$1,0),FALSE)</f>
        <v>5.33</v>
      </c>
      <c r="X355">
        <f>VLOOKUP($B355,'Tillförd energi'!$B$1:$AS$566,MATCH(X$1,'Tillförd energi'!$B$1:$AQ$1,0),FALSE)</f>
        <v>0</v>
      </c>
      <c r="Y355">
        <f>VLOOKUP($B355,'Tillförd energi'!$B$1:$AS$566,MATCH(Y$1,'Tillförd energi'!$B$1:$AQ$1,0),FALSE)</f>
        <v>0</v>
      </c>
      <c r="Z355">
        <f>VLOOKUP($B355,'Tillförd energi'!$B$1:$AS$566,MATCH(Z$1,'Tillförd energi'!$B$1:$AQ$1,0),FALSE)</f>
        <v>0</v>
      </c>
      <c r="AA355">
        <f>VLOOKUP($B355,'Tillförd energi'!$B$1:$AS$566,MATCH(AA$1,'Tillförd energi'!$B$1:$AQ$1,0),FALSE)</f>
        <v>0</v>
      </c>
      <c r="AB355">
        <f>VLOOKUP($B355,'Tillförd energi'!$B$1:$AS$566,MATCH(AB$1,'Tillförd energi'!$B$1:$AQ$1,0),FALSE)</f>
        <v>0</v>
      </c>
      <c r="AC355">
        <f>VLOOKUP($B355,'Tillförd energi'!$B$1:$AS$566,MATCH(AC$1,'Tillförd energi'!$B$1:$AQ$1,0),FALSE)</f>
        <v>10.41</v>
      </c>
      <c r="AD355">
        <f>VLOOKUP($B355,'Tillförd energi'!$B$1:$AS$566,MATCH(AD$1,'Tillförd energi'!$B$1:$AQ$1,0),FALSE)</f>
        <v>0</v>
      </c>
      <c r="AE355">
        <f>VLOOKUP($B355,'Tillförd energi'!$B$1:$AS$566,MATCH(AE$1,'Tillförd energi'!$B$1:$AQ$1,0),FALSE)</f>
        <v>0</v>
      </c>
      <c r="AF355">
        <f>VLOOKUP($B355,'Tillförd energi'!$B$1:$AS$566,MATCH(AF$1,'Tillförd energi'!$B$1:$AQ$1,0),FALSE)</f>
        <v>1.8</v>
      </c>
      <c r="AG355">
        <f>IFERROR(VLOOKUP(B355,Miljö!$B$1:$S$476,9,FALSE)/1,0)</f>
        <v>0</v>
      </c>
      <c r="AI355">
        <f t="shared" si="50"/>
        <v>115.19759999999999</v>
      </c>
      <c r="AJ355">
        <f t="shared" si="51"/>
        <v>115.19759999999999</v>
      </c>
      <c r="AK355">
        <f>IF(ISERROR(1/VLOOKUP($B355,Leveranser!$B$1:$S$500,MATCH("såld värme (gwh)",Leveranser!$B$1:$S$1,0),FALSE)),"",VLOOKUP($B355,Leveranser!$B$1:$S$500,MATCH("såld värme (gwh)",Leveranser!$B$1:$S$1,0),FALSE))</f>
        <v>76.347999999999999</v>
      </c>
      <c r="AL355" s="22">
        <f>VLOOKUP($B355,Leveranser!$B$1:$Y$500,MATCH("Totalt såld fjärrvärme till andra fjärrvärmeföretag",Leveranser!$B$1:$AA$1,0),FALSE)</f>
        <v>0</v>
      </c>
      <c r="AM355" s="22">
        <f>IF(ISERROR(1/VLOOKUP($B355,Miljö!$B$1:$S$500,MATCH("Såld mängd produktionsspecifik fjärrvärme (GWh)",Miljö!$B$1:$R$1,0),FALSE)),0,VLOOKUP($B355,Miljö!$B$1:$S$500,MATCH("Såld mängd produktionsspecifik fjärrvärme (GWh)",Miljö!$B$1:$R$1,0),FALSE))</f>
        <v>0</v>
      </c>
      <c r="AN355" s="23">
        <f t="shared" si="52"/>
        <v>0.6627568629902012</v>
      </c>
      <c r="AP355" t="str">
        <f>VLOOKUP($B355,'Miljövärden urval för publ'!$B$1:$H$450,7,FALSE)</f>
        <v>Ja</v>
      </c>
      <c r="AQ355" t="str">
        <f>VLOOKUP($B355,'Miljövärden urval för publ'!$B$1:$H$450,6,FALSE)</f>
        <v>Nej</v>
      </c>
      <c r="AU355">
        <f t="shared" si="53"/>
        <v>1.8</v>
      </c>
      <c r="AV355">
        <f t="shared" si="54"/>
        <v>0</v>
      </c>
      <c r="AW355">
        <f t="shared" si="55"/>
        <v>91.680599999999998</v>
      </c>
      <c r="AX355">
        <f t="shared" si="56"/>
        <v>0</v>
      </c>
      <c r="AZ355">
        <f t="shared" si="57"/>
        <v>0</v>
      </c>
      <c r="BA355">
        <f t="shared" si="58"/>
        <v>0</v>
      </c>
      <c r="BC355">
        <f t="shared" si="59"/>
        <v>97.010599999999997</v>
      </c>
    </row>
    <row r="356" spans="1:55" ht="15" customHeight="1" x14ac:dyDescent="0.25">
      <c r="A356" t="s">
        <v>497</v>
      </c>
      <c r="B356" t="s">
        <v>498</v>
      </c>
      <c r="C356">
        <f>VLOOKUP($B356,'Tillförd energi'!$B$1:$AS$566,MATCH(C$1,'Tillförd energi'!$B$1:$AQ$1,0),FALSE)</f>
        <v>0</v>
      </c>
      <c r="D356">
        <f>VLOOKUP($B356,'Tillförd energi'!$B$1:$AS$566,MATCH(D$1,'Tillförd energi'!$B$1:$AQ$1,0),FALSE)</f>
        <v>0.1</v>
      </c>
      <c r="E356">
        <f>VLOOKUP($B356,'Tillförd energi'!$B$1:$AS$566,MATCH(E$1,'Tillförd energi'!$B$1:$AQ$1,0),FALSE)</f>
        <v>0</v>
      </c>
      <c r="F356">
        <f>VLOOKUP($B356,'Tillförd energi'!$B$1:$AS$566,MATCH(F$1,'Tillförd energi'!$B$1:$AQ$1,0),FALSE)</f>
        <v>0</v>
      </c>
      <c r="G356">
        <f>VLOOKUP($B356,'Tillförd energi'!$B$1:$AS$566,MATCH(G$1,'Tillförd energi'!$B$1:$AQ$1,0),FALSE)</f>
        <v>0</v>
      </c>
      <c r="H356">
        <f>VLOOKUP($B356,'Tillförd energi'!$B$1:$AS$566,MATCH(H$1,'Tillförd energi'!$B$1:$AQ$1,0),FALSE)</f>
        <v>0</v>
      </c>
      <c r="I356">
        <f>VLOOKUP($B356,'Tillförd energi'!$B$1:$AS$566,MATCH(I$1,'Tillförd energi'!$B$1:$AQ$1,0),FALSE)</f>
        <v>0</v>
      </c>
      <c r="J356">
        <f>VLOOKUP($B356,'Tillförd energi'!$B$1:$AS$566,MATCH(J$1,'Tillförd energi'!$B$1:$AQ$1,0),FALSE)</f>
        <v>0</v>
      </c>
      <c r="K356">
        <v>0</v>
      </c>
      <c r="L356">
        <f>VLOOKUP($B356,'Tillförd energi'!$B$1:$AS$566,MATCH(L$1,'Tillförd energi'!$B$1:$AQ$1,0),FALSE)</f>
        <v>0</v>
      </c>
      <c r="M356">
        <f>VLOOKUP($B356,'Tillförd energi'!$B$1:$AS$566,MATCH(M$1,'Tillförd energi'!$B$1:$AQ$1,0),FALSE)</f>
        <v>0</v>
      </c>
      <c r="N356">
        <f>VLOOKUP($B356,'Tillförd energi'!$B$1:$AS$566,MATCH(N$1,'Tillförd energi'!$B$1:$AQ$1,0),FALSE)</f>
        <v>0</v>
      </c>
      <c r="O356">
        <f>VLOOKUP($B356,'Tillförd energi'!$B$1:$AS$566,MATCH(O$1,'Tillförd energi'!$B$1:$AQ$1,0),FALSE)</f>
        <v>0</v>
      </c>
      <c r="P356">
        <f>VLOOKUP($B356,'Tillförd energi'!$B$1:$AS$566,MATCH(P$1,'Tillförd energi'!$B$1:$AQ$1,0),FALSE)</f>
        <v>0</v>
      </c>
      <c r="Q356">
        <f>VLOOKUP($B356,'Tillförd energi'!$B$1:$AS$566,MATCH(Q$1,'Tillförd energi'!$B$1:$AQ$1,0),FALSE)</f>
        <v>0</v>
      </c>
      <c r="R356">
        <f>VLOOKUP($B356,'Tillförd energi'!$B$1:$AS$566,MATCH(R$1,'Tillförd energi'!$B$1:$AQ$1,0),FALSE)</f>
        <v>2.8</v>
      </c>
      <c r="S356">
        <f>VLOOKUP($B356,'Tillförd energi'!$B$1:$AS$566,MATCH(S$1,'Tillförd energi'!$B$1:$AQ$1,0),FALSE)</f>
        <v>0</v>
      </c>
      <c r="T356">
        <f>VLOOKUP($B356,'Tillförd energi'!$B$1:$AS$566,MATCH(T$1,'Tillförd energi'!$B$1:$AQ$1,0),FALSE)</f>
        <v>0</v>
      </c>
      <c r="U356">
        <f>VLOOKUP($B356,'Tillförd energi'!$B$1:$AS$566,MATCH(U$1,'Tillförd energi'!$B$1:$AQ$1,0),FALSE)</f>
        <v>0</v>
      </c>
      <c r="V356">
        <f>VLOOKUP($B356,'Tillförd energi'!$B$1:$AS$566,MATCH(V$1,'Tillförd energi'!$B$1:$AQ$1,0),FALSE)</f>
        <v>0</v>
      </c>
      <c r="W356">
        <f>VLOOKUP($B356,'Tillförd energi'!$B$1:$AS$566,MATCH(W$1,'Tillförd energi'!$B$1:$AQ$1,0),FALSE)</f>
        <v>0</v>
      </c>
      <c r="X356">
        <f>VLOOKUP($B356,'Tillförd energi'!$B$1:$AS$566,MATCH(X$1,'Tillförd energi'!$B$1:$AQ$1,0),FALSE)</f>
        <v>0</v>
      </c>
      <c r="Y356">
        <f>VLOOKUP($B356,'Tillförd energi'!$B$1:$AS$566,MATCH(Y$1,'Tillförd energi'!$B$1:$AQ$1,0),FALSE)</f>
        <v>0</v>
      </c>
      <c r="Z356">
        <f>VLOOKUP($B356,'Tillförd energi'!$B$1:$AS$566,MATCH(Z$1,'Tillförd energi'!$B$1:$AQ$1,0),FALSE)</f>
        <v>0</v>
      </c>
      <c r="AA356">
        <f>VLOOKUP($B356,'Tillförd energi'!$B$1:$AS$566,MATCH(AA$1,'Tillförd energi'!$B$1:$AQ$1,0),FALSE)</f>
        <v>0</v>
      </c>
      <c r="AB356">
        <f>VLOOKUP($B356,'Tillförd energi'!$B$1:$AS$566,MATCH(AB$1,'Tillförd energi'!$B$1:$AQ$1,0),FALSE)</f>
        <v>0</v>
      </c>
      <c r="AC356">
        <f>VLOOKUP($B356,'Tillförd energi'!$B$1:$AS$566,MATCH(AC$1,'Tillförd energi'!$B$1:$AQ$1,0),FALSE)</f>
        <v>0</v>
      </c>
      <c r="AD356">
        <f>VLOOKUP($B356,'Tillförd energi'!$B$1:$AS$566,MATCH(AD$1,'Tillförd energi'!$B$1:$AQ$1,0),FALSE)</f>
        <v>0</v>
      </c>
      <c r="AE356">
        <f>VLOOKUP($B356,'Tillförd energi'!$B$1:$AS$566,MATCH(AE$1,'Tillförd energi'!$B$1:$AQ$1,0),FALSE)</f>
        <v>0</v>
      </c>
      <c r="AF356">
        <f>VLOOKUP($B356,'Tillförd energi'!$B$1:$AS$566,MATCH(AF$1,'Tillförd energi'!$B$1:$AQ$1,0),FALSE)</f>
        <v>0.04</v>
      </c>
      <c r="AG356">
        <f>IFERROR(VLOOKUP(B356,Miljö!$B$1:$S$476,9,FALSE)/1,0)</f>
        <v>0</v>
      </c>
      <c r="AI356">
        <f t="shared" si="50"/>
        <v>2.94</v>
      </c>
      <c r="AJ356">
        <f t="shared" si="51"/>
        <v>2.94</v>
      </c>
      <c r="AK356">
        <f>IF(ISERROR(1/VLOOKUP($B356,Leveranser!$B$1:$S$500,MATCH("såld värme (gwh)",Leveranser!$B$1:$S$1,0),FALSE)),"",VLOOKUP($B356,Leveranser!$B$1:$S$500,MATCH("såld värme (gwh)",Leveranser!$B$1:$S$1,0),FALSE))</f>
        <v>2.1</v>
      </c>
      <c r="AL356" s="22">
        <f>VLOOKUP($B356,Leveranser!$B$1:$Y$500,MATCH("Totalt såld fjärrvärme till andra fjärrvärmeföretag",Leveranser!$B$1:$AA$1,0),FALSE)</f>
        <v>0</v>
      </c>
      <c r="AM356" s="22">
        <f>IF(ISERROR(1/VLOOKUP($B356,Miljö!$B$1:$S$500,MATCH("Såld mängd produktionsspecifik fjärrvärme (GWh)",Miljö!$B$1:$R$1,0),FALSE)),0,VLOOKUP($B356,Miljö!$B$1:$S$500,MATCH("Såld mängd produktionsspecifik fjärrvärme (GWh)",Miljö!$B$1:$R$1,0),FALSE))</f>
        <v>0</v>
      </c>
      <c r="AN356" s="23">
        <f t="shared" si="52"/>
        <v>0.7142857142857143</v>
      </c>
      <c r="AP356" t="str">
        <f>VLOOKUP($B356,'Miljövärden urval för publ'!$B$1:$H$450,7,FALSE)</f>
        <v>Ja</v>
      </c>
      <c r="AQ356" t="str">
        <f>VLOOKUP($B356,'Miljövärden urval för publ'!$B$1:$H$450,6,FALSE)</f>
        <v>Ja</v>
      </c>
      <c r="AU356">
        <f t="shared" si="53"/>
        <v>0.04</v>
      </c>
      <c r="AV356">
        <f t="shared" si="54"/>
        <v>0</v>
      </c>
      <c r="AW356">
        <f t="shared" si="55"/>
        <v>0</v>
      </c>
      <c r="AX356">
        <f t="shared" si="56"/>
        <v>2.8</v>
      </c>
      <c r="AZ356">
        <f t="shared" si="57"/>
        <v>0</v>
      </c>
      <c r="BA356">
        <f t="shared" si="58"/>
        <v>0</v>
      </c>
      <c r="BC356">
        <f t="shared" si="59"/>
        <v>2.8</v>
      </c>
    </row>
    <row r="357" spans="1:55" ht="15" customHeight="1" x14ac:dyDescent="0.25">
      <c r="A357" t="s">
        <v>497</v>
      </c>
      <c r="B357" t="s">
        <v>499</v>
      </c>
      <c r="C357">
        <f>VLOOKUP($B357,'Tillförd energi'!$B$1:$AS$566,MATCH(C$1,'Tillförd energi'!$B$1:$AQ$1,0),FALSE)</f>
        <v>0</v>
      </c>
      <c r="D357">
        <f>VLOOKUP($B357,'Tillförd energi'!$B$1:$AS$566,MATCH(D$1,'Tillförd energi'!$B$1:$AQ$1,0),FALSE)</f>
        <v>4.8235299999999999</v>
      </c>
      <c r="E357">
        <f>VLOOKUP($B357,'Tillförd energi'!$B$1:$AS$566,MATCH(E$1,'Tillförd energi'!$B$1:$AQ$1,0),FALSE)</f>
        <v>0</v>
      </c>
      <c r="F357">
        <f>VLOOKUP($B357,'Tillförd energi'!$B$1:$AS$566,MATCH(F$1,'Tillförd energi'!$B$1:$AQ$1,0),FALSE)</f>
        <v>0</v>
      </c>
      <c r="G357">
        <f>VLOOKUP($B357,'Tillförd energi'!$B$1:$AS$566,MATCH(G$1,'Tillförd energi'!$B$1:$AQ$1,0),FALSE)</f>
        <v>0</v>
      </c>
      <c r="H357">
        <f>VLOOKUP($B357,'Tillförd energi'!$B$1:$AS$566,MATCH(H$1,'Tillförd energi'!$B$1:$AQ$1,0),FALSE)</f>
        <v>0</v>
      </c>
      <c r="I357">
        <f>VLOOKUP($B357,'Tillförd energi'!$B$1:$AS$566,MATCH(I$1,'Tillförd energi'!$B$1:$AQ$1,0),FALSE)</f>
        <v>0</v>
      </c>
      <c r="J357">
        <f>VLOOKUP($B357,'Tillförd energi'!$B$1:$AS$566,MATCH(J$1,'Tillförd energi'!$B$1:$AQ$1,0),FALSE)</f>
        <v>0</v>
      </c>
      <c r="K357">
        <v>0</v>
      </c>
      <c r="L357">
        <f>VLOOKUP($B357,'Tillförd energi'!$B$1:$AS$566,MATCH(L$1,'Tillförd energi'!$B$1:$AQ$1,0),FALSE)</f>
        <v>0</v>
      </c>
      <c r="M357">
        <f>VLOOKUP($B357,'Tillförd energi'!$B$1:$AS$566,MATCH(M$1,'Tillförd energi'!$B$1:$AQ$1,0),FALSE)</f>
        <v>0</v>
      </c>
      <c r="N357">
        <f>VLOOKUP($B357,'Tillförd energi'!$B$1:$AS$566,MATCH(N$1,'Tillförd energi'!$B$1:$AQ$1,0),FALSE)</f>
        <v>0</v>
      </c>
      <c r="O357">
        <f>VLOOKUP($B357,'Tillförd energi'!$B$1:$AS$566,MATCH(O$1,'Tillförd energi'!$B$1:$AQ$1,0),FALSE)</f>
        <v>0</v>
      </c>
      <c r="P357">
        <f>VLOOKUP($B357,'Tillförd energi'!$B$1:$AS$566,MATCH(P$1,'Tillförd energi'!$B$1:$AQ$1,0),FALSE)</f>
        <v>0</v>
      </c>
      <c r="Q357">
        <f>VLOOKUP($B357,'Tillförd energi'!$B$1:$AS$566,MATCH(Q$1,'Tillförd energi'!$B$1:$AQ$1,0),FALSE)</f>
        <v>154.35300000000001</v>
      </c>
      <c r="R357">
        <f>VLOOKUP($B357,'Tillförd energi'!$B$1:$AS$566,MATCH(R$1,'Tillförd energi'!$B$1:$AQ$1,0),FALSE)</f>
        <v>0</v>
      </c>
      <c r="S357">
        <f>VLOOKUP($B357,'Tillförd energi'!$B$1:$AS$566,MATCH(S$1,'Tillförd energi'!$B$1:$AQ$1,0),FALSE)</f>
        <v>0</v>
      </c>
      <c r="T357">
        <f>VLOOKUP($B357,'Tillförd energi'!$B$1:$AS$566,MATCH(T$1,'Tillförd energi'!$B$1:$AQ$1,0),FALSE)</f>
        <v>0</v>
      </c>
      <c r="U357">
        <f>VLOOKUP($B357,'Tillförd energi'!$B$1:$AS$566,MATCH(U$1,'Tillförd energi'!$B$1:$AQ$1,0),FALSE)</f>
        <v>0</v>
      </c>
      <c r="V357">
        <f>VLOOKUP($B357,'Tillförd energi'!$B$1:$AS$566,MATCH(V$1,'Tillförd energi'!$B$1:$AQ$1,0),FALSE)</f>
        <v>0</v>
      </c>
      <c r="W357">
        <f>VLOOKUP($B357,'Tillförd energi'!$B$1:$AS$566,MATCH(W$1,'Tillförd energi'!$B$1:$AQ$1,0),FALSE)</f>
        <v>0</v>
      </c>
      <c r="X357">
        <f>VLOOKUP($B357,'Tillförd energi'!$B$1:$AS$566,MATCH(X$1,'Tillförd energi'!$B$1:$AQ$1,0),FALSE)</f>
        <v>0</v>
      </c>
      <c r="Y357">
        <f>VLOOKUP($B357,'Tillförd energi'!$B$1:$AS$566,MATCH(Y$1,'Tillförd energi'!$B$1:$AQ$1,0),FALSE)</f>
        <v>0</v>
      </c>
      <c r="Z357">
        <f>VLOOKUP($B357,'Tillförd energi'!$B$1:$AS$566,MATCH(Z$1,'Tillförd energi'!$B$1:$AQ$1,0),FALSE)</f>
        <v>0</v>
      </c>
      <c r="AA357">
        <f>VLOOKUP($B357,'Tillförd energi'!$B$1:$AS$566,MATCH(AA$1,'Tillförd energi'!$B$1:$AQ$1,0),FALSE)</f>
        <v>0</v>
      </c>
      <c r="AB357">
        <f>VLOOKUP($B357,'Tillförd energi'!$B$1:$AS$566,MATCH(AB$1,'Tillförd energi'!$B$1:$AQ$1,0),FALSE)</f>
        <v>0</v>
      </c>
      <c r="AC357">
        <f>VLOOKUP($B357,'Tillförd energi'!$B$1:$AS$566,MATCH(AC$1,'Tillförd energi'!$B$1:$AQ$1,0),FALSE)</f>
        <v>0</v>
      </c>
      <c r="AD357">
        <f>VLOOKUP($B357,'Tillförd energi'!$B$1:$AS$566,MATCH(AD$1,'Tillförd energi'!$B$1:$AQ$1,0),FALSE)</f>
        <v>0</v>
      </c>
      <c r="AE357">
        <f>VLOOKUP($B357,'Tillförd energi'!$B$1:$AS$566,MATCH(AE$1,'Tillförd energi'!$B$1:$AQ$1,0),FALSE)</f>
        <v>0</v>
      </c>
      <c r="AF357">
        <f>VLOOKUP($B357,'Tillförd energi'!$B$1:$AS$566,MATCH(AF$1,'Tillförd energi'!$B$1:$AQ$1,0),FALSE)</f>
        <v>3.5550000000000002</v>
      </c>
      <c r="AG357">
        <f>IFERROR(VLOOKUP(B357,Miljö!$B$1:$S$476,9,FALSE)/1,0)</f>
        <v>0</v>
      </c>
      <c r="AI357">
        <f t="shared" si="50"/>
        <v>162.73153000000002</v>
      </c>
      <c r="AJ357">
        <f t="shared" si="51"/>
        <v>162.73153000000002</v>
      </c>
      <c r="AK357">
        <f>IF(ISERROR(1/VLOOKUP($B357,Leveranser!$B$1:$S$500,MATCH("såld värme (gwh)",Leveranser!$B$1:$S$1,0),FALSE)),"",VLOOKUP($B357,Leveranser!$B$1:$S$500,MATCH("såld värme (gwh)",Leveranser!$B$1:$S$1,0),FALSE))</f>
        <v>118.5</v>
      </c>
      <c r="AL357" s="22">
        <f>VLOOKUP($B357,Leveranser!$B$1:$Y$500,MATCH("Totalt såld fjärrvärme till andra fjärrvärmeföretag",Leveranser!$B$1:$AA$1,0),FALSE)</f>
        <v>0</v>
      </c>
      <c r="AM357" s="22">
        <f>IF(ISERROR(1/VLOOKUP($B357,Miljö!$B$1:$S$500,MATCH("Såld mängd produktionsspecifik fjärrvärme (GWh)",Miljö!$B$1:$R$1,0),FALSE)),0,VLOOKUP($B357,Miljö!$B$1:$S$500,MATCH("Såld mängd produktionsspecifik fjärrvärme (GWh)",Miljö!$B$1:$R$1,0),FALSE))</f>
        <v>0</v>
      </c>
      <c r="AN357" s="23">
        <f t="shared" si="52"/>
        <v>0.72819323950312509</v>
      </c>
      <c r="AP357" t="str">
        <f>VLOOKUP($B357,'Miljövärden urval för publ'!$B$1:$H$450,7,FALSE)</f>
        <v>Ja</v>
      </c>
      <c r="AQ357" t="str">
        <f>VLOOKUP($B357,'Miljövärden urval för publ'!$B$1:$H$450,6,FALSE)</f>
        <v>Ja</v>
      </c>
      <c r="AU357">
        <f t="shared" si="53"/>
        <v>3.5550000000000002</v>
      </c>
      <c r="AV357">
        <f t="shared" si="54"/>
        <v>0</v>
      </c>
      <c r="AW357">
        <f t="shared" si="55"/>
        <v>154.35300000000001</v>
      </c>
      <c r="AX357">
        <f t="shared" si="56"/>
        <v>0</v>
      </c>
      <c r="AZ357">
        <f t="shared" si="57"/>
        <v>0</v>
      </c>
      <c r="BA357">
        <f t="shared" si="58"/>
        <v>0</v>
      </c>
      <c r="BC357">
        <f t="shared" si="59"/>
        <v>154.35300000000001</v>
      </c>
    </row>
    <row r="358" spans="1:55" ht="15" customHeight="1" x14ac:dyDescent="0.25">
      <c r="A358" t="s">
        <v>497</v>
      </c>
      <c r="B358" t="s">
        <v>500</v>
      </c>
      <c r="C358">
        <f>VLOOKUP($B358,'Tillförd energi'!$B$1:$AS$566,MATCH(C$1,'Tillförd energi'!$B$1:$AQ$1,0),FALSE)</f>
        <v>0</v>
      </c>
      <c r="D358">
        <f>VLOOKUP($B358,'Tillförd energi'!$B$1:$AS$566,MATCH(D$1,'Tillförd energi'!$B$1:$AQ$1,0),FALSE)</f>
        <v>0.01</v>
      </c>
      <c r="E358">
        <f>VLOOKUP($B358,'Tillförd energi'!$B$1:$AS$566,MATCH(E$1,'Tillförd energi'!$B$1:$AQ$1,0),FALSE)</f>
        <v>0</v>
      </c>
      <c r="F358">
        <f>VLOOKUP($B358,'Tillförd energi'!$B$1:$AS$566,MATCH(F$1,'Tillförd energi'!$B$1:$AQ$1,0),FALSE)</f>
        <v>0</v>
      </c>
      <c r="G358">
        <f>VLOOKUP($B358,'Tillförd energi'!$B$1:$AS$566,MATCH(G$1,'Tillförd energi'!$B$1:$AQ$1,0),FALSE)</f>
        <v>0</v>
      </c>
      <c r="H358">
        <f>VLOOKUP($B358,'Tillförd energi'!$B$1:$AS$566,MATCH(H$1,'Tillförd energi'!$B$1:$AQ$1,0),FALSE)</f>
        <v>0</v>
      </c>
      <c r="I358">
        <f>VLOOKUP($B358,'Tillförd energi'!$B$1:$AS$566,MATCH(I$1,'Tillförd energi'!$B$1:$AQ$1,0),FALSE)</f>
        <v>0</v>
      </c>
      <c r="J358">
        <f>VLOOKUP($B358,'Tillförd energi'!$B$1:$AS$566,MATCH(J$1,'Tillförd energi'!$B$1:$AQ$1,0),FALSE)</f>
        <v>0</v>
      </c>
      <c r="K358">
        <v>0</v>
      </c>
      <c r="L358">
        <f>VLOOKUP($B358,'Tillförd energi'!$B$1:$AS$566,MATCH(L$1,'Tillförd energi'!$B$1:$AQ$1,0),FALSE)</f>
        <v>0</v>
      </c>
      <c r="M358">
        <f>VLOOKUP($B358,'Tillförd energi'!$B$1:$AS$566,MATCH(M$1,'Tillförd energi'!$B$1:$AQ$1,0),FALSE)</f>
        <v>0</v>
      </c>
      <c r="N358">
        <f>VLOOKUP($B358,'Tillförd energi'!$B$1:$AS$566,MATCH(N$1,'Tillförd energi'!$B$1:$AQ$1,0),FALSE)</f>
        <v>0</v>
      </c>
      <c r="O358">
        <f>VLOOKUP($B358,'Tillförd energi'!$B$1:$AS$566,MATCH(O$1,'Tillförd energi'!$B$1:$AQ$1,0),FALSE)</f>
        <v>15</v>
      </c>
      <c r="P358">
        <f>VLOOKUP($B358,'Tillförd energi'!$B$1:$AS$566,MATCH(P$1,'Tillförd energi'!$B$1:$AQ$1,0),FALSE)</f>
        <v>8.8000000000000007</v>
      </c>
      <c r="Q358">
        <f>VLOOKUP($B358,'Tillförd energi'!$B$1:$AS$566,MATCH(Q$1,'Tillförd energi'!$B$1:$AQ$1,0),FALSE)</f>
        <v>0</v>
      </c>
      <c r="R358">
        <f>VLOOKUP($B358,'Tillförd energi'!$B$1:$AS$566,MATCH(R$1,'Tillförd energi'!$B$1:$AQ$1,0),FALSE)</f>
        <v>0.2</v>
      </c>
      <c r="S358">
        <f>VLOOKUP($B358,'Tillförd energi'!$B$1:$AS$566,MATCH(S$1,'Tillförd energi'!$B$1:$AQ$1,0),FALSE)</f>
        <v>0</v>
      </c>
      <c r="T358">
        <f>VLOOKUP($B358,'Tillförd energi'!$B$1:$AS$566,MATCH(T$1,'Tillförd energi'!$B$1:$AQ$1,0),FALSE)</f>
        <v>0</v>
      </c>
      <c r="U358">
        <f>VLOOKUP($B358,'Tillförd energi'!$B$1:$AS$566,MATCH(U$1,'Tillförd energi'!$B$1:$AQ$1,0),FALSE)</f>
        <v>0</v>
      </c>
      <c r="V358">
        <f>VLOOKUP($B358,'Tillförd energi'!$B$1:$AS$566,MATCH(V$1,'Tillförd energi'!$B$1:$AQ$1,0),FALSE)</f>
        <v>0</v>
      </c>
      <c r="W358">
        <f>VLOOKUP($B358,'Tillförd energi'!$B$1:$AS$566,MATCH(W$1,'Tillförd energi'!$B$1:$AQ$1,0),FALSE)</f>
        <v>0</v>
      </c>
      <c r="X358">
        <f>VLOOKUP($B358,'Tillförd energi'!$B$1:$AS$566,MATCH(X$1,'Tillförd energi'!$B$1:$AQ$1,0),FALSE)</f>
        <v>0</v>
      </c>
      <c r="Y358">
        <f>VLOOKUP($B358,'Tillförd energi'!$B$1:$AS$566,MATCH(Y$1,'Tillförd energi'!$B$1:$AQ$1,0),FALSE)</f>
        <v>0</v>
      </c>
      <c r="Z358">
        <f>VLOOKUP($B358,'Tillförd energi'!$B$1:$AS$566,MATCH(Z$1,'Tillförd energi'!$B$1:$AQ$1,0),FALSE)</f>
        <v>0</v>
      </c>
      <c r="AA358">
        <f>VLOOKUP($B358,'Tillförd energi'!$B$1:$AS$566,MATCH(AA$1,'Tillförd energi'!$B$1:$AQ$1,0),FALSE)</f>
        <v>0</v>
      </c>
      <c r="AB358">
        <f>VLOOKUP($B358,'Tillförd energi'!$B$1:$AS$566,MATCH(AB$1,'Tillförd energi'!$B$1:$AQ$1,0),FALSE)</f>
        <v>0</v>
      </c>
      <c r="AC358">
        <f>VLOOKUP($B358,'Tillförd energi'!$B$1:$AS$566,MATCH(AC$1,'Tillförd energi'!$B$1:$AQ$1,0),FALSE)</f>
        <v>1.2</v>
      </c>
      <c r="AD358">
        <f>VLOOKUP($B358,'Tillförd energi'!$B$1:$AS$566,MATCH(AD$1,'Tillförd energi'!$B$1:$AQ$1,0),FALSE)</f>
        <v>0</v>
      </c>
      <c r="AE358">
        <f>VLOOKUP($B358,'Tillförd energi'!$B$1:$AS$566,MATCH(AE$1,'Tillförd energi'!$B$1:$AQ$1,0),FALSE)</f>
        <v>0</v>
      </c>
      <c r="AF358">
        <f>VLOOKUP($B358,'Tillförd energi'!$B$1:$AS$566,MATCH(AF$1,'Tillförd energi'!$B$1:$AQ$1,0),FALSE)</f>
        <v>0.5</v>
      </c>
      <c r="AG358">
        <f>IFERROR(VLOOKUP(B358,Miljö!$B$1:$S$476,9,FALSE)/1,0)</f>
        <v>0</v>
      </c>
      <c r="AI358">
        <f t="shared" si="50"/>
        <v>25.71</v>
      </c>
      <c r="AJ358">
        <f t="shared" si="51"/>
        <v>25.71</v>
      </c>
      <c r="AK358">
        <f>IF(ISERROR(1/VLOOKUP($B358,Leveranser!$B$1:$S$500,MATCH("såld värme (gwh)",Leveranser!$B$1:$S$1,0),FALSE)),"",VLOOKUP($B358,Leveranser!$B$1:$S$500,MATCH("såld värme (gwh)",Leveranser!$B$1:$S$1,0),FALSE))</f>
        <v>20.2</v>
      </c>
      <c r="AL358" s="22">
        <f>VLOOKUP($B358,Leveranser!$B$1:$Y$500,MATCH("Totalt såld fjärrvärme till andra fjärrvärmeföretag",Leveranser!$B$1:$AA$1,0),FALSE)</f>
        <v>0</v>
      </c>
      <c r="AM358" s="22">
        <f>IF(ISERROR(1/VLOOKUP($B358,Miljö!$B$1:$S$500,MATCH("Såld mängd produktionsspecifik fjärrvärme (GWh)",Miljö!$B$1:$R$1,0),FALSE)),0,VLOOKUP($B358,Miljö!$B$1:$S$500,MATCH("Såld mängd produktionsspecifik fjärrvärme (GWh)",Miljö!$B$1:$R$1,0),FALSE))</f>
        <v>0</v>
      </c>
      <c r="AN358" s="23">
        <f t="shared" si="52"/>
        <v>0.78568650330610657</v>
      </c>
      <c r="AP358" t="str">
        <f>VLOOKUP($B358,'Miljövärden urval för publ'!$B$1:$H$450,7,FALSE)</f>
        <v>Ja</v>
      </c>
      <c r="AQ358" t="str">
        <f>VLOOKUP($B358,'Miljövärden urval för publ'!$B$1:$H$450,6,FALSE)</f>
        <v>Ja</v>
      </c>
      <c r="AU358">
        <f t="shared" si="53"/>
        <v>0.5</v>
      </c>
      <c r="AV358">
        <f t="shared" si="54"/>
        <v>0</v>
      </c>
      <c r="AW358">
        <f t="shared" si="55"/>
        <v>23.8</v>
      </c>
      <c r="AX358">
        <f t="shared" si="56"/>
        <v>0.2</v>
      </c>
      <c r="AZ358">
        <f t="shared" si="57"/>
        <v>0</v>
      </c>
      <c r="BA358">
        <f t="shared" si="58"/>
        <v>0</v>
      </c>
      <c r="BC358">
        <f t="shared" si="59"/>
        <v>24</v>
      </c>
    </row>
    <row r="359" spans="1:55" ht="15" customHeight="1" x14ac:dyDescent="0.25">
      <c r="A359" t="s">
        <v>501</v>
      </c>
      <c r="B359" t="s">
        <v>502</v>
      </c>
      <c r="C359">
        <f>VLOOKUP($B359,'Tillförd energi'!$B$1:$AS$566,MATCH(C$1,'Tillförd energi'!$B$1:$AQ$1,0),FALSE)</f>
        <v>0</v>
      </c>
      <c r="D359">
        <f>VLOOKUP($B359,'Tillförd energi'!$B$1:$AS$566,MATCH(D$1,'Tillförd energi'!$B$1:$AQ$1,0),FALSE)</f>
        <v>3.4</v>
      </c>
      <c r="E359">
        <f>VLOOKUP($B359,'Tillförd energi'!$B$1:$AS$566,MATCH(E$1,'Tillförd energi'!$B$1:$AQ$1,0),FALSE)</f>
        <v>10.6</v>
      </c>
      <c r="F359">
        <f>VLOOKUP($B359,'Tillförd energi'!$B$1:$AS$566,MATCH(F$1,'Tillförd energi'!$B$1:$AQ$1,0),FALSE)</f>
        <v>0</v>
      </c>
      <c r="G359">
        <f>VLOOKUP($B359,'Tillförd energi'!$B$1:$AS$566,MATCH(G$1,'Tillförd energi'!$B$1:$AQ$1,0),FALSE)</f>
        <v>0</v>
      </c>
      <c r="H359">
        <f>VLOOKUP($B359,'Tillförd energi'!$B$1:$AS$566,MATCH(H$1,'Tillförd energi'!$B$1:$AQ$1,0),FALSE)</f>
        <v>0</v>
      </c>
      <c r="I359">
        <f>VLOOKUP($B359,'Tillförd energi'!$B$1:$AS$566,MATCH(I$1,'Tillförd energi'!$B$1:$AQ$1,0),FALSE)</f>
        <v>196.7</v>
      </c>
      <c r="J359">
        <f>VLOOKUP($B359,'Tillförd energi'!$B$1:$AS$566,MATCH(J$1,'Tillförd energi'!$B$1:$AQ$1,0),FALSE)</f>
        <v>0</v>
      </c>
      <c r="K359">
        <v>0</v>
      </c>
      <c r="L359">
        <f>VLOOKUP($B359,'Tillförd energi'!$B$1:$AS$566,MATCH(L$1,'Tillförd energi'!$B$1:$AQ$1,0),FALSE)</f>
        <v>0</v>
      </c>
      <c r="M359">
        <f>VLOOKUP($B359,'Tillförd energi'!$B$1:$AS$566,MATCH(M$1,'Tillförd energi'!$B$1:$AQ$1,0),FALSE)</f>
        <v>0</v>
      </c>
      <c r="N359">
        <f>VLOOKUP($B359,'Tillförd energi'!$B$1:$AS$566,MATCH(N$1,'Tillförd energi'!$B$1:$AQ$1,0),FALSE)</f>
        <v>0</v>
      </c>
      <c r="O359">
        <f>VLOOKUP($B359,'Tillförd energi'!$B$1:$AS$566,MATCH(O$1,'Tillförd energi'!$B$1:$AQ$1,0),FALSE)</f>
        <v>26.2</v>
      </c>
      <c r="P359">
        <f>VLOOKUP($B359,'Tillförd energi'!$B$1:$AS$566,MATCH(P$1,'Tillförd energi'!$B$1:$AQ$1,0),FALSE)</f>
        <v>0.3</v>
      </c>
      <c r="Q359">
        <f>VLOOKUP($B359,'Tillförd energi'!$B$1:$AS$566,MATCH(Q$1,'Tillförd energi'!$B$1:$AQ$1,0),FALSE)</f>
        <v>5.1176500000000003</v>
      </c>
      <c r="R359">
        <f>VLOOKUP($B359,'Tillförd energi'!$B$1:$AS$566,MATCH(R$1,'Tillförd energi'!$B$1:$AQ$1,0),FALSE)</f>
        <v>0.3</v>
      </c>
      <c r="S359">
        <f>VLOOKUP($B359,'Tillförd energi'!$B$1:$AS$566,MATCH(S$1,'Tillförd energi'!$B$1:$AQ$1,0),FALSE)</f>
        <v>0</v>
      </c>
      <c r="T359">
        <f>VLOOKUP($B359,'Tillförd energi'!$B$1:$AS$566,MATCH(T$1,'Tillförd energi'!$B$1:$AQ$1,0),FALSE)</f>
        <v>0</v>
      </c>
      <c r="U359">
        <f>VLOOKUP($B359,'Tillförd energi'!$B$1:$AS$566,MATCH(U$1,'Tillförd energi'!$B$1:$AQ$1,0),FALSE)</f>
        <v>0</v>
      </c>
      <c r="V359">
        <f>VLOOKUP($B359,'Tillförd energi'!$B$1:$AS$566,MATCH(V$1,'Tillförd energi'!$B$1:$AQ$1,0),FALSE)</f>
        <v>0</v>
      </c>
      <c r="W359">
        <f>VLOOKUP($B359,'Tillförd energi'!$B$1:$AS$566,MATCH(W$1,'Tillförd energi'!$B$1:$AQ$1,0),FALSE)</f>
        <v>0</v>
      </c>
      <c r="X359">
        <f>VLOOKUP($B359,'Tillförd energi'!$B$1:$AS$566,MATCH(X$1,'Tillförd energi'!$B$1:$AQ$1,0),FALSE)</f>
        <v>0</v>
      </c>
      <c r="Y359">
        <f>VLOOKUP($B359,'Tillförd energi'!$B$1:$AS$566,MATCH(Y$1,'Tillförd energi'!$B$1:$AQ$1,0),FALSE)</f>
        <v>0</v>
      </c>
      <c r="Z359">
        <f>VLOOKUP($B359,'Tillförd energi'!$B$1:$AS$566,MATCH(Z$1,'Tillförd energi'!$B$1:$AQ$1,0),FALSE)</f>
        <v>0</v>
      </c>
      <c r="AA359">
        <f>VLOOKUP($B359,'Tillförd energi'!$B$1:$AS$566,MATCH(AA$1,'Tillförd energi'!$B$1:$AQ$1,0),FALSE)</f>
        <v>0</v>
      </c>
      <c r="AB359">
        <f>VLOOKUP($B359,'Tillförd energi'!$B$1:$AS$566,MATCH(AB$1,'Tillförd energi'!$B$1:$AQ$1,0),FALSE)</f>
        <v>0</v>
      </c>
      <c r="AC359">
        <f>VLOOKUP($B359,'Tillförd energi'!$B$1:$AS$566,MATCH(AC$1,'Tillförd energi'!$B$1:$AQ$1,0),FALSE)</f>
        <v>14.922000000000001</v>
      </c>
      <c r="AD359">
        <f>VLOOKUP($B359,'Tillförd energi'!$B$1:$AS$566,MATCH(AD$1,'Tillförd energi'!$B$1:$AQ$1,0),FALSE)</f>
        <v>27.35</v>
      </c>
      <c r="AE359">
        <f>VLOOKUP($B359,'Tillförd energi'!$B$1:$AS$566,MATCH(AE$1,'Tillförd energi'!$B$1:$AQ$1,0),FALSE)</f>
        <v>0</v>
      </c>
      <c r="AF359">
        <f>VLOOKUP($B359,'Tillförd energi'!$B$1:$AS$566,MATCH(AF$1,'Tillförd energi'!$B$1:$AQ$1,0),FALSE)</f>
        <v>8.2189999999999994</v>
      </c>
      <c r="AG359">
        <f>IFERROR(VLOOKUP(B359,Miljö!$B$1:$S$476,9,FALSE)/1,0)</f>
        <v>0</v>
      </c>
      <c r="AI359">
        <f t="shared" si="50"/>
        <v>293.10865000000001</v>
      </c>
      <c r="AJ359">
        <f t="shared" si="51"/>
        <v>293.10865000000001</v>
      </c>
      <c r="AK359">
        <f>IF(ISERROR(1/VLOOKUP($B359,Leveranser!$B$1:$S$500,MATCH("såld värme (gwh)",Leveranser!$B$1:$S$1,0),FALSE)),"",VLOOKUP($B359,Leveranser!$B$1:$S$500,MATCH("såld värme (gwh)",Leveranser!$B$1:$S$1,0),FALSE))</f>
        <v>205.21799999999999</v>
      </c>
      <c r="AL359" s="22">
        <f>VLOOKUP($B359,Leveranser!$B$1:$Y$500,MATCH("Totalt såld fjärrvärme till andra fjärrvärmeföretag",Leveranser!$B$1:$AA$1,0),FALSE)</f>
        <v>0</v>
      </c>
      <c r="AM359" s="22">
        <f>IF(ISERROR(1/VLOOKUP($B359,Miljö!$B$1:$S$500,MATCH("Såld mängd produktionsspecifik fjärrvärme (GWh)",Miljö!$B$1:$R$1,0),FALSE)),0,VLOOKUP($B359,Miljö!$B$1:$S$500,MATCH("Såld mängd produktionsspecifik fjärrvärme (GWh)",Miljö!$B$1:$R$1,0),FALSE))</f>
        <v>0</v>
      </c>
      <c r="AN359" s="23">
        <f t="shared" si="52"/>
        <v>0.70014310393091428</v>
      </c>
      <c r="AP359" t="str">
        <f>VLOOKUP($B359,'Miljövärden urval för publ'!$B$1:$H$450,7,FALSE)</f>
        <v>Ja</v>
      </c>
      <c r="AQ359" t="str">
        <f>VLOOKUP($B359,'Miljövärden urval för publ'!$B$1:$H$450,6,FALSE)</f>
        <v>Nej</v>
      </c>
      <c r="AU359">
        <f t="shared" si="53"/>
        <v>8.2189999999999994</v>
      </c>
      <c r="AV359">
        <f t="shared" si="54"/>
        <v>0</v>
      </c>
      <c r="AW359">
        <f t="shared" si="55"/>
        <v>31.617650000000001</v>
      </c>
      <c r="AX359">
        <f t="shared" si="56"/>
        <v>0.3</v>
      </c>
      <c r="AZ359">
        <f t="shared" si="57"/>
        <v>0</v>
      </c>
      <c r="BA359">
        <f t="shared" si="58"/>
        <v>0</v>
      </c>
      <c r="BC359">
        <f t="shared" si="59"/>
        <v>31.917650000000002</v>
      </c>
    </row>
    <row r="360" spans="1:55" ht="15" customHeight="1" x14ac:dyDescent="0.25">
      <c r="A360" t="s">
        <v>501</v>
      </c>
      <c r="B360" t="s">
        <v>503</v>
      </c>
      <c r="C360">
        <f>VLOOKUP($B360,'Tillförd energi'!$B$1:$AS$566,MATCH(C$1,'Tillförd energi'!$B$1:$AQ$1,0),FALSE)</f>
        <v>0</v>
      </c>
      <c r="D360">
        <f>VLOOKUP($B360,'Tillförd energi'!$B$1:$AS$566,MATCH(D$1,'Tillförd energi'!$B$1:$AQ$1,0),FALSE)</f>
        <v>5.0200000000000002E-2</v>
      </c>
      <c r="E360">
        <f>VLOOKUP($B360,'Tillförd energi'!$B$1:$AS$566,MATCH(E$1,'Tillförd energi'!$B$1:$AQ$1,0),FALSE)</f>
        <v>0</v>
      </c>
      <c r="F360">
        <f>VLOOKUP($B360,'Tillförd energi'!$B$1:$AS$566,MATCH(F$1,'Tillförd energi'!$B$1:$AQ$1,0),FALSE)</f>
        <v>0</v>
      </c>
      <c r="G360">
        <f>VLOOKUP($B360,'Tillförd energi'!$B$1:$AS$566,MATCH(G$1,'Tillförd energi'!$B$1:$AQ$1,0),FALSE)</f>
        <v>0</v>
      </c>
      <c r="H360">
        <f>VLOOKUP($B360,'Tillförd energi'!$B$1:$AS$566,MATCH(H$1,'Tillförd energi'!$B$1:$AQ$1,0),FALSE)</f>
        <v>0</v>
      </c>
      <c r="I360">
        <f>VLOOKUP($B360,'Tillförd energi'!$B$1:$AS$566,MATCH(I$1,'Tillförd energi'!$B$1:$AQ$1,0),FALSE)</f>
        <v>0</v>
      </c>
      <c r="J360">
        <f>VLOOKUP($B360,'Tillförd energi'!$B$1:$AS$566,MATCH(J$1,'Tillförd energi'!$B$1:$AQ$1,0),FALSE)</f>
        <v>0</v>
      </c>
      <c r="K360">
        <v>0</v>
      </c>
      <c r="L360">
        <f>VLOOKUP($B360,'Tillförd energi'!$B$1:$AS$566,MATCH(L$1,'Tillförd energi'!$B$1:$AQ$1,0),FALSE)</f>
        <v>0</v>
      </c>
      <c r="M360">
        <f>VLOOKUP($B360,'Tillförd energi'!$B$1:$AS$566,MATCH(M$1,'Tillförd energi'!$B$1:$AQ$1,0),FALSE)</f>
        <v>0</v>
      </c>
      <c r="N360">
        <f>VLOOKUP($B360,'Tillförd energi'!$B$1:$AS$566,MATCH(N$1,'Tillförd energi'!$B$1:$AQ$1,0),FALSE)</f>
        <v>0</v>
      </c>
      <c r="O360">
        <f>VLOOKUP($B360,'Tillförd energi'!$B$1:$AS$566,MATCH(O$1,'Tillförd energi'!$B$1:$AQ$1,0),FALSE)</f>
        <v>0</v>
      </c>
      <c r="P360">
        <f>VLOOKUP($B360,'Tillförd energi'!$B$1:$AS$566,MATCH(P$1,'Tillförd energi'!$B$1:$AQ$1,0),FALSE)</f>
        <v>0</v>
      </c>
      <c r="Q360">
        <f>VLOOKUP($B360,'Tillförd energi'!$B$1:$AS$566,MATCH(Q$1,'Tillförd energi'!$B$1:$AQ$1,0),FALSE)</f>
        <v>0</v>
      </c>
      <c r="R360">
        <f>VLOOKUP($B360,'Tillförd energi'!$B$1:$AS$566,MATCH(R$1,'Tillförd energi'!$B$1:$AQ$1,0),FALSE)</f>
        <v>3.2869999999999999</v>
      </c>
      <c r="S360">
        <f>VLOOKUP($B360,'Tillförd energi'!$B$1:$AS$566,MATCH(S$1,'Tillförd energi'!$B$1:$AQ$1,0),FALSE)</f>
        <v>0</v>
      </c>
      <c r="T360">
        <f>VLOOKUP($B360,'Tillförd energi'!$B$1:$AS$566,MATCH(T$1,'Tillförd energi'!$B$1:$AQ$1,0),FALSE)</f>
        <v>0</v>
      </c>
      <c r="U360">
        <f>VLOOKUP($B360,'Tillförd energi'!$B$1:$AS$566,MATCH(U$1,'Tillförd energi'!$B$1:$AQ$1,0),FALSE)</f>
        <v>0</v>
      </c>
      <c r="V360">
        <f>VLOOKUP($B360,'Tillförd energi'!$B$1:$AS$566,MATCH(V$1,'Tillförd energi'!$B$1:$AQ$1,0),FALSE)</f>
        <v>0</v>
      </c>
      <c r="W360">
        <f>VLOOKUP($B360,'Tillförd energi'!$B$1:$AS$566,MATCH(W$1,'Tillförd energi'!$B$1:$AQ$1,0),FALSE)</f>
        <v>0</v>
      </c>
      <c r="X360">
        <f>VLOOKUP($B360,'Tillförd energi'!$B$1:$AS$566,MATCH(X$1,'Tillförd energi'!$B$1:$AQ$1,0),FALSE)</f>
        <v>0</v>
      </c>
      <c r="Y360">
        <f>VLOOKUP($B360,'Tillförd energi'!$B$1:$AS$566,MATCH(Y$1,'Tillförd energi'!$B$1:$AQ$1,0),FALSE)</f>
        <v>0</v>
      </c>
      <c r="Z360">
        <f>VLOOKUP($B360,'Tillförd energi'!$B$1:$AS$566,MATCH(Z$1,'Tillförd energi'!$B$1:$AQ$1,0),FALSE)</f>
        <v>0</v>
      </c>
      <c r="AA360">
        <f>VLOOKUP($B360,'Tillförd energi'!$B$1:$AS$566,MATCH(AA$1,'Tillförd energi'!$B$1:$AQ$1,0),FALSE)</f>
        <v>0</v>
      </c>
      <c r="AB360">
        <f>VLOOKUP($B360,'Tillförd energi'!$B$1:$AS$566,MATCH(AB$1,'Tillförd energi'!$B$1:$AQ$1,0),FALSE)</f>
        <v>0</v>
      </c>
      <c r="AC360">
        <f>VLOOKUP($B360,'Tillförd energi'!$B$1:$AS$566,MATCH(AC$1,'Tillförd energi'!$B$1:$AQ$1,0),FALSE)</f>
        <v>0</v>
      </c>
      <c r="AD360">
        <f>VLOOKUP($B360,'Tillförd energi'!$B$1:$AS$566,MATCH(AD$1,'Tillförd energi'!$B$1:$AQ$1,0),FALSE)</f>
        <v>0</v>
      </c>
      <c r="AE360">
        <f>VLOOKUP($B360,'Tillförd energi'!$B$1:$AS$566,MATCH(AE$1,'Tillförd energi'!$B$1:$AQ$1,0),FALSE)</f>
        <v>0</v>
      </c>
      <c r="AF360">
        <f>VLOOKUP($B360,'Tillförd energi'!$B$1:$AS$566,MATCH(AF$1,'Tillförd energi'!$B$1:$AQ$1,0),FALSE)</f>
        <v>0.17499999999999999</v>
      </c>
      <c r="AG360">
        <f>IFERROR(VLOOKUP(B360,Miljö!$B$1:$S$476,9,FALSE)/1,0)</f>
        <v>0</v>
      </c>
      <c r="AI360">
        <f t="shared" si="50"/>
        <v>3.5121999999999995</v>
      </c>
      <c r="AJ360">
        <f t="shared" si="51"/>
        <v>3.5121999999999995</v>
      </c>
      <c r="AK360">
        <f>IF(ISERROR(1/VLOOKUP($B360,Leveranser!$B$1:$S$500,MATCH("såld värme (gwh)",Leveranser!$B$1:$S$1,0),FALSE)),"",VLOOKUP($B360,Leveranser!$B$1:$S$500,MATCH("såld värme (gwh)",Leveranser!$B$1:$S$1,0),FALSE))</f>
        <v>2.133</v>
      </c>
      <c r="AL360" s="22">
        <f>VLOOKUP($B360,Leveranser!$B$1:$Y$500,MATCH("Totalt såld fjärrvärme till andra fjärrvärmeföretag",Leveranser!$B$1:$AA$1,0),FALSE)</f>
        <v>0</v>
      </c>
      <c r="AM360" s="22">
        <f>IF(ISERROR(1/VLOOKUP($B360,Miljö!$B$1:$S$500,MATCH("Såld mängd produktionsspecifik fjärrvärme (GWh)",Miljö!$B$1:$R$1,0),FALSE)),0,VLOOKUP($B360,Miljö!$B$1:$S$500,MATCH("Såld mängd produktionsspecifik fjärrvärme (GWh)",Miljö!$B$1:$R$1,0),FALSE))</f>
        <v>0</v>
      </c>
      <c r="AN360" s="23">
        <f t="shared" si="52"/>
        <v>0.60731165651158825</v>
      </c>
      <c r="AP360" t="str">
        <f>VLOOKUP($B360,'Miljövärden urval för publ'!$B$1:$H$450,7,FALSE)</f>
        <v>Ja</v>
      </c>
      <c r="AQ360" t="str">
        <f>VLOOKUP($B360,'Miljövärden urval för publ'!$B$1:$H$450,6,FALSE)</f>
        <v>Ja</v>
      </c>
      <c r="AU360">
        <f t="shared" si="53"/>
        <v>0.17499999999999999</v>
      </c>
      <c r="AV360">
        <f t="shared" si="54"/>
        <v>0</v>
      </c>
      <c r="AW360">
        <f t="shared" si="55"/>
        <v>0</v>
      </c>
      <c r="AX360">
        <f t="shared" si="56"/>
        <v>3.2869999999999999</v>
      </c>
      <c r="AZ360">
        <f t="shared" si="57"/>
        <v>0</v>
      </c>
      <c r="BA360">
        <f t="shared" si="58"/>
        <v>0</v>
      </c>
      <c r="BC360">
        <f t="shared" si="59"/>
        <v>3.2869999999999999</v>
      </c>
    </row>
    <row r="361" spans="1:55" ht="15" customHeight="1" x14ac:dyDescent="0.25">
      <c r="A361" t="s">
        <v>501</v>
      </c>
      <c r="B361" t="s">
        <v>504</v>
      </c>
      <c r="C361">
        <f>VLOOKUP($B361,'Tillförd energi'!$B$1:$AS$566,MATCH(C$1,'Tillförd energi'!$B$1:$AQ$1,0),FALSE)</f>
        <v>0</v>
      </c>
      <c r="D361">
        <f>VLOOKUP($B361,'Tillförd energi'!$B$1:$AS$566,MATCH(D$1,'Tillförd energi'!$B$1:$AQ$1,0),FALSE)</f>
        <v>0.44500000000000001</v>
      </c>
      <c r="E361">
        <f>VLOOKUP($B361,'Tillförd energi'!$B$1:$AS$566,MATCH(E$1,'Tillförd energi'!$B$1:$AQ$1,0),FALSE)</f>
        <v>0</v>
      </c>
      <c r="F361">
        <f>VLOOKUP($B361,'Tillförd energi'!$B$1:$AS$566,MATCH(F$1,'Tillförd energi'!$B$1:$AQ$1,0),FALSE)</f>
        <v>0</v>
      </c>
      <c r="G361">
        <f>VLOOKUP($B361,'Tillförd energi'!$B$1:$AS$566,MATCH(G$1,'Tillförd energi'!$B$1:$AQ$1,0),FALSE)</f>
        <v>0</v>
      </c>
      <c r="H361">
        <f>VLOOKUP($B361,'Tillförd energi'!$B$1:$AS$566,MATCH(H$1,'Tillförd energi'!$B$1:$AQ$1,0),FALSE)</f>
        <v>0</v>
      </c>
      <c r="I361">
        <f>VLOOKUP($B361,'Tillförd energi'!$B$1:$AS$566,MATCH(I$1,'Tillförd energi'!$B$1:$AQ$1,0),FALSE)</f>
        <v>0</v>
      </c>
      <c r="J361">
        <f>VLOOKUP($B361,'Tillförd energi'!$B$1:$AS$566,MATCH(J$1,'Tillförd energi'!$B$1:$AQ$1,0),FALSE)</f>
        <v>0</v>
      </c>
      <c r="K361">
        <v>0</v>
      </c>
      <c r="L361">
        <f>VLOOKUP($B361,'Tillförd energi'!$B$1:$AS$566,MATCH(L$1,'Tillförd energi'!$B$1:$AQ$1,0),FALSE)</f>
        <v>0</v>
      </c>
      <c r="M361">
        <f>VLOOKUP($B361,'Tillförd energi'!$B$1:$AS$566,MATCH(M$1,'Tillförd energi'!$B$1:$AQ$1,0),FALSE)</f>
        <v>0</v>
      </c>
      <c r="N361">
        <f>VLOOKUP($B361,'Tillförd energi'!$B$1:$AS$566,MATCH(N$1,'Tillförd energi'!$B$1:$AQ$1,0),FALSE)</f>
        <v>0</v>
      </c>
      <c r="O361">
        <f>VLOOKUP($B361,'Tillförd energi'!$B$1:$AS$566,MATCH(O$1,'Tillförd energi'!$B$1:$AQ$1,0),FALSE)</f>
        <v>14.62</v>
      </c>
      <c r="P361">
        <f>VLOOKUP($B361,'Tillförd energi'!$B$1:$AS$566,MATCH(P$1,'Tillförd energi'!$B$1:$AQ$1,0),FALSE)</f>
        <v>0</v>
      </c>
      <c r="Q361">
        <f>VLOOKUP($B361,'Tillförd energi'!$B$1:$AS$566,MATCH(Q$1,'Tillförd energi'!$B$1:$AQ$1,0),FALSE)</f>
        <v>0</v>
      </c>
      <c r="R361">
        <f>VLOOKUP($B361,'Tillförd energi'!$B$1:$AS$566,MATCH(R$1,'Tillförd energi'!$B$1:$AQ$1,0),FALSE)</f>
        <v>0</v>
      </c>
      <c r="S361">
        <f>VLOOKUP($B361,'Tillförd energi'!$B$1:$AS$566,MATCH(S$1,'Tillförd energi'!$B$1:$AQ$1,0),FALSE)</f>
        <v>0</v>
      </c>
      <c r="T361">
        <f>VLOOKUP($B361,'Tillförd energi'!$B$1:$AS$566,MATCH(T$1,'Tillförd energi'!$B$1:$AQ$1,0),FALSE)</f>
        <v>0</v>
      </c>
      <c r="U361">
        <f>VLOOKUP($B361,'Tillförd energi'!$B$1:$AS$566,MATCH(U$1,'Tillförd energi'!$B$1:$AQ$1,0),FALSE)</f>
        <v>0</v>
      </c>
      <c r="V361">
        <f>VLOOKUP($B361,'Tillförd energi'!$B$1:$AS$566,MATCH(V$1,'Tillförd energi'!$B$1:$AQ$1,0),FALSE)</f>
        <v>0</v>
      </c>
      <c r="W361">
        <f>VLOOKUP($B361,'Tillförd energi'!$B$1:$AS$566,MATCH(W$1,'Tillförd energi'!$B$1:$AQ$1,0),FALSE)</f>
        <v>0</v>
      </c>
      <c r="X361">
        <f>VLOOKUP($B361,'Tillförd energi'!$B$1:$AS$566,MATCH(X$1,'Tillförd energi'!$B$1:$AQ$1,0),FALSE)</f>
        <v>0</v>
      </c>
      <c r="Y361">
        <f>VLOOKUP($B361,'Tillförd energi'!$B$1:$AS$566,MATCH(Y$1,'Tillförd energi'!$B$1:$AQ$1,0),FALSE)</f>
        <v>0</v>
      </c>
      <c r="Z361">
        <f>VLOOKUP($B361,'Tillförd energi'!$B$1:$AS$566,MATCH(Z$1,'Tillförd energi'!$B$1:$AQ$1,0),FALSE)</f>
        <v>0</v>
      </c>
      <c r="AA361">
        <f>VLOOKUP($B361,'Tillförd energi'!$B$1:$AS$566,MATCH(AA$1,'Tillförd energi'!$B$1:$AQ$1,0),FALSE)</f>
        <v>0</v>
      </c>
      <c r="AB361">
        <f>VLOOKUP($B361,'Tillförd energi'!$B$1:$AS$566,MATCH(AB$1,'Tillförd energi'!$B$1:$AQ$1,0),FALSE)</f>
        <v>0</v>
      </c>
      <c r="AC361">
        <f>VLOOKUP($B361,'Tillförd energi'!$B$1:$AS$566,MATCH(AC$1,'Tillförd energi'!$B$1:$AQ$1,0),FALSE)</f>
        <v>2.2799999999999998</v>
      </c>
      <c r="AD361">
        <f>VLOOKUP($B361,'Tillförd energi'!$B$1:$AS$566,MATCH(AD$1,'Tillförd energi'!$B$1:$AQ$1,0),FALSE)</f>
        <v>0</v>
      </c>
      <c r="AE361">
        <f>VLOOKUP($B361,'Tillförd energi'!$B$1:$AS$566,MATCH(AE$1,'Tillförd energi'!$B$1:$AQ$1,0),FALSE)</f>
        <v>0</v>
      </c>
      <c r="AF361">
        <f>VLOOKUP($B361,'Tillförd energi'!$B$1:$AS$566,MATCH(AF$1,'Tillförd energi'!$B$1:$AQ$1,0),FALSE)</f>
        <v>0.39792</v>
      </c>
      <c r="AG361">
        <f>IFERROR(VLOOKUP(B361,Miljö!$B$1:$S$476,9,FALSE)/1,0)</f>
        <v>0</v>
      </c>
      <c r="AI361">
        <f t="shared" si="50"/>
        <v>17.742919999999998</v>
      </c>
      <c r="AJ361">
        <f t="shared" si="51"/>
        <v>17.742919999999998</v>
      </c>
      <c r="AK361">
        <f>IF(ISERROR(1/VLOOKUP($B361,Leveranser!$B$1:$S$500,MATCH("såld värme (gwh)",Leveranser!$B$1:$S$1,0),FALSE)),"",VLOOKUP($B361,Leveranser!$B$1:$S$500,MATCH("såld värme (gwh)",Leveranser!$B$1:$S$1,0),FALSE))</f>
        <v>13.263999999999999</v>
      </c>
      <c r="AL361" s="22">
        <f>VLOOKUP($B361,Leveranser!$B$1:$Y$500,MATCH("Totalt såld fjärrvärme till andra fjärrvärmeföretag",Leveranser!$B$1:$AA$1,0),FALSE)</f>
        <v>0</v>
      </c>
      <c r="AM361" s="22">
        <f>IF(ISERROR(1/VLOOKUP($B361,Miljö!$B$1:$S$500,MATCH("Såld mängd produktionsspecifik fjärrvärme (GWh)",Miljö!$B$1:$R$1,0),FALSE)),0,VLOOKUP($B361,Miljö!$B$1:$S$500,MATCH("Såld mängd produktionsspecifik fjärrvärme (GWh)",Miljö!$B$1:$R$1,0),FALSE))</f>
        <v>0</v>
      </c>
      <c r="AN361" s="23">
        <f t="shared" si="52"/>
        <v>0.74756578962200138</v>
      </c>
      <c r="AP361" t="str">
        <f>VLOOKUP($B361,'Miljövärden urval för publ'!$B$1:$H$450,7,FALSE)</f>
        <v>Ja</v>
      </c>
      <c r="AQ361" t="str">
        <f>VLOOKUP($B361,'Miljövärden urval för publ'!$B$1:$H$450,6,FALSE)</f>
        <v>Ja</v>
      </c>
      <c r="AU361">
        <f t="shared" si="53"/>
        <v>0.39792</v>
      </c>
      <c r="AV361">
        <f t="shared" si="54"/>
        <v>0</v>
      </c>
      <c r="AW361">
        <f t="shared" si="55"/>
        <v>14.62</v>
      </c>
      <c r="AX361">
        <f t="shared" si="56"/>
        <v>0</v>
      </c>
      <c r="AZ361">
        <f t="shared" si="57"/>
        <v>0</v>
      </c>
      <c r="BA361">
        <f t="shared" si="58"/>
        <v>0</v>
      </c>
      <c r="BC361">
        <f t="shared" si="59"/>
        <v>14.62</v>
      </c>
    </row>
    <row r="362" spans="1:55" ht="15" customHeight="1" x14ac:dyDescent="0.25">
      <c r="A362" t="s">
        <v>501</v>
      </c>
      <c r="B362" t="s">
        <v>505</v>
      </c>
      <c r="C362">
        <f>VLOOKUP($B362,'Tillförd energi'!$B$1:$AS$566,MATCH(C$1,'Tillförd energi'!$B$1:$AQ$1,0),FALSE)</f>
        <v>0</v>
      </c>
      <c r="D362">
        <f>VLOOKUP($B362,'Tillförd energi'!$B$1:$AS$566,MATCH(D$1,'Tillförd energi'!$B$1:$AQ$1,0),FALSE)</f>
        <v>1.3308800000000001</v>
      </c>
      <c r="E362">
        <f>VLOOKUP($B362,'Tillförd energi'!$B$1:$AS$566,MATCH(E$1,'Tillförd energi'!$B$1:$AQ$1,0),FALSE)</f>
        <v>0</v>
      </c>
      <c r="F362">
        <f>VLOOKUP($B362,'Tillförd energi'!$B$1:$AS$566,MATCH(F$1,'Tillförd energi'!$B$1:$AQ$1,0),FALSE)</f>
        <v>0</v>
      </c>
      <c r="G362">
        <f>VLOOKUP($B362,'Tillförd energi'!$B$1:$AS$566,MATCH(G$1,'Tillförd energi'!$B$1:$AQ$1,0),FALSE)</f>
        <v>0</v>
      </c>
      <c r="H362">
        <f>VLOOKUP($B362,'Tillförd energi'!$B$1:$AS$566,MATCH(H$1,'Tillförd energi'!$B$1:$AQ$1,0),FALSE)</f>
        <v>0</v>
      </c>
      <c r="I362">
        <f>VLOOKUP($B362,'Tillförd energi'!$B$1:$AS$566,MATCH(I$1,'Tillförd energi'!$B$1:$AQ$1,0),FALSE)</f>
        <v>0</v>
      </c>
      <c r="J362">
        <f>VLOOKUP($B362,'Tillförd energi'!$B$1:$AS$566,MATCH(J$1,'Tillförd energi'!$B$1:$AQ$1,0),FALSE)</f>
        <v>0</v>
      </c>
      <c r="K362">
        <v>0</v>
      </c>
      <c r="L362">
        <f>VLOOKUP($B362,'Tillförd energi'!$B$1:$AS$566,MATCH(L$1,'Tillförd energi'!$B$1:$AQ$1,0),FALSE)</f>
        <v>0</v>
      </c>
      <c r="M362">
        <f>VLOOKUP($B362,'Tillförd energi'!$B$1:$AS$566,MATCH(M$1,'Tillförd energi'!$B$1:$AQ$1,0),FALSE)</f>
        <v>0</v>
      </c>
      <c r="N362">
        <f>VLOOKUP($B362,'Tillförd energi'!$B$1:$AS$566,MATCH(N$1,'Tillförd energi'!$B$1:$AQ$1,0),FALSE)</f>
        <v>0</v>
      </c>
      <c r="O362">
        <f>VLOOKUP($B362,'Tillförd energi'!$B$1:$AS$566,MATCH(O$1,'Tillförd energi'!$B$1:$AQ$1,0),FALSE)</f>
        <v>0</v>
      </c>
      <c r="P362">
        <f>VLOOKUP($B362,'Tillförd energi'!$B$1:$AS$566,MATCH(P$1,'Tillförd energi'!$B$1:$AQ$1,0),FALSE)</f>
        <v>0</v>
      </c>
      <c r="Q362">
        <f>VLOOKUP($B362,'Tillförd energi'!$B$1:$AS$566,MATCH(Q$1,'Tillförd energi'!$B$1:$AQ$1,0),FALSE)</f>
        <v>1.16517</v>
      </c>
      <c r="R362">
        <f>VLOOKUP($B362,'Tillförd energi'!$B$1:$AS$566,MATCH(R$1,'Tillförd energi'!$B$1:$AQ$1,0),FALSE)</f>
        <v>0</v>
      </c>
      <c r="S362">
        <f>VLOOKUP($B362,'Tillförd energi'!$B$1:$AS$566,MATCH(S$1,'Tillförd energi'!$B$1:$AQ$1,0),FALSE)</f>
        <v>0</v>
      </c>
      <c r="T362">
        <f>VLOOKUP($B362,'Tillförd energi'!$B$1:$AS$566,MATCH(T$1,'Tillförd energi'!$B$1:$AQ$1,0),FALSE)</f>
        <v>0</v>
      </c>
      <c r="U362">
        <f>VLOOKUP($B362,'Tillförd energi'!$B$1:$AS$566,MATCH(U$1,'Tillförd energi'!$B$1:$AQ$1,0),FALSE)</f>
        <v>0</v>
      </c>
      <c r="V362">
        <f>VLOOKUP($B362,'Tillförd energi'!$B$1:$AS$566,MATCH(V$1,'Tillförd energi'!$B$1:$AQ$1,0),FALSE)</f>
        <v>0</v>
      </c>
      <c r="W362">
        <f>VLOOKUP($B362,'Tillförd energi'!$B$1:$AS$566,MATCH(W$1,'Tillförd energi'!$B$1:$AQ$1,0),FALSE)</f>
        <v>0</v>
      </c>
      <c r="X362">
        <f>VLOOKUP($B362,'Tillförd energi'!$B$1:$AS$566,MATCH(X$1,'Tillförd energi'!$B$1:$AQ$1,0),FALSE)</f>
        <v>0</v>
      </c>
      <c r="Y362">
        <f>VLOOKUP($B362,'Tillförd energi'!$B$1:$AS$566,MATCH(Y$1,'Tillförd energi'!$B$1:$AQ$1,0),FALSE)</f>
        <v>0</v>
      </c>
      <c r="Z362">
        <f>VLOOKUP($B362,'Tillförd energi'!$B$1:$AS$566,MATCH(Z$1,'Tillförd energi'!$B$1:$AQ$1,0),FALSE)</f>
        <v>0</v>
      </c>
      <c r="AA362">
        <f>VLOOKUP($B362,'Tillförd energi'!$B$1:$AS$566,MATCH(AA$1,'Tillförd energi'!$B$1:$AQ$1,0),FALSE)</f>
        <v>0</v>
      </c>
      <c r="AB362">
        <f>VLOOKUP($B362,'Tillförd energi'!$B$1:$AS$566,MATCH(AB$1,'Tillförd energi'!$B$1:$AQ$1,0),FALSE)</f>
        <v>0</v>
      </c>
      <c r="AC362">
        <f>VLOOKUP($B362,'Tillförd energi'!$B$1:$AS$566,MATCH(AC$1,'Tillförd energi'!$B$1:$AQ$1,0),FALSE)</f>
        <v>0</v>
      </c>
      <c r="AD362">
        <f>VLOOKUP($B362,'Tillförd energi'!$B$1:$AS$566,MATCH(AD$1,'Tillförd energi'!$B$1:$AQ$1,0),FALSE)</f>
        <v>23.561</v>
      </c>
      <c r="AE362">
        <f>VLOOKUP($B362,'Tillförd energi'!$B$1:$AS$566,MATCH(AE$1,'Tillförd energi'!$B$1:$AQ$1,0),FALSE)</f>
        <v>0</v>
      </c>
      <c r="AF362">
        <f>VLOOKUP($B362,'Tillförd energi'!$B$1:$AS$566,MATCH(AF$1,'Tillförd energi'!$B$1:$AQ$1,0),FALSE)</f>
        <v>0.64680000000000004</v>
      </c>
      <c r="AG362">
        <f>IFERROR(VLOOKUP(B362,Miljö!$B$1:$S$476,9,FALSE)/1,0)</f>
        <v>0</v>
      </c>
      <c r="AI362">
        <f t="shared" si="50"/>
        <v>26.703849999999999</v>
      </c>
      <c r="AJ362">
        <f t="shared" si="51"/>
        <v>26.703849999999999</v>
      </c>
      <c r="AK362">
        <f>IF(ISERROR(1/VLOOKUP($B362,Leveranser!$B$1:$S$500,MATCH("såld värme (gwh)",Leveranser!$B$1:$S$1,0),FALSE)),"",VLOOKUP($B362,Leveranser!$B$1:$S$500,MATCH("såld värme (gwh)",Leveranser!$B$1:$S$1,0),FALSE))</f>
        <v>21.56</v>
      </c>
      <c r="AL362" s="22">
        <f>VLOOKUP($B362,Leveranser!$B$1:$Y$500,MATCH("Totalt såld fjärrvärme till andra fjärrvärmeföretag",Leveranser!$B$1:$AA$1,0),FALSE)</f>
        <v>0</v>
      </c>
      <c r="AM362" s="22">
        <f>IF(ISERROR(1/VLOOKUP($B362,Miljö!$B$1:$S$500,MATCH("Såld mängd produktionsspecifik fjärrvärme (GWh)",Miljö!$B$1:$R$1,0),FALSE)),0,VLOOKUP($B362,Miljö!$B$1:$S$500,MATCH("Såld mängd produktionsspecifik fjärrvärme (GWh)",Miljö!$B$1:$R$1,0),FALSE))</f>
        <v>0</v>
      </c>
      <c r="AN362" s="23">
        <f t="shared" si="52"/>
        <v>0.80737421757536831</v>
      </c>
      <c r="AP362" t="str">
        <f>VLOOKUP($B362,'Miljövärden urval för publ'!$B$1:$H$450,7,FALSE)</f>
        <v>Ja</v>
      </c>
      <c r="AQ362" t="str">
        <f>VLOOKUP($B362,'Miljövärden urval för publ'!$B$1:$H$450,6,FALSE)</f>
        <v>Ja</v>
      </c>
      <c r="AU362">
        <f t="shared" si="53"/>
        <v>0.64680000000000004</v>
      </c>
      <c r="AV362">
        <f t="shared" si="54"/>
        <v>0</v>
      </c>
      <c r="AW362">
        <f t="shared" si="55"/>
        <v>1.16517</v>
      </c>
      <c r="AX362">
        <f t="shared" si="56"/>
        <v>0</v>
      </c>
      <c r="AZ362">
        <f t="shared" si="57"/>
        <v>0</v>
      </c>
      <c r="BA362">
        <f t="shared" si="58"/>
        <v>0</v>
      </c>
      <c r="BC362">
        <f t="shared" si="59"/>
        <v>1.16517</v>
      </c>
    </row>
    <row r="363" spans="1:55" ht="15" customHeight="1" x14ac:dyDescent="0.25">
      <c r="A363" t="s">
        <v>501</v>
      </c>
      <c r="B363" t="s">
        <v>506</v>
      </c>
      <c r="C363">
        <f>VLOOKUP($B363,'Tillförd energi'!$B$1:$AS$566,MATCH(C$1,'Tillförd energi'!$B$1:$AQ$1,0),FALSE)</f>
        <v>0</v>
      </c>
      <c r="D363">
        <f>VLOOKUP($B363,'Tillförd energi'!$B$1:$AS$566,MATCH(D$1,'Tillförd energi'!$B$1:$AQ$1,0),FALSE)</f>
        <v>0.20599999999999999</v>
      </c>
      <c r="E363">
        <f>VLOOKUP($B363,'Tillförd energi'!$B$1:$AS$566,MATCH(E$1,'Tillförd energi'!$B$1:$AQ$1,0),FALSE)</f>
        <v>0</v>
      </c>
      <c r="F363">
        <f>VLOOKUP($B363,'Tillförd energi'!$B$1:$AS$566,MATCH(F$1,'Tillförd energi'!$B$1:$AQ$1,0),FALSE)</f>
        <v>0</v>
      </c>
      <c r="G363">
        <f>VLOOKUP($B363,'Tillförd energi'!$B$1:$AS$566,MATCH(G$1,'Tillförd energi'!$B$1:$AQ$1,0),FALSE)</f>
        <v>0</v>
      </c>
      <c r="H363">
        <f>VLOOKUP($B363,'Tillförd energi'!$B$1:$AS$566,MATCH(H$1,'Tillförd energi'!$B$1:$AQ$1,0),FALSE)</f>
        <v>0</v>
      </c>
      <c r="I363">
        <f>VLOOKUP($B363,'Tillförd energi'!$B$1:$AS$566,MATCH(I$1,'Tillförd energi'!$B$1:$AQ$1,0),FALSE)</f>
        <v>0</v>
      </c>
      <c r="J363">
        <f>VLOOKUP($B363,'Tillförd energi'!$B$1:$AS$566,MATCH(J$1,'Tillförd energi'!$B$1:$AQ$1,0),FALSE)</f>
        <v>0</v>
      </c>
      <c r="K363">
        <v>0</v>
      </c>
      <c r="L363">
        <f>VLOOKUP($B363,'Tillförd energi'!$B$1:$AS$566,MATCH(L$1,'Tillförd energi'!$B$1:$AQ$1,0),FALSE)</f>
        <v>0</v>
      </c>
      <c r="M363">
        <f>VLOOKUP($B363,'Tillförd energi'!$B$1:$AS$566,MATCH(M$1,'Tillförd energi'!$B$1:$AQ$1,0),FALSE)</f>
        <v>0</v>
      </c>
      <c r="N363">
        <f>VLOOKUP($B363,'Tillförd energi'!$B$1:$AS$566,MATCH(N$1,'Tillförd energi'!$B$1:$AQ$1,0),FALSE)</f>
        <v>0</v>
      </c>
      <c r="O363">
        <f>VLOOKUP($B363,'Tillförd energi'!$B$1:$AS$566,MATCH(O$1,'Tillförd energi'!$B$1:$AQ$1,0),FALSE)</f>
        <v>0</v>
      </c>
      <c r="P363">
        <f>VLOOKUP($B363,'Tillförd energi'!$B$1:$AS$566,MATCH(P$1,'Tillförd energi'!$B$1:$AQ$1,0),FALSE)</f>
        <v>3.0030000000000001</v>
      </c>
      <c r="Q363">
        <f>VLOOKUP($B363,'Tillförd energi'!$B$1:$AS$566,MATCH(Q$1,'Tillförd energi'!$B$1:$AQ$1,0),FALSE)</f>
        <v>0</v>
      </c>
      <c r="R363">
        <f>VLOOKUP($B363,'Tillförd energi'!$B$1:$AS$566,MATCH(R$1,'Tillförd energi'!$B$1:$AQ$1,0),FALSE)</f>
        <v>0</v>
      </c>
      <c r="S363">
        <f>VLOOKUP($B363,'Tillförd energi'!$B$1:$AS$566,MATCH(S$1,'Tillförd energi'!$B$1:$AQ$1,0),FALSE)</f>
        <v>4.0330000000000004</v>
      </c>
      <c r="T363">
        <f>VLOOKUP($B363,'Tillförd energi'!$B$1:$AS$566,MATCH(T$1,'Tillförd energi'!$B$1:$AQ$1,0),FALSE)</f>
        <v>0</v>
      </c>
      <c r="U363">
        <f>VLOOKUP($B363,'Tillförd energi'!$B$1:$AS$566,MATCH(U$1,'Tillförd energi'!$B$1:$AQ$1,0),FALSE)</f>
        <v>0</v>
      </c>
      <c r="V363">
        <f>VLOOKUP($B363,'Tillförd energi'!$B$1:$AS$566,MATCH(V$1,'Tillförd energi'!$B$1:$AQ$1,0),FALSE)</f>
        <v>0</v>
      </c>
      <c r="W363">
        <f>VLOOKUP($B363,'Tillförd energi'!$B$1:$AS$566,MATCH(W$1,'Tillförd energi'!$B$1:$AQ$1,0),FALSE)</f>
        <v>0</v>
      </c>
      <c r="X363">
        <f>VLOOKUP($B363,'Tillförd energi'!$B$1:$AS$566,MATCH(X$1,'Tillförd energi'!$B$1:$AQ$1,0),FALSE)</f>
        <v>0</v>
      </c>
      <c r="Y363">
        <f>VLOOKUP($B363,'Tillförd energi'!$B$1:$AS$566,MATCH(Y$1,'Tillförd energi'!$B$1:$AQ$1,0),FALSE)</f>
        <v>0</v>
      </c>
      <c r="Z363">
        <f>VLOOKUP($B363,'Tillförd energi'!$B$1:$AS$566,MATCH(Z$1,'Tillförd energi'!$B$1:$AQ$1,0),FALSE)</f>
        <v>0</v>
      </c>
      <c r="AA363">
        <f>VLOOKUP($B363,'Tillförd energi'!$B$1:$AS$566,MATCH(AA$1,'Tillförd energi'!$B$1:$AQ$1,0),FALSE)</f>
        <v>0</v>
      </c>
      <c r="AB363">
        <f>VLOOKUP($B363,'Tillförd energi'!$B$1:$AS$566,MATCH(AB$1,'Tillförd energi'!$B$1:$AQ$1,0),FALSE)</f>
        <v>0</v>
      </c>
      <c r="AC363">
        <f>VLOOKUP($B363,'Tillförd energi'!$B$1:$AS$566,MATCH(AC$1,'Tillförd energi'!$B$1:$AQ$1,0),FALSE)</f>
        <v>0</v>
      </c>
      <c r="AD363">
        <f>VLOOKUP($B363,'Tillförd energi'!$B$1:$AS$566,MATCH(AD$1,'Tillförd energi'!$B$1:$AQ$1,0),FALSE)</f>
        <v>0</v>
      </c>
      <c r="AE363">
        <f>VLOOKUP($B363,'Tillförd energi'!$B$1:$AS$566,MATCH(AE$1,'Tillförd energi'!$B$1:$AQ$1,0),FALSE)</f>
        <v>0</v>
      </c>
      <c r="AF363">
        <f>VLOOKUP($B363,'Tillförd energi'!$B$1:$AS$566,MATCH(AF$1,'Tillförd energi'!$B$1:$AQ$1,0),FALSE)</f>
        <v>0.17004</v>
      </c>
      <c r="AG363">
        <f>IFERROR(VLOOKUP(B363,Miljö!$B$1:$S$476,9,FALSE)/1,0)</f>
        <v>0</v>
      </c>
      <c r="AI363">
        <f t="shared" si="50"/>
        <v>7.4120400000000011</v>
      </c>
      <c r="AJ363">
        <f t="shared" si="51"/>
        <v>7.4120400000000011</v>
      </c>
      <c r="AK363">
        <f>IF(ISERROR(1/VLOOKUP($B363,Leveranser!$B$1:$S$500,MATCH("såld värme (gwh)",Leveranser!$B$1:$S$1,0),FALSE)),"",VLOOKUP($B363,Leveranser!$B$1:$S$500,MATCH("såld värme (gwh)",Leveranser!$B$1:$S$1,0),FALSE))</f>
        <v>5.6680000000000001</v>
      </c>
      <c r="AL363" s="22">
        <f>VLOOKUP($B363,Leveranser!$B$1:$Y$500,MATCH("Totalt såld fjärrvärme till andra fjärrvärmeföretag",Leveranser!$B$1:$AA$1,0),FALSE)</f>
        <v>0</v>
      </c>
      <c r="AM363" s="22">
        <f>IF(ISERROR(1/VLOOKUP($B363,Miljö!$B$1:$S$500,MATCH("Såld mängd produktionsspecifik fjärrvärme (GWh)",Miljö!$B$1:$R$1,0),FALSE)),0,VLOOKUP($B363,Miljö!$B$1:$S$500,MATCH("Såld mängd produktionsspecifik fjärrvärme (GWh)",Miljö!$B$1:$R$1,0),FALSE))</f>
        <v>0</v>
      </c>
      <c r="AN363" s="23">
        <f t="shared" si="52"/>
        <v>0.7647017555220964</v>
      </c>
      <c r="AP363" t="str">
        <f>VLOOKUP($B363,'Miljövärden urval för publ'!$B$1:$H$450,7,FALSE)</f>
        <v>Ja</v>
      </c>
      <c r="AQ363" t="str">
        <f>VLOOKUP($B363,'Miljövärden urval för publ'!$B$1:$H$450,6,FALSE)</f>
        <v>Ja</v>
      </c>
      <c r="AU363">
        <f t="shared" si="53"/>
        <v>0.17004</v>
      </c>
      <c r="AV363">
        <f t="shared" si="54"/>
        <v>0</v>
      </c>
      <c r="AW363">
        <f t="shared" si="55"/>
        <v>3.0030000000000001</v>
      </c>
      <c r="AX363">
        <f t="shared" si="56"/>
        <v>4.0330000000000004</v>
      </c>
      <c r="AZ363">
        <f t="shared" si="57"/>
        <v>0</v>
      </c>
      <c r="BA363">
        <f t="shared" si="58"/>
        <v>0</v>
      </c>
      <c r="BC363">
        <f t="shared" si="59"/>
        <v>7.0360000000000005</v>
      </c>
    </row>
    <row r="364" spans="1:55" ht="15" customHeight="1" x14ac:dyDescent="0.25">
      <c r="A364" t="s">
        <v>501</v>
      </c>
      <c r="B364" t="s">
        <v>507</v>
      </c>
      <c r="C364">
        <f>VLOOKUP($B364,'Tillförd energi'!$B$1:$AS$566,MATCH(C$1,'Tillförd energi'!$B$1:$AQ$1,0),FALSE)</f>
        <v>0</v>
      </c>
      <c r="D364">
        <f>VLOOKUP($B364,'Tillförd energi'!$B$1:$AS$566,MATCH(D$1,'Tillförd energi'!$B$1:$AQ$1,0),FALSE)</f>
        <v>0.27100000000000002</v>
      </c>
      <c r="E364">
        <f>VLOOKUP($B364,'Tillförd energi'!$B$1:$AS$566,MATCH(E$1,'Tillförd energi'!$B$1:$AQ$1,0),FALSE)</f>
        <v>0</v>
      </c>
      <c r="F364">
        <f>VLOOKUP($B364,'Tillförd energi'!$B$1:$AS$566,MATCH(F$1,'Tillförd energi'!$B$1:$AQ$1,0),FALSE)</f>
        <v>0</v>
      </c>
      <c r="G364">
        <f>VLOOKUP($B364,'Tillförd energi'!$B$1:$AS$566,MATCH(G$1,'Tillförd energi'!$B$1:$AQ$1,0),FALSE)</f>
        <v>0</v>
      </c>
      <c r="H364">
        <f>VLOOKUP($B364,'Tillförd energi'!$B$1:$AS$566,MATCH(H$1,'Tillförd energi'!$B$1:$AQ$1,0),FALSE)</f>
        <v>0</v>
      </c>
      <c r="I364">
        <f>VLOOKUP($B364,'Tillförd energi'!$B$1:$AS$566,MATCH(I$1,'Tillförd energi'!$B$1:$AQ$1,0),FALSE)</f>
        <v>0</v>
      </c>
      <c r="J364">
        <f>VLOOKUP($B364,'Tillförd energi'!$B$1:$AS$566,MATCH(J$1,'Tillförd energi'!$B$1:$AQ$1,0),FALSE)</f>
        <v>0</v>
      </c>
      <c r="K364">
        <v>0</v>
      </c>
      <c r="L364">
        <f>VLOOKUP($B364,'Tillförd energi'!$B$1:$AS$566,MATCH(L$1,'Tillförd energi'!$B$1:$AQ$1,0),FALSE)</f>
        <v>0</v>
      </c>
      <c r="M364">
        <f>VLOOKUP($B364,'Tillförd energi'!$B$1:$AS$566,MATCH(M$1,'Tillförd energi'!$B$1:$AQ$1,0),FALSE)</f>
        <v>0</v>
      </c>
      <c r="N364">
        <f>VLOOKUP($B364,'Tillförd energi'!$B$1:$AS$566,MATCH(N$1,'Tillförd energi'!$B$1:$AQ$1,0),FALSE)</f>
        <v>0</v>
      </c>
      <c r="O364">
        <f>VLOOKUP($B364,'Tillförd energi'!$B$1:$AS$566,MATCH(O$1,'Tillförd energi'!$B$1:$AQ$1,0),FALSE)</f>
        <v>0</v>
      </c>
      <c r="P364">
        <f>VLOOKUP($B364,'Tillförd energi'!$B$1:$AS$566,MATCH(P$1,'Tillförd energi'!$B$1:$AQ$1,0),FALSE)</f>
        <v>0</v>
      </c>
      <c r="Q364">
        <f>VLOOKUP($B364,'Tillförd energi'!$B$1:$AS$566,MATCH(Q$1,'Tillförd energi'!$B$1:$AQ$1,0),FALSE)</f>
        <v>0</v>
      </c>
      <c r="R364">
        <f>VLOOKUP($B364,'Tillförd energi'!$B$1:$AS$566,MATCH(R$1,'Tillförd energi'!$B$1:$AQ$1,0),FALSE)</f>
        <v>2.19529</v>
      </c>
      <c r="S364">
        <f>VLOOKUP($B364,'Tillförd energi'!$B$1:$AS$566,MATCH(S$1,'Tillförd energi'!$B$1:$AQ$1,0),FALSE)</f>
        <v>0</v>
      </c>
      <c r="T364">
        <f>VLOOKUP($B364,'Tillförd energi'!$B$1:$AS$566,MATCH(T$1,'Tillförd energi'!$B$1:$AQ$1,0),FALSE)</f>
        <v>0</v>
      </c>
      <c r="U364">
        <f>VLOOKUP($B364,'Tillförd energi'!$B$1:$AS$566,MATCH(U$1,'Tillförd energi'!$B$1:$AQ$1,0),FALSE)</f>
        <v>0</v>
      </c>
      <c r="V364">
        <f>VLOOKUP($B364,'Tillförd energi'!$B$1:$AS$566,MATCH(V$1,'Tillförd energi'!$B$1:$AQ$1,0),FALSE)</f>
        <v>0</v>
      </c>
      <c r="W364">
        <f>VLOOKUP($B364,'Tillförd energi'!$B$1:$AS$566,MATCH(W$1,'Tillförd energi'!$B$1:$AQ$1,0),FALSE)</f>
        <v>0</v>
      </c>
      <c r="X364">
        <f>VLOOKUP($B364,'Tillförd energi'!$B$1:$AS$566,MATCH(X$1,'Tillförd energi'!$B$1:$AQ$1,0),FALSE)</f>
        <v>0</v>
      </c>
      <c r="Y364">
        <f>VLOOKUP($B364,'Tillförd energi'!$B$1:$AS$566,MATCH(Y$1,'Tillförd energi'!$B$1:$AQ$1,0),FALSE)</f>
        <v>0</v>
      </c>
      <c r="Z364">
        <f>VLOOKUP($B364,'Tillförd energi'!$B$1:$AS$566,MATCH(Z$1,'Tillförd energi'!$B$1:$AQ$1,0),FALSE)</f>
        <v>0</v>
      </c>
      <c r="AA364">
        <f>VLOOKUP($B364,'Tillförd energi'!$B$1:$AS$566,MATCH(AA$1,'Tillförd energi'!$B$1:$AQ$1,0),FALSE)</f>
        <v>0</v>
      </c>
      <c r="AB364">
        <f>VLOOKUP($B364,'Tillförd energi'!$B$1:$AS$566,MATCH(AB$1,'Tillförd energi'!$B$1:$AQ$1,0),FALSE)</f>
        <v>0</v>
      </c>
      <c r="AC364">
        <f>VLOOKUP($B364,'Tillförd energi'!$B$1:$AS$566,MATCH(AC$1,'Tillförd energi'!$B$1:$AQ$1,0),FALSE)</f>
        <v>0</v>
      </c>
      <c r="AD364">
        <f>VLOOKUP($B364,'Tillförd energi'!$B$1:$AS$566,MATCH(AD$1,'Tillförd energi'!$B$1:$AQ$1,0),FALSE)</f>
        <v>0</v>
      </c>
      <c r="AE364">
        <f>VLOOKUP($B364,'Tillförd energi'!$B$1:$AS$566,MATCH(AE$1,'Tillförd energi'!$B$1:$AQ$1,0),FALSE)</f>
        <v>0</v>
      </c>
      <c r="AF364">
        <f>VLOOKUP($B364,'Tillförd energi'!$B$1:$AS$566,MATCH(AF$1,'Tillförd energi'!$B$1:$AQ$1,0),FALSE)</f>
        <v>5.5230000000000001E-2</v>
      </c>
      <c r="AG364">
        <f>IFERROR(VLOOKUP(B364,Miljö!$B$1:$S$476,9,FALSE)/1,0)</f>
        <v>0</v>
      </c>
      <c r="AI364">
        <f t="shared" si="50"/>
        <v>2.5215199999999998</v>
      </c>
      <c r="AJ364">
        <f t="shared" si="51"/>
        <v>2.5215199999999998</v>
      </c>
      <c r="AK364">
        <f>IF(ISERROR(1/VLOOKUP($B364,Leveranser!$B$1:$S$500,MATCH("såld värme (gwh)",Leveranser!$B$1:$S$1,0),FALSE)),"",VLOOKUP($B364,Leveranser!$B$1:$S$500,MATCH("såld värme (gwh)",Leveranser!$B$1:$S$1,0),FALSE))</f>
        <v>1.841</v>
      </c>
      <c r="AL364" s="22">
        <f>VLOOKUP($B364,Leveranser!$B$1:$Y$500,MATCH("Totalt såld fjärrvärme till andra fjärrvärmeföretag",Leveranser!$B$1:$AA$1,0),FALSE)</f>
        <v>0</v>
      </c>
      <c r="AM364" s="22">
        <f>IF(ISERROR(1/VLOOKUP($B364,Miljö!$B$1:$S$500,MATCH("Såld mängd produktionsspecifik fjärrvärme (GWh)",Miljö!$B$1:$R$1,0),FALSE)),0,VLOOKUP($B364,Miljö!$B$1:$S$500,MATCH("Såld mängd produktionsspecifik fjärrvärme (GWh)",Miljö!$B$1:$R$1,0),FALSE))</f>
        <v>0</v>
      </c>
      <c r="AN364" s="23">
        <f t="shared" si="52"/>
        <v>0.73011516862844639</v>
      </c>
      <c r="AP364" t="str">
        <f>VLOOKUP($B364,'Miljövärden urval för publ'!$B$1:$H$450,7,FALSE)</f>
        <v>Ja</v>
      </c>
      <c r="AQ364" t="str">
        <f>VLOOKUP($B364,'Miljövärden urval för publ'!$B$1:$H$450,6,FALSE)</f>
        <v>Ja</v>
      </c>
      <c r="AU364">
        <f t="shared" si="53"/>
        <v>5.5230000000000001E-2</v>
      </c>
      <c r="AV364">
        <f t="shared" si="54"/>
        <v>0</v>
      </c>
      <c r="AW364">
        <f t="shared" si="55"/>
        <v>0</v>
      </c>
      <c r="AX364">
        <f t="shared" si="56"/>
        <v>2.19529</v>
      </c>
      <c r="AZ364">
        <f t="shared" si="57"/>
        <v>0</v>
      </c>
      <c r="BA364">
        <f t="shared" si="58"/>
        <v>0</v>
      </c>
      <c r="BC364">
        <f t="shared" si="59"/>
        <v>2.19529</v>
      </c>
    </row>
    <row r="365" spans="1:55" ht="15" customHeight="1" x14ac:dyDescent="0.25">
      <c r="A365" t="s">
        <v>501</v>
      </c>
      <c r="B365" t="s">
        <v>508</v>
      </c>
      <c r="C365">
        <f>VLOOKUP($B365,'Tillförd energi'!$B$1:$AS$566,MATCH(C$1,'Tillförd energi'!$B$1:$AQ$1,0),FALSE)</f>
        <v>0</v>
      </c>
      <c r="D365">
        <f>VLOOKUP($B365,'Tillförd energi'!$B$1:$AS$566,MATCH(D$1,'Tillförd energi'!$B$1:$AQ$1,0),FALSE)</f>
        <v>0</v>
      </c>
      <c r="E365">
        <f>VLOOKUP($B365,'Tillförd energi'!$B$1:$AS$566,MATCH(E$1,'Tillförd energi'!$B$1:$AQ$1,0),FALSE)</f>
        <v>0</v>
      </c>
      <c r="F365">
        <f>VLOOKUP($B365,'Tillförd energi'!$B$1:$AS$566,MATCH(F$1,'Tillförd energi'!$B$1:$AQ$1,0),FALSE)</f>
        <v>0</v>
      </c>
      <c r="G365">
        <f>VLOOKUP($B365,'Tillförd energi'!$B$1:$AS$566,MATCH(G$1,'Tillförd energi'!$B$1:$AQ$1,0),FALSE)</f>
        <v>0</v>
      </c>
      <c r="H365">
        <f>VLOOKUP($B365,'Tillförd energi'!$B$1:$AS$566,MATCH(H$1,'Tillförd energi'!$B$1:$AQ$1,0),FALSE)</f>
        <v>0</v>
      </c>
      <c r="I365">
        <f>VLOOKUP($B365,'Tillförd energi'!$B$1:$AS$566,MATCH(I$1,'Tillförd energi'!$B$1:$AQ$1,0),FALSE)</f>
        <v>0</v>
      </c>
      <c r="J365">
        <f>VLOOKUP($B365,'Tillförd energi'!$B$1:$AS$566,MATCH(J$1,'Tillförd energi'!$B$1:$AQ$1,0),FALSE)</f>
        <v>0</v>
      </c>
      <c r="K365">
        <v>0</v>
      </c>
      <c r="L365">
        <f>VLOOKUP($B365,'Tillförd energi'!$B$1:$AS$566,MATCH(L$1,'Tillförd energi'!$B$1:$AQ$1,0),FALSE)</f>
        <v>0</v>
      </c>
      <c r="M365">
        <f>VLOOKUP($B365,'Tillförd energi'!$B$1:$AS$566,MATCH(M$1,'Tillförd energi'!$B$1:$AQ$1,0),FALSE)</f>
        <v>0</v>
      </c>
      <c r="N365">
        <f>VLOOKUP($B365,'Tillförd energi'!$B$1:$AS$566,MATCH(N$1,'Tillförd energi'!$B$1:$AQ$1,0),FALSE)</f>
        <v>0</v>
      </c>
      <c r="O365">
        <f>VLOOKUP($B365,'Tillförd energi'!$B$1:$AS$566,MATCH(O$1,'Tillförd energi'!$B$1:$AQ$1,0),FALSE)</f>
        <v>8.5649999999999995</v>
      </c>
      <c r="P365">
        <f>VLOOKUP($B365,'Tillförd energi'!$B$1:$AS$566,MATCH(P$1,'Tillförd energi'!$B$1:$AQ$1,0),FALSE)</f>
        <v>22.797000000000001</v>
      </c>
      <c r="Q365">
        <f>VLOOKUP($B365,'Tillförd energi'!$B$1:$AS$566,MATCH(Q$1,'Tillförd energi'!$B$1:$AQ$1,0),FALSE)</f>
        <v>7.1999999999999995E-2</v>
      </c>
      <c r="R365">
        <f>VLOOKUP($B365,'Tillförd energi'!$B$1:$AS$566,MATCH(R$1,'Tillförd energi'!$B$1:$AQ$1,0),FALSE)</f>
        <v>0</v>
      </c>
      <c r="S365">
        <f>VLOOKUP($B365,'Tillförd energi'!$B$1:$AS$566,MATCH(S$1,'Tillförd energi'!$B$1:$AQ$1,0),FALSE)</f>
        <v>0</v>
      </c>
      <c r="T365">
        <f>VLOOKUP($B365,'Tillförd energi'!$B$1:$AS$566,MATCH(T$1,'Tillförd energi'!$B$1:$AQ$1,0),FALSE)</f>
        <v>0</v>
      </c>
      <c r="U365">
        <f>VLOOKUP($B365,'Tillförd energi'!$B$1:$AS$566,MATCH(U$1,'Tillförd energi'!$B$1:$AQ$1,0),FALSE)</f>
        <v>0</v>
      </c>
      <c r="V365">
        <f>VLOOKUP($B365,'Tillförd energi'!$B$1:$AS$566,MATCH(V$1,'Tillförd energi'!$B$1:$AQ$1,0),FALSE)</f>
        <v>0</v>
      </c>
      <c r="W365">
        <f>VLOOKUP($B365,'Tillförd energi'!$B$1:$AS$566,MATCH(W$1,'Tillförd energi'!$B$1:$AQ$1,0),FALSE)</f>
        <v>0</v>
      </c>
      <c r="X365">
        <f>VLOOKUP($B365,'Tillförd energi'!$B$1:$AS$566,MATCH(X$1,'Tillförd energi'!$B$1:$AQ$1,0),FALSE)</f>
        <v>0</v>
      </c>
      <c r="Y365">
        <f>VLOOKUP($B365,'Tillförd energi'!$B$1:$AS$566,MATCH(Y$1,'Tillförd energi'!$B$1:$AQ$1,0),FALSE)</f>
        <v>0</v>
      </c>
      <c r="Z365">
        <f>VLOOKUP($B365,'Tillförd energi'!$B$1:$AS$566,MATCH(Z$1,'Tillförd energi'!$B$1:$AQ$1,0),FALSE)</f>
        <v>0</v>
      </c>
      <c r="AA365">
        <f>VLOOKUP($B365,'Tillförd energi'!$B$1:$AS$566,MATCH(AA$1,'Tillförd energi'!$B$1:$AQ$1,0),FALSE)</f>
        <v>0</v>
      </c>
      <c r="AB365">
        <f>VLOOKUP($B365,'Tillförd energi'!$B$1:$AS$566,MATCH(AB$1,'Tillförd energi'!$B$1:$AQ$1,0),FALSE)</f>
        <v>0</v>
      </c>
      <c r="AC365">
        <f>VLOOKUP($B365,'Tillförd energi'!$B$1:$AS$566,MATCH(AC$1,'Tillförd energi'!$B$1:$AQ$1,0),FALSE)</f>
        <v>8.8230000000000004</v>
      </c>
      <c r="AD365">
        <f>VLOOKUP($B365,'Tillförd energi'!$B$1:$AS$566,MATCH(AD$1,'Tillförd energi'!$B$1:$AQ$1,0),FALSE)</f>
        <v>32.624000000000002</v>
      </c>
      <c r="AE365">
        <f>VLOOKUP($B365,'Tillförd energi'!$B$1:$AS$566,MATCH(AE$1,'Tillförd energi'!$B$1:$AQ$1,0),FALSE)</f>
        <v>0</v>
      </c>
      <c r="AF365">
        <f>VLOOKUP($B365,'Tillförd energi'!$B$1:$AS$566,MATCH(AF$1,'Tillförd energi'!$B$1:$AQ$1,0),FALSE)</f>
        <v>1.9450000000000001</v>
      </c>
      <c r="AG365">
        <f>IFERROR(VLOOKUP(B365,Miljö!$B$1:$S$476,9,FALSE)/1,0)</f>
        <v>0</v>
      </c>
      <c r="AI365">
        <f t="shared" si="50"/>
        <v>74.825999999999993</v>
      </c>
      <c r="AJ365">
        <f t="shared" si="51"/>
        <v>74.825999999999993</v>
      </c>
      <c r="AK365">
        <f>IF(ISERROR(1/VLOOKUP($B365,Leveranser!$B$1:$S$500,MATCH("såld värme (gwh)",Leveranser!$B$1:$S$1,0),FALSE)),"",VLOOKUP($B365,Leveranser!$B$1:$S$500,MATCH("såld värme (gwh)",Leveranser!$B$1:$S$1,0),FALSE))</f>
        <v>67.715000000000003</v>
      </c>
      <c r="AL365" s="22">
        <f>VLOOKUP($B365,Leveranser!$B$1:$Y$500,MATCH("Totalt såld fjärrvärme till andra fjärrvärmeföretag",Leveranser!$B$1:$AA$1,0),FALSE)</f>
        <v>0</v>
      </c>
      <c r="AM365" s="22">
        <f>IF(ISERROR(1/VLOOKUP($B365,Miljö!$B$1:$S$500,MATCH("Såld mängd produktionsspecifik fjärrvärme (GWh)",Miljö!$B$1:$R$1,0),FALSE)),0,VLOOKUP($B365,Miljö!$B$1:$S$500,MATCH("Såld mängd produktionsspecifik fjärrvärme (GWh)",Miljö!$B$1:$R$1,0),FALSE))</f>
        <v>0</v>
      </c>
      <c r="AN365" s="23">
        <f t="shared" si="52"/>
        <v>0.90496618822334496</v>
      </c>
      <c r="AP365" t="str">
        <f>VLOOKUP($B365,'Miljövärden urval för publ'!$B$1:$H$450,7,FALSE)</f>
        <v>Ja</v>
      </c>
      <c r="AQ365" t="str">
        <f>VLOOKUP($B365,'Miljövärden urval för publ'!$B$1:$H$450,6,FALSE)</f>
        <v>Ja</v>
      </c>
      <c r="AU365">
        <f t="shared" si="53"/>
        <v>1.9450000000000001</v>
      </c>
      <c r="AV365">
        <f t="shared" si="54"/>
        <v>0</v>
      </c>
      <c r="AW365">
        <f t="shared" si="55"/>
        <v>31.434000000000001</v>
      </c>
      <c r="AX365">
        <f t="shared" si="56"/>
        <v>0</v>
      </c>
      <c r="AZ365">
        <f t="shared" si="57"/>
        <v>0</v>
      </c>
      <c r="BA365">
        <f t="shared" si="58"/>
        <v>0</v>
      </c>
      <c r="BC365">
        <f t="shared" si="59"/>
        <v>31.434000000000001</v>
      </c>
    </row>
    <row r="366" spans="1:55" ht="15" customHeight="1" x14ac:dyDescent="0.25">
      <c r="A366" t="s">
        <v>501</v>
      </c>
      <c r="B366" t="s">
        <v>509</v>
      </c>
      <c r="C366">
        <f>VLOOKUP($B366,'Tillförd energi'!$B$1:$AS$566,MATCH(C$1,'Tillförd energi'!$B$1:$AQ$1,0),FALSE)</f>
        <v>0</v>
      </c>
      <c r="D366">
        <f>VLOOKUP($B366,'Tillförd energi'!$B$1:$AS$566,MATCH(D$1,'Tillförd energi'!$B$1:$AQ$1,0),FALSE)</f>
        <v>1.0289999999999999</v>
      </c>
      <c r="E366">
        <f>VLOOKUP($B366,'Tillförd energi'!$B$1:$AS$566,MATCH(E$1,'Tillförd energi'!$B$1:$AQ$1,0),FALSE)</f>
        <v>0</v>
      </c>
      <c r="F366">
        <f>VLOOKUP($B366,'Tillförd energi'!$B$1:$AS$566,MATCH(F$1,'Tillförd energi'!$B$1:$AQ$1,0),FALSE)</f>
        <v>0</v>
      </c>
      <c r="G366">
        <f>VLOOKUP($B366,'Tillförd energi'!$B$1:$AS$566,MATCH(G$1,'Tillförd energi'!$B$1:$AQ$1,0),FALSE)</f>
        <v>0</v>
      </c>
      <c r="H366">
        <f>VLOOKUP($B366,'Tillförd energi'!$B$1:$AS$566,MATCH(H$1,'Tillförd energi'!$B$1:$AQ$1,0),FALSE)</f>
        <v>0</v>
      </c>
      <c r="I366">
        <f>VLOOKUP($B366,'Tillförd energi'!$B$1:$AS$566,MATCH(I$1,'Tillförd energi'!$B$1:$AQ$1,0),FALSE)</f>
        <v>0</v>
      </c>
      <c r="J366">
        <f>VLOOKUP($B366,'Tillförd energi'!$B$1:$AS$566,MATCH(J$1,'Tillförd energi'!$B$1:$AQ$1,0),FALSE)</f>
        <v>3.4657399999999998</v>
      </c>
      <c r="K366">
        <v>0</v>
      </c>
      <c r="L366">
        <f>VLOOKUP($B366,'Tillförd energi'!$B$1:$AS$566,MATCH(L$1,'Tillförd energi'!$B$1:$AQ$1,0),FALSE)</f>
        <v>0</v>
      </c>
      <c r="M366">
        <f>VLOOKUP($B366,'Tillförd energi'!$B$1:$AS$566,MATCH(M$1,'Tillförd energi'!$B$1:$AQ$1,0),FALSE)</f>
        <v>39.9221</v>
      </c>
      <c r="N366">
        <f>VLOOKUP($B366,'Tillförd energi'!$B$1:$AS$566,MATCH(N$1,'Tillförd energi'!$B$1:$AQ$1,0),FALSE)</f>
        <v>10.7897</v>
      </c>
      <c r="O366">
        <f>VLOOKUP($B366,'Tillförd energi'!$B$1:$AS$566,MATCH(O$1,'Tillförd energi'!$B$1:$AQ$1,0),FALSE)</f>
        <v>22.4358</v>
      </c>
      <c r="P366">
        <f>VLOOKUP($B366,'Tillförd energi'!$B$1:$AS$566,MATCH(P$1,'Tillförd energi'!$B$1:$AQ$1,0),FALSE)</f>
        <v>0</v>
      </c>
      <c r="Q366">
        <f>VLOOKUP($B366,'Tillförd energi'!$B$1:$AS$566,MATCH(Q$1,'Tillförd energi'!$B$1:$AQ$1,0),FALSE)</f>
        <v>1.88392</v>
      </c>
      <c r="R366">
        <f>VLOOKUP($B366,'Tillförd energi'!$B$1:$AS$566,MATCH(R$1,'Tillförd energi'!$B$1:$AQ$1,0),FALSE)</f>
        <v>0</v>
      </c>
      <c r="S366">
        <f>VLOOKUP($B366,'Tillförd energi'!$B$1:$AS$566,MATCH(S$1,'Tillförd energi'!$B$1:$AQ$1,0),FALSE)</f>
        <v>0</v>
      </c>
      <c r="T366">
        <f>VLOOKUP($B366,'Tillförd energi'!$B$1:$AS$566,MATCH(T$1,'Tillförd energi'!$B$1:$AQ$1,0),FALSE)</f>
        <v>0</v>
      </c>
      <c r="U366">
        <f>VLOOKUP($B366,'Tillförd energi'!$B$1:$AS$566,MATCH(U$1,'Tillförd energi'!$B$1:$AQ$1,0),FALSE)</f>
        <v>0</v>
      </c>
      <c r="V366">
        <f>VLOOKUP($B366,'Tillförd energi'!$B$1:$AS$566,MATCH(V$1,'Tillförd energi'!$B$1:$AQ$1,0),FALSE)</f>
        <v>9.0660000000000007</v>
      </c>
      <c r="W366">
        <f>VLOOKUP($B366,'Tillförd energi'!$B$1:$AS$566,MATCH(W$1,'Tillförd energi'!$B$1:$AQ$1,0),FALSE)</f>
        <v>0</v>
      </c>
      <c r="X366">
        <f>VLOOKUP($B366,'Tillförd energi'!$B$1:$AS$566,MATCH(X$1,'Tillförd energi'!$B$1:$AQ$1,0),FALSE)</f>
        <v>0</v>
      </c>
      <c r="Y366">
        <f>VLOOKUP($B366,'Tillförd energi'!$B$1:$AS$566,MATCH(Y$1,'Tillförd energi'!$B$1:$AQ$1,0),FALSE)</f>
        <v>0</v>
      </c>
      <c r="Z366">
        <f>VLOOKUP($B366,'Tillförd energi'!$B$1:$AS$566,MATCH(Z$1,'Tillförd energi'!$B$1:$AQ$1,0),FALSE)</f>
        <v>0</v>
      </c>
      <c r="AA366">
        <f>VLOOKUP($B366,'Tillförd energi'!$B$1:$AS$566,MATCH(AA$1,'Tillförd energi'!$B$1:$AQ$1,0),FALSE)</f>
        <v>0</v>
      </c>
      <c r="AB366">
        <f>VLOOKUP($B366,'Tillförd energi'!$B$1:$AS$566,MATCH(AB$1,'Tillförd energi'!$B$1:$AQ$1,0),FALSE)</f>
        <v>0</v>
      </c>
      <c r="AC366">
        <f>VLOOKUP($B366,'Tillförd energi'!$B$1:$AS$566,MATCH(AC$1,'Tillförd energi'!$B$1:$AQ$1,0),FALSE)</f>
        <v>33.058</v>
      </c>
      <c r="AD366">
        <f>VLOOKUP($B366,'Tillförd energi'!$B$1:$AS$566,MATCH(AD$1,'Tillförd energi'!$B$1:$AQ$1,0),FALSE)</f>
        <v>0</v>
      </c>
      <c r="AE366">
        <f>VLOOKUP($B366,'Tillförd energi'!$B$1:$AS$566,MATCH(AE$1,'Tillförd energi'!$B$1:$AQ$1,0),FALSE)</f>
        <v>0</v>
      </c>
      <c r="AF366">
        <f>VLOOKUP($B366,'Tillförd energi'!$B$1:$AS$566,MATCH(AF$1,'Tillförd energi'!$B$1:$AQ$1,0),FALSE)</f>
        <v>3.08975</v>
      </c>
      <c r="AG366">
        <f>IFERROR(VLOOKUP(B366,Miljö!$B$1:$S$476,9,FALSE)/1,0)</f>
        <v>0</v>
      </c>
      <c r="AI366">
        <f t="shared" si="50"/>
        <v>124.74001</v>
      </c>
      <c r="AJ366">
        <f t="shared" si="51"/>
        <v>124.74001</v>
      </c>
      <c r="AK366">
        <f>IF(ISERROR(1/VLOOKUP($B366,Leveranser!$B$1:$S$500,MATCH("såld värme (gwh)",Leveranser!$B$1:$S$1,0),FALSE)),"",VLOOKUP($B366,Leveranser!$B$1:$S$500,MATCH("såld värme (gwh)",Leveranser!$B$1:$S$1,0),FALSE))</f>
        <v>117.197</v>
      </c>
      <c r="AL366" s="22">
        <f>VLOOKUP($B366,Leveranser!$B$1:$Y$500,MATCH("Totalt såld fjärrvärme till andra fjärrvärmeföretag",Leveranser!$B$1:$AA$1,0),FALSE)</f>
        <v>0</v>
      </c>
      <c r="AM366" s="22">
        <f>IF(ISERROR(1/VLOOKUP($B366,Miljö!$B$1:$S$500,MATCH("Såld mängd produktionsspecifik fjärrvärme (GWh)",Miljö!$B$1:$R$1,0),FALSE)),0,VLOOKUP($B366,Miljö!$B$1:$S$500,MATCH("Såld mängd produktionsspecifik fjärrvärme (GWh)",Miljö!$B$1:$R$1,0),FALSE))</f>
        <v>0</v>
      </c>
      <c r="AN366" s="23">
        <f t="shared" si="52"/>
        <v>0.93953014754448072</v>
      </c>
      <c r="AP366" t="str">
        <f>VLOOKUP($B366,'Miljövärden urval för publ'!$B$1:$H$450,7,FALSE)</f>
        <v>Ja</v>
      </c>
      <c r="AQ366" t="str">
        <f>VLOOKUP($B366,'Miljövärden urval för publ'!$B$1:$H$450,6,FALSE)</f>
        <v>Ja</v>
      </c>
      <c r="AU366">
        <f t="shared" si="53"/>
        <v>3.08975</v>
      </c>
      <c r="AV366">
        <f t="shared" si="54"/>
        <v>0</v>
      </c>
      <c r="AW366">
        <f t="shared" si="55"/>
        <v>75.03152</v>
      </c>
      <c r="AX366">
        <f t="shared" si="56"/>
        <v>0</v>
      </c>
      <c r="AZ366">
        <f t="shared" si="57"/>
        <v>0</v>
      </c>
      <c r="BA366">
        <f t="shared" si="58"/>
        <v>0</v>
      </c>
      <c r="BC366">
        <f t="shared" si="59"/>
        <v>84.097520000000003</v>
      </c>
    </row>
    <row r="367" spans="1:55" ht="15" customHeight="1" x14ac:dyDescent="0.25">
      <c r="A367" t="s">
        <v>501</v>
      </c>
      <c r="B367" t="s">
        <v>510</v>
      </c>
      <c r="C367">
        <f>VLOOKUP($B367,'Tillförd energi'!$B$1:$AS$566,MATCH(C$1,'Tillförd energi'!$B$1:$AQ$1,0),FALSE)</f>
        <v>0</v>
      </c>
      <c r="D367">
        <f>VLOOKUP($B367,'Tillförd energi'!$B$1:$AS$566,MATCH(D$1,'Tillförd energi'!$B$1:$AQ$1,0),FALSE)</f>
        <v>0.55400000000000005</v>
      </c>
      <c r="E367">
        <f>VLOOKUP($B367,'Tillförd energi'!$B$1:$AS$566,MATCH(E$1,'Tillförd energi'!$B$1:$AQ$1,0),FALSE)</f>
        <v>0</v>
      </c>
      <c r="F367">
        <f>VLOOKUP($B367,'Tillförd energi'!$B$1:$AS$566,MATCH(F$1,'Tillförd energi'!$B$1:$AQ$1,0),FALSE)</f>
        <v>0</v>
      </c>
      <c r="G367">
        <f>VLOOKUP($B367,'Tillförd energi'!$B$1:$AS$566,MATCH(G$1,'Tillförd energi'!$B$1:$AQ$1,0),FALSE)</f>
        <v>0</v>
      </c>
      <c r="H367">
        <f>VLOOKUP($B367,'Tillförd energi'!$B$1:$AS$566,MATCH(H$1,'Tillförd energi'!$B$1:$AQ$1,0),FALSE)</f>
        <v>0</v>
      </c>
      <c r="I367">
        <f>VLOOKUP($B367,'Tillförd energi'!$B$1:$AS$566,MATCH(I$1,'Tillförd energi'!$B$1:$AQ$1,0),FALSE)</f>
        <v>0</v>
      </c>
      <c r="J367">
        <f>VLOOKUP($B367,'Tillförd energi'!$B$1:$AS$566,MATCH(J$1,'Tillförd energi'!$B$1:$AQ$1,0),FALSE)</f>
        <v>0</v>
      </c>
      <c r="K367">
        <v>0</v>
      </c>
      <c r="L367">
        <f>VLOOKUP($B367,'Tillförd energi'!$B$1:$AS$566,MATCH(L$1,'Tillförd energi'!$B$1:$AQ$1,0),FALSE)</f>
        <v>0</v>
      </c>
      <c r="M367">
        <f>VLOOKUP($B367,'Tillförd energi'!$B$1:$AS$566,MATCH(M$1,'Tillförd energi'!$B$1:$AQ$1,0),FALSE)</f>
        <v>9.5630000000000006</v>
      </c>
      <c r="N367">
        <f>VLOOKUP($B367,'Tillförd energi'!$B$1:$AS$566,MATCH(N$1,'Tillförd energi'!$B$1:$AQ$1,0),FALSE)</f>
        <v>2.8490000000000002</v>
      </c>
      <c r="O367">
        <f>VLOOKUP($B367,'Tillförd energi'!$B$1:$AS$566,MATCH(O$1,'Tillförd energi'!$B$1:$AQ$1,0),FALSE)</f>
        <v>4.6760000000000002</v>
      </c>
      <c r="P367">
        <f>VLOOKUP($B367,'Tillförd energi'!$B$1:$AS$566,MATCH(P$1,'Tillförd energi'!$B$1:$AQ$1,0),FALSE)</f>
        <v>0</v>
      </c>
      <c r="Q367">
        <f>VLOOKUP($B367,'Tillförd energi'!$B$1:$AS$566,MATCH(Q$1,'Tillförd energi'!$B$1:$AQ$1,0),FALSE)</f>
        <v>15.409000000000001</v>
      </c>
      <c r="R367">
        <f>VLOOKUP($B367,'Tillförd energi'!$B$1:$AS$566,MATCH(R$1,'Tillförd energi'!$B$1:$AQ$1,0),FALSE)</f>
        <v>0</v>
      </c>
      <c r="S367">
        <f>VLOOKUP($B367,'Tillförd energi'!$B$1:$AS$566,MATCH(S$1,'Tillförd energi'!$B$1:$AQ$1,0),FALSE)</f>
        <v>0</v>
      </c>
      <c r="T367">
        <f>VLOOKUP($B367,'Tillförd energi'!$B$1:$AS$566,MATCH(T$1,'Tillförd energi'!$B$1:$AQ$1,0),FALSE)</f>
        <v>0</v>
      </c>
      <c r="U367">
        <f>VLOOKUP($B367,'Tillförd energi'!$B$1:$AS$566,MATCH(U$1,'Tillförd energi'!$B$1:$AQ$1,0),FALSE)</f>
        <v>0</v>
      </c>
      <c r="V367">
        <f>VLOOKUP($B367,'Tillförd energi'!$B$1:$AS$566,MATCH(V$1,'Tillförd energi'!$B$1:$AQ$1,0),FALSE)</f>
        <v>0</v>
      </c>
      <c r="W367">
        <f>VLOOKUP($B367,'Tillförd energi'!$B$1:$AS$566,MATCH(W$1,'Tillförd energi'!$B$1:$AQ$1,0),FALSE)</f>
        <v>0</v>
      </c>
      <c r="X367">
        <f>VLOOKUP($B367,'Tillförd energi'!$B$1:$AS$566,MATCH(X$1,'Tillförd energi'!$B$1:$AQ$1,0),FALSE)</f>
        <v>0</v>
      </c>
      <c r="Y367">
        <f>VLOOKUP($B367,'Tillförd energi'!$B$1:$AS$566,MATCH(Y$1,'Tillförd energi'!$B$1:$AQ$1,0),FALSE)</f>
        <v>0</v>
      </c>
      <c r="Z367">
        <f>VLOOKUP($B367,'Tillförd energi'!$B$1:$AS$566,MATCH(Z$1,'Tillförd energi'!$B$1:$AQ$1,0),FALSE)</f>
        <v>0</v>
      </c>
      <c r="AA367">
        <f>VLOOKUP($B367,'Tillförd energi'!$B$1:$AS$566,MATCH(AA$1,'Tillförd energi'!$B$1:$AQ$1,0),FALSE)</f>
        <v>0</v>
      </c>
      <c r="AB367">
        <f>VLOOKUP($B367,'Tillförd energi'!$B$1:$AS$566,MATCH(AB$1,'Tillförd energi'!$B$1:$AQ$1,0),FALSE)</f>
        <v>0</v>
      </c>
      <c r="AC367">
        <f>VLOOKUP($B367,'Tillförd energi'!$B$1:$AS$566,MATCH(AC$1,'Tillförd energi'!$B$1:$AQ$1,0),FALSE)</f>
        <v>6.6589999999999998</v>
      </c>
      <c r="AD367">
        <f>VLOOKUP($B367,'Tillförd energi'!$B$1:$AS$566,MATCH(AD$1,'Tillförd energi'!$B$1:$AQ$1,0),FALSE)</f>
        <v>7.165</v>
      </c>
      <c r="AE367">
        <f>VLOOKUP($B367,'Tillförd energi'!$B$1:$AS$566,MATCH(AE$1,'Tillförd energi'!$B$1:$AQ$1,0),FALSE)</f>
        <v>0</v>
      </c>
      <c r="AF367">
        <f>VLOOKUP($B367,'Tillförd energi'!$B$1:$AS$566,MATCH(AF$1,'Tillförd energi'!$B$1:$AQ$1,0),FALSE)</f>
        <v>1.12035</v>
      </c>
      <c r="AG367">
        <f>IFERROR(VLOOKUP(B367,Miljö!$B$1:$S$476,9,FALSE)/1,0)</f>
        <v>0</v>
      </c>
      <c r="AI367">
        <f t="shared" si="50"/>
        <v>47.995350000000002</v>
      </c>
      <c r="AJ367">
        <f t="shared" si="51"/>
        <v>47.995350000000002</v>
      </c>
      <c r="AK367">
        <f>IF(ISERROR(1/VLOOKUP($B367,Leveranser!$B$1:$S$500,MATCH("såld värme (gwh)",Leveranser!$B$1:$S$1,0),FALSE)),"",VLOOKUP($B367,Leveranser!$B$1:$S$500,MATCH("såld värme (gwh)",Leveranser!$B$1:$S$1,0),FALSE))</f>
        <v>37.344999999999999</v>
      </c>
      <c r="AL367" s="22">
        <f>VLOOKUP($B367,Leveranser!$B$1:$Y$500,MATCH("Totalt såld fjärrvärme till andra fjärrvärmeföretag",Leveranser!$B$1:$AA$1,0),FALSE)</f>
        <v>0</v>
      </c>
      <c r="AM367" s="22">
        <f>IF(ISERROR(1/VLOOKUP($B367,Miljö!$B$1:$S$500,MATCH("Såld mängd produktionsspecifik fjärrvärme (GWh)",Miljö!$B$1:$R$1,0),FALSE)),0,VLOOKUP($B367,Miljö!$B$1:$S$500,MATCH("Såld mängd produktionsspecifik fjärrvärme (GWh)",Miljö!$B$1:$R$1,0),FALSE))</f>
        <v>0</v>
      </c>
      <c r="AN367" s="23">
        <f t="shared" si="52"/>
        <v>0.77809621140381302</v>
      </c>
      <c r="AP367" t="str">
        <f>VLOOKUP($B367,'Miljövärden urval för publ'!$B$1:$H$450,7,FALSE)</f>
        <v>Ja</v>
      </c>
      <c r="AQ367" t="str">
        <f>VLOOKUP($B367,'Miljövärden urval för publ'!$B$1:$H$450,6,FALSE)</f>
        <v>Ja</v>
      </c>
      <c r="AU367">
        <f t="shared" si="53"/>
        <v>1.12035</v>
      </c>
      <c r="AV367">
        <f t="shared" si="54"/>
        <v>0</v>
      </c>
      <c r="AW367">
        <f t="shared" si="55"/>
        <v>32.497</v>
      </c>
      <c r="AX367">
        <f t="shared" si="56"/>
        <v>0</v>
      </c>
      <c r="AZ367">
        <f t="shared" si="57"/>
        <v>0</v>
      </c>
      <c r="BA367">
        <f t="shared" si="58"/>
        <v>0</v>
      </c>
      <c r="BC367">
        <f t="shared" si="59"/>
        <v>32.497</v>
      </c>
    </row>
    <row r="368" spans="1:55" ht="15" customHeight="1" x14ac:dyDescent="0.25">
      <c r="A368" t="s">
        <v>501</v>
      </c>
      <c r="B368" t="s">
        <v>511</v>
      </c>
      <c r="C368">
        <f>VLOOKUP($B368,'Tillförd energi'!$B$1:$AS$566,MATCH(C$1,'Tillförd energi'!$B$1:$AQ$1,0),FALSE)</f>
        <v>0</v>
      </c>
      <c r="D368">
        <f>VLOOKUP($B368,'Tillförd energi'!$B$1:$AS$566,MATCH(D$1,'Tillförd energi'!$B$1:$AQ$1,0),FALSE)</f>
        <v>1.7010000000000001</v>
      </c>
      <c r="E368">
        <f>VLOOKUP($B368,'Tillförd energi'!$B$1:$AS$566,MATCH(E$1,'Tillförd energi'!$B$1:$AQ$1,0),FALSE)</f>
        <v>0</v>
      </c>
      <c r="F368">
        <f>VLOOKUP($B368,'Tillförd energi'!$B$1:$AS$566,MATCH(F$1,'Tillförd energi'!$B$1:$AQ$1,0),FALSE)</f>
        <v>0.289412</v>
      </c>
      <c r="G368">
        <f>VLOOKUP($B368,'Tillförd energi'!$B$1:$AS$566,MATCH(G$1,'Tillförd energi'!$B$1:$AQ$1,0),FALSE)</f>
        <v>0</v>
      </c>
      <c r="H368">
        <f>VLOOKUP($B368,'Tillförd energi'!$B$1:$AS$566,MATCH(H$1,'Tillförd energi'!$B$1:$AQ$1,0),FALSE)</f>
        <v>0</v>
      </c>
      <c r="I368">
        <f>VLOOKUP($B368,'Tillförd energi'!$B$1:$AS$566,MATCH(I$1,'Tillförd energi'!$B$1:$AQ$1,0),FALSE)</f>
        <v>0</v>
      </c>
      <c r="J368">
        <f>VLOOKUP($B368,'Tillförd energi'!$B$1:$AS$566,MATCH(J$1,'Tillförd energi'!$B$1:$AQ$1,0),FALSE)</f>
        <v>0</v>
      </c>
      <c r="K368">
        <v>0</v>
      </c>
      <c r="L368">
        <f>VLOOKUP($B368,'Tillförd energi'!$B$1:$AS$566,MATCH(L$1,'Tillförd energi'!$B$1:$AQ$1,0),FALSE)</f>
        <v>0</v>
      </c>
      <c r="M368">
        <f>VLOOKUP($B368,'Tillförd energi'!$B$1:$AS$566,MATCH(M$1,'Tillförd energi'!$B$1:$AQ$1,0),FALSE)</f>
        <v>0</v>
      </c>
      <c r="N368">
        <f>VLOOKUP($B368,'Tillförd energi'!$B$1:$AS$566,MATCH(N$1,'Tillförd energi'!$B$1:$AQ$1,0),FALSE)</f>
        <v>0</v>
      </c>
      <c r="O368">
        <f>VLOOKUP($B368,'Tillförd energi'!$B$1:$AS$566,MATCH(O$1,'Tillförd energi'!$B$1:$AQ$1,0),FALSE)</f>
        <v>0</v>
      </c>
      <c r="P368">
        <f>VLOOKUP($B368,'Tillförd energi'!$B$1:$AS$566,MATCH(P$1,'Tillförd energi'!$B$1:$AQ$1,0),FALSE)</f>
        <v>0</v>
      </c>
      <c r="Q368">
        <f>VLOOKUP($B368,'Tillförd energi'!$B$1:$AS$566,MATCH(Q$1,'Tillförd energi'!$B$1:$AQ$1,0),FALSE)</f>
        <v>3.43059</v>
      </c>
      <c r="R368">
        <f>VLOOKUP($B368,'Tillförd energi'!$B$1:$AS$566,MATCH(R$1,'Tillförd energi'!$B$1:$AQ$1,0),FALSE)</f>
        <v>0</v>
      </c>
      <c r="S368">
        <f>VLOOKUP($B368,'Tillförd energi'!$B$1:$AS$566,MATCH(S$1,'Tillförd energi'!$B$1:$AQ$1,0),FALSE)</f>
        <v>0</v>
      </c>
      <c r="T368">
        <f>VLOOKUP($B368,'Tillförd energi'!$B$1:$AS$566,MATCH(T$1,'Tillförd energi'!$B$1:$AQ$1,0),FALSE)</f>
        <v>0</v>
      </c>
      <c r="U368">
        <f>VLOOKUP($B368,'Tillförd energi'!$B$1:$AS$566,MATCH(U$1,'Tillförd energi'!$B$1:$AQ$1,0),FALSE)</f>
        <v>0</v>
      </c>
      <c r="V368">
        <f>VLOOKUP($B368,'Tillförd energi'!$B$1:$AS$566,MATCH(V$1,'Tillförd energi'!$B$1:$AQ$1,0),FALSE)</f>
        <v>0</v>
      </c>
      <c r="W368">
        <f>VLOOKUP($B368,'Tillförd energi'!$B$1:$AS$566,MATCH(W$1,'Tillförd energi'!$B$1:$AQ$1,0),FALSE)</f>
        <v>0</v>
      </c>
      <c r="X368">
        <f>VLOOKUP($B368,'Tillförd energi'!$B$1:$AS$566,MATCH(X$1,'Tillförd energi'!$B$1:$AQ$1,0),FALSE)</f>
        <v>0</v>
      </c>
      <c r="Y368">
        <f>VLOOKUP($B368,'Tillförd energi'!$B$1:$AS$566,MATCH(Y$1,'Tillförd energi'!$B$1:$AQ$1,0),FALSE)</f>
        <v>0</v>
      </c>
      <c r="Z368">
        <f>VLOOKUP($B368,'Tillförd energi'!$B$1:$AS$566,MATCH(Z$1,'Tillförd energi'!$B$1:$AQ$1,0),FALSE)</f>
        <v>0</v>
      </c>
      <c r="AA368">
        <f>VLOOKUP($B368,'Tillförd energi'!$B$1:$AS$566,MATCH(AA$1,'Tillförd energi'!$B$1:$AQ$1,0),FALSE)</f>
        <v>0</v>
      </c>
      <c r="AB368">
        <f>VLOOKUP($B368,'Tillförd energi'!$B$1:$AS$566,MATCH(AB$1,'Tillförd energi'!$B$1:$AQ$1,0),FALSE)</f>
        <v>0</v>
      </c>
      <c r="AC368">
        <f>VLOOKUP($B368,'Tillförd energi'!$B$1:$AS$566,MATCH(AC$1,'Tillförd energi'!$B$1:$AQ$1,0),FALSE)</f>
        <v>0</v>
      </c>
      <c r="AD368">
        <f>VLOOKUP($B368,'Tillförd energi'!$B$1:$AS$566,MATCH(AD$1,'Tillförd energi'!$B$1:$AQ$1,0),FALSE)</f>
        <v>13.382</v>
      </c>
      <c r="AE368">
        <f>VLOOKUP($B368,'Tillförd energi'!$B$1:$AS$566,MATCH(AE$1,'Tillförd energi'!$B$1:$AQ$1,0),FALSE)</f>
        <v>0</v>
      </c>
      <c r="AF368">
        <f>VLOOKUP($B368,'Tillförd energi'!$B$1:$AS$566,MATCH(AF$1,'Tillförd energi'!$B$1:$AQ$1,0),FALSE)</f>
        <v>0.184</v>
      </c>
      <c r="AG368">
        <f>IFERROR(VLOOKUP(B368,Miljö!$B$1:$S$476,9,FALSE)/1,0)</f>
        <v>0</v>
      </c>
      <c r="AI368">
        <f t="shared" si="50"/>
        <v>18.987002</v>
      </c>
      <c r="AJ368">
        <f t="shared" si="51"/>
        <v>18.987002</v>
      </c>
      <c r="AK368">
        <f>IF(ISERROR(1/VLOOKUP($B368,Leveranser!$B$1:$S$500,MATCH("såld värme (gwh)",Leveranser!$B$1:$S$1,0),FALSE)),"",VLOOKUP($B368,Leveranser!$B$1:$S$500,MATCH("såld värme (gwh)",Leveranser!$B$1:$S$1,0),FALSE))</f>
        <v>15.29</v>
      </c>
      <c r="AL368" s="22">
        <f>VLOOKUP($B368,Leveranser!$B$1:$Y$500,MATCH("Totalt såld fjärrvärme till andra fjärrvärmeföretag",Leveranser!$B$1:$AA$1,0),FALSE)</f>
        <v>0</v>
      </c>
      <c r="AM368" s="22">
        <f>IF(ISERROR(1/VLOOKUP($B368,Miljö!$B$1:$S$500,MATCH("Såld mängd produktionsspecifik fjärrvärme (GWh)",Miljö!$B$1:$R$1,0),FALSE)),0,VLOOKUP($B368,Miljö!$B$1:$S$500,MATCH("Såld mängd produktionsspecifik fjärrvärme (GWh)",Miljö!$B$1:$R$1,0),FALSE))</f>
        <v>0</v>
      </c>
      <c r="AN368" s="23">
        <f t="shared" si="52"/>
        <v>0.8052877436890773</v>
      </c>
      <c r="AP368" t="str">
        <f>VLOOKUP($B368,'Miljövärden urval för publ'!$B$1:$H$450,7,FALSE)</f>
        <v>Ja</v>
      </c>
      <c r="AQ368" t="str">
        <f>VLOOKUP($B368,'Miljövärden urval för publ'!$B$1:$H$450,6,FALSE)</f>
        <v>Ja</v>
      </c>
      <c r="AU368">
        <f t="shared" si="53"/>
        <v>0.184</v>
      </c>
      <c r="AV368">
        <f t="shared" si="54"/>
        <v>0</v>
      </c>
      <c r="AW368">
        <f t="shared" si="55"/>
        <v>3.43059</v>
      </c>
      <c r="AX368">
        <f t="shared" si="56"/>
        <v>0</v>
      </c>
      <c r="AZ368">
        <f t="shared" si="57"/>
        <v>0</v>
      </c>
      <c r="BA368">
        <f t="shared" si="58"/>
        <v>0</v>
      </c>
      <c r="BC368">
        <f t="shared" si="59"/>
        <v>3.43059</v>
      </c>
    </row>
    <row r="369" spans="1:55" ht="15" customHeight="1" x14ac:dyDescent="0.25">
      <c r="A369" t="s">
        <v>501</v>
      </c>
      <c r="B369" t="s">
        <v>512</v>
      </c>
      <c r="C369">
        <f>VLOOKUP($B369,'Tillförd energi'!$B$1:$AS$566,MATCH(C$1,'Tillförd energi'!$B$1:$AQ$1,0),FALSE)</f>
        <v>0</v>
      </c>
      <c r="D369">
        <f>VLOOKUP($B369,'Tillförd energi'!$B$1:$AS$566,MATCH(D$1,'Tillförd energi'!$B$1:$AQ$1,0),FALSE)</f>
        <v>0.17799999999999999</v>
      </c>
      <c r="E369">
        <f>VLOOKUP($B369,'Tillförd energi'!$B$1:$AS$566,MATCH(E$1,'Tillförd energi'!$B$1:$AQ$1,0),FALSE)</f>
        <v>0</v>
      </c>
      <c r="F369">
        <f>VLOOKUP($B369,'Tillförd energi'!$B$1:$AS$566,MATCH(F$1,'Tillförd energi'!$B$1:$AQ$1,0),FALSE)</f>
        <v>0</v>
      </c>
      <c r="G369">
        <f>VLOOKUP($B369,'Tillförd energi'!$B$1:$AS$566,MATCH(G$1,'Tillförd energi'!$B$1:$AQ$1,0),FALSE)</f>
        <v>0</v>
      </c>
      <c r="H369">
        <f>VLOOKUP($B369,'Tillförd energi'!$B$1:$AS$566,MATCH(H$1,'Tillförd energi'!$B$1:$AQ$1,0),FALSE)</f>
        <v>0</v>
      </c>
      <c r="I369">
        <f>VLOOKUP($B369,'Tillförd energi'!$B$1:$AS$566,MATCH(I$1,'Tillförd energi'!$B$1:$AQ$1,0),FALSE)</f>
        <v>0</v>
      </c>
      <c r="J369">
        <f>VLOOKUP($B369,'Tillförd energi'!$B$1:$AS$566,MATCH(J$1,'Tillförd energi'!$B$1:$AQ$1,0),FALSE)</f>
        <v>0</v>
      </c>
      <c r="K369">
        <v>0</v>
      </c>
      <c r="L369">
        <f>VLOOKUP($B369,'Tillförd energi'!$B$1:$AS$566,MATCH(L$1,'Tillförd energi'!$B$1:$AQ$1,0),FALSE)</f>
        <v>0</v>
      </c>
      <c r="M369">
        <f>VLOOKUP($B369,'Tillförd energi'!$B$1:$AS$566,MATCH(M$1,'Tillförd energi'!$B$1:$AQ$1,0),FALSE)</f>
        <v>0</v>
      </c>
      <c r="N369">
        <f>VLOOKUP($B369,'Tillförd energi'!$B$1:$AS$566,MATCH(N$1,'Tillförd energi'!$B$1:$AQ$1,0),FALSE)</f>
        <v>0</v>
      </c>
      <c r="O369">
        <f>VLOOKUP($B369,'Tillförd energi'!$B$1:$AS$566,MATCH(O$1,'Tillförd energi'!$B$1:$AQ$1,0),FALSE)</f>
        <v>0</v>
      </c>
      <c r="P369">
        <f>VLOOKUP($B369,'Tillförd energi'!$B$1:$AS$566,MATCH(P$1,'Tillförd energi'!$B$1:$AQ$1,0),FALSE)</f>
        <v>0</v>
      </c>
      <c r="Q369">
        <f>VLOOKUP($B369,'Tillförd energi'!$B$1:$AS$566,MATCH(Q$1,'Tillförd energi'!$B$1:$AQ$1,0),FALSE)</f>
        <v>14.852</v>
      </c>
      <c r="R369">
        <f>VLOOKUP($B369,'Tillförd energi'!$B$1:$AS$566,MATCH(R$1,'Tillförd energi'!$B$1:$AQ$1,0),FALSE)</f>
        <v>0</v>
      </c>
      <c r="S369">
        <f>VLOOKUP($B369,'Tillförd energi'!$B$1:$AS$566,MATCH(S$1,'Tillförd energi'!$B$1:$AQ$1,0),FALSE)</f>
        <v>0</v>
      </c>
      <c r="T369">
        <f>VLOOKUP($B369,'Tillförd energi'!$B$1:$AS$566,MATCH(T$1,'Tillförd energi'!$B$1:$AQ$1,0),FALSE)</f>
        <v>0</v>
      </c>
      <c r="U369">
        <f>VLOOKUP($B369,'Tillförd energi'!$B$1:$AS$566,MATCH(U$1,'Tillförd energi'!$B$1:$AQ$1,0),FALSE)</f>
        <v>0</v>
      </c>
      <c r="V369">
        <f>VLOOKUP($B369,'Tillförd energi'!$B$1:$AS$566,MATCH(V$1,'Tillförd energi'!$B$1:$AQ$1,0),FALSE)</f>
        <v>0</v>
      </c>
      <c r="W369">
        <f>VLOOKUP($B369,'Tillförd energi'!$B$1:$AS$566,MATCH(W$1,'Tillförd energi'!$B$1:$AQ$1,0),FALSE)</f>
        <v>0</v>
      </c>
      <c r="X369">
        <f>VLOOKUP($B369,'Tillförd energi'!$B$1:$AS$566,MATCH(X$1,'Tillförd energi'!$B$1:$AQ$1,0),FALSE)</f>
        <v>0</v>
      </c>
      <c r="Y369">
        <f>VLOOKUP($B369,'Tillförd energi'!$B$1:$AS$566,MATCH(Y$1,'Tillförd energi'!$B$1:$AQ$1,0),FALSE)</f>
        <v>0</v>
      </c>
      <c r="Z369">
        <f>VLOOKUP($B369,'Tillförd energi'!$B$1:$AS$566,MATCH(Z$1,'Tillförd energi'!$B$1:$AQ$1,0),FALSE)</f>
        <v>0</v>
      </c>
      <c r="AA369">
        <f>VLOOKUP($B369,'Tillförd energi'!$B$1:$AS$566,MATCH(AA$1,'Tillförd energi'!$B$1:$AQ$1,0),FALSE)</f>
        <v>0</v>
      </c>
      <c r="AB369">
        <f>VLOOKUP($B369,'Tillförd energi'!$B$1:$AS$566,MATCH(AB$1,'Tillförd energi'!$B$1:$AQ$1,0),FALSE)</f>
        <v>0</v>
      </c>
      <c r="AC369">
        <f>VLOOKUP($B369,'Tillförd energi'!$B$1:$AS$566,MATCH(AC$1,'Tillförd energi'!$B$1:$AQ$1,0),FALSE)</f>
        <v>0</v>
      </c>
      <c r="AD369">
        <f>VLOOKUP($B369,'Tillförd energi'!$B$1:$AS$566,MATCH(AD$1,'Tillförd energi'!$B$1:$AQ$1,0),FALSE)</f>
        <v>0</v>
      </c>
      <c r="AE369">
        <f>VLOOKUP($B369,'Tillförd energi'!$B$1:$AS$566,MATCH(AE$1,'Tillförd energi'!$B$1:$AQ$1,0),FALSE)</f>
        <v>0</v>
      </c>
      <c r="AF369">
        <f>VLOOKUP($B369,'Tillförd energi'!$B$1:$AS$566,MATCH(AF$1,'Tillförd energi'!$B$1:$AQ$1,0),FALSE)</f>
        <v>0.33611999999999997</v>
      </c>
      <c r="AG369">
        <f>IFERROR(VLOOKUP(B369,Miljö!$B$1:$S$476,9,FALSE)/1,0)</f>
        <v>0</v>
      </c>
      <c r="AI369">
        <f t="shared" si="50"/>
        <v>15.36612</v>
      </c>
      <c r="AJ369">
        <f t="shared" si="51"/>
        <v>15.36612</v>
      </c>
      <c r="AK369">
        <f>IF(ISERROR(1/VLOOKUP($B369,Leveranser!$B$1:$S$500,MATCH("såld värme (gwh)",Leveranser!$B$1:$S$1,0),FALSE)),"",VLOOKUP($B369,Leveranser!$B$1:$S$500,MATCH("såld värme (gwh)",Leveranser!$B$1:$S$1,0),FALSE))</f>
        <v>11.204000000000001</v>
      </c>
      <c r="AL369" s="22">
        <f>VLOOKUP($B369,Leveranser!$B$1:$Y$500,MATCH("Totalt såld fjärrvärme till andra fjärrvärmeföretag",Leveranser!$B$1:$AA$1,0),FALSE)</f>
        <v>0</v>
      </c>
      <c r="AM369" s="22">
        <f>IF(ISERROR(1/VLOOKUP($B369,Miljö!$B$1:$S$500,MATCH("Såld mängd produktionsspecifik fjärrvärme (GWh)",Miljö!$B$1:$R$1,0),FALSE)),0,VLOOKUP($B369,Miljö!$B$1:$S$500,MATCH("Såld mängd produktionsspecifik fjärrvärme (GWh)",Miljö!$B$1:$R$1,0),FALSE))</f>
        <v>0</v>
      </c>
      <c r="AN369" s="23">
        <f t="shared" si="52"/>
        <v>0.72913656798202797</v>
      </c>
      <c r="AP369" t="str">
        <f>VLOOKUP($B369,'Miljövärden urval för publ'!$B$1:$H$450,7,FALSE)</f>
        <v>Ja</v>
      </c>
      <c r="AQ369" t="str">
        <f>VLOOKUP($B369,'Miljövärden urval för publ'!$B$1:$H$450,6,FALSE)</f>
        <v>Ja</v>
      </c>
      <c r="AU369">
        <f t="shared" si="53"/>
        <v>0.33611999999999997</v>
      </c>
      <c r="AV369">
        <f t="shared" si="54"/>
        <v>0</v>
      </c>
      <c r="AW369">
        <f t="shared" si="55"/>
        <v>14.852</v>
      </c>
      <c r="AX369">
        <f t="shared" si="56"/>
        <v>0</v>
      </c>
      <c r="AZ369">
        <f t="shared" si="57"/>
        <v>0</v>
      </c>
      <c r="BA369">
        <f t="shared" si="58"/>
        <v>0</v>
      </c>
      <c r="BC369">
        <f t="shared" si="59"/>
        <v>14.852</v>
      </c>
    </row>
    <row r="370" spans="1:55" ht="15" customHeight="1" x14ac:dyDescent="0.25">
      <c r="A370" t="s">
        <v>501</v>
      </c>
      <c r="B370" t="s">
        <v>513</v>
      </c>
      <c r="C370">
        <f>VLOOKUP($B370,'Tillförd energi'!$B$1:$AS$566,MATCH(C$1,'Tillförd energi'!$B$1:$AQ$1,0),FALSE)</f>
        <v>0</v>
      </c>
      <c r="D370">
        <f>VLOOKUP($B370,'Tillförd energi'!$B$1:$AS$566,MATCH(D$1,'Tillförd energi'!$B$1:$AQ$1,0),FALSE)</f>
        <v>0.72299999999999998</v>
      </c>
      <c r="E370">
        <f>VLOOKUP($B370,'Tillförd energi'!$B$1:$AS$566,MATCH(E$1,'Tillförd energi'!$B$1:$AQ$1,0),FALSE)</f>
        <v>0</v>
      </c>
      <c r="F370">
        <f>VLOOKUP($B370,'Tillförd energi'!$B$1:$AS$566,MATCH(F$1,'Tillförd energi'!$B$1:$AQ$1,0),FALSE)</f>
        <v>0</v>
      </c>
      <c r="G370">
        <f>VLOOKUP($B370,'Tillförd energi'!$B$1:$AS$566,MATCH(G$1,'Tillförd energi'!$B$1:$AQ$1,0),FALSE)</f>
        <v>0</v>
      </c>
      <c r="H370">
        <f>VLOOKUP($B370,'Tillförd energi'!$B$1:$AS$566,MATCH(H$1,'Tillförd energi'!$B$1:$AQ$1,0),FALSE)</f>
        <v>0</v>
      </c>
      <c r="I370">
        <f>VLOOKUP($B370,'Tillförd energi'!$B$1:$AS$566,MATCH(I$1,'Tillförd energi'!$B$1:$AQ$1,0),FALSE)</f>
        <v>0</v>
      </c>
      <c r="J370">
        <f>VLOOKUP($B370,'Tillförd energi'!$B$1:$AS$566,MATCH(J$1,'Tillförd energi'!$B$1:$AQ$1,0),FALSE)</f>
        <v>0</v>
      </c>
      <c r="K370">
        <v>0</v>
      </c>
      <c r="L370">
        <f>VLOOKUP($B370,'Tillförd energi'!$B$1:$AS$566,MATCH(L$1,'Tillförd energi'!$B$1:$AQ$1,0),FALSE)</f>
        <v>0</v>
      </c>
      <c r="M370">
        <f>VLOOKUP($B370,'Tillförd energi'!$B$1:$AS$566,MATCH(M$1,'Tillförd energi'!$B$1:$AQ$1,0),FALSE)</f>
        <v>10.663</v>
      </c>
      <c r="N370">
        <f>VLOOKUP($B370,'Tillförd energi'!$B$1:$AS$566,MATCH(N$1,'Tillförd energi'!$B$1:$AQ$1,0),FALSE)</f>
        <v>19.527000000000001</v>
      </c>
      <c r="O370">
        <f>VLOOKUP($B370,'Tillförd energi'!$B$1:$AS$566,MATCH(O$1,'Tillförd energi'!$B$1:$AQ$1,0),FALSE)</f>
        <v>0</v>
      </c>
      <c r="P370">
        <f>VLOOKUP($B370,'Tillförd energi'!$B$1:$AS$566,MATCH(P$1,'Tillförd energi'!$B$1:$AQ$1,0),FALSE)</f>
        <v>0</v>
      </c>
      <c r="Q370">
        <f>VLOOKUP($B370,'Tillförd energi'!$B$1:$AS$566,MATCH(Q$1,'Tillförd energi'!$B$1:$AQ$1,0),FALSE)</f>
        <v>62.335999999999999</v>
      </c>
      <c r="R370">
        <f>VLOOKUP($B370,'Tillförd energi'!$B$1:$AS$566,MATCH(R$1,'Tillförd energi'!$B$1:$AQ$1,0),FALSE)</f>
        <v>0</v>
      </c>
      <c r="S370">
        <f>VLOOKUP($B370,'Tillförd energi'!$B$1:$AS$566,MATCH(S$1,'Tillförd energi'!$B$1:$AQ$1,0),FALSE)</f>
        <v>0</v>
      </c>
      <c r="T370">
        <f>VLOOKUP($B370,'Tillförd energi'!$B$1:$AS$566,MATCH(T$1,'Tillförd energi'!$B$1:$AQ$1,0),FALSE)</f>
        <v>0</v>
      </c>
      <c r="U370">
        <f>VLOOKUP($B370,'Tillförd energi'!$B$1:$AS$566,MATCH(U$1,'Tillförd energi'!$B$1:$AQ$1,0),FALSE)</f>
        <v>0</v>
      </c>
      <c r="V370">
        <f>VLOOKUP($B370,'Tillförd energi'!$B$1:$AS$566,MATCH(V$1,'Tillförd energi'!$B$1:$AQ$1,0),FALSE)</f>
        <v>0</v>
      </c>
      <c r="W370">
        <f>VLOOKUP($B370,'Tillförd energi'!$B$1:$AS$566,MATCH(W$1,'Tillförd energi'!$B$1:$AQ$1,0),FALSE)</f>
        <v>0</v>
      </c>
      <c r="X370">
        <f>VLOOKUP($B370,'Tillförd energi'!$B$1:$AS$566,MATCH(X$1,'Tillförd energi'!$B$1:$AQ$1,0),FALSE)</f>
        <v>0</v>
      </c>
      <c r="Y370">
        <f>VLOOKUP($B370,'Tillförd energi'!$B$1:$AS$566,MATCH(Y$1,'Tillförd energi'!$B$1:$AQ$1,0),FALSE)</f>
        <v>0</v>
      </c>
      <c r="Z370">
        <f>VLOOKUP($B370,'Tillförd energi'!$B$1:$AS$566,MATCH(Z$1,'Tillförd energi'!$B$1:$AQ$1,0),FALSE)</f>
        <v>0</v>
      </c>
      <c r="AA370">
        <f>VLOOKUP($B370,'Tillförd energi'!$B$1:$AS$566,MATCH(AA$1,'Tillförd energi'!$B$1:$AQ$1,0),FALSE)</f>
        <v>0</v>
      </c>
      <c r="AB370">
        <f>VLOOKUP($B370,'Tillförd energi'!$B$1:$AS$566,MATCH(AB$1,'Tillförd energi'!$B$1:$AQ$1,0),FALSE)</f>
        <v>0</v>
      </c>
      <c r="AC370">
        <f>VLOOKUP($B370,'Tillförd energi'!$B$1:$AS$566,MATCH(AC$1,'Tillförd energi'!$B$1:$AQ$1,0),FALSE)</f>
        <v>23.414000000000001</v>
      </c>
      <c r="AD370">
        <f>VLOOKUP($B370,'Tillförd energi'!$B$1:$AS$566,MATCH(AD$1,'Tillförd energi'!$B$1:$AQ$1,0),FALSE)</f>
        <v>0</v>
      </c>
      <c r="AE370">
        <f>VLOOKUP($B370,'Tillförd energi'!$B$1:$AS$566,MATCH(AE$1,'Tillförd energi'!$B$1:$AQ$1,0),FALSE)</f>
        <v>0</v>
      </c>
      <c r="AF370">
        <f>VLOOKUP($B370,'Tillförd energi'!$B$1:$AS$566,MATCH(AF$1,'Tillförd energi'!$B$1:$AQ$1,0),FALSE)</f>
        <v>3.13266</v>
      </c>
      <c r="AG370">
        <f>IFERROR(VLOOKUP(B370,Miljö!$B$1:$S$476,9,FALSE)/1,0)</f>
        <v>0</v>
      </c>
      <c r="AI370">
        <f t="shared" si="50"/>
        <v>119.79566</v>
      </c>
      <c r="AJ370">
        <f t="shared" si="51"/>
        <v>119.79566</v>
      </c>
      <c r="AK370">
        <f>IF(ISERROR(1/VLOOKUP($B370,Leveranser!$B$1:$S$500,MATCH("såld värme (gwh)",Leveranser!$B$1:$S$1,0),FALSE)),"",VLOOKUP($B370,Leveranser!$B$1:$S$500,MATCH("såld värme (gwh)",Leveranser!$B$1:$S$1,0),FALSE))</f>
        <v>104.422</v>
      </c>
      <c r="AL370" s="22">
        <f>VLOOKUP($B370,Leveranser!$B$1:$Y$500,MATCH("Totalt såld fjärrvärme till andra fjärrvärmeföretag",Leveranser!$B$1:$AA$1,0),FALSE)</f>
        <v>101.93</v>
      </c>
      <c r="AM370" s="22">
        <f>IF(ISERROR(1/VLOOKUP($B370,Miljö!$B$1:$S$500,MATCH("Såld mängd produktionsspecifik fjärrvärme (GWh)",Miljö!$B$1:$R$1,0),FALSE)),0,VLOOKUP($B370,Miljö!$B$1:$S$500,MATCH("Såld mängd produktionsspecifik fjärrvärme (GWh)",Miljö!$B$1:$R$1,0),FALSE))</f>
        <v>0</v>
      </c>
      <c r="AN370" s="23">
        <f t="shared" si="52"/>
        <v>0.87166763804298086</v>
      </c>
      <c r="AP370" t="str">
        <f>VLOOKUP($B370,'Miljövärden urval för publ'!$B$1:$H$450,7,FALSE)</f>
        <v>Ja</v>
      </c>
      <c r="AQ370" t="str">
        <f>VLOOKUP($B370,'Miljövärden urval för publ'!$B$1:$H$450,6,FALSE)</f>
        <v>Ja</v>
      </c>
      <c r="AU370">
        <f t="shared" si="53"/>
        <v>3.13266</v>
      </c>
      <c r="AV370">
        <f t="shared" si="54"/>
        <v>0</v>
      </c>
      <c r="AW370">
        <f t="shared" si="55"/>
        <v>92.525999999999996</v>
      </c>
      <c r="AX370">
        <f t="shared" si="56"/>
        <v>0</v>
      </c>
      <c r="AZ370">
        <f t="shared" si="57"/>
        <v>0</v>
      </c>
      <c r="BA370">
        <f t="shared" si="58"/>
        <v>0</v>
      </c>
      <c r="BC370">
        <f t="shared" si="59"/>
        <v>92.525999999999996</v>
      </c>
    </row>
    <row r="371" spans="1:55" ht="15" customHeight="1" x14ac:dyDescent="0.25">
      <c r="A371" t="s">
        <v>501</v>
      </c>
      <c r="B371" t="s">
        <v>514</v>
      </c>
      <c r="C371">
        <f>VLOOKUP($B371,'Tillförd energi'!$B$1:$AS$566,MATCH(C$1,'Tillförd energi'!$B$1:$AQ$1,0),FALSE)</f>
        <v>0</v>
      </c>
      <c r="D371">
        <f>VLOOKUP($B371,'Tillförd energi'!$B$1:$AS$566,MATCH(D$1,'Tillförd energi'!$B$1:$AQ$1,0),FALSE)</f>
        <v>9.0527499999999997E-2</v>
      </c>
      <c r="E371">
        <f>VLOOKUP($B371,'Tillförd energi'!$B$1:$AS$566,MATCH(E$1,'Tillförd energi'!$B$1:$AQ$1,0),FALSE)</f>
        <v>0</v>
      </c>
      <c r="F371">
        <f>VLOOKUP($B371,'Tillförd energi'!$B$1:$AS$566,MATCH(F$1,'Tillförd energi'!$B$1:$AQ$1,0),FALSE)</f>
        <v>0.471939</v>
      </c>
      <c r="G371">
        <f>VLOOKUP($B371,'Tillförd energi'!$B$1:$AS$566,MATCH(G$1,'Tillförd energi'!$B$1:$AQ$1,0),FALSE)</f>
        <v>0</v>
      </c>
      <c r="H371">
        <f>VLOOKUP($B371,'Tillförd energi'!$B$1:$AS$566,MATCH(H$1,'Tillförd energi'!$B$1:$AQ$1,0),FALSE)</f>
        <v>0</v>
      </c>
      <c r="I371">
        <f>VLOOKUP($B371,'Tillförd energi'!$B$1:$AS$566,MATCH(I$1,'Tillförd energi'!$B$1:$AQ$1,0),FALSE)</f>
        <v>0.21235000000000001</v>
      </c>
      <c r="J371">
        <f>VLOOKUP($B371,'Tillförd energi'!$B$1:$AS$566,MATCH(J$1,'Tillförd energi'!$B$1:$AQ$1,0),FALSE)</f>
        <v>0</v>
      </c>
      <c r="K371">
        <v>0</v>
      </c>
      <c r="L371">
        <f>VLOOKUP($B371,'Tillförd energi'!$B$1:$AS$566,MATCH(L$1,'Tillförd energi'!$B$1:$AQ$1,0),FALSE)</f>
        <v>9.5713100000000004</v>
      </c>
      <c r="M371">
        <f>VLOOKUP($B371,'Tillförd energi'!$B$1:$AS$566,MATCH(M$1,'Tillförd energi'!$B$1:$AQ$1,0),FALSE)</f>
        <v>0</v>
      </c>
      <c r="N371">
        <f>VLOOKUP($B371,'Tillförd energi'!$B$1:$AS$566,MATCH(N$1,'Tillförd energi'!$B$1:$AQ$1,0),FALSE)</f>
        <v>1.1298600000000001</v>
      </c>
      <c r="O371">
        <f>VLOOKUP($B371,'Tillförd energi'!$B$1:$AS$566,MATCH(O$1,'Tillförd energi'!$B$1:$AQ$1,0),FALSE)</f>
        <v>0</v>
      </c>
      <c r="P371">
        <f>VLOOKUP($B371,'Tillförd energi'!$B$1:$AS$566,MATCH(P$1,'Tillförd energi'!$B$1:$AQ$1,0),FALSE)</f>
        <v>0</v>
      </c>
      <c r="Q371">
        <f>VLOOKUP($B371,'Tillförd energi'!$B$1:$AS$566,MATCH(Q$1,'Tillförd energi'!$B$1:$AQ$1,0),FALSE)</f>
        <v>0.64901500000000001</v>
      </c>
      <c r="R371">
        <f>VLOOKUP($B371,'Tillförd energi'!$B$1:$AS$566,MATCH(R$1,'Tillförd energi'!$B$1:$AQ$1,0),FALSE)</f>
        <v>0</v>
      </c>
      <c r="S371">
        <f>VLOOKUP($B371,'Tillförd energi'!$B$1:$AS$566,MATCH(S$1,'Tillförd energi'!$B$1:$AQ$1,0),FALSE)</f>
        <v>0</v>
      </c>
      <c r="T371">
        <f>VLOOKUP($B371,'Tillförd energi'!$B$1:$AS$566,MATCH(T$1,'Tillförd energi'!$B$1:$AQ$1,0),FALSE)</f>
        <v>0</v>
      </c>
      <c r="U371">
        <f>VLOOKUP($B371,'Tillförd energi'!$B$1:$AS$566,MATCH(U$1,'Tillförd energi'!$B$1:$AQ$1,0),FALSE)</f>
        <v>0</v>
      </c>
      <c r="V371">
        <f>VLOOKUP($B371,'Tillförd energi'!$B$1:$AS$566,MATCH(V$1,'Tillförd energi'!$B$1:$AQ$1,0),FALSE)</f>
        <v>0</v>
      </c>
      <c r="W371">
        <f>VLOOKUP($B371,'Tillförd energi'!$B$1:$AS$566,MATCH(W$1,'Tillförd energi'!$B$1:$AQ$1,0),FALSE)</f>
        <v>0</v>
      </c>
      <c r="X371">
        <f>VLOOKUP($B371,'Tillförd energi'!$B$1:$AS$566,MATCH(X$1,'Tillförd energi'!$B$1:$AQ$1,0),FALSE)</f>
        <v>0</v>
      </c>
      <c r="Y371">
        <f>VLOOKUP($B371,'Tillförd energi'!$B$1:$AS$566,MATCH(Y$1,'Tillförd energi'!$B$1:$AQ$1,0),FALSE)</f>
        <v>0</v>
      </c>
      <c r="Z371">
        <f>VLOOKUP($B371,'Tillförd energi'!$B$1:$AS$566,MATCH(Z$1,'Tillförd energi'!$B$1:$AQ$1,0),FALSE)</f>
        <v>0</v>
      </c>
      <c r="AA371">
        <f>VLOOKUP($B371,'Tillförd energi'!$B$1:$AS$566,MATCH(AA$1,'Tillförd energi'!$B$1:$AQ$1,0),FALSE)</f>
        <v>0</v>
      </c>
      <c r="AB371">
        <f>VLOOKUP($B371,'Tillförd energi'!$B$1:$AS$566,MATCH(AB$1,'Tillförd energi'!$B$1:$AQ$1,0),FALSE)</f>
        <v>0</v>
      </c>
      <c r="AC371">
        <f>VLOOKUP($B371,'Tillförd energi'!$B$1:$AS$566,MATCH(AC$1,'Tillförd energi'!$B$1:$AQ$1,0),FALSE)</f>
        <v>17.724</v>
      </c>
      <c r="AD371">
        <f>VLOOKUP($B371,'Tillförd energi'!$B$1:$AS$566,MATCH(AD$1,'Tillförd energi'!$B$1:$AQ$1,0),FALSE)</f>
        <v>29.119</v>
      </c>
      <c r="AE371">
        <f>VLOOKUP($B371,'Tillförd energi'!$B$1:$AS$566,MATCH(AE$1,'Tillförd energi'!$B$1:$AQ$1,0),FALSE)</f>
        <v>0</v>
      </c>
      <c r="AF371">
        <f>VLOOKUP($B371,'Tillförd energi'!$B$1:$AS$566,MATCH(AF$1,'Tillförd energi'!$B$1:$AQ$1,0),FALSE)</f>
        <v>1.2036899999999999</v>
      </c>
      <c r="AG371">
        <f>IFERROR(VLOOKUP(B371,Miljö!$B$1:$S$476,9,FALSE)/1,0)</f>
        <v>0</v>
      </c>
      <c r="AI371">
        <f t="shared" si="50"/>
        <v>60.171691500000001</v>
      </c>
      <c r="AJ371">
        <f t="shared" si="51"/>
        <v>60.171691500000001</v>
      </c>
      <c r="AK371">
        <f>IF(ISERROR(1/VLOOKUP($B371,Leveranser!$B$1:$S$500,MATCH("såld värme (gwh)",Leveranser!$B$1:$S$1,0),FALSE)),"",VLOOKUP($B371,Leveranser!$B$1:$S$500,MATCH("såld värme (gwh)",Leveranser!$B$1:$S$1,0),FALSE))</f>
        <v>55.302</v>
      </c>
      <c r="AL371" s="22">
        <f>VLOOKUP($B371,Leveranser!$B$1:$Y$500,MATCH("Totalt såld fjärrvärme till andra fjärrvärmeföretag",Leveranser!$B$1:$AA$1,0),FALSE)</f>
        <v>0</v>
      </c>
      <c r="AM371" s="22">
        <f>IF(ISERROR(1/VLOOKUP($B371,Miljö!$B$1:$S$500,MATCH("Såld mängd produktionsspecifik fjärrvärme (GWh)",Miljö!$B$1:$R$1,0),FALSE)),0,VLOOKUP($B371,Miljö!$B$1:$S$500,MATCH("Såld mängd produktionsspecifik fjärrvärme (GWh)",Miljö!$B$1:$R$1,0),FALSE))</f>
        <v>0</v>
      </c>
      <c r="AN371" s="23">
        <f t="shared" si="52"/>
        <v>0.91907005805213238</v>
      </c>
      <c r="AP371" t="str">
        <f>VLOOKUP($B371,'Miljövärden urval för publ'!$B$1:$H$450,7,FALSE)</f>
        <v>Ja</v>
      </c>
      <c r="AQ371" t="str">
        <f>VLOOKUP($B371,'Miljövärden urval för publ'!$B$1:$H$450,6,FALSE)</f>
        <v>Ja</v>
      </c>
      <c r="AU371">
        <f t="shared" si="53"/>
        <v>1.2036899999999999</v>
      </c>
      <c r="AV371">
        <f t="shared" si="54"/>
        <v>0</v>
      </c>
      <c r="AW371">
        <f t="shared" si="55"/>
        <v>1.7788750000000002</v>
      </c>
      <c r="AX371">
        <f t="shared" si="56"/>
        <v>0</v>
      </c>
      <c r="AZ371">
        <f t="shared" si="57"/>
        <v>0</v>
      </c>
      <c r="BA371">
        <f t="shared" si="58"/>
        <v>0</v>
      </c>
      <c r="BC371">
        <f t="shared" si="59"/>
        <v>11.350185000000002</v>
      </c>
    </row>
    <row r="372" spans="1:55" ht="15" customHeight="1" x14ac:dyDescent="0.25">
      <c r="A372" t="s">
        <v>501</v>
      </c>
      <c r="B372" t="s">
        <v>515</v>
      </c>
      <c r="C372">
        <f>VLOOKUP($B372,'Tillförd energi'!$B$1:$AS$566,MATCH(C$1,'Tillförd energi'!$B$1:$AQ$1,0),FALSE)</f>
        <v>0</v>
      </c>
      <c r="D372">
        <f>VLOOKUP($B372,'Tillförd energi'!$B$1:$AS$566,MATCH(D$1,'Tillförd energi'!$B$1:$AQ$1,0),FALSE)</f>
        <v>6.4000000000000001E-2</v>
      </c>
      <c r="E372">
        <f>VLOOKUP($B372,'Tillförd energi'!$B$1:$AS$566,MATCH(E$1,'Tillförd energi'!$B$1:$AQ$1,0),FALSE)</f>
        <v>0</v>
      </c>
      <c r="F372">
        <f>VLOOKUP($B372,'Tillförd energi'!$B$1:$AS$566,MATCH(F$1,'Tillförd energi'!$B$1:$AQ$1,0),FALSE)</f>
        <v>0</v>
      </c>
      <c r="G372">
        <f>VLOOKUP($B372,'Tillförd energi'!$B$1:$AS$566,MATCH(G$1,'Tillförd energi'!$B$1:$AQ$1,0),FALSE)</f>
        <v>0</v>
      </c>
      <c r="H372">
        <f>VLOOKUP($B372,'Tillförd energi'!$B$1:$AS$566,MATCH(H$1,'Tillförd energi'!$B$1:$AQ$1,0),FALSE)</f>
        <v>0</v>
      </c>
      <c r="I372">
        <f>VLOOKUP($B372,'Tillförd energi'!$B$1:$AS$566,MATCH(I$1,'Tillförd energi'!$B$1:$AQ$1,0),FALSE)</f>
        <v>0</v>
      </c>
      <c r="J372">
        <f>VLOOKUP($B372,'Tillförd energi'!$B$1:$AS$566,MATCH(J$1,'Tillförd energi'!$B$1:$AQ$1,0),FALSE)</f>
        <v>0</v>
      </c>
      <c r="K372">
        <v>0</v>
      </c>
      <c r="L372">
        <f>VLOOKUP($B372,'Tillförd energi'!$B$1:$AS$566,MATCH(L$1,'Tillförd energi'!$B$1:$AQ$1,0),FALSE)</f>
        <v>0</v>
      </c>
      <c r="M372">
        <f>VLOOKUP($B372,'Tillförd energi'!$B$1:$AS$566,MATCH(M$1,'Tillförd energi'!$B$1:$AQ$1,0),FALSE)</f>
        <v>0</v>
      </c>
      <c r="N372">
        <f>VLOOKUP($B372,'Tillförd energi'!$B$1:$AS$566,MATCH(N$1,'Tillförd energi'!$B$1:$AQ$1,0),FALSE)</f>
        <v>0</v>
      </c>
      <c r="O372">
        <f>VLOOKUP($B372,'Tillförd energi'!$B$1:$AS$566,MATCH(O$1,'Tillförd energi'!$B$1:$AQ$1,0),FALSE)</f>
        <v>0</v>
      </c>
      <c r="P372">
        <f>VLOOKUP($B372,'Tillförd energi'!$B$1:$AS$566,MATCH(P$1,'Tillförd energi'!$B$1:$AQ$1,0),FALSE)</f>
        <v>0</v>
      </c>
      <c r="Q372">
        <f>VLOOKUP($B372,'Tillförd energi'!$B$1:$AS$566,MATCH(Q$1,'Tillförd energi'!$B$1:$AQ$1,0),FALSE)</f>
        <v>0</v>
      </c>
      <c r="R372">
        <f>VLOOKUP($B372,'Tillförd energi'!$B$1:$AS$566,MATCH(R$1,'Tillförd energi'!$B$1:$AQ$1,0),FALSE)</f>
        <v>2.21</v>
      </c>
      <c r="S372">
        <f>VLOOKUP($B372,'Tillförd energi'!$B$1:$AS$566,MATCH(S$1,'Tillförd energi'!$B$1:$AQ$1,0),FALSE)</f>
        <v>0</v>
      </c>
      <c r="T372">
        <f>VLOOKUP($B372,'Tillförd energi'!$B$1:$AS$566,MATCH(T$1,'Tillförd energi'!$B$1:$AQ$1,0),FALSE)</f>
        <v>0</v>
      </c>
      <c r="U372">
        <f>VLOOKUP($B372,'Tillförd energi'!$B$1:$AS$566,MATCH(U$1,'Tillförd energi'!$B$1:$AQ$1,0),FALSE)</f>
        <v>0</v>
      </c>
      <c r="V372">
        <f>VLOOKUP($B372,'Tillförd energi'!$B$1:$AS$566,MATCH(V$1,'Tillförd energi'!$B$1:$AQ$1,0),FALSE)</f>
        <v>0</v>
      </c>
      <c r="W372">
        <f>VLOOKUP($B372,'Tillförd energi'!$B$1:$AS$566,MATCH(W$1,'Tillförd energi'!$B$1:$AQ$1,0),FALSE)</f>
        <v>0</v>
      </c>
      <c r="X372">
        <f>VLOOKUP($B372,'Tillförd energi'!$B$1:$AS$566,MATCH(X$1,'Tillförd energi'!$B$1:$AQ$1,0),FALSE)</f>
        <v>0</v>
      </c>
      <c r="Y372">
        <f>VLOOKUP($B372,'Tillförd energi'!$B$1:$AS$566,MATCH(Y$1,'Tillförd energi'!$B$1:$AQ$1,0),FALSE)</f>
        <v>0</v>
      </c>
      <c r="Z372">
        <f>VLOOKUP($B372,'Tillförd energi'!$B$1:$AS$566,MATCH(Z$1,'Tillförd energi'!$B$1:$AQ$1,0),FALSE)</f>
        <v>0</v>
      </c>
      <c r="AA372">
        <f>VLOOKUP($B372,'Tillförd energi'!$B$1:$AS$566,MATCH(AA$1,'Tillförd energi'!$B$1:$AQ$1,0),FALSE)</f>
        <v>0</v>
      </c>
      <c r="AB372">
        <f>VLOOKUP($B372,'Tillförd energi'!$B$1:$AS$566,MATCH(AB$1,'Tillförd energi'!$B$1:$AQ$1,0),FALSE)</f>
        <v>0</v>
      </c>
      <c r="AC372">
        <f>VLOOKUP($B372,'Tillförd energi'!$B$1:$AS$566,MATCH(AC$1,'Tillförd energi'!$B$1:$AQ$1,0),FALSE)</f>
        <v>0</v>
      </c>
      <c r="AD372">
        <f>VLOOKUP($B372,'Tillförd energi'!$B$1:$AS$566,MATCH(AD$1,'Tillförd energi'!$B$1:$AQ$1,0),FALSE)</f>
        <v>0</v>
      </c>
      <c r="AE372">
        <f>VLOOKUP($B372,'Tillförd energi'!$B$1:$AS$566,MATCH(AE$1,'Tillförd energi'!$B$1:$AQ$1,0),FALSE)</f>
        <v>0</v>
      </c>
      <c r="AF372">
        <f>VLOOKUP($B372,'Tillförd energi'!$B$1:$AS$566,MATCH(AF$1,'Tillförd energi'!$B$1:$AQ$1,0),FALSE)</f>
        <v>3.5000000000000003E-2</v>
      </c>
      <c r="AG372">
        <f>IFERROR(VLOOKUP(B372,Miljö!$B$1:$S$476,9,FALSE)/1,0)</f>
        <v>0</v>
      </c>
      <c r="AI372">
        <f t="shared" si="50"/>
        <v>2.3090000000000002</v>
      </c>
      <c r="AJ372">
        <f t="shared" si="51"/>
        <v>2.3090000000000002</v>
      </c>
      <c r="AK372">
        <f>IF(ISERROR(1/VLOOKUP($B372,Leveranser!$B$1:$S$500,MATCH("såld värme (gwh)",Leveranser!$B$1:$S$1,0),FALSE)),"",VLOOKUP($B372,Leveranser!$B$1:$S$500,MATCH("såld värme (gwh)",Leveranser!$B$1:$S$1,0),FALSE))</f>
        <v>1.627</v>
      </c>
      <c r="AL372" s="22">
        <f>VLOOKUP($B372,Leveranser!$B$1:$Y$500,MATCH("Totalt såld fjärrvärme till andra fjärrvärmeföretag",Leveranser!$B$1:$AA$1,0),FALSE)</f>
        <v>0</v>
      </c>
      <c r="AM372" s="22">
        <f>IF(ISERROR(1/VLOOKUP($B372,Miljö!$B$1:$S$500,MATCH("Såld mängd produktionsspecifik fjärrvärme (GWh)",Miljö!$B$1:$R$1,0),FALSE)),0,VLOOKUP($B372,Miljö!$B$1:$S$500,MATCH("Såld mängd produktionsspecifik fjärrvärme (GWh)",Miljö!$B$1:$R$1,0),FALSE))</f>
        <v>0</v>
      </c>
      <c r="AN372" s="23">
        <f t="shared" si="52"/>
        <v>0.70463404071026414</v>
      </c>
      <c r="AP372" t="str">
        <f>VLOOKUP($B372,'Miljövärden urval för publ'!$B$1:$H$450,7,FALSE)</f>
        <v>Ja</v>
      </c>
      <c r="AQ372" t="str">
        <f>VLOOKUP($B372,'Miljövärden urval för publ'!$B$1:$H$450,6,FALSE)</f>
        <v>Ja</v>
      </c>
      <c r="AU372">
        <f t="shared" si="53"/>
        <v>3.5000000000000003E-2</v>
      </c>
      <c r="AV372">
        <f t="shared" si="54"/>
        <v>0</v>
      </c>
      <c r="AW372">
        <f t="shared" si="55"/>
        <v>0</v>
      </c>
      <c r="AX372">
        <f t="shared" si="56"/>
        <v>2.21</v>
      </c>
      <c r="AZ372">
        <f t="shared" si="57"/>
        <v>0</v>
      </c>
      <c r="BA372">
        <f t="shared" si="58"/>
        <v>0</v>
      </c>
      <c r="BC372">
        <f t="shared" si="59"/>
        <v>2.21</v>
      </c>
    </row>
    <row r="373" spans="1:55" ht="15" customHeight="1" x14ac:dyDescent="0.25">
      <c r="A373" t="s">
        <v>501</v>
      </c>
      <c r="B373" t="s">
        <v>516</v>
      </c>
      <c r="C373">
        <f>VLOOKUP($B373,'Tillförd energi'!$B$1:$AS$566,MATCH(C$1,'Tillförd energi'!$B$1:$AQ$1,0),FALSE)</f>
        <v>0</v>
      </c>
      <c r="D373">
        <f>VLOOKUP($B373,'Tillförd energi'!$B$1:$AS$566,MATCH(D$1,'Tillförd energi'!$B$1:$AQ$1,0),FALSE)</f>
        <v>8.6700000000000006E-3</v>
      </c>
      <c r="E373">
        <f>VLOOKUP($B373,'Tillförd energi'!$B$1:$AS$566,MATCH(E$1,'Tillförd energi'!$B$1:$AQ$1,0),FALSE)</f>
        <v>0</v>
      </c>
      <c r="F373">
        <f>VLOOKUP($B373,'Tillförd energi'!$B$1:$AS$566,MATCH(F$1,'Tillförd energi'!$B$1:$AQ$1,0),FALSE)</f>
        <v>0</v>
      </c>
      <c r="G373">
        <f>VLOOKUP($B373,'Tillförd energi'!$B$1:$AS$566,MATCH(G$1,'Tillförd energi'!$B$1:$AQ$1,0),FALSE)</f>
        <v>0</v>
      </c>
      <c r="H373">
        <f>VLOOKUP($B373,'Tillförd energi'!$B$1:$AS$566,MATCH(H$1,'Tillförd energi'!$B$1:$AQ$1,0),FALSE)</f>
        <v>0</v>
      </c>
      <c r="I373">
        <f>VLOOKUP($B373,'Tillförd energi'!$B$1:$AS$566,MATCH(I$1,'Tillförd energi'!$B$1:$AQ$1,0),FALSE)</f>
        <v>0</v>
      </c>
      <c r="J373">
        <f>VLOOKUP($B373,'Tillförd energi'!$B$1:$AS$566,MATCH(J$1,'Tillförd energi'!$B$1:$AQ$1,0),FALSE)</f>
        <v>0</v>
      </c>
      <c r="K373">
        <v>0</v>
      </c>
      <c r="L373">
        <f>VLOOKUP($B373,'Tillförd energi'!$B$1:$AS$566,MATCH(L$1,'Tillförd energi'!$B$1:$AQ$1,0),FALSE)</f>
        <v>0</v>
      </c>
      <c r="M373">
        <f>VLOOKUP($B373,'Tillförd energi'!$B$1:$AS$566,MATCH(M$1,'Tillförd energi'!$B$1:$AQ$1,0),FALSE)</f>
        <v>0</v>
      </c>
      <c r="N373">
        <f>VLOOKUP($B373,'Tillförd energi'!$B$1:$AS$566,MATCH(N$1,'Tillförd energi'!$B$1:$AQ$1,0),FALSE)</f>
        <v>0</v>
      </c>
      <c r="O373">
        <f>VLOOKUP($B373,'Tillförd energi'!$B$1:$AS$566,MATCH(O$1,'Tillförd energi'!$B$1:$AQ$1,0),FALSE)</f>
        <v>0</v>
      </c>
      <c r="P373">
        <f>VLOOKUP($B373,'Tillförd energi'!$B$1:$AS$566,MATCH(P$1,'Tillförd energi'!$B$1:$AQ$1,0),FALSE)</f>
        <v>0</v>
      </c>
      <c r="Q373">
        <f>VLOOKUP($B373,'Tillförd energi'!$B$1:$AS$566,MATCH(Q$1,'Tillförd energi'!$B$1:$AQ$1,0),FALSE)</f>
        <v>0</v>
      </c>
      <c r="R373">
        <f>VLOOKUP($B373,'Tillförd energi'!$B$1:$AS$566,MATCH(R$1,'Tillförd energi'!$B$1:$AQ$1,0),FALSE)</f>
        <v>0</v>
      </c>
      <c r="S373">
        <f>VLOOKUP($B373,'Tillförd energi'!$B$1:$AS$566,MATCH(S$1,'Tillförd energi'!$B$1:$AQ$1,0),FALSE)</f>
        <v>2.1829999999999998</v>
      </c>
      <c r="T373">
        <f>VLOOKUP($B373,'Tillförd energi'!$B$1:$AS$566,MATCH(T$1,'Tillförd energi'!$B$1:$AQ$1,0),FALSE)</f>
        <v>0</v>
      </c>
      <c r="U373">
        <f>VLOOKUP($B373,'Tillförd energi'!$B$1:$AS$566,MATCH(U$1,'Tillförd energi'!$B$1:$AQ$1,0),FALSE)</f>
        <v>0</v>
      </c>
      <c r="V373">
        <f>VLOOKUP($B373,'Tillförd energi'!$B$1:$AS$566,MATCH(V$1,'Tillförd energi'!$B$1:$AQ$1,0),FALSE)</f>
        <v>0</v>
      </c>
      <c r="W373">
        <f>VLOOKUP($B373,'Tillförd energi'!$B$1:$AS$566,MATCH(W$1,'Tillförd energi'!$B$1:$AQ$1,0),FALSE)</f>
        <v>0</v>
      </c>
      <c r="X373">
        <f>VLOOKUP($B373,'Tillförd energi'!$B$1:$AS$566,MATCH(X$1,'Tillförd energi'!$B$1:$AQ$1,0),FALSE)</f>
        <v>0</v>
      </c>
      <c r="Y373">
        <f>VLOOKUP($B373,'Tillförd energi'!$B$1:$AS$566,MATCH(Y$1,'Tillförd energi'!$B$1:$AQ$1,0),FALSE)</f>
        <v>0</v>
      </c>
      <c r="Z373">
        <f>VLOOKUP($B373,'Tillförd energi'!$B$1:$AS$566,MATCH(Z$1,'Tillförd energi'!$B$1:$AQ$1,0),FALSE)</f>
        <v>0</v>
      </c>
      <c r="AA373">
        <f>VLOOKUP($B373,'Tillförd energi'!$B$1:$AS$566,MATCH(AA$1,'Tillförd energi'!$B$1:$AQ$1,0),FALSE)</f>
        <v>0</v>
      </c>
      <c r="AB373">
        <f>VLOOKUP($B373,'Tillförd energi'!$B$1:$AS$566,MATCH(AB$1,'Tillförd energi'!$B$1:$AQ$1,0),FALSE)</f>
        <v>0</v>
      </c>
      <c r="AC373">
        <f>VLOOKUP($B373,'Tillförd energi'!$B$1:$AS$566,MATCH(AC$1,'Tillförd energi'!$B$1:$AQ$1,0),FALSE)</f>
        <v>0</v>
      </c>
      <c r="AD373">
        <f>VLOOKUP($B373,'Tillförd energi'!$B$1:$AS$566,MATCH(AD$1,'Tillförd energi'!$B$1:$AQ$1,0),FALSE)</f>
        <v>0</v>
      </c>
      <c r="AE373">
        <f>VLOOKUP($B373,'Tillförd energi'!$B$1:$AS$566,MATCH(AE$1,'Tillförd energi'!$B$1:$AQ$1,0),FALSE)</f>
        <v>0</v>
      </c>
      <c r="AF373">
        <f>VLOOKUP($B373,'Tillförd energi'!$B$1:$AS$566,MATCH(AF$1,'Tillförd energi'!$B$1:$AQ$1,0),FALSE)</f>
        <v>4.7219999999999998E-2</v>
      </c>
      <c r="AG373">
        <f>IFERROR(VLOOKUP(B373,Miljö!$B$1:$S$476,9,FALSE)/1,0)</f>
        <v>0</v>
      </c>
      <c r="AI373">
        <f t="shared" si="50"/>
        <v>2.2388899999999996</v>
      </c>
      <c r="AJ373">
        <f t="shared" si="51"/>
        <v>2.2388899999999996</v>
      </c>
      <c r="AK373">
        <f>IF(ISERROR(1/VLOOKUP($B373,Leveranser!$B$1:$S$500,MATCH("såld värme (gwh)",Leveranser!$B$1:$S$1,0),FALSE)),"",VLOOKUP($B373,Leveranser!$B$1:$S$500,MATCH("såld värme (gwh)",Leveranser!$B$1:$S$1,0),FALSE))</f>
        <v>1.5740000000000001</v>
      </c>
      <c r="AL373" s="22">
        <f>VLOOKUP($B373,Leveranser!$B$1:$Y$500,MATCH("Totalt såld fjärrvärme till andra fjärrvärmeföretag",Leveranser!$B$1:$AA$1,0),FALSE)</f>
        <v>0</v>
      </c>
      <c r="AM373" s="22">
        <f>IF(ISERROR(1/VLOOKUP($B373,Miljö!$B$1:$S$500,MATCH("Såld mängd produktionsspecifik fjärrvärme (GWh)",Miljö!$B$1:$R$1,0),FALSE)),0,VLOOKUP($B373,Miljö!$B$1:$S$500,MATCH("Såld mängd produktionsspecifik fjärrvärme (GWh)",Miljö!$B$1:$R$1,0),FALSE))</f>
        <v>0</v>
      </c>
      <c r="AN373" s="23">
        <f t="shared" si="52"/>
        <v>0.70302694638861241</v>
      </c>
      <c r="AP373" t="str">
        <f>VLOOKUP($B373,'Miljövärden urval för publ'!$B$1:$H$450,7,FALSE)</f>
        <v>Ja</v>
      </c>
      <c r="AQ373" t="str">
        <f>VLOOKUP($B373,'Miljövärden urval för publ'!$B$1:$H$450,6,FALSE)</f>
        <v>Ja</v>
      </c>
      <c r="AU373">
        <f t="shared" si="53"/>
        <v>4.7219999999999998E-2</v>
      </c>
      <c r="AV373">
        <f t="shared" si="54"/>
        <v>0</v>
      </c>
      <c r="AW373">
        <f t="shared" si="55"/>
        <v>0</v>
      </c>
      <c r="AX373">
        <f t="shared" si="56"/>
        <v>2.1829999999999998</v>
      </c>
      <c r="AZ373">
        <f t="shared" si="57"/>
        <v>0</v>
      </c>
      <c r="BA373">
        <f t="shared" si="58"/>
        <v>0</v>
      </c>
      <c r="BC373">
        <f t="shared" si="59"/>
        <v>2.1829999999999998</v>
      </c>
    </row>
    <row r="374" spans="1:55" ht="15" customHeight="1" x14ac:dyDescent="0.25">
      <c r="A374" t="s">
        <v>501</v>
      </c>
      <c r="B374" t="s">
        <v>975</v>
      </c>
      <c r="C374">
        <f>VLOOKUP($B374,'Tillförd energi'!$B$1:$AS$566,MATCH(C$1,'Tillförd energi'!$B$1:$AQ$1,0),FALSE)</f>
        <v>0</v>
      </c>
      <c r="D374">
        <f>VLOOKUP($B374,'Tillförd energi'!$B$1:$AS$566,MATCH(D$1,'Tillförd energi'!$B$1:$AQ$1,0),FALSE)</f>
        <v>0.45400000000000001</v>
      </c>
      <c r="E374">
        <f>VLOOKUP($B374,'Tillförd energi'!$B$1:$AS$566,MATCH(E$1,'Tillförd energi'!$B$1:$AQ$1,0),FALSE)</f>
        <v>1.0720000000000001</v>
      </c>
      <c r="F374">
        <f>VLOOKUP($B374,'Tillförd energi'!$B$1:$AS$566,MATCH(F$1,'Tillförd energi'!$B$1:$AQ$1,0),FALSE)</f>
        <v>0</v>
      </c>
      <c r="G374">
        <f>VLOOKUP($B374,'Tillförd energi'!$B$1:$AS$566,MATCH(G$1,'Tillförd energi'!$B$1:$AQ$1,0),FALSE)</f>
        <v>0</v>
      </c>
      <c r="H374">
        <f>VLOOKUP($B374,'Tillförd energi'!$B$1:$AS$566,MATCH(H$1,'Tillförd energi'!$B$1:$AQ$1,0),FALSE)</f>
        <v>0</v>
      </c>
      <c r="I374">
        <f>VLOOKUP($B374,'Tillförd energi'!$B$1:$AS$566,MATCH(I$1,'Tillförd energi'!$B$1:$AQ$1,0),FALSE)</f>
        <v>0</v>
      </c>
      <c r="J374">
        <f>VLOOKUP($B374,'Tillförd energi'!$B$1:$AS$566,MATCH(J$1,'Tillförd energi'!$B$1:$AQ$1,0),FALSE)</f>
        <v>0</v>
      </c>
      <c r="K374">
        <v>0</v>
      </c>
      <c r="L374">
        <f>VLOOKUP($B374,'Tillförd energi'!$B$1:$AS$566,MATCH(L$1,'Tillförd energi'!$B$1:$AQ$1,0),FALSE)</f>
        <v>0</v>
      </c>
      <c r="M374">
        <f>VLOOKUP($B374,'Tillförd energi'!$B$1:$AS$566,MATCH(M$1,'Tillförd energi'!$B$1:$AQ$1,0),FALSE)</f>
        <v>0</v>
      </c>
      <c r="N374">
        <f>VLOOKUP($B374,'Tillförd energi'!$B$1:$AS$566,MATCH(N$1,'Tillförd energi'!$B$1:$AQ$1,0),FALSE)</f>
        <v>0</v>
      </c>
      <c r="O374">
        <f>VLOOKUP($B374,'Tillförd energi'!$B$1:$AS$566,MATCH(O$1,'Tillförd energi'!$B$1:$AQ$1,0),FALSE)</f>
        <v>0</v>
      </c>
      <c r="P374">
        <f>VLOOKUP($B374,'Tillförd energi'!$B$1:$AS$566,MATCH(P$1,'Tillförd energi'!$B$1:$AQ$1,0),FALSE)</f>
        <v>0</v>
      </c>
      <c r="Q374">
        <f>VLOOKUP($B374,'Tillförd energi'!$B$1:$AS$566,MATCH(Q$1,'Tillförd energi'!$B$1:$AQ$1,0),FALSE)</f>
        <v>0.86470599999999997</v>
      </c>
      <c r="R374">
        <f>VLOOKUP($B374,'Tillförd energi'!$B$1:$AS$566,MATCH(R$1,'Tillförd energi'!$B$1:$AQ$1,0),FALSE)</f>
        <v>25.425000000000001</v>
      </c>
      <c r="S374">
        <f>VLOOKUP($B374,'Tillförd energi'!$B$1:$AS$566,MATCH(S$1,'Tillförd energi'!$B$1:$AQ$1,0),FALSE)</f>
        <v>0</v>
      </c>
      <c r="T374">
        <f>VLOOKUP($B374,'Tillförd energi'!$B$1:$AS$566,MATCH(T$1,'Tillförd energi'!$B$1:$AQ$1,0),FALSE)</f>
        <v>0</v>
      </c>
      <c r="U374">
        <f>VLOOKUP($B374,'Tillförd energi'!$B$1:$AS$566,MATCH(U$1,'Tillförd energi'!$B$1:$AQ$1,0),FALSE)</f>
        <v>0</v>
      </c>
      <c r="V374">
        <f>VLOOKUP($B374,'Tillförd energi'!$B$1:$AS$566,MATCH(V$1,'Tillförd energi'!$B$1:$AQ$1,0),FALSE)</f>
        <v>0</v>
      </c>
      <c r="W374">
        <f>VLOOKUP($B374,'Tillförd energi'!$B$1:$AS$566,MATCH(W$1,'Tillförd energi'!$B$1:$AQ$1,0),FALSE)</f>
        <v>0</v>
      </c>
      <c r="X374">
        <f>VLOOKUP($B374,'Tillförd energi'!$B$1:$AS$566,MATCH(X$1,'Tillförd energi'!$B$1:$AQ$1,0),FALSE)</f>
        <v>0</v>
      </c>
      <c r="Y374">
        <f>VLOOKUP($B374,'Tillförd energi'!$B$1:$AS$566,MATCH(Y$1,'Tillförd energi'!$B$1:$AQ$1,0),FALSE)</f>
        <v>0</v>
      </c>
      <c r="Z374">
        <f>VLOOKUP($B374,'Tillförd energi'!$B$1:$AS$566,MATCH(Z$1,'Tillförd energi'!$B$1:$AQ$1,0),FALSE)</f>
        <v>0</v>
      </c>
      <c r="AA374">
        <f>VLOOKUP($B374,'Tillförd energi'!$B$1:$AS$566,MATCH(AA$1,'Tillförd energi'!$B$1:$AQ$1,0),FALSE)</f>
        <v>0</v>
      </c>
      <c r="AB374">
        <f>VLOOKUP($B374,'Tillförd energi'!$B$1:$AS$566,MATCH(AB$1,'Tillförd energi'!$B$1:$AQ$1,0),FALSE)</f>
        <v>0</v>
      </c>
      <c r="AC374">
        <f>VLOOKUP($B374,'Tillförd energi'!$B$1:$AS$566,MATCH(AC$1,'Tillförd energi'!$B$1:$AQ$1,0),FALSE)</f>
        <v>0</v>
      </c>
      <c r="AD374">
        <f>VLOOKUP($B374,'Tillförd energi'!$B$1:$AS$566,MATCH(AD$1,'Tillförd energi'!$B$1:$AQ$1,0),FALSE)</f>
        <v>27.457999999999998</v>
      </c>
      <c r="AE374">
        <f>VLOOKUP($B374,'Tillförd energi'!$B$1:$AS$566,MATCH(AE$1,'Tillförd energi'!$B$1:$AQ$1,0),FALSE)</f>
        <v>0</v>
      </c>
      <c r="AF374">
        <f>VLOOKUP($B374,'Tillförd energi'!$B$1:$AS$566,MATCH(AF$1,'Tillförd energi'!$B$1:$AQ$1,0),FALSE)</f>
        <v>1.4306399999999999</v>
      </c>
      <c r="AG374">
        <f>IFERROR(VLOOKUP(B374,Miljö!$B$1:$S$476,9,FALSE)/1,0)</f>
        <v>0</v>
      </c>
      <c r="AI374">
        <f t="shared" si="50"/>
        <v>56.704345999999994</v>
      </c>
      <c r="AJ374">
        <f t="shared" si="51"/>
        <v>56.704345999999994</v>
      </c>
      <c r="AK374">
        <f>IF(ISERROR(1/VLOOKUP($B374,Leveranser!$B$1:$S$500,MATCH("såld värme (gwh)",Leveranser!$B$1:$S$1,0),FALSE)),"",VLOOKUP($B374,Leveranser!$B$1:$S$500,MATCH("såld värme (gwh)",Leveranser!$B$1:$S$1,0),FALSE))</f>
        <v>47.688000000000002</v>
      </c>
      <c r="AL374" s="22">
        <f>VLOOKUP($B374,Leveranser!$B$1:$Y$500,MATCH("Totalt såld fjärrvärme till andra fjärrvärmeföretag",Leveranser!$B$1:$AA$1,0),FALSE)</f>
        <v>0</v>
      </c>
      <c r="AM374" s="22">
        <f>IF(ISERROR(1/VLOOKUP($B374,Miljö!$B$1:$S$500,MATCH("Såld mängd produktionsspecifik fjärrvärme (GWh)",Miljö!$B$1:$R$1,0),FALSE)),0,VLOOKUP($B374,Miljö!$B$1:$S$500,MATCH("Såld mängd produktionsspecifik fjärrvärme (GWh)",Miljö!$B$1:$R$1,0),FALSE))</f>
        <v>0</v>
      </c>
      <c r="AN374" s="23">
        <f t="shared" si="52"/>
        <v>0.84099373970383162</v>
      </c>
      <c r="AP374" t="str">
        <f>VLOOKUP($B374,'Miljövärden urval för publ'!$B$1:$H$450,7,FALSE)</f>
        <v>Ja</v>
      </c>
      <c r="AQ374" t="str">
        <f>VLOOKUP($B374,'Miljövärden urval för publ'!$B$1:$H$450,6,FALSE)</f>
        <v>Ja</v>
      </c>
      <c r="AU374">
        <f t="shared" si="53"/>
        <v>1.4306399999999999</v>
      </c>
      <c r="AV374">
        <f t="shared" si="54"/>
        <v>0</v>
      </c>
      <c r="AW374">
        <f t="shared" si="55"/>
        <v>0.86470599999999997</v>
      </c>
      <c r="AX374">
        <f t="shared" si="56"/>
        <v>25.425000000000001</v>
      </c>
      <c r="AZ374">
        <f t="shared" si="57"/>
        <v>0</v>
      </c>
      <c r="BA374">
        <f t="shared" si="58"/>
        <v>0</v>
      </c>
      <c r="BC374">
        <f t="shared" si="59"/>
        <v>26.289706000000002</v>
      </c>
    </row>
    <row r="375" spans="1:55" ht="15" customHeight="1" x14ac:dyDescent="0.25">
      <c r="A375" t="s">
        <v>501</v>
      </c>
      <c r="B375" t="s">
        <v>518</v>
      </c>
      <c r="C375">
        <f>VLOOKUP($B375,'Tillförd energi'!$B$1:$AS$566,MATCH(C$1,'Tillförd energi'!$B$1:$AQ$1,0),FALSE)</f>
        <v>0</v>
      </c>
      <c r="D375">
        <f>VLOOKUP($B375,'Tillförd energi'!$B$1:$AS$566,MATCH(D$1,'Tillförd energi'!$B$1:$AQ$1,0),FALSE)</f>
        <v>0.31</v>
      </c>
      <c r="E375">
        <f>VLOOKUP($B375,'Tillförd energi'!$B$1:$AS$566,MATCH(E$1,'Tillförd energi'!$B$1:$AQ$1,0),FALSE)</f>
        <v>0</v>
      </c>
      <c r="F375">
        <f>VLOOKUP($B375,'Tillförd energi'!$B$1:$AS$566,MATCH(F$1,'Tillförd energi'!$B$1:$AQ$1,0),FALSE)</f>
        <v>0</v>
      </c>
      <c r="G375">
        <f>VLOOKUP($B375,'Tillförd energi'!$B$1:$AS$566,MATCH(G$1,'Tillförd energi'!$B$1:$AQ$1,0),FALSE)</f>
        <v>0</v>
      </c>
      <c r="H375">
        <f>VLOOKUP($B375,'Tillförd energi'!$B$1:$AS$566,MATCH(H$1,'Tillförd energi'!$B$1:$AQ$1,0),FALSE)</f>
        <v>0</v>
      </c>
      <c r="I375">
        <f>VLOOKUP($B375,'Tillförd energi'!$B$1:$AS$566,MATCH(I$1,'Tillförd energi'!$B$1:$AQ$1,0),FALSE)</f>
        <v>0</v>
      </c>
      <c r="J375">
        <f>VLOOKUP($B375,'Tillförd energi'!$B$1:$AS$566,MATCH(J$1,'Tillförd energi'!$B$1:$AQ$1,0),FALSE)</f>
        <v>0</v>
      </c>
      <c r="K375">
        <v>0</v>
      </c>
      <c r="L375">
        <f>VLOOKUP($B375,'Tillförd energi'!$B$1:$AS$566,MATCH(L$1,'Tillförd energi'!$B$1:$AQ$1,0),FALSE)</f>
        <v>0</v>
      </c>
      <c r="M375">
        <f>VLOOKUP($B375,'Tillförd energi'!$B$1:$AS$566,MATCH(M$1,'Tillförd energi'!$B$1:$AQ$1,0),FALSE)</f>
        <v>0</v>
      </c>
      <c r="N375">
        <f>VLOOKUP($B375,'Tillförd energi'!$B$1:$AS$566,MATCH(N$1,'Tillförd energi'!$B$1:$AQ$1,0),FALSE)</f>
        <v>0</v>
      </c>
      <c r="O375">
        <f>VLOOKUP($B375,'Tillförd energi'!$B$1:$AS$566,MATCH(O$1,'Tillförd energi'!$B$1:$AQ$1,0),FALSE)</f>
        <v>1.405</v>
      </c>
      <c r="P375">
        <f>VLOOKUP($B375,'Tillförd energi'!$B$1:$AS$566,MATCH(P$1,'Tillförd energi'!$B$1:$AQ$1,0),FALSE)</f>
        <v>0</v>
      </c>
      <c r="Q375">
        <f>VLOOKUP($B375,'Tillförd energi'!$B$1:$AS$566,MATCH(Q$1,'Tillförd energi'!$B$1:$AQ$1,0),FALSE)</f>
        <v>6.2610000000000001</v>
      </c>
      <c r="R375">
        <f>VLOOKUP($B375,'Tillförd energi'!$B$1:$AS$566,MATCH(R$1,'Tillförd energi'!$B$1:$AQ$1,0),FALSE)</f>
        <v>0</v>
      </c>
      <c r="S375">
        <f>VLOOKUP($B375,'Tillförd energi'!$B$1:$AS$566,MATCH(S$1,'Tillförd energi'!$B$1:$AQ$1,0),FALSE)</f>
        <v>0</v>
      </c>
      <c r="T375">
        <f>VLOOKUP($B375,'Tillförd energi'!$B$1:$AS$566,MATCH(T$1,'Tillförd energi'!$B$1:$AQ$1,0),FALSE)</f>
        <v>0</v>
      </c>
      <c r="U375">
        <f>VLOOKUP($B375,'Tillförd energi'!$B$1:$AS$566,MATCH(U$1,'Tillförd energi'!$B$1:$AQ$1,0),FALSE)</f>
        <v>0</v>
      </c>
      <c r="V375">
        <f>VLOOKUP($B375,'Tillförd energi'!$B$1:$AS$566,MATCH(V$1,'Tillförd energi'!$B$1:$AQ$1,0),FALSE)</f>
        <v>0</v>
      </c>
      <c r="W375">
        <f>VLOOKUP($B375,'Tillförd energi'!$B$1:$AS$566,MATCH(W$1,'Tillförd energi'!$B$1:$AQ$1,0),FALSE)</f>
        <v>0</v>
      </c>
      <c r="X375">
        <f>VLOOKUP($B375,'Tillförd energi'!$B$1:$AS$566,MATCH(X$1,'Tillförd energi'!$B$1:$AQ$1,0),FALSE)</f>
        <v>0</v>
      </c>
      <c r="Y375">
        <f>VLOOKUP($B375,'Tillförd energi'!$B$1:$AS$566,MATCH(Y$1,'Tillförd energi'!$B$1:$AQ$1,0),FALSE)</f>
        <v>0</v>
      </c>
      <c r="Z375">
        <f>VLOOKUP($B375,'Tillförd energi'!$B$1:$AS$566,MATCH(Z$1,'Tillförd energi'!$B$1:$AQ$1,0),FALSE)</f>
        <v>0</v>
      </c>
      <c r="AA375">
        <f>VLOOKUP($B375,'Tillförd energi'!$B$1:$AS$566,MATCH(AA$1,'Tillförd energi'!$B$1:$AQ$1,0),FALSE)</f>
        <v>0</v>
      </c>
      <c r="AB375">
        <f>VLOOKUP($B375,'Tillförd energi'!$B$1:$AS$566,MATCH(AB$1,'Tillförd energi'!$B$1:$AQ$1,0),FALSE)</f>
        <v>0</v>
      </c>
      <c r="AC375">
        <f>VLOOKUP($B375,'Tillförd energi'!$B$1:$AS$566,MATCH(AC$1,'Tillförd energi'!$B$1:$AQ$1,0),FALSE)</f>
        <v>0</v>
      </c>
      <c r="AD375">
        <f>VLOOKUP($B375,'Tillförd energi'!$B$1:$AS$566,MATCH(AD$1,'Tillförd energi'!$B$1:$AQ$1,0),FALSE)</f>
        <v>0</v>
      </c>
      <c r="AE375">
        <f>VLOOKUP($B375,'Tillförd energi'!$B$1:$AS$566,MATCH(AE$1,'Tillförd energi'!$B$1:$AQ$1,0),FALSE)</f>
        <v>0</v>
      </c>
      <c r="AF375">
        <f>VLOOKUP($B375,'Tillförd energi'!$B$1:$AS$566,MATCH(AF$1,'Tillförd energi'!$B$1:$AQ$1,0),FALSE)</f>
        <v>0.09</v>
      </c>
      <c r="AG375">
        <f>IFERROR(VLOOKUP(B375,Miljö!$B$1:$S$476,9,FALSE)/1,0)</f>
        <v>0</v>
      </c>
      <c r="AI375">
        <f t="shared" si="50"/>
        <v>8.0660000000000007</v>
      </c>
      <c r="AJ375">
        <f t="shared" si="51"/>
        <v>8.0660000000000007</v>
      </c>
      <c r="AK375">
        <f>IF(ISERROR(1/VLOOKUP($B375,Leveranser!$B$1:$S$500,MATCH("såld värme (gwh)",Leveranser!$B$1:$S$1,0),FALSE)),"",VLOOKUP($B375,Leveranser!$B$1:$S$500,MATCH("såld värme (gwh)",Leveranser!$B$1:$S$1,0),FALSE))</f>
        <v>6.484</v>
      </c>
      <c r="AL375" s="22">
        <f>VLOOKUP($B375,Leveranser!$B$1:$Y$500,MATCH("Totalt såld fjärrvärme till andra fjärrvärmeföretag",Leveranser!$B$1:$AA$1,0),FALSE)</f>
        <v>0</v>
      </c>
      <c r="AM375" s="22">
        <f>IF(ISERROR(1/VLOOKUP($B375,Miljö!$B$1:$S$500,MATCH("Såld mängd produktionsspecifik fjärrvärme (GWh)",Miljö!$B$1:$R$1,0),FALSE)),0,VLOOKUP($B375,Miljö!$B$1:$S$500,MATCH("Såld mängd produktionsspecifik fjärrvärme (GWh)",Miljö!$B$1:$R$1,0),FALSE))</f>
        <v>0</v>
      </c>
      <c r="AN375" s="23">
        <f t="shared" si="52"/>
        <v>0.80386808827175793</v>
      </c>
      <c r="AP375" t="str">
        <f>VLOOKUP($B375,'Miljövärden urval för publ'!$B$1:$H$450,7,FALSE)</f>
        <v>Ja</v>
      </c>
      <c r="AQ375" t="str">
        <f>VLOOKUP($B375,'Miljövärden urval för publ'!$B$1:$H$450,6,FALSE)</f>
        <v>Ja</v>
      </c>
      <c r="AU375">
        <f t="shared" si="53"/>
        <v>0.09</v>
      </c>
      <c r="AV375">
        <f t="shared" si="54"/>
        <v>0</v>
      </c>
      <c r="AW375">
        <f t="shared" si="55"/>
        <v>7.6660000000000004</v>
      </c>
      <c r="AX375">
        <f t="shared" si="56"/>
        <v>0</v>
      </c>
      <c r="AZ375">
        <f t="shared" si="57"/>
        <v>0</v>
      </c>
      <c r="BA375">
        <f t="shared" si="58"/>
        <v>0</v>
      </c>
      <c r="BC375">
        <f t="shared" si="59"/>
        <v>7.6660000000000004</v>
      </c>
    </row>
    <row r="376" spans="1:55" ht="15" customHeight="1" x14ac:dyDescent="0.25">
      <c r="A376" t="s">
        <v>501</v>
      </c>
      <c r="B376" t="s">
        <v>519</v>
      </c>
      <c r="C376">
        <f>VLOOKUP($B376,'Tillförd energi'!$B$1:$AS$566,MATCH(C$1,'Tillförd energi'!$B$1:$AQ$1,0),FALSE)</f>
        <v>0</v>
      </c>
      <c r="D376">
        <f>VLOOKUP($B376,'Tillförd energi'!$B$1:$AS$566,MATCH(D$1,'Tillförd energi'!$B$1:$AQ$1,0),FALSE)</f>
        <v>1.208</v>
      </c>
      <c r="E376">
        <f>VLOOKUP($B376,'Tillförd energi'!$B$1:$AS$566,MATCH(E$1,'Tillförd energi'!$B$1:$AQ$1,0),FALSE)</f>
        <v>0</v>
      </c>
      <c r="F376">
        <f>VLOOKUP($B376,'Tillförd energi'!$B$1:$AS$566,MATCH(F$1,'Tillförd energi'!$B$1:$AQ$1,0),FALSE)</f>
        <v>0</v>
      </c>
      <c r="G376">
        <f>VLOOKUP($B376,'Tillförd energi'!$B$1:$AS$566,MATCH(G$1,'Tillförd energi'!$B$1:$AQ$1,0),FALSE)</f>
        <v>0</v>
      </c>
      <c r="H376">
        <f>VLOOKUP($B376,'Tillförd energi'!$B$1:$AS$566,MATCH(H$1,'Tillförd energi'!$B$1:$AQ$1,0),FALSE)</f>
        <v>0</v>
      </c>
      <c r="I376">
        <f>VLOOKUP($B376,'Tillförd energi'!$B$1:$AS$566,MATCH(I$1,'Tillförd energi'!$B$1:$AQ$1,0),FALSE)</f>
        <v>0</v>
      </c>
      <c r="J376">
        <f>VLOOKUP($B376,'Tillförd energi'!$B$1:$AS$566,MATCH(J$1,'Tillförd energi'!$B$1:$AQ$1,0),FALSE)</f>
        <v>0</v>
      </c>
      <c r="K376">
        <v>0</v>
      </c>
      <c r="L376">
        <f>VLOOKUP($B376,'Tillförd energi'!$B$1:$AS$566,MATCH(L$1,'Tillförd energi'!$B$1:$AQ$1,0),FALSE)</f>
        <v>0</v>
      </c>
      <c r="M376">
        <f>VLOOKUP($B376,'Tillförd energi'!$B$1:$AS$566,MATCH(M$1,'Tillförd energi'!$B$1:$AQ$1,0),FALSE)</f>
        <v>0</v>
      </c>
      <c r="N376">
        <f>VLOOKUP($B376,'Tillförd energi'!$B$1:$AS$566,MATCH(N$1,'Tillförd energi'!$B$1:$AQ$1,0),FALSE)</f>
        <v>0</v>
      </c>
      <c r="O376">
        <f>VLOOKUP($B376,'Tillförd energi'!$B$1:$AS$566,MATCH(O$1,'Tillförd energi'!$B$1:$AQ$1,0),FALSE)</f>
        <v>0</v>
      </c>
      <c r="P376">
        <f>VLOOKUP($B376,'Tillförd energi'!$B$1:$AS$566,MATCH(P$1,'Tillförd energi'!$B$1:$AQ$1,0),FALSE)</f>
        <v>0</v>
      </c>
      <c r="Q376">
        <f>VLOOKUP($B376,'Tillförd energi'!$B$1:$AS$566,MATCH(Q$1,'Tillförd energi'!$B$1:$AQ$1,0),FALSE)</f>
        <v>84.513000000000005</v>
      </c>
      <c r="R376">
        <f>VLOOKUP($B376,'Tillförd energi'!$B$1:$AS$566,MATCH(R$1,'Tillförd energi'!$B$1:$AQ$1,0),FALSE)</f>
        <v>0</v>
      </c>
      <c r="S376">
        <f>VLOOKUP($B376,'Tillförd energi'!$B$1:$AS$566,MATCH(S$1,'Tillförd energi'!$B$1:$AQ$1,0),FALSE)</f>
        <v>0</v>
      </c>
      <c r="T376">
        <f>VLOOKUP($B376,'Tillförd energi'!$B$1:$AS$566,MATCH(T$1,'Tillförd energi'!$B$1:$AQ$1,0),FALSE)</f>
        <v>0</v>
      </c>
      <c r="U376">
        <f>VLOOKUP($B376,'Tillförd energi'!$B$1:$AS$566,MATCH(U$1,'Tillförd energi'!$B$1:$AQ$1,0),FALSE)</f>
        <v>0</v>
      </c>
      <c r="V376">
        <f>VLOOKUP($B376,'Tillförd energi'!$B$1:$AS$566,MATCH(V$1,'Tillförd energi'!$B$1:$AQ$1,0),FALSE)</f>
        <v>0</v>
      </c>
      <c r="W376">
        <f>VLOOKUP($B376,'Tillförd energi'!$B$1:$AS$566,MATCH(W$1,'Tillförd energi'!$B$1:$AQ$1,0),FALSE)</f>
        <v>0</v>
      </c>
      <c r="X376">
        <f>VLOOKUP($B376,'Tillförd energi'!$B$1:$AS$566,MATCH(X$1,'Tillförd energi'!$B$1:$AQ$1,0),FALSE)</f>
        <v>0</v>
      </c>
      <c r="Y376">
        <f>VLOOKUP($B376,'Tillförd energi'!$B$1:$AS$566,MATCH(Y$1,'Tillförd energi'!$B$1:$AQ$1,0),FALSE)</f>
        <v>0</v>
      </c>
      <c r="Z376">
        <f>VLOOKUP($B376,'Tillförd energi'!$B$1:$AS$566,MATCH(Z$1,'Tillförd energi'!$B$1:$AQ$1,0),FALSE)</f>
        <v>0</v>
      </c>
      <c r="AA376">
        <f>VLOOKUP($B376,'Tillförd energi'!$B$1:$AS$566,MATCH(AA$1,'Tillförd energi'!$B$1:$AQ$1,0),FALSE)</f>
        <v>0</v>
      </c>
      <c r="AB376">
        <f>VLOOKUP($B376,'Tillförd energi'!$B$1:$AS$566,MATCH(AB$1,'Tillförd energi'!$B$1:$AQ$1,0),FALSE)</f>
        <v>0</v>
      </c>
      <c r="AC376">
        <f>VLOOKUP($B376,'Tillförd energi'!$B$1:$AS$566,MATCH(AC$1,'Tillförd energi'!$B$1:$AQ$1,0),FALSE)</f>
        <v>16.931999999999999</v>
      </c>
      <c r="AD376">
        <f>VLOOKUP($B376,'Tillförd energi'!$B$1:$AS$566,MATCH(AD$1,'Tillförd energi'!$B$1:$AQ$1,0),FALSE)</f>
        <v>0</v>
      </c>
      <c r="AE376">
        <f>VLOOKUP($B376,'Tillförd energi'!$B$1:$AS$566,MATCH(AE$1,'Tillförd energi'!$B$1:$AQ$1,0),FALSE)</f>
        <v>0</v>
      </c>
      <c r="AF376">
        <f>VLOOKUP($B376,'Tillförd energi'!$B$1:$AS$566,MATCH(AF$1,'Tillförd energi'!$B$1:$AQ$1,0),FALSE)</f>
        <v>2.5691099999999998</v>
      </c>
      <c r="AG376">
        <f>IFERROR(VLOOKUP(B376,Miljö!$B$1:$S$476,9,FALSE)/1,0)</f>
        <v>0</v>
      </c>
      <c r="AI376">
        <f t="shared" si="50"/>
        <v>105.22211</v>
      </c>
      <c r="AJ376">
        <f t="shared" si="51"/>
        <v>105.22211</v>
      </c>
      <c r="AK376">
        <f>IF(ISERROR(1/VLOOKUP($B376,Leveranser!$B$1:$S$500,MATCH("såld värme (gwh)",Leveranser!$B$1:$S$1,0),FALSE)),"",VLOOKUP($B376,Leveranser!$B$1:$S$500,MATCH("såld värme (gwh)",Leveranser!$B$1:$S$1,0),FALSE))</f>
        <v>85.637</v>
      </c>
      <c r="AL376" s="22">
        <f>VLOOKUP($B376,Leveranser!$B$1:$Y$500,MATCH("Totalt såld fjärrvärme till andra fjärrvärmeföretag",Leveranser!$B$1:$AA$1,0),FALSE)</f>
        <v>0</v>
      </c>
      <c r="AM376" s="22">
        <f>IF(ISERROR(1/VLOOKUP($B376,Miljö!$B$1:$S$500,MATCH("Såld mängd produktionsspecifik fjärrvärme (GWh)",Miljö!$B$1:$R$1,0),FALSE)),0,VLOOKUP($B376,Miljö!$B$1:$S$500,MATCH("Såld mängd produktionsspecifik fjärrvärme (GWh)",Miljö!$B$1:$R$1,0),FALSE))</f>
        <v>0</v>
      </c>
      <c r="AN376" s="23">
        <f t="shared" si="52"/>
        <v>0.81386887223607285</v>
      </c>
      <c r="AP376" t="str">
        <f>VLOOKUP($B376,'Miljövärden urval för publ'!$B$1:$H$450,7,FALSE)</f>
        <v>Ja</v>
      </c>
      <c r="AQ376" t="str">
        <f>VLOOKUP($B376,'Miljövärden urval för publ'!$B$1:$H$450,6,FALSE)</f>
        <v>Ja</v>
      </c>
      <c r="AU376">
        <f t="shared" si="53"/>
        <v>2.5691099999999998</v>
      </c>
      <c r="AV376">
        <f t="shared" si="54"/>
        <v>0</v>
      </c>
      <c r="AW376">
        <f t="shared" si="55"/>
        <v>84.513000000000005</v>
      </c>
      <c r="AX376">
        <f t="shared" si="56"/>
        <v>0</v>
      </c>
      <c r="AZ376">
        <f t="shared" si="57"/>
        <v>0</v>
      </c>
      <c r="BA376">
        <f t="shared" si="58"/>
        <v>0</v>
      </c>
      <c r="BC376">
        <f t="shared" si="59"/>
        <v>84.513000000000005</v>
      </c>
    </row>
    <row r="377" spans="1:55" ht="15" customHeight="1" x14ac:dyDescent="0.25">
      <c r="A377" t="s">
        <v>501</v>
      </c>
      <c r="B377" t="s">
        <v>520</v>
      </c>
      <c r="C377">
        <f>VLOOKUP($B377,'Tillförd energi'!$B$1:$AS$566,MATCH(C$1,'Tillförd energi'!$B$1:$AQ$1,0),FALSE)</f>
        <v>0</v>
      </c>
      <c r="D377">
        <f>VLOOKUP($B377,'Tillförd energi'!$B$1:$AS$566,MATCH(D$1,'Tillförd energi'!$B$1:$AQ$1,0),FALSE)</f>
        <v>0</v>
      </c>
      <c r="E377">
        <f>VLOOKUP($B377,'Tillförd energi'!$B$1:$AS$566,MATCH(E$1,'Tillförd energi'!$B$1:$AQ$1,0),FALSE)</f>
        <v>0</v>
      </c>
      <c r="F377">
        <f>VLOOKUP($B377,'Tillförd energi'!$B$1:$AS$566,MATCH(F$1,'Tillförd energi'!$B$1:$AQ$1,0),FALSE)</f>
        <v>0</v>
      </c>
      <c r="G377">
        <f>VLOOKUP($B377,'Tillförd energi'!$B$1:$AS$566,MATCH(G$1,'Tillförd energi'!$B$1:$AQ$1,0),FALSE)</f>
        <v>0</v>
      </c>
      <c r="H377">
        <f>VLOOKUP($B377,'Tillförd energi'!$B$1:$AS$566,MATCH(H$1,'Tillförd energi'!$B$1:$AQ$1,0),FALSE)</f>
        <v>0</v>
      </c>
      <c r="I377">
        <f>VLOOKUP($B377,'Tillförd energi'!$B$1:$AS$566,MATCH(I$1,'Tillförd energi'!$B$1:$AQ$1,0),FALSE)</f>
        <v>0</v>
      </c>
      <c r="J377">
        <f>VLOOKUP($B377,'Tillförd energi'!$B$1:$AS$566,MATCH(J$1,'Tillförd energi'!$B$1:$AQ$1,0),FALSE)</f>
        <v>0</v>
      </c>
      <c r="K377">
        <v>0</v>
      </c>
      <c r="L377">
        <f>VLOOKUP($B377,'Tillförd energi'!$B$1:$AS$566,MATCH(L$1,'Tillförd energi'!$B$1:$AQ$1,0),FALSE)</f>
        <v>0</v>
      </c>
      <c r="M377">
        <f>VLOOKUP($B377,'Tillförd energi'!$B$1:$AS$566,MATCH(M$1,'Tillförd energi'!$B$1:$AQ$1,0),FALSE)</f>
        <v>0</v>
      </c>
      <c r="N377">
        <f>VLOOKUP($B377,'Tillförd energi'!$B$1:$AS$566,MATCH(N$1,'Tillförd energi'!$B$1:$AQ$1,0),FALSE)</f>
        <v>0</v>
      </c>
      <c r="O377">
        <f>VLOOKUP($B377,'Tillförd energi'!$B$1:$AS$566,MATCH(O$1,'Tillförd energi'!$B$1:$AQ$1,0),FALSE)</f>
        <v>0</v>
      </c>
      <c r="P377">
        <f>VLOOKUP($B377,'Tillförd energi'!$B$1:$AS$566,MATCH(P$1,'Tillförd energi'!$B$1:$AQ$1,0),FALSE)</f>
        <v>0</v>
      </c>
      <c r="Q377">
        <f>VLOOKUP($B377,'Tillförd energi'!$B$1:$AS$566,MATCH(Q$1,'Tillförd energi'!$B$1:$AQ$1,0),FALSE)</f>
        <v>0</v>
      </c>
      <c r="R377">
        <f>VLOOKUP($B377,'Tillförd energi'!$B$1:$AS$566,MATCH(R$1,'Tillförd energi'!$B$1:$AQ$1,0),FALSE)</f>
        <v>0</v>
      </c>
      <c r="S377">
        <f>VLOOKUP($B377,'Tillförd energi'!$B$1:$AS$566,MATCH(S$1,'Tillförd energi'!$B$1:$AQ$1,0),FALSE)</f>
        <v>0</v>
      </c>
      <c r="T377">
        <f>VLOOKUP($B377,'Tillförd energi'!$B$1:$AS$566,MATCH(T$1,'Tillförd energi'!$B$1:$AQ$1,0),FALSE)</f>
        <v>0</v>
      </c>
      <c r="U377">
        <f>VLOOKUP($B377,'Tillförd energi'!$B$1:$AS$566,MATCH(U$1,'Tillförd energi'!$B$1:$AQ$1,0),FALSE)</f>
        <v>0</v>
      </c>
      <c r="V377">
        <f>VLOOKUP($B377,'Tillförd energi'!$B$1:$AS$566,MATCH(V$1,'Tillförd energi'!$B$1:$AQ$1,0),FALSE)</f>
        <v>0</v>
      </c>
      <c r="W377">
        <f>VLOOKUP($B377,'Tillförd energi'!$B$1:$AS$566,MATCH(W$1,'Tillförd energi'!$B$1:$AQ$1,0),FALSE)</f>
        <v>0</v>
      </c>
      <c r="X377">
        <f>VLOOKUP($B377,'Tillförd energi'!$B$1:$AS$566,MATCH(X$1,'Tillförd energi'!$B$1:$AQ$1,0),FALSE)</f>
        <v>0</v>
      </c>
      <c r="Y377">
        <f>VLOOKUP($B377,'Tillförd energi'!$B$1:$AS$566,MATCH(Y$1,'Tillförd energi'!$B$1:$AQ$1,0),FALSE)</f>
        <v>0</v>
      </c>
      <c r="Z377">
        <f>VLOOKUP($B377,'Tillförd energi'!$B$1:$AS$566,MATCH(Z$1,'Tillförd energi'!$B$1:$AQ$1,0),FALSE)</f>
        <v>0</v>
      </c>
      <c r="AA377">
        <f>VLOOKUP($B377,'Tillförd energi'!$B$1:$AS$566,MATCH(AA$1,'Tillförd energi'!$B$1:$AQ$1,0),FALSE)</f>
        <v>0</v>
      </c>
      <c r="AB377">
        <f>VLOOKUP($B377,'Tillförd energi'!$B$1:$AS$566,MATCH(AB$1,'Tillförd energi'!$B$1:$AQ$1,0),FALSE)</f>
        <v>0</v>
      </c>
      <c r="AC377">
        <f>VLOOKUP($B377,'Tillförd energi'!$B$1:$AS$566,MATCH(AC$1,'Tillförd energi'!$B$1:$AQ$1,0),FALSE)</f>
        <v>0</v>
      </c>
      <c r="AD377">
        <f>VLOOKUP($B377,'Tillförd energi'!$B$1:$AS$566,MATCH(AD$1,'Tillförd energi'!$B$1:$AQ$1,0),FALSE)</f>
        <v>0</v>
      </c>
      <c r="AE377">
        <f>VLOOKUP($B377,'Tillförd energi'!$B$1:$AS$566,MATCH(AE$1,'Tillförd energi'!$B$1:$AQ$1,0),FALSE)</f>
        <v>0</v>
      </c>
      <c r="AF377">
        <f>VLOOKUP($B377,'Tillförd energi'!$B$1:$AS$566,MATCH(AF$1,'Tillförd energi'!$B$1:$AQ$1,0),FALSE)</f>
        <v>0</v>
      </c>
      <c r="AG377">
        <f>IFERROR(VLOOKUP(B377,Miljö!$B$1:$S$476,9,FALSE)/1,0)</f>
        <v>0</v>
      </c>
      <c r="AI377">
        <f t="shared" si="50"/>
        <v>0</v>
      </c>
      <c r="AJ377">
        <f t="shared" si="51"/>
        <v>0</v>
      </c>
      <c r="AK377" t="str">
        <f>IF(ISERROR(1/VLOOKUP($B377,Leveranser!$B$1:$S$500,MATCH("såld värme (gwh)",Leveranser!$B$1:$S$1,0),FALSE)),"",VLOOKUP($B377,Leveranser!$B$1:$S$500,MATCH("såld värme (gwh)",Leveranser!$B$1:$S$1,0),FALSE))</f>
        <v/>
      </c>
      <c r="AL377" s="22">
        <f>VLOOKUP($B377,Leveranser!$B$1:$Y$500,MATCH("Totalt såld fjärrvärme till andra fjärrvärmeföretag",Leveranser!$B$1:$AA$1,0),FALSE)</f>
        <v>0</v>
      </c>
      <c r="AM377" s="22">
        <f>IF(ISERROR(1/VLOOKUP($B377,Miljö!$B$1:$S$500,MATCH("Såld mängd produktionsspecifik fjärrvärme (GWh)",Miljö!$B$1:$R$1,0),FALSE)),0,VLOOKUP($B377,Miljö!$B$1:$S$500,MATCH("Såld mängd produktionsspecifik fjärrvärme (GWh)",Miljö!$B$1:$R$1,0),FALSE))</f>
        <v>0</v>
      </c>
      <c r="AN377" s="23" t="str">
        <f t="shared" si="52"/>
        <v/>
      </c>
      <c r="AP377" t="str">
        <f>VLOOKUP($B377,'Miljövärden urval för publ'!$B$1:$H$450,7,FALSE)</f>
        <v>Nej</v>
      </c>
      <c r="AQ377" t="str">
        <f>VLOOKUP($B377,'Miljövärden urval för publ'!$B$1:$H$450,6,FALSE)</f>
        <v>Ja</v>
      </c>
      <c r="AU377">
        <f t="shared" si="53"/>
        <v>0</v>
      </c>
      <c r="AV377">
        <f t="shared" si="54"/>
        <v>0</v>
      </c>
      <c r="AW377">
        <f t="shared" si="55"/>
        <v>0</v>
      </c>
      <c r="AX377">
        <f t="shared" si="56"/>
        <v>0</v>
      </c>
      <c r="AZ377">
        <f t="shared" si="57"/>
        <v>0</v>
      </c>
      <c r="BA377">
        <f t="shared" si="58"/>
        <v>0</v>
      </c>
      <c r="BC377">
        <f t="shared" si="59"/>
        <v>0</v>
      </c>
    </row>
    <row r="378" spans="1:55" ht="15" customHeight="1" x14ac:dyDescent="0.25">
      <c r="A378" t="s">
        <v>501</v>
      </c>
      <c r="B378" t="s">
        <v>521</v>
      </c>
      <c r="C378">
        <f>VLOOKUP($B378,'Tillförd energi'!$B$1:$AS$566,MATCH(C$1,'Tillförd energi'!$B$1:$AQ$1,0),FALSE)</f>
        <v>0</v>
      </c>
      <c r="D378">
        <f>VLOOKUP($B378,'Tillförd energi'!$B$1:$AS$566,MATCH(D$1,'Tillförd energi'!$B$1:$AQ$1,0),FALSE)</f>
        <v>0</v>
      </c>
      <c r="E378">
        <f>VLOOKUP($B378,'Tillförd energi'!$B$1:$AS$566,MATCH(E$1,'Tillförd energi'!$B$1:$AQ$1,0),FALSE)</f>
        <v>0</v>
      </c>
      <c r="F378">
        <f>VLOOKUP($B378,'Tillförd energi'!$B$1:$AS$566,MATCH(F$1,'Tillförd energi'!$B$1:$AQ$1,0),FALSE)</f>
        <v>0</v>
      </c>
      <c r="G378">
        <f>VLOOKUP($B378,'Tillförd energi'!$B$1:$AS$566,MATCH(G$1,'Tillförd energi'!$B$1:$AQ$1,0),FALSE)</f>
        <v>0</v>
      </c>
      <c r="H378">
        <f>VLOOKUP($B378,'Tillförd energi'!$B$1:$AS$566,MATCH(H$1,'Tillförd energi'!$B$1:$AQ$1,0),FALSE)</f>
        <v>0</v>
      </c>
      <c r="I378">
        <f>VLOOKUP($B378,'Tillförd energi'!$B$1:$AS$566,MATCH(I$1,'Tillförd energi'!$B$1:$AQ$1,0),FALSE)</f>
        <v>0</v>
      </c>
      <c r="J378">
        <f>VLOOKUP($B378,'Tillförd energi'!$B$1:$AS$566,MATCH(J$1,'Tillförd energi'!$B$1:$AQ$1,0),FALSE)</f>
        <v>0</v>
      </c>
      <c r="K378">
        <v>0</v>
      </c>
      <c r="L378">
        <f>VLOOKUP($B378,'Tillförd energi'!$B$1:$AS$566,MATCH(L$1,'Tillförd energi'!$B$1:$AQ$1,0),FALSE)</f>
        <v>0</v>
      </c>
      <c r="M378">
        <f>VLOOKUP($B378,'Tillförd energi'!$B$1:$AS$566,MATCH(M$1,'Tillförd energi'!$B$1:$AQ$1,0),FALSE)</f>
        <v>0</v>
      </c>
      <c r="N378">
        <f>VLOOKUP($B378,'Tillförd energi'!$B$1:$AS$566,MATCH(N$1,'Tillförd energi'!$B$1:$AQ$1,0),FALSE)</f>
        <v>0</v>
      </c>
      <c r="O378">
        <f>VLOOKUP($B378,'Tillförd energi'!$B$1:$AS$566,MATCH(O$1,'Tillförd energi'!$B$1:$AQ$1,0),FALSE)</f>
        <v>0</v>
      </c>
      <c r="P378">
        <f>VLOOKUP($B378,'Tillförd energi'!$B$1:$AS$566,MATCH(P$1,'Tillförd energi'!$B$1:$AQ$1,0),FALSE)</f>
        <v>0</v>
      </c>
      <c r="Q378">
        <f>VLOOKUP($B378,'Tillförd energi'!$B$1:$AS$566,MATCH(Q$1,'Tillförd energi'!$B$1:$AQ$1,0),FALSE)</f>
        <v>0</v>
      </c>
      <c r="R378">
        <f>VLOOKUP($B378,'Tillförd energi'!$B$1:$AS$566,MATCH(R$1,'Tillförd energi'!$B$1:$AQ$1,0),FALSE)</f>
        <v>0</v>
      </c>
      <c r="S378">
        <f>VLOOKUP($B378,'Tillförd energi'!$B$1:$AS$566,MATCH(S$1,'Tillförd energi'!$B$1:$AQ$1,0),FALSE)</f>
        <v>0</v>
      </c>
      <c r="T378">
        <f>VLOOKUP($B378,'Tillförd energi'!$B$1:$AS$566,MATCH(T$1,'Tillförd energi'!$B$1:$AQ$1,0),FALSE)</f>
        <v>0</v>
      </c>
      <c r="U378">
        <f>VLOOKUP($B378,'Tillförd energi'!$B$1:$AS$566,MATCH(U$1,'Tillförd energi'!$B$1:$AQ$1,0),FALSE)</f>
        <v>0</v>
      </c>
      <c r="V378">
        <f>VLOOKUP($B378,'Tillförd energi'!$B$1:$AS$566,MATCH(V$1,'Tillförd energi'!$B$1:$AQ$1,0),FALSE)</f>
        <v>0</v>
      </c>
      <c r="W378">
        <f>VLOOKUP($B378,'Tillförd energi'!$B$1:$AS$566,MATCH(W$1,'Tillförd energi'!$B$1:$AQ$1,0),FALSE)</f>
        <v>0</v>
      </c>
      <c r="X378">
        <f>VLOOKUP($B378,'Tillförd energi'!$B$1:$AS$566,MATCH(X$1,'Tillförd energi'!$B$1:$AQ$1,0),FALSE)</f>
        <v>0</v>
      </c>
      <c r="Y378">
        <f>VLOOKUP($B378,'Tillförd energi'!$B$1:$AS$566,MATCH(Y$1,'Tillförd energi'!$B$1:$AQ$1,0),FALSE)</f>
        <v>0</v>
      </c>
      <c r="Z378">
        <f>VLOOKUP($B378,'Tillförd energi'!$B$1:$AS$566,MATCH(Z$1,'Tillförd energi'!$B$1:$AQ$1,0),FALSE)</f>
        <v>0</v>
      </c>
      <c r="AA378">
        <f>VLOOKUP($B378,'Tillförd energi'!$B$1:$AS$566,MATCH(AA$1,'Tillförd energi'!$B$1:$AQ$1,0),FALSE)</f>
        <v>0</v>
      </c>
      <c r="AB378">
        <f>VLOOKUP($B378,'Tillförd energi'!$B$1:$AS$566,MATCH(AB$1,'Tillförd energi'!$B$1:$AQ$1,0),FALSE)</f>
        <v>0</v>
      </c>
      <c r="AC378">
        <f>VLOOKUP($B378,'Tillförd energi'!$B$1:$AS$566,MATCH(AC$1,'Tillförd energi'!$B$1:$AQ$1,0),FALSE)</f>
        <v>0</v>
      </c>
      <c r="AD378">
        <f>VLOOKUP($B378,'Tillförd energi'!$B$1:$AS$566,MATCH(AD$1,'Tillförd energi'!$B$1:$AQ$1,0),FALSE)</f>
        <v>0</v>
      </c>
      <c r="AE378">
        <f>VLOOKUP($B378,'Tillförd energi'!$B$1:$AS$566,MATCH(AE$1,'Tillförd energi'!$B$1:$AQ$1,0),FALSE)</f>
        <v>0</v>
      </c>
      <c r="AF378">
        <f>VLOOKUP($B378,'Tillförd energi'!$B$1:$AS$566,MATCH(AF$1,'Tillförd energi'!$B$1:$AQ$1,0),FALSE)</f>
        <v>0</v>
      </c>
      <c r="AG378">
        <f>IFERROR(VLOOKUP(B378,Miljö!$B$1:$S$476,9,FALSE)/1,0)</f>
        <v>0</v>
      </c>
      <c r="AI378">
        <f t="shared" si="50"/>
        <v>0</v>
      </c>
      <c r="AJ378">
        <f t="shared" si="51"/>
        <v>0</v>
      </c>
      <c r="AK378" t="str">
        <f>IF(ISERROR(1/VLOOKUP($B378,Leveranser!$B$1:$S$500,MATCH("såld värme (gwh)",Leveranser!$B$1:$S$1,0),FALSE)),"",VLOOKUP($B378,Leveranser!$B$1:$S$500,MATCH("såld värme (gwh)",Leveranser!$B$1:$S$1,0),FALSE))</f>
        <v/>
      </c>
      <c r="AL378" s="22">
        <f>VLOOKUP($B378,Leveranser!$B$1:$Y$500,MATCH("Totalt såld fjärrvärme till andra fjärrvärmeföretag",Leveranser!$B$1:$AA$1,0),FALSE)</f>
        <v>0</v>
      </c>
      <c r="AM378" s="22">
        <f>IF(ISERROR(1/VLOOKUP($B378,Miljö!$B$1:$S$500,MATCH("Såld mängd produktionsspecifik fjärrvärme (GWh)",Miljö!$B$1:$R$1,0),FALSE)),0,VLOOKUP($B378,Miljö!$B$1:$S$500,MATCH("Såld mängd produktionsspecifik fjärrvärme (GWh)",Miljö!$B$1:$R$1,0),FALSE))</f>
        <v>0</v>
      </c>
      <c r="AN378" s="23" t="str">
        <f t="shared" si="52"/>
        <v/>
      </c>
      <c r="AP378" t="str">
        <f>VLOOKUP($B378,'Miljövärden urval för publ'!$B$1:$H$450,7,FALSE)</f>
        <v>Nej</v>
      </c>
      <c r="AQ378" t="str">
        <f>VLOOKUP($B378,'Miljövärden urval för publ'!$B$1:$H$450,6,FALSE)</f>
        <v>Nej</v>
      </c>
      <c r="AU378">
        <f t="shared" si="53"/>
        <v>0</v>
      </c>
      <c r="AV378">
        <f t="shared" si="54"/>
        <v>0</v>
      </c>
      <c r="AW378">
        <f t="shared" si="55"/>
        <v>0</v>
      </c>
      <c r="AX378">
        <f t="shared" si="56"/>
        <v>0</v>
      </c>
      <c r="AZ378">
        <f t="shared" si="57"/>
        <v>0</v>
      </c>
      <c r="BA378">
        <f t="shared" si="58"/>
        <v>0</v>
      </c>
      <c r="BC378">
        <f t="shared" si="59"/>
        <v>0</v>
      </c>
    </row>
    <row r="379" spans="1:55" ht="15" customHeight="1" x14ac:dyDescent="0.25">
      <c r="A379" t="s">
        <v>522</v>
      </c>
      <c r="B379" t="s">
        <v>523</v>
      </c>
      <c r="C379">
        <f>VLOOKUP($B379,'Tillförd energi'!$B$1:$AS$566,MATCH(C$1,'Tillförd energi'!$B$1:$AQ$1,0),FALSE)</f>
        <v>0</v>
      </c>
      <c r="D379">
        <f>VLOOKUP($B379,'Tillförd energi'!$B$1:$AS$566,MATCH(D$1,'Tillförd energi'!$B$1:$AQ$1,0),FALSE)</f>
        <v>0</v>
      </c>
      <c r="E379">
        <f>VLOOKUP($B379,'Tillförd energi'!$B$1:$AS$566,MATCH(E$1,'Tillförd energi'!$B$1:$AQ$1,0),FALSE)</f>
        <v>0</v>
      </c>
      <c r="F379">
        <f>VLOOKUP($B379,'Tillförd energi'!$B$1:$AS$566,MATCH(F$1,'Tillförd energi'!$B$1:$AQ$1,0),FALSE)</f>
        <v>0</v>
      </c>
      <c r="G379">
        <f>VLOOKUP($B379,'Tillförd energi'!$B$1:$AS$566,MATCH(G$1,'Tillförd energi'!$B$1:$AQ$1,0),FALSE)</f>
        <v>0</v>
      </c>
      <c r="H379">
        <f>VLOOKUP($B379,'Tillförd energi'!$B$1:$AS$566,MATCH(H$1,'Tillförd energi'!$B$1:$AQ$1,0),FALSE)</f>
        <v>0</v>
      </c>
      <c r="I379">
        <f>VLOOKUP($B379,'Tillförd energi'!$B$1:$AS$566,MATCH(I$1,'Tillförd energi'!$B$1:$AQ$1,0),FALSE)</f>
        <v>0</v>
      </c>
      <c r="J379">
        <f>VLOOKUP($B379,'Tillförd energi'!$B$1:$AS$566,MATCH(J$1,'Tillförd energi'!$B$1:$AQ$1,0),FALSE)</f>
        <v>0</v>
      </c>
      <c r="K379">
        <v>0</v>
      </c>
      <c r="L379">
        <f>VLOOKUP($B379,'Tillförd energi'!$B$1:$AS$566,MATCH(L$1,'Tillförd energi'!$B$1:$AQ$1,0),FALSE)</f>
        <v>0</v>
      </c>
      <c r="M379">
        <f>VLOOKUP($B379,'Tillförd energi'!$B$1:$AS$566,MATCH(M$1,'Tillförd energi'!$B$1:$AQ$1,0),FALSE)</f>
        <v>0</v>
      </c>
      <c r="N379">
        <f>VLOOKUP($B379,'Tillförd energi'!$B$1:$AS$566,MATCH(N$1,'Tillförd energi'!$B$1:$AQ$1,0),FALSE)</f>
        <v>0</v>
      </c>
      <c r="O379">
        <f>VLOOKUP($B379,'Tillförd energi'!$B$1:$AS$566,MATCH(O$1,'Tillförd energi'!$B$1:$AQ$1,0),FALSE)</f>
        <v>0</v>
      </c>
      <c r="P379">
        <f>VLOOKUP($B379,'Tillförd energi'!$B$1:$AS$566,MATCH(P$1,'Tillförd energi'!$B$1:$AQ$1,0),FALSE)</f>
        <v>0</v>
      </c>
      <c r="Q379">
        <f>VLOOKUP($B379,'Tillförd energi'!$B$1:$AS$566,MATCH(Q$1,'Tillförd energi'!$B$1:$AQ$1,0),FALSE)</f>
        <v>12.0824</v>
      </c>
      <c r="R379">
        <f>VLOOKUP($B379,'Tillförd energi'!$B$1:$AS$566,MATCH(R$1,'Tillförd energi'!$B$1:$AQ$1,0),FALSE)</f>
        <v>0</v>
      </c>
      <c r="S379">
        <f>VLOOKUP($B379,'Tillförd energi'!$B$1:$AS$566,MATCH(S$1,'Tillförd energi'!$B$1:$AQ$1,0),FALSE)</f>
        <v>0</v>
      </c>
      <c r="T379">
        <f>VLOOKUP($B379,'Tillförd energi'!$B$1:$AS$566,MATCH(T$1,'Tillförd energi'!$B$1:$AQ$1,0),FALSE)</f>
        <v>0</v>
      </c>
      <c r="U379">
        <f>VLOOKUP($B379,'Tillförd energi'!$B$1:$AS$566,MATCH(U$1,'Tillförd energi'!$B$1:$AQ$1,0),FALSE)</f>
        <v>0</v>
      </c>
      <c r="V379">
        <f>VLOOKUP($B379,'Tillförd energi'!$B$1:$AS$566,MATCH(V$1,'Tillförd energi'!$B$1:$AQ$1,0),FALSE)</f>
        <v>0</v>
      </c>
      <c r="W379">
        <f>VLOOKUP($B379,'Tillförd energi'!$B$1:$AS$566,MATCH(W$1,'Tillförd energi'!$B$1:$AQ$1,0),FALSE)</f>
        <v>0</v>
      </c>
      <c r="X379">
        <f>VLOOKUP($B379,'Tillförd energi'!$B$1:$AS$566,MATCH(X$1,'Tillförd energi'!$B$1:$AQ$1,0),FALSE)</f>
        <v>0</v>
      </c>
      <c r="Y379">
        <f>VLOOKUP($B379,'Tillförd energi'!$B$1:$AS$566,MATCH(Y$1,'Tillförd energi'!$B$1:$AQ$1,0),FALSE)</f>
        <v>0</v>
      </c>
      <c r="Z379">
        <f>VLOOKUP($B379,'Tillförd energi'!$B$1:$AS$566,MATCH(Z$1,'Tillförd energi'!$B$1:$AQ$1,0),FALSE)</f>
        <v>0</v>
      </c>
      <c r="AA379">
        <f>VLOOKUP($B379,'Tillförd energi'!$B$1:$AS$566,MATCH(AA$1,'Tillförd energi'!$B$1:$AQ$1,0),FALSE)</f>
        <v>0</v>
      </c>
      <c r="AB379">
        <f>VLOOKUP($B379,'Tillförd energi'!$B$1:$AS$566,MATCH(AB$1,'Tillförd energi'!$B$1:$AQ$1,0),FALSE)</f>
        <v>0</v>
      </c>
      <c r="AC379">
        <f>VLOOKUP($B379,'Tillförd energi'!$B$1:$AS$566,MATCH(AC$1,'Tillförd energi'!$B$1:$AQ$1,0),FALSE)</f>
        <v>0</v>
      </c>
      <c r="AD379">
        <f>VLOOKUP($B379,'Tillförd energi'!$B$1:$AS$566,MATCH(AD$1,'Tillförd energi'!$B$1:$AQ$1,0),FALSE)</f>
        <v>0</v>
      </c>
      <c r="AE379">
        <f>VLOOKUP($B379,'Tillförd energi'!$B$1:$AS$566,MATCH(AE$1,'Tillförd energi'!$B$1:$AQ$1,0),FALSE)</f>
        <v>0</v>
      </c>
      <c r="AF379">
        <f>VLOOKUP($B379,'Tillförd energi'!$B$1:$AS$566,MATCH(AF$1,'Tillförd energi'!$B$1:$AQ$1,0),FALSE)</f>
        <v>0.24792</v>
      </c>
      <c r="AG379">
        <f>IFERROR(VLOOKUP(B379,Miljö!$B$1:$S$476,9,FALSE)/1,0)</f>
        <v>0</v>
      </c>
      <c r="AI379">
        <f t="shared" si="50"/>
        <v>12.33032</v>
      </c>
      <c r="AJ379">
        <f t="shared" si="51"/>
        <v>12.33032</v>
      </c>
      <c r="AK379">
        <f>IF(ISERROR(1/VLOOKUP($B379,Leveranser!$B$1:$S$500,MATCH("såld värme (gwh)",Leveranser!$B$1:$S$1,0),FALSE)),"",VLOOKUP($B379,Leveranser!$B$1:$S$500,MATCH("såld värme (gwh)",Leveranser!$B$1:$S$1,0),FALSE))</f>
        <v>8.2639999999999993</v>
      </c>
      <c r="AL379" s="22">
        <f>VLOOKUP($B379,Leveranser!$B$1:$Y$500,MATCH("Totalt såld fjärrvärme till andra fjärrvärmeföretag",Leveranser!$B$1:$AA$1,0),FALSE)</f>
        <v>0</v>
      </c>
      <c r="AM379" s="22">
        <f>IF(ISERROR(1/VLOOKUP($B379,Miljö!$B$1:$S$500,MATCH("Såld mängd produktionsspecifik fjärrvärme (GWh)",Miljö!$B$1:$R$1,0),FALSE)),0,VLOOKUP($B379,Miljö!$B$1:$S$500,MATCH("Såld mängd produktionsspecifik fjärrvärme (GWh)",Miljö!$B$1:$R$1,0),FALSE))</f>
        <v>0</v>
      </c>
      <c r="AN379" s="23">
        <f t="shared" si="52"/>
        <v>0.67021780456630475</v>
      </c>
      <c r="AP379" t="str">
        <f>VLOOKUP($B379,'Miljövärden urval för publ'!$B$1:$H$450,7,FALSE)</f>
        <v>Ja</v>
      </c>
      <c r="AQ379" t="str">
        <f>VLOOKUP($B379,'Miljövärden urval för publ'!$B$1:$H$450,6,FALSE)</f>
        <v>Ja</v>
      </c>
      <c r="AU379">
        <f t="shared" si="53"/>
        <v>0.24792</v>
      </c>
      <c r="AV379">
        <f t="shared" si="54"/>
        <v>0</v>
      </c>
      <c r="AW379">
        <f t="shared" si="55"/>
        <v>12.0824</v>
      </c>
      <c r="AX379">
        <f t="shared" si="56"/>
        <v>0</v>
      </c>
      <c r="AZ379">
        <f t="shared" si="57"/>
        <v>0</v>
      </c>
      <c r="BA379">
        <f t="shared" si="58"/>
        <v>0</v>
      </c>
      <c r="BC379">
        <f t="shared" si="59"/>
        <v>12.0824</v>
      </c>
    </row>
    <row r="380" spans="1:55" ht="15" customHeight="1" x14ac:dyDescent="0.25">
      <c r="A380" t="s">
        <v>522</v>
      </c>
      <c r="B380" t="s">
        <v>524</v>
      </c>
      <c r="C380">
        <f>VLOOKUP($B380,'Tillförd energi'!$B$1:$AS$566,MATCH(C$1,'Tillförd energi'!$B$1:$AQ$1,0),FALSE)</f>
        <v>0</v>
      </c>
      <c r="D380">
        <f>VLOOKUP($B380,'Tillförd energi'!$B$1:$AS$566,MATCH(D$1,'Tillförd energi'!$B$1:$AQ$1,0),FALSE)</f>
        <v>0</v>
      </c>
      <c r="E380">
        <f>VLOOKUP($B380,'Tillförd energi'!$B$1:$AS$566,MATCH(E$1,'Tillförd energi'!$B$1:$AQ$1,0),FALSE)</f>
        <v>0</v>
      </c>
      <c r="F380">
        <f>VLOOKUP($B380,'Tillförd energi'!$B$1:$AS$566,MATCH(F$1,'Tillförd energi'!$B$1:$AQ$1,0),FALSE)</f>
        <v>0</v>
      </c>
      <c r="G380">
        <f>VLOOKUP($B380,'Tillförd energi'!$B$1:$AS$566,MATCH(G$1,'Tillförd energi'!$B$1:$AQ$1,0),FALSE)</f>
        <v>0</v>
      </c>
      <c r="H380">
        <f>VLOOKUP($B380,'Tillförd energi'!$B$1:$AS$566,MATCH(H$1,'Tillförd energi'!$B$1:$AQ$1,0),FALSE)</f>
        <v>3.1440000000000001</v>
      </c>
      <c r="I380">
        <f>VLOOKUP($B380,'Tillförd energi'!$B$1:$AS$566,MATCH(I$1,'Tillförd energi'!$B$1:$AQ$1,0),FALSE)</f>
        <v>0</v>
      </c>
      <c r="J380">
        <f>VLOOKUP($B380,'Tillförd energi'!$B$1:$AS$566,MATCH(J$1,'Tillförd energi'!$B$1:$AQ$1,0),FALSE)</f>
        <v>0.68899999999999995</v>
      </c>
      <c r="K380">
        <v>0</v>
      </c>
      <c r="L380">
        <f>VLOOKUP($B380,'Tillförd energi'!$B$1:$AS$566,MATCH(L$1,'Tillförd energi'!$B$1:$AQ$1,0),FALSE)</f>
        <v>0</v>
      </c>
      <c r="M380">
        <f>VLOOKUP($B380,'Tillförd energi'!$B$1:$AS$566,MATCH(M$1,'Tillförd energi'!$B$1:$AQ$1,0),FALSE)</f>
        <v>38.154400000000003</v>
      </c>
      <c r="N380">
        <f>VLOOKUP($B380,'Tillförd energi'!$B$1:$AS$566,MATCH(N$1,'Tillförd energi'!$B$1:$AQ$1,0),FALSE)</f>
        <v>41.465200000000003</v>
      </c>
      <c r="O380">
        <f>VLOOKUP($B380,'Tillförd energi'!$B$1:$AS$566,MATCH(O$1,'Tillförd energi'!$B$1:$AQ$1,0),FALSE)</f>
        <v>0</v>
      </c>
      <c r="P380">
        <f>VLOOKUP($B380,'Tillförd energi'!$B$1:$AS$566,MATCH(P$1,'Tillförd energi'!$B$1:$AQ$1,0),FALSE)</f>
        <v>42.887500000000003</v>
      </c>
      <c r="Q380">
        <f>VLOOKUP($B380,'Tillförd energi'!$B$1:$AS$566,MATCH(Q$1,'Tillförd energi'!$B$1:$AQ$1,0),FALSE)</f>
        <v>0</v>
      </c>
      <c r="R380">
        <f>VLOOKUP($B380,'Tillförd energi'!$B$1:$AS$566,MATCH(R$1,'Tillförd energi'!$B$1:$AQ$1,0),FALSE)</f>
        <v>0</v>
      </c>
      <c r="S380">
        <f>VLOOKUP($B380,'Tillförd energi'!$B$1:$AS$566,MATCH(S$1,'Tillförd energi'!$B$1:$AQ$1,0),FALSE)</f>
        <v>0</v>
      </c>
      <c r="T380">
        <f>VLOOKUP($B380,'Tillförd energi'!$B$1:$AS$566,MATCH(T$1,'Tillförd energi'!$B$1:$AQ$1,0),FALSE)</f>
        <v>0</v>
      </c>
      <c r="U380">
        <f>VLOOKUP($B380,'Tillförd energi'!$B$1:$AS$566,MATCH(U$1,'Tillförd energi'!$B$1:$AQ$1,0),FALSE)</f>
        <v>0</v>
      </c>
      <c r="V380">
        <f>VLOOKUP($B380,'Tillförd energi'!$B$1:$AS$566,MATCH(V$1,'Tillförd energi'!$B$1:$AQ$1,0),FALSE)</f>
        <v>0</v>
      </c>
      <c r="W380">
        <f>VLOOKUP($B380,'Tillförd energi'!$B$1:$AS$566,MATCH(W$1,'Tillförd energi'!$B$1:$AQ$1,0),FALSE)</f>
        <v>6.9980000000000002</v>
      </c>
      <c r="X380">
        <f>VLOOKUP($B380,'Tillförd energi'!$B$1:$AS$566,MATCH(X$1,'Tillförd energi'!$B$1:$AQ$1,0),FALSE)</f>
        <v>0</v>
      </c>
      <c r="Y380">
        <f>VLOOKUP($B380,'Tillförd energi'!$B$1:$AS$566,MATCH(Y$1,'Tillförd energi'!$B$1:$AQ$1,0),FALSE)</f>
        <v>0</v>
      </c>
      <c r="Z380">
        <f>VLOOKUP($B380,'Tillförd energi'!$B$1:$AS$566,MATCH(Z$1,'Tillförd energi'!$B$1:$AQ$1,0),FALSE)</f>
        <v>2.2029999999999998</v>
      </c>
      <c r="AA380">
        <f>VLOOKUP($B380,'Tillförd energi'!$B$1:$AS$566,MATCH(AA$1,'Tillförd energi'!$B$1:$AQ$1,0),FALSE)</f>
        <v>0</v>
      </c>
      <c r="AB380">
        <f>VLOOKUP($B380,'Tillförd energi'!$B$1:$AS$566,MATCH(AB$1,'Tillförd energi'!$B$1:$AQ$1,0),FALSE)</f>
        <v>0</v>
      </c>
      <c r="AC380">
        <f>VLOOKUP($B380,'Tillförd energi'!$B$1:$AS$566,MATCH(AC$1,'Tillförd energi'!$B$1:$AQ$1,0),FALSE)</f>
        <v>27.369</v>
      </c>
      <c r="AD380">
        <f>VLOOKUP($B380,'Tillförd energi'!$B$1:$AS$566,MATCH(AD$1,'Tillförd energi'!$B$1:$AQ$1,0),FALSE)</f>
        <v>0.25800000000000001</v>
      </c>
      <c r="AE380">
        <f>VLOOKUP($B380,'Tillförd energi'!$B$1:$AS$566,MATCH(AE$1,'Tillförd energi'!$B$1:$AQ$1,0),FALSE)</f>
        <v>0</v>
      </c>
      <c r="AF380">
        <f>VLOOKUP($B380,'Tillförd energi'!$B$1:$AS$566,MATCH(AF$1,'Tillförd energi'!$B$1:$AQ$1,0),FALSE)</f>
        <v>4.0229999999999997</v>
      </c>
      <c r="AG380">
        <f>IFERROR(VLOOKUP(B380,Miljö!$B$1:$S$476,9,FALSE)/1,0)</f>
        <v>0</v>
      </c>
      <c r="AI380">
        <f t="shared" si="50"/>
        <v>167.19110000000001</v>
      </c>
      <c r="AJ380">
        <f t="shared" si="51"/>
        <v>167.19110000000001</v>
      </c>
      <c r="AK380">
        <f>IF(ISERROR(1/VLOOKUP($B380,Leveranser!$B$1:$S$500,MATCH("såld värme (gwh)",Leveranser!$B$1:$S$1,0),FALSE)),"",VLOOKUP($B380,Leveranser!$B$1:$S$500,MATCH("såld värme (gwh)",Leveranser!$B$1:$S$1,0),FALSE))</f>
        <v>134.1</v>
      </c>
      <c r="AL380" s="22">
        <f>VLOOKUP($B380,Leveranser!$B$1:$Y$500,MATCH("Totalt såld fjärrvärme till andra fjärrvärmeföretag",Leveranser!$B$1:$AA$1,0),FALSE)</f>
        <v>0</v>
      </c>
      <c r="AM380" s="22">
        <f>IF(ISERROR(1/VLOOKUP($B380,Miljö!$B$1:$S$500,MATCH("Såld mängd produktionsspecifik fjärrvärme (GWh)",Miljö!$B$1:$R$1,0),FALSE)),0,VLOOKUP($B380,Miljö!$B$1:$S$500,MATCH("Såld mängd produktionsspecifik fjärrvärme (GWh)",Miljö!$B$1:$R$1,0),FALSE))</f>
        <v>0</v>
      </c>
      <c r="AN380" s="23">
        <f t="shared" si="52"/>
        <v>0.80207618706976624</v>
      </c>
      <c r="AP380" t="str">
        <f>VLOOKUP($B380,'Miljövärden urval för publ'!$B$1:$H$450,7,FALSE)</f>
        <v>Ja</v>
      </c>
      <c r="AQ380" t="str">
        <f>VLOOKUP($B380,'Miljövärden urval för publ'!$B$1:$H$450,6,FALSE)</f>
        <v>Nej</v>
      </c>
      <c r="AU380">
        <f t="shared" si="53"/>
        <v>6.2259999999999991</v>
      </c>
      <c r="AV380">
        <f t="shared" si="54"/>
        <v>0</v>
      </c>
      <c r="AW380">
        <f t="shared" si="55"/>
        <v>122.50710000000001</v>
      </c>
      <c r="AX380">
        <f t="shared" si="56"/>
        <v>0</v>
      </c>
      <c r="AZ380">
        <f t="shared" si="57"/>
        <v>0</v>
      </c>
      <c r="BA380">
        <f t="shared" si="58"/>
        <v>0</v>
      </c>
      <c r="BC380">
        <f t="shared" si="59"/>
        <v>129.5051</v>
      </c>
    </row>
    <row r="381" spans="1:55" ht="15" customHeight="1" x14ac:dyDescent="0.25">
      <c r="A381" t="s">
        <v>525</v>
      </c>
      <c r="B381" t="s">
        <v>526</v>
      </c>
      <c r="C381">
        <f>VLOOKUP($B381,'Tillförd energi'!$B$1:$AS$566,MATCH(C$1,'Tillförd energi'!$B$1:$AQ$1,0),FALSE)</f>
        <v>0</v>
      </c>
      <c r="D381">
        <f>VLOOKUP($B381,'Tillförd energi'!$B$1:$AS$566,MATCH(D$1,'Tillförd energi'!$B$1:$AQ$1,0),FALSE)</f>
        <v>0.75700000000000001</v>
      </c>
      <c r="E381">
        <f>VLOOKUP($B381,'Tillförd energi'!$B$1:$AS$566,MATCH(E$1,'Tillförd energi'!$B$1:$AQ$1,0),FALSE)</f>
        <v>0</v>
      </c>
      <c r="F381">
        <f>VLOOKUP($B381,'Tillförd energi'!$B$1:$AS$566,MATCH(F$1,'Tillförd energi'!$B$1:$AQ$1,0),FALSE)</f>
        <v>0</v>
      </c>
      <c r="G381">
        <f>VLOOKUP($B381,'Tillförd energi'!$B$1:$AS$566,MATCH(G$1,'Tillförd energi'!$B$1:$AQ$1,0),FALSE)</f>
        <v>0</v>
      </c>
      <c r="H381">
        <f>VLOOKUP($B381,'Tillförd energi'!$B$1:$AS$566,MATCH(H$1,'Tillförd energi'!$B$1:$AQ$1,0),FALSE)</f>
        <v>0</v>
      </c>
      <c r="I381">
        <f>VLOOKUP($B381,'Tillförd energi'!$B$1:$AS$566,MATCH(I$1,'Tillförd energi'!$B$1:$AQ$1,0),FALSE)</f>
        <v>0</v>
      </c>
      <c r="J381">
        <f>VLOOKUP($B381,'Tillförd energi'!$B$1:$AS$566,MATCH(J$1,'Tillförd energi'!$B$1:$AQ$1,0),FALSE)</f>
        <v>0</v>
      </c>
      <c r="K381">
        <v>0</v>
      </c>
      <c r="L381">
        <f>VLOOKUP($B381,'Tillförd energi'!$B$1:$AS$566,MATCH(L$1,'Tillförd energi'!$B$1:$AQ$1,0),FALSE)</f>
        <v>0</v>
      </c>
      <c r="M381">
        <f>VLOOKUP($B381,'Tillförd energi'!$B$1:$AS$566,MATCH(M$1,'Tillförd energi'!$B$1:$AQ$1,0),FALSE)</f>
        <v>4.1689999999999996</v>
      </c>
      <c r="N381">
        <f>VLOOKUP($B381,'Tillförd energi'!$B$1:$AS$566,MATCH(N$1,'Tillförd energi'!$B$1:$AQ$1,0),FALSE)</f>
        <v>22.126999999999999</v>
      </c>
      <c r="O381">
        <f>VLOOKUP($B381,'Tillförd energi'!$B$1:$AS$566,MATCH(O$1,'Tillförd energi'!$B$1:$AQ$1,0),FALSE)</f>
        <v>8.4019999999999992</v>
      </c>
      <c r="P381">
        <f>VLOOKUP($B381,'Tillförd energi'!$B$1:$AS$566,MATCH(P$1,'Tillförd energi'!$B$1:$AQ$1,0),FALSE)</f>
        <v>41.067999999999998</v>
      </c>
      <c r="Q381">
        <f>VLOOKUP($B381,'Tillförd energi'!$B$1:$AS$566,MATCH(Q$1,'Tillförd energi'!$B$1:$AQ$1,0),FALSE)</f>
        <v>0</v>
      </c>
      <c r="R381">
        <f>VLOOKUP($B381,'Tillförd energi'!$B$1:$AS$566,MATCH(R$1,'Tillförd energi'!$B$1:$AQ$1,0),FALSE)</f>
        <v>0</v>
      </c>
      <c r="S381">
        <f>VLOOKUP($B381,'Tillförd energi'!$B$1:$AS$566,MATCH(S$1,'Tillförd energi'!$B$1:$AQ$1,0),FALSE)</f>
        <v>0</v>
      </c>
      <c r="T381">
        <f>VLOOKUP($B381,'Tillförd energi'!$B$1:$AS$566,MATCH(T$1,'Tillförd energi'!$B$1:$AQ$1,0),FALSE)</f>
        <v>0</v>
      </c>
      <c r="U381">
        <f>VLOOKUP($B381,'Tillförd energi'!$B$1:$AS$566,MATCH(U$1,'Tillförd energi'!$B$1:$AQ$1,0),FALSE)</f>
        <v>0</v>
      </c>
      <c r="V381">
        <f>VLOOKUP($B381,'Tillförd energi'!$B$1:$AS$566,MATCH(V$1,'Tillförd energi'!$B$1:$AQ$1,0),FALSE)</f>
        <v>0</v>
      </c>
      <c r="W381">
        <f>VLOOKUP($B381,'Tillförd energi'!$B$1:$AS$566,MATCH(W$1,'Tillförd energi'!$B$1:$AQ$1,0),FALSE)</f>
        <v>5.19</v>
      </c>
      <c r="X381">
        <f>VLOOKUP($B381,'Tillförd energi'!$B$1:$AS$566,MATCH(X$1,'Tillförd energi'!$B$1:$AQ$1,0),FALSE)</f>
        <v>0</v>
      </c>
      <c r="Y381">
        <f>VLOOKUP($B381,'Tillförd energi'!$B$1:$AS$566,MATCH(Y$1,'Tillförd energi'!$B$1:$AQ$1,0),FALSE)</f>
        <v>5.3869999999999996</v>
      </c>
      <c r="Z381">
        <f>VLOOKUP($B381,'Tillförd energi'!$B$1:$AS$566,MATCH(Z$1,'Tillförd energi'!$B$1:$AQ$1,0),FALSE)</f>
        <v>0</v>
      </c>
      <c r="AA381">
        <f>VLOOKUP($B381,'Tillförd energi'!$B$1:$AS$566,MATCH(AA$1,'Tillförd energi'!$B$1:$AQ$1,0),FALSE)</f>
        <v>0</v>
      </c>
      <c r="AB381">
        <f>VLOOKUP($B381,'Tillförd energi'!$B$1:$AS$566,MATCH(AB$1,'Tillförd energi'!$B$1:$AQ$1,0),FALSE)</f>
        <v>0</v>
      </c>
      <c r="AC381">
        <f>VLOOKUP($B381,'Tillförd energi'!$B$1:$AS$566,MATCH(AC$1,'Tillförd energi'!$B$1:$AQ$1,0),FALSE)</f>
        <v>14.648999999999999</v>
      </c>
      <c r="AD381">
        <f>VLOOKUP($B381,'Tillförd energi'!$B$1:$AS$566,MATCH(AD$1,'Tillförd energi'!$B$1:$AQ$1,0),FALSE)</f>
        <v>15.862</v>
      </c>
      <c r="AE381">
        <f>VLOOKUP($B381,'Tillförd energi'!$B$1:$AS$566,MATCH(AE$1,'Tillförd energi'!$B$1:$AQ$1,0),FALSE)</f>
        <v>0</v>
      </c>
      <c r="AF381">
        <f>VLOOKUP($B381,'Tillförd energi'!$B$1:$AS$566,MATCH(AF$1,'Tillförd energi'!$B$1:$AQ$1,0),FALSE)</f>
        <v>3.101</v>
      </c>
      <c r="AG381">
        <f>IFERROR(VLOOKUP(B381,Miljö!$B$1:$S$476,9,FALSE)/1,0)</f>
        <v>0</v>
      </c>
      <c r="AI381">
        <f t="shared" si="50"/>
        <v>120.71199999999999</v>
      </c>
      <c r="AJ381">
        <f t="shared" si="51"/>
        <v>120.71199999999999</v>
      </c>
      <c r="AK381">
        <f>IF(ISERROR(1/VLOOKUP($B381,Leveranser!$B$1:$S$500,MATCH("såld värme (gwh)",Leveranser!$B$1:$S$1,0),FALSE)),"",VLOOKUP($B381,Leveranser!$B$1:$S$500,MATCH("såld värme (gwh)",Leveranser!$B$1:$S$1,0),FALSE))</f>
        <v>90.245999999999995</v>
      </c>
      <c r="AL381" s="22">
        <f>VLOOKUP($B381,Leveranser!$B$1:$Y$500,MATCH("Totalt såld fjärrvärme till andra fjärrvärmeföretag",Leveranser!$B$1:$AA$1,0),FALSE)</f>
        <v>0</v>
      </c>
      <c r="AM381" s="22">
        <f>IF(ISERROR(1/VLOOKUP($B381,Miljö!$B$1:$S$500,MATCH("Såld mängd produktionsspecifik fjärrvärme (GWh)",Miljö!$B$1:$R$1,0),FALSE)),0,VLOOKUP($B381,Miljö!$B$1:$S$500,MATCH("Såld mängd produktionsspecifik fjärrvärme (GWh)",Miljö!$B$1:$R$1,0),FALSE))</f>
        <v>0</v>
      </c>
      <c r="AN381" s="23">
        <f t="shared" si="52"/>
        <v>0.74761415600768777</v>
      </c>
      <c r="AP381" t="str">
        <f>VLOOKUP($B381,'Miljövärden urval för publ'!$B$1:$H$450,7,FALSE)</f>
        <v>Ja</v>
      </c>
      <c r="AQ381" t="str">
        <f>VLOOKUP($B381,'Miljövärden urval för publ'!$B$1:$H$450,6,FALSE)</f>
        <v>Ja</v>
      </c>
      <c r="AU381">
        <f t="shared" si="53"/>
        <v>3.101</v>
      </c>
      <c r="AV381">
        <f t="shared" si="54"/>
        <v>0</v>
      </c>
      <c r="AW381">
        <f t="shared" si="55"/>
        <v>75.765999999999991</v>
      </c>
      <c r="AX381">
        <f t="shared" si="56"/>
        <v>0</v>
      </c>
      <c r="AZ381">
        <f t="shared" si="57"/>
        <v>0</v>
      </c>
      <c r="BA381">
        <f t="shared" si="58"/>
        <v>0</v>
      </c>
      <c r="BC381">
        <f t="shared" si="59"/>
        <v>80.955999999999989</v>
      </c>
    </row>
    <row r="382" spans="1:55" ht="15" customHeight="1" x14ac:dyDescent="0.25">
      <c r="A382" t="s">
        <v>525</v>
      </c>
      <c r="B382" t="s">
        <v>527</v>
      </c>
      <c r="C382">
        <f>VLOOKUP($B382,'Tillförd energi'!$B$1:$AS$566,MATCH(C$1,'Tillförd energi'!$B$1:$AQ$1,0),FALSE)</f>
        <v>0</v>
      </c>
      <c r="D382">
        <f>VLOOKUP($B382,'Tillförd energi'!$B$1:$AS$566,MATCH(D$1,'Tillförd energi'!$B$1:$AQ$1,0),FALSE)</f>
        <v>0.75700000000000001</v>
      </c>
      <c r="E382">
        <f>VLOOKUP($B382,'Tillförd energi'!$B$1:$AS$566,MATCH(E$1,'Tillförd energi'!$B$1:$AQ$1,0),FALSE)</f>
        <v>0</v>
      </c>
      <c r="F382">
        <f>VLOOKUP($B382,'Tillförd energi'!$B$1:$AS$566,MATCH(F$1,'Tillförd energi'!$B$1:$AQ$1,0),FALSE)</f>
        <v>0</v>
      </c>
      <c r="G382">
        <f>VLOOKUP($B382,'Tillförd energi'!$B$1:$AS$566,MATCH(G$1,'Tillförd energi'!$B$1:$AQ$1,0),FALSE)</f>
        <v>0</v>
      </c>
      <c r="H382">
        <f>VLOOKUP($B382,'Tillförd energi'!$B$1:$AS$566,MATCH(H$1,'Tillförd energi'!$B$1:$AQ$1,0),FALSE)</f>
        <v>0</v>
      </c>
      <c r="I382">
        <f>VLOOKUP($B382,'Tillförd energi'!$B$1:$AS$566,MATCH(I$1,'Tillförd energi'!$B$1:$AQ$1,0),FALSE)</f>
        <v>0</v>
      </c>
      <c r="J382">
        <f>VLOOKUP($B382,'Tillförd energi'!$B$1:$AS$566,MATCH(J$1,'Tillförd energi'!$B$1:$AQ$1,0),FALSE)</f>
        <v>0</v>
      </c>
      <c r="K382">
        <v>0</v>
      </c>
      <c r="L382">
        <f>VLOOKUP($B382,'Tillförd energi'!$B$1:$AS$566,MATCH(L$1,'Tillförd energi'!$B$1:$AQ$1,0),FALSE)</f>
        <v>0</v>
      </c>
      <c r="M382">
        <f>VLOOKUP($B382,'Tillförd energi'!$B$1:$AS$566,MATCH(M$1,'Tillförd energi'!$B$1:$AQ$1,0),FALSE)</f>
        <v>0</v>
      </c>
      <c r="N382">
        <f>VLOOKUP($B382,'Tillförd energi'!$B$1:$AS$566,MATCH(N$1,'Tillförd energi'!$B$1:$AQ$1,0),FALSE)</f>
        <v>0</v>
      </c>
      <c r="O382">
        <f>VLOOKUP($B382,'Tillförd energi'!$B$1:$AS$566,MATCH(O$1,'Tillförd energi'!$B$1:$AQ$1,0),FALSE)</f>
        <v>0</v>
      </c>
      <c r="P382">
        <f>VLOOKUP($B382,'Tillförd energi'!$B$1:$AS$566,MATCH(P$1,'Tillförd energi'!$B$1:$AQ$1,0),FALSE)</f>
        <v>13.939</v>
      </c>
      <c r="Q382">
        <f>VLOOKUP($B382,'Tillförd energi'!$B$1:$AS$566,MATCH(Q$1,'Tillförd energi'!$B$1:$AQ$1,0),FALSE)</f>
        <v>0</v>
      </c>
      <c r="R382">
        <f>VLOOKUP($B382,'Tillförd energi'!$B$1:$AS$566,MATCH(R$1,'Tillförd energi'!$B$1:$AQ$1,0),FALSE)</f>
        <v>0</v>
      </c>
      <c r="S382">
        <f>VLOOKUP($B382,'Tillförd energi'!$B$1:$AS$566,MATCH(S$1,'Tillförd energi'!$B$1:$AQ$1,0),FALSE)</f>
        <v>0</v>
      </c>
      <c r="T382">
        <f>VLOOKUP($B382,'Tillförd energi'!$B$1:$AS$566,MATCH(T$1,'Tillförd energi'!$B$1:$AQ$1,0),FALSE)</f>
        <v>0</v>
      </c>
      <c r="U382">
        <f>VLOOKUP($B382,'Tillförd energi'!$B$1:$AS$566,MATCH(U$1,'Tillförd energi'!$B$1:$AQ$1,0),FALSE)</f>
        <v>0</v>
      </c>
      <c r="V382">
        <f>VLOOKUP($B382,'Tillförd energi'!$B$1:$AS$566,MATCH(V$1,'Tillförd energi'!$B$1:$AQ$1,0),FALSE)</f>
        <v>0</v>
      </c>
      <c r="W382">
        <f>VLOOKUP($B382,'Tillförd energi'!$B$1:$AS$566,MATCH(W$1,'Tillförd energi'!$B$1:$AQ$1,0),FALSE)</f>
        <v>0</v>
      </c>
      <c r="X382">
        <f>VLOOKUP($B382,'Tillförd energi'!$B$1:$AS$566,MATCH(X$1,'Tillförd energi'!$B$1:$AQ$1,0),FALSE)</f>
        <v>0</v>
      </c>
      <c r="Y382">
        <f>VLOOKUP($B382,'Tillförd energi'!$B$1:$AS$566,MATCH(Y$1,'Tillförd energi'!$B$1:$AQ$1,0),FALSE)</f>
        <v>0</v>
      </c>
      <c r="Z382">
        <f>VLOOKUP($B382,'Tillförd energi'!$B$1:$AS$566,MATCH(Z$1,'Tillförd energi'!$B$1:$AQ$1,0),FALSE)</f>
        <v>0</v>
      </c>
      <c r="AA382">
        <f>VLOOKUP($B382,'Tillförd energi'!$B$1:$AS$566,MATCH(AA$1,'Tillförd energi'!$B$1:$AQ$1,0),FALSE)</f>
        <v>0</v>
      </c>
      <c r="AB382">
        <f>VLOOKUP($B382,'Tillförd energi'!$B$1:$AS$566,MATCH(AB$1,'Tillförd energi'!$B$1:$AQ$1,0),FALSE)</f>
        <v>0</v>
      </c>
      <c r="AC382">
        <f>VLOOKUP($B382,'Tillförd energi'!$B$1:$AS$566,MATCH(AC$1,'Tillförd energi'!$B$1:$AQ$1,0),FALSE)</f>
        <v>0</v>
      </c>
      <c r="AD382">
        <f>VLOOKUP($B382,'Tillförd energi'!$B$1:$AS$566,MATCH(AD$1,'Tillförd energi'!$B$1:$AQ$1,0),FALSE)</f>
        <v>0</v>
      </c>
      <c r="AE382">
        <f>VLOOKUP($B382,'Tillförd energi'!$B$1:$AS$566,MATCH(AE$1,'Tillförd energi'!$B$1:$AQ$1,0),FALSE)</f>
        <v>0</v>
      </c>
      <c r="AF382">
        <f>VLOOKUP($B382,'Tillförd energi'!$B$1:$AS$566,MATCH(AF$1,'Tillförd energi'!$B$1:$AQ$1,0),FALSE)</f>
        <v>0.29099999999999998</v>
      </c>
      <c r="AG382">
        <f>IFERROR(VLOOKUP(B382,Miljö!$B$1:$S$476,9,FALSE)/1,0)</f>
        <v>0</v>
      </c>
      <c r="AI382">
        <f t="shared" si="50"/>
        <v>14.987</v>
      </c>
      <c r="AJ382">
        <f t="shared" si="51"/>
        <v>14.987</v>
      </c>
      <c r="AK382">
        <f>IF(ISERROR(1/VLOOKUP($B382,Leveranser!$B$1:$S$500,MATCH("såld värme (gwh)",Leveranser!$B$1:$S$1,0),FALSE)),"",VLOOKUP($B382,Leveranser!$B$1:$S$500,MATCH("såld värme (gwh)",Leveranser!$B$1:$S$1,0),FALSE))</f>
        <v>10.625999999999999</v>
      </c>
      <c r="AL382" s="22">
        <f>VLOOKUP($B382,Leveranser!$B$1:$Y$500,MATCH("Totalt såld fjärrvärme till andra fjärrvärmeföretag",Leveranser!$B$1:$AA$1,0),FALSE)</f>
        <v>0</v>
      </c>
      <c r="AM382" s="22">
        <f>IF(ISERROR(1/VLOOKUP($B382,Miljö!$B$1:$S$500,MATCH("Såld mängd produktionsspecifik fjärrvärme (GWh)",Miljö!$B$1:$R$1,0),FALSE)),0,VLOOKUP($B382,Miljö!$B$1:$S$500,MATCH("Såld mängd produktionsspecifik fjärrvärme (GWh)",Miljö!$B$1:$R$1,0),FALSE))</f>
        <v>0</v>
      </c>
      <c r="AN382" s="23">
        <f t="shared" si="52"/>
        <v>0.7090144792153199</v>
      </c>
      <c r="AP382" t="str">
        <f>VLOOKUP($B382,'Miljövärden urval för publ'!$B$1:$H$450,7,FALSE)</f>
        <v>Ja</v>
      </c>
      <c r="AQ382" t="str">
        <f>VLOOKUP($B382,'Miljövärden urval för publ'!$B$1:$H$450,6,FALSE)</f>
        <v>Nej</v>
      </c>
      <c r="AU382">
        <f t="shared" si="53"/>
        <v>0.29099999999999998</v>
      </c>
      <c r="AV382">
        <f t="shared" si="54"/>
        <v>0</v>
      </c>
      <c r="AW382">
        <f t="shared" si="55"/>
        <v>13.939</v>
      </c>
      <c r="AX382">
        <f t="shared" si="56"/>
        <v>0</v>
      </c>
      <c r="AZ382">
        <f t="shared" si="57"/>
        <v>0</v>
      </c>
      <c r="BA382">
        <f t="shared" si="58"/>
        <v>0</v>
      </c>
      <c r="BC382">
        <f t="shared" si="59"/>
        <v>13.939</v>
      </c>
    </row>
    <row r="383" spans="1:55" ht="15" customHeight="1" x14ac:dyDescent="0.25">
      <c r="A383" t="s">
        <v>525</v>
      </c>
      <c r="B383" t="s">
        <v>528</v>
      </c>
      <c r="C383">
        <f>VLOOKUP($B383,'Tillförd energi'!$B$1:$AS$566,MATCH(C$1,'Tillförd energi'!$B$1:$AQ$1,0),FALSE)</f>
        <v>0</v>
      </c>
      <c r="D383">
        <f>VLOOKUP($B383,'Tillförd energi'!$B$1:$AS$566,MATCH(D$1,'Tillförd energi'!$B$1:$AQ$1,0),FALSE)</f>
        <v>6.8604099999999999</v>
      </c>
      <c r="E383">
        <f>VLOOKUP($B383,'Tillförd energi'!$B$1:$AS$566,MATCH(E$1,'Tillförd energi'!$B$1:$AQ$1,0),FALSE)</f>
        <v>0</v>
      </c>
      <c r="F383">
        <f>VLOOKUP($B383,'Tillförd energi'!$B$1:$AS$566,MATCH(F$1,'Tillförd energi'!$B$1:$AQ$1,0),FALSE)</f>
        <v>0</v>
      </c>
      <c r="G383">
        <f>VLOOKUP($B383,'Tillförd energi'!$B$1:$AS$566,MATCH(G$1,'Tillförd energi'!$B$1:$AQ$1,0),FALSE)</f>
        <v>0</v>
      </c>
      <c r="H383">
        <f>VLOOKUP($B383,'Tillförd energi'!$B$1:$AS$566,MATCH(H$1,'Tillförd energi'!$B$1:$AQ$1,0),FALSE)</f>
        <v>0</v>
      </c>
      <c r="I383">
        <f>VLOOKUP($B383,'Tillförd energi'!$B$1:$AS$566,MATCH(I$1,'Tillförd energi'!$B$1:$AQ$1,0),FALSE)</f>
        <v>0</v>
      </c>
      <c r="J383">
        <f>VLOOKUP($B383,'Tillförd energi'!$B$1:$AS$566,MATCH(J$1,'Tillförd energi'!$B$1:$AQ$1,0),FALSE)</f>
        <v>0</v>
      </c>
      <c r="K383">
        <v>0</v>
      </c>
      <c r="L383">
        <f>VLOOKUP($B383,'Tillförd energi'!$B$1:$AS$566,MATCH(L$1,'Tillförd energi'!$B$1:$AQ$1,0),FALSE)</f>
        <v>77.527000000000001</v>
      </c>
      <c r="M383">
        <f>VLOOKUP($B383,'Tillförd energi'!$B$1:$AS$566,MATCH(M$1,'Tillförd energi'!$B$1:$AQ$1,0),FALSE)</f>
        <v>8.7050000000000001</v>
      </c>
      <c r="N383">
        <f>VLOOKUP($B383,'Tillförd energi'!$B$1:$AS$566,MATCH(N$1,'Tillförd energi'!$B$1:$AQ$1,0),FALSE)</f>
        <v>2.5529999999999999</v>
      </c>
      <c r="O383">
        <f>VLOOKUP($B383,'Tillförd energi'!$B$1:$AS$566,MATCH(O$1,'Tillförd energi'!$B$1:$AQ$1,0),FALSE)</f>
        <v>5.4580000000000002</v>
      </c>
      <c r="P383">
        <f>VLOOKUP($B383,'Tillförd energi'!$B$1:$AS$566,MATCH(P$1,'Tillförd energi'!$B$1:$AQ$1,0),FALSE)</f>
        <v>9.0739999999999998</v>
      </c>
      <c r="Q383">
        <f>VLOOKUP($B383,'Tillförd energi'!$B$1:$AS$566,MATCH(Q$1,'Tillförd energi'!$B$1:$AQ$1,0),FALSE)</f>
        <v>0</v>
      </c>
      <c r="R383">
        <f>VLOOKUP($B383,'Tillförd energi'!$B$1:$AS$566,MATCH(R$1,'Tillförd energi'!$B$1:$AQ$1,0),FALSE)</f>
        <v>0</v>
      </c>
      <c r="S383">
        <f>VLOOKUP($B383,'Tillförd energi'!$B$1:$AS$566,MATCH(S$1,'Tillförd energi'!$B$1:$AQ$1,0),FALSE)</f>
        <v>0</v>
      </c>
      <c r="T383">
        <f>VLOOKUP($B383,'Tillförd energi'!$B$1:$AS$566,MATCH(T$1,'Tillförd energi'!$B$1:$AQ$1,0),FALSE)</f>
        <v>0</v>
      </c>
      <c r="U383">
        <f>VLOOKUP($B383,'Tillförd energi'!$B$1:$AS$566,MATCH(U$1,'Tillförd energi'!$B$1:$AQ$1,0),FALSE)</f>
        <v>0</v>
      </c>
      <c r="V383">
        <f>VLOOKUP($B383,'Tillförd energi'!$B$1:$AS$566,MATCH(V$1,'Tillförd energi'!$B$1:$AQ$1,0),FALSE)</f>
        <v>0</v>
      </c>
      <c r="W383">
        <f>VLOOKUP($B383,'Tillförd energi'!$B$1:$AS$566,MATCH(W$1,'Tillförd energi'!$B$1:$AQ$1,0),FALSE)</f>
        <v>0</v>
      </c>
      <c r="X383">
        <f>VLOOKUP($B383,'Tillförd energi'!$B$1:$AS$566,MATCH(X$1,'Tillförd energi'!$B$1:$AQ$1,0),FALSE)</f>
        <v>0</v>
      </c>
      <c r="Y383">
        <f>VLOOKUP($B383,'Tillförd energi'!$B$1:$AS$566,MATCH(Y$1,'Tillförd energi'!$B$1:$AQ$1,0),FALSE)</f>
        <v>0</v>
      </c>
      <c r="Z383">
        <f>VLOOKUP($B383,'Tillförd energi'!$B$1:$AS$566,MATCH(Z$1,'Tillförd energi'!$B$1:$AQ$1,0),FALSE)</f>
        <v>0</v>
      </c>
      <c r="AA383">
        <f>VLOOKUP($B383,'Tillförd energi'!$B$1:$AS$566,MATCH(AA$1,'Tillförd energi'!$B$1:$AQ$1,0),FALSE)</f>
        <v>0</v>
      </c>
      <c r="AB383">
        <f>VLOOKUP($B383,'Tillförd energi'!$B$1:$AS$566,MATCH(AB$1,'Tillförd energi'!$B$1:$AQ$1,0),FALSE)</f>
        <v>0</v>
      </c>
      <c r="AC383">
        <f>VLOOKUP($B383,'Tillförd energi'!$B$1:$AS$566,MATCH(AC$1,'Tillförd energi'!$B$1:$AQ$1,0),FALSE)</f>
        <v>18.882999999999999</v>
      </c>
      <c r="AD383">
        <f>VLOOKUP($B383,'Tillförd energi'!$B$1:$AS$566,MATCH(AD$1,'Tillförd energi'!$B$1:$AQ$1,0),FALSE)</f>
        <v>1.3460000000000001</v>
      </c>
      <c r="AE383">
        <f>VLOOKUP($B383,'Tillförd energi'!$B$1:$AS$566,MATCH(AE$1,'Tillförd energi'!$B$1:$AQ$1,0),FALSE)</f>
        <v>0</v>
      </c>
      <c r="AF383">
        <f>VLOOKUP($B383,'Tillförd energi'!$B$1:$AS$566,MATCH(AF$1,'Tillförd energi'!$B$1:$AQ$1,0),FALSE)</f>
        <v>3.8340000000000001</v>
      </c>
      <c r="AG383">
        <f>IFERROR(VLOOKUP(B383,Miljö!$B$1:$S$476,9,FALSE)/1,0)</f>
        <v>0</v>
      </c>
      <c r="AI383">
        <f t="shared" si="50"/>
        <v>134.24041</v>
      </c>
      <c r="AJ383">
        <f t="shared" si="51"/>
        <v>134.24041</v>
      </c>
      <c r="AK383">
        <f>IF(ISERROR(1/VLOOKUP($B383,Leveranser!$B$1:$S$500,MATCH("såld värme (gwh)",Leveranser!$B$1:$S$1,0),FALSE)),"",VLOOKUP($B383,Leveranser!$B$1:$S$500,MATCH("såld värme (gwh)",Leveranser!$B$1:$S$1,0),FALSE))</f>
        <v>96.010999999999996</v>
      </c>
      <c r="AL383" s="22">
        <f>VLOOKUP($B383,Leveranser!$B$1:$Y$500,MATCH("Totalt såld fjärrvärme till andra fjärrvärmeföretag",Leveranser!$B$1:$AA$1,0),FALSE)</f>
        <v>0</v>
      </c>
      <c r="AM383" s="22">
        <f>IF(ISERROR(1/VLOOKUP($B383,Miljö!$B$1:$S$500,MATCH("Såld mängd produktionsspecifik fjärrvärme (GWh)",Miljö!$B$1:$R$1,0),FALSE)),0,VLOOKUP($B383,Miljö!$B$1:$S$500,MATCH("Såld mängd produktionsspecifik fjärrvärme (GWh)",Miljö!$B$1:$R$1,0),FALSE))</f>
        <v>0</v>
      </c>
      <c r="AN383" s="23">
        <f t="shared" si="52"/>
        <v>0.71521682628949057</v>
      </c>
      <c r="AP383" t="str">
        <f>VLOOKUP($B383,'Miljövärden urval för publ'!$B$1:$H$450,7,FALSE)</f>
        <v>Ja</v>
      </c>
      <c r="AQ383" t="str">
        <f>VLOOKUP($B383,'Miljövärden urval för publ'!$B$1:$H$450,6,FALSE)</f>
        <v>Ja</v>
      </c>
      <c r="AU383">
        <f t="shared" si="53"/>
        <v>3.8340000000000001</v>
      </c>
      <c r="AV383">
        <f t="shared" si="54"/>
        <v>0</v>
      </c>
      <c r="AW383">
        <f t="shared" si="55"/>
        <v>25.79</v>
      </c>
      <c r="AX383">
        <f t="shared" si="56"/>
        <v>0</v>
      </c>
      <c r="AZ383">
        <f t="shared" si="57"/>
        <v>0</v>
      </c>
      <c r="BA383">
        <f t="shared" si="58"/>
        <v>0</v>
      </c>
      <c r="BC383">
        <f t="shared" si="59"/>
        <v>103.31699999999999</v>
      </c>
    </row>
    <row r="384" spans="1:55" ht="15" customHeight="1" x14ac:dyDescent="0.25">
      <c r="A384" t="s">
        <v>525</v>
      </c>
      <c r="B384" t="s">
        <v>529</v>
      </c>
      <c r="C384">
        <f>VLOOKUP($B384,'Tillförd energi'!$B$1:$AS$566,MATCH(C$1,'Tillförd energi'!$B$1:$AQ$1,0),FALSE)</f>
        <v>0</v>
      </c>
      <c r="D384">
        <f>VLOOKUP($B384,'Tillförd energi'!$B$1:$AS$566,MATCH(D$1,'Tillförd energi'!$B$1:$AQ$1,0),FALSE)</f>
        <v>0.31888899999999998</v>
      </c>
      <c r="E384">
        <f>VLOOKUP($B384,'Tillförd energi'!$B$1:$AS$566,MATCH(E$1,'Tillförd energi'!$B$1:$AQ$1,0),FALSE)</f>
        <v>0</v>
      </c>
      <c r="F384">
        <f>VLOOKUP($B384,'Tillförd energi'!$B$1:$AS$566,MATCH(F$1,'Tillförd energi'!$B$1:$AQ$1,0),FALSE)</f>
        <v>0</v>
      </c>
      <c r="G384">
        <f>VLOOKUP($B384,'Tillförd energi'!$B$1:$AS$566,MATCH(G$1,'Tillförd energi'!$B$1:$AQ$1,0),FALSE)</f>
        <v>0</v>
      </c>
      <c r="H384">
        <f>VLOOKUP($B384,'Tillförd energi'!$B$1:$AS$566,MATCH(H$1,'Tillförd energi'!$B$1:$AQ$1,0),FALSE)</f>
        <v>0</v>
      </c>
      <c r="I384">
        <f>VLOOKUP($B384,'Tillförd energi'!$B$1:$AS$566,MATCH(I$1,'Tillförd energi'!$B$1:$AQ$1,0),FALSE)</f>
        <v>0</v>
      </c>
      <c r="J384">
        <f>VLOOKUP($B384,'Tillförd energi'!$B$1:$AS$566,MATCH(J$1,'Tillförd energi'!$B$1:$AQ$1,0),FALSE)</f>
        <v>0</v>
      </c>
      <c r="K384">
        <v>0</v>
      </c>
      <c r="L384">
        <f>VLOOKUP($B384,'Tillförd energi'!$B$1:$AS$566,MATCH(L$1,'Tillförd energi'!$B$1:$AQ$1,0),FALSE)</f>
        <v>0</v>
      </c>
      <c r="M384">
        <f>VLOOKUP($B384,'Tillförd energi'!$B$1:$AS$566,MATCH(M$1,'Tillförd energi'!$B$1:$AQ$1,0),FALSE)</f>
        <v>0</v>
      </c>
      <c r="N384">
        <f>VLOOKUP($B384,'Tillförd energi'!$B$1:$AS$566,MATCH(N$1,'Tillförd energi'!$B$1:$AQ$1,0),FALSE)</f>
        <v>0</v>
      </c>
      <c r="O384">
        <f>VLOOKUP($B384,'Tillförd energi'!$B$1:$AS$566,MATCH(O$1,'Tillförd energi'!$B$1:$AQ$1,0),FALSE)</f>
        <v>0</v>
      </c>
      <c r="P384">
        <f>VLOOKUP($B384,'Tillförd energi'!$B$1:$AS$566,MATCH(P$1,'Tillförd energi'!$B$1:$AQ$1,0),FALSE)</f>
        <v>0</v>
      </c>
      <c r="Q384">
        <f>VLOOKUP($B384,'Tillförd energi'!$B$1:$AS$566,MATCH(Q$1,'Tillförd energi'!$B$1:$AQ$1,0),FALSE)</f>
        <v>0</v>
      </c>
      <c r="R384">
        <f>VLOOKUP($B384,'Tillförd energi'!$B$1:$AS$566,MATCH(R$1,'Tillförd energi'!$B$1:$AQ$1,0),FALSE)</f>
        <v>1.0088900000000001</v>
      </c>
      <c r="S384">
        <f>VLOOKUP($B384,'Tillförd energi'!$B$1:$AS$566,MATCH(S$1,'Tillförd energi'!$B$1:$AQ$1,0),FALSE)</f>
        <v>0</v>
      </c>
      <c r="T384">
        <f>VLOOKUP($B384,'Tillförd energi'!$B$1:$AS$566,MATCH(T$1,'Tillförd energi'!$B$1:$AQ$1,0),FALSE)</f>
        <v>0</v>
      </c>
      <c r="U384">
        <f>VLOOKUP($B384,'Tillförd energi'!$B$1:$AS$566,MATCH(U$1,'Tillförd energi'!$B$1:$AQ$1,0),FALSE)</f>
        <v>0</v>
      </c>
      <c r="V384">
        <f>VLOOKUP($B384,'Tillförd energi'!$B$1:$AS$566,MATCH(V$1,'Tillförd energi'!$B$1:$AQ$1,0),FALSE)</f>
        <v>0</v>
      </c>
      <c r="W384">
        <f>VLOOKUP($B384,'Tillförd energi'!$B$1:$AS$566,MATCH(W$1,'Tillförd energi'!$B$1:$AQ$1,0),FALSE)</f>
        <v>0</v>
      </c>
      <c r="X384">
        <f>VLOOKUP($B384,'Tillförd energi'!$B$1:$AS$566,MATCH(X$1,'Tillförd energi'!$B$1:$AQ$1,0),FALSE)</f>
        <v>0</v>
      </c>
      <c r="Y384">
        <f>VLOOKUP($B384,'Tillförd energi'!$B$1:$AS$566,MATCH(Y$1,'Tillförd energi'!$B$1:$AQ$1,0),FALSE)</f>
        <v>0</v>
      </c>
      <c r="Z384">
        <f>VLOOKUP($B384,'Tillförd energi'!$B$1:$AS$566,MATCH(Z$1,'Tillförd energi'!$B$1:$AQ$1,0),FALSE)</f>
        <v>0</v>
      </c>
      <c r="AA384">
        <f>VLOOKUP($B384,'Tillförd energi'!$B$1:$AS$566,MATCH(AA$1,'Tillförd energi'!$B$1:$AQ$1,0),FALSE)</f>
        <v>0</v>
      </c>
      <c r="AB384">
        <f>VLOOKUP($B384,'Tillförd energi'!$B$1:$AS$566,MATCH(AB$1,'Tillförd energi'!$B$1:$AQ$1,0),FALSE)</f>
        <v>0</v>
      </c>
      <c r="AC384">
        <f>VLOOKUP($B384,'Tillförd energi'!$B$1:$AS$566,MATCH(AC$1,'Tillförd energi'!$B$1:$AQ$1,0),FALSE)</f>
        <v>0</v>
      </c>
      <c r="AD384">
        <f>VLOOKUP($B384,'Tillförd energi'!$B$1:$AS$566,MATCH(AD$1,'Tillförd energi'!$B$1:$AQ$1,0),FALSE)</f>
        <v>18.728999999999999</v>
      </c>
      <c r="AE384">
        <f>VLOOKUP($B384,'Tillförd energi'!$B$1:$AS$566,MATCH(AE$1,'Tillförd energi'!$B$1:$AQ$1,0),FALSE)</f>
        <v>0</v>
      </c>
      <c r="AF384">
        <f>VLOOKUP($B384,'Tillförd energi'!$B$1:$AS$566,MATCH(AF$1,'Tillförd energi'!$B$1:$AQ$1,0),FALSE)</f>
        <v>0.51987000000000005</v>
      </c>
      <c r="AG384">
        <f>IFERROR(VLOOKUP(B384,Miljö!$B$1:$S$476,9,FALSE)/1,0)</f>
        <v>0</v>
      </c>
      <c r="AI384">
        <f t="shared" si="50"/>
        <v>20.576649</v>
      </c>
      <c r="AJ384">
        <f t="shared" si="51"/>
        <v>20.576649</v>
      </c>
      <c r="AK384">
        <f>IF(ISERROR(1/VLOOKUP($B384,Leveranser!$B$1:$S$500,MATCH("såld värme (gwh)",Leveranser!$B$1:$S$1,0),FALSE)),"",VLOOKUP($B384,Leveranser!$B$1:$S$500,MATCH("såld värme (gwh)",Leveranser!$B$1:$S$1,0),FALSE))</f>
        <v>17.329000000000001</v>
      </c>
      <c r="AL384" s="22">
        <f>VLOOKUP($B384,Leveranser!$B$1:$Y$500,MATCH("Totalt såld fjärrvärme till andra fjärrvärmeföretag",Leveranser!$B$1:$AA$1,0),FALSE)</f>
        <v>0</v>
      </c>
      <c r="AM384" s="22">
        <f>IF(ISERROR(1/VLOOKUP($B384,Miljö!$B$1:$S$500,MATCH("Såld mängd produktionsspecifik fjärrvärme (GWh)",Miljö!$B$1:$R$1,0),FALSE)),0,VLOOKUP($B384,Miljö!$B$1:$S$500,MATCH("Såld mängd produktionsspecifik fjärrvärme (GWh)",Miljö!$B$1:$R$1,0),FALSE))</f>
        <v>0</v>
      </c>
      <c r="AN384" s="23">
        <f t="shared" si="52"/>
        <v>0.84216822671174496</v>
      </c>
      <c r="AP384" t="str">
        <f>VLOOKUP($B384,'Miljövärden urval för publ'!$B$1:$H$450,7,FALSE)</f>
        <v>Ja</v>
      </c>
      <c r="AQ384" t="str">
        <f>VLOOKUP($B384,'Miljövärden urval för publ'!$B$1:$H$450,6,FALSE)</f>
        <v>Ja</v>
      </c>
      <c r="AU384">
        <f t="shared" si="53"/>
        <v>0.51987000000000005</v>
      </c>
      <c r="AV384">
        <f t="shared" si="54"/>
        <v>0</v>
      </c>
      <c r="AW384">
        <f t="shared" si="55"/>
        <v>0</v>
      </c>
      <c r="AX384">
        <f t="shared" si="56"/>
        <v>1.0088900000000001</v>
      </c>
      <c r="AZ384">
        <f t="shared" si="57"/>
        <v>0</v>
      </c>
      <c r="BA384">
        <f t="shared" si="58"/>
        <v>0</v>
      </c>
      <c r="BC384">
        <f t="shared" si="59"/>
        <v>1.0088900000000001</v>
      </c>
    </row>
    <row r="385" spans="1:55" ht="15" customHeight="1" x14ac:dyDescent="0.25">
      <c r="A385" t="s">
        <v>530</v>
      </c>
      <c r="B385" t="s">
        <v>531</v>
      </c>
      <c r="C385">
        <f>VLOOKUP($B385,'Tillförd energi'!$B$1:$AS$566,MATCH(C$1,'Tillförd energi'!$B$1:$AQ$1,0),FALSE)</f>
        <v>0</v>
      </c>
      <c r="D385">
        <f>VLOOKUP($B385,'Tillförd energi'!$B$1:$AS$566,MATCH(D$1,'Tillförd energi'!$B$1:$AQ$1,0),FALSE)</f>
        <v>0.72199999999999998</v>
      </c>
      <c r="E385">
        <f>VLOOKUP($B385,'Tillförd energi'!$B$1:$AS$566,MATCH(E$1,'Tillförd energi'!$B$1:$AQ$1,0),FALSE)</f>
        <v>0</v>
      </c>
      <c r="F385">
        <f>VLOOKUP($B385,'Tillförd energi'!$B$1:$AS$566,MATCH(F$1,'Tillförd energi'!$B$1:$AQ$1,0),FALSE)</f>
        <v>0</v>
      </c>
      <c r="G385">
        <f>VLOOKUP($B385,'Tillförd energi'!$B$1:$AS$566,MATCH(G$1,'Tillförd energi'!$B$1:$AQ$1,0),FALSE)</f>
        <v>0</v>
      </c>
      <c r="H385">
        <f>VLOOKUP($B385,'Tillförd energi'!$B$1:$AS$566,MATCH(H$1,'Tillförd energi'!$B$1:$AQ$1,0),FALSE)</f>
        <v>0</v>
      </c>
      <c r="I385">
        <f>VLOOKUP($B385,'Tillförd energi'!$B$1:$AS$566,MATCH(I$1,'Tillförd energi'!$B$1:$AQ$1,0),FALSE)</f>
        <v>0</v>
      </c>
      <c r="J385">
        <f>VLOOKUP($B385,'Tillförd energi'!$B$1:$AS$566,MATCH(J$1,'Tillförd energi'!$B$1:$AQ$1,0),FALSE)</f>
        <v>0</v>
      </c>
      <c r="K385">
        <v>0</v>
      </c>
      <c r="L385">
        <f>VLOOKUP($B385,'Tillförd energi'!$B$1:$AS$566,MATCH(L$1,'Tillförd energi'!$B$1:$AQ$1,0),FALSE)</f>
        <v>0</v>
      </c>
      <c r="M385">
        <f>VLOOKUP($B385,'Tillförd energi'!$B$1:$AS$566,MATCH(M$1,'Tillförd energi'!$B$1:$AQ$1,0),FALSE)</f>
        <v>0</v>
      </c>
      <c r="N385">
        <f>VLOOKUP($B385,'Tillförd energi'!$B$1:$AS$566,MATCH(N$1,'Tillförd energi'!$B$1:$AQ$1,0),FALSE)</f>
        <v>0</v>
      </c>
      <c r="O385">
        <f>VLOOKUP($B385,'Tillförd energi'!$B$1:$AS$566,MATCH(O$1,'Tillförd energi'!$B$1:$AQ$1,0),FALSE)</f>
        <v>0</v>
      </c>
      <c r="P385">
        <f>VLOOKUP($B385,'Tillförd energi'!$B$1:$AS$566,MATCH(P$1,'Tillförd energi'!$B$1:$AQ$1,0),FALSE)</f>
        <v>9.0500000000000007</v>
      </c>
      <c r="Q385">
        <f>VLOOKUP($B385,'Tillförd energi'!$B$1:$AS$566,MATCH(Q$1,'Tillförd energi'!$B$1:$AQ$1,0),FALSE)</f>
        <v>0</v>
      </c>
      <c r="R385">
        <f>VLOOKUP($B385,'Tillförd energi'!$B$1:$AS$566,MATCH(R$1,'Tillförd energi'!$B$1:$AQ$1,0),FALSE)</f>
        <v>0</v>
      </c>
      <c r="S385">
        <f>VLOOKUP($B385,'Tillförd energi'!$B$1:$AS$566,MATCH(S$1,'Tillförd energi'!$B$1:$AQ$1,0),FALSE)</f>
        <v>0</v>
      </c>
      <c r="T385">
        <f>VLOOKUP($B385,'Tillförd energi'!$B$1:$AS$566,MATCH(T$1,'Tillförd energi'!$B$1:$AQ$1,0),FALSE)</f>
        <v>0</v>
      </c>
      <c r="U385">
        <f>VLOOKUP($B385,'Tillförd energi'!$B$1:$AS$566,MATCH(U$1,'Tillförd energi'!$B$1:$AQ$1,0),FALSE)</f>
        <v>0</v>
      </c>
      <c r="V385">
        <f>VLOOKUP($B385,'Tillförd energi'!$B$1:$AS$566,MATCH(V$1,'Tillförd energi'!$B$1:$AQ$1,0),FALSE)</f>
        <v>0</v>
      </c>
      <c r="W385">
        <f>VLOOKUP($B385,'Tillförd energi'!$B$1:$AS$566,MATCH(W$1,'Tillförd energi'!$B$1:$AQ$1,0),FALSE)</f>
        <v>0</v>
      </c>
      <c r="X385">
        <f>VLOOKUP($B385,'Tillförd energi'!$B$1:$AS$566,MATCH(X$1,'Tillförd energi'!$B$1:$AQ$1,0),FALSE)</f>
        <v>0</v>
      </c>
      <c r="Y385">
        <f>VLOOKUP($B385,'Tillförd energi'!$B$1:$AS$566,MATCH(Y$1,'Tillförd energi'!$B$1:$AQ$1,0),FALSE)</f>
        <v>0</v>
      </c>
      <c r="Z385">
        <f>VLOOKUP($B385,'Tillförd energi'!$B$1:$AS$566,MATCH(Z$1,'Tillförd energi'!$B$1:$AQ$1,0),FALSE)</f>
        <v>0</v>
      </c>
      <c r="AA385">
        <f>VLOOKUP($B385,'Tillförd energi'!$B$1:$AS$566,MATCH(AA$1,'Tillförd energi'!$B$1:$AQ$1,0),FALSE)</f>
        <v>0</v>
      </c>
      <c r="AB385">
        <f>VLOOKUP($B385,'Tillförd energi'!$B$1:$AS$566,MATCH(AB$1,'Tillförd energi'!$B$1:$AQ$1,0),FALSE)</f>
        <v>0</v>
      </c>
      <c r="AC385">
        <f>VLOOKUP($B385,'Tillförd energi'!$B$1:$AS$566,MATCH(AC$1,'Tillförd energi'!$B$1:$AQ$1,0),FALSE)</f>
        <v>0</v>
      </c>
      <c r="AD385">
        <f>VLOOKUP($B385,'Tillförd energi'!$B$1:$AS$566,MATCH(AD$1,'Tillförd energi'!$B$1:$AQ$1,0),FALSE)</f>
        <v>0</v>
      </c>
      <c r="AE385">
        <f>VLOOKUP($B385,'Tillförd energi'!$B$1:$AS$566,MATCH(AE$1,'Tillförd energi'!$B$1:$AQ$1,0),FALSE)</f>
        <v>0</v>
      </c>
      <c r="AF385">
        <f>VLOOKUP($B385,'Tillförd energi'!$B$1:$AS$566,MATCH(AF$1,'Tillförd energi'!$B$1:$AQ$1,0),FALSE)</f>
        <v>0.21299999999999999</v>
      </c>
      <c r="AG385">
        <f>IFERROR(VLOOKUP(B385,Miljö!$B$1:$S$476,9,FALSE)/1,0)</f>
        <v>0</v>
      </c>
      <c r="AI385">
        <f t="shared" si="50"/>
        <v>9.9849999999999994</v>
      </c>
      <c r="AJ385">
        <f t="shared" si="51"/>
        <v>9.9849999999999994</v>
      </c>
      <c r="AK385">
        <f>IF(ISERROR(1/VLOOKUP($B385,Leveranser!$B$1:$S$500,MATCH("såld värme (gwh)",Leveranser!$B$1:$S$1,0),FALSE)),"",VLOOKUP($B385,Leveranser!$B$1:$S$500,MATCH("såld värme (gwh)",Leveranser!$B$1:$S$1,0),FALSE))</f>
        <v>5.8</v>
      </c>
      <c r="AL385" s="22">
        <f>VLOOKUP($B385,Leveranser!$B$1:$Y$500,MATCH("Totalt såld fjärrvärme till andra fjärrvärmeföretag",Leveranser!$B$1:$AA$1,0),FALSE)</f>
        <v>0</v>
      </c>
      <c r="AM385" s="22">
        <f>IF(ISERROR(1/VLOOKUP($B385,Miljö!$B$1:$S$500,MATCH("Såld mängd produktionsspecifik fjärrvärme (GWh)",Miljö!$B$1:$R$1,0),FALSE)),0,VLOOKUP($B385,Miljö!$B$1:$S$500,MATCH("Såld mängd produktionsspecifik fjärrvärme (GWh)",Miljö!$B$1:$R$1,0),FALSE))</f>
        <v>0</v>
      </c>
      <c r="AN385" s="23">
        <f t="shared" si="52"/>
        <v>0.58087130696044065</v>
      </c>
      <c r="AP385" t="str">
        <f>VLOOKUP($B385,'Miljövärden urval för publ'!$B$1:$H$450,7,FALSE)</f>
        <v>Ja</v>
      </c>
      <c r="AQ385" t="str">
        <f>VLOOKUP($B385,'Miljövärden urval för publ'!$B$1:$H$450,6,FALSE)</f>
        <v>Ja</v>
      </c>
      <c r="AU385">
        <f t="shared" si="53"/>
        <v>0.21299999999999999</v>
      </c>
      <c r="AV385">
        <f t="shared" si="54"/>
        <v>0</v>
      </c>
      <c r="AW385">
        <f t="shared" si="55"/>
        <v>9.0500000000000007</v>
      </c>
      <c r="AX385">
        <f t="shared" si="56"/>
        <v>0</v>
      </c>
      <c r="AZ385">
        <f t="shared" si="57"/>
        <v>0</v>
      </c>
      <c r="BA385">
        <f t="shared" si="58"/>
        <v>0</v>
      </c>
      <c r="BC385">
        <f t="shared" si="59"/>
        <v>9.0500000000000007</v>
      </c>
    </row>
    <row r="386" spans="1:55" ht="15" customHeight="1" x14ac:dyDescent="0.25">
      <c r="A386" t="s">
        <v>530</v>
      </c>
      <c r="B386" t="s">
        <v>532</v>
      </c>
      <c r="C386">
        <f>VLOOKUP($B386,'Tillförd energi'!$B$1:$AS$566,MATCH(C$1,'Tillförd energi'!$B$1:$AQ$1,0),FALSE)</f>
        <v>0</v>
      </c>
      <c r="D386">
        <f>VLOOKUP($B386,'Tillförd energi'!$B$1:$AS$566,MATCH(D$1,'Tillförd energi'!$B$1:$AQ$1,0),FALSE)</f>
        <v>2.637</v>
      </c>
      <c r="E386">
        <f>VLOOKUP($B386,'Tillförd energi'!$B$1:$AS$566,MATCH(E$1,'Tillförd energi'!$B$1:$AQ$1,0),FALSE)</f>
        <v>0</v>
      </c>
      <c r="F386">
        <f>VLOOKUP($B386,'Tillförd energi'!$B$1:$AS$566,MATCH(F$1,'Tillförd energi'!$B$1:$AQ$1,0),FALSE)</f>
        <v>0</v>
      </c>
      <c r="G386">
        <f>VLOOKUP($B386,'Tillförd energi'!$B$1:$AS$566,MATCH(G$1,'Tillförd energi'!$B$1:$AQ$1,0),FALSE)</f>
        <v>0</v>
      </c>
      <c r="H386">
        <f>VLOOKUP($B386,'Tillförd energi'!$B$1:$AS$566,MATCH(H$1,'Tillförd energi'!$B$1:$AQ$1,0),FALSE)</f>
        <v>0</v>
      </c>
      <c r="I386">
        <f>VLOOKUP($B386,'Tillförd energi'!$B$1:$AS$566,MATCH(I$1,'Tillförd energi'!$B$1:$AQ$1,0),FALSE)</f>
        <v>0</v>
      </c>
      <c r="J386">
        <f>VLOOKUP($B386,'Tillförd energi'!$B$1:$AS$566,MATCH(J$1,'Tillförd energi'!$B$1:$AQ$1,0),FALSE)</f>
        <v>0</v>
      </c>
      <c r="K386">
        <v>0</v>
      </c>
      <c r="L386">
        <f>VLOOKUP($B386,'Tillförd energi'!$B$1:$AS$566,MATCH(L$1,'Tillförd energi'!$B$1:$AQ$1,0),FALSE)</f>
        <v>0</v>
      </c>
      <c r="M386">
        <f>VLOOKUP($B386,'Tillförd energi'!$B$1:$AS$566,MATCH(M$1,'Tillförd energi'!$B$1:$AQ$1,0),FALSE)</f>
        <v>0</v>
      </c>
      <c r="N386">
        <f>VLOOKUP($B386,'Tillförd energi'!$B$1:$AS$566,MATCH(N$1,'Tillförd energi'!$B$1:$AQ$1,0),FALSE)</f>
        <v>10.457000000000001</v>
      </c>
      <c r="O386">
        <f>VLOOKUP($B386,'Tillförd energi'!$B$1:$AS$566,MATCH(O$1,'Tillförd energi'!$B$1:$AQ$1,0),FALSE)</f>
        <v>0</v>
      </c>
      <c r="P386">
        <f>VLOOKUP($B386,'Tillförd energi'!$B$1:$AS$566,MATCH(P$1,'Tillförd energi'!$B$1:$AQ$1,0),FALSE)</f>
        <v>23.565000000000001</v>
      </c>
      <c r="Q386">
        <f>VLOOKUP($B386,'Tillförd energi'!$B$1:$AS$566,MATCH(Q$1,'Tillförd energi'!$B$1:$AQ$1,0),FALSE)</f>
        <v>0</v>
      </c>
      <c r="R386">
        <f>VLOOKUP($B386,'Tillförd energi'!$B$1:$AS$566,MATCH(R$1,'Tillförd energi'!$B$1:$AQ$1,0),FALSE)</f>
        <v>0</v>
      </c>
      <c r="S386">
        <f>VLOOKUP($B386,'Tillförd energi'!$B$1:$AS$566,MATCH(S$1,'Tillförd energi'!$B$1:$AQ$1,0),FALSE)</f>
        <v>0</v>
      </c>
      <c r="T386">
        <f>VLOOKUP($B386,'Tillförd energi'!$B$1:$AS$566,MATCH(T$1,'Tillförd energi'!$B$1:$AQ$1,0),FALSE)</f>
        <v>0</v>
      </c>
      <c r="U386">
        <f>VLOOKUP($B386,'Tillförd energi'!$B$1:$AS$566,MATCH(U$1,'Tillförd energi'!$B$1:$AQ$1,0),FALSE)</f>
        <v>0</v>
      </c>
      <c r="V386">
        <f>VLOOKUP($B386,'Tillförd energi'!$B$1:$AS$566,MATCH(V$1,'Tillförd energi'!$B$1:$AQ$1,0),FALSE)</f>
        <v>0</v>
      </c>
      <c r="W386">
        <f>VLOOKUP($B386,'Tillförd energi'!$B$1:$AS$566,MATCH(W$1,'Tillförd energi'!$B$1:$AQ$1,0),FALSE)</f>
        <v>0</v>
      </c>
      <c r="X386">
        <f>VLOOKUP($B386,'Tillförd energi'!$B$1:$AS$566,MATCH(X$1,'Tillförd energi'!$B$1:$AQ$1,0),FALSE)</f>
        <v>0</v>
      </c>
      <c r="Y386">
        <f>VLOOKUP($B386,'Tillförd energi'!$B$1:$AS$566,MATCH(Y$1,'Tillförd energi'!$B$1:$AQ$1,0),FALSE)</f>
        <v>0</v>
      </c>
      <c r="Z386">
        <f>VLOOKUP($B386,'Tillförd energi'!$B$1:$AS$566,MATCH(Z$1,'Tillförd energi'!$B$1:$AQ$1,0),FALSE)</f>
        <v>0</v>
      </c>
      <c r="AA386">
        <f>VLOOKUP($B386,'Tillförd energi'!$B$1:$AS$566,MATCH(AA$1,'Tillförd energi'!$B$1:$AQ$1,0),FALSE)</f>
        <v>0</v>
      </c>
      <c r="AB386">
        <f>VLOOKUP($B386,'Tillförd energi'!$B$1:$AS$566,MATCH(AB$1,'Tillförd energi'!$B$1:$AQ$1,0),FALSE)</f>
        <v>0</v>
      </c>
      <c r="AC386">
        <f>VLOOKUP($B386,'Tillförd energi'!$B$1:$AS$566,MATCH(AC$1,'Tillförd energi'!$B$1:$AQ$1,0),FALSE)</f>
        <v>0</v>
      </c>
      <c r="AD386">
        <f>VLOOKUP($B386,'Tillförd energi'!$B$1:$AS$566,MATCH(AD$1,'Tillförd energi'!$B$1:$AQ$1,0),FALSE)</f>
        <v>0</v>
      </c>
      <c r="AE386">
        <f>VLOOKUP($B386,'Tillförd energi'!$B$1:$AS$566,MATCH(AE$1,'Tillförd energi'!$B$1:$AQ$1,0),FALSE)</f>
        <v>0</v>
      </c>
      <c r="AF386">
        <f>VLOOKUP($B386,'Tillförd energi'!$B$1:$AS$566,MATCH(AF$1,'Tillförd energi'!$B$1:$AQ$1,0),FALSE)</f>
        <v>0.92400000000000004</v>
      </c>
      <c r="AG386">
        <f>IFERROR(VLOOKUP(B386,Miljö!$B$1:$S$476,9,FALSE)/1,0)</f>
        <v>0</v>
      </c>
      <c r="AI386">
        <f t="shared" si="50"/>
        <v>37.583000000000006</v>
      </c>
      <c r="AJ386">
        <f t="shared" si="51"/>
        <v>37.583000000000006</v>
      </c>
      <c r="AK386">
        <f>IF(ISERROR(1/VLOOKUP($B386,Leveranser!$B$1:$S$500,MATCH("såld värme (gwh)",Leveranser!$B$1:$S$1,0),FALSE)),"",VLOOKUP($B386,Leveranser!$B$1:$S$500,MATCH("såld värme (gwh)",Leveranser!$B$1:$S$1,0),FALSE))</f>
        <v>23.9</v>
      </c>
      <c r="AL386" s="22">
        <f>VLOOKUP($B386,Leveranser!$B$1:$Y$500,MATCH("Totalt såld fjärrvärme till andra fjärrvärmeföretag",Leveranser!$B$1:$AA$1,0),FALSE)</f>
        <v>0</v>
      </c>
      <c r="AM386" s="22">
        <f>IF(ISERROR(1/VLOOKUP($B386,Miljö!$B$1:$S$500,MATCH("Såld mängd produktionsspecifik fjärrvärme (GWh)",Miljö!$B$1:$R$1,0),FALSE)),0,VLOOKUP($B386,Miljö!$B$1:$S$500,MATCH("Såld mängd produktionsspecifik fjärrvärme (GWh)",Miljö!$B$1:$R$1,0),FALSE))</f>
        <v>0</v>
      </c>
      <c r="AN386" s="23">
        <f t="shared" si="52"/>
        <v>0.63592581752388033</v>
      </c>
      <c r="AP386" t="str">
        <f>VLOOKUP($B386,'Miljövärden urval för publ'!$B$1:$H$450,7,FALSE)</f>
        <v>Ja</v>
      </c>
      <c r="AQ386" t="str">
        <f>VLOOKUP($B386,'Miljövärden urval för publ'!$B$1:$H$450,6,FALSE)</f>
        <v>Ja</v>
      </c>
      <c r="AU386">
        <f t="shared" si="53"/>
        <v>0.92400000000000004</v>
      </c>
      <c r="AV386">
        <f t="shared" si="54"/>
        <v>0</v>
      </c>
      <c r="AW386">
        <f t="shared" si="55"/>
        <v>34.022000000000006</v>
      </c>
      <c r="AX386">
        <f t="shared" si="56"/>
        <v>0</v>
      </c>
      <c r="AZ386">
        <f t="shared" si="57"/>
        <v>0</v>
      </c>
      <c r="BA386">
        <f t="shared" si="58"/>
        <v>0</v>
      </c>
      <c r="BC386">
        <f t="shared" si="59"/>
        <v>34.022000000000006</v>
      </c>
    </row>
    <row r="387" spans="1:55" ht="15" customHeight="1" x14ac:dyDescent="0.25">
      <c r="A387" t="s">
        <v>530</v>
      </c>
      <c r="B387" t="s">
        <v>533</v>
      </c>
      <c r="C387">
        <f>VLOOKUP($B387,'Tillförd energi'!$B$1:$AS$566,MATCH(C$1,'Tillförd energi'!$B$1:$AQ$1,0),FALSE)</f>
        <v>0</v>
      </c>
      <c r="D387">
        <f>VLOOKUP($B387,'Tillförd energi'!$B$1:$AS$566,MATCH(D$1,'Tillförd energi'!$B$1:$AQ$1,0),FALSE)</f>
        <v>3.97777</v>
      </c>
      <c r="E387">
        <f>VLOOKUP($B387,'Tillförd energi'!$B$1:$AS$566,MATCH(E$1,'Tillförd energi'!$B$1:$AQ$1,0),FALSE)</f>
        <v>0</v>
      </c>
      <c r="F387">
        <f>VLOOKUP($B387,'Tillförd energi'!$B$1:$AS$566,MATCH(F$1,'Tillförd energi'!$B$1:$AQ$1,0),FALSE)</f>
        <v>0</v>
      </c>
      <c r="G387">
        <f>VLOOKUP($B387,'Tillförd energi'!$B$1:$AS$566,MATCH(G$1,'Tillförd energi'!$B$1:$AQ$1,0),FALSE)</f>
        <v>0</v>
      </c>
      <c r="H387">
        <f>VLOOKUP($B387,'Tillförd energi'!$B$1:$AS$566,MATCH(H$1,'Tillförd energi'!$B$1:$AQ$1,0),FALSE)</f>
        <v>0</v>
      </c>
      <c r="I387">
        <f>VLOOKUP($B387,'Tillförd energi'!$B$1:$AS$566,MATCH(I$1,'Tillförd energi'!$B$1:$AQ$1,0),FALSE)</f>
        <v>166.68600000000001</v>
      </c>
      <c r="J387">
        <f>VLOOKUP($B387,'Tillförd energi'!$B$1:$AS$566,MATCH(J$1,'Tillförd energi'!$B$1:$AQ$1,0),FALSE)</f>
        <v>0</v>
      </c>
      <c r="K387">
        <v>0</v>
      </c>
      <c r="L387">
        <f>VLOOKUP($B387,'Tillförd energi'!$B$1:$AS$566,MATCH(L$1,'Tillförd energi'!$B$1:$AQ$1,0),FALSE)</f>
        <v>4.4080199999999996</v>
      </c>
      <c r="M387">
        <f>VLOOKUP($B387,'Tillförd energi'!$B$1:$AS$566,MATCH(M$1,'Tillförd energi'!$B$1:$AQ$1,0),FALSE)</f>
        <v>2.0790000000000002</v>
      </c>
      <c r="N387">
        <f>VLOOKUP($B387,'Tillförd energi'!$B$1:$AS$566,MATCH(N$1,'Tillförd energi'!$B$1:$AQ$1,0),FALSE)</f>
        <v>18.809999999999999</v>
      </c>
      <c r="O387">
        <f>VLOOKUP($B387,'Tillförd energi'!$B$1:$AS$566,MATCH(O$1,'Tillförd energi'!$B$1:$AQ$1,0),FALSE)</f>
        <v>0</v>
      </c>
      <c r="P387">
        <f>VLOOKUP($B387,'Tillförd energi'!$B$1:$AS$566,MATCH(P$1,'Tillförd energi'!$B$1:$AQ$1,0),FALSE)</f>
        <v>3.746</v>
      </c>
      <c r="Q387">
        <f>VLOOKUP($B387,'Tillförd energi'!$B$1:$AS$566,MATCH(Q$1,'Tillförd energi'!$B$1:$AQ$1,0),FALSE)</f>
        <v>0</v>
      </c>
      <c r="R387">
        <f>VLOOKUP($B387,'Tillförd energi'!$B$1:$AS$566,MATCH(R$1,'Tillförd energi'!$B$1:$AQ$1,0),FALSE)</f>
        <v>0</v>
      </c>
      <c r="S387">
        <f>VLOOKUP($B387,'Tillförd energi'!$B$1:$AS$566,MATCH(S$1,'Tillförd energi'!$B$1:$AQ$1,0),FALSE)</f>
        <v>0</v>
      </c>
      <c r="T387">
        <f>VLOOKUP($B387,'Tillförd energi'!$B$1:$AS$566,MATCH(T$1,'Tillförd energi'!$B$1:$AQ$1,0),FALSE)</f>
        <v>0</v>
      </c>
      <c r="U387">
        <f>VLOOKUP($B387,'Tillförd energi'!$B$1:$AS$566,MATCH(U$1,'Tillförd energi'!$B$1:$AQ$1,0),FALSE)</f>
        <v>0</v>
      </c>
      <c r="V387">
        <f>VLOOKUP($B387,'Tillförd energi'!$B$1:$AS$566,MATCH(V$1,'Tillförd energi'!$B$1:$AQ$1,0),FALSE)</f>
        <v>0</v>
      </c>
      <c r="W387">
        <f>VLOOKUP($B387,'Tillförd energi'!$B$1:$AS$566,MATCH(W$1,'Tillförd energi'!$B$1:$AQ$1,0),FALSE)</f>
        <v>0</v>
      </c>
      <c r="X387">
        <f>VLOOKUP($B387,'Tillförd energi'!$B$1:$AS$566,MATCH(X$1,'Tillförd energi'!$B$1:$AQ$1,0),FALSE)</f>
        <v>0</v>
      </c>
      <c r="Y387">
        <f>VLOOKUP($B387,'Tillförd energi'!$B$1:$AS$566,MATCH(Y$1,'Tillförd energi'!$B$1:$AQ$1,0),FALSE)</f>
        <v>0</v>
      </c>
      <c r="Z387">
        <f>VLOOKUP($B387,'Tillförd energi'!$B$1:$AS$566,MATCH(Z$1,'Tillförd energi'!$B$1:$AQ$1,0),FALSE)</f>
        <v>0</v>
      </c>
      <c r="AA387">
        <f>VLOOKUP($B387,'Tillförd energi'!$B$1:$AS$566,MATCH(AA$1,'Tillförd energi'!$B$1:$AQ$1,0),FALSE)</f>
        <v>0</v>
      </c>
      <c r="AB387">
        <f>VLOOKUP($B387,'Tillförd energi'!$B$1:$AS$566,MATCH(AB$1,'Tillförd energi'!$B$1:$AQ$1,0),FALSE)</f>
        <v>0</v>
      </c>
      <c r="AC387">
        <f>VLOOKUP($B387,'Tillförd energi'!$B$1:$AS$566,MATCH(AC$1,'Tillförd energi'!$B$1:$AQ$1,0),FALSE)</f>
        <v>17.027000000000001</v>
      </c>
      <c r="AD387">
        <f>VLOOKUP($B387,'Tillförd energi'!$B$1:$AS$566,MATCH(AD$1,'Tillförd energi'!$B$1:$AQ$1,0),FALSE)</f>
        <v>0</v>
      </c>
      <c r="AE387">
        <f>VLOOKUP($B387,'Tillförd energi'!$B$1:$AS$566,MATCH(AE$1,'Tillförd energi'!$B$1:$AQ$1,0),FALSE)</f>
        <v>0</v>
      </c>
      <c r="AF387">
        <f>VLOOKUP($B387,'Tillförd energi'!$B$1:$AS$566,MATCH(AF$1,'Tillförd energi'!$B$1:$AQ$1,0),FALSE)</f>
        <v>9.3168600000000001</v>
      </c>
      <c r="AG387">
        <f>IFERROR(VLOOKUP(B387,Miljö!$B$1:$S$476,9,FALSE)/1,0)</f>
        <v>0</v>
      </c>
      <c r="AI387">
        <f t="shared" ref="AI387:AI409" si="60">SUM(C387:AF387)</f>
        <v>226.05064999999999</v>
      </c>
      <c r="AJ387">
        <f t="shared" ref="AJ387:AJ409" si="61">SUM(C387:AG387)</f>
        <v>226.05064999999999</v>
      </c>
      <c r="AK387">
        <f>IF(ISERROR(1/VLOOKUP($B387,Leveranser!$B$1:$S$500,MATCH("såld värme (gwh)",Leveranser!$B$1:$S$1,0),FALSE)),"",VLOOKUP($B387,Leveranser!$B$1:$S$500,MATCH("såld värme (gwh)",Leveranser!$B$1:$S$1,0),FALSE))</f>
        <v>168.3</v>
      </c>
      <c r="AL387" s="22">
        <f>VLOOKUP($B387,Leveranser!$B$1:$Y$500,MATCH("Totalt såld fjärrvärme till andra fjärrvärmeföretag",Leveranser!$B$1:$AA$1,0),FALSE)</f>
        <v>0</v>
      </c>
      <c r="AM387" s="22">
        <f>IF(ISERROR(1/VLOOKUP($B387,Miljö!$B$1:$S$500,MATCH("Såld mängd produktionsspecifik fjärrvärme (GWh)",Miljö!$B$1:$R$1,0),FALSE)),0,VLOOKUP($B387,Miljö!$B$1:$S$500,MATCH("Såld mängd produktionsspecifik fjärrvärme (GWh)",Miljö!$B$1:$R$1,0),FALSE))</f>
        <v>0</v>
      </c>
      <c r="AN387" s="23">
        <f t="shared" ref="AN387:AN409" si="62">IFERROR(AK387/AJ387,"")</f>
        <v>0.74452340659051419</v>
      </c>
      <c r="AP387" t="str">
        <f>VLOOKUP($B387,'Miljövärden urval för publ'!$B$1:$H$450,7,FALSE)</f>
        <v>Ja</v>
      </c>
      <c r="AQ387" t="str">
        <f>VLOOKUP($B387,'Miljövärden urval för publ'!$B$1:$H$450,6,FALSE)</f>
        <v>Ja</v>
      </c>
      <c r="AU387">
        <f t="shared" ref="AU387:AU409" si="63">Z387+AA387+AF387</f>
        <v>9.3168600000000001</v>
      </c>
      <c r="AV387">
        <f t="shared" ref="AV387:AV409" si="64">X387</f>
        <v>0</v>
      </c>
      <c r="AW387">
        <f t="shared" ref="AW387:AW409" si="65">M387+N387+O387+P387+Q387</f>
        <v>24.634999999999998</v>
      </c>
      <c r="AX387">
        <f t="shared" ref="AX387:AX409" si="66">R387+S387+T387+U387</f>
        <v>0</v>
      </c>
      <c r="AZ387">
        <f t="shared" ref="AZ387:AZ409" si="67">AB387</f>
        <v>0</v>
      </c>
      <c r="BA387">
        <f t="shared" ref="BA387:BA409" si="68">AE387</f>
        <v>0</v>
      </c>
      <c r="BC387">
        <f t="shared" ref="BC387:BC409" si="69">L387+M387+N387+O387+P387+Q387+R387+S387+T387+U387+V387+W387+X387</f>
        <v>29.043019999999995</v>
      </c>
    </row>
    <row r="388" spans="1:55" ht="15" customHeight="1" x14ac:dyDescent="0.25">
      <c r="A388" t="s">
        <v>534</v>
      </c>
      <c r="B388" t="s">
        <v>535</v>
      </c>
      <c r="C388">
        <f>VLOOKUP($B388,'Tillförd energi'!$B$1:$AS$566,MATCH(C$1,'Tillförd energi'!$B$1:$AQ$1,0),FALSE)</f>
        <v>0</v>
      </c>
      <c r="D388">
        <f>VLOOKUP($B388,'Tillförd energi'!$B$1:$AS$566,MATCH(D$1,'Tillförd energi'!$B$1:$AQ$1,0),FALSE)</f>
        <v>0</v>
      </c>
      <c r="E388">
        <f>VLOOKUP($B388,'Tillförd energi'!$B$1:$AS$566,MATCH(E$1,'Tillförd energi'!$B$1:$AQ$1,0),FALSE)</f>
        <v>0</v>
      </c>
      <c r="F388">
        <f>VLOOKUP($B388,'Tillförd energi'!$B$1:$AS$566,MATCH(F$1,'Tillförd energi'!$B$1:$AQ$1,0),FALSE)</f>
        <v>0</v>
      </c>
      <c r="G388">
        <f>VLOOKUP($B388,'Tillförd energi'!$B$1:$AS$566,MATCH(G$1,'Tillförd energi'!$B$1:$AQ$1,0),FALSE)</f>
        <v>0</v>
      </c>
      <c r="H388">
        <f>VLOOKUP($B388,'Tillförd energi'!$B$1:$AS$566,MATCH(H$1,'Tillförd energi'!$B$1:$AQ$1,0),FALSE)</f>
        <v>0</v>
      </c>
      <c r="I388">
        <f>VLOOKUP($B388,'Tillförd energi'!$B$1:$AS$566,MATCH(I$1,'Tillförd energi'!$B$1:$AQ$1,0),FALSE)</f>
        <v>0</v>
      </c>
      <c r="J388">
        <f>VLOOKUP($B388,'Tillförd energi'!$B$1:$AS$566,MATCH(J$1,'Tillförd energi'!$B$1:$AQ$1,0),FALSE)</f>
        <v>0</v>
      </c>
      <c r="K388">
        <v>0</v>
      </c>
      <c r="L388">
        <f>VLOOKUP($B388,'Tillförd energi'!$B$1:$AS$566,MATCH(L$1,'Tillförd energi'!$B$1:$AQ$1,0),FALSE)</f>
        <v>0</v>
      </c>
      <c r="M388">
        <f>VLOOKUP($B388,'Tillförd energi'!$B$1:$AS$566,MATCH(M$1,'Tillförd energi'!$B$1:$AQ$1,0),FALSE)</f>
        <v>0</v>
      </c>
      <c r="N388">
        <f>VLOOKUP($B388,'Tillförd energi'!$B$1:$AS$566,MATCH(N$1,'Tillförd energi'!$B$1:$AQ$1,0),FALSE)</f>
        <v>0</v>
      </c>
      <c r="O388">
        <f>VLOOKUP($B388,'Tillförd energi'!$B$1:$AS$566,MATCH(O$1,'Tillförd energi'!$B$1:$AQ$1,0),FALSE)</f>
        <v>0</v>
      </c>
      <c r="P388">
        <f>VLOOKUP($B388,'Tillförd energi'!$B$1:$AS$566,MATCH(P$1,'Tillförd energi'!$B$1:$AQ$1,0),FALSE)</f>
        <v>15.669</v>
      </c>
      <c r="Q388">
        <f>VLOOKUP($B388,'Tillförd energi'!$B$1:$AS$566,MATCH(Q$1,'Tillförd energi'!$B$1:$AQ$1,0),FALSE)</f>
        <v>0</v>
      </c>
      <c r="R388">
        <f>VLOOKUP($B388,'Tillförd energi'!$B$1:$AS$566,MATCH(R$1,'Tillförd energi'!$B$1:$AQ$1,0),FALSE)</f>
        <v>2.5680000000000001</v>
      </c>
      <c r="S388">
        <f>VLOOKUP($B388,'Tillförd energi'!$B$1:$AS$566,MATCH(S$1,'Tillförd energi'!$B$1:$AQ$1,0),FALSE)</f>
        <v>0</v>
      </c>
      <c r="T388">
        <f>VLOOKUP($B388,'Tillförd energi'!$B$1:$AS$566,MATCH(T$1,'Tillförd energi'!$B$1:$AQ$1,0),FALSE)</f>
        <v>0</v>
      </c>
      <c r="U388">
        <f>VLOOKUP($B388,'Tillförd energi'!$B$1:$AS$566,MATCH(U$1,'Tillförd energi'!$B$1:$AQ$1,0),FALSE)</f>
        <v>0</v>
      </c>
      <c r="V388">
        <f>VLOOKUP($B388,'Tillförd energi'!$B$1:$AS$566,MATCH(V$1,'Tillförd energi'!$B$1:$AQ$1,0),FALSE)</f>
        <v>0</v>
      </c>
      <c r="W388">
        <f>VLOOKUP($B388,'Tillförd energi'!$B$1:$AS$566,MATCH(W$1,'Tillförd energi'!$B$1:$AQ$1,0),FALSE)</f>
        <v>0.78200000000000003</v>
      </c>
      <c r="X388">
        <f>VLOOKUP($B388,'Tillförd energi'!$B$1:$AS$566,MATCH(X$1,'Tillförd energi'!$B$1:$AQ$1,0),FALSE)</f>
        <v>0</v>
      </c>
      <c r="Y388">
        <f>VLOOKUP($B388,'Tillförd energi'!$B$1:$AS$566,MATCH(Y$1,'Tillförd energi'!$B$1:$AQ$1,0),FALSE)</f>
        <v>0</v>
      </c>
      <c r="Z388">
        <f>VLOOKUP($B388,'Tillförd energi'!$B$1:$AS$566,MATCH(Z$1,'Tillförd energi'!$B$1:$AQ$1,0),FALSE)</f>
        <v>0</v>
      </c>
      <c r="AA388">
        <f>VLOOKUP($B388,'Tillförd energi'!$B$1:$AS$566,MATCH(AA$1,'Tillförd energi'!$B$1:$AQ$1,0),FALSE)</f>
        <v>0</v>
      </c>
      <c r="AB388">
        <f>VLOOKUP($B388,'Tillförd energi'!$B$1:$AS$566,MATCH(AB$1,'Tillförd energi'!$B$1:$AQ$1,0),FALSE)</f>
        <v>0</v>
      </c>
      <c r="AC388">
        <f>VLOOKUP($B388,'Tillförd energi'!$B$1:$AS$566,MATCH(AC$1,'Tillförd energi'!$B$1:$AQ$1,0),FALSE)</f>
        <v>0</v>
      </c>
      <c r="AD388">
        <f>VLOOKUP($B388,'Tillförd energi'!$B$1:$AS$566,MATCH(AD$1,'Tillförd energi'!$B$1:$AQ$1,0),FALSE)</f>
        <v>0</v>
      </c>
      <c r="AE388">
        <f>VLOOKUP($B388,'Tillförd energi'!$B$1:$AS$566,MATCH(AE$1,'Tillförd energi'!$B$1:$AQ$1,0),FALSE)</f>
        <v>0</v>
      </c>
      <c r="AF388">
        <f>VLOOKUP($B388,'Tillförd energi'!$B$1:$AS$566,MATCH(AF$1,'Tillförd energi'!$B$1:$AQ$1,0),FALSE)</f>
        <v>0.27</v>
      </c>
      <c r="AG388">
        <f>IFERROR(VLOOKUP(B388,Miljö!$B$1:$S$476,9,FALSE)/1,0)</f>
        <v>0</v>
      </c>
      <c r="AI388">
        <f t="shared" si="60"/>
        <v>19.289000000000001</v>
      </c>
      <c r="AJ388">
        <f t="shared" si="61"/>
        <v>19.289000000000001</v>
      </c>
      <c r="AK388">
        <f>IF(ISERROR(1/VLOOKUP($B388,Leveranser!$B$1:$S$500,MATCH("såld värme (gwh)",Leveranser!$B$1:$S$1,0),FALSE)),"",VLOOKUP($B388,Leveranser!$B$1:$S$500,MATCH("såld värme (gwh)",Leveranser!$B$1:$S$1,0),FALSE))</f>
        <v>15.46</v>
      </c>
      <c r="AL388" s="22">
        <f>VLOOKUP($B388,Leveranser!$B$1:$Y$500,MATCH("Totalt såld fjärrvärme till andra fjärrvärmeföretag",Leveranser!$B$1:$AA$1,0),FALSE)</f>
        <v>0</v>
      </c>
      <c r="AM388" s="22">
        <f>IF(ISERROR(1/VLOOKUP($B388,Miljö!$B$1:$S$500,MATCH("Såld mängd produktionsspecifik fjärrvärme (GWh)",Miljö!$B$1:$R$1,0),FALSE)),0,VLOOKUP($B388,Miljö!$B$1:$S$500,MATCH("Såld mängd produktionsspecifik fjärrvärme (GWh)",Miljö!$B$1:$R$1,0),FALSE))</f>
        <v>0</v>
      </c>
      <c r="AN388" s="23">
        <f t="shared" si="62"/>
        <v>0.80149307895691846</v>
      </c>
      <c r="AP388" t="str">
        <f>VLOOKUP($B388,'Miljövärden urval för publ'!$B$1:$H$450,7,FALSE)</f>
        <v>Ja</v>
      </c>
      <c r="AQ388" t="str">
        <f>VLOOKUP($B388,'Miljövärden urval för publ'!$B$1:$H$450,6,FALSE)</f>
        <v>Nej</v>
      </c>
      <c r="AU388">
        <f t="shared" si="63"/>
        <v>0.27</v>
      </c>
      <c r="AV388">
        <f t="shared" si="64"/>
        <v>0</v>
      </c>
      <c r="AW388">
        <f t="shared" si="65"/>
        <v>15.669</v>
      </c>
      <c r="AX388">
        <f t="shared" si="66"/>
        <v>2.5680000000000001</v>
      </c>
      <c r="AZ388">
        <f t="shared" si="67"/>
        <v>0</v>
      </c>
      <c r="BA388">
        <f t="shared" si="68"/>
        <v>0</v>
      </c>
      <c r="BC388">
        <f t="shared" si="69"/>
        <v>19.019000000000002</v>
      </c>
    </row>
    <row r="389" spans="1:55" ht="15" customHeight="1" x14ac:dyDescent="0.25">
      <c r="A389" t="s">
        <v>534</v>
      </c>
      <c r="B389" t="s">
        <v>536</v>
      </c>
      <c r="C389">
        <f>VLOOKUP($B389,'Tillförd energi'!$B$1:$AS$566,MATCH(C$1,'Tillförd energi'!$B$1:$AQ$1,0),FALSE)</f>
        <v>0</v>
      </c>
      <c r="D389">
        <f>VLOOKUP($B389,'Tillförd energi'!$B$1:$AS$566,MATCH(D$1,'Tillförd energi'!$B$1:$AQ$1,0),FALSE)</f>
        <v>0</v>
      </c>
      <c r="E389">
        <f>VLOOKUP($B389,'Tillförd energi'!$B$1:$AS$566,MATCH(E$1,'Tillförd energi'!$B$1:$AQ$1,0),FALSE)</f>
        <v>0</v>
      </c>
      <c r="F389">
        <f>VLOOKUP($B389,'Tillförd energi'!$B$1:$AS$566,MATCH(F$1,'Tillförd energi'!$B$1:$AQ$1,0),FALSE)</f>
        <v>0</v>
      </c>
      <c r="G389">
        <f>VLOOKUP($B389,'Tillförd energi'!$B$1:$AS$566,MATCH(G$1,'Tillförd energi'!$B$1:$AQ$1,0),FALSE)</f>
        <v>0</v>
      </c>
      <c r="H389">
        <f>VLOOKUP($B389,'Tillförd energi'!$B$1:$AS$566,MATCH(H$1,'Tillförd energi'!$B$1:$AQ$1,0),FALSE)</f>
        <v>0</v>
      </c>
      <c r="I389">
        <f>VLOOKUP($B389,'Tillförd energi'!$B$1:$AS$566,MATCH(I$1,'Tillförd energi'!$B$1:$AQ$1,0),FALSE)</f>
        <v>0</v>
      </c>
      <c r="J389">
        <f>VLOOKUP($B389,'Tillförd energi'!$B$1:$AS$566,MATCH(J$1,'Tillförd energi'!$B$1:$AQ$1,0),FALSE)</f>
        <v>0</v>
      </c>
      <c r="K389">
        <v>0</v>
      </c>
      <c r="L389">
        <f>VLOOKUP($B389,'Tillförd energi'!$B$1:$AS$566,MATCH(L$1,'Tillförd energi'!$B$1:$AQ$1,0),FALSE)</f>
        <v>0</v>
      </c>
      <c r="M389">
        <f>VLOOKUP($B389,'Tillförd energi'!$B$1:$AS$566,MATCH(M$1,'Tillförd energi'!$B$1:$AQ$1,0),FALSE)</f>
        <v>0</v>
      </c>
      <c r="N389">
        <f>VLOOKUP($B389,'Tillförd energi'!$B$1:$AS$566,MATCH(N$1,'Tillförd energi'!$B$1:$AQ$1,0),FALSE)</f>
        <v>0</v>
      </c>
      <c r="O389">
        <f>VLOOKUP($B389,'Tillförd energi'!$B$1:$AS$566,MATCH(O$1,'Tillförd energi'!$B$1:$AQ$1,0),FALSE)</f>
        <v>0</v>
      </c>
      <c r="P389">
        <f>VLOOKUP($B389,'Tillförd energi'!$B$1:$AS$566,MATCH(P$1,'Tillförd energi'!$B$1:$AQ$1,0),FALSE)</f>
        <v>8.1489999999999991</v>
      </c>
      <c r="Q389">
        <f>VLOOKUP($B389,'Tillförd energi'!$B$1:$AS$566,MATCH(Q$1,'Tillförd energi'!$B$1:$AQ$1,0),FALSE)</f>
        <v>0</v>
      </c>
      <c r="R389">
        <f>VLOOKUP($B389,'Tillförd energi'!$B$1:$AS$566,MATCH(R$1,'Tillförd energi'!$B$1:$AQ$1,0),FALSE)</f>
        <v>2.331</v>
      </c>
      <c r="S389">
        <f>VLOOKUP($B389,'Tillförd energi'!$B$1:$AS$566,MATCH(S$1,'Tillförd energi'!$B$1:$AQ$1,0),FALSE)</f>
        <v>0</v>
      </c>
      <c r="T389">
        <f>VLOOKUP($B389,'Tillförd energi'!$B$1:$AS$566,MATCH(T$1,'Tillförd energi'!$B$1:$AQ$1,0),FALSE)</f>
        <v>0</v>
      </c>
      <c r="U389">
        <f>VLOOKUP($B389,'Tillförd energi'!$B$1:$AS$566,MATCH(U$1,'Tillförd energi'!$B$1:$AQ$1,0),FALSE)</f>
        <v>0</v>
      </c>
      <c r="V389">
        <f>VLOOKUP($B389,'Tillförd energi'!$B$1:$AS$566,MATCH(V$1,'Tillförd energi'!$B$1:$AQ$1,0),FALSE)</f>
        <v>0</v>
      </c>
      <c r="W389">
        <f>VLOOKUP($B389,'Tillförd energi'!$B$1:$AS$566,MATCH(W$1,'Tillförd energi'!$B$1:$AQ$1,0),FALSE)</f>
        <v>0.58299999999999996</v>
      </c>
      <c r="X389">
        <f>VLOOKUP($B389,'Tillförd energi'!$B$1:$AS$566,MATCH(X$1,'Tillförd energi'!$B$1:$AQ$1,0),FALSE)</f>
        <v>0</v>
      </c>
      <c r="Y389">
        <f>VLOOKUP($B389,'Tillförd energi'!$B$1:$AS$566,MATCH(Y$1,'Tillförd energi'!$B$1:$AQ$1,0),FALSE)</f>
        <v>0</v>
      </c>
      <c r="Z389">
        <f>VLOOKUP($B389,'Tillförd energi'!$B$1:$AS$566,MATCH(Z$1,'Tillförd energi'!$B$1:$AQ$1,0),FALSE)</f>
        <v>0</v>
      </c>
      <c r="AA389">
        <f>VLOOKUP($B389,'Tillförd energi'!$B$1:$AS$566,MATCH(AA$1,'Tillförd energi'!$B$1:$AQ$1,0),FALSE)</f>
        <v>0</v>
      </c>
      <c r="AB389">
        <f>VLOOKUP($B389,'Tillförd energi'!$B$1:$AS$566,MATCH(AB$1,'Tillförd energi'!$B$1:$AQ$1,0),FALSE)</f>
        <v>0</v>
      </c>
      <c r="AC389">
        <f>VLOOKUP($B389,'Tillförd energi'!$B$1:$AS$566,MATCH(AC$1,'Tillförd energi'!$B$1:$AQ$1,0),FALSE)</f>
        <v>0</v>
      </c>
      <c r="AD389">
        <f>VLOOKUP($B389,'Tillförd energi'!$B$1:$AS$566,MATCH(AD$1,'Tillförd energi'!$B$1:$AQ$1,0),FALSE)</f>
        <v>0</v>
      </c>
      <c r="AE389">
        <f>VLOOKUP($B389,'Tillförd energi'!$B$1:$AS$566,MATCH(AE$1,'Tillförd energi'!$B$1:$AQ$1,0),FALSE)</f>
        <v>0</v>
      </c>
      <c r="AF389">
        <f>VLOOKUP($B389,'Tillförd energi'!$B$1:$AS$566,MATCH(AF$1,'Tillförd energi'!$B$1:$AQ$1,0),FALSE)</f>
        <v>0.13900000000000001</v>
      </c>
      <c r="AG389">
        <f>IFERROR(VLOOKUP(B389,Miljö!$B$1:$S$476,9,FALSE)/1,0)</f>
        <v>0</v>
      </c>
      <c r="AI389">
        <f t="shared" si="60"/>
        <v>11.201999999999998</v>
      </c>
      <c r="AJ389">
        <f t="shared" si="61"/>
        <v>11.201999999999998</v>
      </c>
      <c r="AK389">
        <f>IF(ISERROR(1/VLOOKUP($B389,Leveranser!$B$1:$S$500,MATCH("såld värme (gwh)",Leveranser!$B$1:$S$1,0),FALSE)),"",VLOOKUP($B389,Leveranser!$B$1:$S$500,MATCH("såld värme (gwh)",Leveranser!$B$1:$S$1,0),FALSE))</f>
        <v>7.585</v>
      </c>
      <c r="AL389" s="22">
        <f>VLOOKUP($B389,Leveranser!$B$1:$Y$500,MATCH("Totalt såld fjärrvärme till andra fjärrvärmeföretag",Leveranser!$B$1:$AA$1,0),FALSE)</f>
        <v>0</v>
      </c>
      <c r="AM389" s="22">
        <f>IF(ISERROR(1/VLOOKUP($B389,Miljö!$B$1:$S$500,MATCH("Såld mängd produktionsspecifik fjärrvärme (GWh)",Miljö!$B$1:$R$1,0),FALSE)),0,VLOOKUP($B389,Miljö!$B$1:$S$500,MATCH("Såld mängd produktionsspecifik fjärrvärme (GWh)",Miljö!$B$1:$R$1,0),FALSE))</f>
        <v>0</v>
      </c>
      <c r="AN389" s="23">
        <f t="shared" si="62"/>
        <v>0.67711123013747554</v>
      </c>
      <c r="AP389" t="str">
        <f>VLOOKUP($B389,'Miljövärden urval för publ'!$B$1:$H$450,7,FALSE)</f>
        <v>Ja</v>
      </c>
      <c r="AQ389" t="str">
        <f>VLOOKUP($B389,'Miljövärden urval för publ'!$B$1:$H$450,6,FALSE)</f>
        <v>Nej</v>
      </c>
      <c r="AU389">
        <f t="shared" si="63"/>
        <v>0.13900000000000001</v>
      </c>
      <c r="AV389">
        <f t="shared" si="64"/>
        <v>0</v>
      </c>
      <c r="AW389">
        <f t="shared" si="65"/>
        <v>8.1489999999999991</v>
      </c>
      <c r="AX389">
        <f t="shared" si="66"/>
        <v>2.331</v>
      </c>
      <c r="AZ389">
        <f t="shared" si="67"/>
        <v>0</v>
      </c>
      <c r="BA389">
        <f t="shared" si="68"/>
        <v>0</v>
      </c>
      <c r="BC389">
        <f t="shared" si="69"/>
        <v>11.062999999999999</v>
      </c>
    </row>
    <row r="390" spans="1:55" ht="15" customHeight="1" x14ac:dyDescent="0.25">
      <c r="A390" t="s">
        <v>534</v>
      </c>
      <c r="B390" t="s">
        <v>537</v>
      </c>
      <c r="C390">
        <f>VLOOKUP($B390,'Tillförd energi'!$B$1:$AS$566,MATCH(C$1,'Tillförd energi'!$B$1:$AQ$1,0),FALSE)</f>
        <v>0</v>
      </c>
      <c r="D390">
        <f>VLOOKUP($B390,'Tillförd energi'!$B$1:$AS$566,MATCH(D$1,'Tillförd energi'!$B$1:$AQ$1,0),FALSE)</f>
        <v>0</v>
      </c>
      <c r="E390">
        <f>VLOOKUP($B390,'Tillförd energi'!$B$1:$AS$566,MATCH(E$1,'Tillförd energi'!$B$1:$AQ$1,0),FALSE)</f>
        <v>0</v>
      </c>
      <c r="F390">
        <f>VLOOKUP($B390,'Tillförd energi'!$B$1:$AS$566,MATCH(F$1,'Tillförd energi'!$B$1:$AQ$1,0),FALSE)</f>
        <v>0</v>
      </c>
      <c r="G390">
        <f>VLOOKUP($B390,'Tillförd energi'!$B$1:$AS$566,MATCH(G$1,'Tillförd energi'!$B$1:$AQ$1,0),FALSE)</f>
        <v>0</v>
      </c>
      <c r="H390">
        <f>VLOOKUP($B390,'Tillförd energi'!$B$1:$AS$566,MATCH(H$1,'Tillförd energi'!$B$1:$AQ$1,0),FALSE)</f>
        <v>0</v>
      </c>
      <c r="I390">
        <f>VLOOKUP($B390,'Tillförd energi'!$B$1:$AS$566,MATCH(I$1,'Tillförd energi'!$B$1:$AQ$1,0),FALSE)</f>
        <v>0</v>
      </c>
      <c r="J390">
        <f>VLOOKUP($B390,'Tillförd energi'!$B$1:$AS$566,MATCH(J$1,'Tillförd energi'!$B$1:$AQ$1,0),FALSE)</f>
        <v>0</v>
      </c>
      <c r="K390">
        <v>0</v>
      </c>
      <c r="L390">
        <f>VLOOKUP($B390,'Tillförd energi'!$B$1:$AS$566,MATCH(L$1,'Tillförd energi'!$B$1:$AQ$1,0),FALSE)</f>
        <v>0</v>
      </c>
      <c r="M390">
        <f>VLOOKUP($B390,'Tillförd energi'!$B$1:$AS$566,MATCH(M$1,'Tillförd energi'!$B$1:$AQ$1,0),FALSE)</f>
        <v>0</v>
      </c>
      <c r="N390">
        <f>VLOOKUP($B390,'Tillförd energi'!$B$1:$AS$566,MATCH(N$1,'Tillförd energi'!$B$1:$AQ$1,0),FALSE)</f>
        <v>0</v>
      </c>
      <c r="O390">
        <f>VLOOKUP($B390,'Tillförd energi'!$B$1:$AS$566,MATCH(O$1,'Tillförd energi'!$B$1:$AQ$1,0),FALSE)</f>
        <v>0</v>
      </c>
      <c r="P390">
        <f>VLOOKUP($B390,'Tillförd energi'!$B$1:$AS$566,MATCH(P$1,'Tillförd energi'!$B$1:$AQ$1,0),FALSE)</f>
        <v>13.99</v>
      </c>
      <c r="Q390">
        <f>VLOOKUP($B390,'Tillförd energi'!$B$1:$AS$566,MATCH(Q$1,'Tillförd energi'!$B$1:$AQ$1,0),FALSE)</f>
        <v>0</v>
      </c>
      <c r="R390">
        <f>VLOOKUP($B390,'Tillförd energi'!$B$1:$AS$566,MATCH(R$1,'Tillförd energi'!$B$1:$AQ$1,0),FALSE)</f>
        <v>0</v>
      </c>
      <c r="S390">
        <f>VLOOKUP($B390,'Tillförd energi'!$B$1:$AS$566,MATCH(S$1,'Tillförd energi'!$B$1:$AQ$1,0),FALSE)</f>
        <v>0</v>
      </c>
      <c r="T390">
        <f>VLOOKUP($B390,'Tillförd energi'!$B$1:$AS$566,MATCH(T$1,'Tillförd energi'!$B$1:$AQ$1,0),FALSE)</f>
        <v>0</v>
      </c>
      <c r="U390">
        <f>VLOOKUP($B390,'Tillförd energi'!$B$1:$AS$566,MATCH(U$1,'Tillförd energi'!$B$1:$AQ$1,0),FALSE)</f>
        <v>0</v>
      </c>
      <c r="V390">
        <f>VLOOKUP($B390,'Tillförd energi'!$B$1:$AS$566,MATCH(V$1,'Tillförd energi'!$B$1:$AQ$1,0),FALSE)</f>
        <v>0</v>
      </c>
      <c r="W390">
        <f>VLOOKUP($B390,'Tillförd energi'!$B$1:$AS$566,MATCH(W$1,'Tillförd energi'!$B$1:$AQ$1,0),FALSE)</f>
        <v>0.52100000000000002</v>
      </c>
      <c r="X390">
        <f>VLOOKUP($B390,'Tillförd energi'!$B$1:$AS$566,MATCH(X$1,'Tillförd energi'!$B$1:$AQ$1,0),FALSE)</f>
        <v>0</v>
      </c>
      <c r="Y390">
        <f>VLOOKUP($B390,'Tillförd energi'!$B$1:$AS$566,MATCH(Y$1,'Tillförd energi'!$B$1:$AQ$1,0),FALSE)</f>
        <v>0</v>
      </c>
      <c r="Z390">
        <f>VLOOKUP($B390,'Tillförd energi'!$B$1:$AS$566,MATCH(Z$1,'Tillförd energi'!$B$1:$AQ$1,0),FALSE)</f>
        <v>0</v>
      </c>
      <c r="AA390">
        <f>VLOOKUP($B390,'Tillförd energi'!$B$1:$AS$566,MATCH(AA$1,'Tillförd energi'!$B$1:$AQ$1,0),FALSE)</f>
        <v>0</v>
      </c>
      <c r="AB390">
        <f>VLOOKUP($B390,'Tillförd energi'!$B$1:$AS$566,MATCH(AB$1,'Tillförd energi'!$B$1:$AQ$1,0),FALSE)</f>
        <v>0</v>
      </c>
      <c r="AC390">
        <f>VLOOKUP($B390,'Tillförd energi'!$B$1:$AS$566,MATCH(AC$1,'Tillförd energi'!$B$1:$AQ$1,0),FALSE)</f>
        <v>0</v>
      </c>
      <c r="AD390">
        <f>VLOOKUP($B390,'Tillförd energi'!$B$1:$AS$566,MATCH(AD$1,'Tillförd energi'!$B$1:$AQ$1,0),FALSE)</f>
        <v>0</v>
      </c>
      <c r="AE390">
        <f>VLOOKUP($B390,'Tillförd energi'!$B$1:$AS$566,MATCH(AE$1,'Tillförd energi'!$B$1:$AQ$1,0),FALSE)</f>
        <v>0</v>
      </c>
      <c r="AF390">
        <f>VLOOKUP($B390,'Tillförd energi'!$B$1:$AS$566,MATCH(AF$1,'Tillförd energi'!$B$1:$AQ$1,0),FALSE)</f>
        <v>0.19900000000000001</v>
      </c>
      <c r="AG390">
        <f>IFERROR(VLOOKUP(B390,Miljö!$B$1:$S$476,9,FALSE)/1,0)</f>
        <v>0</v>
      </c>
      <c r="AI390">
        <f t="shared" si="60"/>
        <v>14.71</v>
      </c>
      <c r="AJ390">
        <f t="shared" si="61"/>
        <v>14.71</v>
      </c>
      <c r="AK390">
        <f>IF(ISERROR(1/VLOOKUP($B390,Leveranser!$B$1:$S$500,MATCH("såld värme (gwh)",Leveranser!$B$1:$S$1,0),FALSE)),"",VLOOKUP($B390,Leveranser!$B$1:$S$500,MATCH("såld värme (gwh)",Leveranser!$B$1:$S$1,0),FALSE))</f>
        <v>10.375999999999999</v>
      </c>
      <c r="AL390" s="22">
        <f>VLOOKUP($B390,Leveranser!$B$1:$Y$500,MATCH("Totalt såld fjärrvärme till andra fjärrvärmeföretag",Leveranser!$B$1:$AA$1,0),FALSE)</f>
        <v>0</v>
      </c>
      <c r="AM390" s="22">
        <f>IF(ISERROR(1/VLOOKUP($B390,Miljö!$B$1:$S$500,MATCH("Såld mängd produktionsspecifik fjärrvärme (GWh)",Miljö!$B$1:$R$1,0),FALSE)),0,VLOOKUP($B390,Miljö!$B$1:$S$500,MATCH("Såld mängd produktionsspecifik fjärrvärme (GWh)",Miljö!$B$1:$R$1,0),FALSE))</f>
        <v>0</v>
      </c>
      <c r="AN390" s="23">
        <f t="shared" si="62"/>
        <v>0.70537049626104686</v>
      </c>
      <c r="AP390" t="str">
        <f>VLOOKUP($B390,'Miljövärden urval för publ'!$B$1:$H$450,7,FALSE)</f>
        <v>Ja</v>
      </c>
      <c r="AQ390" t="str">
        <f>VLOOKUP($B390,'Miljövärden urval för publ'!$B$1:$H$450,6,FALSE)</f>
        <v>Nej</v>
      </c>
      <c r="AU390">
        <f t="shared" si="63"/>
        <v>0.19900000000000001</v>
      </c>
      <c r="AV390">
        <f t="shared" si="64"/>
        <v>0</v>
      </c>
      <c r="AW390">
        <f t="shared" si="65"/>
        <v>13.99</v>
      </c>
      <c r="AX390">
        <f t="shared" si="66"/>
        <v>0</v>
      </c>
      <c r="AZ390">
        <f t="shared" si="67"/>
        <v>0</v>
      </c>
      <c r="BA390">
        <f t="shared" si="68"/>
        <v>0</v>
      </c>
      <c r="BC390">
        <f t="shared" si="69"/>
        <v>14.511000000000001</v>
      </c>
    </row>
    <row r="391" spans="1:55" ht="15" customHeight="1" x14ac:dyDescent="0.25">
      <c r="A391" t="s">
        <v>534</v>
      </c>
      <c r="B391" t="s">
        <v>538</v>
      </c>
      <c r="C391">
        <f>VLOOKUP($B391,'Tillförd energi'!$B$1:$AS$566,MATCH(C$1,'Tillförd energi'!$B$1:$AQ$1,0),FALSE)</f>
        <v>0</v>
      </c>
      <c r="D391">
        <f>VLOOKUP($B391,'Tillförd energi'!$B$1:$AS$566,MATCH(D$1,'Tillförd energi'!$B$1:$AQ$1,0),FALSE)</f>
        <v>162.476</v>
      </c>
      <c r="E391">
        <f>VLOOKUP($B391,'Tillförd energi'!$B$1:$AS$566,MATCH(E$1,'Tillförd energi'!$B$1:$AQ$1,0),FALSE)</f>
        <v>0</v>
      </c>
      <c r="F391">
        <f>VLOOKUP($B391,'Tillförd energi'!$B$1:$AS$566,MATCH(F$1,'Tillförd energi'!$B$1:$AQ$1,0),FALSE)</f>
        <v>8.9664599999999997</v>
      </c>
      <c r="G391">
        <f>VLOOKUP($B391,'Tillförd energi'!$B$1:$AS$566,MATCH(G$1,'Tillförd energi'!$B$1:$AQ$1,0),FALSE)</f>
        <v>0</v>
      </c>
      <c r="H391">
        <f>VLOOKUP($B391,'Tillförd energi'!$B$1:$AS$566,MATCH(H$1,'Tillförd energi'!$B$1:$AQ$1,0),FALSE)</f>
        <v>0</v>
      </c>
      <c r="I391">
        <f>VLOOKUP($B391,'Tillförd energi'!$B$1:$AS$566,MATCH(I$1,'Tillförd energi'!$B$1:$AQ$1,0),FALSE)</f>
        <v>0</v>
      </c>
      <c r="J391">
        <f>VLOOKUP($B391,'Tillförd energi'!$B$1:$AS$566,MATCH(J$1,'Tillförd energi'!$B$1:$AQ$1,0),FALSE)</f>
        <v>0</v>
      </c>
      <c r="K391">
        <v>0</v>
      </c>
      <c r="L391">
        <f>VLOOKUP($B391,'Tillförd energi'!$B$1:$AS$566,MATCH(L$1,'Tillförd energi'!$B$1:$AQ$1,0),FALSE)</f>
        <v>0</v>
      </c>
      <c r="M391">
        <f>VLOOKUP($B391,'Tillförd energi'!$B$1:$AS$566,MATCH(M$1,'Tillförd energi'!$B$1:$AQ$1,0),FALSE)</f>
        <v>47.493899999999996</v>
      </c>
      <c r="N391">
        <f>VLOOKUP($B391,'Tillförd energi'!$B$1:$AS$566,MATCH(N$1,'Tillförd energi'!$B$1:$AQ$1,0),FALSE)</f>
        <v>238.64500000000001</v>
      </c>
      <c r="O391">
        <f>VLOOKUP($B391,'Tillförd energi'!$B$1:$AS$566,MATCH(O$1,'Tillförd energi'!$B$1:$AQ$1,0),FALSE)</f>
        <v>35.928199999999997</v>
      </c>
      <c r="P391">
        <f>VLOOKUP($B391,'Tillförd energi'!$B$1:$AS$566,MATCH(P$1,'Tillförd energi'!$B$1:$AQ$1,0),FALSE)</f>
        <v>109.94499999999999</v>
      </c>
      <c r="Q391">
        <f>VLOOKUP($B391,'Tillförd energi'!$B$1:$AS$566,MATCH(Q$1,'Tillförd energi'!$B$1:$AQ$1,0),FALSE)</f>
        <v>0</v>
      </c>
      <c r="R391">
        <f>VLOOKUP($B391,'Tillförd energi'!$B$1:$AS$566,MATCH(R$1,'Tillförd energi'!$B$1:$AQ$1,0),FALSE)</f>
        <v>0</v>
      </c>
      <c r="S391">
        <f>VLOOKUP($B391,'Tillförd energi'!$B$1:$AS$566,MATCH(S$1,'Tillförd energi'!$B$1:$AQ$1,0),FALSE)</f>
        <v>0</v>
      </c>
      <c r="T391">
        <f>VLOOKUP($B391,'Tillförd energi'!$B$1:$AS$566,MATCH(T$1,'Tillförd energi'!$B$1:$AQ$1,0),FALSE)</f>
        <v>0</v>
      </c>
      <c r="U391">
        <f>VLOOKUP($B391,'Tillförd energi'!$B$1:$AS$566,MATCH(U$1,'Tillförd energi'!$B$1:$AQ$1,0),FALSE)</f>
        <v>0</v>
      </c>
      <c r="V391">
        <f>VLOOKUP($B391,'Tillförd energi'!$B$1:$AS$566,MATCH(V$1,'Tillförd energi'!$B$1:$AQ$1,0),FALSE)</f>
        <v>0</v>
      </c>
      <c r="W391">
        <f>VLOOKUP($B391,'Tillförd energi'!$B$1:$AS$566,MATCH(W$1,'Tillförd energi'!$B$1:$AQ$1,0),FALSE)</f>
        <v>0</v>
      </c>
      <c r="X391">
        <f>VLOOKUP($B391,'Tillförd energi'!$B$1:$AS$566,MATCH(X$1,'Tillförd energi'!$B$1:$AQ$1,0),FALSE)</f>
        <v>0</v>
      </c>
      <c r="Y391">
        <f>VLOOKUP($B391,'Tillförd energi'!$B$1:$AS$566,MATCH(Y$1,'Tillförd energi'!$B$1:$AQ$1,0),FALSE)</f>
        <v>41.559100000000001</v>
      </c>
      <c r="Z391">
        <f>VLOOKUP($B391,'Tillförd energi'!$B$1:$AS$566,MATCH(Z$1,'Tillförd energi'!$B$1:$AQ$1,0),FALSE)</f>
        <v>0</v>
      </c>
      <c r="AA391">
        <f>VLOOKUP($B391,'Tillförd energi'!$B$1:$AS$566,MATCH(AA$1,'Tillförd energi'!$B$1:$AQ$1,0),FALSE)</f>
        <v>0</v>
      </c>
      <c r="AB391">
        <f>VLOOKUP($B391,'Tillförd energi'!$B$1:$AS$566,MATCH(AB$1,'Tillförd energi'!$B$1:$AQ$1,0),FALSE)</f>
        <v>0</v>
      </c>
      <c r="AC391">
        <f>VLOOKUP($B391,'Tillförd energi'!$B$1:$AS$566,MATCH(AC$1,'Tillförd energi'!$B$1:$AQ$1,0),FALSE)</f>
        <v>0</v>
      </c>
      <c r="AD391">
        <f>VLOOKUP($B391,'Tillförd energi'!$B$1:$AS$566,MATCH(AD$1,'Tillförd energi'!$B$1:$AQ$1,0),FALSE)</f>
        <v>0</v>
      </c>
      <c r="AE391">
        <f>VLOOKUP($B391,'Tillförd energi'!$B$1:$AS$566,MATCH(AE$1,'Tillförd energi'!$B$1:$AQ$1,0),FALSE)</f>
        <v>0</v>
      </c>
      <c r="AF391">
        <f>VLOOKUP($B391,'Tillförd energi'!$B$1:$AS$566,MATCH(AF$1,'Tillförd energi'!$B$1:$AQ$1,0),FALSE)</f>
        <v>20.216799999999999</v>
      </c>
      <c r="AG391">
        <f>IFERROR(VLOOKUP(B391,Miljö!$B$1:$S$476,9,FALSE)/1,0)</f>
        <v>0</v>
      </c>
      <c r="AI391">
        <f t="shared" si="60"/>
        <v>665.23046000000011</v>
      </c>
      <c r="AJ391">
        <f t="shared" si="61"/>
        <v>665.23046000000011</v>
      </c>
      <c r="AK391">
        <f>IF(ISERROR(1/VLOOKUP($B391,Leveranser!$B$1:$S$500,MATCH("såld värme (gwh)",Leveranser!$B$1:$S$1,0),FALSE)),"",VLOOKUP($B391,Leveranser!$B$1:$S$500,MATCH("såld värme (gwh)",Leveranser!$B$1:$S$1,0),FALSE))</f>
        <v>532.09799999999996</v>
      </c>
      <c r="AL391" s="22">
        <f>VLOOKUP($B391,Leveranser!$B$1:$Y$500,MATCH("Totalt såld fjärrvärme till andra fjärrvärmeföretag",Leveranser!$B$1:$AA$1,0),FALSE)</f>
        <v>0</v>
      </c>
      <c r="AM391" s="22">
        <f>IF(ISERROR(1/VLOOKUP($B391,Miljö!$B$1:$S$500,MATCH("Såld mängd produktionsspecifik fjärrvärme (GWh)",Miljö!$B$1:$R$1,0),FALSE)),0,VLOOKUP($B391,Miljö!$B$1:$S$500,MATCH("Såld mängd produktionsspecifik fjärrvärme (GWh)",Miljö!$B$1:$R$1,0),FALSE))</f>
        <v>0</v>
      </c>
      <c r="AN391" s="23">
        <f t="shared" si="62"/>
        <v>0.79987016830227509</v>
      </c>
      <c r="AP391" t="str">
        <f>VLOOKUP($B391,'Miljövärden urval för publ'!$B$1:$H$450,7,FALSE)</f>
        <v>Ja</v>
      </c>
      <c r="AQ391" t="str">
        <f>VLOOKUP($B391,'Miljövärden urval för publ'!$B$1:$H$450,6,FALSE)</f>
        <v>Nej</v>
      </c>
      <c r="AU391">
        <f t="shared" si="63"/>
        <v>20.216799999999999</v>
      </c>
      <c r="AV391">
        <f t="shared" si="64"/>
        <v>0</v>
      </c>
      <c r="AW391">
        <f t="shared" si="65"/>
        <v>432.01210000000003</v>
      </c>
      <c r="AX391">
        <f t="shared" si="66"/>
        <v>0</v>
      </c>
      <c r="AZ391">
        <f t="shared" si="67"/>
        <v>0</v>
      </c>
      <c r="BA391">
        <f t="shared" si="68"/>
        <v>0</v>
      </c>
      <c r="BC391">
        <f t="shared" si="69"/>
        <v>432.01210000000003</v>
      </c>
    </row>
    <row r="392" spans="1:55" ht="15" customHeight="1" x14ac:dyDescent="0.25">
      <c r="A392" t="s">
        <v>539</v>
      </c>
      <c r="B392" t="s">
        <v>540</v>
      </c>
      <c r="C392">
        <f>VLOOKUP($B392,'Tillförd energi'!$B$1:$AS$566,MATCH(C$1,'Tillförd energi'!$B$1:$AQ$1,0),FALSE)</f>
        <v>0</v>
      </c>
      <c r="D392">
        <f>VLOOKUP($B392,'Tillförd energi'!$B$1:$AS$566,MATCH(D$1,'Tillförd energi'!$B$1:$AQ$1,0),FALSE)</f>
        <v>2.3380000000000001</v>
      </c>
      <c r="E392">
        <f>VLOOKUP($B392,'Tillförd energi'!$B$1:$AS$566,MATCH(E$1,'Tillförd energi'!$B$1:$AQ$1,0),FALSE)</f>
        <v>0</v>
      </c>
      <c r="F392">
        <f>VLOOKUP($B392,'Tillförd energi'!$B$1:$AS$566,MATCH(F$1,'Tillförd energi'!$B$1:$AQ$1,0),FALSE)</f>
        <v>0</v>
      </c>
      <c r="G392">
        <f>VLOOKUP($B392,'Tillförd energi'!$B$1:$AS$566,MATCH(G$1,'Tillförd energi'!$B$1:$AQ$1,0),FALSE)</f>
        <v>0</v>
      </c>
      <c r="H392">
        <f>VLOOKUP($B392,'Tillförd energi'!$B$1:$AS$566,MATCH(H$1,'Tillförd energi'!$B$1:$AQ$1,0),FALSE)</f>
        <v>0</v>
      </c>
      <c r="I392">
        <f>VLOOKUP($B392,'Tillförd energi'!$B$1:$AS$566,MATCH(I$1,'Tillförd energi'!$B$1:$AQ$1,0),FALSE)</f>
        <v>0</v>
      </c>
      <c r="J392">
        <f>VLOOKUP($B392,'Tillförd energi'!$B$1:$AS$566,MATCH(J$1,'Tillförd energi'!$B$1:$AQ$1,0),FALSE)</f>
        <v>4.3780000000000001</v>
      </c>
      <c r="K392">
        <v>0</v>
      </c>
      <c r="L392">
        <f>VLOOKUP($B392,'Tillförd energi'!$B$1:$AS$566,MATCH(L$1,'Tillförd energi'!$B$1:$AQ$1,0),FALSE)</f>
        <v>0</v>
      </c>
      <c r="M392">
        <f>VLOOKUP($B392,'Tillförd energi'!$B$1:$AS$566,MATCH(M$1,'Tillförd energi'!$B$1:$AQ$1,0),FALSE)</f>
        <v>0</v>
      </c>
      <c r="N392">
        <f>VLOOKUP($B392,'Tillförd energi'!$B$1:$AS$566,MATCH(N$1,'Tillförd energi'!$B$1:$AQ$1,0),FALSE)</f>
        <v>90.509</v>
      </c>
      <c r="O392">
        <f>VLOOKUP($B392,'Tillförd energi'!$B$1:$AS$566,MATCH(O$1,'Tillförd energi'!$B$1:$AQ$1,0),FALSE)</f>
        <v>0</v>
      </c>
      <c r="P392">
        <f>VLOOKUP($B392,'Tillförd energi'!$B$1:$AS$566,MATCH(P$1,'Tillförd energi'!$B$1:$AQ$1,0),FALSE)</f>
        <v>10.595000000000001</v>
      </c>
      <c r="Q392">
        <f>VLOOKUP($B392,'Tillförd energi'!$B$1:$AS$566,MATCH(Q$1,'Tillförd energi'!$B$1:$AQ$1,0),FALSE)</f>
        <v>37.7318</v>
      </c>
      <c r="R392">
        <f>VLOOKUP($B392,'Tillförd energi'!$B$1:$AS$566,MATCH(R$1,'Tillförd energi'!$B$1:$AQ$1,0),FALSE)</f>
        <v>3.4540000000000002</v>
      </c>
      <c r="S392">
        <f>VLOOKUP($B392,'Tillförd energi'!$B$1:$AS$566,MATCH(S$1,'Tillförd energi'!$B$1:$AQ$1,0),FALSE)</f>
        <v>0</v>
      </c>
      <c r="T392">
        <f>VLOOKUP($B392,'Tillförd energi'!$B$1:$AS$566,MATCH(T$1,'Tillförd energi'!$B$1:$AQ$1,0),FALSE)</f>
        <v>0</v>
      </c>
      <c r="U392">
        <f>VLOOKUP($B392,'Tillförd energi'!$B$1:$AS$566,MATCH(U$1,'Tillförd energi'!$B$1:$AQ$1,0),FALSE)</f>
        <v>0</v>
      </c>
      <c r="V392">
        <f>VLOOKUP($B392,'Tillförd energi'!$B$1:$AS$566,MATCH(V$1,'Tillförd energi'!$B$1:$AQ$1,0),FALSE)</f>
        <v>0</v>
      </c>
      <c r="W392">
        <f>VLOOKUP($B392,'Tillförd energi'!$B$1:$AS$566,MATCH(W$1,'Tillförd energi'!$B$1:$AQ$1,0),FALSE)</f>
        <v>0</v>
      </c>
      <c r="X392">
        <f>VLOOKUP($B392,'Tillförd energi'!$B$1:$AS$566,MATCH(X$1,'Tillförd energi'!$B$1:$AQ$1,0),FALSE)</f>
        <v>1.3280000000000001</v>
      </c>
      <c r="Y392">
        <f>VLOOKUP($B392,'Tillförd energi'!$B$1:$AS$566,MATCH(Y$1,'Tillförd energi'!$B$1:$AQ$1,0),FALSE)</f>
        <v>0</v>
      </c>
      <c r="Z392">
        <f>VLOOKUP($B392,'Tillförd energi'!$B$1:$AS$566,MATCH(Z$1,'Tillförd energi'!$B$1:$AQ$1,0),FALSE)</f>
        <v>0</v>
      </c>
      <c r="AA392">
        <f>VLOOKUP($B392,'Tillförd energi'!$B$1:$AS$566,MATCH(AA$1,'Tillförd energi'!$B$1:$AQ$1,0),FALSE)</f>
        <v>0</v>
      </c>
      <c r="AB392">
        <f>VLOOKUP($B392,'Tillförd energi'!$B$1:$AS$566,MATCH(AB$1,'Tillförd energi'!$B$1:$AQ$1,0),FALSE)</f>
        <v>0</v>
      </c>
      <c r="AC392">
        <f>VLOOKUP($B392,'Tillförd energi'!$B$1:$AS$566,MATCH(AC$1,'Tillförd energi'!$B$1:$AQ$1,0),FALSE)</f>
        <v>16.809999999999999</v>
      </c>
      <c r="AD392">
        <f>VLOOKUP($B392,'Tillförd energi'!$B$1:$AS$566,MATCH(AD$1,'Tillförd energi'!$B$1:$AQ$1,0),FALSE)</f>
        <v>0</v>
      </c>
      <c r="AE392">
        <f>VLOOKUP($B392,'Tillförd energi'!$B$1:$AS$566,MATCH(AE$1,'Tillförd energi'!$B$1:$AQ$1,0),FALSE)</f>
        <v>0</v>
      </c>
      <c r="AF392">
        <f>VLOOKUP($B392,'Tillförd energi'!$B$1:$AS$566,MATCH(AF$1,'Tillförd energi'!$B$1:$AQ$1,0),FALSE)</f>
        <v>3.3487399999999998</v>
      </c>
      <c r="AG392">
        <f>IFERROR(VLOOKUP(B392,Miljö!$B$1:$S$476,9,FALSE)/1,0)</f>
        <v>0</v>
      </c>
      <c r="AI392">
        <f t="shared" si="60"/>
        <v>170.49253999999999</v>
      </c>
      <c r="AJ392">
        <f t="shared" si="61"/>
        <v>170.49253999999999</v>
      </c>
      <c r="AK392">
        <f>IF(ISERROR(1/VLOOKUP($B392,Leveranser!$B$1:$S$500,MATCH("såld värme (gwh)",Leveranser!$B$1:$S$1,0),FALSE)),"",VLOOKUP($B392,Leveranser!$B$1:$S$500,MATCH("såld värme (gwh)",Leveranser!$B$1:$S$1,0),FALSE))</f>
        <v>122.8</v>
      </c>
      <c r="AL392" s="22">
        <f>VLOOKUP($B392,Leveranser!$B$1:$Y$500,MATCH("Totalt såld fjärrvärme till andra fjärrvärmeföretag",Leveranser!$B$1:$AA$1,0),FALSE)</f>
        <v>0</v>
      </c>
      <c r="AM392" s="22">
        <f>IF(ISERROR(1/VLOOKUP($B392,Miljö!$B$1:$S$500,MATCH("Såld mängd produktionsspecifik fjärrvärme (GWh)",Miljö!$B$1:$R$1,0),FALSE)),0,VLOOKUP($B392,Miljö!$B$1:$S$500,MATCH("Såld mängd produktionsspecifik fjärrvärme (GWh)",Miljö!$B$1:$R$1,0),FALSE))</f>
        <v>0</v>
      </c>
      <c r="AN392" s="23">
        <f t="shared" si="62"/>
        <v>0.72026611838852306</v>
      </c>
      <c r="AP392" t="str">
        <f>VLOOKUP($B392,'Miljövärden urval för publ'!$B$1:$H$450,7,FALSE)</f>
        <v>Ja</v>
      </c>
      <c r="AQ392" t="str">
        <f>VLOOKUP($B392,'Miljövärden urval för publ'!$B$1:$H$450,6,FALSE)</f>
        <v>Ja</v>
      </c>
      <c r="AU392">
        <f t="shared" si="63"/>
        <v>3.3487399999999998</v>
      </c>
      <c r="AV392">
        <f t="shared" si="64"/>
        <v>1.3280000000000001</v>
      </c>
      <c r="AW392">
        <f t="shared" si="65"/>
        <v>138.83580000000001</v>
      </c>
      <c r="AX392">
        <f t="shared" si="66"/>
        <v>3.4540000000000002</v>
      </c>
      <c r="AZ392">
        <f t="shared" si="67"/>
        <v>0</v>
      </c>
      <c r="BA392">
        <f t="shared" si="68"/>
        <v>0</v>
      </c>
      <c r="BC392">
        <f t="shared" si="69"/>
        <v>143.61780000000002</v>
      </c>
    </row>
    <row r="393" spans="1:55" ht="15" customHeight="1" x14ac:dyDescent="0.25">
      <c r="A393" t="s">
        <v>541</v>
      </c>
      <c r="B393" t="s">
        <v>542</v>
      </c>
      <c r="C393">
        <f>VLOOKUP($B393,'Tillförd energi'!$B$1:$AS$566,MATCH(C$1,'Tillförd energi'!$B$1:$AQ$1,0),FALSE)</f>
        <v>0</v>
      </c>
      <c r="D393">
        <f>VLOOKUP($B393,'Tillförd energi'!$B$1:$AS$566,MATCH(D$1,'Tillförd energi'!$B$1:$AQ$1,0),FALSE)</f>
        <v>0</v>
      </c>
      <c r="E393">
        <f>VLOOKUP($B393,'Tillförd energi'!$B$1:$AS$566,MATCH(E$1,'Tillförd energi'!$B$1:$AQ$1,0),FALSE)</f>
        <v>0</v>
      </c>
      <c r="F393">
        <f>VLOOKUP($B393,'Tillförd energi'!$B$1:$AS$566,MATCH(F$1,'Tillförd energi'!$B$1:$AQ$1,0),FALSE)</f>
        <v>0</v>
      </c>
      <c r="G393">
        <f>VLOOKUP($B393,'Tillförd energi'!$B$1:$AS$566,MATCH(G$1,'Tillförd energi'!$B$1:$AQ$1,0),FALSE)</f>
        <v>0</v>
      </c>
      <c r="H393">
        <f>VLOOKUP($B393,'Tillförd energi'!$B$1:$AS$566,MATCH(H$1,'Tillförd energi'!$B$1:$AQ$1,0),FALSE)</f>
        <v>0</v>
      </c>
      <c r="I393">
        <f>VLOOKUP($B393,'Tillförd energi'!$B$1:$AS$566,MATCH(I$1,'Tillförd energi'!$B$1:$AQ$1,0),FALSE)</f>
        <v>0</v>
      </c>
      <c r="J393">
        <f>VLOOKUP($B393,'Tillförd energi'!$B$1:$AS$566,MATCH(J$1,'Tillförd energi'!$B$1:$AQ$1,0),FALSE)</f>
        <v>0</v>
      </c>
      <c r="K393">
        <v>0</v>
      </c>
      <c r="L393">
        <f>VLOOKUP($B393,'Tillförd energi'!$B$1:$AS$566,MATCH(L$1,'Tillförd energi'!$B$1:$AQ$1,0),FALSE)</f>
        <v>0</v>
      </c>
      <c r="M393">
        <f>VLOOKUP($B393,'Tillförd energi'!$B$1:$AS$566,MATCH(M$1,'Tillförd energi'!$B$1:$AQ$1,0),FALSE)</f>
        <v>0</v>
      </c>
      <c r="N393">
        <f>VLOOKUP($B393,'Tillförd energi'!$B$1:$AS$566,MATCH(N$1,'Tillförd energi'!$B$1:$AQ$1,0),FALSE)</f>
        <v>0</v>
      </c>
      <c r="O393">
        <f>VLOOKUP($B393,'Tillförd energi'!$B$1:$AS$566,MATCH(O$1,'Tillförd energi'!$B$1:$AQ$1,0),FALSE)</f>
        <v>0</v>
      </c>
      <c r="P393">
        <f>VLOOKUP($B393,'Tillförd energi'!$B$1:$AS$566,MATCH(P$1,'Tillförd energi'!$B$1:$AQ$1,0),FALSE)</f>
        <v>0</v>
      </c>
      <c r="Q393">
        <f>VLOOKUP($B393,'Tillförd energi'!$B$1:$AS$566,MATCH(Q$1,'Tillförd energi'!$B$1:$AQ$1,0),FALSE)</f>
        <v>0</v>
      </c>
      <c r="R393">
        <f>VLOOKUP($B393,'Tillförd energi'!$B$1:$AS$566,MATCH(R$1,'Tillförd energi'!$B$1:$AQ$1,0),FALSE)</f>
        <v>7.7</v>
      </c>
      <c r="S393">
        <f>VLOOKUP($B393,'Tillförd energi'!$B$1:$AS$566,MATCH(S$1,'Tillförd energi'!$B$1:$AQ$1,0),FALSE)</f>
        <v>0</v>
      </c>
      <c r="T393">
        <f>VLOOKUP($B393,'Tillförd energi'!$B$1:$AS$566,MATCH(T$1,'Tillförd energi'!$B$1:$AQ$1,0),FALSE)</f>
        <v>0</v>
      </c>
      <c r="U393">
        <f>VLOOKUP($B393,'Tillförd energi'!$B$1:$AS$566,MATCH(U$1,'Tillförd energi'!$B$1:$AQ$1,0),FALSE)</f>
        <v>0</v>
      </c>
      <c r="V393">
        <f>VLOOKUP($B393,'Tillförd energi'!$B$1:$AS$566,MATCH(V$1,'Tillförd energi'!$B$1:$AQ$1,0),FALSE)</f>
        <v>0</v>
      </c>
      <c r="W393">
        <f>VLOOKUP($B393,'Tillförd energi'!$B$1:$AS$566,MATCH(W$1,'Tillförd energi'!$B$1:$AQ$1,0),FALSE)</f>
        <v>0</v>
      </c>
      <c r="X393">
        <f>VLOOKUP($B393,'Tillförd energi'!$B$1:$AS$566,MATCH(X$1,'Tillförd energi'!$B$1:$AQ$1,0),FALSE)</f>
        <v>0</v>
      </c>
      <c r="Y393">
        <f>VLOOKUP($B393,'Tillförd energi'!$B$1:$AS$566,MATCH(Y$1,'Tillförd energi'!$B$1:$AQ$1,0),FALSE)</f>
        <v>0</v>
      </c>
      <c r="Z393">
        <f>VLOOKUP($B393,'Tillförd energi'!$B$1:$AS$566,MATCH(Z$1,'Tillförd energi'!$B$1:$AQ$1,0),FALSE)</f>
        <v>0</v>
      </c>
      <c r="AA393">
        <f>VLOOKUP($B393,'Tillförd energi'!$B$1:$AS$566,MATCH(AA$1,'Tillförd energi'!$B$1:$AQ$1,0),FALSE)</f>
        <v>0</v>
      </c>
      <c r="AB393">
        <f>VLOOKUP($B393,'Tillförd energi'!$B$1:$AS$566,MATCH(AB$1,'Tillförd energi'!$B$1:$AQ$1,0),FALSE)</f>
        <v>0</v>
      </c>
      <c r="AC393">
        <f>VLOOKUP($B393,'Tillförd energi'!$B$1:$AS$566,MATCH(AC$1,'Tillförd energi'!$B$1:$AQ$1,0),FALSE)</f>
        <v>0</v>
      </c>
      <c r="AD393">
        <f>VLOOKUP($B393,'Tillförd energi'!$B$1:$AS$566,MATCH(AD$1,'Tillförd energi'!$B$1:$AQ$1,0),FALSE)</f>
        <v>0</v>
      </c>
      <c r="AE393">
        <f>VLOOKUP($B393,'Tillförd energi'!$B$1:$AS$566,MATCH(AE$1,'Tillförd energi'!$B$1:$AQ$1,0),FALSE)</f>
        <v>0</v>
      </c>
      <c r="AF393">
        <f>VLOOKUP($B393,'Tillförd energi'!$B$1:$AS$566,MATCH(AF$1,'Tillförd energi'!$B$1:$AQ$1,0),FALSE)</f>
        <v>0.20399999999999999</v>
      </c>
      <c r="AG393">
        <f>IFERROR(VLOOKUP(B393,Miljö!$B$1:$S$476,9,FALSE)/1,0)</f>
        <v>0</v>
      </c>
      <c r="AI393">
        <f t="shared" si="60"/>
        <v>7.9039999999999999</v>
      </c>
      <c r="AJ393">
        <f t="shared" si="61"/>
        <v>7.9039999999999999</v>
      </c>
      <c r="AK393">
        <f>IF(ISERROR(1/VLOOKUP($B393,Leveranser!$B$1:$S$500,MATCH("såld värme (gwh)",Leveranser!$B$1:$S$1,0),FALSE)),"",VLOOKUP($B393,Leveranser!$B$1:$S$500,MATCH("såld värme (gwh)",Leveranser!$B$1:$S$1,0),FALSE))</f>
        <v>6.8</v>
      </c>
      <c r="AL393" s="22">
        <f>VLOOKUP($B393,Leveranser!$B$1:$Y$500,MATCH("Totalt såld fjärrvärme till andra fjärrvärmeföretag",Leveranser!$B$1:$AA$1,0),FALSE)</f>
        <v>0</v>
      </c>
      <c r="AM393" s="22">
        <f>IF(ISERROR(1/VLOOKUP($B393,Miljö!$B$1:$S$500,MATCH("Såld mängd produktionsspecifik fjärrvärme (GWh)",Miljö!$B$1:$R$1,0),FALSE)),0,VLOOKUP($B393,Miljö!$B$1:$S$500,MATCH("Såld mängd produktionsspecifik fjärrvärme (GWh)",Miljö!$B$1:$R$1,0),FALSE))</f>
        <v>0</v>
      </c>
      <c r="AN393" s="23">
        <f t="shared" si="62"/>
        <v>0.86032388663967607</v>
      </c>
      <c r="AP393" t="str">
        <f>VLOOKUP($B393,'Miljövärden urval för publ'!$B$1:$H$450,7,FALSE)</f>
        <v>Ja</v>
      </c>
      <c r="AQ393" t="str">
        <f>VLOOKUP($B393,'Miljövärden urval för publ'!$B$1:$H$450,6,FALSE)</f>
        <v>Ja</v>
      </c>
      <c r="AU393">
        <f t="shared" si="63"/>
        <v>0.20399999999999999</v>
      </c>
      <c r="AV393">
        <f t="shared" si="64"/>
        <v>0</v>
      </c>
      <c r="AW393">
        <f t="shared" si="65"/>
        <v>0</v>
      </c>
      <c r="AX393">
        <f t="shared" si="66"/>
        <v>7.7</v>
      </c>
      <c r="AZ393">
        <f t="shared" si="67"/>
        <v>0</v>
      </c>
      <c r="BA393">
        <f t="shared" si="68"/>
        <v>0</v>
      </c>
      <c r="BC393">
        <f t="shared" si="69"/>
        <v>7.7</v>
      </c>
    </row>
    <row r="394" spans="1:55" ht="15" customHeight="1" x14ac:dyDescent="0.25">
      <c r="A394" t="s">
        <v>541</v>
      </c>
      <c r="B394" t="s">
        <v>543</v>
      </c>
      <c r="C394">
        <f>VLOOKUP($B394,'Tillförd energi'!$B$1:$AS$566,MATCH(C$1,'Tillförd energi'!$B$1:$AQ$1,0),FALSE)</f>
        <v>0</v>
      </c>
      <c r="D394">
        <f>VLOOKUP($B394,'Tillförd energi'!$B$1:$AS$566,MATCH(D$1,'Tillförd energi'!$B$1:$AQ$1,0),FALSE)</f>
        <v>0.6</v>
      </c>
      <c r="E394">
        <f>VLOOKUP($B394,'Tillförd energi'!$B$1:$AS$566,MATCH(E$1,'Tillförd energi'!$B$1:$AQ$1,0),FALSE)</f>
        <v>0</v>
      </c>
      <c r="F394">
        <f>VLOOKUP($B394,'Tillförd energi'!$B$1:$AS$566,MATCH(F$1,'Tillförd energi'!$B$1:$AQ$1,0),FALSE)</f>
        <v>0</v>
      </c>
      <c r="G394">
        <f>VLOOKUP($B394,'Tillförd energi'!$B$1:$AS$566,MATCH(G$1,'Tillförd energi'!$B$1:$AQ$1,0),FALSE)</f>
        <v>0</v>
      </c>
      <c r="H394">
        <f>VLOOKUP($B394,'Tillförd energi'!$B$1:$AS$566,MATCH(H$1,'Tillförd energi'!$B$1:$AQ$1,0),FALSE)</f>
        <v>0</v>
      </c>
      <c r="I394">
        <f>VLOOKUP($B394,'Tillförd energi'!$B$1:$AS$566,MATCH(I$1,'Tillförd energi'!$B$1:$AQ$1,0),FALSE)</f>
        <v>0</v>
      </c>
      <c r="J394">
        <f>VLOOKUP($B394,'Tillförd energi'!$B$1:$AS$566,MATCH(J$1,'Tillförd energi'!$B$1:$AQ$1,0),FALSE)</f>
        <v>0</v>
      </c>
      <c r="K394">
        <v>0</v>
      </c>
      <c r="L394">
        <f>VLOOKUP($B394,'Tillförd energi'!$B$1:$AS$566,MATCH(L$1,'Tillförd energi'!$B$1:$AQ$1,0),FALSE)</f>
        <v>0</v>
      </c>
      <c r="M394">
        <f>VLOOKUP($B394,'Tillförd energi'!$B$1:$AS$566,MATCH(M$1,'Tillförd energi'!$B$1:$AQ$1,0),FALSE)</f>
        <v>0</v>
      </c>
      <c r="N394">
        <f>VLOOKUP($B394,'Tillförd energi'!$B$1:$AS$566,MATCH(N$1,'Tillförd energi'!$B$1:$AQ$1,0),FALSE)</f>
        <v>0</v>
      </c>
      <c r="O394">
        <f>VLOOKUP($B394,'Tillförd energi'!$B$1:$AS$566,MATCH(O$1,'Tillförd energi'!$B$1:$AQ$1,0),FALSE)</f>
        <v>0</v>
      </c>
      <c r="P394">
        <f>VLOOKUP($B394,'Tillförd energi'!$B$1:$AS$566,MATCH(P$1,'Tillförd energi'!$B$1:$AQ$1,0),FALSE)</f>
        <v>0</v>
      </c>
      <c r="Q394">
        <f>VLOOKUP($B394,'Tillförd energi'!$B$1:$AS$566,MATCH(Q$1,'Tillförd energi'!$B$1:$AQ$1,0),FALSE)</f>
        <v>0</v>
      </c>
      <c r="R394">
        <f>VLOOKUP($B394,'Tillförd energi'!$B$1:$AS$566,MATCH(R$1,'Tillförd energi'!$B$1:$AQ$1,0),FALSE)</f>
        <v>0</v>
      </c>
      <c r="S394">
        <f>VLOOKUP($B394,'Tillförd energi'!$B$1:$AS$566,MATCH(S$1,'Tillförd energi'!$B$1:$AQ$1,0),FALSE)</f>
        <v>0</v>
      </c>
      <c r="T394">
        <f>VLOOKUP($B394,'Tillförd energi'!$B$1:$AS$566,MATCH(T$1,'Tillförd energi'!$B$1:$AQ$1,0),FALSE)</f>
        <v>0</v>
      </c>
      <c r="U394">
        <f>VLOOKUP($B394,'Tillförd energi'!$B$1:$AS$566,MATCH(U$1,'Tillförd energi'!$B$1:$AQ$1,0),FALSE)</f>
        <v>0</v>
      </c>
      <c r="V394">
        <f>VLOOKUP($B394,'Tillförd energi'!$B$1:$AS$566,MATCH(V$1,'Tillförd energi'!$B$1:$AQ$1,0),FALSE)</f>
        <v>0</v>
      </c>
      <c r="W394">
        <f>VLOOKUP($B394,'Tillförd energi'!$B$1:$AS$566,MATCH(W$1,'Tillförd energi'!$B$1:$AQ$1,0),FALSE)</f>
        <v>0</v>
      </c>
      <c r="X394">
        <f>VLOOKUP($B394,'Tillförd energi'!$B$1:$AS$566,MATCH(X$1,'Tillförd energi'!$B$1:$AQ$1,0),FALSE)</f>
        <v>0</v>
      </c>
      <c r="Y394">
        <f>VLOOKUP($B394,'Tillförd energi'!$B$1:$AS$566,MATCH(Y$1,'Tillförd energi'!$B$1:$AQ$1,0),FALSE)</f>
        <v>0</v>
      </c>
      <c r="Z394">
        <f>VLOOKUP($B394,'Tillförd energi'!$B$1:$AS$566,MATCH(Z$1,'Tillförd energi'!$B$1:$AQ$1,0),FALSE)</f>
        <v>0</v>
      </c>
      <c r="AA394">
        <f>VLOOKUP($B394,'Tillförd energi'!$B$1:$AS$566,MATCH(AA$1,'Tillförd energi'!$B$1:$AQ$1,0),FALSE)</f>
        <v>0</v>
      </c>
      <c r="AB394">
        <f>VLOOKUP($B394,'Tillförd energi'!$B$1:$AS$566,MATCH(AB$1,'Tillförd energi'!$B$1:$AQ$1,0),FALSE)</f>
        <v>0</v>
      </c>
      <c r="AC394">
        <f>VLOOKUP($B394,'Tillförd energi'!$B$1:$AS$566,MATCH(AC$1,'Tillförd energi'!$B$1:$AQ$1,0),FALSE)</f>
        <v>0</v>
      </c>
      <c r="AD394">
        <f>VLOOKUP($B394,'Tillförd energi'!$B$1:$AS$566,MATCH(AD$1,'Tillförd energi'!$B$1:$AQ$1,0),FALSE)</f>
        <v>0</v>
      </c>
      <c r="AE394">
        <f>VLOOKUP($B394,'Tillförd energi'!$B$1:$AS$566,MATCH(AE$1,'Tillförd energi'!$B$1:$AQ$1,0),FALSE)</f>
        <v>0</v>
      </c>
      <c r="AF394">
        <f>VLOOKUP($B394,'Tillförd energi'!$B$1:$AS$566,MATCH(AF$1,'Tillförd energi'!$B$1:$AQ$1,0),FALSE)</f>
        <v>2.4E-2</v>
      </c>
      <c r="AG394">
        <f>IFERROR(VLOOKUP(B394,Miljö!$B$1:$S$476,9,FALSE)/1,0)</f>
        <v>0</v>
      </c>
      <c r="AI394">
        <f t="shared" si="60"/>
        <v>0.624</v>
      </c>
      <c r="AJ394">
        <f t="shared" si="61"/>
        <v>0.624</v>
      </c>
      <c r="AK394">
        <f>IF(ISERROR(1/VLOOKUP($B394,Leveranser!$B$1:$S$500,MATCH("såld värme (gwh)",Leveranser!$B$1:$S$1,0),FALSE)),"",VLOOKUP($B394,Leveranser!$B$1:$S$500,MATCH("såld värme (gwh)",Leveranser!$B$1:$S$1,0),FALSE))</f>
        <v>0.8</v>
      </c>
      <c r="AL394" s="22">
        <f>VLOOKUP($B394,Leveranser!$B$1:$Y$500,MATCH("Totalt såld fjärrvärme till andra fjärrvärmeföretag",Leveranser!$B$1:$AA$1,0),FALSE)</f>
        <v>0</v>
      </c>
      <c r="AM394" s="22">
        <f>IF(ISERROR(1/VLOOKUP($B394,Miljö!$B$1:$S$500,MATCH("Såld mängd produktionsspecifik fjärrvärme (GWh)",Miljö!$B$1:$R$1,0),FALSE)),0,VLOOKUP($B394,Miljö!$B$1:$S$500,MATCH("Såld mängd produktionsspecifik fjärrvärme (GWh)",Miljö!$B$1:$R$1,0),FALSE))</f>
        <v>0</v>
      </c>
      <c r="AN394" s="23">
        <f t="shared" si="62"/>
        <v>1.2820512820512822</v>
      </c>
      <c r="AP394" t="str">
        <f>VLOOKUP($B394,'Miljövärden urval för publ'!$B$1:$H$450,7,FALSE)</f>
        <v>Ja</v>
      </c>
      <c r="AQ394" t="str">
        <f>VLOOKUP($B394,'Miljövärden urval för publ'!$B$1:$H$450,6,FALSE)</f>
        <v>Nej</v>
      </c>
      <c r="AU394">
        <f t="shared" si="63"/>
        <v>2.4E-2</v>
      </c>
      <c r="AV394">
        <f t="shared" si="64"/>
        <v>0</v>
      </c>
      <c r="AW394">
        <f t="shared" si="65"/>
        <v>0</v>
      </c>
      <c r="AX394">
        <f t="shared" si="66"/>
        <v>0</v>
      </c>
      <c r="AZ394">
        <f t="shared" si="67"/>
        <v>0</v>
      </c>
      <c r="BA394">
        <f t="shared" si="68"/>
        <v>0</v>
      </c>
      <c r="BC394">
        <f t="shared" si="69"/>
        <v>0</v>
      </c>
    </row>
    <row r="395" spans="1:55" ht="15" customHeight="1" x14ac:dyDescent="0.25">
      <c r="A395" t="s">
        <v>541</v>
      </c>
      <c r="B395" t="s">
        <v>544</v>
      </c>
      <c r="C395">
        <f>VLOOKUP($B395,'Tillförd energi'!$B$1:$AS$566,MATCH(C$1,'Tillförd energi'!$B$1:$AQ$1,0),FALSE)</f>
        <v>0</v>
      </c>
      <c r="D395">
        <f>VLOOKUP($B395,'Tillförd energi'!$B$1:$AS$566,MATCH(D$1,'Tillförd energi'!$B$1:$AQ$1,0),FALSE)</f>
        <v>0.5</v>
      </c>
      <c r="E395">
        <f>VLOOKUP($B395,'Tillförd energi'!$B$1:$AS$566,MATCH(E$1,'Tillförd energi'!$B$1:$AQ$1,0),FALSE)</f>
        <v>0</v>
      </c>
      <c r="F395">
        <f>VLOOKUP($B395,'Tillförd energi'!$B$1:$AS$566,MATCH(F$1,'Tillförd energi'!$B$1:$AQ$1,0),FALSE)</f>
        <v>0</v>
      </c>
      <c r="G395">
        <f>VLOOKUP($B395,'Tillförd energi'!$B$1:$AS$566,MATCH(G$1,'Tillförd energi'!$B$1:$AQ$1,0),FALSE)</f>
        <v>0</v>
      </c>
      <c r="H395">
        <f>VLOOKUP($B395,'Tillförd energi'!$B$1:$AS$566,MATCH(H$1,'Tillförd energi'!$B$1:$AQ$1,0),FALSE)</f>
        <v>0</v>
      </c>
      <c r="I395">
        <f>VLOOKUP($B395,'Tillförd energi'!$B$1:$AS$566,MATCH(I$1,'Tillförd energi'!$B$1:$AQ$1,0),FALSE)</f>
        <v>0</v>
      </c>
      <c r="J395">
        <f>VLOOKUP($B395,'Tillförd energi'!$B$1:$AS$566,MATCH(J$1,'Tillförd energi'!$B$1:$AQ$1,0),FALSE)</f>
        <v>0</v>
      </c>
      <c r="K395">
        <v>0</v>
      </c>
      <c r="L395">
        <f>VLOOKUP($B395,'Tillförd energi'!$B$1:$AS$566,MATCH(L$1,'Tillförd energi'!$B$1:$AQ$1,0),FALSE)</f>
        <v>0</v>
      </c>
      <c r="M395">
        <f>VLOOKUP($B395,'Tillförd energi'!$B$1:$AS$566,MATCH(M$1,'Tillförd energi'!$B$1:$AQ$1,0),FALSE)</f>
        <v>0</v>
      </c>
      <c r="N395">
        <f>VLOOKUP($B395,'Tillförd energi'!$B$1:$AS$566,MATCH(N$1,'Tillförd energi'!$B$1:$AQ$1,0),FALSE)</f>
        <v>0</v>
      </c>
      <c r="O395">
        <f>VLOOKUP($B395,'Tillförd energi'!$B$1:$AS$566,MATCH(O$1,'Tillförd energi'!$B$1:$AQ$1,0),FALSE)</f>
        <v>0</v>
      </c>
      <c r="P395">
        <f>VLOOKUP($B395,'Tillförd energi'!$B$1:$AS$566,MATCH(P$1,'Tillförd energi'!$B$1:$AQ$1,0),FALSE)</f>
        <v>2.8</v>
      </c>
      <c r="Q395">
        <f>VLOOKUP($B395,'Tillförd energi'!$B$1:$AS$566,MATCH(Q$1,'Tillförd energi'!$B$1:$AQ$1,0),FALSE)</f>
        <v>0</v>
      </c>
      <c r="R395">
        <f>VLOOKUP($B395,'Tillförd energi'!$B$1:$AS$566,MATCH(R$1,'Tillförd energi'!$B$1:$AQ$1,0),FALSE)</f>
        <v>6.3</v>
      </c>
      <c r="S395">
        <f>VLOOKUP($B395,'Tillförd energi'!$B$1:$AS$566,MATCH(S$1,'Tillförd energi'!$B$1:$AQ$1,0),FALSE)</f>
        <v>0</v>
      </c>
      <c r="T395">
        <f>VLOOKUP($B395,'Tillförd energi'!$B$1:$AS$566,MATCH(T$1,'Tillförd energi'!$B$1:$AQ$1,0),FALSE)</f>
        <v>0</v>
      </c>
      <c r="U395">
        <f>VLOOKUP($B395,'Tillförd energi'!$B$1:$AS$566,MATCH(U$1,'Tillförd energi'!$B$1:$AQ$1,0),FALSE)</f>
        <v>0</v>
      </c>
      <c r="V395">
        <f>VLOOKUP($B395,'Tillförd energi'!$B$1:$AS$566,MATCH(V$1,'Tillförd energi'!$B$1:$AQ$1,0),FALSE)</f>
        <v>0</v>
      </c>
      <c r="W395">
        <f>VLOOKUP($B395,'Tillförd energi'!$B$1:$AS$566,MATCH(W$1,'Tillförd energi'!$B$1:$AQ$1,0),FALSE)</f>
        <v>0</v>
      </c>
      <c r="X395">
        <f>VLOOKUP($B395,'Tillförd energi'!$B$1:$AS$566,MATCH(X$1,'Tillförd energi'!$B$1:$AQ$1,0),FALSE)</f>
        <v>0</v>
      </c>
      <c r="Y395">
        <f>VLOOKUP($B395,'Tillförd energi'!$B$1:$AS$566,MATCH(Y$1,'Tillförd energi'!$B$1:$AQ$1,0),FALSE)</f>
        <v>0</v>
      </c>
      <c r="Z395">
        <f>VLOOKUP($B395,'Tillförd energi'!$B$1:$AS$566,MATCH(Z$1,'Tillförd energi'!$B$1:$AQ$1,0),FALSE)</f>
        <v>0</v>
      </c>
      <c r="AA395">
        <f>VLOOKUP($B395,'Tillförd energi'!$B$1:$AS$566,MATCH(AA$1,'Tillförd energi'!$B$1:$AQ$1,0),FALSE)</f>
        <v>0</v>
      </c>
      <c r="AB395">
        <f>VLOOKUP($B395,'Tillförd energi'!$B$1:$AS$566,MATCH(AB$1,'Tillförd energi'!$B$1:$AQ$1,0),FALSE)</f>
        <v>0</v>
      </c>
      <c r="AC395">
        <f>VLOOKUP($B395,'Tillförd energi'!$B$1:$AS$566,MATCH(AC$1,'Tillförd energi'!$B$1:$AQ$1,0),FALSE)</f>
        <v>0</v>
      </c>
      <c r="AD395">
        <f>VLOOKUP($B395,'Tillförd energi'!$B$1:$AS$566,MATCH(AD$1,'Tillförd energi'!$B$1:$AQ$1,0),FALSE)</f>
        <v>28.885899999999999</v>
      </c>
      <c r="AE395">
        <f>VLOOKUP($B395,'Tillförd energi'!$B$1:$AS$566,MATCH(AE$1,'Tillförd energi'!$B$1:$AQ$1,0),FALSE)</f>
        <v>0</v>
      </c>
      <c r="AF395">
        <f>VLOOKUP($B395,'Tillförd energi'!$B$1:$AS$566,MATCH(AF$1,'Tillförd energi'!$B$1:$AQ$1,0),FALSE)</f>
        <v>0.65010000000000001</v>
      </c>
      <c r="AG395">
        <f>IFERROR(VLOOKUP(B395,Miljö!$B$1:$S$476,9,FALSE)/1,0)</f>
        <v>0</v>
      </c>
      <c r="AI395">
        <f t="shared" si="60"/>
        <v>39.136000000000003</v>
      </c>
      <c r="AJ395">
        <f t="shared" si="61"/>
        <v>39.136000000000003</v>
      </c>
      <c r="AK395">
        <f>IF(ISERROR(1/VLOOKUP($B395,Leveranser!$B$1:$S$500,MATCH("såld värme (gwh)",Leveranser!$B$1:$S$1,0),FALSE)),"",VLOOKUP($B395,Leveranser!$B$1:$S$500,MATCH("såld värme (gwh)",Leveranser!$B$1:$S$1,0),FALSE))</f>
        <v>21.67</v>
      </c>
      <c r="AL395" s="22">
        <f>VLOOKUP($B395,Leveranser!$B$1:$Y$500,MATCH("Totalt såld fjärrvärme till andra fjärrvärmeföretag",Leveranser!$B$1:$AA$1,0),FALSE)</f>
        <v>0</v>
      </c>
      <c r="AM395" s="22">
        <f>IF(ISERROR(1/VLOOKUP($B395,Miljö!$B$1:$S$500,MATCH("Såld mängd produktionsspecifik fjärrvärme (GWh)",Miljö!$B$1:$R$1,0),FALSE)),0,VLOOKUP($B395,Miljö!$B$1:$S$500,MATCH("Såld mängd produktionsspecifik fjärrvärme (GWh)",Miljö!$B$1:$R$1,0),FALSE))</f>
        <v>0</v>
      </c>
      <c r="AN395" s="23">
        <f t="shared" si="62"/>
        <v>0.55371013900245303</v>
      </c>
      <c r="AP395" t="str">
        <f>VLOOKUP($B395,'Miljövärden urval för publ'!$B$1:$H$450,7,FALSE)</f>
        <v>Ja</v>
      </c>
      <c r="AQ395" t="str">
        <f>VLOOKUP($B395,'Miljövärden urval för publ'!$B$1:$H$450,6,FALSE)</f>
        <v>Nej</v>
      </c>
      <c r="AU395">
        <f t="shared" si="63"/>
        <v>0.65010000000000001</v>
      </c>
      <c r="AV395">
        <f t="shared" si="64"/>
        <v>0</v>
      </c>
      <c r="AW395">
        <f t="shared" si="65"/>
        <v>2.8</v>
      </c>
      <c r="AX395">
        <f t="shared" si="66"/>
        <v>6.3</v>
      </c>
      <c r="AZ395">
        <f t="shared" si="67"/>
        <v>0</v>
      </c>
      <c r="BA395">
        <f t="shared" si="68"/>
        <v>0</v>
      </c>
      <c r="BC395">
        <f t="shared" si="69"/>
        <v>9.1</v>
      </c>
    </row>
    <row r="396" spans="1:55" ht="15" customHeight="1" x14ac:dyDescent="0.25">
      <c r="A396" t="s">
        <v>545</v>
      </c>
      <c r="B396" t="s">
        <v>546</v>
      </c>
      <c r="C396">
        <f>VLOOKUP($B396,'Tillförd energi'!$B$1:$AS$566,MATCH(C$1,'Tillförd energi'!$B$1:$AQ$1,0),FALSE)</f>
        <v>0</v>
      </c>
      <c r="D396">
        <f>VLOOKUP($B396,'Tillförd energi'!$B$1:$AS$566,MATCH(D$1,'Tillförd energi'!$B$1:$AQ$1,0),FALSE)</f>
        <v>0</v>
      </c>
      <c r="E396">
        <f>VLOOKUP($B396,'Tillförd energi'!$B$1:$AS$566,MATCH(E$1,'Tillförd energi'!$B$1:$AQ$1,0),FALSE)</f>
        <v>0</v>
      </c>
      <c r="F396">
        <f>VLOOKUP($B396,'Tillförd energi'!$B$1:$AS$566,MATCH(F$1,'Tillförd energi'!$B$1:$AQ$1,0),FALSE)</f>
        <v>0</v>
      </c>
      <c r="G396">
        <f>VLOOKUP($B396,'Tillförd energi'!$B$1:$AS$566,MATCH(G$1,'Tillförd energi'!$B$1:$AQ$1,0),FALSE)</f>
        <v>0</v>
      </c>
      <c r="H396">
        <f>VLOOKUP($B396,'Tillförd energi'!$B$1:$AS$566,MATCH(H$1,'Tillförd energi'!$B$1:$AQ$1,0),FALSE)</f>
        <v>0</v>
      </c>
      <c r="I396">
        <f>VLOOKUP($B396,'Tillförd energi'!$B$1:$AS$566,MATCH(I$1,'Tillförd energi'!$B$1:$AQ$1,0),FALSE)</f>
        <v>0</v>
      </c>
      <c r="J396">
        <f>VLOOKUP($B396,'Tillförd energi'!$B$1:$AS$566,MATCH(J$1,'Tillförd energi'!$B$1:$AQ$1,0),FALSE)</f>
        <v>0</v>
      </c>
      <c r="K396">
        <v>0</v>
      </c>
      <c r="L396">
        <f>VLOOKUP($B396,'Tillförd energi'!$B$1:$AS$566,MATCH(L$1,'Tillförd energi'!$B$1:$AQ$1,0),FALSE)</f>
        <v>0</v>
      </c>
      <c r="M396">
        <f>VLOOKUP($B396,'Tillförd energi'!$B$1:$AS$566,MATCH(M$1,'Tillförd energi'!$B$1:$AQ$1,0),FALSE)</f>
        <v>0</v>
      </c>
      <c r="N396">
        <f>VLOOKUP($B396,'Tillförd energi'!$B$1:$AS$566,MATCH(N$1,'Tillförd energi'!$B$1:$AQ$1,0),FALSE)</f>
        <v>0</v>
      </c>
      <c r="O396">
        <f>VLOOKUP($B396,'Tillförd energi'!$B$1:$AS$566,MATCH(O$1,'Tillförd energi'!$B$1:$AQ$1,0),FALSE)</f>
        <v>0</v>
      </c>
      <c r="P396">
        <f>VLOOKUP($B396,'Tillförd energi'!$B$1:$AS$566,MATCH(P$1,'Tillförd energi'!$B$1:$AQ$1,0),FALSE)</f>
        <v>0</v>
      </c>
      <c r="Q396">
        <f>VLOOKUP($B396,'Tillförd energi'!$B$1:$AS$566,MATCH(Q$1,'Tillförd energi'!$B$1:$AQ$1,0),FALSE)</f>
        <v>0</v>
      </c>
      <c r="R396">
        <f>VLOOKUP($B396,'Tillförd energi'!$B$1:$AS$566,MATCH(R$1,'Tillförd energi'!$B$1:$AQ$1,0),FALSE)</f>
        <v>0</v>
      </c>
      <c r="S396">
        <f>VLOOKUP($B396,'Tillförd energi'!$B$1:$AS$566,MATCH(S$1,'Tillförd energi'!$B$1:$AQ$1,0),FALSE)</f>
        <v>0</v>
      </c>
      <c r="T396">
        <f>VLOOKUP($B396,'Tillförd energi'!$B$1:$AS$566,MATCH(T$1,'Tillförd energi'!$B$1:$AQ$1,0),FALSE)</f>
        <v>0</v>
      </c>
      <c r="U396">
        <f>VLOOKUP($B396,'Tillförd energi'!$B$1:$AS$566,MATCH(U$1,'Tillförd energi'!$B$1:$AQ$1,0),FALSE)</f>
        <v>0</v>
      </c>
      <c r="V396">
        <f>VLOOKUP($B396,'Tillförd energi'!$B$1:$AS$566,MATCH(V$1,'Tillförd energi'!$B$1:$AQ$1,0),FALSE)</f>
        <v>0</v>
      </c>
      <c r="W396">
        <f>VLOOKUP($B396,'Tillförd energi'!$B$1:$AS$566,MATCH(W$1,'Tillförd energi'!$B$1:$AQ$1,0),FALSE)</f>
        <v>0</v>
      </c>
      <c r="X396">
        <f>VLOOKUP($B396,'Tillförd energi'!$B$1:$AS$566,MATCH(X$1,'Tillförd energi'!$B$1:$AQ$1,0),FALSE)</f>
        <v>0</v>
      </c>
      <c r="Y396">
        <f>VLOOKUP($B396,'Tillförd energi'!$B$1:$AS$566,MATCH(Y$1,'Tillförd energi'!$B$1:$AQ$1,0),FALSE)</f>
        <v>0</v>
      </c>
      <c r="Z396">
        <f>VLOOKUP($B396,'Tillförd energi'!$B$1:$AS$566,MATCH(Z$1,'Tillförd energi'!$B$1:$AQ$1,0),FALSE)</f>
        <v>0</v>
      </c>
      <c r="AA396">
        <f>VLOOKUP($B396,'Tillförd energi'!$B$1:$AS$566,MATCH(AA$1,'Tillförd energi'!$B$1:$AQ$1,0),FALSE)</f>
        <v>0</v>
      </c>
      <c r="AB396">
        <f>VLOOKUP($B396,'Tillförd energi'!$B$1:$AS$566,MATCH(AB$1,'Tillförd energi'!$B$1:$AQ$1,0),FALSE)</f>
        <v>0</v>
      </c>
      <c r="AC396">
        <f>VLOOKUP($B396,'Tillförd energi'!$B$1:$AS$566,MATCH(AC$1,'Tillförd energi'!$B$1:$AQ$1,0),FALSE)</f>
        <v>0</v>
      </c>
      <c r="AD396">
        <f>VLOOKUP($B396,'Tillförd energi'!$B$1:$AS$566,MATCH(AD$1,'Tillförd energi'!$B$1:$AQ$1,0),FALSE)</f>
        <v>0</v>
      </c>
      <c r="AE396">
        <f>VLOOKUP($B396,'Tillförd energi'!$B$1:$AS$566,MATCH(AE$1,'Tillförd energi'!$B$1:$AQ$1,0),FALSE)</f>
        <v>0</v>
      </c>
      <c r="AF396">
        <f>VLOOKUP($B396,'Tillförd energi'!$B$1:$AS$566,MATCH(AF$1,'Tillförd energi'!$B$1:$AQ$1,0),FALSE)</f>
        <v>0</v>
      </c>
      <c r="AG396">
        <f>IFERROR(VLOOKUP(B396,Miljö!$B$1:$S$476,9,FALSE)/1,0)</f>
        <v>0</v>
      </c>
      <c r="AI396">
        <f t="shared" si="60"/>
        <v>0</v>
      </c>
      <c r="AJ396">
        <f t="shared" si="61"/>
        <v>0</v>
      </c>
      <c r="AK396" t="str">
        <f>IF(ISERROR(1/VLOOKUP($B396,Leveranser!$B$1:$S$500,MATCH("såld värme (gwh)",Leveranser!$B$1:$S$1,0),FALSE)),"",VLOOKUP($B396,Leveranser!$B$1:$S$500,MATCH("såld värme (gwh)",Leveranser!$B$1:$S$1,0),FALSE))</f>
        <v/>
      </c>
      <c r="AL396" s="22">
        <f>VLOOKUP($B396,Leveranser!$B$1:$Y$500,MATCH("Totalt såld fjärrvärme till andra fjärrvärmeföretag",Leveranser!$B$1:$AA$1,0),FALSE)</f>
        <v>0</v>
      </c>
      <c r="AM396" s="22">
        <f>IF(ISERROR(1/VLOOKUP($B396,Miljö!$B$1:$S$500,MATCH("Såld mängd produktionsspecifik fjärrvärme (GWh)",Miljö!$B$1:$R$1,0),FALSE)),0,VLOOKUP($B396,Miljö!$B$1:$S$500,MATCH("Såld mängd produktionsspecifik fjärrvärme (GWh)",Miljö!$B$1:$R$1,0),FALSE))</f>
        <v>0</v>
      </c>
      <c r="AN396" s="23" t="str">
        <f t="shared" si="62"/>
        <v/>
      </c>
      <c r="AP396" t="str">
        <f>VLOOKUP($B396,'Miljövärden urval för publ'!$B$1:$H$450,7,FALSE)</f>
        <v>Nej</v>
      </c>
      <c r="AQ396" t="str">
        <f>VLOOKUP($B396,'Miljövärden urval för publ'!$B$1:$H$450,6,FALSE)</f>
        <v>Nej</v>
      </c>
      <c r="AU396">
        <f t="shared" si="63"/>
        <v>0</v>
      </c>
      <c r="AV396">
        <f t="shared" si="64"/>
        <v>0</v>
      </c>
      <c r="AW396">
        <f t="shared" si="65"/>
        <v>0</v>
      </c>
      <c r="AX396">
        <f t="shared" si="66"/>
        <v>0</v>
      </c>
      <c r="AZ396">
        <f t="shared" si="67"/>
        <v>0</v>
      </c>
      <c r="BA396">
        <f t="shared" si="68"/>
        <v>0</v>
      </c>
      <c r="BC396">
        <f t="shared" si="69"/>
        <v>0</v>
      </c>
    </row>
    <row r="397" spans="1:55" ht="15" customHeight="1" x14ac:dyDescent="0.25">
      <c r="A397" t="s">
        <v>547</v>
      </c>
      <c r="B397" t="s">
        <v>548</v>
      </c>
      <c r="C397">
        <f>VLOOKUP($B397,'Tillförd energi'!$B$1:$AS$566,MATCH(C$1,'Tillförd energi'!$B$1:$AQ$1,0),FALSE)</f>
        <v>0</v>
      </c>
      <c r="D397">
        <f>VLOOKUP($B397,'Tillförd energi'!$B$1:$AS$566,MATCH(D$1,'Tillförd energi'!$B$1:$AQ$1,0),FALSE)</f>
        <v>1.25</v>
      </c>
      <c r="E397">
        <f>VLOOKUP($B397,'Tillförd energi'!$B$1:$AS$566,MATCH(E$1,'Tillförd energi'!$B$1:$AQ$1,0),FALSE)</f>
        <v>0</v>
      </c>
      <c r="F397">
        <f>VLOOKUP($B397,'Tillförd energi'!$B$1:$AS$566,MATCH(F$1,'Tillförd energi'!$B$1:$AQ$1,0),FALSE)</f>
        <v>1.2574000000000001</v>
      </c>
      <c r="G397">
        <f>VLOOKUP($B397,'Tillförd energi'!$B$1:$AS$566,MATCH(G$1,'Tillförd energi'!$B$1:$AQ$1,0),FALSE)</f>
        <v>2.1999999999999999E-2</v>
      </c>
      <c r="H397">
        <f>VLOOKUP($B397,'Tillförd energi'!$B$1:$AS$566,MATCH(H$1,'Tillförd energi'!$B$1:$AQ$1,0),FALSE)</f>
        <v>0</v>
      </c>
      <c r="I397">
        <f>VLOOKUP($B397,'Tillförd energi'!$B$1:$AS$566,MATCH(I$1,'Tillförd energi'!$B$1:$AQ$1,0),FALSE)</f>
        <v>192.9</v>
      </c>
      <c r="J397">
        <f>VLOOKUP($B397,'Tillförd energi'!$B$1:$AS$566,MATCH(J$1,'Tillförd energi'!$B$1:$AQ$1,0),FALSE)</f>
        <v>20.833300000000001</v>
      </c>
      <c r="K397">
        <v>0</v>
      </c>
      <c r="L397">
        <f>VLOOKUP($B397,'Tillförd energi'!$B$1:$AS$566,MATCH(L$1,'Tillförd energi'!$B$1:$AQ$1,0),FALSE)</f>
        <v>0</v>
      </c>
      <c r="M397">
        <f>VLOOKUP($B397,'Tillförd energi'!$B$1:$AS$566,MATCH(M$1,'Tillförd energi'!$B$1:$AQ$1,0),FALSE)</f>
        <v>0</v>
      </c>
      <c r="N397">
        <f>VLOOKUP($B397,'Tillförd energi'!$B$1:$AS$566,MATCH(N$1,'Tillförd energi'!$B$1:$AQ$1,0),FALSE)</f>
        <v>20.3</v>
      </c>
      <c r="O397">
        <f>VLOOKUP($B397,'Tillförd energi'!$B$1:$AS$566,MATCH(O$1,'Tillförd energi'!$B$1:$AQ$1,0),FALSE)</f>
        <v>0</v>
      </c>
      <c r="P397">
        <f>VLOOKUP($B397,'Tillförd energi'!$B$1:$AS$566,MATCH(P$1,'Tillförd energi'!$B$1:$AQ$1,0),FALSE)</f>
        <v>0</v>
      </c>
      <c r="Q397">
        <f>VLOOKUP($B397,'Tillförd energi'!$B$1:$AS$566,MATCH(Q$1,'Tillförd energi'!$B$1:$AQ$1,0),FALSE)</f>
        <v>0</v>
      </c>
      <c r="R397">
        <f>VLOOKUP($B397,'Tillförd energi'!$B$1:$AS$566,MATCH(R$1,'Tillförd energi'!$B$1:$AQ$1,0),FALSE)</f>
        <v>165</v>
      </c>
      <c r="S397">
        <f>VLOOKUP($B397,'Tillförd energi'!$B$1:$AS$566,MATCH(S$1,'Tillförd energi'!$B$1:$AQ$1,0),FALSE)</f>
        <v>0</v>
      </c>
      <c r="T397">
        <f>VLOOKUP($B397,'Tillförd energi'!$B$1:$AS$566,MATCH(T$1,'Tillförd energi'!$B$1:$AQ$1,0),FALSE)</f>
        <v>5.08</v>
      </c>
      <c r="U397">
        <f>VLOOKUP($B397,'Tillförd energi'!$B$1:$AS$566,MATCH(U$1,'Tillförd energi'!$B$1:$AQ$1,0),FALSE)</f>
        <v>0</v>
      </c>
      <c r="V397">
        <f>VLOOKUP($B397,'Tillförd energi'!$B$1:$AS$566,MATCH(V$1,'Tillförd energi'!$B$1:$AQ$1,0),FALSE)</f>
        <v>0</v>
      </c>
      <c r="W397">
        <f>VLOOKUP($B397,'Tillförd energi'!$B$1:$AS$566,MATCH(W$1,'Tillförd energi'!$B$1:$AQ$1,0),FALSE)</f>
        <v>0</v>
      </c>
      <c r="X397">
        <f>VLOOKUP($B397,'Tillförd energi'!$B$1:$AS$566,MATCH(X$1,'Tillförd energi'!$B$1:$AQ$1,0),FALSE)</f>
        <v>0</v>
      </c>
      <c r="Y397">
        <f>VLOOKUP($B397,'Tillförd energi'!$B$1:$AS$566,MATCH(Y$1,'Tillförd energi'!$B$1:$AQ$1,0),FALSE)</f>
        <v>0</v>
      </c>
      <c r="Z397">
        <f>VLOOKUP($B397,'Tillförd energi'!$B$1:$AS$566,MATCH(Z$1,'Tillförd energi'!$B$1:$AQ$1,0),FALSE)</f>
        <v>0</v>
      </c>
      <c r="AA397">
        <f>VLOOKUP($B397,'Tillförd energi'!$B$1:$AS$566,MATCH(AA$1,'Tillförd energi'!$B$1:$AQ$1,0),FALSE)</f>
        <v>18.472000000000001</v>
      </c>
      <c r="AB397">
        <f>VLOOKUP($B397,'Tillförd energi'!$B$1:$AS$566,MATCH(AB$1,'Tillförd energi'!$B$1:$AQ$1,0),FALSE)</f>
        <v>39.465000000000003</v>
      </c>
      <c r="AC397">
        <f>VLOOKUP($B397,'Tillförd energi'!$B$1:$AS$566,MATCH(AC$1,'Tillförd energi'!$B$1:$AQ$1,0),FALSE)</f>
        <v>107.6</v>
      </c>
      <c r="AD397">
        <f>VLOOKUP($B397,'Tillförd energi'!$B$1:$AS$566,MATCH(AD$1,'Tillförd energi'!$B$1:$AQ$1,0),FALSE)</f>
        <v>321.02100000000002</v>
      </c>
      <c r="AE397">
        <f>VLOOKUP($B397,'Tillförd energi'!$B$1:$AS$566,MATCH(AE$1,'Tillförd energi'!$B$1:$AQ$1,0),FALSE)</f>
        <v>0</v>
      </c>
      <c r="AF397">
        <f>VLOOKUP($B397,'Tillförd energi'!$B$1:$AS$566,MATCH(AF$1,'Tillförd energi'!$B$1:$AQ$1,0),FALSE)</f>
        <v>22.145</v>
      </c>
      <c r="AG397">
        <f>IFERROR(VLOOKUP(B397,Miljö!$B$1:$S$476,9,FALSE)/1,0)</f>
        <v>29.23</v>
      </c>
      <c r="AI397">
        <f t="shared" si="60"/>
        <v>915.34570000000008</v>
      </c>
      <c r="AJ397">
        <f t="shared" si="61"/>
        <v>944.5757000000001</v>
      </c>
      <c r="AK397">
        <f>IF(ISERROR(1/VLOOKUP($B397,Leveranser!$B$1:$S$500,MATCH("såld värme (gwh)",Leveranser!$B$1:$S$1,0),FALSE)),"",VLOOKUP($B397,Leveranser!$B$1:$S$500,MATCH("såld värme (gwh)",Leveranser!$B$1:$S$1,0),FALSE))</f>
        <v>832.44</v>
      </c>
      <c r="AL397" s="22">
        <f>VLOOKUP($B397,Leveranser!$B$1:$Y$500,MATCH("Totalt såld fjärrvärme till andra fjärrvärmeföretag",Leveranser!$B$1:$AA$1,0),FALSE)</f>
        <v>45.572000000000003</v>
      </c>
      <c r="AM397" s="22">
        <f>IF(ISERROR(1/VLOOKUP($B397,Miljö!$B$1:$S$500,MATCH("Såld mängd produktionsspecifik fjärrvärme (GWh)",Miljö!$B$1:$R$1,0),FALSE)),0,VLOOKUP($B397,Miljö!$B$1:$S$500,MATCH("Såld mängd produktionsspecifik fjärrvärme (GWh)",Miljö!$B$1:$R$1,0),FALSE))</f>
        <v>89.3</v>
      </c>
      <c r="AN397" s="23">
        <f t="shared" si="62"/>
        <v>0.88128458100287776</v>
      </c>
      <c r="AP397" t="str">
        <f>VLOOKUP($B397,'Miljövärden urval för publ'!$B$1:$H$450,7,FALSE)</f>
        <v>Ja</v>
      </c>
      <c r="AQ397" t="str">
        <f>VLOOKUP($B397,'Miljövärden urval för publ'!$B$1:$H$450,6,FALSE)</f>
        <v>Nej</v>
      </c>
      <c r="AU397">
        <f t="shared" si="63"/>
        <v>40.617000000000004</v>
      </c>
      <c r="AV397">
        <f t="shared" si="64"/>
        <v>0</v>
      </c>
      <c r="AW397">
        <f t="shared" si="65"/>
        <v>20.3</v>
      </c>
      <c r="AX397">
        <f t="shared" si="66"/>
        <v>170.08</v>
      </c>
      <c r="AZ397">
        <f t="shared" si="67"/>
        <v>39.465000000000003</v>
      </c>
      <c r="BA397">
        <f t="shared" si="68"/>
        <v>0</v>
      </c>
      <c r="BC397">
        <f t="shared" si="69"/>
        <v>190.38000000000002</v>
      </c>
    </row>
    <row r="398" spans="1:55" ht="15" customHeight="1" x14ac:dyDescent="0.25">
      <c r="A398" t="s">
        <v>547</v>
      </c>
      <c r="B398" t="s">
        <v>549</v>
      </c>
      <c r="C398">
        <f>VLOOKUP($B398,'Tillförd energi'!$B$1:$AS$566,MATCH(C$1,'Tillförd energi'!$B$1:$AQ$1,0),FALSE)</f>
        <v>0</v>
      </c>
      <c r="D398">
        <f>VLOOKUP($B398,'Tillförd energi'!$B$1:$AS$566,MATCH(D$1,'Tillförd energi'!$B$1:$AQ$1,0),FALSE)</f>
        <v>2E-3</v>
      </c>
      <c r="E398">
        <f>VLOOKUP($B398,'Tillförd energi'!$B$1:$AS$566,MATCH(E$1,'Tillförd energi'!$B$1:$AQ$1,0),FALSE)</f>
        <v>0</v>
      </c>
      <c r="F398">
        <f>VLOOKUP($B398,'Tillförd energi'!$B$1:$AS$566,MATCH(F$1,'Tillförd energi'!$B$1:$AQ$1,0),FALSE)</f>
        <v>0</v>
      </c>
      <c r="G398">
        <f>VLOOKUP($B398,'Tillförd energi'!$B$1:$AS$566,MATCH(G$1,'Tillförd energi'!$B$1:$AQ$1,0),FALSE)</f>
        <v>0</v>
      </c>
      <c r="H398">
        <f>VLOOKUP($B398,'Tillförd energi'!$B$1:$AS$566,MATCH(H$1,'Tillförd energi'!$B$1:$AQ$1,0),FALSE)</f>
        <v>0</v>
      </c>
      <c r="I398">
        <f>VLOOKUP($B398,'Tillförd energi'!$B$1:$AS$566,MATCH(I$1,'Tillförd energi'!$B$1:$AQ$1,0),FALSE)</f>
        <v>0</v>
      </c>
      <c r="J398">
        <f>VLOOKUP($B398,'Tillförd energi'!$B$1:$AS$566,MATCH(J$1,'Tillförd energi'!$B$1:$AQ$1,0),FALSE)</f>
        <v>0</v>
      </c>
      <c r="K398">
        <v>0</v>
      </c>
      <c r="L398">
        <f>VLOOKUP($B398,'Tillförd energi'!$B$1:$AS$566,MATCH(L$1,'Tillförd energi'!$B$1:$AQ$1,0),FALSE)</f>
        <v>0</v>
      </c>
      <c r="M398">
        <f>VLOOKUP($B398,'Tillförd energi'!$B$1:$AS$566,MATCH(M$1,'Tillförd energi'!$B$1:$AQ$1,0),FALSE)</f>
        <v>0</v>
      </c>
      <c r="N398">
        <f>VLOOKUP($B398,'Tillförd energi'!$B$1:$AS$566,MATCH(N$1,'Tillförd energi'!$B$1:$AQ$1,0),FALSE)</f>
        <v>0</v>
      </c>
      <c r="O398">
        <f>VLOOKUP($B398,'Tillförd energi'!$B$1:$AS$566,MATCH(O$1,'Tillförd energi'!$B$1:$AQ$1,0),FALSE)</f>
        <v>0</v>
      </c>
      <c r="P398">
        <f>VLOOKUP($B398,'Tillförd energi'!$B$1:$AS$566,MATCH(P$1,'Tillförd energi'!$B$1:$AQ$1,0),FALSE)</f>
        <v>0</v>
      </c>
      <c r="Q398">
        <f>VLOOKUP($B398,'Tillförd energi'!$B$1:$AS$566,MATCH(Q$1,'Tillförd energi'!$B$1:$AQ$1,0),FALSE)</f>
        <v>0</v>
      </c>
      <c r="R398">
        <f>VLOOKUP($B398,'Tillförd energi'!$B$1:$AS$566,MATCH(R$1,'Tillförd energi'!$B$1:$AQ$1,0),FALSE)</f>
        <v>2.375</v>
      </c>
      <c r="S398">
        <f>VLOOKUP($B398,'Tillförd energi'!$B$1:$AS$566,MATCH(S$1,'Tillförd energi'!$B$1:$AQ$1,0),FALSE)</f>
        <v>0</v>
      </c>
      <c r="T398">
        <f>VLOOKUP($B398,'Tillförd energi'!$B$1:$AS$566,MATCH(T$1,'Tillförd energi'!$B$1:$AQ$1,0),FALSE)</f>
        <v>0</v>
      </c>
      <c r="U398">
        <f>VLOOKUP($B398,'Tillförd energi'!$B$1:$AS$566,MATCH(U$1,'Tillförd energi'!$B$1:$AQ$1,0),FALSE)</f>
        <v>0</v>
      </c>
      <c r="V398">
        <f>VLOOKUP($B398,'Tillförd energi'!$B$1:$AS$566,MATCH(V$1,'Tillförd energi'!$B$1:$AQ$1,0),FALSE)</f>
        <v>0</v>
      </c>
      <c r="W398">
        <f>VLOOKUP($B398,'Tillförd energi'!$B$1:$AS$566,MATCH(W$1,'Tillförd energi'!$B$1:$AQ$1,0),FALSE)</f>
        <v>0</v>
      </c>
      <c r="X398">
        <f>VLOOKUP($B398,'Tillförd energi'!$B$1:$AS$566,MATCH(X$1,'Tillförd energi'!$B$1:$AQ$1,0),FALSE)</f>
        <v>0</v>
      </c>
      <c r="Y398">
        <f>VLOOKUP($B398,'Tillförd energi'!$B$1:$AS$566,MATCH(Y$1,'Tillförd energi'!$B$1:$AQ$1,0),FALSE)</f>
        <v>0</v>
      </c>
      <c r="Z398">
        <f>VLOOKUP($B398,'Tillförd energi'!$B$1:$AS$566,MATCH(Z$1,'Tillförd energi'!$B$1:$AQ$1,0),FALSE)</f>
        <v>0</v>
      </c>
      <c r="AA398">
        <f>VLOOKUP($B398,'Tillförd energi'!$B$1:$AS$566,MATCH(AA$1,'Tillförd energi'!$B$1:$AQ$1,0),FALSE)</f>
        <v>0</v>
      </c>
      <c r="AB398">
        <f>VLOOKUP($B398,'Tillförd energi'!$B$1:$AS$566,MATCH(AB$1,'Tillförd energi'!$B$1:$AQ$1,0),FALSE)</f>
        <v>0</v>
      </c>
      <c r="AC398">
        <f>VLOOKUP($B398,'Tillförd energi'!$B$1:$AS$566,MATCH(AC$1,'Tillförd energi'!$B$1:$AQ$1,0),FALSE)</f>
        <v>0</v>
      </c>
      <c r="AD398">
        <f>VLOOKUP($B398,'Tillförd energi'!$B$1:$AS$566,MATCH(AD$1,'Tillförd energi'!$B$1:$AQ$1,0),FALSE)</f>
        <v>0</v>
      </c>
      <c r="AE398">
        <f>VLOOKUP($B398,'Tillförd energi'!$B$1:$AS$566,MATCH(AE$1,'Tillförd energi'!$B$1:$AQ$1,0),FALSE)</f>
        <v>0</v>
      </c>
      <c r="AF398">
        <f>VLOOKUP($B398,'Tillförd energi'!$B$1:$AS$566,MATCH(AF$1,'Tillförd energi'!$B$1:$AQ$1,0),FALSE)</f>
        <v>6.1445E-2</v>
      </c>
      <c r="AG398">
        <f>IFERROR(VLOOKUP(B398,Miljö!$B$1:$S$476,9,FALSE)/1,0)</f>
        <v>0</v>
      </c>
      <c r="AI398">
        <f t="shared" si="60"/>
        <v>2.4384449999999998</v>
      </c>
      <c r="AJ398">
        <f t="shared" si="61"/>
        <v>2.4384449999999998</v>
      </c>
      <c r="AK398">
        <f>IF(ISERROR(1/VLOOKUP($B398,Leveranser!$B$1:$S$500,MATCH("såld värme (gwh)",Leveranser!$B$1:$S$1,0),FALSE)),"",VLOOKUP($B398,Leveranser!$B$1:$S$500,MATCH("såld värme (gwh)",Leveranser!$B$1:$S$1,0),FALSE))</f>
        <v>1.58</v>
      </c>
      <c r="AL398" s="22">
        <f>VLOOKUP($B398,Leveranser!$B$1:$Y$500,MATCH("Totalt såld fjärrvärme till andra fjärrvärmeföretag",Leveranser!$B$1:$AA$1,0),FALSE)</f>
        <v>0</v>
      </c>
      <c r="AM398" s="22">
        <f>IF(ISERROR(1/VLOOKUP($B398,Miljö!$B$1:$S$500,MATCH("Såld mängd produktionsspecifik fjärrvärme (GWh)",Miljö!$B$1:$R$1,0),FALSE)),0,VLOOKUP($B398,Miljö!$B$1:$S$500,MATCH("Såld mängd produktionsspecifik fjärrvärme (GWh)",Miljö!$B$1:$R$1,0),FALSE))</f>
        <v>0</v>
      </c>
      <c r="AN398" s="23">
        <f t="shared" si="62"/>
        <v>0.64795392145404151</v>
      </c>
      <c r="AP398" t="str">
        <f>VLOOKUP($B398,'Miljövärden urval för publ'!$B$1:$H$450,7,FALSE)</f>
        <v>Ja</v>
      </c>
      <c r="AQ398" t="str">
        <f>VLOOKUP($B398,'Miljövärden urval för publ'!$B$1:$H$450,6,FALSE)</f>
        <v>Ja</v>
      </c>
      <c r="AU398">
        <f t="shared" si="63"/>
        <v>6.1445E-2</v>
      </c>
      <c r="AV398">
        <f t="shared" si="64"/>
        <v>0</v>
      </c>
      <c r="AW398">
        <f t="shared" si="65"/>
        <v>0</v>
      </c>
      <c r="AX398">
        <f t="shared" si="66"/>
        <v>2.375</v>
      </c>
      <c r="AZ398">
        <f t="shared" si="67"/>
        <v>0</v>
      </c>
      <c r="BA398">
        <f t="shared" si="68"/>
        <v>0</v>
      </c>
      <c r="BC398">
        <f t="shared" si="69"/>
        <v>2.375</v>
      </c>
    </row>
    <row r="399" spans="1:55" ht="15" customHeight="1" x14ac:dyDescent="0.25">
      <c r="A399" t="s">
        <v>547</v>
      </c>
      <c r="B399" t="s">
        <v>550</v>
      </c>
      <c r="C399">
        <f>VLOOKUP($B399,'Tillförd energi'!$B$1:$AS$566,MATCH(C$1,'Tillförd energi'!$B$1:$AQ$1,0),FALSE)</f>
        <v>0</v>
      </c>
      <c r="D399">
        <f>VLOOKUP($B399,'Tillförd energi'!$B$1:$AS$566,MATCH(D$1,'Tillförd energi'!$B$1:$AQ$1,0),FALSE)</f>
        <v>0.06</v>
      </c>
      <c r="E399">
        <f>VLOOKUP($B399,'Tillförd energi'!$B$1:$AS$566,MATCH(E$1,'Tillförd energi'!$B$1:$AQ$1,0),FALSE)</f>
        <v>0</v>
      </c>
      <c r="F399">
        <f>VLOOKUP($B399,'Tillförd energi'!$B$1:$AS$566,MATCH(F$1,'Tillförd energi'!$B$1:$AQ$1,0),FALSE)</f>
        <v>0</v>
      </c>
      <c r="G399">
        <f>VLOOKUP($B399,'Tillförd energi'!$B$1:$AS$566,MATCH(G$1,'Tillförd energi'!$B$1:$AQ$1,0),FALSE)</f>
        <v>0</v>
      </c>
      <c r="H399">
        <f>VLOOKUP($B399,'Tillförd energi'!$B$1:$AS$566,MATCH(H$1,'Tillförd energi'!$B$1:$AQ$1,0),FALSE)</f>
        <v>0</v>
      </c>
      <c r="I399">
        <f>VLOOKUP($B399,'Tillförd energi'!$B$1:$AS$566,MATCH(I$1,'Tillförd energi'!$B$1:$AQ$1,0),FALSE)</f>
        <v>0</v>
      </c>
      <c r="J399">
        <f>VLOOKUP($B399,'Tillförd energi'!$B$1:$AS$566,MATCH(J$1,'Tillförd energi'!$B$1:$AQ$1,0),FALSE)</f>
        <v>0</v>
      </c>
      <c r="K399">
        <v>0</v>
      </c>
      <c r="L399">
        <f>VLOOKUP($B399,'Tillförd energi'!$B$1:$AS$566,MATCH(L$1,'Tillförd energi'!$B$1:$AQ$1,0),FALSE)</f>
        <v>0</v>
      </c>
      <c r="M399">
        <f>VLOOKUP($B399,'Tillförd energi'!$B$1:$AS$566,MATCH(M$1,'Tillförd energi'!$B$1:$AQ$1,0),FALSE)</f>
        <v>0</v>
      </c>
      <c r="N399">
        <f>VLOOKUP($B399,'Tillförd energi'!$B$1:$AS$566,MATCH(N$1,'Tillförd energi'!$B$1:$AQ$1,0),FALSE)</f>
        <v>0</v>
      </c>
      <c r="O399">
        <f>VLOOKUP($B399,'Tillförd energi'!$B$1:$AS$566,MATCH(O$1,'Tillförd energi'!$B$1:$AQ$1,0),FALSE)</f>
        <v>0</v>
      </c>
      <c r="P399">
        <f>VLOOKUP($B399,'Tillförd energi'!$B$1:$AS$566,MATCH(P$1,'Tillförd energi'!$B$1:$AQ$1,0),FALSE)</f>
        <v>0</v>
      </c>
      <c r="Q399">
        <f>VLOOKUP($B399,'Tillförd energi'!$B$1:$AS$566,MATCH(Q$1,'Tillförd energi'!$B$1:$AQ$1,0),FALSE)</f>
        <v>0</v>
      </c>
      <c r="R399">
        <f>VLOOKUP($B399,'Tillförd energi'!$B$1:$AS$566,MATCH(R$1,'Tillförd energi'!$B$1:$AQ$1,0),FALSE)</f>
        <v>9.6999999999999993</v>
      </c>
      <c r="S399">
        <f>VLOOKUP($B399,'Tillförd energi'!$B$1:$AS$566,MATCH(S$1,'Tillförd energi'!$B$1:$AQ$1,0),FALSE)</f>
        <v>5.9</v>
      </c>
      <c r="T399">
        <f>VLOOKUP($B399,'Tillförd energi'!$B$1:$AS$566,MATCH(T$1,'Tillförd energi'!$B$1:$AQ$1,0),FALSE)</f>
        <v>0</v>
      </c>
      <c r="U399">
        <f>VLOOKUP($B399,'Tillförd energi'!$B$1:$AS$566,MATCH(U$1,'Tillförd energi'!$B$1:$AQ$1,0),FALSE)</f>
        <v>0</v>
      </c>
      <c r="V399">
        <f>VLOOKUP($B399,'Tillförd energi'!$B$1:$AS$566,MATCH(V$1,'Tillförd energi'!$B$1:$AQ$1,0),FALSE)</f>
        <v>0</v>
      </c>
      <c r="W399">
        <f>VLOOKUP($B399,'Tillförd energi'!$B$1:$AS$566,MATCH(W$1,'Tillförd energi'!$B$1:$AQ$1,0),FALSE)</f>
        <v>0</v>
      </c>
      <c r="X399">
        <f>VLOOKUP($B399,'Tillförd energi'!$B$1:$AS$566,MATCH(X$1,'Tillförd energi'!$B$1:$AQ$1,0),FALSE)</f>
        <v>0</v>
      </c>
      <c r="Y399">
        <f>VLOOKUP($B399,'Tillförd energi'!$B$1:$AS$566,MATCH(Y$1,'Tillförd energi'!$B$1:$AQ$1,0),FALSE)</f>
        <v>0</v>
      </c>
      <c r="Z399">
        <f>VLOOKUP($B399,'Tillförd energi'!$B$1:$AS$566,MATCH(Z$1,'Tillförd energi'!$B$1:$AQ$1,0),FALSE)</f>
        <v>0</v>
      </c>
      <c r="AA399">
        <f>VLOOKUP($B399,'Tillförd energi'!$B$1:$AS$566,MATCH(AA$1,'Tillförd energi'!$B$1:$AQ$1,0),FALSE)</f>
        <v>0</v>
      </c>
      <c r="AB399">
        <f>VLOOKUP($B399,'Tillförd energi'!$B$1:$AS$566,MATCH(AB$1,'Tillförd energi'!$B$1:$AQ$1,0),FALSE)</f>
        <v>0</v>
      </c>
      <c r="AC399">
        <f>VLOOKUP($B399,'Tillförd energi'!$B$1:$AS$566,MATCH(AC$1,'Tillförd energi'!$B$1:$AQ$1,0),FALSE)</f>
        <v>0</v>
      </c>
      <c r="AD399">
        <f>VLOOKUP($B399,'Tillförd energi'!$B$1:$AS$566,MATCH(AD$1,'Tillförd energi'!$B$1:$AQ$1,0),FALSE)</f>
        <v>0</v>
      </c>
      <c r="AE399">
        <f>VLOOKUP($B399,'Tillförd energi'!$B$1:$AS$566,MATCH(AE$1,'Tillförd energi'!$B$1:$AQ$1,0),FALSE)</f>
        <v>0</v>
      </c>
      <c r="AF399">
        <f>VLOOKUP($B399,'Tillförd energi'!$B$1:$AS$566,MATCH(AF$1,'Tillförd energi'!$B$1:$AQ$1,0),FALSE)</f>
        <v>0.21299999999999999</v>
      </c>
      <c r="AG399">
        <f>IFERROR(VLOOKUP(B399,Miljö!$B$1:$S$476,9,FALSE)/1,0)</f>
        <v>0</v>
      </c>
      <c r="AI399">
        <f t="shared" si="60"/>
        <v>15.872999999999999</v>
      </c>
      <c r="AJ399">
        <f t="shared" si="61"/>
        <v>15.872999999999999</v>
      </c>
      <c r="AK399">
        <f>IF(ISERROR(1/VLOOKUP($B399,Leveranser!$B$1:$S$500,MATCH("såld värme (gwh)",Leveranser!$B$1:$S$1,0),FALSE)),"",VLOOKUP($B399,Leveranser!$B$1:$S$500,MATCH("såld värme (gwh)",Leveranser!$B$1:$S$1,0),FALSE))</f>
        <v>8.58</v>
      </c>
      <c r="AL399" s="22">
        <f>VLOOKUP($B399,Leveranser!$B$1:$Y$500,MATCH("Totalt såld fjärrvärme till andra fjärrvärmeföretag",Leveranser!$B$1:$AA$1,0),FALSE)</f>
        <v>0</v>
      </c>
      <c r="AM399" s="22">
        <f>IF(ISERROR(1/VLOOKUP($B399,Miljö!$B$1:$S$500,MATCH("Såld mängd produktionsspecifik fjärrvärme (GWh)",Miljö!$B$1:$R$1,0),FALSE)),0,VLOOKUP($B399,Miljö!$B$1:$S$500,MATCH("Såld mängd produktionsspecifik fjärrvärme (GWh)",Miljö!$B$1:$R$1,0),FALSE))</f>
        <v>0</v>
      </c>
      <c r="AN399" s="23">
        <f t="shared" si="62"/>
        <v>0.54054054054054057</v>
      </c>
      <c r="AP399" t="str">
        <f>VLOOKUP($B399,'Miljövärden urval för publ'!$B$1:$H$450,7,FALSE)</f>
        <v>Ja</v>
      </c>
      <c r="AQ399" t="str">
        <f>VLOOKUP($B399,'Miljövärden urval för publ'!$B$1:$H$450,6,FALSE)</f>
        <v>Ja</v>
      </c>
      <c r="AU399">
        <f t="shared" si="63"/>
        <v>0.21299999999999999</v>
      </c>
      <c r="AV399">
        <f t="shared" si="64"/>
        <v>0</v>
      </c>
      <c r="AW399">
        <f t="shared" si="65"/>
        <v>0</v>
      </c>
      <c r="AX399">
        <f t="shared" si="66"/>
        <v>15.6</v>
      </c>
      <c r="AZ399">
        <f t="shared" si="67"/>
        <v>0</v>
      </c>
      <c r="BA399">
        <f t="shared" si="68"/>
        <v>0</v>
      </c>
      <c r="BC399">
        <f t="shared" si="69"/>
        <v>15.6</v>
      </c>
    </row>
    <row r="400" spans="1:55" ht="15" customHeight="1" x14ac:dyDescent="0.25">
      <c r="A400" t="s">
        <v>547</v>
      </c>
      <c r="B400" t="s">
        <v>551</v>
      </c>
      <c r="C400">
        <f>VLOOKUP($B400,'Tillförd energi'!$B$1:$AS$566,MATCH(C$1,'Tillförd energi'!$B$1:$AQ$1,0),FALSE)</f>
        <v>0</v>
      </c>
      <c r="D400">
        <f>VLOOKUP($B400,'Tillförd energi'!$B$1:$AS$566,MATCH(D$1,'Tillförd energi'!$B$1:$AQ$1,0),FALSE)</f>
        <v>1.1000000000000001</v>
      </c>
      <c r="E400">
        <f>VLOOKUP($B400,'Tillförd energi'!$B$1:$AS$566,MATCH(E$1,'Tillförd energi'!$B$1:$AQ$1,0),FALSE)</f>
        <v>0</v>
      </c>
      <c r="F400">
        <f>VLOOKUP($B400,'Tillförd energi'!$B$1:$AS$566,MATCH(F$1,'Tillförd energi'!$B$1:$AQ$1,0),FALSE)</f>
        <v>0</v>
      </c>
      <c r="G400">
        <f>VLOOKUP($B400,'Tillförd energi'!$B$1:$AS$566,MATCH(G$1,'Tillförd energi'!$B$1:$AQ$1,0),FALSE)</f>
        <v>0</v>
      </c>
      <c r="H400">
        <f>VLOOKUP($B400,'Tillförd energi'!$B$1:$AS$566,MATCH(H$1,'Tillförd energi'!$B$1:$AQ$1,0),FALSE)</f>
        <v>0</v>
      </c>
      <c r="I400">
        <f>VLOOKUP($B400,'Tillförd energi'!$B$1:$AS$566,MATCH(I$1,'Tillförd energi'!$B$1:$AQ$1,0),FALSE)</f>
        <v>25.132000000000001</v>
      </c>
      <c r="J400">
        <f>VLOOKUP($B400,'Tillförd energi'!$B$1:$AS$566,MATCH(J$1,'Tillförd energi'!$B$1:$AQ$1,0),FALSE)</f>
        <v>1.61059</v>
      </c>
      <c r="K400">
        <v>0</v>
      </c>
      <c r="L400">
        <f>VLOOKUP($B400,'Tillförd energi'!$B$1:$AS$566,MATCH(L$1,'Tillförd energi'!$B$1:$AQ$1,0),FALSE)</f>
        <v>185.6</v>
      </c>
      <c r="M400">
        <f>VLOOKUP($B400,'Tillförd energi'!$B$1:$AS$566,MATCH(M$1,'Tillförd energi'!$B$1:$AQ$1,0),FALSE)</f>
        <v>0</v>
      </c>
      <c r="N400">
        <f>VLOOKUP($B400,'Tillförd energi'!$B$1:$AS$566,MATCH(N$1,'Tillförd energi'!$B$1:$AQ$1,0),FALSE)</f>
        <v>0</v>
      </c>
      <c r="O400">
        <f>VLOOKUP($B400,'Tillförd energi'!$B$1:$AS$566,MATCH(O$1,'Tillförd energi'!$B$1:$AQ$1,0),FALSE)</f>
        <v>0</v>
      </c>
      <c r="P400">
        <f>VLOOKUP($B400,'Tillförd energi'!$B$1:$AS$566,MATCH(P$1,'Tillförd energi'!$B$1:$AQ$1,0),FALSE)</f>
        <v>7.6450500000000003</v>
      </c>
      <c r="Q400">
        <f>VLOOKUP($B400,'Tillförd energi'!$B$1:$AS$566,MATCH(Q$1,'Tillförd energi'!$B$1:$AQ$1,0),FALSE)</f>
        <v>4.5148200000000003</v>
      </c>
      <c r="R400">
        <f>VLOOKUP($B400,'Tillförd energi'!$B$1:$AS$566,MATCH(R$1,'Tillförd energi'!$B$1:$AQ$1,0),FALSE)</f>
        <v>0</v>
      </c>
      <c r="S400">
        <f>VLOOKUP($B400,'Tillförd energi'!$B$1:$AS$566,MATCH(S$1,'Tillförd energi'!$B$1:$AQ$1,0),FALSE)</f>
        <v>0</v>
      </c>
      <c r="T400">
        <f>VLOOKUP($B400,'Tillförd energi'!$B$1:$AS$566,MATCH(T$1,'Tillförd energi'!$B$1:$AQ$1,0),FALSE)</f>
        <v>0</v>
      </c>
      <c r="U400">
        <f>VLOOKUP($B400,'Tillförd energi'!$B$1:$AS$566,MATCH(U$1,'Tillförd energi'!$B$1:$AQ$1,0),FALSE)</f>
        <v>0</v>
      </c>
      <c r="V400">
        <f>VLOOKUP($B400,'Tillförd energi'!$B$1:$AS$566,MATCH(V$1,'Tillförd energi'!$B$1:$AQ$1,0),FALSE)</f>
        <v>0</v>
      </c>
      <c r="W400">
        <f>VLOOKUP($B400,'Tillförd energi'!$B$1:$AS$566,MATCH(W$1,'Tillförd energi'!$B$1:$AQ$1,0),FALSE)</f>
        <v>1.645</v>
      </c>
      <c r="X400">
        <f>VLOOKUP($B400,'Tillförd energi'!$B$1:$AS$566,MATCH(X$1,'Tillförd energi'!$B$1:$AQ$1,0),FALSE)</f>
        <v>0</v>
      </c>
      <c r="Y400">
        <f>VLOOKUP($B400,'Tillförd energi'!$B$1:$AS$566,MATCH(Y$1,'Tillförd energi'!$B$1:$AQ$1,0),FALSE)</f>
        <v>0</v>
      </c>
      <c r="Z400">
        <f>VLOOKUP($B400,'Tillförd energi'!$B$1:$AS$566,MATCH(Z$1,'Tillförd energi'!$B$1:$AQ$1,0),FALSE)</f>
        <v>0</v>
      </c>
      <c r="AA400">
        <f>VLOOKUP($B400,'Tillförd energi'!$B$1:$AS$566,MATCH(AA$1,'Tillförd energi'!$B$1:$AQ$1,0),FALSE)</f>
        <v>0</v>
      </c>
      <c r="AB400">
        <f>VLOOKUP($B400,'Tillförd energi'!$B$1:$AS$566,MATCH(AB$1,'Tillförd energi'!$B$1:$AQ$1,0),FALSE)</f>
        <v>0</v>
      </c>
      <c r="AC400">
        <f>VLOOKUP($B400,'Tillförd energi'!$B$1:$AS$566,MATCH(AC$1,'Tillförd energi'!$B$1:$AQ$1,0),FALSE)</f>
        <v>0</v>
      </c>
      <c r="AD400">
        <f>VLOOKUP($B400,'Tillförd energi'!$B$1:$AS$566,MATCH(AD$1,'Tillförd energi'!$B$1:$AQ$1,0),FALSE)</f>
        <v>0.25800000000000001</v>
      </c>
      <c r="AE400">
        <f>VLOOKUP($B400,'Tillförd energi'!$B$1:$AS$566,MATCH(AE$1,'Tillförd energi'!$B$1:$AQ$1,0),FALSE)</f>
        <v>0</v>
      </c>
      <c r="AF400">
        <f>VLOOKUP($B400,'Tillförd energi'!$B$1:$AS$566,MATCH(AF$1,'Tillförd energi'!$B$1:$AQ$1,0),FALSE)</f>
        <v>8.5370000000000008</v>
      </c>
      <c r="AG400">
        <f>IFERROR(VLOOKUP(B400,Miljö!$B$1:$S$476,9,FALSE)/1,0)</f>
        <v>0</v>
      </c>
      <c r="AI400">
        <f t="shared" si="60"/>
        <v>236.04246000000003</v>
      </c>
      <c r="AJ400">
        <f t="shared" si="61"/>
        <v>236.04246000000003</v>
      </c>
      <c r="AK400">
        <f>IF(ISERROR(1/VLOOKUP($B400,Leveranser!$B$1:$S$500,MATCH("såld värme (gwh)",Leveranser!$B$1:$S$1,0),FALSE)),"",VLOOKUP($B400,Leveranser!$B$1:$S$500,MATCH("såld värme (gwh)",Leveranser!$B$1:$S$1,0),FALSE))</f>
        <v>158.703</v>
      </c>
      <c r="AL400" s="22">
        <f>VLOOKUP($B400,Leveranser!$B$1:$Y$500,MATCH("Totalt såld fjärrvärme till andra fjärrvärmeföretag",Leveranser!$B$1:$AA$1,0),FALSE)</f>
        <v>0</v>
      </c>
      <c r="AM400" s="22">
        <f>IF(ISERROR(1/VLOOKUP($B400,Miljö!$B$1:$S$500,MATCH("Såld mängd produktionsspecifik fjärrvärme (GWh)",Miljö!$B$1:$R$1,0),FALSE)),0,VLOOKUP($B400,Miljö!$B$1:$S$500,MATCH("Såld mängd produktionsspecifik fjärrvärme (GWh)",Miljö!$B$1:$R$1,0),FALSE))</f>
        <v>0</v>
      </c>
      <c r="AN400" s="23">
        <f t="shared" si="62"/>
        <v>0.67234937307465781</v>
      </c>
      <c r="AP400" t="str">
        <f>VLOOKUP($B400,'Miljövärden urval för publ'!$B$1:$H$450,7,FALSE)</f>
        <v>Ja</v>
      </c>
      <c r="AQ400" t="str">
        <f>VLOOKUP($B400,'Miljövärden urval för publ'!$B$1:$H$450,6,FALSE)</f>
        <v>Ja</v>
      </c>
      <c r="AU400">
        <f t="shared" si="63"/>
        <v>8.5370000000000008</v>
      </c>
      <c r="AV400">
        <f t="shared" si="64"/>
        <v>0</v>
      </c>
      <c r="AW400">
        <f t="shared" si="65"/>
        <v>12.159870000000002</v>
      </c>
      <c r="AX400">
        <f t="shared" si="66"/>
        <v>0</v>
      </c>
      <c r="AZ400">
        <f t="shared" si="67"/>
        <v>0</v>
      </c>
      <c r="BA400">
        <f t="shared" si="68"/>
        <v>0</v>
      </c>
      <c r="BC400">
        <f t="shared" si="69"/>
        <v>199.40486999999999</v>
      </c>
    </row>
    <row r="401" spans="1:55" ht="15" customHeight="1" x14ac:dyDescent="0.25">
      <c r="A401" t="s">
        <v>552</v>
      </c>
      <c r="B401" t="s">
        <v>553</v>
      </c>
      <c r="C401">
        <f>VLOOKUP($B401,'Tillförd energi'!$B$1:$AS$566,MATCH(C$1,'Tillförd energi'!$B$1:$AQ$1,0),FALSE)</f>
        <v>0</v>
      </c>
      <c r="D401">
        <f>VLOOKUP($B401,'Tillförd energi'!$B$1:$AS$566,MATCH(D$1,'Tillförd energi'!$B$1:$AQ$1,0),FALSE)</f>
        <v>0.19</v>
      </c>
      <c r="E401">
        <f>VLOOKUP($B401,'Tillförd energi'!$B$1:$AS$566,MATCH(E$1,'Tillförd energi'!$B$1:$AQ$1,0),FALSE)</f>
        <v>0</v>
      </c>
      <c r="F401">
        <f>VLOOKUP($B401,'Tillförd energi'!$B$1:$AS$566,MATCH(F$1,'Tillförd energi'!$B$1:$AQ$1,0),FALSE)</f>
        <v>0</v>
      </c>
      <c r="G401">
        <f>VLOOKUP($B401,'Tillförd energi'!$B$1:$AS$566,MATCH(G$1,'Tillförd energi'!$B$1:$AQ$1,0),FALSE)</f>
        <v>0</v>
      </c>
      <c r="H401">
        <f>VLOOKUP($B401,'Tillförd energi'!$B$1:$AS$566,MATCH(H$1,'Tillförd energi'!$B$1:$AQ$1,0),FALSE)</f>
        <v>0</v>
      </c>
      <c r="I401">
        <f>VLOOKUP($B401,'Tillförd energi'!$B$1:$AS$566,MATCH(I$1,'Tillförd energi'!$B$1:$AQ$1,0),FALSE)</f>
        <v>0</v>
      </c>
      <c r="J401">
        <f>VLOOKUP($B401,'Tillförd energi'!$B$1:$AS$566,MATCH(J$1,'Tillförd energi'!$B$1:$AQ$1,0),FALSE)</f>
        <v>0</v>
      </c>
      <c r="K401">
        <v>0</v>
      </c>
      <c r="L401">
        <f>VLOOKUP($B401,'Tillförd energi'!$B$1:$AS$566,MATCH(L$1,'Tillförd energi'!$B$1:$AQ$1,0),FALSE)</f>
        <v>0</v>
      </c>
      <c r="M401">
        <f>VLOOKUP($B401,'Tillförd energi'!$B$1:$AS$566,MATCH(M$1,'Tillförd energi'!$B$1:$AQ$1,0),FALSE)</f>
        <v>0</v>
      </c>
      <c r="N401">
        <f>VLOOKUP($B401,'Tillförd energi'!$B$1:$AS$566,MATCH(N$1,'Tillförd energi'!$B$1:$AQ$1,0),FALSE)</f>
        <v>33.328000000000003</v>
      </c>
      <c r="O401">
        <f>VLOOKUP($B401,'Tillförd energi'!$B$1:$AS$566,MATCH(O$1,'Tillförd energi'!$B$1:$AQ$1,0),FALSE)</f>
        <v>0</v>
      </c>
      <c r="P401">
        <f>VLOOKUP($B401,'Tillförd energi'!$B$1:$AS$566,MATCH(P$1,'Tillförd energi'!$B$1:$AQ$1,0),FALSE)</f>
        <v>0</v>
      </c>
      <c r="Q401">
        <f>VLOOKUP($B401,'Tillförd energi'!$B$1:$AS$566,MATCH(Q$1,'Tillförd energi'!$B$1:$AQ$1,0),FALSE)</f>
        <v>0</v>
      </c>
      <c r="R401">
        <f>VLOOKUP($B401,'Tillförd energi'!$B$1:$AS$566,MATCH(R$1,'Tillförd energi'!$B$1:$AQ$1,0),FALSE)</f>
        <v>0</v>
      </c>
      <c r="S401">
        <f>VLOOKUP($B401,'Tillförd energi'!$B$1:$AS$566,MATCH(S$1,'Tillförd energi'!$B$1:$AQ$1,0),FALSE)</f>
        <v>0</v>
      </c>
      <c r="T401">
        <f>VLOOKUP($B401,'Tillförd energi'!$B$1:$AS$566,MATCH(T$1,'Tillförd energi'!$B$1:$AQ$1,0),FALSE)</f>
        <v>0</v>
      </c>
      <c r="U401">
        <f>VLOOKUP($B401,'Tillförd energi'!$B$1:$AS$566,MATCH(U$1,'Tillförd energi'!$B$1:$AQ$1,0),FALSE)</f>
        <v>0</v>
      </c>
      <c r="V401">
        <f>VLOOKUP($B401,'Tillförd energi'!$B$1:$AS$566,MATCH(V$1,'Tillförd energi'!$B$1:$AQ$1,0),FALSE)</f>
        <v>0</v>
      </c>
      <c r="W401">
        <f>VLOOKUP($B401,'Tillförd energi'!$B$1:$AS$566,MATCH(W$1,'Tillförd energi'!$B$1:$AQ$1,0),FALSE)</f>
        <v>0</v>
      </c>
      <c r="X401">
        <f>VLOOKUP($B401,'Tillförd energi'!$B$1:$AS$566,MATCH(X$1,'Tillförd energi'!$B$1:$AQ$1,0),FALSE)</f>
        <v>0</v>
      </c>
      <c r="Y401">
        <f>VLOOKUP($B401,'Tillförd energi'!$B$1:$AS$566,MATCH(Y$1,'Tillförd energi'!$B$1:$AQ$1,0),FALSE)</f>
        <v>0</v>
      </c>
      <c r="Z401">
        <f>VLOOKUP($B401,'Tillförd energi'!$B$1:$AS$566,MATCH(Z$1,'Tillförd energi'!$B$1:$AQ$1,0),FALSE)</f>
        <v>0</v>
      </c>
      <c r="AA401">
        <f>VLOOKUP($B401,'Tillförd energi'!$B$1:$AS$566,MATCH(AA$1,'Tillförd energi'!$B$1:$AQ$1,0),FALSE)</f>
        <v>0</v>
      </c>
      <c r="AB401">
        <f>VLOOKUP($B401,'Tillförd energi'!$B$1:$AS$566,MATCH(AB$1,'Tillförd energi'!$B$1:$AQ$1,0),FALSE)</f>
        <v>0</v>
      </c>
      <c r="AC401">
        <f>VLOOKUP($B401,'Tillförd energi'!$B$1:$AS$566,MATCH(AC$1,'Tillförd energi'!$B$1:$AQ$1,0),FALSE)</f>
        <v>4.2300000000000004</v>
      </c>
      <c r="AD401">
        <f>VLOOKUP($B401,'Tillförd energi'!$B$1:$AS$566,MATCH(AD$1,'Tillförd energi'!$B$1:$AQ$1,0),FALSE)</f>
        <v>0</v>
      </c>
      <c r="AE401">
        <f>VLOOKUP($B401,'Tillförd energi'!$B$1:$AS$566,MATCH(AE$1,'Tillförd energi'!$B$1:$AQ$1,0),FALSE)</f>
        <v>0</v>
      </c>
      <c r="AF401">
        <f>VLOOKUP($B401,'Tillförd energi'!$B$1:$AS$566,MATCH(AF$1,'Tillförd energi'!$B$1:$AQ$1,0),FALSE)</f>
        <v>0.747</v>
      </c>
      <c r="AG401">
        <f>IFERROR(VLOOKUP(B401,Miljö!$B$1:$S$476,9,FALSE)/1,0)</f>
        <v>0</v>
      </c>
      <c r="AI401">
        <f t="shared" si="60"/>
        <v>38.495000000000005</v>
      </c>
      <c r="AJ401">
        <f t="shared" si="61"/>
        <v>38.495000000000005</v>
      </c>
      <c r="AK401">
        <f>IF(ISERROR(1/VLOOKUP($B401,Leveranser!$B$1:$S$500,MATCH("såld värme (gwh)",Leveranser!$B$1:$S$1,0),FALSE)),"",VLOOKUP($B401,Leveranser!$B$1:$S$500,MATCH("såld värme (gwh)",Leveranser!$B$1:$S$1,0),FALSE))</f>
        <v>24.9</v>
      </c>
      <c r="AL401" s="22">
        <f>VLOOKUP($B401,Leveranser!$B$1:$Y$500,MATCH("Totalt såld fjärrvärme till andra fjärrvärmeföretag",Leveranser!$B$1:$AA$1,0),FALSE)</f>
        <v>0</v>
      </c>
      <c r="AM401" s="22">
        <f>IF(ISERROR(1/VLOOKUP($B401,Miljö!$B$1:$S$500,MATCH("Såld mängd produktionsspecifik fjärrvärme (GWh)",Miljö!$B$1:$R$1,0),FALSE)),0,VLOOKUP($B401,Miljö!$B$1:$S$500,MATCH("Såld mängd produktionsspecifik fjärrvärme (GWh)",Miljö!$B$1:$R$1,0),FALSE))</f>
        <v>0</v>
      </c>
      <c r="AN401" s="23">
        <f t="shared" si="62"/>
        <v>0.6468372515911156</v>
      </c>
      <c r="AP401" t="str">
        <f>VLOOKUP($B401,'Miljövärden urval för publ'!$B$1:$H$450,7,FALSE)</f>
        <v>Ja</v>
      </c>
      <c r="AQ401" t="str">
        <f>VLOOKUP($B401,'Miljövärden urval för publ'!$B$1:$H$450,6,FALSE)</f>
        <v>Ja</v>
      </c>
      <c r="AU401">
        <f t="shared" si="63"/>
        <v>0.747</v>
      </c>
      <c r="AV401">
        <f t="shared" si="64"/>
        <v>0</v>
      </c>
      <c r="AW401">
        <f t="shared" si="65"/>
        <v>33.328000000000003</v>
      </c>
      <c r="AX401">
        <f t="shared" si="66"/>
        <v>0</v>
      </c>
      <c r="AZ401">
        <f t="shared" si="67"/>
        <v>0</v>
      </c>
      <c r="BA401">
        <f t="shared" si="68"/>
        <v>0</v>
      </c>
      <c r="BC401">
        <f t="shared" si="69"/>
        <v>33.328000000000003</v>
      </c>
    </row>
    <row r="402" spans="1:55" ht="15" customHeight="1" x14ac:dyDescent="0.25">
      <c r="A402" t="s">
        <v>554</v>
      </c>
      <c r="B402" t="s">
        <v>555</v>
      </c>
      <c r="C402">
        <f>VLOOKUP($B402,'Tillförd energi'!$B$1:$AS$566,MATCH(C$1,'Tillförd energi'!$B$1:$AQ$1,0),FALSE)</f>
        <v>0</v>
      </c>
      <c r="D402">
        <f>VLOOKUP($B402,'Tillförd energi'!$B$1:$AS$566,MATCH(D$1,'Tillförd energi'!$B$1:$AQ$1,0),FALSE)</f>
        <v>1.6</v>
      </c>
      <c r="E402">
        <f>VLOOKUP($B402,'Tillförd energi'!$B$1:$AS$566,MATCH(E$1,'Tillförd energi'!$B$1:$AQ$1,0),FALSE)</f>
        <v>0</v>
      </c>
      <c r="F402">
        <f>VLOOKUP($B402,'Tillförd energi'!$B$1:$AS$566,MATCH(F$1,'Tillförd energi'!$B$1:$AQ$1,0),FALSE)</f>
        <v>0</v>
      </c>
      <c r="G402">
        <f>VLOOKUP($B402,'Tillförd energi'!$B$1:$AS$566,MATCH(G$1,'Tillförd energi'!$B$1:$AQ$1,0),FALSE)</f>
        <v>0</v>
      </c>
      <c r="H402">
        <f>VLOOKUP($B402,'Tillförd energi'!$B$1:$AS$566,MATCH(H$1,'Tillförd energi'!$B$1:$AQ$1,0),FALSE)</f>
        <v>0</v>
      </c>
      <c r="I402">
        <f>VLOOKUP($B402,'Tillförd energi'!$B$1:$AS$566,MATCH(I$1,'Tillförd energi'!$B$1:$AQ$1,0),FALSE)</f>
        <v>0</v>
      </c>
      <c r="J402">
        <f>VLOOKUP($B402,'Tillförd energi'!$B$1:$AS$566,MATCH(J$1,'Tillförd energi'!$B$1:$AQ$1,0),FALSE)</f>
        <v>0</v>
      </c>
      <c r="K402">
        <v>0</v>
      </c>
      <c r="L402">
        <f>VLOOKUP($B402,'Tillförd energi'!$B$1:$AS$566,MATCH(L$1,'Tillförd energi'!$B$1:$AQ$1,0),FALSE)</f>
        <v>0</v>
      </c>
      <c r="M402">
        <f>VLOOKUP($B402,'Tillförd energi'!$B$1:$AS$566,MATCH(M$1,'Tillförd energi'!$B$1:$AQ$1,0),FALSE)</f>
        <v>0</v>
      </c>
      <c r="N402">
        <f>VLOOKUP($B402,'Tillförd energi'!$B$1:$AS$566,MATCH(N$1,'Tillförd energi'!$B$1:$AQ$1,0),FALSE)</f>
        <v>0</v>
      </c>
      <c r="O402">
        <f>VLOOKUP($B402,'Tillförd energi'!$B$1:$AS$566,MATCH(O$1,'Tillförd energi'!$B$1:$AQ$1,0),FALSE)</f>
        <v>0</v>
      </c>
      <c r="P402">
        <f>VLOOKUP($B402,'Tillförd energi'!$B$1:$AS$566,MATCH(P$1,'Tillförd energi'!$B$1:$AQ$1,0),FALSE)</f>
        <v>0</v>
      </c>
      <c r="Q402">
        <f>VLOOKUP($B402,'Tillförd energi'!$B$1:$AS$566,MATCH(Q$1,'Tillförd energi'!$B$1:$AQ$1,0),FALSE)</f>
        <v>50.6</v>
      </c>
      <c r="R402">
        <f>VLOOKUP($B402,'Tillförd energi'!$B$1:$AS$566,MATCH(R$1,'Tillförd energi'!$B$1:$AQ$1,0),FALSE)</f>
        <v>0</v>
      </c>
      <c r="S402">
        <f>VLOOKUP($B402,'Tillförd energi'!$B$1:$AS$566,MATCH(S$1,'Tillförd energi'!$B$1:$AQ$1,0),FALSE)</f>
        <v>0</v>
      </c>
      <c r="T402">
        <f>VLOOKUP($B402,'Tillförd energi'!$B$1:$AS$566,MATCH(T$1,'Tillförd energi'!$B$1:$AQ$1,0),FALSE)</f>
        <v>0</v>
      </c>
      <c r="U402">
        <f>VLOOKUP($B402,'Tillförd energi'!$B$1:$AS$566,MATCH(U$1,'Tillförd energi'!$B$1:$AQ$1,0),FALSE)</f>
        <v>0</v>
      </c>
      <c r="V402">
        <f>VLOOKUP($B402,'Tillförd energi'!$B$1:$AS$566,MATCH(V$1,'Tillförd energi'!$B$1:$AQ$1,0),FALSE)</f>
        <v>0</v>
      </c>
      <c r="W402">
        <f>VLOOKUP($B402,'Tillförd energi'!$B$1:$AS$566,MATCH(W$1,'Tillförd energi'!$B$1:$AQ$1,0),FALSE)</f>
        <v>0</v>
      </c>
      <c r="X402">
        <f>VLOOKUP($B402,'Tillförd energi'!$B$1:$AS$566,MATCH(X$1,'Tillförd energi'!$B$1:$AQ$1,0),FALSE)</f>
        <v>0</v>
      </c>
      <c r="Y402">
        <f>VLOOKUP($B402,'Tillförd energi'!$B$1:$AS$566,MATCH(Y$1,'Tillförd energi'!$B$1:$AQ$1,0),FALSE)</f>
        <v>0</v>
      </c>
      <c r="Z402">
        <f>VLOOKUP($B402,'Tillförd energi'!$B$1:$AS$566,MATCH(Z$1,'Tillförd energi'!$B$1:$AQ$1,0),FALSE)</f>
        <v>0</v>
      </c>
      <c r="AA402">
        <f>VLOOKUP($B402,'Tillförd energi'!$B$1:$AS$566,MATCH(AA$1,'Tillförd energi'!$B$1:$AQ$1,0),FALSE)</f>
        <v>0</v>
      </c>
      <c r="AB402">
        <f>VLOOKUP($B402,'Tillförd energi'!$B$1:$AS$566,MATCH(AB$1,'Tillförd energi'!$B$1:$AQ$1,0),FALSE)</f>
        <v>0</v>
      </c>
      <c r="AC402">
        <f>VLOOKUP($B402,'Tillförd energi'!$B$1:$AS$566,MATCH(AC$1,'Tillförd energi'!$B$1:$AQ$1,0),FALSE)</f>
        <v>5.3</v>
      </c>
      <c r="AD402">
        <f>VLOOKUP($B402,'Tillförd energi'!$B$1:$AS$566,MATCH(AD$1,'Tillförd energi'!$B$1:$AQ$1,0),FALSE)</f>
        <v>0</v>
      </c>
      <c r="AE402">
        <f>VLOOKUP($B402,'Tillförd energi'!$B$1:$AS$566,MATCH(AE$1,'Tillförd energi'!$B$1:$AQ$1,0),FALSE)</f>
        <v>0</v>
      </c>
      <c r="AF402">
        <f>VLOOKUP($B402,'Tillförd energi'!$B$1:$AS$566,MATCH(AF$1,'Tillförd energi'!$B$1:$AQ$1,0),FALSE)</f>
        <v>1.7</v>
      </c>
      <c r="AG402">
        <f>IFERROR(VLOOKUP(B402,Miljö!$B$1:$S$476,9,FALSE)/1,0)</f>
        <v>0</v>
      </c>
      <c r="AI402">
        <f t="shared" si="60"/>
        <v>59.2</v>
      </c>
      <c r="AJ402">
        <f t="shared" si="61"/>
        <v>59.2</v>
      </c>
      <c r="AK402">
        <f>IF(ISERROR(1/VLOOKUP($B402,Leveranser!$B$1:$S$500,MATCH("såld värme (gwh)",Leveranser!$B$1:$S$1,0),FALSE)),"",VLOOKUP($B402,Leveranser!$B$1:$S$500,MATCH("såld värme (gwh)",Leveranser!$B$1:$S$1,0),FALSE))</f>
        <v>43.6</v>
      </c>
      <c r="AL402" s="22">
        <f>VLOOKUP($B402,Leveranser!$B$1:$Y$500,MATCH("Totalt såld fjärrvärme till andra fjärrvärmeföretag",Leveranser!$B$1:$AA$1,0),FALSE)</f>
        <v>0</v>
      </c>
      <c r="AM402" s="22">
        <f>IF(ISERROR(1/VLOOKUP($B402,Miljö!$B$1:$S$500,MATCH("Såld mängd produktionsspecifik fjärrvärme (GWh)",Miljö!$B$1:$R$1,0),FALSE)),0,VLOOKUP($B402,Miljö!$B$1:$S$500,MATCH("Såld mängd produktionsspecifik fjärrvärme (GWh)",Miljö!$B$1:$R$1,0),FALSE))</f>
        <v>0</v>
      </c>
      <c r="AN402" s="23">
        <f t="shared" si="62"/>
        <v>0.73648648648648651</v>
      </c>
      <c r="AP402" t="str">
        <f>VLOOKUP($B402,'Miljövärden urval för publ'!$B$1:$H$450,7,FALSE)</f>
        <v>Ja</v>
      </c>
      <c r="AQ402" t="str">
        <f>VLOOKUP($B402,'Miljövärden urval för publ'!$B$1:$H$450,6,FALSE)</f>
        <v>Ja</v>
      </c>
      <c r="AU402">
        <f t="shared" si="63"/>
        <v>1.7</v>
      </c>
      <c r="AV402">
        <f t="shared" si="64"/>
        <v>0</v>
      </c>
      <c r="AW402">
        <f t="shared" si="65"/>
        <v>50.6</v>
      </c>
      <c r="AX402">
        <f t="shared" si="66"/>
        <v>0</v>
      </c>
      <c r="AZ402">
        <f t="shared" si="67"/>
        <v>0</v>
      </c>
      <c r="BA402">
        <f t="shared" si="68"/>
        <v>0</v>
      </c>
      <c r="BC402">
        <f t="shared" si="69"/>
        <v>50.6</v>
      </c>
    </row>
    <row r="403" spans="1:55" ht="15" customHeight="1" x14ac:dyDescent="0.25">
      <c r="A403" t="s">
        <v>556</v>
      </c>
      <c r="B403" t="s">
        <v>557</v>
      </c>
      <c r="C403">
        <f>VLOOKUP($B403,'Tillförd energi'!$B$1:$AS$566,MATCH(C$1,'Tillförd energi'!$B$1:$AQ$1,0),FALSE)</f>
        <v>0</v>
      </c>
      <c r="D403">
        <f>VLOOKUP($B403,'Tillförd energi'!$B$1:$AS$566,MATCH(D$1,'Tillförd energi'!$B$1:$AQ$1,0),FALSE)</f>
        <v>0.43351000000000001</v>
      </c>
      <c r="E403">
        <f>VLOOKUP($B403,'Tillförd energi'!$B$1:$AS$566,MATCH(E$1,'Tillförd energi'!$B$1:$AQ$1,0),FALSE)</f>
        <v>0</v>
      </c>
      <c r="F403">
        <f>VLOOKUP($B403,'Tillförd energi'!$B$1:$AS$566,MATCH(F$1,'Tillförd energi'!$B$1:$AQ$1,0),FALSE)</f>
        <v>0</v>
      </c>
      <c r="G403">
        <f>VLOOKUP($B403,'Tillförd energi'!$B$1:$AS$566,MATCH(G$1,'Tillförd energi'!$B$1:$AQ$1,0),FALSE)</f>
        <v>0</v>
      </c>
      <c r="H403">
        <f>VLOOKUP($B403,'Tillförd energi'!$B$1:$AS$566,MATCH(H$1,'Tillförd energi'!$B$1:$AQ$1,0),FALSE)</f>
        <v>0</v>
      </c>
      <c r="I403">
        <f>VLOOKUP($B403,'Tillförd energi'!$B$1:$AS$566,MATCH(I$1,'Tillförd energi'!$B$1:$AQ$1,0),FALSE)</f>
        <v>0</v>
      </c>
      <c r="J403">
        <f>VLOOKUP($B403,'Tillförd energi'!$B$1:$AS$566,MATCH(J$1,'Tillförd energi'!$B$1:$AQ$1,0),FALSE)</f>
        <v>0</v>
      </c>
      <c r="K403">
        <v>0</v>
      </c>
      <c r="L403">
        <f>VLOOKUP($B403,'Tillförd energi'!$B$1:$AS$566,MATCH(L$1,'Tillförd energi'!$B$1:$AQ$1,0),FALSE)</f>
        <v>0</v>
      </c>
      <c r="M403">
        <f>VLOOKUP($B403,'Tillförd energi'!$B$1:$AS$566,MATCH(M$1,'Tillförd energi'!$B$1:$AQ$1,0),FALSE)</f>
        <v>0</v>
      </c>
      <c r="N403">
        <f>VLOOKUP($B403,'Tillförd energi'!$B$1:$AS$566,MATCH(N$1,'Tillförd energi'!$B$1:$AQ$1,0),FALSE)</f>
        <v>0</v>
      </c>
      <c r="O403">
        <f>VLOOKUP($B403,'Tillförd energi'!$B$1:$AS$566,MATCH(O$1,'Tillförd energi'!$B$1:$AQ$1,0),FALSE)</f>
        <v>0</v>
      </c>
      <c r="P403">
        <f>VLOOKUP($B403,'Tillförd energi'!$B$1:$AS$566,MATCH(P$1,'Tillförd energi'!$B$1:$AQ$1,0),FALSE)</f>
        <v>9.1127400000000005</v>
      </c>
      <c r="Q403">
        <f>VLOOKUP($B403,'Tillförd energi'!$B$1:$AS$566,MATCH(Q$1,'Tillförd energi'!$B$1:$AQ$1,0),FALSE)</f>
        <v>0</v>
      </c>
      <c r="R403">
        <f>VLOOKUP($B403,'Tillförd energi'!$B$1:$AS$566,MATCH(R$1,'Tillförd energi'!$B$1:$AQ$1,0),FALSE)</f>
        <v>0</v>
      </c>
      <c r="S403">
        <f>VLOOKUP($B403,'Tillförd energi'!$B$1:$AS$566,MATCH(S$1,'Tillförd energi'!$B$1:$AQ$1,0),FALSE)</f>
        <v>0</v>
      </c>
      <c r="T403">
        <f>VLOOKUP($B403,'Tillförd energi'!$B$1:$AS$566,MATCH(T$1,'Tillförd energi'!$B$1:$AQ$1,0),FALSE)</f>
        <v>0</v>
      </c>
      <c r="U403">
        <f>VLOOKUP($B403,'Tillförd energi'!$B$1:$AS$566,MATCH(U$1,'Tillförd energi'!$B$1:$AQ$1,0),FALSE)</f>
        <v>0</v>
      </c>
      <c r="V403">
        <f>VLOOKUP($B403,'Tillförd energi'!$B$1:$AS$566,MATCH(V$1,'Tillförd energi'!$B$1:$AQ$1,0),FALSE)</f>
        <v>0</v>
      </c>
      <c r="W403">
        <f>VLOOKUP($B403,'Tillförd energi'!$B$1:$AS$566,MATCH(W$1,'Tillförd energi'!$B$1:$AQ$1,0),FALSE)</f>
        <v>0.25705</v>
      </c>
      <c r="X403">
        <f>VLOOKUP($B403,'Tillförd energi'!$B$1:$AS$566,MATCH(X$1,'Tillförd energi'!$B$1:$AQ$1,0),FALSE)</f>
        <v>0</v>
      </c>
      <c r="Y403">
        <f>VLOOKUP($B403,'Tillförd energi'!$B$1:$AS$566,MATCH(Y$1,'Tillförd energi'!$B$1:$AQ$1,0),FALSE)</f>
        <v>0</v>
      </c>
      <c r="Z403">
        <f>VLOOKUP($B403,'Tillförd energi'!$B$1:$AS$566,MATCH(Z$1,'Tillförd energi'!$B$1:$AQ$1,0),FALSE)</f>
        <v>0</v>
      </c>
      <c r="AA403">
        <f>VLOOKUP($B403,'Tillförd energi'!$B$1:$AS$566,MATCH(AA$1,'Tillförd energi'!$B$1:$AQ$1,0),FALSE)</f>
        <v>0</v>
      </c>
      <c r="AB403">
        <f>VLOOKUP($B403,'Tillförd energi'!$B$1:$AS$566,MATCH(AB$1,'Tillförd energi'!$B$1:$AQ$1,0),FALSE)</f>
        <v>0</v>
      </c>
      <c r="AC403">
        <f>VLOOKUP($B403,'Tillförd energi'!$B$1:$AS$566,MATCH(AC$1,'Tillförd energi'!$B$1:$AQ$1,0),FALSE)</f>
        <v>0</v>
      </c>
      <c r="AD403">
        <f>VLOOKUP($B403,'Tillförd energi'!$B$1:$AS$566,MATCH(AD$1,'Tillförd energi'!$B$1:$AQ$1,0),FALSE)</f>
        <v>0</v>
      </c>
      <c r="AE403">
        <f>VLOOKUP($B403,'Tillförd energi'!$B$1:$AS$566,MATCH(AE$1,'Tillförd energi'!$B$1:$AQ$1,0),FALSE)</f>
        <v>0</v>
      </c>
      <c r="AF403">
        <f>VLOOKUP($B403,'Tillförd energi'!$B$1:$AS$566,MATCH(AF$1,'Tillförd energi'!$B$1:$AQ$1,0),FALSE)</f>
        <v>0.25198999999999999</v>
      </c>
      <c r="AG403">
        <f>IFERROR(VLOOKUP(B403,Miljö!$B$1:$S$476,9,FALSE)/1,0)</f>
        <v>0</v>
      </c>
      <c r="AI403">
        <f t="shared" si="60"/>
        <v>10.055289999999999</v>
      </c>
      <c r="AJ403">
        <f t="shared" si="61"/>
        <v>10.055289999999999</v>
      </c>
      <c r="AK403">
        <f>IF(ISERROR(1/VLOOKUP($B403,Leveranser!$B$1:$S$500,MATCH("såld värme (gwh)",Leveranser!$B$1:$S$1,0),FALSE)),"",VLOOKUP($B403,Leveranser!$B$1:$S$500,MATCH("såld värme (gwh)",Leveranser!$B$1:$S$1,0),FALSE))</f>
        <v>6.9749999999999996</v>
      </c>
      <c r="AL403" s="22">
        <f>VLOOKUP($B403,Leveranser!$B$1:$Y$500,MATCH("Totalt såld fjärrvärme till andra fjärrvärmeföretag",Leveranser!$B$1:$AA$1,0),FALSE)</f>
        <v>0</v>
      </c>
      <c r="AM403" s="22">
        <f>IF(ISERROR(1/VLOOKUP($B403,Miljö!$B$1:$S$500,MATCH("Såld mängd produktionsspecifik fjärrvärme (GWh)",Miljö!$B$1:$R$1,0),FALSE)),0,VLOOKUP($B403,Miljö!$B$1:$S$500,MATCH("Såld mängd produktionsspecifik fjärrvärme (GWh)",Miljö!$B$1:$R$1,0),FALSE))</f>
        <v>0</v>
      </c>
      <c r="AN403" s="23">
        <f t="shared" si="62"/>
        <v>0.69366472772043375</v>
      </c>
      <c r="AP403" t="str">
        <f>VLOOKUP($B403,'Miljövärden urval för publ'!$B$1:$H$450,7,FALSE)</f>
        <v>Ja</v>
      </c>
      <c r="AQ403" t="str">
        <f>VLOOKUP($B403,'Miljövärden urval för publ'!$B$1:$H$450,6,FALSE)</f>
        <v>Ja</v>
      </c>
      <c r="AU403">
        <f t="shared" si="63"/>
        <v>0.25198999999999999</v>
      </c>
      <c r="AV403">
        <f t="shared" si="64"/>
        <v>0</v>
      </c>
      <c r="AW403">
        <f t="shared" si="65"/>
        <v>9.1127400000000005</v>
      </c>
      <c r="AX403">
        <f t="shared" si="66"/>
        <v>0</v>
      </c>
      <c r="AZ403">
        <f t="shared" si="67"/>
        <v>0</v>
      </c>
      <c r="BA403">
        <f t="shared" si="68"/>
        <v>0</v>
      </c>
      <c r="BC403">
        <f t="shared" si="69"/>
        <v>9.3697900000000001</v>
      </c>
    </row>
    <row r="404" spans="1:55" ht="15" customHeight="1" x14ac:dyDescent="0.25">
      <c r="A404" t="s">
        <v>556</v>
      </c>
      <c r="B404" t="s">
        <v>558</v>
      </c>
      <c r="C404">
        <f>VLOOKUP($B404,'Tillförd energi'!$B$1:$AS$566,MATCH(C$1,'Tillförd energi'!$B$1:$AQ$1,0),FALSE)</f>
        <v>0</v>
      </c>
      <c r="D404">
        <f>VLOOKUP($B404,'Tillförd energi'!$B$1:$AS$566,MATCH(D$1,'Tillförd energi'!$B$1:$AQ$1,0),FALSE)</f>
        <v>0.11600000000000001</v>
      </c>
      <c r="E404">
        <f>VLOOKUP($B404,'Tillförd energi'!$B$1:$AS$566,MATCH(E$1,'Tillförd energi'!$B$1:$AQ$1,0),FALSE)</f>
        <v>0</v>
      </c>
      <c r="F404">
        <f>VLOOKUP($B404,'Tillförd energi'!$B$1:$AS$566,MATCH(F$1,'Tillförd energi'!$B$1:$AQ$1,0),FALSE)</f>
        <v>0</v>
      </c>
      <c r="G404">
        <f>VLOOKUP($B404,'Tillförd energi'!$B$1:$AS$566,MATCH(G$1,'Tillförd energi'!$B$1:$AQ$1,0),FALSE)</f>
        <v>0</v>
      </c>
      <c r="H404">
        <f>VLOOKUP($B404,'Tillförd energi'!$B$1:$AS$566,MATCH(H$1,'Tillförd energi'!$B$1:$AQ$1,0),FALSE)</f>
        <v>0</v>
      </c>
      <c r="I404">
        <f>VLOOKUP($B404,'Tillförd energi'!$B$1:$AS$566,MATCH(I$1,'Tillförd energi'!$B$1:$AQ$1,0),FALSE)</f>
        <v>0</v>
      </c>
      <c r="J404">
        <f>VLOOKUP($B404,'Tillförd energi'!$B$1:$AS$566,MATCH(J$1,'Tillförd energi'!$B$1:$AQ$1,0),FALSE)</f>
        <v>0</v>
      </c>
      <c r="K404">
        <v>0</v>
      </c>
      <c r="L404">
        <f>VLOOKUP($B404,'Tillförd energi'!$B$1:$AS$566,MATCH(L$1,'Tillförd energi'!$B$1:$AQ$1,0),FALSE)</f>
        <v>0</v>
      </c>
      <c r="M404">
        <f>VLOOKUP($B404,'Tillförd energi'!$B$1:$AS$566,MATCH(M$1,'Tillförd energi'!$B$1:$AQ$1,0),FALSE)</f>
        <v>0</v>
      </c>
      <c r="N404">
        <f>VLOOKUP($B404,'Tillförd energi'!$B$1:$AS$566,MATCH(N$1,'Tillförd energi'!$B$1:$AQ$1,0),FALSE)</f>
        <v>0</v>
      </c>
      <c r="O404">
        <f>VLOOKUP($B404,'Tillförd energi'!$B$1:$AS$566,MATCH(O$1,'Tillförd energi'!$B$1:$AQ$1,0),FALSE)</f>
        <v>0</v>
      </c>
      <c r="P404">
        <f>VLOOKUP($B404,'Tillförd energi'!$B$1:$AS$566,MATCH(P$1,'Tillförd energi'!$B$1:$AQ$1,0),FALSE)</f>
        <v>4.4619999999999997</v>
      </c>
      <c r="Q404">
        <f>VLOOKUP($B404,'Tillförd energi'!$B$1:$AS$566,MATCH(Q$1,'Tillförd energi'!$B$1:$AQ$1,0),FALSE)</f>
        <v>0</v>
      </c>
      <c r="R404">
        <f>VLOOKUP($B404,'Tillförd energi'!$B$1:$AS$566,MATCH(R$1,'Tillförd energi'!$B$1:$AQ$1,0),FALSE)</f>
        <v>0</v>
      </c>
      <c r="S404">
        <f>VLOOKUP($B404,'Tillförd energi'!$B$1:$AS$566,MATCH(S$1,'Tillförd energi'!$B$1:$AQ$1,0),FALSE)</f>
        <v>0</v>
      </c>
      <c r="T404">
        <f>VLOOKUP($B404,'Tillförd energi'!$B$1:$AS$566,MATCH(T$1,'Tillförd energi'!$B$1:$AQ$1,0),FALSE)</f>
        <v>0</v>
      </c>
      <c r="U404">
        <f>VLOOKUP($B404,'Tillförd energi'!$B$1:$AS$566,MATCH(U$1,'Tillförd energi'!$B$1:$AQ$1,0),FALSE)</f>
        <v>0</v>
      </c>
      <c r="V404">
        <f>VLOOKUP($B404,'Tillförd energi'!$B$1:$AS$566,MATCH(V$1,'Tillförd energi'!$B$1:$AQ$1,0),FALSE)</f>
        <v>0</v>
      </c>
      <c r="W404">
        <f>VLOOKUP($B404,'Tillförd energi'!$B$1:$AS$566,MATCH(W$1,'Tillförd energi'!$B$1:$AQ$1,0),FALSE)</f>
        <v>2.7E-2</v>
      </c>
      <c r="X404">
        <f>VLOOKUP($B404,'Tillförd energi'!$B$1:$AS$566,MATCH(X$1,'Tillförd energi'!$B$1:$AQ$1,0),FALSE)</f>
        <v>0</v>
      </c>
      <c r="Y404">
        <f>VLOOKUP($B404,'Tillförd energi'!$B$1:$AS$566,MATCH(Y$1,'Tillförd energi'!$B$1:$AQ$1,0),FALSE)</f>
        <v>0</v>
      </c>
      <c r="Z404">
        <f>VLOOKUP($B404,'Tillförd energi'!$B$1:$AS$566,MATCH(Z$1,'Tillförd energi'!$B$1:$AQ$1,0),FALSE)</f>
        <v>1.2869999999999999</v>
      </c>
      <c r="AA404">
        <f>VLOOKUP($B404,'Tillförd energi'!$B$1:$AS$566,MATCH(AA$1,'Tillförd energi'!$B$1:$AQ$1,0),FALSE)</f>
        <v>0.27900000000000003</v>
      </c>
      <c r="AB404">
        <f>VLOOKUP($B404,'Tillförd energi'!$B$1:$AS$566,MATCH(AB$1,'Tillförd energi'!$B$1:$AQ$1,0),FALSE)</f>
        <v>0.51800000000000002</v>
      </c>
      <c r="AC404">
        <f>VLOOKUP($B404,'Tillförd energi'!$B$1:$AS$566,MATCH(AC$1,'Tillförd energi'!$B$1:$AQ$1,0),FALSE)</f>
        <v>0</v>
      </c>
      <c r="AD404">
        <f>VLOOKUP($B404,'Tillförd energi'!$B$1:$AS$566,MATCH(AD$1,'Tillförd energi'!$B$1:$AQ$1,0),FALSE)</f>
        <v>0</v>
      </c>
      <c r="AE404">
        <f>VLOOKUP($B404,'Tillförd energi'!$B$1:$AS$566,MATCH(AE$1,'Tillförd energi'!$B$1:$AQ$1,0),FALSE)</f>
        <v>0</v>
      </c>
      <c r="AF404">
        <f>VLOOKUP($B404,'Tillförd energi'!$B$1:$AS$566,MATCH(AF$1,'Tillförd energi'!$B$1:$AQ$1,0),FALSE)</f>
        <v>0.13965</v>
      </c>
      <c r="AG404">
        <f>IFERROR(VLOOKUP(B404,Miljö!$B$1:$S$476,9,FALSE)/1,0)</f>
        <v>0</v>
      </c>
      <c r="AI404">
        <f t="shared" si="60"/>
        <v>6.8286499999999988</v>
      </c>
      <c r="AJ404">
        <f t="shared" si="61"/>
        <v>6.8286499999999988</v>
      </c>
      <c r="AK404">
        <f>IF(ISERROR(1/VLOOKUP($B404,Leveranser!$B$1:$S$500,MATCH("såld värme (gwh)",Leveranser!$B$1:$S$1,0),FALSE)),"",VLOOKUP($B404,Leveranser!$B$1:$S$500,MATCH("såld värme (gwh)",Leveranser!$B$1:$S$1,0),FALSE))</f>
        <v>4.6550000000000002</v>
      </c>
      <c r="AL404" s="22">
        <f>VLOOKUP($B404,Leveranser!$B$1:$Y$500,MATCH("Totalt såld fjärrvärme till andra fjärrvärmeföretag",Leveranser!$B$1:$AA$1,0),FALSE)</f>
        <v>0</v>
      </c>
      <c r="AM404" s="22">
        <f>IF(ISERROR(1/VLOOKUP($B404,Miljö!$B$1:$S$500,MATCH("Såld mängd produktionsspecifik fjärrvärme (GWh)",Miljö!$B$1:$R$1,0),FALSE)),0,VLOOKUP($B404,Miljö!$B$1:$S$500,MATCH("Såld mängd produktionsspecifik fjärrvärme (GWh)",Miljö!$B$1:$R$1,0),FALSE))</f>
        <v>0</v>
      </c>
      <c r="AN404" s="23">
        <f t="shared" si="62"/>
        <v>0.68168671699384231</v>
      </c>
      <c r="AP404" t="str">
        <f>VLOOKUP($B404,'Miljövärden urval för publ'!$B$1:$H$450,7,FALSE)</f>
        <v>Ja</v>
      </c>
      <c r="AQ404" t="str">
        <f>VLOOKUP($B404,'Miljövärden urval för publ'!$B$1:$H$450,6,FALSE)</f>
        <v>Ja</v>
      </c>
      <c r="AU404">
        <f t="shared" si="63"/>
        <v>1.7056499999999999</v>
      </c>
      <c r="AV404">
        <f t="shared" si="64"/>
        <v>0</v>
      </c>
      <c r="AW404">
        <f t="shared" si="65"/>
        <v>4.4619999999999997</v>
      </c>
      <c r="AX404">
        <f t="shared" si="66"/>
        <v>0</v>
      </c>
      <c r="AZ404">
        <f t="shared" si="67"/>
        <v>0.51800000000000002</v>
      </c>
      <c r="BA404">
        <f t="shared" si="68"/>
        <v>0</v>
      </c>
      <c r="BC404">
        <f t="shared" si="69"/>
        <v>4.4889999999999999</v>
      </c>
    </row>
    <row r="405" spans="1:55" ht="15" customHeight="1" x14ac:dyDescent="0.25">
      <c r="A405" t="s">
        <v>556</v>
      </c>
      <c r="B405" t="s">
        <v>559</v>
      </c>
      <c r="C405">
        <f>VLOOKUP($B405,'Tillförd energi'!$B$1:$AS$566,MATCH(C$1,'Tillförd energi'!$B$1:$AQ$1,0),FALSE)</f>
        <v>0</v>
      </c>
      <c r="D405">
        <f>VLOOKUP($B405,'Tillförd energi'!$B$1:$AS$566,MATCH(D$1,'Tillförd energi'!$B$1:$AQ$1,0),FALSE)</f>
        <v>4.836E-2</v>
      </c>
      <c r="E405">
        <f>VLOOKUP($B405,'Tillförd energi'!$B$1:$AS$566,MATCH(E$1,'Tillförd energi'!$B$1:$AQ$1,0),FALSE)</f>
        <v>0</v>
      </c>
      <c r="F405">
        <f>VLOOKUP($B405,'Tillförd energi'!$B$1:$AS$566,MATCH(F$1,'Tillförd energi'!$B$1:$AQ$1,0),FALSE)</f>
        <v>0</v>
      </c>
      <c r="G405">
        <f>VLOOKUP($B405,'Tillförd energi'!$B$1:$AS$566,MATCH(G$1,'Tillförd energi'!$B$1:$AQ$1,0),FALSE)</f>
        <v>0</v>
      </c>
      <c r="H405">
        <f>VLOOKUP($B405,'Tillförd energi'!$B$1:$AS$566,MATCH(H$1,'Tillförd energi'!$B$1:$AQ$1,0),FALSE)</f>
        <v>0</v>
      </c>
      <c r="I405">
        <f>VLOOKUP($B405,'Tillförd energi'!$B$1:$AS$566,MATCH(I$1,'Tillförd energi'!$B$1:$AQ$1,0),FALSE)</f>
        <v>0</v>
      </c>
      <c r="J405">
        <f>VLOOKUP($B405,'Tillförd energi'!$B$1:$AS$566,MATCH(J$1,'Tillförd energi'!$B$1:$AQ$1,0),FALSE)</f>
        <v>0</v>
      </c>
      <c r="K405">
        <v>0</v>
      </c>
      <c r="L405">
        <f>VLOOKUP($B405,'Tillförd energi'!$B$1:$AS$566,MATCH(L$1,'Tillförd energi'!$B$1:$AQ$1,0),FALSE)</f>
        <v>0</v>
      </c>
      <c r="M405">
        <f>VLOOKUP($B405,'Tillförd energi'!$B$1:$AS$566,MATCH(M$1,'Tillförd energi'!$B$1:$AQ$1,0),FALSE)</f>
        <v>0</v>
      </c>
      <c r="N405">
        <f>VLOOKUP($B405,'Tillförd energi'!$B$1:$AS$566,MATCH(N$1,'Tillförd energi'!$B$1:$AQ$1,0),FALSE)</f>
        <v>0</v>
      </c>
      <c r="O405">
        <f>VLOOKUP($B405,'Tillförd energi'!$B$1:$AS$566,MATCH(O$1,'Tillförd energi'!$B$1:$AQ$1,0),FALSE)</f>
        <v>0</v>
      </c>
      <c r="P405">
        <f>VLOOKUP($B405,'Tillförd energi'!$B$1:$AS$566,MATCH(P$1,'Tillförd energi'!$B$1:$AQ$1,0),FALSE)</f>
        <v>0</v>
      </c>
      <c r="Q405">
        <f>VLOOKUP($B405,'Tillförd energi'!$B$1:$AS$566,MATCH(Q$1,'Tillförd energi'!$B$1:$AQ$1,0),FALSE)</f>
        <v>0</v>
      </c>
      <c r="R405">
        <f>VLOOKUP($B405,'Tillförd energi'!$B$1:$AS$566,MATCH(R$1,'Tillförd energi'!$B$1:$AQ$1,0),FALSE)</f>
        <v>1.3937999999999999</v>
      </c>
      <c r="S405">
        <f>VLOOKUP($B405,'Tillförd energi'!$B$1:$AS$566,MATCH(S$1,'Tillförd energi'!$B$1:$AQ$1,0),FALSE)</f>
        <v>0</v>
      </c>
      <c r="T405">
        <f>VLOOKUP($B405,'Tillförd energi'!$B$1:$AS$566,MATCH(T$1,'Tillförd energi'!$B$1:$AQ$1,0),FALSE)</f>
        <v>0</v>
      </c>
      <c r="U405">
        <f>VLOOKUP($B405,'Tillförd energi'!$B$1:$AS$566,MATCH(U$1,'Tillförd energi'!$B$1:$AQ$1,0),FALSE)</f>
        <v>0</v>
      </c>
      <c r="V405">
        <f>VLOOKUP($B405,'Tillförd energi'!$B$1:$AS$566,MATCH(V$1,'Tillförd energi'!$B$1:$AQ$1,0),FALSE)</f>
        <v>0</v>
      </c>
      <c r="W405">
        <f>VLOOKUP($B405,'Tillförd energi'!$B$1:$AS$566,MATCH(W$1,'Tillförd energi'!$B$1:$AQ$1,0),FALSE)</f>
        <v>0</v>
      </c>
      <c r="X405">
        <f>VLOOKUP($B405,'Tillförd energi'!$B$1:$AS$566,MATCH(X$1,'Tillförd energi'!$B$1:$AQ$1,0),FALSE)</f>
        <v>0</v>
      </c>
      <c r="Y405">
        <f>VLOOKUP($B405,'Tillförd energi'!$B$1:$AS$566,MATCH(Y$1,'Tillförd energi'!$B$1:$AQ$1,0),FALSE)</f>
        <v>0</v>
      </c>
      <c r="Z405">
        <f>VLOOKUP($B405,'Tillförd energi'!$B$1:$AS$566,MATCH(Z$1,'Tillförd energi'!$B$1:$AQ$1,0),FALSE)</f>
        <v>0</v>
      </c>
      <c r="AA405">
        <f>VLOOKUP($B405,'Tillförd energi'!$B$1:$AS$566,MATCH(AA$1,'Tillförd energi'!$B$1:$AQ$1,0),FALSE)</f>
        <v>0</v>
      </c>
      <c r="AB405">
        <f>VLOOKUP($B405,'Tillförd energi'!$B$1:$AS$566,MATCH(AB$1,'Tillförd energi'!$B$1:$AQ$1,0),FALSE)</f>
        <v>0</v>
      </c>
      <c r="AC405">
        <f>VLOOKUP($B405,'Tillförd energi'!$B$1:$AS$566,MATCH(AC$1,'Tillförd energi'!$B$1:$AQ$1,0),FALSE)</f>
        <v>0</v>
      </c>
      <c r="AD405">
        <f>VLOOKUP($B405,'Tillförd energi'!$B$1:$AS$566,MATCH(AD$1,'Tillförd energi'!$B$1:$AQ$1,0),FALSE)</f>
        <v>0</v>
      </c>
      <c r="AE405">
        <f>VLOOKUP($B405,'Tillförd energi'!$B$1:$AS$566,MATCH(AE$1,'Tillförd energi'!$B$1:$AQ$1,0),FALSE)</f>
        <v>0</v>
      </c>
      <c r="AF405">
        <f>VLOOKUP($B405,'Tillförd energi'!$B$1:$AS$566,MATCH(AF$1,'Tillförd energi'!$B$1:$AQ$1,0),FALSE)</f>
        <v>3.5009999999999999E-2</v>
      </c>
      <c r="AG405">
        <f>IFERROR(VLOOKUP(B405,Miljö!$B$1:$S$476,9,FALSE)/1,0)</f>
        <v>0</v>
      </c>
      <c r="AI405">
        <f t="shared" si="60"/>
        <v>1.4771699999999999</v>
      </c>
      <c r="AJ405">
        <f t="shared" si="61"/>
        <v>1.4771699999999999</v>
      </c>
      <c r="AK405">
        <f>IF(ISERROR(1/VLOOKUP($B405,Leveranser!$B$1:$S$500,MATCH("såld värme (gwh)",Leveranser!$B$1:$S$1,0),FALSE)),"",VLOOKUP($B405,Leveranser!$B$1:$S$500,MATCH("såld värme (gwh)",Leveranser!$B$1:$S$1,0),FALSE))</f>
        <v>1.167</v>
      </c>
      <c r="AL405" s="22">
        <f>VLOOKUP($B405,Leveranser!$B$1:$Y$500,MATCH("Totalt såld fjärrvärme till andra fjärrvärmeföretag",Leveranser!$B$1:$AA$1,0),FALSE)</f>
        <v>0</v>
      </c>
      <c r="AM405" s="22">
        <f>IF(ISERROR(1/VLOOKUP($B405,Miljö!$B$1:$S$500,MATCH("Såld mängd produktionsspecifik fjärrvärme (GWh)",Miljö!$B$1:$R$1,0),FALSE)),0,VLOOKUP($B405,Miljö!$B$1:$S$500,MATCH("Såld mängd produktionsspecifik fjärrvärme (GWh)",Miljö!$B$1:$R$1,0),FALSE))</f>
        <v>0</v>
      </c>
      <c r="AN405" s="23">
        <f t="shared" si="62"/>
        <v>0.79002416783444029</v>
      </c>
      <c r="AP405" t="str">
        <f>VLOOKUP($B405,'Miljövärden urval för publ'!$B$1:$H$450,7,FALSE)</f>
        <v>Ja</v>
      </c>
      <c r="AQ405" t="str">
        <f>VLOOKUP($B405,'Miljövärden urval för publ'!$B$1:$H$450,6,FALSE)</f>
        <v>Ja</v>
      </c>
      <c r="AU405">
        <f t="shared" si="63"/>
        <v>3.5009999999999999E-2</v>
      </c>
      <c r="AV405">
        <f t="shared" si="64"/>
        <v>0</v>
      </c>
      <c r="AW405">
        <f t="shared" si="65"/>
        <v>0</v>
      </c>
      <c r="AX405">
        <f t="shared" si="66"/>
        <v>1.3937999999999999</v>
      </c>
      <c r="AZ405">
        <f t="shared" si="67"/>
        <v>0</v>
      </c>
      <c r="BA405">
        <f t="shared" si="68"/>
        <v>0</v>
      </c>
      <c r="BC405">
        <f t="shared" si="69"/>
        <v>1.3937999999999999</v>
      </c>
    </row>
    <row r="406" spans="1:55" ht="15" customHeight="1" x14ac:dyDescent="0.25">
      <c r="A406" t="s">
        <v>556</v>
      </c>
      <c r="B406" t="s">
        <v>560</v>
      </c>
      <c r="C406">
        <f>VLOOKUP($B406,'Tillförd energi'!$B$1:$AS$566,MATCH(C$1,'Tillförd energi'!$B$1:$AQ$1,0),FALSE)</f>
        <v>0</v>
      </c>
      <c r="D406">
        <f>VLOOKUP($B406,'Tillförd energi'!$B$1:$AS$566,MATCH(D$1,'Tillförd energi'!$B$1:$AQ$1,0),FALSE)</f>
        <v>0.27239000000000002</v>
      </c>
      <c r="E406">
        <f>VLOOKUP($B406,'Tillförd energi'!$B$1:$AS$566,MATCH(E$1,'Tillförd energi'!$B$1:$AQ$1,0),FALSE)</f>
        <v>0</v>
      </c>
      <c r="F406">
        <f>VLOOKUP($B406,'Tillförd energi'!$B$1:$AS$566,MATCH(F$1,'Tillförd energi'!$B$1:$AQ$1,0),FALSE)</f>
        <v>4.9352899999999998E-2</v>
      </c>
      <c r="G406">
        <f>VLOOKUP($B406,'Tillförd energi'!$B$1:$AS$566,MATCH(G$1,'Tillförd energi'!$B$1:$AQ$1,0),FALSE)</f>
        <v>0</v>
      </c>
      <c r="H406">
        <f>VLOOKUP($B406,'Tillförd energi'!$B$1:$AS$566,MATCH(H$1,'Tillförd energi'!$B$1:$AQ$1,0),FALSE)</f>
        <v>0</v>
      </c>
      <c r="I406">
        <f>VLOOKUP($B406,'Tillförd energi'!$B$1:$AS$566,MATCH(I$1,'Tillförd energi'!$B$1:$AQ$1,0),FALSE)</f>
        <v>0</v>
      </c>
      <c r="J406">
        <f>VLOOKUP($B406,'Tillförd energi'!$B$1:$AS$566,MATCH(J$1,'Tillförd energi'!$B$1:$AQ$1,0),FALSE)</f>
        <v>0</v>
      </c>
      <c r="K406">
        <v>0</v>
      </c>
      <c r="L406">
        <f>VLOOKUP($B406,'Tillförd energi'!$B$1:$AS$566,MATCH(L$1,'Tillförd energi'!$B$1:$AQ$1,0),FALSE)</f>
        <v>0</v>
      </c>
      <c r="M406">
        <f>VLOOKUP($B406,'Tillförd energi'!$B$1:$AS$566,MATCH(M$1,'Tillförd energi'!$B$1:$AQ$1,0),FALSE)</f>
        <v>0</v>
      </c>
      <c r="N406">
        <f>VLOOKUP($B406,'Tillförd energi'!$B$1:$AS$566,MATCH(N$1,'Tillförd energi'!$B$1:$AQ$1,0),FALSE)</f>
        <v>0</v>
      </c>
      <c r="O406">
        <f>VLOOKUP($B406,'Tillförd energi'!$B$1:$AS$566,MATCH(O$1,'Tillförd energi'!$B$1:$AQ$1,0),FALSE)</f>
        <v>0</v>
      </c>
      <c r="P406">
        <f>VLOOKUP($B406,'Tillförd energi'!$B$1:$AS$566,MATCH(P$1,'Tillförd energi'!$B$1:$AQ$1,0),FALSE)</f>
        <v>0</v>
      </c>
      <c r="Q406">
        <f>VLOOKUP($B406,'Tillförd energi'!$B$1:$AS$566,MATCH(Q$1,'Tillförd energi'!$B$1:$AQ$1,0),FALSE)</f>
        <v>3.33114</v>
      </c>
      <c r="R406">
        <f>VLOOKUP($B406,'Tillförd energi'!$B$1:$AS$566,MATCH(R$1,'Tillförd energi'!$B$1:$AQ$1,0),FALSE)</f>
        <v>0</v>
      </c>
      <c r="S406">
        <f>VLOOKUP($B406,'Tillförd energi'!$B$1:$AS$566,MATCH(S$1,'Tillförd energi'!$B$1:$AQ$1,0),FALSE)</f>
        <v>0</v>
      </c>
      <c r="T406">
        <f>VLOOKUP($B406,'Tillförd energi'!$B$1:$AS$566,MATCH(T$1,'Tillförd energi'!$B$1:$AQ$1,0),FALSE)</f>
        <v>0</v>
      </c>
      <c r="U406">
        <f>VLOOKUP($B406,'Tillförd energi'!$B$1:$AS$566,MATCH(U$1,'Tillförd energi'!$B$1:$AQ$1,0),FALSE)</f>
        <v>0</v>
      </c>
      <c r="V406">
        <f>VLOOKUP($B406,'Tillförd energi'!$B$1:$AS$566,MATCH(V$1,'Tillförd energi'!$B$1:$AQ$1,0),FALSE)</f>
        <v>0</v>
      </c>
      <c r="W406">
        <f>VLOOKUP($B406,'Tillförd energi'!$B$1:$AS$566,MATCH(W$1,'Tillförd energi'!$B$1:$AQ$1,0),FALSE)</f>
        <v>0</v>
      </c>
      <c r="X406">
        <f>VLOOKUP($B406,'Tillförd energi'!$B$1:$AS$566,MATCH(X$1,'Tillförd energi'!$B$1:$AQ$1,0),FALSE)</f>
        <v>0</v>
      </c>
      <c r="Y406">
        <f>VLOOKUP($B406,'Tillförd energi'!$B$1:$AS$566,MATCH(Y$1,'Tillförd energi'!$B$1:$AQ$1,0),FALSE)</f>
        <v>0</v>
      </c>
      <c r="Z406">
        <f>VLOOKUP($B406,'Tillförd energi'!$B$1:$AS$566,MATCH(Z$1,'Tillförd energi'!$B$1:$AQ$1,0),FALSE)</f>
        <v>0</v>
      </c>
      <c r="AA406">
        <f>VLOOKUP($B406,'Tillförd energi'!$B$1:$AS$566,MATCH(AA$1,'Tillförd energi'!$B$1:$AQ$1,0),FALSE)</f>
        <v>0</v>
      </c>
      <c r="AB406">
        <f>VLOOKUP($B406,'Tillförd energi'!$B$1:$AS$566,MATCH(AB$1,'Tillförd energi'!$B$1:$AQ$1,0),FALSE)</f>
        <v>0</v>
      </c>
      <c r="AC406">
        <f>VLOOKUP($B406,'Tillförd energi'!$B$1:$AS$566,MATCH(AC$1,'Tillförd energi'!$B$1:$AQ$1,0),FALSE)</f>
        <v>0</v>
      </c>
      <c r="AD406">
        <f>VLOOKUP($B406,'Tillförd energi'!$B$1:$AS$566,MATCH(AD$1,'Tillförd energi'!$B$1:$AQ$1,0),FALSE)</f>
        <v>5.2685000000000004</v>
      </c>
      <c r="AE406">
        <f>VLOOKUP($B406,'Tillförd energi'!$B$1:$AS$566,MATCH(AE$1,'Tillförd energi'!$B$1:$AQ$1,0),FALSE)</f>
        <v>0</v>
      </c>
      <c r="AF406">
        <f>VLOOKUP($B406,'Tillförd energi'!$B$1:$AS$566,MATCH(AF$1,'Tillförd energi'!$B$1:$AQ$1,0),FALSE)</f>
        <v>0.18437999999999999</v>
      </c>
      <c r="AG406">
        <f>IFERROR(VLOOKUP(B406,Miljö!$B$1:$S$476,9,FALSE)/1,0)</f>
        <v>0</v>
      </c>
      <c r="AI406">
        <f t="shared" si="60"/>
        <v>9.105762900000002</v>
      </c>
      <c r="AJ406">
        <f t="shared" si="61"/>
        <v>9.105762900000002</v>
      </c>
      <c r="AK406">
        <f>IF(ISERROR(1/VLOOKUP($B406,Leveranser!$B$1:$S$500,MATCH("såld värme (gwh)",Leveranser!$B$1:$S$1,0),FALSE)),"",VLOOKUP($B406,Leveranser!$B$1:$S$500,MATCH("såld värme (gwh)",Leveranser!$B$1:$S$1,0),FALSE))</f>
        <v>6.1459999999999999</v>
      </c>
      <c r="AL406" s="22">
        <f>VLOOKUP($B406,Leveranser!$B$1:$Y$500,MATCH("Totalt såld fjärrvärme till andra fjärrvärmeföretag",Leveranser!$B$1:$AA$1,0),FALSE)</f>
        <v>0</v>
      </c>
      <c r="AM406" s="22">
        <f>IF(ISERROR(1/VLOOKUP($B406,Miljö!$B$1:$S$500,MATCH("Såld mängd produktionsspecifik fjärrvärme (GWh)",Miljö!$B$1:$R$1,0),FALSE)),0,VLOOKUP($B406,Miljö!$B$1:$S$500,MATCH("Såld mängd produktionsspecifik fjärrvärme (GWh)",Miljö!$B$1:$R$1,0),FALSE))</f>
        <v>0</v>
      </c>
      <c r="AN406" s="23">
        <f t="shared" si="62"/>
        <v>0.67495717464815586</v>
      </c>
      <c r="AP406" t="str">
        <f>VLOOKUP($B406,'Miljövärden urval för publ'!$B$1:$H$450,7,FALSE)</f>
        <v>Ja</v>
      </c>
      <c r="AQ406" t="str">
        <f>VLOOKUP($B406,'Miljövärden urval för publ'!$B$1:$H$450,6,FALSE)</f>
        <v>Ja</v>
      </c>
      <c r="AU406">
        <f t="shared" si="63"/>
        <v>0.18437999999999999</v>
      </c>
      <c r="AV406">
        <f t="shared" si="64"/>
        <v>0</v>
      </c>
      <c r="AW406">
        <f t="shared" si="65"/>
        <v>3.33114</v>
      </c>
      <c r="AX406">
        <f t="shared" si="66"/>
        <v>0</v>
      </c>
      <c r="AZ406">
        <f t="shared" si="67"/>
        <v>0</v>
      </c>
      <c r="BA406">
        <f t="shared" si="68"/>
        <v>0</v>
      </c>
      <c r="BC406">
        <f t="shared" si="69"/>
        <v>3.33114</v>
      </c>
    </row>
    <row r="407" spans="1:55" ht="15" customHeight="1" x14ac:dyDescent="0.25">
      <c r="A407" t="s">
        <v>556</v>
      </c>
      <c r="B407" t="s">
        <v>561</v>
      </c>
      <c r="C407">
        <f>VLOOKUP($B407,'Tillförd energi'!$B$1:$AS$566,MATCH(C$1,'Tillförd energi'!$B$1:$AQ$1,0),FALSE)</f>
        <v>0</v>
      </c>
      <c r="D407">
        <f>VLOOKUP($B407,'Tillförd energi'!$B$1:$AS$566,MATCH(D$1,'Tillförd energi'!$B$1:$AQ$1,0),FALSE)</f>
        <v>2.4920000000000001E-2</v>
      </c>
      <c r="E407">
        <f>VLOOKUP($B407,'Tillförd energi'!$B$1:$AS$566,MATCH(E$1,'Tillförd energi'!$B$1:$AQ$1,0),FALSE)</f>
        <v>0</v>
      </c>
      <c r="F407">
        <f>VLOOKUP($B407,'Tillförd energi'!$B$1:$AS$566,MATCH(F$1,'Tillförd energi'!$B$1:$AQ$1,0),FALSE)</f>
        <v>0</v>
      </c>
      <c r="G407">
        <f>VLOOKUP($B407,'Tillförd energi'!$B$1:$AS$566,MATCH(G$1,'Tillförd energi'!$B$1:$AQ$1,0),FALSE)</f>
        <v>0</v>
      </c>
      <c r="H407">
        <f>VLOOKUP($B407,'Tillförd energi'!$B$1:$AS$566,MATCH(H$1,'Tillförd energi'!$B$1:$AQ$1,0),FALSE)</f>
        <v>0</v>
      </c>
      <c r="I407">
        <f>VLOOKUP($B407,'Tillförd energi'!$B$1:$AS$566,MATCH(I$1,'Tillförd energi'!$B$1:$AQ$1,0),FALSE)</f>
        <v>0</v>
      </c>
      <c r="J407">
        <f>VLOOKUP($B407,'Tillförd energi'!$B$1:$AS$566,MATCH(J$1,'Tillförd energi'!$B$1:$AQ$1,0),FALSE)</f>
        <v>0</v>
      </c>
      <c r="K407">
        <v>0</v>
      </c>
      <c r="L407">
        <f>VLOOKUP($B407,'Tillförd energi'!$B$1:$AS$566,MATCH(L$1,'Tillförd energi'!$B$1:$AQ$1,0),FALSE)</f>
        <v>0</v>
      </c>
      <c r="M407">
        <f>VLOOKUP($B407,'Tillförd energi'!$B$1:$AS$566,MATCH(M$1,'Tillförd energi'!$B$1:$AQ$1,0),FALSE)</f>
        <v>0</v>
      </c>
      <c r="N407">
        <f>VLOOKUP($B407,'Tillförd energi'!$B$1:$AS$566,MATCH(N$1,'Tillförd energi'!$B$1:$AQ$1,0),FALSE)</f>
        <v>0</v>
      </c>
      <c r="O407">
        <f>VLOOKUP($B407,'Tillförd energi'!$B$1:$AS$566,MATCH(O$1,'Tillförd energi'!$B$1:$AQ$1,0),FALSE)</f>
        <v>0</v>
      </c>
      <c r="P407">
        <f>VLOOKUP($B407,'Tillförd energi'!$B$1:$AS$566,MATCH(P$1,'Tillförd energi'!$B$1:$AQ$1,0),FALSE)</f>
        <v>0</v>
      </c>
      <c r="Q407">
        <f>VLOOKUP($B407,'Tillförd energi'!$B$1:$AS$566,MATCH(Q$1,'Tillförd energi'!$B$1:$AQ$1,0),FALSE)</f>
        <v>0</v>
      </c>
      <c r="R407">
        <f>VLOOKUP($B407,'Tillförd energi'!$B$1:$AS$566,MATCH(R$1,'Tillförd energi'!$B$1:$AQ$1,0),FALSE)</f>
        <v>0.69889999999999997</v>
      </c>
      <c r="S407">
        <f>VLOOKUP($B407,'Tillförd energi'!$B$1:$AS$566,MATCH(S$1,'Tillförd energi'!$B$1:$AQ$1,0),FALSE)</f>
        <v>0</v>
      </c>
      <c r="T407">
        <f>VLOOKUP($B407,'Tillförd energi'!$B$1:$AS$566,MATCH(T$1,'Tillförd energi'!$B$1:$AQ$1,0),FALSE)</f>
        <v>0</v>
      </c>
      <c r="U407">
        <f>VLOOKUP($B407,'Tillförd energi'!$B$1:$AS$566,MATCH(U$1,'Tillförd energi'!$B$1:$AQ$1,0),FALSE)</f>
        <v>0</v>
      </c>
      <c r="V407">
        <f>VLOOKUP($B407,'Tillförd energi'!$B$1:$AS$566,MATCH(V$1,'Tillförd energi'!$B$1:$AQ$1,0),FALSE)</f>
        <v>0</v>
      </c>
      <c r="W407">
        <f>VLOOKUP($B407,'Tillförd energi'!$B$1:$AS$566,MATCH(W$1,'Tillförd energi'!$B$1:$AQ$1,0),FALSE)</f>
        <v>0</v>
      </c>
      <c r="X407">
        <f>VLOOKUP($B407,'Tillförd energi'!$B$1:$AS$566,MATCH(X$1,'Tillförd energi'!$B$1:$AQ$1,0),FALSE)</f>
        <v>0</v>
      </c>
      <c r="Y407">
        <f>VLOOKUP($B407,'Tillförd energi'!$B$1:$AS$566,MATCH(Y$1,'Tillförd energi'!$B$1:$AQ$1,0),FALSE)</f>
        <v>0</v>
      </c>
      <c r="Z407">
        <f>VLOOKUP($B407,'Tillförd energi'!$B$1:$AS$566,MATCH(Z$1,'Tillförd energi'!$B$1:$AQ$1,0),FALSE)</f>
        <v>0</v>
      </c>
      <c r="AA407">
        <f>VLOOKUP($B407,'Tillförd energi'!$B$1:$AS$566,MATCH(AA$1,'Tillförd energi'!$B$1:$AQ$1,0),FALSE)</f>
        <v>0</v>
      </c>
      <c r="AB407">
        <f>VLOOKUP($B407,'Tillförd energi'!$B$1:$AS$566,MATCH(AB$1,'Tillförd energi'!$B$1:$AQ$1,0),FALSE)</f>
        <v>0</v>
      </c>
      <c r="AC407">
        <f>VLOOKUP($B407,'Tillförd energi'!$B$1:$AS$566,MATCH(AC$1,'Tillförd energi'!$B$1:$AQ$1,0),FALSE)</f>
        <v>0</v>
      </c>
      <c r="AD407">
        <f>VLOOKUP($B407,'Tillförd energi'!$B$1:$AS$566,MATCH(AD$1,'Tillförd energi'!$B$1:$AQ$1,0),FALSE)</f>
        <v>0</v>
      </c>
      <c r="AE407">
        <f>VLOOKUP($B407,'Tillförd energi'!$B$1:$AS$566,MATCH(AE$1,'Tillförd energi'!$B$1:$AQ$1,0),FALSE)</f>
        <v>0</v>
      </c>
      <c r="AF407">
        <f>VLOOKUP($B407,'Tillförd energi'!$B$1:$AS$566,MATCH(AF$1,'Tillförd energi'!$B$1:$AQ$1,0),FALSE)</f>
        <v>1.593E-2</v>
      </c>
      <c r="AG407">
        <f>IFERROR(VLOOKUP(B407,Miljö!$B$1:$S$476,9,FALSE)/1,0)</f>
        <v>0</v>
      </c>
      <c r="AI407">
        <f t="shared" si="60"/>
        <v>0.73975000000000002</v>
      </c>
      <c r="AJ407">
        <f t="shared" si="61"/>
        <v>0.73975000000000002</v>
      </c>
      <c r="AK407">
        <f>IF(ISERROR(1/VLOOKUP($B407,Leveranser!$B$1:$S$500,MATCH("såld värme (gwh)",Leveranser!$B$1:$S$1,0),FALSE)),"",VLOOKUP($B407,Leveranser!$B$1:$S$500,MATCH("såld värme (gwh)",Leveranser!$B$1:$S$1,0),FALSE))</f>
        <v>0.53100000000000003</v>
      </c>
      <c r="AL407" s="22">
        <f>VLOOKUP($B407,Leveranser!$B$1:$Y$500,MATCH("Totalt såld fjärrvärme till andra fjärrvärmeföretag",Leveranser!$B$1:$AA$1,0),FALSE)</f>
        <v>0</v>
      </c>
      <c r="AM407" s="22">
        <f>IF(ISERROR(1/VLOOKUP($B407,Miljö!$B$1:$S$500,MATCH("Såld mängd produktionsspecifik fjärrvärme (GWh)",Miljö!$B$1:$R$1,0),FALSE)),0,VLOOKUP($B407,Miljö!$B$1:$S$500,MATCH("Såld mängd produktionsspecifik fjärrvärme (GWh)",Miljö!$B$1:$R$1,0),FALSE))</f>
        <v>0</v>
      </c>
      <c r="AN407" s="23">
        <f t="shared" si="62"/>
        <v>0.71781007096992233</v>
      </c>
      <c r="AP407" t="str">
        <f>VLOOKUP($B407,'Miljövärden urval för publ'!$B$1:$H$450,7,FALSE)</f>
        <v>Ja</v>
      </c>
      <c r="AQ407" t="str">
        <f>VLOOKUP($B407,'Miljövärden urval för publ'!$B$1:$H$450,6,FALSE)</f>
        <v>Ja</v>
      </c>
      <c r="AU407">
        <f t="shared" si="63"/>
        <v>1.593E-2</v>
      </c>
      <c r="AV407">
        <f t="shared" si="64"/>
        <v>0</v>
      </c>
      <c r="AW407">
        <f t="shared" si="65"/>
        <v>0</v>
      </c>
      <c r="AX407">
        <f t="shared" si="66"/>
        <v>0.69889999999999997</v>
      </c>
      <c r="AZ407">
        <f t="shared" si="67"/>
        <v>0</v>
      </c>
      <c r="BA407">
        <f t="shared" si="68"/>
        <v>0</v>
      </c>
      <c r="BC407">
        <f t="shared" si="69"/>
        <v>0.69889999999999997</v>
      </c>
    </row>
    <row r="408" spans="1:55" ht="15" customHeight="1" x14ac:dyDescent="0.25">
      <c r="A408" t="s">
        <v>556</v>
      </c>
      <c r="B408" t="s">
        <v>562</v>
      </c>
      <c r="C408">
        <f>VLOOKUP($B408,'Tillförd energi'!$B$1:$AS$566,MATCH(C$1,'Tillförd energi'!$B$1:$AQ$1,0),FALSE)</f>
        <v>0</v>
      </c>
      <c r="D408">
        <f>VLOOKUP($B408,'Tillförd energi'!$B$1:$AS$566,MATCH(D$1,'Tillförd energi'!$B$1:$AQ$1,0),FALSE)</f>
        <v>0</v>
      </c>
      <c r="E408">
        <f>VLOOKUP($B408,'Tillförd energi'!$B$1:$AS$566,MATCH(E$1,'Tillförd energi'!$B$1:$AQ$1,0),FALSE)</f>
        <v>0</v>
      </c>
      <c r="F408">
        <f>VLOOKUP($B408,'Tillförd energi'!$B$1:$AS$566,MATCH(F$1,'Tillförd energi'!$B$1:$AQ$1,0),FALSE)</f>
        <v>6.1890099999999997</v>
      </c>
      <c r="G408">
        <f>VLOOKUP($B408,'Tillförd energi'!$B$1:$AS$566,MATCH(G$1,'Tillförd energi'!$B$1:$AQ$1,0),FALSE)</f>
        <v>0</v>
      </c>
      <c r="H408">
        <f>VLOOKUP($B408,'Tillförd energi'!$B$1:$AS$566,MATCH(H$1,'Tillförd energi'!$B$1:$AQ$1,0),FALSE)</f>
        <v>0</v>
      </c>
      <c r="I408">
        <f>VLOOKUP($B408,'Tillförd energi'!$B$1:$AS$566,MATCH(I$1,'Tillförd energi'!$B$1:$AQ$1,0),FALSE)</f>
        <v>0</v>
      </c>
      <c r="J408">
        <f>VLOOKUP($B408,'Tillförd energi'!$B$1:$AS$566,MATCH(J$1,'Tillförd energi'!$B$1:$AQ$1,0),FALSE)</f>
        <v>10.275600000000001</v>
      </c>
      <c r="K408">
        <v>0</v>
      </c>
      <c r="L408">
        <f>VLOOKUP($B408,'Tillförd energi'!$B$1:$AS$566,MATCH(L$1,'Tillförd energi'!$B$1:$AQ$1,0),FALSE)</f>
        <v>0</v>
      </c>
      <c r="M408">
        <f>VLOOKUP($B408,'Tillförd energi'!$B$1:$AS$566,MATCH(M$1,'Tillförd energi'!$B$1:$AQ$1,0),FALSE)</f>
        <v>94.465500000000006</v>
      </c>
      <c r="N408">
        <f>VLOOKUP($B408,'Tillförd energi'!$B$1:$AS$566,MATCH(N$1,'Tillförd energi'!$B$1:$AQ$1,0),FALSE)</f>
        <v>25.276700000000002</v>
      </c>
      <c r="O408">
        <f>VLOOKUP($B408,'Tillförd energi'!$B$1:$AS$566,MATCH(O$1,'Tillförd energi'!$B$1:$AQ$1,0),FALSE)</f>
        <v>43.313000000000002</v>
      </c>
      <c r="P408">
        <f>VLOOKUP($B408,'Tillförd energi'!$B$1:$AS$566,MATCH(P$1,'Tillförd energi'!$B$1:$AQ$1,0),FALSE)</f>
        <v>16.050699999999999</v>
      </c>
      <c r="Q408">
        <f>VLOOKUP($B408,'Tillförd energi'!$B$1:$AS$566,MATCH(Q$1,'Tillförd energi'!$B$1:$AQ$1,0),FALSE)</f>
        <v>0</v>
      </c>
      <c r="R408">
        <f>VLOOKUP($B408,'Tillförd energi'!$B$1:$AS$566,MATCH(R$1,'Tillförd energi'!$B$1:$AQ$1,0),FALSE)</f>
        <v>0</v>
      </c>
      <c r="S408">
        <f>VLOOKUP($B408,'Tillförd energi'!$B$1:$AS$566,MATCH(S$1,'Tillförd energi'!$B$1:$AQ$1,0),FALSE)</f>
        <v>0</v>
      </c>
      <c r="T408">
        <f>VLOOKUP($B408,'Tillförd energi'!$B$1:$AS$566,MATCH(T$1,'Tillförd energi'!$B$1:$AQ$1,0),FALSE)</f>
        <v>0</v>
      </c>
      <c r="U408">
        <f>VLOOKUP($B408,'Tillförd energi'!$B$1:$AS$566,MATCH(U$1,'Tillförd energi'!$B$1:$AQ$1,0),FALSE)</f>
        <v>0</v>
      </c>
      <c r="V408">
        <f>VLOOKUP($B408,'Tillförd energi'!$B$1:$AS$566,MATCH(V$1,'Tillförd energi'!$B$1:$AQ$1,0),FALSE)</f>
        <v>0</v>
      </c>
      <c r="W408">
        <f>VLOOKUP($B408,'Tillförd energi'!$B$1:$AS$566,MATCH(W$1,'Tillförd energi'!$B$1:$AQ$1,0),FALSE)</f>
        <v>3.4111799999999998E-2</v>
      </c>
      <c r="X408">
        <f>VLOOKUP($B408,'Tillförd energi'!$B$1:$AS$566,MATCH(X$1,'Tillförd energi'!$B$1:$AQ$1,0),FALSE)</f>
        <v>0</v>
      </c>
      <c r="Y408">
        <f>VLOOKUP($B408,'Tillförd energi'!$B$1:$AS$566,MATCH(Y$1,'Tillförd energi'!$B$1:$AQ$1,0),FALSE)</f>
        <v>21.832000000000001</v>
      </c>
      <c r="Z408">
        <f>VLOOKUP($B408,'Tillförd energi'!$B$1:$AS$566,MATCH(Z$1,'Tillförd energi'!$B$1:$AQ$1,0),FALSE)</f>
        <v>0</v>
      </c>
      <c r="AA408">
        <f>VLOOKUP($B408,'Tillförd energi'!$B$1:$AS$566,MATCH(AA$1,'Tillförd energi'!$B$1:$AQ$1,0),FALSE)</f>
        <v>0</v>
      </c>
      <c r="AB408">
        <f>VLOOKUP($B408,'Tillförd energi'!$B$1:$AS$566,MATCH(AB$1,'Tillförd energi'!$B$1:$AQ$1,0),FALSE)</f>
        <v>0</v>
      </c>
      <c r="AC408">
        <f>VLOOKUP($B408,'Tillförd energi'!$B$1:$AS$566,MATCH(AC$1,'Tillförd energi'!$B$1:$AQ$1,0),FALSE)</f>
        <v>0</v>
      </c>
      <c r="AD408">
        <f>VLOOKUP($B408,'Tillförd energi'!$B$1:$AS$566,MATCH(AD$1,'Tillförd energi'!$B$1:$AQ$1,0),FALSE)</f>
        <v>0</v>
      </c>
      <c r="AE408">
        <f>VLOOKUP($B408,'Tillförd energi'!$B$1:$AS$566,MATCH(AE$1,'Tillförd energi'!$B$1:$AQ$1,0),FALSE)</f>
        <v>0</v>
      </c>
      <c r="AF408">
        <f>VLOOKUP($B408,'Tillförd energi'!$B$1:$AS$566,MATCH(AF$1,'Tillförd energi'!$B$1:$AQ$1,0),FALSE)</f>
        <v>17.527999999999999</v>
      </c>
      <c r="AG408">
        <f>IFERROR(VLOOKUP(B408,Miljö!$B$1:$S$476,9,FALSE)/1,0)</f>
        <v>0</v>
      </c>
      <c r="AI408">
        <f t="shared" si="60"/>
        <v>234.9646218</v>
      </c>
      <c r="AJ408">
        <f t="shared" si="61"/>
        <v>234.9646218</v>
      </c>
      <c r="AK408">
        <f>IF(ISERROR(1/VLOOKUP($B408,Leveranser!$B$1:$S$500,MATCH("såld värme (gwh)",Leveranser!$B$1:$S$1,0),FALSE)),"",VLOOKUP($B408,Leveranser!$B$1:$S$500,MATCH("såld värme (gwh)",Leveranser!$B$1:$S$1,0),FALSE))</f>
        <v>247</v>
      </c>
      <c r="AL408" s="22">
        <f>VLOOKUP($B408,Leveranser!$B$1:$Y$500,MATCH("Totalt såld fjärrvärme till andra fjärrvärmeföretag",Leveranser!$B$1:$AA$1,0),FALSE)</f>
        <v>0</v>
      </c>
      <c r="AM408" s="22">
        <f>IF(ISERROR(1/VLOOKUP($B408,Miljö!$B$1:$S$500,MATCH("Såld mängd produktionsspecifik fjärrvärme (GWh)",Miljö!$B$1:$R$1,0),FALSE)),0,VLOOKUP($B408,Miljö!$B$1:$S$500,MATCH("Såld mängd produktionsspecifik fjärrvärme (GWh)",Miljö!$B$1:$R$1,0),FALSE))</f>
        <v>0</v>
      </c>
      <c r="AN408" s="23">
        <f t="shared" si="62"/>
        <v>1.0512220865754183</v>
      </c>
      <c r="AP408" t="str">
        <f>VLOOKUP($B408,'Miljövärden urval för publ'!$B$1:$H$450,7,FALSE)</f>
        <v>Ja</v>
      </c>
      <c r="AQ408" t="str">
        <f>VLOOKUP($B408,'Miljövärden urval för publ'!$B$1:$H$450,6,FALSE)</f>
        <v>Ja</v>
      </c>
      <c r="AU408">
        <f t="shared" si="63"/>
        <v>17.527999999999999</v>
      </c>
      <c r="AV408">
        <f t="shared" si="64"/>
        <v>0</v>
      </c>
      <c r="AW408">
        <f t="shared" si="65"/>
        <v>179.10590000000002</v>
      </c>
      <c r="AX408">
        <f t="shared" si="66"/>
        <v>0</v>
      </c>
      <c r="AZ408">
        <f t="shared" si="67"/>
        <v>0</v>
      </c>
      <c r="BA408">
        <f t="shared" si="68"/>
        <v>0</v>
      </c>
      <c r="BC408">
        <f t="shared" si="69"/>
        <v>179.14001180000002</v>
      </c>
    </row>
    <row r="409" spans="1:55" ht="15" customHeight="1" x14ac:dyDescent="0.25">
      <c r="A409" t="s">
        <v>556</v>
      </c>
      <c r="B409" t="s">
        <v>563</v>
      </c>
      <c r="C409">
        <f>VLOOKUP($B409,'Tillförd energi'!$B$1:$AS$566,MATCH(C$1,'Tillförd energi'!$B$1:$AQ$1,0),FALSE)</f>
        <v>0</v>
      </c>
      <c r="D409">
        <f>VLOOKUP($B409,'Tillförd energi'!$B$1:$AS$566,MATCH(D$1,'Tillförd energi'!$B$1:$AQ$1,0),FALSE)</f>
        <v>3.528</v>
      </c>
      <c r="E409">
        <f>VLOOKUP($B409,'Tillförd energi'!$B$1:$AS$566,MATCH(E$1,'Tillförd energi'!$B$1:$AQ$1,0),FALSE)</f>
        <v>0</v>
      </c>
      <c r="F409">
        <f>VLOOKUP($B409,'Tillförd energi'!$B$1:$AS$566,MATCH(F$1,'Tillförd energi'!$B$1:$AQ$1,0),FALSE)</f>
        <v>1.3258099999999999</v>
      </c>
      <c r="G409">
        <f>VLOOKUP($B409,'Tillförd energi'!$B$1:$AS$566,MATCH(G$1,'Tillförd energi'!$B$1:$AQ$1,0),FALSE)</f>
        <v>0</v>
      </c>
      <c r="H409">
        <f>VLOOKUP($B409,'Tillförd energi'!$B$1:$AS$566,MATCH(H$1,'Tillförd energi'!$B$1:$AQ$1,0),FALSE)</f>
        <v>0</v>
      </c>
      <c r="I409">
        <f>VLOOKUP($B409,'Tillförd energi'!$B$1:$AS$566,MATCH(I$1,'Tillförd energi'!$B$1:$AQ$1,0),FALSE)</f>
        <v>0</v>
      </c>
      <c r="J409">
        <f>VLOOKUP($B409,'Tillförd energi'!$B$1:$AS$566,MATCH(J$1,'Tillförd energi'!$B$1:$AQ$1,0),FALSE)</f>
        <v>4.9913100000000004</v>
      </c>
      <c r="K409">
        <v>0</v>
      </c>
      <c r="L409">
        <f>VLOOKUP($B409,'Tillförd energi'!$B$1:$AS$566,MATCH(L$1,'Tillförd energi'!$B$1:$AQ$1,0),FALSE)</f>
        <v>0</v>
      </c>
      <c r="M409">
        <f>VLOOKUP($B409,'Tillförd energi'!$B$1:$AS$566,MATCH(M$1,'Tillförd energi'!$B$1:$AQ$1,0),FALSE)</f>
        <v>65.183599999999998</v>
      </c>
      <c r="N409">
        <f>VLOOKUP($B409,'Tillförd energi'!$B$1:$AS$566,MATCH(N$1,'Tillförd energi'!$B$1:$AQ$1,0),FALSE)</f>
        <v>16.822600000000001</v>
      </c>
      <c r="O409">
        <f>VLOOKUP($B409,'Tillförd energi'!$B$1:$AS$566,MATCH(O$1,'Tillförd energi'!$B$1:$AQ$1,0),FALSE)</f>
        <v>28.371300000000002</v>
      </c>
      <c r="P409">
        <f>VLOOKUP($B409,'Tillförd energi'!$B$1:$AS$566,MATCH(P$1,'Tillförd energi'!$B$1:$AQ$1,0),FALSE)</f>
        <v>11.1114</v>
      </c>
      <c r="Q409">
        <f>VLOOKUP($B409,'Tillförd energi'!$B$1:$AS$566,MATCH(Q$1,'Tillförd energi'!$B$1:$AQ$1,0),FALSE)</f>
        <v>0</v>
      </c>
      <c r="R409">
        <f>VLOOKUP($B409,'Tillförd energi'!$B$1:$AS$566,MATCH(R$1,'Tillförd energi'!$B$1:$AQ$1,0),FALSE)</f>
        <v>0</v>
      </c>
      <c r="S409">
        <f>VLOOKUP($B409,'Tillförd energi'!$B$1:$AS$566,MATCH(S$1,'Tillförd energi'!$B$1:$AQ$1,0),FALSE)</f>
        <v>0</v>
      </c>
      <c r="T409">
        <f>VLOOKUP($B409,'Tillförd energi'!$B$1:$AS$566,MATCH(T$1,'Tillförd energi'!$B$1:$AQ$1,0),FALSE)</f>
        <v>0</v>
      </c>
      <c r="U409">
        <f>VLOOKUP($B409,'Tillförd energi'!$B$1:$AS$566,MATCH(U$1,'Tillförd energi'!$B$1:$AQ$1,0),FALSE)</f>
        <v>0</v>
      </c>
      <c r="V409">
        <f>VLOOKUP($B409,'Tillförd energi'!$B$1:$AS$566,MATCH(V$1,'Tillförd energi'!$B$1:$AQ$1,0),FALSE)</f>
        <v>0</v>
      </c>
      <c r="W409">
        <f>VLOOKUP($B409,'Tillförd energi'!$B$1:$AS$566,MATCH(W$1,'Tillförd energi'!$B$1:$AQ$1,0),FALSE)</f>
        <v>3.5878999999999999</v>
      </c>
      <c r="X409">
        <f>VLOOKUP($B409,'Tillförd energi'!$B$1:$AS$566,MATCH(X$1,'Tillförd energi'!$B$1:$AQ$1,0),FALSE)</f>
        <v>0</v>
      </c>
      <c r="Y409">
        <f>VLOOKUP($B409,'Tillförd energi'!$B$1:$AS$566,MATCH(Y$1,'Tillförd energi'!$B$1:$AQ$1,0),FALSE)</f>
        <v>17.534400000000002</v>
      </c>
      <c r="Z409">
        <f>VLOOKUP($B409,'Tillförd energi'!$B$1:$AS$566,MATCH(Z$1,'Tillförd energi'!$B$1:$AQ$1,0),FALSE)</f>
        <v>0.01</v>
      </c>
      <c r="AA409">
        <f>VLOOKUP($B409,'Tillförd energi'!$B$1:$AS$566,MATCH(AA$1,'Tillförd energi'!$B$1:$AQ$1,0),FALSE)</f>
        <v>0</v>
      </c>
      <c r="AB409">
        <f>VLOOKUP($B409,'Tillförd energi'!$B$1:$AS$566,MATCH(AB$1,'Tillförd energi'!$B$1:$AQ$1,0),FALSE)</f>
        <v>0</v>
      </c>
      <c r="AC409">
        <f>VLOOKUP($B409,'Tillförd energi'!$B$1:$AS$566,MATCH(AC$1,'Tillförd energi'!$B$1:$AQ$1,0),FALSE)</f>
        <v>67.768000000000001</v>
      </c>
      <c r="AD409">
        <f>VLOOKUP($B409,'Tillförd energi'!$B$1:$AS$566,MATCH(AD$1,'Tillförd energi'!$B$1:$AQ$1,0),FALSE)</f>
        <v>0</v>
      </c>
      <c r="AE409">
        <f>VLOOKUP($B409,'Tillförd energi'!$B$1:$AS$566,MATCH(AE$1,'Tillförd energi'!$B$1:$AQ$1,0),FALSE)</f>
        <v>0</v>
      </c>
      <c r="AF409">
        <f>VLOOKUP($B409,'Tillförd energi'!$B$1:$AS$566,MATCH(AF$1,'Tillförd energi'!$B$1:$AQ$1,0),FALSE)</f>
        <v>6.39724</v>
      </c>
      <c r="AG409">
        <f>IFERROR(VLOOKUP(B409,Miljö!$B$1:$S$476,9,FALSE)/1,0)</f>
        <v>0</v>
      </c>
      <c r="AI409">
        <f t="shared" si="60"/>
        <v>226.63155999999998</v>
      </c>
      <c r="AJ409">
        <f t="shared" si="61"/>
        <v>226.63155999999998</v>
      </c>
      <c r="AK409">
        <f>IF(ISERROR(1/VLOOKUP($B409,Leveranser!$B$1:$S$500,MATCH("såld värme (gwh)",Leveranser!$B$1:$S$1,0),FALSE)),"",VLOOKUP($B409,Leveranser!$B$1:$S$500,MATCH("såld värme (gwh)",Leveranser!$B$1:$S$1,0),FALSE))</f>
        <v>216.57499999999999</v>
      </c>
      <c r="AL409" s="22">
        <f>VLOOKUP($B409,Leveranser!$B$1:$Y$500,MATCH("Totalt såld fjärrvärme till andra fjärrvärmeföretag",Leveranser!$B$1:$AA$1,0),FALSE)</f>
        <v>0</v>
      </c>
      <c r="AM409" s="22">
        <f>IF(ISERROR(1/VLOOKUP($B409,Miljö!$B$1:$S$500,MATCH("Såld mängd produktionsspecifik fjärrvärme (GWh)",Miljö!$B$1:$R$1,0),FALSE)),0,VLOOKUP($B409,Miljö!$B$1:$S$500,MATCH("Såld mängd produktionsspecifik fjärrvärme (GWh)",Miljö!$B$1:$R$1,0),FALSE))</f>
        <v>0</v>
      </c>
      <c r="AN409" s="23">
        <f t="shared" si="62"/>
        <v>0.95562595077225787</v>
      </c>
      <c r="AP409" t="str">
        <f>VLOOKUP($B409,'Miljövärden urval för publ'!$B$1:$H$450,7,FALSE)</f>
        <v>Ja</v>
      </c>
      <c r="AQ409" t="str">
        <f>VLOOKUP($B409,'Miljövärden urval för publ'!$B$1:$H$450,6,FALSE)</f>
        <v>Ja</v>
      </c>
      <c r="AU409">
        <f t="shared" si="63"/>
        <v>6.4072399999999998</v>
      </c>
      <c r="AV409">
        <f t="shared" si="64"/>
        <v>0</v>
      </c>
      <c r="AW409">
        <f t="shared" si="65"/>
        <v>121.48890000000002</v>
      </c>
      <c r="AX409">
        <f t="shared" si="66"/>
        <v>0</v>
      </c>
      <c r="AZ409">
        <f t="shared" si="67"/>
        <v>0</v>
      </c>
      <c r="BA409">
        <f t="shared" si="68"/>
        <v>0</v>
      </c>
      <c r="BC409">
        <f t="shared" si="69"/>
        <v>125.07680000000002</v>
      </c>
    </row>
    <row r="411" spans="1:55" ht="15" customHeight="1" x14ac:dyDescent="0.25">
      <c r="AN411" s="15"/>
    </row>
    <row r="412" spans="1:55" ht="15" customHeight="1" x14ac:dyDescent="0.25">
      <c r="A412" s="28" t="s">
        <v>1002</v>
      </c>
      <c r="B412" s="28" t="s">
        <v>1002</v>
      </c>
      <c r="C412" s="35">
        <f>SUMIF($AP$2:$AP$409,"=ja",C2:C409)</f>
        <v>1156.2032795</v>
      </c>
      <c r="D412" s="35">
        <f t="shared" ref="D412:AG412" si="70">SUMIF($AP$2:$AP$409,"=ja",D2:D409)</f>
        <v>526.65061059999994</v>
      </c>
      <c r="E412" s="35">
        <f t="shared" si="70"/>
        <v>88.185630000000003</v>
      </c>
      <c r="F412" s="35">
        <f t="shared" si="70"/>
        <v>325.4767769</v>
      </c>
      <c r="G412" s="35">
        <f t="shared" si="70"/>
        <v>958.10299999999995</v>
      </c>
      <c r="H412" s="35">
        <f t="shared" si="70"/>
        <v>67.857561000000004</v>
      </c>
      <c r="I412" s="35">
        <f t="shared" si="70"/>
        <v>11085.367992999998</v>
      </c>
      <c r="J412" s="35">
        <f t="shared" si="70"/>
        <v>122.93143805899999</v>
      </c>
      <c r="K412" s="29">
        <f t="shared" si="70"/>
        <v>799.85900000000004</v>
      </c>
      <c r="L412" s="35">
        <f t="shared" si="70"/>
        <v>2962.9568862999995</v>
      </c>
      <c r="M412" s="35">
        <f t="shared" si="70"/>
        <v>1855.2187871000006</v>
      </c>
      <c r="N412" s="35">
        <f t="shared" si="70"/>
        <v>5876.5198434000049</v>
      </c>
      <c r="O412" s="35">
        <f t="shared" si="70"/>
        <v>1325.5216554000003</v>
      </c>
      <c r="P412" s="35">
        <f t="shared" si="70"/>
        <v>2777.8775074000014</v>
      </c>
      <c r="Q412" s="35">
        <f t="shared" si="70"/>
        <v>2378.4724051799999</v>
      </c>
      <c r="R412" s="35">
        <f t="shared" si="70"/>
        <v>2130.4108304000001</v>
      </c>
      <c r="S412" s="35">
        <f t="shared" si="70"/>
        <v>519.27506010000002</v>
      </c>
      <c r="T412" s="35">
        <f t="shared" si="70"/>
        <v>465.11219999999997</v>
      </c>
      <c r="U412" s="35">
        <f t="shared" si="70"/>
        <v>29.336490000000001</v>
      </c>
      <c r="V412" s="35">
        <f t="shared" si="70"/>
        <v>433.24310650999996</v>
      </c>
      <c r="W412" s="35">
        <f t="shared" si="70"/>
        <v>769.77212580000003</v>
      </c>
      <c r="X412" s="35">
        <f t="shared" si="70"/>
        <v>83.864430880000015</v>
      </c>
      <c r="Y412" s="35">
        <f t="shared" si="70"/>
        <v>1223.5504582799999</v>
      </c>
      <c r="Z412" s="35">
        <f t="shared" si="70"/>
        <v>225.17362899999995</v>
      </c>
      <c r="AA412" s="35">
        <f t="shared" si="70"/>
        <v>1215.7718473</v>
      </c>
      <c r="AB412" s="35">
        <f t="shared" si="70"/>
        <v>2736.0459787</v>
      </c>
      <c r="AC412" s="35">
        <f t="shared" si="70"/>
        <v>5281.2692799999968</v>
      </c>
      <c r="AD412" s="35">
        <f t="shared" si="70"/>
        <v>3921.0273300000003</v>
      </c>
      <c r="AE412" s="35">
        <f t="shared" si="70"/>
        <v>23.089386000000001</v>
      </c>
      <c r="AF412" s="35">
        <f t="shared" si="70"/>
        <v>1607.7770098899996</v>
      </c>
      <c r="AG412" s="35">
        <f t="shared" si="70"/>
        <v>3611.4373999999993</v>
      </c>
      <c r="AH412" s="34"/>
      <c r="AI412" s="35">
        <f t="shared" ref="AI412:BC412" si="71">SUMIF($AP$2:$AP$409,"=ja",AI2:AI409)</f>
        <v>52971.921536698981</v>
      </c>
      <c r="AJ412" s="35">
        <f t="shared" si="71"/>
        <v>56583.358936698998</v>
      </c>
      <c r="AK412" s="35">
        <f t="shared" si="71"/>
        <v>48752.127417999982</v>
      </c>
      <c r="AL412" s="35">
        <f t="shared" si="71"/>
        <v>3591.53</v>
      </c>
      <c r="AM412" s="35">
        <f t="shared" si="71"/>
        <v>3025.913</v>
      </c>
      <c r="AN412" s="34"/>
      <c r="AO412" s="34"/>
      <c r="AP412" s="34"/>
      <c r="AQ412" s="34"/>
      <c r="AR412" s="34"/>
      <c r="AS412" s="34"/>
      <c r="AT412" s="34"/>
      <c r="AU412" s="35">
        <f t="shared" si="71"/>
        <v>3048.7224861899986</v>
      </c>
      <c r="AV412" s="35">
        <f t="shared" si="71"/>
        <v>83.864430880000015</v>
      </c>
      <c r="AW412" s="35">
        <f t="shared" si="71"/>
        <v>14213.610198480008</v>
      </c>
      <c r="AX412" s="35">
        <f t="shared" si="71"/>
        <v>3144.1345805000014</v>
      </c>
      <c r="AY412" s="35"/>
      <c r="AZ412" s="35">
        <f t="shared" si="71"/>
        <v>2736.0459787</v>
      </c>
      <c r="BA412" s="35">
        <f t="shared" si="71"/>
        <v>23.089386000000001</v>
      </c>
      <c r="BB412" s="35"/>
      <c r="BC412" s="35">
        <f t="shared" si="71"/>
        <v>21607.581328469994</v>
      </c>
    </row>
    <row r="413" spans="1:55" ht="15" customHeight="1" x14ac:dyDescent="0.25">
      <c r="A413" s="30" t="s">
        <v>1003</v>
      </c>
      <c r="B413" s="30" t="s">
        <v>1004</v>
      </c>
      <c r="C413" s="36">
        <f>SUMIFS(C$2:C$409,$AP$2:$AP$409,"=ja",$AK$2:$AK$409,"&lt;150")</f>
        <v>3.1509500000000003E-2</v>
      </c>
      <c r="D413" s="36">
        <f t="shared" ref="D413:BC413" si="72">SUMIFS(D$2:D$409,$AP$2:$AP$409,"=ja",$AK$2:$AK$409,"&lt;150")</f>
        <v>165.14818960000008</v>
      </c>
      <c r="E413" s="36">
        <f t="shared" si="72"/>
        <v>8.2720000000000002</v>
      </c>
      <c r="F413" s="36">
        <f t="shared" si="72"/>
        <v>25.047266899999997</v>
      </c>
      <c r="G413" s="36">
        <f t="shared" si="72"/>
        <v>13.446999999999999</v>
      </c>
      <c r="H413" s="36">
        <f t="shared" si="72"/>
        <v>10.832000000000001</v>
      </c>
      <c r="I413" s="36">
        <f t="shared" si="72"/>
        <v>551.99929300000008</v>
      </c>
      <c r="J413" s="36">
        <f t="shared" si="72"/>
        <v>44.882788058999999</v>
      </c>
      <c r="K413" s="31">
        <f t="shared" si="72"/>
        <v>0</v>
      </c>
      <c r="L413" s="36">
        <f t="shared" si="72"/>
        <v>430.78976629999994</v>
      </c>
      <c r="M413" s="36">
        <f t="shared" si="72"/>
        <v>674.3980871</v>
      </c>
      <c r="N413" s="36">
        <f t="shared" si="72"/>
        <v>2011.8666434000006</v>
      </c>
      <c r="O413" s="36">
        <f t="shared" si="72"/>
        <v>527.08568439999999</v>
      </c>
      <c r="P413" s="36">
        <f t="shared" si="72"/>
        <v>1731.8590583999994</v>
      </c>
      <c r="Q413" s="36">
        <f t="shared" si="72"/>
        <v>1303.1211170799997</v>
      </c>
      <c r="R413" s="36">
        <f t="shared" si="72"/>
        <v>804.88703040000007</v>
      </c>
      <c r="S413" s="36">
        <f t="shared" si="72"/>
        <v>291.83399999999995</v>
      </c>
      <c r="T413" s="36">
        <f t="shared" si="72"/>
        <v>0</v>
      </c>
      <c r="U413" s="36">
        <f t="shared" si="72"/>
        <v>26.859199999999998</v>
      </c>
      <c r="V413" s="36">
        <f t="shared" si="72"/>
        <v>11.77740651</v>
      </c>
      <c r="W413" s="36">
        <f t="shared" si="72"/>
        <v>267.17711400000007</v>
      </c>
      <c r="X413" s="36">
        <f t="shared" si="72"/>
        <v>63.282810880000007</v>
      </c>
      <c r="Y413" s="36">
        <f t="shared" si="72"/>
        <v>157.70929828000001</v>
      </c>
      <c r="Z413" s="36">
        <f t="shared" si="72"/>
        <v>50.124359000000005</v>
      </c>
      <c r="AA413" s="36">
        <f t="shared" si="72"/>
        <v>28.100847300000005</v>
      </c>
      <c r="AB413" s="36">
        <f t="shared" si="72"/>
        <v>31.0579787</v>
      </c>
      <c r="AC413" s="36">
        <f t="shared" si="72"/>
        <v>799.38027999999974</v>
      </c>
      <c r="AD413" s="36">
        <f t="shared" si="72"/>
        <v>1116.1570000000002</v>
      </c>
      <c r="AE413" s="36">
        <f t="shared" si="72"/>
        <v>22.564680000000003</v>
      </c>
      <c r="AF413" s="36">
        <f t="shared" si="72"/>
        <v>269.82852988999991</v>
      </c>
      <c r="AG413" s="36">
        <f t="shared" si="72"/>
        <v>184.64</v>
      </c>
      <c r="AH413" s="34"/>
      <c r="AI413" s="36">
        <f t="shared" si="72"/>
        <v>11439.520938699001</v>
      </c>
      <c r="AJ413" s="36">
        <f t="shared" si="72"/>
        <v>11624.160938699</v>
      </c>
      <c r="AK413" s="36">
        <f t="shared" si="72"/>
        <v>9105.4534179999973</v>
      </c>
      <c r="AL413" s="36">
        <f t="shared" si="72"/>
        <v>101.93</v>
      </c>
      <c r="AM413" s="36">
        <f t="shared" si="72"/>
        <v>0</v>
      </c>
      <c r="AN413" s="34"/>
      <c r="AO413" s="34"/>
      <c r="AP413" s="34"/>
      <c r="AQ413" s="34"/>
      <c r="AR413" s="34"/>
      <c r="AS413" s="34"/>
      <c r="AT413" s="34"/>
      <c r="AU413" s="36">
        <f t="shared" si="72"/>
        <v>348.05373619000017</v>
      </c>
      <c r="AV413" s="36">
        <f t="shared" si="72"/>
        <v>63.282810880000007</v>
      </c>
      <c r="AW413" s="36">
        <f t="shared" si="72"/>
        <v>6248.3305903800001</v>
      </c>
      <c r="AX413" s="36">
        <f t="shared" si="72"/>
        <v>1123.5802304000003</v>
      </c>
      <c r="AY413" s="36"/>
      <c r="AZ413" s="36">
        <f t="shared" si="72"/>
        <v>31.0579787</v>
      </c>
      <c r="BA413" s="36">
        <f t="shared" si="72"/>
        <v>22.564680000000003</v>
      </c>
      <c r="BB413" s="36"/>
      <c r="BC413" s="36">
        <f t="shared" si="72"/>
        <v>8144.9379184700028</v>
      </c>
    </row>
    <row r="414" spans="1:55" ht="15" customHeight="1" x14ac:dyDescent="0.25">
      <c r="A414" s="30" t="s">
        <v>1005</v>
      </c>
      <c r="B414" s="30" t="s">
        <v>1006</v>
      </c>
      <c r="C414" s="36">
        <f>SUMIFS(C$2:C$409,$AP$2:$AP$409,"=ja",$AK$2:$AK$409,"&gt;=150",$AK$2:$AK$409,"&lt;=1000")</f>
        <v>46.06317</v>
      </c>
      <c r="D414" s="36">
        <f t="shared" ref="D414:BC414" si="73">SUMIFS(D$2:D$409,$AP$2:$AP$409,"=ja",$AK$2:$AK$409,"&gt;=150",$AK$2:$AK$409,"&lt;=1000")</f>
        <v>270.63420100000002</v>
      </c>
      <c r="E414" s="36">
        <f t="shared" si="73"/>
        <v>79.913629999999998</v>
      </c>
      <c r="F414" s="36">
        <f t="shared" si="73"/>
        <v>152.97570999999999</v>
      </c>
      <c r="G414" s="36">
        <f t="shared" si="73"/>
        <v>74.549000000000007</v>
      </c>
      <c r="H414" s="36">
        <f t="shared" si="73"/>
        <v>7.0255609999999997</v>
      </c>
      <c r="I414" s="36">
        <f t="shared" si="73"/>
        <v>4217.4016999999994</v>
      </c>
      <c r="J414" s="36">
        <f t="shared" si="73"/>
        <v>74.600410000000011</v>
      </c>
      <c r="K414" s="31">
        <f t="shared" si="73"/>
        <v>799.85900000000004</v>
      </c>
      <c r="L414" s="36">
        <f t="shared" si="73"/>
        <v>1419.1371200000001</v>
      </c>
      <c r="M414" s="36">
        <f t="shared" si="73"/>
        <v>978.35549999999978</v>
      </c>
      <c r="N414" s="36">
        <f t="shared" si="73"/>
        <v>3057.9087</v>
      </c>
      <c r="O414" s="36">
        <f t="shared" si="73"/>
        <v>455.99297099999995</v>
      </c>
      <c r="P414" s="36">
        <f t="shared" si="73"/>
        <v>859.16054900000006</v>
      </c>
      <c r="Q414" s="36">
        <f t="shared" si="73"/>
        <v>950.63491810000005</v>
      </c>
      <c r="R414" s="36">
        <f t="shared" si="73"/>
        <v>520.24779999999998</v>
      </c>
      <c r="S414" s="36">
        <f t="shared" si="73"/>
        <v>227.41555</v>
      </c>
      <c r="T414" s="36">
        <f t="shared" si="73"/>
        <v>465.11219999999997</v>
      </c>
      <c r="U414" s="36">
        <f t="shared" si="73"/>
        <v>2.47729</v>
      </c>
      <c r="V414" s="36">
        <f t="shared" si="73"/>
        <v>106.28699999999999</v>
      </c>
      <c r="W414" s="36">
        <f t="shared" si="73"/>
        <v>254.40201179999997</v>
      </c>
      <c r="X414" s="36">
        <f t="shared" si="73"/>
        <v>12.765919999999999</v>
      </c>
      <c r="Y414" s="36">
        <f t="shared" si="73"/>
        <v>480.76176000000009</v>
      </c>
      <c r="Z414" s="36">
        <f t="shared" si="73"/>
        <v>72.772270000000006</v>
      </c>
      <c r="AA414" s="36">
        <f t="shared" si="73"/>
        <v>427.26900000000001</v>
      </c>
      <c r="AB414" s="36">
        <f t="shared" si="73"/>
        <v>845.01300000000003</v>
      </c>
      <c r="AC414" s="36">
        <f t="shared" si="73"/>
        <v>2261.1120000000005</v>
      </c>
      <c r="AD414" s="36">
        <f t="shared" si="73"/>
        <v>1755.4032299999999</v>
      </c>
      <c r="AE414" s="36">
        <f t="shared" si="73"/>
        <v>0.52470600000000001</v>
      </c>
      <c r="AF414" s="36">
        <f t="shared" si="73"/>
        <v>727.24798000000021</v>
      </c>
      <c r="AG414" s="36">
        <f t="shared" si="73"/>
        <v>2374.7959999999998</v>
      </c>
      <c r="AH414" s="34"/>
      <c r="AI414" s="36">
        <f t="shared" si="73"/>
        <v>21603.0238579</v>
      </c>
      <c r="AJ414" s="36">
        <f t="shared" si="73"/>
        <v>23977.819857900005</v>
      </c>
      <c r="AK414" s="36">
        <f t="shared" si="73"/>
        <v>20598.852000000006</v>
      </c>
      <c r="AL414" s="36">
        <f t="shared" si="73"/>
        <v>341.29999999999995</v>
      </c>
      <c r="AM414" s="36">
        <f t="shared" si="73"/>
        <v>265.93599999999998</v>
      </c>
      <c r="AN414" s="34"/>
      <c r="AO414" s="34"/>
      <c r="AP414" s="34"/>
      <c r="AQ414" s="34"/>
      <c r="AR414" s="34"/>
      <c r="AS414" s="34"/>
      <c r="AT414" s="34"/>
      <c r="AU414" s="36">
        <f t="shared" si="73"/>
        <v>1227.2892500000003</v>
      </c>
      <c r="AV414" s="36">
        <f t="shared" si="73"/>
        <v>12.765919999999999</v>
      </c>
      <c r="AW414" s="36">
        <f t="shared" si="73"/>
        <v>6302.0526381</v>
      </c>
      <c r="AX414" s="36">
        <f t="shared" si="73"/>
        <v>1215.2528400000001</v>
      </c>
      <c r="AY414" s="36"/>
      <c r="AZ414" s="36">
        <f t="shared" si="73"/>
        <v>845.01300000000003</v>
      </c>
      <c r="BA414" s="36">
        <f t="shared" si="73"/>
        <v>0.52470600000000001</v>
      </c>
      <c r="BB414" s="36"/>
      <c r="BC414" s="36">
        <f t="shared" si="73"/>
        <v>9309.8975299000012</v>
      </c>
    </row>
    <row r="415" spans="1:55" ht="15" customHeight="1" x14ac:dyDescent="0.25">
      <c r="A415" s="30" t="s">
        <v>1007</v>
      </c>
      <c r="B415" s="30" t="s">
        <v>1008</v>
      </c>
      <c r="C415" s="36">
        <f>SUMIFS(C$2:C$409,$AP$2:$AP$409,"=ja",$AK$2:$AK$409,"&gt;1000")</f>
        <v>1110.1085999999998</v>
      </c>
      <c r="D415" s="36">
        <f t="shared" ref="D415:BC415" si="74">SUMIFS(D$2:D$409,$AP$2:$AP$409,"=ja",$AK$2:$AK$409,"&gt;1000")</f>
        <v>90.868220000000008</v>
      </c>
      <c r="E415" s="36">
        <f t="shared" si="74"/>
        <v>0</v>
      </c>
      <c r="F415" s="36">
        <f t="shared" si="74"/>
        <v>147.4538</v>
      </c>
      <c r="G415" s="36">
        <f t="shared" si="74"/>
        <v>870.10699999999997</v>
      </c>
      <c r="H415" s="36">
        <f t="shared" si="74"/>
        <v>50</v>
      </c>
      <c r="I415" s="36">
        <f t="shared" si="74"/>
        <v>6315.9669999999996</v>
      </c>
      <c r="J415" s="36">
        <f t="shared" si="74"/>
        <v>3.4482400000000002</v>
      </c>
      <c r="K415" s="31">
        <f t="shared" si="74"/>
        <v>0</v>
      </c>
      <c r="L415" s="36">
        <f t="shared" si="74"/>
        <v>1113.03</v>
      </c>
      <c r="M415" s="36">
        <f t="shared" si="74"/>
        <v>202.46520000000001</v>
      </c>
      <c r="N415" s="36">
        <f t="shared" si="74"/>
        <v>806.74450000000002</v>
      </c>
      <c r="O415" s="36">
        <f t="shared" si="74"/>
        <v>342.44299999999998</v>
      </c>
      <c r="P415" s="36">
        <f t="shared" si="74"/>
        <v>186.85790000000003</v>
      </c>
      <c r="Q415" s="36">
        <f t="shared" si="74"/>
        <v>124.71637</v>
      </c>
      <c r="R415" s="36">
        <f t="shared" si="74"/>
        <v>805.27600000000007</v>
      </c>
      <c r="S415" s="36">
        <f t="shared" si="74"/>
        <v>2.5510100000000001E-2</v>
      </c>
      <c r="T415" s="36">
        <f t="shared" si="74"/>
        <v>0</v>
      </c>
      <c r="U415" s="36">
        <f t="shared" si="74"/>
        <v>0</v>
      </c>
      <c r="V415" s="36">
        <f t="shared" si="74"/>
        <v>315.17869999999999</v>
      </c>
      <c r="W415" s="36">
        <f t="shared" si="74"/>
        <v>248.19299999999998</v>
      </c>
      <c r="X415" s="36">
        <f t="shared" si="74"/>
        <v>7.8156999999999996</v>
      </c>
      <c r="Y415" s="36">
        <f t="shared" si="74"/>
        <v>585.07939999999996</v>
      </c>
      <c r="Z415" s="36">
        <f t="shared" si="74"/>
        <v>102.27699999999999</v>
      </c>
      <c r="AA415" s="36">
        <f t="shared" si="74"/>
        <v>760.40199999999993</v>
      </c>
      <c r="AB415" s="36">
        <f t="shared" si="74"/>
        <v>1859.9749999999999</v>
      </c>
      <c r="AC415" s="36">
        <f t="shared" si="74"/>
        <v>2220.777</v>
      </c>
      <c r="AD415" s="36">
        <f t="shared" si="74"/>
        <v>1049.4670999999998</v>
      </c>
      <c r="AE415" s="36">
        <f t="shared" si="74"/>
        <v>0</v>
      </c>
      <c r="AF415" s="36">
        <f t="shared" si="74"/>
        <v>610.70050000000003</v>
      </c>
      <c r="AG415" s="36">
        <f t="shared" si="74"/>
        <v>1052.0013999999999</v>
      </c>
      <c r="AH415" s="34"/>
      <c r="AI415" s="36">
        <f t="shared" si="74"/>
        <v>19929.3767401</v>
      </c>
      <c r="AJ415" s="36">
        <f t="shared" si="74"/>
        <v>20981.378140100001</v>
      </c>
      <c r="AK415" s="36">
        <f t="shared" si="74"/>
        <v>19047.822</v>
      </c>
      <c r="AL415" s="36">
        <f t="shared" si="74"/>
        <v>3148.3</v>
      </c>
      <c r="AM415" s="36">
        <f t="shared" si="74"/>
        <v>2759.9769999999999</v>
      </c>
      <c r="AN415" s="34"/>
      <c r="AO415" s="34"/>
      <c r="AP415" s="34"/>
      <c r="AQ415" s="34"/>
      <c r="AR415" s="34"/>
      <c r="AS415" s="34"/>
      <c r="AT415" s="34"/>
      <c r="AU415" s="36">
        <f t="shared" si="74"/>
        <v>1473.3795</v>
      </c>
      <c r="AV415" s="36">
        <f t="shared" si="74"/>
        <v>7.8156999999999996</v>
      </c>
      <c r="AW415" s="36">
        <f t="shared" si="74"/>
        <v>1663.2269699999997</v>
      </c>
      <c r="AX415" s="36">
        <f t="shared" si="74"/>
        <v>805.30151010000009</v>
      </c>
      <c r="AY415" s="36"/>
      <c r="AZ415" s="36">
        <f t="shared" si="74"/>
        <v>1859.9749999999999</v>
      </c>
      <c r="BA415" s="36">
        <f t="shared" si="74"/>
        <v>0</v>
      </c>
      <c r="BB415" s="36"/>
      <c r="BC415" s="36">
        <f t="shared" si="74"/>
        <v>4152.7458801000002</v>
      </c>
    </row>
    <row r="416" spans="1:55" ht="15" customHeight="1" x14ac:dyDescent="0.25">
      <c r="C416" s="37"/>
      <c r="D416" s="37"/>
      <c r="E416" s="37"/>
      <c r="F416" s="37"/>
      <c r="G416" s="37"/>
      <c r="H416" s="37"/>
      <c r="I416" s="37"/>
      <c r="J416" s="37"/>
      <c r="K416" s="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4"/>
      <c r="AI416" s="37"/>
      <c r="AJ416" s="37"/>
      <c r="AK416" s="37"/>
      <c r="AL416" s="37"/>
      <c r="AM416" s="37"/>
      <c r="AN416" s="34"/>
      <c r="AO416" s="34"/>
      <c r="AP416" s="34"/>
      <c r="AQ416" s="34"/>
      <c r="AR416" s="34"/>
      <c r="AS416" s="34"/>
      <c r="AT416" s="34"/>
      <c r="AU416" s="37"/>
      <c r="AV416" s="37"/>
      <c r="AW416" s="37"/>
      <c r="AX416" s="37"/>
      <c r="AY416" s="37"/>
      <c r="AZ416" s="37"/>
      <c r="BA416" s="37"/>
      <c r="BB416" s="37"/>
      <c r="BC416" s="37"/>
    </row>
    <row r="417" spans="1:55" ht="15" customHeight="1" x14ac:dyDescent="0.25">
      <c r="A417" s="32" t="s">
        <v>1009</v>
      </c>
      <c r="B417" s="33"/>
      <c r="C417" s="37">
        <f>SUM(C2:C409)</f>
        <v>1156.2032795</v>
      </c>
      <c r="D417" s="37">
        <f t="shared" ref="D417:AG417" si="75">SUM(D2:D409)</f>
        <v>526.65061059999994</v>
      </c>
      <c r="E417" s="37">
        <f t="shared" si="75"/>
        <v>88.185630000000003</v>
      </c>
      <c r="F417" s="37">
        <f t="shared" si="75"/>
        <v>325.4767769</v>
      </c>
      <c r="G417" s="37">
        <f t="shared" si="75"/>
        <v>958.10299999999995</v>
      </c>
      <c r="H417" s="37">
        <f t="shared" si="75"/>
        <v>67.857561000000004</v>
      </c>
      <c r="I417" s="37">
        <f t="shared" si="75"/>
        <v>11085.367992999998</v>
      </c>
      <c r="J417" s="37">
        <f t="shared" si="75"/>
        <v>122.93143805899999</v>
      </c>
      <c r="K417" s="7">
        <f t="shared" si="75"/>
        <v>799.85900000000004</v>
      </c>
      <c r="L417" s="37">
        <f t="shared" si="75"/>
        <v>2962.9568862999995</v>
      </c>
      <c r="M417" s="37">
        <f t="shared" si="75"/>
        <v>1855.2187871000006</v>
      </c>
      <c r="N417" s="37">
        <f t="shared" si="75"/>
        <v>5876.5198434000049</v>
      </c>
      <c r="O417" s="37">
        <f t="shared" si="75"/>
        <v>1325.5216554000003</v>
      </c>
      <c r="P417" s="37">
        <f t="shared" si="75"/>
        <v>2777.8775074000014</v>
      </c>
      <c r="Q417" s="37">
        <f t="shared" si="75"/>
        <v>2378.4724051799999</v>
      </c>
      <c r="R417" s="37">
        <f t="shared" si="75"/>
        <v>2130.4108304000001</v>
      </c>
      <c r="S417" s="37">
        <f t="shared" si="75"/>
        <v>519.27506010000002</v>
      </c>
      <c r="T417" s="37">
        <f t="shared" si="75"/>
        <v>465.11219999999997</v>
      </c>
      <c r="U417" s="37">
        <f t="shared" si="75"/>
        <v>29.336490000000001</v>
      </c>
      <c r="V417" s="37">
        <f t="shared" si="75"/>
        <v>433.24310650999996</v>
      </c>
      <c r="W417" s="37">
        <f t="shared" si="75"/>
        <v>769.77212580000003</v>
      </c>
      <c r="X417" s="37">
        <f t="shared" si="75"/>
        <v>83.864430880000015</v>
      </c>
      <c r="Y417" s="37">
        <f t="shared" si="75"/>
        <v>1223.5504582799999</v>
      </c>
      <c r="Z417" s="37">
        <f t="shared" si="75"/>
        <v>225.17362899999995</v>
      </c>
      <c r="AA417" s="37">
        <f t="shared" si="75"/>
        <v>1215.7718473</v>
      </c>
      <c r="AB417" s="37">
        <f t="shared" si="75"/>
        <v>2736.0459787</v>
      </c>
      <c r="AC417" s="37">
        <f t="shared" si="75"/>
        <v>5281.2692799999968</v>
      </c>
      <c r="AD417" s="37">
        <f t="shared" si="75"/>
        <v>3921.0273300000003</v>
      </c>
      <c r="AE417" s="37">
        <f t="shared" si="75"/>
        <v>23.089386000000001</v>
      </c>
      <c r="AF417" s="37">
        <f t="shared" si="75"/>
        <v>1608.0440098899996</v>
      </c>
      <c r="AG417" s="37">
        <f t="shared" si="75"/>
        <v>3611.4373999999993</v>
      </c>
      <c r="AH417" s="34"/>
      <c r="AI417" s="37">
        <f t="shared" ref="AI417:BC417" si="76">SUM(AI2:AI409)</f>
        <v>52972.188536698974</v>
      </c>
      <c r="AJ417" s="37">
        <f t="shared" si="76"/>
        <v>56583.625936698991</v>
      </c>
      <c r="AK417" s="37">
        <f t="shared" si="76"/>
        <v>48782.29741799998</v>
      </c>
      <c r="AL417" s="37">
        <f t="shared" si="76"/>
        <v>3591.53</v>
      </c>
      <c r="AM417" s="37">
        <f t="shared" si="76"/>
        <v>3025.913</v>
      </c>
      <c r="AN417" s="34"/>
      <c r="AO417" s="34"/>
      <c r="AP417" s="34"/>
      <c r="AQ417" s="34"/>
      <c r="AR417" s="34"/>
      <c r="AS417" s="34"/>
      <c r="AT417" s="34"/>
      <c r="AU417" s="37">
        <f t="shared" si="76"/>
        <v>3048.9894861899984</v>
      </c>
      <c r="AV417" s="37">
        <f t="shared" si="76"/>
        <v>83.864430880000015</v>
      </c>
      <c r="AW417" s="37">
        <f t="shared" si="76"/>
        <v>14213.610198480008</v>
      </c>
      <c r="AX417" s="37">
        <f t="shared" si="76"/>
        <v>3144.1345805000014</v>
      </c>
      <c r="AY417" s="37"/>
      <c r="AZ417" s="37">
        <f t="shared" si="76"/>
        <v>2736.0459787</v>
      </c>
      <c r="BA417" s="37">
        <f t="shared" si="76"/>
        <v>23.089386000000001</v>
      </c>
      <c r="BB417" s="37"/>
      <c r="BC417" s="37">
        <f t="shared" si="76"/>
        <v>21607.581328469994</v>
      </c>
    </row>
    <row r="418" spans="1:55" ht="15" customHeight="1" x14ac:dyDescent="0.25">
      <c r="A418" s="33"/>
      <c r="B418" s="33"/>
      <c r="C418" s="7"/>
      <c r="AI418" s="38"/>
      <c r="AJ418" s="38"/>
      <c r="AK418" s="38"/>
      <c r="AL418" s="38"/>
      <c r="AM418" s="38"/>
      <c r="AO418" s="15"/>
      <c r="AP418" s="15"/>
      <c r="AQ418" s="15"/>
      <c r="AR418" s="15"/>
      <c r="AS418" s="15"/>
      <c r="AT418" s="15"/>
    </row>
    <row r="419" spans="1:55" ht="15" customHeight="1" x14ac:dyDescent="0.25">
      <c r="A419" s="33"/>
      <c r="B419" s="33"/>
      <c r="C419" s="7"/>
    </row>
    <row r="420" spans="1:55" s="15" customFormat="1" ht="15" customHeight="1" x14ac:dyDescent="0.25">
      <c r="A420" s="39"/>
      <c r="B420" s="39"/>
      <c r="C420" s="39"/>
      <c r="D420" s="39"/>
      <c r="E420" s="39"/>
      <c r="F420" s="39"/>
      <c r="G420" s="39"/>
      <c r="H420" s="39"/>
      <c r="I420" s="39"/>
      <c r="J420" s="39"/>
      <c r="L420" s="39"/>
      <c r="M420" s="39"/>
      <c r="N420" s="39"/>
      <c r="O420" s="39"/>
      <c r="P420" s="39"/>
      <c r="Q420" s="39"/>
      <c r="R420" s="39"/>
      <c r="S420" s="39"/>
      <c r="T420" s="39"/>
      <c r="U420" s="39"/>
      <c r="V420" s="39"/>
      <c r="W420" s="39"/>
      <c r="X420" s="39"/>
      <c r="Y420" s="39"/>
      <c r="Z420" s="39"/>
      <c r="AA420" s="39"/>
      <c r="AB420" s="39"/>
      <c r="AC420" s="39"/>
      <c r="AD420" s="39"/>
      <c r="AE420" s="39"/>
      <c r="AF420" s="39"/>
    </row>
    <row r="421" spans="1:55" s="15" customFormat="1" ht="15" customHeight="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row>
    <row r="422" spans="1:55" s="15" customFormat="1" ht="15" customHeight="1" x14ac:dyDescent="0.25">
      <c r="A422" s="39"/>
      <c r="B422" s="39"/>
      <c r="C422" s="39"/>
    </row>
    <row r="423" spans="1:55" s="15" customFormat="1" ht="15" customHeight="1" x14ac:dyDescent="0.25">
      <c r="A423" s="39"/>
      <c r="B423" s="39"/>
      <c r="C423" s="245"/>
    </row>
    <row r="424" spans="1:55" s="15" customFormat="1" ht="15" customHeight="1" x14ac:dyDescent="0.25">
      <c r="A424" s="246"/>
      <c r="B424" s="246"/>
      <c r="C424" s="247"/>
    </row>
    <row r="425" spans="1:55" s="15" customFormat="1" ht="15" customHeight="1" x14ac:dyDescent="0.25">
      <c r="A425" s="247"/>
      <c r="B425" s="247"/>
      <c r="C425" s="247"/>
      <c r="AD425" s="248"/>
    </row>
    <row r="426" spans="1:55" s="15" customFormat="1" ht="15" customHeight="1" x14ac:dyDescent="0.25">
      <c r="A426" s="247"/>
      <c r="B426" s="39"/>
      <c r="C426" s="39"/>
    </row>
    <row r="427" spans="1:55" s="15" customFormat="1" ht="15" customHeight="1" x14ac:dyDescent="0.25">
      <c r="A427" s="247"/>
      <c r="B427" s="39"/>
      <c r="C427" s="39"/>
    </row>
    <row r="428" spans="1:55" s="15" customFormat="1" ht="15" customHeight="1" x14ac:dyDescent="0.25">
      <c r="A428" s="247"/>
      <c r="B428" s="39"/>
      <c r="C428" s="39"/>
    </row>
    <row r="429" spans="1:55" s="15" customFormat="1" ht="15" customHeight="1" x14ac:dyDescent="0.25">
      <c r="A429" s="247"/>
      <c r="B429" s="39"/>
      <c r="C429" s="249"/>
    </row>
    <row r="430" spans="1:55" s="15" customFormat="1" ht="15" customHeight="1" x14ac:dyDescent="0.25">
      <c r="A430" s="247"/>
      <c r="B430" s="247"/>
      <c r="C430" s="247"/>
    </row>
    <row r="431" spans="1:55" s="15" customFormat="1" ht="15" customHeight="1" x14ac:dyDescent="0.25">
      <c r="A431" s="247"/>
      <c r="B431" s="247"/>
      <c r="C431" s="247"/>
    </row>
    <row r="432" spans="1:55" s="15" customFormat="1" ht="15" customHeight="1" x14ac:dyDescent="0.25">
      <c r="A432" s="247"/>
      <c r="B432" s="39"/>
      <c r="C432" s="39"/>
    </row>
    <row r="433" spans="1:3" s="15" customFormat="1" ht="15" customHeight="1" x14ac:dyDescent="0.25">
      <c r="A433" s="247"/>
      <c r="B433" s="39"/>
      <c r="C433" s="39"/>
    </row>
    <row r="434" spans="1:3" s="15" customFormat="1" ht="15" customHeight="1" x14ac:dyDescent="0.25">
      <c r="A434" s="247"/>
      <c r="B434" s="39"/>
      <c r="C434" s="39"/>
    </row>
    <row r="435" spans="1:3" s="15" customFormat="1" ht="15" customHeight="1" x14ac:dyDescent="0.25">
      <c r="A435" s="247"/>
      <c r="B435" s="39"/>
      <c r="C435" s="245"/>
    </row>
    <row r="436" spans="1:3" s="15" customFormat="1" ht="15" customHeight="1" x14ac:dyDescent="0.25">
      <c r="A436" s="247"/>
      <c r="B436" s="247"/>
      <c r="C436" s="247"/>
    </row>
    <row r="437" spans="1:3" s="15" customFormat="1" ht="15" customHeight="1" x14ac:dyDescent="0.25">
      <c r="A437" s="247"/>
      <c r="B437" s="247"/>
      <c r="C437" s="247"/>
    </row>
    <row r="438" spans="1:3" s="15" customFormat="1" ht="15" customHeight="1" x14ac:dyDescent="0.25">
      <c r="A438" s="247"/>
      <c r="B438" s="39"/>
      <c r="C438" s="39"/>
    </row>
    <row r="439" spans="1:3" s="15" customFormat="1" ht="15" customHeight="1" x14ac:dyDescent="0.25">
      <c r="A439" s="247"/>
      <c r="B439" s="39"/>
      <c r="C439" s="39"/>
    </row>
    <row r="440" spans="1:3" s="15" customFormat="1" ht="15" customHeight="1" x14ac:dyDescent="0.25">
      <c r="A440" s="247"/>
      <c r="B440" s="39"/>
      <c r="C440" s="39"/>
    </row>
    <row r="441" spans="1:3" s="15" customFormat="1" ht="15" customHeight="1" x14ac:dyDescent="0.25">
      <c r="A441" s="247"/>
      <c r="B441" s="39"/>
      <c r="C441" s="250"/>
    </row>
  </sheetData>
  <autoFilter ref="A1:BC409"/>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3" tint="0.39997558519241921"/>
  </sheetPr>
  <dimension ref="A1:N40"/>
  <sheetViews>
    <sheetView workbookViewId="0">
      <selection activeCell="B4" sqref="B4:F4"/>
    </sheetView>
  </sheetViews>
  <sheetFormatPr defaultRowHeight="15" x14ac:dyDescent="0.25"/>
  <cols>
    <col min="1" max="1" width="37.42578125" style="45" bestFit="1" customWidth="1"/>
    <col min="2" max="3" width="20.28515625" style="45" customWidth="1"/>
    <col min="4" max="4" width="25.140625" style="45" customWidth="1"/>
    <col min="5" max="6" width="24" style="45" customWidth="1"/>
    <col min="7" max="8" width="8" style="45" bestFit="1" customWidth="1"/>
    <col min="9" max="16384" width="9.140625" style="45"/>
  </cols>
  <sheetData>
    <row r="1" spans="1:14" ht="30" x14ac:dyDescent="0.25">
      <c r="A1" s="41" t="s">
        <v>1010</v>
      </c>
      <c r="B1" s="42" t="s">
        <v>1041</v>
      </c>
      <c r="C1" s="42" t="s">
        <v>1042</v>
      </c>
      <c r="D1" s="43" t="s">
        <v>1040</v>
      </c>
      <c r="E1" s="43" t="s">
        <v>1011</v>
      </c>
      <c r="F1" s="43" t="s">
        <v>1012</v>
      </c>
      <c r="G1" s="44">
        <v>2011</v>
      </c>
      <c r="H1" s="44">
        <v>2010</v>
      </c>
      <c r="I1" s="44">
        <v>2009</v>
      </c>
      <c r="J1" s="44" t="s">
        <v>1013</v>
      </c>
      <c r="K1" s="44" t="s">
        <v>1014</v>
      </c>
      <c r="L1" s="44" t="s">
        <v>1015</v>
      </c>
      <c r="M1" s="44" t="s">
        <v>1016</v>
      </c>
      <c r="N1" s="44" t="s">
        <v>1017</v>
      </c>
    </row>
    <row r="2" spans="1:14" x14ac:dyDescent="0.25">
      <c r="A2" s="46" t="s">
        <v>1018</v>
      </c>
      <c r="B2" s="73">
        <f>(D2-E2)/E2</f>
        <v>2.2516306420805373E-2</v>
      </c>
      <c r="C2" s="75">
        <f>D2-E2</f>
        <v>86.342928999998549</v>
      </c>
      <c r="D2" s="74">
        <f>Totalt!AD412</f>
        <v>3921.0273300000003</v>
      </c>
      <c r="E2" s="72">
        <v>3834.6844010000018</v>
      </c>
      <c r="F2" s="70">
        <v>4062.6541176470591</v>
      </c>
      <c r="G2" s="47">
        <v>3852.2627938561964</v>
      </c>
      <c r="H2" s="47">
        <v>4121.5038316127693</v>
      </c>
      <c r="I2" s="47">
        <v>3589.8439999999991</v>
      </c>
      <c r="J2" s="47">
        <v>3842.1989999999996</v>
      </c>
      <c r="K2" s="47">
        <v>3739.8814999999986</v>
      </c>
      <c r="L2" s="47">
        <v>3785.0810000000006</v>
      </c>
      <c r="M2" s="47">
        <v>4171.835</v>
      </c>
      <c r="N2" s="48">
        <v>3713.226349999999</v>
      </c>
    </row>
    <row r="3" spans="1:14" x14ac:dyDescent="0.25">
      <c r="A3" s="46" t="s">
        <v>1019</v>
      </c>
      <c r="B3" s="73"/>
      <c r="C3" s="75"/>
      <c r="D3" s="74"/>
      <c r="E3" s="72"/>
      <c r="F3" s="70"/>
      <c r="G3" s="47"/>
      <c r="H3" s="47"/>
      <c r="I3" s="47"/>
      <c r="J3" s="47" t="s">
        <v>1020</v>
      </c>
      <c r="K3" s="47" t="s">
        <v>1020</v>
      </c>
      <c r="L3" s="47">
        <v>8.109</v>
      </c>
      <c r="M3" s="47">
        <v>5.6239999999999997</v>
      </c>
      <c r="N3" s="48">
        <v>7.0900000000000007</v>
      </c>
    </row>
    <row r="4" spans="1:14" x14ac:dyDescent="0.25">
      <c r="A4" s="46" t="s">
        <v>634</v>
      </c>
      <c r="B4" s="73">
        <f t="shared" ref="B4:B27" si="0">(D4-E4)/E4</f>
        <v>4.6531405210869868E-2</v>
      </c>
      <c r="C4" s="75">
        <f t="shared" ref="C4:C27" si="1">D4-E4</f>
        <v>492.88320199999725</v>
      </c>
      <c r="D4" s="74">
        <f>Totalt!I412</f>
        <v>11085.367992999998</v>
      </c>
      <c r="E4" s="72">
        <v>10592.484791000001</v>
      </c>
      <c r="F4" s="70">
        <v>10117.78631210712</v>
      </c>
      <c r="G4" s="47">
        <v>9581.3940560378269</v>
      </c>
      <c r="H4" s="47">
        <v>10191.074725472401</v>
      </c>
      <c r="I4" s="47">
        <v>9477.6911432105335</v>
      </c>
      <c r="J4" s="47">
        <v>7719.6883624176662</v>
      </c>
      <c r="K4" s="47">
        <v>7285.5656209451809</v>
      </c>
      <c r="L4" s="47">
        <v>7458.7800952238676</v>
      </c>
      <c r="M4" s="47">
        <v>6761.9430452443758</v>
      </c>
      <c r="N4" s="48">
        <v>5200.3751892766732</v>
      </c>
    </row>
    <row r="5" spans="1:14" x14ac:dyDescent="0.25">
      <c r="A5" s="46" t="s">
        <v>685</v>
      </c>
      <c r="B5" s="73">
        <f t="shared" si="0"/>
        <v>6.6627189592018327E-2</v>
      </c>
      <c r="C5" s="75">
        <f t="shared" si="1"/>
        <v>57.64238345900003</v>
      </c>
      <c r="D5" s="74">
        <f>Totalt!J412+Totalt!K412</f>
        <v>922.79043805900005</v>
      </c>
      <c r="E5" s="72">
        <v>865.14805460000002</v>
      </c>
      <c r="F5" s="70">
        <v>866.87128119047986</v>
      </c>
      <c r="G5" s="47">
        <v>718.69999999999993</v>
      </c>
      <c r="H5" s="47">
        <v>740.4</v>
      </c>
      <c r="I5" s="47">
        <v>574.4</v>
      </c>
      <c r="J5" s="47">
        <v>870.10699999999997</v>
      </c>
      <c r="K5" s="47">
        <v>844.29</v>
      </c>
      <c r="L5" s="47">
        <v>828.91</v>
      </c>
      <c r="M5" s="47">
        <v>865.9</v>
      </c>
      <c r="N5" s="48">
        <v>829.90299999999991</v>
      </c>
    </row>
    <row r="6" spans="1:14" x14ac:dyDescent="0.25">
      <c r="A6" s="46" t="s">
        <v>635</v>
      </c>
      <c r="B6" s="73">
        <f t="shared" si="0"/>
        <v>-1.4123570351901401E-2</v>
      </c>
      <c r="C6" s="75">
        <f t="shared" si="1"/>
        <v>-42.447033700000247</v>
      </c>
      <c r="D6" s="74">
        <f>Totalt!L412</f>
        <v>2962.9568862999995</v>
      </c>
      <c r="E6" s="72">
        <v>3005.4039199999997</v>
      </c>
      <c r="F6" s="70">
        <v>2493.2099638723676</v>
      </c>
      <c r="G6" s="47">
        <v>2445.0813815388401</v>
      </c>
      <c r="H6" s="47">
        <v>2906.5185753175629</v>
      </c>
      <c r="I6" s="47">
        <v>3165.5392955741436</v>
      </c>
      <c r="J6" s="47">
        <v>2338.7616180695959</v>
      </c>
      <c r="K6" s="47">
        <v>1453.6847154091563</v>
      </c>
      <c r="L6" s="47">
        <v>1320.9895532827941</v>
      </c>
      <c r="M6" s="47">
        <v>1393.7318648053556</v>
      </c>
      <c r="N6" s="48">
        <v>1172.118327081906</v>
      </c>
    </row>
    <row r="7" spans="1:14" ht="17.25" x14ac:dyDescent="0.25">
      <c r="A7" s="46" t="s">
        <v>1021</v>
      </c>
      <c r="B7" s="73">
        <f t="shared" si="0"/>
        <v>-6.7485019603011467E-2</v>
      </c>
      <c r="C7" s="75">
        <f t="shared" si="1"/>
        <v>-1028.6223632199835</v>
      </c>
      <c r="D7" s="74">
        <f>Totalt!AW412</f>
        <v>14213.610198480008</v>
      </c>
      <c r="E7" s="72">
        <v>15242.232561699991</v>
      </c>
      <c r="F7" s="70">
        <v>14720.17896007144</v>
      </c>
      <c r="G7" s="47">
        <v>14284.363807058389</v>
      </c>
      <c r="H7" s="47">
        <v>18765.116243748525</v>
      </c>
      <c r="I7" s="47">
        <v>16716.689162779043</v>
      </c>
      <c r="J7" s="47">
        <v>13642</v>
      </c>
      <c r="K7" s="47">
        <v>11823.149864204535</v>
      </c>
      <c r="L7" s="47">
        <v>14182.581055496841</v>
      </c>
      <c r="M7" s="47">
        <v>13548.84573515328</v>
      </c>
      <c r="N7" s="48">
        <v>11004.57997651525</v>
      </c>
    </row>
    <row r="8" spans="1:14" ht="17.25" x14ac:dyDescent="0.25">
      <c r="A8" s="46" t="s">
        <v>1022</v>
      </c>
      <c r="B8" s="73">
        <f t="shared" si="0"/>
        <v>-0.21183360565583578</v>
      </c>
      <c r="C8" s="75">
        <f t="shared" si="1"/>
        <v>-845.04156689999763</v>
      </c>
      <c r="D8" s="74">
        <f>Totalt!AX412</f>
        <v>3144.1345805000014</v>
      </c>
      <c r="E8" s="72">
        <v>3989.1761473999991</v>
      </c>
      <c r="F8" s="70">
        <v>4094.816132363515</v>
      </c>
      <c r="G8" s="47">
        <v>3470.5594193151019</v>
      </c>
      <c r="H8" s="47">
        <v>4579.7834783361404</v>
      </c>
      <c r="I8" s="47">
        <v>4012</v>
      </c>
      <c r="J8" s="47">
        <v>4023</v>
      </c>
      <c r="K8" s="47">
        <v>3479.1850943827053</v>
      </c>
      <c r="L8" s="47">
        <v>3882.9060004888661</v>
      </c>
      <c r="M8" s="47">
        <v>4606.4713186563831</v>
      </c>
      <c r="N8" s="48">
        <v>3650.6293705967414</v>
      </c>
    </row>
    <row r="9" spans="1:14" x14ac:dyDescent="0.25">
      <c r="A9" s="46" t="s">
        <v>1023</v>
      </c>
      <c r="B9" s="73">
        <f t="shared" si="0"/>
        <v>-0.52138933165043555</v>
      </c>
      <c r="C9" s="75">
        <f t="shared" si="1"/>
        <v>-91.360311120000006</v>
      </c>
      <c r="D9" s="74">
        <f>Totalt!AV412</f>
        <v>83.864430880000015</v>
      </c>
      <c r="E9" s="72">
        <v>175.22474200000002</v>
      </c>
      <c r="F9" s="70">
        <v>538.82113201178743</v>
      </c>
      <c r="G9" s="47"/>
      <c r="H9" s="47"/>
      <c r="I9" s="47"/>
      <c r="J9" s="47"/>
      <c r="K9" s="47"/>
      <c r="L9" s="47"/>
      <c r="M9" s="47"/>
      <c r="N9" s="48"/>
    </row>
    <row r="10" spans="1:14" x14ac:dyDescent="0.25">
      <c r="A10" s="46" t="s">
        <v>1024</v>
      </c>
      <c r="B10" s="73"/>
      <c r="C10" s="75"/>
      <c r="D10" s="74"/>
      <c r="E10" s="72"/>
      <c r="F10" s="70"/>
      <c r="G10" s="47">
        <v>115.52465567393369</v>
      </c>
      <c r="H10" s="47">
        <v>173.37</v>
      </c>
      <c r="I10" s="47">
        <v>128.60000000000002</v>
      </c>
      <c r="J10" s="47">
        <v>129.06900000000007</v>
      </c>
      <c r="K10" s="47">
        <v>26.139810493984328</v>
      </c>
      <c r="L10" s="47">
        <v>245.85900000000004</v>
      </c>
      <c r="M10" s="47">
        <v>302.90631320397836</v>
      </c>
      <c r="N10" s="48">
        <v>360.94666891746544</v>
      </c>
    </row>
    <row r="11" spans="1:14" x14ac:dyDescent="0.25">
      <c r="A11" s="46" t="s">
        <v>960</v>
      </c>
      <c r="B11" s="73">
        <f t="shared" si="0"/>
        <v>-9.9385916915599712E-2</v>
      </c>
      <c r="C11" s="75">
        <f t="shared" si="1"/>
        <v>-47.809893489999979</v>
      </c>
      <c r="D11" s="74">
        <f>Totalt!V412</f>
        <v>433.24310650999996</v>
      </c>
      <c r="E11" s="72">
        <v>481.05299999999994</v>
      </c>
      <c r="F11" s="70">
        <v>715.33739964474523</v>
      </c>
      <c r="G11" s="47">
        <v>710.83840267551511</v>
      </c>
      <c r="H11" s="47">
        <v>983.67450983735512</v>
      </c>
      <c r="I11" s="47">
        <v>862.45624468046435</v>
      </c>
      <c r="J11" s="47">
        <v>737.93128075924255</v>
      </c>
      <c r="K11" s="47">
        <v>667.65904139378051</v>
      </c>
      <c r="L11" s="47">
        <v>743.7341631400559</v>
      </c>
      <c r="M11" s="47">
        <v>780.75316215842827</v>
      </c>
      <c r="N11" s="48">
        <v>785.85018390963705</v>
      </c>
    </row>
    <row r="12" spans="1:14" x14ac:dyDescent="0.25">
      <c r="A12" s="46" t="s">
        <v>949</v>
      </c>
      <c r="B12" s="73">
        <f t="shared" si="0"/>
        <v>-0.44802126326621866</v>
      </c>
      <c r="C12" s="75">
        <f t="shared" si="1"/>
        <v>-624.79631419999976</v>
      </c>
      <c r="D12" s="74">
        <f>Totalt!W412</f>
        <v>769.77212580000003</v>
      </c>
      <c r="E12" s="72">
        <v>1394.5684399999998</v>
      </c>
      <c r="F12" s="70">
        <v>1280.9513403286476</v>
      </c>
      <c r="G12" s="47">
        <v>960.04709982937209</v>
      </c>
      <c r="H12" s="47">
        <v>2256.3852445526745</v>
      </c>
      <c r="I12" s="47">
        <v>2072.6661501367039</v>
      </c>
      <c r="J12" s="47">
        <v>1309.2826857397858</v>
      </c>
      <c r="K12" s="47">
        <v>1641.6741281915881</v>
      </c>
      <c r="L12" s="47">
        <v>1713.6957484982888</v>
      </c>
      <c r="M12" s="47" t="s">
        <v>1020</v>
      </c>
      <c r="N12" s="48" t="s">
        <v>1020</v>
      </c>
    </row>
    <row r="13" spans="1:14" ht="17.25" x14ac:dyDescent="0.25">
      <c r="A13" s="46" t="s">
        <v>1025</v>
      </c>
      <c r="B13" s="73"/>
      <c r="C13" s="75"/>
      <c r="D13" s="74"/>
      <c r="E13" s="72"/>
      <c r="F13" s="70"/>
      <c r="G13" s="47"/>
      <c r="H13" s="47"/>
      <c r="I13" s="47"/>
      <c r="J13" s="47">
        <v>3288.1429840039877</v>
      </c>
      <c r="K13" s="47">
        <v>3498.5550725485823</v>
      </c>
      <c r="L13" s="47">
        <v>788.91025176562846</v>
      </c>
      <c r="M13" s="47">
        <v>1349.2552920525159</v>
      </c>
      <c r="N13" s="48">
        <v>1196.8362177197109</v>
      </c>
    </row>
    <row r="14" spans="1:14" x14ac:dyDescent="0.25">
      <c r="A14" s="46" t="s">
        <v>946</v>
      </c>
      <c r="B14" s="73"/>
      <c r="C14" s="75"/>
      <c r="D14" s="74"/>
      <c r="E14" s="72"/>
      <c r="F14" s="70"/>
      <c r="G14" s="47"/>
      <c r="H14" s="47"/>
      <c r="I14" s="47"/>
      <c r="J14" s="47">
        <v>840.02592297995614</v>
      </c>
      <c r="K14" s="47">
        <v>783.39243737289451</v>
      </c>
      <c r="L14" s="47">
        <v>994.97270805158803</v>
      </c>
      <c r="M14" s="47" t="s">
        <v>1020</v>
      </c>
      <c r="N14" s="48" t="s">
        <v>1020</v>
      </c>
    </row>
    <row r="15" spans="1:14" x14ac:dyDescent="0.25">
      <c r="A15" s="46" t="s">
        <v>1026</v>
      </c>
      <c r="B15" s="73">
        <f t="shared" si="0"/>
        <v>-0.16394016605820971</v>
      </c>
      <c r="C15" s="75">
        <f t="shared" si="1"/>
        <v>-239.92190172000005</v>
      </c>
      <c r="D15" s="74">
        <f>Totalt!Y412</f>
        <v>1223.5504582799999</v>
      </c>
      <c r="E15" s="72">
        <v>1463.47236</v>
      </c>
      <c r="F15" s="70">
        <v>1617.8971451755954</v>
      </c>
      <c r="G15" s="47">
        <v>1726.9380841394538</v>
      </c>
      <c r="H15" s="47">
        <v>2674.2666892639713</v>
      </c>
      <c r="I15" s="47">
        <v>2608.0452166126561</v>
      </c>
      <c r="J15" s="47">
        <v>2549.3159979968054</v>
      </c>
      <c r="K15" s="47">
        <v>2583.6857800627899</v>
      </c>
      <c r="L15" s="47">
        <v>2166.5709744718602</v>
      </c>
      <c r="M15" s="47">
        <v>3006.3172371633814</v>
      </c>
      <c r="N15" s="48">
        <v>2849.4435989512313</v>
      </c>
    </row>
    <row r="16" spans="1:14" x14ac:dyDescent="0.25">
      <c r="A16" s="46" t="s">
        <v>1027</v>
      </c>
      <c r="B16" s="73">
        <f t="shared" si="0"/>
        <v>7.8746962574614399</v>
      </c>
      <c r="C16" s="75">
        <f t="shared" si="1"/>
        <v>20.487676</v>
      </c>
      <c r="D16" s="74">
        <f>Totalt!AE412</f>
        <v>23.089386000000001</v>
      </c>
      <c r="E16" s="72">
        <v>2.6017099999999997</v>
      </c>
      <c r="F16" s="70">
        <v>2.6352941176470588</v>
      </c>
      <c r="G16" s="47">
        <v>140.44070588235292</v>
      </c>
      <c r="H16" s="47">
        <v>17.3</v>
      </c>
      <c r="I16" s="47">
        <v>47.482999999999997</v>
      </c>
      <c r="J16" s="47">
        <v>182.96064999999999</v>
      </c>
      <c r="K16" s="47">
        <v>600.505</v>
      </c>
      <c r="L16" s="47">
        <v>652.41047999999978</v>
      </c>
      <c r="M16" s="47">
        <v>3084.7640000000001</v>
      </c>
      <c r="N16" s="48">
        <v>3971.4472869999995</v>
      </c>
    </row>
    <row r="17" spans="1:14" x14ac:dyDescent="0.25">
      <c r="A17" s="46" t="s">
        <v>1028</v>
      </c>
      <c r="B17" s="73">
        <f t="shared" si="0"/>
        <v>1.5950251228721794E-2</v>
      </c>
      <c r="C17" s="75">
        <f t="shared" si="1"/>
        <v>19.087417299999743</v>
      </c>
      <c r="D17" s="74">
        <f>Totalt!AA412</f>
        <v>1215.7718473</v>
      </c>
      <c r="E17" s="72">
        <v>1196.6844300000002</v>
      </c>
      <c r="F17" s="70">
        <v>1458.37</v>
      </c>
      <c r="G17" s="47">
        <v>1264.5516838571427</v>
      </c>
      <c r="H17" s="47">
        <v>1427.7951932604935</v>
      </c>
      <c r="I17" s="47">
        <v>1436.6210000000001</v>
      </c>
      <c r="J17" s="47">
        <v>1564.6350000000002</v>
      </c>
      <c r="K17" s="47">
        <v>1643.0840000000001</v>
      </c>
      <c r="L17" s="47">
        <v>1553.8881875000002</v>
      </c>
      <c r="M17" s="47">
        <v>1780.5689999999997</v>
      </c>
      <c r="N17" s="48">
        <v>1895.6057500000004</v>
      </c>
    </row>
    <row r="18" spans="1:14" x14ac:dyDescent="0.25">
      <c r="A18" s="46" t="s">
        <v>1029</v>
      </c>
      <c r="B18" s="73">
        <f t="shared" si="0"/>
        <v>3.3160020614625019E-3</v>
      </c>
      <c r="C18" s="75">
        <f t="shared" si="1"/>
        <v>13.060925999999654</v>
      </c>
      <c r="D18" s="74">
        <f>Totalt!AB412+Totalt!AA412</f>
        <v>3951.817826</v>
      </c>
      <c r="E18" s="72">
        <v>3938.7569000000003</v>
      </c>
      <c r="F18" s="70">
        <v>4704.7999999999993</v>
      </c>
      <c r="G18" s="47">
        <v>3921.2891819999995</v>
      </c>
      <c r="H18" s="47">
        <v>4574.5218334401798</v>
      </c>
      <c r="I18" s="47">
        <v>4659.7349999999997</v>
      </c>
      <c r="J18" s="47">
        <v>4768.2410000000009</v>
      </c>
      <c r="K18" s="47">
        <v>5164.4496999999992</v>
      </c>
      <c r="L18" s="47">
        <v>5064.1500000000015</v>
      </c>
      <c r="M18" s="47">
        <v>5492.8870000000006</v>
      </c>
      <c r="N18" s="48">
        <v>5875.9270000000006</v>
      </c>
    </row>
    <row r="19" spans="1:14" x14ac:dyDescent="0.25">
      <c r="A19" s="46" t="s">
        <v>1030</v>
      </c>
      <c r="B19" s="73">
        <f t="shared" si="0"/>
        <v>-0.18533519531850096</v>
      </c>
      <c r="C19" s="75">
        <f t="shared" si="1"/>
        <v>-51.22671100000008</v>
      </c>
      <c r="D19" s="74">
        <f>Totalt!Z412</f>
        <v>225.17362899999995</v>
      </c>
      <c r="E19" s="72">
        <v>276.40034000000003</v>
      </c>
      <c r="F19" s="70">
        <v>300.82823529411769</v>
      </c>
      <c r="G19" s="47">
        <v>144.71840537505014</v>
      </c>
      <c r="H19" s="47">
        <v>139.37625883982562</v>
      </c>
      <c r="I19" s="47">
        <v>211.12280000000001</v>
      </c>
      <c r="J19" s="47">
        <v>221.34484700000004</v>
      </c>
      <c r="K19" s="47">
        <v>339.31899999999996</v>
      </c>
      <c r="L19" s="47">
        <v>235.935</v>
      </c>
      <c r="M19" s="47">
        <v>444.69372999999979</v>
      </c>
      <c r="N19" s="48">
        <v>402.17589999999996</v>
      </c>
    </row>
    <row r="20" spans="1:14" ht="17.25" x14ac:dyDescent="0.25">
      <c r="A20" s="46" t="s">
        <v>1031</v>
      </c>
      <c r="B20" s="73">
        <f t="shared" si="0"/>
        <v>-5.2544947985812371E-2</v>
      </c>
      <c r="C20" s="75">
        <f t="shared" si="1"/>
        <v>-89.165770109999812</v>
      </c>
      <c r="D20" s="74">
        <f>Totalt!AF412</f>
        <v>1607.7770098899996</v>
      </c>
      <c r="E20" s="72">
        <v>1696.9427799999994</v>
      </c>
      <c r="F20" s="70">
        <v>1736.1875343008242</v>
      </c>
      <c r="G20" s="47">
        <v>1758.3712661661</v>
      </c>
      <c r="H20" s="47">
        <v>1792.0863795720459</v>
      </c>
      <c r="I20" s="47">
        <v>1458.8205390000001</v>
      </c>
      <c r="J20" s="47">
        <v>1382.0550774687335</v>
      </c>
      <c r="K20" s="47">
        <v>1612</v>
      </c>
      <c r="L20" s="47">
        <v>1156.0666999999999</v>
      </c>
      <c r="M20" s="47">
        <v>1291.3747049999997</v>
      </c>
      <c r="N20" s="48">
        <v>1107.74981</v>
      </c>
    </row>
    <row r="21" spans="1:14" x14ac:dyDescent="0.25">
      <c r="A21" s="46" t="s">
        <v>954</v>
      </c>
      <c r="B21" s="73">
        <f t="shared" si="0"/>
        <v>-0.4280282588138653</v>
      </c>
      <c r="C21" s="75">
        <f t="shared" si="1"/>
        <v>-716.98500000000001</v>
      </c>
      <c r="D21" s="74">
        <f>Totalt!G412</f>
        <v>958.10299999999995</v>
      </c>
      <c r="E21" s="72">
        <v>1675.088</v>
      </c>
      <c r="F21" s="70">
        <v>1790.1908701842046</v>
      </c>
      <c r="G21" s="47">
        <v>2111.1210444311241</v>
      </c>
      <c r="H21" s="47">
        <v>3305.9884631072509</v>
      </c>
      <c r="I21" s="47">
        <v>2451.8697420165117</v>
      </c>
      <c r="J21" s="47">
        <v>1675.8140365034592</v>
      </c>
      <c r="K21" s="47">
        <v>2049.114212873837</v>
      </c>
      <c r="L21" s="47">
        <v>1721.6433511548271</v>
      </c>
      <c r="M21" s="47">
        <v>1867.3924365878113</v>
      </c>
      <c r="N21" s="48">
        <v>2742.6258195836335</v>
      </c>
    </row>
    <row r="22" spans="1:14" ht="17.25" x14ac:dyDescent="0.25">
      <c r="A22" s="46" t="s">
        <v>1032</v>
      </c>
      <c r="B22" s="73">
        <f t="shared" si="0"/>
        <v>-0.24156095682489112</v>
      </c>
      <c r="C22" s="75">
        <f t="shared" si="1"/>
        <v>-299.48736720000011</v>
      </c>
      <c r="D22" s="74">
        <f>Totalt!D412+Totalt!E412+Totalt!F412</f>
        <v>940.31301749999989</v>
      </c>
      <c r="E22" s="72">
        <v>1239.8003847</v>
      </c>
      <c r="F22" s="70">
        <v>1850.1618853470659</v>
      </c>
      <c r="G22" s="47">
        <v>2068.8706001072387</v>
      </c>
      <c r="H22" s="47">
        <v>4558.0694154630955</v>
      </c>
      <c r="I22" s="47">
        <v>3836.716392178595</v>
      </c>
      <c r="J22" s="47">
        <v>1269.8037483988528</v>
      </c>
      <c r="K22" s="47">
        <v>1686.4408688091753</v>
      </c>
      <c r="L22" s="47">
        <v>2701.8956247377137</v>
      </c>
      <c r="M22" s="47">
        <v>2304.0838577850745</v>
      </c>
      <c r="N22" s="48">
        <v>3209.8405354312617</v>
      </c>
    </row>
    <row r="23" spans="1:14" x14ac:dyDescent="0.25">
      <c r="A23" s="46" t="s">
        <v>959</v>
      </c>
      <c r="B23" s="73">
        <f t="shared" si="0"/>
        <v>-0.323172714786991</v>
      </c>
      <c r="C23" s="75">
        <f t="shared" si="1"/>
        <v>-552.0660304999999</v>
      </c>
      <c r="D23" s="74">
        <f>Totalt!C412</f>
        <v>1156.2032795</v>
      </c>
      <c r="E23" s="72">
        <v>1708.2693099999999</v>
      </c>
      <c r="F23" s="70">
        <v>1242.3651922285537</v>
      </c>
      <c r="G23" s="47">
        <v>1347.6425746928876</v>
      </c>
      <c r="H23" s="47">
        <v>1606.0962613998297</v>
      </c>
      <c r="I23" s="47">
        <v>1443.7285173129358</v>
      </c>
      <c r="J23" s="47">
        <v>1449.3792809004606</v>
      </c>
      <c r="K23" s="47">
        <v>1803.0257275033955</v>
      </c>
      <c r="L23" s="47">
        <v>1947.3608102504072</v>
      </c>
      <c r="M23" s="47">
        <v>1905.537335712693</v>
      </c>
      <c r="N23" s="48">
        <v>2410.9544915612514</v>
      </c>
    </row>
    <row r="24" spans="1:14" x14ac:dyDescent="0.25">
      <c r="A24" s="48" t="s">
        <v>1033</v>
      </c>
      <c r="B24" s="73">
        <f t="shared" si="0"/>
        <v>-0.29819702030386092</v>
      </c>
      <c r="C24" s="75">
        <f t="shared" si="1"/>
        <v>-28.832767999999987</v>
      </c>
      <c r="D24" s="74">
        <f>Totalt!H412</f>
        <v>67.857561000000004</v>
      </c>
      <c r="E24" s="72">
        <v>96.690328999999991</v>
      </c>
      <c r="F24" s="70">
        <v>131.92000000000002</v>
      </c>
      <c r="G24" s="47">
        <v>171.75908035336315</v>
      </c>
      <c r="H24" s="47">
        <v>325.0745209771494</v>
      </c>
      <c r="I24" s="47">
        <v>498.12006411600782</v>
      </c>
      <c r="J24" s="47">
        <v>228.98450103823399</v>
      </c>
      <c r="K24" s="47">
        <v>323.87273479925238</v>
      </c>
      <c r="L24" s="47">
        <v>265.38607776231697</v>
      </c>
      <c r="M24" s="47">
        <v>360.27871455445899</v>
      </c>
      <c r="N24" s="48">
        <v>435.84375553259201</v>
      </c>
    </row>
    <row r="25" spans="1:14" x14ac:dyDescent="0.25">
      <c r="A25" s="49" t="s">
        <v>956</v>
      </c>
      <c r="B25" s="73">
        <f t="shared" si="0"/>
        <v>3.7825026999824672E-2</v>
      </c>
      <c r="C25" s="75">
        <f t="shared" si="1"/>
        <v>192.48346099999981</v>
      </c>
      <c r="D25" s="74">
        <f>Totalt!AC412</f>
        <v>5281.2692799999968</v>
      </c>
      <c r="E25" s="72">
        <v>5088.785818999997</v>
      </c>
      <c r="F25" s="71">
        <v>5166.8799999999974</v>
      </c>
      <c r="G25" s="50">
        <v>3898.9579119959885</v>
      </c>
      <c r="H25" s="50"/>
      <c r="I25" s="50"/>
      <c r="J25" s="50"/>
      <c r="K25" s="50"/>
      <c r="L25" s="50"/>
      <c r="M25" s="50"/>
      <c r="N25" s="51"/>
    </row>
    <row r="26" spans="1:14" ht="17.25" x14ac:dyDescent="0.25">
      <c r="A26" s="52" t="s">
        <v>1034</v>
      </c>
      <c r="B26" s="53">
        <f t="shared" si="0"/>
        <v>-6.685005186030557E-2</v>
      </c>
      <c r="C26" s="54">
        <f t="shared" si="1"/>
        <v>-3794.8624537010037</v>
      </c>
      <c r="D26" s="55">
        <f>SUM(D2:D25)-D17</f>
        <v>52971.921536698996</v>
      </c>
      <c r="E26" s="55">
        <f>SUM(E2:E25)-E17</f>
        <v>56766.783990399999</v>
      </c>
      <c r="F26" s="56">
        <f>SUM(F2:F25)-F17</f>
        <v>57434.492795885155</v>
      </c>
      <c r="G26" s="57">
        <v>53428.880471128745</v>
      </c>
      <c r="H26" s="57">
        <v>63710.606430940774</v>
      </c>
      <c r="I26" s="57">
        <v>57815.527267617595</v>
      </c>
      <c r="J26" s="57">
        <v>52468.106993276779</v>
      </c>
      <c r="K26" s="57">
        <v>51405.590308990853</v>
      </c>
      <c r="L26" s="57">
        <v>51865.947594325058</v>
      </c>
      <c r="M26" s="57">
        <v>53544.594748077739</v>
      </c>
      <c r="N26" s="58">
        <v>50927.563482077363</v>
      </c>
    </row>
    <row r="27" spans="1:14" ht="17.25" x14ac:dyDescent="0.25">
      <c r="A27" s="76" t="s">
        <v>1043</v>
      </c>
      <c r="B27" s="59">
        <f t="shared" si="0"/>
        <v>-7.6111357806630184E-2</v>
      </c>
      <c r="C27" s="235">
        <f t="shared" si="1"/>
        <v>-3720.3990090000079</v>
      </c>
      <c r="D27" s="56">
        <f>Totalt!AK412-Totalt!AL412</f>
        <v>45160.597417999983</v>
      </c>
      <c r="E27" s="56">
        <v>48880.996426999991</v>
      </c>
      <c r="F27" s="56">
        <v>49990.84</v>
      </c>
      <c r="G27" s="57">
        <v>48079.541329865999</v>
      </c>
      <c r="H27" s="57">
        <v>61171.912360500013</v>
      </c>
      <c r="I27" s="57">
        <v>50825.087031000003</v>
      </c>
      <c r="J27" s="57">
        <v>47758.588479000064</v>
      </c>
      <c r="K27" s="57">
        <v>47432.403500000044</v>
      </c>
      <c r="L27" s="57">
        <v>46735.900920000051</v>
      </c>
      <c r="M27" s="57">
        <v>49149.252615497942</v>
      </c>
      <c r="N27" s="58">
        <v>46311.931681159156</v>
      </c>
    </row>
    <row r="28" spans="1:14" x14ac:dyDescent="0.25">
      <c r="A28" s="60" t="s">
        <v>1035</v>
      </c>
      <c r="B28" s="60"/>
      <c r="C28" s="61"/>
      <c r="D28" s="62">
        <f>D27/(D26-D25)</f>
        <v>0.94694862160658266</v>
      </c>
      <c r="E28" s="62">
        <f>E27/(E26-E25)</f>
        <v>0.94587635273480952</v>
      </c>
      <c r="F28" s="62">
        <f>F27/(F26-F25)</f>
        <v>0.95644008451703377</v>
      </c>
      <c r="G28" s="63">
        <v>0.97071707052367839</v>
      </c>
      <c r="H28" s="77">
        <v>0.96015272475560909</v>
      </c>
      <c r="I28" s="77">
        <v>0.87909060823297325</v>
      </c>
      <c r="J28" s="77">
        <v>0.91024035773045542</v>
      </c>
      <c r="K28" s="77">
        <v>0.92270905197063946</v>
      </c>
      <c r="L28" s="77">
        <v>0.90109027382570539</v>
      </c>
      <c r="M28" s="77">
        <v>0.91791249605568093</v>
      </c>
      <c r="N28" s="78">
        <v>0.90936868985411878</v>
      </c>
    </row>
    <row r="29" spans="1:14" x14ac:dyDescent="0.25">
      <c r="B29" s="64"/>
      <c r="C29" s="64"/>
      <c r="D29" s="64"/>
      <c r="E29" s="64"/>
      <c r="F29" s="64"/>
      <c r="G29" s="64"/>
    </row>
    <row r="30" spans="1:14" x14ac:dyDescent="0.25">
      <c r="E30" s="65"/>
      <c r="F30" s="65"/>
    </row>
    <row r="31" spans="1:14" x14ac:dyDescent="0.25">
      <c r="A31" s="67">
        <v>1</v>
      </c>
      <c r="B31" s="236" t="s">
        <v>1151</v>
      </c>
      <c r="E31" s="66"/>
      <c r="F31" s="66"/>
    </row>
    <row r="32" spans="1:14" x14ac:dyDescent="0.25">
      <c r="A32" s="67">
        <v>3</v>
      </c>
      <c r="B32" s="67" t="s">
        <v>1036</v>
      </c>
      <c r="C32" s="67"/>
      <c r="D32" s="67"/>
      <c r="E32" s="67"/>
      <c r="F32" s="67"/>
    </row>
    <row r="33" spans="1:6" x14ac:dyDescent="0.25">
      <c r="A33" s="67">
        <v>4</v>
      </c>
      <c r="B33" s="67" t="s">
        <v>1037</v>
      </c>
      <c r="C33" s="67"/>
      <c r="D33" s="67"/>
      <c r="E33" s="67"/>
      <c r="F33" s="67"/>
    </row>
    <row r="34" spans="1:6" x14ac:dyDescent="0.25">
      <c r="A34" s="68">
        <v>6</v>
      </c>
      <c r="B34" s="69" t="s">
        <v>1038</v>
      </c>
      <c r="C34" s="67"/>
      <c r="D34" s="67"/>
      <c r="E34" s="67"/>
      <c r="F34" s="67"/>
    </row>
    <row r="35" spans="1:6" x14ac:dyDescent="0.25">
      <c r="A35" s="67">
        <v>7</v>
      </c>
      <c r="B35" s="67" t="s">
        <v>1039</v>
      </c>
      <c r="C35" s="67"/>
      <c r="D35" s="67"/>
      <c r="E35" s="67"/>
      <c r="F35" s="67"/>
    </row>
    <row r="36" spans="1:6" x14ac:dyDescent="0.25">
      <c r="A36" s="67">
        <v>8</v>
      </c>
      <c r="B36" s="69" t="s">
        <v>1044</v>
      </c>
      <c r="C36" s="67"/>
      <c r="D36" s="67"/>
      <c r="E36" s="67"/>
      <c r="F36" s="67"/>
    </row>
    <row r="38" spans="1:6" x14ac:dyDescent="0.25">
      <c r="A38" s="67"/>
      <c r="B38" s="67"/>
      <c r="C38" s="67"/>
      <c r="D38" s="67"/>
      <c r="E38" s="67"/>
      <c r="F38" s="67"/>
    </row>
    <row r="39" spans="1:6" x14ac:dyDescent="0.25">
      <c r="A39" s="67"/>
      <c r="B39" s="67"/>
      <c r="C39" s="67"/>
      <c r="D39" s="67"/>
      <c r="E39" s="67"/>
      <c r="F39" s="67"/>
    </row>
    <row r="40" spans="1:6" x14ac:dyDescent="0.25">
      <c r="A40" s="67"/>
      <c r="B40" s="67"/>
      <c r="C40" s="67"/>
      <c r="D40" s="67"/>
      <c r="E40" s="67"/>
      <c r="F40" s="67"/>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N418"/>
  <sheetViews>
    <sheetView workbookViewId="0">
      <selection activeCell="Z26" sqref="Z26:AA26"/>
    </sheetView>
  </sheetViews>
  <sheetFormatPr defaultRowHeight="15" x14ac:dyDescent="0.25"/>
  <cols>
    <col min="2" max="2" width="19.5703125" customWidth="1"/>
    <col min="3" max="4" width="16.42578125" customWidth="1"/>
    <col min="5" max="5" width="15.5703125" customWidth="1"/>
  </cols>
  <sheetData>
    <row r="1" spans="1:14" x14ac:dyDescent="0.25">
      <c r="A1" t="s">
        <v>1142</v>
      </c>
    </row>
    <row r="2" spans="1:14" ht="75" x14ac:dyDescent="0.25">
      <c r="F2" s="231" t="s">
        <v>1143</v>
      </c>
      <c r="G2" s="89"/>
      <c r="J2" s="89" t="s">
        <v>1088</v>
      </c>
      <c r="L2" s="232"/>
      <c r="M2" s="232"/>
      <c r="N2" s="232"/>
    </row>
    <row r="3" spans="1:14" ht="75" x14ac:dyDescent="0.25">
      <c r="A3" s="4" t="s">
        <v>564</v>
      </c>
      <c r="B3" s="4" t="s">
        <v>1</v>
      </c>
      <c r="C3" t="s">
        <v>983</v>
      </c>
      <c r="E3" s="19" t="s">
        <v>995</v>
      </c>
      <c r="F3" s="13" t="s">
        <v>996</v>
      </c>
      <c r="G3" s="13" t="s">
        <v>997</v>
      </c>
      <c r="H3" s="13" t="s">
        <v>998</v>
      </c>
      <c r="I3" s="13"/>
      <c r="J3" t="s">
        <v>986</v>
      </c>
      <c r="L3" s="232" t="s">
        <v>1144</v>
      </c>
      <c r="M3" s="232" t="s">
        <v>1145</v>
      </c>
      <c r="N3" s="232" t="s">
        <v>1146</v>
      </c>
    </row>
    <row r="4" spans="1:14" x14ac:dyDescent="0.25">
      <c r="A4" t="s">
        <v>12</v>
      </c>
      <c r="B4" t="s">
        <v>13</v>
      </c>
      <c r="C4" t="str">
        <f>VLOOKUP($B4,Totalt!$B$1:$BP$500,MATCH("Kvalitetsgranskad:",Totalt!$B$1:$BP$1,0),FALSE)</f>
        <v>Ja</v>
      </c>
      <c r="E4" t="str">
        <f>VLOOKUP($B4,Miljö!$B$1:$AG$479,MATCH(E$3,Miljö!$B$1:$AK$1,0),FALSE)</f>
        <v>'förnybar el "guarantee of origin"'</v>
      </c>
      <c r="F4">
        <f>VLOOKUP($B4,Miljö!$B$1:$AG$479,MATCH(F$3,Miljö!$B$1:$AK$1,0),FALSE)</f>
        <v>1.1000000000000001</v>
      </c>
      <c r="G4">
        <f>VLOOKUP($B4,Miljö!$B$1:$AG$479,MATCH(G$3,Miljö!$B$1:$AK$1,0),FALSE)</f>
        <v>0</v>
      </c>
      <c r="H4">
        <f>VLOOKUP($B4,Miljö!$B$1:$AG$479,MATCH(H$3,Miljö!$B$1:$AK$1,0),FALSE)</f>
        <v>0</v>
      </c>
      <c r="J4">
        <f>VLOOKUP($B4,Totalt!$B$1:$BP$500,MATCH("total el",Totalt!$B$1:$BP$1,0),FALSE)</f>
        <v>0.84199999999999997</v>
      </c>
      <c r="L4" s="232">
        <f>IF(ISERROR($J4*F4),"",$J4*F4)</f>
        <v>0.92620000000000002</v>
      </c>
      <c r="M4" s="232">
        <f t="shared" ref="M4:N19" si="0">IF(ISERROR($J4*G4),"",$J4*G4)</f>
        <v>0</v>
      </c>
      <c r="N4" s="232">
        <f t="shared" si="0"/>
        <v>0</v>
      </c>
    </row>
    <row r="5" spans="1:14" x14ac:dyDescent="0.25">
      <c r="A5" t="s">
        <v>12</v>
      </c>
      <c r="B5" t="s">
        <v>14</v>
      </c>
      <c r="C5" t="str">
        <f>VLOOKUP($B5,Totalt!$B$1:$BP$500,MATCH("Kvalitetsgranskad:",Totalt!$B$1:$BP$1,0),FALSE)</f>
        <v>Ja</v>
      </c>
      <c r="E5" t="str">
        <f>VLOOKUP($B5,Miljö!$B$1:$AG$479,MATCH(E$3,Miljö!$B$1:$AK$1,0),FALSE)</f>
        <v>'förnybar el "guaranteee of origin"'</v>
      </c>
      <c r="F5">
        <f>VLOOKUP($B5,Miljö!$B$1:$AG$479,MATCH(F$3,Miljö!$B$1:$AK$1,0),FALSE)</f>
        <v>1.1000000000000001</v>
      </c>
      <c r="G5">
        <f>VLOOKUP($B5,Miljö!$B$1:$AG$479,MATCH(G$3,Miljö!$B$1:$AK$1,0),FALSE)</f>
        <v>0</v>
      </c>
      <c r="H5">
        <f>VLOOKUP($B5,Miljö!$B$1:$AG$479,MATCH(H$3,Miljö!$B$1:$AK$1,0),FALSE)</f>
        <v>0</v>
      </c>
      <c r="J5">
        <f>VLOOKUP($B5,Totalt!$B$1:$BP$500,MATCH("total el",Totalt!$B$1:$BP$1,0),FALSE)</f>
        <v>8.3910800000000005</v>
      </c>
      <c r="L5" s="232">
        <f t="shared" ref="L5:N68" si="1">IF(ISERROR($J5*F5),"",$J5*F5)</f>
        <v>9.2301880000000018</v>
      </c>
      <c r="M5" s="232">
        <f t="shared" si="0"/>
        <v>0</v>
      </c>
      <c r="N5" s="232">
        <f t="shared" si="0"/>
        <v>0</v>
      </c>
    </row>
    <row r="6" spans="1:14" x14ac:dyDescent="0.25">
      <c r="A6" t="s">
        <v>12</v>
      </c>
      <c r="B6" t="s">
        <v>15</v>
      </c>
      <c r="C6" t="str">
        <f>VLOOKUP($B6,Totalt!$B$1:$BP$500,MATCH("Kvalitetsgranskad:",Totalt!$B$1:$BP$1,0),FALSE)</f>
        <v>Ja</v>
      </c>
      <c r="E6" t="str">
        <f>VLOOKUP($B6,Miljö!$B$1:$AG$479,MATCH(E$3,Miljö!$B$1:$AK$1,0),FALSE)</f>
        <v>'förnybar el "guarantee of origin"'</v>
      </c>
      <c r="F6">
        <f>VLOOKUP($B6,Miljö!$B$1:$AG$479,MATCH(F$3,Miljö!$B$1:$AK$1,0),FALSE)</f>
        <v>1.1000000000000001</v>
      </c>
      <c r="G6">
        <f>VLOOKUP($B6,Miljö!$B$1:$AG$479,MATCH(G$3,Miljö!$B$1:$AK$1,0),FALSE)</f>
        <v>0</v>
      </c>
      <c r="H6">
        <f>VLOOKUP($B6,Miljö!$B$1:$AG$479,MATCH(H$3,Miljö!$B$1:$AK$1,0),FALSE)</f>
        <v>0</v>
      </c>
      <c r="J6">
        <f>VLOOKUP($B6,Totalt!$B$1:$BP$500,MATCH("total el",Totalt!$B$1:$BP$1,0),FALSE)</f>
        <v>0.59799999999999998</v>
      </c>
      <c r="L6" s="232">
        <f t="shared" si="1"/>
        <v>0.65780000000000005</v>
      </c>
      <c r="M6" s="232">
        <f t="shared" si="0"/>
        <v>0</v>
      </c>
      <c r="N6" s="232">
        <f t="shared" si="0"/>
        <v>0</v>
      </c>
    </row>
    <row r="7" spans="1:14" x14ac:dyDescent="0.25">
      <c r="A7" t="s">
        <v>12</v>
      </c>
      <c r="B7" t="s">
        <v>16</v>
      </c>
      <c r="C7" t="str">
        <f>VLOOKUP($B7,Totalt!$B$1:$BP$500,MATCH("Kvalitetsgranskad:",Totalt!$B$1:$BP$1,0),FALSE)</f>
        <v>Ja</v>
      </c>
      <c r="E7" t="str">
        <f>VLOOKUP($B7,Miljö!$B$1:$AG$479,MATCH(E$3,Miljö!$B$1:$AK$1,0),FALSE)</f>
        <v>'förnybar el "guarantee of origin"'</v>
      </c>
      <c r="F7">
        <f>VLOOKUP($B7,Miljö!$B$1:$AG$479,MATCH(F$3,Miljö!$B$1:$AK$1,0),FALSE)</f>
        <v>1.1000000000000001</v>
      </c>
      <c r="G7">
        <f>VLOOKUP($B7,Miljö!$B$1:$AG$479,MATCH(G$3,Miljö!$B$1:$AK$1,0),FALSE)</f>
        <v>0</v>
      </c>
      <c r="H7">
        <f>VLOOKUP($B7,Miljö!$B$1:$AG$479,MATCH(H$3,Miljö!$B$1:$AK$1,0),FALSE)</f>
        <v>0</v>
      </c>
      <c r="J7">
        <f>VLOOKUP($B7,Totalt!$B$1:$BP$500,MATCH("total el",Totalt!$B$1:$BP$1,0),FALSE)</f>
        <v>6.6000000000000003E-2</v>
      </c>
      <c r="L7" s="232">
        <f t="shared" si="1"/>
        <v>7.2600000000000012E-2</v>
      </c>
      <c r="M7" s="232">
        <f t="shared" si="0"/>
        <v>0</v>
      </c>
      <c r="N7" s="232">
        <f t="shared" si="0"/>
        <v>0</v>
      </c>
    </row>
    <row r="8" spans="1:14" x14ac:dyDescent="0.25">
      <c r="A8" t="s">
        <v>17</v>
      </c>
      <c r="B8" t="s">
        <v>18</v>
      </c>
      <c r="C8" t="str">
        <f>VLOOKUP($B8,Totalt!$B$1:$BP$500,MATCH("Kvalitetsgranskad:",Totalt!$B$1:$BP$1,0),FALSE)</f>
        <v>Ja</v>
      </c>
      <c r="E8" t="str">
        <f>VLOOKUP($B8,Miljö!$B$1:$AG$479,MATCH(E$3,Miljö!$B$1:$AK$1,0),FALSE)</f>
        <v>'85% vattenkraft och 15% vind'</v>
      </c>
      <c r="F8">
        <f>VLOOKUP($B8,Miljö!$B$1:$AG$479,MATCH(F$3,Miljö!$B$1:$AK$1,0),FALSE)</f>
        <v>0.95</v>
      </c>
      <c r="G8">
        <f>VLOOKUP($B8,Miljö!$B$1:$AG$479,MATCH(G$3,Miljö!$B$1:$AK$1,0),FALSE)</f>
        <v>0</v>
      </c>
      <c r="H8">
        <f>VLOOKUP($B8,Miljö!$B$1:$AG$479,MATCH(H$3,Miljö!$B$1:$AK$1,0),FALSE)</f>
        <v>0</v>
      </c>
      <c r="J8">
        <f>VLOOKUP($B8,Totalt!$B$1:$BP$500,MATCH("total el",Totalt!$B$1:$BP$1,0),FALSE)</f>
        <v>3.2</v>
      </c>
      <c r="L8" s="232">
        <f t="shared" si="1"/>
        <v>3.04</v>
      </c>
      <c r="M8" s="232">
        <f t="shared" si="0"/>
        <v>0</v>
      </c>
      <c r="N8" s="232">
        <f t="shared" si="0"/>
        <v>0</v>
      </c>
    </row>
    <row r="9" spans="1:14" x14ac:dyDescent="0.25">
      <c r="A9" t="s">
        <v>19</v>
      </c>
      <c r="B9" t="s">
        <v>20</v>
      </c>
      <c r="C9" t="str">
        <f>VLOOKUP($B9,Totalt!$B$1:$BP$500,MATCH("Kvalitetsgranskad:",Totalt!$B$1:$BP$1,0),FALSE)</f>
        <v>Nej</v>
      </c>
      <c r="E9" t="str">
        <f>VLOOKUP($B9,Miljö!$B$1:$AG$479,MATCH(E$3,Miljö!$B$1:$AK$1,0),FALSE)</f>
        <v>-</v>
      </c>
      <c r="F9">
        <f>VLOOKUP($B9,Miljö!$B$1:$AG$479,MATCH(F$3,Miljö!$B$1:$AK$1,0),FALSE)</f>
        <v>2.36</v>
      </c>
      <c r="G9">
        <f>VLOOKUP($B9,Miljö!$B$1:$AG$479,MATCH(G$3,Miljö!$B$1:$AK$1,0),FALSE)</f>
        <v>483.4</v>
      </c>
      <c r="H9">
        <f>VLOOKUP($B9,Miljö!$B$1:$AG$479,MATCH(H$3,Miljö!$B$1:$AK$1,0),FALSE)</f>
        <v>0.55000000000000004</v>
      </c>
      <c r="J9">
        <f>VLOOKUP($B9,Totalt!$B$1:$BP$500,MATCH("total el",Totalt!$B$1:$BP$1,0),FALSE)</f>
        <v>0</v>
      </c>
      <c r="L9" s="232">
        <f t="shared" si="1"/>
        <v>0</v>
      </c>
      <c r="M9" s="232">
        <f t="shared" si="0"/>
        <v>0</v>
      </c>
      <c r="N9" s="232">
        <f t="shared" si="0"/>
        <v>0</v>
      </c>
    </row>
    <row r="10" spans="1:14" x14ac:dyDescent="0.25">
      <c r="A10" t="s">
        <v>19</v>
      </c>
      <c r="B10" t="s">
        <v>21</v>
      </c>
      <c r="C10" t="str">
        <f>VLOOKUP($B10,Totalt!$B$1:$BP$500,MATCH("Kvalitetsgranskad:",Totalt!$B$1:$BP$1,0),FALSE)</f>
        <v>Nej</v>
      </c>
      <c r="E10" t="str">
        <f>VLOOKUP($B10,Miljö!$B$1:$AG$479,MATCH(E$3,Miljö!$B$1:$AK$1,0),FALSE)</f>
        <v>-</v>
      </c>
      <c r="F10">
        <f>VLOOKUP($B10,Miljö!$B$1:$AG$479,MATCH(F$3,Miljö!$B$1:$AK$1,0),FALSE)</f>
        <v>2.36</v>
      </c>
      <c r="G10">
        <f>VLOOKUP($B10,Miljö!$B$1:$AG$479,MATCH(G$3,Miljö!$B$1:$AK$1,0),FALSE)</f>
        <v>483.4</v>
      </c>
      <c r="H10">
        <f>VLOOKUP($B10,Miljö!$B$1:$AG$479,MATCH(H$3,Miljö!$B$1:$AK$1,0),FALSE)</f>
        <v>0.55000000000000004</v>
      </c>
      <c r="J10">
        <f>VLOOKUP($B10,Totalt!$B$1:$BP$500,MATCH("total el",Totalt!$B$1:$BP$1,0),FALSE)</f>
        <v>0</v>
      </c>
      <c r="L10" s="232">
        <f t="shared" si="1"/>
        <v>0</v>
      </c>
      <c r="M10" s="232">
        <f t="shared" si="0"/>
        <v>0</v>
      </c>
      <c r="N10" s="232">
        <f t="shared" si="0"/>
        <v>0</v>
      </c>
    </row>
    <row r="11" spans="1:14" x14ac:dyDescent="0.25">
      <c r="A11" t="s">
        <v>19</v>
      </c>
      <c r="B11" t="s">
        <v>22</v>
      </c>
      <c r="C11" t="str">
        <f>VLOOKUP($B11,Totalt!$B$1:$BP$500,MATCH("Kvalitetsgranskad:",Totalt!$B$1:$BP$1,0),FALSE)</f>
        <v>Nej</v>
      </c>
      <c r="E11" t="str">
        <f>VLOOKUP($B11,Miljö!$B$1:$AG$479,MATCH(E$3,Miljö!$B$1:$AK$1,0),FALSE)</f>
        <v>-</v>
      </c>
      <c r="F11">
        <f>VLOOKUP($B11,Miljö!$B$1:$AG$479,MATCH(F$3,Miljö!$B$1:$AK$1,0),FALSE)</f>
        <v>2.36</v>
      </c>
      <c r="G11">
        <f>VLOOKUP($B11,Miljö!$B$1:$AG$479,MATCH(G$3,Miljö!$B$1:$AK$1,0),FALSE)</f>
        <v>483.4</v>
      </c>
      <c r="H11">
        <f>VLOOKUP($B11,Miljö!$B$1:$AG$479,MATCH(H$3,Miljö!$B$1:$AK$1,0),FALSE)</f>
        <v>0.55000000000000004</v>
      </c>
      <c r="J11">
        <f>VLOOKUP($B11,Totalt!$B$1:$BP$500,MATCH("total el",Totalt!$B$1:$BP$1,0),FALSE)</f>
        <v>0</v>
      </c>
      <c r="L11" s="232">
        <f t="shared" si="1"/>
        <v>0</v>
      </c>
      <c r="M11" s="232">
        <f t="shared" si="0"/>
        <v>0</v>
      </c>
      <c r="N11" s="232">
        <f t="shared" si="0"/>
        <v>0</v>
      </c>
    </row>
    <row r="12" spans="1:14" x14ac:dyDescent="0.25">
      <c r="A12" t="s">
        <v>23</v>
      </c>
      <c r="B12" s="16" t="s">
        <v>328</v>
      </c>
      <c r="C12" t="str">
        <f>VLOOKUP($B12,Totalt!$B$1:$BP$500,MATCH("Kvalitetsgranskad:",Totalt!$B$1:$BP$1,0),FALSE)</f>
        <v>Nej</v>
      </c>
      <c r="E12" t="str">
        <f>VLOOKUP($B12,Miljö!$B$1:$AG$479,MATCH(E$3,Miljö!$B$1:$AK$1,0),FALSE)</f>
        <v>-</v>
      </c>
      <c r="F12">
        <f>VLOOKUP($B12,Miljö!$B$1:$AG$479,MATCH(F$3,Miljö!$B$1:$AK$1,0),FALSE)</f>
        <v>2.36</v>
      </c>
      <c r="G12">
        <f>VLOOKUP($B12,Miljö!$B$1:$AG$479,MATCH(G$3,Miljö!$B$1:$AK$1,0),FALSE)</f>
        <v>483.4</v>
      </c>
      <c r="H12">
        <f>VLOOKUP($B12,Miljö!$B$1:$AG$479,MATCH(H$3,Miljö!$B$1:$AK$1,0),FALSE)</f>
        <v>0.55000000000000004</v>
      </c>
      <c r="J12">
        <f>VLOOKUP($B12,Totalt!$B$1:$BP$500,MATCH("total el",Totalt!$B$1:$BP$1,0),FALSE)</f>
        <v>0</v>
      </c>
      <c r="L12" s="232">
        <f t="shared" si="1"/>
        <v>0</v>
      </c>
      <c r="M12" s="232">
        <f t="shared" si="0"/>
        <v>0</v>
      </c>
      <c r="N12" s="232">
        <f t="shared" si="0"/>
        <v>0</v>
      </c>
    </row>
    <row r="13" spans="1:14" x14ac:dyDescent="0.25">
      <c r="A13" t="s">
        <v>25</v>
      </c>
      <c r="B13" t="s">
        <v>26</v>
      </c>
      <c r="C13" t="str">
        <f>VLOOKUP($B13,Totalt!$B$1:$BP$500,MATCH("Kvalitetsgranskad:",Totalt!$B$1:$BP$1,0),FALSE)</f>
        <v>Ja</v>
      </c>
      <c r="E13" t="str">
        <f>VLOOKUP($B13,Miljö!$B$1:$AG$479,MATCH(E$3,Miljö!$B$1:$AK$1,0),FALSE)</f>
        <v>Nordisk residual</v>
      </c>
      <c r="F13">
        <f>VLOOKUP($B13,Miljö!$B$1:$AG$479,MATCH(F$3,Miljö!$B$1:$AK$1,0),FALSE)</f>
        <v>2.36</v>
      </c>
      <c r="G13">
        <f>VLOOKUP($B13,Miljö!$B$1:$AG$479,MATCH(G$3,Miljö!$B$1:$AK$1,0),FALSE)</f>
        <v>324.697</v>
      </c>
      <c r="H13">
        <f>VLOOKUP($B13,Miljö!$B$1:$AG$479,MATCH(H$3,Miljö!$B$1:$AK$1,0),FALSE)</f>
        <v>0.37</v>
      </c>
      <c r="J13">
        <f>VLOOKUP($B13,Totalt!$B$1:$BP$500,MATCH("total el",Totalt!$B$1:$BP$1,0),FALSE)</f>
        <v>2.7</v>
      </c>
      <c r="L13" s="232">
        <f t="shared" si="1"/>
        <v>6.3719999999999999</v>
      </c>
      <c r="M13" s="232">
        <f t="shared" si="0"/>
        <v>876.68190000000004</v>
      </c>
      <c r="N13" s="232">
        <f t="shared" si="0"/>
        <v>0.999</v>
      </c>
    </row>
    <row r="14" spans="1:14" x14ac:dyDescent="0.25">
      <c r="A14" t="s">
        <v>27</v>
      </c>
      <c r="B14" t="s">
        <v>28</v>
      </c>
      <c r="C14" t="str">
        <f>VLOOKUP($B14,Totalt!$B$1:$BP$500,MATCH("Kvalitetsgranskad:",Totalt!$B$1:$BP$1,0),FALSE)</f>
        <v>Nej</v>
      </c>
      <c r="E14" t="str">
        <f>VLOOKUP($B14,Miljö!$B$1:$AG$479,MATCH(E$3,Miljö!$B$1:$AK$1,0),FALSE)</f>
        <v>-</v>
      </c>
      <c r="F14">
        <f>VLOOKUP($B14,Miljö!$B$1:$AG$479,MATCH(F$3,Miljö!$B$1:$AK$1,0),FALSE)</f>
        <v>2.36</v>
      </c>
      <c r="G14">
        <f>VLOOKUP($B14,Miljö!$B$1:$AG$479,MATCH(G$3,Miljö!$B$1:$AK$1,0),FALSE)</f>
        <v>483.4</v>
      </c>
      <c r="H14">
        <f>VLOOKUP($B14,Miljö!$B$1:$AG$479,MATCH(H$3,Miljö!$B$1:$AK$1,0),FALSE)</f>
        <v>0.55000000000000004</v>
      </c>
      <c r="J14">
        <f>VLOOKUP($B14,Totalt!$B$1:$BP$500,MATCH("total el",Totalt!$B$1:$BP$1,0),FALSE)</f>
        <v>0</v>
      </c>
      <c r="L14" s="232">
        <f t="shared" si="1"/>
        <v>0</v>
      </c>
      <c r="M14" s="232">
        <f t="shared" si="0"/>
        <v>0</v>
      </c>
      <c r="N14" s="232">
        <f t="shared" si="0"/>
        <v>0</v>
      </c>
    </row>
    <row r="15" spans="1:14" x14ac:dyDescent="0.25">
      <c r="A15" t="s">
        <v>29</v>
      </c>
      <c r="B15" t="s">
        <v>30</v>
      </c>
      <c r="C15" t="str">
        <f>VLOOKUP($B15,Totalt!$B$1:$BP$500,MATCH("Kvalitetsgranskad:",Totalt!$B$1:$BP$1,0),FALSE)</f>
        <v>Ja</v>
      </c>
      <c r="E15" t="str">
        <f>VLOOKUP($B15,Miljö!$B$1:$AG$479,MATCH(E$3,Miljö!$B$1:$AK$1,0),FALSE)</f>
        <v>'El från vattenkraft'</v>
      </c>
      <c r="F15">
        <f>VLOOKUP($B15,Miljö!$B$1:$AG$479,MATCH(F$3,Miljö!$B$1:$AK$1,0),FALSE)</f>
        <v>1.1000000000000001</v>
      </c>
      <c r="G15">
        <f>VLOOKUP($B15,Miljö!$B$1:$AG$479,MATCH(G$3,Miljö!$B$1:$AK$1,0),FALSE)</f>
        <v>0</v>
      </c>
      <c r="H15">
        <f>VLOOKUP($B15,Miljö!$B$1:$AG$479,MATCH(H$3,Miljö!$B$1:$AK$1,0),FALSE)</f>
        <v>0</v>
      </c>
      <c r="J15">
        <f>VLOOKUP($B15,Totalt!$B$1:$BP$500,MATCH("total el",Totalt!$B$1:$BP$1,0),FALSE)</f>
        <v>3.03</v>
      </c>
      <c r="L15" s="232">
        <f t="shared" si="1"/>
        <v>3.3330000000000002</v>
      </c>
      <c r="M15" s="232">
        <f t="shared" si="0"/>
        <v>0</v>
      </c>
      <c r="N15" s="232">
        <f t="shared" si="0"/>
        <v>0</v>
      </c>
    </row>
    <row r="16" spans="1:14" x14ac:dyDescent="0.25">
      <c r="A16" t="s">
        <v>31</v>
      </c>
      <c r="B16" t="s">
        <v>32</v>
      </c>
      <c r="C16" t="str">
        <f>VLOOKUP($B16,Totalt!$B$1:$BP$500,MATCH("Kvalitetsgranskad:",Totalt!$B$1:$BP$1,0),FALSE)</f>
        <v>Ja</v>
      </c>
      <c r="E16" t="str">
        <f>VLOOKUP($B16,Miljö!$B$1:$AG$479,MATCH(E$3,Miljö!$B$1:$AK$1,0),FALSE)</f>
        <v>'vind/vatten'</v>
      </c>
      <c r="F16">
        <f>VLOOKUP($B16,Miljö!$B$1:$AG$479,MATCH(F$3,Miljö!$B$1:$AK$1,0),FALSE)</f>
        <v>1.1000000000000001</v>
      </c>
      <c r="G16">
        <f>VLOOKUP($B16,Miljö!$B$1:$AG$479,MATCH(G$3,Miljö!$B$1:$AK$1,0),FALSE)</f>
        <v>483.4</v>
      </c>
      <c r="H16">
        <f>VLOOKUP($B16,Miljö!$B$1:$AG$479,MATCH(H$3,Miljö!$B$1:$AK$1,0),FALSE)</f>
        <v>0.55000000000000004</v>
      </c>
      <c r="J16">
        <f>VLOOKUP($B16,Totalt!$B$1:$BP$500,MATCH("total el",Totalt!$B$1:$BP$1,0),FALSE)</f>
        <v>0.08</v>
      </c>
      <c r="L16" s="232">
        <f t="shared" si="1"/>
        <v>8.8000000000000009E-2</v>
      </c>
      <c r="M16" s="232">
        <f t="shared" si="0"/>
        <v>38.671999999999997</v>
      </c>
      <c r="N16" s="232">
        <f t="shared" si="0"/>
        <v>4.4000000000000004E-2</v>
      </c>
    </row>
    <row r="17" spans="1:14" x14ac:dyDescent="0.25">
      <c r="A17" t="s">
        <v>33</v>
      </c>
      <c r="B17" t="s">
        <v>34</v>
      </c>
      <c r="C17" t="str">
        <f>VLOOKUP($B17,Totalt!$B$1:$BP$500,MATCH("Kvalitetsgranskad:",Totalt!$B$1:$BP$1,0),FALSE)</f>
        <v>Ja</v>
      </c>
      <c r="E17" t="str">
        <f>VLOOKUP($B17,Miljö!$B$1:$AG$479,MATCH(E$3,Miljö!$B$1:$AK$1,0),FALSE)</f>
        <v>'Källmärkt'</v>
      </c>
      <c r="F17">
        <f>VLOOKUP($B17,Miljö!$B$1:$AG$479,MATCH(F$3,Miljö!$B$1:$AK$1,0),FALSE)</f>
        <v>0.03</v>
      </c>
      <c r="G17">
        <f>VLOOKUP($B17,Miljö!$B$1:$AG$479,MATCH(G$3,Miljö!$B$1:$AK$1,0),FALSE)</f>
        <v>0</v>
      </c>
      <c r="H17">
        <f>VLOOKUP($B17,Miljö!$B$1:$AG$479,MATCH(H$3,Miljö!$B$1:$AK$1,0),FALSE)</f>
        <v>0</v>
      </c>
      <c r="J17">
        <f>VLOOKUP($B17,Totalt!$B$1:$BP$500,MATCH("total el",Totalt!$B$1:$BP$1,0),FALSE)</f>
        <v>5.5E-2</v>
      </c>
      <c r="L17" s="232">
        <f t="shared" si="1"/>
        <v>1.65E-3</v>
      </c>
      <c r="M17" s="232">
        <f t="shared" si="0"/>
        <v>0</v>
      </c>
      <c r="N17" s="232">
        <f t="shared" si="0"/>
        <v>0</v>
      </c>
    </row>
    <row r="18" spans="1:14" x14ac:dyDescent="0.25">
      <c r="A18" t="s">
        <v>33</v>
      </c>
      <c r="B18" t="s">
        <v>35</v>
      </c>
      <c r="C18" t="str">
        <f>VLOOKUP($B18,Totalt!$B$1:$BP$500,MATCH("Kvalitetsgranskad:",Totalt!$B$1:$BP$1,0),FALSE)</f>
        <v>Ja</v>
      </c>
      <c r="E18" t="str">
        <f>VLOOKUP($B18,Miljö!$B$1:$AG$479,MATCH(E$3,Miljö!$B$1:$AK$1,0),FALSE)</f>
        <v>'Källmärkt'</v>
      </c>
      <c r="F18">
        <f>VLOOKUP($B18,Miljö!$B$1:$AG$479,MATCH(F$3,Miljö!$B$1:$AK$1,0),FALSE)</f>
        <v>0.03</v>
      </c>
      <c r="G18">
        <f>VLOOKUP($B18,Miljö!$B$1:$AG$479,MATCH(G$3,Miljö!$B$1:$AK$1,0),FALSE)</f>
        <v>0</v>
      </c>
      <c r="H18">
        <f>VLOOKUP($B18,Miljö!$B$1:$AG$479,MATCH(H$3,Miljö!$B$1:$AK$1,0),FALSE)</f>
        <v>0</v>
      </c>
      <c r="J18">
        <f>VLOOKUP($B18,Totalt!$B$1:$BP$500,MATCH("total el",Totalt!$B$1:$BP$1,0),FALSE)</f>
        <v>1E-3</v>
      </c>
      <c r="L18" s="232">
        <f t="shared" si="1"/>
        <v>3.0000000000000001E-5</v>
      </c>
      <c r="M18" s="232">
        <f t="shared" si="0"/>
        <v>0</v>
      </c>
      <c r="N18" s="232">
        <f t="shared" si="0"/>
        <v>0</v>
      </c>
    </row>
    <row r="19" spans="1:14" x14ac:dyDescent="0.25">
      <c r="A19" t="s">
        <v>33</v>
      </c>
      <c r="B19" t="s">
        <v>36</v>
      </c>
      <c r="C19" t="str">
        <f>VLOOKUP($B19,Totalt!$B$1:$BP$500,MATCH("Kvalitetsgranskad:",Totalt!$B$1:$BP$1,0),FALSE)</f>
        <v>Ja</v>
      </c>
      <c r="E19" t="str">
        <f>VLOOKUP($B19,Miljö!$B$1:$AG$479,MATCH(E$3,Miljö!$B$1:$AK$1,0),FALSE)</f>
        <v>'Källmärkt'</v>
      </c>
      <c r="F19">
        <f>VLOOKUP($B19,Miljö!$B$1:$AG$479,MATCH(F$3,Miljö!$B$1:$AK$1,0),FALSE)</f>
        <v>0.03</v>
      </c>
      <c r="G19">
        <f>VLOOKUP($B19,Miljö!$B$1:$AG$479,MATCH(G$3,Miljö!$B$1:$AK$1,0),FALSE)</f>
        <v>0</v>
      </c>
      <c r="H19">
        <f>VLOOKUP($B19,Miljö!$B$1:$AG$479,MATCH(H$3,Miljö!$B$1:$AK$1,0),FALSE)</f>
        <v>0</v>
      </c>
      <c r="J19">
        <f>VLOOKUP($B19,Totalt!$B$1:$BP$500,MATCH("total el",Totalt!$B$1:$BP$1,0),FALSE)</f>
        <v>1E-3</v>
      </c>
      <c r="L19" s="232">
        <f t="shared" si="1"/>
        <v>3.0000000000000001E-5</v>
      </c>
      <c r="M19" s="232">
        <f t="shared" si="0"/>
        <v>0</v>
      </c>
      <c r="N19" s="232">
        <f t="shared" si="0"/>
        <v>0</v>
      </c>
    </row>
    <row r="20" spans="1:14" x14ac:dyDescent="0.25">
      <c r="A20" t="s">
        <v>33</v>
      </c>
      <c r="B20" t="s">
        <v>37</v>
      </c>
      <c r="C20" t="str">
        <f>VLOOKUP($B20,Totalt!$B$1:$BP$500,MATCH("Kvalitetsgranskad:",Totalt!$B$1:$BP$1,0),FALSE)</f>
        <v>Ja</v>
      </c>
      <c r="E20" t="str">
        <f>VLOOKUP($B20,Miljö!$B$1:$AG$479,MATCH(E$3,Miljö!$B$1:$AK$1,0),FALSE)</f>
        <v>'Källmärkt'</v>
      </c>
      <c r="F20">
        <f>VLOOKUP($B20,Miljö!$B$1:$AG$479,MATCH(F$3,Miljö!$B$1:$AK$1,0),FALSE)</f>
        <v>0.03</v>
      </c>
      <c r="G20">
        <f>VLOOKUP($B20,Miljö!$B$1:$AG$479,MATCH(G$3,Miljö!$B$1:$AK$1,0),FALSE)</f>
        <v>0</v>
      </c>
      <c r="H20">
        <f>VLOOKUP($B20,Miljö!$B$1:$AG$479,MATCH(H$3,Miljö!$B$1:$AK$1,0),FALSE)</f>
        <v>0</v>
      </c>
      <c r="J20">
        <f>VLOOKUP($B20,Totalt!$B$1:$BP$500,MATCH("total el",Totalt!$B$1:$BP$1,0),FALSE)</f>
        <v>6.8000000000000005E-2</v>
      </c>
      <c r="L20" s="232">
        <f t="shared" si="1"/>
        <v>2.0400000000000001E-3</v>
      </c>
      <c r="M20" s="232">
        <f t="shared" si="1"/>
        <v>0</v>
      </c>
      <c r="N20" s="232">
        <f t="shared" si="1"/>
        <v>0</v>
      </c>
    </row>
    <row r="21" spans="1:14" x14ac:dyDescent="0.25">
      <c r="A21" t="s">
        <v>33</v>
      </c>
      <c r="B21" t="s">
        <v>38</v>
      </c>
      <c r="C21" t="str">
        <f>VLOOKUP($B21,Totalt!$B$1:$BP$500,MATCH("Kvalitetsgranskad:",Totalt!$B$1:$BP$1,0),FALSE)</f>
        <v>Ja</v>
      </c>
      <c r="E21" t="str">
        <f>VLOOKUP($B21,Miljö!$B$1:$AG$479,MATCH(E$3,Miljö!$B$1:$AK$1,0),FALSE)</f>
        <v>'Källmärkt'</v>
      </c>
      <c r="F21">
        <f>VLOOKUP($B21,Miljö!$B$1:$AG$479,MATCH(F$3,Miljö!$B$1:$AK$1,0),FALSE)</f>
        <v>0.03</v>
      </c>
      <c r="G21">
        <f>VLOOKUP($B21,Miljö!$B$1:$AG$479,MATCH(G$3,Miljö!$B$1:$AK$1,0),FALSE)</f>
        <v>0</v>
      </c>
      <c r="H21">
        <f>VLOOKUP($B21,Miljö!$B$1:$AG$479,MATCH(H$3,Miljö!$B$1:$AK$1,0),FALSE)</f>
        <v>0</v>
      </c>
      <c r="J21">
        <f>VLOOKUP($B21,Totalt!$B$1:$BP$500,MATCH("total el",Totalt!$B$1:$BP$1,0),FALSE)</f>
        <v>0.01</v>
      </c>
      <c r="L21" s="232">
        <f t="shared" si="1"/>
        <v>2.9999999999999997E-4</v>
      </c>
      <c r="M21" s="232">
        <f t="shared" si="1"/>
        <v>0</v>
      </c>
      <c r="N21" s="232">
        <f t="shared" si="1"/>
        <v>0</v>
      </c>
    </row>
    <row r="22" spans="1:14" x14ac:dyDescent="0.25">
      <c r="A22" t="s">
        <v>33</v>
      </c>
      <c r="B22" t="s">
        <v>39</v>
      </c>
      <c r="C22" t="str">
        <f>VLOOKUP($B22,Totalt!$B$1:$BP$500,MATCH("Kvalitetsgranskad:",Totalt!$B$1:$BP$1,0),FALSE)</f>
        <v>Ja</v>
      </c>
      <c r="E22" t="str">
        <f>VLOOKUP($B22,Miljö!$B$1:$AG$479,MATCH(E$3,Miljö!$B$1:$AK$1,0),FALSE)</f>
        <v>'Källmärkt'</v>
      </c>
      <c r="F22">
        <f>VLOOKUP($B22,Miljö!$B$1:$AG$479,MATCH(F$3,Miljö!$B$1:$AK$1,0),FALSE)</f>
        <v>0.03</v>
      </c>
      <c r="G22">
        <f>VLOOKUP($B22,Miljö!$B$1:$AG$479,MATCH(G$3,Miljö!$B$1:$AK$1,0),FALSE)</f>
        <v>0</v>
      </c>
      <c r="H22">
        <f>VLOOKUP($B22,Miljö!$B$1:$AG$479,MATCH(H$3,Miljö!$B$1:$AK$1,0),FALSE)</f>
        <v>0</v>
      </c>
      <c r="J22">
        <f>VLOOKUP($B22,Totalt!$B$1:$BP$500,MATCH("total el",Totalt!$B$1:$BP$1,0),FALSE)</f>
        <v>0.94499999999999995</v>
      </c>
      <c r="L22" s="232">
        <f t="shared" si="1"/>
        <v>2.8349999999999997E-2</v>
      </c>
      <c r="M22" s="232">
        <f t="shared" si="1"/>
        <v>0</v>
      </c>
      <c r="N22" s="232">
        <f t="shared" si="1"/>
        <v>0</v>
      </c>
    </row>
    <row r="23" spans="1:14" x14ac:dyDescent="0.25">
      <c r="A23" t="s">
        <v>33</v>
      </c>
      <c r="B23" t="s">
        <v>40</v>
      </c>
      <c r="C23" t="str">
        <f>VLOOKUP($B23,Totalt!$B$1:$BP$500,MATCH("Kvalitetsgranskad:",Totalt!$B$1:$BP$1,0),FALSE)</f>
        <v>Ja</v>
      </c>
      <c r="E23" t="str">
        <f>VLOOKUP($B23,Miljö!$B$1:$AG$479,MATCH(E$3,Miljö!$B$1:$AK$1,0),FALSE)</f>
        <v>'Källmärkt'</v>
      </c>
      <c r="F23">
        <f>VLOOKUP($B23,Miljö!$B$1:$AG$479,MATCH(F$3,Miljö!$B$1:$AK$1,0),FALSE)</f>
        <v>0.03</v>
      </c>
      <c r="G23">
        <f>VLOOKUP($B23,Miljö!$B$1:$AG$479,MATCH(G$3,Miljö!$B$1:$AK$1,0),FALSE)</f>
        <v>0</v>
      </c>
      <c r="H23">
        <f>VLOOKUP($B23,Miljö!$B$1:$AG$479,MATCH(H$3,Miljö!$B$1:$AK$1,0),FALSE)</f>
        <v>0</v>
      </c>
      <c r="J23">
        <f>VLOOKUP($B23,Totalt!$B$1:$BP$500,MATCH("total el",Totalt!$B$1:$BP$1,0),FALSE)</f>
        <v>0.67300000000000004</v>
      </c>
      <c r="L23" s="232">
        <f t="shared" si="1"/>
        <v>2.019E-2</v>
      </c>
      <c r="M23" s="232">
        <f t="shared" si="1"/>
        <v>0</v>
      </c>
      <c r="N23" s="232">
        <f t="shared" si="1"/>
        <v>0</v>
      </c>
    </row>
    <row r="24" spans="1:14" x14ac:dyDescent="0.25">
      <c r="A24" t="s">
        <v>33</v>
      </c>
      <c r="B24" t="s">
        <v>41</v>
      </c>
      <c r="C24" t="str">
        <f>VLOOKUP($B24,Totalt!$B$1:$BP$500,MATCH("Kvalitetsgranskad:",Totalt!$B$1:$BP$1,0),FALSE)</f>
        <v>Ja</v>
      </c>
      <c r="E24" t="str">
        <f>VLOOKUP($B24,Miljö!$B$1:$AG$479,MATCH(E$3,Miljö!$B$1:$AK$1,0),FALSE)</f>
        <v>'Källmärkt'</v>
      </c>
      <c r="F24">
        <f>VLOOKUP($B24,Miljö!$B$1:$AG$479,MATCH(F$3,Miljö!$B$1:$AK$1,0),FALSE)</f>
        <v>0.03</v>
      </c>
      <c r="G24">
        <f>VLOOKUP($B24,Miljö!$B$1:$AG$479,MATCH(G$3,Miljö!$B$1:$AK$1,0),FALSE)</f>
        <v>0</v>
      </c>
      <c r="H24">
        <f>VLOOKUP($B24,Miljö!$B$1:$AG$479,MATCH(H$3,Miljö!$B$1:$AK$1,0),FALSE)</f>
        <v>0</v>
      </c>
      <c r="J24">
        <f>VLOOKUP($B24,Totalt!$B$1:$BP$500,MATCH("total el",Totalt!$B$1:$BP$1,0),FALSE)</f>
        <v>7.5999999999999998E-2</v>
      </c>
      <c r="L24" s="232">
        <f t="shared" si="1"/>
        <v>2.2799999999999999E-3</v>
      </c>
      <c r="M24" s="232">
        <f t="shared" si="1"/>
        <v>0</v>
      </c>
      <c r="N24" s="232">
        <f t="shared" si="1"/>
        <v>0</v>
      </c>
    </row>
    <row r="25" spans="1:14" x14ac:dyDescent="0.25">
      <c r="A25" t="s">
        <v>33</v>
      </c>
      <c r="B25" t="s">
        <v>42</v>
      </c>
      <c r="C25" t="str">
        <f>VLOOKUP($B25,Totalt!$B$1:$BP$500,MATCH("Kvalitetsgranskad:",Totalt!$B$1:$BP$1,0),FALSE)</f>
        <v>Ja</v>
      </c>
      <c r="E25" t="str">
        <f>VLOOKUP($B25,Miljö!$B$1:$AG$479,MATCH(E$3,Miljö!$B$1:$AK$1,0),FALSE)</f>
        <v>'Källmärkt'</v>
      </c>
      <c r="F25">
        <f>VLOOKUP($B25,Miljö!$B$1:$AG$479,MATCH(F$3,Miljö!$B$1:$AK$1,0),FALSE)</f>
        <v>0.03</v>
      </c>
      <c r="G25">
        <f>VLOOKUP($B25,Miljö!$B$1:$AG$479,MATCH(G$3,Miljö!$B$1:$AK$1,0),FALSE)</f>
        <v>0</v>
      </c>
      <c r="H25">
        <f>VLOOKUP($B25,Miljö!$B$1:$AG$479,MATCH(H$3,Miljö!$B$1:$AK$1,0),FALSE)</f>
        <v>0</v>
      </c>
      <c r="J25">
        <f>VLOOKUP($B25,Totalt!$B$1:$BP$500,MATCH("total el",Totalt!$B$1:$BP$1,0),FALSE)</f>
        <v>4.8000000000000001E-2</v>
      </c>
      <c r="L25" s="232">
        <f t="shared" si="1"/>
        <v>1.4399999999999999E-3</v>
      </c>
      <c r="M25" s="232">
        <f t="shared" si="1"/>
        <v>0</v>
      </c>
      <c r="N25" s="232">
        <f t="shared" si="1"/>
        <v>0</v>
      </c>
    </row>
    <row r="26" spans="1:14" x14ac:dyDescent="0.25">
      <c r="A26" t="s">
        <v>33</v>
      </c>
      <c r="B26" t="s">
        <v>43</v>
      </c>
      <c r="C26" t="str">
        <f>VLOOKUP($B26,Totalt!$B$1:$BP$500,MATCH("Kvalitetsgranskad:",Totalt!$B$1:$BP$1,0),FALSE)</f>
        <v>Ja</v>
      </c>
      <c r="E26" t="str">
        <f>VLOOKUP($B26,Miljö!$B$1:$AG$479,MATCH(E$3,Miljö!$B$1:$AK$1,0),FALSE)</f>
        <v>'Källmärkt'</v>
      </c>
      <c r="F26">
        <f>VLOOKUP($B26,Miljö!$B$1:$AG$479,MATCH(F$3,Miljö!$B$1:$AK$1,0),FALSE)</f>
        <v>0.03</v>
      </c>
      <c r="G26">
        <f>VLOOKUP($B26,Miljö!$B$1:$AG$479,MATCH(G$3,Miljö!$B$1:$AK$1,0),FALSE)</f>
        <v>0</v>
      </c>
      <c r="H26">
        <f>VLOOKUP($B26,Miljö!$B$1:$AG$479,MATCH(H$3,Miljö!$B$1:$AK$1,0),FALSE)</f>
        <v>0</v>
      </c>
      <c r="J26">
        <f>VLOOKUP($B26,Totalt!$B$1:$BP$500,MATCH("total el",Totalt!$B$1:$BP$1,0),FALSE)</f>
        <v>5.8000000000000003E-2</v>
      </c>
      <c r="L26" s="232">
        <f t="shared" si="1"/>
        <v>1.74E-3</v>
      </c>
      <c r="M26" s="232">
        <f t="shared" si="1"/>
        <v>0</v>
      </c>
      <c r="N26" s="232">
        <f t="shared" si="1"/>
        <v>0</v>
      </c>
    </row>
    <row r="27" spans="1:14" x14ac:dyDescent="0.25">
      <c r="A27" t="s">
        <v>44</v>
      </c>
      <c r="B27" t="s">
        <v>45</v>
      </c>
      <c r="C27" t="str">
        <f>VLOOKUP($B27,Totalt!$B$1:$BP$500,MATCH("Kvalitetsgranskad:",Totalt!$B$1:$BP$1,0),FALSE)</f>
        <v>Ja</v>
      </c>
      <c r="E27" t="str">
        <f>VLOOKUP($B27,Miljö!$B$1:$AG$479,MATCH(E$3,Miljö!$B$1:$AK$1,0),FALSE)</f>
        <v>Nordisk residual</v>
      </c>
      <c r="F27">
        <f>VLOOKUP($B27,Miljö!$B$1:$AG$479,MATCH(F$3,Miljö!$B$1:$AK$1,0),FALSE)</f>
        <v>2.36</v>
      </c>
      <c r="G27">
        <f>VLOOKUP($B27,Miljö!$B$1:$AG$479,MATCH(G$3,Miljö!$B$1:$AK$1,0),FALSE)</f>
        <v>483.4</v>
      </c>
      <c r="H27">
        <f>VLOOKUP($B27,Miljö!$B$1:$AG$479,MATCH(H$3,Miljö!$B$1:$AK$1,0),FALSE)</f>
        <v>0.55000000000000004</v>
      </c>
      <c r="J27">
        <f>VLOOKUP($B27,Totalt!$B$1:$BP$500,MATCH("total el",Totalt!$B$1:$BP$1,0),FALSE)</f>
        <v>0.27</v>
      </c>
      <c r="L27" s="232">
        <f t="shared" si="1"/>
        <v>0.63719999999999999</v>
      </c>
      <c r="M27" s="232">
        <f t="shared" si="1"/>
        <v>130.518</v>
      </c>
      <c r="N27" s="232">
        <f t="shared" si="1"/>
        <v>0.14850000000000002</v>
      </c>
    </row>
    <row r="28" spans="1:14" x14ac:dyDescent="0.25">
      <c r="A28" t="s">
        <v>44</v>
      </c>
      <c r="B28" t="s">
        <v>46</v>
      </c>
      <c r="C28" t="str">
        <f>VLOOKUP($B28,Totalt!$B$1:$BP$500,MATCH("Kvalitetsgranskad:",Totalt!$B$1:$BP$1,0),FALSE)</f>
        <v>Ja</v>
      </c>
      <c r="E28" t="str">
        <f>VLOOKUP($B28,Miljö!$B$1:$AG$479,MATCH(E$3,Miljö!$B$1:$AK$1,0),FALSE)</f>
        <v>Nordisk residual</v>
      </c>
      <c r="F28">
        <f>VLOOKUP($B28,Miljö!$B$1:$AG$479,MATCH(F$3,Miljö!$B$1:$AK$1,0),FALSE)</f>
        <v>2.36</v>
      </c>
      <c r="G28">
        <f>VLOOKUP($B28,Miljö!$B$1:$AG$479,MATCH(G$3,Miljö!$B$1:$AK$1,0),FALSE)</f>
        <v>483.4</v>
      </c>
      <c r="H28">
        <f>VLOOKUP($B28,Miljö!$B$1:$AG$479,MATCH(H$3,Miljö!$B$1:$AK$1,0),FALSE)</f>
        <v>0.55000000000000004</v>
      </c>
      <c r="J28">
        <f>VLOOKUP($B28,Totalt!$B$1:$BP$500,MATCH("total el",Totalt!$B$1:$BP$1,0),FALSE)</f>
        <v>6.1103500000000004</v>
      </c>
      <c r="L28" s="232">
        <f t="shared" si="1"/>
        <v>14.420426000000001</v>
      </c>
      <c r="M28" s="232">
        <f t="shared" si="1"/>
        <v>2953.7431900000001</v>
      </c>
      <c r="N28" s="232">
        <f t="shared" si="1"/>
        <v>3.3606925000000003</v>
      </c>
    </row>
    <row r="29" spans="1:14" x14ac:dyDescent="0.25">
      <c r="A29" t="s">
        <v>44</v>
      </c>
      <c r="B29" t="s">
        <v>47</v>
      </c>
      <c r="C29" t="str">
        <f>VLOOKUP($B29,Totalt!$B$1:$BP$500,MATCH("Kvalitetsgranskad:",Totalt!$B$1:$BP$1,0),FALSE)</f>
        <v>Ja</v>
      </c>
      <c r="E29" t="str">
        <f>VLOOKUP($B29,Miljö!$B$1:$AG$479,MATCH(E$3,Miljö!$B$1:$AK$1,0),FALSE)</f>
        <v>Nordisk residual</v>
      </c>
      <c r="F29">
        <f>VLOOKUP($B29,Miljö!$B$1:$AG$479,MATCH(F$3,Miljö!$B$1:$AK$1,0),FALSE)</f>
        <v>2.36</v>
      </c>
      <c r="G29">
        <f>VLOOKUP($B29,Miljö!$B$1:$AG$479,MATCH(G$3,Miljö!$B$1:$AK$1,0),FALSE)</f>
        <v>483.4</v>
      </c>
      <c r="H29">
        <f>VLOOKUP($B29,Miljö!$B$1:$AG$479,MATCH(H$3,Miljö!$B$1:$AK$1,0),FALSE)</f>
        <v>0.55000000000000004</v>
      </c>
      <c r="J29">
        <f>VLOOKUP($B29,Totalt!$B$1:$BP$500,MATCH("total el",Totalt!$B$1:$BP$1,0),FALSE)</f>
        <v>0.51</v>
      </c>
      <c r="L29" s="232">
        <f t="shared" si="1"/>
        <v>1.2036</v>
      </c>
      <c r="M29" s="232">
        <f t="shared" si="1"/>
        <v>246.53399999999999</v>
      </c>
      <c r="N29" s="232">
        <f t="shared" si="1"/>
        <v>0.28050000000000003</v>
      </c>
    </row>
    <row r="30" spans="1:14" x14ac:dyDescent="0.25">
      <c r="A30" t="s">
        <v>48</v>
      </c>
      <c r="B30" t="s">
        <v>49</v>
      </c>
      <c r="C30" t="str">
        <f>VLOOKUP($B30,Totalt!$B$1:$BP$500,MATCH("Kvalitetsgranskad:",Totalt!$B$1:$BP$1,0),FALSE)</f>
        <v>Ja</v>
      </c>
      <c r="E30" t="str">
        <f>VLOOKUP($B30,Miljö!$B$1:$AG$479,MATCH(E$3,Miljö!$B$1:$AK$1,0),FALSE)</f>
        <v>Nordisk residual</v>
      </c>
      <c r="F30">
        <f>VLOOKUP($B30,Miljö!$B$1:$AG$479,MATCH(F$3,Miljö!$B$1:$AK$1,0),FALSE)</f>
        <v>2.36</v>
      </c>
      <c r="G30">
        <f>VLOOKUP($B30,Miljö!$B$1:$AG$479,MATCH(G$3,Miljö!$B$1:$AK$1,0),FALSE)</f>
        <v>483.4</v>
      </c>
      <c r="H30">
        <f>VLOOKUP($B30,Miljö!$B$1:$AG$479,MATCH(H$3,Miljö!$B$1:$AK$1,0),FALSE)</f>
        <v>0.55000000000000004</v>
      </c>
      <c r="J30">
        <f>VLOOKUP($B30,Totalt!$B$1:$BP$500,MATCH("total el",Totalt!$B$1:$BP$1,0),FALSE)</f>
        <v>0.72719999999999996</v>
      </c>
      <c r="L30" s="232">
        <f t="shared" si="1"/>
        <v>1.7161919999999997</v>
      </c>
      <c r="M30" s="232">
        <f t="shared" si="1"/>
        <v>351.52847999999994</v>
      </c>
      <c r="N30" s="232">
        <f t="shared" si="1"/>
        <v>0.39995999999999998</v>
      </c>
    </row>
    <row r="31" spans="1:14" x14ac:dyDescent="0.25">
      <c r="A31" t="s">
        <v>48</v>
      </c>
      <c r="B31" t="s">
        <v>50</v>
      </c>
      <c r="C31" t="str">
        <f>VLOOKUP($B31,Totalt!$B$1:$BP$500,MATCH("Kvalitetsgranskad:",Totalt!$B$1:$BP$1,0),FALSE)</f>
        <v>Ja</v>
      </c>
      <c r="E31" t="str">
        <f>VLOOKUP($B31,Miljö!$B$1:$AG$479,MATCH(E$3,Miljö!$B$1:$AK$1,0),FALSE)</f>
        <v>Nordisk residual</v>
      </c>
      <c r="F31">
        <f>VLOOKUP($B31,Miljö!$B$1:$AG$479,MATCH(F$3,Miljö!$B$1:$AK$1,0),FALSE)</f>
        <v>2.36</v>
      </c>
      <c r="G31">
        <f>VLOOKUP($B31,Miljö!$B$1:$AG$479,MATCH(G$3,Miljö!$B$1:$AK$1,0),FALSE)</f>
        <v>483.4</v>
      </c>
      <c r="H31">
        <f>VLOOKUP($B31,Miljö!$B$1:$AG$479,MATCH(H$3,Miljö!$B$1:$AK$1,0),FALSE)</f>
        <v>0.55000000000000004</v>
      </c>
      <c r="J31">
        <f>VLOOKUP($B31,Totalt!$B$1:$BP$500,MATCH("total el",Totalt!$B$1:$BP$1,0),FALSE)</f>
        <v>6.1800000000000001E-2</v>
      </c>
      <c r="L31" s="232">
        <f t="shared" si="1"/>
        <v>0.14584800000000001</v>
      </c>
      <c r="M31" s="232">
        <f t="shared" si="1"/>
        <v>29.874119999999998</v>
      </c>
      <c r="N31" s="232">
        <f t="shared" si="1"/>
        <v>3.3990000000000006E-2</v>
      </c>
    </row>
    <row r="32" spans="1:14" x14ac:dyDescent="0.25">
      <c r="A32" t="s">
        <v>51</v>
      </c>
      <c r="B32" t="s">
        <v>52</v>
      </c>
      <c r="C32" t="str">
        <f>VLOOKUP($B32,Totalt!$B$1:$BP$500,MATCH("Kvalitetsgranskad:",Totalt!$B$1:$BP$1,0),FALSE)</f>
        <v>Ja</v>
      </c>
      <c r="E32" t="str">
        <f>VLOOKUP($B32,Miljö!$B$1:$AG$479,MATCH(E$3,Miljö!$B$1:$AK$1,0),FALSE)</f>
        <v>'Vattenkraft'</v>
      </c>
      <c r="F32">
        <f>VLOOKUP($B32,Miljö!$B$1:$AG$479,MATCH(F$3,Miljö!$B$1:$AK$1,0),FALSE)</f>
        <v>1.1000000000000001</v>
      </c>
      <c r="G32">
        <f>VLOOKUP($B32,Miljö!$B$1:$AG$479,MATCH(G$3,Miljö!$B$1:$AK$1,0),FALSE)</f>
        <v>0</v>
      </c>
      <c r="H32">
        <f>VLOOKUP($B32,Miljö!$B$1:$AG$479,MATCH(H$3,Miljö!$B$1:$AK$1,0),FALSE)</f>
        <v>0</v>
      </c>
      <c r="J32">
        <f>VLOOKUP($B32,Totalt!$B$1:$BP$500,MATCH("total el",Totalt!$B$1:$BP$1,0),FALSE)</f>
        <v>8.08629</v>
      </c>
      <c r="L32" s="232">
        <f t="shared" si="1"/>
        <v>8.8949190000000016</v>
      </c>
      <c r="M32" s="232">
        <f t="shared" si="1"/>
        <v>0</v>
      </c>
      <c r="N32" s="232">
        <f t="shared" si="1"/>
        <v>0</v>
      </c>
    </row>
    <row r="33" spans="1:14" x14ac:dyDescent="0.25">
      <c r="A33" t="s">
        <v>51</v>
      </c>
      <c r="B33" t="s">
        <v>53</v>
      </c>
      <c r="C33" t="str">
        <f>VLOOKUP($B33,Totalt!$B$1:$BP$500,MATCH("Kvalitetsgranskad:",Totalt!$B$1:$BP$1,0),FALSE)</f>
        <v>Ja</v>
      </c>
      <c r="E33" t="str">
        <f>VLOOKUP($B33,Miljö!$B$1:$AG$479,MATCH(E$3,Miljö!$B$1:$AK$1,0),FALSE)</f>
        <v>'Vattenkraft'</v>
      </c>
      <c r="F33">
        <f>VLOOKUP($B33,Miljö!$B$1:$AG$479,MATCH(F$3,Miljö!$B$1:$AK$1,0),FALSE)</f>
        <v>1.1000000000000001</v>
      </c>
      <c r="G33">
        <f>VLOOKUP($B33,Miljö!$B$1:$AG$479,MATCH(G$3,Miljö!$B$1:$AK$1,0),FALSE)</f>
        <v>0</v>
      </c>
      <c r="H33">
        <f>VLOOKUP($B33,Miljö!$B$1:$AG$479,MATCH(H$3,Miljö!$B$1:$AK$1,0),FALSE)</f>
        <v>0</v>
      </c>
      <c r="J33">
        <f>VLOOKUP($B33,Totalt!$B$1:$BP$500,MATCH("total el",Totalt!$B$1:$BP$1,0),FALSE)</f>
        <v>5.0000000000000001E-3</v>
      </c>
      <c r="L33" s="232">
        <f t="shared" si="1"/>
        <v>5.5000000000000005E-3</v>
      </c>
      <c r="M33" s="232">
        <f t="shared" si="1"/>
        <v>0</v>
      </c>
      <c r="N33" s="232">
        <f t="shared" si="1"/>
        <v>0</v>
      </c>
    </row>
    <row r="34" spans="1:14" x14ac:dyDescent="0.25">
      <c r="A34" t="s">
        <v>51</v>
      </c>
      <c r="B34" t="s">
        <v>54</v>
      </c>
      <c r="C34" t="str">
        <f>VLOOKUP($B34,Totalt!$B$1:$BP$500,MATCH("Kvalitetsgranskad:",Totalt!$B$1:$BP$1,0),FALSE)</f>
        <v>Ja</v>
      </c>
      <c r="E34" t="str">
        <f>VLOOKUP($B34,Miljö!$B$1:$AG$479,MATCH(E$3,Miljö!$B$1:$AK$1,0),FALSE)</f>
        <v>'Vattenkraft'</v>
      </c>
      <c r="F34">
        <f>VLOOKUP($B34,Miljö!$B$1:$AG$479,MATCH(F$3,Miljö!$B$1:$AK$1,0),FALSE)</f>
        <v>1.1000000000000001</v>
      </c>
      <c r="G34">
        <f>VLOOKUP($B34,Miljö!$B$1:$AG$479,MATCH(G$3,Miljö!$B$1:$AK$1,0),FALSE)</f>
        <v>0</v>
      </c>
      <c r="H34">
        <f>VLOOKUP($B34,Miljö!$B$1:$AG$479,MATCH(H$3,Miljö!$B$1:$AK$1,0),FALSE)</f>
        <v>0</v>
      </c>
      <c r="J34">
        <f>VLOOKUP($B34,Totalt!$B$1:$BP$500,MATCH("total el",Totalt!$B$1:$BP$1,0),FALSE)</f>
        <v>0.52700000000000002</v>
      </c>
      <c r="L34" s="232">
        <f t="shared" si="1"/>
        <v>0.5797000000000001</v>
      </c>
      <c r="M34" s="232">
        <f t="shared" si="1"/>
        <v>0</v>
      </c>
      <c r="N34" s="232">
        <f t="shared" si="1"/>
        <v>0</v>
      </c>
    </row>
    <row r="35" spans="1:14" x14ac:dyDescent="0.25">
      <c r="A35" t="s">
        <v>55</v>
      </c>
      <c r="B35" t="s">
        <v>56</v>
      </c>
      <c r="C35" t="str">
        <f>VLOOKUP($B35,Totalt!$B$1:$BP$500,MATCH("Kvalitetsgranskad:",Totalt!$B$1:$BP$1,0),FALSE)</f>
        <v>Ja</v>
      </c>
      <c r="E35" t="str">
        <f>VLOOKUP($B35,Miljö!$B$1:$AG$479,MATCH(E$3,Miljö!$B$1:$AK$1,0),FALSE)</f>
        <v>'Bra miljöval el'</v>
      </c>
      <c r="F35">
        <f>VLOOKUP($B35,Miljö!$B$1:$AG$479,MATCH(F$3,Miljö!$B$1:$AK$1,0),FALSE)</f>
        <v>1.05</v>
      </c>
      <c r="G35">
        <f>VLOOKUP($B35,Miljö!$B$1:$AG$479,MATCH(G$3,Miljö!$B$1:$AK$1,0),FALSE)</f>
        <v>0</v>
      </c>
      <c r="H35">
        <f>VLOOKUP($B35,Miljö!$B$1:$AG$479,MATCH(H$3,Miljö!$B$1:$AK$1,0),FALSE)</f>
        <v>0</v>
      </c>
      <c r="J35">
        <f>VLOOKUP($B35,Totalt!$B$1:$BP$500,MATCH("total el",Totalt!$B$1:$BP$1,0),FALSE)</f>
        <v>31.761099999999999</v>
      </c>
      <c r="L35" s="232">
        <f t="shared" si="1"/>
        <v>33.349155000000003</v>
      </c>
      <c r="M35" s="232">
        <f t="shared" si="1"/>
        <v>0</v>
      </c>
      <c r="N35" s="232">
        <f t="shared" si="1"/>
        <v>0</v>
      </c>
    </row>
    <row r="36" spans="1:14" x14ac:dyDescent="0.25">
      <c r="A36" t="s">
        <v>55</v>
      </c>
      <c r="B36" t="s">
        <v>57</v>
      </c>
      <c r="C36" t="str">
        <f>VLOOKUP($B36,Totalt!$B$1:$BP$500,MATCH("Kvalitetsgranskad:",Totalt!$B$1:$BP$1,0),FALSE)</f>
        <v>Ja</v>
      </c>
      <c r="E36" t="str">
        <f>VLOOKUP($B36,Miljö!$B$1:$AG$479,MATCH(E$3,Miljö!$B$1:$AK$1,0),FALSE)</f>
        <v>'Bra miljöval el'</v>
      </c>
      <c r="F36">
        <f>VLOOKUP($B36,Miljö!$B$1:$AG$479,MATCH(F$3,Miljö!$B$1:$AK$1,0),FALSE)</f>
        <v>1.05</v>
      </c>
      <c r="G36">
        <f>VLOOKUP($B36,Miljö!$B$1:$AG$479,MATCH(G$3,Miljö!$B$1:$AK$1,0),FALSE)</f>
        <v>0</v>
      </c>
      <c r="H36">
        <f>VLOOKUP($B36,Miljö!$B$1:$AG$479,MATCH(H$3,Miljö!$B$1:$AK$1,0),FALSE)</f>
        <v>0</v>
      </c>
      <c r="J36">
        <f>VLOOKUP($B36,Totalt!$B$1:$BP$500,MATCH("total el",Totalt!$B$1:$BP$1,0),FALSE)</f>
        <v>0.33</v>
      </c>
      <c r="L36" s="232">
        <f t="shared" si="1"/>
        <v>0.34650000000000003</v>
      </c>
      <c r="M36" s="232">
        <f t="shared" si="1"/>
        <v>0</v>
      </c>
      <c r="N36" s="232">
        <f t="shared" si="1"/>
        <v>0</v>
      </c>
    </row>
    <row r="37" spans="1:14" x14ac:dyDescent="0.25">
      <c r="A37" t="s">
        <v>58</v>
      </c>
      <c r="B37" t="s">
        <v>59</v>
      </c>
      <c r="C37" t="str">
        <f>VLOOKUP($B37,Totalt!$B$1:$BP$500,MATCH("Kvalitetsgranskad:",Totalt!$B$1:$BP$1,0),FALSE)</f>
        <v>Ja</v>
      </c>
      <c r="E37" t="str">
        <f>VLOOKUP($B37,Miljö!$B$1:$AG$479,MATCH(E$3,Miljö!$B$1:$AK$1,0),FALSE)</f>
        <v>Nordisk residual</v>
      </c>
      <c r="F37">
        <f>VLOOKUP($B37,Miljö!$B$1:$AG$479,MATCH(F$3,Miljö!$B$1:$AK$1,0),FALSE)</f>
        <v>2.36</v>
      </c>
      <c r="G37">
        <f>VLOOKUP($B37,Miljö!$B$1:$AG$479,MATCH(G$3,Miljö!$B$1:$AK$1,0),FALSE)</f>
        <v>483.4</v>
      </c>
      <c r="H37">
        <f>VLOOKUP($B37,Miljö!$B$1:$AG$479,MATCH(H$3,Miljö!$B$1:$AK$1,0),FALSE)</f>
        <v>0.55000000000000004</v>
      </c>
      <c r="J37">
        <f>VLOOKUP($B37,Totalt!$B$1:$BP$500,MATCH("total el",Totalt!$B$1:$BP$1,0),FALSE)</f>
        <v>0.14000000000000001</v>
      </c>
      <c r="L37" s="232">
        <f t="shared" si="1"/>
        <v>0.33040000000000003</v>
      </c>
      <c r="M37" s="232">
        <f t="shared" si="1"/>
        <v>67.676000000000002</v>
      </c>
      <c r="N37" s="232">
        <f t="shared" si="1"/>
        <v>7.7000000000000013E-2</v>
      </c>
    </row>
    <row r="38" spans="1:14" x14ac:dyDescent="0.25">
      <c r="A38" t="s">
        <v>60</v>
      </c>
      <c r="B38" t="s">
        <v>61</v>
      </c>
      <c r="C38" t="str">
        <f>VLOOKUP($B38,Totalt!$B$1:$BP$500,MATCH("Kvalitetsgranskad:",Totalt!$B$1:$BP$1,0),FALSE)</f>
        <v>Nej</v>
      </c>
      <c r="E38" t="str">
        <f>VLOOKUP($B38,Miljö!$B$1:$AG$479,MATCH(E$3,Miljö!$B$1:$AK$1,0),FALSE)</f>
        <v>-</v>
      </c>
      <c r="F38">
        <f>VLOOKUP($B38,Miljö!$B$1:$AG$479,MATCH(F$3,Miljö!$B$1:$AK$1,0),FALSE)</f>
        <v>2.36</v>
      </c>
      <c r="G38">
        <f>VLOOKUP($B38,Miljö!$B$1:$AG$479,MATCH(G$3,Miljö!$B$1:$AK$1,0),FALSE)</f>
        <v>483.4</v>
      </c>
      <c r="H38">
        <f>VLOOKUP($B38,Miljö!$B$1:$AG$479,MATCH(H$3,Miljö!$B$1:$AK$1,0),FALSE)</f>
        <v>0.55000000000000004</v>
      </c>
      <c r="J38">
        <f>VLOOKUP($B38,Totalt!$B$1:$BP$500,MATCH("total el",Totalt!$B$1:$BP$1,0),FALSE)</f>
        <v>0</v>
      </c>
      <c r="L38" s="232">
        <f t="shared" si="1"/>
        <v>0</v>
      </c>
      <c r="M38" s="232">
        <f t="shared" si="1"/>
        <v>0</v>
      </c>
      <c r="N38" s="232">
        <f t="shared" si="1"/>
        <v>0</v>
      </c>
    </row>
    <row r="39" spans="1:14" x14ac:dyDescent="0.25">
      <c r="A39" t="s">
        <v>60</v>
      </c>
      <c r="B39" t="s">
        <v>62</v>
      </c>
      <c r="C39" t="str">
        <f>VLOOKUP($B39,Totalt!$B$1:$BP$500,MATCH("Kvalitetsgranskad:",Totalt!$B$1:$BP$1,0),FALSE)</f>
        <v>Nej</v>
      </c>
      <c r="E39" t="str">
        <f>VLOOKUP($B39,Miljö!$B$1:$AG$479,MATCH(E$3,Miljö!$B$1:$AK$1,0),FALSE)</f>
        <v>-</v>
      </c>
      <c r="F39">
        <f>VLOOKUP($B39,Miljö!$B$1:$AG$479,MATCH(F$3,Miljö!$B$1:$AK$1,0),FALSE)</f>
        <v>2.36</v>
      </c>
      <c r="G39">
        <f>VLOOKUP($B39,Miljö!$B$1:$AG$479,MATCH(G$3,Miljö!$B$1:$AK$1,0),FALSE)</f>
        <v>483.4</v>
      </c>
      <c r="H39">
        <f>VLOOKUP($B39,Miljö!$B$1:$AG$479,MATCH(H$3,Miljö!$B$1:$AK$1,0),FALSE)</f>
        <v>0.55000000000000004</v>
      </c>
      <c r="J39">
        <f>VLOOKUP($B39,Totalt!$B$1:$BP$500,MATCH("total el",Totalt!$B$1:$BP$1,0),FALSE)</f>
        <v>0</v>
      </c>
      <c r="L39" s="232">
        <f t="shared" si="1"/>
        <v>0</v>
      </c>
      <c r="M39" s="232">
        <f t="shared" si="1"/>
        <v>0</v>
      </c>
      <c r="N39" s="232">
        <f t="shared" si="1"/>
        <v>0</v>
      </c>
    </row>
    <row r="40" spans="1:14" x14ac:dyDescent="0.25">
      <c r="A40" t="s">
        <v>63</v>
      </c>
      <c r="B40" t="s">
        <v>64</v>
      </c>
      <c r="C40" t="str">
        <f>VLOOKUP($B40,Totalt!$B$1:$BP$500,MATCH("Kvalitetsgranskad:",Totalt!$B$1:$BP$1,0),FALSE)</f>
        <v>Nej</v>
      </c>
      <c r="E40" t="str">
        <f>VLOOKUP($B40,Miljö!$B$1:$AG$479,MATCH(E$3,Miljö!$B$1:$AK$1,0),FALSE)</f>
        <v>Nordisk residual</v>
      </c>
      <c r="F40">
        <f>VLOOKUP($B40,Miljö!$B$1:$AG$479,MATCH(F$3,Miljö!$B$1:$AK$1,0),FALSE)</f>
        <v>2.36</v>
      </c>
      <c r="G40">
        <f>VLOOKUP($B40,Miljö!$B$1:$AG$479,MATCH(G$3,Miljö!$B$1:$AK$1,0),FALSE)</f>
        <v>483.4</v>
      </c>
      <c r="H40">
        <f>VLOOKUP($B40,Miljö!$B$1:$AG$479,MATCH(H$3,Miljö!$B$1:$AK$1,0),FALSE)</f>
        <v>0.55000000000000004</v>
      </c>
      <c r="J40">
        <f>VLOOKUP($B40,Totalt!$B$1:$BP$500,MATCH("total el",Totalt!$B$1:$BP$1,0),FALSE)</f>
        <v>0.18</v>
      </c>
      <c r="L40" s="232">
        <f t="shared" si="1"/>
        <v>0.42479999999999996</v>
      </c>
      <c r="M40" s="232">
        <f t="shared" si="1"/>
        <v>87.011999999999986</v>
      </c>
      <c r="N40" s="232">
        <f t="shared" si="1"/>
        <v>9.9000000000000005E-2</v>
      </c>
    </row>
    <row r="41" spans="1:14" x14ac:dyDescent="0.25">
      <c r="A41" t="s">
        <v>65</v>
      </c>
      <c r="B41" t="s">
        <v>66</v>
      </c>
      <c r="C41" t="str">
        <f>VLOOKUP($B41,Totalt!$B$1:$BP$500,MATCH("Kvalitetsgranskad:",Totalt!$B$1:$BP$1,0),FALSE)</f>
        <v>Ja</v>
      </c>
      <c r="E41" t="str">
        <f>VLOOKUP($B41,Miljö!$B$1:$AG$479,MATCH(E$3,Miljö!$B$1:$AK$1,0),FALSE)</f>
        <v>Nordisk residual</v>
      </c>
      <c r="F41">
        <f>VLOOKUP($B41,Miljö!$B$1:$AG$479,MATCH(F$3,Miljö!$B$1:$AK$1,0),FALSE)</f>
        <v>2.36</v>
      </c>
      <c r="G41">
        <f>VLOOKUP($B41,Miljö!$B$1:$AG$479,MATCH(G$3,Miljö!$B$1:$AK$1,0),FALSE)</f>
        <v>483.4</v>
      </c>
      <c r="H41">
        <f>VLOOKUP($B41,Miljö!$B$1:$AG$479,MATCH(H$3,Miljö!$B$1:$AK$1,0),FALSE)</f>
        <v>0.55000000000000004</v>
      </c>
      <c r="J41">
        <f>VLOOKUP($B41,Totalt!$B$1:$BP$500,MATCH("total el",Totalt!$B$1:$BP$1,0),FALSE)</f>
        <v>0.129</v>
      </c>
      <c r="L41" s="232">
        <f t="shared" si="1"/>
        <v>0.30443999999999999</v>
      </c>
      <c r="M41" s="232">
        <f t="shared" si="1"/>
        <v>62.358599999999996</v>
      </c>
      <c r="N41" s="232">
        <f t="shared" si="1"/>
        <v>7.0950000000000013E-2</v>
      </c>
    </row>
    <row r="42" spans="1:14" x14ac:dyDescent="0.25">
      <c r="A42" t="s">
        <v>65</v>
      </c>
      <c r="B42" t="s">
        <v>67</v>
      </c>
      <c r="C42" t="str">
        <f>VLOOKUP($B42,Totalt!$B$1:$BP$500,MATCH("Kvalitetsgranskad:",Totalt!$B$1:$BP$1,0),FALSE)</f>
        <v>Ja</v>
      </c>
      <c r="E42" t="str">
        <f>VLOOKUP($B42,Miljö!$B$1:$AG$479,MATCH(E$3,Miljö!$B$1:$AK$1,0),FALSE)</f>
        <v>Nordisk residual</v>
      </c>
      <c r="F42">
        <f>VLOOKUP($B42,Miljö!$B$1:$AG$479,MATCH(F$3,Miljö!$B$1:$AK$1,0),FALSE)</f>
        <v>2.36</v>
      </c>
      <c r="G42">
        <f>VLOOKUP($B42,Miljö!$B$1:$AG$479,MATCH(G$3,Miljö!$B$1:$AK$1,0),FALSE)</f>
        <v>483.4</v>
      </c>
      <c r="H42">
        <f>VLOOKUP($B42,Miljö!$B$1:$AG$479,MATCH(H$3,Miljö!$B$1:$AK$1,0),FALSE)</f>
        <v>0.55000000000000004</v>
      </c>
      <c r="J42">
        <f>VLOOKUP($B42,Totalt!$B$1:$BP$500,MATCH("total el",Totalt!$B$1:$BP$1,0),FALSE)</f>
        <v>9.8112899999999996</v>
      </c>
      <c r="L42" s="232">
        <f t="shared" si="1"/>
        <v>23.154644399999999</v>
      </c>
      <c r="M42" s="232">
        <f t="shared" si="1"/>
        <v>4742.7775859999992</v>
      </c>
      <c r="N42" s="232">
        <f t="shared" si="1"/>
        <v>5.3962095000000003</v>
      </c>
    </row>
    <row r="43" spans="1:14" x14ac:dyDescent="0.25">
      <c r="A43" t="s">
        <v>68</v>
      </c>
      <c r="B43" t="s">
        <v>69</v>
      </c>
      <c r="C43" t="str">
        <f>VLOOKUP($B43,Totalt!$B$1:$BP$500,MATCH("Kvalitetsgranskad:",Totalt!$B$1:$BP$1,0),FALSE)</f>
        <v>Ja</v>
      </c>
      <c r="E43" t="str">
        <f>VLOOKUP($B43,Miljö!$B$1:$AG$479,MATCH(E$3,Miljö!$B$1:$AK$1,0),FALSE)</f>
        <v>'100% förnybart från Dala Kraft'</v>
      </c>
      <c r="F43">
        <f>VLOOKUP($B43,Miljö!$B$1:$AG$479,MATCH(F$3,Miljö!$B$1:$AK$1,0),FALSE)</f>
        <v>1.1000000000000001</v>
      </c>
      <c r="G43">
        <f>VLOOKUP($B43,Miljö!$B$1:$AG$479,MATCH(G$3,Miljö!$B$1:$AK$1,0),FALSE)</f>
        <v>0</v>
      </c>
      <c r="H43">
        <f>VLOOKUP($B43,Miljö!$B$1:$AG$479,MATCH(H$3,Miljö!$B$1:$AK$1,0),FALSE)</f>
        <v>0</v>
      </c>
      <c r="J43">
        <f>VLOOKUP($B43,Totalt!$B$1:$BP$500,MATCH("total el",Totalt!$B$1:$BP$1,0),FALSE)</f>
        <v>0.20899999999999999</v>
      </c>
      <c r="L43" s="232">
        <f t="shared" si="1"/>
        <v>0.22990000000000002</v>
      </c>
      <c r="M43" s="232">
        <f t="shared" si="1"/>
        <v>0</v>
      </c>
      <c r="N43" s="232">
        <f t="shared" si="1"/>
        <v>0</v>
      </c>
    </row>
    <row r="44" spans="1:14" x14ac:dyDescent="0.25">
      <c r="A44" t="s">
        <v>68</v>
      </c>
      <c r="B44" t="s">
        <v>70</v>
      </c>
      <c r="C44" t="str">
        <f>VLOOKUP($B44,Totalt!$B$1:$BP$500,MATCH("Kvalitetsgranskad:",Totalt!$B$1:$BP$1,0),FALSE)</f>
        <v>Ja</v>
      </c>
      <c r="E44" t="str">
        <f>VLOOKUP($B44,Miljö!$B$1:$AG$479,MATCH(E$3,Miljö!$B$1:$AK$1,0),FALSE)</f>
        <v>'100% förnybar el från Dala Kraft'</v>
      </c>
      <c r="F44">
        <f>VLOOKUP($B44,Miljö!$B$1:$AG$479,MATCH(F$3,Miljö!$B$1:$AK$1,0),FALSE)</f>
        <v>1.1000000000000001</v>
      </c>
      <c r="G44">
        <f>VLOOKUP($B44,Miljö!$B$1:$AG$479,MATCH(G$3,Miljö!$B$1:$AK$1,0),FALSE)</f>
        <v>0</v>
      </c>
      <c r="H44">
        <f>VLOOKUP($B44,Miljö!$B$1:$AG$479,MATCH(H$3,Miljö!$B$1:$AK$1,0),FALSE)</f>
        <v>0</v>
      </c>
      <c r="J44">
        <f>VLOOKUP($B44,Totalt!$B$1:$BP$500,MATCH("total el",Totalt!$B$1:$BP$1,0),FALSE)</f>
        <v>1.133</v>
      </c>
      <c r="L44" s="232">
        <f t="shared" si="1"/>
        <v>1.2463000000000002</v>
      </c>
      <c r="M44" s="232">
        <f t="shared" si="1"/>
        <v>0</v>
      </c>
      <c r="N44" s="232">
        <f t="shared" si="1"/>
        <v>0</v>
      </c>
    </row>
    <row r="45" spans="1:14" x14ac:dyDescent="0.25">
      <c r="A45" t="s">
        <v>71</v>
      </c>
      <c r="B45" t="s">
        <v>72</v>
      </c>
      <c r="C45" t="str">
        <f>VLOOKUP($B45,Totalt!$B$1:$BP$500,MATCH("Kvalitetsgranskad:",Totalt!$B$1:$BP$1,0),FALSE)</f>
        <v>Ja</v>
      </c>
      <c r="E45" t="str">
        <f>VLOOKUP($B45,Miljö!$B$1:$AG$479,MATCH(E$3,Miljö!$B$1:$AK$1,0),FALSE)</f>
        <v>Nordisk residual</v>
      </c>
      <c r="F45">
        <f>VLOOKUP($B45,Miljö!$B$1:$AG$479,MATCH(F$3,Miljö!$B$1:$AK$1,0),FALSE)</f>
        <v>2.36</v>
      </c>
      <c r="G45">
        <f>VLOOKUP($B45,Miljö!$B$1:$AG$479,MATCH(G$3,Miljö!$B$1:$AK$1,0),FALSE)</f>
        <v>483.4</v>
      </c>
      <c r="H45">
        <f>VLOOKUP($B45,Miljö!$B$1:$AG$479,MATCH(H$3,Miljö!$B$1:$AK$1,0),FALSE)</f>
        <v>0.55000000000000004</v>
      </c>
      <c r="J45">
        <f>VLOOKUP($B45,Totalt!$B$1:$BP$500,MATCH("total el",Totalt!$B$1:$BP$1,0),FALSE)</f>
        <v>0.432</v>
      </c>
      <c r="L45" s="232">
        <f t="shared" si="1"/>
        <v>1.01952</v>
      </c>
      <c r="M45" s="232">
        <f t="shared" si="1"/>
        <v>208.8288</v>
      </c>
      <c r="N45" s="232">
        <f t="shared" si="1"/>
        <v>0.23760000000000001</v>
      </c>
    </row>
    <row r="46" spans="1:14" x14ac:dyDescent="0.25">
      <c r="A46" t="s">
        <v>71</v>
      </c>
      <c r="B46" t="s">
        <v>73</v>
      </c>
      <c r="C46" t="str">
        <f>VLOOKUP($B46,Totalt!$B$1:$BP$500,MATCH("Kvalitetsgranskad:",Totalt!$B$1:$BP$1,0),FALSE)</f>
        <v>Ja</v>
      </c>
      <c r="E46" t="str">
        <f>VLOOKUP($B46,Miljö!$B$1:$AG$479,MATCH(E$3,Miljö!$B$1:$AK$1,0),FALSE)</f>
        <v>Nordisk residual</v>
      </c>
      <c r="F46">
        <f>VLOOKUP($B46,Miljö!$B$1:$AG$479,MATCH(F$3,Miljö!$B$1:$AK$1,0),FALSE)</f>
        <v>2.36</v>
      </c>
      <c r="G46">
        <f>VLOOKUP($B46,Miljö!$B$1:$AG$479,MATCH(G$3,Miljö!$B$1:$AK$1,0),FALSE)</f>
        <v>483.4</v>
      </c>
      <c r="H46">
        <f>VLOOKUP($B46,Miljö!$B$1:$AG$479,MATCH(H$3,Miljö!$B$1:$AK$1,0),FALSE)</f>
        <v>0.55000000000000004</v>
      </c>
      <c r="J46">
        <f>VLOOKUP($B46,Totalt!$B$1:$BP$500,MATCH("total el",Totalt!$B$1:$BP$1,0),FALSE)</f>
        <v>8.6800000000000002E-2</v>
      </c>
      <c r="L46" s="232">
        <f t="shared" si="1"/>
        <v>0.204848</v>
      </c>
      <c r="M46" s="232">
        <f t="shared" si="1"/>
        <v>41.959119999999999</v>
      </c>
      <c r="N46" s="232">
        <f t="shared" si="1"/>
        <v>4.7740000000000005E-2</v>
      </c>
    </row>
    <row r="47" spans="1:14" x14ac:dyDescent="0.25">
      <c r="A47" t="s">
        <v>71</v>
      </c>
      <c r="B47" t="s">
        <v>74</v>
      </c>
      <c r="C47" t="str">
        <f>VLOOKUP($B47,Totalt!$B$1:$BP$500,MATCH("Kvalitetsgranskad:",Totalt!$B$1:$BP$1,0),FALSE)</f>
        <v>Ja</v>
      </c>
      <c r="E47" t="str">
        <f>VLOOKUP($B47,Miljö!$B$1:$AG$479,MATCH(E$3,Miljö!$B$1:$AK$1,0),FALSE)</f>
        <v>Nordisk residual</v>
      </c>
      <c r="F47">
        <f>VLOOKUP($B47,Miljö!$B$1:$AG$479,MATCH(F$3,Miljö!$B$1:$AK$1,0),FALSE)</f>
        <v>2.36</v>
      </c>
      <c r="G47">
        <f>VLOOKUP($B47,Miljö!$B$1:$AG$479,MATCH(G$3,Miljö!$B$1:$AK$1,0),FALSE)</f>
        <v>483.4</v>
      </c>
      <c r="H47">
        <f>VLOOKUP($B47,Miljö!$B$1:$AG$479,MATCH(H$3,Miljö!$B$1:$AK$1,0),FALSE)</f>
        <v>0.55000000000000004</v>
      </c>
      <c r="J47">
        <f>VLOOKUP($B47,Totalt!$B$1:$BP$500,MATCH("total el",Totalt!$B$1:$BP$1,0),FALSE)</f>
        <v>4.9700000000000001E-2</v>
      </c>
      <c r="L47" s="232">
        <f t="shared" si="1"/>
        <v>0.11729199999999999</v>
      </c>
      <c r="M47" s="232">
        <f t="shared" si="1"/>
        <v>24.024979999999999</v>
      </c>
      <c r="N47" s="232">
        <f t="shared" si="1"/>
        <v>2.7335000000000002E-2</v>
      </c>
    </row>
    <row r="48" spans="1:14" x14ac:dyDescent="0.25">
      <c r="A48" t="s">
        <v>71</v>
      </c>
      <c r="B48" t="s">
        <v>75</v>
      </c>
      <c r="C48" t="str">
        <f>VLOOKUP($B48,Totalt!$B$1:$BP$500,MATCH("Kvalitetsgranskad:",Totalt!$B$1:$BP$1,0),FALSE)</f>
        <v>Ja</v>
      </c>
      <c r="E48" t="str">
        <f>VLOOKUP($B48,Miljö!$B$1:$AG$479,MATCH(E$3,Miljö!$B$1:$AK$1,0),FALSE)</f>
        <v>Nordisk residual</v>
      </c>
      <c r="F48">
        <f>VLOOKUP($B48,Miljö!$B$1:$AG$479,MATCH(F$3,Miljö!$B$1:$AK$1,0),FALSE)</f>
        <v>2.36</v>
      </c>
      <c r="G48">
        <f>VLOOKUP($B48,Miljö!$B$1:$AG$479,MATCH(G$3,Miljö!$B$1:$AK$1,0),FALSE)</f>
        <v>483.4</v>
      </c>
      <c r="H48">
        <f>VLOOKUP($B48,Miljö!$B$1:$AG$479,MATCH(H$3,Miljö!$B$1:$AK$1,0),FALSE)</f>
        <v>0.55000000000000004</v>
      </c>
      <c r="J48">
        <f>VLOOKUP($B48,Totalt!$B$1:$BP$500,MATCH("total el",Totalt!$B$1:$BP$1,0),FALSE)</f>
        <v>1.14E-2</v>
      </c>
      <c r="L48" s="232">
        <f t="shared" si="1"/>
        <v>2.6904000000000001E-2</v>
      </c>
      <c r="M48" s="232">
        <f t="shared" si="1"/>
        <v>5.5107600000000003</v>
      </c>
      <c r="N48" s="232">
        <f t="shared" si="1"/>
        <v>6.2700000000000004E-3</v>
      </c>
    </row>
    <row r="49" spans="1:14" x14ac:dyDescent="0.25">
      <c r="A49" t="s">
        <v>76</v>
      </c>
      <c r="B49" t="s">
        <v>77</v>
      </c>
      <c r="C49" t="str">
        <f>VLOOKUP($B49,Totalt!$B$1:$BP$500,MATCH("Kvalitetsgranskad:",Totalt!$B$1:$BP$1,0),FALSE)</f>
        <v>Ja</v>
      </c>
      <c r="E49" t="str">
        <f>VLOOKUP($B49,Miljö!$B$1:$AG$479,MATCH(E$3,Miljö!$B$1:$AK$1,0),FALSE)</f>
        <v>Nordisk residual</v>
      </c>
      <c r="F49">
        <f>VLOOKUP($B49,Miljö!$B$1:$AG$479,MATCH(F$3,Miljö!$B$1:$AK$1,0),FALSE)</f>
        <v>2.36</v>
      </c>
      <c r="G49">
        <f>VLOOKUP($B49,Miljö!$B$1:$AG$479,MATCH(G$3,Miljö!$B$1:$AK$1,0),FALSE)</f>
        <v>483.4</v>
      </c>
      <c r="H49">
        <f>VLOOKUP($B49,Miljö!$B$1:$AG$479,MATCH(H$3,Miljö!$B$1:$AK$1,0),FALSE)</f>
        <v>0.55000000000000004</v>
      </c>
      <c r="J49">
        <f>VLOOKUP($B49,Totalt!$B$1:$BP$500,MATCH("total el",Totalt!$B$1:$BP$1,0),FALSE)</f>
        <v>0.1</v>
      </c>
      <c r="L49" s="232">
        <f t="shared" si="1"/>
        <v>0.23599999999999999</v>
      </c>
      <c r="M49" s="232">
        <f t="shared" si="1"/>
        <v>48.34</v>
      </c>
      <c r="N49" s="232">
        <f t="shared" si="1"/>
        <v>5.5000000000000007E-2</v>
      </c>
    </row>
    <row r="50" spans="1:14" x14ac:dyDescent="0.25">
      <c r="A50" t="s">
        <v>76</v>
      </c>
      <c r="B50" t="s">
        <v>78</v>
      </c>
      <c r="C50" t="str">
        <f>VLOOKUP($B50,Totalt!$B$1:$BP$500,MATCH("Kvalitetsgranskad:",Totalt!$B$1:$BP$1,0),FALSE)</f>
        <v>Nej</v>
      </c>
      <c r="E50" t="str">
        <f>VLOOKUP($B50,Miljö!$B$1:$AG$479,MATCH(E$3,Miljö!$B$1:$AK$1,0),FALSE)</f>
        <v>-</v>
      </c>
      <c r="F50">
        <f>VLOOKUP($B50,Miljö!$B$1:$AG$479,MATCH(F$3,Miljö!$B$1:$AK$1,0),FALSE)</f>
        <v>2.36</v>
      </c>
      <c r="G50">
        <f>VLOOKUP($B50,Miljö!$B$1:$AG$479,MATCH(G$3,Miljö!$B$1:$AK$1,0),FALSE)</f>
        <v>483.4</v>
      </c>
      <c r="H50">
        <f>VLOOKUP($B50,Miljö!$B$1:$AG$479,MATCH(H$3,Miljö!$B$1:$AK$1,0),FALSE)</f>
        <v>0.55000000000000004</v>
      </c>
      <c r="J50">
        <f>VLOOKUP($B50,Totalt!$B$1:$BP$500,MATCH("total el",Totalt!$B$1:$BP$1,0),FALSE)</f>
        <v>0</v>
      </c>
      <c r="L50" s="232">
        <f t="shared" si="1"/>
        <v>0</v>
      </c>
      <c r="M50" s="232">
        <f t="shared" si="1"/>
        <v>0</v>
      </c>
      <c r="N50" s="232">
        <f t="shared" si="1"/>
        <v>0</v>
      </c>
    </row>
    <row r="51" spans="1:14" x14ac:dyDescent="0.25">
      <c r="A51" t="s">
        <v>76</v>
      </c>
      <c r="B51" t="s">
        <v>79</v>
      </c>
      <c r="C51" t="str">
        <f>VLOOKUP($B51,Totalt!$B$1:$BP$500,MATCH("Kvalitetsgranskad:",Totalt!$B$1:$BP$1,0),FALSE)</f>
        <v>Ja</v>
      </c>
      <c r="E51" t="str">
        <f>VLOOKUP($B51,Miljö!$B$1:$AG$479,MATCH(E$3,Miljö!$B$1:$AK$1,0),FALSE)</f>
        <v>Nordisk residual</v>
      </c>
      <c r="F51">
        <f>VLOOKUP($B51,Miljö!$B$1:$AG$479,MATCH(F$3,Miljö!$B$1:$AK$1,0),FALSE)</f>
        <v>2.36</v>
      </c>
      <c r="G51">
        <f>VLOOKUP($B51,Miljö!$B$1:$AG$479,MATCH(G$3,Miljö!$B$1:$AK$1,0),FALSE)</f>
        <v>483.4</v>
      </c>
      <c r="H51">
        <f>VLOOKUP($B51,Miljö!$B$1:$AG$479,MATCH(H$3,Miljö!$B$1:$AK$1,0),FALSE)</f>
        <v>0.55000000000000004</v>
      </c>
      <c r="J51">
        <f>VLOOKUP($B51,Totalt!$B$1:$BP$500,MATCH("total el",Totalt!$B$1:$BP$1,0),FALSE)</f>
        <v>0.97099999999999997</v>
      </c>
      <c r="L51" s="232">
        <f t="shared" si="1"/>
        <v>2.2915599999999996</v>
      </c>
      <c r="M51" s="232">
        <f t="shared" si="1"/>
        <v>469.38139999999999</v>
      </c>
      <c r="N51" s="232">
        <f t="shared" si="1"/>
        <v>0.53405000000000002</v>
      </c>
    </row>
    <row r="52" spans="1:14" x14ac:dyDescent="0.25">
      <c r="A52" t="s">
        <v>76</v>
      </c>
      <c r="B52" t="s">
        <v>80</v>
      </c>
      <c r="C52" t="str">
        <f>VLOOKUP($B52,Totalt!$B$1:$BP$500,MATCH("Kvalitetsgranskad:",Totalt!$B$1:$BP$1,0),FALSE)</f>
        <v>Ja</v>
      </c>
      <c r="E52" t="str">
        <f>VLOOKUP($B52,Miljö!$B$1:$AG$479,MATCH(E$3,Miljö!$B$1:$AK$1,0),FALSE)</f>
        <v>Nordisk residual</v>
      </c>
      <c r="F52">
        <f>VLOOKUP($B52,Miljö!$B$1:$AG$479,MATCH(F$3,Miljö!$B$1:$AK$1,0),FALSE)</f>
        <v>2.36</v>
      </c>
      <c r="G52">
        <f>VLOOKUP($B52,Miljö!$B$1:$AG$479,MATCH(G$3,Miljö!$B$1:$AK$1,0),FALSE)</f>
        <v>483.4</v>
      </c>
      <c r="H52">
        <f>VLOOKUP($B52,Miljö!$B$1:$AG$479,MATCH(H$3,Miljö!$B$1:$AK$1,0),FALSE)</f>
        <v>0.55000000000000004</v>
      </c>
      <c r="J52">
        <f>VLOOKUP($B52,Totalt!$B$1:$BP$500,MATCH("total el",Totalt!$B$1:$BP$1,0),FALSE)</f>
        <v>0.81116999999999995</v>
      </c>
      <c r="L52" s="232">
        <f t="shared" si="1"/>
        <v>1.9143611999999999</v>
      </c>
      <c r="M52" s="232">
        <f t="shared" si="1"/>
        <v>392.11957799999993</v>
      </c>
      <c r="N52" s="232">
        <f t="shared" si="1"/>
        <v>0.44614350000000003</v>
      </c>
    </row>
    <row r="53" spans="1:14" x14ac:dyDescent="0.25">
      <c r="A53" t="s">
        <v>76</v>
      </c>
      <c r="B53" t="s">
        <v>81</v>
      </c>
      <c r="C53" t="str">
        <f>VLOOKUP($B53,Totalt!$B$1:$BP$500,MATCH("Kvalitetsgranskad:",Totalt!$B$1:$BP$1,0),FALSE)</f>
        <v>Ja</v>
      </c>
      <c r="E53" t="str">
        <f>VLOOKUP($B53,Miljö!$B$1:$AG$479,MATCH(E$3,Miljö!$B$1:$AK$1,0),FALSE)</f>
        <v>Nordisk residual</v>
      </c>
      <c r="F53">
        <f>VLOOKUP($B53,Miljö!$B$1:$AG$479,MATCH(F$3,Miljö!$B$1:$AK$1,0),FALSE)</f>
        <v>2.36</v>
      </c>
      <c r="G53">
        <f>VLOOKUP($B53,Miljö!$B$1:$AG$479,MATCH(G$3,Miljö!$B$1:$AK$1,0),FALSE)</f>
        <v>483.4</v>
      </c>
      <c r="H53">
        <f>VLOOKUP($B53,Miljö!$B$1:$AG$479,MATCH(H$3,Miljö!$B$1:$AK$1,0),FALSE)</f>
        <v>0.55000000000000004</v>
      </c>
      <c r="J53">
        <f>VLOOKUP($B53,Totalt!$B$1:$BP$500,MATCH("total el",Totalt!$B$1:$BP$1,0),FALSE)</f>
        <v>0.78900000000000003</v>
      </c>
      <c r="L53" s="232">
        <f t="shared" si="1"/>
        <v>1.8620399999999999</v>
      </c>
      <c r="M53" s="232">
        <f t="shared" si="1"/>
        <v>381.40260000000001</v>
      </c>
      <c r="N53" s="232">
        <f t="shared" si="1"/>
        <v>0.43395000000000006</v>
      </c>
    </row>
    <row r="54" spans="1:14" x14ac:dyDescent="0.25">
      <c r="A54" t="s">
        <v>76</v>
      </c>
      <c r="B54" t="s">
        <v>82</v>
      </c>
      <c r="C54" t="str">
        <f>VLOOKUP($B54,Totalt!$B$1:$BP$500,MATCH("Kvalitetsgranskad:",Totalt!$B$1:$BP$1,0),FALSE)</f>
        <v>Ja</v>
      </c>
      <c r="E54" t="str">
        <f>VLOOKUP($B54,Miljö!$B$1:$AG$479,MATCH(E$3,Miljö!$B$1:$AK$1,0),FALSE)</f>
        <v>Nordisk residual</v>
      </c>
      <c r="F54">
        <f>VLOOKUP($B54,Miljö!$B$1:$AG$479,MATCH(F$3,Miljö!$B$1:$AK$1,0),FALSE)</f>
        <v>2.36</v>
      </c>
      <c r="G54">
        <f>VLOOKUP($B54,Miljö!$B$1:$AG$479,MATCH(G$3,Miljö!$B$1:$AK$1,0),FALSE)</f>
        <v>483.4</v>
      </c>
      <c r="H54">
        <f>VLOOKUP($B54,Miljö!$B$1:$AG$479,MATCH(H$3,Miljö!$B$1:$AK$1,0),FALSE)</f>
        <v>0.55000000000000004</v>
      </c>
      <c r="J54">
        <f>VLOOKUP($B54,Totalt!$B$1:$BP$500,MATCH("total el",Totalt!$B$1:$BP$1,0),FALSE)</f>
        <v>0.42599999999999999</v>
      </c>
      <c r="L54" s="232">
        <f t="shared" si="1"/>
        <v>1.00536</v>
      </c>
      <c r="M54" s="232">
        <f t="shared" si="1"/>
        <v>205.92839999999998</v>
      </c>
      <c r="N54" s="232">
        <f t="shared" si="1"/>
        <v>0.23430000000000001</v>
      </c>
    </row>
    <row r="55" spans="1:14" x14ac:dyDescent="0.25">
      <c r="A55" t="s">
        <v>76</v>
      </c>
      <c r="B55" t="s">
        <v>83</v>
      </c>
      <c r="C55" t="str">
        <f>VLOOKUP($B55,Totalt!$B$1:$BP$500,MATCH("Kvalitetsgranskad:",Totalt!$B$1:$BP$1,0),FALSE)</f>
        <v>Ja</v>
      </c>
      <c r="E55" t="str">
        <f>VLOOKUP($B55,Miljö!$B$1:$AG$479,MATCH(E$3,Miljö!$B$1:$AK$1,0),FALSE)</f>
        <v>'-'</v>
      </c>
      <c r="F55">
        <f>VLOOKUP($B55,Miljö!$B$1:$AG$479,MATCH(F$3,Miljö!$B$1:$AK$1,0),FALSE)</f>
        <v>2</v>
      </c>
      <c r="G55">
        <f>VLOOKUP($B55,Miljö!$B$1:$AG$479,MATCH(G$3,Miljö!$B$1:$AK$1,0),FALSE)</f>
        <v>412</v>
      </c>
      <c r="H55">
        <f>VLOOKUP($B55,Miljö!$B$1:$AG$479,MATCH(H$3,Miljö!$B$1:$AK$1,0),FALSE)</f>
        <v>0.47</v>
      </c>
      <c r="J55">
        <f>VLOOKUP($B55,Totalt!$B$1:$BP$500,MATCH("total el",Totalt!$B$1:$BP$1,0),FALSE)</f>
        <v>51.721599999999995</v>
      </c>
      <c r="L55" s="232">
        <f t="shared" si="1"/>
        <v>103.44319999999999</v>
      </c>
      <c r="M55" s="232">
        <f t="shared" si="1"/>
        <v>21309.299199999998</v>
      </c>
      <c r="N55" s="232">
        <f t="shared" si="1"/>
        <v>24.309151999999997</v>
      </c>
    </row>
    <row r="56" spans="1:14" x14ac:dyDescent="0.25">
      <c r="A56" t="s">
        <v>76</v>
      </c>
      <c r="B56" t="s">
        <v>84</v>
      </c>
      <c r="C56" t="str">
        <f>VLOOKUP($B56,Totalt!$B$1:$BP$500,MATCH("Kvalitetsgranskad:",Totalt!$B$1:$BP$1,0),FALSE)</f>
        <v>Ja</v>
      </c>
      <c r="E56" t="str">
        <f>VLOOKUP($B56,Miljö!$B$1:$AG$479,MATCH(E$3,Miljö!$B$1:$AK$1,0),FALSE)</f>
        <v>'Bioel till vp'</v>
      </c>
      <c r="F56">
        <f>VLOOKUP($B56,Miljö!$B$1:$AG$479,MATCH(F$3,Miljö!$B$1:$AK$1,0),FALSE)</f>
        <v>0.03</v>
      </c>
      <c r="G56">
        <f>VLOOKUP($B56,Miljö!$B$1:$AG$479,MATCH(G$3,Miljö!$B$1:$AK$1,0),FALSE)</f>
        <v>9</v>
      </c>
      <c r="H56">
        <f>VLOOKUP($B56,Miljö!$B$1:$AG$479,MATCH(H$3,Miljö!$B$1:$AK$1,0),FALSE)</f>
        <v>0</v>
      </c>
      <c r="J56">
        <f>VLOOKUP($B56,Totalt!$B$1:$BP$500,MATCH("total el",Totalt!$B$1:$BP$1,0),FALSE)</f>
        <v>86.76400000000001</v>
      </c>
      <c r="L56" s="232">
        <f t="shared" si="1"/>
        <v>2.6029200000000001</v>
      </c>
      <c r="M56" s="232">
        <f t="shared" si="1"/>
        <v>780.87600000000009</v>
      </c>
      <c r="N56" s="232">
        <f t="shared" si="1"/>
        <v>0</v>
      </c>
    </row>
    <row r="57" spans="1:14" x14ac:dyDescent="0.25">
      <c r="A57" t="s">
        <v>76</v>
      </c>
      <c r="B57" t="s">
        <v>85</v>
      </c>
      <c r="C57" t="str">
        <f>VLOOKUP($B57,Totalt!$B$1:$BP$500,MATCH("Kvalitetsgranskad:",Totalt!$B$1:$BP$1,0),FALSE)</f>
        <v>Ja</v>
      </c>
      <c r="E57" t="str">
        <f>VLOOKUP($B57,Miljö!$B$1:$AG$479,MATCH(E$3,Miljö!$B$1:$AK$1,0),FALSE)</f>
        <v>Nordisk residual</v>
      </c>
      <c r="F57">
        <f>VLOOKUP($B57,Miljö!$B$1:$AG$479,MATCH(F$3,Miljö!$B$1:$AK$1,0),FALSE)</f>
        <v>2.36</v>
      </c>
      <c r="G57">
        <f>VLOOKUP($B57,Miljö!$B$1:$AG$479,MATCH(G$3,Miljö!$B$1:$AK$1,0),FALSE)</f>
        <v>483.4</v>
      </c>
      <c r="H57">
        <f>VLOOKUP($B57,Miljö!$B$1:$AG$479,MATCH(H$3,Miljö!$B$1:$AK$1,0),FALSE)</f>
        <v>0.55000000000000004</v>
      </c>
      <c r="J57">
        <f>VLOOKUP($B57,Totalt!$B$1:$BP$500,MATCH("total el",Totalt!$B$1:$BP$1,0),FALSE)</f>
        <v>9.4949999999999992</v>
      </c>
      <c r="L57" s="232">
        <f t="shared" si="1"/>
        <v>22.408199999999997</v>
      </c>
      <c r="M57" s="232">
        <f t="shared" si="1"/>
        <v>4589.8829999999998</v>
      </c>
      <c r="N57" s="232">
        <f t="shared" si="1"/>
        <v>5.2222499999999998</v>
      </c>
    </row>
    <row r="58" spans="1:14" x14ac:dyDescent="0.25">
      <c r="A58" t="s">
        <v>76</v>
      </c>
      <c r="B58" t="s">
        <v>86</v>
      </c>
      <c r="C58" t="str">
        <f>VLOOKUP($B58,Totalt!$B$1:$BP$500,MATCH("Kvalitetsgranskad:",Totalt!$B$1:$BP$1,0),FALSE)</f>
        <v>Ja</v>
      </c>
      <c r="E58" t="str">
        <f>VLOOKUP($B58,Miljö!$B$1:$AG$479,MATCH(E$3,Miljö!$B$1:$AK$1,0),FALSE)</f>
        <v>Nordisk residual</v>
      </c>
      <c r="F58">
        <f>VLOOKUP($B58,Miljö!$B$1:$AG$479,MATCH(F$3,Miljö!$B$1:$AK$1,0),FALSE)</f>
        <v>2.36</v>
      </c>
      <c r="G58">
        <f>VLOOKUP($B58,Miljö!$B$1:$AG$479,MATCH(G$3,Miljö!$B$1:$AK$1,0),FALSE)</f>
        <v>483.4</v>
      </c>
      <c r="H58">
        <f>VLOOKUP($B58,Miljö!$B$1:$AG$479,MATCH(H$3,Miljö!$B$1:$AK$1,0),FALSE)</f>
        <v>0.55000000000000004</v>
      </c>
      <c r="J58">
        <f>VLOOKUP($B58,Totalt!$B$1:$BP$500,MATCH("total el",Totalt!$B$1:$BP$1,0),FALSE)</f>
        <v>31.033999999999999</v>
      </c>
      <c r="L58" s="232">
        <f t="shared" si="1"/>
        <v>73.24024</v>
      </c>
      <c r="M58" s="232">
        <f t="shared" si="1"/>
        <v>15001.835599999999</v>
      </c>
      <c r="N58" s="232">
        <f t="shared" si="1"/>
        <v>17.0687</v>
      </c>
    </row>
    <row r="59" spans="1:14" x14ac:dyDescent="0.25">
      <c r="A59" t="s">
        <v>76</v>
      </c>
      <c r="B59" t="s">
        <v>87</v>
      </c>
      <c r="C59" t="str">
        <f>VLOOKUP($B59,Totalt!$B$1:$BP$500,MATCH("Kvalitetsgranskad:",Totalt!$B$1:$BP$1,0),FALSE)</f>
        <v>Ja</v>
      </c>
      <c r="E59" t="str">
        <f>VLOOKUP($B59,Miljö!$B$1:$AG$479,MATCH(E$3,Miljö!$B$1:$AK$1,0),FALSE)</f>
        <v>Nordisk residual</v>
      </c>
      <c r="F59">
        <f>VLOOKUP($B59,Miljö!$B$1:$AG$479,MATCH(F$3,Miljö!$B$1:$AK$1,0),FALSE)</f>
        <v>2.36</v>
      </c>
      <c r="G59">
        <f>VLOOKUP($B59,Miljö!$B$1:$AG$479,MATCH(G$3,Miljö!$B$1:$AK$1,0),FALSE)</f>
        <v>483.4</v>
      </c>
      <c r="H59">
        <f>VLOOKUP($B59,Miljö!$B$1:$AG$479,MATCH(H$3,Miljö!$B$1:$AK$1,0),FALSE)</f>
        <v>0.55000000000000004</v>
      </c>
      <c r="J59">
        <f>VLOOKUP($B59,Totalt!$B$1:$BP$500,MATCH("total el",Totalt!$B$1:$BP$1,0),FALSE)</f>
        <v>2.9739599999999999</v>
      </c>
      <c r="L59" s="232">
        <f t="shared" si="1"/>
        <v>7.0185455999999995</v>
      </c>
      <c r="M59" s="232">
        <f t="shared" si="1"/>
        <v>1437.6122639999999</v>
      </c>
      <c r="N59" s="232">
        <f t="shared" si="1"/>
        <v>1.6356780000000002</v>
      </c>
    </row>
    <row r="60" spans="1:14" x14ac:dyDescent="0.25">
      <c r="A60" t="s">
        <v>76</v>
      </c>
      <c r="B60" t="s">
        <v>88</v>
      </c>
      <c r="C60" t="str">
        <f>VLOOKUP($B60,Totalt!$B$1:$BP$500,MATCH("Kvalitetsgranskad:",Totalt!$B$1:$BP$1,0),FALSE)</f>
        <v>Nej</v>
      </c>
      <c r="E60" t="str">
        <f>VLOOKUP($B60,Miljö!$B$1:$AG$479,MATCH(E$3,Miljö!$B$1:$AK$1,0),FALSE)</f>
        <v>-</v>
      </c>
      <c r="F60">
        <f>VLOOKUP($B60,Miljö!$B$1:$AG$479,MATCH(F$3,Miljö!$B$1:$AK$1,0),FALSE)</f>
        <v>2.36</v>
      </c>
      <c r="G60">
        <f>VLOOKUP($B60,Miljö!$B$1:$AG$479,MATCH(G$3,Miljö!$B$1:$AK$1,0),FALSE)</f>
        <v>483.4</v>
      </c>
      <c r="H60">
        <f>VLOOKUP($B60,Miljö!$B$1:$AG$479,MATCH(H$3,Miljö!$B$1:$AK$1,0),FALSE)</f>
        <v>0.55000000000000004</v>
      </c>
      <c r="J60">
        <f>VLOOKUP($B60,Totalt!$B$1:$BP$500,MATCH("total el",Totalt!$B$1:$BP$1,0),FALSE)</f>
        <v>0</v>
      </c>
      <c r="L60" s="232">
        <f t="shared" si="1"/>
        <v>0</v>
      </c>
      <c r="M60" s="232">
        <f t="shared" si="1"/>
        <v>0</v>
      </c>
      <c r="N60" s="232">
        <f t="shared" si="1"/>
        <v>0</v>
      </c>
    </row>
    <row r="61" spans="1:14" x14ac:dyDescent="0.25">
      <c r="A61" t="s">
        <v>76</v>
      </c>
      <c r="B61" t="s">
        <v>89</v>
      </c>
      <c r="C61" t="str">
        <f>VLOOKUP($B61,Totalt!$B$1:$BP$500,MATCH("Kvalitetsgranskad:",Totalt!$B$1:$BP$1,0),FALSE)</f>
        <v>Ja</v>
      </c>
      <c r="E61" t="str">
        <f>VLOOKUP($B61,Miljö!$B$1:$AG$479,MATCH(E$3,Miljö!$B$1:$AK$1,0),FALSE)</f>
        <v>Nordisk residual</v>
      </c>
      <c r="F61">
        <f>VLOOKUP($B61,Miljö!$B$1:$AG$479,MATCH(F$3,Miljö!$B$1:$AK$1,0),FALSE)</f>
        <v>2.36</v>
      </c>
      <c r="G61">
        <f>VLOOKUP($B61,Miljö!$B$1:$AG$479,MATCH(G$3,Miljö!$B$1:$AK$1,0),FALSE)</f>
        <v>483.4</v>
      </c>
      <c r="H61">
        <f>VLOOKUP($B61,Miljö!$B$1:$AG$479,MATCH(H$3,Miljö!$B$1:$AK$1,0),FALSE)</f>
        <v>0.55000000000000004</v>
      </c>
      <c r="J61">
        <f>VLOOKUP($B61,Totalt!$B$1:$BP$500,MATCH("total el",Totalt!$B$1:$BP$1,0),FALSE)</f>
        <v>70.8</v>
      </c>
      <c r="L61" s="232">
        <f t="shared" si="1"/>
        <v>167.08799999999999</v>
      </c>
      <c r="M61" s="232">
        <f t="shared" si="1"/>
        <v>34224.719999999994</v>
      </c>
      <c r="N61" s="232">
        <f t="shared" si="1"/>
        <v>38.940000000000005</v>
      </c>
    </row>
    <row r="62" spans="1:14" x14ac:dyDescent="0.25">
      <c r="A62" t="s">
        <v>76</v>
      </c>
      <c r="B62" t="s">
        <v>90</v>
      </c>
      <c r="C62" t="str">
        <f>VLOOKUP($B62,Totalt!$B$1:$BP$500,MATCH("Kvalitetsgranskad:",Totalt!$B$1:$BP$1,0),FALSE)</f>
        <v>Ja</v>
      </c>
      <c r="E62" t="str">
        <f>VLOOKUP($B62,Miljö!$B$1:$AG$479,MATCH(E$3,Miljö!$B$1:$AK$1,0),FALSE)</f>
        <v>Nordisk residual</v>
      </c>
      <c r="F62">
        <f>VLOOKUP($B62,Miljö!$B$1:$AG$479,MATCH(F$3,Miljö!$B$1:$AK$1,0),FALSE)</f>
        <v>2.36</v>
      </c>
      <c r="G62">
        <f>VLOOKUP($B62,Miljö!$B$1:$AG$479,MATCH(G$3,Miljö!$B$1:$AK$1,0),FALSE)</f>
        <v>483.4</v>
      </c>
      <c r="H62">
        <f>VLOOKUP($B62,Miljö!$B$1:$AG$479,MATCH(H$3,Miljö!$B$1:$AK$1,0),FALSE)</f>
        <v>0.55000000000000004</v>
      </c>
      <c r="J62">
        <f>VLOOKUP($B62,Totalt!$B$1:$BP$500,MATCH("total el",Totalt!$B$1:$BP$1,0),FALSE)</f>
        <v>0.66198000000000001</v>
      </c>
      <c r="L62" s="232">
        <f t="shared" si="1"/>
        <v>1.5622727999999999</v>
      </c>
      <c r="M62" s="232">
        <f t="shared" si="1"/>
        <v>320.00113199999998</v>
      </c>
      <c r="N62" s="232">
        <f t="shared" si="1"/>
        <v>0.36408900000000005</v>
      </c>
    </row>
    <row r="63" spans="1:14" x14ac:dyDescent="0.25">
      <c r="A63" t="s">
        <v>76</v>
      </c>
      <c r="B63" t="s">
        <v>91</v>
      </c>
      <c r="C63" t="str">
        <f>VLOOKUP($B63,Totalt!$B$1:$BP$500,MATCH("Kvalitetsgranskad:",Totalt!$B$1:$BP$1,0),FALSE)</f>
        <v>Ja</v>
      </c>
      <c r="E63" t="str">
        <f>VLOOKUP($B63,Miljö!$B$1:$AG$479,MATCH(E$3,Miljö!$B$1:$AK$1,0),FALSE)</f>
        <v>Nordisk residual</v>
      </c>
      <c r="F63">
        <f>VLOOKUP($B63,Miljö!$B$1:$AG$479,MATCH(F$3,Miljö!$B$1:$AK$1,0),FALSE)</f>
        <v>2.36</v>
      </c>
      <c r="G63">
        <f>VLOOKUP($B63,Miljö!$B$1:$AG$479,MATCH(G$3,Miljö!$B$1:$AK$1,0),FALSE)</f>
        <v>483.4</v>
      </c>
      <c r="H63">
        <f>VLOOKUP($B63,Miljö!$B$1:$AG$479,MATCH(H$3,Miljö!$B$1:$AK$1,0),FALSE)</f>
        <v>0.55000000000000004</v>
      </c>
      <c r="J63">
        <f>VLOOKUP($B63,Totalt!$B$1:$BP$500,MATCH("total el",Totalt!$B$1:$BP$1,0),FALSE)</f>
        <v>1.6513199999999999</v>
      </c>
      <c r="L63" s="232">
        <f t="shared" si="1"/>
        <v>3.8971151999999996</v>
      </c>
      <c r="M63" s="232">
        <f t="shared" si="1"/>
        <v>798.24808799999994</v>
      </c>
      <c r="N63" s="232">
        <f t="shared" si="1"/>
        <v>0.90822599999999998</v>
      </c>
    </row>
    <row r="64" spans="1:14" x14ac:dyDescent="0.25">
      <c r="A64" t="s">
        <v>76</v>
      </c>
      <c r="B64" t="s">
        <v>92</v>
      </c>
      <c r="C64" t="str">
        <f>VLOOKUP($B64,Totalt!$B$1:$BP$500,MATCH("Kvalitetsgranskad:",Totalt!$B$1:$BP$1,0),FALSE)</f>
        <v>Ja</v>
      </c>
      <c r="E64" t="str">
        <f>VLOOKUP($B64,Miljö!$B$1:$AG$479,MATCH(E$3,Miljö!$B$1:$AK$1,0),FALSE)</f>
        <v>Nordisk residual</v>
      </c>
      <c r="F64">
        <f>VLOOKUP($B64,Miljö!$B$1:$AG$479,MATCH(F$3,Miljö!$B$1:$AK$1,0),FALSE)</f>
        <v>2.36</v>
      </c>
      <c r="G64">
        <f>VLOOKUP($B64,Miljö!$B$1:$AG$479,MATCH(G$3,Miljö!$B$1:$AK$1,0),FALSE)</f>
        <v>483.4</v>
      </c>
      <c r="H64">
        <f>VLOOKUP($B64,Miljö!$B$1:$AG$479,MATCH(H$3,Miljö!$B$1:$AK$1,0),FALSE)</f>
        <v>0.55000000000000004</v>
      </c>
      <c r="J64">
        <f>VLOOKUP($B64,Totalt!$B$1:$BP$500,MATCH("total el",Totalt!$B$1:$BP$1,0),FALSE)</f>
        <v>0.79500000000000004</v>
      </c>
      <c r="L64" s="232">
        <f t="shared" si="1"/>
        <v>1.8762000000000001</v>
      </c>
      <c r="M64" s="232">
        <f t="shared" si="1"/>
        <v>384.303</v>
      </c>
      <c r="N64" s="232">
        <f t="shared" si="1"/>
        <v>0.43725000000000008</v>
      </c>
    </row>
    <row r="65" spans="1:14" x14ac:dyDescent="0.25">
      <c r="A65" t="s">
        <v>76</v>
      </c>
      <c r="B65" t="s">
        <v>93</v>
      </c>
      <c r="C65" t="str">
        <f>VLOOKUP($B65,Totalt!$B$1:$BP$500,MATCH("Kvalitetsgranskad:",Totalt!$B$1:$BP$1,0),FALSE)</f>
        <v>Ja</v>
      </c>
      <c r="E65" t="str">
        <f>VLOOKUP($B65,Miljö!$B$1:$AG$479,MATCH(E$3,Miljö!$B$1:$AK$1,0),FALSE)</f>
        <v>Nordisk residual</v>
      </c>
      <c r="F65">
        <f>VLOOKUP($B65,Miljö!$B$1:$AG$479,MATCH(F$3,Miljö!$B$1:$AK$1,0),FALSE)</f>
        <v>2.36</v>
      </c>
      <c r="G65">
        <f>VLOOKUP($B65,Miljö!$B$1:$AG$479,MATCH(G$3,Miljö!$B$1:$AK$1,0),FALSE)</f>
        <v>483.4</v>
      </c>
      <c r="H65">
        <f>VLOOKUP($B65,Miljö!$B$1:$AG$479,MATCH(H$3,Miljö!$B$1:$AK$1,0),FALSE)</f>
        <v>0.55000000000000004</v>
      </c>
      <c r="J65">
        <f>VLOOKUP($B65,Totalt!$B$1:$BP$500,MATCH("total el",Totalt!$B$1:$BP$1,0),FALSE)</f>
        <v>1.89516</v>
      </c>
      <c r="L65" s="232">
        <f t="shared" si="1"/>
        <v>4.4725775999999993</v>
      </c>
      <c r="M65" s="232">
        <f t="shared" si="1"/>
        <v>916.12034399999993</v>
      </c>
      <c r="N65" s="232">
        <f t="shared" si="1"/>
        <v>1.042338</v>
      </c>
    </row>
    <row r="66" spans="1:14" x14ac:dyDescent="0.25">
      <c r="A66" t="s">
        <v>76</v>
      </c>
      <c r="B66" t="s">
        <v>94</v>
      </c>
      <c r="C66" t="str">
        <f>VLOOKUP($B66,Totalt!$B$1:$BP$500,MATCH("Kvalitetsgranskad:",Totalt!$B$1:$BP$1,0),FALSE)</f>
        <v>Ja</v>
      </c>
      <c r="E66" t="str">
        <f>VLOOKUP($B66,Miljö!$B$1:$AG$479,MATCH(E$3,Miljö!$B$1:$AK$1,0),FALSE)</f>
        <v>Nordisk residual</v>
      </c>
      <c r="F66">
        <f>VLOOKUP($B66,Miljö!$B$1:$AG$479,MATCH(F$3,Miljö!$B$1:$AK$1,0),FALSE)</f>
        <v>2.36</v>
      </c>
      <c r="G66">
        <f>VLOOKUP($B66,Miljö!$B$1:$AG$479,MATCH(G$3,Miljö!$B$1:$AK$1,0),FALSE)</f>
        <v>483.4</v>
      </c>
      <c r="H66">
        <f>VLOOKUP($B66,Miljö!$B$1:$AG$479,MATCH(H$3,Miljö!$B$1:$AK$1,0),FALSE)</f>
        <v>0.55000000000000004</v>
      </c>
      <c r="J66">
        <f>VLOOKUP($B66,Totalt!$B$1:$BP$500,MATCH("total el",Totalt!$B$1:$BP$1,0),FALSE)</f>
        <v>0.82199999999999995</v>
      </c>
      <c r="L66" s="232">
        <f t="shared" si="1"/>
        <v>1.9399199999999999</v>
      </c>
      <c r="M66" s="232">
        <f t="shared" si="1"/>
        <v>397.35479999999995</v>
      </c>
      <c r="N66" s="232">
        <f t="shared" si="1"/>
        <v>0.4521</v>
      </c>
    </row>
    <row r="67" spans="1:14" x14ac:dyDescent="0.25">
      <c r="A67" t="s">
        <v>76</v>
      </c>
      <c r="B67" t="s">
        <v>95</v>
      </c>
      <c r="C67" t="str">
        <f>VLOOKUP($B67,Totalt!$B$1:$BP$500,MATCH("Kvalitetsgranskad:",Totalt!$B$1:$BP$1,0),FALSE)</f>
        <v>Ja</v>
      </c>
      <c r="E67" t="str">
        <f>VLOOKUP($B67,Miljö!$B$1:$AG$479,MATCH(E$3,Miljö!$B$1:$AK$1,0),FALSE)</f>
        <v>Nordisk residual</v>
      </c>
      <c r="F67">
        <f>VLOOKUP($B67,Miljö!$B$1:$AG$479,MATCH(F$3,Miljö!$B$1:$AK$1,0),FALSE)</f>
        <v>2.36</v>
      </c>
      <c r="G67">
        <f>VLOOKUP($B67,Miljö!$B$1:$AG$479,MATCH(G$3,Miljö!$B$1:$AK$1,0),FALSE)</f>
        <v>483.4</v>
      </c>
      <c r="H67">
        <f>VLOOKUP($B67,Miljö!$B$1:$AG$479,MATCH(H$3,Miljö!$B$1:$AK$1,0),FALSE)</f>
        <v>0.55000000000000004</v>
      </c>
      <c r="J67">
        <f>VLOOKUP($B67,Totalt!$B$1:$BP$500,MATCH("total el",Totalt!$B$1:$BP$1,0),FALSE)</f>
        <v>11.167999999999999</v>
      </c>
      <c r="L67" s="232">
        <f t="shared" si="1"/>
        <v>26.356479999999998</v>
      </c>
      <c r="M67" s="232">
        <f t="shared" si="1"/>
        <v>5398.6111999999994</v>
      </c>
      <c r="N67" s="232">
        <f t="shared" si="1"/>
        <v>6.1424000000000003</v>
      </c>
    </row>
    <row r="68" spans="1:14" x14ac:dyDescent="0.25">
      <c r="A68" t="s">
        <v>76</v>
      </c>
      <c r="B68" t="s">
        <v>96</v>
      </c>
      <c r="C68" t="str">
        <f>VLOOKUP($B68,Totalt!$B$1:$BP$500,MATCH("Kvalitetsgranskad:",Totalt!$B$1:$BP$1,0),FALSE)</f>
        <v>Ja</v>
      </c>
      <c r="E68" t="str">
        <f>VLOOKUP($B68,Miljö!$B$1:$AG$479,MATCH(E$3,Miljö!$B$1:$AK$1,0),FALSE)</f>
        <v>Nordisk residual</v>
      </c>
      <c r="F68">
        <f>VLOOKUP($B68,Miljö!$B$1:$AG$479,MATCH(F$3,Miljö!$B$1:$AK$1,0),FALSE)</f>
        <v>2.36</v>
      </c>
      <c r="G68">
        <f>VLOOKUP($B68,Miljö!$B$1:$AG$479,MATCH(G$3,Miljö!$B$1:$AK$1,0),FALSE)</f>
        <v>483.4</v>
      </c>
      <c r="H68">
        <f>VLOOKUP($B68,Miljö!$B$1:$AG$479,MATCH(H$3,Miljö!$B$1:$AK$1,0),FALSE)</f>
        <v>0.55000000000000004</v>
      </c>
      <c r="J68">
        <f>VLOOKUP($B68,Totalt!$B$1:$BP$500,MATCH("total el",Totalt!$B$1:$BP$1,0),FALSE)</f>
        <v>0.66600000000000004</v>
      </c>
      <c r="L68" s="232">
        <f t="shared" si="1"/>
        <v>1.57176</v>
      </c>
      <c r="M68" s="232">
        <f t="shared" si="1"/>
        <v>321.94440000000003</v>
      </c>
      <c r="N68" s="232">
        <f t="shared" si="1"/>
        <v>0.36630000000000007</v>
      </c>
    </row>
    <row r="69" spans="1:14" x14ac:dyDescent="0.25">
      <c r="A69" t="s">
        <v>76</v>
      </c>
      <c r="B69" t="s">
        <v>97</v>
      </c>
      <c r="C69" t="str">
        <f>VLOOKUP($B69,Totalt!$B$1:$BP$500,MATCH("Kvalitetsgranskad:",Totalt!$B$1:$BP$1,0),FALSE)</f>
        <v>Ja</v>
      </c>
      <c r="E69" t="str">
        <f>VLOOKUP($B69,Miljö!$B$1:$AG$479,MATCH(E$3,Miljö!$B$1:$AK$1,0),FALSE)</f>
        <v>Nordisk residual</v>
      </c>
      <c r="F69">
        <f>VLOOKUP($B69,Miljö!$B$1:$AG$479,MATCH(F$3,Miljö!$B$1:$AK$1,0),FALSE)</f>
        <v>2.36</v>
      </c>
      <c r="G69">
        <f>VLOOKUP($B69,Miljö!$B$1:$AG$479,MATCH(G$3,Miljö!$B$1:$AK$1,0),FALSE)</f>
        <v>483.4</v>
      </c>
      <c r="H69">
        <f>VLOOKUP($B69,Miljö!$B$1:$AG$479,MATCH(H$3,Miljö!$B$1:$AK$1,0),FALSE)</f>
        <v>0.55000000000000004</v>
      </c>
      <c r="J69">
        <f>VLOOKUP($B69,Totalt!$B$1:$BP$500,MATCH("total el",Totalt!$B$1:$BP$1,0),FALSE)</f>
        <v>6.9330000000000003E-2</v>
      </c>
      <c r="L69" s="232">
        <f t="shared" ref="L69:N132" si="2">IF(ISERROR($J69*F69),"",$J69*F69)</f>
        <v>0.16361880000000001</v>
      </c>
      <c r="M69" s="232">
        <f t="shared" si="2"/>
        <v>33.514122</v>
      </c>
      <c r="N69" s="232">
        <f t="shared" si="2"/>
        <v>3.8131500000000006E-2</v>
      </c>
    </row>
    <row r="70" spans="1:14" x14ac:dyDescent="0.25">
      <c r="A70" t="s">
        <v>76</v>
      </c>
      <c r="B70" t="s">
        <v>98</v>
      </c>
      <c r="C70" t="str">
        <f>VLOOKUP($B70,Totalt!$B$1:$BP$500,MATCH("Kvalitetsgranskad:",Totalt!$B$1:$BP$1,0),FALSE)</f>
        <v>Ja</v>
      </c>
      <c r="E70" t="str">
        <f>VLOOKUP($B70,Miljö!$B$1:$AG$479,MATCH(E$3,Miljö!$B$1:$AK$1,0),FALSE)</f>
        <v>Nordisk residual</v>
      </c>
      <c r="F70">
        <f>VLOOKUP($B70,Miljö!$B$1:$AG$479,MATCH(F$3,Miljö!$B$1:$AK$1,0),FALSE)</f>
        <v>2.36</v>
      </c>
      <c r="G70">
        <f>VLOOKUP($B70,Miljö!$B$1:$AG$479,MATCH(G$3,Miljö!$B$1:$AK$1,0),FALSE)</f>
        <v>483.4</v>
      </c>
      <c r="H70">
        <f>VLOOKUP($B70,Miljö!$B$1:$AG$479,MATCH(H$3,Miljö!$B$1:$AK$1,0),FALSE)</f>
        <v>0.55000000000000004</v>
      </c>
      <c r="J70">
        <f>VLOOKUP($B70,Totalt!$B$1:$BP$500,MATCH("total el",Totalt!$B$1:$BP$1,0),FALSE)</f>
        <v>1.3440000000000001</v>
      </c>
      <c r="L70" s="232">
        <f t="shared" si="2"/>
        <v>3.17184</v>
      </c>
      <c r="M70" s="232">
        <f t="shared" si="2"/>
        <v>649.68960000000004</v>
      </c>
      <c r="N70" s="232">
        <f t="shared" si="2"/>
        <v>0.73920000000000008</v>
      </c>
    </row>
    <row r="71" spans="1:14" x14ac:dyDescent="0.25">
      <c r="A71" t="s">
        <v>76</v>
      </c>
      <c r="B71" t="s">
        <v>99</v>
      </c>
      <c r="C71" t="str">
        <f>VLOOKUP($B71,Totalt!$B$1:$BP$500,MATCH("Kvalitetsgranskad:",Totalt!$B$1:$BP$1,0),FALSE)</f>
        <v>Ja</v>
      </c>
      <c r="E71" t="str">
        <f>VLOOKUP($B71,Miljö!$B$1:$AG$479,MATCH(E$3,Miljö!$B$1:$AK$1,0),FALSE)</f>
        <v>Nordisk residual</v>
      </c>
      <c r="F71">
        <f>VLOOKUP($B71,Miljö!$B$1:$AG$479,MATCH(F$3,Miljö!$B$1:$AK$1,0),FALSE)</f>
        <v>2.36</v>
      </c>
      <c r="G71">
        <f>VLOOKUP($B71,Miljö!$B$1:$AG$479,MATCH(G$3,Miljö!$B$1:$AK$1,0),FALSE)</f>
        <v>483.4</v>
      </c>
      <c r="H71">
        <f>VLOOKUP($B71,Miljö!$B$1:$AG$479,MATCH(H$3,Miljö!$B$1:$AK$1,0),FALSE)</f>
        <v>0.55000000000000004</v>
      </c>
      <c r="J71">
        <f>VLOOKUP($B71,Totalt!$B$1:$BP$500,MATCH("total el",Totalt!$B$1:$BP$1,0),FALSE)</f>
        <v>9.375</v>
      </c>
      <c r="L71" s="232">
        <f t="shared" si="2"/>
        <v>22.125</v>
      </c>
      <c r="M71" s="232">
        <f t="shared" si="2"/>
        <v>4531.875</v>
      </c>
      <c r="N71" s="232">
        <f t="shared" si="2"/>
        <v>5.15625</v>
      </c>
    </row>
    <row r="72" spans="1:14" x14ac:dyDescent="0.25">
      <c r="A72" t="s">
        <v>100</v>
      </c>
      <c r="B72" t="s">
        <v>101</v>
      </c>
      <c r="C72" t="str">
        <f>VLOOKUP($B72,Totalt!$B$1:$BP$500,MATCH("Kvalitetsgranskad:",Totalt!$B$1:$BP$1,0),FALSE)</f>
        <v>Ja</v>
      </c>
      <c r="E72" t="str">
        <f>VLOOKUP($B72,Miljö!$B$1:$AG$479,MATCH(E$3,Miljö!$B$1:$AK$1,0),FALSE)</f>
        <v>Nordisk residual</v>
      </c>
      <c r="F72">
        <f>VLOOKUP($B72,Miljö!$B$1:$AG$479,MATCH(F$3,Miljö!$B$1:$AK$1,0),FALSE)</f>
        <v>2.36</v>
      </c>
      <c r="G72">
        <f>VLOOKUP($B72,Miljö!$B$1:$AG$479,MATCH(G$3,Miljö!$B$1:$AK$1,0),FALSE)</f>
        <v>483.4</v>
      </c>
      <c r="H72">
        <f>VLOOKUP($B72,Miljö!$B$1:$AG$479,MATCH(H$3,Miljö!$B$1:$AK$1,0),FALSE)</f>
        <v>0.55000000000000004</v>
      </c>
      <c r="J72">
        <f>VLOOKUP($B72,Totalt!$B$1:$BP$500,MATCH("total el",Totalt!$B$1:$BP$1,0),FALSE)</f>
        <v>0.21299999999999999</v>
      </c>
      <c r="L72" s="232">
        <f t="shared" si="2"/>
        <v>0.50268000000000002</v>
      </c>
      <c r="M72" s="232">
        <f t="shared" si="2"/>
        <v>102.96419999999999</v>
      </c>
      <c r="N72" s="232">
        <f t="shared" si="2"/>
        <v>0.11715</v>
      </c>
    </row>
    <row r="73" spans="1:14" x14ac:dyDescent="0.25">
      <c r="A73" t="s">
        <v>102</v>
      </c>
      <c r="B73" t="s">
        <v>103</v>
      </c>
      <c r="C73" t="str">
        <f>VLOOKUP($B73,Totalt!$B$1:$BP$500,MATCH("Kvalitetsgranskad:",Totalt!$B$1:$BP$1,0),FALSE)</f>
        <v>Ja</v>
      </c>
      <c r="E73" t="str">
        <f>VLOOKUP($B73,Miljö!$B$1:$AG$479,MATCH(E$3,Miljö!$B$1:$AK$1,0),FALSE)</f>
        <v>Nordisk residual</v>
      </c>
      <c r="F73">
        <f>VLOOKUP($B73,Miljö!$B$1:$AG$479,MATCH(F$3,Miljö!$B$1:$AK$1,0),FALSE)</f>
        <v>2.36</v>
      </c>
      <c r="G73">
        <f>VLOOKUP($B73,Miljö!$B$1:$AG$479,MATCH(G$3,Miljö!$B$1:$AK$1,0),FALSE)</f>
        <v>483.4</v>
      </c>
      <c r="H73">
        <f>VLOOKUP($B73,Miljö!$B$1:$AG$479,MATCH(H$3,Miljö!$B$1:$AK$1,0),FALSE)</f>
        <v>0.55000000000000004</v>
      </c>
      <c r="J73">
        <f>VLOOKUP($B73,Totalt!$B$1:$BP$500,MATCH("total el",Totalt!$B$1:$BP$1,0),FALSE)</f>
        <v>2.96658</v>
      </c>
      <c r="L73" s="232">
        <f t="shared" si="2"/>
        <v>7.0011288</v>
      </c>
      <c r="M73" s="232">
        <f t="shared" si="2"/>
        <v>1434.044772</v>
      </c>
      <c r="N73" s="232">
        <f t="shared" si="2"/>
        <v>1.6316190000000002</v>
      </c>
    </row>
    <row r="74" spans="1:14" x14ac:dyDescent="0.25">
      <c r="A74" t="s">
        <v>102</v>
      </c>
      <c r="B74" t="s">
        <v>104</v>
      </c>
      <c r="C74" t="str">
        <f>VLOOKUP($B74,Totalt!$B$1:$BP$500,MATCH("Kvalitetsgranskad:",Totalt!$B$1:$BP$1,0),FALSE)</f>
        <v>Ja</v>
      </c>
      <c r="E74" t="str">
        <f>VLOOKUP($B74,Miljö!$B$1:$AG$479,MATCH(E$3,Miljö!$B$1:$AK$1,0),FALSE)</f>
        <v>Nordisk residual</v>
      </c>
      <c r="F74">
        <f>VLOOKUP($B74,Miljö!$B$1:$AG$479,MATCH(F$3,Miljö!$B$1:$AK$1,0),FALSE)</f>
        <v>2.36</v>
      </c>
      <c r="G74">
        <f>VLOOKUP($B74,Miljö!$B$1:$AG$479,MATCH(G$3,Miljö!$B$1:$AK$1,0),FALSE)</f>
        <v>483.4</v>
      </c>
      <c r="H74">
        <f>VLOOKUP($B74,Miljö!$B$1:$AG$479,MATCH(H$3,Miljö!$B$1:$AK$1,0),FALSE)</f>
        <v>0.55000000000000004</v>
      </c>
      <c r="J74">
        <f>VLOOKUP($B74,Totalt!$B$1:$BP$500,MATCH("total el",Totalt!$B$1:$BP$1,0),FALSE)</f>
        <v>7.911E-2</v>
      </c>
      <c r="L74" s="232">
        <f t="shared" si="2"/>
        <v>0.18669959999999999</v>
      </c>
      <c r="M74" s="232">
        <f t="shared" si="2"/>
        <v>38.241773999999999</v>
      </c>
      <c r="N74" s="232">
        <f t="shared" si="2"/>
        <v>4.3510500000000001E-2</v>
      </c>
    </row>
    <row r="75" spans="1:14" x14ac:dyDescent="0.25">
      <c r="A75" t="s">
        <v>102</v>
      </c>
      <c r="B75" t="s">
        <v>105</v>
      </c>
      <c r="C75" t="str">
        <f>VLOOKUP($B75,Totalt!$B$1:$BP$500,MATCH("Kvalitetsgranskad:",Totalt!$B$1:$BP$1,0),FALSE)</f>
        <v>Ja</v>
      </c>
      <c r="E75" t="str">
        <f>VLOOKUP($B75,Miljö!$B$1:$AG$479,MATCH(E$3,Miljö!$B$1:$AK$1,0),FALSE)</f>
        <v>Nordisk residual</v>
      </c>
      <c r="F75">
        <f>VLOOKUP($B75,Miljö!$B$1:$AG$479,MATCH(F$3,Miljö!$B$1:$AK$1,0),FALSE)</f>
        <v>2.36</v>
      </c>
      <c r="G75">
        <f>VLOOKUP($B75,Miljö!$B$1:$AG$479,MATCH(G$3,Miljö!$B$1:$AK$1,0),FALSE)</f>
        <v>483.4</v>
      </c>
      <c r="H75">
        <f>VLOOKUP($B75,Miljö!$B$1:$AG$479,MATCH(H$3,Miljö!$B$1:$AK$1,0),FALSE)</f>
        <v>0.55000000000000004</v>
      </c>
      <c r="J75">
        <f>VLOOKUP($B75,Totalt!$B$1:$BP$500,MATCH("total el",Totalt!$B$1:$BP$1,0),FALSE)</f>
        <v>0.39345000000000002</v>
      </c>
      <c r="L75" s="232">
        <f t="shared" si="2"/>
        <v>0.92854199999999998</v>
      </c>
      <c r="M75" s="232">
        <f t="shared" si="2"/>
        <v>190.19372999999999</v>
      </c>
      <c r="N75" s="232">
        <f t="shared" si="2"/>
        <v>0.21639750000000002</v>
      </c>
    </row>
    <row r="76" spans="1:14" x14ac:dyDescent="0.25">
      <c r="A76" t="s">
        <v>106</v>
      </c>
      <c r="B76" t="s">
        <v>107</v>
      </c>
      <c r="C76" t="str">
        <f>VLOOKUP($B76,Totalt!$B$1:$BP$500,MATCH("Kvalitetsgranskad:",Totalt!$B$1:$BP$1,0),FALSE)</f>
        <v>Ja</v>
      </c>
      <c r="E76" t="str">
        <f>VLOOKUP($B76,Miljö!$B$1:$AG$479,MATCH(E$3,Miljö!$B$1:$AK$1,0),FALSE)</f>
        <v>Nordisk residual</v>
      </c>
      <c r="F76">
        <f>VLOOKUP($B76,Miljö!$B$1:$AG$479,MATCH(F$3,Miljö!$B$1:$AK$1,0),FALSE)</f>
        <v>2.36</v>
      </c>
      <c r="G76">
        <f>VLOOKUP($B76,Miljö!$B$1:$AG$479,MATCH(G$3,Miljö!$B$1:$AK$1,0),FALSE)</f>
        <v>483.4</v>
      </c>
      <c r="H76">
        <f>VLOOKUP($B76,Miljö!$B$1:$AG$479,MATCH(H$3,Miljö!$B$1:$AK$1,0),FALSE)</f>
        <v>0.55000000000000004</v>
      </c>
      <c r="J76">
        <f>VLOOKUP($B76,Totalt!$B$1:$BP$500,MATCH("total el",Totalt!$B$1:$BP$1,0),FALSE)</f>
        <v>1.15018</v>
      </c>
      <c r="L76" s="232">
        <f t="shared" si="2"/>
        <v>2.7144247999999997</v>
      </c>
      <c r="M76" s="232">
        <f t="shared" si="2"/>
        <v>555.99701199999993</v>
      </c>
      <c r="N76" s="232">
        <f t="shared" si="2"/>
        <v>0.63259900000000002</v>
      </c>
    </row>
    <row r="77" spans="1:14" x14ac:dyDescent="0.25">
      <c r="A77" t="s">
        <v>108</v>
      </c>
      <c r="B77" t="s">
        <v>109</v>
      </c>
      <c r="C77" t="str">
        <f>VLOOKUP($B77,Totalt!$B$1:$BP$500,MATCH("Kvalitetsgranskad:",Totalt!$B$1:$BP$1,0),FALSE)</f>
        <v>Ja</v>
      </c>
      <c r="E77" t="str">
        <f>VLOOKUP($B77,Miljö!$B$1:$AG$479,MATCH(E$3,Miljö!$B$1:$AK$1,0),FALSE)</f>
        <v>'Vattenkraft'</v>
      </c>
      <c r="F77">
        <f>VLOOKUP($B77,Miljö!$B$1:$AG$479,MATCH(F$3,Miljö!$B$1:$AK$1,0),FALSE)</f>
        <v>1.1000000000000001</v>
      </c>
      <c r="G77">
        <f>VLOOKUP($B77,Miljö!$B$1:$AG$479,MATCH(G$3,Miljö!$B$1:$AK$1,0),FALSE)</f>
        <v>0</v>
      </c>
      <c r="H77">
        <f>VLOOKUP($B77,Miljö!$B$1:$AG$479,MATCH(H$3,Miljö!$B$1:$AK$1,0),FALSE)</f>
        <v>0</v>
      </c>
      <c r="J77">
        <f>VLOOKUP($B77,Totalt!$B$1:$BP$500,MATCH("total el",Totalt!$B$1:$BP$1,0),FALSE)</f>
        <v>0.379</v>
      </c>
      <c r="L77" s="232">
        <f t="shared" si="2"/>
        <v>0.41690000000000005</v>
      </c>
      <c r="M77" s="232">
        <f t="shared" si="2"/>
        <v>0</v>
      </c>
      <c r="N77" s="232">
        <f t="shared" si="2"/>
        <v>0</v>
      </c>
    </row>
    <row r="78" spans="1:14" x14ac:dyDescent="0.25">
      <c r="A78" t="s">
        <v>108</v>
      </c>
      <c r="B78" t="s">
        <v>110</v>
      </c>
      <c r="C78" t="str">
        <f>VLOOKUP($B78,Totalt!$B$1:$BP$500,MATCH("Kvalitetsgranskad:",Totalt!$B$1:$BP$1,0),FALSE)</f>
        <v>Ja</v>
      </c>
      <c r="E78" t="str">
        <f>VLOOKUP($B78,Miljö!$B$1:$AG$479,MATCH(E$3,Miljö!$B$1:$AK$1,0),FALSE)</f>
        <v>'Vattenkraft'</v>
      </c>
      <c r="F78">
        <f>VLOOKUP($B78,Miljö!$B$1:$AG$479,MATCH(F$3,Miljö!$B$1:$AK$1,0),FALSE)</f>
        <v>1.1000000000000001</v>
      </c>
      <c r="G78">
        <f>VLOOKUP($B78,Miljö!$B$1:$AG$479,MATCH(G$3,Miljö!$B$1:$AK$1,0),FALSE)</f>
        <v>0</v>
      </c>
      <c r="H78">
        <f>VLOOKUP($B78,Miljö!$B$1:$AG$479,MATCH(H$3,Miljö!$B$1:$AK$1,0),FALSE)</f>
        <v>0</v>
      </c>
      <c r="J78">
        <f>VLOOKUP($B78,Totalt!$B$1:$BP$500,MATCH("total el",Totalt!$B$1:$BP$1,0),FALSE)</f>
        <v>0.152</v>
      </c>
      <c r="L78" s="232">
        <f t="shared" si="2"/>
        <v>0.16720000000000002</v>
      </c>
      <c r="M78" s="232">
        <f t="shared" si="2"/>
        <v>0</v>
      </c>
      <c r="N78" s="232">
        <f t="shared" si="2"/>
        <v>0</v>
      </c>
    </row>
    <row r="79" spans="1:14" x14ac:dyDescent="0.25">
      <c r="A79" t="s">
        <v>111</v>
      </c>
      <c r="B79" t="s">
        <v>112</v>
      </c>
      <c r="C79" t="str">
        <f>VLOOKUP($B79,Totalt!$B$1:$BP$500,MATCH("Kvalitetsgranskad:",Totalt!$B$1:$BP$1,0),FALSE)</f>
        <v>Ja</v>
      </c>
      <c r="E79" t="str">
        <f>VLOOKUP($B79,Miljö!$B$1:$AG$479,MATCH(E$3,Miljö!$B$1:$AK$1,0),FALSE)</f>
        <v>'100'</v>
      </c>
      <c r="F79">
        <f>VLOOKUP($B79,Miljö!$B$1:$AG$479,MATCH(F$3,Miljö!$B$1:$AK$1,0),FALSE)</f>
        <v>1.1000000000000001</v>
      </c>
      <c r="G79">
        <f>VLOOKUP($B79,Miljö!$B$1:$AG$479,MATCH(G$3,Miljö!$B$1:$AK$1,0),FALSE)</f>
        <v>0</v>
      </c>
      <c r="H79">
        <f>VLOOKUP($B79,Miljö!$B$1:$AG$479,MATCH(H$3,Miljö!$B$1:$AK$1,0),FALSE)</f>
        <v>0</v>
      </c>
      <c r="J79">
        <f>VLOOKUP($B79,Totalt!$B$1:$BP$500,MATCH("total el",Totalt!$B$1:$BP$1,0),FALSE)</f>
        <v>1.4</v>
      </c>
      <c r="L79" s="232">
        <f t="shared" si="2"/>
        <v>1.54</v>
      </c>
      <c r="M79" s="232">
        <f t="shared" si="2"/>
        <v>0</v>
      </c>
      <c r="N79" s="232">
        <f t="shared" si="2"/>
        <v>0</v>
      </c>
    </row>
    <row r="80" spans="1:14" x14ac:dyDescent="0.25">
      <c r="A80" t="s">
        <v>113</v>
      </c>
      <c r="B80" t="s">
        <v>114</v>
      </c>
      <c r="C80" t="str">
        <f>VLOOKUP($B80,Totalt!$B$1:$BP$500,MATCH("Kvalitetsgranskad:",Totalt!$B$1:$BP$1,0),FALSE)</f>
        <v>Ja</v>
      </c>
      <c r="E80" t="str">
        <f>VLOOKUP($B80,Miljö!$B$1:$AG$479,MATCH(E$3,Miljö!$B$1:$AK$1,0),FALSE)</f>
        <v>'Biokraft'</v>
      </c>
      <c r="F80">
        <f>VLOOKUP($B80,Miljö!$B$1:$AG$479,MATCH(F$3,Miljö!$B$1:$AK$1,0),FALSE)</f>
        <v>0.05</v>
      </c>
      <c r="G80">
        <f>VLOOKUP($B80,Miljö!$B$1:$AG$479,MATCH(G$3,Miljö!$B$1:$AK$1,0),FALSE)</f>
        <v>0</v>
      </c>
      <c r="H80">
        <f>VLOOKUP($B80,Miljö!$B$1:$AG$479,MATCH(H$3,Miljö!$B$1:$AK$1,0),FALSE)</f>
        <v>0</v>
      </c>
      <c r="J80">
        <f>VLOOKUP($B80,Totalt!$B$1:$BP$500,MATCH("total el",Totalt!$B$1:$BP$1,0),FALSE)</f>
        <v>9.66859</v>
      </c>
      <c r="L80" s="232">
        <f t="shared" si="2"/>
        <v>0.48342950000000001</v>
      </c>
      <c r="M80" s="232">
        <f t="shared" si="2"/>
        <v>0</v>
      </c>
      <c r="N80" s="232">
        <f t="shared" si="2"/>
        <v>0</v>
      </c>
    </row>
    <row r="81" spans="1:14" x14ac:dyDescent="0.25">
      <c r="A81" t="s">
        <v>115</v>
      </c>
      <c r="B81" t="s">
        <v>116</v>
      </c>
      <c r="C81" t="str">
        <f>VLOOKUP($B81,Totalt!$B$1:$BP$500,MATCH("Kvalitetsgranskad:",Totalt!$B$1:$BP$1,0),FALSE)</f>
        <v>Nej</v>
      </c>
      <c r="E81" t="str">
        <f>VLOOKUP($B81,Miljö!$B$1:$AG$479,MATCH(E$3,Miljö!$B$1:$AK$1,0),FALSE)</f>
        <v>-</v>
      </c>
      <c r="F81">
        <f>VLOOKUP($B81,Miljö!$B$1:$AG$479,MATCH(F$3,Miljö!$B$1:$AK$1,0),FALSE)</f>
        <v>2.36</v>
      </c>
      <c r="G81">
        <f>VLOOKUP($B81,Miljö!$B$1:$AG$479,MATCH(G$3,Miljö!$B$1:$AK$1,0),FALSE)</f>
        <v>483.4</v>
      </c>
      <c r="H81">
        <f>VLOOKUP($B81,Miljö!$B$1:$AG$479,MATCH(H$3,Miljö!$B$1:$AK$1,0),FALSE)</f>
        <v>0.55000000000000004</v>
      </c>
      <c r="J81">
        <f>VLOOKUP($B81,Totalt!$B$1:$BP$500,MATCH("total el",Totalt!$B$1:$BP$1,0),FALSE)</f>
        <v>0</v>
      </c>
      <c r="L81" s="232">
        <f t="shared" si="2"/>
        <v>0</v>
      </c>
      <c r="M81" s="232">
        <f t="shared" si="2"/>
        <v>0</v>
      </c>
      <c r="N81" s="232">
        <f t="shared" si="2"/>
        <v>0</v>
      </c>
    </row>
    <row r="82" spans="1:14" x14ac:dyDescent="0.25">
      <c r="A82" t="s">
        <v>115</v>
      </c>
      <c r="B82" t="s">
        <v>117</v>
      </c>
      <c r="C82" t="str">
        <f>VLOOKUP($B82,Totalt!$B$1:$BP$500,MATCH("Kvalitetsgranskad:",Totalt!$B$1:$BP$1,0),FALSE)</f>
        <v>Nej</v>
      </c>
      <c r="E82" t="str">
        <f>VLOOKUP($B82,Miljö!$B$1:$AG$479,MATCH(E$3,Miljö!$B$1:$AK$1,0),FALSE)</f>
        <v>-</v>
      </c>
      <c r="F82">
        <f>VLOOKUP($B82,Miljö!$B$1:$AG$479,MATCH(F$3,Miljö!$B$1:$AK$1,0),FALSE)</f>
        <v>2.36</v>
      </c>
      <c r="G82">
        <f>VLOOKUP($B82,Miljö!$B$1:$AG$479,MATCH(G$3,Miljö!$B$1:$AK$1,0),FALSE)</f>
        <v>483.4</v>
      </c>
      <c r="H82">
        <f>VLOOKUP($B82,Miljö!$B$1:$AG$479,MATCH(H$3,Miljö!$B$1:$AK$1,0),FALSE)</f>
        <v>0.55000000000000004</v>
      </c>
      <c r="J82">
        <f>VLOOKUP($B82,Totalt!$B$1:$BP$500,MATCH("total el",Totalt!$B$1:$BP$1,0),FALSE)</f>
        <v>0</v>
      </c>
      <c r="L82" s="232">
        <f t="shared" si="2"/>
        <v>0</v>
      </c>
      <c r="M82" s="232">
        <f t="shared" si="2"/>
        <v>0</v>
      </c>
      <c r="N82" s="232">
        <f t="shared" si="2"/>
        <v>0</v>
      </c>
    </row>
    <row r="83" spans="1:14" x14ac:dyDescent="0.25">
      <c r="A83" t="s">
        <v>115</v>
      </c>
      <c r="B83" t="s">
        <v>118</v>
      </c>
      <c r="C83" t="str">
        <f>VLOOKUP($B83,Totalt!$B$1:$BP$500,MATCH("Kvalitetsgranskad:",Totalt!$B$1:$BP$1,0),FALSE)</f>
        <v>Nej</v>
      </c>
      <c r="E83" t="str">
        <f>VLOOKUP($B83,Miljö!$B$1:$AG$479,MATCH(E$3,Miljö!$B$1:$AK$1,0),FALSE)</f>
        <v>-</v>
      </c>
      <c r="F83">
        <f>VLOOKUP($B83,Miljö!$B$1:$AG$479,MATCH(F$3,Miljö!$B$1:$AK$1,0),FALSE)</f>
        <v>2.36</v>
      </c>
      <c r="G83">
        <f>VLOOKUP($B83,Miljö!$B$1:$AG$479,MATCH(G$3,Miljö!$B$1:$AK$1,0),FALSE)</f>
        <v>483.4</v>
      </c>
      <c r="H83">
        <f>VLOOKUP($B83,Miljö!$B$1:$AG$479,MATCH(H$3,Miljö!$B$1:$AK$1,0),FALSE)</f>
        <v>0.55000000000000004</v>
      </c>
      <c r="J83">
        <f>VLOOKUP($B83,Totalt!$B$1:$BP$500,MATCH("total el",Totalt!$B$1:$BP$1,0),FALSE)</f>
        <v>0</v>
      </c>
      <c r="L83" s="232">
        <f t="shared" si="2"/>
        <v>0</v>
      </c>
      <c r="M83" s="232">
        <f t="shared" si="2"/>
        <v>0</v>
      </c>
      <c r="N83" s="232">
        <f t="shared" si="2"/>
        <v>0</v>
      </c>
    </row>
    <row r="84" spans="1:14" x14ac:dyDescent="0.25">
      <c r="A84" t="s">
        <v>115</v>
      </c>
      <c r="B84" t="s">
        <v>119</v>
      </c>
      <c r="C84" t="str">
        <f>VLOOKUP($B84,Totalt!$B$1:$BP$500,MATCH("Kvalitetsgranskad:",Totalt!$B$1:$BP$1,0),FALSE)</f>
        <v>Nej</v>
      </c>
      <c r="E84" t="str">
        <f>VLOOKUP($B84,Miljö!$B$1:$AG$479,MATCH(E$3,Miljö!$B$1:$AK$1,0),FALSE)</f>
        <v>-</v>
      </c>
      <c r="F84">
        <f>VLOOKUP($B84,Miljö!$B$1:$AG$479,MATCH(F$3,Miljö!$B$1:$AK$1,0),FALSE)</f>
        <v>2.36</v>
      </c>
      <c r="G84">
        <f>VLOOKUP($B84,Miljö!$B$1:$AG$479,MATCH(G$3,Miljö!$B$1:$AK$1,0),FALSE)</f>
        <v>483.4</v>
      </c>
      <c r="H84">
        <f>VLOOKUP($B84,Miljö!$B$1:$AG$479,MATCH(H$3,Miljö!$B$1:$AK$1,0),FALSE)</f>
        <v>0.55000000000000004</v>
      </c>
      <c r="J84">
        <f>VLOOKUP($B84,Totalt!$B$1:$BP$500,MATCH("total el",Totalt!$B$1:$BP$1,0),FALSE)</f>
        <v>0</v>
      </c>
      <c r="L84" s="232">
        <f t="shared" si="2"/>
        <v>0</v>
      </c>
      <c r="M84" s="232">
        <f t="shared" si="2"/>
        <v>0</v>
      </c>
      <c r="N84" s="232">
        <f t="shared" si="2"/>
        <v>0</v>
      </c>
    </row>
    <row r="85" spans="1:14" x14ac:dyDescent="0.25">
      <c r="A85" t="s">
        <v>115</v>
      </c>
      <c r="B85" t="s">
        <v>120</v>
      </c>
      <c r="C85" t="str">
        <f>VLOOKUP($B85,Totalt!$B$1:$BP$500,MATCH("Kvalitetsgranskad:",Totalt!$B$1:$BP$1,0),FALSE)</f>
        <v>Nej</v>
      </c>
      <c r="E85" t="str">
        <f>VLOOKUP($B85,Miljö!$B$1:$AG$479,MATCH(E$3,Miljö!$B$1:$AK$1,0),FALSE)</f>
        <v>-</v>
      </c>
      <c r="F85">
        <f>VLOOKUP($B85,Miljö!$B$1:$AG$479,MATCH(F$3,Miljö!$B$1:$AK$1,0),FALSE)</f>
        <v>2.36</v>
      </c>
      <c r="G85">
        <f>VLOOKUP($B85,Miljö!$B$1:$AG$479,MATCH(G$3,Miljö!$B$1:$AK$1,0),FALSE)</f>
        <v>483.4</v>
      </c>
      <c r="H85">
        <f>VLOOKUP($B85,Miljö!$B$1:$AG$479,MATCH(H$3,Miljö!$B$1:$AK$1,0),FALSE)</f>
        <v>0.55000000000000004</v>
      </c>
      <c r="J85">
        <f>VLOOKUP($B85,Totalt!$B$1:$BP$500,MATCH("total el",Totalt!$B$1:$BP$1,0),FALSE)</f>
        <v>0</v>
      </c>
      <c r="L85" s="232">
        <f t="shared" si="2"/>
        <v>0</v>
      </c>
      <c r="M85" s="232">
        <f t="shared" si="2"/>
        <v>0</v>
      </c>
      <c r="N85" s="232">
        <f t="shared" si="2"/>
        <v>0</v>
      </c>
    </row>
    <row r="86" spans="1:14" x14ac:dyDescent="0.25">
      <c r="A86" t="s">
        <v>115</v>
      </c>
      <c r="B86" t="s">
        <v>121</v>
      </c>
      <c r="C86" t="str">
        <f>VLOOKUP($B86,Totalt!$B$1:$BP$500,MATCH("Kvalitetsgranskad:",Totalt!$B$1:$BP$1,0),FALSE)</f>
        <v>Nej</v>
      </c>
      <c r="E86" t="str">
        <f>VLOOKUP($B86,Miljö!$B$1:$AG$479,MATCH(E$3,Miljö!$B$1:$AK$1,0),FALSE)</f>
        <v>-</v>
      </c>
      <c r="F86">
        <f>VLOOKUP($B86,Miljö!$B$1:$AG$479,MATCH(F$3,Miljö!$B$1:$AK$1,0),FALSE)</f>
        <v>2.36</v>
      </c>
      <c r="G86">
        <f>VLOOKUP($B86,Miljö!$B$1:$AG$479,MATCH(G$3,Miljö!$B$1:$AK$1,0),FALSE)</f>
        <v>483.4</v>
      </c>
      <c r="H86">
        <f>VLOOKUP($B86,Miljö!$B$1:$AG$479,MATCH(H$3,Miljö!$B$1:$AK$1,0),FALSE)</f>
        <v>0.55000000000000004</v>
      </c>
      <c r="J86">
        <f>VLOOKUP($B86,Totalt!$B$1:$BP$500,MATCH("total el",Totalt!$B$1:$BP$1,0),FALSE)</f>
        <v>0</v>
      </c>
      <c r="L86" s="232">
        <f t="shared" si="2"/>
        <v>0</v>
      </c>
      <c r="M86" s="232">
        <f t="shared" si="2"/>
        <v>0</v>
      </c>
      <c r="N86" s="232">
        <f t="shared" si="2"/>
        <v>0</v>
      </c>
    </row>
    <row r="87" spans="1:14" x14ac:dyDescent="0.25">
      <c r="A87" t="s">
        <v>115</v>
      </c>
      <c r="B87" t="s">
        <v>122</v>
      </c>
      <c r="C87" t="str">
        <f>VLOOKUP($B87,Totalt!$B$1:$BP$500,MATCH("Kvalitetsgranskad:",Totalt!$B$1:$BP$1,0),FALSE)</f>
        <v>Nej</v>
      </c>
      <c r="E87" t="str">
        <f>VLOOKUP($B87,Miljö!$B$1:$AG$479,MATCH(E$3,Miljö!$B$1:$AK$1,0),FALSE)</f>
        <v>-</v>
      </c>
      <c r="F87">
        <f>VLOOKUP($B87,Miljö!$B$1:$AG$479,MATCH(F$3,Miljö!$B$1:$AK$1,0),FALSE)</f>
        <v>2.36</v>
      </c>
      <c r="G87">
        <f>VLOOKUP($B87,Miljö!$B$1:$AG$479,MATCH(G$3,Miljö!$B$1:$AK$1,0),FALSE)</f>
        <v>483.4</v>
      </c>
      <c r="H87">
        <f>VLOOKUP($B87,Miljö!$B$1:$AG$479,MATCH(H$3,Miljö!$B$1:$AK$1,0),FALSE)</f>
        <v>0.55000000000000004</v>
      </c>
      <c r="J87">
        <f>VLOOKUP($B87,Totalt!$B$1:$BP$500,MATCH("total el",Totalt!$B$1:$BP$1,0),FALSE)</f>
        <v>0</v>
      </c>
      <c r="L87" s="232">
        <f t="shared" si="2"/>
        <v>0</v>
      </c>
      <c r="M87" s="232">
        <f t="shared" si="2"/>
        <v>0</v>
      </c>
      <c r="N87" s="232">
        <f t="shared" si="2"/>
        <v>0</v>
      </c>
    </row>
    <row r="88" spans="1:14" x14ac:dyDescent="0.25">
      <c r="A88" t="s">
        <v>123</v>
      </c>
      <c r="B88" t="s">
        <v>124</v>
      </c>
      <c r="C88" t="str">
        <f>VLOOKUP($B88,Totalt!$B$1:$BP$500,MATCH("Kvalitetsgranskad:",Totalt!$B$1:$BP$1,0),FALSE)</f>
        <v>Ja</v>
      </c>
      <c r="E88" t="str">
        <f>VLOOKUP($B88,Miljö!$B$1:$AG$479,MATCH(E$3,Miljö!$B$1:$AK$1,0),FALSE)</f>
        <v>'Eskilstuna Bioel'</v>
      </c>
      <c r="F88">
        <f>VLOOKUP($B88,Miljö!$B$1:$AG$479,MATCH(F$3,Miljö!$B$1:$AK$1,0),FALSE)</f>
        <v>1.1000000000000001</v>
      </c>
      <c r="G88">
        <f>VLOOKUP($B88,Miljö!$B$1:$AG$479,MATCH(G$3,Miljö!$B$1:$AK$1,0),FALSE)</f>
        <v>0</v>
      </c>
      <c r="H88">
        <f>VLOOKUP($B88,Miljö!$B$1:$AG$479,MATCH(H$3,Miljö!$B$1:$AK$1,0),FALSE)</f>
        <v>0</v>
      </c>
      <c r="J88">
        <f>VLOOKUP($B88,Totalt!$B$1:$BP$500,MATCH("total el",Totalt!$B$1:$BP$1,0),FALSE)</f>
        <v>25.4057</v>
      </c>
      <c r="L88" s="232">
        <f t="shared" si="2"/>
        <v>27.946270000000002</v>
      </c>
      <c r="M88" s="232">
        <f t="shared" si="2"/>
        <v>0</v>
      </c>
      <c r="N88" s="232">
        <f t="shared" si="2"/>
        <v>0</v>
      </c>
    </row>
    <row r="89" spans="1:14" x14ac:dyDescent="0.25">
      <c r="A89" t="s">
        <v>123</v>
      </c>
      <c r="B89" t="s">
        <v>125</v>
      </c>
      <c r="C89" t="str">
        <f>VLOOKUP($B89,Totalt!$B$1:$BP$500,MATCH("Kvalitetsgranskad:",Totalt!$B$1:$BP$1,0),FALSE)</f>
        <v>Ja</v>
      </c>
      <c r="E89" t="str">
        <f>VLOOKUP($B89,Miljö!$B$1:$AG$479,MATCH(E$3,Miljö!$B$1:$AK$1,0),FALSE)</f>
        <v>-</v>
      </c>
      <c r="F89">
        <f>VLOOKUP($B89,Miljö!$B$1:$AG$479,MATCH(F$3,Miljö!$B$1:$AK$1,0),FALSE)</f>
        <v>1.1000000000000001</v>
      </c>
      <c r="G89">
        <f>VLOOKUP($B89,Miljö!$B$1:$AG$479,MATCH(G$3,Miljö!$B$1:$AK$1,0),FALSE)</f>
        <v>0</v>
      </c>
      <c r="H89">
        <f>VLOOKUP($B89,Miljö!$B$1:$AG$479,MATCH(H$3,Miljö!$B$1:$AK$1,0),FALSE)</f>
        <v>0.1</v>
      </c>
      <c r="J89">
        <f>VLOOKUP($B89,Totalt!$B$1:$BP$500,MATCH("total el",Totalt!$B$1:$BP$1,0),FALSE)</f>
        <v>0.02</v>
      </c>
      <c r="L89" s="232">
        <f t="shared" si="2"/>
        <v>2.2000000000000002E-2</v>
      </c>
      <c r="M89" s="232">
        <f t="shared" si="2"/>
        <v>0</v>
      </c>
      <c r="N89" s="232">
        <f t="shared" si="2"/>
        <v>2E-3</v>
      </c>
    </row>
    <row r="90" spans="1:14" x14ac:dyDescent="0.25">
      <c r="A90" t="s">
        <v>123</v>
      </c>
      <c r="B90" t="s">
        <v>126</v>
      </c>
      <c r="C90" t="str">
        <f>VLOOKUP($B90,Totalt!$B$1:$BP$500,MATCH("Kvalitetsgranskad:",Totalt!$B$1:$BP$1,0),FALSE)</f>
        <v>Ja</v>
      </c>
      <c r="E90" t="str">
        <f>VLOOKUP($B90,Miljö!$B$1:$AG$479,MATCH(E$3,Miljö!$B$1:$AK$1,0),FALSE)</f>
        <v>-</v>
      </c>
      <c r="F90">
        <f>VLOOKUP($B90,Miljö!$B$1:$AG$479,MATCH(F$3,Miljö!$B$1:$AK$1,0),FALSE)</f>
        <v>1.1000000000000001</v>
      </c>
      <c r="G90">
        <f>VLOOKUP($B90,Miljö!$B$1:$AG$479,MATCH(G$3,Miljö!$B$1:$AK$1,0),FALSE)</f>
        <v>0</v>
      </c>
      <c r="H90">
        <f>VLOOKUP($B90,Miljö!$B$1:$AG$479,MATCH(H$3,Miljö!$B$1:$AK$1,0),FALSE)</f>
        <v>0.1</v>
      </c>
      <c r="J90">
        <f>VLOOKUP($B90,Totalt!$B$1:$BP$500,MATCH("total el",Totalt!$B$1:$BP$1,0),FALSE)</f>
        <v>0.2</v>
      </c>
      <c r="L90" s="232">
        <f t="shared" si="2"/>
        <v>0.22000000000000003</v>
      </c>
      <c r="M90" s="232">
        <f t="shared" si="2"/>
        <v>0</v>
      </c>
      <c r="N90" s="232">
        <f t="shared" si="2"/>
        <v>2.0000000000000004E-2</v>
      </c>
    </row>
    <row r="91" spans="1:14" x14ac:dyDescent="0.25">
      <c r="A91" t="s">
        <v>127</v>
      </c>
      <c r="B91" t="s">
        <v>128</v>
      </c>
      <c r="C91" t="str">
        <f>VLOOKUP($B91,Totalt!$B$1:$BP$500,MATCH("Kvalitetsgranskad:",Totalt!$B$1:$BP$1,0),FALSE)</f>
        <v>Ja</v>
      </c>
      <c r="E91" t="str">
        <f>VLOOKUP($B91,Miljö!$B$1:$AG$479,MATCH(E$3,Miljö!$B$1:$AK$1,0),FALSE)</f>
        <v>Nordisk residual</v>
      </c>
      <c r="F91">
        <f>VLOOKUP($B91,Miljö!$B$1:$AG$479,MATCH(F$3,Miljö!$B$1:$AK$1,0),FALSE)</f>
        <v>2.36</v>
      </c>
      <c r="G91">
        <f>VLOOKUP($B91,Miljö!$B$1:$AG$479,MATCH(G$3,Miljö!$B$1:$AK$1,0),FALSE)</f>
        <v>483.4</v>
      </c>
      <c r="H91">
        <f>VLOOKUP($B91,Miljö!$B$1:$AG$479,MATCH(H$3,Miljö!$B$1:$AK$1,0),FALSE)</f>
        <v>0.55000000000000004</v>
      </c>
      <c r="J91">
        <f>VLOOKUP($B91,Totalt!$B$1:$BP$500,MATCH("total el",Totalt!$B$1:$BP$1,0),FALSE)</f>
        <v>3.012</v>
      </c>
      <c r="L91" s="232">
        <f t="shared" si="2"/>
        <v>7.10832</v>
      </c>
      <c r="M91" s="232">
        <f t="shared" si="2"/>
        <v>1456.0008</v>
      </c>
      <c r="N91" s="232">
        <f t="shared" si="2"/>
        <v>1.6566000000000001</v>
      </c>
    </row>
    <row r="92" spans="1:14" x14ac:dyDescent="0.25">
      <c r="A92" t="s">
        <v>127</v>
      </c>
      <c r="B92" t="s">
        <v>129</v>
      </c>
      <c r="C92" t="str">
        <f>VLOOKUP($B92,Totalt!$B$1:$BP$500,MATCH("Kvalitetsgranskad:",Totalt!$B$1:$BP$1,0),FALSE)</f>
        <v>Ja</v>
      </c>
      <c r="E92" t="str">
        <f>VLOOKUP($B92,Miljö!$B$1:$AG$479,MATCH(E$3,Miljö!$B$1:$AK$1,0),FALSE)</f>
        <v>'Bra Miljöval'</v>
      </c>
      <c r="F92">
        <f>VLOOKUP($B92,Miljö!$B$1:$AG$479,MATCH(F$3,Miljö!$B$1:$AK$1,0),FALSE)</f>
        <v>2.36</v>
      </c>
      <c r="G92">
        <f>VLOOKUP($B92,Miljö!$B$1:$AG$479,MATCH(G$3,Miljö!$B$1:$AK$1,0),FALSE)</f>
        <v>483.4</v>
      </c>
      <c r="H92">
        <f>VLOOKUP($B92,Miljö!$B$1:$AG$479,MATCH(H$3,Miljö!$B$1:$AK$1,0),FALSE)</f>
        <v>0.55000000000000004</v>
      </c>
      <c r="J92">
        <f>VLOOKUP($B92,Totalt!$B$1:$BP$500,MATCH("total el",Totalt!$B$1:$BP$1,0),FALSE)</f>
        <v>0.27600000000000002</v>
      </c>
      <c r="L92" s="232">
        <f t="shared" si="2"/>
        <v>0.65136000000000005</v>
      </c>
      <c r="M92" s="232">
        <f t="shared" si="2"/>
        <v>133.41839999999999</v>
      </c>
      <c r="N92" s="232">
        <f t="shared" si="2"/>
        <v>0.15180000000000002</v>
      </c>
    </row>
    <row r="93" spans="1:14" x14ac:dyDescent="0.25">
      <c r="A93" t="s">
        <v>127</v>
      </c>
      <c r="B93" t="s">
        <v>130</v>
      </c>
      <c r="C93" t="str">
        <f>VLOOKUP($B93,Totalt!$B$1:$BP$500,MATCH("Kvalitetsgranskad:",Totalt!$B$1:$BP$1,0),FALSE)</f>
        <v>Ja</v>
      </c>
      <c r="E93" t="str">
        <f>VLOOKUP($B93,Miljö!$B$1:$AG$479,MATCH(E$3,Miljö!$B$1:$AK$1,0),FALSE)</f>
        <v>Nordisk residual</v>
      </c>
      <c r="F93">
        <f>VLOOKUP($B93,Miljö!$B$1:$AG$479,MATCH(F$3,Miljö!$B$1:$AK$1,0),FALSE)</f>
        <v>2.36</v>
      </c>
      <c r="G93">
        <f>VLOOKUP($B93,Miljö!$B$1:$AG$479,MATCH(G$3,Miljö!$B$1:$AK$1,0),FALSE)</f>
        <v>483.4</v>
      </c>
      <c r="H93">
        <f>VLOOKUP($B93,Miljö!$B$1:$AG$479,MATCH(H$3,Miljö!$B$1:$AK$1,0),FALSE)</f>
        <v>0.55000000000000004</v>
      </c>
      <c r="J93">
        <f>VLOOKUP($B93,Totalt!$B$1:$BP$500,MATCH("total el",Totalt!$B$1:$BP$1,0),FALSE)</f>
        <v>0.27800000000000002</v>
      </c>
      <c r="L93" s="232">
        <f t="shared" si="2"/>
        <v>0.65608</v>
      </c>
      <c r="M93" s="232">
        <f t="shared" si="2"/>
        <v>134.3852</v>
      </c>
      <c r="N93" s="232">
        <f t="shared" si="2"/>
        <v>0.15290000000000004</v>
      </c>
    </row>
    <row r="94" spans="1:14" x14ac:dyDescent="0.25">
      <c r="A94" t="s">
        <v>131</v>
      </c>
      <c r="B94" t="s">
        <v>132</v>
      </c>
      <c r="C94" t="str">
        <f>VLOOKUP($B94,Totalt!$B$1:$BP$500,MATCH("Kvalitetsgranskad:",Totalt!$B$1:$BP$1,0),FALSE)</f>
        <v>Ja</v>
      </c>
      <c r="E94" t="str">
        <f>VLOOKUP($B94,Miljö!$B$1:$AG$479,MATCH(E$3,Miljö!$B$1:$AK$1,0),FALSE)</f>
        <v>'FEAB Bra Miljöval'</v>
      </c>
      <c r="F94">
        <f>VLOOKUP($B94,Miljö!$B$1:$AG$479,MATCH(F$3,Miljö!$B$1:$AK$1,0),FALSE)</f>
        <v>0.87</v>
      </c>
      <c r="G94">
        <f>VLOOKUP($B94,Miljö!$B$1:$AG$479,MATCH(G$3,Miljö!$B$1:$AK$1,0),FALSE)</f>
        <v>0</v>
      </c>
      <c r="H94">
        <f>VLOOKUP($B94,Miljö!$B$1:$AG$479,MATCH(H$3,Miljö!$B$1:$AK$1,0),FALSE)</f>
        <v>0</v>
      </c>
      <c r="J94">
        <f>VLOOKUP($B94,Totalt!$B$1:$BP$500,MATCH("total el",Totalt!$B$1:$BP$1,0),FALSE)</f>
        <v>1.3640000000000001</v>
      </c>
      <c r="L94" s="232">
        <f t="shared" si="2"/>
        <v>1.1866800000000002</v>
      </c>
      <c r="M94" s="232">
        <f t="shared" si="2"/>
        <v>0</v>
      </c>
      <c r="N94" s="232">
        <f t="shared" si="2"/>
        <v>0</v>
      </c>
    </row>
    <row r="95" spans="1:14" x14ac:dyDescent="0.25">
      <c r="A95" t="s">
        <v>131</v>
      </c>
      <c r="B95" t="s">
        <v>133</v>
      </c>
      <c r="C95" t="str">
        <f>VLOOKUP($B95,Totalt!$B$1:$BP$500,MATCH("Kvalitetsgranskad:",Totalt!$B$1:$BP$1,0),FALSE)</f>
        <v>Ja</v>
      </c>
      <c r="E95" t="str">
        <f>VLOOKUP($B95,Miljö!$B$1:$AG$479,MATCH(E$3,Miljö!$B$1:$AK$1,0),FALSE)</f>
        <v>'FEAB Bra MIljöval'</v>
      </c>
      <c r="F95">
        <f>VLOOKUP($B95,Miljö!$B$1:$AG$479,MATCH(F$3,Miljö!$B$1:$AK$1,0),FALSE)</f>
        <v>0.87</v>
      </c>
      <c r="G95">
        <f>VLOOKUP($B95,Miljö!$B$1:$AG$479,MATCH(G$3,Miljö!$B$1:$AK$1,0),FALSE)</f>
        <v>0</v>
      </c>
      <c r="H95">
        <f>VLOOKUP($B95,Miljö!$B$1:$AG$479,MATCH(H$3,Miljö!$B$1:$AK$1,0),FALSE)</f>
        <v>0</v>
      </c>
      <c r="J95">
        <f>VLOOKUP($B95,Totalt!$B$1:$BP$500,MATCH("total el",Totalt!$B$1:$BP$1,0),FALSE)</f>
        <v>3.6999999999999998E-2</v>
      </c>
      <c r="L95" s="232">
        <f t="shared" si="2"/>
        <v>3.2189999999999996E-2</v>
      </c>
      <c r="M95" s="232">
        <f t="shared" si="2"/>
        <v>0</v>
      </c>
      <c r="N95" s="232">
        <f t="shared" si="2"/>
        <v>0</v>
      </c>
    </row>
    <row r="96" spans="1:14" x14ac:dyDescent="0.25">
      <c r="A96" t="s">
        <v>131</v>
      </c>
      <c r="B96" t="s">
        <v>134</v>
      </c>
      <c r="C96" t="str">
        <f>VLOOKUP($B96,Totalt!$B$1:$BP$500,MATCH("Kvalitetsgranskad:",Totalt!$B$1:$BP$1,0),FALSE)</f>
        <v>Ja</v>
      </c>
      <c r="E96" t="str">
        <f>VLOOKUP($B96,Miljö!$B$1:$AG$479,MATCH(E$3,Miljö!$B$1:$AK$1,0),FALSE)</f>
        <v>'Nordisk residual'</v>
      </c>
      <c r="F96">
        <f>VLOOKUP($B96,Miljö!$B$1:$AG$479,MATCH(F$3,Miljö!$B$1:$AK$1,0),FALSE)</f>
        <v>2.36</v>
      </c>
      <c r="G96">
        <f>VLOOKUP($B96,Miljö!$B$1:$AG$479,MATCH(G$3,Miljö!$B$1:$AK$1,0),FALSE)</f>
        <v>483</v>
      </c>
      <c r="H96">
        <f>VLOOKUP($B96,Miljö!$B$1:$AG$479,MATCH(H$3,Miljö!$B$1:$AK$1,0),FALSE)</f>
        <v>0.55000000000000004</v>
      </c>
      <c r="J96">
        <f>VLOOKUP($B96,Totalt!$B$1:$BP$500,MATCH("total el",Totalt!$B$1:$BP$1,0),FALSE)</f>
        <v>0.04</v>
      </c>
      <c r="L96" s="232">
        <f t="shared" si="2"/>
        <v>9.4399999999999998E-2</v>
      </c>
      <c r="M96" s="232">
        <f t="shared" si="2"/>
        <v>19.32</v>
      </c>
      <c r="N96" s="232">
        <f t="shared" si="2"/>
        <v>2.2000000000000002E-2</v>
      </c>
    </row>
    <row r="97" spans="1:14" x14ac:dyDescent="0.25">
      <c r="A97" t="s">
        <v>135</v>
      </c>
      <c r="B97" t="s">
        <v>136</v>
      </c>
      <c r="C97" t="str">
        <f>VLOOKUP($B97,Totalt!$B$1:$BP$500,MATCH("Kvalitetsgranskad:",Totalt!$B$1:$BP$1,0),FALSE)</f>
        <v>Ja</v>
      </c>
      <c r="E97" t="str">
        <f>VLOOKUP($B97,Miljö!$B$1:$AG$479,MATCH(E$3,Miljö!$B$1:$AK$1,0),FALSE)</f>
        <v>'Egen Vindkraft'</v>
      </c>
      <c r="F97">
        <f>VLOOKUP($B97,Miljö!$B$1:$AG$479,MATCH(F$3,Miljö!$B$1:$AK$1,0),FALSE)</f>
        <v>0</v>
      </c>
      <c r="G97">
        <f>VLOOKUP($B97,Miljö!$B$1:$AG$479,MATCH(G$3,Miljö!$B$1:$AK$1,0),FALSE)</f>
        <v>0</v>
      </c>
      <c r="H97">
        <f>VLOOKUP($B97,Miljö!$B$1:$AG$479,MATCH(H$3,Miljö!$B$1:$AK$1,0),FALSE)</f>
        <v>0</v>
      </c>
      <c r="J97">
        <f>VLOOKUP($B97,Totalt!$B$1:$BP$500,MATCH("total el",Totalt!$B$1:$BP$1,0),FALSE)</f>
        <v>0.09</v>
      </c>
      <c r="L97" s="232">
        <f t="shared" si="2"/>
        <v>0</v>
      </c>
      <c r="M97" s="232">
        <f t="shared" si="2"/>
        <v>0</v>
      </c>
      <c r="N97" s="232">
        <f t="shared" si="2"/>
        <v>0</v>
      </c>
    </row>
    <row r="98" spans="1:14" x14ac:dyDescent="0.25">
      <c r="A98" t="s">
        <v>135</v>
      </c>
      <c r="B98" t="s">
        <v>137</v>
      </c>
      <c r="C98" t="str">
        <f>VLOOKUP($B98,Totalt!$B$1:$BP$500,MATCH("Kvalitetsgranskad:",Totalt!$B$1:$BP$1,0),FALSE)</f>
        <v>Ja</v>
      </c>
      <c r="E98" t="str">
        <f>VLOOKUP($B98,Miljö!$B$1:$AG$479,MATCH(E$3,Miljö!$B$1:$AK$1,0),FALSE)</f>
        <v>'Egen vindkraft'</v>
      </c>
      <c r="F98">
        <f>VLOOKUP($B98,Miljö!$B$1:$AG$479,MATCH(F$3,Miljö!$B$1:$AK$1,0),FALSE)</f>
        <v>0</v>
      </c>
      <c r="G98">
        <f>VLOOKUP($B98,Miljö!$B$1:$AG$479,MATCH(G$3,Miljö!$B$1:$AK$1,0),FALSE)</f>
        <v>0</v>
      </c>
      <c r="H98">
        <f>VLOOKUP($B98,Miljö!$B$1:$AG$479,MATCH(H$3,Miljö!$B$1:$AK$1,0),FALSE)</f>
        <v>0</v>
      </c>
      <c r="J98">
        <f>VLOOKUP($B98,Totalt!$B$1:$BP$500,MATCH("total el",Totalt!$B$1:$BP$1,0),FALSE)</f>
        <v>9.3611799999999992</v>
      </c>
      <c r="L98" s="232">
        <f t="shared" si="2"/>
        <v>0</v>
      </c>
      <c r="M98" s="232">
        <f t="shared" si="2"/>
        <v>0</v>
      </c>
      <c r="N98" s="232">
        <f t="shared" si="2"/>
        <v>0</v>
      </c>
    </row>
    <row r="99" spans="1:14" x14ac:dyDescent="0.25">
      <c r="A99" t="s">
        <v>135</v>
      </c>
      <c r="B99" t="s">
        <v>138</v>
      </c>
      <c r="C99" t="str">
        <f>VLOOKUP($B99,Totalt!$B$1:$BP$500,MATCH("Kvalitetsgranskad:",Totalt!$B$1:$BP$1,0),FALSE)</f>
        <v>Ja</v>
      </c>
      <c r="E99" t="str">
        <f>VLOOKUP($B99,Miljö!$B$1:$AG$479,MATCH(E$3,Miljö!$B$1:$AK$1,0),FALSE)</f>
        <v>'Egen vindkraft'</v>
      </c>
      <c r="F99">
        <f>VLOOKUP($B99,Miljö!$B$1:$AG$479,MATCH(F$3,Miljö!$B$1:$AK$1,0),FALSE)</f>
        <v>0</v>
      </c>
      <c r="G99">
        <f>VLOOKUP($B99,Miljö!$B$1:$AG$479,MATCH(G$3,Miljö!$B$1:$AK$1,0),FALSE)</f>
        <v>0</v>
      </c>
      <c r="H99">
        <f>VLOOKUP($B99,Miljö!$B$1:$AG$479,MATCH(H$3,Miljö!$B$1:$AK$1,0),FALSE)</f>
        <v>0</v>
      </c>
      <c r="J99">
        <f>VLOOKUP($B99,Totalt!$B$1:$BP$500,MATCH("total el",Totalt!$B$1:$BP$1,0),FALSE)</f>
        <v>0.06</v>
      </c>
      <c r="L99" s="232">
        <f t="shared" si="2"/>
        <v>0</v>
      </c>
      <c r="M99" s="232">
        <f t="shared" si="2"/>
        <v>0</v>
      </c>
      <c r="N99" s="232">
        <f t="shared" si="2"/>
        <v>0</v>
      </c>
    </row>
    <row r="100" spans="1:14" x14ac:dyDescent="0.25">
      <c r="A100" t="s">
        <v>135</v>
      </c>
      <c r="B100" t="s">
        <v>139</v>
      </c>
      <c r="C100" t="str">
        <f>VLOOKUP($B100,Totalt!$B$1:$BP$500,MATCH("Kvalitetsgranskad:",Totalt!$B$1:$BP$1,0),FALSE)</f>
        <v>Ja</v>
      </c>
      <c r="E100" t="str">
        <f>VLOOKUP($B100,Miljö!$B$1:$AG$479,MATCH(E$3,Miljö!$B$1:$AK$1,0),FALSE)</f>
        <v>'Egen Vindkraft'</v>
      </c>
      <c r="F100">
        <f>VLOOKUP($B100,Miljö!$B$1:$AG$479,MATCH(F$3,Miljö!$B$1:$AK$1,0),FALSE)</f>
        <v>0</v>
      </c>
      <c r="G100">
        <f>VLOOKUP($B100,Miljö!$B$1:$AG$479,MATCH(G$3,Miljö!$B$1:$AK$1,0),FALSE)</f>
        <v>0</v>
      </c>
      <c r="H100">
        <f>VLOOKUP($B100,Miljö!$B$1:$AG$479,MATCH(H$3,Miljö!$B$1:$AK$1,0),FALSE)</f>
        <v>0</v>
      </c>
      <c r="J100">
        <f>VLOOKUP($B100,Totalt!$B$1:$BP$500,MATCH("total el",Totalt!$B$1:$BP$1,0),FALSE)</f>
        <v>0.11</v>
      </c>
      <c r="L100" s="232">
        <f t="shared" si="2"/>
        <v>0</v>
      </c>
      <c r="M100" s="232">
        <f t="shared" si="2"/>
        <v>0</v>
      </c>
      <c r="N100" s="232">
        <f t="shared" si="2"/>
        <v>0</v>
      </c>
    </row>
    <row r="101" spans="1:14" x14ac:dyDescent="0.25">
      <c r="A101" t="s">
        <v>140</v>
      </c>
      <c r="B101" t="s">
        <v>141</v>
      </c>
      <c r="C101" t="str">
        <f>VLOOKUP($B101,Totalt!$B$1:$BP$500,MATCH("Kvalitetsgranskad:",Totalt!$B$1:$BP$1,0),FALSE)</f>
        <v>Ja</v>
      </c>
      <c r="E101" t="str">
        <f>VLOOKUP($B101,Miljö!$B$1:$AG$479,MATCH(E$3,Miljö!$B$1:$AK$1,0),FALSE)</f>
        <v>Nordisk residual</v>
      </c>
      <c r="F101">
        <f>VLOOKUP($B101,Miljö!$B$1:$AG$479,MATCH(F$3,Miljö!$B$1:$AK$1,0),FALSE)</f>
        <v>2.36</v>
      </c>
      <c r="G101">
        <f>VLOOKUP($B101,Miljö!$B$1:$AG$479,MATCH(G$3,Miljö!$B$1:$AK$1,0),FALSE)</f>
        <v>483.4</v>
      </c>
      <c r="H101">
        <f>VLOOKUP($B101,Miljö!$B$1:$AG$479,MATCH(H$3,Miljö!$B$1:$AK$1,0),FALSE)</f>
        <v>0.55000000000000004</v>
      </c>
      <c r="J101">
        <f>VLOOKUP($B101,Totalt!$B$1:$BP$500,MATCH("total el",Totalt!$B$1:$BP$1,0),FALSE)</f>
        <v>3.15</v>
      </c>
      <c r="L101" s="232">
        <f t="shared" si="2"/>
        <v>7.4339999999999993</v>
      </c>
      <c r="M101" s="232">
        <f t="shared" si="2"/>
        <v>1522.7099999999998</v>
      </c>
      <c r="N101" s="232">
        <f t="shared" si="2"/>
        <v>1.7325000000000002</v>
      </c>
    </row>
    <row r="102" spans="1:14" x14ac:dyDescent="0.25">
      <c r="A102" t="s">
        <v>142</v>
      </c>
      <c r="B102" t="s">
        <v>143</v>
      </c>
      <c r="C102" t="str">
        <f>VLOOKUP($B102,Totalt!$B$1:$BP$500,MATCH("Kvalitetsgranskad:",Totalt!$B$1:$BP$1,0),FALSE)</f>
        <v>Nej</v>
      </c>
      <c r="E102" t="str">
        <f>VLOOKUP($B102,Miljö!$B$1:$AG$479,MATCH(E$3,Miljö!$B$1:$AK$1,0),FALSE)</f>
        <v>-</v>
      </c>
      <c r="F102">
        <f>VLOOKUP($B102,Miljö!$B$1:$AG$479,MATCH(F$3,Miljö!$B$1:$AK$1,0),FALSE)</f>
        <v>2.36</v>
      </c>
      <c r="G102">
        <f>VLOOKUP($B102,Miljö!$B$1:$AG$479,MATCH(G$3,Miljö!$B$1:$AK$1,0),FALSE)</f>
        <v>483.4</v>
      </c>
      <c r="H102">
        <f>VLOOKUP($B102,Miljö!$B$1:$AG$479,MATCH(H$3,Miljö!$B$1:$AK$1,0),FALSE)</f>
        <v>0.55000000000000004</v>
      </c>
      <c r="J102">
        <f>VLOOKUP($B102,Totalt!$B$1:$BP$500,MATCH("total el",Totalt!$B$1:$BP$1,0),FALSE)</f>
        <v>0</v>
      </c>
      <c r="L102" s="232">
        <f t="shared" si="2"/>
        <v>0</v>
      </c>
      <c r="M102" s="232">
        <f t="shared" si="2"/>
        <v>0</v>
      </c>
      <c r="N102" s="232">
        <f t="shared" si="2"/>
        <v>0</v>
      </c>
    </row>
    <row r="103" spans="1:14" x14ac:dyDescent="0.25">
      <c r="A103" t="s">
        <v>144</v>
      </c>
      <c r="B103" t="s">
        <v>145</v>
      </c>
      <c r="C103" t="str">
        <f>VLOOKUP($B103,Totalt!$B$1:$BP$500,MATCH("Kvalitetsgranskad:",Totalt!$B$1:$BP$1,0),FALSE)</f>
        <v>Ja</v>
      </c>
      <c r="E103" t="str">
        <f>VLOOKUP($B103,Miljö!$B$1:$AG$479,MATCH(E$3,Miljö!$B$1:$AK$1,0),FALSE)</f>
        <v>'57% biokraft. 39% vattenkraft. 4% vindkraft'</v>
      </c>
      <c r="F103">
        <f>VLOOKUP($B103,Miljö!$B$1:$AG$479,MATCH(F$3,Miljö!$B$1:$AK$1,0),FALSE)</f>
        <v>9.7199999999999995E-2</v>
      </c>
      <c r="G103">
        <f>VLOOKUP($B103,Miljö!$B$1:$AG$479,MATCH(G$3,Miljö!$B$1:$AK$1,0),FALSE)</f>
        <v>0</v>
      </c>
      <c r="H103">
        <f>VLOOKUP($B103,Miljö!$B$1:$AG$479,MATCH(H$3,Miljö!$B$1:$AK$1,0),FALSE)</f>
        <v>0</v>
      </c>
      <c r="J103">
        <f>VLOOKUP($B103,Totalt!$B$1:$BP$500,MATCH("total el",Totalt!$B$1:$BP$1,0),FALSE)</f>
        <v>943.34300000000007</v>
      </c>
      <c r="L103" s="232">
        <f t="shared" si="2"/>
        <v>91.692939600000003</v>
      </c>
      <c r="M103" s="232">
        <f t="shared" si="2"/>
        <v>0</v>
      </c>
      <c r="N103" s="232">
        <f t="shared" si="2"/>
        <v>0</v>
      </c>
    </row>
    <row r="104" spans="1:14" x14ac:dyDescent="0.25">
      <c r="A104" t="s">
        <v>144</v>
      </c>
      <c r="B104" t="s">
        <v>146</v>
      </c>
      <c r="C104" t="str">
        <f>VLOOKUP($B104,Totalt!$B$1:$BP$500,MATCH("Kvalitetsgranskad:",Totalt!$B$1:$BP$1,0),FALSE)</f>
        <v>Ja</v>
      </c>
      <c r="E104" t="str">
        <f>VLOOKUP($B104,Miljö!$B$1:$AG$479,MATCH(E$3,Miljö!$B$1:$AK$1,0),FALSE)</f>
        <v>Nordisk residual</v>
      </c>
      <c r="F104">
        <f>VLOOKUP($B104,Miljö!$B$1:$AG$479,MATCH(F$3,Miljö!$B$1:$AK$1,0),FALSE)</f>
        <v>2.36</v>
      </c>
      <c r="G104">
        <f>VLOOKUP($B104,Miljö!$B$1:$AG$479,MATCH(G$3,Miljö!$B$1:$AK$1,0),FALSE)</f>
        <v>483.4</v>
      </c>
      <c r="H104">
        <f>VLOOKUP($B104,Miljö!$B$1:$AG$479,MATCH(H$3,Miljö!$B$1:$AK$1,0),FALSE)</f>
        <v>0.55000000000000004</v>
      </c>
      <c r="J104">
        <f>VLOOKUP($B104,Totalt!$B$1:$BP$500,MATCH("total el",Totalt!$B$1:$BP$1,0),FALSE)</f>
        <v>1.29281</v>
      </c>
      <c r="L104" s="232">
        <f t="shared" si="2"/>
        <v>3.0510316</v>
      </c>
      <c r="M104" s="232">
        <f t="shared" si="2"/>
        <v>624.94435399999998</v>
      </c>
      <c r="N104" s="232">
        <f t="shared" si="2"/>
        <v>0.71104550000000011</v>
      </c>
    </row>
    <row r="105" spans="1:14" x14ac:dyDescent="0.25">
      <c r="A105" t="s">
        <v>147</v>
      </c>
      <c r="B105" t="s">
        <v>148</v>
      </c>
      <c r="C105" t="str">
        <f>VLOOKUP($B105,Totalt!$B$1:$BP$500,MATCH("Kvalitetsgranskad:",Totalt!$B$1:$BP$1,0),FALSE)</f>
        <v>Nej</v>
      </c>
      <c r="E105" t="str">
        <f>VLOOKUP($B105,Miljö!$B$1:$AG$479,MATCH(E$3,Miljö!$B$1:$AK$1,0),FALSE)</f>
        <v>Nordisk residual</v>
      </c>
      <c r="F105">
        <f>VLOOKUP($B105,Miljö!$B$1:$AG$479,MATCH(F$3,Miljö!$B$1:$AK$1,0),FALSE)</f>
        <v>2.36</v>
      </c>
      <c r="G105">
        <f>VLOOKUP($B105,Miljö!$B$1:$AG$479,MATCH(G$3,Miljö!$B$1:$AK$1,0),FALSE)</f>
        <v>483.4</v>
      </c>
      <c r="H105">
        <f>VLOOKUP($B105,Miljö!$B$1:$AG$479,MATCH(H$3,Miljö!$B$1:$AK$1,0),FALSE)</f>
        <v>0.55000000000000004</v>
      </c>
      <c r="J105">
        <f>VLOOKUP($B105,Totalt!$B$1:$BP$500,MATCH("total el",Totalt!$B$1:$BP$1,0),FALSE)</f>
        <v>0</v>
      </c>
      <c r="L105" s="232">
        <f t="shared" si="2"/>
        <v>0</v>
      </c>
      <c r="M105" s="232">
        <f t="shared" si="2"/>
        <v>0</v>
      </c>
      <c r="N105" s="232">
        <f t="shared" si="2"/>
        <v>0</v>
      </c>
    </row>
    <row r="106" spans="1:14" x14ac:dyDescent="0.25">
      <c r="A106" t="s">
        <v>147</v>
      </c>
      <c r="B106" t="s">
        <v>149</v>
      </c>
      <c r="C106" t="str">
        <f>VLOOKUP($B106,Totalt!$B$1:$BP$500,MATCH("Kvalitetsgranskad:",Totalt!$B$1:$BP$1,0),FALSE)</f>
        <v>Nej</v>
      </c>
      <c r="E106" t="str">
        <f>VLOOKUP($B106,Miljö!$B$1:$AG$479,MATCH(E$3,Miljö!$B$1:$AK$1,0),FALSE)</f>
        <v>Nordisk residual</v>
      </c>
      <c r="F106">
        <f>VLOOKUP($B106,Miljö!$B$1:$AG$479,MATCH(F$3,Miljö!$B$1:$AK$1,0),FALSE)</f>
        <v>2.36</v>
      </c>
      <c r="G106">
        <f>VLOOKUP($B106,Miljö!$B$1:$AG$479,MATCH(G$3,Miljö!$B$1:$AK$1,0),FALSE)</f>
        <v>483.4</v>
      </c>
      <c r="H106">
        <f>VLOOKUP($B106,Miljö!$B$1:$AG$479,MATCH(H$3,Miljö!$B$1:$AK$1,0),FALSE)</f>
        <v>0.55000000000000004</v>
      </c>
      <c r="J106">
        <f>VLOOKUP($B106,Totalt!$B$1:$BP$500,MATCH("total el",Totalt!$B$1:$BP$1,0),FALSE)</f>
        <v>0</v>
      </c>
      <c r="L106" s="232">
        <f t="shared" si="2"/>
        <v>0</v>
      </c>
      <c r="M106" s="232">
        <f t="shared" si="2"/>
        <v>0</v>
      </c>
      <c r="N106" s="232">
        <f t="shared" si="2"/>
        <v>0</v>
      </c>
    </row>
    <row r="107" spans="1:14" x14ac:dyDescent="0.25">
      <c r="A107" t="s">
        <v>147</v>
      </c>
      <c r="B107" s="11" t="s">
        <v>991</v>
      </c>
      <c r="C107" t="str">
        <f>VLOOKUP($B107,Totalt!$B$1:$BP$500,MATCH("Kvalitetsgranskad:",Totalt!$B$1:$BP$1,0),FALSE)</f>
        <v>Nej</v>
      </c>
      <c r="E107" t="str">
        <f>VLOOKUP($B107,Miljö!$B$1:$AG$479,MATCH(E$3,Miljö!$B$1:$AK$1,0),FALSE)</f>
        <v>-</v>
      </c>
      <c r="F107">
        <f>VLOOKUP($B107,Miljö!$B$1:$AG$479,MATCH(F$3,Miljö!$B$1:$AK$1,0),FALSE)</f>
        <v>2.36</v>
      </c>
      <c r="G107">
        <f>VLOOKUP($B107,Miljö!$B$1:$AG$479,MATCH(G$3,Miljö!$B$1:$AK$1,0),FALSE)</f>
        <v>483.4</v>
      </c>
      <c r="H107">
        <f>VLOOKUP($B107,Miljö!$B$1:$AG$479,MATCH(H$3,Miljö!$B$1:$AK$1,0),FALSE)</f>
        <v>0.55000000000000004</v>
      </c>
      <c r="J107">
        <f>VLOOKUP($B107,Totalt!$B$1:$BP$500,MATCH("total el",Totalt!$B$1:$BP$1,0),FALSE)</f>
        <v>0</v>
      </c>
      <c r="L107" s="232">
        <f t="shared" si="2"/>
        <v>0</v>
      </c>
      <c r="M107" s="232">
        <f t="shared" si="2"/>
        <v>0</v>
      </c>
      <c r="N107" s="232">
        <f t="shared" si="2"/>
        <v>0</v>
      </c>
    </row>
    <row r="108" spans="1:14" x14ac:dyDescent="0.25">
      <c r="A108" t="s">
        <v>147</v>
      </c>
      <c r="B108" t="s">
        <v>151</v>
      </c>
      <c r="C108" t="str">
        <f>VLOOKUP($B108,Totalt!$B$1:$BP$500,MATCH("Kvalitetsgranskad:",Totalt!$B$1:$BP$1,0),FALSE)</f>
        <v>Nej</v>
      </c>
      <c r="E108" t="str">
        <f>VLOOKUP($B108,Miljö!$B$1:$AG$479,MATCH(E$3,Miljö!$B$1:$AK$1,0),FALSE)</f>
        <v>Nordisk residual</v>
      </c>
      <c r="F108">
        <f>VLOOKUP($B108,Miljö!$B$1:$AG$479,MATCH(F$3,Miljö!$B$1:$AK$1,0),FALSE)</f>
        <v>2.36</v>
      </c>
      <c r="G108">
        <f>VLOOKUP($B108,Miljö!$B$1:$AG$479,MATCH(G$3,Miljö!$B$1:$AK$1,0),FALSE)</f>
        <v>483.4</v>
      </c>
      <c r="H108">
        <f>VLOOKUP($B108,Miljö!$B$1:$AG$479,MATCH(H$3,Miljö!$B$1:$AK$1,0),FALSE)</f>
        <v>0.55000000000000004</v>
      </c>
      <c r="J108">
        <f>VLOOKUP($B108,Totalt!$B$1:$BP$500,MATCH("total el",Totalt!$B$1:$BP$1,0),FALSE)</f>
        <v>0</v>
      </c>
      <c r="L108" s="232">
        <f t="shared" si="2"/>
        <v>0</v>
      </c>
      <c r="M108" s="232">
        <f t="shared" si="2"/>
        <v>0</v>
      </c>
      <c r="N108" s="232">
        <f t="shared" si="2"/>
        <v>0</v>
      </c>
    </row>
    <row r="109" spans="1:14" x14ac:dyDescent="0.25">
      <c r="A109" t="s">
        <v>147</v>
      </c>
      <c r="B109" t="s">
        <v>152</v>
      </c>
      <c r="C109" t="str">
        <f>VLOOKUP($B109,Totalt!$B$1:$BP$500,MATCH("Kvalitetsgranskad:",Totalt!$B$1:$BP$1,0),FALSE)</f>
        <v>Nej</v>
      </c>
      <c r="E109" t="str">
        <f>VLOOKUP($B109,Miljö!$B$1:$AG$479,MATCH(E$3,Miljö!$B$1:$AK$1,0),FALSE)</f>
        <v>Nordisk residual</v>
      </c>
      <c r="F109">
        <f>VLOOKUP($B109,Miljö!$B$1:$AG$479,MATCH(F$3,Miljö!$B$1:$AK$1,0),FALSE)</f>
        <v>2.36</v>
      </c>
      <c r="G109">
        <f>VLOOKUP($B109,Miljö!$B$1:$AG$479,MATCH(G$3,Miljö!$B$1:$AK$1,0),FALSE)</f>
        <v>483.4</v>
      </c>
      <c r="H109">
        <f>VLOOKUP($B109,Miljö!$B$1:$AG$479,MATCH(H$3,Miljö!$B$1:$AK$1,0),FALSE)</f>
        <v>0.55000000000000004</v>
      </c>
      <c r="J109">
        <f>VLOOKUP($B109,Totalt!$B$1:$BP$500,MATCH("total el",Totalt!$B$1:$BP$1,0),FALSE)</f>
        <v>0</v>
      </c>
      <c r="L109" s="232">
        <f t="shared" si="2"/>
        <v>0</v>
      </c>
      <c r="M109" s="232">
        <f t="shared" si="2"/>
        <v>0</v>
      </c>
      <c r="N109" s="232">
        <f t="shared" si="2"/>
        <v>0</v>
      </c>
    </row>
    <row r="110" spans="1:14" x14ac:dyDescent="0.25">
      <c r="A110" t="s">
        <v>147</v>
      </c>
      <c r="B110" t="s">
        <v>153</v>
      </c>
      <c r="C110" t="str">
        <f>VLOOKUP($B110,Totalt!$B$1:$BP$500,MATCH("Kvalitetsgranskad:",Totalt!$B$1:$BP$1,0),FALSE)</f>
        <v>Nej</v>
      </c>
      <c r="E110" t="str">
        <f>VLOOKUP($B110,Miljö!$B$1:$AG$479,MATCH(E$3,Miljö!$B$1:$AK$1,0),FALSE)</f>
        <v>Nordisk residual</v>
      </c>
      <c r="F110">
        <f>VLOOKUP($B110,Miljö!$B$1:$AG$479,MATCH(F$3,Miljö!$B$1:$AK$1,0),FALSE)</f>
        <v>2.36</v>
      </c>
      <c r="G110">
        <f>VLOOKUP($B110,Miljö!$B$1:$AG$479,MATCH(G$3,Miljö!$B$1:$AK$1,0),FALSE)</f>
        <v>483.4</v>
      </c>
      <c r="H110">
        <f>VLOOKUP($B110,Miljö!$B$1:$AG$479,MATCH(H$3,Miljö!$B$1:$AK$1,0),FALSE)</f>
        <v>0.55000000000000004</v>
      </c>
      <c r="J110">
        <f>VLOOKUP($B110,Totalt!$B$1:$BP$500,MATCH("total el",Totalt!$B$1:$BP$1,0),FALSE)</f>
        <v>0</v>
      </c>
      <c r="L110" s="232">
        <f t="shared" si="2"/>
        <v>0</v>
      </c>
      <c r="M110" s="232">
        <f t="shared" si="2"/>
        <v>0</v>
      </c>
      <c r="N110" s="232">
        <f t="shared" si="2"/>
        <v>0</v>
      </c>
    </row>
    <row r="111" spans="1:14" x14ac:dyDescent="0.25">
      <c r="A111" t="s">
        <v>147</v>
      </c>
      <c r="B111" t="s">
        <v>154</v>
      </c>
      <c r="C111" t="str">
        <f>VLOOKUP($B111,Totalt!$B$1:$BP$500,MATCH("Kvalitetsgranskad:",Totalt!$B$1:$BP$1,0),FALSE)</f>
        <v>Nej</v>
      </c>
      <c r="E111" t="str">
        <f>VLOOKUP($B111,Miljö!$B$1:$AG$479,MATCH(E$3,Miljö!$B$1:$AK$1,0),FALSE)</f>
        <v>Nordisk residual</v>
      </c>
      <c r="F111">
        <f>VLOOKUP($B111,Miljö!$B$1:$AG$479,MATCH(F$3,Miljö!$B$1:$AK$1,0),FALSE)</f>
        <v>2.36</v>
      </c>
      <c r="G111">
        <f>VLOOKUP($B111,Miljö!$B$1:$AG$479,MATCH(G$3,Miljö!$B$1:$AK$1,0),FALSE)</f>
        <v>483.4</v>
      </c>
      <c r="H111">
        <f>VLOOKUP($B111,Miljö!$B$1:$AG$479,MATCH(H$3,Miljö!$B$1:$AK$1,0),FALSE)</f>
        <v>0.55000000000000004</v>
      </c>
      <c r="J111">
        <f>VLOOKUP($B111,Totalt!$B$1:$BP$500,MATCH("total el",Totalt!$B$1:$BP$1,0),FALSE)</f>
        <v>0</v>
      </c>
      <c r="L111" s="232">
        <f t="shared" si="2"/>
        <v>0</v>
      </c>
      <c r="M111" s="232">
        <f t="shared" si="2"/>
        <v>0</v>
      </c>
      <c r="N111" s="232">
        <f t="shared" si="2"/>
        <v>0</v>
      </c>
    </row>
    <row r="112" spans="1:14" x14ac:dyDescent="0.25">
      <c r="A112" t="s">
        <v>147</v>
      </c>
      <c r="B112" t="s">
        <v>155</v>
      </c>
      <c r="C112" t="str">
        <f>VLOOKUP($B112,Totalt!$B$1:$BP$500,MATCH("Kvalitetsgranskad:",Totalt!$B$1:$BP$1,0),FALSE)</f>
        <v>Nej</v>
      </c>
      <c r="E112" t="str">
        <f>VLOOKUP($B112,Miljö!$B$1:$AG$479,MATCH(E$3,Miljö!$B$1:$AK$1,0),FALSE)</f>
        <v>Nordisk residual</v>
      </c>
      <c r="F112">
        <f>VLOOKUP($B112,Miljö!$B$1:$AG$479,MATCH(F$3,Miljö!$B$1:$AK$1,0),FALSE)</f>
        <v>2.36</v>
      </c>
      <c r="G112">
        <f>VLOOKUP($B112,Miljö!$B$1:$AG$479,MATCH(G$3,Miljö!$B$1:$AK$1,0),FALSE)</f>
        <v>483.4</v>
      </c>
      <c r="H112">
        <f>VLOOKUP($B112,Miljö!$B$1:$AG$479,MATCH(H$3,Miljö!$B$1:$AK$1,0),FALSE)</f>
        <v>0.55000000000000004</v>
      </c>
      <c r="J112">
        <f>VLOOKUP($B112,Totalt!$B$1:$BP$500,MATCH("total el",Totalt!$B$1:$BP$1,0),FALSE)</f>
        <v>0</v>
      </c>
      <c r="L112" s="232">
        <f t="shared" si="2"/>
        <v>0</v>
      </c>
      <c r="M112" s="232">
        <f t="shared" si="2"/>
        <v>0</v>
      </c>
      <c r="N112" s="232">
        <f t="shared" si="2"/>
        <v>0</v>
      </c>
    </row>
    <row r="113" spans="1:14" x14ac:dyDescent="0.25">
      <c r="A113" t="s">
        <v>156</v>
      </c>
      <c r="B113" t="s">
        <v>157</v>
      </c>
      <c r="C113" t="str">
        <f>VLOOKUP($B113,Totalt!$B$1:$BP$500,MATCH("Kvalitetsgranskad:",Totalt!$B$1:$BP$1,0),FALSE)</f>
        <v>Ja</v>
      </c>
      <c r="E113" t="str">
        <f>VLOOKUP($B113,Miljö!$B$1:$AG$479,MATCH(E$3,Miljö!$B$1:$AK$1,0),FALSE)</f>
        <v>'förnybart'</v>
      </c>
      <c r="F113">
        <f>VLOOKUP($B113,Miljö!$B$1:$AG$479,MATCH(F$3,Miljö!$B$1:$AK$1,0),FALSE)</f>
        <v>1.1000000000000001</v>
      </c>
      <c r="G113">
        <f>VLOOKUP($B113,Miljö!$B$1:$AG$479,MATCH(G$3,Miljö!$B$1:$AK$1,0),FALSE)</f>
        <v>5</v>
      </c>
      <c r="H113">
        <f>VLOOKUP($B113,Miljö!$B$1:$AG$479,MATCH(H$3,Miljö!$B$1:$AK$1,0),FALSE)</f>
        <v>0</v>
      </c>
      <c r="J113">
        <f>VLOOKUP($B113,Totalt!$B$1:$BP$500,MATCH("total el",Totalt!$B$1:$BP$1,0),FALSE)</f>
        <v>0.97426999999999997</v>
      </c>
      <c r="L113" s="232">
        <f t="shared" si="2"/>
        <v>1.0716970000000001</v>
      </c>
      <c r="M113" s="232">
        <f t="shared" si="2"/>
        <v>4.8713499999999996</v>
      </c>
      <c r="N113" s="232">
        <f t="shared" si="2"/>
        <v>0</v>
      </c>
    </row>
    <row r="114" spans="1:14" x14ac:dyDescent="0.25">
      <c r="A114" t="s">
        <v>156</v>
      </c>
      <c r="B114" t="s">
        <v>158</v>
      </c>
      <c r="C114" t="str">
        <f>VLOOKUP($B114,Totalt!$B$1:$BP$500,MATCH("Kvalitetsgranskad:",Totalt!$B$1:$BP$1,0),FALSE)</f>
        <v>Ja</v>
      </c>
      <c r="E114" t="str">
        <f>VLOOKUP($B114,Miljö!$B$1:$AG$479,MATCH(E$3,Miljö!$B$1:$AK$1,0),FALSE)</f>
        <v>Nordisk residual</v>
      </c>
      <c r="F114">
        <f>VLOOKUP($B114,Miljö!$B$1:$AG$479,MATCH(F$3,Miljö!$B$1:$AK$1,0),FALSE)</f>
        <v>2.36</v>
      </c>
      <c r="G114">
        <f>VLOOKUP($B114,Miljö!$B$1:$AG$479,MATCH(G$3,Miljö!$B$1:$AK$1,0),FALSE)</f>
        <v>483.4</v>
      </c>
      <c r="H114">
        <f>VLOOKUP($B114,Miljö!$B$1:$AG$479,MATCH(H$3,Miljö!$B$1:$AK$1,0),FALSE)</f>
        <v>0.55000000000000004</v>
      </c>
      <c r="J114">
        <f>VLOOKUP($B114,Totalt!$B$1:$BP$500,MATCH("total el",Totalt!$B$1:$BP$1,0),FALSE)</f>
        <v>0.11928</v>
      </c>
      <c r="L114" s="232">
        <f t="shared" si="2"/>
        <v>0.2815008</v>
      </c>
      <c r="M114" s="232">
        <f t="shared" si="2"/>
        <v>57.659951999999997</v>
      </c>
      <c r="N114" s="232">
        <f t="shared" si="2"/>
        <v>6.560400000000001E-2</v>
      </c>
    </row>
    <row r="115" spans="1:14" x14ac:dyDescent="0.25">
      <c r="A115" t="s">
        <v>156</v>
      </c>
      <c r="B115" t="s">
        <v>159</v>
      </c>
      <c r="C115" t="str">
        <f>VLOOKUP($B115,Totalt!$B$1:$BP$500,MATCH("Kvalitetsgranskad:",Totalt!$B$1:$BP$1,0),FALSE)</f>
        <v>Ja</v>
      </c>
      <c r="E115" t="str">
        <f>VLOOKUP($B115,Miljö!$B$1:$AG$479,MATCH(E$3,Miljö!$B$1:$AK$1,0),FALSE)</f>
        <v>'Grön el'</v>
      </c>
      <c r="F115">
        <f>VLOOKUP($B115,Miljö!$B$1:$AG$479,MATCH(F$3,Miljö!$B$1:$AK$1,0),FALSE)</f>
        <v>1.1000000000000001</v>
      </c>
      <c r="G115">
        <f>VLOOKUP($B115,Miljö!$B$1:$AG$479,MATCH(G$3,Miljö!$B$1:$AK$1,0),FALSE)</f>
        <v>5</v>
      </c>
      <c r="H115">
        <f>VLOOKUP($B115,Miljö!$B$1:$AG$479,MATCH(H$3,Miljö!$B$1:$AK$1,0),FALSE)</f>
        <v>0.55000000000000004</v>
      </c>
      <c r="J115">
        <f>VLOOKUP($B115,Totalt!$B$1:$BP$500,MATCH("total el",Totalt!$B$1:$BP$1,0),FALSE)</f>
        <v>0.12101000000000001</v>
      </c>
      <c r="L115" s="232">
        <f t="shared" si="2"/>
        <v>0.13311100000000001</v>
      </c>
      <c r="M115" s="232">
        <f t="shared" si="2"/>
        <v>0.60505000000000009</v>
      </c>
      <c r="N115" s="232">
        <f t="shared" si="2"/>
        <v>6.6555500000000004E-2</v>
      </c>
    </row>
    <row r="116" spans="1:14" x14ac:dyDescent="0.25">
      <c r="A116" t="s">
        <v>160</v>
      </c>
      <c r="B116" t="s">
        <v>161</v>
      </c>
      <c r="C116" t="str">
        <f>VLOOKUP($B116,Totalt!$B$1:$BP$500,MATCH("Kvalitetsgranskad:",Totalt!$B$1:$BP$1,0),FALSE)</f>
        <v>Ja</v>
      </c>
      <c r="E116" t="str">
        <f>VLOOKUP($B116,Miljö!$B$1:$AG$479,MATCH(E$3,Miljö!$B$1:$AK$1,0),FALSE)</f>
        <v>Nordisk residual</v>
      </c>
      <c r="F116">
        <f>VLOOKUP($B116,Miljö!$B$1:$AG$479,MATCH(F$3,Miljö!$B$1:$AK$1,0),FALSE)</f>
        <v>2.36</v>
      </c>
      <c r="G116">
        <f>VLOOKUP($B116,Miljö!$B$1:$AG$479,MATCH(G$3,Miljö!$B$1:$AK$1,0),FALSE)</f>
        <v>483.4</v>
      </c>
      <c r="H116">
        <f>VLOOKUP($B116,Miljö!$B$1:$AG$479,MATCH(H$3,Miljö!$B$1:$AK$1,0),FALSE)</f>
        <v>0.55000000000000004</v>
      </c>
      <c r="J116">
        <f>VLOOKUP($B116,Totalt!$B$1:$BP$500,MATCH("total el",Totalt!$B$1:$BP$1,0),FALSE)</f>
        <v>0.87</v>
      </c>
      <c r="L116" s="232">
        <f t="shared" si="2"/>
        <v>2.0531999999999999</v>
      </c>
      <c r="M116" s="232">
        <f t="shared" si="2"/>
        <v>420.55799999999999</v>
      </c>
      <c r="N116" s="232">
        <f t="shared" si="2"/>
        <v>0.47850000000000004</v>
      </c>
    </row>
    <row r="117" spans="1:14" x14ac:dyDescent="0.25">
      <c r="A117" t="s">
        <v>160</v>
      </c>
      <c r="B117" t="s">
        <v>162</v>
      </c>
      <c r="C117" t="str">
        <f>VLOOKUP($B117,Totalt!$B$1:$BP$500,MATCH("Kvalitetsgranskad:",Totalt!$B$1:$BP$1,0),FALSE)</f>
        <v>Ja</v>
      </c>
      <c r="E117" t="str">
        <f>VLOOKUP($B117,Miljö!$B$1:$AG$479,MATCH(E$3,Miljö!$B$1:$AK$1,0),FALSE)</f>
        <v>Nordisk residual</v>
      </c>
      <c r="F117">
        <f>VLOOKUP($B117,Miljö!$B$1:$AG$479,MATCH(F$3,Miljö!$B$1:$AK$1,0),FALSE)</f>
        <v>2.36</v>
      </c>
      <c r="G117">
        <f>VLOOKUP($B117,Miljö!$B$1:$AG$479,MATCH(G$3,Miljö!$B$1:$AK$1,0),FALSE)</f>
        <v>483.4</v>
      </c>
      <c r="H117">
        <f>VLOOKUP($B117,Miljö!$B$1:$AG$479,MATCH(H$3,Miljö!$B$1:$AK$1,0),FALSE)</f>
        <v>0.55000000000000004</v>
      </c>
      <c r="J117">
        <f>VLOOKUP($B117,Totalt!$B$1:$BP$500,MATCH("total el",Totalt!$B$1:$BP$1,0),FALSE)</f>
        <v>0.03</v>
      </c>
      <c r="L117" s="232">
        <f t="shared" si="2"/>
        <v>7.0799999999999988E-2</v>
      </c>
      <c r="M117" s="232">
        <f t="shared" si="2"/>
        <v>14.501999999999999</v>
      </c>
      <c r="N117" s="232">
        <f t="shared" si="2"/>
        <v>1.6500000000000001E-2</v>
      </c>
    </row>
    <row r="118" spans="1:14" x14ac:dyDescent="0.25">
      <c r="A118" t="s">
        <v>160</v>
      </c>
      <c r="B118" t="s">
        <v>163</v>
      </c>
      <c r="C118" t="str">
        <f>VLOOKUP($B118,Totalt!$B$1:$BP$500,MATCH("Kvalitetsgranskad:",Totalt!$B$1:$BP$1,0),FALSE)</f>
        <v>Ja</v>
      </c>
      <c r="E118" t="str">
        <f>VLOOKUP($B118,Miljö!$B$1:$AG$479,MATCH(E$3,Miljö!$B$1:$AK$1,0),FALSE)</f>
        <v>Nordisk residual</v>
      </c>
      <c r="F118">
        <f>VLOOKUP($B118,Miljö!$B$1:$AG$479,MATCH(F$3,Miljö!$B$1:$AK$1,0),FALSE)</f>
        <v>2.36</v>
      </c>
      <c r="G118">
        <f>VLOOKUP($B118,Miljö!$B$1:$AG$479,MATCH(G$3,Miljö!$B$1:$AK$1,0),FALSE)</f>
        <v>483.4</v>
      </c>
      <c r="H118">
        <f>VLOOKUP($B118,Miljö!$B$1:$AG$479,MATCH(H$3,Miljö!$B$1:$AK$1,0),FALSE)</f>
        <v>0.55000000000000004</v>
      </c>
      <c r="J118">
        <f>VLOOKUP($B118,Totalt!$B$1:$BP$500,MATCH("total el",Totalt!$B$1:$BP$1,0),FALSE)</f>
        <v>6.8000000000000005E-2</v>
      </c>
      <c r="L118" s="232">
        <f t="shared" si="2"/>
        <v>0.16048000000000001</v>
      </c>
      <c r="M118" s="232">
        <f t="shared" si="2"/>
        <v>32.871200000000002</v>
      </c>
      <c r="N118" s="232">
        <f t="shared" si="2"/>
        <v>3.7400000000000003E-2</v>
      </c>
    </row>
    <row r="119" spans="1:14" x14ac:dyDescent="0.25">
      <c r="A119" t="s">
        <v>160</v>
      </c>
      <c r="B119" t="s">
        <v>164</v>
      </c>
      <c r="C119" t="str">
        <f>VLOOKUP($B119,Totalt!$B$1:$BP$500,MATCH("Kvalitetsgranskad:",Totalt!$B$1:$BP$1,0),FALSE)</f>
        <v>Ja</v>
      </c>
      <c r="E119" t="str">
        <f>VLOOKUP($B119,Miljö!$B$1:$AG$479,MATCH(E$3,Miljö!$B$1:$AK$1,0),FALSE)</f>
        <v>Nordisk residual</v>
      </c>
      <c r="F119">
        <f>VLOOKUP($B119,Miljö!$B$1:$AG$479,MATCH(F$3,Miljö!$B$1:$AK$1,0),FALSE)</f>
        <v>2.36</v>
      </c>
      <c r="G119">
        <f>VLOOKUP($B119,Miljö!$B$1:$AG$479,MATCH(G$3,Miljö!$B$1:$AK$1,0),FALSE)</f>
        <v>483.4</v>
      </c>
      <c r="H119">
        <f>VLOOKUP($B119,Miljö!$B$1:$AG$479,MATCH(H$3,Miljö!$B$1:$AK$1,0),FALSE)</f>
        <v>0.55000000000000004</v>
      </c>
      <c r="J119">
        <f>VLOOKUP($B119,Totalt!$B$1:$BP$500,MATCH("total el",Totalt!$B$1:$BP$1,0),FALSE)</f>
        <v>14.860000000000001</v>
      </c>
      <c r="L119" s="232">
        <f t="shared" si="2"/>
        <v>35.069600000000001</v>
      </c>
      <c r="M119" s="232">
        <f t="shared" si="2"/>
        <v>7183.3240000000005</v>
      </c>
      <c r="N119" s="232">
        <f t="shared" si="2"/>
        <v>8.1730000000000018</v>
      </c>
    </row>
    <row r="120" spans="1:14" x14ac:dyDescent="0.25">
      <c r="A120" t="s">
        <v>165</v>
      </c>
      <c r="B120" t="s">
        <v>166</v>
      </c>
      <c r="C120" t="str">
        <f>VLOOKUP($B120,Totalt!$B$1:$BP$500,MATCH("Kvalitetsgranskad:",Totalt!$B$1:$BP$1,0),FALSE)</f>
        <v>Ja</v>
      </c>
      <c r="E120" t="str">
        <f>VLOOKUP($B120,Miljö!$B$1:$AG$479,MATCH(E$3,Miljö!$B$1:$AK$1,0),FALSE)</f>
        <v>Nordisk residual</v>
      </c>
      <c r="F120">
        <f>VLOOKUP($B120,Miljö!$B$1:$AG$479,MATCH(F$3,Miljö!$B$1:$AK$1,0),FALSE)</f>
        <v>2.36</v>
      </c>
      <c r="G120">
        <f>VLOOKUP($B120,Miljö!$B$1:$AG$479,MATCH(G$3,Miljö!$B$1:$AK$1,0),FALSE)</f>
        <v>483.4</v>
      </c>
      <c r="H120">
        <f>VLOOKUP($B120,Miljö!$B$1:$AG$479,MATCH(H$3,Miljö!$B$1:$AK$1,0),FALSE)</f>
        <v>0.55000000000000004</v>
      </c>
      <c r="J120">
        <f>VLOOKUP($B120,Totalt!$B$1:$BP$500,MATCH("total el",Totalt!$B$1:$BP$1,0),FALSE)</f>
        <v>1.5041199999999999</v>
      </c>
      <c r="L120" s="232">
        <f t="shared" si="2"/>
        <v>3.5497231999999994</v>
      </c>
      <c r="M120" s="232">
        <f t="shared" si="2"/>
        <v>727.09160799999995</v>
      </c>
      <c r="N120" s="232">
        <f t="shared" si="2"/>
        <v>0.82726600000000006</v>
      </c>
    </row>
    <row r="121" spans="1:14" x14ac:dyDescent="0.25">
      <c r="A121" t="s">
        <v>167</v>
      </c>
      <c r="B121" t="s">
        <v>168</v>
      </c>
      <c r="C121" t="str">
        <f>VLOOKUP($B121,Totalt!$B$1:$BP$500,MATCH("Kvalitetsgranskad:",Totalt!$B$1:$BP$1,0),FALSE)</f>
        <v>Ja</v>
      </c>
      <c r="E121" t="str">
        <f>VLOOKUP($B121,Miljö!$B$1:$AG$479,MATCH(E$3,Miljö!$B$1:$AK$1,0),FALSE)</f>
        <v>'Källmärkt Gävle Energi'</v>
      </c>
      <c r="F121">
        <f>VLOOKUP($B121,Miljö!$B$1:$AG$479,MATCH(F$3,Miljö!$B$1:$AK$1,0),FALSE)</f>
        <v>0.03</v>
      </c>
      <c r="G121">
        <f>VLOOKUP($B121,Miljö!$B$1:$AG$479,MATCH(G$3,Miljö!$B$1:$AK$1,0),FALSE)</f>
        <v>0</v>
      </c>
      <c r="H121">
        <f>VLOOKUP($B121,Miljö!$B$1:$AG$479,MATCH(H$3,Miljö!$B$1:$AK$1,0),FALSE)</f>
        <v>0</v>
      </c>
      <c r="J121">
        <f>VLOOKUP($B121,Totalt!$B$1:$BP$500,MATCH("total el",Totalt!$B$1:$BP$1,0),FALSE)</f>
        <v>20.70871</v>
      </c>
      <c r="L121" s="232">
        <f t="shared" si="2"/>
        <v>0.62126130000000002</v>
      </c>
      <c r="M121" s="232">
        <f t="shared" si="2"/>
        <v>0</v>
      </c>
      <c r="N121" s="232">
        <f t="shared" si="2"/>
        <v>0</v>
      </c>
    </row>
    <row r="122" spans="1:14" x14ac:dyDescent="0.25">
      <c r="A122" t="s">
        <v>169</v>
      </c>
      <c r="B122" t="s">
        <v>170</v>
      </c>
      <c r="C122" t="str">
        <f>VLOOKUP($B122,Totalt!$B$1:$BP$500,MATCH("Kvalitetsgranskad:",Totalt!$B$1:$BP$1,0),FALSE)</f>
        <v>Ja</v>
      </c>
      <c r="E122" t="str">
        <f>VLOOKUP($B122,Miljö!$B$1:$AG$479,MATCH(E$3,Miljö!$B$1:$AK$1,0),FALSE)</f>
        <v>'Bra Miljöval'</v>
      </c>
      <c r="F122">
        <f>VLOOKUP($B122,Miljö!$B$1:$AG$479,MATCH(F$3,Miljö!$B$1:$AK$1,0),FALSE)</f>
        <v>1.1080000000000001</v>
      </c>
      <c r="G122">
        <f>VLOOKUP($B122,Miljö!$B$1:$AG$479,MATCH(G$3,Miljö!$B$1:$AK$1,0),FALSE)</f>
        <v>4.9530000000000003</v>
      </c>
      <c r="H122">
        <f>VLOOKUP($B122,Miljö!$B$1:$AG$479,MATCH(H$3,Miljö!$B$1:$AK$1,0),FALSE)</f>
        <v>0</v>
      </c>
      <c r="J122">
        <f>VLOOKUP($B122,Totalt!$B$1:$BP$500,MATCH("total el",Totalt!$B$1:$BP$1,0),FALSE)</f>
        <v>196.91900000000001</v>
      </c>
      <c r="L122" s="232">
        <f t="shared" si="2"/>
        <v>218.18625200000002</v>
      </c>
      <c r="M122" s="232">
        <f t="shared" si="2"/>
        <v>975.33980700000006</v>
      </c>
      <c r="N122" s="232">
        <f t="shared" si="2"/>
        <v>0</v>
      </c>
    </row>
    <row r="123" spans="1:14" x14ac:dyDescent="0.25">
      <c r="A123" t="s">
        <v>169</v>
      </c>
      <c r="B123" t="s">
        <v>171</v>
      </c>
      <c r="C123" t="str">
        <f>VLOOKUP($B123,Totalt!$B$1:$BP$500,MATCH("Kvalitetsgranskad:",Totalt!$B$1:$BP$1,0),FALSE)</f>
        <v>Ja</v>
      </c>
      <c r="E123" t="str">
        <f>VLOOKUP($B123,Miljö!$B$1:$AG$479,MATCH(E$3,Miljö!$B$1:$AK$1,0),FALSE)</f>
        <v>'Bra Miljöval'</v>
      </c>
      <c r="F123">
        <f>VLOOKUP($B123,Miljö!$B$1:$AG$479,MATCH(F$3,Miljö!$B$1:$AK$1,0),FALSE)</f>
        <v>1.1000000000000001</v>
      </c>
      <c r="G123">
        <f>VLOOKUP($B123,Miljö!$B$1:$AG$479,MATCH(G$3,Miljö!$B$1:$AK$1,0),FALSE)</f>
        <v>5</v>
      </c>
      <c r="H123">
        <f>VLOOKUP($B123,Miljö!$B$1:$AG$479,MATCH(H$3,Miljö!$B$1:$AK$1,0),FALSE)</f>
        <v>0</v>
      </c>
      <c r="J123">
        <f>VLOOKUP($B123,Totalt!$B$1:$BP$500,MATCH("total el",Totalt!$B$1:$BP$1,0),FALSE)</f>
        <v>2.0209999999999999</v>
      </c>
      <c r="L123" s="232">
        <f t="shared" si="2"/>
        <v>2.2231000000000001</v>
      </c>
      <c r="M123" s="232">
        <f t="shared" si="2"/>
        <v>10.105</v>
      </c>
      <c r="N123" s="232">
        <f t="shared" si="2"/>
        <v>0</v>
      </c>
    </row>
    <row r="124" spans="1:14" x14ac:dyDescent="0.25">
      <c r="A124" t="s">
        <v>172</v>
      </c>
      <c r="B124" t="s">
        <v>173</v>
      </c>
      <c r="C124" t="str">
        <f>VLOOKUP($B124,Totalt!$B$1:$BP$500,MATCH("Kvalitetsgranskad:",Totalt!$B$1:$BP$1,0),FALSE)</f>
        <v>Ja</v>
      </c>
      <c r="E124" t="str">
        <f>VLOOKUP($B124,Miljö!$B$1:$AG$479,MATCH(E$3,Miljö!$B$1:$AK$1,0),FALSE)</f>
        <v>'Vattenkraft'</v>
      </c>
      <c r="F124">
        <f>VLOOKUP($B124,Miljö!$B$1:$AG$479,MATCH(F$3,Miljö!$B$1:$AK$1,0),FALSE)</f>
        <v>1.1100000000000001</v>
      </c>
      <c r="G124">
        <f>VLOOKUP($B124,Miljö!$B$1:$AG$479,MATCH(G$3,Miljö!$B$1:$AK$1,0),FALSE)</f>
        <v>9</v>
      </c>
      <c r="H124">
        <f>VLOOKUP($B124,Miljö!$B$1:$AG$479,MATCH(H$3,Miljö!$B$1:$AK$1,0),FALSE)</f>
        <v>0</v>
      </c>
      <c r="J124">
        <f>VLOOKUP($B124,Totalt!$B$1:$BP$500,MATCH("total el",Totalt!$B$1:$BP$1,0),FALSE)</f>
        <v>3.556</v>
      </c>
      <c r="L124" s="232">
        <f t="shared" si="2"/>
        <v>3.9471600000000002</v>
      </c>
      <c r="M124" s="232">
        <f t="shared" si="2"/>
        <v>32.003999999999998</v>
      </c>
      <c r="N124" s="232">
        <f t="shared" si="2"/>
        <v>0</v>
      </c>
    </row>
    <row r="125" spans="1:14" x14ac:dyDescent="0.25">
      <c r="A125" t="s">
        <v>172</v>
      </c>
      <c r="B125" t="s">
        <v>174</v>
      </c>
      <c r="C125" t="str">
        <f>VLOOKUP($B125,Totalt!$B$1:$BP$500,MATCH("Kvalitetsgranskad:",Totalt!$B$1:$BP$1,0),FALSE)</f>
        <v>Ja</v>
      </c>
      <c r="E125" t="str">
        <f>VLOOKUP($B125,Miljö!$B$1:$AG$479,MATCH(E$3,Miljö!$B$1:$AK$1,0),FALSE)</f>
        <v>'Vattenkraft'</v>
      </c>
      <c r="F125">
        <f>VLOOKUP($B125,Miljö!$B$1:$AG$479,MATCH(F$3,Miljö!$B$1:$AK$1,0),FALSE)</f>
        <v>1.1100000000000001</v>
      </c>
      <c r="G125">
        <f>VLOOKUP($B125,Miljö!$B$1:$AG$479,MATCH(G$3,Miljö!$B$1:$AK$1,0),FALSE)</f>
        <v>9</v>
      </c>
      <c r="H125">
        <f>VLOOKUP($B125,Miljö!$B$1:$AG$479,MATCH(H$3,Miljö!$B$1:$AK$1,0),FALSE)</f>
        <v>0</v>
      </c>
      <c r="J125">
        <f>VLOOKUP($B125,Totalt!$B$1:$BP$500,MATCH("total el",Totalt!$B$1:$BP$1,0),FALSE)</f>
        <v>7.4999999999999997E-2</v>
      </c>
      <c r="L125" s="232">
        <f t="shared" si="2"/>
        <v>8.3250000000000005E-2</v>
      </c>
      <c r="M125" s="232">
        <f t="shared" si="2"/>
        <v>0.67499999999999993</v>
      </c>
      <c r="N125" s="232">
        <f t="shared" si="2"/>
        <v>0</v>
      </c>
    </row>
    <row r="126" spans="1:14" x14ac:dyDescent="0.25">
      <c r="A126" t="s">
        <v>175</v>
      </c>
      <c r="B126" t="s">
        <v>176</v>
      </c>
      <c r="C126" t="str">
        <f>VLOOKUP($B126,Totalt!$B$1:$BP$500,MATCH("Kvalitetsgranskad:",Totalt!$B$1:$BP$1,0),FALSE)</f>
        <v>Ja</v>
      </c>
      <c r="E126" t="str">
        <f>VLOOKUP($B126,Miljö!$B$1:$AG$479,MATCH(E$3,Miljö!$B$1:$AK$1,0),FALSE)</f>
        <v>'Förnybar vattenkraft'</v>
      </c>
      <c r="F126">
        <f>VLOOKUP($B126,Miljö!$B$1:$AG$479,MATCH(F$3,Miljö!$B$1:$AK$1,0),FALSE)</f>
        <v>1.1000000000000001</v>
      </c>
      <c r="G126">
        <f>VLOOKUP($B126,Miljö!$B$1:$AG$479,MATCH(G$3,Miljö!$B$1:$AK$1,0),FALSE)</f>
        <v>0</v>
      </c>
      <c r="H126">
        <f>VLOOKUP($B126,Miljö!$B$1:$AG$479,MATCH(H$3,Miljö!$B$1:$AK$1,0),FALSE)</f>
        <v>0</v>
      </c>
      <c r="J126">
        <f>VLOOKUP($B126,Totalt!$B$1:$BP$500,MATCH("total el",Totalt!$B$1:$BP$1,0),FALSE)</f>
        <v>0.26</v>
      </c>
      <c r="L126" s="232">
        <f t="shared" si="2"/>
        <v>0.28600000000000003</v>
      </c>
      <c r="M126" s="232">
        <f t="shared" si="2"/>
        <v>0</v>
      </c>
      <c r="N126" s="232">
        <f t="shared" si="2"/>
        <v>0</v>
      </c>
    </row>
    <row r="127" spans="1:14" x14ac:dyDescent="0.25">
      <c r="A127" t="s">
        <v>177</v>
      </c>
      <c r="B127" t="s">
        <v>178</v>
      </c>
      <c r="C127" t="str">
        <f>VLOOKUP($B127,Totalt!$B$1:$BP$500,MATCH("Kvalitetsgranskad:",Totalt!$B$1:$BP$1,0),FALSE)</f>
        <v>Ja</v>
      </c>
      <c r="E127" t="str">
        <f>VLOOKUP($B127,Miljö!$B$1:$AG$479,MATCH(E$3,Miljö!$B$1:$AK$1,0),FALSE)</f>
        <v>'El från Karlstads Energi'</v>
      </c>
      <c r="F127">
        <f>VLOOKUP($B127,Miljö!$B$1:$AG$479,MATCH(F$3,Miljö!$B$1:$AK$1,0),FALSE)</f>
        <v>0</v>
      </c>
      <c r="G127">
        <f>VLOOKUP($B127,Miljö!$B$1:$AG$479,MATCH(G$3,Miljö!$B$1:$AK$1,0),FALSE)</f>
        <v>0</v>
      </c>
      <c r="H127">
        <f>VLOOKUP($B127,Miljö!$B$1:$AG$479,MATCH(H$3,Miljö!$B$1:$AK$1,0),FALSE)</f>
        <v>0</v>
      </c>
      <c r="J127">
        <f>VLOOKUP($B127,Totalt!$B$1:$BP$500,MATCH("total el",Totalt!$B$1:$BP$1,0),FALSE)</f>
        <v>0.33</v>
      </c>
      <c r="L127" s="232">
        <f t="shared" si="2"/>
        <v>0</v>
      </c>
      <c r="M127" s="232">
        <f t="shared" si="2"/>
        <v>0</v>
      </c>
      <c r="N127" s="232">
        <f t="shared" si="2"/>
        <v>0</v>
      </c>
    </row>
    <row r="128" spans="1:14" x14ac:dyDescent="0.25">
      <c r="A128" t="s">
        <v>177</v>
      </c>
      <c r="B128" t="s">
        <v>179</v>
      </c>
      <c r="C128" t="str">
        <f>VLOOKUP($B128,Totalt!$B$1:$BP$500,MATCH("Kvalitetsgranskad:",Totalt!$B$1:$BP$1,0),FALSE)</f>
        <v>Ja</v>
      </c>
      <c r="E128" t="str">
        <f>VLOOKUP($B128,Miljö!$B$1:$AG$479,MATCH(E$3,Miljö!$B$1:$AK$1,0),FALSE)</f>
        <v>'Karlstads Energi'</v>
      </c>
      <c r="F128">
        <f>VLOOKUP($B128,Miljö!$B$1:$AG$479,MATCH(F$3,Miljö!$B$1:$AK$1,0),FALSE)</f>
        <v>0</v>
      </c>
      <c r="G128">
        <f>VLOOKUP($B128,Miljö!$B$1:$AG$479,MATCH(G$3,Miljö!$B$1:$AK$1,0),FALSE)</f>
        <v>0</v>
      </c>
      <c r="H128">
        <f>VLOOKUP($B128,Miljö!$B$1:$AG$479,MATCH(H$3,Miljö!$B$1:$AK$1,0),FALSE)</f>
        <v>0</v>
      </c>
      <c r="J128">
        <f>VLOOKUP($B128,Totalt!$B$1:$BP$500,MATCH("total el",Totalt!$B$1:$BP$1,0),FALSE)</f>
        <v>0.90200000000000002</v>
      </c>
      <c r="L128" s="232">
        <f t="shared" si="2"/>
        <v>0</v>
      </c>
      <c r="M128" s="232">
        <f t="shared" si="2"/>
        <v>0</v>
      </c>
      <c r="N128" s="232">
        <f t="shared" si="2"/>
        <v>0</v>
      </c>
    </row>
    <row r="129" spans="1:14" x14ac:dyDescent="0.25">
      <c r="A129" t="s">
        <v>177</v>
      </c>
      <c r="B129" t="s">
        <v>180</v>
      </c>
      <c r="C129" t="str">
        <f>VLOOKUP($B129,Totalt!$B$1:$BP$500,MATCH("Kvalitetsgranskad:",Totalt!$B$1:$BP$1,0),FALSE)</f>
        <v>Ja</v>
      </c>
      <c r="E129" t="str">
        <f>VLOOKUP($B129,Miljö!$B$1:$AG$479,MATCH(E$3,Miljö!$B$1:$AK$1,0),FALSE)</f>
        <v>'El från Karlstads Energi'</v>
      </c>
      <c r="F129">
        <f>VLOOKUP($B129,Miljö!$B$1:$AG$479,MATCH(F$3,Miljö!$B$1:$AK$1,0),FALSE)</f>
        <v>0</v>
      </c>
      <c r="G129">
        <f>VLOOKUP($B129,Miljö!$B$1:$AG$479,MATCH(G$3,Miljö!$B$1:$AK$1,0),FALSE)</f>
        <v>0</v>
      </c>
      <c r="H129">
        <f>VLOOKUP($B129,Miljö!$B$1:$AG$479,MATCH(H$3,Miljö!$B$1:$AK$1,0),FALSE)</f>
        <v>0</v>
      </c>
      <c r="J129">
        <f>VLOOKUP($B129,Totalt!$B$1:$BP$500,MATCH("total el",Totalt!$B$1:$BP$1,0),FALSE)</f>
        <v>2E-3</v>
      </c>
      <c r="L129" s="232">
        <f t="shared" si="2"/>
        <v>0</v>
      </c>
      <c r="M129" s="232">
        <f t="shared" si="2"/>
        <v>0</v>
      </c>
      <c r="N129" s="232">
        <f t="shared" si="2"/>
        <v>0</v>
      </c>
    </row>
    <row r="130" spans="1:14" x14ac:dyDescent="0.25">
      <c r="A130" t="s">
        <v>181</v>
      </c>
      <c r="B130" t="s">
        <v>182</v>
      </c>
      <c r="C130" t="str">
        <f>VLOOKUP($B130,Totalt!$B$1:$BP$500,MATCH("Kvalitetsgranskad:",Totalt!$B$1:$BP$1,0),FALSE)</f>
        <v>Ja</v>
      </c>
      <c r="E130" t="str">
        <f>VLOOKUP($B130,Miljö!$B$1:$AG$479,MATCH(E$3,Miljö!$B$1:$AK$1,0),FALSE)</f>
        <v>'Vattenkraftsel'</v>
      </c>
      <c r="F130">
        <f>VLOOKUP($B130,Miljö!$B$1:$AG$479,MATCH(F$3,Miljö!$B$1:$AK$1,0),FALSE)</f>
        <v>1.1000000000000001</v>
      </c>
      <c r="G130">
        <f>VLOOKUP($B130,Miljö!$B$1:$AG$479,MATCH(G$3,Miljö!$B$1:$AK$1,0),FALSE)</f>
        <v>0</v>
      </c>
      <c r="H130">
        <f>VLOOKUP($B130,Miljö!$B$1:$AG$479,MATCH(H$3,Miljö!$B$1:$AK$1,0),FALSE)</f>
        <v>0</v>
      </c>
      <c r="J130">
        <f>VLOOKUP($B130,Totalt!$B$1:$BP$500,MATCH("total el",Totalt!$B$1:$BP$1,0),FALSE)</f>
        <v>21.229600000000001</v>
      </c>
      <c r="L130" s="232">
        <f t="shared" si="2"/>
        <v>23.352560000000004</v>
      </c>
      <c r="M130" s="232">
        <f t="shared" si="2"/>
        <v>0</v>
      </c>
      <c r="N130" s="232">
        <f t="shared" si="2"/>
        <v>0</v>
      </c>
    </row>
    <row r="131" spans="1:14" x14ac:dyDescent="0.25">
      <c r="A131" t="s">
        <v>183</v>
      </c>
      <c r="B131" t="s">
        <v>184</v>
      </c>
      <c r="C131" t="str">
        <f>VLOOKUP($B131,Totalt!$B$1:$BP$500,MATCH("Kvalitetsgranskad:",Totalt!$B$1:$BP$1,0),FALSE)</f>
        <v>Ja</v>
      </c>
      <c r="E131" t="str">
        <f>VLOOKUP($B131,Miljö!$B$1:$AG$479,MATCH(E$3,Miljö!$B$1:$AK$1,0),FALSE)</f>
        <v>Nordisk residual</v>
      </c>
      <c r="F131">
        <f>VLOOKUP($B131,Miljö!$B$1:$AG$479,MATCH(F$3,Miljö!$B$1:$AK$1,0),FALSE)</f>
        <v>2.36</v>
      </c>
      <c r="G131">
        <f>VLOOKUP($B131,Miljö!$B$1:$AG$479,MATCH(G$3,Miljö!$B$1:$AK$1,0),FALSE)</f>
        <v>483.4</v>
      </c>
      <c r="H131">
        <f>VLOOKUP($B131,Miljö!$B$1:$AG$479,MATCH(H$3,Miljö!$B$1:$AK$1,0),FALSE)</f>
        <v>0.55000000000000004</v>
      </c>
      <c r="J131">
        <f>VLOOKUP($B131,Totalt!$B$1:$BP$500,MATCH("total el",Totalt!$B$1:$BP$1,0),FALSE)</f>
        <v>1.296</v>
      </c>
      <c r="L131" s="232">
        <f t="shared" si="2"/>
        <v>3.0585599999999999</v>
      </c>
      <c r="M131" s="232">
        <f t="shared" si="2"/>
        <v>626.4864</v>
      </c>
      <c r="N131" s="232">
        <f t="shared" si="2"/>
        <v>0.7128000000000001</v>
      </c>
    </row>
    <row r="132" spans="1:14" x14ac:dyDescent="0.25">
      <c r="A132" t="s">
        <v>185</v>
      </c>
      <c r="B132" t="s">
        <v>186</v>
      </c>
      <c r="C132" t="str">
        <f>VLOOKUP($B132,Totalt!$B$1:$BP$500,MATCH("Kvalitetsgranskad:",Totalt!$B$1:$BP$1,0),FALSE)</f>
        <v>Ja</v>
      </c>
      <c r="E132" t="str">
        <f>VLOOKUP($B132,Miljö!$B$1:$AG$479,MATCH(E$3,Miljö!$B$1:$AK$1,0),FALSE)</f>
        <v>Nordisk residual</v>
      </c>
      <c r="F132">
        <f>VLOOKUP($B132,Miljö!$B$1:$AG$479,MATCH(F$3,Miljö!$B$1:$AK$1,0),FALSE)</f>
        <v>2.36</v>
      </c>
      <c r="G132">
        <f>VLOOKUP($B132,Miljö!$B$1:$AG$479,MATCH(G$3,Miljö!$B$1:$AK$1,0),FALSE)</f>
        <v>483.4</v>
      </c>
      <c r="H132">
        <f>VLOOKUP($B132,Miljö!$B$1:$AG$479,MATCH(H$3,Miljö!$B$1:$AK$1,0),FALSE)</f>
        <v>0.55000000000000004</v>
      </c>
      <c r="J132">
        <f>VLOOKUP($B132,Totalt!$B$1:$BP$500,MATCH("total el",Totalt!$B$1:$BP$1,0),FALSE)</f>
        <v>1.6739999999999999</v>
      </c>
      <c r="L132" s="232">
        <f t="shared" si="2"/>
        <v>3.9506399999999995</v>
      </c>
      <c r="M132" s="232">
        <f t="shared" si="2"/>
        <v>809.21159999999998</v>
      </c>
      <c r="N132" s="232">
        <f t="shared" si="2"/>
        <v>0.92070000000000007</v>
      </c>
    </row>
    <row r="133" spans="1:14" x14ac:dyDescent="0.25">
      <c r="A133" t="s">
        <v>185</v>
      </c>
      <c r="B133" t="s">
        <v>187</v>
      </c>
      <c r="C133" t="str">
        <f>VLOOKUP($B133,Totalt!$B$1:$BP$500,MATCH("Kvalitetsgranskad:",Totalt!$B$1:$BP$1,0),FALSE)</f>
        <v>Ja</v>
      </c>
      <c r="E133" t="str">
        <f>VLOOKUP($B133,Miljö!$B$1:$AG$479,MATCH(E$3,Miljö!$B$1:$AK$1,0),FALSE)</f>
        <v>Nordisk residual</v>
      </c>
      <c r="F133">
        <f>VLOOKUP($B133,Miljö!$B$1:$AG$479,MATCH(F$3,Miljö!$B$1:$AK$1,0),FALSE)</f>
        <v>2.36</v>
      </c>
      <c r="G133">
        <f>VLOOKUP($B133,Miljö!$B$1:$AG$479,MATCH(G$3,Miljö!$B$1:$AK$1,0),FALSE)</f>
        <v>483.4</v>
      </c>
      <c r="H133">
        <f>VLOOKUP($B133,Miljö!$B$1:$AG$479,MATCH(H$3,Miljö!$B$1:$AK$1,0),FALSE)</f>
        <v>0.55000000000000004</v>
      </c>
      <c r="J133">
        <f>VLOOKUP($B133,Totalt!$B$1:$BP$500,MATCH("total el",Totalt!$B$1:$BP$1,0),FALSE)</f>
        <v>0.183</v>
      </c>
      <c r="L133" s="232">
        <f t="shared" ref="L133:N196" si="3">IF(ISERROR($J133*F133),"",$J133*F133)</f>
        <v>0.43187999999999999</v>
      </c>
      <c r="M133" s="232">
        <f t="shared" si="3"/>
        <v>88.462199999999996</v>
      </c>
      <c r="N133" s="232">
        <f t="shared" si="3"/>
        <v>0.10065</v>
      </c>
    </row>
    <row r="134" spans="1:14" x14ac:dyDescent="0.25">
      <c r="A134" t="s">
        <v>185</v>
      </c>
      <c r="B134" t="s">
        <v>188</v>
      </c>
      <c r="C134" t="str">
        <f>VLOOKUP($B134,Totalt!$B$1:$BP$500,MATCH("Kvalitetsgranskad:",Totalt!$B$1:$BP$1,0),FALSE)</f>
        <v>Ja</v>
      </c>
      <c r="E134" t="str">
        <f>VLOOKUP($B134,Miljö!$B$1:$AG$479,MATCH(E$3,Miljö!$B$1:$AK$1,0),FALSE)</f>
        <v>Nordisk residual</v>
      </c>
      <c r="F134">
        <f>VLOOKUP($B134,Miljö!$B$1:$AG$479,MATCH(F$3,Miljö!$B$1:$AK$1,0),FALSE)</f>
        <v>2.36</v>
      </c>
      <c r="G134">
        <f>VLOOKUP($B134,Miljö!$B$1:$AG$479,MATCH(G$3,Miljö!$B$1:$AK$1,0),FALSE)</f>
        <v>483.4</v>
      </c>
      <c r="H134">
        <f>VLOOKUP($B134,Miljö!$B$1:$AG$479,MATCH(H$3,Miljö!$B$1:$AK$1,0),FALSE)</f>
        <v>0.55000000000000004</v>
      </c>
      <c r="J134">
        <f>VLOOKUP($B134,Totalt!$B$1:$BP$500,MATCH("total el",Totalt!$B$1:$BP$1,0),FALSE)</f>
        <v>5.9249999999999997E-2</v>
      </c>
      <c r="L134" s="232">
        <f t="shared" si="3"/>
        <v>0.13982999999999998</v>
      </c>
      <c r="M134" s="232">
        <f t="shared" si="3"/>
        <v>28.641449999999999</v>
      </c>
      <c r="N134" s="232">
        <f t="shared" si="3"/>
        <v>3.2587499999999998E-2</v>
      </c>
    </row>
    <row r="135" spans="1:14" x14ac:dyDescent="0.25">
      <c r="A135" t="s">
        <v>185</v>
      </c>
      <c r="B135" t="s">
        <v>189</v>
      </c>
      <c r="C135" t="str">
        <f>VLOOKUP($B135,Totalt!$B$1:$BP$500,MATCH("Kvalitetsgranskad:",Totalt!$B$1:$BP$1,0),FALSE)</f>
        <v>Ja</v>
      </c>
      <c r="E135" t="str">
        <f>VLOOKUP($B135,Miljö!$B$1:$AG$479,MATCH(E$3,Miljö!$B$1:$AK$1,0),FALSE)</f>
        <v>Nordisk residual</v>
      </c>
      <c r="F135">
        <f>VLOOKUP($B135,Miljö!$B$1:$AG$479,MATCH(F$3,Miljö!$B$1:$AK$1,0),FALSE)</f>
        <v>2.36</v>
      </c>
      <c r="G135">
        <f>VLOOKUP($B135,Miljö!$B$1:$AG$479,MATCH(G$3,Miljö!$B$1:$AK$1,0),FALSE)</f>
        <v>483.4</v>
      </c>
      <c r="H135">
        <f>VLOOKUP($B135,Miljö!$B$1:$AG$479,MATCH(H$3,Miljö!$B$1:$AK$1,0),FALSE)</f>
        <v>0.55000000000000004</v>
      </c>
      <c r="J135">
        <f>VLOOKUP($B135,Totalt!$B$1:$BP$500,MATCH("total el",Totalt!$B$1:$BP$1,0),FALSE)</f>
        <v>1.47</v>
      </c>
      <c r="L135" s="232">
        <f t="shared" si="3"/>
        <v>3.4691999999999998</v>
      </c>
      <c r="M135" s="232">
        <f t="shared" si="3"/>
        <v>710.59799999999996</v>
      </c>
      <c r="N135" s="232">
        <f t="shared" si="3"/>
        <v>0.8085</v>
      </c>
    </row>
    <row r="136" spans="1:14" x14ac:dyDescent="0.25">
      <c r="A136" t="s">
        <v>190</v>
      </c>
      <c r="B136" t="s">
        <v>191</v>
      </c>
      <c r="C136" t="str">
        <f>VLOOKUP($B136,Totalt!$B$1:$BP$500,MATCH("Kvalitetsgranskad:",Totalt!$B$1:$BP$1,0),FALSE)</f>
        <v>Ja</v>
      </c>
      <c r="E136" t="str">
        <f>VLOOKUP($B136,Miljö!$B$1:$AG$479,MATCH(E$3,Miljö!$B$1:$AK$1,0),FALSE)</f>
        <v>'Vatten el'</v>
      </c>
      <c r="F136">
        <f>VLOOKUP($B136,Miljö!$B$1:$AG$479,MATCH(F$3,Miljö!$B$1:$AK$1,0),FALSE)</f>
        <v>1.1000000000000001</v>
      </c>
      <c r="G136">
        <f>VLOOKUP($B136,Miljö!$B$1:$AG$479,MATCH(G$3,Miljö!$B$1:$AK$1,0),FALSE)</f>
        <v>1.4999999999999999E-4</v>
      </c>
      <c r="H136">
        <f>VLOOKUP($B136,Miljö!$B$1:$AG$479,MATCH(H$3,Miljö!$B$1:$AK$1,0),FALSE)</f>
        <v>0</v>
      </c>
      <c r="J136">
        <f>VLOOKUP($B136,Totalt!$B$1:$BP$500,MATCH("total el",Totalt!$B$1:$BP$1,0),FALSE)</f>
        <v>0.72199999999999998</v>
      </c>
      <c r="L136" s="232">
        <f t="shared" si="3"/>
        <v>0.79420000000000002</v>
      </c>
      <c r="M136" s="232">
        <f t="shared" si="3"/>
        <v>1.0829999999999999E-4</v>
      </c>
      <c r="N136" s="232">
        <f t="shared" si="3"/>
        <v>0</v>
      </c>
    </row>
    <row r="137" spans="1:14" x14ac:dyDescent="0.25">
      <c r="A137" t="s">
        <v>192</v>
      </c>
      <c r="B137" t="s">
        <v>193</v>
      </c>
      <c r="C137" t="str">
        <f>VLOOKUP($B137,Totalt!$B$1:$BP$500,MATCH("Kvalitetsgranskad:",Totalt!$B$1:$BP$1,0),FALSE)</f>
        <v>Ja</v>
      </c>
      <c r="E137" t="str">
        <f>VLOOKUP($B137,Miljö!$B$1:$AG$479,MATCH(E$3,Miljö!$B$1:$AK$1,0),FALSE)</f>
        <v>'Biokraft'</v>
      </c>
      <c r="F137">
        <f>VLOOKUP($B137,Miljö!$B$1:$AG$479,MATCH(F$3,Miljö!$B$1:$AK$1,0),FALSE)</f>
        <v>0.31</v>
      </c>
      <c r="G137">
        <f>VLOOKUP($B137,Miljö!$B$1:$AG$479,MATCH(G$3,Miljö!$B$1:$AK$1,0),FALSE)</f>
        <v>0</v>
      </c>
      <c r="H137">
        <f>VLOOKUP($B137,Miljö!$B$1:$AG$479,MATCH(H$3,Miljö!$B$1:$AK$1,0),FALSE)</f>
        <v>0</v>
      </c>
      <c r="J137">
        <f>VLOOKUP($B137,Totalt!$B$1:$BP$500,MATCH("total el",Totalt!$B$1:$BP$1,0),FALSE)</f>
        <v>9.5815300000000008</v>
      </c>
      <c r="L137" s="232">
        <f t="shared" si="3"/>
        <v>2.9702743000000003</v>
      </c>
      <c r="M137" s="232">
        <f t="shared" si="3"/>
        <v>0</v>
      </c>
      <c r="N137" s="232">
        <f t="shared" si="3"/>
        <v>0</v>
      </c>
    </row>
    <row r="138" spans="1:14" x14ac:dyDescent="0.25">
      <c r="A138" t="s">
        <v>194</v>
      </c>
      <c r="B138" t="s">
        <v>195</v>
      </c>
      <c r="C138" t="str">
        <f>VLOOKUP($B138,Totalt!$B$1:$BP$500,MATCH("Kvalitetsgranskad:",Totalt!$B$1:$BP$1,0),FALSE)</f>
        <v>Ja</v>
      </c>
      <c r="E138" t="str">
        <f>VLOOKUP($B138,Miljö!$B$1:$AG$479,MATCH(E$3,Miljö!$B$1:$AK$1,0),FALSE)</f>
        <v>Nordisk residual</v>
      </c>
      <c r="F138">
        <f>VLOOKUP($B138,Miljö!$B$1:$AG$479,MATCH(F$3,Miljö!$B$1:$AK$1,0),FALSE)</f>
        <v>2.36</v>
      </c>
      <c r="G138">
        <f>VLOOKUP($B138,Miljö!$B$1:$AG$479,MATCH(G$3,Miljö!$B$1:$AK$1,0),FALSE)</f>
        <v>483.4</v>
      </c>
      <c r="H138">
        <f>VLOOKUP($B138,Miljö!$B$1:$AG$479,MATCH(H$3,Miljö!$B$1:$AK$1,0),FALSE)</f>
        <v>0.55000000000000004</v>
      </c>
      <c r="J138">
        <f>VLOOKUP($B138,Totalt!$B$1:$BP$500,MATCH("total el",Totalt!$B$1:$BP$1,0),FALSE)</f>
        <v>9.1</v>
      </c>
      <c r="L138" s="232">
        <f t="shared" si="3"/>
        <v>21.475999999999999</v>
      </c>
      <c r="M138" s="232">
        <f t="shared" si="3"/>
        <v>4398.9399999999996</v>
      </c>
      <c r="N138" s="232">
        <f t="shared" si="3"/>
        <v>5.0049999999999999</v>
      </c>
    </row>
    <row r="139" spans="1:14" x14ac:dyDescent="0.25">
      <c r="A139" t="s">
        <v>194</v>
      </c>
      <c r="B139" t="s">
        <v>196</v>
      </c>
      <c r="C139" t="str">
        <f>VLOOKUP($B139,Totalt!$B$1:$BP$500,MATCH("Kvalitetsgranskad:",Totalt!$B$1:$BP$1,0),FALSE)</f>
        <v>Ja</v>
      </c>
      <c r="E139" t="str">
        <f>VLOOKUP($B139,Miljö!$B$1:$AG$479,MATCH(E$3,Miljö!$B$1:$AK$1,0),FALSE)</f>
        <v>Nordisk residual</v>
      </c>
      <c r="F139">
        <f>VLOOKUP($B139,Miljö!$B$1:$AG$479,MATCH(F$3,Miljö!$B$1:$AK$1,0),FALSE)</f>
        <v>2.36</v>
      </c>
      <c r="G139">
        <f>VLOOKUP($B139,Miljö!$B$1:$AG$479,MATCH(G$3,Miljö!$B$1:$AK$1,0),FALSE)</f>
        <v>483.4</v>
      </c>
      <c r="H139">
        <f>VLOOKUP($B139,Miljö!$B$1:$AG$479,MATCH(H$3,Miljö!$B$1:$AK$1,0),FALSE)</f>
        <v>0.55000000000000004</v>
      </c>
      <c r="J139">
        <f>VLOOKUP($B139,Totalt!$B$1:$BP$500,MATCH("total el",Totalt!$B$1:$BP$1,0),FALSE)</f>
        <v>0.64</v>
      </c>
      <c r="L139" s="232">
        <f t="shared" si="3"/>
        <v>1.5104</v>
      </c>
      <c r="M139" s="232">
        <f t="shared" si="3"/>
        <v>309.37599999999998</v>
      </c>
      <c r="N139" s="232">
        <f t="shared" si="3"/>
        <v>0.35200000000000004</v>
      </c>
    </row>
    <row r="140" spans="1:14" x14ac:dyDescent="0.25">
      <c r="A140" t="s">
        <v>197</v>
      </c>
      <c r="B140" t="s">
        <v>198</v>
      </c>
      <c r="C140" t="str">
        <f>VLOOKUP($B140,Totalt!$B$1:$BP$500,MATCH("Kvalitetsgranskad:",Totalt!$B$1:$BP$1,0),FALSE)</f>
        <v>Ja</v>
      </c>
      <c r="E140" t="str">
        <f>VLOOKUP($B140,Miljö!$B$1:$AG$479,MATCH(E$3,Miljö!$B$1:$AK$1,0),FALSE)</f>
        <v>'Vattenkraft'</v>
      </c>
      <c r="F140">
        <f>VLOOKUP($B140,Miljö!$B$1:$AG$479,MATCH(F$3,Miljö!$B$1:$AK$1,0),FALSE)</f>
        <v>1.1000000000000001</v>
      </c>
      <c r="G140">
        <f>VLOOKUP($B140,Miljö!$B$1:$AG$479,MATCH(G$3,Miljö!$B$1:$AK$1,0),FALSE)</f>
        <v>0</v>
      </c>
      <c r="H140">
        <f>VLOOKUP($B140,Miljö!$B$1:$AG$479,MATCH(H$3,Miljö!$B$1:$AK$1,0),FALSE)</f>
        <v>0</v>
      </c>
      <c r="J140">
        <f>VLOOKUP($B140,Totalt!$B$1:$BP$500,MATCH("total el",Totalt!$B$1:$BP$1,0),FALSE)</f>
        <v>0.34950799999999999</v>
      </c>
      <c r="L140" s="232">
        <f t="shared" si="3"/>
        <v>0.38445879999999999</v>
      </c>
      <c r="M140" s="232">
        <f t="shared" si="3"/>
        <v>0</v>
      </c>
      <c r="N140" s="232">
        <f t="shared" si="3"/>
        <v>0</v>
      </c>
    </row>
    <row r="141" spans="1:14" x14ac:dyDescent="0.25">
      <c r="A141" t="s">
        <v>199</v>
      </c>
      <c r="B141" t="s">
        <v>200</v>
      </c>
      <c r="C141" t="str">
        <f>VLOOKUP($B141,Totalt!$B$1:$BP$500,MATCH("Kvalitetsgranskad:",Totalt!$B$1:$BP$1,0),FALSE)</f>
        <v>Ja</v>
      </c>
      <c r="E141" t="str">
        <f>VLOOKUP($B141,Miljö!$B$1:$AG$479,MATCH(E$3,Miljö!$B$1:$AK$1,0),FALSE)</f>
        <v>'vattenkraft El'</v>
      </c>
      <c r="F141">
        <f>VLOOKUP($B141,Miljö!$B$1:$AG$479,MATCH(F$3,Miljö!$B$1:$AK$1,0),FALSE)</f>
        <v>1.1000000000000001</v>
      </c>
      <c r="G141">
        <f>VLOOKUP($B141,Miljö!$B$1:$AG$479,MATCH(G$3,Miljö!$B$1:$AK$1,0),FALSE)</f>
        <v>0</v>
      </c>
      <c r="H141">
        <f>VLOOKUP($B141,Miljö!$B$1:$AG$479,MATCH(H$3,Miljö!$B$1:$AK$1,0),FALSE)</f>
        <v>0</v>
      </c>
      <c r="J141">
        <f>VLOOKUP($B141,Totalt!$B$1:$BP$500,MATCH("total el",Totalt!$B$1:$BP$1,0),FALSE)</f>
        <v>1</v>
      </c>
      <c r="L141" s="232">
        <f t="shared" si="3"/>
        <v>1.1000000000000001</v>
      </c>
      <c r="M141" s="232">
        <f t="shared" si="3"/>
        <v>0</v>
      </c>
      <c r="N141" s="232">
        <f t="shared" si="3"/>
        <v>0</v>
      </c>
    </row>
    <row r="142" spans="1:14" x14ac:dyDescent="0.25">
      <c r="A142" t="s">
        <v>201</v>
      </c>
      <c r="B142" t="s">
        <v>202</v>
      </c>
      <c r="C142" t="str">
        <f>VLOOKUP($B142,Totalt!$B$1:$BP$500,MATCH("Kvalitetsgranskad:",Totalt!$B$1:$BP$1,0),FALSE)</f>
        <v>Nej</v>
      </c>
      <c r="E142" t="str">
        <f>VLOOKUP($B142,Miljö!$B$1:$AG$479,MATCH(E$3,Miljö!$B$1:$AK$1,0),FALSE)</f>
        <v>Nordisk residual</v>
      </c>
      <c r="F142">
        <f>VLOOKUP($B142,Miljö!$B$1:$AG$479,MATCH(F$3,Miljö!$B$1:$AK$1,0),FALSE)</f>
        <v>2.36</v>
      </c>
      <c r="G142">
        <f>VLOOKUP($B142,Miljö!$B$1:$AG$479,MATCH(G$3,Miljö!$B$1:$AK$1,0),FALSE)</f>
        <v>483.4</v>
      </c>
      <c r="H142">
        <f>VLOOKUP($B142,Miljö!$B$1:$AG$479,MATCH(H$3,Miljö!$B$1:$AK$1,0),FALSE)</f>
        <v>0.55000000000000004</v>
      </c>
      <c r="J142">
        <f>VLOOKUP($B142,Totalt!$B$1:$BP$500,MATCH("total el",Totalt!$B$1:$BP$1,0),FALSE)</f>
        <v>0</v>
      </c>
      <c r="L142" s="232">
        <f t="shared" si="3"/>
        <v>0</v>
      </c>
      <c r="M142" s="232">
        <f t="shared" si="3"/>
        <v>0</v>
      </c>
      <c r="N142" s="232">
        <f t="shared" si="3"/>
        <v>0</v>
      </c>
    </row>
    <row r="143" spans="1:14" x14ac:dyDescent="0.25">
      <c r="A143" t="s">
        <v>201</v>
      </c>
      <c r="B143" t="s">
        <v>203</v>
      </c>
      <c r="C143" t="str">
        <f>VLOOKUP($B143,Totalt!$B$1:$BP$500,MATCH("Kvalitetsgranskad:",Totalt!$B$1:$BP$1,0),FALSE)</f>
        <v>Ja</v>
      </c>
      <c r="E143" t="str">
        <f>VLOOKUP($B143,Miljö!$B$1:$AG$479,MATCH(E$3,Miljö!$B$1:$AK$1,0),FALSE)</f>
        <v>'Jämtkraft lokalprisel'</v>
      </c>
      <c r="F143">
        <f>VLOOKUP($B143,Miljö!$B$1:$AG$479,MATCH(F$3,Miljö!$B$1:$AK$1,0),FALSE)</f>
        <v>2.36</v>
      </c>
      <c r="G143">
        <f>VLOOKUP($B143,Miljö!$B$1:$AG$479,MATCH(G$3,Miljö!$B$1:$AK$1,0),FALSE)</f>
        <v>2.9</v>
      </c>
      <c r="H143">
        <f>VLOOKUP($B143,Miljö!$B$1:$AG$479,MATCH(H$3,Miljö!$B$1:$AK$1,0),FALSE)</f>
        <v>0</v>
      </c>
      <c r="J143">
        <f>VLOOKUP($B143,Totalt!$B$1:$BP$500,MATCH("total el",Totalt!$B$1:$BP$1,0),FALSE)</f>
        <v>0.76340000000000008</v>
      </c>
      <c r="L143" s="232">
        <f t="shared" si="3"/>
        <v>1.8016240000000001</v>
      </c>
      <c r="M143" s="232">
        <f t="shared" si="3"/>
        <v>2.2138599999999999</v>
      </c>
      <c r="N143" s="232">
        <f t="shared" si="3"/>
        <v>0</v>
      </c>
    </row>
    <row r="144" spans="1:14" x14ac:dyDescent="0.25">
      <c r="A144" t="s">
        <v>201</v>
      </c>
      <c r="B144" t="s">
        <v>204</v>
      </c>
      <c r="C144" t="str">
        <f>VLOOKUP($B144,Totalt!$B$1:$BP$500,MATCH("Kvalitetsgranskad:",Totalt!$B$1:$BP$1,0),FALSE)</f>
        <v>Ja</v>
      </c>
      <c r="E144" t="str">
        <f>VLOOKUP($B144,Miljö!$B$1:$AG$479,MATCH(E$3,Miljö!$B$1:$AK$1,0),FALSE)</f>
        <v>'Jämtkraft lokalel'</v>
      </c>
      <c r="F144">
        <f>VLOOKUP($B144,Miljö!$B$1:$AG$479,MATCH(F$3,Miljö!$B$1:$AK$1,0),FALSE)</f>
        <v>2.36</v>
      </c>
      <c r="G144">
        <f>VLOOKUP($B144,Miljö!$B$1:$AG$479,MATCH(G$3,Miljö!$B$1:$AK$1,0),FALSE)</f>
        <v>2.9</v>
      </c>
      <c r="H144">
        <f>VLOOKUP($B144,Miljö!$B$1:$AG$479,MATCH(H$3,Miljö!$B$1:$AK$1,0),FALSE)</f>
        <v>0</v>
      </c>
      <c r="J144">
        <f>VLOOKUP($B144,Totalt!$B$1:$BP$500,MATCH("total el",Totalt!$B$1:$BP$1,0),FALSE)</f>
        <v>2.3832</v>
      </c>
      <c r="L144" s="232">
        <f t="shared" si="3"/>
        <v>5.624352</v>
      </c>
      <c r="M144" s="232">
        <f t="shared" si="3"/>
        <v>6.9112799999999996</v>
      </c>
      <c r="N144" s="232">
        <f t="shared" si="3"/>
        <v>0</v>
      </c>
    </row>
    <row r="145" spans="1:14" x14ac:dyDescent="0.25">
      <c r="A145" t="s">
        <v>201</v>
      </c>
      <c r="B145" t="s">
        <v>205</v>
      </c>
      <c r="C145" t="str">
        <f>VLOOKUP($B145,Totalt!$B$1:$BP$500,MATCH("Kvalitetsgranskad:",Totalt!$B$1:$BP$1,0),FALSE)</f>
        <v>Ja</v>
      </c>
      <c r="E145" t="str">
        <f>VLOOKUP($B145,Miljö!$B$1:$AG$479,MATCH(E$3,Miljö!$B$1:$AK$1,0),FALSE)</f>
        <v>'Jämtkraft lokalel'</v>
      </c>
      <c r="F145">
        <f>VLOOKUP($B145,Miljö!$B$1:$AG$479,MATCH(F$3,Miljö!$B$1:$AK$1,0),FALSE)</f>
        <v>2.36</v>
      </c>
      <c r="G145">
        <f>VLOOKUP($B145,Miljö!$B$1:$AG$479,MATCH(G$3,Miljö!$B$1:$AK$1,0),FALSE)</f>
        <v>2.9</v>
      </c>
      <c r="H145">
        <f>VLOOKUP($B145,Miljö!$B$1:$AG$479,MATCH(H$3,Miljö!$B$1:$AK$1,0),FALSE)</f>
        <v>0</v>
      </c>
      <c r="J145">
        <f>VLOOKUP($B145,Totalt!$B$1:$BP$500,MATCH("total el",Totalt!$B$1:$BP$1,0),FALSE)</f>
        <v>15.3012</v>
      </c>
      <c r="L145" s="232">
        <f t="shared" si="3"/>
        <v>36.110831999999995</v>
      </c>
      <c r="M145" s="232">
        <f t="shared" si="3"/>
        <v>44.373480000000001</v>
      </c>
      <c r="N145" s="232">
        <f t="shared" si="3"/>
        <v>0</v>
      </c>
    </row>
    <row r="146" spans="1:14" x14ac:dyDescent="0.25">
      <c r="A146" t="s">
        <v>206</v>
      </c>
      <c r="B146" t="s">
        <v>207</v>
      </c>
      <c r="C146" t="str">
        <f>VLOOKUP($B146,Totalt!$B$1:$BP$500,MATCH("Kvalitetsgranskad:",Totalt!$B$1:$BP$1,0),FALSE)</f>
        <v>Nej</v>
      </c>
      <c r="E146" t="str">
        <f>VLOOKUP($B146,Miljö!$B$1:$AG$479,MATCH(E$3,Miljö!$B$1:$AK$1,0),FALSE)</f>
        <v>Nordisk residual</v>
      </c>
      <c r="F146">
        <f>VLOOKUP($B146,Miljö!$B$1:$AG$479,MATCH(F$3,Miljö!$B$1:$AK$1,0),FALSE)</f>
        <v>2.36</v>
      </c>
      <c r="G146">
        <f>VLOOKUP($B146,Miljö!$B$1:$AG$479,MATCH(G$3,Miljö!$B$1:$AK$1,0),FALSE)</f>
        <v>483.4</v>
      </c>
      <c r="H146">
        <f>VLOOKUP($B146,Miljö!$B$1:$AG$479,MATCH(H$3,Miljö!$B$1:$AK$1,0),FALSE)</f>
        <v>0.55000000000000004</v>
      </c>
      <c r="J146">
        <f>VLOOKUP($B146,Totalt!$B$1:$BP$500,MATCH("total el",Totalt!$B$1:$BP$1,0),FALSE)</f>
        <v>8.6999999999999994E-2</v>
      </c>
      <c r="L146" s="232">
        <f t="shared" si="3"/>
        <v>0.20531999999999997</v>
      </c>
      <c r="M146" s="232">
        <f t="shared" si="3"/>
        <v>42.055799999999998</v>
      </c>
      <c r="N146" s="232">
        <f t="shared" si="3"/>
        <v>4.7850000000000004E-2</v>
      </c>
    </row>
    <row r="147" spans="1:14" x14ac:dyDescent="0.25">
      <c r="A147" t="s">
        <v>206</v>
      </c>
      <c r="B147" t="s">
        <v>208</v>
      </c>
      <c r="C147" t="str">
        <f>VLOOKUP($B147,Totalt!$B$1:$BP$500,MATCH("Kvalitetsgranskad:",Totalt!$B$1:$BP$1,0),FALSE)</f>
        <v>Nej</v>
      </c>
      <c r="E147" t="str">
        <f>VLOOKUP($B147,Miljö!$B$1:$AG$479,MATCH(E$3,Miljö!$B$1:$AK$1,0),FALSE)</f>
        <v>Nordisk residual</v>
      </c>
      <c r="F147">
        <f>VLOOKUP($B147,Miljö!$B$1:$AG$479,MATCH(F$3,Miljö!$B$1:$AK$1,0),FALSE)</f>
        <v>2.36</v>
      </c>
      <c r="G147">
        <f>VLOOKUP($B147,Miljö!$B$1:$AG$479,MATCH(G$3,Miljö!$B$1:$AK$1,0),FALSE)</f>
        <v>483.4</v>
      </c>
      <c r="H147">
        <f>VLOOKUP($B147,Miljö!$B$1:$AG$479,MATCH(H$3,Miljö!$B$1:$AK$1,0),FALSE)</f>
        <v>0.55000000000000004</v>
      </c>
      <c r="J147">
        <f>VLOOKUP($B147,Totalt!$B$1:$BP$500,MATCH("total el",Totalt!$B$1:$BP$1,0),FALSE)</f>
        <v>0</v>
      </c>
      <c r="L147" s="232">
        <f t="shared" si="3"/>
        <v>0</v>
      </c>
      <c r="M147" s="232">
        <f t="shared" si="3"/>
        <v>0</v>
      </c>
      <c r="N147" s="232">
        <f t="shared" si="3"/>
        <v>0</v>
      </c>
    </row>
    <row r="148" spans="1:14" x14ac:dyDescent="0.25">
      <c r="A148" t="s">
        <v>206</v>
      </c>
      <c r="B148" t="s">
        <v>209</v>
      </c>
      <c r="C148" t="str">
        <f>VLOOKUP($B148,Totalt!$B$1:$BP$500,MATCH("Kvalitetsgranskad:",Totalt!$B$1:$BP$1,0),FALSE)</f>
        <v>Ja</v>
      </c>
      <c r="E148" t="str">
        <f>VLOOKUP($B148,Miljö!$B$1:$AG$479,MATCH(E$3,Miljö!$B$1:$AK$1,0),FALSE)</f>
        <v>'Vattenkraft'</v>
      </c>
      <c r="F148">
        <f>VLOOKUP($B148,Miljö!$B$1:$AG$479,MATCH(F$3,Miljö!$B$1:$AK$1,0),FALSE)</f>
        <v>1.1000000000000001</v>
      </c>
      <c r="G148">
        <f>VLOOKUP($B148,Miljö!$B$1:$AG$479,MATCH(G$3,Miljö!$B$1:$AK$1,0),FALSE)</f>
        <v>0</v>
      </c>
      <c r="H148">
        <f>VLOOKUP($B148,Miljö!$B$1:$AG$479,MATCH(H$3,Miljö!$B$1:$AK$1,0),FALSE)</f>
        <v>0</v>
      </c>
      <c r="J148">
        <f>VLOOKUP($B148,Totalt!$B$1:$BP$500,MATCH("total el",Totalt!$B$1:$BP$1,0),FALSE)</f>
        <v>0.4</v>
      </c>
      <c r="L148" s="232">
        <f t="shared" si="3"/>
        <v>0.44000000000000006</v>
      </c>
      <c r="M148" s="232">
        <f t="shared" si="3"/>
        <v>0</v>
      </c>
      <c r="N148" s="232">
        <f t="shared" si="3"/>
        <v>0</v>
      </c>
    </row>
    <row r="149" spans="1:14" x14ac:dyDescent="0.25">
      <c r="A149" t="s">
        <v>206</v>
      </c>
      <c r="B149" t="s">
        <v>210</v>
      </c>
      <c r="C149" t="str">
        <f>VLOOKUP($B149,Totalt!$B$1:$BP$500,MATCH("Kvalitetsgranskad:",Totalt!$B$1:$BP$1,0),FALSE)</f>
        <v>Ja</v>
      </c>
      <c r="E149" t="str">
        <f>VLOOKUP($B149,Miljö!$B$1:$AG$479,MATCH(E$3,Miljö!$B$1:$AK$1,0),FALSE)</f>
        <v>'Vattenkraft'</v>
      </c>
      <c r="F149">
        <f>VLOOKUP($B149,Miljö!$B$1:$AG$479,MATCH(F$3,Miljö!$B$1:$AK$1,0),FALSE)</f>
        <v>1.1000000000000001</v>
      </c>
      <c r="G149">
        <f>VLOOKUP($B149,Miljö!$B$1:$AG$479,MATCH(G$3,Miljö!$B$1:$AK$1,0),FALSE)</f>
        <v>0</v>
      </c>
      <c r="H149">
        <f>VLOOKUP($B149,Miljö!$B$1:$AG$479,MATCH(H$3,Miljö!$B$1:$AK$1,0),FALSE)</f>
        <v>0</v>
      </c>
      <c r="J149">
        <f>VLOOKUP($B149,Totalt!$B$1:$BP$500,MATCH("total el",Totalt!$B$1:$BP$1,0),FALSE)</f>
        <v>45.889300000000006</v>
      </c>
      <c r="L149" s="232">
        <f t="shared" si="3"/>
        <v>50.478230000000011</v>
      </c>
      <c r="M149" s="232">
        <f t="shared" si="3"/>
        <v>0</v>
      </c>
      <c r="N149" s="232">
        <f t="shared" si="3"/>
        <v>0</v>
      </c>
    </row>
    <row r="150" spans="1:14" x14ac:dyDescent="0.25">
      <c r="A150" t="s">
        <v>206</v>
      </c>
      <c r="B150" t="s">
        <v>211</v>
      </c>
      <c r="C150" t="str">
        <f>VLOOKUP($B150,Totalt!$B$1:$BP$500,MATCH("Kvalitetsgranskad:",Totalt!$B$1:$BP$1,0),FALSE)</f>
        <v>Nej</v>
      </c>
      <c r="E150" t="str">
        <f>VLOOKUP($B150,Miljö!$B$1:$AG$479,MATCH(E$3,Miljö!$B$1:$AK$1,0),FALSE)</f>
        <v>Nordisk residual</v>
      </c>
      <c r="F150">
        <f>VLOOKUP($B150,Miljö!$B$1:$AG$479,MATCH(F$3,Miljö!$B$1:$AK$1,0),FALSE)</f>
        <v>2.36</v>
      </c>
      <c r="G150">
        <f>VLOOKUP($B150,Miljö!$B$1:$AG$479,MATCH(G$3,Miljö!$B$1:$AK$1,0),FALSE)</f>
        <v>483.4</v>
      </c>
      <c r="H150">
        <f>VLOOKUP($B150,Miljö!$B$1:$AG$479,MATCH(H$3,Miljö!$B$1:$AK$1,0),FALSE)</f>
        <v>0.55000000000000004</v>
      </c>
      <c r="J150">
        <f>VLOOKUP($B150,Totalt!$B$1:$BP$500,MATCH("total el",Totalt!$B$1:$BP$1,0),FALSE)</f>
        <v>0</v>
      </c>
      <c r="L150" s="232">
        <f t="shared" si="3"/>
        <v>0</v>
      </c>
      <c r="M150" s="232">
        <f t="shared" si="3"/>
        <v>0</v>
      </c>
      <c r="N150" s="232">
        <f t="shared" si="3"/>
        <v>0</v>
      </c>
    </row>
    <row r="151" spans="1:14" x14ac:dyDescent="0.25">
      <c r="A151" t="s">
        <v>206</v>
      </c>
      <c r="B151" t="s">
        <v>212</v>
      </c>
      <c r="C151" t="str">
        <f>VLOOKUP($B151,Totalt!$B$1:$BP$500,MATCH("Kvalitetsgranskad:",Totalt!$B$1:$BP$1,0),FALSE)</f>
        <v>Ja</v>
      </c>
      <c r="E151" t="str">
        <f>VLOOKUP($B151,Miljö!$B$1:$AG$479,MATCH(E$3,Miljö!$B$1:$AK$1,0),FALSE)</f>
        <v>'Vattenkraft'</v>
      </c>
      <c r="F151">
        <f>VLOOKUP($B151,Miljö!$B$1:$AG$479,MATCH(F$3,Miljö!$B$1:$AK$1,0),FALSE)</f>
        <v>1.1000000000000001</v>
      </c>
      <c r="G151">
        <f>VLOOKUP($B151,Miljö!$B$1:$AG$479,MATCH(G$3,Miljö!$B$1:$AK$1,0),FALSE)</f>
        <v>0</v>
      </c>
      <c r="H151">
        <f>VLOOKUP($B151,Miljö!$B$1:$AG$479,MATCH(H$3,Miljö!$B$1:$AK$1,0),FALSE)</f>
        <v>0</v>
      </c>
      <c r="J151">
        <f>VLOOKUP($B151,Totalt!$B$1:$BP$500,MATCH("total el",Totalt!$B$1:$BP$1,0),FALSE)</f>
        <v>0.05</v>
      </c>
      <c r="L151" s="232">
        <f t="shared" si="3"/>
        <v>5.5000000000000007E-2</v>
      </c>
      <c r="M151" s="232">
        <f t="shared" si="3"/>
        <v>0</v>
      </c>
      <c r="N151" s="232">
        <f t="shared" si="3"/>
        <v>0</v>
      </c>
    </row>
    <row r="152" spans="1:14" x14ac:dyDescent="0.25">
      <c r="A152" t="s">
        <v>213</v>
      </c>
      <c r="B152" t="s">
        <v>214</v>
      </c>
      <c r="C152" t="str">
        <f>VLOOKUP($B152,Totalt!$B$1:$BP$500,MATCH("Kvalitetsgranskad:",Totalt!$B$1:$BP$1,0),FALSE)</f>
        <v>Ja</v>
      </c>
      <c r="E152" t="str">
        <f>VLOOKUP($B152,Miljö!$B$1:$AG$479,MATCH(E$3,Miljö!$B$1:$AK$1,0),FALSE)</f>
        <v>'100 % förnybar el'</v>
      </c>
      <c r="F152">
        <f>VLOOKUP($B152,Miljö!$B$1:$AG$479,MATCH(F$3,Miljö!$B$1:$AK$1,0),FALSE)</f>
        <v>1.1000000000000001</v>
      </c>
      <c r="G152">
        <f>VLOOKUP($B152,Miljö!$B$1:$AG$479,MATCH(G$3,Miljö!$B$1:$AK$1,0),FALSE)</f>
        <v>0</v>
      </c>
      <c r="H152">
        <f>VLOOKUP($B152,Miljö!$B$1:$AG$479,MATCH(H$3,Miljö!$B$1:$AK$1,0),FALSE)</f>
        <v>0</v>
      </c>
      <c r="J152">
        <f>VLOOKUP($B152,Totalt!$B$1:$BP$500,MATCH("total el",Totalt!$B$1:$BP$1,0),FALSE)</f>
        <v>14.321899999999999</v>
      </c>
      <c r="L152" s="232">
        <f t="shared" si="3"/>
        <v>15.754090000000001</v>
      </c>
      <c r="M152" s="232">
        <f t="shared" si="3"/>
        <v>0</v>
      </c>
      <c r="N152" s="232">
        <f t="shared" si="3"/>
        <v>0</v>
      </c>
    </row>
    <row r="153" spans="1:14" x14ac:dyDescent="0.25">
      <c r="A153" t="s">
        <v>215</v>
      </c>
      <c r="B153" t="s">
        <v>216</v>
      </c>
      <c r="C153" t="str">
        <f>VLOOKUP($B153,Totalt!$B$1:$BP$500,MATCH("Kvalitetsgranskad:",Totalt!$B$1:$BP$1,0),FALSE)</f>
        <v>Ja</v>
      </c>
      <c r="E153" t="str">
        <f>VLOOKUP($B153,Miljö!$B$1:$AG$479,MATCH(E$3,Miljö!$B$1:$AK$1,0),FALSE)</f>
        <v>'100% vindkraft'</v>
      </c>
      <c r="F153">
        <f>VLOOKUP($B153,Miljö!$B$1:$AG$479,MATCH(F$3,Miljö!$B$1:$AK$1,0),FALSE)</f>
        <v>0</v>
      </c>
      <c r="G153">
        <f>VLOOKUP($B153,Miljö!$B$1:$AG$479,MATCH(G$3,Miljö!$B$1:$AK$1,0),FALSE)</f>
        <v>0</v>
      </c>
      <c r="H153">
        <f>VLOOKUP($B153,Miljö!$B$1:$AG$479,MATCH(H$3,Miljö!$B$1:$AK$1,0),FALSE)</f>
        <v>0</v>
      </c>
      <c r="J153">
        <f>VLOOKUP($B153,Totalt!$B$1:$BP$500,MATCH("total el",Totalt!$B$1:$BP$1,0),FALSE)</f>
        <v>4.71</v>
      </c>
      <c r="L153" s="232">
        <f t="shared" si="3"/>
        <v>0</v>
      </c>
      <c r="M153" s="232">
        <f t="shared" si="3"/>
        <v>0</v>
      </c>
      <c r="N153" s="232">
        <f t="shared" si="3"/>
        <v>0</v>
      </c>
    </row>
    <row r="154" spans="1:14" x14ac:dyDescent="0.25">
      <c r="A154" t="s">
        <v>217</v>
      </c>
      <c r="B154" t="s">
        <v>218</v>
      </c>
      <c r="C154" t="str">
        <f>VLOOKUP($B154,Totalt!$B$1:$BP$500,MATCH("Kvalitetsgranskad:",Totalt!$B$1:$BP$1,0),FALSE)</f>
        <v>Ja</v>
      </c>
      <c r="E154" t="str">
        <f>VLOOKUP($B154,Miljö!$B$1:$AG$479,MATCH(E$3,Miljö!$B$1:$AK$1,0),FALSE)</f>
        <v>'Förnybar'</v>
      </c>
      <c r="F154">
        <f>VLOOKUP($B154,Miljö!$B$1:$AG$479,MATCH(F$3,Miljö!$B$1:$AK$1,0),FALSE)</f>
        <v>1.2</v>
      </c>
      <c r="G154">
        <f>VLOOKUP($B154,Miljö!$B$1:$AG$479,MATCH(G$3,Miljö!$B$1:$AK$1,0),FALSE)</f>
        <v>0</v>
      </c>
      <c r="H154">
        <f>VLOOKUP($B154,Miljö!$B$1:$AG$479,MATCH(H$3,Miljö!$B$1:$AK$1,0),FALSE)</f>
        <v>0</v>
      </c>
      <c r="J154">
        <f>VLOOKUP($B154,Totalt!$B$1:$BP$500,MATCH("total el",Totalt!$B$1:$BP$1,0),FALSE)</f>
        <v>26.020900000000001</v>
      </c>
      <c r="L154" s="232">
        <f t="shared" si="3"/>
        <v>31.225079999999998</v>
      </c>
      <c r="M154" s="232">
        <f t="shared" si="3"/>
        <v>0</v>
      </c>
      <c r="N154" s="232">
        <f t="shared" si="3"/>
        <v>0</v>
      </c>
    </row>
    <row r="155" spans="1:14" x14ac:dyDescent="0.25">
      <c r="A155" t="s">
        <v>219</v>
      </c>
      <c r="B155" t="s">
        <v>220</v>
      </c>
      <c r="C155" t="str">
        <f>VLOOKUP($B155,Totalt!$B$1:$BP$500,MATCH("Kvalitetsgranskad:",Totalt!$B$1:$BP$1,0),FALSE)</f>
        <v>Nej</v>
      </c>
      <c r="E155" t="str">
        <f>VLOOKUP($B155,Miljö!$B$1:$AG$479,MATCH(E$3,Miljö!$B$1:$AK$1,0),FALSE)</f>
        <v>-</v>
      </c>
      <c r="F155">
        <f>VLOOKUP($B155,Miljö!$B$1:$AG$479,MATCH(F$3,Miljö!$B$1:$AK$1,0),FALSE)</f>
        <v>2.36</v>
      </c>
      <c r="G155">
        <f>VLOOKUP($B155,Miljö!$B$1:$AG$479,MATCH(G$3,Miljö!$B$1:$AK$1,0),FALSE)</f>
        <v>483.4</v>
      </c>
      <c r="H155">
        <f>VLOOKUP($B155,Miljö!$B$1:$AG$479,MATCH(H$3,Miljö!$B$1:$AK$1,0),FALSE)</f>
        <v>0.55000000000000004</v>
      </c>
      <c r="J155">
        <f>VLOOKUP($B155,Totalt!$B$1:$BP$500,MATCH("total el",Totalt!$B$1:$BP$1,0),FALSE)</f>
        <v>0</v>
      </c>
      <c r="L155" s="232">
        <f t="shared" si="3"/>
        <v>0</v>
      </c>
      <c r="M155" s="232">
        <f t="shared" si="3"/>
        <v>0</v>
      </c>
      <c r="N155" s="232">
        <f t="shared" si="3"/>
        <v>0</v>
      </c>
    </row>
    <row r="156" spans="1:14" x14ac:dyDescent="0.25">
      <c r="A156" t="s">
        <v>221</v>
      </c>
      <c r="B156" t="s">
        <v>222</v>
      </c>
      <c r="C156" t="str">
        <f>VLOOKUP($B156,Totalt!$B$1:$BP$500,MATCH("Kvalitetsgranskad:",Totalt!$B$1:$BP$1,0),FALSE)</f>
        <v>Ja</v>
      </c>
      <c r="E156" t="str">
        <f>VLOOKUP($B156,Miljö!$B$1:$AG$479,MATCH(E$3,Miljö!$B$1:$AK$1,0),FALSE)</f>
        <v>Nordisk residual</v>
      </c>
      <c r="F156">
        <f>VLOOKUP($B156,Miljö!$B$1:$AG$479,MATCH(F$3,Miljö!$B$1:$AK$1,0),FALSE)</f>
        <v>2.36</v>
      </c>
      <c r="G156">
        <f>VLOOKUP($B156,Miljö!$B$1:$AG$479,MATCH(G$3,Miljö!$B$1:$AK$1,0),FALSE)</f>
        <v>483.4</v>
      </c>
      <c r="H156">
        <f>VLOOKUP($B156,Miljö!$B$1:$AG$479,MATCH(H$3,Miljö!$B$1:$AK$1,0),FALSE)</f>
        <v>0.55000000000000004</v>
      </c>
      <c r="J156">
        <f>VLOOKUP($B156,Totalt!$B$1:$BP$500,MATCH("total el",Totalt!$B$1:$BP$1,0),FALSE)</f>
        <v>1.84</v>
      </c>
      <c r="L156" s="232">
        <f t="shared" si="3"/>
        <v>4.3423999999999996</v>
      </c>
      <c r="M156" s="232">
        <f t="shared" si="3"/>
        <v>889.45600000000002</v>
      </c>
      <c r="N156" s="232">
        <f t="shared" si="3"/>
        <v>1.0120000000000002</v>
      </c>
    </row>
    <row r="157" spans="1:14" x14ac:dyDescent="0.25">
      <c r="A157" t="s">
        <v>223</v>
      </c>
      <c r="B157" t="s">
        <v>224</v>
      </c>
      <c r="C157" t="str">
        <f>VLOOKUP($B157,Totalt!$B$1:$BP$500,MATCH("Kvalitetsgranskad:",Totalt!$B$1:$BP$1,0),FALSE)</f>
        <v>Ja</v>
      </c>
      <c r="E157" t="str">
        <f>VLOOKUP($B157,Miljö!$B$1:$AG$479,MATCH(E$3,Miljö!$B$1:$AK$1,0),FALSE)</f>
        <v>Nordisk residual</v>
      </c>
      <c r="F157">
        <f>VLOOKUP($B157,Miljö!$B$1:$AG$479,MATCH(F$3,Miljö!$B$1:$AK$1,0),FALSE)</f>
        <v>2.36</v>
      </c>
      <c r="G157">
        <f>VLOOKUP($B157,Miljö!$B$1:$AG$479,MATCH(G$3,Miljö!$B$1:$AK$1,0),FALSE)</f>
        <v>483.4</v>
      </c>
      <c r="H157">
        <f>VLOOKUP($B157,Miljö!$B$1:$AG$479,MATCH(H$3,Miljö!$B$1:$AK$1,0),FALSE)</f>
        <v>0.55000000000000004</v>
      </c>
      <c r="J157">
        <f>VLOOKUP($B157,Totalt!$B$1:$BP$500,MATCH("total el",Totalt!$B$1:$BP$1,0),FALSE)</f>
        <v>89.497</v>
      </c>
      <c r="L157" s="232">
        <f t="shared" si="3"/>
        <v>211.21292</v>
      </c>
      <c r="M157" s="232">
        <f t="shared" si="3"/>
        <v>43262.849799999996</v>
      </c>
      <c r="N157" s="232">
        <f t="shared" si="3"/>
        <v>49.223350000000003</v>
      </c>
    </row>
    <row r="158" spans="1:14" x14ac:dyDescent="0.25">
      <c r="A158" t="s">
        <v>223</v>
      </c>
      <c r="B158" t="s">
        <v>225</v>
      </c>
      <c r="C158" t="str">
        <f>VLOOKUP($B158,Totalt!$B$1:$BP$500,MATCH("Kvalitetsgranskad:",Totalt!$B$1:$BP$1,0),FALSE)</f>
        <v>Ja</v>
      </c>
      <c r="E158" t="str">
        <f>VLOOKUP($B158,Miljö!$B$1:$AG$479,MATCH(E$3,Miljö!$B$1:$AK$1,0),FALSE)</f>
        <v>Nordisk residual</v>
      </c>
      <c r="F158">
        <f>VLOOKUP($B158,Miljö!$B$1:$AG$479,MATCH(F$3,Miljö!$B$1:$AK$1,0),FALSE)</f>
        <v>2.36</v>
      </c>
      <c r="G158">
        <f>VLOOKUP($B158,Miljö!$B$1:$AG$479,MATCH(G$3,Miljö!$B$1:$AK$1,0),FALSE)</f>
        <v>483.4</v>
      </c>
      <c r="H158">
        <f>VLOOKUP($B158,Miljö!$B$1:$AG$479,MATCH(H$3,Miljö!$B$1:$AK$1,0),FALSE)</f>
        <v>0.55000000000000004</v>
      </c>
      <c r="J158">
        <f>VLOOKUP($B158,Totalt!$B$1:$BP$500,MATCH("total el",Totalt!$B$1:$BP$1,0),FALSE)</f>
        <v>2.8650000000000002</v>
      </c>
      <c r="L158" s="232">
        <f t="shared" si="3"/>
        <v>6.7614000000000001</v>
      </c>
      <c r="M158" s="232">
        <f t="shared" si="3"/>
        <v>1384.941</v>
      </c>
      <c r="N158" s="232">
        <f t="shared" si="3"/>
        <v>1.5757500000000002</v>
      </c>
    </row>
    <row r="159" spans="1:14" x14ac:dyDescent="0.25">
      <c r="A159" t="s">
        <v>226</v>
      </c>
      <c r="B159" t="s">
        <v>227</v>
      </c>
      <c r="C159" t="str">
        <f>VLOOKUP($B159,Totalt!$B$1:$BP$500,MATCH("Kvalitetsgranskad:",Totalt!$B$1:$BP$1,0),FALSE)</f>
        <v>Ja</v>
      </c>
      <c r="E159" t="str">
        <f>VLOOKUP($B159,Miljö!$B$1:$AG$479,MATCH(E$3,Miljö!$B$1:$AK$1,0),FALSE)</f>
        <v>Nordisk residual</v>
      </c>
      <c r="F159">
        <f>VLOOKUP($B159,Miljö!$B$1:$AG$479,MATCH(F$3,Miljö!$B$1:$AK$1,0),FALSE)</f>
        <v>2.36</v>
      </c>
      <c r="G159">
        <f>VLOOKUP($B159,Miljö!$B$1:$AG$479,MATCH(G$3,Miljö!$B$1:$AK$1,0),FALSE)</f>
        <v>483.4</v>
      </c>
      <c r="H159">
        <f>VLOOKUP($B159,Miljö!$B$1:$AG$479,MATCH(H$3,Miljö!$B$1:$AK$1,0),FALSE)</f>
        <v>0.55000000000000004</v>
      </c>
      <c r="J159">
        <f>VLOOKUP($B159,Totalt!$B$1:$BP$500,MATCH("total el",Totalt!$B$1:$BP$1,0),FALSE)</f>
        <v>2.67</v>
      </c>
      <c r="L159" s="232">
        <f t="shared" si="3"/>
        <v>6.3011999999999997</v>
      </c>
      <c r="M159" s="232">
        <f t="shared" si="3"/>
        <v>1290.6779999999999</v>
      </c>
      <c r="N159" s="232">
        <f t="shared" si="3"/>
        <v>1.4685000000000001</v>
      </c>
    </row>
    <row r="160" spans="1:14" x14ac:dyDescent="0.25">
      <c r="A160" t="s">
        <v>228</v>
      </c>
      <c r="B160" t="s">
        <v>229</v>
      </c>
      <c r="C160" t="str">
        <f>VLOOKUP($B160,Totalt!$B$1:$BP$500,MATCH("Kvalitetsgranskad:",Totalt!$B$1:$BP$1,0),FALSE)</f>
        <v>Ja</v>
      </c>
      <c r="E160" t="str">
        <f>VLOOKUP($B160,Miljö!$B$1:$AG$479,MATCH(E$3,Miljö!$B$1:$AK$1,0),FALSE)</f>
        <v>'Vattenkraft'</v>
      </c>
      <c r="F160">
        <f>VLOOKUP($B160,Miljö!$B$1:$AG$479,MATCH(F$3,Miljö!$B$1:$AK$1,0),FALSE)</f>
        <v>1.1000000000000001</v>
      </c>
      <c r="G160">
        <f>VLOOKUP($B160,Miljö!$B$1:$AG$479,MATCH(G$3,Miljö!$B$1:$AK$1,0),FALSE)</f>
        <v>0</v>
      </c>
      <c r="H160">
        <f>VLOOKUP($B160,Miljö!$B$1:$AG$479,MATCH(H$3,Miljö!$B$1:$AK$1,0),FALSE)</f>
        <v>0</v>
      </c>
      <c r="J160">
        <f>VLOOKUP($B160,Totalt!$B$1:$BP$500,MATCH("total el",Totalt!$B$1:$BP$1,0),FALSE)</f>
        <v>2.5999999999999999E-2</v>
      </c>
      <c r="L160" s="232">
        <f t="shared" si="3"/>
        <v>2.86E-2</v>
      </c>
      <c r="M160" s="232">
        <f t="shared" si="3"/>
        <v>0</v>
      </c>
      <c r="N160" s="232">
        <f t="shared" si="3"/>
        <v>0</v>
      </c>
    </row>
    <row r="161" spans="1:14" x14ac:dyDescent="0.25">
      <c r="A161" t="s">
        <v>228</v>
      </c>
      <c r="B161" t="s">
        <v>230</v>
      </c>
      <c r="C161" t="str">
        <f>VLOOKUP($B161,Totalt!$B$1:$BP$500,MATCH("Kvalitetsgranskad:",Totalt!$B$1:$BP$1,0),FALSE)</f>
        <v>Ja</v>
      </c>
      <c r="E161" t="str">
        <f>VLOOKUP($B161,Miljö!$B$1:$AG$479,MATCH(E$3,Miljö!$B$1:$AK$1,0),FALSE)</f>
        <v>'Vattenkraft'</v>
      </c>
      <c r="F161">
        <f>VLOOKUP($B161,Miljö!$B$1:$AG$479,MATCH(F$3,Miljö!$B$1:$AK$1,0),FALSE)</f>
        <v>1.1000000000000001</v>
      </c>
      <c r="G161">
        <f>VLOOKUP($B161,Miljö!$B$1:$AG$479,MATCH(G$3,Miljö!$B$1:$AK$1,0),FALSE)</f>
        <v>0</v>
      </c>
      <c r="H161">
        <f>VLOOKUP($B161,Miljö!$B$1:$AG$479,MATCH(H$3,Miljö!$B$1:$AK$1,0),FALSE)</f>
        <v>0</v>
      </c>
      <c r="J161">
        <f>VLOOKUP($B161,Totalt!$B$1:$BP$500,MATCH("total el",Totalt!$B$1:$BP$1,0),FALSE)</f>
        <v>3.2000000000000001E-2</v>
      </c>
      <c r="L161" s="232">
        <f t="shared" si="3"/>
        <v>3.5200000000000002E-2</v>
      </c>
      <c r="M161" s="232">
        <f t="shared" si="3"/>
        <v>0</v>
      </c>
      <c r="N161" s="232">
        <f t="shared" si="3"/>
        <v>0</v>
      </c>
    </row>
    <row r="162" spans="1:14" x14ac:dyDescent="0.25">
      <c r="A162" t="s">
        <v>228</v>
      </c>
      <c r="B162" t="s">
        <v>231</v>
      </c>
      <c r="C162" t="str">
        <f>VLOOKUP($B162,Totalt!$B$1:$BP$500,MATCH("Kvalitetsgranskad:",Totalt!$B$1:$BP$1,0),FALSE)</f>
        <v>Ja</v>
      </c>
      <c r="E162" t="str">
        <f>VLOOKUP($B162,Miljö!$B$1:$AG$479,MATCH(E$3,Miljö!$B$1:$AK$1,0),FALSE)</f>
        <v>'Vattenkraft'</v>
      </c>
      <c r="F162">
        <f>VLOOKUP($B162,Miljö!$B$1:$AG$479,MATCH(F$3,Miljö!$B$1:$AK$1,0),FALSE)</f>
        <v>1.1000000000000001</v>
      </c>
      <c r="G162">
        <f>VLOOKUP($B162,Miljö!$B$1:$AG$479,MATCH(G$3,Miljö!$B$1:$AK$1,0),FALSE)</f>
        <v>0</v>
      </c>
      <c r="H162">
        <f>VLOOKUP($B162,Miljö!$B$1:$AG$479,MATCH(H$3,Miljö!$B$1:$AK$1,0),FALSE)</f>
        <v>0</v>
      </c>
      <c r="J162">
        <f>VLOOKUP($B162,Totalt!$B$1:$BP$500,MATCH("total el",Totalt!$B$1:$BP$1,0),FALSE)</f>
        <v>4.2999999999999997E-2</v>
      </c>
      <c r="L162" s="232">
        <f t="shared" si="3"/>
        <v>4.7300000000000002E-2</v>
      </c>
      <c r="M162" s="232">
        <f t="shared" si="3"/>
        <v>0</v>
      </c>
      <c r="N162" s="232">
        <f t="shared" si="3"/>
        <v>0</v>
      </c>
    </row>
    <row r="163" spans="1:14" x14ac:dyDescent="0.25">
      <c r="A163" t="s">
        <v>228</v>
      </c>
      <c r="B163" t="s">
        <v>232</v>
      </c>
      <c r="C163" t="str">
        <f>VLOOKUP($B163,Totalt!$B$1:$BP$500,MATCH("Kvalitetsgranskad:",Totalt!$B$1:$BP$1,0),FALSE)</f>
        <v>Ja</v>
      </c>
      <c r="E163" t="str">
        <f>VLOOKUP($B163,Miljö!$B$1:$AG$479,MATCH(E$3,Miljö!$B$1:$AK$1,0),FALSE)</f>
        <v>'Vattenkraft'</v>
      </c>
      <c r="F163">
        <f>VLOOKUP($B163,Miljö!$B$1:$AG$479,MATCH(F$3,Miljö!$B$1:$AK$1,0),FALSE)</f>
        <v>1.1000000000000001</v>
      </c>
      <c r="G163">
        <f>VLOOKUP($B163,Miljö!$B$1:$AG$479,MATCH(G$3,Miljö!$B$1:$AK$1,0),FALSE)</f>
        <v>0</v>
      </c>
      <c r="H163">
        <f>VLOOKUP($B163,Miljö!$B$1:$AG$479,MATCH(H$3,Miljö!$B$1:$AK$1,0),FALSE)</f>
        <v>0</v>
      </c>
      <c r="J163">
        <f>VLOOKUP($B163,Totalt!$B$1:$BP$500,MATCH("total el",Totalt!$B$1:$BP$1,0),FALSE)</f>
        <v>4.17</v>
      </c>
      <c r="L163" s="232">
        <f t="shared" si="3"/>
        <v>4.5870000000000006</v>
      </c>
      <c r="M163" s="232">
        <f t="shared" si="3"/>
        <v>0</v>
      </c>
      <c r="N163" s="232">
        <f t="shared" si="3"/>
        <v>0</v>
      </c>
    </row>
    <row r="164" spans="1:14" x14ac:dyDescent="0.25">
      <c r="A164" t="s">
        <v>233</v>
      </c>
      <c r="B164" t="s">
        <v>234</v>
      </c>
      <c r="C164" t="str">
        <f>VLOOKUP($B164,Totalt!$B$1:$BP$500,MATCH("Kvalitetsgranskad:",Totalt!$B$1:$BP$1,0),FALSE)</f>
        <v>Ja</v>
      </c>
      <c r="E164" t="str">
        <f>VLOOKUP($B164,Miljö!$B$1:$AG$479,MATCH(E$3,Miljö!$B$1:$AK$1,0),FALSE)</f>
        <v>'Förnybar'</v>
      </c>
      <c r="F164">
        <f>VLOOKUP($B164,Miljö!$B$1:$AG$479,MATCH(F$3,Miljö!$B$1:$AK$1,0),FALSE)</f>
        <v>1.1000000000000001</v>
      </c>
      <c r="G164">
        <f>VLOOKUP($B164,Miljö!$B$1:$AG$479,MATCH(G$3,Miljö!$B$1:$AK$1,0),FALSE)</f>
        <v>0</v>
      </c>
      <c r="H164">
        <f>VLOOKUP($B164,Miljö!$B$1:$AG$479,MATCH(H$3,Miljö!$B$1:$AK$1,0),FALSE)</f>
        <v>0</v>
      </c>
      <c r="J164">
        <f>VLOOKUP($B164,Totalt!$B$1:$BP$500,MATCH("total el",Totalt!$B$1:$BP$1,0),FALSE)</f>
        <v>0.38643</v>
      </c>
      <c r="L164" s="232">
        <f t="shared" si="3"/>
        <v>0.42507300000000003</v>
      </c>
      <c r="M164" s="232">
        <f t="shared" si="3"/>
        <v>0</v>
      </c>
      <c r="N164" s="232">
        <f t="shared" si="3"/>
        <v>0</v>
      </c>
    </row>
    <row r="165" spans="1:14" x14ac:dyDescent="0.25">
      <c r="A165" t="s">
        <v>233</v>
      </c>
      <c r="B165" t="s">
        <v>235</v>
      </c>
      <c r="C165" t="str">
        <f>VLOOKUP($B165,Totalt!$B$1:$BP$500,MATCH("Kvalitetsgranskad:",Totalt!$B$1:$BP$1,0),FALSE)</f>
        <v>Ja</v>
      </c>
      <c r="E165" t="str">
        <f>VLOOKUP($B165,Miljö!$B$1:$AG$479,MATCH(E$3,Miljö!$B$1:$AK$1,0),FALSE)</f>
        <v>'Förnybar'</v>
      </c>
      <c r="F165">
        <f>VLOOKUP($B165,Miljö!$B$1:$AG$479,MATCH(F$3,Miljö!$B$1:$AK$1,0),FALSE)</f>
        <v>1.1000000000000001</v>
      </c>
      <c r="G165">
        <f>VLOOKUP($B165,Miljö!$B$1:$AG$479,MATCH(G$3,Miljö!$B$1:$AK$1,0),FALSE)</f>
        <v>0</v>
      </c>
      <c r="H165">
        <f>VLOOKUP($B165,Miljö!$B$1:$AG$479,MATCH(H$3,Miljö!$B$1:$AK$1,0),FALSE)</f>
        <v>0</v>
      </c>
      <c r="J165">
        <f>VLOOKUP($B165,Totalt!$B$1:$BP$500,MATCH("total el",Totalt!$B$1:$BP$1,0),FALSE)</f>
        <v>5.54697</v>
      </c>
      <c r="L165" s="232">
        <f t="shared" si="3"/>
        <v>6.1016670000000008</v>
      </c>
      <c r="M165" s="232">
        <f t="shared" si="3"/>
        <v>0</v>
      </c>
      <c r="N165" s="232">
        <f t="shared" si="3"/>
        <v>0</v>
      </c>
    </row>
    <row r="166" spans="1:14" x14ac:dyDescent="0.25">
      <c r="A166" t="s">
        <v>236</v>
      </c>
      <c r="B166" t="s">
        <v>237</v>
      </c>
      <c r="C166" t="str">
        <f>VLOOKUP($B166,Totalt!$B$1:$BP$500,MATCH("Kvalitetsgranskad:",Totalt!$B$1:$BP$1,0),FALSE)</f>
        <v>Ja</v>
      </c>
      <c r="E166" t="str">
        <f>VLOOKUP($B166,Miljö!$B$1:$AG$479,MATCH(E$3,Miljö!$B$1:$AK$1,0),FALSE)</f>
        <v>Nordisk residual</v>
      </c>
      <c r="F166">
        <f>VLOOKUP($B166,Miljö!$B$1:$AG$479,MATCH(F$3,Miljö!$B$1:$AK$1,0),FALSE)</f>
        <v>2.36</v>
      </c>
      <c r="G166">
        <f>VLOOKUP($B166,Miljö!$B$1:$AG$479,MATCH(G$3,Miljö!$B$1:$AK$1,0),FALSE)</f>
        <v>483.4</v>
      </c>
      <c r="H166">
        <f>VLOOKUP($B166,Miljö!$B$1:$AG$479,MATCH(H$3,Miljö!$B$1:$AK$1,0),FALSE)</f>
        <v>0.55000000000000004</v>
      </c>
      <c r="J166">
        <f>VLOOKUP($B166,Totalt!$B$1:$BP$500,MATCH("total el",Totalt!$B$1:$BP$1,0),FALSE)</f>
        <v>6.6159600000000003</v>
      </c>
      <c r="L166" s="232">
        <f t="shared" si="3"/>
        <v>15.613665599999999</v>
      </c>
      <c r="M166" s="232">
        <f t="shared" si="3"/>
        <v>3198.155064</v>
      </c>
      <c r="N166" s="232">
        <f t="shared" si="3"/>
        <v>3.6387780000000003</v>
      </c>
    </row>
    <row r="167" spans="1:14" x14ac:dyDescent="0.25">
      <c r="A167" t="s">
        <v>238</v>
      </c>
      <c r="B167" t="s">
        <v>239</v>
      </c>
      <c r="C167" t="str">
        <f>VLOOKUP($B167,Totalt!$B$1:$BP$500,MATCH("Kvalitetsgranskad:",Totalt!$B$1:$BP$1,0),FALSE)</f>
        <v>Ja</v>
      </c>
      <c r="E167" t="str">
        <f>VLOOKUP($B167,Miljö!$B$1:$AG$479,MATCH(E$3,Miljö!$B$1:$AK$1,0),FALSE)</f>
        <v>Nordisk residual</v>
      </c>
      <c r="F167">
        <f>VLOOKUP($B167,Miljö!$B$1:$AG$479,MATCH(F$3,Miljö!$B$1:$AK$1,0),FALSE)</f>
        <v>2.36</v>
      </c>
      <c r="G167">
        <f>VLOOKUP($B167,Miljö!$B$1:$AG$479,MATCH(G$3,Miljö!$B$1:$AK$1,0),FALSE)</f>
        <v>483.4</v>
      </c>
      <c r="H167">
        <f>VLOOKUP($B167,Miljö!$B$1:$AG$479,MATCH(H$3,Miljö!$B$1:$AK$1,0),FALSE)</f>
        <v>0.55000000000000004</v>
      </c>
      <c r="J167">
        <f>VLOOKUP($B167,Totalt!$B$1:$BP$500,MATCH("total el",Totalt!$B$1:$BP$1,0),FALSE)</f>
        <v>0.16400000000000001</v>
      </c>
      <c r="L167" s="232">
        <f t="shared" si="3"/>
        <v>0.38704</v>
      </c>
      <c r="M167" s="232">
        <f t="shared" si="3"/>
        <v>79.277599999999993</v>
      </c>
      <c r="N167" s="232">
        <f t="shared" si="3"/>
        <v>9.0200000000000016E-2</v>
      </c>
    </row>
    <row r="168" spans="1:14" x14ac:dyDescent="0.25">
      <c r="A168" t="s">
        <v>238</v>
      </c>
      <c r="B168" t="s">
        <v>240</v>
      </c>
      <c r="C168" t="str">
        <f>VLOOKUP($B168,Totalt!$B$1:$BP$500,MATCH("Kvalitetsgranskad:",Totalt!$B$1:$BP$1,0),FALSE)</f>
        <v>Ja</v>
      </c>
      <c r="E168" t="str">
        <f>VLOOKUP($B168,Miljö!$B$1:$AG$479,MATCH(E$3,Miljö!$B$1:$AK$1,0),FALSE)</f>
        <v>Nordisk residual</v>
      </c>
      <c r="F168">
        <f>VLOOKUP($B168,Miljö!$B$1:$AG$479,MATCH(F$3,Miljö!$B$1:$AK$1,0),FALSE)</f>
        <v>2.36</v>
      </c>
      <c r="G168">
        <f>VLOOKUP($B168,Miljö!$B$1:$AG$479,MATCH(G$3,Miljö!$B$1:$AK$1,0),FALSE)</f>
        <v>483.4</v>
      </c>
      <c r="H168">
        <f>VLOOKUP($B168,Miljö!$B$1:$AG$479,MATCH(H$3,Miljö!$B$1:$AK$1,0),FALSE)</f>
        <v>0.55000000000000004</v>
      </c>
      <c r="J168">
        <f>VLOOKUP($B168,Totalt!$B$1:$BP$500,MATCH("total el",Totalt!$B$1:$BP$1,0),FALSE)</f>
        <v>0.16300000000000001</v>
      </c>
      <c r="L168" s="232">
        <f t="shared" si="3"/>
        <v>0.38467999999999997</v>
      </c>
      <c r="M168" s="232">
        <f t="shared" si="3"/>
        <v>78.794200000000004</v>
      </c>
      <c r="N168" s="232">
        <f t="shared" si="3"/>
        <v>8.9650000000000007E-2</v>
      </c>
    </row>
    <row r="169" spans="1:14" x14ac:dyDescent="0.25">
      <c r="A169" t="s">
        <v>238</v>
      </c>
      <c r="B169" t="s">
        <v>241</v>
      </c>
      <c r="C169" t="str">
        <f>VLOOKUP($B169,Totalt!$B$1:$BP$500,MATCH("Kvalitetsgranskad:",Totalt!$B$1:$BP$1,0),FALSE)</f>
        <v>Ja</v>
      </c>
      <c r="E169" t="str">
        <f>VLOOKUP($B169,Miljö!$B$1:$AG$479,MATCH(E$3,Miljö!$B$1:$AK$1,0),FALSE)</f>
        <v>Nordisk residual</v>
      </c>
      <c r="F169">
        <f>VLOOKUP($B169,Miljö!$B$1:$AG$479,MATCH(F$3,Miljö!$B$1:$AK$1,0),FALSE)</f>
        <v>2.36</v>
      </c>
      <c r="G169">
        <f>VLOOKUP($B169,Miljö!$B$1:$AG$479,MATCH(G$3,Miljö!$B$1:$AK$1,0),FALSE)</f>
        <v>483.4</v>
      </c>
      <c r="H169">
        <f>VLOOKUP($B169,Miljö!$B$1:$AG$479,MATCH(H$3,Miljö!$B$1:$AK$1,0),FALSE)</f>
        <v>0.55000000000000004</v>
      </c>
      <c r="J169">
        <f>VLOOKUP($B169,Totalt!$B$1:$BP$500,MATCH("total el",Totalt!$B$1:$BP$1,0),FALSE)</f>
        <v>0.222</v>
      </c>
      <c r="L169" s="232">
        <f t="shared" si="3"/>
        <v>0.52391999999999994</v>
      </c>
      <c r="M169" s="232">
        <f t="shared" si="3"/>
        <v>107.31479999999999</v>
      </c>
      <c r="N169" s="232">
        <f t="shared" si="3"/>
        <v>0.12210000000000001</v>
      </c>
    </row>
    <row r="170" spans="1:14" x14ac:dyDescent="0.25">
      <c r="A170" t="s">
        <v>238</v>
      </c>
      <c r="B170" t="s">
        <v>242</v>
      </c>
      <c r="C170" t="str">
        <f>VLOOKUP($B170,Totalt!$B$1:$BP$500,MATCH("Kvalitetsgranskad:",Totalt!$B$1:$BP$1,0),FALSE)</f>
        <v>Ja</v>
      </c>
      <c r="E170" t="str">
        <f>VLOOKUP($B170,Miljö!$B$1:$AG$479,MATCH(E$3,Miljö!$B$1:$AK$1,0),FALSE)</f>
        <v>Nordisk residual</v>
      </c>
      <c r="F170">
        <f>VLOOKUP($B170,Miljö!$B$1:$AG$479,MATCH(F$3,Miljö!$B$1:$AK$1,0),FALSE)</f>
        <v>2.36</v>
      </c>
      <c r="G170">
        <f>VLOOKUP($B170,Miljö!$B$1:$AG$479,MATCH(G$3,Miljö!$B$1:$AK$1,0),FALSE)</f>
        <v>483.4</v>
      </c>
      <c r="H170">
        <f>VLOOKUP($B170,Miljö!$B$1:$AG$479,MATCH(H$3,Miljö!$B$1:$AK$1,0),FALSE)</f>
        <v>0.55000000000000004</v>
      </c>
      <c r="J170">
        <f>VLOOKUP($B170,Totalt!$B$1:$BP$500,MATCH("total el",Totalt!$B$1:$BP$1,0),FALSE)</f>
        <v>0.18</v>
      </c>
      <c r="L170" s="232">
        <f t="shared" si="3"/>
        <v>0.42479999999999996</v>
      </c>
      <c r="M170" s="232">
        <f t="shared" si="3"/>
        <v>87.011999999999986</v>
      </c>
      <c r="N170" s="232">
        <f t="shared" si="3"/>
        <v>9.9000000000000005E-2</v>
      </c>
    </row>
    <row r="171" spans="1:14" x14ac:dyDescent="0.25">
      <c r="A171" t="s">
        <v>238</v>
      </c>
      <c r="B171" t="s">
        <v>243</v>
      </c>
      <c r="C171" t="str">
        <f>VLOOKUP($B171,Totalt!$B$1:$BP$500,MATCH("Kvalitetsgranskad:",Totalt!$B$1:$BP$1,0),FALSE)</f>
        <v>Ja</v>
      </c>
      <c r="E171" t="str">
        <f>VLOOKUP($B171,Miljö!$B$1:$AG$479,MATCH(E$3,Miljö!$B$1:$AK$1,0),FALSE)</f>
        <v>Nordisk residual</v>
      </c>
      <c r="F171">
        <f>VLOOKUP($B171,Miljö!$B$1:$AG$479,MATCH(F$3,Miljö!$B$1:$AK$1,0),FALSE)</f>
        <v>2.36</v>
      </c>
      <c r="G171">
        <f>VLOOKUP($B171,Miljö!$B$1:$AG$479,MATCH(G$3,Miljö!$B$1:$AK$1,0),FALSE)</f>
        <v>483.4</v>
      </c>
      <c r="H171">
        <f>VLOOKUP($B171,Miljö!$B$1:$AG$479,MATCH(H$3,Miljö!$B$1:$AK$1,0),FALSE)</f>
        <v>0.55000000000000004</v>
      </c>
      <c r="J171">
        <f>VLOOKUP($B171,Totalt!$B$1:$BP$500,MATCH("total el",Totalt!$B$1:$BP$1,0),FALSE)</f>
        <v>0.30299999999999999</v>
      </c>
      <c r="L171" s="232">
        <f t="shared" si="3"/>
        <v>0.71507999999999994</v>
      </c>
      <c r="M171" s="232">
        <f t="shared" si="3"/>
        <v>146.47019999999998</v>
      </c>
      <c r="N171" s="232">
        <f t="shared" si="3"/>
        <v>0.16665000000000002</v>
      </c>
    </row>
    <row r="172" spans="1:14" x14ac:dyDescent="0.25">
      <c r="A172" t="s">
        <v>238</v>
      </c>
      <c r="B172" t="s">
        <v>244</v>
      </c>
      <c r="C172" t="str">
        <f>VLOOKUP($B172,Totalt!$B$1:$BP$500,MATCH("Kvalitetsgranskad:",Totalt!$B$1:$BP$1,0),FALSE)</f>
        <v>Ja</v>
      </c>
      <c r="E172" t="str">
        <f>VLOOKUP($B172,Miljö!$B$1:$AG$479,MATCH(E$3,Miljö!$B$1:$AK$1,0),FALSE)</f>
        <v>Nordisk residual</v>
      </c>
      <c r="F172">
        <f>VLOOKUP($B172,Miljö!$B$1:$AG$479,MATCH(F$3,Miljö!$B$1:$AK$1,0),FALSE)</f>
        <v>2.36</v>
      </c>
      <c r="G172">
        <f>VLOOKUP($B172,Miljö!$B$1:$AG$479,MATCH(G$3,Miljö!$B$1:$AK$1,0),FALSE)</f>
        <v>483.4</v>
      </c>
      <c r="H172">
        <f>VLOOKUP($B172,Miljö!$B$1:$AG$479,MATCH(H$3,Miljö!$B$1:$AK$1,0),FALSE)</f>
        <v>0.55000000000000004</v>
      </c>
      <c r="J172">
        <f>VLOOKUP($B172,Totalt!$B$1:$BP$500,MATCH("total el",Totalt!$B$1:$BP$1,0),FALSE)</f>
        <v>0.5</v>
      </c>
      <c r="L172" s="232">
        <f t="shared" si="3"/>
        <v>1.18</v>
      </c>
      <c r="M172" s="232">
        <f t="shared" si="3"/>
        <v>241.7</v>
      </c>
      <c r="N172" s="232">
        <f t="shared" si="3"/>
        <v>0.27500000000000002</v>
      </c>
    </row>
    <row r="173" spans="1:14" x14ac:dyDescent="0.25">
      <c r="A173" t="s">
        <v>238</v>
      </c>
      <c r="B173" t="s">
        <v>245</v>
      </c>
      <c r="C173" t="str">
        <f>VLOOKUP($B173,Totalt!$B$1:$BP$500,MATCH("Kvalitetsgranskad:",Totalt!$B$1:$BP$1,0),FALSE)</f>
        <v>Ja</v>
      </c>
      <c r="E173" t="str">
        <f>VLOOKUP($B173,Miljö!$B$1:$AG$479,MATCH(E$3,Miljö!$B$1:$AK$1,0),FALSE)</f>
        <v>Nordisk residual</v>
      </c>
      <c r="F173">
        <f>VLOOKUP($B173,Miljö!$B$1:$AG$479,MATCH(F$3,Miljö!$B$1:$AK$1,0),FALSE)</f>
        <v>2.36</v>
      </c>
      <c r="G173">
        <f>VLOOKUP($B173,Miljö!$B$1:$AG$479,MATCH(G$3,Miljö!$B$1:$AK$1,0),FALSE)</f>
        <v>483.4</v>
      </c>
      <c r="H173">
        <f>VLOOKUP($B173,Miljö!$B$1:$AG$479,MATCH(H$3,Miljö!$B$1:$AK$1,0),FALSE)</f>
        <v>0.55000000000000004</v>
      </c>
      <c r="J173">
        <f>VLOOKUP($B173,Totalt!$B$1:$BP$500,MATCH("total el",Totalt!$B$1:$BP$1,0),FALSE)</f>
        <v>0.28799999999999998</v>
      </c>
      <c r="L173" s="232">
        <f t="shared" si="3"/>
        <v>0.67967999999999995</v>
      </c>
      <c r="M173" s="232">
        <f t="shared" si="3"/>
        <v>139.21919999999997</v>
      </c>
      <c r="N173" s="232">
        <f t="shared" si="3"/>
        <v>0.15840000000000001</v>
      </c>
    </row>
    <row r="174" spans="1:14" x14ac:dyDescent="0.25">
      <c r="A174" t="s">
        <v>238</v>
      </c>
      <c r="B174" t="s">
        <v>246</v>
      </c>
      <c r="C174" t="str">
        <f>VLOOKUP($B174,Totalt!$B$1:$BP$500,MATCH("Kvalitetsgranskad:",Totalt!$B$1:$BP$1,0),FALSE)</f>
        <v>Ja</v>
      </c>
      <c r="E174" t="str">
        <f>VLOOKUP($B174,Miljö!$B$1:$AG$479,MATCH(E$3,Miljö!$B$1:$AK$1,0),FALSE)</f>
        <v>Nordisk residual</v>
      </c>
      <c r="F174">
        <f>VLOOKUP($B174,Miljö!$B$1:$AG$479,MATCH(F$3,Miljö!$B$1:$AK$1,0),FALSE)</f>
        <v>2.36</v>
      </c>
      <c r="G174">
        <f>VLOOKUP($B174,Miljö!$B$1:$AG$479,MATCH(G$3,Miljö!$B$1:$AK$1,0),FALSE)</f>
        <v>483.4</v>
      </c>
      <c r="H174">
        <f>VLOOKUP($B174,Miljö!$B$1:$AG$479,MATCH(H$3,Miljö!$B$1:$AK$1,0),FALSE)</f>
        <v>0.55000000000000004</v>
      </c>
      <c r="J174">
        <f>VLOOKUP($B174,Totalt!$B$1:$BP$500,MATCH("total el",Totalt!$B$1:$BP$1,0),FALSE)</f>
        <v>0.14000000000000001</v>
      </c>
      <c r="L174" s="232">
        <f t="shared" si="3"/>
        <v>0.33040000000000003</v>
      </c>
      <c r="M174" s="232">
        <f t="shared" si="3"/>
        <v>67.676000000000002</v>
      </c>
      <c r="N174" s="232">
        <f t="shared" si="3"/>
        <v>7.7000000000000013E-2</v>
      </c>
    </row>
    <row r="175" spans="1:14" x14ac:dyDescent="0.25">
      <c r="A175" t="s">
        <v>247</v>
      </c>
      <c r="B175" t="s">
        <v>248</v>
      </c>
      <c r="C175" t="str">
        <f>VLOOKUP($B175,Totalt!$B$1:$BP$500,MATCH("Kvalitetsgranskad:",Totalt!$B$1:$BP$1,0),FALSE)</f>
        <v>Ja</v>
      </c>
      <c r="E175" t="str">
        <f>VLOOKUP($B175,Miljö!$B$1:$AG$479,MATCH(E$3,Miljö!$B$1:$AK$1,0),FALSE)</f>
        <v>Nordisk residual</v>
      </c>
      <c r="F175">
        <f>VLOOKUP($B175,Miljö!$B$1:$AG$479,MATCH(F$3,Miljö!$B$1:$AK$1,0),FALSE)</f>
        <v>2.36</v>
      </c>
      <c r="G175">
        <f>VLOOKUP($B175,Miljö!$B$1:$AG$479,MATCH(G$3,Miljö!$B$1:$AK$1,0),FALSE)</f>
        <v>483.4</v>
      </c>
      <c r="H175">
        <f>VLOOKUP($B175,Miljö!$B$1:$AG$479,MATCH(H$3,Miljö!$B$1:$AK$1,0),FALSE)</f>
        <v>0.55000000000000004</v>
      </c>
      <c r="J175">
        <f>VLOOKUP($B175,Totalt!$B$1:$BP$500,MATCH("total el",Totalt!$B$1:$BP$1,0),FALSE)</f>
        <v>0.42799999999999999</v>
      </c>
      <c r="L175" s="232">
        <f t="shared" si="3"/>
        <v>1.0100799999999999</v>
      </c>
      <c r="M175" s="232">
        <f t="shared" si="3"/>
        <v>206.89519999999999</v>
      </c>
      <c r="N175" s="232">
        <f t="shared" si="3"/>
        <v>0.23540000000000003</v>
      </c>
    </row>
    <row r="176" spans="1:14" x14ac:dyDescent="0.25">
      <c r="A176" t="s">
        <v>249</v>
      </c>
      <c r="B176" t="s">
        <v>150</v>
      </c>
      <c r="C176" t="str">
        <f>VLOOKUP($B176,Totalt!$B$1:$BP$500,MATCH("Kvalitetsgranskad:",Totalt!$B$1:$BP$1,0),FALSE)</f>
        <v>Ja</v>
      </c>
      <c r="E176" t="str">
        <f>VLOOKUP($B176,Miljö!$B$1:$AG$479,MATCH(E$3,Miljö!$B$1:$AK$1,0),FALSE)</f>
        <v>Nordisk residual</v>
      </c>
      <c r="F176">
        <f>VLOOKUP($B176,Miljö!$B$1:$AG$479,MATCH(F$3,Miljö!$B$1:$AK$1,0),FALSE)</f>
        <v>2.36</v>
      </c>
      <c r="G176">
        <f>VLOOKUP($B176,Miljö!$B$1:$AG$479,MATCH(G$3,Miljö!$B$1:$AK$1,0),FALSE)</f>
        <v>483.4</v>
      </c>
      <c r="H176">
        <f>VLOOKUP($B176,Miljö!$B$1:$AG$479,MATCH(H$3,Miljö!$B$1:$AK$1,0),FALSE)</f>
        <v>0.55000000000000004</v>
      </c>
      <c r="J176">
        <f>VLOOKUP($B176,Totalt!$B$1:$BP$500,MATCH("total el",Totalt!$B$1:$BP$1,0),FALSE)</f>
        <v>0.23100000000000001</v>
      </c>
      <c r="L176" s="232">
        <f t="shared" si="3"/>
        <v>0.54515999999999998</v>
      </c>
      <c r="M176" s="232">
        <f t="shared" si="3"/>
        <v>111.66540000000001</v>
      </c>
      <c r="N176" s="232">
        <f t="shared" si="3"/>
        <v>0.12705000000000002</v>
      </c>
    </row>
    <row r="177" spans="1:14" x14ac:dyDescent="0.25">
      <c r="A177" t="s">
        <v>249</v>
      </c>
      <c r="B177" t="s">
        <v>250</v>
      </c>
      <c r="C177" t="str">
        <f>VLOOKUP($B177,Totalt!$B$1:$BP$500,MATCH("Kvalitetsgranskad:",Totalt!$B$1:$BP$1,0),FALSE)</f>
        <v>Ja</v>
      </c>
      <c r="E177" t="str">
        <f>VLOOKUP($B177,Miljö!$B$1:$AG$479,MATCH(E$3,Miljö!$B$1:$AK$1,0),FALSE)</f>
        <v>'Lokal Vind El från Göteborg Energi'</v>
      </c>
      <c r="F177">
        <f>VLOOKUP($B177,Miljö!$B$1:$AG$479,MATCH(F$3,Miljö!$B$1:$AK$1,0),FALSE)</f>
        <v>0.1</v>
      </c>
      <c r="G177">
        <f>VLOOKUP($B177,Miljö!$B$1:$AG$479,MATCH(G$3,Miljö!$B$1:$AK$1,0),FALSE)</f>
        <v>0</v>
      </c>
      <c r="H177">
        <f>VLOOKUP($B177,Miljö!$B$1:$AG$479,MATCH(H$3,Miljö!$B$1:$AK$1,0),FALSE)</f>
        <v>0</v>
      </c>
      <c r="J177">
        <f>VLOOKUP($B177,Totalt!$B$1:$BP$500,MATCH("total el",Totalt!$B$1:$BP$1,0),FALSE)</f>
        <v>0.13</v>
      </c>
      <c r="L177" s="232">
        <f t="shared" si="3"/>
        <v>1.3000000000000001E-2</v>
      </c>
      <c r="M177" s="232">
        <f t="shared" si="3"/>
        <v>0</v>
      </c>
      <c r="N177" s="232">
        <f t="shared" si="3"/>
        <v>0</v>
      </c>
    </row>
    <row r="178" spans="1:14" x14ac:dyDescent="0.25">
      <c r="A178" t="s">
        <v>249</v>
      </c>
      <c r="B178" t="s">
        <v>251</v>
      </c>
      <c r="C178" t="str">
        <f>VLOOKUP($B178,Totalt!$B$1:$BP$500,MATCH("Kvalitetsgranskad:",Totalt!$B$1:$BP$1,0),FALSE)</f>
        <v>Ja</v>
      </c>
      <c r="E178" t="str">
        <f>VLOOKUP($B178,Miljö!$B$1:$AG$479,MATCH(E$3,Miljö!$B$1:$AK$1,0),FALSE)</f>
        <v>'Lokal Vindel från Göteborg Energi'</v>
      </c>
      <c r="F178">
        <f>VLOOKUP($B178,Miljö!$B$1:$AG$479,MATCH(F$3,Miljö!$B$1:$AK$1,0),FALSE)</f>
        <v>0.1</v>
      </c>
      <c r="G178">
        <f>VLOOKUP($B178,Miljö!$B$1:$AG$479,MATCH(G$3,Miljö!$B$1:$AK$1,0),FALSE)</f>
        <v>0</v>
      </c>
      <c r="H178">
        <f>VLOOKUP($B178,Miljö!$B$1:$AG$479,MATCH(H$3,Miljö!$B$1:$AK$1,0),FALSE)</f>
        <v>0</v>
      </c>
      <c r="J178">
        <f>VLOOKUP($B178,Totalt!$B$1:$BP$500,MATCH("total el",Totalt!$B$1:$BP$1,0),FALSE)</f>
        <v>0.52400000000000002</v>
      </c>
      <c r="L178" s="232">
        <f t="shared" si="3"/>
        <v>5.2400000000000002E-2</v>
      </c>
      <c r="M178" s="232">
        <f t="shared" si="3"/>
        <v>0</v>
      </c>
      <c r="N178" s="232">
        <f t="shared" si="3"/>
        <v>0</v>
      </c>
    </row>
    <row r="179" spans="1:14" x14ac:dyDescent="0.25">
      <c r="A179" t="s">
        <v>249</v>
      </c>
      <c r="B179" t="s">
        <v>252</v>
      </c>
      <c r="C179" t="str">
        <f>VLOOKUP($B179,Totalt!$B$1:$BP$500,MATCH("Kvalitetsgranskad:",Totalt!$B$1:$BP$1,0),FALSE)</f>
        <v>Ja</v>
      </c>
      <c r="E179" t="str">
        <f>VLOOKUP($B179,Miljö!$B$1:$AG$479,MATCH(E$3,Miljö!$B$1:$AK$1,0),FALSE)</f>
        <v>'Lokal Vind El från Göteborg Energi'</v>
      </c>
      <c r="F179">
        <f>VLOOKUP($B179,Miljö!$B$1:$AG$479,MATCH(F$3,Miljö!$B$1:$AK$1,0),FALSE)</f>
        <v>0.1</v>
      </c>
      <c r="G179">
        <f>VLOOKUP($B179,Miljö!$B$1:$AG$479,MATCH(G$3,Miljö!$B$1:$AK$1,0),FALSE)</f>
        <v>0</v>
      </c>
      <c r="H179">
        <f>VLOOKUP($B179,Miljö!$B$1:$AG$479,MATCH(H$3,Miljö!$B$1:$AK$1,0),FALSE)</f>
        <v>0</v>
      </c>
      <c r="J179">
        <f>VLOOKUP($B179,Totalt!$B$1:$BP$500,MATCH("total el",Totalt!$B$1:$BP$1,0),FALSE)</f>
        <v>1.2999999999999999E-2</v>
      </c>
      <c r="L179" s="232">
        <f t="shared" si="3"/>
        <v>1.2999999999999999E-3</v>
      </c>
      <c r="M179" s="232">
        <f t="shared" si="3"/>
        <v>0</v>
      </c>
      <c r="N179" s="232">
        <f t="shared" si="3"/>
        <v>0</v>
      </c>
    </row>
    <row r="180" spans="1:14" x14ac:dyDescent="0.25">
      <c r="A180" t="s">
        <v>253</v>
      </c>
      <c r="B180" t="s">
        <v>254</v>
      </c>
      <c r="C180" t="str">
        <f>VLOOKUP($B180,Totalt!$B$1:$BP$500,MATCH("Kvalitetsgranskad:",Totalt!$B$1:$BP$1,0),FALSE)</f>
        <v>Nej</v>
      </c>
      <c r="E180" t="str">
        <f>VLOOKUP($B180,Miljö!$B$1:$AG$479,MATCH(E$3,Miljö!$B$1:$AK$1,0),FALSE)</f>
        <v>-</v>
      </c>
      <c r="F180">
        <f>VLOOKUP($B180,Miljö!$B$1:$AG$479,MATCH(F$3,Miljö!$B$1:$AK$1,0),FALSE)</f>
        <v>2.36</v>
      </c>
      <c r="G180">
        <f>VLOOKUP($B180,Miljö!$B$1:$AG$479,MATCH(G$3,Miljö!$B$1:$AK$1,0),FALSE)</f>
        <v>483.4</v>
      </c>
      <c r="H180">
        <f>VLOOKUP($B180,Miljö!$B$1:$AG$479,MATCH(H$3,Miljö!$B$1:$AK$1,0),FALSE)</f>
        <v>0.55000000000000004</v>
      </c>
      <c r="J180">
        <f>VLOOKUP($B180,Totalt!$B$1:$BP$500,MATCH("total el",Totalt!$B$1:$BP$1,0),FALSE)</f>
        <v>0</v>
      </c>
      <c r="L180" s="232">
        <f t="shared" si="3"/>
        <v>0</v>
      </c>
      <c r="M180" s="232">
        <f t="shared" si="3"/>
        <v>0</v>
      </c>
      <c r="N180" s="232">
        <f t="shared" si="3"/>
        <v>0</v>
      </c>
    </row>
    <row r="181" spans="1:14" x14ac:dyDescent="0.25">
      <c r="A181" t="s">
        <v>255</v>
      </c>
      <c r="B181" t="s">
        <v>256</v>
      </c>
      <c r="C181" t="str">
        <f>VLOOKUP($B181,Totalt!$B$1:$BP$500,MATCH("Kvalitetsgranskad:",Totalt!$B$1:$BP$1,0),FALSE)</f>
        <v>Ja</v>
      </c>
      <c r="E181" t="str">
        <f>VLOOKUP($B181,Miljö!$B$1:$AG$479,MATCH(E$3,Miljö!$B$1:$AK$1,0),FALSE)</f>
        <v>Nordisk residual</v>
      </c>
      <c r="F181">
        <f>VLOOKUP($B181,Miljö!$B$1:$AG$479,MATCH(F$3,Miljö!$B$1:$AK$1,0),FALSE)</f>
        <v>2.36</v>
      </c>
      <c r="G181">
        <f>VLOOKUP($B181,Miljö!$B$1:$AG$479,MATCH(G$3,Miljö!$B$1:$AK$1,0),FALSE)</f>
        <v>483.4</v>
      </c>
      <c r="H181">
        <f>VLOOKUP($B181,Miljö!$B$1:$AG$479,MATCH(H$3,Miljö!$B$1:$AK$1,0),FALSE)</f>
        <v>0.55000000000000004</v>
      </c>
      <c r="J181">
        <f>VLOOKUP($B181,Totalt!$B$1:$BP$500,MATCH("total el",Totalt!$B$1:$BP$1,0),FALSE)</f>
        <v>1.1859999999999999</v>
      </c>
      <c r="L181" s="232">
        <f t="shared" si="3"/>
        <v>2.7989599999999997</v>
      </c>
      <c r="M181" s="232">
        <f t="shared" si="3"/>
        <v>573.31239999999991</v>
      </c>
      <c r="N181" s="232">
        <f t="shared" si="3"/>
        <v>0.65229999999999999</v>
      </c>
    </row>
    <row r="182" spans="1:14" x14ac:dyDescent="0.25">
      <c r="A182" t="s">
        <v>257</v>
      </c>
      <c r="B182" t="s">
        <v>258</v>
      </c>
      <c r="C182" t="str">
        <f>VLOOKUP($B182,Totalt!$B$1:$BP$500,MATCH("Kvalitetsgranskad:",Totalt!$B$1:$BP$1,0),FALSE)</f>
        <v>Ja</v>
      </c>
      <c r="E182" t="str">
        <f>VLOOKUP($B182,Miljö!$B$1:$AG$479,MATCH(E$3,Miljö!$B$1:$AK$1,0),FALSE)</f>
        <v>Nordisk residual</v>
      </c>
      <c r="F182">
        <f>VLOOKUP($B182,Miljö!$B$1:$AG$479,MATCH(F$3,Miljö!$B$1:$AK$1,0),FALSE)</f>
        <v>2.36</v>
      </c>
      <c r="G182">
        <f>VLOOKUP($B182,Miljö!$B$1:$AG$479,MATCH(G$3,Miljö!$B$1:$AK$1,0),FALSE)</f>
        <v>483.4</v>
      </c>
      <c r="H182">
        <f>VLOOKUP($B182,Miljö!$B$1:$AG$479,MATCH(H$3,Miljö!$B$1:$AK$1,0),FALSE)</f>
        <v>0.55000000000000004</v>
      </c>
      <c r="J182">
        <f>VLOOKUP($B182,Totalt!$B$1:$BP$500,MATCH("total el",Totalt!$B$1:$BP$1,0),FALSE)</f>
        <v>12.6836</v>
      </c>
      <c r="L182" s="232">
        <f t="shared" si="3"/>
        <v>29.933295999999999</v>
      </c>
      <c r="M182" s="232">
        <f t="shared" si="3"/>
        <v>6131.2522399999998</v>
      </c>
      <c r="N182" s="232">
        <f t="shared" si="3"/>
        <v>6.9759800000000007</v>
      </c>
    </row>
    <row r="183" spans="1:14" x14ac:dyDescent="0.25">
      <c r="A183" t="s">
        <v>259</v>
      </c>
      <c r="B183" t="s">
        <v>260</v>
      </c>
      <c r="C183" t="str">
        <f>VLOOKUP($B183,Totalt!$B$1:$BP$500,MATCH("Kvalitetsgranskad:",Totalt!$B$1:$BP$1,0),FALSE)</f>
        <v>Ja</v>
      </c>
      <c r="E183" t="str">
        <f>VLOOKUP($B183,Miljö!$B$1:$AG$479,MATCH(E$3,Miljö!$B$1:$AK$1,0),FALSE)</f>
        <v>Nordisk residual</v>
      </c>
      <c r="F183">
        <f>VLOOKUP($B183,Miljö!$B$1:$AG$479,MATCH(F$3,Miljö!$B$1:$AK$1,0),FALSE)</f>
        <v>2.36</v>
      </c>
      <c r="G183">
        <f>VLOOKUP($B183,Miljö!$B$1:$AG$479,MATCH(G$3,Miljö!$B$1:$AK$1,0),FALSE)</f>
        <v>483.4</v>
      </c>
      <c r="H183">
        <f>VLOOKUP($B183,Miljö!$B$1:$AG$479,MATCH(H$3,Miljö!$B$1:$AK$1,0),FALSE)</f>
        <v>0.55000000000000004</v>
      </c>
      <c r="J183">
        <f>VLOOKUP($B183,Totalt!$B$1:$BP$500,MATCH("total el",Totalt!$B$1:$BP$1,0),FALSE)</f>
        <v>2.5000000000000001E-2</v>
      </c>
      <c r="L183" s="232">
        <f t="shared" si="3"/>
        <v>5.8999999999999997E-2</v>
      </c>
      <c r="M183" s="232">
        <f t="shared" si="3"/>
        <v>12.085000000000001</v>
      </c>
      <c r="N183" s="232">
        <f t="shared" si="3"/>
        <v>1.3750000000000002E-2</v>
      </c>
    </row>
    <row r="184" spans="1:14" x14ac:dyDescent="0.25">
      <c r="A184" t="s">
        <v>261</v>
      </c>
      <c r="B184" t="s">
        <v>262</v>
      </c>
      <c r="C184" t="str">
        <f>VLOOKUP($B184,Totalt!$B$1:$BP$500,MATCH("Kvalitetsgranskad:",Totalt!$B$1:$BP$1,0),FALSE)</f>
        <v>Ja</v>
      </c>
      <c r="E184" t="str">
        <f>VLOOKUP($B184,Miljö!$B$1:$AG$479,MATCH(E$3,Miljö!$B$1:$AK$1,0),FALSE)</f>
        <v>'Vattenkraft'</v>
      </c>
      <c r="F184">
        <f>VLOOKUP($B184,Miljö!$B$1:$AG$479,MATCH(F$3,Miljö!$B$1:$AK$1,0),FALSE)</f>
        <v>1.1000000000000001</v>
      </c>
      <c r="G184">
        <f>VLOOKUP($B184,Miljö!$B$1:$AG$479,MATCH(G$3,Miljö!$B$1:$AK$1,0),FALSE)</f>
        <v>0</v>
      </c>
      <c r="H184">
        <f>VLOOKUP($B184,Miljö!$B$1:$AG$479,MATCH(H$3,Miljö!$B$1:$AK$1,0),FALSE)</f>
        <v>0</v>
      </c>
      <c r="J184">
        <f>VLOOKUP($B184,Totalt!$B$1:$BP$500,MATCH("total el",Totalt!$B$1:$BP$1,0),FALSE)</f>
        <v>0.08</v>
      </c>
      <c r="L184" s="232">
        <f t="shared" si="3"/>
        <v>8.8000000000000009E-2</v>
      </c>
      <c r="M184" s="232">
        <f t="shared" si="3"/>
        <v>0</v>
      </c>
      <c r="N184" s="232">
        <f t="shared" si="3"/>
        <v>0</v>
      </c>
    </row>
    <row r="185" spans="1:14" x14ac:dyDescent="0.25">
      <c r="A185" t="s">
        <v>261</v>
      </c>
      <c r="B185" t="s">
        <v>263</v>
      </c>
      <c r="C185" t="str">
        <f>VLOOKUP($B185,Totalt!$B$1:$BP$500,MATCH("Kvalitetsgranskad:",Totalt!$B$1:$BP$1,0),FALSE)</f>
        <v>Ja</v>
      </c>
      <c r="E185" t="str">
        <f>VLOOKUP($B185,Miljö!$B$1:$AG$479,MATCH(E$3,Miljö!$B$1:$AK$1,0),FALSE)</f>
        <v>'Vattenkraft'</v>
      </c>
      <c r="F185">
        <f>VLOOKUP($B185,Miljö!$B$1:$AG$479,MATCH(F$3,Miljö!$B$1:$AK$1,0),FALSE)</f>
        <v>1.1000000000000001</v>
      </c>
      <c r="G185">
        <f>VLOOKUP($B185,Miljö!$B$1:$AG$479,MATCH(G$3,Miljö!$B$1:$AK$1,0),FALSE)</f>
        <v>0</v>
      </c>
      <c r="H185">
        <f>VLOOKUP($B185,Miljö!$B$1:$AG$479,MATCH(H$3,Miljö!$B$1:$AK$1,0),FALSE)</f>
        <v>0</v>
      </c>
      <c r="J185">
        <f>VLOOKUP($B185,Totalt!$B$1:$BP$500,MATCH("total el",Totalt!$B$1:$BP$1,0),FALSE)</f>
        <v>1.3</v>
      </c>
      <c r="L185" s="232">
        <f t="shared" si="3"/>
        <v>1.4300000000000002</v>
      </c>
      <c r="M185" s="232">
        <f t="shared" si="3"/>
        <v>0</v>
      </c>
      <c r="N185" s="232">
        <f t="shared" si="3"/>
        <v>0</v>
      </c>
    </row>
    <row r="186" spans="1:14" x14ac:dyDescent="0.25">
      <c r="A186" t="s">
        <v>261</v>
      </c>
      <c r="B186" t="s">
        <v>264</v>
      </c>
      <c r="C186" t="str">
        <f>VLOOKUP($B186,Totalt!$B$1:$BP$500,MATCH("Kvalitetsgranskad:",Totalt!$B$1:$BP$1,0),FALSE)</f>
        <v>Nej</v>
      </c>
      <c r="E186" t="str">
        <f>VLOOKUP($B186,Miljö!$B$1:$AG$479,MATCH(E$3,Miljö!$B$1:$AK$1,0),FALSE)</f>
        <v>'Vattenkraft'</v>
      </c>
      <c r="F186">
        <f>VLOOKUP($B186,Miljö!$B$1:$AG$479,MATCH(F$3,Miljö!$B$1:$AK$1,0),FALSE)</f>
        <v>1.1000000000000001</v>
      </c>
      <c r="G186">
        <f>VLOOKUP($B186,Miljö!$B$1:$AG$479,MATCH(G$3,Miljö!$B$1:$AK$1,0),FALSE)</f>
        <v>0</v>
      </c>
      <c r="H186">
        <f>VLOOKUP($B186,Miljö!$B$1:$AG$479,MATCH(H$3,Miljö!$B$1:$AK$1,0),FALSE)</f>
        <v>0</v>
      </c>
      <c r="J186">
        <f>VLOOKUP($B186,Totalt!$B$1:$BP$500,MATCH("total el",Totalt!$B$1:$BP$1,0),FALSE)</f>
        <v>0</v>
      </c>
      <c r="L186" s="232">
        <f t="shared" si="3"/>
        <v>0</v>
      </c>
      <c r="M186" s="232">
        <f t="shared" si="3"/>
        <v>0</v>
      </c>
      <c r="N186" s="232">
        <f t="shared" si="3"/>
        <v>0</v>
      </c>
    </row>
    <row r="187" spans="1:14" x14ac:dyDescent="0.25">
      <c r="A187" t="s">
        <v>261</v>
      </c>
      <c r="B187" t="s">
        <v>265</v>
      </c>
      <c r="C187" t="str">
        <f>VLOOKUP($B187,Totalt!$B$1:$BP$500,MATCH("Kvalitetsgranskad:",Totalt!$B$1:$BP$1,0),FALSE)</f>
        <v>Ja</v>
      </c>
      <c r="E187" t="str">
        <f>VLOOKUP($B187,Miljö!$B$1:$AG$479,MATCH(E$3,Miljö!$B$1:$AK$1,0),FALSE)</f>
        <v>'Vattenkraft'</v>
      </c>
      <c r="F187">
        <f>VLOOKUP($B187,Miljö!$B$1:$AG$479,MATCH(F$3,Miljö!$B$1:$AK$1,0),FALSE)</f>
        <v>1.1000000000000001</v>
      </c>
      <c r="G187">
        <f>VLOOKUP($B187,Miljö!$B$1:$AG$479,MATCH(G$3,Miljö!$B$1:$AK$1,0),FALSE)</f>
        <v>0</v>
      </c>
      <c r="H187">
        <f>VLOOKUP($B187,Miljö!$B$1:$AG$479,MATCH(H$3,Miljö!$B$1:$AK$1,0),FALSE)</f>
        <v>0</v>
      </c>
      <c r="J187">
        <f>VLOOKUP($B187,Totalt!$B$1:$BP$500,MATCH("total el",Totalt!$B$1:$BP$1,0),FALSE)</f>
        <v>3.356E-2</v>
      </c>
      <c r="L187" s="232">
        <f t="shared" si="3"/>
        <v>3.6916000000000004E-2</v>
      </c>
      <c r="M187" s="232">
        <f t="shared" si="3"/>
        <v>0</v>
      </c>
      <c r="N187" s="232">
        <f t="shared" si="3"/>
        <v>0</v>
      </c>
    </row>
    <row r="188" spans="1:14" x14ac:dyDescent="0.25">
      <c r="A188" t="s">
        <v>266</v>
      </c>
      <c r="B188" t="s">
        <v>267</v>
      </c>
      <c r="C188" t="str">
        <f>VLOOKUP($B188,Totalt!$B$1:$BP$500,MATCH("Kvalitetsgranskad:",Totalt!$B$1:$BP$1,0),FALSE)</f>
        <v>Ja</v>
      </c>
      <c r="E188" t="str">
        <f>VLOOKUP($B188,Miljö!$B$1:$AG$479,MATCH(E$3,Miljö!$B$1:$AK$1,0),FALSE)</f>
        <v>Nordisk residual</v>
      </c>
      <c r="F188">
        <f>VLOOKUP($B188,Miljö!$B$1:$AG$479,MATCH(F$3,Miljö!$B$1:$AK$1,0),FALSE)</f>
        <v>2.36</v>
      </c>
      <c r="G188">
        <f>VLOOKUP($B188,Miljö!$B$1:$AG$479,MATCH(G$3,Miljö!$B$1:$AK$1,0),FALSE)</f>
        <v>483.4</v>
      </c>
      <c r="H188">
        <f>VLOOKUP($B188,Miljö!$B$1:$AG$479,MATCH(H$3,Miljö!$B$1:$AK$1,0),FALSE)</f>
        <v>0.25</v>
      </c>
      <c r="J188">
        <f>VLOOKUP($B188,Totalt!$B$1:$BP$500,MATCH("total el",Totalt!$B$1:$BP$1,0),FALSE)</f>
        <v>6</v>
      </c>
      <c r="L188" s="232">
        <f t="shared" si="3"/>
        <v>14.16</v>
      </c>
      <c r="M188" s="232">
        <f t="shared" si="3"/>
        <v>2900.3999999999996</v>
      </c>
      <c r="N188" s="232">
        <f t="shared" si="3"/>
        <v>1.5</v>
      </c>
    </row>
    <row r="189" spans="1:14" x14ac:dyDescent="0.25">
      <c r="A189" t="s">
        <v>268</v>
      </c>
      <c r="B189" t="s">
        <v>269</v>
      </c>
      <c r="C189" t="str">
        <f>VLOOKUP($B189,Totalt!$B$1:$BP$500,MATCH("Kvalitetsgranskad:",Totalt!$B$1:$BP$1,0),FALSE)</f>
        <v>Ja</v>
      </c>
      <c r="E189" t="str">
        <f>VLOOKUP($B189,Miljö!$B$1:$AG$479,MATCH(E$3,Miljö!$B$1:$AK$1,0),FALSE)</f>
        <v>'Vattenkraftel'</v>
      </c>
      <c r="F189">
        <f>VLOOKUP($B189,Miljö!$B$1:$AG$479,MATCH(F$3,Miljö!$B$1:$AK$1,0),FALSE)</f>
        <v>1.1000000000000001</v>
      </c>
      <c r="G189">
        <f>VLOOKUP($B189,Miljö!$B$1:$AG$479,MATCH(G$3,Miljö!$B$1:$AK$1,0),FALSE)</f>
        <v>0</v>
      </c>
      <c r="H189">
        <f>VLOOKUP($B189,Miljö!$B$1:$AG$479,MATCH(H$3,Miljö!$B$1:$AK$1,0),FALSE)</f>
        <v>0</v>
      </c>
      <c r="J189">
        <f>VLOOKUP($B189,Totalt!$B$1:$BP$500,MATCH("total el",Totalt!$B$1:$BP$1,0),FALSE)</f>
        <v>0.14099999999999999</v>
      </c>
      <c r="L189" s="232">
        <f t="shared" si="3"/>
        <v>0.15509999999999999</v>
      </c>
      <c r="M189" s="232">
        <f t="shared" si="3"/>
        <v>0</v>
      </c>
      <c r="N189" s="232">
        <f t="shared" si="3"/>
        <v>0</v>
      </c>
    </row>
    <row r="190" spans="1:14" x14ac:dyDescent="0.25">
      <c r="A190" t="s">
        <v>268</v>
      </c>
      <c r="B190" t="s">
        <v>270</v>
      </c>
      <c r="C190" t="str">
        <f>VLOOKUP($B190,Totalt!$B$1:$BP$500,MATCH("Kvalitetsgranskad:",Totalt!$B$1:$BP$1,0),FALSE)</f>
        <v>Ja</v>
      </c>
      <c r="E190" t="str">
        <f>VLOOKUP($B190,Miljö!$B$1:$AG$479,MATCH(E$3,Miljö!$B$1:$AK$1,0),FALSE)</f>
        <v>'Vattenkraftel'</v>
      </c>
      <c r="F190">
        <f>VLOOKUP($B190,Miljö!$B$1:$AG$479,MATCH(F$3,Miljö!$B$1:$AK$1,0),FALSE)</f>
        <v>1.1000000000000001</v>
      </c>
      <c r="G190">
        <f>VLOOKUP($B190,Miljö!$B$1:$AG$479,MATCH(G$3,Miljö!$B$1:$AK$1,0),FALSE)</f>
        <v>0</v>
      </c>
      <c r="H190">
        <f>VLOOKUP($B190,Miljö!$B$1:$AG$479,MATCH(H$3,Miljö!$B$1:$AK$1,0),FALSE)</f>
        <v>0</v>
      </c>
      <c r="J190">
        <f>VLOOKUP($B190,Totalt!$B$1:$BP$500,MATCH("total el",Totalt!$B$1:$BP$1,0),FALSE)</f>
        <v>0.26600000000000001</v>
      </c>
      <c r="L190" s="232">
        <f t="shared" si="3"/>
        <v>0.29260000000000003</v>
      </c>
      <c r="M190" s="232">
        <f t="shared" si="3"/>
        <v>0</v>
      </c>
      <c r="N190" s="232">
        <f t="shared" si="3"/>
        <v>0</v>
      </c>
    </row>
    <row r="191" spans="1:14" x14ac:dyDescent="0.25">
      <c r="A191" t="s">
        <v>268</v>
      </c>
      <c r="B191" t="s">
        <v>271</v>
      </c>
      <c r="C191" t="str">
        <f>VLOOKUP($B191,Totalt!$B$1:$BP$500,MATCH("Kvalitetsgranskad:",Totalt!$B$1:$BP$1,0),FALSE)</f>
        <v>Ja</v>
      </c>
      <c r="E191" t="str">
        <f>VLOOKUP($B191,Miljö!$B$1:$AG$479,MATCH(E$3,Miljö!$B$1:$AK$1,0),FALSE)</f>
        <v>'Vasttenkraftel'</v>
      </c>
      <c r="F191">
        <f>VLOOKUP($B191,Miljö!$B$1:$AG$479,MATCH(F$3,Miljö!$B$1:$AK$1,0),FALSE)</f>
        <v>1.1000000000000001</v>
      </c>
      <c r="G191">
        <f>VLOOKUP($B191,Miljö!$B$1:$AG$479,MATCH(G$3,Miljö!$B$1:$AK$1,0),FALSE)</f>
        <v>0</v>
      </c>
      <c r="H191">
        <f>VLOOKUP($B191,Miljö!$B$1:$AG$479,MATCH(H$3,Miljö!$B$1:$AK$1,0),FALSE)</f>
        <v>0</v>
      </c>
      <c r="J191">
        <f>VLOOKUP($B191,Totalt!$B$1:$BP$500,MATCH("total el",Totalt!$B$1:$BP$1,0),FALSE)</f>
        <v>2.19</v>
      </c>
      <c r="L191" s="232">
        <f t="shared" si="3"/>
        <v>2.4090000000000003</v>
      </c>
      <c r="M191" s="232">
        <f t="shared" si="3"/>
        <v>0</v>
      </c>
      <c r="N191" s="232">
        <f t="shared" si="3"/>
        <v>0</v>
      </c>
    </row>
    <row r="192" spans="1:14" x14ac:dyDescent="0.25">
      <c r="A192" t="s">
        <v>272</v>
      </c>
      <c r="B192" t="s">
        <v>273</v>
      </c>
      <c r="C192" t="str">
        <f>VLOOKUP($B192,Totalt!$B$1:$BP$500,MATCH("Kvalitetsgranskad:",Totalt!$B$1:$BP$1,0),FALSE)</f>
        <v>Ja</v>
      </c>
      <c r="E192" t="str">
        <f>VLOOKUP($B192,Miljö!$B$1:$AG$479,MATCH(E$3,Miljö!$B$1:$AK$1,0),FALSE)</f>
        <v>'Vindel+El från Kraftvärmeverket'</v>
      </c>
      <c r="F192">
        <f>VLOOKUP($B192,Miljö!$B$1:$AG$479,MATCH(F$3,Miljö!$B$1:$AK$1,0),FALSE)</f>
        <v>0.14499999999999999</v>
      </c>
      <c r="G192">
        <f>VLOOKUP($B192,Miljö!$B$1:$AG$479,MATCH(G$3,Miljö!$B$1:$AK$1,0),FALSE)</f>
        <v>9.36</v>
      </c>
      <c r="H192">
        <f>VLOOKUP($B192,Miljö!$B$1:$AG$479,MATCH(H$3,Miljö!$B$1:$AK$1,0),FALSE)</f>
        <v>1.4999999999999999E-2</v>
      </c>
      <c r="J192">
        <f>VLOOKUP($B192,Totalt!$B$1:$BP$500,MATCH("total el",Totalt!$B$1:$BP$1,0),FALSE)</f>
        <v>38.700000000000003</v>
      </c>
      <c r="L192" s="232">
        <f t="shared" si="3"/>
        <v>5.6115000000000004</v>
      </c>
      <c r="M192" s="232">
        <f t="shared" si="3"/>
        <v>362.23200000000003</v>
      </c>
      <c r="N192" s="232">
        <f t="shared" si="3"/>
        <v>0.58050000000000002</v>
      </c>
    </row>
    <row r="193" spans="1:14" x14ac:dyDescent="0.25">
      <c r="A193" t="s">
        <v>272</v>
      </c>
      <c r="B193" t="s">
        <v>274</v>
      </c>
      <c r="C193" t="str">
        <f>VLOOKUP($B193,Totalt!$B$1:$BP$500,MATCH("Kvalitetsgranskad:",Totalt!$B$1:$BP$1,0),FALSE)</f>
        <v>Ja</v>
      </c>
      <c r="E193" t="str">
        <f>VLOOKUP($B193,Miljö!$B$1:$AG$479,MATCH(E$3,Miljö!$B$1:$AK$1,0),FALSE)</f>
        <v>'Vindel'</v>
      </c>
      <c r="F193">
        <f>VLOOKUP($B193,Miljö!$B$1:$AG$479,MATCH(F$3,Miljö!$B$1:$AK$1,0),FALSE)</f>
        <v>0.1</v>
      </c>
      <c r="G193">
        <f>VLOOKUP($B193,Miljö!$B$1:$AG$479,MATCH(G$3,Miljö!$B$1:$AK$1,0),FALSE)</f>
        <v>0</v>
      </c>
      <c r="H193">
        <f>VLOOKUP($B193,Miljö!$B$1:$AG$479,MATCH(H$3,Miljö!$B$1:$AK$1,0),FALSE)</f>
        <v>0</v>
      </c>
      <c r="J193">
        <f>VLOOKUP($B193,Totalt!$B$1:$BP$500,MATCH("total el",Totalt!$B$1:$BP$1,0),FALSE)</f>
        <v>0.46</v>
      </c>
      <c r="L193" s="232">
        <f t="shared" si="3"/>
        <v>4.6000000000000006E-2</v>
      </c>
      <c r="M193" s="232">
        <f t="shared" si="3"/>
        <v>0</v>
      </c>
      <c r="N193" s="232">
        <f t="shared" si="3"/>
        <v>0</v>
      </c>
    </row>
    <row r="194" spans="1:14" x14ac:dyDescent="0.25">
      <c r="A194" t="s">
        <v>275</v>
      </c>
      <c r="B194" s="14" t="s">
        <v>993</v>
      </c>
      <c r="C194" t="str">
        <f>VLOOKUP($B194,Totalt!$B$1:$BP$500,MATCH("Kvalitetsgranskad:",Totalt!$B$1:$BP$1,0),FALSE)</f>
        <v>Nej</v>
      </c>
      <c r="E194" t="str">
        <f>VLOOKUP($B194,Miljö!$B$1:$AG$479,MATCH(E$3,Miljö!$B$1:$AK$1,0),FALSE)</f>
        <v>-</v>
      </c>
      <c r="F194">
        <f>VLOOKUP($B194,Miljö!$B$1:$AG$479,MATCH(F$3,Miljö!$B$1:$AK$1,0),FALSE)</f>
        <v>2.36</v>
      </c>
      <c r="G194">
        <f>VLOOKUP($B194,Miljö!$B$1:$AG$479,MATCH(G$3,Miljö!$B$1:$AK$1,0),FALSE)</f>
        <v>483.4</v>
      </c>
      <c r="H194">
        <f>VLOOKUP($B194,Miljö!$B$1:$AG$479,MATCH(H$3,Miljö!$B$1:$AK$1,0),FALSE)</f>
        <v>0.55000000000000004</v>
      </c>
      <c r="J194">
        <f>VLOOKUP($B194,Totalt!$B$1:$BP$500,MATCH("total el",Totalt!$B$1:$BP$1,0),FALSE)</f>
        <v>0</v>
      </c>
      <c r="L194" s="232">
        <f t="shared" si="3"/>
        <v>0</v>
      </c>
      <c r="M194" s="232">
        <f t="shared" si="3"/>
        <v>0</v>
      </c>
      <c r="N194" s="232">
        <f t="shared" si="3"/>
        <v>0</v>
      </c>
    </row>
    <row r="195" spans="1:14" x14ac:dyDescent="0.25">
      <c r="A195" t="s">
        <v>277</v>
      </c>
      <c r="B195" t="s">
        <v>278</v>
      </c>
      <c r="C195" t="str">
        <f>VLOOKUP($B195,Totalt!$B$1:$BP$500,MATCH("Kvalitetsgranskad:",Totalt!$B$1:$BP$1,0),FALSE)</f>
        <v>Ja</v>
      </c>
      <c r="E195" t="str">
        <f>VLOOKUP($B195,Miljö!$B$1:$AG$479,MATCH(E$3,Miljö!$B$1:$AK$1,0),FALSE)</f>
        <v>Nordisk residual</v>
      </c>
      <c r="F195">
        <f>VLOOKUP($B195,Miljö!$B$1:$AG$479,MATCH(F$3,Miljö!$B$1:$AK$1,0),FALSE)</f>
        <v>2.36</v>
      </c>
      <c r="G195">
        <f>VLOOKUP($B195,Miljö!$B$1:$AG$479,MATCH(G$3,Miljö!$B$1:$AK$1,0),FALSE)</f>
        <v>483.4</v>
      </c>
      <c r="H195">
        <f>VLOOKUP($B195,Miljö!$B$1:$AG$479,MATCH(H$3,Miljö!$B$1:$AK$1,0),FALSE)</f>
        <v>0.55000000000000004</v>
      </c>
      <c r="J195">
        <f>VLOOKUP($B195,Totalt!$B$1:$BP$500,MATCH("total el",Totalt!$B$1:$BP$1,0),FALSE)</f>
        <v>0.5</v>
      </c>
      <c r="L195" s="232">
        <f t="shared" si="3"/>
        <v>1.18</v>
      </c>
      <c r="M195" s="232">
        <f t="shared" si="3"/>
        <v>241.7</v>
      </c>
      <c r="N195" s="232">
        <f t="shared" si="3"/>
        <v>0.27500000000000002</v>
      </c>
    </row>
    <row r="196" spans="1:14" x14ac:dyDescent="0.25">
      <c r="A196" t="s">
        <v>279</v>
      </c>
      <c r="B196" t="s">
        <v>280</v>
      </c>
      <c r="C196" t="str">
        <f>VLOOKUP($B196,Totalt!$B$1:$BP$500,MATCH("Kvalitetsgranskad:",Totalt!$B$1:$BP$1,0),FALSE)</f>
        <v>Ja</v>
      </c>
      <c r="E196" t="str">
        <f>VLOOKUP($B196,Miljö!$B$1:$AG$479,MATCH(E$3,Miljö!$B$1:$AK$1,0),FALSE)</f>
        <v>'Bra miljöval'</v>
      </c>
      <c r="F196">
        <f>VLOOKUP($B196,Miljö!$B$1:$AG$479,MATCH(F$3,Miljö!$B$1:$AK$1,0),FALSE)</f>
        <v>0</v>
      </c>
      <c r="G196">
        <f>VLOOKUP($B196,Miljö!$B$1:$AG$479,MATCH(G$3,Miljö!$B$1:$AK$1,0),FALSE)</f>
        <v>0</v>
      </c>
      <c r="H196">
        <f>VLOOKUP($B196,Miljö!$B$1:$AG$479,MATCH(H$3,Miljö!$B$1:$AK$1,0),FALSE)</f>
        <v>0</v>
      </c>
      <c r="J196">
        <f>VLOOKUP($B196,Totalt!$B$1:$BP$500,MATCH("total el",Totalt!$B$1:$BP$1,0),FALSE)</f>
        <v>2.8095699999999999</v>
      </c>
      <c r="L196" s="232">
        <f t="shared" si="3"/>
        <v>0</v>
      </c>
      <c r="M196" s="232">
        <f t="shared" si="3"/>
        <v>0</v>
      </c>
      <c r="N196" s="232">
        <f t="shared" si="3"/>
        <v>0</v>
      </c>
    </row>
    <row r="197" spans="1:14" x14ac:dyDescent="0.25">
      <c r="A197" t="s">
        <v>279</v>
      </c>
      <c r="B197" t="s">
        <v>281</v>
      </c>
      <c r="C197" t="str">
        <f>VLOOKUP($B197,Totalt!$B$1:$BP$500,MATCH("Kvalitetsgranskad:",Totalt!$B$1:$BP$1,0),FALSE)</f>
        <v>Ja</v>
      </c>
      <c r="E197" t="str">
        <f>VLOOKUP($B197,Miljö!$B$1:$AG$479,MATCH(E$3,Miljö!$B$1:$AK$1,0),FALSE)</f>
        <v>'Bramiljöval'</v>
      </c>
      <c r="F197">
        <f>VLOOKUP($B197,Miljö!$B$1:$AG$479,MATCH(F$3,Miljö!$B$1:$AK$1,0),FALSE)</f>
        <v>0</v>
      </c>
      <c r="G197">
        <f>VLOOKUP($B197,Miljö!$B$1:$AG$479,MATCH(G$3,Miljö!$B$1:$AK$1,0),FALSE)</f>
        <v>5.73</v>
      </c>
      <c r="H197">
        <f>VLOOKUP($B197,Miljö!$B$1:$AG$479,MATCH(H$3,Miljö!$B$1:$AK$1,0),FALSE)</f>
        <v>0</v>
      </c>
      <c r="J197">
        <f>VLOOKUP($B197,Totalt!$B$1:$BP$500,MATCH("total el",Totalt!$B$1:$BP$1,0),FALSE)</f>
        <v>0.21</v>
      </c>
      <c r="L197" s="232">
        <f t="shared" ref="L197:N260" si="4">IF(ISERROR($J197*F197),"",$J197*F197)</f>
        <v>0</v>
      </c>
      <c r="M197" s="232">
        <f t="shared" si="4"/>
        <v>1.2033</v>
      </c>
      <c r="N197" s="232">
        <f t="shared" si="4"/>
        <v>0</v>
      </c>
    </row>
    <row r="198" spans="1:14" x14ac:dyDescent="0.25">
      <c r="A198" t="s">
        <v>279</v>
      </c>
      <c r="B198" t="s">
        <v>282</v>
      </c>
      <c r="C198" t="str">
        <f>VLOOKUP($B198,Totalt!$B$1:$BP$500,MATCH("Kvalitetsgranskad:",Totalt!$B$1:$BP$1,0),FALSE)</f>
        <v>Ja</v>
      </c>
      <c r="E198" t="str">
        <f>VLOOKUP($B198,Miljö!$B$1:$AG$479,MATCH(E$3,Miljö!$B$1:$AK$1,0),FALSE)</f>
        <v>'Bra miljöval'</v>
      </c>
      <c r="F198">
        <f>VLOOKUP($B198,Miljö!$B$1:$AG$479,MATCH(F$3,Miljö!$B$1:$AK$1,0),FALSE)</f>
        <v>0</v>
      </c>
      <c r="G198">
        <f>VLOOKUP($B198,Miljö!$B$1:$AG$479,MATCH(G$3,Miljö!$B$1:$AK$1,0),FALSE)</f>
        <v>0</v>
      </c>
      <c r="H198">
        <f>VLOOKUP($B198,Miljö!$B$1:$AG$479,MATCH(H$3,Miljö!$B$1:$AK$1,0),FALSE)</f>
        <v>0</v>
      </c>
      <c r="J198">
        <f>VLOOKUP($B198,Totalt!$B$1:$BP$500,MATCH("total el",Totalt!$B$1:$BP$1,0),FALSE)</f>
        <v>0.05</v>
      </c>
      <c r="L198" s="232">
        <f t="shared" si="4"/>
        <v>0</v>
      </c>
      <c r="M198" s="232">
        <f t="shared" si="4"/>
        <v>0</v>
      </c>
      <c r="N198" s="232">
        <f t="shared" si="4"/>
        <v>0</v>
      </c>
    </row>
    <row r="199" spans="1:14" x14ac:dyDescent="0.25">
      <c r="A199" t="s">
        <v>283</v>
      </c>
      <c r="B199" t="s">
        <v>284</v>
      </c>
      <c r="C199" t="str">
        <f>VLOOKUP($B199,Totalt!$B$1:$BP$500,MATCH("Kvalitetsgranskad:",Totalt!$B$1:$BP$1,0),FALSE)</f>
        <v>Ja</v>
      </c>
      <c r="E199" t="str">
        <f>VLOOKUP($B199,Miljö!$B$1:$AG$479,MATCH(E$3,Miljö!$B$1:$AK$1,0),FALSE)</f>
        <v>Nordisk residual</v>
      </c>
      <c r="F199">
        <f>VLOOKUP($B199,Miljö!$B$1:$AG$479,MATCH(F$3,Miljö!$B$1:$AK$1,0),FALSE)</f>
        <v>2.36</v>
      </c>
      <c r="G199">
        <f>VLOOKUP($B199,Miljö!$B$1:$AG$479,MATCH(G$3,Miljö!$B$1:$AK$1,0),FALSE)</f>
        <v>483.4</v>
      </c>
      <c r="H199">
        <f>VLOOKUP($B199,Miljö!$B$1:$AG$479,MATCH(H$3,Miljö!$B$1:$AK$1,0),FALSE)</f>
        <v>0.55000000000000004</v>
      </c>
      <c r="J199">
        <f>VLOOKUP($B199,Totalt!$B$1:$BP$500,MATCH("total el",Totalt!$B$1:$BP$1,0),FALSE)</f>
        <v>0.42299999999999999</v>
      </c>
      <c r="L199" s="232">
        <f t="shared" si="4"/>
        <v>0.99827999999999995</v>
      </c>
      <c r="M199" s="232">
        <f t="shared" si="4"/>
        <v>204.47819999999999</v>
      </c>
      <c r="N199" s="232">
        <f t="shared" si="4"/>
        <v>0.23265000000000002</v>
      </c>
    </row>
    <row r="200" spans="1:14" x14ac:dyDescent="0.25">
      <c r="A200" t="s">
        <v>285</v>
      </c>
      <c r="B200" t="s">
        <v>286</v>
      </c>
      <c r="C200" t="str">
        <f>VLOOKUP($B200,Totalt!$B$1:$BP$500,MATCH("Kvalitetsgranskad:",Totalt!$B$1:$BP$1,0),FALSE)</f>
        <v>Ja</v>
      </c>
      <c r="E200" t="str">
        <f>VLOOKUP($B200,Miljö!$B$1:$AG$479,MATCH(E$3,Miljö!$B$1:$AK$1,0),FALSE)</f>
        <v>'residual'</v>
      </c>
      <c r="F200">
        <f>VLOOKUP($B200,Miljö!$B$1:$AG$479,MATCH(F$3,Miljö!$B$1:$AK$1,0),FALSE)</f>
        <v>2.36</v>
      </c>
      <c r="G200">
        <f>VLOOKUP($B200,Miljö!$B$1:$AG$479,MATCH(G$3,Miljö!$B$1:$AK$1,0),FALSE)</f>
        <v>483.4</v>
      </c>
      <c r="H200">
        <f>VLOOKUP($B200,Miljö!$B$1:$AG$479,MATCH(H$3,Miljö!$B$1:$AK$1,0),FALSE)</f>
        <v>0.55000000000000004</v>
      </c>
      <c r="J200">
        <f>VLOOKUP($B200,Totalt!$B$1:$BP$500,MATCH("total el",Totalt!$B$1:$BP$1,0),FALSE)</f>
        <v>4.9349999999999996</v>
      </c>
      <c r="L200" s="232">
        <f t="shared" si="4"/>
        <v>11.646599999999998</v>
      </c>
      <c r="M200" s="232">
        <f t="shared" si="4"/>
        <v>2385.5789999999997</v>
      </c>
      <c r="N200" s="232">
        <f t="shared" si="4"/>
        <v>2.7142499999999998</v>
      </c>
    </row>
    <row r="201" spans="1:14" x14ac:dyDescent="0.25">
      <c r="A201" t="s">
        <v>287</v>
      </c>
      <c r="B201" t="s">
        <v>288</v>
      </c>
      <c r="C201" t="str">
        <f>VLOOKUP($B201,Totalt!$B$1:$BP$500,MATCH("Kvalitetsgranskad:",Totalt!$B$1:$BP$1,0),FALSE)</f>
        <v>Ja</v>
      </c>
      <c r="E201" t="str">
        <f>VLOOKUP($B201,Miljö!$B$1:$AG$479,MATCH(E$3,Miljö!$B$1:$AK$1,0),FALSE)</f>
        <v>Nordisk residual</v>
      </c>
      <c r="F201">
        <f>VLOOKUP($B201,Miljö!$B$1:$AG$479,MATCH(F$3,Miljö!$B$1:$AK$1,0),FALSE)</f>
        <v>2.36</v>
      </c>
      <c r="G201">
        <f>VLOOKUP($B201,Miljö!$B$1:$AG$479,MATCH(G$3,Miljö!$B$1:$AK$1,0),FALSE)</f>
        <v>483.4</v>
      </c>
      <c r="H201">
        <f>VLOOKUP($B201,Miljö!$B$1:$AG$479,MATCH(H$3,Miljö!$B$1:$AK$1,0),FALSE)</f>
        <v>0.55000000000000004</v>
      </c>
      <c r="J201">
        <f>VLOOKUP($B201,Totalt!$B$1:$BP$500,MATCH("total el",Totalt!$B$1:$BP$1,0),FALSE)</f>
        <v>0.23</v>
      </c>
      <c r="L201" s="232">
        <f t="shared" si="4"/>
        <v>0.54279999999999995</v>
      </c>
      <c r="M201" s="232">
        <f t="shared" si="4"/>
        <v>111.182</v>
      </c>
      <c r="N201" s="232">
        <f t="shared" si="4"/>
        <v>0.12650000000000003</v>
      </c>
    </row>
    <row r="202" spans="1:14" x14ac:dyDescent="0.25">
      <c r="A202" t="s">
        <v>289</v>
      </c>
      <c r="B202" t="s">
        <v>290</v>
      </c>
      <c r="C202" t="str">
        <f>VLOOKUP($B202,Totalt!$B$1:$BP$500,MATCH("Kvalitetsgranskad:",Totalt!$B$1:$BP$1,0),FALSE)</f>
        <v>Nej</v>
      </c>
      <c r="E202" t="str">
        <f>VLOOKUP($B202,Miljö!$B$1:$AG$479,MATCH(E$3,Miljö!$B$1:$AK$1,0),FALSE)</f>
        <v>-</v>
      </c>
      <c r="F202">
        <f>VLOOKUP($B202,Miljö!$B$1:$AG$479,MATCH(F$3,Miljö!$B$1:$AK$1,0),FALSE)</f>
        <v>2.36</v>
      </c>
      <c r="G202">
        <f>VLOOKUP($B202,Miljö!$B$1:$AG$479,MATCH(G$3,Miljö!$B$1:$AK$1,0),FALSE)</f>
        <v>483.4</v>
      </c>
      <c r="H202">
        <f>VLOOKUP($B202,Miljö!$B$1:$AG$479,MATCH(H$3,Miljö!$B$1:$AK$1,0),FALSE)</f>
        <v>0.55000000000000004</v>
      </c>
      <c r="J202">
        <f>VLOOKUP($B202,Totalt!$B$1:$BP$500,MATCH("total el",Totalt!$B$1:$BP$1,0),FALSE)</f>
        <v>0</v>
      </c>
      <c r="L202" s="232">
        <f t="shared" si="4"/>
        <v>0</v>
      </c>
      <c r="M202" s="232">
        <f t="shared" si="4"/>
        <v>0</v>
      </c>
      <c r="N202" s="232">
        <f t="shared" si="4"/>
        <v>0</v>
      </c>
    </row>
    <row r="203" spans="1:14" x14ac:dyDescent="0.25">
      <c r="A203" t="s">
        <v>291</v>
      </c>
      <c r="B203" t="s">
        <v>292</v>
      </c>
      <c r="C203" t="str">
        <f>VLOOKUP($B203,Totalt!$B$1:$BP$500,MATCH("Kvalitetsgranskad:",Totalt!$B$1:$BP$1,0),FALSE)</f>
        <v>Nej</v>
      </c>
      <c r="E203" t="str">
        <f>VLOOKUP($B203,Miljö!$B$1:$AG$479,MATCH(E$3,Miljö!$B$1:$AK$1,0),FALSE)</f>
        <v>Nordisk residual</v>
      </c>
      <c r="F203">
        <f>VLOOKUP($B203,Miljö!$B$1:$AG$479,MATCH(F$3,Miljö!$B$1:$AK$1,0),FALSE)</f>
        <v>2.36</v>
      </c>
      <c r="G203">
        <f>VLOOKUP($B203,Miljö!$B$1:$AG$479,MATCH(G$3,Miljö!$B$1:$AK$1,0),FALSE)</f>
        <v>483.4</v>
      </c>
      <c r="H203">
        <f>VLOOKUP($B203,Miljö!$B$1:$AG$479,MATCH(H$3,Miljö!$B$1:$AK$1,0),FALSE)</f>
        <v>0.55000000000000004</v>
      </c>
      <c r="J203">
        <f>VLOOKUP($B203,Totalt!$B$1:$BP$500,MATCH("total el",Totalt!$B$1:$BP$1,0),FALSE)</f>
        <v>0</v>
      </c>
      <c r="L203" s="232">
        <f t="shared" si="4"/>
        <v>0</v>
      </c>
      <c r="M203" s="232">
        <f t="shared" si="4"/>
        <v>0</v>
      </c>
      <c r="N203" s="232">
        <f t="shared" si="4"/>
        <v>0</v>
      </c>
    </row>
    <row r="204" spans="1:14" x14ac:dyDescent="0.25">
      <c r="A204" t="s">
        <v>291</v>
      </c>
      <c r="B204" t="s">
        <v>293</v>
      </c>
      <c r="C204" t="str">
        <f>VLOOKUP($B204,Totalt!$B$1:$BP$500,MATCH("Kvalitetsgranskad:",Totalt!$B$1:$BP$1,0),FALSE)</f>
        <v>Ja</v>
      </c>
      <c r="E204" t="str">
        <f>VLOOKUP($B204,Miljö!$B$1:$AG$479,MATCH(E$3,Miljö!$B$1:$AK$1,0),FALSE)</f>
        <v>Nordisk residual</v>
      </c>
      <c r="F204">
        <f>VLOOKUP($B204,Miljö!$B$1:$AG$479,MATCH(F$3,Miljö!$B$1:$AK$1,0),FALSE)</f>
        <v>2.36</v>
      </c>
      <c r="G204">
        <f>VLOOKUP($B204,Miljö!$B$1:$AG$479,MATCH(G$3,Miljö!$B$1:$AK$1,0),FALSE)</f>
        <v>483.4</v>
      </c>
      <c r="H204">
        <f>VLOOKUP($B204,Miljö!$B$1:$AG$479,MATCH(H$3,Miljö!$B$1:$AK$1,0),FALSE)</f>
        <v>0.55000000000000004</v>
      </c>
      <c r="J204">
        <f>VLOOKUP($B204,Totalt!$B$1:$BP$500,MATCH("total el",Totalt!$B$1:$BP$1,0),FALSE)</f>
        <v>1.78</v>
      </c>
      <c r="L204" s="232">
        <f t="shared" si="4"/>
        <v>4.2008000000000001</v>
      </c>
      <c r="M204" s="232">
        <f t="shared" si="4"/>
        <v>860.452</v>
      </c>
      <c r="N204" s="232">
        <f t="shared" si="4"/>
        <v>0.97900000000000009</v>
      </c>
    </row>
    <row r="205" spans="1:14" x14ac:dyDescent="0.25">
      <c r="A205" t="s">
        <v>291</v>
      </c>
      <c r="B205" t="s">
        <v>294</v>
      </c>
      <c r="C205" t="str">
        <f>VLOOKUP($B205,Totalt!$B$1:$BP$500,MATCH("Kvalitetsgranskad:",Totalt!$B$1:$BP$1,0),FALSE)</f>
        <v>Ja</v>
      </c>
      <c r="E205" t="str">
        <f>VLOOKUP($B205,Miljö!$B$1:$AG$479,MATCH(E$3,Miljö!$B$1:$AK$1,0),FALSE)</f>
        <v>Nordisk residual</v>
      </c>
      <c r="F205">
        <f>VLOOKUP($B205,Miljö!$B$1:$AG$479,MATCH(F$3,Miljö!$B$1:$AK$1,0),FALSE)</f>
        <v>2.36</v>
      </c>
      <c r="G205">
        <f>VLOOKUP($B205,Miljö!$B$1:$AG$479,MATCH(G$3,Miljö!$B$1:$AK$1,0),FALSE)</f>
        <v>483.4</v>
      </c>
      <c r="H205">
        <f>VLOOKUP($B205,Miljö!$B$1:$AG$479,MATCH(H$3,Miljö!$B$1:$AK$1,0),FALSE)</f>
        <v>0.55000000000000004</v>
      </c>
      <c r="J205">
        <f>VLOOKUP($B205,Totalt!$B$1:$BP$500,MATCH("total el",Totalt!$B$1:$BP$1,0),FALSE)</f>
        <v>1.7090000000000001</v>
      </c>
      <c r="L205" s="232">
        <f t="shared" si="4"/>
        <v>4.0332400000000002</v>
      </c>
      <c r="M205" s="232">
        <f t="shared" si="4"/>
        <v>826.13059999999996</v>
      </c>
      <c r="N205" s="232">
        <f t="shared" si="4"/>
        <v>0.93995000000000006</v>
      </c>
    </row>
    <row r="206" spans="1:14" x14ac:dyDescent="0.25">
      <c r="A206" t="s">
        <v>291</v>
      </c>
      <c r="B206" t="s">
        <v>295</v>
      </c>
      <c r="C206" t="str">
        <f>VLOOKUP($B206,Totalt!$B$1:$BP$500,MATCH("Kvalitetsgranskad:",Totalt!$B$1:$BP$1,0),FALSE)</f>
        <v>Ja</v>
      </c>
      <c r="E206" t="str">
        <f>VLOOKUP($B206,Miljö!$B$1:$AG$479,MATCH(E$3,Miljö!$B$1:$AK$1,0),FALSE)</f>
        <v>Nordisk residual</v>
      </c>
      <c r="F206">
        <f>VLOOKUP($B206,Miljö!$B$1:$AG$479,MATCH(F$3,Miljö!$B$1:$AK$1,0),FALSE)</f>
        <v>2.36</v>
      </c>
      <c r="G206">
        <f>VLOOKUP($B206,Miljö!$B$1:$AG$479,MATCH(G$3,Miljö!$B$1:$AK$1,0),FALSE)</f>
        <v>483.4</v>
      </c>
      <c r="H206">
        <f>VLOOKUP($B206,Miljö!$B$1:$AG$479,MATCH(H$3,Miljö!$B$1:$AK$1,0),FALSE)</f>
        <v>0.55000000000000004</v>
      </c>
      <c r="J206">
        <f>VLOOKUP($B206,Totalt!$B$1:$BP$500,MATCH("total el",Totalt!$B$1:$BP$1,0),FALSE)</f>
        <v>70.949600000000004</v>
      </c>
      <c r="L206" s="232">
        <f t="shared" si="4"/>
        <v>167.441056</v>
      </c>
      <c r="M206" s="232">
        <f t="shared" si="4"/>
        <v>34297.036639999998</v>
      </c>
      <c r="N206" s="232">
        <f t="shared" si="4"/>
        <v>39.022280000000002</v>
      </c>
    </row>
    <row r="207" spans="1:14" x14ac:dyDescent="0.25">
      <c r="A207" t="s">
        <v>291</v>
      </c>
      <c r="B207" t="s">
        <v>296</v>
      </c>
      <c r="C207" t="str">
        <f>VLOOKUP($B207,Totalt!$B$1:$BP$500,MATCH("Kvalitetsgranskad:",Totalt!$B$1:$BP$1,0),FALSE)</f>
        <v>Ja</v>
      </c>
      <c r="E207" t="str">
        <f>VLOOKUP($B207,Miljö!$B$1:$AG$479,MATCH(E$3,Miljö!$B$1:$AK$1,0),FALSE)</f>
        <v>Nordisk residual</v>
      </c>
      <c r="F207">
        <f>VLOOKUP($B207,Miljö!$B$1:$AG$479,MATCH(F$3,Miljö!$B$1:$AK$1,0),FALSE)</f>
        <v>2.36</v>
      </c>
      <c r="G207">
        <f>VLOOKUP($B207,Miljö!$B$1:$AG$479,MATCH(G$3,Miljö!$B$1:$AK$1,0),FALSE)</f>
        <v>483.4</v>
      </c>
      <c r="H207">
        <f>VLOOKUP($B207,Miljö!$B$1:$AG$479,MATCH(H$3,Miljö!$B$1:$AK$1,0),FALSE)</f>
        <v>0.55000000000000004</v>
      </c>
      <c r="J207">
        <f>VLOOKUP($B207,Totalt!$B$1:$BP$500,MATCH("total el",Totalt!$B$1:$BP$1,0),FALSE)</f>
        <v>9.8331900000000003E-3</v>
      </c>
      <c r="L207" s="232">
        <f t="shared" si="4"/>
        <v>2.32063284E-2</v>
      </c>
      <c r="M207" s="232">
        <f t="shared" si="4"/>
        <v>4.7533640459999997</v>
      </c>
      <c r="N207" s="232">
        <f t="shared" si="4"/>
        <v>5.408254500000001E-3</v>
      </c>
    </row>
    <row r="208" spans="1:14" x14ac:dyDescent="0.25">
      <c r="A208" t="s">
        <v>297</v>
      </c>
      <c r="B208" t="s">
        <v>298</v>
      </c>
      <c r="C208" t="str">
        <f>VLOOKUP($B208,Totalt!$B$1:$BP$500,MATCH("Kvalitetsgranskad:",Totalt!$B$1:$BP$1,0),FALSE)</f>
        <v>Ja</v>
      </c>
      <c r="E208" t="str">
        <f>VLOOKUP($B208,Miljö!$B$1:$AG$479,MATCH(E$3,Miljö!$B$1:$AK$1,0),FALSE)</f>
        <v>'Förnybar el från egen produktion'</v>
      </c>
      <c r="F208">
        <f>VLOOKUP($B208,Miljö!$B$1:$AG$479,MATCH(F$3,Miljö!$B$1:$AK$1,0),FALSE)</f>
        <v>7.0000000000000007E-2</v>
      </c>
      <c r="G208">
        <f>VLOOKUP($B208,Miljö!$B$1:$AG$479,MATCH(G$3,Miljö!$B$1:$AK$1,0),FALSE)</f>
        <v>18</v>
      </c>
      <c r="H208">
        <f>VLOOKUP($B208,Miljö!$B$1:$AG$479,MATCH(H$3,Miljö!$B$1:$AK$1,0),FALSE)</f>
        <v>0</v>
      </c>
      <c r="J208">
        <f>VLOOKUP($B208,Totalt!$B$1:$BP$500,MATCH("total el",Totalt!$B$1:$BP$1,0),FALSE)</f>
        <v>10.4209</v>
      </c>
      <c r="L208" s="232">
        <f t="shared" si="4"/>
        <v>0.72946300000000008</v>
      </c>
      <c r="M208" s="232">
        <f t="shared" si="4"/>
        <v>187.5762</v>
      </c>
      <c r="N208" s="232">
        <f t="shared" si="4"/>
        <v>0</v>
      </c>
    </row>
    <row r="209" spans="1:14" x14ac:dyDescent="0.25">
      <c r="A209" t="s">
        <v>297</v>
      </c>
      <c r="B209" t="s">
        <v>299</v>
      </c>
      <c r="C209" t="str">
        <f>VLOOKUP($B209,Totalt!$B$1:$BP$500,MATCH("Kvalitetsgranskad:",Totalt!$B$1:$BP$1,0),FALSE)</f>
        <v>Ja</v>
      </c>
      <c r="E209" t="str">
        <f>VLOOKUP($B209,Miljö!$B$1:$AG$479,MATCH(E$3,Miljö!$B$1:$AK$1,0),FALSE)</f>
        <v>'Förnybar el från egen produktion'</v>
      </c>
      <c r="F209">
        <f>VLOOKUP($B209,Miljö!$B$1:$AG$479,MATCH(F$3,Miljö!$B$1:$AK$1,0),FALSE)</f>
        <v>7.0000000000000007E-2</v>
      </c>
      <c r="G209">
        <f>VLOOKUP($B209,Miljö!$B$1:$AG$479,MATCH(G$3,Miljö!$B$1:$AK$1,0),FALSE)</f>
        <v>18</v>
      </c>
      <c r="H209">
        <f>VLOOKUP($B209,Miljö!$B$1:$AG$479,MATCH(H$3,Miljö!$B$1:$AK$1,0),FALSE)</f>
        <v>0</v>
      </c>
      <c r="J209">
        <f>VLOOKUP($B209,Totalt!$B$1:$BP$500,MATCH("total el",Totalt!$B$1:$BP$1,0),FALSE)</f>
        <v>1.7</v>
      </c>
      <c r="L209" s="232">
        <f t="shared" si="4"/>
        <v>0.11900000000000001</v>
      </c>
      <c r="M209" s="232">
        <f t="shared" si="4"/>
        <v>30.599999999999998</v>
      </c>
      <c r="N209" s="232">
        <f t="shared" si="4"/>
        <v>0</v>
      </c>
    </row>
    <row r="210" spans="1:14" x14ac:dyDescent="0.25">
      <c r="A210" t="s">
        <v>300</v>
      </c>
      <c r="B210" t="s">
        <v>301</v>
      </c>
      <c r="C210" t="str">
        <f>VLOOKUP($B210,Totalt!$B$1:$BP$500,MATCH("Kvalitetsgranskad:",Totalt!$B$1:$BP$1,0),FALSE)</f>
        <v>Ja</v>
      </c>
      <c r="E210" t="str">
        <f>VLOOKUP($B210,Miljö!$B$1:$AG$479,MATCH(E$3,Miljö!$B$1:$AK$1,0),FALSE)</f>
        <v>'Vattenel'</v>
      </c>
      <c r="F210">
        <f>VLOOKUP($B210,Miljö!$B$1:$AG$479,MATCH(F$3,Miljö!$B$1:$AK$1,0),FALSE)</f>
        <v>1.1000000000000001</v>
      </c>
      <c r="G210">
        <f>VLOOKUP($B210,Miljö!$B$1:$AG$479,MATCH(G$3,Miljö!$B$1:$AK$1,0),FALSE)</f>
        <v>0</v>
      </c>
      <c r="H210">
        <f>VLOOKUP($B210,Miljö!$B$1:$AG$479,MATCH(H$3,Miljö!$B$1:$AK$1,0),FALSE)</f>
        <v>0</v>
      </c>
      <c r="J210">
        <f>VLOOKUP($B210,Totalt!$B$1:$BP$500,MATCH("total el",Totalt!$B$1:$BP$1,0),FALSE)</f>
        <v>205.53300000000002</v>
      </c>
      <c r="L210" s="232">
        <f t="shared" si="4"/>
        <v>226.08630000000002</v>
      </c>
      <c r="M210" s="232">
        <f t="shared" si="4"/>
        <v>0</v>
      </c>
      <c r="N210" s="232">
        <f t="shared" si="4"/>
        <v>0</v>
      </c>
    </row>
    <row r="211" spans="1:14" x14ac:dyDescent="0.25">
      <c r="A211" t="s">
        <v>302</v>
      </c>
      <c r="B211" t="s">
        <v>303</v>
      </c>
      <c r="C211" t="str">
        <f>VLOOKUP($B211,Totalt!$B$1:$BP$500,MATCH("Kvalitetsgranskad:",Totalt!$B$1:$BP$1,0),FALSE)</f>
        <v>Ja</v>
      </c>
      <c r="E211" t="str">
        <f>VLOOKUP($B211,Miljö!$B$1:$AG$479,MATCH(E$3,Miljö!$B$1:$AK$1,0),FALSE)</f>
        <v>'Nordisk residual'</v>
      </c>
      <c r="F211">
        <f>VLOOKUP($B211,Miljö!$B$1:$AG$479,MATCH(F$3,Miljö!$B$1:$AK$1,0),FALSE)</f>
        <v>2.36</v>
      </c>
      <c r="G211">
        <f>VLOOKUP($B211,Miljö!$B$1:$AG$479,MATCH(G$3,Miljö!$B$1:$AK$1,0),FALSE)</f>
        <v>483.4</v>
      </c>
      <c r="H211">
        <f>VLOOKUP($B211,Miljö!$B$1:$AG$479,MATCH(H$3,Miljö!$B$1:$AK$1,0),FALSE)</f>
        <v>0.55000000000000004</v>
      </c>
      <c r="J211">
        <f>VLOOKUP($B211,Totalt!$B$1:$BP$500,MATCH("total el",Totalt!$B$1:$BP$1,0),FALSE)</f>
        <v>0.05</v>
      </c>
      <c r="L211" s="232">
        <f t="shared" si="4"/>
        <v>0.11799999999999999</v>
      </c>
      <c r="M211" s="232">
        <f t="shared" si="4"/>
        <v>24.17</v>
      </c>
      <c r="N211" s="232">
        <f t="shared" si="4"/>
        <v>2.7500000000000004E-2</v>
      </c>
    </row>
    <row r="212" spans="1:14" x14ac:dyDescent="0.25">
      <c r="A212" t="s">
        <v>302</v>
      </c>
      <c r="B212" t="s">
        <v>304</v>
      </c>
      <c r="C212" t="str">
        <f>VLOOKUP($B212,Totalt!$B$1:$BP$500,MATCH("Kvalitetsgranskad:",Totalt!$B$1:$BP$1,0),FALSE)</f>
        <v>Ja</v>
      </c>
      <c r="E212" t="str">
        <f>VLOOKUP($B212,Miljö!$B$1:$AG$479,MATCH(E$3,Miljö!$B$1:$AK$1,0),FALSE)</f>
        <v>'nordisk residual'</v>
      </c>
      <c r="F212">
        <f>VLOOKUP($B212,Miljö!$B$1:$AG$479,MATCH(F$3,Miljö!$B$1:$AK$1,0),FALSE)</f>
        <v>2.36</v>
      </c>
      <c r="G212">
        <f>VLOOKUP($B212,Miljö!$B$1:$AG$479,MATCH(G$3,Miljö!$B$1:$AK$1,0),FALSE)</f>
        <v>483.4</v>
      </c>
      <c r="H212">
        <f>VLOOKUP($B212,Miljö!$B$1:$AG$479,MATCH(H$3,Miljö!$B$1:$AK$1,0),FALSE)</f>
        <v>0.55000000000000004</v>
      </c>
      <c r="J212">
        <f>VLOOKUP($B212,Totalt!$B$1:$BP$500,MATCH("total el",Totalt!$B$1:$BP$1,0),FALSE)</f>
        <v>4.4441300000000004</v>
      </c>
      <c r="L212" s="232">
        <f t="shared" si="4"/>
        <v>10.488146800000001</v>
      </c>
      <c r="M212" s="232">
        <f t="shared" si="4"/>
        <v>2148.2924419999999</v>
      </c>
      <c r="N212" s="232">
        <f t="shared" si="4"/>
        <v>2.4442715000000006</v>
      </c>
    </row>
    <row r="213" spans="1:14" x14ac:dyDescent="0.25">
      <c r="A213" t="s">
        <v>302</v>
      </c>
      <c r="B213" t="s">
        <v>305</v>
      </c>
      <c r="C213" t="str">
        <f>VLOOKUP($B213,Totalt!$B$1:$BP$500,MATCH("Kvalitetsgranskad:",Totalt!$B$1:$BP$1,0),FALSE)</f>
        <v>Ja</v>
      </c>
      <c r="E213" t="str">
        <f>VLOOKUP($B213,Miljö!$B$1:$AG$479,MATCH(E$3,Miljö!$B$1:$AK$1,0),FALSE)</f>
        <v>'nordisk residual'</v>
      </c>
      <c r="F213">
        <f>VLOOKUP($B213,Miljö!$B$1:$AG$479,MATCH(F$3,Miljö!$B$1:$AK$1,0),FALSE)</f>
        <v>2.36</v>
      </c>
      <c r="G213">
        <f>VLOOKUP($B213,Miljö!$B$1:$AG$479,MATCH(G$3,Miljö!$B$1:$AK$1,0),FALSE)</f>
        <v>483.4</v>
      </c>
      <c r="H213">
        <f>VLOOKUP($B213,Miljö!$B$1:$AG$479,MATCH(H$3,Miljö!$B$1:$AK$1,0),FALSE)</f>
        <v>0.55000000000000004</v>
      </c>
      <c r="J213">
        <f>VLOOKUP($B213,Totalt!$B$1:$BP$500,MATCH("total el",Totalt!$B$1:$BP$1,0),FALSE)</f>
        <v>1.4419999999999999</v>
      </c>
      <c r="L213" s="232">
        <f t="shared" si="4"/>
        <v>3.4031199999999995</v>
      </c>
      <c r="M213" s="232">
        <f t="shared" si="4"/>
        <v>697.06279999999992</v>
      </c>
      <c r="N213" s="232">
        <f t="shared" si="4"/>
        <v>0.79310000000000003</v>
      </c>
    </row>
    <row r="214" spans="1:14" x14ac:dyDescent="0.25">
      <c r="A214" t="s">
        <v>306</v>
      </c>
      <c r="B214" t="s">
        <v>307</v>
      </c>
      <c r="C214" t="str">
        <f>VLOOKUP($B214,Totalt!$B$1:$BP$500,MATCH("Kvalitetsgranskad:",Totalt!$B$1:$BP$1,0),FALSE)</f>
        <v>Ja</v>
      </c>
      <c r="E214" t="str">
        <f>VLOOKUP($B214,Miljö!$B$1:$AG$479,MATCH(E$3,Miljö!$B$1:$AK$1,0),FALSE)</f>
        <v>Nordisk residual</v>
      </c>
      <c r="F214">
        <f>VLOOKUP($B214,Miljö!$B$1:$AG$479,MATCH(F$3,Miljö!$B$1:$AK$1,0),FALSE)</f>
        <v>2.36</v>
      </c>
      <c r="G214">
        <f>VLOOKUP($B214,Miljö!$B$1:$AG$479,MATCH(G$3,Miljö!$B$1:$AK$1,0),FALSE)</f>
        <v>483.4</v>
      </c>
      <c r="H214">
        <f>VLOOKUP($B214,Miljö!$B$1:$AG$479,MATCH(H$3,Miljö!$B$1:$AK$1,0),FALSE)</f>
        <v>0.55000000000000004</v>
      </c>
      <c r="J214">
        <f>VLOOKUP($B214,Totalt!$B$1:$BP$500,MATCH("total el",Totalt!$B$1:$BP$1,0),FALSE)</f>
        <v>3.46801</v>
      </c>
      <c r="L214" s="232">
        <f t="shared" si="4"/>
        <v>8.1845035999999993</v>
      </c>
      <c r="M214" s="232">
        <f t="shared" si="4"/>
        <v>1676.4360339999998</v>
      </c>
      <c r="N214" s="232">
        <f t="shared" si="4"/>
        <v>1.9074055000000001</v>
      </c>
    </row>
    <row r="215" spans="1:14" x14ac:dyDescent="0.25">
      <c r="A215" t="s">
        <v>308</v>
      </c>
      <c r="B215" t="s">
        <v>309</v>
      </c>
      <c r="C215" t="str">
        <f>VLOOKUP($B215,Totalt!$B$1:$BP$500,MATCH("Kvalitetsgranskad:",Totalt!$B$1:$BP$1,0),FALSE)</f>
        <v>Ja</v>
      </c>
      <c r="E215" t="str">
        <f>VLOOKUP($B215,Miljö!$B$1:$AG$479,MATCH(E$3,Miljö!$B$1:$AK$1,0),FALSE)</f>
        <v>'Bixia miljömärkt'</v>
      </c>
      <c r="F215">
        <f>VLOOKUP($B215,Miljö!$B$1:$AG$479,MATCH(F$3,Miljö!$B$1:$AK$1,0),FALSE)</f>
        <v>2.36</v>
      </c>
      <c r="G215">
        <f>VLOOKUP($B215,Miljö!$B$1:$AG$479,MATCH(G$3,Miljö!$B$1:$AK$1,0),FALSE)</f>
        <v>0</v>
      </c>
      <c r="H215">
        <f>VLOOKUP($B215,Miljö!$B$1:$AG$479,MATCH(H$3,Miljö!$B$1:$AK$1,0),FALSE)</f>
        <v>0</v>
      </c>
      <c r="J215">
        <f>VLOOKUP($B215,Totalt!$B$1:$BP$500,MATCH("total el",Totalt!$B$1:$BP$1,0),FALSE)</f>
        <v>3.5000000000000003E-2</v>
      </c>
      <c r="L215" s="232">
        <f t="shared" si="4"/>
        <v>8.2600000000000007E-2</v>
      </c>
      <c r="M215" s="232">
        <f t="shared" si="4"/>
        <v>0</v>
      </c>
      <c r="N215" s="232">
        <f t="shared" si="4"/>
        <v>0</v>
      </c>
    </row>
    <row r="216" spans="1:14" x14ac:dyDescent="0.25">
      <c r="A216" t="s">
        <v>308</v>
      </c>
      <c r="B216" t="s">
        <v>310</v>
      </c>
      <c r="C216" t="str">
        <f>VLOOKUP($B216,Totalt!$B$1:$BP$500,MATCH("Kvalitetsgranskad:",Totalt!$B$1:$BP$1,0),FALSE)</f>
        <v>Ja</v>
      </c>
      <c r="E216" t="str">
        <f>VLOOKUP($B216,Miljö!$B$1:$AG$479,MATCH(E$3,Miljö!$B$1:$AK$1,0),FALSE)</f>
        <v>'Bixia miljömärkt'</v>
      </c>
      <c r="F216">
        <f>VLOOKUP($B216,Miljö!$B$1:$AG$479,MATCH(F$3,Miljö!$B$1:$AK$1,0),FALSE)</f>
        <v>2.36</v>
      </c>
      <c r="G216">
        <f>VLOOKUP($B216,Miljö!$B$1:$AG$479,MATCH(G$3,Miljö!$B$1:$AK$1,0),FALSE)</f>
        <v>0</v>
      </c>
      <c r="H216">
        <f>VLOOKUP($B216,Miljö!$B$1:$AG$479,MATCH(H$3,Miljö!$B$1:$AK$1,0),FALSE)</f>
        <v>0</v>
      </c>
      <c r="J216">
        <f>VLOOKUP($B216,Totalt!$B$1:$BP$500,MATCH("total el",Totalt!$B$1:$BP$1,0),FALSE)</f>
        <v>0.24099999999999999</v>
      </c>
      <c r="L216" s="232">
        <f t="shared" si="4"/>
        <v>0.56875999999999993</v>
      </c>
      <c r="M216" s="232">
        <f t="shared" si="4"/>
        <v>0</v>
      </c>
      <c r="N216" s="232">
        <f t="shared" si="4"/>
        <v>0</v>
      </c>
    </row>
    <row r="217" spans="1:14" x14ac:dyDescent="0.25">
      <c r="A217" t="s">
        <v>308</v>
      </c>
      <c r="B217" t="s">
        <v>311</v>
      </c>
      <c r="C217" t="str">
        <f>VLOOKUP($B217,Totalt!$B$1:$BP$500,MATCH("Kvalitetsgranskad:",Totalt!$B$1:$BP$1,0),FALSE)</f>
        <v>Ja</v>
      </c>
      <c r="E217" t="str">
        <f>VLOOKUP($B217,Miljö!$B$1:$AG$479,MATCH(E$3,Miljö!$B$1:$AK$1,0),FALSE)</f>
        <v>'Bixia miljömärkt'</v>
      </c>
      <c r="F217">
        <f>VLOOKUP($B217,Miljö!$B$1:$AG$479,MATCH(F$3,Miljö!$B$1:$AK$1,0),FALSE)</f>
        <v>2.36</v>
      </c>
      <c r="G217">
        <f>VLOOKUP($B217,Miljö!$B$1:$AG$479,MATCH(G$3,Miljö!$B$1:$AK$1,0),FALSE)</f>
        <v>0</v>
      </c>
      <c r="H217">
        <f>VLOOKUP($B217,Miljö!$B$1:$AG$479,MATCH(H$3,Miljö!$B$1:$AK$1,0),FALSE)</f>
        <v>0</v>
      </c>
      <c r="J217">
        <f>VLOOKUP($B217,Totalt!$B$1:$BP$500,MATCH("total el",Totalt!$B$1:$BP$1,0),FALSE)</f>
        <v>4.09863</v>
      </c>
      <c r="L217" s="232">
        <f t="shared" si="4"/>
        <v>9.6727667999999998</v>
      </c>
      <c r="M217" s="232">
        <f t="shared" si="4"/>
        <v>0</v>
      </c>
      <c r="N217" s="232">
        <f t="shared" si="4"/>
        <v>0</v>
      </c>
    </row>
    <row r="218" spans="1:14" x14ac:dyDescent="0.25">
      <c r="A218" t="s">
        <v>312</v>
      </c>
      <c r="B218" t="s">
        <v>313</v>
      </c>
      <c r="C218" t="str">
        <f>VLOOKUP($B218,Totalt!$B$1:$BP$500,MATCH("Kvalitetsgranskad:",Totalt!$B$1:$BP$1,0),FALSE)</f>
        <v>Ja</v>
      </c>
      <c r="E218" t="str">
        <f>VLOOKUP($B218,Miljö!$B$1:$AG$479,MATCH(E$3,Miljö!$B$1:$AK$1,0),FALSE)</f>
        <v>Nordisk residual</v>
      </c>
      <c r="F218">
        <f>VLOOKUP($B218,Miljö!$B$1:$AG$479,MATCH(F$3,Miljö!$B$1:$AK$1,0),FALSE)</f>
        <v>2.36</v>
      </c>
      <c r="G218">
        <f>VLOOKUP($B218,Miljö!$B$1:$AG$479,MATCH(G$3,Miljö!$B$1:$AK$1,0),FALSE)</f>
        <v>483.4</v>
      </c>
      <c r="H218">
        <f>VLOOKUP($B218,Miljö!$B$1:$AG$479,MATCH(H$3,Miljö!$B$1:$AK$1,0),FALSE)</f>
        <v>0.55000000000000004</v>
      </c>
      <c r="J218">
        <f>VLOOKUP($B218,Totalt!$B$1:$BP$500,MATCH("total el",Totalt!$B$1:$BP$1,0),FALSE)</f>
        <v>1.0900000000000001</v>
      </c>
      <c r="L218" s="232">
        <f t="shared" si="4"/>
        <v>2.5724</v>
      </c>
      <c r="M218" s="232">
        <f t="shared" si="4"/>
        <v>526.90600000000006</v>
      </c>
      <c r="N218" s="232">
        <f t="shared" si="4"/>
        <v>0.59950000000000014</v>
      </c>
    </row>
    <row r="219" spans="1:14" x14ac:dyDescent="0.25">
      <c r="A219" t="s">
        <v>314</v>
      </c>
      <c r="B219" t="s">
        <v>315</v>
      </c>
      <c r="C219" t="str">
        <f>VLOOKUP($B219,Totalt!$B$1:$BP$500,MATCH("Kvalitetsgranskad:",Totalt!$B$1:$BP$1,0),FALSE)</f>
        <v>Ja</v>
      </c>
      <c r="E219" t="str">
        <f>VLOOKUP($B219,Miljö!$B$1:$AG$479,MATCH(E$3,Miljö!$B$1:$AK$1,0),FALSE)</f>
        <v>'vattenkraft/kärnkraft'</v>
      </c>
      <c r="F219">
        <f>VLOOKUP($B219,Miljö!$B$1:$AG$479,MATCH(F$3,Miljö!$B$1:$AK$1,0),FALSE)</f>
        <v>0</v>
      </c>
      <c r="G219">
        <f>VLOOKUP($B219,Miljö!$B$1:$AG$479,MATCH(G$3,Miljö!$B$1:$AK$1,0),FALSE)</f>
        <v>5</v>
      </c>
      <c r="H219">
        <f>VLOOKUP($B219,Miljö!$B$1:$AG$479,MATCH(H$3,Miljö!$B$1:$AK$1,0),FALSE)</f>
        <v>0</v>
      </c>
      <c r="J219">
        <f>VLOOKUP($B219,Totalt!$B$1:$BP$500,MATCH("total el",Totalt!$B$1:$BP$1,0),FALSE)</f>
        <v>3.9</v>
      </c>
      <c r="L219" s="232">
        <f t="shared" si="4"/>
        <v>0</v>
      </c>
      <c r="M219" s="232">
        <f t="shared" si="4"/>
        <v>19.5</v>
      </c>
      <c r="N219" s="232">
        <f t="shared" si="4"/>
        <v>0</v>
      </c>
    </row>
    <row r="220" spans="1:14" x14ac:dyDescent="0.25">
      <c r="A220" t="s">
        <v>316</v>
      </c>
      <c r="B220" t="s">
        <v>317</v>
      </c>
      <c r="C220" t="str">
        <f>VLOOKUP($B220,Totalt!$B$1:$BP$500,MATCH("Kvalitetsgranskad:",Totalt!$B$1:$BP$1,0),FALSE)</f>
        <v>Ja</v>
      </c>
      <c r="E220" t="str">
        <f>VLOOKUP($B220,Miljö!$B$1:$AG$479,MATCH(E$3,Miljö!$B$1:$AK$1,0),FALSE)</f>
        <v>Nordisk residual</v>
      </c>
      <c r="F220">
        <f>VLOOKUP($B220,Miljö!$B$1:$AG$479,MATCH(F$3,Miljö!$B$1:$AK$1,0),FALSE)</f>
        <v>2.36</v>
      </c>
      <c r="G220">
        <f>VLOOKUP($B220,Miljö!$B$1:$AG$479,MATCH(G$3,Miljö!$B$1:$AK$1,0),FALSE)</f>
        <v>483.4</v>
      </c>
      <c r="H220">
        <f>VLOOKUP($B220,Miljö!$B$1:$AG$479,MATCH(H$3,Miljö!$B$1:$AK$1,0),FALSE)</f>
        <v>0.55000000000000004</v>
      </c>
      <c r="J220">
        <f>VLOOKUP($B220,Totalt!$B$1:$BP$500,MATCH("total el",Totalt!$B$1:$BP$1,0),FALSE)</f>
        <v>2.3340000000000001</v>
      </c>
      <c r="L220" s="232">
        <f t="shared" si="4"/>
        <v>5.5082399999999998</v>
      </c>
      <c r="M220" s="232">
        <f t="shared" si="4"/>
        <v>1128.2556</v>
      </c>
      <c r="N220" s="232">
        <f t="shared" si="4"/>
        <v>1.2837000000000001</v>
      </c>
    </row>
    <row r="221" spans="1:14" x14ac:dyDescent="0.25">
      <c r="A221" t="s">
        <v>318</v>
      </c>
      <c r="B221" t="s">
        <v>319</v>
      </c>
      <c r="C221" t="str">
        <f>VLOOKUP($B221,Totalt!$B$1:$BP$500,MATCH("Kvalitetsgranskad:",Totalt!$B$1:$BP$1,0),FALSE)</f>
        <v>Nej</v>
      </c>
      <c r="E221" t="str">
        <f>VLOOKUP($B221,Miljö!$B$1:$AG$479,MATCH(E$3,Miljö!$B$1:$AK$1,0),FALSE)</f>
        <v>-</v>
      </c>
      <c r="F221">
        <f>VLOOKUP($B221,Miljö!$B$1:$AG$479,MATCH(F$3,Miljö!$B$1:$AK$1,0),FALSE)</f>
        <v>2.36</v>
      </c>
      <c r="G221">
        <f>VLOOKUP($B221,Miljö!$B$1:$AG$479,MATCH(G$3,Miljö!$B$1:$AK$1,0),FALSE)</f>
        <v>483.4</v>
      </c>
      <c r="H221">
        <f>VLOOKUP($B221,Miljö!$B$1:$AG$479,MATCH(H$3,Miljö!$B$1:$AK$1,0),FALSE)</f>
        <v>0.55000000000000004</v>
      </c>
      <c r="J221">
        <f>VLOOKUP($B221,Totalt!$B$1:$BP$500,MATCH("total el",Totalt!$B$1:$BP$1,0),FALSE)</f>
        <v>0</v>
      </c>
      <c r="L221" s="232">
        <f t="shared" si="4"/>
        <v>0</v>
      </c>
      <c r="M221" s="232">
        <f t="shared" si="4"/>
        <v>0</v>
      </c>
      <c r="N221" s="232">
        <f t="shared" si="4"/>
        <v>0</v>
      </c>
    </row>
    <row r="222" spans="1:14" x14ac:dyDescent="0.25">
      <c r="A222" t="s">
        <v>320</v>
      </c>
      <c r="B222" t="s">
        <v>321</v>
      </c>
      <c r="C222" t="str">
        <f>VLOOKUP($B222,Totalt!$B$1:$BP$500,MATCH("Kvalitetsgranskad:",Totalt!$B$1:$BP$1,0),FALSE)</f>
        <v>Ja</v>
      </c>
      <c r="E222" t="str">
        <f>VLOOKUP($B222,Miljö!$B$1:$AG$479,MATCH(E$3,Miljö!$B$1:$AK$1,0),FALSE)</f>
        <v>Nordisk residual</v>
      </c>
      <c r="F222">
        <f>VLOOKUP($B222,Miljö!$B$1:$AG$479,MATCH(F$3,Miljö!$B$1:$AK$1,0),FALSE)</f>
        <v>2.36</v>
      </c>
      <c r="G222">
        <f>VLOOKUP($B222,Miljö!$B$1:$AG$479,MATCH(G$3,Miljö!$B$1:$AK$1,0),FALSE)</f>
        <v>483.4</v>
      </c>
      <c r="H222">
        <f>VLOOKUP($B222,Miljö!$B$1:$AG$479,MATCH(H$3,Miljö!$B$1:$AK$1,0),FALSE)</f>
        <v>0.55000000000000004</v>
      </c>
      <c r="J222">
        <f>VLOOKUP($B222,Totalt!$B$1:$BP$500,MATCH("total el",Totalt!$B$1:$BP$1,0),FALSE)</f>
        <v>0.72</v>
      </c>
      <c r="L222" s="232">
        <f t="shared" si="4"/>
        <v>1.6991999999999998</v>
      </c>
      <c r="M222" s="232">
        <f t="shared" si="4"/>
        <v>348.04799999999994</v>
      </c>
      <c r="N222" s="232">
        <f t="shared" si="4"/>
        <v>0.39600000000000002</v>
      </c>
    </row>
    <row r="223" spans="1:14" x14ac:dyDescent="0.25">
      <c r="A223" t="s">
        <v>322</v>
      </c>
      <c r="B223" t="s">
        <v>323</v>
      </c>
      <c r="C223" t="str">
        <f>VLOOKUP($B223,Totalt!$B$1:$BP$500,MATCH("Kvalitetsgranskad:",Totalt!$B$1:$BP$1,0),FALSE)</f>
        <v>Ja</v>
      </c>
      <c r="E223" t="str">
        <f>VLOOKUP($B223,Miljö!$B$1:$AG$479,MATCH(E$3,Miljö!$B$1:$AK$1,0),FALSE)</f>
        <v>Nordisk residual</v>
      </c>
      <c r="F223">
        <f>VLOOKUP($B223,Miljö!$B$1:$AG$479,MATCH(F$3,Miljö!$B$1:$AK$1,0),FALSE)</f>
        <v>2.36</v>
      </c>
      <c r="G223">
        <f>VLOOKUP($B223,Miljö!$B$1:$AG$479,MATCH(G$3,Miljö!$B$1:$AK$1,0),FALSE)</f>
        <v>483.4</v>
      </c>
      <c r="H223">
        <f>VLOOKUP($B223,Miljö!$B$1:$AG$479,MATCH(H$3,Miljö!$B$1:$AK$1,0),FALSE)</f>
        <v>0.55000000000000004</v>
      </c>
      <c r="J223">
        <f>VLOOKUP($B223,Totalt!$B$1:$BP$500,MATCH("total el",Totalt!$B$1:$BP$1,0),FALSE)</f>
        <v>0.77</v>
      </c>
      <c r="L223" s="232">
        <f t="shared" si="4"/>
        <v>1.8171999999999999</v>
      </c>
      <c r="M223" s="232">
        <f t="shared" si="4"/>
        <v>372.21800000000002</v>
      </c>
      <c r="N223" s="232">
        <f t="shared" si="4"/>
        <v>0.42350000000000004</v>
      </c>
    </row>
    <row r="224" spans="1:14" x14ac:dyDescent="0.25">
      <c r="A224" t="s">
        <v>322</v>
      </c>
      <c r="B224" t="s">
        <v>324</v>
      </c>
      <c r="C224" t="str">
        <f>VLOOKUP($B224,Totalt!$B$1:$BP$500,MATCH("Kvalitetsgranskad:",Totalt!$B$1:$BP$1,0),FALSE)</f>
        <v>Ja</v>
      </c>
      <c r="E224" t="str">
        <f>VLOOKUP($B224,Miljö!$B$1:$AG$479,MATCH(E$3,Miljö!$B$1:$AK$1,0),FALSE)</f>
        <v>Nordisk residual</v>
      </c>
      <c r="F224">
        <f>VLOOKUP($B224,Miljö!$B$1:$AG$479,MATCH(F$3,Miljö!$B$1:$AK$1,0),FALSE)</f>
        <v>2.36</v>
      </c>
      <c r="G224">
        <f>VLOOKUP($B224,Miljö!$B$1:$AG$479,MATCH(G$3,Miljö!$B$1:$AK$1,0),FALSE)</f>
        <v>483.4</v>
      </c>
      <c r="H224">
        <f>VLOOKUP($B224,Miljö!$B$1:$AG$479,MATCH(H$3,Miljö!$B$1:$AK$1,0),FALSE)</f>
        <v>0.55000000000000004</v>
      </c>
      <c r="J224">
        <f>VLOOKUP($B224,Totalt!$B$1:$BP$500,MATCH("total el",Totalt!$B$1:$BP$1,0),FALSE)</f>
        <v>3.0117599999999998</v>
      </c>
      <c r="L224" s="232">
        <f t="shared" si="4"/>
        <v>7.1077535999999988</v>
      </c>
      <c r="M224" s="232">
        <f t="shared" si="4"/>
        <v>1455.8847839999999</v>
      </c>
      <c r="N224" s="232">
        <f t="shared" si="4"/>
        <v>1.6564680000000001</v>
      </c>
    </row>
    <row r="225" spans="1:14" x14ac:dyDescent="0.25">
      <c r="A225" t="s">
        <v>322</v>
      </c>
      <c r="B225" t="s">
        <v>325</v>
      </c>
      <c r="C225" t="str">
        <f>VLOOKUP($B225,Totalt!$B$1:$BP$500,MATCH("Kvalitetsgranskad:",Totalt!$B$1:$BP$1,0),FALSE)</f>
        <v>Ja</v>
      </c>
      <c r="E225" t="str">
        <f>VLOOKUP($B225,Miljö!$B$1:$AG$479,MATCH(E$3,Miljö!$B$1:$AK$1,0),FALSE)</f>
        <v>Nordisk residual</v>
      </c>
      <c r="F225">
        <f>VLOOKUP($B225,Miljö!$B$1:$AG$479,MATCH(F$3,Miljö!$B$1:$AK$1,0),FALSE)</f>
        <v>2.36</v>
      </c>
      <c r="G225">
        <f>VLOOKUP($B225,Miljö!$B$1:$AG$479,MATCH(G$3,Miljö!$B$1:$AK$1,0),FALSE)</f>
        <v>483.4</v>
      </c>
      <c r="H225">
        <f>VLOOKUP($B225,Miljö!$B$1:$AG$479,MATCH(H$3,Miljö!$B$1:$AK$1,0),FALSE)</f>
        <v>0.55000000000000004</v>
      </c>
      <c r="J225">
        <f>VLOOKUP($B225,Totalt!$B$1:$BP$500,MATCH("total el",Totalt!$B$1:$BP$1,0),FALSE)</f>
        <v>3.9600000000000003E-2</v>
      </c>
      <c r="L225" s="232">
        <f t="shared" si="4"/>
        <v>9.3455999999999997E-2</v>
      </c>
      <c r="M225" s="232">
        <f t="shared" si="4"/>
        <v>19.14264</v>
      </c>
      <c r="N225" s="232">
        <f t="shared" si="4"/>
        <v>2.1780000000000004E-2</v>
      </c>
    </row>
    <row r="226" spans="1:14" x14ac:dyDescent="0.25">
      <c r="A226" t="s">
        <v>322</v>
      </c>
      <c r="B226" t="s">
        <v>326</v>
      </c>
      <c r="C226" t="str">
        <f>VLOOKUP($B226,Totalt!$B$1:$BP$500,MATCH("Kvalitetsgranskad:",Totalt!$B$1:$BP$1,0),FALSE)</f>
        <v>Ja</v>
      </c>
      <c r="E226" t="str">
        <f>VLOOKUP($B226,Miljö!$B$1:$AG$479,MATCH(E$3,Miljö!$B$1:$AK$1,0),FALSE)</f>
        <v>Nordisk residual</v>
      </c>
      <c r="F226">
        <f>VLOOKUP($B226,Miljö!$B$1:$AG$479,MATCH(F$3,Miljö!$B$1:$AK$1,0),FALSE)</f>
        <v>2.36</v>
      </c>
      <c r="G226">
        <f>VLOOKUP($B226,Miljö!$B$1:$AG$479,MATCH(G$3,Miljö!$B$1:$AK$1,0),FALSE)</f>
        <v>483.4</v>
      </c>
      <c r="H226">
        <f>VLOOKUP($B226,Miljö!$B$1:$AG$479,MATCH(H$3,Miljö!$B$1:$AK$1,0),FALSE)</f>
        <v>0.55000000000000004</v>
      </c>
      <c r="J226">
        <f>VLOOKUP($B226,Totalt!$B$1:$BP$500,MATCH("total el",Totalt!$B$1:$BP$1,0),FALSE)</f>
        <v>0.4</v>
      </c>
      <c r="L226" s="232">
        <f t="shared" si="4"/>
        <v>0.94399999999999995</v>
      </c>
      <c r="M226" s="232">
        <f t="shared" si="4"/>
        <v>193.36</v>
      </c>
      <c r="N226" s="232">
        <f t="shared" si="4"/>
        <v>0.22000000000000003</v>
      </c>
    </row>
    <row r="227" spans="1:14" x14ac:dyDescent="0.25">
      <c r="A227" t="s">
        <v>327</v>
      </c>
      <c r="B227" s="11" t="s">
        <v>992</v>
      </c>
      <c r="C227" t="str">
        <f>VLOOKUP($B227,Totalt!$B$1:$BP$500,MATCH("Kvalitetsgranskad:",Totalt!$B$1:$BP$1,0),FALSE)</f>
        <v>Nej</v>
      </c>
      <c r="E227" t="str">
        <f>VLOOKUP($B227,Miljö!$B$1:$AG$479,MATCH(E$3,Miljö!$B$1:$AK$1,0),FALSE)</f>
        <v>-</v>
      </c>
      <c r="F227">
        <f>VLOOKUP($B227,Miljö!$B$1:$AG$479,MATCH(F$3,Miljö!$B$1:$AK$1,0),FALSE)</f>
        <v>2.36</v>
      </c>
      <c r="G227">
        <f>VLOOKUP($B227,Miljö!$B$1:$AG$479,MATCH(G$3,Miljö!$B$1:$AK$1,0),FALSE)</f>
        <v>483.4</v>
      </c>
      <c r="H227">
        <f>VLOOKUP($B227,Miljö!$B$1:$AG$479,MATCH(H$3,Miljö!$B$1:$AK$1,0),FALSE)</f>
        <v>0.55000000000000004</v>
      </c>
      <c r="J227">
        <f>VLOOKUP($B227,Totalt!$B$1:$BP$500,MATCH("total el",Totalt!$B$1:$BP$1,0),FALSE)</f>
        <v>0</v>
      </c>
      <c r="L227" s="232">
        <f t="shared" si="4"/>
        <v>0</v>
      </c>
      <c r="M227" s="232">
        <f t="shared" si="4"/>
        <v>0</v>
      </c>
      <c r="N227" s="232">
        <f t="shared" si="4"/>
        <v>0</v>
      </c>
    </row>
    <row r="228" spans="1:14" x14ac:dyDescent="0.25">
      <c r="A228" t="s">
        <v>329</v>
      </c>
      <c r="B228" t="s">
        <v>330</v>
      </c>
      <c r="C228" t="str">
        <f>VLOOKUP($B228,Totalt!$B$1:$BP$500,MATCH("Kvalitetsgranskad:",Totalt!$B$1:$BP$1,0),FALSE)</f>
        <v>Nej</v>
      </c>
      <c r="E228" t="str">
        <f>VLOOKUP($B228,Miljö!$B$1:$AG$479,MATCH(E$3,Miljö!$B$1:$AK$1,0),FALSE)</f>
        <v>-</v>
      </c>
      <c r="F228">
        <f>VLOOKUP($B228,Miljö!$B$1:$AG$479,MATCH(F$3,Miljö!$B$1:$AK$1,0),FALSE)</f>
        <v>2.36</v>
      </c>
      <c r="G228">
        <f>VLOOKUP($B228,Miljö!$B$1:$AG$479,MATCH(G$3,Miljö!$B$1:$AK$1,0),FALSE)</f>
        <v>483.4</v>
      </c>
      <c r="H228">
        <f>VLOOKUP($B228,Miljö!$B$1:$AG$479,MATCH(H$3,Miljö!$B$1:$AK$1,0),FALSE)</f>
        <v>0.55000000000000004</v>
      </c>
      <c r="J228">
        <f>VLOOKUP($B228,Totalt!$B$1:$BP$500,MATCH("total el",Totalt!$B$1:$BP$1,0),FALSE)</f>
        <v>0</v>
      </c>
      <c r="L228" s="232">
        <f t="shared" si="4"/>
        <v>0</v>
      </c>
      <c r="M228" s="232">
        <f t="shared" si="4"/>
        <v>0</v>
      </c>
      <c r="N228" s="232">
        <f t="shared" si="4"/>
        <v>0</v>
      </c>
    </row>
    <row r="229" spans="1:14" x14ac:dyDescent="0.25">
      <c r="A229" t="s">
        <v>331</v>
      </c>
      <c r="B229" t="s">
        <v>332</v>
      </c>
      <c r="C229" t="str">
        <f>VLOOKUP($B229,Totalt!$B$1:$BP$500,MATCH("Kvalitetsgranskad:",Totalt!$B$1:$BP$1,0),FALSE)</f>
        <v>Ja</v>
      </c>
      <c r="E229" t="str">
        <f>VLOOKUP($B229,Miljö!$B$1:$AG$479,MATCH(E$3,Miljö!$B$1:$AK$1,0),FALSE)</f>
        <v>Nordisk residual</v>
      </c>
      <c r="F229">
        <f>VLOOKUP($B229,Miljö!$B$1:$AG$479,MATCH(F$3,Miljö!$B$1:$AK$1,0),FALSE)</f>
        <v>2.36</v>
      </c>
      <c r="G229">
        <f>VLOOKUP($B229,Miljö!$B$1:$AG$479,MATCH(G$3,Miljö!$B$1:$AK$1,0),FALSE)</f>
        <v>483.4</v>
      </c>
      <c r="H229">
        <f>VLOOKUP($B229,Miljö!$B$1:$AG$479,MATCH(H$3,Miljö!$B$1:$AK$1,0),FALSE)</f>
        <v>0.55000000000000004</v>
      </c>
      <c r="J229">
        <f>VLOOKUP($B229,Totalt!$B$1:$BP$500,MATCH("total el",Totalt!$B$1:$BP$1,0),FALSE)</f>
        <v>0.79400000000000004</v>
      </c>
      <c r="L229" s="232">
        <f t="shared" si="4"/>
        <v>1.87384</v>
      </c>
      <c r="M229" s="232">
        <f t="shared" si="4"/>
        <v>383.81959999999998</v>
      </c>
      <c r="N229" s="232">
        <f t="shared" si="4"/>
        <v>0.43670000000000003</v>
      </c>
    </row>
    <row r="230" spans="1:14" x14ac:dyDescent="0.25">
      <c r="A230" t="s">
        <v>331</v>
      </c>
      <c r="B230" t="s">
        <v>333</v>
      </c>
      <c r="C230" t="str">
        <f>VLOOKUP($B230,Totalt!$B$1:$BP$500,MATCH("Kvalitetsgranskad:",Totalt!$B$1:$BP$1,0),FALSE)</f>
        <v>Ja</v>
      </c>
      <c r="E230" t="str">
        <f>VLOOKUP($B230,Miljö!$B$1:$AG$479,MATCH(E$3,Miljö!$B$1:$AK$1,0),FALSE)</f>
        <v>Nordisk residual</v>
      </c>
      <c r="F230">
        <f>VLOOKUP($B230,Miljö!$B$1:$AG$479,MATCH(F$3,Miljö!$B$1:$AK$1,0),FALSE)</f>
        <v>2.36</v>
      </c>
      <c r="G230">
        <f>VLOOKUP($B230,Miljö!$B$1:$AG$479,MATCH(G$3,Miljö!$B$1:$AK$1,0),FALSE)</f>
        <v>483.4</v>
      </c>
      <c r="H230">
        <f>VLOOKUP($B230,Miljö!$B$1:$AG$479,MATCH(H$3,Miljö!$B$1:$AK$1,0),FALSE)</f>
        <v>0.55000000000000004</v>
      </c>
      <c r="J230">
        <f>VLOOKUP($B230,Totalt!$B$1:$BP$500,MATCH("total el",Totalt!$B$1:$BP$1,0),FALSE)</f>
        <v>0.9</v>
      </c>
      <c r="L230" s="232">
        <f t="shared" si="4"/>
        <v>2.1240000000000001</v>
      </c>
      <c r="M230" s="232">
        <f t="shared" si="4"/>
        <v>435.06</v>
      </c>
      <c r="N230" s="232">
        <f t="shared" si="4"/>
        <v>0.49500000000000005</v>
      </c>
    </row>
    <row r="231" spans="1:14" x14ac:dyDescent="0.25">
      <c r="A231" t="s">
        <v>331</v>
      </c>
      <c r="B231" t="s">
        <v>334</v>
      </c>
      <c r="C231" t="str">
        <f>VLOOKUP($B231,Totalt!$B$1:$BP$500,MATCH("Kvalitetsgranskad:",Totalt!$B$1:$BP$1,0),FALSE)</f>
        <v>Ja</v>
      </c>
      <c r="E231" t="str">
        <f>VLOOKUP($B231,Miljö!$B$1:$AG$479,MATCH(E$3,Miljö!$B$1:$AK$1,0),FALSE)</f>
        <v>Nordisk residual</v>
      </c>
      <c r="F231">
        <f>VLOOKUP($B231,Miljö!$B$1:$AG$479,MATCH(F$3,Miljö!$B$1:$AK$1,0),FALSE)</f>
        <v>2.36</v>
      </c>
      <c r="G231">
        <f>VLOOKUP($B231,Miljö!$B$1:$AG$479,MATCH(G$3,Miljö!$B$1:$AK$1,0),FALSE)</f>
        <v>483.4</v>
      </c>
      <c r="H231">
        <f>VLOOKUP($B231,Miljö!$B$1:$AG$479,MATCH(H$3,Miljö!$B$1:$AK$1,0),FALSE)</f>
        <v>0.55000000000000004</v>
      </c>
      <c r="J231">
        <f>VLOOKUP($B231,Totalt!$B$1:$BP$500,MATCH("total el",Totalt!$B$1:$BP$1,0),FALSE)</f>
        <v>0.5</v>
      </c>
      <c r="L231" s="232">
        <f t="shared" si="4"/>
        <v>1.18</v>
      </c>
      <c r="M231" s="232">
        <f t="shared" si="4"/>
        <v>241.7</v>
      </c>
      <c r="N231" s="232">
        <f t="shared" si="4"/>
        <v>0.27500000000000002</v>
      </c>
    </row>
    <row r="232" spans="1:14" x14ac:dyDescent="0.25">
      <c r="A232" t="s">
        <v>331</v>
      </c>
      <c r="B232" t="s">
        <v>335</v>
      </c>
      <c r="C232" t="str">
        <f>VLOOKUP($B232,Totalt!$B$1:$BP$500,MATCH("Kvalitetsgranskad:",Totalt!$B$1:$BP$1,0),FALSE)</f>
        <v>Ja</v>
      </c>
      <c r="E232" t="str">
        <f>VLOOKUP($B232,Miljö!$B$1:$AG$479,MATCH(E$3,Miljö!$B$1:$AK$1,0),FALSE)</f>
        <v>Nordisk residual</v>
      </c>
      <c r="F232">
        <f>VLOOKUP($B232,Miljö!$B$1:$AG$479,MATCH(F$3,Miljö!$B$1:$AK$1,0),FALSE)</f>
        <v>2.36</v>
      </c>
      <c r="G232">
        <f>VLOOKUP($B232,Miljö!$B$1:$AG$479,MATCH(G$3,Miljö!$B$1:$AK$1,0),FALSE)</f>
        <v>483.4</v>
      </c>
      <c r="H232">
        <f>VLOOKUP($B232,Miljö!$B$1:$AG$479,MATCH(H$3,Miljö!$B$1:$AK$1,0),FALSE)</f>
        <v>0.55000000000000004</v>
      </c>
      <c r="J232">
        <f>VLOOKUP($B232,Totalt!$B$1:$BP$500,MATCH("total el",Totalt!$B$1:$BP$1,0),FALSE)</f>
        <v>0.69</v>
      </c>
      <c r="L232" s="232">
        <f t="shared" si="4"/>
        <v>1.6283999999999998</v>
      </c>
      <c r="M232" s="232">
        <f t="shared" si="4"/>
        <v>333.54599999999994</v>
      </c>
      <c r="N232" s="232">
        <f t="shared" si="4"/>
        <v>0.3795</v>
      </c>
    </row>
    <row r="233" spans="1:14" x14ac:dyDescent="0.25">
      <c r="A233" t="s">
        <v>331</v>
      </c>
      <c r="B233" t="s">
        <v>336</v>
      </c>
      <c r="C233" t="str">
        <f>VLOOKUP($B233,Totalt!$B$1:$BP$500,MATCH("Kvalitetsgranskad:",Totalt!$B$1:$BP$1,0),FALSE)</f>
        <v>Ja</v>
      </c>
      <c r="E233" t="str">
        <f>VLOOKUP($B233,Miljö!$B$1:$AG$479,MATCH(E$3,Miljö!$B$1:$AK$1,0),FALSE)</f>
        <v>Nordisk residual</v>
      </c>
      <c r="F233">
        <f>VLOOKUP($B233,Miljö!$B$1:$AG$479,MATCH(F$3,Miljö!$B$1:$AK$1,0),FALSE)</f>
        <v>2.36</v>
      </c>
      <c r="G233">
        <f>VLOOKUP($B233,Miljö!$B$1:$AG$479,MATCH(G$3,Miljö!$B$1:$AK$1,0),FALSE)</f>
        <v>483.4</v>
      </c>
      <c r="H233">
        <f>VLOOKUP($B233,Miljö!$B$1:$AG$479,MATCH(H$3,Miljö!$B$1:$AK$1,0),FALSE)</f>
        <v>0.55000000000000004</v>
      </c>
      <c r="J233">
        <f>VLOOKUP($B233,Totalt!$B$1:$BP$500,MATCH("total el",Totalt!$B$1:$BP$1,0),FALSE)</f>
        <v>0.7</v>
      </c>
      <c r="L233" s="232">
        <f t="shared" si="4"/>
        <v>1.6519999999999999</v>
      </c>
      <c r="M233" s="232">
        <f t="shared" si="4"/>
        <v>338.37999999999994</v>
      </c>
      <c r="N233" s="232">
        <f t="shared" si="4"/>
        <v>0.38500000000000001</v>
      </c>
    </row>
    <row r="234" spans="1:14" x14ac:dyDescent="0.25">
      <c r="A234" t="s">
        <v>331</v>
      </c>
      <c r="B234" t="s">
        <v>337</v>
      </c>
      <c r="C234" t="str">
        <f>VLOOKUP($B234,Totalt!$B$1:$BP$500,MATCH("Kvalitetsgranskad:",Totalt!$B$1:$BP$1,0),FALSE)</f>
        <v>Ja</v>
      </c>
      <c r="E234" t="str">
        <f>VLOOKUP($B234,Miljö!$B$1:$AG$479,MATCH(E$3,Miljö!$B$1:$AK$1,0),FALSE)</f>
        <v>Nordisk residual</v>
      </c>
      <c r="F234">
        <f>VLOOKUP($B234,Miljö!$B$1:$AG$479,MATCH(F$3,Miljö!$B$1:$AK$1,0),FALSE)</f>
        <v>2.36</v>
      </c>
      <c r="G234">
        <f>VLOOKUP($B234,Miljö!$B$1:$AG$479,MATCH(G$3,Miljö!$B$1:$AK$1,0),FALSE)</f>
        <v>483.4</v>
      </c>
      <c r="H234">
        <f>VLOOKUP($B234,Miljö!$B$1:$AG$479,MATCH(H$3,Miljö!$B$1:$AK$1,0),FALSE)</f>
        <v>0.55000000000000004</v>
      </c>
      <c r="J234">
        <f>VLOOKUP($B234,Totalt!$B$1:$BP$500,MATCH("total el",Totalt!$B$1:$BP$1,0),FALSE)</f>
        <v>0.5</v>
      </c>
      <c r="L234" s="232">
        <f t="shared" si="4"/>
        <v>1.18</v>
      </c>
      <c r="M234" s="232">
        <f t="shared" si="4"/>
        <v>241.7</v>
      </c>
      <c r="N234" s="232">
        <f t="shared" si="4"/>
        <v>0.27500000000000002</v>
      </c>
    </row>
    <row r="235" spans="1:14" x14ac:dyDescent="0.25">
      <c r="A235" t="s">
        <v>331</v>
      </c>
      <c r="B235" t="s">
        <v>338</v>
      </c>
      <c r="C235" t="str">
        <f>VLOOKUP($B235,Totalt!$B$1:$BP$500,MATCH("Kvalitetsgranskad:",Totalt!$B$1:$BP$1,0),FALSE)</f>
        <v>Ja</v>
      </c>
      <c r="E235" t="str">
        <f>VLOOKUP($B235,Miljö!$B$1:$AG$479,MATCH(E$3,Miljö!$B$1:$AK$1,0),FALSE)</f>
        <v>Nordisk residual</v>
      </c>
      <c r="F235">
        <f>VLOOKUP($B235,Miljö!$B$1:$AG$479,MATCH(F$3,Miljö!$B$1:$AK$1,0),FALSE)</f>
        <v>2.36</v>
      </c>
      <c r="G235">
        <f>VLOOKUP($B235,Miljö!$B$1:$AG$479,MATCH(G$3,Miljö!$B$1:$AK$1,0),FALSE)</f>
        <v>483.4</v>
      </c>
      <c r="H235">
        <f>VLOOKUP($B235,Miljö!$B$1:$AG$479,MATCH(H$3,Miljö!$B$1:$AK$1,0),FALSE)</f>
        <v>0.55000000000000004</v>
      </c>
      <c r="J235">
        <f>VLOOKUP($B235,Totalt!$B$1:$BP$500,MATCH("total el",Totalt!$B$1:$BP$1,0),FALSE)</f>
        <v>0.38400000000000001</v>
      </c>
      <c r="L235" s="232">
        <f t="shared" si="4"/>
        <v>0.90623999999999993</v>
      </c>
      <c r="M235" s="232">
        <f t="shared" si="4"/>
        <v>185.62559999999999</v>
      </c>
      <c r="N235" s="232">
        <f t="shared" si="4"/>
        <v>0.21120000000000003</v>
      </c>
    </row>
    <row r="236" spans="1:14" x14ac:dyDescent="0.25">
      <c r="A236" t="s">
        <v>331</v>
      </c>
      <c r="B236" t="s">
        <v>339</v>
      </c>
      <c r="C236" t="str">
        <f>VLOOKUP($B236,Totalt!$B$1:$BP$500,MATCH("Kvalitetsgranskad:",Totalt!$B$1:$BP$1,0),FALSE)</f>
        <v>Ja</v>
      </c>
      <c r="E236" t="str">
        <f>VLOOKUP($B236,Miljö!$B$1:$AG$479,MATCH(E$3,Miljö!$B$1:$AK$1,0),FALSE)</f>
        <v>Nordisk residual</v>
      </c>
      <c r="F236">
        <f>VLOOKUP($B236,Miljö!$B$1:$AG$479,MATCH(F$3,Miljö!$B$1:$AK$1,0),FALSE)</f>
        <v>2.36</v>
      </c>
      <c r="G236">
        <f>VLOOKUP($B236,Miljö!$B$1:$AG$479,MATCH(G$3,Miljö!$B$1:$AK$1,0),FALSE)</f>
        <v>483.4</v>
      </c>
      <c r="H236">
        <f>VLOOKUP($B236,Miljö!$B$1:$AG$479,MATCH(H$3,Miljö!$B$1:$AK$1,0),FALSE)</f>
        <v>0.55000000000000004</v>
      </c>
      <c r="J236">
        <f>VLOOKUP($B236,Totalt!$B$1:$BP$500,MATCH("total el",Totalt!$B$1:$BP$1,0),FALSE)</f>
        <v>0.71299999999999997</v>
      </c>
      <c r="L236" s="232">
        <f t="shared" si="4"/>
        <v>1.6826799999999997</v>
      </c>
      <c r="M236" s="232">
        <f t="shared" si="4"/>
        <v>344.66419999999999</v>
      </c>
      <c r="N236" s="232">
        <f t="shared" si="4"/>
        <v>0.39215</v>
      </c>
    </row>
    <row r="237" spans="1:14" x14ac:dyDescent="0.25">
      <c r="A237" t="s">
        <v>331</v>
      </c>
      <c r="B237" t="s">
        <v>340</v>
      </c>
      <c r="C237" t="str">
        <f>VLOOKUP($B237,Totalt!$B$1:$BP$500,MATCH("Kvalitetsgranskad:",Totalt!$B$1:$BP$1,0),FALSE)</f>
        <v>Ja</v>
      </c>
      <c r="E237" t="str">
        <f>VLOOKUP($B237,Miljö!$B$1:$AG$479,MATCH(E$3,Miljö!$B$1:$AK$1,0),FALSE)</f>
        <v>Nordisk residual</v>
      </c>
      <c r="F237">
        <f>VLOOKUP($B237,Miljö!$B$1:$AG$479,MATCH(F$3,Miljö!$B$1:$AK$1,0),FALSE)</f>
        <v>2.36</v>
      </c>
      <c r="G237">
        <f>VLOOKUP($B237,Miljö!$B$1:$AG$479,MATCH(G$3,Miljö!$B$1:$AK$1,0),FALSE)</f>
        <v>483.4</v>
      </c>
      <c r="H237">
        <f>VLOOKUP($B237,Miljö!$B$1:$AG$479,MATCH(H$3,Miljö!$B$1:$AK$1,0),FALSE)</f>
        <v>0.55000000000000004</v>
      </c>
      <c r="J237">
        <f>VLOOKUP($B237,Totalt!$B$1:$BP$500,MATCH("total el",Totalt!$B$1:$BP$1,0),FALSE)</f>
        <v>0.71</v>
      </c>
      <c r="L237" s="232">
        <f t="shared" si="4"/>
        <v>1.6755999999999998</v>
      </c>
      <c r="M237" s="232">
        <f t="shared" si="4"/>
        <v>343.21399999999994</v>
      </c>
      <c r="N237" s="232">
        <f t="shared" si="4"/>
        <v>0.39050000000000001</v>
      </c>
    </row>
    <row r="238" spans="1:14" x14ac:dyDescent="0.25">
      <c r="A238" t="s">
        <v>331</v>
      </c>
      <c r="B238" t="s">
        <v>341</v>
      </c>
      <c r="C238" t="str">
        <f>VLOOKUP($B238,Totalt!$B$1:$BP$500,MATCH("Kvalitetsgranskad:",Totalt!$B$1:$BP$1,0),FALSE)</f>
        <v>Ja</v>
      </c>
      <c r="E238" t="str">
        <f>VLOOKUP($B238,Miljö!$B$1:$AG$479,MATCH(E$3,Miljö!$B$1:$AK$1,0),FALSE)</f>
        <v>'80.9 % förnybar el'</v>
      </c>
      <c r="F238">
        <f>VLOOKUP($B238,Miljö!$B$1:$AG$479,MATCH(F$3,Miljö!$B$1:$AK$1,0),FALSE)</f>
        <v>2.36</v>
      </c>
      <c r="G238">
        <f>VLOOKUP($B238,Miljö!$B$1:$AG$479,MATCH(G$3,Miljö!$B$1:$AK$1,0),FALSE)</f>
        <v>483.4</v>
      </c>
      <c r="H238">
        <f>VLOOKUP($B238,Miljö!$B$1:$AG$479,MATCH(H$3,Miljö!$B$1:$AK$1,0),FALSE)</f>
        <v>0.55000000000000004</v>
      </c>
      <c r="J238">
        <f>VLOOKUP($B238,Totalt!$B$1:$BP$500,MATCH("total el",Totalt!$B$1:$BP$1,0),FALSE)</f>
        <v>0.7</v>
      </c>
      <c r="L238" s="232">
        <f t="shared" si="4"/>
        <v>1.6519999999999999</v>
      </c>
      <c r="M238" s="232">
        <f t="shared" si="4"/>
        <v>338.37999999999994</v>
      </c>
      <c r="N238" s="232">
        <f t="shared" si="4"/>
        <v>0.38500000000000001</v>
      </c>
    </row>
    <row r="239" spans="1:14" x14ac:dyDescent="0.25">
      <c r="A239" t="s">
        <v>331</v>
      </c>
      <c r="B239" t="s">
        <v>342</v>
      </c>
      <c r="C239" t="str">
        <f>VLOOKUP($B239,Totalt!$B$1:$BP$500,MATCH("Kvalitetsgranskad:",Totalt!$B$1:$BP$1,0),FALSE)</f>
        <v>Ja</v>
      </c>
      <c r="E239" t="str">
        <f>VLOOKUP($B239,Miljö!$B$1:$AG$479,MATCH(E$3,Miljö!$B$1:$AK$1,0),FALSE)</f>
        <v>Nordisk residual</v>
      </c>
      <c r="F239">
        <f>VLOOKUP($B239,Miljö!$B$1:$AG$479,MATCH(F$3,Miljö!$B$1:$AK$1,0),FALSE)</f>
        <v>2.36</v>
      </c>
      <c r="G239">
        <f>VLOOKUP($B239,Miljö!$B$1:$AG$479,MATCH(G$3,Miljö!$B$1:$AK$1,0),FALSE)</f>
        <v>483.4</v>
      </c>
      <c r="H239">
        <f>VLOOKUP($B239,Miljö!$B$1:$AG$479,MATCH(H$3,Miljö!$B$1:$AK$1,0),FALSE)</f>
        <v>0.55000000000000004</v>
      </c>
      <c r="J239">
        <f>VLOOKUP($B239,Totalt!$B$1:$BP$500,MATCH("total el",Totalt!$B$1:$BP$1,0),FALSE)</f>
        <v>0.40300000000000002</v>
      </c>
      <c r="L239" s="232">
        <f t="shared" si="4"/>
        <v>0.95108000000000004</v>
      </c>
      <c r="M239" s="232">
        <f t="shared" si="4"/>
        <v>194.81020000000001</v>
      </c>
      <c r="N239" s="232">
        <f t="shared" si="4"/>
        <v>0.22165000000000004</v>
      </c>
    </row>
    <row r="240" spans="1:14" x14ac:dyDescent="0.25">
      <c r="A240" t="s">
        <v>331</v>
      </c>
      <c r="B240" t="s">
        <v>343</v>
      </c>
      <c r="C240" t="str">
        <f>VLOOKUP($B240,Totalt!$B$1:$BP$500,MATCH("Kvalitetsgranskad:",Totalt!$B$1:$BP$1,0),FALSE)</f>
        <v>Ja</v>
      </c>
      <c r="E240" t="str">
        <f>VLOOKUP($B240,Miljö!$B$1:$AG$479,MATCH(E$3,Miljö!$B$1:$AK$1,0),FALSE)</f>
        <v>Nordisk residual</v>
      </c>
      <c r="F240">
        <f>VLOOKUP($B240,Miljö!$B$1:$AG$479,MATCH(F$3,Miljö!$B$1:$AK$1,0),FALSE)</f>
        <v>2.36</v>
      </c>
      <c r="G240">
        <f>VLOOKUP($B240,Miljö!$B$1:$AG$479,MATCH(G$3,Miljö!$B$1:$AK$1,0),FALSE)</f>
        <v>483.4</v>
      </c>
      <c r="H240">
        <f>VLOOKUP($B240,Miljö!$B$1:$AG$479,MATCH(H$3,Miljö!$B$1:$AK$1,0),FALSE)</f>
        <v>0.55000000000000004</v>
      </c>
      <c r="J240">
        <f>VLOOKUP($B240,Totalt!$B$1:$BP$500,MATCH("total el",Totalt!$B$1:$BP$1,0),FALSE)</f>
        <v>0.5</v>
      </c>
      <c r="L240" s="232">
        <f t="shared" si="4"/>
        <v>1.18</v>
      </c>
      <c r="M240" s="232">
        <f t="shared" si="4"/>
        <v>241.7</v>
      </c>
      <c r="N240" s="232">
        <f t="shared" si="4"/>
        <v>0.27500000000000002</v>
      </c>
    </row>
    <row r="241" spans="1:14" x14ac:dyDescent="0.25">
      <c r="A241" t="s">
        <v>331</v>
      </c>
      <c r="B241" t="s">
        <v>344</v>
      </c>
      <c r="C241" t="str">
        <f>VLOOKUP($B241,Totalt!$B$1:$BP$500,MATCH("Kvalitetsgranskad:",Totalt!$B$1:$BP$1,0),FALSE)</f>
        <v>Nej</v>
      </c>
      <c r="E241" t="str">
        <f>VLOOKUP($B241,Miljö!$B$1:$AG$479,MATCH(E$3,Miljö!$B$1:$AK$1,0),FALSE)</f>
        <v>-</v>
      </c>
      <c r="F241">
        <f>VLOOKUP($B241,Miljö!$B$1:$AG$479,MATCH(F$3,Miljö!$B$1:$AK$1,0),FALSE)</f>
        <v>2.36</v>
      </c>
      <c r="G241">
        <f>VLOOKUP($B241,Miljö!$B$1:$AG$479,MATCH(G$3,Miljö!$B$1:$AK$1,0),FALSE)</f>
        <v>483.4</v>
      </c>
      <c r="H241">
        <f>VLOOKUP($B241,Miljö!$B$1:$AG$479,MATCH(H$3,Miljö!$B$1:$AK$1,0),FALSE)</f>
        <v>0.55000000000000004</v>
      </c>
      <c r="J241">
        <f>VLOOKUP($B241,Totalt!$B$1:$BP$500,MATCH("total el",Totalt!$B$1:$BP$1,0),FALSE)</f>
        <v>0</v>
      </c>
      <c r="L241" s="232">
        <f t="shared" si="4"/>
        <v>0</v>
      </c>
      <c r="M241" s="232">
        <f t="shared" si="4"/>
        <v>0</v>
      </c>
      <c r="N241" s="232">
        <f t="shared" si="4"/>
        <v>0</v>
      </c>
    </row>
    <row r="242" spans="1:14" x14ac:dyDescent="0.25">
      <c r="A242" t="s">
        <v>331</v>
      </c>
      <c r="B242" t="s">
        <v>345</v>
      </c>
      <c r="C242" t="str">
        <f>VLOOKUP($B242,Totalt!$B$1:$BP$500,MATCH("Kvalitetsgranskad:",Totalt!$B$1:$BP$1,0),FALSE)</f>
        <v>Nej</v>
      </c>
      <c r="E242" t="str">
        <f>VLOOKUP($B242,Miljö!$B$1:$AG$479,MATCH(E$3,Miljö!$B$1:$AK$1,0),FALSE)</f>
        <v>-</v>
      </c>
      <c r="F242">
        <f>VLOOKUP($B242,Miljö!$B$1:$AG$479,MATCH(F$3,Miljö!$B$1:$AK$1,0),FALSE)</f>
        <v>2.36</v>
      </c>
      <c r="G242">
        <f>VLOOKUP($B242,Miljö!$B$1:$AG$479,MATCH(G$3,Miljö!$B$1:$AK$1,0),FALSE)</f>
        <v>483.4</v>
      </c>
      <c r="H242">
        <f>VLOOKUP($B242,Miljö!$B$1:$AG$479,MATCH(H$3,Miljö!$B$1:$AK$1,0),FALSE)</f>
        <v>0.55000000000000004</v>
      </c>
      <c r="J242">
        <f>VLOOKUP($B242,Totalt!$B$1:$BP$500,MATCH("total el",Totalt!$B$1:$BP$1,0),FALSE)</f>
        <v>0</v>
      </c>
      <c r="L242" s="232">
        <f t="shared" si="4"/>
        <v>0</v>
      </c>
      <c r="M242" s="232">
        <f t="shared" si="4"/>
        <v>0</v>
      </c>
      <c r="N242" s="232">
        <f t="shared" si="4"/>
        <v>0</v>
      </c>
    </row>
    <row r="243" spans="1:14" x14ac:dyDescent="0.25">
      <c r="A243" t="s">
        <v>346</v>
      </c>
      <c r="B243" t="s">
        <v>347</v>
      </c>
      <c r="C243" t="str">
        <f>VLOOKUP($B243,Totalt!$B$1:$BP$500,MATCH("Kvalitetsgranskad:",Totalt!$B$1:$BP$1,0),FALSE)</f>
        <v>Ja</v>
      </c>
      <c r="E243" t="str">
        <f>VLOOKUP($B243,Miljö!$B$1:$AG$479,MATCH(E$3,Miljö!$B$1:$AK$1,0),FALSE)</f>
        <v>'Grön el'</v>
      </c>
      <c r="F243">
        <f>VLOOKUP($B243,Miljö!$B$1:$AG$479,MATCH(F$3,Miljö!$B$1:$AK$1,0),FALSE)</f>
        <v>1.1000000000000001</v>
      </c>
      <c r="G243">
        <f>VLOOKUP($B243,Miljö!$B$1:$AG$479,MATCH(G$3,Miljö!$B$1:$AK$1,0),FALSE)</f>
        <v>0</v>
      </c>
      <c r="H243">
        <f>VLOOKUP($B243,Miljö!$B$1:$AG$479,MATCH(H$3,Miljö!$B$1:$AK$1,0),FALSE)</f>
        <v>0</v>
      </c>
      <c r="J243">
        <f>VLOOKUP($B243,Totalt!$B$1:$BP$500,MATCH("total el",Totalt!$B$1:$BP$1,0),FALSE)</f>
        <v>0.42</v>
      </c>
      <c r="L243" s="232">
        <f t="shared" si="4"/>
        <v>0.46200000000000002</v>
      </c>
      <c r="M243" s="232">
        <f t="shared" si="4"/>
        <v>0</v>
      </c>
      <c r="N243" s="232">
        <f t="shared" si="4"/>
        <v>0</v>
      </c>
    </row>
    <row r="244" spans="1:14" x14ac:dyDescent="0.25">
      <c r="A244" t="s">
        <v>346</v>
      </c>
      <c r="B244" t="s">
        <v>348</v>
      </c>
      <c r="C244" t="str">
        <f>VLOOKUP($B244,Totalt!$B$1:$BP$500,MATCH("Kvalitetsgranskad:",Totalt!$B$1:$BP$1,0),FALSE)</f>
        <v>Ja</v>
      </c>
      <c r="E244" t="str">
        <f>VLOOKUP($B244,Miljö!$B$1:$AG$479,MATCH(E$3,Miljö!$B$1:$AK$1,0),FALSE)</f>
        <v>'Grön el'</v>
      </c>
      <c r="F244">
        <f>VLOOKUP($B244,Miljö!$B$1:$AG$479,MATCH(F$3,Miljö!$B$1:$AK$1,0),FALSE)</f>
        <v>1.1000000000000001</v>
      </c>
      <c r="G244">
        <f>VLOOKUP($B244,Miljö!$B$1:$AG$479,MATCH(G$3,Miljö!$B$1:$AK$1,0),FALSE)</f>
        <v>0</v>
      </c>
      <c r="H244">
        <f>VLOOKUP($B244,Miljö!$B$1:$AG$479,MATCH(H$3,Miljö!$B$1:$AK$1,0),FALSE)</f>
        <v>0</v>
      </c>
      <c r="J244">
        <f>VLOOKUP($B244,Totalt!$B$1:$BP$500,MATCH("total el",Totalt!$B$1:$BP$1,0),FALSE)</f>
        <v>2.2000000000000002</v>
      </c>
      <c r="L244" s="232">
        <f t="shared" si="4"/>
        <v>2.4200000000000004</v>
      </c>
      <c r="M244" s="232">
        <f t="shared" si="4"/>
        <v>0</v>
      </c>
      <c r="N244" s="232">
        <f t="shared" si="4"/>
        <v>0</v>
      </c>
    </row>
    <row r="245" spans="1:14" x14ac:dyDescent="0.25">
      <c r="A245" t="s">
        <v>349</v>
      </c>
      <c r="B245" t="s">
        <v>350</v>
      </c>
      <c r="C245" t="str">
        <f>VLOOKUP($B245,Totalt!$B$1:$BP$500,MATCH("Kvalitetsgranskad:",Totalt!$B$1:$BP$1,0),FALSE)</f>
        <v>Ja</v>
      </c>
      <c r="E245" t="str">
        <f>VLOOKUP($B245,Miljö!$B$1:$AG$479,MATCH(E$3,Miljö!$B$1:$AK$1,0),FALSE)</f>
        <v>'Vindkraft'</v>
      </c>
      <c r="F245">
        <f>VLOOKUP($B245,Miljö!$B$1:$AG$479,MATCH(F$3,Miljö!$B$1:$AK$1,0),FALSE)</f>
        <v>0.1</v>
      </c>
      <c r="G245">
        <f>VLOOKUP($B245,Miljö!$B$1:$AG$479,MATCH(G$3,Miljö!$B$1:$AK$1,0),FALSE)</f>
        <v>0</v>
      </c>
      <c r="H245">
        <f>VLOOKUP($B245,Miljö!$B$1:$AG$479,MATCH(H$3,Miljö!$B$1:$AK$1,0),FALSE)</f>
        <v>0</v>
      </c>
      <c r="J245">
        <f>VLOOKUP($B245,Totalt!$B$1:$BP$500,MATCH("total el",Totalt!$B$1:$BP$1,0),FALSE)</f>
        <v>1.2</v>
      </c>
      <c r="L245" s="232">
        <f t="shared" si="4"/>
        <v>0.12</v>
      </c>
      <c r="M245" s="232">
        <f t="shared" si="4"/>
        <v>0</v>
      </c>
      <c r="N245" s="232">
        <f t="shared" si="4"/>
        <v>0</v>
      </c>
    </row>
    <row r="246" spans="1:14" x14ac:dyDescent="0.25">
      <c r="A246" t="s">
        <v>351</v>
      </c>
      <c r="B246" t="s">
        <v>352</v>
      </c>
      <c r="C246" t="str">
        <f>VLOOKUP($B246,Totalt!$B$1:$BP$500,MATCH("Kvalitetsgranskad:",Totalt!$B$1:$BP$1,0),FALSE)</f>
        <v>Ja</v>
      </c>
      <c r="E246" t="str">
        <f>VLOOKUP($B246,Miljö!$B$1:$AG$479,MATCH(E$3,Miljö!$B$1:$AK$1,0),FALSE)</f>
        <v>'Bioeldad Kraftvärme. vattenkraft och sol'</v>
      </c>
      <c r="F246">
        <f>VLOOKUP($B246,Miljö!$B$1:$AG$479,MATCH(F$3,Miljö!$B$1:$AK$1,0),FALSE)</f>
        <v>1.1000000000000001</v>
      </c>
      <c r="G246">
        <f>VLOOKUP($B246,Miljö!$B$1:$AG$479,MATCH(G$3,Miljö!$B$1:$AK$1,0),FALSE)</f>
        <v>0</v>
      </c>
      <c r="H246">
        <f>VLOOKUP($B246,Miljö!$B$1:$AG$479,MATCH(H$3,Miljö!$B$1:$AK$1,0),FALSE)</f>
        <v>0</v>
      </c>
      <c r="J246">
        <f>VLOOKUP($B246,Totalt!$B$1:$BP$500,MATCH("total el",Totalt!$B$1:$BP$1,0),FALSE)</f>
        <v>4.56332</v>
      </c>
      <c r="L246" s="232">
        <f t="shared" si="4"/>
        <v>5.0196520000000007</v>
      </c>
      <c r="M246" s="232">
        <f t="shared" si="4"/>
        <v>0</v>
      </c>
      <c r="N246" s="232">
        <f t="shared" si="4"/>
        <v>0</v>
      </c>
    </row>
    <row r="247" spans="1:14" x14ac:dyDescent="0.25">
      <c r="A247" t="s">
        <v>353</v>
      </c>
      <c r="B247" t="s">
        <v>354</v>
      </c>
      <c r="C247" t="str">
        <f>VLOOKUP($B247,Totalt!$B$1:$BP$500,MATCH("Kvalitetsgranskad:",Totalt!$B$1:$BP$1,0),FALSE)</f>
        <v>Ja</v>
      </c>
      <c r="E247" t="str">
        <f>VLOOKUP($B247,Miljö!$B$1:$AG$479,MATCH(E$3,Miljö!$B$1:$AK$1,0),FALSE)</f>
        <v>Nordisk residual</v>
      </c>
      <c r="F247">
        <f>VLOOKUP($B247,Miljö!$B$1:$AG$479,MATCH(F$3,Miljö!$B$1:$AK$1,0),FALSE)</f>
        <v>2.36</v>
      </c>
      <c r="G247">
        <f>VLOOKUP($B247,Miljö!$B$1:$AG$479,MATCH(G$3,Miljö!$B$1:$AK$1,0),FALSE)</f>
        <v>483.4</v>
      </c>
      <c r="H247">
        <f>VLOOKUP($B247,Miljö!$B$1:$AG$479,MATCH(H$3,Miljö!$B$1:$AK$1,0),FALSE)</f>
        <v>0.55000000000000004</v>
      </c>
      <c r="J247">
        <f>VLOOKUP($B247,Totalt!$B$1:$BP$500,MATCH("total el",Totalt!$B$1:$BP$1,0),FALSE)</f>
        <v>9.3704800000000006</v>
      </c>
      <c r="L247" s="232">
        <f t="shared" si="4"/>
        <v>22.1143328</v>
      </c>
      <c r="M247" s="232">
        <f t="shared" si="4"/>
        <v>4529.6900320000004</v>
      </c>
      <c r="N247" s="232">
        <f t="shared" si="4"/>
        <v>5.1537640000000007</v>
      </c>
    </row>
    <row r="248" spans="1:14" x14ac:dyDescent="0.25">
      <c r="A248" t="s">
        <v>355</v>
      </c>
      <c r="B248" t="s">
        <v>356</v>
      </c>
      <c r="C248" t="str">
        <f>VLOOKUP($B248,Totalt!$B$1:$BP$500,MATCH("Kvalitetsgranskad:",Totalt!$B$1:$BP$1,0),FALSE)</f>
        <v>Ja</v>
      </c>
      <c r="E248" t="str">
        <f>VLOOKUP($B248,Miljö!$B$1:$AG$479,MATCH(E$3,Miljö!$B$1:$AK$1,0),FALSE)</f>
        <v>Nordisk residual</v>
      </c>
      <c r="F248">
        <f>VLOOKUP($B248,Miljö!$B$1:$AG$479,MATCH(F$3,Miljö!$B$1:$AK$1,0),FALSE)</f>
        <v>2.36</v>
      </c>
      <c r="G248">
        <f>VLOOKUP($B248,Miljö!$B$1:$AG$479,MATCH(G$3,Miljö!$B$1:$AK$1,0),FALSE)</f>
        <v>483.4</v>
      </c>
      <c r="H248">
        <f>VLOOKUP($B248,Miljö!$B$1:$AG$479,MATCH(H$3,Miljö!$B$1:$AK$1,0),FALSE)</f>
        <v>0.55000000000000004</v>
      </c>
      <c r="J248">
        <f>VLOOKUP($B248,Totalt!$B$1:$BP$500,MATCH("total el",Totalt!$B$1:$BP$1,0),FALSE)</f>
        <v>1.58</v>
      </c>
      <c r="L248" s="232">
        <f t="shared" si="4"/>
        <v>3.7288000000000001</v>
      </c>
      <c r="M248" s="232">
        <f t="shared" si="4"/>
        <v>763.77200000000005</v>
      </c>
      <c r="N248" s="232">
        <f t="shared" si="4"/>
        <v>0.86900000000000011</v>
      </c>
    </row>
    <row r="249" spans="1:14" x14ac:dyDescent="0.25">
      <c r="A249" t="s">
        <v>357</v>
      </c>
      <c r="B249" t="s">
        <v>358</v>
      </c>
      <c r="C249" t="str">
        <f>VLOOKUP($B249,Totalt!$B$1:$BP$500,MATCH("Kvalitetsgranskad:",Totalt!$B$1:$BP$1,0),FALSE)</f>
        <v>Ja</v>
      </c>
      <c r="E249" t="str">
        <f>VLOOKUP($B249,Miljö!$B$1:$AG$479,MATCH(E$3,Miljö!$B$1:$AK$1,0),FALSE)</f>
        <v>'Vatten. bio. vind'</v>
      </c>
      <c r="F249">
        <f>VLOOKUP($B249,Miljö!$B$1:$AG$479,MATCH(F$3,Miljö!$B$1:$AK$1,0),FALSE)</f>
        <v>1.07</v>
      </c>
      <c r="G249">
        <f>VLOOKUP($B249,Miljö!$B$1:$AG$479,MATCH(G$3,Miljö!$B$1:$AK$1,0),FALSE)</f>
        <v>0</v>
      </c>
      <c r="H249">
        <f>VLOOKUP($B249,Miljö!$B$1:$AG$479,MATCH(H$3,Miljö!$B$1:$AK$1,0),FALSE)</f>
        <v>0</v>
      </c>
      <c r="J249">
        <f>VLOOKUP($B249,Totalt!$B$1:$BP$500,MATCH("total el",Totalt!$B$1:$BP$1,0),FALSE)</f>
        <v>0.13400000000000001</v>
      </c>
      <c r="L249" s="232">
        <f t="shared" si="4"/>
        <v>0.14338000000000001</v>
      </c>
      <c r="M249" s="232">
        <f t="shared" si="4"/>
        <v>0</v>
      </c>
      <c r="N249" s="232">
        <f t="shared" si="4"/>
        <v>0</v>
      </c>
    </row>
    <row r="250" spans="1:14" x14ac:dyDescent="0.25">
      <c r="A250" t="s">
        <v>357</v>
      </c>
      <c r="B250" t="s">
        <v>359</v>
      </c>
      <c r="C250" t="str">
        <f>VLOOKUP($B250,Totalt!$B$1:$BP$500,MATCH("Kvalitetsgranskad:",Totalt!$B$1:$BP$1,0),FALSE)</f>
        <v>Ja</v>
      </c>
      <c r="E250" t="str">
        <f>VLOOKUP($B250,Miljö!$B$1:$AG$479,MATCH(E$3,Miljö!$B$1:$AK$1,0),FALSE)</f>
        <v>'Vatten. bio. vind'</v>
      </c>
      <c r="F250">
        <f>VLOOKUP($B250,Miljö!$B$1:$AG$479,MATCH(F$3,Miljö!$B$1:$AK$1,0),FALSE)</f>
        <v>1.07</v>
      </c>
      <c r="G250">
        <f>VLOOKUP($B250,Miljö!$B$1:$AG$479,MATCH(G$3,Miljö!$B$1:$AK$1,0),FALSE)</f>
        <v>0</v>
      </c>
      <c r="H250">
        <f>VLOOKUP($B250,Miljö!$B$1:$AG$479,MATCH(H$3,Miljö!$B$1:$AK$1,0),FALSE)</f>
        <v>0</v>
      </c>
      <c r="J250">
        <f>VLOOKUP($B250,Totalt!$B$1:$BP$500,MATCH("total el",Totalt!$B$1:$BP$1,0),FALSE)</f>
        <v>0.1</v>
      </c>
      <c r="L250" s="232">
        <f t="shared" si="4"/>
        <v>0.10700000000000001</v>
      </c>
      <c r="M250" s="232">
        <f t="shared" si="4"/>
        <v>0</v>
      </c>
      <c r="N250" s="232">
        <f t="shared" si="4"/>
        <v>0</v>
      </c>
    </row>
    <row r="251" spans="1:14" x14ac:dyDescent="0.25">
      <c r="A251" t="s">
        <v>357</v>
      </c>
      <c r="B251" t="s">
        <v>360</v>
      </c>
      <c r="C251" t="str">
        <f>VLOOKUP($B251,Totalt!$B$1:$BP$500,MATCH("Kvalitetsgranskad:",Totalt!$B$1:$BP$1,0),FALSE)</f>
        <v>Ja</v>
      </c>
      <c r="E251" t="str">
        <f>VLOOKUP($B251,Miljö!$B$1:$AG$479,MATCH(E$3,Miljö!$B$1:$AK$1,0),FALSE)</f>
        <v>'Vatten. bio. vind'</v>
      </c>
      <c r="F251">
        <f>VLOOKUP($B251,Miljö!$B$1:$AG$479,MATCH(F$3,Miljö!$B$1:$AK$1,0),FALSE)</f>
        <v>1.07</v>
      </c>
      <c r="G251">
        <f>VLOOKUP($B251,Miljö!$B$1:$AG$479,MATCH(G$3,Miljö!$B$1:$AK$1,0),FALSE)</f>
        <v>0</v>
      </c>
      <c r="H251">
        <f>VLOOKUP($B251,Miljö!$B$1:$AG$479,MATCH(H$3,Miljö!$B$1:$AK$1,0),FALSE)</f>
        <v>0</v>
      </c>
      <c r="J251">
        <f>VLOOKUP($B251,Totalt!$B$1:$BP$500,MATCH("total el",Totalt!$B$1:$BP$1,0),FALSE)</f>
        <v>0.35299999999999998</v>
      </c>
      <c r="L251" s="232">
        <f t="shared" si="4"/>
        <v>0.37770999999999999</v>
      </c>
      <c r="M251" s="232">
        <f t="shared" si="4"/>
        <v>0</v>
      </c>
      <c r="N251" s="232">
        <f t="shared" si="4"/>
        <v>0</v>
      </c>
    </row>
    <row r="252" spans="1:14" x14ac:dyDescent="0.25">
      <c r="A252" t="s">
        <v>357</v>
      </c>
      <c r="B252" t="s">
        <v>361</v>
      </c>
      <c r="C252" t="str">
        <f>VLOOKUP($B252,Totalt!$B$1:$BP$500,MATCH("Kvalitetsgranskad:",Totalt!$B$1:$BP$1,0),FALSE)</f>
        <v>Ja</v>
      </c>
      <c r="E252" t="str">
        <f>VLOOKUP($B252,Miljö!$B$1:$AG$479,MATCH(E$3,Miljö!$B$1:$AK$1,0),FALSE)</f>
        <v>'Vatten. bio. vind'</v>
      </c>
      <c r="F252">
        <f>VLOOKUP($B252,Miljö!$B$1:$AG$479,MATCH(F$3,Miljö!$B$1:$AK$1,0),FALSE)</f>
        <v>1.07</v>
      </c>
      <c r="G252">
        <f>VLOOKUP($B252,Miljö!$B$1:$AG$479,MATCH(G$3,Miljö!$B$1:$AK$1,0),FALSE)</f>
        <v>0</v>
      </c>
      <c r="H252">
        <f>VLOOKUP($B252,Miljö!$B$1:$AG$479,MATCH(H$3,Miljö!$B$1:$AK$1,0),FALSE)</f>
        <v>0</v>
      </c>
      <c r="J252">
        <f>VLOOKUP($B252,Totalt!$B$1:$BP$500,MATCH("total el",Totalt!$B$1:$BP$1,0),FALSE)</f>
        <v>0.10299999999999999</v>
      </c>
      <c r="L252" s="232">
        <f t="shared" si="4"/>
        <v>0.11021</v>
      </c>
      <c r="M252" s="232">
        <f t="shared" si="4"/>
        <v>0</v>
      </c>
      <c r="N252" s="232">
        <f t="shared" si="4"/>
        <v>0</v>
      </c>
    </row>
    <row r="253" spans="1:14" x14ac:dyDescent="0.25">
      <c r="A253" t="s">
        <v>357</v>
      </c>
      <c r="B253" t="s">
        <v>362</v>
      </c>
      <c r="C253" t="str">
        <f>VLOOKUP($B253,Totalt!$B$1:$BP$500,MATCH("Kvalitetsgranskad:",Totalt!$B$1:$BP$1,0),FALSE)</f>
        <v>Ja</v>
      </c>
      <c r="E253" t="str">
        <f>VLOOKUP($B253,Miljö!$B$1:$AG$479,MATCH(E$3,Miljö!$B$1:$AK$1,0),FALSE)</f>
        <v>'Vatten. bio. vind'</v>
      </c>
      <c r="F253">
        <f>VLOOKUP($B253,Miljö!$B$1:$AG$479,MATCH(F$3,Miljö!$B$1:$AK$1,0),FALSE)</f>
        <v>1.07</v>
      </c>
      <c r="G253">
        <f>VLOOKUP($B253,Miljö!$B$1:$AG$479,MATCH(G$3,Miljö!$B$1:$AK$1,0),FALSE)</f>
        <v>0</v>
      </c>
      <c r="H253">
        <f>VLOOKUP($B253,Miljö!$B$1:$AG$479,MATCH(H$3,Miljö!$B$1:$AK$1,0),FALSE)</f>
        <v>0</v>
      </c>
      <c r="J253">
        <f>VLOOKUP($B253,Totalt!$B$1:$BP$500,MATCH("total el",Totalt!$B$1:$BP$1,0),FALSE)</f>
        <v>5.2999999999999999E-2</v>
      </c>
      <c r="L253" s="232">
        <f t="shared" si="4"/>
        <v>5.6710000000000003E-2</v>
      </c>
      <c r="M253" s="232">
        <f t="shared" si="4"/>
        <v>0</v>
      </c>
      <c r="N253" s="232">
        <f t="shared" si="4"/>
        <v>0</v>
      </c>
    </row>
    <row r="254" spans="1:14" x14ac:dyDescent="0.25">
      <c r="A254" t="s">
        <v>357</v>
      </c>
      <c r="B254" t="s">
        <v>363</v>
      </c>
      <c r="C254" t="str">
        <f>VLOOKUP($B254,Totalt!$B$1:$BP$500,MATCH("Kvalitetsgranskad:",Totalt!$B$1:$BP$1,0),FALSE)</f>
        <v>Ja</v>
      </c>
      <c r="E254" t="str">
        <f>VLOOKUP($B254,Miljö!$B$1:$AG$479,MATCH(E$3,Miljö!$B$1:$AK$1,0),FALSE)</f>
        <v>'Vatten. bio. vind'</v>
      </c>
      <c r="F254">
        <f>VLOOKUP($B254,Miljö!$B$1:$AG$479,MATCH(F$3,Miljö!$B$1:$AK$1,0),FALSE)</f>
        <v>1.07</v>
      </c>
      <c r="G254">
        <f>VLOOKUP($B254,Miljö!$B$1:$AG$479,MATCH(G$3,Miljö!$B$1:$AK$1,0),FALSE)</f>
        <v>0</v>
      </c>
      <c r="H254">
        <f>VLOOKUP($B254,Miljö!$B$1:$AG$479,MATCH(H$3,Miljö!$B$1:$AK$1,0),FALSE)</f>
        <v>0</v>
      </c>
      <c r="J254">
        <f>VLOOKUP($B254,Totalt!$B$1:$BP$500,MATCH("total el",Totalt!$B$1:$BP$1,0),FALSE)</f>
        <v>4.2999999999999997E-2</v>
      </c>
      <c r="L254" s="232">
        <f t="shared" si="4"/>
        <v>4.6010000000000002E-2</v>
      </c>
      <c r="M254" s="232">
        <f t="shared" si="4"/>
        <v>0</v>
      </c>
      <c r="N254" s="232">
        <f t="shared" si="4"/>
        <v>0</v>
      </c>
    </row>
    <row r="255" spans="1:14" x14ac:dyDescent="0.25">
      <c r="A255" t="s">
        <v>357</v>
      </c>
      <c r="B255" t="s">
        <v>364</v>
      </c>
      <c r="C255" t="str">
        <f>VLOOKUP($B255,Totalt!$B$1:$BP$500,MATCH("Kvalitetsgranskad:",Totalt!$B$1:$BP$1,0),FALSE)</f>
        <v>Ja</v>
      </c>
      <c r="E255" t="str">
        <f>VLOOKUP($B255,Miljö!$B$1:$AG$479,MATCH(E$3,Miljö!$B$1:$AK$1,0),FALSE)</f>
        <v>'Vatten. bio. vind'</v>
      </c>
      <c r="F255">
        <f>VLOOKUP($B255,Miljö!$B$1:$AG$479,MATCH(F$3,Miljö!$B$1:$AK$1,0),FALSE)</f>
        <v>1.07</v>
      </c>
      <c r="G255">
        <f>VLOOKUP($B255,Miljö!$B$1:$AG$479,MATCH(G$3,Miljö!$B$1:$AK$1,0),FALSE)</f>
        <v>0</v>
      </c>
      <c r="H255">
        <f>VLOOKUP($B255,Miljö!$B$1:$AG$479,MATCH(H$3,Miljö!$B$1:$AK$1,0),FALSE)</f>
        <v>0</v>
      </c>
      <c r="J255">
        <f>VLOOKUP($B255,Totalt!$B$1:$BP$500,MATCH("total el",Totalt!$B$1:$BP$1,0),FALSE)</f>
        <v>0.12</v>
      </c>
      <c r="L255" s="232">
        <f t="shared" si="4"/>
        <v>0.12840000000000001</v>
      </c>
      <c r="M255" s="232">
        <f t="shared" si="4"/>
        <v>0</v>
      </c>
      <c r="N255" s="232">
        <f t="shared" si="4"/>
        <v>0</v>
      </c>
    </row>
    <row r="256" spans="1:14" x14ac:dyDescent="0.25">
      <c r="A256" t="s">
        <v>357</v>
      </c>
      <c r="B256" t="s">
        <v>365</v>
      </c>
      <c r="C256" t="str">
        <f>VLOOKUP($B256,Totalt!$B$1:$BP$500,MATCH("Kvalitetsgranskad:",Totalt!$B$1:$BP$1,0),FALSE)</f>
        <v>Ja</v>
      </c>
      <c r="E256" t="str">
        <f>VLOOKUP($B256,Miljö!$B$1:$AG$479,MATCH(E$3,Miljö!$B$1:$AK$1,0),FALSE)</f>
        <v>'Vatte. bio. vind'</v>
      </c>
      <c r="F256">
        <f>VLOOKUP($B256,Miljö!$B$1:$AG$479,MATCH(F$3,Miljö!$B$1:$AK$1,0),FALSE)</f>
        <v>1.07</v>
      </c>
      <c r="G256">
        <f>VLOOKUP($B256,Miljö!$B$1:$AG$479,MATCH(G$3,Miljö!$B$1:$AK$1,0),FALSE)</f>
        <v>0</v>
      </c>
      <c r="H256">
        <f>VLOOKUP($B256,Miljö!$B$1:$AG$479,MATCH(H$3,Miljö!$B$1:$AK$1,0),FALSE)</f>
        <v>0</v>
      </c>
      <c r="J256">
        <f>VLOOKUP($B256,Totalt!$B$1:$BP$500,MATCH("total el",Totalt!$B$1:$BP$1,0),FALSE)</f>
        <v>2.7E-2</v>
      </c>
      <c r="L256" s="232">
        <f t="shared" si="4"/>
        <v>2.8890000000000002E-2</v>
      </c>
      <c r="M256" s="232">
        <f t="shared" si="4"/>
        <v>0</v>
      </c>
      <c r="N256" s="232">
        <f t="shared" si="4"/>
        <v>0</v>
      </c>
    </row>
    <row r="257" spans="1:14" x14ac:dyDescent="0.25">
      <c r="A257" t="s">
        <v>357</v>
      </c>
      <c r="B257" t="s">
        <v>366</v>
      </c>
      <c r="C257" t="str">
        <f>VLOOKUP($B257,Totalt!$B$1:$BP$500,MATCH("Kvalitetsgranskad:",Totalt!$B$1:$BP$1,0),FALSE)</f>
        <v>Ja</v>
      </c>
      <c r="E257" t="str">
        <f>VLOOKUP($B257,Miljö!$B$1:$AG$479,MATCH(E$3,Miljö!$B$1:$AK$1,0),FALSE)</f>
        <v>'Vatten. bio. vind'</v>
      </c>
      <c r="F257">
        <f>VLOOKUP($B257,Miljö!$B$1:$AG$479,MATCH(F$3,Miljö!$B$1:$AK$1,0),FALSE)</f>
        <v>1.07</v>
      </c>
      <c r="G257">
        <f>VLOOKUP($B257,Miljö!$B$1:$AG$479,MATCH(G$3,Miljö!$B$1:$AK$1,0),FALSE)</f>
        <v>0</v>
      </c>
      <c r="H257">
        <f>VLOOKUP($B257,Miljö!$B$1:$AG$479,MATCH(H$3,Miljö!$B$1:$AK$1,0),FALSE)</f>
        <v>0</v>
      </c>
      <c r="J257">
        <f>VLOOKUP($B257,Totalt!$B$1:$BP$500,MATCH("total el",Totalt!$B$1:$BP$1,0),FALSE)</f>
        <v>3.5633699999999999</v>
      </c>
      <c r="L257" s="232">
        <f t="shared" si="4"/>
        <v>3.8128059000000003</v>
      </c>
      <c r="M257" s="232">
        <f t="shared" si="4"/>
        <v>0</v>
      </c>
      <c r="N257" s="232">
        <f t="shared" si="4"/>
        <v>0</v>
      </c>
    </row>
    <row r="258" spans="1:14" x14ac:dyDescent="0.25">
      <c r="A258" t="s">
        <v>357</v>
      </c>
      <c r="B258" t="s">
        <v>367</v>
      </c>
      <c r="C258" t="str">
        <f>VLOOKUP($B258,Totalt!$B$1:$BP$500,MATCH("Kvalitetsgranskad:",Totalt!$B$1:$BP$1,0),FALSE)</f>
        <v>Ja</v>
      </c>
      <c r="E258" t="str">
        <f>VLOOKUP($B258,Miljö!$B$1:$AG$479,MATCH(E$3,Miljö!$B$1:$AK$1,0),FALSE)</f>
        <v>'Vatten. bio. vind'</v>
      </c>
      <c r="F258">
        <f>VLOOKUP($B258,Miljö!$B$1:$AG$479,MATCH(F$3,Miljö!$B$1:$AK$1,0),FALSE)</f>
        <v>1.07</v>
      </c>
      <c r="G258">
        <f>VLOOKUP($B258,Miljö!$B$1:$AG$479,MATCH(G$3,Miljö!$B$1:$AK$1,0),FALSE)</f>
        <v>0</v>
      </c>
      <c r="H258">
        <f>VLOOKUP($B258,Miljö!$B$1:$AG$479,MATCH(H$3,Miljö!$B$1:$AK$1,0),FALSE)</f>
        <v>0</v>
      </c>
      <c r="J258">
        <f>VLOOKUP($B258,Totalt!$B$1:$BP$500,MATCH("total el",Totalt!$B$1:$BP$1,0),FALSE)</f>
        <v>3.4000000000000002E-2</v>
      </c>
      <c r="L258" s="232">
        <f t="shared" si="4"/>
        <v>3.6380000000000003E-2</v>
      </c>
      <c r="M258" s="232">
        <f t="shared" si="4"/>
        <v>0</v>
      </c>
      <c r="N258" s="232">
        <f t="shared" si="4"/>
        <v>0</v>
      </c>
    </row>
    <row r="259" spans="1:14" x14ac:dyDescent="0.25">
      <c r="A259" t="s">
        <v>357</v>
      </c>
      <c r="B259" t="s">
        <v>368</v>
      </c>
      <c r="C259" t="str">
        <f>VLOOKUP($B259,Totalt!$B$1:$BP$500,MATCH("Kvalitetsgranskad:",Totalt!$B$1:$BP$1,0),FALSE)</f>
        <v>Ja</v>
      </c>
      <c r="E259" t="str">
        <f>VLOOKUP($B259,Miljö!$B$1:$AG$479,MATCH(E$3,Miljö!$B$1:$AK$1,0),FALSE)</f>
        <v>'Vatten. bio. vind'</v>
      </c>
      <c r="F259">
        <f>VLOOKUP($B259,Miljö!$B$1:$AG$479,MATCH(F$3,Miljö!$B$1:$AK$1,0),FALSE)</f>
        <v>1.07</v>
      </c>
      <c r="G259">
        <f>VLOOKUP($B259,Miljö!$B$1:$AG$479,MATCH(G$3,Miljö!$B$1:$AK$1,0),FALSE)</f>
        <v>0</v>
      </c>
      <c r="H259">
        <f>VLOOKUP($B259,Miljö!$B$1:$AG$479,MATCH(H$3,Miljö!$B$1:$AK$1,0),FALSE)</f>
        <v>0</v>
      </c>
      <c r="J259">
        <f>VLOOKUP($B259,Totalt!$B$1:$BP$500,MATCH("total el",Totalt!$B$1:$BP$1,0),FALSE)</f>
        <v>2.90089</v>
      </c>
      <c r="L259" s="232">
        <f t="shared" si="4"/>
        <v>3.1039523</v>
      </c>
      <c r="M259" s="232">
        <f t="shared" si="4"/>
        <v>0</v>
      </c>
      <c r="N259" s="232">
        <f t="shared" si="4"/>
        <v>0</v>
      </c>
    </row>
    <row r="260" spans="1:14" x14ac:dyDescent="0.25">
      <c r="A260" t="s">
        <v>357</v>
      </c>
      <c r="B260" t="s">
        <v>369</v>
      </c>
      <c r="C260" t="str">
        <f>VLOOKUP($B260,Totalt!$B$1:$BP$500,MATCH("Kvalitetsgranskad:",Totalt!$B$1:$BP$1,0),FALSE)</f>
        <v>Ja</v>
      </c>
      <c r="E260" t="str">
        <f>VLOOKUP($B260,Miljö!$B$1:$AG$479,MATCH(E$3,Miljö!$B$1:$AK$1,0),FALSE)</f>
        <v>'Vatten. bio. vind'</v>
      </c>
      <c r="F260">
        <f>VLOOKUP($B260,Miljö!$B$1:$AG$479,MATCH(F$3,Miljö!$B$1:$AK$1,0),FALSE)</f>
        <v>1.07</v>
      </c>
      <c r="G260">
        <f>VLOOKUP($B260,Miljö!$B$1:$AG$479,MATCH(G$3,Miljö!$B$1:$AK$1,0),FALSE)</f>
        <v>0</v>
      </c>
      <c r="H260">
        <f>VLOOKUP($B260,Miljö!$B$1:$AG$479,MATCH(H$3,Miljö!$B$1:$AK$1,0),FALSE)</f>
        <v>0</v>
      </c>
      <c r="J260">
        <f>VLOOKUP($B260,Totalt!$B$1:$BP$500,MATCH("total el",Totalt!$B$1:$BP$1,0),FALSE)</f>
        <v>0.255</v>
      </c>
      <c r="L260" s="232">
        <f t="shared" si="4"/>
        <v>0.27285000000000004</v>
      </c>
      <c r="M260" s="232">
        <f t="shared" si="4"/>
        <v>0</v>
      </c>
      <c r="N260" s="232">
        <f t="shared" si="4"/>
        <v>0</v>
      </c>
    </row>
    <row r="261" spans="1:14" x14ac:dyDescent="0.25">
      <c r="A261" t="s">
        <v>357</v>
      </c>
      <c r="B261" t="s">
        <v>370</v>
      </c>
      <c r="C261" t="str">
        <f>VLOOKUP($B261,Totalt!$B$1:$BP$500,MATCH("Kvalitetsgranskad:",Totalt!$B$1:$BP$1,0),FALSE)</f>
        <v>Ja</v>
      </c>
      <c r="E261" t="str">
        <f>VLOOKUP($B261,Miljö!$B$1:$AG$479,MATCH(E$3,Miljö!$B$1:$AK$1,0),FALSE)</f>
        <v>'Vatten. bio. vind'</v>
      </c>
      <c r="F261">
        <f>VLOOKUP($B261,Miljö!$B$1:$AG$479,MATCH(F$3,Miljö!$B$1:$AK$1,0),FALSE)</f>
        <v>1.07</v>
      </c>
      <c r="G261">
        <f>VLOOKUP($B261,Miljö!$B$1:$AG$479,MATCH(G$3,Miljö!$B$1:$AK$1,0),FALSE)</f>
        <v>0</v>
      </c>
      <c r="H261">
        <f>VLOOKUP($B261,Miljö!$B$1:$AG$479,MATCH(H$3,Miljö!$B$1:$AK$1,0),FALSE)</f>
        <v>0</v>
      </c>
      <c r="J261">
        <f>VLOOKUP($B261,Totalt!$B$1:$BP$500,MATCH("total el",Totalt!$B$1:$BP$1,0),FALSE)</f>
        <v>0.1</v>
      </c>
      <c r="L261" s="232">
        <f t="shared" ref="L261:N324" si="5">IF(ISERROR($J261*F261),"",$J261*F261)</f>
        <v>0.10700000000000001</v>
      </c>
      <c r="M261" s="232">
        <f t="shared" si="5"/>
        <v>0</v>
      </c>
      <c r="N261" s="232">
        <f t="shared" si="5"/>
        <v>0</v>
      </c>
    </row>
    <row r="262" spans="1:14" x14ac:dyDescent="0.25">
      <c r="A262" t="s">
        <v>357</v>
      </c>
      <c r="B262" t="s">
        <v>371</v>
      </c>
      <c r="C262" t="str">
        <f>VLOOKUP($B262,Totalt!$B$1:$BP$500,MATCH("Kvalitetsgranskad:",Totalt!$B$1:$BP$1,0),FALSE)</f>
        <v>Ja</v>
      </c>
      <c r="E262" t="str">
        <f>VLOOKUP($B262,Miljö!$B$1:$AG$479,MATCH(E$3,Miljö!$B$1:$AK$1,0),FALSE)</f>
        <v>'Vatten. Bio. Vind'</v>
      </c>
      <c r="F262">
        <f>VLOOKUP($B262,Miljö!$B$1:$AG$479,MATCH(F$3,Miljö!$B$1:$AK$1,0),FALSE)</f>
        <v>1.07</v>
      </c>
      <c r="G262">
        <f>VLOOKUP($B262,Miljö!$B$1:$AG$479,MATCH(G$3,Miljö!$B$1:$AK$1,0),FALSE)</f>
        <v>0</v>
      </c>
      <c r="H262">
        <f>VLOOKUP($B262,Miljö!$B$1:$AG$479,MATCH(H$3,Miljö!$B$1:$AK$1,0),FALSE)</f>
        <v>0</v>
      </c>
      <c r="J262">
        <f>VLOOKUP($B262,Totalt!$B$1:$BP$500,MATCH("total el",Totalt!$B$1:$BP$1,0),FALSE)</f>
        <v>19.7088</v>
      </c>
      <c r="L262" s="232">
        <f t="shared" si="5"/>
        <v>21.088416000000002</v>
      </c>
      <c r="M262" s="232">
        <f t="shared" si="5"/>
        <v>0</v>
      </c>
      <c r="N262" s="232">
        <f t="shared" si="5"/>
        <v>0</v>
      </c>
    </row>
    <row r="263" spans="1:14" x14ac:dyDescent="0.25">
      <c r="A263" t="s">
        <v>357</v>
      </c>
      <c r="B263" t="s">
        <v>372</v>
      </c>
      <c r="C263" t="str">
        <f>VLOOKUP($B263,Totalt!$B$1:$BP$500,MATCH("Kvalitetsgranskad:",Totalt!$B$1:$BP$1,0),FALSE)</f>
        <v>Ja</v>
      </c>
      <c r="E263" t="str">
        <f>VLOOKUP($B263,Miljö!$B$1:$AG$479,MATCH(E$3,Miljö!$B$1:$AK$1,0),FALSE)</f>
        <v>'Vatten. bio. vind'</v>
      </c>
      <c r="F263">
        <f>VLOOKUP($B263,Miljö!$B$1:$AG$479,MATCH(F$3,Miljö!$B$1:$AK$1,0),FALSE)</f>
        <v>1.07</v>
      </c>
      <c r="G263">
        <f>VLOOKUP($B263,Miljö!$B$1:$AG$479,MATCH(G$3,Miljö!$B$1:$AK$1,0),FALSE)</f>
        <v>0</v>
      </c>
      <c r="H263">
        <f>VLOOKUP($B263,Miljö!$B$1:$AG$479,MATCH(H$3,Miljö!$B$1:$AK$1,0),FALSE)</f>
        <v>0</v>
      </c>
      <c r="J263">
        <f>VLOOKUP($B263,Totalt!$B$1:$BP$500,MATCH("total el",Totalt!$B$1:$BP$1,0),FALSE)</f>
        <v>1.9770000000000001</v>
      </c>
      <c r="L263" s="232">
        <f t="shared" si="5"/>
        <v>2.1153900000000001</v>
      </c>
      <c r="M263" s="232">
        <f t="shared" si="5"/>
        <v>0</v>
      </c>
      <c r="N263" s="232">
        <f t="shared" si="5"/>
        <v>0</v>
      </c>
    </row>
    <row r="264" spans="1:14" x14ac:dyDescent="0.25">
      <c r="A264" t="s">
        <v>357</v>
      </c>
      <c r="B264" t="s">
        <v>373</v>
      </c>
      <c r="C264" t="str">
        <f>VLOOKUP($B264,Totalt!$B$1:$BP$500,MATCH("Kvalitetsgranskad:",Totalt!$B$1:$BP$1,0),FALSE)</f>
        <v>Ja</v>
      </c>
      <c r="E264" t="str">
        <f>VLOOKUP($B264,Miljö!$B$1:$AG$479,MATCH(E$3,Miljö!$B$1:$AK$1,0),FALSE)</f>
        <v>'Vatten. bio. vind'</v>
      </c>
      <c r="F264">
        <f>VLOOKUP($B264,Miljö!$B$1:$AG$479,MATCH(F$3,Miljö!$B$1:$AK$1,0),FALSE)</f>
        <v>1.07</v>
      </c>
      <c r="G264">
        <f>VLOOKUP($B264,Miljö!$B$1:$AG$479,MATCH(G$3,Miljö!$B$1:$AK$1,0),FALSE)</f>
        <v>0</v>
      </c>
      <c r="H264">
        <f>VLOOKUP($B264,Miljö!$B$1:$AG$479,MATCH(H$3,Miljö!$B$1:$AK$1,0),FALSE)</f>
        <v>0</v>
      </c>
      <c r="J264">
        <f>VLOOKUP($B264,Totalt!$B$1:$BP$500,MATCH("total el",Totalt!$B$1:$BP$1,0),FALSE)</f>
        <v>1.0999999999999999E-2</v>
      </c>
      <c r="L264" s="232">
        <f t="shared" si="5"/>
        <v>1.1769999999999999E-2</v>
      </c>
      <c r="M264" s="232">
        <f t="shared" si="5"/>
        <v>0</v>
      </c>
      <c r="N264" s="232">
        <f t="shared" si="5"/>
        <v>0</v>
      </c>
    </row>
    <row r="265" spans="1:14" x14ac:dyDescent="0.25">
      <c r="A265" t="s">
        <v>357</v>
      </c>
      <c r="B265" t="s">
        <v>374</v>
      </c>
      <c r="C265" t="str">
        <f>VLOOKUP($B265,Totalt!$B$1:$BP$500,MATCH("Kvalitetsgranskad:",Totalt!$B$1:$BP$1,0),FALSE)</f>
        <v>Ja</v>
      </c>
      <c r="E265" t="str">
        <f>VLOOKUP($B265,Miljö!$B$1:$AG$479,MATCH(E$3,Miljö!$B$1:$AK$1,0),FALSE)</f>
        <v>'Vatten. bio. vind'</v>
      </c>
      <c r="F265">
        <f>VLOOKUP($B265,Miljö!$B$1:$AG$479,MATCH(F$3,Miljö!$B$1:$AK$1,0),FALSE)</f>
        <v>1.07</v>
      </c>
      <c r="G265">
        <f>VLOOKUP($B265,Miljö!$B$1:$AG$479,MATCH(G$3,Miljö!$B$1:$AK$1,0),FALSE)</f>
        <v>0</v>
      </c>
      <c r="H265">
        <f>VLOOKUP($B265,Miljö!$B$1:$AG$479,MATCH(H$3,Miljö!$B$1:$AK$1,0),FALSE)</f>
        <v>0</v>
      </c>
      <c r="J265">
        <f>VLOOKUP($B265,Totalt!$B$1:$BP$500,MATCH("total el",Totalt!$B$1:$BP$1,0),FALSE)</f>
        <v>0.16500000000000001</v>
      </c>
      <c r="L265" s="232">
        <f t="shared" si="5"/>
        <v>0.17655000000000001</v>
      </c>
      <c r="M265" s="232">
        <f t="shared" si="5"/>
        <v>0</v>
      </c>
      <c r="N265" s="232">
        <f t="shared" si="5"/>
        <v>0</v>
      </c>
    </row>
    <row r="266" spans="1:14" x14ac:dyDescent="0.25">
      <c r="A266" t="s">
        <v>357</v>
      </c>
      <c r="B266" t="s">
        <v>375</v>
      </c>
      <c r="C266" t="str">
        <f>VLOOKUP($B266,Totalt!$B$1:$BP$500,MATCH("Kvalitetsgranskad:",Totalt!$B$1:$BP$1,0),FALSE)</f>
        <v>Ja</v>
      </c>
      <c r="E266" t="str">
        <f>VLOOKUP($B266,Miljö!$B$1:$AG$479,MATCH(E$3,Miljö!$B$1:$AK$1,0),FALSE)</f>
        <v>'Vatten. bio. vind'</v>
      </c>
      <c r="F266">
        <f>VLOOKUP($B266,Miljö!$B$1:$AG$479,MATCH(F$3,Miljö!$B$1:$AK$1,0),FALSE)</f>
        <v>1.07</v>
      </c>
      <c r="G266">
        <f>VLOOKUP($B266,Miljö!$B$1:$AG$479,MATCH(G$3,Miljö!$B$1:$AK$1,0),FALSE)</f>
        <v>0</v>
      </c>
      <c r="H266">
        <f>VLOOKUP($B266,Miljö!$B$1:$AG$479,MATCH(H$3,Miljö!$B$1:$AK$1,0),FALSE)</f>
        <v>0</v>
      </c>
      <c r="J266">
        <f>VLOOKUP($B266,Totalt!$B$1:$BP$500,MATCH("total el",Totalt!$B$1:$BP$1,0),FALSE)</f>
        <v>4.8000000000000001E-2</v>
      </c>
      <c r="L266" s="232">
        <f t="shared" si="5"/>
        <v>5.1360000000000003E-2</v>
      </c>
      <c r="M266" s="232">
        <f t="shared" si="5"/>
        <v>0</v>
      </c>
      <c r="N266" s="232">
        <f t="shared" si="5"/>
        <v>0</v>
      </c>
    </row>
    <row r="267" spans="1:14" x14ac:dyDescent="0.25">
      <c r="A267" t="s">
        <v>376</v>
      </c>
      <c r="B267" t="s">
        <v>377</v>
      </c>
      <c r="C267" t="str">
        <f>VLOOKUP($B267,Totalt!$B$1:$BP$500,MATCH("Kvalitetsgranskad:",Totalt!$B$1:$BP$1,0),FALSE)</f>
        <v>Ja</v>
      </c>
      <c r="E267" t="str">
        <f>VLOOKUP($B267,Miljö!$B$1:$AG$479,MATCH(E$3,Miljö!$B$1:$AK$1,0),FALSE)</f>
        <v>'vattenkraftbaserad el'</v>
      </c>
      <c r="F267">
        <f>VLOOKUP($B267,Miljö!$B$1:$AG$479,MATCH(F$3,Miljö!$B$1:$AK$1,0),FALSE)</f>
        <v>1.1100000000000001</v>
      </c>
      <c r="G267">
        <f>VLOOKUP($B267,Miljö!$B$1:$AG$479,MATCH(G$3,Miljö!$B$1:$AK$1,0),FALSE)</f>
        <v>0</v>
      </c>
      <c r="H267">
        <f>VLOOKUP($B267,Miljö!$B$1:$AG$479,MATCH(H$3,Miljö!$B$1:$AK$1,0),FALSE)</f>
        <v>0</v>
      </c>
      <c r="J267">
        <f>VLOOKUP($B267,Totalt!$B$1:$BP$500,MATCH("total el",Totalt!$B$1:$BP$1,0),FALSE)</f>
        <v>0.08</v>
      </c>
      <c r="L267" s="232">
        <f t="shared" si="5"/>
        <v>8.8800000000000004E-2</v>
      </c>
      <c r="M267" s="232">
        <f t="shared" si="5"/>
        <v>0</v>
      </c>
      <c r="N267" s="232">
        <f t="shared" si="5"/>
        <v>0</v>
      </c>
    </row>
    <row r="268" spans="1:14" x14ac:dyDescent="0.25">
      <c r="A268" t="s">
        <v>376</v>
      </c>
      <c r="B268" t="s">
        <v>378</v>
      </c>
      <c r="C268" t="str">
        <f>VLOOKUP($B268,Totalt!$B$1:$BP$500,MATCH("Kvalitetsgranskad:",Totalt!$B$1:$BP$1,0),FALSE)</f>
        <v>Ja</v>
      </c>
      <c r="E268" t="str">
        <f>VLOOKUP($B268,Miljö!$B$1:$AG$479,MATCH(E$3,Miljö!$B$1:$AK$1,0),FALSE)</f>
        <v>'vattenkraftbaserad el'</v>
      </c>
      <c r="F268">
        <f>VLOOKUP($B268,Miljö!$B$1:$AG$479,MATCH(F$3,Miljö!$B$1:$AK$1,0),FALSE)</f>
        <v>1.1100000000000001</v>
      </c>
      <c r="G268">
        <f>VLOOKUP($B268,Miljö!$B$1:$AG$479,MATCH(G$3,Miljö!$B$1:$AK$1,0),FALSE)</f>
        <v>0</v>
      </c>
      <c r="H268">
        <f>VLOOKUP($B268,Miljö!$B$1:$AG$479,MATCH(H$3,Miljö!$B$1:$AK$1,0),FALSE)</f>
        <v>0</v>
      </c>
      <c r="J268">
        <f>VLOOKUP($B268,Totalt!$B$1:$BP$500,MATCH("total el",Totalt!$B$1:$BP$1,0),FALSE)</f>
        <v>9.7338299999999993</v>
      </c>
      <c r="L268" s="232">
        <f t="shared" si="5"/>
        <v>10.8045513</v>
      </c>
      <c r="M268" s="232">
        <f t="shared" si="5"/>
        <v>0</v>
      </c>
      <c r="N268" s="232">
        <f t="shared" si="5"/>
        <v>0</v>
      </c>
    </row>
    <row r="269" spans="1:14" x14ac:dyDescent="0.25">
      <c r="A269" t="s">
        <v>376</v>
      </c>
      <c r="B269" t="s">
        <v>379</v>
      </c>
      <c r="C269" t="str">
        <f>VLOOKUP($B269,Totalt!$B$1:$BP$500,MATCH("Kvalitetsgranskad:",Totalt!$B$1:$BP$1,0),FALSE)</f>
        <v>Ja</v>
      </c>
      <c r="E269" t="str">
        <f>VLOOKUP($B269,Miljö!$B$1:$AG$479,MATCH(E$3,Miljö!$B$1:$AK$1,0),FALSE)</f>
        <v>'vattenkraftbaserad el'</v>
      </c>
      <c r="F269">
        <f>VLOOKUP($B269,Miljö!$B$1:$AG$479,MATCH(F$3,Miljö!$B$1:$AK$1,0),FALSE)</f>
        <v>1.1100000000000001</v>
      </c>
      <c r="G269">
        <f>VLOOKUP($B269,Miljö!$B$1:$AG$479,MATCH(G$3,Miljö!$B$1:$AK$1,0),FALSE)</f>
        <v>0</v>
      </c>
      <c r="H269">
        <f>VLOOKUP($B269,Miljö!$B$1:$AG$479,MATCH(H$3,Miljö!$B$1:$AK$1,0),FALSE)</f>
        <v>0</v>
      </c>
      <c r="J269">
        <f>VLOOKUP($B269,Totalt!$B$1:$BP$500,MATCH("total el",Totalt!$B$1:$BP$1,0),FALSE)</f>
        <v>5.3999999999999999E-2</v>
      </c>
      <c r="L269" s="232">
        <f t="shared" si="5"/>
        <v>5.9940000000000007E-2</v>
      </c>
      <c r="M269" s="232">
        <f t="shared" si="5"/>
        <v>0</v>
      </c>
      <c r="N269" s="232">
        <f t="shared" si="5"/>
        <v>0</v>
      </c>
    </row>
    <row r="270" spans="1:14" x14ac:dyDescent="0.25">
      <c r="A270" t="s">
        <v>376</v>
      </c>
      <c r="B270" t="s">
        <v>380</v>
      </c>
      <c r="C270" t="str">
        <f>VLOOKUP($B270,Totalt!$B$1:$BP$500,MATCH("Kvalitetsgranskad:",Totalt!$B$1:$BP$1,0),FALSE)</f>
        <v>Ja</v>
      </c>
      <c r="E270" t="str">
        <f>VLOOKUP($B270,Miljö!$B$1:$AG$479,MATCH(E$3,Miljö!$B$1:$AK$1,0),FALSE)</f>
        <v>'vattenkraftbaserad el'</v>
      </c>
      <c r="F270">
        <f>VLOOKUP($B270,Miljö!$B$1:$AG$479,MATCH(F$3,Miljö!$B$1:$AK$1,0),FALSE)</f>
        <v>1.1100000000000001</v>
      </c>
      <c r="G270">
        <f>VLOOKUP($B270,Miljö!$B$1:$AG$479,MATCH(G$3,Miljö!$B$1:$AK$1,0),FALSE)</f>
        <v>0</v>
      </c>
      <c r="H270">
        <f>VLOOKUP($B270,Miljö!$B$1:$AG$479,MATCH(H$3,Miljö!$B$1:$AK$1,0),FALSE)</f>
        <v>0</v>
      </c>
      <c r="J270">
        <f>VLOOKUP($B270,Totalt!$B$1:$BP$500,MATCH("total el",Totalt!$B$1:$BP$1,0),FALSE)</f>
        <v>2.3E-2</v>
      </c>
      <c r="L270" s="232">
        <f t="shared" si="5"/>
        <v>2.5530000000000001E-2</v>
      </c>
      <c r="M270" s="232">
        <f t="shared" si="5"/>
        <v>0</v>
      </c>
      <c r="N270" s="232">
        <f t="shared" si="5"/>
        <v>0</v>
      </c>
    </row>
    <row r="271" spans="1:14" x14ac:dyDescent="0.25">
      <c r="A271" t="s">
        <v>376</v>
      </c>
      <c r="B271" t="s">
        <v>381</v>
      </c>
      <c r="C271" t="str">
        <f>VLOOKUP($B271,Totalt!$B$1:$BP$500,MATCH("Kvalitetsgranskad:",Totalt!$B$1:$BP$1,0),FALSE)</f>
        <v>Ja</v>
      </c>
      <c r="E271" t="str">
        <f>VLOOKUP($B271,Miljö!$B$1:$AG$479,MATCH(E$3,Miljö!$B$1:$AK$1,0),FALSE)</f>
        <v>'vattenkraftbaserad el'</v>
      </c>
      <c r="F271">
        <f>VLOOKUP($B271,Miljö!$B$1:$AG$479,MATCH(F$3,Miljö!$B$1:$AK$1,0),FALSE)</f>
        <v>1.1100000000000001</v>
      </c>
      <c r="G271">
        <f>VLOOKUP($B271,Miljö!$B$1:$AG$479,MATCH(G$3,Miljö!$B$1:$AK$1,0),FALSE)</f>
        <v>0</v>
      </c>
      <c r="H271">
        <f>VLOOKUP($B271,Miljö!$B$1:$AG$479,MATCH(H$3,Miljö!$B$1:$AK$1,0),FALSE)</f>
        <v>0</v>
      </c>
      <c r="J271">
        <f>VLOOKUP($B271,Totalt!$B$1:$BP$500,MATCH("total el",Totalt!$B$1:$BP$1,0),FALSE)</f>
        <v>4.5999999999999999E-2</v>
      </c>
      <c r="L271" s="232">
        <f t="shared" si="5"/>
        <v>5.1060000000000001E-2</v>
      </c>
      <c r="M271" s="232">
        <f t="shared" si="5"/>
        <v>0</v>
      </c>
      <c r="N271" s="232">
        <f t="shared" si="5"/>
        <v>0</v>
      </c>
    </row>
    <row r="272" spans="1:14" x14ac:dyDescent="0.25">
      <c r="A272" t="s">
        <v>382</v>
      </c>
      <c r="B272" t="s">
        <v>383</v>
      </c>
      <c r="C272" t="str">
        <f>VLOOKUP($B272,Totalt!$B$1:$BP$500,MATCH("Kvalitetsgranskad:",Totalt!$B$1:$BP$1,0),FALSE)</f>
        <v>Ja</v>
      </c>
      <c r="E272" t="str">
        <f>VLOOKUP($B272,Miljö!$B$1:$AG$479,MATCH(E$3,Miljö!$B$1:$AK$1,0),FALSE)</f>
        <v>Nordisk residual</v>
      </c>
      <c r="F272">
        <f>VLOOKUP($B272,Miljö!$B$1:$AG$479,MATCH(F$3,Miljö!$B$1:$AK$1,0),FALSE)</f>
        <v>2.36</v>
      </c>
      <c r="G272">
        <f>VLOOKUP($B272,Miljö!$B$1:$AG$479,MATCH(G$3,Miljö!$B$1:$AK$1,0),FALSE)</f>
        <v>483.4</v>
      </c>
      <c r="H272">
        <f>VLOOKUP($B272,Miljö!$B$1:$AG$479,MATCH(H$3,Miljö!$B$1:$AK$1,0),FALSE)</f>
        <v>0.55000000000000004</v>
      </c>
      <c r="J272">
        <f>VLOOKUP($B272,Totalt!$B$1:$BP$500,MATCH("total el",Totalt!$B$1:$BP$1,0),FALSE)</f>
        <v>6.2490000000000006</v>
      </c>
      <c r="L272" s="232">
        <f t="shared" si="5"/>
        <v>14.747640000000001</v>
      </c>
      <c r="M272" s="232">
        <f t="shared" si="5"/>
        <v>3020.7665999999999</v>
      </c>
      <c r="N272" s="232">
        <f t="shared" si="5"/>
        <v>3.4369500000000004</v>
      </c>
    </row>
    <row r="273" spans="1:14" x14ac:dyDescent="0.25">
      <c r="A273" t="s">
        <v>382</v>
      </c>
      <c r="B273" t="s">
        <v>384</v>
      </c>
      <c r="C273" t="str">
        <f>VLOOKUP($B273,Totalt!$B$1:$BP$500,MATCH("Kvalitetsgranskad:",Totalt!$B$1:$BP$1,0),FALSE)</f>
        <v>Ja</v>
      </c>
      <c r="E273" t="str">
        <f>VLOOKUP($B273,Miljö!$B$1:$AG$479,MATCH(E$3,Miljö!$B$1:$AK$1,0),FALSE)</f>
        <v>Nordisk residual</v>
      </c>
      <c r="F273">
        <f>VLOOKUP($B273,Miljö!$B$1:$AG$479,MATCH(F$3,Miljö!$B$1:$AK$1,0),FALSE)</f>
        <v>2.36</v>
      </c>
      <c r="G273">
        <f>VLOOKUP($B273,Miljö!$B$1:$AG$479,MATCH(G$3,Miljö!$B$1:$AK$1,0),FALSE)</f>
        <v>483.4</v>
      </c>
      <c r="H273">
        <f>VLOOKUP($B273,Miljö!$B$1:$AG$479,MATCH(H$3,Miljö!$B$1:$AK$1,0),FALSE)</f>
        <v>0.55000000000000004</v>
      </c>
      <c r="J273">
        <f>VLOOKUP($B273,Totalt!$B$1:$BP$500,MATCH("total el",Totalt!$B$1:$BP$1,0),FALSE)</f>
        <v>0.1</v>
      </c>
      <c r="L273" s="232">
        <f t="shared" si="5"/>
        <v>0.23599999999999999</v>
      </c>
      <c r="M273" s="232">
        <f t="shared" si="5"/>
        <v>48.34</v>
      </c>
      <c r="N273" s="232">
        <f t="shared" si="5"/>
        <v>5.5000000000000007E-2</v>
      </c>
    </row>
    <row r="274" spans="1:14" x14ac:dyDescent="0.25">
      <c r="A274" t="s">
        <v>385</v>
      </c>
      <c r="B274" t="s">
        <v>386</v>
      </c>
      <c r="C274" t="str">
        <f>VLOOKUP($B274,Totalt!$B$1:$BP$500,MATCH("Kvalitetsgranskad:",Totalt!$B$1:$BP$1,0),FALSE)</f>
        <v>Ja</v>
      </c>
      <c r="E274" t="str">
        <f>VLOOKUP($B274,Miljö!$B$1:$AG$479,MATCH(E$3,Miljö!$B$1:$AK$1,0),FALSE)</f>
        <v>Nordisk residual</v>
      </c>
      <c r="F274">
        <f>VLOOKUP($B274,Miljö!$B$1:$AG$479,MATCH(F$3,Miljö!$B$1:$AK$1,0),FALSE)</f>
        <v>2.36</v>
      </c>
      <c r="G274">
        <f>VLOOKUP($B274,Miljö!$B$1:$AG$479,MATCH(G$3,Miljö!$B$1:$AK$1,0),FALSE)</f>
        <v>483.4</v>
      </c>
      <c r="H274">
        <f>VLOOKUP($B274,Miljö!$B$1:$AG$479,MATCH(H$3,Miljö!$B$1:$AK$1,0),FALSE)</f>
        <v>0.55000000000000004</v>
      </c>
      <c r="J274">
        <f>VLOOKUP($B274,Totalt!$B$1:$BP$500,MATCH("total el",Totalt!$B$1:$BP$1,0),FALSE)</f>
        <v>8.82</v>
      </c>
      <c r="L274" s="232">
        <f t="shared" si="5"/>
        <v>20.815200000000001</v>
      </c>
      <c r="M274" s="232">
        <f t="shared" si="5"/>
        <v>4263.5879999999997</v>
      </c>
      <c r="N274" s="232">
        <f t="shared" si="5"/>
        <v>4.8510000000000009</v>
      </c>
    </row>
    <row r="275" spans="1:14" x14ac:dyDescent="0.25">
      <c r="A275" t="s">
        <v>387</v>
      </c>
      <c r="B275" t="s">
        <v>388</v>
      </c>
      <c r="C275" t="str">
        <f>VLOOKUP($B275,Totalt!$B$1:$BP$500,MATCH("Kvalitetsgranskad:",Totalt!$B$1:$BP$1,0),FALSE)</f>
        <v>Ja</v>
      </c>
      <c r="E275" t="str">
        <f>VLOOKUP($B275,Miljö!$B$1:$AG$479,MATCH(E$3,Miljö!$B$1:$AK$1,0),FALSE)</f>
        <v>Nordisk residual</v>
      </c>
      <c r="F275">
        <f>VLOOKUP($B275,Miljö!$B$1:$AG$479,MATCH(F$3,Miljö!$B$1:$AK$1,0),FALSE)</f>
        <v>2.36</v>
      </c>
      <c r="G275">
        <f>VLOOKUP($B275,Miljö!$B$1:$AG$479,MATCH(G$3,Miljö!$B$1:$AK$1,0),FALSE)</f>
        <v>483.4</v>
      </c>
      <c r="H275">
        <f>VLOOKUP($B275,Miljö!$B$1:$AG$479,MATCH(H$3,Miljö!$B$1:$AK$1,0),FALSE)</f>
        <v>0.55000000000000004</v>
      </c>
      <c r="J275">
        <f>VLOOKUP($B275,Totalt!$B$1:$BP$500,MATCH("total el",Totalt!$B$1:$BP$1,0),FALSE)</f>
        <v>1.48</v>
      </c>
      <c r="L275" s="232">
        <f t="shared" si="5"/>
        <v>3.4927999999999999</v>
      </c>
      <c r="M275" s="232">
        <f t="shared" si="5"/>
        <v>715.4319999999999</v>
      </c>
      <c r="N275" s="232">
        <f t="shared" si="5"/>
        <v>0.81400000000000006</v>
      </c>
    </row>
    <row r="276" spans="1:14" x14ac:dyDescent="0.25">
      <c r="A276" t="s">
        <v>389</v>
      </c>
      <c r="B276" t="s">
        <v>390</v>
      </c>
      <c r="C276" t="str">
        <f>VLOOKUP($B276,Totalt!$B$1:$BP$500,MATCH("Kvalitetsgranskad:",Totalt!$B$1:$BP$1,0),FALSE)</f>
        <v>Ja</v>
      </c>
      <c r="E276" t="str">
        <f>VLOOKUP($B276,Miljö!$B$1:$AG$479,MATCH(E$3,Miljö!$B$1:$AK$1,0),FALSE)</f>
        <v>'85% vattenkraft och 15% vindkraft'</v>
      </c>
      <c r="F276">
        <f>VLOOKUP($B276,Miljö!$B$1:$AG$479,MATCH(F$3,Miljö!$B$1:$AK$1,0),FALSE)</f>
        <v>0.95</v>
      </c>
      <c r="G276">
        <f>VLOOKUP($B276,Miljö!$B$1:$AG$479,MATCH(G$3,Miljö!$B$1:$AK$1,0),FALSE)</f>
        <v>0</v>
      </c>
      <c r="H276">
        <f>VLOOKUP($B276,Miljö!$B$1:$AG$479,MATCH(H$3,Miljö!$B$1:$AK$1,0),FALSE)</f>
        <v>0</v>
      </c>
      <c r="J276">
        <f>VLOOKUP($B276,Totalt!$B$1:$BP$500,MATCH("total el",Totalt!$B$1:$BP$1,0),FALSE)</f>
        <v>3.6337000000000002</v>
      </c>
      <c r="L276" s="232">
        <f t="shared" si="5"/>
        <v>3.4520149999999998</v>
      </c>
      <c r="M276" s="232">
        <f t="shared" si="5"/>
        <v>0</v>
      </c>
      <c r="N276" s="232">
        <f t="shared" si="5"/>
        <v>0</v>
      </c>
    </row>
    <row r="277" spans="1:14" x14ac:dyDescent="0.25">
      <c r="A277" t="s">
        <v>389</v>
      </c>
      <c r="B277" t="s">
        <v>391</v>
      </c>
      <c r="C277" t="str">
        <f>VLOOKUP($B277,Totalt!$B$1:$BP$500,MATCH("Kvalitetsgranskad:",Totalt!$B$1:$BP$1,0),FALSE)</f>
        <v>Ja</v>
      </c>
      <c r="E277" t="str">
        <f>VLOOKUP($B277,Miljö!$B$1:$AG$479,MATCH(E$3,Miljö!$B$1:$AK$1,0),FALSE)</f>
        <v>'85% vattenkraft och 15% vindkraft'</v>
      </c>
      <c r="F277">
        <f>VLOOKUP($B277,Miljö!$B$1:$AG$479,MATCH(F$3,Miljö!$B$1:$AK$1,0),FALSE)</f>
        <v>0.95</v>
      </c>
      <c r="G277">
        <f>VLOOKUP($B277,Miljö!$B$1:$AG$479,MATCH(G$3,Miljö!$B$1:$AK$1,0),FALSE)</f>
        <v>0</v>
      </c>
      <c r="H277">
        <f>VLOOKUP($B277,Miljö!$B$1:$AG$479,MATCH(H$3,Miljö!$B$1:$AK$1,0),FALSE)</f>
        <v>0</v>
      </c>
      <c r="J277">
        <f>VLOOKUP($B277,Totalt!$B$1:$BP$500,MATCH("total el",Totalt!$B$1:$BP$1,0),FALSE)</f>
        <v>0.71</v>
      </c>
      <c r="L277" s="232">
        <f t="shared" si="5"/>
        <v>0.67449999999999999</v>
      </c>
      <c r="M277" s="232">
        <f t="shared" si="5"/>
        <v>0</v>
      </c>
      <c r="N277" s="232">
        <f t="shared" si="5"/>
        <v>0</v>
      </c>
    </row>
    <row r="278" spans="1:14" x14ac:dyDescent="0.25">
      <c r="A278" t="s">
        <v>389</v>
      </c>
      <c r="B278" t="s">
        <v>392</v>
      </c>
      <c r="C278" t="str">
        <f>VLOOKUP($B278,Totalt!$B$1:$BP$500,MATCH("Kvalitetsgranskad:",Totalt!$B$1:$BP$1,0),FALSE)</f>
        <v>Ja</v>
      </c>
      <c r="E278" t="str">
        <f>VLOOKUP($B278,Miljö!$B$1:$AG$479,MATCH(E$3,Miljö!$B$1:$AK$1,0),FALSE)</f>
        <v>'85% vattenkraft och 15% vindkraft'</v>
      </c>
      <c r="F278">
        <f>VLOOKUP($B278,Miljö!$B$1:$AG$479,MATCH(F$3,Miljö!$B$1:$AK$1,0),FALSE)</f>
        <v>0.95</v>
      </c>
      <c r="G278">
        <f>VLOOKUP($B278,Miljö!$B$1:$AG$479,MATCH(G$3,Miljö!$B$1:$AK$1,0),FALSE)</f>
        <v>0</v>
      </c>
      <c r="H278">
        <f>VLOOKUP($B278,Miljö!$B$1:$AG$479,MATCH(H$3,Miljö!$B$1:$AK$1,0),FALSE)</f>
        <v>0</v>
      </c>
      <c r="J278">
        <f>VLOOKUP($B278,Totalt!$B$1:$BP$500,MATCH("total el",Totalt!$B$1:$BP$1,0),FALSE)</f>
        <v>0.19</v>
      </c>
      <c r="L278" s="232">
        <f t="shared" si="5"/>
        <v>0.18049999999999999</v>
      </c>
      <c r="M278" s="232">
        <f t="shared" si="5"/>
        <v>0</v>
      </c>
      <c r="N278" s="232">
        <f t="shared" si="5"/>
        <v>0</v>
      </c>
    </row>
    <row r="279" spans="1:14" x14ac:dyDescent="0.25">
      <c r="A279" t="s">
        <v>389</v>
      </c>
      <c r="B279" t="s">
        <v>393</v>
      </c>
      <c r="C279" t="str">
        <f>VLOOKUP($B279,Totalt!$B$1:$BP$500,MATCH("Kvalitetsgranskad:",Totalt!$B$1:$BP$1,0),FALSE)</f>
        <v>Ja</v>
      </c>
      <c r="E279" t="str">
        <f>VLOOKUP($B279,Miljö!$B$1:$AG$479,MATCH(E$3,Miljö!$B$1:$AK$1,0),FALSE)</f>
        <v>'85% vattenkraft och 15% vindkraft'</v>
      </c>
      <c r="F279">
        <f>VLOOKUP($B279,Miljö!$B$1:$AG$479,MATCH(F$3,Miljö!$B$1:$AK$1,0),FALSE)</f>
        <v>0.95</v>
      </c>
      <c r="G279">
        <f>VLOOKUP($B279,Miljö!$B$1:$AG$479,MATCH(G$3,Miljö!$B$1:$AK$1,0),FALSE)</f>
        <v>0</v>
      </c>
      <c r="H279">
        <f>VLOOKUP($B279,Miljö!$B$1:$AG$479,MATCH(H$3,Miljö!$B$1:$AK$1,0),FALSE)</f>
        <v>0</v>
      </c>
      <c r="J279">
        <f>VLOOKUP($B279,Totalt!$B$1:$BP$500,MATCH("total el",Totalt!$B$1:$BP$1,0),FALSE)</f>
        <v>1</v>
      </c>
      <c r="L279" s="232">
        <f t="shared" si="5"/>
        <v>0.95</v>
      </c>
      <c r="M279" s="232">
        <f t="shared" si="5"/>
        <v>0</v>
      </c>
      <c r="N279" s="232">
        <f t="shared" si="5"/>
        <v>0</v>
      </c>
    </row>
    <row r="280" spans="1:14" x14ac:dyDescent="0.25">
      <c r="A280" t="s">
        <v>394</v>
      </c>
      <c r="B280" t="s">
        <v>395</v>
      </c>
      <c r="C280" t="str">
        <f>VLOOKUP($B280,Totalt!$B$1:$BP$500,MATCH("Kvalitetsgranskad:",Totalt!$B$1:$BP$1,0),FALSE)</f>
        <v>Ja</v>
      </c>
      <c r="E280" t="str">
        <f>VLOOKUP($B280,Miljö!$B$1:$AG$479,MATCH(E$3,Miljö!$B$1:$AK$1,0),FALSE)</f>
        <v>'Nordisk residual'</v>
      </c>
      <c r="F280">
        <f>VLOOKUP($B280,Miljö!$B$1:$AG$479,MATCH(F$3,Miljö!$B$1:$AK$1,0),FALSE)</f>
        <v>2.36</v>
      </c>
      <c r="G280">
        <f>VLOOKUP($B280,Miljö!$B$1:$AG$479,MATCH(G$3,Miljö!$B$1:$AK$1,0),FALSE)</f>
        <v>483.4</v>
      </c>
      <c r="H280">
        <f>VLOOKUP($B280,Miljö!$B$1:$AG$479,MATCH(H$3,Miljö!$B$1:$AK$1,0),FALSE)</f>
        <v>0.55000000000000004</v>
      </c>
      <c r="J280">
        <f>VLOOKUP($B280,Totalt!$B$1:$BP$500,MATCH("total el",Totalt!$B$1:$BP$1,0),FALSE)</f>
        <v>1</v>
      </c>
      <c r="L280" s="232">
        <f t="shared" si="5"/>
        <v>2.36</v>
      </c>
      <c r="M280" s="232">
        <f t="shared" si="5"/>
        <v>483.4</v>
      </c>
      <c r="N280" s="232">
        <f t="shared" si="5"/>
        <v>0.55000000000000004</v>
      </c>
    </row>
    <row r="281" spans="1:14" x14ac:dyDescent="0.25">
      <c r="A281" t="s">
        <v>394</v>
      </c>
      <c r="B281" t="s">
        <v>396</v>
      </c>
      <c r="C281" t="str">
        <f>VLOOKUP($B281,Totalt!$B$1:$BP$500,MATCH("Kvalitetsgranskad:",Totalt!$B$1:$BP$1,0),FALSE)</f>
        <v>Ja</v>
      </c>
      <c r="E281" t="str">
        <f>VLOOKUP($B281,Miljö!$B$1:$AG$479,MATCH(E$3,Miljö!$B$1:$AK$1,0),FALSE)</f>
        <v>Nordisk residual</v>
      </c>
      <c r="F281">
        <f>VLOOKUP($B281,Miljö!$B$1:$AG$479,MATCH(F$3,Miljö!$B$1:$AK$1,0),FALSE)</f>
        <v>2.36</v>
      </c>
      <c r="G281">
        <f>VLOOKUP($B281,Miljö!$B$1:$AG$479,MATCH(G$3,Miljö!$B$1:$AK$1,0),FALSE)</f>
        <v>483.4</v>
      </c>
      <c r="H281">
        <f>VLOOKUP($B281,Miljö!$B$1:$AG$479,MATCH(H$3,Miljö!$B$1:$AK$1,0),FALSE)</f>
        <v>0.55000000000000004</v>
      </c>
      <c r="J281">
        <f>VLOOKUP($B281,Totalt!$B$1:$BP$500,MATCH("total el",Totalt!$B$1:$BP$1,0),FALSE)</f>
        <v>0.05</v>
      </c>
      <c r="L281" s="232">
        <f t="shared" si="5"/>
        <v>0.11799999999999999</v>
      </c>
      <c r="M281" s="232">
        <f t="shared" si="5"/>
        <v>24.17</v>
      </c>
      <c r="N281" s="232">
        <f t="shared" si="5"/>
        <v>2.7500000000000004E-2</v>
      </c>
    </row>
    <row r="282" spans="1:14" x14ac:dyDescent="0.25">
      <c r="A282" t="s">
        <v>397</v>
      </c>
      <c r="B282" t="s">
        <v>398</v>
      </c>
      <c r="C282" t="str">
        <f>VLOOKUP($B282,Totalt!$B$1:$BP$500,MATCH("Kvalitetsgranskad:",Totalt!$B$1:$BP$1,0),FALSE)</f>
        <v>Ja</v>
      </c>
      <c r="E282" t="str">
        <f>VLOOKUP($B282,Miljö!$B$1:$AG$479,MATCH(E$3,Miljö!$B$1:$AK$1,0),FALSE)</f>
        <v>Nordisk residual</v>
      </c>
      <c r="F282">
        <f>VLOOKUP($B282,Miljö!$B$1:$AG$479,MATCH(F$3,Miljö!$B$1:$AK$1,0),FALSE)</f>
        <v>2.36</v>
      </c>
      <c r="G282">
        <f>VLOOKUP($B282,Miljö!$B$1:$AG$479,MATCH(G$3,Miljö!$B$1:$AK$1,0),FALSE)</f>
        <v>483.4</v>
      </c>
      <c r="H282">
        <f>VLOOKUP($B282,Miljö!$B$1:$AG$479,MATCH(H$3,Miljö!$B$1:$AK$1,0),FALSE)</f>
        <v>0.55000000000000004</v>
      </c>
      <c r="J282">
        <f>VLOOKUP($B282,Totalt!$B$1:$BP$500,MATCH("total el",Totalt!$B$1:$BP$1,0),FALSE)</f>
        <v>3.3121499999999999</v>
      </c>
      <c r="L282" s="232">
        <f t="shared" si="5"/>
        <v>7.816673999999999</v>
      </c>
      <c r="M282" s="232">
        <f t="shared" si="5"/>
        <v>1601.09331</v>
      </c>
      <c r="N282" s="232">
        <f t="shared" si="5"/>
        <v>1.8216825000000001</v>
      </c>
    </row>
    <row r="283" spans="1:14" x14ac:dyDescent="0.25">
      <c r="A283" t="s">
        <v>399</v>
      </c>
      <c r="B283" t="s">
        <v>400</v>
      </c>
      <c r="C283" t="str">
        <f>VLOOKUP($B283,Totalt!$B$1:$BP$500,MATCH("Kvalitetsgranskad:",Totalt!$B$1:$BP$1,0),FALSE)</f>
        <v>Ja</v>
      </c>
      <c r="E283" t="str">
        <f>VLOOKUP($B283,Miljö!$B$1:$AG$479,MATCH(E$3,Miljö!$B$1:$AK$1,0),FALSE)</f>
        <v>'Förnyelsbar'</v>
      </c>
      <c r="F283">
        <f>VLOOKUP($B283,Miljö!$B$1:$AG$479,MATCH(F$3,Miljö!$B$1:$AK$1,0),FALSE)</f>
        <v>1.1000000000000001</v>
      </c>
      <c r="G283">
        <f>VLOOKUP($B283,Miljö!$B$1:$AG$479,MATCH(G$3,Miljö!$B$1:$AK$1,0),FALSE)</f>
        <v>0</v>
      </c>
      <c r="H283">
        <f>VLOOKUP($B283,Miljö!$B$1:$AG$479,MATCH(H$3,Miljö!$B$1:$AK$1,0),FALSE)</f>
        <v>0</v>
      </c>
      <c r="J283">
        <f>VLOOKUP($B283,Totalt!$B$1:$BP$500,MATCH("total el",Totalt!$B$1:$BP$1,0),FALSE)</f>
        <v>0.6</v>
      </c>
      <c r="L283" s="232">
        <f t="shared" si="5"/>
        <v>0.66</v>
      </c>
      <c r="M283" s="232">
        <f t="shared" si="5"/>
        <v>0</v>
      </c>
      <c r="N283" s="232">
        <f t="shared" si="5"/>
        <v>0</v>
      </c>
    </row>
    <row r="284" spans="1:14" x14ac:dyDescent="0.25">
      <c r="A284" t="s">
        <v>399</v>
      </c>
      <c r="B284" t="s">
        <v>401</v>
      </c>
      <c r="C284" t="str">
        <f>VLOOKUP($B284,Totalt!$B$1:$BP$500,MATCH("Kvalitetsgranskad:",Totalt!$B$1:$BP$1,0),FALSE)</f>
        <v>Ja</v>
      </c>
      <c r="E284" t="str">
        <f>VLOOKUP($B284,Miljö!$B$1:$AG$479,MATCH(E$3,Miljö!$B$1:$AK$1,0),FALSE)</f>
        <v>'Förnyelsebar'</v>
      </c>
      <c r="F284">
        <f>VLOOKUP($B284,Miljö!$B$1:$AG$479,MATCH(F$3,Miljö!$B$1:$AK$1,0),FALSE)</f>
        <v>1.1000000000000001</v>
      </c>
      <c r="G284">
        <f>VLOOKUP($B284,Miljö!$B$1:$AG$479,MATCH(G$3,Miljö!$B$1:$AK$1,0),FALSE)</f>
        <v>0</v>
      </c>
      <c r="H284">
        <f>VLOOKUP($B284,Miljö!$B$1:$AG$479,MATCH(H$3,Miljö!$B$1:$AK$1,0),FALSE)</f>
        <v>0</v>
      </c>
      <c r="J284">
        <f>VLOOKUP($B284,Totalt!$B$1:$BP$500,MATCH("total el",Totalt!$B$1:$BP$1,0),FALSE)</f>
        <v>0.6</v>
      </c>
      <c r="L284" s="232">
        <f t="shared" si="5"/>
        <v>0.66</v>
      </c>
      <c r="M284" s="232">
        <f t="shared" si="5"/>
        <v>0</v>
      </c>
      <c r="N284" s="232">
        <f t="shared" si="5"/>
        <v>0</v>
      </c>
    </row>
    <row r="285" spans="1:14" x14ac:dyDescent="0.25">
      <c r="A285" t="s">
        <v>399</v>
      </c>
      <c r="B285" t="s">
        <v>402</v>
      </c>
      <c r="C285" t="str">
        <f>VLOOKUP($B285,Totalt!$B$1:$BP$500,MATCH("Kvalitetsgranskad:",Totalt!$B$1:$BP$1,0),FALSE)</f>
        <v>Ja</v>
      </c>
      <c r="E285" t="str">
        <f>VLOOKUP($B285,Miljö!$B$1:$AG$479,MATCH(E$3,Miljö!$B$1:$AK$1,0),FALSE)</f>
        <v>'Nordisk residual'</v>
      </c>
      <c r="F285">
        <f>VLOOKUP($B285,Miljö!$B$1:$AG$479,MATCH(F$3,Miljö!$B$1:$AK$1,0),FALSE)</f>
        <v>2.36</v>
      </c>
      <c r="G285">
        <f>VLOOKUP($B285,Miljö!$B$1:$AG$479,MATCH(G$3,Miljö!$B$1:$AK$1,0),FALSE)</f>
        <v>483.4</v>
      </c>
      <c r="H285">
        <f>VLOOKUP($B285,Miljö!$B$1:$AG$479,MATCH(H$3,Miljö!$B$1:$AK$1,0),FALSE)</f>
        <v>0.55000000000000004</v>
      </c>
      <c r="J285">
        <f>VLOOKUP($B285,Totalt!$B$1:$BP$500,MATCH("total el",Totalt!$B$1:$BP$1,0),FALSE)</f>
        <v>20.1356</v>
      </c>
      <c r="L285" s="232">
        <f t="shared" si="5"/>
        <v>47.520015999999998</v>
      </c>
      <c r="M285" s="232">
        <f t="shared" si="5"/>
        <v>9733.5490399999999</v>
      </c>
      <c r="N285" s="232">
        <f t="shared" si="5"/>
        <v>11.074580000000001</v>
      </c>
    </row>
    <row r="286" spans="1:14" x14ac:dyDescent="0.25">
      <c r="A286" t="s">
        <v>399</v>
      </c>
      <c r="B286" t="s">
        <v>403</v>
      </c>
      <c r="C286" t="str">
        <f>VLOOKUP($B286,Totalt!$B$1:$BP$500,MATCH("Kvalitetsgranskad:",Totalt!$B$1:$BP$1,0),FALSE)</f>
        <v>Ja</v>
      </c>
      <c r="E286" t="str">
        <f>VLOOKUP($B286,Miljö!$B$1:$AG$479,MATCH(E$3,Miljö!$B$1:$AK$1,0),FALSE)</f>
        <v>'Nordisk residual'</v>
      </c>
      <c r="F286">
        <f>VLOOKUP($B286,Miljö!$B$1:$AG$479,MATCH(F$3,Miljö!$B$1:$AK$1,0),FALSE)</f>
        <v>2.36</v>
      </c>
      <c r="G286">
        <f>VLOOKUP($B286,Miljö!$B$1:$AG$479,MATCH(G$3,Miljö!$B$1:$AK$1,0),FALSE)</f>
        <v>483.4</v>
      </c>
      <c r="H286">
        <f>VLOOKUP($B286,Miljö!$B$1:$AG$479,MATCH(H$3,Miljö!$B$1:$AK$1,0),FALSE)</f>
        <v>0.55000000000000004</v>
      </c>
      <c r="J286">
        <f>VLOOKUP($B286,Totalt!$B$1:$BP$500,MATCH("total el",Totalt!$B$1:$BP$1,0),FALSE)</f>
        <v>33.873000000000005</v>
      </c>
      <c r="L286" s="232">
        <f t="shared" si="5"/>
        <v>79.940280000000001</v>
      </c>
      <c r="M286" s="232">
        <f t="shared" si="5"/>
        <v>16374.208200000001</v>
      </c>
      <c r="N286" s="232">
        <f t="shared" si="5"/>
        <v>18.630150000000004</v>
      </c>
    </row>
    <row r="287" spans="1:14" x14ac:dyDescent="0.25">
      <c r="A287" t="s">
        <v>399</v>
      </c>
      <c r="B287" t="s">
        <v>404</v>
      </c>
      <c r="C287" t="str">
        <f>VLOOKUP($B287,Totalt!$B$1:$BP$500,MATCH("Kvalitetsgranskad:",Totalt!$B$1:$BP$1,0),FALSE)</f>
        <v>Ja</v>
      </c>
      <c r="E287" t="str">
        <f>VLOOKUP($B287,Miljö!$B$1:$AG$479,MATCH(E$3,Miljö!$B$1:$AK$1,0),FALSE)</f>
        <v>'Förnyelsebar'</v>
      </c>
      <c r="F287">
        <f>VLOOKUP($B287,Miljö!$B$1:$AG$479,MATCH(F$3,Miljö!$B$1:$AK$1,0),FALSE)</f>
        <v>1.1000000000000001</v>
      </c>
      <c r="G287">
        <f>VLOOKUP($B287,Miljö!$B$1:$AG$479,MATCH(G$3,Miljö!$B$1:$AK$1,0),FALSE)</f>
        <v>0</v>
      </c>
      <c r="H287">
        <f>VLOOKUP($B287,Miljö!$B$1:$AG$479,MATCH(H$3,Miljö!$B$1:$AK$1,0),FALSE)</f>
        <v>0</v>
      </c>
      <c r="J287">
        <f>VLOOKUP($B287,Totalt!$B$1:$BP$500,MATCH("total el",Totalt!$B$1:$BP$1,0),FALSE)</f>
        <v>0.1</v>
      </c>
      <c r="L287" s="232">
        <f t="shared" si="5"/>
        <v>0.11000000000000001</v>
      </c>
      <c r="M287" s="232">
        <f t="shared" si="5"/>
        <v>0</v>
      </c>
      <c r="N287" s="232">
        <f t="shared" si="5"/>
        <v>0</v>
      </c>
    </row>
    <row r="288" spans="1:14" x14ac:dyDescent="0.25">
      <c r="A288" t="s">
        <v>405</v>
      </c>
      <c r="B288" t="s">
        <v>406</v>
      </c>
      <c r="C288" t="str">
        <f>VLOOKUP($B288,Totalt!$B$1:$BP$500,MATCH("Kvalitetsgranskad:",Totalt!$B$1:$BP$1,0),FALSE)</f>
        <v>Nej</v>
      </c>
      <c r="E288" t="str">
        <f>VLOOKUP($B288,Miljö!$B$1:$AG$479,MATCH(E$3,Miljö!$B$1:$AK$1,0),FALSE)</f>
        <v>-</v>
      </c>
      <c r="F288">
        <f>VLOOKUP($B288,Miljö!$B$1:$AG$479,MATCH(F$3,Miljö!$B$1:$AK$1,0),FALSE)</f>
        <v>2.36</v>
      </c>
      <c r="G288">
        <f>VLOOKUP($B288,Miljö!$B$1:$AG$479,MATCH(G$3,Miljö!$B$1:$AK$1,0),FALSE)</f>
        <v>483.4</v>
      </c>
      <c r="H288">
        <f>VLOOKUP($B288,Miljö!$B$1:$AG$479,MATCH(H$3,Miljö!$B$1:$AK$1,0),FALSE)</f>
        <v>0.55000000000000004</v>
      </c>
      <c r="J288">
        <f>VLOOKUP($B288,Totalt!$B$1:$BP$500,MATCH("total el",Totalt!$B$1:$BP$1,0),FALSE)</f>
        <v>0</v>
      </c>
      <c r="L288" s="232">
        <f t="shared" si="5"/>
        <v>0</v>
      </c>
      <c r="M288" s="232">
        <f t="shared" si="5"/>
        <v>0</v>
      </c>
      <c r="N288" s="232">
        <f t="shared" si="5"/>
        <v>0</v>
      </c>
    </row>
    <row r="289" spans="1:14" x14ac:dyDescent="0.25">
      <c r="A289" t="s">
        <v>405</v>
      </c>
      <c r="B289" t="s">
        <v>407</v>
      </c>
      <c r="C289" t="str">
        <f>VLOOKUP($B289,Totalt!$B$1:$BP$500,MATCH("Kvalitetsgranskad:",Totalt!$B$1:$BP$1,0),FALSE)</f>
        <v>Nej</v>
      </c>
      <c r="E289" t="str">
        <f>VLOOKUP($B289,Miljö!$B$1:$AG$479,MATCH(E$3,Miljö!$B$1:$AK$1,0),FALSE)</f>
        <v>-</v>
      </c>
      <c r="F289">
        <f>VLOOKUP($B289,Miljö!$B$1:$AG$479,MATCH(F$3,Miljö!$B$1:$AK$1,0),FALSE)</f>
        <v>2.36</v>
      </c>
      <c r="G289">
        <f>VLOOKUP($B289,Miljö!$B$1:$AG$479,MATCH(G$3,Miljö!$B$1:$AK$1,0),FALSE)</f>
        <v>483.4</v>
      </c>
      <c r="H289">
        <f>VLOOKUP($B289,Miljö!$B$1:$AG$479,MATCH(H$3,Miljö!$B$1:$AK$1,0),FALSE)</f>
        <v>0.55000000000000004</v>
      </c>
      <c r="J289">
        <f>VLOOKUP($B289,Totalt!$B$1:$BP$500,MATCH("total el",Totalt!$B$1:$BP$1,0),FALSE)</f>
        <v>0</v>
      </c>
      <c r="L289" s="232">
        <f t="shared" si="5"/>
        <v>0</v>
      </c>
      <c r="M289" s="232">
        <f t="shared" si="5"/>
        <v>0</v>
      </c>
      <c r="N289" s="232">
        <f t="shared" si="5"/>
        <v>0</v>
      </c>
    </row>
    <row r="290" spans="1:14" x14ac:dyDescent="0.25">
      <c r="A290" t="s">
        <v>405</v>
      </c>
      <c r="B290" t="s">
        <v>408</v>
      </c>
      <c r="C290" t="str">
        <f>VLOOKUP($B290,Totalt!$B$1:$BP$500,MATCH("Kvalitetsgranskad:",Totalt!$B$1:$BP$1,0),FALSE)</f>
        <v>Nej</v>
      </c>
      <c r="E290" t="str">
        <f>VLOOKUP($B290,Miljö!$B$1:$AG$479,MATCH(E$3,Miljö!$B$1:$AK$1,0),FALSE)</f>
        <v>-</v>
      </c>
      <c r="F290">
        <f>VLOOKUP($B290,Miljö!$B$1:$AG$479,MATCH(F$3,Miljö!$B$1:$AK$1,0),FALSE)</f>
        <v>2.36</v>
      </c>
      <c r="G290">
        <f>VLOOKUP($B290,Miljö!$B$1:$AG$479,MATCH(G$3,Miljö!$B$1:$AK$1,0),FALSE)</f>
        <v>483.4</v>
      </c>
      <c r="H290">
        <f>VLOOKUP($B290,Miljö!$B$1:$AG$479,MATCH(H$3,Miljö!$B$1:$AK$1,0),FALSE)</f>
        <v>0.55000000000000004</v>
      </c>
      <c r="J290">
        <f>VLOOKUP($B290,Totalt!$B$1:$BP$500,MATCH("total el",Totalt!$B$1:$BP$1,0),FALSE)</f>
        <v>0</v>
      </c>
      <c r="L290" s="232">
        <f t="shared" si="5"/>
        <v>0</v>
      </c>
      <c r="M290" s="232">
        <f t="shared" si="5"/>
        <v>0</v>
      </c>
      <c r="N290" s="232">
        <f t="shared" si="5"/>
        <v>0</v>
      </c>
    </row>
    <row r="291" spans="1:14" x14ac:dyDescent="0.25">
      <c r="A291" t="s">
        <v>405</v>
      </c>
      <c r="B291" t="s">
        <v>409</v>
      </c>
      <c r="C291" t="str">
        <f>VLOOKUP($B291,Totalt!$B$1:$BP$500,MATCH("Kvalitetsgranskad:",Totalt!$B$1:$BP$1,0),FALSE)</f>
        <v>Nej</v>
      </c>
      <c r="E291" t="str">
        <f>VLOOKUP($B291,Miljö!$B$1:$AG$479,MATCH(E$3,Miljö!$B$1:$AK$1,0),FALSE)</f>
        <v>-</v>
      </c>
      <c r="F291">
        <f>VLOOKUP($B291,Miljö!$B$1:$AG$479,MATCH(F$3,Miljö!$B$1:$AK$1,0),FALSE)</f>
        <v>2.36</v>
      </c>
      <c r="G291">
        <f>VLOOKUP($B291,Miljö!$B$1:$AG$479,MATCH(G$3,Miljö!$B$1:$AK$1,0),FALSE)</f>
        <v>483.4</v>
      </c>
      <c r="H291">
        <f>VLOOKUP($B291,Miljö!$B$1:$AG$479,MATCH(H$3,Miljö!$B$1:$AK$1,0),FALSE)</f>
        <v>0.55000000000000004</v>
      </c>
      <c r="J291">
        <f>VLOOKUP($B291,Totalt!$B$1:$BP$500,MATCH("total el",Totalt!$B$1:$BP$1,0),FALSE)</f>
        <v>0</v>
      </c>
      <c r="L291" s="232">
        <f t="shared" si="5"/>
        <v>0</v>
      </c>
      <c r="M291" s="232">
        <f t="shared" si="5"/>
        <v>0</v>
      </c>
      <c r="N291" s="232">
        <f t="shared" si="5"/>
        <v>0</v>
      </c>
    </row>
    <row r="292" spans="1:14" x14ac:dyDescent="0.25">
      <c r="A292" t="s">
        <v>410</v>
      </c>
      <c r="B292" t="s">
        <v>411</v>
      </c>
      <c r="C292" t="str">
        <f>VLOOKUP($B292,Totalt!$B$1:$BP$500,MATCH("Kvalitetsgranskad:",Totalt!$B$1:$BP$1,0),FALSE)</f>
        <v>Ja</v>
      </c>
      <c r="E292" t="str">
        <f>VLOOKUP($B292,Miljö!$B$1:$AG$479,MATCH(E$3,Miljö!$B$1:$AK$1,0),FALSE)</f>
        <v>Nordisk residual</v>
      </c>
      <c r="F292">
        <f>VLOOKUP($B292,Miljö!$B$1:$AG$479,MATCH(F$3,Miljö!$B$1:$AK$1,0),FALSE)</f>
        <v>2.36</v>
      </c>
      <c r="G292">
        <f>VLOOKUP($B292,Miljö!$B$1:$AG$479,MATCH(G$3,Miljö!$B$1:$AK$1,0),FALSE)</f>
        <v>483.4</v>
      </c>
      <c r="H292">
        <f>VLOOKUP($B292,Miljö!$B$1:$AG$479,MATCH(H$3,Miljö!$B$1:$AK$1,0),FALSE)</f>
        <v>0.55000000000000004</v>
      </c>
      <c r="J292">
        <f>VLOOKUP($B292,Totalt!$B$1:$BP$500,MATCH("total el",Totalt!$B$1:$BP$1,0),FALSE)</f>
        <v>9.2999999999999999E-2</v>
      </c>
      <c r="L292" s="232">
        <f t="shared" si="5"/>
        <v>0.21947999999999998</v>
      </c>
      <c r="M292" s="232">
        <f t="shared" si="5"/>
        <v>44.956199999999995</v>
      </c>
      <c r="N292" s="232">
        <f t="shared" si="5"/>
        <v>5.1150000000000001E-2</v>
      </c>
    </row>
    <row r="293" spans="1:14" x14ac:dyDescent="0.25">
      <c r="A293" t="s">
        <v>410</v>
      </c>
      <c r="B293" t="s">
        <v>412</v>
      </c>
      <c r="C293" t="str">
        <f>VLOOKUP($B293,Totalt!$B$1:$BP$500,MATCH("Kvalitetsgranskad:",Totalt!$B$1:$BP$1,0),FALSE)</f>
        <v>Ja</v>
      </c>
      <c r="E293" t="str">
        <f>VLOOKUP($B293,Miljö!$B$1:$AG$479,MATCH(E$3,Miljö!$B$1:$AK$1,0),FALSE)</f>
        <v>Nordisk residual</v>
      </c>
      <c r="F293">
        <f>VLOOKUP($B293,Miljö!$B$1:$AG$479,MATCH(F$3,Miljö!$B$1:$AK$1,0),FALSE)</f>
        <v>2.36</v>
      </c>
      <c r="G293">
        <f>VLOOKUP($B293,Miljö!$B$1:$AG$479,MATCH(G$3,Miljö!$B$1:$AK$1,0),FALSE)</f>
        <v>483.4</v>
      </c>
      <c r="H293">
        <f>VLOOKUP($B293,Miljö!$B$1:$AG$479,MATCH(H$3,Miljö!$B$1:$AK$1,0),FALSE)</f>
        <v>0.55000000000000004</v>
      </c>
      <c r="J293">
        <f>VLOOKUP($B293,Totalt!$B$1:$BP$500,MATCH("total el",Totalt!$B$1:$BP$1,0),FALSE)</f>
        <v>0.8</v>
      </c>
      <c r="L293" s="232">
        <f t="shared" si="5"/>
        <v>1.8879999999999999</v>
      </c>
      <c r="M293" s="232">
        <f t="shared" si="5"/>
        <v>386.72</v>
      </c>
      <c r="N293" s="232">
        <f t="shared" si="5"/>
        <v>0.44000000000000006</v>
      </c>
    </row>
    <row r="294" spans="1:14" x14ac:dyDescent="0.25">
      <c r="A294" t="s">
        <v>413</v>
      </c>
      <c r="B294" t="s">
        <v>414</v>
      </c>
      <c r="C294" t="str">
        <f>VLOOKUP($B294,Totalt!$B$1:$BP$500,MATCH("Kvalitetsgranskad:",Totalt!$B$1:$BP$1,0),FALSE)</f>
        <v>Ja</v>
      </c>
      <c r="E294" t="str">
        <f>VLOOKUP($B294,Miljö!$B$1:$AG$479,MATCH(E$3,Miljö!$B$1:$AK$1,0),FALSE)</f>
        <v>'Biokraft'</v>
      </c>
      <c r="F294">
        <f>VLOOKUP($B294,Miljö!$B$1:$AG$479,MATCH(F$3,Miljö!$B$1:$AK$1,0),FALSE)</f>
        <v>0.28000000000000003</v>
      </c>
      <c r="G294">
        <f>VLOOKUP($B294,Miljö!$B$1:$AG$479,MATCH(G$3,Miljö!$B$1:$AK$1,0),FALSE)</f>
        <v>0</v>
      </c>
      <c r="H294">
        <f>VLOOKUP($B294,Miljö!$B$1:$AG$479,MATCH(H$3,Miljö!$B$1:$AK$1,0),FALSE)</f>
        <v>0</v>
      </c>
      <c r="J294">
        <f>VLOOKUP($B294,Totalt!$B$1:$BP$500,MATCH("total el",Totalt!$B$1:$BP$1,0),FALSE)</f>
        <v>61.5</v>
      </c>
      <c r="L294" s="232">
        <f t="shared" si="5"/>
        <v>17.220000000000002</v>
      </c>
      <c r="M294" s="232">
        <f t="shared" si="5"/>
        <v>0</v>
      </c>
      <c r="N294" s="232">
        <f t="shared" si="5"/>
        <v>0</v>
      </c>
    </row>
    <row r="295" spans="1:14" x14ac:dyDescent="0.25">
      <c r="A295" t="s">
        <v>415</v>
      </c>
      <c r="B295" t="s">
        <v>416</v>
      </c>
      <c r="C295" t="str">
        <f>VLOOKUP($B295,Totalt!$B$1:$BP$500,MATCH("Kvalitetsgranskad:",Totalt!$B$1:$BP$1,0),FALSE)</f>
        <v>Ja</v>
      </c>
      <c r="E295" t="str">
        <f>VLOOKUP($B295,Miljö!$B$1:$AG$479,MATCH(E$3,Miljö!$B$1:$AK$1,0),FALSE)</f>
        <v>'vind vatten bio'</v>
      </c>
      <c r="F295">
        <f>VLOOKUP($B295,Miljö!$B$1:$AG$479,MATCH(F$3,Miljö!$B$1:$AK$1,0),FALSE)</f>
        <v>1.03</v>
      </c>
      <c r="G295">
        <f>VLOOKUP($B295,Miljö!$B$1:$AG$479,MATCH(G$3,Miljö!$B$1:$AK$1,0),FALSE)</f>
        <v>0</v>
      </c>
      <c r="H295">
        <f>VLOOKUP($B295,Miljö!$B$1:$AG$479,MATCH(H$3,Miljö!$B$1:$AK$1,0),FALSE)</f>
        <v>0</v>
      </c>
      <c r="J295">
        <f>VLOOKUP($B295,Totalt!$B$1:$BP$500,MATCH("total el",Totalt!$B$1:$BP$1,0),FALSE)</f>
        <v>0.17152000000000001</v>
      </c>
      <c r="L295" s="232">
        <f t="shared" si="5"/>
        <v>0.17666560000000001</v>
      </c>
      <c r="M295" s="232">
        <f t="shared" si="5"/>
        <v>0</v>
      </c>
      <c r="N295" s="232">
        <f t="shared" si="5"/>
        <v>0</v>
      </c>
    </row>
    <row r="296" spans="1:14" x14ac:dyDescent="0.25">
      <c r="A296" t="s">
        <v>415</v>
      </c>
      <c r="B296" t="s">
        <v>417</v>
      </c>
      <c r="C296" t="str">
        <f>VLOOKUP($B296,Totalt!$B$1:$BP$500,MATCH("Kvalitetsgranskad:",Totalt!$B$1:$BP$1,0),FALSE)</f>
        <v>Ja</v>
      </c>
      <c r="E296" t="str">
        <f>VLOOKUP($B296,Miljö!$B$1:$AG$479,MATCH(E$3,Miljö!$B$1:$AK$1,0),FALSE)</f>
        <v>'vind vatten bio'</v>
      </c>
      <c r="F296">
        <f>VLOOKUP($B296,Miljö!$B$1:$AG$479,MATCH(F$3,Miljö!$B$1:$AK$1,0),FALSE)</f>
        <v>1.03</v>
      </c>
      <c r="G296">
        <f>VLOOKUP($B296,Miljö!$B$1:$AG$479,MATCH(G$3,Miljö!$B$1:$AK$1,0),FALSE)</f>
        <v>0</v>
      </c>
      <c r="H296">
        <f>VLOOKUP($B296,Miljö!$B$1:$AG$479,MATCH(H$3,Miljö!$B$1:$AK$1,0),FALSE)</f>
        <v>0</v>
      </c>
      <c r="J296">
        <f>VLOOKUP($B296,Totalt!$B$1:$BP$500,MATCH("total el",Totalt!$B$1:$BP$1,0),FALSE)</f>
        <v>0.23464399999999999</v>
      </c>
      <c r="L296" s="232">
        <f t="shared" si="5"/>
        <v>0.24168332000000001</v>
      </c>
      <c r="M296" s="232">
        <f t="shared" si="5"/>
        <v>0</v>
      </c>
      <c r="N296" s="232">
        <f t="shared" si="5"/>
        <v>0</v>
      </c>
    </row>
    <row r="297" spans="1:14" x14ac:dyDescent="0.25">
      <c r="A297" t="s">
        <v>415</v>
      </c>
      <c r="B297" t="s">
        <v>418</v>
      </c>
      <c r="C297" t="str">
        <f>VLOOKUP($B297,Totalt!$B$1:$BP$500,MATCH("Kvalitetsgranskad:",Totalt!$B$1:$BP$1,0),FALSE)</f>
        <v>Ja</v>
      </c>
      <c r="E297" t="str">
        <f>VLOOKUP($B297,Miljö!$B$1:$AG$479,MATCH(E$3,Miljö!$B$1:$AK$1,0),FALSE)</f>
        <v>'vind vatten bio'</v>
      </c>
      <c r="F297">
        <f>VLOOKUP($B297,Miljö!$B$1:$AG$479,MATCH(F$3,Miljö!$B$1:$AK$1,0),FALSE)</f>
        <v>1.03</v>
      </c>
      <c r="G297">
        <f>VLOOKUP($B297,Miljö!$B$1:$AG$479,MATCH(G$3,Miljö!$B$1:$AK$1,0),FALSE)</f>
        <v>0</v>
      </c>
      <c r="H297">
        <f>VLOOKUP($B297,Miljö!$B$1:$AG$479,MATCH(H$3,Miljö!$B$1:$AK$1,0),FALSE)</f>
        <v>0</v>
      </c>
      <c r="J297">
        <f>VLOOKUP($B297,Totalt!$B$1:$BP$500,MATCH("total el",Totalt!$B$1:$BP$1,0),FALSE)</f>
        <v>0.169017</v>
      </c>
      <c r="L297" s="232">
        <f t="shared" si="5"/>
        <v>0.17408751</v>
      </c>
      <c r="M297" s="232">
        <f t="shared" si="5"/>
        <v>0</v>
      </c>
      <c r="N297" s="232">
        <f t="shared" si="5"/>
        <v>0</v>
      </c>
    </row>
    <row r="298" spans="1:14" x14ac:dyDescent="0.25">
      <c r="A298" t="s">
        <v>415</v>
      </c>
      <c r="B298" t="s">
        <v>419</v>
      </c>
      <c r="C298" t="str">
        <f>VLOOKUP($B298,Totalt!$B$1:$BP$500,MATCH("Kvalitetsgranskad:",Totalt!$B$1:$BP$1,0),FALSE)</f>
        <v>Ja</v>
      </c>
      <c r="E298" t="str">
        <f>VLOOKUP($B298,Miljö!$B$1:$AG$479,MATCH(E$3,Miljö!$B$1:$AK$1,0),FALSE)</f>
        <v>'vind vatten bio'</v>
      </c>
      <c r="F298">
        <f>VLOOKUP($B298,Miljö!$B$1:$AG$479,MATCH(F$3,Miljö!$B$1:$AK$1,0),FALSE)</f>
        <v>1.03</v>
      </c>
      <c r="G298">
        <f>VLOOKUP($B298,Miljö!$B$1:$AG$479,MATCH(G$3,Miljö!$B$1:$AK$1,0),FALSE)</f>
        <v>0</v>
      </c>
      <c r="H298">
        <f>VLOOKUP($B298,Miljö!$B$1:$AG$479,MATCH(H$3,Miljö!$B$1:$AK$1,0),FALSE)</f>
        <v>0</v>
      </c>
      <c r="J298">
        <f>VLOOKUP($B298,Totalt!$B$1:$BP$500,MATCH("total el",Totalt!$B$1:$BP$1,0),FALSE)</f>
        <v>10.866300000000001</v>
      </c>
      <c r="L298" s="232">
        <f t="shared" si="5"/>
        <v>11.192289000000001</v>
      </c>
      <c r="M298" s="232">
        <f t="shared" si="5"/>
        <v>0</v>
      </c>
      <c r="N298" s="232">
        <f t="shared" si="5"/>
        <v>0</v>
      </c>
    </row>
    <row r="299" spans="1:14" x14ac:dyDescent="0.25">
      <c r="A299" t="s">
        <v>420</v>
      </c>
      <c r="B299" t="s">
        <v>421</v>
      </c>
      <c r="C299" t="str">
        <f>VLOOKUP($B299,Totalt!$B$1:$BP$500,MATCH("Kvalitetsgranskad:",Totalt!$B$1:$BP$1,0),FALSE)</f>
        <v>Ja</v>
      </c>
      <c r="E299" t="str">
        <f>VLOOKUP($B299,Miljö!$B$1:$AG$479,MATCH(E$3,Miljö!$B$1:$AK$1,0),FALSE)</f>
        <v>'Vindel'</v>
      </c>
      <c r="F299">
        <f>VLOOKUP($B299,Miljö!$B$1:$AG$479,MATCH(F$3,Miljö!$B$1:$AK$1,0),FALSE)</f>
        <v>1</v>
      </c>
      <c r="G299">
        <f>VLOOKUP($B299,Miljö!$B$1:$AG$479,MATCH(G$3,Miljö!$B$1:$AK$1,0),FALSE)</f>
        <v>0</v>
      </c>
      <c r="H299">
        <f>VLOOKUP($B299,Miljö!$B$1:$AG$479,MATCH(H$3,Miljö!$B$1:$AK$1,0),FALSE)</f>
        <v>0</v>
      </c>
      <c r="J299">
        <f>VLOOKUP($B299,Totalt!$B$1:$BP$500,MATCH("total el",Totalt!$B$1:$BP$1,0),FALSE)</f>
        <v>28.097999999999999</v>
      </c>
      <c r="L299" s="232">
        <f t="shared" si="5"/>
        <v>28.097999999999999</v>
      </c>
      <c r="M299" s="232">
        <f t="shared" si="5"/>
        <v>0</v>
      </c>
      <c r="N299" s="232">
        <f t="shared" si="5"/>
        <v>0</v>
      </c>
    </row>
    <row r="300" spans="1:14" x14ac:dyDescent="0.25">
      <c r="A300" t="s">
        <v>422</v>
      </c>
      <c r="B300" t="s">
        <v>423</v>
      </c>
      <c r="C300" t="str">
        <f>VLOOKUP($B300,Totalt!$B$1:$BP$500,MATCH("Kvalitetsgranskad:",Totalt!$B$1:$BP$1,0),FALSE)</f>
        <v>Ja</v>
      </c>
      <c r="E300" t="str">
        <f>VLOOKUP($B300,Miljö!$B$1:$AG$479,MATCH(E$3,Miljö!$B$1:$AK$1,0),FALSE)</f>
        <v>'Nordisk residualmix'</v>
      </c>
      <c r="F300">
        <f>VLOOKUP($B300,Miljö!$B$1:$AG$479,MATCH(F$3,Miljö!$B$1:$AK$1,0),FALSE)</f>
        <v>2.36</v>
      </c>
      <c r="G300">
        <f>VLOOKUP($B300,Miljö!$B$1:$AG$479,MATCH(G$3,Miljö!$B$1:$AK$1,0),FALSE)</f>
        <v>483.4</v>
      </c>
      <c r="H300">
        <f>VLOOKUP($B300,Miljö!$B$1:$AG$479,MATCH(H$3,Miljö!$B$1:$AK$1,0),FALSE)</f>
        <v>0.55000000000000004</v>
      </c>
      <c r="J300">
        <f>VLOOKUP($B300,Totalt!$B$1:$BP$500,MATCH("total el",Totalt!$B$1:$BP$1,0),FALSE)</f>
        <v>13.395479999999999</v>
      </c>
      <c r="L300" s="232">
        <f t="shared" si="5"/>
        <v>31.613332799999995</v>
      </c>
      <c r="M300" s="232">
        <f t="shared" si="5"/>
        <v>6475.375031999999</v>
      </c>
      <c r="N300" s="232">
        <f t="shared" si="5"/>
        <v>7.3675139999999999</v>
      </c>
    </row>
    <row r="301" spans="1:14" x14ac:dyDescent="0.25">
      <c r="A301" t="s">
        <v>422</v>
      </c>
      <c r="B301" t="s">
        <v>424</v>
      </c>
      <c r="C301" t="str">
        <f>VLOOKUP($B301,Totalt!$B$1:$BP$500,MATCH("Kvalitetsgranskad:",Totalt!$B$1:$BP$1,0),FALSE)</f>
        <v>Ja</v>
      </c>
      <c r="E301" t="str">
        <f>VLOOKUP($B301,Miljö!$B$1:$AG$479,MATCH(E$3,Miljö!$B$1:$AK$1,0),FALSE)</f>
        <v>'Nordisk residualmix'</v>
      </c>
      <c r="F301">
        <f>VLOOKUP($B301,Miljö!$B$1:$AG$479,MATCH(F$3,Miljö!$B$1:$AK$1,0),FALSE)</f>
        <v>2.36</v>
      </c>
      <c r="G301">
        <f>VLOOKUP($B301,Miljö!$B$1:$AG$479,MATCH(G$3,Miljö!$B$1:$AK$1,0),FALSE)</f>
        <v>483.4</v>
      </c>
      <c r="H301">
        <f>VLOOKUP($B301,Miljö!$B$1:$AG$479,MATCH(H$3,Miljö!$B$1:$AK$1,0),FALSE)</f>
        <v>0.55000000000000004</v>
      </c>
      <c r="J301">
        <f>VLOOKUP($B301,Totalt!$B$1:$BP$500,MATCH("total el",Totalt!$B$1:$BP$1,0),FALSE)</f>
        <v>1.6080000000000001</v>
      </c>
      <c r="L301" s="232">
        <f t="shared" si="5"/>
        <v>3.79488</v>
      </c>
      <c r="M301" s="232">
        <f t="shared" si="5"/>
        <v>777.30719999999997</v>
      </c>
      <c r="N301" s="232">
        <f t="shared" si="5"/>
        <v>0.88440000000000007</v>
      </c>
    </row>
    <row r="302" spans="1:14" x14ac:dyDescent="0.25">
      <c r="A302" t="s">
        <v>425</v>
      </c>
      <c r="B302" t="s">
        <v>426</v>
      </c>
      <c r="C302" t="str">
        <f>VLOOKUP($B302,Totalt!$B$1:$BP$500,MATCH("Kvalitetsgranskad:",Totalt!$B$1:$BP$1,0),FALSE)</f>
        <v>Ja</v>
      </c>
      <c r="E302" t="str">
        <f>VLOOKUP($B302,Miljö!$B$1:$AG$479,MATCH(E$3,Miljö!$B$1:$AK$1,0),FALSE)</f>
        <v>Nordisk residual</v>
      </c>
      <c r="F302">
        <f>VLOOKUP($B302,Miljö!$B$1:$AG$479,MATCH(F$3,Miljö!$B$1:$AK$1,0),FALSE)</f>
        <v>2.36</v>
      </c>
      <c r="G302">
        <f>VLOOKUP($B302,Miljö!$B$1:$AG$479,MATCH(G$3,Miljö!$B$1:$AK$1,0),FALSE)</f>
        <v>483.4</v>
      </c>
      <c r="H302">
        <f>VLOOKUP($B302,Miljö!$B$1:$AG$479,MATCH(H$3,Miljö!$B$1:$AK$1,0),FALSE)</f>
        <v>0.55000000000000004</v>
      </c>
      <c r="J302">
        <f>VLOOKUP($B302,Totalt!$B$1:$BP$500,MATCH("total el",Totalt!$B$1:$BP$1,0),FALSE)</f>
        <v>0.4</v>
      </c>
      <c r="L302" s="232">
        <f t="shared" si="5"/>
        <v>0.94399999999999995</v>
      </c>
      <c r="M302" s="232">
        <f t="shared" si="5"/>
        <v>193.36</v>
      </c>
      <c r="N302" s="232">
        <f t="shared" si="5"/>
        <v>0.22000000000000003</v>
      </c>
    </row>
    <row r="303" spans="1:14" x14ac:dyDescent="0.25">
      <c r="A303" t="s">
        <v>425</v>
      </c>
      <c r="B303" t="s">
        <v>427</v>
      </c>
      <c r="C303" t="str">
        <f>VLOOKUP($B303,Totalt!$B$1:$BP$500,MATCH("Kvalitetsgranskad:",Totalt!$B$1:$BP$1,0),FALSE)</f>
        <v>Ja</v>
      </c>
      <c r="E303" t="str">
        <f>VLOOKUP($B303,Miljö!$B$1:$AG$479,MATCH(E$3,Miljö!$B$1:$AK$1,0),FALSE)</f>
        <v>'Biobränsle'</v>
      </c>
      <c r="F303">
        <f>VLOOKUP($B303,Miljö!$B$1:$AG$479,MATCH(F$3,Miljö!$B$1:$AK$1,0),FALSE)</f>
        <v>0.03</v>
      </c>
      <c r="G303">
        <f>VLOOKUP($B303,Miljö!$B$1:$AG$479,MATCH(G$3,Miljö!$B$1:$AK$1,0),FALSE)</f>
        <v>8.9600000000000009</v>
      </c>
      <c r="H303">
        <f>VLOOKUP($B303,Miljö!$B$1:$AG$479,MATCH(H$3,Miljö!$B$1:$AK$1,0),FALSE)</f>
        <v>0</v>
      </c>
      <c r="J303">
        <f>VLOOKUP($B303,Totalt!$B$1:$BP$500,MATCH("total el",Totalt!$B$1:$BP$1,0),FALSE)</f>
        <v>5.4929100000000002</v>
      </c>
      <c r="L303" s="232">
        <f t="shared" si="5"/>
        <v>0.1647873</v>
      </c>
      <c r="M303" s="232">
        <f t="shared" si="5"/>
        <v>49.216473600000008</v>
      </c>
      <c r="N303" s="232">
        <f t="shared" si="5"/>
        <v>0</v>
      </c>
    </row>
    <row r="304" spans="1:14" x14ac:dyDescent="0.25">
      <c r="A304" t="s">
        <v>425</v>
      </c>
      <c r="B304" t="s">
        <v>428</v>
      </c>
      <c r="C304" t="str">
        <f>VLOOKUP($B304,Totalt!$B$1:$BP$500,MATCH("Kvalitetsgranskad:",Totalt!$B$1:$BP$1,0),FALSE)</f>
        <v>Ja</v>
      </c>
      <c r="E304" t="str">
        <f>VLOOKUP($B304,Miljö!$B$1:$AG$479,MATCH(E$3,Miljö!$B$1:$AK$1,0),FALSE)</f>
        <v>Nordisk residual</v>
      </c>
      <c r="F304">
        <f>VLOOKUP($B304,Miljö!$B$1:$AG$479,MATCH(F$3,Miljö!$B$1:$AK$1,0),FALSE)</f>
        <v>2.36</v>
      </c>
      <c r="G304">
        <f>VLOOKUP($B304,Miljö!$B$1:$AG$479,MATCH(G$3,Miljö!$B$1:$AK$1,0),FALSE)</f>
        <v>483.4</v>
      </c>
      <c r="H304">
        <f>VLOOKUP($B304,Miljö!$B$1:$AG$479,MATCH(H$3,Miljö!$B$1:$AK$1,0),FALSE)</f>
        <v>0.55000000000000004</v>
      </c>
      <c r="J304">
        <f>VLOOKUP($B304,Totalt!$B$1:$BP$500,MATCH("total el",Totalt!$B$1:$BP$1,0),FALSE)</f>
        <v>0.02</v>
      </c>
      <c r="L304" s="232">
        <f t="shared" si="5"/>
        <v>4.7199999999999999E-2</v>
      </c>
      <c r="M304" s="232">
        <f t="shared" si="5"/>
        <v>9.6679999999999993</v>
      </c>
      <c r="N304" s="232">
        <f t="shared" si="5"/>
        <v>1.1000000000000001E-2</v>
      </c>
    </row>
    <row r="305" spans="1:14" x14ac:dyDescent="0.25">
      <c r="A305" t="s">
        <v>425</v>
      </c>
      <c r="B305" t="s">
        <v>429</v>
      </c>
      <c r="C305" t="str">
        <f>VLOOKUP($B305,Totalt!$B$1:$BP$500,MATCH("Kvalitetsgranskad:",Totalt!$B$1:$BP$1,0),FALSE)</f>
        <v>Ja</v>
      </c>
      <c r="E305" t="str">
        <f>VLOOKUP($B305,Miljö!$B$1:$AG$479,MATCH(E$3,Miljö!$B$1:$AK$1,0),FALSE)</f>
        <v>'Vind. vatten och biobränsle'</v>
      </c>
      <c r="F305">
        <f>VLOOKUP($B305,Miljö!$B$1:$AG$479,MATCH(F$3,Miljö!$B$1:$AK$1,0),FALSE)</f>
        <v>0.48</v>
      </c>
      <c r="G305">
        <f>VLOOKUP($B305,Miljö!$B$1:$AG$479,MATCH(G$3,Miljö!$B$1:$AK$1,0),FALSE)</f>
        <v>5.21</v>
      </c>
      <c r="H305">
        <f>VLOOKUP($B305,Miljö!$B$1:$AG$479,MATCH(H$3,Miljö!$B$1:$AK$1,0),FALSE)</f>
        <v>0</v>
      </c>
      <c r="J305">
        <f>VLOOKUP($B305,Totalt!$B$1:$BP$500,MATCH("total el",Totalt!$B$1:$BP$1,0),FALSE)</f>
        <v>38.520699999999998</v>
      </c>
      <c r="L305" s="232">
        <f t="shared" si="5"/>
        <v>18.489935999999997</v>
      </c>
      <c r="M305" s="232">
        <f t="shared" si="5"/>
        <v>200.692847</v>
      </c>
      <c r="N305" s="232">
        <f t="shared" si="5"/>
        <v>0</v>
      </c>
    </row>
    <row r="306" spans="1:14" x14ac:dyDescent="0.25">
      <c r="A306" t="s">
        <v>425</v>
      </c>
      <c r="B306" t="s">
        <v>430</v>
      </c>
      <c r="C306" t="str">
        <f>VLOOKUP($B306,Totalt!$B$1:$BP$500,MATCH("Kvalitetsgranskad:",Totalt!$B$1:$BP$1,0),FALSE)</f>
        <v>Ja</v>
      </c>
      <c r="E306" t="str">
        <f>VLOOKUP($B306,Miljö!$B$1:$AG$479,MATCH(E$3,Miljö!$B$1:$AK$1,0),FALSE)</f>
        <v>Nordisk residual</v>
      </c>
      <c r="F306">
        <f>VLOOKUP($B306,Miljö!$B$1:$AG$479,MATCH(F$3,Miljö!$B$1:$AK$1,0),FALSE)</f>
        <v>2.36</v>
      </c>
      <c r="G306">
        <f>VLOOKUP($B306,Miljö!$B$1:$AG$479,MATCH(G$3,Miljö!$B$1:$AK$1,0),FALSE)</f>
        <v>483.4</v>
      </c>
      <c r="H306">
        <f>VLOOKUP($B306,Miljö!$B$1:$AG$479,MATCH(H$3,Miljö!$B$1:$AK$1,0),FALSE)</f>
        <v>0.55000000000000004</v>
      </c>
      <c r="J306">
        <f>VLOOKUP($B306,Totalt!$B$1:$BP$500,MATCH("total el",Totalt!$B$1:$BP$1,0),FALSE)</f>
        <v>0.38</v>
      </c>
      <c r="L306" s="232">
        <f t="shared" si="5"/>
        <v>0.89679999999999993</v>
      </c>
      <c r="M306" s="232">
        <f t="shared" si="5"/>
        <v>183.69200000000001</v>
      </c>
      <c r="N306" s="232">
        <f t="shared" si="5"/>
        <v>0.20900000000000002</v>
      </c>
    </row>
    <row r="307" spans="1:14" x14ac:dyDescent="0.25">
      <c r="A307" t="s">
        <v>425</v>
      </c>
      <c r="B307" t="s">
        <v>431</v>
      </c>
      <c r="C307" t="str">
        <f>VLOOKUP($B307,Totalt!$B$1:$BP$500,MATCH("Kvalitetsgranskad:",Totalt!$B$1:$BP$1,0),FALSE)</f>
        <v>Ja</v>
      </c>
      <c r="E307" t="str">
        <f>VLOOKUP($B307,Miljö!$B$1:$AG$479,MATCH(E$3,Miljö!$B$1:$AK$1,0),FALSE)</f>
        <v>Nordisk residual</v>
      </c>
      <c r="F307">
        <f>VLOOKUP($B307,Miljö!$B$1:$AG$479,MATCH(F$3,Miljö!$B$1:$AK$1,0),FALSE)</f>
        <v>2.36</v>
      </c>
      <c r="G307">
        <f>VLOOKUP($B307,Miljö!$B$1:$AG$479,MATCH(G$3,Miljö!$B$1:$AK$1,0),FALSE)</f>
        <v>483.4</v>
      </c>
      <c r="H307">
        <f>VLOOKUP($B307,Miljö!$B$1:$AG$479,MATCH(H$3,Miljö!$B$1:$AK$1,0),FALSE)</f>
        <v>0.55000000000000004</v>
      </c>
      <c r="J307">
        <f>VLOOKUP($B307,Totalt!$B$1:$BP$500,MATCH("total el",Totalt!$B$1:$BP$1,0),FALSE)</f>
        <v>0.56000000000000005</v>
      </c>
      <c r="L307" s="232">
        <f t="shared" si="5"/>
        <v>1.3216000000000001</v>
      </c>
      <c r="M307" s="232">
        <f t="shared" si="5"/>
        <v>270.70400000000001</v>
      </c>
      <c r="N307" s="232">
        <f t="shared" si="5"/>
        <v>0.30800000000000005</v>
      </c>
    </row>
    <row r="308" spans="1:14" x14ac:dyDescent="0.25">
      <c r="A308" t="s">
        <v>432</v>
      </c>
      <c r="B308" t="s">
        <v>433</v>
      </c>
      <c r="C308" t="str">
        <f>VLOOKUP($B308,Totalt!$B$1:$BP$500,MATCH("Kvalitetsgranskad:",Totalt!$B$1:$BP$1,0),FALSE)</f>
        <v>Nej</v>
      </c>
      <c r="E308" t="str">
        <f>VLOOKUP($B308,Miljö!$B$1:$AG$479,MATCH(E$3,Miljö!$B$1:$AK$1,0),FALSE)</f>
        <v>-</v>
      </c>
      <c r="F308">
        <f>VLOOKUP($B308,Miljö!$B$1:$AG$479,MATCH(F$3,Miljö!$B$1:$AK$1,0),FALSE)</f>
        <v>2.36</v>
      </c>
      <c r="G308">
        <f>VLOOKUP($B308,Miljö!$B$1:$AG$479,MATCH(G$3,Miljö!$B$1:$AK$1,0),FALSE)</f>
        <v>483.4</v>
      </c>
      <c r="H308">
        <f>VLOOKUP($B308,Miljö!$B$1:$AG$479,MATCH(H$3,Miljö!$B$1:$AK$1,0),FALSE)</f>
        <v>0.55000000000000004</v>
      </c>
      <c r="J308">
        <f>VLOOKUP($B308,Totalt!$B$1:$BP$500,MATCH("total el",Totalt!$B$1:$BP$1,0),FALSE)</f>
        <v>0</v>
      </c>
      <c r="L308" s="232">
        <f t="shared" si="5"/>
        <v>0</v>
      </c>
      <c r="M308" s="232">
        <f t="shared" si="5"/>
        <v>0</v>
      </c>
      <c r="N308" s="232">
        <f t="shared" si="5"/>
        <v>0</v>
      </c>
    </row>
    <row r="309" spans="1:14" x14ac:dyDescent="0.25">
      <c r="A309" t="s">
        <v>432</v>
      </c>
      <c r="B309" t="s">
        <v>434</v>
      </c>
      <c r="C309" t="str">
        <f>VLOOKUP($B309,Totalt!$B$1:$BP$500,MATCH("Kvalitetsgranskad:",Totalt!$B$1:$BP$1,0),FALSE)</f>
        <v>Nej</v>
      </c>
      <c r="E309" t="str">
        <f>VLOOKUP($B309,Miljö!$B$1:$AG$479,MATCH(E$3,Miljö!$B$1:$AK$1,0),FALSE)</f>
        <v>-</v>
      </c>
      <c r="F309">
        <f>VLOOKUP($B309,Miljö!$B$1:$AG$479,MATCH(F$3,Miljö!$B$1:$AK$1,0),FALSE)</f>
        <v>2.36</v>
      </c>
      <c r="G309">
        <f>VLOOKUP($B309,Miljö!$B$1:$AG$479,MATCH(G$3,Miljö!$B$1:$AK$1,0),FALSE)</f>
        <v>483.4</v>
      </c>
      <c r="H309">
        <f>VLOOKUP($B309,Miljö!$B$1:$AG$479,MATCH(H$3,Miljö!$B$1:$AK$1,0),FALSE)</f>
        <v>0.55000000000000004</v>
      </c>
      <c r="J309">
        <f>VLOOKUP($B309,Totalt!$B$1:$BP$500,MATCH("total el",Totalt!$B$1:$BP$1,0),FALSE)</f>
        <v>0</v>
      </c>
      <c r="L309" s="232">
        <f t="shared" si="5"/>
        <v>0</v>
      </c>
      <c r="M309" s="232">
        <f t="shared" si="5"/>
        <v>0</v>
      </c>
      <c r="N309" s="232">
        <f t="shared" si="5"/>
        <v>0</v>
      </c>
    </row>
    <row r="310" spans="1:14" x14ac:dyDescent="0.25">
      <c r="A310" t="s">
        <v>432</v>
      </c>
      <c r="B310" t="s">
        <v>435</v>
      </c>
      <c r="C310" t="str">
        <f>VLOOKUP($B310,Totalt!$B$1:$BP$500,MATCH("Kvalitetsgranskad:",Totalt!$B$1:$BP$1,0),FALSE)</f>
        <v>Ja</v>
      </c>
      <c r="E310" t="str">
        <f>VLOOKUP($B310,Miljö!$B$1:$AG$479,MATCH(E$3,Miljö!$B$1:$AK$1,0),FALSE)</f>
        <v>'Telge nät Vind och vatten'</v>
      </c>
      <c r="F310">
        <f>VLOOKUP($B310,Miljö!$B$1:$AG$479,MATCH(F$3,Miljö!$B$1:$AK$1,0),FALSE)</f>
        <v>1.1000000000000001</v>
      </c>
      <c r="G310">
        <f>VLOOKUP($B310,Miljö!$B$1:$AG$479,MATCH(G$3,Miljö!$B$1:$AK$1,0),FALSE)</f>
        <v>0</v>
      </c>
      <c r="H310">
        <f>VLOOKUP($B310,Miljö!$B$1:$AG$479,MATCH(H$3,Miljö!$B$1:$AK$1,0),FALSE)</f>
        <v>0</v>
      </c>
      <c r="J310">
        <f>VLOOKUP($B310,Totalt!$B$1:$BP$500,MATCH("total el",Totalt!$B$1:$BP$1,0),FALSE)</f>
        <v>18.149999999999999</v>
      </c>
      <c r="L310" s="232">
        <f t="shared" si="5"/>
        <v>19.965</v>
      </c>
      <c r="M310" s="232">
        <f t="shared" si="5"/>
        <v>0</v>
      </c>
      <c r="N310" s="232">
        <f t="shared" si="5"/>
        <v>0</v>
      </c>
    </row>
    <row r="311" spans="1:14" x14ac:dyDescent="0.25">
      <c r="A311" t="s">
        <v>436</v>
      </c>
      <c r="B311" t="s">
        <v>437</v>
      </c>
      <c r="C311" t="str">
        <f>VLOOKUP($B311,Totalt!$B$1:$BP$500,MATCH("Kvalitetsgranskad:",Totalt!$B$1:$BP$1,0),FALSE)</f>
        <v>Ja</v>
      </c>
      <c r="E311" t="str">
        <f>VLOOKUP($B311,Miljö!$B$1:$AG$479,MATCH(E$3,Miljö!$B$1:$AK$1,0),FALSE)</f>
        <v>Nordisk residual</v>
      </c>
      <c r="F311">
        <f>VLOOKUP($B311,Miljö!$B$1:$AG$479,MATCH(F$3,Miljö!$B$1:$AK$1,0),FALSE)</f>
        <v>2.36</v>
      </c>
      <c r="G311">
        <f>VLOOKUP($B311,Miljö!$B$1:$AG$479,MATCH(G$3,Miljö!$B$1:$AK$1,0),FALSE)</f>
        <v>483.4</v>
      </c>
      <c r="H311">
        <f>VLOOKUP($B311,Miljö!$B$1:$AG$479,MATCH(H$3,Miljö!$B$1:$AK$1,0),FALSE)</f>
        <v>0.55000000000000004</v>
      </c>
      <c r="J311">
        <f>VLOOKUP($B311,Totalt!$B$1:$BP$500,MATCH("total el",Totalt!$B$1:$BP$1,0),FALSE)</f>
        <v>1.7436499999999999</v>
      </c>
      <c r="L311" s="232">
        <f t="shared" si="5"/>
        <v>4.1150139999999995</v>
      </c>
      <c r="M311" s="232">
        <f t="shared" si="5"/>
        <v>842.88040999999987</v>
      </c>
      <c r="N311" s="232">
        <f t="shared" si="5"/>
        <v>0.95900750000000001</v>
      </c>
    </row>
    <row r="312" spans="1:14" x14ac:dyDescent="0.25">
      <c r="A312" t="s">
        <v>438</v>
      </c>
      <c r="B312" t="s">
        <v>439</v>
      </c>
      <c r="C312" t="str">
        <f>VLOOKUP($B312,Totalt!$B$1:$BP$500,MATCH("Kvalitetsgranskad:",Totalt!$B$1:$BP$1,0),FALSE)</f>
        <v>Ja</v>
      </c>
      <c r="E312" t="str">
        <f>VLOOKUP($B312,Miljö!$B$1:$AG$479,MATCH(E$3,Miljö!$B$1:$AK$1,0),FALSE)</f>
        <v>Nordisk residual</v>
      </c>
      <c r="F312">
        <f>VLOOKUP($B312,Miljö!$B$1:$AG$479,MATCH(F$3,Miljö!$B$1:$AK$1,0),FALSE)</f>
        <v>2.36</v>
      </c>
      <c r="G312">
        <f>VLOOKUP($B312,Miljö!$B$1:$AG$479,MATCH(G$3,Miljö!$B$1:$AK$1,0),FALSE)</f>
        <v>483.4</v>
      </c>
      <c r="H312">
        <f>VLOOKUP($B312,Miljö!$B$1:$AG$479,MATCH(H$3,Miljö!$B$1:$AK$1,0),FALSE)</f>
        <v>0.55000000000000004</v>
      </c>
      <c r="J312">
        <f>VLOOKUP($B312,Totalt!$B$1:$BP$500,MATCH("total el",Totalt!$B$1:$BP$1,0),FALSE)</f>
        <v>2.5569999999999999</v>
      </c>
      <c r="L312" s="232">
        <f t="shared" si="5"/>
        <v>6.0345199999999997</v>
      </c>
      <c r="M312" s="232">
        <f t="shared" si="5"/>
        <v>1236.0537999999999</v>
      </c>
      <c r="N312" s="232">
        <f t="shared" si="5"/>
        <v>1.40635</v>
      </c>
    </row>
    <row r="313" spans="1:14" x14ac:dyDescent="0.25">
      <c r="A313" t="s">
        <v>438</v>
      </c>
      <c r="B313" t="s">
        <v>440</v>
      </c>
      <c r="C313" t="str">
        <f>VLOOKUP($B313,Totalt!$B$1:$BP$500,MATCH("Kvalitetsgranskad:",Totalt!$B$1:$BP$1,0),FALSE)</f>
        <v>Ja</v>
      </c>
      <c r="E313" t="str">
        <f>VLOOKUP($B313,Miljö!$B$1:$AG$479,MATCH(E$3,Miljö!$B$1:$AK$1,0),FALSE)</f>
        <v>Nordisk residual</v>
      </c>
      <c r="F313">
        <f>VLOOKUP($B313,Miljö!$B$1:$AG$479,MATCH(F$3,Miljö!$B$1:$AK$1,0),FALSE)</f>
        <v>2.36</v>
      </c>
      <c r="G313">
        <f>VLOOKUP($B313,Miljö!$B$1:$AG$479,MATCH(G$3,Miljö!$B$1:$AK$1,0),FALSE)</f>
        <v>483.4</v>
      </c>
      <c r="H313">
        <f>VLOOKUP($B313,Miljö!$B$1:$AG$479,MATCH(H$3,Miljö!$B$1:$AK$1,0),FALSE)</f>
        <v>0.55000000000000004</v>
      </c>
      <c r="J313">
        <f>VLOOKUP($B313,Totalt!$B$1:$BP$500,MATCH("total el",Totalt!$B$1:$BP$1,0),FALSE)</f>
        <v>0.30700000000000005</v>
      </c>
      <c r="L313" s="232">
        <f t="shared" si="5"/>
        <v>0.72452000000000005</v>
      </c>
      <c r="M313" s="232">
        <f t="shared" si="5"/>
        <v>148.40380000000002</v>
      </c>
      <c r="N313" s="232">
        <f t="shared" si="5"/>
        <v>0.16885000000000003</v>
      </c>
    </row>
    <row r="314" spans="1:14" x14ac:dyDescent="0.25">
      <c r="A314" t="s">
        <v>441</v>
      </c>
      <c r="B314" t="s">
        <v>442</v>
      </c>
      <c r="C314" t="str">
        <f>VLOOKUP($B314,Totalt!$B$1:$BP$500,MATCH("Kvalitetsgranskad:",Totalt!$B$1:$BP$1,0),FALSE)</f>
        <v>Nej</v>
      </c>
      <c r="E314" t="str">
        <f>VLOOKUP($B314,Miljö!$B$1:$AG$479,MATCH(E$3,Miljö!$B$1:$AK$1,0),FALSE)</f>
        <v>-</v>
      </c>
      <c r="F314">
        <f>VLOOKUP($B314,Miljö!$B$1:$AG$479,MATCH(F$3,Miljö!$B$1:$AK$1,0),FALSE)</f>
        <v>2.36</v>
      </c>
      <c r="G314">
        <f>VLOOKUP($B314,Miljö!$B$1:$AG$479,MATCH(G$3,Miljö!$B$1:$AK$1,0),FALSE)</f>
        <v>483.4</v>
      </c>
      <c r="H314">
        <f>VLOOKUP($B314,Miljö!$B$1:$AG$479,MATCH(H$3,Miljö!$B$1:$AK$1,0),FALSE)</f>
        <v>0.55000000000000004</v>
      </c>
      <c r="J314">
        <f>VLOOKUP($B314,Totalt!$B$1:$BP$500,MATCH("total el",Totalt!$B$1:$BP$1,0),FALSE)</f>
        <v>0</v>
      </c>
      <c r="L314" s="232">
        <f t="shared" si="5"/>
        <v>0</v>
      </c>
      <c r="M314" s="232">
        <f t="shared" si="5"/>
        <v>0</v>
      </c>
      <c r="N314" s="232">
        <f t="shared" si="5"/>
        <v>0</v>
      </c>
    </row>
    <row r="315" spans="1:14" x14ac:dyDescent="0.25">
      <c r="A315" t="s">
        <v>443</v>
      </c>
      <c r="B315" t="s">
        <v>444</v>
      </c>
      <c r="C315" t="str">
        <f>VLOOKUP($B315,Totalt!$B$1:$BP$500,MATCH("Kvalitetsgranskad:",Totalt!$B$1:$BP$1,0),FALSE)</f>
        <v>Ja</v>
      </c>
      <c r="E315" t="str">
        <f>VLOOKUP($B315,Miljö!$B$1:$AG$479,MATCH(E$3,Miljö!$B$1:$AK$1,0),FALSE)</f>
        <v>'" Vattenkraft"'</v>
      </c>
      <c r="F315">
        <f>VLOOKUP($B315,Miljö!$B$1:$AG$479,MATCH(F$3,Miljö!$B$1:$AK$1,0),FALSE)</f>
        <v>1.1000000000000001</v>
      </c>
      <c r="G315">
        <f>VLOOKUP($B315,Miljö!$B$1:$AG$479,MATCH(G$3,Miljö!$B$1:$AK$1,0),FALSE)</f>
        <v>4.7</v>
      </c>
      <c r="H315">
        <f>VLOOKUP($B315,Miljö!$B$1:$AG$479,MATCH(H$3,Miljö!$B$1:$AK$1,0),FALSE)</f>
        <v>0</v>
      </c>
      <c r="J315">
        <f>VLOOKUP($B315,Totalt!$B$1:$BP$500,MATCH("total el",Totalt!$B$1:$BP$1,0),FALSE)</f>
        <v>2.5158499999999999</v>
      </c>
      <c r="L315" s="232">
        <f t="shared" si="5"/>
        <v>2.7674350000000003</v>
      </c>
      <c r="M315" s="232">
        <f t="shared" si="5"/>
        <v>11.824495000000001</v>
      </c>
      <c r="N315" s="232">
        <f t="shared" si="5"/>
        <v>0</v>
      </c>
    </row>
    <row r="316" spans="1:14" x14ac:dyDescent="0.25">
      <c r="A316" t="s">
        <v>445</v>
      </c>
      <c r="B316" t="s">
        <v>446</v>
      </c>
      <c r="C316" t="str">
        <f>VLOOKUP($B316,Totalt!$B$1:$BP$500,MATCH("Kvalitetsgranskad:",Totalt!$B$1:$BP$1,0),FALSE)</f>
        <v>Ja</v>
      </c>
      <c r="E316" t="str">
        <f>VLOOKUP($B316,Miljö!$B$1:$AG$479,MATCH(E$3,Miljö!$B$1:$AK$1,0),FALSE)</f>
        <v>'Vattenkraft'</v>
      </c>
      <c r="F316">
        <f>VLOOKUP($B316,Miljö!$B$1:$AG$479,MATCH(F$3,Miljö!$B$1:$AK$1,0),FALSE)</f>
        <v>1.1000000000000001</v>
      </c>
      <c r="G316">
        <f>VLOOKUP($B316,Miljö!$B$1:$AG$479,MATCH(G$3,Miljö!$B$1:$AK$1,0),FALSE)</f>
        <v>0</v>
      </c>
      <c r="H316">
        <f>VLOOKUP($B316,Miljö!$B$1:$AG$479,MATCH(H$3,Miljö!$B$1:$AK$1,0),FALSE)</f>
        <v>0</v>
      </c>
      <c r="J316">
        <f>VLOOKUP($B316,Totalt!$B$1:$BP$500,MATCH("total el",Totalt!$B$1:$BP$1,0),FALSE)</f>
        <v>1.909</v>
      </c>
      <c r="L316" s="232">
        <f t="shared" si="5"/>
        <v>2.0999000000000003</v>
      </c>
      <c r="M316" s="232">
        <f t="shared" si="5"/>
        <v>0</v>
      </c>
      <c r="N316" s="232">
        <f t="shared" si="5"/>
        <v>0</v>
      </c>
    </row>
    <row r="317" spans="1:14" x14ac:dyDescent="0.25">
      <c r="A317" t="s">
        <v>447</v>
      </c>
      <c r="B317" t="s">
        <v>448</v>
      </c>
      <c r="C317" t="str">
        <f>VLOOKUP($B317,Totalt!$B$1:$BP$500,MATCH("Kvalitetsgranskad:",Totalt!$B$1:$BP$1,0),FALSE)</f>
        <v>Ja</v>
      </c>
      <c r="E317" t="str">
        <f>VLOOKUP($B317,Miljö!$B$1:$AG$479,MATCH(E$3,Miljö!$B$1:$AK$1,0),FALSE)</f>
        <v>''El producerad i eget biokraftvärmeverk''</v>
      </c>
      <c r="F317">
        <f>VLOOKUP($B317,Miljö!$B$1:$AG$479,MATCH(F$3,Miljö!$B$1:$AK$1,0),FALSE)</f>
        <v>0.03</v>
      </c>
      <c r="G317">
        <f>VLOOKUP($B317,Miljö!$B$1:$AG$479,MATCH(G$3,Miljö!$B$1:$AK$1,0),FALSE)</f>
        <v>0</v>
      </c>
      <c r="H317">
        <f>VLOOKUP($B317,Miljö!$B$1:$AG$479,MATCH(H$3,Miljö!$B$1:$AK$1,0),FALSE)</f>
        <v>0</v>
      </c>
      <c r="J317">
        <f>VLOOKUP($B317,Totalt!$B$1:$BP$500,MATCH("total el",Totalt!$B$1:$BP$1,0),FALSE)</f>
        <v>19.299669999999999</v>
      </c>
      <c r="L317" s="232">
        <f t="shared" si="5"/>
        <v>0.57899009999999995</v>
      </c>
      <c r="M317" s="232">
        <f t="shared" si="5"/>
        <v>0</v>
      </c>
      <c r="N317" s="232">
        <f t="shared" si="5"/>
        <v>0</v>
      </c>
    </row>
    <row r="318" spans="1:14" x14ac:dyDescent="0.25">
      <c r="A318" t="s">
        <v>449</v>
      </c>
      <c r="B318" t="s">
        <v>450</v>
      </c>
      <c r="C318" t="str">
        <f>VLOOKUP($B318,Totalt!$B$1:$BP$500,MATCH("Kvalitetsgranskad:",Totalt!$B$1:$BP$1,0),FALSE)</f>
        <v>Ja</v>
      </c>
      <c r="E318" t="str">
        <f>VLOOKUP($B318,Miljö!$B$1:$AG$479,MATCH(E$3,Miljö!$B$1:$AK$1,0),FALSE)</f>
        <v>'Returel (Förnyelsebar)'</v>
      </c>
      <c r="F318">
        <f>VLOOKUP($B318,Miljö!$B$1:$AG$479,MATCH(F$3,Miljö!$B$1:$AK$1,0),FALSE)</f>
        <v>0.12</v>
      </c>
      <c r="G318">
        <f>VLOOKUP($B318,Miljö!$B$1:$AG$479,MATCH(G$3,Miljö!$B$1:$AK$1,0),FALSE)</f>
        <v>290</v>
      </c>
      <c r="H318">
        <f>VLOOKUP($B318,Miljö!$B$1:$AG$479,MATCH(H$3,Miljö!$B$1:$AK$1,0),FALSE)</f>
        <v>0.01</v>
      </c>
      <c r="J318">
        <f>VLOOKUP($B318,Totalt!$B$1:$BP$500,MATCH("total el",Totalt!$B$1:$BP$1,0),FALSE)</f>
        <v>8.1000000000000003E-2</v>
      </c>
      <c r="L318" s="232">
        <f t="shared" si="5"/>
        <v>9.7199999999999995E-3</v>
      </c>
      <c r="M318" s="232">
        <f t="shared" si="5"/>
        <v>23.490000000000002</v>
      </c>
      <c r="N318" s="232">
        <f t="shared" si="5"/>
        <v>8.1000000000000006E-4</v>
      </c>
    </row>
    <row r="319" spans="1:14" x14ac:dyDescent="0.25">
      <c r="A319" t="s">
        <v>449</v>
      </c>
      <c r="B319" t="s">
        <v>451</v>
      </c>
      <c r="C319" t="str">
        <f>VLOOKUP($B319,Totalt!$B$1:$BP$500,MATCH("Kvalitetsgranskad:",Totalt!$B$1:$BP$1,0),FALSE)</f>
        <v>Ja</v>
      </c>
      <c r="E319" t="str">
        <f>VLOOKUP($B319,Miljö!$B$1:$AG$479,MATCH(E$3,Miljö!$B$1:$AK$1,0),FALSE)</f>
        <v>'Returel (Förnyelsebar)'</v>
      </c>
      <c r="F319">
        <f>VLOOKUP($B319,Miljö!$B$1:$AG$479,MATCH(F$3,Miljö!$B$1:$AK$1,0),FALSE)</f>
        <v>0.12</v>
      </c>
      <c r="G319">
        <f>VLOOKUP($B319,Miljö!$B$1:$AG$479,MATCH(G$3,Miljö!$B$1:$AK$1,0),FALSE)</f>
        <v>290</v>
      </c>
      <c r="H319">
        <f>VLOOKUP($B319,Miljö!$B$1:$AG$479,MATCH(H$3,Miljö!$B$1:$AK$1,0),FALSE)</f>
        <v>0.01</v>
      </c>
      <c r="J319">
        <f>VLOOKUP($B319,Totalt!$B$1:$BP$500,MATCH("total el",Totalt!$B$1:$BP$1,0),FALSE)</f>
        <v>0.13</v>
      </c>
      <c r="L319" s="232">
        <f t="shared" si="5"/>
        <v>1.5599999999999999E-2</v>
      </c>
      <c r="M319" s="232">
        <f t="shared" si="5"/>
        <v>37.700000000000003</v>
      </c>
      <c r="N319" s="232">
        <f t="shared" si="5"/>
        <v>1.3000000000000002E-3</v>
      </c>
    </row>
    <row r="320" spans="1:14" x14ac:dyDescent="0.25">
      <c r="A320" t="s">
        <v>449</v>
      </c>
      <c r="B320" t="s">
        <v>452</v>
      </c>
      <c r="C320" t="str">
        <f>VLOOKUP($B320,Totalt!$B$1:$BP$500,MATCH("Kvalitetsgranskad:",Totalt!$B$1:$BP$1,0),FALSE)</f>
        <v>Ja</v>
      </c>
      <c r="E320" t="str">
        <f>VLOOKUP($B320,Miljö!$B$1:$AG$479,MATCH(E$3,Miljö!$B$1:$AK$1,0),FALSE)</f>
        <v>'Returel (Förnyelsebar)'</v>
      </c>
      <c r="F320">
        <f>VLOOKUP($B320,Miljö!$B$1:$AG$479,MATCH(F$3,Miljö!$B$1:$AK$1,0),FALSE)</f>
        <v>0.12</v>
      </c>
      <c r="G320">
        <f>VLOOKUP($B320,Miljö!$B$1:$AG$479,MATCH(G$3,Miljö!$B$1:$AK$1,0),FALSE)</f>
        <v>290</v>
      </c>
      <c r="H320">
        <f>VLOOKUP($B320,Miljö!$B$1:$AG$479,MATCH(H$3,Miljö!$B$1:$AK$1,0),FALSE)</f>
        <v>0.01</v>
      </c>
      <c r="J320">
        <f>VLOOKUP($B320,Totalt!$B$1:$BP$500,MATCH("total el",Totalt!$B$1:$BP$1,0),FALSE)</f>
        <v>10.1982</v>
      </c>
      <c r="L320" s="232">
        <f t="shared" si="5"/>
        <v>1.223784</v>
      </c>
      <c r="M320" s="232">
        <f t="shared" si="5"/>
        <v>2957.4780000000001</v>
      </c>
      <c r="N320" s="232">
        <f t="shared" si="5"/>
        <v>0.101982</v>
      </c>
    </row>
    <row r="321" spans="1:14" x14ac:dyDescent="0.25">
      <c r="A321" t="s">
        <v>453</v>
      </c>
      <c r="B321" t="s">
        <v>454</v>
      </c>
      <c r="C321" t="str">
        <f>VLOOKUP($B321,Totalt!$B$1:$BP$500,MATCH("Kvalitetsgranskad:",Totalt!$B$1:$BP$1,0),FALSE)</f>
        <v>Ja</v>
      </c>
      <c r="E321" t="str">
        <f>VLOOKUP($B321,Miljö!$B$1:$AG$479,MATCH(E$3,Miljö!$B$1:$AK$1,0),FALSE)</f>
        <v>Nordisk residual</v>
      </c>
      <c r="F321">
        <f>VLOOKUP($B321,Miljö!$B$1:$AG$479,MATCH(F$3,Miljö!$B$1:$AK$1,0),FALSE)</f>
        <v>2.36</v>
      </c>
      <c r="G321">
        <f>VLOOKUP($B321,Miljö!$B$1:$AG$479,MATCH(G$3,Miljö!$B$1:$AK$1,0),FALSE)</f>
        <v>483.4</v>
      </c>
      <c r="H321">
        <f>VLOOKUP($B321,Miljö!$B$1:$AG$479,MATCH(H$3,Miljö!$B$1:$AK$1,0),FALSE)</f>
        <v>0.55000000000000004</v>
      </c>
      <c r="J321">
        <f>VLOOKUP($B321,Totalt!$B$1:$BP$500,MATCH("total el",Totalt!$B$1:$BP$1,0),FALSE)</f>
        <v>3.1850000000000003E-2</v>
      </c>
      <c r="L321" s="232">
        <f t="shared" si="5"/>
        <v>7.5166000000000011E-2</v>
      </c>
      <c r="M321" s="232">
        <f t="shared" si="5"/>
        <v>15.39629</v>
      </c>
      <c r="N321" s="232">
        <f t="shared" si="5"/>
        <v>1.7517500000000002E-2</v>
      </c>
    </row>
    <row r="322" spans="1:14" x14ac:dyDescent="0.25">
      <c r="A322" t="s">
        <v>453</v>
      </c>
      <c r="B322" t="s">
        <v>455</v>
      </c>
      <c r="C322" t="str">
        <f>VLOOKUP($B322,Totalt!$B$1:$BP$500,MATCH("Kvalitetsgranskad:",Totalt!$B$1:$BP$1,0),FALSE)</f>
        <v>Ja</v>
      </c>
      <c r="E322" t="str">
        <f>VLOOKUP($B322,Miljö!$B$1:$AG$479,MATCH(E$3,Miljö!$B$1:$AK$1,0),FALSE)</f>
        <v>Nordisk residual</v>
      </c>
      <c r="F322">
        <f>VLOOKUP($B322,Miljö!$B$1:$AG$479,MATCH(F$3,Miljö!$B$1:$AK$1,0),FALSE)</f>
        <v>2.36</v>
      </c>
      <c r="G322">
        <f>VLOOKUP($B322,Miljö!$B$1:$AG$479,MATCH(G$3,Miljö!$B$1:$AK$1,0),FALSE)</f>
        <v>483.4</v>
      </c>
      <c r="H322">
        <f>VLOOKUP($B322,Miljö!$B$1:$AG$479,MATCH(H$3,Miljö!$B$1:$AK$1,0),FALSE)</f>
        <v>0.55000000000000004</v>
      </c>
      <c r="J322">
        <f>VLOOKUP($B322,Totalt!$B$1:$BP$500,MATCH("total el",Totalt!$B$1:$BP$1,0),FALSE)</f>
        <v>1.1058999999999999E-2</v>
      </c>
      <c r="L322" s="232">
        <f t="shared" si="5"/>
        <v>2.6099239999999996E-2</v>
      </c>
      <c r="M322" s="232">
        <f t="shared" si="5"/>
        <v>5.3459205999999995</v>
      </c>
      <c r="N322" s="232">
        <f t="shared" si="5"/>
        <v>6.0824500000000005E-3</v>
      </c>
    </row>
    <row r="323" spans="1:14" x14ac:dyDescent="0.25">
      <c r="A323" t="s">
        <v>453</v>
      </c>
      <c r="B323" t="s">
        <v>456</v>
      </c>
      <c r="C323" t="str">
        <f>VLOOKUP($B323,Totalt!$B$1:$BP$500,MATCH("Kvalitetsgranskad:",Totalt!$B$1:$BP$1,0),FALSE)</f>
        <v>Ja</v>
      </c>
      <c r="E323" t="str">
        <f>VLOOKUP($B323,Miljö!$B$1:$AG$479,MATCH(E$3,Miljö!$B$1:$AK$1,0),FALSE)</f>
        <v>Nordisk residual</v>
      </c>
      <c r="F323">
        <f>VLOOKUP($B323,Miljö!$B$1:$AG$479,MATCH(F$3,Miljö!$B$1:$AK$1,0),FALSE)</f>
        <v>2.36</v>
      </c>
      <c r="G323">
        <f>VLOOKUP($B323,Miljö!$B$1:$AG$479,MATCH(G$3,Miljö!$B$1:$AK$1,0),FALSE)</f>
        <v>483.4</v>
      </c>
      <c r="H323">
        <f>VLOOKUP($B323,Miljö!$B$1:$AG$479,MATCH(H$3,Miljö!$B$1:$AK$1,0),FALSE)</f>
        <v>0.55000000000000004</v>
      </c>
      <c r="J323">
        <f>VLOOKUP($B323,Totalt!$B$1:$BP$500,MATCH("total el",Totalt!$B$1:$BP$1,0),FALSE)</f>
        <v>0.56720000000000004</v>
      </c>
      <c r="L323" s="232">
        <f t="shared" si="5"/>
        <v>1.338592</v>
      </c>
      <c r="M323" s="232">
        <f t="shared" si="5"/>
        <v>274.18448000000001</v>
      </c>
      <c r="N323" s="232">
        <f t="shared" si="5"/>
        <v>0.31196000000000007</v>
      </c>
    </row>
    <row r="324" spans="1:14" x14ac:dyDescent="0.25">
      <c r="A324" t="s">
        <v>457</v>
      </c>
      <c r="B324" t="s">
        <v>458</v>
      </c>
      <c r="C324" t="str">
        <f>VLOOKUP($B324,Totalt!$B$1:$BP$500,MATCH("Kvalitetsgranskad:",Totalt!$B$1:$BP$1,0),FALSE)</f>
        <v>Ja</v>
      </c>
      <c r="E324" t="str">
        <f>VLOOKUP($B324,Miljö!$B$1:$AG$479,MATCH(E$3,Miljö!$B$1:$AK$1,0),FALSE)</f>
        <v>'sol.vind.vatten ( 100% klimatneutral)'</v>
      </c>
      <c r="F324">
        <f>VLOOKUP($B324,Miljö!$B$1:$AG$479,MATCH(F$3,Miljö!$B$1:$AK$1,0),FALSE)</f>
        <v>2.36</v>
      </c>
      <c r="G324">
        <f>VLOOKUP($B324,Miljö!$B$1:$AG$479,MATCH(G$3,Miljö!$B$1:$AK$1,0),FALSE)</f>
        <v>8.43</v>
      </c>
      <c r="H324">
        <f>VLOOKUP($B324,Miljö!$B$1:$AG$479,MATCH(H$3,Miljö!$B$1:$AK$1,0),FALSE)</f>
        <v>0</v>
      </c>
      <c r="J324">
        <f>VLOOKUP($B324,Totalt!$B$1:$BP$500,MATCH("total el",Totalt!$B$1:$BP$1,0),FALSE)</f>
        <v>0.14299999999999999</v>
      </c>
      <c r="L324" s="232">
        <f t="shared" si="5"/>
        <v>0.33747999999999995</v>
      </c>
      <c r="M324" s="232">
        <f t="shared" si="5"/>
        <v>1.20549</v>
      </c>
      <c r="N324" s="232">
        <f t="shared" si="5"/>
        <v>0</v>
      </c>
    </row>
    <row r="325" spans="1:14" x14ac:dyDescent="0.25">
      <c r="A325" t="s">
        <v>457</v>
      </c>
      <c r="B325" t="s">
        <v>459</v>
      </c>
      <c r="C325" t="str">
        <f>VLOOKUP($B325,Totalt!$B$1:$BP$500,MATCH("Kvalitetsgranskad:",Totalt!$B$1:$BP$1,0),FALSE)</f>
        <v>Ja</v>
      </c>
      <c r="E325" t="str">
        <f>VLOOKUP($B325,Miljö!$B$1:$AG$479,MATCH(E$3,Miljö!$B$1:$AK$1,0),FALSE)</f>
        <v>'sol.vind.vatten'</v>
      </c>
      <c r="F325">
        <f>VLOOKUP($B325,Miljö!$B$1:$AG$479,MATCH(F$3,Miljö!$B$1:$AK$1,0),FALSE)</f>
        <v>2.36</v>
      </c>
      <c r="G325">
        <f>VLOOKUP($B325,Miljö!$B$1:$AG$479,MATCH(G$3,Miljö!$B$1:$AK$1,0),FALSE)</f>
        <v>8.43</v>
      </c>
      <c r="H325">
        <f>VLOOKUP($B325,Miljö!$B$1:$AG$479,MATCH(H$3,Miljö!$B$1:$AK$1,0),FALSE)</f>
        <v>0</v>
      </c>
      <c r="J325">
        <f>VLOOKUP($B325,Totalt!$B$1:$BP$500,MATCH("total el",Totalt!$B$1:$BP$1,0),FALSE)</f>
        <v>0.17399999999999999</v>
      </c>
      <c r="L325" s="232">
        <f t="shared" ref="L325:N388" si="6">IF(ISERROR($J325*F325),"",$J325*F325)</f>
        <v>0.41063999999999995</v>
      </c>
      <c r="M325" s="232">
        <f t="shared" si="6"/>
        <v>1.4668199999999998</v>
      </c>
      <c r="N325" s="232">
        <f t="shared" si="6"/>
        <v>0</v>
      </c>
    </row>
    <row r="326" spans="1:14" x14ac:dyDescent="0.25">
      <c r="A326" t="s">
        <v>457</v>
      </c>
      <c r="B326" t="s">
        <v>460</v>
      </c>
      <c r="C326" t="str">
        <f>VLOOKUP($B326,Totalt!$B$1:$BP$500,MATCH("Kvalitetsgranskad:",Totalt!$B$1:$BP$1,0),FALSE)</f>
        <v>Ja</v>
      </c>
      <c r="E326" t="str">
        <f>VLOOKUP($B326,Miljö!$B$1:$AG$479,MATCH(E$3,Miljö!$B$1:$AK$1,0),FALSE)</f>
        <v>'sol.vind.vatten'</v>
      </c>
      <c r="F326">
        <f>VLOOKUP($B326,Miljö!$B$1:$AG$479,MATCH(F$3,Miljö!$B$1:$AK$1,0),FALSE)</f>
        <v>2.36</v>
      </c>
      <c r="G326">
        <f>VLOOKUP($B326,Miljö!$B$1:$AG$479,MATCH(G$3,Miljö!$B$1:$AK$1,0),FALSE)</f>
        <v>8.43</v>
      </c>
      <c r="H326">
        <f>VLOOKUP($B326,Miljö!$B$1:$AG$479,MATCH(H$3,Miljö!$B$1:$AK$1,0),FALSE)</f>
        <v>0</v>
      </c>
      <c r="J326">
        <f>VLOOKUP($B326,Totalt!$B$1:$BP$500,MATCH("total el",Totalt!$B$1:$BP$1,0),FALSE)</f>
        <v>0.05</v>
      </c>
      <c r="L326" s="232">
        <f t="shared" si="6"/>
        <v>0.11799999999999999</v>
      </c>
      <c r="M326" s="232">
        <f t="shared" si="6"/>
        <v>0.42149999999999999</v>
      </c>
      <c r="N326" s="232">
        <f t="shared" si="6"/>
        <v>0</v>
      </c>
    </row>
    <row r="327" spans="1:14" x14ac:dyDescent="0.25">
      <c r="A327" t="s">
        <v>457</v>
      </c>
      <c r="B327" t="s">
        <v>461</v>
      </c>
      <c r="C327" t="str">
        <f>VLOOKUP($B327,Totalt!$B$1:$BP$500,MATCH("Kvalitetsgranskad:",Totalt!$B$1:$BP$1,0),FALSE)</f>
        <v>Ja</v>
      </c>
      <c r="E327" t="str">
        <f>VLOOKUP($B327,Miljö!$B$1:$AG$479,MATCH(E$3,Miljö!$B$1:$AK$1,0),FALSE)</f>
        <v>'sol.vind.vatten'</v>
      </c>
      <c r="F327">
        <f>VLOOKUP($B327,Miljö!$B$1:$AG$479,MATCH(F$3,Miljö!$B$1:$AK$1,0),FALSE)</f>
        <v>2.36</v>
      </c>
      <c r="G327">
        <f>VLOOKUP($B327,Miljö!$B$1:$AG$479,MATCH(G$3,Miljö!$B$1:$AK$1,0),FALSE)</f>
        <v>8.43</v>
      </c>
      <c r="H327">
        <f>VLOOKUP($B327,Miljö!$B$1:$AG$479,MATCH(H$3,Miljö!$B$1:$AK$1,0),FALSE)</f>
        <v>0</v>
      </c>
      <c r="J327">
        <f>VLOOKUP($B327,Totalt!$B$1:$BP$500,MATCH("total el",Totalt!$B$1:$BP$1,0),FALSE)</f>
        <v>50.052999999999997</v>
      </c>
      <c r="L327" s="232">
        <f t="shared" si="6"/>
        <v>118.12507999999998</v>
      </c>
      <c r="M327" s="232">
        <f t="shared" si="6"/>
        <v>421.94678999999996</v>
      </c>
      <c r="N327" s="232">
        <f t="shared" si="6"/>
        <v>0</v>
      </c>
    </row>
    <row r="328" spans="1:14" x14ac:dyDescent="0.25">
      <c r="A328" t="s">
        <v>462</v>
      </c>
      <c r="B328" t="s">
        <v>463</v>
      </c>
      <c r="C328" t="str">
        <f>VLOOKUP($B328,Totalt!$B$1:$BP$500,MATCH("Kvalitetsgranskad:",Totalt!$B$1:$BP$1,0),FALSE)</f>
        <v>Nej</v>
      </c>
      <c r="E328" t="str">
        <f>VLOOKUP($B328,Miljö!$B$1:$AG$479,MATCH(E$3,Miljö!$B$1:$AK$1,0),FALSE)</f>
        <v>-</v>
      </c>
      <c r="F328">
        <f>VLOOKUP($B328,Miljö!$B$1:$AG$479,MATCH(F$3,Miljö!$B$1:$AK$1,0),FALSE)</f>
        <v>2.36</v>
      </c>
      <c r="G328">
        <f>VLOOKUP($B328,Miljö!$B$1:$AG$479,MATCH(G$3,Miljö!$B$1:$AK$1,0),FALSE)</f>
        <v>483.4</v>
      </c>
      <c r="H328">
        <f>VLOOKUP($B328,Miljö!$B$1:$AG$479,MATCH(H$3,Miljö!$B$1:$AK$1,0),FALSE)</f>
        <v>0.55000000000000004</v>
      </c>
      <c r="J328">
        <f>VLOOKUP($B328,Totalt!$B$1:$BP$500,MATCH("total el",Totalt!$B$1:$BP$1,0),FALSE)</f>
        <v>0</v>
      </c>
      <c r="L328" s="232">
        <f t="shared" si="6"/>
        <v>0</v>
      </c>
      <c r="M328" s="232">
        <f t="shared" si="6"/>
        <v>0</v>
      </c>
      <c r="N328" s="232">
        <f t="shared" si="6"/>
        <v>0</v>
      </c>
    </row>
    <row r="329" spans="1:14" x14ac:dyDescent="0.25">
      <c r="A329" t="s">
        <v>462</v>
      </c>
      <c r="B329" t="s">
        <v>464</v>
      </c>
      <c r="C329" t="str">
        <f>VLOOKUP($B329,Totalt!$B$1:$BP$500,MATCH("Kvalitetsgranskad:",Totalt!$B$1:$BP$1,0),FALSE)</f>
        <v>Nej</v>
      </c>
      <c r="E329" t="str">
        <f>VLOOKUP($B329,Miljö!$B$1:$AG$479,MATCH(E$3,Miljö!$B$1:$AK$1,0),FALSE)</f>
        <v>-</v>
      </c>
      <c r="F329">
        <f>VLOOKUP($B329,Miljö!$B$1:$AG$479,MATCH(F$3,Miljö!$B$1:$AK$1,0),FALSE)</f>
        <v>2.36</v>
      </c>
      <c r="G329">
        <f>VLOOKUP($B329,Miljö!$B$1:$AG$479,MATCH(G$3,Miljö!$B$1:$AK$1,0),FALSE)</f>
        <v>483.4</v>
      </c>
      <c r="H329">
        <f>VLOOKUP($B329,Miljö!$B$1:$AG$479,MATCH(H$3,Miljö!$B$1:$AK$1,0),FALSE)</f>
        <v>0.55000000000000004</v>
      </c>
      <c r="J329">
        <f>VLOOKUP($B329,Totalt!$B$1:$BP$500,MATCH("total el",Totalt!$B$1:$BP$1,0),FALSE)</f>
        <v>0</v>
      </c>
      <c r="L329" s="232">
        <f t="shared" si="6"/>
        <v>0</v>
      </c>
      <c r="M329" s="232">
        <f t="shared" si="6"/>
        <v>0</v>
      </c>
      <c r="N329" s="232">
        <f t="shared" si="6"/>
        <v>0</v>
      </c>
    </row>
    <row r="330" spans="1:14" x14ac:dyDescent="0.25">
      <c r="A330" t="s">
        <v>465</v>
      </c>
      <c r="B330" t="s">
        <v>466</v>
      </c>
      <c r="C330" t="str">
        <f>VLOOKUP($B330,Totalt!$B$1:$BP$500,MATCH("Kvalitetsgranskad:",Totalt!$B$1:$BP$1,0),FALSE)</f>
        <v>Ja</v>
      </c>
      <c r="E330" t="str">
        <f>VLOOKUP($B330,Miljö!$B$1:$AG$479,MATCH(E$3,Miljö!$B$1:$AK$1,0),FALSE)</f>
        <v>Nordisk residual</v>
      </c>
      <c r="F330">
        <f>VLOOKUP($B330,Miljö!$B$1:$AG$479,MATCH(F$3,Miljö!$B$1:$AK$1,0),FALSE)</f>
        <v>2.36</v>
      </c>
      <c r="G330">
        <f>VLOOKUP($B330,Miljö!$B$1:$AG$479,MATCH(G$3,Miljö!$B$1:$AK$1,0),FALSE)</f>
        <v>483.4</v>
      </c>
      <c r="H330">
        <f>VLOOKUP($B330,Miljö!$B$1:$AG$479,MATCH(H$3,Miljö!$B$1:$AK$1,0),FALSE)</f>
        <v>0.55000000000000004</v>
      </c>
      <c r="J330">
        <f>VLOOKUP($B330,Totalt!$B$1:$BP$500,MATCH("total el",Totalt!$B$1:$BP$1,0),FALSE)</f>
        <v>0.59499999999999997</v>
      </c>
      <c r="L330" s="232">
        <f t="shared" si="6"/>
        <v>1.4041999999999999</v>
      </c>
      <c r="M330" s="232">
        <f t="shared" si="6"/>
        <v>287.62299999999999</v>
      </c>
      <c r="N330" s="232">
        <f t="shared" si="6"/>
        <v>0.32724999999999999</v>
      </c>
    </row>
    <row r="331" spans="1:14" x14ac:dyDescent="0.25">
      <c r="A331" t="s">
        <v>467</v>
      </c>
      <c r="B331" t="s">
        <v>468</v>
      </c>
      <c r="C331" t="str">
        <f>VLOOKUP($B331,Totalt!$B$1:$BP$500,MATCH("Kvalitetsgranskad:",Totalt!$B$1:$BP$1,0),FALSE)</f>
        <v>Ja</v>
      </c>
      <c r="E331" t="str">
        <f>VLOOKUP($B331,Miljö!$B$1:$AG$479,MATCH(E$3,Miljö!$B$1:$AK$1,0),FALSE)</f>
        <v>'Ursprungsgaranterad'</v>
      </c>
      <c r="F331">
        <f>VLOOKUP($B331,Miljö!$B$1:$AG$479,MATCH(F$3,Miljö!$B$1:$AK$1,0),FALSE)</f>
        <v>0</v>
      </c>
      <c r="G331">
        <f>VLOOKUP($B331,Miljö!$B$1:$AG$479,MATCH(G$3,Miljö!$B$1:$AK$1,0),FALSE)</f>
        <v>0</v>
      </c>
      <c r="H331">
        <f>VLOOKUP($B331,Miljö!$B$1:$AG$479,MATCH(H$3,Miljö!$B$1:$AK$1,0),FALSE)</f>
        <v>0</v>
      </c>
      <c r="J331">
        <f>VLOOKUP($B331,Totalt!$B$1:$BP$500,MATCH("total el",Totalt!$B$1:$BP$1,0),FALSE)</f>
        <v>3.9E-2</v>
      </c>
      <c r="L331" s="232">
        <f t="shared" si="6"/>
        <v>0</v>
      </c>
      <c r="M331" s="232">
        <f t="shared" si="6"/>
        <v>0</v>
      </c>
      <c r="N331" s="232">
        <f t="shared" si="6"/>
        <v>0</v>
      </c>
    </row>
    <row r="332" spans="1:14" x14ac:dyDescent="0.25">
      <c r="A332" t="s">
        <v>467</v>
      </c>
      <c r="B332" t="s">
        <v>469</v>
      </c>
      <c r="C332" t="str">
        <f>VLOOKUP($B332,Totalt!$B$1:$BP$500,MATCH("Kvalitetsgranskad:",Totalt!$B$1:$BP$1,0),FALSE)</f>
        <v>Ja</v>
      </c>
      <c r="E332" t="str">
        <f>VLOOKUP($B332,Miljö!$B$1:$AG$479,MATCH(E$3,Miljö!$B$1:$AK$1,0),FALSE)</f>
        <v>'Ursprungsgaranterad'</v>
      </c>
      <c r="F332">
        <f>VLOOKUP($B332,Miljö!$B$1:$AG$479,MATCH(F$3,Miljö!$B$1:$AK$1,0),FALSE)</f>
        <v>0</v>
      </c>
      <c r="G332">
        <f>VLOOKUP($B332,Miljö!$B$1:$AG$479,MATCH(G$3,Miljö!$B$1:$AK$1,0),FALSE)</f>
        <v>0</v>
      </c>
      <c r="H332">
        <f>VLOOKUP($B332,Miljö!$B$1:$AG$479,MATCH(H$3,Miljö!$B$1:$AK$1,0),FALSE)</f>
        <v>0</v>
      </c>
      <c r="J332">
        <f>VLOOKUP($B332,Totalt!$B$1:$BP$500,MATCH("total el",Totalt!$B$1:$BP$1,0),FALSE)</f>
        <v>0.70950000000000002</v>
      </c>
      <c r="L332" s="232">
        <f t="shared" si="6"/>
        <v>0</v>
      </c>
      <c r="M332" s="232">
        <f t="shared" si="6"/>
        <v>0</v>
      </c>
      <c r="N332" s="232">
        <f t="shared" si="6"/>
        <v>0</v>
      </c>
    </row>
    <row r="333" spans="1:14" x14ac:dyDescent="0.25">
      <c r="A333" t="s">
        <v>467</v>
      </c>
      <c r="B333" t="s">
        <v>470</v>
      </c>
      <c r="C333" t="str">
        <f>VLOOKUP($B333,Totalt!$B$1:$BP$500,MATCH("Kvalitetsgranskad:",Totalt!$B$1:$BP$1,0),FALSE)</f>
        <v>Ja</v>
      </c>
      <c r="E333" t="str">
        <f>VLOOKUP($B333,Miljö!$B$1:$AG$479,MATCH(E$3,Miljö!$B$1:$AK$1,0),FALSE)</f>
        <v>'Ursprungsgarantier'</v>
      </c>
      <c r="F333">
        <f>VLOOKUP($B333,Miljö!$B$1:$AG$479,MATCH(F$3,Miljö!$B$1:$AK$1,0),FALSE)</f>
        <v>0</v>
      </c>
      <c r="G333">
        <f>VLOOKUP($B333,Miljö!$B$1:$AG$479,MATCH(G$3,Miljö!$B$1:$AK$1,0),FALSE)</f>
        <v>0</v>
      </c>
      <c r="H333">
        <f>VLOOKUP($B333,Miljö!$B$1:$AG$479,MATCH(H$3,Miljö!$B$1:$AK$1,0),FALSE)</f>
        <v>0</v>
      </c>
      <c r="J333">
        <f>VLOOKUP($B333,Totalt!$B$1:$BP$500,MATCH("total el",Totalt!$B$1:$BP$1,0),FALSE)</f>
        <v>2.6219999999999999</v>
      </c>
      <c r="L333" s="232">
        <f t="shared" si="6"/>
        <v>0</v>
      </c>
      <c r="M333" s="232">
        <f t="shared" si="6"/>
        <v>0</v>
      </c>
      <c r="N333" s="232">
        <f t="shared" si="6"/>
        <v>0</v>
      </c>
    </row>
    <row r="334" spans="1:14" x14ac:dyDescent="0.25">
      <c r="A334" t="s">
        <v>467</v>
      </c>
      <c r="B334" t="s">
        <v>471</v>
      </c>
      <c r="C334" t="str">
        <f>VLOOKUP($B334,Totalt!$B$1:$BP$500,MATCH("Kvalitetsgranskad:",Totalt!$B$1:$BP$1,0),FALSE)</f>
        <v>Ja</v>
      </c>
      <c r="E334" t="str">
        <f>VLOOKUP($B334,Miljö!$B$1:$AG$479,MATCH(E$3,Miljö!$B$1:$AK$1,0),FALSE)</f>
        <v>'Ursprungsgaranterad'</v>
      </c>
      <c r="F334">
        <f>VLOOKUP($B334,Miljö!$B$1:$AG$479,MATCH(F$3,Miljö!$B$1:$AK$1,0),FALSE)</f>
        <v>0</v>
      </c>
      <c r="G334">
        <f>VLOOKUP($B334,Miljö!$B$1:$AG$479,MATCH(G$3,Miljö!$B$1:$AK$1,0),FALSE)</f>
        <v>0</v>
      </c>
      <c r="H334">
        <f>VLOOKUP($B334,Miljö!$B$1:$AG$479,MATCH(H$3,Miljö!$B$1:$AK$1,0),FALSE)</f>
        <v>0</v>
      </c>
      <c r="J334">
        <f>VLOOKUP($B334,Totalt!$B$1:$BP$500,MATCH("total el",Totalt!$B$1:$BP$1,0),FALSE)</f>
        <v>7.8700000000000006E-2</v>
      </c>
      <c r="L334" s="232">
        <f t="shared" si="6"/>
        <v>0</v>
      </c>
      <c r="M334" s="232">
        <f t="shared" si="6"/>
        <v>0</v>
      </c>
      <c r="N334" s="232">
        <f t="shared" si="6"/>
        <v>0</v>
      </c>
    </row>
    <row r="335" spans="1:14" x14ac:dyDescent="0.25">
      <c r="A335" t="s">
        <v>472</v>
      </c>
      <c r="B335" t="s">
        <v>11</v>
      </c>
      <c r="C335" t="str">
        <f>VLOOKUP($B335,Totalt!$B$1:$BP$500,MATCH("Kvalitetsgranskad:",Totalt!$B$1:$BP$1,0),FALSE)</f>
        <v>Ja</v>
      </c>
      <c r="E335" t="str">
        <f>VLOOKUP($B335,Miljö!$B$1:$AG$479,MATCH(E$3,Miljö!$B$1:$AK$1,0),FALSE)</f>
        <v>Nordisk residual</v>
      </c>
      <c r="F335">
        <f>VLOOKUP($B335,Miljö!$B$1:$AG$479,MATCH(F$3,Miljö!$B$1:$AK$1,0),FALSE)</f>
        <v>2.36</v>
      </c>
      <c r="G335">
        <f>VLOOKUP($B335,Miljö!$B$1:$AG$479,MATCH(G$3,Miljö!$B$1:$AK$1,0),FALSE)</f>
        <v>483.4</v>
      </c>
      <c r="H335">
        <f>VLOOKUP($B335,Miljö!$B$1:$AG$479,MATCH(H$3,Miljö!$B$1:$AK$1,0),FALSE)</f>
        <v>0.55000000000000004</v>
      </c>
      <c r="J335">
        <f>VLOOKUP($B335,Totalt!$B$1:$BP$500,MATCH("total el",Totalt!$B$1:$BP$1,0),FALSE)</f>
        <v>3.1</v>
      </c>
      <c r="L335" s="232">
        <f t="shared" si="6"/>
        <v>7.3159999999999998</v>
      </c>
      <c r="M335" s="232">
        <f t="shared" si="6"/>
        <v>1498.54</v>
      </c>
      <c r="N335" s="232">
        <f t="shared" si="6"/>
        <v>1.7050000000000003</v>
      </c>
    </row>
    <row r="336" spans="1:14" x14ac:dyDescent="0.25">
      <c r="A336" t="s">
        <v>472</v>
      </c>
      <c r="B336" t="s">
        <v>473</v>
      </c>
      <c r="C336" t="str">
        <f>VLOOKUP($B336,Totalt!$B$1:$BP$500,MATCH("Kvalitetsgranskad:",Totalt!$B$1:$BP$1,0),FALSE)</f>
        <v>Nej</v>
      </c>
      <c r="E336" t="str">
        <f>VLOOKUP($B336,Miljö!$B$1:$AG$479,MATCH(E$3,Miljö!$B$1:$AK$1,0),FALSE)</f>
        <v>-</v>
      </c>
      <c r="F336">
        <f>VLOOKUP($B336,Miljö!$B$1:$AG$479,MATCH(F$3,Miljö!$B$1:$AK$1,0),FALSE)</f>
        <v>2.36</v>
      </c>
      <c r="G336">
        <f>VLOOKUP($B336,Miljö!$B$1:$AG$479,MATCH(G$3,Miljö!$B$1:$AK$1,0),FALSE)</f>
        <v>483.4</v>
      </c>
      <c r="H336">
        <f>VLOOKUP($B336,Miljö!$B$1:$AG$479,MATCH(H$3,Miljö!$B$1:$AK$1,0),FALSE)</f>
        <v>0.55000000000000004</v>
      </c>
      <c r="J336">
        <f>VLOOKUP($B336,Totalt!$B$1:$BP$500,MATCH("total el",Totalt!$B$1:$BP$1,0),FALSE)</f>
        <v>0</v>
      </c>
      <c r="L336" s="232">
        <f t="shared" si="6"/>
        <v>0</v>
      </c>
      <c r="M336" s="232">
        <f t="shared" si="6"/>
        <v>0</v>
      </c>
      <c r="N336" s="232">
        <f t="shared" si="6"/>
        <v>0</v>
      </c>
    </row>
    <row r="337" spans="1:14" x14ac:dyDescent="0.25">
      <c r="A337" t="s">
        <v>472</v>
      </c>
      <c r="B337" t="s">
        <v>276</v>
      </c>
      <c r="C337" t="str">
        <f>VLOOKUP($B337,Totalt!$B$1:$BP$500,MATCH("Kvalitetsgranskad:",Totalt!$B$1:$BP$1,0),FALSE)</f>
        <v>Ja</v>
      </c>
      <c r="E337" t="str">
        <f>VLOOKUP($B337,Miljö!$B$1:$AG$479,MATCH(E$3,Miljö!$B$1:$AK$1,0),FALSE)</f>
        <v>Nordisk residual</v>
      </c>
      <c r="F337">
        <f>VLOOKUP($B337,Miljö!$B$1:$AG$479,MATCH(F$3,Miljö!$B$1:$AK$1,0),FALSE)</f>
        <v>2.36</v>
      </c>
      <c r="G337">
        <f>VLOOKUP($B337,Miljö!$B$1:$AG$479,MATCH(G$3,Miljö!$B$1:$AK$1,0),FALSE)</f>
        <v>483.4</v>
      </c>
      <c r="H337">
        <f>VLOOKUP($B337,Miljö!$B$1:$AG$479,MATCH(H$3,Miljö!$B$1:$AK$1,0),FALSE)</f>
        <v>0.55000000000000004</v>
      </c>
      <c r="J337">
        <f>VLOOKUP($B337,Totalt!$B$1:$BP$500,MATCH("total el",Totalt!$B$1:$BP$1,0),FALSE)</f>
        <v>0.2</v>
      </c>
      <c r="L337" s="232">
        <f t="shared" si="6"/>
        <v>0.47199999999999998</v>
      </c>
      <c r="M337" s="232">
        <f t="shared" si="6"/>
        <v>96.68</v>
      </c>
      <c r="N337" s="232">
        <f t="shared" si="6"/>
        <v>0.11000000000000001</v>
      </c>
    </row>
    <row r="338" spans="1:14" x14ac:dyDescent="0.25">
      <c r="A338" t="s">
        <v>474</v>
      </c>
      <c r="B338" t="s">
        <v>475</v>
      </c>
      <c r="C338" t="str">
        <f>VLOOKUP($B338,Totalt!$B$1:$BP$500,MATCH("Kvalitetsgranskad:",Totalt!$B$1:$BP$1,0),FALSE)</f>
        <v>Ja</v>
      </c>
      <c r="E338" t="str">
        <f>VLOOKUP($B338,Miljö!$B$1:$AG$479,MATCH(E$3,Miljö!$B$1:$AK$1,0),FALSE)</f>
        <v>'Vattenfalls elmix'</v>
      </c>
      <c r="F338">
        <f>VLOOKUP($B338,Miljö!$B$1:$AG$479,MATCH(F$3,Miljö!$B$1:$AK$1,0),FALSE)</f>
        <v>2.36</v>
      </c>
      <c r="G338">
        <f>VLOOKUP($B338,Miljö!$B$1:$AG$479,MATCH(G$3,Miljö!$B$1:$AK$1,0),FALSE)</f>
        <v>5.69</v>
      </c>
      <c r="H338">
        <f>VLOOKUP($B338,Miljö!$B$1:$AG$479,MATCH(H$3,Miljö!$B$1:$AK$1,0),FALSE)</f>
        <v>0</v>
      </c>
      <c r="J338">
        <f>VLOOKUP($B338,Totalt!$B$1:$BP$500,MATCH("total el",Totalt!$B$1:$BP$1,0),FALSE)</f>
        <v>0.625</v>
      </c>
      <c r="L338" s="232">
        <f t="shared" si="6"/>
        <v>1.4749999999999999</v>
      </c>
      <c r="M338" s="232">
        <f t="shared" si="6"/>
        <v>3.5562500000000004</v>
      </c>
      <c r="N338" s="232">
        <f t="shared" si="6"/>
        <v>0</v>
      </c>
    </row>
    <row r="339" spans="1:14" x14ac:dyDescent="0.25">
      <c r="A339" t="s">
        <v>474</v>
      </c>
      <c r="B339" t="s">
        <v>476</v>
      </c>
      <c r="C339" t="str">
        <f>VLOOKUP($B339,Totalt!$B$1:$BP$500,MATCH("Kvalitetsgranskad:",Totalt!$B$1:$BP$1,0),FALSE)</f>
        <v>Ja</v>
      </c>
      <c r="E339" t="str">
        <f>VLOOKUP($B339,Miljö!$B$1:$AG$479,MATCH(E$3,Miljö!$B$1:$AK$1,0),FALSE)</f>
        <v>'Egenproducerad bioel'</v>
      </c>
      <c r="F339">
        <f>VLOOKUP($B339,Miljö!$B$1:$AG$479,MATCH(F$3,Miljö!$B$1:$AK$1,0),FALSE)</f>
        <v>0.05</v>
      </c>
      <c r="G339">
        <f>VLOOKUP($B339,Miljö!$B$1:$AG$479,MATCH(G$3,Miljö!$B$1:$AK$1,0),FALSE)</f>
        <v>0</v>
      </c>
      <c r="H339">
        <f>VLOOKUP($B339,Miljö!$B$1:$AG$479,MATCH(H$3,Miljö!$B$1:$AK$1,0),FALSE)</f>
        <v>0</v>
      </c>
      <c r="J339">
        <f>VLOOKUP($B339,Totalt!$B$1:$BP$500,MATCH("total el",Totalt!$B$1:$BP$1,0),FALSE)</f>
        <v>18.6328</v>
      </c>
      <c r="L339" s="232">
        <f t="shared" si="6"/>
        <v>0.93164000000000002</v>
      </c>
      <c r="M339" s="232">
        <f t="shared" si="6"/>
        <v>0</v>
      </c>
      <c r="N339" s="232">
        <f t="shared" si="6"/>
        <v>0</v>
      </c>
    </row>
    <row r="340" spans="1:14" x14ac:dyDescent="0.25">
      <c r="A340" t="s">
        <v>474</v>
      </c>
      <c r="B340" t="s">
        <v>477</v>
      </c>
      <c r="C340" t="str">
        <f>VLOOKUP($B340,Totalt!$B$1:$BP$500,MATCH("Kvalitetsgranskad:",Totalt!$B$1:$BP$1,0),FALSE)</f>
        <v>Ja</v>
      </c>
      <c r="E340" t="str">
        <f>VLOOKUP($B340,Miljö!$B$1:$AG$479,MATCH(E$3,Miljö!$B$1:$AK$1,0),FALSE)</f>
        <v>'Vattenfall elmix utan spec energikälla'</v>
      </c>
      <c r="F340">
        <f>VLOOKUP($B340,Miljö!$B$1:$AG$479,MATCH(F$3,Miljö!$B$1:$AK$1,0),FALSE)</f>
        <v>2.36</v>
      </c>
      <c r="G340">
        <f>VLOOKUP($B340,Miljö!$B$1:$AG$479,MATCH(G$3,Miljö!$B$1:$AK$1,0),FALSE)</f>
        <v>5.69</v>
      </c>
      <c r="H340">
        <f>VLOOKUP($B340,Miljö!$B$1:$AG$479,MATCH(H$3,Miljö!$B$1:$AK$1,0),FALSE)</f>
        <v>0.55000000000000004</v>
      </c>
      <c r="J340">
        <f>VLOOKUP($B340,Totalt!$B$1:$BP$500,MATCH("total el",Totalt!$B$1:$BP$1,0),FALSE)</f>
        <v>4.45</v>
      </c>
      <c r="L340" s="232">
        <f t="shared" si="6"/>
        <v>10.502000000000001</v>
      </c>
      <c r="M340" s="232">
        <f t="shared" si="6"/>
        <v>25.320500000000003</v>
      </c>
      <c r="N340" s="232">
        <f t="shared" si="6"/>
        <v>2.4475000000000002</v>
      </c>
    </row>
    <row r="341" spans="1:14" x14ac:dyDescent="0.25">
      <c r="A341" t="s">
        <v>474</v>
      </c>
      <c r="B341" t="s">
        <v>478</v>
      </c>
      <c r="C341" t="str">
        <f>VLOOKUP($B341,Totalt!$B$1:$BP$500,MATCH("Kvalitetsgranskad:",Totalt!$B$1:$BP$1,0),FALSE)</f>
        <v>Ja</v>
      </c>
      <c r="E341" t="str">
        <f>VLOOKUP($B341,Miljö!$B$1:$AG$479,MATCH(E$3,Miljö!$B$1:$AK$1,0),FALSE)</f>
        <v>'Vattenfalls elmix. ej specificerad ursprungskälla</v>
      </c>
      <c r="F341">
        <f>VLOOKUP($B341,Miljö!$B$1:$AG$479,MATCH(F$3,Miljö!$B$1:$AK$1,0),FALSE)</f>
        <v>2.36</v>
      </c>
      <c r="G341">
        <f>VLOOKUP($B341,Miljö!$B$1:$AG$479,MATCH(G$3,Miljö!$B$1:$AK$1,0),FALSE)</f>
        <v>5.69</v>
      </c>
      <c r="H341">
        <f>VLOOKUP($B341,Miljö!$B$1:$AG$479,MATCH(H$3,Miljö!$B$1:$AK$1,0),FALSE)</f>
        <v>0</v>
      </c>
      <c r="J341">
        <f>VLOOKUP($B341,Totalt!$B$1:$BP$500,MATCH("total el",Totalt!$B$1:$BP$1,0),FALSE)</f>
        <v>0.39</v>
      </c>
      <c r="L341" s="232">
        <f t="shared" si="6"/>
        <v>0.9204</v>
      </c>
      <c r="M341" s="232">
        <f t="shared" si="6"/>
        <v>2.2191000000000001</v>
      </c>
      <c r="N341" s="232">
        <f t="shared" si="6"/>
        <v>0</v>
      </c>
    </row>
    <row r="342" spans="1:14" x14ac:dyDescent="0.25">
      <c r="A342" t="s">
        <v>474</v>
      </c>
      <c r="B342" t="s">
        <v>479</v>
      </c>
      <c r="C342" t="str">
        <f>VLOOKUP($B342,Totalt!$B$1:$BP$500,MATCH("Kvalitetsgranskad:",Totalt!$B$1:$BP$1,0),FALSE)</f>
        <v>Ja</v>
      </c>
      <c r="E342" t="str">
        <f>VLOOKUP($B342,Miljö!$B$1:$AG$479,MATCH(E$3,Miljö!$B$1:$AK$1,0),FALSE)</f>
        <v>'Vattenfall restmix'</v>
      </c>
      <c r="F342">
        <f>VLOOKUP($B342,Miljö!$B$1:$AG$479,MATCH(F$3,Miljö!$B$1:$AK$1,0),FALSE)</f>
        <v>1.9</v>
      </c>
      <c r="G342">
        <f>VLOOKUP($B342,Miljö!$B$1:$AG$479,MATCH(G$3,Miljö!$B$1:$AK$1,0),FALSE)</f>
        <v>5.69</v>
      </c>
      <c r="H342">
        <f>VLOOKUP($B342,Miljö!$B$1:$AG$479,MATCH(H$3,Miljö!$B$1:$AK$1,0),FALSE)</f>
        <v>0</v>
      </c>
      <c r="J342">
        <f>VLOOKUP($B342,Totalt!$B$1:$BP$500,MATCH("total el",Totalt!$B$1:$BP$1,0),FALSE)</f>
        <v>2</v>
      </c>
      <c r="L342" s="232">
        <f t="shared" si="6"/>
        <v>3.8</v>
      </c>
      <c r="M342" s="232">
        <f t="shared" si="6"/>
        <v>11.38</v>
      </c>
      <c r="N342" s="232">
        <f t="shared" si="6"/>
        <v>0</v>
      </c>
    </row>
    <row r="343" spans="1:14" x14ac:dyDescent="0.25">
      <c r="A343" t="s">
        <v>474</v>
      </c>
      <c r="B343" t="s">
        <v>480</v>
      </c>
      <c r="C343" t="str">
        <f>VLOOKUP($B343,Totalt!$B$1:$BP$500,MATCH("Kvalitetsgranskad:",Totalt!$B$1:$BP$1,0),FALSE)</f>
        <v>Ja</v>
      </c>
      <c r="E343" t="str">
        <f>VLOOKUP($B343,Miljö!$B$1:$AG$479,MATCH(E$3,Miljö!$B$1:$AK$1,0),FALSE)</f>
        <v>'Egenproducerad bio el'</v>
      </c>
      <c r="F343">
        <f>VLOOKUP($B343,Miljö!$B$1:$AG$479,MATCH(F$3,Miljö!$B$1:$AK$1,0),FALSE)</f>
        <v>0.05</v>
      </c>
      <c r="G343">
        <f>VLOOKUP($B343,Miljö!$B$1:$AG$479,MATCH(G$3,Miljö!$B$1:$AK$1,0),FALSE)</f>
        <v>0</v>
      </c>
      <c r="H343">
        <f>VLOOKUP($B343,Miljö!$B$1:$AG$479,MATCH(H$3,Miljö!$B$1:$AK$1,0),FALSE)</f>
        <v>0.55000000000000004</v>
      </c>
      <c r="J343">
        <f>VLOOKUP($B343,Totalt!$B$1:$BP$500,MATCH("total el",Totalt!$B$1:$BP$1,0),FALSE)</f>
        <v>8.2707499999999996</v>
      </c>
      <c r="L343" s="232">
        <f t="shared" si="6"/>
        <v>0.4135375</v>
      </c>
      <c r="M343" s="232">
        <f t="shared" si="6"/>
        <v>0</v>
      </c>
      <c r="N343" s="232">
        <f t="shared" si="6"/>
        <v>4.5489125000000001</v>
      </c>
    </row>
    <row r="344" spans="1:14" x14ac:dyDescent="0.25">
      <c r="A344" t="s">
        <v>474</v>
      </c>
      <c r="B344" t="s">
        <v>481</v>
      </c>
      <c r="C344" t="str">
        <f>VLOOKUP($B344,Totalt!$B$1:$BP$500,MATCH("Kvalitetsgranskad:",Totalt!$B$1:$BP$1,0),FALSE)</f>
        <v>Ja</v>
      </c>
      <c r="E344" t="str">
        <f>VLOOKUP($B344,Miljö!$B$1:$AG$479,MATCH(E$3,Miljö!$B$1:$AK$1,0),FALSE)</f>
        <v>'egenproducerad el. biobränsle'</v>
      </c>
      <c r="F344">
        <f>VLOOKUP($B344,Miljö!$B$1:$AG$479,MATCH(F$3,Miljö!$B$1:$AK$1,0),FALSE)</f>
        <v>0.05</v>
      </c>
      <c r="G344">
        <f>VLOOKUP($B344,Miljö!$B$1:$AG$479,MATCH(G$3,Miljö!$B$1:$AK$1,0),FALSE)</f>
        <v>0</v>
      </c>
      <c r="H344">
        <f>VLOOKUP($B344,Miljö!$B$1:$AG$479,MATCH(H$3,Miljö!$B$1:$AK$1,0),FALSE)</f>
        <v>0</v>
      </c>
      <c r="J344">
        <f>VLOOKUP($B344,Totalt!$B$1:$BP$500,MATCH("total el",Totalt!$B$1:$BP$1,0),FALSE)</f>
        <v>13.4163</v>
      </c>
      <c r="L344" s="232">
        <f t="shared" si="6"/>
        <v>0.67081500000000005</v>
      </c>
      <c r="M344" s="232">
        <f t="shared" si="6"/>
        <v>0</v>
      </c>
      <c r="N344" s="232">
        <f t="shared" si="6"/>
        <v>0</v>
      </c>
    </row>
    <row r="345" spans="1:14" x14ac:dyDescent="0.25">
      <c r="A345" t="s">
        <v>474</v>
      </c>
      <c r="B345" t="s">
        <v>482</v>
      </c>
      <c r="C345" t="str">
        <f>VLOOKUP($B345,Totalt!$B$1:$BP$500,MATCH("Kvalitetsgranskad:",Totalt!$B$1:$BP$1,0),FALSE)</f>
        <v>Ja</v>
      </c>
      <c r="E345" t="str">
        <f>VLOOKUP($B345,Miljö!$B$1:$AG$479,MATCH(E$3,Miljö!$B$1:$AK$1,0),FALSE)</f>
        <v>'Vattenfalls elmix ospec energikälla'</v>
      </c>
      <c r="F345">
        <f>VLOOKUP($B345,Miljö!$B$1:$AG$479,MATCH(F$3,Miljö!$B$1:$AK$1,0),FALSE)</f>
        <v>2.36</v>
      </c>
      <c r="G345">
        <f>VLOOKUP($B345,Miljö!$B$1:$AG$479,MATCH(G$3,Miljö!$B$1:$AK$1,0),FALSE)</f>
        <v>5.69</v>
      </c>
      <c r="H345">
        <f>VLOOKUP($B345,Miljö!$B$1:$AG$479,MATCH(H$3,Miljö!$B$1:$AK$1,0),FALSE)</f>
        <v>0.55000000000000004</v>
      </c>
      <c r="J345">
        <f>VLOOKUP($B345,Totalt!$B$1:$BP$500,MATCH("total el",Totalt!$B$1:$BP$1,0),FALSE)</f>
        <v>0.53439999999999999</v>
      </c>
      <c r="L345" s="232">
        <f t="shared" si="6"/>
        <v>1.2611839999999999</v>
      </c>
      <c r="M345" s="232">
        <f t="shared" si="6"/>
        <v>3.0407360000000003</v>
      </c>
      <c r="N345" s="232">
        <f t="shared" si="6"/>
        <v>0.29392000000000001</v>
      </c>
    </row>
    <row r="346" spans="1:14" x14ac:dyDescent="0.25">
      <c r="A346" t="s">
        <v>474</v>
      </c>
      <c r="B346" t="s">
        <v>483</v>
      </c>
      <c r="C346" t="str">
        <f>VLOOKUP($B346,Totalt!$B$1:$BP$500,MATCH("Kvalitetsgranskad:",Totalt!$B$1:$BP$1,0),FALSE)</f>
        <v>Ja</v>
      </c>
      <c r="E346" t="str">
        <f>VLOOKUP($B346,Miljö!$B$1:$AG$479,MATCH(E$3,Miljö!$B$1:$AK$1,0),FALSE)</f>
        <v>'Vattenfall restmix'</v>
      </c>
      <c r="F346">
        <f>VLOOKUP($B346,Miljö!$B$1:$AG$479,MATCH(F$3,Miljö!$B$1:$AK$1,0),FALSE)</f>
        <v>1.9</v>
      </c>
      <c r="G346">
        <f>VLOOKUP($B346,Miljö!$B$1:$AG$479,MATCH(G$3,Miljö!$B$1:$AK$1,0),FALSE)</f>
        <v>5.69</v>
      </c>
      <c r="H346">
        <f>VLOOKUP($B346,Miljö!$B$1:$AG$479,MATCH(H$3,Miljö!$B$1:$AK$1,0),FALSE)</f>
        <v>0</v>
      </c>
      <c r="J346">
        <f>VLOOKUP($B346,Totalt!$B$1:$BP$500,MATCH("total el",Totalt!$B$1:$BP$1,0),FALSE)</f>
        <v>0.2</v>
      </c>
      <c r="L346" s="232">
        <f t="shared" si="6"/>
        <v>0.38</v>
      </c>
      <c r="M346" s="232">
        <f t="shared" si="6"/>
        <v>1.1380000000000001</v>
      </c>
      <c r="N346" s="232">
        <f t="shared" si="6"/>
        <v>0</v>
      </c>
    </row>
    <row r="347" spans="1:14" x14ac:dyDescent="0.25">
      <c r="A347" t="s">
        <v>474</v>
      </c>
      <c r="B347" t="s">
        <v>484</v>
      </c>
      <c r="C347" t="str">
        <f>VLOOKUP($B347,Totalt!$B$1:$BP$500,MATCH("Kvalitetsgranskad:",Totalt!$B$1:$BP$1,0),FALSE)</f>
        <v>Ja</v>
      </c>
      <c r="E347" t="str">
        <f>VLOOKUP($B347,Miljö!$B$1:$AG$479,MATCH(E$3,Miljö!$B$1:$AK$1,0),FALSE)</f>
        <v>'Vattenfall restmix'</v>
      </c>
      <c r="F347">
        <f>VLOOKUP($B347,Miljö!$B$1:$AG$479,MATCH(F$3,Miljö!$B$1:$AK$1,0),FALSE)</f>
        <v>1.9</v>
      </c>
      <c r="G347">
        <f>VLOOKUP($B347,Miljö!$B$1:$AG$479,MATCH(G$3,Miljö!$B$1:$AK$1,0),FALSE)</f>
        <v>5.69</v>
      </c>
      <c r="H347">
        <f>VLOOKUP($B347,Miljö!$B$1:$AG$479,MATCH(H$3,Miljö!$B$1:$AK$1,0),FALSE)</f>
        <v>0</v>
      </c>
      <c r="J347">
        <f>VLOOKUP($B347,Totalt!$B$1:$BP$500,MATCH("total el",Totalt!$B$1:$BP$1,0),FALSE)</f>
        <v>131.11320000000001</v>
      </c>
      <c r="L347" s="232">
        <f t="shared" si="6"/>
        <v>249.11508000000001</v>
      </c>
      <c r="M347" s="232">
        <f t="shared" si="6"/>
        <v>746.03410800000006</v>
      </c>
      <c r="N347" s="232">
        <f t="shared" si="6"/>
        <v>0</v>
      </c>
    </row>
    <row r="348" spans="1:14" x14ac:dyDescent="0.25">
      <c r="A348" t="s">
        <v>474</v>
      </c>
      <c r="B348" t="s">
        <v>485</v>
      </c>
      <c r="C348" t="str">
        <f>VLOOKUP($B348,Totalt!$B$1:$BP$500,MATCH("Kvalitetsgranskad:",Totalt!$B$1:$BP$1,0),FALSE)</f>
        <v>Ja</v>
      </c>
      <c r="E348" t="str">
        <f>VLOOKUP($B348,Miljö!$B$1:$AG$479,MATCH(E$3,Miljö!$B$1:$AK$1,0),FALSE)</f>
        <v>'Vattenfalls elmix. '</v>
      </c>
      <c r="F348">
        <f>VLOOKUP($B348,Miljö!$B$1:$AG$479,MATCH(F$3,Miljö!$B$1:$AK$1,0),FALSE)</f>
        <v>2.36</v>
      </c>
      <c r="G348">
        <f>VLOOKUP($B348,Miljö!$B$1:$AG$479,MATCH(G$3,Miljö!$B$1:$AK$1,0),FALSE)</f>
        <v>5.69</v>
      </c>
      <c r="H348">
        <f>VLOOKUP($B348,Miljö!$B$1:$AG$479,MATCH(H$3,Miljö!$B$1:$AK$1,0),FALSE)</f>
        <v>0.55000000000000004</v>
      </c>
      <c r="J348">
        <f>VLOOKUP($B348,Totalt!$B$1:$BP$500,MATCH("total el",Totalt!$B$1:$BP$1,0),FALSE)</f>
        <v>1.1000000000000001</v>
      </c>
      <c r="L348" s="232">
        <f t="shared" si="6"/>
        <v>2.5960000000000001</v>
      </c>
      <c r="M348" s="232">
        <f t="shared" si="6"/>
        <v>6.2590000000000012</v>
      </c>
      <c r="N348" s="232">
        <f t="shared" si="6"/>
        <v>0.60500000000000009</v>
      </c>
    </row>
    <row r="349" spans="1:14" x14ac:dyDescent="0.25">
      <c r="A349" t="s">
        <v>474</v>
      </c>
      <c r="B349" t="s">
        <v>486</v>
      </c>
      <c r="C349" t="str">
        <f>VLOOKUP($B349,Totalt!$B$1:$BP$500,MATCH("Kvalitetsgranskad:",Totalt!$B$1:$BP$1,0),FALSE)</f>
        <v>Ja</v>
      </c>
      <c r="E349" t="str">
        <f>VLOOKUP($B349,Miljö!$B$1:$AG$479,MATCH(E$3,Miljö!$B$1:$AK$1,0),FALSE)</f>
        <v>'Vattenfalls elmix'</v>
      </c>
      <c r="F349">
        <f>VLOOKUP($B349,Miljö!$B$1:$AG$479,MATCH(F$3,Miljö!$B$1:$AK$1,0),FALSE)</f>
        <v>2.36</v>
      </c>
      <c r="G349">
        <f>VLOOKUP($B349,Miljö!$B$1:$AG$479,MATCH(G$3,Miljö!$B$1:$AK$1,0),FALSE)</f>
        <v>5.69</v>
      </c>
      <c r="H349">
        <f>VLOOKUP($B349,Miljö!$B$1:$AG$479,MATCH(H$3,Miljö!$B$1:$AK$1,0),FALSE)</f>
        <v>0</v>
      </c>
      <c r="J349">
        <f>VLOOKUP($B349,Totalt!$B$1:$BP$500,MATCH("total el",Totalt!$B$1:$BP$1,0),FALSE)</f>
        <v>0.67</v>
      </c>
      <c r="L349" s="232">
        <f t="shared" si="6"/>
        <v>1.5811999999999999</v>
      </c>
      <c r="M349" s="232">
        <f t="shared" si="6"/>
        <v>3.8123000000000005</v>
      </c>
      <c r="N349" s="232">
        <f t="shared" si="6"/>
        <v>0</v>
      </c>
    </row>
    <row r="350" spans="1:14" x14ac:dyDescent="0.25">
      <c r="A350" t="s">
        <v>487</v>
      </c>
      <c r="B350" t="s">
        <v>488</v>
      </c>
      <c r="C350" t="str">
        <f>VLOOKUP($B350,Totalt!$B$1:$BP$500,MATCH("Kvalitetsgranskad:",Totalt!$B$1:$BP$1,0),FALSE)</f>
        <v>Ja</v>
      </c>
      <c r="E350" t="str">
        <f>VLOOKUP($B350,Miljö!$B$1:$AG$479,MATCH(E$3,Miljö!$B$1:$AK$1,0),FALSE)</f>
        <v>Nordisk residual</v>
      </c>
      <c r="F350">
        <f>VLOOKUP($B350,Miljö!$B$1:$AG$479,MATCH(F$3,Miljö!$B$1:$AK$1,0),FALSE)</f>
        <v>2.36</v>
      </c>
      <c r="G350">
        <f>VLOOKUP($B350,Miljö!$B$1:$AG$479,MATCH(G$3,Miljö!$B$1:$AK$1,0),FALSE)</f>
        <v>483.4</v>
      </c>
      <c r="H350">
        <f>VLOOKUP($B350,Miljö!$B$1:$AG$479,MATCH(H$3,Miljö!$B$1:$AK$1,0),FALSE)</f>
        <v>0.55000000000000004</v>
      </c>
      <c r="J350">
        <f>VLOOKUP($B350,Totalt!$B$1:$BP$500,MATCH("total el",Totalt!$B$1:$BP$1,0),FALSE)</f>
        <v>0.1</v>
      </c>
      <c r="L350" s="232">
        <f t="shared" si="6"/>
        <v>0.23599999999999999</v>
      </c>
      <c r="M350" s="232">
        <f t="shared" si="6"/>
        <v>48.34</v>
      </c>
      <c r="N350" s="232">
        <f t="shared" si="6"/>
        <v>5.5000000000000007E-2</v>
      </c>
    </row>
    <row r="351" spans="1:14" x14ac:dyDescent="0.25">
      <c r="A351" t="s">
        <v>487</v>
      </c>
      <c r="B351" t="s">
        <v>489</v>
      </c>
      <c r="C351" t="str">
        <f>VLOOKUP($B351,Totalt!$B$1:$BP$500,MATCH("Kvalitetsgranskad:",Totalt!$B$1:$BP$1,0),FALSE)</f>
        <v>Ja</v>
      </c>
      <c r="E351" t="str">
        <f>VLOOKUP($B351,Miljö!$B$1:$AG$479,MATCH(E$3,Miljö!$B$1:$AK$1,0),FALSE)</f>
        <v>Nordisk residual</v>
      </c>
      <c r="F351">
        <f>VLOOKUP($B351,Miljö!$B$1:$AG$479,MATCH(F$3,Miljö!$B$1:$AK$1,0),FALSE)</f>
        <v>2.36</v>
      </c>
      <c r="G351">
        <f>VLOOKUP($B351,Miljö!$B$1:$AG$479,MATCH(G$3,Miljö!$B$1:$AK$1,0),FALSE)</f>
        <v>483.4</v>
      </c>
      <c r="H351">
        <f>VLOOKUP($B351,Miljö!$B$1:$AG$479,MATCH(H$3,Miljö!$B$1:$AK$1,0),FALSE)</f>
        <v>0.55000000000000004</v>
      </c>
      <c r="J351">
        <f>VLOOKUP($B351,Totalt!$B$1:$BP$500,MATCH("total el",Totalt!$B$1:$BP$1,0),FALSE)</f>
        <v>0.1</v>
      </c>
      <c r="L351" s="232">
        <f t="shared" si="6"/>
        <v>0.23599999999999999</v>
      </c>
      <c r="M351" s="232">
        <f t="shared" si="6"/>
        <v>48.34</v>
      </c>
      <c r="N351" s="232">
        <f t="shared" si="6"/>
        <v>5.5000000000000007E-2</v>
      </c>
    </row>
    <row r="352" spans="1:14" x14ac:dyDescent="0.25">
      <c r="A352" t="s">
        <v>487</v>
      </c>
      <c r="B352" t="s">
        <v>490</v>
      </c>
      <c r="C352" t="str">
        <f>VLOOKUP($B352,Totalt!$B$1:$BP$500,MATCH("Kvalitetsgranskad:",Totalt!$B$1:$BP$1,0),FALSE)</f>
        <v>Ja</v>
      </c>
      <c r="E352" t="str">
        <f>VLOOKUP($B352,Miljö!$B$1:$AG$479,MATCH(E$3,Miljö!$B$1:$AK$1,0),FALSE)</f>
        <v>Nordisk residual</v>
      </c>
      <c r="F352">
        <f>VLOOKUP($B352,Miljö!$B$1:$AG$479,MATCH(F$3,Miljö!$B$1:$AK$1,0),FALSE)</f>
        <v>2.36</v>
      </c>
      <c r="G352">
        <f>VLOOKUP($B352,Miljö!$B$1:$AG$479,MATCH(G$3,Miljö!$B$1:$AK$1,0),FALSE)</f>
        <v>483.4</v>
      </c>
      <c r="H352">
        <f>VLOOKUP($B352,Miljö!$B$1:$AG$479,MATCH(H$3,Miljö!$B$1:$AK$1,0),FALSE)</f>
        <v>0.55000000000000004</v>
      </c>
      <c r="J352">
        <f>VLOOKUP($B352,Totalt!$B$1:$BP$500,MATCH("total el",Totalt!$B$1:$BP$1,0),FALSE)</f>
        <v>4.3563499999999999</v>
      </c>
      <c r="L352" s="232">
        <f t="shared" si="6"/>
        <v>10.280985999999999</v>
      </c>
      <c r="M352" s="232">
        <f t="shared" si="6"/>
        <v>2105.85959</v>
      </c>
      <c r="N352" s="232">
        <f t="shared" si="6"/>
        <v>2.3959925000000002</v>
      </c>
    </row>
    <row r="353" spans="1:14" x14ac:dyDescent="0.25">
      <c r="A353" t="s">
        <v>491</v>
      </c>
      <c r="B353" t="s">
        <v>492</v>
      </c>
      <c r="C353" t="str">
        <f>VLOOKUP($B353,Totalt!$B$1:$BP$500,MATCH("Kvalitetsgranskad:",Totalt!$B$1:$BP$1,0),FALSE)</f>
        <v>Ja</v>
      </c>
      <c r="E353" t="str">
        <f>VLOOKUP($B353,Miljö!$B$1:$AG$479,MATCH(E$3,Miljö!$B$1:$AK$1,0),FALSE)</f>
        <v>'vind.vatten. biobränsle'</v>
      </c>
      <c r="F353">
        <f>VLOOKUP($B353,Miljö!$B$1:$AG$479,MATCH(F$3,Miljö!$B$1:$AK$1,0),FALSE)</f>
        <v>1.3</v>
      </c>
      <c r="G353">
        <f>VLOOKUP($B353,Miljö!$B$1:$AG$479,MATCH(G$3,Miljö!$B$1:$AK$1,0),FALSE)</f>
        <v>30</v>
      </c>
      <c r="H353">
        <f>VLOOKUP($B353,Miljö!$B$1:$AG$479,MATCH(H$3,Miljö!$B$1:$AK$1,0),FALSE)</f>
        <v>0</v>
      </c>
      <c r="J353">
        <f>VLOOKUP($B353,Totalt!$B$1:$BP$500,MATCH("total el",Totalt!$B$1:$BP$1,0),FALSE)</f>
        <v>0.13197</v>
      </c>
      <c r="L353" s="232">
        <f t="shared" si="6"/>
        <v>0.17156100000000002</v>
      </c>
      <c r="M353" s="232">
        <f t="shared" si="6"/>
        <v>3.9591000000000003</v>
      </c>
      <c r="N353" s="232">
        <f t="shared" si="6"/>
        <v>0</v>
      </c>
    </row>
    <row r="354" spans="1:14" x14ac:dyDescent="0.25">
      <c r="A354" t="s">
        <v>491</v>
      </c>
      <c r="B354" t="s">
        <v>493</v>
      </c>
      <c r="C354" t="str">
        <f>VLOOKUP($B354,Totalt!$B$1:$BP$500,MATCH("Kvalitetsgranskad:",Totalt!$B$1:$BP$1,0),FALSE)</f>
        <v>Ja</v>
      </c>
      <c r="E354" t="str">
        <f>VLOOKUP($B354,Miljö!$B$1:$AG$479,MATCH(E$3,Miljö!$B$1:$AK$1,0),FALSE)</f>
        <v>'vattenel epd'</v>
      </c>
      <c r="F354">
        <f>VLOOKUP($B354,Miljö!$B$1:$AG$479,MATCH(F$3,Miljö!$B$1:$AK$1,0),FALSE)</f>
        <v>1.1000000000000001</v>
      </c>
      <c r="G354">
        <f>VLOOKUP($B354,Miljö!$B$1:$AG$479,MATCH(G$3,Miljö!$B$1:$AK$1,0),FALSE)</f>
        <v>1.4999999999999999E-4</v>
      </c>
      <c r="H354">
        <f>VLOOKUP($B354,Miljö!$B$1:$AG$479,MATCH(H$3,Miljö!$B$1:$AK$1,0),FALSE)</f>
        <v>0</v>
      </c>
      <c r="J354">
        <f>VLOOKUP($B354,Totalt!$B$1:$BP$500,MATCH("total el",Totalt!$B$1:$BP$1,0),FALSE)</f>
        <v>0.1</v>
      </c>
      <c r="L354" s="232">
        <f t="shared" si="6"/>
        <v>0.11000000000000001</v>
      </c>
      <c r="M354" s="232">
        <f t="shared" si="6"/>
        <v>1.4999999999999999E-5</v>
      </c>
      <c r="N354" s="232">
        <f t="shared" si="6"/>
        <v>0</v>
      </c>
    </row>
    <row r="355" spans="1:14" x14ac:dyDescent="0.25">
      <c r="A355" t="s">
        <v>491</v>
      </c>
      <c r="B355" t="s">
        <v>494</v>
      </c>
      <c r="C355" t="str">
        <f>VLOOKUP($B355,Totalt!$B$1:$BP$500,MATCH("Kvalitetsgranskad:",Totalt!$B$1:$BP$1,0),FALSE)</f>
        <v>Ja</v>
      </c>
      <c r="E355" t="str">
        <f>VLOOKUP($B355,Miljö!$B$1:$AG$479,MATCH(E$3,Miljö!$B$1:$AK$1,0),FALSE)</f>
        <v>'vattenel epd'</v>
      </c>
      <c r="F355">
        <f>VLOOKUP($B355,Miljö!$B$1:$AG$479,MATCH(F$3,Miljö!$B$1:$AK$1,0),FALSE)</f>
        <v>1.1000000000000001</v>
      </c>
      <c r="G355">
        <f>VLOOKUP($B355,Miljö!$B$1:$AG$479,MATCH(G$3,Miljö!$B$1:$AK$1,0),FALSE)</f>
        <v>1.4999999999999999E-4</v>
      </c>
      <c r="H355">
        <f>VLOOKUP($B355,Miljö!$B$1:$AG$479,MATCH(H$3,Miljö!$B$1:$AK$1,0),FALSE)</f>
        <v>0</v>
      </c>
      <c r="J355">
        <f>VLOOKUP($B355,Totalt!$B$1:$BP$500,MATCH("total el",Totalt!$B$1:$BP$1,0),FALSE)</f>
        <v>0.15</v>
      </c>
      <c r="L355" s="232">
        <f t="shared" si="6"/>
        <v>0.16500000000000001</v>
      </c>
      <c r="M355" s="232">
        <f t="shared" si="6"/>
        <v>2.2499999999999998E-5</v>
      </c>
      <c r="N355" s="232">
        <f t="shared" si="6"/>
        <v>0</v>
      </c>
    </row>
    <row r="356" spans="1:14" x14ac:dyDescent="0.25">
      <c r="A356" t="s">
        <v>491</v>
      </c>
      <c r="B356" t="s">
        <v>495</v>
      </c>
      <c r="C356" t="str">
        <f>VLOOKUP($B356,Totalt!$B$1:$BP$500,MATCH("Kvalitetsgranskad:",Totalt!$B$1:$BP$1,0),FALSE)</f>
        <v>Ja</v>
      </c>
      <c r="E356" t="str">
        <f>VLOOKUP($B356,Miljö!$B$1:$AG$479,MATCH(E$3,Miljö!$B$1:$AK$1,0),FALSE)</f>
        <v>'vattenel epd'</v>
      </c>
      <c r="F356">
        <f>VLOOKUP($B356,Miljö!$B$1:$AG$479,MATCH(F$3,Miljö!$B$1:$AK$1,0),FALSE)</f>
        <v>1.1000000000000001</v>
      </c>
      <c r="G356">
        <f>VLOOKUP($B356,Miljö!$B$1:$AG$479,MATCH(G$3,Miljö!$B$1:$AK$1,0),FALSE)</f>
        <v>1.4999999999999999E-4</v>
      </c>
      <c r="H356">
        <f>VLOOKUP($B356,Miljö!$B$1:$AG$479,MATCH(H$3,Miljö!$B$1:$AK$1,0),FALSE)</f>
        <v>0</v>
      </c>
      <c r="J356">
        <f>VLOOKUP($B356,Totalt!$B$1:$BP$500,MATCH("total el",Totalt!$B$1:$BP$1,0),FALSE)</f>
        <v>0.2</v>
      </c>
      <c r="L356" s="232">
        <f t="shared" si="6"/>
        <v>0.22000000000000003</v>
      </c>
      <c r="M356" s="232">
        <f t="shared" si="6"/>
        <v>2.9999999999999997E-5</v>
      </c>
      <c r="N356" s="232">
        <f t="shared" si="6"/>
        <v>0</v>
      </c>
    </row>
    <row r="357" spans="1:14" x14ac:dyDescent="0.25">
      <c r="A357" t="s">
        <v>491</v>
      </c>
      <c r="B357" t="s">
        <v>496</v>
      </c>
      <c r="C357" t="str">
        <f>VLOOKUP($B357,Totalt!$B$1:$BP$500,MATCH("Kvalitetsgranskad:",Totalt!$B$1:$BP$1,0),FALSE)</f>
        <v>Ja</v>
      </c>
      <c r="E357" t="str">
        <f>VLOOKUP($B357,Miljö!$B$1:$AG$479,MATCH(E$3,Miljö!$B$1:$AK$1,0),FALSE)</f>
        <v>'vattenel epd'</v>
      </c>
      <c r="F357">
        <f>VLOOKUP($B357,Miljö!$B$1:$AG$479,MATCH(F$3,Miljö!$B$1:$AK$1,0),FALSE)</f>
        <v>1.1000000000000001</v>
      </c>
      <c r="G357">
        <f>VLOOKUP($B357,Miljö!$B$1:$AG$479,MATCH(G$3,Miljö!$B$1:$AK$1,0),FALSE)</f>
        <v>1.4999999999999999E-4</v>
      </c>
      <c r="H357">
        <f>VLOOKUP($B357,Miljö!$B$1:$AG$479,MATCH(H$3,Miljö!$B$1:$AK$1,0),FALSE)</f>
        <v>0</v>
      </c>
      <c r="J357">
        <f>VLOOKUP($B357,Totalt!$B$1:$BP$500,MATCH("total el",Totalt!$B$1:$BP$1,0),FALSE)</f>
        <v>1.8</v>
      </c>
      <c r="L357" s="232">
        <f t="shared" si="6"/>
        <v>1.9800000000000002</v>
      </c>
      <c r="M357" s="232">
        <f t="shared" si="6"/>
        <v>2.7E-4</v>
      </c>
      <c r="N357" s="232">
        <f t="shared" si="6"/>
        <v>0</v>
      </c>
    </row>
    <row r="358" spans="1:14" x14ac:dyDescent="0.25">
      <c r="A358" t="s">
        <v>497</v>
      </c>
      <c r="B358" t="s">
        <v>498</v>
      </c>
      <c r="C358" t="str">
        <f>VLOOKUP($B358,Totalt!$B$1:$BP$500,MATCH("Kvalitetsgranskad:",Totalt!$B$1:$BP$1,0),FALSE)</f>
        <v>Ja</v>
      </c>
      <c r="E358" t="str">
        <f>VLOOKUP($B358,Miljö!$B$1:$AG$479,MATCH(E$3,Miljö!$B$1:$AK$1,0),FALSE)</f>
        <v>'Blå el från vattenkraft'</v>
      </c>
      <c r="F358">
        <f>VLOOKUP($B358,Miljö!$B$1:$AG$479,MATCH(F$3,Miljö!$B$1:$AK$1,0),FALSE)</f>
        <v>1.1000000000000001</v>
      </c>
      <c r="G358">
        <f>VLOOKUP($B358,Miljö!$B$1:$AG$479,MATCH(G$3,Miljö!$B$1:$AK$1,0),FALSE)</f>
        <v>0</v>
      </c>
      <c r="H358">
        <f>VLOOKUP($B358,Miljö!$B$1:$AG$479,MATCH(H$3,Miljö!$B$1:$AK$1,0),FALSE)</f>
        <v>0</v>
      </c>
      <c r="J358">
        <f>VLOOKUP($B358,Totalt!$B$1:$BP$500,MATCH("total el",Totalt!$B$1:$BP$1,0),FALSE)</f>
        <v>0.04</v>
      </c>
      <c r="L358" s="232">
        <f t="shared" si="6"/>
        <v>4.4000000000000004E-2</v>
      </c>
      <c r="M358" s="232">
        <f t="shared" si="6"/>
        <v>0</v>
      </c>
      <c r="N358" s="232">
        <f t="shared" si="6"/>
        <v>0</v>
      </c>
    </row>
    <row r="359" spans="1:14" x14ac:dyDescent="0.25">
      <c r="A359" t="s">
        <v>497</v>
      </c>
      <c r="B359" t="s">
        <v>499</v>
      </c>
      <c r="C359" t="str">
        <f>VLOOKUP($B359,Totalt!$B$1:$BP$500,MATCH("Kvalitetsgranskad:",Totalt!$B$1:$BP$1,0),FALSE)</f>
        <v>Ja</v>
      </c>
      <c r="E359" t="str">
        <f>VLOOKUP($B359,Miljö!$B$1:$AG$479,MATCH(E$3,Miljö!$B$1:$AK$1,0),FALSE)</f>
        <v>Nordisk residual</v>
      </c>
      <c r="F359">
        <f>VLOOKUP($B359,Miljö!$B$1:$AG$479,MATCH(F$3,Miljö!$B$1:$AK$1,0),FALSE)</f>
        <v>2.36</v>
      </c>
      <c r="G359">
        <f>VLOOKUP($B359,Miljö!$B$1:$AG$479,MATCH(G$3,Miljö!$B$1:$AK$1,0),FALSE)</f>
        <v>483.4</v>
      </c>
      <c r="H359">
        <f>VLOOKUP($B359,Miljö!$B$1:$AG$479,MATCH(H$3,Miljö!$B$1:$AK$1,0),FALSE)</f>
        <v>0.55000000000000004</v>
      </c>
      <c r="J359">
        <f>VLOOKUP($B359,Totalt!$B$1:$BP$500,MATCH("total el",Totalt!$B$1:$BP$1,0),FALSE)</f>
        <v>3.5550000000000002</v>
      </c>
      <c r="L359" s="232">
        <f t="shared" si="6"/>
        <v>8.3897999999999993</v>
      </c>
      <c r="M359" s="232">
        <f t="shared" si="6"/>
        <v>1718.4870000000001</v>
      </c>
      <c r="N359" s="232">
        <f t="shared" si="6"/>
        <v>1.9552500000000002</v>
      </c>
    </row>
    <row r="360" spans="1:14" x14ac:dyDescent="0.25">
      <c r="A360" t="s">
        <v>497</v>
      </c>
      <c r="B360" t="s">
        <v>500</v>
      </c>
      <c r="C360" t="str">
        <f>VLOOKUP($B360,Totalt!$B$1:$BP$500,MATCH("Kvalitetsgranskad:",Totalt!$B$1:$BP$1,0),FALSE)</f>
        <v>Ja</v>
      </c>
      <c r="E360" t="str">
        <f>VLOOKUP($B360,Miljö!$B$1:$AG$479,MATCH(E$3,Miljö!$B$1:$AK$1,0),FALSE)</f>
        <v>'Blå el från vattenkraft'</v>
      </c>
      <c r="F360">
        <f>VLOOKUP($B360,Miljö!$B$1:$AG$479,MATCH(F$3,Miljö!$B$1:$AK$1,0),FALSE)</f>
        <v>1.1000000000000001</v>
      </c>
      <c r="G360">
        <f>VLOOKUP($B360,Miljö!$B$1:$AG$479,MATCH(G$3,Miljö!$B$1:$AK$1,0),FALSE)</f>
        <v>0</v>
      </c>
      <c r="H360">
        <f>VLOOKUP($B360,Miljö!$B$1:$AG$479,MATCH(H$3,Miljö!$B$1:$AK$1,0),FALSE)</f>
        <v>0</v>
      </c>
      <c r="J360">
        <f>VLOOKUP($B360,Totalt!$B$1:$BP$500,MATCH("total el",Totalt!$B$1:$BP$1,0),FALSE)</f>
        <v>0.5</v>
      </c>
      <c r="L360" s="232">
        <f t="shared" si="6"/>
        <v>0.55000000000000004</v>
      </c>
      <c r="M360" s="232">
        <f t="shared" si="6"/>
        <v>0</v>
      </c>
      <c r="N360" s="232">
        <f t="shared" si="6"/>
        <v>0</v>
      </c>
    </row>
    <row r="361" spans="1:14" x14ac:dyDescent="0.25">
      <c r="A361" t="s">
        <v>501</v>
      </c>
      <c r="B361" t="s">
        <v>502</v>
      </c>
      <c r="C361" t="str">
        <f>VLOOKUP($B361,Totalt!$B$1:$BP$500,MATCH("Kvalitetsgranskad:",Totalt!$B$1:$BP$1,0),FALSE)</f>
        <v>Ja</v>
      </c>
      <c r="E361" t="str">
        <f>VLOOKUP($B361,Miljö!$B$1:$AG$479,MATCH(E$3,Miljö!$B$1:$AK$1,0),FALSE)</f>
        <v>'Bio Energi'</v>
      </c>
      <c r="F361">
        <f>VLOOKUP($B361,Miljö!$B$1:$AG$479,MATCH(F$3,Miljö!$B$1:$AK$1,0),FALSE)</f>
        <v>2</v>
      </c>
      <c r="G361">
        <f>VLOOKUP($B361,Miljö!$B$1:$AG$479,MATCH(G$3,Miljö!$B$1:$AK$1,0),FALSE)</f>
        <v>0</v>
      </c>
      <c r="H361">
        <f>VLOOKUP($B361,Miljö!$B$1:$AG$479,MATCH(H$3,Miljö!$B$1:$AK$1,0),FALSE)</f>
        <v>0</v>
      </c>
      <c r="J361">
        <f>VLOOKUP($B361,Totalt!$B$1:$BP$500,MATCH("total el",Totalt!$B$1:$BP$1,0),FALSE)</f>
        <v>8.2189999999999994</v>
      </c>
      <c r="L361" s="232">
        <f t="shared" si="6"/>
        <v>16.437999999999999</v>
      </c>
      <c r="M361" s="232">
        <f t="shared" si="6"/>
        <v>0</v>
      </c>
      <c r="N361" s="232">
        <f t="shared" si="6"/>
        <v>0</v>
      </c>
    </row>
    <row r="362" spans="1:14" x14ac:dyDescent="0.25">
      <c r="A362" t="s">
        <v>501</v>
      </c>
      <c r="B362" t="s">
        <v>503</v>
      </c>
      <c r="C362" t="str">
        <f>VLOOKUP($B362,Totalt!$B$1:$BP$500,MATCH("Kvalitetsgranskad:",Totalt!$B$1:$BP$1,0),FALSE)</f>
        <v>Ja</v>
      </c>
      <c r="E362" t="str">
        <f>VLOOKUP($B362,Miljö!$B$1:$AG$479,MATCH(E$3,Miljö!$B$1:$AK$1,0),FALSE)</f>
        <v>'Bio Energi'</v>
      </c>
      <c r="F362">
        <f>VLOOKUP($B362,Miljö!$B$1:$AG$479,MATCH(F$3,Miljö!$B$1:$AK$1,0),FALSE)</f>
        <v>2</v>
      </c>
      <c r="G362">
        <f>VLOOKUP($B362,Miljö!$B$1:$AG$479,MATCH(G$3,Miljö!$B$1:$AK$1,0),FALSE)</f>
        <v>0</v>
      </c>
      <c r="H362">
        <f>VLOOKUP($B362,Miljö!$B$1:$AG$479,MATCH(H$3,Miljö!$B$1:$AK$1,0),FALSE)</f>
        <v>0</v>
      </c>
      <c r="J362">
        <f>VLOOKUP($B362,Totalt!$B$1:$BP$500,MATCH("total el",Totalt!$B$1:$BP$1,0),FALSE)</f>
        <v>0.17499999999999999</v>
      </c>
      <c r="L362" s="232">
        <f t="shared" si="6"/>
        <v>0.35</v>
      </c>
      <c r="M362" s="232">
        <f t="shared" si="6"/>
        <v>0</v>
      </c>
      <c r="N362" s="232">
        <f t="shared" si="6"/>
        <v>0</v>
      </c>
    </row>
    <row r="363" spans="1:14" x14ac:dyDescent="0.25">
      <c r="A363" t="s">
        <v>501</v>
      </c>
      <c r="B363" t="s">
        <v>504</v>
      </c>
      <c r="C363" t="str">
        <f>VLOOKUP($B363,Totalt!$B$1:$BP$500,MATCH("Kvalitetsgranskad:",Totalt!$B$1:$BP$1,0),FALSE)</f>
        <v>Ja</v>
      </c>
      <c r="E363" t="str">
        <f>VLOOKUP($B363,Miljö!$B$1:$AG$479,MATCH(E$3,Miljö!$B$1:$AK$1,0),FALSE)</f>
        <v>'bioel'</v>
      </c>
      <c r="F363">
        <f>VLOOKUP($B363,Miljö!$B$1:$AG$479,MATCH(F$3,Miljö!$B$1:$AK$1,0),FALSE)</f>
        <v>2</v>
      </c>
      <c r="G363">
        <f>VLOOKUP($B363,Miljö!$B$1:$AG$479,MATCH(G$3,Miljö!$B$1:$AK$1,0),FALSE)</f>
        <v>0</v>
      </c>
      <c r="H363">
        <f>VLOOKUP($B363,Miljö!$B$1:$AG$479,MATCH(H$3,Miljö!$B$1:$AK$1,0),FALSE)</f>
        <v>0</v>
      </c>
      <c r="J363">
        <f>VLOOKUP($B363,Totalt!$B$1:$BP$500,MATCH("total el",Totalt!$B$1:$BP$1,0),FALSE)</f>
        <v>0.39792</v>
      </c>
      <c r="L363" s="232">
        <f t="shared" si="6"/>
        <v>0.79583999999999999</v>
      </c>
      <c r="M363" s="232">
        <f t="shared" si="6"/>
        <v>0</v>
      </c>
      <c r="N363" s="232">
        <f t="shared" si="6"/>
        <v>0</v>
      </c>
    </row>
    <row r="364" spans="1:14" x14ac:dyDescent="0.25">
      <c r="A364" t="s">
        <v>501</v>
      </c>
      <c r="B364" t="s">
        <v>505</v>
      </c>
      <c r="C364" t="str">
        <f>VLOOKUP($B364,Totalt!$B$1:$BP$500,MATCH("Kvalitetsgranskad:",Totalt!$B$1:$BP$1,0),FALSE)</f>
        <v>Ja</v>
      </c>
      <c r="E364" t="str">
        <f>VLOOKUP($B364,Miljö!$B$1:$AG$479,MATCH(E$3,Miljö!$B$1:$AK$1,0),FALSE)</f>
        <v>'Bio Energi'</v>
      </c>
      <c r="F364">
        <f>VLOOKUP($B364,Miljö!$B$1:$AG$479,MATCH(F$3,Miljö!$B$1:$AK$1,0),FALSE)</f>
        <v>2</v>
      </c>
      <c r="G364">
        <f>VLOOKUP($B364,Miljö!$B$1:$AG$479,MATCH(G$3,Miljö!$B$1:$AK$1,0),FALSE)</f>
        <v>0</v>
      </c>
      <c r="H364">
        <f>VLOOKUP($B364,Miljö!$B$1:$AG$479,MATCH(H$3,Miljö!$B$1:$AK$1,0),FALSE)</f>
        <v>0</v>
      </c>
      <c r="J364">
        <f>VLOOKUP($B364,Totalt!$B$1:$BP$500,MATCH("total el",Totalt!$B$1:$BP$1,0),FALSE)</f>
        <v>0.64680000000000004</v>
      </c>
      <c r="L364" s="232">
        <f t="shared" si="6"/>
        <v>1.2936000000000001</v>
      </c>
      <c r="M364" s="232">
        <f t="shared" si="6"/>
        <v>0</v>
      </c>
      <c r="N364" s="232">
        <f t="shared" si="6"/>
        <v>0</v>
      </c>
    </row>
    <row r="365" spans="1:14" x14ac:dyDescent="0.25">
      <c r="A365" t="s">
        <v>501</v>
      </c>
      <c r="B365" t="s">
        <v>506</v>
      </c>
      <c r="C365" t="str">
        <f>VLOOKUP($B365,Totalt!$B$1:$BP$500,MATCH("Kvalitetsgranskad:",Totalt!$B$1:$BP$1,0),FALSE)</f>
        <v>Ja</v>
      </c>
      <c r="E365" t="str">
        <f>VLOOKUP($B365,Miljö!$B$1:$AG$479,MATCH(E$3,Miljö!$B$1:$AK$1,0),FALSE)</f>
        <v>'Bio energi'</v>
      </c>
      <c r="F365">
        <f>VLOOKUP($B365,Miljö!$B$1:$AG$479,MATCH(F$3,Miljö!$B$1:$AK$1,0),FALSE)</f>
        <v>2</v>
      </c>
      <c r="G365">
        <f>VLOOKUP($B365,Miljö!$B$1:$AG$479,MATCH(G$3,Miljö!$B$1:$AK$1,0),FALSE)</f>
        <v>0</v>
      </c>
      <c r="H365">
        <f>VLOOKUP($B365,Miljö!$B$1:$AG$479,MATCH(H$3,Miljö!$B$1:$AK$1,0),FALSE)</f>
        <v>0</v>
      </c>
      <c r="J365">
        <f>VLOOKUP($B365,Totalt!$B$1:$BP$500,MATCH("total el",Totalt!$B$1:$BP$1,0),FALSE)</f>
        <v>0.17004</v>
      </c>
      <c r="L365" s="232">
        <f t="shared" si="6"/>
        <v>0.34007999999999999</v>
      </c>
      <c r="M365" s="232">
        <f t="shared" si="6"/>
        <v>0</v>
      </c>
      <c r="N365" s="232">
        <f t="shared" si="6"/>
        <v>0</v>
      </c>
    </row>
    <row r="366" spans="1:14" x14ac:dyDescent="0.25">
      <c r="A366" t="s">
        <v>501</v>
      </c>
      <c r="B366" t="s">
        <v>507</v>
      </c>
      <c r="C366" t="str">
        <f>VLOOKUP($B366,Totalt!$B$1:$BP$500,MATCH("Kvalitetsgranskad:",Totalt!$B$1:$BP$1,0),FALSE)</f>
        <v>Ja</v>
      </c>
      <c r="E366" t="str">
        <f>VLOOKUP($B366,Miljö!$B$1:$AG$479,MATCH(E$3,Miljö!$B$1:$AK$1,0),FALSE)</f>
        <v>'Bio Energi'</v>
      </c>
      <c r="F366">
        <f>VLOOKUP($B366,Miljö!$B$1:$AG$479,MATCH(F$3,Miljö!$B$1:$AK$1,0),FALSE)</f>
        <v>2</v>
      </c>
      <c r="G366">
        <f>VLOOKUP($B366,Miljö!$B$1:$AG$479,MATCH(G$3,Miljö!$B$1:$AK$1,0),FALSE)</f>
        <v>0</v>
      </c>
      <c r="H366">
        <f>VLOOKUP($B366,Miljö!$B$1:$AG$479,MATCH(H$3,Miljö!$B$1:$AK$1,0),FALSE)</f>
        <v>0</v>
      </c>
      <c r="J366">
        <f>VLOOKUP($B366,Totalt!$B$1:$BP$500,MATCH("total el",Totalt!$B$1:$BP$1,0),FALSE)</f>
        <v>5.5230000000000001E-2</v>
      </c>
      <c r="L366" s="232">
        <f t="shared" si="6"/>
        <v>0.11046</v>
      </c>
      <c r="M366" s="232">
        <f t="shared" si="6"/>
        <v>0</v>
      </c>
      <c r="N366" s="232">
        <f t="shared" si="6"/>
        <v>0</v>
      </c>
    </row>
    <row r="367" spans="1:14" x14ac:dyDescent="0.25">
      <c r="A367" t="s">
        <v>501</v>
      </c>
      <c r="B367" t="s">
        <v>508</v>
      </c>
      <c r="C367" t="str">
        <f>VLOOKUP($B367,Totalt!$B$1:$BP$500,MATCH("Kvalitetsgranskad:",Totalt!$B$1:$BP$1,0),FALSE)</f>
        <v>Ja</v>
      </c>
      <c r="E367" t="str">
        <f>VLOOKUP($B367,Miljö!$B$1:$AG$479,MATCH(E$3,Miljö!$B$1:$AK$1,0),FALSE)</f>
        <v>'bioel'</v>
      </c>
      <c r="F367">
        <f>VLOOKUP($B367,Miljö!$B$1:$AG$479,MATCH(F$3,Miljö!$B$1:$AK$1,0),FALSE)</f>
        <v>2</v>
      </c>
      <c r="G367">
        <f>VLOOKUP($B367,Miljö!$B$1:$AG$479,MATCH(G$3,Miljö!$B$1:$AK$1,0),FALSE)</f>
        <v>0</v>
      </c>
      <c r="H367">
        <f>VLOOKUP($B367,Miljö!$B$1:$AG$479,MATCH(H$3,Miljö!$B$1:$AK$1,0),FALSE)</f>
        <v>0</v>
      </c>
      <c r="J367">
        <f>VLOOKUP($B367,Totalt!$B$1:$BP$500,MATCH("total el",Totalt!$B$1:$BP$1,0),FALSE)</f>
        <v>1.9450000000000001</v>
      </c>
      <c r="L367" s="232">
        <f t="shared" si="6"/>
        <v>3.89</v>
      </c>
      <c r="M367" s="232">
        <f t="shared" si="6"/>
        <v>0</v>
      </c>
      <c r="N367" s="232">
        <f t="shared" si="6"/>
        <v>0</v>
      </c>
    </row>
    <row r="368" spans="1:14" x14ac:dyDescent="0.25">
      <c r="A368" t="s">
        <v>501</v>
      </c>
      <c r="B368" t="s">
        <v>509</v>
      </c>
      <c r="C368" t="str">
        <f>VLOOKUP($B368,Totalt!$B$1:$BP$500,MATCH("Kvalitetsgranskad:",Totalt!$B$1:$BP$1,0),FALSE)</f>
        <v>Ja</v>
      </c>
      <c r="E368" t="str">
        <f>VLOOKUP($B368,Miljö!$B$1:$AG$479,MATCH(E$3,Miljö!$B$1:$AK$1,0),FALSE)</f>
        <v>'bioel'</v>
      </c>
      <c r="F368">
        <f>VLOOKUP($B368,Miljö!$B$1:$AG$479,MATCH(F$3,Miljö!$B$1:$AK$1,0),FALSE)</f>
        <v>2</v>
      </c>
      <c r="G368">
        <f>VLOOKUP($B368,Miljö!$B$1:$AG$479,MATCH(G$3,Miljö!$B$1:$AK$1,0),FALSE)</f>
        <v>0</v>
      </c>
      <c r="H368">
        <f>VLOOKUP($B368,Miljö!$B$1:$AG$479,MATCH(H$3,Miljö!$B$1:$AK$1,0),FALSE)</f>
        <v>0</v>
      </c>
      <c r="J368">
        <f>VLOOKUP($B368,Totalt!$B$1:$BP$500,MATCH("total el",Totalt!$B$1:$BP$1,0),FALSE)</f>
        <v>3.08975</v>
      </c>
      <c r="L368" s="232">
        <f t="shared" si="6"/>
        <v>6.1795</v>
      </c>
      <c r="M368" s="232">
        <f t="shared" si="6"/>
        <v>0</v>
      </c>
      <c r="N368" s="232">
        <f t="shared" si="6"/>
        <v>0</v>
      </c>
    </row>
    <row r="369" spans="1:14" x14ac:dyDescent="0.25">
      <c r="A369" t="s">
        <v>501</v>
      </c>
      <c r="B369" t="s">
        <v>510</v>
      </c>
      <c r="C369" t="str">
        <f>VLOOKUP($B369,Totalt!$B$1:$BP$500,MATCH("Kvalitetsgranskad:",Totalt!$B$1:$BP$1,0),FALSE)</f>
        <v>Ja</v>
      </c>
      <c r="E369" t="str">
        <f>VLOOKUP($B369,Miljö!$B$1:$AG$479,MATCH(E$3,Miljö!$B$1:$AK$1,0),FALSE)</f>
        <v>'Bio Energi'</v>
      </c>
      <c r="F369">
        <f>VLOOKUP($B369,Miljö!$B$1:$AG$479,MATCH(F$3,Miljö!$B$1:$AK$1,0),FALSE)</f>
        <v>2</v>
      </c>
      <c r="G369">
        <f>VLOOKUP($B369,Miljö!$B$1:$AG$479,MATCH(G$3,Miljö!$B$1:$AK$1,0),FALSE)</f>
        <v>0</v>
      </c>
      <c r="H369">
        <f>VLOOKUP($B369,Miljö!$B$1:$AG$479,MATCH(H$3,Miljö!$B$1:$AK$1,0),FALSE)</f>
        <v>0</v>
      </c>
      <c r="J369">
        <f>VLOOKUP($B369,Totalt!$B$1:$BP$500,MATCH("total el",Totalt!$B$1:$BP$1,0),FALSE)</f>
        <v>1.12035</v>
      </c>
      <c r="L369" s="232">
        <f t="shared" si="6"/>
        <v>2.2406999999999999</v>
      </c>
      <c r="M369" s="232">
        <f t="shared" si="6"/>
        <v>0</v>
      </c>
      <c r="N369" s="232">
        <f t="shared" si="6"/>
        <v>0</v>
      </c>
    </row>
    <row r="370" spans="1:14" x14ac:dyDescent="0.25">
      <c r="A370" t="s">
        <v>501</v>
      </c>
      <c r="B370" t="s">
        <v>511</v>
      </c>
      <c r="C370" t="str">
        <f>VLOOKUP($B370,Totalt!$B$1:$BP$500,MATCH("Kvalitetsgranskad:",Totalt!$B$1:$BP$1,0),FALSE)</f>
        <v>Ja</v>
      </c>
      <c r="E370" t="str">
        <f>VLOOKUP($B370,Miljö!$B$1:$AG$479,MATCH(E$3,Miljö!$B$1:$AK$1,0),FALSE)</f>
        <v>-</v>
      </c>
      <c r="F370">
        <f>VLOOKUP($B370,Miljö!$B$1:$AG$479,MATCH(F$3,Miljö!$B$1:$AK$1,0),FALSE)</f>
        <v>2</v>
      </c>
      <c r="G370">
        <f>VLOOKUP($B370,Miljö!$B$1:$AG$479,MATCH(G$3,Miljö!$B$1:$AK$1,0),FALSE)</f>
        <v>0</v>
      </c>
      <c r="H370">
        <f>VLOOKUP($B370,Miljö!$B$1:$AG$479,MATCH(H$3,Miljö!$B$1:$AK$1,0),FALSE)</f>
        <v>0</v>
      </c>
      <c r="J370">
        <f>VLOOKUP($B370,Totalt!$B$1:$BP$500,MATCH("total el",Totalt!$B$1:$BP$1,0),FALSE)</f>
        <v>0.184</v>
      </c>
      <c r="L370" s="232">
        <f t="shared" si="6"/>
        <v>0.36799999999999999</v>
      </c>
      <c r="M370" s="232">
        <f t="shared" si="6"/>
        <v>0</v>
      </c>
      <c r="N370" s="232">
        <f t="shared" si="6"/>
        <v>0</v>
      </c>
    </row>
    <row r="371" spans="1:14" x14ac:dyDescent="0.25">
      <c r="A371" t="s">
        <v>501</v>
      </c>
      <c r="B371" t="s">
        <v>512</v>
      </c>
      <c r="C371" t="str">
        <f>VLOOKUP($B371,Totalt!$B$1:$BP$500,MATCH("Kvalitetsgranskad:",Totalt!$B$1:$BP$1,0),FALSE)</f>
        <v>Ja</v>
      </c>
      <c r="E371" t="str">
        <f>VLOOKUP($B371,Miljö!$B$1:$AG$479,MATCH(E$3,Miljö!$B$1:$AK$1,0),FALSE)</f>
        <v>'Bio energi'</v>
      </c>
      <c r="F371">
        <f>VLOOKUP($B371,Miljö!$B$1:$AG$479,MATCH(F$3,Miljö!$B$1:$AK$1,0),FALSE)</f>
        <v>2</v>
      </c>
      <c r="G371">
        <f>VLOOKUP($B371,Miljö!$B$1:$AG$479,MATCH(G$3,Miljö!$B$1:$AK$1,0),FALSE)</f>
        <v>0</v>
      </c>
      <c r="H371">
        <f>VLOOKUP($B371,Miljö!$B$1:$AG$479,MATCH(H$3,Miljö!$B$1:$AK$1,0),FALSE)</f>
        <v>0</v>
      </c>
      <c r="J371">
        <f>VLOOKUP($B371,Totalt!$B$1:$BP$500,MATCH("total el",Totalt!$B$1:$BP$1,0),FALSE)</f>
        <v>0.33611999999999997</v>
      </c>
      <c r="L371" s="232">
        <f t="shared" si="6"/>
        <v>0.67223999999999995</v>
      </c>
      <c r="M371" s="232">
        <f t="shared" si="6"/>
        <v>0</v>
      </c>
      <c r="N371" s="232">
        <f t="shared" si="6"/>
        <v>0</v>
      </c>
    </row>
    <row r="372" spans="1:14" x14ac:dyDescent="0.25">
      <c r="A372" t="s">
        <v>501</v>
      </c>
      <c r="B372" t="s">
        <v>513</v>
      </c>
      <c r="C372" t="str">
        <f>VLOOKUP($B372,Totalt!$B$1:$BP$500,MATCH("Kvalitetsgranskad:",Totalt!$B$1:$BP$1,0),FALSE)</f>
        <v>Ja</v>
      </c>
      <c r="E372" t="str">
        <f>VLOOKUP($B372,Miljö!$B$1:$AG$479,MATCH(E$3,Miljö!$B$1:$AK$1,0),FALSE)</f>
        <v>'Bio energi'</v>
      </c>
      <c r="F372">
        <f>VLOOKUP($B372,Miljö!$B$1:$AG$479,MATCH(F$3,Miljö!$B$1:$AK$1,0),FALSE)</f>
        <v>2</v>
      </c>
      <c r="G372">
        <f>VLOOKUP($B372,Miljö!$B$1:$AG$479,MATCH(G$3,Miljö!$B$1:$AK$1,0),FALSE)</f>
        <v>0</v>
      </c>
      <c r="H372">
        <f>VLOOKUP($B372,Miljö!$B$1:$AG$479,MATCH(H$3,Miljö!$B$1:$AK$1,0),FALSE)</f>
        <v>0</v>
      </c>
      <c r="J372">
        <f>VLOOKUP($B372,Totalt!$B$1:$BP$500,MATCH("total el",Totalt!$B$1:$BP$1,0),FALSE)</f>
        <v>3.13266</v>
      </c>
      <c r="L372" s="232">
        <f t="shared" si="6"/>
        <v>6.26532</v>
      </c>
      <c r="M372" s="232">
        <f t="shared" si="6"/>
        <v>0</v>
      </c>
      <c r="N372" s="232">
        <f t="shared" si="6"/>
        <v>0</v>
      </c>
    </row>
    <row r="373" spans="1:14" x14ac:dyDescent="0.25">
      <c r="A373" t="s">
        <v>501</v>
      </c>
      <c r="B373" t="s">
        <v>514</v>
      </c>
      <c r="C373" t="str">
        <f>VLOOKUP($B373,Totalt!$B$1:$BP$500,MATCH("Kvalitetsgranskad:",Totalt!$B$1:$BP$1,0),FALSE)</f>
        <v>Ja</v>
      </c>
      <c r="E373" t="str">
        <f>VLOOKUP($B373,Miljö!$B$1:$AG$479,MATCH(E$3,Miljö!$B$1:$AK$1,0),FALSE)</f>
        <v>'Bio Energi'</v>
      </c>
      <c r="F373">
        <f>VLOOKUP($B373,Miljö!$B$1:$AG$479,MATCH(F$3,Miljö!$B$1:$AK$1,0),FALSE)</f>
        <v>2</v>
      </c>
      <c r="G373">
        <f>VLOOKUP($B373,Miljö!$B$1:$AG$479,MATCH(G$3,Miljö!$B$1:$AK$1,0),FALSE)</f>
        <v>0</v>
      </c>
      <c r="H373">
        <f>VLOOKUP($B373,Miljö!$B$1:$AG$479,MATCH(H$3,Miljö!$B$1:$AK$1,0),FALSE)</f>
        <v>0</v>
      </c>
      <c r="J373">
        <f>VLOOKUP($B373,Totalt!$B$1:$BP$500,MATCH("total el",Totalt!$B$1:$BP$1,0),FALSE)</f>
        <v>1.2036899999999999</v>
      </c>
      <c r="L373" s="232">
        <f t="shared" si="6"/>
        <v>2.4073799999999999</v>
      </c>
      <c r="M373" s="232">
        <f t="shared" si="6"/>
        <v>0</v>
      </c>
      <c r="N373" s="232">
        <f t="shared" si="6"/>
        <v>0</v>
      </c>
    </row>
    <row r="374" spans="1:14" x14ac:dyDescent="0.25">
      <c r="A374" t="s">
        <v>501</v>
      </c>
      <c r="B374" t="s">
        <v>515</v>
      </c>
      <c r="C374" t="str">
        <f>VLOOKUP($B374,Totalt!$B$1:$BP$500,MATCH("Kvalitetsgranskad:",Totalt!$B$1:$BP$1,0),FALSE)</f>
        <v>Ja</v>
      </c>
      <c r="E374" t="str">
        <f>VLOOKUP($B374,Miljö!$B$1:$AG$479,MATCH(E$3,Miljö!$B$1:$AK$1,0),FALSE)</f>
        <v>'bioel'</v>
      </c>
      <c r="F374">
        <f>VLOOKUP($B374,Miljö!$B$1:$AG$479,MATCH(F$3,Miljö!$B$1:$AK$1,0),FALSE)</f>
        <v>2</v>
      </c>
      <c r="G374">
        <f>VLOOKUP($B374,Miljö!$B$1:$AG$479,MATCH(G$3,Miljö!$B$1:$AK$1,0),FALSE)</f>
        <v>0</v>
      </c>
      <c r="H374">
        <f>VLOOKUP($B374,Miljö!$B$1:$AG$479,MATCH(H$3,Miljö!$B$1:$AK$1,0),FALSE)</f>
        <v>0</v>
      </c>
      <c r="J374">
        <f>VLOOKUP($B374,Totalt!$B$1:$BP$500,MATCH("total el",Totalt!$B$1:$BP$1,0),FALSE)</f>
        <v>3.5000000000000003E-2</v>
      </c>
      <c r="L374" s="232">
        <f t="shared" si="6"/>
        <v>7.0000000000000007E-2</v>
      </c>
      <c r="M374" s="232">
        <f t="shared" si="6"/>
        <v>0</v>
      </c>
      <c r="N374" s="232">
        <f t="shared" si="6"/>
        <v>0</v>
      </c>
    </row>
    <row r="375" spans="1:14" x14ac:dyDescent="0.25">
      <c r="A375" t="s">
        <v>501</v>
      </c>
      <c r="B375" t="s">
        <v>516</v>
      </c>
      <c r="C375" t="str">
        <f>VLOOKUP($B375,Totalt!$B$1:$BP$500,MATCH("Kvalitetsgranskad:",Totalt!$B$1:$BP$1,0),FALSE)</f>
        <v>Ja</v>
      </c>
      <c r="E375" t="str">
        <f>VLOOKUP($B375,Miljö!$B$1:$AG$479,MATCH(E$3,Miljö!$B$1:$AK$1,0),FALSE)</f>
        <v>'Bio energi'</v>
      </c>
      <c r="F375">
        <f>VLOOKUP($B375,Miljö!$B$1:$AG$479,MATCH(F$3,Miljö!$B$1:$AK$1,0),FALSE)</f>
        <v>2</v>
      </c>
      <c r="G375">
        <f>VLOOKUP($B375,Miljö!$B$1:$AG$479,MATCH(G$3,Miljö!$B$1:$AK$1,0),FALSE)</f>
        <v>0</v>
      </c>
      <c r="H375">
        <f>VLOOKUP($B375,Miljö!$B$1:$AG$479,MATCH(H$3,Miljö!$B$1:$AK$1,0),FALSE)</f>
        <v>0</v>
      </c>
      <c r="J375">
        <f>VLOOKUP($B375,Totalt!$B$1:$BP$500,MATCH("total el",Totalt!$B$1:$BP$1,0),FALSE)</f>
        <v>4.7219999999999998E-2</v>
      </c>
      <c r="L375" s="232">
        <f t="shared" si="6"/>
        <v>9.4439999999999996E-2</v>
      </c>
      <c r="M375" s="232">
        <f t="shared" si="6"/>
        <v>0</v>
      </c>
      <c r="N375" s="232">
        <f t="shared" si="6"/>
        <v>0</v>
      </c>
    </row>
    <row r="376" spans="1:14" x14ac:dyDescent="0.25">
      <c r="A376" t="s">
        <v>501</v>
      </c>
      <c r="B376" s="16" t="s">
        <v>975</v>
      </c>
      <c r="C376" t="str">
        <f>VLOOKUP($B376,Totalt!$B$1:$BP$500,MATCH("Kvalitetsgranskad:",Totalt!$B$1:$BP$1,0),FALSE)</f>
        <v>Ja</v>
      </c>
      <c r="E376" t="str">
        <f>VLOOKUP($B376,Miljö!$B$1:$AG$479,MATCH(E$3,Miljö!$B$1:$AK$1,0),FALSE)</f>
        <v>'Bio energi'</v>
      </c>
      <c r="F376">
        <f>VLOOKUP($B376,Miljö!$B$1:$AG$479,MATCH(F$3,Miljö!$B$1:$AK$1,0),FALSE)</f>
        <v>2</v>
      </c>
      <c r="G376">
        <f>VLOOKUP($B376,Miljö!$B$1:$AG$479,MATCH(G$3,Miljö!$B$1:$AK$1,0),FALSE)</f>
        <v>0</v>
      </c>
      <c r="H376">
        <f>VLOOKUP($B376,Miljö!$B$1:$AG$479,MATCH(H$3,Miljö!$B$1:$AK$1,0),FALSE)</f>
        <v>0</v>
      </c>
      <c r="J376">
        <f>VLOOKUP($B376,Totalt!$B$1:$BP$500,MATCH("total el",Totalt!$B$1:$BP$1,0),FALSE)</f>
        <v>1.4306399999999999</v>
      </c>
      <c r="L376" s="232">
        <f t="shared" si="6"/>
        <v>2.8612799999999998</v>
      </c>
      <c r="M376" s="232">
        <f t="shared" si="6"/>
        <v>0</v>
      </c>
      <c r="N376" s="232">
        <f t="shared" si="6"/>
        <v>0</v>
      </c>
    </row>
    <row r="377" spans="1:14" x14ac:dyDescent="0.25">
      <c r="A377" t="s">
        <v>501</v>
      </c>
      <c r="B377" t="s">
        <v>518</v>
      </c>
      <c r="C377" t="str">
        <f>VLOOKUP($B377,Totalt!$B$1:$BP$500,MATCH("Kvalitetsgranskad:",Totalt!$B$1:$BP$1,0),FALSE)</f>
        <v>Ja</v>
      </c>
      <c r="E377" t="str">
        <f>VLOOKUP($B377,Miljö!$B$1:$AG$479,MATCH(E$3,Miljö!$B$1:$AK$1,0),FALSE)</f>
        <v>'bioel'</v>
      </c>
      <c r="F377">
        <f>VLOOKUP($B377,Miljö!$B$1:$AG$479,MATCH(F$3,Miljö!$B$1:$AK$1,0),FALSE)</f>
        <v>2</v>
      </c>
      <c r="G377">
        <f>VLOOKUP($B377,Miljö!$B$1:$AG$479,MATCH(G$3,Miljö!$B$1:$AK$1,0),FALSE)</f>
        <v>0</v>
      </c>
      <c r="H377">
        <f>VLOOKUP($B377,Miljö!$B$1:$AG$479,MATCH(H$3,Miljö!$B$1:$AK$1,0),FALSE)</f>
        <v>0</v>
      </c>
      <c r="J377">
        <f>VLOOKUP($B377,Totalt!$B$1:$BP$500,MATCH("total el",Totalt!$B$1:$BP$1,0),FALSE)</f>
        <v>0.09</v>
      </c>
      <c r="L377" s="232">
        <f t="shared" si="6"/>
        <v>0.18</v>
      </c>
      <c r="M377" s="232">
        <f t="shared" si="6"/>
        <v>0</v>
      </c>
      <c r="N377" s="232">
        <f t="shared" si="6"/>
        <v>0</v>
      </c>
    </row>
    <row r="378" spans="1:14" x14ac:dyDescent="0.25">
      <c r="A378" t="s">
        <v>501</v>
      </c>
      <c r="B378" t="s">
        <v>519</v>
      </c>
      <c r="C378" t="str">
        <f>VLOOKUP($B378,Totalt!$B$1:$BP$500,MATCH("Kvalitetsgranskad:",Totalt!$B$1:$BP$1,0),FALSE)</f>
        <v>Ja</v>
      </c>
      <c r="E378" t="str">
        <f>VLOOKUP($B378,Miljö!$B$1:$AG$479,MATCH(E$3,Miljö!$B$1:$AK$1,0),FALSE)</f>
        <v>'Bio energi'</v>
      </c>
      <c r="F378">
        <f>VLOOKUP($B378,Miljö!$B$1:$AG$479,MATCH(F$3,Miljö!$B$1:$AK$1,0),FALSE)</f>
        <v>2</v>
      </c>
      <c r="G378">
        <f>VLOOKUP($B378,Miljö!$B$1:$AG$479,MATCH(G$3,Miljö!$B$1:$AK$1,0),FALSE)</f>
        <v>0</v>
      </c>
      <c r="H378">
        <f>VLOOKUP($B378,Miljö!$B$1:$AG$479,MATCH(H$3,Miljö!$B$1:$AK$1,0),FALSE)</f>
        <v>0</v>
      </c>
      <c r="J378">
        <f>VLOOKUP($B378,Totalt!$B$1:$BP$500,MATCH("total el",Totalt!$B$1:$BP$1,0),FALSE)</f>
        <v>2.5691099999999998</v>
      </c>
      <c r="L378" s="232">
        <f t="shared" si="6"/>
        <v>5.1382199999999996</v>
      </c>
      <c r="M378" s="232">
        <f t="shared" si="6"/>
        <v>0</v>
      </c>
      <c r="N378" s="232">
        <f t="shared" si="6"/>
        <v>0</v>
      </c>
    </row>
    <row r="379" spans="1:14" x14ac:dyDescent="0.25">
      <c r="A379" t="s">
        <v>501</v>
      </c>
      <c r="B379" t="s">
        <v>520</v>
      </c>
      <c r="C379" t="str">
        <f>VLOOKUP($B379,Totalt!$B$1:$BP$500,MATCH("Kvalitetsgranskad:",Totalt!$B$1:$BP$1,0),FALSE)</f>
        <v>Nej</v>
      </c>
      <c r="E379" t="str">
        <f>VLOOKUP($B379,Miljö!$B$1:$AG$479,MATCH(E$3,Miljö!$B$1:$AK$1,0),FALSE)</f>
        <v>Nordisk residual</v>
      </c>
      <c r="F379">
        <f>VLOOKUP($B379,Miljö!$B$1:$AG$479,MATCH(F$3,Miljö!$B$1:$AK$1,0),FALSE)</f>
        <v>2.36</v>
      </c>
      <c r="G379">
        <f>VLOOKUP($B379,Miljö!$B$1:$AG$479,MATCH(G$3,Miljö!$B$1:$AK$1,0),FALSE)</f>
        <v>483.4</v>
      </c>
      <c r="H379">
        <f>VLOOKUP($B379,Miljö!$B$1:$AG$479,MATCH(H$3,Miljö!$B$1:$AK$1,0),FALSE)</f>
        <v>0.55000000000000004</v>
      </c>
      <c r="J379">
        <f>VLOOKUP($B379,Totalt!$B$1:$BP$500,MATCH("total el",Totalt!$B$1:$BP$1,0),FALSE)</f>
        <v>0</v>
      </c>
      <c r="L379" s="232">
        <f t="shared" si="6"/>
        <v>0</v>
      </c>
      <c r="M379" s="232">
        <f t="shared" si="6"/>
        <v>0</v>
      </c>
      <c r="N379" s="232">
        <f t="shared" si="6"/>
        <v>0</v>
      </c>
    </row>
    <row r="380" spans="1:14" x14ac:dyDescent="0.25">
      <c r="A380" t="s">
        <v>501</v>
      </c>
      <c r="B380" t="s">
        <v>521</v>
      </c>
      <c r="C380" t="str">
        <f>VLOOKUP($B380,Totalt!$B$1:$BP$500,MATCH("Kvalitetsgranskad:",Totalt!$B$1:$BP$1,0),FALSE)</f>
        <v>Nej</v>
      </c>
      <c r="E380" t="str">
        <f>VLOOKUP($B380,Miljö!$B$1:$AG$479,MATCH(E$3,Miljö!$B$1:$AK$1,0),FALSE)</f>
        <v>Nordisk residual</v>
      </c>
      <c r="F380">
        <f>VLOOKUP($B380,Miljö!$B$1:$AG$479,MATCH(F$3,Miljö!$B$1:$AK$1,0),FALSE)</f>
        <v>2.36</v>
      </c>
      <c r="G380">
        <f>VLOOKUP($B380,Miljö!$B$1:$AG$479,MATCH(G$3,Miljö!$B$1:$AK$1,0),FALSE)</f>
        <v>483.4</v>
      </c>
      <c r="H380">
        <f>VLOOKUP($B380,Miljö!$B$1:$AG$479,MATCH(H$3,Miljö!$B$1:$AK$1,0),FALSE)</f>
        <v>0.55000000000000004</v>
      </c>
      <c r="J380">
        <f>VLOOKUP($B380,Totalt!$B$1:$BP$500,MATCH("total el",Totalt!$B$1:$BP$1,0),FALSE)</f>
        <v>0</v>
      </c>
      <c r="L380" s="232">
        <f t="shared" si="6"/>
        <v>0</v>
      </c>
      <c r="M380" s="232">
        <f t="shared" si="6"/>
        <v>0</v>
      </c>
      <c r="N380" s="232">
        <f t="shared" si="6"/>
        <v>0</v>
      </c>
    </row>
    <row r="381" spans="1:14" x14ac:dyDescent="0.25">
      <c r="A381" t="s">
        <v>522</v>
      </c>
      <c r="B381" t="s">
        <v>523</v>
      </c>
      <c r="C381" t="str">
        <f>VLOOKUP($B381,Totalt!$B$1:$BP$500,MATCH("Kvalitetsgranskad:",Totalt!$B$1:$BP$1,0),FALSE)</f>
        <v>Ja</v>
      </c>
      <c r="E381" t="str">
        <f>VLOOKUP($B381,Miljö!$B$1:$AG$479,MATCH(E$3,Miljö!$B$1:$AK$1,0),FALSE)</f>
        <v>Nordisk residual</v>
      </c>
      <c r="F381">
        <f>VLOOKUP($B381,Miljö!$B$1:$AG$479,MATCH(F$3,Miljö!$B$1:$AK$1,0),FALSE)</f>
        <v>2.36</v>
      </c>
      <c r="G381">
        <f>VLOOKUP($B381,Miljö!$B$1:$AG$479,MATCH(G$3,Miljö!$B$1:$AK$1,0),FALSE)</f>
        <v>483.4</v>
      </c>
      <c r="H381">
        <f>VLOOKUP($B381,Miljö!$B$1:$AG$479,MATCH(H$3,Miljö!$B$1:$AK$1,0),FALSE)</f>
        <v>0.55000000000000004</v>
      </c>
      <c r="J381">
        <f>VLOOKUP($B381,Totalt!$B$1:$BP$500,MATCH("total el",Totalt!$B$1:$BP$1,0),FALSE)</f>
        <v>0.24792</v>
      </c>
      <c r="L381" s="232">
        <f t="shared" si="6"/>
        <v>0.58509119999999992</v>
      </c>
      <c r="M381" s="232">
        <f t="shared" si="6"/>
        <v>119.844528</v>
      </c>
      <c r="N381" s="232">
        <f t="shared" si="6"/>
        <v>0.136356</v>
      </c>
    </row>
    <row r="382" spans="1:14" x14ac:dyDescent="0.25">
      <c r="A382" t="s">
        <v>522</v>
      </c>
      <c r="B382" t="s">
        <v>524</v>
      </c>
      <c r="C382" t="str">
        <f>VLOOKUP($B382,Totalt!$B$1:$BP$500,MATCH("Kvalitetsgranskad:",Totalt!$B$1:$BP$1,0),FALSE)</f>
        <v>Ja</v>
      </c>
      <c r="E382" t="str">
        <f>VLOOKUP($B382,Miljö!$B$1:$AG$479,MATCH(E$3,Miljö!$B$1:$AK$1,0),FALSE)</f>
        <v>'Vattenkraft 100 %'</v>
      </c>
      <c r="F382">
        <f>VLOOKUP($B382,Miljö!$B$1:$AG$479,MATCH(F$3,Miljö!$B$1:$AK$1,0),FALSE)</f>
        <v>1.1000000000000001</v>
      </c>
      <c r="G382">
        <f>VLOOKUP($B382,Miljö!$B$1:$AG$479,MATCH(G$3,Miljö!$B$1:$AK$1,0),FALSE)</f>
        <v>0</v>
      </c>
      <c r="H382">
        <f>VLOOKUP($B382,Miljö!$B$1:$AG$479,MATCH(H$3,Miljö!$B$1:$AK$1,0),FALSE)</f>
        <v>0</v>
      </c>
      <c r="J382">
        <f>VLOOKUP($B382,Totalt!$B$1:$BP$500,MATCH("total el",Totalt!$B$1:$BP$1,0),FALSE)</f>
        <v>6.2259999999999991</v>
      </c>
      <c r="L382" s="232">
        <f t="shared" si="6"/>
        <v>6.8485999999999994</v>
      </c>
      <c r="M382" s="232">
        <f t="shared" si="6"/>
        <v>0</v>
      </c>
      <c r="N382" s="232">
        <f t="shared" si="6"/>
        <v>0</v>
      </c>
    </row>
    <row r="383" spans="1:14" x14ac:dyDescent="0.25">
      <c r="A383" t="s">
        <v>525</v>
      </c>
      <c r="B383" t="s">
        <v>526</v>
      </c>
      <c r="C383" t="str">
        <f>VLOOKUP($B383,Totalt!$B$1:$BP$500,MATCH("Kvalitetsgranskad:",Totalt!$B$1:$BP$1,0),FALSE)</f>
        <v>Ja</v>
      </c>
      <c r="E383" t="str">
        <f>VLOOKUP($B383,Miljö!$B$1:$AG$479,MATCH(E$3,Miljö!$B$1:$AK$1,0),FALSE)</f>
        <v>'EPD Vattenfall vattenkraft'</v>
      </c>
      <c r="F383">
        <f>VLOOKUP($B383,Miljö!$B$1:$AG$479,MATCH(F$3,Miljö!$B$1:$AK$1,0),FALSE)</f>
        <v>1.1000000000000001</v>
      </c>
      <c r="G383">
        <f>VLOOKUP($B383,Miljö!$B$1:$AG$479,MATCH(G$3,Miljö!$B$1:$AK$1,0),FALSE)</f>
        <v>9.9</v>
      </c>
      <c r="H383">
        <f>VLOOKUP($B383,Miljö!$B$1:$AG$479,MATCH(H$3,Miljö!$B$1:$AK$1,0),FALSE)</f>
        <v>0</v>
      </c>
      <c r="J383">
        <f>VLOOKUP($B383,Totalt!$B$1:$BP$500,MATCH("total el",Totalt!$B$1:$BP$1,0),FALSE)</f>
        <v>3.101</v>
      </c>
      <c r="L383" s="232">
        <f t="shared" si="6"/>
        <v>3.4111000000000002</v>
      </c>
      <c r="M383" s="232">
        <f t="shared" si="6"/>
        <v>30.6999</v>
      </c>
      <c r="N383" s="232">
        <f t="shared" si="6"/>
        <v>0</v>
      </c>
    </row>
    <row r="384" spans="1:14" x14ac:dyDescent="0.25">
      <c r="A384" t="s">
        <v>525</v>
      </c>
      <c r="B384" t="s">
        <v>527</v>
      </c>
      <c r="C384" t="str">
        <f>VLOOKUP($B384,Totalt!$B$1:$BP$500,MATCH("Kvalitetsgranskad:",Totalt!$B$1:$BP$1,0),FALSE)</f>
        <v>Ja</v>
      </c>
      <c r="E384" t="str">
        <f>VLOOKUP($B384,Miljö!$B$1:$AG$479,MATCH(E$3,Miljö!$B$1:$AK$1,0),FALSE)</f>
        <v>'EPD Vattenfalls vattenkraft'</v>
      </c>
      <c r="F384">
        <f>VLOOKUP($B384,Miljö!$B$1:$AG$479,MATCH(F$3,Miljö!$B$1:$AK$1,0),FALSE)</f>
        <v>1.1000000000000001</v>
      </c>
      <c r="G384">
        <f>VLOOKUP($B384,Miljö!$B$1:$AG$479,MATCH(G$3,Miljö!$B$1:$AK$1,0),FALSE)</f>
        <v>9.9</v>
      </c>
      <c r="H384">
        <f>VLOOKUP($B384,Miljö!$B$1:$AG$479,MATCH(H$3,Miljö!$B$1:$AK$1,0),FALSE)</f>
        <v>0</v>
      </c>
      <c r="J384">
        <f>VLOOKUP($B384,Totalt!$B$1:$BP$500,MATCH("total el",Totalt!$B$1:$BP$1,0),FALSE)</f>
        <v>0.29099999999999998</v>
      </c>
      <c r="L384" s="232">
        <f t="shared" si="6"/>
        <v>0.3201</v>
      </c>
      <c r="M384" s="232">
        <f t="shared" si="6"/>
        <v>2.8809</v>
      </c>
      <c r="N384" s="232">
        <f t="shared" si="6"/>
        <v>0</v>
      </c>
    </row>
    <row r="385" spans="1:14" x14ac:dyDescent="0.25">
      <c r="A385" t="s">
        <v>525</v>
      </c>
      <c r="B385" t="s">
        <v>528</v>
      </c>
      <c r="C385" t="str">
        <f>VLOOKUP($B385,Totalt!$B$1:$BP$500,MATCH("Kvalitetsgranskad:",Totalt!$B$1:$BP$1,0),FALSE)</f>
        <v>Ja</v>
      </c>
      <c r="E385" t="str">
        <f>VLOOKUP($B385,Miljö!$B$1:$AG$479,MATCH(E$3,Miljö!$B$1:$AK$1,0),FALSE)</f>
        <v>'EPD Vattenfall. Vattenkraft'</v>
      </c>
      <c r="F385">
        <f>VLOOKUP($B385,Miljö!$B$1:$AG$479,MATCH(F$3,Miljö!$B$1:$AK$1,0),FALSE)</f>
        <v>1.1000000000000001</v>
      </c>
      <c r="G385">
        <f>VLOOKUP($B385,Miljö!$B$1:$AG$479,MATCH(G$3,Miljö!$B$1:$AK$1,0),FALSE)</f>
        <v>9.9</v>
      </c>
      <c r="H385">
        <f>VLOOKUP($B385,Miljö!$B$1:$AG$479,MATCH(H$3,Miljö!$B$1:$AK$1,0),FALSE)</f>
        <v>0</v>
      </c>
      <c r="J385">
        <f>VLOOKUP($B385,Totalt!$B$1:$BP$500,MATCH("total el",Totalt!$B$1:$BP$1,0),FALSE)</f>
        <v>3.8340000000000001</v>
      </c>
      <c r="L385" s="232">
        <f t="shared" si="6"/>
        <v>4.2174000000000005</v>
      </c>
      <c r="M385" s="232">
        <f t="shared" si="6"/>
        <v>37.956600000000002</v>
      </c>
      <c r="N385" s="232">
        <f t="shared" si="6"/>
        <v>0</v>
      </c>
    </row>
    <row r="386" spans="1:14" x14ac:dyDescent="0.25">
      <c r="A386" t="s">
        <v>525</v>
      </c>
      <c r="B386" t="s">
        <v>529</v>
      </c>
      <c r="C386" t="str">
        <f>VLOOKUP($B386,Totalt!$B$1:$BP$500,MATCH("Kvalitetsgranskad:",Totalt!$B$1:$BP$1,0),FALSE)</f>
        <v>Ja</v>
      </c>
      <c r="E386" t="str">
        <f>VLOOKUP($B386,Miljö!$B$1:$AG$479,MATCH(E$3,Miljö!$B$1:$AK$1,0),FALSE)</f>
        <v>Nordisk residual</v>
      </c>
      <c r="F386">
        <f>VLOOKUP($B386,Miljö!$B$1:$AG$479,MATCH(F$3,Miljö!$B$1:$AK$1,0),FALSE)</f>
        <v>2.36</v>
      </c>
      <c r="G386">
        <f>VLOOKUP($B386,Miljö!$B$1:$AG$479,MATCH(G$3,Miljö!$B$1:$AK$1,0),FALSE)</f>
        <v>483.4</v>
      </c>
      <c r="H386">
        <f>VLOOKUP($B386,Miljö!$B$1:$AG$479,MATCH(H$3,Miljö!$B$1:$AK$1,0),FALSE)</f>
        <v>0.55000000000000004</v>
      </c>
      <c r="J386">
        <f>VLOOKUP($B386,Totalt!$B$1:$BP$500,MATCH("total el",Totalt!$B$1:$BP$1,0),FALSE)</f>
        <v>0.51987000000000005</v>
      </c>
      <c r="L386" s="232">
        <f t="shared" si="6"/>
        <v>1.2268932000000001</v>
      </c>
      <c r="M386" s="232">
        <f t="shared" si="6"/>
        <v>251.30515800000001</v>
      </c>
      <c r="N386" s="232">
        <f t="shared" si="6"/>
        <v>0.28592850000000003</v>
      </c>
    </row>
    <row r="387" spans="1:14" x14ac:dyDescent="0.25">
      <c r="A387" t="s">
        <v>530</v>
      </c>
      <c r="B387" t="s">
        <v>531</v>
      </c>
      <c r="C387" t="str">
        <f>VLOOKUP($B387,Totalt!$B$1:$BP$500,MATCH("Kvalitetsgranskad:",Totalt!$B$1:$BP$1,0),FALSE)</f>
        <v>Ja</v>
      </c>
      <c r="E387" t="str">
        <f>VLOOKUP($B387,Miljö!$B$1:$AG$479,MATCH(E$3,Miljö!$B$1:$AK$1,0),FALSE)</f>
        <v>Nordisk residual</v>
      </c>
      <c r="F387">
        <f>VLOOKUP($B387,Miljö!$B$1:$AG$479,MATCH(F$3,Miljö!$B$1:$AK$1,0),FALSE)</f>
        <v>2.36</v>
      </c>
      <c r="G387">
        <f>VLOOKUP($B387,Miljö!$B$1:$AG$479,MATCH(G$3,Miljö!$B$1:$AK$1,0),FALSE)</f>
        <v>483.4</v>
      </c>
      <c r="H387">
        <f>VLOOKUP($B387,Miljö!$B$1:$AG$479,MATCH(H$3,Miljö!$B$1:$AK$1,0),FALSE)</f>
        <v>0.55000000000000004</v>
      </c>
      <c r="J387">
        <f>VLOOKUP($B387,Totalt!$B$1:$BP$500,MATCH("total el",Totalt!$B$1:$BP$1,0),FALSE)</f>
        <v>0.21299999999999999</v>
      </c>
      <c r="L387" s="232">
        <f t="shared" si="6"/>
        <v>0.50268000000000002</v>
      </c>
      <c r="M387" s="232">
        <f t="shared" si="6"/>
        <v>102.96419999999999</v>
      </c>
      <c r="N387" s="232">
        <f t="shared" si="6"/>
        <v>0.11715</v>
      </c>
    </row>
    <row r="388" spans="1:14" x14ac:dyDescent="0.25">
      <c r="A388" t="s">
        <v>530</v>
      </c>
      <c r="B388" t="s">
        <v>532</v>
      </c>
      <c r="C388" t="str">
        <f>VLOOKUP($B388,Totalt!$B$1:$BP$500,MATCH("Kvalitetsgranskad:",Totalt!$B$1:$BP$1,0),FALSE)</f>
        <v>Ja</v>
      </c>
      <c r="E388" t="str">
        <f>VLOOKUP($B388,Miljö!$B$1:$AG$479,MATCH(E$3,Miljö!$B$1:$AK$1,0),FALSE)</f>
        <v>Nordisk residual</v>
      </c>
      <c r="F388">
        <f>VLOOKUP($B388,Miljö!$B$1:$AG$479,MATCH(F$3,Miljö!$B$1:$AK$1,0),FALSE)</f>
        <v>2.36</v>
      </c>
      <c r="G388">
        <f>VLOOKUP($B388,Miljö!$B$1:$AG$479,MATCH(G$3,Miljö!$B$1:$AK$1,0),FALSE)</f>
        <v>483.4</v>
      </c>
      <c r="H388">
        <f>VLOOKUP($B388,Miljö!$B$1:$AG$479,MATCH(H$3,Miljö!$B$1:$AK$1,0),FALSE)</f>
        <v>0.55000000000000004</v>
      </c>
      <c r="J388">
        <f>VLOOKUP($B388,Totalt!$B$1:$BP$500,MATCH("total el",Totalt!$B$1:$BP$1,0),FALSE)</f>
        <v>0.92400000000000004</v>
      </c>
      <c r="L388" s="232">
        <f t="shared" si="6"/>
        <v>2.1806399999999999</v>
      </c>
      <c r="M388" s="232">
        <f t="shared" si="6"/>
        <v>446.66160000000002</v>
      </c>
      <c r="N388" s="232">
        <f t="shared" si="6"/>
        <v>0.5082000000000001</v>
      </c>
    </row>
    <row r="389" spans="1:14" x14ac:dyDescent="0.25">
      <c r="A389" t="s">
        <v>530</v>
      </c>
      <c r="B389" t="s">
        <v>533</v>
      </c>
      <c r="C389" t="str">
        <f>VLOOKUP($B389,Totalt!$B$1:$BP$500,MATCH("Kvalitetsgranskad:",Totalt!$B$1:$BP$1,0),FALSE)</f>
        <v>Ja</v>
      </c>
      <c r="E389" t="str">
        <f>VLOOKUP($B389,Miljö!$B$1:$AG$479,MATCH(E$3,Miljö!$B$1:$AK$1,0),FALSE)</f>
        <v>Nordisk residual</v>
      </c>
      <c r="F389">
        <f>VLOOKUP($B389,Miljö!$B$1:$AG$479,MATCH(F$3,Miljö!$B$1:$AK$1,0),FALSE)</f>
        <v>2.36</v>
      </c>
      <c r="G389">
        <f>VLOOKUP($B389,Miljö!$B$1:$AG$479,MATCH(G$3,Miljö!$B$1:$AK$1,0),FALSE)</f>
        <v>483.4</v>
      </c>
      <c r="H389">
        <f>VLOOKUP($B389,Miljö!$B$1:$AG$479,MATCH(H$3,Miljö!$B$1:$AK$1,0),FALSE)</f>
        <v>0.55000000000000004</v>
      </c>
      <c r="J389">
        <f>VLOOKUP($B389,Totalt!$B$1:$BP$500,MATCH("total el",Totalt!$B$1:$BP$1,0),FALSE)</f>
        <v>9.3168600000000001</v>
      </c>
      <c r="L389" s="232">
        <f t="shared" ref="L389:N411" si="7">IF(ISERROR($J389*F389),"",$J389*F389)</f>
        <v>21.987789599999999</v>
      </c>
      <c r="M389" s="232">
        <f t="shared" si="7"/>
        <v>4503.7701239999997</v>
      </c>
      <c r="N389" s="232">
        <f t="shared" si="7"/>
        <v>5.1242730000000005</v>
      </c>
    </row>
    <row r="390" spans="1:14" x14ac:dyDescent="0.25">
      <c r="A390" t="s">
        <v>534</v>
      </c>
      <c r="B390" t="s">
        <v>535</v>
      </c>
      <c r="C390" t="str">
        <f>VLOOKUP($B390,Totalt!$B$1:$BP$500,MATCH("Kvalitetsgranskad:",Totalt!$B$1:$BP$1,0),FALSE)</f>
        <v>Ja</v>
      </c>
      <c r="E390" t="str">
        <f>VLOOKUP($B390,Miljö!$B$1:$AG$479,MATCH(E$3,Miljö!$B$1:$AK$1,0),FALSE)</f>
        <v>'Bra miljöval'</v>
      </c>
      <c r="F390">
        <f>VLOOKUP($B390,Miljö!$B$1:$AG$479,MATCH(F$3,Miljö!$B$1:$AK$1,0),FALSE)</f>
        <v>2.36</v>
      </c>
      <c r="G390">
        <f>VLOOKUP($B390,Miljö!$B$1:$AG$479,MATCH(G$3,Miljö!$B$1:$AK$1,0),FALSE)</f>
        <v>483.4</v>
      </c>
      <c r="H390">
        <f>VLOOKUP($B390,Miljö!$B$1:$AG$479,MATCH(H$3,Miljö!$B$1:$AK$1,0),FALSE)</f>
        <v>0.55000000000000004</v>
      </c>
      <c r="J390">
        <f>VLOOKUP($B390,Totalt!$B$1:$BP$500,MATCH("total el",Totalt!$B$1:$BP$1,0),FALSE)</f>
        <v>0.27</v>
      </c>
      <c r="L390" s="232">
        <f t="shared" si="7"/>
        <v>0.63719999999999999</v>
      </c>
      <c r="M390" s="232">
        <f t="shared" si="7"/>
        <v>130.518</v>
      </c>
      <c r="N390" s="232">
        <f t="shared" si="7"/>
        <v>0.14850000000000002</v>
      </c>
    </row>
    <row r="391" spans="1:14" x14ac:dyDescent="0.25">
      <c r="A391" t="s">
        <v>534</v>
      </c>
      <c r="B391" t="s">
        <v>536</v>
      </c>
      <c r="C391" t="str">
        <f>VLOOKUP($B391,Totalt!$B$1:$BP$500,MATCH("Kvalitetsgranskad:",Totalt!$B$1:$BP$1,0),FALSE)</f>
        <v>Ja</v>
      </c>
      <c r="E391" t="str">
        <f>VLOOKUP($B391,Miljö!$B$1:$AG$479,MATCH(E$3,Miljö!$B$1:$AK$1,0),FALSE)</f>
        <v>'Bra miljöval'</v>
      </c>
      <c r="F391">
        <f>VLOOKUP($B391,Miljö!$B$1:$AG$479,MATCH(F$3,Miljö!$B$1:$AK$1,0),FALSE)</f>
        <v>2.36</v>
      </c>
      <c r="G391">
        <f>VLOOKUP($B391,Miljö!$B$1:$AG$479,MATCH(G$3,Miljö!$B$1:$AK$1,0),FALSE)</f>
        <v>483.4</v>
      </c>
      <c r="H391">
        <f>VLOOKUP($B391,Miljö!$B$1:$AG$479,MATCH(H$3,Miljö!$B$1:$AK$1,0),FALSE)</f>
        <v>0.55000000000000004</v>
      </c>
      <c r="J391">
        <f>VLOOKUP($B391,Totalt!$B$1:$BP$500,MATCH("total el",Totalt!$B$1:$BP$1,0),FALSE)</f>
        <v>0.13900000000000001</v>
      </c>
      <c r="L391" s="232">
        <f t="shared" si="7"/>
        <v>0.32804</v>
      </c>
      <c r="M391" s="232">
        <f t="shared" si="7"/>
        <v>67.192599999999999</v>
      </c>
      <c r="N391" s="232">
        <f t="shared" si="7"/>
        <v>7.6450000000000018E-2</v>
      </c>
    </row>
    <row r="392" spans="1:14" x14ac:dyDescent="0.25">
      <c r="A392" t="s">
        <v>534</v>
      </c>
      <c r="B392" t="s">
        <v>537</v>
      </c>
      <c r="C392" t="str">
        <f>VLOOKUP($B392,Totalt!$B$1:$BP$500,MATCH("Kvalitetsgranskad:",Totalt!$B$1:$BP$1,0),FALSE)</f>
        <v>Ja</v>
      </c>
      <c r="E392" t="str">
        <f>VLOOKUP($B392,Miljö!$B$1:$AG$479,MATCH(E$3,Miljö!$B$1:$AK$1,0),FALSE)</f>
        <v>'Bra miljöval'</v>
      </c>
      <c r="F392">
        <f>VLOOKUP($B392,Miljö!$B$1:$AG$479,MATCH(F$3,Miljö!$B$1:$AK$1,0),FALSE)</f>
        <v>2.36</v>
      </c>
      <c r="G392">
        <f>VLOOKUP($B392,Miljö!$B$1:$AG$479,MATCH(G$3,Miljö!$B$1:$AK$1,0),FALSE)</f>
        <v>483.4</v>
      </c>
      <c r="H392">
        <f>VLOOKUP($B392,Miljö!$B$1:$AG$479,MATCH(H$3,Miljö!$B$1:$AK$1,0),FALSE)</f>
        <v>0.55000000000000004</v>
      </c>
      <c r="J392">
        <f>VLOOKUP($B392,Totalt!$B$1:$BP$500,MATCH("total el",Totalt!$B$1:$BP$1,0),FALSE)</f>
        <v>0.19900000000000001</v>
      </c>
      <c r="L392" s="232">
        <f t="shared" si="7"/>
        <v>0.46964</v>
      </c>
      <c r="M392" s="232">
        <f t="shared" si="7"/>
        <v>96.196600000000004</v>
      </c>
      <c r="N392" s="232">
        <f t="shared" si="7"/>
        <v>0.10945000000000002</v>
      </c>
    </row>
    <row r="393" spans="1:14" x14ac:dyDescent="0.25">
      <c r="A393" t="s">
        <v>534</v>
      </c>
      <c r="B393" t="s">
        <v>538</v>
      </c>
      <c r="C393" t="str">
        <f>VLOOKUP($B393,Totalt!$B$1:$BP$500,MATCH("Kvalitetsgranskad:",Totalt!$B$1:$BP$1,0),FALSE)</f>
        <v>Ja</v>
      </c>
      <c r="E393" t="str">
        <f>VLOOKUP($B393,Miljö!$B$1:$AG$479,MATCH(E$3,Miljö!$B$1:$AK$1,0),FALSE)</f>
        <v>'Bra miljöval'</v>
      </c>
      <c r="F393">
        <f>VLOOKUP($B393,Miljö!$B$1:$AG$479,MATCH(F$3,Miljö!$B$1:$AK$1,0),FALSE)</f>
        <v>2.36</v>
      </c>
      <c r="G393">
        <f>VLOOKUP($B393,Miljö!$B$1:$AG$479,MATCH(G$3,Miljö!$B$1:$AK$1,0),FALSE)</f>
        <v>483.4</v>
      </c>
      <c r="H393">
        <f>VLOOKUP($B393,Miljö!$B$1:$AG$479,MATCH(H$3,Miljö!$B$1:$AK$1,0),FALSE)</f>
        <v>0.55000000000000004</v>
      </c>
      <c r="J393">
        <f>VLOOKUP($B393,Totalt!$B$1:$BP$500,MATCH("total el",Totalt!$B$1:$BP$1,0),FALSE)</f>
        <v>20.216799999999999</v>
      </c>
      <c r="L393" s="232">
        <f t="shared" si="7"/>
        <v>47.711647999999997</v>
      </c>
      <c r="M393" s="232">
        <f t="shared" si="7"/>
        <v>9772.8011199999983</v>
      </c>
      <c r="N393" s="232">
        <f t="shared" si="7"/>
        <v>11.119240000000001</v>
      </c>
    </row>
    <row r="394" spans="1:14" x14ac:dyDescent="0.25">
      <c r="A394" t="s">
        <v>539</v>
      </c>
      <c r="B394" t="s">
        <v>540</v>
      </c>
      <c r="C394" t="str">
        <f>VLOOKUP($B394,Totalt!$B$1:$BP$500,MATCH("Kvalitetsgranskad:",Totalt!$B$1:$BP$1,0),FALSE)</f>
        <v>Ja</v>
      </c>
      <c r="E394" t="str">
        <f>VLOOKUP($B394,Miljö!$B$1:$AG$479,MATCH(E$3,Miljö!$B$1:$AK$1,0),FALSE)</f>
        <v>Nordisk residual</v>
      </c>
      <c r="F394">
        <f>VLOOKUP($B394,Miljö!$B$1:$AG$479,MATCH(F$3,Miljö!$B$1:$AK$1,0),FALSE)</f>
        <v>2.36</v>
      </c>
      <c r="G394">
        <f>VLOOKUP($B394,Miljö!$B$1:$AG$479,MATCH(G$3,Miljö!$B$1:$AK$1,0),FALSE)</f>
        <v>483.4</v>
      </c>
      <c r="H394">
        <f>VLOOKUP($B394,Miljö!$B$1:$AG$479,MATCH(H$3,Miljö!$B$1:$AK$1,0),FALSE)</f>
        <v>0.55000000000000004</v>
      </c>
      <c r="J394">
        <f>VLOOKUP($B394,Totalt!$B$1:$BP$500,MATCH("total el",Totalt!$B$1:$BP$1,0),FALSE)</f>
        <v>3.3487399999999998</v>
      </c>
      <c r="L394" s="232">
        <f t="shared" si="7"/>
        <v>7.903026399999999</v>
      </c>
      <c r="M394" s="232">
        <f t="shared" si="7"/>
        <v>1618.7809159999999</v>
      </c>
      <c r="N394" s="232">
        <f t="shared" si="7"/>
        <v>1.841807</v>
      </c>
    </row>
    <row r="395" spans="1:14" x14ac:dyDescent="0.25">
      <c r="A395" t="s">
        <v>541</v>
      </c>
      <c r="B395" t="s">
        <v>542</v>
      </c>
      <c r="C395" t="str">
        <f>VLOOKUP($B395,Totalt!$B$1:$BP$500,MATCH("Kvalitetsgranskad:",Totalt!$B$1:$BP$1,0),FALSE)</f>
        <v>Ja</v>
      </c>
      <c r="E395" t="str">
        <f>VLOOKUP($B395,Miljö!$B$1:$AG$479,MATCH(E$3,Miljö!$B$1:$AK$1,0),FALSE)</f>
        <v>Nordisk residual</v>
      </c>
      <c r="F395">
        <f>VLOOKUP($B395,Miljö!$B$1:$AG$479,MATCH(F$3,Miljö!$B$1:$AK$1,0),FALSE)</f>
        <v>2.36</v>
      </c>
      <c r="G395">
        <f>VLOOKUP($B395,Miljö!$B$1:$AG$479,MATCH(G$3,Miljö!$B$1:$AK$1,0),FALSE)</f>
        <v>483.4</v>
      </c>
      <c r="H395">
        <f>VLOOKUP($B395,Miljö!$B$1:$AG$479,MATCH(H$3,Miljö!$B$1:$AK$1,0),FALSE)</f>
        <v>0.55000000000000004</v>
      </c>
      <c r="J395">
        <f>VLOOKUP($B395,Totalt!$B$1:$BP$500,MATCH("total el",Totalt!$B$1:$BP$1,0),FALSE)</f>
        <v>0.20399999999999999</v>
      </c>
      <c r="L395" s="232">
        <f t="shared" si="7"/>
        <v>0.48143999999999992</v>
      </c>
      <c r="M395" s="232">
        <f t="shared" si="7"/>
        <v>98.613599999999991</v>
      </c>
      <c r="N395" s="232">
        <f t="shared" si="7"/>
        <v>0.11220000000000001</v>
      </c>
    </row>
    <row r="396" spans="1:14" x14ac:dyDescent="0.25">
      <c r="A396" t="s">
        <v>541</v>
      </c>
      <c r="B396" t="s">
        <v>543</v>
      </c>
      <c r="C396" t="str">
        <f>VLOOKUP($B396,Totalt!$B$1:$BP$500,MATCH("Kvalitetsgranskad:",Totalt!$B$1:$BP$1,0),FALSE)</f>
        <v>Ja</v>
      </c>
      <c r="E396" t="str">
        <f>VLOOKUP($B396,Miljö!$B$1:$AG$479,MATCH(E$3,Miljö!$B$1:$AK$1,0),FALSE)</f>
        <v>Nordisk residual</v>
      </c>
      <c r="F396">
        <f>VLOOKUP($B396,Miljö!$B$1:$AG$479,MATCH(F$3,Miljö!$B$1:$AK$1,0),FALSE)</f>
        <v>2.36</v>
      </c>
      <c r="G396">
        <f>VLOOKUP($B396,Miljö!$B$1:$AG$479,MATCH(G$3,Miljö!$B$1:$AK$1,0),FALSE)</f>
        <v>483.4</v>
      </c>
      <c r="H396">
        <f>VLOOKUP($B396,Miljö!$B$1:$AG$479,MATCH(H$3,Miljö!$B$1:$AK$1,0),FALSE)</f>
        <v>0.55000000000000004</v>
      </c>
      <c r="J396">
        <f>VLOOKUP($B396,Totalt!$B$1:$BP$500,MATCH("total el",Totalt!$B$1:$BP$1,0),FALSE)</f>
        <v>2.4E-2</v>
      </c>
      <c r="L396" s="232">
        <f t="shared" si="7"/>
        <v>5.6639999999999996E-2</v>
      </c>
      <c r="M396" s="232">
        <f t="shared" si="7"/>
        <v>11.601599999999999</v>
      </c>
      <c r="N396" s="232">
        <f t="shared" si="7"/>
        <v>1.3200000000000002E-2</v>
      </c>
    </row>
    <row r="397" spans="1:14" x14ac:dyDescent="0.25">
      <c r="A397" t="s">
        <v>541</v>
      </c>
      <c r="B397" t="s">
        <v>544</v>
      </c>
      <c r="C397" t="str">
        <f>VLOOKUP($B397,Totalt!$B$1:$BP$500,MATCH("Kvalitetsgranskad:",Totalt!$B$1:$BP$1,0),FALSE)</f>
        <v>Ja</v>
      </c>
      <c r="E397" t="str">
        <f>VLOOKUP($B397,Miljö!$B$1:$AG$479,MATCH(E$3,Miljö!$B$1:$AK$1,0),FALSE)</f>
        <v>Nordisk residual</v>
      </c>
      <c r="F397">
        <f>VLOOKUP($B397,Miljö!$B$1:$AG$479,MATCH(F$3,Miljö!$B$1:$AK$1,0),FALSE)</f>
        <v>2.36</v>
      </c>
      <c r="G397">
        <f>VLOOKUP($B397,Miljö!$B$1:$AG$479,MATCH(G$3,Miljö!$B$1:$AK$1,0),FALSE)</f>
        <v>483.4</v>
      </c>
      <c r="H397">
        <f>VLOOKUP($B397,Miljö!$B$1:$AG$479,MATCH(H$3,Miljö!$B$1:$AK$1,0),FALSE)</f>
        <v>0.55000000000000004</v>
      </c>
      <c r="J397">
        <f>VLOOKUP($B397,Totalt!$B$1:$BP$500,MATCH("total el",Totalt!$B$1:$BP$1,0),FALSE)</f>
        <v>0.65010000000000001</v>
      </c>
      <c r="L397" s="232">
        <f t="shared" si="7"/>
        <v>1.5342359999999999</v>
      </c>
      <c r="M397" s="232">
        <f t="shared" si="7"/>
        <v>314.25833999999998</v>
      </c>
      <c r="N397" s="232">
        <f t="shared" si="7"/>
        <v>0.35755500000000001</v>
      </c>
    </row>
    <row r="398" spans="1:14" x14ac:dyDescent="0.25">
      <c r="A398" t="s">
        <v>545</v>
      </c>
      <c r="B398" t="s">
        <v>546</v>
      </c>
      <c r="C398" t="str">
        <f>VLOOKUP($B398,Totalt!$B$1:$BP$500,MATCH("Kvalitetsgranskad:",Totalt!$B$1:$BP$1,0),FALSE)</f>
        <v>Nej</v>
      </c>
      <c r="E398" t="str">
        <f>VLOOKUP($B398,Miljö!$B$1:$AG$479,MATCH(E$3,Miljö!$B$1:$AK$1,0),FALSE)</f>
        <v>-</v>
      </c>
      <c r="F398">
        <f>VLOOKUP($B398,Miljö!$B$1:$AG$479,MATCH(F$3,Miljö!$B$1:$AK$1,0),FALSE)</f>
        <v>2.36</v>
      </c>
      <c r="G398">
        <f>VLOOKUP($B398,Miljö!$B$1:$AG$479,MATCH(G$3,Miljö!$B$1:$AK$1,0),FALSE)</f>
        <v>483.4</v>
      </c>
      <c r="H398">
        <f>VLOOKUP($B398,Miljö!$B$1:$AG$479,MATCH(H$3,Miljö!$B$1:$AK$1,0),FALSE)</f>
        <v>0.55000000000000004</v>
      </c>
      <c r="J398">
        <f>VLOOKUP($B398,Totalt!$B$1:$BP$500,MATCH("total el",Totalt!$B$1:$BP$1,0),FALSE)</f>
        <v>0</v>
      </c>
      <c r="L398" s="232">
        <f t="shared" si="7"/>
        <v>0</v>
      </c>
      <c r="M398" s="232">
        <f t="shared" si="7"/>
        <v>0</v>
      </c>
      <c r="N398" s="232">
        <f t="shared" si="7"/>
        <v>0</v>
      </c>
    </row>
    <row r="399" spans="1:14" x14ac:dyDescent="0.25">
      <c r="A399" t="s">
        <v>547</v>
      </c>
      <c r="B399" t="s">
        <v>548</v>
      </c>
      <c r="C399" t="str">
        <f>VLOOKUP($B399,Totalt!$B$1:$BP$500,MATCH("Kvalitetsgranskad:",Totalt!$B$1:$BP$1,0),FALSE)</f>
        <v>Ja</v>
      </c>
      <c r="E399" t="str">
        <f>VLOOKUP($B399,Miljö!$B$1:$AG$479,MATCH(E$3,Miljö!$B$1:$AK$1,0),FALSE)</f>
        <v>'Bra Miljöval och egenproducerad el'</v>
      </c>
      <c r="F399">
        <f>VLOOKUP($B399,Miljö!$B$1:$AG$479,MATCH(F$3,Miljö!$B$1:$AK$1,0),FALSE)</f>
        <v>0.78500000000000003</v>
      </c>
      <c r="G399">
        <f>VLOOKUP($B399,Miljö!$B$1:$AG$479,MATCH(G$3,Miljö!$B$1:$AK$1,0),FALSE)</f>
        <v>55.313000000000002</v>
      </c>
      <c r="H399">
        <f>VLOOKUP($B399,Miljö!$B$1:$AG$479,MATCH(H$3,Miljö!$B$1:$AK$1,0),FALSE)</f>
        <v>0</v>
      </c>
      <c r="J399">
        <f>VLOOKUP($B399,Totalt!$B$1:$BP$500,MATCH("total el",Totalt!$B$1:$BP$1,0),FALSE)</f>
        <v>40.617000000000004</v>
      </c>
      <c r="L399" s="232">
        <f t="shared" si="7"/>
        <v>31.884345000000003</v>
      </c>
      <c r="M399" s="232">
        <f t="shared" si="7"/>
        <v>2246.6481210000002</v>
      </c>
      <c r="N399" s="232">
        <f t="shared" si="7"/>
        <v>0</v>
      </c>
    </row>
    <row r="400" spans="1:14" x14ac:dyDescent="0.25">
      <c r="A400" t="s">
        <v>547</v>
      </c>
      <c r="B400" t="s">
        <v>549</v>
      </c>
      <c r="C400" t="str">
        <f>VLOOKUP($B400,Totalt!$B$1:$BP$500,MATCH("Kvalitetsgranskad:",Totalt!$B$1:$BP$1,0),FALSE)</f>
        <v>Ja</v>
      </c>
      <c r="E400" t="str">
        <f>VLOOKUP($B400,Miljö!$B$1:$AG$479,MATCH(E$3,Miljö!$B$1:$AK$1,0),FALSE)</f>
        <v>'Bra Milöval'</v>
      </c>
      <c r="F400">
        <f>VLOOKUP($B400,Miljö!$B$1:$AG$479,MATCH(F$3,Miljö!$B$1:$AK$1,0),FALSE)</f>
        <v>1.1000000000000001</v>
      </c>
      <c r="G400">
        <f>VLOOKUP($B400,Miljö!$B$1:$AG$479,MATCH(G$3,Miljö!$B$1:$AK$1,0),FALSE)</f>
        <v>0</v>
      </c>
      <c r="H400">
        <f>VLOOKUP($B400,Miljö!$B$1:$AG$479,MATCH(H$3,Miljö!$B$1:$AK$1,0),FALSE)</f>
        <v>0</v>
      </c>
      <c r="J400">
        <f>VLOOKUP($B400,Totalt!$B$1:$BP$500,MATCH("total el",Totalt!$B$1:$BP$1,0),FALSE)</f>
        <v>6.1445E-2</v>
      </c>
      <c r="L400" s="232">
        <f t="shared" si="7"/>
        <v>6.7589500000000011E-2</v>
      </c>
      <c r="M400" s="232">
        <f t="shared" si="7"/>
        <v>0</v>
      </c>
      <c r="N400" s="232">
        <f t="shared" si="7"/>
        <v>0</v>
      </c>
    </row>
    <row r="401" spans="1:14" x14ac:dyDescent="0.25">
      <c r="A401" t="s">
        <v>547</v>
      </c>
      <c r="B401" t="s">
        <v>550</v>
      </c>
      <c r="C401" t="str">
        <f>VLOOKUP($B401,Totalt!$B$1:$BP$500,MATCH("Kvalitetsgranskad:",Totalt!$B$1:$BP$1,0),FALSE)</f>
        <v>Ja</v>
      </c>
      <c r="E401" t="str">
        <f>VLOOKUP($B401,Miljö!$B$1:$AG$479,MATCH(E$3,Miljö!$B$1:$AK$1,0),FALSE)</f>
        <v>'Bra Miljöval'</v>
      </c>
      <c r="F401">
        <f>VLOOKUP($B401,Miljö!$B$1:$AG$479,MATCH(F$3,Miljö!$B$1:$AK$1,0),FALSE)</f>
        <v>1.1000000000000001</v>
      </c>
      <c r="G401">
        <f>VLOOKUP($B401,Miljö!$B$1:$AG$479,MATCH(G$3,Miljö!$B$1:$AK$1,0),FALSE)</f>
        <v>0</v>
      </c>
      <c r="H401">
        <f>VLOOKUP($B401,Miljö!$B$1:$AG$479,MATCH(H$3,Miljö!$B$1:$AK$1,0),FALSE)</f>
        <v>0</v>
      </c>
      <c r="J401">
        <f>VLOOKUP($B401,Totalt!$B$1:$BP$500,MATCH("total el",Totalt!$B$1:$BP$1,0),FALSE)</f>
        <v>0.21299999999999999</v>
      </c>
      <c r="L401" s="232">
        <f t="shared" si="7"/>
        <v>0.23430000000000001</v>
      </c>
      <c r="M401" s="232">
        <f t="shared" si="7"/>
        <v>0</v>
      </c>
      <c r="N401" s="232">
        <f t="shared" si="7"/>
        <v>0</v>
      </c>
    </row>
    <row r="402" spans="1:14" x14ac:dyDescent="0.25">
      <c r="A402" t="s">
        <v>547</v>
      </c>
      <c r="B402" t="s">
        <v>551</v>
      </c>
      <c r="C402" t="str">
        <f>VLOOKUP($B402,Totalt!$B$1:$BP$500,MATCH("Kvalitetsgranskad:",Totalt!$B$1:$BP$1,0),FALSE)</f>
        <v>Ja</v>
      </c>
      <c r="E402" t="str">
        <f>VLOOKUP($B402,Miljö!$B$1:$AG$479,MATCH(E$3,Miljö!$B$1:$AK$1,0),FALSE)</f>
        <v>'Bra Miljöval'</v>
      </c>
      <c r="F402">
        <f>VLOOKUP($B402,Miljö!$B$1:$AG$479,MATCH(F$3,Miljö!$B$1:$AK$1,0),FALSE)</f>
        <v>1.1000000000000001</v>
      </c>
      <c r="G402">
        <f>VLOOKUP($B402,Miljö!$B$1:$AG$479,MATCH(G$3,Miljö!$B$1:$AK$1,0),FALSE)</f>
        <v>0</v>
      </c>
      <c r="H402">
        <f>VLOOKUP($B402,Miljö!$B$1:$AG$479,MATCH(H$3,Miljö!$B$1:$AK$1,0),FALSE)</f>
        <v>0</v>
      </c>
      <c r="J402">
        <f>VLOOKUP($B402,Totalt!$B$1:$BP$500,MATCH("total el",Totalt!$B$1:$BP$1,0),FALSE)</f>
        <v>8.5370000000000008</v>
      </c>
      <c r="L402" s="232">
        <f t="shared" si="7"/>
        <v>9.3907000000000025</v>
      </c>
      <c r="M402" s="232">
        <f t="shared" si="7"/>
        <v>0</v>
      </c>
      <c r="N402" s="232">
        <f t="shared" si="7"/>
        <v>0</v>
      </c>
    </row>
    <row r="403" spans="1:14" x14ac:dyDescent="0.25">
      <c r="A403" t="s">
        <v>552</v>
      </c>
      <c r="B403" t="s">
        <v>553</v>
      </c>
      <c r="C403" t="str">
        <f>VLOOKUP($B403,Totalt!$B$1:$BP$500,MATCH("Kvalitetsgranskad:",Totalt!$B$1:$BP$1,0),FALSE)</f>
        <v>Ja</v>
      </c>
      <c r="E403" t="str">
        <f>VLOOKUP($B403,Miljö!$B$1:$AG$479,MATCH(E$3,Miljö!$B$1:$AK$1,0),FALSE)</f>
        <v>Nordisk residual</v>
      </c>
      <c r="F403">
        <f>VLOOKUP($B403,Miljö!$B$1:$AG$479,MATCH(F$3,Miljö!$B$1:$AK$1,0),FALSE)</f>
        <v>2.36</v>
      </c>
      <c r="G403">
        <f>VLOOKUP($B403,Miljö!$B$1:$AG$479,MATCH(G$3,Miljö!$B$1:$AK$1,0),FALSE)</f>
        <v>483.4</v>
      </c>
      <c r="H403">
        <f>VLOOKUP($B403,Miljö!$B$1:$AG$479,MATCH(H$3,Miljö!$B$1:$AK$1,0),FALSE)</f>
        <v>0.55000000000000004</v>
      </c>
      <c r="J403">
        <f>VLOOKUP($B403,Totalt!$B$1:$BP$500,MATCH("total el",Totalt!$B$1:$BP$1,0),FALSE)</f>
        <v>0.747</v>
      </c>
      <c r="L403" s="232">
        <f t="shared" si="7"/>
        <v>1.7629199999999998</v>
      </c>
      <c r="M403" s="232">
        <f t="shared" si="7"/>
        <v>361.09979999999996</v>
      </c>
      <c r="N403" s="232">
        <f t="shared" si="7"/>
        <v>0.41085000000000005</v>
      </c>
    </row>
    <row r="404" spans="1:14" x14ac:dyDescent="0.25">
      <c r="A404" t="s">
        <v>554</v>
      </c>
      <c r="B404" t="s">
        <v>555</v>
      </c>
      <c r="C404" t="str">
        <f>VLOOKUP($B404,Totalt!$B$1:$BP$500,MATCH("Kvalitetsgranskad:",Totalt!$B$1:$BP$1,0),FALSE)</f>
        <v>Ja</v>
      </c>
      <c r="E404" t="str">
        <f>VLOOKUP($B404,Miljö!$B$1:$AG$479,MATCH(E$3,Miljö!$B$1:$AK$1,0),FALSE)</f>
        <v>Nordisk residual</v>
      </c>
      <c r="F404">
        <f>VLOOKUP($B404,Miljö!$B$1:$AG$479,MATCH(F$3,Miljö!$B$1:$AK$1,0),FALSE)</f>
        <v>2.36</v>
      </c>
      <c r="G404">
        <f>VLOOKUP($B404,Miljö!$B$1:$AG$479,MATCH(G$3,Miljö!$B$1:$AK$1,0),FALSE)</f>
        <v>483.4</v>
      </c>
      <c r="H404">
        <f>VLOOKUP($B404,Miljö!$B$1:$AG$479,MATCH(H$3,Miljö!$B$1:$AK$1,0),FALSE)</f>
        <v>0.55000000000000004</v>
      </c>
      <c r="J404">
        <f>VLOOKUP($B404,Totalt!$B$1:$BP$500,MATCH("total el",Totalt!$B$1:$BP$1,0),FALSE)</f>
        <v>1.7</v>
      </c>
      <c r="L404" s="232">
        <f t="shared" si="7"/>
        <v>4.0119999999999996</v>
      </c>
      <c r="M404" s="232">
        <f t="shared" si="7"/>
        <v>821.78</v>
      </c>
      <c r="N404" s="232">
        <f t="shared" si="7"/>
        <v>0.93500000000000005</v>
      </c>
    </row>
    <row r="405" spans="1:14" x14ac:dyDescent="0.25">
      <c r="A405" t="s">
        <v>556</v>
      </c>
      <c r="B405" t="s">
        <v>557</v>
      </c>
      <c r="C405" t="str">
        <f>VLOOKUP($B405,Totalt!$B$1:$BP$500,MATCH("Kvalitetsgranskad:",Totalt!$B$1:$BP$1,0),FALSE)</f>
        <v>Ja</v>
      </c>
      <c r="E405" t="str">
        <f>VLOOKUP($B405,Miljö!$B$1:$AG$479,MATCH(E$3,Miljö!$B$1:$AK$1,0),FALSE)</f>
        <v>'Hörneborgsel'</v>
      </c>
      <c r="F405">
        <f>VLOOKUP($B405,Miljö!$B$1:$AG$479,MATCH(F$3,Miljö!$B$1:$AK$1,0),FALSE)</f>
        <v>1.1000000000000001</v>
      </c>
      <c r="G405">
        <f>VLOOKUP($B405,Miljö!$B$1:$AG$479,MATCH(G$3,Miljö!$B$1:$AK$1,0),FALSE)</f>
        <v>0</v>
      </c>
      <c r="H405">
        <f>VLOOKUP($B405,Miljö!$B$1:$AG$479,MATCH(H$3,Miljö!$B$1:$AK$1,0),FALSE)</f>
        <v>0</v>
      </c>
      <c r="J405">
        <f>VLOOKUP($B405,Totalt!$B$1:$BP$500,MATCH("total el",Totalt!$B$1:$BP$1,0),FALSE)</f>
        <v>0.25198999999999999</v>
      </c>
      <c r="L405" s="232">
        <f t="shared" si="7"/>
        <v>0.27718900000000002</v>
      </c>
      <c r="M405" s="232">
        <f t="shared" si="7"/>
        <v>0</v>
      </c>
      <c r="N405" s="232">
        <f t="shared" si="7"/>
        <v>0</v>
      </c>
    </row>
    <row r="406" spans="1:14" x14ac:dyDescent="0.25">
      <c r="A406" t="s">
        <v>556</v>
      </c>
      <c r="B406" t="s">
        <v>558</v>
      </c>
      <c r="C406" t="str">
        <f>VLOOKUP($B406,Totalt!$B$1:$BP$500,MATCH("Kvalitetsgranskad:",Totalt!$B$1:$BP$1,0),FALSE)</f>
        <v>Ja</v>
      </c>
      <c r="E406" t="str">
        <f>VLOOKUP($B406,Miljö!$B$1:$AG$479,MATCH(E$3,Miljö!$B$1:$AK$1,0),FALSE)</f>
        <v>'Hörneborgsel'</v>
      </c>
      <c r="F406">
        <f>VLOOKUP($B406,Miljö!$B$1:$AG$479,MATCH(F$3,Miljö!$B$1:$AK$1,0),FALSE)</f>
        <v>1.1000000000000001</v>
      </c>
      <c r="G406">
        <f>VLOOKUP($B406,Miljö!$B$1:$AG$479,MATCH(G$3,Miljö!$B$1:$AK$1,0),FALSE)</f>
        <v>0</v>
      </c>
      <c r="H406">
        <f>VLOOKUP($B406,Miljö!$B$1:$AG$479,MATCH(H$3,Miljö!$B$1:$AK$1,0),FALSE)</f>
        <v>0</v>
      </c>
      <c r="J406">
        <f>VLOOKUP($B406,Totalt!$B$1:$BP$500,MATCH("total el",Totalt!$B$1:$BP$1,0),FALSE)</f>
        <v>1.7056499999999999</v>
      </c>
      <c r="L406" s="232">
        <f t="shared" si="7"/>
        <v>1.876215</v>
      </c>
      <c r="M406" s="232">
        <f t="shared" si="7"/>
        <v>0</v>
      </c>
      <c r="N406" s="232">
        <f t="shared" si="7"/>
        <v>0</v>
      </c>
    </row>
    <row r="407" spans="1:14" x14ac:dyDescent="0.25">
      <c r="A407" t="s">
        <v>556</v>
      </c>
      <c r="B407" t="s">
        <v>559</v>
      </c>
      <c r="C407" t="str">
        <f>VLOOKUP($B407,Totalt!$B$1:$BP$500,MATCH("Kvalitetsgranskad:",Totalt!$B$1:$BP$1,0),FALSE)</f>
        <v>Ja</v>
      </c>
      <c r="E407" t="str">
        <f>VLOOKUP($B407,Miljö!$B$1:$AG$479,MATCH(E$3,Miljö!$B$1:$AK$1,0),FALSE)</f>
        <v>Nordisk residual</v>
      </c>
      <c r="F407">
        <f>VLOOKUP($B407,Miljö!$B$1:$AG$479,MATCH(F$3,Miljö!$B$1:$AK$1,0),FALSE)</f>
        <v>2.36</v>
      </c>
      <c r="G407">
        <f>VLOOKUP($B407,Miljö!$B$1:$AG$479,MATCH(G$3,Miljö!$B$1:$AK$1,0),FALSE)</f>
        <v>483.4</v>
      </c>
      <c r="H407">
        <f>VLOOKUP($B407,Miljö!$B$1:$AG$479,MATCH(H$3,Miljö!$B$1:$AK$1,0),FALSE)</f>
        <v>0.55000000000000004</v>
      </c>
      <c r="J407">
        <f>VLOOKUP($B407,Totalt!$B$1:$BP$500,MATCH("total el",Totalt!$B$1:$BP$1,0),FALSE)</f>
        <v>3.5009999999999999E-2</v>
      </c>
      <c r="L407" s="232">
        <f t="shared" si="7"/>
        <v>8.2623599999999991E-2</v>
      </c>
      <c r="M407" s="232">
        <f t="shared" si="7"/>
        <v>16.923833999999999</v>
      </c>
      <c r="N407" s="232">
        <f t="shared" si="7"/>
        <v>1.9255500000000002E-2</v>
      </c>
    </row>
    <row r="408" spans="1:14" x14ac:dyDescent="0.25">
      <c r="A408" t="s">
        <v>556</v>
      </c>
      <c r="B408" t="s">
        <v>560</v>
      </c>
      <c r="C408" t="str">
        <f>VLOOKUP($B408,Totalt!$B$1:$BP$500,MATCH("Kvalitetsgranskad:",Totalt!$B$1:$BP$1,0),FALSE)</f>
        <v>Ja</v>
      </c>
      <c r="E408" t="str">
        <f>VLOOKUP($B408,Miljö!$B$1:$AG$479,MATCH(E$3,Miljö!$B$1:$AK$1,0),FALSE)</f>
        <v>Nordisk residual</v>
      </c>
      <c r="F408">
        <f>VLOOKUP($B408,Miljö!$B$1:$AG$479,MATCH(F$3,Miljö!$B$1:$AK$1,0),FALSE)</f>
        <v>2.36</v>
      </c>
      <c r="G408">
        <f>VLOOKUP($B408,Miljö!$B$1:$AG$479,MATCH(G$3,Miljö!$B$1:$AK$1,0),FALSE)</f>
        <v>483.4</v>
      </c>
      <c r="H408">
        <f>VLOOKUP($B408,Miljö!$B$1:$AG$479,MATCH(H$3,Miljö!$B$1:$AK$1,0),FALSE)</f>
        <v>0.55000000000000004</v>
      </c>
      <c r="J408">
        <f>VLOOKUP($B408,Totalt!$B$1:$BP$500,MATCH("total el",Totalt!$B$1:$BP$1,0),FALSE)</f>
        <v>0.18437999999999999</v>
      </c>
      <c r="L408" s="232">
        <f t="shared" si="7"/>
        <v>0.43513679999999993</v>
      </c>
      <c r="M408" s="232">
        <f t="shared" si="7"/>
        <v>89.129291999999992</v>
      </c>
      <c r="N408" s="232">
        <f t="shared" si="7"/>
        <v>0.101409</v>
      </c>
    </row>
    <row r="409" spans="1:14" x14ac:dyDescent="0.25">
      <c r="A409" t="s">
        <v>556</v>
      </c>
      <c r="B409" t="s">
        <v>561</v>
      </c>
      <c r="C409" t="str">
        <f>VLOOKUP($B409,Totalt!$B$1:$BP$500,MATCH("Kvalitetsgranskad:",Totalt!$B$1:$BP$1,0),FALSE)</f>
        <v>Ja</v>
      </c>
      <c r="E409" t="str">
        <f>VLOOKUP($B409,Miljö!$B$1:$AG$479,MATCH(E$3,Miljö!$B$1:$AK$1,0),FALSE)</f>
        <v>'Hörneborgsel'</v>
      </c>
      <c r="F409">
        <f>VLOOKUP($B409,Miljö!$B$1:$AG$479,MATCH(F$3,Miljö!$B$1:$AK$1,0),FALSE)</f>
        <v>1.1000000000000001</v>
      </c>
      <c r="G409">
        <f>VLOOKUP($B409,Miljö!$B$1:$AG$479,MATCH(G$3,Miljö!$B$1:$AK$1,0),FALSE)</f>
        <v>0</v>
      </c>
      <c r="H409">
        <f>VLOOKUP($B409,Miljö!$B$1:$AG$479,MATCH(H$3,Miljö!$B$1:$AK$1,0),FALSE)</f>
        <v>0</v>
      </c>
      <c r="J409">
        <f>VLOOKUP($B409,Totalt!$B$1:$BP$500,MATCH("total el",Totalt!$B$1:$BP$1,0),FALSE)</f>
        <v>1.593E-2</v>
      </c>
      <c r="L409" s="232">
        <f t="shared" si="7"/>
        <v>1.7523E-2</v>
      </c>
      <c r="M409" s="232">
        <f t="shared" si="7"/>
        <v>0</v>
      </c>
      <c r="N409" s="232">
        <f t="shared" si="7"/>
        <v>0</v>
      </c>
    </row>
    <row r="410" spans="1:14" x14ac:dyDescent="0.25">
      <c r="A410" t="s">
        <v>556</v>
      </c>
      <c r="B410" t="s">
        <v>562</v>
      </c>
      <c r="C410" t="str">
        <f>VLOOKUP($B410,Totalt!$B$1:$BP$500,MATCH("Kvalitetsgranskad:",Totalt!$B$1:$BP$1,0),FALSE)</f>
        <v>Ja</v>
      </c>
      <c r="E410" t="str">
        <f>VLOOKUP($B410,Miljö!$B$1:$AG$479,MATCH(E$3,Miljö!$B$1:$AK$1,0),FALSE)</f>
        <v>'Hörneborgsel'</v>
      </c>
      <c r="F410">
        <f>VLOOKUP($B410,Miljö!$B$1:$AG$479,MATCH(F$3,Miljö!$B$1:$AK$1,0),FALSE)</f>
        <v>1.1000000000000001</v>
      </c>
      <c r="G410">
        <f>VLOOKUP($B410,Miljö!$B$1:$AG$479,MATCH(G$3,Miljö!$B$1:$AK$1,0),FALSE)</f>
        <v>0</v>
      </c>
      <c r="H410">
        <f>VLOOKUP($B410,Miljö!$B$1:$AG$479,MATCH(H$3,Miljö!$B$1:$AK$1,0),FALSE)</f>
        <v>0</v>
      </c>
      <c r="J410">
        <f>VLOOKUP($B410,Totalt!$B$1:$BP$500,MATCH("total el",Totalt!$B$1:$BP$1,0),FALSE)</f>
        <v>17.527999999999999</v>
      </c>
      <c r="L410" s="232">
        <f t="shared" si="7"/>
        <v>19.280799999999999</v>
      </c>
      <c r="M410" s="232">
        <f t="shared" si="7"/>
        <v>0</v>
      </c>
      <c r="N410" s="232">
        <f t="shared" si="7"/>
        <v>0</v>
      </c>
    </row>
    <row r="411" spans="1:14" x14ac:dyDescent="0.25">
      <c r="A411" t="s">
        <v>556</v>
      </c>
      <c r="B411" t="s">
        <v>563</v>
      </c>
      <c r="C411" t="str">
        <f>VLOOKUP($B411,Totalt!$B$1:$BP$500,MATCH("Kvalitetsgranskad:",Totalt!$B$1:$BP$1,0),FALSE)</f>
        <v>Ja</v>
      </c>
      <c r="E411" t="str">
        <f>VLOOKUP($B411,Miljö!$B$1:$AG$479,MATCH(E$3,Miljö!$B$1:$AK$1,0),FALSE)</f>
        <v>'Hörneborgsel'</v>
      </c>
      <c r="F411">
        <f>VLOOKUP($B411,Miljö!$B$1:$AG$479,MATCH(F$3,Miljö!$B$1:$AK$1,0),FALSE)</f>
        <v>1.1000000000000001</v>
      </c>
      <c r="G411">
        <f>VLOOKUP($B411,Miljö!$B$1:$AG$479,MATCH(G$3,Miljö!$B$1:$AK$1,0),FALSE)</f>
        <v>0</v>
      </c>
      <c r="H411">
        <f>VLOOKUP($B411,Miljö!$B$1:$AG$479,MATCH(H$3,Miljö!$B$1:$AK$1,0),FALSE)</f>
        <v>0</v>
      </c>
      <c r="J411">
        <f>VLOOKUP($B411,Totalt!$B$1:$BP$500,MATCH("total el",Totalt!$B$1:$BP$1,0),FALSE)</f>
        <v>6.4072399999999998</v>
      </c>
      <c r="L411" s="232">
        <f t="shared" si="7"/>
        <v>7.0479640000000003</v>
      </c>
      <c r="M411" s="232">
        <f t="shared" si="7"/>
        <v>0</v>
      </c>
      <c r="N411" s="232">
        <f t="shared" si="7"/>
        <v>0</v>
      </c>
    </row>
    <row r="413" spans="1:14" x14ac:dyDescent="0.25">
      <c r="G413" t="s">
        <v>1147</v>
      </c>
      <c r="J413">
        <f>SUMIF($C4:$C411,"=ja",J4:J411)</f>
        <v>3048.7224861899986</v>
      </c>
      <c r="L413">
        <f>SUMIF($C4:$C411,"=ja",L4:L411)</f>
        <v>3060.0703205983982</v>
      </c>
      <c r="M413">
        <f>SUMIF($C4:$C411,"=ja",M4:M411)</f>
        <v>321604.45674404601</v>
      </c>
      <c r="N413">
        <f>SUMIF($C4:$C411,"=ja",N4:N411)</f>
        <v>362.27795970450006</v>
      </c>
    </row>
    <row r="415" spans="1:14" x14ac:dyDescent="0.25">
      <c r="C415" t="s">
        <v>1148</v>
      </c>
      <c r="F415" s="233">
        <f>L413/$J$413</f>
        <v>1.003722160498308</v>
      </c>
      <c r="G415" s="233">
        <f t="shared" ref="G415:H415" si="8">M413/$J$413</f>
        <v>105.48826867674548</v>
      </c>
      <c r="H415" s="233">
        <f t="shared" si="8"/>
        <v>0.11882943145712169</v>
      </c>
    </row>
    <row r="417" spans="3:4" x14ac:dyDescent="0.25">
      <c r="C417" t="s">
        <v>1149</v>
      </c>
      <c r="D417">
        <v>195</v>
      </c>
    </row>
    <row r="418" spans="3:4" x14ac:dyDescent="0.25">
      <c r="C418" t="s">
        <v>1150</v>
      </c>
      <c r="D418">
        <v>164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92D050"/>
  </sheetPr>
  <dimension ref="A1:U476"/>
  <sheetViews>
    <sheetView workbookViewId="0">
      <pane xSplit="2" ySplit="2" topLeftCell="K381" activePane="bottomRight" state="frozen"/>
      <selection activeCell="Z26" sqref="Z26:AA26"/>
      <selection pane="topRight" activeCell="Z26" sqref="Z26:AA26"/>
      <selection pane="bottomLeft" activeCell="Z26" sqref="Z26:AA26"/>
      <selection pane="bottomRight" activeCell="Q392" sqref="Q392"/>
    </sheetView>
  </sheetViews>
  <sheetFormatPr defaultRowHeight="15" x14ac:dyDescent="0.25"/>
  <cols>
    <col min="1" max="1" width="44.5703125" customWidth="1"/>
    <col min="2" max="2" width="29" customWidth="1"/>
    <col min="3" max="3" width="18.5703125" customWidth="1"/>
    <col min="4" max="4" width="21.7109375" customWidth="1"/>
    <col min="5" max="5" width="27" customWidth="1"/>
    <col min="6" max="6" width="12.140625" customWidth="1"/>
    <col min="7" max="7" width="11.5703125" customWidth="1"/>
    <col min="8" max="8" width="11.42578125" style="103" customWidth="1"/>
    <col min="9" max="10" width="9.140625" customWidth="1"/>
    <col min="11" max="11" width="13.7109375" customWidth="1"/>
    <col min="12" max="12" width="14.42578125" style="15" customWidth="1"/>
    <col min="14" max="16" width="29.140625" style="98" customWidth="1"/>
    <col min="17" max="17" width="24.140625" style="98" customWidth="1"/>
  </cols>
  <sheetData>
    <row r="1" spans="1:21" s="1" customFormat="1" x14ac:dyDescent="0.25">
      <c r="A1" s="95" t="s">
        <v>1076</v>
      </c>
      <c r="H1" s="96"/>
      <c r="K1"/>
      <c r="L1"/>
      <c r="M1"/>
      <c r="N1" s="97" t="s">
        <v>1068</v>
      </c>
      <c r="O1" s="98"/>
      <c r="P1" s="98"/>
      <c r="Q1" s="98"/>
      <c r="R1"/>
      <c r="S1"/>
      <c r="T1"/>
      <c r="U1" t="s">
        <v>1069</v>
      </c>
    </row>
    <row r="2" spans="1:21" ht="60" x14ac:dyDescent="0.25">
      <c r="A2" s="1" t="s">
        <v>0</v>
      </c>
      <c r="B2" s="1" t="s">
        <v>1</v>
      </c>
      <c r="C2" s="1" t="s">
        <v>2</v>
      </c>
      <c r="D2" s="1" t="s">
        <v>3</v>
      </c>
      <c r="E2" s="1" t="s">
        <v>4</v>
      </c>
      <c r="F2" s="1" t="s">
        <v>5</v>
      </c>
      <c r="G2" s="1" t="s">
        <v>6</v>
      </c>
      <c r="H2" s="96" t="s">
        <v>7</v>
      </c>
      <c r="J2" s="99" t="s">
        <v>979</v>
      </c>
      <c r="K2" s="99" t="s">
        <v>980</v>
      </c>
      <c r="L2" s="100" t="s">
        <v>1070</v>
      </c>
      <c r="N2" s="101" t="s">
        <v>1071</v>
      </c>
      <c r="O2" s="101" t="s">
        <v>1072</v>
      </c>
      <c r="P2" s="101" t="s">
        <v>1073</v>
      </c>
      <c r="Q2" s="98" t="s">
        <v>1070</v>
      </c>
      <c r="S2" s="102" t="s">
        <v>1074</v>
      </c>
      <c r="U2">
        <v>1</v>
      </c>
    </row>
    <row r="3" spans="1:21" ht="15" customHeight="1" x14ac:dyDescent="0.25">
      <c r="A3" t="s">
        <v>12</v>
      </c>
      <c r="B3" t="s">
        <v>13</v>
      </c>
      <c r="C3">
        <v>2.5727799999999998</v>
      </c>
      <c r="D3">
        <v>0</v>
      </c>
      <c r="E3">
        <v>0</v>
      </c>
      <c r="F3">
        <v>0</v>
      </c>
      <c r="G3" t="s">
        <v>8</v>
      </c>
      <c r="H3" s="103" t="s">
        <v>10</v>
      </c>
      <c r="J3">
        <f>VLOOKUP($B3,Totalt!$B$1:$BH$474,MATCH(J$2,Totalt!$B$1:$AZ$1,0),FALSE)</f>
        <v>0.84199999999999997</v>
      </c>
      <c r="K3">
        <f>VLOOKUP($B3,Totalt!$B$1:$BH$474,MATCH(K$2,Totalt!$B$1:$AZ$1,0),FALSE)</f>
        <v>0.36</v>
      </c>
      <c r="M3" t="s">
        <v>622</v>
      </c>
      <c r="R3" t="s">
        <v>622</v>
      </c>
      <c r="S3" s="102" t="str">
        <f>IF(N3="x","nej",
IF(O3="x","ja",
IF(H3="ja","ja","nej")))</f>
        <v>ja</v>
      </c>
      <c r="U3">
        <f>IF(ISERROR(S3),U2,IF(S3="ja",U2+1,U2))</f>
        <v>2</v>
      </c>
    </row>
    <row r="4" spans="1:21" ht="15" customHeight="1" x14ac:dyDescent="0.25">
      <c r="A4" t="s">
        <v>12</v>
      </c>
      <c r="B4" t="s">
        <v>14</v>
      </c>
      <c r="C4">
        <v>7.2131000000000001E-2</v>
      </c>
      <c r="D4">
        <v>8.4268599999999996</v>
      </c>
      <c r="E4">
        <v>6.2841500000000003</v>
      </c>
      <c r="F4">
        <v>6.4159700000000004E-4</v>
      </c>
      <c r="G4" t="s">
        <v>10</v>
      </c>
      <c r="H4" s="103" t="s">
        <v>10</v>
      </c>
      <c r="J4">
        <f>VLOOKUP($B4,Totalt!$B$1:$BH$474,MATCH(J$2,Totalt!$B$1:$AZ$1,0),FALSE)</f>
        <v>256.62673100000001</v>
      </c>
      <c r="K4">
        <f>VLOOKUP($B4,Totalt!$B$1:$BH$474,MATCH(K$2,Totalt!$B$1:$AZ$1,0),FALSE)</f>
        <v>212.73</v>
      </c>
      <c r="M4" t="s">
        <v>622</v>
      </c>
      <c r="R4" t="s">
        <v>622</v>
      </c>
      <c r="S4" s="102" t="str">
        <f t="shared" ref="S4:S67" si="0">IF(N4="x","nej",
IF(O4="x","ja",
IF(H4="ja","ja","nej")))</f>
        <v>ja</v>
      </c>
      <c r="U4">
        <f>IF(ISERROR(S4),U3,IF(S4="ja",U3+1,U3))</f>
        <v>3</v>
      </c>
    </row>
    <row r="5" spans="1:21" ht="15" customHeight="1" x14ac:dyDescent="0.25">
      <c r="A5" t="s">
        <v>12</v>
      </c>
      <c r="B5" t="s">
        <v>15</v>
      </c>
      <c r="C5">
        <v>0.39174500000000001</v>
      </c>
      <c r="D5">
        <v>19.858000000000001</v>
      </c>
      <c r="E5">
        <v>16.877300000000002</v>
      </c>
      <c r="F5">
        <v>3.2562099999999997E-2</v>
      </c>
      <c r="G5" t="s">
        <v>10</v>
      </c>
      <c r="H5" s="103" t="s">
        <v>10</v>
      </c>
      <c r="J5">
        <f>VLOOKUP($B5,Totalt!$B$1:$BH$474,MATCH(J$2,Totalt!$B$1:$AZ$1,0),FALSE)</f>
        <v>4.668000000000001</v>
      </c>
      <c r="K5">
        <f>VLOOKUP($B5,Totalt!$B$1:$BH$474,MATCH(K$2,Totalt!$B$1:$AZ$1,0),FALSE)</f>
        <v>3.21</v>
      </c>
      <c r="M5" t="s">
        <v>622</v>
      </c>
      <c r="R5" t="s">
        <v>622</v>
      </c>
      <c r="S5" s="102" t="str">
        <f t="shared" si="0"/>
        <v>ja</v>
      </c>
      <c r="U5">
        <f t="shared" ref="U5:U68" si="1">IF(ISERROR(S5),U4,IF(S5="ja",U4+1,U4))</f>
        <v>4</v>
      </c>
    </row>
    <row r="6" spans="1:21" ht="15" customHeight="1" x14ac:dyDescent="0.25">
      <c r="A6" t="s">
        <v>12</v>
      </c>
      <c r="B6" t="s">
        <v>16</v>
      </c>
      <c r="C6">
        <v>0.38076100000000002</v>
      </c>
      <c r="D6">
        <v>42.728700000000003</v>
      </c>
      <c r="E6">
        <v>17.436900000000001</v>
      </c>
      <c r="F6">
        <v>9.9228200000000003E-2</v>
      </c>
      <c r="G6" t="s">
        <v>10</v>
      </c>
      <c r="H6" s="103" t="s">
        <v>10</v>
      </c>
      <c r="J6">
        <f>VLOOKUP($B6,Totalt!$B$1:$BH$474,MATCH(J$2,Totalt!$B$1:$AZ$1,0),FALSE)</f>
        <v>0.90700000000000003</v>
      </c>
      <c r="K6">
        <f>VLOOKUP($B6,Totalt!$B$1:$BH$474,MATCH(K$2,Totalt!$B$1:$AZ$1,0),FALSE)</f>
        <v>0.67</v>
      </c>
      <c r="M6" t="s">
        <v>622</v>
      </c>
      <c r="R6" t="s">
        <v>622</v>
      </c>
      <c r="S6" s="102" t="str">
        <f t="shared" si="0"/>
        <v>ja</v>
      </c>
      <c r="U6">
        <f t="shared" si="1"/>
        <v>5</v>
      </c>
    </row>
    <row r="7" spans="1:21" ht="15" customHeight="1" x14ac:dyDescent="0.25">
      <c r="A7" t="s">
        <v>17</v>
      </c>
      <c r="B7" t="s">
        <v>18</v>
      </c>
      <c r="C7">
        <v>5.8590700000000003E-2</v>
      </c>
      <c r="D7">
        <v>7.8703399999999997</v>
      </c>
      <c r="E7">
        <v>6.1665999999999999</v>
      </c>
      <c r="F7">
        <v>3.92927E-4</v>
      </c>
      <c r="G7" t="s">
        <v>8</v>
      </c>
      <c r="H7" s="103" t="s">
        <v>10</v>
      </c>
      <c r="J7">
        <f>VLOOKUP($B7,Totalt!$B$1:$BH$474,MATCH(J$2,Totalt!$B$1:$AZ$1,0),FALSE)</f>
        <v>127.24999999999999</v>
      </c>
      <c r="K7">
        <f>VLOOKUP($B7,Totalt!$B$1:$BH$474,MATCH(K$2,Totalt!$B$1:$AZ$1,0),FALSE)</f>
        <v>107.5</v>
      </c>
      <c r="M7" t="s">
        <v>622</v>
      </c>
      <c r="R7" t="s">
        <v>622</v>
      </c>
      <c r="S7" s="102" t="str">
        <f t="shared" si="0"/>
        <v>ja</v>
      </c>
      <c r="U7">
        <f t="shared" si="1"/>
        <v>6</v>
      </c>
    </row>
    <row r="8" spans="1:21" ht="15" customHeight="1" x14ac:dyDescent="0.25">
      <c r="A8" t="s">
        <v>19</v>
      </c>
      <c r="B8" t="s">
        <v>20</v>
      </c>
      <c r="C8" t="s">
        <v>9</v>
      </c>
      <c r="D8" t="s">
        <v>9</v>
      </c>
      <c r="E8" t="s">
        <v>9</v>
      </c>
      <c r="F8" t="s">
        <v>9</v>
      </c>
      <c r="G8" t="s">
        <v>8</v>
      </c>
      <c r="H8" s="103" t="s">
        <v>8</v>
      </c>
      <c r="J8">
        <f>VLOOKUP($B8,Totalt!$B$1:$BH$474,MATCH(J$2,Totalt!$B$1:$AZ$1,0),FALSE)</f>
        <v>0</v>
      </c>
      <c r="K8" t="str">
        <f>VLOOKUP($B8,Totalt!$B$1:$BH$474,MATCH(K$2,Totalt!$B$1:$AZ$1,0),FALSE)</f>
        <v/>
      </c>
      <c r="M8" t="s">
        <v>622</v>
      </c>
      <c r="R8" t="s">
        <v>622</v>
      </c>
      <c r="S8" s="102" t="str">
        <f t="shared" si="0"/>
        <v>nej</v>
      </c>
      <c r="U8">
        <f t="shared" si="1"/>
        <v>6</v>
      </c>
    </row>
    <row r="9" spans="1:21" ht="15" customHeight="1" x14ac:dyDescent="0.25">
      <c r="A9" t="s">
        <v>19</v>
      </c>
      <c r="B9" t="s">
        <v>21</v>
      </c>
      <c r="C9" t="s">
        <v>9</v>
      </c>
      <c r="D9" t="s">
        <v>9</v>
      </c>
      <c r="E9" t="s">
        <v>9</v>
      </c>
      <c r="F9" t="s">
        <v>9</v>
      </c>
      <c r="G9" t="s">
        <v>8</v>
      </c>
      <c r="H9" s="103" t="s">
        <v>8</v>
      </c>
      <c r="J9">
        <f>VLOOKUP($B9,Totalt!$B$1:$BH$474,MATCH(J$2,Totalt!$B$1:$AZ$1,0),FALSE)</f>
        <v>0</v>
      </c>
      <c r="K9" t="str">
        <f>VLOOKUP($B9,Totalt!$B$1:$BH$474,MATCH(K$2,Totalt!$B$1:$AZ$1,0),FALSE)</f>
        <v/>
      </c>
      <c r="M9" t="s">
        <v>622</v>
      </c>
      <c r="R9" t="s">
        <v>622</v>
      </c>
      <c r="S9" s="102" t="str">
        <f t="shared" si="0"/>
        <v>nej</v>
      </c>
      <c r="U9">
        <f t="shared" si="1"/>
        <v>6</v>
      </c>
    </row>
    <row r="10" spans="1:21" ht="15" customHeight="1" x14ac:dyDescent="0.25">
      <c r="A10" t="s">
        <v>19</v>
      </c>
      <c r="B10" t="s">
        <v>22</v>
      </c>
      <c r="C10" t="s">
        <v>9</v>
      </c>
      <c r="D10" t="s">
        <v>9</v>
      </c>
      <c r="E10" t="s">
        <v>9</v>
      </c>
      <c r="F10" t="s">
        <v>9</v>
      </c>
      <c r="G10" t="s">
        <v>8</v>
      </c>
      <c r="H10" s="103" t="s">
        <v>8</v>
      </c>
      <c r="J10">
        <f>VLOOKUP($B10,Totalt!$B$1:$BH$474,MATCH(J$2,Totalt!$B$1:$AZ$1,0),FALSE)</f>
        <v>0</v>
      </c>
      <c r="K10" t="str">
        <f>VLOOKUP($B10,Totalt!$B$1:$BH$474,MATCH(K$2,Totalt!$B$1:$AZ$1,0),FALSE)</f>
        <v/>
      </c>
      <c r="M10" t="s">
        <v>622</v>
      </c>
      <c r="R10" t="s">
        <v>622</v>
      </c>
      <c r="S10" s="102" t="str">
        <f t="shared" si="0"/>
        <v>nej</v>
      </c>
      <c r="U10">
        <f t="shared" si="1"/>
        <v>6</v>
      </c>
    </row>
    <row r="11" spans="1:21" ht="15" customHeight="1" x14ac:dyDescent="0.25">
      <c r="A11" t="s">
        <v>23</v>
      </c>
      <c r="B11" s="16" t="s">
        <v>328</v>
      </c>
      <c r="C11" t="s">
        <v>9</v>
      </c>
      <c r="D11" t="s">
        <v>9</v>
      </c>
      <c r="E11" t="s">
        <v>9</v>
      </c>
      <c r="F11" t="s">
        <v>9</v>
      </c>
      <c r="G11" t="s">
        <v>8</v>
      </c>
      <c r="H11" s="103" t="s">
        <v>8</v>
      </c>
      <c r="J11">
        <f>VLOOKUP($B11,Totalt!$B$1:$BH$474,MATCH(J$2,Totalt!$B$1:$AZ$1,0),FALSE)</f>
        <v>0</v>
      </c>
      <c r="K11">
        <f>VLOOKUP($B11,Totalt!$B$1:$BH$474,MATCH(K$2,Totalt!$B$1:$AZ$1,0),FALSE)</f>
        <v>21.15</v>
      </c>
      <c r="M11" t="s">
        <v>622</v>
      </c>
      <c r="R11" t="s">
        <v>622</v>
      </c>
      <c r="S11" s="102" t="str">
        <f t="shared" si="0"/>
        <v>nej</v>
      </c>
      <c r="U11">
        <f t="shared" si="1"/>
        <v>6</v>
      </c>
    </row>
    <row r="12" spans="1:21" ht="15" customHeight="1" x14ac:dyDescent="0.25">
      <c r="A12" t="s">
        <v>25</v>
      </c>
      <c r="B12" t="s">
        <v>26</v>
      </c>
      <c r="C12">
        <v>0.11732099999999999</v>
      </c>
      <c r="D12">
        <v>20.906099999999999</v>
      </c>
      <c r="E12">
        <v>9.1467700000000001</v>
      </c>
      <c r="F12">
        <v>7.6622799999999996E-3</v>
      </c>
      <c r="G12" t="s">
        <v>8</v>
      </c>
      <c r="H12" s="103" t="s">
        <v>10</v>
      </c>
      <c r="J12">
        <f>VLOOKUP($B12,Totalt!$B$1:$BH$474,MATCH(J$2,Totalt!$B$1:$AZ$1,0),FALSE)</f>
        <v>130.37899999999999</v>
      </c>
      <c r="K12">
        <f>VLOOKUP($B12,Totalt!$B$1:$BH$474,MATCH(K$2,Totalt!$B$1:$AZ$1,0),FALSE)</f>
        <v>88.1</v>
      </c>
      <c r="M12" t="s">
        <v>622</v>
      </c>
      <c r="R12" t="s">
        <v>622</v>
      </c>
      <c r="S12" s="102" t="str">
        <f t="shared" si="0"/>
        <v>ja</v>
      </c>
      <c r="U12">
        <f t="shared" si="1"/>
        <v>7</v>
      </c>
    </row>
    <row r="13" spans="1:21" ht="15" customHeight="1" x14ac:dyDescent="0.25">
      <c r="A13" t="s">
        <v>27</v>
      </c>
      <c r="B13" t="s">
        <v>28</v>
      </c>
      <c r="C13">
        <v>0</v>
      </c>
      <c r="D13">
        <v>0</v>
      </c>
      <c r="E13">
        <v>0</v>
      </c>
      <c r="F13">
        <v>0</v>
      </c>
      <c r="G13" t="s">
        <v>8</v>
      </c>
      <c r="H13" s="103" t="s">
        <v>8</v>
      </c>
      <c r="J13">
        <f>VLOOKUP($B13,Totalt!$B$1:$BH$474,MATCH(J$2,Totalt!$B$1:$AZ$1,0),FALSE)</f>
        <v>0</v>
      </c>
      <c r="K13" t="str">
        <f>VLOOKUP($B13,Totalt!$B$1:$BH$474,MATCH(K$2,Totalt!$B$1:$AZ$1,0),FALSE)</f>
        <v/>
      </c>
      <c r="M13" t="s">
        <v>622</v>
      </c>
      <c r="R13" t="s">
        <v>622</v>
      </c>
      <c r="S13" s="102" t="str">
        <f t="shared" si="0"/>
        <v>nej</v>
      </c>
      <c r="U13">
        <f t="shared" si="1"/>
        <v>7</v>
      </c>
    </row>
    <row r="14" spans="1:21" ht="15" customHeight="1" x14ac:dyDescent="0.25">
      <c r="A14" t="s">
        <v>29</v>
      </c>
      <c r="B14" t="s">
        <v>30</v>
      </c>
      <c r="C14">
        <v>9.8499799999999998E-2</v>
      </c>
      <c r="D14">
        <v>14.9208</v>
      </c>
      <c r="E14">
        <v>7.97105</v>
      </c>
      <c r="F14">
        <v>1.7774000000000002E-2</v>
      </c>
      <c r="G14" t="s">
        <v>8</v>
      </c>
      <c r="H14" s="103" t="s">
        <v>10</v>
      </c>
      <c r="J14">
        <f>VLOOKUP($B14,Totalt!$B$1:$BH$474,MATCH(J$2,Totalt!$B$1:$AZ$1,0),FALSE)</f>
        <v>131.09</v>
      </c>
      <c r="K14">
        <f>VLOOKUP($B14,Totalt!$B$1:$BH$474,MATCH(K$2,Totalt!$B$1:$AZ$1,0),FALSE)</f>
        <v>99.6</v>
      </c>
      <c r="M14" t="s">
        <v>622</v>
      </c>
      <c r="R14" t="s">
        <v>622</v>
      </c>
      <c r="S14" s="102" t="str">
        <f t="shared" si="0"/>
        <v>ja</v>
      </c>
      <c r="U14">
        <f t="shared" si="1"/>
        <v>8</v>
      </c>
    </row>
    <row r="15" spans="1:21" ht="15" customHeight="1" x14ac:dyDescent="0.25">
      <c r="A15" t="s">
        <v>31</v>
      </c>
      <c r="B15" t="s">
        <v>32</v>
      </c>
      <c r="C15">
        <v>0.18813299999999999</v>
      </c>
      <c r="D15">
        <v>22.912700000000001</v>
      </c>
      <c r="E15">
        <v>16.453199999999999</v>
      </c>
      <c r="F15">
        <v>3.6673799999999999E-2</v>
      </c>
      <c r="G15" t="s">
        <v>8</v>
      </c>
      <c r="H15" s="103" t="s">
        <v>10</v>
      </c>
      <c r="J15">
        <f>VLOOKUP($B15,Totalt!$B$1:$BH$474,MATCH(J$2,Totalt!$B$1:$AZ$1,0),FALSE)</f>
        <v>9.3800000000000008</v>
      </c>
      <c r="K15">
        <f>VLOOKUP($B15,Totalt!$B$1:$BH$474,MATCH(K$2,Totalt!$B$1:$AZ$1,0),FALSE)</f>
        <v>7.5</v>
      </c>
      <c r="M15" t="s">
        <v>622</v>
      </c>
      <c r="R15" t="s">
        <v>622</v>
      </c>
      <c r="S15" s="102" t="str">
        <f t="shared" si="0"/>
        <v>ja</v>
      </c>
      <c r="U15">
        <f t="shared" si="1"/>
        <v>9</v>
      </c>
    </row>
    <row r="16" spans="1:21" ht="15" customHeight="1" x14ac:dyDescent="0.25">
      <c r="A16" t="s">
        <v>33</v>
      </c>
      <c r="B16" t="s">
        <v>34</v>
      </c>
      <c r="C16">
        <v>0.155753</v>
      </c>
      <c r="D16">
        <v>13.2761</v>
      </c>
      <c r="E16">
        <v>15.7029</v>
      </c>
      <c r="F16">
        <v>1.9891499999999999E-2</v>
      </c>
      <c r="G16" t="s">
        <v>10</v>
      </c>
      <c r="H16" s="103" t="s">
        <v>10</v>
      </c>
      <c r="J16">
        <f>VLOOKUP($B16,Totalt!$B$1:$BH$474,MATCH(J$2,Totalt!$B$1:$AZ$1,0),FALSE)</f>
        <v>3.871</v>
      </c>
      <c r="K16">
        <f>VLOOKUP($B16,Totalt!$B$1:$BH$474,MATCH(K$2,Totalt!$B$1:$AZ$1,0),FALSE)</f>
        <v>3.2</v>
      </c>
      <c r="M16" t="s">
        <v>622</v>
      </c>
      <c r="R16" t="s">
        <v>622</v>
      </c>
      <c r="S16" s="102" t="str">
        <f t="shared" si="0"/>
        <v>ja</v>
      </c>
      <c r="U16">
        <f t="shared" si="1"/>
        <v>10</v>
      </c>
    </row>
    <row r="17" spans="1:21" ht="15" customHeight="1" x14ac:dyDescent="0.25">
      <c r="A17" t="s">
        <v>33</v>
      </c>
      <c r="B17" t="s">
        <v>35</v>
      </c>
      <c r="C17">
        <v>0.124568</v>
      </c>
      <c r="D17">
        <v>6.5786199999999999</v>
      </c>
      <c r="E17">
        <v>14.719799999999999</v>
      </c>
      <c r="F17">
        <v>0</v>
      </c>
      <c r="G17" t="s">
        <v>8</v>
      </c>
      <c r="H17" s="103" t="s">
        <v>10</v>
      </c>
      <c r="J17">
        <f>VLOOKUP($B17,Totalt!$B$1:$BH$474,MATCH(J$2,Totalt!$B$1:$AZ$1,0),FALSE)</f>
        <v>2.0979999999999999</v>
      </c>
      <c r="K17">
        <f>VLOOKUP($B17,Totalt!$B$1:$BH$474,MATCH(K$2,Totalt!$B$1:$AZ$1,0),FALSE)</f>
        <v>1.8520000000000001</v>
      </c>
      <c r="M17" t="s">
        <v>622</v>
      </c>
      <c r="R17" t="s">
        <v>622</v>
      </c>
      <c r="S17" s="102" t="str">
        <f t="shared" si="0"/>
        <v>ja</v>
      </c>
      <c r="U17">
        <f t="shared" si="1"/>
        <v>11</v>
      </c>
    </row>
    <row r="18" spans="1:21" ht="15" customHeight="1" x14ac:dyDescent="0.25">
      <c r="A18" t="s">
        <v>33</v>
      </c>
      <c r="B18" t="s">
        <v>36</v>
      </c>
      <c r="C18">
        <v>0.24646799999999999</v>
      </c>
      <c r="D18">
        <v>49.694000000000003</v>
      </c>
      <c r="E18">
        <v>14.238899999999999</v>
      </c>
      <c r="F18">
        <v>0.185199</v>
      </c>
      <c r="G18" t="s">
        <v>10</v>
      </c>
      <c r="H18" s="103" t="s">
        <v>10</v>
      </c>
      <c r="J18">
        <f>VLOOKUP($B18,Totalt!$B$1:$BH$474,MATCH(J$2,Totalt!$B$1:$AZ$1,0),FALSE)</f>
        <v>8.0129999999999999</v>
      </c>
      <c r="K18">
        <f>VLOOKUP($B18,Totalt!$B$1:$BH$474,MATCH(K$2,Totalt!$B$1:$AZ$1,0),FALSE)</f>
        <v>7.3579999999999997</v>
      </c>
      <c r="M18" t="s">
        <v>622</v>
      </c>
      <c r="R18" t="s">
        <v>622</v>
      </c>
      <c r="S18" s="102" t="str">
        <f t="shared" si="0"/>
        <v>ja</v>
      </c>
      <c r="U18">
        <f t="shared" si="1"/>
        <v>12</v>
      </c>
    </row>
    <row r="19" spans="1:21" ht="15" customHeight="1" x14ac:dyDescent="0.25">
      <c r="A19" t="s">
        <v>33</v>
      </c>
      <c r="B19" t="s">
        <v>37</v>
      </c>
      <c r="C19">
        <v>0.188778</v>
      </c>
      <c r="D19">
        <v>21.290400000000002</v>
      </c>
      <c r="E19">
        <v>16.329499999999999</v>
      </c>
      <c r="F19">
        <v>4.3334900000000003E-2</v>
      </c>
      <c r="G19" t="s">
        <v>10</v>
      </c>
      <c r="H19" s="103" t="s">
        <v>10</v>
      </c>
      <c r="J19">
        <f>VLOOKUP($B19,Totalt!$B$1:$BH$474,MATCH(J$2,Totalt!$B$1:$AZ$1,0),FALSE)</f>
        <v>4.2459999999999996</v>
      </c>
      <c r="K19">
        <f>VLOOKUP($B19,Totalt!$B$1:$BH$474,MATCH(K$2,Totalt!$B$1:$AZ$1,0),FALSE)</f>
        <v>3.42</v>
      </c>
      <c r="M19" t="s">
        <v>622</v>
      </c>
      <c r="R19" t="s">
        <v>622</v>
      </c>
      <c r="S19" s="102" t="str">
        <f t="shared" si="0"/>
        <v>ja</v>
      </c>
      <c r="U19">
        <f t="shared" si="1"/>
        <v>13</v>
      </c>
    </row>
    <row r="20" spans="1:21" ht="15" customHeight="1" x14ac:dyDescent="0.25">
      <c r="A20" t="s">
        <v>33</v>
      </c>
      <c r="B20" t="s">
        <v>38</v>
      </c>
      <c r="C20">
        <v>0.17285600000000001</v>
      </c>
      <c r="D20">
        <v>17.6218</v>
      </c>
      <c r="E20">
        <v>15.993499999999999</v>
      </c>
      <c r="F20">
        <v>3.3350400000000002E-2</v>
      </c>
      <c r="G20" t="s">
        <v>8</v>
      </c>
      <c r="H20" s="103" t="s">
        <v>10</v>
      </c>
      <c r="J20">
        <f>VLOOKUP($B20,Totalt!$B$1:$BH$474,MATCH(J$2,Totalt!$B$1:$AZ$1,0),FALSE)</f>
        <v>3.8979999999999997</v>
      </c>
      <c r="K20">
        <f>VLOOKUP($B20,Totalt!$B$1:$BH$474,MATCH(K$2,Totalt!$B$1:$AZ$1,0),FALSE)</f>
        <v>3.2280000000000002</v>
      </c>
      <c r="M20" t="s">
        <v>622</v>
      </c>
      <c r="R20" t="s">
        <v>622</v>
      </c>
      <c r="S20" s="102" t="str">
        <f t="shared" si="0"/>
        <v>ja</v>
      </c>
      <c r="U20">
        <f t="shared" si="1"/>
        <v>14</v>
      </c>
    </row>
    <row r="21" spans="1:21" ht="15" customHeight="1" x14ac:dyDescent="0.25">
      <c r="A21" t="s">
        <v>33</v>
      </c>
      <c r="B21" t="s">
        <v>39</v>
      </c>
      <c r="C21">
        <v>0.13275400000000001</v>
      </c>
      <c r="D21">
        <v>33.179699999999997</v>
      </c>
      <c r="E21">
        <v>11.834199999999999</v>
      </c>
      <c r="F21">
        <v>4.4610999999999998E-2</v>
      </c>
      <c r="G21" t="s">
        <v>10</v>
      </c>
      <c r="H21" s="103" t="s">
        <v>10</v>
      </c>
      <c r="J21">
        <f>VLOOKUP($B21,Totalt!$B$1:$BH$474,MATCH(J$2,Totalt!$B$1:$AZ$1,0),FALSE)</f>
        <v>36.695</v>
      </c>
      <c r="K21">
        <f>VLOOKUP($B21,Totalt!$B$1:$BH$474,MATCH(K$2,Totalt!$B$1:$AZ$1,0),FALSE)</f>
        <v>21.513999999999999</v>
      </c>
      <c r="M21" t="s">
        <v>622</v>
      </c>
      <c r="R21" t="s">
        <v>622</v>
      </c>
      <c r="S21" s="102" t="str">
        <f t="shared" si="0"/>
        <v>ja</v>
      </c>
      <c r="U21">
        <f t="shared" si="1"/>
        <v>15</v>
      </c>
    </row>
    <row r="22" spans="1:21" ht="15" customHeight="1" x14ac:dyDescent="0.25">
      <c r="A22" t="s">
        <v>33</v>
      </c>
      <c r="B22" t="s">
        <v>40</v>
      </c>
      <c r="C22">
        <v>1.9677499999999999E-3</v>
      </c>
      <c r="D22">
        <v>0.161075</v>
      </c>
      <c r="E22">
        <v>0.100355</v>
      </c>
      <c r="F22">
        <v>0</v>
      </c>
      <c r="G22" t="s">
        <v>10</v>
      </c>
      <c r="H22" s="103" t="s">
        <v>10</v>
      </c>
      <c r="J22">
        <f>VLOOKUP($B22,Totalt!$B$1:$BH$474,MATCH(J$2,Totalt!$B$1:$AZ$1,0),FALSE)</f>
        <v>28.276600000000002</v>
      </c>
      <c r="K22">
        <f>VLOOKUP($B22,Totalt!$B$1:$BH$474,MATCH(K$2,Totalt!$B$1:$AZ$1,0),FALSE)</f>
        <v>23.940999999999999</v>
      </c>
      <c r="M22" t="s">
        <v>622</v>
      </c>
      <c r="R22" t="s">
        <v>622</v>
      </c>
      <c r="S22" s="102" t="str">
        <f t="shared" si="0"/>
        <v>ja</v>
      </c>
      <c r="U22">
        <f t="shared" si="1"/>
        <v>16</v>
      </c>
    </row>
    <row r="23" spans="1:21" ht="15" customHeight="1" x14ac:dyDescent="0.25">
      <c r="A23" t="s">
        <v>33</v>
      </c>
      <c r="B23" t="s">
        <v>41</v>
      </c>
      <c r="C23">
        <v>0.16297600000000001</v>
      </c>
      <c r="D23">
        <v>13.9132</v>
      </c>
      <c r="E23">
        <v>16.438600000000001</v>
      </c>
      <c r="F23">
        <v>2.0005700000000001E-2</v>
      </c>
      <c r="G23" t="s">
        <v>10</v>
      </c>
      <c r="H23" s="103" t="s">
        <v>10</v>
      </c>
      <c r="J23">
        <f>VLOOKUP($B23,Totalt!$B$1:$BH$474,MATCH(J$2,Totalt!$B$1:$AZ$1,0),FALSE)</f>
        <v>6.9979999999999993</v>
      </c>
      <c r="K23">
        <f>VLOOKUP($B23,Totalt!$B$1:$BH$474,MATCH(K$2,Totalt!$B$1:$AZ$1,0),FALSE)</f>
        <v>5.5449999999999999</v>
      </c>
      <c r="M23" t="s">
        <v>622</v>
      </c>
      <c r="R23" t="s">
        <v>622</v>
      </c>
      <c r="S23" s="102" t="str">
        <f t="shared" si="0"/>
        <v>ja</v>
      </c>
      <c r="U23">
        <f t="shared" si="1"/>
        <v>17</v>
      </c>
    </row>
    <row r="24" spans="1:21" ht="15" customHeight="1" x14ac:dyDescent="0.25">
      <c r="A24" t="s">
        <v>33</v>
      </c>
      <c r="B24" t="s">
        <v>42</v>
      </c>
      <c r="C24">
        <v>0.14180799999999999</v>
      </c>
      <c r="D24">
        <v>9.7674599999999998</v>
      </c>
      <c r="E24">
        <v>15.477600000000001</v>
      </c>
      <c r="F24">
        <v>9.0909100000000007E-3</v>
      </c>
      <c r="G24" t="s">
        <v>10</v>
      </c>
      <c r="H24" s="103" t="s">
        <v>10</v>
      </c>
      <c r="J24">
        <f>VLOOKUP($B24,Totalt!$B$1:$BH$474,MATCH(J$2,Totalt!$B$1:$AZ$1,0),FALSE)</f>
        <v>2.64</v>
      </c>
      <c r="K24">
        <f>VLOOKUP($B24,Totalt!$B$1:$BH$474,MATCH(K$2,Totalt!$B$1:$AZ$1,0),FALSE)</f>
        <v>2.19</v>
      </c>
      <c r="M24" t="s">
        <v>622</v>
      </c>
      <c r="R24" t="s">
        <v>622</v>
      </c>
      <c r="S24" s="102" t="str">
        <f t="shared" si="0"/>
        <v>ja</v>
      </c>
      <c r="U24">
        <f t="shared" si="1"/>
        <v>18</v>
      </c>
    </row>
    <row r="25" spans="1:21" ht="15" customHeight="1" x14ac:dyDescent="0.25">
      <c r="A25" t="s">
        <v>33</v>
      </c>
      <c r="B25" t="s">
        <v>43</v>
      </c>
      <c r="C25">
        <v>0.20035900000000001</v>
      </c>
      <c r="D25">
        <v>21.368500000000001</v>
      </c>
      <c r="E25">
        <v>17.97</v>
      </c>
      <c r="F25">
        <v>3.7413099999999998E-2</v>
      </c>
      <c r="G25" t="s">
        <v>10</v>
      </c>
      <c r="H25" s="103" t="s">
        <v>10</v>
      </c>
      <c r="J25">
        <f>VLOOKUP($B25,Totalt!$B$1:$BH$474,MATCH(J$2,Totalt!$B$1:$AZ$1,0),FALSE)</f>
        <v>3.742</v>
      </c>
      <c r="K25">
        <f>VLOOKUP($B25,Totalt!$B$1:$BH$474,MATCH(K$2,Totalt!$B$1:$AZ$1,0),FALSE)</f>
        <v>2.73</v>
      </c>
      <c r="M25" t="s">
        <v>622</v>
      </c>
      <c r="R25" t="s">
        <v>622</v>
      </c>
      <c r="S25" s="102" t="str">
        <f t="shared" si="0"/>
        <v>ja</v>
      </c>
      <c r="U25">
        <f t="shared" si="1"/>
        <v>19</v>
      </c>
    </row>
    <row r="26" spans="1:21" ht="15" customHeight="1" x14ac:dyDescent="0.25">
      <c r="A26" t="s">
        <v>44</v>
      </c>
      <c r="B26" t="s">
        <v>45</v>
      </c>
      <c r="C26">
        <v>0.101604</v>
      </c>
      <c r="D26">
        <v>24.926200000000001</v>
      </c>
      <c r="E26">
        <v>8.6762599999999992</v>
      </c>
      <c r="F26">
        <v>2.0512099999999998E-2</v>
      </c>
      <c r="G26" t="s">
        <v>10</v>
      </c>
      <c r="H26" s="103" t="s">
        <v>10</v>
      </c>
      <c r="J26">
        <f>VLOOKUP($B26,Totalt!$B$1:$BH$474,MATCH(J$2,Totalt!$B$1:$AZ$1,0),FALSE)</f>
        <v>18.939999999999998</v>
      </c>
      <c r="K26">
        <f>VLOOKUP($B26,Totalt!$B$1:$BH$474,MATCH(K$2,Totalt!$B$1:$AZ$1,0),FALSE)</f>
        <v>13.773999999999999</v>
      </c>
      <c r="M26" t="s">
        <v>622</v>
      </c>
      <c r="R26" t="s">
        <v>622</v>
      </c>
      <c r="S26" s="102" t="str">
        <f t="shared" si="0"/>
        <v>ja</v>
      </c>
      <c r="U26">
        <f t="shared" si="1"/>
        <v>20</v>
      </c>
    </row>
    <row r="27" spans="1:21" ht="15" customHeight="1" x14ac:dyDescent="0.25">
      <c r="A27" t="s">
        <v>44</v>
      </c>
      <c r="B27" t="s">
        <v>46</v>
      </c>
      <c r="C27">
        <v>0.172791</v>
      </c>
      <c r="D27">
        <v>102.196</v>
      </c>
      <c r="E27">
        <v>3.6124499999999999</v>
      </c>
      <c r="F27">
        <v>3.77334E-2</v>
      </c>
      <c r="G27" t="s">
        <v>10</v>
      </c>
      <c r="H27" s="103" t="s">
        <v>10</v>
      </c>
      <c r="J27">
        <f>VLOOKUP($B27,Totalt!$B$1:$BH$474,MATCH(J$2,Totalt!$B$1:$AZ$1,0),FALSE)</f>
        <v>124.25686400000001</v>
      </c>
      <c r="K27">
        <f>VLOOKUP($B27,Totalt!$B$1:$BH$474,MATCH(K$2,Totalt!$B$1:$AZ$1,0),FALSE)</f>
        <v>116.577</v>
      </c>
      <c r="M27" t="s">
        <v>622</v>
      </c>
      <c r="R27" t="s">
        <v>622</v>
      </c>
      <c r="S27" s="102" t="str">
        <f t="shared" si="0"/>
        <v>ja</v>
      </c>
      <c r="U27">
        <f t="shared" si="1"/>
        <v>21</v>
      </c>
    </row>
    <row r="28" spans="1:21" ht="15" customHeight="1" x14ac:dyDescent="0.25">
      <c r="A28" t="s">
        <v>44</v>
      </c>
      <c r="B28" t="s">
        <v>47</v>
      </c>
      <c r="C28">
        <v>0.11810900000000001</v>
      </c>
      <c r="D28">
        <v>27.7822</v>
      </c>
      <c r="E28">
        <v>8.0655699999999992</v>
      </c>
      <c r="F28">
        <v>1.9523800000000001E-2</v>
      </c>
      <c r="G28" t="s">
        <v>10</v>
      </c>
      <c r="H28" s="103" t="s">
        <v>10</v>
      </c>
      <c r="J28">
        <f>VLOOKUP($B28,Totalt!$B$1:$BH$474,MATCH(J$2,Totalt!$B$1:$AZ$1,0),FALSE)</f>
        <v>22.05</v>
      </c>
      <c r="K28">
        <f>VLOOKUP($B28,Totalt!$B$1:$BH$474,MATCH(K$2,Totalt!$B$1:$AZ$1,0),FALSE)</f>
        <v>16.312000000000001</v>
      </c>
      <c r="M28" t="s">
        <v>622</v>
      </c>
      <c r="R28" t="s">
        <v>622</v>
      </c>
      <c r="S28" s="102" t="str">
        <f t="shared" si="0"/>
        <v>ja</v>
      </c>
      <c r="U28">
        <f t="shared" si="1"/>
        <v>22</v>
      </c>
    </row>
    <row r="29" spans="1:21" ht="15" customHeight="1" x14ac:dyDescent="0.25">
      <c r="A29" t="s">
        <v>48</v>
      </c>
      <c r="B29" t="s">
        <v>49</v>
      </c>
      <c r="C29">
        <v>0.10774300000000001</v>
      </c>
      <c r="D29">
        <v>25.407900000000001</v>
      </c>
      <c r="E29">
        <v>8.0373999999999999</v>
      </c>
      <c r="F29">
        <v>1.37278E-2</v>
      </c>
      <c r="G29" t="s">
        <v>8</v>
      </c>
      <c r="H29" s="103" t="s">
        <v>10</v>
      </c>
      <c r="J29">
        <f>VLOOKUP($B29,Totalt!$B$1:$BH$474,MATCH(J$2,Totalt!$B$1:$AZ$1,0),FALSE)</f>
        <v>32.777200000000001</v>
      </c>
      <c r="K29">
        <f>VLOOKUP($B29,Totalt!$B$1:$BH$474,MATCH(K$2,Totalt!$B$1:$AZ$1,0),FALSE)</f>
        <v>24.24</v>
      </c>
      <c r="M29" t="s">
        <v>622</v>
      </c>
      <c r="R29" t="s">
        <v>622</v>
      </c>
      <c r="S29" s="102" t="str">
        <f t="shared" si="0"/>
        <v>ja</v>
      </c>
      <c r="U29">
        <f t="shared" si="1"/>
        <v>23</v>
      </c>
    </row>
    <row r="30" spans="1:21" ht="15" customHeight="1" x14ac:dyDescent="0.25">
      <c r="A30" t="s">
        <v>48</v>
      </c>
      <c r="B30" t="s">
        <v>50</v>
      </c>
      <c r="C30">
        <v>0.135606</v>
      </c>
      <c r="D30">
        <v>32.354700000000001</v>
      </c>
      <c r="E30">
        <v>9.2516999999999996</v>
      </c>
      <c r="F30">
        <v>3.0972E-2</v>
      </c>
      <c r="G30" t="s">
        <v>8</v>
      </c>
      <c r="H30" s="103" t="s">
        <v>10</v>
      </c>
      <c r="J30">
        <f>VLOOKUP($B30,Totalt!$B$1:$BH$474,MATCH(J$2,Totalt!$B$1:$AZ$1,0),FALSE)</f>
        <v>2.7117999999999998</v>
      </c>
      <c r="K30">
        <f>VLOOKUP($B30,Totalt!$B$1:$BH$474,MATCH(K$2,Totalt!$B$1:$AZ$1,0),FALSE)</f>
        <v>2.06</v>
      </c>
      <c r="M30" t="s">
        <v>622</v>
      </c>
      <c r="R30" t="s">
        <v>622</v>
      </c>
      <c r="S30" s="102" t="str">
        <f t="shared" si="0"/>
        <v>ja</v>
      </c>
      <c r="U30">
        <f t="shared" si="1"/>
        <v>24</v>
      </c>
    </row>
    <row r="31" spans="1:21" ht="15" customHeight="1" x14ac:dyDescent="0.25">
      <c r="A31" t="s">
        <v>51</v>
      </c>
      <c r="B31" t="s">
        <v>52</v>
      </c>
      <c r="C31">
        <v>6.6785800000000006E-2</v>
      </c>
      <c r="D31">
        <v>50.786499999999997</v>
      </c>
      <c r="E31">
        <v>4.4323600000000001</v>
      </c>
      <c r="F31">
        <v>8.4199900000000005E-3</v>
      </c>
      <c r="G31" t="s">
        <v>10</v>
      </c>
      <c r="H31" s="103" t="s">
        <v>10</v>
      </c>
      <c r="J31">
        <f>VLOOKUP($B31,Totalt!$B$1:$BH$474,MATCH(J$2,Totalt!$B$1:$AZ$1,0),FALSE)</f>
        <v>413.65614999999991</v>
      </c>
      <c r="K31">
        <f>VLOOKUP($B31,Totalt!$B$1:$BH$474,MATCH(K$2,Totalt!$B$1:$AZ$1,0),FALSE)</f>
        <v>355.608</v>
      </c>
      <c r="M31" t="s">
        <v>622</v>
      </c>
      <c r="R31" t="s">
        <v>622</v>
      </c>
      <c r="S31" s="102" t="str">
        <f t="shared" si="0"/>
        <v>ja</v>
      </c>
      <c r="U31">
        <f t="shared" si="1"/>
        <v>25</v>
      </c>
    </row>
    <row r="32" spans="1:21" ht="15" customHeight="1" x14ac:dyDescent="0.25">
      <c r="A32" t="s">
        <v>51</v>
      </c>
      <c r="B32" t="s">
        <v>53</v>
      </c>
      <c r="C32">
        <v>0.15645400000000001</v>
      </c>
      <c r="D32">
        <v>8.5726600000000008</v>
      </c>
      <c r="E32">
        <v>17.881799999999998</v>
      </c>
      <c r="F32">
        <v>1.62206E-3</v>
      </c>
      <c r="G32" t="s">
        <v>10</v>
      </c>
      <c r="H32" s="103" t="s">
        <v>10</v>
      </c>
      <c r="J32">
        <f>VLOOKUP($B32,Totalt!$B$1:$BH$474,MATCH(J$2,Totalt!$B$1:$AZ$1,0),FALSE)</f>
        <v>2.4659999999999997</v>
      </c>
      <c r="K32">
        <f>VLOOKUP($B32,Totalt!$B$1:$BH$474,MATCH(K$2,Totalt!$B$1:$AZ$1,0),FALSE)</f>
        <v>1.7909999999999999</v>
      </c>
      <c r="M32" t="s">
        <v>622</v>
      </c>
      <c r="R32" t="s">
        <v>622</v>
      </c>
      <c r="S32" s="102" t="str">
        <f t="shared" si="0"/>
        <v>ja</v>
      </c>
      <c r="U32">
        <f t="shared" si="1"/>
        <v>26</v>
      </c>
    </row>
    <row r="33" spans="1:21" ht="15" customHeight="1" x14ac:dyDescent="0.25">
      <c r="A33" t="s">
        <v>51</v>
      </c>
      <c r="B33" t="s">
        <v>54</v>
      </c>
      <c r="C33">
        <v>0.38766899999999999</v>
      </c>
      <c r="D33">
        <v>8.6358599999999992</v>
      </c>
      <c r="E33">
        <v>16.644600000000001</v>
      </c>
      <c r="F33">
        <v>3.0726299999999998E-3</v>
      </c>
      <c r="G33" t="s">
        <v>10</v>
      </c>
      <c r="H33" s="103" t="s">
        <v>10</v>
      </c>
      <c r="J33">
        <f>VLOOKUP($B33,Totalt!$B$1:$BH$474,MATCH(J$2,Totalt!$B$1:$AZ$1,0),FALSE)</f>
        <v>3.58</v>
      </c>
      <c r="K33">
        <f>VLOOKUP($B33,Totalt!$B$1:$BH$474,MATCH(K$2,Totalt!$B$1:$AZ$1,0),FALSE)</f>
        <v>2.39</v>
      </c>
      <c r="M33" t="s">
        <v>622</v>
      </c>
      <c r="R33" t="s">
        <v>622</v>
      </c>
      <c r="S33" s="102" t="str">
        <f t="shared" si="0"/>
        <v>ja</v>
      </c>
      <c r="U33">
        <f t="shared" si="1"/>
        <v>27</v>
      </c>
    </row>
    <row r="34" spans="1:21" ht="15" customHeight="1" x14ac:dyDescent="0.25">
      <c r="A34" t="s">
        <v>55</v>
      </c>
      <c r="B34" t="s">
        <v>56</v>
      </c>
      <c r="C34">
        <v>0.115887</v>
      </c>
      <c r="D34">
        <v>44.691299999999998</v>
      </c>
      <c r="E34">
        <v>5.9775499999999999</v>
      </c>
      <c r="F34">
        <v>1.67578E-2</v>
      </c>
      <c r="G34" t="s">
        <v>8</v>
      </c>
      <c r="H34" s="103" t="s">
        <v>10</v>
      </c>
      <c r="J34">
        <f>VLOOKUP($B34,Totalt!$B$1:$BH$474,MATCH(J$2,Totalt!$B$1:$AZ$1,0),FALSE)</f>
        <v>599.59682999999984</v>
      </c>
      <c r="K34">
        <f>VLOOKUP($B34,Totalt!$B$1:$BH$474,MATCH(K$2,Totalt!$B$1:$AZ$1,0),FALSE)</f>
        <v>550.18899999999996</v>
      </c>
      <c r="M34" t="s">
        <v>622</v>
      </c>
      <c r="R34" t="s">
        <v>622</v>
      </c>
      <c r="S34" s="102" t="str">
        <f t="shared" si="0"/>
        <v>ja</v>
      </c>
      <c r="U34">
        <f t="shared" si="1"/>
        <v>28</v>
      </c>
    </row>
    <row r="35" spans="1:21" ht="15" customHeight="1" x14ac:dyDescent="0.25">
      <c r="A35" t="s">
        <v>55</v>
      </c>
      <c r="B35" t="s">
        <v>57</v>
      </c>
      <c r="C35">
        <v>0.504772</v>
      </c>
      <c r="D35">
        <v>95.885300000000001</v>
      </c>
      <c r="E35">
        <v>20.7029</v>
      </c>
      <c r="F35">
        <v>0.23825199999999999</v>
      </c>
      <c r="G35" t="s">
        <v>8</v>
      </c>
      <c r="H35" s="103" t="s">
        <v>10</v>
      </c>
      <c r="J35">
        <f>VLOOKUP($B35,Totalt!$B$1:$BH$474,MATCH(J$2,Totalt!$B$1:$AZ$1,0),FALSE)</f>
        <v>24.259999999999998</v>
      </c>
      <c r="K35">
        <f>VLOOKUP($B35,Totalt!$B$1:$BH$474,MATCH(K$2,Totalt!$B$1:$AZ$1,0),FALSE)</f>
        <v>17.352</v>
      </c>
      <c r="M35" t="s">
        <v>622</v>
      </c>
      <c r="R35" t="s">
        <v>622</v>
      </c>
      <c r="S35" s="102" t="str">
        <f t="shared" si="0"/>
        <v>ja</v>
      </c>
      <c r="U35">
        <f t="shared" si="1"/>
        <v>29</v>
      </c>
    </row>
    <row r="36" spans="1:21" ht="15" customHeight="1" x14ac:dyDescent="0.25">
      <c r="A36" t="s">
        <v>58</v>
      </c>
      <c r="B36" t="s">
        <v>59</v>
      </c>
      <c r="C36">
        <v>0.68200300000000003</v>
      </c>
      <c r="D36">
        <v>171.517</v>
      </c>
      <c r="E36">
        <v>12.9794</v>
      </c>
      <c r="F36">
        <v>1.4894000000000001E-3</v>
      </c>
      <c r="G36" t="s">
        <v>8</v>
      </c>
      <c r="H36" s="103" t="s">
        <v>10</v>
      </c>
      <c r="J36">
        <f>VLOOKUP($B36,Totalt!$B$1:$BH$474,MATCH(J$2,Totalt!$B$1:$AZ$1,0),FALSE)</f>
        <v>51.698800000000006</v>
      </c>
      <c r="K36">
        <f>VLOOKUP($B36,Totalt!$B$1:$BH$474,MATCH(K$2,Totalt!$B$1:$AZ$1,0),FALSE)</f>
        <v>34.799999999999997</v>
      </c>
      <c r="M36" t="s">
        <v>622</v>
      </c>
      <c r="R36" t="s">
        <v>622</v>
      </c>
      <c r="S36" s="102" t="str">
        <f>IF(N36="x","nej",
IF(O36="x","ja",
IF(H36="ja","ja","nej")))</f>
        <v>ja</v>
      </c>
      <c r="U36">
        <f t="shared" si="1"/>
        <v>30</v>
      </c>
    </row>
    <row r="37" spans="1:21" ht="15" customHeight="1" x14ac:dyDescent="0.25">
      <c r="A37" t="s">
        <v>60</v>
      </c>
      <c r="B37" t="s">
        <v>61</v>
      </c>
      <c r="C37">
        <v>0</v>
      </c>
      <c r="D37">
        <v>0</v>
      </c>
      <c r="E37">
        <v>0</v>
      </c>
      <c r="F37">
        <v>0</v>
      </c>
      <c r="G37" t="s">
        <v>8</v>
      </c>
      <c r="H37" s="103" t="s">
        <v>8</v>
      </c>
      <c r="J37">
        <f>VLOOKUP($B37,Totalt!$B$1:$BH$474,MATCH(J$2,Totalt!$B$1:$AZ$1,0),FALSE)</f>
        <v>0</v>
      </c>
      <c r="K37" t="str">
        <f>VLOOKUP($B37,Totalt!$B$1:$BH$474,MATCH(K$2,Totalt!$B$1:$AZ$1,0),FALSE)</f>
        <v/>
      </c>
      <c r="M37" t="s">
        <v>622</v>
      </c>
      <c r="R37" t="s">
        <v>622</v>
      </c>
      <c r="S37" s="102" t="str">
        <f t="shared" si="0"/>
        <v>nej</v>
      </c>
      <c r="U37">
        <f t="shared" si="1"/>
        <v>30</v>
      </c>
    </row>
    <row r="38" spans="1:21" ht="15" customHeight="1" x14ac:dyDescent="0.25">
      <c r="A38" t="s">
        <v>60</v>
      </c>
      <c r="B38" t="s">
        <v>62</v>
      </c>
      <c r="C38">
        <v>0</v>
      </c>
      <c r="D38">
        <v>0</v>
      </c>
      <c r="E38">
        <v>0</v>
      </c>
      <c r="F38">
        <v>0</v>
      </c>
      <c r="G38" t="s">
        <v>8</v>
      </c>
      <c r="H38" s="103" t="s">
        <v>8</v>
      </c>
      <c r="J38">
        <f>VLOOKUP($B38,Totalt!$B$1:$BH$474,MATCH(J$2,Totalt!$B$1:$AZ$1,0),FALSE)</f>
        <v>0</v>
      </c>
      <c r="K38" t="str">
        <f>VLOOKUP($B38,Totalt!$B$1:$BH$474,MATCH(K$2,Totalt!$B$1:$AZ$1,0),FALSE)</f>
        <v/>
      </c>
      <c r="M38" t="s">
        <v>622</v>
      </c>
      <c r="R38" t="s">
        <v>622</v>
      </c>
      <c r="S38" s="102" t="str">
        <f t="shared" si="0"/>
        <v>nej</v>
      </c>
      <c r="U38">
        <f t="shared" si="1"/>
        <v>30</v>
      </c>
    </row>
    <row r="39" spans="1:21" ht="15" customHeight="1" x14ac:dyDescent="0.25">
      <c r="A39" t="s">
        <v>63</v>
      </c>
      <c r="B39" t="s">
        <v>64</v>
      </c>
      <c r="C39">
        <v>7.0800000000000002E-2</v>
      </c>
      <c r="D39">
        <v>14.502000000000001</v>
      </c>
      <c r="E39">
        <v>0</v>
      </c>
      <c r="F39">
        <v>0.55000000000000004</v>
      </c>
      <c r="G39" t="s">
        <v>8</v>
      </c>
      <c r="H39" s="103" t="s">
        <v>8</v>
      </c>
      <c r="J39">
        <f>VLOOKUP($B39,Totalt!$B$1:$BH$474,MATCH(J$2,Totalt!$B$1:$AZ$1,0),FALSE)</f>
        <v>0.18</v>
      </c>
      <c r="K39">
        <f>VLOOKUP($B39,Totalt!$B$1:$BH$474,MATCH(K$2,Totalt!$B$1:$AZ$1,0),FALSE)</f>
        <v>6</v>
      </c>
      <c r="M39" t="s">
        <v>622</v>
      </c>
      <c r="R39" t="s">
        <v>622</v>
      </c>
      <c r="S39" s="102" t="str">
        <f t="shared" si="0"/>
        <v>nej</v>
      </c>
      <c r="U39">
        <f t="shared" si="1"/>
        <v>30</v>
      </c>
    </row>
    <row r="40" spans="1:21" ht="15" customHeight="1" x14ac:dyDescent="0.25">
      <c r="A40" t="s">
        <v>65</v>
      </c>
      <c r="B40" t="s">
        <v>66</v>
      </c>
      <c r="C40">
        <v>0.132468</v>
      </c>
      <c r="D40">
        <v>30.808</v>
      </c>
      <c r="E40">
        <v>10.784700000000001</v>
      </c>
      <c r="F40">
        <v>1.31117E-2</v>
      </c>
      <c r="G40" t="s">
        <v>10</v>
      </c>
      <c r="H40" s="103" t="s">
        <v>10</v>
      </c>
      <c r="J40">
        <f>VLOOKUP($B40,Totalt!$B$1:$BH$474,MATCH(J$2,Totalt!$B$1:$AZ$1,0),FALSE)</f>
        <v>6.7840000000000007</v>
      </c>
      <c r="K40">
        <f>VLOOKUP($B40,Totalt!$B$1:$BH$474,MATCH(K$2,Totalt!$B$1:$AZ$1,0),FALSE)</f>
        <v>4.0190000000000001</v>
      </c>
      <c r="M40" t="s">
        <v>622</v>
      </c>
      <c r="R40" t="s">
        <v>622</v>
      </c>
      <c r="S40" s="102" t="str">
        <f t="shared" si="0"/>
        <v>ja</v>
      </c>
      <c r="U40">
        <f t="shared" si="1"/>
        <v>31</v>
      </c>
    </row>
    <row r="41" spans="1:21" ht="15" customHeight="1" x14ac:dyDescent="0.25">
      <c r="A41" t="s">
        <v>65</v>
      </c>
      <c r="B41" t="s">
        <v>67</v>
      </c>
      <c r="C41">
        <v>0.100318</v>
      </c>
      <c r="D41">
        <v>22.735099999999999</v>
      </c>
      <c r="E41">
        <v>5.8285600000000004</v>
      </c>
      <c r="F41">
        <v>1.68057E-2</v>
      </c>
      <c r="G41" t="s">
        <v>10</v>
      </c>
      <c r="H41" s="103" t="s">
        <v>10</v>
      </c>
      <c r="J41">
        <f>VLOOKUP($B41,Totalt!$B$1:$BH$474,MATCH(J$2,Totalt!$B$1:$AZ$1,0),FALSE)</f>
        <v>350.272874</v>
      </c>
      <c r="K41">
        <f>VLOOKUP($B41,Totalt!$B$1:$BH$474,MATCH(K$2,Totalt!$B$1:$AZ$1,0),FALSE)</f>
        <v>321.67599999999999</v>
      </c>
      <c r="M41" t="s">
        <v>622</v>
      </c>
      <c r="R41" t="s">
        <v>622</v>
      </c>
      <c r="S41" s="102" t="str">
        <f t="shared" si="0"/>
        <v>ja</v>
      </c>
      <c r="U41">
        <f t="shared" si="1"/>
        <v>32</v>
      </c>
    </row>
    <row r="42" spans="1:21" ht="15" customHeight="1" x14ac:dyDescent="0.25">
      <c r="A42" t="s">
        <v>68</v>
      </c>
      <c r="B42" t="s">
        <v>69</v>
      </c>
      <c r="C42">
        <v>0.17916399999999999</v>
      </c>
      <c r="D42">
        <v>15.828200000000001</v>
      </c>
      <c r="E42">
        <v>16.534500000000001</v>
      </c>
      <c r="F42">
        <v>1.6371199999999999E-2</v>
      </c>
      <c r="G42" t="s">
        <v>10</v>
      </c>
      <c r="H42" s="103" t="s">
        <v>10</v>
      </c>
      <c r="J42">
        <f>VLOOKUP($B42,Totalt!$B$1:$BH$474,MATCH(J$2,Totalt!$B$1:$AZ$1,0),FALSE)</f>
        <v>12.033329999999999</v>
      </c>
      <c r="K42">
        <f>VLOOKUP($B42,Totalt!$B$1:$BH$474,MATCH(K$2,Totalt!$B$1:$AZ$1,0),FALSE)</f>
        <v>8.2460000000000004</v>
      </c>
      <c r="M42" t="s">
        <v>622</v>
      </c>
      <c r="R42" t="s">
        <v>622</v>
      </c>
      <c r="S42" s="102" t="str">
        <f t="shared" si="0"/>
        <v>ja</v>
      </c>
      <c r="U42">
        <f t="shared" si="1"/>
        <v>33</v>
      </c>
    </row>
    <row r="43" spans="1:21" ht="15" customHeight="1" x14ac:dyDescent="0.25">
      <c r="A43" t="s">
        <v>68</v>
      </c>
      <c r="B43" t="s">
        <v>70</v>
      </c>
      <c r="C43">
        <v>8.3179900000000001E-2</v>
      </c>
      <c r="D43">
        <v>12.2928</v>
      </c>
      <c r="E43">
        <v>8.9291499999999999</v>
      </c>
      <c r="F43">
        <v>2.0253300000000001E-3</v>
      </c>
      <c r="G43" t="s">
        <v>10</v>
      </c>
      <c r="H43" s="103" t="s">
        <v>10</v>
      </c>
      <c r="J43">
        <f>VLOOKUP($B43,Totalt!$B$1:$BH$474,MATCH(J$2,Totalt!$B$1:$AZ$1,0),FALSE)</f>
        <v>44.930999999999997</v>
      </c>
      <c r="K43">
        <f>VLOOKUP($B43,Totalt!$B$1:$BH$474,MATCH(K$2,Totalt!$B$1:$AZ$1,0),FALSE)</f>
        <v>30.108000000000001</v>
      </c>
      <c r="M43" t="s">
        <v>622</v>
      </c>
      <c r="R43" t="s">
        <v>622</v>
      </c>
      <c r="S43" s="102" t="str">
        <f t="shared" si="0"/>
        <v>ja</v>
      </c>
      <c r="U43">
        <f t="shared" si="1"/>
        <v>34</v>
      </c>
    </row>
    <row r="44" spans="1:21" ht="15" customHeight="1" x14ac:dyDescent="0.25">
      <c r="A44" t="s">
        <v>71</v>
      </c>
      <c r="B44" t="s">
        <v>72</v>
      </c>
      <c r="C44">
        <v>0.18854199999999999</v>
      </c>
      <c r="D44">
        <v>17.9498</v>
      </c>
      <c r="E44">
        <v>16.8248</v>
      </c>
      <c r="F44">
        <v>1.6689699999999998E-2</v>
      </c>
      <c r="G44" t="s">
        <v>10</v>
      </c>
      <c r="H44" s="103" t="s">
        <v>10</v>
      </c>
      <c r="J44">
        <f>VLOOKUP($B44,Totalt!$B$1:$BH$474,MATCH(J$2,Totalt!$B$1:$AZ$1,0),FALSE)</f>
        <v>39.881000000000007</v>
      </c>
      <c r="K44">
        <f>VLOOKUP($B44,Totalt!$B$1:$BH$474,MATCH(K$2,Totalt!$B$1:$AZ$1,0),FALSE)</f>
        <v>30.693000000000001</v>
      </c>
      <c r="M44" t="s">
        <v>622</v>
      </c>
      <c r="R44" t="s">
        <v>622</v>
      </c>
      <c r="S44" s="102" t="str">
        <f t="shared" si="0"/>
        <v>ja</v>
      </c>
      <c r="U44">
        <f t="shared" si="1"/>
        <v>35</v>
      </c>
    </row>
    <row r="45" spans="1:21" ht="15" customHeight="1" x14ac:dyDescent="0.25">
      <c r="A45" t="s">
        <v>71</v>
      </c>
      <c r="B45" t="s">
        <v>73</v>
      </c>
      <c r="C45">
        <v>0.31195400000000001</v>
      </c>
      <c r="D45">
        <v>45.280200000000001</v>
      </c>
      <c r="E45">
        <v>18.438500000000001</v>
      </c>
      <c r="F45">
        <v>6.6489999999999994E-2</v>
      </c>
      <c r="G45" t="s">
        <v>10</v>
      </c>
      <c r="H45" s="103" t="s">
        <v>10</v>
      </c>
      <c r="J45">
        <f>VLOOKUP($B45,Totalt!$B$1:$BH$474,MATCH(J$2,Totalt!$B$1:$AZ$1,0),FALSE)</f>
        <v>3.2823000000000002</v>
      </c>
      <c r="K45">
        <f>VLOOKUP($B45,Totalt!$B$1:$BH$474,MATCH(K$2,Totalt!$B$1:$AZ$1,0),FALSE)</f>
        <v>2.33</v>
      </c>
      <c r="M45" t="s">
        <v>622</v>
      </c>
      <c r="R45" t="s">
        <v>622</v>
      </c>
      <c r="S45" s="102" t="str">
        <f t="shared" si="0"/>
        <v>ja</v>
      </c>
      <c r="U45">
        <f t="shared" si="1"/>
        <v>36</v>
      </c>
    </row>
    <row r="46" spans="1:21" ht="15" customHeight="1" x14ac:dyDescent="0.25">
      <c r="A46" t="s">
        <v>71</v>
      </c>
      <c r="B46" t="s">
        <v>74</v>
      </c>
      <c r="C46">
        <v>0.21163299999999999</v>
      </c>
      <c r="D46">
        <v>20.849699999999999</v>
      </c>
      <c r="E46">
        <v>17.881</v>
      </c>
      <c r="F46">
        <v>1.41265E-2</v>
      </c>
      <c r="G46" t="s">
        <v>10</v>
      </c>
      <c r="H46" s="103" t="s">
        <v>10</v>
      </c>
      <c r="J46">
        <f>VLOOKUP($B46,Totalt!$B$1:$BH$474,MATCH(J$2,Totalt!$B$1:$AZ$1,0),FALSE)</f>
        <v>3.0463999999999998</v>
      </c>
      <c r="K46">
        <f>VLOOKUP($B46,Totalt!$B$1:$BH$474,MATCH(K$2,Totalt!$B$1:$AZ$1,0),FALSE)</f>
        <v>2.1859999999999999</v>
      </c>
      <c r="M46" t="s">
        <v>622</v>
      </c>
      <c r="R46" t="s">
        <v>622</v>
      </c>
      <c r="S46" s="102" t="str">
        <f t="shared" si="0"/>
        <v>ja</v>
      </c>
      <c r="U46">
        <f t="shared" si="1"/>
        <v>37</v>
      </c>
    </row>
    <row r="47" spans="1:21" ht="15" customHeight="1" x14ac:dyDescent="0.25">
      <c r="A47" t="s">
        <v>71</v>
      </c>
      <c r="B47" t="s">
        <v>75</v>
      </c>
      <c r="C47">
        <v>0.25409799999999999</v>
      </c>
      <c r="D47">
        <v>25.638400000000001</v>
      </c>
      <c r="E47">
        <v>21.2149</v>
      </c>
      <c r="F47">
        <v>1.6520400000000001E-2</v>
      </c>
      <c r="G47" t="s">
        <v>10</v>
      </c>
      <c r="H47" s="103" t="s">
        <v>10</v>
      </c>
      <c r="J47">
        <f>VLOOKUP($B47,Totalt!$B$1:$BH$474,MATCH(J$2,Totalt!$B$1:$AZ$1,0),FALSE)</f>
        <v>0.70639999999999992</v>
      </c>
      <c r="K47">
        <f>VLOOKUP($B47,Totalt!$B$1:$BH$474,MATCH(K$2,Totalt!$B$1:$AZ$1,0),FALSE)</f>
        <v>0.42799999999999999</v>
      </c>
      <c r="M47" t="s">
        <v>622</v>
      </c>
      <c r="R47" t="s">
        <v>622</v>
      </c>
      <c r="S47" s="102" t="str">
        <f t="shared" si="0"/>
        <v>ja</v>
      </c>
      <c r="U47">
        <f t="shared" si="1"/>
        <v>38</v>
      </c>
    </row>
    <row r="48" spans="1:21" ht="15" customHeight="1" x14ac:dyDescent="0.25">
      <c r="A48" t="s">
        <v>76</v>
      </c>
      <c r="B48" t="s">
        <v>77</v>
      </c>
      <c r="C48">
        <v>0.47343299999999999</v>
      </c>
      <c r="D48">
        <v>76.957700000000003</v>
      </c>
      <c r="E48">
        <v>24.1572</v>
      </c>
      <c r="F48">
        <v>0.26425399999999999</v>
      </c>
      <c r="G48" t="s">
        <v>8</v>
      </c>
      <c r="H48" s="103" t="s">
        <v>10</v>
      </c>
      <c r="J48">
        <f>VLOOKUP($B48,Totalt!$B$1:$BH$474,MATCH(J$2,Totalt!$B$1:$AZ$1,0),FALSE)</f>
        <v>8.4539999999999988</v>
      </c>
      <c r="K48">
        <f>VLOOKUP($B48,Totalt!$B$1:$BH$474,MATCH(K$2,Totalt!$B$1:$AZ$1,0),FALSE)</f>
        <v>6.95</v>
      </c>
      <c r="M48" t="s">
        <v>622</v>
      </c>
      <c r="P48" s="98" t="s">
        <v>1075</v>
      </c>
      <c r="Q48" s="98" t="s">
        <v>1077</v>
      </c>
      <c r="R48" t="s">
        <v>622</v>
      </c>
      <c r="S48" s="102" t="str">
        <f t="shared" si="0"/>
        <v>ja</v>
      </c>
      <c r="U48">
        <f t="shared" si="1"/>
        <v>39</v>
      </c>
    </row>
    <row r="49" spans="1:21" ht="15" customHeight="1" x14ac:dyDescent="0.25">
      <c r="A49" t="s">
        <v>76</v>
      </c>
      <c r="B49" t="s">
        <v>78</v>
      </c>
      <c r="C49">
        <v>0</v>
      </c>
      <c r="D49">
        <v>0</v>
      </c>
      <c r="E49">
        <v>0</v>
      </c>
      <c r="F49">
        <v>0</v>
      </c>
      <c r="G49" t="s">
        <v>8</v>
      </c>
      <c r="H49" s="103" t="s">
        <v>8</v>
      </c>
      <c r="J49">
        <f>VLOOKUP($B49,Totalt!$B$1:$BH$474,MATCH(J$2,Totalt!$B$1:$AZ$1,0),FALSE)</f>
        <v>0</v>
      </c>
      <c r="K49" t="str">
        <f>VLOOKUP($B49,Totalt!$B$1:$BH$474,MATCH(K$2,Totalt!$B$1:$AZ$1,0),FALSE)</f>
        <v/>
      </c>
      <c r="M49" t="s">
        <v>622</v>
      </c>
      <c r="P49" s="98" t="s">
        <v>1075</v>
      </c>
      <c r="Q49" s="98" t="s">
        <v>1077</v>
      </c>
      <c r="R49" t="s">
        <v>622</v>
      </c>
      <c r="S49" s="102" t="str">
        <f t="shared" si="0"/>
        <v>nej</v>
      </c>
      <c r="U49">
        <f t="shared" si="1"/>
        <v>39</v>
      </c>
    </row>
    <row r="50" spans="1:21" ht="15" customHeight="1" x14ac:dyDescent="0.25">
      <c r="A50" t="s">
        <v>76</v>
      </c>
      <c r="B50" t="s">
        <v>79</v>
      </c>
      <c r="C50">
        <v>8.1309199999999998E-2</v>
      </c>
      <c r="D50">
        <v>20.012699999999999</v>
      </c>
      <c r="E50">
        <v>7.82308</v>
      </c>
      <c r="F50">
        <v>1.32199E-2</v>
      </c>
      <c r="G50" t="s">
        <v>8</v>
      </c>
      <c r="H50" s="103" t="s">
        <v>10</v>
      </c>
      <c r="J50">
        <f>VLOOKUP($B50,Totalt!$B$1:$BH$474,MATCH(J$2,Totalt!$B$1:$AZ$1,0),FALSE)</f>
        <v>61.955999999999996</v>
      </c>
      <c r="K50">
        <f>VLOOKUP($B50,Totalt!$B$1:$BH$474,MATCH(K$2,Totalt!$B$1:$AZ$1,0),FALSE)</f>
        <v>54.47</v>
      </c>
      <c r="M50" t="s">
        <v>622</v>
      </c>
      <c r="P50" s="98" t="s">
        <v>1075</v>
      </c>
      <c r="Q50" s="98" t="s">
        <v>1077</v>
      </c>
      <c r="R50" t="s">
        <v>622</v>
      </c>
      <c r="S50" s="102" t="str">
        <f t="shared" si="0"/>
        <v>ja</v>
      </c>
      <c r="U50">
        <f t="shared" si="1"/>
        <v>40</v>
      </c>
    </row>
    <row r="51" spans="1:21" ht="15" customHeight="1" x14ac:dyDescent="0.25">
      <c r="A51" t="s">
        <v>76</v>
      </c>
      <c r="B51" t="s">
        <v>80</v>
      </c>
      <c r="C51">
        <v>0.15493799999999999</v>
      </c>
      <c r="D51">
        <v>18.528400000000001</v>
      </c>
      <c r="E51">
        <v>6.2999700000000001</v>
      </c>
      <c r="F51">
        <v>1.4915599999999999E-2</v>
      </c>
      <c r="G51" t="s">
        <v>8</v>
      </c>
      <c r="H51" s="103" t="s">
        <v>10</v>
      </c>
      <c r="J51">
        <f>VLOOKUP($B51,Totalt!$B$1:$BH$474,MATCH(J$2,Totalt!$B$1:$AZ$1,0),FALSE)</f>
        <v>29.911170000000002</v>
      </c>
      <c r="K51">
        <f>VLOOKUP($B51,Totalt!$B$1:$BH$474,MATCH(K$2,Totalt!$B$1:$AZ$1,0),FALSE)</f>
        <v>27.039000000000001</v>
      </c>
      <c r="M51" t="s">
        <v>622</v>
      </c>
      <c r="P51" s="98" t="s">
        <v>1075</v>
      </c>
      <c r="Q51" s="98" t="s">
        <v>1077</v>
      </c>
      <c r="R51" t="s">
        <v>622</v>
      </c>
      <c r="S51" s="102" t="str">
        <f t="shared" si="0"/>
        <v>ja</v>
      </c>
      <c r="U51">
        <f t="shared" si="1"/>
        <v>41</v>
      </c>
    </row>
    <row r="52" spans="1:21" ht="15" customHeight="1" x14ac:dyDescent="0.25">
      <c r="A52" t="s">
        <v>76</v>
      </c>
      <c r="B52" t="s">
        <v>81</v>
      </c>
      <c r="C52">
        <v>0.16627500000000001</v>
      </c>
      <c r="D52">
        <v>32.210900000000002</v>
      </c>
      <c r="E52">
        <v>11.4893</v>
      </c>
      <c r="F52">
        <v>2.54769E-2</v>
      </c>
      <c r="G52" t="s">
        <v>8</v>
      </c>
      <c r="H52" s="103" t="s">
        <v>10</v>
      </c>
      <c r="J52">
        <f>VLOOKUP($B52,Totalt!$B$1:$BH$474,MATCH(J$2,Totalt!$B$1:$AZ$1,0),FALSE)</f>
        <v>44.508999999999993</v>
      </c>
      <c r="K52">
        <f>VLOOKUP($B52,Totalt!$B$1:$BH$474,MATCH(K$2,Totalt!$B$1:$AZ$1,0),FALSE)</f>
        <v>26.3</v>
      </c>
      <c r="M52" t="s">
        <v>622</v>
      </c>
      <c r="P52" s="98" t="s">
        <v>1075</v>
      </c>
      <c r="Q52" s="98" t="s">
        <v>1077</v>
      </c>
      <c r="R52" t="s">
        <v>622</v>
      </c>
      <c r="S52" s="102" t="str">
        <f t="shared" si="0"/>
        <v>ja</v>
      </c>
      <c r="U52">
        <f t="shared" si="1"/>
        <v>42</v>
      </c>
    </row>
    <row r="53" spans="1:21" ht="15" customHeight="1" x14ac:dyDescent="0.25">
      <c r="A53" t="s">
        <v>76</v>
      </c>
      <c r="B53" t="s">
        <v>82</v>
      </c>
      <c r="C53">
        <v>0.14199700000000001</v>
      </c>
      <c r="D53">
        <v>33.586300000000001</v>
      </c>
      <c r="E53">
        <v>8.1583799999999993</v>
      </c>
      <c r="F53">
        <v>4.5535199999999998E-2</v>
      </c>
      <c r="G53" t="s">
        <v>8</v>
      </c>
      <c r="H53" s="103" t="s">
        <v>10</v>
      </c>
      <c r="J53">
        <f>VLOOKUP($B53,Totalt!$B$1:$BH$474,MATCH(J$2,Totalt!$B$1:$AZ$1,0),FALSE)</f>
        <v>16.125999999999998</v>
      </c>
      <c r="K53">
        <f>VLOOKUP($B53,Totalt!$B$1:$BH$474,MATCH(K$2,Totalt!$B$1:$AZ$1,0),FALSE)</f>
        <v>14.2</v>
      </c>
      <c r="M53" t="s">
        <v>622</v>
      </c>
      <c r="P53" s="98" t="s">
        <v>1075</v>
      </c>
      <c r="Q53" s="98" t="s">
        <v>1077</v>
      </c>
      <c r="R53" t="s">
        <v>622</v>
      </c>
      <c r="S53" s="102" t="str">
        <f t="shared" si="0"/>
        <v>ja</v>
      </c>
      <c r="U53">
        <f t="shared" si="1"/>
        <v>43</v>
      </c>
    </row>
    <row r="54" spans="1:21" ht="15" customHeight="1" x14ac:dyDescent="0.25">
      <c r="A54" t="s">
        <v>76</v>
      </c>
      <c r="B54" t="s">
        <v>83</v>
      </c>
      <c r="C54">
        <v>0.25924999999999998</v>
      </c>
      <c r="D54">
        <v>81.923400000000001</v>
      </c>
      <c r="E54">
        <v>7.7391100000000002</v>
      </c>
      <c r="F54">
        <v>6.7103499999999996E-2</v>
      </c>
      <c r="G54" t="s">
        <v>8</v>
      </c>
      <c r="H54" s="103" t="s">
        <v>10</v>
      </c>
      <c r="J54">
        <f>VLOOKUP($B54,Totalt!$B$1:$BH$474,MATCH(J$2,Totalt!$B$1:$AZ$1,0),FALSE)</f>
        <v>1112.5269700000001</v>
      </c>
      <c r="K54">
        <f>VLOOKUP($B54,Totalt!$B$1:$BH$474,MATCH(K$2,Totalt!$B$1:$AZ$1,0),FALSE)</f>
        <v>959.51300000000003</v>
      </c>
      <c r="M54" t="s">
        <v>622</v>
      </c>
      <c r="P54" s="98" t="s">
        <v>1075</v>
      </c>
      <c r="Q54" s="98" t="s">
        <v>1077</v>
      </c>
      <c r="R54" t="s">
        <v>622</v>
      </c>
      <c r="S54" s="102" t="str">
        <f t="shared" si="0"/>
        <v>ja</v>
      </c>
      <c r="U54">
        <f t="shared" si="1"/>
        <v>44</v>
      </c>
    </row>
    <row r="55" spans="1:21" ht="15" customHeight="1" x14ac:dyDescent="0.25">
      <c r="A55" t="s">
        <v>76</v>
      </c>
      <c r="B55" t="s">
        <v>84</v>
      </c>
      <c r="C55">
        <v>3.02651E-2</v>
      </c>
      <c r="D55">
        <v>6.0278200000000002</v>
      </c>
      <c r="E55">
        <v>1.4448000000000001</v>
      </c>
      <c r="F55">
        <v>8.9745999999999992E-3</v>
      </c>
      <c r="G55" t="s">
        <v>8</v>
      </c>
      <c r="H55" s="103" t="s">
        <v>10</v>
      </c>
      <c r="J55">
        <f>VLOOKUP($B55,Totalt!$B$1:$BH$474,MATCH(J$2,Totalt!$B$1:$AZ$1,0),FALSE)</f>
        <v>278.56400000000002</v>
      </c>
      <c r="K55">
        <f>VLOOKUP($B55,Totalt!$B$1:$BH$474,MATCH(K$2,Totalt!$B$1:$AZ$1,0),FALSE)</f>
        <v>278.8</v>
      </c>
      <c r="M55" t="s">
        <v>622</v>
      </c>
      <c r="P55" s="98" t="s">
        <v>1075</v>
      </c>
      <c r="Q55" s="98" t="s">
        <v>1077</v>
      </c>
      <c r="R55" t="s">
        <v>622</v>
      </c>
      <c r="S55" s="102" t="str">
        <f t="shared" si="0"/>
        <v>ja</v>
      </c>
      <c r="U55">
        <f t="shared" si="1"/>
        <v>45</v>
      </c>
    </row>
    <row r="56" spans="1:21" ht="15" customHeight="1" x14ac:dyDescent="0.25">
      <c r="A56" t="s">
        <v>76</v>
      </c>
      <c r="B56" t="s">
        <v>85</v>
      </c>
      <c r="C56">
        <v>0.55308000000000002</v>
      </c>
      <c r="D56">
        <v>104.163</v>
      </c>
      <c r="E56">
        <v>7.5967700000000002</v>
      </c>
      <c r="F56">
        <v>0.12273000000000001</v>
      </c>
      <c r="G56" t="s">
        <v>8</v>
      </c>
      <c r="H56" s="103" t="s">
        <v>10</v>
      </c>
      <c r="J56">
        <f>VLOOKUP($B56,Totalt!$B$1:$BH$474,MATCH(J$2,Totalt!$B$1:$AZ$1,0),FALSE)</f>
        <v>44.995000000000005</v>
      </c>
      <c r="K56">
        <f>VLOOKUP($B56,Totalt!$B$1:$BH$474,MATCH(K$2,Totalt!$B$1:$AZ$1,0),FALSE)</f>
        <v>46.5</v>
      </c>
      <c r="M56" t="s">
        <v>622</v>
      </c>
      <c r="P56" s="98" t="s">
        <v>1075</v>
      </c>
      <c r="Q56" s="98" t="s">
        <v>1077</v>
      </c>
      <c r="R56" t="s">
        <v>622</v>
      </c>
      <c r="S56" s="102" t="str">
        <f t="shared" si="0"/>
        <v>ja</v>
      </c>
      <c r="U56">
        <f t="shared" si="1"/>
        <v>46</v>
      </c>
    </row>
    <row r="57" spans="1:21" ht="15" customHeight="1" x14ac:dyDescent="0.25">
      <c r="A57" t="s">
        <v>76</v>
      </c>
      <c r="B57" t="s">
        <v>86</v>
      </c>
      <c r="C57">
        <v>0.38006600000000001</v>
      </c>
      <c r="D57">
        <v>124.899</v>
      </c>
      <c r="E57">
        <v>13.8058</v>
      </c>
      <c r="F57">
        <v>0.31492300000000001</v>
      </c>
      <c r="G57" t="s">
        <v>8</v>
      </c>
      <c r="H57" s="103" t="s">
        <v>10</v>
      </c>
      <c r="J57">
        <f>VLOOKUP($B57,Totalt!$B$1:$BH$474,MATCH(J$2,Totalt!$B$1:$AZ$1,0),FALSE)</f>
        <v>1857.0170000000001</v>
      </c>
      <c r="K57">
        <f>VLOOKUP($B57,Totalt!$B$1:$BH$474,MATCH(K$2,Totalt!$B$1:$AZ$1,0),FALSE)</f>
        <v>1940</v>
      </c>
      <c r="M57" t="s">
        <v>622</v>
      </c>
      <c r="P57" s="98" t="s">
        <v>1075</v>
      </c>
      <c r="Q57" s="98" t="s">
        <v>1077</v>
      </c>
      <c r="R57" t="s">
        <v>622</v>
      </c>
      <c r="S57" s="102" t="str">
        <f t="shared" si="0"/>
        <v>ja</v>
      </c>
      <c r="U57">
        <f t="shared" si="1"/>
        <v>47</v>
      </c>
    </row>
    <row r="58" spans="1:21" ht="15" customHeight="1" x14ac:dyDescent="0.25">
      <c r="A58" t="s">
        <v>76</v>
      </c>
      <c r="B58" t="s">
        <v>87</v>
      </c>
      <c r="C58">
        <v>0.145095</v>
      </c>
      <c r="D58">
        <v>87.513000000000005</v>
      </c>
      <c r="E58">
        <v>6.9203599999999996</v>
      </c>
      <c r="F58">
        <v>3.1830299999999999E-2</v>
      </c>
      <c r="G58" t="s">
        <v>8</v>
      </c>
      <c r="H58" s="103" t="s">
        <v>10</v>
      </c>
      <c r="J58">
        <f>VLOOKUP($B58,Totalt!$B$1:$BH$474,MATCH(J$2,Totalt!$B$1:$AZ$1,0),FALSE)</f>
        <v>136.71545999999998</v>
      </c>
      <c r="K58">
        <f>VLOOKUP($B58,Totalt!$B$1:$BH$474,MATCH(K$2,Totalt!$B$1:$AZ$1,0),FALSE)</f>
        <v>99.132000000000005</v>
      </c>
      <c r="M58" t="s">
        <v>622</v>
      </c>
      <c r="P58" s="98" t="s">
        <v>1075</v>
      </c>
      <c r="Q58" s="98" t="s">
        <v>1077</v>
      </c>
      <c r="R58" t="s">
        <v>622</v>
      </c>
      <c r="S58" s="102" t="str">
        <f t="shared" si="0"/>
        <v>ja</v>
      </c>
      <c r="U58">
        <f t="shared" si="1"/>
        <v>48</v>
      </c>
    </row>
    <row r="59" spans="1:21" ht="15" customHeight="1" x14ac:dyDescent="0.25">
      <c r="A59" t="s">
        <v>76</v>
      </c>
      <c r="B59" t="s">
        <v>88</v>
      </c>
      <c r="C59">
        <v>0</v>
      </c>
      <c r="D59">
        <v>0</v>
      </c>
      <c r="E59">
        <v>0</v>
      </c>
      <c r="F59">
        <v>0</v>
      </c>
      <c r="G59" t="s">
        <v>8</v>
      </c>
      <c r="H59" s="103" t="s">
        <v>8</v>
      </c>
      <c r="J59">
        <f>VLOOKUP($B59,Totalt!$B$1:$BH$474,MATCH(J$2,Totalt!$B$1:$AZ$1,0),FALSE)</f>
        <v>0</v>
      </c>
      <c r="K59" t="str">
        <f>VLOOKUP($B59,Totalt!$B$1:$BH$474,MATCH(K$2,Totalt!$B$1:$AZ$1,0),FALSE)</f>
        <v/>
      </c>
      <c r="M59" t="s">
        <v>622</v>
      </c>
      <c r="P59" s="98" t="s">
        <v>1075</v>
      </c>
      <c r="Q59" s="98" t="s">
        <v>1077</v>
      </c>
      <c r="R59" t="s">
        <v>622</v>
      </c>
      <c r="S59" s="102" t="str">
        <f t="shared" si="0"/>
        <v>nej</v>
      </c>
      <c r="U59">
        <f t="shared" si="1"/>
        <v>48</v>
      </c>
    </row>
    <row r="60" spans="1:21" ht="15" customHeight="1" x14ac:dyDescent="0.25">
      <c r="A60" t="s">
        <v>76</v>
      </c>
      <c r="B60" t="s">
        <v>89</v>
      </c>
      <c r="C60">
        <v>0.31329600000000002</v>
      </c>
      <c r="D60">
        <v>141.124</v>
      </c>
      <c r="E60">
        <v>5.47654</v>
      </c>
      <c r="F60">
        <v>0.103353</v>
      </c>
      <c r="G60" t="s">
        <v>8</v>
      </c>
      <c r="H60" s="103" t="s">
        <v>10</v>
      </c>
      <c r="J60">
        <f>VLOOKUP($B60,Totalt!$B$1:$BH$474,MATCH(J$2,Totalt!$B$1:$AZ$1,0),FALSE)</f>
        <v>1001.8935</v>
      </c>
      <c r="K60">
        <f>VLOOKUP($B60,Totalt!$B$1:$BH$474,MATCH(K$2,Totalt!$B$1:$AZ$1,0),FALSE)</f>
        <v>870.2</v>
      </c>
      <c r="M60" t="s">
        <v>622</v>
      </c>
      <c r="P60" s="98" t="s">
        <v>1075</v>
      </c>
      <c r="Q60" s="98" t="s">
        <v>1077</v>
      </c>
      <c r="R60" t="s">
        <v>622</v>
      </c>
      <c r="S60" s="102" t="str">
        <f t="shared" si="0"/>
        <v>ja</v>
      </c>
      <c r="U60">
        <f t="shared" si="1"/>
        <v>49</v>
      </c>
    </row>
    <row r="61" spans="1:21" ht="15" customHeight="1" x14ac:dyDescent="0.25">
      <c r="A61" t="s">
        <v>76</v>
      </c>
      <c r="B61" t="s">
        <v>90</v>
      </c>
      <c r="C61">
        <v>0.13785700000000001</v>
      </c>
      <c r="D61">
        <v>24.020199999999999</v>
      </c>
      <c r="E61">
        <v>10.0092</v>
      </c>
      <c r="F61">
        <v>1.73612E-2</v>
      </c>
      <c r="G61" t="s">
        <v>8</v>
      </c>
      <c r="H61" s="103" t="s">
        <v>10</v>
      </c>
      <c r="J61">
        <f>VLOOKUP($B61,Totalt!$B$1:$BH$474,MATCH(J$2,Totalt!$B$1:$AZ$1,0),FALSE)</f>
        <v>25.060980000000001</v>
      </c>
      <c r="K61">
        <f>VLOOKUP($B61,Totalt!$B$1:$BH$474,MATCH(K$2,Totalt!$B$1:$AZ$1,0),FALSE)</f>
        <v>22.065999999999999</v>
      </c>
      <c r="M61" t="s">
        <v>622</v>
      </c>
      <c r="P61" s="98" t="s">
        <v>1075</v>
      </c>
      <c r="Q61" s="98" t="s">
        <v>1077</v>
      </c>
      <c r="R61" t="s">
        <v>622</v>
      </c>
      <c r="S61" s="102" t="str">
        <f t="shared" si="0"/>
        <v>ja</v>
      </c>
      <c r="U61">
        <f t="shared" si="1"/>
        <v>50</v>
      </c>
    </row>
    <row r="62" spans="1:21" ht="15" customHeight="1" x14ac:dyDescent="0.25">
      <c r="A62" t="s">
        <v>76</v>
      </c>
      <c r="B62" t="s">
        <v>91</v>
      </c>
      <c r="C62">
        <v>0.110786</v>
      </c>
      <c r="D62">
        <v>26.052399999999999</v>
      </c>
      <c r="E62">
        <v>7.7992299999999997</v>
      </c>
      <c r="F62">
        <v>1.96974E-2</v>
      </c>
      <c r="G62" t="s">
        <v>8</v>
      </c>
      <c r="H62" s="103" t="s">
        <v>10</v>
      </c>
      <c r="J62">
        <f>VLOOKUP($B62,Totalt!$B$1:$BH$474,MATCH(J$2,Totalt!$B$1:$AZ$1,0),FALSE)</f>
        <v>62.964319999999994</v>
      </c>
      <c r="K62">
        <f>VLOOKUP($B62,Totalt!$B$1:$BH$474,MATCH(K$2,Totalt!$B$1:$AZ$1,0),FALSE)</f>
        <v>55.043999999999997</v>
      </c>
      <c r="M62" t="s">
        <v>622</v>
      </c>
      <c r="P62" s="98" t="s">
        <v>1075</v>
      </c>
      <c r="Q62" s="98" t="s">
        <v>1077</v>
      </c>
      <c r="R62" t="s">
        <v>622</v>
      </c>
      <c r="S62" s="102" t="str">
        <f t="shared" si="0"/>
        <v>ja</v>
      </c>
      <c r="U62">
        <f t="shared" si="1"/>
        <v>51</v>
      </c>
    </row>
    <row r="63" spans="1:21" ht="15" customHeight="1" x14ac:dyDescent="0.25">
      <c r="A63" t="s">
        <v>76</v>
      </c>
      <c r="B63" t="s">
        <v>92</v>
      </c>
      <c r="C63">
        <v>0.17561599999999999</v>
      </c>
      <c r="D63">
        <v>37.337800000000001</v>
      </c>
      <c r="E63">
        <v>9.2792999999999992</v>
      </c>
      <c r="F63">
        <v>8.1916500000000003E-2</v>
      </c>
      <c r="G63" t="s">
        <v>8</v>
      </c>
      <c r="H63" s="103" t="s">
        <v>10</v>
      </c>
      <c r="J63">
        <f>VLOOKUP($B63,Totalt!$B$1:$BH$474,MATCH(J$2,Totalt!$B$1:$AZ$1,0),FALSE)</f>
        <v>29.997</v>
      </c>
      <c r="K63">
        <f>VLOOKUP($B63,Totalt!$B$1:$BH$474,MATCH(K$2,Totalt!$B$1:$AZ$1,0),FALSE)</f>
        <v>27.52</v>
      </c>
      <c r="M63" t="s">
        <v>622</v>
      </c>
      <c r="P63" s="98" t="s">
        <v>1075</v>
      </c>
      <c r="Q63" s="98" t="s">
        <v>1077</v>
      </c>
      <c r="R63" t="s">
        <v>622</v>
      </c>
      <c r="S63" s="102" t="str">
        <f t="shared" si="0"/>
        <v>ja</v>
      </c>
      <c r="U63">
        <f t="shared" si="1"/>
        <v>52</v>
      </c>
    </row>
    <row r="64" spans="1:21" ht="15" customHeight="1" x14ac:dyDescent="0.25">
      <c r="A64" t="s">
        <v>76</v>
      </c>
      <c r="B64" t="s">
        <v>93</v>
      </c>
      <c r="C64">
        <v>9.20435E-2</v>
      </c>
      <c r="D64">
        <v>19.661799999999999</v>
      </c>
      <c r="E64">
        <v>0.408219</v>
      </c>
      <c r="F64">
        <v>2.9240800000000001E-2</v>
      </c>
      <c r="G64" t="s">
        <v>8</v>
      </c>
      <c r="H64" s="103" t="s">
        <v>10</v>
      </c>
      <c r="J64">
        <f>VLOOKUP($B64,Totalt!$B$1:$BH$474,MATCH(J$2,Totalt!$B$1:$AZ$1,0),FALSE)</f>
        <v>76.993160000000003</v>
      </c>
      <c r="K64">
        <f>VLOOKUP($B64,Totalt!$B$1:$BH$474,MATCH(K$2,Totalt!$B$1:$AZ$1,0),FALSE)</f>
        <v>63.171999999999997</v>
      </c>
      <c r="M64" t="s">
        <v>622</v>
      </c>
      <c r="P64" s="98" t="s">
        <v>1075</v>
      </c>
      <c r="Q64" s="98" t="s">
        <v>1077</v>
      </c>
      <c r="R64" t="s">
        <v>622</v>
      </c>
      <c r="S64" s="102" t="str">
        <f t="shared" si="0"/>
        <v>ja</v>
      </c>
      <c r="U64">
        <f t="shared" si="1"/>
        <v>53</v>
      </c>
    </row>
    <row r="65" spans="1:21" ht="15" customHeight="1" x14ac:dyDescent="0.25">
      <c r="A65" t="s">
        <v>76</v>
      </c>
      <c r="B65" t="s">
        <v>94</v>
      </c>
      <c r="C65">
        <v>0.29283599999999999</v>
      </c>
      <c r="D65">
        <v>44.709699999999998</v>
      </c>
      <c r="E65">
        <v>16.618600000000001</v>
      </c>
      <c r="F65">
        <v>8.3124900000000002E-2</v>
      </c>
      <c r="G65" t="s">
        <v>8</v>
      </c>
      <c r="H65" s="103" t="s">
        <v>10</v>
      </c>
      <c r="J65">
        <f>VLOOKUP($B65,Totalt!$B$1:$BH$474,MATCH(J$2,Totalt!$B$1:$AZ$1,0),FALSE)</f>
        <v>34.311</v>
      </c>
      <c r="K65">
        <f>VLOOKUP($B65,Totalt!$B$1:$BH$474,MATCH(K$2,Totalt!$B$1:$AZ$1,0),FALSE)</f>
        <v>27.4</v>
      </c>
      <c r="M65" t="s">
        <v>622</v>
      </c>
      <c r="P65" s="98" t="s">
        <v>1075</v>
      </c>
      <c r="Q65" s="98" t="s">
        <v>1077</v>
      </c>
      <c r="R65" t="s">
        <v>622</v>
      </c>
      <c r="S65" s="102" t="str">
        <f t="shared" si="0"/>
        <v>ja</v>
      </c>
      <c r="U65">
        <f t="shared" si="1"/>
        <v>54</v>
      </c>
    </row>
    <row r="66" spans="1:21" ht="15" customHeight="1" x14ac:dyDescent="0.25">
      <c r="A66" t="s">
        <v>76</v>
      </c>
      <c r="B66" t="s">
        <v>95</v>
      </c>
      <c r="C66">
        <v>0.50156800000000001</v>
      </c>
      <c r="D66">
        <v>104.941</v>
      </c>
      <c r="E66">
        <v>5.1393899999999997</v>
      </c>
      <c r="F66">
        <v>0.11086799999999999</v>
      </c>
      <c r="G66" t="s">
        <v>8</v>
      </c>
      <c r="H66" s="103" t="s">
        <v>10</v>
      </c>
      <c r="J66">
        <f>VLOOKUP($B66,Totalt!$B$1:$BH$474,MATCH(J$2,Totalt!$B$1:$AZ$1,0),FALSE)</f>
        <v>57.838000000000008</v>
      </c>
      <c r="K66">
        <f>VLOOKUP($B66,Totalt!$B$1:$BH$474,MATCH(K$2,Totalt!$B$1:$AZ$1,0),FALSE)</f>
        <v>55.6</v>
      </c>
      <c r="M66" t="s">
        <v>622</v>
      </c>
      <c r="P66" s="98" t="s">
        <v>1075</v>
      </c>
      <c r="Q66" s="98" t="s">
        <v>1077</v>
      </c>
      <c r="R66" t="s">
        <v>622</v>
      </c>
      <c r="S66" s="102" t="str">
        <f t="shared" si="0"/>
        <v>ja</v>
      </c>
      <c r="U66">
        <f t="shared" si="1"/>
        <v>55</v>
      </c>
    </row>
    <row r="67" spans="1:21" ht="15" customHeight="1" x14ac:dyDescent="0.25">
      <c r="A67" t="s">
        <v>76</v>
      </c>
      <c r="B67" t="s">
        <v>96</v>
      </c>
      <c r="C67">
        <v>0.13863800000000001</v>
      </c>
      <c r="D67">
        <v>32.8108</v>
      </c>
      <c r="E67">
        <v>8.2471599999999992</v>
      </c>
      <c r="F67">
        <v>4.1545199999999997E-2</v>
      </c>
      <c r="G67" t="s">
        <v>8</v>
      </c>
      <c r="H67" s="103" t="s">
        <v>10</v>
      </c>
      <c r="J67">
        <f>VLOOKUP($B67,Totalt!$B$1:$BH$474,MATCH(J$2,Totalt!$B$1:$AZ$1,0),FALSE)</f>
        <v>25.666</v>
      </c>
      <c r="K67">
        <f>VLOOKUP($B67,Totalt!$B$1:$BH$474,MATCH(K$2,Totalt!$B$1:$AZ$1,0),FALSE)</f>
        <v>22.2</v>
      </c>
      <c r="M67" t="s">
        <v>622</v>
      </c>
      <c r="P67" s="98" t="s">
        <v>1075</v>
      </c>
      <c r="Q67" s="98" t="s">
        <v>1077</v>
      </c>
      <c r="R67" t="s">
        <v>622</v>
      </c>
      <c r="S67" s="102" t="str">
        <f t="shared" si="0"/>
        <v>ja</v>
      </c>
      <c r="U67">
        <f t="shared" si="1"/>
        <v>56</v>
      </c>
    </row>
    <row r="68" spans="1:21" ht="15" customHeight="1" x14ac:dyDescent="0.25">
      <c r="A68" t="s">
        <v>76</v>
      </c>
      <c r="B68" t="s">
        <v>97</v>
      </c>
      <c r="C68">
        <v>0.30725599999999997</v>
      </c>
      <c r="D68">
        <v>74.568399999999997</v>
      </c>
      <c r="E68">
        <v>14.527100000000001</v>
      </c>
      <c r="F68">
        <v>0.10539</v>
      </c>
      <c r="G68" t="s">
        <v>8</v>
      </c>
      <c r="H68" s="103" t="s">
        <v>10</v>
      </c>
      <c r="J68">
        <f>VLOOKUP($B68,Totalt!$B$1:$BH$474,MATCH(J$2,Totalt!$B$1:$AZ$1,0),FALSE)</f>
        <v>4.1003299999999996</v>
      </c>
      <c r="K68">
        <f>VLOOKUP($B68,Totalt!$B$1:$BH$474,MATCH(K$2,Totalt!$B$1:$AZ$1,0),FALSE)</f>
        <v>2.3109999999999999</v>
      </c>
      <c r="M68" t="s">
        <v>622</v>
      </c>
      <c r="P68" s="98" t="s">
        <v>1075</v>
      </c>
      <c r="Q68" s="98" t="s">
        <v>1077</v>
      </c>
      <c r="R68" t="s">
        <v>622</v>
      </c>
      <c r="S68" s="102" t="str">
        <f t="shared" ref="S68:S131" si="2">IF(N68="x","nej",
IF(O68="x","ja",
IF(H68="ja","ja","nej")))</f>
        <v>ja</v>
      </c>
      <c r="U68">
        <f t="shared" si="1"/>
        <v>57</v>
      </c>
    </row>
    <row r="69" spans="1:21" ht="15" customHeight="1" x14ac:dyDescent="0.25">
      <c r="A69" t="s">
        <v>76</v>
      </c>
      <c r="B69" t="s">
        <v>98</v>
      </c>
      <c r="C69">
        <v>0.112021</v>
      </c>
      <c r="D69">
        <v>25.1248</v>
      </c>
      <c r="E69">
        <v>8.3155599999999996</v>
      </c>
      <c r="F69">
        <v>3.0271099999999999E-2</v>
      </c>
      <c r="G69" t="s">
        <v>8</v>
      </c>
      <c r="H69" s="103" t="s">
        <v>10</v>
      </c>
      <c r="J69">
        <f>VLOOKUP($B69,Totalt!$B$1:$BH$474,MATCH(J$2,Totalt!$B$1:$AZ$1,0),FALSE)</f>
        <v>98.086999999999989</v>
      </c>
      <c r="K69">
        <f>VLOOKUP($B69,Totalt!$B$1:$BH$474,MATCH(K$2,Totalt!$B$1:$AZ$1,0),FALSE)</f>
        <v>77.644000000000005</v>
      </c>
      <c r="M69" t="s">
        <v>622</v>
      </c>
      <c r="P69" s="98" t="s">
        <v>1075</v>
      </c>
      <c r="Q69" s="98" t="s">
        <v>1077</v>
      </c>
      <c r="R69" t="s">
        <v>622</v>
      </c>
      <c r="S69" s="102" t="str">
        <f t="shared" si="2"/>
        <v>ja</v>
      </c>
      <c r="U69">
        <f t="shared" ref="U69:U132" si="3">IF(ISERROR(S69),U68,IF(S69="ja",U68+1,U68))</f>
        <v>58</v>
      </c>
    </row>
    <row r="70" spans="1:21" ht="15" customHeight="1" x14ac:dyDescent="0.25">
      <c r="A70" t="s">
        <v>76</v>
      </c>
      <c r="B70" t="s">
        <v>99</v>
      </c>
      <c r="C70">
        <v>0.48577599999999999</v>
      </c>
      <c r="D70">
        <v>86.393299999999996</v>
      </c>
      <c r="E70">
        <v>12.071099999999999</v>
      </c>
      <c r="F70">
        <v>8.0573800000000001E-2</v>
      </c>
      <c r="G70" t="s">
        <v>8</v>
      </c>
      <c r="H70" s="103" t="s">
        <v>10</v>
      </c>
      <c r="J70">
        <f>VLOOKUP($B70,Totalt!$B$1:$BH$474,MATCH(J$2,Totalt!$B$1:$AZ$1,0),FALSE)</f>
        <v>87.575000000000003</v>
      </c>
      <c r="K70">
        <f>VLOOKUP($B70,Totalt!$B$1:$BH$474,MATCH(K$2,Totalt!$B$1:$AZ$1,0),FALSE)</f>
        <v>62.5</v>
      </c>
      <c r="M70" t="s">
        <v>622</v>
      </c>
      <c r="P70" s="98" t="s">
        <v>1075</v>
      </c>
      <c r="Q70" s="98" t="s">
        <v>1077</v>
      </c>
      <c r="R70" t="s">
        <v>622</v>
      </c>
      <c r="S70" s="102" t="str">
        <f t="shared" si="2"/>
        <v>ja</v>
      </c>
      <c r="U70">
        <f t="shared" si="3"/>
        <v>59</v>
      </c>
    </row>
    <row r="71" spans="1:21" ht="15" customHeight="1" x14ac:dyDescent="0.25">
      <c r="A71" t="s">
        <v>100</v>
      </c>
      <c r="B71" t="s">
        <v>101</v>
      </c>
      <c r="C71">
        <v>0.134493</v>
      </c>
      <c r="D71">
        <v>131.13399999999999</v>
      </c>
      <c r="E71">
        <v>4.46807</v>
      </c>
      <c r="F71">
        <v>2.6708699999999998E-2</v>
      </c>
      <c r="G71" t="s">
        <v>8</v>
      </c>
      <c r="H71" s="103" t="s">
        <v>10</v>
      </c>
      <c r="J71">
        <f>VLOOKUP($B71,Totalt!$B$1:$BH$474,MATCH(J$2,Totalt!$B$1:$AZ$1,0),FALSE)</f>
        <v>8.5463309999999986</v>
      </c>
      <c r="K71">
        <f>VLOOKUP($B71,Totalt!$B$1:$BH$474,MATCH(K$2,Totalt!$B$1:$AZ$1,0),FALSE)</f>
        <v>7.1</v>
      </c>
      <c r="M71" t="s">
        <v>622</v>
      </c>
      <c r="R71" t="s">
        <v>622</v>
      </c>
      <c r="S71" s="102" t="str">
        <f t="shared" si="2"/>
        <v>ja</v>
      </c>
      <c r="U71">
        <f t="shared" si="3"/>
        <v>60</v>
      </c>
    </row>
    <row r="72" spans="1:21" ht="15" customHeight="1" x14ac:dyDescent="0.25">
      <c r="A72" t="s">
        <v>102</v>
      </c>
      <c r="B72" t="s">
        <v>103</v>
      </c>
      <c r="C72">
        <v>0.12249400000000001</v>
      </c>
      <c r="D72">
        <v>111.012</v>
      </c>
      <c r="E72">
        <v>4.9364100000000004</v>
      </c>
      <c r="F72">
        <v>1.7654300000000001E-2</v>
      </c>
      <c r="G72" t="s">
        <v>10</v>
      </c>
      <c r="H72" s="103" t="s">
        <v>10</v>
      </c>
      <c r="J72">
        <f>VLOOKUP($B72,Totalt!$B$1:$BH$474,MATCH(J$2,Totalt!$B$1:$AZ$1,0),FALSE)</f>
        <v>129.952923</v>
      </c>
      <c r="K72">
        <f>VLOOKUP($B72,Totalt!$B$1:$BH$474,MATCH(K$2,Totalt!$B$1:$AZ$1,0),FALSE)</f>
        <v>98.885999999999996</v>
      </c>
      <c r="M72" t="s">
        <v>622</v>
      </c>
      <c r="R72" t="s">
        <v>622</v>
      </c>
      <c r="S72" s="102" t="str">
        <f t="shared" si="2"/>
        <v>ja</v>
      </c>
      <c r="U72">
        <f t="shared" si="3"/>
        <v>61</v>
      </c>
    </row>
    <row r="73" spans="1:21" ht="15" customHeight="1" x14ac:dyDescent="0.25">
      <c r="A73" t="s">
        <v>102</v>
      </c>
      <c r="B73" t="s">
        <v>104</v>
      </c>
      <c r="C73">
        <v>0.14019699999999999</v>
      </c>
      <c r="D73">
        <v>34.0548</v>
      </c>
      <c r="E73">
        <v>11.5573</v>
      </c>
      <c r="F73">
        <v>2.1353799999999999E-2</v>
      </c>
      <c r="G73" t="s">
        <v>10</v>
      </c>
      <c r="H73" s="103" t="s">
        <v>10</v>
      </c>
      <c r="J73">
        <f>VLOOKUP($B73,Totalt!$B$1:$BH$474,MATCH(J$2,Totalt!$B$1:$AZ$1,0),FALSE)</f>
        <v>4.3791099999999998</v>
      </c>
      <c r="K73">
        <f>VLOOKUP($B73,Totalt!$B$1:$BH$474,MATCH(K$2,Totalt!$B$1:$AZ$1,0),FALSE)</f>
        <v>2.637</v>
      </c>
      <c r="M73" t="s">
        <v>622</v>
      </c>
      <c r="R73" t="s">
        <v>622</v>
      </c>
      <c r="S73" s="102" t="str">
        <f t="shared" si="2"/>
        <v>ja</v>
      </c>
      <c r="U73">
        <f t="shared" si="3"/>
        <v>62</v>
      </c>
    </row>
    <row r="74" spans="1:21" ht="15" customHeight="1" x14ac:dyDescent="0.25">
      <c r="A74" t="s">
        <v>102</v>
      </c>
      <c r="B74" t="s">
        <v>105</v>
      </c>
      <c r="C74">
        <v>0.120166</v>
      </c>
      <c r="D74">
        <v>29.042899999999999</v>
      </c>
      <c r="E74">
        <v>10.6175</v>
      </c>
      <c r="F74">
        <v>1.26991E-2</v>
      </c>
      <c r="G74" t="s">
        <v>10</v>
      </c>
      <c r="H74" s="103" t="s">
        <v>10</v>
      </c>
      <c r="J74">
        <f>VLOOKUP($B74,Totalt!$B$1:$BH$474,MATCH(J$2,Totalt!$B$1:$AZ$1,0),FALSE)</f>
        <v>20.426450000000003</v>
      </c>
      <c r="K74">
        <f>VLOOKUP($B74,Totalt!$B$1:$BH$474,MATCH(K$2,Totalt!$B$1:$AZ$1,0),FALSE)</f>
        <v>13.115</v>
      </c>
      <c r="M74" t="s">
        <v>622</v>
      </c>
      <c r="R74" t="s">
        <v>622</v>
      </c>
      <c r="S74" s="102" t="str">
        <f t="shared" si="2"/>
        <v>ja</v>
      </c>
      <c r="U74">
        <f t="shared" si="3"/>
        <v>63</v>
      </c>
    </row>
    <row r="75" spans="1:21" ht="15" customHeight="1" x14ac:dyDescent="0.25">
      <c r="A75" t="s">
        <v>106</v>
      </c>
      <c r="B75" t="s">
        <v>107</v>
      </c>
      <c r="C75">
        <v>0.76541099999999995</v>
      </c>
      <c r="D75">
        <v>49.689399999999999</v>
      </c>
      <c r="E75">
        <v>27.4191</v>
      </c>
      <c r="F75">
        <v>6.2167100000000003E-2</v>
      </c>
      <c r="G75" t="s">
        <v>8</v>
      </c>
      <c r="H75" s="103" t="s">
        <v>10</v>
      </c>
      <c r="J75">
        <f>VLOOKUP($B75,Totalt!$B$1:$BH$474,MATCH(J$2,Totalt!$B$1:$AZ$1,0),FALSE)</f>
        <v>49.022679999999994</v>
      </c>
      <c r="K75">
        <f>VLOOKUP($B75,Totalt!$B$1:$BH$474,MATCH(K$2,Totalt!$B$1:$AZ$1,0),FALSE)</f>
        <v>30.606000000000002</v>
      </c>
      <c r="M75" t="s">
        <v>622</v>
      </c>
      <c r="R75" t="s">
        <v>622</v>
      </c>
      <c r="S75" s="102" t="str">
        <f t="shared" si="2"/>
        <v>ja</v>
      </c>
      <c r="U75">
        <f t="shared" si="3"/>
        <v>64</v>
      </c>
    </row>
    <row r="76" spans="1:21" ht="15" customHeight="1" x14ac:dyDescent="0.25">
      <c r="A76" t="s">
        <v>108</v>
      </c>
      <c r="B76" t="s">
        <v>109</v>
      </c>
      <c r="C76">
        <v>0.101546</v>
      </c>
      <c r="D76">
        <v>20.179099999999998</v>
      </c>
      <c r="E76">
        <v>8.5444800000000001</v>
      </c>
      <c r="F76">
        <v>2.8406799999999999E-2</v>
      </c>
      <c r="G76" t="s">
        <v>10</v>
      </c>
      <c r="H76" s="103" t="s">
        <v>10</v>
      </c>
      <c r="J76">
        <f>VLOOKUP($B76,Totalt!$B$1:$BH$474,MATCH(J$2,Totalt!$B$1:$AZ$1,0),FALSE)</f>
        <v>21.121700000000001</v>
      </c>
      <c r="K76">
        <f>VLOOKUP($B76,Totalt!$B$1:$BH$474,MATCH(K$2,Totalt!$B$1:$AZ$1,0),FALSE)</f>
        <v>15.928000000000001</v>
      </c>
      <c r="M76" t="s">
        <v>622</v>
      </c>
      <c r="R76" t="s">
        <v>622</v>
      </c>
      <c r="S76" s="102" t="str">
        <f t="shared" si="2"/>
        <v>ja</v>
      </c>
      <c r="U76">
        <f t="shared" si="3"/>
        <v>65</v>
      </c>
    </row>
    <row r="77" spans="1:21" ht="15" customHeight="1" x14ac:dyDescent="0.25">
      <c r="A77" t="s">
        <v>108</v>
      </c>
      <c r="B77" t="s">
        <v>110</v>
      </c>
      <c r="C77">
        <v>5.6104300000000003E-2</v>
      </c>
      <c r="D77">
        <v>14.421799999999999</v>
      </c>
      <c r="E77">
        <v>9.2321100000000005</v>
      </c>
      <c r="F77">
        <v>7.3462900000000001E-3</v>
      </c>
      <c r="G77" t="s">
        <v>10</v>
      </c>
      <c r="H77" s="103" t="s">
        <v>10</v>
      </c>
      <c r="J77">
        <f>VLOOKUP($B77,Totalt!$B$1:$BH$474,MATCH(J$2,Totalt!$B$1:$AZ$1,0),FALSE)</f>
        <v>40.700800000000001</v>
      </c>
      <c r="K77">
        <f>VLOOKUP($B77,Totalt!$B$1:$BH$474,MATCH(K$2,Totalt!$B$1:$AZ$1,0),FALSE)</f>
        <v>29.317</v>
      </c>
      <c r="M77" t="s">
        <v>622</v>
      </c>
      <c r="R77" t="s">
        <v>622</v>
      </c>
      <c r="S77" s="102" t="str">
        <f t="shared" si="2"/>
        <v>ja</v>
      </c>
      <c r="U77">
        <f t="shared" si="3"/>
        <v>66</v>
      </c>
    </row>
    <row r="78" spans="1:21" ht="15" customHeight="1" x14ac:dyDescent="0.25">
      <c r="A78" t="s">
        <v>111</v>
      </c>
      <c r="B78" t="s">
        <v>112</v>
      </c>
      <c r="C78">
        <v>9.3094200000000002E-2</v>
      </c>
      <c r="D78">
        <v>14.3491</v>
      </c>
      <c r="E78">
        <v>9.5770700000000009</v>
      </c>
      <c r="F78">
        <v>7.0301499999999998E-3</v>
      </c>
      <c r="G78" t="s">
        <v>10</v>
      </c>
      <c r="H78" s="103" t="s">
        <v>10</v>
      </c>
      <c r="J78">
        <f>VLOOKUP($B78,Totalt!$B$1:$BH$474,MATCH(J$2,Totalt!$B$1:$AZ$1,0),FALSE)</f>
        <v>64.010000000000005</v>
      </c>
      <c r="K78">
        <f>VLOOKUP($B78,Totalt!$B$1:$BH$474,MATCH(K$2,Totalt!$B$1:$AZ$1,0),FALSE)</f>
        <v>41.4</v>
      </c>
      <c r="M78" t="s">
        <v>622</v>
      </c>
      <c r="R78" t="s">
        <v>622</v>
      </c>
      <c r="S78" s="102" t="str">
        <f t="shared" si="2"/>
        <v>ja</v>
      </c>
      <c r="U78">
        <f t="shared" si="3"/>
        <v>67</v>
      </c>
    </row>
    <row r="79" spans="1:21" ht="15" customHeight="1" x14ac:dyDescent="0.25">
      <c r="A79" t="s">
        <v>113</v>
      </c>
      <c r="B79" t="s">
        <v>114</v>
      </c>
      <c r="C79">
        <v>0.12801999999999999</v>
      </c>
      <c r="D79">
        <v>22.2713</v>
      </c>
      <c r="E79">
        <v>7.1169200000000004</v>
      </c>
      <c r="F79">
        <v>4.3444499999999997E-2</v>
      </c>
      <c r="G79" t="s">
        <v>8</v>
      </c>
      <c r="H79" s="103" t="s">
        <v>10</v>
      </c>
      <c r="J79">
        <f>VLOOKUP($B79,Totalt!$B$1:$BH$474,MATCH(J$2,Totalt!$B$1:$AZ$1,0),FALSE)</f>
        <v>234.17730100000003</v>
      </c>
      <c r="K79">
        <f>VLOOKUP($B79,Totalt!$B$1:$BH$474,MATCH(K$2,Totalt!$B$1:$AZ$1,0),FALSE)</f>
        <v>195</v>
      </c>
      <c r="M79" t="s">
        <v>622</v>
      </c>
      <c r="R79" t="s">
        <v>622</v>
      </c>
      <c r="S79" s="102" t="str">
        <f t="shared" si="2"/>
        <v>ja</v>
      </c>
      <c r="U79">
        <f t="shared" si="3"/>
        <v>68</v>
      </c>
    </row>
    <row r="80" spans="1:21" ht="15" customHeight="1" x14ac:dyDescent="0.25">
      <c r="A80" t="s">
        <v>115</v>
      </c>
      <c r="B80" t="s">
        <v>116</v>
      </c>
      <c r="C80">
        <v>0</v>
      </c>
      <c r="D80">
        <v>0</v>
      </c>
      <c r="E80">
        <v>0</v>
      </c>
      <c r="F80">
        <v>0</v>
      </c>
      <c r="G80" t="s">
        <v>8</v>
      </c>
      <c r="H80" s="103" t="s">
        <v>8</v>
      </c>
      <c r="J80">
        <f>VLOOKUP($B80,Totalt!$B$1:$BH$474,MATCH(J$2,Totalt!$B$1:$AZ$1,0),FALSE)</f>
        <v>0</v>
      </c>
      <c r="K80" t="str">
        <f>VLOOKUP($B80,Totalt!$B$1:$BH$474,MATCH(K$2,Totalt!$B$1:$AZ$1,0),FALSE)</f>
        <v/>
      </c>
      <c r="M80" t="s">
        <v>622</v>
      </c>
      <c r="R80" t="s">
        <v>622</v>
      </c>
      <c r="S80" s="102" t="str">
        <f t="shared" si="2"/>
        <v>nej</v>
      </c>
      <c r="U80">
        <f t="shared" si="3"/>
        <v>68</v>
      </c>
    </row>
    <row r="81" spans="1:21" ht="15" customHeight="1" x14ac:dyDescent="0.25">
      <c r="A81" t="s">
        <v>115</v>
      </c>
      <c r="B81" t="s">
        <v>117</v>
      </c>
      <c r="C81">
        <v>0</v>
      </c>
      <c r="D81">
        <v>0</v>
      </c>
      <c r="E81">
        <v>0</v>
      </c>
      <c r="F81">
        <v>0</v>
      </c>
      <c r="G81" t="s">
        <v>8</v>
      </c>
      <c r="H81" s="103" t="s">
        <v>8</v>
      </c>
      <c r="J81">
        <f>VLOOKUP($B81,Totalt!$B$1:$BH$474,MATCH(J$2,Totalt!$B$1:$AZ$1,0),FALSE)</f>
        <v>0</v>
      </c>
      <c r="K81" t="str">
        <f>VLOOKUP($B81,Totalt!$B$1:$BH$474,MATCH(K$2,Totalt!$B$1:$AZ$1,0),FALSE)</f>
        <v/>
      </c>
      <c r="M81" t="s">
        <v>622</v>
      </c>
      <c r="R81" t="s">
        <v>622</v>
      </c>
      <c r="S81" s="102" t="str">
        <f t="shared" si="2"/>
        <v>nej</v>
      </c>
      <c r="U81">
        <f t="shared" si="3"/>
        <v>68</v>
      </c>
    </row>
    <row r="82" spans="1:21" ht="15" customHeight="1" x14ac:dyDescent="0.25">
      <c r="A82" t="s">
        <v>115</v>
      </c>
      <c r="B82" t="s">
        <v>118</v>
      </c>
      <c r="C82">
        <v>0</v>
      </c>
      <c r="D82">
        <v>0</v>
      </c>
      <c r="E82">
        <v>0</v>
      </c>
      <c r="F82">
        <v>0</v>
      </c>
      <c r="G82" t="s">
        <v>8</v>
      </c>
      <c r="H82" s="103" t="s">
        <v>8</v>
      </c>
      <c r="J82">
        <f>VLOOKUP($B82,Totalt!$B$1:$BH$474,MATCH(J$2,Totalt!$B$1:$AZ$1,0),FALSE)</f>
        <v>0</v>
      </c>
      <c r="K82" t="str">
        <f>VLOOKUP($B82,Totalt!$B$1:$BH$474,MATCH(K$2,Totalt!$B$1:$AZ$1,0),FALSE)</f>
        <v/>
      </c>
      <c r="M82" t="s">
        <v>622</v>
      </c>
      <c r="R82" t="s">
        <v>622</v>
      </c>
      <c r="S82" s="102" t="str">
        <f t="shared" si="2"/>
        <v>nej</v>
      </c>
      <c r="U82">
        <f t="shared" si="3"/>
        <v>68</v>
      </c>
    </row>
    <row r="83" spans="1:21" ht="15" customHeight="1" x14ac:dyDescent="0.25">
      <c r="A83" t="s">
        <v>115</v>
      </c>
      <c r="B83" t="s">
        <v>119</v>
      </c>
      <c r="C83">
        <v>0</v>
      </c>
      <c r="D83">
        <v>0</v>
      </c>
      <c r="E83">
        <v>0</v>
      </c>
      <c r="F83">
        <v>0</v>
      </c>
      <c r="G83" t="s">
        <v>8</v>
      </c>
      <c r="H83" s="103" t="s">
        <v>8</v>
      </c>
      <c r="J83">
        <f>VLOOKUP($B83,Totalt!$B$1:$BH$474,MATCH(J$2,Totalt!$B$1:$AZ$1,0),FALSE)</f>
        <v>0</v>
      </c>
      <c r="K83" t="str">
        <f>VLOOKUP($B83,Totalt!$B$1:$BH$474,MATCH(K$2,Totalt!$B$1:$AZ$1,0),FALSE)</f>
        <v/>
      </c>
      <c r="M83" t="s">
        <v>622</v>
      </c>
      <c r="R83" t="s">
        <v>622</v>
      </c>
      <c r="S83" s="102" t="str">
        <f t="shared" si="2"/>
        <v>nej</v>
      </c>
      <c r="U83">
        <f t="shared" si="3"/>
        <v>68</v>
      </c>
    </row>
    <row r="84" spans="1:21" ht="15" customHeight="1" x14ac:dyDescent="0.25">
      <c r="A84" t="s">
        <v>115</v>
      </c>
      <c r="B84" t="s">
        <v>120</v>
      </c>
      <c r="C84">
        <v>0</v>
      </c>
      <c r="D84">
        <v>0</v>
      </c>
      <c r="E84">
        <v>0</v>
      </c>
      <c r="F84">
        <v>0</v>
      </c>
      <c r="G84" t="s">
        <v>8</v>
      </c>
      <c r="H84" s="103" t="s">
        <v>8</v>
      </c>
      <c r="J84">
        <f>VLOOKUP($B84,Totalt!$B$1:$BH$474,MATCH(J$2,Totalt!$B$1:$AZ$1,0),FALSE)</f>
        <v>0</v>
      </c>
      <c r="K84" t="str">
        <f>VLOOKUP($B84,Totalt!$B$1:$BH$474,MATCH(K$2,Totalt!$B$1:$AZ$1,0),FALSE)</f>
        <v/>
      </c>
      <c r="M84" t="s">
        <v>622</v>
      </c>
      <c r="R84" t="s">
        <v>622</v>
      </c>
      <c r="S84" s="102" t="str">
        <f t="shared" si="2"/>
        <v>nej</v>
      </c>
      <c r="U84">
        <f t="shared" si="3"/>
        <v>68</v>
      </c>
    </row>
    <row r="85" spans="1:21" ht="15" customHeight="1" x14ac:dyDescent="0.25">
      <c r="A85" t="s">
        <v>115</v>
      </c>
      <c r="B85" t="s">
        <v>121</v>
      </c>
      <c r="C85">
        <v>0</v>
      </c>
      <c r="D85">
        <v>0</v>
      </c>
      <c r="E85">
        <v>0</v>
      </c>
      <c r="F85">
        <v>0</v>
      </c>
      <c r="G85" t="s">
        <v>8</v>
      </c>
      <c r="H85" s="103" t="s">
        <v>8</v>
      </c>
      <c r="J85">
        <f>VLOOKUP($B85,Totalt!$B$1:$BH$474,MATCH(J$2,Totalt!$B$1:$AZ$1,0),FALSE)</f>
        <v>0</v>
      </c>
      <c r="K85" t="str">
        <f>VLOOKUP($B85,Totalt!$B$1:$BH$474,MATCH(K$2,Totalt!$B$1:$AZ$1,0),FALSE)</f>
        <v/>
      </c>
      <c r="M85" t="s">
        <v>622</v>
      </c>
      <c r="R85" t="s">
        <v>622</v>
      </c>
      <c r="S85" s="102" t="str">
        <f t="shared" si="2"/>
        <v>nej</v>
      </c>
      <c r="U85">
        <f t="shared" si="3"/>
        <v>68</v>
      </c>
    </row>
    <row r="86" spans="1:21" ht="15" customHeight="1" x14ac:dyDescent="0.25">
      <c r="A86" t="s">
        <v>115</v>
      </c>
      <c r="B86" t="s">
        <v>122</v>
      </c>
      <c r="C86">
        <v>0</v>
      </c>
      <c r="D86">
        <v>0</v>
      </c>
      <c r="E86">
        <v>0</v>
      </c>
      <c r="F86">
        <v>0</v>
      </c>
      <c r="G86" t="s">
        <v>8</v>
      </c>
      <c r="H86" s="103" t="s">
        <v>8</v>
      </c>
      <c r="J86">
        <f>VLOOKUP($B86,Totalt!$B$1:$BH$474,MATCH(J$2,Totalt!$B$1:$AZ$1,0),FALSE)</f>
        <v>0</v>
      </c>
      <c r="K86" t="str">
        <f>VLOOKUP($B86,Totalt!$B$1:$BH$474,MATCH(K$2,Totalt!$B$1:$AZ$1,0),FALSE)</f>
        <v/>
      </c>
      <c r="M86" t="s">
        <v>622</v>
      </c>
      <c r="R86" t="s">
        <v>622</v>
      </c>
      <c r="S86" s="102" t="str">
        <f t="shared" si="2"/>
        <v>nej</v>
      </c>
      <c r="U86">
        <f t="shared" si="3"/>
        <v>68</v>
      </c>
    </row>
    <row r="87" spans="1:21" ht="15" customHeight="1" x14ac:dyDescent="0.25">
      <c r="A87" t="s">
        <v>123</v>
      </c>
      <c r="B87" t="s">
        <v>124</v>
      </c>
      <c r="C87">
        <v>8.0719299999999994E-2</v>
      </c>
      <c r="D87">
        <v>9.9886099999999995</v>
      </c>
      <c r="E87">
        <v>5.95939</v>
      </c>
      <c r="F87">
        <v>8.08795E-3</v>
      </c>
      <c r="G87" t="s">
        <v>8</v>
      </c>
      <c r="H87" s="103" t="s">
        <v>10</v>
      </c>
      <c r="J87">
        <f>VLOOKUP($B87,Totalt!$B$1:$BH$474,MATCH(J$2,Totalt!$B$1:$AZ$1,0),FALSE)</f>
        <v>711.18534</v>
      </c>
      <c r="K87">
        <f>VLOOKUP($B87,Totalt!$B$1:$BH$474,MATCH(K$2,Totalt!$B$1:$AZ$1,0),FALSE)</f>
        <v>623.6</v>
      </c>
      <c r="M87" t="s">
        <v>622</v>
      </c>
      <c r="R87" t="s">
        <v>622</v>
      </c>
      <c r="S87" s="102" t="str">
        <f t="shared" si="2"/>
        <v>ja</v>
      </c>
      <c r="U87">
        <f t="shared" si="3"/>
        <v>69</v>
      </c>
    </row>
    <row r="88" spans="1:21" ht="15" customHeight="1" x14ac:dyDescent="0.25">
      <c r="A88" t="s">
        <v>123</v>
      </c>
      <c r="B88" t="s">
        <v>125</v>
      </c>
      <c r="C88">
        <v>0.32611200000000001</v>
      </c>
      <c r="D88">
        <v>52.694000000000003</v>
      </c>
      <c r="E88">
        <v>16.066500000000001</v>
      </c>
      <c r="F88">
        <v>0.15451599999999999</v>
      </c>
      <c r="G88" t="s">
        <v>10</v>
      </c>
      <c r="H88" s="103" t="s">
        <v>10</v>
      </c>
      <c r="J88">
        <f>VLOOKUP($B88,Totalt!$B$1:$BH$474,MATCH(J$2,Totalt!$B$1:$AZ$1,0),FALSE)</f>
        <v>0.91900000000000004</v>
      </c>
      <c r="K88">
        <f>VLOOKUP($B88,Totalt!$B$1:$BH$474,MATCH(K$2,Totalt!$B$1:$AZ$1,0),FALSE)</f>
        <v>0.8</v>
      </c>
      <c r="M88" t="s">
        <v>622</v>
      </c>
      <c r="R88" t="s">
        <v>622</v>
      </c>
      <c r="S88" s="102" t="str">
        <f t="shared" si="2"/>
        <v>ja</v>
      </c>
      <c r="U88">
        <f t="shared" si="3"/>
        <v>70</v>
      </c>
    </row>
    <row r="89" spans="1:21" ht="15" customHeight="1" x14ac:dyDescent="0.25">
      <c r="A89" t="s">
        <v>123</v>
      </c>
      <c r="B89" t="s">
        <v>126</v>
      </c>
      <c r="C89">
        <v>0.25068499999999999</v>
      </c>
      <c r="D89">
        <v>14.042199999999999</v>
      </c>
      <c r="E89">
        <v>21.435099999999998</v>
      </c>
      <c r="F89">
        <v>5.8738899999999997E-3</v>
      </c>
      <c r="G89" t="s">
        <v>10</v>
      </c>
      <c r="H89" s="103" t="s">
        <v>10</v>
      </c>
      <c r="J89">
        <f>VLOOKUP($B89,Totalt!$B$1:$BH$474,MATCH(J$2,Totalt!$B$1:$AZ$1,0),FALSE)</f>
        <v>8.3419999999999987</v>
      </c>
      <c r="K89">
        <f>VLOOKUP($B89,Totalt!$B$1:$BH$474,MATCH(K$2,Totalt!$B$1:$AZ$1,0),FALSE)</f>
        <v>3.9</v>
      </c>
      <c r="M89" t="s">
        <v>622</v>
      </c>
      <c r="R89" t="s">
        <v>622</v>
      </c>
      <c r="S89" s="102" t="str">
        <f t="shared" si="2"/>
        <v>ja</v>
      </c>
      <c r="U89">
        <f t="shared" si="3"/>
        <v>71</v>
      </c>
    </row>
    <row r="90" spans="1:21" ht="15" customHeight="1" x14ac:dyDescent="0.25">
      <c r="A90" t="s">
        <v>127</v>
      </c>
      <c r="B90" t="s">
        <v>128</v>
      </c>
      <c r="C90">
        <v>0.108445</v>
      </c>
      <c r="D90">
        <v>24.6187</v>
      </c>
      <c r="E90">
        <v>8.1457099999999993</v>
      </c>
      <c r="F90">
        <v>1.4031099999999999E-2</v>
      </c>
      <c r="G90" t="s">
        <v>8</v>
      </c>
      <c r="H90" s="103" t="s">
        <v>10</v>
      </c>
      <c r="J90">
        <f>VLOOKUP($B90,Totalt!$B$1:$BH$474,MATCH(J$2,Totalt!$B$1:$AZ$1,0),FALSE)</f>
        <v>118.066034</v>
      </c>
      <c r="K90">
        <f>VLOOKUP($B90,Totalt!$B$1:$BH$474,MATCH(K$2,Totalt!$B$1:$AZ$1,0),FALSE)</f>
        <v>100.4</v>
      </c>
      <c r="M90" t="s">
        <v>622</v>
      </c>
      <c r="R90" t="s">
        <v>622</v>
      </c>
      <c r="S90" s="102" t="str">
        <f t="shared" si="2"/>
        <v>ja</v>
      </c>
      <c r="U90">
        <f t="shared" si="3"/>
        <v>72</v>
      </c>
    </row>
    <row r="91" spans="1:21" ht="15" customHeight="1" x14ac:dyDescent="0.25">
      <c r="A91" t="s">
        <v>127</v>
      </c>
      <c r="B91" t="s">
        <v>129</v>
      </c>
      <c r="C91">
        <v>0.224554</v>
      </c>
      <c r="D91">
        <v>22.650500000000001</v>
      </c>
      <c r="E91">
        <v>18.162199999999999</v>
      </c>
      <c r="F91">
        <v>1.15175E-2</v>
      </c>
      <c r="G91" t="s">
        <v>8</v>
      </c>
      <c r="H91" s="103" t="s">
        <v>10</v>
      </c>
      <c r="J91">
        <f>VLOOKUP($B91,Totalt!$B$1:$BH$474,MATCH(J$2,Totalt!$B$1:$AZ$1,0),FALSE)</f>
        <v>13.18</v>
      </c>
      <c r="K91">
        <f>VLOOKUP($B91,Totalt!$B$1:$BH$474,MATCH(K$2,Totalt!$B$1:$AZ$1,0),FALSE)</f>
        <v>9.1999999999999993</v>
      </c>
      <c r="M91" t="s">
        <v>622</v>
      </c>
      <c r="R91" t="s">
        <v>622</v>
      </c>
      <c r="S91" s="102" t="str">
        <f t="shared" si="2"/>
        <v>ja</v>
      </c>
      <c r="U91">
        <f t="shared" si="3"/>
        <v>73</v>
      </c>
    </row>
    <row r="92" spans="1:21" ht="15" customHeight="1" x14ac:dyDescent="0.25">
      <c r="A92" t="s">
        <v>127</v>
      </c>
      <c r="B92" t="s">
        <v>130</v>
      </c>
      <c r="C92">
        <v>0.28633399999999998</v>
      </c>
      <c r="D92">
        <v>37.790100000000002</v>
      </c>
      <c r="E92">
        <v>16.217500000000001</v>
      </c>
      <c r="F92">
        <v>2.6512899999999999E-2</v>
      </c>
      <c r="G92" t="s">
        <v>8</v>
      </c>
      <c r="H92" s="103" t="s">
        <v>10</v>
      </c>
      <c r="J92">
        <f>VLOOKUP($B92,Totalt!$B$1:$BH$474,MATCH(J$2,Totalt!$B$1:$AZ$1,0),FALSE)</f>
        <v>5.7669999999999995</v>
      </c>
      <c r="K92">
        <f>VLOOKUP($B92,Totalt!$B$1:$BH$474,MATCH(K$2,Totalt!$B$1:$AZ$1,0),FALSE)</f>
        <v>4.4000000000000004</v>
      </c>
      <c r="M92" t="s">
        <v>622</v>
      </c>
      <c r="R92" t="s">
        <v>622</v>
      </c>
      <c r="S92" s="102" t="str">
        <f t="shared" si="2"/>
        <v>ja</v>
      </c>
      <c r="U92">
        <f t="shared" si="3"/>
        <v>74</v>
      </c>
    </row>
    <row r="93" spans="1:21" ht="15" customHeight="1" x14ac:dyDescent="0.25">
      <c r="A93" t="s">
        <v>131</v>
      </c>
      <c r="B93" t="s">
        <v>132</v>
      </c>
      <c r="C93">
        <v>8.0423499999999995E-2</v>
      </c>
      <c r="D93">
        <v>15.009399999999999</v>
      </c>
      <c r="E93">
        <v>9.2164699999999993</v>
      </c>
      <c r="F93">
        <v>1.4369E-2</v>
      </c>
      <c r="G93" t="s">
        <v>10</v>
      </c>
      <c r="H93" s="103" t="s">
        <v>10</v>
      </c>
      <c r="J93">
        <f>VLOOKUP($B93,Totalt!$B$1:$BH$474,MATCH(J$2,Totalt!$B$1:$AZ$1,0),FALSE)</f>
        <v>73.283000000000015</v>
      </c>
      <c r="K93">
        <f>VLOOKUP($B93,Totalt!$B$1:$BH$474,MATCH(K$2,Totalt!$B$1:$AZ$1,0),FALSE)</f>
        <v>55.631</v>
      </c>
      <c r="M93" t="s">
        <v>622</v>
      </c>
      <c r="R93" t="s">
        <v>622</v>
      </c>
      <c r="S93" s="102" t="str">
        <f t="shared" si="2"/>
        <v>ja</v>
      </c>
      <c r="U93">
        <f t="shared" si="3"/>
        <v>75</v>
      </c>
    </row>
    <row r="94" spans="1:21" ht="15" customHeight="1" x14ac:dyDescent="0.25">
      <c r="A94" t="s">
        <v>131</v>
      </c>
      <c r="B94" t="s">
        <v>133</v>
      </c>
      <c r="C94">
        <v>0.172657</v>
      </c>
      <c r="D94">
        <v>11.4535</v>
      </c>
      <c r="E94">
        <v>16.712399999999999</v>
      </c>
      <c r="F94">
        <v>1.18271E-2</v>
      </c>
      <c r="G94" t="s">
        <v>10</v>
      </c>
      <c r="H94" s="103" t="s">
        <v>10</v>
      </c>
      <c r="J94">
        <f>VLOOKUP($B94,Totalt!$B$1:$BH$474,MATCH(J$2,Totalt!$B$1:$AZ$1,0),FALSE)</f>
        <v>2.452</v>
      </c>
      <c r="K94">
        <f>VLOOKUP($B94,Totalt!$B$1:$BH$474,MATCH(K$2,Totalt!$B$1:$AZ$1,0),FALSE)</f>
        <v>1.893</v>
      </c>
      <c r="M94" t="s">
        <v>622</v>
      </c>
      <c r="R94" t="s">
        <v>622</v>
      </c>
      <c r="S94" s="102" t="str">
        <f t="shared" si="2"/>
        <v>ja</v>
      </c>
      <c r="U94">
        <f t="shared" si="3"/>
        <v>76</v>
      </c>
    </row>
    <row r="95" spans="1:21" ht="15" customHeight="1" x14ac:dyDescent="0.25">
      <c r="A95" t="s">
        <v>131</v>
      </c>
      <c r="B95" t="s">
        <v>134</v>
      </c>
      <c r="C95">
        <v>0.231151</v>
      </c>
      <c r="D95">
        <v>29.4208</v>
      </c>
      <c r="E95">
        <v>17.1555</v>
      </c>
      <c r="F95">
        <v>5.1481699999999998E-2</v>
      </c>
      <c r="G95" t="s">
        <v>10</v>
      </c>
      <c r="H95" s="103" t="s">
        <v>10</v>
      </c>
      <c r="J95">
        <f>VLOOKUP($B95,Totalt!$B$1:$BH$474,MATCH(J$2,Totalt!$B$1:$AZ$1,0),FALSE)</f>
        <v>3.9819999999999998</v>
      </c>
      <c r="K95">
        <f>VLOOKUP($B95,Totalt!$B$1:$BH$474,MATCH(K$2,Totalt!$B$1:$AZ$1,0),FALSE)</f>
        <v>3.0760000000000001</v>
      </c>
      <c r="M95" t="s">
        <v>622</v>
      </c>
      <c r="R95" t="s">
        <v>622</v>
      </c>
      <c r="S95" s="102" t="str">
        <f t="shared" si="2"/>
        <v>ja</v>
      </c>
      <c r="U95">
        <f t="shared" si="3"/>
        <v>77</v>
      </c>
    </row>
    <row r="96" spans="1:21" ht="15" customHeight="1" x14ac:dyDescent="0.25">
      <c r="A96" t="s">
        <v>135</v>
      </c>
      <c r="B96" t="s">
        <v>136</v>
      </c>
      <c r="C96">
        <v>0.186637</v>
      </c>
      <c r="D96">
        <v>18.430399999999999</v>
      </c>
      <c r="E96">
        <v>17.593499999999999</v>
      </c>
      <c r="F96">
        <v>3.0150799999999998E-2</v>
      </c>
      <c r="G96" t="s">
        <v>10</v>
      </c>
      <c r="H96" s="103" t="s">
        <v>10</v>
      </c>
      <c r="J96">
        <f>VLOOKUP($B96,Totalt!$B$1:$BH$474,MATCH(J$2,Totalt!$B$1:$AZ$1,0),FALSE)</f>
        <v>5.97</v>
      </c>
      <c r="K96">
        <f>VLOOKUP($B96,Totalt!$B$1:$BH$474,MATCH(K$2,Totalt!$B$1:$AZ$1,0),FALSE)</f>
        <v>4.43</v>
      </c>
      <c r="M96" t="s">
        <v>622</v>
      </c>
      <c r="R96" t="s">
        <v>622</v>
      </c>
      <c r="S96" s="102" t="str">
        <f t="shared" si="2"/>
        <v>ja</v>
      </c>
      <c r="U96">
        <f t="shared" si="3"/>
        <v>78</v>
      </c>
    </row>
    <row r="97" spans="1:21" ht="15" customHeight="1" x14ac:dyDescent="0.25">
      <c r="A97" t="s">
        <v>135</v>
      </c>
      <c r="B97" t="s">
        <v>137</v>
      </c>
      <c r="C97">
        <v>3.7567499999999997E-2</v>
      </c>
      <c r="D97">
        <v>8.2452199999999998</v>
      </c>
      <c r="E97">
        <v>5.0884999999999998</v>
      </c>
      <c r="F97">
        <v>7.1762500000000003E-3</v>
      </c>
      <c r="G97" t="s">
        <v>10</v>
      </c>
      <c r="H97" s="103" t="s">
        <v>10</v>
      </c>
      <c r="J97">
        <f>VLOOKUP($B97,Totalt!$B$1:$BH$474,MATCH(J$2,Totalt!$B$1:$AZ$1,0),FALSE)</f>
        <v>325.53178299999996</v>
      </c>
      <c r="K97">
        <f>VLOOKUP($B97,Totalt!$B$1:$BH$474,MATCH(K$2,Totalt!$B$1:$AZ$1,0),FALSE)</f>
        <v>320.49</v>
      </c>
      <c r="M97" t="s">
        <v>622</v>
      </c>
      <c r="R97" t="s">
        <v>622</v>
      </c>
      <c r="S97" s="102" t="str">
        <f t="shared" si="2"/>
        <v>ja</v>
      </c>
      <c r="U97">
        <f t="shared" si="3"/>
        <v>79</v>
      </c>
    </row>
    <row r="98" spans="1:21" ht="15" customHeight="1" x14ac:dyDescent="0.25">
      <c r="A98" t="s">
        <v>135</v>
      </c>
      <c r="B98" t="s">
        <v>138</v>
      </c>
      <c r="C98">
        <v>0.15337200000000001</v>
      </c>
      <c r="D98">
        <v>11.0448</v>
      </c>
      <c r="E98">
        <v>16.593</v>
      </c>
      <c r="F98">
        <v>1.0889299999999999E-2</v>
      </c>
      <c r="G98" t="s">
        <v>10</v>
      </c>
      <c r="H98" s="103" t="s">
        <v>10</v>
      </c>
      <c r="J98">
        <f>VLOOKUP($B98,Totalt!$B$1:$BH$474,MATCH(J$2,Totalt!$B$1:$AZ$1,0),FALSE)</f>
        <v>5.5099999999999989</v>
      </c>
      <c r="K98">
        <f>VLOOKUP($B98,Totalt!$B$1:$BH$474,MATCH(K$2,Totalt!$B$1:$AZ$1,0),FALSE)</f>
        <v>4.3</v>
      </c>
      <c r="M98" t="s">
        <v>622</v>
      </c>
      <c r="R98" t="s">
        <v>622</v>
      </c>
      <c r="S98" s="102" t="str">
        <f t="shared" si="2"/>
        <v>ja</v>
      </c>
      <c r="U98">
        <f t="shared" si="3"/>
        <v>80</v>
      </c>
    </row>
    <row r="99" spans="1:21" ht="15" customHeight="1" x14ac:dyDescent="0.25">
      <c r="A99" t="s">
        <v>135</v>
      </c>
      <c r="B99" t="s">
        <v>139</v>
      </c>
      <c r="C99">
        <v>0.183694</v>
      </c>
      <c r="D99">
        <v>17.305299999999999</v>
      </c>
      <c r="E99">
        <v>17.750599999999999</v>
      </c>
      <c r="F99">
        <v>2.63591E-2</v>
      </c>
      <c r="G99" t="s">
        <v>10</v>
      </c>
      <c r="H99" s="103" t="s">
        <v>10</v>
      </c>
      <c r="J99">
        <f>VLOOKUP($B99,Totalt!$B$1:$BH$474,MATCH(J$2,Totalt!$B$1:$AZ$1,0),FALSE)</f>
        <v>6.07</v>
      </c>
      <c r="K99">
        <f>VLOOKUP($B99,Totalt!$B$1:$BH$474,MATCH(K$2,Totalt!$B$1:$AZ$1,0),FALSE)</f>
        <v>4.4400000000000004</v>
      </c>
      <c r="M99" t="s">
        <v>622</v>
      </c>
      <c r="R99" t="s">
        <v>622</v>
      </c>
      <c r="S99" s="102" t="str">
        <f t="shared" si="2"/>
        <v>ja</v>
      </c>
      <c r="U99">
        <f t="shared" si="3"/>
        <v>81</v>
      </c>
    </row>
    <row r="100" spans="1:21" ht="15" customHeight="1" x14ac:dyDescent="0.25">
      <c r="A100" t="s">
        <v>140</v>
      </c>
      <c r="B100" t="s">
        <v>141</v>
      </c>
      <c r="C100">
        <v>0.19621</v>
      </c>
      <c r="D100">
        <v>97.365399999999994</v>
      </c>
      <c r="E100">
        <v>6.8497700000000004</v>
      </c>
      <c r="F100">
        <v>7.2860300000000003E-2</v>
      </c>
      <c r="G100" t="s">
        <v>8</v>
      </c>
      <c r="H100" s="103" t="s">
        <v>10</v>
      </c>
      <c r="J100">
        <f>VLOOKUP($B100,Totalt!$B$1:$BH$474,MATCH(J$2,Totalt!$B$1:$AZ$1,0),FALSE)</f>
        <v>134.95000000000002</v>
      </c>
      <c r="K100">
        <f>VLOOKUP($B100,Totalt!$B$1:$BH$474,MATCH(K$2,Totalt!$B$1:$AZ$1,0),FALSE)</f>
        <v>105</v>
      </c>
      <c r="M100" t="s">
        <v>622</v>
      </c>
      <c r="R100" t="s">
        <v>622</v>
      </c>
      <c r="S100" s="102" t="str">
        <f t="shared" si="2"/>
        <v>ja</v>
      </c>
      <c r="U100">
        <f t="shared" si="3"/>
        <v>82</v>
      </c>
    </row>
    <row r="101" spans="1:21" ht="15" customHeight="1" x14ac:dyDescent="0.25">
      <c r="A101" t="s">
        <v>142</v>
      </c>
      <c r="B101" t="s">
        <v>143</v>
      </c>
      <c r="C101">
        <v>0</v>
      </c>
      <c r="D101">
        <v>0</v>
      </c>
      <c r="E101">
        <v>0</v>
      </c>
      <c r="F101">
        <v>0</v>
      </c>
      <c r="G101" t="s">
        <v>8</v>
      </c>
      <c r="H101" s="103" t="s">
        <v>8</v>
      </c>
      <c r="J101">
        <f>VLOOKUP($B101,Totalt!$B$1:$BH$474,MATCH(J$2,Totalt!$B$1:$AZ$1,0),FALSE)</f>
        <v>0</v>
      </c>
      <c r="K101" t="str">
        <f>VLOOKUP($B101,Totalt!$B$1:$BH$474,MATCH(K$2,Totalt!$B$1:$AZ$1,0),FALSE)</f>
        <v/>
      </c>
      <c r="M101" t="s">
        <v>622</v>
      </c>
      <c r="R101" t="s">
        <v>622</v>
      </c>
      <c r="S101" s="102" t="str">
        <f t="shared" si="2"/>
        <v>nej</v>
      </c>
      <c r="U101">
        <f t="shared" si="3"/>
        <v>82</v>
      </c>
    </row>
    <row r="102" spans="1:21" ht="15" customHeight="1" x14ac:dyDescent="0.25">
      <c r="A102" t="s">
        <v>144</v>
      </c>
      <c r="B102" t="s">
        <v>145</v>
      </c>
      <c r="C102">
        <v>0.19526399999999999</v>
      </c>
      <c r="D102">
        <v>74.947500000000005</v>
      </c>
      <c r="E102">
        <v>6.8430900000000001</v>
      </c>
      <c r="F102">
        <v>0.109629</v>
      </c>
      <c r="G102" t="s">
        <v>8</v>
      </c>
      <c r="H102" s="103" t="s">
        <v>10</v>
      </c>
      <c r="J102">
        <f>VLOOKUP($B102,Totalt!$B$1:$BH$474,MATCH(J$2,Totalt!$B$1:$AZ$1,0),FALSE)</f>
        <v>7955.1575000000003</v>
      </c>
      <c r="K102">
        <f>VLOOKUP($B102,Totalt!$B$1:$BH$474,MATCH(K$2,Totalt!$B$1:$AZ$1,0),FALSE)</f>
        <v>7504.6790000000001</v>
      </c>
      <c r="M102" t="s">
        <v>622</v>
      </c>
      <c r="R102" t="s">
        <v>622</v>
      </c>
      <c r="S102" s="102" t="str">
        <f t="shared" si="2"/>
        <v>ja</v>
      </c>
      <c r="U102">
        <f t="shared" si="3"/>
        <v>83</v>
      </c>
    </row>
    <row r="103" spans="1:21" ht="15" customHeight="1" x14ac:dyDescent="0.25">
      <c r="A103" t="s">
        <v>144</v>
      </c>
      <c r="B103" t="s">
        <v>146</v>
      </c>
      <c r="C103">
        <v>0.29367199999999999</v>
      </c>
      <c r="D103">
        <v>64.143699999999995</v>
      </c>
      <c r="E103">
        <v>7.9196499999999999</v>
      </c>
      <c r="F103">
        <v>0.13725899999999999</v>
      </c>
      <c r="G103" t="s">
        <v>8</v>
      </c>
      <c r="H103" s="103" t="s">
        <v>10</v>
      </c>
      <c r="J103">
        <f>VLOOKUP($B103,Totalt!$B$1:$BH$474,MATCH(J$2,Totalt!$B$1:$AZ$1,0),FALSE)</f>
        <v>74.90204</v>
      </c>
      <c r="K103">
        <f>VLOOKUP($B103,Totalt!$B$1:$BH$474,MATCH(K$2,Totalt!$B$1:$AZ$1,0),FALSE)</f>
        <v>55.81</v>
      </c>
      <c r="M103" t="s">
        <v>622</v>
      </c>
      <c r="R103" t="s">
        <v>622</v>
      </c>
      <c r="S103" s="102" t="str">
        <f t="shared" si="2"/>
        <v>ja</v>
      </c>
      <c r="U103">
        <f t="shared" si="3"/>
        <v>84</v>
      </c>
    </row>
    <row r="104" spans="1:21" ht="15" customHeight="1" x14ac:dyDescent="0.25">
      <c r="A104" t="s">
        <v>147</v>
      </c>
      <c r="B104" t="s">
        <v>148</v>
      </c>
      <c r="C104" t="s">
        <v>9</v>
      </c>
      <c r="D104" t="s">
        <v>9</v>
      </c>
      <c r="E104" t="s">
        <v>9</v>
      </c>
      <c r="F104" t="s">
        <v>9</v>
      </c>
      <c r="G104" t="s">
        <v>8</v>
      </c>
      <c r="H104" s="103" t="s">
        <v>8</v>
      </c>
      <c r="J104">
        <f>VLOOKUP($B104,Totalt!$B$1:$BH$474,MATCH(J$2,Totalt!$B$1:$AZ$1,0),FALSE)</f>
        <v>0</v>
      </c>
      <c r="K104" t="str">
        <f>VLOOKUP($B104,Totalt!$B$1:$BH$474,MATCH(K$2,Totalt!$B$1:$AZ$1,0),FALSE)</f>
        <v/>
      </c>
      <c r="M104" t="s">
        <v>622</v>
      </c>
      <c r="R104" t="s">
        <v>622</v>
      </c>
      <c r="S104" s="102" t="str">
        <f t="shared" si="2"/>
        <v>nej</v>
      </c>
      <c r="U104">
        <f t="shared" si="3"/>
        <v>84</v>
      </c>
    </row>
    <row r="105" spans="1:21" ht="15" customHeight="1" x14ac:dyDescent="0.25">
      <c r="A105" t="s">
        <v>147</v>
      </c>
      <c r="B105" t="s">
        <v>149</v>
      </c>
      <c r="C105" t="s">
        <v>9</v>
      </c>
      <c r="D105" t="s">
        <v>9</v>
      </c>
      <c r="E105" t="s">
        <v>9</v>
      </c>
      <c r="F105" t="s">
        <v>9</v>
      </c>
      <c r="G105" t="s">
        <v>8</v>
      </c>
      <c r="H105" s="103" t="s">
        <v>8</v>
      </c>
      <c r="J105">
        <f>VLOOKUP($B105,Totalt!$B$1:$BH$474,MATCH(J$2,Totalt!$B$1:$AZ$1,0),FALSE)</f>
        <v>0</v>
      </c>
      <c r="K105" t="str">
        <f>VLOOKUP($B105,Totalt!$B$1:$BH$474,MATCH(K$2,Totalt!$B$1:$AZ$1,0),FALSE)</f>
        <v/>
      </c>
      <c r="M105" t="s">
        <v>622</v>
      </c>
      <c r="R105" t="s">
        <v>622</v>
      </c>
      <c r="S105" s="102" t="str">
        <f t="shared" si="2"/>
        <v>nej</v>
      </c>
      <c r="U105">
        <f t="shared" si="3"/>
        <v>84</v>
      </c>
    </row>
    <row r="106" spans="1:21" ht="15" customHeight="1" x14ac:dyDescent="0.25">
      <c r="A106" t="s">
        <v>147</v>
      </c>
      <c r="B106" s="11" t="s">
        <v>991</v>
      </c>
      <c r="C106">
        <v>0</v>
      </c>
      <c r="D106">
        <v>0</v>
      </c>
      <c r="E106">
        <v>0</v>
      </c>
      <c r="F106">
        <v>0</v>
      </c>
      <c r="G106" t="s">
        <v>8</v>
      </c>
      <c r="H106" s="103" t="s">
        <v>8</v>
      </c>
      <c r="J106">
        <f>VLOOKUP($B106,Totalt!$B$1:$BH$474,MATCH(J$2,Totalt!$B$1:$AZ$1,0),FALSE)</f>
        <v>0</v>
      </c>
      <c r="K106" t="str">
        <f>VLOOKUP($B106,Totalt!$B$1:$BH$474,MATCH(K$2,Totalt!$B$1:$AZ$1,0),FALSE)</f>
        <v/>
      </c>
      <c r="M106" t="s">
        <v>622</v>
      </c>
      <c r="R106" t="s">
        <v>622</v>
      </c>
      <c r="S106" s="102" t="str">
        <f t="shared" si="2"/>
        <v>nej</v>
      </c>
      <c r="U106">
        <f t="shared" si="3"/>
        <v>84</v>
      </c>
    </row>
    <row r="107" spans="1:21" ht="15" customHeight="1" x14ac:dyDescent="0.25">
      <c r="A107" t="s">
        <v>147</v>
      </c>
      <c r="B107" t="s">
        <v>151</v>
      </c>
      <c r="C107" t="s">
        <v>9</v>
      </c>
      <c r="D107" t="s">
        <v>9</v>
      </c>
      <c r="E107" t="s">
        <v>9</v>
      </c>
      <c r="F107" t="s">
        <v>9</v>
      </c>
      <c r="G107" t="s">
        <v>8</v>
      </c>
      <c r="H107" s="103" t="s">
        <v>8</v>
      </c>
      <c r="J107">
        <f>VLOOKUP($B107,Totalt!$B$1:$BH$474,MATCH(J$2,Totalt!$B$1:$AZ$1,0),FALSE)</f>
        <v>0</v>
      </c>
      <c r="K107" t="str">
        <f>VLOOKUP($B107,Totalt!$B$1:$BH$474,MATCH(K$2,Totalt!$B$1:$AZ$1,0),FALSE)</f>
        <v/>
      </c>
      <c r="M107" t="s">
        <v>622</v>
      </c>
      <c r="R107" t="s">
        <v>622</v>
      </c>
      <c r="S107" s="102" t="str">
        <f t="shared" si="2"/>
        <v>nej</v>
      </c>
      <c r="U107">
        <f t="shared" si="3"/>
        <v>84</v>
      </c>
    </row>
    <row r="108" spans="1:21" ht="15" customHeight="1" x14ac:dyDescent="0.25">
      <c r="A108" t="s">
        <v>147</v>
      </c>
      <c r="B108" t="s">
        <v>152</v>
      </c>
      <c r="C108" t="s">
        <v>9</v>
      </c>
      <c r="D108" t="s">
        <v>9</v>
      </c>
      <c r="E108" t="s">
        <v>9</v>
      </c>
      <c r="F108" t="s">
        <v>9</v>
      </c>
      <c r="G108" t="s">
        <v>8</v>
      </c>
      <c r="H108" s="103" t="s">
        <v>8</v>
      </c>
      <c r="J108">
        <f>VLOOKUP($B108,Totalt!$B$1:$BH$474,MATCH(J$2,Totalt!$B$1:$AZ$1,0),FALSE)</f>
        <v>0</v>
      </c>
      <c r="K108" t="str">
        <f>VLOOKUP($B108,Totalt!$B$1:$BH$474,MATCH(K$2,Totalt!$B$1:$AZ$1,0),FALSE)</f>
        <v/>
      </c>
      <c r="M108" t="s">
        <v>622</v>
      </c>
      <c r="R108" t="s">
        <v>622</v>
      </c>
      <c r="S108" s="102" t="str">
        <f t="shared" si="2"/>
        <v>nej</v>
      </c>
      <c r="U108">
        <f t="shared" si="3"/>
        <v>84</v>
      </c>
    </row>
    <row r="109" spans="1:21" ht="15" customHeight="1" x14ac:dyDescent="0.25">
      <c r="A109" t="s">
        <v>147</v>
      </c>
      <c r="B109" t="s">
        <v>153</v>
      </c>
      <c r="C109" t="s">
        <v>9</v>
      </c>
      <c r="D109" t="s">
        <v>9</v>
      </c>
      <c r="E109" t="s">
        <v>9</v>
      </c>
      <c r="F109" t="s">
        <v>9</v>
      </c>
      <c r="G109" t="s">
        <v>8</v>
      </c>
      <c r="H109" s="103" t="s">
        <v>8</v>
      </c>
      <c r="J109">
        <f>VLOOKUP($B109,Totalt!$B$1:$BH$474,MATCH(J$2,Totalt!$B$1:$AZ$1,0),FALSE)</f>
        <v>0</v>
      </c>
      <c r="K109" t="str">
        <f>VLOOKUP($B109,Totalt!$B$1:$BH$474,MATCH(K$2,Totalt!$B$1:$AZ$1,0),FALSE)</f>
        <v/>
      </c>
      <c r="M109" t="s">
        <v>622</v>
      </c>
      <c r="R109" t="s">
        <v>622</v>
      </c>
      <c r="S109" s="102" t="str">
        <f t="shared" si="2"/>
        <v>nej</v>
      </c>
      <c r="U109">
        <f t="shared" si="3"/>
        <v>84</v>
      </c>
    </row>
    <row r="110" spans="1:21" ht="15" customHeight="1" x14ac:dyDescent="0.25">
      <c r="A110" t="s">
        <v>147</v>
      </c>
      <c r="B110" t="s">
        <v>154</v>
      </c>
      <c r="C110" t="s">
        <v>9</v>
      </c>
      <c r="D110" t="s">
        <v>9</v>
      </c>
      <c r="E110" t="s">
        <v>9</v>
      </c>
      <c r="F110" t="s">
        <v>9</v>
      </c>
      <c r="G110" t="s">
        <v>8</v>
      </c>
      <c r="H110" s="103" t="s">
        <v>8</v>
      </c>
      <c r="J110">
        <f>VLOOKUP($B110,Totalt!$B$1:$BH$474,MATCH(J$2,Totalt!$B$1:$AZ$1,0),FALSE)</f>
        <v>0</v>
      </c>
      <c r="K110" t="str">
        <f>VLOOKUP($B110,Totalt!$B$1:$BH$474,MATCH(K$2,Totalt!$B$1:$AZ$1,0),FALSE)</f>
        <v/>
      </c>
      <c r="M110" t="s">
        <v>622</v>
      </c>
      <c r="R110" t="s">
        <v>622</v>
      </c>
      <c r="S110" s="102" t="str">
        <f t="shared" si="2"/>
        <v>nej</v>
      </c>
      <c r="U110">
        <f t="shared" si="3"/>
        <v>84</v>
      </c>
    </row>
    <row r="111" spans="1:21" ht="15" customHeight="1" x14ac:dyDescent="0.25">
      <c r="A111" t="s">
        <v>147</v>
      </c>
      <c r="B111" t="s">
        <v>155</v>
      </c>
      <c r="C111" t="s">
        <v>9</v>
      </c>
      <c r="D111" t="s">
        <v>9</v>
      </c>
      <c r="E111" t="s">
        <v>9</v>
      </c>
      <c r="F111" t="s">
        <v>9</v>
      </c>
      <c r="G111" t="s">
        <v>8</v>
      </c>
      <c r="H111" s="103" t="s">
        <v>8</v>
      </c>
      <c r="J111">
        <f>VLOOKUP($B111,Totalt!$B$1:$BH$474,MATCH(J$2,Totalt!$B$1:$AZ$1,0),FALSE)</f>
        <v>0</v>
      </c>
      <c r="K111" t="str">
        <f>VLOOKUP($B111,Totalt!$B$1:$BH$474,MATCH(K$2,Totalt!$B$1:$AZ$1,0),FALSE)</f>
        <v/>
      </c>
      <c r="M111" t="s">
        <v>622</v>
      </c>
      <c r="R111" t="s">
        <v>622</v>
      </c>
      <c r="S111" s="102" t="str">
        <f t="shared" si="2"/>
        <v>nej</v>
      </c>
      <c r="U111">
        <f t="shared" si="3"/>
        <v>84</v>
      </c>
    </row>
    <row r="112" spans="1:21" ht="15" customHeight="1" x14ac:dyDescent="0.25">
      <c r="A112" t="s">
        <v>156</v>
      </c>
      <c r="B112" t="s">
        <v>157</v>
      </c>
      <c r="C112">
        <v>0.12300800000000001</v>
      </c>
      <c r="D112">
        <v>15.019500000000001</v>
      </c>
      <c r="E112">
        <v>10.414999999999999</v>
      </c>
      <c r="F112">
        <v>1.1843599999999999E-2</v>
      </c>
      <c r="G112" t="s">
        <v>10</v>
      </c>
      <c r="H112" s="103" t="s">
        <v>10</v>
      </c>
      <c r="J112">
        <f>VLOOKUP($B112,Totalt!$B$1:$BH$474,MATCH(J$2,Totalt!$B$1:$AZ$1,0),FALSE)</f>
        <v>28.454270000000001</v>
      </c>
      <c r="K112">
        <f>VLOOKUP($B112,Totalt!$B$1:$BH$474,MATCH(K$2,Totalt!$B$1:$AZ$1,0),FALSE)</f>
        <v>21.509</v>
      </c>
      <c r="M112" t="s">
        <v>622</v>
      </c>
      <c r="R112" t="s">
        <v>622</v>
      </c>
      <c r="S112" s="102" t="str">
        <f t="shared" si="2"/>
        <v>ja</v>
      </c>
      <c r="U112">
        <f t="shared" si="3"/>
        <v>85</v>
      </c>
    </row>
    <row r="113" spans="1:21" ht="15" customHeight="1" x14ac:dyDescent="0.25">
      <c r="A113" t="s">
        <v>156</v>
      </c>
      <c r="B113" t="s">
        <v>158</v>
      </c>
      <c r="C113">
        <v>0.112557</v>
      </c>
      <c r="D113">
        <v>26.973299999999998</v>
      </c>
      <c r="E113">
        <v>9.6318199999999994</v>
      </c>
      <c r="F113">
        <v>1.16043E-2</v>
      </c>
      <c r="G113" t="s">
        <v>8</v>
      </c>
      <c r="H113" s="103" t="s">
        <v>10</v>
      </c>
      <c r="J113">
        <f>VLOOKUP($B113,Totalt!$B$1:$BH$474,MATCH(J$2,Totalt!$B$1:$AZ$1,0),FALSE)</f>
        <v>5.6533999999999995</v>
      </c>
      <c r="K113">
        <f>VLOOKUP($B113,Totalt!$B$1:$BH$474,MATCH(K$2,Totalt!$B$1:$AZ$1,0),FALSE)</f>
        <v>3.976</v>
      </c>
      <c r="M113" t="s">
        <v>622</v>
      </c>
      <c r="R113" t="s">
        <v>622</v>
      </c>
      <c r="S113" s="102" t="str">
        <f t="shared" si="2"/>
        <v>ja</v>
      </c>
      <c r="U113">
        <f t="shared" si="3"/>
        <v>86</v>
      </c>
    </row>
    <row r="114" spans="1:21" ht="15" customHeight="1" x14ac:dyDescent="0.25">
      <c r="A114" t="s">
        <v>156</v>
      </c>
      <c r="B114" t="s">
        <v>159</v>
      </c>
      <c r="C114">
        <v>0.18399099999999999</v>
      </c>
      <c r="D114">
        <v>6.4513699999999998</v>
      </c>
      <c r="E114">
        <v>13.7468</v>
      </c>
      <c r="F114">
        <v>3.0238600000000001E-2</v>
      </c>
      <c r="G114" t="s">
        <v>8</v>
      </c>
      <c r="H114" s="103" t="s">
        <v>10</v>
      </c>
      <c r="J114">
        <f>VLOOKUP($B114,Totalt!$B$1:$BH$474,MATCH(J$2,Totalt!$B$1:$AZ$1,0),FALSE)</f>
        <v>2.2010099999999997</v>
      </c>
      <c r="K114">
        <f>VLOOKUP($B114,Totalt!$B$1:$BH$474,MATCH(K$2,Totalt!$B$1:$AZ$1,0),FALSE)</f>
        <v>1.9670000000000001</v>
      </c>
      <c r="M114" t="s">
        <v>622</v>
      </c>
      <c r="R114" t="s">
        <v>622</v>
      </c>
      <c r="S114" s="102" t="str">
        <f t="shared" si="2"/>
        <v>ja</v>
      </c>
      <c r="U114">
        <f t="shared" si="3"/>
        <v>87</v>
      </c>
    </row>
    <row r="115" spans="1:21" ht="15" customHeight="1" x14ac:dyDescent="0.25">
      <c r="A115" t="s">
        <v>160</v>
      </c>
      <c r="B115" t="s">
        <v>161</v>
      </c>
      <c r="C115">
        <v>0.24485199999999999</v>
      </c>
      <c r="D115">
        <v>54.545299999999997</v>
      </c>
      <c r="E115">
        <v>8.3569600000000008</v>
      </c>
      <c r="F115">
        <v>5.8256200000000001E-2</v>
      </c>
      <c r="G115" t="s">
        <v>8</v>
      </c>
      <c r="H115" s="103" t="s">
        <v>10</v>
      </c>
      <c r="J115">
        <f>VLOOKUP($B115,Totalt!$B$1:$BH$474,MATCH(J$2,Totalt!$B$1:$AZ$1,0),FALSE)</f>
        <v>14.049999999999999</v>
      </c>
      <c r="K115">
        <f>VLOOKUP($B115,Totalt!$B$1:$BH$474,MATCH(K$2,Totalt!$B$1:$AZ$1,0),FALSE)</f>
        <v>11.5</v>
      </c>
      <c r="M115" t="s">
        <v>622</v>
      </c>
      <c r="R115" t="s">
        <v>622</v>
      </c>
      <c r="S115" s="102" t="str">
        <f t="shared" si="2"/>
        <v>ja</v>
      </c>
      <c r="U115">
        <f t="shared" si="3"/>
        <v>88</v>
      </c>
    </row>
    <row r="116" spans="1:21" ht="15" customHeight="1" x14ac:dyDescent="0.25">
      <c r="A116" t="s">
        <v>160</v>
      </c>
      <c r="B116" t="s">
        <v>162</v>
      </c>
      <c r="C116">
        <v>1.2732699999999999</v>
      </c>
      <c r="D116">
        <v>20.465800000000002</v>
      </c>
      <c r="E116">
        <v>33.729700000000001</v>
      </c>
      <c r="F116">
        <v>2.52374E-2</v>
      </c>
      <c r="G116" t="s">
        <v>8</v>
      </c>
      <c r="H116" s="103" t="s">
        <v>10</v>
      </c>
      <c r="J116">
        <f>VLOOKUP($B116,Totalt!$B$1:$BH$474,MATCH(J$2,Totalt!$B$1:$AZ$1,0),FALSE)</f>
        <v>9.3709999999999987</v>
      </c>
      <c r="K116">
        <f>VLOOKUP($B116,Totalt!$B$1:$BH$474,MATCH(K$2,Totalt!$B$1:$AZ$1,0),FALSE)</f>
        <v>7.6</v>
      </c>
      <c r="M116" t="s">
        <v>622</v>
      </c>
      <c r="R116" t="s">
        <v>622</v>
      </c>
      <c r="S116" s="102" t="str">
        <f t="shared" si="2"/>
        <v>ja</v>
      </c>
      <c r="U116">
        <f t="shared" si="3"/>
        <v>89</v>
      </c>
    </row>
    <row r="117" spans="1:21" ht="15" customHeight="1" x14ac:dyDescent="0.25">
      <c r="A117" t="s">
        <v>160</v>
      </c>
      <c r="B117" t="s">
        <v>163</v>
      </c>
      <c r="C117">
        <v>0.306427</v>
      </c>
      <c r="D117">
        <v>76.443899999999999</v>
      </c>
      <c r="E117">
        <v>5.6968300000000003</v>
      </c>
      <c r="F117">
        <v>0.23613899999999999</v>
      </c>
      <c r="G117" t="s">
        <v>8</v>
      </c>
      <c r="H117" s="103" t="s">
        <v>10</v>
      </c>
      <c r="J117">
        <f>VLOOKUP($B117,Totalt!$B$1:$BH$474,MATCH(J$2,Totalt!$B$1:$AZ$1,0),FALSE)</f>
        <v>18.368000000000002</v>
      </c>
      <c r="K117">
        <f>VLOOKUP($B117,Totalt!$B$1:$BH$474,MATCH(K$2,Totalt!$B$1:$AZ$1,0),FALSE)</f>
        <v>16.100000000000001</v>
      </c>
      <c r="M117" t="s">
        <v>622</v>
      </c>
      <c r="R117" t="s">
        <v>622</v>
      </c>
      <c r="S117" s="102" t="str">
        <f t="shared" si="2"/>
        <v>ja</v>
      </c>
      <c r="U117">
        <f t="shared" si="3"/>
        <v>90</v>
      </c>
    </row>
    <row r="118" spans="1:21" ht="15" customHeight="1" x14ac:dyDescent="0.25">
      <c r="A118" t="s">
        <v>160</v>
      </c>
      <c r="B118" t="s">
        <v>164</v>
      </c>
      <c r="C118">
        <v>0.242285</v>
      </c>
      <c r="D118">
        <v>51.787500000000001</v>
      </c>
      <c r="E118">
        <v>6.6212400000000002</v>
      </c>
      <c r="F118">
        <v>4.3654499999999999E-2</v>
      </c>
      <c r="G118" t="s">
        <v>8</v>
      </c>
      <c r="H118" s="103" t="s">
        <v>10</v>
      </c>
      <c r="J118">
        <f>VLOOKUP($B118,Totalt!$B$1:$BH$474,MATCH(J$2,Totalt!$B$1:$AZ$1,0),FALSE)</f>
        <v>187.22</v>
      </c>
      <c r="K118">
        <f>VLOOKUP($B118,Totalt!$B$1:$BH$474,MATCH(K$2,Totalt!$B$1:$AZ$1,0),FALSE)</f>
        <v>165.9</v>
      </c>
      <c r="M118" t="s">
        <v>622</v>
      </c>
      <c r="R118" t="s">
        <v>622</v>
      </c>
      <c r="S118" s="102" t="str">
        <f t="shared" si="2"/>
        <v>ja</v>
      </c>
      <c r="U118">
        <f t="shared" si="3"/>
        <v>91</v>
      </c>
    </row>
    <row r="119" spans="1:21" ht="15" customHeight="1" x14ac:dyDescent="0.25">
      <c r="A119" t="s">
        <v>165</v>
      </c>
      <c r="B119" t="s">
        <v>166</v>
      </c>
      <c r="C119">
        <v>0.60681700000000005</v>
      </c>
      <c r="D119">
        <v>228.85900000000001</v>
      </c>
      <c r="E119">
        <v>25.533799999999999</v>
      </c>
      <c r="F119">
        <v>1.17664E-2</v>
      </c>
      <c r="G119" t="s">
        <v>8</v>
      </c>
      <c r="H119" s="103" t="s">
        <v>10</v>
      </c>
      <c r="J119">
        <f>VLOOKUP($B119,Totalt!$B$1:$BH$474,MATCH(J$2,Totalt!$B$1:$AZ$1,0),FALSE)</f>
        <v>155.29521999999997</v>
      </c>
      <c r="K119">
        <f>VLOOKUP($B119,Totalt!$B$1:$BH$474,MATCH(K$2,Totalt!$B$1:$AZ$1,0),FALSE)</f>
        <v>155</v>
      </c>
      <c r="M119" t="s">
        <v>622</v>
      </c>
      <c r="R119" t="s">
        <v>622</v>
      </c>
      <c r="S119" s="102" t="str">
        <f t="shared" si="2"/>
        <v>ja</v>
      </c>
      <c r="U119">
        <f t="shared" si="3"/>
        <v>92</v>
      </c>
    </row>
    <row r="120" spans="1:21" ht="15" customHeight="1" x14ac:dyDescent="0.25">
      <c r="A120" t="s">
        <v>167</v>
      </c>
      <c r="B120" t="s">
        <v>168</v>
      </c>
      <c r="C120">
        <v>1.81207E-2</v>
      </c>
      <c r="D120">
        <v>4.4091199999999997</v>
      </c>
      <c r="E120">
        <v>2.3346399999999998</v>
      </c>
      <c r="F120">
        <v>3.2019100000000001E-3</v>
      </c>
      <c r="G120" t="s">
        <v>10</v>
      </c>
      <c r="H120" s="103" t="s">
        <v>10</v>
      </c>
      <c r="J120">
        <f>VLOOKUP($B120,Totalt!$B$1:$BH$474,MATCH(J$2,Totalt!$B$1:$AZ$1,0),FALSE)</f>
        <v>738.15059999999994</v>
      </c>
      <c r="K120">
        <f>VLOOKUP($B120,Totalt!$B$1:$BH$474,MATCH(K$2,Totalt!$B$1:$AZ$1,0),FALSE)</f>
        <v>650.6</v>
      </c>
      <c r="M120" t="s">
        <v>622</v>
      </c>
      <c r="R120" t="s">
        <v>622</v>
      </c>
      <c r="S120" s="102" t="str">
        <f t="shared" si="2"/>
        <v>ja</v>
      </c>
      <c r="U120">
        <f t="shared" si="3"/>
        <v>93</v>
      </c>
    </row>
    <row r="121" spans="1:21" ht="15" customHeight="1" x14ac:dyDescent="0.25">
      <c r="A121" t="s">
        <v>169</v>
      </c>
      <c r="B121" t="s">
        <v>170</v>
      </c>
      <c r="C121">
        <v>0.19721</v>
      </c>
      <c r="D121">
        <v>49.746200000000002</v>
      </c>
      <c r="E121">
        <v>6.0247400000000004</v>
      </c>
      <c r="F121">
        <v>8.97733E-2</v>
      </c>
      <c r="G121" t="s">
        <v>10</v>
      </c>
      <c r="H121" s="103" t="s">
        <v>10</v>
      </c>
      <c r="J121">
        <f>VLOOKUP($B121,Totalt!$B$1:$BH$474,MATCH(J$2,Totalt!$B$1:$AZ$1,0),FALSE)</f>
        <v>3570.6979999999999</v>
      </c>
      <c r="K121">
        <f>VLOOKUP($B121,Totalt!$B$1:$BH$474,MATCH(K$2,Totalt!$B$1:$AZ$1,0),FALSE)</f>
        <v>3176.9430000000002</v>
      </c>
      <c r="M121" t="s">
        <v>622</v>
      </c>
      <c r="R121" t="s">
        <v>622</v>
      </c>
      <c r="S121" s="102" t="str">
        <f t="shared" si="2"/>
        <v>ja</v>
      </c>
      <c r="U121">
        <f t="shared" si="3"/>
        <v>94</v>
      </c>
    </row>
    <row r="122" spans="1:21" ht="15" customHeight="1" x14ac:dyDescent="0.25">
      <c r="A122" t="s">
        <v>169</v>
      </c>
      <c r="B122" t="s">
        <v>171</v>
      </c>
      <c r="C122">
        <v>4.3323399999999998E-2</v>
      </c>
      <c r="D122">
        <v>7.3254099999999998</v>
      </c>
      <c r="E122">
        <v>5.5905699999999996</v>
      </c>
      <c r="F122">
        <v>0</v>
      </c>
      <c r="G122" t="s">
        <v>10</v>
      </c>
      <c r="H122" s="103" t="s">
        <v>10</v>
      </c>
      <c r="J122">
        <f>VLOOKUP($B122,Totalt!$B$1:$BH$474,MATCH(J$2,Totalt!$B$1:$AZ$1,0),FALSE)</f>
        <v>125.12589999999999</v>
      </c>
      <c r="K122">
        <f>VLOOKUP($B122,Totalt!$B$1:$BH$474,MATCH(K$2,Totalt!$B$1:$AZ$1,0),FALSE)</f>
        <v>116.473</v>
      </c>
      <c r="M122" t="s">
        <v>622</v>
      </c>
      <c r="R122" t="s">
        <v>622</v>
      </c>
      <c r="S122" s="102" t="str">
        <f t="shared" si="2"/>
        <v>ja</v>
      </c>
      <c r="U122">
        <f t="shared" si="3"/>
        <v>95</v>
      </c>
    </row>
    <row r="123" spans="1:21" ht="15" customHeight="1" x14ac:dyDescent="0.25">
      <c r="A123" t="s">
        <v>172</v>
      </c>
      <c r="B123" t="s">
        <v>173</v>
      </c>
      <c r="C123">
        <v>0.110323</v>
      </c>
      <c r="D123">
        <v>20.5701</v>
      </c>
      <c r="E123">
        <v>8.5099499999999999</v>
      </c>
      <c r="F123">
        <v>3.24435E-2</v>
      </c>
      <c r="G123" t="s">
        <v>8</v>
      </c>
      <c r="H123" s="103" t="s">
        <v>10</v>
      </c>
      <c r="J123">
        <f>VLOOKUP($B123,Totalt!$B$1:$BH$474,MATCH(J$2,Totalt!$B$1:$AZ$1,0),FALSE)</f>
        <v>135.34300000000002</v>
      </c>
      <c r="K123">
        <f>VLOOKUP($B123,Totalt!$B$1:$BH$474,MATCH(K$2,Totalt!$B$1:$AZ$1,0),FALSE)</f>
        <v>114.6</v>
      </c>
      <c r="M123" t="s">
        <v>622</v>
      </c>
      <c r="R123" t="s">
        <v>622</v>
      </c>
      <c r="S123" s="102" t="str">
        <f t="shared" si="2"/>
        <v>ja</v>
      </c>
      <c r="U123">
        <f t="shared" si="3"/>
        <v>96</v>
      </c>
    </row>
    <row r="124" spans="1:21" ht="15" customHeight="1" x14ac:dyDescent="0.25">
      <c r="A124" t="s">
        <v>172</v>
      </c>
      <c r="B124" t="s">
        <v>174</v>
      </c>
      <c r="C124">
        <v>5.3091600000000003E-2</v>
      </c>
      <c r="D124">
        <v>3.2277</v>
      </c>
      <c r="E124">
        <v>1.3433200000000001</v>
      </c>
      <c r="F124">
        <v>6.6611600000000002E-3</v>
      </c>
      <c r="G124" t="s">
        <v>8</v>
      </c>
      <c r="H124" s="103" t="s">
        <v>10</v>
      </c>
      <c r="J124">
        <f>VLOOKUP($B124,Totalt!$B$1:$BH$474,MATCH(J$2,Totalt!$B$1:$AZ$1,0),FALSE)</f>
        <v>3.4018100000000002</v>
      </c>
      <c r="K124">
        <f>VLOOKUP($B124,Totalt!$B$1:$BH$474,MATCH(K$2,Totalt!$B$1:$AZ$1,0),FALSE)</f>
        <v>2.5</v>
      </c>
      <c r="M124" t="s">
        <v>622</v>
      </c>
      <c r="R124" t="s">
        <v>622</v>
      </c>
      <c r="S124" s="102" t="str">
        <f t="shared" si="2"/>
        <v>ja</v>
      </c>
      <c r="U124">
        <f t="shared" si="3"/>
        <v>97</v>
      </c>
    </row>
    <row r="125" spans="1:21" ht="15" customHeight="1" x14ac:dyDescent="0.25">
      <c r="A125" t="s">
        <v>175</v>
      </c>
      <c r="B125" t="s">
        <v>176</v>
      </c>
      <c r="C125">
        <v>8.3191500000000002E-2</v>
      </c>
      <c r="D125">
        <v>18.9361</v>
      </c>
      <c r="E125">
        <v>10.641500000000001</v>
      </c>
      <c r="F125">
        <v>1.40795E-2</v>
      </c>
      <c r="G125" t="s">
        <v>8</v>
      </c>
      <c r="H125" s="103" t="s">
        <v>10</v>
      </c>
      <c r="J125">
        <f>VLOOKUP($B125,Totalt!$B$1:$BH$474,MATCH(J$2,Totalt!$B$1:$AZ$1,0),FALSE)</f>
        <v>28.41</v>
      </c>
      <c r="K125">
        <f>VLOOKUP($B125,Totalt!$B$1:$BH$474,MATCH(K$2,Totalt!$B$1:$AZ$1,0),FALSE)</f>
        <v>18.8</v>
      </c>
      <c r="M125" t="s">
        <v>622</v>
      </c>
      <c r="R125" t="s">
        <v>622</v>
      </c>
      <c r="S125" s="102" t="str">
        <f t="shared" si="2"/>
        <v>ja</v>
      </c>
      <c r="U125">
        <f t="shared" si="3"/>
        <v>98</v>
      </c>
    </row>
    <row r="126" spans="1:21" ht="15" customHeight="1" x14ac:dyDescent="0.25">
      <c r="A126" t="s">
        <v>177</v>
      </c>
      <c r="B126" t="s">
        <v>178</v>
      </c>
      <c r="C126">
        <v>0.14979400000000001</v>
      </c>
      <c r="D126">
        <v>38.872100000000003</v>
      </c>
      <c r="E126">
        <v>12.312099999999999</v>
      </c>
      <c r="F126">
        <v>5.1706200000000001E-2</v>
      </c>
      <c r="G126" t="s">
        <v>8</v>
      </c>
      <c r="H126" s="103" t="s">
        <v>10</v>
      </c>
      <c r="J126">
        <f>VLOOKUP($B126,Totalt!$B$1:$BH$474,MATCH(J$2,Totalt!$B$1:$AZ$1,0),FALSE)</f>
        <v>19.224</v>
      </c>
      <c r="K126">
        <f>VLOOKUP($B126,Totalt!$B$1:$BH$474,MATCH(K$2,Totalt!$B$1:$AZ$1,0),FALSE)</f>
        <v>10.49</v>
      </c>
      <c r="M126" t="s">
        <v>622</v>
      </c>
      <c r="R126" t="s">
        <v>622</v>
      </c>
      <c r="S126" s="102" t="str">
        <f t="shared" si="2"/>
        <v>ja</v>
      </c>
      <c r="U126">
        <f t="shared" si="3"/>
        <v>99</v>
      </c>
    </row>
    <row r="127" spans="1:21" ht="15" customHeight="1" x14ac:dyDescent="0.25">
      <c r="A127" t="s">
        <v>177</v>
      </c>
      <c r="B127" t="s">
        <v>179</v>
      </c>
      <c r="C127">
        <v>8.5317900000000002E-2</v>
      </c>
      <c r="D127">
        <v>22.761900000000001</v>
      </c>
      <c r="E127">
        <v>9.3693299999999997</v>
      </c>
      <c r="F127">
        <v>3.0875699999999999E-2</v>
      </c>
      <c r="G127" t="s">
        <v>8</v>
      </c>
      <c r="H127" s="103" t="s">
        <v>10</v>
      </c>
      <c r="J127">
        <f>VLOOKUP($B127,Totalt!$B$1:$BH$474,MATCH(J$2,Totalt!$B$1:$AZ$1,0),FALSE)</f>
        <v>64.451999999999998</v>
      </c>
      <c r="K127">
        <f>VLOOKUP($B127,Totalt!$B$1:$BH$474,MATCH(K$2,Totalt!$B$1:$AZ$1,0),FALSE)</f>
        <v>45.3</v>
      </c>
      <c r="M127" t="s">
        <v>622</v>
      </c>
      <c r="R127" t="s">
        <v>622</v>
      </c>
      <c r="S127" s="102" t="str">
        <f t="shared" si="2"/>
        <v>ja</v>
      </c>
      <c r="U127">
        <f t="shared" si="3"/>
        <v>100</v>
      </c>
    </row>
    <row r="128" spans="1:21" ht="15" customHeight="1" x14ac:dyDescent="0.25">
      <c r="A128" t="s">
        <v>177</v>
      </c>
      <c r="B128" t="s">
        <v>180</v>
      </c>
      <c r="C128">
        <v>0.14133799999999999</v>
      </c>
      <c r="D128">
        <v>14.0471</v>
      </c>
      <c r="E128">
        <v>13.2765</v>
      </c>
      <c r="F128">
        <v>3.0892900000000001E-2</v>
      </c>
      <c r="G128" t="s">
        <v>8</v>
      </c>
      <c r="H128" s="103" t="s">
        <v>10</v>
      </c>
      <c r="J128">
        <f>VLOOKUP($B128,Totalt!$B$1:$BH$474,MATCH(J$2,Totalt!$B$1:$AZ$1,0),FALSE)</f>
        <v>0.23630000000000001</v>
      </c>
      <c r="K128">
        <f>VLOOKUP($B128,Totalt!$B$1:$BH$474,MATCH(K$2,Totalt!$B$1:$AZ$1,0),FALSE)</f>
        <v>0.23400000000000001</v>
      </c>
      <c r="M128" t="s">
        <v>622</v>
      </c>
      <c r="R128" t="s">
        <v>622</v>
      </c>
      <c r="S128" s="102" t="str">
        <f t="shared" si="2"/>
        <v>ja</v>
      </c>
      <c r="U128">
        <f t="shared" si="3"/>
        <v>101</v>
      </c>
    </row>
    <row r="129" spans="1:21" ht="15" customHeight="1" x14ac:dyDescent="0.25">
      <c r="A129" t="s">
        <v>181</v>
      </c>
      <c r="B129" t="s">
        <v>182</v>
      </c>
      <c r="C129">
        <v>0.13167699999999999</v>
      </c>
      <c r="D129">
        <v>85.162499999999994</v>
      </c>
      <c r="E129">
        <v>6.1285100000000003</v>
      </c>
      <c r="F129">
        <v>3.5118200000000002E-2</v>
      </c>
      <c r="G129" t="s">
        <v>8</v>
      </c>
      <c r="H129" s="103" t="s">
        <v>10</v>
      </c>
      <c r="J129">
        <f>VLOOKUP($B129,Totalt!$B$1:$BH$474,MATCH(J$2,Totalt!$B$1:$AZ$1,0),FALSE)</f>
        <v>674.85953999999992</v>
      </c>
      <c r="K129">
        <f>VLOOKUP($B129,Totalt!$B$1:$BH$474,MATCH(K$2,Totalt!$B$1:$AZ$1,0),FALSE)</f>
        <v>524</v>
      </c>
      <c r="M129" t="s">
        <v>622</v>
      </c>
      <c r="R129" t="s">
        <v>622</v>
      </c>
      <c r="S129" s="102" t="str">
        <f t="shared" si="2"/>
        <v>ja</v>
      </c>
      <c r="U129">
        <f t="shared" si="3"/>
        <v>102</v>
      </c>
    </row>
    <row r="130" spans="1:21" ht="15" customHeight="1" x14ac:dyDescent="0.25">
      <c r="A130" t="s">
        <v>183</v>
      </c>
      <c r="B130" t="s">
        <v>184</v>
      </c>
      <c r="C130">
        <v>0.22387899999999999</v>
      </c>
      <c r="D130">
        <v>63.149099999999997</v>
      </c>
      <c r="E130">
        <v>8.3435199999999998</v>
      </c>
      <c r="F130">
        <v>2.4478099999999999E-2</v>
      </c>
      <c r="G130" t="s">
        <v>8</v>
      </c>
      <c r="H130" s="103" t="s">
        <v>10</v>
      </c>
      <c r="J130">
        <f>VLOOKUP($B130,Totalt!$B$1:$BH$474,MATCH(J$2,Totalt!$B$1:$AZ$1,0),FALSE)</f>
        <v>59.596000000000004</v>
      </c>
      <c r="K130">
        <f>VLOOKUP($B130,Totalt!$B$1:$BH$474,MATCH(K$2,Totalt!$B$1:$AZ$1,0),FALSE)</f>
        <v>43.2</v>
      </c>
      <c r="M130" t="s">
        <v>622</v>
      </c>
      <c r="R130" t="s">
        <v>622</v>
      </c>
      <c r="S130" s="102" t="str">
        <f t="shared" si="2"/>
        <v>ja</v>
      </c>
      <c r="U130">
        <f t="shared" si="3"/>
        <v>103</v>
      </c>
    </row>
    <row r="131" spans="1:21" ht="15" customHeight="1" x14ac:dyDescent="0.25">
      <c r="A131" t="s">
        <v>185</v>
      </c>
      <c r="B131" t="s">
        <v>186</v>
      </c>
      <c r="C131">
        <v>0.12560199999999999</v>
      </c>
      <c r="D131">
        <v>29.560500000000001</v>
      </c>
      <c r="E131">
        <v>7.6776999999999997</v>
      </c>
      <c r="F131">
        <v>2.99986E-2</v>
      </c>
      <c r="G131" t="s">
        <v>10</v>
      </c>
      <c r="H131" s="103" t="s">
        <v>10</v>
      </c>
      <c r="J131">
        <f>VLOOKUP($B131,Totalt!$B$1:$BH$474,MATCH(J$2,Totalt!$B$1:$AZ$1,0),FALSE)</f>
        <v>70.026600000000016</v>
      </c>
      <c r="K131">
        <f>VLOOKUP($B131,Totalt!$B$1:$BH$474,MATCH(K$2,Totalt!$B$1:$AZ$1,0),FALSE)</f>
        <v>55.8</v>
      </c>
      <c r="M131" t="s">
        <v>622</v>
      </c>
      <c r="R131" t="s">
        <v>622</v>
      </c>
      <c r="S131" s="102" t="str">
        <f t="shared" si="2"/>
        <v>ja</v>
      </c>
      <c r="U131">
        <f t="shared" si="3"/>
        <v>104</v>
      </c>
    </row>
    <row r="132" spans="1:21" ht="15" customHeight="1" x14ac:dyDescent="0.25">
      <c r="A132" t="s">
        <v>185</v>
      </c>
      <c r="B132" t="s">
        <v>187</v>
      </c>
      <c r="C132">
        <v>0.23849999999999999</v>
      </c>
      <c r="D132">
        <v>57.209899999999998</v>
      </c>
      <c r="E132">
        <v>10.71</v>
      </c>
      <c r="F132">
        <v>0.102053</v>
      </c>
      <c r="G132" t="s">
        <v>10</v>
      </c>
      <c r="H132" s="103" t="s">
        <v>10</v>
      </c>
      <c r="J132">
        <f>VLOOKUP($B132,Totalt!$B$1:$BH$474,MATCH(J$2,Totalt!$B$1:$AZ$1,0),FALSE)</f>
        <v>8.1100000000000012</v>
      </c>
      <c r="K132">
        <f>VLOOKUP($B132,Totalt!$B$1:$BH$474,MATCH(K$2,Totalt!$B$1:$AZ$1,0),FALSE)</f>
        <v>6.1</v>
      </c>
      <c r="M132" t="s">
        <v>622</v>
      </c>
      <c r="R132" t="s">
        <v>622</v>
      </c>
      <c r="S132" s="102" t="str">
        <f t="shared" ref="S132:S195" si="4">IF(N132="x","nej",
IF(O132="x","ja",
IF(H132="ja","ja","nej")))</f>
        <v>ja</v>
      </c>
      <c r="U132">
        <f t="shared" si="3"/>
        <v>105</v>
      </c>
    </row>
    <row r="133" spans="1:21" ht="15" customHeight="1" x14ac:dyDescent="0.25">
      <c r="A133" t="s">
        <v>185</v>
      </c>
      <c r="B133" t="s">
        <v>188</v>
      </c>
      <c r="C133">
        <v>0.27675899999999998</v>
      </c>
      <c r="D133">
        <v>66.736599999999996</v>
      </c>
      <c r="E133">
        <v>12.331200000000001</v>
      </c>
      <c r="F133">
        <v>0.110925</v>
      </c>
      <c r="G133" t="s">
        <v>10</v>
      </c>
      <c r="H133" s="103" t="s">
        <v>10</v>
      </c>
      <c r="J133">
        <f>VLOOKUP($B133,Totalt!$B$1:$BH$474,MATCH(J$2,Totalt!$B$1:$AZ$1,0),FALSE)</f>
        <v>2.96225</v>
      </c>
      <c r="K133">
        <f>VLOOKUP($B133,Totalt!$B$1:$BH$474,MATCH(K$2,Totalt!$B$1:$AZ$1,0),FALSE)</f>
        <v>1.9750000000000001</v>
      </c>
      <c r="M133" t="s">
        <v>622</v>
      </c>
      <c r="R133" t="s">
        <v>622</v>
      </c>
      <c r="S133" s="102" t="str">
        <f t="shared" si="4"/>
        <v>ja</v>
      </c>
      <c r="U133">
        <f t="shared" ref="U133:U196" si="5">IF(ISERROR(S133),U132,IF(S133="ja",U132+1,U132))</f>
        <v>106</v>
      </c>
    </row>
    <row r="134" spans="1:21" ht="15" customHeight="1" x14ac:dyDescent="0.25">
      <c r="A134" t="s">
        <v>185</v>
      </c>
      <c r="B134" t="s">
        <v>189</v>
      </c>
      <c r="C134">
        <v>0.126525</v>
      </c>
      <c r="D134">
        <v>29.502600000000001</v>
      </c>
      <c r="E134">
        <v>6.6268200000000004</v>
      </c>
      <c r="F134">
        <v>3.9868099999999997E-2</v>
      </c>
      <c r="G134" t="s">
        <v>8</v>
      </c>
      <c r="H134" s="103" t="s">
        <v>10</v>
      </c>
      <c r="J134">
        <f>VLOOKUP($B134,Totalt!$B$1:$BH$474,MATCH(J$2,Totalt!$B$1:$AZ$1,0),FALSE)</f>
        <v>52.886920000000003</v>
      </c>
      <c r="K134">
        <f>VLOOKUP($B134,Totalt!$B$1:$BH$474,MATCH(K$2,Totalt!$B$1:$AZ$1,0),FALSE)</f>
        <v>49</v>
      </c>
      <c r="M134" t="s">
        <v>622</v>
      </c>
      <c r="R134" t="s">
        <v>622</v>
      </c>
      <c r="S134" s="102" t="str">
        <f t="shared" si="4"/>
        <v>ja</v>
      </c>
      <c r="U134">
        <f t="shared" si="5"/>
        <v>107</v>
      </c>
    </row>
    <row r="135" spans="1:21" ht="15" customHeight="1" x14ac:dyDescent="0.25">
      <c r="A135" t="s">
        <v>190</v>
      </c>
      <c r="B135" t="s">
        <v>191</v>
      </c>
      <c r="C135">
        <v>6.9409799999999994E-2</v>
      </c>
      <c r="D135">
        <v>12.5015</v>
      </c>
      <c r="E135">
        <v>8.4227500000000006</v>
      </c>
      <c r="F135">
        <v>4.6705000000000002E-3</v>
      </c>
      <c r="G135" t="s">
        <v>10</v>
      </c>
      <c r="H135" s="103" t="s">
        <v>10</v>
      </c>
      <c r="J135">
        <f>VLOOKUP($B135,Totalt!$B$1:$BH$474,MATCH(J$2,Totalt!$B$1:$AZ$1,0),FALSE)</f>
        <v>42.822000000000003</v>
      </c>
      <c r="K135">
        <f>VLOOKUP($B135,Totalt!$B$1:$BH$474,MATCH(K$2,Totalt!$B$1:$AZ$1,0),FALSE)</f>
        <v>30.33</v>
      </c>
      <c r="M135" t="s">
        <v>622</v>
      </c>
      <c r="R135" t="s">
        <v>622</v>
      </c>
      <c r="S135" s="102" t="str">
        <f t="shared" si="4"/>
        <v>ja</v>
      </c>
      <c r="U135">
        <f t="shared" si="5"/>
        <v>108</v>
      </c>
    </row>
    <row r="136" spans="1:21" ht="15" customHeight="1" x14ac:dyDescent="0.25">
      <c r="A136" t="s">
        <v>192</v>
      </c>
      <c r="B136" t="s">
        <v>193</v>
      </c>
      <c r="C136">
        <v>0.12189999999999999</v>
      </c>
      <c r="D136">
        <v>37.231299999999997</v>
      </c>
      <c r="E136">
        <v>7.6951299999999998</v>
      </c>
      <c r="F136">
        <v>2.2785000000000001E-3</v>
      </c>
      <c r="G136" t="s">
        <v>8</v>
      </c>
      <c r="H136" s="103" t="s">
        <v>10</v>
      </c>
      <c r="J136">
        <f>VLOOKUP($B136,Totalt!$B$1:$BH$474,MATCH(J$2,Totalt!$B$1:$AZ$1,0),FALSE)</f>
        <v>201.88673</v>
      </c>
      <c r="K136">
        <f>VLOOKUP($B136,Totalt!$B$1:$BH$474,MATCH(K$2,Totalt!$B$1:$AZ$1,0),FALSE)</f>
        <v>164</v>
      </c>
      <c r="M136" t="s">
        <v>622</v>
      </c>
      <c r="R136" t="s">
        <v>622</v>
      </c>
      <c r="S136" s="102" t="str">
        <f t="shared" si="4"/>
        <v>ja</v>
      </c>
      <c r="U136">
        <f t="shared" si="5"/>
        <v>109</v>
      </c>
    </row>
    <row r="137" spans="1:21" ht="15" customHeight="1" x14ac:dyDescent="0.25">
      <c r="A137" t="s">
        <v>194</v>
      </c>
      <c r="B137" t="s">
        <v>195</v>
      </c>
      <c r="C137">
        <v>0.182366</v>
      </c>
      <c r="D137">
        <v>98.465999999999994</v>
      </c>
      <c r="E137">
        <v>6.2577199999999999</v>
      </c>
      <c r="F137">
        <v>2.8445999999999999E-2</v>
      </c>
      <c r="G137" t="s">
        <v>8</v>
      </c>
      <c r="H137" s="103" t="s">
        <v>10</v>
      </c>
      <c r="J137">
        <f>VLOOKUP($B137,Totalt!$B$1:$BH$474,MATCH(J$2,Totalt!$B$1:$AZ$1,0),FALSE)</f>
        <v>225.726</v>
      </c>
      <c r="K137">
        <f>VLOOKUP($B137,Totalt!$B$1:$BH$474,MATCH(K$2,Totalt!$B$1:$AZ$1,0),FALSE)</f>
        <v>165</v>
      </c>
      <c r="M137" t="s">
        <v>622</v>
      </c>
      <c r="R137" t="s">
        <v>622</v>
      </c>
      <c r="S137" s="102" t="str">
        <f t="shared" si="4"/>
        <v>ja</v>
      </c>
      <c r="U137">
        <f t="shared" si="5"/>
        <v>110</v>
      </c>
    </row>
    <row r="138" spans="1:21" ht="15" customHeight="1" x14ac:dyDescent="0.25">
      <c r="A138" t="s">
        <v>194</v>
      </c>
      <c r="B138" t="s">
        <v>196</v>
      </c>
      <c r="C138">
        <v>0.15459300000000001</v>
      </c>
      <c r="D138">
        <v>36.104100000000003</v>
      </c>
      <c r="E138">
        <v>10.085800000000001</v>
      </c>
      <c r="F138">
        <v>2.2622799999999998E-2</v>
      </c>
      <c r="G138" t="s">
        <v>8</v>
      </c>
      <c r="H138" s="103" t="s">
        <v>10</v>
      </c>
      <c r="J138">
        <f>VLOOKUP($B138,Totalt!$B$1:$BH$474,MATCH(J$2,Totalt!$B$1:$AZ$1,0),FALSE)</f>
        <v>22.189999999999998</v>
      </c>
      <c r="K138">
        <f>VLOOKUP($B138,Totalt!$B$1:$BH$474,MATCH(K$2,Totalt!$B$1:$AZ$1,0),FALSE)</f>
        <v>15</v>
      </c>
      <c r="M138" t="s">
        <v>622</v>
      </c>
      <c r="R138" t="s">
        <v>622</v>
      </c>
      <c r="S138" s="102" t="str">
        <f t="shared" si="4"/>
        <v>ja</v>
      </c>
      <c r="U138">
        <f t="shared" si="5"/>
        <v>111</v>
      </c>
    </row>
    <row r="139" spans="1:21" ht="15" customHeight="1" x14ac:dyDescent="0.25">
      <c r="A139" t="s">
        <v>197</v>
      </c>
      <c r="B139" t="s">
        <v>198</v>
      </c>
      <c r="C139">
        <v>4.3985099999999999E-2</v>
      </c>
      <c r="D139">
        <v>6.4214200000000003</v>
      </c>
      <c r="E139">
        <v>1.49797</v>
      </c>
      <c r="F139">
        <v>2.4582900000000001E-2</v>
      </c>
      <c r="G139" t="s">
        <v>10</v>
      </c>
      <c r="H139" s="103" t="s">
        <v>10</v>
      </c>
      <c r="J139">
        <f>VLOOKUP($B139,Totalt!$B$1:$BH$474,MATCH(J$2,Totalt!$B$1:$AZ$1,0),FALSE)</f>
        <v>48.285508</v>
      </c>
      <c r="K139">
        <f>VLOOKUP($B139,Totalt!$B$1:$BH$474,MATCH(K$2,Totalt!$B$1:$AZ$1,0),FALSE)</f>
        <v>42.039000000000001</v>
      </c>
      <c r="M139" t="s">
        <v>622</v>
      </c>
      <c r="R139" t="s">
        <v>622</v>
      </c>
      <c r="S139" s="102" t="str">
        <f t="shared" si="4"/>
        <v>ja</v>
      </c>
      <c r="U139">
        <f t="shared" si="5"/>
        <v>112</v>
      </c>
    </row>
    <row r="140" spans="1:21" ht="15" customHeight="1" x14ac:dyDescent="0.25">
      <c r="A140" t="s">
        <v>199</v>
      </c>
      <c r="B140" t="s">
        <v>200</v>
      </c>
      <c r="C140">
        <v>8.5588200000000003E-2</v>
      </c>
      <c r="D140">
        <v>11.740600000000001</v>
      </c>
      <c r="E140">
        <v>9.7696799999999993</v>
      </c>
      <c r="F140">
        <v>2.2522499999999999E-3</v>
      </c>
      <c r="G140" t="s">
        <v>8</v>
      </c>
      <c r="H140" s="103" t="s">
        <v>10</v>
      </c>
      <c r="J140">
        <f>VLOOKUP($B140,Totalt!$B$1:$BH$474,MATCH(J$2,Totalt!$B$1:$AZ$1,0),FALSE)</f>
        <v>44.4</v>
      </c>
      <c r="K140">
        <f>VLOOKUP($B140,Totalt!$B$1:$BH$474,MATCH(K$2,Totalt!$B$1:$AZ$1,0),FALSE)</f>
        <v>34</v>
      </c>
      <c r="M140" t="s">
        <v>622</v>
      </c>
      <c r="R140" t="s">
        <v>622</v>
      </c>
      <c r="S140" s="102" t="str">
        <f t="shared" si="4"/>
        <v>ja</v>
      </c>
      <c r="U140">
        <f t="shared" si="5"/>
        <v>113</v>
      </c>
    </row>
    <row r="141" spans="1:21" ht="15" customHeight="1" x14ac:dyDescent="0.25">
      <c r="A141" t="s">
        <v>201</v>
      </c>
      <c r="B141" t="s">
        <v>202</v>
      </c>
      <c r="C141">
        <v>0</v>
      </c>
      <c r="D141">
        <v>0</v>
      </c>
      <c r="E141">
        <v>0</v>
      </c>
      <c r="F141">
        <v>0</v>
      </c>
      <c r="G141" t="s">
        <v>8</v>
      </c>
      <c r="H141" s="103" t="s">
        <v>8</v>
      </c>
      <c r="J141">
        <f>VLOOKUP($B141,Totalt!$B$1:$BH$474,MATCH(J$2,Totalt!$B$1:$AZ$1,0),FALSE)</f>
        <v>0</v>
      </c>
      <c r="K141" t="str">
        <f>VLOOKUP($B141,Totalt!$B$1:$BH$474,MATCH(K$2,Totalt!$B$1:$AZ$1,0),FALSE)</f>
        <v/>
      </c>
      <c r="M141" t="s">
        <v>622</v>
      </c>
      <c r="R141" t="s">
        <v>622</v>
      </c>
      <c r="S141" s="102" t="str">
        <f t="shared" si="4"/>
        <v>nej</v>
      </c>
      <c r="U141">
        <f t="shared" si="5"/>
        <v>113</v>
      </c>
    </row>
    <row r="142" spans="1:21" ht="15" customHeight="1" x14ac:dyDescent="0.25">
      <c r="A142" t="s">
        <v>201</v>
      </c>
      <c r="B142" t="s">
        <v>203</v>
      </c>
      <c r="C142">
        <v>0.17931900000000001</v>
      </c>
      <c r="D142">
        <v>14.9617</v>
      </c>
      <c r="E142">
        <v>11.334300000000001</v>
      </c>
      <c r="F142">
        <v>1.1828099999999999E-2</v>
      </c>
      <c r="G142" t="s">
        <v>8</v>
      </c>
      <c r="H142" s="103" t="s">
        <v>10</v>
      </c>
      <c r="J142">
        <f>VLOOKUP($B142,Totalt!$B$1:$BH$474,MATCH(J$2,Totalt!$B$1:$AZ$1,0),FALSE)</f>
        <v>25.363400000000002</v>
      </c>
      <c r="K142">
        <f>VLOOKUP($B142,Totalt!$B$1:$BH$474,MATCH(K$2,Totalt!$B$1:$AZ$1,0),FALSE)</f>
        <v>18.78</v>
      </c>
      <c r="M142" t="s">
        <v>622</v>
      </c>
      <c r="R142" t="s">
        <v>622</v>
      </c>
      <c r="S142" s="102" t="str">
        <f t="shared" si="4"/>
        <v>ja</v>
      </c>
      <c r="U142">
        <f t="shared" si="5"/>
        <v>114</v>
      </c>
    </row>
    <row r="143" spans="1:21" ht="15" customHeight="1" x14ac:dyDescent="0.25">
      <c r="A143" t="s">
        <v>201</v>
      </c>
      <c r="B143" t="s">
        <v>204</v>
      </c>
      <c r="C143">
        <v>0.23108999999999999</v>
      </c>
      <c r="D143">
        <v>27.8001</v>
      </c>
      <c r="E143">
        <v>12.494999999999999</v>
      </c>
      <c r="F143">
        <v>3.70447E-2</v>
      </c>
      <c r="G143" t="s">
        <v>8</v>
      </c>
      <c r="H143" s="103" t="s">
        <v>10</v>
      </c>
      <c r="J143">
        <f>VLOOKUP($B143,Totalt!$B$1:$BH$474,MATCH(J$2,Totalt!$B$1:$AZ$1,0),FALSE)</f>
        <v>80.983200000000011</v>
      </c>
      <c r="K143">
        <f>VLOOKUP($B143,Totalt!$B$1:$BH$474,MATCH(K$2,Totalt!$B$1:$AZ$1,0),FALSE)</f>
        <v>52.44</v>
      </c>
      <c r="M143" t="s">
        <v>622</v>
      </c>
      <c r="R143" t="s">
        <v>622</v>
      </c>
      <c r="S143" s="102" t="str">
        <f t="shared" si="4"/>
        <v>ja</v>
      </c>
      <c r="U143">
        <f t="shared" si="5"/>
        <v>115</v>
      </c>
    </row>
    <row r="144" spans="1:21" ht="15" customHeight="1" x14ac:dyDescent="0.25">
      <c r="A144" t="s">
        <v>201</v>
      </c>
      <c r="B144" t="s">
        <v>205</v>
      </c>
      <c r="C144">
        <v>0.166626</v>
      </c>
      <c r="D144">
        <v>32.9756</v>
      </c>
      <c r="E144">
        <v>7.0346900000000003</v>
      </c>
      <c r="F144">
        <v>1.0048E-2</v>
      </c>
      <c r="G144" t="s">
        <v>8</v>
      </c>
      <c r="H144" s="103" t="s">
        <v>10</v>
      </c>
      <c r="J144">
        <f>VLOOKUP($B144,Totalt!$B$1:$BH$474,MATCH(J$2,Totalt!$B$1:$AZ$1,0),FALSE)</f>
        <v>537.35179999999991</v>
      </c>
      <c r="K144">
        <f>VLOOKUP($B144,Totalt!$B$1:$BH$474,MATCH(K$2,Totalt!$B$1:$AZ$1,0),FALSE)</f>
        <v>510.04</v>
      </c>
      <c r="M144" t="s">
        <v>622</v>
      </c>
      <c r="R144" t="s">
        <v>622</v>
      </c>
      <c r="S144" s="102" t="str">
        <f t="shared" si="4"/>
        <v>ja</v>
      </c>
      <c r="U144">
        <f t="shared" si="5"/>
        <v>116</v>
      </c>
    </row>
    <row r="145" spans="1:21" ht="15" customHeight="1" x14ac:dyDescent="0.25">
      <c r="A145" t="s">
        <v>206</v>
      </c>
      <c r="B145" t="s">
        <v>207</v>
      </c>
      <c r="C145">
        <v>7.0800000000000002E-2</v>
      </c>
      <c r="D145">
        <v>14.502000000000001</v>
      </c>
      <c r="E145">
        <v>0</v>
      </c>
      <c r="F145">
        <v>0.55000000000000004</v>
      </c>
      <c r="G145" t="s">
        <v>8</v>
      </c>
      <c r="H145" s="103" t="s">
        <v>8</v>
      </c>
      <c r="J145">
        <f>VLOOKUP($B145,Totalt!$B$1:$BH$474,MATCH(J$2,Totalt!$B$1:$AZ$1,0),FALSE)</f>
        <v>8.6999999999999994E-2</v>
      </c>
      <c r="K145">
        <f>VLOOKUP($B145,Totalt!$B$1:$BH$474,MATCH(K$2,Totalt!$B$1:$AZ$1,0),FALSE)</f>
        <v>2.9</v>
      </c>
      <c r="M145" t="s">
        <v>622</v>
      </c>
      <c r="R145" t="s">
        <v>622</v>
      </c>
      <c r="S145" s="102" t="str">
        <f t="shared" si="4"/>
        <v>nej</v>
      </c>
      <c r="U145">
        <f t="shared" si="5"/>
        <v>116</v>
      </c>
    </row>
    <row r="146" spans="1:21" ht="15" customHeight="1" x14ac:dyDescent="0.25">
      <c r="A146" t="s">
        <v>206</v>
      </c>
      <c r="B146" t="s">
        <v>208</v>
      </c>
      <c r="C146">
        <v>0</v>
      </c>
      <c r="D146">
        <v>0</v>
      </c>
      <c r="E146">
        <v>0</v>
      </c>
      <c r="F146">
        <v>0</v>
      </c>
      <c r="G146" t="s">
        <v>8</v>
      </c>
      <c r="H146" s="103" t="s">
        <v>8</v>
      </c>
      <c r="J146">
        <f>VLOOKUP($B146,Totalt!$B$1:$BH$474,MATCH(J$2,Totalt!$B$1:$AZ$1,0),FALSE)</f>
        <v>0</v>
      </c>
      <c r="K146" t="str">
        <f>VLOOKUP($B146,Totalt!$B$1:$BH$474,MATCH(K$2,Totalt!$B$1:$AZ$1,0),FALSE)</f>
        <v/>
      </c>
      <c r="M146" t="s">
        <v>622</v>
      </c>
      <c r="R146" t="s">
        <v>622</v>
      </c>
      <c r="S146" s="102" t="str">
        <f t="shared" si="4"/>
        <v>nej</v>
      </c>
      <c r="U146">
        <f t="shared" si="5"/>
        <v>116</v>
      </c>
    </row>
    <row r="147" spans="1:21" ht="15" customHeight="1" x14ac:dyDescent="0.25">
      <c r="A147" t="s">
        <v>206</v>
      </c>
      <c r="B147" t="s">
        <v>209</v>
      </c>
      <c r="C147">
        <v>0.145538</v>
      </c>
      <c r="D147">
        <v>28.187100000000001</v>
      </c>
      <c r="E147">
        <v>9.4904499999999992</v>
      </c>
      <c r="F147">
        <v>4.5643200000000002E-2</v>
      </c>
      <c r="G147" t="s">
        <v>10</v>
      </c>
      <c r="H147" s="103" t="s">
        <v>10</v>
      </c>
      <c r="J147">
        <f>VLOOKUP($B147,Totalt!$B$1:$BH$474,MATCH(J$2,Totalt!$B$1:$AZ$1,0),FALSE)</f>
        <v>16.869999999999997</v>
      </c>
      <c r="K147">
        <f>VLOOKUP($B147,Totalt!$B$1:$BH$474,MATCH(K$2,Totalt!$B$1:$AZ$1,0),FALSE)</f>
        <v>11.72</v>
      </c>
      <c r="M147" t="s">
        <v>622</v>
      </c>
      <c r="R147" t="s">
        <v>622</v>
      </c>
      <c r="S147" s="102" t="str">
        <f t="shared" si="4"/>
        <v>ja</v>
      </c>
      <c r="U147">
        <f t="shared" si="5"/>
        <v>117</v>
      </c>
    </row>
    <row r="148" spans="1:21" ht="15" customHeight="1" x14ac:dyDescent="0.25">
      <c r="A148" t="s">
        <v>206</v>
      </c>
      <c r="B148" t="s">
        <v>210</v>
      </c>
      <c r="C148">
        <v>0.21581900000000001</v>
      </c>
      <c r="D148">
        <v>71.523200000000003</v>
      </c>
      <c r="E148">
        <v>6.5464700000000002</v>
      </c>
      <c r="F148">
        <v>6.9646299999999994E-2</v>
      </c>
      <c r="G148" t="s">
        <v>10</v>
      </c>
      <c r="H148" s="103" t="s">
        <v>10</v>
      </c>
      <c r="J148">
        <f>VLOOKUP($B148,Totalt!$B$1:$BH$474,MATCH(J$2,Totalt!$B$1:$AZ$1,0),FALSE)</f>
        <v>719.04376999999999</v>
      </c>
      <c r="K148">
        <f>VLOOKUP($B148,Totalt!$B$1:$BH$474,MATCH(K$2,Totalt!$B$1:$AZ$1,0),FALSE)</f>
        <v>619.51</v>
      </c>
      <c r="M148" t="s">
        <v>622</v>
      </c>
      <c r="R148" t="s">
        <v>622</v>
      </c>
      <c r="S148" s="102" t="str">
        <f t="shared" si="4"/>
        <v>ja</v>
      </c>
      <c r="U148">
        <f t="shared" si="5"/>
        <v>118</v>
      </c>
    </row>
    <row r="149" spans="1:21" ht="15" customHeight="1" x14ac:dyDescent="0.25">
      <c r="A149" t="s">
        <v>206</v>
      </c>
      <c r="B149" t="s">
        <v>211</v>
      </c>
      <c r="C149">
        <v>0</v>
      </c>
      <c r="D149">
        <v>0</v>
      </c>
      <c r="E149">
        <v>0</v>
      </c>
      <c r="F149">
        <v>0</v>
      </c>
      <c r="G149" t="s">
        <v>8</v>
      </c>
      <c r="H149" s="103" t="s">
        <v>8</v>
      </c>
      <c r="J149">
        <f>VLOOKUP($B149,Totalt!$B$1:$BH$474,MATCH(J$2,Totalt!$B$1:$AZ$1,0),FALSE)</f>
        <v>0</v>
      </c>
      <c r="K149" t="str">
        <f>VLOOKUP($B149,Totalt!$B$1:$BH$474,MATCH(K$2,Totalt!$B$1:$AZ$1,0),FALSE)</f>
        <v/>
      </c>
      <c r="M149" t="s">
        <v>622</v>
      </c>
      <c r="R149" t="s">
        <v>622</v>
      </c>
      <c r="S149" s="102" t="str">
        <f t="shared" si="4"/>
        <v>nej</v>
      </c>
      <c r="U149">
        <f t="shared" si="5"/>
        <v>118</v>
      </c>
    </row>
    <row r="150" spans="1:21" ht="15" customHeight="1" x14ac:dyDescent="0.25">
      <c r="A150" t="s">
        <v>206</v>
      </c>
      <c r="B150" t="s">
        <v>212</v>
      </c>
      <c r="C150">
        <v>0.18865999999999999</v>
      </c>
      <c r="D150">
        <v>17.666699999999999</v>
      </c>
      <c r="E150">
        <v>15.532500000000001</v>
      </c>
      <c r="F150">
        <v>3.4782599999999997E-2</v>
      </c>
      <c r="G150" t="s">
        <v>10</v>
      </c>
      <c r="H150" s="103" t="s">
        <v>10</v>
      </c>
      <c r="J150">
        <f>VLOOKUP($B150,Totalt!$B$1:$BH$474,MATCH(J$2,Totalt!$B$1:$AZ$1,0),FALSE)</f>
        <v>3.4499999999999997</v>
      </c>
      <c r="K150">
        <f>VLOOKUP($B150,Totalt!$B$1:$BH$474,MATCH(K$2,Totalt!$B$1:$AZ$1,0),FALSE)</f>
        <v>2.91</v>
      </c>
      <c r="M150" t="s">
        <v>622</v>
      </c>
      <c r="R150" t="s">
        <v>622</v>
      </c>
      <c r="S150" s="102" t="str">
        <f t="shared" si="4"/>
        <v>ja</v>
      </c>
      <c r="U150">
        <f t="shared" si="5"/>
        <v>119</v>
      </c>
    </row>
    <row r="151" spans="1:21" ht="15" customHeight="1" x14ac:dyDescent="0.25">
      <c r="A151" t="s">
        <v>213</v>
      </c>
      <c r="B151" t="s">
        <v>214</v>
      </c>
      <c r="C151">
        <v>9.1110300000000005E-2</v>
      </c>
      <c r="D151">
        <v>7.2279</v>
      </c>
      <c r="E151">
        <v>6.8690199999999999</v>
      </c>
      <c r="F151">
        <v>3.31036E-3</v>
      </c>
      <c r="G151" t="s">
        <v>10</v>
      </c>
      <c r="H151" s="103" t="s">
        <v>10</v>
      </c>
      <c r="J151">
        <f>VLOOKUP($B151,Totalt!$B$1:$BH$474,MATCH(J$2,Totalt!$B$1:$AZ$1,0),FALSE)</f>
        <v>371.56133</v>
      </c>
      <c r="K151">
        <f>VLOOKUP($B151,Totalt!$B$1:$BH$474,MATCH(K$2,Totalt!$B$1:$AZ$1,0),FALSE)</f>
        <v>347</v>
      </c>
      <c r="M151" t="s">
        <v>622</v>
      </c>
      <c r="R151" t="s">
        <v>622</v>
      </c>
      <c r="S151" s="102" t="str">
        <f t="shared" si="4"/>
        <v>ja</v>
      </c>
      <c r="U151">
        <f t="shared" si="5"/>
        <v>120</v>
      </c>
    </row>
    <row r="152" spans="1:21" ht="15" customHeight="1" x14ac:dyDescent="0.25">
      <c r="A152" t="s">
        <v>215</v>
      </c>
      <c r="B152" t="s">
        <v>216</v>
      </c>
      <c r="C152">
        <v>5.7898100000000001E-2</v>
      </c>
      <c r="D152">
        <v>12.5313</v>
      </c>
      <c r="E152">
        <v>1.94465</v>
      </c>
      <c r="F152">
        <v>3.7172700000000003E-2</v>
      </c>
      <c r="G152" t="s">
        <v>10</v>
      </c>
      <c r="H152" s="103" t="s">
        <v>10</v>
      </c>
      <c r="J152">
        <f>VLOOKUP($B152,Totalt!$B$1:$BH$474,MATCH(J$2,Totalt!$B$1:$AZ$1,0),FALSE)</f>
        <v>188.31</v>
      </c>
      <c r="K152">
        <f>VLOOKUP($B152,Totalt!$B$1:$BH$474,MATCH(K$2,Totalt!$B$1:$AZ$1,0),FALSE)</f>
        <v>157</v>
      </c>
      <c r="M152" t="s">
        <v>622</v>
      </c>
      <c r="R152" t="s">
        <v>622</v>
      </c>
      <c r="S152" s="102" t="str">
        <f t="shared" si="4"/>
        <v>ja</v>
      </c>
      <c r="U152">
        <f t="shared" si="5"/>
        <v>121</v>
      </c>
    </row>
    <row r="153" spans="1:21" ht="15" customHeight="1" x14ac:dyDescent="0.25">
      <c r="A153" t="s">
        <v>217</v>
      </c>
      <c r="B153" t="s">
        <v>218</v>
      </c>
      <c r="C153">
        <v>0.106223</v>
      </c>
      <c r="D153">
        <v>37.125700000000002</v>
      </c>
      <c r="E153">
        <v>5.6856200000000001</v>
      </c>
      <c r="F153">
        <v>1.3422699999999999E-2</v>
      </c>
      <c r="G153" t="s">
        <v>10</v>
      </c>
      <c r="H153" s="103" t="s">
        <v>10</v>
      </c>
      <c r="J153">
        <f>VLOOKUP($B153,Totalt!$B$1:$BH$474,MATCH(J$2,Totalt!$B$1:$AZ$1,0),FALSE)</f>
        <v>670.98023999999987</v>
      </c>
      <c r="K153">
        <f>VLOOKUP($B153,Totalt!$B$1:$BH$474,MATCH(K$2,Totalt!$B$1:$AZ$1,0),FALSE)</f>
        <v>544.4</v>
      </c>
      <c r="M153" t="s">
        <v>622</v>
      </c>
      <c r="R153" t="s">
        <v>622</v>
      </c>
      <c r="S153" s="102" t="str">
        <f t="shared" si="4"/>
        <v>ja</v>
      </c>
      <c r="U153">
        <f t="shared" si="5"/>
        <v>122</v>
      </c>
    </row>
    <row r="154" spans="1:21" ht="15" customHeight="1" x14ac:dyDescent="0.25">
      <c r="A154" t="s">
        <v>219</v>
      </c>
      <c r="B154" t="s">
        <v>220</v>
      </c>
      <c r="C154">
        <v>0</v>
      </c>
      <c r="D154">
        <v>0</v>
      </c>
      <c r="E154">
        <v>0</v>
      </c>
      <c r="F154">
        <v>0</v>
      </c>
      <c r="G154" t="s">
        <v>8</v>
      </c>
      <c r="H154" s="103" t="s">
        <v>8</v>
      </c>
      <c r="J154">
        <f>VLOOKUP($B154,Totalt!$B$1:$BH$474,MATCH(J$2,Totalt!$B$1:$AZ$1,0),FALSE)</f>
        <v>0</v>
      </c>
      <c r="K154" t="str">
        <f>VLOOKUP($B154,Totalt!$B$1:$BH$474,MATCH(K$2,Totalt!$B$1:$AZ$1,0),FALSE)</f>
        <v/>
      </c>
      <c r="M154" t="s">
        <v>622</v>
      </c>
      <c r="R154" t="s">
        <v>622</v>
      </c>
      <c r="S154" s="102" t="str">
        <f t="shared" si="4"/>
        <v>nej</v>
      </c>
      <c r="U154">
        <f t="shared" si="5"/>
        <v>122</v>
      </c>
    </row>
    <row r="155" spans="1:21" ht="15" customHeight="1" x14ac:dyDescent="0.25">
      <c r="A155" t="s">
        <v>221</v>
      </c>
      <c r="B155" t="s">
        <v>222</v>
      </c>
      <c r="C155">
        <v>0.19972500000000001</v>
      </c>
      <c r="D155">
        <v>37.996400000000001</v>
      </c>
      <c r="E155">
        <v>4.1457100000000002</v>
      </c>
      <c r="F155">
        <v>2.9621000000000001E-2</v>
      </c>
      <c r="G155" t="s">
        <v>10</v>
      </c>
      <c r="H155" s="103" t="s">
        <v>10</v>
      </c>
      <c r="J155">
        <f>VLOOKUP($B155,Totalt!$B$1:$BH$474,MATCH(J$2,Totalt!$B$1:$AZ$1,0),FALSE)</f>
        <v>44.292941000000006</v>
      </c>
      <c r="K155">
        <f>VLOOKUP($B155,Totalt!$B$1:$BH$474,MATCH(K$2,Totalt!$B$1:$AZ$1,0),FALSE)</f>
        <v>35.1</v>
      </c>
      <c r="M155" t="s">
        <v>622</v>
      </c>
      <c r="R155" t="s">
        <v>622</v>
      </c>
      <c r="S155" s="102" t="str">
        <f t="shared" si="4"/>
        <v>ja</v>
      </c>
      <c r="U155">
        <f t="shared" si="5"/>
        <v>123</v>
      </c>
    </row>
    <row r="156" spans="1:21" ht="15" customHeight="1" x14ac:dyDescent="0.25">
      <c r="A156" t="s">
        <v>223</v>
      </c>
      <c r="B156" t="s">
        <v>224</v>
      </c>
      <c r="C156">
        <v>0.40372000000000002</v>
      </c>
      <c r="D156">
        <v>87.175299999999993</v>
      </c>
      <c r="E156">
        <v>6.6357900000000001</v>
      </c>
      <c r="F156">
        <v>0.120564</v>
      </c>
      <c r="G156" t="s">
        <v>8</v>
      </c>
      <c r="H156" s="103" t="s">
        <v>10</v>
      </c>
      <c r="J156">
        <f>VLOOKUP($B156,Totalt!$B$1:$BH$474,MATCH(J$2,Totalt!$B$1:$AZ$1,0),FALSE)</f>
        <v>855.05990000000008</v>
      </c>
      <c r="K156">
        <f>VLOOKUP($B156,Totalt!$B$1:$BH$474,MATCH(K$2,Totalt!$B$1:$AZ$1,0),FALSE)</f>
        <v>788</v>
      </c>
      <c r="M156" t="s">
        <v>622</v>
      </c>
      <c r="R156" t="s">
        <v>622</v>
      </c>
      <c r="S156" s="102" t="str">
        <f t="shared" si="4"/>
        <v>ja</v>
      </c>
      <c r="U156">
        <f t="shared" si="5"/>
        <v>124</v>
      </c>
    </row>
    <row r="157" spans="1:21" ht="15" customHeight="1" x14ac:dyDescent="0.25">
      <c r="A157" t="s">
        <v>223</v>
      </c>
      <c r="B157" t="s">
        <v>225</v>
      </c>
      <c r="C157">
        <v>0.25121300000000002</v>
      </c>
      <c r="D157">
        <v>46.195700000000002</v>
      </c>
      <c r="E157">
        <v>11.3048</v>
      </c>
      <c r="F157">
        <v>5.5833300000000002E-2</v>
      </c>
      <c r="G157" t="s">
        <v>8</v>
      </c>
      <c r="H157" s="103" t="s">
        <v>10</v>
      </c>
      <c r="J157">
        <f>VLOOKUP($B157,Totalt!$B$1:$BH$474,MATCH(J$2,Totalt!$B$1:$AZ$1,0),FALSE)</f>
        <v>70.705999999999989</v>
      </c>
      <c r="K157">
        <f>VLOOKUP($B157,Totalt!$B$1:$BH$474,MATCH(K$2,Totalt!$B$1:$AZ$1,0),FALSE)</f>
        <v>50.2</v>
      </c>
      <c r="M157" t="s">
        <v>622</v>
      </c>
      <c r="R157" t="s">
        <v>622</v>
      </c>
      <c r="S157" s="102" t="str">
        <f t="shared" si="4"/>
        <v>ja</v>
      </c>
      <c r="U157">
        <f t="shared" si="5"/>
        <v>125</v>
      </c>
    </row>
    <row r="158" spans="1:21" ht="15" customHeight="1" x14ac:dyDescent="0.25">
      <c r="A158" t="s">
        <v>226</v>
      </c>
      <c r="B158" t="s">
        <v>227</v>
      </c>
      <c r="C158">
        <v>0.174957</v>
      </c>
      <c r="D158">
        <v>29.546900000000001</v>
      </c>
      <c r="E158">
        <v>7.7539300000000004</v>
      </c>
      <c r="F158">
        <v>3.0467500000000002E-2</v>
      </c>
      <c r="G158" t="s">
        <v>8</v>
      </c>
      <c r="H158" s="103" t="s">
        <v>10</v>
      </c>
      <c r="J158">
        <f>VLOOKUP($B158,Totalt!$B$1:$BH$474,MATCH(J$2,Totalt!$B$1:$AZ$1,0),FALSE)</f>
        <v>105.67</v>
      </c>
      <c r="K158">
        <f>VLOOKUP($B158,Totalt!$B$1:$BH$474,MATCH(K$2,Totalt!$B$1:$AZ$1,0),FALSE)</f>
        <v>89</v>
      </c>
      <c r="M158" t="s">
        <v>622</v>
      </c>
      <c r="R158" t="s">
        <v>622</v>
      </c>
      <c r="S158" s="102" t="str">
        <f t="shared" si="4"/>
        <v>ja</v>
      </c>
      <c r="U158">
        <f t="shared" si="5"/>
        <v>126</v>
      </c>
    </row>
    <row r="159" spans="1:21" ht="15" customHeight="1" x14ac:dyDescent="0.25">
      <c r="A159" t="s">
        <v>228</v>
      </c>
      <c r="B159" t="s">
        <v>229</v>
      </c>
      <c r="C159">
        <v>0.178675</v>
      </c>
      <c r="D159">
        <v>11.6286</v>
      </c>
      <c r="E159">
        <v>16.320399999999999</v>
      </c>
      <c r="F159">
        <v>1.31488E-2</v>
      </c>
      <c r="G159" t="s">
        <v>8</v>
      </c>
      <c r="H159" s="103" t="s">
        <v>10</v>
      </c>
      <c r="J159">
        <f>VLOOKUP($B159,Totalt!$B$1:$BH$474,MATCH(J$2,Totalt!$B$1:$AZ$1,0),FALSE)</f>
        <v>1.4449999999999998</v>
      </c>
      <c r="K159">
        <f>VLOOKUP($B159,Totalt!$B$1:$BH$474,MATCH(K$2,Totalt!$B$1:$AZ$1,0),FALSE)</f>
        <v>1.1399999999999999</v>
      </c>
      <c r="M159" t="s">
        <v>622</v>
      </c>
      <c r="R159" t="s">
        <v>622</v>
      </c>
      <c r="S159" s="102" t="str">
        <f t="shared" si="4"/>
        <v>ja</v>
      </c>
      <c r="U159">
        <f t="shared" si="5"/>
        <v>127</v>
      </c>
    </row>
    <row r="160" spans="1:21" ht="15" customHeight="1" x14ac:dyDescent="0.25">
      <c r="A160" t="s">
        <v>228</v>
      </c>
      <c r="B160" t="s">
        <v>230</v>
      </c>
      <c r="C160">
        <v>0.209788</v>
      </c>
      <c r="D160">
        <v>14.2029</v>
      </c>
      <c r="E160">
        <v>16.384399999999999</v>
      </c>
      <c r="F160">
        <v>2.05761E-2</v>
      </c>
      <c r="G160" t="s">
        <v>8</v>
      </c>
      <c r="H160" s="103" t="s">
        <v>10</v>
      </c>
      <c r="J160">
        <f>VLOOKUP($B160,Totalt!$B$1:$BH$474,MATCH(J$2,Totalt!$B$1:$AZ$1,0),FALSE)</f>
        <v>0.97200000000000009</v>
      </c>
      <c r="K160">
        <f>VLOOKUP($B160,Totalt!$B$1:$BH$474,MATCH(K$2,Totalt!$B$1:$AZ$1,0),FALSE)</f>
        <v>0.75600000000000001</v>
      </c>
      <c r="M160" t="s">
        <v>622</v>
      </c>
      <c r="R160" t="s">
        <v>622</v>
      </c>
      <c r="S160" s="102" t="str">
        <f t="shared" si="4"/>
        <v>ja</v>
      </c>
      <c r="U160">
        <f t="shared" si="5"/>
        <v>128</v>
      </c>
    </row>
    <row r="161" spans="1:21" ht="15" customHeight="1" x14ac:dyDescent="0.25">
      <c r="A161" t="s">
        <v>228</v>
      </c>
      <c r="B161" t="s">
        <v>231</v>
      </c>
      <c r="C161">
        <v>0.15793499999999999</v>
      </c>
      <c r="D161">
        <v>9.7299299999999995</v>
      </c>
      <c r="E161">
        <v>15.445600000000001</v>
      </c>
      <c r="F161">
        <v>9.0826499999999994E-3</v>
      </c>
      <c r="G161" t="s">
        <v>8</v>
      </c>
      <c r="H161" s="103" t="s">
        <v>10</v>
      </c>
      <c r="J161">
        <f>VLOOKUP($B161,Totalt!$B$1:$BH$474,MATCH(J$2,Totalt!$B$1:$AZ$1,0),FALSE)</f>
        <v>3.3029999999999999</v>
      </c>
      <c r="K161">
        <f>VLOOKUP($B161,Totalt!$B$1:$BH$474,MATCH(K$2,Totalt!$B$1:$AZ$1,0),FALSE)</f>
        <v>2.76</v>
      </c>
      <c r="M161" t="s">
        <v>622</v>
      </c>
      <c r="R161" t="s">
        <v>622</v>
      </c>
      <c r="S161" s="102" t="str">
        <f t="shared" si="4"/>
        <v>ja</v>
      </c>
      <c r="U161">
        <f t="shared" si="5"/>
        <v>129</v>
      </c>
    </row>
    <row r="162" spans="1:21" ht="15" customHeight="1" x14ac:dyDescent="0.25">
      <c r="A162" t="s">
        <v>228</v>
      </c>
      <c r="B162" t="s">
        <v>232</v>
      </c>
      <c r="C162">
        <v>0.142952</v>
      </c>
      <c r="D162">
        <v>23.889700000000001</v>
      </c>
      <c r="E162">
        <v>7.5049799999999998</v>
      </c>
      <c r="F162">
        <v>3.2391099999999999E-2</v>
      </c>
      <c r="G162" t="s">
        <v>8</v>
      </c>
      <c r="H162" s="103" t="s">
        <v>10</v>
      </c>
      <c r="J162">
        <f>VLOOKUP($B162,Totalt!$B$1:$BH$474,MATCH(J$2,Totalt!$B$1:$AZ$1,0),FALSE)</f>
        <v>108.52369999999999</v>
      </c>
      <c r="K162">
        <f>VLOOKUP($B162,Totalt!$B$1:$BH$474,MATCH(K$2,Totalt!$B$1:$AZ$1,0),FALSE)</f>
        <v>107</v>
      </c>
      <c r="M162" t="s">
        <v>622</v>
      </c>
      <c r="R162" t="s">
        <v>622</v>
      </c>
      <c r="S162" s="102" t="str">
        <f t="shared" si="4"/>
        <v>ja</v>
      </c>
      <c r="U162">
        <f t="shared" si="5"/>
        <v>130</v>
      </c>
    </row>
    <row r="163" spans="1:21" ht="15" customHeight="1" x14ac:dyDescent="0.25">
      <c r="A163" t="s">
        <v>233</v>
      </c>
      <c r="B163" t="s">
        <v>234</v>
      </c>
      <c r="C163">
        <v>0.17044699999999999</v>
      </c>
      <c r="D163">
        <v>7.3338200000000002</v>
      </c>
      <c r="E163">
        <v>16.22</v>
      </c>
      <c r="F163">
        <v>0</v>
      </c>
      <c r="G163" t="s">
        <v>8</v>
      </c>
      <c r="H163" s="103" t="s">
        <v>10</v>
      </c>
      <c r="J163">
        <f>VLOOKUP($B163,Totalt!$B$1:$BH$474,MATCH(J$2,Totalt!$B$1:$AZ$1,0),FALSE)</f>
        <v>16.649430000000002</v>
      </c>
      <c r="K163">
        <f>VLOOKUP($B163,Totalt!$B$1:$BH$474,MATCH(K$2,Totalt!$B$1:$AZ$1,0),FALSE)</f>
        <v>12.881</v>
      </c>
      <c r="M163" t="s">
        <v>622</v>
      </c>
      <c r="R163" t="s">
        <v>622</v>
      </c>
      <c r="S163" s="102" t="str">
        <f t="shared" si="4"/>
        <v>ja</v>
      </c>
      <c r="U163">
        <f t="shared" si="5"/>
        <v>131</v>
      </c>
    </row>
    <row r="164" spans="1:21" ht="15" customHeight="1" x14ac:dyDescent="0.25">
      <c r="A164" t="s">
        <v>233</v>
      </c>
      <c r="B164" t="s">
        <v>235</v>
      </c>
      <c r="C164">
        <v>5.6387199999999998E-2</v>
      </c>
      <c r="D164">
        <v>42.812199999999997</v>
      </c>
      <c r="E164">
        <v>2.2492200000000002</v>
      </c>
      <c r="F164">
        <v>1.7301099999999999E-5</v>
      </c>
      <c r="G164" t="s">
        <v>8</v>
      </c>
      <c r="H164" s="103" t="s">
        <v>10</v>
      </c>
      <c r="J164">
        <f>VLOOKUP($B164,Totalt!$B$1:$BH$474,MATCH(J$2,Totalt!$B$1:$AZ$1,0),FALSE)</f>
        <v>231.19887</v>
      </c>
      <c r="K164">
        <f>VLOOKUP($B164,Totalt!$B$1:$BH$474,MATCH(K$2,Totalt!$B$1:$AZ$1,0),FALSE)</f>
        <v>184.899</v>
      </c>
      <c r="M164" t="s">
        <v>622</v>
      </c>
      <c r="R164" t="s">
        <v>622</v>
      </c>
      <c r="S164" s="102" t="str">
        <f t="shared" si="4"/>
        <v>ja</v>
      </c>
      <c r="U164">
        <f t="shared" si="5"/>
        <v>132</v>
      </c>
    </row>
    <row r="165" spans="1:21" ht="15" customHeight="1" x14ac:dyDescent="0.25">
      <c r="A165" t="s">
        <v>236</v>
      </c>
      <c r="B165" t="s">
        <v>237</v>
      </c>
      <c r="C165">
        <v>0.13950000000000001</v>
      </c>
      <c r="D165">
        <v>60.259099999999997</v>
      </c>
      <c r="E165">
        <v>4.8790899999999997</v>
      </c>
      <c r="F165">
        <v>2.7102500000000002E-2</v>
      </c>
      <c r="G165" t="s">
        <v>10</v>
      </c>
      <c r="H165" s="103" t="s">
        <v>10</v>
      </c>
      <c r="J165">
        <f>VLOOKUP($B165,Totalt!$B$1:$BH$474,MATCH(J$2,Totalt!$B$1:$AZ$1,0),FALSE)</f>
        <v>301.64686999999992</v>
      </c>
      <c r="K165">
        <f>VLOOKUP($B165,Totalt!$B$1:$BH$474,MATCH(K$2,Totalt!$B$1:$AZ$1,0),FALSE)</f>
        <v>242</v>
      </c>
      <c r="M165" t="s">
        <v>622</v>
      </c>
      <c r="R165" t="s">
        <v>622</v>
      </c>
      <c r="S165" s="102" t="str">
        <f t="shared" si="4"/>
        <v>ja</v>
      </c>
      <c r="U165">
        <f t="shared" si="5"/>
        <v>133</v>
      </c>
    </row>
    <row r="166" spans="1:21" ht="15" customHeight="1" x14ac:dyDescent="0.25">
      <c r="A166" t="s">
        <v>238</v>
      </c>
      <c r="B166" t="s">
        <v>239</v>
      </c>
      <c r="C166">
        <v>0.35611999999999999</v>
      </c>
      <c r="D166">
        <v>62.823300000000003</v>
      </c>
      <c r="E166">
        <v>17.312999999999999</v>
      </c>
      <c r="F166">
        <v>0.149504</v>
      </c>
      <c r="G166" t="s">
        <v>8</v>
      </c>
      <c r="H166" s="103" t="s">
        <v>10</v>
      </c>
      <c r="J166">
        <f>VLOOKUP($B166,Totalt!$B$1:$BH$474,MATCH(J$2,Totalt!$B$1:$AZ$1,0),FALSE)</f>
        <v>10.087999999999999</v>
      </c>
      <c r="K166">
        <f>VLOOKUP($B166,Totalt!$B$1:$BH$474,MATCH(K$2,Totalt!$B$1:$AZ$1,0),FALSE)</f>
        <v>8.1340000000000003</v>
      </c>
      <c r="M166" t="s">
        <v>622</v>
      </c>
      <c r="R166" t="s">
        <v>622</v>
      </c>
      <c r="S166" s="102" t="str">
        <f t="shared" si="4"/>
        <v>ja</v>
      </c>
      <c r="U166">
        <f t="shared" si="5"/>
        <v>134</v>
      </c>
    </row>
    <row r="167" spans="1:21" ht="15" customHeight="1" x14ac:dyDescent="0.25">
      <c r="A167" t="s">
        <v>238</v>
      </c>
      <c r="B167" t="s">
        <v>240</v>
      </c>
      <c r="C167">
        <v>0.14649599999999999</v>
      </c>
      <c r="D167">
        <v>35.637999999999998</v>
      </c>
      <c r="E167">
        <v>10.1351</v>
      </c>
      <c r="F167">
        <v>4.1695799999999998E-2</v>
      </c>
      <c r="G167" t="s">
        <v>8</v>
      </c>
      <c r="H167" s="103" t="s">
        <v>10</v>
      </c>
      <c r="J167">
        <f>VLOOKUP($B167,Totalt!$B$1:$BH$474,MATCH(J$2,Totalt!$B$1:$AZ$1,0),FALSE)</f>
        <v>9.4410000000000007</v>
      </c>
      <c r="K167">
        <f>VLOOKUP($B167,Totalt!$B$1:$BH$474,MATCH(K$2,Totalt!$B$1:$AZ$1,0),FALSE)</f>
        <v>6.7670000000000003</v>
      </c>
      <c r="M167" t="s">
        <v>622</v>
      </c>
      <c r="R167" t="s">
        <v>622</v>
      </c>
      <c r="S167" s="102" t="str">
        <f t="shared" si="4"/>
        <v>ja</v>
      </c>
      <c r="U167">
        <f t="shared" si="5"/>
        <v>135</v>
      </c>
    </row>
    <row r="168" spans="1:21" ht="15" customHeight="1" x14ac:dyDescent="0.25">
      <c r="A168" t="s">
        <v>238</v>
      </c>
      <c r="B168" t="s">
        <v>241</v>
      </c>
      <c r="C168">
        <v>0.43829099999999999</v>
      </c>
      <c r="D168">
        <v>28.695</v>
      </c>
      <c r="E168">
        <v>16.682700000000001</v>
      </c>
      <c r="F168">
        <v>2.4130700000000001E-2</v>
      </c>
      <c r="G168" t="s">
        <v>8</v>
      </c>
      <c r="H168" s="103" t="s">
        <v>10</v>
      </c>
      <c r="J168">
        <f>VLOOKUP($B168,Totalt!$B$1:$BH$474,MATCH(J$2,Totalt!$B$1:$AZ$1,0),FALSE)</f>
        <v>14.84</v>
      </c>
      <c r="K168">
        <f>VLOOKUP($B168,Totalt!$B$1:$BH$474,MATCH(K$2,Totalt!$B$1:$AZ$1,0),FALSE)</f>
        <v>10.448</v>
      </c>
      <c r="M168" t="s">
        <v>622</v>
      </c>
      <c r="R168" t="s">
        <v>622</v>
      </c>
      <c r="S168" s="102" t="str">
        <f t="shared" si="4"/>
        <v>ja</v>
      </c>
      <c r="U168">
        <f t="shared" si="5"/>
        <v>136</v>
      </c>
    </row>
    <row r="169" spans="1:21" ht="15" customHeight="1" x14ac:dyDescent="0.25">
      <c r="A169" t="s">
        <v>238</v>
      </c>
      <c r="B169" t="s">
        <v>242</v>
      </c>
      <c r="C169">
        <v>0.28185300000000002</v>
      </c>
      <c r="D169">
        <v>40.454900000000002</v>
      </c>
      <c r="E169">
        <v>17.447700000000001</v>
      </c>
      <c r="F169">
        <v>6.7566000000000001E-2</v>
      </c>
      <c r="G169" t="s">
        <v>8</v>
      </c>
      <c r="H169" s="103" t="s">
        <v>10</v>
      </c>
      <c r="J169">
        <f>VLOOKUP($B169,Totalt!$B$1:$BH$474,MATCH(J$2,Totalt!$B$1:$AZ$1,0),FALSE)</f>
        <v>8.5990000000000002</v>
      </c>
      <c r="K169">
        <f>VLOOKUP($B169,Totalt!$B$1:$BH$474,MATCH(K$2,Totalt!$B$1:$AZ$1,0),FALSE)</f>
        <v>6.5030000000000001</v>
      </c>
      <c r="M169" t="s">
        <v>622</v>
      </c>
      <c r="R169" t="s">
        <v>622</v>
      </c>
      <c r="S169" s="102" t="str">
        <f t="shared" si="4"/>
        <v>ja</v>
      </c>
      <c r="U169">
        <f t="shared" si="5"/>
        <v>137</v>
      </c>
    </row>
    <row r="170" spans="1:21" ht="15" customHeight="1" x14ac:dyDescent="0.25">
      <c r="A170" t="s">
        <v>238</v>
      </c>
      <c r="B170" t="s">
        <v>243</v>
      </c>
      <c r="C170">
        <v>1.08371</v>
      </c>
      <c r="D170">
        <v>23.479800000000001</v>
      </c>
      <c r="E170">
        <v>30.2453</v>
      </c>
      <c r="F170">
        <v>1.32143E-2</v>
      </c>
      <c r="G170" t="s">
        <v>8</v>
      </c>
      <c r="H170" s="103" t="s">
        <v>10</v>
      </c>
      <c r="J170">
        <f>VLOOKUP($B170,Totalt!$B$1:$BH$474,MATCH(J$2,Totalt!$B$1:$AZ$1,0),FALSE)</f>
        <v>15.033000000000001</v>
      </c>
      <c r="K170">
        <f>VLOOKUP($B170,Totalt!$B$1:$BH$474,MATCH(K$2,Totalt!$B$1:$AZ$1,0),FALSE)</f>
        <v>11.792999999999999</v>
      </c>
      <c r="M170" t="s">
        <v>622</v>
      </c>
      <c r="R170" t="s">
        <v>622</v>
      </c>
      <c r="S170" s="102" t="str">
        <f t="shared" si="4"/>
        <v>ja</v>
      </c>
      <c r="U170">
        <f t="shared" si="5"/>
        <v>138</v>
      </c>
    </row>
    <row r="171" spans="1:21" ht="15" customHeight="1" x14ac:dyDescent="0.25">
      <c r="A171" t="s">
        <v>238</v>
      </c>
      <c r="B171" t="s">
        <v>244</v>
      </c>
      <c r="C171">
        <v>1.1250800000000001</v>
      </c>
      <c r="D171">
        <v>21.413799999999998</v>
      </c>
      <c r="E171">
        <v>31.242799999999999</v>
      </c>
      <c r="F171">
        <v>1.2541999999999999E-2</v>
      </c>
      <c r="G171" t="s">
        <v>8</v>
      </c>
      <c r="H171" s="103" t="s">
        <v>10</v>
      </c>
      <c r="J171">
        <f>VLOOKUP($B171,Totalt!$B$1:$BH$474,MATCH(J$2,Totalt!$B$1:$AZ$1,0),FALSE)</f>
        <v>31.254999999999999</v>
      </c>
      <c r="K171">
        <f>VLOOKUP($B171,Totalt!$B$1:$BH$474,MATCH(K$2,Totalt!$B$1:$AZ$1,0),FALSE)</f>
        <v>24.687000000000001</v>
      </c>
      <c r="M171" t="s">
        <v>622</v>
      </c>
      <c r="R171" t="s">
        <v>622</v>
      </c>
      <c r="S171" s="102" t="str">
        <f t="shared" si="4"/>
        <v>ja</v>
      </c>
      <c r="U171">
        <f t="shared" si="5"/>
        <v>139</v>
      </c>
    </row>
    <row r="172" spans="1:21" ht="15" customHeight="1" x14ac:dyDescent="0.25">
      <c r="A172" t="s">
        <v>238</v>
      </c>
      <c r="B172" t="s">
        <v>245</v>
      </c>
      <c r="C172">
        <v>0.117951</v>
      </c>
      <c r="D172">
        <v>28.6693</v>
      </c>
      <c r="E172">
        <v>9.7786000000000008</v>
      </c>
      <c r="F172">
        <v>2.1124E-2</v>
      </c>
      <c r="G172" t="s">
        <v>8</v>
      </c>
      <c r="H172" s="103" t="s">
        <v>10</v>
      </c>
      <c r="J172">
        <f>VLOOKUP($B172,Totalt!$B$1:$BH$474,MATCH(J$2,Totalt!$B$1:$AZ$1,0),FALSE)</f>
        <v>16.067</v>
      </c>
      <c r="K172">
        <f>VLOOKUP($B172,Totalt!$B$1:$BH$474,MATCH(K$2,Totalt!$B$1:$AZ$1,0),FALSE)</f>
        <v>11.433</v>
      </c>
      <c r="M172" t="s">
        <v>622</v>
      </c>
      <c r="R172" t="s">
        <v>622</v>
      </c>
      <c r="S172" s="102" t="str">
        <f t="shared" si="4"/>
        <v>ja</v>
      </c>
      <c r="U172">
        <f t="shared" si="5"/>
        <v>140</v>
      </c>
    </row>
    <row r="173" spans="1:21" ht="15" customHeight="1" x14ac:dyDescent="0.25">
      <c r="A173" t="s">
        <v>238</v>
      </c>
      <c r="B173" t="s">
        <v>246</v>
      </c>
      <c r="C173">
        <v>0.11366900000000001</v>
      </c>
      <c r="D173">
        <v>27.515699999999999</v>
      </c>
      <c r="E173">
        <v>10.012700000000001</v>
      </c>
      <c r="F173">
        <v>1.36542E-2</v>
      </c>
      <c r="G173" t="s">
        <v>8</v>
      </c>
      <c r="H173" s="103" t="s">
        <v>10</v>
      </c>
      <c r="J173">
        <f>VLOOKUP($B173,Totalt!$B$1:$BH$474,MATCH(J$2,Totalt!$B$1:$AZ$1,0),FALSE)</f>
        <v>7.3969999999999994</v>
      </c>
      <c r="K173">
        <f>VLOOKUP($B173,Totalt!$B$1:$BH$474,MATCH(K$2,Totalt!$B$1:$AZ$1,0),FALSE)</f>
        <v>5.05</v>
      </c>
      <c r="M173" t="s">
        <v>622</v>
      </c>
      <c r="R173" t="s">
        <v>622</v>
      </c>
      <c r="S173" s="102" t="str">
        <f t="shared" si="4"/>
        <v>ja</v>
      </c>
      <c r="U173">
        <f t="shared" si="5"/>
        <v>141</v>
      </c>
    </row>
    <row r="174" spans="1:21" ht="15" customHeight="1" x14ac:dyDescent="0.25">
      <c r="A174" t="s">
        <v>247</v>
      </c>
      <c r="B174" t="s">
        <v>248</v>
      </c>
      <c r="C174">
        <v>0.16414000000000001</v>
      </c>
      <c r="D174">
        <v>15.2758</v>
      </c>
      <c r="E174">
        <v>14.521000000000001</v>
      </c>
      <c r="F174">
        <v>1.18274E-2</v>
      </c>
      <c r="G174" t="s">
        <v>10</v>
      </c>
      <c r="H174" s="103" t="s">
        <v>10</v>
      </c>
      <c r="J174">
        <f>VLOOKUP($B174,Totalt!$B$1:$BH$474,MATCH(J$2,Totalt!$B$1:$AZ$1,0),FALSE)</f>
        <v>30.978999999999999</v>
      </c>
      <c r="K174">
        <f>VLOOKUP($B174,Totalt!$B$1:$BH$474,MATCH(K$2,Totalt!$B$1:$AZ$1,0),FALSE)</f>
        <v>27.425999999999998</v>
      </c>
      <c r="M174" t="s">
        <v>622</v>
      </c>
      <c r="R174" t="s">
        <v>622</v>
      </c>
      <c r="S174" s="102" t="str">
        <f t="shared" si="4"/>
        <v>ja</v>
      </c>
      <c r="U174">
        <f t="shared" si="5"/>
        <v>142</v>
      </c>
    </row>
    <row r="175" spans="1:21" ht="15" customHeight="1" x14ac:dyDescent="0.25">
      <c r="A175" t="s">
        <v>249</v>
      </c>
      <c r="B175" t="s">
        <v>150</v>
      </c>
      <c r="C175">
        <v>0.13473199999999999</v>
      </c>
      <c r="D175">
        <v>32.062199999999997</v>
      </c>
      <c r="E175">
        <v>8.9309100000000008</v>
      </c>
      <c r="F175">
        <v>3.2529700000000002E-2</v>
      </c>
      <c r="G175" t="s">
        <v>8</v>
      </c>
      <c r="H175" s="103" t="s">
        <v>10</v>
      </c>
      <c r="J175">
        <f>VLOOKUP($B175,Totalt!$B$1:$BH$474,MATCH(J$2,Totalt!$B$1:$AZ$1,0),FALSE)</f>
        <v>9.771234999999999</v>
      </c>
      <c r="K175">
        <f>VLOOKUP($B175,Totalt!$B$1:$BH$474,MATCH(K$2,Totalt!$B$1:$AZ$1,0),FALSE)</f>
        <v>7.7</v>
      </c>
      <c r="M175" t="s">
        <v>622</v>
      </c>
      <c r="R175" t="s">
        <v>622</v>
      </c>
      <c r="S175" s="102" t="str">
        <f t="shared" si="4"/>
        <v>ja</v>
      </c>
      <c r="U175">
        <f t="shared" si="5"/>
        <v>143</v>
      </c>
    </row>
    <row r="176" spans="1:21" ht="15" customHeight="1" x14ac:dyDescent="0.25">
      <c r="A176" t="s">
        <v>249</v>
      </c>
      <c r="B176" t="s">
        <v>250</v>
      </c>
      <c r="C176">
        <v>0.14637800000000001</v>
      </c>
      <c r="D176">
        <v>9.7649299999999997</v>
      </c>
      <c r="E176">
        <v>16.03</v>
      </c>
      <c r="F176">
        <v>8.0572999999999999E-3</v>
      </c>
      <c r="G176" t="s">
        <v>8</v>
      </c>
      <c r="H176" s="103" t="s">
        <v>10</v>
      </c>
      <c r="J176">
        <f>VLOOKUP($B176,Totalt!$B$1:$BH$474,MATCH(J$2,Totalt!$B$1:$AZ$1,0),FALSE)</f>
        <v>11.17</v>
      </c>
      <c r="K176">
        <f>VLOOKUP($B176,Totalt!$B$1:$BH$474,MATCH(K$2,Totalt!$B$1:$AZ$1,0),FALSE)</f>
        <v>9</v>
      </c>
      <c r="M176" t="s">
        <v>622</v>
      </c>
      <c r="R176" t="s">
        <v>622</v>
      </c>
      <c r="S176" s="102" t="str">
        <f t="shared" si="4"/>
        <v>ja</v>
      </c>
      <c r="U176">
        <f t="shared" si="5"/>
        <v>144</v>
      </c>
    </row>
    <row r="177" spans="1:21" ht="15" customHeight="1" x14ac:dyDescent="0.25">
      <c r="A177" t="s">
        <v>249</v>
      </c>
      <c r="B177" t="s">
        <v>251</v>
      </c>
      <c r="C177">
        <v>9.7417000000000004E-2</v>
      </c>
      <c r="D177">
        <v>16.376200000000001</v>
      </c>
      <c r="E177">
        <v>11.0372</v>
      </c>
      <c r="F177">
        <v>2.6322100000000001E-2</v>
      </c>
      <c r="G177" t="s">
        <v>8</v>
      </c>
      <c r="H177" s="103" t="s">
        <v>10</v>
      </c>
      <c r="J177">
        <f>VLOOKUP($B177,Totalt!$B$1:$BH$474,MATCH(J$2,Totalt!$B$1:$AZ$1,0),FALSE)</f>
        <v>33.28</v>
      </c>
      <c r="K177">
        <f>VLOOKUP($B177,Totalt!$B$1:$BH$474,MATCH(K$2,Totalt!$B$1:$AZ$1,0),FALSE)</f>
        <v>27</v>
      </c>
      <c r="M177" t="s">
        <v>622</v>
      </c>
      <c r="R177" t="s">
        <v>622</v>
      </c>
      <c r="S177" s="102" t="str">
        <f t="shared" si="4"/>
        <v>ja</v>
      </c>
      <c r="U177">
        <f t="shared" si="5"/>
        <v>145</v>
      </c>
    </row>
    <row r="178" spans="1:21" ht="15" customHeight="1" x14ac:dyDescent="0.25">
      <c r="A178" t="s">
        <v>249</v>
      </c>
      <c r="B178" t="s">
        <v>252</v>
      </c>
      <c r="C178">
        <v>0.140929</v>
      </c>
      <c r="D178">
        <v>10.4086</v>
      </c>
      <c r="E178">
        <v>14.976100000000001</v>
      </c>
      <c r="F178">
        <v>1.23993E-2</v>
      </c>
      <c r="G178" t="s">
        <v>8</v>
      </c>
      <c r="H178" s="103" t="s">
        <v>10</v>
      </c>
      <c r="J178">
        <f>VLOOKUP($B178,Totalt!$B$1:$BH$474,MATCH(J$2,Totalt!$B$1:$AZ$1,0),FALSE)</f>
        <v>1.613</v>
      </c>
      <c r="K178">
        <f>VLOOKUP($B178,Totalt!$B$1:$BH$474,MATCH(K$2,Totalt!$B$1:$AZ$1,0),FALSE)</f>
        <v>1.4</v>
      </c>
      <c r="M178" t="s">
        <v>622</v>
      </c>
      <c r="R178" t="s">
        <v>622</v>
      </c>
      <c r="S178" s="102" t="str">
        <f t="shared" si="4"/>
        <v>ja</v>
      </c>
      <c r="U178">
        <f t="shared" si="5"/>
        <v>146</v>
      </c>
    </row>
    <row r="179" spans="1:21" ht="15" customHeight="1" x14ac:dyDescent="0.25">
      <c r="A179" t="s">
        <v>253</v>
      </c>
      <c r="B179" t="s">
        <v>254</v>
      </c>
      <c r="C179">
        <v>0</v>
      </c>
      <c r="D179">
        <v>0</v>
      </c>
      <c r="E179">
        <v>0</v>
      </c>
      <c r="F179">
        <v>0</v>
      </c>
      <c r="G179" t="s">
        <v>8</v>
      </c>
      <c r="H179" s="103" t="s">
        <v>8</v>
      </c>
      <c r="J179">
        <f>VLOOKUP($B179,Totalt!$B$1:$BH$474,MATCH(J$2,Totalt!$B$1:$AZ$1,0),FALSE)</f>
        <v>0</v>
      </c>
      <c r="K179" t="str">
        <f>VLOOKUP($B179,Totalt!$B$1:$BH$474,MATCH(K$2,Totalt!$B$1:$AZ$1,0),FALSE)</f>
        <v/>
      </c>
      <c r="M179" t="s">
        <v>622</v>
      </c>
      <c r="R179" t="s">
        <v>622</v>
      </c>
      <c r="S179" s="102" t="str">
        <f t="shared" si="4"/>
        <v>nej</v>
      </c>
      <c r="U179">
        <f t="shared" si="5"/>
        <v>146</v>
      </c>
    </row>
    <row r="180" spans="1:21" ht="15" customHeight="1" x14ac:dyDescent="0.25">
      <c r="A180" t="s">
        <v>255</v>
      </c>
      <c r="B180" t="s">
        <v>256</v>
      </c>
      <c r="C180">
        <v>7.9518599999999995E-2</v>
      </c>
      <c r="D180">
        <v>16.621099999999998</v>
      </c>
      <c r="E180">
        <v>0.16825000000000001</v>
      </c>
      <c r="F180">
        <v>1.8191300000000001E-2</v>
      </c>
      <c r="G180" t="s">
        <v>10</v>
      </c>
      <c r="H180" s="103" t="s">
        <v>10</v>
      </c>
      <c r="J180">
        <f>VLOOKUP($B180,Totalt!$B$1:$BH$474,MATCH(J$2,Totalt!$B$1:$AZ$1,0),FALSE)</f>
        <v>53.009</v>
      </c>
      <c r="K180">
        <f>VLOOKUP($B180,Totalt!$B$1:$BH$474,MATCH(K$2,Totalt!$B$1:$AZ$1,0),FALSE)</f>
        <v>39.554000000000002</v>
      </c>
      <c r="M180" t="s">
        <v>622</v>
      </c>
      <c r="R180" t="s">
        <v>622</v>
      </c>
      <c r="S180" s="102" t="str">
        <f t="shared" si="4"/>
        <v>ja</v>
      </c>
      <c r="U180">
        <f t="shared" si="5"/>
        <v>147</v>
      </c>
    </row>
    <row r="181" spans="1:21" ht="15" customHeight="1" x14ac:dyDescent="0.25">
      <c r="A181" t="s">
        <v>257</v>
      </c>
      <c r="B181" t="s">
        <v>258</v>
      </c>
      <c r="C181">
        <v>0.16708899999999999</v>
      </c>
      <c r="D181">
        <v>138.97399999999999</v>
      </c>
      <c r="E181">
        <v>4.5118799999999997</v>
      </c>
      <c r="F181">
        <v>2.6648600000000001E-2</v>
      </c>
      <c r="G181" t="s">
        <v>8</v>
      </c>
      <c r="H181" s="103" t="s">
        <v>10</v>
      </c>
      <c r="J181">
        <f>VLOOKUP($B181,Totalt!$B$1:$BH$474,MATCH(J$2,Totalt!$B$1:$AZ$1,0),FALSE)</f>
        <v>359.34260000000006</v>
      </c>
      <c r="K181">
        <f>VLOOKUP($B181,Totalt!$B$1:$BH$474,MATCH(K$2,Totalt!$B$1:$AZ$1,0),FALSE)</f>
        <v>276.94</v>
      </c>
      <c r="M181" t="s">
        <v>622</v>
      </c>
      <c r="R181" t="s">
        <v>622</v>
      </c>
      <c r="S181" s="102" t="str">
        <f t="shared" si="4"/>
        <v>ja</v>
      </c>
      <c r="U181">
        <f t="shared" si="5"/>
        <v>148</v>
      </c>
    </row>
    <row r="182" spans="1:21" ht="15" customHeight="1" x14ac:dyDescent="0.25">
      <c r="A182" t="s">
        <v>259</v>
      </c>
      <c r="B182" t="s">
        <v>260</v>
      </c>
      <c r="C182">
        <v>5.4295200000000002E-2</v>
      </c>
      <c r="D182">
        <v>15.2248</v>
      </c>
      <c r="E182">
        <v>9.4801300000000008</v>
      </c>
      <c r="F182">
        <v>6.40166E-3</v>
      </c>
      <c r="G182" t="s">
        <v>8</v>
      </c>
      <c r="H182" s="103" t="s">
        <v>10</v>
      </c>
      <c r="J182">
        <f>VLOOKUP($B182,Totalt!$B$1:$BH$474,MATCH(J$2,Totalt!$B$1:$AZ$1,0),FALSE)</f>
        <v>14.0198</v>
      </c>
      <c r="K182">
        <f>VLOOKUP($B182,Totalt!$B$1:$BH$474,MATCH(K$2,Totalt!$B$1:$AZ$1,0),FALSE)</f>
        <v>10.331</v>
      </c>
      <c r="M182" t="s">
        <v>622</v>
      </c>
      <c r="R182" t="s">
        <v>622</v>
      </c>
      <c r="S182" s="102" t="str">
        <f t="shared" si="4"/>
        <v>ja</v>
      </c>
      <c r="U182">
        <f t="shared" si="5"/>
        <v>149</v>
      </c>
    </row>
    <row r="183" spans="1:21" ht="15" customHeight="1" x14ac:dyDescent="0.25">
      <c r="A183" t="s">
        <v>261</v>
      </c>
      <c r="B183" t="s">
        <v>262</v>
      </c>
      <c r="C183">
        <v>4.3429099999999998E-2</v>
      </c>
      <c r="D183">
        <v>8.9534300000000009</v>
      </c>
      <c r="E183">
        <v>0.70834699999999995</v>
      </c>
      <c r="F183">
        <v>2.5985399999999999E-2</v>
      </c>
      <c r="G183" t="s">
        <v>10</v>
      </c>
      <c r="H183" s="103" t="s">
        <v>10</v>
      </c>
      <c r="J183">
        <f>VLOOKUP($B183,Totalt!$B$1:$BH$474,MATCH(J$2,Totalt!$B$1:$AZ$1,0),FALSE)</f>
        <v>17.125</v>
      </c>
      <c r="K183">
        <f>VLOOKUP($B183,Totalt!$B$1:$BH$474,MATCH(K$2,Totalt!$B$1:$AZ$1,0),FALSE)</f>
        <v>13.4</v>
      </c>
      <c r="M183" t="s">
        <v>622</v>
      </c>
      <c r="R183" t="s">
        <v>622</v>
      </c>
      <c r="S183" s="102" t="str">
        <f t="shared" si="4"/>
        <v>ja</v>
      </c>
      <c r="U183">
        <f t="shared" si="5"/>
        <v>150</v>
      </c>
    </row>
    <row r="184" spans="1:21" ht="15" customHeight="1" x14ac:dyDescent="0.25">
      <c r="A184" t="s">
        <v>261</v>
      </c>
      <c r="B184" t="s">
        <v>263</v>
      </c>
      <c r="C184">
        <v>5.4174699999999999E-2</v>
      </c>
      <c r="D184">
        <v>8.0682500000000008</v>
      </c>
      <c r="E184">
        <v>1.1194900000000001</v>
      </c>
      <c r="F184">
        <v>2.84944E-2</v>
      </c>
      <c r="G184" t="s">
        <v>10</v>
      </c>
      <c r="H184" s="103" t="s">
        <v>10</v>
      </c>
      <c r="J184">
        <f>VLOOKUP($B184,Totalt!$B$1:$BH$474,MATCH(J$2,Totalt!$B$1:$AZ$1,0),FALSE)</f>
        <v>82.718000000000004</v>
      </c>
      <c r="K184">
        <f>VLOOKUP($B184,Totalt!$B$1:$BH$474,MATCH(K$2,Totalt!$B$1:$AZ$1,0),FALSE)</f>
        <v>81</v>
      </c>
      <c r="M184" t="s">
        <v>622</v>
      </c>
      <c r="R184" t="s">
        <v>622</v>
      </c>
      <c r="S184" s="102" t="str">
        <f t="shared" si="4"/>
        <v>ja</v>
      </c>
      <c r="U184">
        <f t="shared" si="5"/>
        <v>151</v>
      </c>
    </row>
    <row r="185" spans="1:21" ht="15" customHeight="1" x14ac:dyDescent="0.25">
      <c r="A185" t="s">
        <v>261</v>
      </c>
      <c r="B185" t="s">
        <v>264</v>
      </c>
      <c r="C185" t="s">
        <v>9</v>
      </c>
      <c r="D185" t="s">
        <v>9</v>
      </c>
      <c r="E185" t="s">
        <v>9</v>
      </c>
      <c r="F185" t="s">
        <v>9</v>
      </c>
      <c r="G185" t="s">
        <v>10</v>
      </c>
      <c r="H185" s="103" t="s">
        <v>8</v>
      </c>
      <c r="J185">
        <f>VLOOKUP($B185,Totalt!$B$1:$BH$474,MATCH(J$2,Totalt!$B$1:$AZ$1,0),FALSE)</f>
        <v>0</v>
      </c>
      <c r="K185" t="str">
        <f>VLOOKUP($B185,Totalt!$B$1:$BH$474,MATCH(K$2,Totalt!$B$1:$AZ$1,0),FALSE)</f>
        <v/>
      </c>
      <c r="M185" t="s">
        <v>622</v>
      </c>
      <c r="R185" t="s">
        <v>622</v>
      </c>
      <c r="S185" s="102" t="str">
        <f t="shared" si="4"/>
        <v>nej</v>
      </c>
      <c r="U185">
        <f t="shared" si="5"/>
        <v>151</v>
      </c>
    </row>
    <row r="186" spans="1:21" ht="15" customHeight="1" x14ac:dyDescent="0.25">
      <c r="A186" t="s">
        <v>261</v>
      </c>
      <c r="B186" t="s">
        <v>265</v>
      </c>
      <c r="C186">
        <v>0.12048399999999999</v>
      </c>
      <c r="D186">
        <v>26.562999999999999</v>
      </c>
      <c r="E186">
        <v>2.1015100000000002</v>
      </c>
      <c r="F186">
        <v>7.8727599999999995E-2</v>
      </c>
      <c r="G186" t="s">
        <v>10</v>
      </c>
      <c r="H186" s="103" t="s">
        <v>10</v>
      </c>
      <c r="J186">
        <f>VLOOKUP($B186,Totalt!$B$1:$BH$474,MATCH(J$2,Totalt!$B$1:$AZ$1,0),FALSE)</f>
        <v>4.1535599999999997</v>
      </c>
      <c r="K186">
        <f>VLOOKUP($B186,Totalt!$B$1:$BH$474,MATCH(K$2,Totalt!$B$1:$AZ$1,0),FALSE)</f>
        <v>3.319</v>
      </c>
      <c r="M186" t="s">
        <v>622</v>
      </c>
      <c r="R186" t="s">
        <v>622</v>
      </c>
      <c r="S186" s="102" t="str">
        <f t="shared" si="4"/>
        <v>ja</v>
      </c>
      <c r="U186">
        <f t="shared" si="5"/>
        <v>152</v>
      </c>
    </row>
    <row r="187" spans="1:21" ht="15" customHeight="1" x14ac:dyDescent="0.25">
      <c r="A187" t="s">
        <v>266</v>
      </c>
      <c r="B187" t="s">
        <v>267</v>
      </c>
      <c r="C187">
        <v>0.357491</v>
      </c>
      <c r="D187">
        <v>186.024</v>
      </c>
      <c r="E187">
        <v>12.326599999999999</v>
      </c>
      <c r="F187">
        <v>1.4289400000000001E-2</v>
      </c>
      <c r="G187" t="s">
        <v>8</v>
      </c>
      <c r="H187" s="103" t="s">
        <v>10</v>
      </c>
      <c r="J187">
        <f>VLOOKUP($B187,Totalt!$B$1:$BH$474,MATCH(J$2,Totalt!$B$1:$AZ$1,0),FALSE)</f>
        <v>176.78444099999999</v>
      </c>
      <c r="K187">
        <f>VLOOKUP($B187,Totalt!$B$1:$BH$474,MATCH(K$2,Totalt!$B$1:$AZ$1,0),FALSE)</f>
        <v>128.9</v>
      </c>
      <c r="M187" t="s">
        <v>622</v>
      </c>
      <c r="R187" t="s">
        <v>622</v>
      </c>
      <c r="S187" s="102" t="str">
        <f t="shared" si="4"/>
        <v>ja</v>
      </c>
      <c r="U187">
        <f t="shared" si="5"/>
        <v>153</v>
      </c>
    </row>
    <row r="188" spans="1:21" ht="15" customHeight="1" x14ac:dyDescent="0.25">
      <c r="A188" t="s">
        <v>268</v>
      </c>
      <c r="B188" t="s">
        <v>269</v>
      </c>
      <c r="C188">
        <v>8.8499999999999995E-2</v>
      </c>
      <c r="D188">
        <v>13.6656</v>
      </c>
      <c r="E188">
        <v>11.310499999999999</v>
      </c>
      <c r="F188">
        <v>3.92889E-3</v>
      </c>
      <c r="G188" t="s">
        <v>10</v>
      </c>
      <c r="H188" s="103" t="s">
        <v>10</v>
      </c>
      <c r="J188">
        <f>VLOOKUP($B188,Totalt!$B$1:$BH$474,MATCH(J$2,Totalt!$B$1:$AZ$1,0),FALSE)</f>
        <v>10.180999999999999</v>
      </c>
      <c r="K188">
        <f>VLOOKUP($B188,Totalt!$B$1:$BH$474,MATCH(K$2,Totalt!$B$1:$AZ$1,0),FALSE)</f>
        <v>7</v>
      </c>
      <c r="M188" t="s">
        <v>622</v>
      </c>
      <c r="R188" t="s">
        <v>622</v>
      </c>
      <c r="S188" s="102" t="str">
        <f t="shared" si="4"/>
        <v>ja</v>
      </c>
      <c r="U188">
        <f t="shared" si="5"/>
        <v>154</v>
      </c>
    </row>
    <row r="189" spans="1:21" ht="15" customHeight="1" x14ac:dyDescent="0.25">
      <c r="A189" t="s">
        <v>268</v>
      </c>
      <c r="B189" t="s">
        <v>270</v>
      </c>
      <c r="C189">
        <v>8.9804599999999998E-2</v>
      </c>
      <c r="D189">
        <v>15.5671</v>
      </c>
      <c r="E189">
        <v>8.3708200000000001</v>
      </c>
      <c r="F189">
        <v>1.4124299999999999E-2</v>
      </c>
      <c r="G189" t="s">
        <v>10</v>
      </c>
      <c r="H189" s="103" t="s">
        <v>10</v>
      </c>
      <c r="J189">
        <f>VLOOKUP($B189,Totalt!$B$1:$BH$474,MATCH(J$2,Totalt!$B$1:$AZ$1,0),FALSE)</f>
        <v>12.036</v>
      </c>
      <c r="K189">
        <f>VLOOKUP($B189,Totalt!$B$1:$BH$474,MATCH(K$2,Totalt!$B$1:$AZ$1,0),FALSE)</f>
        <v>8.6999999999999993</v>
      </c>
      <c r="M189" t="s">
        <v>622</v>
      </c>
      <c r="R189" t="s">
        <v>622</v>
      </c>
      <c r="S189" s="102" t="str">
        <f t="shared" si="4"/>
        <v>ja</v>
      </c>
      <c r="U189">
        <f t="shared" si="5"/>
        <v>155</v>
      </c>
    </row>
    <row r="190" spans="1:21" ht="15" customHeight="1" x14ac:dyDescent="0.25">
      <c r="A190" t="s">
        <v>268</v>
      </c>
      <c r="B190" t="s">
        <v>271</v>
      </c>
      <c r="C190">
        <v>0.120058</v>
      </c>
      <c r="D190">
        <v>20.354099999999999</v>
      </c>
      <c r="E190">
        <v>10.6881</v>
      </c>
      <c r="F190">
        <v>1.7590100000000001E-2</v>
      </c>
      <c r="G190" t="s">
        <v>10</v>
      </c>
      <c r="H190" s="103" t="s">
        <v>10</v>
      </c>
      <c r="J190">
        <f>VLOOKUP($B190,Totalt!$B$1:$BH$474,MATCH(J$2,Totalt!$B$1:$AZ$1,0),FALSE)</f>
        <v>79.59</v>
      </c>
      <c r="K190">
        <f>VLOOKUP($B190,Totalt!$B$1:$BH$474,MATCH(K$2,Totalt!$B$1:$AZ$1,0),FALSE)</f>
        <v>52</v>
      </c>
      <c r="M190" t="s">
        <v>622</v>
      </c>
      <c r="R190" t="s">
        <v>622</v>
      </c>
      <c r="S190" s="102" t="str">
        <f t="shared" si="4"/>
        <v>ja</v>
      </c>
      <c r="U190">
        <f t="shared" si="5"/>
        <v>156</v>
      </c>
    </row>
    <row r="191" spans="1:21" ht="15" customHeight="1" x14ac:dyDescent="0.25">
      <c r="A191" t="s">
        <v>272</v>
      </c>
      <c r="B191" t="s">
        <v>273</v>
      </c>
      <c r="C191">
        <v>8.0852900000000005E-2</v>
      </c>
      <c r="D191">
        <v>18.2043</v>
      </c>
      <c r="E191">
        <v>1.79373</v>
      </c>
      <c r="F191">
        <v>5.1654600000000002E-2</v>
      </c>
      <c r="G191" t="s">
        <v>10</v>
      </c>
      <c r="H191" s="103" t="s">
        <v>10</v>
      </c>
      <c r="J191">
        <f>VLOOKUP($B191,Totalt!$B$1:$BH$474,MATCH(J$2,Totalt!$B$1:$AZ$1,0),FALSE)</f>
        <v>911.3540999999999</v>
      </c>
      <c r="K191">
        <f>VLOOKUP($B191,Totalt!$B$1:$BH$474,MATCH(K$2,Totalt!$B$1:$AZ$1,0),FALSE)</f>
        <v>743.5</v>
      </c>
      <c r="M191" t="s">
        <v>622</v>
      </c>
      <c r="R191" t="s">
        <v>622</v>
      </c>
      <c r="S191" s="102" t="str">
        <f t="shared" si="4"/>
        <v>ja</v>
      </c>
      <c r="U191">
        <f t="shared" si="5"/>
        <v>157</v>
      </c>
    </row>
    <row r="192" spans="1:21" ht="15" customHeight="1" x14ac:dyDescent="0.25">
      <c r="A192" t="s">
        <v>272</v>
      </c>
      <c r="B192" t="s">
        <v>274</v>
      </c>
      <c r="C192">
        <v>0.161469</v>
      </c>
      <c r="D192">
        <v>24.571899999999999</v>
      </c>
      <c r="E192">
        <v>14.4808</v>
      </c>
      <c r="F192">
        <v>4.1724600000000001E-2</v>
      </c>
      <c r="G192" t="s">
        <v>10</v>
      </c>
      <c r="H192" s="103" t="s">
        <v>10</v>
      </c>
      <c r="J192">
        <f>VLOOKUP($B192,Totalt!$B$1:$BH$474,MATCH(J$2,Totalt!$B$1:$AZ$1,0),FALSE)</f>
        <v>28.76</v>
      </c>
      <c r="K192">
        <f>VLOOKUP($B192,Totalt!$B$1:$BH$474,MATCH(K$2,Totalt!$B$1:$AZ$1,0),FALSE)</f>
        <v>21.1</v>
      </c>
      <c r="M192" t="s">
        <v>622</v>
      </c>
      <c r="R192" t="s">
        <v>622</v>
      </c>
      <c r="S192" s="102" t="str">
        <f t="shared" si="4"/>
        <v>ja</v>
      </c>
      <c r="U192">
        <f t="shared" si="5"/>
        <v>158</v>
      </c>
    </row>
    <row r="193" spans="1:21" ht="15" customHeight="1" x14ac:dyDescent="0.25">
      <c r="A193" t="s">
        <v>275</v>
      </c>
      <c r="B193" s="14" t="s">
        <v>993</v>
      </c>
      <c r="C193">
        <v>0</v>
      </c>
      <c r="D193">
        <v>0</v>
      </c>
      <c r="E193">
        <v>0</v>
      </c>
      <c r="F193">
        <v>0</v>
      </c>
      <c r="G193" t="s">
        <v>8</v>
      </c>
      <c r="H193" s="103" t="s">
        <v>8</v>
      </c>
      <c r="J193">
        <f>VLOOKUP($B193,Totalt!$B$1:$BH$474,MATCH(J$2,Totalt!$B$1:$AZ$1,0),FALSE)</f>
        <v>0</v>
      </c>
      <c r="K193" t="str">
        <f>VLOOKUP($B193,Totalt!$B$1:$BH$474,MATCH(K$2,Totalt!$B$1:$AZ$1,0),FALSE)</f>
        <v/>
      </c>
      <c r="M193" t="s">
        <v>622</v>
      </c>
      <c r="R193" t="s">
        <v>622</v>
      </c>
      <c r="S193" s="102" t="str">
        <f t="shared" si="4"/>
        <v>nej</v>
      </c>
      <c r="U193">
        <f t="shared" si="5"/>
        <v>158</v>
      </c>
    </row>
    <row r="194" spans="1:21" ht="15" customHeight="1" x14ac:dyDescent="0.25">
      <c r="A194" t="s">
        <v>277</v>
      </c>
      <c r="B194" t="s">
        <v>278</v>
      </c>
      <c r="C194">
        <v>8.8349800000000006E-2</v>
      </c>
      <c r="D194">
        <v>21.366299999999999</v>
      </c>
      <c r="E194">
        <v>7.9631699999999999</v>
      </c>
      <c r="F194">
        <v>1.00958E-2</v>
      </c>
      <c r="G194" t="s">
        <v>10</v>
      </c>
      <c r="H194" s="103" t="s">
        <v>10</v>
      </c>
      <c r="J194">
        <f>VLOOKUP($B194,Totalt!$B$1:$BH$474,MATCH(J$2,Totalt!$B$1:$AZ$1,0),FALSE)</f>
        <v>29.220000000000002</v>
      </c>
      <c r="K194">
        <f>VLOOKUP($B194,Totalt!$B$1:$BH$474,MATCH(K$2,Totalt!$B$1:$AZ$1,0),FALSE)</f>
        <v>22.3</v>
      </c>
      <c r="M194" t="s">
        <v>622</v>
      </c>
      <c r="R194" t="s">
        <v>622</v>
      </c>
      <c r="S194" s="102" t="str">
        <f t="shared" si="4"/>
        <v>ja</v>
      </c>
      <c r="U194">
        <f t="shared" si="5"/>
        <v>159</v>
      </c>
    </row>
    <row r="195" spans="1:21" ht="15" customHeight="1" x14ac:dyDescent="0.25">
      <c r="A195" t="s">
        <v>279</v>
      </c>
      <c r="B195" t="s">
        <v>280</v>
      </c>
      <c r="C195">
        <v>4.3905E-2</v>
      </c>
      <c r="D195">
        <v>12.8193</v>
      </c>
      <c r="E195">
        <v>9.4017099999999996</v>
      </c>
      <c r="F195">
        <v>1.7381899999999999E-3</v>
      </c>
      <c r="G195" t="s">
        <v>10</v>
      </c>
      <c r="H195" s="103" t="s">
        <v>10</v>
      </c>
      <c r="J195">
        <f>VLOOKUP($B195,Totalt!$B$1:$BH$474,MATCH(J$2,Totalt!$B$1:$AZ$1,0),FALSE)</f>
        <v>115.06177000000001</v>
      </c>
      <c r="K195">
        <f>VLOOKUP($B195,Totalt!$B$1:$BH$474,MATCH(K$2,Totalt!$B$1:$AZ$1,0),FALSE)</f>
        <v>69.8</v>
      </c>
      <c r="M195" t="s">
        <v>622</v>
      </c>
      <c r="R195" t="s">
        <v>622</v>
      </c>
      <c r="S195" s="102" t="str">
        <f t="shared" si="4"/>
        <v>ja</v>
      </c>
      <c r="U195">
        <f t="shared" si="5"/>
        <v>160</v>
      </c>
    </row>
    <row r="196" spans="1:21" ht="15" customHeight="1" x14ac:dyDescent="0.25">
      <c r="A196" t="s">
        <v>279</v>
      </c>
      <c r="B196" t="s">
        <v>281</v>
      </c>
      <c r="C196">
        <v>0.14554900000000001</v>
      </c>
      <c r="D196">
        <v>12.256600000000001</v>
      </c>
      <c r="E196">
        <v>14.9095</v>
      </c>
      <c r="F196">
        <v>1.79426E-2</v>
      </c>
      <c r="G196" t="s">
        <v>8</v>
      </c>
      <c r="H196" s="103" t="s">
        <v>10</v>
      </c>
      <c r="J196">
        <f>VLOOKUP($B196,Totalt!$B$1:$BH$474,MATCH(J$2,Totalt!$B$1:$AZ$1,0),FALSE)</f>
        <v>8.3600000000000012</v>
      </c>
      <c r="K196">
        <f>VLOOKUP($B196,Totalt!$B$1:$BH$474,MATCH(K$2,Totalt!$B$1:$AZ$1,0),FALSE)</f>
        <v>7.19</v>
      </c>
      <c r="M196" t="s">
        <v>622</v>
      </c>
      <c r="R196" t="s">
        <v>622</v>
      </c>
      <c r="S196" s="102" t="str">
        <f t="shared" ref="S196:S259" si="6">IF(N196="x","nej",
IF(O196="x","ja",
IF(H196="ja","ja","nej")))</f>
        <v>ja</v>
      </c>
      <c r="U196">
        <f t="shared" si="5"/>
        <v>161</v>
      </c>
    </row>
    <row r="197" spans="1:21" ht="15" customHeight="1" x14ac:dyDescent="0.25">
      <c r="A197" t="s">
        <v>279</v>
      </c>
      <c r="B197" t="s">
        <v>282</v>
      </c>
      <c r="C197">
        <v>0.142957</v>
      </c>
      <c r="D197">
        <v>9.9505400000000002</v>
      </c>
      <c r="E197">
        <v>15.6455</v>
      </c>
      <c r="F197">
        <v>9.1463399999999993E-3</v>
      </c>
      <c r="G197" t="s">
        <v>8</v>
      </c>
      <c r="H197" s="103" t="s">
        <v>10</v>
      </c>
      <c r="J197">
        <f>VLOOKUP($B197,Totalt!$B$1:$BH$474,MATCH(J$2,Totalt!$B$1:$AZ$1,0),FALSE)</f>
        <v>1.3120000000000001</v>
      </c>
      <c r="K197">
        <f>VLOOKUP($B197,Totalt!$B$1:$BH$474,MATCH(K$2,Totalt!$B$1:$AZ$1,0),FALSE)</f>
        <v>1.0549999999999999</v>
      </c>
      <c r="M197" t="s">
        <v>622</v>
      </c>
      <c r="R197" t="s">
        <v>622</v>
      </c>
      <c r="S197" s="102" t="str">
        <f t="shared" si="6"/>
        <v>ja</v>
      </c>
      <c r="U197">
        <f t="shared" ref="U197:U260" si="7">IF(ISERROR(S197),U196,IF(S197="ja",U196+1,U196))</f>
        <v>162</v>
      </c>
    </row>
    <row r="198" spans="1:21" ht="15" customHeight="1" x14ac:dyDescent="0.25">
      <c r="A198" t="s">
        <v>283</v>
      </c>
      <c r="B198" t="s">
        <v>284</v>
      </c>
      <c r="C198">
        <v>0.239651</v>
      </c>
      <c r="D198">
        <v>45.206000000000003</v>
      </c>
      <c r="E198">
        <v>15.097300000000001</v>
      </c>
      <c r="F198">
        <v>5.6231900000000001E-2</v>
      </c>
      <c r="G198" t="s">
        <v>8</v>
      </c>
      <c r="H198" s="103" t="s">
        <v>10</v>
      </c>
      <c r="J198">
        <f>VLOOKUP($B198,Totalt!$B$1:$BH$474,MATCH(J$2,Totalt!$B$1:$AZ$1,0),FALSE)</f>
        <v>21.742999999999999</v>
      </c>
      <c r="K198">
        <f>VLOOKUP($B198,Totalt!$B$1:$BH$474,MATCH(K$2,Totalt!$B$1:$AZ$1,0),FALSE)</f>
        <v>14.1</v>
      </c>
      <c r="M198" t="s">
        <v>622</v>
      </c>
      <c r="R198" t="s">
        <v>622</v>
      </c>
      <c r="S198" s="102" t="str">
        <f t="shared" si="6"/>
        <v>ja</v>
      </c>
      <c r="U198">
        <f t="shared" si="7"/>
        <v>163</v>
      </c>
    </row>
    <row r="199" spans="1:21" ht="15" customHeight="1" x14ac:dyDescent="0.25">
      <c r="A199" t="s">
        <v>285</v>
      </c>
      <c r="B199" t="s">
        <v>286</v>
      </c>
      <c r="C199">
        <v>0.211419</v>
      </c>
      <c r="D199">
        <v>75.310900000000004</v>
      </c>
      <c r="E199">
        <v>8.5073899999999991</v>
      </c>
      <c r="F199">
        <v>6.1955099999999999E-2</v>
      </c>
      <c r="G199" t="s">
        <v>10</v>
      </c>
      <c r="H199" s="103" t="s">
        <v>10</v>
      </c>
      <c r="J199">
        <f>VLOOKUP($B199,Totalt!$B$1:$BH$474,MATCH(J$2,Totalt!$B$1:$AZ$1,0),FALSE)</f>
        <v>201.05324000000002</v>
      </c>
      <c r="K199">
        <f>VLOOKUP($B199,Totalt!$B$1:$BH$474,MATCH(K$2,Totalt!$B$1:$AZ$1,0),FALSE)</f>
        <v>164.5</v>
      </c>
      <c r="M199" t="s">
        <v>622</v>
      </c>
      <c r="R199" t="s">
        <v>622</v>
      </c>
      <c r="S199" s="102" t="str">
        <f t="shared" si="6"/>
        <v>ja</v>
      </c>
      <c r="U199">
        <f t="shared" si="7"/>
        <v>164</v>
      </c>
    </row>
    <row r="200" spans="1:21" ht="15" customHeight="1" x14ac:dyDescent="0.25">
      <c r="A200" t="s">
        <v>287</v>
      </c>
      <c r="B200" t="s">
        <v>288</v>
      </c>
      <c r="C200">
        <v>0.119342</v>
      </c>
      <c r="D200">
        <v>17.527200000000001</v>
      </c>
      <c r="E200">
        <v>12.664999999999999</v>
      </c>
      <c r="F200">
        <v>5.9867499999999999E-3</v>
      </c>
      <c r="G200" t="s">
        <v>10</v>
      </c>
      <c r="H200" s="103" t="s">
        <v>10</v>
      </c>
      <c r="J200">
        <f>VLOOKUP($B200,Totalt!$B$1:$BH$474,MATCH(J$2,Totalt!$B$1:$AZ$1,0),FALSE)</f>
        <v>21.13</v>
      </c>
      <c r="K200">
        <f>VLOOKUP($B200,Totalt!$B$1:$BH$474,MATCH(K$2,Totalt!$B$1:$AZ$1,0),FALSE)</f>
        <v>15.5</v>
      </c>
      <c r="M200" t="s">
        <v>622</v>
      </c>
      <c r="R200" t="s">
        <v>622</v>
      </c>
      <c r="S200" s="102" t="str">
        <f t="shared" si="6"/>
        <v>ja</v>
      </c>
      <c r="U200">
        <f t="shared" si="7"/>
        <v>165</v>
      </c>
    </row>
    <row r="201" spans="1:21" ht="15" customHeight="1" x14ac:dyDescent="0.25">
      <c r="A201" t="s">
        <v>289</v>
      </c>
      <c r="B201" t="s">
        <v>290</v>
      </c>
      <c r="C201">
        <v>0</v>
      </c>
      <c r="D201">
        <v>0</v>
      </c>
      <c r="E201">
        <v>0</v>
      </c>
      <c r="F201">
        <v>0</v>
      </c>
      <c r="G201" t="s">
        <v>8</v>
      </c>
      <c r="H201" s="103" t="s">
        <v>8</v>
      </c>
      <c r="J201">
        <f>VLOOKUP($B201,Totalt!$B$1:$BH$474,MATCH(J$2,Totalt!$B$1:$AZ$1,0),FALSE)</f>
        <v>0</v>
      </c>
      <c r="K201" t="str">
        <f>VLOOKUP($B201,Totalt!$B$1:$BH$474,MATCH(K$2,Totalt!$B$1:$AZ$1,0),FALSE)</f>
        <v/>
      </c>
      <c r="M201" t="s">
        <v>622</v>
      </c>
      <c r="R201" t="s">
        <v>622</v>
      </c>
      <c r="S201" s="102" t="str">
        <f t="shared" si="6"/>
        <v>nej</v>
      </c>
      <c r="U201">
        <f t="shared" si="7"/>
        <v>165</v>
      </c>
    </row>
    <row r="202" spans="1:21" ht="15" customHeight="1" x14ac:dyDescent="0.25">
      <c r="A202" t="s">
        <v>291</v>
      </c>
      <c r="B202" t="s">
        <v>292</v>
      </c>
      <c r="C202">
        <v>0</v>
      </c>
      <c r="D202">
        <v>0</v>
      </c>
      <c r="E202">
        <v>0</v>
      </c>
      <c r="F202">
        <v>0</v>
      </c>
      <c r="G202" t="s">
        <v>10</v>
      </c>
      <c r="H202" s="103" t="s">
        <v>8</v>
      </c>
      <c r="J202">
        <f>VLOOKUP($B202,Totalt!$B$1:$BH$474,MATCH(J$2,Totalt!$B$1:$AZ$1,0),FALSE)</f>
        <v>0</v>
      </c>
      <c r="K202" t="str">
        <f>VLOOKUP($B202,Totalt!$B$1:$BH$474,MATCH(K$2,Totalt!$B$1:$AZ$1,0),FALSE)</f>
        <v/>
      </c>
      <c r="M202" t="s">
        <v>622</v>
      </c>
      <c r="R202" t="s">
        <v>622</v>
      </c>
      <c r="S202" s="102" t="str">
        <f t="shared" si="6"/>
        <v>nej</v>
      </c>
      <c r="U202">
        <f t="shared" si="7"/>
        <v>165</v>
      </c>
    </row>
    <row r="203" spans="1:21" ht="15" customHeight="1" x14ac:dyDescent="0.25">
      <c r="A203" t="s">
        <v>291</v>
      </c>
      <c r="B203" t="s">
        <v>293</v>
      </c>
      <c r="C203">
        <v>0.17877000000000001</v>
      </c>
      <c r="D203">
        <v>36.331099999999999</v>
      </c>
      <c r="E203">
        <v>9.5331600000000005</v>
      </c>
      <c r="F203">
        <v>2.3643999999999998E-2</v>
      </c>
      <c r="G203" t="s">
        <v>10</v>
      </c>
      <c r="H203" s="103" t="s">
        <v>10</v>
      </c>
      <c r="J203">
        <f>VLOOKUP($B203,Totalt!$B$1:$BH$474,MATCH(J$2,Totalt!$B$1:$AZ$1,0),FALSE)</f>
        <v>47.749999999999993</v>
      </c>
      <c r="K203">
        <f>VLOOKUP($B203,Totalt!$B$1:$BH$474,MATCH(K$2,Totalt!$B$1:$AZ$1,0),FALSE)</f>
        <v>34.4</v>
      </c>
      <c r="M203" t="s">
        <v>622</v>
      </c>
      <c r="R203" t="s">
        <v>622</v>
      </c>
      <c r="S203" s="102" t="str">
        <f t="shared" si="6"/>
        <v>ja</v>
      </c>
      <c r="U203">
        <f t="shared" si="7"/>
        <v>166</v>
      </c>
    </row>
    <row r="204" spans="1:21" ht="15" customHeight="1" x14ac:dyDescent="0.25">
      <c r="A204" t="s">
        <v>291</v>
      </c>
      <c r="B204" t="s">
        <v>294</v>
      </c>
      <c r="C204">
        <v>0.64980199999999999</v>
      </c>
      <c r="D204">
        <v>235.93100000000001</v>
      </c>
      <c r="E204">
        <v>25.6389</v>
      </c>
      <c r="F204">
        <v>2.1765699999999999E-2</v>
      </c>
      <c r="G204" t="s">
        <v>10</v>
      </c>
      <c r="H204" s="103" t="s">
        <v>10</v>
      </c>
      <c r="J204">
        <f>VLOOKUP($B204,Totalt!$B$1:$BH$474,MATCH(J$2,Totalt!$B$1:$AZ$1,0),FALSE)</f>
        <v>57.795000000000002</v>
      </c>
      <c r="K204">
        <f>VLOOKUP($B204,Totalt!$B$1:$BH$474,MATCH(K$2,Totalt!$B$1:$AZ$1,0),FALSE)</f>
        <v>40.5</v>
      </c>
      <c r="M204" t="s">
        <v>622</v>
      </c>
      <c r="R204" t="s">
        <v>622</v>
      </c>
      <c r="S204" s="102" t="str">
        <f t="shared" si="6"/>
        <v>ja</v>
      </c>
      <c r="U204">
        <f t="shared" si="7"/>
        <v>167</v>
      </c>
    </row>
    <row r="205" spans="1:21" ht="15" customHeight="1" x14ac:dyDescent="0.25">
      <c r="A205" t="s">
        <v>291</v>
      </c>
      <c r="B205" t="s">
        <v>295</v>
      </c>
      <c r="C205">
        <v>0.47559299999999999</v>
      </c>
      <c r="D205">
        <v>161.88800000000001</v>
      </c>
      <c r="E205">
        <v>12.504799999999999</v>
      </c>
      <c r="F205">
        <v>0.19966</v>
      </c>
      <c r="G205" t="s">
        <v>10</v>
      </c>
      <c r="H205" s="103" t="s">
        <v>10</v>
      </c>
      <c r="J205">
        <f>VLOOKUP($B205,Totalt!$B$1:$BH$474,MATCH(J$2,Totalt!$B$1:$AZ$1,0),FALSE)</f>
        <v>1841.8982400000004</v>
      </c>
      <c r="K205">
        <f>VLOOKUP($B205,Totalt!$B$1:$BH$474,MATCH(K$2,Totalt!$B$1:$AZ$1,0),FALSE)</f>
        <v>1360.5</v>
      </c>
      <c r="M205" t="s">
        <v>622</v>
      </c>
      <c r="R205" t="s">
        <v>622</v>
      </c>
      <c r="S205" s="102" t="str">
        <f t="shared" si="6"/>
        <v>ja</v>
      </c>
      <c r="U205">
        <f t="shared" si="7"/>
        <v>168</v>
      </c>
    </row>
    <row r="206" spans="1:21" ht="15" customHeight="1" x14ac:dyDescent="0.25">
      <c r="A206" t="s">
        <v>291</v>
      </c>
      <c r="B206" t="s">
        <v>296</v>
      </c>
      <c r="C206">
        <v>0.37994699999999998</v>
      </c>
      <c r="D206">
        <v>129.87700000000001</v>
      </c>
      <c r="E206">
        <v>10.981</v>
      </c>
      <c r="F206">
        <v>0.13941899999999999</v>
      </c>
      <c r="G206" t="s">
        <v>8</v>
      </c>
      <c r="H206" s="103" t="s">
        <v>10</v>
      </c>
      <c r="J206">
        <f>VLOOKUP($B206,Totalt!$B$1:$BH$474,MATCH(J$2,Totalt!$B$1:$AZ$1,0),FALSE)</f>
        <v>0.28408019900000003</v>
      </c>
      <c r="K206">
        <f>VLOOKUP($B206,Totalt!$B$1:$BH$474,MATCH(K$2,Totalt!$B$1:$AZ$1,0),FALSE)</f>
        <v>0.20008000000000001</v>
      </c>
      <c r="M206" t="s">
        <v>622</v>
      </c>
      <c r="R206" t="s">
        <v>622</v>
      </c>
      <c r="S206" s="102" t="str">
        <f t="shared" si="6"/>
        <v>ja</v>
      </c>
      <c r="U206">
        <f t="shared" si="7"/>
        <v>169</v>
      </c>
    </row>
    <row r="207" spans="1:21" ht="15" customHeight="1" x14ac:dyDescent="0.25">
      <c r="A207" t="s">
        <v>297</v>
      </c>
      <c r="B207" t="s">
        <v>298</v>
      </c>
      <c r="C207">
        <v>0.131437</v>
      </c>
      <c r="D207">
        <v>45.948799999999999</v>
      </c>
      <c r="E207">
        <v>7.5741899999999998</v>
      </c>
      <c r="F207">
        <v>4.4913000000000002E-3</v>
      </c>
      <c r="G207" t="s">
        <v>10</v>
      </c>
      <c r="H207" s="103" t="s">
        <v>10</v>
      </c>
      <c r="J207">
        <f>VLOOKUP($B207,Totalt!$B$1:$BH$474,MATCH(J$2,Totalt!$B$1:$AZ$1,0),FALSE)</f>
        <v>374.06393000000003</v>
      </c>
      <c r="K207">
        <f>VLOOKUP($B207,Totalt!$B$1:$BH$474,MATCH(K$2,Totalt!$B$1:$AZ$1,0),FALSE)</f>
        <v>382.19200000000001</v>
      </c>
      <c r="M207" t="s">
        <v>622</v>
      </c>
      <c r="R207" t="s">
        <v>622</v>
      </c>
      <c r="S207" s="102" t="str">
        <f t="shared" si="6"/>
        <v>ja</v>
      </c>
      <c r="U207">
        <f t="shared" si="7"/>
        <v>170</v>
      </c>
    </row>
    <row r="208" spans="1:21" ht="15" customHeight="1" x14ac:dyDescent="0.25">
      <c r="A208" t="s">
        <v>297</v>
      </c>
      <c r="B208" t="s">
        <v>299</v>
      </c>
      <c r="C208">
        <v>2.76227E-2</v>
      </c>
      <c r="D208">
        <v>7.8643000000000001</v>
      </c>
      <c r="E208">
        <v>4.2291600000000003</v>
      </c>
      <c r="F208">
        <v>0</v>
      </c>
      <c r="G208" t="s">
        <v>10</v>
      </c>
      <c r="H208" s="103" t="s">
        <v>10</v>
      </c>
      <c r="J208">
        <f>VLOOKUP($B208,Totalt!$B$1:$BH$474,MATCH(J$2,Totalt!$B$1:$AZ$1,0),FALSE)</f>
        <v>13.810071000000001</v>
      </c>
      <c r="K208">
        <f>VLOOKUP($B208,Totalt!$B$1:$BH$474,MATCH(K$2,Totalt!$B$1:$AZ$1,0),FALSE)</f>
        <v>12.811999999999999</v>
      </c>
      <c r="M208" t="s">
        <v>622</v>
      </c>
      <c r="R208" t="s">
        <v>622</v>
      </c>
      <c r="S208" s="102" t="str">
        <f t="shared" si="6"/>
        <v>ja</v>
      </c>
      <c r="U208">
        <f t="shared" si="7"/>
        <v>171</v>
      </c>
    </row>
    <row r="209" spans="1:21" ht="15" customHeight="1" x14ac:dyDescent="0.25">
      <c r="A209" t="s">
        <v>300</v>
      </c>
      <c r="B209" t="s">
        <v>301</v>
      </c>
      <c r="C209">
        <v>0.31456699999999999</v>
      </c>
      <c r="D209">
        <v>4.6563100000000004</v>
      </c>
      <c r="E209">
        <v>4.37296</v>
      </c>
      <c r="F209">
        <v>8.02603E-3</v>
      </c>
      <c r="G209" t="s">
        <v>8</v>
      </c>
      <c r="H209" s="103" t="s">
        <v>10</v>
      </c>
      <c r="J209">
        <f>VLOOKUP($B209,Totalt!$B$1:$BH$474,MATCH(J$2,Totalt!$B$1:$AZ$1,0),FALSE)</f>
        <v>1046.1595</v>
      </c>
      <c r="K209">
        <f>VLOOKUP($B209,Totalt!$B$1:$BH$474,MATCH(K$2,Totalt!$B$1:$AZ$1,0),FALSE)</f>
        <v>957.62</v>
      </c>
      <c r="M209" t="s">
        <v>622</v>
      </c>
      <c r="R209" t="s">
        <v>622</v>
      </c>
      <c r="S209" s="102" t="str">
        <f t="shared" si="6"/>
        <v>ja</v>
      </c>
      <c r="U209">
        <f t="shared" si="7"/>
        <v>172</v>
      </c>
    </row>
    <row r="210" spans="1:21" ht="15" customHeight="1" x14ac:dyDescent="0.25">
      <c r="A210" t="s">
        <v>302</v>
      </c>
      <c r="B210" t="s">
        <v>303</v>
      </c>
      <c r="C210">
        <v>8.1451400000000004E-3</v>
      </c>
      <c r="D210">
        <v>1.6768799999999999</v>
      </c>
      <c r="E210">
        <v>4.2957799999999999E-3</v>
      </c>
      <c r="F210">
        <v>1.84034E-3</v>
      </c>
      <c r="G210" t="s">
        <v>10</v>
      </c>
      <c r="H210" s="103" t="s">
        <v>10</v>
      </c>
      <c r="J210">
        <f>VLOOKUP($B210,Totalt!$B$1:$BH$474,MATCH(J$2,Totalt!$B$1:$AZ$1,0),FALSE)</f>
        <v>16.573</v>
      </c>
      <c r="K210">
        <f>VLOOKUP($B210,Totalt!$B$1:$BH$474,MATCH(K$2,Totalt!$B$1:$AZ$1,0),FALSE)</f>
        <v>14.896000000000001</v>
      </c>
      <c r="M210" t="s">
        <v>622</v>
      </c>
      <c r="R210" t="s">
        <v>622</v>
      </c>
      <c r="S210" s="102" t="str">
        <f t="shared" si="6"/>
        <v>ja</v>
      </c>
      <c r="U210">
        <f t="shared" si="7"/>
        <v>173</v>
      </c>
    </row>
    <row r="211" spans="1:21" ht="15" customHeight="1" x14ac:dyDescent="0.25">
      <c r="A211" t="s">
        <v>302</v>
      </c>
      <c r="B211" t="s">
        <v>304</v>
      </c>
      <c r="C211">
        <v>0.118107</v>
      </c>
      <c r="D211">
        <v>26.7559</v>
      </c>
      <c r="E211">
        <v>6.2835799999999997</v>
      </c>
      <c r="F211">
        <v>1.85226E-2</v>
      </c>
      <c r="G211" t="s">
        <v>10</v>
      </c>
      <c r="H211" s="103" t="s">
        <v>10</v>
      </c>
      <c r="J211">
        <f>VLOOKUP($B211,Totalt!$B$1:$BH$474,MATCH(J$2,Totalt!$B$1:$AZ$1,0),FALSE)</f>
        <v>133.41881999999998</v>
      </c>
      <c r="K211">
        <f>VLOOKUP($B211,Totalt!$B$1:$BH$474,MATCH(K$2,Totalt!$B$1:$AZ$1,0),FALSE)</f>
        <v>115.727</v>
      </c>
      <c r="M211" t="s">
        <v>622</v>
      </c>
      <c r="R211" t="s">
        <v>622</v>
      </c>
      <c r="S211" s="102" t="str">
        <f t="shared" si="6"/>
        <v>ja</v>
      </c>
      <c r="U211">
        <f t="shared" si="7"/>
        <v>174</v>
      </c>
    </row>
    <row r="212" spans="1:21" ht="15" customHeight="1" x14ac:dyDescent="0.25">
      <c r="A212" t="s">
        <v>302</v>
      </c>
      <c r="B212" t="s">
        <v>305</v>
      </c>
      <c r="C212">
        <v>0.28369499999999997</v>
      </c>
      <c r="D212">
        <v>63.750399999999999</v>
      </c>
      <c r="E212">
        <v>9.4823799999999991</v>
      </c>
      <c r="F212">
        <v>6.2579499999999996E-2</v>
      </c>
      <c r="G212" t="s">
        <v>10</v>
      </c>
      <c r="H212" s="103" t="s">
        <v>10</v>
      </c>
      <c r="J212">
        <f>VLOOKUP($B212,Totalt!$B$1:$BH$474,MATCH(J$2,Totalt!$B$1:$AZ$1,0),FALSE)</f>
        <v>27.998000000000001</v>
      </c>
      <c r="K212">
        <f>VLOOKUP($B212,Totalt!$B$1:$BH$474,MATCH(K$2,Totalt!$B$1:$AZ$1,0),FALSE)</f>
        <v>18.050999999999998</v>
      </c>
      <c r="M212" t="s">
        <v>622</v>
      </c>
      <c r="R212" t="s">
        <v>622</v>
      </c>
      <c r="S212" s="102" t="str">
        <f t="shared" si="6"/>
        <v>ja</v>
      </c>
      <c r="U212">
        <f t="shared" si="7"/>
        <v>175</v>
      </c>
    </row>
    <row r="213" spans="1:21" ht="15" customHeight="1" x14ac:dyDescent="0.25">
      <c r="A213" t="s">
        <v>306</v>
      </c>
      <c r="B213" t="s">
        <v>307</v>
      </c>
      <c r="C213">
        <v>0.11862499999999999</v>
      </c>
      <c r="D213">
        <v>28.211200000000002</v>
      </c>
      <c r="E213">
        <v>8.5072500000000009</v>
      </c>
      <c r="F213">
        <v>2.3841999999999999E-2</v>
      </c>
      <c r="G213" t="s">
        <v>10</v>
      </c>
      <c r="H213" s="103" t="s">
        <v>10</v>
      </c>
      <c r="J213">
        <f>VLOOKUP($B213,Totalt!$B$1:$BH$474,MATCH(J$2,Totalt!$B$1:$AZ$1,0),FALSE)</f>
        <v>147.98612</v>
      </c>
      <c r="K213">
        <f>VLOOKUP($B213,Totalt!$B$1:$BH$474,MATCH(K$2,Totalt!$B$1:$AZ$1,0),FALSE)</f>
        <v>120.3</v>
      </c>
      <c r="M213" t="s">
        <v>622</v>
      </c>
      <c r="R213" t="s">
        <v>622</v>
      </c>
      <c r="S213" s="102" t="str">
        <f t="shared" si="6"/>
        <v>ja</v>
      </c>
      <c r="U213">
        <f t="shared" si="7"/>
        <v>176</v>
      </c>
    </row>
    <row r="214" spans="1:21" ht="15" customHeight="1" x14ac:dyDescent="0.25">
      <c r="A214" t="s">
        <v>308</v>
      </c>
      <c r="B214" t="s">
        <v>309</v>
      </c>
      <c r="C214">
        <v>0.20763400000000001</v>
      </c>
      <c r="D214">
        <v>13.347899999999999</v>
      </c>
      <c r="E214">
        <v>17.027100000000001</v>
      </c>
      <c r="F214">
        <v>1.6778499999999998E-2</v>
      </c>
      <c r="G214" t="s">
        <v>10</v>
      </c>
      <c r="H214" s="103" t="s">
        <v>10</v>
      </c>
      <c r="J214">
        <f>VLOOKUP($B214,Totalt!$B$1:$BH$474,MATCH(J$2,Totalt!$B$1:$AZ$1,0),FALSE)</f>
        <v>2.3840000000000003</v>
      </c>
      <c r="K214">
        <f>VLOOKUP($B214,Totalt!$B$1:$BH$474,MATCH(K$2,Totalt!$B$1:$AZ$1,0),FALSE)</f>
        <v>1.8129999999999999</v>
      </c>
      <c r="M214" t="s">
        <v>622</v>
      </c>
      <c r="R214" t="s">
        <v>622</v>
      </c>
      <c r="S214" s="102" t="str">
        <f t="shared" si="6"/>
        <v>ja</v>
      </c>
      <c r="U214">
        <f t="shared" si="7"/>
        <v>177</v>
      </c>
    </row>
    <row r="215" spans="1:21" ht="15" customHeight="1" x14ac:dyDescent="0.25">
      <c r="A215" t="s">
        <v>308</v>
      </c>
      <c r="B215" t="s">
        <v>310</v>
      </c>
      <c r="C215">
        <v>0.21174200000000001</v>
      </c>
      <c r="D215">
        <v>39.998100000000001</v>
      </c>
      <c r="E215">
        <v>10.666700000000001</v>
      </c>
      <c r="F215">
        <v>7.4909000000000003E-2</v>
      </c>
      <c r="G215" t="s">
        <v>10</v>
      </c>
      <c r="H215" s="103" t="s">
        <v>10</v>
      </c>
      <c r="J215">
        <f>VLOOKUP($B215,Totalt!$B$1:$BH$474,MATCH(J$2,Totalt!$B$1:$AZ$1,0),FALSE)</f>
        <v>14.017000000000001</v>
      </c>
      <c r="K215">
        <f>VLOOKUP($B215,Totalt!$B$1:$BH$474,MATCH(K$2,Totalt!$B$1:$AZ$1,0),FALSE)</f>
        <v>9.7029999999999994</v>
      </c>
      <c r="M215" t="s">
        <v>622</v>
      </c>
      <c r="R215" t="s">
        <v>622</v>
      </c>
      <c r="S215" s="102" t="str">
        <f t="shared" si="6"/>
        <v>ja</v>
      </c>
      <c r="U215">
        <f t="shared" si="7"/>
        <v>178</v>
      </c>
    </row>
    <row r="216" spans="1:21" ht="15" customHeight="1" x14ac:dyDescent="0.25">
      <c r="A216" t="s">
        <v>308</v>
      </c>
      <c r="B216" t="s">
        <v>311</v>
      </c>
      <c r="C216">
        <v>0.10459</v>
      </c>
      <c r="D216">
        <v>11.4359</v>
      </c>
      <c r="E216">
        <v>6.1388499999999997</v>
      </c>
      <c r="F216">
        <v>1.29298E-2</v>
      </c>
      <c r="G216" t="s">
        <v>10</v>
      </c>
      <c r="H216" s="103" t="s">
        <v>10</v>
      </c>
      <c r="J216">
        <f>VLOOKUP($B216,Totalt!$B$1:$BH$474,MATCH(J$2,Totalt!$B$1:$AZ$1,0),FALSE)</f>
        <v>153.67563000000001</v>
      </c>
      <c r="K216">
        <f>VLOOKUP($B216,Totalt!$B$1:$BH$474,MATCH(K$2,Totalt!$B$1:$AZ$1,0),FALSE)</f>
        <v>143.143</v>
      </c>
      <c r="M216" t="s">
        <v>622</v>
      </c>
      <c r="R216" t="s">
        <v>622</v>
      </c>
      <c r="S216" s="102" t="str">
        <f t="shared" si="6"/>
        <v>ja</v>
      </c>
      <c r="U216">
        <f t="shared" si="7"/>
        <v>179</v>
      </c>
    </row>
    <row r="217" spans="1:21" ht="15" customHeight="1" x14ac:dyDescent="0.25">
      <c r="A217" t="s">
        <v>312</v>
      </c>
      <c r="B217" t="s">
        <v>313</v>
      </c>
      <c r="C217">
        <v>0.148537</v>
      </c>
      <c r="D217">
        <v>36.045900000000003</v>
      </c>
      <c r="E217">
        <v>9.6069800000000001</v>
      </c>
      <c r="F217">
        <v>4.0887600000000003E-2</v>
      </c>
      <c r="G217" t="s">
        <v>10</v>
      </c>
      <c r="H217" s="103" t="s">
        <v>10</v>
      </c>
      <c r="J217">
        <f>VLOOKUP($B217,Totalt!$B$1:$BH$474,MATCH(J$2,Totalt!$B$1:$AZ$1,0),FALSE)</f>
        <v>51.078999999999994</v>
      </c>
      <c r="K217">
        <f>VLOOKUP($B217,Totalt!$B$1:$BH$474,MATCH(K$2,Totalt!$B$1:$AZ$1,0),FALSE)</f>
        <v>38.241</v>
      </c>
      <c r="M217" t="s">
        <v>622</v>
      </c>
      <c r="R217" t="s">
        <v>622</v>
      </c>
      <c r="S217" s="102" t="str">
        <f t="shared" si="6"/>
        <v>ja</v>
      </c>
      <c r="U217">
        <f t="shared" si="7"/>
        <v>180</v>
      </c>
    </row>
    <row r="218" spans="1:21" ht="15" customHeight="1" x14ac:dyDescent="0.25">
      <c r="A218" t="s">
        <v>314</v>
      </c>
      <c r="B218" t="s">
        <v>315</v>
      </c>
      <c r="C218">
        <v>6.8764500000000006E-2</v>
      </c>
      <c r="D218">
        <v>11.06</v>
      </c>
      <c r="E218">
        <v>8.4918700000000005</v>
      </c>
      <c r="F218">
        <v>8.6956499999999992E-3</v>
      </c>
      <c r="G218" t="s">
        <v>8</v>
      </c>
      <c r="H218" s="103" t="s">
        <v>10</v>
      </c>
      <c r="J218">
        <f>VLOOKUP($B218,Totalt!$B$1:$BH$474,MATCH(J$2,Totalt!$B$1:$AZ$1,0),FALSE)</f>
        <v>149.5</v>
      </c>
      <c r="K218">
        <f>VLOOKUP($B218,Totalt!$B$1:$BH$474,MATCH(K$2,Totalt!$B$1:$AZ$1,0),FALSE)</f>
        <v>120.6</v>
      </c>
      <c r="M218" t="s">
        <v>622</v>
      </c>
      <c r="R218" t="s">
        <v>622</v>
      </c>
      <c r="S218" s="102" t="str">
        <f t="shared" si="6"/>
        <v>ja</v>
      </c>
      <c r="U218">
        <f t="shared" si="7"/>
        <v>181</v>
      </c>
    </row>
    <row r="219" spans="1:21" ht="15" customHeight="1" x14ac:dyDescent="0.25">
      <c r="A219" t="s">
        <v>316</v>
      </c>
      <c r="B219" t="s">
        <v>317</v>
      </c>
      <c r="C219">
        <v>7.0800000000000002E-2</v>
      </c>
      <c r="D219">
        <v>14.5021</v>
      </c>
      <c r="E219">
        <v>0</v>
      </c>
      <c r="F219">
        <v>1.39968E-2</v>
      </c>
      <c r="G219" t="s">
        <v>8</v>
      </c>
      <c r="H219" s="103" t="s">
        <v>10</v>
      </c>
      <c r="J219">
        <f>VLOOKUP($B219,Totalt!$B$1:$BH$474,MATCH(J$2,Totalt!$B$1:$AZ$1,0),FALSE)</f>
        <v>91.713999999999999</v>
      </c>
      <c r="K219">
        <f>VLOOKUP($B219,Totalt!$B$1:$BH$474,MATCH(K$2,Totalt!$B$1:$AZ$1,0),FALSE)</f>
        <v>77.8</v>
      </c>
      <c r="M219" t="s">
        <v>622</v>
      </c>
      <c r="R219" t="s">
        <v>622</v>
      </c>
      <c r="S219" s="102" t="str">
        <f t="shared" si="6"/>
        <v>ja</v>
      </c>
      <c r="U219">
        <f t="shared" si="7"/>
        <v>182</v>
      </c>
    </row>
    <row r="220" spans="1:21" ht="15" customHeight="1" x14ac:dyDescent="0.25">
      <c r="A220" t="s">
        <v>318</v>
      </c>
      <c r="B220" t="s">
        <v>319</v>
      </c>
      <c r="C220">
        <v>0</v>
      </c>
      <c r="D220">
        <v>0</v>
      </c>
      <c r="E220">
        <v>0</v>
      </c>
      <c r="F220">
        <v>0</v>
      </c>
      <c r="G220" t="s">
        <v>8</v>
      </c>
      <c r="H220" s="103" t="s">
        <v>8</v>
      </c>
      <c r="J220">
        <f>VLOOKUP($B220,Totalt!$B$1:$BH$474,MATCH(J$2,Totalt!$B$1:$AZ$1,0),FALSE)</f>
        <v>0</v>
      </c>
      <c r="K220" t="str">
        <f>VLOOKUP($B220,Totalt!$B$1:$BH$474,MATCH(K$2,Totalt!$B$1:$AZ$1,0),FALSE)</f>
        <v/>
      </c>
      <c r="M220" t="s">
        <v>622</v>
      </c>
      <c r="R220" t="s">
        <v>622</v>
      </c>
      <c r="S220" s="102" t="str">
        <f t="shared" si="6"/>
        <v>nej</v>
      </c>
      <c r="U220">
        <f t="shared" si="7"/>
        <v>182</v>
      </c>
    </row>
    <row r="221" spans="1:21" ht="15" customHeight="1" x14ac:dyDescent="0.25">
      <c r="A221" t="s">
        <v>320</v>
      </c>
      <c r="B221" t="s">
        <v>321</v>
      </c>
      <c r="C221">
        <v>8.3598800000000001E-2</v>
      </c>
      <c r="D221">
        <v>20.131699999999999</v>
      </c>
      <c r="E221">
        <v>6.0322899999999997</v>
      </c>
      <c r="F221">
        <v>1.949E-2</v>
      </c>
      <c r="G221" t="s">
        <v>8</v>
      </c>
      <c r="H221" s="103" t="s">
        <v>10</v>
      </c>
      <c r="J221">
        <f>VLOOKUP($B221,Totalt!$B$1:$BH$474,MATCH(J$2,Totalt!$B$1:$AZ$1,0),FALSE)</f>
        <v>55.721000000000004</v>
      </c>
      <c r="K221">
        <f>VLOOKUP($B221,Totalt!$B$1:$BH$474,MATCH(K$2,Totalt!$B$1:$AZ$1,0),FALSE)</f>
        <v>41.8</v>
      </c>
      <c r="M221" t="s">
        <v>622</v>
      </c>
      <c r="R221" t="s">
        <v>622</v>
      </c>
      <c r="S221" s="102" t="str">
        <f t="shared" si="6"/>
        <v>ja</v>
      </c>
      <c r="U221">
        <f t="shared" si="7"/>
        <v>183</v>
      </c>
    </row>
    <row r="222" spans="1:21" ht="15" customHeight="1" x14ac:dyDescent="0.25">
      <c r="A222" t="s">
        <v>322</v>
      </c>
      <c r="B222" t="s">
        <v>323</v>
      </c>
      <c r="C222">
        <v>0.44487300000000002</v>
      </c>
      <c r="D222">
        <v>70.754900000000006</v>
      </c>
      <c r="E222">
        <v>15.9276</v>
      </c>
      <c r="F222">
        <v>5.4323299999999998E-2</v>
      </c>
      <c r="G222" t="s">
        <v>10</v>
      </c>
      <c r="H222" s="103" t="s">
        <v>10</v>
      </c>
      <c r="J222">
        <f>VLOOKUP($B222,Totalt!$B$1:$BH$474,MATCH(J$2,Totalt!$B$1:$AZ$1,0),FALSE)</f>
        <v>7.9799999999999995</v>
      </c>
      <c r="K222">
        <f>VLOOKUP($B222,Totalt!$B$1:$BH$474,MATCH(K$2,Totalt!$B$1:$AZ$1,0),FALSE)</f>
        <v>5.89</v>
      </c>
      <c r="M222" t="s">
        <v>622</v>
      </c>
      <c r="R222" t="s">
        <v>622</v>
      </c>
      <c r="S222" s="102" t="str">
        <f t="shared" si="6"/>
        <v>ja</v>
      </c>
      <c r="U222">
        <f t="shared" si="7"/>
        <v>184</v>
      </c>
    </row>
    <row r="223" spans="1:21" ht="15" customHeight="1" x14ac:dyDescent="0.25">
      <c r="A223" t="s">
        <v>322</v>
      </c>
      <c r="B223" t="s">
        <v>324</v>
      </c>
      <c r="C223">
        <v>4.3664700000000001E-2</v>
      </c>
      <c r="D223">
        <v>9.4275699999999993</v>
      </c>
      <c r="E223">
        <v>0.34161000000000002</v>
      </c>
      <c r="F223">
        <v>1.35519E-2</v>
      </c>
      <c r="G223" t="s">
        <v>10</v>
      </c>
      <c r="H223" s="103" t="s">
        <v>10</v>
      </c>
      <c r="J223">
        <f>VLOOKUP($B223,Totalt!$B$1:$BH$474,MATCH(J$2,Totalt!$B$1:$AZ$1,0),FALSE)</f>
        <v>272.02735000000001</v>
      </c>
      <c r="K223">
        <f>VLOOKUP($B223,Totalt!$B$1:$BH$474,MATCH(K$2,Totalt!$B$1:$AZ$1,0),FALSE)</f>
        <v>217.47</v>
      </c>
      <c r="M223" t="s">
        <v>622</v>
      </c>
      <c r="R223" t="s">
        <v>622</v>
      </c>
      <c r="S223" s="102" t="str">
        <f t="shared" si="6"/>
        <v>ja</v>
      </c>
      <c r="U223">
        <f t="shared" si="7"/>
        <v>185</v>
      </c>
    </row>
    <row r="224" spans="1:21" ht="15" customHeight="1" x14ac:dyDescent="0.25">
      <c r="A224" t="s">
        <v>322</v>
      </c>
      <c r="B224" t="s">
        <v>325</v>
      </c>
      <c r="C224">
        <v>0.11465</v>
      </c>
      <c r="D224">
        <v>27.598600000000001</v>
      </c>
      <c r="E224">
        <v>10.114800000000001</v>
      </c>
      <c r="F224">
        <v>1.1061400000000001E-2</v>
      </c>
      <c r="G224" t="s">
        <v>10</v>
      </c>
      <c r="H224" s="103" t="s">
        <v>10</v>
      </c>
      <c r="J224">
        <f>VLOOKUP($B224,Totalt!$B$1:$BH$474,MATCH(J$2,Totalt!$B$1:$AZ$1,0),FALSE)</f>
        <v>1.9690100000000001</v>
      </c>
      <c r="K224">
        <f>VLOOKUP($B224,Totalt!$B$1:$BH$474,MATCH(K$2,Totalt!$B$1:$AZ$1,0),FALSE)</f>
        <v>1.32</v>
      </c>
      <c r="M224" t="s">
        <v>622</v>
      </c>
      <c r="R224" t="s">
        <v>622</v>
      </c>
      <c r="S224" s="102" t="str">
        <f t="shared" si="6"/>
        <v>ja</v>
      </c>
      <c r="U224">
        <f t="shared" si="7"/>
        <v>186</v>
      </c>
    </row>
    <row r="225" spans="1:21" ht="15" customHeight="1" x14ac:dyDescent="0.25">
      <c r="A225" t="s">
        <v>322</v>
      </c>
      <c r="B225" t="s">
        <v>326</v>
      </c>
      <c r="C225">
        <v>0.63708799999999999</v>
      </c>
      <c r="D225">
        <v>112.51300000000001</v>
      </c>
      <c r="E225">
        <v>15.237</v>
      </c>
      <c r="F225">
        <v>0.100189</v>
      </c>
      <c r="G225" t="s">
        <v>10</v>
      </c>
      <c r="H225" s="103" t="s">
        <v>10</v>
      </c>
      <c r="J225">
        <f>VLOOKUP($B225,Totalt!$B$1:$BH$474,MATCH(J$2,Totalt!$B$1:$AZ$1,0),FALSE)</f>
        <v>2.645</v>
      </c>
      <c r="K225">
        <f>VLOOKUP($B225,Totalt!$B$1:$BH$474,MATCH(K$2,Totalt!$B$1:$AZ$1,0),FALSE)</f>
        <v>1.94</v>
      </c>
      <c r="M225" t="s">
        <v>622</v>
      </c>
      <c r="R225" t="s">
        <v>622</v>
      </c>
      <c r="S225" s="102" t="str">
        <f t="shared" si="6"/>
        <v>ja</v>
      </c>
      <c r="U225">
        <f t="shared" si="7"/>
        <v>187</v>
      </c>
    </row>
    <row r="226" spans="1:21" ht="15" customHeight="1" x14ac:dyDescent="0.25">
      <c r="A226" t="s">
        <v>327</v>
      </c>
      <c r="B226" s="11" t="s">
        <v>992</v>
      </c>
      <c r="C226">
        <v>0</v>
      </c>
      <c r="D226">
        <v>0</v>
      </c>
      <c r="E226">
        <v>0</v>
      </c>
      <c r="F226">
        <v>0</v>
      </c>
      <c r="G226" t="s">
        <v>8</v>
      </c>
      <c r="H226" s="103" t="s">
        <v>8</v>
      </c>
      <c r="J226">
        <f>VLOOKUP($B226,Totalt!$B$1:$BH$474,MATCH(J$2,Totalt!$B$1:$AZ$1,0),FALSE)</f>
        <v>0</v>
      </c>
      <c r="K226" t="str">
        <f>VLOOKUP($B226,Totalt!$B$1:$BH$474,MATCH(K$2,Totalt!$B$1:$AZ$1,0),FALSE)</f>
        <v/>
      </c>
      <c r="M226" t="s">
        <v>622</v>
      </c>
      <c r="R226" t="s">
        <v>622</v>
      </c>
      <c r="S226" s="102" t="str">
        <f t="shared" si="6"/>
        <v>nej</v>
      </c>
      <c r="U226">
        <f t="shared" si="7"/>
        <v>187</v>
      </c>
    </row>
    <row r="227" spans="1:21" ht="15" customHeight="1" x14ac:dyDescent="0.25">
      <c r="A227" t="s">
        <v>329</v>
      </c>
      <c r="B227" t="s">
        <v>330</v>
      </c>
      <c r="C227">
        <v>0</v>
      </c>
      <c r="D227">
        <v>0</v>
      </c>
      <c r="E227">
        <v>0</v>
      </c>
      <c r="F227">
        <v>0</v>
      </c>
      <c r="G227" t="s">
        <v>8</v>
      </c>
      <c r="H227" s="103" t="s">
        <v>8</v>
      </c>
      <c r="J227">
        <f>VLOOKUP($B227,Totalt!$B$1:$BH$474,MATCH(J$2,Totalt!$B$1:$AZ$1,0),FALSE)</f>
        <v>0</v>
      </c>
      <c r="K227" t="str">
        <f>VLOOKUP($B227,Totalt!$B$1:$BH$474,MATCH(K$2,Totalt!$B$1:$AZ$1,0),FALSE)</f>
        <v/>
      </c>
      <c r="M227" t="s">
        <v>622</v>
      </c>
      <c r="R227" t="s">
        <v>622</v>
      </c>
      <c r="S227" s="102" t="str">
        <f t="shared" si="6"/>
        <v>nej</v>
      </c>
      <c r="U227">
        <f t="shared" si="7"/>
        <v>187</v>
      </c>
    </row>
    <row r="228" spans="1:21" ht="15" customHeight="1" x14ac:dyDescent="0.25">
      <c r="A228" t="s">
        <v>331</v>
      </c>
      <c r="B228" t="s">
        <v>332</v>
      </c>
      <c r="C228">
        <v>0.13345599999999999</v>
      </c>
      <c r="D228">
        <v>27.389700000000001</v>
      </c>
      <c r="E228">
        <v>9.0706900000000008</v>
      </c>
      <c r="F228">
        <v>3.7523399999999998E-2</v>
      </c>
      <c r="G228" t="s">
        <v>10</v>
      </c>
      <c r="H228" s="103" t="s">
        <v>10</v>
      </c>
      <c r="J228">
        <f>VLOOKUP($B228,Totalt!$B$1:$BH$474,MATCH(J$2,Totalt!$B$1:$AZ$1,0),FALSE)</f>
        <v>45.910000000000004</v>
      </c>
      <c r="K228">
        <f>VLOOKUP($B228,Totalt!$B$1:$BH$474,MATCH(K$2,Totalt!$B$1:$AZ$1,0),FALSE)</f>
        <v>38.555</v>
      </c>
      <c r="M228" t="s">
        <v>622</v>
      </c>
      <c r="R228" t="s">
        <v>622</v>
      </c>
      <c r="S228" s="102" t="str">
        <f t="shared" si="6"/>
        <v>ja</v>
      </c>
      <c r="U228">
        <f t="shared" si="7"/>
        <v>188</v>
      </c>
    </row>
    <row r="229" spans="1:21" ht="15" customHeight="1" x14ac:dyDescent="0.25">
      <c r="A229" t="s">
        <v>331</v>
      </c>
      <c r="B229" t="s">
        <v>333</v>
      </c>
      <c r="C229">
        <v>8.9735700000000002E-2</v>
      </c>
      <c r="D229">
        <v>21.729199999999999</v>
      </c>
      <c r="E229">
        <v>7.3225800000000003</v>
      </c>
      <c r="F229">
        <v>1.7736200000000001E-2</v>
      </c>
      <c r="G229" t="s">
        <v>8</v>
      </c>
      <c r="H229" s="103" t="s">
        <v>10</v>
      </c>
      <c r="J229">
        <f>VLOOKUP($B229,Totalt!$B$1:$BH$474,MATCH(J$2,Totalt!$B$1:$AZ$1,0),FALSE)</f>
        <v>56.1</v>
      </c>
      <c r="K229">
        <f>VLOOKUP($B229,Totalt!$B$1:$BH$474,MATCH(K$2,Totalt!$B$1:$AZ$1,0),FALSE)</f>
        <v>45.4</v>
      </c>
      <c r="M229" t="s">
        <v>622</v>
      </c>
      <c r="R229" t="s">
        <v>622</v>
      </c>
      <c r="S229" s="102" t="str">
        <f t="shared" si="6"/>
        <v>ja</v>
      </c>
      <c r="U229">
        <f t="shared" si="7"/>
        <v>189</v>
      </c>
    </row>
    <row r="230" spans="1:21" ht="15" customHeight="1" x14ac:dyDescent="0.25">
      <c r="A230" t="s">
        <v>331</v>
      </c>
      <c r="B230" t="s">
        <v>334</v>
      </c>
      <c r="C230">
        <v>0.14970800000000001</v>
      </c>
      <c r="D230">
        <v>35.703099999999999</v>
      </c>
      <c r="E230">
        <v>9.0071899999999996</v>
      </c>
      <c r="F230">
        <v>4.3721999999999997E-2</v>
      </c>
      <c r="G230" t="s">
        <v>8</v>
      </c>
      <c r="H230" s="103" t="s">
        <v>10</v>
      </c>
      <c r="J230">
        <f>VLOOKUP($B230,Totalt!$B$1:$BH$474,MATCH(J$2,Totalt!$B$1:$AZ$1,0),FALSE)</f>
        <v>22.299999999999997</v>
      </c>
      <c r="K230">
        <f>VLOOKUP($B230,Totalt!$B$1:$BH$474,MATCH(K$2,Totalt!$B$1:$AZ$1,0),FALSE)</f>
        <v>17.100000000000001</v>
      </c>
      <c r="M230" t="s">
        <v>622</v>
      </c>
      <c r="R230" t="s">
        <v>622</v>
      </c>
      <c r="S230" s="102" t="str">
        <f t="shared" si="6"/>
        <v>ja</v>
      </c>
      <c r="U230">
        <f t="shared" si="7"/>
        <v>190</v>
      </c>
    </row>
    <row r="231" spans="1:21" ht="15" customHeight="1" x14ac:dyDescent="0.25">
      <c r="A231" t="s">
        <v>331</v>
      </c>
      <c r="B231" t="s">
        <v>335</v>
      </c>
      <c r="C231">
        <v>0.12979399999999999</v>
      </c>
      <c r="D231">
        <v>31.404199999999999</v>
      </c>
      <c r="E231">
        <v>10.0831</v>
      </c>
      <c r="F231">
        <v>2.2301700000000001E-2</v>
      </c>
      <c r="G231" t="s">
        <v>8</v>
      </c>
      <c r="H231" s="103" t="s">
        <v>10</v>
      </c>
      <c r="J231">
        <f>VLOOKUP($B231,Totalt!$B$1:$BH$474,MATCH(J$2,Totalt!$B$1:$AZ$1,0),FALSE)</f>
        <v>41.23</v>
      </c>
      <c r="K231">
        <f>VLOOKUP($B231,Totalt!$B$1:$BH$474,MATCH(K$2,Totalt!$B$1:$AZ$1,0),FALSE)</f>
        <v>25.3</v>
      </c>
      <c r="M231" t="s">
        <v>622</v>
      </c>
      <c r="R231" t="s">
        <v>622</v>
      </c>
      <c r="S231" s="102" t="str">
        <f t="shared" si="6"/>
        <v>ja</v>
      </c>
      <c r="U231">
        <f t="shared" si="7"/>
        <v>191</v>
      </c>
    </row>
    <row r="232" spans="1:21" ht="15" customHeight="1" x14ac:dyDescent="0.25">
      <c r="A232" t="s">
        <v>331</v>
      </c>
      <c r="B232" t="s">
        <v>336</v>
      </c>
      <c r="C232">
        <v>0.13056000000000001</v>
      </c>
      <c r="D232">
        <v>30.9116</v>
      </c>
      <c r="E232">
        <v>8.8510600000000004</v>
      </c>
      <c r="F232">
        <v>2.1496600000000001E-2</v>
      </c>
      <c r="G232" t="s">
        <v>8</v>
      </c>
      <c r="H232" s="103" t="s">
        <v>10</v>
      </c>
      <c r="J232">
        <f>VLOOKUP($B232,Totalt!$B$1:$BH$474,MATCH(J$2,Totalt!$B$1:$AZ$1,0),FALSE)</f>
        <v>30.47</v>
      </c>
      <c r="K232">
        <f>VLOOKUP($B232,Totalt!$B$1:$BH$474,MATCH(K$2,Totalt!$B$1:$AZ$1,0),FALSE)</f>
        <v>20.9</v>
      </c>
      <c r="M232" t="s">
        <v>622</v>
      </c>
      <c r="R232" t="s">
        <v>622</v>
      </c>
      <c r="S232" s="102" t="str">
        <f t="shared" si="6"/>
        <v>ja</v>
      </c>
      <c r="U232">
        <f t="shared" si="7"/>
        <v>192</v>
      </c>
    </row>
    <row r="233" spans="1:21" ht="15" customHeight="1" x14ac:dyDescent="0.25">
      <c r="A233" t="s">
        <v>331</v>
      </c>
      <c r="B233" t="s">
        <v>337</v>
      </c>
      <c r="C233">
        <v>0.122444</v>
      </c>
      <c r="D233">
        <v>29.722799999999999</v>
      </c>
      <c r="E233">
        <v>8.8445800000000006</v>
      </c>
      <c r="F233">
        <v>3.5071900000000003E-2</v>
      </c>
      <c r="G233" t="s">
        <v>8</v>
      </c>
      <c r="H233" s="103" t="s">
        <v>10</v>
      </c>
      <c r="J233">
        <f>VLOOKUP($B233,Totalt!$B$1:$BH$474,MATCH(J$2,Totalt!$B$1:$AZ$1,0),FALSE)</f>
        <v>27.8</v>
      </c>
      <c r="K233">
        <f>VLOOKUP($B233,Totalt!$B$1:$BH$474,MATCH(K$2,Totalt!$B$1:$AZ$1,0),FALSE)</f>
        <v>22.5</v>
      </c>
      <c r="M233" t="s">
        <v>622</v>
      </c>
      <c r="R233" t="s">
        <v>622</v>
      </c>
      <c r="S233" s="102" t="str">
        <f t="shared" si="6"/>
        <v>ja</v>
      </c>
      <c r="U233">
        <f t="shared" si="7"/>
        <v>193</v>
      </c>
    </row>
    <row r="234" spans="1:21" ht="15" customHeight="1" x14ac:dyDescent="0.25">
      <c r="A234" t="s">
        <v>331</v>
      </c>
      <c r="B234" t="s">
        <v>338</v>
      </c>
      <c r="C234">
        <v>0.27333099999999999</v>
      </c>
      <c r="D234">
        <v>38.029899999999998</v>
      </c>
      <c r="E234">
        <v>17.507000000000001</v>
      </c>
      <c r="F234">
        <v>6.0405100000000003E-2</v>
      </c>
      <c r="G234" t="s">
        <v>10</v>
      </c>
      <c r="H234" s="103" t="s">
        <v>10</v>
      </c>
      <c r="J234">
        <f>VLOOKUP($B234,Totalt!$B$1:$BH$474,MATCH(J$2,Totalt!$B$1:$AZ$1,0),FALSE)</f>
        <v>18.759999999999998</v>
      </c>
      <c r="K234">
        <f>VLOOKUP($B234,Totalt!$B$1:$BH$474,MATCH(K$2,Totalt!$B$1:$AZ$1,0),FALSE)</f>
        <v>14.084</v>
      </c>
      <c r="M234" t="s">
        <v>622</v>
      </c>
      <c r="R234" t="s">
        <v>622</v>
      </c>
      <c r="S234" s="102" t="str">
        <f t="shared" si="6"/>
        <v>ja</v>
      </c>
      <c r="U234">
        <f t="shared" si="7"/>
        <v>194</v>
      </c>
    </row>
    <row r="235" spans="1:21" ht="15" customHeight="1" x14ac:dyDescent="0.25">
      <c r="A235" t="s">
        <v>331</v>
      </c>
      <c r="B235" t="s">
        <v>339</v>
      </c>
      <c r="C235">
        <v>9.1502799999999995E-2</v>
      </c>
      <c r="D235">
        <v>21.3476</v>
      </c>
      <c r="E235">
        <v>7.0804200000000002</v>
      </c>
      <c r="F235">
        <v>1.5630399999999999E-2</v>
      </c>
      <c r="G235" t="s">
        <v>10</v>
      </c>
      <c r="H235" s="103" t="s">
        <v>10</v>
      </c>
      <c r="J235">
        <f>VLOOKUP($B235,Totalt!$B$1:$BH$474,MATCH(J$2,Totalt!$B$1:$AZ$1,0),FALSE)</f>
        <v>39.163999999999994</v>
      </c>
      <c r="K235">
        <f>VLOOKUP($B235,Totalt!$B$1:$BH$474,MATCH(K$2,Totalt!$B$1:$AZ$1,0),FALSE)</f>
        <v>32.165999999999997</v>
      </c>
      <c r="M235" t="s">
        <v>622</v>
      </c>
      <c r="R235" t="s">
        <v>622</v>
      </c>
      <c r="S235" s="102" t="str">
        <f t="shared" si="6"/>
        <v>ja</v>
      </c>
      <c r="U235">
        <f t="shared" si="7"/>
        <v>195</v>
      </c>
    </row>
    <row r="236" spans="1:21" ht="15" customHeight="1" x14ac:dyDescent="0.25">
      <c r="A236" t="s">
        <v>331</v>
      </c>
      <c r="B236" t="s">
        <v>340</v>
      </c>
      <c r="C236">
        <v>0.10577499999999999</v>
      </c>
      <c r="D236">
        <v>25.5318</v>
      </c>
      <c r="E236">
        <v>8.8058899999999998</v>
      </c>
      <c r="F236">
        <v>1.7345300000000001E-2</v>
      </c>
      <c r="G236" t="s">
        <v>8</v>
      </c>
      <c r="H236" s="103" t="s">
        <v>10</v>
      </c>
      <c r="J236">
        <f>VLOOKUP($B236,Totalt!$B$1:$BH$474,MATCH(J$2,Totalt!$B$1:$AZ$1,0),FALSE)</f>
        <v>36.35</v>
      </c>
      <c r="K236">
        <f>VLOOKUP($B236,Totalt!$B$1:$BH$474,MATCH(K$2,Totalt!$B$1:$AZ$1,0),FALSE)</f>
        <v>28.4</v>
      </c>
      <c r="M236" t="s">
        <v>622</v>
      </c>
      <c r="R236" t="s">
        <v>622</v>
      </c>
      <c r="S236" s="102" t="str">
        <f t="shared" si="6"/>
        <v>ja</v>
      </c>
      <c r="U236">
        <f t="shared" si="7"/>
        <v>196</v>
      </c>
    </row>
    <row r="237" spans="1:21" ht="15" customHeight="1" x14ac:dyDescent="0.25">
      <c r="A237" t="s">
        <v>331</v>
      </c>
      <c r="B237" t="s">
        <v>341</v>
      </c>
      <c r="C237">
        <v>0.15218899999999999</v>
      </c>
      <c r="D237">
        <v>36.837899999999998</v>
      </c>
      <c r="E237">
        <v>8.5540199999999995</v>
      </c>
      <c r="F237">
        <v>5.82207E-2</v>
      </c>
      <c r="G237" t="s">
        <v>8</v>
      </c>
      <c r="H237" s="103" t="s">
        <v>10</v>
      </c>
      <c r="J237">
        <f>VLOOKUP($B237,Totalt!$B$1:$BH$474,MATCH(J$2,Totalt!$B$1:$AZ$1,0),FALSE)</f>
        <v>44.400000000000006</v>
      </c>
      <c r="K237">
        <f>VLOOKUP($B237,Totalt!$B$1:$BH$474,MATCH(K$2,Totalt!$B$1:$AZ$1,0),FALSE)</f>
        <v>33.799999999999997</v>
      </c>
      <c r="M237" t="s">
        <v>622</v>
      </c>
      <c r="R237" t="s">
        <v>622</v>
      </c>
      <c r="S237" s="102" t="str">
        <f t="shared" si="6"/>
        <v>ja</v>
      </c>
      <c r="U237">
        <f t="shared" si="7"/>
        <v>197</v>
      </c>
    </row>
    <row r="238" spans="1:21" ht="15" customHeight="1" x14ac:dyDescent="0.25">
      <c r="A238" t="s">
        <v>331</v>
      </c>
      <c r="B238" t="s">
        <v>342</v>
      </c>
      <c r="C238">
        <v>0.104156</v>
      </c>
      <c r="D238">
        <v>25.1342</v>
      </c>
      <c r="E238">
        <v>8.5724499999999999</v>
      </c>
      <c r="F238">
        <v>1.8264699999999998E-2</v>
      </c>
      <c r="G238" t="s">
        <v>10</v>
      </c>
      <c r="H238" s="103" t="s">
        <v>10</v>
      </c>
      <c r="J238">
        <f>VLOOKUP($B238,Totalt!$B$1:$BH$474,MATCH(J$2,Totalt!$B$1:$AZ$1,0),FALSE)</f>
        <v>20.566999999999997</v>
      </c>
      <c r="K238">
        <f>VLOOKUP($B238,Totalt!$B$1:$BH$474,MATCH(K$2,Totalt!$B$1:$AZ$1,0),FALSE)</f>
        <v>16.536000000000001</v>
      </c>
      <c r="M238" t="s">
        <v>622</v>
      </c>
      <c r="R238" t="s">
        <v>622</v>
      </c>
      <c r="S238" s="102" t="str">
        <f t="shared" si="6"/>
        <v>ja</v>
      </c>
      <c r="U238">
        <f t="shared" si="7"/>
        <v>198</v>
      </c>
    </row>
    <row r="239" spans="1:21" ht="15" customHeight="1" x14ac:dyDescent="0.25">
      <c r="A239" t="s">
        <v>331</v>
      </c>
      <c r="B239" t="s">
        <v>343</v>
      </c>
      <c r="C239">
        <v>0.11282399999999999</v>
      </c>
      <c r="D239">
        <v>27.137499999999999</v>
      </c>
      <c r="E239">
        <v>7.9904200000000003</v>
      </c>
      <c r="F239">
        <v>2.6182400000000002E-2</v>
      </c>
      <c r="G239" t="s">
        <v>8</v>
      </c>
      <c r="H239" s="103" t="s">
        <v>10</v>
      </c>
      <c r="J239">
        <f>VLOOKUP($B239,Totalt!$B$1:$BH$474,MATCH(J$2,Totalt!$B$1:$AZ$1,0),FALSE)</f>
        <v>29.599999999999998</v>
      </c>
      <c r="K239">
        <f>VLOOKUP($B239,Totalt!$B$1:$BH$474,MATCH(K$2,Totalt!$B$1:$AZ$1,0),FALSE)</f>
        <v>21.6</v>
      </c>
      <c r="M239" t="s">
        <v>622</v>
      </c>
      <c r="R239" t="s">
        <v>622</v>
      </c>
      <c r="S239" s="102" t="str">
        <f t="shared" si="6"/>
        <v>ja</v>
      </c>
      <c r="U239">
        <f t="shared" si="7"/>
        <v>199</v>
      </c>
    </row>
    <row r="240" spans="1:21" ht="15" customHeight="1" x14ac:dyDescent="0.25">
      <c r="A240" t="s">
        <v>331</v>
      </c>
      <c r="B240" t="s">
        <v>344</v>
      </c>
      <c r="C240">
        <v>0</v>
      </c>
      <c r="D240">
        <v>0</v>
      </c>
      <c r="E240">
        <v>0</v>
      </c>
      <c r="F240">
        <v>0</v>
      </c>
      <c r="G240" t="s">
        <v>8</v>
      </c>
      <c r="H240" s="103" t="s">
        <v>8</v>
      </c>
      <c r="J240">
        <f>VLOOKUP($B240,Totalt!$B$1:$BH$474,MATCH(J$2,Totalt!$B$1:$AZ$1,0),FALSE)</f>
        <v>0</v>
      </c>
      <c r="K240" t="str">
        <f>VLOOKUP($B240,Totalt!$B$1:$BH$474,MATCH(K$2,Totalt!$B$1:$AZ$1,0),FALSE)</f>
        <v/>
      </c>
      <c r="M240" t="s">
        <v>622</v>
      </c>
      <c r="R240" t="s">
        <v>622</v>
      </c>
      <c r="S240" s="102" t="str">
        <f t="shared" si="6"/>
        <v>nej</v>
      </c>
      <c r="U240">
        <f t="shared" si="7"/>
        <v>199</v>
      </c>
    </row>
    <row r="241" spans="1:21" ht="15" customHeight="1" x14ac:dyDescent="0.25">
      <c r="A241" t="s">
        <v>331</v>
      </c>
      <c r="B241" t="s">
        <v>345</v>
      </c>
      <c r="C241">
        <v>0</v>
      </c>
      <c r="D241">
        <v>0</v>
      </c>
      <c r="E241">
        <v>0</v>
      </c>
      <c r="F241">
        <v>0</v>
      </c>
      <c r="G241" t="s">
        <v>8</v>
      </c>
      <c r="H241" s="103" t="s">
        <v>8</v>
      </c>
      <c r="J241">
        <f>VLOOKUP($B241,Totalt!$B$1:$BH$474,MATCH(J$2,Totalt!$B$1:$AZ$1,0),FALSE)</f>
        <v>0</v>
      </c>
      <c r="K241" t="str">
        <f>VLOOKUP($B241,Totalt!$B$1:$BH$474,MATCH(K$2,Totalt!$B$1:$AZ$1,0),FALSE)</f>
        <v/>
      </c>
      <c r="M241" t="s">
        <v>622</v>
      </c>
      <c r="R241" t="s">
        <v>622</v>
      </c>
      <c r="S241" s="102" t="str">
        <f t="shared" si="6"/>
        <v>nej</v>
      </c>
      <c r="U241">
        <f t="shared" si="7"/>
        <v>199</v>
      </c>
    </row>
    <row r="242" spans="1:21" ht="15" customHeight="1" x14ac:dyDescent="0.25">
      <c r="A242" t="s">
        <v>346</v>
      </c>
      <c r="B242" t="s">
        <v>347</v>
      </c>
      <c r="C242">
        <v>0.1055</v>
      </c>
      <c r="D242">
        <v>15.3886</v>
      </c>
      <c r="E242">
        <v>11.167299999999999</v>
      </c>
      <c r="F242">
        <v>8.2987600000000005E-3</v>
      </c>
      <c r="G242" t="s">
        <v>10</v>
      </c>
      <c r="H242" s="103" t="s">
        <v>10</v>
      </c>
      <c r="J242">
        <f>VLOOKUP($B242,Totalt!$B$1:$BH$474,MATCH(J$2,Totalt!$B$1:$AZ$1,0),FALSE)</f>
        <v>19.28</v>
      </c>
      <c r="K242">
        <f>VLOOKUP($B242,Totalt!$B$1:$BH$474,MATCH(K$2,Totalt!$B$1:$AZ$1,0),FALSE)</f>
        <v>13.2</v>
      </c>
      <c r="M242" t="s">
        <v>622</v>
      </c>
      <c r="R242" t="s">
        <v>622</v>
      </c>
      <c r="S242" s="102" t="str">
        <f t="shared" si="6"/>
        <v>ja</v>
      </c>
      <c r="U242">
        <f t="shared" si="7"/>
        <v>200</v>
      </c>
    </row>
    <row r="243" spans="1:21" ht="15" customHeight="1" x14ac:dyDescent="0.25">
      <c r="A243" t="s">
        <v>346</v>
      </c>
      <c r="B243" t="s">
        <v>348</v>
      </c>
      <c r="C243">
        <v>0.107403</v>
      </c>
      <c r="D243">
        <v>12.3683</v>
      </c>
      <c r="E243">
        <v>10.8461</v>
      </c>
      <c r="F243">
        <v>7.7079799999999997E-3</v>
      </c>
      <c r="G243" t="s">
        <v>10</v>
      </c>
      <c r="H243" s="103" t="s">
        <v>10</v>
      </c>
      <c r="J243">
        <f>VLOOKUP($B243,Totalt!$B$1:$BH$474,MATCH(J$2,Totalt!$B$1:$AZ$1,0),FALSE)</f>
        <v>112.87</v>
      </c>
      <c r="K243">
        <f>VLOOKUP($B243,Totalt!$B$1:$BH$474,MATCH(K$2,Totalt!$B$1:$AZ$1,0),FALSE)</f>
        <v>82.9</v>
      </c>
      <c r="M243" t="s">
        <v>622</v>
      </c>
      <c r="R243" t="s">
        <v>622</v>
      </c>
      <c r="S243" s="102" t="str">
        <f t="shared" si="6"/>
        <v>ja</v>
      </c>
      <c r="U243">
        <f t="shared" si="7"/>
        <v>201</v>
      </c>
    </row>
    <row r="244" spans="1:21" ht="15" customHeight="1" x14ac:dyDescent="0.25">
      <c r="A244" t="s">
        <v>349</v>
      </c>
      <c r="B244" t="s">
        <v>350</v>
      </c>
      <c r="C244">
        <v>6.0556800000000001E-2</v>
      </c>
      <c r="D244">
        <v>16.060099999999998</v>
      </c>
      <c r="E244">
        <v>7.8805100000000001</v>
      </c>
      <c r="F244">
        <v>1.77305E-2</v>
      </c>
      <c r="G244" t="s">
        <v>8</v>
      </c>
      <c r="H244" s="103" t="s">
        <v>10</v>
      </c>
      <c r="J244">
        <f>VLOOKUP($B244,Totalt!$B$1:$BH$474,MATCH(J$2,Totalt!$B$1:$AZ$1,0),FALSE)</f>
        <v>56.400000000000006</v>
      </c>
      <c r="K244">
        <f>VLOOKUP($B244,Totalt!$B$1:$BH$474,MATCH(K$2,Totalt!$B$1:$AZ$1,0),FALSE)</f>
        <v>43.1</v>
      </c>
      <c r="M244" t="s">
        <v>622</v>
      </c>
      <c r="R244" t="s">
        <v>622</v>
      </c>
      <c r="S244" s="102" t="str">
        <f t="shared" si="6"/>
        <v>ja</v>
      </c>
      <c r="U244">
        <f t="shared" si="7"/>
        <v>202</v>
      </c>
    </row>
    <row r="245" spans="1:21" ht="15" customHeight="1" x14ac:dyDescent="0.25">
      <c r="A245" t="s">
        <v>351</v>
      </c>
      <c r="B245" t="s">
        <v>352</v>
      </c>
      <c r="C245">
        <v>8.3538100000000004E-2</v>
      </c>
      <c r="D245">
        <v>9.2583000000000002</v>
      </c>
      <c r="E245">
        <v>8.5839099999999995</v>
      </c>
      <c r="F245">
        <v>0</v>
      </c>
      <c r="G245" t="s">
        <v>10</v>
      </c>
      <c r="H245" s="103" t="s">
        <v>10</v>
      </c>
      <c r="J245">
        <f>VLOOKUP($B245,Totalt!$B$1:$BH$474,MATCH(J$2,Totalt!$B$1:$AZ$1,0),FALSE)</f>
        <v>174.01131999999996</v>
      </c>
      <c r="K245">
        <f>VLOOKUP($B245,Totalt!$B$1:$BH$474,MATCH(K$2,Totalt!$B$1:$AZ$1,0),FALSE)</f>
        <v>137.43</v>
      </c>
      <c r="M245" t="s">
        <v>622</v>
      </c>
      <c r="R245" t="s">
        <v>622</v>
      </c>
      <c r="S245" s="102" t="str">
        <f t="shared" si="6"/>
        <v>ja</v>
      </c>
      <c r="U245">
        <f t="shared" si="7"/>
        <v>203</v>
      </c>
    </row>
    <row r="246" spans="1:21" ht="15" customHeight="1" x14ac:dyDescent="0.25">
      <c r="A246" t="s">
        <v>353</v>
      </c>
      <c r="B246" t="s">
        <v>354</v>
      </c>
      <c r="C246">
        <v>0.54049599999999998</v>
      </c>
      <c r="D246">
        <v>173.512</v>
      </c>
      <c r="E246">
        <v>22.207100000000001</v>
      </c>
      <c r="F246">
        <v>2.94478E-2</v>
      </c>
      <c r="G246" t="s">
        <v>10</v>
      </c>
      <c r="H246" s="103" t="s">
        <v>10</v>
      </c>
      <c r="J246">
        <f>VLOOKUP($B246,Totalt!$B$1:$BH$474,MATCH(J$2,Totalt!$B$1:$AZ$1,0),FALSE)</f>
        <v>290.47223000000002</v>
      </c>
      <c r="K246">
        <f>VLOOKUP($B246,Totalt!$B$1:$BH$474,MATCH(K$2,Totalt!$B$1:$AZ$1,0),FALSE)</f>
        <v>213.6</v>
      </c>
      <c r="M246" t="s">
        <v>622</v>
      </c>
      <c r="R246" t="s">
        <v>622</v>
      </c>
      <c r="S246" s="102" t="str">
        <f t="shared" si="6"/>
        <v>ja</v>
      </c>
      <c r="U246">
        <f t="shared" si="7"/>
        <v>204</v>
      </c>
    </row>
    <row r="247" spans="1:21" ht="15" customHeight="1" x14ac:dyDescent="0.25">
      <c r="A247" t="s">
        <v>355</v>
      </c>
      <c r="B247" t="s">
        <v>356</v>
      </c>
      <c r="C247">
        <v>0.102364</v>
      </c>
      <c r="D247">
        <v>20.757400000000001</v>
      </c>
      <c r="E247">
        <v>7.3208900000000003</v>
      </c>
      <c r="F247">
        <v>1.05944E-2</v>
      </c>
      <c r="G247" t="s">
        <v>10</v>
      </c>
      <c r="H247" s="103" t="s">
        <v>10</v>
      </c>
      <c r="J247">
        <f>VLOOKUP($B247,Totalt!$B$1:$BH$474,MATCH(J$2,Totalt!$B$1:$AZ$1,0),FALSE)</f>
        <v>119.78</v>
      </c>
      <c r="K247">
        <f>VLOOKUP($B247,Totalt!$B$1:$BH$474,MATCH(K$2,Totalt!$B$1:$AZ$1,0),FALSE)</f>
        <v>84.94</v>
      </c>
      <c r="M247" t="s">
        <v>622</v>
      </c>
      <c r="R247" t="s">
        <v>622</v>
      </c>
      <c r="S247" s="102" t="str">
        <f t="shared" si="6"/>
        <v>ja</v>
      </c>
      <c r="U247">
        <f t="shared" si="7"/>
        <v>205</v>
      </c>
    </row>
    <row r="248" spans="1:21" ht="15" customHeight="1" x14ac:dyDescent="0.25">
      <c r="A248" t="s">
        <v>357</v>
      </c>
      <c r="B248" t="s">
        <v>358</v>
      </c>
      <c r="C248">
        <v>0.167546</v>
      </c>
      <c r="D248">
        <v>10.464700000000001</v>
      </c>
      <c r="E248">
        <v>16.299299999999999</v>
      </c>
      <c r="F248">
        <v>9.6813200000000002E-3</v>
      </c>
      <c r="G248" t="s">
        <v>10</v>
      </c>
      <c r="H248" s="103" t="s">
        <v>10</v>
      </c>
      <c r="J248">
        <f>VLOOKUP($B248,Totalt!$B$1:$BH$474,MATCH(J$2,Totalt!$B$1:$AZ$1,0),FALSE)</f>
        <v>9.9160000000000004</v>
      </c>
      <c r="K248">
        <f>VLOOKUP($B248,Totalt!$B$1:$BH$474,MATCH(K$2,Totalt!$B$1:$AZ$1,0),FALSE)</f>
        <v>7.851</v>
      </c>
      <c r="M248" t="s">
        <v>622</v>
      </c>
      <c r="R248" t="s">
        <v>622</v>
      </c>
      <c r="S248" s="102" t="str">
        <f t="shared" si="6"/>
        <v>ja</v>
      </c>
      <c r="U248">
        <f t="shared" si="7"/>
        <v>206</v>
      </c>
    </row>
    <row r="249" spans="1:21" ht="15" customHeight="1" x14ac:dyDescent="0.25">
      <c r="A249" t="s">
        <v>357</v>
      </c>
      <c r="B249" t="s">
        <v>359</v>
      </c>
      <c r="C249">
        <v>0.17241400000000001</v>
      </c>
      <c r="D249">
        <v>10.807700000000001</v>
      </c>
      <c r="E249">
        <v>17.4373</v>
      </c>
      <c r="F249">
        <v>8.60467E-3</v>
      </c>
      <c r="G249" t="s">
        <v>10</v>
      </c>
      <c r="H249" s="103" t="s">
        <v>10</v>
      </c>
      <c r="J249">
        <f>VLOOKUP($B249,Totalt!$B$1:$BH$474,MATCH(J$2,Totalt!$B$1:$AZ$1,0),FALSE)</f>
        <v>10.226999999999999</v>
      </c>
      <c r="K249">
        <f>VLOOKUP($B249,Totalt!$B$1:$BH$474,MATCH(K$2,Totalt!$B$1:$AZ$1,0),FALSE)</f>
        <v>7.5919999999999996</v>
      </c>
      <c r="M249" t="s">
        <v>622</v>
      </c>
      <c r="R249" t="s">
        <v>622</v>
      </c>
      <c r="S249" s="102" t="str">
        <f t="shared" si="6"/>
        <v>ja</v>
      </c>
      <c r="U249">
        <f t="shared" si="7"/>
        <v>207</v>
      </c>
    </row>
    <row r="250" spans="1:21" ht="15" customHeight="1" x14ac:dyDescent="0.25">
      <c r="A250" t="s">
        <v>357</v>
      </c>
      <c r="B250" t="s">
        <v>360</v>
      </c>
      <c r="C250">
        <v>9.5202599999999998E-2</v>
      </c>
      <c r="D250">
        <v>14.967599999999999</v>
      </c>
      <c r="E250">
        <v>10.416499999999999</v>
      </c>
      <c r="F250">
        <v>1.00596E-2</v>
      </c>
      <c r="G250" t="s">
        <v>10</v>
      </c>
      <c r="H250" s="103" t="s">
        <v>10</v>
      </c>
      <c r="J250">
        <f>VLOOKUP($B250,Totalt!$B$1:$BH$474,MATCH(J$2,Totalt!$B$1:$AZ$1,0),FALSE)</f>
        <v>18.788</v>
      </c>
      <c r="K250">
        <f>VLOOKUP($B250,Totalt!$B$1:$BH$474,MATCH(K$2,Totalt!$B$1:$AZ$1,0),FALSE)</f>
        <v>13.845000000000001</v>
      </c>
      <c r="M250" t="s">
        <v>622</v>
      </c>
      <c r="R250" t="s">
        <v>622</v>
      </c>
      <c r="S250" s="102" t="str">
        <f t="shared" si="6"/>
        <v>ja</v>
      </c>
      <c r="U250">
        <f t="shared" si="7"/>
        <v>208</v>
      </c>
    </row>
    <row r="251" spans="1:21" ht="15" customHeight="1" x14ac:dyDescent="0.25">
      <c r="A251" t="s">
        <v>357</v>
      </c>
      <c r="B251" t="s">
        <v>361</v>
      </c>
      <c r="C251">
        <v>0.16362599999999999</v>
      </c>
      <c r="D251">
        <v>11.9795</v>
      </c>
      <c r="E251">
        <v>15.944699999999999</v>
      </c>
      <c r="F251">
        <v>1.52318E-2</v>
      </c>
      <c r="G251" t="s">
        <v>10</v>
      </c>
      <c r="H251" s="103" t="s">
        <v>10</v>
      </c>
      <c r="J251">
        <f>VLOOKUP($B251,Totalt!$B$1:$BH$474,MATCH(J$2,Totalt!$B$1:$AZ$1,0),FALSE)</f>
        <v>11.882999999999999</v>
      </c>
      <c r="K251">
        <f>VLOOKUP($B251,Totalt!$B$1:$BH$474,MATCH(K$2,Totalt!$B$1:$AZ$1,0),FALSE)</f>
        <v>9.6989999999999998</v>
      </c>
      <c r="M251" t="s">
        <v>622</v>
      </c>
      <c r="R251" t="s">
        <v>622</v>
      </c>
      <c r="S251" s="102" t="str">
        <f t="shared" si="6"/>
        <v>ja</v>
      </c>
      <c r="U251">
        <f t="shared" si="7"/>
        <v>209</v>
      </c>
    </row>
    <row r="252" spans="1:21" ht="15" customHeight="1" x14ac:dyDescent="0.25">
      <c r="A252" t="s">
        <v>357</v>
      </c>
      <c r="B252" t="s">
        <v>362</v>
      </c>
      <c r="C252">
        <v>6.8879200000000002E-2</v>
      </c>
      <c r="D252">
        <v>13.518599999999999</v>
      </c>
      <c r="E252">
        <v>8.8166899999999995</v>
      </c>
      <c r="F252">
        <v>1.27654E-2</v>
      </c>
      <c r="G252" t="s">
        <v>10</v>
      </c>
      <c r="H252" s="103" t="s">
        <v>10</v>
      </c>
      <c r="J252">
        <f>VLOOKUP($B252,Totalt!$B$1:$BH$474,MATCH(J$2,Totalt!$B$1:$AZ$1,0),FALSE)</f>
        <v>7.206999999999999</v>
      </c>
      <c r="K252">
        <f>VLOOKUP($B252,Totalt!$B$1:$BH$474,MATCH(K$2,Totalt!$B$1:$AZ$1,0),FALSE)</f>
        <v>6.3259999999999996</v>
      </c>
      <c r="M252" t="s">
        <v>622</v>
      </c>
      <c r="R252" t="s">
        <v>622</v>
      </c>
      <c r="S252" s="102" t="str">
        <f t="shared" si="6"/>
        <v>ja</v>
      </c>
      <c r="U252">
        <f t="shared" si="7"/>
        <v>210</v>
      </c>
    </row>
    <row r="253" spans="1:21" ht="15" customHeight="1" x14ac:dyDescent="0.25">
      <c r="A253" t="s">
        <v>357</v>
      </c>
      <c r="B253" t="s">
        <v>363</v>
      </c>
      <c r="C253">
        <v>0.43937999999999999</v>
      </c>
      <c r="D253">
        <v>59.699399999999997</v>
      </c>
      <c r="E253">
        <v>19.520700000000001</v>
      </c>
      <c r="F253">
        <v>0.13406299999999999</v>
      </c>
      <c r="G253" t="s">
        <v>10</v>
      </c>
      <c r="H253" s="103" t="s">
        <v>10</v>
      </c>
      <c r="J253">
        <f>VLOOKUP($B253,Totalt!$B$1:$BH$474,MATCH(J$2,Totalt!$B$1:$AZ$1,0),FALSE)</f>
        <v>0.73099999999999998</v>
      </c>
      <c r="K253">
        <f>VLOOKUP($B253,Totalt!$B$1:$BH$474,MATCH(K$2,Totalt!$B$1:$AZ$1,0),FALSE)</f>
        <v>0.5</v>
      </c>
      <c r="M253" t="s">
        <v>622</v>
      </c>
      <c r="R253" t="s">
        <v>622</v>
      </c>
      <c r="S253" s="102" t="str">
        <f t="shared" si="6"/>
        <v>ja</v>
      </c>
      <c r="U253">
        <f t="shared" si="7"/>
        <v>211</v>
      </c>
    </row>
    <row r="254" spans="1:21" ht="15" customHeight="1" x14ac:dyDescent="0.25">
      <c r="A254" t="s">
        <v>357</v>
      </c>
      <c r="B254" t="s">
        <v>364</v>
      </c>
      <c r="C254">
        <v>0.17871899999999999</v>
      </c>
      <c r="D254">
        <v>9.0004399999999993</v>
      </c>
      <c r="E254">
        <v>17.511399999999998</v>
      </c>
      <c r="F254">
        <v>3.2983499999999998E-3</v>
      </c>
      <c r="G254" t="s">
        <v>10</v>
      </c>
      <c r="H254" s="103" t="s">
        <v>10</v>
      </c>
      <c r="J254">
        <f>VLOOKUP($B254,Totalt!$B$1:$BH$474,MATCH(J$2,Totalt!$B$1:$AZ$1,0),FALSE)</f>
        <v>6.67</v>
      </c>
      <c r="K254">
        <f>VLOOKUP($B254,Totalt!$B$1:$BH$474,MATCH(K$2,Totalt!$B$1:$AZ$1,0),FALSE)</f>
        <v>4.8730000000000002</v>
      </c>
      <c r="M254" t="s">
        <v>622</v>
      </c>
      <c r="R254" t="s">
        <v>622</v>
      </c>
      <c r="S254" s="102" t="str">
        <f t="shared" si="6"/>
        <v>ja</v>
      </c>
      <c r="U254">
        <f t="shared" si="7"/>
        <v>212</v>
      </c>
    </row>
    <row r="255" spans="1:21" ht="15" customHeight="1" x14ac:dyDescent="0.25">
      <c r="A255" t="s">
        <v>357</v>
      </c>
      <c r="B255" t="s">
        <v>365</v>
      </c>
      <c r="C255">
        <v>0.16068299999999999</v>
      </c>
      <c r="D255">
        <v>9.4182299999999994</v>
      </c>
      <c r="E255">
        <v>16.926200000000001</v>
      </c>
      <c r="F255">
        <v>5.4503700000000004E-3</v>
      </c>
      <c r="G255" t="s">
        <v>10</v>
      </c>
      <c r="H255" s="103" t="s">
        <v>10</v>
      </c>
      <c r="J255">
        <f>VLOOKUP($B255,Totalt!$B$1:$BH$474,MATCH(J$2,Totalt!$B$1:$AZ$1,0),FALSE)</f>
        <v>3.4860000000000002</v>
      </c>
      <c r="K255">
        <f>VLOOKUP($B255,Totalt!$B$1:$BH$474,MATCH(K$2,Totalt!$B$1:$AZ$1,0),FALSE)</f>
        <v>2.6659999999999999</v>
      </c>
      <c r="M255" t="s">
        <v>622</v>
      </c>
      <c r="R255" t="s">
        <v>622</v>
      </c>
      <c r="S255" s="102" t="str">
        <f t="shared" si="6"/>
        <v>ja</v>
      </c>
      <c r="U255">
        <f t="shared" si="7"/>
        <v>213</v>
      </c>
    </row>
    <row r="256" spans="1:21" ht="15" customHeight="1" x14ac:dyDescent="0.25">
      <c r="A256" t="s">
        <v>357</v>
      </c>
      <c r="B256" t="s">
        <v>366</v>
      </c>
      <c r="C256">
        <v>0.32810400000000001</v>
      </c>
      <c r="D256">
        <v>110.411</v>
      </c>
      <c r="E256">
        <v>15.1082</v>
      </c>
      <c r="F256">
        <v>2.0306399999999998E-3</v>
      </c>
      <c r="G256" t="s">
        <v>10</v>
      </c>
      <c r="H256" s="103" t="s">
        <v>10</v>
      </c>
      <c r="J256">
        <f>VLOOKUP($B256,Totalt!$B$1:$BH$474,MATCH(J$2,Totalt!$B$1:$AZ$1,0),FALSE)</f>
        <v>92.313566100000017</v>
      </c>
      <c r="K256">
        <f>VLOOKUP($B256,Totalt!$B$1:$BH$474,MATCH(K$2,Totalt!$B$1:$AZ$1,0),FALSE)</f>
        <v>97.12</v>
      </c>
      <c r="M256" t="s">
        <v>622</v>
      </c>
      <c r="R256" t="s">
        <v>622</v>
      </c>
      <c r="S256" s="102" t="str">
        <f t="shared" si="6"/>
        <v>ja</v>
      </c>
      <c r="U256">
        <f t="shared" si="7"/>
        <v>214</v>
      </c>
    </row>
    <row r="257" spans="1:21" ht="15" customHeight="1" x14ac:dyDescent="0.25">
      <c r="A257" t="s">
        <v>357</v>
      </c>
      <c r="B257" t="s">
        <v>367</v>
      </c>
      <c r="C257">
        <v>0.22264100000000001</v>
      </c>
      <c r="D257">
        <v>25.2394</v>
      </c>
      <c r="E257">
        <v>17.078800000000001</v>
      </c>
      <c r="F257">
        <v>5.27001E-2</v>
      </c>
      <c r="G257" t="s">
        <v>10</v>
      </c>
      <c r="H257" s="103" t="s">
        <v>10</v>
      </c>
      <c r="J257">
        <f>VLOOKUP($B257,Totalt!$B$1:$BH$474,MATCH(J$2,Totalt!$B$1:$AZ$1,0),FALSE)</f>
        <v>3.0739999999999998</v>
      </c>
      <c r="K257">
        <f>VLOOKUP($B257,Totalt!$B$1:$BH$474,MATCH(K$2,Totalt!$B$1:$AZ$1,0),FALSE)</f>
        <v>2.3929999999999998</v>
      </c>
      <c r="M257" t="s">
        <v>622</v>
      </c>
      <c r="R257" t="s">
        <v>622</v>
      </c>
      <c r="S257" s="102" t="str">
        <f t="shared" si="6"/>
        <v>ja</v>
      </c>
      <c r="U257">
        <f t="shared" si="7"/>
        <v>215</v>
      </c>
    </row>
    <row r="258" spans="1:21" ht="15" customHeight="1" x14ac:dyDescent="0.25">
      <c r="A258" t="s">
        <v>357</v>
      </c>
      <c r="B258" t="s">
        <v>368</v>
      </c>
      <c r="C258">
        <v>9.6817899999999998E-2</v>
      </c>
      <c r="D258">
        <v>12.318300000000001</v>
      </c>
      <c r="E258">
        <v>7.2673399999999999</v>
      </c>
      <c r="F258">
        <v>1.7950799999999999E-2</v>
      </c>
      <c r="G258" t="s">
        <v>10</v>
      </c>
      <c r="H258" s="103" t="s">
        <v>10</v>
      </c>
      <c r="J258">
        <f>VLOOKUP($B258,Totalt!$B$1:$BH$474,MATCH(J$2,Totalt!$B$1:$AZ$1,0),FALSE)</f>
        <v>70.833190000000002</v>
      </c>
      <c r="K258">
        <f>VLOOKUP($B258,Totalt!$B$1:$BH$474,MATCH(K$2,Totalt!$B$1:$AZ$1,0),FALSE)</f>
        <v>74.183999999999997</v>
      </c>
      <c r="M258" t="s">
        <v>622</v>
      </c>
      <c r="R258" t="s">
        <v>622</v>
      </c>
      <c r="S258" s="102" t="str">
        <f t="shared" si="6"/>
        <v>ja</v>
      </c>
      <c r="U258">
        <f t="shared" si="7"/>
        <v>216</v>
      </c>
    </row>
    <row r="259" spans="1:21" ht="15" customHeight="1" x14ac:dyDescent="0.25">
      <c r="A259" t="s">
        <v>357</v>
      </c>
      <c r="B259" t="s">
        <v>369</v>
      </c>
      <c r="C259">
        <v>0.116026</v>
      </c>
      <c r="D259">
        <v>5.9319699999999997</v>
      </c>
      <c r="E259">
        <v>10.542899999999999</v>
      </c>
      <c r="F259">
        <v>3.6224999999999999E-3</v>
      </c>
      <c r="G259" t="s">
        <v>10</v>
      </c>
      <c r="H259" s="103" t="s">
        <v>10</v>
      </c>
      <c r="J259">
        <f>VLOOKUP($B259,Totalt!$B$1:$BH$474,MATCH(J$2,Totalt!$B$1:$AZ$1,0),FALSE)</f>
        <v>15.735000000000001</v>
      </c>
      <c r="K259">
        <f>VLOOKUP($B259,Totalt!$B$1:$BH$474,MATCH(K$2,Totalt!$B$1:$AZ$1,0),FALSE)</f>
        <v>12.15</v>
      </c>
      <c r="M259" t="s">
        <v>622</v>
      </c>
      <c r="R259" t="s">
        <v>622</v>
      </c>
      <c r="S259" s="102" t="str">
        <f t="shared" si="6"/>
        <v>ja</v>
      </c>
      <c r="U259">
        <f t="shared" si="7"/>
        <v>217</v>
      </c>
    </row>
    <row r="260" spans="1:21" ht="15" customHeight="1" x14ac:dyDescent="0.25">
      <c r="A260" t="s">
        <v>357</v>
      </c>
      <c r="B260" t="s">
        <v>370</v>
      </c>
      <c r="C260">
        <v>0.15798100000000001</v>
      </c>
      <c r="D260">
        <v>8.6808200000000006</v>
      </c>
      <c r="E260">
        <v>16.745699999999999</v>
      </c>
      <c r="F260">
        <v>3.5494799999999998E-3</v>
      </c>
      <c r="G260" t="s">
        <v>10</v>
      </c>
      <c r="H260" s="103" t="s">
        <v>10</v>
      </c>
      <c r="J260">
        <f>VLOOKUP($B260,Totalt!$B$1:$BH$474,MATCH(J$2,Totalt!$B$1:$AZ$1,0),FALSE)</f>
        <v>11.551</v>
      </c>
      <c r="K260">
        <f>VLOOKUP($B260,Totalt!$B$1:$BH$474,MATCH(K$2,Totalt!$B$1:$AZ$1,0),FALSE)</f>
        <v>8.91</v>
      </c>
      <c r="M260" t="s">
        <v>622</v>
      </c>
      <c r="R260" t="s">
        <v>622</v>
      </c>
      <c r="S260" s="102" t="str">
        <f t="shared" ref="S260:S323" si="8">IF(N260="x","nej",
IF(O260="x","ja",
IF(H260="ja","ja","nej")))</f>
        <v>ja</v>
      </c>
      <c r="U260">
        <f t="shared" si="7"/>
        <v>218</v>
      </c>
    </row>
    <row r="261" spans="1:21" ht="15" customHeight="1" x14ac:dyDescent="0.25">
      <c r="A261" t="s">
        <v>357</v>
      </c>
      <c r="B261" t="s">
        <v>371</v>
      </c>
      <c r="C261">
        <v>0.28607199999999999</v>
      </c>
      <c r="D261">
        <v>80.835499999999996</v>
      </c>
      <c r="E261">
        <v>12.6646</v>
      </c>
      <c r="F261">
        <v>8.4708200000000004E-3</v>
      </c>
      <c r="G261" t="s">
        <v>10</v>
      </c>
      <c r="H261" s="103" t="s">
        <v>10</v>
      </c>
      <c r="J261">
        <f>VLOOKUP($B261,Totalt!$B$1:$BH$474,MATCH(J$2,Totalt!$B$1:$AZ$1,0),FALSE)</f>
        <v>303.32006999999999</v>
      </c>
      <c r="K261">
        <f>VLOOKUP($B261,Totalt!$B$1:$BH$474,MATCH(K$2,Totalt!$B$1:$AZ$1,0),FALSE)</f>
        <v>304.428</v>
      </c>
      <c r="M261" t="s">
        <v>622</v>
      </c>
      <c r="R261" t="s">
        <v>622</v>
      </c>
      <c r="S261" s="102" t="str">
        <f t="shared" si="8"/>
        <v>ja</v>
      </c>
      <c r="U261">
        <f t="shared" ref="U261:U324" si="9">IF(ISERROR(S261),U260,IF(S261="ja",U260+1,U260))</f>
        <v>219</v>
      </c>
    </row>
    <row r="262" spans="1:21" ht="15" customHeight="1" x14ac:dyDescent="0.25">
      <c r="A262" t="s">
        <v>357</v>
      </c>
      <c r="B262" t="s">
        <v>372</v>
      </c>
      <c r="C262">
        <v>0.30074600000000001</v>
      </c>
      <c r="D262">
        <v>33.127400000000002</v>
      </c>
      <c r="E262">
        <v>18.407699999999998</v>
      </c>
      <c r="F262">
        <v>5.3797900000000003E-2</v>
      </c>
      <c r="G262" t="s">
        <v>10</v>
      </c>
      <c r="H262" s="103" t="s">
        <v>10</v>
      </c>
      <c r="J262">
        <f>VLOOKUP($B262,Totalt!$B$1:$BH$474,MATCH(J$2,Totalt!$B$1:$AZ$1,0),FALSE)</f>
        <v>45.262</v>
      </c>
      <c r="K262">
        <f>VLOOKUP($B262,Totalt!$B$1:$BH$474,MATCH(K$2,Totalt!$B$1:$AZ$1,0),FALSE)</f>
        <v>28.03</v>
      </c>
      <c r="M262" t="s">
        <v>622</v>
      </c>
      <c r="R262" t="s">
        <v>622</v>
      </c>
      <c r="S262" s="102" t="str">
        <f t="shared" si="8"/>
        <v>ja</v>
      </c>
      <c r="U262">
        <f t="shared" si="9"/>
        <v>220</v>
      </c>
    </row>
    <row r="263" spans="1:21" ht="15" customHeight="1" x14ac:dyDescent="0.25">
      <c r="A263" t="s">
        <v>357</v>
      </c>
      <c r="B263" t="s">
        <v>373</v>
      </c>
      <c r="C263">
        <v>4.1957799999999999E-4</v>
      </c>
      <c r="D263">
        <v>0</v>
      </c>
      <c r="E263">
        <v>0</v>
      </c>
      <c r="F263">
        <v>0</v>
      </c>
      <c r="G263" t="s">
        <v>10</v>
      </c>
      <c r="H263" s="103" t="s">
        <v>10</v>
      </c>
      <c r="J263">
        <f>VLOOKUP($B263,Totalt!$B$1:$BH$474,MATCH(J$2,Totalt!$B$1:$AZ$1,0),FALSE)</f>
        <v>35.007000000000005</v>
      </c>
      <c r="K263">
        <f>VLOOKUP($B263,Totalt!$B$1:$BH$474,MATCH(K$2,Totalt!$B$1:$AZ$1,0),FALSE)</f>
        <v>28.052</v>
      </c>
      <c r="M263" t="s">
        <v>622</v>
      </c>
      <c r="R263" t="s">
        <v>622</v>
      </c>
      <c r="S263" s="102" t="str">
        <f t="shared" si="8"/>
        <v>ja</v>
      </c>
      <c r="U263">
        <f t="shared" si="9"/>
        <v>221</v>
      </c>
    </row>
    <row r="264" spans="1:21" ht="15" customHeight="1" x14ac:dyDescent="0.25">
      <c r="A264" t="s">
        <v>357</v>
      </c>
      <c r="B264" t="s">
        <v>374</v>
      </c>
      <c r="C264">
        <v>0.187</v>
      </c>
      <c r="D264">
        <v>14.122400000000001</v>
      </c>
      <c r="E264">
        <v>18.085000000000001</v>
      </c>
      <c r="F264">
        <v>1.67332E-2</v>
      </c>
      <c r="G264" t="s">
        <v>10</v>
      </c>
      <c r="H264" s="103" t="s">
        <v>10</v>
      </c>
      <c r="J264">
        <f>VLOOKUP($B264,Totalt!$B$1:$BH$474,MATCH(J$2,Totalt!$B$1:$AZ$1,0),FALSE)</f>
        <v>19.780999999999999</v>
      </c>
      <c r="K264">
        <f>VLOOKUP($B264,Totalt!$B$1:$BH$474,MATCH(K$2,Totalt!$B$1:$AZ$1,0),FALSE)</f>
        <v>14.253</v>
      </c>
      <c r="M264" t="s">
        <v>622</v>
      </c>
      <c r="R264" t="s">
        <v>622</v>
      </c>
      <c r="S264" s="102" t="str">
        <f t="shared" si="8"/>
        <v>ja</v>
      </c>
      <c r="U264">
        <f t="shared" si="9"/>
        <v>222</v>
      </c>
    </row>
    <row r="265" spans="1:21" ht="15" customHeight="1" x14ac:dyDescent="0.25">
      <c r="A265" t="s">
        <v>357</v>
      </c>
      <c r="B265" t="s">
        <v>375</v>
      </c>
      <c r="C265">
        <v>0.194526</v>
      </c>
      <c r="D265">
        <v>14.696199999999999</v>
      </c>
      <c r="E265">
        <v>17.6798</v>
      </c>
      <c r="F265">
        <v>1.9174E-2</v>
      </c>
      <c r="G265" t="s">
        <v>10</v>
      </c>
      <c r="H265" s="103" t="s">
        <v>10</v>
      </c>
      <c r="J265">
        <f>VLOOKUP($B265,Totalt!$B$1:$BH$474,MATCH(J$2,Totalt!$B$1:$AZ$1,0),FALSE)</f>
        <v>3.39</v>
      </c>
      <c r="K265">
        <f>VLOOKUP($B265,Totalt!$B$1:$BH$474,MATCH(K$2,Totalt!$B$1:$AZ$1,0),FALSE)</f>
        <v>2.488</v>
      </c>
      <c r="M265" t="s">
        <v>622</v>
      </c>
      <c r="R265" t="s">
        <v>622</v>
      </c>
      <c r="S265" s="102" t="str">
        <f t="shared" si="8"/>
        <v>ja</v>
      </c>
      <c r="U265">
        <f t="shared" si="9"/>
        <v>223</v>
      </c>
    </row>
    <row r="266" spans="1:21" ht="15" customHeight="1" x14ac:dyDescent="0.25">
      <c r="A266" t="s">
        <v>376</v>
      </c>
      <c r="B266" t="s">
        <v>377</v>
      </c>
      <c r="C266">
        <v>0.188774</v>
      </c>
      <c r="D266">
        <v>13.367100000000001</v>
      </c>
      <c r="E266">
        <v>18.9114</v>
      </c>
      <c r="F266">
        <v>1.30095E-2</v>
      </c>
      <c r="G266" t="s">
        <v>10</v>
      </c>
      <c r="H266" s="103" t="s">
        <v>10</v>
      </c>
      <c r="J266">
        <f>VLOOKUP($B266,Totalt!$B$1:$BH$474,MATCH(J$2,Totalt!$B$1:$AZ$1,0),FALSE)</f>
        <v>11.530000000000001</v>
      </c>
      <c r="K266">
        <f>VLOOKUP($B266,Totalt!$B$1:$BH$474,MATCH(K$2,Totalt!$B$1:$AZ$1,0),FALSE)</f>
        <v>7.9370000000000003</v>
      </c>
      <c r="M266" t="s">
        <v>622</v>
      </c>
      <c r="R266" t="s">
        <v>622</v>
      </c>
      <c r="S266" s="102" t="str">
        <f t="shared" si="8"/>
        <v>ja</v>
      </c>
      <c r="U266">
        <f t="shared" si="9"/>
        <v>224</v>
      </c>
    </row>
    <row r="267" spans="1:21" ht="15" customHeight="1" x14ac:dyDescent="0.25">
      <c r="A267" t="s">
        <v>376</v>
      </c>
      <c r="B267" t="s">
        <v>378</v>
      </c>
      <c r="C267">
        <v>8.9644100000000004E-2</v>
      </c>
      <c r="D267">
        <v>54.211799999999997</v>
      </c>
      <c r="E267">
        <v>6.0696899999999996</v>
      </c>
      <c r="F267">
        <v>1.22065E-2</v>
      </c>
      <c r="G267" t="s">
        <v>10</v>
      </c>
      <c r="H267" s="103" t="s">
        <v>10</v>
      </c>
      <c r="J267">
        <f>VLOOKUP($B267,Totalt!$B$1:$BH$474,MATCH(J$2,Totalt!$B$1:$AZ$1,0),FALSE)</f>
        <v>412.44635999999997</v>
      </c>
      <c r="K267">
        <f>VLOOKUP($B267,Totalt!$B$1:$BH$474,MATCH(K$2,Totalt!$B$1:$AZ$1,0),FALSE)</f>
        <v>315.59300000000002</v>
      </c>
      <c r="M267" t="s">
        <v>622</v>
      </c>
      <c r="R267" t="s">
        <v>622</v>
      </c>
      <c r="S267" s="102" t="str">
        <f t="shared" si="8"/>
        <v>ja</v>
      </c>
      <c r="U267">
        <f t="shared" si="9"/>
        <v>225</v>
      </c>
    </row>
    <row r="268" spans="1:21" ht="15" customHeight="1" x14ac:dyDescent="0.25">
      <c r="A268" t="s">
        <v>376</v>
      </c>
      <c r="B268" t="s">
        <v>379</v>
      </c>
      <c r="C268">
        <v>0.20977000000000001</v>
      </c>
      <c r="D268">
        <v>19.859200000000001</v>
      </c>
      <c r="E268">
        <v>18.017499999999998</v>
      </c>
      <c r="F268">
        <v>3.3124800000000003E-2</v>
      </c>
      <c r="G268" t="s">
        <v>10</v>
      </c>
      <c r="H268" s="103" t="s">
        <v>10</v>
      </c>
      <c r="J268">
        <f>VLOOKUP($B268,Totalt!$B$1:$BH$474,MATCH(J$2,Totalt!$B$1:$AZ$1,0),FALSE)</f>
        <v>5.4340000000000002</v>
      </c>
      <c r="K268">
        <f>VLOOKUP($B268,Totalt!$B$1:$BH$474,MATCH(K$2,Totalt!$B$1:$AZ$1,0),FALSE)</f>
        <v>3.9649999999999999</v>
      </c>
      <c r="M268" t="s">
        <v>622</v>
      </c>
      <c r="R268" t="s">
        <v>622</v>
      </c>
      <c r="S268" s="102" t="str">
        <f t="shared" si="8"/>
        <v>ja</v>
      </c>
      <c r="U268">
        <f t="shared" si="9"/>
        <v>226</v>
      </c>
    </row>
    <row r="269" spans="1:21" ht="15" customHeight="1" x14ac:dyDescent="0.25">
      <c r="A269" t="s">
        <v>376</v>
      </c>
      <c r="B269" t="s">
        <v>380</v>
      </c>
      <c r="C269">
        <v>0.17266999999999999</v>
      </c>
      <c r="D269">
        <v>12.0433</v>
      </c>
      <c r="E269">
        <v>16.701799999999999</v>
      </c>
      <c r="F269">
        <v>1.36799E-2</v>
      </c>
      <c r="G269" t="s">
        <v>10</v>
      </c>
      <c r="H269" s="103" t="s">
        <v>10</v>
      </c>
      <c r="J269">
        <f>VLOOKUP($B269,Totalt!$B$1:$BH$474,MATCH(J$2,Totalt!$B$1:$AZ$1,0),FALSE)</f>
        <v>2.1930000000000001</v>
      </c>
      <c r="K269">
        <f>VLOOKUP($B269,Totalt!$B$1:$BH$474,MATCH(K$2,Totalt!$B$1:$AZ$1,0),FALSE)</f>
        <v>1.704</v>
      </c>
      <c r="M269" t="s">
        <v>622</v>
      </c>
      <c r="R269" t="s">
        <v>622</v>
      </c>
      <c r="S269" s="102" t="str">
        <f t="shared" si="8"/>
        <v>ja</v>
      </c>
      <c r="U269">
        <f t="shared" si="9"/>
        <v>227</v>
      </c>
    </row>
    <row r="270" spans="1:21" ht="15" customHeight="1" x14ac:dyDescent="0.25">
      <c r="A270" t="s">
        <v>376</v>
      </c>
      <c r="B270" t="s">
        <v>381</v>
      </c>
      <c r="C270">
        <v>0.180897</v>
      </c>
      <c r="D270">
        <v>11.5997</v>
      </c>
      <c r="E270">
        <v>17.664999999999999</v>
      </c>
      <c r="F270">
        <v>1.0427499999999999E-2</v>
      </c>
      <c r="G270" t="s">
        <v>10</v>
      </c>
      <c r="H270" s="103" t="s">
        <v>10</v>
      </c>
      <c r="J270">
        <f>VLOOKUP($B270,Totalt!$B$1:$BH$474,MATCH(J$2,Totalt!$B$1:$AZ$1,0),FALSE)</f>
        <v>3.8359999999999999</v>
      </c>
      <c r="K270">
        <f>VLOOKUP($B270,Totalt!$B$1:$BH$474,MATCH(K$2,Totalt!$B$1:$AZ$1,0),FALSE)</f>
        <v>2.8079999999999998</v>
      </c>
      <c r="M270" t="s">
        <v>622</v>
      </c>
      <c r="R270" t="s">
        <v>622</v>
      </c>
      <c r="S270" s="102" t="str">
        <f t="shared" si="8"/>
        <v>ja</v>
      </c>
      <c r="U270">
        <f t="shared" si="9"/>
        <v>228</v>
      </c>
    </row>
    <row r="271" spans="1:21" ht="15" customHeight="1" x14ac:dyDescent="0.25">
      <c r="A271" t="s">
        <v>382</v>
      </c>
      <c r="B271" t="s">
        <v>383</v>
      </c>
      <c r="C271">
        <v>0.47227400000000003</v>
      </c>
      <c r="D271">
        <v>93.145399999999995</v>
      </c>
      <c r="E271">
        <v>5.6517299999999997</v>
      </c>
      <c r="F271">
        <v>0.123034</v>
      </c>
      <c r="G271" t="s">
        <v>10</v>
      </c>
      <c r="H271" s="103" t="s">
        <v>10</v>
      </c>
      <c r="J271">
        <f>VLOOKUP($B271,Totalt!$B$1:$BH$474,MATCH(J$2,Totalt!$B$1:$AZ$1,0),FALSE)</f>
        <v>44.792000000000002</v>
      </c>
      <c r="K271">
        <f>VLOOKUP($B271,Totalt!$B$1:$BH$474,MATCH(K$2,Totalt!$B$1:$AZ$1,0),FALSE)</f>
        <v>39.286999999999999</v>
      </c>
      <c r="M271" t="s">
        <v>622</v>
      </c>
      <c r="R271" t="s">
        <v>622</v>
      </c>
      <c r="S271" s="102" t="str">
        <f t="shared" si="8"/>
        <v>ja</v>
      </c>
      <c r="U271">
        <f t="shared" si="9"/>
        <v>229</v>
      </c>
    </row>
    <row r="272" spans="1:21" ht="15" customHeight="1" x14ac:dyDescent="0.25">
      <c r="A272" t="s">
        <v>382</v>
      </c>
      <c r="B272" t="s">
        <v>384</v>
      </c>
      <c r="C272">
        <v>0.12903200000000001</v>
      </c>
      <c r="D272">
        <v>31.382100000000001</v>
      </c>
      <c r="E272">
        <v>9.6030800000000003</v>
      </c>
      <c r="F272">
        <v>3.2778599999999998E-2</v>
      </c>
      <c r="G272" t="s">
        <v>8</v>
      </c>
      <c r="H272" s="103" t="s">
        <v>10</v>
      </c>
      <c r="J272">
        <f>VLOOKUP($B272,Totalt!$B$1:$BH$474,MATCH(J$2,Totalt!$B$1:$AZ$1,0),FALSE)</f>
        <v>5.7049399999999997</v>
      </c>
      <c r="K272">
        <f>VLOOKUP($B272,Totalt!$B$1:$BH$474,MATCH(K$2,Totalt!$B$1:$AZ$1,0),FALSE)</f>
        <v>4.2370000000000001</v>
      </c>
      <c r="M272" t="s">
        <v>622</v>
      </c>
      <c r="R272" t="s">
        <v>622</v>
      </c>
      <c r="S272" s="102" t="str">
        <f t="shared" si="8"/>
        <v>ja</v>
      </c>
      <c r="U272">
        <f t="shared" si="9"/>
        <v>230</v>
      </c>
    </row>
    <row r="273" spans="1:21" ht="15" customHeight="1" x14ac:dyDescent="0.25">
      <c r="A273" t="s">
        <v>385</v>
      </c>
      <c r="B273" t="s">
        <v>386</v>
      </c>
      <c r="C273">
        <v>0.26392900000000002</v>
      </c>
      <c r="D273">
        <v>14.502000000000001</v>
      </c>
      <c r="E273">
        <v>0</v>
      </c>
      <c r="F273">
        <v>0.103783</v>
      </c>
      <c r="G273" t="s">
        <v>8</v>
      </c>
      <c r="H273" s="103" t="s">
        <v>10</v>
      </c>
      <c r="J273">
        <f>VLOOKUP($B273,Totalt!$B$1:$BH$474,MATCH(J$2,Totalt!$B$1:$AZ$1,0),FALSE)</f>
        <v>342.82</v>
      </c>
      <c r="K273">
        <f>VLOOKUP($B273,Totalt!$B$1:$BH$474,MATCH(K$2,Totalt!$B$1:$AZ$1,0),FALSE)</f>
        <v>294</v>
      </c>
      <c r="M273" t="s">
        <v>622</v>
      </c>
      <c r="R273" t="s">
        <v>622</v>
      </c>
      <c r="S273" s="102" t="str">
        <f t="shared" si="8"/>
        <v>ja</v>
      </c>
      <c r="U273">
        <f t="shared" si="9"/>
        <v>231</v>
      </c>
    </row>
    <row r="274" spans="1:21" ht="15" customHeight="1" x14ac:dyDescent="0.25">
      <c r="A274" t="s">
        <v>387</v>
      </c>
      <c r="B274" t="s">
        <v>388</v>
      </c>
      <c r="C274">
        <v>0.20811399999999999</v>
      </c>
      <c r="D274">
        <v>42.366300000000003</v>
      </c>
      <c r="E274">
        <v>3.9839000000000002</v>
      </c>
      <c r="F274">
        <v>4.1992099999999997E-2</v>
      </c>
      <c r="G274" t="s">
        <v>8</v>
      </c>
      <c r="H274" s="103" t="s">
        <v>10</v>
      </c>
      <c r="J274">
        <f>VLOOKUP($B274,Totalt!$B$1:$BH$474,MATCH(J$2,Totalt!$B$1:$AZ$1,0),FALSE)</f>
        <v>45.580000000000005</v>
      </c>
      <c r="K274">
        <f>VLOOKUP($B274,Totalt!$B$1:$BH$474,MATCH(K$2,Totalt!$B$1:$AZ$1,0),FALSE)</f>
        <v>32.981000000000002</v>
      </c>
      <c r="M274" t="s">
        <v>622</v>
      </c>
      <c r="R274" t="s">
        <v>622</v>
      </c>
      <c r="S274" s="102" t="str">
        <f t="shared" si="8"/>
        <v>ja</v>
      </c>
      <c r="U274">
        <f t="shared" si="9"/>
        <v>232</v>
      </c>
    </row>
    <row r="275" spans="1:21" ht="15" customHeight="1" x14ac:dyDescent="0.25">
      <c r="A275" t="s">
        <v>389</v>
      </c>
      <c r="B275" t="s">
        <v>390</v>
      </c>
      <c r="C275">
        <v>6.5600400000000003E-2</v>
      </c>
      <c r="D275">
        <v>9.8567</v>
      </c>
      <c r="E275">
        <v>7.6088300000000002</v>
      </c>
      <c r="F275">
        <v>0</v>
      </c>
      <c r="G275" t="s">
        <v>10</v>
      </c>
      <c r="H275" s="103" t="s">
        <v>10</v>
      </c>
      <c r="J275">
        <f>VLOOKUP($B275,Totalt!$B$1:$BH$474,MATCH(J$2,Totalt!$B$1:$AZ$1,0),FALSE)</f>
        <v>146.71680000000001</v>
      </c>
      <c r="K275">
        <f>VLOOKUP($B275,Totalt!$B$1:$BH$474,MATCH(K$2,Totalt!$B$1:$AZ$1,0),FALSE)</f>
        <v>106.19</v>
      </c>
      <c r="M275" t="s">
        <v>622</v>
      </c>
      <c r="R275" t="s">
        <v>622</v>
      </c>
      <c r="S275" s="102" t="str">
        <f t="shared" si="8"/>
        <v>ja</v>
      </c>
      <c r="U275">
        <f t="shared" si="9"/>
        <v>233</v>
      </c>
    </row>
    <row r="276" spans="1:21" ht="15" customHeight="1" x14ac:dyDescent="0.25">
      <c r="A276" t="s">
        <v>389</v>
      </c>
      <c r="B276" t="s">
        <v>391</v>
      </c>
      <c r="C276">
        <v>9.5585600000000007E-2</v>
      </c>
      <c r="D276">
        <v>16.330500000000001</v>
      </c>
      <c r="E276">
        <v>7.9573400000000003</v>
      </c>
      <c r="F276">
        <v>1.80769E-2</v>
      </c>
      <c r="G276" t="s">
        <v>10</v>
      </c>
      <c r="H276" s="103" t="s">
        <v>10</v>
      </c>
      <c r="J276">
        <f>VLOOKUP($B276,Totalt!$B$1:$BH$474,MATCH(J$2,Totalt!$B$1:$AZ$1,0),FALSE)</f>
        <v>26.000000000000004</v>
      </c>
      <c r="K276">
        <f>VLOOKUP($B276,Totalt!$B$1:$BH$474,MATCH(K$2,Totalt!$B$1:$AZ$1,0),FALSE)</f>
        <v>18.87</v>
      </c>
      <c r="M276" t="s">
        <v>622</v>
      </c>
      <c r="R276" t="s">
        <v>622</v>
      </c>
      <c r="S276" s="102" t="str">
        <f t="shared" si="8"/>
        <v>ja</v>
      </c>
      <c r="U276">
        <f t="shared" si="9"/>
        <v>234</v>
      </c>
    </row>
    <row r="277" spans="1:21" ht="15" customHeight="1" x14ac:dyDescent="0.25">
      <c r="A277" t="s">
        <v>389</v>
      </c>
      <c r="B277" t="s">
        <v>392</v>
      </c>
      <c r="C277">
        <v>8.0768099999999995E-2</v>
      </c>
      <c r="D277">
        <v>15.3512</v>
      </c>
      <c r="E277">
        <v>9.8857700000000008</v>
      </c>
      <c r="F277">
        <v>6.6100100000000004E-3</v>
      </c>
      <c r="G277" t="s">
        <v>10</v>
      </c>
      <c r="H277" s="103" t="s">
        <v>10</v>
      </c>
      <c r="J277">
        <f>VLOOKUP($B277,Totalt!$B$1:$BH$474,MATCH(J$2,Totalt!$B$1:$AZ$1,0),FALSE)</f>
        <v>10.59</v>
      </c>
      <c r="K277">
        <f>VLOOKUP($B277,Totalt!$B$1:$BH$474,MATCH(K$2,Totalt!$B$1:$AZ$1,0),FALSE)</f>
        <v>6.64</v>
      </c>
      <c r="M277" t="s">
        <v>622</v>
      </c>
      <c r="R277" t="s">
        <v>622</v>
      </c>
      <c r="S277" s="102" t="str">
        <f t="shared" si="8"/>
        <v>ja</v>
      </c>
      <c r="U277">
        <f t="shared" si="9"/>
        <v>235</v>
      </c>
    </row>
    <row r="278" spans="1:21" ht="15" customHeight="1" x14ac:dyDescent="0.25">
      <c r="A278" t="s">
        <v>389</v>
      </c>
      <c r="B278" t="s">
        <v>393</v>
      </c>
      <c r="C278">
        <v>9.6694299999999997E-2</v>
      </c>
      <c r="D278">
        <v>19.324000000000002</v>
      </c>
      <c r="E278">
        <v>8.2858400000000003</v>
      </c>
      <c r="F278">
        <v>2.6942000000000001E-2</v>
      </c>
      <c r="G278" t="s">
        <v>10</v>
      </c>
      <c r="H278" s="103" t="s">
        <v>10</v>
      </c>
      <c r="J278">
        <f>VLOOKUP($B278,Totalt!$B$1:$BH$474,MATCH(J$2,Totalt!$B$1:$AZ$1,0),FALSE)</f>
        <v>50.849999999999994</v>
      </c>
      <c r="K278">
        <f>VLOOKUP($B278,Totalt!$B$1:$BH$474,MATCH(K$2,Totalt!$B$1:$AZ$1,0),FALSE)</f>
        <v>38.57</v>
      </c>
      <c r="M278" t="s">
        <v>622</v>
      </c>
      <c r="R278" t="s">
        <v>622</v>
      </c>
      <c r="S278" s="102" t="str">
        <f t="shared" si="8"/>
        <v>ja</v>
      </c>
      <c r="U278">
        <f t="shared" si="9"/>
        <v>236</v>
      </c>
    </row>
    <row r="279" spans="1:21" ht="15" customHeight="1" x14ac:dyDescent="0.25">
      <c r="A279" t="s">
        <v>394</v>
      </c>
      <c r="B279" t="s">
        <v>395</v>
      </c>
      <c r="C279">
        <v>5.5923899999999999E-2</v>
      </c>
      <c r="D279">
        <v>11.127000000000001</v>
      </c>
      <c r="E279">
        <v>0.80128699999999997</v>
      </c>
      <c r="F279">
        <v>2.3088500000000001E-2</v>
      </c>
      <c r="G279" t="s">
        <v>8</v>
      </c>
      <c r="H279" s="103" t="s">
        <v>10</v>
      </c>
      <c r="J279">
        <f>VLOOKUP($B279,Totalt!$B$1:$BH$474,MATCH(J$2,Totalt!$B$1:$AZ$1,0),FALSE)</f>
        <v>83.375</v>
      </c>
      <c r="K279">
        <f>VLOOKUP($B279,Totalt!$B$1:$BH$474,MATCH(K$2,Totalt!$B$1:$AZ$1,0),FALSE)</f>
        <v>69</v>
      </c>
      <c r="M279" t="s">
        <v>622</v>
      </c>
      <c r="R279" t="s">
        <v>622</v>
      </c>
      <c r="S279" s="102" t="str">
        <f t="shared" si="8"/>
        <v>ja</v>
      </c>
      <c r="U279">
        <f t="shared" si="9"/>
        <v>237</v>
      </c>
    </row>
    <row r="280" spans="1:21" ht="15" customHeight="1" x14ac:dyDescent="0.25">
      <c r="A280" t="s">
        <v>394</v>
      </c>
      <c r="B280" t="s">
        <v>396</v>
      </c>
      <c r="C280">
        <v>0.41714299999999999</v>
      </c>
      <c r="D280">
        <v>78.5505</v>
      </c>
      <c r="E280">
        <v>14.388299999999999</v>
      </c>
      <c r="F280">
        <v>0.18820200000000001</v>
      </c>
      <c r="G280" t="s">
        <v>8</v>
      </c>
      <c r="H280" s="103" t="s">
        <v>10</v>
      </c>
      <c r="J280">
        <f>VLOOKUP($B280,Totalt!$B$1:$BH$474,MATCH(J$2,Totalt!$B$1:$AZ$1,0),FALSE)</f>
        <v>0.89</v>
      </c>
      <c r="K280">
        <f>VLOOKUP($B280,Totalt!$B$1:$BH$474,MATCH(K$2,Totalt!$B$1:$AZ$1,0),FALSE)</f>
        <v>0.84</v>
      </c>
      <c r="M280" t="s">
        <v>622</v>
      </c>
      <c r="R280" t="s">
        <v>622</v>
      </c>
      <c r="S280" s="102" t="str">
        <f t="shared" si="8"/>
        <v>ja</v>
      </c>
      <c r="U280">
        <f t="shared" si="9"/>
        <v>238</v>
      </c>
    </row>
    <row r="281" spans="1:21" ht="15" customHeight="1" x14ac:dyDescent="0.25">
      <c r="A281" t="s">
        <v>397</v>
      </c>
      <c r="B281" t="s">
        <v>398</v>
      </c>
      <c r="C281">
        <v>0.16812099999999999</v>
      </c>
      <c r="D281">
        <v>52.090299999999999</v>
      </c>
      <c r="E281">
        <v>5.50793</v>
      </c>
      <c r="F281">
        <v>4.8262300000000001E-2</v>
      </c>
      <c r="G281" t="s">
        <v>10</v>
      </c>
      <c r="H281" s="103" t="s">
        <v>10</v>
      </c>
      <c r="J281">
        <f>VLOOKUP($B281,Totalt!$B$1:$BH$474,MATCH(J$2,Totalt!$B$1:$AZ$1,0),FALSE)</f>
        <v>175.61733100000004</v>
      </c>
      <c r="K281">
        <f>VLOOKUP($B281,Totalt!$B$1:$BH$474,MATCH(K$2,Totalt!$B$1:$AZ$1,0),FALSE)</f>
        <v>136.19999999999999</v>
      </c>
      <c r="M281" t="s">
        <v>622</v>
      </c>
      <c r="R281" t="s">
        <v>622</v>
      </c>
      <c r="S281" s="102" t="str">
        <f t="shared" si="8"/>
        <v>ja</v>
      </c>
      <c r="U281">
        <f t="shared" si="9"/>
        <v>239</v>
      </c>
    </row>
    <row r="282" spans="1:21" ht="15" customHeight="1" x14ac:dyDescent="0.25">
      <c r="A282" t="s">
        <v>399</v>
      </c>
      <c r="B282" t="s">
        <v>400</v>
      </c>
      <c r="C282">
        <v>0.33592100000000003</v>
      </c>
      <c r="D282">
        <v>78.088300000000004</v>
      </c>
      <c r="E282">
        <v>10.981400000000001</v>
      </c>
      <c r="F282">
        <v>0.19361400000000001</v>
      </c>
      <c r="G282" t="s">
        <v>8</v>
      </c>
      <c r="H282" s="103" t="s">
        <v>10</v>
      </c>
      <c r="J282">
        <f>VLOOKUP($B282,Totalt!$B$1:$BH$474,MATCH(J$2,Totalt!$B$1:$AZ$1,0),FALSE)</f>
        <v>27.968</v>
      </c>
      <c r="K282">
        <f>VLOOKUP($B282,Totalt!$B$1:$BH$474,MATCH(K$2,Totalt!$B$1:$AZ$1,0),FALSE)</f>
        <v>21.4</v>
      </c>
      <c r="M282" t="s">
        <v>622</v>
      </c>
      <c r="R282" t="s">
        <v>622</v>
      </c>
      <c r="S282" s="102" t="str">
        <f t="shared" si="8"/>
        <v>ja</v>
      </c>
      <c r="U282">
        <f t="shared" si="9"/>
        <v>240</v>
      </c>
    </row>
    <row r="283" spans="1:21" ht="15" customHeight="1" x14ac:dyDescent="0.25">
      <c r="A283" t="s">
        <v>399</v>
      </c>
      <c r="B283" t="s">
        <v>401</v>
      </c>
      <c r="C283">
        <v>0.176424</v>
      </c>
      <c r="D283">
        <v>31.898399999999999</v>
      </c>
      <c r="E283">
        <v>8.4915800000000008</v>
      </c>
      <c r="F283">
        <v>5.4562600000000003E-2</v>
      </c>
      <c r="G283" t="s">
        <v>8</v>
      </c>
      <c r="H283" s="103" t="s">
        <v>10</v>
      </c>
      <c r="J283">
        <f>VLOOKUP($B283,Totalt!$B$1:$BH$474,MATCH(J$2,Totalt!$B$1:$AZ$1,0),FALSE)</f>
        <v>21.26</v>
      </c>
      <c r="K283">
        <f>VLOOKUP($B283,Totalt!$B$1:$BH$474,MATCH(K$2,Totalt!$B$1:$AZ$1,0),FALSE)</f>
        <v>14.4</v>
      </c>
      <c r="M283" t="s">
        <v>622</v>
      </c>
      <c r="R283" t="s">
        <v>622</v>
      </c>
      <c r="S283" s="102" t="str">
        <f t="shared" si="8"/>
        <v>ja</v>
      </c>
      <c r="U283">
        <f t="shared" si="9"/>
        <v>241</v>
      </c>
    </row>
    <row r="284" spans="1:21" ht="15" customHeight="1" x14ac:dyDescent="0.25">
      <c r="A284" t="s">
        <v>399</v>
      </c>
      <c r="B284" t="s">
        <v>402</v>
      </c>
      <c r="C284">
        <v>0.161078</v>
      </c>
      <c r="D284">
        <v>84.351100000000002</v>
      </c>
      <c r="E284">
        <v>4.4112799999999996</v>
      </c>
      <c r="F284">
        <v>3.8136000000000003E-2</v>
      </c>
      <c r="G284" t="s">
        <v>10</v>
      </c>
      <c r="H284" s="103" t="s">
        <v>10</v>
      </c>
      <c r="J284">
        <f>VLOOKUP($B284,Totalt!$B$1:$BH$474,MATCH(J$2,Totalt!$B$1:$AZ$1,0),FALSE)</f>
        <v>635.21639999999991</v>
      </c>
      <c r="K284">
        <f>VLOOKUP($B284,Totalt!$B$1:$BH$474,MATCH(K$2,Totalt!$B$1:$AZ$1,0),FALSE)</f>
        <v>505</v>
      </c>
      <c r="M284" t="s">
        <v>622</v>
      </c>
      <c r="R284" t="s">
        <v>622</v>
      </c>
      <c r="S284" s="102" t="str">
        <f t="shared" si="8"/>
        <v>ja</v>
      </c>
      <c r="U284">
        <f t="shared" si="9"/>
        <v>242</v>
      </c>
    </row>
    <row r="285" spans="1:21" ht="15" customHeight="1" x14ac:dyDescent="0.25">
      <c r="A285" t="s">
        <v>399</v>
      </c>
      <c r="B285" t="s">
        <v>403</v>
      </c>
      <c r="C285">
        <v>0.89038399999999995</v>
      </c>
      <c r="D285">
        <v>251.81299999999999</v>
      </c>
      <c r="E285">
        <v>4.03287</v>
      </c>
      <c r="F285">
        <v>0.208089</v>
      </c>
      <c r="G285" t="s">
        <v>8</v>
      </c>
      <c r="H285" s="103" t="s">
        <v>10</v>
      </c>
      <c r="J285">
        <f>VLOOKUP($B285,Totalt!$B$1:$BH$474,MATCH(J$2,Totalt!$B$1:$AZ$1,0),FALSE)</f>
        <v>116.797</v>
      </c>
      <c r="K285">
        <f>VLOOKUP($B285,Totalt!$B$1:$BH$474,MATCH(K$2,Totalt!$B$1:$AZ$1,0),FALSE)</f>
        <v>100.3</v>
      </c>
      <c r="M285" t="s">
        <v>622</v>
      </c>
      <c r="R285" t="s">
        <v>622</v>
      </c>
      <c r="S285" s="102" t="str">
        <f t="shared" si="8"/>
        <v>ja</v>
      </c>
      <c r="U285">
        <f t="shared" si="9"/>
        <v>243</v>
      </c>
    </row>
    <row r="286" spans="1:21" ht="15" customHeight="1" x14ac:dyDescent="0.25">
      <c r="A286" t="s">
        <v>399</v>
      </c>
      <c r="B286" t="s">
        <v>404</v>
      </c>
      <c r="C286">
        <v>0.158919</v>
      </c>
      <c r="D286">
        <v>15.467700000000001</v>
      </c>
      <c r="E286">
        <v>12.961499999999999</v>
      </c>
      <c r="F286">
        <v>3.77078E-2</v>
      </c>
      <c r="G286" t="s">
        <v>8</v>
      </c>
      <c r="H286" s="103" t="s">
        <v>10</v>
      </c>
      <c r="J286">
        <f>VLOOKUP($B286,Totalt!$B$1:$BH$474,MATCH(J$2,Totalt!$B$1:$AZ$1,0),FALSE)</f>
        <v>7.3989999999999991</v>
      </c>
      <c r="K286">
        <f>VLOOKUP($B286,Totalt!$B$1:$BH$474,MATCH(K$2,Totalt!$B$1:$AZ$1,0),FALSE)</f>
        <v>7.5</v>
      </c>
      <c r="M286" t="s">
        <v>622</v>
      </c>
      <c r="R286" t="s">
        <v>622</v>
      </c>
      <c r="S286" s="102" t="str">
        <f t="shared" si="8"/>
        <v>ja</v>
      </c>
      <c r="U286">
        <f t="shared" si="9"/>
        <v>244</v>
      </c>
    </row>
    <row r="287" spans="1:21" ht="15" customHeight="1" x14ac:dyDescent="0.25">
      <c r="A287" t="s">
        <v>405</v>
      </c>
      <c r="B287" t="s">
        <v>406</v>
      </c>
      <c r="C287">
        <v>0</v>
      </c>
      <c r="D287">
        <v>0</v>
      </c>
      <c r="E287">
        <v>0</v>
      </c>
      <c r="F287">
        <v>0</v>
      </c>
      <c r="G287" t="s">
        <v>8</v>
      </c>
      <c r="H287" s="103" t="s">
        <v>8</v>
      </c>
      <c r="J287">
        <f>VLOOKUP($B287,Totalt!$B$1:$BH$474,MATCH(J$2,Totalt!$B$1:$AZ$1,0),FALSE)</f>
        <v>0</v>
      </c>
      <c r="K287" t="str">
        <f>VLOOKUP($B287,Totalt!$B$1:$BH$474,MATCH(K$2,Totalt!$B$1:$AZ$1,0),FALSE)</f>
        <v/>
      </c>
      <c r="M287" t="s">
        <v>622</v>
      </c>
      <c r="R287" t="s">
        <v>622</v>
      </c>
      <c r="S287" s="102" t="str">
        <f t="shared" si="8"/>
        <v>nej</v>
      </c>
      <c r="U287">
        <f t="shared" si="9"/>
        <v>244</v>
      </c>
    </row>
    <row r="288" spans="1:21" ht="15" customHeight="1" x14ac:dyDescent="0.25">
      <c r="A288" t="s">
        <v>405</v>
      </c>
      <c r="B288" t="s">
        <v>407</v>
      </c>
      <c r="C288">
        <v>0</v>
      </c>
      <c r="D288">
        <v>0</v>
      </c>
      <c r="E288">
        <v>0</v>
      </c>
      <c r="F288">
        <v>0</v>
      </c>
      <c r="G288" t="s">
        <v>8</v>
      </c>
      <c r="H288" s="103" t="s">
        <v>8</v>
      </c>
      <c r="J288">
        <f>VLOOKUP($B288,Totalt!$B$1:$BH$474,MATCH(J$2,Totalt!$B$1:$AZ$1,0),FALSE)</f>
        <v>0</v>
      </c>
      <c r="K288" t="str">
        <f>VLOOKUP($B288,Totalt!$B$1:$BH$474,MATCH(K$2,Totalt!$B$1:$AZ$1,0),FALSE)</f>
        <v/>
      </c>
      <c r="M288" t="s">
        <v>622</v>
      </c>
      <c r="R288" t="s">
        <v>622</v>
      </c>
      <c r="S288" s="102" t="str">
        <f t="shared" si="8"/>
        <v>nej</v>
      </c>
      <c r="U288">
        <f t="shared" si="9"/>
        <v>244</v>
      </c>
    </row>
    <row r="289" spans="1:21" ht="15" customHeight="1" x14ac:dyDescent="0.25">
      <c r="A289" t="s">
        <v>405</v>
      </c>
      <c r="B289" t="s">
        <v>408</v>
      </c>
      <c r="C289">
        <v>0</v>
      </c>
      <c r="D289">
        <v>0</v>
      </c>
      <c r="E289">
        <v>0</v>
      </c>
      <c r="F289">
        <v>0</v>
      </c>
      <c r="G289" t="s">
        <v>8</v>
      </c>
      <c r="H289" s="103" t="s">
        <v>8</v>
      </c>
      <c r="J289">
        <f>VLOOKUP($B289,Totalt!$B$1:$BH$474,MATCH(J$2,Totalt!$B$1:$AZ$1,0),FALSE)</f>
        <v>0</v>
      </c>
      <c r="K289" t="str">
        <f>VLOOKUP($B289,Totalt!$B$1:$BH$474,MATCH(K$2,Totalt!$B$1:$AZ$1,0),FALSE)</f>
        <v/>
      </c>
      <c r="M289" t="s">
        <v>622</v>
      </c>
      <c r="R289" t="s">
        <v>622</v>
      </c>
      <c r="S289" s="102" t="str">
        <f t="shared" si="8"/>
        <v>nej</v>
      </c>
      <c r="U289">
        <f t="shared" si="9"/>
        <v>244</v>
      </c>
    </row>
    <row r="290" spans="1:21" ht="15" customHeight="1" x14ac:dyDescent="0.25">
      <c r="A290" t="s">
        <v>405</v>
      </c>
      <c r="B290" t="s">
        <v>409</v>
      </c>
      <c r="C290">
        <v>0</v>
      </c>
      <c r="D290">
        <v>0</v>
      </c>
      <c r="E290">
        <v>0</v>
      </c>
      <c r="F290">
        <v>0</v>
      </c>
      <c r="G290" t="s">
        <v>8</v>
      </c>
      <c r="H290" s="103" t="s">
        <v>8</v>
      </c>
      <c r="J290">
        <f>VLOOKUP($B290,Totalt!$B$1:$BH$474,MATCH(J$2,Totalt!$B$1:$AZ$1,0),FALSE)</f>
        <v>0</v>
      </c>
      <c r="K290" t="str">
        <f>VLOOKUP($B290,Totalt!$B$1:$BH$474,MATCH(K$2,Totalt!$B$1:$AZ$1,0),FALSE)</f>
        <v/>
      </c>
      <c r="M290" t="s">
        <v>622</v>
      </c>
      <c r="R290" t="s">
        <v>622</v>
      </c>
      <c r="S290" s="102" t="str">
        <f t="shared" si="8"/>
        <v>nej</v>
      </c>
      <c r="U290">
        <f t="shared" si="9"/>
        <v>244</v>
      </c>
    </row>
    <row r="291" spans="1:21" ht="15" customHeight="1" x14ac:dyDescent="0.25">
      <c r="A291" t="s">
        <v>410</v>
      </c>
      <c r="B291" t="s">
        <v>411</v>
      </c>
      <c r="C291">
        <v>0.115202</v>
      </c>
      <c r="D291">
        <v>27.763500000000001</v>
      </c>
      <c r="E291">
        <v>10.242100000000001</v>
      </c>
      <c r="F291">
        <v>1.09266E-2</v>
      </c>
      <c r="G291" t="s">
        <v>10</v>
      </c>
      <c r="H291" s="103" t="s">
        <v>10</v>
      </c>
      <c r="J291">
        <f>VLOOKUP($B291,Totalt!$B$1:$BH$474,MATCH(J$2,Totalt!$B$1:$AZ$1,0),FALSE)</f>
        <v>4.6812399999999998</v>
      </c>
      <c r="K291">
        <f>VLOOKUP($B291,Totalt!$B$1:$BH$474,MATCH(K$2,Totalt!$B$1:$AZ$1,0),FALSE)</f>
        <v>3.1</v>
      </c>
      <c r="M291" t="s">
        <v>622</v>
      </c>
      <c r="R291" t="s">
        <v>622</v>
      </c>
      <c r="S291" s="102" t="str">
        <f t="shared" si="8"/>
        <v>ja</v>
      </c>
      <c r="U291">
        <f t="shared" si="9"/>
        <v>245</v>
      </c>
    </row>
    <row r="292" spans="1:21" ht="15" customHeight="1" x14ac:dyDescent="0.25">
      <c r="A292" t="s">
        <v>410</v>
      </c>
      <c r="B292" t="s">
        <v>412</v>
      </c>
      <c r="C292">
        <v>0.186641</v>
      </c>
      <c r="D292">
        <v>33.367899999999999</v>
      </c>
      <c r="E292">
        <v>12.702400000000001</v>
      </c>
      <c r="F292">
        <v>4.7476600000000001E-2</v>
      </c>
      <c r="G292" t="s">
        <v>10</v>
      </c>
      <c r="H292" s="103" t="s">
        <v>10</v>
      </c>
      <c r="J292">
        <f>VLOOKUP($B292,Totalt!$B$1:$BH$474,MATCH(J$2,Totalt!$B$1:$AZ$1,0),FALSE)</f>
        <v>53.499999999999993</v>
      </c>
      <c r="K292">
        <f>VLOOKUP($B292,Totalt!$B$1:$BH$474,MATCH(K$2,Totalt!$B$1:$AZ$1,0),FALSE)</f>
        <v>39.6</v>
      </c>
      <c r="M292" t="s">
        <v>622</v>
      </c>
      <c r="R292" t="s">
        <v>622</v>
      </c>
      <c r="S292" s="102" t="str">
        <f t="shared" si="8"/>
        <v>ja</v>
      </c>
      <c r="U292">
        <f t="shared" si="9"/>
        <v>246</v>
      </c>
    </row>
    <row r="293" spans="1:21" ht="15" customHeight="1" x14ac:dyDescent="0.25">
      <c r="A293" t="s">
        <v>413</v>
      </c>
      <c r="B293" t="s">
        <v>414</v>
      </c>
      <c r="C293" t="s">
        <v>9</v>
      </c>
      <c r="D293" t="s">
        <v>9</v>
      </c>
      <c r="E293" t="s">
        <v>9</v>
      </c>
      <c r="F293">
        <v>8.0106800000000006E-2</v>
      </c>
      <c r="G293" t="s">
        <v>8</v>
      </c>
      <c r="H293" s="103" t="s">
        <v>10</v>
      </c>
      <c r="J293">
        <f>VLOOKUP($B293,Totalt!$B$1:$BH$474,MATCH(J$2,Totalt!$B$1:$AZ$1,0),FALSE)</f>
        <v>2431.0095101000002</v>
      </c>
      <c r="K293">
        <f>VLOOKUP($B293,Totalt!$B$1:$BH$474,MATCH(K$2,Totalt!$B$1:$AZ$1,0),FALSE)</f>
        <v>2396</v>
      </c>
      <c r="M293" t="s">
        <v>622</v>
      </c>
      <c r="N293" s="98" t="s">
        <v>1075</v>
      </c>
      <c r="Q293" s="98" t="s">
        <v>1078</v>
      </c>
      <c r="R293" t="s">
        <v>622</v>
      </c>
      <c r="S293" s="102" t="str">
        <f t="shared" si="8"/>
        <v>nej</v>
      </c>
      <c r="U293">
        <f t="shared" si="9"/>
        <v>246</v>
      </c>
    </row>
    <row r="294" spans="1:21" ht="15" customHeight="1" x14ac:dyDescent="0.25">
      <c r="A294" t="s">
        <v>415</v>
      </c>
      <c r="B294" t="s">
        <v>416</v>
      </c>
      <c r="C294">
        <v>0.26167600000000002</v>
      </c>
      <c r="D294">
        <v>63.415199999999999</v>
      </c>
      <c r="E294">
        <v>12.2822</v>
      </c>
      <c r="F294">
        <v>0.134517</v>
      </c>
      <c r="G294" t="s">
        <v>10</v>
      </c>
      <c r="H294" s="103" t="s">
        <v>10</v>
      </c>
      <c r="J294">
        <f>VLOOKUP($B294,Totalt!$B$1:$BH$474,MATCH(J$2,Totalt!$B$1:$AZ$1,0),FALSE)</f>
        <v>14.63012</v>
      </c>
      <c r="K294">
        <f>VLOOKUP($B294,Totalt!$B$1:$BH$474,MATCH(K$2,Totalt!$B$1:$AZ$1,0),FALSE)</f>
        <v>10.45514</v>
      </c>
      <c r="M294" t="s">
        <v>622</v>
      </c>
      <c r="R294" t="s">
        <v>622</v>
      </c>
      <c r="S294" s="102" t="str">
        <f t="shared" si="8"/>
        <v>ja</v>
      </c>
      <c r="U294">
        <f t="shared" si="9"/>
        <v>247</v>
      </c>
    </row>
    <row r="295" spans="1:21" ht="15" customHeight="1" x14ac:dyDescent="0.25">
      <c r="A295" t="s">
        <v>415</v>
      </c>
      <c r="B295" t="s">
        <v>417</v>
      </c>
      <c r="C295">
        <v>0.38522000000000001</v>
      </c>
      <c r="D295">
        <v>4.3562500000000002</v>
      </c>
      <c r="E295">
        <v>9.7472200000000004</v>
      </c>
      <c r="F295">
        <v>0</v>
      </c>
      <c r="G295" t="s">
        <v>10</v>
      </c>
      <c r="H295" s="103" t="s">
        <v>10</v>
      </c>
      <c r="J295">
        <f>VLOOKUP($B295,Totalt!$B$1:$BH$474,MATCH(J$2,Totalt!$B$1:$AZ$1,0),FALSE)</f>
        <v>0.83320399999999994</v>
      </c>
      <c r="K295">
        <f>VLOOKUP($B295,Totalt!$B$1:$BH$474,MATCH(K$2,Totalt!$B$1:$AZ$1,0),FALSE)</f>
        <v>0.79830800000000002</v>
      </c>
      <c r="M295" t="s">
        <v>622</v>
      </c>
      <c r="R295" t="s">
        <v>622</v>
      </c>
      <c r="S295" s="102" t="str">
        <f t="shared" si="8"/>
        <v>ja</v>
      </c>
      <c r="U295">
        <f t="shared" si="9"/>
        <v>248</v>
      </c>
    </row>
    <row r="296" spans="1:21" ht="15" customHeight="1" x14ac:dyDescent="0.25">
      <c r="A296" t="s">
        <v>415</v>
      </c>
      <c r="B296" t="s">
        <v>418</v>
      </c>
      <c r="C296">
        <v>0.38347100000000001</v>
      </c>
      <c r="D296">
        <v>57.871000000000002</v>
      </c>
      <c r="E296">
        <v>17.303699999999999</v>
      </c>
      <c r="F296">
        <v>0.15254999999999999</v>
      </c>
      <c r="G296" t="s">
        <v>10</v>
      </c>
      <c r="H296" s="103" t="s">
        <v>10</v>
      </c>
      <c r="J296">
        <f>VLOOKUP($B296,Totalt!$B$1:$BH$474,MATCH(J$2,Totalt!$B$1:$AZ$1,0),FALSE)</f>
        <v>3.8020170000000002</v>
      </c>
      <c r="K296">
        <f>VLOOKUP($B296,Totalt!$B$1:$BH$474,MATCH(K$2,Totalt!$B$1:$AZ$1,0),FALSE)</f>
        <v>3.0086210000000002</v>
      </c>
      <c r="M296" t="s">
        <v>622</v>
      </c>
      <c r="R296" t="s">
        <v>622</v>
      </c>
      <c r="S296" s="102" t="str">
        <f t="shared" si="8"/>
        <v>ja</v>
      </c>
      <c r="U296">
        <f t="shared" si="9"/>
        <v>249</v>
      </c>
    </row>
    <row r="297" spans="1:21" ht="15" customHeight="1" x14ac:dyDescent="0.25">
      <c r="A297" t="s">
        <v>415</v>
      </c>
      <c r="B297" t="s">
        <v>419</v>
      </c>
      <c r="C297">
        <v>0.136964</v>
      </c>
      <c r="D297">
        <v>8.7896099999999997</v>
      </c>
      <c r="E297">
        <v>7.6673400000000003</v>
      </c>
      <c r="F297">
        <v>1.48269E-3</v>
      </c>
      <c r="G297" t="s">
        <v>10</v>
      </c>
      <c r="H297" s="103" t="s">
        <v>10</v>
      </c>
      <c r="J297">
        <f>VLOOKUP($B297,Totalt!$B$1:$BH$474,MATCH(J$2,Totalt!$B$1:$AZ$1,0),FALSE)</f>
        <v>147.87244799999999</v>
      </c>
      <c r="K297">
        <f>VLOOKUP($B297,Totalt!$B$1:$BH$474,MATCH(K$2,Totalt!$B$1:$AZ$1,0),FALSE)</f>
        <v>118.904269</v>
      </c>
      <c r="M297" t="s">
        <v>622</v>
      </c>
      <c r="R297" t="s">
        <v>622</v>
      </c>
      <c r="S297" s="102" t="str">
        <f t="shared" si="8"/>
        <v>ja</v>
      </c>
      <c r="U297">
        <f t="shared" si="9"/>
        <v>250</v>
      </c>
    </row>
    <row r="298" spans="1:21" ht="15" customHeight="1" x14ac:dyDescent="0.25">
      <c r="A298" t="s">
        <v>420</v>
      </c>
      <c r="B298" t="s">
        <v>421</v>
      </c>
      <c r="C298">
        <v>0.125748</v>
      </c>
      <c r="D298">
        <v>40.122999999999998</v>
      </c>
      <c r="E298">
        <v>5.4083600000000001</v>
      </c>
      <c r="F298">
        <v>4.87689E-3</v>
      </c>
      <c r="G298" t="s">
        <v>10</v>
      </c>
      <c r="H298" s="103" t="s">
        <v>10</v>
      </c>
      <c r="J298">
        <f>VLOOKUP($B298,Totalt!$B$1:$BH$474,MATCH(J$2,Totalt!$B$1:$AZ$1,0),FALSE)</f>
        <v>1107.068</v>
      </c>
      <c r="K298">
        <f>VLOOKUP($B298,Totalt!$B$1:$BH$474,MATCH(K$2,Totalt!$B$1:$AZ$1,0),FALSE)</f>
        <v>936.6</v>
      </c>
      <c r="M298" t="s">
        <v>622</v>
      </c>
      <c r="R298" t="s">
        <v>622</v>
      </c>
      <c r="S298" s="102" t="str">
        <f t="shared" si="8"/>
        <v>ja</v>
      </c>
      <c r="U298">
        <f t="shared" si="9"/>
        <v>251</v>
      </c>
    </row>
    <row r="299" spans="1:21" ht="15" customHeight="1" x14ac:dyDescent="0.25">
      <c r="A299" t="s">
        <v>422</v>
      </c>
      <c r="B299" t="s">
        <v>423</v>
      </c>
      <c r="C299">
        <v>0.26455400000000001</v>
      </c>
      <c r="D299">
        <v>115.667</v>
      </c>
      <c r="E299">
        <v>4.6819499999999996</v>
      </c>
      <c r="F299">
        <v>5.8265699999999997E-2</v>
      </c>
      <c r="G299" t="s">
        <v>8</v>
      </c>
      <c r="H299" s="103" t="s">
        <v>10</v>
      </c>
      <c r="J299">
        <f>VLOOKUP($B299,Totalt!$B$1:$BH$474,MATCH(J$2,Totalt!$B$1:$AZ$1,0),FALSE)</f>
        <v>245.55614000000003</v>
      </c>
      <c r="K299">
        <f>VLOOKUP($B299,Totalt!$B$1:$BH$474,MATCH(K$2,Totalt!$B$1:$AZ$1,0),FALSE)</f>
        <v>198.25700000000001</v>
      </c>
      <c r="M299" t="s">
        <v>622</v>
      </c>
      <c r="R299" t="s">
        <v>622</v>
      </c>
      <c r="S299" s="102" t="str">
        <f t="shared" si="8"/>
        <v>ja</v>
      </c>
      <c r="U299">
        <f t="shared" si="9"/>
        <v>252</v>
      </c>
    </row>
    <row r="300" spans="1:21" ht="15" customHeight="1" x14ac:dyDescent="0.25">
      <c r="A300" t="s">
        <v>422</v>
      </c>
      <c r="B300" t="s">
        <v>424</v>
      </c>
      <c r="C300">
        <v>0.70960199999999996</v>
      </c>
      <c r="D300">
        <v>149.50399999999999</v>
      </c>
      <c r="E300">
        <v>8.7234599999999993</v>
      </c>
      <c r="F300">
        <v>0.113581</v>
      </c>
      <c r="G300" t="s">
        <v>8</v>
      </c>
      <c r="H300" s="103" t="s">
        <v>10</v>
      </c>
      <c r="J300">
        <f>VLOOKUP($B300,Totalt!$B$1:$BH$474,MATCH(J$2,Totalt!$B$1:$AZ$1,0),FALSE)</f>
        <v>8.7110000000000021</v>
      </c>
      <c r="K300">
        <f>VLOOKUP($B300,Totalt!$B$1:$BH$474,MATCH(K$2,Totalt!$B$1:$AZ$1,0),FALSE)</f>
        <v>5.8079999999999998</v>
      </c>
      <c r="M300" t="s">
        <v>622</v>
      </c>
      <c r="R300" t="s">
        <v>622</v>
      </c>
      <c r="S300" s="102" t="str">
        <f t="shared" si="8"/>
        <v>ja</v>
      </c>
      <c r="U300">
        <f t="shared" si="9"/>
        <v>253</v>
      </c>
    </row>
    <row r="301" spans="1:21" ht="15" customHeight="1" x14ac:dyDescent="0.25">
      <c r="A301" t="s">
        <v>425</v>
      </c>
      <c r="B301" t="s">
        <v>426</v>
      </c>
      <c r="C301">
        <v>0.156972</v>
      </c>
      <c r="D301">
        <v>37.163499999999999</v>
      </c>
      <c r="E301">
        <v>11.509499999999999</v>
      </c>
      <c r="F301">
        <v>2.2702699999999999E-2</v>
      </c>
      <c r="G301" t="s">
        <v>10</v>
      </c>
      <c r="H301" s="103" t="s">
        <v>10</v>
      </c>
      <c r="J301">
        <f>VLOOKUP($B301,Totalt!$B$1:$BH$474,MATCH(J$2,Totalt!$B$1:$AZ$1,0),FALSE)</f>
        <v>18.5</v>
      </c>
      <c r="K301">
        <f>VLOOKUP($B301,Totalt!$B$1:$BH$474,MATCH(K$2,Totalt!$B$1:$AZ$1,0),FALSE)</f>
        <v>10.9</v>
      </c>
      <c r="M301" t="s">
        <v>622</v>
      </c>
      <c r="R301" t="s">
        <v>622</v>
      </c>
      <c r="S301" s="102" t="str">
        <f t="shared" si="8"/>
        <v>ja</v>
      </c>
      <c r="U301">
        <f t="shared" si="9"/>
        <v>254</v>
      </c>
    </row>
    <row r="302" spans="1:21" ht="15" customHeight="1" x14ac:dyDescent="0.25">
      <c r="A302" t="s">
        <v>425</v>
      </c>
      <c r="B302" t="s">
        <v>427</v>
      </c>
      <c r="C302">
        <v>6.8208599999999994E-2</v>
      </c>
      <c r="D302">
        <v>13.1714</v>
      </c>
      <c r="E302">
        <v>4.87338</v>
      </c>
      <c r="F302">
        <v>1.0889299999999999E-2</v>
      </c>
      <c r="G302" t="s">
        <v>10</v>
      </c>
      <c r="H302" s="103" t="s">
        <v>10</v>
      </c>
      <c r="J302">
        <f>VLOOKUP($B302,Totalt!$B$1:$BH$474,MATCH(J$2,Totalt!$B$1:$AZ$1,0),FALSE)</f>
        <v>198.08126110000001</v>
      </c>
      <c r="K302">
        <f>VLOOKUP($B302,Totalt!$B$1:$BH$474,MATCH(K$2,Totalt!$B$1:$AZ$1,0),FALSE)</f>
        <v>168.6</v>
      </c>
      <c r="M302" t="s">
        <v>622</v>
      </c>
      <c r="R302" t="s">
        <v>622</v>
      </c>
      <c r="S302" s="102" t="str">
        <f t="shared" si="8"/>
        <v>ja</v>
      </c>
      <c r="U302">
        <f t="shared" si="9"/>
        <v>255</v>
      </c>
    </row>
    <row r="303" spans="1:21" ht="15" customHeight="1" x14ac:dyDescent="0.25">
      <c r="A303" t="s">
        <v>425</v>
      </c>
      <c r="B303" t="s">
        <v>428</v>
      </c>
      <c r="C303">
        <v>5.2606699999999999E-2</v>
      </c>
      <c r="D303">
        <v>14.6439</v>
      </c>
      <c r="E303">
        <v>8.4349699999999999</v>
      </c>
      <c r="F303">
        <v>1.14573E-2</v>
      </c>
      <c r="G303" t="s">
        <v>10</v>
      </c>
      <c r="H303" s="103" t="s">
        <v>10</v>
      </c>
      <c r="J303">
        <f>VLOOKUP($B303,Totalt!$B$1:$BH$474,MATCH(J$2,Totalt!$B$1:$AZ$1,0),FALSE)</f>
        <v>20.161799999999999</v>
      </c>
      <c r="K303">
        <f>VLOOKUP($B303,Totalt!$B$1:$BH$474,MATCH(K$2,Totalt!$B$1:$AZ$1,0),FALSE)</f>
        <v>16.899999999999999</v>
      </c>
      <c r="M303" t="s">
        <v>622</v>
      </c>
      <c r="R303" t="s">
        <v>622</v>
      </c>
      <c r="S303" s="102" t="str">
        <f t="shared" si="8"/>
        <v>ja</v>
      </c>
      <c r="U303">
        <f t="shared" si="9"/>
        <v>256</v>
      </c>
    </row>
    <row r="304" spans="1:21" ht="15" customHeight="1" x14ac:dyDescent="0.25">
      <c r="A304" t="s">
        <v>425</v>
      </c>
      <c r="B304" t="s">
        <v>429</v>
      </c>
      <c r="C304">
        <v>0.19384100000000001</v>
      </c>
      <c r="D304">
        <v>92.608599999999996</v>
      </c>
      <c r="E304">
        <v>5.9941399999999998</v>
      </c>
      <c r="F304">
        <v>0.11283899999999999</v>
      </c>
      <c r="G304" t="s">
        <v>10</v>
      </c>
      <c r="H304" s="103" t="s">
        <v>10</v>
      </c>
      <c r="J304">
        <f>VLOOKUP($B304,Totalt!$B$1:$BH$474,MATCH(J$2,Totalt!$B$1:$AZ$1,0),FALSE)</f>
        <v>1506.6959200000001</v>
      </c>
      <c r="K304">
        <f>VLOOKUP($B304,Totalt!$B$1:$BH$474,MATCH(K$2,Totalt!$B$1:$AZ$1,0),FALSE)</f>
        <v>1312</v>
      </c>
      <c r="M304" t="s">
        <v>622</v>
      </c>
      <c r="R304" t="s">
        <v>622</v>
      </c>
      <c r="S304" s="102" t="str">
        <f t="shared" si="8"/>
        <v>ja</v>
      </c>
      <c r="U304">
        <f t="shared" si="9"/>
        <v>257</v>
      </c>
    </row>
    <row r="305" spans="1:21" ht="15" customHeight="1" x14ac:dyDescent="0.25">
      <c r="A305" t="s">
        <v>425</v>
      </c>
      <c r="B305" t="s">
        <v>430</v>
      </c>
      <c r="C305">
        <v>0.25899499999999998</v>
      </c>
      <c r="D305">
        <v>63.493499999999997</v>
      </c>
      <c r="E305">
        <v>7.8178900000000002</v>
      </c>
      <c r="F305">
        <v>0.13224900000000001</v>
      </c>
      <c r="G305" t="s">
        <v>10</v>
      </c>
      <c r="H305" s="103" t="s">
        <v>10</v>
      </c>
      <c r="J305">
        <f>VLOOKUP($B305,Totalt!$B$1:$BH$474,MATCH(J$2,Totalt!$B$1:$AZ$1,0),FALSE)</f>
        <v>21.680589999999999</v>
      </c>
      <c r="K305">
        <f>VLOOKUP($B305,Totalt!$B$1:$BH$474,MATCH(K$2,Totalt!$B$1:$AZ$1,0),FALSE)</f>
        <v>16</v>
      </c>
      <c r="M305" t="s">
        <v>622</v>
      </c>
      <c r="R305" t="s">
        <v>622</v>
      </c>
      <c r="S305" s="102" t="str">
        <f t="shared" si="8"/>
        <v>ja</v>
      </c>
      <c r="U305">
        <f t="shared" si="9"/>
        <v>258</v>
      </c>
    </row>
    <row r="306" spans="1:21" ht="15" customHeight="1" x14ac:dyDescent="0.25">
      <c r="A306" t="s">
        <v>425</v>
      </c>
      <c r="B306" t="s">
        <v>431</v>
      </c>
      <c r="C306">
        <v>9.7854200000000002E-2</v>
      </c>
      <c r="D306">
        <v>23.924600000000002</v>
      </c>
      <c r="E306">
        <v>8.0399700000000003</v>
      </c>
      <c r="F306">
        <v>2.4983499999999999E-2</v>
      </c>
      <c r="G306" t="s">
        <v>10</v>
      </c>
      <c r="H306" s="103" t="s">
        <v>10</v>
      </c>
      <c r="J306">
        <f>VLOOKUP($B306,Totalt!$B$1:$BH$474,MATCH(J$2,Totalt!$B$1:$AZ$1,0),FALSE)</f>
        <v>33.942350000000005</v>
      </c>
      <c r="K306">
        <f>VLOOKUP($B306,Totalt!$B$1:$BH$474,MATCH(K$2,Totalt!$B$1:$AZ$1,0),FALSE)</f>
        <v>29.7</v>
      </c>
      <c r="M306" t="s">
        <v>622</v>
      </c>
      <c r="R306" t="s">
        <v>622</v>
      </c>
      <c r="S306" s="102" t="str">
        <f t="shared" si="8"/>
        <v>ja</v>
      </c>
      <c r="U306">
        <f t="shared" si="9"/>
        <v>259</v>
      </c>
    </row>
    <row r="307" spans="1:21" ht="15" customHeight="1" x14ac:dyDescent="0.25">
      <c r="A307" t="s">
        <v>432</v>
      </c>
      <c r="B307" t="s">
        <v>433</v>
      </c>
      <c r="C307">
        <v>0</v>
      </c>
      <c r="D307">
        <v>0</v>
      </c>
      <c r="E307">
        <v>0</v>
      </c>
      <c r="F307">
        <v>0</v>
      </c>
      <c r="G307" t="s">
        <v>8</v>
      </c>
      <c r="H307" s="103" t="s">
        <v>8</v>
      </c>
      <c r="J307">
        <f>VLOOKUP($B307,Totalt!$B$1:$BH$474,MATCH(J$2,Totalt!$B$1:$AZ$1,0),FALSE)</f>
        <v>0</v>
      </c>
      <c r="K307" t="str">
        <f>VLOOKUP($B307,Totalt!$B$1:$BH$474,MATCH(K$2,Totalt!$B$1:$AZ$1,0),FALSE)</f>
        <v/>
      </c>
      <c r="M307" t="s">
        <v>622</v>
      </c>
      <c r="R307" t="s">
        <v>622</v>
      </c>
      <c r="S307" s="102" t="str">
        <f t="shared" si="8"/>
        <v>nej</v>
      </c>
      <c r="U307">
        <f t="shared" si="9"/>
        <v>259</v>
      </c>
    </row>
    <row r="308" spans="1:21" ht="15" customHeight="1" x14ac:dyDescent="0.25">
      <c r="A308" t="s">
        <v>432</v>
      </c>
      <c r="B308" t="s">
        <v>434</v>
      </c>
      <c r="C308">
        <v>0</v>
      </c>
      <c r="D308">
        <v>0</v>
      </c>
      <c r="E308">
        <v>0</v>
      </c>
      <c r="F308">
        <v>0</v>
      </c>
      <c r="G308" t="s">
        <v>8</v>
      </c>
      <c r="H308" s="103" t="s">
        <v>8</v>
      </c>
      <c r="J308">
        <f>VLOOKUP($B308,Totalt!$B$1:$BH$474,MATCH(J$2,Totalt!$B$1:$AZ$1,0),FALSE)</f>
        <v>0</v>
      </c>
      <c r="K308" t="str">
        <f>VLOOKUP($B308,Totalt!$B$1:$BH$474,MATCH(K$2,Totalt!$B$1:$AZ$1,0),FALSE)</f>
        <v/>
      </c>
      <c r="M308" t="s">
        <v>622</v>
      </c>
      <c r="R308" t="s">
        <v>622</v>
      </c>
      <c r="S308" s="102" t="str">
        <f t="shared" si="8"/>
        <v>nej</v>
      </c>
      <c r="U308">
        <f t="shared" si="9"/>
        <v>259</v>
      </c>
    </row>
    <row r="309" spans="1:21" ht="15" customHeight="1" x14ac:dyDescent="0.25">
      <c r="A309" t="s">
        <v>432</v>
      </c>
      <c r="B309" t="s">
        <v>435</v>
      </c>
      <c r="C309">
        <v>0.140182</v>
      </c>
      <c r="D309">
        <v>48.946399999999997</v>
      </c>
      <c r="E309">
        <v>5.7163599999999999</v>
      </c>
      <c r="F309">
        <v>3.9017100000000001E-3</v>
      </c>
      <c r="G309" t="s">
        <v>8</v>
      </c>
      <c r="H309" s="103" t="s">
        <v>10</v>
      </c>
      <c r="J309">
        <f>VLOOKUP($B309,Totalt!$B$1:$BH$474,MATCH(J$2,Totalt!$B$1:$AZ$1,0),FALSE)</f>
        <v>738.65</v>
      </c>
      <c r="K309">
        <f>VLOOKUP($B309,Totalt!$B$1:$BH$474,MATCH(K$2,Totalt!$B$1:$AZ$1,0),FALSE)</f>
        <v>605</v>
      </c>
      <c r="M309" t="s">
        <v>622</v>
      </c>
      <c r="R309" t="s">
        <v>622</v>
      </c>
      <c r="S309" s="102" t="str">
        <f t="shared" si="8"/>
        <v>ja</v>
      </c>
      <c r="U309">
        <f t="shared" si="9"/>
        <v>260</v>
      </c>
    </row>
    <row r="310" spans="1:21" ht="15" customHeight="1" x14ac:dyDescent="0.25">
      <c r="A310" t="s">
        <v>436</v>
      </c>
      <c r="B310" t="s">
        <v>437</v>
      </c>
      <c r="C310">
        <v>0.15817000000000001</v>
      </c>
      <c r="D310">
        <v>65.869</v>
      </c>
      <c r="E310">
        <v>8.3106500000000008</v>
      </c>
      <c r="F310">
        <v>1.71019E-2</v>
      </c>
      <c r="G310" t="s">
        <v>8</v>
      </c>
      <c r="H310" s="103" t="s">
        <v>10</v>
      </c>
      <c r="J310">
        <f>VLOOKUP($B310,Totalt!$B$1:$BH$474,MATCH(J$2,Totalt!$B$1:$AZ$1,0),FALSE)</f>
        <v>61.92371</v>
      </c>
      <c r="K310">
        <f>VLOOKUP($B310,Totalt!$B$1:$BH$474,MATCH(K$2,Totalt!$B$1:$AZ$1,0),FALSE)</f>
        <v>49.759</v>
      </c>
      <c r="M310" t="s">
        <v>622</v>
      </c>
      <c r="R310" t="s">
        <v>622</v>
      </c>
      <c r="S310" s="102" t="str">
        <f t="shared" si="8"/>
        <v>ja</v>
      </c>
      <c r="U310">
        <f t="shared" si="9"/>
        <v>261</v>
      </c>
    </row>
    <row r="311" spans="1:21" ht="15" customHeight="1" x14ac:dyDescent="0.25">
      <c r="A311" t="s">
        <v>438</v>
      </c>
      <c r="B311" t="s">
        <v>439</v>
      </c>
      <c r="C311">
        <v>0.19442100000000001</v>
      </c>
      <c r="D311">
        <v>43.361699999999999</v>
      </c>
      <c r="E311">
        <v>7.9805900000000003</v>
      </c>
      <c r="F311">
        <v>4.21565E-2</v>
      </c>
      <c r="G311" t="s">
        <v>8</v>
      </c>
      <c r="H311" s="103" t="s">
        <v>10</v>
      </c>
      <c r="J311">
        <f>VLOOKUP($B311,Totalt!$B$1:$BH$474,MATCH(J$2,Totalt!$B$1:$AZ$1,0),FALSE)</f>
        <v>52.004999999999995</v>
      </c>
      <c r="K311">
        <f>VLOOKUP($B311,Totalt!$B$1:$BH$474,MATCH(K$2,Totalt!$B$1:$AZ$1,0),FALSE)</f>
        <v>43.046999999999997</v>
      </c>
      <c r="M311" t="s">
        <v>622</v>
      </c>
      <c r="R311" t="s">
        <v>622</v>
      </c>
      <c r="S311" s="102" t="str">
        <f t="shared" si="8"/>
        <v>ja</v>
      </c>
      <c r="U311">
        <f t="shared" si="9"/>
        <v>262</v>
      </c>
    </row>
    <row r="312" spans="1:21" ht="15" customHeight="1" x14ac:dyDescent="0.25">
      <c r="A312" t="s">
        <v>438</v>
      </c>
      <c r="B312" t="s">
        <v>440</v>
      </c>
      <c r="C312">
        <v>0.220719</v>
      </c>
      <c r="D312">
        <v>28.114100000000001</v>
      </c>
      <c r="E312">
        <v>13.535299999999999</v>
      </c>
      <c r="F312">
        <v>2.6145499999999999E-2</v>
      </c>
      <c r="G312" t="s">
        <v>8</v>
      </c>
      <c r="H312" s="103" t="s">
        <v>10</v>
      </c>
      <c r="J312">
        <f>VLOOKUP($B312,Totalt!$B$1:$BH$474,MATCH(J$2,Totalt!$B$1:$AZ$1,0),FALSE)</f>
        <v>7.6819999999999995</v>
      </c>
      <c r="K312">
        <f>VLOOKUP($B312,Totalt!$B$1:$BH$474,MATCH(K$2,Totalt!$B$1:$AZ$1,0),FALSE)</f>
        <v>7.1029999999999998</v>
      </c>
      <c r="M312" t="s">
        <v>622</v>
      </c>
      <c r="R312" t="s">
        <v>622</v>
      </c>
      <c r="S312" s="102" t="str">
        <f t="shared" si="8"/>
        <v>ja</v>
      </c>
      <c r="U312">
        <f t="shared" si="9"/>
        <v>263</v>
      </c>
    </row>
    <row r="313" spans="1:21" ht="15" customHeight="1" x14ac:dyDescent="0.25">
      <c r="A313" t="s">
        <v>441</v>
      </c>
      <c r="B313" t="s">
        <v>442</v>
      </c>
      <c r="C313" t="s">
        <v>9</v>
      </c>
      <c r="D313" t="s">
        <v>9</v>
      </c>
      <c r="E313" t="s">
        <v>9</v>
      </c>
      <c r="F313" t="s">
        <v>9</v>
      </c>
      <c r="G313" t="s">
        <v>8</v>
      </c>
      <c r="H313" s="103" t="s">
        <v>8</v>
      </c>
      <c r="J313">
        <f>VLOOKUP($B313,Totalt!$B$1:$BH$474,MATCH(J$2,Totalt!$B$1:$AZ$1,0),FALSE)</f>
        <v>0</v>
      </c>
      <c r="K313">
        <f>VLOOKUP($B313,Totalt!$B$1:$BH$474,MATCH(K$2,Totalt!$B$1:$AZ$1,0),FALSE)</f>
        <v>0.12</v>
      </c>
      <c r="M313" t="s">
        <v>622</v>
      </c>
      <c r="R313" t="s">
        <v>622</v>
      </c>
      <c r="S313" s="102" t="str">
        <f t="shared" si="8"/>
        <v>nej</v>
      </c>
      <c r="U313">
        <f t="shared" si="9"/>
        <v>263</v>
      </c>
    </row>
    <row r="314" spans="1:21" ht="15" customHeight="1" x14ac:dyDescent="0.25">
      <c r="A314" t="s">
        <v>443</v>
      </c>
      <c r="B314" t="s">
        <v>444</v>
      </c>
      <c r="C314">
        <v>7.2290800000000002E-2</v>
      </c>
      <c r="D314">
        <v>13.6258</v>
      </c>
      <c r="E314">
        <v>7.3489199999999997</v>
      </c>
      <c r="F314">
        <v>1.2682799999999999E-2</v>
      </c>
      <c r="G314" t="s">
        <v>10</v>
      </c>
      <c r="H314" s="103" t="s">
        <v>10</v>
      </c>
      <c r="J314">
        <f>VLOOKUP($B314,Totalt!$B$1:$BH$474,MATCH(J$2,Totalt!$B$1:$AZ$1,0),FALSE)</f>
        <v>142.71288000000001</v>
      </c>
      <c r="K314">
        <f>VLOOKUP($B314,Totalt!$B$1:$BH$474,MATCH(K$2,Totalt!$B$1:$AZ$1,0),FALSE)</f>
        <v>114</v>
      </c>
      <c r="M314" t="s">
        <v>622</v>
      </c>
      <c r="R314" t="s">
        <v>622</v>
      </c>
      <c r="S314" s="102" t="str">
        <f t="shared" si="8"/>
        <v>ja</v>
      </c>
      <c r="U314">
        <f t="shared" si="9"/>
        <v>264</v>
      </c>
    </row>
    <row r="315" spans="1:21" ht="15" customHeight="1" x14ac:dyDescent="0.25">
      <c r="A315" t="s">
        <v>445</v>
      </c>
      <c r="B315" t="s">
        <v>446</v>
      </c>
      <c r="C315">
        <v>9.4782900000000003E-2</v>
      </c>
      <c r="D315">
        <v>16.089700000000001</v>
      </c>
      <c r="E315">
        <v>8.0529499999999992</v>
      </c>
      <c r="F315">
        <v>6.9595300000000002E-3</v>
      </c>
      <c r="G315" t="s">
        <v>8</v>
      </c>
      <c r="H315" s="103" t="s">
        <v>10</v>
      </c>
      <c r="J315">
        <f>VLOOKUP($B315,Totalt!$B$1:$BH$474,MATCH(J$2,Totalt!$B$1:$AZ$1,0),FALSE)</f>
        <v>93.684530000000009</v>
      </c>
      <c r="K315">
        <f>VLOOKUP($B315,Totalt!$B$1:$BH$474,MATCH(K$2,Totalt!$B$1:$AZ$1,0),FALSE)</f>
        <v>79</v>
      </c>
      <c r="M315" t="s">
        <v>622</v>
      </c>
      <c r="R315" t="s">
        <v>622</v>
      </c>
      <c r="S315" s="102" t="str">
        <f t="shared" si="8"/>
        <v>ja</v>
      </c>
      <c r="U315">
        <f t="shared" si="9"/>
        <v>265</v>
      </c>
    </row>
    <row r="316" spans="1:21" ht="15" customHeight="1" x14ac:dyDescent="0.25">
      <c r="A316" t="s">
        <v>447</v>
      </c>
      <c r="B316" t="s">
        <v>448</v>
      </c>
      <c r="C316">
        <v>3.7840100000000002E-2</v>
      </c>
      <c r="D316">
        <v>10.159700000000001</v>
      </c>
      <c r="E316">
        <v>7.0411299999999999</v>
      </c>
      <c r="F316">
        <v>3.2224200000000001E-3</v>
      </c>
      <c r="G316" t="s">
        <v>10</v>
      </c>
      <c r="H316" s="103" t="s">
        <v>10</v>
      </c>
      <c r="J316">
        <f>VLOOKUP($B316,Totalt!$B$1:$BH$474,MATCH(J$2,Totalt!$B$1:$AZ$1,0),FALSE)</f>
        <v>403.42266999999998</v>
      </c>
      <c r="K316">
        <f>VLOOKUP($B316,Totalt!$B$1:$BH$474,MATCH(K$2,Totalt!$B$1:$AZ$1,0),FALSE)</f>
        <v>321</v>
      </c>
      <c r="M316" t="s">
        <v>622</v>
      </c>
      <c r="R316" t="s">
        <v>622</v>
      </c>
      <c r="S316" s="102" t="str">
        <f t="shared" si="8"/>
        <v>ja</v>
      </c>
      <c r="U316">
        <f t="shared" si="9"/>
        <v>266</v>
      </c>
    </row>
    <row r="317" spans="1:21" ht="15" customHeight="1" x14ac:dyDescent="0.25">
      <c r="A317" t="s">
        <v>449</v>
      </c>
      <c r="B317" t="s">
        <v>450</v>
      </c>
      <c r="C317">
        <v>0.123473</v>
      </c>
      <c r="D317">
        <v>16.5321</v>
      </c>
      <c r="E317">
        <v>15.939399999999999</v>
      </c>
      <c r="F317">
        <v>1.4435899999999999E-4</v>
      </c>
      <c r="G317" t="s">
        <v>8</v>
      </c>
      <c r="H317" s="103" t="s">
        <v>10</v>
      </c>
      <c r="J317">
        <f>VLOOKUP($B317,Totalt!$B$1:$BH$474,MATCH(J$2,Totalt!$B$1:$AZ$1,0),FALSE)</f>
        <v>5.6110000000000007</v>
      </c>
      <c r="K317">
        <f>VLOOKUP($B317,Totalt!$B$1:$BH$474,MATCH(K$2,Totalt!$B$1:$AZ$1,0),FALSE)</f>
        <v>3.72</v>
      </c>
      <c r="M317" t="s">
        <v>622</v>
      </c>
      <c r="R317" t="s">
        <v>622</v>
      </c>
      <c r="S317" s="102" t="str">
        <f t="shared" si="8"/>
        <v>ja</v>
      </c>
      <c r="U317">
        <f t="shared" si="9"/>
        <v>267</v>
      </c>
    </row>
    <row r="318" spans="1:21" ht="15" customHeight="1" x14ac:dyDescent="0.25">
      <c r="A318" t="s">
        <v>449</v>
      </c>
      <c r="B318" t="s">
        <v>451</v>
      </c>
      <c r="C318">
        <v>0.122739</v>
      </c>
      <c r="D318">
        <v>15.706200000000001</v>
      </c>
      <c r="E318">
        <v>15.562900000000001</v>
      </c>
      <c r="F318">
        <v>1.49942E-4</v>
      </c>
      <c r="G318" t="s">
        <v>8</v>
      </c>
      <c r="H318" s="103" t="s">
        <v>10</v>
      </c>
      <c r="J318">
        <f>VLOOKUP($B318,Totalt!$B$1:$BH$474,MATCH(J$2,Totalt!$B$1:$AZ$1,0),FALSE)</f>
        <v>8.67</v>
      </c>
      <c r="K318">
        <f>VLOOKUP($B318,Totalt!$B$1:$BH$474,MATCH(K$2,Totalt!$B$1:$AZ$1,0),FALSE)</f>
        <v>6.06</v>
      </c>
      <c r="M318" t="s">
        <v>622</v>
      </c>
      <c r="R318" t="s">
        <v>622</v>
      </c>
      <c r="S318" s="102" t="str">
        <f t="shared" si="8"/>
        <v>ja</v>
      </c>
      <c r="U318">
        <f t="shared" si="9"/>
        <v>268</v>
      </c>
    </row>
    <row r="319" spans="1:21" ht="15" customHeight="1" x14ac:dyDescent="0.25">
      <c r="A319" t="s">
        <v>449</v>
      </c>
      <c r="B319" t="s">
        <v>452</v>
      </c>
      <c r="C319">
        <v>9.4981300000000005E-2</v>
      </c>
      <c r="D319">
        <v>100.122</v>
      </c>
      <c r="E319">
        <v>5.81731</v>
      </c>
      <c r="F319">
        <v>1.26881E-3</v>
      </c>
      <c r="G319" t="s">
        <v>8</v>
      </c>
      <c r="H319" s="103" t="s">
        <v>10</v>
      </c>
      <c r="J319">
        <f>VLOOKUP($B319,Totalt!$B$1:$BH$474,MATCH(J$2,Totalt!$B$1:$AZ$1,0),FALSE)</f>
        <v>270.31808999999998</v>
      </c>
      <c r="K319">
        <f>VLOOKUP($B319,Totalt!$B$1:$BH$474,MATCH(K$2,Totalt!$B$1:$AZ$1,0),FALSE)</f>
        <v>229</v>
      </c>
      <c r="M319" t="s">
        <v>622</v>
      </c>
      <c r="R319" t="s">
        <v>622</v>
      </c>
      <c r="S319" s="102" t="str">
        <f t="shared" si="8"/>
        <v>ja</v>
      </c>
      <c r="U319">
        <f t="shared" si="9"/>
        <v>269</v>
      </c>
    </row>
    <row r="320" spans="1:21" ht="15" customHeight="1" x14ac:dyDescent="0.25">
      <c r="A320" t="s">
        <v>453</v>
      </c>
      <c r="B320" t="s">
        <v>454</v>
      </c>
      <c r="C320">
        <v>0.19889100000000001</v>
      </c>
      <c r="D320">
        <v>21.488900000000001</v>
      </c>
      <c r="E320">
        <v>16.4147</v>
      </c>
      <c r="F320">
        <v>2.7713700000000001E-2</v>
      </c>
      <c r="G320" t="s">
        <v>10</v>
      </c>
      <c r="H320" s="103" t="s">
        <v>10</v>
      </c>
      <c r="J320">
        <f>VLOOKUP($B320,Totalt!$B$1:$BH$474,MATCH(J$2,Totalt!$B$1:$AZ$1,0),FALSE)</f>
        <v>2.6960500000000001</v>
      </c>
      <c r="K320">
        <f>VLOOKUP($B320,Totalt!$B$1:$BH$474,MATCH(K$2,Totalt!$B$1:$AZ$1,0),FALSE)</f>
        <v>2.1389999999999998</v>
      </c>
      <c r="M320" t="s">
        <v>622</v>
      </c>
      <c r="R320" t="s">
        <v>622</v>
      </c>
      <c r="S320" s="102" t="str">
        <f t="shared" si="8"/>
        <v>ja</v>
      </c>
      <c r="U320">
        <f t="shared" si="9"/>
        <v>270</v>
      </c>
    </row>
    <row r="321" spans="1:21" ht="15" customHeight="1" x14ac:dyDescent="0.25">
      <c r="A321" t="s">
        <v>453</v>
      </c>
      <c r="B321" t="s">
        <v>455</v>
      </c>
      <c r="C321">
        <v>0.15398200000000001</v>
      </c>
      <c r="D321">
        <v>12.9655</v>
      </c>
      <c r="E321">
        <v>14.440899999999999</v>
      </c>
      <c r="F321">
        <v>6.5894500000000002E-3</v>
      </c>
      <c r="G321" t="s">
        <v>10</v>
      </c>
      <c r="H321" s="103" t="s">
        <v>10</v>
      </c>
      <c r="J321">
        <f>VLOOKUP($B321,Totalt!$B$1:$BH$474,MATCH(J$2,Totalt!$B$1:$AZ$1,0),FALSE)</f>
        <v>0.92305900000000007</v>
      </c>
      <c r="K321">
        <f>VLOOKUP($B321,Totalt!$B$1:$BH$474,MATCH(K$2,Totalt!$B$1:$AZ$1,0),FALSE)</f>
        <v>0.82099999999999995</v>
      </c>
      <c r="M321" t="s">
        <v>622</v>
      </c>
      <c r="R321" t="s">
        <v>622</v>
      </c>
      <c r="S321" s="102" t="str">
        <f t="shared" si="8"/>
        <v>ja</v>
      </c>
      <c r="U321">
        <f t="shared" si="9"/>
        <v>271</v>
      </c>
    </row>
    <row r="322" spans="1:21" ht="15" customHeight="1" x14ac:dyDescent="0.25">
      <c r="A322" t="s">
        <v>453</v>
      </c>
      <c r="B322" t="s">
        <v>456</v>
      </c>
      <c r="C322">
        <v>6.0295300000000003E-2</v>
      </c>
      <c r="D322">
        <v>12.6196</v>
      </c>
      <c r="E322">
        <v>3.8667600000000002</v>
      </c>
      <c r="F322">
        <v>1.24183E-2</v>
      </c>
      <c r="G322" t="s">
        <v>10</v>
      </c>
      <c r="H322" s="103" t="s">
        <v>10</v>
      </c>
      <c r="J322">
        <f>VLOOKUP($B322,Totalt!$B$1:$BH$474,MATCH(J$2,Totalt!$B$1:$AZ$1,0),FALSE)</f>
        <v>52.499899999999997</v>
      </c>
      <c r="K322">
        <f>VLOOKUP($B322,Totalt!$B$1:$BH$474,MATCH(K$2,Totalt!$B$1:$AZ$1,0),FALSE)</f>
        <v>42.433</v>
      </c>
      <c r="M322" t="s">
        <v>622</v>
      </c>
      <c r="R322" t="s">
        <v>622</v>
      </c>
      <c r="S322" s="102" t="str">
        <f t="shared" si="8"/>
        <v>ja</v>
      </c>
      <c r="U322">
        <f t="shared" si="9"/>
        <v>272</v>
      </c>
    </row>
    <row r="323" spans="1:21" ht="15" customHeight="1" x14ac:dyDescent="0.25">
      <c r="A323" t="s">
        <v>457</v>
      </c>
      <c r="B323" t="s">
        <v>458</v>
      </c>
      <c r="C323">
        <v>0.36047699999999999</v>
      </c>
      <c r="D323">
        <v>54.037199999999999</v>
      </c>
      <c r="E323">
        <v>17.945</v>
      </c>
      <c r="F323">
        <v>0.137071</v>
      </c>
      <c r="G323" t="s">
        <v>8</v>
      </c>
      <c r="H323" s="103" t="s">
        <v>10</v>
      </c>
      <c r="J323">
        <f>VLOOKUP($B323,Totalt!$B$1:$BH$474,MATCH(J$2,Totalt!$B$1:$AZ$1,0),FALSE)</f>
        <v>9.7030000000000012</v>
      </c>
      <c r="K323">
        <f>VLOOKUP($B323,Totalt!$B$1:$BH$474,MATCH(K$2,Totalt!$B$1:$AZ$1,0),FALSE)</f>
        <v>7.5430000000000001</v>
      </c>
      <c r="M323" t="s">
        <v>622</v>
      </c>
      <c r="R323" t="s">
        <v>622</v>
      </c>
      <c r="S323" s="102" t="str">
        <f t="shared" si="8"/>
        <v>ja</v>
      </c>
      <c r="U323">
        <f t="shared" si="9"/>
        <v>273</v>
      </c>
    </row>
    <row r="324" spans="1:21" ht="15" customHeight="1" x14ac:dyDescent="0.25">
      <c r="A324" t="s">
        <v>457</v>
      </c>
      <c r="B324" t="s">
        <v>459</v>
      </c>
      <c r="C324">
        <v>0.21151400000000001</v>
      </c>
      <c r="D324">
        <v>9.64466</v>
      </c>
      <c r="E324">
        <v>18.138100000000001</v>
      </c>
      <c r="F324">
        <v>3.6650200000000002E-3</v>
      </c>
      <c r="G324" t="s">
        <v>8</v>
      </c>
      <c r="H324" s="103" t="s">
        <v>10</v>
      </c>
      <c r="J324">
        <f>VLOOKUP($B324,Totalt!$B$1:$BH$474,MATCH(J$2,Totalt!$B$1:$AZ$1,0),FALSE)</f>
        <v>10.913999999999998</v>
      </c>
      <c r="K324">
        <f>VLOOKUP($B324,Totalt!$B$1:$BH$474,MATCH(K$2,Totalt!$B$1:$AZ$1,0),FALSE)</f>
        <v>7.7160000000000002</v>
      </c>
      <c r="M324" t="s">
        <v>622</v>
      </c>
      <c r="R324" t="s">
        <v>622</v>
      </c>
      <c r="S324" s="102" t="str">
        <f t="shared" ref="S324:S387" si="10">IF(N324="x","nej",
IF(O324="x","ja",
IF(H324="ja","ja","nej")))</f>
        <v>ja</v>
      </c>
      <c r="U324">
        <f t="shared" si="9"/>
        <v>274</v>
      </c>
    </row>
    <row r="325" spans="1:21" ht="15" customHeight="1" x14ac:dyDescent="0.25">
      <c r="A325" t="s">
        <v>457</v>
      </c>
      <c r="B325" t="s">
        <v>460</v>
      </c>
      <c r="C325">
        <v>8.0136299999999994E-2</v>
      </c>
      <c r="D325">
        <v>17.998699999999999</v>
      </c>
      <c r="E325">
        <v>9.6995000000000005</v>
      </c>
      <c r="F325">
        <v>1.6338800000000001E-2</v>
      </c>
      <c r="G325" t="s">
        <v>8</v>
      </c>
      <c r="H325" s="103" t="s">
        <v>10</v>
      </c>
      <c r="J325">
        <f>VLOOKUP($B325,Totalt!$B$1:$BH$474,MATCH(J$2,Totalt!$B$1:$AZ$1,0),FALSE)</f>
        <v>10.4047</v>
      </c>
      <c r="K325">
        <f>VLOOKUP($B325,Totalt!$B$1:$BH$474,MATCH(K$2,Totalt!$B$1:$AZ$1,0),FALSE)</f>
        <v>7.64</v>
      </c>
      <c r="M325" t="s">
        <v>622</v>
      </c>
      <c r="R325" t="s">
        <v>622</v>
      </c>
      <c r="S325" s="102" t="str">
        <f t="shared" si="10"/>
        <v>ja</v>
      </c>
      <c r="U325">
        <f t="shared" ref="U325:U388" si="11">IF(ISERROR(S325),U324,IF(S325="ja",U324+1,U324))</f>
        <v>275</v>
      </c>
    </row>
    <row r="326" spans="1:21" ht="15" customHeight="1" x14ac:dyDescent="0.25">
      <c r="A326" t="s">
        <v>457</v>
      </c>
      <c r="B326" t="s">
        <v>461</v>
      </c>
      <c r="C326">
        <v>0.22740199999999999</v>
      </c>
      <c r="D326">
        <v>52.317</v>
      </c>
      <c r="E326">
        <v>5.3873800000000003</v>
      </c>
      <c r="F326">
        <v>1.8905499999999999E-2</v>
      </c>
      <c r="G326" t="s">
        <v>8</v>
      </c>
      <c r="H326" s="103" t="s">
        <v>10</v>
      </c>
      <c r="J326">
        <f>VLOOKUP($B326,Totalt!$B$1:$BH$474,MATCH(J$2,Totalt!$B$1:$AZ$1,0),FALSE)</f>
        <v>890.21470599999986</v>
      </c>
      <c r="K326">
        <f>VLOOKUP($B326,Totalt!$B$1:$BH$474,MATCH(K$2,Totalt!$B$1:$AZ$1,0),FALSE)</f>
        <v>788.96299999999997</v>
      </c>
      <c r="M326" t="s">
        <v>622</v>
      </c>
      <c r="R326" t="s">
        <v>622</v>
      </c>
      <c r="S326" s="102" t="str">
        <f t="shared" si="10"/>
        <v>ja</v>
      </c>
      <c r="U326">
        <f t="shared" si="11"/>
        <v>276</v>
      </c>
    </row>
    <row r="327" spans="1:21" ht="15" customHeight="1" x14ac:dyDescent="0.25">
      <c r="A327" t="s">
        <v>462</v>
      </c>
      <c r="B327" t="s">
        <v>463</v>
      </c>
      <c r="C327">
        <v>0</v>
      </c>
      <c r="D327">
        <v>0</v>
      </c>
      <c r="E327">
        <v>0</v>
      </c>
      <c r="F327">
        <v>0</v>
      </c>
      <c r="G327" t="s">
        <v>8</v>
      </c>
      <c r="H327" s="103" t="s">
        <v>8</v>
      </c>
      <c r="J327">
        <f>VLOOKUP($B327,Totalt!$B$1:$BH$474,MATCH(J$2,Totalt!$B$1:$AZ$1,0),FALSE)</f>
        <v>0</v>
      </c>
      <c r="K327" t="str">
        <f>VLOOKUP($B327,Totalt!$B$1:$BH$474,MATCH(K$2,Totalt!$B$1:$AZ$1,0),FALSE)</f>
        <v/>
      </c>
      <c r="M327" t="s">
        <v>622</v>
      </c>
      <c r="R327" t="s">
        <v>622</v>
      </c>
      <c r="S327" s="102" t="str">
        <f t="shared" si="10"/>
        <v>nej</v>
      </c>
      <c r="U327">
        <f t="shared" si="11"/>
        <v>276</v>
      </c>
    </row>
    <row r="328" spans="1:21" ht="15" customHeight="1" x14ac:dyDescent="0.25">
      <c r="A328" t="s">
        <v>462</v>
      </c>
      <c r="B328" t="s">
        <v>464</v>
      </c>
      <c r="C328">
        <v>0</v>
      </c>
      <c r="D328">
        <v>0</v>
      </c>
      <c r="E328">
        <v>0</v>
      </c>
      <c r="F328">
        <v>0</v>
      </c>
      <c r="G328" t="s">
        <v>8</v>
      </c>
      <c r="H328" s="103" t="s">
        <v>8</v>
      </c>
      <c r="J328">
        <f>VLOOKUP($B328,Totalt!$B$1:$BH$474,MATCH(J$2,Totalt!$B$1:$AZ$1,0),FALSE)</f>
        <v>0</v>
      </c>
      <c r="K328" t="str">
        <f>VLOOKUP($B328,Totalt!$B$1:$BH$474,MATCH(K$2,Totalt!$B$1:$AZ$1,0),FALSE)</f>
        <v/>
      </c>
      <c r="M328" t="s">
        <v>622</v>
      </c>
      <c r="R328" t="s">
        <v>622</v>
      </c>
      <c r="S328" s="102" t="str">
        <f t="shared" si="10"/>
        <v>nej</v>
      </c>
      <c r="U328">
        <f t="shared" si="11"/>
        <v>276</v>
      </c>
    </row>
    <row r="329" spans="1:21" ht="15" customHeight="1" x14ac:dyDescent="0.25">
      <c r="A329" t="s">
        <v>465</v>
      </c>
      <c r="B329" t="s">
        <v>466</v>
      </c>
      <c r="C329">
        <v>7.0853100000000002E-2</v>
      </c>
      <c r="D329">
        <v>17.372499999999999</v>
      </c>
      <c r="E329">
        <v>6.8932500000000001</v>
      </c>
      <c r="F329">
        <v>1.07072E-2</v>
      </c>
      <c r="G329" t="s">
        <v>10</v>
      </c>
      <c r="H329" s="103" t="s">
        <v>10</v>
      </c>
      <c r="J329">
        <f>VLOOKUP($B329,Totalt!$B$1:$BH$474,MATCH(J$2,Totalt!$B$1:$AZ$1,0),FALSE)</f>
        <v>36.073999999999998</v>
      </c>
      <c r="K329">
        <f>VLOOKUP($B329,Totalt!$B$1:$BH$474,MATCH(K$2,Totalt!$B$1:$AZ$1,0),FALSE)</f>
        <v>35.74</v>
      </c>
      <c r="M329" t="s">
        <v>622</v>
      </c>
      <c r="R329" t="s">
        <v>622</v>
      </c>
      <c r="S329" s="102" t="str">
        <f t="shared" si="10"/>
        <v>ja</v>
      </c>
      <c r="U329">
        <f t="shared" si="11"/>
        <v>277</v>
      </c>
    </row>
    <row r="330" spans="1:21" ht="15" customHeight="1" x14ac:dyDescent="0.25">
      <c r="A330" t="s">
        <v>467</v>
      </c>
      <c r="B330" t="s">
        <v>468</v>
      </c>
      <c r="C330">
        <v>0.48994799999999999</v>
      </c>
      <c r="D330">
        <v>80.552700000000002</v>
      </c>
      <c r="E330">
        <v>29.435600000000001</v>
      </c>
      <c r="F330">
        <v>0.121153</v>
      </c>
      <c r="G330" t="s">
        <v>8</v>
      </c>
      <c r="H330" s="103" t="s">
        <v>10</v>
      </c>
      <c r="J330">
        <f>VLOOKUP($B330,Totalt!$B$1:$BH$474,MATCH(J$2,Totalt!$B$1:$AZ$1,0),FALSE)</f>
        <v>2.0470000000000002</v>
      </c>
      <c r="K330">
        <f>VLOOKUP($B330,Totalt!$B$1:$BH$474,MATCH(K$2,Totalt!$B$1:$AZ$1,0),FALSE)</f>
        <v>0.95699999999999996</v>
      </c>
      <c r="M330" t="s">
        <v>622</v>
      </c>
      <c r="R330" t="s">
        <v>622</v>
      </c>
      <c r="S330" s="102" t="str">
        <f t="shared" si="10"/>
        <v>ja</v>
      </c>
      <c r="U330">
        <f t="shared" si="11"/>
        <v>278</v>
      </c>
    </row>
    <row r="331" spans="1:21" ht="15" customHeight="1" x14ac:dyDescent="0.25">
      <c r="A331" t="s">
        <v>467</v>
      </c>
      <c r="B331" t="s">
        <v>469</v>
      </c>
      <c r="C331">
        <v>0.226608</v>
      </c>
      <c r="D331">
        <v>30.774000000000001</v>
      </c>
      <c r="E331">
        <v>16.989699999999999</v>
      </c>
      <c r="F331">
        <v>6.1553299999999998E-2</v>
      </c>
      <c r="G331" t="s">
        <v>8</v>
      </c>
      <c r="H331" s="103" t="s">
        <v>10</v>
      </c>
      <c r="J331">
        <f>VLOOKUP($B331,Totalt!$B$1:$BH$474,MATCH(J$2,Totalt!$B$1:$AZ$1,0),FALSE)</f>
        <v>5.1825000000000001</v>
      </c>
      <c r="K331">
        <f>VLOOKUP($B331,Totalt!$B$1:$BH$474,MATCH(K$2,Totalt!$B$1:$AZ$1,0),FALSE)</f>
        <v>3.5790000000000002</v>
      </c>
      <c r="M331" t="s">
        <v>622</v>
      </c>
      <c r="R331" t="s">
        <v>622</v>
      </c>
      <c r="S331" s="102" t="str">
        <f t="shared" si="10"/>
        <v>ja</v>
      </c>
      <c r="U331">
        <f t="shared" si="11"/>
        <v>279</v>
      </c>
    </row>
    <row r="332" spans="1:21" ht="15" customHeight="1" x14ac:dyDescent="0.25">
      <c r="A332" t="s">
        <v>467</v>
      </c>
      <c r="B332" t="s">
        <v>470</v>
      </c>
      <c r="C332">
        <v>1.7265200000000001E-2</v>
      </c>
      <c r="D332">
        <v>4.0872999999999999</v>
      </c>
      <c r="E332">
        <v>2.2186900000000001</v>
      </c>
      <c r="F332">
        <v>6.2667199999999999E-3</v>
      </c>
      <c r="G332" t="s">
        <v>8</v>
      </c>
      <c r="H332" s="103" t="s">
        <v>10</v>
      </c>
      <c r="J332">
        <f>VLOOKUP($B332,Totalt!$B$1:$BH$474,MATCH(J$2,Totalt!$B$1:$AZ$1,0),FALSE)</f>
        <v>164.83852999999999</v>
      </c>
      <c r="K332">
        <f>VLOOKUP($B332,Totalt!$B$1:$BH$474,MATCH(K$2,Totalt!$B$1:$AZ$1,0),FALSE)</f>
        <v>134.76</v>
      </c>
      <c r="M332" t="s">
        <v>622</v>
      </c>
      <c r="R332" t="s">
        <v>622</v>
      </c>
      <c r="S332" s="102" t="str">
        <f t="shared" si="10"/>
        <v>ja</v>
      </c>
      <c r="U332">
        <f t="shared" si="11"/>
        <v>280</v>
      </c>
    </row>
    <row r="333" spans="1:21" ht="15" customHeight="1" x14ac:dyDescent="0.25">
      <c r="A333" t="s">
        <v>467</v>
      </c>
      <c r="B333" t="s">
        <v>471</v>
      </c>
      <c r="C333">
        <v>0.40562199999999998</v>
      </c>
      <c r="D333">
        <v>70.2791</v>
      </c>
      <c r="E333">
        <v>22.4999</v>
      </c>
      <c r="F333">
        <v>0.14371300000000001</v>
      </c>
      <c r="G333" t="s">
        <v>8</v>
      </c>
      <c r="H333" s="103" t="s">
        <v>10</v>
      </c>
      <c r="J333">
        <f>VLOOKUP($B333,Totalt!$B$1:$BH$474,MATCH(J$2,Totalt!$B$1:$AZ$1,0),FALSE)</f>
        <v>4.3907000000000007</v>
      </c>
      <c r="K333">
        <f>VLOOKUP($B333,Totalt!$B$1:$BH$474,MATCH(K$2,Totalt!$B$1:$AZ$1,0),FALSE)</f>
        <v>2.7250000000000001</v>
      </c>
      <c r="M333" t="s">
        <v>622</v>
      </c>
      <c r="R333" t="s">
        <v>622</v>
      </c>
      <c r="S333" s="102" t="str">
        <f t="shared" si="10"/>
        <v>ja</v>
      </c>
      <c r="U333">
        <f t="shared" si="11"/>
        <v>281</v>
      </c>
    </row>
    <row r="334" spans="1:21" ht="15" customHeight="1" x14ac:dyDescent="0.25">
      <c r="A334" t="s">
        <v>472</v>
      </c>
      <c r="B334" t="s">
        <v>11</v>
      </c>
      <c r="C334">
        <v>0.15379899999999999</v>
      </c>
      <c r="D334">
        <v>35.759500000000003</v>
      </c>
      <c r="E334">
        <v>7.8037200000000002</v>
      </c>
      <c r="F334">
        <v>4.0270899999999998E-2</v>
      </c>
      <c r="G334" t="s">
        <v>8</v>
      </c>
      <c r="H334" s="103" t="s">
        <v>10</v>
      </c>
      <c r="J334">
        <f>VLOOKUP($B334,Totalt!$B$1:$BH$474,MATCH(J$2,Totalt!$B$1:$AZ$1,0),FALSE)</f>
        <v>121.79999999999998</v>
      </c>
      <c r="K334">
        <f>VLOOKUP($B334,Totalt!$B$1:$BH$474,MATCH(K$2,Totalt!$B$1:$AZ$1,0),FALSE)</f>
        <v>93.7</v>
      </c>
      <c r="M334" t="s">
        <v>622</v>
      </c>
      <c r="R334" t="s">
        <v>622</v>
      </c>
      <c r="S334" s="102" t="str">
        <f t="shared" si="10"/>
        <v>ja</v>
      </c>
      <c r="U334">
        <f t="shared" si="11"/>
        <v>282</v>
      </c>
    </row>
    <row r="335" spans="1:21" ht="15" customHeight="1" x14ac:dyDescent="0.25">
      <c r="A335" t="s">
        <v>472</v>
      </c>
      <c r="B335" t="s">
        <v>473</v>
      </c>
      <c r="C335">
        <v>0</v>
      </c>
      <c r="D335">
        <v>0</v>
      </c>
      <c r="E335">
        <v>0</v>
      </c>
      <c r="F335">
        <v>0</v>
      </c>
      <c r="G335" t="s">
        <v>8</v>
      </c>
      <c r="H335" s="103" t="s">
        <v>8</v>
      </c>
      <c r="J335">
        <f>VLOOKUP($B335,Totalt!$B$1:$BH$474,MATCH(J$2,Totalt!$B$1:$AZ$1,0),FALSE)</f>
        <v>0</v>
      </c>
      <c r="K335" t="str">
        <f>VLOOKUP($B335,Totalt!$B$1:$BH$474,MATCH(K$2,Totalt!$B$1:$AZ$1,0),FALSE)</f>
        <v/>
      </c>
      <c r="M335" t="s">
        <v>622</v>
      </c>
      <c r="R335" t="s">
        <v>622</v>
      </c>
      <c r="S335" s="102" t="str">
        <f t="shared" si="10"/>
        <v>nej</v>
      </c>
      <c r="U335">
        <f t="shared" si="11"/>
        <v>282</v>
      </c>
    </row>
    <row r="336" spans="1:21" ht="15" customHeight="1" x14ac:dyDescent="0.25">
      <c r="A336" t="s">
        <v>472</v>
      </c>
      <c r="B336" t="s">
        <v>276</v>
      </c>
      <c r="C336">
        <v>9.14074E-2</v>
      </c>
      <c r="D336">
        <v>19.955200000000001</v>
      </c>
      <c r="E336">
        <v>9.6314799999999998</v>
      </c>
      <c r="F336">
        <v>1.2209299999999999E-2</v>
      </c>
      <c r="G336" t="s">
        <v>8</v>
      </c>
      <c r="H336" s="103" t="s">
        <v>10</v>
      </c>
      <c r="J336">
        <f>VLOOKUP($B336,Totalt!$B$1:$BH$474,MATCH(J$2,Totalt!$B$1:$AZ$1,0),FALSE)</f>
        <v>17.2</v>
      </c>
      <c r="K336">
        <f>VLOOKUP($B336,Totalt!$B$1:$BH$474,MATCH(K$2,Totalt!$B$1:$AZ$1,0),FALSE)</f>
        <v>13.5</v>
      </c>
      <c r="M336" t="s">
        <v>622</v>
      </c>
      <c r="R336" t="s">
        <v>622</v>
      </c>
      <c r="S336" s="102" t="str">
        <f t="shared" si="10"/>
        <v>ja</v>
      </c>
      <c r="U336">
        <f t="shared" si="11"/>
        <v>283</v>
      </c>
    </row>
    <row r="337" spans="1:21" ht="15" customHeight="1" x14ac:dyDescent="0.25">
      <c r="A337" t="s">
        <v>474</v>
      </c>
      <c r="B337" t="s">
        <v>475</v>
      </c>
      <c r="C337">
        <v>0.16731699999999999</v>
      </c>
      <c r="D337">
        <v>21.4114</v>
      </c>
      <c r="E337">
        <v>8.0726300000000002</v>
      </c>
      <c r="F337">
        <v>3.39473E-2</v>
      </c>
      <c r="G337" t="s">
        <v>10</v>
      </c>
      <c r="H337" s="103" t="s">
        <v>10</v>
      </c>
      <c r="J337">
        <f>VLOOKUP($B337,Totalt!$B$1:$BH$474,MATCH(J$2,Totalt!$B$1:$AZ$1,0),FALSE)</f>
        <v>22.152000000000001</v>
      </c>
      <c r="K337">
        <f>VLOOKUP($B337,Totalt!$B$1:$BH$474,MATCH(K$2,Totalt!$B$1:$AZ$1,0),FALSE)</f>
        <v>16.93</v>
      </c>
      <c r="M337" t="s">
        <v>622</v>
      </c>
      <c r="R337" t="s">
        <v>622</v>
      </c>
      <c r="S337" s="102" t="str">
        <f t="shared" si="10"/>
        <v>ja</v>
      </c>
      <c r="U337">
        <f t="shared" si="11"/>
        <v>284</v>
      </c>
    </row>
    <row r="338" spans="1:21" ht="15" customHeight="1" x14ac:dyDescent="0.25">
      <c r="A338" t="s">
        <v>474</v>
      </c>
      <c r="B338" t="s">
        <v>476</v>
      </c>
      <c r="C338">
        <v>7.9805299999999996E-2</v>
      </c>
      <c r="D338">
        <v>7.7426399999999997</v>
      </c>
      <c r="E338">
        <v>7.3056700000000001</v>
      </c>
      <c r="F338">
        <v>0</v>
      </c>
      <c r="G338" t="s">
        <v>10</v>
      </c>
      <c r="H338" s="103" t="s">
        <v>10</v>
      </c>
      <c r="J338">
        <f>VLOOKUP($B338,Totalt!$B$1:$BH$474,MATCH(J$2,Totalt!$B$1:$AZ$1,0),FALSE)</f>
        <v>487.18502999999998</v>
      </c>
      <c r="K338">
        <f>VLOOKUP($B338,Totalt!$B$1:$BH$474,MATCH(K$2,Totalt!$B$1:$AZ$1,0),FALSE)</f>
        <v>451.9</v>
      </c>
      <c r="M338" t="s">
        <v>622</v>
      </c>
      <c r="R338" t="s">
        <v>622</v>
      </c>
      <c r="S338" s="102" t="str">
        <f t="shared" si="10"/>
        <v>ja</v>
      </c>
      <c r="U338">
        <f t="shared" si="11"/>
        <v>285</v>
      </c>
    </row>
    <row r="339" spans="1:21" ht="15" customHeight="1" x14ac:dyDescent="0.25">
      <c r="A339" t="s">
        <v>474</v>
      </c>
      <c r="B339" t="s">
        <v>477</v>
      </c>
      <c r="C339">
        <v>0.28067300000000001</v>
      </c>
      <c r="D339">
        <v>12.079499999999999</v>
      </c>
      <c r="E339">
        <v>8.1784700000000008</v>
      </c>
      <c r="F339">
        <v>4.5254799999999998E-2</v>
      </c>
      <c r="G339" t="s">
        <v>8</v>
      </c>
      <c r="H339" s="103" t="s">
        <v>10</v>
      </c>
      <c r="J339">
        <f>VLOOKUP($B339,Totalt!$B$1:$BH$474,MATCH(J$2,Totalt!$B$1:$AZ$1,0),FALSE)</f>
        <v>67.12</v>
      </c>
      <c r="K339">
        <f>VLOOKUP($B339,Totalt!$B$1:$BH$474,MATCH(K$2,Totalt!$B$1:$AZ$1,0),FALSE)</f>
        <v>49.6</v>
      </c>
      <c r="M339" t="s">
        <v>622</v>
      </c>
      <c r="R339" t="s">
        <v>622</v>
      </c>
      <c r="S339" s="102" t="str">
        <f t="shared" si="10"/>
        <v>ja</v>
      </c>
      <c r="U339">
        <f t="shared" si="11"/>
        <v>286</v>
      </c>
    </row>
    <row r="340" spans="1:21" ht="15" customHeight="1" x14ac:dyDescent="0.25">
      <c r="A340" t="s">
        <v>474</v>
      </c>
      <c r="B340" t="s">
        <v>478</v>
      </c>
      <c r="C340">
        <v>1.3247899999999999</v>
      </c>
      <c r="D340">
        <v>496.89400000000001</v>
      </c>
      <c r="E340">
        <v>51.143700000000003</v>
      </c>
      <c r="F340">
        <v>4.6016399999999999E-2</v>
      </c>
      <c r="G340" t="s">
        <v>10</v>
      </c>
      <c r="H340" s="103" t="s">
        <v>10</v>
      </c>
      <c r="J340">
        <f>VLOOKUP($B340,Totalt!$B$1:$BH$474,MATCH(J$2,Totalt!$B$1:$AZ$1,0),FALSE)</f>
        <v>77.995890000000003</v>
      </c>
      <c r="K340">
        <f>VLOOKUP($B340,Totalt!$B$1:$BH$474,MATCH(K$2,Totalt!$B$1:$AZ$1,0),FALSE)</f>
        <v>54.03</v>
      </c>
      <c r="M340" t="s">
        <v>622</v>
      </c>
      <c r="R340" t="s">
        <v>622</v>
      </c>
      <c r="S340" s="102" t="str">
        <f t="shared" si="10"/>
        <v>ja</v>
      </c>
      <c r="U340">
        <f t="shared" si="11"/>
        <v>287</v>
      </c>
    </row>
    <row r="341" spans="1:21" ht="15" customHeight="1" x14ac:dyDescent="0.25">
      <c r="A341" t="s">
        <v>474</v>
      </c>
      <c r="B341" t="s">
        <v>479</v>
      </c>
      <c r="C341">
        <v>0.14970700000000001</v>
      </c>
      <c r="D341">
        <v>18.231999999999999</v>
      </c>
      <c r="E341">
        <v>10.507400000000001</v>
      </c>
      <c r="F341">
        <v>1.1834300000000001E-2</v>
      </c>
      <c r="G341" t="s">
        <v>10</v>
      </c>
      <c r="H341" s="103" t="s">
        <v>10</v>
      </c>
      <c r="J341">
        <f>VLOOKUP($B341,Totalt!$B$1:$BH$474,MATCH(J$2,Totalt!$B$1:$AZ$1,0),FALSE)</f>
        <v>67.599999999999994</v>
      </c>
      <c r="K341">
        <f>VLOOKUP($B341,Totalt!$B$1:$BH$474,MATCH(K$2,Totalt!$B$1:$AZ$1,0),FALSE)</f>
        <v>44.3</v>
      </c>
      <c r="M341" t="s">
        <v>622</v>
      </c>
      <c r="R341" t="s">
        <v>622</v>
      </c>
      <c r="S341" s="102" t="str">
        <f t="shared" si="10"/>
        <v>ja</v>
      </c>
      <c r="U341">
        <f t="shared" si="11"/>
        <v>288</v>
      </c>
    </row>
    <row r="342" spans="1:21" ht="15" customHeight="1" x14ac:dyDescent="0.25">
      <c r="A342" t="s">
        <v>474</v>
      </c>
      <c r="B342" t="s">
        <v>480</v>
      </c>
      <c r="C342">
        <v>4.5509500000000001E-2</v>
      </c>
      <c r="D342">
        <v>12.0449</v>
      </c>
      <c r="E342">
        <v>6.7402199999999999</v>
      </c>
      <c r="F342">
        <v>3.5969099999999997E-2</v>
      </c>
      <c r="G342" t="s">
        <v>8</v>
      </c>
      <c r="H342" s="103" t="s">
        <v>10</v>
      </c>
      <c r="J342">
        <f>VLOOKUP($B342,Totalt!$B$1:$BH$474,MATCH(J$2,Totalt!$B$1:$AZ$1,0),FALSE)</f>
        <v>180.01304999999996</v>
      </c>
      <c r="K342">
        <f>VLOOKUP($B342,Totalt!$B$1:$BH$474,MATCH(K$2,Totalt!$B$1:$AZ$1,0),FALSE)</f>
        <v>145.69999999999999</v>
      </c>
      <c r="M342" t="s">
        <v>622</v>
      </c>
      <c r="R342" t="s">
        <v>622</v>
      </c>
      <c r="S342" s="102" t="str">
        <f t="shared" si="10"/>
        <v>ja</v>
      </c>
      <c r="U342">
        <f t="shared" si="11"/>
        <v>289</v>
      </c>
    </row>
    <row r="343" spans="1:21" ht="15" customHeight="1" x14ac:dyDescent="0.25">
      <c r="A343" t="s">
        <v>474</v>
      </c>
      <c r="B343" t="s">
        <v>481</v>
      </c>
      <c r="C343">
        <v>7.2442000000000006E-2</v>
      </c>
      <c r="D343">
        <v>15.305999999999999</v>
      </c>
      <c r="E343">
        <v>4.0779199999999998</v>
      </c>
      <c r="F343">
        <v>1.88498E-2</v>
      </c>
      <c r="G343" t="s">
        <v>10</v>
      </c>
      <c r="H343" s="103" t="s">
        <v>10</v>
      </c>
      <c r="J343">
        <f>VLOOKUP($B343,Totalt!$B$1:$BH$474,MATCH(J$2,Totalt!$B$1:$AZ$1,0),FALSE)</f>
        <v>320.12172999999996</v>
      </c>
      <c r="K343">
        <f>VLOOKUP($B343,Totalt!$B$1:$BH$474,MATCH(K$2,Totalt!$B$1:$AZ$1,0),FALSE)</f>
        <v>259.2</v>
      </c>
      <c r="M343" t="s">
        <v>622</v>
      </c>
      <c r="R343" t="s">
        <v>622</v>
      </c>
      <c r="S343" s="102" t="str">
        <f t="shared" si="10"/>
        <v>ja</v>
      </c>
      <c r="U343">
        <f t="shared" si="11"/>
        <v>290</v>
      </c>
    </row>
    <row r="344" spans="1:21" ht="15" customHeight="1" x14ac:dyDescent="0.25">
      <c r="A344" t="s">
        <v>474</v>
      </c>
      <c r="B344" t="s">
        <v>482</v>
      </c>
      <c r="C344">
        <v>9.8177600000000004E-2</v>
      </c>
      <c r="D344">
        <v>8.3103400000000001</v>
      </c>
      <c r="E344">
        <v>4.0782400000000001</v>
      </c>
      <c r="F344">
        <v>1.5817899999999999E-2</v>
      </c>
      <c r="G344" t="s">
        <v>8</v>
      </c>
      <c r="H344" s="103" t="s">
        <v>10</v>
      </c>
      <c r="J344">
        <f>VLOOKUP($B344,Totalt!$B$1:$BH$474,MATCH(J$2,Totalt!$B$1:$AZ$1,0),FALSE)</f>
        <v>30.656400000000001</v>
      </c>
      <c r="K344">
        <f>VLOOKUP($B344,Totalt!$B$1:$BH$474,MATCH(K$2,Totalt!$B$1:$AZ$1,0),FALSE)</f>
        <v>27.2</v>
      </c>
      <c r="M344" t="s">
        <v>622</v>
      </c>
      <c r="R344" t="s">
        <v>622</v>
      </c>
      <c r="S344" s="102" t="str">
        <f t="shared" si="10"/>
        <v>ja</v>
      </c>
      <c r="U344">
        <f t="shared" si="11"/>
        <v>291</v>
      </c>
    </row>
    <row r="345" spans="1:21" ht="15" customHeight="1" x14ac:dyDescent="0.25">
      <c r="A345" t="s">
        <v>474</v>
      </c>
      <c r="B345" t="s">
        <v>483</v>
      </c>
      <c r="C345">
        <v>0.199487</v>
      </c>
      <c r="D345">
        <v>9.1495200000000008</v>
      </c>
      <c r="E345">
        <v>20.285699999999999</v>
      </c>
      <c r="F345">
        <v>0</v>
      </c>
      <c r="G345" t="s">
        <v>10</v>
      </c>
      <c r="H345" s="103" t="s">
        <v>10</v>
      </c>
      <c r="J345">
        <f>VLOOKUP($B345,Totalt!$B$1:$BH$474,MATCH(J$2,Totalt!$B$1:$AZ$1,0),FALSE)</f>
        <v>21.5</v>
      </c>
      <c r="K345">
        <f>VLOOKUP($B345,Totalt!$B$1:$BH$474,MATCH(K$2,Totalt!$B$1:$AZ$1,0),FALSE)</f>
        <v>13.65</v>
      </c>
      <c r="M345" t="s">
        <v>622</v>
      </c>
      <c r="R345" t="s">
        <v>622</v>
      </c>
      <c r="S345" s="102" t="str">
        <f t="shared" si="10"/>
        <v>ja</v>
      </c>
      <c r="U345">
        <f t="shared" si="11"/>
        <v>292</v>
      </c>
    </row>
    <row r="346" spans="1:21" ht="15" customHeight="1" x14ac:dyDescent="0.25">
      <c r="A346" t="s">
        <v>474</v>
      </c>
      <c r="B346" t="s">
        <v>484</v>
      </c>
      <c r="C346">
        <v>0.50833700000000004</v>
      </c>
      <c r="D346">
        <v>181.244</v>
      </c>
      <c r="E346">
        <v>14.081899999999999</v>
      </c>
      <c r="F346">
        <v>2.0057999999999999E-2</v>
      </c>
      <c r="G346" t="s">
        <v>10</v>
      </c>
      <c r="H346" s="103" t="s">
        <v>10</v>
      </c>
      <c r="J346">
        <f>VLOOKUP($B346,Totalt!$B$1:$BH$474,MATCH(J$2,Totalt!$B$1:$AZ$1,0),FALSE)</f>
        <v>1818.9019699999999</v>
      </c>
      <c r="K346">
        <f>VLOOKUP($B346,Totalt!$B$1:$BH$474,MATCH(K$2,Totalt!$B$1:$AZ$1,0),FALSE)</f>
        <v>1357.7</v>
      </c>
      <c r="M346" t="s">
        <v>622</v>
      </c>
      <c r="R346" t="s">
        <v>622</v>
      </c>
      <c r="S346" s="102" t="str">
        <f t="shared" si="10"/>
        <v>ja</v>
      </c>
      <c r="U346">
        <f t="shared" si="11"/>
        <v>293</v>
      </c>
    </row>
    <row r="347" spans="1:21" ht="15" customHeight="1" x14ac:dyDescent="0.25">
      <c r="A347" t="s">
        <v>474</v>
      </c>
      <c r="B347" t="s">
        <v>485</v>
      </c>
      <c r="C347">
        <v>3.1212500000000001E-2</v>
      </c>
      <c r="D347">
        <v>1.6268899999999999</v>
      </c>
      <c r="E347">
        <v>0.92489299999999997</v>
      </c>
      <c r="F347">
        <v>4.4361699999999997E-3</v>
      </c>
      <c r="G347" t="s">
        <v>8</v>
      </c>
      <c r="H347" s="103" t="s">
        <v>10</v>
      </c>
      <c r="J347">
        <f>VLOOKUP($B347,Totalt!$B$1:$BH$474,MATCH(J$2,Totalt!$B$1:$AZ$1,0),FALSE)</f>
        <v>147.65</v>
      </c>
      <c r="K347">
        <f>VLOOKUP($B347,Totalt!$B$1:$BH$474,MATCH(K$2,Totalt!$B$1:$AZ$1,0),FALSE)</f>
        <v>126.6</v>
      </c>
      <c r="M347" t="s">
        <v>622</v>
      </c>
      <c r="R347" t="s">
        <v>622</v>
      </c>
      <c r="S347" s="102" t="str">
        <f t="shared" si="10"/>
        <v>ja</v>
      </c>
      <c r="U347">
        <f t="shared" si="11"/>
        <v>294</v>
      </c>
    </row>
    <row r="348" spans="1:21" ht="15" customHeight="1" x14ac:dyDescent="0.25">
      <c r="A348" t="s">
        <v>474</v>
      </c>
      <c r="B348" t="s">
        <v>486</v>
      </c>
      <c r="C348">
        <v>0.93505899999999997</v>
      </c>
      <c r="D348">
        <v>301.37900000000002</v>
      </c>
      <c r="E348">
        <v>35.217700000000001</v>
      </c>
      <c r="F348">
        <v>0.10584</v>
      </c>
      <c r="G348" t="s">
        <v>10</v>
      </c>
      <c r="H348" s="103" t="s">
        <v>10</v>
      </c>
      <c r="J348">
        <f>VLOOKUP($B348,Totalt!$B$1:$BH$474,MATCH(J$2,Totalt!$B$1:$AZ$1,0),FALSE)</f>
        <v>33.730000000000004</v>
      </c>
      <c r="K348">
        <f>VLOOKUP($B348,Totalt!$B$1:$BH$474,MATCH(K$2,Totalt!$B$1:$AZ$1,0),FALSE)</f>
        <v>23.8</v>
      </c>
      <c r="M348" t="s">
        <v>622</v>
      </c>
      <c r="R348" t="s">
        <v>622</v>
      </c>
      <c r="S348" s="102" t="str">
        <f t="shared" si="10"/>
        <v>ja</v>
      </c>
      <c r="U348">
        <f t="shared" si="11"/>
        <v>295</v>
      </c>
    </row>
    <row r="349" spans="1:21" ht="15" customHeight="1" x14ac:dyDescent="0.25">
      <c r="A349" t="s">
        <v>487</v>
      </c>
      <c r="B349" t="s">
        <v>488</v>
      </c>
      <c r="C349">
        <v>0.23340900000000001</v>
      </c>
      <c r="D349">
        <v>57.683399999999999</v>
      </c>
      <c r="E349">
        <v>15.8085</v>
      </c>
      <c r="F349">
        <v>5.5647500000000003E-2</v>
      </c>
      <c r="G349" t="s">
        <v>10</v>
      </c>
      <c r="H349" s="103" t="s">
        <v>10</v>
      </c>
      <c r="J349">
        <f>VLOOKUP($B349,Totalt!$B$1:$BH$474,MATCH(J$2,Totalt!$B$1:$AZ$1,0),FALSE)</f>
        <v>8.1764700000000001</v>
      </c>
      <c r="K349">
        <f>VLOOKUP($B349,Totalt!$B$1:$BH$474,MATCH(K$2,Totalt!$B$1:$AZ$1,0),FALSE)</f>
        <v>3.9</v>
      </c>
      <c r="M349" t="s">
        <v>622</v>
      </c>
      <c r="R349" t="s">
        <v>622</v>
      </c>
      <c r="S349" s="102" t="str">
        <f t="shared" si="10"/>
        <v>ja</v>
      </c>
      <c r="U349">
        <f t="shared" si="11"/>
        <v>296</v>
      </c>
    </row>
    <row r="350" spans="1:21" ht="15" customHeight="1" x14ac:dyDescent="0.25">
      <c r="A350" t="s">
        <v>487</v>
      </c>
      <c r="B350" t="s">
        <v>489</v>
      </c>
      <c r="C350">
        <v>0.24787899999999999</v>
      </c>
      <c r="D350">
        <v>59.818199999999997</v>
      </c>
      <c r="E350">
        <v>12.2315</v>
      </c>
      <c r="F350">
        <v>8.9215699999999995E-2</v>
      </c>
      <c r="G350" t="s">
        <v>10</v>
      </c>
      <c r="H350" s="103" t="s">
        <v>10</v>
      </c>
      <c r="J350">
        <f>VLOOKUP($B350,Totalt!$B$1:$BH$474,MATCH(J$2,Totalt!$B$1:$AZ$1,0),FALSE)</f>
        <v>5.0999999999999996</v>
      </c>
      <c r="K350">
        <f>VLOOKUP($B350,Totalt!$B$1:$BH$474,MATCH(K$2,Totalt!$B$1:$AZ$1,0),FALSE)</f>
        <v>3.3</v>
      </c>
      <c r="M350" t="s">
        <v>622</v>
      </c>
      <c r="R350" t="s">
        <v>622</v>
      </c>
      <c r="S350" s="102" t="str">
        <f t="shared" si="10"/>
        <v>ja</v>
      </c>
      <c r="U350">
        <f t="shared" si="11"/>
        <v>297</v>
      </c>
    </row>
    <row r="351" spans="1:21" ht="15" customHeight="1" x14ac:dyDescent="0.25">
      <c r="A351" t="s">
        <v>487</v>
      </c>
      <c r="B351" t="s">
        <v>490</v>
      </c>
      <c r="C351">
        <v>0.18080099999999999</v>
      </c>
      <c r="D351">
        <v>38.648600000000002</v>
      </c>
      <c r="E351">
        <v>5.4928400000000002</v>
      </c>
      <c r="F351">
        <v>4.2678099999999997E-2</v>
      </c>
      <c r="G351" t="s">
        <v>10</v>
      </c>
      <c r="H351" s="103" t="s">
        <v>10</v>
      </c>
      <c r="J351">
        <f>VLOOKUP($B351,Totalt!$B$1:$BH$474,MATCH(J$2,Totalt!$B$1:$AZ$1,0),FALSE)</f>
        <v>148.320549</v>
      </c>
      <c r="K351">
        <f>VLOOKUP($B351,Totalt!$B$1:$BH$474,MATCH(K$2,Totalt!$B$1:$AZ$1,0),FALSE)</f>
        <v>111</v>
      </c>
      <c r="M351" t="s">
        <v>622</v>
      </c>
      <c r="R351" t="s">
        <v>622</v>
      </c>
      <c r="S351" s="102" t="str">
        <f t="shared" si="10"/>
        <v>ja</v>
      </c>
      <c r="U351">
        <f t="shared" si="11"/>
        <v>298</v>
      </c>
    </row>
    <row r="352" spans="1:21" ht="15" customHeight="1" x14ac:dyDescent="0.25">
      <c r="A352" t="s">
        <v>491</v>
      </c>
      <c r="B352" t="s">
        <v>492</v>
      </c>
      <c r="C352">
        <v>8.1956399999999999E-2</v>
      </c>
      <c r="D352">
        <v>13.729699999999999</v>
      </c>
      <c r="E352">
        <v>9.9086200000000009</v>
      </c>
      <c r="F352">
        <v>0</v>
      </c>
      <c r="G352" t="s">
        <v>8</v>
      </c>
      <c r="H352" s="103" t="s">
        <v>10</v>
      </c>
      <c r="J352">
        <f>VLOOKUP($B352,Totalt!$B$1:$BH$474,MATCH(J$2,Totalt!$B$1:$AZ$1,0),FALSE)</f>
        <v>6.4308199999999998</v>
      </c>
      <c r="K352">
        <f>VLOOKUP($B352,Totalt!$B$1:$BH$474,MATCH(K$2,Totalt!$B$1:$AZ$1,0),FALSE)</f>
        <v>4.399</v>
      </c>
      <c r="M352" t="s">
        <v>622</v>
      </c>
      <c r="R352" t="s">
        <v>622</v>
      </c>
      <c r="S352" s="102" t="str">
        <f t="shared" si="10"/>
        <v>ja</v>
      </c>
      <c r="U352">
        <f t="shared" si="11"/>
        <v>299</v>
      </c>
    </row>
    <row r="353" spans="1:21" ht="15" customHeight="1" x14ac:dyDescent="0.25">
      <c r="A353" t="s">
        <v>491</v>
      </c>
      <c r="B353" t="s">
        <v>493</v>
      </c>
      <c r="C353">
        <v>6.1299100000000002E-2</v>
      </c>
      <c r="D353">
        <v>10.280900000000001</v>
      </c>
      <c r="E353">
        <v>7.9053300000000002</v>
      </c>
      <c r="F353">
        <v>0</v>
      </c>
      <c r="G353" t="s">
        <v>10</v>
      </c>
      <c r="H353" s="103" t="s">
        <v>10</v>
      </c>
      <c r="J353">
        <f>VLOOKUP($B353,Totalt!$B$1:$BH$474,MATCH(J$2,Totalt!$B$1:$AZ$1,0),FALSE)</f>
        <v>5.0109999999999992</v>
      </c>
      <c r="K353">
        <f>VLOOKUP($B353,Totalt!$B$1:$BH$474,MATCH(K$2,Totalt!$B$1:$AZ$1,0),FALSE)</f>
        <v>4.226</v>
      </c>
      <c r="M353" t="s">
        <v>622</v>
      </c>
      <c r="R353" t="s">
        <v>622</v>
      </c>
      <c r="S353" s="102" t="str">
        <f t="shared" si="10"/>
        <v>ja</v>
      </c>
      <c r="U353">
        <f t="shared" si="11"/>
        <v>300</v>
      </c>
    </row>
    <row r="354" spans="1:21" ht="15" customHeight="1" x14ac:dyDescent="0.25">
      <c r="A354" t="s">
        <v>491</v>
      </c>
      <c r="B354" t="s">
        <v>494</v>
      </c>
      <c r="C354">
        <v>6.9239200000000001E-2</v>
      </c>
      <c r="D354">
        <v>12.562799999999999</v>
      </c>
      <c r="E354">
        <v>9.6998200000000008</v>
      </c>
      <c r="F354">
        <v>0</v>
      </c>
      <c r="G354" t="s">
        <v>10</v>
      </c>
      <c r="H354" s="103" t="s">
        <v>10</v>
      </c>
      <c r="J354">
        <f>VLOOKUP($B354,Totalt!$B$1:$BH$474,MATCH(J$2,Totalt!$B$1:$AZ$1,0),FALSE)</f>
        <v>8.6900000000000013</v>
      </c>
      <c r="K354">
        <f>VLOOKUP($B354,Totalt!$B$1:$BH$474,MATCH(K$2,Totalt!$B$1:$AZ$1,0),FALSE)</f>
        <v>6.0860000000000003</v>
      </c>
      <c r="M354" t="s">
        <v>622</v>
      </c>
      <c r="R354" t="s">
        <v>622</v>
      </c>
      <c r="S354" s="102" t="str">
        <f t="shared" si="10"/>
        <v>ja</v>
      </c>
      <c r="U354">
        <f t="shared" si="11"/>
        <v>301</v>
      </c>
    </row>
    <row r="355" spans="1:21" ht="15" customHeight="1" x14ac:dyDescent="0.25">
      <c r="A355" t="s">
        <v>491</v>
      </c>
      <c r="B355" t="s">
        <v>495</v>
      </c>
      <c r="C355">
        <v>6.5097100000000005E-2</v>
      </c>
      <c r="D355">
        <v>11.570399999999999</v>
      </c>
      <c r="E355">
        <v>8.9169400000000003</v>
      </c>
      <c r="F355">
        <v>0</v>
      </c>
      <c r="G355" t="s">
        <v>10</v>
      </c>
      <c r="H355" s="103" t="s">
        <v>10</v>
      </c>
      <c r="J355">
        <f>VLOOKUP($B355,Totalt!$B$1:$BH$474,MATCH(J$2,Totalt!$B$1:$AZ$1,0),FALSE)</f>
        <v>11.241</v>
      </c>
      <c r="K355">
        <f>VLOOKUP($B355,Totalt!$B$1:$BH$474,MATCH(K$2,Totalt!$B$1:$AZ$1,0),FALSE)</f>
        <v>8.4969999999999999</v>
      </c>
      <c r="M355" t="s">
        <v>622</v>
      </c>
      <c r="R355" t="s">
        <v>622</v>
      </c>
      <c r="S355" s="102" t="str">
        <f t="shared" si="10"/>
        <v>ja</v>
      </c>
      <c r="U355">
        <f t="shared" si="11"/>
        <v>302</v>
      </c>
    </row>
    <row r="356" spans="1:21" ht="15" customHeight="1" x14ac:dyDescent="0.25">
      <c r="A356" t="s">
        <v>491</v>
      </c>
      <c r="B356" t="s">
        <v>496</v>
      </c>
      <c r="C356">
        <v>0.108017</v>
      </c>
      <c r="D356">
        <v>20.066600000000001</v>
      </c>
      <c r="E356">
        <v>9.7206499999999991</v>
      </c>
      <c r="F356">
        <v>2.1762500000000001E-2</v>
      </c>
      <c r="G356" t="s">
        <v>8</v>
      </c>
      <c r="H356" s="103" t="s">
        <v>10</v>
      </c>
      <c r="J356">
        <f>VLOOKUP($B356,Totalt!$B$1:$BH$474,MATCH(J$2,Totalt!$B$1:$AZ$1,0),FALSE)</f>
        <v>115.19759999999999</v>
      </c>
      <c r="K356">
        <f>VLOOKUP($B356,Totalt!$B$1:$BH$474,MATCH(K$2,Totalt!$B$1:$AZ$1,0),FALSE)</f>
        <v>76.347999999999999</v>
      </c>
      <c r="M356" t="s">
        <v>622</v>
      </c>
      <c r="R356" t="s">
        <v>622</v>
      </c>
      <c r="S356" s="102" t="str">
        <f t="shared" si="10"/>
        <v>ja</v>
      </c>
      <c r="U356">
        <f t="shared" si="11"/>
        <v>303</v>
      </c>
    </row>
    <row r="357" spans="1:21" ht="15" customHeight="1" x14ac:dyDescent="0.25">
      <c r="A357" t="s">
        <v>497</v>
      </c>
      <c r="B357" t="s">
        <v>498</v>
      </c>
      <c r="C357">
        <v>0.22047600000000001</v>
      </c>
      <c r="D357">
        <v>20.5852</v>
      </c>
      <c r="E357">
        <v>18.349</v>
      </c>
      <c r="F357">
        <v>3.4013599999999998E-2</v>
      </c>
      <c r="G357" t="s">
        <v>10</v>
      </c>
      <c r="H357" s="103" t="s">
        <v>10</v>
      </c>
      <c r="J357">
        <f>VLOOKUP($B357,Totalt!$B$1:$BH$474,MATCH(J$2,Totalt!$B$1:$AZ$1,0),FALSE)</f>
        <v>2.94</v>
      </c>
      <c r="K357">
        <f>VLOOKUP($B357,Totalt!$B$1:$BH$474,MATCH(K$2,Totalt!$B$1:$AZ$1,0),FALSE)</f>
        <v>2.1</v>
      </c>
      <c r="M357" t="s">
        <v>622</v>
      </c>
      <c r="R357" t="s">
        <v>622</v>
      </c>
      <c r="S357" s="102" t="str">
        <f t="shared" si="10"/>
        <v>ja</v>
      </c>
      <c r="U357">
        <f t="shared" si="11"/>
        <v>304</v>
      </c>
    </row>
    <row r="358" spans="1:21" ht="15" customHeight="1" x14ac:dyDescent="0.25">
      <c r="A358" t="s">
        <v>497</v>
      </c>
      <c r="B358" t="s">
        <v>499</v>
      </c>
      <c r="C358">
        <v>0.155059</v>
      </c>
      <c r="D358">
        <v>37.147300000000001</v>
      </c>
      <c r="E358">
        <v>9.8819099999999995</v>
      </c>
      <c r="F358">
        <v>4.1656100000000001E-2</v>
      </c>
      <c r="G358" t="s">
        <v>10</v>
      </c>
      <c r="H358" s="103" t="s">
        <v>10</v>
      </c>
      <c r="J358">
        <f>VLOOKUP($B358,Totalt!$B$1:$BH$474,MATCH(J$2,Totalt!$B$1:$AZ$1,0),FALSE)</f>
        <v>162.73153000000002</v>
      </c>
      <c r="K358">
        <f>VLOOKUP($B358,Totalt!$B$1:$BH$474,MATCH(K$2,Totalt!$B$1:$AZ$1,0),FALSE)</f>
        <v>118.5</v>
      </c>
      <c r="M358" t="s">
        <v>622</v>
      </c>
      <c r="R358" t="s">
        <v>622</v>
      </c>
      <c r="S358" s="102" t="str">
        <f t="shared" si="10"/>
        <v>ja</v>
      </c>
      <c r="U358">
        <f t="shared" si="11"/>
        <v>305</v>
      </c>
    </row>
    <row r="359" spans="1:21" ht="15" customHeight="1" x14ac:dyDescent="0.25">
      <c r="A359" t="s">
        <v>497</v>
      </c>
      <c r="B359" t="s">
        <v>500</v>
      </c>
      <c r="C359">
        <v>6.4212900000000003E-2</v>
      </c>
      <c r="D359">
        <v>10.7478</v>
      </c>
      <c r="E359">
        <v>8.2925400000000007</v>
      </c>
      <c r="F359">
        <v>3.88954E-4</v>
      </c>
      <c r="G359" t="s">
        <v>10</v>
      </c>
      <c r="H359" s="103" t="s">
        <v>10</v>
      </c>
      <c r="J359">
        <f>VLOOKUP($B359,Totalt!$B$1:$BH$474,MATCH(J$2,Totalt!$B$1:$AZ$1,0),FALSE)</f>
        <v>25.71</v>
      </c>
      <c r="K359">
        <f>VLOOKUP($B359,Totalt!$B$1:$BH$474,MATCH(K$2,Totalt!$B$1:$AZ$1,0),FALSE)</f>
        <v>20.2</v>
      </c>
      <c r="M359" t="s">
        <v>622</v>
      </c>
      <c r="R359" t="s">
        <v>622</v>
      </c>
      <c r="S359" s="102" t="str">
        <f t="shared" si="10"/>
        <v>ja</v>
      </c>
      <c r="U359">
        <f t="shared" si="11"/>
        <v>306</v>
      </c>
    </row>
    <row r="360" spans="1:21" ht="15" customHeight="1" x14ac:dyDescent="0.25">
      <c r="A360" t="s">
        <v>501</v>
      </c>
      <c r="B360" t="s">
        <v>502</v>
      </c>
      <c r="C360">
        <v>0.19894700000000001</v>
      </c>
      <c r="D360">
        <v>113.361</v>
      </c>
      <c r="E360">
        <v>5.96211</v>
      </c>
      <c r="F360">
        <v>4.7763800000000002E-2</v>
      </c>
      <c r="G360" t="s">
        <v>8</v>
      </c>
      <c r="H360" s="103" t="s">
        <v>10</v>
      </c>
      <c r="J360">
        <f>VLOOKUP($B360,Totalt!$B$1:$BH$474,MATCH(J$2,Totalt!$B$1:$AZ$1,0),FALSE)</f>
        <v>293.10865000000001</v>
      </c>
      <c r="K360">
        <f>VLOOKUP($B360,Totalt!$B$1:$BH$474,MATCH(K$2,Totalt!$B$1:$AZ$1,0),FALSE)</f>
        <v>205.21799999999999</v>
      </c>
      <c r="M360" t="s">
        <v>622</v>
      </c>
      <c r="R360" t="s">
        <v>622</v>
      </c>
      <c r="S360" s="102" t="str">
        <f t="shared" si="10"/>
        <v>ja</v>
      </c>
      <c r="U360">
        <f t="shared" si="11"/>
        <v>307</v>
      </c>
    </row>
    <row r="361" spans="1:21" ht="15" customHeight="1" x14ac:dyDescent="0.25">
      <c r="A361" t="s">
        <v>501</v>
      </c>
      <c r="B361" t="s">
        <v>503</v>
      </c>
      <c r="C361">
        <v>0.35972399999999999</v>
      </c>
      <c r="D361">
        <v>15.2986</v>
      </c>
      <c r="E361">
        <v>20.535299999999999</v>
      </c>
      <c r="F361">
        <v>1.4293E-2</v>
      </c>
      <c r="G361" t="s">
        <v>10</v>
      </c>
      <c r="H361" s="103" t="s">
        <v>10</v>
      </c>
      <c r="J361">
        <f>VLOOKUP($B361,Totalt!$B$1:$BH$474,MATCH(J$2,Totalt!$B$1:$AZ$1,0),FALSE)</f>
        <v>3.5121999999999995</v>
      </c>
      <c r="K361">
        <f>VLOOKUP($B361,Totalt!$B$1:$BH$474,MATCH(K$2,Totalt!$B$1:$AZ$1,0),FALSE)</f>
        <v>2.133</v>
      </c>
      <c r="M361" t="s">
        <v>622</v>
      </c>
      <c r="R361" t="s">
        <v>622</v>
      </c>
      <c r="S361" s="102" t="str">
        <f t="shared" si="10"/>
        <v>ja</v>
      </c>
      <c r="U361">
        <f t="shared" si="11"/>
        <v>308</v>
      </c>
    </row>
    <row r="362" spans="1:21" ht="15" customHeight="1" x14ac:dyDescent="0.25">
      <c r="A362" t="s">
        <v>501</v>
      </c>
      <c r="B362" t="s">
        <v>504</v>
      </c>
      <c r="C362">
        <v>0.13030700000000001</v>
      </c>
      <c r="D362">
        <v>18.921199999999999</v>
      </c>
      <c r="E362">
        <v>8.3430199999999992</v>
      </c>
      <c r="F362">
        <v>2.5080499999999999E-2</v>
      </c>
      <c r="G362" t="s">
        <v>10</v>
      </c>
      <c r="H362" s="103" t="s">
        <v>10</v>
      </c>
      <c r="J362">
        <f>VLOOKUP($B362,Totalt!$B$1:$BH$474,MATCH(J$2,Totalt!$B$1:$AZ$1,0),FALSE)</f>
        <v>17.742919999999998</v>
      </c>
      <c r="K362">
        <f>VLOOKUP($B362,Totalt!$B$1:$BH$474,MATCH(K$2,Totalt!$B$1:$AZ$1,0),FALSE)</f>
        <v>13.263999999999999</v>
      </c>
      <c r="M362" t="s">
        <v>622</v>
      </c>
      <c r="R362" t="s">
        <v>622</v>
      </c>
      <c r="S362" s="102" t="str">
        <f t="shared" si="10"/>
        <v>ja</v>
      </c>
      <c r="U362">
        <f t="shared" si="11"/>
        <v>309</v>
      </c>
    </row>
    <row r="363" spans="1:21" ht="15" customHeight="1" x14ac:dyDescent="0.25">
      <c r="A363" t="s">
        <v>501</v>
      </c>
      <c r="B363" t="s">
        <v>505</v>
      </c>
      <c r="C363">
        <v>0.13014100000000001</v>
      </c>
      <c r="D363">
        <v>17.126999999999999</v>
      </c>
      <c r="E363">
        <v>1.6906600000000001</v>
      </c>
      <c r="F363">
        <v>4.9838599999999997E-2</v>
      </c>
      <c r="G363" t="s">
        <v>10</v>
      </c>
      <c r="H363" s="103" t="s">
        <v>10</v>
      </c>
      <c r="J363">
        <f>VLOOKUP($B363,Totalt!$B$1:$BH$474,MATCH(J$2,Totalt!$B$1:$AZ$1,0),FALSE)</f>
        <v>26.703849999999999</v>
      </c>
      <c r="K363">
        <f>VLOOKUP($B363,Totalt!$B$1:$BH$474,MATCH(K$2,Totalt!$B$1:$AZ$1,0),FALSE)</f>
        <v>21.56</v>
      </c>
      <c r="M363" t="s">
        <v>622</v>
      </c>
      <c r="R363" t="s">
        <v>622</v>
      </c>
      <c r="S363" s="102" t="str">
        <f t="shared" si="10"/>
        <v>ja</v>
      </c>
      <c r="U363">
        <f t="shared" si="11"/>
        <v>310</v>
      </c>
    </row>
    <row r="364" spans="1:21" ht="15" customHeight="1" x14ac:dyDescent="0.25">
      <c r="A364" t="s">
        <v>501</v>
      </c>
      <c r="B364" t="s">
        <v>506</v>
      </c>
      <c r="C364">
        <v>0.19450600000000001</v>
      </c>
      <c r="D364">
        <v>18.68</v>
      </c>
      <c r="E364">
        <v>13.691599999999999</v>
      </c>
      <c r="F364">
        <v>2.7792600000000001E-2</v>
      </c>
      <c r="G364" t="s">
        <v>10</v>
      </c>
      <c r="H364" s="103" t="s">
        <v>10</v>
      </c>
      <c r="J364">
        <f>VLOOKUP($B364,Totalt!$B$1:$BH$474,MATCH(J$2,Totalt!$B$1:$AZ$1,0),FALSE)</f>
        <v>7.4120400000000011</v>
      </c>
      <c r="K364">
        <f>VLOOKUP($B364,Totalt!$B$1:$BH$474,MATCH(K$2,Totalt!$B$1:$AZ$1,0),FALSE)</f>
        <v>5.6680000000000001</v>
      </c>
      <c r="M364" t="s">
        <v>622</v>
      </c>
      <c r="R364" t="s">
        <v>622</v>
      </c>
      <c r="S364" s="102" t="str">
        <f t="shared" si="10"/>
        <v>ja</v>
      </c>
      <c r="U364">
        <f t="shared" si="11"/>
        <v>311</v>
      </c>
    </row>
    <row r="365" spans="1:21" ht="15" customHeight="1" x14ac:dyDescent="0.25">
      <c r="A365" t="s">
        <v>501</v>
      </c>
      <c r="B365" t="s">
        <v>507</v>
      </c>
      <c r="C365">
        <v>0.35456399999999999</v>
      </c>
      <c r="D365">
        <v>46.615400000000001</v>
      </c>
      <c r="E365">
        <v>18.6416</v>
      </c>
      <c r="F365">
        <v>0.107475</v>
      </c>
      <c r="G365" t="s">
        <v>10</v>
      </c>
      <c r="H365" s="103" t="s">
        <v>10</v>
      </c>
      <c r="J365">
        <f>VLOOKUP($B365,Totalt!$B$1:$BH$474,MATCH(J$2,Totalt!$B$1:$AZ$1,0),FALSE)</f>
        <v>2.5215199999999998</v>
      </c>
      <c r="K365">
        <f>VLOOKUP($B365,Totalt!$B$1:$BH$474,MATCH(K$2,Totalt!$B$1:$AZ$1,0),FALSE)</f>
        <v>1.841</v>
      </c>
      <c r="M365" t="s">
        <v>622</v>
      </c>
      <c r="R365" t="s">
        <v>622</v>
      </c>
      <c r="S365" s="102" t="str">
        <f t="shared" si="10"/>
        <v>ja</v>
      </c>
      <c r="U365">
        <f t="shared" si="11"/>
        <v>312</v>
      </c>
    </row>
    <row r="366" spans="1:21" ht="15" customHeight="1" x14ac:dyDescent="0.25">
      <c r="A366" t="s">
        <v>501</v>
      </c>
      <c r="B366" t="s">
        <v>508</v>
      </c>
      <c r="C366">
        <v>7.1373000000000006E-2</v>
      </c>
      <c r="D366">
        <v>4.1593200000000001</v>
      </c>
      <c r="E366">
        <v>3.2123300000000001</v>
      </c>
      <c r="F366">
        <v>0</v>
      </c>
      <c r="G366" t="s">
        <v>10</v>
      </c>
      <c r="H366" s="103" t="s">
        <v>10</v>
      </c>
      <c r="J366">
        <f>VLOOKUP($B366,Totalt!$B$1:$BH$474,MATCH(J$2,Totalt!$B$1:$AZ$1,0),FALSE)</f>
        <v>74.825999999999993</v>
      </c>
      <c r="K366">
        <f>VLOOKUP($B366,Totalt!$B$1:$BH$474,MATCH(K$2,Totalt!$B$1:$AZ$1,0),FALSE)</f>
        <v>67.715000000000003</v>
      </c>
      <c r="M366" t="s">
        <v>622</v>
      </c>
      <c r="R366" t="s">
        <v>622</v>
      </c>
      <c r="S366" s="102" t="str">
        <f t="shared" si="10"/>
        <v>ja</v>
      </c>
      <c r="U366">
        <f t="shared" si="11"/>
        <v>313</v>
      </c>
    </row>
    <row r="367" spans="1:21" ht="15" customHeight="1" x14ac:dyDescent="0.25">
      <c r="A367" t="s">
        <v>501</v>
      </c>
      <c r="B367" t="s">
        <v>509</v>
      </c>
      <c r="C367">
        <v>8.9209899999999995E-2</v>
      </c>
      <c r="D367">
        <v>8.5467999999999993</v>
      </c>
      <c r="E367">
        <v>5.1939000000000002</v>
      </c>
      <c r="F367">
        <v>8.2491600000000002E-3</v>
      </c>
      <c r="G367" t="s">
        <v>10</v>
      </c>
      <c r="H367" s="103" t="s">
        <v>10</v>
      </c>
      <c r="J367">
        <f>VLOOKUP($B367,Totalt!$B$1:$BH$474,MATCH(J$2,Totalt!$B$1:$AZ$1,0),FALSE)</f>
        <v>124.74001</v>
      </c>
      <c r="K367">
        <f>VLOOKUP($B367,Totalt!$B$1:$BH$474,MATCH(K$2,Totalt!$B$1:$AZ$1,0),FALSE)</f>
        <v>117.197</v>
      </c>
      <c r="M367" t="s">
        <v>622</v>
      </c>
      <c r="R367" t="s">
        <v>622</v>
      </c>
      <c r="S367" s="102" t="str">
        <f t="shared" si="10"/>
        <v>ja</v>
      </c>
      <c r="U367">
        <f t="shared" si="11"/>
        <v>314</v>
      </c>
    </row>
    <row r="368" spans="1:21" ht="15" customHeight="1" x14ac:dyDescent="0.25">
      <c r="A368" t="s">
        <v>501</v>
      </c>
      <c r="B368" t="s">
        <v>510</v>
      </c>
      <c r="C368">
        <v>0.102572</v>
      </c>
      <c r="D368">
        <v>11.7964</v>
      </c>
      <c r="E368">
        <v>6.3380900000000002</v>
      </c>
      <c r="F368">
        <v>1.1542800000000001E-2</v>
      </c>
      <c r="G368" t="s">
        <v>10</v>
      </c>
      <c r="H368" s="103" t="s">
        <v>10</v>
      </c>
      <c r="J368">
        <f>VLOOKUP($B368,Totalt!$B$1:$BH$474,MATCH(J$2,Totalt!$B$1:$AZ$1,0),FALSE)</f>
        <v>47.995350000000002</v>
      </c>
      <c r="K368">
        <f>VLOOKUP($B368,Totalt!$B$1:$BH$474,MATCH(K$2,Totalt!$B$1:$AZ$1,0),FALSE)</f>
        <v>37.344999999999999</v>
      </c>
      <c r="M368" t="s">
        <v>622</v>
      </c>
      <c r="R368" t="s">
        <v>622</v>
      </c>
      <c r="S368" s="102" t="str">
        <f t="shared" si="10"/>
        <v>ja</v>
      </c>
      <c r="U368">
        <f t="shared" si="11"/>
        <v>315</v>
      </c>
    </row>
    <row r="369" spans="1:21" ht="15" customHeight="1" x14ac:dyDescent="0.25">
      <c r="A369" t="s">
        <v>501</v>
      </c>
      <c r="B369" t="s">
        <v>511</v>
      </c>
      <c r="C369">
        <v>0.17529600000000001</v>
      </c>
      <c r="D369">
        <v>37.304699999999997</v>
      </c>
      <c r="E369">
        <v>4.3293100000000004</v>
      </c>
      <c r="F369">
        <v>0.10483000000000001</v>
      </c>
      <c r="G369" t="s">
        <v>10</v>
      </c>
      <c r="H369" s="103" t="s">
        <v>10</v>
      </c>
      <c r="J369">
        <f>VLOOKUP($B369,Totalt!$B$1:$BH$474,MATCH(J$2,Totalt!$B$1:$AZ$1,0),FALSE)</f>
        <v>18.987002</v>
      </c>
      <c r="K369">
        <f>VLOOKUP($B369,Totalt!$B$1:$BH$474,MATCH(K$2,Totalt!$B$1:$AZ$1,0),FALSE)</f>
        <v>15.29</v>
      </c>
      <c r="M369" t="s">
        <v>622</v>
      </c>
      <c r="R369" t="s">
        <v>622</v>
      </c>
      <c r="S369" s="102" t="str">
        <f t="shared" si="10"/>
        <v>ja</v>
      </c>
      <c r="U369">
        <f t="shared" si="11"/>
        <v>316</v>
      </c>
    </row>
    <row r="370" spans="1:21" ht="15" customHeight="1" x14ac:dyDescent="0.25">
      <c r="A370" t="s">
        <v>501</v>
      </c>
      <c r="B370" t="s">
        <v>512</v>
      </c>
      <c r="C370">
        <v>0.11740299999999999</v>
      </c>
      <c r="D370">
        <v>16.160699999999999</v>
      </c>
      <c r="E370">
        <v>9.5120299999999993</v>
      </c>
      <c r="F370">
        <v>1.1583899999999999E-2</v>
      </c>
      <c r="G370" t="s">
        <v>10</v>
      </c>
      <c r="H370" s="103" t="s">
        <v>10</v>
      </c>
      <c r="J370">
        <f>VLOOKUP($B370,Totalt!$B$1:$BH$474,MATCH(J$2,Totalt!$B$1:$AZ$1,0),FALSE)</f>
        <v>15.36612</v>
      </c>
      <c r="K370">
        <f>VLOOKUP($B370,Totalt!$B$1:$BH$474,MATCH(K$2,Totalt!$B$1:$AZ$1,0),FALSE)</f>
        <v>11.204000000000001</v>
      </c>
      <c r="M370" t="s">
        <v>622</v>
      </c>
      <c r="R370" t="s">
        <v>622</v>
      </c>
      <c r="S370" s="102" t="str">
        <f t="shared" si="10"/>
        <v>ja</v>
      </c>
      <c r="U370">
        <f t="shared" si="11"/>
        <v>317</v>
      </c>
    </row>
    <row r="371" spans="1:21" ht="15" customHeight="1" x14ac:dyDescent="0.25">
      <c r="A371" t="s">
        <v>501</v>
      </c>
      <c r="B371" t="s">
        <v>513</v>
      </c>
      <c r="C371">
        <v>9.4267799999999999E-2</v>
      </c>
      <c r="D371">
        <v>9.8059899999999995</v>
      </c>
      <c r="E371">
        <v>6.2793400000000004</v>
      </c>
      <c r="F371">
        <v>6.0352599999999998E-3</v>
      </c>
      <c r="G371" t="s">
        <v>10</v>
      </c>
      <c r="H371" s="103" t="s">
        <v>10</v>
      </c>
      <c r="J371">
        <f>VLOOKUP($B371,Totalt!$B$1:$BH$474,MATCH(J$2,Totalt!$B$1:$AZ$1,0),FALSE)</f>
        <v>119.79566</v>
      </c>
      <c r="K371">
        <f>VLOOKUP($B371,Totalt!$B$1:$BH$474,MATCH(K$2,Totalt!$B$1:$AZ$1,0),FALSE)</f>
        <v>104.422</v>
      </c>
      <c r="M371" t="s">
        <v>622</v>
      </c>
      <c r="R371" t="s">
        <v>622</v>
      </c>
      <c r="S371" s="102" t="str">
        <f t="shared" si="10"/>
        <v>ja</v>
      </c>
      <c r="U371">
        <f t="shared" si="11"/>
        <v>318</v>
      </c>
    </row>
    <row r="372" spans="1:21" ht="15" customHeight="1" x14ac:dyDescent="0.25">
      <c r="A372" t="s">
        <v>501</v>
      </c>
      <c r="B372" t="s">
        <v>514</v>
      </c>
      <c r="C372">
        <v>6.4593399999999995E-2</v>
      </c>
      <c r="D372">
        <v>5.0427600000000004</v>
      </c>
      <c r="E372">
        <v>0.88766</v>
      </c>
      <c r="F372">
        <v>9.3476800000000006E-3</v>
      </c>
      <c r="G372" t="s">
        <v>10</v>
      </c>
      <c r="H372" s="103" t="s">
        <v>10</v>
      </c>
      <c r="J372">
        <f>VLOOKUP($B372,Totalt!$B$1:$BH$474,MATCH(J$2,Totalt!$B$1:$AZ$1,0),FALSE)</f>
        <v>60.171691500000001</v>
      </c>
      <c r="K372">
        <f>VLOOKUP($B372,Totalt!$B$1:$BH$474,MATCH(K$2,Totalt!$B$1:$AZ$1,0),FALSE)</f>
        <v>55.302</v>
      </c>
      <c r="M372" t="s">
        <v>622</v>
      </c>
      <c r="R372" t="s">
        <v>622</v>
      </c>
      <c r="S372" s="102" t="str">
        <f t="shared" si="10"/>
        <v>ja</v>
      </c>
      <c r="U372">
        <f t="shared" si="11"/>
        <v>319</v>
      </c>
    </row>
    <row r="373" spans="1:21" ht="15" customHeight="1" x14ac:dyDescent="0.25">
      <c r="A373" t="s">
        <v>501</v>
      </c>
      <c r="B373" t="s">
        <v>515</v>
      </c>
      <c r="C373">
        <v>0.23610300000000001</v>
      </c>
      <c r="D373">
        <v>18.497299999999999</v>
      </c>
      <c r="E373">
        <v>18.497299999999999</v>
      </c>
      <c r="F373">
        <v>2.7717599999999998E-2</v>
      </c>
      <c r="G373" t="s">
        <v>10</v>
      </c>
      <c r="H373" s="103" t="s">
        <v>10</v>
      </c>
      <c r="J373">
        <f>VLOOKUP($B373,Totalt!$B$1:$BH$474,MATCH(J$2,Totalt!$B$1:$AZ$1,0),FALSE)</f>
        <v>2.3090000000000002</v>
      </c>
      <c r="K373">
        <f>VLOOKUP($B373,Totalt!$B$1:$BH$474,MATCH(K$2,Totalt!$B$1:$AZ$1,0),FALSE)</f>
        <v>1.627</v>
      </c>
      <c r="M373" t="s">
        <v>622</v>
      </c>
      <c r="R373" t="s">
        <v>622</v>
      </c>
      <c r="S373" s="102" t="str">
        <f t="shared" si="10"/>
        <v>ja</v>
      </c>
      <c r="U373">
        <f t="shared" si="11"/>
        <v>320</v>
      </c>
    </row>
    <row r="374" spans="1:21" ht="15" customHeight="1" x14ac:dyDescent="0.25">
      <c r="A374" t="s">
        <v>501</v>
      </c>
      <c r="B374" t="s">
        <v>516</v>
      </c>
      <c r="C374">
        <v>0.21867500000000001</v>
      </c>
      <c r="D374">
        <v>9.5430200000000003</v>
      </c>
      <c r="E374">
        <v>18.147400000000001</v>
      </c>
      <c r="F374">
        <v>3.8724499999999999E-3</v>
      </c>
      <c r="G374" t="s">
        <v>10</v>
      </c>
      <c r="H374" s="103" t="s">
        <v>10</v>
      </c>
      <c r="J374">
        <f>VLOOKUP($B374,Totalt!$B$1:$BH$474,MATCH(J$2,Totalt!$B$1:$AZ$1,0),FALSE)</f>
        <v>2.2388899999999996</v>
      </c>
      <c r="K374">
        <f>VLOOKUP($B374,Totalt!$B$1:$BH$474,MATCH(K$2,Totalt!$B$1:$AZ$1,0),FALSE)</f>
        <v>1.5740000000000001</v>
      </c>
      <c r="M374" t="s">
        <v>622</v>
      </c>
      <c r="R374" t="s">
        <v>622</v>
      </c>
      <c r="S374" s="102" t="str">
        <f t="shared" si="10"/>
        <v>ja</v>
      </c>
      <c r="U374">
        <f t="shared" si="11"/>
        <v>321</v>
      </c>
    </row>
    <row r="375" spans="1:21" ht="15" customHeight="1" x14ac:dyDescent="0.25">
      <c r="A375" t="s">
        <v>501</v>
      </c>
      <c r="B375" s="16" t="s">
        <v>975</v>
      </c>
      <c r="C375">
        <v>0.15470999999999999</v>
      </c>
      <c r="D375">
        <v>12.121700000000001</v>
      </c>
      <c r="E375">
        <v>7.73902</v>
      </c>
      <c r="F375">
        <v>2.6911500000000001E-2</v>
      </c>
      <c r="G375" t="s">
        <v>10</v>
      </c>
      <c r="H375" s="103" t="s">
        <v>10</v>
      </c>
      <c r="J375">
        <f>VLOOKUP($B375,Totalt!$B$1:$BH$474,MATCH(J$2,Totalt!$B$1:$AZ$1,0),FALSE)</f>
        <v>56.704345999999994</v>
      </c>
      <c r="K375">
        <f>VLOOKUP($B375,Totalt!$B$1:$BH$474,MATCH(K$2,Totalt!$B$1:$AZ$1,0),FALSE)</f>
        <v>47.688000000000002</v>
      </c>
      <c r="L375" s="105"/>
      <c r="M375" t="s">
        <v>622</v>
      </c>
      <c r="R375" t="s">
        <v>622</v>
      </c>
      <c r="S375" s="102" t="str">
        <f t="shared" si="10"/>
        <v>ja</v>
      </c>
      <c r="U375">
        <f t="shared" si="11"/>
        <v>322</v>
      </c>
    </row>
    <row r="376" spans="1:21" ht="15" customHeight="1" x14ac:dyDescent="0.25">
      <c r="A376" t="s">
        <v>501</v>
      </c>
      <c r="B376" t="s">
        <v>518</v>
      </c>
      <c r="C376">
        <v>0.116299</v>
      </c>
      <c r="D376">
        <v>23.4834</v>
      </c>
      <c r="E376">
        <v>9.2012599999999996</v>
      </c>
      <c r="F376">
        <v>3.8432899999999999E-2</v>
      </c>
      <c r="G376" t="s">
        <v>10</v>
      </c>
      <c r="H376" s="103" t="s">
        <v>10</v>
      </c>
      <c r="J376">
        <f>VLOOKUP($B376,Totalt!$B$1:$BH$474,MATCH(J$2,Totalt!$B$1:$AZ$1,0),FALSE)</f>
        <v>8.0660000000000007</v>
      </c>
      <c r="K376">
        <f>VLOOKUP($B376,Totalt!$B$1:$BH$474,MATCH(K$2,Totalt!$B$1:$AZ$1,0),FALSE)</f>
        <v>6.484</v>
      </c>
      <c r="L376" s="105"/>
      <c r="M376" t="s">
        <v>622</v>
      </c>
      <c r="R376" t="s">
        <v>622</v>
      </c>
      <c r="S376" s="102" t="str">
        <f t="shared" si="10"/>
        <v>ja</v>
      </c>
      <c r="U376">
        <f t="shared" si="11"/>
        <v>323</v>
      </c>
    </row>
    <row r="377" spans="1:21" ht="15" customHeight="1" x14ac:dyDescent="0.25">
      <c r="A377" t="s">
        <v>501</v>
      </c>
      <c r="B377" t="s">
        <v>519</v>
      </c>
      <c r="C377">
        <v>0.105264</v>
      </c>
      <c r="D377">
        <v>12.6455</v>
      </c>
      <c r="E377">
        <v>7.1300600000000003</v>
      </c>
      <c r="F377">
        <v>1.1480499999999999E-2</v>
      </c>
      <c r="G377" t="s">
        <v>10</v>
      </c>
      <c r="H377" s="103" t="s">
        <v>10</v>
      </c>
      <c r="J377">
        <f>VLOOKUP($B377,Totalt!$B$1:$BH$474,MATCH(J$2,Totalt!$B$1:$AZ$1,0),FALSE)</f>
        <v>105.22211</v>
      </c>
      <c r="K377">
        <f>VLOOKUP($B377,Totalt!$B$1:$BH$474,MATCH(K$2,Totalt!$B$1:$AZ$1,0),FALSE)</f>
        <v>85.637</v>
      </c>
      <c r="L377" s="105"/>
      <c r="M377" t="s">
        <v>622</v>
      </c>
      <c r="R377" t="s">
        <v>622</v>
      </c>
      <c r="S377" s="102" t="str">
        <f t="shared" si="10"/>
        <v>ja</v>
      </c>
      <c r="U377">
        <f t="shared" si="11"/>
        <v>324</v>
      </c>
    </row>
    <row r="378" spans="1:21" ht="15" customHeight="1" x14ac:dyDescent="0.25">
      <c r="A378" t="s">
        <v>501</v>
      </c>
      <c r="B378" t="s">
        <v>520</v>
      </c>
      <c r="C378">
        <v>0</v>
      </c>
      <c r="D378">
        <v>0</v>
      </c>
      <c r="E378">
        <v>0</v>
      </c>
      <c r="F378">
        <v>0</v>
      </c>
      <c r="G378" t="s">
        <v>10</v>
      </c>
      <c r="H378" s="103" t="s">
        <v>8</v>
      </c>
      <c r="J378">
        <f>VLOOKUP($B378,Totalt!$B$1:$BH$474,MATCH(J$2,Totalt!$B$1:$AZ$1,0),FALSE)</f>
        <v>0</v>
      </c>
      <c r="K378" t="str">
        <f>VLOOKUP($B378,Totalt!$B$1:$BH$474,MATCH(K$2,Totalt!$B$1:$AZ$1,0),FALSE)</f>
        <v/>
      </c>
      <c r="L378" s="105"/>
      <c r="M378" t="s">
        <v>622</v>
      </c>
      <c r="R378" t="s">
        <v>622</v>
      </c>
      <c r="S378" s="102" t="str">
        <f t="shared" si="10"/>
        <v>nej</v>
      </c>
      <c r="U378">
        <f t="shared" si="11"/>
        <v>324</v>
      </c>
    </row>
    <row r="379" spans="1:21" ht="15" customHeight="1" x14ac:dyDescent="0.25">
      <c r="A379" t="s">
        <v>501</v>
      </c>
      <c r="B379" t="s">
        <v>521</v>
      </c>
      <c r="C379">
        <v>0</v>
      </c>
      <c r="D379">
        <v>0</v>
      </c>
      <c r="E379">
        <v>0</v>
      </c>
      <c r="F379">
        <v>0</v>
      </c>
      <c r="G379" t="s">
        <v>8</v>
      </c>
      <c r="H379" s="103" t="s">
        <v>8</v>
      </c>
      <c r="J379">
        <f>VLOOKUP($B379,Totalt!$B$1:$BH$474,MATCH(J$2,Totalt!$B$1:$AZ$1,0),FALSE)</f>
        <v>0</v>
      </c>
      <c r="K379" t="str">
        <f>VLOOKUP($B379,Totalt!$B$1:$BH$474,MATCH(K$2,Totalt!$B$1:$AZ$1,0),FALSE)</f>
        <v/>
      </c>
      <c r="L379" s="105"/>
      <c r="M379" t="s">
        <v>622</v>
      </c>
      <c r="R379" t="s">
        <v>622</v>
      </c>
      <c r="S379" s="102" t="str">
        <f t="shared" si="10"/>
        <v>nej</v>
      </c>
      <c r="U379">
        <f t="shared" si="11"/>
        <v>324</v>
      </c>
    </row>
    <row r="380" spans="1:21" ht="15" customHeight="1" x14ac:dyDescent="0.25">
      <c r="A380" t="s">
        <v>522</v>
      </c>
      <c r="B380" t="s">
        <v>523</v>
      </c>
      <c r="C380">
        <v>0.114662</v>
      </c>
      <c r="D380">
        <v>27.602</v>
      </c>
      <c r="E380">
        <v>10.1174</v>
      </c>
      <c r="F380">
        <v>1.10586E-2</v>
      </c>
      <c r="G380" t="s">
        <v>10</v>
      </c>
      <c r="H380" s="103" t="s">
        <v>10</v>
      </c>
      <c r="J380">
        <f>VLOOKUP($B380,Totalt!$B$1:$BH$474,MATCH(J$2,Totalt!$B$1:$AZ$1,0),FALSE)</f>
        <v>12.33032</v>
      </c>
      <c r="K380">
        <f>VLOOKUP($B380,Totalt!$B$1:$BH$474,MATCH(K$2,Totalt!$B$1:$AZ$1,0),FALSE)</f>
        <v>8.2639999999999993</v>
      </c>
      <c r="L380" s="105"/>
      <c r="M380" t="s">
        <v>622</v>
      </c>
      <c r="R380" t="s">
        <v>622</v>
      </c>
      <c r="S380" s="102" t="str">
        <f t="shared" si="10"/>
        <v>ja</v>
      </c>
      <c r="U380">
        <f t="shared" si="11"/>
        <v>325</v>
      </c>
    </row>
    <row r="381" spans="1:21" ht="15" customHeight="1" x14ac:dyDescent="0.25">
      <c r="A381" t="s">
        <v>522</v>
      </c>
      <c r="B381" t="s">
        <v>524</v>
      </c>
      <c r="C381">
        <v>0.10736</v>
      </c>
      <c r="D381">
        <v>15.049799999999999</v>
      </c>
      <c r="E381">
        <v>7.0602999999999998</v>
      </c>
      <c r="F381">
        <v>1.88048E-2</v>
      </c>
      <c r="G381" t="s">
        <v>8</v>
      </c>
      <c r="H381" s="103" t="s">
        <v>10</v>
      </c>
      <c r="J381">
        <f>VLOOKUP($B381,Totalt!$B$1:$BH$474,MATCH(J$2,Totalt!$B$1:$AZ$1,0),FALSE)</f>
        <v>167.19110000000001</v>
      </c>
      <c r="K381">
        <f>VLOOKUP($B381,Totalt!$B$1:$BH$474,MATCH(K$2,Totalt!$B$1:$AZ$1,0),FALSE)</f>
        <v>134.1</v>
      </c>
      <c r="L381" s="105"/>
      <c r="M381" t="s">
        <v>622</v>
      </c>
      <c r="R381" t="s">
        <v>622</v>
      </c>
      <c r="S381" s="102" t="str">
        <f t="shared" si="10"/>
        <v>ja</v>
      </c>
      <c r="U381">
        <f t="shared" si="11"/>
        <v>326</v>
      </c>
    </row>
    <row r="382" spans="1:21" ht="15" customHeight="1" x14ac:dyDescent="0.25">
      <c r="A382" t="s">
        <v>525</v>
      </c>
      <c r="B382" t="s">
        <v>526</v>
      </c>
      <c r="C382">
        <v>0.134885</v>
      </c>
      <c r="D382">
        <v>33.936</v>
      </c>
      <c r="E382">
        <v>8.5816099999999995</v>
      </c>
      <c r="F382">
        <v>6.2711199999999998E-3</v>
      </c>
      <c r="G382" t="s">
        <v>10</v>
      </c>
      <c r="H382" s="103" t="s">
        <v>10</v>
      </c>
      <c r="J382">
        <f>VLOOKUP($B382,Totalt!$B$1:$BH$474,MATCH(J$2,Totalt!$B$1:$AZ$1,0),FALSE)</f>
        <v>120.71199999999999</v>
      </c>
      <c r="K382">
        <f>VLOOKUP($B382,Totalt!$B$1:$BH$474,MATCH(K$2,Totalt!$B$1:$AZ$1,0),FALSE)</f>
        <v>90.245999999999995</v>
      </c>
      <c r="L382" s="105"/>
      <c r="M382" t="s">
        <v>622</v>
      </c>
      <c r="R382" t="s">
        <v>622</v>
      </c>
      <c r="S382" s="102" t="str">
        <f t="shared" si="10"/>
        <v>ja</v>
      </c>
      <c r="U382">
        <f t="shared" si="11"/>
        <v>327</v>
      </c>
    </row>
    <row r="383" spans="1:21" ht="15" customHeight="1" x14ac:dyDescent="0.25">
      <c r="A383" t="s">
        <v>525</v>
      </c>
      <c r="B383" t="s">
        <v>527</v>
      </c>
      <c r="C383">
        <v>0.14855399999999999</v>
      </c>
      <c r="D383">
        <v>31.2318</v>
      </c>
      <c r="E383">
        <v>10.597099999999999</v>
      </c>
      <c r="F383">
        <v>5.0510399999999997E-2</v>
      </c>
      <c r="G383" t="s">
        <v>8</v>
      </c>
      <c r="H383" s="103" t="s">
        <v>10</v>
      </c>
      <c r="J383">
        <f>VLOOKUP($B383,Totalt!$B$1:$BH$474,MATCH(J$2,Totalt!$B$1:$AZ$1,0),FALSE)</f>
        <v>14.987</v>
      </c>
      <c r="K383">
        <f>VLOOKUP($B383,Totalt!$B$1:$BH$474,MATCH(K$2,Totalt!$B$1:$AZ$1,0),FALSE)</f>
        <v>10.625999999999999</v>
      </c>
      <c r="L383" s="105"/>
      <c r="M383" t="s">
        <v>622</v>
      </c>
      <c r="R383" t="s">
        <v>622</v>
      </c>
      <c r="S383" s="102" t="str">
        <f t="shared" si="10"/>
        <v>ja</v>
      </c>
      <c r="U383">
        <f t="shared" si="11"/>
        <v>328</v>
      </c>
    </row>
    <row r="384" spans="1:21" ht="15" customHeight="1" x14ac:dyDescent="0.25">
      <c r="A384" t="s">
        <v>525</v>
      </c>
      <c r="B384" t="s">
        <v>528</v>
      </c>
      <c r="C384">
        <v>0.17167299999999999</v>
      </c>
      <c r="D384">
        <v>29.302</v>
      </c>
      <c r="E384">
        <v>5.4097200000000001</v>
      </c>
      <c r="F384">
        <v>5.1105600000000001E-2</v>
      </c>
      <c r="G384" t="s">
        <v>10</v>
      </c>
      <c r="H384" s="103" t="s">
        <v>10</v>
      </c>
      <c r="J384">
        <f>VLOOKUP($B384,Totalt!$B$1:$BH$474,MATCH(J$2,Totalt!$B$1:$AZ$1,0),FALSE)</f>
        <v>134.24041</v>
      </c>
      <c r="K384">
        <f>VLOOKUP($B384,Totalt!$B$1:$BH$474,MATCH(K$2,Totalt!$B$1:$AZ$1,0),FALSE)</f>
        <v>96.010999999999996</v>
      </c>
      <c r="L384" s="105"/>
      <c r="M384" t="s">
        <v>622</v>
      </c>
      <c r="R384" t="s">
        <v>622</v>
      </c>
      <c r="S384" s="102" t="str">
        <f t="shared" si="10"/>
        <v>ja</v>
      </c>
      <c r="U384">
        <f t="shared" si="11"/>
        <v>329</v>
      </c>
    </row>
    <row r="385" spans="1:21" ht="15" customHeight="1" x14ac:dyDescent="0.25">
      <c r="A385" t="s">
        <v>525</v>
      </c>
      <c r="B385" t="s">
        <v>529</v>
      </c>
      <c r="C385">
        <v>9.7630300000000003E-2</v>
      </c>
      <c r="D385">
        <v>19.801600000000001</v>
      </c>
      <c r="E385">
        <v>1.14937</v>
      </c>
      <c r="F385">
        <v>2.9393499999999999E-2</v>
      </c>
      <c r="G385" t="s">
        <v>10</v>
      </c>
      <c r="H385" s="103" t="s">
        <v>10</v>
      </c>
      <c r="J385">
        <f>VLOOKUP($B385,Totalt!$B$1:$BH$474,MATCH(J$2,Totalt!$B$1:$AZ$1,0),FALSE)</f>
        <v>20.576649</v>
      </c>
      <c r="K385">
        <f>VLOOKUP($B385,Totalt!$B$1:$BH$474,MATCH(K$2,Totalt!$B$1:$AZ$1,0),FALSE)</f>
        <v>17.329000000000001</v>
      </c>
      <c r="L385" s="105"/>
      <c r="M385" t="s">
        <v>622</v>
      </c>
      <c r="R385" t="s">
        <v>622</v>
      </c>
      <c r="S385" s="102" t="str">
        <f t="shared" si="10"/>
        <v>ja</v>
      </c>
      <c r="U385">
        <f t="shared" si="11"/>
        <v>330</v>
      </c>
    </row>
    <row r="386" spans="1:21" ht="15" customHeight="1" x14ac:dyDescent="0.25">
      <c r="A386" t="s">
        <v>530</v>
      </c>
      <c r="B386" t="s">
        <v>531</v>
      </c>
      <c r="C386">
        <v>0.27165499999999998</v>
      </c>
      <c r="D386">
        <v>65.294799999999995</v>
      </c>
      <c r="E386">
        <v>13.4528</v>
      </c>
      <c r="F386">
        <v>8.4041099999999994E-2</v>
      </c>
      <c r="G386" t="s">
        <v>10</v>
      </c>
      <c r="H386" s="103" t="s">
        <v>10</v>
      </c>
      <c r="J386">
        <f>VLOOKUP($B386,Totalt!$B$1:$BH$474,MATCH(J$2,Totalt!$B$1:$AZ$1,0),FALSE)</f>
        <v>9.9849999999999994</v>
      </c>
      <c r="K386">
        <f>VLOOKUP($B386,Totalt!$B$1:$BH$474,MATCH(K$2,Totalt!$B$1:$AZ$1,0),FALSE)</f>
        <v>5.8</v>
      </c>
      <c r="L386" s="105"/>
      <c r="M386" t="s">
        <v>622</v>
      </c>
      <c r="R386" t="s">
        <v>622</v>
      </c>
      <c r="S386" s="102" t="str">
        <f t="shared" si="10"/>
        <v>ja</v>
      </c>
      <c r="U386">
        <f t="shared" si="11"/>
        <v>331</v>
      </c>
    </row>
    <row r="387" spans="1:21" ht="15" customHeight="1" x14ac:dyDescent="0.25">
      <c r="A387" t="s">
        <v>530</v>
      </c>
      <c r="B387" t="s">
        <v>532</v>
      </c>
      <c r="C387">
        <v>0.25641700000000001</v>
      </c>
      <c r="D387">
        <v>61.190800000000003</v>
      </c>
      <c r="E387">
        <v>12.2042</v>
      </c>
      <c r="F387">
        <v>8.3686800000000006E-2</v>
      </c>
      <c r="G387" t="s">
        <v>10</v>
      </c>
      <c r="H387" s="103" t="s">
        <v>10</v>
      </c>
      <c r="J387">
        <f>VLOOKUP($B387,Totalt!$B$1:$BH$474,MATCH(J$2,Totalt!$B$1:$AZ$1,0),FALSE)</f>
        <v>37.583000000000006</v>
      </c>
      <c r="K387">
        <f>VLOOKUP($B387,Totalt!$B$1:$BH$474,MATCH(K$2,Totalt!$B$1:$AZ$1,0),FALSE)</f>
        <v>23.9</v>
      </c>
      <c r="L387" s="105"/>
      <c r="M387" t="s">
        <v>622</v>
      </c>
      <c r="R387" t="s">
        <v>622</v>
      </c>
      <c r="S387" s="102" t="str">
        <f t="shared" si="10"/>
        <v>ja</v>
      </c>
      <c r="U387">
        <f t="shared" si="11"/>
        <v>332</v>
      </c>
    </row>
    <row r="388" spans="1:21" ht="15" customHeight="1" x14ac:dyDescent="0.25">
      <c r="A388" t="s">
        <v>530</v>
      </c>
      <c r="B388" t="s">
        <v>533</v>
      </c>
      <c r="C388">
        <v>0.20219899999999999</v>
      </c>
      <c r="D388">
        <v>130.81800000000001</v>
      </c>
      <c r="E388">
        <v>5.1185600000000004</v>
      </c>
      <c r="F388">
        <v>4.02654E-2</v>
      </c>
      <c r="G388" t="s">
        <v>10</v>
      </c>
      <c r="H388" s="103" t="s">
        <v>10</v>
      </c>
      <c r="J388">
        <f>VLOOKUP($B388,Totalt!$B$1:$BH$474,MATCH(J$2,Totalt!$B$1:$AZ$1,0),FALSE)</f>
        <v>226.05064999999999</v>
      </c>
      <c r="K388">
        <f>VLOOKUP($B388,Totalt!$B$1:$BH$474,MATCH(K$2,Totalt!$B$1:$AZ$1,0),FALSE)</f>
        <v>168.3</v>
      </c>
      <c r="L388" s="105"/>
      <c r="M388" t="s">
        <v>622</v>
      </c>
      <c r="R388" t="s">
        <v>622</v>
      </c>
      <c r="S388" s="102" t="str">
        <f t="shared" ref="S388:S451" si="12">IF(N388="x","nej",
IF(O388="x","ja",
IF(H388="ja","ja","nej")))</f>
        <v>ja</v>
      </c>
      <c r="U388">
        <f t="shared" si="11"/>
        <v>333</v>
      </c>
    </row>
    <row r="389" spans="1:21" ht="15" customHeight="1" x14ac:dyDescent="0.25">
      <c r="A389" t="s">
        <v>534</v>
      </c>
      <c r="B389" t="s">
        <v>535</v>
      </c>
      <c r="C389">
        <v>9.1916600000000001E-2</v>
      </c>
      <c r="D389">
        <v>18.778300000000002</v>
      </c>
      <c r="E389">
        <v>9.3534799999999994</v>
      </c>
      <c r="F389">
        <v>7.6986900000000002E-3</v>
      </c>
      <c r="G389" t="s">
        <v>8</v>
      </c>
      <c r="H389" s="103" t="s">
        <v>10</v>
      </c>
      <c r="J389">
        <f>VLOOKUP($B389,Totalt!$B$1:$BH$474,MATCH(J$2,Totalt!$B$1:$AZ$1,0),FALSE)</f>
        <v>19.289000000000001</v>
      </c>
      <c r="K389">
        <f>VLOOKUP($B389,Totalt!$B$1:$BH$474,MATCH(K$2,Totalt!$B$1:$AZ$1,0),FALSE)</f>
        <v>15.46</v>
      </c>
      <c r="L389" s="105"/>
      <c r="M389" t="s">
        <v>622</v>
      </c>
      <c r="R389" t="s">
        <v>622</v>
      </c>
      <c r="S389" s="102" t="str">
        <f t="shared" si="12"/>
        <v>ja</v>
      </c>
      <c r="U389">
        <f t="shared" ref="U389:U452" si="13">IF(ISERROR(S389),U388,IF(S389="ja",U388+1,U388))</f>
        <v>334</v>
      </c>
    </row>
    <row r="390" spans="1:21" ht="15" customHeight="1" x14ac:dyDescent="0.25">
      <c r="A390" t="s">
        <v>534</v>
      </c>
      <c r="B390" t="s">
        <v>536</v>
      </c>
      <c r="C390">
        <v>0.112359</v>
      </c>
      <c r="D390">
        <v>20.710799999999999</v>
      </c>
      <c r="E390">
        <v>11.7041</v>
      </c>
      <c r="F390">
        <v>6.8246699999999997E-3</v>
      </c>
      <c r="G390" t="s">
        <v>8</v>
      </c>
      <c r="H390" s="103" t="s">
        <v>10</v>
      </c>
      <c r="J390">
        <f>VLOOKUP($B390,Totalt!$B$1:$BH$474,MATCH(J$2,Totalt!$B$1:$AZ$1,0),FALSE)</f>
        <v>11.201999999999998</v>
      </c>
      <c r="K390">
        <f>VLOOKUP($B390,Totalt!$B$1:$BH$474,MATCH(K$2,Totalt!$B$1:$AZ$1,0),FALSE)</f>
        <v>7.585</v>
      </c>
      <c r="L390" s="105"/>
      <c r="M390" t="s">
        <v>622</v>
      </c>
      <c r="R390" t="s">
        <v>622</v>
      </c>
      <c r="S390" s="102" t="str">
        <f t="shared" si="12"/>
        <v>ja</v>
      </c>
      <c r="U390">
        <f t="shared" si="13"/>
        <v>335</v>
      </c>
    </row>
    <row r="391" spans="1:21" ht="15" customHeight="1" x14ac:dyDescent="0.25">
      <c r="A391" t="s">
        <v>534</v>
      </c>
      <c r="B391" t="s">
        <v>537</v>
      </c>
      <c r="C391">
        <v>8.7719699999999998E-2</v>
      </c>
      <c r="D391">
        <v>21.639500000000002</v>
      </c>
      <c r="E391">
        <v>9.5095200000000002</v>
      </c>
      <c r="F391">
        <v>7.4405199999999999E-3</v>
      </c>
      <c r="G391" t="s">
        <v>8</v>
      </c>
      <c r="H391" s="103" t="s">
        <v>10</v>
      </c>
      <c r="J391">
        <f>VLOOKUP($B391,Totalt!$B$1:$BH$474,MATCH(J$2,Totalt!$B$1:$AZ$1,0),FALSE)</f>
        <v>14.71</v>
      </c>
      <c r="K391">
        <f>VLOOKUP($B391,Totalt!$B$1:$BH$474,MATCH(K$2,Totalt!$B$1:$AZ$1,0),FALSE)</f>
        <v>10.375999999999999</v>
      </c>
      <c r="L391" s="105"/>
      <c r="M391" t="s">
        <v>622</v>
      </c>
      <c r="R391" t="s">
        <v>622</v>
      </c>
      <c r="S391" s="102" t="str">
        <f t="shared" si="12"/>
        <v>ja</v>
      </c>
      <c r="U391">
        <f t="shared" si="13"/>
        <v>336</v>
      </c>
    </row>
    <row r="392" spans="1:21" ht="15" customHeight="1" x14ac:dyDescent="0.25">
      <c r="A392" t="s">
        <v>534</v>
      </c>
      <c r="B392" t="s">
        <v>538</v>
      </c>
      <c r="C392">
        <v>0.55055200000000004</v>
      </c>
      <c r="D392">
        <v>143.411</v>
      </c>
      <c r="E392">
        <v>15.6151</v>
      </c>
      <c r="F392">
        <v>0.27443400000000001</v>
      </c>
      <c r="G392" t="s">
        <v>8</v>
      </c>
      <c r="H392" s="103" t="s">
        <v>10</v>
      </c>
      <c r="J392">
        <f>VLOOKUP($B392,Totalt!$B$1:$BH$474,MATCH(J$2,Totalt!$B$1:$AZ$1,0),FALSE)</f>
        <v>665.23046000000011</v>
      </c>
      <c r="K392">
        <f>VLOOKUP($B392,Totalt!$B$1:$BH$474,MATCH(K$2,Totalt!$B$1:$AZ$1,0),FALSE)</f>
        <v>532.09799999999996</v>
      </c>
      <c r="L392" s="105"/>
      <c r="M392" t="s">
        <v>622</v>
      </c>
      <c r="N392" s="98" t="s">
        <v>1075</v>
      </c>
      <c r="Q392" s="251" t="s">
        <v>1152</v>
      </c>
      <c r="R392" t="s">
        <v>622</v>
      </c>
      <c r="S392" s="102" t="str">
        <f t="shared" si="12"/>
        <v>nej</v>
      </c>
      <c r="U392">
        <f t="shared" si="13"/>
        <v>336</v>
      </c>
    </row>
    <row r="393" spans="1:21" ht="15" customHeight="1" x14ac:dyDescent="0.25">
      <c r="A393" t="s">
        <v>539</v>
      </c>
      <c r="B393" t="s">
        <v>540</v>
      </c>
      <c r="C393">
        <v>0.139205</v>
      </c>
      <c r="D393">
        <v>28.7057</v>
      </c>
      <c r="E393">
        <v>9.2609300000000001</v>
      </c>
      <c r="F393">
        <v>2.4516E-2</v>
      </c>
      <c r="G393" t="s">
        <v>10</v>
      </c>
      <c r="H393" s="103" t="s">
        <v>10</v>
      </c>
      <c r="J393">
        <f>VLOOKUP($B393,Totalt!$B$1:$BH$474,MATCH(J$2,Totalt!$B$1:$AZ$1,0),FALSE)</f>
        <v>170.49253999999999</v>
      </c>
      <c r="K393">
        <f>VLOOKUP($B393,Totalt!$B$1:$BH$474,MATCH(K$2,Totalt!$B$1:$AZ$1,0),FALSE)</f>
        <v>122.8</v>
      </c>
      <c r="L393" s="105"/>
      <c r="M393" t="s">
        <v>622</v>
      </c>
      <c r="R393" t="s">
        <v>622</v>
      </c>
      <c r="S393" s="102" t="str">
        <f t="shared" si="12"/>
        <v>ja</v>
      </c>
      <c r="U393">
        <f t="shared" si="13"/>
        <v>337</v>
      </c>
    </row>
    <row r="394" spans="1:21" ht="15" customHeight="1" x14ac:dyDescent="0.25">
      <c r="A394" t="s">
        <v>541</v>
      </c>
      <c r="B394" t="s">
        <v>542</v>
      </c>
      <c r="C394">
        <v>0.195359</v>
      </c>
      <c r="D394">
        <v>21.081</v>
      </c>
      <c r="E394">
        <v>14.720599999999999</v>
      </c>
      <c r="F394">
        <v>1.4195299999999999E-2</v>
      </c>
      <c r="G394" t="s">
        <v>10</v>
      </c>
      <c r="H394" s="103" t="s">
        <v>10</v>
      </c>
      <c r="J394">
        <f>VLOOKUP($B394,Totalt!$B$1:$BH$474,MATCH(J$2,Totalt!$B$1:$AZ$1,0),FALSE)</f>
        <v>7.9039999999999999</v>
      </c>
      <c r="K394">
        <f>VLOOKUP($B394,Totalt!$B$1:$BH$474,MATCH(K$2,Totalt!$B$1:$AZ$1,0),FALSE)</f>
        <v>6.8</v>
      </c>
      <c r="L394" s="105"/>
      <c r="M394" t="s">
        <v>622</v>
      </c>
      <c r="R394" t="s">
        <v>622</v>
      </c>
      <c r="S394" s="102" t="str">
        <f t="shared" si="12"/>
        <v>ja</v>
      </c>
      <c r="U394">
        <f t="shared" si="13"/>
        <v>338</v>
      </c>
    </row>
    <row r="395" spans="1:21" ht="15" customHeight="1" x14ac:dyDescent="0.25">
      <c r="A395" t="s">
        <v>541</v>
      </c>
      <c r="B395" t="s">
        <v>543</v>
      </c>
      <c r="C395">
        <v>0.90329999999999999</v>
      </c>
      <c r="D395">
        <v>216.709</v>
      </c>
      <c r="E395">
        <v>15.9975</v>
      </c>
      <c r="F395">
        <v>0.98269200000000001</v>
      </c>
      <c r="G395" t="s">
        <v>8</v>
      </c>
      <c r="H395" s="103" t="s">
        <v>10</v>
      </c>
      <c r="J395">
        <f>VLOOKUP($B395,Totalt!$B$1:$BH$474,MATCH(J$2,Totalt!$B$1:$AZ$1,0),FALSE)</f>
        <v>0.624</v>
      </c>
      <c r="K395">
        <f>VLOOKUP($B395,Totalt!$B$1:$BH$474,MATCH(K$2,Totalt!$B$1:$AZ$1,0),FALSE)</f>
        <v>0.8</v>
      </c>
      <c r="L395" s="105"/>
      <c r="M395" t="s">
        <v>622</v>
      </c>
      <c r="R395" t="s">
        <v>622</v>
      </c>
      <c r="S395" s="102" t="str">
        <f t="shared" si="12"/>
        <v>ja</v>
      </c>
      <c r="U395">
        <f t="shared" si="13"/>
        <v>339</v>
      </c>
    </row>
    <row r="396" spans="1:21" ht="15" customHeight="1" x14ac:dyDescent="0.25">
      <c r="A396" t="s">
        <v>541</v>
      </c>
      <c r="B396" t="s">
        <v>544</v>
      </c>
      <c r="C396">
        <v>0.132268</v>
      </c>
      <c r="D396">
        <v>23.569600000000001</v>
      </c>
      <c r="E396">
        <v>5.1657099999999998</v>
      </c>
      <c r="F396">
        <v>2.19122E-2</v>
      </c>
      <c r="G396" t="s">
        <v>8</v>
      </c>
      <c r="H396" s="103" t="s">
        <v>10</v>
      </c>
      <c r="J396">
        <f>VLOOKUP($B396,Totalt!$B$1:$BH$474,MATCH(J$2,Totalt!$B$1:$AZ$1,0),FALSE)</f>
        <v>39.136000000000003</v>
      </c>
      <c r="K396">
        <f>VLOOKUP($B396,Totalt!$B$1:$BH$474,MATCH(K$2,Totalt!$B$1:$AZ$1,0),FALSE)</f>
        <v>21.67</v>
      </c>
      <c r="L396" s="105"/>
      <c r="M396" t="s">
        <v>622</v>
      </c>
      <c r="R396" t="s">
        <v>622</v>
      </c>
      <c r="S396" s="102" t="str">
        <f t="shared" si="12"/>
        <v>ja</v>
      </c>
      <c r="U396">
        <f t="shared" si="13"/>
        <v>340</v>
      </c>
    </row>
    <row r="397" spans="1:21" ht="15" customHeight="1" x14ac:dyDescent="0.25">
      <c r="A397" t="s">
        <v>545</v>
      </c>
      <c r="B397" t="s">
        <v>546</v>
      </c>
      <c r="C397">
        <v>0</v>
      </c>
      <c r="D397">
        <v>0</v>
      </c>
      <c r="E397">
        <v>0</v>
      </c>
      <c r="F397">
        <v>0</v>
      </c>
      <c r="G397" t="s">
        <v>8</v>
      </c>
      <c r="H397" s="103" t="s">
        <v>8</v>
      </c>
      <c r="J397">
        <f>VLOOKUP($B397,Totalt!$B$1:$BH$474,MATCH(J$2,Totalt!$B$1:$AZ$1,0),FALSE)</f>
        <v>0</v>
      </c>
      <c r="K397" t="str">
        <f>VLOOKUP($B397,Totalt!$B$1:$BH$474,MATCH(K$2,Totalt!$B$1:$AZ$1,0),FALSE)</f>
        <v/>
      </c>
      <c r="L397" s="105"/>
      <c r="M397" t="s">
        <v>622</v>
      </c>
      <c r="R397" t="s">
        <v>622</v>
      </c>
      <c r="S397" s="102" t="str">
        <f t="shared" si="12"/>
        <v>nej</v>
      </c>
      <c r="U397">
        <f t="shared" si="13"/>
        <v>340</v>
      </c>
    </row>
    <row r="398" spans="1:21" ht="15" customHeight="1" x14ac:dyDescent="0.25">
      <c r="A398" t="s">
        <v>547</v>
      </c>
      <c r="B398" t="s">
        <v>548</v>
      </c>
      <c r="C398">
        <v>8.1628599999999996E-2</v>
      </c>
      <c r="D398">
        <v>31.669699999999999</v>
      </c>
      <c r="E398">
        <v>4.1780099999999996</v>
      </c>
      <c r="F398">
        <v>2.9574100000000002E-3</v>
      </c>
      <c r="G398" t="s">
        <v>8</v>
      </c>
      <c r="H398" s="103" t="s">
        <v>10</v>
      </c>
      <c r="J398">
        <f>VLOOKUP($B398,Totalt!$B$1:$BH$474,MATCH(J$2,Totalt!$B$1:$AZ$1,0),FALSE)</f>
        <v>944.5757000000001</v>
      </c>
      <c r="K398">
        <f>VLOOKUP($B398,Totalt!$B$1:$BH$474,MATCH(K$2,Totalt!$B$1:$AZ$1,0),FALSE)</f>
        <v>832.44</v>
      </c>
      <c r="L398" s="105"/>
      <c r="M398" t="s">
        <v>622</v>
      </c>
      <c r="R398" t="s">
        <v>622</v>
      </c>
      <c r="S398" s="102" t="str">
        <f t="shared" si="12"/>
        <v>ja</v>
      </c>
      <c r="U398">
        <f t="shared" si="13"/>
        <v>341</v>
      </c>
    </row>
    <row r="399" spans="1:21" ht="15" customHeight="1" x14ac:dyDescent="0.25">
      <c r="A399" t="s">
        <v>547</v>
      </c>
      <c r="B399" t="s">
        <v>549</v>
      </c>
      <c r="C399">
        <v>0.209531</v>
      </c>
      <c r="D399">
        <v>9.0746300000000009</v>
      </c>
      <c r="E399">
        <v>19.568100000000001</v>
      </c>
      <c r="F399">
        <v>8.2019700000000005E-4</v>
      </c>
      <c r="G399" t="s">
        <v>10</v>
      </c>
      <c r="H399" s="103" t="s">
        <v>10</v>
      </c>
      <c r="J399">
        <f>VLOOKUP($B399,Totalt!$B$1:$BH$474,MATCH(J$2,Totalt!$B$1:$AZ$1,0),FALSE)</f>
        <v>2.4384449999999998</v>
      </c>
      <c r="K399">
        <f>VLOOKUP($B399,Totalt!$B$1:$BH$474,MATCH(K$2,Totalt!$B$1:$AZ$1,0),FALSE)</f>
        <v>1.58</v>
      </c>
      <c r="L399" s="105"/>
      <c r="M399" t="s">
        <v>622</v>
      </c>
      <c r="R399" t="s">
        <v>622</v>
      </c>
      <c r="S399" s="102" t="str">
        <f t="shared" si="12"/>
        <v>ja</v>
      </c>
      <c r="U399">
        <f t="shared" si="13"/>
        <v>342</v>
      </c>
    </row>
    <row r="400" spans="1:21" ht="15" customHeight="1" x14ac:dyDescent="0.25">
      <c r="A400" t="s">
        <v>547</v>
      </c>
      <c r="B400" t="s">
        <v>550</v>
      </c>
      <c r="C400">
        <v>0.23507</v>
      </c>
      <c r="D400">
        <v>12.449</v>
      </c>
      <c r="E400">
        <v>23.785499999999999</v>
      </c>
      <c r="F400">
        <v>3.7799999999999999E-3</v>
      </c>
      <c r="G400" t="s">
        <v>10</v>
      </c>
      <c r="H400" s="103" t="s">
        <v>10</v>
      </c>
      <c r="J400">
        <f>VLOOKUP($B400,Totalt!$B$1:$BH$474,MATCH(J$2,Totalt!$B$1:$AZ$1,0),FALSE)</f>
        <v>15.872999999999999</v>
      </c>
      <c r="K400">
        <f>VLOOKUP($B400,Totalt!$B$1:$BH$474,MATCH(K$2,Totalt!$B$1:$AZ$1,0),FALSE)</f>
        <v>8.58</v>
      </c>
      <c r="L400" s="105"/>
      <c r="M400" t="s">
        <v>622</v>
      </c>
      <c r="R400" t="s">
        <v>622</v>
      </c>
      <c r="S400" s="102" t="str">
        <f t="shared" si="12"/>
        <v>ja</v>
      </c>
      <c r="U400">
        <f t="shared" si="13"/>
        <v>343</v>
      </c>
    </row>
    <row r="401" spans="1:21" ht="15" customHeight="1" x14ac:dyDescent="0.25">
      <c r="A401" t="s">
        <v>547</v>
      </c>
      <c r="B401" t="s">
        <v>551</v>
      </c>
      <c r="C401">
        <v>0.135909</v>
      </c>
      <c r="D401">
        <v>28.4651</v>
      </c>
      <c r="E401">
        <v>4.3188000000000004</v>
      </c>
      <c r="F401">
        <v>4.6601899999999998E-3</v>
      </c>
      <c r="G401" t="s">
        <v>10</v>
      </c>
      <c r="H401" s="103" t="s">
        <v>10</v>
      </c>
      <c r="J401">
        <f>VLOOKUP($B401,Totalt!$B$1:$BH$474,MATCH(J$2,Totalt!$B$1:$AZ$1,0),FALSE)</f>
        <v>236.04246000000003</v>
      </c>
      <c r="K401">
        <f>VLOOKUP($B401,Totalt!$B$1:$BH$474,MATCH(K$2,Totalt!$B$1:$AZ$1,0),FALSE)</f>
        <v>158.703</v>
      </c>
      <c r="L401" s="105"/>
      <c r="M401" t="s">
        <v>622</v>
      </c>
      <c r="R401" t="s">
        <v>622</v>
      </c>
      <c r="S401" s="102" t="str">
        <f t="shared" si="12"/>
        <v>ja</v>
      </c>
      <c r="U401">
        <f t="shared" si="13"/>
        <v>344</v>
      </c>
    </row>
    <row r="402" spans="1:21" ht="15" customHeight="1" x14ac:dyDescent="0.25">
      <c r="A402" t="s">
        <v>552</v>
      </c>
      <c r="B402" t="s">
        <v>553</v>
      </c>
      <c r="C402">
        <v>0.119424</v>
      </c>
      <c r="D402">
        <v>28.552</v>
      </c>
      <c r="E402">
        <v>9.4250100000000003</v>
      </c>
      <c r="F402">
        <v>1.5608500000000001E-2</v>
      </c>
      <c r="G402" t="s">
        <v>10</v>
      </c>
      <c r="H402" s="103" t="s">
        <v>10</v>
      </c>
      <c r="J402">
        <f>VLOOKUP($B402,Totalt!$B$1:$BH$474,MATCH(J$2,Totalt!$B$1:$AZ$1,0),FALSE)</f>
        <v>38.495000000000005</v>
      </c>
      <c r="K402">
        <f>VLOOKUP($B402,Totalt!$B$1:$BH$474,MATCH(K$2,Totalt!$B$1:$AZ$1,0),FALSE)</f>
        <v>24.9</v>
      </c>
      <c r="L402" s="105"/>
      <c r="M402" t="s">
        <v>622</v>
      </c>
      <c r="R402" t="s">
        <v>622</v>
      </c>
      <c r="S402" s="102" t="str">
        <f t="shared" si="12"/>
        <v>ja</v>
      </c>
      <c r="U402">
        <f t="shared" si="13"/>
        <v>345</v>
      </c>
    </row>
    <row r="403" spans="1:21" ht="15" customHeight="1" x14ac:dyDescent="0.25">
      <c r="A403" t="s">
        <v>554</v>
      </c>
      <c r="B403" t="s">
        <v>555</v>
      </c>
      <c r="C403">
        <v>0.167569</v>
      </c>
      <c r="D403">
        <v>39.140599999999999</v>
      </c>
      <c r="E403">
        <v>8.8137600000000003</v>
      </c>
      <c r="F403">
        <v>4.2820900000000002E-2</v>
      </c>
      <c r="G403" t="s">
        <v>10</v>
      </c>
      <c r="H403" s="103" t="s">
        <v>10</v>
      </c>
      <c r="J403">
        <f>VLOOKUP($B403,Totalt!$B$1:$BH$474,MATCH(J$2,Totalt!$B$1:$AZ$1,0),FALSE)</f>
        <v>59.2</v>
      </c>
      <c r="K403">
        <f>VLOOKUP($B403,Totalt!$B$1:$BH$474,MATCH(K$2,Totalt!$B$1:$AZ$1,0),FALSE)</f>
        <v>43.6</v>
      </c>
      <c r="L403" s="105"/>
      <c r="M403" t="s">
        <v>622</v>
      </c>
      <c r="R403" t="s">
        <v>622</v>
      </c>
      <c r="S403" s="102" t="str">
        <f t="shared" si="12"/>
        <v>ja</v>
      </c>
      <c r="U403">
        <f t="shared" si="13"/>
        <v>346</v>
      </c>
    </row>
    <row r="404" spans="1:21" ht="15" customHeight="1" x14ac:dyDescent="0.25">
      <c r="A404" t="s">
        <v>556</v>
      </c>
      <c r="B404" t="s">
        <v>557</v>
      </c>
      <c r="C404">
        <v>0.149398</v>
      </c>
      <c r="D404">
        <v>28.674099999999999</v>
      </c>
      <c r="E404">
        <v>10.498200000000001</v>
      </c>
      <c r="F404">
        <v>4.3112600000000001E-2</v>
      </c>
      <c r="G404" t="s">
        <v>10</v>
      </c>
      <c r="H404" s="103" t="s">
        <v>10</v>
      </c>
      <c r="J404">
        <f>VLOOKUP($B404,Totalt!$B$1:$BH$474,MATCH(J$2,Totalt!$B$1:$AZ$1,0),FALSE)</f>
        <v>10.055289999999999</v>
      </c>
      <c r="K404">
        <f>VLOOKUP($B404,Totalt!$B$1:$BH$474,MATCH(K$2,Totalt!$B$1:$AZ$1,0),FALSE)</f>
        <v>6.9749999999999996</v>
      </c>
      <c r="L404" s="105"/>
      <c r="M404" t="s">
        <v>622</v>
      </c>
      <c r="R404" t="s">
        <v>622</v>
      </c>
      <c r="S404" s="102" t="str">
        <f t="shared" si="12"/>
        <v>ja</v>
      </c>
      <c r="U404">
        <f t="shared" si="13"/>
        <v>347</v>
      </c>
    </row>
    <row r="405" spans="1:21" ht="15" customHeight="1" x14ac:dyDescent="0.25">
      <c r="A405" t="s">
        <v>556</v>
      </c>
      <c r="B405" t="s">
        <v>558</v>
      </c>
      <c r="C405">
        <v>0.459702</v>
      </c>
      <c r="D405">
        <v>15.340299999999999</v>
      </c>
      <c r="E405">
        <v>7.1853199999999999</v>
      </c>
      <c r="F405">
        <v>1.69873E-2</v>
      </c>
      <c r="G405" t="s">
        <v>10</v>
      </c>
      <c r="H405" s="103" t="s">
        <v>10</v>
      </c>
      <c r="J405">
        <f>VLOOKUP($B405,Totalt!$B$1:$BH$474,MATCH(J$2,Totalt!$B$1:$AZ$1,0),FALSE)</f>
        <v>6.8286499999999988</v>
      </c>
      <c r="K405">
        <f>VLOOKUP($B405,Totalt!$B$1:$BH$474,MATCH(K$2,Totalt!$B$1:$AZ$1,0),FALSE)</f>
        <v>4.6550000000000002</v>
      </c>
      <c r="L405" s="105"/>
      <c r="M405" t="s">
        <v>622</v>
      </c>
      <c r="R405" t="s">
        <v>622</v>
      </c>
      <c r="S405" s="102" t="str">
        <f t="shared" si="12"/>
        <v>ja</v>
      </c>
      <c r="U405">
        <f t="shared" si="13"/>
        <v>348</v>
      </c>
    </row>
    <row r="406" spans="1:21" ht="15" customHeight="1" x14ac:dyDescent="0.25">
      <c r="A406" t="s">
        <v>556</v>
      </c>
      <c r="B406" t="s">
        <v>559</v>
      </c>
      <c r="C406">
        <v>0.24817600000000001</v>
      </c>
      <c r="D406">
        <v>32.613599999999998</v>
      </c>
      <c r="E406">
        <v>16.410399999999999</v>
      </c>
      <c r="F406">
        <v>4.57737E-2</v>
      </c>
      <c r="G406" t="s">
        <v>10</v>
      </c>
      <c r="H406" s="103" t="s">
        <v>10</v>
      </c>
      <c r="J406">
        <f>VLOOKUP($B406,Totalt!$B$1:$BH$474,MATCH(J$2,Totalt!$B$1:$AZ$1,0),FALSE)</f>
        <v>1.4771699999999999</v>
      </c>
      <c r="K406">
        <f>VLOOKUP($B406,Totalt!$B$1:$BH$474,MATCH(K$2,Totalt!$B$1:$AZ$1,0),FALSE)</f>
        <v>1.167</v>
      </c>
      <c r="L406" s="105"/>
      <c r="M406" t="s">
        <v>622</v>
      </c>
      <c r="R406" t="s">
        <v>622</v>
      </c>
      <c r="S406" s="102" t="str">
        <f t="shared" si="12"/>
        <v>ja</v>
      </c>
      <c r="U406">
        <f t="shared" si="13"/>
        <v>349</v>
      </c>
    </row>
    <row r="407" spans="1:21" ht="15" customHeight="1" x14ac:dyDescent="0.25">
      <c r="A407" t="s">
        <v>556</v>
      </c>
      <c r="B407" t="s">
        <v>560</v>
      </c>
      <c r="C407">
        <v>0.14516899999999999</v>
      </c>
      <c r="D407">
        <v>33.556100000000001</v>
      </c>
      <c r="E407">
        <v>4.8672800000000001</v>
      </c>
      <c r="F407">
        <v>4.64708E-2</v>
      </c>
      <c r="G407" t="s">
        <v>10</v>
      </c>
      <c r="H407" s="103" t="s">
        <v>10</v>
      </c>
      <c r="J407">
        <f>VLOOKUP($B407,Totalt!$B$1:$BH$474,MATCH(J$2,Totalt!$B$1:$AZ$1,0),FALSE)</f>
        <v>9.105762900000002</v>
      </c>
      <c r="K407">
        <f>VLOOKUP($B407,Totalt!$B$1:$BH$474,MATCH(K$2,Totalt!$B$1:$AZ$1,0),FALSE)</f>
        <v>6.1459999999999999</v>
      </c>
      <c r="L407" s="105"/>
      <c r="M407" t="s">
        <v>622</v>
      </c>
      <c r="R407" t="s">
        <v>622</v>
      </c>
      <c r="S407" s="102" t="str">
        <f t="shared" si="12"/>
        <v>ja</v>
      </c>
      <c r="U407">
        <f t="shared" si="13"/>
        <v>350</v>
      </c>
    </row>
    <row r="408" spans="1:21" ht="15" customHeight="1" x14ac:dyDescent="0.25">
      <c r="A408" t="s">
        <v>556</v>
      </c>
      <c r="B408" t="s">
        <v>561</v>
      </c>
      <c r="C408">
        <v>0.229874</v>
      </c>
      <c r="D408">
        <v>20.3</v>
      </c>
      <c r="E408">
        <v>18.111599999999999</v>
      </c>
      <c r="F408">
        <v>3.3687099999999998E-2</v>
      </c>
      <c r="G408" t="s">
        <v>10</v>
      </c>
      <c r="H408" s="103" t="s">
        <v>10</v>
      </c>
      <c r="J408">
        <f>VLOOKUP($B408,Totalt!$B$1:$BH$474,MATCH(J$2,Totalt!$B$1:$AZ$1,0),FALSE)</f>
        <v>0.73975000000000002</v>
      </c>
      <c r="K408">
        <f>VLOOKUP($B408,Totalt!$B$1:$BH$474,MATCH(K$2,Totalt!$B$1:$AZ$1,0),FALSE)</f>
        <v>0.53100000000000003</v>
      </c>
      <c r="L408" s="105"/>
      <c r="M408" t="s">
        <v>622</v>
      </c>
      <c r="R408" t="s">
        <v>622</v>
      </c>
      <c r="S408" s="102" t="str">
        <f t="shared" si="12"/>
        <v>ja</v>
      </c>
      <c r="U408">
        <f t="shared" si="13"/>
        <v>351</v>
      </c>
    </row>
    <row r="409" spans="1:21" ht="15" customHeight="1" x14ac:dyDescent="0.25">
      <c r="A409" t="s">
        <v>556</v>
      </c>
      <c r="B409" t="s">
        <v>562</v>
      </c>
      <c r="C409">
        <v>0.22314500000000001</v>
      </c>
      <c r="D409">
        <v>48.285800000000002</v>
      </c>
      <c r="E409">
        <v>9.5106199999999994</v>
      </c>
      <c r="F409">
        <v>2.6340100000000002E-2</v>
      </c>
      <c r="G409" t="s">
        <v>10</v>
      </c>
      <c r="H409" s="103" t="s">
        <v>10</v>
      </c>
      <c r="J409">
        <f>VLOOKUP($B409,Totalt!$B$1:$BH$474,MATCH(J$2,Totalt!$B$1:$AZ$1,0),FALSE)</f>
        <v>234.9646218</v>
      </c>
      <c r="K409">
        <f>VLOOKUP($B409,Totalt!$B$1:$BH$474,MATCH(K$2,Totalt!$B$1:$AZ$1,0),FALSE)</f>
        <v>247</v>
      </c>
      <c r="L409" s="105"/>
      <c r="M409" t="s">
        <v>622</v>
      </c>
      <c r="R409" t="s">
        <v>622</v>
      </c>
      <c r="S409" s="102" t="str">
        <f t="shared" si="12"/>
        <v>ja</v>
      </c>
      <c r="U409">
        <f t="shared" si="13"/>
        <v>352</v>
      </c>
    </row>
    <row r="410" spans="1:21" ht="15" customHeight="1" x14ac:dyDescent="0.25">
      <c r="A410" t="s">
        <v>556</v>
      </c>
      <c r="B410" t="s">
        <v>563</v>
      </c>
      <c r="C410">
        <v>0.16014</v>
      </c>
      <c r="D410">
        <v>43.076999999999998</v>
      </c>
      <c r="E410">
        <v>7.8914099999999996</v>
      </c>
      <c r="F410">
        <v>2.1417100000000001E-2</v>
      </c>
      <c r="G410" t="s">
        <v>10</v>
      </c>
      <c r="H410" s="103" t="s">
        <v>10</v>
      </c>
      <c r="J410">
        <f>VLOOKUP($B410,Totalt!$B$1:$BH$474,MATCH(J$2,Totalt!$B$1:$AZ$1,0),FALSE)</f>
        <v>226.63155999999998</v>
      </c>
      <c r="K410">
        <f>VLOOKUP($B410,Totalt!$B$1:$BH$474,MATCH(K$2,Totalt!$B$1:$AZ$1,0),FALSE)</f>
        <v>216.57499999999999</v>
      </c>
      <c r="L410" s="105"/>
      <c r="M410" t="s">
        <v>622</v>
      </c>
      <c r="R410" t="s">
        <v>622</v>
      </c>
      <c r="S410" s="102" t="str">
        <f t="shared" si="12"/>
        <v>ja</v>
      </c>
      <c r="U410">
        <f t="shared" si="13"/>
        <v>353</v>
      </c>
    </row>
    <row r="411" spans="1:21" ht="15" customHeight="1" x14ac:dyDescent="0.25">
      <c r="L411" s="105"/>
      <c r="M411" t="s">
        <v>622</v>
      </c>
      <c r="R411" t="s">
        <v>622</v>
      </c>
      <c r="S411" s="102" t="str">
        <f t="shared" si="12"/>
        <v>nej</v>
      </c>
      <c r="U411">
        <f t="shared" si="13"/>
        <v>353</v>
      </c>
    </row>
    <row r="412" spans="1:21" ht="15" customHeight="1" x14ac:dyDescent="0.25">
      <c r="L412" s="105"/>
      <c r="M412" t="s">
        <v>622</v>
      </c>
      <c r="R412" t="s">
        <v>622</v>
      </c>
      <c r="S412" s="102" t="str">
        <f t="shared" si="12"/>
        <v>nej</v>
      </c>
      <c r="U412">
        <f t="shared" si="13"/>
        <v>353</v>
      </c>
    </row>
    <row r="413" spans="1:21" ht="15" customHeight="1" x14ac:dyDescent="0.25">
      <c r="L413" s="105"/>
      <c r="M413" t="s">
        <v>622</v>
      </c>
      <c r="R413" t="s">
        <v>622</v>
      </c>
      <c r="S413" s="102" t="str">
        <f t="shared" si="12"/>
        <v>nej</v>
      </c>
      <c r="U413">
        <f t="shared" si="13"/>
        <v>353</v>
      </c>
    </row>
    <row r="414" spans="1:21" ht="15" customHeight="1" x14ac:dyDescent="0.25">
      <c r="L414" s="105"/>
      <c r="M414" t="s">
        <v>622</v>
      </c>
      <c r="R414" t="s">
        <v>622</v>
      </c>
      <c r="S414" s="102" t="str">
        <f t="shared" si="12"/>
        <v>nej</v>
      </c>
      <c r="U414">
        <f t="shared" si="13"/>
        <v>353</v>
      </c>
    </row>
    <row r="415" spans="1:21" ht="15" customHeight="1" x14ac:dyDescent="0.25">
      <c r="L415" s="105"/>
      <c r="M415" t="s">
        <v>622</v>
      </c>
      <c r="R415" t="s">
        <v>622</v>
      </c>
      <c r="S415" s="102" t="str">
        <f t="shared" si="12"/>
        <v>nej</v>
      </c>
      <c r="U415">
        <f t="shared" si="13"/>
        <v>353</v>
      </c>
    </row>
    <row r="416" spans="1:21" ht="15" customHeight="1" x14ac:dyDescent="0.25">
      <c r="L416" s="105"/>
      <c r="M416" t="s">
        <v>622</v>
      </c>
      <c r="R416" t="s">
        <v>622</v>
      </c>
      <c r="S416" s="102" t="str">
        <f t="shared" si="12"/>
        <v>nej</v>
      </c>
      <c r="U416">
        <f t="shared" si="13"/>
        <v>353</v>
      </c>
    </row>
    <row r="417" spans="12:21" ht="15" customHeight="1" x14ac:dyDescent="0.25">
      <c r="L417" s="105"/>
      <c r="M417" t="s">
        <v>622</v>
      </c>
      <c r="R417" t="s">
        <v>622</v>
      </c>
      <c r="S417" s="102" t="str">
        <f t="shared" si="12"/>
        <v>nej</v>
      </c>
      <c r="U417">
        <f t="shared" si="13"/>
        <v>353</v>
      </c>
    </row>
    <row r="418" spans="12:21" ht="15" customHeight="1" x14ac:dyDescent="0.25">
      <c r="L418" s="105"/>
      <c r="M418" t="s">
        <v>622</v>
      </c>
      <c r="R418" t="s">
        <v>622</v>
      </c>
      <c r="S418" s="102" t="str">
        <f t="shared" si="12"/>
        <v>nej</v>
      </c>
      <c r="U418">
        <f t="shared" si="13"/>
        <v>353</v>
      </c>
    </row>
    <row r="419" spans="12:21" ht="15" customHeight="1" x14ac:dyDescent="0.25">
      <c r="L419" s="105"/>
      <c r="M419" t="s">
        <v>622</v>
      </c>
      <c r="R419" t="s">
        <v>622</v>
      </c>
      <c r="S419" s="102" t="str">
        <f t="shared" si="12"/>
        <v>nej</v>
      </c>
      <c r="U419">
        <f t="shared" si="13"/>
        <v>353</v>
      </c>
    </row>
    <row r="420" spans="12:21" ht="15" customHeight="1" x14ac:dyDescent="0.25">
      <c r="L420" s="105"/>
      <c r="M420" t="s">
        <v>622</v>
      </c>
      <c r="R420" t="s">
        <v>622</v>
      </c>
      <c r="S420" s="102" t="str">
        <f t="shared" si="12"/>
        <v>nej</v>
      </c>
      <c r="U420">
        <f t="shared" si="13"/>
        <v>353</v>
      </c>
    </row>
    <row r="421" spans="12:21" ht="15" customHeight="1" x14ac:dyDescent="0.25">
      <c r="L421" s="105"/>
      <c r="M421" t="s">
        <v>622</v>
      </c>
      <c r="R421" t="s">
        <v>622</v>
      </c>
      <c r="S421" s="102" t="str">
        <f t="shared" si="12"/>
        <v>nej</v>
      </c>
      <c r="U421">
        <f t="shared" si="13"/>
        <v>353</v>
      </c>
    </row>
    <row r="422" spans="12:21" ht="15" customHeight="1" x14ac:dyDescent="0.25">
      <c r="L422" s="105"/>
      <c r="M422" t="s">
        <v>622</v>
      </c>
      <c r="R422" t="s">
        <v>622</v>
      </c>
      <c r="S422" s="102" t="str">
        <f t="shared" si="12"/>
        <v>nej</v>
      </c>
      <c r="U422">
        <f t="shared" si="13"/>
        <v>353</v>
      </c>
    </row>
    <row r="423" spans="12:21" ht="15" customHeight="1" x14ac:dyDescent="0.25">
      <c r="L423" s="105"/>
      <c r="M423" t="s">
        <v>622</v>
      </c>
      <c r="R423" t="s">
        <v>622</v>
      </c>
      <c r="S423" s="102" t="str">
        <f t="shared" si="12"/>
        <v>nej</v>
      </c>
      <c r="U423">
        <f t="shared" si="13"/>
        <v>353</v>
      </c>
    </row>
    <row r="424" spans="12:21" ht="15" customHeight="1" x14ac:dyDescent="0.25">
      <c r="L424" s="105"/>
      <c r="M424" t="s">
        <v>622</v>
      </c>
      <c r="R424" t="s">
        <v>622</v>
      </c>
      <c r="S424" s="102" t="str">
        <f t="shared" si="12"/>
        <v>nej</v>
      </c>
      <c r="U424">
        <f t="shared" si="13"/>
        <v>353</v>
      </c>
    </row>
    <row r="425" spans="12:21" ht="15" customHeight="1" x14ac:dyDescent="0.25">
      <c r="L425" s="105"/>
      <c r="M425" t="s">
        <v>622</v>
      </c>
      <c r="R425" t="s">
        <v>622</v>
      </c>
      <c r="S425" s="102" t="str">
        <f t="shared" si="12"/>
        <v>nej</v>
      </c>
      <c r="U425">
        <f t="shared" si="13"/>
        <v>353</v>
      </c>
    </row>
    <row r="426" spans="12:21" ht="15" customHeight="1" x14ac:dyDescent="0.25">
      <c r="L426" s="105"/>
      <c r="M426" t="s">
        <v>622</v>
      </c>
      <c r="R426" t="s">
        <v>622</v>
      </c>
      <c r="S426" s="102" t="str">
        <f t="shared" si="12"/>
        <v>nej</v>
      </c>
      <c r="U426">
        <f t="shared" si="13"/>
        <v>353</v>
      </c>
    </row>
    <row r="427" spans="12:21" ht="15" customHeight="1" x14ac:dyDescent="0.25">
      <c r="L427" s="105"/>
      <c r="M427" t="s">
        <v>622</v>
      </c>
      <c r="R427" t="s">
        <v>622</v>
      </c>
      <c r="S427" s="102" t="str">
        <f t="shared" si="12"/>
        <v>nej</v>
      </c>
      <c r="U427">
        <f t="shared" si="13"/>
        <v>353</v>
      </c>
    </row>
    <row r="428" spans="12:21" ht="15" customHeight="1" x14ac:dyDescent="0.25">
      <c r="L428" s="105"/>
      <c r="M428" t="s">
        <v>622</v>
      </c>
      <c r="R428" t="s">
        <v>622</v>
      </c>
      <c r="S428" s="102" t="str">
        <f t="shared" si="12"/>
        <v>nej</v>
      </c>
      <c r="U428">
        <f t="shared" si="13"/>
        <v>353</v>
      </c>
    </row>
    <row r="429" spans="12:21" ht="15" customHeight="1" x14ac:dyDescent="0.25">
      <c r="L429" s="105"/>
      <c r="M429" t="s">
        <v>622</v>
      </c>
      <c r="R429" t="s">
        <v>622</v>
      </c>
      <c r="S429" s="102" t="str">
        <f t="shared" si="12"/>
        <v>nej</v>
      </c>
      <c r="U429">
        <f t="shared" si="13"/>
        <v>353</v>
      </c>
    </row>
    <row r="430" spans="12:21" ht="15" customHeight="1" x14ac:dyDescent="0.25">
      <c r="L430" s="105"/>
      <c r="M430" t="s">
        <v>622</v>
      </c>
      <c r="R430" t="s">
        <v>622</v>
      </c>
      <c r="S430" s="102" t="str">
        <f t="shared" si="12"/>
        <v>nej</v>
      </c>
      <c r="U430">
        <f t="shared" si="13"/>
        <v>353</v>
      </c>
    </row>
    <row r="431" spans="12:21" ht="15" customHeight="1" x14ac:dyDescent="0.25">
      <c r="L431" s="105"/>
      <c r="M431" t="s">
        <v>622</v>
      </c>
      <c r="R431" t="s">
        <v>622</v>
      </c>
      <c r="S431" s="102" t="str">
        <f t="shared" si="12"/>
        <v>nej</v>
      </c>
      <c r="U431">
        <f t="shared" si="13"/>
        <v>353</v>
      </c>
    </row>
    <row r="432" spans="12:21" ht="15" customHeight="1" x14ac:dyDescent="0.25">
      <c r="L432" s="105"/>
      <c r="M432" t="s">
        <v>622</v>
      </c>
      <c r="R432" t="s">
        <v>622</v>
      </c>
      <c r="S432" s="102" t="str">
        <f t="shared" si="12"/>
        <v>nej</v>
      </c>
      <c r="U432">
        <f t="shared" si="13"/>
        <v>353</v>
      </c>
    </row>
    <row r="433" spans="12:21" ht="15" customHeight="1" x14ac:dyDescent="0.25">
      <c r="L433" s="105"/>
      <c r="M433" t="s">
        <v>622</v>
      </c>
      <c r="R433" t="s">
        <v>622</v>
      </c>
      <c r="S433" s="102" t="str">
        <f t="shared" si="12"/>
        <v>nej</v>
      </c>
      <c r="U433">
        <f t="shared" si="13"/>
        <v>353</v>
      </c>
    </row>
    <row r="434" spans="12:21" ht="15" customHeight="1" x14ac:dyDescent="0.25">
      <c r="L434" s="105"/>
      <c r="M434" t="s">
        <v>622</v>
      </c>
      <c r="R434" t="s">
        <v>622</v>
      </c>
      <c r="S434" s="102" t="str">
        <f t="shared" si="12"/>
        <v>nej</v>
      </c>
      <c r="U434">
        <f t="shared" si="13"/>
        <v>353</v>
      </c>
    </row>
    <row r="435" spans="12:21" ht="15" customHeight="1" x14ac:dyDescent="0.25">
      <c r="L435" s="105"/>
      <c r="M435" t="s">
        <v>622</v>
      </c>
      <c r="R435" t="s">
        <v>622</v>
      </c>
      <c r="S435" s="102" t="str">
        <f t="shared" si="12"/>
        <v>nej</v>
      </c>
      <c r="U435">
        <f t="shared" si="13"/>
        <v>353</v>
      </c>
    </row>
    <row r="436" spans="12:21" ht="15" customHeight="1" x14ac:dyDescent="0.25">
      <c r="L436" s="105"/>
      <c r="M436" t="s">
        <v>622</v>
      </c>
      <c r="R436" t="s">
        <v>622</v>
      </c>
      <c r="S436" s="102" t="str">
        <f t="shared" si="12"/>
        <v>nej</v>
      </c>
      <c r="U436">
        <f t="shared" si="13"/>
        <v>353</v>
      </c>
    </row>
    <row r="437" spans="12:21" ht="15" customHeight="1" x14ac:dyDescent="0.25">
      <c r="L437" s="105"/>
      <c r="M437" t="s">
        <v>622</v>
      </c>
      <c r="R437" t="s">
        <v>622</v>
      </c>
      <c r="S437" s="102" t="str">
        <f t="shared" si="12"/>
        <v>nej</v>
      </c>
      <c r="U437">
        <f t="shared" si="13"/>
        <v>353</v>
      </c>
    </row>
    <row r="438" spans="12:21" ht="15" customHeight="1" x14ac:dyDescent="0.25">
      <c r="L438" s="105"/>
      <c r="M438" t="s">
        <v>622</v>
      </c>
      <c r="R438" t="s">
        <v>622</v>
      </c>
      <c r="S438" s="102" t="str">
        <f t="shared" si="12"/>
        <v>nej</v>
      </c>
      <c r="U438">
        <f t="shared" si="13"/>
        <v>353</v>
      </c>
    </row>
    <row r="439" spans="12:21" ht="15" customHeight="1" x14ac:dyDescent="0.25">
      <c r="L439" s="105"/>
      <c r="M439" t="s">
        <v>622</v>
      </c>
      <c r="R439" t="s">
        <v>622</v>
      </c>
      <c r="S439" s="102" t="str">
        <f t="shared" si="12"/>
        <v>nej</v>
      </c>
      <c r="U439">
        <f t="shared" si="13"/>
        <v>353</v>
      </c>
    </row>
    <row r="440" spans="12:21" ht="15" customHeight="1" x14ac:dyDescent="0.25">
      <c r="L440" s="105"/>
      <c r="M440" t="s">
        <v>622</v>
      </c>
      <c r="R440" t="s">
        <v>622</v>
      </c>
      <c r="S440" s="102" t="str">
        <f t="shared" si="12"/>
        <v>nej</v>
      </c>
      <c r="U440">
        <f t="shared" si="13"/>
        <v>353</v>
      </c>
    </row>
    <row r="441" spans="12:21" ht="15" customHeight="1" x14ac:dyDescent="0.25">
      <c r="L441" s="105"/>
      <c r="M441" t="s">
        <v>622</v>
      </c>
      <c r="R441" t="s">
        <v>622</v>
      </c>
      <c r="S441" s="102" t="str">
        <f t="shared" si="12"/>
        <v>nej</v>
      </c>
      <c r="U441">
        <f t="shared" si="13"/>
        <v>353</v>
      </c>
    </row>
    <row r="442" spans="12:21" ht="15" customHeight="1" x14ac:dyDescent="0.25">
      <c r="L442" s="105"/>
      <c r="M442" t="s">
        <v>622</v>
      </c>
      <c r="R442" t="s">
        <v>622</v>
      </c>
      <c r="S442" s="102" t="str">
        <f t="shared" si="12"/>
        <v>nej</v>
      </c>
      <c r="U442">
        <f t="shared" si="13"/>
        <v>353</v>
      </c>
    </row>
    <row r="443" spans="12:21" ht="15" customHeight="1" x14ac:dyDescent="0.25">
      <c r="L443" s="105"/>
      <c r="M443" t="s">
        <v>622</v>
      </c>
      <c r="R443" t="s">
        <v>622</v>
      </c>
      <c r="S443" s="102" t="str">
        <f t="shared" si="12"/>
        <v>nej</v>
      </c>
      <c r="U443">
        <f t="shared" si="13"/>
        <v>353</v>
      </c>
    </row>
    <row r="444" spans="12:21" ht="15" customHeight="1" x14ac:dyDescent="0.25">
      <c r="L444" s="105"/>
      <c r="M444" t="s">
        <v>622</v>
      </c>
      <c r="R444" t="s">
        <v>622</v>
      </c>
      <c r="S444" s="102" t="str">
        <f t="shared" si="12"/>
        <v>nej</v>
      </c>
      <c r="U444">
        <f t="shared" si="13"/>
        <v>353</v>
      </c>
    </row>
    <row r="445" spans="12:21" ht="15" customHeight="1" x14ac:dyDescent="0.25">
      <c r="L445" s="105"/>
      <c r="M445" t="s">
        <v>622</v>
      </c>
      <c r="R445" t="s">
        <v>622</v>
      </c>
      <c r="S445" s="102" t="str">
        <f t="shared" si="12"/>
        <v>nej</v>
      </c>
      <c r="U445">
        <f t="shared" si="13"/>
        <v>353</v>
      </c>
    </row>
    <row r="446" spans="12:21" ht="15" customHeight="1" x14ac:dyDescent="0.25">
      <c r="L446" s="105"/>
      <c r="M446" t="s">
        <v>622</v>
      </c>
      <c r="R446" t="s">
        <v>622</v>
      </c>
      <c r="S446" s="102" t="str">
        <f t="shared" si="12"/>
        <v>nej</v>
      </c>
      <c r="U446">
        <f t="shared" si="13"/>
        <v>353</v>
      </c>
    </row>
    <row r="447" spans="12:21" ht="15" customHeight="1" x14ac:dyDescent="0.25">
      <c r="L447" s="105"/>
      <c r="M447" t="s">
        <v>622</v>
      </c>
      <c r="R447" t="s">
        <v>622</v>
      </c>
      <c r="S447" s="102" t="str">
        <f t="shared" si="12"/>
        <v>nej</v>
      </c>
      <c r="U447">
        <f t="shared" si="13"/>
        <v>353</v>
      </c>
    </row>
    <row r="448" spans="12:21" ht="15" customHeight="1" x14ac:dyDescent="0.25">
      <c r="L448" s="105"/>
      <c r="M448" t="s">
        <v>622</v>
      </c>
      <c r="R448" t="s">
        <v>622</v>
      </c>
      <c r="S448" s="102" t="str">
        <f t="shared" si="12"/>
        <v>nej</v>
      </c>
      <c r="U448">
        <f t="shared" si="13"/>
        <v>353</v>
      </c>
    </row>
    <row r="449" spans="12:21" ht="15" customHeight="1" x14ac:dyDescent="0.25">
      <c r="L449" s="105"/>
      <c r="M449" t="s">
        <v>622</v>
      </c>
      <c r="R449" t="s">
        <v>622</v>
      </c>
      <c r="S449" s="102" t="str">
        <f t="shared" si="12"/>
        <v>nej</v>
      </c>
      <c r="U449">
        <f t="shared" si="13"/>
        <v>353</v>
      </c>
    </row>
    <row r="450" spans="12:21" ht="15" customHeight="1" x14ac:dyDescent="0.25">
      <c r="L450" s="105"/>
      <c r="M450" t="s">
        <v>622</v>
      </c>
      <c r="R450" t="s">
        <v>622</v>
      </c>
      <c r="S450" s="102" t="str">
        <f t="shared" si="12"/>
        <v>nej</v>
      </c>
      <c r="U450">
        <f t="shared" si="13"/>
        <v>353</v>
      </c>
    </row>
    <row r="451" spans="12:21" ht="15" customHeight="1" x14ac:dyDescent="0.25">
      <c r="L451" s="105"/>
      <c r="M451" t="s">
        <v>622</v>
      </c>
      <c r="R451" t="s">
        <v>622</v>
      </c>
      <c r="S451" s="102" t="str">
        <f t="shared" si="12"/>
        <v>nej</v>
      </c>
      <c r="U451">
        <f t="shared" si="13"/>
        <v>353</v>
      </c>
    </row>
    <row r="452" spans="12:21" ht="15" customHeight="1" x14ac:dyDescent="0.25">
      <c r="L452" s="105"/>
      <c r="M452" t="s">
        <v>622</v>
      </c>
      <c r="R452" t="s">
        <v>622</v>
      </c>
      <c r="S452" s="102" t="str">
        <f t="shared" ref="S452:S476" si="14">IF(N452="x","nej",
IF(O452="x","ja",
IF(H452="ja","ja","nej")))</f>
        <v>nej</v>
      </c>
      <c r="U452">
        <f t="shared" si="13"/>
        <v>353</v>
      </c>
    </row>
    <row r="453" spans="12:21" ht="15" customHeight="1" x14ac:dyDescent="0.25">
      <c r="L453" s="105"/>
      <c r="M453" t="s">
        <v>622</v>
      </c>
      <c r="R453" t="s">
        <v>622</v>
      </c>
      <c r="S453" s="102" t="str">
        <f t="shared" si="14"/>
        <v>nej</v>
      </c>
      <c r="U453">
        <f t="shared" ref="U453:U476" si="15">IF(ISERROR(S453),U452,IF(S453="ja",U452+1,U452))</f>
        <v>353</v>
      </c>
    </row>
    <row r="454" spans="12:21" ht="15" customHeight="1" x14ac:dyDescent="0.25">
      <c r="L454" s="105"/>
      <c r="M454" t="s">
        <v>622</v>
      </c>
      <c r="R454" t="s">
        <v>622</v>
      </c>
      <c r="S454" s="102" t="str">
        <f t="shared" si="14"/>
        <v>nej</v>
      </c>
      <c r="U454">
        <f t="shared" si="15"/>
        <v>353</v>
      </c>
    </row>
    <row r="455" spans="12:21" ht="15" customHeight="1" x14ac:dyDescent="0.25">
      <c r="L455" s="105"/>
      <c r="M455" t="s">
        <v>622</v>
      </c>
      <c r="R455" t="s">
        <v>622</v>
      </c>
      <c r="S455" s="102" t="str">
        <f t="shared" si="14"/>
        <v>nej</v>
      </c>
      <c r="U455">
        <f t="shared" si="15"/>
        <v>353</v>
      </c>
    </row>
    <row r="456" spans="12:21" ht="15" customHeight="1" x14ac:dyDescent="0.25">
      <c r="L456" s="105"/>
      <c r="M456" t="s">
        <v>622</v>
      </c>
      <c r="R456" t="s">
        <v>622</v>
      </c>
      <c r="S456" s="102" t="str">
        <f t="shared" si="14"/>
        <v>nej</v>
      </c>
      <c r="U456">
        <f t="shared" si="15"/>
        <v>353</v>
      </c>
    </row>
    <row r="457" spans="12:21" ht="15" customHeight="1" x14ac:dyDescent="0.25">
      <c r="L457" s="105"/>
      <c r="M457" t="s">
        <v>622</v>
      </c>
      <c r="R457" t="s">
        <v>622</v>
      </c>
      <c r="S457" s="102" t="str">
        <f t="shared" si="14"/>
        <v>nej</v>
      </c>
      <c r="U457">
        <f t="shared" si="15"/>
        <v>353</v>
      </c>
    </row>
    <row r="458" spans="12:21" ht="15" customHeight="1" x14ac:dyDescent="0.25">
      <c r="L458" s="105"/>
      <c r="M458" t="s">
        <v>622</v>
      </c>
      <c r="R458" t="s">
        <v>622</v>
      </c>
      <c r="S458" s="102" t="str">
        <f t="shared" si="14"/>
        <v>nej</v>
      </c>
      <c r="U458">
        <f t="shared" si="15"/>
        <v>353</v>
      </c>
    </row>
    <row r="459" spans="12:21" ht="15" customHeight="1" x14ac:dyDescent="0.25">
      <c r="L459" s="105"/>
      <c r="M459" t="s">
        <v>622</v>
      </c>
      <c r="R459" t="s">
        <v>622</v>
      </c>
      <c r="S459" s="102" t="str">
        <f t="shared" si="14"/>
        <v>nej</v>
      </c>
      <c r="U459">
        <f t="shared" si="15"/>
        <v>353</v>
      </c>
    </row>
    <row r="460" spans="12:21" ht="15" customHeight="1" x14ac:dyDescent="0.25">
      <c r="L460" s="105"/>
      <c r="S460" s="102" t="str">
        <f t="shared" si="14"/>
        <v>nej</v>
      </c>
      <c r="U460">
        <f t="shared" si="15"/>
        <v>353</v>
      </c>
    </row>
    <row r="461" spans="12:21" ht="15" customHeight="1" x14ac:dyDescent="0.25">
      <c r="S461" s="102" t="str">
        <f t="shared" si="14"/>
        <v>nej</v>
      </c>
      <c r="U461">
        <f t="shared" si="15"/>
        <v>353</v>
      </c>
    </row>
    <row r="462" spans="12:21" ht="15" customHeight="1" x14ac:dyDescent="0.25">
      <c r="S462" s="102" t="str">
        <f t="shared" si="14"/>
        <v>nej</v>
      </c>
      <c r="U462">
        <f t="shared" si="15"/>
        <v>353</v>
      </c>
    </row>
    <row r="463" spans="12:21" ht="15" customHeight="1" x14ac:dyDescent="0.25">
      <c r="S463" s="102" t="str">
        <f t="shared" si="14"/>
        <v>nej</v>
      </c>
      <c r="U463">
        <f t="shared" si="15"/>
        <v>353</v>
      </c>
    </row>
    <row r="464" spans="12:21" ht="15" customHeight="1" x14ac:dyDescent="0.25">
      <c r="S464" s="102" t="str">
        <f t="shared" si="14"/>
        <v>nej</v>
      </c>
      <c r="U464">
        <f t="shared" si="15"/>
        <v>353</v>
      </c>
    </row>
    <row r="465" spans="19:21" ht="15" customHeight="1" x14ac:dyDescent="0.25">
      <c r="S465" s="102" t="str">
        <f t="shared" si="14"/>
        <v>nej</v>
      </c>
      <c r="U465">
        <f t="shared" si="15"/>
        <v>353</v>
      </c>
    </row>
    <row r="466" spans="19:21" ht="15" customHeight="1" x14ac:dyDescent="0.25">
      <c r="S466" s="102" t="str">
        <f t="shared" si="14"/>
        <v>nej</v>
      </c>
      <c r="U466">
        <f t="shared" si="15"/>
        <v>353</v>
      </c>
    </row>
    <row r="467" spans="19:21" ht="15" customHeight="1" x14ac:dyDescent="0.25">
      <c r="S467" s="102" t="str">
        <f t="shared" si="14"/>
        <v>nej</v>
      </c>
      <c r="U467">
        <f t="shared" si="15"/>
        <v>353</v>
      </c>
    </row>
    <row r="468" spans="19:21" ht="15" customHeight="1" x14ac:dyDescent="0.25">
      <c r="S468" s="102" t="str">
        <f t="shared" si="14"/>
        <v>nej</v>
      </c>
      <c r="U468">
        <f t="shared" si="15"/>
        <v>353</v>
      </c>
    </row>
    <row r="469" spans="19:21" ht="15" customHeight="1" x14ac:dyDescent="0.25">
      <c r="S469" s="102" t="str">
        <f t="shared" si="14"/>
        <v>nej</v>
      </c>
      <c r="U469">
        <f t="shared" si="15"/>
        <v>353</v>
      </c>
    </row>
    <row r="470" spans="19:21" ht="15" customHeight="1" x14ac:dyDescent="0.25">
      <c r="S470" s="102" t="str">
        <f t="shared" si="14"/>
        <v>nej</v>
      </c>
      <c r="U470">
        <f t="shared" si="15"/>
        <v>353</v>
      </c>
    </row>
    <row r="471" spans="19:21" ht="15" customHeight="1" x14ac:dyDescent="0.25">
      <c r="S471" s="102" t="str">
        <f t="shared" si="14"/>
        <v>nej</v>
      </c>
      <c r="U471">
        <f t="shared" si="15"/>
        <v>353</v>
      </c>
    </row>
    <row r="472" spans="19:21" ht="15" customHeight="1" x14ac:dyDescent="0.25">
      <c r="S472" s="102" t="str">
        <f t="shared" si="14"/>
        <v>nej</v>
      </c>
      <c r="U472">
        <f t="shared" si="15"/>
        <v>353</v>
      </c>
    </row>
    <row r="473" spans="19:21" ht="15" customHeight="1" x14ac:dyDescent="0.25">
      <c r="S473" s="102" t="str">
        <f t="shared" si="14"/>
        <v>nej</v>
      </c>
      <c r="U473">
        <f t="shared" si="15"/>
        <v>353</v>
      </c>
    </row>
    <row r="474" spans="19:21" ht="15" customHeight="1" x14ac:dyDescent="0.25">
      <c r="S474" s="102" t="str">
        <f t="shared" si="14"/>
        <v>nej</v>
      </c>
      <c r="U474">
        <f t="shared" si="15"/>
        <v>353</v>
      </c>
    </row>
    <row r="475" spans="19:21" ht="15" customHeight="1" x14ac:dyDescent="0.25">
      <c r="S475" s="102" t="str">
        <f t="shared" si="14"/>
        <v>nej</v>
      </c>
      <c r="U475">
        <f t="shared" si="15"/>
        <v>353</v>
      </c>
    </row>
    <row r="476" spans="19:21" ht="15" customHeight="1" x14ac:dyDescent="0.25">
      <c r="S476" s="102" t="str">
        <f t="shared" si="14"/>
        <v>nej</v>
      </c>
      <c r="U476">
        <f t="shared" si="15"/>
        <v>353</v>
      </c>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K487"/>
  <sheetViews>
    <sheetView workbookViewId="0">
      <selection activeCell="Z26" sqref="Z26:AA26"/>
    </sheetView>
  </sheetViews>
  <sheetFormatPr defaultRowHeight="15" customHeight="1" x14ac:dyDescent="0.25"/>
  <cols>
    <col min="1" max="1" width="16.7109375" style="106" customWidth="1"/>
    <col min="2" max="2" width="34.28515625" style="106" customWidth="1"/>
    <col min="3" max="3" width="22" style="106" customWidth="1"/>
    <col min="4" max="4" width="17.42578125" style="106" customWidth="1"/>
    <col min="5" max="5" width="15.5703125" style="106" customWidth="1"/>
    <col min="6" max="6" width="19" style="106" customWidth="1"/>
    <col min="7" max="7" width="17.28515625" style="106" customWidth="1"/>
    <col min="8" max="16384" width="9.140625" style="106"/>
  </cols>
  <sheetData>
    <row r="1" spans="1:7" x14ac:dyDescent="0.25">
      <c r="B1" s="107" t="s">
        <v>1079</v>
      </c>
    </row>
    <row r="3" spans="1:7" x14ac:dyDescent="0.25">
      <c r="A3" s="108" t="s">
        <v>1080</v>
      </c>
    </row>
    <row r="4" spans="1:7" ht="45" x14ac:dyDescent="0.25">
      <c r="A4" s="109">
        <v>1</v>
      </c>
      <c r="B4" s="107" t="s">
        <v>0</v>
      </c>
      <c r="C4" s="107" t="s">
        <v>1</v>
      </c>
      <c r="D4" s="110" t="s">
        <v>2</v>
      </c>
      <c r="E4" s="110" t="s">
        <v>3</v>
      </c>
      <c r="F4" s="110" t="s">
        <v>4</v>
      </c>
      <c r="G4" s="110" t="s">
        <v>5</v>
      </c>
    </row>
    <row r="5" spans="1:7" x14ac:dyDescent="0.25">
      <c r="A5" s="106">
        <v>2</v>
      </c>
      <c r="B5" s="106" t="str">
        <f>IF(ISERROR(INDEX('Miljövärden urval för publ'!$A$2:$AD$475,MATCH($A5,'Miljövärden urval för publ'!$U$2:$U$476,0),1)),"",INDEX('Miljövärden urval för publ'!$A$2:$AD$475,MATCH($A5,'Miljövärden urval för publ'!$U$2:$U$476,0),1))</f>
        <v>Affärsverken Karlskrona AB</v>
      </c>
      <c r="C5" s="106" t="str">
        <f>IF(ISERROR(INDEX('Miljövärden urval för publ'!$A$2:$AD$475,MATCH($A5,'Miljövärden urval för publ'!$U$2:$U$476,0),2)),"",INDEX('Miljövärden urval för publ'!$A$2:$AD$475,MATCH($A5,'Miljövärden urval för publ'!$U$2:$U$476,0),2))</f>
        <v>Jämjö</v>
      </c>
      <c r="D5" s="106">
        <f>IF(ISERROR(VLOOKUP($C5,'Miljövärden urval för publ'!$B$2:$H$490,MATCH(D$4,'Miljövärden urval för publ'!$B$2:$H$2,0),FALSE)),"",VLOOKUP($C5,'Miljövärden urval för publ'!$B$2:$H$490,MATCH(D$4,'Miljövärden urval för publ'!$B$2:$H$2,0),FALSE))</f>
        <v>2.5727799999999998</v>
      </c>
      <c r="E5" s="106">
        <f>IF(ISERROR(VLOOKUP($C5,'Miljövärden urval för publ'!$B$2:$H$490,MATCH(E$4,'Miljövärden urval för publ'!$B$2:$H$2,0),FALSE)),"",VLOOKUP($C5,'Miljövärden urval för publ'!$B$2:$H$490,MATCH(E$4,'Miljövärden urval för publ'!$B$2:$H$2,0),FALSE))</f>
        <v>0</v>
      </c>
      <c r="F5" s="106">
        <f>IF(ISERROR(VLOOKUP($C5,'Miljövärden urval för publ'!$B$2:$H$490,MATCH(F$4,'Miljövärden urval för publ'!$B$2:$H$2,0),FALSE)),"",VLOOKUP($C5,'Miljövärden urval för publ'!$B$2:$H$490,MATCH(F$4,'Miljövärden urval för publ'!$B$2:$H$2,0),FALSE))</f>
        <v>0</v>
      </c>
      <c r="G5" s="106">
        <f>IF(ISERROR(VLOOKUP($C5,'Miljövärden urval för publ'!$B$2:$H$490,MATCH(G$4,'Miljövärden urval för publ'!$B$2:$H$2,0),FALSE)),"",VLOOKUP($C5,'Miljövärden urval för publ'!$B$2:$H$490,MATCH(G$4,'Miljövärden urval för publ'!$B$2:$H$2,0),FALSE))</f>
        <v>0</v>
      </c>
    </row>
    <row r="6" spans="1:7" x14ac:dyDescent="0.25">
      <c r="A6" s="106">
        <v>3</v>
      </c>
      <c r="B6" s="106" t="str">
        <f>IF(ISERROR(INDEX('Miljövärden urval för publ'!$A$2:$AD$475,MATCH($A6,'Miljövärden urval för publ'!$U$2:$U$476,0),1)),"",INDEX('Miljövärden urval för publ'!$A$2:$AD$475,MATCH($A6,'Miljövärden urval för publ'!$U$2:$U$476,0),1))</f>
        <v>Affärsverken Karlskrona AB</v>
      </c>
      <c r="C6" s="106" t="str">
        <f>IF(ISERROR(INDEX('Miljövärden urval för publ'!$A$2:$AD$475,MATCH($A6,'Miljövärden urval för publ'!$U$2:$U$476,0),2)),"",INDEX('Miljövärden urval för publ'!$A$2:$AD$475,MATCH($A6,'Miljövärden urval för publ'!$U$2:$U$476,0),2))</f>
        <v>Karlskrona</v>
      </c>
      <c r="D6" s="106">
        <f>IF(ISERROR(VLOOKUP($C6,'Miljövärden urval för publ'!$B$2:$H$490,MATCH(D$4,'Miljövärden urval för publ'!$B$2:$H$2,0),FALSE)),"",VLOOKUP($C6,'Miljövärden urval för publ'!$B$2:$H$490,MATCH(D$4,'Miljövärden urval för publ'!$B$2:$H$2,0),FALSE))</f>
        <v>7.2131000000000001E-2</v>
      </c>
      <c r="E6" s="106">
        <f>IF(ISERROR(VLOOKUP($C6,'Miljövärden urval för publ'!$B$2:$H$490,MATCH(E$4,'Miljövärden urval för publ'!$B$2:$H$2,0),FALSE)),"",VLOOKUP($C6,'Miljövärden urval för publ'!$B$2:$H$490,MATCH(E$4,'Miljövärden urval för publ'!$B$2:$H$2,0),FALSE))</f>
        <v>8.4268599999999996</v>
      </c>
      <c r="F6" s="106">
        <f>IF(ISERROR(VLOOKUP($C6,'Miljövärden urval för publ'!$B$2:$H$490,MATCH(F$4,'Miljövärden urval för publ'!$B$2:$H$2,0),FALSE)),"",VLOOKUP($C6,'Miljövärden urval för publ'!$B$2:$H$490,MATCH(F$4,'Miljövärden urval för publ'!$B$2:$H$2,0),FALSE))</f>
        <v>6.2841500000000003</v>
      </c>
      <c r="G6" s="106">
        <f>IF(ISERROR(VLOOKUP($C6,'Miljövärden urval för publ'!$B$2:$H$490,MATCH(G$4,'Miljövärden urval för publ'!$B$2:$H$2,0),FALSE)),"",VLOOKUP($C6,'Miljövärden urval för publ'!$B$2:$H$490,MATCH(G$4,'Miljövärden urval för publ'!$B$2:$H$2,0),FALSE))</f>
        <v>6.4159700000000004E-4</v>
      </c>
    </row>
    <row r="7" spans="1:7" x14ac:dyDescent="0.25">
      <c r="A7" s="106">
        <v>4</v>
      </c>
      <c r="B7" s="106" t="str">
        <f>IF(ISERROR(INDEX('Miljövärden urval för publ'!$A$2:$AD$475,MATCH($A7,'Miljövärden urval för publ'!$U$2:$U$476,0),1)),"",INDEX('Miljövärden urval för publ'!$A$2:$AD$475,MATCH($A7,'Miljövärden urval för publ'!$U$2:$U$476,0),1))</f>
        <v>Affärsverken Karlskrona AB</v>
      </c>
      <c r="C7" s="106" t="str">
        <f>IF(ISERROR(INDEX('Miljövärden urval för publ'!$A$2:$AD$475,MATCH($A7,'Miljövärden urval för publ'!$U$2:$U$476,0),2)),"",INDEX('Miljövärden urval för publ'!$A$2:$AD$475,MATCH($A7,'Miljövärden urval för publ'!$U$2:$U$476,0),2))</f>
        <v>Nättraby</v>
      </c>
      <c r="D7" s="106">
        <f>IF(ISERROR(VLOOKUP($C7,'Miljövärden urval för publ'!$B$2:$H$490,MATCH(D$4,'Miljövärden urval för publ'!$B$2:$H$2,0),FALSE)),"",VLOOKUP($C7,'Miljövärden urval för publ'!$B$2:$H$490,MATCH(D$4,'Miljövärden urval för publ'!$B$2:$H$2,0),FALSE))</f>
        <v>0.39174500000000001</v>
      </c>
      <c r="E7" s="106">
        <f>IF(ISERROR(VLOOKUP($C7,'Miljövärden urval för publ'!$B$2:$H$490,MATCH(E$4,'Miljövärden urval för publ'!$B$2:$H$2,0),FALSE)),"",VLOOKUP($C7,'Miljövärden urval för publ'!$B$2:$H$490,MATCH(E$4,'Miljövärden urval för publ'!$B$2:$H$2,0),FALSE))</f>
        <v>19.858000000000001</v>
      </c>
      <c r="F7" s="106">
        <f>IF(ISERROR(VLOOKUP($C7,'Miljövärden urval för publ'!$B$2:$H$490,MATCH(F$4,'Miljövärden urval för publ'!$B$2:$H$2,0),FALSE)),"",VLOOKUP($C7,'Miljövärden urval för publ'!$B$2:$H$490,MATCH(F$4,'Miljövärden urval för publ'!$B$2:$H$2,0),FALSE))</f>
        <v>16.877300000000002</v>
      </c>
      <c r="G7" s="106">
        <f>IF(ISERROR(VLOOKUP($C7,'Miljövärden urval för publ'!$B$2:$H$490,MATCH(G$4,'Miljövärden urval för publ'!$B$2:$H$2,0),FALSE)),"",VLOOKUP($C7,'Miljövärden urval för publ'!$B$2:$H$490,MATCH(G$4,'Miljövärden urval för publ'!$B$2:$H$2,0),FALSE))</f>
        <v>3.2562099999999997E-2</v>
      </c>
    </row>
    <row r="8" spans="1:7" x14ac:dyDescent="0.25">
      <c r="A8" s="106">
        <v>5</v>
      </c>
      <c r="B8" s="106" t="str">
        <f>IF(ISERROR(INDEX('Miljövärden urval för publ'!$A$2:$AD$475,MATCH($A8,'Miljövärden urval för publ'!$U$2:$U$476,0),1)),"",INDEX('Miljövärden urval för publ'!$A$2:$AD$475,MATCH($A8,'Miljövärden urval för publ'!$U$2:$U$476,0),1))</f>
        <v>Affärsverken Karlskrona AB</v>
      </c>
      <c r="C8" s="106" t="str">
        <f>IF(ISERROR(INDEX('Miljövärden urval för publ'!$A$2:$AD$475,MATCH($A8,'Miljövärden urval för publ'!$U$2:$U$476,0),2)),"",INDEX('Miljövärden urval för publ'!$A$2:$AD$475,MATCH($A8,'Miljövärden urval för publ'!$U$2:$U$476,0),2))</f>
        <v>Sturkö</v>
      </c>
      <c r="D8" s="106">
        <f>IF(ISERROR(VLOOKUP($C8,'Miljövärden urval för publ'!$B$2:$H$490,MATCH(D$4,'Miljövärden urval för publ'!$B$2:$H$2,0),FALSE)),"",VLOOKUP($C8,'Miljövärden urval för publ'!$B$2:$H$490,MATCH(D$4,'Miljövärden urval för publ'!$B$2:$H$2,0),FALSE))</f>
        <v>0.38076100000000002</v>
      </c>
      <c r="E8" s="106">
        <f>IF(ISERROR(VLOOKUP($C8,'Miljövärden urval för publ'!$B$2:$H$490,MATCH(E$4,'Miljövärden urval för publ'!$B$2:$H$2,0),FALSE)),"",VLOOKUP($C8,'Miljövärden urval för publ'!$B$2:$H$490,MATCH(E$4,'Miljövärden urval för publ'!$B$2:$H$2,0),FALSE))</f>
        <v>42.728700000000003</v>
      </c>
      <c r="F8" s="106">
        <f>IF(ISERROR(VLOOKUP($C8,'Miljövärden urval för publ'!$B$2:$H$490,MATCH(F$4,'Miljövärden urval för publ'!$B$2:$H$2,0),FALSE)),"",VLOOKUP($C8,'Miljövärden urval för publ'!$B$2:$H$490,MATCH(F$4,'Miljövärden urval för publ'!$B$2:$H$2,0),FALSE))</f>
        <v>17.436900000000001</v>
      </c>
      <c r="G8" s="106">
        <f>IF(ISERROR(VLOOKUP($C8,'Miljövärden urval för publ'!$B$2:$H$490,MATCH(G$4,'Miljövärden urval för publ'!$B$2:$H$2,0),FALSE)),"",VLOOKUP($C8,'Miljövärden urval för publ'!$B$2:$H$490,MATCH(G$4,'Miljövärden urval för publ'!$B$2:$H$2,0),FALSE))</f>
        <v>9.9228200000000003E-2</v>
      </c>
    </row>
    <row r="9" spans="1:7" x14ac:dyDescent="0.25">
      <c r="A9" s="106">
        <v>6</v>
      </c>
      <c r="B9" s="106" t="str">
        <f>IF(ISERROR(INDEX('Miljövärden urval för publ'!$A$2:$AD$475,MATCH($A9,'Miljövärden urval för publ'!$U$2:$U$476,0),1)),"",INDEX('Miljövärden urval för publ'!$A$2:$AD$475,MATCH($A9,'Miljövärden urval för publ'!$U$2:$U$476,0),1))</f>
        <v>Alingsås Energi Nät AB</v>
      </c>
      <c r="C9" s="106" t="str">
        <f>IF(ISERROR(INDEX('Miljövärden urval för publ'!$A$2:$AD$475,MATCH($A9,'Miljövärden urval för publ'!$U$2:$U$476,0),2)),"",INDEX('Miljövärden urval för publ'!$A$2:$AD$475,MATCH($A9,'Miljövärden urval för publ'!$U$2:$U$476,0),2))</f>
        <v>Alingsås</v>
      </c>
      <c r="D9" s="106">
        <f>IF(ISERROR(VLOOKUP($C9,'Miljövärden urval för publ'!$B$2:$H$490,MATCH(D$4,'Miljövärden urval för publ'!$B$2:$H$2,0),FALSE)),"",VLOOKUP($C9,'Miljövärden urval för publ'!$B$2:$H$490,MATCH(D$4,'Miljövärden urval för publ'!$B$2:$H$2,0),FALSE))</f>
        <v>5.8590700000000003E-2</v>
      </c>
      <c r="E9" s="106">
        <f>IF(ISERROR(VLOOKUP($C9,'Miljövärden urval för publ'!$B$2:$H$490,MATCH(E$4,'Miljövärden urval för publ'!$B$2:$H$2,0),FALSE)),"",VLOOKUP($C9,'Miljövärden urval för publ'!$B$2:$H$490,MATCH(E$4,'Miljövärden urval för publ'!$B$2:$H$2,0),FALSE))</f>
        <v>7.8703399999999997</v>
      </c>
      <c r="F9" s="106">
        <f>IF(ISERROR(VLOOKUP($C9,'Miljövärden urval för publ'!$B$2:$H$490,MATCH(F$4,'Miljövärden urval för publ'!$B$2:$H$2,0),FALSE)),"",VLOOKUP($C9,'Miljövärden urval för publ'!$B$2:$H$490,MATCH(F$4,'Miljövärden urval för publ'!$B$2:$H$2,0),FALSE))</f>
        <v>6.1665999999999999</v>
      </c>
      <c r="G9" s="106">
        <f>IF(ISERROR(VLOOKUP($C9,'Miljövärden urval för publ'!$B$2:$H$490,MATCH(G$4,'Miljövärden urval för publ'!$B$2:$H$2,0),FALSE)),"",VLOOKUP($C9,'Miljövärden urval för publ'!$B$2:$H$490,MATCH(G$4,'Miljövärden urval för publ'!$B$2:$H$2,0),FALSE))</f>
        <v>3.92927E-4</v>
      </c>
    </row>
    <row r="10" spans="1:7" x14ac:dyDescent="0.25">
      <c r="A10" s="106">
        <v>7</v>
      </c>
      <c r="B10" s="106" t="str">
        <f>IF(ISERROR(INDEX('Miljövärden urval för publ'!$A$2:$AD$475,MATCH($A10,'Miljövärden urval för publ'!$U$2:$U$476,0),1)),"",INDEX('Miljövärden urval för publ'!$A$2:$AD$475,MATCH($A10,'Miljövärden urval för publ'!$U$2:$U$476,0),1))</f>
        <v>Arboga Energi AB</v>
      </c>
      <c r="C10" s="106" t="str">
        <f>IF(ISERROR(INDEX('Miljövärden urval för publ'!$A$2:$AD$475,MATCH($A10,'Miljövärden urval för publ'!$U$2:$U$476,0),2)),"",INDEX('Miljövärden urval för publ'!$A$2:$AD$475,MATCH($A10,'Miljövärden urval för publ'!$U$2:$U$476,0),2))</f>
        <v>Arboga</v>
      </c>
      <c r="D10" s="106">
        <f>IF(ISERROR(VLOOKUP($C10,'Miljövärden urval för publ'!$B$2:$H$490,MATCH(D$4,'Miljövärden urval för publ'!$B$2:$H$2,0),FALSE)),"",VLOOKUP($C10,'Miljövärden urval för publ'!$B$2:$H$490,MATCH(D$4,'Miljövärden urval för publ'!$B$2:$H$2,0),FALSE))</f>
        <v>0.11732099999999999</v>
      </c>
      <c r="E10" s="106">
        <f>IF(ISERROR(VLOOKUP($C10,'Miljövärden urval för publ'!$B$2:$H$490,MATCH(E$4,'Miljövärden urval för publ'!$B$2:$H$2,0),FALSE)),"",VLOOKUP($C10,'Miljövärden urval för publ'!$B$2:$H$490,MATCH(E$4,'Miljövärden urval för publ'!$B$2:$H$2,0),FALSE))</f>
        <v>20.906099999999999</v>
      </c>
      <c r="F10" s="106">
        <f>IF(ISERROR(VLOOKUP($C10,'Miljövärden urval för publ'!$B$2:$H$490,MATCH(F$4,'Miljövärden urval för publ'!$B$2:$H$2,0),FALSE)),"",VLOOKUP($C10,'Miljövärden urval för publ'!$B$2:$H$490,MATCH(F$4,'Miljövärden urval för publ'!$B$2:$H$2,0),FALSE))</f>
        <v>9.1467700000000001</v>
      </c>
      <c r="G10" s="106">
        <f>IF(ISERROR(VLOOKUP($C10,'Miljövärden urval för publ'!$B$2:$H$490,MATCH(G$4,'Miljövärden urval för publ'!$B$2:$H$2,0),FALSE)),"",VLOOKUP($C10,'Miljövärden urval för publ'!$B$2:$H$490,MATCH(G$4,'Miljövärden urval för publ'!$B$2:$H$2,0),FALSE))</f>
        <v>7.6622799999999996E-3</v>
      </c>
    </row>
    <row r="11" spans="1:7" x14ac:dyDescent="0.25">
      <c r="A11" s="106">
        <v>8</v>
      </c>
      <c r="B11" s="106" t="str">
        <f>IF(ISERROR(INDEX('Miljövärden urval för publ'!$A$2:$AD$475,MATCH($A11,'Miljövärden urval för publ'!$U$2:$U$476,0),1)),"",INDEX('Miljövärden urval för publ'!$A$2:$AD$475,MATCH($A11,'Miljövärden urval för publ'!$U$2:$U$476,0),1))</f>
        <v>Arvika Fjärrvärme AB</v>
      </c>
      <c r="C11" s="106" t="str">
        <f>IF(ISERROR(INDEX('Miljövärden urval för publ'!$A$2:$AD$475,MATCH($A11,'Miljövärden urval för publ'!$U$2:$U$476,0),2)),"",INDEX('Miljövärden urval för publ'!$A$2:$AD$475,MATCH($A11,'Miljövärden urval för publ'!$U$2:$U$476,0),2))</f>
        <v>Arvika</v>
      </c>
      <c r="D11" s="106">
        <f>IF(ISERROR(VLOOKUP($C11,'Miljövärden urval för publ'!$B$2:$H$490,MATCH(D$4,'Miljövärden urval för publ'!$B$2:$H$2,0),FALSE)),"",VLOOKUP($C11,'Miljövärden urval för publ'!$B$2:$H$490,MATCH(D$4,'Miljövärden urval för publ'!$B$2:$H$2,0),FALSE))</f>
        <v>9.8499799999999998E-2</v>
      </c>
      <c r="E11" s="106">
        <f>IF(ISERROR(VLOOKUP($C11,'Miljövärden urval för publ'!$B$2:$H$490,MATCH(E$4,'Miljövärden urval för publ'!$B$2:$H$2,0),FALSE)),"",VLOOKUP($C11,'Miljövärden urval för publ'!$B$2:$H$490,MATCH(E$4,'Miljövärden urval för publ'!$B$2:$H$2,0),FALSE))</f>
        <v>14.9208</v>
      </c>
      <c r="F11" s="106">
        <f>IF(ISERROR(VLOOKUP($C11,'Miljövärden urval för publ'!$B$2:$H$490,MATCH(F$4,'Miljövärden urval för publ'!$B$2:$H$2,0),FALSE)),"",VLOOKUP($C11,'Miljövärden urval för publ'!$B$2:$H$490,MATCH(F$4,'Miljövärden urval för publ'!$B$2:$H$2,0),FALSE))</f>
        <v>7.97105</v>
      </c>
      <c r="G11" s="106">
        <f>IF(ISERROR(VLOOKUP($C11,'Miljövärden urval för publ'!$B$2:$H$490,MATCH(G$4,'Miljövärden urval för publ'!$B$2:$H$2,0),FALSE)),"",VLOOKUP($C11,'Miljövärden urval för publ'!$B$2:$H$490,MATCH(G$4,'Miljövärden urval för publ'!$B$2:$H$2,0),FALSE))</f>
        <v>1.7774000000000002E-2</v>
      </c>
    </row>
    <row r="12" spans="1:7" x14ac:dyDescent="0.25">
      <c r="A12" s="106">
        <v>9</v>
      </c>
      <c r="B12" s="106" t="str">
        <f>IF(ISERROR(INDEX('Miljövärden urval för publ'!$A$2:$AD$475,MATCH($A12,'Miljövärden urval för publ'!$U$2:$U$476,0),1)),"",INDEX('Miljövärden urval för publ'!$A$2:$AD$475,MATCH($A12,'Miljövärden urval för publ'!$U$2:$U$476,0),1))</f>
        <v>Bengtsfors Energi</v>
      </c>
      <c r="C12" s="106" t="str">
        <f>IF(ISERROR(INDEX('Miljövärden urval för publ'!$A$2:$AD$475,MATCH($A12,'Miljövärden urval för publ'!$U$2:$U$476,0),2)),"",INDEX('Miljövärden urval för publ'!$A$2:$AD$475,MATCH($A12,'Miljövärden urval för publ'!$U$2:$U$476,0),2))</f>
        <v>Bengtsfors</v>
      </c>
      <c r="D12" s="106">
        <f>IF(ISERROR(VLOOKUP($C12,'Miljövärden urval för publ'!$B$2:$H$490,MATCH(D$4,'Miljövärden urval för publ'!$B$2:$H$2,0),FALSE)),"",VLOOKUP($C12,'Miljövärden urval för publ'!$B$2:$H$490,MATCH(D$4,'Miljövärden urval för publ'!$B$2:$H$2,0),FALSE))</f>
        <v>0.18813299999999999</v>
      </c>
      <c r="E12" s="106">
        <f>IF(ISERROR(VLOOKUP($C12,'Miljövärden urval för publ'!$B$2:$H$490,MATCH(E$4,'Miljövärden urval för publ'!$B$2:$H$2,0),FALSE)),"",VLOOKUP($C12,'Miljövärden urval för publ'!$B$2:$H$490,MATCH(E$4,'Miljövärden urval för publ'!$B$2:$H$2,0),FALSE))</f>
        <v>22.912700000000001</v>
      </c>
      <c r="F12" s="106">
        <f>IF(ISERROR(VLOOKUP($C12,'Miljövärden urval för publ'!$B$2:$H$490,MATCH(F$4,'Miljövärden urval för publ'!$B$2:$H$2,0),FALSE)),"",VLOOKUP($C12,'Miljövärden urval för publ'!$B$2:$H$490,MATCH(F$4,'Miljövärden urval för publ'!$B$2:$H$2,0),FALSE))</f>
        <v>16.453199999999999</v>
      </c>
      <c r="G12" s="106">
        <f>IF(ISERROR(VLOOKUP($C12,'Miljövärden urval för publ'!$B$2:$H$490,MATCH(G$4,'Miljövärden urval för publ'!$B$2:$H$2,0),FALSE)),"",VLOOKUP($C12,'Miljövärden urval för publ'!$B$2:$H$490,MATCH(G$4,'Miljövärden urval för publ'!$B$2:$H$2,0),FALSE))</f>
        <v>3.6673799999999999E-2</v>
      </c>
    </row>
    <row r="13" spans="1:7" x14ac:dyDescent="0.25">
      <c r="A13" s="106">
        <v>10</v>
      </c>
      <c r="B13" s="106" t="str">
        <f>IF(ISERROR(INDEX('Miljövärden urval för publ'!$A$2:$AD$475,MATCH($A13,'Miljövärden urval för publ'!$U$2:$U$476,0),1)),"",INDEX('Miljövärden urval för publ'!$A$2:$AD$475,MATCH($A13,'Miljövärden urval för publ'!$U$2:$U$476,0),1))</f>
        <v>Bionär Närvärme AB</v>
      </c>
      <c r="C13" s="106" t="str">
        <f>IF(ISERROR(INDEX('Miljövärden urval för publ'!$A$2:$AD$475,MATCH($A13,'Miljövärden urval för publ'!$U$2:$U$476,0),2)),"",INDEX('Miljövärden urval för publ'!$A$2:$AD$475,MATCH($A13,'Miljövärden urval för publ'!$U$2:$U$476,0),2))</f>
        <v>Bergby</v>
      </c>
      <c r="D13" s="106">
        <f>IF(ISERROR(VLOOKUP($C13,'Miljövärden urval för publ'!$B$2:$H$490,MATCH(D$4,'Miljövärden urval för publ'!$B$2:$H$2,0),FALSE)),"",VLOOKUP($C13,'Miljövärden urval för publ'!$B$2:$H$490,MATCH(D$4,'Miljövärden urval för publ'!$B$2:$H$2,0),FALSE))</f>
        <v>0.155753</v>
      </c>
      <c r="E13" s="106">
        <f>IF(ISERROR(VLOOKUP($C13,'Miljövärden urval för publ'!$B$2:$H$490,MATCH(E$4,'Miljövärden urval för publ'!$B$2:$H$2,0),FALSE)),"",VLOOKUP($C13,'Miljövärden urval för publ'!$B$2:$H$490,MATCH(E$4,'Miljövärden urval för publ'!$B$2:$H$2,0),FALSE))</f>
        <v>13.2761</v>
      </c>
      <c r="F13" s="106">
        <f>IF(ISERROR(VLOOKUP($C13,'Miljövärden urval för publ'!$B$2:$H$490,MATCH(F$4,'Miljövärden urval för publ'!$B$2:$H$2,0),FALSE)),"",VLOOKUP($C13,'Miljövärden urval för publ'!$B$2:$H$490,MATCH(F$4,'Miljövärden urval för publ'!$B$2:$H$2,0),FALSE))</f>
        <v>15.7029</v>
      </c>
      <c r="G13" s="106">
        <f>IF(ISERROR(VLOOKUP($C13,'Miljövärden urval för publ'!$B$2:$H$490,MATCH(G$4,'Miljövärden urval för publ'!$B$2:$H$2,0),FALSE)),"",VLOOKUP($C13,'Miljövärden urval för publ'!$B$2:$H$490,MATCH(G$4,'Miljövärden urval för publ'!$B$2:$H$2,0),FALSE))</f>
        <v>1.9891499999999999E-2</v>
      </c>
    </row>
    <row r="14" spans="1:7" x14ac:dyDescent="0.25">
      <c r="A14" s="106">
        <v>11</v>
      </c>
      <c r="B14" s="106" t="str">
        <f>IF(ISERROR(INDEX('Miljövärden urval för publ'!$A$2:$AD$475,MATCH($A14,'Miljövärden urval för publ'!$U$2:$U$476,0),1)),"",INDEX('Miljövärden urval för publ'!$A$2:$AD$475,MATCH($A14,'Miljövärden urval för publ'!$U$2:$U$476,0),1))</f>
        <v>Bionär Närvärme AB</v>
      </c>
      <c r="C14" s="106" t="str">
        <f>IF(ISERROR(INDEX('Miljövärden urval för publ'!$A$2:$AD$475,MATCH($A14,'Miljövärden urval för publ'!$U$2:$U$476,0),2)),"",INDEX('Miljövärden urval för publ'!$A$2:$AD$475,MATCH($A14,'Miljövärden urval för publ'!$U$2:$U$476,0),2))</f>
        <v>Bällinge</v>
      </c>
      <c r="D14" s="106">
        <f>IF(ISERROR(VLOOKUP($C14,'Miljövärden urval för publ'!$B$2:$H$490,MATCH(D$4,'Miljövärden urval för publ'!$B$2:$H$2,0),FALSE)),"",VLOOKUP($C14,'Miljövärden urval för publ'!$B$2:$H$490,MATCH(D$4,'Miljövärden urval för publ'!$B$2:$H$2,0),FALSE))</f>
        <v>0.124568</v>
      </c>
      <c r="E14" s="106">
        <f>IF(ISERROR(VLOOKUP($C14,'Miljövärden urval för publ'!$B$2:$H$490,MATCH(E$4,'Miljövärden urval för publ'!$B$2:$H$2,0),FALSE)),"",VLOOKUP($C14,'Miljövärden urval för publ'!$B$2:$H$490,MATCH(E$4,'Miljövärden urval för publ'!$B$2:$H$2,0),FALSE))</f>
        <v>6.5786199999999999</v>
      </c>
      <c r="F14" s="106">
        <f>IF(ISERROR(VLOOKUP($C14,'Miljövärden urval för publ'!$B$2:$H$490,MATCH(F$4,'Miljövärden urval för publ'!$B$2:$H$2,0),FALSE)),"",VLOOKUP($C14,'Miljövärden urval för publ'!$B$2:$H$490,MATCH(F$4,'Miljövärden urval för publ'!$B$2:$H$2,0),FALSE))</f>
        <v>14.719799999999999</v>
      </c>
      <c r="G14" s="106">
        <f>IF(ISERROR(VLOOKUP($C14,'Miljövärden urval för publ'!$B$2:$H$490,MATCH(G$4,'Miljövärden urval för publ'!$B$2:$H$2,0),FALSE)),"",VLOOKUP($C14,'Miljövärden urval för publ'!$B$2:$H$490,MATCH(G$4,'Miljövärden urval för publ'!$B$2:$H$2,0),FALSE))</f>
        <v>0</v>
      </c>
    </row>
    <row r="15" spans="1:7" x14ac:dyDescent="0.25">
      <c r="A15" s="106">
        <v>12</v>
      </c>
      <c r="B15" s="106" t="str">
        <f>IF(ISERROR(INDEX('Miljövärden urval för publ'!$A$2:$AD$475,MATCH($A15,'Miljövärden urval för publ'!$U$2:$U$476,0),1)),"",INDEX('Miljövärden urval för publ'!$A$2:$AD$475,MATCH($A15,'Miljövärden urval för publ'!$U$2:$U$476,0),1))</f>
        <v>Bionär Närvärme AB</v>
      </c>
      <c r="C15" s="106" t="str">
        <f>IF(ISERROR(INDEX('Miljövärden urval för publ'!$A$2:$AD$475,MATCH($A15,'Miljövärden urval för publ'!$U$2:$U$476,0),2)),"",INDEX('Miljövärden urval för publ'!$A$2:$AD$475,MATCH($A15,'Miljövärden urval för publ'!$U$2:$U$476,0),2))</f>
        <v>Forsbacka</v>
      </c>
      <c r="D15" s="106">
        <f>IF(ISERROR(VLOOKUP($C15,'Miljövärden urval för publ'!$B$2:$H$490,MATCH(D$4,'Miljövärden urval för publ'!$B$2:$H$2,0),FALSE)),"",VLOOKUP($C15,'Miljövärden urval för publ'!$B$2:$H$490,MATCH(D$4,'Miljövärden urval för publ'!$B$2:$H$2,0),FALSE))</f>
        <v>0.24646799999999999</v>
      </c>
      <c r="E15" s="106">
        <f>IF(ISERROR(VLOOKUP($C15,'Miljövärden urval för publ'!$B$2:$H$490,MATCH(E$4,'Miljövärden urval för publ'!$B$2:$H$2,0),FALSE)),"",VLOOKUP($C15,'Miljövärden urval för publ'!$B$2:$H$490,MATCH(E$4,'Miljövärden urval för publ'!$B$2:$H$2,0),FALSE))</f>
        <v>49.694000000000003</v>
      </c>
      <c r="F15" s="106">
        <f>IF(ISERROR(VLOOKUP($C15,'Miljövärden urval för publ'!$B$2:$H$490,MATCH(F$4,'Miljövärden urval för publ'!$B$2:$H$2,0),FALSE)),"",VLOOKUP($C15,'Miljövärden urval för publ'!$B$2:$H$490,MATCH(F$4,'Miljövärden urval för publ'!$B$2:$H$2,0),FALSE))</f>
        <v>14.238899999999999</v>
      </c>
      <c r="G15" s="106">
        <f>IF(ISERROR(VLOOKUP($C15,'Miljövärden urval för publ'!$B$2:$H$490,MATCH(G$4,'Miljövärden urval för publ'!$B$2:$H$2,0),FALSE)),"",VLOOKUP($C15,'Miljövärden urval för publ'!$B$2:$H$490,MATCH(G$4,'Miljövärden urval för publ'!$B$2:$H$2,0),FALSE))</f>
        <v>0.185199</v>
      </c>
    </row>
    <row r="16" spans="1:7" x14ac:dyDescent="0.25">
      <c r="A16" s="106">
        <v>13</v>
      </c>
      <c r="B16" s="106" t="str">
        <f>IF(ISERROR(INDEX('Miljövärden urval för publ'!$A$2:$AD$475,MATCH($A16,'Miljövärden urval för publ'!$U$2:$U$476,0),1)),"",INDEX('Miljövärden urval för publ'!$A$2:$AD$475,MATCH($A16,'Miljövärden urval för publ'!$U$2:$U$476,0),1))</f>
        <v>Bionär Närvärme AB</v>
      </c>
      <c r="C16" s="106" t="str">
        <f>IF(ISERROR(INDEX('Miljövärden urval för publ'!$A$2:$AD$475,MATCH($A16,'Miljövärden urval för publ'!$U$2:$U$476,0),2)),"",INDEX('Miljövärden urval för publ'!$A$2:$AD$475,MATCH($A16,'Miljövärden urval för publ'!$U$2:$U$476,0),2))</f>
        <v>Hedesunda</v>
      </c>
      <c r="D16" s="106">
        <f>IF(ISERROR(VLOOKUP($C16,'Miljövärden urval för publ'!$B$2:$H$490,MATCH(D$4,'Miljövärden urval för publ'!$B$2:$H$2,0),FALSE)),"",VLOOKUP($C16,'Miljövärden urval för publ'!$B$2:$H$490,MATCH(D$4,'Miljövärden urval för publ'!$B$2:$H$2,0),FALSE))</f>
        <v>0.188778</v>
      </c>
      <c r="E16" s="106">
        <f>IF(ISERROR(VLOOKUP($C16,'Miljövärden urval för publ'!$B$2:$H$490,MATCH(E$4,'Miljövärden urval för publ'!$B$2:$H$2,0),FALSE)),"",VLOOKUP($C16,'Miljövärden urval för publ'!$B$2:$H$490,MATCH(E$4,'Miljövärden urval för publ'!$B$2:$H$2,0),FALSE))</f>
        <v>21.290400000000002</v>
      </c>
      <c r="F16" s="106">
        <f>IF(ISERROR(VLOOKUP($C16,'Miljövärden urval för publ'!$B$2:$H$490,MATCH(F$4,'Miljövärden urval för publ'!$B$2:$H$2,0),FALSE)),"",VLOOKUP($C16,'Miljövärden urval för publ'!$B$2:$H$490,MATCH(F$4,'Miljövärden urval för publ'!$B$2:$H$2,0),FALSE))</f>
        <v>16.329499999999999</v>
      </c>
      <c r="G16" s="106">
        <f>IF(ISERROR(VLOOKUP($C16,'Miljövärden urval för publ'!$B$2:$H$490,MATCH(G$4,'Miljövärden urval för publ'!$B$2:$H$2,0),FALSE)),"",VLOOKUP($C16,'Miljövärden urval för publ'!$B$2:$H$490,MATCH(G$4,'Miljövärden urval för publ'!$B$2:$H$2,0),FALSE))</f>
        <v>4.3334900000000003E-2</v>
      </c>
    </row>
    <row r="17" spans="1:11" x14ac:dyDescent="0.25">
      <c r="A17" s="106">
        <v>14</v>
      </c>
      <c r="B17" s="106" t="str">
        <f>IF(ISERROR(INDEX('Miljövärden urval för publ'!$A$2:$AD$475,MATCH($A17,'Miljövärden urval för publ'!$U$2:$U$476,0),1)),"",INDEX('Miljövärden urval för publ'!$A$2:$AD$475,MATCH($A17,'Miljövärden urval för publ'!$U$2:$U$476,0),1))</f>
        <v>Bionär Närvärme AB</v>
      </c>
      <c r="C17" s="106" t="str">
        <f>IF(ISERROR(INDEX('Miljövärden urval för publ'!$A$2:$AD$475,MATCH($A17,'Miljövärden urval för publ'!$U$2:$U$476,0),2)),"",INDEX('Miljövärden urval för publ'!$A$2:$AD$475,MATCH($A17,'Miljövärden urval för publ'!$U$2:$U$476,0),2))</f>
        <v>Norrsundet</v>
      </c>
      <c r="D17" s="106">
        <f>IF(ISERROR(VLOOKUP($C17,'Miljövärden urval för publ'!$B$2:$H$490,MATCH(D$4,'Miljövärden urval för publ'!$B$2:$H$2,0),FALSE)),"",VLOOKUP($C17,'Miljövärden urval för publ'!$B$2:$H$490,MATCH(D$4,'Miljövärden urval för publ'!$B$2:$H$2,0),FALSE))</f>
        <v>0.17285600000000001</v>
      </c>
      <c r="E17" s="106">
        <f>IF(ISERROR(VLOOKUP($C17,'Miljövärden urval för publ'!$B$2:$H$490,MATCH(E$4,'Miljövärden urval för publ'!$B$2:$H$2,0),FALSE)),"",VLOOKUP($C17,'Miljövärden urval för publ'!$B$2:$H$490,MATCH(E$4,'Miljövärden urval för publ'!$B$2:$H$2,0),FALSE))</f>
        <v>17.6218</v>
      </c>
      <c r="F17" s="106">
        <f>IF(ISERROR(VLOOKUP($C17,'Miljövärden urval för publ'!$B$2:$H$490,MATCH(F$4,'Miljövärden urval för publ'!$B$2:$H$2,0),FALSE)),"",VLOOKUP($C17,'Miljövärden urval för publ'!$B$2:$H$490,MATCH(F$4,'Miljövärden urval för publ'!$B$2:$H$2,0),FALSE))</f>
        <v>15.993499999999999</v>
      </c>
      <c r="G17" s="106">
        <f>IF(ISERROR(VLOOKUP($C17,'Miljövärden urval för publ'!$B$2:$H$490,MATCH(G$4,'Miljövärden urval för publ'!$B$2:$H$2,0),FALSE)),"",VLOOKUP($C17,'Miljövärden urval för publ'!$B$2:$H$490,MATCH(G$4,'Miljövärden urval för publ'!$B$2:$H$2,0),FALSE))</f>
        <v>3.3350400000000002E-2</v>
      </c>
    </row>
    <row r="18" spans="1:11" x14ac:dyDescent="0.25">
      <c r="A18" s="106">
        <v>15</v>
      </c>
      <c r="B18" s="106" t="str">
        <f>IF(ISERROR(INDEX('Miljövärden urval för publ'!$A$2:$AD$475,MATCH($A18,'Miljövärden urval för publ'!$U$2:$U$476,0),1)),"",INDEX('Miljövärden urval för publ'!$A$2:$AD$475,MATCH($A18,'Miljövärden urval för publ'!$U$2:$U$476,0),1))</f>
        <v>Bionär Närvärme AB</v>
      </c>
      <c r="C18" s="106" t="str">
        <f>IF(ISERROR(INDEX('Miljövärden urval för publ'!$A$2:$AD$475,MATCH($A18,'Miljövärden urval för publ'!$U$2:$U$476,0),2)),"",INDEX('Miljövärden urval för publ'!$A$2:$AD$475,MATCH($A18,'Miljövärden urval för publ'!$U$2:$U$476,0),2))</f>
        <v>Ockelbo</v>
      </c>
      <c r="D18" s="106">
        <f>IF(ISERROR(VLOOKUP($C18,'Miljövärden urval för publ'!$B$2:$H$490,MATCH(D$4,'Miljövärden urval för publ'!$B$2:$H$2,0),FALSE)),"",VLOOKUP($C18,'Miljövärden urval för publ'!$B$2:$H$490,MATCH(D$4,'Miljövärden urval för publ'!$B$2:$H$2,0),FALSE))</f>
        <v>0.13275400000000001</v>
      </c>
      <c r="E18" s="106">
        <f>IF(ISERROR(VLOOKUP($C18,'Miljövärden urval för publ'!$B$2:$H$490,MATCH(E$4,'Miljövärden urval för publ'!$B$2:$H$2,0),FALSE)),"",VLOOKUP($C18,'Miljövärden urval för publ'!$B$2:$H$490,MATCH(E$4,'Miljövärden urval för publ'!$B$2:$H$2,0),FALSE))</f>
        <v>33.179699999999997</v>
      </c>
      <c r="F18" s="106">
        <f>IF(ISERROR(VLOOKUP($C18,'Miljövärden urval för publ'!$B$2:$H$490,MATCH(F$4,'Miljövärden urval för publ'!$B$2:$H$2,0),FALSE)),"",VLOOKUP($C18,'Miljövärden urval för publ'!$B$2:$H$490,MATCH(F$4,'Miljövärden urval för publ'!$B$2:$H$2,0),FALSE))</f>
        <v>11.834199999999999</v>
      </c>
      <c r="G18" s="106">
        <f>IF(ISERROR(VLOOKUP($C18,'Miljövärden urval för publ'!$B$2:$H$490,MATCH(G$4,'Miljövärden urval för publ'!$B$2:$H$2,0),FALSE)),"",VLOOKUP($C18,'Miljövärden urval för publ'!$B$2:$H$490,MATCH(G$4,'Miljövärden urval för publ'!$B$2:$H$2,0),FALSE))</f>
        <v>4.4610999999999998E-2</v>
      </c>
    </row>
    <row r="19" spans="1:11" x14ac:dyDescent="0.25">
      <c r="A19" s="106">
        <v>16</v>
      </c>
      <c r="B19" s="106" t="str">
        <f>IF(ISERROR(INDEX('Miljövärden urval för publ'!$A$2:$AD$475,MATCH($A19,'Miljövärden urval för publ'!$U$2:$U$476,0),1)),"",INDEX('Miljövärden urval för publ'!$A$2:$AD$475,MATCH($A19,'Miljövärden urval för publ'!$U$2:$U$476,0),1))</f>
        <v>Bionär Närvärme AB</v>
      </c>
      <c r="C19" s="106" t="str">
        <f>IF(ISERROR(INDEX('Miljövärden urval för publ'!$A$2:$AD$475,MATCH($A19,'Miljövärden urval för publ'!$U$2:$U$476,0),2)),"",INDEX('Miljövärden urval för publ'!$A$2:$AD$475,MATCH($A19,'Miljövärden urval för publ'!$U$2:$U$476,0),2))</f>
        <v>Skutskär</v>
      </c>
      <c r="D19" s="106">
        <f>IF(ISERROR(VLOOKUP($C19,'Miljövärden urval för publ'!$B$2:$H$490,MATCH(D$4,'Miljövärden urval för publ'!$B$2:$H$2,0),FALSE)),"",VLOOKUP($C19,'Miljövärden urval för publ'!$B$2:$H$490,MATCH(D$4,'Miljövärden urval för publ'!$B$2:$H$2,0),FALSE))</f>
        <v>1.9677499999999999E-3</v>
      </c>
      <c r="E19" s="106">
        <f>IF(ISERROR(VLOOKUP($C19,'Miljövärden urval för publ'!$B$2:$H$490,MATCH(E$4,'Miljövärden urval för publ'!$B$2:$H$2,0),FALSE)),"",VLOOKUP($C19,'Miljövärden urval för publ'!$B$2:$H$490,MATCH(E$4,'Miljövärden urval för publ'!$B$2:$H$2,0),FALSE))</f>
        <v>0.161075</v>
      </c>
      <c r="F19" s="106">
        <f>IF(ISERROR(VLOOKUP($C19,'Miljövärden urval för publ'!$B$2:$H$490,MATCH(F$4,'Miljövärden urval för publ'!$B$2:$H$2,0),FALSE)),"",VLOOKUP($C19,'Miljövärden urval för publ'!$B$2:$H$490,MATCH(F$4,'Miljövärden urval för publ'!$B$2:$H$2,0),FALSE))</f>
        <v>0.100355</v>
      </c>
      <c r="G19" s="106">
        <f>IF(ISERROR(VLOOKUP($C19,'Miljövärden urval för publ'!$B$2:$H$490,MATCH(G$4,'Miljövärden urval för publ'!$B$2:$H$2,0),FALSE)),"",VLOOKUP($C19,'Miljövärden urval för publ'!$B$2:$H$490,MATCH(G$4,'Miljövärden urval för publ'!$B$2:$H$2,0),FALSE))</f>
        <v>0</v>
      </c>
    </row>
    <row r="20" spans="1:11" x14ac:dyDescent="0.25">
      <c r="A20" s="106">
        <v>17</v>
      </c>
      <c r="B20" s="106" t="str">
        <f>IF(ISERROR(INDEX('Miljövärden urval för publ'!$A$2:$AD$475,MATCH($A20,'Miljövärden urval för publ'!$U$2:$U$476,0),1)),"",INDEX('Miljövärden urval för publ'!$A$2:$AD$475,MATCH($A20,'Miljövärden urval för publ'!$U$2:$U$476,0),1))</f>
        <v>Bionär Närvärme AB</v>
      </c>
      <c r="C20" s="106" t="str">
        <f>IF(ISERROR(INDEX('Miljövärden urval för publ'!$A$2:$AD$475,MATCH($A20,'Miljövärden urval för publ'!$U$2:$U$476,0),2)),"",INDEX('Miljövärden urval för publ'!$A$2:$AD$475,MATCH($A20,'Miljövärden urval för publ'!$U$2:$U$476,0),2))</f>
        <v>Söderfors</v>
      </c>
      <c r="D20" s="106">
        <f>IF(ISERROR(VLOOKUP($C20,'Miljövärden urval för publ'!$B$2:$H$490,MATCH(D$4,'Miljövärden urval för publ'!$B$2:$H$2,0),FALSE)),"",VLOOKUP($C20,'Miljövärden urval för publ'!$B$2:$H$490,MATCH(D$4,'Miljövärden urval för publ'!$B$2:$H$2,0),FALSE))</f>
        <v>0.16297600000000001</v>
      </c>
      <c r="E20" s="106">
        <f>IF(ISERROR(VLOOKUP($C20,'Miljövärden urval för publ'!$B$2:$H$490,MATCH(E$4,'Miljövärden urval för publ'!$B$2:$H$2,0),FALSE)),"",VLOOKUP($C20,'Miljövärden urval för publ'!$B$2:$H$490,MATCH(E$4,'Miljövärden urval för publ'!$B$2:$H$2,0),FALSE))</f>
        <v>13.9132</v>
      </c>
      <c r="F20" s="106">
        <f>IF(ISERROR(VLOOKUP($C20,'Miljövärden urval för publ'!$B$2:$H$490,MATCH(F$4,'Miljövärden urval för publ'!$B$2:$H$2,0),FALSE)),"",VLOOKUP($C20,'Miljövärden urval för publ'!$B$2:$H$490,MATCH(F$4,'Miljövärden urval för publ'!$B$2:$H$2,0),FALSE))</f>
        <v>16.438600000000001</v>
      </c>
      <c r="G20" s="106">
        <f>IF(ISERROR(VLOOKUP($C20,'Miljövärden urval för publ'!$B$2:$H$490,MATCH(G$4,'Miljövärden urval för publ'!$B$2:$H$2,0),FALSE)),"",VLOOKUP($C20,'Miljövärden urval för publ'!$B$2:$H$490,MATCH(G$4,'Miljövärden urval för publ'!$B$2:$H$2,0),FALSE))</f>
        <v>2.0005700000000001E-2</v>
      </c>
    </row>
    <row r="21" spans="1:11" x14ac:dyDescent="0.25">
      <c r="A21" s="106">
        <v>18</v>
      </c>
      <c r="B21" s="106" t="str">
        <f>IF(ISERROR(INDEX('Miljövärden urval för publ'!$A$2:$AD$475,MATCH($A21,'Miljövärden urval för publ'!$U$2:$U$476,0),1)),"",INDEX('Miljövärden urval för publ'!$A$2:$AD$475,MATCH($A21,'Miljövärden urval för publ'!$U$2:$U$476,0),1))</f>
        <v>Bionär Närvärme AB</v>
      </c>
      <c r="C21" s="106" t="str">
        <f>IF(ISERROR(INDEX('Miljövärden urval för publ'!$A$2:$AD$475,MATCH($A21,'Miljövärden urval för publ'!$U$2:$U$476,0),2)),"",INDEX('Miljövärden urval för publ'!$A$2:$AD$475,MATCH($A21,'Miljövärden urval för publ'!$U$2:$U$476,0),2))</f>
        <v>Vänge</v>
      </c>
      <c r="D21" s="106">
        <f>IF(ISERROR(VLOOKUP($C21,'Miljövärden urval för publ'!$B$2:$H$490,MATCH(D$4,'Miljövärden urval för publ'!$B$2:$H$2,0),FALSE)),"",VLOOKUP($C21,'Miljövärden urval för publ'!$B$2:$H$490,MATCH(D$4,'Miljövärden urval för publ'!$B$2:$H$2,0),FALSE))</f>
        <v>0.14180799999999999</v>
      </c>
      <c r="E21" s="106">
        <f>IF(ISERROR(VLOOKUP($C21,'Miljövärden urval för publ'!$B$2:$H$490,MATCH(E$4,'Miljövärden urval för publ'!$B$2:$H$2,0),FALSE)),"",VLOOKUP($C21,'Miljövärden urval för publ'!$B$2:$H$490,MATCH(E$4,'Miljövärden urval för publ'!$B$2:$H$2,0),FALSE))</f>
        <v>9.7674599999999998</v>
      </c>
      <c r="F21" s="106">
        <f>IF(ISERROR(VLOOKUP($C21,'Miljövärden urval för publ'!$B$2:$H$490,MATCH(F$4,'Miljövärden urval för publ'!$B$2:$H$2,0),FALSE)),"",VLOOKUP($C21,'Miljövärden urval för publ'!$B$2:$H$490,MATCH(F$4,'Miljövärden urval för publ'!$B$2:$H$2,0),FALSE))</f>
        <v>15.477600000000001</v>
      </c>
      <c r="G21" s="106">
        <f>IF(ISERROR(VLOOKUP($C21,'Miljövärden urval för publ'!$B$2:$H$490,MATCH(G$4,'Miljövärden urval för publ'!$B$2:$H$2,0),FALSE)),"",VLOOKUP($C21,'Miljövärden urval för publ'!$B$2:$H$490,MATCH(G$4,'Miljövärden urval för publ'!$B$2:$H$2,0),FALSE))</f>
        <v>9.0909100000000007E-3</v>
      </c>
    </row>
    <row r="22" spans="1:11" x14ac:dyDescent="0.25">
      <c r="A22" s="106">
        <v>19</v>
      </c>
      <c r="B22" s="106" t="str">
        <f>IF(ISERROR(INDEX('Miljövärden urval för publ'!$A$2:$AD$475,MATCH($A22,'Miljövärden urval för publ'!$U$2:$U$476,0),1)),"",INDEX('Miljövärden urval för publ'!$A$2:$AD$475,MATCH($A22,'Miljövärden urval för publ'!$U$2:$U$476,0),1))</f>
        <v>Bionär Närvärme AB</v>
      </c>
      <c r="C22" s="106" t="str">
        <f>IF(ISERROR(INDEX('Miljövärden urval för publ'!$A$2:$AD$475,MATCH($A22,'Miljövärden urval för publ'!$U$2:$U$476,0),2)),"",INDEX('Miljövärden urval för publ'!$A$2:$AD$475,MATCH($A22,'Miljövärden urval för publ'!$U$2:$U$476,0),2))</f>
        <v>Älvkarleby</v>
      </c>
      <c r="D22" s="106">
        <f>IF(ISERROR(VLOOKUP($C22,'Miljövärden urval för publ'!$B$2:$H$490,MATCH(D$4,'Miljövärden urval för publ'!$B$2:$H$2,0),FALSE)),"",VLOOKUP($C22,'Miljövärden urval för publ'!$B$2:$H$490,MATCH(D$4,'Miljövärden urval för publ'!$B$2:$H$2,0),FALSE))</f>
        <v>0.20035900000000001</v>
      </c>
      <c r="E22" s="106">
        <f>IF(ISERROR(VLOOKUP($C22,'Miljövärden urval för publ'!$B$2:$H$490,MATCH(E$4,'Miljövärden urval för publ'!$B$2:$H$2,0),FALSE)),"",VLOOKUP($C22,'Miljövärden urval för publ'!$B$2:$H$490,MATCH(E$4,'Miljövärden urval för publ'!$B$2:$H$2,0),FALSE))</f>
        <v>21.368500000000001</v>
      </c>
      <c r="F22" s="106">
        <f>IF(ISERROR(VLOOKUP($C22,'Miljövärden urval för publ'!$B$2:$H$490,MATCH(F$4,'Miljövärden urval för publ'!$B$2:$H$2,0),FALSE)),"",VLOOKUP($C22,'Miljövärden urval för publ'!$B$2:$H$490,MATCH(F$4,'Miljövärden urval för publ'!$B$2:$H$2,0),FALSE))</f>
        <v>17.97</v>
      </c>
      <c r="G22" s="106">
        <f>IF(ISERROR(VLOOKUP($C22,'Miljövärden urval för publ'!$B$2:$H$490,MATCH(G$4,'Miljövärden urval för publ'!$B$2:$H$2,0),FALSE)),"",VLOOKUP($C22,'Miljövärden urval för publ'!$B$2:$H$490,MATCH(G$4,'Miljövärden urval för publ'!$B$2:$H$2,0),FALSE))</f>
        <v>3.7413099999999998E-2</v>
      </c>
    </row>
    <row r="23" spans="1:11" x14ac:dyDescent="0.25">
      <c r="A23" s="106">
        <v>20</v>
      </c>
      <c r="B23" s="106" t="str">
        <f>IF(ISERROR(INDEX('Miljövärden urval för publ'!$A$2:$AD$475,MATCH($A23,'Miljövärden urval för publ'!$U$2:$U$476,0),1)),"",INDEX('Miljövärden urval för publ'!$A$2:$AD$475,MATCH($A23,'Miljövärden urval för publ'!$U$2:$U$476,0),1))</f>
        <v>Bollnäs Energi AB</v>
      </c>
      <c r="C23" s="106" t="str">
        <f>IF(ISERROR(INDEX('Miljövärden urval för publ'!$A$2:$AD$475,MATCH($A23,'Miljövärden urval för publ'!$U$2:$U$476,0),2)),"",INDEX('Miljövärden urval för publ'!$A$2:$AD$475,MATCH($A23,'Miljövärden urval för publ'!$U$2:$U$476,0),2))</f>
        <v>Arbrå</v>
      </c>
      <c r="D23" s="106">
        <f>IF(ISERROR(VLOOKUP($C23,'Miljövärden urval för publ'!$B$2:$H$490,MATCH(D$4,'Miljövärden urval för publ'!$B$2:$H$2,0),FALSE)),"",VLOOKUP($C23,'Miljövärden urval för publ'!$B$2:$H$490,MATCH(D$4,'Miljövärden urval för publ'!$B$2:$H$2,0),FALSE))</f>
        <v>0.101604</v>
      </c>
      <c r="E23" s="106">
        <f>IF(ISERROR(VLOOKUP($C23,'Miljövärden urval för publ'!$B$2:$H$490,MATCH(E$4,'Miljövärden urval för publ'!$B$2:$H$2,0),FALSE)),"",VLOOKUP($C23,'Miljövärden urval för publ'!$B$2:$H$490,MATCH(E$4,'Miljövärden urval för publ'!$B$2:$H$2,0),FALSE))</f>
        <v>24.926200000000001</v>
      </c>
      <c r="F23" s="106">
        <f>IF(ISERROR(VLOOKUP($C23,'Miljövärden urval för publ'!$B$2:$H$490,MATCH(F$4,'Miljövärden urval för publ'!$B$2:$H$2,0),FALSE)),"",VLOOKUP($C23,'Miljövärden urval för publ'!$B$2:$H$490,MATCH(F$4,'Miljövärden urval för publ'!$B$2:$H$2,0),FALSE))</f>
        <v>8.6762599999999992</v>
      </c>
      <c r="G23" s="106">
        <f>IF(ISERROR(VLOOKUP($C23,'Miljövärden urval för publ'!$B$2:$H$490,MATCH(G$4,'Miljövärden urval för publ'!$B$2:$H$2,0),FALSE)),"",VLOOKUP($C23,'Miljövärden urval för publ'!$B$2:$H$490,MATCH(G$4,'Miljövärden urval för publ'!$B$2:$H$2,0),FALSE))</f>
        <v>2.0512099999999998E-2</v>
      </c>
      <c r="K23" s="111"/>
    </row>
    <row r="24" spans="1:11" x14ac:dyDescent="0.25">
      <c r="A24" s="106">
        <v>21</v>
      </c>
      <c r="B24" s="106" t="str">
        <f>IF(ISERROR(INDEX('Miljövärden urval för publ'!$A$2:$AD$475,MATCH($A24,'Miljövärden urval för publ'!$U$2:$U$476,0),1)),"",INDEX('Miljövärden urval för publ'!$A$2:$AD$475,MATCH($A24,'Miljövärden urval för publ'!$U$2:$U$476,0),1))</f>
        <v>Bollnäs Energi AB</v>
      </c>
      <c r="C24" s="106" t="str">
        <f>IF(ISERROR(INDEX('Miljövärden urval för publ'!$A$2:$AD$475,MATCH($A24,'Miljövärden urval för publ'!$U$2:$U$476,0),2)),"",INDEX('Miljövärden urval för publ'!$A$2:$AD$475,MATCH($A24,'Miljövärden urval för publ'!$U$2:$U$476,0),2))</f>
        <v>Bollnäs</v>
      </c>
      <c r="D24" s="106">
        <f>IF(ISERROR(VLOOKUP($C24,'Miljövärden urval för publ'!$B$2:$H$490,MATCH(D$4,'Miljövärden urval för publ'!$B$2:$H$2,0),FALSE)),"",VLOOKUP($C24,'Miljövärden urval för publ'!$B$2:$H$490,MATCH(D$4,'Miljövärden urval för publ'!$B$2:$H$2,0),FALSE))</f>
        <v>0.172791</v>
      </c>
      <c r="E24" s="106">
        <f>IF(ISERROR(VLOOKUP($C24,'Miljövärden urval för publ'!$B$2:$H$490,MATCH(E$4,'Miljövärden urval för publ'!$B$2:$H$2,0),FALSE)),"",VLOOKUP($C24,'Miljövärden urval för publ'!$B$2:$H$490,MATCH(E$4,'Miljövärden urval för publ'!$B$2:$H$2,0),FALSE))</f>
        <v>102.196</v>
      </c>
      <c r="F24" s="106">
        <f>IF(ISERROR(VLOOKUP($C24,'Miljövärden urval för publ'!$B$2:$H$490,MATCH(F$4,'Miljövärden urval för publ'!$B$2:$H$2,0),FALSE)),"",VLOOKUP($C24,'Miljövärden urval för publ'!$B$2:$H$490,MATCH(F$4,'Miljövärden urval för publ'!$B$2:$H$2,0),FALSE))</f>
        <v>3.6124499999999999</v>
      </c>
      <c r="G24" s="106">
        <f>IF(ISERROR(VLOOKUP($C24,'Miljövärden urval för publ'!$B$2:$H$490,MATCH(G$4,'Miljövärden urval för publ'!$B$2:$H$2,0),FALSE)),"",VLOOKUP($C24,'Miljövärden urval för publ'!$B$2:$H$490,MATCH(G$4,'Miljövärden urval för publ'!$B$2:$H$2,0),FALSE))</f>
        <v>3.77334E-2</v>
      </c>
    </row>
    <row r="25" spans="1:11" x14ac:dyDescent="0.25">
      <c r="A25" s="106">
        <v>22</v>
      </c>
      <c r="B25" s="106" t="str">
        <f>IF(ISERROR(INDEX('Miljövärden urval för publ'!$A$2:$AD$475,MATCH($A25,'Miljövärden urval för publ'!$U$2:$U$476,0),1)),"",INDEX('Miljövärden urval för publ'!$A$2:$AD$475,MATCH($A25,'Miljövärden urval för publ'!$U$2:$U$476,0),1))</f>
        <v>Bollnäs Energi AB</v>
      </c>
      <c r="C25" s="106" t="str">
        <f>IF(ISERROR(INDEX('Miljövärden urval för publ'!$A$2:$AD$475,MATCH($A25,'Miljövärden urval för publ'!$U$2:$U$476,0),2)),"",INDEX('Miljövärden urval för publ'!$A$2:$AD$475,MATCH($A25,'Miljövärden urval för publ'!$U$2:$U$476,0),2))</f>
        <v>Kilafors</v>
      </c>
      <c r="D25" s="106">
        <f>IF(ISERROR(VLOOKUP($C25,'Miljövärden urval för publ'!$B$2:$H$490,MATCH(D$4,'Miljövärden urval för publ'!$B$2:$H$2,0),FALSE)),"",VLOOKUP($C25,'Miljövärden urval för publ'!$B$2:$H$490,MATCH(D$4,'Miljövärden urval för publ'!$B$2:$H$2,0),FALSE))</f>
        <v>0.11810900000000001</v>
      </c>
      <c r="E25" s="106">
        <f>IF(ISERROR(VLOOKUP($C25,'Miljövärden urval för publ'!$B$2:$H$490,MATCH(E$4,'Miljövärden urval för publ'!$B$2:$H$2,0),FALSE)),"",VLOOKUP($C25,'Miljövärden urval för publ'!$B$2:$H$490,MATCH(E$4,'Miljövärden urval för publ'!$B$2:$H$2,0),FALSE))</f>
        <v>27.7822</v>
      </c>
      <c r="F25" s="106">
        <f>IF(ISERROR(VLOOKUP($C25,'Miljövärden urval för publ'!$B$2:$H$490,MATCH(F$4,'Miljövärden urval för publ'!$B$2:$H$2,0),FALSE)),"",VLOOKUP($C25,'Miljövärden urval för publ'!$B$2:$H$490,MATCH(F$4,'Miljövärden urval för publ'!$B$2:$H$2,0),FALSE))</f>
        <v>8.0655699999999992</v>
      </c>
      <c r="G25" s="106">
        <f>IF(ISERROR(VLOOKUP($C25,'Miljövärden urval för publ'!$B$2:$H$490,MATCH(G$4,'Miljövärden urval för publ'!$B$2:$H$2,0),FALSE)),"",VLOOKUP($C25,'Miljövärden urval för publ'!$B$2:$H$490,MATCH(G$4,'Miljövärden urval för publ'!$B$2:$H$2,0),FALSE))</f>
        <v>1.9523800000000001E-2</v>
      </c>
    </row>
    <row r="26" spans="1:11" x14ac:dyDescent="0.25">
      <c r="A26" s="106">
        <v>23</v>
      </c>
      <c r="B26" s="106" t="str">
        <f>IF(ISERROR(INDEX('Miljövärden urval för publ'!$A$2:$AD$475,MATCH($A26,'Miljövärden urval för publ'!$U$2:$U$476,0),1)),"",INDEX('Miljövärden urval för publ'!$A$2:$AD$475,MATCH($A26,'Miljövärden urval för publ'!$U$2:$U$476,0),1))</f>
        <v>Borgholm Energi AB</v>
      </c>
      <c r="C26" s="106" t="str">
        <f>IF(ISERROR(INDEX('Miljövärden urval för publ'!$A$2:$AD$475,MATCH($A26,'Miljövärden urval för publ'!$U$2:$U$476,0),2)),"",INDEX('Miljövärden urval för publ'!$A$2:$AD$475,MATCH($A26,'Miljövärden urval för publ'!$U$2:$U$476,0),2))</f>
        <v>Borgholm</v>
      </c>
      <c r="D26" s="106">
        <f>IF(ISERROR(VLOOKUP($C26,'Miljövärden urval för publ'!$B$2:$H$490,MATCH(D$4,'Miljövärden urval för publ'!$B$2:$H$2,0),FALSE)),"",VLOOKUP($C26,'Miljövärden urval för publ'!$B$2:$H$490,MATCH(D$4,'Miljövärden urval för publ'!$B$2:$H$2,0),FALSE))</f>
        <v>0.10774300000000001</v>
      </c>
      <c r="E26" s="106">
        <f>IF(ISERROR(VLOOKUP($C26,'Miljövärden urval för publ'!$B$2:$H$490,MATCH(E$4,'Miljövärden urval för publ'!$B$2:$H$2,0),FALSE)),"",VLOOKUP($C26,'Miljövärden urval för publ'!$B$2:$H$490,MATCH(E$4,'Miljövärden urval för publ'!$B$2:$H$2,0),FALSE))</f>
        <v>25.407900000000001</v>
      </c>
      <c r="F26" s="106">
        <f>IF(ISERROR(VLOOKUP($C26,'Miljövärden urval för publ'!$B$2:$H$490,MATCH(F$4,'Miljövärden urval för publ'!$B$2:$H$2,0),FALSE)),"",VLOOKUP($C26,'Miljövärden urval för publ'!$B$2:$H$490,MATCH(F$4,'Miljövärden urval för publ'!$B$2:$H$2,0),FALSE))</f>
        <v>8.0373999999999999</v>
      </c>
      <c r="G26" s="106">
        <f>IF(ISERROR(VLOOKUP($C26,'Miljövärden urval för publ'!$B$2:$H$490,MATCH(G$4,'Miljövärden urval för publ'!$B$2:$H$2,0),FALSE)),"",VLOOKUP($C26,'Miljövärden urval för publ'!$B$2:$H$490,MATCH(G$4,'Miljövärden urval för publ'!$B$2:$H$2,0),FALSE))</f>
        <v>1.37278E-2</v>
      </c>
    </row>
    <row r="27" spans="1:11" x14ac:dyDescent="0.25">
      <c r="A27" s="106">
        <v>24</v>
      </c>
      <c r="B27" s="106" t="str">
        <f>IF(ISERROR(INDEX('Miljövärden urval för publ'!$A$2:$AD$475,MATCH($A27,'Miljövärden urval för publ'!$U$2:$U$476,0),1)),"",INDEX('Miljövärden urval för publ'!$A$2:$AD$475,MATCH($A27,'Miljövärden urval för publ'!$U$2:$U$476,0),1))</f>
        <v>Borgholm Energi AB</v>
      </c>
      <c r="C27" s="106" t="str">
        <f>IF(ISERROR(INDEX('Miljövärden urval för publ'!$A$2:$AD$475,MATCH($A27,'Miljövärden urval för publ'!$U$2:$U$476,0),2)),"",INDEX('Miljövärden urval för publ'!$A$2:$AD$475,MATCH($A27,'Miljövärden urval för publ'!$U$2:$U$476,0),2))</f>
        <v>Löttorp</v>
      </c>
      <c r="D27" s="106">
        <f>IF(ISERROR(VLOOKUP($C27,'Miljövärden urval för publ'!$B$2:$H$490,MATCH(D$4,'Miljövärden urval för publ'!$B$2:$H$2,0),FALSE)),"",VLOOKUP($C27,'Miljövärden urval för publ'!$B$2:$H$490,MATCH(D$4,'Miljövärden urval för publ'!$B$2:$H$2,0),FALSE))</f>
        <v>0.135606</v>
      </c>
      <c r="E27" s="106">
        <f>IF(ISERROR(VLOOKUP($C27,'Miljövärden urval för publ'!$B$2:$H$490,MATCH(E$4,'Miljövärden urval för publ'!$B$2:$H$2,0),FALSE)),"",VLOOKUP($C27,'Miljövärden urval för publ'!$B$2:$H$490,MATCH(E$4,'Miljövärden urval för publ'!$B$2:$H$2,0),FALSE))</f>
        <v>32.354700000000001</v>
      </c>
      <c r="F27" s="106">
        <f>IF(ISERROR(VLOOKUP($C27,'Miljövärden urval för publ'!$B$2:$H$490,MATCH(F$4,'Miljövärden urval för publ'!$B$2:$H$2,0),FALSE)),"",VLOOKUP($C27,'Miljövärden urval för publ'!$B$2:$H$490,MATCH(F$4,'Miljövärden urval för publ'!$B$2:$H$2,0),FALSE))</f>
        <v>9.2516999999999996</v>
      </c>
      <c r="G27" s="106">
        <f>IF(ISERROR(VLOOKUP($C27,'Miljövärden urval för publ'!$B$2:$H$490,MATCH(G$4,'Miljövärden urval för publ'!$B$2:$H$2,0),FALSE)),"",VLOOKUP($C27,'Miljövärden urval för publ'!$B$2:$H$490,MATCH(G$4,'Miljövärden urval för publ'!$B$2:$H$2,0),FALSE))</f>
        <v>3.0972E-2</v>
      </c>
    </row>
    <row r="28" spans="1:11" x14ac:dyDescent="0.25">
      <c r="A28" s="106">
        <v>25</v>
      </c>
      <c r="B28" s="106" t="str">
        <f>IF(ISERROR(INDEX('Miljövärden urval för publ'!$A$2:$AD$475,MATCH($A28,'Miljövärden urval för publ'!$U$2:$U$476,0),1)),"",INDEX('Miljövärden urval för publ'!$A$2:$AD$475,MATCH($A28,'Miljövärden urval för publ'!$U$2:$U$476,0),1))</f>
        <v>Borlänge Energi AB</v>
      </c>
      <c r="C28" s="106" t="str">
        <f>IF(ISERROR(INDEX('Miljövärden urval för publ'!$A$2:$AD$475,MATCH($A28,'Miljövärden urval för publ'!$U$2:$U$476,0),2)),"",INDEX('Miljövärden urval för publ'!$A$2:$AD$475,MATCH($A28,'Miljövärden urval för publ'!$U$2:$U$476,0),2))</f>
        <v>Borlänge</v>
      </c>
      <c r="D28" s="106">
        <f>IF(ISERROR(VLOOKUP($C28,'Miljövärden urval för publ'!$B$2:$H$490,MATCH(D$4,'Miljövärden urval för publ'!$B$2:$H$2,0),FALSE)),"",VLOOKUP($C28,'Miljövärden urval för publ'!$B$2:$H$490,MATCH(D$4,'Miljövärden urval för publ'!$B$2:$H$2,0),FALSE))</f>
        <v>6.6785800000000006E-2</v>
      </c>
      <c r="E28" s="106">
        <f>IF(ISERROR(VLOOKUP($C28,'Miljövärden urval för publ'!$B$2:$H$490,MATCH(E$4,'Miljövärden urval för publ'!$B$2:$H$2,0),FALSE)),"",VLOOKUP($C28,'Miljövärden urval för publ'!$B$2:$H$490,MATCH(E$4,'Miljövärden urval för publ'!$B$2:$H$2,0),FALSE))</f>
        <v>50.786499999999997</v>
      </c>
      <c r="F28" s="106">
        <f>IF(ISERROR(VLOOKUP($C28,'Miljövärden urval för publ'!$B$2:$H$490,MATCH(F$4,'Miljövärden urval för publ'!$B$2:$H$2,0),FALSE)),"",VLOOKUP($C28,'Miljövärden urval för publ'!$B$2:$H$490,MATCH(F$4,'Miljövärden urval för publ'!$B$2:$H$2,0),FALSE))</f>
        <v>4.4323600000000001</v>
      </c>
      <c r="G28" s="106">
        <f>IF(ISERROR(VLOOKUP($C28,'Miljövärden urval för publ'!$B$2:$H$490,MATCH(G$4,'Miljövärden urval för publ'!$B$2:$H$2,0),FALSE)),"",VLOOKUP($C28,'Miljövärden urval för publ'!$B$2:$H$490,MATCH(G$4,'Miljövärden urval för publ'!$B$2:$H$2,0),FALSE))</f>
        <v>8.4199900000000005E-3</v>
      </c>
    </row>
    <row r="29" spans="1:11" x14ac:dyDescent="0.25">
      <c r="A29" s="106">
        <v>26</v>
      </c>
      <c r="B29" s="106" t="str">
        <f>IF(ISERROR(INDEX('Miljövärden urval för publ'!$A$2:$AD$475,MATCH($A29,'Miljövärden urval för publ'!$U$2:$U$476,0),1)),"",INDEX('Miljövärden urval för publ'!$A$2:$AD$475,MATCH($A29,'Miljövärden urval för publ'!$U$2:$U$476,0),1))</f>
        <v>Borlänge Energi AB</v>
      </c>
      <c r="C29" s="106" t="str">
        <f>IF(ISERROR(INDEX('Miljövärden urval för publ'!$A$2:$AD$475,MATCH($A29,'Miljövärden urval för publ'!$U$2:$U$476,0),2)),"",INDEX('Miljövärden urval för publ'!$A$2:$AD$475,MATCH($A29,'Miljövärden urval för publ'!$U$2:$U$476,0),2))</f>
        <v>Ornäs</v>
      </c>
      <c r="D29" s="106">
        <f>IF(ISERROR(VLOOKUP($C29,'Miljövärden urval för publ'!$B$2:$H$490,MATCH(D$4,'Miljövärden urval för publ'!$B$2:$H$2,0),FALSE)),"",VLOOKUP($C29,'Miljövärden urval för publ'!$B$2:$H$490,MATCH(D$4,'Miljövärden urval för publ'!$B$2:$H$2,0),FALSE))</f>
        <v>0.15645400000000001</v>
      </c>
      <c r="E29" s="106">
        <f>IF(ISERROR(VLOOKUP($C29,'Miljövärden urval för publ'!$B$2:$H$490,MATCH(E$4,'Miljövärden urval för publ'!$B$2:$H$2,0),FALSE)),"",VLOOKUP($C29,'Miljövärden urval för publ'!$B$2:$H$490,MATCH(E$4,'Miljövärden urval för publ'!$B$2:$H$2,0),FALSE))</f>
        <v>8.5726600000000008</v>
      </c>
      <c r="F29" s="106">
        <f>IF(ISERROR(VLOOKUP($C29,'Miljövärden urval för publ'!$B$2:$H$490,MATCH(F$4,'Miljövärden urval för publ'!$B$2:$H$2,0),FALSE)),"",VLOOKUP($C29,'Miljövärden urval för publ'!$B$2:$H$490,MATCH(F$4,'Miljövärden urval för publ'!$B$2:$H$2,0),FALSE))</f>
        <v>17.881799999999998</v>
      </c>
      <c r="G29" s="106">
        <f>IF(ISERROR(VLOOKUP($C29,'Miljövärden urval för publ'!$B$2:$H$490,MATCH(G$4,'Miljövärden urval för publ'!$B$2:$H$2,0),FALSE)),"",VLOOKUP($C29,'Miljövärden urval för publ'!$B$2:$H$490,MATCH(G$4,'Miljövärden urval för publ'!$B$2:$H$2,0),FALSE))</f>
        <v>1.62206E-3</v>
      </c>
    </row>
    <row r="30" spans="1:11" x14ac:dyDescent="0.25">
      <c r="A30" s="106">
        <v>27</v>
      </c>
      <c r="B30" s="106" t="str">
        <f>IF(ISERROR(INDEX('Miljövärden urval för publ'!$A$2:$AD$475,MATCH($A30,'Miljövärden urval för publ'!$U$2:$U$476,0),1)),"",INDEX('Miljövärden urval för publ'!$A$2:$AD$475,MATCH($A30,'Miljövärden urval för publ'!$U$2:$U$476,0),1))</f>
        <v>Borlänge Energi AB</v>
      </c>
      <c r="C30" s="106" t="str">
        <f>IF(ISERROR(INDEX('Miljövärden urval för publ'!$A$2:$AD$475,MATCH($A30,'Miljövärden urval för publ'!$U$2:$U$476,0),2)),"",INDEX('Miljövärden urval för publ'!$A$2:$AD$475,MATCH($A30,'Miljövärden urval för publ'!$U$2:$U$476,0),2))</f>
        <v>Torsång</v>
      </c>
      <c r="D30" s="106">
        <f>IF(ISERROR(VLOOKUP($C30,'Miljövärden urval för publ'!$B$2:$H$490,MATCH(D$4,'Miljövärden urval för publ'!$B$2:$H$2,0),FALSE)),"",VLOOKUP($C30,'Miljövärden urval för publ'!$B$2:$H$490,MATCH(D$4,'Miljövärden urval för publ'!$B$2:$H$2,0),FALSE))</f>
        <v>0.38766899999999999</v>
      </c>
      <c r="E30" s="106">
        <f>IF(ISERROR(VLOOKUP($C30,'Miljövärden urval för publ'!$B$2:$H$490,MATCH(E$4,'Miljövärden urval för publ'!$B$2:$H$2,0),FALSE)),"",VLOOKUP($C30,'Miljövärden urval för publ'!$B$2:$H$490,MATCH(E$4,'Miljövärden urval för publ'!$B$2:$H$2,0),FALSE))</f>
        <v>8.6358599999999992</v>
      </c>
      <c r="F30" s="106">
        <f>IF(ISERROR(VLOOKUP($C30,'Miljövärden urval för publ'!$B$2:$H$490,MATCH(F$4,'Miljövärden urval för publ'!$B$2:$H$2,0),FALSE)),"",VLOOKUP($C30,'Miljövärden urval för publ'!$B$2:$H$490,MATCH(F$4,'Miljövärden urval för publ'!$B$2:$H$2,0),FALSE))</f>
        <v>16.644600000000001</v>
      </c>
      <c r="G30" s="106">
        <f>IF(ISERROR(VLOOKUP($C30,'Miljövärden urval för publ'!$B$2:$H$490,MATCH(G$4,'Miljövärden urval för publ'!$B$2:$H$2,0),FALSE)),"",VLOOKUP($C30,'Miljövärden urval för publ'!$B$2:$H$490,MATCH(G$4,'Miljövärden urval för publ'!$B$2:$H$2,0),FALSE))</f>
        <v>3.0726299999999998E-3</v>
      </c>
    </row>
    <row r="31" spans="1:11" x14ac:dyDescent="0.25">
      <c r="A31" s="106">
        <v>28</v>
      </c>
      <c r="B31" s="106" t="str">
        <f>IF(ISERROR(INDEX('Miljövärden urval för publ'!$A$2:$AD$475,MATCH($A31,'Miljövärden urval för publ'!$U$2:$U$476,0),1)),"",INDEX('Miljövärden urval för publ'!$A$2:$AD$475,MATCH($A31,'Miljövärden urval för publ'!$U$2:$U$476,0),1))</f>
        <v>Borås Energi och Miljö AB</v>
      </c>
      <c r="C31" s="106" t="str">
        <f>IF(ISERROR(INDEX('Miljövärden urval för publ'!$A$2:$AD$475,MATCH($A31,'Miljövärden urval för publ'!$U$2:$U$476,0),2)),"",INDEX('Miljövärden urval för publ'!$A$2:$AD$475,MATCH($A31,'Miljövärden urval för publ'!$U$2:$U$476,0),2))</f>
        <v>Borås</v>
      </c>
      <c r="D31" s="106">
        <f>IF(ISERROR(VLOOKUP($C31,'Miljövärden urval för publ'!$B$2:$H$490,MATCH(D$4,'Miljövärden urval för publ'!$B$2:$H$2,0),FALSE)),"",VLOOKUP($C31,'Miljövärden urval för publ'!$B$2:$H$490,MATCH(D$4,'Miljövärden urval för publ'!$B$2:$H$2,0),FALSE))</f>
        <v>0.115887</v>
      </c>
      <c r="E31" s="106">
        <f>IF(ISERROR(VLOOKUP($C31,'Miljövärden urval för publ'!$B$2:$H$490,MATCH(E$4,'Miljövärden urval för publ'!$B$2:$H$2,0),FALSE)),"",VLOOKUP($C31,'Miljövärden urval för publ'!$B$2:$H$490,MATCH(E$4,'Miljövärden urval för publ'!$B$2:$H$2,0),FALSE))</f>
        <v>44.691299999999998</v>
      </c>
      <c r="F31" s="106">
        <f>IF(ISERROR(VLOOKUP($C31,'Miljövärden urval för publ'!$B$2:$H$490,MATCH(F$4,'Miljövärden urval för publ'!$B$2:$H$2,0),FALSE)),"",VLOOKUP($C31,'Miljövärden urval för publ'!$B$2:$H$490,MATCH(F$4,'Miljövärden urval för publ'!$B$2:$H$2,0),FALSE))</f>
        <v>5.9775499999999999</v>
      </c>
      <c r="G31" s="106">
        <f>IF(ISERROR(VLOOKUP($C31,'Miljövärden urval för publ'!$B$2:$H$490,MATCH(G$4,'Miljövärden urval för publ'!$B$2:$H$2,0),FALSE)),"",VLOOKUP($C31,'Miljövärden urval för publ'!$B$2:$H$490,MATCH(G$4,'Miljövärden urval för publ'!$B$2:$H$2,0),FALSE))</f>
        <v>1.67578E-2</v>
      </c>
    </row>
    <row r="32" spans="1:11" x14ac:dyDescent="0.25">
      <c r="A32" s="106">
        <v>29</v>
      </c>
      <c r="B32" s="106" t="str">
        <f>IF(ISERROR(INDEX('Miljövärden urval för publ'!$A$2:$AD$475,MATCH($A32,'Miljövärden urval för publ'!$U$2:$U$476,0),1)),"",INDEX('Miljövärden urval för publ'!$A$2:$AD$475,MATCH($A32,'Miljövärden urval för publ'!$U$2:$U$476,0),1))</f>
        <v>Borås Energi och Miljö AB</v>
      </c>
      <c r="C32" s="106" t="str">
        <f>IF(ISERROR(INDEX('Miljövärden urval för publ'!$A$2:$AD$475,MATCH($A32,'Miljövärden urval för publ'!$U$2:$U$476,0),2)),"",INDEX('Miljövärden urval för publ'!$A$2:$AD$475,MATCH($A32,'Miljövärden urval för publ'!$U$2:$U$476,0),2))</f>
        <v>Fristad</v>
      </c>
      <c r="D32" s="106">
        <f>IF(ISERROR(VLOOKUP($C32,'Miljövärden urval för publ'!$B$2:$H$490,MATCH(D$4,'Miljövärden urval för publ'!$B$2:$H$2,0),FALSE)),"",VLOOKUP($C32,'Miljövärden urval för publ'!$B$2:$H$490,MATCH(D$4,'Miljövärden urval för publ'!$B$2:$H$2,0),FALSE))</f>
        <v>0.504772</v>
      </c>
      <c r="E32" s="106">
        <f>IF(ISERROR(VLOOKUP($C32,'Miljövärden urval för publ'!$B$2:$H$490,MATCH(E$4,'Miljövärden urval för publ'!$B$2:$H$2,0),FALSE)),"",VLOOKUP($C32,'Miljövärden urval för publ'!$B$2:$H$490,MATCH(E$4,'Miljövärden urval för publ'!$B$2:$H$2,0),FALSE))</f>
        <v>95.885300000000001</v>
      </c>
      <c r="F32" s="106">
        <f>IF(ISERROR(VLOOKUP($C32,'Miljövärden urval för publ'!$B$2:$H$490,MATCH(F$4,'Miljövärden urval för publ'!$B$2:$H$2,0),FALSE)),"",VLOOKUP($C32,'Miljövärden urval för publ'!$B$2:$H$490,MATCH(F$4,'Miljövärden urval för publ'!$B$2:$H$2,0),FALSE))</f>
        <v>20.7029</v>
      </c>
      <c r="G32" s="106">
        <f>IF(ISERROR(VLOOKUP($C32,'Miljövärden urval för publ'!$B$2:$H$490,MATCH(G$4,'Miljövärden urval för publ'!$B$2:$H$2,0),FALSE)),"",VLOOKUP($C32,'Miljövärden urval för publ'!$B$2:$H$490,MATCH(G$4,'Miljövärden urval för publ'!$B$2:$H$2,0),FALSE))</f>
        <v>0.23825199999999999</v>
      </c>
    </row>
    <row r="33" spans="1:7" x14ac:dyDescent="0.25">
      <c r="A33" s="106">
        <v>30</v>
      </c>
      <c r="B33" s="106" t="str">
        <f>IF(ISERROR(INDEX('Miljövärden urval för publ'!$A$2:$AD$475,MATCH($A33,'Miljövärden urval för publ'!$U$2:$U$476,0),1)),"",INDEX('Miljövärden urval för publ'!$A$2:$AD$475,MATCH($A33,'Miljövärden urval för publ'!$U$2:$U$476,0),1))</f>
        <v>Bromölla Fjärrvärme AB</v>
      </c>
      <c r="C33" s="106" t="str">
        <f>IF(ISERROR(INDEX('Miljövärden urval för publ'!$A$2:$AD$475,MATCH($A33,'Miljövärden urval för publ'!$U$2:$U$476,0),2)),"",INDEX('Miljövärden urval för publ'!$A$2:$AD$475,MATCH($A33,'Miljövärden urval för publ'!$U$2:$U$476,0),2))</f>
        <v>Bromölla</v>
      </c>
      <c r="D33" s="106">
        <f>IF(ISERROR(VLOOKUP($C33,'Miljövärden urval för publ'!$B$2:$H$490,MATCH(D$4,'Miljövärden urval för publ'!$B$2:$H$2,0),FALSE)),"",VLOOKUP($C33,'Miljövärden urval för publ'!$B$2:$H$490,MATCH(D$4,'Miljövärden urval för publ'!$B$2:$H$2,0),FALSE))</f>
        <v>0.68200300000000003</v>
      </c>
      <c r="E33" s="106">
        <f>IF(ISERROR(VLOOKUP($C33,'Miljövärden urval för publ'!$B$2:$H$490,MATCH(E$4,'Miljövärden urval för publ'!$B$2:$H$2,0),FALSE)),"",VLOOKUP($C33,'Miljövärden urval för publ'!$B$2:$H$490,MATCH(E$4,'Miljövärden urval för publ'!$B$2:$H$2,0),FALSE))</f>
        <v>171.517</v>
      </c>
      <c r="F33" s="106">
        <f>IF(ISERROR(VLOOKUP($C33,'Miljövärden urval för publ'!$B$2:$H$490,MATCH(F$4,'Miljövärden urval för publ'!$B$2:$H$2,0),FALSE)),"",VLOOKUP($C33,'Miljövärden urval för publ'!$B$2:$H$490,MATCH(F$4,'Miljövärden urval för publ'!$B$2:$H$2,0),FALSE))</f>
        <v>12.9794</v>
      </c>
      <c r="G33" s="106">
        <f>IF(ISERROR(VLOOKUP($C33,'Miljövärden urval för publ'!$B$2:$H$490,MATCH(G$4,'Miljövärden urval för publ'!$B$2:$H$2,0),FALSE)),"",VLOOKUP($C33,'Miljövärden urval för publ'!$B$2:$H$490,MATCH(G$4,'Miljövärden urval för publ'!$B$2:$H$2,0),FALSE))</f>
        <v>1.4894000000000001E-3</v>
      </c>
    </row>
    <row r="34" spans="1:7" x14ac:dyDescent="0.25">
      <c r="A34" s="106">
        <v>31</v>
      </c>
      <c r="B34" s="106" t="str">
        <f>IF(ISERROR(INDEX('Miljövärden urval för publ'!$A$2:$AD$475,MATCH($A34,'Miljövärden urval för publ'!$U$2:$U$476,0),1)),"",INDEX('Miljövärden urval för publ'!$A$2:$AD$475,MATCH($A34,'Miljövärden urval för publ'!$U$2:$U$476,0),1))</f>
        <v>C4 Energi AB</v>
      </c>
      <c r="C34" s="106" t="str">
        <f>IF(ISERROR(INDEX('Miljövärden urval för publ'!$A$2:$AD$475,MATCH($A34,'Miljövärden urval för publ'!$U$2:$U$476,0),2)),"",INDEX('Miljövärden urval för publ'!$A$2:$AD$475,MATCH($A34,'Miljövärden urval för publ'!$U$2:$U$476,0),2))</f>
        <v>Fjälkinge</v>
      </c>
      <c r="D34" s="106">
        <f>IF(ISERROR(VLOOKUP($C34,'Miljövärden urval för publ'!$B$2:$H$490,MATCH(D$4,'Miljövärden urval för publ'!$B$2:$H$2,0),FALSE)),"",VLOOKUP($C34,'Miljövärden urval för publ'!$B$2:$H$490,MATCH(D$4,'Miljövärden urval för publ'!$B$2:$H$2,0),FALSE))</f>
        <v>0.132468</v>
      </c>
      <c r="E34" s="106">
        <f>IF(ISERROR(VLOOKUP($C34,'Miljövärden urval för publ'!$B$2:$H$490,MATCH(E$4,'Miljövärden urval för publ'!$B$2:$H$2,0),FALSE)),"",VLOOKUP($C34,'Miljövärden urval för publ'!$B$2:$H$490,MATCH(E$4,'Miljövärden urval för publ'!$B$2:$H$2,0),FALSE))</f>
        <v>30.808</v>
      </c>
      <c r="F34" s="106">
        <f>IF(ISERROR(VLOOKUP($C34,'Miljövärden urval för publ'!$B$2:$H$490,MATCH(F$4,'Miljövärden urval för publ'!$B$2:$H$2,0),FALSE)),"",VLOOKUP($C34,'Miljövärden urval för publ'!$B$2:$H$490,MATCH(F$4,'Miljövärden urval för publ'!$B$2:$H$2,0),FALSE))</f>
        <v>10.784700000000001</v>
      </c>
      <c r="G34" s="106">
        <f>IF(ISERROR(VLOOKUP($C34,'Miljövärden urval för publ'!$B$2:$H$490,MATCH(G$4,'Miljövärden urval för publ'!$B$2:$H$2,0),FALSE)),"",VLOOKUP($C34,'Miljövärden urval för publ'!$B$2:$H$490,MATCH(G$4,'Miljövärden urval för publ'!$B$2:$H$2,0),FALSE))</f>
        <v>1.31117E-2</v>
      </c>
    </row>
    <row r="35" spans="1:7" x14ac:dyDescent="0.25">
      <c r="A35" s="106">
        <v>32</v>
      </c>
      <c r="B35" s="106" t="str">
        <f>IF(ISERROR(INDEX('Miljövärden urval för publ'!$A$2:$AD$475,MATCH($A35,'Miljövärden urval för publ'!$U$2:$U$476,0),1)),"",INDEX('Miljövärden urval för publ'!$A$2:$AD$475,MATCH($A35,'Miljövärden urval för publ'!$U$2:$U$476,0),1))</f>
        <v>C4 Energi AB</v>
      </c>
      <c r="C35" s="106" t="str">
        <f>IF(ISERROR(INDEX('Miljövärden urval för publ'!$A$2:$AD$475,MATCH($A35,'Miljövärden urval för publ'!$U$2:$U$476,0),2)),"",INDEX('Miljövärden urval för publ'!$A$2:$AD$475,MATCH($A35,'Miljövärden urval för publ'!$U$2:$U$476,0),2))</f>
        <v>Kristianstad</v>
      </c>
      <c r="D35" s="106">
        <f>IF(ISERROR(VLOOKUP($C35,'Miljövärden urval för publ'!$B$2:$H$490,MATCH(D$4,'Miljövärden urval för publ'!$B$2:$H$2,0),FALSE)),"",VLOOKUP($C35,'Miljövärden urval för publ'!$B$2:$H$490,MATCH(D$4,'Miljövärden urval för publ'!$B$2:$H$2,0),FALSE))</f>
        <v>0.100318</v>
      </c>
      <c r="E35" s="106">
        <f>IF(ISERROR(VLOOKUP($C35,'Miljövärden urval för publ'!$B$2:$H$490,MATCH(E$4,'Miljövärden urval för publ'!$B$2:$H$2,0),FALSE)),"",VLOOKUP($C35,'Miljövärden urval för publ'!$B$2:$H$490,MATCH(E$4,'Miljövärden urval för publ'!$B$2:$H$2,0),FALSE))</f>
        <v>22.735099999999999</v>
      </c>
      <c r="F35" s="106">
        <f>IF(ISERROR(VLOOKUP($C35,'Miljövärden urval för publ'!$B$2:$H$490,MATCH(F$4,'Miljövärden urval för publ'!$B$2:$H$2,0),FALSE)),"",VLOOKUP($C35,'Miljövärden urval för publ'!$B$2:$H$490,MATCH(F$4,'Miljövärden urval för publ'!$B$2:$H$2,0),FALSE))</f>
        <v>5.8285600000000004</v>
      </c>
      <c r="G35" s="106">
        <f>IF(ISERROR(VLOOKUP($C35,'Miljövärden urval för publ'!$B$2:$H$490,MATCH(G$4,'Miljövärden urval för publ'!$B$2:$H$2,0),FALSE)),"",VLOOKUP($C35,'Miljövärden urval för publ'!$B$2:$H$490,MATCH(G$4,'Miljövärden urval för publ'!$B$2:$H$2,0),FALSE))</f>
        <v>1.68057E-2</v>
      </c>
    </row>
    <row r="36" spans="1:7" x14ac:dyDescent="0.25">
      <c r="A36" s="106">
        <v>33</v>
      </c>
      <c r="B36" s="106" t="str">
        <f>IF(ISERROR(INDEX('Miljövärden urval för publ'!$A$2:$AD$475,MATCH($A36,'Miljövärden urval för publ'!$U$2:$U$476,0),1)),"",INDEX('Miljövärden urval för publ'!$A$2:$AD$475,MATCH($A36,'Miljövärden urval för publ'!$U$2:$U$476,0),1))</f>
        <v>Dala Energi Värme AB</v>
      </c>
      <c r="C36" s="106" t="str">
        <f>IF(ISERROR(INDEX('Miljövärden urval för publ'!$A$2:$AD$475,MATCH($A36,'Miljövärden urval för publ'!$U$2:$U$476,0),2)),"",INDEX('Miljövärden urval för publ'!$A$2:$AD$475,MATCH($A36,'Miljövärden urval för publ'!$U$2:$U$476,0),2))</f>
        <v>Insjön</v>
      </c>
      <c r="D36" s="106">
        <f>IF(ISERROR(VLOOKUP($C36,'Miljövärden urval för publ'!$B$2:$H$490,MATCH(D$4,'Miljövärden urval för publ'!$B$2:$H$2,0),FALSE)),"",VLOOKUP($C36,'Miljövärden urval för publ'!$B$2:$H$490,MATCH(D$4,'Miljövärden urval för publ'!$B$2:$H$2,0),FALSE))</f>
        <v>0.17916399999999999</v>
      </c>
      <c r="E36" s="106">
        <f>IF(ISERROR(VLOOKUP($C36,'Miljövärden urval för publ'!$B$2:$H$490,MATCH(E$4,'Miljövärden urval för publ'!$B$2:$H$2,0),FALSE)),"",VLOOKUP($C36,'Miljövärden urval för publ'!$B$2:$H$490,MATCH(E$4,'Miljövärden urval för publ'!$B$2:$H$2,0),FALSE))</f>
        <v>15.828200000000001</v>
      </c>
      <c r="F36" s="106">
        <f>IF(ISERROR(VLOOKUP($C36,'Miljövärden urval för publ'!$B$2:$H$490,MATCH(F$4,'Miljövärden urval för publ'!$B$2:$H$2,0),FALSE)),"",VLOOKUP($C36,'Miljövärden urval för publ'!$B$2:$H$490,MATCH(F$4,'Miljövärden urval för publ'!$B$2:$H$2,0),FALSE))</f>
        <v>16.534500000000001</v>
      </c>
      <c r="G36" s="106">
        <f>IF(ISERROR(VLOOKUP($C36,'Miljövärden urval för publ'!$B$2:$H$490,MATCH(G$4,'Miljövärden urval för publ'!$B$2:$H$2,0),FALSE)),"",VLOOKUP($C36,'Miljövärden urval för publ'!$B$2:$H$490,MATCH(G$4,'Miljövärden urval för publ'!$B$2:$H$2,0),FALSE))</f>
        <v>1.6371199999999999E-2</v>
      </c>
    </row>
    <row r="37" spans="1:7" x14ac:dyDescent="0.25">
      <c r="A37" s="106">
        <v>34</v>
      </c>
      <c r="B37" s="106" t="str">
        <f>IF(ISERROR(INDEX('Miljövärden urval för publ'!$A$2:$AD$475,MATCH($A37,'Miljövärden urval för publ'!$U$2:$U$476,0),1)),"",INDEX('Miljövärden urval för publ'!$A$2:$AD$475,MATCH($A37,'Miljövärden urval för publ'!$U$2:$U$476,0),1))</f>
        <v>Dala Energi Värme AB</v>
      </c>
      <c r="C37" s="106" t="str">
        <f>IF(ISERROR(INDEX('Miljövärden urval för publ'!$A$2:$AD$475,MATCH($A37,'Miljövärden urval för publ'!$U$2:$U$476,0),2)),"",INDEX('Miljövärden urval för publ'!$A$2:$AD$475,MATCH($A37,'Miljövärden urval för publ'!$U$2:$U$476,0),2))</f>
        <v>Leksand</v>
      </c>
      <c r="D37" s="106">
        <f>IF(ISERROR(VLOOKUP($C37,'Miljövärden urval för publ'!$B$2:$H$490,MATCH(D$4,'Miljövärden urval för publ'!$B$2:$H$2,0),FALSE)),"",VLOOKUP($C37,'Miljövärden urval för publ'!$B$2:$H$490,MATCH(D$4,'Miljövärden urval för publ'!$B$2:$H$2,0),FALSE))</f>
        <v>8.3179900000000001E-2</v>
      </c>
      <c r="E37" s="106">
        <f>IF(ISERROR(VLOOKUP($C37,'Miljövärden urval för publ'!$B$2:$H$490,MATCH(E$4,'Miljövärden urval för publ'!$B$2:$H$2,0),FALSE)),"",VLOOKUP($C37,'Miljövärden urval för publ'!$B$2:$H$490,MATCH(E$4,'Miljövärden urval för publ'!$B$2:$H$2,0),FALSE))</f>
        <v>12.2928</v>
      </c>
      <c r="F37" s="106">
        <f>IF(ISERROR(VLOOKUP($C37,'Miljövärden urval för publ'!$B$2:$H$490,MATCH(F$4,'Miljövärden urval för publ'!$B$2:$H$2,0),FALSE)),"",VLOOKUP($C37,'Miljövärden urval för publ'!$B$2:$H$490,MATCH(F$4,'Miljövärden urval för publ'!$B$2:$H$2,0),FALSE))</f>
        <v>8.9291499999999999</v>
      </c>
      <c r="G37" s="106">
        <f>IF(ISERROR(VLOOKUP($C37,'Miljövärden urval för publ'!$B$2:$H$490,MATCH(G$4,'Miljövärden urval för publ'!$B$2:$H$2,0),FALSE)),"",VLOOKUP($C37,'Miljövärden urval för publ'!$B$2:$H$490,MATCH(G$4,'Miljövärden urval för publ'!$B$2:$H$2,0),FALSE))</f>
        <v>2.0253300000000001E-3</v>
      </c>
    </row>
    <row r="38" spans="1:7" x14ac:dyDescent="0.25">
      <c r="A38" s="106">
        <v>35</v>
      </c>
      <c r="B38" s="106" t="str">
        <f>IF(ISERROR(INDEX('Miljövärden urval för publ'!$A$2:$AD$475,MATCH($A38,'Miljövärden urval för publ'!$U$2:$U$476,0),1)),"",INDEX('Miljövärden urval för publ'!$A$2:$AD$475,MATCH($A38,'Miljövärden urval för publ'!$U$2:$U$476,0),1))</f>
        <v>Degerfors Energi AB</v>
      </c>
      <c r="C38" s="106" t="str">
        <f>IF(ISERROR(INDEX('Miljövärden urval för publ'!$A$2:$AD$475,MATCH($A38,'Miljövärden urval för publ'!$U$2:$U$476,0),2)),"",INDEX('Miljövärden urval för publ'!$A$2:$AD$475,MATCH($A38,'Miljövärden urval för publ'!$U$2:$U$476,0),2))</f>
        <v>HVC Degerfors</v>
      </c>
      <c r="D38" s="106">
        <f>IF(ISERROR(VLOOKUP($C38,'Miljövärden urval för publ'!$B$2:$H$490,MATCH(D$4,'Miljövärden urval för publ'!$B$2:$H$2,0),FALSE)),"",VLOOKUP($C38,'Miljövärden urval för publ'!$B$2:$H$490,MATCH(D$4,'Miljövärden urval för publ'!$B$2:$H$2,0),FALSE))</f>
        <v>0.18854199999999999</v>
      </c>
      <c r="E38" s="106">
        <f>IF(ISERROR(VLOOKUP($C38,'Miljövärden urval för publ'!$B$2:$H$490,MATCH(E$4,'Miljövärden urval för publ'!$B$2:$H$2,0),FALSE)),"",VLOOKUP($C38,'Miljövärden urval för publ'!$B$2:$H$490,MATCH(E$4,'Miljövärden urval för publ'!$B$2:$H$2,0),FALSE))</f>
        <v>17.9498</v>
      </c>
      <c r="F38" s="106">
        <f>IF(ISERROR(VLOOKUP($C38,'Miljövärden urval för publ'!$B$2:$H$490,MATCH(F$4,'Miljövärden urval för publ'!$B$2:$H$2,0),FALSE)),"",VLOOKUP($C38,'Miljövärden urval för publ'!$B$2:$H$490,MATCH(F$4,'Miljövärden urval för publ'!$B$2:$H$2,0),FALSE))</f>
        <v>16.8248</v>
      </c>
      <c r="G38" s="106">
        <f>IF(ISERROR(VLOOKUP($C38,'Miljövärden urval för publ'!$B$2:$H$490,MATCH(G$4,'Miljövärden urval för publ'!$B$2:$H$2,0),FALSE)),"",VLOOKUP($C38,'Miljövärden urval för publ'!$B$2:$H$490,MATCH(G$4,'Miljövärden urval för publ'!$B$2:$H$2,0),FALSE))</f>
        <v>1.6689699999999998E-2</v>
      </c>
    </row>
    <row r="39" spans="1:7" x14ac:dyDescent="0.25">
      <c r="A39" s="106">
        <v>36</v>
      </c>
      <c r="B39" s="106" t="str">
        <f>IF(ISERROR(INDEX('Miljövärden urval för publ'!$A$2:$AD$475,MATCH($A39,'Miljövärden urval för publ'!$U$2:$U$476,0),1)),"",INDEX('Miljövärden urval för publ'!$A$2:$AD$475,MATCH($A39,'Miljövärden urval för publ'!$U$2:$U$476,0),1))</f>
        <v>Degerfors Energi AB</v>
      </c>
      <c r="C39" s="106" t="str">
        <f>IF(ISERROR(INDEX('Miljövärden urval för publ'!$A$2:$AD$475,MATCH($A39,'Miljövärden urval för publ'!$U$2:$U$476,0),2)),"",INDEX('Miljövärden urval för publ'!$A$2:$AD$475,MATCH($A39,'Miljövärden urval för publ'!$U$2:$U$476,0),2))</f>
        <v>Kvarnberg</v>
      </c>
      <c r="D39" s="106">
        <f>IF(ISERROR(VLOOKUP($C39,'Miljövärden urval för publ'!$B$2:$H$490,MATCH(D$4,'Miljövärden urval för publ'!$B$2:$H$2,0),FALSE)),"",VLOOKUP($C39,'Miljövärden urval för publ'!$B$2:$H$490,MATCH(D$4,'Miljövärden urval för publ'!$B$2:$H$2,0),FALSE))</f>
        <v>0.31195400000000001</v>
      </c>
      <c r="E39" s="106">
        <f>IF(ISERROR(VLOOKUP($C39,'Miljövärden urval för publ'!$B$2:$H$490,MATCH(E$4,'Miljövärden urval för publ'!$B$2:$H$2,0),FALSE)),"",VLOOKUP($C39,'Miljövärden urval för publ'!$B$2:$H$490,MATCH(E$4,'Miljövärden urval för publ'!$B$2:$H$2,0),FALSE))</f>
        <v>45.280200000000001</v>
      </c>
      <c r="F39" s="106">
        <f>IF(ISERROR(VLOOKUP($C39,'Miljövärden urval för publ'!$B$2:$H$490,MATCH(F$4,'Miljövärden urval för publ'!$B$2:$H$2,0),FALSE)),"",VLOOKUP($C39,'Miljövärden urval för publ'!$B$2:$H$490,MATCH(F$4,'Miljövärden urval för publ'!$B$2:$H$2,0),FALSE))</f>
        <v>18.438500000000001</v>
      </c>
      <c r="G39" s="106">
        <f>IF(ISERROR(VLOOKUP($C39,'Miljövärden urval för publ'!$B$2:$H$490,MATCH(G$4,'Miljövärden urval för publ'!$B$2:$H$2,0),FALSE)),"",VLOOKUP($C39,'Miljövärden urval för publ'!$B$2:$H$490,MATCH(G$4,'Miljövärden urval för publ'!$B$2:$H$2,0),FALSE))</f>
        <v>6.6489999999999994E-2</v>
      </c>
    </row>
    <row r="40" spans="1:7" x14ac:dyDescent="0.25">
      <c r="A40" s="106">
        <v>37</v>
      </c>
      <c r="B40" s="106" t="str">
        <f>IF(ISERROR(INDEX('Miljövärden urval för publ'!$A$2:$AD$475,MATCH($A40,'Miljövärden urval för publ'!$U$2:$U$476,0),1)),"",INDEX('Miljövärden urval för publ'!$A$2:$AD$475,MATCH($A40,'Miljövärden urval för publ'!$U$2:$U$476,0),1))</f>
        <v>Degerfors Energi AB</v>
      </c>
      <c r="C40" s="106" t="str">
        <f>IF(ISERROR(INDEX('Miljövärden urval för publ'!$A$2:$AD$475,MATCH($A40,'Miljövärden urval för publ'!$U$2:$U$476,0),2)),"",INDEX('Miljövärden urval för publ'!$A$2:$AD$475,MATCH($A40,'Miljövärden urval för publ'!$U$2:$U$476,0),2))</f>
        <v>Svartå</v>
      </c>
      <c r="D40" s="106">
        <f>IF(ISERROR(VLOOKUP($C40,'Miljövärden urval för publ'!$B$2:$H$490,MATCH(D$4,'Miljövärden urval för publ'!$B$2:$H$2,0),FALSE)),"",VLOOKUP($C40,'Miljövärden urval för publ'!$B$2:$H$490,MATCH(D$4,'Miljövärden urval för publ'!$B$2:$H$2,0),FALSE))</f>
        <v>0.21163299999999999</v>
      </c>
      <c r="E40" s="106">
        <f>IF(ISERROR(VLOOKUP($C40,'Miljövärden urval för publ'!$B$2:$H$490,MATCH(E$4,'Miljövärden urval för publ'!$B$2:$H$2,0),FALSE)),"",VLOOKUP($C40,'Miljövärden urval för publ'!$B$2:$H$490,MATCH(E$4,'Miljövärden urval för publ'!$B$2:$H$2,0),FALSE))</f>
        <v>20.849699999999999</v>
      </c>
      <c r="F40" s="106">
        <f>IF(ISERROR(VLOOKUP($C40,'Miljövärden urval för publ'!$B$2:$H$490,MATCH(F$4,'Miljövärden urval för publ'!$B$2:$H$2,0),FALSE)),"",VLOOKUP($C40,'Miljövärden urval för publ'!$B$2:$H$490,MATCH(F$4,'Miljövärden urval för publ'!$B$2:$H$2,0),FALSE))</f>
        <v>17.881</v>
      </c>
      <c r="G40" s="106">
        <f>IF(ISERROR(VLOOKUP($C40,'Miljövärden urval för publ'!$B$2:$H$490,MATCH(G$4,'Miljövärden urval för publ'!$B$2:$H$2,0),FALSE)),"",VLOOKUP($C40,'Miljövärden urval för publ'!$B$2:$H$490,MATCH(G$4,'Miljövärden urval för publ'!$B$2:$H$2,0),FALSE))</f>
        <v>1.41265E-2</v>
      </c>
    </row>
    <row r="41" spans="1:7" x14ac:dyDescent="0.25">
      <c r="A41" s="106">
        <v>38</v>
      </c>
      <c r="B41" s="106" t="str">
        <f>IF(ISERROR(INDEX('Miljövärden urval för publ'!$A$2:$AD$475,MATCH($A41,'Miljövärden urval för publ'!$U$2:$U$476,0),1)),"",INDEX('Miljövärden urval för publ'!$A$2:$AD$475,MATCH($A41,'Miljövärden urval för publ'!$U$2:$U$476,0),1))</f>
        <v>Degerfors Energi AB</v>
      </c>
      <c r="C41" s="106" t="str">
        <f>IF(ISERROR(INDEX('Miljövärden urval för publ'!$A$2:$AD$475,MATCH($A41,'Miljövärden urval för publ'!$U$2:$U$476,0),2)),"",INDEX('Miljövärden urval för publ'!$A$2:$AD$475,MATCH($A41,'Miljövärden urval för publ'!$U$2:$U$476,0),2))</f>
        <v>Åtorp</v>
      </c>
      <c r="D41" s="106">
        <f>IF(ISERROR(VLOOKUP($C41,'Miljövärden urval för publ'!$B$2:$H$490,MATCH(D$4,'Miljövärden urval för publ'!$B$2:$H$2,0),FALSE)),"",VLOOKUP($C41,'Miljövärden urval för publ'!$B$2:$H$490,MATCH(D$4,'Miljövärden urval för publ'!$B$2:$H$2,0),FALSE))</f>
        <v>0.25409799999999999</v>
      </c>
      <c r="E41" s="106">
        <f>IF(ISERROR(VLOOKUP($C41,'Miljövärden urval för publ'!$B$2:$H$490,MATCH(E$4,'Miljövärden urval för publ'!$B$2:$H$2,0),FALSE)),"",VLOOKUP($C41,'Miljövärden urval för publ'!$B$2:$H$490,MATCH(E$4,'Miljövärden urval för publ'!$B$2:$H$2,0),FALSE))</f>
        <v>25.638400000000001</v>
      </c>
      <c r="F41" s="106">
        <f>IF(ISERROR(VLOOKUP($C41,'Miljövärden urval för publ'!$B$2:$H$490,MATCH(F$4,'Miljövärden urval för publ'!$B$2:$H$2,0),FALSE)),"",VLOOKUP($C41,'Miljövärden urval för publ'!$B$2:$H$490,MATCH(F$4,'Miljövärden urval för publ'!$B$2:$H$2,0),FALSE))</f>
        <v>21.2149</v>
      </c>
      <c r="G41" s="106">
        <f>IF(ISERROR(VLOOKUP($C41,'Miljövärden urval för publ'!$B$2:$H$490,MATCH(G$4,'Miljövärden urval för publ'!$B$2:$H$2,0),FALSE)),"",VLOOKUP($C41,'Miljövärden urval för publ'!$B$2:$H$490,MATCH(G$4,'Miljövärden urval för publ'!$B$2:$H$2,0),FALSE))</f>
        <v>1.6520400000000001E-2</v>
      </c>
    </row>
    <row r="42" spans="1:7" x14ac:dyDescent="0.25">
      <c r="A42" s="106">
        <v>39</v>
      </c>
      <c r="B42" s="106" t="str">
        <f>IF(ISERROR(INDEX('Miljövärden urval för publ'!$A$2:$AD$475,MATCH($A42,'Miljövärden urval för publ'!$U$2:$U$476,0),1)),"",INDEX('Miljövärden urval för publ'!$A$2:$AD$475,MATCH($A42,'Miljövärden urval för publ'!$U$2:$U$476,0),1))</f>
        <v>E.ON Värme Sverige AB</v>
      </c>
      <c r="C42" s="106" t="str">
        <f>IF(ISERROR(INDEX('Miljövärden urval för publ'!$A$2:$AD$475,MATCH($A42,'Miljövärden urval för publ'!$U$2:$U$476,0),2)),"",INDEX('Miljövärden urval för publ'!$A$2:$AD$475,MATCH($A42,'Miljövärden urval för publ'!$U$2:$U$476,0),2))</f>
        <v>Bara</v>
      </c>
      <c r="D42" s="106">
        <f>IF(ISERROR(VLOOKUP($C42,'Miljövärden urval för publ'!$B$2:$H$490,MATCH(D$4,'Miljövärden urval för publ'!$B$2:$H$2,0),FALSE)),"",VLOOKUP($C42,'Miljövärden urval för publ'!$B$2:$H$490,MATCH(D$4,'Miljövärden urval för publ'!$B$2:$H$2,0),FALSE))</f>
        <v>0.47343299999999999</v>
      </c>
      <c r="E42" s="106">
        <f>IF(ISERROR(VLOOKUP($C42,'Miljövärden urval för publ'!$B$2:$H$490,MATCH(E$4,'Miljövärden urval för publ'!$B$2:$H$2,0),FALSE)),"",VLOOKUP($C42,'Miljövärden urval för publ'!$B$2:$H$490,MATCH(E$4,'Miljövärden urval för publ'!$B$2:$H$2,0),FALSE))</f>
        <v>76.957700000000003</v>
      </c>
      <c r="F42" s="106">
        <f>IF(ISERROR(VLOOKUP($C42,'Miljövärden urval för publ'!$B$2:$H$490,MATCH(F$4,'Miljövärden urval för publ'!$B$2:$H$2,0),FALSE)),"",VLOOKUP($C42,'Miljövärden urval för publ'!$B$2:$H$490,MATCH(F$4,'Miljövärden urval för publ'!$B$2:$H$2,0),FALSE))</f>
        <v>24.1572</v>
      </c>
      <c r="G42" s="106">
        <f>IF(ISERROR(VLOOKUP($C42,'Miljövärden urval för publ'!$B$2:$H$490,MATCH(G$4,'Miljövärden urval för publ'!$B$2:$H$2,0),FALSE)),"",VLOOKUP($C42,'Miljövärden urval för publ'!$B$2:$H$490,MATCH(G$4,'Miljövärden urval för publ'!$B$2:$H$2,0),FALSE))</f>
        <v>0.26425399999999999</v>
      </c>
    </row>
    <row r="43" spans="1:7" x14ac:dyDescent="0.25">
      <c r="A43" s="106">
        <v>40</v>
      </c>
      <c r="B43" s="106" t="str">
        <f>IF(ISERROR(INDEX('Miljövärden urval för publ'!$A$2:$AD$475,MATCH($A43,'Miljövärden urval för publ'!$U$2:$U$476,0),1)),"",INDEX('Miljövärden urval för publ'!$A$2:$AD$475,MATCH($A43,'Miljövärden urval för publ'!$U$2:$U$476,0),1))</f>
        <v>E.ON Värme Sverige AB</v>
      </c>
      <c r="C43" s="106" t="str">
        <f>IF(ISERROR(INDEX('Miljövärden urval för publ'!$A$2:$AD$475,MATCH($A43,'Miljövärden urval för publ'!$U$2:$U$476,0),2)),"",INDEX('Miljövärden urval för publ'!$A$2:$AD$475,MATCH($A43,'Miljövärden urval för publ'!$U$2:$U$476,0),2))</f>
        <v>Boxholm</v>
      </c>
      <c r="D43" s="106">
        <f>IF(ISERROR(VLOOKUP($C43,'Miljövärden urval för publ'!$B$2:$H$490,MATCH(D$4,'Miljövärden urval för publ'!$B$2:$H$2,0),FALSE)),"",VLOOKUP($C43,'Miljövärden urval för publ'!$B$2:$H$490,MATCH(D$4,'Miljövärden urval för publ'!$B$2:$H$2,0),FALSE))</f>
        <v>8.1309199999999998E-2</v>
      </c>
      <c r="E43" s="106">
        <f>IF(ISERROR(VLOOKUP($C43,'Miljövärden urval för publ'!$B$2:$H$490,MATCH(E$4,'Miljövärden urval för publ'!$B$2:$H$2,0),FALSE)),"",VLOOKUP($C43,'Miljövärden urval för publ'!$B$2:$H$490,MATCH(E$4,'Miljövärden urval för publ'!$B$2:$H$2,0),FALSE))</f>
        <v>20.012699999999999</v>
      </c>
      <c r="F43" s="106">
        <f>IF(ISERROR(VLOOKUP($C43,'Miljövärden urval för publ'!$B$2:$H$490,MATCH(F$4,'Miljövärden urval för publ'!$B$2:$H$2,0),FALSE)),"",VLOOKUP($C43,'Miljövärden urval för publ'!$B$2:$H$490,MATCH(F$4,'Miljövärden urval för publ'!$B$2:$H$2,0),FALSE))</f>
        <v>7.82308</v>
      </c>
      <c r="G43" s="106">
        <f>IF(ISERROR(VLOOKUP($C43,'Miljövärden urval för publ'!$B$2:$H$490,MATCH(G$4,'Miljövärden urval för publ'!$B$2:$H$2,0),FALSE)),"",VLOOKUP($C43,'Miljövärden urval för publ'!$B$2:$H$490,MATCH(G$4,'Miljövärden urval för publ'!$B$2:$H$2,0),FALSE))</f>
        <v>1.32199E-2</v>
      </c>
    </row>
    <row r="44" spans="1:7" x14ac:dyDescent="0.25">
      <c r="A44" s="106">
        <v>41</v>
      </c>
      <c r="B44" s="106" t="str">
        <f>IF(ISERROR(INDEX('Miljövärden urval för publ'!$A$2:$AD$475,MATCH($A44,'Miljövärden urval för publ'!$U$2:$U$476,0),1)),"",INDEX('Miljövärden urval för publ'!$A$2:$AD$475,MATCH($A44,'Miljövärden urval för publ'!$U$2:$U$476,0),1))</f>
        <v>E.ON Värme Sverige AB</v>
      </c>
      <c r="C44" s="106" t="str">
        <f>IF(ISERROR(INDEX('Miljövärden urval för publ'!$A$2:$AD$475,MATCH($A44,'Miljövärden urval för publ'!$U$2:$U$476,0),2)),"",INDEX('Miljövärden urval för publ'!$A$2:$AD$475,MATCH($A44,'Miljövärden urval för publ'!$U$2:$U$476,0),2))</f>
        <v>Bro</v>
      </c>
      <c r="D44" s="106">
        <f>IF(ISERROR(VLOOKUP($C44,'Miljövärden urval för publ'!$B$2:$H$490,MATCH(D$4,'Miljövärden urval för publ'!$B$2:$H$2,0),FALSE)),"",VLOOKUP($C44,'Miljövärden urval för publ'!$B$2:$H$490,MATCH(D$4,'Miljövärden urval för publ'!$B$2:$H$2,0),FALSE))</f>
        <v>0.15493799999999999</v>
      </c>
      <c r="E44" s="106">
        <f>IF(ISERROR(VLOOKUP($C44,'Miljövärden urval för publ'!$B$2:$H$490,MATCH(E$4,'Miljövärden urval för publ'!$B$2:$H$2,0),FALSE)),"",VLOOKUP($C44,'Miljövärden urval för publ'!$B$2:$H$490,MATCH(E$4,'Miljövärden urval för publ'!$B$2:$H$2,0),FALSE))</f>
        <v>18.528400000000001</v>
      </c>
      <c r="F44" s="106">
        <f>IF(ISERROR(VLOOKUP($C44,'Miljövärden urval för publ'!$B$2:$H$490,MATCH(F$4,'Miljövärden urval för publ'!$B$2:$H$2,0),FALSE)),"",VLOOKUP($C44,'Miljövärden urval för publ'!$B$2:$H$490,MATCH(F$4,'Miljövärden urval för publ'!$B$2:$H$2,0),FALSE))</f>
        <v>6.2999700000000001</v>
      </c>
      <c r="G44" s="106">
        <f>IF(ISERROR(VLOOKUP($C44,'Miljövärden urval för publ'!$B$2:$H$490,MATCH(G$4,'Miljövärden urval för publ'!$B$2:$H$2,0),FALSE)),"",VLOOKUP($C44,'Miljövärden urval för publ'!$B$2:$H$490,MATCH(G$4,'Miljövärden urval för publ'!$B$2:$H$2,0),FALSE))</f>
        <v>1.4915599999999999E-2</v>
      </c>
    </row>
    <row r="45" spans="1:7" x14ac:dyDescent="0.25">
      <c r="A45" s="106">
        <v>42</v>
      </c>
      <c r="B45" s="106" t="str">
        <f>IF(ISERROR(INDEX('Miljövärden urval för publ'!$A$2:$AD$475,MATCH($A45,'Miljövärden urval för publ'!$U$2:$U$476,0),1)),"",INDEX('Miljövärden urval för publ'!$A$2:$AD$475,MATCH($A45,'Miljövärden urval för publ'!$U$2:$U$476,0),1))</f>
        <v>E.ON Värme Sverige AB</v>
      </c>
      <c r="C45" s="106" t="str">
        <f>IF(ISERROR(INDEX('Miljövärden urval för publ'!$A$2:$AD$475,MATCH($A45,'Miljövärden urval för publ'!$U$2:$U$476,0),2)),"",INDEX('Miljövärden urval för publ'!$A$2:$AD$475,MATCH($A45,'Miljövärden urval för publ'!$U$2:$U$476,0),2))</f>
        <v>Bålsta</v>
      </c>
      <c r="D45" s="106">
        <f>IF(ISERROR(VLOOKUP($C45,'Miljövärden urval för publ'!$B$2:$H$490,MATCH(D$4,'Miljövärden urval för publ'!$B$2:$H$2,0),FALSE)),"",VLOOKUP($C45,'Miljövärden urval för publ'!$B$2:$H$490,MATCH(D$4,'Miljövärden urval för publ'!$B$2:$H$2,0),FALSE))</f>
        <v>0.16627500000000001</v>
      </c>
      <c r="E45" s="106">
        <f>IF(ISERROR(VLOOKUP($C45,'Miljövärden urval för publ'!$B$2:$H$490,MATCH(E$4,'Miljövärden urval för publ'!$B$2:$H$2,0),FALSE)),"",VLOOKUP($C45,'Miljövärden urval för publ'!$B$2:$H$490,MATCH(E$4,'Miljövärden urval för publ'!$B$2:$H$2,0),FALSE))</f>
        <v>32.210900000000002</v>
      </c>
      <c r="F45" s="106">
        <f>IF(ISERROR(VLOOKUP($C45,'Miljövärden urval för publ'!$B$2:$H$490,MATCH(F$4,'Miljövärden urval för publ'!$B$2:$H$2,0),FALSE)),"",VLOOKUP($C45,'Miljövärden urval för publ'!$B$2:$H$490,MATCH(F$4,'Miljövärden urval för publ'!$B$2:$H$2,0),FALSE))</f>
        <v>11.4893</v>
      </c>
      <c r="G45" s="106">
        <f>IF(ISERROR(VLOOKUP($C45,'Miljövärden urval för publ'!$B$2:$H$490,MATCH(G$4,'Miljövärden urval för publ'!$B$2:$H$2,0),FALSE)),"",VLOOKUP($C45,'Miljövärden urval för publ'!$B$2:$H$490,MATCH(G$4,'Miljövärden urval för publ'!$B$2:$H$2,0),FALSE))</f>
        <v>2.54769E-2</v>
      </c>
    </row>
    <row r="46" spans="1:7" x14ac:dyDescent="0.25">
      <c r="A46" s="106">
        <v>43</v>
      </c>
      <c r="B46" s="106" t="str">
        <f>IF(ISERROR(INDEX('Miljövärden urval för publ'!$A$2:$AD$475,MATCH($A46,'Miljövärden urval för publ'!$U$2:$U$476,0),1)),"",INDEX('Miljövärden urval för publ'!$A$2:$AD$475,MATCH($A46,'Miljövärden urval för publ'!$U$2:$U$476,0),1))</f>
        <v>E.ON Värme Sverige AB</v>
      </c>
      <c r="C46" s="106" t="str">
        <f>IF(ISERROR(INDEX('Miljövärden urval för publ'!$A$2:$AD$475,MATCH($A46,'Miljövärden urval för publ'!$U$2:$U$476,0),2)),"",INDEX('Miljövärden urval för publ'!$A$2:$AD$475,MATCH($A46,'Miljövärden urval för publ'!$U$2:$U$476,0),2))</f>
        <v>Coop</v>
      </c>
      <c r="D46" s="106">
        <f>IF(ISERROR(VLOOKUP($C46,'Miljövärden urval för publ'!$B$2:$H$490,MATCH(D$4,'Miljövärden urval för publ'!$B$2:$H$2,0),FALSE)),"",VLOOKUP($C46,'Miljövärden urval för publ'!$B$2:$H$490,MATCH(D$4,'Miljövärden urval för publ'!$B$2:$H$2,0),FALSE))</f>
        <v>0.14199700000000001</v>
      </c>
      <c r="E46" s="106">
        <f>IF(ISERROR(VLOOKUP($C46,'Miljövärden urval för publ'!$B$2:$H$490,MATCH(E$4,'Miljövärden urval för publ'!$B$2:$H$2,0),FALSE)),"",VLOOKUP($C46,'Miljövärden urval för publ'!$B$2:$H$490,MATCH(E$4,'Miljövärden urval för publ'!$B$2:$H$2,0),FALSE))</f>
        <v>33.586300000000001</v>
      </c>
      <c r="F46" s="106">
        <f>IF(ISERROR(VLOOKUP($C46,'Miljövärden urval för publ'!$B$2:$H$490,MATCH(F$4,'Miljövärden urval för publ'!$B$2:$H$2,0),FALSE)),"",VLOOKUP($C46,'Miljövärden urval för publ'!$B$2:$H$490,MATCH(F$4,'Miljövärden urval för publ'!$B$2:$H$2,0),FALSE))</f>
        <v>8.1583799999999993</v>
      </c>
      <c r="G46" s="106">
        <f>IF(ISERROR(VLOOKUP($C46,'Miljövärden urval för publ'!$B$2:$H$490,MATCH(G$4,'Miljövärden urval för publ'!$B$2:$H$2,0),FALSE)),"",VLOOKUP($C46,'Miljövärden urval för publ'!$B$2:$H$490,MATCH(G$4,'Miljövärden urval för publ'!$B$2:$H$2,0),FALSE))</f>
        <v>4.5535199999999998E-2</v>
      </c>
    </row>
    <row r="47" spans="1:7" x14ac:dyDescent="0.25">
      <c r="A47" s="106">
        <v>44</v>
      </c>
      <c r="B47" s="106" t="str">
        <f>IF(ISERROR(INDEX('Miljövärden urval för publ'!$A$2:$AD$475,MATCH($A47,'Miljövärden urval för publ'!$U$2:$U$476,0),1)),"",INDEX('Miljövärden urval för publ'!$A$2:$AD$475,MATCH($A47,'Miljövärden urval för publ'!$U$2:$U$476,0),1))</f>
        <v>E.ON Värme Sverige AB</v>
      </c>
      <c r="C47" s="106" t="str">
        <f>IF(ISERROR(INDEX('Miljövärden urval för publ'!$A$2:$AD$475,MATCH($A47,'Miljövärden urval för publ'!$U$2:$U$476,0),2)),"",INDEX('Miljövärden urval för publ'!$A$2:$AD$475,MATCH($A47,'Miljövärden urval för publ'!$U$2:$U$476,0),2))</f>
        <v>HÖK</v>
      </c>
      <c r="D47" s="106">
        <f>IF(ISERROR(VLOOKUP($C47,'Miljövärden urval för publ'!$B$2:$H$490,MATCH(D$4,'Miljövärden urval för publ'!$B$2:$H$2,0),FALSE)),"",VLOOKUP($C47,'Miljövärden urval för publ'!$B$2:$H$490,MATCH(D$4,'Miljövärden urval för publ'!$B$2:$H$2,0),FALSE))</f>
        <v>0.25924999999999998</v>
      </c>
      <c r="E47" s="106">
        <f>IF(ISERROR(VLOOKUP($C47,'Miljövärden urval för publ'!$B$2:$H$490,MATCH(E$4,'Miljövärden urval för publ'!$B$2:$H$2,0),FALSE)),"",VLOOKUP($C47,'Miljövärden urval för publ'!$B$2:$H$490,MATCH(E$4,'Miljövärden urval för publ'!$B$2:$H$2,0),FALSE))</f>
        <v>81.923400000000001</v>
      </c>
      <c r="F47" s="106">
        <f>IF(ISERROR(VLOOKUP($C47,'Miljövärden urval för publ'!$B$2:$H$490,MATCH(F$4,'Miljövärden urval för publ'!$B$2:$H$2,0),FALSE)),"",VLOOKUP($C47,'Miljövärden urval för publ'!$B$2:$H$490,MATCH(F$4,'Miljövärden urval för publ'!$B$2:$H$2,0),FALSE))</f>
        <v>7.7391100000000002</v>
      </c>
      <c r="G47" s="106">
        <f>IF(ISERROR(VLOOKUP($C47,'Miljövärden urval för publ'!$B$2:$H$490,MATCH(G$4,'Miljövärden urval för publ'!$B$2:$H$2,0),FALSE)),"",VLOOKUP($C47,'Miljövärden urval för publ'!$B$2:$H$490,MATCH(G$4,'Miljövärden urval för publ'!$B$2:$H$2,0),FALSE))</f>
        <v>6.7103499999999996E-2</v>
      </c>
    </row>
    <row r="48" spans="1:7" x14ac:dyDescent="0.25">
      <c r="A48" s="106">
        <v>45</v>
      </c>
      <c r="B48" s="106" t="str">
        <f>IF(ISERROR(INDEX('Miljövärden urval för publ'!$A$2:$AD$475,MATCH($A48,'Miljövärden urval för publ'!$U$2:$U$476,0),1)),"",INDEX('Miljövärden urval för publ'!$A$2:$AD$475,MATCH($A48,'Miljövärden urval för publ'!$U$2:$U$476,0),1))</f>
        <v>E.ON Värme Sverige AB</v>
      </c>
      <c r="C48" s="106" t="str">
        <f>IF(ISERROR(INDEX('Miljövärden urval för publ'!$A$2:$AD$475,MATCH($A48,'Miljövärden urval för publ'!$U$2:$U$476,0),2)),"",INDEX('Miljövärden urval för publ'!$A$2:$AD$475,MATCH($A48,'Miljövärden urval för publ'!$U$2:$U$476,0),2))</f>
        <v>Järfälla</v>
      </c>
      <c r="D48" s="106">
        <f>IF(ISERROR(VLOOKUP($C48,'Miljövärden urval för publ'!$B$2:$H$490,MATCH(D$4,'Miljövärden urval för publ'!$B$2:$H$2,0),FALSE)),"",VLOOKUP($C48,'Miljövärden urval för publ'!$B$2:$H$490,MATCH(D$4,'Miljövärden urval för publ'!$B$2:$H$2,0),FALSE))</f>
        <v>3.02651E-2</v>
      </c>
      <c r="E48" s="106">
        <f>IF(ISERROR(VLOOKUP($C48,'Miljövärden urval för publ'!$B$2:$H$490,MATCH(E$4,'Miljövärden urval för publ'!$B$2:$H$2,0),FALSE)),"",VLOOKUP($C48,'Miljövärden urval för publ'!$B$2:$H$490,MATCH(E$4,'Miljövärden urval för publ'!$B$2:$H$2,0),FALSE))</f>
        <v>6.0278200000000002</v>
      </c>
      <c r="F48" s="106">
        <f>IF(ISERROR(VLOOKUP($C48,'Miljövärden urval för publ'!$B$2:$H$490,MATCH(F$4,'Miljövärden urval för publ'!$B$2:$H$2,0),FALSE)),"",VLOOKUP($C48,'Miljövärden urval för publ'!$B$2:$H$490,MATCH(F$4,'Miljövärden urval för publ'!$B$2:$H$2,0),FALSE))</f>
        <v>1.4448000000000001</v>
      </c>
      <c r="G48" s="106">
        <f>IF(ISERROR(VLOOKUP($C48,'Miljövärden urval för publ'!$B$2:$H$490,MATCH(G$4,'Miljövärden urval för publ'!$B$2:$H$2,0),FALSE)),"",VLOOKUP($C48,'Miljövärden urval för publ'!$B$2:$H$490,MATCH(G$4,'Miljövärden urval för publ'!$B$2:$H$2,0),FALSE))</f>
        <v>8.9745999999999992E-3</v>
      </c>
    </row>
    <row r="49" spans="1:7" x14ac:dyDescent="0.25">
      <c r="A49" s="106">
        <v>46</v>
      </c>
      <c r="B49" s="106" t="str">
        <f>IF(ISERROR(INDEX('Miljövärden urval för publ'!$A$2:$AD$475,MATCH($A49,'Miljövärden urval för publ'!$U$2:$U$476,0),1)),"",INDEX('Miljövärden urval för publ'!$A$2:$AD$475,MATCH($A49,'Miljövärden urval för publ'!$U$2:$U$476,0),1))</f>
        <v>E.ON Värme Sverige AB</v>
      </c>
      <c r="C49" s="106" t="str">
        <f>IF(ISERROR(INDEX('Miljövärden urval för publ'!$A$2:$AD$475,MATCH($A49,'Miljövärden urval för publ'!$U$2:$U$476,0),2)),"",INDEX('Miljövärden urval för publ'!$A$2:$AD$475,MATCH($A49,'Miljövärden urval för publ'!$U$2:$U$476,0),2))</f>
        <v>Kungsängen</v>
      </c>
      <c r="D49" s="106">
        <f>IF(ISERROR(VLOOKUP($C49,'Miljövärden urval för publ'!$B$2:$H$490,MATCH(D$4,'Miljövärden urval för publ'!$B$2:$H$2,0),FALSE)),"",VLOOKUP($C49,'Miljövärden urval för publ'!$B$2:$H$490,MATCH(D$4,'Miljövärden urval för publ'!$B$2:$H$2,0),FALSE))</f>
        <v>0.55308000000000002</v>
      </c>
      <c r="E49" s="106">
        <f>IF(ISERROR(VLOOKUP($C49,'Miljövärden urval för publ'!$B$2:$H$490,MATCH(E$4,'Miljövärden urval för publ'!$B$2:$H$2,0),FALSE)),"",VLOOKUP($C49,'Miljövärden urval för publ'!$B$2:$H$490,MATCH(E$4,'Miljövärden urval för publ'!$B$2:$H$2,0),FALSE))</f>
        <v>104.163</v>
      </c>
      <c r="F49" s="106">
        <f>IF(ISERROR(VLOOKUP($C49,'Miljövärden urval för publ'!$B$2:$H$490,MATCH(F$4,'Miljövärden urval för publ'!$B$2:$H$2,0),FALSE)),"",VLOOKUP($C49,'Miljövärden urval för publ'!$B$2:$H$490,MATCH(F$4,'Miljövärden urval för publ'!$B$2:$H$2,0),FALSE))</f>
        <v>7.5967700000000002</v>
      </c>
      <c r="G49" s="106">
        <f>IF(ISERROR(VLOOKUP($C49,'Miljövärden urval för publ'!$B$2:$H$490,MATCH(G$4,'Miljövärden urval för publ'!$B$2:$H$2,0),FALSE)),"",VLOOKUP($C49,'Miljövärden urval för publ'!$B$2:$H$490,MATCH(G$4,'Miljövärden urval för publ'!$B$2:$H$2,0),FALSE))</f>
        <v>0.12273000000000001</v>
      </c>
    </row>
    <row r="50" spans="1:7" x14ac:dyDescent="0.25">
      <c r="A50" s="106">
        <v>47</v>
      </c>
      <c r="B50" s="106" t="str">
        <f>IF(ISERROR(INDEX('Miljövärden urval för publ'!$A$2:$AD$475,MATCH($A50,'Miljövärden urval för publ'!$U$2:$U$476,0),1)),"",INDEX('Miljövärden urval för publ'!$A$2:$AD$475,MATCH($A50,'Miljövärden urval för publ'!$U$2:$U$476,0),1))</f>
        <v>E.ON Värme Sverige AB</v>
      </c>
      <c r="C50" s="106" t="str">
        <f>IF(ISERROR(INDEX('Miljövärden urval för publ'!$A$2:$AD$475,MATCH($A50,'Miljövärden urval för publ'!$U$2:$U$476,0),2)),"",INDEX('Miljövärden urval för publ'!$A$2:$AD$475,MATCH($A50,'Miljövärden urval för publ'!$U$2:$U$476,0),2))</f>
        <v>Malmö</v>
      </c>
      <c r="D50" s="106">
        <f>IF(ISERROR(VLOOKUP($C50,'Miljövärden urval för publ'!$B$2:$H$490,MATCH(D$4,'Miljövärden urval för publ'!$B$2:$H$2,0),FALSE)),"",VLOOKUP($C50,'Miljövärden urval för publ'!$B$2:$H$490,MATCH(D$4,'Miljövärden urval för publ'!$B$2:$H$2,0),FALSE))</f>
        <v>0.38006600000000001</v>
      </c>
      <c r="E50" s="106">
        <f>IF(ISERROR(VLOOKUP($C50,'Miljövärden urval för publ'!$B$2:$H$490,MATCH(E$4,'Miljövärden urval för publ'!$B$2:$H$2,0),FALSE)),"",VLOOKUP($C50,'Miljövärden urval för publ'!$B$2:$H$490,MATCH(E$4,'Miljövärden urval för publ'!$B$2:$H$2,0),FALSE))</f>
        <v>124.899</v>
      </c>
      <c r="F50" s="106">
        <f>IF(ISERROR(VLOOKUP($C50,'Miljövärden urval för publ'!$B$2:$H$490,MATCH(F$4,'Miljövärden urval för publ'!$B$2:$H$2,0),FALSE)),"",VLOOKUP($C50,'Miljövärden urval för publ'!$B$2:$H$490,MATCH(F$4,'Miljövärden urval för publ'!$B$2:$H$2,0),FALSE))</f>
        <v>13.8058</v>
      </c>
      <c r="G50" s="106">
        <f>IF(ISERROR(VLOOKUP($C50,'Miljövärden urval för publ'!$B$2:$H$490,MATCH(G$4,'Miljövärden urval för publ'!$B$2:$H$2,0),FALSE)),"",VLOOKUP($C50,'Miljövärden urval för publ'!$B$2:$H$490,MATCH(G$4,'Miljövärden urval för publ'!$B$2:$H$2,0),FALSE))</f>
        <v>0.31492300000000001</v>
      </c>
    </row>
    <row r="51" spans="1:7" x14ac:dyDescent="0.25">
      <c r="A51" s="106">
        <v>48</v>
      </c>
      <c r="B51" s="106" t="str">
        <f>IF(ISERROR(INDEX('Miljövärden urval för publ'!$A$2:$AD$475,MATCH($A51,'Miljövärden urval för publ'!$U$2:$U$476,0),1)),"",INDEX('Miljövärden urval för publ'!$A$2:$AD$475,MATCH($A51,'Miljövärden urval för publ'!$U$2:$U$476,0),1))</f>
        <v>E.ON Värme Sverige AB</v>
      </c>
      <c r="C51" s="106" t="str">
        <f>IF(ISERROR(INDEX('Miljövärden urval för publ'!$A$2:$AD$475,MATCH($A51,'Miljövärden urval för publ'!$U$2:$U$476,0),2)),"",INDEX('Miljövärden urval för publ'!$A$2:$AD$475,MATCH($A51,'Miljövärden urval för publ'!$U$2:$U$476,0),2))</f>
        <v>Mora</v>
      </c>
      <c r="D51" s="106">
        <f>IF(ISERROR(VLOOKUP($C51,'Miljövärden urval för publ'!$B$2:$H$490,MATCH(D$4,'Miljövärden urval för publ'!$B$2:$H$2,0),FALSE)),"",VLOOKUP($C51,'Miljövärden urval för publ'!$B$2:$H$490,MATCH(D$4,'Miljövärden urval för publ'!$B$2:$H$2,0),FALSE))</f>
        <v>0.145095</v>
      </c>
      <c r="E51" s="106">
        <f>IF(ISERROR(VLOOKUP($C51,'Miljövärden urval för publ'!$B$2:$H$490,MATCH(E$4,'Miljövärden urval för publ'!$B$2:$H$2,0),FALSE)),"",VLOOKUP($C51,'Miljövärden urval för publ'!$B$2:$H$490,MATCH(E$4,'Miljövärden urval för publ'!$B$2:$H$2,0),FALSE))</f>
        <v>87.513000000000005</v>
      </c>
      <c r="F51" s="106">
        <f>IF(ISERROR(VLOOKUP($C51,'Miljövärden urval för publ'!$B$2:$H$490,MATCH(F$4,'Miljövärden urval för publ'!$B$2:$H$2,0),FALSE)),"",VLOOKUP($C51,'Miljövärden urval för publ'!$B$2:$H$490,MATCH(F$4,'Miljövärden urval för publ'!$B$2:$H$2,0),FALSE))</f>
        <v>6.9203599999999996</v>
      </c>
      <c r="G51" s="106">
        <f>IF(ISERROR(VLOOKUP($C51,'Miljövärden urval för publ'!$B$2:$H$490,MATCH(G$4,'Miljövärden urval för publ'!$B$2:$H$2,0),FALSE)),"",VLOOKUP($C51,'Miljövärden urval för publ'!$B$2:$H$490,MATCH(G$4,'Miljövärden urval för publ'!$B$2:$H$2,0),FALSE))</f>
        <v>3.1830299999999999E-2</v>
      </c>
    </row>
    <row r="52" spans="1:7" x14ac:dyDescent="0.25">
      <c r="A52" s="106">
        <v>49</v>
      </c>
      <c r="B52" s="106" t="str">
        <f>IF(ISERROR(INDEX('Miljövärden urval för publ'!$A$2:$AD$475,MATCH($A52,'Miljövärden urval för publ'!$U$2:$U$476,0),1)),"",INDEX('Miljövärden urval för publ'!$A$2:$AD$475,MATCH($A52,'Miljövärden urval för publ'!$U$2:$U$476,0),1))</f>
        <v>E.ON Värme Sverige AB</v>
      </c>
      <c r="C52" s="106" t="str">
        <f>IF(ISERROR(INDEX('Miljövärden urval för publ'!$A$2:$AD$475,MATCH($A52,'Miljövärden urval för publ'!$U$2:$U$476,0),2)),"",INDEX('Miljövärden urval för publ'!$A$2:$AD$475,MATCH($A52,'Miljövärden urval för publ'!$U$2:$U$476,0),2))</f>
        <v>Norrköping - Söderköping</v>
      </c>
      <c r="D52" s="106">
        <f>IF(ISERROR(VLOOKUP($C52,'Miljövärden urval för publ'!$B$2:$H$490,MATCH(D$4,'Miljövärden urval för publ'!$B$2:$H$2,0),FALSE)),"",VLOOKUP($C52,'Miljövärden urval för publ'!$B$2:$H$490,MATCH(D$4,'Miljövärden urval för publ'!$B$2:$H$2,0),FALSE))</f>
        <v>0.31329600000000002</v>
      </c>
      <c r="E52" s="106">
        <f>IF(ISERROR(VLOOKUP($C52,'Miljövärden urval för publ'!$B$2:$H$490,MATCH(E$4,'Miljövärden urval för publ'!$B$2:$H$2,0),FALSE)),"",VLOOKUP($C52,'Miljövärden urval för publ'!$B$2:$H$490,MATCH(E$4,'Miljövärden urval för publ'!$B$2:$H$2,0),FALSE))</f>
        <v>141.124</v>
      </c>
      <c r="F52" s="106">
        <f>IF(ISERROR(VLOOKUP($C52,'Miljövärden urval för publ'!$B$2:$H$490,MATCH(F$4,'Miljövärden urval för publ'!$B$2:$H$2,0),FALSE)),"",VLOOKUP($C52,'Miljövärden urval för publ'!$B$2:$H$490,MATCH(F$4,'Miljövärden urval för publ'!$B$2:$H$2,0),FALSE))</f>
        <v>5.47654</v>
      </c>
      <c r="G52" s="106">
        <f>IF(ISERROR(VLOOKUP($C52,'Miljövärden urval för publ'!$B$2:$H$490,MATCH(G$4,'Miljövärden urval för publ'!$B$2:$H$2,0),FALSE)),"",VLOOKUP($C52,'Miljövärden urval för publ'!$B$2:$H$490,MATCH(G$4,'Miljövärden urval för publ'!$B$2:$H$2,0),FALSE))</f>
        <v>0.103353</v>
      </c>
    </row>
    <row r="53" spans="1:7" x14ac:dyDescent="0.25">
      <c r="A53" s="106">
        <v>50</v>
      </c>
      <c r="B53" s="106" t="str">
        <f>IF(ISERROR(INDEX('Miljövärden urval för publ'!$A$2:$AD$475,MATCH($A53,'Miljövärden urval för publ'!$U$2:$U$476,0),1)),"",INDEX('Miljövärden urval för publ'!$A$2:$AD$475,MATCH($A53,'Miljövärden urval för publ'!$U$2:$U$476,0),1))</f>
        <v>E.ON Värme Sverige AB</v>
      </c>
      <c r="C53" s="106" t="str">
        <f>IF(ISERROR(INDEX('Miljövärden urval för publ'!$A$2:$AD$475,MATCH($A53,'Miljövärden urval för publ'!$U$2:$U$476,0),2)),"",INDEX('Miljövärden urval för publ'!$A$2:$AD$475,MATCH($A53,'Miljövärden urval för publ'!$U$2:$U$476,0),2))</f>
        <v>Orsa</v>
      </c>
      <c r="D53" s="106">
        <f>IF(ISERROR(VLOOKUP($C53,'Miljövärden urval för publ'!$B$2:$H$490,MATCH(D$4,'Miljövärden urval för publ'!$B$2:$H$2,0),FALSE)),"",VLOOKUP($C53,'Miljövärden urval för publ'!$B$2:$H$490,MATCH(D$4,'Miljövärden urval för publ'!$B$2:$H$2,0),FALSE))</f>
        <v>0.13785700000000001</v>
      </c>
      <c r="E53" s="106">
        <f>IF(ISERROR(VLOOKUP($C53,'Miljövärden urval för publ'!$B$2:$H$490,MATCH(E$4,'Miljövärden urval för publ'!$B$2:$H$2,0),FALSE)),"",VLOOKUP($C53,'Miljövärden urval för publ'!$B$2:$H$490,MATCH(E$4,'Miljövärden urval för publ'!$B$2:$H$2,0),FALSE))</f>
        <v>24.020199999999999</v>
      </c>
      <c r="F53" s="106">
        <f>IF(ISERROR(VLOOKUP($C53,'Miljövärden urval för publ'!$B$2:$H$490,MATCH(F$4,'Miljövärden urval för publ'!$B$2:$H$2,0),FALSE)),"",VLOOKUP($C53,'Miljövärden urval för publ'!$B$2:$H$490,MATCH(F$4,'Miljövärden urval för publ'!$B$2:$H$2,0),FALSE))</f>
        <v>10.0092</v>
      </c>
      <c r="G53" s="106">
        <f>IF(ISERROR(VLOOKUP($C53,'Miljövärden urval för publ'!$B$2:$H$490,MATCH(G$4,'Miljövärden urval för publ'!$B$2:$H$2,0),FALSE)),"",VLOOKUP($C53,'Miljövärden urval för publ'!$B$2:$H$490,MATCH(G$4,'Miljövärden urval för publ'!$B$2:$H$2,0),FALSE))</f>
        <v>1.73612E-2</v>
      </c>
    </row>
    <row r="54" spans="1:7" x14ac:dyDescent="0.25">
      <c r="A54" s="106">
        <v>51</v>
      </c>
      <c r="B54" s="106" t="str">
        <f>IF(ISERROR(INDEX('Miljövärden urval för publ'!$A$2:$AD$475,MATCH($A54,'Miljövärden urval för publ'!$U$2:$U$476,0),1)),"",INDEX('Miljövärden urval för publ'!$A$2:$AD$475,MATCH($A54,'Miljövärden urval för publ'!$U$2:$U$476,0),1))</f>
        <v>E.ON Värme Sverige AB</v>
      </c>
      <c r="C54" s="106" t="str">
        <f>IF(ISERROR(INDEX('Miljövärden urval för publ'!$A$2:$AD$475,MATCH($A54,'Miljövärden urval för publ'!$U$2:$U$476,0),2)),"",INDEX('Miljövärden urval för publ'!$A$2:$AD$475,MATCH($A54,'Miljövärden urval för publ'!$U$2:$U$476,0),2))</f>
        <v>Sollefteå</v>
      </c>
      <c r="D54" s="106">
        <f>IF(ISERROR(VLOOKUP($C54,'Miljövärden urval för publ'!$B$2:$H$490,MATCH(D$4,'Miljövärden urval för publ'!$B$2:$H$2,0),FALSE)),"",VLOOKUP($C54,'Miljövärden urval för publ'!$B$2:$H$490,MATCH(D$4,'Miljövärden urval för publ'!$B$2:$H$2,0),FALSE))</f>
        <v>0.110786</v>
      </c>
      <c r="E54" s="106">
        <f>IF(ISERROR(VLOOKUP($C54,'Miljövärden urval för publ'!$B$2:$H$490,MATCH(E$4,'Miljövärden urval för publ'!$B$2:$H$2,0),FALSE)),"",VLOOKUP($C54,'Miljövärden urval för publ'!$B$2:$H$490,MATCH(E$4,'Miljövärden urval för publ'!$B$2:$H$2,0),FALSE))</f>
        <v>26.052399999999999</v>
      </c>
      <c r="F54" s="106">
        <f>IF(ISERROR(VLOOKUP($C54,'Miljövärden urval för publ'!$B$2:$H$490,MATCH(F$4,'Miljövärden urval för publ'!$B$2:$H$2,0),FALSE)),"",VLOOKUP($C54,'Miljövärden urval för publ'!$B$2:$H$490,MATCH(F$4,'Miljövärden urval för publ'!$B$2:$H$2,0),FALSE))</f>
        <v>7.7992299999999997</v>
      </c>
      <c r="G54" s="106">
        <f>IF(ISERROR(VLOOKUP($C54,'Miljövärden urval för publ'!$B$2:$H$490,MATCH(G$4,'Miljövärden urval för publ'!$B$2:$H$2,0),FALSE)),"",VLOOKUP($C54,'Miljövärden urval för publ'!$B$2:$H$490,MATCH(G$4,'Miljövärden urval för publ'!$B$2:$H$2,0),FALSE))</f>
        <v>1.96974E-2</v>
      </c>
    </row>
    <row r="55" spans="1:7" x14ac:dyDescent="0.25">
      <c r="A55" s="106">
        <v>52</v>
      </c>
      <c r="B55" s="106" t="str">
        <f>IF(ISERROR(INDEX('Miljövärden urval för publ'!$A$2:$AD$475,MATCH($A55,'Miljövärden urval för publ'!$U$2:$U$476,0),1)),"",INDEX('Miljövärden urval för publ'!$A$2:$AD$475,MATCH($A55,'Miljövärden urval för publ'!$U$2:$U$476,0),1))</f>
        <v>E.ON Värme Sverige AB</v>
      </c>
      <c r="C55" s="106" t="str">
        <f>IF(ISERROR(INDEX('Miljövärden urval för publ'!$A$2:$AD$475,MATCH($A55,'Miljövärden urval för publ'!$U$2:$U$476,0),2)),"",INDEX('Miljövärden urval för publ'!$A$2:$AD$475,MATCH($A55,'Miljövärden urval för publ'!$U$2:$U$476,0),2))</f>
        <v>Staffanstorp</v>
      </c>
      <c r="D55" s="106">
        <f>IF(ISERROR(VLOOKUP($C55,'Miljövärden urval för publ'!$B$2:$H$490,MATCH(D$4,'Miljövärden urval för publ'!$B$2:$H$2,0),FALSE)),"",VLOOKUP($C55,'Miljövärden urval för publ'!$B$2:$H$490,MATCH(D$4,'Miljövärden urval för publ'!$B$2:$H$2,0),FALSE))</f>
        <v>0.17561599999999999</v>
      </c>
      <c r="E55" s="106">
        <f>IF(ISERROR(VLOOKUP($C55,'Miljövärden urval för publ'!$B$2:$H$490,MATCH(E$4,'Miljövärden urval för publ'!$B$2:$H$2,0),FALSE)),"",VLOOKUP($C55,'Miljövärden urval för publ'!$B$2:$H$490,MATCH(E$4,'Miljövärden urval för publ'!$B$2:$H$2,0),FALSE))</f>
        <v>37.337800000000001</v>
      </c>
      <c r="F55" s="106">
        <f>IF(ISERROR(VLOOKUP($C55,'Miljövärden urval för publ'!$B$2:$H$490,MATCH(F$4,'Miljövärden urval för publ'!$B$2:$H$2,0),FALSE)),"",VLOOKUP($C55,'Miljövärden urval för publ'!$B$2:$H$490,MATCH(F$4,'Miljövärden urval för publ'!$B$2:$H$2,0),FALSE))</f>
        <v>9.2792999999999992</v>
      </c>
      <c r="G55" s="106">
        <f>IF(ISERROR(VLOOKUP($C55,'Miljövärden urval för publ'!$B$2:$H$490,MATCH(G$4,'Miljövärden urval för publ'!$B$2:$H$2,0),FALSE)),"",VLOOKUP($C55,'Miljövärden urval för publ'!$B$2:$H$490,MATCH(G$4,'Miljövärden urval för publ'!$B$2:$H$2,0),FALSE))</f>
        <v>8.1916500000000003E-2</v>
      </c>
    </row>
    <row r="56" spans="1:7" x14ac:dyDescent="0.25">
      <c r="A56" s="106">
        <v>53</v>
      </c>
      <c r="B56" s="106" t="str">
        <f>IF(ISERROR(INDEX('Miljövärden urval för publ'!$A$2:$AD$475,MATCH($A56,'Miljövärden urval för publ'!$U$2:$U$476,0),1)),"",INDEX('Miljövärden urval för publ'!$A$2:$AD$475,MATCH($A56,'Miljövärden urval för publ'!$U$2:$U$476,0),1))</f>
        <v>E.ON Värme Sverige AB</v>
      </c>
      <c r="C56" s="106" t="str">
        <f>IF(ISERROR(INDEX('Miljövärden urval för publ'!$A$2:$AD$475,MATCH($A56,'Miljövärden urval för publ'!$U$2:$U$476,0),2)),"",INDEX('Miljövärden urval för publ'!$A$2:$AD$475,MATCH($A56,'Miljövärden urval för publ'!$U$2:$U$476,0),2))</f>
        <v>Timrå</v>
      </c>
      <c r="D56" s="106">
        <f>IF(ISERROR(VLOOKUP($C56,'Miljövärden urval för publ'!$B$2:$H$490,MATCH(D$4,'Miljövärden urval för publ'!$B$2:$H$2,0),FALSE)),"",VLOOKUP($C56,'Miljövärden urval för publ'!$B$2:$H$490,MATCH(D$4,'Miljövärden urval för publ'!$B$2:$H$2,0),FALSE))</f>
        <v>9.20435E-2</v>
      </c>
      <c r="E56" s="106">
        <f>IF(ISERROR(VLOOKUP($C56,'Miljövärden urval för publ'!$B$2:$H$490,MATCH(E$4,'Miljövärden urval för publ'!$B$2:$H$2,0),FALSE)),"",VLOOKUP($C56,'Miljövärden urval för publ'!$B$2:$H$490,MATCH(E$4,'Miljövärden urval för publ'!$B$2:$H$2,0),FALSE))</f>
        <v>19.661799999999999</v>
      </c>
      <c r="F56" s="106">
        <f>IF(ISERROR(VLOOKUP($C56,'Miljövärden urval för publ'!$B$2:$H$490,MATCH(F$4,'Miljövärden urval för publ'!$B$2:$H$2,0),FALSE)),"",VLOOKUP($C56,'Miljövärden urval för publ'!$B$2:$H$490,MATCH(F$4,'Miljövärden urval för publ'!$B$2:$H$2,0),FALSE))</f>
        <v>0.408219</v>
      </c>
      <c r="G56" s="106">
        <f>IF(ISERROR(VLOOKUP($C56,'Miljövärden urval för publ'!$B$2:$H$490,MATCH(G$4,'Miljövärden urval för publ'!$B$2:$H$2,0),FALSE)),"",VLOOKUP($C56,'Miljövärden urval för publ'!$B$2:$H$490,MATCH(G$4,'Miljövärden urval för publ'!$B$2:$H$2,0),FALSE))</f>
        <v>2.9240800000000001E-2</v>
      </c>
    </row>
    <row r="57" spans="1:7" x14ac:dyDescent="0.25">
      <c r="A57" s="106">
        <v>54</v>
      </c>
      <c r="B57" s="106" t="str">
        <f>IF(ISERROR(INDEX('Miljövärden urval för publ'!$A$2:$AD$475,MATCH($A57,'Miljövärden urval för publ'!$U$2:$U$476,0),1)),"",INDEX('Miljövärden urval för publ'!$A$2:$AD$475,MATCH($A57,'Miljövärden urval för publ'!$U$2:$U$476,0),1))</f>
        <v>E.ON Värme Sverige AB</v>
      </c>
      <c r="C57" s="106" t="str">
        <f>IF(ISERROR(INDEX('Miljövärden urval för publ'!$A$2:$AD$475,MATCH($A57,'Miljövärden urval för publ'!$U$2:$U$476,0),2)),"",INDEX('Miljövärden urval för publ'!$A$2:$AD$475,MATCH($A57,'Miljövärden urval för publ'!$U$2:$U$476,0),2))</f>
        <v>Täby E.ON.</v>
      </c>
      <c r="D57" s="106">
        <f>IF(ISERROR(VLOOKUP($C57,'Miljövärden urval för publ'!$B$2:$H$490,MATCH(D$4,'Miljövärden urval för publ'!$B$2:$H$2,0),FALSE)),"",VLOOKUP($C57,'Miljövärden urval för publ'!$B$2:$H$490,MATCH(D$4,'Miljövärden urval för publ'!$B$2:$H$2,0),FALSE))</f>
        <v>0.29283599999999999</v>
      </c>
      <c r="E57" s="106">
        <f>IF(ISERROR(VLOOKUP($C57,'Miljövärden urval för publ'!$B$2:$H$490,MATCH(E$4,'Miljövärden urval för publ'!$B$2:$H$2,0),FALSE)),"",VLOOKUP($C57,'Miljövärden urval för publ'!$B$2:$H$490,MATCH(E$4,'Miljövärden urval för publ'!$B$2:$H$2,0),FALSE))</f>
        <v>44.709699999999998</v>
      </c>
      <c r="F57" s="106">
        <f>IF(ISERROR(VLOOKUP($C57,'Miljövärden urval för publ'!$B$2:$H$490,MATCH(F$4,'Miljövärden urval för publ'!$B$2:$H$2,0),FALSE)),"",VLOOKUP($C57,'Miljövärden urval för publ'!$B$2:$H$490,MATCH(F$4,'Miljövärden urval för publ'!$B$2:$H$2,0),FALSE))</f>
        <v>16.618600000000001</v>
      </c>
      <c r="G57" s="106">
        <f>IF(ISERROR(VLOOKUP($C57,'Miljövärden urval för publ'!$B$2:$H$490,MATCH(G$4,'Miljövärden urval för publ'!$B$2:$H$2,0),FALSE)),"",VLOOKUP($C57,'Miljövärden urval för publ'!$B$2:$H$490,MATCH(G$4,'Miljövärden urval för publ'!$B$2:$H$2,0),FALSE))</f>
        <v>8.3124900000000002E-2</v>
      </c>
    </row>
    <row r="58" spans="1:7" x14ac:dyDescent="0.25">
      <c r="A58" s="106">
        <v>55</v>
      </c>
      <c r="B58" s="106" t="str">
        <f>IF(ISERROR(INDEX('Miljövärden urval för publ'!$A$2:$AD$475,MATCH($A58,'Miljövärden urval för publ'!$U$2:$U$476,0),1)),"",INDEX('Miljövärden urval för publ'!$A$2:$AD$475,MATCH($A58,'Miljövärden urval för publ'!$U$2:$U$476,0),1))</f>
        <v>E.ON Värme Sverige AB</v>
      </c>
      <c r="C58" s="106" t="str">
        <f>IF(ISERROR(INDEX('Miljövärden urval för publ'!$A$2:$AD$475,MATCH($A58,'Miljövärden urval för publ'!$U$2:$U$476,0),2)),"",INDEX('Miljövärden urval för publ'!$A$2:$AD$475,MATCH($A58,'Miljövärden urval för publ'!$U$2:$U$476,0),2))</f>
        <v>Vallentuna</v>
      </c>
      <c r="D58" s="106">
        <f>IF(ISERROR(VLOOKUP($C58,'Miljövärden urval för publ'!$B$2:$H$490,MATCH(D$4,'Miljövärden urval för publ'!$B$2:$H$2,0),FALSE)),"",VLOOKUP($C58,'Miljövärden urval för publ'!$B$2:$H$490,MATCH(D$4,'Miljövärden urval för publ'!$B$2:$H$2,0),FALSE))</f>
        <v>0.50156800000000001</v>
      </c>
      <c r="E58" s="106">
        <f>IF(ISERROR(VLOOKUP($C58,'Miljövärden urval för publ'!$B$2:$H$490,MATCH(E$4,'Miljövärden urval för publ'!$B$2:$H$2,0),FALSE)),"",VLOOKUP($C58,'Miljövärden urval för publ'!$B$2:$H$490,MATCH(E$4,'Miljövärden urval för publ'!$B$2:$H$2,0),FALSE))</f>
        <v>104.941</v>
      </c>
      <c r="F58" s="106">
        <f>IF(ISERROR(VLOOKUP($C58,'Miljövärden urval för publ'!$B$2:$H$490,MATCH(F$4,'Miljövärden urval för publ'!$B$2:$H$2,0),FALSE)),"",VLOOKUP($C58,'Miljövärden urval för publ'!$B$2:$H$490,MATCH(F$4,'Miljövärden urval för publ'!$B$2:$H$2,0),FALSE))</f>
        <v>5.1393899999999997</v>
      </c>
      <c r="G58" s="106">
        <f>IF(ISERROR(VLOOKUP($C58,'Miljövärden urval för publ'!$B$2:$H$490,MATCH(G$4,'Miljövärden urval för publ'!$B$2:$H$2,0),FALSE)),"",VLOOKUP($C58,'Miljövärden urval för publ'!$B$2:$H$490,MATCH(G$4,'Miljövärden urval för publ'!$B$2:$H$2,0),FALSE))</f>
        <v>0.11086799999999999</v>
      </c>
    </row>
    <row r="59" spans="1:7" x14ac:dyDescent="0.25">
      <c r="A59" s="106">
        <v>56</v>
      </c>
      <c r="B59" s="106" t="str">
        <f>IF(ISERROR(INDEX('Miljövärden urval för publ'!$A$2:$AD$475,MATCH($A59,'Miljövärden urval för publ'!$U$2:$U$476,0),1)),"",INDEX('Miljövärden urval för publ'!$A$2:$AD$475,MATCH($A59,'Miljövärden urval för publ'!$U$2:$U$476,0),1))</f>
        <v>E.ON Värme Sverige AB</v>
      </c>
      <c r="C59" s="106" t="str">
        <f>IF(ISERROR(INDEX('Miljövärden urval för publ'!$A$2:$AD$475,MATCH($A59,'Miljövärden urval för publ'!$U$2:$U$476,0),2)),"",INDEX('Miljövärden urval för publ'!$A$2:$AD$475,MATCH($A59,'Miljövärden urval för publ'!$U$2:$U$476,0),2))</f>
        <v>Vaxholm</v>
      </c>
      <c r="D59" s="106">
        <f>IF(ISERROR(VLOOKUP($C59,'Miljövärden urval för publ'!$B$2:$H$490,MATCH(D$4,'Miljövärden urval för publ'!$B$2:$H$2,0),FALSE)),"",VLOOKUP($C59,'Miljövärden urval för publ'!$B$2:$H$490,MATCH(D$4,'Miljövärden urval för publ'!$B$2:$H$2,0),FALSE))</f>
        <v>0.13863800000000001</v>
      </c>
      <c r="E59" s="106">
        <f>IF(ISERROR(VLOOKUP($C59,'Miljövärden urval för publ'!$B$2:$H$490,MATCH(E$4,'Miljövärden urval för publ'!$B$2:$H$2,0),FALSE)),"",VLOOKUP($C59,'Miljövärden urval för publ'!$B$2:$H$490,MATCH(E$4,'Miljövärden urval för publ'!$B$2:$H$2,0),FALSE))</f>
        <v>32.8108</v>
      </c>
      <c r="F59" s="106">
        <f>IF(ISERROR(VLOOKUP($C59,'Miljövärden urval för publ'!$B$2:$H$490,MATCH(F$4,'Miljövärden urval för publ'!$B$2:$H$2,0),FALSE)),"",VLOOKUP($C59,'Miljövärden urval för publ'!$B$2:$H$490,MATCH(F$4,'Miljövärden urval för publ'!$B$2:$H$2,0),FALSE))</f>
        <v>8.2471599999999992</v>
      </c>
      <c r="G59" s="106">
        <f>IF(ISERROR(VLOOKUP($C59,'Miljövärden urval för publ'!$B$2:$H$490,MATCH(G$4,'Miljövärden urval för publ'!$B$2:$H$2,0),FALSE)),"",VLOOKUP($C59,'Miljövärden urval för publ'!$B$2:$H$490,MATCH(G$4,'Miljövärden urval för publ'!$B$2:$H$2,0),FALSE))</f>
        <v>4.1545199999999997E-2</v>
      </c>
    </row>
    <row r="60" spans="1:7" x14ac:dyDescent="0.25">
      <c r="A60" s="106">
        <v>57</v>
      </c>
      <c r="B60" s="106" t="str">
        <f>IF(ISERROR(INDEX('Miljövärden urval för publ'!$A$2:$AD$475,MATCH($A60,'Miljövärden urval för publ'!$U$2:$U$476,0),1)),"",INDEX('Miljövärden urval för publ'!$A$2:$AD$475,MATCH($A60,'Miljövärden urval för publ'!$U$2:$U$476,0),1))</f>
        <v>E.ON Värme Sverige AB</v>
      </c>
      <c r="C60" s="106" t="str">
        <f>IF(ISERROR(INDEX('Miljövärden urval för publ'!$A$2:$AD$475,MATCH($A60,'Miljövärden urval för publ'!$U$2:$U$476,0),2)),"",INDEX('Miljövärden urval för publ'!$A$2:$AD$475,MATCH($A60,'Miljövärden urval för publ'!$U$2:$U$476,0),2))</f>
        <v>Vännäsby</v>
      </c>
      <c r="D60" s="106">
        <f>IF(ISERROR(VLOOKUP($C60,'Miljövärden urval för publ'!$B$2:$H$490,MATCH(D$4,'Miljövärden urval för publ'!$B$2:$H$2,0),FALSE)),"",VLOOKUP($C60,'Miljövärden urval för publ'!$B$2:$H$490,MATCH(D$4,'Miljövärden urval för publ'!$B$2:$H$2,0),FALSE))</f>
        <v>0.30725599999999997</v>
      </c>
      <c r="E60" s="106">
        <f>IF(ISERROR(VLOOKUP($C60,'Miljövärden urval för publ'!$B$2:$H$490,MATCH(E$4,'Miljövärden urval för publ'!$B$2:$H$2,0),FALSE)),"",VLOOKUP($C60,'Miljövärden urval för publ'!$B$2:$H$490,MATCH(E$4,'Miljövärden urval för publ'!$B$2:$H$2,0),FALSE))</f>
        <v>74.568399999999997</v>
      </c>
      <c r="F60" s="106">
        <f>IF(ISERROR(VLOOKUP($C60,'Miljövärden urval för publ'!$B$2:$H$490,MATCH(F$4,'Miljövärden urval för publ'!$B$2:$H$2,0),FALSE)),"",VLOOKUP($C60,'Miljövärden urval för publ'!$B$2:$H$490,MATCH(F$4,'Miljövärden urval för publ'!$B$2:$H$2,0),FALSE))</f>
        <v>14.527100000000001</v>
      </c>
      <c r="G60" s="106">
        <f>IF(ISERROR(VLOOKUP($C60,'Miljövärden urval för publ'!$B$2:$H$490,MATCH(G$4,'Miljövärden urval för publ'!$B$2:$H$2,0),FALSE)),"",VLOOKUP($C60,'Miljövärden urval för publ'!$B$2:$H$490,MATCH(G$4,'Miljövärden urval för publ'!$B$2:$H$2,0),FALSE))</f>
        <v>0.10539</v>
      </c>
    </row>
    <row r="61" spans="1:7" x14ac:dyDescent="0.25">
      <c r="A61" s="106">
        <v>58</v>
      </c>
      <c r="B61" s="106" t="str">
        <f>IF(ISERROR(INDEX('Miljövärden urval för publ'!$A$2:$AD$475,MATCH($A61,'Miljövärden urval för publ'!$U$2:$U$476,0),1)),"",INDEX('Miljövärden urval för publ'!$A$2:$AD$475,MATCH($A61,'Miljövärden urval för publ'!$U$2:$U$476,0),1))</f>
        <v>E.ON Värme Sverige AB</v>
      </c>
      <c r="C61" s="106" t="str">
        <f>IF(ISERROR(INDEX('Miljövärden urval för publ'!$A$2:$AD$475,MATCH($A61,'Miljövärden urval för publ'!$U$2:$U$476,0),2)),"",INDEX('Miljövärden urval för publ'!$A$2:$AD$475,MATCH($A61,'Miljövärden urval för publ'!$U$2:$U$476,0),2))</f>
        <v>Älmhult</v>
      </c>
      <c r="D61" s="106">
        <f>IF(ISERROR(VLOOKUP($C61,'Miljövärden urval för publ'!$B$2:$H$490,MATCH(D$4,'Miljövärden urval för publ'!$B$2:$H$2,0),FALSE)),"",VLOOKUP($C61,'Miljövärden urval för publ'!$B$2:$H$490,MATCH(D$4,'Miljövärden urval för publ'!$B$2:$H$2,0),FALSE))</f>
        <v>0.112021</v>
      </c>
      <c r="E61" s="106">
        <f>IF(ISERROR(VLOOKUP($C61,'Miljövärden urval för publ'!$B$2:$H$490,MATCH(E$4,'Miljövärden urval för publ'!$B$2:$H$2,0),FALSE)),"",VLOOKUP($C61,'Miljövärden urval för publ'!$B$2:$H$490,MATCH(E$4,'Miljövärden urval för publ'!$B$2:$H$2,0),FALSE))</f>
        <v>25.1248</v>
      </c>
      <c r="F61" s="106">
        <f>IF(ISERROR(VLOOKUP($C61,'Miljövärden urval för publ'!$B$2:$H$490,MATCH(F$4,'Miljövärden urval för publ'!$B$2:$H$2,0),FALSE)),"",VLOOKUP($C61,'Miljövärden urval för publ'!$B$2:$H$490,MATCH(F$4,'Miljövärden urval för publ'!$B$2:$H$2,0),FALSE))</f>
        <v>8.3155599999999996</v>
      </c>
      <c r="G61" s="106">
        <f>IF(ISERROR(VLOOKUP($C61,'Miljövärden urval för publ'!$B$2:$H$490,MATCH(G$4,'Miljövärden urval för publ'!$B$2:$H$2,0),FALSE)),"",VLOOKUP($C61,'Miljövärden urval för publ'!$B$2:$H$490,MATCH(G$4,'Miljövärden urval för publ'!$B$2:$H$2,0),FALSE))</f>
        <v>3.0271099999999999E-2</v>
      </c>
    </row>
    <row r="62" spans="1:7" x14ac:dyDescent="0.25">
      <c r="A62" s="106">
        <v>59</v>
      </c>
      <c r="B62" s="106" t="str">
        <f>IF(ISERROR(INDEX('Miljövärden urval för publ'!$A$2:$AD$475,MATCH($A62,'Miljövärden urval för publ'!$U$2:$U$476,0),1)),"",INDEX('Miljövärden urval för publ'!$A$2:$AD$475,MATCH($A62,'Miljövärden urval för publ'!$U$2:$U$476,0),1))</f>
        <v>E.ON Värme Sverige AB</v>
      </c>
      <c r="C62" s="106" t="str">
        <f>IF(ISERROR(INDEX('Miljövärden urval för publ'!$A$2:$AD$475,MATCH($A62,'Miljövärden urval för publ'!$U$2:$U$476,0),2)),"",INDEX('Miljövärden urval för publ'!$A$2:$AD$475,MATCH($A62,'Miljövärden urval för publ'!$U$2:$U$476,0),2))</f>
        <v>Österåker</v>
      </c>
      <c r="D62" s="106">
        <f>IF(ISERROR(VLOOKUP($C62,'Miljövärden urval för publ'!$B$2:$H$490,MATCH(D$4,'Miljövärden urval för publ'!$B$2:$H$2,0),FALSE)),"",VLOOKUP($C62,'Miljövärden urval för publ'!$B$2:$H$490,MATCH(D$4,'Miljövärden urval för publ'!$B$2:$H$2,0),FALSE))</f>
        <v>0.48577599999999999</v>
      </c>
      <c r="E62" s="106">
        <f>IF(ISERROR(VLOOKUP($C62,'Miljövärden urval för publ'!$B$2:$H$490,MATCH(E$4,'Miljövärden urval för publ'!$B$2:$H$2,0),FALSE)),"",VLOOKUP($C62,'Miljövärden urval för publ'!$B$2:$H$490,MATCH(E$4,'Miljövärden urval för publ'!$B$2:$H$2,0),FALSE))</f>
        <v>86.393299999999996</v>
      </c>
      <c r="F62" s="106">
        <f>IF(ISERROR(VLOOKUP($C62,'Miljövärden urval för publ'!$B$2:$H$490,MATCH(F$4,'Miljövärden urval för publ'!$B$2:$H$2,0),FALSE)),"",VLOOKUP($C62,'Miljövärden urval för publ'!$B$2:$H$490,MATCH(F$4,'Miljövärden urval för publ'!$B$2:$H$2,0),FALSE))</f>
        <v>12.071099999999999</v>
      </c>
      <c r="G62" s="106">
        <f>IF(ISERROR(VLOOKUP($C62,'Miljövärden urval för publ'!$B$2:$H$490,MATCH(G$4,'Miljövärden urval för publ'!$B$2:$H$2,0),FALSE)),"",VLOOKUP($C62,'Miljövärden urval för publ'!$B$2:$H$490,MATCH(G$4,'Miljövärden urval för publ'!$B$2:$H$2,0),FALSE))</f>
        <v>8.0573800000000001E-2</v>
      </c>
    </row>
    <row r="63" spans="1:7" x14ac:dyDescent="0.25">
      <c r="A63" s="106">
        <v>60</v>
      </c>
      <c r="B63" s="106" t="str">
        <f>IF(ISERROR(INDEX('Miljövärden urval för publ'!$A$2:$AD$475,MATCH($A63,'Miljövärden urval för publ'!$U$2:$U$476,0),1)),"",INDEX('Miljövärden urval för publ'!$A$2:$AD$475,MATCH($A63,'Miljövärden urval för publ'!$U$2:$U$476,0),1))</f>
        <v>Eda Energi AB</v>
      </c>
      <c r="C63" s="106" t="str">
        <f>IF(ISERROR(INDEX('Miljövärden urval för publ'!$A$2:$AD$475,MATCH($A63,'Miljövärden urval för publ'!$U$2:$U$476,0),2)),"",INDEX('Miljövärden urval för publ'!$A$2:$AD$475,MATCH($A63,'Miljövärden urval för publ'!$U$2:$U$476,0),2))</f>
        <v>Eda</v>
      </c>
      <c r="D63" s="106">
        <f>IF(ISERROR(VLOOKUP($C63,'Miljövärden urval för publ'!$B$2:$H$490,MATCH(D$4,'Miljövärden urval för publ'!$B$2:$H$2,0),FALSE)),"",VLOOKUP($C63,'Miljövärden urval för publ'!$B$2:$H$490,MATCH(D$4,'Miljövärden urval för publ'!$B$2:$H$2,0),FALSE))</f>
        <v>0.134493</v>
      </c>
      <c r="E63" s="106">
        <f>IF(ISERROR(VLOOKUP($C63,'Miljövärden urval för publ'!$B$2:$H$490,MATCH(E$4,'Miljövärden urval för publ'!$B$2:$H$2,0),FALSE)),"",VLOOKUP($C63,'Miljövärden urval för publ'!$B$2:$H$490,MATCH(E$4,'Miljövärden urval för publ'!$B$2:$H$2,0),FALSE))</f>
        <v>131.13399999999999</v>
      </c>
      <c r="F63" s="106">
        <f>IF(ISERROR(VLOOKUP($C63,'Miljövärden urval för publ'!$B$2:$H$490,MATCH(F$4,'Miljövärden urval för publ'!$B$2:$H$2,0),FALSE)),"",VLOOKUP($C63,'Miljövärden urval för publ'!$B$2:$H$490,MATCH(F$4,'Miljövärden urval för publ'!$B$2:$H$2,0),FALSE))</f>
        <v>4.46807</v>
      </c>
      <c r="G63" s="106">
        <f>IF(ISERROR(VLOOKUP($C63,'Miljövärden urval för publ'!$B$2:$H$490,MATCH(G$4,'Miljövärden urval för publ'!$B$2:$H$2,0),FALSE)),"",VLOOKUP($C63,'Miljövärden urval för publ'!$B$2:$H$490,MATCH(G$4,'Miljövärden urval för publ'!$B$2:$H$2,0),FALSE))</f>
        <v>2.6708699999999998E-2</v>
      </c>
    </row>
    <row r="64" spans="1:7" x14ac:dyDescent="0.25">
      <c r="A64" s="106">
        <v>61</v>
      </c>
      <c r="B64" s="106" t="str">
        <f>IF(ISERROR(INDEX('Miljövärden urval för publ'!$A$2:$AD$475,MATCH($A64,'Miljövärden urval för publ'!$U$2:$U$476,0),1)),"",INDEX('Miljövärden urval för publ'!$A$2:$AD$475,MATCH($A64,'Miljövärden urval för publ'!$U$2:$U$476,0),1))</f>
        <v>Eksjö Energi AB</v>
      </c>
      <c r="C64" s="106" t="str">
        <f>IF(ISERROR(INDEX('Miljövärden urval för publ'!$A$2:$AD$475,MATCH($A64,'Miljövärden urval för publ'!$U$2:$U$476,0),2)),"",INDEX('Miljövärden urval för publ'!$A$2:$AD$475,MATCH($A64,'Miljövärden urval för publ'!$U$2:$U$476,0),2))</f>
        <v>Eksjö</v>
      </c>
      <c r="D64" s="106">
        <f>IF(ISERROR(VLOOKUP($C64,'Miljövärden urval för publ'!$B$2:$H$490,MATCH(D$4,'Miljövärden urval för publ'!$B$2:$H$2,0),FALSE)),"",VLOOKUP($C64,'Miljövärden urval för publ'!$B$2:$H$490,MATCH(D$4,'Miljövärden urval för publ'!$B$2:$H$2,0),FALSE))</f>
        <v>0.12249400000000001</v>
      </c>
      <c r="E64" s="106">
        <f>IF(ISERROR(VLOOKUP($C64,'Miljövärden urval för publ'!$B$2:$H$490,MATCH(E$4,'Miljövärden urval för publ'!$B$2:$H$2,0),FALSE)),"",VLOOKUP($C64,'Miljövärden urval för publ'!$B$2:$H$490,MATCH(E$4,'Miljövärden urval för publ'!$B$2:$H$2,0),FALSE))</f>
        <v>111.012</v>
      </c>
      <c r="F64" s="106">
        <f>IF(ISERROR(VLOOKUP($C64,'Miljövärden urval för publ'!$B$2:$H$490,MATCH(F$4,'Miljövärden urval för publ'!$B$2:$H$2,0),FALSE)),"",VLOOKUP($C64,'Miljövärden urval för publ'!$B$2:$H$490,MATCH(F$4,'Miljövärden urval för publ'!$B$2:$H$2,0),FALSE))</f>
        <v>4.9364100000000004</v>
      </c>
      <c r="G64" s="106">
        <f>IF(ISERROR(VLOOKUP($C64,'Miljövärden urval för publ'!$B$2:$H$490,MATCH(G$4,'Miljövärden urval för publ'!$B$2:$H$2,0),FALSE)),"",VLOOKUP($C64,'Miljövärden urval för publ'!$B$2:$H$490,MATCH(G$4,'Miljövärden urval för publ'!$B$2:$H$2,0),FALSE))</f>
        <v>1.7654300000000001E-2</v>
      </c>
    </row>
    <row r="65" spans="1:7" x14ac:dyDescent="0.25">
      <c r="A65" s="106">
        <v>62</v>
      </c>
      <c r="B65" s="106" t="str">
        <f>IF(ISERROR(INDEX('Miljövärden urval för publ'!$A$2:$AD$475,MATCH($A65,'Miljövärden urval för publ'!$U$2:$U$476,0),1)),"",INDEX('Miljövärden urval för publ'!$A$2:$AD$475,MATCH($A65,'Miljövärden urval för publ'!$U$2:$U$476,0),1))</f>
        <v>Eksjö Energi AB</v>
      </c>
      <c r="C65" s="106" t="str">
        <f>IF(ISERROR(INDEX('Miljövärden urval för publ'!$A$2:$AD$475,MATCH($A65,'Miljövärden urval för publ'!$U$2:$U$476,0),2)),"",INDEX('Miljövärden urval för publ'!$A$2:$AD$475,MATCH($A65,'Miljövärden urval för publ'!$U$2:$U$476,0),2))</f>
        <v>Ingatorp</v>
      </c>
      <c r="D65" s="106">
        <f>IF(ISERROR(VLOOKUP($C65,'Miljövärden urval för publ'!$B$2:$H$490,MATCH(D$4,'Miljövärden urval för publ'!$B$2:$H$2,0),FALSE)),"",VLOOKUP($C65,'Miljövärden urval för publ'!$B$2:$H$490,MATCH(D$4,'Miljövärden urval för publ'!$B$2:$H$2,0),FALSE))</f>
        <v>0.14019699999999999</v>
      </c>
      <c r="E65" s="106">
        <f>IF(ISERROR(VLOOKUP($C65,'Miljövärden urval för publ'!$B$2:$H$490,MATCH(E$4,'Miljövärden urval för publ'!$B$2:$H$2,0),FALSE)),"",VLOOKUP($C65,'Miljövärden urval för publ'!$B$2:$H$490,MATCH(E$4,'Miljövärden urval för publ'!$B$2:$H$2,0),FALSE))</f>
        <v>34.0548</v>
      </c>
      <c r="F65" s="106">
        <f>IF(ISERROR(VLOOKUP($C65,'Miljövärden urval för publ'!$B$2:$H$490,MATCH(F$4,'Miljövärden urval för publ'!$B$2:$H$2,0),FALSE)),"",VLOOKUP($C65,'Miljövärden urval för publ'!$B$2:$H$490,MATCH(F$4,'Miljövärden urval för publ'!$B$2:$H$2,0),FALSE))</f>
        <v>11.5573</v>
      </c>
      <c r="G65" s="106">
        <f>IF(ISERROR(VLOOKUP($C65,'Miljövärden urval för publ'!$B$2:$H$490,MATCH(G$4,'Miljövärden urval för publ'!$B$2:$H$2,0),FALSE)),"",VLOOKUP($C65,'Miljövärden urval för publ'!$B$2:$H$490,MATCH(G$4,'Miljövärden urval för publ'!$B$2:$H$2,0),FALSE))</f>
        <v>2.1353799999999999E-2</v>
      </c>
    </row>
    <row r="66" spans="1:7" x14ac:dyDescent="0.25">
      <c r="A66" s="106">
        <v>63</v>
      </c>
      <c r="B66" s="106" t="str">
        <f>IF(ISERROR(INDEX('Miljövärden urval för publ'!$A$2:$AD$475,MATCH($A66,'Miljövärden urval för publ'!$U$2:$U$476,0),1)),"",INDEX('Miljövärden urval för publ'!$A$2:$AD$475,MATCH($A66,'Miljövärden urval för publ'!$U$2:$U$476,0),1))</f>
        <v>Eksjö Energi AB</v>
      </c>
      <c r="C66" s="106" t="str">
        <f>IF(ISERROR(INDEX('Miljövärden urval för publ'!$A$2:$AD$475,MATCH($A66,'Miljövärden urval för publ'!$U$2:$U$476,0),2)),"",INDEX('Miljövärden urval för publ'!$A$2:$AD$475,MATCH($A66,'Miljövärden urval för publ'!$U$2:$U$476,0),2))</f>
        <v>Mariannelund</v>
      </c>
      <c r="D66" s="106">
        <f>IF(ISERROR(VLOOKUP($C66,'Miljövärden urval för publ'!$B$2:$H$490,MATCH(D$4,'Miljövärden urval för publ'!$B$2:$H$2,0),FALSE)),"",VLOOKUP($C66,'Miljövärden urval för publ'!$B$2:$H$490,MATCH(D$4,'Miljövärden urval för publ'!$B$2:$H$2,0),FALSE))</f>
        <v>0.120166</v>
      </c>
      <c r="E66" s="106">
        <f>IF(ISERROR(VLOOKUP($C66,'Miljövärden urval för publ'!$B$2:$H$490,MATCH(E$4,'Miljövärden urval för publ'!$B$2:$H$2,0),FALSE)),"",VLOOKUP($C66,'Miljövärden urval för publ'!$B$2:$H$490,MATCH(E$4,'Miljövärden urval för publ'!$B$2:$H$2,0),FALSE))</f>
        <v>29.042899999999999</v>
      </c>
      <c r="F66" s="106">
        <f>IF(ISERROR(VLOOKUP($C66,'Miljövärden urval för publ'!$B$2:$H$490,MATCH(F$4,'Miljövärden urval för publ'!$B$2:$H$2,0),FALSE)),"",VLOOKUP($C66,'Miljövärden urval för publ'!$B$2:$H$490,MATCH(F$4,'Miljövärden urval för publ'!$B$2:$H$2,0),FALSE))</f>
        <v>10.6175</v>
      </c>
      <c r="G66" s="106">
        <f>IF(ISERROR(VLOOKUP($C66,'Miljövärden urval för publ'!$B$2:$H$490,MATCH(G$4,'Miljövärden urval för publ'!$B$2:$H$2,0),FALSE)),"",VLOOKUP($C66,'Miljövärden urval för publ'!$B$2:$H$490,MATCH(G$4,'Miljövärden urval för publ'!$B$2:$H$2,0),FALSE))</f>
        <v>1.26991E-2</v>
      </c>
    </row>
    <row r="67" spans="1:7" x14ac:dyDescent="0.25">
      <c r="A67" s="106">
        <v>64</v>
      </c>
      <c r="B67" s="106" t="str">
        <f>IF(ISERROR(INDEX('Miljövärden urval för publ'!$A$2:$AD$475,MATCH($A67,'Miljövärden urval för publ'!$U$2:$U$476,0),1)),"",INDEX('Miljövärden urval för publ'!$A$2:$AD$475,MATCH($A67,'Miljövärden urval för publ'!$U$2:$U$476,0),1))</f>
        <v>Eksta Bostads AB</v>
      </c>
      <c r="C67" s="106" t="str">
        <f>IF(ISERROR(INDEX('Miljövärden urval för publ'!$A$2:$AD$475,MATCH($A67,'Miljövärden urval för publ'!$U$2:$U$476,0),2)),"",INDEX('Miljövärden urval för publ'!$A$2:$AD$475,MATCH($A67,'Miljövärden urval för publ'!$U$2:$U$476,0),2))</f>
        <v>Eksta</v>
      </c>
      <c r="D67" s="106">
        <f>IF(ISERROR(VLOOKUP($C67,'Miljövärden urval för publ'!$B$2:$H$490,MATCH(D$4,'Miljövärden urval för publ'!$B$2:$H$2,0),FALSE)),"",VLOOKUP($C67,'Miljövärden urval för publ'!$B$2:$H$490,MATCH(D$4,'Miljövärden urval för publ'!$B$2:$H$2,0),FALSE))</f>
        <v>0.76541099999999995</v>
      </c>
      <c r="E67" s="106">
        <f>IF(ISERROR(VLOOKUP($C67,'Miljövärden urval för publ'!$B$2:$H$490,MATCH(E$4,'Miljövärden urval för publ'!$B$2:$H$2,0),FALSE)),"",VLOOKUP($C67,'Miljövärden urval för publ'!$B$2:$H$490,MATCH(E$4,'Miljövärden urval för publ'!$B$2:$H$2,0),FALSE))</f>
        <v>49.689399999999999</v>
      </c>
      <c r="F67" s="106">
        <f>IF(ISERROR(VLOOKUP($C67,'Miljövärden urval för publ'!$B$2:$H$490,MATCH(F$4,'Miljövärden urval för publ'!$B$2:$H$2,0),FALSE)),"",VLOOKUP($C67,'Miljövärden urval för publ'!$B$2:$H$490,MATCH(F$4,'Miljövärden urval för publ'!$B$2:$H$2,0),FALSE))</f>
        <v>27.4191</v>
      </c>
      <c r="G67" s="106">
        <f>IF(ISERROR(VLOOKUP($C67,'Miljövärden urval för publ'!$B$2:$H$490,MATCH(G$4,'Miljövärden urval för publ'!$B$2:$H$2,0),FALSE)),"",VLOOKUP($C67,'Miljövärden urval för publ'!$B$2:$H$490,MATCH(G$4,'Miljövärden urval för publ'!$B$2:$H$2,0),FALSE))</f>
        <v>6.2167100000000003E-2</v>
      </c>
    </row>
    <row r="68" spans="1:7" x14ac:dyDescent="0.25">
      <c r="A68" s="106">
        <v>65</v>
      </c>
      <c r="B68" s="106" t="str">
        <f>IF(ISERROR(INDEX('Miljövärden urval för publ'!$A$2:$AD$475,MATCH($A68,'Miljövärden urval för publ'!$U$2:$U$476,0),1)),"",INDEX('Miljövärden urval för publ'!$A$2:$AD$475,MATCH($A68,'Miljövärden urval för publ'!$U$2:$U$476,0),1))</f>
        <v>Elektra Värme AB</v>
      </c>
      <c r="C68" s="106" t="str">
        <f>IF(ISERROR(INDEX('Miljövärden urval för publ'!$A$2:$AD$475,MATCH($A68,'Miljövärden urval för publ'!$U$2:$U$476,0),2)),"",INDEX('Miljövärden urval för publ'!$A$2:$AD$475,MATCH($A68,'Miljövärden urval för publ'!$U$2:$U$476,0),2))</f>
        <v>Alfta</v>
      </c>
      <c r="D68" s="106">
        <f>IF(ISERROR(VLOOKUP($C68,'Miljövärden urval för publ'!$B$2:$H$490,MATCH(D$4,'Miljövärden urval för publ'!$B$2:$H$2,0),FALSE)),"",VLOOKUP($C68,'Miljövärden urval för publ'!$B$2:$H$490,MATCH(D$4,'Miljövärden urval för publ'!$B$2:$H$2,0),FALSE))</f>
        <v>0.101546</v>
      </c>
      <c r="E68" s="106">
        <f>IF(ISERROR(VLOOKUP($C68,'Miljövärden urval för publ'!$B$2:$H$490,MATCH(E$4,'Miljövärden urval för publ'!$B$2:$H$2,0),FALSE)),"",VLOOKUP($C68,'Miljövärden urval för publ'!$B$2:$H$490,MATCH(E$4,'Miljövärden urval för publ'!$B$2:$H$2,0),FALSE))</f>
        <v>20.179099999999998</v>
      </c>
      <c r="F68" s="106">
        <f>IF(ISERROR(VLOOKUP($C68,'Miljövärden urval för publ'!$B$2:$H$490,MATCH(F$4,'Miljövärden urval för publ'!$B$2:$H$2,0),FALSE)),"",VLOOKUP($C68,'Miljövärden urval för publ'!$B$2:$H$490,MATCH(F$4,'Miljövärden urval för publ'!$B$2:$H$2,0),FALSE))</f>
        <v>8.5444800000000001</v>
      </c>
      <c r="G68" s="106">
        <f>IF(ISERROR(VLOOKUP($C68,'Miljövärden urval för publ'!$B$2:$H$490,MATCH(G$4,'Miljövärden urval för publ'!$B$2:$H$2,0),FALSE)),"",VLOOKUP($C68,'Miljövärden urval för publ'!$B$2:$H$490,MATCH(G$4,'Miljövärden urval för publ'!$B$2:$H$2,0),FALSE))</f>
        <v>2.8406799999999999E-2</v>
      </c>
    </row>
    <row r="69" spans="1:7" x14ac:dyDescent="0.25">
      <c r="A69" s="106">
        <v>66</v>
      </c>
      <c r="B69" s="106" t="str">
        <f>IF(ISERROR(INDEX('Miljövärden urval för publ'!$A$2:$AD$475,MATCH($A69,'Miljövärden urval för publ'!$U$2:$U$476,0),1)),"",INDEX('Miljövärden urval för publ'!$A$2:$AD$475,MATCH($A69,'Miljövärden urval för publ'!$U$2:$U$476,0),1))</f>
        <v>Elektra Värme AB</v>
      </c>
      <c r="C69" s="106" t="str">
        <f>IF(ISERROR(INDEX('Miljövärden urval för publ'!$A$2:$AD$475,MATCH($A69,'Miljövärden urval för publ'!$U$2:$U$476,0),2)),"",INDEX('Miljövärden urval för publ'!$A$2:$AD$475,MATCH($A69,'Miljövärden urval för publ'!$U$2:$U$476,0),2))</f>
        <v>Edsbyn</v>
      </c>
      <c r="D69" s="106">
        <f>IF(ISERROR(VLOOKUP($C69,'Miljövärden urval för publ'!$B$2:$H$490,MATCH(D$4,'Miljövärden urval för publ'!$B$2:$H$2,0),FALSE)),"",VLOOKUP($C69,'Miljövärden urval för publ'!$B$2:$H$490,MATCH(D$4,'Miljövärden urval för publ'!$B$2:$H$2,0),FALSE))</f>
        <v>5.6104300000000003E-2</v>
      </c>
      <c r="E69" s="106">
        <f>IF(ISERROR(VLOOKUP($C69,'Miljövärden urval för publ'!$B$2:$H$490,MATCH(E$4,'Miljövärden urval för publ'!$B$2:$H$2,0),FALSE)),"",VLOOKUP($C69,'Miljövärden urval för publ'!$B$2:$H$490,MATCH(E$4,'Miljövärden urval för publ'!$B$2:$H$2,0),FALSE))</f>
        <v>14.421799999999999</v>
      </c>
      <c r="F69" s="106">
        <f>IF(ISERROR(VLOOKUP($C69,'Miljövärden urval för publ'!$B$2:$H$490,MATCH(F$4,'Miljövärden urval för publ'!$B$2:$H$2,0),FALSE)),"",VLOOKUP($C69,'Miljövärden urval för publ'!$B$2:$H$490,MATCH(F$4,'Miljövärden urval för publ'!$B$2:$H$2,0),FALSE))</f>
        <v>9.2321100000000005</v>
      </c>
      <c r="G69" s="106">
        <f>IF(ISERROR(VLOOKUP($C69,'Miljövärden urval för publ'!$B$2:$H$490,MATCH(G$4,'Miljövärden urval för publ'!$B$2:$H$2,0),FALSE)),"",VLOOKUP($C69,'Miljövärden urval för publ'!$B$2:$H$490,MATCH(G$4,'Miljövärden urval för publ'!$B$2:$H$2,0),FALSE))</f>
        <v>7.3462900000000001E-3</v>
      </c>
    </row>
    <row r="70" spans="1:7" x14ac:dyDescent="0.25">
      <c r="A70" s="106">
        <v>67</v>
      </c>
      <c r="B70" s="106" t="str">
        <f>IF(ISERROR(INDEX('Miljövärden urval för publ'!$A$2:$AD$475,MATCH($A70,'Miljövärden urval för publ'!$U$2:$U$476,0),1)),"",INDEX('Miljövärden urval för publ'!$A$2:$AD$475,MATCH($A70,'Miljövärden urval för publ'!$U$2:$U$476,0),1))</f>
        <v>Emmaboda Energi &amp; Miljö AB</v>
      </c>
      <c r="C70" s="106" t="str">
        <f>IF(ISERROR(INDEX('Miljövärden urval för publ'!$A$2:$AD$475,MATCH($A70,'Miljövärden urval för publ'!$U$2:$U$476,0),2)),"",INDEX('Miljövärden urval för publ'!$A$2:$AD$475,MATCH($A70,'Miljövärden urval för publ'!$U$2:$U$476,0),2))</f>
        <v>Emmaboda</v>
      </c>
      <c r="D70" s="106">
        <f>IF(ISERROR(VLOOKUP($C70,'Miljövärden urval för publ'!$B$2:$H$490,MATCH(D$4,'Miljövärden urval för publ'!$B$2:$H$2,0),FALSE)),"",VLOOKUP($C70,'Miljövärden urval för publ'!$B$2:$H$490,MATCH(D$4,'Miljövärden urval för publ'!$B$2:$H$2,0),FALSE))</f>
        <v>9.3094200000000002E-2</v>
      </c>
      <c r="E70" s="106">
        <f>IF(ISERROR(VLOOKUP($C70,'Miljövärden urval för publ'!$B$2:$H$490,MATCH(E$4,'Miljövärden urval för publ'!$B$2:$H$2,0),FALSE)),"",VLOOKUP($C70,'Miljövärden urval för publ'!$B$2:$H$490,MATCH(E$4,'Miljövärden urval för publ'!$B$2:$H$2,0),FALSE))</f>
        <v>14.3491</v>
      </c>
      <c r="F70" s="106">
        <f>IF(ISERROR(VLOOKUP($C70,'Miljövärden urval för publ'!$B$2:$H$490,MATCH(F$4,'Miljövärden urval för publ'!$B$2:$H$2,0),FALSE)),"",VLOOKUP($C70,'Miljövärden urval för publ'!$B$2:$H$490,MATCH(F$4,'Miljövärden urval för publ'!$B$2:$H$2,0),FALSE))</f>
        <v>9.5770700000000009</v>
      </c>
      <c r="G70" s="106">
        <f>IF(ISERROR(VLOOKUP($C70,'Miljövärden urval för publ'!$B$2:$H$490,MATCH(G$4,'Miljövärden urval för publ'!$B$2:$H$2,0),FALSE)),"",VLOOKUP($C70,'Miljövärden urval för publ'!$B$2:$H$490,MATCH(G$4,'Miljövärden urval för publ'!$B$2:$H$2,0),FALSE))</f>
        <v>7.0301499999999998E-3</v>
      </c>
    </row>
    <row r="71" spans="1:7" x14ac:dyDescent="0.25">
      <c r="A71" s="106">
        <v>68</v>
      </c>
      <c r="B71" s="106" t="str">
        <f>IF(ISERROR(INDEX('Miljövärden urval för publ'!$A$2:$AD$475,MATCH($A71,'Miljövärden urval för publ'!$U$2:$U$476,0),1)),"",INDEX('Miljövärden urval för publ'!$A$2:$AD$475,MATCH($A71,'Miljövärden urval för publ'!$U$2:$U$476,0),1))</f>
        <v>Ena Energi AB</v>
      </c>
      <c r="C71" s="106" t="str">
        <f>IF(ISERROR(INDEX('Miljövärden urval för publ'!$A$2:$AD$475,MATCH($A71,'Miljövärden urval för publ'!$U$2:$U$476,0),2)),"",INDEX('Miljövärden urval för publ'!$A$2:$AD$475,MATCH($A71,'Miljövärden urval för publ'!$U$2:$U$476,0),2))</f>
        <v>Enköping</v>
      </c>
      <c r="D71" s="106">
        <f>IF(ISERROR(VLOOKUP($C71,'Miljövärden urval för publ'!$B$2:$H$490,MATCH(D$4,'Miljövärden urval för publ'!$B$2:$H$2,0),FALSE)),"",VLOOKUP($C71,'Miljövärden urval för publ'!$B$2:$H$490,MATCH(D$4,'Miljövärden urval för publ'!$B$2:$H$2,0),FALSE))</f>
        <v>0.12801999999999999</v>
      </c>
      <c r="E71" s="106">
        <f>IF(ISERROR(VLOOKUP($C71,'Miljövärden urval för publ'!$B$2:$H$490,MATCH(E$4,'Miljövärden urval för publ'!$B$2:$H$2,0),FALSE)),"",VLOOKUP($C71,'Miljövärden urval för publ'!$B$2:$H$490,MATCH(E$4,'Miljövärden urval för publ'!$B$2:$H$2,0),FALSE))</f>
        <v>22.2713</v>
      </c>
      <c r="F71" s="106">
        <f>IF(ISERROR(VLOOKUP($C71,'Miljövärden urval för publ'!$B$2:$H$490,MATCH(F$4,'Miljövärden urval för publ'!$B$2:$H$2,0),FALSE)),"",VLOOKUP($C71,'Miljövärden urval för publ'!$B$2:$H$490,MATCH(F$4,'Miljövärden urval för publ'!$B$2:$H$2,0),FALSE))</f>
        <v>7.1169200000000004</v>
      </c>
      <c r="G71" s="106">
        <f>IF(ISERROR(VLOOKUP($C71,'Miljövärden urval för publ'!$B$2:$H$490,MATCH(G$4,'Miljövärden urval för publ'!$B$2:$H$2,0),FALSE)),"",VLOOKUP($C71,'Miljövärden urval för publ'!$B$2:$H$490,MATCH(G$4,'Miljövärden urval för publ'!$B$2:$H$2,0),FALSE))</f>
        <v>4.3444499999999997E-2</v>
      </c>
    </row>
    <row r="72" spans="1:7" x14ac:dyDescent="0.25">
      <c r="A72" s="106">
        <v>69</v>
      </c>
      <c r="B72" s="106" t="str">
        <f>IF(ISERROR(INDEX('Miljövärden urval för publ'!$A$2:$AD$475,MATCH($A72,'Miljövärden urval för publ'!$U$2:$U$476,0),1)),"",INDEX('Miljövärden urval för publ'!$A$2:$AD$475,MATCH($A72,'Miljövärden urval för publ'!$U$2:$U$476,0),1))</f>
        <v>Eskilstuna Energi &amp; Miljö AB</v>
      </c>
      <c r="C72" s="106" t="str">
        <f>IF(ISERROR(INDEX('Miljövärden urval för publ'!$A$2:$AD$475,MATCH($A72,'Miljövärden urval för publ'!$U$2:$U$476,0),2)),"",INDEX('Miljövärden urval för publ'!$A$2:$AD$475,MATCH($A72,'Miljövärden urval för publ'!$U$2:$U$476,0),2))</f>
        <v>Eskilstuna-Torshälla</v>
      </c>
      <c r="D72" s="106">
        <f>IF(ISERROR(VLOOKUP($C72,'Miljövärden urval för publ'!$B$2:$H$490,MATCH(D$4,'Miljövärden urval för publ'!$B$2:$H$2,0),FALSE)),"",VLOOKUP($C72,'Miljövärden urval för publ'!$B$2:$H$490,MATCH(D$4,'Miljövärden urval för publ'!$B$2:$H$2,0),FALSE))</f>
        <v>8.0719299999999994E-2</v>
      </c>
      <c r="E72" s="106">
        <f>IF(ISERROR(VLOOKUP($C72,'Miljövärden urval för publ'!$B$2:$H$490,MATCH(E$4,'Miljövärden urval för publ'!$B$2:$H$2,0),FALSE)),"",VLOOKUP($C72,'Miljövärden urval för publ'!$B$2:$H$490,MATCH(E$4,'Miljövärden urval för publ'!$B$2:$H$2,0),FALSE))</f>
        <v>9.9886099999999995</v>
      </c>
      <c r="F72" s="106">
        <f>IF(ISERROR(VLOOKUP($C72,'Miljövärden urval för publ'!$B$2:$H$490,MATCH(F$4,'Miljövärden urval för publ'!$B$2:$H$2,0),FALSE)),"",VLOOKUP($C72,'Miljövärden urval för publ'!$B$2:$H$490,MATCH(F$4,'Miljövärden urval för publ'!$B$2:$H$2,0),FALSE))</f>
        <v>5.95939</v>
      </c>
      <c r="G72" s="106">
        <f>IF(ISERROR(VLOOKUP($C72,'Miljövärden urval för publ'!$B$2:$H$490,MATCH(G$4,'Miljövärden urval för publ'!$B$2:$H$2,0),FALSE)),"",VLOOKUP($C72,'Miljövärden urval för publ'!$B$2:$H$490,MATCH(G$4,'Miljövärden urval för publ'!$B$2:$H$2,0),FALSE))</f>
        <v>8.08795E-3</v>
      </c>
    </row>
    <row r="73" spans="1:7" x14ac:dyDescent="0.25">
      <c r="A73" s="106">
        <v>70</v>
      </c>
      <c r="B73" s="106" t="str">
        <f>IF(ISERROR(INDEX('Miljövärden urval för publ'!$A$2:$AD$475,MATCH($A73,'Miljövärden urval för publ'!$U$2:$U$476,0),1)),"",INDEX('Miljövärden urval för publ'!$A$2:$AD$475,MATCH($A73,'Miljövärden urval för publ'!$U$2:$U$476,0),1))</f>
        <v>Eskilstuna Energi &amp; Miljö AB</v>
      </c>
      <c r="C73" s="106" t="str">
        <f>IF(ISERROR(INDEX('Miljövärden urval för publ'!$A$2:$AD$475,MATCH($A73,'Miljövärden urval för publ'!$U$2:$U$476,0),2)),"",INDEX('Miljövärden urval för publ'!$A$2:$AD$475,MATCH($A73,'Miljövärden urval för publ'!$U$2:$U$476,0),2))</f>
        <v>Kvicksund</v>
      </c>
      <c r="D73" s="106">
        <f>IF(ISERROR(VLOOKUP($C73,'Miljövärden urval för publ'!$B$2:$H$490,MATCH(D$4,'Miljövärden urval för publ'!$B$2:$H$2,0),FALSE)),"",VLOOKUP($C73,'Miljövärden urval för publ'!$B$2:$H$490,MATCH(D$4,'Miljövärden urval för publ'!$B$2:$H$2,0),FALSE))</f>
        <v>0.32611200000000001</v>
      </c>
      <c r="E73" s="106">
        <f>IF(ISERROR(VLOOKUP($C73,'Miljövärden urval för publ'!$B$2:$H$490,MATCH(E$4,'Miljövärden urval för publ'!$B$2:$H$2,0),FALSE)),"",VLOOKUP($C73,'Miljövärden urval för publ'!$B$2:$H$490,MATCH(E$4,'Miljövärden urval för publ'!$B$2:$H$2,0),FALSE))</f>
        <v>52.694000000000003</v>
      </c>
      <c r="F73" s="106">
        <f>IF(ISERROR(VLOOKUP($C73,'Miljövärden urval för publ'!$B$2:$H$490,MATCH(F$4,'Miljövärden urval för publ'!$B$2:$H$2,0),FALSE)),"",VLOOKUP($C73,'Miljövärden urval för publ'!$B$2:$H$490,MATCH(F$4,'Miljövärden urval för publ'!$B$2:$H$2,0),FALSE))</f>
        <v>16.066500000000001</v>
      </c>
      <c r="G73" s="106">
        <f>IF(ISERROR(VLOOKUP($C73,'Miljövärden urval för publ'!$B$2:$H$490,MATCH(G$4,'Miljövärden urval för publ'!$B$2:$H$2,0),FALSE)),"",VLOOKUP($C73,'Miljövärden urval för publ'!$B$2:$H$490,MATCH(G$4,'Miljövärden urval för publ'!$B$2:$H$2,0),FALSE))</f>
        <v>0.15451599999999999</v>
      </c>
    </row>
    <row r="74" spans="1:7" x14ac:dyDescent="0.25">
      <c r="A74" s="106">
        <v>71</v>
      </c>
      <c r="B74" s="106" t="str">
        <f>IF(ISERROR(INDEX('Miljövärden urval för publ'!$A$2:$AD$475,MATCH($A74,'Miljövärden urval för publ'!$U$2:$U$476,0),1)),"",INDEX('Miljövärden urval för publ'!$A$2:$AD$475,MATCH($A74,'Miljövärden urval för publ'!$U$2:$U$476,0),1))</f>
        <v>Eskilstuna Energi &amp; Miljö AB</v>
      </c>
      <c r="C74" s="106" t="str">
        <f>IF(ISERROR(INDEX('Miljövärden urval för publ'!$A$2:$AD$475,MATCH($A74,'Miljövärden urval för publ'!$U$2:$U$476,0),2)),"",INDEX('Miljövärden urval för publ'!$A$2:$AD$475,MATCH($A74,'Miljövärden urval för publ'!$U$2:$U$476,0),2))</f>
        <v>Ärla</v>
      </c>
      <c r="D74" s="106">
        <f>IF(ISERROR(VLOOKUP($C74,'Miljövärden urval för publ'!$B$2:$H$490,MATCH(D$4,'Miljövärden urval för publ'!$B$2:$H$2,0),FALSE)),"",VLOOKUP($C74,'Miljövärden urval för publ'!$B$2:$H$490,MATCH(D$4,'Miljövärden urval för publ'!$B$2:$H$2,0),FALSE))</f>
        <v>0.25068499999999999</v>
      </c>
      <c r="E74" s="106">
        <f>IF(ISERROR(VLOOKUP($C74,'Miljövärden urval för publ'!$B$2:$H$490,MATCH(E$4,'Miljövärden urval för publ'!$B$2:$H$2,0),FALSE)),"",VLOOKUP($C74,'Miljövärden urval för publ'!$B$2:$H$490,MATCH(E$4,'Miljövärden urval för publ'!$B$2:$H$2,0),FALSE))</f>
        <v>14.042199999999999</v>
      </c>
      <c r="F74" s="106">
        <f>IF(ISERROR(VLOOKUP($C74,'Miljövärden urval för publ'!$B$2:$H$490,MATCH(F$4,'Miljövärden urval för publ'!$B$2:$H$2,0),FALSE)),"",VLOOKUP($C74,'Miljövärden urval för publ'!$B$2:$H$490,MATCH(F$4,'Miljövärden urval för publ'!$B$2:$H$2,0),FALSE))</f>
        <v>21.435099999999998</v>
      </c>
      <c r="G74" s="106">
        <f>IF(ISERROR(VLOOKUP($C74,'Miljövärden urval för publ'!$B$2:$H$490,MATCH(G$4,'Miljövärden urval för publ'!$B$2:$H$2,0),FALSE)),"",VLOOKUP($C74,'Miljövärden urval för publ'!$B$2:$H$490,MATCH(G$4,'Miljövärden urval för publ'!$B$2:$H$2,0),FALSE))</f>
        <v>5.8738899999999997E-3</v>
      </c>
    </row>
    <row r="75" spans="1:7" x14ac:dyDescent="0.25">
      <c r="A75" s="106">
        <v>72</v>
      </c>
      <c r="B75" s="106" t="str">
        <f>IF(ISERROR(INDEX('Miljövärden urval för publ'!$A$2:$AD$475,MATCH($A75,'Miljövärden urval för publ'!$U$2:$U$476,0),1)),"",INDEX('Miljövärden urval för publ'!$A$2:$AD$475,MATCH($A75,'Miljövärden urval för publ'!$U$2:$U$476,0),1))</f>
        <v>Falbygdens Energi AB</v>
      </c>
      <c r="C75" s="106" t="str">
        <f>IF(ISERROR(INDEX('Miljövärden urval för publ'!$A$2:$AD$475,MATCH($A75,'Miljövärden urval för publ'!$U$2:$U$476,0),2)),"",INDEX('Miljövärden urval för publ'!$A$2:$AD$475,MATCH($A75,'Miljövärden urval för publ'!$U$2:$U$476,0),2))</f>
        <v>Falköping</v>
      </c>
      <c r="D75" s="106">
        <f>IF(ISERROR(VLOOKUP($C75,'Miljövärden urval för publ'!$B$2:$H$490,MATCH(D$4,'Miljövärden urval för publ'!$B$2:$H$2,0),FALSE)),"",VLOOKUP($C75,'Miljövärden urval för publ'!$B$2:$H$490,MATCH(D$4,'Miljövärden urval för publ'!$B$2:$H$2,0),FALSE))</f>
        <v>0.108445</v>
      </c>
      <c r="E75" s="106">
        <f>IF(ISERROR(VLOOKUP($C75,'Miljövärden urval för publ'!$B$2:$H$490,MATCH(E$4,'Miljövärden urval för publ'!$B$2:$H$2,0),FALSE)),"",VLOOKUP($C75,'Miljövärden urval för publ'!$B$2:$H$490,MATCH(E$4,'Miljövärden urval för publ'!$B$2:$H$2,0),FALSE))</f>
        <v>24.6187</v>
      </c>
      <c r="F75" s="106">
        <f>IF(ISERROR(VLOOKUP($C75,'Miljövärden urval för publ'!$B$2:$H$490,MATCH(F$4,'Miljövärden urval för publ'!$B$2:$H$2,0),FALSE)),"",VLOOKUP($C75,'Miljövärden urval för publ'!$B$2:$H$490,MATCH(F$4,'Miljövärden urval för publ'!$B$2:$H$2,0),FALSE))</f>
        <v>8.1457099999999993</v>
      </c>
      <c r="G75" s="106">
        <f>IF(ISERROR(VLOOKUP($C75,'Miljövärden urval för publ'!$B$2:$H$490,MATCH(G$4,'Miljövärden urval för publ'!$B$2:$H$2,0),FALSE)),"",VLOOKUP($C75,'Miljövärden urval för publ'!$B$2:$H$490,MATCH(G$4,'Miljövärden urval för publ'!$B$2:$H$2,0),FALSE))</f>
        <v>1.4031099999999999E-2</v>
      </c>
    </row>
    <row r="76" spans="1:7" x14ac:dyDescent="0.25">
      <c r="A76" s="106">
        <v>73</v>
      </c>
      <c r="B76" s="106" t="str">
        <f>IF(ISERROR(INDEX('Miljövärden urval för publ'!$A$2:$AD$475,MATCH($A76,'Miljövärden urval för publ'!$U$2:$U$476,0),1)),"",INDEX('Miljövärden urval för publ'!$A$2:$AD$475,MATCH($A76,'Miljövärden urval för publ'!$U$2:$U$476,0),1))</f>
        <v>Falbygdens Energi AB</v>
      </c>
      <c r="C76" s="106" t="str">
        <f>IF(ISERROR(INDEX('Miljövärden urval för publ'!$A$2:$AD$475,MATCH($A76,'Miljövärden urval för publ'!$U$2:$U$476,0),2)),"",INDEX('Miljövärden urval för publ'!$A$2:$AD$475,MATCH($A76,'Miljövärden urval för publ'!$U$2:$U$476,0),2))</f>
        <v>Floby</v>
      </c>
      <c r="D76" s="106">
        <f>IF(ISERROR(VLOOKUP($C76,'Miljövärden urval för publ'!$B$2:$H$490,MATCH(D$4,'Miljövärden urval för publ'!$B$2:$H$2,0),FALSE)),"",VLOOKUP($C76,'Miljövärden urval för publ'!$B$2:$H$490,MATCH(D$4,'Miljövärden urval för publ'!$B$2:$H$2,0),FALSE))</f>
        <v>0.224554</v>
      </c>
      <c r="E76" s="106">
        <f>IF(ISERROR(VLOOKUP($C76,'Miljövärden urval för publ'!$B$2:$H$490,MATCH(E$4,'Miljövärden urval för publ'!$B$2:$H$2,0),FALSE)),"",VLOOKUP($C76,'Miljövärden urval för publ'!$B$2:$H$490,MATCH(E$4,'Miljövärden urval för publ'!$B$2:$H$2,0),FALSE))</f>
        <v>22.650500000000001</v>
      </c>
      <c r="F76" s="106">
        <f>IF(ISERROR(VLOOKUP($C76,'Miljövärden urval för publ'!$B$2:$H$490,MATCH(F$4,'Miljövärden urval för publ'!$B$2:$H$2,0),FALSE)),"",VLOOKUP($C76,'Miljövärden urval för publ'!$B$2:$H$490,MATCH(F$4,'Miljövärden urval för publ'!$B$2:$H$2,0),FALSE))</f>
        <v>18.162199999999999</v>
      </c>
      <c r="G76" s="106">
        <f>IF(ISERROR(VLOOKUP($C76,'Miljövärden urval för publ'!$B$2:$H$490,MATCH(G$4,'Miljövärden urval för publ'!$B$2:$H$2,0),FALSE)),"",VLOOKUP($C76,'Miljövärden urval för publ'!$B$2:$H$490,MATCH(G$4,'Miljövärden urval för publ'!$B$2:$H$2,0),FALSE))</f>
        <v>1.15175E-2</v>
      </c>
    </row>
    <row r="77" spans="1:7" x14ac:dyDescent="0.25">
      <c r="A77" s="106">
        <v>74</v>
      </c>
      <c r="B77" s="106" t="str">
        <f>IF(ISERROR(INDEX('Miljövärden urval för publ'!$A$2:$AD$475,MATCH($A77,'Miljövärden urval för publ'!$U$2:$U$476,0),1)),"",INDEX('Miljövärden urval för publ'!$A$2:$AD$475,MATCH($A77,'Miljövärden urval för publ'!$U$2:$U$476,0),1))</f>
        <v>Falbygdens Energi AB</v>
      </c>
      <c r="C77" s="106" t="str">
        <f>IF(ISERROR(INDEX('Miljövärden urval för publ'!$A$2:$AD$475,MATCH($A77,'Miljövärden urval för publ'!$U$2:$U$476,0),2)),"",INDEX('Miljövärden urval för publ'!$A$2:$AD$475,MATCH($A77,'Miljövärden urval för publ'!$U$2:$U$476,0),2))</f>
        <v>Stenstorp</v>
      </c>
      <c r="D77" s="106">
        <f>IF(ISERROR(VLOOKUP($C77,'Miljövärden urval för publ'!$B$2:$H$490,MATCH(D$4,'Miljövärden urval för publ'!$B$2:$H$2,0),FALSE)),"",VLOOKUP($C77,'Miljövärden urval för publ'!$B$2:$H$490,MATCH(D$4,'Miljövärden urval för publ'!$B$2:$H$2,0),FALSE))</f>
        <v>0.28633399999999998</v>
      </c>
      <c r="E77" s="106">
        <f>IF(ISERROR(VLOOKUP($C77,'Miljövärden urval för publ'!$B$2:$H$490,MATCH(E$4,'Miljövärden urval för publ'!$B$2:$H$2,0),FALSE)),"",VLOOKUP($C77,'Miljövärden urval för publ'!$B$2:$H$490,MATCH(E$4,'Miljövärden urval för publ'!$B$2:$H$2,0),FALSE))</f>
        <v>37.790100000000002</v>
      </c>
      <c r="F77" s="106">
        <f>IF(ISERROR(VLOOKUP($C77,'Miljövärden urval för publ'!$B$2:$H$490,MATCH(F$4,'Miljövärden urval för publ'!$B$2:$H$2,0),FALSE)),"",VLOOKUP($C77,'Miljövärden urval för publ'!$B$2:$H$490,MATCH(F$4,'Miljövärden urval för publ'!$B$2:$H$2,0),FALSE))</f>
        <v>16.217500000000001</v>
      </c>
      <c r="G77" s="106">
        <f>IF(ISERROR(VLOOKUP($C77,'Miljövärden urval för publ'!$B$2:$H$490,MATCH(G$4,'Miljövärden urval för publ'!$B$2:$H$2,0),FALSE)),"",VLOOKUP($C77,'Miljövärden urval för publ'!$B$2:$H$490,MATCH(G$4,'Miljövärden urval för publ'!$B$2:$H$2,0),FALSE))</f>
        <v>2.6512899999999999E-2</v>
      </c>
    </row>
    <row r="78" spans="1:7" x14ac:dyDescent="0.25">
      <c r="A78" s="106">
        <v>75</v>
      </c>
      <c r="B78" s="106" t="str">
        <f>IF(ISERROR(INDEX('Miljövärden urval för publ'!$A$2:$AD$475,MATCH($A78,'Miljövärden urval för publ'!$U$2:$U$476,0),1)),"",INDEX('Miljövärden urval för publ'!$A$2:$AD$475,MATCH($A78,'Miljövärden urval för publ'!$U$2:$U$476,0),1))</f>
        <v>Falkenberg Energi AB</v>
      </c>
      <c r="C78" s="106" t="str">
        <f>IF(ISERROR(INDEX('Miljövärden urval för publ'!$A$2:$AD$475,MATCH($A78,'Miljövärden urval för publ'!$U$2:$U$476,0),2)),"",INDEX('Miljövärden urval för publ'!$A$2:$AD$475,MATCH($A78,'Miljövärden urval för publ'!$U$2:$U$476,0),2))</f>
        <v>Falkenberg</v>
      </c>
      <c r="D78" s="106">
        <f>IF(ISERROR(VLOOKUP($C78,'Miljövärden urval för publ'!$B$2:$H$490,MATCH(D$4,'Miljövärden urval för publ'!$B$2:$H$2,0),FALSE)),"",VLOOKUP($C78,'Miljövärden urval för publ'!$B$2:$H$490,MATCH(D$4,'Miljövärden urval för publ'!$B$2:$H$2,0),FALSE))</f>
        <v>8.0423499999999995E-2</v>
      </c>
      <c r="E78" s="106">
        <f>IF(ISERROR(VLOOKUP($C78,'Miljövärden urval för publ'!$B$2:$H$490,MATCH(E$4,'Miljövärden urval för publ'!$B$2:$H$2,0),FALSE)),"",VLOOKUP($C78,'Miljövärden urval för publ'!$B$2:$H$490,MATCH(E$4,'Miljövärden urval för publ'!$B$2:$H$2,0),FALSE))</f>
        <v>15.009399999999999</v>
      </c>
      <c r="F78" s="106">
        <f>IF(ISERROR(VLOOKUP($C78,'Miljövärden urval för publ'!$B$2:$H$490,MATCH(F$4,'Miljövärden urval för publ'!$B$2:$H$2,0),FALSE)),"",VLOOKUP($C78,'Miljövärden urval för publ'!$B$2:$H$490,MATCH(F$4,'Miljövärden urval för publ'!$B$2:$H$2,0),FALSE))</f>
        <v>9.2164699999999993</v>
      </c>
      <c r="G78" s="106">
        <f>IF(ISERROR(VLOOKUP($C78,'Miljövärden urval för publ'!$B$2:$H$490,MATCH(G$4,'Miljövärden urval för publ'!$B$2:$H$2,0),FALSE)),"",VLOOKUP($C78,'Miljövärden urval för publ'!$B$2:$H$490,MATCH(G$4,'Miljövärden urval för publ'!$B$2:$H$2,0),FALSE))</f>
        <v>1.4369E-2</v>
      </c>
    </row>
    <row r="79" spans="1:7" x14ac:dyDescent="0.25">
      <c r="A79" s="106">
        <v>76</v>
      </c>
      <c r="B79" s="106" t="str">
        <f>IF(ISERROR(INDEX('Miljövärden urval för publ'!$A$2:$AD$475,MATCH($A79,'Miljövärden urval för publ'!$U$2:$U$476,0),1)),"",INDEX('Miljövärden urval för publ'!$A$2:$AD$475,MATCH($A79,'Miljövärden urval för publ'!$U$2:$U$476,0),1))</f>
        <v>Falkenberg Energi AB</v>
      </c>
      <c r="C79" s="106" t="str">
        <f>IF(ISERROR(INDEX('Miljövärden urval för publ'!$A$2:$AD$475,MATCH($A79,'Miljövärden urval för publ'!$U$2:$U$476,0),2)),"",INDEX('Miljövärden urval för publ'!$A$2:$AD$475,MATCH($A79,'Miljövärden urval för publ'!$U$2:$U$476,0),2))</f>
        <v>Ullared-närvärme</v>
      </c>
      <c r="D79" s="106">
        <f>IF(ISERROR(VLOOKUP($C79,'Miljövärden urval för publ'!$B$2:$H$490,MATCH(D$4,'Miljövärden urval för publ'!$B$2:$H$2,0),FALSE)),"",VLOOKUP($C79,'Miljövärden urval för publ'!$B$2:$H$490,MATCH(D$4,'Miljövärden urval för publ'!$B$2:$H$2,0),FALSE))</f>
        <v>0.172657</v>
      </c>
      <c r="E79" s="106">
        <f>IF(ISERROR(VLOOKUP($C79,'Miljövärden urval för publ'!$B$2:$H$490,MATCH(E$4,'Miljövärden urval för publ'!$B$2:$H$2,0),FALSE)),"",VLOOKUP($C79,'Miljövärden urval för publ'!$B$2:$H$490,MATCH(E$4,'Miljövärden urval för publ'!$B$2:$H$2,0),FALSE))</f>
        <v>11.4535</v>
      </c>
      <c r="F79" s="106">
        <f>IF(ISERROR(VLOOKUP($C79,'Miljövärden urval för publ'!$B$2:$H$490,MATCH(F$4,'Miljövärden urval för publ'!$B$2:$H$2,0),FALSE)),"",VLOOKUP($C79,'Miljövärden urval för publ'!$B$2:$H$490,MATCH(F$4,'Miljövärden urval för publ'!$B$2:$H$2,0),FALSE))</f>
        <v>16.712399999999999</v>
      </c>
      <c r="G79" s="106">
        <f>IF(ISERROR(VLOOKUP($C79,'Miljövärden urval för publ'!$B$2:$H$490,MATCH(G$4,'Miljövärden urval för publ'!$B$2:$H$2,0),FALSE)),"",VLOOKUP($C79,'Miljövärden urval för publ'!$B$2:$H$490,MATCH(G$4,'Miljövärden urval för publ'!$B$2:$H$2,0),FALSE))</f>
        <v>1.18271E-2</v>
      </c>
    </row>
    <row r="80" spans="1:7" x14ac:dyDescent="0.25">
      <c r="A80" s="106">
        <v>77</v>
      </c>
      <c r="B80" s="106" t="str">
        <f>IF(ISERROR(INDEX('Miljövärden urval för publ'!$A$2:$AD$475,MATCH($A80,'Miljövärden urval för publ'!$U$2:$U$476,0),1)),"",INDEX('Miljövärden urval för publ'!$A$2:$AD$475,MATCH($A80,'Miljövärden urval för publ'!$U$2:$U$476,0),1))</f>
        <v>Falkenberg Energi AB</v>
      </c>
      <c r="C80" s="106" t="str">
        <f>IF(ISERROR(INDEX('Miljövärden urval för publ'!$A$2:$AD$475,MATCH($A80,'Miljövärden urval för publ'!$U$2:$U$476,0),2)),"",INDEX('Miljövärden urval för publ'!$A$2:$AD$475,MATCH($A80,'Miljövärden urval för publ'!$U$2:$U$476,0),2))</f>
        <v>Vessigebro-närvärme</v>
      </c>
      <c r="D80" s="106">
        <f>IF(ISERROR(VLOOKUP($C80,'Miljövärden urval för publ'!$B$2:$H$490,MATCH(D$4,'Miljövärden urval för publ'!$B$2:$H$2,0),FALSE)),"",VLOOKUP($C80,'Miljövärden urval för publ'!$B$2:$H$490,MATCH(D$4,'Miljövärden urval för publ'!$B$2:$H$2,0),FALSE))</f>
        <v>0.231151</v>
      </c>
      <c r="E80" s="106">
        <f>IF(ISERROR(VLOOKUP($C80,'Miljövärden urval för publ'!$B$2:$H$490,MATCH(E$4,'Miljövärden urval för publ'!$B$2:$H$2,0),FALSE)),"",VLOOKUP($C80,'Miljövärden urval för publ'!$B$2:$H$490,MATCH(E$4,'Miljövärden urval för publ'!$B$2:$H$2,0),FALSE))</f>
        <v>29.4208</v>
      </c>
      <c r="F80" s="106">
        <f>IF(ISERROR(VLOOKUP($C80,'Miljövärden urval för publ'!$B$2:$H$490,MATCH(F$4,'Miljövärden urval för publ'!$B$2:$H$2,0),FALSE)),"",VLOOKUP($C80,'Miljövärden urval för publ'!$B$2:$H$490,MATCH(F$4,'Miljövärden urval för publ'!$B$2:$H$2,0),FALSE))</f>
        <v>17.1555</v>
      </c>
      <c r="G80" s="106">
        <f>IF(ISERROR(VLOOKUP($C80,'Miljövärden urval för publ'!$B$2:$H$490,MATCH(G$4,'Miljövärden urval för publ'!$B$2:$H$2,0),FALSE)),"",VLOOKUP($C80,'Miljövärden urval för publ'!$B$2:$H$490,MATCH(G$4,'Miljövärden urval för publ'!$B$2:$H$2,0),FALSE))</f>
        <v>5.1481699999999998E-2</v>
      </c>
    </row>
    <row r="81" spans="1:7" x14ac:dyDescent="0.25">
      <c r="A81" s="106">
        <v>78</v>
      </c>
      <c r="B81" s="106" t="str">
        <f>IF(ISERROR(INDEX('Miljövärden urval för publ'!$A$2:$AD$475,MATCH($A81,'Miljövärden urval för publ'!$U$2:$U$476,0),1)),"",INDEX('Miljövärden urval för publ'!$A$2:$AD$475,MATCH($A81,'Miljövärden urval för publ'!$U$2:$U$476,0),1))</f>
        <v>Falu Energi &amp; Vatten AB</v>
      </c>
      <c r="C81" s="106" t="str">
        <f>IF(ISERROR(INDEX('Miljövärden urval för publ'!$A$2:$AD$475,MATCH($A81,'Miljövärden urval för publ'!$U$2:$U$476,0),2)),"",INDEX('Miljövärden urval för publ'!$A$2:$AD$475,MATCH($A81,'Miljövärden urval för publ'!$U$2:$U$476,0),2))</f>
        <v>Bjursås</v>
      </c>
      <c r="D81" s="106">
        <f>IF(ISERROR(VLOOKUP($C81,'Miljövärden urval för publ'!$B$2:$H$490,MATCH(D$4,'Miljövärden urval för publ'!$B$2:$H$2,0),FALSE)),"",VLOOKUP($C81,'Miljövärden urval för publ'!$B$2:$H$490,MATCH(D$4,'Miljövärden urval för publ'!$B$2:$H$2,0),FALSE))</f>
        <v>0.186637</v>
      </c>
      <c r="E81" s="106">
        <f>IF(ISERROR(VLOOKUP($C81,'Miljövärden urval för publ'!$B$2:$H$490,MATCH(E$4,'Miljövärden urval för publ'!$B$2:$H$2,0),FALSE)),"",VLOOKUP($C81,'Miljövärden urval för publ'!$B$2:$H$490,MATCH(E$4,'Miljövärden urval för publ'!$B$2:$H$2,0),FALSE))</f>
        <v>18.430399999999999</v>
      </c>
      <c r="F81" s="106">
        <f>IF(ISERROR(VLOOKUP($C81,'Miljövärden urval för publ'!$B$2:$H$490,MATCH(F$4,'Miljövärden urval för publ'!$B$2:$H$2,0),FALSE)),"",VLOOKUP($C81,'Miljövärden urval för publ'!$B$2:$H$490,MATCH(F$4,'Miljövärden urval för publ'!$B$2:$H$2,0),FALSE))</f>
        <v>17.593499999999999</v>
      </c>
      <c r="G81" s="106">
        <f>IF(ISERROR(VLOOKUP($C81,'Miljövärden urval för publ'!$B$2:$H$490,MATCH(G$4,'Miljövärden urval för publ'!$B$2:$H$2,0),FALSE)),"",VLOOKUP($C81,'Miljövärden urval för publ'!$B$2:$H$490,MATCH(G$4,'Miljövärden urval för publ'!$B$2:$H$2,0),FALSE))</f>
        <v>3.0150799999999998E-2</v>
      </c>
    </row>
    <row r="82" spans="1:7" x14ac:dyDescent="0.25">
      <c r="A82" s="106">
        <v>79</v>
      </c>
      <c r="B82" s="106" t="str">
        <f>IF(ISERROR(INDEX('Miljövärden urval för publ'!$A$2:$AD$475,MATCH($A82,'Miljövärden urval för publ'!$U$2:$U$476,0),1)),"",INDEX('Miljövärden urval för publ'!$A$2:$AD$475,MATCH($A82,'Miljövärden urval för publ'!$U$2:$U$476,0),1))</f>
        <v>Falu Energi &amp; Vatten AB</v>
      </c>
      <c r="C82" s="106" t="str">
        <f>IF(ISERROR(INDEX('Miljövärden urval för publ'!$A$2:$AD$475,MATCH($A82,'Miljövärden urval för publ'!$U$2:$U$476,0),2)),"",INDEX('Miljövärden urval för publ'!$A$2:$AD$475,MATCH($A82,'Miljövärden urval för publ'!$U$2:$U$476,0),2))</f>
        <v>Falun</v>
      </c>
      <c r="D82" s="106">
        <f>IF(ISERROR(VLOOKUP($C82,'Miljövärden urval för publ'!$B$2:$H$490,MATCH(D$4,'Miljövärden urval för publ'!$B$2:$H$2,0),FALSE)),"",VLOOKUP($C82,'Miljövärden urval för publ'!$B$2:$H$490,MATCH(D$4,'Miljövärden urval för publ'!$B$2:$H$2,0),FALSE))</f>
        <v>3.7567499999999997E-2</v>
      </c>
      <c r="E82" s="106">
        <f>IF(ISERROR(VLOOKUP($C82,'Miljövärden urval för publ'!$B$2:$H$490,MATCH(E$4,'Miljövärden urval för publ'!$B$2:$H$2,0),FALSE)),"",VLOOKUP($C82,'Miljövärden urval för publ'!$B$2:$H$490,MATCH(E$4,'Miljövärden urval för publ'!$B$2:$H$2,0),FALSE))</f>
        <v>8.2452199999999998</v>
      </c>
      <c r="F82" s="106">
        <f>IF(ISERROR(VLOOKUP($C82,'Miljövärden urval för publ'!$B$2:$H$490,MATCH(F$4,'Miljövärden urval för publ'!$B$2:$H$2,0),FALSE)),"",VLOOKUP($C82,'Miljövärden urval för publ'!$B$2:$H$490,MATCH(F$4,'Miljövärden urval för publ'!$B$2:$H$2,0),FALSE))</f>
        <v>5.0884999999999998</v>
      </c>
      <c r="G82" s="106">
        <f>IF(ISERROR(VLOOKUP($C82,'Miljövärden urval för publ'!$B$2:$H$490,MATCH(G$4,'Miljövärden urval för publ'!$B$2:$H$2,0),FALSE)),"",VLOOKUP($C82,'Miljövärden urval för publ'!$B$2:$H$490,MATCH(G$4,'Miljövärden urval för publ'!$B$2:$H$2,0),FALSE))</f>
        <v>7.1762500000000003E-3</v>
      </c>
    </row>
    <row r="83" spans="1:7" x14ac:dyDescent="0.25">
      <c r="A83" s="106">
        <v>80</v>
      </c>
      <c r="B83" s="106" t="str">
        <f>IF(ISERROR(INDEX('Miljövärden urval för publ'!$A$2:$AD$475,MATCH($A83,'Miljövärden urval för publ'!$U$2:$U$476,0),1)),"",INDEX('Miljövärden urval för publ'!$A$2:$AD$475,MATCH($A83,'Miljövärden urval för publ'!$U$2:$U$476,0),1))</f>
        <v>Falu Energi &amp; Vatten AB</v>
      </c>
      <c r="C83" s="106" t="str">
        <f>IF(ISERROR(INDEX('Miljövärden urval för publ'!$A$2:$AD$475,MATCH($A83,'Miljövärden urval för publ'!$U$2:$U$476,0),2)),"",INDEX('Miljövärden urval för publ'!$A$2:$AD$475,MATCH($A83,'Miljövärden urval för publ'!$U$2:$U$476,0),2))</f>
        <v>Grycksbo</v>
      </c>
      <c r="D83" s="106">
        <f>IF(ISERROR(VLOOKUP($C83,'Miljövärden urval för publ'!$B$2:$H$490,MATCH(D$4,'Miljövärden urval för publ'!$B$2:$H$2,0),FALSE)),"",VLOOKUP($C83,'Miljövärden urval för publ'!$B$2:$H$490,MATCH(D$4,'Miljövärden urval för publ'!$B$2:$H$2,0),FALSE))</f>
        <v>0.15337200000000001</v>
      </c>
      <c r="E83" s="106">
        <f>IF(ISERROR(VLOOKUP($C83,'Miljövärden urval för publ'!$B$2:$H$490,MATCH(E$4,'Miljövärden urval för publ'!$B$2:$H$2,0),FALSE)),"",VLOOKUP($C83,'Miljövärden urval för publ'!$B$2:$H$490,MATCH(E$4,'Miljövärden urval för publ'!$B$2:$H$2,0),FALSE))</f>
        <v>11.0448</v>
      </c>
      <c r="F83" s="106">
        <f>IF(ISERROR(VLOOKUP($C83,'Miljövärden urval för publ'!$B$2:$H$490,MATCH(F$4,'Miljövärden urval för publ'!$B$2:$H$2,0),FALSE)),"",VLOOKUP($C83,'Miljövärden urval för publ'!$B$2:$H$490,MATCH(F$4,'Miljövärden urval för publ'!$B$2:$H$2,0),FALSE))</f>
        <v>16.593</v>
      </c>
      <c r="G83" s="106">
        <f>IF(ISERROR(VLOOKUP($C83,'Miljövärden urval för publ'!$B$2:$H$490,MATCH(G$4,'Miljövärden urval för publ'!$B$2:$H$2,0),FALSE)),"",VLOOKUP($C83,'Miljövärden urval för publ'!$B$2:$H$490,MATCH(G$4,'Miljövärden urval för publ'!$B$2:$H$2,0),FALSE))</f>
        <v>1.0889299999999999E-2</v>
      </c>
    </row>
    <row r="84" spans="1:7" x14ac:dyDescent="0.25">
      <c r="A84" s="106">
        <v>81</v>
      </c>
      <c r="B84" s="106" t="str">
        <f>IF(ISERROR(INDEX('Miljövärden urval för publ'!$A$2:$AD$475,MATCH($A84,'Miljövärden urval för publ'!$U$2:$U$476,0),1)),"",INDEX('Miljövärden urval för publ'!$A$2:$AD$475,MATCH($A84,'Miljövärden urval för publ'!$U$2:$U$476,0),1))</f>
        <v>Falu Energi &amp; Vatten AB</v>
      </c>
      <c r="C84" s="106" t="str">
        <f>IF(ISERROR(INDEX('Miljövärden urval för publ'!$A$2:$AD$475,MATCH($A84,'Miljövärden urval för publ'!$U$2:$U$476,0),2)),"",INDEX('Miljövärden urval för publ'!$A$2:$AD$475,MATCH($A84,'Miljövärden urval för publ'!$U$2:$U$476,0),2))</f>
        <v>Svärdsjö</v>
      </c>
      <c r="D84" s="106">
        <f>IF(ISERROR(VLOOKUP($C84,'Miljövärden urval för publ'!$B$2:$H$490,MATCH(D$4,'Miljövärden urval för publ'!$B$2:$H$2,0),FALSE)),"",VLOOKUP($C84,'Miljövärden urval för publ'!$B$2:$H$490,MATCH(D$4,'Miljövärden urval för publ'!$B$2:$H$2,0),FALSE))</f>
        <v>0.183694</v>
      </c>
      <c r="E84" s="106">
        <f>IF(ISERROR(VLOOKUP($C84,'Miljövärden urval för publ'!$B$2:$H$490,MATCH(E$4,'Miljövärden urval för publ'!$B$2:$H$2,0),FALSE)),"",VLOOKUP($C84,'Miljövärden urval för publ'!$B$2:$H$490,MATCH(E$4,'Miljövärden urval för publ'!$B$2:$H$2,0),FALSE))</f>
        <v>17.305299999999999</v>
      </c>
      <c r="F84" s="106">
        <f>IF(ISERROR(VLOOKUP($C84,'Miljövärden urval för publ'!$B$2:$H$490,MATCH(F$4,'Miljövärden urval för publ'!$B$2:$H$2,0),FALSE)),"",VLOOKUP($C84,'Miljövärden urval för publ'!$B$2:$H$490,MATCH(F$4,'Miljövärden urval för publ'!$B$2:$H$2,0),FALSE))</f>
        <v>17.750599999999999</v>
      </c>
      <c r="G84" s="106">
        <f>IF(ISERROR(VLOOKUP($C84,'Miljövärden urval för publ'!$B$2:$H$490,MATCH(G$4,'Miljövärden urval för publ'!$B$2:$H$2,0),FALSE)),"",VLOOKUP($C84,'Miljövärden urval för publ'!$B$2:$H$490,MATCH(G$4,'Miljövärden urval för publ'!$B$2:$H$2,0),FALSE))</f>
        <v>2.63591E-2</v>
      </c>
    </row>
    <row r="85" spans="1:7" x14ac:dyDescent="0.25">
      <c r="A85" s="106">
        <v>82</v>
      </c>
      <c r="B85" s="106" t="str">
        <f>IF(ISERROR(INDEX('Miljövärden urval för publ'!$A$2:$AD$475,MATCH($A85,'Miljövärden urval för publ'!$U$2:$U$476,0),1)),"",INDEX('Miljövärden urval för publ'!$A$2:$AD$475,MATCH($A85,'Miljövärden urval för publ'!$U$2:$U$476,0),1))</f>
        <v>Finspångs Tekniska Verk AB</v>
      </c>
      <c r="C85" s="106" t="str">
        <f>IF(ISERROR(INDEX('Miljövärden urval för publ'!$A$2:$AD$475,MATCH($A85,'Miljövärden urval för publ'!$U$2:$U$476,0),2)),"",INDEX('Miljövärden urval för publ'!$A$2:$AD$475,MATCH($A85,'Miljövärden urval för publ'!$U$2:$U$476,0),2))</f>
        <v>Finspång</v>
      </c>
      <c r="D85" s="106">
        <f>IF(ISERROR(VLOOKUP($C85,'Miljövärden urval för publ'!$B$2:$H$490,MATCH(D$4,'Miljövärden urval för publ'!$B$2:$H$2,0),FALSE)),"",VLOOKUP($C85,'Miljövärden urval för publ'!$B$2:$H$490,MATCH(D$4,'Miljövärden urval för publ'!$B$2:$H$2,0),FALSE))</f>
        <v>0.19621</v>
      </c>
      <c r="E85" s="106">
        <f>IF(ISERROR(VLOOKUP($C85,'Miljövärden urval för publ'!$B$2:$H$490,MATCH(E$4,'Miljövärden urval för publ'!$B$2:$H$2,0),FALSE)),"",VLOOKUP($C85,'Miljövärden urval för publ'!$B$2:$H$490,MATCH(E$4,'Miljövärden urval för publ'!$B$2:$H$2,0),FALSE))</f>
        <v>97.365399999999994</v>
      </c>
      <c r="F85" s="106">
        <f>IF(ISERROR(VLOOKUP($C85,'Miljövärden urval för publ'!$B$2:$H$490,MATCH(F$4,'Miljövärden urval för publ'!$B$2:$H$2,0),FALSE)),"",VLOOKUP($C85,'Miljövärden urval för publ'!$B$2:$H$490,MATCH(F$4,'Miljövärden urval för publ'!$B$2:$H$2,0),FALSE))</f>
        <v>6.8497700000000004</v>
      </c>
      <c r="G85" s="106">
        <f>IF(ISERROR(VLOOKUP($C85,'Miljövärden urval för publ'!$B$2:$H$490,MATCH(G$4,'Miljövärden urval för publ'!$B$2:$H$2,0),FALSE)),"",VLOOKUP($C85,'Miljövärden urval för publ'!$B$2:$H$490,MATCH(G$4,'Miljövärden urval för publ'!$B$2:$H$2,0),FALSE))</f>
        <v>7.2860300000000003E-2</v>
      </c>
    </row>
    <row r="86" spans="1:7" x14ac:dyDescent="0.25">
      <c r="A86" s="106">
        <v>83</v>
      </c>
      <c r="B86" s="106" t="str">
        <f>IF(ISERROR(INDEX('Miljövärden urval för publ'!$A$2:$AD$475,MATCH($A86,'Miljövärden urval för publ'!$U$2:$U$476,0),1)),"",INDEX('Miljövärden urval för publ'!$A$2:$AD$475,MATCH($A86,'Miljövärden urval för publ'!$U$2:$U$476,0),1))</f>
        <v>Fortum Värme,  AB s.m. Stockholms stad</v>
      </c>
      <c r="C86" s="106" t="str">
        <f>IF(ISERROR(INDEX('Miljövärden urval för publ'!$A$2:$AD$475,MATCH($A86,'Miljövärden urval för publ'!$U$2:$U$476,0),2)),"",INDEX('Miljövärden urval för publ'!$A$2:$AD$475,MATCH($A86,'Miljövärden urval för publ'!$U$2:$U$476,0),2))</f>
        <v>Stockholm</v>
      </c>
      <c r="D86" s="106">
        <f>IF(ISERROR(VLOOKUP($C86,'Miljövärden urval för publ'!$B$2:$H$490,MATCH(D$4,'Miljövärden urval för publ'!$B$2:$H$2,0),FALSE)),"",VLOOKUP($C86,'Miljövärden urval för publ'!$B$2:$H$490,MATCH(D$4,'Miljövärden urval för publ'!$B$2:$H$2,0),FALSE))</f>
        <v>0.19526399999999999</v>
      </c>
      <c r="E86" s="106">
        <f>IF(ISERROR(VLOOKUP($C86,'Miljövärden urval för publ'!$B$2:$H$490,MATCH(E$4,'Miljövärden urval för publ'!$B$2:$H$2,0),FALSE)),"",VLOOKUP($C86,'Miljövärden urval för publ'!$B$2:$H$490,MATCH(E$4,'Miljövärden urval för publ'!$B$2:$H$2,0),FALSE))</f>
        <v>74.947500000000005</v>
      </c>
      <c r="F86" s="106">
        <f>IF(ISERROR(VLOOKUP($C86,'Miljövärden urval för publ'!$B$2:$H$490,MATCH(F$4,'Miljövärden urval för publ'!$B$2:$H$2,0),FALSE)),"",VLOOKUP($C86,'Miljövärden urval för publ'!$B$2:$H$490,MATCH(F$4,'Miljövärden urval för publ'!$B$2:$H$2,0),FALSE))</f>
        <v>6.8430900000000001</v>
      </c>
      <c r="G86" s="106">
        <f>IF(ISERROR(VLOOKUP($C86,'Miljövärden urval för publ'!$B$2:$H$490,MATCH(G$4,'Miljövärden urval för publ'!$B$2:$H$2,0),FALSE)),"",VLOOKUP($C86,'Miljövärden urval för publ'!$B$2:$H$490,MATCH(G$4,'Miljövärden urval för publ'!$B$2:$H$2,0),FALSE))</f>
        <v>0.109629</v>
      </c>
    </row>
    <row r="87" spans="1:7" x14ac:dyDescent="0.25">
      <c r="A87" s="106">
        <v>84</v>
      </c>
      <c r="B87" s="106" t="str">
        <f>IF(ISERROR(INDEX('Miljövärden urval för publ'!$A$2:$AD$475,MATCH($A87,'Miljövärden urval för publ'!$U$2:$U$476,0),1)),"",INDEX('Miljövärden urval för publ'!$A$2:$AD$475,MATCH($A87,'Miljövärden urval för publ'!$U$2:$U$476,0),1))</f>
        <v>Fortum Värme,  AB s.m. Stockholms stad</v>
      </c>
      <c r="C87" s="106" t="str">
        <f>IF(ISERROR(INDEX('Miljövärden urval för publ'!$A$2:$AD$475,MATCH($A87,'Miljövärden urval för publ'!$U$2:$U$476,0),2)),"",INDEX('Miljövärden urval för publ'!$A$2:$AD$475,MATCH($A87,'Miljövärden urval för publ'!$U$2:$U$476,0),2))</f>
        <v>Täby</v>
      </c>
      <c r="D87" s="106">
        <f>IF(ISERROR(VLOOKUP($C87,'Miljövärden urval för publ'!$B$2:$H$490,MATCH(D$4,'Miljövärden urval för publ'!$B$2:$H$2,0),FALSE)),"",VLOOKUP($C87,'Miljövärden urval för publ'!$B$2:$H$490,MATCH(D$4,'Miljövärden urval för publ'!$B$2:$H$2,0),FALSE))</f>
        <v>0.29367199999999999</v>
      </c>
      <c r="E87" s="106">
        <f>IF(ISERROR(VLOOKUP($C87,'Miljövärden urval för publ'!$B$2:$H$490,MATCH(E$4,'Miljövärden urval för publ'!$B$2:$H$2,0),FALSE)),"",VLOOKUP($C87,'Miljövärden urval för publ'!$B$2:$H$490,MATCH(E$4,'Miljövärden urval för publ'!$B$2:$H$2,0),FALSE))</f>
        <v>64.143699999999995</v>
      </c>
      <c r="F87" s="106">
        <f>IF(ISERROR(VLOOKUP($C87,'Miljövärden urval för publ'!$B$2:$H$490,MATCH(F$4,'Miljövärden urval för publ'!$B$2:$H$2,0),FALSE)),"",VLOOKUP($C87,'Miljövärden urval för publ'!$B$2:$H$490,MATCH(F$4,'Miljövärden urval för publ'!$B$2:$H$2,0),FALSE))</f>
        <v>7.9196499999999999</v>
      </c>
      <c r="G87" s="106">
        <f>IF(ISERROR(VLOOKUP($C87,'Miljövärden urval för publ'!$B$2:$H$490,MATCH(G$4,'Miljövärden urval för publ'!$B$2:$H$2,0),FALSE)),"",VLOOKUP($C87,'Miljövärden urval för publ'!$B$2:$H$490,MATCH(G$4,'Miljövärden urval för publ'!$B$2:$H$2,0),FALSE))</f>
        <v>0.13725899999999999</v>
      </c>
    </row>
    <row r="88" spans="1:7" x14ac:dyDescent="0.25">
      <c r="A88" s="106">
        <v>85</v>
      </c>
      <c r="B88" s="106" t="str">
        <f>IF(ISERROR(INDEX('Miljövärden urval för publ'!$A$2:$AD$475,MATCH($A88,'Miljövärden urval för publ'!$U$2:$U$476,0),1)),"",INDEX('Miljövärden urval för publ'!$A$2:$AD$475,MATCH($A88,'Miljövärden urval för publ'!$U$2:$U$476,0),1))</f>
        <v>Gislaved Energi AB</v>
      </c>
      <c r="C88" s="106" t="str">
        <f>IF(ISERROR(INDEX('Miljövärden urval för publ'!$A$2:$AD$475,MATCH($A88,'Miljövärden urval för publ'!$U$2:$U$476,0),2)),"",INDEX('Miljövärden urval för publ'!$A$2:$AD$475,MATCH($A88,'Miljövärden urval för publ'!$U$2:$U$476,0),2))</f>
        <v>Gislaved</v>
      </c>
      <c r="D88" s="106">
        <f>IF(ISERROR(VLOOKUP($C88,'Miljövärden urval för publ'!$B$2:$H$490,MATCH(D$4,'Miljövärden urval för publ'!$B$2:$H$2,0),FALSE)),"",VLOOKUP($C88,'Miljövärden urval för publ'!$B$2:$H$490,MATCH(D$4,'Miljövärden urval för publ'!$B$2:$H$2,0),FALSE))</f>
        <v>0.12300800000000001</v>
      </c>
      <c r="E88" s="106">
        <f>IF(ISERROR(VLOOKUP($C88,'Miljövärden urval för publ'!$B$2:$H$490,MATCH(E$4,'Miljövärden urval för publ'!$B$2:$H$2,0),FALSE)),"",VLOOKUP($C88,'Miljövärden urval för publ'!$B$2:$H$490,MATCH(E$4,'Miljövärden urval för publ'!$B$2:$H$2,0),FALSE))</f>
        <v>15.019500000000001</v>
      </c>
      <c r="F88" s="106">
        <f>IF(ISERROR(VLOOKUP($C88,'Miljövärden urval för publ'!$B$2:$H$490,MATCH(F$4,'Miljövärden urval för publ'!$B$2:$H$2,0),FALSE)),"",VLOOKUP($C88,'Miljövärden urval för publ'!$B$2:$H$490,MATCH(F$4,'Miljövärden urval för publ'!$B$2:$H$2,0),FALSE))</f>
        <v>10.414999999999999</v>
      </c>
      <c r="G88" s="106">
        <f>IF(ISERROR(VLOOKUP($C88,'Miljövärden urval för publ'!$B$2:$H$490,MATCH(G$4,'Miljövärden urval för publ'!$B$2:$H$2,0),FALSE)),"",VLOOKUP($C88,'Miljövärden urval för publ'!$B$2:$H$490,MATCH(G$4,'Miljövärden urval för publ'!$B$2:$H$2,0),FALSE))</f>
        <v>1.1843599999999999E-2</v>
      </c>
    </row>
    <row r="89" spans="1:7" x14ac:dyDescent="0.25">
      <c r="A89" s="106">
        <v>86</v>
      </c>
      <c r="B89" s="106" t="str">
        <f>IF(ISERROR(INDEX('Miljövärden urval för publ'!$A$2:$AD$475,MATCH($A89,'Miljövärden urval för publ'!$U$2:$U$476,0),1)),"",INDEX('Miljövärden urval för publ'!$A$2:$AD$475,MATCH($A89,'Miljövärden urval för publ'!$U$2:$U$476,0),1))</f>
        <v>Gislaved Energi AB</v>
      </c>
      <c r="C89" s="106" t="str">
        <f>IF(ISERROR(INDEX('Miljövärden urval för publ'!$A$2:$AD$475,MATCH($A89,'Miljövärden urval för publ'!$U$2:$U$476,0),2)),"",INDEX('Miljövärden urval för publ'!$A$2:$AD$475,MATCH($A89,'Miljövärden urval för publ'!$U$2:$U$476,0),2))</f>
        <v>Hestra</v>
      </c>
      <c r="D89" s="106">
        <f>IF(ISERROR(VLOOKUP($C89,'Miljövärden urval för publ'!$B$2:$H$490,MATCH(D$4,'Miljövärden urval för publ'!$B$2:$H$2,0),FALSE)),"",VLOOKUP($C89,'Miljövärden urval för publ'!$B$2:$H$490,MATCH(D$4,'Miljövärden urval för publ'!$B$2:$H$2,0),FALSE))</f>
        <v>0.112557</v>
      </c>
      <c r="E89" s="106">
        <f>IF(ISERROR(VLOOKUP($C89,'Miljövärden urval för publ'!$B$2:$H$490,MATCH(E$4,'Miljövärden urval för publ'!$B$2:$H$2,0),FALSE)),"",VLOOKUP($C89,'Miljövärden urval för publ'!$B$2:$H$490,MATCH(E$4,'Miljövärden urval för publ'!$B$2:$H$2,0),FALSE))</f>
        <v>26.973299999999998</v>
      </c>
      <c r="F89" s="106">
        <f>IF(ISERROR(VLOOKUP($C89,'Miljövärden urval för publ'!$B$2:$H$490,MATCH(F$4,'Miljövärden urval för publ'!$B$2:$H$2,0),FALSE)),"",VLOOKUP($C89,'Miljövärden urval för publ'!$B$2:$H$490,MATCH(F$4,'Miljövärden urval för publ'!$B$2:$H$2,0),FALSE))</f>
        <v>9.6318199999999994</v>
      </c>
      <c r="G89" s="106">
        <f>IF(ISERROR(VLOOKUP($C89,'Miljövärden urval för publ'!$B$2:$H$490,MATCH(G$4,'Miljövärden urval för publ'!$B$2:$H$2,0),FALSE)),"",VLOOKUP($C89,'Miljövärden urval för publ'!$B$2:$H$490,MATCH(G$4,'Miljövärden urval för publ'!$B$2:$H$2,0),FALSE))</f>
        <v>1.16043E-2</v>
      </c>
    </row>
    <row r="90" spans="1:7" x14ac:dyDescent="0.25">
      <c r="A90" s="106">
        <v>87</v>
      </c>
      <c r="B90" s="106" t="str">
        <f>IF(ISERROR(INDEX('Miljövärden urval för publ'!$A$2:$AD$475,MATCH($A90,'Miljövärden urval för publ'!$U$2:$U$476,0),1)),"",INDEX('Miljövärden urval för publ'!$A$2:$AD$475,MATCH($A90,'Miljövärden urval för publ'!$U$2:$U$476,0),1))</f>
        <v>Gislaved Energi AB</v>
      </c>
      <c r="C90" s="106" t="str">
        <f>IF(ISERROR(INDEX('Miljövärden urval för publ'!$A$2:$AD$475,MATCH($A90,'Miljövärden urval för publ'!$U$2:$U$476,0),2)),"",INDEX('Miljövärden urval för publ'!$A$2:$AD$475,MATCH($A90,'Miljövärden urval för publ'!$U$2:$U$476,0),2))</f>
        <v>Reftele</v>
      </c>
      <c r="D90" s="106">
        <f>IF(ISERROR(VLOOKUP($C90,'Miljövärden urval för publ'!$B$2:$H$490,MATCH(D$4,'Miljövärden urval för publ'!$B$2:$H$2,0),FALSE)),"",VLOOKUP($C90,'Miljövärden urval för publ'!$B$2:$H$490,MATCH(D$4,'Miljövärden urval för publ'!$B$2:$H$2,0),FALSE))</f>
        <v>0.18399099999999999</v>
      </c>
      <c r="E90" s="106">
        <f>IF(ISERROR(VLOOKUP($C90,'Miljövärden urval för publ'!$B$2:$H$490,MATCH(E$4,'Miljövärden urval för publ'!$B$2:$H$2,0),FALSE)),"",VLOOKUP($C90,'Miljövärden urval för publ'!$B$2:$H$490,MATCH(E$4,'Miljövärden urval för publ'!$B$2:$H$2,0),FALSE))</f>
        <v>6.4513699999999998</v>
      </c>
      <c r="F90" s="106">
        <f>IF(ISERROR(VLOOKUP($C90,'Miljövärden urval för publ'!$B$2:$H$490,MATCH(F$4,'Miljövärden urval för publ'!$B$2:$H$2,0),FALSE)),"",VLOOKUP($C90,'Miljövärden urval för publ'!$B$2:$H$490,MATCH(F$4,'Miljövärden urval för publ'!$B$2:$H$2,0),FALSE))</f>
        <v>13.7468</v>
      </c>
      <c r="G90" s="106">
        <f>IF(ISERROR(VLOOKUP($C90,'Miljövärden urval för publ'!$B$2:$H$490,MATCH(G$4,'Miljövärden urval för publ'!$B$2:$H$2,0),FALSE)),"",VLOOKUP($C90,'Miljövärden urval för publ'!$B$2:$H$490,MATCH(G$4,'Miljövärden urval för publ'!$B$2:$H$2,0),FALSE))</f>
        <v>3.0238600000000001E-2</v>
      </c>
    </row>
    <row r="91" spans="1:7" x14ac:dyDescent="0.25">
      <c r="A91" s="106">
        <v>88</v>
      </c>
      <c r="B91" s="106" t="str">
        <f>IF(ISERROR(INDEX('Miljövärden urval för publ'!$A$2:$AD$475,MATCH($A91,'Miljövärden urval för publ'!$U$2:$U$476,0),1)),"",INDEX('Miljövärden urval för publ'!$A$2:$AD$475,MATCH($A91,'Miljövärden urval för publ'!$U$2:$U$476,0),1))</f>
        <v>Gotlands Energi AB</v>
      </c>
      <c r="C91" s="106" t="str">
        <f>IF(ISERROR(INDEX('Miljövärden urval för publ'!$A$2:$AD$475,MATCH($A91,'Miljövärden urval för publ'!$U$2:$U$476,0),2)),"",INDEX('Miljövärden urval för publ'!$A$2:$AD$475,MATCH($A91,'Miljövärden urval för publ'!$U$2:$U$476,0),2))</f>
        <v>Hemse</v>
      </c>
      <c r="D91" s="106">
        <f>IF(ISERROR(VLOOKUP($C91,'Miljövärden urval för publ'!$B$2:$H$490,MATCH(D$4,'Miljövärden urval för publ'!$B$2:$H$2,0),FALSE)),"",VLOOKUP($C91,'Miljövärden urval för publ'!$B$2:$H$490,MATCH(D$4,'Miljövärden urval för publ'!$B$2:$H$2,0),FALSE))</f>
        <v>0.24485199999999999</v>
      </c>
      <c r="E91" s="106">
        <f>IF(ISERROR(VLOOKUP($C91,'Miljövärden urval för publ'!$B$2:$H$490,MATCH(E$4,'Miljövärden urval för publ'!$B$2:$H$2,0),FALSE)),"",VLOOKUP($C91,'Miljövärden urval för publ'!$B$2:$H$490,MATCH(E$4,'Miljövärden urval för publ'!$B$2:$H$2,0),FALSE))</f>
        <v>54.545299999999997</v>
      </c>
      <c r="F91" s="106">
        <f>IF(ISERROR(VLOOKUP($C91,'Miljövärden urval för publ'!$B$2:$H$490,MATCH(F$4,'Miljövärden urval för publ'!$B$2:$H$2,0),FALSE)),"",VLOOKUP($C91,'Miljövärden urval för publ'!$B$2:$H$490,MATCH(F$4,'Miljövärden urval för publ'!$B$2:$H$2,0),FALSE))</f>
        <v>8.3569600000000008</v>
      </c>
      <c r="G91" s="106">
        <f>IF(ISERROR(VLOOKUP($C91,'Miljövärden urval för publ'!$B$2:$H$490,MATCH(G$4,'Miljövärden urval för publ'!$B$2:$H$2,0),FALSE)),"",VLOOKUP($C91,'Miljövärden urval för publ'!$B$2:$H$490,MATCH(G$4,'Miljövärden urval för publ'!$B$2:$H$2,0),FALSE))</f>
        <v>5.8256200000000001E-2</v>
      </c>
    </row>
    <row r="92" spans="1:7" x14ac:dyDescent="0.25">
      <c r="A92" s="106">
        <v>89</v>
      </c>
      <c r="B92" s="106" t="str">
        <f>IF(ISERROR(INDEX('Miljövärden urval för publ'!$A$2:$AD$475,MATCH($A92,'Miljövärden urval för publ'!$U$2:$U$476,0),1)),"",INDEX('Miljövärden urval för publ'!$A$2:$AD$475,MATCH($A92,'Miljövärden urval för publ'!$U$2:$U$476,0),1))</f>
        <v>Gotlands Energi AB</v>
      </c>
      <c r="C92" s="106" t="str">
        <f>IF(ISERROR(INDEX('Miljövärden urval för publ'!$A$2:$AD$475,MATCH($A92,'Miljövärden urval för publ'!$U$2:$U$476,0),2)),"",INDEX('Miljövärden urval för publ'!$A$2:$AD$475,MATCH($A92,'Miljövärden urval för publ'!$U$2:$U$476,0),2))</f>
        <v>Klintehamn</v>
      </c>
      <c r="D92" s="106">
        <f>IF(ISERROR(VLOOKUP($C92,'Miljövärden urval för publ'!$B$2:$H$490,MATCH(D$4,'Miljövärden urval för publ'!$B$2:$H$2,0),FALSE)),"",VLOOKUP($C92,'Miljövärden urval för publ'!$B$2:$H$490,MATCH(D$4,'Miljövärden urval för publ'!$B$2:$H$2,0),FALSE))</f>
        <v>1.2732699999999999</v>
      </c>
      <c r="E92" s="106">
        <f>IF(ISERROR(VLOOKUP($C92,'Miljövärden urval för publ'!$B$2:$H$490,MATCH(E$4,'Miljövärden urval för publ'!$B$2:$H$2,0),FALSE)),"",VLOOKUP($C92,'Miljövärden urval för publ'!$B$2:$H$490,MATCH(E$4,'Miljövärden urval för publ'!$B$2:$H$2,0),FALSE))</f>
        <v>20.465800000000002</v>
      </c>
      <c r="F92" s="106">
        <f>IF(ISERROR(VLOOKUP($C92,'Miljövärden urval för publ'!$B$2:$H$490,MATCH(F$4,'Miljövärden urval för publ'!$B$2:$H$2,0),FALSE)),"",VLOOKUP($C92,'Miljövärden urval för publ'!$B$2:$H$490,MATCH(F$4,'Miljövärden urval för publ'!$B$2:$H$2,0),FALSE))</f>
        <v>33.729700000000001</v>
      </c>
      <c r="G92" s="106">
        <f>IF(ISERROR(VLOOKUP($C92,'Miljövärden urval för publ'!$B$2:$H$490,MATCH(G$4,'Miljövärden urval för publ'!$B$2:$H$2,0),FALSE)),"",VLOOKUP($C92,'Miljövärden urval för publ'!$B$2:$H$490,MATCH(G$4,'Miljövärden urval för publ'!$B$2:$H$2,0),FALSE))</f>
        <v>2.52374E-2</v>
      </c>
    </row>
    <row r="93" spans="1:7" x14ac:dyDescent="0.25">
      <c r="A93" s="106">
        <v>90</v>
      </c>
      <c r="B93" s="106" t="str">
        <f>IF(ISERROR(INDEX('Miljövärden urval för publ'!$A$2:$AD$475,MATCH($A93,'Miljövärden urval för publ'!$U$2:$U$476,0),1)),"",INDEX('Miljövärden urval för publ'!$A$2:$AD$475,MATCH($A93,'Miljövärden urval för publ'!$U$2:$U$476,0),1))</f>
        <v>Gotlands Energi AB</v>
      </c>
      <c r="C93" s="106" t="str">
        <f>IF(ISERROR(INDEX('Miljövärden urval för publ'!$A$2:$AD$475,MATCH($A93,'Miljövärden urval för publ'!$U$2:$U$476,0),2)),"",INDEX('Miljövärden urval för publ'!$A$2:$AD$475,MATCH($A93,'Miljövärden urval för publ'!$U$2:$U$476,0),2))</f>
        <v>Slite</v>
      </c>
      <c r="D93" s="106">
        <f>IF(ISERROR(VLOOKUP($C93,'Miljövärden urval för publ'!$B$2:$H$490,MATCH(D$4,'Miljövärden urval för publ'!$B$2:$H$2,0),FALSE)),"",VLOOKUP($C93,'Miljövärden urval för publ'!$B$2:$H$490,MATCH(D$4,'Miljövärden urval för publ'!$B$2:$H$2,0),FALSE))</f>
        <v>0.306427</v>
      </c>
      <c r="E93" s="106">
        <f>IF(ISERROR(VLOOKUP($C93,'Miljövärden urval för publ'!$B$2:$H$490,MATCH(E$4,'Miljövärden urval för publ'!$B$2:$H$2,0),FALSE)),"",VLOOKUP($C93,'Miljövärden urval för publ'!$B$2:$H$490,MATCH(E$4,'Miljövärden urval för publ'!$B$2:$H$2,0),FALSE))</f>
        <v>76.443899999999999</v>
      </c>
      <c r="F93" s="106">
        <f>IF(ISERROR(VLOOKUP($C93,'Miljövärden urval för publ'!$B$2:$H$490,MATCH(F$4,'Miljövärden urval för publ'!$B$2:$H$2,0),FALSE)),"",VLOOKUP($C93,'Miljövärden urval för publ'!$B$2:$H$490,MATCH(F$4,'Miljövärden urval för publ'!$B$2:$H$2,0),FALSE))</f>
        <v>5.6968300000000003</v>
      </c>
      <c r="G93" s="106">
        <f>IF(ISERROR(VLOOKUP($C93,'Miljövärden urval för publ'!$B$2:$H$490,MATCH(G$4,'Miljövärden urval för publ'!$B$2:$H$2,0),FALSE)),"",VLOOKUP($C93,'Miljövärden urval för publ'!$B$2:$H$490,MATCH(G$4,'Miljövärden urval för publ'!$B$2:$H$2,0),FALSE))</f>
        <v>0.23613899999999999</v>
      </c>
    </row>
    <row r="94" spans="1:7" x14ac:dyDescent="0.25">
      <c r="A94" s="106">
        <v>91</v>
      </c>
      <c r="B94" s="106" t="str">
        <f>IF(ISERROR(INDEX('Miljövärden urval för publ'!$A$2:$AD$475,MATCH($A94,'Miljövärden urval för publ'!$U$2:$U$476,0),1)),"",INDEX('Miljövärden urval för publ'!$A$2:$AD$475,MATCH($A94,'Miljövärden urval för publ'!$U$2:$U$476,0),1))</f>
        <v>Gotlands Energi AB</v>
      </c>
      <c r="C94" s="106" t="str">
        <f>IF(ISERROR(INDEX('Miljövärden urval för publ'!$A$2:$AD$475,MATCH($A94,'Miljövärden urval för publ'!$U$2:$U$476,0),2)),"",INDEX('Miljövärden urval för publ'!$A$2:$AD$475,MATCH($A94,'Miljövärden urval för publ'!$U$2:$U$476,0),2))</f>
        <v>Visby</v>
      </c>
      <c r="D94" s="106">
        <f>IF(ISERROR(VLOOKUP($C94,'Miljövärden urval för publ'!$B$2:$H$490,MATCH(D$4,'Miljövärden urval för publ'!$B$2:$H$2,0),FALSE)),"",VLOOKUP($C94,'Miljövärden urval för publ'!$B$2:$H$490,MATCH(D$4,'Miljövärden urval för publ'!$B$2:$H$2,0),FALSE))</f>
        <v>0.242285</v>
      </c>
      <c r="E94" s="106">
        <f>IF(ISERROR(VLOOKUP($C94,'Miljövärden urval för publ'!$B$2:$H$490,MATCH(E$4,'Miljövärden urval för publ'!$B$2:$H$2,0),FALSE)),"",VLOOKUP($C94,'Miljövärden urval för publ'!$B$2:$H$490,MATCH(E$4,'Miljövärden urval för publ'!$B$2:$H$2,0),FALSE))</f>
        <v>51.787500000000001</v>
      </c>
      <c r="F94" s="106">
        <f>IF(ISERROR(VLOOKUP($C94,'Miljövärden urval för publ'!$B$2:$H$490,MATCH(F$4,'Miljövärden urval för publ'!$B$2:$H$2,0),FALSE)),"",VLOOKUP($C94,'Miljövärden urval för publ'!$B$2:$H$490,MATCH(F$4,'Miljövärden urval för publ'!$B$2:$H$2,0),FALSE))</f>
        <v>6.6212400000000002</v>
      </c>
      <c r="G94" s="106">
        <f>IF(ISERROR(VLOOKUP($C94,'Miljövärden urval för publ'!$B$2:$H$490,MATCH(G$4,'Miljövärden urval för publ'!$B$2:$H$2,0),FALSE)),"",VLOOKUP($C94,'Miljövärden urval för publ'!$B$2:$H$490,MATCH(G$4,'Miljövärden urval för publ'!$B$2:$H$2,0),FALSE))</f>
        <v>4.3654499999999999E-2</v>
      </c>
    </row>
    <row r="95" spans="1:7" x14ac:dyDescent="0.25">
      <c r="A95" s="106">
        <v>92</v>
      </c>
      <c r="B95" s="106" t="str">
        <f>IF(ISERROR(INDEX('Miljövärden urval för publ'!$A$2:$AD$475,MATCH($A95,'Miljövärden urval för publ'!$U$2:$U$476,0),1)),"",INDEX('Miljövärden urval för publ'!$A$2:$AD$475,MATCH($A95,'Miljövärden urval för publ'!$U$2:$U$476,0),1))</f>
        <v>Gällivare Energi AB</v>
      </c>
      <c r="C95" s="106" t="str">
        <f>IF(ISERROR(INDEX('Miljövärden urval för publ'!$A$2:$AD$475,MATCH($A95,'Miljövärden urval för publ'!$U$2:$U$476,0),2)),"",INDEX('Miljövärden urval för publ'!$A$2:$AD$475,MATCH($A95,'Miljövärden urval för publ'!$U$2:$U$476,0),2))</f>
        <v>Gällivare-Malmberget</v>
      </c>
      <c r="D95" s="106">
        <f>IF(ISERROR(VLOOKUP($C95,'Miljövärden urval för publ'!$B$2:$H$490,MATCH(D$4,'Miljövärden urval för publ'!$B$2:$H$2,0),FALSE)),"",VLOOKUP($C95,'Miljövärden urval för publ'!$B$2:$H$490,MATCH(D$4,'Miljövärden urval för publ'!$B$2:$H$2,0),FALSE))</f>
        <v>0.60681700000000005</v>
      </c>
      <c r="E95" s="106">
        <f>IF(ISERROR(VLOOKUP($C95,'Miljövärden urval för publ'!$B$2:$H$490,MATCH(E$4,'Miljövärden urval för publ'!$B$2:$H$2,0),FALSE)),"",VLOOKUP($C95,'Miljövärden urval för publ'!$B$2:$H$490,MATCH(E$4,'Miljövärden urval för publ'!$B$2:$H$2,0),FALSE))</f>
        <v>228.85900000000001</v>
      </c>
      <c r="F95" s="106">
        <f>IF(ISERROR(VLOOKUP($C95,'Miljövärden urval för publ'!$B$2:$H$490,MATCH(F$4,'Miljövärden urval för publ'!$B$2:$H$2,0),FALSE)),"",VLOOKUP($C95,'Miljövärden urval för publ'!$B$2:$H$490,MATCH(F$4,'Miljövärden urval för publ'!$B$2:$H$2,0),FALSE))</f>
        <v>25.533799999999999</v>
      </c>
      <c r="G95" s="106">
        <f>IF(ISERROR(VLOOKUP($C95,'Miljövärden urval för publ'!$B$2:$H$490,MATCH(G$4,'Miljövärden urval för publ'!$B$2:$H$2,0),FALSE)),"",VLOOKUP($C95,'Miljövärden urval för publ'!$B$2:$H$490,MATCH(G$4,'Miljövärden urval för publ'!$B$2:$H$2,0),FALSE))</f>
        <v>1.17664E-2</v>
      </c>
    </row>
    <row r="96" spans="1:7" x14ac:dyDescent="0.25">
      <c r="A96" s="106">
        <v>93</v>
      </c>
      <c r="B96" s="106" t="str">
        <f>IF(ISERROR(INDEX('Miljövärden urval för publ'!$A$2:$AD$475,MATCH($A96,'Miljövärden urval för publ'!$U$2:$U$476,0),1)),"",INDEX('Miljövärden urval för publ'!$A$2:$AD$475,MATCH($A96,'Miljövärden urval för publ'!$U$2:$U$476,0),1))</f>
        <v>Gävle Energi AB</v>
      </c>
      <c r="C96" s="106" t="str">
        <f>IF(ISERROR(INDEX('Miljövärden urval för publ'!$A$2:$AD$475,MATCH($A96,'Miljövärden urval för publ'!$U$2:$U$476,0),2)),"",INDEX('Miljövärden urval för publ'!$A$2:$AD$475,MATCH($A96,'Miljövärden urval för publ'!$U$2:$U$476,0),2))</f>
        <v>Gävle</v>
      </c>
      <c r="D96" s="106">
        <f>IF(ISERROR(VLOOKUP($C96,'Miljövärden urval för publ'!$B$2:$H$490,MATCH(D$4,'Miljövärden urval för publ'!$B$2:$H$2,0),FALSE)),"",VLOOKUP($C96,'Miljövärden urval för publ'!$B$2:$H$490,MATCH(D$4,'Miljövärden urval för publ'!$B$2:$H$2,0),FALSE))</f>
        <v>1.81207E-2</v>
      </c>
      <c r="E96" s="106">
        <f>IF(ISERROR(VLOOKUP($C96,'Miljövärden urval för publ'!$B$2:$H$490,MATCH(E$4,'Miljövärden urval för publ'!$B$2:$H$2,0),FALSE)),"",VLOOKUP($C96,'Miljövärden urval för publ'!$B$2:$H$490,MATCH(E$4,'Miljövärden urval för publ'!$B$2:$H$2,0),FALSE))</f>
        <v>4.4091199999999997</v>
      </c>
      <c r="F96" s="106">
        <f>IF(ISERROR(VLOOKUP($C96,'Miljövärden urval för publ'!$B$2:$H$490,MATCH(F$4,'Miljövärden urval för publ'!$B$2:$H$2,0),FALSE)),"",VLOOKUP($C96,'Miljövärden urval för publ'!$B$2:$H$490,MATCH(F$4,'Miljövärden urval för publ'!$B$2:$H$2,0),FALSE))</f>
        <v>2.3346399999999998</v>
      </c>
      <c r="G96" s="106">
        <f>IF(ISERROR(VLOOKUP($C96,'Miljövärden urval för publ'!$B$2:$H$490,MATCH(G$4,'Miljövärden urval för publ'!$B$2:$H$2,0),FALSE)),"",VLOOKUP($C96,'Miljövärden urval för publ'!$B$2:$H$490,MATCH(G$4,'Miljövärden urval för publ'!$B$2:$H$2,0),FALSE))</f>
        <v>3.2019100000000001E-3</v>
      </c>
    </row>
    <row r="97" spans="1:7" x14ac:dyDescent="0.25">
      <c r="A97" s="106">
        <v>94</v>
      </c>
      <c r="B97" s="106" t="str">
        <f>IF(ISERROR(INDEX('Miljövärden urval för publ'!$A$2:$AD$475,MATCH($A97,'Miljövärden urval för publ'!$U$2:$U$476,0),1)),"",INDEX('Miljövärden urval för publ'!$A$2:$AD$475,MATCH($A97,'Miljövärden urval för publ'!$U$2:$U$476,0),1))</f>
        <v>Göteborg Energi AB</v>
      </c>
      <c r="C97" s="106" t="str">
        <f>IF(ISERROR(INDEX('Miljövärden urval för publ'!$A$2:$AD$475,MATCH($A97,'Miljövärden urval för publ'!$U$2:$U$476,0),2)),"",INDEX('Miljövärden urval för publ'!$A$2:$AD$475,MATCH($A97,'Miljövärden urval för publ'!$U$2:$U$476,0),2))</f>
        <v>Göteborg. Partille. Ale</v>
      </c>
      <c r="D97" s="106">
        <f>IF(ISERROR(VLOOKUP($C97,'Miljövärden urval för publ'!$B$2:$H$490,MATCH(D$4,'Miljövärden urval för publ'!$B$2:$H$2,0),FALSE)),"",VLOOKUP($C97,'Miljövärden urval för publ'!$B$2:$H$490,MATCH(D$4,'Miljövärden urval för publ'!$B$2:$H$2,0),FALSE))</f>
        <v>0.19721</v>
      </c>
      <c r="E97" s="106">
        <f>IF(ISERROR(VLOOKUP($C97,'Miljövärden urval för publ'!$B$2:$H$490,MATCH(E$4,'Miljövärden urval för publ'!$B$2:$H$2,0),FALSE)),"",VLOOKUP($C97,'Miljövärden urval för publ'!$B$2:$H$490,MATCH(E$4,'Miljövärden urval för publ'!$B$2:$H$2,0),FALSE))</f>
        <v>49.746200000000002</v>
      </c>
      <c r="F97" s="106">
        <f>IF(ISERROR(VLOOKUP($C97,'Miljövärden urval för publ'!$B$2:$H$490,MATCH(F$4,'Miljövärden urval för publ'!$B$2:$H$2,0),FALSE)),"",VLOOKUP($C97,'Miljövärden urval för publ'!$B$2:$H$490,MATCH(F$4,'Miljövärden urval för publ'!$B$2:$H$2,0),FALSE))</f>
        <v>6.0247400000000004</v>
      </c>
      <c r="G97" s="106">
        <f>IF(ISERROR(VLOOKUP($C97,'Miljövärden urval för publ'!$B$2:$H$490,MATCH(G$4,'Miljövärden urval för publ'!$B$2:$H$2,0),FALSE)),"",VLOOKUP($C97,'Miljövärden urval för publ'!$B$2:$H$490,MATCH(G$4,'Miljövärden urval för publ'!$B$2:$H$2,0),FALSE))</f>
        <v>8.97733E-2</v>
      </c>
    </row>
    <row r="98" spans="1:7" x14ac:dyDescent="0.25">
      <c r="A98" s="106">
        <v>95</v>
      </c>
      <c r="B98" s="106" t="str">
        <f>IF(ISERROR(INDEX('Miljövärden urval för publ'!$A$2:$AD$475,MATCH($A98,'Miljövärden urval för publ'!$U$2:$U$476,0),1)),"",INDEX('Miljövärden urval för publ'!$A$2:$AD$475,MATCH($A98,'Miljövärden urval för publ'!$U$2:$U$476,0),1))</f>
        <v>Göteborg Energi AB</v>
      </c>
      <c r="C98" s="106" t="str">
        <f>IF(ISERROR(INDEX('Miljövärden urval för publ'!$A$2:$AD$475,MATCH($A98,'Miljövärden urval för publ'!$U$2:$U$476,0),2)),"",INDEX('Miljövärden urval för publ'!$A$2:$AD$475,MATCH($A98,'Miljövärden urval för publ'!$U$2:$U$476,0),2))</f>
        <v>Göteborg. Övrigt: Bra Miljöval</v>
      </c>
      <c r="D98" s="106">
        <f>IF(ISERROR(VLOOKUP($C98,'Miljövärden urval för publ'!$B$2:$H$490,MATCH(D$4,'Miljövärden urval för publ'!$B$2:$H$2,0),FALSE)),"",VLOOKUP($C98,'Miljövärden urval för publ'!$B$2:$H$490,MATCH(D$4,'Miljövärden urval för publ'!$B$2:$H$2,0),FALSE))</f>
        <v>4.3323399999999998E-2</v>
      </c>
      <c r="E98" s="106">
        <f>IF(ISERROR(VLOOKUP($C98,'Miljövärden urval för publ'!$B$2:$H$490,MATCH(E$4,'Miljövärden urval för publ'!$B$2:$H$2,0),FALSE)),"",VLOOKUP($C98,'Miljövärden urval för publ'!$B$2:$H$490,MATCH(E$4,'Miljövärden urval för publ'!$B$2:$H$2,0),FALSE))</f>
        <v>7.3254099999999998</v>
      </c>
      <c r="F98" s="106">
        <f>IF(ISERROR(VLOOKUP($C98,'Miljövärden urval för publ'!$B$2:$H$490,MATCH(F$4,'Miljövärden urval för publ'!$B$2:$H$2,0),FALSE)),"",VLOOKUP($C98,'Miljövärden urval för publ'!$B$2:$H$490,MATCH(F$4,'Miljövärden urval för publ'!$B$2:$H$2,0),FALSE))</f>
        <v>5.5905699999999996</v>
      </c>
      <c r="G98" s="106">
        <f>IF(ISERROR(VLOOKUP($C98,'Miljövärden urval för publ'!$B$2:$H$490,MATCH(G$4,'Miljövärden urval för publ'!$B$2:$H$2,0),FALSE)),"",VLOOKUP($C98,'Miljövärden urval för publ'!$B$2:$H$490,MATCH(G$4,'Miljövärden urval för publ'!$B$2:$H$2,0),FALSE))</f>
        <v>0</v>
      </c>
    </row>
    <row r="99" spans="1:7" x14ac:dyDescent="0.25">
      <c r="A99" s="106">
        <v>96</v>
      </c>
      <c r="B99" s="106" t="str">
        <f>IF(ISERROR(INDEX('Miljövärden urval för publ'!$A$2:$AD$475,MATCH($A99,'Miljövärden urval för publ'!$U$2:$U$476,0),1)),"",INDEX('Miljövärden urval för publ'!$A$2:$AD$475,MATCH($A99,'Miljövärden urval för publ'!$U$2:$U$476,0),1))</f>
        <v>Götene Vatten &amp; Värme AB</v>
      </c>
      <c r="C99" s="106" t="str">
        <f>IF(ISERROR(INDEX('Miljövärden urval för publ'!$A$2:$AD$475,MATCH($A99,'Miljövärden urval för publ'!$U$2:$U$476,0),2)),"",INDEX('Miljövärden urval för publ'!$A$2:$AD$475,MATCH($A99,'Miljövärden urval för publ'!$U$2:$U$476,0),2))</f>
        <v>Götene</v>
      </c>
      <c r="D99" s="106">
        <f>IF(ISERROR(VLOOKUP($C99,'Miljövärden urval för publ'!$B$2:$H$490,MATCH(D$4,'Miljövärden urval för publ'!$B$2:$H$2,0),FALSE)),"",VLOOKUP($C99,'Miljövärden urval för publ'!$B$2:$H$490,MATCH(D$4,'Miljövärden urval för publ'!$B$2:$H$2,0),FALSE))</f>
        <v>0.110323</v>
      </c>
      <c r="E99" s="106">
        <f>IF(ISERROR(VLOOKUP($C99,'Miljövärden urval för publ'!$B$2:$H$490,MATCH(E$4,'Miljövärden urval för publ'!$B$2:$H$2,0),FALSE)),"",VLOOKUP($C99,'Miljövärden urval för publ'!$B$2:$H$490,MATCH(E$4,'Miljövärden urval för publ'!$B$2:$H$2,0),FALSE))</f>
        <v>20.5701</v>
      </c>
      <c r="F99" s="106">
        <f>IF(ISERROR(VLOOKUP($C99,'Miljövärden urval för publ'!$B$2:$H$490,MATCH(F$4,'Miljövärden urval för publ'!$B$2:$H$2,0),FALSE)),"",VLOOKUP($C99,'Miljövärden urval för publ'!$B$2:$H$490,MATCH(F$4,'Miljövärden urval för publ'!$B$2:$H$2,0),FALSE))</f>
        <v>8.5099499999999999</v>
      </c>
      <c r="G99" s="106">
        <f>IF(ISERROR(VLOOKUP($C99,'Miljövärden urval för publ'!$B$2:$H$490,MATCH(G$4,'Miljövärden urval för publ'!$B$2:$H$2,0),FALSE)),"",VLOOKUP($C99,'Miljövärden urval för publ'!$B$2:$H$490,MATCH(G$4,'Miljövärden urval för publ'!$B$2:$H$2,0),FALSE))</f>
        <v>3.24435E-2</v>
      </c>
    </row>
    <row r="100" spans="1:7" x14ac:dyDescent="0.25">
      <c r="A100" s="106">
        <v>97</v>
      </c>
      <c r="B100" s="106" t="str">
        <f>IF(ISERROR(INDEX('Miljövärden urval för publ'!$A$2:$AD$475,MATCH($A100,'Miljövärden urval för publ'!$U$2:$U$476,0),1)),"",INDEX('Miljövärden urval för publ'!$A$2:$AD$475,MATCH($A100,'Miljövärden urval för publ'!$U$2:$U$476,0),1))</f>
        <v>Götene Vatten &amp; Värme AB</v>
      </c>
      <c r="C100" s="106" t="str">
        <f>IF(ISERROR(INDEX('Miljövärden urval för publ'!$A$2:$AD$475,MATCH($A100,'Miljövärden urval för publ'!$U$2:$U$476,0),2)),"",INDEX('Miljövärden urval för publ'!$A$2:$AD$475,MATCH($A100,'Miljövärden urval för publ'!$U$2:$U$476,0),2))</f>
        <v>Hällekis</v>
      </c>
      <c r="D100" s="106">
        <f>IF(ISERROR(VLOOKUP($C100,'Miljövärden urval för publ'!$B$2:$H$490,MATCH(D$4,'Miljövärden urval för publ'!$B$2:$H$2,0),FALSE)),"",VLOOKUP($C100,'Miljövärden urval för publ'!$B$2:$H$490,MATCH(D$4,'Miljövärden urval för publ'!$B$2:$H$2,0),FALSE))</f>
        <v>5.3091600000000003E-2</v>
      </c>
      <c r="E100" s="106">
        <f>IF(ISERROR(VLOOKUP($C100,'Miljövärden urval för publ'!$B$2:$H$490,MATCH(E$4,'Miljövärden urval för publ'!$B$2:$H$2,0),FALSE)),"",VLOOKUP($C100,'Miljövärden urval för publ'!$B$2:$H$490,MATCH(E$4,'Miljövärden urval för publ'!$B$2:$H$2,0),FALSE))</f>
        <v>3.2277</v>
      </c>
      <c r="F100" s="106">
        <f>IF(ISERROR(VLOOKUP($C100,'Miljövärden urval för publ'!$B$2:$H$490,MATCH(F$4,'Miljövärden urval för publ'!$B$2:$H$2,0),FALSE)),"",VLOOKUP($C100,'Miljövärden urval för publ'!$B$2:$H$490,MATCH(F$4,'Miljövärden urval för publ'!$B$2:$H$2,0),FALSE))</f>
        <v>1.3433200000000001</v>
      </c>
      <c r="G100" s="106">
        <f>IF(ISERROR(VLOOKUP($C100,'Miljövärden urval för publ'!$B$2:$H$490,MATCH(G$4,'Miljövärden urval för publ'!$B$2:$H$2,0),FALSE)),"",VLOOKUP($C100,'Miljövärden urval för publ'!$B$2:$H$490,MATCH(G$4,'Miljövärden urval för publ'!$B$2:$H$2,0),FALSE))</f>
        <v>6.6611600000000002E-3</v>
      </c>
    </row>
    <row r="101" spans="1:7" x14ac:dyDescent="0.25">
      <c r="A101" s="106">
        <v>98</v>
      </c>
      <c r="B101" s="106" t="str">
        <f>IF(ISERROR(INDEX('Miljövärden urval för publ'!$A$2:$AD$475,MATCH($A101,'Miljövärden urval för publ'!$U$2:$U$476,0),1)),"",INDEX('Miljövärden urval för publ'!$A$2:$AD$475,MATCH($A101,'Miljövärden urval för publ'!$U$2:$U$476,0),1))</f>
        <v>Habo Energi AB</v>
      </c>
      <c r="C101" s="106" t="str">
        <f>IF(ISERROR(INDEX('Miljövärden urval för publ'!$A$2:$AD$475,MATCH($A101,'Miljövärden urval för publ'!$U$2:$U$476,0),2)),"",INDEX('Miljövärden urval för publ'!$A$2:$AD$475,MATCH($A101,'Miljövärden urval för publ'!$U$2:$U$476,0),2))</f>
        <v>Habo</v>
      </c>
      <c r="D101" s="106">
        <f>IF(ISERROR(VLOOKUP($C101,'Miljövärden urval för publ'!$B$2:$H$490,MATCH(D$4,'Miljövärden urval för publ'!$B$2:$H$2,0),FALSE)),"",VLOOKUP($C101,'Miljövärden urval för publ'!$B$2:$H$490,MATCH(D$4,'Miljövärden urval för publ'!$B$2:$H$2,0),FALSE))</f>
        <v>8.3191500000000002E-2</v>
      </c>
      <c r="E101" s="106">
        <f>IF(ISERROR(VLOOKUP($C101,'Miljövärden urval för publ'!$B$2:$H$490,MATCH(E$4,'Miljövärden urval för publ'!$B$2:$H$2,0),FALSE)),"",VLOOKUP($C101,'Miljövärden urval för publ'!$B$2:$H$490,MATCH(E$4,'Miljövärden urval för publ'!$B$2:$H$2,0),FALSE))</f>
        <v>18.9361</v>
      </c>
      <c r="F101" s="106">
        <f>IF(ISERROR(VLOOKUP($C101,'Miljövärden urval för publ'!$B$2:$H$490,MATCH(F$4,'Miljövärden urval för publ'!$B$2:$H$2,0),FALSE)),"",VLOOKUP($C101,'Miljövärden urval för publ'!$B$2:$H$490,MATCH(F$4,'Miljövärden urval för publ'!$B$2:$H$2,0),FALSE))</f>
        <v>10.641500000000001</v>
      </c>
      <c r="G101" s="106">
        <f>IF(ISERROR(VLOOKUP($C101,'Miljövärden urval för publ'!$B$2:$H$490,MATCH(G$4,'Miljövärden urval för publ'!$B$2:$H$2,0),FALSE)),"",VLOOKUP($C101,'Miljövärden urval för publ'!$B$2:$H$490,MATCH(G$4,'Miljövärden urval för publ'!$B$2:$H$2,0),FALSE))</f>
        <v>1.40795E-2</v>
      </c>
    </row>
    <row r="102" spans="1:7" x14ac:dyDescent="0.25">
      <c r="A102" s="106">
        <v>99</v>
      </c>
      <c r="B102" s="106" t="str">
        <f>IF(ISERROR(INDEX('Miljövärden urval för publ'!$A$2:$AD$475,MATCH($A102,'Miljövärden urval för publ'!$U$2:$U$476,0),1)),"",INDEX('Miljövärden urval för publ'!$A$2:$AD$475,MATCH($A102,'Miljövärden urval för publ'!$U$2:$U$476,0),1))</f>
        <v>Hagfors Energi AB</v>
      </c>
      <c r="C102" s="106" t="str">
        <f>IF(ISERROR(INDEX('Miljövärden urval för publ'!$A$2:$AD$475,MATCH($A102,'Miljövärden urval för publ'!$U$2:$U$476,0),2)),"",INDEX('Miljövärden urval för publ'!$A$2:$AD$475,MATCH($A102,'Miljövärden urval för publ'!$U$2:$U$476,0),2))</f>
        <v>Ekshärad</v>
      </c>
      <c r="D102" s="106">
        <f>IF(ISERROR(VLOOKUP($C102,'Miljövärden urval för publ'!$B$2:$H$490,MATCH(D$4,'Miljövärden urval för publ'!$B$2:$H$2,0),FALSE)),"",VLOOKUP($C102,'Miljövärden urval för publ'!$B$2:$H$490,MATCH(D$4,'Miljövärden urval för publ'!$B$2:$H$2,0),FALSE))</f>
        <v>0.14979400000000001</v>
      </c>
      <c r="E102" s="106">
        <f>IF(ISERROR(VLOOKUP($C102,'Miljövärden urval för publ'!$B$2:$H$490,MATCH(E$4,'Miljövärden urval för publ'!$B$2:$H$2,0),FALSE)),"",VLOOKUP($C102,'Miljövärden urval för publ'!$B$2:$H$490,MATCH(E$4,'Miljövärden urval för publ'!$B$2:$H$2,0),FALSE))</f>
        <v>38.872100000000003</v>
      </c>
      <c r="F102" s="106">
        <f>IF(ISERROR(VLOOKUP($C102,'Miljövärden urval för publ'!$B$2:$H$490,MATCH(F$4,'Miljövärden urval för publ'!$B$2:$H$2,0),FALSE)),"",VLOOKUP($C102,'Miljövärden urval för publ'!$B$2:$H$490,MATCH(F$4,'Miljövärden urval för publ'!$B$2:$H$2,0),FALSE))</f>
        <v>12.312099999999999</v>
      </c>
      <c r="G102" s="106">
        <f>IF(ISERROR(VLOOKUP($C102,'Miljövärden urval för publ'!$B$2:$H$490,MATCH(G$4,'Miljövärden urval för publ'!$B$2:$H$2,0),FALSE)),"",VLOOKUP($C102,'Miljövärden urval för publ'!$B$2:$H$490,MATCH(G$4,'Miljövärden urval för publ'!$B$2:$H$2,0),FALSE))</f>
        <v>5.1706200000000001E-2</v>
      </c>
    </row>
    <row r="103" spans="1:7" x14ac:dyDescent="0.25">
      <c r="A103" s="106">
        <v>100</v>
      </c>
      <c r="B103" s="106" t="str">
        <f>IF(ISERROR(INDEX('Miljövärden urval för publ'!$A$2:$AD$475,MATCH($A103,'Miljövärden urval för publ'!$U$2:$U$476,0),1)),"",INDEX('Miljövärden urval för publ'!$A$2:$AD$475,MATCH($A103,'Miljövärden urval för publ'!$U$2:$U$476,0),1))</f>
        <v>Hagfors Energi AB</v>
      </c>
      <c r="C103" s="106" t="str">
        <f>IF(ISERROR(INDEX('Miljövärden urval för publ'!$A$2:$AD$475,MATCH($A103,'Miljövärden urval för publ'!$U$2:$U$476,0),2)),"",INDEX('Miljövärden urval för publ'!$A$2:$AD$475,MATCH($A103,'Miljövärden urval för publ'!$U$2:$U$476,0),2))</f>
        <v>Hagfors</v>
      </c>
      <c r="D103" s="106">
        <f>IF(ISERROR(VLOOKUP($C103,'Miljövärden urval för publ'!$B$2:$H$490,MATCH(D$4,'Miljövärden urval för publ'!$B$2:$H$2,0),FALSE)),"",VLOOKUP($C103,'Miljövärden urval för publ'!$B$2:$H$490,MATCH(D$4,'Miljövärden urval för publ'!$B$2:$H$2,0),FALSE))</f>
        <v>8.5317900000000002E-2</v>
      </c>
      <c r="E103" s="106">
        <f>IF(ISERROR(VLOOKUP($C103,'Miljövärden urval för publ'!$B$2:$H$490,MATCH(E$4,'Miljövärden urval för publ'!$B$2:$H$2,0),FALSE)),"",VLOOKUP($C103,'Miljövärden urval för publ'!$B$2:$H$490,MATCH(E$4,'Miljövärden urval för publ'!$B$2:$H$2,0),FALSE))</f>
        <v>22.761900000000001</v>
      </c>
      <c r="F103" s="106">
        <f>IF(ISERROR(VLOOKUP($C103,'Miljövärden urval för publ'!$B$2:$H$490,MATCH(F$4,'Miljövärden urval för publ'!$B$2:$H$2,0),FALSE)),"",VLOOKUP($C103,'Miljövärden urval för publ'!$B$2:$H$490,MATCH(F$4,'Miljövärden urval för publ'!$B$2:$H$2,0),FALSE))</f>
        <v>9.3693299999999997</v>
      </c>
      <c r="G103" s="106">
        <f>IF(ISERROR(VLOOKUP($C103,'Miljövärden urval för publ'!$B$2:$H$490,MATCH(G$4,'Miljövärden urval för publ'!$B$2:$H$2,0),FALSE)),"",VLOOKUP($C103,'Miljövärden urval för publ'!$B$2:$H$490,MATCH(G$4,'Miljövärden urval för publ'!$B$2:$H$2,0),FALSE))</f>
        <v>3.0875699999999999E-2</v>
      </c>
    </row>
    <row r="104" spans="1:7" x14ac:dyDescent="0.25">
      <c r="A104" s="106">
        <v>101</v>
      </c>
      <c r="B104" s="106" t="str">
        <f>IF(ISERROR(INDEX('Miljövärden urval för publ'!$A$2:$AD$475,MATCH($A104,'Miljövärden urval för publ'!$U$2:$U$476,0),1)),"",INDEX('Miljövärden urval för publ'!$A$2:$AD$475,MATCH($A104,'Miljövärden urval för publ'!$U$2:$U$476,0),1))</f>
        <v>Hagfors Energi AB</v>
      </c>
      <c r="C104" s="106" t="str">
        <f>IF(ISERROR(INDEX('Miljövärden urval för publ'!$A$2:$AD$475,MATCH($A104,'Miljövärden urval för publ'!$U$2:$U$476,0),2)),"",INDEX('Miljövärden urval för publ'!$A$2:$AD$475,MATCH($A104,'Miljövärden urval för publ'!$U$2:$U$476,0),2))</f>
        <v>Sunnemo</v>
      </c>
      <c r="D104" s="106">
        <f>IF(ISERROR(VLOOKUP($C104,'Miljövärden urval för publ'!$B$2:$H$490,MATCH(D$4,'Miljövärden urval för publ'!$B$2:$H$2,0),FALSE)),"",VLOOKUP($C104,'Miljövärden urval för publ'!$B$2:$H$490,MATCH(D$4,'Miljövärden urval för publ'!$B$2:$H$2,0),FALSE))</f>
        <v>0.14133799999999999</v>
      </c>
      <c r="E104" s="106">
        <f>IF(ISERROR(VLOOKUP($C104,'Miljövärden urval för publ'!$B$2:$H$490,MATCH(E$4,'Miljövärden urval för publ'!$B$2:$H$2,0),FALSE)),"",VLOOKUP($C104,'Miljövärden urval för publ'!$B$2:$H$490,MATCH(E$4,'Miljövärden urval för publ'!$B$2:$H$2,0),FALSE))</f>
        <v>14.0471</v>
      </c>
      <c r="F104" s="106">
        <f>IF(ISERROR(VLOOKUP($C104,'Miljövärden urval för publ'!$B$2:$H$490,MATCH(F$4,'Miljövärden urval för publ'!$B$2:$H$2,0),FALSE)),"",VLOOKUP($C104,'Miljövärden urval för publ'!$B$2:$H$490,MATCH(F$4,'Miljövärden urval för publ'!$B$2:$H$2,0),FALSE))</f>
        <v>13.2765</v>
      </c>
      <c r="G104" s="106">
        <f>IF(ISERROR(VLOOKUP($C104,'Miljövärden urval för publ'!$B$2:$H$490,MATCH(G$4,'Miljövärden urval för publ'!$B$2:$H$2,0),FALSE)),"",VLOOKUP($C104,'Miljövärden urval för publ'!$B$2:$H$490,MATCH(G$4,'Miljövärden urval för publ'!$B$2:$H$2,0),FALSE))</f>
        <v>3.0892900000000001E-2</v>
      </c>
    </row>
    <row r="105" spans="1:7" x14ac:dyDescent="0.25">
      <c r="A105" s="106">
        <v>102</v>
      </c>
      <c r="B105" s="106" t="str">
        <f>IF(ISERROR(INDEX('Miljövärden urval för publ'!$A$2:$AD$475,MATCH($A105,'Miljövärden urval för publ'!$U$2:$U$476,0),1)),"",INDEX('Miljövärden urval för publ'!$A$2:$AD$475,MATCH($A105,'Miljövärden urval för publ'!$U$2:$U$476,0),1))</f>
        <v>Halmstads Energi och Miljö AB</v>
      </c>
      <c r="C105" s="106" t="str">
        <f>IF(ISERROR(INDEX('Miljövärden urval för publ'!$A$2:$AD$475,MATCH($A105,'Miljövärden urval för publ'!$U$2:$U$476,0),2)),"",INDEX('Miljövärden urval för publ'!$A$2:$AD$475,MATCH($A105,'Miljövärden urval för publ'!$U$2:$U$476,0),2))</f>
        <v>Halmstad</v>
      </c>
      <c r="D105" s="106">
        <f>IF(ISERROR(VLOOKUP($C105,'Miljövärden urval för publ'!$B$2:$H$490,MATCH(D$4,'Miljövärden urval för publ'!$B$2:$H$2,0),FALSE)),"",VLOOKUP($C105,'Miljövärden urval för publ'!$B$2:$H$490,MATCH(D$4,'Miljövärden urval för publ'!$B$2:$H$2,0),FALSE))</f>
        <v>0.13167699999999999</v>
      </c>
      <c r="E105" s="106">
        <f>IF(ISERROR(VLOOKUP($C105,'Miljövärden urval för publ'!$B$2:$H$490,MATCH(E$4,'Miljövärden urval för publ'!$B$2:$H$2,0),FALSE)),"",VLOOKUP($C105,'Miljövärden urval för publ'!$B$2:$H$490,MATCH(E$4,'Miljövärden urval för publ'!$B$2:$H$2,0),FALSE))</f>
        <v>85.162499999999994</v>
      </c>
      <c r="F105" s="106">
        <f>IF(ISERROR(VLOOKUP($C105,'Miljövärden urval för publ'!$B$2:$H$490,MATCH(F$4,'Miljövärden urval för publ'!$B$2:$H$2,0),FALSE)),"",VLOOKUP($C105,'Miljövärden urval för publ'!$B$2:$H$490,MATCH(F$4,'Miljövärden urval för publ'!$B$2:$H$2,0),FALSE))</f>
        <v>6.1285100000000003</v>
      </c>
      <c r="G105" s="106">
        <f>IF(ISERROR(VLOOKUP($C105,'Miljövärden urval för publ'!$B$2:$H$490,MATCH(G$4,'Miljövärden urval för publ'!$B$2:$H$2,0),FALSE)),"",VLOOKUP($C105,'Miljövärden urval för publ'!$B$2:$H$490,MATCH(G$4,'Miljövärden urval för publ'!$B$2:$H$2,0),FALSE))</f>
        <v>3.5118200000000002E-2</v>
      </c>
    </row>
    <row r="106" spans="1:7" x14ac:dyDescent="0.25">
      <c r="A106" s="106">
        <v>103</v>
      </c>
      <c r="B106" s="106" t="str">
        <f>IF(ISERROR(INDEX('Miljövärden urval för publ'!$A$2:$AD$475,MATCH($A106,'Miljövärden urval för publ'!$U$2:$U$476,0),1)),"",INDEX('Miljövärden urval för publ'!$A$2:$AD$475,MATCH($A106,'Miljövärden urval för publ'!$U$2:$U$476,0),1))</f>
        <v>Hammarö Energi AB</v>
      </c>
      <c r="C106" s="106" t="str">
        <f>IF(ISERROR(INDEX('Miljövärden urval för publ'!$A$2:$AD$475,MATCH($A106,'Miljövärden urval för publ'!$U$2:$U$476,0),2)),"",INDEX('Miljövärden urval för publ'!$A$2:$AD$475,MATCH($A106,'Miljövärden urval för publ'!$U$2:$U$476,0),2))</f>
        <v>Skoghall</v>
      </c>
      <c r="D106" s="106">
        <f>IF(ISERROR(VLOOKUP($C106,'Miljövärden urval för publ'!$B$2:$H$490,MATCH(D$4,'Miljövärden urval för publ'!$B$2:$H$2,0),FALSE)),"",VLOOKUP($C106,'Miljövärden urval för publ'!$B$2:$H$490,MATCH(D$4,'Miljövärden urval för publ'!$B$2:$H$2,0),FALSE))</f>
        <v>0.22387899999999999</v>
      </c>
      <c r="E106" s="106">
        <f>IF(ISERROR(VLOOKUP($C106,'Miljövärden urval för publ'!$B$2:$H$490,MATCH(E$4,'Miljövärden urval för publ'!$B$2:$H$2,0),FALSE)),"",VLOOKUP($C106,'Miljövärden urval för publ'!$B$2:$H$490,MATCH(E$4,'Miljövärden urval för publ'!$B$2:$H$2,0),FALSE))</f>
        <v>63.149099999999997</v>
      </c>
      <c r="F106" s="106">
        <f>IF(ISERROR(VLOOKUP($C106,'Miljövärden urval för publ'!$B$2:$H$490,MATCH(F$4,'Miljövärden urval för publ'!$B$2:$H$2,0),FALSE)),"",VLOOKUP($C106,'Miljövärden urval för publ'!$B$2:$H$490,MATCH(F$4,'Miljövärden urval för publ'!$B$2:$H$2,0),FALSE))</f>
        <v>8.3435199999999998</v>
      </c>
      <c r="G106" s="106">
        <f>IF(ISERROR(VLOOKUP($C106,'Miljövärden urval för publ'!$B$2:$H$490,MATCH(G$4,'Miljövärden urval för publ'!$B$2:$H$2,0),FALSE)),"",VLOOKUP($C106,'Miljövärden urval för publ'!$B$2:$H$490,MATCH(G$4,'Miljövärden urval för publ'!$B$2:$H$2,0),FALSE))</f>
        <v>2.4478099999999999E-2</v>
      </c>
    </row>
    <row r="107" spans="1:7" x14ac:dyDescent="0.25">
      <c r="A107" s="106">
        <v>104</v>
      </c>
      <c r="B107" s="106" t="str">
        <f>IF(ISERROR(INDEX('Miljövärden urval för publ'!$A$2:$AD$475,MATCH($A107,'Miljövärden urval för publ'!$U$2:$U$476,0),1)),"",INDEX('Miljövärden urval för publ'!$A$2:$AD$475,MATCH($A107,'Miljövärden urval för publ'!$U$2:$U$476,0),1))</f>
        <v>Hedemora Energi AB</v>
      </c>
      <c r="C107" s="106" t="str">
        <f>IF(ISERROR(INDEX('Miljövärden urval för publ'!$A$2:$AD$475,MATCH($A107,'Miljövärden urval för publ'!$U$2:$U$476,0),2)),"",INDEX('Miljövärden urval för publ'!$A$2:$AD$475,MATCH($A107,'Miljövärden urval för publ'!$U$2:$U$476,0),2))</f>
        <v>Hedemora</v>
      </c>
      <c r="D107" s="106">
        <f>IF(ISERROR(VLOOKUP($C107,'Miljövärden urval för publ'!$B$2:$H$490,MATCH(D$4,'Miljövärden urval för publ'!$B$2:$H$2,0),FALSE)),"",VLOOKUP($C107,'Miljövärden urval för publ'!$B$2:$H$490,MATCH(D$4,'Miljövärden urval för publ'!$B$2:$H$2,0),FALSE))</f>
        <v>0.12560199999999999</v>
      </c>
      <c r="E107" s="106">
        <f>IF(ISERROR(VLOOKUP($C107,'Miljövärden urval för publ'!$B$2:$H$490,MATCH(E$4,'Miljövärden urval för publ'!$B$2:$H$2,0),FALSE)),"",VLOOKUP($C107,'Miljövärden urval för publ'!$B$2:$H$490,MATCH(E$4,'Miljövärden urval för publ'!$B$2:$H$2,0),FALSE))</f>
        <v>29.560500000000001</v>
      </c>
      <c r="F107" s="106">
        <f>IF(ISERROR(VLOOKUP($C107,'Miljövärden urval för publ'!$B$2:$H$490,MATCH(F$4,'Miljövärden urval för publ'!$B$2:$H$2,0),FALSE)),"",VLOOKUP($C107,'Miljövärden urval för publ'!$B$2:$H$490,MATCH(F$4,'Miljövärden urval för publ'!$B$2:$H$2,0),FALSE))</f>
        <v>7.6776999999999997</v>
      </c>
      <c r="G107" s="106">
        <f>IF(ISERROR(VLOOKUP($C107,'Miljövärden urval för publ'!$B$2:$H$490,MATCH(G$4,'Miljövärden urval för publ'!$B$2:$H$2,0),FALSE)),"",VLOOKUP($C107,'Miljövärden urval för publ'!$B$2:$H$490,MATCH(G$4,'Miljövärden urval för publ'!$B$2:$H$2,0),FALSE))</f>
        <v>2.99986E-2</v>
      </c>
    </row>
    <row r="108" spans="1:7" x14ac:dyDescent="0.25">
      <c r="A108" s="106">
        <v>105</v>
      </c>
      <c r="B108" s="106" t="str">
        <f>IF(ISERROR(INDEX('Miljövärden urval för publ'!$A$2:$AD$475,MATCH($A108,'Miljövärden urval för publ'!$U$2:$U$476,0),1)),"",INDEX('Miljövärden urval för publ'!$A$2:$AD$475,MATCH($A108,'Miljövärden urval för publ'!$U$2:$U$476,0),1))</f>
        <v>Hedemora Energi AB</v>
      </c>
      <c r="C108" s="106" t="str">
        <f>IF(ISERROR(INDEX('Miljövärden urval för publ'!$A$2:$AD$475,MATCH($A108,'Miljövärden urval för publ'!$U$2:$U$476,0),2)),"",INDEX('Miljövärden urval för publ'!$A$2:$AD$475,MATCH($A108,'Miljövärden urval för publ'!$U$2:$U$476,0),2))</f>
        <v>Långshyttan</v>
      </c>
      <c r="D108" s="106">
        <f>IF(ISERROR(VLOOKUP($C108,'Miljövärden urval för publ'!$B$2:$H$490,MATCH(D$4,'Miljövärden urval för publ'!$B$2:$H$2,0),FALSE)),"",VLOOKUP($C108,'Miljövärden urval för publ'!$B$2:$H$490,MATCH(D$4,'Miljövärden urval för publ'!$B$2:$H$2,0),FALSE))</f>
        <v>0.23849999999999999</v>
      </c>
      <c r="E108" s="106">
        <f>IF(ISERROR(VLOOKUP($C108,'Miljövärden urval för publ'!$B$2:$H$490,MATCH(E$4,'Miljövärden urval för publ'!$B$2:$H$2,0),FALSE)),"",VLOOKUP($C108,'Miljövärden urval för publ'!$B$2:$H$490,MATCH(E$4,'Miljövärden urval för publ'!$B$2:$H$2,0),FALSE))</f>
        <v>57.209899999999998</v>
      </c>
      <c r="F108" s="106">
        <f>IF(ISERROR(VLOOKUP($C108,'Miljövärden urval för publ'!$B$2:$H$490,MATCH(F$4,'Miljövärden urval för publ'!$B$2:$H$2,0),FALSE)),"",VLOOKUP($C108,'Miljövärden urval för publ'!$B$2:$H$490,MATCH(F$4,'Miljövärden urval för publ'!$B$2:$H$2,0),FALSE))</f>
        <v>10.71</v>
      </c>
      <c r="G108" s="106">
        <f>IF(ISERROR(VLOOKUP($C108,'Miljövärden urval för publ'!$B$2:$H$490,MATCH(G$4,'Miljövärden urval för publ'!$B$2:$H$2,0),FALSE)),"",VLOOKUP($C108,'Miljövärden urval för publ'!$B$2:$H$490,MATCH(G$4,'Miljövärden urval för publ'!$B$2:$H$2,0),FALSE))</f>
        <v>0.102053</v>
      </c>
    </row>
    <row r="109" spans="1:7" x14ac:dyDescent="0.25">
      <c r="A109" s="106">
        <v>106</v>
      </c>
      <c r="B109" s="106" t="str">
        <f>IF(ISERROR(INDEX('Miljövärden urval för publ'!$A$2:$AD$475,MATCH($A109,'Miljövärden urval för publ'!$U$2:$U$476,0),1)),"",INDEX('Miljövärden urval för publ'!$A$2:$AD$475,MATCH($A109,'Miljövärden urval för publ'!$U$2:$U$476,0),1))</f>
        <v>Hedemora Energi AB</v>
      </c>
      <c r="C109" s="106" t="str">
        <f>IF(ISERROR(INDEX('Miljövärden urval för publ'!$A$2:$AD$475,MATCH($A109,'Miljövärden urval för publ'!$U$2:$U$476,0),2)),"",INDEX('Miljövärden urval för publ'!$A$2:$AD$475,MATCH($A109,'Miljövärden urval för publ'!$U$2:$U$476,0),2))</f>
        <v>St Skedvi</v>
      </c>
      <c r="D109" s="106">
        <f>IF(ISERROR(VLOOKUP($C109,'Miljövärden urval för publ'!$B$2:$H$490,MATCH(D$4,'Miljövärden urval för publ'!$B$2:$H$2,0),FALSE)),"",VLOOKUP($C109,'Miljövärden urval för publ'!$B$2:$H$490,MATCH(D$4,'Miljövärden urval för publ'!$B$2:$H$2,0),FALSE))</f>
        <v>0.27675899999999998</v>
      </c>
      <c r="E109" s="106">
        <f>IF(ISERROR(VLOOKUP($C109,'Miljövärden urval för publ'!$B$2:$H$490,MATCH(E$4,'Miljövärden urval för publ'!$B$2:$H$2,0),FALSE)),"",VLOOKUP($C109,'Miljövärden urval för publ'!$B$2:$H$490,MATCH(E$4,'Miljövärden urval för publ'!$B$2:$H$2,0),FALSE))</f>
        <v>66.736599999999996</v>
      </c>
      <c r="F109" s="106">
        <f>IF(ISERROR(VLOOKUP($C109,'Miljövärden urval för publ'!$B$2:$H$490,MATCH(F$4,'Miljövärden urval för publ'!$B$2:$H$2,0),FALSE)),"",VLOOKUP($C109,'Miljövärden urval för publ'!$B$2:$H$490,MATCH(F$4,'Miljövärden urval för publ'!$B$2:$H$2,0),FALSE))</f>
        <v>12.331200000000001</v>
      </c>
      <c r="G109" s="106">
        <f>IF(ISERROR(VLOOKUP($C109,'Miljövärden urval för publ'!$B$2:$H$490,MATCH(G$4,'Miljövärden urval för publ'!$B$2:$H$2,0),FALSE)),"",VLOOKUP($C109,'Miljövärden urval för publ'!$B$2:$H$490,MATCH(G$4,'Miljövärden urval för publ'!$B$2:$H$2,0),FALSE))</f>
        <v>0.110925</v>
      </c>
    </row>
    <row r="110" spans="1:7" x14ac:dyDescent="0.25">
      <c r="A110" s="106">
        <v>107</v>
      </c>
      <c r="B110" s="106" t="str">
        <f>IF(ISERROR(INDEX('Miljövärden urval för publ'!$A$2:$AD$475,MATCH($A110,'Miljövärden urval för publ'!$U$2:$U$476,0),1)),"",INDEX('Miljövärden urval för publ'!$A$2:$AD$475,MATCH($A110,'Miljövärden urval för publ'!$U$2:$U$476,0),1))</f>
        <v>Hedemora Energi AB</v>
      </c>
      <c r="C110" s="106" t="str">
        <f>IF(ISERROR(INDEX('Miljövärden urval för publ'!$A$2:$AD$475,MATCH($A110,'Miljövärden urval för publ'!$U$2:$U$476,0),2)),"",INDEX('Miljövärden urval för publ'!$A$2:$AD$475,MATCH($A110,'Miljövärden urval för publ'!$U$2:$U$476,0),2))</f>
        <v>Säter</v>
      </c>
      <c r="D110" s="106">
        <f>IF(ISERROR(VLOOKUP($C110,'Miljövärden urval för publ'!$B$2:$H$490,MATCH(D$4,'Miljövärden urval för publ'!$B$2:$H$2,0),FALSE)),"",VLOOKUP($C110,'Miljövärden urval för publ'!$B$2:$H$490,MATCH(D$4,'Miljövärden urval för publ'!$B$2:$H$2,0),FALSE))</f>
        <v>0.126525</v>
      </c>
      <c r="E110" s="106">
        <f>IF(ISERROR(VLOOKUP($C110,'Miljövärden urval för publ'!$B$2:$H$490,MATCH(E$4,'Miljövärden urval för publ'!$B$2:$H$2,0),FALSE)),"",VLOOKUP($C110,'Miljövärden urval för publ'!$B$2:$H$490,MATCH(E$4,'Miljövärden urval för publ'!$B$2:$H$2,0),FALSE))</f>
        <v>29.502600000000001</v>
      </c>
      <c r="F110" s="106">
        <f>IF(ISERROR(VLOOKUP($C110,'Miljövärden urval för publ'!$B$2:$H$490,MATCH(F$4,'Miljövärden urval för publ'!$B$2:$H$2,0),FALSE)),"",VLOOKUP($C110,'Miljövärden urval för publ'!$B$2:$H$490,MATCH(F$4,'Miljövärden urval för publ'!$B$2:$H$2,0),FALSE))</f>
        <v>6.6268200000000004</v>
      </c>
      <c r="G110" s="106">
        <f>IF(ISERROR(VLOOKUP($C110,'Miljövärden urval för publ'!$B$2:$H$490,MATCH(G$4,'Miljövärden urval för publ'!$B$2:$H$2,0),FALSE)),"",VLOOKUP($C110,'Miljövärden urval för publ'!$B$2:$H$490,MATCH(G$4,'Miljövärden urval för publ'!$B$2:$H$2,0),FALSE))</f>
        <v>3.9868099999999997E-2</v>
      </c>
    </row>
    <row r="111" spans="1:7" x14ac:dyDescent="0.25">
      <c r="A111" s="106">
        <v>108</v>
      </c>
      <c r="B111" s="106" t="str">
        <f>IF(ISERROR(INDEX('Miljövärden urval för publ'!$A$2:$AD$475,MATCH($A111,'Miljövärden urval för publ'!$U$2:$U$476,0),1)),"",INDEX('Miljövärden urval för publ'!$A$2:$AD$475,MATCH($A111,'Miljövärden urval för publ'!$U$2:$U$476,0),1))</f>
        <v>Hjo Energi AB</v>
      </c>
      <c r="C111" s="106" t="str">
        <f>IF(ISERROR(INDEX('Miljövärden urval för publ'!$A$2:$AD$475,MATCH($A111,'Miljövärden urval för publ'!$U$2:$U$476,0),2)),"",INDEX('Miljövärden urval för publ'!$A$2:$AD$475,MATCH($A111,'Miljövärden urval för publ'!$U$2:$U$476,0),2))</f>
        <v>Hjo</v>
      </c>
      <c r="D111" s="106">
        <f>IF(ISERROR(VLOOKUP($C111,'Miljövärden urval för publ'!$B$2:$H$490,MATCH(D$4,'Miljövärden urval för publ'!$B$2:$H$2,0),FALSE)),"",VLOOKUP($C111,'Miljövärden urval för publ'!$B$2:$H$490,MATCH(D$4,'Miljövärden urval för publ'!$B$2:$H$2,0),FALSE))</f>
        <v>6.9409799999999994E-2</v>
      </c>
      <c r="E111" s="106">
        <f>IF(ISERROR(VLOOKUP($C111,'Miljövärden urval för publ'!$B$2:$H$490,MATCH(E$4,'Miljövärden urval för publ'!$B$2:$H$2,0),FALSE)),"",VLOOKUP($C111,'Miljövärden urval för publ'!$B$2:$H$490,MATCH(E$4,'Miljövärden urval för publ'!$B$2:$H$2,0),FALSE))</f>
        <v>12.5015</v>
      </c>
      <c r="F111" s="106">
        <f>IF(ISERROR(VLOOKUP($C111,'Miljövärden urval för publ'!$B$2:$H$490,MATCH(F$4,'Miljövärden urval för publ'!$B$2:$H$2,0),FALSE)),"",VLOOKUP($C111,'Miljövärden urval för publ'!$B$2:$H$490,MATCH(F$4,'Miljövärden urval för publ'!$B$2:$H$2,0),FALSE))</f>
        <v>8.4227500000000006</v>
      </c>
      <c r="G111" s="106">
        <f>IF(ISERROR(VLOOKUP($C111,'Miljövärden urval för publ'!$B$2:$H$490,MATCH(G$4,'Miljövärden urval för publ'!$B$2:$H$2,0),FALSE)),"",VLOOKUP($C111,'Miljövärden urval för publ'!$B$2:$H$490,MATCH(G$4,'Miljövärden urval för publ'!$B$2:$H$2,0),FALSE))</f>
        <v>4.6705000000000002E-3</v>
      </c>
    </row>
    <row r="112" spans="1:7" x14ac:dyDescent="0.25">
      <c r="A112" s="106">
        <v>109</v>
      </c>
      <c r="B112" s="106" t="str">
        <f>IF(ISERROR(INDEX('Miljövärden urval för publ'!$A$2:$AD$475,MATCH($A112,'Miljövärden urval för publ'!$U$2:$U$476,0),1)),"",INDEX('Miljövärden urval för publ'!$A$2:$AD$475,MATCH($A112,'Miljövärden urval för publ'!$U$2:$U$476,0),1))</f>
        <v>Härnösand Energi &amp; Miljö AB</v>
      </c>
      <c r="C112" s="106" t="str">
        <f>IF(ISERROR(INDEX('Miljövärden urval för publ'!$A$2:$AD$475,MATCH($A112,'Miljövärden urval för publ'!$U$2:$U$476,0),2)),"",INDEX('Miljövärden urval för publ'!$A$2:$AD$475,MATCH($A112,'Miljövärden urval för publ'!$U$2:$U$476,0),2))</f>
        <v>Härnösand</v>
      </c>
      <c r="D112" s="106">
        <f>IF(ISERROR(VLOOKUP($C112,'Miljövärden urval för publ'!$B$2:$H$490,MATCH(D$4,'Miljövärden urval för publ'!$B$2:$H$2,0),FALSE)),"",VLOOKUP($C112,'Miljövärden urval för publ'!$B$2:$H$490,MATCH(D$4,'Miljövärden urval för publ'!$B$2:$H$2,0),FALSE))</f>
        <v>0.12189999999999999</v>
      </c>
      <c r="E112" s="106">
        <f>IF(ISERROR(VLOOKUP($C112,'Miljövärden urval för publ'!$B$2:$H$490,MATCH(E$4,'Miljövärden urval för publ'!$B$2:$H$2,0),FALSE)),"",VLOOKUP($C112,'Miljövärden urval för publ'!$B$2:$H$490,MATCH(E$4,'Miljövärden urval för publ'!$B$2:$H$2,0),FALSE))</f>
        <v>37.231299999999997</v>
      </c>
      <c r="F112" s="106">
        <f>IF(ISERROR(VLOOKUP($C112,'Miljövärden urval för publ'!$B$2:$H$490,MATCH(F$4,'Miljövärden urval för publ'!$B$2:$H$2,0),FALSE)),"",VLOOKUP($C112,'Miljövärden urval för publ'!$B$2:$H$490,MATCH(F$4,'Miljövärden urval för publ'!$B$2:$H$2,0),FALSE))</f>
        <v>7.6951299999999998</v>
      </c>
      <c r="G112" s="106">
        <f>IF(ISERROR(VLOOKUP($C112,'Miljövärden urval för publ'!$B$2:$H$490,MATCH(G$4,'Miljövärden urval för publ'!$B$2:$H$2,0),FALSE)),"",VLOOKUP($C112,'Miljövärden urval för publ'!$B$2:$H$490,MATCH(G$4,'Miljövärden urval för publ'!$B$2:$H$2,0),FALSE))</f>
        <v>2.2785000000000001E-3</v>
      </c>
    </row>
    <row r="113" spans="1:7" x14ac:dyDescent="0.25">
      <c r="A113" s="106">
        <v>110</v>
      </c>
      <c r="B113" s="106" t="str">
        <f>IF(ISERROR(INDEX('Miljövärden urval för publ'!$A$2:$AD$475,MATCH($A113,'Miljövärden urval för publ'!$U$2:$U$476,0),1)),"",INDEX('Miljövärden urval för publ'!$A$2:$AD$475,MATCH($A113,'Miljövärden urval för publ'!$U$2:$U$476,0),1))</f>
        <v>Hässleholm Miljö AB</v>
      </c>
      <c r="C113" s="106" t="str">
        <f>IF(ISERROR(INDEX('Miljövärden urval för publ'!$A$2:$AD$475,MATCH($A113,'Miljövärden urval för publ'!$U$2:$U$476,0),2)),"",INDEX('Miljövärden urval för publ'!$A$2:$AD$475,MATCH($A113,'Miljövärden urval för publ'!$U$2:$U$476,0),2))</f>
        <v>Hässleholm</v>
      </c>
      <c r="D113" s="106">
        <f>IF(ISERROR(VLOOKUP($C113,'Miljövärden urval för publ'!$B$2:$H$490,MATCH(D$4,'Miljövärden urval för publ'!$B$2:$H$2,0),FALSE)),"",VLOOKUP($C113,'Miljövärden urval för publ'!$B$2:$H$490,MATCH(D$4,'Miljövärden urval för publ'!$B$2:$H$2,0),FALSE))</f>
        <v>0.182366</v>
      </c>
      <c r="E113" s="106">
        <f>IF(ISERROR(VLOOKUP($C113,'Miljövärden urval för publ'!$B$2:$H$490,MATCH(E$4,'Miljövärden urval för publ'!$B$2:$H$2,0),FALSE)),"",VLOOKUP($C113,'Miljövärden urval för publ'!$B$2:$H$490,MATCH(E$4,'Miljövärden urval för publ'!$B$2:$H$2,0),FALSE))</f>
        <v>98.465999999999994</v>
      </c>
      <c r="F113" s="106">
        <f>IF(ISERROR(VLOOKUP($C113,'Miljövärden urval för publ'!$B$2:$H$490,MATCH(F$4,'Miljövärden urval för publ'!$B$2:$H$2,0),FALSE)),"",VLOOKUP($C113,'Miljövärden urval för publ'!$B$2:$H$490,MATCH(F$4,'Miljövärden urval för publ'!$B$2:$H$2,0),FALSE))</f>
        <v>6.2577199999999999</v>
      </c>
      <c r="G113" s="106">
        <f>IF(ISERROR(VLOOKUP($C113,'Miljövärden urval för publ'!$B$2:$H$490,MATCH(G$4,'Miljövärden urval för publ'!$B$2:$H$2,0),FALSE)),"",VLOOKUP($C113,'Miljövärden urval för publ'!$B$2:$H$490,MATCH(G$4,'Miljövärden urval för publ'!$B$2:$H$2,0),FALSE))</f>
        <v>2.8445999999999999E-2</v>
      </c>
    </row>
    <row r="114" spans="1:7" x14ac:dyDescent="0.25">
      <c r="A114" s="106">
        <v>111</v>
      </c>
      <c r="B114" s="106" t="str">
        <f>IF(ISERROR(INDEX('Miljövärden urval för publ'!$A$2:$AD$475,MATCH($A114,'Miljövärden urval för publ'!$U$2:$U$476,0),1)),"",INDEX('Miljövärden urval för publ'!$A$2:$AD$475,MATCH($A114,'Miljövärden urval för publ'!$U$2:$U$476,0),1))</f>
        <v>Hässleholm Miljö AB</v>
      </c>
      <c r="C114" s="106" t="str">
        <f>IF(ISERROR(INDEX('Miljövärden urval för publ'!$A$2:$AD$475,MATCH($A114,'Miljövärden urval för publ'!$U$2:$U$476,0),2)),"",INDEX('Miljövärden urval för publ'!$A$2:$AD$475,MATCH($A114,'Miljövärden urval för publ'!$U$2:$U$476,0),2))</f>
        <v>Tyringe</v>
      </c>
      <c r="D114" s="106">
        <f>IF(ISERROR(VLOOKUP($C114,'Miljövärden urval för publ'!$B$2:$H$490,MATCH(D$4,'Miljövärden urval för publ'!$B$2:$H$2,0),FALSE)),"",VLOOKUP($C114,'Miljövärden urval för publ'!$B$2:$H$490,MATCH(D$4,'Miljövärden urval för publ'!$B$2:$H$2,0),FALSE))</f>
        <v>0.15459300000000001</v>
      </c>
      <c r="E114" s="106">
        <f>IF(ISERROR(VLOOKUP($C114,'Miljövärden urval för publ'!$B$2:$H$490,MATCH(E$4,'Miljövärden urval för publ'!$B$2:$H$2,0),FALSE)),"",VLOOKUP($C114,'Miljövärden urval för publ'!$B$2:$H$490,MATCH(E$4,'Miljövärden urval för publ'!$B$2:$H$2,0),FALSE))</f>
        <v>36.104100000000003</v>
      </c>
      <c r="F114" s="106">
        <f>IF(ISERROR(VLOOKUP($C114,'Miljövärden urval för publ'!$B$2:$H$490,MATCH(F$4,'Miljövärden urval för publ'!$B$2:$H$2,0),FALSE)),"",VLOOKUP($C114,'Miljövärden urval för publ'!$B$2:$H$490,MATCH(F$4,'Miljövärden urval för publ'!$B$2:$H$2,0),FALSE))</f>
        <v>10.085800000000001</v>
      </c>
      <c r="G114" s="106">
        <f>IF(ISERROR(VLOOKUP($C114,'Miljövärden urval för publ'!$B$2:$H$490,MATCH(G$4,'Miljövärden urval för publ'!$B$2:$H$2,0),FALSE)),"",VLOOKUP($C114,'Miljövärden urval för publ'!$B$2:$H$490,MATCH(G$4,'Miljövärden urval för publ'!$B$2:$H$2,0),FALSE))</f>
        <v>2.2622799999999998E-2</v>
      </c>
    </row>
    <row r="115" spans="1:7" x14ac:dyDescent="0.25">
      <c r="A115" s="106">
        <v>112</v>
      </c>
      <c r="B115" s="106" t="str">
        <f>IF(ISERROR(INDEX('Miljövärden urval för publ'!$A$2:$AD$475,MATCH($A115,'Miljövärden urval för publ'!$U$2:$U$476,0),1)),"",INDEX('Miljövärden urval för publ'!$A$2:$AD$475,MATCH($A115,'Miljövärden urval för publ'!$U$2:$U$476,0),1))</f>
        <v>Höganäs Energi AB</v>
      </c>
      <c r="C115" s="106" t="str">
        <f>IF(ISERROR(INDEX('Miljövärden urval för publ'!$A$2:$AD$475,MATCH($A115,'Miljövärden urval för publ'!$U$2:$U$476,0),2)),"",INDEX('Miljövärden urval för publ'!$A$2:$AD$475,MATCH($A115,'Miljövärden urval för publ'!$U$2:$U$476,0),2))</f>
        <v>Höganäs</v>
      </c>
      <c r="D115" s="106">
        <f>IF(ISERROR(VLOOKUP($C115,'Miljövärden urval för publ'!$B$2:$H$490,MATCH(D$4,'Miljövärden urval för publ'!$B$2:$H$2,0),FALSE)),"",VLOOKUP($C115,'Miljövärden urval för publ'!$B$2:$H$490,MATCH(D$4,'Miljövärden urval för publ'!$B$2:$H$2,0),FALSE))</f>
        <v>4.3985099999999999E-2</v>
      </c>
      <c r="E115" s="106">
        <f>IF(ISERROR(VLOOKUP($C115,'Miljövärden urval för publ'!$B$2:$H$490,MATCH(E$4,'Miljövärden urval för publ'!$B$2:$H$2,0),FALSE)),"",VLOOKUP($C115,'Miljövärden urval för publ'!$B$2:$H$490,MATCH(E$4,'Miljövärden urval för publ'!$B$2:$H$2,0),FALSE))</f>
        <v>6.4214200000000003</v>
      </c>
      <c r="F115" s="106">
        <f>IF(ISERROR(VLOOKUP($C115,'Miljövärden urval för publ'!$B$2:$H$490,MATCH(F$4,'Miljövärden urval för publ'!$B$2:$H$2,0),FALSE)),"",VLOOKUP($C115,'Miljövärden urval för publ'!$B$2:$H$490,MATCH(F$4,'Miljövärden urval för publ'!$B$2:$H$2,0),FALSE))</f>
        <v>1.49797</v>
      </c>
      <c r="G115" s="106">
        <f>IF(ISERROR(VLOOKUP($C115,'Miljövärden urval för publ'!$B$2:$H$490,MATCH(G$4,'Miljövärden urval för publ'!$B$2:$H$2,0),FALSE)),"",VLOOKUP($C115,'Miljövärden urval för publ'!$B$2:$H$490,MATCH(G$4,'Miljövärden urval för publ'!$B$2:$H$2,0),FALSE))</f>
        <v>2.4582900000000001E-2</v>
      </c>
    </row>
    <row r="116" spans="1:7" x14ac:dyDescent="0.25">
      <c r="A116" s="106">
        <v>113</v>
      </c>
      <c r="B116" s="106" t="str">
        <f>IF(ISERROR(INDEX('Miljövärden urval för publ'!$A$2:$AD$475,MATCH($A116,'Miljövärden urval för publ'!$U$2:$U$476,0),1)),"",INDEX('Miljövärden urval för publ'!$A$2:$AD$475,MATCH($A116,'Miljövärden urval för publ'!$U$2:$U$476,0),1))</f>
        <v>Jokkmokks Värmeverk AB</v>
      </c>
      <c r="C116" s="106" t="str">
        <f>IF(ISERROR(INDEX('Miljövärden urval för publ'!$A$2:$AD$475,MATCH($A116,'Miljövärden urval för publ'!$U$2:$U$476,0),2)),"",INDEX('Miljövärden urval för publ'!$A$2:$AD$475,MATCH($A116,'Miljövärden urval för publ'!$U$2:$U$476,0),2))</f>
        <v>Jokkmokk</v>
      </c>
      <c r="D116" s="106">
        <f>IF(ISERROR(VLOOKUP($C116,'Miljövärden urval för publ'!$B$2:$H$490,MATCH(D$4,'Miljövärden urval för publ'!$B$2:$H$2,0),FALSE)),"",VLOOKUP($C116,'Miljövärden urval för publ'!$B$2:$H$490,MATCH(D$4,'Miljövärden urval för publ'!$B$2:$H$2,0),FALSE))</f>
        <v>8.5588200000000003E-2</v>
      </c>
      <c r="E116" s="106">
        <f>IF(ISERROR(VLOOKUP($C116,'Miljövärden urval för publ'!$B$2:$H$490,MATCH(E$4,'Miljövärden urval för publ'!$B$2:$H$2,0),FALSE)),"",VLOOKUP($C116,'Miljövärden urval för publ'!$B$2:$H$490,MATCH(E$4,'Miljövärden urval för publ'!$B$2:$H$2,0),FALSE))</f>
        <v>11.740600000000001</v>
      </c>
      <c r="F116" s="106">
        <f>IF(ISERROR(VLOOKUP($C116,'Miljövärden urval för publ'!$B$2:$H$490,MATCH(F$4,'Miljövärden urval för publ'!$B$2:$H$2,0),FALSE)),"",VLOOKUP($C116,'Miljövärden urval för publ'!$B$2:$H$490,MATCH(F$4,'Miljövärden urval för publ'!$B$2:$H$2,0),FALSE))</f>
        <v>9.7696799999999993</v>
      </c>
      <c r="G116" s="106">
        <f>IF(ISERROR(VLOOKUP($C116,'Miljövärden urval för publ'!$B$2:$H$490,MATCH(G$4,'Miljövärden urval för publ'!$B$2:$H$2,0),FALSE)),"",VLOOKUP($C116,'Miljövärden urval för publ'!$B$2:$H$490,MATCH(G$4,'Miljövärden urval för publ'!$B$2:$H$2,0),FALSE))</f>
        <v>2.2522499999999999E-3</v>
      </c>
    </row>
    <row r="117" spans="1:7" x14ac:dyDescent="0.25">
      <c r="A117" s="106">
        <v>114</v>
      </c>
      <c r="B117" s="106" t="str">
        <f>IF(ISERROR(INDEX('Miljövärden urval för publ'!$A$2:$AD$475,MATCH($A117,'Miljövärden urval för publ'!$U$2:$U$476,0),1)),"",INDEX('Miljövärden urval för publ'!$A$2:$AD$475,MATCH($A117,'Miljövärden urval för publ'!$U$2:$U$476,0),1))</f>
        <v>Jämtkraft AB</v>
      </c>
      <c r="C117" s="106" t="str">
        <f>IF(ISERROR(INDEX('Miljövärden urval för publ'!$A$2:$AD$475,MATCH($A117,'Miljövärden urval för publ'!$U$2:$U$476,0),2)),"",INDEX('Miljövärden urval för publ'!$A$2:$AD$475,MATCH($A117,'Miljövärden urval för publ'!$U$2:$U$476,0),2))</f>
        <v>Krokom</v>
      </c>
      <c r="D117" s="106">
        <f>IF(ISERROR(VLOOKUP($C117,'Miljövärden urval för publ'!$B$2:$H$490,MATCH(D$4,'Miljövärden urval för publ'!$B$2:$H$2,0),FALSE)),"",VLOOKUP($C117,'Miljövärden urval för publ'!$B$2:$H$490,MATCH(D$4,'Miljövärden urval för publ'!$B$2:$H$2,0),FALSE))</f>
        <v>0.17931900000000001</v>
      </c>
      <c r="E117" s="106">
        <f>IF(ISERROR(VLOOKUP($C117,'Miljövärden urval för publ'!$B$2:$H$490,MATCH(E$4,'Miljövärden urval för publ'!$B$2:$H$2,0),FALSE)),"",VLOOKUP($C117,'Miljövärden urval för publ'!$B$2:$H$490,MATCH(E$4,'Miljövärden urval för publ'!$B$2:$H$2,0),FALSE))</f>
        <v>14.9617</v>
      </c>
      <c r="F117" s="106">
        <f>IF(ISERROR(VLOOKUP($C117,'Miljövärden urval för publ'!$B$2:$H$490,MATCH(F$4,'Miljövärden urval för publ'!$B$2:$H$2,0),FALSE)),"",VLOOKUP($C117,'Miljövärden urval för publ'!$B$2:$H$490,MATCH(F$4,'Miljövärden urval för publ'!$B$2:$H$2,0),FALSE))</f>
        <v>11.334300000000001</v>
      </c>
      <c r="G117" s="106">
        <f>IF(ISERROR(VLOOKUP($C117,'Miljövärden urval för publ'!$B$2:$H$490,MATCH(G$4,'Miljövärden urval för publ'!$B$2:$H$2,0),FALSE)),"",VLOOKUP($C117,'Miljövärden urval för publ'!$B$2:$H$490,MATCH(G$4,'Miljövärden urval för publ'!$B$2:$H$2,0),FALSE))</f>
        <v>1.1828099999999999E-2</v>
      </c>
    </row>
    <row r="118" spans="1:7" x14ac:dyDescent="0.25">
      <c r="A118" s="106">
        <v>115</v>
      </c>
      <c r="B118" s="106" t="str">
        <f>IF(ISERROR(INDEX('Miljövärden urval för publ'!$A$2:$AD$475,MATCH($A118,'Miljövärden urval för publ'!$U$2:$U$476,0),1)),"",INDEX('Miljövärden urval för publ'!$A$2:$AD$475,MATCH($A118,'Miljövärden urval för publ'!$U$2:$U$476,0),1))</f>
        <v>Jämtkraft AB</v>
      </c>
      <c r="C118" s="106" t="str">
        <f>IF(ISERROR(INDEX('Miljövärden urval för publ'!$A$2:$AD$475,MATCH($A118,'Miljövärden urval för publ'!$U$2:$U$476,0),2)),"",INDEX('Miljövärden urval för publ'!$A$2:$AD$475,MATCH($A118,'Miljövärden urval för publ'!$U$2:$U$476,0),2))</f>
        <v>Åre</v>
      </c>
      <c r="D118" s="106">
        <f>IF(ISERROR(VLOOKUP($C118,'Miljövärden urval för publ'!$B$2:$H$490,MATCH(D$4,'Miljövärden urval för publ'!$B$2:$H$2,0),FALSE)),"",VLOOKUP($C118,'Miljövärden urval för publ'!$B$2:$H$490,MATCH(D$4,'Miljövärden urval för publ'!$B$2:$H$2,0),FALSE))</f>
        <v>0.23108999999999999</v>
      </c>
      <c r="E118" s="106">
        <f>IF(ISERROR(VLOOKUP($C118,'Miljövärden urval för publ'!$B$2:$H$490,MATCH(E$4,'Miljövärden urval för publ'!$B$2:$H$2,0),FALSE)),"",VLOOKUP($C118,'Miljövärden urval för publ'!$B$2:$H$490,MATCH(E$4,'Miljövärden urval för publ'!$B$2:$H$2,0),FALSE))</f>
        <v>27.8001</v>
      </c>
      <c r="F118" s="106">
        <f>IF(ISERROR(VLOOKUP($C118,'Miljövärden urval för publ'!$B$2:$H$490,MATCH(F$4,'Miljövärden urval för publ'!$B$2:$H$2,0),FALSE)),"",VLOOKUP($C118,'Miljövärden urval för publ'!$B$2:$H$490,MATCH(F$4,'Miljövärden urval för publ'!$B$2:$H$2,0),FALSE))</f>
        <v>12.494999999999999</v>
      </c>
      <c r="G118" s="106">
        <f>IF(ISERROR(VLOOKUP($C118,'Miljövärden urval för publ'!$B$2:$H$490,MATCH(G$4,'Miljövärden urval för publ'!$B$2:$H$2,0),FALSE)),"",VLOOKUP($C118,'Miljövärden urval för publ'!$B$2:$H$490,MATCH(G$4,'Miljövärden urval för publ'!$B$2:$H$2,0),FALSE))</f>
        <v>3.70447E-2</v>
      </c>
    </row>
    <row r="119" spans="1:7" x14ac:dyDescent="0.25">
      <c r="A119" s="106">
        <v>116</v>
      </c>
      <c r="B119" s="106" t="str">
        <f>IF(ISERROR(INDEX('Miljövärden urval för publ'!$A$2:$AD$475,MATCH($A119,'Miljövärden urval för publ'!$U$2:$U$476,0),1)),"",INDEX('Miljövärden urval för publ'!$A$2:$AD$475,MATCH($A119,'Miljövärden urval för publ'!$U$2:$U$476,0),1))</f>
        <v>Jämtkraft AB</v>
      </c>
      <c r="C119" s="106" t="str">
        <f>IF(ISERROR(INDEX('Miljövärden urval för publ'!$A$2:$AD$475,MATCH($A119,'Miljövärden urval för publ'!$U$2:$U$476,0),2)),"",INDEX('Miljövärden urval för publ'!$A$2:$AD$475,MATCH($A119,'Miljövärden urval för publ'!$U$2:$U$476,0),2))</f>
        <v>Östersund</v>
      </c>
      <c r="D119" s="106">
        <f>IF(ISERROR(VLOOKUP($C119,'Miljövärden urval för publ'!$B$2:$H$490,MATCH(D$4,'Miljövärden urval för publ'!$B$2:$H$2,0),FALSE)),"",VLOOKUP($C119,'Miljövärden urval för publ'!$B$2:$H$490,MATCH(D$4,'Miljövärden urval för publ'!$B$2:$H$2,0),FALSE))</f>
        <v>0.166626</v>
      </c>
      <c r="E119" s="106">
        <f>IF(ISERROR(VLOOKUP($C119,'Miljövärden urval för publ'!$B$2:$H$490,MATCH(E$4,'Miljövärden urval för publ'!$B$2:$H$2,0),FALSE)),"",VLOOKUP($C119,'Miljövärden urval för publ'!$B$2:$H$490,MATCH(E$4,'Miljövärden urval för publ'!$B$2:$H$2,0),FALSE))</f>
        <v>32.9756</v>
      </c>
      <c r="F119" s="106">
        <f>IF(ISERROR(VLOOKUP($C119,'Miljövärden urval för publ'!$B$2:$H$490,MATCH(F$4,'Miljövärden urval för publ'!$B$2:$H$2,0),FALSE)),"",VLOOKUP($C119,'Miljövärden urval för publ'!$B$2:$H$490,MATCH(F$4,'Miljövärden urval för publ'!$B$2:$H$2,0),FALSE))</f>
        <v>7.0346900000000003</v>
      </c>
      <c r="G119" s="106">
        <f>IF(ISERROR(VLOOKUP($C119,'Miljövärden urval för publ'!$B$2:$H$490,MATCH(G$4,'Miljövärden urval för publ'!$B$2:$H$2,0),FALSE)),"",VLOOKUP($C119,'Miljövärden urval för publ'!$B$2:$H$490,MATCH(G$4,'Miljövärden urval för publ'!$B$2:$H$2,0),FALSE))</f>
        <v>1.0048E-2</v>
      </c>
    </row>
    <row r="120" spans="1:7" x14ac:dyDescent="0.25">
      <c r="A120" s="106">
        <v>117</v>
      </c>
      <c r="B120" s="106" t="str">
        <f>IF(ISERROR(INDEX('Miljövärden urval för publ'!$A$2:$AD$475,MATCH($A120,'Miljövärden urval för publ'!$U$2:$U$476,0),1)),"",INDEX('Miljövärden urval för publ'!$A$2:$AD$475,MATCH($A120,'Miljövärden urval för publ'!$U$2:$U$476,0),1))</f>
        <v>Jönköping Energi AB</v>
      </c>
      <c r="C120" s="106" t="str">
        <f>IF(ISERROR(INDEX('Miljövärden urval för publ'!$A$2:$AD$475,MATCH($A120,'Miljövärden urval för publ'!$U$2:$U$476,0),2)),"",INDEX('Miljövärden urval för publ'!$A$2:$AD$475,MATCH($A120,'Miljövärden urval för publ'!$U$2:$U$476,0),2))</f>
        <v>Gränna</v>
      </c>
      <c r="D120" s="106">
        <f>IF(ISERROR(VLOOKUP($C120,'Miljövärden urval för publ'!$B$2:$H$490,MATCH(D$4,'Miljövärden urval för publ'!$B$2:$H$2,0),FALSE)),"",VLOOKUP($C120,'Miljövärden urval för publ'!$B$2:$H$490,MATCH(D$4,'Miljövärden urval för publ'!$B$2:$H$2,0),FALSE))</f>
        <v>0.145538</v>
      </c>
      <c r="E120" s="106">
        <f>IF(ISERROR(VLOOKUP($C120,'Miljövärden urval för publ'!$B$2:$H$490,MATCH(E$4,'Miljövärden urval för publ'!$B$2:$H$2,0),FALSE)),"",VLOOKUP($C120,'Miljövärden urval för publ'!$B$2:$H$490,MATCH(E$4,'Miljövärden urval för publ'!$B$2:$H$2,0),FALSE))</f>
        <v>28.187100000000001</v>
      </c>
      <c r="F120" s="106">
        <f>IF(ISERROR(VLOOKUP($C120,'Miljövärden urval för publ'!$B$2:$H$490,MATCH(F$4,'Miljövärden urval för publ'!$B$2:$H$2,0),FALSE)),"",VLOOKUP($C120,'Miljövärden urval för publ'!$B$2:$H$490,MATCH(F$4,'Miljövärden urval för publ'!$B$2:$H$2,0),FALSE))</f>
        <v>9.4904499999999992</v>
      </c>
      <c r="G120" s="106">
        <f>IF(ISERROR(VLOOKUP($C120,'Miljövärden urval för publ'!$B$2:$H$490,MATCH(G$4,'Miljövärden urval för publ'!$B$2:$H$2,0),FALSE)),"",VLOOKUP($C120,'Miljövärden urval för publ'!$B$2:$H$490,MATCH(G$4,'Miljövärden urval för publ'!$B$2:$H$2,0),FALSE))</f>
        <v>4.5643200000000002E-2</v>
      </c>
    </row>
    <row r="121" spans="1:7" x14ac:dyDescent="0.25">
      <c r="A121" s="106">
        <v>118</v>
      </c>
      <c r="B121" s="106" t="str">
        <f>IF(ISERROR(INDEX('Miljövärden urval för publ'!$A$2:$AD$475,MATCH($A121,'Miljövärden urval för publ'!$U$2:$U$476,0),1)),"",INDEX('Miljövärden urval för publ'!$A$2:$AD$475,MATCH($A121,'Miljövärden urval för publ'!$U$2:$U$476,0),1))</f>
        <v>Jönköping Energi AB</v>
      </c>
      <c r="C121" s="106" t="str">
        <f>IF(ISERROR(INDEX('Miljövärden urval för publ'!$A$2:$AD$475,MATCH($A121,'Miljövärden urval för publ'!$U$2:$U$476,0),2)),"",INDEX('Miljövärden urval för publ'!$A$2:$AD$475,MATCH($A121,'Miljövärden urval för publ'!$U$2:$U$476,0),2))</f>
        <v>Jönköping</v>
      </c>
      <c r="D121" s="106">
        <f>IF(ISERROR(VLOOKUP($C121,'Miljövärden urval för publ'!$B$2:$H$490,MATCH(D$4,'Miljövärden urval för publ'!$B$2:$H$2,0),FALSE)),"",VLOOKUP($C121,'Miljövärden urval för publ'!$B$2:$H$490,MATCH(D$4,'Miljövärden urval för publ'!$B$2:$H$2,0),FALSE))</f>
        <v>0.21581900000000001</v>
      </c>
      <c r="E121" s="106">
        <f>IF(ISERROR(VLOOKUP($C121,'Miljövärden urval för publ'!$B$2:$H$490,MATCH(E$4,'Miljövärden urval för publ'!$B$2:$H$2,0),FALSE)),"",VLOOKUP($C121,'Miljövärden urval för publ'!$B$2:$H$490,MATCH(E$4,'Miljövärden urval för publ'!$B$2:$H$2,0),FALSE))</f>
        <v>71.523200000000003</v>
      </c>
      <c r="F121" s="106">
        <f>IF(ISERROR(VLOOKUP($C121,'Miljövärden urval för publ'!$B$2:$H$490,MATCH(F$4,'Miljövärden urval för publ'!$B$2:$H$2,0),FALSE)),"",VLOOKUP($C121,'Miljövärden urval för publ'!$B$2:$H$490,MATCH(F$4,'Miljövärden urval för publ'!$B$2:$H$2,0),FALSE))</f>
        <v>6.5464700000000002</v>
      </c>
      <c r="G121" s="106">
        <f>IF(ISERROR(VLOOKUP($C121,'Miljövärden urval för publ'!$B$2:$H$490,MATCH(G$4,'Miljövärden urval för publ'!$B$2:$H$2,0),FALSE)),"",VLOOKUP($C121,'Miljövärden urval för publ'!$B$2:$H$490,MATCH(G$4,'Miljövärden urval för publ'!$B$2:$H$2,0),FALSE))</f>
        <v>6.9646299999999994E-2</v>
      </c>
    </row>
    <row r="122" spans="1:7" x14ac:dyDescent="0.25">
      <c r="A122" s="106">
        <v>119</v>
      </c>
      <c r="B122" s="106" t="str">
        <f>IF(ISERROR(INDEX('Miljövärden urval för publ'!$A$2:$AD$475,MATCH($A122,'Miljövärden urval för publ'!$U$2:$U$476,0),1)),"",INDEX('Miljövärden urval för publ'!$A$2:$AD$475,MATCH($A122,'Miljövärden urval för publ'!$U$2:$U$476,0),1))</f>
        <v>Jönköping Energi AB</v>
      </c>
      <c r="C122" s="106" t="str">
        <f>IF(ISERROR(INDEX('Miljövärden urval för publ'!$A$2:$AD$475,MATCH($A122,'Miljövärden urval för publ'!$U$2:$U$476,0),2)),"",INDEX('Miljövärden urval för publ'!$A$2:$AD$475,MATCH($A122,'Miljövärden urval för publ'!$U$2:$U$476,0),2))</f>
        <v>Stensholm</v>
      </c>
      <c r="D122" s="106">
        <f>IF(ISERROR(VLOOKUP($C122,'Miljövärden urval för publ'!$B$2:$H$490,MATCH(D$4,'Miljövärden urval för publ'!$B$2:$H$2,0),FALSE)),"",VLOOKUP($C122,'Miljövärden urval för publ'!$B$2:$H$490,MATCH(D$4,'Miljövärden urval för publ'!$B$2:$H$2,0),FALSE))</f>
        <v>0.18865999999999999</v>
      </c>
      <c r="E122" s="106">
        <f>IF(ISERROR(VLOOKUP($C122,'Miljövärden urval för publ'!$B$2:$H$490,MATCH(E$4,'Miljövärden urval för publ'!$B$2:$H$2,0),FALSE)),"",VLOOKUP($C122,'Miljövärden urval för publ'!$B$2:$H$490,MATCH(E$4,'Miljövärden urval för publ'!$B$2:$H$2,0),FALSE))</f>
        <v>17.666699999999999</v>
      </c>
      <c r="F122" s="106">
        <f>IF(ISERROR(VLOOKUP($C122,'Miljövärden urval för publ'!$B$2:$H$490,MATCH(F$4,'Miljövärden urval för publ'!$B$2:$H$2,0),FALSE)),"",VLOOKUP($C122,'Miljövärden urval för publ'!$B$2:$H$490,MATCH(F$4,'Miljövärden urval för publ'!$B$2:$H$2,0),FALSE))</f>
        <v>15.532500000000001</v>
      </c>
      <c r="G122" s="106">
        <f>IF(ISERROR(VLOOKUP($C122,'Miljövärden urval för publ'!$B$2:$H$490,MATCH(G$4,'Miljövärden urval för publ'!$B$2:$H$2,0),FALSE)),"",VLOOKUP($C122,'Miljövärden urval för publ'!$B$2:$H$490,MATCH(G$4,'Miljövärden urval för publ'!$B$2:$H$2,0),FALSE))</f>
        <v>3.4782599999999997E-2</v>
      </c>
    </row>
    <row r="123" spans="1:7" x14ac:dyDescent="0.25">
      <c r="A123" s="106">
        <v>120</v>
      </c>
      <c r="B123" s="106" t="str">
        <f>IF(ISERROR(INDEX('Miljövärden urval för publ'!$A$2:$AD$475,MATCH($A123,'Miljövärden urval för publ'!$U$2:$U$476,0),1)),"",INDEX('Miljövärden urval för publ'!$A$2:$AD$475,MATCH($A123,'Miljövärden urval för publ'!$U$2:$U$476,0),1))</f>
        <v>Kalmar Energi Värme AB</v>
      </c>
      <c r="C123" s="106" t="str">
        <f>IF(ISERROR(INDEX('Miljövärden urval för publ'!$A$2:$AD$475,MATCH($A123,'Miljövärden urval för publ'!$U$2:$U$476,0),2)),"",INDEX('Miljövärden urval för publ'!$A$2:$AD$475,MATCH($A123,'Miljövärden urval för publ'!$U$2:$U$476,0),2))</f>
        <v>Kalmar</v>
      </c>
      <c r="D123" s="106">
        <f>IF(ISERROR(VLOOKUP($C123,'Miljövärden urval för publ'!$B$2:$H$490,MATCH(D$4,'Miljövärden urval för publ'!$B$2:$H$2,0),FALSE)),"",VLOOKUP($C123,'Miljövärden urval för publ'!$B$2:$H$490,MATCH(D$4,'Miljövärden urval för publ'!$B$2:$H$2,0),FALSE))</f>
        <v>9.1110300000000005E-2</v>
      </c>
      <c r="E123" s="106">
        <f>IF(ISERROR(VLOOKUP($C123,'Miljövärden urval för publ'!$B$2:$H$490,MATCH(E$4,'Miljövärden urval för publ'!$B$2:$H$2,0),FALSE)),"",VLOOKUP($C123,'Miljövärden urval för publ'!$B$2:$H$490,MATCH(E$4,'Miljövärden urval för publ'!$B$2:$H$2,0),FALSE))</f>
        <v>7.2279</v>
      </c>
      <c r="F123" s="106">
        <f>IF(ISERROR(VLOOKUP($C123,'Miljövärden urval för publ'!$B$2:$H$490,MATCH(F$4,'Miljövärden urval för publ'!$B$2:$H$2,0),FALSE)),"",VLOOKUP($C123,'Miljövärden urval för publ'!$B$2:$H$490,MATCH(F$4,'Miljövärden urval för publ'!$B$2:$H$2,0),FALSE))</f>
        <v>6.8690199999999999</v>
      </c>
      <c r="G123" s="106">
        <f>IF(ISERROR(VLOOKUP($C123,'Miljövärden urval för publ'!$B$2:$H$490,MATCH(G$4,'Miljövärden urval för publ'!$B$2:$H$2,0),FALSE)),"",VLOOKUP($C123,'Miljövärden urval för publ'!$B$2:$H$490,MATCH(G$4,'Miljövärden urval för publ'!$B$2:$H$2,0),FALSE))</f>
        <v>3.31036E-3</v>
      </c>
    </row>
    <row r="124" spans="1:7" x14ac:dyDescent="0.25">
      <c r="A124" s="106">
        <v>121</v>
      </c>
      <c r="B124" s="106" t="str">
        <f>IF(ISERROR(INDEX('Miljövärden urval för publ'!$A$2:$AD$475,MATCH($A124,'Miljövärden urval för publ'!$U$2:$U$476,0),1)),"",INDEX('Miljövärden urval för publ'!$A$2:$AD$475,MATCH($A124,'Miljövärden urval för publ'!$U$2:$U$476,0),1))</f>
        <v>Karlshamn Energi AB</v>
      </c>
      <c r="C124" s="106" t="str">
        <f>IF(ISERROR(INDEX('Miljövärden urval för publ'!$A$2:$AD$475,MATCH($A124,'Miljövärden urval för publ'!$U$2:$U$476,0),2)),"",INDEX('Miljövärden urval för publ'!$A$2:$AD$475,MATCH($A124,'Miljövärden urval för publ'!$U$2:$U$476,0),2))</f>
        <v>Karlshamn</v>
      </c>
      <c r="D124" s="106">
        <f>IF(ISERROR(VLOOKUP($C124,'Miljövärden urval för publ'!$B$2:$H$490,MATCH(D$4,'Miljövärden urval för publ'!$B$2:$H$2,0),FALSE)),"",VLOOKUP($C124,'Miljövärden urval för publ'!$B$2:$H$490,MATCH(D$4,'Miljövärden urval för publ'!$B$2:$H$2,0),FALSE))</f>
        <v>5.7898100000000001E-2</v>
      </c>
      <c r="E124" s="106">
        <f>IF(ISERROR(VLOOKUP($C124,'Miljövärden urval för publ'!$B$2:$H$490,MATCH(E$4,'Miljövärden urval för publ'!$B$2:$H$2,0),FALSE)),"",VLOOKUP($C124,'Miljövärden urval för publ'!$B$2:$H$490,MATCH(E$4,'Miljövärden urval för publ'!$B$2:$H$2,0),FALSE))</f>
        <v>12.5313</v>
      </c>
      <c r="F124" s="106">
        <f>IF(ISERROR(VLOOKUP($C124,'Miljövärden urval för publ'!$B$2:$H$490,MATCH(F$4,'Miljövärden urval för publ'!$B$2:$H$2,0),FALSE)),"",VLOOKUP($C124,'Miljövärden urval för publ'!$B$2:$H$490,MATCH(F$4,'Miljövärden urval för publ'!$B$2:$H$2,0),FALSE))</f>
        <v>1.94465</v>
      </c>
      <c r="G124" s="106">
        <f>IF(ISERROR(VLOOKUP($C124,'Miljövärden urval för publ'!$B$2:$H$490,MATCH(G$4,'Miljövärden urval för publ'!$B$2:$H$2,0),FALSE)),"",VLOOKUP($C124,'Miljövärden urval för publ'!$B$2:$H$490,MATCH(G$4,'Miljövärden urval för publ'!$B$2:$H$2,0),FALSE))</f>
        <v>3.7172700000000003E-2</v>
      </c>
    </row>
    <row r="125" spans="1:7" x14ac:dyDescent="0.25">
      <c r="A125" s="106">
        <v>122</v>
      </c>
      <c r="B125" s="106" t="str">
        <f>IF(ISERROR(INDEX('Miljövärden urval för publ'!$A$2:$AD$475,MATCH($A125,'Miljövärden urval för publ'!$U$2:$U$476,0),1)),"",INDEX('Miljövärden urval för publ'!$A$2:$AD$475,MATCH($A125,'Miljövärden urval för publ'!$U$2:$U$476,0),1))</f>
        <v>Karlstads Energi AB</v>
      </c>
      <c r="C125" s="106" t="str">
        <f>IF(ISERROR(INDEX('Miljövärden urval för publ'!$A$2:$AD$475,MATCH($A125,'Miljövärden urval för publ'!$U$2:$U$476,0),2)),"",INDEX('Miljövärden urval för publ'!$A$2:$AD$475,MATCH($A125,'Miljövärden urval för publ'!$U$2:$U$476,0),2))</f>
        <v>Karlstad</v>
      </c>
      <c r="D125" s="106">
        <f>IF(ISERROR(VLOOKUP($C125,'Miljövärden urval för publ'!$B$2:$H$490,MATCH(D$4,'Miljövärden urval för publ'!$B$2:$H$2,0),FALSE)),"",VLOOKUP($C125,'Miljövärden urval för publ'!$B$2:$H$490,MATCH(D$4,'Miljövärden urval för publ'!$B$2:$H$2,0),FALSE))</f>
        <v>0.106223</v>
      </c>
      <c r="E125" s="106">
        <f>IF(ISERROR(VLOOKUP($C125,'Miljövärden urval för publ'!$B$2:$H$490,MATCH(E$4,'Miljövärden urval för publ'!$B$2:$H$2,0),FALSE)),"",VLOOKUP($C125,'Miljövärden urval för publ'!$B$2:$H$490,MATCH(E$4,'Miljövärden urval för publ'!$B$2:$H$2,0),FALSE))</f>
        <v>37.125700000000002</v>
      </c>
      <c r="F125" s="106">
        <f>IF(ISERROR(VLOOKUP($C125,'Miljövärden urval för publ'!$B$2:$H$490,MATCH(F$4,'Miljövärden urval för publ'!$B$2:$H$2,0),FALSE)),"",VLOOKUP($C125,'Miljövärden urval för publ'!$B$2:$H$490,MATCH(F$4,'Miljövärden urval för publ'!$B$2:$H$2,0),FALSE))</f>
        <v>5.6856200000000001</v>
      </c>
      <c r="G125" s="106">
        <f>IF(ISERROR(VLOOKUP($C125,'Miljövärden urval för publ'!$B$2:$H$490,MATCH(G$4,'Miljövärden urval för publ'!$B$2:$H$2,0),FALSE)),"",VLOOKUP($C125,'Miljövärden urval för publ'!$B$2:$H$490,MATCH(G$4,'Miljövärden urval för publ'!$B$2:$H$2,0),FALSE))</f>
        <v>1.3422699999999999E-2</v>
      </c>
    </row>
    <row r="126" spans="1:7" x14ac:dyDescent="0.25">
      <c r="A126" s="106">
        <v>123</v>
      </c>
      <c r="B126" s="106" t="str">
        <f>IF(ISERROR(INDEX('Miljövärden urval för publ'!$A$2:$AD$475,MATCH($A126,'Miljövärden urval för publ'!$U$2:$U$476,0),1)),"",INDEX('Miljövärden urval för publ'!$A$2:$AD$475,MATCH($A126,'Miljövärden urval för publ'!$U$2:$U$476,0),1))</f>
        <v>Kils Energi AB</v>
      </c>
      <c r="C126" s="106" t="str">
        <f>IF(ISERROR(INDEX('Miljövärden urval för publ'!$A$2:$AD$475,MATCH($A126,'Miljövärden urval för publ'!$U$2:$U$476,0),2)),"",INDEX('Miljövärden urval för publ'!$A$2:$AD$475,MATCH($A126,'Miljövärden urval för publ'!$U$2:$U$476,0),2))</f>
        <v>Kil</v>
      </c>
      <c r="D126" s="106">
        <f>IF(ISERROR(VLOOKUP($C126,'Miljövärden urval för publ'!$B$2:$H$490,MATCH(D$4,'Miljövärden urval för publ'!$B$2:$H$2,0),FALSE)),"",VLOOKUP($C126,'Miljövärden urval för publ'!$B$2:$H$490,MATCH(D$4,'Miljövärden urval för publ'!$B$2:$H$2,0),FALSE))</f>
        <v>0.19972500000000001</v>
      </c>
      <c r="E126" s="106">
        <f>IF(ISERROR(VLOOKUP($C126,'Miljövärden urval för publ'!$B$2:$H$490,MATCH(E$4,'Miljövärden urval för publ'!$B$2:$H$2,0),FALSE)),"",VLOOKUP($C126,'Miljövärden urval för publ'!$B$2:$H$490,MATCH(E$4,'Miljövärden urval för publ'!$B$2:$H$2,0),FALSE))</f>
        <v>37.996400000000001</v>
      </c>
      <c r="F126" s="106">
        <f>IF(ISERROR(VLOOKUP($C126,'Miljövärden urval för publ'!$B$2:$H$490,MATCH(F$4,'Miljövärden urval för publ'!$B$2:$H$2,0),FALSE)),"",VLOOKUP($C126,'Miljövärden urval för publ'!$B$2:$H$490,MATCH(F$4,'Miljövärden urval för publ'!$B$2:$H$2,0),FALSE))</f>
        <v>4.1457100000000002</v>
      </c>
      <c r="G126" s="106">
        <f>IF(ISERROR(VLOOKUP($C126,'Miljövärden urval för publ'!$B$2:$H$490,MATCH(G$4,'Miljövärden urval för publ'!$B$2:$H$2,0),FALSE)),"",VLOOKUP($C126,'Miljövärden urval för publ'!$B$2:$H$490,MATCH(G$4,'Miljövärden urval för publ'!$B$2:$H$2,0),FALSE))</f>
        <v>2.9621000000000001E-2</v>
      </c>
    </row>
    <row r="127" spans="1:7" x14ac:dyDescent="0.25">
      <c r="A127" s="106">
        <v>124</v>
      </c>
      <c r="B127" s="106" t="str">
        <f>IF(ISERROR(INDEX('Miljövärden urval för publ'!$A$2:$AD$475,MATCH($A127,'Miljövärden urval för publ'!$U$2:$U$476,0),1)),"",INDEX('Miljövärden urval för publ'!$A$2:$AD$475,MATCH($A127,'Miljövärden urval för publ'!$U$2:$U$476,0),1))</f>
        <v>Kraftringen Energi AB (publ)</v>
      </c>
      <c r="C127" s="106" t="str">
        <f>IF(ISERROR(INDEX('Miljövärden urval för publ'!$A$2:$AD$475,MATCH($A127,'Miljövärden urval för publ'!$U$2:$U$476,0),2)),"",INDEX('Miljövärden urval för publ'!$A$2:$AD$475,MATCH($A127,'Miljövärden urval för publ'!$U$2:$U$476,0),2))</f>
        <v>Eslöv-Lund-Lomma m fl</v>
      </c>
      <c r="D127" s="106">
        <f>IF(ISERROR(VLOOKUP($C127,'Miljövärden urval för publ'!$B$2:$H$490,MATCH(D$4,'Miljövärden urval för publ'!$B$2:$H$2,0),FALSE)),"",VLOOKUP($C127,'Miljövärden urval för publ'!$B$2:$H$490,MATCH(D$4,'Miljövärden urval för publ'!$B$2:$H$2,0),FALSE))</f>
        <v>0.40372000000000002</v>
      </c>
      <c r="E127" s="106">
        <f>IF(ISERROR(VLOOKUP($C127,'Miljövärden urval för publ'!$B$2:$H$490,MATCH(E$4,'Miljövärden urval för publ'!$B$2:$H$2,0),FALSE)),"",VLOOKUP($C127,'Miljövärden urval för publ'!$B$2:$H$490,MATCH(E$4,'Miljövärden urval för publ'!$B$2:$H$2,0),FALSE))</f>
        <v>87.175299999999993</v>
      </c>
      <c r="F127" s="106">
        <f>IF(ISERROR(VLOOKUP($C127,'Miljövärden urval för publ'!$B$2:$H$490,MATCH(F$4,'Miljövärden urval för publ'!$B$2:$H$2,0),FALSE)),"",VLOOKUP($C127,'Miljövärden urval för publ'!$B$2:$H$490,MATCH(F$4,'Miljövärden urval för publ'!$B$2:$H$2,0),FALSE))</f>
        <v>6.6357900000000001</v>
      </c>
      <c r="G127" s="106">
        <f>IF(ISERROR(VLOOKUP($C127,'Miljövärden urval för publ'!$B$2:$H$490,MATCH(G$4,'Miljövärden urval för publ'!$B$2:$H$2,0),FALSE)),"",VLOOKUP($C127,'Miljövärden urval för publ'!$B$2:$H$490,MATCH(G$4,'Miljövärden urval för publ'!$B$2:$H$2,0),FALSE))</f>
        <v>0.120564</v>
      </c>
    </row>
    <row r="128" spans="1:7" x14ac:dyDescent="0.25">
      <c r="A128" s="106">
        <v>125</v>
      </c>
      <c r="B128" s="106" t="str">
        <f>IF(ISERROR(INDEX('Miljövärden urval för publ'!$A$2:$AD$475,MATCH($A128,'Miljövärden urval för publ'!$U$2:$U$476,0),1)),"",INDEX('Miljövärden urval för publ'!$A$2:$AD$475,MATCH($A128,'Miljövärden urval för publ'!$U$2:$U$476,0),1))</f>
        <v>Kraftringen Energi AB (publ)</v>
      </c>
      <c r="C128" s="106" t="str">
        <f>IF(ISERROR(INDEX('Miljövärden urval för publ'!$A$2:$AD$475,MATCH($A128,'Miljövärden urval för publ'!$U$2:$U$476,0),2)),"",INDEX('Miljövärden urval för publ'!$A$2:$AD$475,MATCH($A128,'Miljövärden urval för publ'!$U$2:$U$476,0),2))</f>
        <v>Klippan-Ljungbyhed-Östra Ljungby</v>
      </c>
      <c r="D128" s="106">
        <f>IF(ISERROR(VLOOKUP($C128,'Miljövärden urval för publ'!$B$2:$H$490,MATCH(D$4,'Miljövärden urval för publ'!$B$2:$H$2,0),FALSE)),"",VLOOKUP($C128,'Miljövärden urval för publ'!$B$2:$H$490,MATCH(D$4,'Miljövärden urval för publ'!$B$2:$H$2,0),FALSE))</f>
        <v>0.25121300000000002</v>
      </c>
      <c r="E128" s="106">
        <f>IF(ISERROR(VLOOKUP($C128,'Miljövärden urval för publ'!$B$2:$H$490,MATCH(E$4,'Miljövärden urval för publ'!$B$2:$H$2,0),FALSE)),"",VLOOKUP($C128,'Miljövärden urval för publ'!$B$2:$H$490,MATCH(E$4,'Miljövärden urval för publ'!$B$2:$H$2,0),FALSE))</f>
        <v>46.195700000000002</v>
      </c>
      <c r="F128" s="106">
        <f>IF(ISERROR(VLOOKUP($C128,'Miljövärden urval för publ'!$B$2:$H$490,MATCH(F$4,'Miljövärden urval för publ'!$B$2:$H$2,0),FALSE)),"",VLOOKUP($C128,'Miljövärden urval för publ'!$B$2:$H$490,MATCH(F$4,'Miljövärden urval för publ'!$B$2:$H$2,0),FALSE))</f>
        <v>11.3048</v>
      </c>
      <c r="G128" s="106">
        <f>IF(ISERROR(VLOOKUP($C128,'Miljövärden urval för publ'!$B$2:$H$490,MATCH(G$4,'Miljövärden urval för publ'!$B$2:$H$2,0),FALSE)),"",VLOOKUP($C128,'Miljövärden urval för publ'!$B$2:$H$490,MATCH(G$4,'Miljövärden urval för publ'!$B$2:$H$2,0),FALSE))</f>
        <v>5.5833300000000002E-2</v>
      </c>
    </row>
    <row r="129" spans="1:7" x14ac:dyDescent="0.25">
      <c r="A129" s="106">
        <v>126</v>
      </c>
      <c r="B129" s="106" t="str">
        <f>IF(ISERROR(INDEX('Miljövärden urval för publ'!$A$2:$AD$475,MATCH($A129,'Miljövärden urval för publ'!$U$2:$U$476,0),1)),"",INDEX('Miljövärden urval för publ'!$A$2:$AD$475,MATCH($A129,'Miljövärden urval för publ'!$U$2:$U$476,0),1))</f>
        <v>Kristinehamns Fjärrvärme AB</v>
      </c>
      <c r="C129" s="106" t="str">
        <f>IF(ISERROR(INDEX('Miljövärden urval för publ'!$A$2:$AD$475,MATCH($A129,'Miljövärden urval för publ'!$U$2:$U$476,0),2)),"",INDEX('Miljövärden urval för publ'!$A$2:$AD$475,MATCH($A129,'Miljövärden urval för publ'!$U$2:$U$476,0),2))</f>
        <v>Kristinehamn</v>
      </c>
      <c r="D129" s="106">
        <f>IF(ISERROR(VLOOKUP($C129,'Miljövärden urval för publ'!$B$2:$H$490,MATCH(D$4,'Miljövärden urval för publ'!$B$2:$H$2,0),FALSE)),"",VLOOKUP($C129,'Miljövärden urval för publ'!$B$2:$H$490,MATCH(D$4,'Miljövärden urval för publ'!$B$2:$H$2,0),FALSE))</f>
        <v>0.174957</v>
      </c>
      <c r="E129" s="106">
        <f>IF(ISERROR(VLOOKUP($C129,'Miljövärden urval för publ'!$B$2:$H$490,MATCH(E$4,'Miljövärden urval för publ'!$B$2:$H$2,0),FALSE)),"",VLOOKUP($C129,'Miljövärden urval för publ'!$B$2:$H$490,MATCH(E$4,'Miljövärden urval för publ'!$B$2:$H$2,0),FALSE))</f>
        <v>29.546900000000001</v>
      </c>
      <c r="F129" s="106">
        <f>IF(ISERROR(VLOOKUP($C129,'Miljövärden urval för publ'!$B$2:$H$490,MATCH(F$4,'Miljövärden urval för publ'!$B$2:$H$2,0),FALSE)),"",VLOOKUP($C129,'Miljövärden urval för publ'!$B$2:$H$490,MATCH(F$4,'Miljövärden urval för publ'!$B$2:$H$2,0),FALSE))</f>
        <v>7.7539300000000004</v>
      </c>
      <c r="G129" s="106">
        <f>IF(ISERROR(VLOOKUP($C129,'Miljövärden urval för publ'!$B$2:$H$490,MATCH(G$4,'Miljövärden urval för publ'!$B$2:$H$2,0),FALSE)),"",VLOOKUP($C129,'Miljövärden urval för publ'!$B$2:$H$490,MATCH(G$4,'Miljövärden urval för publ'!$B$2:$H$2,0),FALSE))</f>
        <v>3.0467500000000002E-2</v>
      </c>
    </row>
    <row r="130" spans="1:7" x14ac:dyDescent="0.25">
      <c r="A130" s="106">
        <v>127</v>
      </c>
      <c r="B130" s="106" t="str">
        <f>IF(ISERROR(INDEX('Miljövärden urval för publ'!$A$2:$AD$475,MATCH($A130,'Miljövärden urval för publ'!$U$2:$U$476,0),1)),"",INDEX('Miljövärden urval för publ'!$A$2:$AD$475,MATCH($A130,'Miljövärden urval för publ'!$U$2:$U$476,0),1))</f>
        <v>Kungälv Energi AB</v>
      </c>
      <c r="C130" s="106" t="str">
        <f>IF(ISERROR(INDEX('Miljövärden urval för publ'!$A$2:$AD$475,MATCH($A130,'Miljövärden urval för publ'!$U$2:$U$476,0),2)),"",INDEX('Miljövärden urval för publ'!$A$2:$AD$475,MATCH($A130,'Miljövärden urval för publ'!$U$2:$U$476,0),2))</f>
        <v>HVC Kode</v>
      </c>
      <c r="D130" s="106">
        <f>IF(ISERROR(VLOOKUP($C130,'Miljövärden urval för publ'!$B$2:$H$490,MATCH(D$4,'Miljövärden urval för publ'!$B$2:$H$2,0),FALSE)),"",VLOOKUP($C130,'Miljövärden urval för publ'!$B$2:$H$490,MATCH(D$4,'Miljövärden urval för publ'!$B$2:$H$2,0),FALSE))</f>
        <v>0.178675</v>
      </c>
      <c r="E130" s="106">
        <f>IF(ISERROR(VLOOKUP($C130,'Miljövärden urval för publ'!$B$2:$H$490,MATCH(E$4,'Miljövärden urval för publ'!$B$2:$H$2,0),FALSE)),"",VLOOKUP($C130,'Miljövärden urval för publ'!$B$2:$H$490,MATCH(E$4,'Miljövärden urval för publ'!$B$2:$H$2,0),FALSE))</f>
        <v>11.6286</v>
      </c>
      <c r="F130" s="106">
        <f>IF(ISERROR(VLOOKUP($C130,'Miljövärden urval för publ'!$B$2:$H$490,MATCH(F$4,'Miljövärden urval för publ'!$B$2:$H$2,0),FALSE)),"",VLOOKUP($C130,'Miljövärden urval för publ'!$B$2:$H$490,MATCH(F$4,'Miljövärden urval för publ'!$B$2:$H$2,0),FALSE))</f>
        <v>16.320399999999999</v>
      </c>
      <c r="G130" s="106">
        <f>IF(ISERROR(VLOOKUP($C130,'Miljövärden urval för publ'!$B$2:$H$490,MATCH(G$4,'Miljövärden urval för publ'!$B$2:$H$2,0),FALSE)),"",VLOOKUP($C130,'Miljövärden urval för publ'!$B$2:$H$490,MATCH(G$4,'Miljövärden urval för publ'!$B$2:$H$2,0),FALSE))</f>
        <v>1.31488E-2</v>
      </c>
    </row>
    <row r="131" spans="1:7" x14ac:dyDescent="0.25">
      <c r="A131" s="106">
        <v>128</v>
      </c>
      <c r="B131" s="106" t="str">
        <f>IF(ISERROR(INDEX('Miljövärden urval för publ'!$A$2:$AD$475,MATCH($A131,'Miljövärden urval för publ'!$U$2:$U$476,0),1)),"",INDEX('Miljövärden urval för publ'!$A$2:$AD$475,MATCH($A131,'Miljövärden urval för publ'!$U$2:$U$476,0),1))</f>
        <v>Kungälv Energi AB</v>
      </c>
      <c r="C131" s="106" t="str">
        <f>IF(ISERROR(INDEX('Miljövärden urval för publ'!$A$2:$AD$475,MATCH($A131,'Miljövärden urval för publ'!$U$2:$U$476,0),2)),"",INDEX('Miljövärden urval för publ'!$A$2:$AD$475,MATCH($A131,'Miljövärden urval för publ'!$U$2:$U$476,0),2))</f>
        <v>HVC Kärna</v>
      </c>
      <c r="D131" s="106">
        <f>IF(ISERROR(VLOOKUP($C131,'Miljövärden urval för publ'!$B$2:$H$490,MATCH(D$4,'Miljövärden urval för publ'!$B$2:$H$2,0),FALSE)),"",VLOOKUP($C131,'Miljövärden urval för publ'!$B$2:$H$490,MATCH(D$4,'Miljövärden urval för publ'!$B$2:$H$2,0),FALSE))</f>
        <v>0.209788</v>
      </c>
      <c r="E131" s="106">
        <f>IF(ISERROR(VLOOKUP($C131,'Miljövärden urval för publ'!$B$2:$H$490,MATCH(E$4,'Miljövärden urval för publ'!$B$2:$H$2,0),FALSE)),"",VLOOKUP($C131,'Miljövärden urval för publ'!$B$2:$H$490,MATCH(E$4,'Miljövärden urval för publ'!$B$2:$H$2,0),FALSE))</f>
        <v>14.2029</v>
      </c>
      <c r="F131" s="106">
        <f>IF(ISERROR(VLOOKUP($C131,'Miljövärden urval för publ'!$B$2:$H$490,MATCH(F$4,'Miljövärden urval för publ'!$B$2:$H$2,0),FALSE)),"",VLOOKUP($C131,'Miljövärden urval för publ'!$B$2:$H$490,MATCH(F$4,'Miljövärden urval för publ'!$B$2:$H$2,0),FALSE))</f>
        <v>16.384399999999999</v>
      </c>
      <c r="G131" s="106">
        <f>IF(ISERROR(VLOOKUP($C131,'Miljövärden urval för publ'!$B$2:$H$490,MATCH(G$4,'Miljövärden urval för publ'!$B$2:$H$2,0),FALSE)),"",VLOOKUP($C131,'Miljövärden urval för publ'!$B$2:$H$490,MATCH(G$4,'Miljövärden urval för publ'!$B$2:$H$2,0),FALSE))</f>
        <v>2.05761E-2</v>
      </c>
    </row>
    <row r="132" spans="1:7" x14ac:dyDescent="0.25">
      <c r="A132" s="106">
        <v>129</v>
      </c>
      <c r="B132" s="106" t="str">
        <f>IF(ISERROR(INDEX('Miljövärden urval för publ'!$A$2:$AD$475,MATCH($A132,'Miljövärden urval för publ'!$U$2:$U$476,0),1)),"",INDEX('Miljövärden urval för publ'!$A$2:$AD$475,MATCH($A132,'Miljövärden urval för publ'!$U$2:$U$476,0),1))</f>
        <v>Kungälv Energi AB</v>
      </c>
      <c r="C132" s="106" t="str">
        <f>IF(ISERROR(INDEX('Miljövärden urval för publ'!$A$2:$AD$475,MATCH($A132,'Miljövärden urval för publ'!$U$2:$U$476,0),2)),"",INDEX('Miljövärden urval för publ'!$A$2:$AD$475,MATCH($A132,'Miljövärden urval för publ'!$U$2:$U$476,0),2))</f>
        <v>HVC Stålkullen</v>
      </c>
      <c r="D132" s="106">
        <f>IF(ISERROR(VLOOKUP($C132,'Miljövärden urval för publ'!$B$2:$H$490,MATCH(D$4,'Miljövärden urval för publ'!$B$2:$H$2,0),FALSE)),"",VLOOKUP($C132,'Miljövärden urval för publ'!$B$2:$H$490,MATCH(D$4,'Miljövärden urval för publ'!$B$2:$H$2,0),FALSE))</f>
        <v>0.15793499999999999</v>
      </c>
      <c r="E132" s="106">
        <f>IF(ISERROR(VLOOKUP($C132,'Miljövärden urval för publ'!$B$2:$H$490,MATCH(E$4,'Miljövärden urval för publ'!$B$2:$H$2,0),FALSE)),"",VLOOKUP($C132,'Miljövärden urval för publ'!$B$2:$H$490,MATCH(E$4,'Miljövärden urval för publ'!$B$2:$H$2,0),FALSE))</f>
        <v>9.7299299999999995</v>
      </c>
      <c r="F132" s="106">
        <f>IF(ISERROR(VLOOKUP($C132,'Miljövärden urval för publ'!$B$2:$H$490,MATCH(F$4,'Miljövärden urval för publ'!$B$2:$H$2,0),FALSE)),"",VLOOKUP($C132,'Miljövärden urval för publ'!$B$2:$H$490,MATCH(F$4,'Miljövärden urval för publ'!$B$2:$H$2,0),FALSE))</f>
        <v>15.445600000000001</v>
      </c>
      <c r="G132" s="106">
        <f>IF(ISERROR(VLOOKUP($C132,'Miljövärden urval för publ'!$B$2:$H$490,MATCH(G$4,'Miljövärden urval för publ'!$B$2:$H$2,0),FALSE)),"",VLOOKUP($C132,'Miljövärden urval för publ'!$B$2:$H$490,MATCH(G$4,'Miljövärden urval för publ'!$B$2:$H$2,0),FALSE))</f>
        <v>9.0826499999999994E-3</v>
      </c>
    </row>
    <row r="133" spans="1:7" x14ac:dyDescent="0.25">
      <c r="A133" s="106">
        <v>130</v>
      </c>
      <c r="B133" s="106" t="str">
        <f>IF(ISERROR(INDEX('Miljövärden urval för publ'!$A$2:$AD$475,MATCH($A133,'Miljövärden urval för publ'!$U$2:$U$476,0),1)),"",INDEX('Miljövärden urval för publ'!$A$2:$AD$475,MATCH($A133,'Miljövärden urval för publ'!$U$2:$U$476,0),1))</f>
        <v>Kungälv Energi AB</v>
      </c>
      <c r="C133" s="106" t="str">
        <f>IF(ISERROR(INDEX('Miljövärden urval för publ'!$A$2:$AD$475,MATCH($A133,'Miljövärden urval för publ'!$U$2:$U$476,0),2)),"",INDEX('Miljövärden urval för publ'!$A$2:$AD$475,MATCH($A133,'Miljövärden urval för publ'!$U$2:$U$476,0),2))</f>
        <v>Kungälv</v>
      </c>
      <c r="D133" s="106">
        <f>IF(ISERROR(VLOOKUP($C133,'Miljövärden urval för publ'!$B$2:$H$490,MATCH(D$4,'Miljövärden urval för publ'!$B$2:$H$2,0),FALSE)),"",VLOOKUP($C133,'Miljövärden urval för publ'!$B$2:$H$490,MATCH(D$4,'Miljövärden urval för publ'!$B$2:$H$2,0),FALSE))</f>
        <v>0.142952</v>
      </c>
      <c r="E133" s="106">
        <f>IF(ISERROR(VLOOKUP($C133,'Miljövärden urval för publ'!$B$2:$H$490,MATCH(E$4,'Miljövärden urval för publ'!$B$2:$H$2,0),FALSE)),"",VLOOKUP($C133,'Miljövärden urval för publ'!$B$2:$H$490,MATCH(E$4,'Miljövärden urval för publ'!$B$2:$H$2,0),FALSE))</f>
        <v>23.889700000000001</v>
      </c>
      <c r="F133" s="106">
        <f>IF(ISERROR(VLOOKUP($C133,'Miljövärden urval för publ'!$B$2:$H$490,MATCH(F$4,'Miljövärden urval för publ'!$B$2:$H$2,0),FALSE)),"",VLOOKUP($C133,'Miljövärden urval för publ'!$B$2:$H$490,MATCH(F$4,'Miljövärden urval för publ'!$B$2:$H$2,0),FALSE))</f>
        <v>7.5049799999999998</v>
      </c>
      <c r="G133" s="106">
        <f>IF(ISERROR(VLOOKUP($C133,'Miljövärden urval för publ'!$B$2:$H$490,MATCH(G$4,'Miljövärden urval för publ'!$B$2:$H$2,0),FALSE)),"",VLOOKUP($C133,'Miljövärden urval för publ'!$B$2:$H$490,MATCH(G$4,'Miljövärden urval för publ'!$B$2:$H$2,0),FALSE))</f>
        <v>3.2391099999999999E-2</v>
      </c>
    </row>
    <row r="134" spans="1:7" x14ac:dyDescent="0.25">
      <c r="A134" s="106">
        <v>131</v>
      </c>
      <c r="B134" s="106" t="str">
        <f>IF(ISERROR(INDEX('Miljövärden urval för publ'!$A$2:$AD$475,MATCH($A134,'Miljövärden urval för publ'!$U$2:$U$476,0),1)),"",INDEX('Miljövärden urval för publ'!$A$2:$AD$475,MATCH($A134,'Miljövärden urval för publ'!$U$2:$U$476,0),1))</f>
        <v>Köpings kommun</v>
      </c>
      <c r="C134" s="106" t="str">
        <f>IF(ISERROR(INDEX('Miljövärden urval för publ'!$A$2:$AD$475,MATCH($A134,'Miljövärden urval för publ'!$U$2:$U$476,0),2)),"",INDEX('Miljövärden urval för publ'!$A$2:$AD$475,MATCH($A134,'Miljövärden urval för publ'!$U$2:$U$476,0),2))</f>
        <v>Kolsva</v>
      </c>
      <c r="D134" s="106">
        <f>IF(ISERROR(VLOOKUP($C134,'Miljövärden urval för publ'!$B$2:$H$490,MATCH(D$4,'Miljövärden urval för publ'!$B$2:$H$2,0),FALSE)),"",VLOOKUP($C134,'Miljövärden urval för publ'!$B$2:$H$490,MATCH(D$4,'Miljövärden urval för publ'!$B$2:$H$2,0),FALSE))</f>
        <v>0.17044699999999999</v>
      </c>
      <c r="E134" s="106">
        <f>IF(ISERROR(VLOOKUP($C134,'Miljövärden urval för publ'!$B$2:$H$490,MATCH(E$4,'Miljövärden urval för publ'!$B$2:$H$2,0),FALSE)),"",VLOOKUP($C134,'Miljövärden urval för publ'!$B$2:$H$490,MATCH(E$4,'Miljövärden urval för publ'!$B$2:$H$2,0),FALSE))</f>
        <v>7.3338200000000002</v>
      </c>
      <c r="F134" s="106">
        <f>IF(ISERROR(VLOOKUP($C134,'Miljövärden urval för publ'!$B$2:$H$490,MATCH(F$4,'Miljövärden urval för publ'!$B$2:$H$2,0),FALSE)),"",VLOOKUP($C134,'Miljövärden urval för publ'!$B$2:$H$490,MATCH(F$4,'Miljövärden urval för publ'!$B$2:$H$2,0),FALSE))</f>
        <v>16.22</v>
      </c>
      <c r="G134" s="106">
        <f>IF(ISERROR(VLOOKUP($C134,'Miljövärden urval för publ'!$B$2:$H$490,MATCH(G$4,'Miljövärden urval för publ'!$B$2:$H$2,0),FALSE)),"",VLOOKUP($C134,'Miljövärden urval för publ'!$B$2:$H$490,MATCH(G$4,'Miljövärden urval för publ'!$B$2:$H$2,0),FALSE))</f>
        <v>0</v>
      </c>
    </row>
    <row r="135" spans="1:7" x14ac:dyDescent="0.25">
      <c r="A135" s="106">
        <v>132</v>
      </c>
      <c r="B135" s="106" t="str">
        <f>IF(ISERROR(INDEX('Miljövärden urval för publ'!$A$2:$AD$475,MATCH($A135,'Miljövärden urval för publ'!$U$2:$U$476,0),1)),"",INDEX('Miljövärden urval för publ'!$A$2:$AD$475,MATCH($A135,'Miljövärden urval för publ'!$U$2:$U$476,0),1))</f>
        <v>Köpings kommun</v>
      </c>
      <c r="C135" s="106" t="str">
        <f>IF(ISERROR(INDEX('Miljövärden urval för publ'!$A$2:$AD$475,MATCH($A135,'Miljövärden urval för publ'!$U$2:$U$476,0),2)),"",INDEX('Miljövärden urval för publ'!$A$2:$AD$475,MATCH($A135,'Miljövärden urval för publ'!$U$2:$U$476,0),2))</f>
        <v>Köping</v>
      </c>
      <c r="D135" s="106">
        <f>IF(ISERROR(VLOOKUP($C135,'Miljövärden urval för publ'!$B$2:$H$490,MATCH(D$4,'Miljövärden urval för publ'!$B$2:$H$2,0),FALSE)),"",VLOOKUP($C135,'Miljövärden urval för publ'!$B$2:$H$490,MATCH(D$4,'Miljövärden urval för publ'!$B$2:$H$2,0),FALSE))</f>
        <v>5.6387199999999998E-2</v>
      </c>
      <c r="E135" s="106">
        <f>IF(ISERROR(VLOOKUP($C135,'Miljövärden urval för publ'!$B$2:$H$490,MATCH(E$4,'Miljövärden urval för publ'!$B$2:$H$2,0),FALSE)),"",VLOOKUP($C135,'Miljövärden urval för publ'!$B$2:$H$490,MATCH(E$4,'Miljövärden urval för publ'!$B$2:$H$2,0),FALSE))</f>
        <v>42.812199999999997</v>
      </c>
      <c r="F135" s="106">
        <f>IF(ISERROR(VLOOKUP($C135,'Miljövärden urval för publ'!$B$2:$H$490,MATCH(F$4,'Miljövärden urval för publ'!$B$2:$H$2,0),FALSE)),"",VLOOKUP($C135,'Miljövärden urval för publ'!$B$2:$H$490,MATCH(F$4,'Miljövärden urval för publ'!$B$2:$H$2,0),FALSE))</f>
        <v>2.2492200000000002</v>
      </c>
      <c r="G135" s="106">
        <f>IF(ISERROR(VLOOKUP($C135,'Miljövärden urval för publ'!$B$2:$H$490,MATCH(G$4,'Miljövärden urval för publ'!$B$2:$H$2,0),FALSE)),"",VLOOKUP($C135,'Miljövärden urval för publ'!$B$2:$H$490,MATCH(G$4,'Miljövärden urval för publ'!$B$2:$H$2,0),FALSE))</f>
        <v>1.7301099999999999E-5</v>
      </c>
    </row>
    <row r="136" spans="1:7" x14ac:dyDescent="0.25">
      <c r="A136" s="106">
        <v>133</v>
      </c>
      <c r="B136" s="106" t="str">
        <f>IF(ISERROR(INDEX('Miljövärden urval för publ'!$A$2:$AD$475,MATCH($A136,'Miljövärden urval för publ'!$U$2:$U$476,0),1)),"",INDEX('Miljövärden urval för publ'!$A$2:$AD$475,MATCH($A136,'Miljövärden urval för publ'!$U$2:$U$476,0),1))</f>
        <v>Landskrona Energi AB</v>
      </c>
      <c r="C136" s="106" t="str">
        <f>IF(ISERROR(INDEX('Miljövärden urval för publ'!$A$2:$AD$475,MATCH($A136,'Miljövärden urval för publ'!$U$2:$U$476,0),2)),"",INDEX('Miljövärden urval för publ'!$A$2:$AD$475,MATCH($A136,'Miljövärden urval för publ'!$U$2:$U$476,0),2))</f>
        <v>Landskrona</v>
      </c>
      <c r="D136" s="106">
        <f>IF(ISERROR(VLOOKUP($C136,'Miljövärden urval för publ'!$B$2:$H$490,MATCH(D$4,'Miljövärden urval för publ'!$B$2:$H$2,0),FALSE)),"",VLOOKUP($C136,'Miljövärden urval för publ'!$B$2:$H$490,MATCH(D$4,'Miljövärden urval för publ'!$B$2:$H$2,0),FALSE))</f>
        <v>0.13950000000000001</v>
      </c>
      <c r="E136" s="106">
        <f>IF(ISERROR(VLOOKUP($C136,'Miljövärden urval för publ'!$B$2:$H$490,MATCH(E$4,'Miljövärden urval för publ'!$B$2:$H$2,0),FALSE)),"",VLOOKUP($C136,'Miljövärden urval för publ'!$B$2:$H$490,MATCH(E$4,'Miljövärden urval för publ'!$B$2:$H$2,0),FALSE))</f>
        <v>60.259099999999997</v>
      </c>
      <c r="F136" s="106">
        <f>IF(ISERROR(VLOOKUP($C136,'Miljövärden urval för publ'!$B$2:$H$490,MATCH(F$4,'Miljövärden urval för publ'!$B$2:$H$2,0),FALSE)),"",VLOOKUP($C136,'Miljövärden urval för publ'!$B$2:$H$490,MATCH(F$4,'Miljövärden urval för publ'!$B$2:$H$2,0),FALSE))</f>
        <v>4.8790899999999997</v>
      </c>
      <c r="G136" s="106">
        <f>IF(ISERROR(VLOOKUP($C136,'Miljövärden urval för publ'!$B$2:$H$490,MATCH(G$4,'Miljövärden urval för publ'!$B$2:$H$2,0),FALSE)),"",VLOOKUP($C136,'Miljövärden urval för publ'!$B$2:$H$490,MATCH(G$4,'Miljövärden urval för publ'!$B$2:$H$2,0),FALSE))</f>
        <v>2.7102500000000002E-2</v>
      </c>
    </row>
    <row r="137" spans="1:7" x14ac:dyDescent="0.25">
      <c r="A137" s="106">
        <v>134</v>
      </c>
      <c r="B137" s="106" t="str">
        <f>IF(ISERROR(INDEX('Miljövärden urval för publ'!$A$2:$AD$475,MATCH($A137,'Miljövärden urval för publ'!$U$2:$U$476,0),1)),"",INDEX('Miljövärden urval för publ'!$A$2:$AD$475,MATCH($A137,'Miljövärden urval för publ'!$U$2:$U$476,0),1))</f>
        <v>Lantmännen Agrovärme AB</v>
      </c>
      <c r="C137" s="106" t="str">
        <f>IF(ISERROR(INDEX('Miljövärden urval för publ'!$A$2:$AD$475,MATCH($A137,'Miljövärden urval för publ'!$U$2:$U$476,0),2)),"",INDEX('Miljövärden urval för publ'!$A$2:$AD$475,MATCH($A137,'Miljövärden urval för publ'!$U$2:$U$476,0),2))</f>
        <v>Bjärnum</v>
      </c>
      <c r="D137" s="106">
        <f>IF(ISERROR(VLOOKUP($C137,'Miljövärden urval för publ'!$B$2:$H$490,MATCH(D$4,'Miljövärden urval för publ'!$B$2:$H$2,0),FALSE)),"",VLOOKUP($C137,'Miljövärden urval för publ'!$B$2:$H$490,MATCH(D$4,'Miljövärden urval för publ'!$B$2:$H$2,0),FALSE))</f>
        <v>0.35611999999999999</v>
      </c>
      <c r="E137" s="106">
        <f>IF(ISERROR(VLOOKUP($C137,'Miljövärden urval för publ'!$B$2:$H$490,MATCH(E$4,'Miljövärden urval för publ'!$B$2:$H$2,0),FALSE)),"",VLOOKUP($C137,'Miljövärden urval för publ'!$B$2:$H$490,MATCH(E$4,'Miljövärden urval för publ'!$B$2:$H$2,0),FALSE))</f>
        <v>62.823300000000003</v>
      </c>
      <c r="F137" s="106">
        <f>IF(ISERROR(VLOOKUP($C137,'Miljövärden urval för publ'!$B$2:$H$490,MATCH(F$4,'Miljövärden urval för publ'!$B$2:$H$2,0),FALSE)),"",VLOOKUP($C137,'Miljövärden urval för publ'!$B$2:$H$490,MATCH(F$4,'Miljövärden urval för publ'!$B$2:$H$2,0),FALSE))</f>
        <v>17.312999999999999</v>
      </c>
      <c r="G137" s="106">
        <f>IF(ISERROR(VLOOKUP($C137,'Miljövärden urval för publ'!$B$2:$H$490,MATCH(G$4,'Miljövärden urval för publ'!$B$2:$H$2,0),FALSE)),"",VLOOKUP($C137,'Miljövärden urval för publ'!$B$2:$H$490,MATCH(G$4,'Miljövärden urval för publ'!$B$2:$H$2,0),FALSE))</f>
        <v>0.149504</v>
      </c>
    </row>
    <row r="138" spans="1:7" x14ac:dyDescent="0.25">
      <c r="A138" s="106">
        <v>135</v>
      </c>
      <c r="B138" s="106" t="str">
        <f>IF(ISERROR(INDEX('Miljövärden urval för publ'!$A$2:$AD$475,MATCH($A138,'Miljövärden urval för publ'!$U$2:$U$476,0),1)),"",INDEX('Miljövärden urval för publ'!$A$2:$AD$475,MATCH($A138,'Miljövärden urval för publ'!$U$2:$U$476,0),1))</f>
        <v>Lantmännen Agrovärme AB</v>
      </c>
      <c r="C138" s="106" t="str">
        <f>IF(ISERROR(INDEX('Miljövärden urval för publ'!$A$2:$AD$475,MATCH($A138,'Miljövärden urval för publ'!$U$2:$U$476,0),2)),"",INDEX('Miljövärden urval för publ'!$A$2:$AD$475,MATCH($A138,'Miljövärden urval för publ'!$U$2:$U$476,0),2))</f>
        <v>Ed</v>
      </c>
      <c r="D138" s="106">
        <f>IF(ISERROR(VLOOKUP($C138,'Miljövärden urval för publ'!$B$2:$H$490,MATCH(D$4,'Miljövärden urval för publ'!$B$2:$H$2,0),FALSE)),"",VLOOKUP($C138,'Miljövärden urval för publ'!$B$2:$H$490,MATCH(D$4,'Miljövärden urval för publ'!$B$2:$H$2,0),FALSE))</f>
        <v>0.14649599999999999</v>
      </c>
      <c r="E138" s="106">
        <f>IF(ISERROR(VLOOKUP($C138,'Miljövärden urval för publ'!$B$2:$H$490,MATCH(E$4,'Miljövärden urval för publ'!$B$2:$H$2,0),FALSE)),"",VLOOKUP($C138,'Miljövärden urval för publ'!$B$2:$H$490,MATCH(E$4,'Miljövärden urval för publ'!$B$2:$H$2,0),FALSE))</f>
        <v>35.637999999999998</v>
      </c>
      <c r="F138" s="106">
        <f>IF(ISERROR(VLOOKUP($C138,'Miljövärden urval för publ'!$B$2:$H$490,MATCH(F$4,'Miljövärden urval för publ'!$B$2:$H$2,0),FALSE)),"",VLOOKUP($C138,'Miljövärden urval för publ'!$B$2:$H$490,MATCH(F$4,'Miljövärden urval för publ'!$B$2:$H$2,0),FALSE))</f>
        <v>10.1351</v>
      </c>
      <c r="G138" s="106">
        <f>IF(ISERROR(VLOOKUP($C138,'Miljövärden urval för publ'!$B$2:$H$490,MATCH(G$4,'Miljövärden urval för publ'!$B$2:$H$2,0),FALSE)),"",VLOOKUP($C138,'Miljövärden urval för publ'!$B$2:$H$490,MATCH(G$4,'Miljövärden urval för publ'!$B$2:$H$2,0),FALSE))</f>
        <v>4.1695799999999998E-2</v>
      </c>
    </row>
    <row r="139" spans="1:7" x14ac:dyDescent="0.25">
      <c r="A139" s="106">
        <v>136</v>
      </c>
      <c r="B139" s="106" t="str">
        <f>IF(ISERROR(INDEX('Miljövärden urval för publ'!$A$2:$AD$475,MATCH($A139,'Miljövärden urval för publ'!$U$2:$U$476,0),1)),"",INDEX('Miljövärden urval för publ'!$A$2:$AD$475,MATCH($A139,'Miljövärden urval för publ'!$U$2:$U$476,0),1))</f>
        <v>Lantmännen Agrovärme AB</v>
      </c>
      <c r="C139" s="106" t="str">
        <f>IF(ISERROR(INDEX('Miljövärden urval för publ'!$A$2:$AD$475,MATCH($A139,'Miljövärden urval för publ'!$U$2:$U$476,0),2)),"",INDEX('Miljövärden urval för publ'!$A$2:$AD$475,MATCH($A139,'Miljövärden urval för publ'!$U$2:$U$476,0),2))</f>
        <v>Grästorp</v>
      </c>
      <c r="D139" s="106">
        <f>IF(ISERROR(VLOOKUP($C139,'Miljövärden urval för publ'!$B$2:$H$490,MATCH(D$4,'Miljövärden urval för publ'!$B$2:$H$2,0),FALSE)),"",VLOOKUP($C139,'Miljövärden urval för publ'!$B$2:$H$490,MATCH(D$4,'Miljövärden urval för publ'!$B$2:$H$2,0),FALSE))</f>
        <v>0.43829099999999999</v>
      </c>
      <c r="E139" s="106">
        <f>IF(ISERROR(VLOOKUP($C139,'Miljövärden urval för publ'!$B$2:$H$490,MATCH(E$4,'Miljövärden urval för publ'!$B$2:$H$2,0),FALSE)),"",VLOOKUP($C139,'Miljövärden urval för publ'!$B$2:$H$490,MATCH(E$4,'Miljövärden urval för publ'!$B$2:$H$2,0),FALSE))</f>
        <v>28.695</v>
      </c>
      <c r="F139" s="106">
        <f>IF(ISERROR(VLOOKUP($C139,'Miljövärden urval för publ'!$B$2:$H$490,MATCH(F$4,'Miljövärden urval för publ'!$B$2:$H$2,0),FALSE)),"",VLOOKUP($C139,'Miljövärden urval för publ'!$B$2:$H$490,MATCH(F$4,'Miljövärden urval för publ'!$B$2:$H$2,0),FALSE))</f>
        <v>16.682700000000001</v>
      </c>
      <c r="G139" s="106">
        <f>IF(ISERROR(VLOOKUP($C139,'Miljövärden urval för publ'!$B$2:$H$490,MATCH(G$4,'Miljövärden urval för publ'!$B$2:$H$2,0),FALSE)),"",VLOOKUP($C139,'Miljövärden urval för publ'!$B$2:$H$490,MATCH(G$4,'Miljövärden urval för publ'!$B$2:$H$2,0),FALSE))</f>
        <v>2.4130700000000001E-2</v>
      </c>
    </row>
    <row r="140" spans="1:7" x14ac:dyDescent="0.25">
      <c r="A140" s="106">
        <v>137</v>
      </c>
      <c r="B140" s="106" t="str">
        <f>IF(ISERROR(INDEX('Miljövärden urval för publ'!$A$2:$AD$475,MATCH($A140,'Miljövärden urval för publ'!$U$2:$U$476,0),1)),"",INDEX('Miljövärden urval för publ'!$A$2:$AD$475,MATCH($A140,'Miljövärden urval för publ'!$U$2:$U$476,0),1))</f>
        <v>Lantmännen Agrovärme AB</v>
      </c>
      <c r="C140" s="106" t="str">
        <f>IF(ISERROR(INDEX('Miljövärden urval för publ'!$A$2:$AD$475,MATCH($A140,'Miljövärden urval för publ'!$U$2:$U$476,0),2)),"",INDEX('Miljövärden urval för publ'!$A$2:$AD$475,MATCH($A140,'Miljövärden urval för publ'!$U$2:$U$476,0),2))</f>
        <v>Horred</v>
      </c>
      <c r="D140" s="106">
        <f>IF(ISERROR(VLOOKUP($C140,'Miljövärden urval för publ'!$B$2:$H$490,MATCH(D$4,'Miljövärden urval för publ'!$B$2:$H$2,0),FALSE)),"",VLOOKUP($C140,'Miljövärden urval för publ'!$B$2:$H$490,MATCH(D$4,'Miljövärden urval för publ'!$B$2:$H$2,0),FALSE))</f>
        <v>0.28185300000000002</v>
      </c>
      <c r="E140" s="106">
        <f>IF(ISERROR(VLOOKUP($C140,'Miljövärden urval för publ'!$B$2:$H$490,MATCH(E$4,'Miljövärden urval för publ'!$B$2:$H$2,0),FALSE)),"",VLOOKUP($C140,'Miljövärden urval för publ'!$B$2:$H$490,MATCH(E$4,'Miljövärden urval för publ'!$B$2:$H$2,0),FALSE))</f>
        <v>40.454900000000002</v>
      </c>
      <c r="F140" s="106">
        <f>IF(ISERROR(VLOOKUP($C140,'Miljövärden urval för publ'!$B$2:$H$490,MATCH(F$4,'Miljövärden urval för publ'!$B$2:$H$2,0),FALSE)),"",VLOOKUP($C140,'Miljövärden urval för publ'!$B$2:$H$490,MATCH(F$4,'Miljövärden urval för publ'!$B$2:$H$2,0),FALSE))</f>
        <v>17.447700000000001</v>
      </c>
      <c r="G140" s="106">
        <f>IF(ISERROR(VLOOKUP($C140,'Miljövärden urval för publ'!$B$2:$H$490,MATCH(G$4,'Miljövärden urval för publ'!$B$2:$H$2,0),FALSE)),"",VLOOKUP($C140,'Miljövärden urval för publ'!$B$2:$H$490,MATCH(G$4,'Miljövärden urval för publ'!$B$2:$H$2,0),FALSE))</f>
        <v>6.7566000000000001E-2</v>
      </c>
    </row>
    <row r="141" spans="1:7" x14ac:dyDescent="0.25">
      <c r="A141" s="106">
        <v>138</v>
      </c>
      <c r="B141" s="106" t="str">
        <f>IF(ISERROR(INDEX('Miljövärden urval för publ'!$A$2:$AD$475,MATCH($A141,'Miljövärden urval för publ'!$U$2:$U$476,0),1)),"",INDEX('Miljövärden urval för publ'!$A$2:$AD$475,MATCH($A141,'Miljövärden urval för publ'!$U$2:$U$476,0),1))</f>
        <v>Lantmännen Agrovärme AB</v>
      </c>
      <c r="C141" s="106" t="str">
        <f>IF(ISERROR(INDEX('Miljövärden urval för publ'!$A$2:$AD$475,MATCH($A141,'Miljövärden urval för publ'!$U$2:$U$476,0),2)),"",INDEX('Miljövärden urval för publ'!$A$2:$AD$475,MATCH($A141,'Miljövärden urval för publ'!$U$2:$U$476,0),2))</f>
        <v>Kvänum</v>
      </c>
      <c r="D141" s="106">
        <f>IF(ISERROR(VLOOKUP($C141,'Miljövärden urval för publ'!$B$2:$H$490,MATCH(D$4,'Miljövärden urval för publ'!$B$2:$H$2,0),FALSE)),"",VLOOKUP($C141,'Miljövärden urval för publ'!$B$2:$H$490,MATCH(D$4,'Miljövärden urval för publ'!$B$2:$H$2,0),FALSE))</f>
        <v>1.08371</v>
      </c>
      <c r="E141" s="106">
        <f>IF(ISERROR(VLOOKUP($C141,'Miljövärden urval för publ'!$B$2:$H$490,MATCH(E$4,'Miljövärden urval för publ'!$B$2:$H$2,0),FALSE)),"",VLOOKUP($C141,'Miljövärden urval för publ'!$B$2:$H$490,MATCH(E$4,'Miljövärden urval för publ'!$B$2:$H$2,0),FALSE))</f>
        <v>23.479800000000001</v>
      </c>
      <c r="F141" s="106">
        <f>IF(ISERROR(VLOOKUP($C141,'Miljövärden urval för publ'!$B$2:$H$490,MATCH(F$4,'Miljövärden urval för publ'!$B$2:$H$2,0),FALSE)),"",VLOOKUP($C141,'Miljövärden urval för publ'!$B$2:$H$490,MATCH(F$4,'Miljövärden urval för publ'!$B$2:$H$2,0),FALSE))</f>
        <v>30.2453</v>
      </c>
      <c r="G141" s="106">
        <f>IF(ISERROR(VLOOKUP($C141,'Miljövärden urval för publ'!$B$2:$H$490,MATCH(G$4,'Miljövärden urval för publ'!$B$2:$H$2,0),FALSE)),"",VLOOKUP($C141,'Miljövärden urval för publ'!$B$2:$H$490,MATCH(G$4,'Miljövärden urval för publ'!$B$2:$H$2,0),FALSE))</f>
        <v>1.32143E-2</v>
      </c>
    </row>
    <row r="142" spans="1:7" x14ac:dyDescent="0.25">
      <c r="A142" s="106">
        <v>139</v>
      </c>
      <c r="B142" s="106" t="str">
        <f>IF(ISERROR(INDEX('Miljövärden urval för publ'!$A$2:$AD$475,MATCH($A142,'Miljövärden urval för publ'!$U$2:$U$476,0),1)),"",INDEX('Miljövärden urval för publ'!$A$2:$AD$475,MATCH($A142,'Miljövärden urval för publ'!$U$2:$U$476,0),1))</f>
        <v>Lantmännen Agrovärme AB</v>
      </c>
      <c r="C142" s="106" t="str">
        <f>IF(ISERROR(INDEX('Miljövärden urval för publ'!$A$2:$AD$475,MATCH($A142,'Miljövärden urval för publ'!$U$2:$U$476,0),2)),"",INDEX('Miljövärden urval för publ'!$A$2:$AD$475,MATCH($A142,'Miljövärden urval för publ'!$U$2:$U$476,0),2))</f>
        <v>Skurup</v>
      </c>
      <c r="D142" s="106">
        <f>IF(ISERROR(VLOOKUP($C142,'Miljövärden urval för publ'!$B$2:$H$490,MATCH(D$4,'Miljövärden urval för publ'!$B$2:$H$2,0),FALSE)),"",VLOOKUP($C142,'Miljövärden urval för publ'!$B$2:$H$490,MATCH(D$4,'Miljövärden urval för publ'!$B$2:$H$2,0),FALSE))</f>
        <v>1.1250800000000001</v>
      </c>
      <c r="E142" s="106">
        <f>IF(ISERROR(VLOOKUP($C142,'Miljövärden urval för publ'!$B$2:$H$490,MATCH(E$4,'Miljövärden urval för publ'!$B$2:$H$2,0),FALSE)),"",VLOOKUP($C142,'Miljövärden urval för publ'!$B$2:$H$490,MATCH(E$4,'Miljövärden urval för publ'!$B$2:$H$2,0),FALSE))</f>
        <v>21.413799999999998</v>
      </c>
      <c r="F142" s="106">
        <f>IF(ISERROR(VLOOKUP($C142,'Miljövärden urval för publ'!$B$2:$H$490,MATCH(F$4,'Miljövärden urval för publ'!$B$2:$H$2,0),FALSE)),"",VLOOKUP($C142,'Miljövärden urval för publ'!$B$2:$H$490,MATCH(F$4,'Miljövärden urval för publ'!$B$2:$H$2,0),FALSE))</f>
        <v>31.242799999999999</v>
      </c>
      <c r="G142" s="106">
        <f>IF(ISERROR(VLOOKUP($C142,'Miljövärden urval för publ'!$B$2:$H$490,MATCH(G$4,'Miljövärden urval för publ'!$B$2:$H$2,0),FALSE)),"",VLOOKUP($C142,'Miljövärden urval för publ'!$B$2:$H$490,MATCH(G$4,'Miljövärden urval för publ'!$B$2:$H$2,0),FALSE))</f>
        <v>1.2541999999999999E-2</v>
      </c>
    </row>
    <row r="143" spans="1:7" x14ac:dyDescent="0.25">
      <c r="A143" s="106">
        <v>140</v>
      </c>
      <c r="B143" s="106" t="str">
        <f>IF(ISERROR(INDEX('Miljövärden urval för publ'!$A$2:$AD$475,MATCH($A143,'Miljövärden urval för publ'!$U$2:$U$476,0),1)),"",INDEX('Miljövärden urval för publ'!$A$2:$AD$475,MATCH($A143,'Miljövärden urval för publ'!$U$2:$U$476,0),1))</f>
        <v>Lantmännen Agrovärme AB</v>
      </c>
      <c r="C143" s="106" t="str">
        <f>IF(ISERROR(INDEX('Miljövärden urval för publ'!$A$2:$AD$475,MATCH($A143,'Miljövärden urval för publ'!$U$2:$U$476,0),2)),"",INDEX('Miljövärden urval för publ'!$A$2:$AD$475,MATCH($A143,'Miljövärden urval för publ'!$U$2:$U$476,0),2))</f>
        <v>Ödeshög</v>
      </c>
      <c r="D143" s="106">
        <f>IF(ISERROR(VLOOKUP($C143,'Miljövärden urval för publ'!$B$2:$H$490,MATCH(D$4,'Miljövärden urval för publ'!$B$2:$H$2,0),FALSE)),"",VLOOKUP($C143,'Miljövärden urval för publ'!$B$2:$H$490,MATCH(D$4,'Miljövärden urval för publ'!$B$2:$H$2,0),FALSE))</f>
        <v>0.117951</v>
      </c>
      <c r="E143" s="106">
        <f>IF(ISERROR(VLOOKUP($C143,'Miljövärden urval för publ'!$B$2:$H$490,MATCH(E$4,'Miljövärden urval för publ'!$B$2:$H$2,0),FALSE)),"",VLOOKUP($C143,'Miljövärden urval för publ'!$B$2:$H$490,MATCH(E$4,'Miljövärden urval för publ'!$B$2:$H$2,0),FALSE))</f>
        <v>28.6693</v>
      </c>
      <c r="F143" s="106">
        <f>IF(ISERROR(VLOOKUP($C143,'Miljövärden urval för publ'!$B$2:$H$490,MATCH(F$4,'Miljövärden urval för publ'!$B$2:$H$2,0),FALSE)),"",VLOOKUP($C143,'Miljövärden urval för publ'!$B$2:$H$490,MATCH(F$4,'Miljövärden urval för publ'!$B$2:$H$2,0),FALSE))</f>
        <v>9.7786000000000008</v>
      </c>
      <c r="G143" s="106">
        <f>IF(ISERROR(VLOOKUP($C143,'Miljövärden urval för publ'!$B$2:$H$490,MATCH(G$4,'Miljövärden urval för publ'!$B$2:$H$2,0),FALSE)),"",VLOOKUP($C143,'Miljövärden urval för publ'!$B$2:$H$490,MATCH(G$4,'Miljövärden urval för publ'!$B$2:$H$2,0),FALSE))</f>
        <v>2.1124E-2</v>
      </c>
    </row>
    <row r="144" spans="1:7" x14ac:dyDescent="0.25">
      <c r="A144" s="106">
        <v>141</v>
      </c>
      <c r="B144" s="106" t="str">
        <f>IF(ISERROR(INDEX('Miljövärden urval för publ'!$A$2:$AD$475,MATCH($A144,'Miljövärden urval för publ'!$U$2:$U$476,0),1)),"",INDEX('Miljövärden urval för publ'!$A$2:$AD$475,MATCH($A144,'Miljövärden urval för publ'!$U$2:$U$476,0),1))</f>
        <v>Lantmännen Agrovärme AB</v>
      </c>
      <c r="C144" s="106" t="str">
        <f>IF(ISERROR(INDEX('Miljövärden urval för publ'!$A$2:$AD$475,MATCH($A144,'Miljövärden urval för publ'!$U$2:$U$476,0),2)),"",INDEX('Miljövärden urval för publ'!$A$2:$AD$475,MATCH($A144,'Miljövärden urval för publ'!$U$2:$U$476,0),2))</f>
        <v>Örsundsbro</v>
      </c>
      <c r="D144" s="106">
        <f>IF(ISERROR(VLOOKUP($C144,'Miljövärden urval för publ'!$B$2:$H$490,MATCH(D$4,'Miljövärden urval för publ'!$B$2:$H$2,0),FALSE)),"",VLOOKUP($C144,'Miljövärden urval för publ'!$B$2:$H$490,MATCH(D$4,'Miljövärden urval för publ'!$B$2:$H$2,0),FALSE))</f>
        <v>0.11366900000000001</v>
      </c>
      <c r="E144" s="106">
        <f>IF(ISERROR(VLOOKUP($C144,'Miljövärden urval för publ'!$B$2:$H$490,MATCH(E$4,'Miljövärden urval för publ'!$B$2:$H$2,0),FALSE)),"",VLOOKUP($C144,'Miljövärden urval för publ'!$B$2:$H$490,MATCH(E$4,'Miljövärden urval för publ'!$B$2:$H$2,0),FALSE))</f>
        <v>27.515699999999999</v>
      </c>
      <c r="F144" s="106">
        <f>IF(ISERROR(VLOOKUP($C144,'Miljövärden urval för publ'!$B$2:$H$490,MATCH(F$4,'Miljövärden urval för publ'!$B$2:$H$2,0),FALSE)),"",VLOOKUP($C144,'Miljövärden urval för publ'!$B$2:$H$490,MATCH(F$4,'Miljövärden urval för publ'!$B$2:$H$2,0),FALSE))</f>
        <v>10.012700000000001</v>
      </c>
      <c r="G144" s="106">
        <f>IF(ISERROR(VLOOKUP($C144,'Miljövärden urval för publ'!$B$2:$H$490,MATCH(G$4,'Miljövärden urval för publ'!$B$2:$H$2,0),FALSE)),"",VLOOKUP($C144,'Miljövärden urval för publ'!$B$2:$H$490,MATCH(G$4,'Miljövärden urval för publ'!$B$2:$H$2,0),FALSE))</f>
        <v>1.36542E-2</v>
      </c>
    </row>
    <row r="145" spans="1:7" x14ac:dyDescent="0.25">
      <c r="A145" s="106">
        <v>142</v>
      </c>
      <c r="B145" s="106" t="str">
        <f>IF(ISERROR(INDEX('Miljövärden urval för publ'!$A$2:$AD$475,MATCH($A145,'Miljövärden urval för publ'!$U$2:$U$476,0),1)),"",INDEX('Miljövärden urval för publ'!$A$2:$AD$475,MATCH($A145,'Miljövärden urval för publ'!$U$2:$U$476,0),1))</f>
        <v>Laxå Värme AB</v>
      </c>
      <c r="C145" s="106" t="str">
        <f>IF(ISERROR(INDEX('Miljövärden urval för publ'!$A$2:$AD$475,MATCH($A145,'Miljövärden urval för publ'!$U$2:$U$476,0),2)),"",INDEX('Miljövärden urval för publ'!$A$2:$AD$475,MATCH($A145,'Miljövärden urval för publ'!$U$2:$U$476,0),2))</f>
        <v>Laxå</v>
      </c>
      <c r="D145" s="106">
        <f>IF(ISERROR(VLOOKUP($C145,'Miljövärden urval för publ'!$B$2:$H$490,MATCH(D$4,'Miljövärden urval för publ'!$B$2:$H$2,0),FALSE)),"",VLOOKUP($C145,'Miljövärden urval för publ'!$B$2:$H$490,MATCH(D$4,'Miljövärden urval för publ'!$B$2:$H$2,0),FALSE))</f>
        <v>0.16414000000000001</v>
      </c>
      <c r="E145" s="106">
        <f>IF(ISERROR(VLOOKUP($C145,'Miljövärden urval för publ'!$B$2:$H$490,MATCH(E$4,'Miljövärden urval för publ'!$B$2:$H$2,0),FALSE)),"",VLOOKUP($C145,'Miljövärden urval för publ'!$B$2:$H$490,MATCH(E$4,'Miljövärden urval för publ'!$B$2:$H$2,0),FALSE))</f>
        <v>15.2758</v>
      </c>
      <c r="F145" s="106">
        <f>IF(ISERROR(VLOOKUP($C145,'Miljövärden urval för publ'!$B$2:$H$490,MATCH(F$4,'Miljövärden urval för publ'!$B$2:$H$2,0),FALSE)),"",VLOOKUP($C145,'Miljövärden urval för publ'!$B$2:$H$490,MATCH(F$4,'Miljövärden urval för publ'!$B$2:$H$2,0),FALSE))</f>
        <v>14.521000000000001</v>
      </c>
      <c r="G145" s="106">
        <f>IF(ISERROR(VLOOKUP($C145,'Miljövärden urval för publ'!$B$2:$H$490,MATCH(G$4,'Miljövärden urval för publ'!$B$2:$H$2,0),FALSE)),"",VLOOKUP($C145,'Miljövärden urval för publ'!$B$2:$H$490,MATCH(G$4,'Miljövärden urval för publ'!$B$2:$H$2,0),FALSE))</f>
        <v>1.18274E-2</v>
      </c>
    </row>
    <row r="146" spans="1:7" x14ac:dyDescent="0.25">
      <c r="A146" s="106">
        <v>143</v>
      </c>
      <c r="B146" s="106" t="str">
        <f>IF(ISERROR(INDEX('Miljövärden urval för publ'!$A$2:$AD$475,MATCH($A146,'Miljövärden urval för publ'!$U$2:$U$476,0),1)),"",INDEX('Miljövärden urval för publ'!$A$2:$AD$475,MATCH($A146,'Miljövärden urval för publ'!$U$2:$U$476,0),1))</f>
        <v>Lerum Fjärrvärme AB</v>
      </c>
      <c r="C146" s="106" t="str">
        <f>IF(ISERROR(INDEX('Miljövärden urval för publ'!$A$2:$AD$475,MATCH($A146,'Miljövärden urval för publ'!$U$2:$U$476,0),2)),"",INDEX('Miljövärden urval för publ'!$A$2:$AD$475,MATCH($A146,'Miljövärden urval för publ'!$U$2:$U$476,0),2))</f>
        <v>Floda</v>
      </c>
      <c r="D146" s="106">
        <f>IF(ISERROR(VLOOKUP($C146,'Miljövärden urval för publ'!$B$2:$H$490,MATCH(D$4,'Miljövärden urval för publ'!$B$2:$H$2,0),FALSE)),"",VLOOKUP($C146,'Miljövärden urval för publ'!$B$2:$H$490,MATCH(D$4,'Miljövärden urval för publ'!$B$2:$H$2,0),FALSE))</f>
        <v>0.13473199999999999</v>
      </c>
      <c r="E146" s="106">
        <f>IF(ISERROR(VLOOKUP($C146,'Miljövärden urval för publ'!$B$2:$H$490,MATCH(E$4,'Miljövärden urval för publ'!$B$2:$H$2,0),FALSE)),"",VLOOKUP($C146,'Miljövärden urval för publ'!$B$2:$H$490,MATCH(E$4,'Miljövärden urval för publ'!$B$2:$H$2,0),FALSE))</f>
        <v>32.062199999999997</v>
      </c>
      <c r="F146" s="106">
        <f>IF(ISERROR(VLOOKUP($C146,'Miljövärden urval för publ'!$B$2:$H$490,MATCH(F$4,'Miljövärden urval för publ'!$B$2:$H$2,0),FALSE)),"",VLOOKUP($C146,'Miljövärden urval för publ'!$B$2:$H$490,MATCH(F$4,'Miljövärden urval för publ'!$B$2:$H$2,0),FALSE))</f>
        <v>8.9309100000000008</v>
      </c>
      <c r="G146" s="106">
        <f>IF(ISERROR(VLOOKUP($C146,'Miljövärden urval för publ'!$B$2:$H$490,MATCH(G$4,'Miljövärden urval för publ'!$B$2:$H$2,0),FALSE)),"",VLOOKUP($C146,'Miljövärden urval för publ'!$B$2:$H$490,MATCH(G$4,'Miljövärden urval för publ'!$B$2:$H$2,0),FALSE))</f>
        <v>3.2529700000000002E-2</v>
      </c>
    </row>
    <row r="147" spans="1:7" x14ac:dyDescent="0.25">
      <c r="A147" s="106">
        <v>144</v>
      </c>
      <c r="B147" s="106" t="str">
        <f>IF(ISERROR(INDEX('Miljövärden urval för publ'!$A$2:$AD$475,MATCH($A147,'Miljövärden urval för publ'!$U$2:$U$476,0),1)),"",INDEX('Miljövärden urval för publ'!$A$2:$AD$475,MATCH($A147,'Miljövärden urval för publ'!$U$2:$U$476,0),1))</f>
        <v>Lerum Fjärrvärme AB</v>
      </c>
      <c r="C147" s="106" t="str">
        <f>IF(ISERROR(INDEX('Miljövärden urval för publ'!$A$2:$AD$475,MATCH($A147,'Miljövärden urval för publ'!$U$2:$U$476,0),2)),"",INDEX('Miljövärden urval för publ'!$A$2:$AD$475,MATCH($A147,'Miljövärden urval för publ'!$U$2:$U$476,0),2))</f>
        <v>Gråbo</v>
      </c>
      <c r="D147" s="106">
        <f>IF(ISERROR(VLOOKUP($C147,'Miljövärden urval för publ'!$B$2:$H$490,MATCH(D$4,'Miljövärden urval för publ'!$B$2:$H$2,0),FALSE)),"",VLOOKUP($C147,'Miljövärden urval för publ'!$B$2:$H$490,MATCH(D$4,'Miljövärden urval för publ'!$B$2:$H$2,0),FALSE))</f>
        <v>0.14637800000000001</v>
      </c>
      <c r="E147" s="106">
        <f>IF(ISERROR(VLOOKUP($C147,'Miljövärden urval för publ'!$B$2:$H$490,MATCH(E$4,'Miljövärden urval för publ'!$B$2:$H$2,0),FALSE)),"",VLOOKUP($C147,'Miljövärden urval för publ'!$B$2:$H$490,MATCH(E$4,'Miljövärden urval för publ'!$B$2:$H$2,0),FALSE))</f>
        <v>9.7649299999999997</v>
      </c>
      <c r="F147" s="106">
        <f>IF(ISERROR(VLOOKUP($C147,'Miljövärden urval för publ'!$B$2:$H$490,MATCH(F$4,'Miljövärden urval för publ'!$B$2:$H$2,0),FALSE)),"",VLOOKUP($C147,'Miljövärden urval för publ'!$B$2:$H$490,MATCH(F$4,'Miljövärden urval för publ'!$B$2:$H$2,0),FALSE))</f>
        <v>16.03</v>
      </c>
      <c r="G147" s="106">
        <f>IF(ISERROR(VLOOKUP($C147,'Miljövärden urval för publ'!$B$2:$H$490,MATCH(G$4,'Miljövärden urval för publ'!$B$2:$H$2,0),FALSE)),"",VLOOKUP($C147,'Miljövärden urval för publ'!$B$2:$H$490,MATCH(G$4,'Miljövärden urval för publ'!$B$2:$H$2,0),FALSE))</f>
        <v>8.0572999999999999E-3</v>
      </c>
    </row>
    <row r="148" spans="1:7" x14ac:dyDescent="0.25">
      <c r="A148" s="106">
        <v>145</v>
      </c>
      <c r="B148" s="106" t="str">
        <f>IF(ISERROR(INDEX('Miljövärden urval för publ'!$A$2:$AD$475,MATCH($A148,'Miljövärden urval för publ'!$U$2:$U$476,0),1)),"",INDEX('Miljövärden urval för publ'!$A$2:$AD$475,MATCH($A148,'Miljövärden urval för publ'!$U$2:$U$476,0),1))</f>
        <v>Lerum Fjärrvärme AB</v>
      </c>
      <c r="C148" s="106" t="str">
        <f>IF(ISERROR(INDEX('Miljövärden urval för publ'!$A$2:$AD$475,MATCH($A148,'Miljövärden urval för publ'!$U$2:$U$476,0),2)),"",INDEX('Miljövärden urval för publ'!$A$2:$AD$475,MATCH($A148,'Miljövärden urval för publ'!$U$2:$U$476,0),2))</f>
        <v>Lerum</v>
      </c>
      <c r="D148" s="106">
        <f>IF(ISERROR(VLOOKUP($C148,'Miljövärden urval för publ'!$B$2:$H$490,MATCH(D$4,'Miljövärden urval för publ'!$B$2:$H$2,0),FALSE)),"",VLOOKUP($C148,'Miljövärden urval för publ'!$B$2:$H$490,MATCH(D$4,'Miljövärden urval för publ'!$B$2:$H$2,0),FALSE))</f>
        <v>9.7417000000000004E-2</v>
      </c>
      <c r="E148" s="106">
        <f>IF(ISERROR(VLOOKUP($C148,'Miljövärden urval för publ'!$B$2:$H$490,MATCH(E$4,'Miljövärden urval för publ'!$B$2:$H$2,0),FALSE)),"",VLOOKUP($C148,'Miljövärden urval för publ'!$B$2:$H$490,MATCH(E$4,'Miljövärden urval för publ'!$B$2:$H$2,0),FALSE))</f>
        <v>16.376200000000001</v>
      </c>
      <c r="F148" s="106">
        <f>IF(ISERROR(VLOOKUP($C148,'Miljövärden urval för publ'!$B$2:$H$490,MATCH(F$4,'Miljövärden urval för publ'!$B$2:$H$2,0),FALSE)),"",VLOOKUP($C148,'Miljövärden urval för publ'!$B$2:$H$490,MATCH(F$4,'Miljövärden urval för publ'!$B$2:$H$2,0),FALSE))</f>
        <v>11.0372</v>
      </c>
      <c r="G148" s="106">
        <f>IF(ISERROR(VLOOKUP($C148,'Miljövärden urval för publ'!$B$2:$H$490,MATCH(G$4,'Miljövärden urval för publ'!$B$2:$H$2,0),FALSE)),"",VLOOKUP($C148,'Miljövärden urval för publ'!$B$2:$H$490,MATCH(G$4,'Miljövärden urval för publ'!$B$2:$H$2,0),FALSE))</f>
        <v>2.6322100000000001E-2</v>
      </c>
    </row>
    <row r="149" spans="1:7" x14ac:dyDescent="0.25">
      <c r="A149" s="106">
        <v>146</v>
      </c>
      <c r="B149" s="106" t="str">
        <f>IF(ISERROR(INDEX('Miljövärden urval för publ'!$A$2:$AD$475,MATCH($A149,'Miljövärden urval för publ'!$U$2:$U$476,0),1)),"",INDEX('Miljövärden urval för publ'!$A$2:$AD$475,MATCH($A149,'Miljövärden urval för publ'!$U$2:$U$476,0),1))</f>
        <v>Lerum Fjärrvärme AB</v>
      </c>
      <c r="C149" s="106" t="str">
        <f>IF(ISERROR(INDEX('Miljövärden urval för publ'!$A$2:$AD$475,MATCH($A149,'Miljövärden urval för publ'!$U$2:$U$476,0),2)),"",INDEX('Miljövärden urval för publ'!$A$2:$AD$475,MATCH($A149,'Miljövärden urval för publ'!$U$2:$U$476,0),2))</f>
        <v>Stenkullen</v>
      </c>
      <c r="D149" s="106">
        <f>IF(ISERROR(VLOOKUP($C149,'Miljövärden urval för publ'!$B$2:$H$490,MATCH(D$4,'Miljövärden urval för publ'!$B$2:$H$2,0),FALSE)),"",VLOOKUP($C149,'Miljövärden urval för publ'!$B$2:$H$490,MATCH(D$4,'Miljövärden urval för publ'!$B$2:$H$2,0),FALSE))</f>
        <v>0.140929</v>
      </c>
      <c r="E149" s="106">
        <f>IF(ISERROR(VLOOKUP($C149,'Miljövärden urval för publ'!$B$2:$H$490,MATCH(E$4,'Miljövärden urval för publ'!$B$2:$H$2,0),FALSE)),"",VLOOKUP($C149,'Miljövärden urval för publ'!$B$2:$H$490,MATCH(E$4,'Miljövärden urval för publ'!$B$2:$H$2,0),FALSE))</f>
        <v>10.4086</v>
      </c>
      <c r="F149" s="106">
        <f>IF(ISERROR(VLOOKUP($C149,'Miljövärden urval för publ'!$B$2:$H$490,MATCH(F$4,'Miljövärden urval för publ'!$B$2:$H$2,0),FALSE)),"",VLOOKUP($C149,'Miljövärden urval för publ'!$B$2:$H$490,MATCH(F$4,'Miljövärden urval för publ'!$B$2:$H$2,0),FALSE))</f>
        <v>14.976100000000001</v>
      </c>
      <c r="G149" s="106">
        <f>IF(ISERROR(VLOOKUP($C149,'Miljövärden urval för publ'!$B$2:$H$490,MATCH(G$4,'Miljövärden urval för publ'!$B$2:$H$2,0),FALSE)),"",VLOOKUP($C149,'Miljövärden urval för publ'!$B$2:$H$490,MATCH(G$4,'Miljövärden urval för publ'!$B$2:$H$2,0),FALSE))</f>
        <v>1.23993E-2</v>
      </c>
    </row>
    <row r="150" spans="1:7" x14ac:dyDescent="0.25">
      <c r="A150" s="106">
        <v>147</v>
      </c>
      <c r="B150" s="106" t="str">
        <f>IF(ISERROR(INDEX('Miljövärden urval för publ'!$A$2:$AD$475,MATCH($A150,'Miljövärden urval för publ'!$U$2:$U$476,0),1)),"",INDEX('Miljövärden urval för publ'!$A$2:$AD$475,MATCH($A150,'Miljövärden urval för publ'!$U$2:$U$476,0),1))</f>
        <v>LEVA i Lysekil AB</v>
      </c>
      <c r="C150" s="106" t="str">
        <f>IF(ISERROR(INDEX('Miljövärden urval för publ'!$A$2:$AD$475,MATCH($A150,'Miljövärden urval för publ'!$U$2:$U$476,0),2)),"",INDEX('Miljövärden urval för publ'!$A$2:$AD$475,MATCH($A150,'Miljövärden urval för publ'!$U$2:$U$476,0),2))</f>
        <v>Lysekil</v>
      </c>
      <c r="D150" s="106">
        <f>IF(ISERROR(VLOOKUP($C150,'Miljövärden urval för publ'!$B$2:$H$490,MATCH(D$4,'Miljövärden urval för publ'!$B$2:$H$2,0),FALSE)),"",VLOOKUP($C150,'Miljövärden urval för publ'!$B$2:$H$490,MATCH(D$4,'Miljövärden urval för publ'!$B$2:$H$2,0),FALSE))</f>
        <v>7.9518599999999995E-2</v>
      </c>
      <c r="E150" s="106">
        <f>IF(ISERROR(VLOOKUP($C150,'Miljövärden urval för publ'!$B$2:$H$490,MATCH(E$4,'Miljövärden urval för publ'!$B$2:$H$2,0),FALSE)),"",VLOOKUP($C150,'Miljövärden urval för publ'!$B$2:$H$490,MATCH(E$4,'Miljövärden urval för publ'!$B$2:$H$2,0),FALSE))</f>
        <v>16.621099999999998</v>
      </c>
      <c r="F150" s="106">
        <f>IF(ISERROR(VLOOKUP($C150,'Miljövärden urval för publ'!$B$2:$H$490,MATCH(F$4,'Miljövärden urval för publ'!$B$2:$H$2,0),FALSE)),"",VLOOKUP($C150,'Miljövärden urval för publ'!$B$2:$H$490,MATCH(F$4,'Miljövärden urval för publ'!$B$2:$H$2,0),FALSE))</f>
        <v>0.16825000000000001</v>
      </c>
      <c r="G150" s="106">
        <f>IF(ISERROR(VLOOKUP($C150,'Miljövärden urval för publ'!$B$2:$H$490,MATCH(G$4,'Miljövärden urval för publ'!$B$2:$H$2,0),FALSE)),"",VLOOKUP($C150,'Miljövärden urval för publ'!$B$2:$H$490,MATCH(G$4,'Miljövärden urval för publ'!$B$2:$H$2,0),FALSE))</f>
        <v>1.8191300000000001E-2</v>
      </c>
    </row>
    <row r="151" spans="1:7" x14ac:dyDescent="0.25">
      <c r="A151" s="106">
        <v>148</v>
      </c>
      <c r="B151" s="106" t="str">
        <f>IF(ISERROR(INDEX('Miljövärden urval för publ'!$A$2:$AD$475,MATCH($A151,'Miljövärden urval för publ'!$U$2:$U$476,0),1)),"",INDEX('Miljövärden urval för publ'!$A$2:$AD$475,MATCH($A151,'Miljövärden urval för publ'!$U$2:$U$476,0),1))</f>
        <v>Lidköpings Värmeverk AB</v>
      </c>
      <c r="C151" s="106" t="str">
        <f>IF(ISERROR(INDEX('Miljövärden urval för publ'!$A$2:$AD$475,MATCH($A151,'Miljövärden urval för publ'!$U$2:$U$476,0),2)),"",INDEX('Miljövärden urval för publ'!$A$2:$AD$475,MATCH($A151,'Miljövärden urval för publ'!$U$2:$U$476,0),2))</f>
        <v>Lidköping</v>
      </c>
      <c r="D151" s="106">
        <f>IF(ISERROR(VLOOKUP($C151,'Miljövärden urval för publ'!$B$2:$H$490,MATCH(D$4,'Miljövärden urval för publ'!$B$2:$H$2,0),FALSE)),"",VLOOKUP($C151,'Miljövärden urval för publ'!$B$2:$H$490,MATCH(D$4,'Miljövärden urval för publ'!$B$2:$H$2,0),FALSE))</f>
        <v>0.16708899999999999</v>
      </c>
      <c r="E151" s="106">
        <f>IF(ISERROR(VLOOKUP($C151,'Miljövärden urval för publ'!$B$2:$H$490,MATCH(E$4,'Miljövärden urval för publ'!$B$2:$H$2,0),FALSE)),"",VLOOKUP($C151,'Miljövärden urval för publ'!$B$2:$H$490,MATCH(E$4,'Miljövärden urval för publ'!$B$2:$H$2,0),FALSE))</f>
        <v>138.97399999999999</v>
      </c>
      <c r="F151" s="106">
        <f>IF(ISERROR(VLOOKUP($C151,'Miljövärden urval för publ'!$B$2:$H$490,MATCH(F$4,'Miljövärden urval för publ'!$B$2:$H$2,0),FALSE)),"",VLOOKUP($C151,'Miljövärden urval för publ'!$B$2:$H$490,MATCH(F$4,'Miljövärden urval för publ'!$B$2:$H$2,0),FALSE))</f>
        <v>4.5118799999999997</v>
      </c>
      <c r="G151" s="106">
        <f>IF(ISERROR(VLOOKUP($C151,'Miljövärden urval för publ'!$B$2:$H$490,MATCH(G$4,'Miljövärden urval för publ'!$B$2:$H$2,0),FALSE)),"",VLOOKUP($C151,'Miljövärden urval för publ'!$B$2:$H$490,MATCH(G$4,'Miljövärden urval för publ'!$B$2:$H$2,0),FALSE))</f>
        <v>2.6648600000000001E-2</v>
      </c>
    </row>
    <row r="152" spans="1:7" x14ac:dyDescent="0.25">
      <c r="A152" s="106">
        <v>149</v>
      </c>
      <c r="B152" s="106" t="str">
        <f>IF(ISERROR(INDEX('Miljövärden urval för publ'!$A$2:$AD$475,MATCH($A152,'Miljövärden urval för publ'!$U$2:$U$476,0),1)),"",INDEX('Miljövärden urval för publ'!$A$2:$AD$475,MATCH($A152,'Miljövärden urval för publ'!$U$2:$U$476,0),1))</f>
        <v>Lilla Edets Fjärrvärme AB</v>
      </c>
      <c r="C152" s="106" t="str">
        <f>IF(ISERROR(INDEX('Miljövärden urval för publ'!$A$2:$AD$475,MATCH($A152,'Miljövärden urval för publ'!$U$2:$U$476,0),2)),"",INDEX('Miljövärden urval för publ'!$A$2:$AD$475,MATCH($A152,'Miljövärden urval för publ'!$U$2:$U$476,0),2))</f>
        <v>Lilla Edet</v>
      </c>
      <c r="D152" s="106">
        <f>IF(ISERROR(VLOOKUP($C152,'Miljövärden urval för publ'!$B$2:$H$490,MATCH(D$4,'Miljövärden urval för publ'!$B$2:$H$2,0),FALSE)),"",VLOOKUP($C152,'Miljövärden urval för publ'!$B$2:$H$490,MATCH(D$4,'Miljövärden urval för publ'!$B$2:$H$2,0),FALSE))</f>
        <v>5.4295200000000002E-2</v>
      </c>
      <c r="E152" s="106">
        <f>IF(ISERROR(VLOOKUP($C152,'Miljövärden urval för publ'!$B$2:$H$490,MATCH(E$4,'Miljövärden urval för publ'!$B$2:$H$2,0),FALSE)),"",VLOOKUP($C152,'Miljövärden urval för publ'!$B$2:$H$490,MATCH(E$4,'Miljövärden urval för publ'!$B$2:$H$2,0),FALSE))</f>
        <v>15.2248</v>
      </c>
      <c r="F152" s="106">
        <f>IF(ISERROR(VLOOKUP($C152,'Miljövärden urval för publ'!$B$2:$H$490,MATCH(F$4,'Miljövärden urval för publ'!$B$2:$H$2,0),FALSE)),"",VLOOKUP($C152,'Miljövärden urval för publ'!$B$2:$H$490,MATCH(F$4,'Miljövärden urval för publ'!$B$2:$H$2,0),FALSE))</f>
        <v>9.4801300000000008</v>
      </c>
      <c r="G152" s="106">
        <f>IF(ISERROR(VLOOKUP($C152,'Miljövärden urval för publ'!$B$2:$H$490,MATCH(G$4,'Miljövärden urval för publ'!$B$2:$H$2,0),FALSE)),"",VLOOKUP($C152,'Miljövärden urval för publ'!$B$2:$H$490,MATCH(G$4,'Miljövärden urval för publ'!$B$2:$H$2,0),FALSE))</f>
        <v>6.40166E-3</v>
      </c>
    </row>
    <row r="153" spans="1:7" x14ac:dyDescent="0.25">
      <c r="A153" s="106">
        <v>150</v>
      </c>
      <c r="B153" s="106" t="str">
        <f>IF(ISERROR(INDEX('Miljövärden urval för publ'!$A$2:$AD$475,MATCH($A153,'Miljövärden urval för publ'!$U$2:$U$476,0),1)),"",INDEX('Miljövärden urval för publ'!$A$2:$AD$475,MATCH($A153,'Miljövärden urval för publ'!$U$2:$U$476,0),1))</f>
        <v>Linde Energi AB</v>
      </c>
      <c r="C153" s="106" t="str">
        <f>IF(ISERROR(INDEX('Miljövärden urval för publ'!$A$2:$AD$475,MATCH($A153,'Miljövärden urval för publ'!$U$2:$U$476,0),2)),"",INDEX('Miljövärden urval för publ'!$A$2:$AD$475,MATCH($A153,'Miljövärden urval för publ'!$U$2:$U$476,0),2))</f>
        <v>Frövi</v>
      </c>
      <c r="D153" s="106">
        <f>IF(ISERROR(VLOOKUP($C153,'Miljövärden urval för publ'!$B$2:$H$490,MATCH(D$4,'Miljövärden urval för publ'!$B$2:$H$2,0),FALSE)),"",VLOOKUP($C153,'Miljövärden urval för publ'!$B$2:$H$490,MATCH(D$4,'Miljövärden urval för publ'!$B$2:$H$2,0),FALSE))</f>
        <v>4.3429099999999998E-2</v>
      </c>
      <c r="E153" s="106">
        <f>IF(ISERROR(VLOOKUP($C153,'Miljövärden urval för publ'!$B$2:$H$490,MATCH(E$4,'Miljövärden urval för publ'!$B$2:$H$2,0),FALSE)),"",VLOOKUP($C153,'Miljövärden urval för publ'!$B$2:$H$490,MATCH(E$4,'Miljövärden urval för publ'!$B$2:$H$2,0),FALSE))</f>
        <v>8.9534300000000009</v>
      </c>
      <c r="F153" s="106">
        <f>IF(ISERROR(VLOOKUP($C153,'Miljövärden urval för publ'!$B$2:$H$490,MATCH(F$4,'Miljövärden urval för publ'!$B$2:$H$2,0),FALSE)),"",VLOOKUP($C153,'Miljövärden urval för publ'!$B$2:$H$490,MATCH(F$4,'Miljövärden urval för publ'!$B$2:$H$2,0),FALSE))</f>
        <v>0.70834699999999995</v>
      </c>
      <c r="G153" s="106">
        <f>IF(ISERROR(VLOOKUP($C153,'Miljövärden urval för publ'!$B$2:$H$490,MATCH(G$4,'Miljövärden urval för publ'!$B$2:$H$2,0),FALSE)),"",VLOOKUP($C153,'Miljövärden urval för publ'!$B$2:$H$490,MATCH(G$4,'Miljövärden urval för publ'!$B$2:$H$2,0),FALSE))</f>
        <v>2.5985399999999999E-2</v>
      </c>
    </row>
    <row r="154" spans="1:7" x14ac:dyDescent="0.25">
      <c r="A154" s="106">
        <v>151</v>
      </c>
      <c r="B154" s="106" t="str">
        <f>IF(ISERROR(INDEX('Miljövärden urval för publ'!$A$2:$AD$475,MATCH($A154,'Miljövärden urval för publ'!$U$2:$U$476,0),1)),"",INDEX('Miljövärden urval för publ'!$A$2:$AD$475,MATCH($A154,'Miljövärden urval för publ'!$U$2:$U$476,0),1))</f>
        <v>Linde Energi AB</v>
      </c>
      <c r="C154" s="106" t="str">
        <f>IF(ISERROR(INDEX('Miljövärden urval för publ'!$A$2:$AD$475,MATCH($A154,'Miljövärden urval för publ'!$U$2:$U$476,0),2)),"",INDEX('Miljövärden urval för publ'!$A$2:$AD$475,MATCH($A154,'Miljövärden urval för publ'!$U$2:$U$476,0),2))</f>
        <v>Lindesberg</v>
      </c>
      <c r="D154" s="106">
        <f>IF(ISERROR(VLOOKUP($C154,'Miljövärden urval för publ'!$B$2:$H$490,MATCH(D$4,'Miljövärden urval för publ'!$B$2:$H$2,0),FALSE)),"",VLOOKUP($C154,'Miljövärden urval för publ'!$B$2:$H$490,MATCH(D$4,'Miljövärden urval för publ'!$B$2:$H$2,0),FALSE))</f>
        <v>5.4174699999999999E-2</v>
      </c>
      <c r="E154" s="106">
        <f>IF(ISERROR(VLOOKUP($C154,'Miljövärden urval för publ'!$B$2:$H$490,MATCH(E$4,'Miljövärden urval för publ'!$B$2:$H$2,0),FALSE)),"",VLOOKUP($C154,'Miljövärden urval för publ'!$B$2:$H$490,MATCH(E$4,'Miljövärden urval för publ'!$B$2:$H$2,0),FALSE))</f>
        <v>8.0682500000000008</v>
      </c>
      <c r="F154" s="106">
        <f>IF(ISERROR(VLOOKUP($C154,'Miljövärden urval för publ'!$B$2:$H$490,MATCH(F$4,'Miljövärden urval för publ'!$B$2:$H$2,0),FALSE)),"",VLOOKUP($C154,'Miljövärden urval för publ'!$B$2:$H$490,MATCH(F$4,'Miljövärden urval för publ'!$B$2:$H$2,0),FALSE))</f>
        <v>1.1194900000000001</v>
      </c>
      <c r="G154" s="106">
        <f>IF(ISERROR(VLOOKUP($C154,'Miljövärden urval för publ'!$B$2:$H$490,MATCH(G$4,'Miljövärden urval för publ'!$B$2:$H$2,0),FALSE)),"",VLOOKUP($C154,'Miljövärden urval för publ'!$B$2:$H$490,MATCH(G$4,'Miljövärden urval för publ'!$B$2:$H$2,0),FALSE))</f>
        <v>2.84944E-2</v>
      </c>
    </row>
    <row r="155" spans="1:7" x14ac:dyDescent="0.25">
      <c r="A155" s="106">
        <v>152</v>
      </c>
      <c r="B155" s="106" t="str">
        <f>IF(ISERROR(INDEX('Miljövärden urval för publ'!$A$2:$AD$475,MATCH($A155,'Miljövärden urval för publ'!$U$2:$U$476,0),1)),"",INDEX('Miljövärden urval för publ'!$A$2:$AD$475,MATCH($A155,'Miljövärden urval för publ'!$U$2:$U$476,0),1))</f>
        <v>Linde Energi AB</v>
      </c>
      <c r="C155" s="106" t="str">
        <f>IF(ISERROR(INDEX('Miljövärden urval för publ'!$A$2:$AD$475,MATCH($A155,'Miljövärden urval för publ'!$U$2:$U$476,0),2)),"",INDEX('Miljövärden urval för publ'!$A$2:$AD$475,MATCH($A155,'Miljövärden urval för publ'!$U$2:$U$476,0),2))</f>
        <v>Vedevåg</v>
      </c>
      <c r="D155" s="106">
        <f>IF(ISERROR(VLOOKUP($C155,'Miljövärden urval för publ'!$B$2:$H$490,MATCH(D$4,'Miljövärden urval för publ'!$B$2:$H$2,0),FALSE)),"",VLOOKUP($C155,'Miljövärden urval för publ'!$B$2:$H$490,MATCH(D$4,'Miljövärden urval för publ'!$B$2:$H$2,0),FALSE))</f>
        <v>0.12048399999999999</v>
      </c>
      <c r="E155" s="106">
        <f>IF(ISERROR(VLOOKUP($C155,'Miljövärden urval för publ'!$B$2:$H$490,MATCH(E$4,'Miljövärden urval för publ'!$B$2:$H$2,0),FALSE)),"",VLOOKUP($C155,'Miljövärden urval för publ'!$B$2:$H$490,MATCH(E$4,'Miljövärden urval för publ'!$B$2:$H$2,0),FALSE))</f>
        <v>26.562999999999999</v>
      </c>
      <c r="F155" s="106">
        <f>IF(ISERROR(VLOOKUP($C155,'Miljövärden urval för publ'!$B$2:$H$490,MATCH(F$4,'Miljövärden urval för publ'!$B$2:$H$2,0),FALSE)),"",VLOOKUP($C155,'Miljövärden urval för publ'!$B$2:$H$490,MATCH(F$4,'Miljövärden urval för publ'!$B$2:$H$2,0),FALSE))</f>
        <v>2.1015100000000002</v>
      </c>
      <c r="G155" s="106">
        <f>IF(ISERROR(VLOOKUP($C155,'Miljövärden urval för publ'!$B$2:$H$490,MATCH(G$4,'Miljövärden urval för publ'!$B$2:$H$2,0),FALSE)),"",VLOOKUP($C155,'Miljövärden urval för publ'!$B$2:$H$490,MATCH(G$4,'Miljövärden urval för publ'!$B$2:$H$2,0),FALSE))</f>
        <v>7.8727599999999995E-2</v>
      </c>
    </row>
    <row r="156" spans="1:7" x14ac:dyDescent="0.25">
      <c r="A156" s="106">
        <v>153</v>
      </c>
      <c r="B156" s="106" t="str">
        <f>IF(ISERROR(INDEX('Miljövärden urval för publ'!$A$2:$AD$475,MATCH($A156,'Miljövärden urval för publ'!$U$2:$U$476,0),1)),"",INDEX('Miljövärden urval för publ'!$A$2:$AD$475,MATCH($A156,'Miljövärden urval för publ'!$U$2:$U$476,0),1))</f>
        <v>Ljungby Energi AB</v>
      </c>
      <c r="C156" s="106" t="str">
        <f>IF(ISERROR(INDEX('Miljövärden urval för publ'!$A$2:$AD$475,MATCH($A156,'Miljövärden urval för publ'!$U$2:$U$476,0),2)),"",INDEX('Miljövärden urval för publ'!$A$2:$AD$475,MATCH($A156,'Miljövärden urval för publ'!$U$2:$U$476,0),2))</f>
        <v>Ljungby</v>
      </c>
      <c r="D156" s="106">
        <f>IF(ISERROR(VLOOKUP($C156,'Miljövärden urval för publ'!$B$2:$H$490,MATCH(D$4,'Miljövärden urval för publ'!$B$2:$H$2,0),FALSE)),"",VLOOKUP($C156,'Miljövärden urval för publ'!$B$2:$H$490,MATCH(D$4,'Miljövärden urval för publ'!$B$2:$H$2,0),FALSE))</f>
        <v>0.357491</v>
      </c>
      <c r="E156" s="106">
        <f>IF(ISERROR(VLOOKUP($C156,'Miljövärden urval för publ'!$B$2:$H$490,MATCH(E$4,'Miljövärden urval för publ'!$B$2:$H$2,0),FALSE)),"",VLOOKUP($C156,'Miljövärden urval för publ'!$B$2:$H$490,MATCH(E$4,'Miljövärden urval för publ'!$B$2:$H$2,0),FALSE))</f>
        <v>186.024</v>
      </c>
      <c r="F156" s="106">
        <f>IF(ISERROR(VLOOKUP($C156,'Miljövärden urval för publ'!$B$2:$H$490,MATCH(F$4,'Miljövärden urval för publ'!$B$2:$H$2,0),FALSE)),"",VLOOKUP($C156,'Miljövärden urval för publ'!$B$2:$H$490,MATCH(F$4,'Miljövärden urval för publ'!$B$2:$H$2,0),FALSE))</f>
        <v>12.326599999999999</v>
      </c>
      <c r="G156" s="106">
        <f>IF(ISERROR(VLOOKUP($C156,'Miljövärden urval för publ'!$B$2:$H$490,MATCH(G$4,'Miljövärden urval för publ'!$B$2:$H$2,0),FALSE)),"",VLOOKUP($C156,'Miljövärden urval för publ'!$B$2:$H$490,MATCH(G$4,'Miljövärden urval för publ'!$B$2:$H$2,0),FALSE))</f>
        <v>1.4289400000000001E-2</v>
      </c>
    </row>
    <row r="157" spans="1:7" x14ac:dyDescent="0.25">
      <c r="A157" s="106">
        <v>154</v>
      </c>
      <c r="B157" s="106" t="str">
        <f>IF(ISERROR(INDEX('Miljövärden urval för publ'!$A$2:$AD$475,MATCH($A157,'Miljövärden urval för publ'!$U$2:$U$476,0),1)),"",INDEX('Miljövärden urval för publ'!$A$2:$AD$475,MATCH($A157,'Miljövärden urval för publ'!$U$2:$U$476,0),1))</f>
        <v>Ljusdal Energi AB</v>
      </c>
      <c r="C157" s="106" t="str">
        <f>IF(ISERROR(INDEX('Miljövärden urval för publ'!$A$2:$AD$475,MATCH($A157,'Miljövärden urval för publ'!$U$2:$U$476,0),2)),"",INDEX('Miljövärden urval för publ'!$A$2:$AD$475,MATCH($A157,'Miljövärden urval för publ'!$U$2:$U$476,0),2))</f>
        <v>Färila</v>
      </c>
      <c r="D157" s="106">
        <f>IF(ISERROR(VLOOKUP($C157,'Miljövärden urval för publ'!$B$2:$H$490,MATCH(D$4,'Miljövärden urval för publ'!$B$2:$H$2,0),FALSE)),"",VLOOKUP($C157,'Miljövärden urval för publ'!$B$2:$H$490,MATCH(D$4,'Miljövärden urval för publ'!$B$2:$H$2,0),FALSE))</f>
        <v>8.8499999999999995E-2</v>
      </c>
      <c r="E157" s="106">
        <f>IF(ISERROR(VLOOKUP($C157,'Miljövärden urval för publ'!$B$2:$H$490,MATCH(E$4,'Miljövärden urval för publ'!$B$2:$H$2,0),FALSE)),"",VLOOKUP($C157,'Miljövärden urval för publ'!$B$2:$H$490,MATCH(E$4,'Miljövärden urval för publ'!$B$2:$H$2,0),FALSE))</f>
        <v>13.6656</v>
      </c>
      <c r="F157" s="106">
        <f>IF(ISERROR(VLOOKUP($C157,'Miljövärden urval för publ'!$B$2:$H$490,MATCH(F$4,'Miljövärden urval för publ'!$B$2:$H$2,0),FALSE)),"",VLOOKUP($C157,'Miljövärden urval för publ'!$B$2:$H$490,MATCH(F$4,'Miljövärden urval för publ'!$B$2:$H$2,0),FALSE))</f>
        <v>11.310499999999999</v>
      </c>
      <c r="G157" s="106">
        <f>IF(ISERROR(VLOOKUP($C157,'Miljövärden urval för publ'!$B$2:$H$490,MATCH(G$4,'Miljövärden urval för publ'!$B$2:$H$2,0),FALSE)),"",VLOOKUP($C157,'Miljövärden urval för publ'!$B$2:$H$490,MATCH(G$4,'Miljövärden urval för publ'!$B$2:$H$2,0),FALSE))</f>
        <v>3.92889E-3</v>
      </c>
    </row>
    <row r="158" spans="1:7" x14ac:dyDescent="0.25">
      <c r="A158" s="106">
        <v>155</v>
      </c>
      <c r="B158" s="106" t="str">
        <f>IF(ISERROR(INDEX('Miljövärden urval för publ'!$A$2:$AD$475,MATCH($A158,'Miljövärden urval för publ'!$U$2:$U$476,0),1)),"",INDEX('Miljövärden urval för publ'!$A$2:$AD$475,MATCH($A158,'Miljövärden urval för publ'!$U$2:$U$476,0),1))</f>
        <v>Ljusdal Energi AB</v>
      </c>
      <c r="C158" s="106" t="str">
        <f>IF(ISERROR(INDEX('Miljövärden urval för publ'!$A$2:$AD$475,MATCH($A158,'Miljövärden urval för publ'!$U$2:$U$476,0),2)),"",INDEX('Miljövärden urval för publ'!$A$2:$AD$475,MATCH($A158,'Miljövärden urval för publ'!$U$2:$U$476,0),2))</f>
        <v>Järvsö</v>
      </c>
      <c r="D158" s="106">
        <f>IF(ISERROR(VLOOKUP($C158,'Miljövärden urval för publ'!$B$2:$H$490,MATCH(D$4,'Miljövärden urval för publ'!$B$2:$H$2,0),FALSE)),"",VLOOKUP($C158,'Miljövärden urval för publ'!$B$2:$H$490,MATCH(D$4,'Miljövärden urval för publ'!$B$2:$H$2,0),FALSE))</f>
        <v>8.9804599999999998E-2</v>
      </c>
      <c r="E158" s="106">
        <f>IF(ISERROR(VLOOKUP($C158,'Miljövärden urval för publ'!$B$2:$H$490,MATCH(E$4,'Miljövärden urval för publ'!$B$2:$H$2,0),FALSE)),"",VLOOKUP($C158,'Miljövärden urval för publ'!$B$2:$H$490,MATCH(E$4,'Miljövärden urval för publ'!$B$2:$H$2,0),FALSE))</f>
        <v>15.5671</v>
      </c>
      <c r="F158" s="106">
        <f>IF(ISERROR(VLOOKUP($C158,'Miljövärden urval för publ'!$B$2:$H$490,MATCH(F$4,'Miljövärden urval för publ'!$B$2:$H$2,0),FALSE)),"",VLOOKUP($C158,'Miljövärden urval för publ'!$B$2:$H$490,MATCH(F$4,'Miljövärden urval för publ'!$B$2:$H$2,0),FALSE))</f>
        <v>8.3708200000000001</v>
      </c>
      <c r="G158" s="106">
        <f>IF(ISERROR(VLOOKUP($C158,'Miljövärden urval för publ'!$B$2:$H$490,MATCH(G$4,'Miljövärden urval för publ'!$B$2:$H$2,0),FALSE)),"",VLOOKUP($C158,'Miljövärden urval för publ'!$B$2:$H$490,MATCH(G$4,'Miljövärden urval för publ'!$B$2:$H$2,0),FALSE))</f>
        <v>1.4124299999999999E-2</v>
      </c>
    </row>
    <row r="159" spans="1:7" x14ac:dyDescent="0.25">
      <c r="A159" s="106">
        <v>156</v>
      </c>
      <c r="B159" s="106" t="str">
        <f>IF(ISERROR(INDEX('Miljövärden urval för publ'!$A$2:$AD$475,MATCH($A159,'Miljövärden urval för publ'!$U$2:$U$476,0),1)),"",INDEX('Miljövärden urval för publ'!$A$2:$AD$475,MATCH($A159,'Miljövärden urval för publ'!$U$2:$U$476,0),1))</f>
        <v>Ljusdal Energi AB</v>
      </c>
      <c r="C159" s="106" t="str">
        <f>IF(ISERROR(INDEX('Miljövärden urval för publ'!$A$2:$AD$475,MATCH($A159,'Miljövärden urval för publ'!$U$2:$U$476,0),2)),"",INDEX('Miljövärden urval för publ'!$A$2:$AD$475,MATCH($A159,'Miljövärden urval för publ'!$U$2:$U$476,0),2))</f>
        <v>Ljusdal</v>
      </c>
      <c r="D159" s="106">
        <f>IF(ISERROR(VLOOKUP($C159,'Miljövärden urval för publ'!$B$2:$H$490,MATCH(D$4,'Miljövärden urval för publ'!$B$2:$H$2,0),FALSE)),"",VLOOKUP($C159,'Miljövärden urval för publ'!$B$2:$H$490,MATCH(D$4,'Miljövärden urval för publ'!$B$2:$H$2,0),FALSE))</f>
        <v>0.120058</v>
      </c>
      <c r="E159" s="106">
        <f>IF(ISERROR(VLOOKUP($C159,'Miljövärden urval för publ'!$B$2:$H$490,MATCH(E$4,'Miljövärden urval för publ'!$B$2:$H$2,0),FALSE)),"",VLOOKUP($C159,'Miljövärden urval för publ'!$B$2:$H$490,MATCH(E$4,'Miljövärden urval för publ'!$B$2:$H$2,0),FALSE))</f>
        <v>20.354099999999999</v>
      </c>
      <c r="F159" s="106">
        <f>IF(ISERROR(VLOOKUP($C159,'Miljövärden urval för publ'!$B$2:$H$490,MATCH(F$4,'Miljövärden urval för publ'!$B$2:$H$2,0),FALSE)),"",VLOOKUP($C159,'Miljövärden urval för publ'!$B$2:$H$490,MATCH(F$4,'Miljövärden urval för publ'!$B$2:$H$2,0),FALSE))</f>
        <v>10.6881</v>
      </c>
      <c r="G159" s="106">
        <f>IF(ISERROR(VLOOKUP($C159,'Miljövärden urval för publ'!$B$2:$H$490,MATCH(G$4,'Miljövärden urval för publ'!$B$2:$H$2,0),FALSE)),"",VLOOKUP($C159,'Miljövärden urval för publ'!$B$2:$H$490,MATCH(G$4,'Miljövärden urval för publ'!$B$2:$H$2,0),FALSE))</f>
        <v>1.7590100000000001E-2</v>
      </c>
    </row>
    <row r="160" spans="1:7" x14ac:dyDescent="0.25">
      <c r="A160" s="106">
        <v>157</v>
      </c>
      <c r="B160" s="106" t="str">
        <f>IF(ISERROR(INDEX('Miljövärden urval för publ'!$A$2:$AD$475,MATCH($A160,'Miljövärden urval för publ'!$U$2:$U$476,0),1)),"",INDEX('Miljövärden urval för publ'!$A$2:$AD$475,MATCH($A160,'Miljövärden urval för publ'!$U$2:$U$476,0),1))</f>
        <v>Luleå Energi AB</v>
      </c>
      <c r="C160" s="106" t="str">
        <f>IF(ISERROR(INDEX('Miljövärden urval för publ'!$A$2:$AD$475,MATCH($A160,'Miljövärden urval för publ'!$U$2:$U$476,0),2)),"",INDEX('Miljövärden urval för publ'!$A$2:$AD$475,MATCH($A160,'Miljövärden urval för publ'!$U$2:$U$476,0),2))</f>
        <v>Luleå</v>
      </c>
      <c r="D160" s="106">
        <f>IF(ISERROR(VLOOKUP($C160,'Miljövärden urval för publ'!$B$2:$H$490,MATCH(D$4,'Miljövärden urval för publ'!$B$2:$H$2,0),FALSE)),"",VLOOKUP($C160,'Miljövärden urval för publ'!$B$2:$H$490,MATCH(D$4,'Miljövärden urval för publ'!$B$2:$H$2,0),FALSE))</f>
        <v>8.0852900000000005E-2</v>
      </c>
      <c r="E160" s="106">
        <f>IF(ISERROR(VLOOKUP($C160,'Miljövärden urval för publ'!$B$2:$H$490,MATCH(E$4,'Miljövärden urval för publ'!$B$2:$H$2,0),FALSE)),"",VLOOKUP($C160,'Miljövärden urval för publ'!$B$2:$H$490,MATCH(E$4,'Miljövärden urval för publ'!$B$2:$H$2,0),FALSE))</f>
        <v>18.2043</v>
      </c>
      <c r="F160" s="106">
        <f>IF(ISERROR(VLOOKUP($C160,'Miljövärden urval för publ'!$B$2:$H$490,MATCH(F$4,'Miljövärden urval för publ'!$B$2:$H$2,0),FALSE)),"",VLOOKUP($C160,'Miljövärden urval för publ'!$B$2:$H$490,MATCH(F$4,'Miljövärden urval för publ'!$B$2:$H$2,0),FALSE))</f>
        <v>1.79373</v>
      </c>
      <c r="G160" s="106">
        <f>IF(ISERROR(VLOOKUP($C160,'Miljövärden urval för publ'!$B$2:$H$490,MATCH(G$4,'Miljövärden urval för publ'!$B$2:$H$2,0),FALSE)),"",VLOOKUP($C160,'Miljövärden urval för publ'!$B$2:$H$490,MATCH(G$4,'Miljövärden urval för publ'!$B$2:$H$2,0),FALSE))</f>
        <v>5.1654600000000002E-2</v>
      </c>
    </row>
    <row r="161" spans="1:7" x14ac:dyDescent="0.25">
      <c r="A161" s="106">
        <v>158</v>
      </c>
      <c r="B161" s="106" t="str">
        <f>IF(ISERROR(INDEX('Miljövärden urval för publ'!$A$2:$AD$475,MATCH($A161,'Miljövärden urval för publ'!$U$2:$U$476,0),1)),"",INDEX('Miljövärden urval för publ'!$A$2:$AD$475,MATCH($A161,'Miljövärden urval för publ'!$U$2:$U$476,0),1))</f>
        <v>Luleå Energi AB</v>
      </c>
      <c r="C161" s="106" t="str">
        <f>IF(ISERROR(INDEX('Miljövärden urval för publ'!$A$2:$AD$475,MATCH($A161,'Miljövärden urval för publ'!$U$2:$U$476,0),2)),"",INDEX('Miljövärden urval för publ'!$A$2:$AD$475,MATCH($A161,'Miljövärden urval för publ'!$U$2:$U$476,0),2))</f>
        <v>Råneå</v>
      </c>
      <c r="D161" s="106">
        <f>IF(ISERROR(VLOOKUP($C161,'Miljövärden urval för publ'!$B$2:$H$490,MATCH(D$4,'Miljövärden urval för publ'!$B$2:$H$2,0),FALSE)),"",VLOOKUP($C161,'Miljövärden urval för publ'!$B$2:$H$490,MATCH(D$4,'Miljövärden urval för publ'!$B$2:$H$2,0),FALSE))</f>
        <v>0.161469</v>
      </c>
      <c r="E161" s="106">
        <f>IF(ISERROR(VLOOKUP($C161,'Miljövärden urval för publ'!$B$2:$H$490,MATCH(E$4,'Miljövärden urval för publ'!$B$2:$H$2,0),FALSE)),"",VLOOKUP($C161,'Miljövärden urval för publ'!$B$2:$H$490,MATCH(E$4,'Miljövärden urval för publ'!$B$2:$H$2,0),FALSE))</f>
        <v>24.571899999999999</v>
      </c>
      <c r="F161" s="106">
        <f>IF(ISERROR(VLOOKUP($C161,'Miljövärden urval för publ'!$B$2:$H$490,MATCH(F$4,'Miljövärden urval för publ'!$B$2:$H$2,0),FALSE)),"",VLOOKUP($C161,'Miljövärden urval för publ'!$B$2:$H$490,MATCH(F$4,'Miljövärden urval för publ'!$B$2:$H$2,0),FALSE))</f>
        <v>14.4808</v>
      </c>
      <c r="G161" s="106">
        <f>IF(ISERROR(VLOOKUP($C161,'Miljövärden urval för publ'!$B$2:$H$490,MATCH(G$4,'Miljövärden urval för publ'!$B$2:$H$2,0),FALSE)),"",VLOOKUP($C161,'Miljövärden urval för publ'!$B$2:$H$490,MATCH(G$4,'Miljövärden urval för publ'!$B$2:$H$2,0),FALSE))</f>
        <v>4.1724600000000001E-2</v>
      </c>
    </row>
    <row r="162" spans="1:7" x14ac:dyDescent="0.25">
      <c r="A162" s="106">
        <v>159</v>
      </c>
      <c r="B162" s="106" t="str">
        <f>IF(ISERROR(INDEX('Miljövärden urval för publ'!$A$2:$AD$475,MATCH($A162,'Miljövärden urval för publ'!$U$2:$U$476,0),1)),"",INDEX('Miljövärden urval för publ'!$A$2:$AD$475,MATCH($A162,'Miljövärden urval för publ'!$U$2:$U$476,0),1))</f>
        <v>Malung-Sälens kommun</v>
      </c>
      <c r="C162" s="106" t="str">
        <f>IF(ISERROR(INDEX('Miljövärden urval för publ'!$A$2:$AD$475,MATCH($A162,'Miljövärden urval för publ'!$U$2:$U$476,0),2)),"",INDEX('Miljövärden urval för publ'!$A$2:$AD$475,MATCH($A162,'Miljövärden urval för publ'!$U$2:$U$476,0),2))</f>
        <v>Malung</v>
      </c>
      <c r="D162" s="106">
        <f>IF(ISERROR(VLOOKUP($C162,'Miljövärden urval för publ'!$B$2:$H$490,MATCH(D$4,'Miljövärden urval för publ'!$B$2:$H$2,0),FALSE)),"",VLOOKUP($C162,'Miljövärden urval för publ'!$B$2:$H$490,MATCH(D$4,'Miljövärden urval för publ'!$B$2:$H$2,0),FALSE))</f>
        <v>8.8349800000000006E-2</v>
      </c>
      <c r="E162" s="106">
        <f>IF(ISERROR(VLOOKUP($C162,'Miljövärden urval för publ'!$B$2:$H$490,MATCH(E$4,'Miljövärden urval för publ'!$B$2:$H$2,0),FALSE)),"",VLOOKUP($C162,'Miljövärden urval för publ'!$B$2:$H$490,MATCH(E$4,'Miljövärden urval för publ'!$B$2:$H$2,0),FALSE))</f>
        <v>21.366299999999999</v>
      </c>
      <c r="F162" s="106">
        <f>IF(ISERROR(VLOOKUP($C162,'Miljövärden urval för publ'!$B$2:$H$490,MATCH(F$4,'Miljövärden urval för publ'!$B$2:$H$2,0),FALSE)),"",VLOOKUP($C162,'Miljövärden urval för publ'!$B$2:$H$490,MATCH(F$4,'Miljövärden urval för publ'!$B$2:$H$2,0),FALSE))</f>
        <v>7.9631699999999999</v>
      </c>
      <c r="G162" s="106">
        <f>IF(ISERROR(VLOOKUP($C162,'Miljövärden urval för publ'!$B$2:$H$490,MATCH(G$4,'Miljövärden urval för publ'!$B$2:$H$2,0),FALSE)),"",VLOOKUP($C162,'Miljövärden urval för publ'!$B$2:$H$490,MATCH(G$4,'Miljövärden urval för publ'!$B$2:$H$2,0),FALSE))</f>
        <v>1.00958E-2</v>
      </c>
    </row>
    <row r="163" spans="1:7" x14ac:dyDescent="0.25">
      <c r="A163" s="106">
        <v>160</v>
      </c>
      <c r="B163" s="106" t="str">
        <f>IF(ISERROR(INDEX('Miljövärden urval för publ'!$A$2:$AD$475,MATCH($A163,'Miljövärden urval för publ'!$U$2:$U$476,0),1)),"",INDEX('Miljövärden urval för publ'!$A$2:$AD$475,MATCH($A163,'Miljövärden urval för publ'!$U$2:$U$476,0),1))</f>
        <v>Mark Kraftvärme AB</v>
      </c>
      <c r="C163" s="106" t="str">
        <f>IF(ISERROR(INDEX('Miljövärden urval för publ'!$A$2:$AD$475,MATCH($A163,'Miljövärden urval för publ'!$U$2:$U$476,0),2)),"",INDEX('Miljövärden urval för publ'!$A$2:$AD$475,MATCH($A163,'Miljövärden urval för publ'!$U$2:$U$476,0),2))</f>
        <v>Assbergs nätet</v>
      </c>
      <c r="D163" s="106">
        <f>IF(ISERROR(VLOOKUP($C163,'Miljövärden urval för publ'!$B$2:$H$490,MATCH(D$4,'Miljövärden urval för publ'!$B$2:$H$2,0),FALSE)),"",VLOOKUP($C163,'Miljövärden urval för publ'!$B$2:$H$490,MATCH(D$4,'Miljövärden urval för publ'!$B$2:$H$2,0),FALSE))</f>
        <v>4.3905E-2</v>
      </c>
      <c r="E163" s="106">
        <f>IF(ISERROR(VLOOKUP($C163,'Miljövärden urval för publ'!$B$2:$H$490,MATCH(E$4,'Miljövärden urval för publ'!$B$2:$H$2,0),FALSE)),"",VLOOKUP($C163,'Miljövärden urval för publ'!$B$2:$H$490,MATCH(E$4,'Miljövärden urval för publ'!$B$2:$H$2,0),FALSE))</f>
        <v>12.8193</v>
      </c>
      <c r="F163" s="106">
        <f>IF(ISERROR(VLOOKUP($C163,'Miljövärden urval för publ'!$B$2:$H$490,MATCH(F$4,'Miljövärden urval för publ'!$B$2:$H$2,0),FALSE)),"",VLOOKUP($C163,'Miljövärden urval för publ'!$B$2:$H$490,MATCH(F$4,'Miljövärden urval för publ'!$B$2:$H$2,0),FALSE))</f>
        <v>9.4017099999999996</v>
      </c>
      <c r="G163" s="106">
        <f>IF(ISERROR(VLOOKUP($C163,'Miljövärden urval för publ'!$B$2:$H$490,MATCH(G$4,'Miljövärden urval för publ'!$B$2:$H$2,0),FALSE)),"",VLOOKUP($C163,'Miljövärden urval för publ'!$B$2:$H$490,MATCH(G$4,'Miljövärden urval för publ'!$B$2:$H$2,0),FALSE))</f>
        <v>1.7381899999999999E-3</v>
      </c>
    </row>
    <row r="164" spans="1:7" x14ac:dyDescent="0.25">
      <c r="A164" s="106">
        <v>161</v>
      </c>
      <c r="B164" s="106" t="str">
        <f>IF(ISERROR(INDEX('Miljövärden urval för publ'!$A$2:$AD$475,MATCH($A164,'Miljövärden urval för publ'!$U$2:$U$476,0),1)),"",INDEX('Miljövärden urval för publ'!$A$2:$AD$475,MATCH($A164,'Miljövärden urval för publ'!$U$2:$U$476,0),1))</f>
        <v>Mark Kraftvärme AB</v>
      </c>
      <c r="C164" s="106" t="str">
        <f>IF(ISERROR(INDEX('Miljövärden urval för publ'!$A$2:$AD$475,MATCH($A164,'Miljövärden urval för publ'!$U$2:$U$476,0),2)),"",INDEX('Miljövärden urval för publ'!$A$2:$AD$475,MATCH($A164,'Miljövärden urval för publ'!$U$2:$U$476,0),2))</f>
        <v>Fritsla</v>
      </c>
      <c r="D164" s="106">
        <f>IF(ISERROR(VLOOKUP($C164,'Miljövärden urval för publ'!$B$2:$H$490,MATCH(D$4,'Miljövärden urval för publ'!$B$2:$H$2,0),FALSE)),"",VLOOKUP($C164,'Miljövärden urval för publ'!$B$2:$H$490,MATCH(D$4,'Miljövärden urval för publ'!$B$2:$H$2,0),FALSE))</f>
        <v>0.14554900000000001</v>
      </c>
      <c r="E164" s="106">
        <f>IF(ISERROR(VLOOKUP($C164,'Miljövärden urval för publ'!$B$2:$H$490,MATCH(E$4,'Miljövärden urval för publ'!$B$2:$H$2,0),FALSE)),"",VLOOKUP($C164,'Miljövärden urval för publ'!$B$2:$H$490,MATCH(E$4,'Miljövärden urval för publ'!$B$2:$H$2,0),FALSE))</f>
        <v>12.256600000000001</v>
      </c>
      <c r="F164" s="106">
        <f>IF(ISERROR(VLOOKUP($C164,'Miljövärden urval för publ'!$B$2:$H$490,MATCH(F$4,'Miljövärden urval för publ'!$B$2:$H$2,0),FALSE)),"",VLOOKUP($C164,'Miljövärden urval för publ'!$B$2:$H$490,MATCH(F$4,'Miljövärden urval för publ'!$B$2:$H$2,0),FALSE))</f>
        <v>14.9095</v>
      </c>
      <c r="G164" s="106">
        <f>IF(ISERROR(VLOOKUP($C164,'Miljövärden urval för publ'!$B$2:$H$490,MATCH(G$4,'Miljövärden urval för publ'!$B$2:$H$2,0),FALSE)),"",VLOOKUP($C164,'Miljövärden urval för publ'!$B$2:$H$490,MATCH(G$4,'Miljövärden urval för publ'!$B$2:$H$2,0),FALSE))</f>
        <v>1.79426E-2</v>
      </c>
    </row>
    <row r="165" spans="1:7" x14ac:dyDescent="0.25">
      <c r="A165" s="106">
        <v>162</v>
      </c>
      <c r="B165" s="106" t="str">
        <f>IF(ISERROR(INDEX('Miljövärden urval för publ'!$A$2:$AD$475,MATCH($A165,'Miljövärden urval för publ'!$U$2:$U$476,0),1)),"",INDEX('Miljövärden urval för publ'!$A$2:$AD$475,MATCH($A165,'Miljövärden urval för publ'!$U$2:$U$476,0),1))</f>
        <v>Mark Kraftvärme AB</v>
      </c>
      <c r="C165" s="106" t="str">
        <f>IF(ISERROR(INDEX('Miljövärden urval för publ'!$A$2:$AD$475,MATCH($A165,'Miljövärden urval för publ'!$U$2:$U$476,0),2)),"",INDEX('Miljövärden urval för publ'!$A$2:$AD$475,MATCH($A165,'Miljövärden urval för publ'!$U$2:$U$476,0),2))</f>
        <v>Hyssna</v>
      </c>
      <c r="D165" s="106">
        <f>IF(ISERROR(VLOOKUP($C165,'Miljövärden urval för publ'!$B$2:$H$490,MATCH(D$4,'Miljövärden urval för publ'!$B$2:$H$2,0),FALSE)),"",VLOOKUP($C165,'Miljövärden urval för publ'!$B$2:$H$490,MATCH(D$4,'Miljövärden urval för publ'!$B$2:$H$2,0),FALSE))</f>
        <v>0.142957</v>
      </c>
      <c r="E165" s="106">
        <f>IF(ISERROR(VLOOKUP($C165,'Miljövärden urval för publ'!$B$2:$H$490,MATCH(E$4,'Miljövärden urval för publ'!$B$2:$H$2,0),FALSE)),"",VLOOKUP($C165,'Miljövärden urval för publ'!$B$2:$H$490,MATCH(E$4,'Miljövärden urval för publ'!$B$2:$H$2,0),FALSE))</f>
        <v>9.9505400000000002</v>
      </c>
      <c r="F165" s="106">
        <f>IF(ISERROR(VLOOKUP($C165,'Miljövärden urval för publ'!$B$2:$H$490,MATCH(F$4,'Miljövärden urval för publ'!$B$2:$H$2,0),FALSE)),"",VLOOKUP($C165,'Miljövärden urval för publ'!$B$2:$H$490,MATCH(F$4,'Miljövärden urval för publ'!$B$2:$H$2,0),FALSE))</f>
        <v>15.6455</v>
      </c>
      <c r="G165" s="106">
        <f>IF(ISERROR(VLOOKUP($C165,'Miljövärden urval för publ'!$B$2:$H$490,MATCH(G$4,'Miljövärden urval för publ'!$B$2:$H$2,0),FALSE)),"",VLOOKUP($C165,'Miljövärden urval för publ'!$B$2:$H$490,MATCH(G$4,'Miljövärden urval för publ'!$B$2:$H$2,0),FALSE))</f>
        <v>9.1463399999999993E-3</v>
      </c>
    </row>
    <row r="166" spans="1:7" x14ac:dyDescent="0.25">
      <c r="A166" s="106">
        <v>163</v>
      </c>
      <c r="B166" s="106" t="str">
        <f>IF(ISERROR(INDEX('Miljövärden urval för publ'!$A$2:$AD$475,MATCH($A166,'Miljövärden urval för publ'!$U$2:$U$476,0),1)),"",INDEX('Miljövärden urval för publ'!$A$2:$AD$475,MATCH($A166,'Miljövärden urval för publ'!$U$2:$U$476,0),1))</f>
        <v>Melleruds kommun</v>
      </c>
      <c r="C166" s="106" t="str">
        <f>IF(ISERROR(INDEX('Miljövärden urval för publ'!$A$2:$AD$475,MATCH($A166,'Miljövärden urval för publ'!$U$2:$U$476,0),2)),"",INDEX('Miljövärden urval för publ'!$A$2:$AD$475,MATCH($A166,'Miljövärden urval för publ'!$U$2:$U$476,0),2))</f>
        <v>Mellerud</v>
      </c>
      <c r="D166" s="106">
        <f>IF(ISERROR(VLOOKUP($C166,'Miljövärden urval för publ'!$B$2:$H$490,MATCH(D$4,'Miljövärden urval för publ'!$B$2:$H$2,0),FALSE)),"",VLOOKUP($C166,'Miljövärden urval för publ'!$B$2:$H$490,MATCH(D$4,'Miljövärden urval för publ'!$B$2:$H$2,0),FALSE))</f>
        <v>0.239651</v>
      </c>
      <c r="E166" s="106">
        <f>IF(ISERROR(VLOOKUP($C166,'Miljövärden urval för publ'!$B$2:$H$490,MATCH(E$4,'Miljövärden urval för publ'!$B$2:$H$2,0),FALSE)),"",VLOOKUP($C166,'Miljövärden urval för publ'!$B$2:$H$490,MATCH(E$4,'Miljövärden urval för publ'!$B$2:$H$2,0),FALSE))</f>
        <v>45.206000000000003</v>
      </c>
      <c r="F166" s="106">
        <f>IF(ISERROR(VLOOKUP($C166,'Miljövärden urval för publ'!$B$2:$H$490,MATCH(F$4,'Miljövärden urval för publ'!$B$2:$H$2,0),FALSE)),"",VLOOKUP($C166,'Miljövärden urval för publ'!$B$2:$H$490,MATCH(F$4,'Miljövärden urval för publ'!$B$2:$H$2,0),FALSE))</f>
        <v>15.097300000000001</v>
      </c>
      <c r="G166" s="106">
        <f>IF(ISERROR(VLOOKUP($C166,'Miljövärden urval för publ'!$B$2:$H$490,MATCH(G$4,'Miljövärden urval för publ'!$B$2:$H$2,0),FALSE)),"",VLOOKUP($C166,'Miljövärden urval för publ'!$B$2:$H$490,MATCH(G$4,'Miljövärden urval för publ'!$B$2:$H$2,0),FALSE))</f>
        <v>5.6231900000000001E-2</v>
      </c>
    </row>
    <row r="167" spans="1:7" x14ac:dyDescent="0.25">
      <c r="A167" s="106">
        <v>164</v>
      </c>
      <c r="B167" s="106" t="str">
        <f>IF(ISERROR(INDEX('Miljövärden urval för publ'!$A$2:$AD$475,MATCH($A167,'Miljövärden urval för publ'!$U$2:$U$476,0),1)),"",INDEX('Miljövärden urval för publ'!$A$2:$AD$475,MATCH($A167,'Miljövärden urval för publ'!$U$2:$U$476,0),1))</f>
        <v>Mjölby-Svartådalen Energi AB</v>
      </c>
      <c r="C167" s="106" t="str">
        <f>IF(ISERROR(INDEX('Miljövärden urval för publ'!$A$2:$AD$475,MATCH($A167,'Miljövärden urval för publ'!$U$2:$U$476,0),2)),"",INDEX('Miljövärden urval för publ'!$A$2:$AD$475,MATCH($A167,'Miljövärden urval för publ'!$U$2:$U$476,0),2))</f>
        <v>Mjölby</v>
      </c>
      <c r="D167" s="106">
        <f>IF(ISERROR(VLOOKUP($C167,'Miljövärden urval för publ'!$B$2:$H$490,MATCH(D$4,'Miljövärden urval för publ'!$B$2:$H$2,0),FALSE)),"",VLOOKUP($C167,'Miljövärden urval för publ'!$B$2:$H$490,MATCH(D$4,'Miljövärden urval för publ'!$B$2:$H$2,0),FALSE))</f>
        <v>0.211419</v>
      </c>
      <c r="E167" s="106">
        <f>IF(ISERROR(VLOOKUP($C167,'Miljövärden urval för publ'!$B$2:$H$490,MATCH(E$4,'Miljövärden urval för publ'!$B$2:$H$2,0),FALSE)),"",VLOOKUP($C167,'Miljövärden urval för publ'!$B$2:$H$490,MATCH(E$4,'Miljövärden urval för publ'!$B$2:$H$2,0),FALSE))</f>
        <v>75.310900000000004</v>
      </c>
      <c r="F167" s="106">
        <f>IF(ISERROR(VLOOKUP($C167,'Miljövärden urval för publ'!$B$2:$H$490,MATCH(F$4,'Miljövärden urval för publ'!$B$2:$H$2,0),FALSE)),"",VLOOKUP($C167,'Miljövärden urval för publ'!$B$2:$H$490,MATCH(F$4,'Miljövärden urval för publ'!$B$2:$H$2,0),FALSE))</f>
        <v>8.5073899999999991</v>
      </c>
      <c r="G167" s="106">
        <f>IF(ISERROR(VLOOKUP($C167,'Miljövärden urval för publ'!$B$2:$H$490,MATCH(G$4,'Miljövärden urval för publ'!$B$2:$H$2,0),FALSE)),"",VLOOKUP($C167,'Miljövärden urval för publ'!$B$2:$H$490,MATCH(G$4,'Miljövärden urval för publ'!$B$2:$H$2,0),FALSE))</f>
        <v>6.1955099999999999E-2</v>
      </c>
    </row>
    <row r="168" spans="1:7" x14ac:dyDescent="0.25">
      <c r="A168" s="106">
        <v>165</v>
      </c>
      <c r="B168" s="106" t="str">
        <f>IF(ISERROR(INDEX('Miljövärden urval för publ'!$A$2:$AD$475,MATCH($A168,'Miljövärden urval för publ'!$U$2:$U$476,0),1)),"",INDEX('Miljövärden urval för publ'!$A$2:$AD$475,MATCH($A168,'Miljövärden urval för publ'!$U$2:$U$476,0),1))</f>
        <v>Mullsjö Energi &amp; Miljö AB</v>
      </c>
      <c r="C168" s="106" t="str">
        <f>IF(ISERROR(INDEX('Miljövärden urval för publ'!$A$2:$AD$475,MATCH($A168,'Miljövärden urval för publ'!$U$2:$U$476,0),2)),"",INDEX('Miljövärden urval för publ'!$A$2:$AD$475,MATCH($A168,'Miljövärden urval för publ'!$U$2:$U$476,0),2))</f>
        <v>Mullsjö</v>
      </c>
      <c r="D168" s="106">
        <f>IF(ISERROR(VLOOKUP($C168,'Miljövärden urval för publ'!$B$2:$H$490,MATCH(D$4,'Miljövärden urval för publ'!$B$2:$H$2,0),FALSE)),"",VLOOKUP($C168,'Miljövärden urval för publ'!$B$2:$H$490,MATCH(D$4,'Miljövärden urval för publ'!$B$2:$H$2,0),FALSE))</f>
        <v>0.119342</v>
      </c>
      <c r="E168" s="106">
        <f>IF(ISERROR(VLOOKUP($C168,'Miljövärden urval för publ'!$B$2:$H$490,MATCH(E$4,'Miljövärden urval för publ'!$B$2:$H$2,0),FALSE)),"",VLOOKUP($C168,'Miljövärden urval för publ'!$B$2:$H$490,MATCH(E$4,'Miljövärden urval för publ'!$B$2:$H$2,0),FALSE))</f>
        <v>17.527200000000001</v>
      </c>
      <c r="F168" s="106">
        <f>IF(ISERROR(VLOOKUP($C168,'Miljövärden urval för publ'!$B$2:$H$490,MATCH(F$4,'Miljövärden urval för publ'!$B$2:$H$2,0),FALSE)),"",VLOOKUP($C168,'Miljövärden urval för publ'!$B$2:$H$490,MATCH(F$4,'Miljövärden urval för publ'!$B$2:$H$2,0),FALSE))</f>
        <v>12.664999999999999</v>
      </c>
      <c r="G168" s="106">
        <f>IF(ISERROR(VLOOKUP($C168,'Miljövärden urval för publ'!$B$2:$H$490,MATCH(G$4,'Miljövärden urval för publ'!$B$2:$H$2,0),FALSE)),"",VLOOKUP($C168,'Miljövärden urval för publ'!$B$2:$H$490,MATCH(G$4,'Miljövärden urval för publ'!$B$2:$H$2,0),FALSE))</f>
        <v>5.9867499999999999E-3</v>
      </c>
    </row>
    <row r="169" spans="1:7" x14ac:dyDescent="0.25">
      <c r="A169" s="106">
        <v>166</v>
      </c>
      <c r="B169" s="106" t="str">
        <f>IF(ISERROR(INDEX('Miljövärden urval för publ'!$A$2:$AD$475,MATCH($A169,'Miljövärden urval för publ'!$U$2:$U$476,0),1)),"",INDEX('Miljövärden urval för publ'!$A$2:$AD$475,MATCH($A169,'Miljövärden urval för publ'!$U$2:$U$476,0),1))</f>
        <v>Mälarenergi AB</v>
      </c>
      <c r="C169" s="106" t="str">
        <f>IF(ISERROR(INDEX('Miljövärden urval för publ'!$A$2:$AD$475,MATCH($A169,'Miljövärden urval för publ'!$U$2:$U$476,0),2)),"",INDEX('Miljövärden urval för publ'!$A$2:$AD$475,MATCH($A169,'Miljövärden urval för publ'!$U$2:$U$476,0),2))</f>
        <v>Kungsör</v>
      </c>
      <c r="D169" s="106">
        <f>IF(ISERROR(VLOOKUP($C169,'Miljövärden urval för publ'!$B$2:$H$490,MATCH(D$4,'Miljövärden urval för publ'!$B$2:$H$2,0),FALSE)),"",VLOOKUP($C169,'Miljövärden urval för publ'!$B$2:$H$490,MATCH(D$4,'Miljövärden urval för publ'!$B$2:$H$2,0),FALSE))</f>
        <v>0.17877000000000001</v>
      </c>
      <c r="E169" s="106">
        <f>IF(ISERROR(VLOOKUP($C169,'Miljövärden urval för publ'!$B$2:$H$490,MATCH(E$4,'Miljövärden urval för publ'!$B$2:$H$2,0),FALSE)),"",VLOOKUP($C169,'Miljövärden urval för publ'!$B$2:$H$490,MATCH(E$4,'Miljövärden urval för publ'!$B$2:$H$2,0),FALSE))</f>
        <v>36.331099999999999</v>
      </c>
      <c r="F169" s="106">
        <f>IF(ISERROR(VLOOKUP($C169,'Miljövärden urval för publ'!$B$2:$H$490,MATCH(F$4,'Miljövärden urval för publ'!$B$2:$H$2,0),FALSE)),"",VLOOKUP($C169,'Miljövärden urval för publ'!$B$2:$H$490,MATCH(F$4,'Miljövärden urval för publ'!$B$2:$H$2,0),FALSE))</f>
        <v>9.5331600000000005</v>
      </c>
      <c r="G169" s="106">
        <f>IF(ISERROR(VLOOKUP($C169,'Miljövärden urval för publ'!$B$2:$H$490,MATCH(G$4,'Miljövärden urval för publ'!$B$2:$H$2,0),FALSE)),"",VLOOKUP($C169,'Miljövärden urval för publ'!$B$2:$H$490,MATCH(G$4,'Miljövärden urval för publ'!$B$2:$H$2,0),FALSE))</f>
        <v>2.3643999999999998E-2</v>
      </c>
    </row>
    <row r="170" spans="1:7" x14ac:dyDescent="0.25">
      <c r="A170" s="106">
        <v>167</v>
      </c>
      <c r="B170" s="106" t="str">
        <f>IF(ISERROR(INDEX('Miljövärden urval för publ'!$A$2:$AD$475,MATCH($A170,'Miljövärden urval för publ'!$U$2:$U$476,0),1)),"",INDEX('Miljövärden urval för publ'!$A$2:$AD$475,MATCH($A170,'Miljövärden urval för publ'!$U$2:$U$476,0),1))</f>
        <v>Mälarenergi AB</v>
      </c>
      <c r="C170" s="106" t="str">
        <f>IF(ISERROR(INDEX('Miljövärden urval för publ'!$A$2:$AD$475,MATCH($A170,'Miljövärden urval för publ'!$U$2:$U$476,0),2)),"",INDEX('Miljövärden urval för publ'!$A$2:$AD$475,MATCH($A170,'Miljövärden urval för publ'!$U$2:$U$476,0),2))</f>
        <v>Surahammar Mälarenergi</v>
      </c>
      <c r="D170" s="106">
        <f>IF(ISERROR(VLOOKUP($C170,'Miljövärden urval för publ'!$B$2:$H$490,MATCH(D$4,'Miljövärden urval för publ'!$B$2:$H$2,0),FALSE)),"",VLOOKUP($C170,'Miljövärden urval för publ'!$B$2:$H$490,MATCH(D$4,'Miljövärden urval för publ'!$B$2:$H$2,0),FALSE))</f>
        <v>0.64980199999999999</v>
      </c>
      <c r="E170" s="106">
        <f>IF(ISERROR(VLOOKUP($C170,'Miljövärden urval för publ'!$B$2:$H$490,MATCH(E$4,'Miljövärden urval för publ'!$B$2:$H$2,0),FALSE)),"",VLOOKUP($C170,'Miljövärden urval för publ'!$B$2:$H$490,MATCH(E$4,'Miljövärden urval för publ'!$B$2:$H$2,0),FALSE))</f>
        <v>235.93100000000001</v>
      </c>
      <c r="F170" s="106">
        <f>IF(ISERROR(VLOOKUP($C170,'Miljövärden urval för publ'!$B$2:$H$490,MATCH(F$4,'Miljövärden urval för publ'!$B$2:$H$2,0),FALSE)),"",VLOOKUP($C170,'Miljövärden urval för publ'!$B$2:$H$490,MATCH(F$4,'Miljövärden urval för publ'!$B$2:$H$2,0),FALSE))</f>
        <v>25.6389</v>
      </c>
      <c r="G170" s="106">
        <f>IF(ISERROR(VLOOKUP($C170,'Miljövärden urval för publ'!$B$2:$H$490,MATCH(G$4,'Miljövärden urval för publ'!$B$2:$H$2,0),FALSE)),"",VLOOKUP($C170,'Miljövärden urval för publ'!$B$2:$H$490,MATCH(G$4,'Miljövärden urval för publ'!$B$2:$H$2,0),FALSE))</f>
        <v>2.1765699999999999E-2</v>
      </c>
    </row>
    <row r="171" spans="1:7" x14ac:dyDescent="0.25">
      <c r="A171" s="106">
        <v>168</v>
      </c>
      <c r="B171" s="106" t="str">
        <f>IF(ISERROR(INDEX('Miljövärden urval för publ'!$A$2:$AD$475,MATCH($A171,'Miljövärden urval för publ'!$U$2:$U$476,0),1)),"",INDEX('Miljövärden urval för publ'!$A$2:$AD$475,MATCH($A171,'Miljövärden urval för publ'!$U$2:$U$476,0),1))</f>
        <v>Mälarenergi AB</v>
      </c>
      <c r="C171" s="106" t="str">
        <f>IF(ISERROR(INDEX('Miljövärden urval för publ'!$A$2:$AD$475,MATCH($A171,'Miljövärden urval för publ'!$U$2:$U$476,0),2)),"",INDEX('Miljövärden urval för publ'!$A$2:$AD$475,MATCH($A171,'Miljövärden urval för publ'!$U$2:$U$476,0),2))</f>
        <v>Västerås</v>
      </c>
      <c r="D171" s="106">
        <f>IF(ISERROR(VLOOKUP($C171,'Miljövärden urval för publ'!$B$2:$H$490,MATCH(D$4,'Miljövärden urval för publ'!$B$2:$H$2,0),FALSE)),"",VLOOKUP($C171,'Miljövärden urval för publ'!$B$2:$H$490,MATCH(D$4,'Miljövärden urval för publ'!$B$2:$H$2,0),FALSE))</f>
        <v>0.47559299999999999</v>
      </c>
      <c r="E171" s="106">
        <f>IF(ISERROR(VLOOKUP($C171,'Miljövärden urval för publ'!$B$2:$H$490,MATCH(E$4,'Miljövärden urval för publ'!$B$2:$H$2,0),FALSE)),"",VLOOKUP($C171,'Miljövärden urval för publ'!$B$2:$H$490,MATCH(E$4,'Miljövärden urval för publ'!$B$2:$H$2,0),FALSE))</f>
        <v>161.88800000000001</v>
      </c>
      <c r="F171" s="106">
        <f>IF(ISERROR(VLOOKUP($C171,'Miljövärden urval för publ'!$B$2:$H$490,MATCH(F$4,'Miljövärden urval för publ'!$B$2:$H$2,0),FALSE)),"",VLOOKUP($C171,'Miljövärden urval för publ'!$B$2:$H$490,MATCH(F$4,'Miljövärden urval för publ'!$B$2:$H$2,0),FALSE))</f>
        <v>12.504799999999999</v>
      </c>
      <c r="G171" s="106">
        <f>IF(ISERROR(VLOOKUP($C171,'Miljövärden urval för publ'!$B$2:$H$490,MATCH(G$4,'Miljövärden urval för publ'!$B$2:$H$2,0),FALSE)),"",VLOOKUP($C171,'Miljövärden urval för publ'!$B$2:$H$490,MATCH(G$4,'Miljövärden urval för publ'!$B$2:$H$2,0),FALSE))</f>
        <v>0.19966</v>
      </c>
    </row>
    <row r="172" spans="1:7" x14ac:dyDescent="0.25">
      <c r="A172" s="106">
        <v>169</v>
      </c>
      <c r="B172" s="106" t="str">
        <f>IF(ISERROR(INDEX('Miljövärden urval för publ'!$A$2:$AD$475,MATCH($A172,'Miljövärden urval för publ'!$U$2:$U$476,0),1)),"",INDEX('Miljövärden urval för publ'!$A$2:$AD$475,MATCH($A172,'Miljövärden urval för publ'!$U$2:$U$476,0),1))</f>
        <v>Mälarenergi AB</v>
      </c>
      <c r="C172" s="106" t="str">
        <f>IF(ISERROR(INDEX('Miljövärden urval för publ'!$A$2:$AD$475,MATCH($A172,'Miljövärden urval för publ'!$U$2:$U$476,0),2)),"",INDEX('Miljövärden urval för publ'!$A$2:$AD$475,MATCH($A172,'Miljövärden urval för publ'!$U$2:$U$476,0),2))</f>
        <v>Västerås Miljömärkt</v>
      </c>
      <c r="D172" s="106">
        <f>IF(ISERROR(VLOOKUP($C172,'Miljövärden urval för publ'!$B$2:$H$490,MATCH(D$4,'Miljövärden urval för publ'!$B$2:$H$2,0),FALSE)),"",VLOOKUP($C172,'Miljövärden urval för publ'!$B$2:$H$490,MATCH(D$4,'Miljövärden urval för publ'!$B$2:$H$2,0),FALSE))</f>
        <v>0.37994699999999998</v>
      </c>
      <c r="E172" s="106">
        <f>IF(ISERROR(VLOOKUP($C172,'Miljövärden urval för publ'!$B$2:$H$490,MATCH(E$4,'Miljövärden urval för publ'!$B$2:$H$2,0),FALSE)),"",VLOOKUP($C172,'Miljövärden urval för publ'!$B$2:$H$490,MATCH(E$4,'Miljövärden urval för publ'!$B$2:$H$2,0),FALSE))</f>
        <v>129.87700000000001</v>
      </c>
      <c r="F172" s="106">
        <f>IF(ISERROR(VLOOKUP($C172,'Miljövärden urval för publ'!$B$2:$H$490,MATCH(F$4,'Miljövärden urval för publ'!$B$2:$H$2,0),FALSE)),"",VLOOKUP($C172,'Miljövärden urval för publ'!$B$2:$H$490,MATCH(F$4,'Miljövärden urval för publ'!$B$2:$H$2,0),FALSE))</f>
        <v>10.981</v>
      </c>
      <c r="G172" s="106">
        <f>IF(ISERROR(VLOOKUP($C172,'Miljövärden urval för publ'!$B$2:$H$490,MATCH(G$4,'Miljövärden urval för publ'!$B$2:$H$2,0),FALSE)),"",VLOOKUP($C172,'Miljövärden urval för publ'!$B$2:$H$490,MATCH(G$4,'Miljövärden urval för publ'!$B$2:$H$2,0),FALSE))</f>
        <v>0.13941899999999999</v>
      </c>
    </row>
    <row r="173" spans="1:7" x14ac:dyDescent="0.25">
      <c r="A173" s="106">
        <v>170</v>
      </c>
      <c r="B173" s="106" t="str">
        <f>IF(ISERROR(INDEX('Miljövärden urval för publ'!$A$2:$AD$475,MATCH($A173,'Miljövärden urval för publ'!$U$2:$U$476,0),1)),"",INDEX('Miljövärden urval för publ'!$A$2:$AD$475,MATCH($A173,'Miljövärden urval för publ'!$U$2:$U$476,0),1))</f>
        <v>Mölndal Energi AB</v>
      </c>
      <c r="C173" s="106" t="str">
        <f>IF(ISERROR(INDEX('Miljövärden urval för publ'!$A$2:$AD$475,MATCH($A173,'Miljövärden urval för publ'!$U$2:$U$476,0),2)),"",INDEX('Miljövärden urval för publ'!$A$2:$AD$475,MATCH($A173,'Miljövärden urval för publ'!$U$2:$U$476,0),2))</f>
        <v>Mölndal</v>
      </c>
      <c r="D173" s="106">
        <f>IF(ISERROR(VLOOKUP($C173,'Miljövärden urval för publ'!$B$2:$H$490,MATCH(D$4,'Miljövärden urval för publ'!$B$2:$H$2,0),FALSE)),"",VLOOKUP($C173,'Miljövärden urval för publ'!$B$2:$H$490,MATCH(D$4,'Miljövärden urval för publ'!$B$2:$H$2,0),FALSE))</f>
        <v>0.131437</v>
      </c>
      <c r="E173" s="106">
        <f>IF(ISERROR(VLOOKUP($C173,'Miljövärden urval för publ'!$B$2:$H$490,MATCH(E$4,'Miljövärden urval för publ'!$B$2:$H$2,0),FALSE)),"",VLOOKUP($C173,'Miljövärden urval för publ'!$B$2:$H$490,MATCH(E$4,'Miljövärden urval för publ'!$B$2:$H$2,0),FALSE))</f>
        <v>45.948799999999999</v>
      </c>
      <c r="F173" s="106">
        <f>IF(ISERROR(VLOOKUP($C173,'Miljövärden urval för publ'!$B$2:$H$490,MATCH(F$4,'Miljövärden urval för publ'!$B$2:$H$2,0),FALSE)),"",VLOOKUP($C173,'Miljövärden urval för publ'!$B$2:$H$490,MATCH(F$4,'Miljövärden urval för publ'!$B$2:$H$2,0),FALSE))</f>
        <v>7.5741899999999998</v>
      </c>
      <c r="G173" s="106">
        <f>IF(ISERROR(VLOOKUP($C173,'Miljövärden urval för publ'!$B$2:$H$490,MATCH(G$4,'Miljövärden urval för publ'!$B$2:$H$2,0),FALSE)),"",VLOOKUP($C173,'Miljövärden urval för publ'!$B$2:$H$490,MATCH(G$4,'Miljövärden urval för publ'!$B$2:$H$2,0),FALSE))</f>
        <v>4.4913000000000002E-3</v>
      </c>
    </row>
    <row r="174" spans="1:7" x14ac:dyDescent="0.25">
      <c r="A174" s="106">
        <v>171</v>
      </c>
      <c r="B174" s="106" t="str">
        <f>IF(ISERROR(INDEX('Miljövärden urval för publ'!$A$2:$AD$475,MATCH($A174,'Miljövärden urval för publ'!$U$2:$U$476,0),1)),"",INDEX('Miljövärden urval för publ'!$A$2:$AD$475,MATCH($A174,'Miljövärden urval för publ'!$U$2:$U$476,0),1))</f>
        <v>Mölndal Energi AB</v>
      </c>
      <c r="C174" s="106" t="str">
        <f>IF(ISERROR(INDEX('Miljövärden urval för publ'!$A$2:$AD$475,MATCH($A174,'Miljövärden urval för publ'!$U$2:$U$476,0),2)),"",INDEX('Miljövärden urval för publ'!$A$2:$AD$475,MATCH($A174,'Miljövärden urval för publ'!$U$2:$U$476,0),2))</f>
        <v>Mölndal Bra Miljöval</v>
      </c>
      <c r="D174" s="106">
        <f>IF(ISERROR(VLOOKUP($C174,'Miljövärden urval för publ'!$B$2:$H$490,MATCH(D$4,'Miljövärden urval för publ'!$B$2:$H$2,0),FALSE)),"",VLOOKUP($C174,'Miljövärden urval för publ'!$B$2:$H$490,MATCH(D$4,'Miljövärden urval för publ'!$B$2:$H$2,0),FALSE))</f>
        <v>2.76227E-2</v>
      </c>
      <c r="E174" s="106">
        <f>IF(ISERROR(VLOOKUP($C174,'Miljövärden urval för publ'!$B$2:$H$490,MATCH(E$4,'Miljövärden urval för publ'!$B$2:$H$2,0),FALSE)),"",VLOOKUP($C174,'Miljövärden urval för publ'!$B$2:$H$490,MATCH(E$4,'Miljövärden urval för publ'!$B$2:$H$2,0),FALSE))</f>
        <v>7.8643000000000001</v>
      </c>
      <c r="F174" s="106">
        <f>IF(ISERROR(VLOOKUP($C174,'Miljövärden urval för publ'!$B$2:$H$490,MATCH(F$4,'Miljövärden urval för publ'!$B$2:$H$2,0),FALSE)),"",VLOOKUP($C174,'Miljövärden urval för publ'!$B$2:$H$490,MATCH(F$4,'Miljövärden urval för publ'!$B$2:$H$2,0),FALSE))</f>
        <v>4.2291600000000003</v>
      </c>
      <c r="G174" s="106">
        <f>IF(ISERROR(VLOOKUP($C174,'Miljövärden urval för publ'!$B$2:$H$490,MATCH(G$4,'Miljövärden urval för publ'!$B$2:$H$2,0),FALSE)),"",VLOOKUP($C174,'Miljövärden urval för publ'!$B$2:$H$490,MATCH(G$4,'Miljövärden urval för publ'!$B$2:$H$2,0),FALSE))</f>
        <v>0</v>
      </c>
    </row>
    <row r="175" spans="1:7" x14ac:dyDescent="0.25">
      <c r="A175" s="106">
        <v>172</v>
      </c>
      <c r="B175" s="106" t="str">
        <f>IF(ISERROR(INDEX('Miljövärden urval för publ'!$A$2:$AD$475,MATCH($A175,'Miljövärden urval för publ'!$U$2:$U$476,0),1)),"",INDEX('Miljövärden urval för publ'!$A$2:$AD$475,MATCH($A175,'Miljövärden urval för publ'!$U$2:$U$476,0),1))</f>
        <v>Norrenergi AB</v>
      </c>
      <c r="C175" s="106" t="str">
        <f>IF(ISERROR(INDEX('Miljövärden urval för publ'!$A$2:$AD$475,MATCH($A175,'Miljövärden urval för publ'!$U$2:$U$476,0),2)),"",INDEX('Miljövärden urval för publ'!$A$2:$AD$475,MATCH($A175,'Miljövärden urval för publ'!$U$2:$U$476,0),2))</f>
        <v>Sundbyberg-Solna</v>
      </c>
      <c r="D175" s="106">
        <f>IF(ISERROR(VLOOKUP($C175,'Miljövärden urval för publ'!$B$2:$H$490,MATCH(D$4,'Miljövärden urval för publ'!$B$2:$H$2,0),FALSE)),"",VLOOKUP($C175,'Miljövärden urval för publ'!$B$2:$H$490,MATCH(D$4,'Miljövärden urval för publ'!$B$2:$H$2,0),FALSE))</f>
        <v>0.31456699999999999</v>
      </c>
      <c r="E175" s="106">
        <f>IF(ISERROR(VLOOKUP($C175,'Miljövärden urval för publ'!$B$2:$H$490,MATCH(E$4,'Miljövärden urval för publ'!$B$2:$H$2,0),FALSE)),"",VLOOKUP($C175,'Miljövärden urval för publ'!$B$2:$H$490,MATCH(E$4,'Miljövärden urval för publ'!$B$2:$H$2,0),FALSE))</f>
        <v>4.6563100000000004</v>
      </c>
      <c r="F175" s="106">
        <f>IF(ISERROR(VLOOKUP($C175,'Miljövärden urval för publ'!$B$2:$H$490,MATCH(F$4,'Miljövärden urval för publ'!$B$2:$H$2,0),FALSE)),"",VLOOKUP($C175,'Miljövärden urval för publ'!$B$2:$H$490,MATCH(F$4,'Miljövärden urval för publ'!$B$2:$H$2,0),FALSE))</f>
        <v>4.37296</v>
      </c>
      <c r="G175" s="106">
        <f>IF(ISERROR(VLOOKUP($C175,'Miljövärden urval för publ'!$B$2:$H$490,MATCH(G$4,'Miljövärden urval för publ'!$B$2:$H$2,0),FALSE)),"",VLOOKUP($C175,'Miljövärden urval för publ'!$B$2:$H$490,MATCH(G$4,'Miljövärden urval för publ'!$B$2:$H$2,0),FALSE))</f>
        <v>8.02603E-3</v>
      </c>
    </row>
    <row r="176" spans="1:7" x14ac:dyDescent="0.25">
      <c r="A176" s="106">
        <v>173</v>
      </c>
      <c r="B176" s="106" t="str">
        <f>IF(ISERROR(INDEX('Miljövärden urval för publ'!$A$2:$AD$475,MATCH($A176,'Miljövärden urval för publ'!$U$2:$U$476,0),1)),"",INDEX('Miljövärden urval för publ'!$A$2:$AD$475,MATCH($A176,'Miljövärden urval för publ'!$U$2:$U$476,0),1))</f>
        <v>Norrtälje Energi AB</v>
      </c>
      <c r="C176" s="106" t="str">
        <f>IF(ISERROR(INDEX('Miljövärden urval för publ'!$A$2:$AD$475,MATCH($A176,'Miljövärden urval för publ'!$U$2:$U$476,0),2)),"",INDEX('Miljövärden urval för publ'!$A$2:$AD$475,MATCH($A176,'Miljövärden urval för publ'!$U$2:$U$476,0),2))</f>
        <v>Hallstavik</v>
      </c>
      <c r="D176" s="106">
        <f>IF(ISERROR(VLOOKUP($C176,'Miljövärden urval för publ'!$B$2:$H$490,MATCH(D$4,'Miljövärden urval för publ'!$B$2:$H$2,0),FALSE)),"",VLOOKUP($C176,'Miljövärden urval för publ'!$B$2:$H$490,MATCH(D$4,'Miljövärden urval för publ'!$B$2:$H$2,0),FALSE))</f>
        <v>8.1451400000000004E-3</v>
      </c>
      <c r="E176" s="106">
        <f>IF(ISERROR(VLOOKUP($C176,'Miljövärden urval för publ'!$B$2:$H$490,MATCH(E$4,'Miljövärden urval för publ'!$B$2:$H$2,0),FALSE)),"",VLOOKUP($C176,'Miljövärden urval för publ'!$B$2:$H$490,MATCH(E$4,'Miljövärden urval för publ'!$B$2:$H$2,0),FALSE))</f>
        <v>1.6768799999999999</v>
      </c>
      <c r="F176" s="106">
        <f>IF(ISERROR(VLOOKUP($C176,'Miljövärden urval för publ'!$B$2:$H$490,MATCH(F$4,'Miljövärden urval för publ'!$B$2:$H$2,0),FALSE)),"",VLOOKUP($C176,'Miljövärden urval för publ'!$B$2:$H$490,MATCH(F$4,'Miljövärden urval för publ'!$B$2:$H$2,0),FALSE))</f>
        <v>4.2957799999999999E-3</v>
      </c>
      <c r="G176" s="106">
        <f>IF(ISERROR(VLOOKUP($C176,'Miljövärden urval för publ'!$B$2:$H$490,MATCH(G$4,'Miljövärden urval för publ'!$B$2:$H$2,0),FALSE)),"",VLOOKUP($C176,'Miljövärden urval för publ'!$B$2:$H$490,MATCH(G$4,'Miljövärden urval för publ'!$B$2:$H$2,0),FALSE))</f>
        <v>1.84034E-3</v>
      </c>
    </row>
    <row r="177" spans="1:7" x14ac:dyDescent="0.25">
      <c r="A177" s="106">
        <v>174</v>
      </c>
      <c r="B177" s="106" t="str">
        <f>IF(ISERROR(INDEX('Miljövärden urval för publ'!$A$2:$AD$475,MATCH($A177,'Miljövärden urval för publ'!$U$2:$U$476,0),1)),"",INDEX('Miljövärden urval för publ'!$A$2:$AD$475,MATCH($A177,'Miljövärden urval för publ'!$U$2:$U$476,0),1))</f>
        <v>Norrtälje Energi AB</v>
      </c>
      <c r="C177" s="106" t="str">
        <f>IF(ISERROR(INDEX('Miljövärden urval för publ'!$A$2:$AD$475,MATCH($A177,'Miljövärden urval för publ'!$U$2:$U$476,0),2)),"",INDEX('Miljövärden urval för publ'!$A$2:$AD$475,MATCH($A177,'Miljövärden urval för publ'!$U$2:$U$476,0),2))</f>
        <v>Norrtälje</v>
      </c>
      <c r="D177" s="106">
        <f>IF(ISERROR(VLOOKUP($C177,'Miljövärden urval för publ'!$B$2:$H$490,MATCH(D$4,'Miljövärden urval för publ'!$B$2:$H$2,0),FALSE)),"",VLOOKUP($C177,'Miljövärden urval för publ'!$B$2:$H$490,MATCH(D$4,'Miljövärden urval för publ'!$B$2:$H$2,0),FALSE))</f>
        <v>0.118107</v>
      </c>
      <c r="E177" s="106">
        <f>IF(ISERROR(VLOOKUP($C177,'Miljövärden urval för publ'!$B$2:$H$490,MATCH(E$4,'Miljövärden urval för publ'!$B$2:$H$2,0),FALSE)),"",VLOOKUP($C177,'Miljövärden urval för publ'!$B$2:$H$490,MATCH(E$4,'Miljövärden urval för publ'!$B$2:$H$2,0),FALSE))</f>
        <v>26.7559</v>
      </c>
      <c r="F177" s="106">
        <f>IF(ISERROR(VLOOKUP($C177,'Miljövärden urval för publ'!$B$2:$H$490,MATCH(F$4,'Miljövärden urval för publ'!$B$2:$H$2,0),FALSE)),"",VLOOKUP($C177,'Miljövärden urval för publ'!$B$2:$H$490,MATCH(F$4,'Miljövärden urval för publ'!$B$2:$H$2,0),FALSE))</f>
        <v>6.2835799999999997</v>
      </c>
      <c r="G177" s="106">
        <f>IF(ISERROR(VLOOKUP($C177,'Miljövärden urval för publ'!$B$2:$H$490,MATCH(G$4,'Miljövärden urval för publ'!$B$2:$H$2,0),FALSE)),"",VLOOKUP($C177,'Miljövärden urval för publ'!$B$2:$H$490,MATCH(G$4,'Miljövärden urval för publ'!$B$2:$H$2,0),FALSE))</f>
        <v>1.85226E-2</v>
      </c>
    </row>
    <row r="178" spans="1:7" x14ac:dyDescent="0.25">
      <c r="A178" s="106">
        <v>175</v>
      </c>
      <c r="B178" s="106" t="str">
        <f>IF(ISERROR(INDEX('Miljövärden urval för publ'!$A$2:$AD$475,MATCH($A178,'Miljövärden urval för publ'!$U$2:$U$476,0),1)),"",INDEX('Miljövärden urval för publ'!$A$2:$AD$475,MATCH($A178,'Miljövärden urval för publ'!$U$2:$U$476,0),1))</f>
        <v>Norrtälje Energi AB</v>
      </c>
      <c r="C178" s="106" t="str">
        <f>IF(ISERROR(INDEX('Miljövärden urval för publ'!$A$2:$AD$475,MATCH($A178,'Miljövärden urval för publ'!$U$2:$U$476,0),2)),"",INDEX('Miljövärden urval för publ'!$A$2:$AD$475,MATCH($A178,'Miljövärden urval för publ'!$U$2:$U$476,0),2))</f>
        <v>Rimbo</v>
      </c>
      <c r="D178" s="106">
        <f>IF(ISERROR(VLOOKUP($C178,'Miljövärden urval för publ'!$B$2:$H$490,MATCH(D$4,'Miljövärden urval för publ'!$B$2:$H$2,0),FALSE)),"",VLOOKUP($C178,'Miljövärden urval för publ'!$B$2:$H$490,MATCH(D$4,'Miljövärden urval för publ'!$B$2:$H$2,0),FALSE))</f>
        <v>0.28369499999999997</v>
      </c>
      <c r="E178" s="106">
        <f>IF(ISERROR(VLOOKUP($C178,'Miljövärden urval för publ'!$B$2:$H$490,MATCH(E$4,'Miljövärden urval för publ'!$B$2:$H$2,0),FALSE)),"",VLOOKUP($C178,'Miljövärden urval för publ'!$B$2:$H$490,MATCH(E$4,'Miljövärden urval för publ'!$B$2:$H$2,0),FALSE))</f>
        <v>63.750399999999999</v>
      </c>
      <c r="F178" s="106">
        <f>IF(ISERROR(VLOOKUP($C178,'Miljövärden urval för publ'!$B$2:$H$490,MATCH(F$4,'Miljövärden urval för publ'!$B$2:$H$2,0),FALSE)),"",VLOOKUP($C178,'Miljövärden urval för publ'!$B$2:$H$490,MATCH(F$4,'Miljövärden urval för publ'!$B$2:$H$2,0),FALSE))</f>
        <v>9.4823799999999991</v>
      </c>
      <c r="G178" s="106">
        <f>IF(ISERROR(VLOOKUP($C178,'Miljövärden urval för publ'!$B$2:$H$490,MATCH(G$4,'Miljövärden urval för publ'!$B$2:$H$2,0),FALSE)),"",VLOOKUP($C178,'Miljövärden urval för publ'!$B$2:$H$490,MATCH(G$4,'Miljövärden urval för publ'!$B$2:$H$2,0),FALSE))</f>
        <v>6.2579499999999996E-2</v>
      </c>
    </row>
    <row r="179" spans="1:7" x14ac:dyDescent="0.25">
      <c r="A179" s="106">
        <v>176</v>
      </c>
      <c r="B179" s="106" t="str">
        <f>IF(ISERROR(INDEX('Miljövärden urval för publ'!$A$2:$AD$475,MATCH($A179,'Miljövärden urval för publ'!$U$2:$U$476,0),1)),"",INDEX('Miljövärden urval för publ'!$A$2:$AD$475,MATCH($A179,'Miljövärden urval för publ'!$U$2:$U$476,0),1))</f>
        <v>Nybro Energi AB</v>
      </c>
      <c r="C179" s="106" t="str">
        <f>IF(ISERROR(INDEX('Miljövärden urval för publ'!$A$2:$AD$475,MATCH($A179,'Miljövärden urval för publ'!$U$2:$U$476,0),2)),"",INDEX('Miljövärden urval för publ'!$A$2:$AD$475,MATCH($A179,'Miljövärden urval för publ'!$U$2:$U$476,0),2))</f>
        <v>Nybro</v>
      </c>
      <c r="D179" s="106">
        <f>IF(ISERROR(VLOOKUP($C179,'Miljövärden urval för publ'!$B$2:$H$490,MATCH(D$4,'Miljövärden urval för publ'!$B$2:$H$2,0),FALSE)),"",VLOOKUP($C179,'Miljövärden urval för publ'!$B$2:$H$490,MATCH(D$4,'Miljövärden urval för publ'!$B$2:$H$2,0),FALSE))</f>
        <v>0.11862499999999999</v>
      </c>
      <c r="E179" s="106">
        <f>IF(ISERROR(VLOOKUP($C179,'Miljövärden urval för publ'!$B$2:$H$490,MATCH(E$4,'Miljövärden urval för publ'!$B$2:$H$2,0),FALSE)),"",VLOOKUP($C179,'Miljövärden urval för publ'!$B$2:$H$490,MATCH(E$4,'Miljövärden urval för publ'!$B$2:$H$2,0),FALSE))</f>
        <v>28.211200000000002</v>
      </c>
      <c r="F179" s="106">
        <f>IF(ISERROR(VLOOKUP($C179,'Miljövärden urval för publ'!$B$2:$H$490,MATCH(F$4,'Miljövärden urval för publ'!$B$2:$H$2,0),FALSE)),"",VLOOKUP($C179,'Miljövärden urval för publ'!$B$2:$H$490,MATCH(F$4,'Miljövärden urval för publ'!$B$2:$H$2,0),FALSE))</f>
        <v>8.5072500000000009</v>
      </c>
      <c r="G179" s="106">
        <f>IF(ISERROR(VLOOKUP($C179,'Miljövärden urval för publ'!$B$2:$H$490,MATCH(G$4,'Miljövärden urval för publ'!$B$2:$H$2,0),FALSE)),"",VLOOKUP($C179,'Miljövärden urval för publ'!$B$2:$H$490,MATCH(G$4,'Miljövärden urval för publ'!$B$2:$H$2,0),FALSE))</f>
        <v>2.3841999999999999E-2</v>
      </c>
    </row>
    <row r="180" spans="1:7" x14ac:dyDescent="0.25">
      <c r="A180" s="106">
        <v>177</v>
      </c>
      <c r="B180" s="106" t="str">
        <f>IF(ISERROR(INDEX('Miljövärden urval för publ'!$A$2:$AD$475,MATCH($A180,'Miljövärden urval för publ'!$U$2:$U$476,0),1)),"",INDEX('Miljövärden urval för publ'!$A$2:$AD$475,MATCH($A180,'Miljövärden urval för publ'!$U$2:$U$476,0),1))</f>
        <v>Nässjö Affärsverk AB</v>
      </c>
      <c r="C180" s="106" t="str">
        <f>IF(ISERROR(INDEX('Miljövärden urval för publ'!$A$2:$AD$475,MATCH($A180,'Miljövärden urval för publ'!$U$2:$U$476,0),2)),"",INDEX('Miljövärden urval för publ'!$A$2:$AD$475,MATCH($A180,'Miljövärden urval för publ'!$U$2:$U$476,0),2))</f>
        <v>Anneberg</v>
      </c>
      <c r="D180" s="106">
        <f>IF(ISERROR(VLOOKUP($C180,'Miljövärden urval för publ'!$B$2:$H$490,MATCH(D$4,'Miljövärden urval för publ'!$B$2:$H$2,0),FALSE)),"",VLOOKUP($C180,'Miljövärden urval för publ'!$B$2:$H$490,MATCH(D$4,'Miljövärden urval för publ'!$B$2:$H$2,0),FALSE))</f>
        <v>0.20763400000000001</v>
      </c>
      <c r="E180" s="106">
        <f>IF(ISERROR(VLOOKUP($C180,'Miljövärden urval för publ'!$B$2:$H$490,MATCH(E$4,'Miljövärden urval för publ'!$B$2:$H$2,0),FALSE)),"",VLOOKUP($C180,'Miljövärden urval för publ'!$B$2:$H$490,MATCH(E$4,'Miljövärden urval för publ'!$B$2:$H$2,0),FALSE))</f>
        <v>13.347899999999999</v>
      </c>
      <c r="F180" s="106">
        <f>IF(ISERROR(VLOOKUP($C180,'Miljövärden urval för publ'!$B$2:$H$490,MATCH(F$4,'Miljövärden urval för publ'!$B$2:$H$2,0),FALSE)),"",VLOOKUP($C180,'Miljövärden urval för publ'!$B$2:$H$490,MATCH(F$4,'Miljövärden urval för publ'!$B$2:$H$2,0),FALSE))</f>
        <v>17.027100000000001</v>
      </c>
      <c r="G180" s="106">
        <f>IF(ISERROR(VLOOKUP($C180,'Miljövärden urval för publ'!$B$2:$H$490,MATCH(G$4,'Miljövärden urval för publ'!$B$2:$H$2,0),FALSE)),"",VLOOKUP($C180,'Miljövärden urval för publ'!$B$2:$H$490,MATCH(G$4,'Miljövärden urval för publ'!$B$2:$H$2,0),FALSE))</f>
        <v>1.6778499999999998E-2</v>
      </c>
    </row>
    <row r="181" spans="1:7" x14ac:dyDescent="0.25">
      <c r="A181" s="106">
        <v>178</v>
      </c>
      <c r="B181" s="106" t="str">
        <f>IF(ISERROR(INDEX('Miljövärden urval för publ'!$A$2:$AD$475,MATCH($A181,'Miljövärden urval för publ'!$U$2:$U$476,0),1)),"",INDEX('Miljövärden urval för publ'!$A$2:$AD$475,MATCH($A181,'Miljövärden urval för publ'!$U$2:$U$476,0),1))</f>
        <v>Nässjö Affärsverk AB</v>
      </c>
      <c r="C181" s="106" t="str">
        <f>IF(ISERROR(INDEX('Miljövärden urval för publ'!$A$2:$AD$475,MATCH($A181,'Miljövärden urval för publ'!$U$2:$U$476,0),2)),"",INDEX('Miljövärden urval för publ'!$A$2:$AD$475,MATCH($A181,'Miljövärden urval för publ'!$U$2:$U$476,0),2))</f>
        <v>Bodafors</v>
      </c>
      <c r="D181" s="106">
        <f>IF(ISERROR(VLOOKUP($C181,'Miljövärden urval för publ'!$B$2:$H$490,MATCH(D$4,'Miljövärden urval för publ'!$B$2:$H$2,0),FALSE)),"",VLOOKUP($C181,'Miljövärden urval för publ'!$B$2:$H$490,MATCH(D$4,'Miljövärden urval för publ'!$B$2:$H$2,0),FALSE))</f>
        <v>0.21174200000000001</v>
      </c>
      <c r="E181" s="106">
        <f>IF(ISERROR(VLOOKUP($C181,'Miljövärden urval för publ'!$B$2:$H$490,MATCH(E$4,'Miljövärden urval för publ'!$B$2:$H$2,0),FALSE)),"",VLOOKUP($C181,'Miljövärden urval för publ'!$B$2:$H$490,MATCH(E$4,'Miljövärden urval för publ'!$B$2:$H$2,0),FALSE))</f>
        <v>39.998100000000001</v>
      </c>
      <c r="F181" s="106">
        <f>IF(ISERROR(VLOOKUP($C181,'Miljövärden urval för publ'!$B$2:$H$490,MATCH(F$4,'Miljövärden urval för publ'!$B$2:$H$2,0),FALSE)),"",VLOOKUP($C181,'Miljövärden urval för publ'!$B$2:$H$490,MATCH(F$4,'Miljövärden urval för publ'!$B$2:$H$2,0),FALSE))</f>
        <v>10.666700000000001</v>
      </c>
      <c r="G181" s="106">
        <f>IF(ISERROR(VLOOKUP($C181,'Miljövärden urval för publ'!$B$2:$H$490,MATCH(G$4,'Miljövärden urval för publ'!$B$2:$H$2,0),FALSE)),"",VLOOKUP($C181,'Miljövärden urval för publ'!$B$2:$H$490,MATCH(G$4,'Miljövärden urval för publ'!$B$2:$H$2,0),FALSE))</f>
        <v>7.4909000000000003E-2</v>
      </c>
    </row>
    <row r="182" spans="1:7" x14ac:dyDescent="0.25">
      <c r="A182" s="106">
        <v>179</v>
      </c>
      <c r="B182" s="106" t="str">
        <f>IF(ISERROR(INDEX('Miljövärden urval för publ'!$A$2:$AD$475,MATCH($A182,'Miljövärden urval för publ'!$U$2:$U$476,0),1)),"",INDEX('Miljövärden urval för publ'!$A$2:$AD$475,MATCH($A182,'Miljövärden urval för publ'!$U$2:$U$476,0),1))</f>
        <v>Nässjö Affärsverk AB</v>
      </c>
      <c r="C182" s="106" t="str">
        <f>IF(ISERROR(INDEX('Miljövärden urval för publ'!$A$2:$AD$475,MATCH($A182,'Miljövärden urval för publ'!$U$2:$U$476,0),2)),"",INDEX('Miljövärden urval för publ'!$A$2:$AD$475,MATCH($A182,'Miljövärden urval för publ'!$U$2:$U$476,0),2))</f>
        <v>Nässjö</v>
      </c>
      <c r="D182" s="106">
        <f>IF(ISERROR(VLOOKUP($C182,'Miljövärden urval för publ'!$B$2:$H$490,MATCH(D$4,'Miljövärden urval för publ'!$B$2:$H$2,0),FALSE)),"",VLOOKUP($C182,'Miljövärden urval för publ'!$B$2:$H$490,MATCH(D$4,'Miljövärden urval för publ'!$B$2:$H$2,0),FALSE))</f>
        <v>0.10459</v>
      </c>
      <c r="E182" s="106">
        <f>IF(ISERROR(VLOOKUP($C182,'Miljövärden urval för publ'!$B$2:$H$490,MATCH(E$4,'Miljövärden urval för publ'!$B$2:$H$2,0),FALSE)),"",VLOOKUP($C182,'Miljövärden urval för publ'!$B$2:$H$490,MATCH(E$4,'Miljövärden urval för publ'!$B$2:$H$2,0),FALSE))</f>
        <v>11.4359</v>
      </c>
      <c r="F182" s="106">
        <f>IF(ISERROR(VLOOKUP($C182,'Miljövärden urval för publ'!$B$2:$H$490,MATCH(F$4,'Miljövärden urval för publ'!$B$2:$H$2,0),FALSE)),"",VLOOKUP($C182,'Miljövärden urval för publ'!$B$2:$H$490,MATCH(F$4,'Miljövärden urval för publ'!$B$2:$H$2,0),FALSE))</f>
        <v>6.1388499999999997</v>
      </c>
      <c r="G182" s="106">
        <f>IF(ISERROR(VLOOKUP($C182,'Miljövärden urval för publ'!$B$2:$H$490,MATCH(G$4,'Miljövärden urval för publ'!$B$2:$H$2,0),FALSE)),"",VLOOKUP($C182,'Miljövärden urval för publ'!$B$2:$H$490,MATCH(G$4,'Miljövärden urval för publ'!$B$2:$H$2,0),FALSE))</f>
        <v>1.29298E-2</v>
      </c>
    </row>
    <row r="183" spans="1:7" x14ac:dyDescent="0.25">
      <c r="A183" s="106">
        <v>180</v>
      </c>
      <c r="B183" s="106" t="str">
        <f>IF(ISERROR(INDEX('Miljövärden urval för publ'!$A$2:$AD$475,MATCH($A183,'Miljövärden urval för publ'!$U$2:$U$476,0),1)),"",INDEX('Miljövärden urval för publ'!$A$2:$AD$475,MATCH($A183,'Miljövärden urval för publ'!$U$2:$U$476,0),1))</f>
        <v>Olofströms Kraft AB</v>
      </c>
      <c r="C183" s="106" t="str">
        <f>IF(ISERROR(INDEX('Miljövärden urval för publ'!$A$2:$AD$475,MATCH($A183,'Miljövärden urval för publ'!$U$2:$U$476,0),2)),"",INDEX('Miljövärden urval för publ'!$A$2:$AD$475,MATCH($A183,'Miljövärden urval för publ'!$U$2:$U$476,0),2))</f>
        <v>Olofström</v>
      </c>
      <c r="D183" s="106">
        <f>IF(ISERROR(VLOOKUP($C183,'Miljövärden urval för publ'!$B$2:$H$490,MATCH(D$4,'Miljövärden urval för publ'!$B$2:$H$2,0),FALSE)),"",VLOOKUP($C183,'Miljövärden urval för publ'!$B$2:$H$490,MATCH(D$4,'Miljövärden urval för publ'!$B$2:$H$2,0),FALSE))</f>
        <v>0.148537</v>
      </c>
      <c r="E183" s="106">
        <f>IF(ISERROR(VLOOKUP($C183,'Miljövärden urval för publ'!$B$2:$H$490,MATCH(E$4,'Miljövärden urval för publ'!$B$2:$H$2,0),FALSE)),"",VLOOKUP($C183,'Miljövärden urval för publ'!$B$2:$H$490,MATCH(E$4,'Miljövärden urval för publ'!$B$2:$H$2,0),FALSE))</f>
        <v>36.045900000000003</v>
      </c>
      <c r="F183" s="106">
        <f>IF(ISERROR(VLOOKUP($C183,'Miljövärden urval för publ'!$B$2:$H$490,MATCH(F$4,'Miljövärden urval för publ'!$B$2:$H$2,0),FALSE)),"",VLOOKUP($C183,'Miljövärden urval för publ'!$B$2:$H$490,MATCH(F$4,'Miljövärden urval för publ'!$B$2:$H$2,0),FALSE))</f>
        <v>9.6069800000000001</v>
      </c>
      <c r="G183" s="106">
        <f>IF(ISERROR(VLOOKUP($C183,'Miljövärden urval för publ'!$B$2:$H$490,MATCH(G$4,'Miljövärden urval för publ'!$B$2:$H$2,0),FALSE)),"",VLOOKUP($C183,'Miljövärden urval för publ'!$B$2:$H$490,MATCH(G$4,'Miljövärden urval för publ'!$B$2:$H$2,0),FALSE))</f>
        <v>4.0887600000000003E-2</v>
      </c>
    </row>
    <row r="184" spans="1:7" x14ac:dyDescent="0.25">
      <c r="A184" s="106">
        <v>181</v>
      </c>
      <c r="B184" s="106" t="str">
        <f>IF(ISERROR(INDEX('Miljövärden urval för publ'!$A$2:$AD$475,MATCH($A184,'Miljövärden urval för publ'!$U$2:$U$476,0),1)),"",INDEX('Miljövärden urval för publ'!$A$2:$AD$475,MATCH($A184,'Miljövärden urval för publ'!$U$2:$U$476,0),1))</f>
        <v>Oskarshamn Energi AB</v>
      </c>
      <c r="C184" s="106" t="str">
        <f>IF(ISERROR(INDEX('Miljövärden urval för publ'!$A$2:$AD$475,MATCH($A184,'Miljövärden urval för publ'!$U$2:$U$476,0),2)),"",INDEX('Miljövärden urval för publ'!$A$2:$AD$475,MATCH($A184,'Miljövärden urval för publ'!$U$2:$U$476,0),2))</f>
        <v>Oskarshamn</v>
      </c>
      <c r="D184" s="106">
        <f>IF(ISERROR(VLOOKUP($C184,'Miljövärden urval för publ'!$B$2:$H$490,MATCH(D$4,'Miljövärden urval för publ'!$B$2:$H$2,0),FALSE)),"",VLOOKUP($C184,'Miljövärden urval för publ'!$B$2:$H$490,MATCH(D$4,'Miljövärden urval för publ'!$B$2:$H$2,0),FALSE))</f>
        <v>6.8764500000000006E-2</v>
      </c>
      <c r="E184" s="106">
        <f>IF(ISERROR(VLOOKUP($C184,'Miljövärden urval för publ'!$B$2:$H$490,MATCH(E$4,'Miljövärden urval för publ'!$B$2:$H$2,0),FALSE)),"",VLOOKUP($C184,'Miljövärden urval för publ'!$B$2:$H$490,MATCH(E$4,'Miljövärden urval för publ'!$B$2:$H$2,0),FALSE))</f>
        <v>11.06</v>
      </c>
      <c r="F184" s="106">
        <f>IF(ISERROR(VLOOKUP($C184,'Miljövärden urval för publ'!$B$2:$H$490,MATCH(F$4,'Miljövärden urval för publ'!$B$2:$H$2,0),FALSE)),"",VLOOKUP($C184,'Miljövärden urval för publ'!$B$2:$H$490,MATCH(F$4,'Miljövärden urval för publ'!$B$2:$H$2,0),FALSE))</f>
        <v>8.4918700000000005</v>
      </c>
      <c r="G184" s="106">
        <f>IF(ISERROR(VLOOKUP($C184,'Miljövärden urval för publ'!$B$2:$H$490,MATCH(G$4,'Miljövärden urval för publ'!$B$2:$H$2,0),FALSE)),"",VLOOKUP($C184,'Miljövärden urval för publ'!$B$2:$H$490,MATCH(G$4,'Miljövärden urval för publ'!$B$2:$H$2,0),FALSE))</f>
        <v>8.6956499999999992E-3</v>
      </c>
    </row>
    <row r="185" spans="1:7" x14ac:dyDescent="0.25">
      <c r="A185" s="106">
        <v>182</v>
      </c>
      <c r="B185" s="106" t="str">
        <f>IF(ISERROR(INDEX('Miljövärden urval för publ'!$A$2:$AD$475,MATCH($A185,'Miljövärden urval för publ'!$U$2:$U$476,0),1)),"",INDEX('Miljövärden urval för publ'!$A$2:$AD$475,MATCH($A185,'Miljövärden urval för publ'!$U$2:$U$476,0),1))</f>
        <v>Oxelö Energi AB</v>
      </c>
      <c r="C185" s="106" t="str">
        <f>IF(ISERROR(INDEX('Miljövärden urval för publ'!$A$2:$AD$475,MATCH($A185,'Miljövärden urval för publ'!$U$2:$U$476,0),2)),"",INDEX('Miljövärden urval för publ'!$A$2:$AD$475,MATCH($A185,'Miljövärden urval för publ'!$U$2:$U$476,0),2))</f>
        <v>Oxelösund</v>
      </c>
      <c r="D185" s="106">
        <f>IF(ISERROR(VLOOKUP($C185,'Miljövärden urval för publ'!$B$2:$H$490,MATCH(D$4,'Miljövärden urval för publ'!$B$2:$H$2,0),FALSE)),"",VLOOKUP($C185,'Miljövärden urval för publ'!$B$2:$H$490,MATCH(D$4,'Miljövärden urval för publ'!$B$2:$H$2,0),FALSE))</f>
        <v>7.0800000000000002E-2</v>
      </c>
      <c r="E185" s="106">
        <f>IF(ISERROR(VLOOKUP($C185,'Miljövärden urval för publ'!$B$2:$H$490,MATCH(E$4,'Miljövärden urval för publ'!$B$2:$H$2,0),FALSE)),"",VLOOKUP($C185,'Miljövärden urval för publ'!$B$2:$H$490,MATCH(E$4,'Miljövärden urval för publ'!$B$2:$H$2,0),FALSE))</f>
        <v>14.5021</v>
      </c>
      <c r="F185" s="106">
        <f>IF(ISERROR(VLOOKUP($C185,'Miljövärden urval för publ'!$B$2:$H$490,MATCH(F$4,'Miljövärden urval för publ'!$B$2:$H$2,0),FALSE)),"",VLOOKUP($C185,'Miljövärden urval för publ'!$B$2:$H$490,MATCH(F$4,'Miljövärden urval för publ'!$B$2:$H$2,0),FALSE))</f>
        <v>0</v>
      </c>
      <c r="G185" s="106">
        <f>IF(ISERROR(VLOOKUP($C185,'Miljövärden urval för publ'!$B$2:$H$490,MATCH(G$4,'Miljövärden urval för publ'!$B$2:$H$2,0),FALSE)),"",VLOOKUP($C185,'Miljövärden urval för publ'!$B$2:$H$490,MATCH(G$4,'Miljövärden urval för publ'!$B$2:$H$2,0),FALSE))</f>
        <v>1.39968E-2</v>
      </c>
    </row>
    <row r="186" spans="1:7" x14ac:dyDescent="0.25">
      <c r="A186" s="106">
        <v>183</v>
      </c>
      <c r="B186" s="106" t="str">
        <f>IF(ISERROR(INDEX('Miljövärden urval för publ'!$A$2:$AD$475,MATCH($A186,'Miljövärden urval för publ'!$U$2:$U$476,0),1)),"",INDEX('Miljövärden urval för publ'!$A$2:$AD$475,MATCH($A186,'Miljövärden urval för publ'!$U$2:$U$476,0),1))</f>
        <v>Perstorps Fjärrvärme AB</v>
      </c>
      <c r="C186" s="106" t="str">
        <f>IF(ISERROR(INDEX('Miljövärden urval för publ'!$A$2:$AD$475,MATCH($A186,'Miljövärden urval för publ'!$U$2:$U$476,0),2)),"",INDEX('Miljövärden urval för publ'!$A$2:$AD$475,MATCH($A186,'Miljövärden urval för publ'!$U$2:$U$476,0),2))</f>
        <v>Perstorp</v>
      </c>
      <c r="D186" s="106">
        <f>IF(ISERROR(VLOOKUP($C186,'Miljövärden urval för publ'!$B$2:$H$490,MATCH(D$4,'Miljövärden urval för publ'!$B$2:$H$2,0),FALSE)),"",VLOOKUP($C186,'Miljövärden urval för publ'!$B$2:$H$490,MATCH(D$4,'Miljövärden urval för publ'!$B$2:$H$2,0),FALSE))</f>
        <v>8.3598800000000001E-2</v>
      </c>
      <c r="E186" s="106">
        <f>IF(ISERROR(VLOOKUP($C186,'Miljövärden urval för publ'!$B$2:$H$490,MATCH(E$4,'Miljövärden urval för publ'!$B$2:$H$2,0),FALSE)),"",VLOOKUP($C186,'Miljövärden urval för publ'!$B$2:$H$490,MATCH(E$4,'Miljövärden urval för publ'!$B$2:$H$2,0),FALSE))</f>
        <v>20.131699999999999</v>
      </c>
      <c r="F186" s="106">
        <f>IF(ISERROR(VLOOKUP($C186,'Miljövärden urval för publ'!$B$2:$H$490,MATCH(F$4,'Miljövärden urval för publ'!$B$2:$H$2,0),FALSE)),"",VLOOKUP($C186,'Miljövärden urval för publ'!$B$2:$H$490,MATCH(F$4,'Miljövärden urval för publ'!$B$2:$H$2,0),FALSE))</f>
        <v>6.0322899999999997</v>
      </c>
      <c r="G186" s="106">
        <f>IF(ISERROR(VLOOKUP($C186,'Miljövärden urval för publ'!$B$2:$H$490,MATCH(G$4,'Miljövärden urval för publ'!$B$2:$H$2,0),FALSE)),"",VLOOKUP($C186,'Miljövärden urval för publ'!$B$2:$H$490,MATCH(G$4,'Miljövärden urval för publ'!$B$2:$H$2,0),FALSE))</f>
        <v>1.949E-2</v>
      </c>
    </row>
    <row r="187" spans="1:7" x14ac:dyDescent="0.25">
      <c r="A187" s="106">
        <v>184</v>
      </c>
      <c r="B187" s="106" t="str">
        <f>IF(ISERROR(INDEX('Miljövärden urval för publ'!$A$2:$AD$475,MATCH($A187,'Miljövärden urval för publ'!$U$2:$U$476,0),1)),"",INDEX('Miljövärden urval för publ'!$A$2:$AD$475,MATCH($A187,'Miljövärden urval för publ'!$U$2:$U$476,0),1))</f>
        <v>PiteEnergi AB</v>
      </c>
      <c r="C187" s="106" t="str">
        <f>IF(ISERROR(INDEX('Miljövärden urval för publ'!$A$2:$AD$475,MATCH($A187,'Miljövärden urval för publ'!$U$2:$U$476,0),2)),"",INDEX('Miljövärden urval för publ'!$A$2:$AD$475,MATCH($A187,'Miljövärden urval för publ'!$U$2:$U$476,0),2))</f>
        <v>Norrfjärden</v>
      </c>
      <c r="D187" s="106">
        <f>IF(ISERROR(VLOOKUP($C187,'Miljövärden urval för publ'!$B$2:$H$490,MATCH(D$4,'Miljövärden urval för publ'!$B$2:$H$2,0),FALSE)),"",VLOOKUP($C187,'Miljövärden urval för publ'!$B$2:$H$490,MATCH(D$4,'Miljövärden urval för publ'!$B$2:$H$2,0),FALSE))</f>
        <v>0.44487300000000002</v>
      </c>
      <c r="E187" s="106">
        <f>IF(ISERROR(VLOOKUP($C187,'Miljövärden urval för publ'!$B$2:$H$490,MATCH(E$4,'Miljövärden urval för publ'!$B$2:$H$2,0),FALSE)),"",VLOOKUP($C187,'Miljövärden urval för publ'!$B$2:$H$490,MATCH(E$4,'Miljövärden urval för publ'!$B$2:$H$2,0),FALSE))</f>
        <v>70.754900000000006</v>
      </c>
      <c r="F187" s="106">
        <f>IF(ISERROR(VLOOKUP($C187,'Miljövärden urval för publ'!$B$2:$H$490,MATCH(F$4,'Miljövärden urval för publ'!$B$2:$H$2,0),FALSE)),"",VLOOKUP($C187,'Miljövärden urval för publ'!$B$2:$H$490,MATCH(F$4,'Miljövärden urval för publ'!$B$2:$H$2,0),FALSE))</f>
        <v>15.9276</v>
      </c>
      <c r="G187" s="106">
        <f>IF(ISERROR(VLOOKUP($C187,'Miljövärden urval för publ'!$B$2:$H$490,MATCH(G$4,'Miljövärden urval för publ'!$B$2:$H$2,0),FALSE)),"",VLOOKUP($C187,'Miljövärden urval för publ'!$B$2:$H$490,MATCH(G$4,'Miljövärden urval för publ'!$B$2:$H$2,0),FALSE))</f>
        <v>5.4323299999999998E-2</v>
      </c>
    </row>
    <row r="188" spans="1:7" x14ac:dyDescent="0.25">
      <c r="A188" s="106">
        <v>185</v>
      </c>
      <c r="B188" s="106" t="str">
        <f>IF(ISERROR(INDEX('Miljövärden urval för publ'!$A$2:$AD$475,MATCH($A188,'Miljövärden urval för publ'!$U$2:$U$476,0),1)),"",INDEX('Miljövärden urval för publ'!$A$2:$AD$475,MATCH($A188,'Miljövärden urval för publ'!$U$2:$U$476,0),1))</f>
        <v>PiteEnergi AB</v>
      </c>
      <c r="C188" s="106" t="str">
        <f>IF(ISERROR(INDEX('Miljövärden urval för publ'!$A$2:$AD$475,MATCH($A188,'Miljövärden urval för publ'!$U$2:$U$476,0),2)),"",INDEX('Miljövärden urval för publ'!$A$2:$AD$475,MATCH($A188,'Miljövärden urval för publ'!$U$2:$U$476,0),2))</f>
        <v>Piteå</v>
      </c>
      <c r="D188" s="106">
        <f>IF(ISERROR(VLOOKUP($C188,'Miljövärden urval för publ'!$B$2:$H$490,MATCH(D$4,'Miljövärden urval för publ'!$B$2:$H$2,0),FALSE)),"",VLOOKUP($C188,'Miljövärden urval för publ'!$B$2:$H$490,MATCH(D$4,'Miljövärden urval för publ'!$B$2:$H$2,0),FALSE))</f>
        <v>4.3664700000000001E-2</v>
      </c>
      <c r="E188" s="106">
        <f>IF(ISERROR(VLOOKUP($C188,'Miljövärden urval för publ'!$B$2:$H$490,MATCH(E$4,'Miljövärden urval för publ'!$B$2:$H$2,0),FALSE)),"",VLOOKUP($C188,'Miljövärden urval för publ'!$B$2:$H$490,MATCH(E$4,'Miljövärden urval för publ'!$B$2:$H$2,0),FALSE))</f>
        <v>9.4275699999999993</v>
      </c>
      <c r="F188" s="106">
        <f>IF(ISERROR(VLOOKUP($C188,'Miljövärden urval för publ'!$B$2:$H$490,MATCH(F$4,'Miljövärden urval för publ'!$B$2:$H$2,0),FALSE)),"",VLOOKUP($C188,'Miljövärden urval för publ'!$B$2:$H$490,MATCH(F$4,'Miljövärden urval för publ'!$B$2:$H$2,0),FALSE))</f>
        <v>0.34161000000000002</v>
      </c>
      <c r="G188" s="106">
        <f>IF(ISERROR(VLOOKUP($C188,'Miljövärden urval för publ'!$B$2:$H$490,MATCH(G$4,'Miljövärden urval för publ'!$B$2:$H$2,0),FALSE)),"",VLOOKUP($C188,'Miljövärden urval för publ'!$B$2:$H$490,MATCH(G$4,'Miljövärden urval för publ'!$B$2:$H$2,0),FALSE))</f>
        <v>1.35519E-2</v>
      </c>
    </row>
    <row r="189" spans="1:7" x14ac:dyDescent="0.25">
      <c r="A189" s="106">
        <v>186</v>
      </c>
      <c r="B189" s="106" t="str">
        <f>IF(ISERROR(INDEX('Miljövärden urval för publ'!$A$2:$AD$475,MATCH($A189,'Miljövärden urval för publ'!$U$2:$U$476,0),1)),"",INDEX('Miljövärden urval för publ'!$A$2:$AD$475,MATCH($A189,'Miljövärden urval för publ'!$U$2:$U$476,0),1))</f>
        <v>PiteEnergi AB</v>
      </c>
      <c r="C189" s="106" t="str">
        <f>IF(ISERROR(INDEX('Miljövärden urval för publ'!$A$2:$AD$475,MATCH($A189,'Miljövärden urval för publ'!$U$2:$U$476,0),2)),"",INDEX('Miljövärden urval för publ'!$A$2:$AD$475,MATCH($A189,'Miljövärden urval för publ'!$U$2:$U$476,0),2))</f>
        <v>Rosvik</v>
      </c>
      <c r="D189" s="106">
        <f>IF(ISERROR(VLOOKUP($C189,'Miljövärden urval för publ'!$B$2:$H$490,MATCH(D$4,'Miljövärden urval för publ'!$B$2:$H$2,0),FALSE)),"",VLOOKUP($C189,'Miljövärden urval för publ'!$B$2:$H$490,MATCH(D$4,'Miljövärden urval för publ'!$B$2:$H$2,0),FALSE))</f>
        <v>0.11465</v>
      </c>
      <c r="E189" s="106">
        <f>IF(ISERROR(VLOOKUP($C189,'Miljövärden urval för publ'!$B$2:$H$490,MATCH(E$4,'Miljövärden urval för publ'!$B$2:$H$2,0),FALSE)),"",VLOOKUP($C189,'Miljövärden urval för publ'!$B$2:$H$490,MATCH(E$4,'Miljövärden urval för publ'!$B$2:$H$2,0),FALSE))</f>
        <v>27.598600000000001</v>
      </c>
      <c r="F189" s="106">
        <f>IF(ISERROR(VLOOKUP($C189,'Miljövärden urval för publ'!$B$2:$H$490,MATCH(F$4,'Miljövärden urval för publ'!$B$2:$H$2,0),FALSE)),"",VLOOKUP($C189,'Miljövärden urval för publ'!$B$2:$H$490,MATCH(F$4,'Miljövärden urval för publ'!$B$2:$H$2,0),FALSE))</f>
        <v>10.114800000000001</v>
      </c>
      <c r="G189" s="106">
        <f>IF(ISERROR(VLOOKUP($C189,'Miljövärden urval för publ'!$B$2:$H$490,MATCH(G$4,'Miljövärden urval för publ'!$B$2:$H$2,0),FALSE)),"",VLOOKUP($C189,'Miljövärden urval för publ'!$B$2:$H$490,MATCH(G$4,'Miljövärden urval för publ'!$B$2:$H$2,0),FALSE))</f>
        <v>1.1061400000000001E-2</v>
      </c>
    </row>
    <row r="190" spans="1:7" x14ac:dyDescent="0.25">
      <c r="A190" s="106">
        <v>187</v>
      </c>
      <c r="B190" s="106" t="str">
        <f>IF(ISERROR(INDEX('Miljövärden urval för publ'!$A$2:$AD$475,MATCH($A190,'Miljövärden urval för publ'!$U$2:$U$476,0),1)),"",INDEX('Miljövärden urval för publ'!$A$2:$AD$475,MATCH($A190,'Miljövärden urval för publ'!$U$2:$U$476,0),1))</f>
        <v>PiteEnergi AB</v>
      </c>
      <c r="C190" s="106" t="str">
        <f>IF(ISERROR(INDEX('Miljövärden urval för publ'!$A$2:$AD$475,MATCH($A190,'Miljövärden urval för publ'!$U$2:$U$476,0),2)),"",INDEX('Miljövärden urval för publ'!$A$2:$AD$475,MATCH($A190,'Miljövärden urval för publ'!$U$2:$U$476,0),2))</f>
        <v>Sjulnäs</v>
      </c>
      <c r="D190" s="106">
        <f>IF(ISERROR(VLOOKUP($C190,'Miljövärden urval för publ'!$B$2:$H$490,MATCH(D$4,'Miljövärden urval för publ'!$B$2:$H$2,0),FALSE)),"",VLOOKUP($C190,'Miljövärden urval för publ'!$B$2:$H$490,MATCH(D$4,'Miljövärden urval för publ'!$B$2:$H$2,0),FALSE))</f>
        <v>0.63708799999999999</v>
      </c>
      <c r="E190" s="106">
        <f>IF(ISERROR(VLOOKUP($C190,'Miljövärden urval för publ'!$B$2:$H$490,MATCH(E$4,'Miljövärden urval för publ'!$B$2:$H$2,0),FALSE)),"",VLOOKUP($C190,'Miljövärden urval för publ'!$B$2:$H$490,MATCH(E$4,'Miljövärden urval för publ'!$B$2:$H$2,0),FALSE))</f>
        <v>112.51300000000001</v>
      </c>
      <c r="F190" s="106">
        <f>IF(ISERROR(VLOOKUP($C190,'Miljövärden urval för publ'!$B$2:$H$490,MATCH(F$4,'Miljövärden urval för publ'!$B$2:$H$2,0),FALSE)),"",VLOOKUP($C190,'Miljövärden urval för publ'!$B$2:$H$490,MATCH(F$4,'Miljövärden urval för publ'!$B$2:$H$2,0),FALSE))</f>
        <v>15.237</v>
      </c>
      <c r="G190" s="106">
        <f>IF(ISERROR(VLOOKUP($C190,'Miljövärden urval för publ'!$B$2:$H$490,MATCH(G$4,'Miljövärden urval för publ'!$B$2:$H$2,0),FALSE)),"",VLOOKUP($C190,'Miljövärden urval för publ'!$B$2:$H$490,MATCH(G$4,'Miljövärden urval för publ'!$B$2:$H$2,0),FALSE))</f>
        <v>0.100189</v>
      </c>
    </row>
    <row r="191" spans="1:7" x14ac:dyDescent="0.25">
      <c r="A191" s="106">
        <v>188</v>
      </c>
      <c r="B191" s="106" t="str">
        <f>IF(ISERROR(INDEX('Miljövärden urval för publ'!$A$2:$AD$475,MATCH($A191,'Miljövärden urval för publ'!$U$2:$U$476,0),1)),"",INDEX('Miljövärden urval för publ'!$A$2:$AD$475,MATCH($A191,'Miljövärden urval för publ'!$U$2:$U$476,0),1))</f>
        <v>Rindi Energi AB</v>
      </c>
      <c r="C191" s="106" t="str">
        <f>IF(ISERROR(INDEX('Miljövärden urval för publ'!$A$2:$AD$475,MATCH($A191,'Miljövärden urval för publ'!$U$2:$U$476,0),2)),"",INDEX('Miljövärden urval för publ'!$A$2:$AD$475,MATCH($A191,'Miljövärden urval för publ'!$U$2:$U$476,0),2))</f>
        <v>Filipstad</v>
      </c>
      <c r="D191" s="106">
        <f>IF(ISERROR(VLOOKUP($C191,'Miljövärden urval för publ'!$B$2:$H$490,MATCH(D$4,'Miljövärden urval för publ'!$B$2:$H$2,0),FALSE)),"",VLOOKUP($C191,'Miljövärden urval för publ'!$B$2:$H$490,MATCH(D$4,'Miljövärden urval för publ'!$B$2:$H$2,0),FALSE))</f>
        <v>0.13345599999999999</v>
      </c>
      <c r="E191" s="106">
        <f>IF(ISERROR(VLOOKUP($C191,'Miljövärden urval för publ'!$B$2:$H$490,MATCH(E$4,'Miljövärden urval för publ'!$B$2:$H$2,0),FALSE)),"",VLOOKUP($C191,'Miljövärden urval för publ'!$B$2:$H$490,MATCH(E$4,'Miljövärden urval för publ'!$B$2:$H$2,0),FALSE))</f>
        <v>27.389700000000001</v>
      </c>
      <c r="F191" s="106">
        <f>IF(ISERROR(VLOOKUP($C191,'Miljövärden urval för publ'!$B$2:$H$490,MATCH(F$4,'Miljövärden urval för publ'!$B$2:$H$2,0),FALSE)),"",VLOOKUP($C191,'Miljövärden urval för publ'!$B$2:$H$490,MATCH(F$4,'Miljövärden urval för publ'!$B$2:$H$2,0),FALSE))</f>
        <v>9.0706900000000008</v>
      </c>
      <c r="G191" s="106">
        <f>IF(ISERROR(VLOOKUP($C191,'Miljövärden urval för publ'!$B$2:$H$490,MATCH(G$4,'Miljövärden urval för publ'!$B$2:$H$2,0),FALSE)),"",VLOOKUP($C191,'Miljövärden urval för publ'!$B$2:$H$490,MATCH(G$4,'Miljövärden urval för publ'!$B$2:$H$2,0),FALSE))</f>
        <v>3.7523399999999998E-2</v>
      </c>
    </row>
    <row r="192" spans="1:7" x14ac:dyDescent="0.25">
      <c r="A192" s="106">
        <v>189</v>
      </c>
      <c r="B192" s="106" t="str">
        <f>IF(ISERROR(INDEX('Miljövärden urval för publ'!$A$2:$AD$475,MATCH($A192,'Miljövärden urval för publ'!$U$2:$U$476,0),1)),"",INDEX('Miljövärden urval för publ'!$A$2:$AD$475,MATCH($A192,'Miljövärden urval för publ'!$U$2:$U$476,0),1))</f>
        <v>Rindi Energi AB</v>
      </c>
      <c r="C192" s="106" t="str">
        <f>IF(ISERROR(INDEX('Miljövärden urval för publ'!$A$2:$AD$475,MATCH($A192,'Miljövärden urval för publ'!$U$2:$U$476,0),2)),"",INDEX('Miljövärden urval för publ'!$A$2:$AD$475,MATCH($A192,'Miljövärden urval för publ'!$U$2:$U$476,0),2))</f>
        <v>Flen</v>
      </c>
      <c r="D192" s="106">
        <f>IF(ISERROR(VLOOKUP($C192,'Miljövärden urval för publ'!$B$2:$H$490,MATCH(D$4,'Miljövärden urval för publ'!$B$2:$H$2,0),FALSE)),"",VLOOKUP($C192,'Miljövärden urval för publ'!$B$2:$H$490,MATCH(D$4,'Miljövärden urval för publ'!$B$2:$H$2,0),FALSE))</f>
        <v>8.9735700000000002E-2</v>
      </c>
      <c r="E192" s="106">
        <f>IF(ISERROR(VLOOKUP($C192,'Miljövärden urval för publ'!$B$2:$H$490,MATCH(E$4,'Miljövärden urval för publ'!$B$2:$H$2,0),FALSE)),"",VLOOKUP($C192,'Miljövärden urval för publ'!$B$2:$H$490,MATCH(E$4,'Miljövärden urval för publ'!$B$2:$H$2,0),FALSE))</f>
        <v>21.729199999999999</v>
      </c>
      <c r="F192" s="106">
        <f>IF(ISERROR(VLOOKUP($C192,'Miljövärden urval för publ'!$B$2:$H$490,MATCH(F$4,'Miljövärden urval för publ'!$B$2:$H$2,0),FALSE)),"",VLOOKUP($C192,'Miljövärden urval för publ'!$B$2:$H$490,MATCH(F$4,'Miljövärden urval för publ'!$B$2:$H$2,0),FALSE))</f>
        <v>7.3225800000000003</v>
      </c>
      <c r="G192" s="106">
        <f>IF(ISERROR(VLOOKUP($C192,'Miljövärden urval för publ'!$B$2:$H$490,MATCH(G$4,'Miljövärden urval för publ'!$B$2:$H$2,0),FALSE)),"",VLOOKUP($C192,'Miljövärden urval för publ'!$B$2:$H$490,MATCH(G$4,'Miljövärden urval för publ'!$B$2:$H$2,0),FALSE))</f>
        <v>1.7736200000000001E-2</v>
      </c>
    </row>
    <row r="193" spans="1:7" x14ac:dyDescent="0.25">
      <c r="A193" s="106">
        <v>190</v>
      </c>
      <c r="B193" s="106" t="str">
        <f>IF(ISERROR(INDEX('Miljövärden urval för publ'!$A$2:$AD$475,MATCH($A193,'Miljövärden urval för publ'!$U$2:$U$476,0),1)),"",INDEX('Miljövärden urval för publ'!$A$2:$AD$475,MATCH($A193,'Miljövärden urval för publ'!$U$2:$U$476,0),1))</f>
        <v>Rindi Energi AB</v>
      </c>
      <c r="C193" s="106" t="str">
        <f>IF(ISERROR(INDEX('Miljövärden urval för publ'!$A$2:$AD$475,MATCH($A193,'Miljövärden urval för publ'!$U$2:$U$476,0),2)),"",INDEX('Miljövärden urval för publ'!$A$2:$AD$475,MATCH($A193,'Miljövärden urval för publ'!$U$2:$U$476,0),2))</f>
        <v>Gnesta</v>
      </c>
      <c r="D193" s="106">
        <f>IF(ISERROR(VLOOKUP($C193,'Miljövärden urval för publ'!$B$2:$H$490,MATCH(D$4,'Miljövärden urval för publ'!$B$2:$H$2,0),FALSE)),"",VLOOKUP($C193,'Miljövärden urval för publ'!$B$2:$H$490,MATCH(D$4,'Miljövärden urval för publ'!$B$2:$H$2,0),FALSE))</f>
        <v>0.14970800000000001</v>
      </c>
      <c r="E193" s="106">
        <f>IF(ISERROR(VLOOKUP($C193,'Miljövärden urval för publ'!$B$2:$H$490,MATCH(E$4,'Miljövärden urval för publ'!$B$2:$H$2,0),FALSE)),"",VLOOKUP($C193,'Miljövärden urval för publ'!$B$2:$H$490,MATCH(E$4,'Miljövärden urval för publ'!$B$2:$H$2,0),FALSE))</f>
        <v>35.703099999999999</v>
      </c>
      <c r="F193" s="106">
        <f>IF(ISERROR(VLOOKUP($C193,'Miljövärden urval för publ'!$B$2:$H$490,MATCH(F$4,'Miljövärden urval för publ'!$B$2:$H$2,0),FALSE)),"",VLOOKUP($C193,'Miljövärden urval för publ'!$B$2:$H$490,MATCH(F$4,'Miljövärden urval för publ'!$B$2:$H$2,0),FALSE))</f>
        <v>9.0071899999999996</v>
      </c>
      <c r="G193" s="106">
        <f>IF(ISERROR(VLOOKUP($C193,'Miljövärden urval för publ'!$B$2:$H$490,MATCH(G$4,'Miljövärden urval för publ'!$B$2:$H$2,0),FALSE)),"",VLOOKUP($C193,'Miljövärden urval för publ'!$B$2:$H$490,MATCH(G$4,'Miljövärden urval för publ'!$B$2:$H$2,0),FALSE))</f>
        <v>4.3721999999999997E-2</v>
      </c>
    </row>
    <row r="194" spans="1:7" x14ac:dyDescent="0.25">
      <c r="A194" s="106">
        <v>191</v>
      </c>
      <c r="B194" s="106" t="str">
        <f>IF(ISERROR(INDEX('Miljövärden urval för publ'!$A$2:$AD$475,MATCH($A194,'Miljövärden urval för publ'!$U$2:$U$476,0),1)),"",INDEX('Miljövärden urval för publ'!$A$2:$AD$475,MATCH($A194,'Miljövärden urval för publ'!$U$2:$U$476,0),1))</f>
        <v>Rindi Energi AB</v>
      </c>
      <c r="C194" s="106" t="str">
        <f>IF(ISERROR(INDEX('Miljövärden urval för publ'!$A$2:$AD$475,MATCH($A194,'Miljövärden urval för publ'!$U$2:$U$476,0),2)),"",INDEX('Miljövärden urval för publ'!$A$2:$AD$475,MATCH($A194,'Miljövärden urval för publ'!$U$2:$U$476,0),2))</f>
        <v>Hörby</v>
      </c>
      <c r="D194" s="106">
        <f>IF(ISERROR(VLOOKUP($C194,'Miljövärden urval för publ'!$B$2:$H$490,MATCH(D$4,'Miljövärden urval för publ'!$B$2:$H$2,0),FALSE)),"",VLOOKUP($C194,'Miljövärden urval för publ'!$B$2:$H$490,MATCH(D$4,'Miljövärden urval för publ'!$B$2:$H$2,0),FALSE))</f>
        <v>0.12979399999999999</v>
      </c>
      <c r="E194" s="106">
        <f>IF(ISERROR(VLOOKUP($C194,'Miljövärden urval för publ'!$B$2:$H$490,MATCH(E$4,'Miljövärden urval för publ'!$B$2:$H$2,0),FALSE)),"",VLOOKUP($C194,'Miljövärden urval för publ'!$B$2:$H$490,MATCH(E$4,'Miljövärden urval för publ'!$B$2:$H$2,0),FALSE))</f>
        <v>31.404199999999999</v>
      </c>
      <c r="F194" s="106">
        <f>IF(ISERROR(VLOOKUP($C194,'Miljövärden urval för publ'!$B$2:$H$490,MATCH(F$4,'Miljövärden urval för publ'!$B$2:$H$2,0),FALSE)),"",VLOOKUP($C194,'Miljövärden urval för publ'!$B$2:$H$490,MATCH(F$4,'Miljövärden urval för publ'!$B$2:$H$2,0),FALSE))</f>
        <v>10.0831</v>
      </c>
      <c r="G194" s="106">
        <f>IF(ISERROR(VLOOKUP($C194,'Miljövärden urval för publ'!$B$2:$H$490,MATCH(G$4,'Miljövärden urval för publ'!$B$2:$H$2,0),FALSE)),"",VLOOKUP($C194,'Miljövärden urval för publ'!$B$2:$H$490,MATCH(G$4,'Miljövärden urval för publ'!$B$2:$H$2,0),FALSE))</f>
        <v>2.2301700000000001E-2</v>
      </c>
    </row>
    <row r="195" spans="1:7" x14ac:dyDescent="0.25">
      <c r="A195" s="106">
        <v>192</v>
      </c>
      <c r="B195" s="106" t="str">
        <f>IF(ISERROR(INDEX('Miljövärden urval för publ'!$A$2:$AD$475,MATCH($A195,'Miljövärden urval för publ'!$U$2:$U$476,0),1)),"",INDEX('Miljövärden urval för publ'!$A$2:$AD$475,MATCH($A195,'Miljövärden urval för publ'!$U$2:$U$476,0),1))</f>
        <v>Rindi Energi AB</v>
      </c>
      <c r="C195" s="106" t="str">
        <f>IF(ISERROR(INDEX('Miljövärden urval för publ'!$A$2:$AD$475,MATCH($A195,'Miljövärden urval för publ'!$U$2:$U$476,0),2)),"",INDEX('Miljövärden urval för publ'!$A$2:$AD$475,MATCH($A195,'Miljövärden urval för publ'!$U$2:$U$476,0),2))</f>
        <v>Höör</v>
      </c>
      <c r="D195" s="106">
        <f>IF(ISERROR(VLOOKUP($C195,'Miljövärden urval för publ'!$B$2:$H$490,MATCH(D$4,'Miljövärden urval för publ'!$B$2:$H$2,0),FALSE)),"",VLOOKUP($C195,'Miljövärden urval för publ'!$B$2:$H$490,MATCH(D$4,'Miljövärden urval för publ'!$B$2:$H$2,0),FALSE))</f>
        <v>0.13056000000000001</v>
      </c>
      <c r="E195" s="106">
        <f>IF(ISERROR(VLOOKUP($C195,'Miljövärden urval för publ'!$B$2:$H$490,MATCH(E$4,'Miljövärden urval för publ'!$B$2:$H$2,0),FALSE)),"",VLOOKUP($C195,'Miljövärden urval för publ'!$B$2:$H$490,MATCH(E$4,'Miljövärden urval för publ'!$B$2:$H$2,0),FALSE))</f>
        <v>30.9116</v>
      </c>
      <c r="F195" s="106">
        <f>IF(ISERROR(VLOOKUP($C195,'Miljövärden urval för publ'!$B$2:$H$490,MATCH(F$4,'Miljövärden urval för publ'!$B$2:$H$2,0),FALSE)),"",VLOOKUP($C195,'Miljövärden urval för publ'!$B$2:$H$490,MATCH(F$4,'Miljövärden urval för publ'!$B$2:$H$2,0),FALSE))</f>
        <v>8.8510600000000004</v>
      </c>
      <c r="G195" s="106">
        <f>IF(ISERROR(VLOOKUP($C195,'Miljövärden urval för publ'!$B$2:$H$490,MATCH(G$4,'Miljövärden urval för publ'!$B$2:$H$2,0),FALSE)),"",VLOOKUP($C195,'Miljövärden urval för publ'!$B$2:$H$490,MATCH(G$4,'Miljövärden urval för publ'!$B$2:$H$2,0),FALSE))</f>
        <v>2.1496600000000001E-2</v>
      </c>
    </row>
    <row r="196" spans="1:7" x14ac:dyDescent="0.25">
      <c r="A196" s="106">
        <v>193</v>
      </c>
      <c r="B196" s="106" t="str">
        <f>IF(ISERROR(INDEX('Miljövärden urval för publ'!$A$2:$AD$475,MATCH($A196,'Miljövärden urval för publ'!$U$2:$U$476,0),1)),"",INDEX('Miljövärden urval för publ'!$A$2:$AD$475,MATCH($A196,'Miljövärden urval för publ'!$U$2:$U$476,0),1))</f>
        <v>Rindi Energi AB</v>
      </c>
      <c r="C196" s="106" t="str">
        <f>IF(ISERROR(INDEX('Miljövärden urval för publ'!$A$2:$AD$475,MATCH($A196,'Miljövärden urval för publ'!$U$2:$U$476,0),2)),"",INDEX('Miljövärden urval för publ'!$A$2:$AD$475,MATCH($A196,'Miljövärden urval för publ'!$U$2:$U$476,0),2))</f>
        <v>Sjöbo</v>
      </c>
      <c r="D196" s="106">
        <f>IF(ISERROR(VLOOKUP($C196,'Miljövärden urval för publ'!$B$2:$H$490,MATCH(D$4,'Miljövärden urval för publ'!$B$2:$H$2,0),FALSE)),"",VLOOKUP($C196,'Miljövärden urval för publ'!$B$2:$H$490,MATCH(D$4,'Miljövärden urval för publ'!$B$2:$H$2,0),FALSE))</f>
        <v>0.122444</v>
      </c>
      <c r="E196" s="106">
        <f>IF(ISERROR(VLOOKUP($C196,'Miljövärden urval för publ'!$B$2:$H$490,MATCH(E$4,'Miljövärden urval för publ'!$B$2:$H$2,0),FALSE)),"",VLOOKUP($C196,'Miljövärden urval för publ'!$B$2:$H$490,MATCH(E$4,'Miljövärden urval för publ'!$B$2:$H$2,0),FALSE))</f>
        <v>29.722799999999999</v>
      </c>
      <c r="F196" s="106">
        <f>IF(ISERROR(VLOOKUP($C196,'Miljövärden urval för publ'!$B$2:$H$490,MATCH(F$4,'Miljövärden urval för publ'!$B$2:$H$2,0),FALSE)),"",VLOOKUP($C196,'Miljövärden urval för publ'!$B$2:$H$490,MATCH(F$4,'Miljövärden urval för publ'!$B$2:$H$2,0),FALSE))</f>
        <v>8.8445800000000006</v>
      </c>
      <c r="G196" s="106">
        <f>IF(ISERROR(VLOOKUP($C196,'Miljövärden urval för publ'!$B$2:$H$490,MATCH(G$4,'Miljövärden urval för publ'!$B$2:$H$2,0),FALSE)),"",VLOOKUP($C196,'Miljövärden urval för publ'!$B$2:$H$490,MATCH(G$4,'Miljövärden urval för publ'!$B$2:$H$2,0),FALSE))</f>
        <v>3.5071900000000003E-2</v>
      </c>
    </row>
    <row r="197" spans="1:7" x14ac:dyDescent="0.25">
      <c r="A197" s="106">
        <v>194</v>
      </c>
      <c r="B197" s="106" t="str">
        <f>IF(ISERROR(INDEX('Miljövärden urval för publ'!$A$2:$AD$475,MATCH($A197,'Miljövärden urval för publ'!$U$2:$U$476,0),1)),"",INDEX('Miljövärden urval för publ'!$A$2:$AD$475,MATCH($A197,'Miljövärden urval för publ'!$U$2:$U$476,0),1))</f>
        <v>Rindi Energi AB</v>
      </c>
      <c r="C197" s="106" t="str">
        <f>IF(ISERROR(INDEX('Miljövärden urval för publ'!$A$2:$AD$475,MATCH($A197,'Miljövärden urval för publ'!$U$2:$U$476,0),2)),"",INDEX('Miljövärden urval för publ'!$A$2:$AD$475,MATCH($A197,'Miljövärden urval för publ'!$U$2:$U$476,0),2))</f>
        <v>Storfors</v>
      </c>
      <c r="D197" s="106">
        <f>IF(ISERROR(VLOOKUP($C197,'Miljövärden urval för publ'!$B$2:$H$490,MATCH(D$4,'Miljövärden urval för publ'!$B$2:$H$2,0),FALSE)),"",VLOOKUP($C197,'Miljövärden urval för publ'!$B$2:$H$490,MATCH(D$4,'Miljövärden urval för publ'!$B$2:$H$2,0),FALSE))</f>
        <v>0.27333099999999999</v>
      </c>
      <c r="E197" s="106">
        <f>IF(ISERROR(VLOOKUP($C197,'Miljövärden urval för publ'!$B$2:$H$490,MATCH(E$4,'Miljövärden urval för publ'!$B$2:$H$2,0),FALSE)),"",VLOOKUP($C197,'Miljövärden urval för publ'!$B$2:$H$490,MATCH(E$4,'Miljövärden urval för publ'!$B$2:$H$2,0),FALSE))</f>
        <v>38.029899999999998</v>
      </c>
      <c r="F197" s="106">
        <f>IF(ISERROR(VLOOKUP($C197,'Miljövärden urval för publ'!$B$2:$H$490,MATCH(F$4,'Miljövärden urval för publ'!$B$2:$H$2,0),FALSE)),"",VLOOKUP($C197,'Miljövärden urval för publ'!$B$2:$H$490,MATCH(F$4,'Miljövärden urval för publ'!$B$2:$H$2,0),FALSE))</f>
        <v>17.507000000000001</v>
      </c>
      <c r="G197" s="106">
        <f>IF(ISERROR(VLOOKUP($C197,'Miljövärden urval för publ'!$B$2:$H$490,MATCH(G$4,'Miljövärden urval för publ'!$B$2:$H$2,0),FALSE)),"",VLOOKUP($C197,'Miljövärden urval för publ'!$B$2:$H$490,MATCH(G$4,'Miljövärden urval för publ'!$B$2:$H$2,0),FALSE))</f>
        <v>6.0405100000000003E-2</v>
      </c>
    </row>
    <row r="198" spans="1:7" x14ac:dyDescent="0.25">
      <c r="A198" s="106">
        <v>195</v>
      </c>
      <c r="B198" s="106" t="str">
        <f>IF(ISERROR(INDEX('Miljövärden urval för publ'!$A$2:$AD$475,MATCH($A198,'Miljövärden urval för publ'!$U$2:$U$476,0),1)),"",INDEX('Miljövärden urval för publ'!$A$2:$AD$475,MATCH($A198,'Miljövärden urval för publ'!$U$2:$U$476,0),1))</f>
        <v>Rindi Energi AB</v>
      </c>
      <c r="C198" s="106" t="str">
        <f>IF(ISERROR(INDEX('Miljövärden urval för publ'!$A$2:$AD$475,MATCH($A198,'Miljövärden urval för publ'!$U$2:$U$476,0),2)),"",INDEX('Miljövärden urval för publ'!$A$2:$AD$475,MATCH($A198,'Miljövärden urval för publ'!$U$2:$U$476,0),2))</f>
        <v>Sunne</v>
      </c>
      <c r="D198" s="106">
        <f>IF(ISERROR(VLOOKUP($C198,'Miljövärden urval för publ'!$B$2:$H$490,MATCH(D$4,'Miljövärden urval för publ'!$B$2:$H$2,0),FALSE)),"",VLOOKUP($C198,'Miljövärden urval för publ'!$B$2:$H$490,MATCH(D$4,'Miljövärden urval för publ'!$B$2:$H$2,0),FALSE))</f>
        <v>9.1502799999999995E-2</v>
      </c>
      <c r="E198" s="106">
        <f>IF(ISERROR(VLOOKUP($C198,'Miljövärden urval för publ'!$B$2:$H$490,MATCH(E$4,'Miljövärden urval för publ'!$B$2:$H$2,0),FALSE)),"",VLOOKUP($C198,'Miljövärden urval för publ'!$B$2:$H$490,MATCH(E$4,'Miljövärden urval för publ'!$B$2:$H$2,0),FALSE))</f>
        <v>21.3476</v>
      </c>
      <c r="F198" s="106">
        <f>IF(ISERROR(VLOOKUP($C198,'Miljövärden urval för publ'!$B$2:$H$490,MATCH(F$4,'Miljövärden urval för publ'!$B$2:$H$2,0),FALSE)),"",VLOOKUP($C198,'Miljövärden urval för publ'!$B$2:$H$490,MATCH(F$4,'Miljövärden urval för publ'!$B$2:$H$2,0),FALSE))</f>
        <v>7.0804200000000002</v>
      </c>
      <c r="G198" s="106">
        <f>IF(ISERROR(VLOOKUP($C198,'Miljövärden urval för publ'!$B$2:$H$490,MATCH(G$4,'Miljövärden urval för publ'!$B$2:$H$2,0),FALSE)),"",VLOOKUP($C198,'Miljövärden urval för publ'!$B$2:$H$490,MATCH(G$4,'Miljövärden urval för publ'!$B$2:$H$2,0),FALSE))</f>
        <v>1.5630399999999999E-2</v>
      </c>
    </row>
    <row r="199" spans="1:7" x14ac:dyDescent="0.25">
      <c r="A199" s="106">
        <v>196</v>
      </c>
      <c r="B199" s="106" t="str">
        <f>IF(ISERROR(INDEX('Miljövärden urval för publ'!$A$2:$AD$475,MATCH($A199,'Miljövärden urval för publ'!$U$2:$U$476,0),1)),"",INDEX('Miljövärden urval för publ'!$A$2:$AD$475,MATCH($A199,'Miljövärden urval för publ'!$U$2:$U$476,0),1))</f>
        <v>Rindi Energi AB</v>
      </c>
      <c r="C199" s="106" t="str">
        <f>IF(ISERROR(INDEX('Miljövärden urval för publ'!$A$2:$AD$475,MATCH($A199,'Miljövärden urval för publ'!$U$2:$U$476,0),2)),"",INDEX('Miljövärden urval för publ'!$A$2:$AD$475,MATCH($A199,'Miljövärden urval för publ'!$U$2:$U$476,0),2))</f>
        <v>Tomelilla</v>
      </c>
      <c r="D199" s="106">
        <f>IF(ISERROR(VLOOKUP($C199,'Miljövärden urval för publ'!$B$2:$H$490,MATCH(D$4,'Miljövärden urval för publ'!$B$2:$H$2,0),FALSE)),"",VLOOKUP($C199,'Miljövärden urval för publ'!$B$2:$H$490,MATCH(D$4,'Miljövärden urval för publ'!$B$2:$H$2,0),FALSE))</f>
        <v>0.10577499999999999</v>
      </c>
      <c r="E199" s="106">
        <f>IF(ISERROR(VLOOKUP($C199,'Miljövärden urval för publ'!$B$2:$H$490,MATCH(E$4,'Miljövärden urval för publ'!$B$2:$H$2,0),FALSE)),"",VLOOKUP($C199,'Miljövärden urval för publ'!$B$2:$H$490,MATCH(E$4,'Miljövärden urval för publ'!$B$2:$H$2,0),FALSE))</f>
        <v>25.5318</v>
      </c>
      <c r="F199" s="106">
        <f>IF(ISERROR(VLOOKUP($C199,'Miljövärden urval för publ'!$B$2:$H$490,MATCH(F$4,'Miljövärden urval för publ'!$B$2:$H$2,0),FALSE)),"",VLOOKUP($C199,'Miljövärden urval för publ'!$B$2:$H$490,MATCH(F$4,'Miljövärden urval för publ'!$B$2:$H$2,0),FALSE))</f>
        <v>8.8058899999999998</v>
      </c>
      <c r="G199" s="106">
        <f>IF(ISERROR(VLOOKUP($C199,'Miljövärden urval för publ'!$B$2:$H$490,MATCH(G$4,'Miljövärden urval för publ'!$B$2:$H$2,0),FALSE)),"",VLOOKUP($C199,'Miljövärden urval för publ'!$B$2:$H$490,MATCH(G$4,'Miljövärden urval för publ'!$B$2:$H$2,0),FALSE))</f>
        <v>1.7345300000000001E-2</v>
      </c>
    </row>
    <row r="200" spans="1:7" x14ac:dyDescent="0.25">
      <c r="A200" s="106">
        <v>197</v>
      </c>
      <c r="B200" s="106" t="str">
        <f>IF(ISERROR(INDEX('Miljövärden urval för publ'!$A$2:$AD$475,MATCH($A200,'Miljövärden urval för publ'!$U$2:$U$476,0),1)),"",INDEX('Miljövärden urval för publ'!$A$2:$AD$475,MATCH($A200,'Miljövärden urval för publ'!$U$2:$U$476,0),1))</f>
        <v>Rindi Energi AB</v>
      </c>
      <c r="C200" s="106" t="str">
        <f>IF(ISERROR(INDEX('Miljövärden urval för publ'!$A$2:$AD$475,MATCH($A200,'Miljövärden urval för publ'!$U$2:$U$476,0),2)),"",INDEX('Miljövärden urval för publ'!$A$2:$AD$475,MATCH($A200,'Miljövärden urval för publ'!$U$2:$U$476,0),2))</f>
        <v>Vadstena</v>
      </c>
      <c r="D200" s="106">
        <f>IF(ISERROR(VLOOKUP($C200,'Miljövärden urval för publ'!$B$2:$H$490,MATCH(D$4,'Miljövärden urval för publ'!$B$2:$H$2,0),FALSE)),"",VLOOKUP($C200,'Miljövärden urval för publ'!$B$2:$H$490,MATCH(D$4,'Miljövärden urval för publ'!$B$2:$H$2,0),FALSE))</f>
        <v>0.15218899999999999</v>
      </c>
      <c r="E200" s="106">
        <f>IF(ISERROR(VLOOKUP($C200,'Miljövärden urval för publ'!$B$2:$H$490,MATCH(E$4,'Miljövärden urval för publ'!$B$2:$H$2,0),FALSE)),"",VLOOKUP($C200,'Miljövärden urval för publ'!$B$2:$H$490,MATCH(E$4,'Miljövärden urval för publ'!$B$2:$H$2,0),FALSE))</f>
        <v>36.837899999999998</v>
      </c>
      <c r="F200" s="106">
        <f>IF(ISERROR(VLOOKUP($C200,'Miljövärden urval för publ'!$B$2:$H$490,MATCH(F$4,'Miljövärden urval för publ'!$B$2:$H$2,0),FALSE)),"",VLOOKUP($C200,'Miljövärden urval för publ'!$B$2:$H$490,MATCH(F$4,'Miljövärden urval för publ'!$B$2:$H$2,0),FALSE))</f>
        <v>8.5540199999999995</v>
      </c>
      <c r="G200" s="106">
        <f>IF(ISERROR(VLOOKUP($C200,'Miljövärden urval för publ'!$B$2:$H$490,MATCH(G$4,'Miljövärden urval för publ'!$B$2:$H$2,0),FALSE)),"",VLOOKUP($C200,'Miljövärden urval för publ'!$B$2:$H$490,MATCH(G$4,'Miljövärden urval för publ'!$B$2:$H$2,0),FALSE))</f>
        <v>5.82207E-2</v>
      </c>
    </row>
    <row r="201" spans="1:7" x14ac:dyDescent="0.25">
      <c r="A201" s="106">
        <v>198</v>
      </c>
      <c r="B201" s="106" t="str">
        <f>IF(ISERROR(INDEX('Miljövärden urval för publ'!$A$2:$AD$475,MATCH($A201,'Miljövärden urval för publ'!$U$2:$U$476,0),1)),"",INDEX('Miljövärden urval för publ'!$A$2:$AD$475,MATCH($A201,'Miljövärden urval för publ'!$U$2:$U$476,0),1))</f>
        <v>Rindi Energi AB</v>
      </c>
      <c r="C201" s="106" t="str">
        <f>IF(ISERROR(INDEX('Miljövärden urval för publ'!$A$2:$AD$475,MATCH($A201,'Miljövärden urval för publ'!$U$2:$U$476,0),2)),"",INDEX('Miljövärden urval för publ'!$A$2:$AD$475,MATCH($A201,'Miljövärden urval för publ'!$U$2:$U$476,0),2))</f>
        <v>Vansbro</v>
      </c>
      <c r="D201" s="106">
        <f>IF(ISERROR(VLOOKUP($C201,'Miljövärden urval för publ'!$B$2:$H$490,MATCH(D$4,'Miljövärden urval för publ'!$B$2:$H$2,0),FALSE)),"",VLOOKUP($C201,'Miljövärden urval för publ'!$B$2:$H$490,MATCH(D$4,'Miljövärden urval för publ'!$B$2:$H$2,0),FALSE))</f>
        <v>0.104156</v>
      </c>
      <c r="E201" s="106">
        <f>IF(ISERROR(VLOOKUP($C201,'Miljövärden urval för publ'!$B$2:$H$490,MATCH(E$4,'Miljövärden urval för publ'!$B$2:$H$2,0),FALSE)),"",VLOOKUP($C201,'Miljövärden urval för publ'!$B$2:$H$490,MATCH(E$4,'Miljövärden urval för publ'!$B$2:$H$2,0),FALSE))</f>
        <v>25.1342</v>
      </c>
      <c r="F201" s="106">
        <f>IF(ISERROR(VLOOKUP($C201,'Miljövärden urval för publ'!$B$2:$H$490,MATCH(F$4,'Miljövärden urval för publ'!$B$2:$H$2,0),FALSE)),"",VLOOKUP($C201,'Miljövärden urval för publ'!$B$2:$H$490,MATCH(F$4,'Miljövärden urval för publ'!$B$2:$H$2,0),FALSE))</f>
        <v>8.5724499999999999</v>
      </c>
      <c r="G201" s="106">
        <f>IF(ISERROR(VLOOKUP($C201,'Miljövärden urval för publ'!$B$2:$H$490,MATCH(G$4,'Miljövärden urval för publ'!$B$2:$H$2,0),FALSE)),"",VLOOKUP($C201,'Miljövärden urval för publ'!$B$2:$H$490,MATCH(G$4,'Miljövärden urval för publ'!$B$2:$H$2,0),FALSE))</f>
        <v>1.8264699999999998E-2</v>
      </c>
    </row>
    <row r="202" spans="1:7" x14ac:dyDescent="0.25">
      <c r="A202" s="106">
        <v>199</v>
      </c>
      <c r="B202" s="106" t="str">
        <f>IF(ISERROR(INDEX('Miljövärden urval för publ'!$A$2:$AD$475,MATCH($A202,'Miljövärden urval för publ'!$U$2:$U$476,0),1)),"",INDEX('Miljövärden urval för publ'!$A$2:$AD$475,MATCH($A202,'Miljövärden urval för publ'!$U$2:$U$476,0),1))</f>
        <v>Rindi Energi AB</v>
      </c>
      <c r="C202" s="106" t="str">
        <f>IF(ISERROR(INDEX('Miljövärden urval för publ'!$A$2:$AD$475,MATCH($A202,'Miljövärden urval för publ'!$U$2:$U$476,0),2)),"",INDEX('Miljövärden urval för publ'!$A$2:$AD$475,MATCH($A202,'Miljövärden urval för publ'!$U$2:$U$476,0),2))</f>
        <v>Vingåker</v>
      </c>
      <c r="D202" s="106">
        <f>IF(ISERROR(VLOOKUP($C202,'Miljövärden urval för publ'!$B$2:$H$490,MATCH(D$4,'Miljövärden urval för publ'!$B$2:$H$2,0),FALSE)),"",VLOOKUP($C202,'Miljövärden urval för publ'!$B$2:$H$490,MATCH(D$4,'Miljövärden urval för publ'!$B$2:$H$2,0),FALSE))</f>
        <v>0.11282399999999999</v>
      </c>
      <c r="E202" s="106">
        <f>IF(ISERROR(VLOOKUP($C202,'Miljövärden urval för publ'!$B$2:$H$490,MATCH(E$4,'Miljövärden urval för publ'!$B$2:$H$2,0),FALSE)),"",VLOOKUP($C202,'Miljövärden urval för publ'!$B$2:$H$490,MATCH(E$4,'Miljövärden urval för publ'!$B$2:$H$2,0),FALSE))</f>
        <v>27.137499999999999</v>
      </c>
      <c r="F202" s="106">
        <f>IF(ISERROR(VLOOKUP($C202,'Miljövärden urval för publ'!$B$2:$H$490,MATCH(F$4,'Miljövärden urval för publ'!$B$2:$H$2,0),FALSE)),"",VLOOKUP($C202,'Miljövärden urval för publ'!$B$2:$H$490,MATCH(F$4,'Miljövärden urval för publ'!$B$2:$H$2,0),FALSE))</f>
        <v>7.9904200000000003</v>
      </c>
      <c r="G202" s="106">
        <f>IF(ISERROR(VLOOKUP($C202,'Miljövärden urval för publ'!$B$2:$H$490,MATCH(G$4,'Miljövärden urval för publ'!$B$2:$H$2,0),FALSE)),"",VLOOKUP($C202,'Miljövärden urval för publ'!$B$2:$H$490,MATCH(G$4,'Miljövärden urval för publ'!$B$2:$H$2,0),FALSE))</f>
        <v>2.6182400000000002E-2</v>
      </c>
    </row>
    <row r="203" spans="1:7" x14ac:dyDescent="0.25">
      <c r="A203" s="106">
        <v>200</v>
      </c>
      <c r="B203" s="106" t="str">
        <f>IF(ISERROR(INDEX('Miljövärden urval för publ'!$A$2:$AD$475,MATCH($A203,'Miljövärden urval för publ'!$U$2:$U$476,0),1)),"",INDEX('Miljövärden urval för publ'!$A$2:$AD$475,MATCH($A203,'Miljövärden urval för publ'!$U$2:$U$476,0),1))</f>
        <v>Ronneby Miljö och Teknik AB</v>
      </c>
      <c r="C203" s="106" t="str">
        <f>IF(ISERROR(INDEX('Miljövärden urval för publ'!$A$2:$AD$475,MATCH($A203,'Miljövärden urval för publ'!$U$2:$U$476,0),2)),"",INDEX('Miljövärden urval för publ'!$A$2:$AD$475,MATCH($A203,'Miljövärden urval för publ'!$U$2:$U$476,0),2))</f>
        <v>Bräkne-Hoby</v>
      </c>
      <c r="D203" s="106">
        <f>IF(ISERROR(VLOOKUP($C203,'Miljövärden urval för publ'!$B$2:$H$490,MATCH(D$4,'Miljövärden urval för publ'!$B$2:$H$2,0),FALSE)),"",VLOOKUP($C203,'Miljövärden urval för publ'!$B$2:$H$490,MATCH(D$4,'Miljövärden urval för publ'!$B$2:$H$2,0),FALSE))</f>
        <v>0.1055</v>
      </c>
      <c r="E203" s="106">
        <f>IF(ISERROR(VLOOKUP($C203,'Miljövärden urval för publ'!$B$2:$H$490,MATCH(E$4,'Miljövärden urval för publ'!$B$2:$H$2,0),FALSE)),"",VLOOKUP($C203,'Miljövärden urval för publ'!$B$2:$H$490,MATCH(E$4,'Miljövärden urval för publ'!$B$2:$H$2,0),FALSE))</f>
        <v>15.3886</v>
      </c>
      <c r="F203" s="106">
        <f>IF(ISERROR(VLOOKUP($C203,'Miljövärden urval för publ'!$B$2:$H$490,MATCH(F$4,'Miljövärden urval för publ'!$B$2:$H$2,0),FALSE)),"",VLOOKUP($C203,'Miljövärden urval för publ'!$B$2:$H$490,MATCH(F$4,'Miljövärden urval för publ'!$B$2:$H$2,0),FALSE))</f>
        <v>11.167299999999999</v>
      </c>
      <c r="G203" s="106">
        <f>IF(ISERROR(VLOOKUP($C203,'Miljövärden urval för publ'!$B$2:$H$490,MATCH(G$4,'Miljövärden urval för publ'!$B$2:$H$2,0),FALSE)),"",VLOOKUP($C203,'Miljövärden urval för publ'!$B$2:$H$490,MATCH(G$4,'Miljövärden urval för publ'!$B$2:$H$2,0),FALSE))</f>
        <v>8.2987600000000005E-3</v>
      </c>
    </row>
    <row r="204" spans="1:7" x14ac:dyDescent="0.25">
      <c r="A204" s="106">
        <v>201</v>
      </c>
      <c r="B204" s="106" t="str">
        <f>IF(ISERROR(INDEX('Miljövärden urval för publ'!$A$2:$AD$475,MATCH($A204,'Miljövärden urval för publ'!$U$2:$U$476,0),1)),"",INDEX('Miljövärden urval för publ'!$A$2:$AD$475,MATCH($A204,'Miljövärden urval för publ'!$U$2:$U$476,0),1))</f>
        <v>Ronneby Miljö och Teknik AB</v>
      </c>
      <c r="C204" s="106" t="str">
        <f>IF(ISERROR(INDEX('Miljövärden urval för publ'!$A$2:$AD$475,MATCH($A204,'Miljövärden urval för publ'!$U$2:$U$476,0),2)),"",INDEX('Miljövärden urval för publ'!$A$2:$AD$475,MATCH($A204,'Miljövärden urval för publ'!$U$2:$U$476,0),2))</f>
        <v>Ronneby-Kallinge</v>
      </c>
      <c r="D204" s="106">
        <f>IF(ISERROR(VLOOKUP($C204,'Miljövärden urval för publ'!$B$2:$H$490,MATCH(D$4,'Miljövärden urval för publ'!$B$2:$H$2,0),FALSE)),"",VLOOKUP($C204,'Miljövärden urval för publ'!$B$2:$H$490,MATCH(D$4,'Miljövärden urval för publ'!$B$2:$H$2,0),FALSE))</f>
        <v>0.107403</v>
      </c>
      <c r="E204" s="106">
        <f>IF(ISERROR(VLOOKUP($C204,'Miljövärden urval för publ'!$B$2:$H$490,MATCH(E$4,'Miljövärden urval för publ'!$B$2:$H$2,0),FALSE)),"",VLOOKUP($C204,'Miljövärden urval för publ'!$B$2:$H$490,MATCH(E$4,'Miljövärden urval för publ'!$B$2:$H$2,0),FALSE))</f>
        <v>12.3683</v>
      </c>
      <c r="F204" s="106">
        <f>IF(ISERROR(VLOOKUP($C204,'Miljövärden urval för publ'!$B$2:$H$490,MATCH(F$4,'Miljövärden urval för publ'!$B$2:$H$2,0),FALSE)),"",VLOOKUP($C204,'Miljövärden urval för publ'!$B$2:$H$490,MATCH(F$4,'Miljövärden urval för publ'!$B$2:$H$2,0),FALSE))</f>
        <v>10.8461</v>
      </c>
      <c r="G204" s="106">
        <f>IF(ISERROR(VLOOKUP($C204,'Miljövärden urval för publ'!$B$2:$H$490,MATCH(G$4,'Miljövärden urval för publ'!$B$2:$H$2,0),FALSE)),"",VLOOKUP($C204,'Miljövärden urval för publ'!$B$2:$H$490,MATCH(G$4,'Miljövärden urval för publ'!$B$2:$H$2,0),FALSE))</f>
        <v>7.7079799999999997E-3</v>
      </c>
    </row>
    <row r="205" spans="1:7" x14ac:dyDescent="0.25">
      <c r="A205" s="106">
        <v>202</v>
      </c>
      <c r="B205" s="106" t="str">
        <f>IF(ISERROR(INDEX('Miljövärden urval för publ'!$A$2:$AD$475,MATCH($A205,'Miljövärden urval för publ'!$U$2:$U$476,0),1)),"",INDEX('Miljövärden urval för publ'!$A$2:$AD$475,MATCH($A205,'Miljövärden urval för publ'!$U$2:$U$476,0),1))</f>
        <v>Rättviks Teknik AB</v>
      </c>
      <c r="C205" s="106" t="str">
        <f>IF(ISERROR(INDEX('Miljövärden urval för publ'!$A$2:$AD$475,MATCH($A205,'Miljövärden urval för publ'!$U$2:$U$476,0),2)),"",INDEX('Miljövärden urval för publ'!$A$2:$AD$475,MATCH($A205,'Miljövärden urval för publ'!$U$2:$U$476,0),2))</f>
        <v>Rättvik</v>
      </c>
      <c r="D205" s="106">
        <f>IF(ISERROR(VLOOKUP($C205,'Miljövärden urval för publ'!$B$2:$H$490,MATCH(D$4,'Miljövärden urval för publ'!$B$2:$H$2,0),FALSE)),"",VLOOKUP($C205,'Miljövärden urval för publ'!$B$2:$H$490,MATCH(D$4,'Miljövärden urval för publ'!$B$2:$H$2,0),FALSE))</f>
        <v>6.0556800000000001E-2</v>
      </c>
      <c r="E205" s="106">
        <f>IF(ISERROR(VLOOKUP($C205,'Miljövärden urval för publ'!$B$2:$H$490,MATCH(E$4,'Miljövärden urval för publ'!$B$2:$H$2,0),FALSE)),"",VLOOKUP($C205,'Miljövärden urval för publ'!$B$2:$H$490,MATCH(E$4,'Miljövärden urval för publ'!$B$2:$H$2,0),FALSE))</f>
        <v>16.060099999999998</v>
      </c>
      <c r="F205" s="106">
        <f>IF(ISERROR(VLOOKUP($C205,'Miljövärden urval för publ'!$B$2:$H$490,MATCH(F$4,'Miljövärden urval för publ'!$B$2:$H$2,0),FALSE)),"",VLOOKUP($C205,'Miljövärden urval för publ'!$B$2:$H$490,MATCH(F$4,'Miljövärden urval för publ'!$B$2:$H$2,0),FALSE))</f>
        <v>7.8805100000000001</v>
      </c>
      <c r="G205" s="106">
        <f>IF(ISERROR(VLOOKUP($C205,'Miljövärden urval för publ'!$B$2:$H$490,MATCH(G$4,'Miljövärden urval för publ'!$B$2:$H$2,0),FALSE)),"",VLOOKUP($C205,'Miljövärden urval för publ'!$B$2:$H$490,MATCH(G$4,'Miljövärden urval för publ'!$B$2:$H$2,0),FALSE))</f>
        <v>1.77305E-2</v>
      </c>
    </row>
    <row r="206" spans="1:7" x14ac:dyDescent="0.25">
      <c r="A206" s="106">
        <v>203</v>
      </c>
      <c r="B206" s="106" t="str">
        <f>IF(ISERROR(INDEX('Miljövärden urval för publ'!$A$2:$AD$475,MATCH($A206,'Miljövärden urval för publ'!$U$2:$U$476,0),1)),"",INDEX('Miljövärden urval för publ'!$A$2:$AD$475,MATCH($A206,'Miljövärden urval för publ'!$U$2:$U$476,0),1))</f>
        <v>Sala-Heby Energi AB</v>
      </c>
      <c r="C206" s="106" t="str">
        <f>IF(ISERROR(INDEX('Miljövärden urval för publ'!$A$2:$AD$475,MATCH($A206,'Miljövärden urval för publ'!$U$2:$U$476,0),2)),"",INDEX('Miljövärden urval för publ'!$A$2:$AD$475,MATCH($A206,'Miljövärden urval för publ'!$U$2:$U$476,0),2))</f>
        <v>Sala-Heby</v>
      </c>
      <c r="D206" s="106">
        <f>IF(ISERROR(VLOOKUP($C206,'Miljövärden urval för publ'!$B$2:$H$490,MATCH(D$4,'Miljövärden urval för publ'!$B$2:$H$2,0),FALSE)),"",VLOOKUP($C206,'Miljövärden urval för publ'!$B$2:$H$490,MATCH(D$4,'Miljövärden urval för publ'!$B$2:$H$2,0),FALSE))</f>
        <v>8.3538100000000004E-2</v>
      </c>
      <c r="E206" s="106">
        <f>IF(ISERROR(VLOOKUP($C206,'Miljövärden urval för publ'!$B$2:$H$490,MATCH(E$4,'Miljövärden urval för publ'!$B$2:$H$2,0),FALSE)),"",VLOOKUP($C206,'Miljövärden urval för publ'!$B$2:$H$490,MATCH(E$4,'Miljövärden urval för publ'!$B$2:$H$2,0),FALSE))</f>
        <v>9.2583000000000002</v>
      </c>
      <c r="F206" s="106">
        <f>IF(ISERROR(VLOOKUP($C206,'Miljövärden urval för publ'!$B$2:$H$490,MATCH(F$4,'Miljövärden urval för publ'!$B$2:$H$2,0),FALSE)),"",VLOOKUP($C206,'Miljövärden urval för publ'!$B$2:$H$490,MATCH(F$4,'Miljövärden urval för publ'!$B$2:$H$2,0),FALSE))</f>
        <v>8.5839099999999995</v>
      </c>
      <c r="G206" s="106">
        <f>IF(ISERROR(VLOOKUP($C206,'Miljövärden urval för publ'!$B$2:$H$490,MATCH(G$4,'Miljövärden urval för publ'!$B$2:$H$2,0),FALSE)),"",VLOOKUP($C206,'Miljövärden urval för publ'!$B$2:$H$490,MATCH(G$4,'Miljövärden urval för publ'!$B$2:$H$2,0),FALSE))</f>
        <v>0</v>
      </c>
    </row>
    <row r="207" spans="1:7" x14ac:dyDescent="0.25">
      <c r="A207" s="106">
        <v>204</v>
      </c>
      <c r="B207" s="106" t="str">
        <f>IF(ISERROR(INDEX('Miljövärden urval för publ'!$A$2:$AD$475,MATCH($A207,'Miljövärden urval för publ'!$U$2:$U$476,0),1)),"",INDEX('Miljövärden urval för publ'!$A$2:$AD$475,MATCH($A207,'Miljövärden urval för publ'!$U$2:$U$476,0),1))</f>
        <v>Sandviken Energi AB</v>
      </c>
      <c r="C207" s="106" t="str">
        <f>IF(ISERROR(INDEX('Miljövärden urval för publ'!$A$2:$AD$475,MATCH($A207,'Miljövärden urval för publ'!$U$2:$U$476,0),2)),"",INDEX('Miljövärden urval för publ'!$A$2:$AD$475,MATCH($A207,'Miljövärden urval för publ'!$U$2:$U$476,0),2))</f>
        <v>Sandviken</v>
      </c>
      <c r="D207" s="106">
        <f>IF(ISERROR(VLOOKUP($C207,'Miljövärden urval för publ'!$B$2:$H$490,MATCH(D$4,'Miljövärden urval för publ'!$B$2:$H$2,0),FALSE)),"",VLOOKUP($C207,'Miljövärden urval för publ'!$B$2:$H$490,MATCH(D$4,'Miljövärden urval för publ'!$B$2:$H$2,0),FALSE))</f>
        <v>0.54049599999999998</v>
      </c>
      <c r="E207" s="106">
        <f>IF(ISERROR(VLOOKUP($C207,'Miljövärden urval för publ'!$B$2:$H$490,MATCH(E$4,'Miljövärden urval för publ'!$B$2:$H$2,0),FALSE)),"",VLOOKUP($C207,'Miljövärden urval för publ'!$B$2:$H$490,MATCH(E$4,'Miljövärden urval för publ'!$B$2:$H$2,0),FALSE))</f>
        <v>173.512</v>
      </c>
      <c r="F207" s="106">
        <f>IF(ISERROR(VLOOKUP($C207,'Miljövärden urval för publ'!$B$2:$H$490,MATCH(F$4,'Miljövärden urval för publ'!$B$2:$H$2,0),FALSE)),"",VLOOKUP($C207,'Miljövärden urval för publ'!$B$2:$H$490,MATCH(F$4,'Miljövärden urval för publ'!$B$2:$H$2,0),FALSE))</f>
        <v>22.207100000000001</v>
      </c>
      <c r="G207" s="106">
        <f>IF(ISERROR(VLOOKUP($C207,'Miljövärden urval för publ'!$B$2:$H$490,MATCH(G$4,'Miljövärden urval för publ'!$B$2:$H$2,0),FALSE)),"",VLOOKUP($C207,'Miljövärden urval för publ'!$B$2:$H$490,MATCH(G$4,'Miljövärden urval för publ'!$B$2:$H$2,0),FALSE))</f>
        <v>2.94478E-2</v>
      </c>
    </row>
    <row r="208" spans="1:7" x14ac:dyDescent="0.25">
      <c r="A208" s="106">
        <v>205</v>
      </c>
      <c r="B208" s="106" t="str">
        <f>IF(ISERROR(INDEX('Miljövärden urval för publ'!$A$2:$AD$475,MATCH($A208,'Miljövärden urval för publ'!$U$2:$U$476,0),1)),"",INDEX('Miljövärden urval för publ'!$A$2:$AD$475,MATCH($A208,'Miljövärden urval för publ'!$U$2:$U$476,0),1))</f>
        <v>Skara Energi AB</v>
      </c>
      <c r="C208" s="106" t="str">
        <f>IF(ISERROR(INDEX('Miljövärden urval för publ'!$A$2:$AD$475,MATCH($A208,'Miljövärden urval för publ'!$U$2:$U$476,0),2)),"",INDEX('Miljövärden urval för publ'!$A$2:$AD$475,MATCH($A208,'Miljövärden urval för publ'!$U$2:$U$476,0),2))</f>
        <v>Skara</v>
      </c>
      <c r="D208" s="106">
        <f>IF(ISERROR(VLOOKUP($C208,'Miljövärden urval för publ'!$B$2:$H$490,MATCH(D$4,'Miljövärden urval för publ'!$B$2:$H$2,0),FALSE)),"",VLOOKUP($C208,'Miljövärden urval för publ'!$B$2:$H$490,MATCH(D$4,'Miljövärden urval för publ'!$B$2:$H$2,0),FALSE))</f>
        <v>0.102364</v>
      </c>
      <c r="E208" s="106">
        <f>IF(ISERROR(VLOOKUP($C208,'Miljövärden urval för publ'!$B$2:$H$490,MATCH(E$4,'Miljövärden urval för publ'!$B$2:$H$2,0),FALSE)),"",VLOOKUP($C208,'Miljövärden urval för publ'!$B$2:$H$490,MATCH(E$4,'Miljövärden urval för publ'!$B$2:$H$2,0),FALSE))</f>
        <v>20.757400000000001</v>
      </c>
      <c r="F208" s="106">
        <f>IF(ISERROR(VLOOKUP($C208,'Miljövärden urval för publ'!$B$2:$H$490,MATCH(F$4,'Miljövärden urval för publ'!$B$2:$H$2,0),FALSE)),"",VLOOKUP($C208,'Miljövärden urval för publ'!$B$2:$H$490,MATCH(F$4,'Miljövärden urval för publ'!$B$2:$H$2,0),FALSE))</f>
        <v>7.3208900000000003</v>
      </c>
      <c r="G208" s="106">
        <f>IF(ISERROR(VLOOKUP($C208,'Miljövärden urval för publ'!$B$2:$H$490,MATCH(G$4,'Miljövärden urval för publ'!$B$2:$H$2,0),FALSE)),"",VLOOKUP($C208,'Miljövärden urval för publ'!$B$2:$H$490,MATCH(G$4,'Miljövärden urval för publ'!$B$2:$H$2,0),FALSE))</f>
        <v>1.05944E-2</v>
      </c>
    </row>
    <row r="209" spans="1:7" x14ac:dyDescent="0.25">
      <c r="A209" s="106">
        <v>206</v>
      </c>
      <c r="B209" s="106" t="str">
        <f>IF(ISERROR(INDEX('Miljövärden urval för publ'!$A$2:$AD$475,MATCH($A209,'Miljövärden urval för publ'!$U$2:$U$476,0),1)),"",INDEX('Miljövärden urval för publ'!$A$2:$AD$475,MATCH($A209,'Miljövärden urval för publ'!$U$2:$U$476,0),1))</f>
        <v>Skellefteå Kraft AB</v>
      </c>
      <c r="C209" s="106" t="str">
        <f>IF(ISERROR(INDEX('Miljövärden urval för publ'!$A$2:$AD$475,MATCH($A209,'Miljövärden urval för publ'!$U$2:$U$476,0),2)),"",INDEX('Miljövärden urval för publ'!$A$2:$AD$475,MATCH($A209,'Miljövärden urval för publ'!$U$2:$U$476,0),2))</f>
        <v>Boliden</v>
      </c>
      <c r="D209" s="106">
        <f>IF(ISERROR(VLOOKUP($C209,'Miljövärden urval för publ'!$B$2:$H$490,MATCH(D$4,'Miljövärden urval för publ'!$B$2:$H$2,0),FALSE)),"",VLOOKUP($C209,'Miljövärden urval för publ'!$B$2:$H$490,MATCH(D$4,'Miljövärden urval för publ'!$B$2:$H$2,0),FALSE))</f>
        <v>0.167546</v>
      </c>
      <c r="E209" s="106">
        <f>IF(ISERROR(VLOOKUP($C209,'Miljövärden urval för publ'!$B$2:$H$490,MATCH(E$4,'Miljövärden urval för publ'!$B$2:$H$2,0),FALSE)),"",VLOOKUP($C209,'Miljövärden urval för publ'!$B$2:$H$490,MATCH(E$4,'Miljövärden urval för publ'!$B$2:$H$2,0),FALSE))</f>
        <v>10.464700000000001</v>
      </c>
      <c r="F209" s="106">
        <f>IF(ISERROR(VLOOKUP($C209,'Miljövärden urval för publ'!$B$2:$H$490,MATCH(F$4,'Miljövärden urval för publ'!$B$2:$H$2,0),FALSE)),"",VLOOKUP($C209,'Miljövärden urval för publ'!$B$2:$H$490,MATCH(F$4,'Miljövärden urval för publ'!$B$2:$H$2,0),FALSE))</f>
        <v>16.299299999999999</v>
      </c>
      <c r="G209" s="106">
        <f>IF(ISERROR(VLOOKUP($C209,'Miljövärden urval för publ'!$B$2:$H$490,MATCH(G$4,'Miljövärden urval för publ'!$B$2:$H$2,0),FALSE)),"",VLOOKUP($C209,'Miljövärden urval för publ'!$B$2:$H$490,MATCH(G$4,'Miljövärden urval för publ'!$B$2:$H$2,0),FALSE))</f>
        <v>9.6813200000000002E-3</v>
      </c>
    </row>
    <row r="210" spans="1:7" x14ac:dyDescent="0.25">
      <c r="A210" s="106">
        <v>207</v>
      </c>
      <c r="B210" s="106" t="str">
        <f>IF(ISERROR(INDEX('Miljövärden urval för publ'!$A$2:$AD$475,MATCH($A210,'Miljövärden urval för publ'!$U$2:$U$476,0),1)),"",INDEX('Miljövärden urval för publ'!$A$2:$AD$475,MATCH($A210,'Miljövärden urval för publ'!$U$2:$U$476,0),1))</f>
        <v>Skellefteå Kraft AB</v>
      </c>
      <c r="C210" s="106" t="str">
        <f>IF(ISERROR(INDEX('Miljövärden urval för publ'!$A$2:$AD$475,MATCH($A210,'Miljövärden urval för publ'!$U$2:$U$476,0),2)),"",INDEX('Miljövärden urval för publ'!$A$2:$AD$475,MATCH($A210,'Miljövärden urval för publ'!$U$2:$U$476,0),2))</f>
        <v>Bureå</v>
      </c>
      <c r="D210" s="106">
        <f>IF(ISERROR(VLOOKUP($C210,'Miljövärden urval för publ'!$B$2:$H$490,MATCH(D$4,'Miljövärden urval för publ'!$B$2:$H$2,0),FALSE)),"",VLOOKUP($C210,'Miljövärden urval för publ'!$B$2:$H$490,MATCH(D$4,'Miljövärden urval för publ'!$B$2:$H$2,0),FALSE))</f>
        <v>0.17241400000000001</v>
      </c>
      <c r="E210" s="106">
        <f>IF(ISERROR(VLOOKUP($C210,'Miljövärden urval för publ'!$B$2:$H$490,MATCH(E$4,'Miljövärden urval för publ'!$B$2:$H$2,0),FALSE)),"",VLOOKUP($C210,'Miljövärden urval för publ'!$B$2:$H$490,MATCH(E$4,'Miljövärden urval för publ'!$B$2:$H$2,0),FALSE))</f>
        <v>10.807700000000001</v>
      </c>
      <c r="F210" s="106">
        <f>IF(ISERROR(VLOOKUP($C210,'Miljövärden urval för publ'!$B$2:$H$490,MATCH(F$4,'Miljövärden urval för publ'!$B$2:$H$2,0),FALSE)),"",VLOOKUP($C210,'Miljövärden urval för publ'!$B$2:$H$490,MATCH(F$4,'Miljövärden urval för publ'!$B$2:$H$2,0),FALSE))</f>
        <v>17.4373</v>
      </c>
      <c r="G210" s="106">
        <f>IF(ISERROR(VLOOKUP($C210,'Miljövärden urval för publ'!$B$2:$H$490,MATCH(G$4,'Miljövärden urval för publ'!$B$2:$H$2,0),FALSE)),"",VLOOKUP($C210,'Miljövärden urval för publ'!$B$2:$H$490,MATCH(G$4,'Miljövärden urval för publ'!$B$2:$H$2,0),FALSE))</f>
        <v>8.60467E-3</v>
      </c>
    </row>
    <row r="211" spans="1:7" x14ac:dyDescent="0.25">
      <c r="A211" s="106">
        <v>208</v>
      </c>
      <c r="B211" s="106" t="str">
        <f>IF(ISERROR(INDEX('Miljövärden urval för publ'!$A$2:$AD$475,MATCH($A211,'Miljövärden urval för publ'!$U$2:$U$476,0),1)),"",INDEX('Miljövärden urval för publ'!$A$2:$AD$475,MATCH($A211,'Miljövärden urval för publ'!$U$2:$U$476,0),1))</f>
        <v>Skellefteå Kraft AB</v>
      </c>
      <c r="C211" s="106" t="str">
        <f>IF(ISERROR(INDEX('Miljövärden urval för publ'!$A$2:$AD$475,MATCH($A211,'Miljövärden urval för publ'!$U$2:$U$476,0),2)),"",INDEX('Miljövärden urval för publ'!$A$2:$AD$475,MATCH($A211,'Miljövärden urval för publ'!$U$2:$U$476,0),2))</f>
        <v>Burträsk</v>
      </c>
      <c r="D211" s="106">
        <f>IF(ISERROR(VLOOKUP($C211,'Miljövärden urval för publ'!$B$2:$H$490,MATCH(D$4,'Miljövärden urval för publ'!$B$2:$H$2,0),FALSE)),"",VLOOKUP($C211,'Miljövärden urval för publ'!$B$2:$H$490,MATCH(D$4,'Miljövärden urval för publ'!$B$2:$H$2,0),FALSE))</f>
        <v>9.5202599999999998E-2</v>
      </c>
      <c r="E211" s="106">
        <f>IF(ISERROR(VLOOKUP($C211,'Miljövärden urval för publ'!$B$2:$H$490,MATCH(E$4,'Miljövärden urval för publ'!$B$2:$H$2,0),FALSE)),"",VLOOKUP($C211,'Miljövärden urval för publ'!$B$2:$H$490,MATCH(E$4,'Miljövärden urval för publ'!$B$2:$H$2,0),FALSE))</f>
        <v>14.967599999999999</v>
      </c>
      <c r="F211" s="106">
        <f>IF(ISERROR(VLOOKUP($C211,'Miljövärden urval för publ'!$B$2:$H$490,MATCH(F$4,'Miljövärden urval för publ'!$B$2:$H$2,0),FALSE)),"",VLOOKUP($C211,'Miljövärden urval för publ'!$B$2:$H$490,MATCH(F$4,'Miljövärden urval för publ'!$B$2:$H$2,0),FALSE))</f>
        <v>10.416499999999999</v>
      </c>
      <c r="G211" s="106">
        <f>IF(ISERROR(VLOOKUP($C211,'Miljövärden urval för publ'!$B$2:$H$490,MATCH(G$4,'Miljövärden urval för publ'!$B$2:$H$2,0),FALSE)),"",VLOOKUP($C211,'Miljövärden urval för publ'!$B$2:$H$490,MATCH(G$4,'Miljövärden urval för publ'!$B$2:$H$2,0),FALSE))</f>
        <v>1.00596E-2</v>
      </c>
    </row>
    <row r="212" spans="1:7" x14ac:dyDescent="0.25">
      <c r="A212" s="106">
        <v>209</v>
      </c>
      <c r="B212" s="106" t="str">
        <f>IF(ISERROR(INDEX('Miljövärden urval för publ'!$A$2:$AD$475,MATCH($A212,'Miljövärden urval för publ'!$U$2:$U$476,0),1)),"",INDEX('Miljövärden urval för publ'!$A$2:$AD$475,MATCH($A212,'Miljövärden urval för publ'!$U$2:$U$476,0),1))</f>
        <v>Skellefteå Kraft AB</v>
      </c>
      <c r="C212" s="106" t="str">
        <f>IF(ISERROR(INDEX('Miljövärden urval för publ'!$A$2:$AD$475,MATCH($A212,'Miljövärden urval för publ'!$U$2:$U$476,0),2)),"",INDEX('Miljövärden urval för publ'!$A$2:$AD$475,MATCH($A212,'Miljövärden urval för publ'!$U$2:$U$476,0),2))</f>
        <v>Byske</v>
      </c>
      <c r="D212" s="106">
        <f>IF(ISERROR(VLOOKUP($C212,'Miljövärden urval för publ'!$B$2:$H$490,MATCH(D$4,'Miljövärden urval för publ'!$B$2:$H$2,0),FALSE)),"",VLOOKUP($C212,'Miljövärden urval för publ'!$B$2:$H$490,MATCH(D$4,'Miljövärden urval för publ'!$B$2:$H$2,0),FALSE))</f>
        <v>0.16362599999999999</v>
      </c>
      <c r="E212" s="106">
        <f>IF(ISERROR(VLOOKUP($C212,'Miljövärden urval för publ'!$B$2:$H$490,MATCH(E$4,'Miljövärden urval för publ'!$B$2:$H$2,0),FALSE)),"",VLOOKUP($C212,'Miljövärden urval för publ'!$B$2:$H$490,MATCH(E$4,'Miljövärden urval för publ'!$B$2:$H$2,0),FALSE))</f>
        <v>11.9795</v>
      </c>
      <c r="F212" s="106">
        <f>IF(ISERROR(VLOOKUP($C212,'Miljövärden urval för publ'!$B$2:$H$490,MATCH(F$4,'Miljövärden urval för publ'!$B$2:$H$2,0),FALSE)),"",VLOOKUP($C212,'Miljövärden urval för publ'!$B$2:$H$490,MATCH(F$4,'Miljövärden urval för publ'!$B$2:$H$2,0),FALSE))</f>
        <v>15.944699999999999</v>
      </c>
      <c r="G212" s="106">
        <f>IF(ISERROR(VLOOKUP($C212,'Miljövärden urval för publ'!$B$2:$H$490,MATCH(G$4,'Miljövärden urval för publ'!$B$2:$H$2,0),FALSE)),"",VLOOKUP($C212,'Miljövärden urval för publ'!$B$2:$H$490,MATCH(G$4,'Miljövärden urval för publ'!$B$2:$H$2,0),FALSE))</f>
        <v>1.52318E-2</v>
      </c>
    </row>
    <row r="213" spans="1:7" x14ac:dyDescent="0.25">
      <c r="A213" s="106">
        <v>210</v>
      </c>
      <c r="B213" s="106" t="str">
        <f>IF(ISERROR(INDEX('Miljövärden urval för publ'!$A$2:$AD$475,MATCH($A213,'Miljövärden urval för publ'!$U$2:$U$476,0),1)),"",INDEX('Miljövärden urval för publ'!$A$2:$AD$475,MATCH($A213,'Miljövärden urval för publ'!$U$2:$U$476,0),1))</f>
        <v>Skellefteå Kraft AB</v>
      </c>
      <c r="C213" s="106" t="str">
        <f>IF(ISERROR(INDEX('Miljövärden urval för publ'!$A$2:$AD$475,MATCH($A213,'Miljövärden urval för publ'!$U$2:$U$476,0),2)),"",INDEX('Miljövärden urval för publ'!$A$2:$AD$475,MATCH($A213,'Miljövärden urval för publ'!$U$2:$U$476,0),2))</f>
        <v>Jörn</v>
      </c>
      <c r="D213" s="106">
        <f>IF(ISERROR(VLOOKUP($C213,'Miljövärden urval för publ'!$B$2:$H$490,MATCH(D$4,'Miljövärden urval för publ'!$B$2:$H$2,0),FALSE)),"",VLOOKUP($C213,'Miljövärden urval för publ'!$B$2:$H$490,MATCH(D$4,'Miljövärden urval för publ'!$B$2:$H$2,0),FALSE))</f>
        <v>6.8879200000000002E-2</v>
      </c>
      <c r="E213" s="106">
        <f>IF(ISERROR(VLOOKUP($C213,'Miljövärden urval för publ'!$B$2:$H$490,MATCH(E$4,'Miljövärden urval för publ'!$B$2:$H$2,0),FALSE)),"",VLOOKUP($C213,'Miljövärden urval för publ'!$B$2:$H$490,MATCH(E$4,'Miljövärden urval för publ'!$B$2:$H$2,0),FALSE))</f>
        <v>13.518599999999999</v>
      </c>
      <c r="F213" s="106">
        <f>IF(ISERROR(VLOOKUP($C213,'Miljövärden urval för publ'!$B$2:$H$490,MATCH(F$4,'Miljövärden urval för publ'!$B$2:$H$2,0),FALSE)),"",VLOOKUP($C213,'Miljövärden urval för publ'!$B$2:$H$490,MATCH(F$4,'Miljövärden urval för publ'!$B$2:$H$2,0),FALSE))</f>
        <v>8.8166899999999995</v>
      </c>
      <c r="G213" s="106">
        <f>IF(ISERROR(VLOOKUP($C213,'Miljövärden urval för publ'!$B$2:$H$490,MATCH(G$4,'Miljövärden urval för publ'!$B$2:$H$2,0),FALSE)),"",VLOOKUP($C213,'Miljövärden urval för publ'!$B$2:$H$490,MATCH(G$4,'Miljövärden urval för publ'!$B$2:$H$2,0),FALSE))</f>
        <v>1.27654E-2</v>
      </c>
    </row>
    <row r="214" spans="1:7" x14ac:dyDescent="0.25">
      <c r="A214" s="106">
        <v>211</v>
      </c>
      <c r="B214" s="106" t="str">
        <f>IF(ISERROR(INDEX('Miljövärden urval för publ'!$A$2:$AD$475,MATCH($A214,'Miljövärden urval för publ'!$U$2:$U$476,0),1)),"",INDEX('Miljövärden urval för publ'!$A$2:$AD$475,MATCH($A214,'Miljövärden urval för publ'!$U$2:$U$476,0),1))</f>
        <v>Skellefteå Kraft AB</v>
      </c>
      <c r="C214" s="106" t="str">
        <f>IF(ISERROR(INDEX('Miljövärden urval för publ'!$A$2:$AD$475,MATCH($A214,'Miljövärden urval för publ'!$U$2:$U$476,0),2)),"",INDEX('Miljövärden urval för publ'!$A$2:$AD$475,MATCH($A214,'Miljövärden urval för publ'!$U$2:$U$476,0),2))</f>
        <v>Kristineberg - Ej Fjärrvärme</v>
      </c>
      <c r="D214" s="106">
        <f>IF(ISERROR(VLOOKUP($C214,'Miljövärden urval för publ'!$B$2:$H$490,MATCH(D$4,'Miljövärden urval för publ'!$B$2:$H$2,0),FALSE)),"",VLOOKUP($C214,'Miljövärden urval för publ'!$B$2:$H$490,MATCH(D$4,'Miljövärden urval för publ'!$B$2:$H$2,0),FALSE))</f>
        <v>0.43937999999999999</v>
      </c>
      <c r="E214" s="106">
        <f>IF(ISERROR(VLOOKUP($C214,'Miljövärden urval för publ'!$B$2:$H$490,MATCH(E$4,'Miljövärden urval för publ'!$B$2:$H$2,0),FALSE)),"",VLOOKUP($C214,'Miljövärden urval för publ'!$B$2:$H$490,MATCH(E$4,'Miljövärden urval för publ'!$B$2:$H$2,0),FALSE))</f>
        <v>59.699399999999997</v>
      </c>
      <c r="F214" s="106">
        <f>IF(ISERROR(VLOOKUP($C214,'Miljövärden urval för publ'!$B$2:$H$490,MATCH(F$4,'Miljövärden urval för publ'!$B$2:$H$2,0),FALSE)),"",VLOOKUP($C214,'Miljövärden urval för publ'!$B$2:$H$490,MATCH(F$4,'Miljövärden urval för publ'!$B$2:$H$2,0),FALSE))</f>
        <v>19.520700000000001</v>
      </c>
      <c r="G214" s="106">
        <f>IF(ISERROR(VLOOKUP($C214,'Miljövärden urval för publ'!$B$2:$H$490,MATCH(G$4,'Miljövärden urval för publ'!$B$2:$H$2,0),FALSE)),"",VLOOKUP($C214,'Miljövärden urval för publ'!$B$2:$H$490,MATCH(G$4,'Miljövärden urval för publ'!$B$2:$H$2,0),FALSE))</f>
        <v>0.13406299999999999</v>
      </c>
    </row>
    <row r="215" spans="1:7" x14ac:dyDescent="0.25">
      <c r="A215" s="106">
        <v>212</v>
      </c>
      <c r="B215" s="106" t="str">
        <f>IF(ISERROR(INDEX('Miljövärden urval för publ'!$A$2:$AD$475,MATCH($A215,'Miljövärden urval för publ'!$U$2:$U$476,0),1)),"",INDEX('Miljövärden urval för publ'!$A$2:$AD$475,MATCH($A215,'Miljövärden urval för publ'!$U$2:$U$476,0),1))</f>
        <v>Skellefteå Kraft AB</v>
      </c>
      <c r="C215" s="106" t="str">
        <f>IF(ISERROR(INDEX('Miljövärden urval för publ'!$A$2:$AD$475,MATCH($A215,'Miljövärden urval för publ'!$U$2:$U$476,0),2)),"",INDEX('Miljövärden urval för publ'!$A$2:$AD$475,MATCH($A215,'Miljövärden urval för publ'!$U$2:$U$476,0),2))</f>
        <v>Kåge</v>
      </c>
      <c r="D215" s="106">
        <f>IF(ISERROR(VLOOKUP($C215,'Miljövärden urval för publ'!$B$2:$H$490,MATCH(D$4,'Miljövärden urval för publ'!$B$2:$H$2,0),FALSE)),"",VLOOKUP($C215,'Miljövärden urval för publ'!$B$2:$H$490,MATCH(D$4,'Miljövärden urval för publ'!$B$2:$H$2,0),FALSE))</f>
        <v>0.17871899999999999</v>
      </c>
      <c r="E215" s="106">
        <f>IF(ISERROR(VLOOKUP($C215,'Miljövärden urval för publ'!$B$2:$H$490,MATCH(E$4,'Miljövärden urval för publ'!$B$2:$H$2,0),FALSE)),"",VLOOKUP($C215,'Miljövärden urval för publ'!$B$2:$H$490,MATCH(E$4,'Miljövärden urval för publ'!$B$2:$H$2,0),FALSE))</f>
        <v>9.0004399999999993</v>
      </c>
      <c r="F215" s="106">
        <f>IF(ISERROR(VLOOKUP($C215,'Miljövärden urval för publ'!$B$2:$H$490,MATCH(F$4,'Miljövärden urval för publ'!$B$2:$H$2,0),FALSE)),"",VLOOKUP($C215,'Miljövärden urval för publ'!$B$2:$H$490,MATCH(F$4,'Miljövärden urval för publ'!$B$2:$H$2,0),FALSE))</f>
        <v>17.511399999999998</v>
      </c>
      <c r="G215" s="106">
        <f>IF(ISERROR(VLOOKUP($C215,'Miljövärden urval för publ'!$B$2:$H$490,MATCH(G$4,'Miljövärden urval för publ'!$B$2:$H$2,0),FALSE)),"",VLOOKUP($C215,'Miljövärden urval för publ'!$B$2:$H$490,MATCH(G$4,'Miljövärden urval för publ'!$B$2:$H$2,0),FALSE))</f>
        <v>3.2983499999999998E-3</v>
      </c>
    </row>
    <row r="216" spans="1:7" x14ac:dyDescent="0.25">
      <c r="A216" s="106">
        <v>213</v>
      </c>
      <c r="B216" s="106" t="str">
        <f>IF(ISERROR(INDEX('Miljövärden urval för publ'!$A$2:$AD$475,MATCH($A216,'Miljövärden urval för publ'!$U$2:$U$476,0),1)),"",INDEX('Miljövärden urval för publ'!$A$2:$AD$475,MATCH($A216,'Miljövärden urval för publ'!$U$2:$U$476,0),1))</f>
        <v>Skellefteå Kraft AB</v>
      </c>
      <c r="C216" s="106" t="str">
        <f>IF(ISERROR(INDEX('Miljövärden urval för publ'!$A$2:$AD$475,MATCH($A216,'Miljövärden urval för publ'!$U$2:$U$476,0),2)),"",INDEX('Miljövärden urval för publ'!$A$2:$AD$475,MATCH($A216,'Miljövärden urval för publ'!$U$2:$U$476,0),2))</f>
        <v>Lidbacken</v>
      </c>
      <c r="D216" s="106">
        <f>IF(ISERROR(VLOOKUP($C216,'Miljövärden urval för publ'!$B$2:$H$490,MATCH(D$4,'Miljövärden urval för publ'!$B$2:$H$2,0),FALSE)),"",VLOOKUP($C216,'Miljövärden urval för publ'!$B$2:$H$490,MATCH(D$4,'Miljövärden urval för publ'!$B$2:$H$2,0),FALSE))</f>
        <v>0.16068299999999999</v>
      </c>
      <c r="E216" s="106">
        <f>IF(ISERROR(VLOOKUP($C216,'Miljövärden urval för publ'!$B$2:$H$490,MATCH(E$4,'Miljövärden urval för publ'!$B$2:$H$2,0),FALSE)),"",VLOOKUP($C216,'Miljövärden urval för publ'!$B$2:$H$490,MATCH(E$4,'Miljövärden urval för publ'!$B$2:$H$2,0),FALSE))</f>
        <v>9.4182299999999994</v>
      </c>
      <c r="F216" s="106">
        <f>IF(ISERROR(VLOOKUP($C216,'Miljövärden urval för publ'!$B$2:$H$490,MATCH(F$4,'Miljövärden urval för publ'!$B$2:$H$2,0),FALSE)),"",VLOOKUP($C216,'Miljövärden urval för publ'!$B$2:$H$490,MATCH(F$4,'Miljövärden urval för publ'!$B$2:$H$2,0),FALSE))</f>
        <v>16.926200000000001</v>
      </c>
      <c r="G216" s="106">
        <f>IF(ISERROR(VLOOKUP($C216,'Miljövärden urval för publ'!$B$2:$H$490,MATCH(G$4,'Miljövärden urval för publ'!$B$2:$H$2,0),FALSE)),"",VLOOKUP($C216,'Miljövärden urval för publ'!$B$2:$H$490,MATCH(G$4,'Miljövärden urval för publ'!$B$2:$H$2,0),FALSE))</f>
        <v>5.4503700000000004E-3</v>
      </c>
    </row>
    <row r="217" spans="1:7" x14ac:dyDescent="0.25">
      <c r="A217" s="106">
        <v>214</v>
      </c>
      <c r="B217" s="106" t="str">
        <f>IF(ISERROR(INDEX('Miljövärden urval för publ'!$A$2:$AD$475,MATCH($A217,'Miljövärden urval för publ'!$U$2:$U$476,0),1)),"",INDEX('Miljövärden urval för publ'!$A$2:$AD$475,MATCH($A217,'Miljövärden urval för publ'!$U$2:$U$476,0),1))</f>
        <v>Skellefteå Kraft AB</v>
      </c>
      <c r="C217" s="106" t="str">
        <f>IF(ISERROR(INDEX('Miljövärden urval för publ'!$A$2:$AD$475,MATCH($A217,'Miljövärden urval för publ'!$U$2:$U$476,0),2)),"",INDEX('Miljövärden urval för publ'!$A$2:$AD$475,MATCH($A217,'Miljövärden urval för publ'!$U$2:$U$476,0),2))</f>
        <v>Lycksele</v>
      </c>
      <c r="D217" s="106">
        <f>IF(ISERROR(VLOOKUP($C217,'Miljövärden urval för publ'!$B$2:$H$490,MATCH(D$4,'Miljövärden urval för publ'!$B$2:$H$2,0),FALSE)),"",VLOOKUP($C217,'Miljövärden urval för publ'!$B$2:$H$490,MATCH(D$4,'Miljövärden urval för publ'!$B$2:$H$2,0),FALSE))</f>
        <v>0.32810400000000001</v>
      </c>
      <c r="E217" s="106">
        <f>IF(ISERROR(VLOOKUP($C217,'Miljövärden urval för publ'!$B$2:$H$490,MATCH(E$4,'Miljövärden urval för publ'!$B$2:$H$2,0),FALSE)),"",VLOOKUP($C217,'Miljövärden urval för publ'!$B$2:$H$490,MATCH(E$4,'Miljövärden urval för publ'!$B$2:$H$2,0),FALSE))</f>
        <v>110.411</v>
      </c>
      <c r="F217" s="106">
        <f>IF(ISERROR(VLOOKUP($C217,'Miljövärden urval för publ'!$B$2:$H$490,MATCH(F$4,'Miljövärden urval för publ'!$B$2:$H$2,0),FALSE)),"",VLOOKUP($C217,'Miljövärden urval för publ'!$B$2:$H$490,MATCH(F$4,'Miljövärden urval för publ'!$B$2:$H$2,0),FALSE))</f>
        <v>15.1082</v>
      </c>
      <c r="G217" s="106">
        <f>IF(ISERROR(VLOOKUP($C217,'Miljövärden urval för publ'!$B$2:$H$490,MATCH(G$4,'Miljövärden urval för publ'!$B$2:$H$2,0),FALSE)),"",VLOOKUP($C217,'Miljövärden urval för publ'!$B$2:$H$490,MATCH(G$4,'Miljövärden urval för publ'!$B$2:$H$2,0),FALSE))</f>
        <v>2.0306399999999998E-3</v>
      </c>
    </row>
    <row r="218" spans="1:7" x14ac:dyDescent="0.25">
      <c r="A218" s="106">
        <v>215</v>
      </c>
      <c r="B218" s="106" t="str">
        <f>IF(ISERROR(INDEX('Miljövärden urval för publ'!$A$2:$AD$475,MATCH($A218,'Miljövärden urval för publ'!$U$2:$U$476,0),1)),"",INDEX('Miljövärden urval för publ'!$A$2:$AD$475,MATCH($A218,'Miljövärden urval för publ'!$U$2:$U$476,0),1))</f>
        <v>Skellefteå Kraft AB</v>
      </c>
      <c r="C218" s="106" t="str">
        <f>IF(ISERROR(INDEX('Miljövärden urval för publ'!$A$2:$AD$475,MATCH($A218,'Miljövärden urval för publ'!$U$2:$U$476,0),2)),"",INDEX('Miljövärden urval för publ'!$A$2:$AD$475,MATCH($A218,'Miljövärden urval för publ'!$U$2:$U$476,0),2))</f>
        <v>Lövånger</v>
      </c>
      <c r="D218" s="106">
        <f>IF(ISERROR(VLOOKUP($C218,'Miljövärden urval för publ'!$B$2:$H$490,MATCH(D$4,'Miljövärden urval för publ'!$B$2:$H$2,0),FALSE)),"",VLOOKUP($C218,'Miljövärden urval för publ'!$B$2:$H$490,MATCH(D$4,'Miljövärden urval för publ'!$B$2:$H$2,0),FALSE))</f>
        <v>0.22264100000000001</v>
      </c>
      <c r="E218" s="106">
        <f>IF(ISERROR(VLOOKUP($C218,'Miljövärden urval för publ'!$B$2:$H$490,MATCH(E$4,'Miljövärden urval för publ'!$B$2:$H$2,0),FALSE)),"",VLOOKUP($C218,'Miljövärden urval för publ'!$B$2:$H$490,MATCH(E$4,'Miljövärden urval för publ'!$B$2:$H$2,0),FALSE))</f>
        <v>25.2394</v>
      </c>
      <c r="F218" s="106">
        <f>IF(ISERROR(VLOOKUP($C218,'Miljövärden urval för publ'!$B$2:$H$490,MATCH(F$4,'Miljövärden urval för publ'!$B$2:$H$2,0),FALSE)),"",VLOOKUP($C218,'Miljövärden urval för publ'!$B$2:$H$490,MATCH(F$4,'Miljövärden urval för publ'!$B$2:$H$2,0),FALSE))</f>
        <v>17.078800000000001</v>
      </c>
      <c r="G218" s="106">
        <f>IF(ISERROR(VLOOKUP($C218,'Miljövärden urval för publ'!$B$2:$H$490,MATCH(G$4,'Miljövärden urval för publ'!$B$2:$H$2,0),FALSE)),"",VLOOKUP($C218,'Miljövärden urval för publ'!$B$2:$H$490,MATCH(G$4,'Miljövärden urval för publ'!$B$2:$H$2,0),FALSE))</f>
        <v>5.27001E-2</v>
      </c>
    </row>
    <row r="219" spans="1:7" x14ac:dyDescent="0.25">
      <c r="A219" s="106">
        <v>216</v>
      </c>
      <c r="B219" s="106" t="str">
        <f>IF(ISERROR(INDEX('Miljövärden urval för publ'!$A$2:$AD$475,MATCH($A219,'Miljövärden urval för publ'!$U$2:$U$476,0),1)),"",INDEX('Miljövärden urval för publ'!$A$2:$AD$475,MATCH($A219,'Miljövärden urval för publ'!$U$2:$U$476,0),1))</f>
        <v>Skellefteå Kraft AB</v>
      </c>
      <c r="C219" s="106" t="str">
        <f>IF(ISERROR(INDEX('Miljövärden urval för publ'!$A$2:$AD$475,MATCH($A219,'Miljövärden urval för publ'!$U$2:$U$476,0),2)),"",INDEX('Miljövärden urval för publ'!$A$2:$AD$475,MATCH($A219,'Miljövärden urval för publ'!$U$2:$U$476,0),2))</f>
        <v>Malå</v>
      </c>
      <c r="D219" s="106">
        <f>IF(ISERROR(VLOOKUP($C219,'Miljövärden urval för publ'!$B$2:$H$490,MATCH(D$4,'Miljövärden urval för publ'!$B$2:$H$2,0),FALSE)),"",VLOOKUP($C219,'Miljövärden urval för publ'!$B$2:$H$490,MATCH(D$4,'Miljövärden urval för publ'!$B$2:$H$2,0),FALSE))</f>
        <v>9.6817899999999998E-2</v>
      </c>
      <c r="E219" s="106">
        <f>IF(ISERROR(VLOOKUP($C219,'Miljövärden urval för publ'!$B$2:$H$490,MATCH(E$4,'Miljövärden urval för publ'!$B$2:$H$2,0),FALSE)),"",VLOOKUP($C219,'Miljövärden urval för publ'!$B$2:$H$490,MATCH(E$4,'Miljövärden urval för publ'!$B$2:$H$2,0),FALSE))</f>
        <v>12.318300000000001</v>
      </c>
      <c r="F219" s="106">
        <f>IF(ISERROR(VLOOKUP($C219,'Miljövärden urval för publ'!$B$2:$H$490,MATCH(F$4,'Miljövärden urval för publ'!$B$2:$H$2,0),FALSE)),"",VLOOKUP($C219,'Miljövärden urval för publ'!$B$2:$H$490,MATCH(F$4,'Miljövärden urval för publ'!$B$2:$H$2,0),FALSE))</f>
        <v>7.2673399999999999</v>
      </c>
      <c r="G219" s="106">
        <f>IF(ISERROR(VLOOKUP($C219,'Miljövärden urval för publ'!$B$2:$H$490,MATCH(G$4,'Miljövärden urval för publ'!$B$2:$H$2,0),FALSE)),"",VLOOKUP($C219,'Miljövärden urval för publ'!$B$2:$H$490,MATCH(G$4,'Miljövärden urval för publ'!$B$2:$H$2,0),FALSE))</f>
        <v>1.7950799999999999E-2</v>
      </c>
    </row>
    <row r="220" spans="1:7" x14ac:dyDescent="0.25">
      <c r="A220" s="106">
        <v>217</v>
      </c>
      <c r="B220" s="106" t="str">
        <f>IF(ISERROR(INDEX('Miljövärden urval för publ'!$A$2:$AD$475,MATCH($A220,'Miljövärden urval för publ'!$U$2:$U$476,0),1)),"",INDEX('Miljövärden urval för publ'!$A$2:$AD$475,MATCH($A220,'Miljövärden urval för publ'!$U$2:$U$476,0),1))</f>
        <v>Skellefteå Kraft AB</v>
      </c>
      <c r="C220" s="106" t="str">
        <f>IF(ISERROR(INDEX('Miljövärden urval för publ'!$A$2:$AD$475,MATCH($A220,'Miljövärden urval för publ'!$U$2:$U$476,0),2)),"",INDEX('Miljövärden urval för publ'!$A$2:$AD$475,MATCH($A220,'Miljövärden urval för publ'!$U$2:$U$476,0),2))</f>
        <v>Norsjö</v>
      </c>
      <c r="D220" s="106">
        <f>IF(ISERROR(VLOOKUP($C220,'Miljövärden urval för publ'!$B$2:$H$490,MATCH(D$4,'Miljövärden urval för publ'!$B$2:$H$2,0),FALSE)),"",VLOOKUP($C220,'Miljövärden urval för publ'!$B$2:$H$490,MATCH(D$4,'Miljövärden urval för publ'!$B$2:$H$2,0),FALSE))</f>
        <v>0.116026</v>
      </c>
      <c r="E220" s="106">
        <f>IF(ISERROR(VLOOKUP($C220,'Miljövärden urval för publ'!$B$2:$H$490,MATCH(E$4,'Miljövärden urval för publ'!$B$2:$H$2,0),FALSE)),"",VLOOKUP($C220,'Miljövärden urval för publ'!$B$2:$H$490,MATCH(E$4,'Miljövärden urval för publ'!$B$2:$H$2,0),FALSE))</f>
        <v>5.9319699999999997</v>
      </c>
      <c r="F220" s="106">
        <f>IF(ISERROR(VLOOKUP($C220,'Miljövärden urval för publ'!$B$2:$H$490,MATCH(F$4,'Miljövärden urval för publ'!$B$2:$H$2,0),FALSE)),"",VLOOKUP($C220,'Miljövärden urval för publ'!$B$2:$H$490,MATCH(F$4,'Miljövärden urval för publ'!$B$2:$H$2,0),FALSE))</f>
        <v>10.542899999999999</v>
      </c>
      <c r="G220" s="106">
        <f>IF(ISERROR(VLOOKUP($C220,'Miljövärden urval för publ'!$B$2:$H$490,MATCH(G$4,'Miljövärden urval för publ'!$B$2:$H$2,0),FALSE)),"",VLOOKUP($C220,'Miljövärden urval för publ'!$B$2:$H$490,MATCH(G$4,'Miljövärden urval för publ'!$B$2:$H$2,0),FALSE))</f>
        <v>3.6224999999999999E-3</v>
      </c>
    </row>
    <row r="221" spans="1:7" x14ac:dyDescent="0.25">
      <c r="A221" s="106">
        <v>218</v>
      </c>
      <c r="B221" s="106" t="str">
        <f>IF(ISERROR(INDEX('Miljövärden urval för publ'!$A$2:$AD$475,MATCH($A221,'Miljövärden urval för publ'!$U$2:$U$476,0),1)),"",INDEX('Miljövärden urval för publ'!$A$2:$AD$475,MATCH($A221,'Miljövärden urval för publ'!$U$2:$U$476,0),1))</f>
        <v>Skellefteå Kraft AB</v>
      </c>
      <c r="C221" s="106" t="str">
        <f>IF(ISERROR(INDEX('Miljövärden urval för publ'!$A$2:$AD$475,MATCH($A221,'Miljövärden urval för publ'!$U$2:$U$476,0),2)),"",INDEX('Miljövärden urval för publ'!$A$2:$AD$475,MATCH($A221,'Miljövärden urval för publ'!$U$2:$U$476,0),2))</f>
        <v>Robertsfors</v>
      </c>
      <c r="D221" s="106">
        <f>IF(ISERROR(VLOOKUP($C221,'Miljövärden urval för publ'!$B$2:$H$490,MATCH(D$4,'Miljövärden urval för publ'!$B$2:$H$2,0),FALSE)),"",VLOOKUP($C221,'Miljövärden urval för publ'!$B$2:$H$490,MATCH(D$4,'Miljövärden urval för publ'!$B$2:$H$2,0),FALSE))</f>
        <v>0.15798100000000001</v>
      </c>
      <c r="E221" s="106">
        <f>IF(ISERROR(VLOOKUP($C221,'Miljövärden urval för publ'!$B$2:$H$490,MATCH(E$4,'Miljövärden urval för publ'!$B$2:$H$2,0),FALSE)),"",VLOOKUP($C221,'Miljövärden urval för publ'!$B$2:$H$490,MATCH(E$4,'Miljövärden urval för publ'!$B$2:$H$2,0),FALSE))</f>
        <v>8.6808200000000006</v>
      </c>
      <c r="F221" s="106">
        <f>IF(ISERROR(VLOOKUP($C221,'Miljövärden urval för publ'!$B$2:$H$490,MATCH(F$4,'Miljövärden urval för publ'!$B$2:$H$2,0),FALSE)),"",VLOOKUP($C221,'Miljövärden urval för publ'!$B$2:$H$490,MATCH(F$4,'Miljövärden urval för publ'!$B$2:$H$2,0),FALSE))</f>
        <v>16.745699999999999</v>
      </c>
      <c r="G221" s="106">
        <f>IF(ISERROR(VLOOKUP($C221,'Miljövärden urval för publ'!$B$2:$H$490,MATCH(G$4,'Miljövärden urval för publ'!$B$2:$H$2,0),FALSE)),"",VLOOKUP($C221,'Miljövärden urval för publ'!$B$2:$H$490,MATCH(G$4,'Miljövärden urval för publ'!$B$2:$H$2,0),FALSE))</f>
        <v>3.5494799999999998E-3</v>
      </c>
    </row>
    <row r="222" spans="1:7" x14ac:dyDescent="0.25">
      <c r="A222" s="106">
        <v>219</v>
      </c>
      <c r="B222" s="106" t="str">
        <f>IF(ISERROR(INDEX('Miljövärden urval för publ'!$A$2:$AD$475,MATCH($A222,'Miljövärden urval för publ'!$U$2:$U$476,0),1)),"",INDEX('Miljövärden urval för publ'!$A$2:$AD$475,MATCH($A222,'Miljövärden urval för publ'!$U$2:$U$476,0),1))</f>
        <v>Skellefteå Kraft AB</v>
      </c>
      <c r="C222" s="106" t="str">
        <f>IF(ISERROR(INDEX('Miljövärden urval för publ'!$A$2:$AD$475,MATCH($A222,'Miljövärden urval för publ'!$U$2:$U$476,0),2)),"",INDEX('Miljövärden urval för publ'!$A$2:$AD$475,MATCH($A222,'Miljövärden urval för publ'!$U$2:$U$476,0),2))</f>
        <v>Skellefteå</v>
      </c>
      <c r="D222" s="106">
        <f>IF(ISERROR(VLOOKUP($C222,'Miljövärden urval för publ'!$B$2:$H$490,MATCH(D$4,'Miljövärden urval för publ'!$B$2:$H$2,0),FALSE)),"",VLOOKUP($C222,'Miljövärden urval för publ'!$B$2:$H$490,MATCH(D$4,'Miljövärden urval för publ'!$B$2:$H$2,0),FALSE))</f>
        <v>0.28607199999999999</v>
      </c>
      <c r="E222" s="106">
        <f>IF(ISERROR(VLOOKUP($C222,'Miljövärden urval för publ'!$B$2:$H$490,MATCH(E$4,'Miljövärden urval för publ'!$B$2:$H$2,0),FALSE)),"",VLOOKUP($C222,'Miljövärden urval för publ'!$B$2:$H$490,MATCH(E$4,'Miljövärden urval för publ'!$B$2:$H$2,0),FALSE))</f>
        <v>80.835499999999996</v>
      </c>
      <c r="F222" s="106">
        <f>IF(ISERROR(VLOOKUP($C222,'Miljövärden urval för publ'!$B$2:$H$490,MATCH(F$4,'Miljövärden urval för publ'!$B$2:$H$2,0),FALSE)),"",VLOOKUP($C222,'Miljövärden urval för publ'!$B$2:$H$490,MATCH(F$4,'Miljövärden urval för publ'!$B$2:$H$2,0),FALSE))</f>
        <v>12.6646</v>
      </c>
      <c r="G222" s="106">
        <f>IF(ISERROR(VLOOKUP($C222,'Miljövärden urval för publ'!$B$2:$H$490,MATCH(G$4,'Miljövärden urval för publ'!$B$2:$H$2,0),FALSE)),"",VLOOKUP($C222,'Miljövärden urval för publ'!$B$2:$H$490,MATCH(G$4,'Miljövärden urval för publ'!$B$2:$H$2,0),FALSE))</f>
        <v>8.4708200000000004E-3</v>
      </c>
    </row>
    <row r="223" spans="1:7" x14ac:dyDescent="0.25">
      <c r="A223" s="106">
        <v>220</v>
      </c>
      <c r="B223" s="106" t="str">
        <f>IF(ISERROR(INDEX('Miljövärden urval för publ'!$A$2:$AD$475,MATCH($A223,'Miljövärden urval för publ'!$U$2:$U$476,0),1)),"",INDEX('Miljövärden urval för publ'!$A$2:$AD$475,MATCH($A223,'Miljövärden urval för publ'!$U$2:$U$476,0),1))</f>
        <v>Skellefteå Kraft AB</v>
      </c>
      <c r="C223" s="106" t="str">
        <f>IF(ISERROR(INDEX('Miljövärden urval för publ'!$A$2:$AD$475,MATCH($A223,'Miljövärden urval för publ'!$U$2:$U$476,0),2)),"",INDEX('Miljövärden urval för publ'!$A$2:$AD$475,MATCH($A223,'Miljövärden urval för publ'!$U$2:$U$476,0),2))</f>
        <v>Storuman</v>
      </c>
      <c r="D223" s="106">
        <f>IF(ISERROR(VLOOKUP($C223,'Miljövärden urval för publ'!$B$2:$H$490,MATCH(D$4,'Miljövärden urval för publ'!$B$2:$H$2,0),FALSE)),"",VLOOKUP($C223,'Miljövärden urval för publ'!$B$2:$H$490,MATCH(D$4,'Miljövärden urval för publ'!$B$2:$H$2,0),FALSE))</f>
        <v>0.30074600000000001</v>
      </c>
      <c r="E223" s="106">
        <f>IF(ISERROR(VLOOKUP($C223,'Miljövärden urval för publ'!$B$2:$H$490,MATCH(E$4,'Miljövärden urval för publ'!$B$2:$H$2,0),FALSE)),"",VLOOKUP($C223,'Miljövärden urval för publ'!$B$2:$H$490,MATCH(E$4,'Miljövärden urval för publ'!$B$2:$H$2,0),FALSE))</f>
        <v>33.127400000000002</v>
      </c>
      <c r="F223" s="106">
        <f>IF(ISERROR(VLOOKUP($C223,'Miljövärden urval för publ'!$B$2:$H$490,MATCH(F$4,'Miljövärden urval för publ'!$B$2:$H$2,0),FALSE)),"",VLOOKUP($C223,'Miljövärden urval för publ'!$B$2:$H$490,MATCH(F$4,'Miljövärden urval för publ'!$B$2:$H$2,0),FALSE))</f>
        <v>18.407699999999998</v>
      </c>
      <c r="G223" s="106">
        <f>IF(ISERROR(VLOOKUP($C223,'Miljövärden urval för publ'!$B$2:$H$490,MATCH(G$4,'Miljövärden urval för publ'!$B$2:$H$2,0),FALSE)),"",VLOOKUP($C223,'Miljövärden urval för publ'!$B$2:$H$490,MATCH(G$4,'Miljövärden urval för publ'!$B$2:$H$2,0),FALSE))</f>
        <v>5.3797900000000003E-2</v>
      </c>
    </row>
    <row r="224" spans="1:7" x14ac:dyDescent="0.25">
      <c r="A224" s="106">
        <v>221</v>
      </c>
      <c r="B224" s="106" t="str">
        <f>IF(ISERROR(INDEX('Miljövärden urval för publ'!$A$2:$AD$475,MATCH($A224,'Miljövärden urval för publ'!$U$2:$U$476,0),1)),"",INDEX('Miljövärden urval för publ'!$A$2:$AD$475,MATCH($A224,'Miljövärden urval för publ'!$U$2:$U$476,0),1))</f>
        <v>Skellefteå Kraft AB</v>
      </c>
      <c r="C224" s="106" t="str">
        <f>IF(ISERROR(INDEX('Miljövärden urval för publ'!$A$2:$AD$475,MATCH($A224,'Miljövärden urval för publ'!$U$2:$U$476,0),2)),"",INDEX('Miljövärden urval för publ'!$A$2:$AD$475,MATCH($A224,'Miljövärden urval för publ'!$U$2:$U$476,0),2))</f>
        <v>Ursviken-Skelleftehamn</v>
      </c>
      <c r="D224" s="106">
        <f>IF(ISERROR(VLOOKUP($C224,'Miljövärden urval för publ'!$B$2:$H$490,MATCH(D$4,'Miljövärden urval för publ'!$B$2:$H$2,0),FALSE)),"",VLOOKUP($C224,'Miljövärden urval för publ'!$B$2:$H$490,MATCH(D$4,'Miljövärden urval för publ'!$B$2:$H$2,0),FALSE))</f>
        <v>4.1957799999999999E-4</v>
      </c>
      <c r="E224" s="106">
        <f>IF(ISERROR(VLOOKUP($C224,'Miljövärden urval för publ'!$B$2:$H$490,MATCH(E$4,'Miljövärden urval för publ'!$B$2:$H$2,0),FALSE)),"",VLOOKUP($C224,'Miljövärden urval för publ'!$B$2:$H$490,MATCH(E$4,'Miljövärden urval för publ'!$B$2:$H$2,0),FALSE))</f>
        <v>0</v>
      </c>
      <c r="F224" s="106">
        <f>IF(ISERROR(VLOOKUP($C224,'Miljövärden urval för publ'!$B$2:$H$490,MATCH(F$4,'Miljövärden urval för publ'!$B$2:$H$2,0),FALSE)),"",VLOOKUP($C224,'Miljövärden urval för publ'!$B$2:$H$490,MATCH(F$4,'Miljövärden urval för publ'!$B$2:$H$2,0),FALSE))</f>
        <v>0</v>
      </c>
      <c r="G224" s="106">
        <f>IF(ISERROR(VLOOKUP($C224,'Miljövärden urval för publ'!$B$2:$H$490,MATCH(G$4,'Miljövärden urval för publ'!$B$2:$H$2,0),FALSE)),"",VLOOKUP($C224,'Miljövärden urval för publ'!$B$2:$H$490,MATCH(G$4,'Miljövärden urval för publ'!$B$2:$H$2,0),FALSE))</f>
        <v>0</v>
      </c>
    </row>
    <row r="225" spans="1:7" x14ac:dyDescent="0.25">
      <c r="A225" s="106">
        <v>222</v>
      </c>
      <c r="B225" s="106" t="str">
        <f>IF(ISERROR(INDEX('Miljövärden urval för publ'!$A$2:$AD$475,MATCH($A225,'Miljövärden urval för publ'!$U$2:$U$476,0),1)),"",INDEX('Miljövärden urval för publ'!$A$2:$AD$475,MATCH($A225,'Miljövärden urval för publ'!$U$2:$U$476,0),1))</f>
        <v>Skellefteå Kraft AB</v>
      </c>
      <c r="C225" s="106" t="str">
        <f>IF(ISERROR(INDEX('Miljövärden urval för publ'!$A$2:$AD$475,MATCH($A225,'Miljövärden urval för publ'!$U$2:$U$476,0),2)),"",INDEX('Miljövärden urval för publ'!$A$2:$AD$475,MATCH($A225,'Miljövärden urval för publ'!$U$2:$U$476,0),2))</f>
        <v>Vindeln</v>
      </c>
      <c r="D225" s="106">
        <f>IF(ISERROR(VLOOKUP($C225,'Miljövärden urval för publ'!$B$2:$H$490,MATCH(D$4,'Miljövärden urval för publ'!$B$2:$H$2,0),FALSE)),"",VLOOKUP($C225,'Miljövärden urval för publ'!$B$2:$H$490,MATCH(D$4,'Miljövärden urval för publ'!$B$2:$H$2,0),FALSE))</f>
        <v>0.187</v>
      </c>
      <c r="E225" s="106">
        <f>IF(ISERROR(VLOOKUP($C225,'Miljövärden urval för publ'!$B$2:$H$490,MATCH(E$4,'Miljövärden urval för publ'!$B$2:$H$2,0),FALSE)),"",VLOOKUP($C225,'Miljövärden urval för publ'!$B$2:$H$490,MATCH(E$4,'Miljövärden urval för publ'!$B$2:$H$2,0),FALSE))</f>
        <v>14.122400000000001</v>
      </c>
      <c r="F225" s="106">
        <f>IF(ISERROR(VLOOKUP($C225,'Miljövärden urval för publ'!$B$2:$H$490,MATCH(F$4,'Miljövärden urval för publ'!$B$2:$H$2,0),FALSE)),"",VLOOKUP($C225,'Miljövärden urval för publ'!$B$2:$H$490,MATCH(F$4,'Miljövärden urval för publ'!$B$2:$H$2,0),FALSE))</f>
        <v>18.085000000000001</v>
      </c>
      <c r="G225" s="106">
        <f>IF(ISERROR(VLOOKUP($C225,'Miljövärden urval för publ'!$B$2:$H$490,MATCH(G$4,'Miljövärden urval för publ'!$B$2:$H$2,0),FALSE)),"",VLOOKUP($C225,'Miljövärden urval för publ'!$B$2:$H$490,MATCH(G$4,'Miljövärden urval för publ'!$B$2:$H$2,0),FALSE))</f>
        <v>1.67332E-2</v>
      </c>
    </row>
    <row r="226" spans="1:7" x14ac:dyDescent="0.25">
      <c r="A226" s="106">
        <v>223</v>
      </c>
      <c r="B226" s="106" t="str">
        <f>IF(ISERROR(INDEX('Miljövärden urval för publ'!$A$2:$AD$475,MATCH($A226,'Miljövärden urval för publ'!$U$2:$U$476,0),1)),"",INDEX('Miljövärden urval för publ'!$A$2:$AD$475,MATCH($A226,'Miljövärden urval för publ'!$U$2:$U$476,0),1))</f>
        <v>Skellefteå Kraft AB</v>
      </c>
      <c r="C226" s="106" t="str">
        <f>IF(ISERROR(INDEX('Miljövärden urval för publ'!$A$2:$AD$475,MATCH($A226,'Miljövärden urval för publ'!$U$2:$U$476,0),2)),"",INDEX('Miljövärden urval för publ'!$A$2:$AD$475,MATCH($A226,'Miljövärden urval för publ'!$U$2:$U$476,0),2))</f>
        <v>Ånäset</v>
      </c>
      <c r="D226" s="106">
        <f>IF(ISERROR(VLOOKUP($C226,'Miljövärden urval för publ'!$B$2:$H$490,MATCH(D$4,'Miljövärden urval för publ'!$B$2:$H$2,0),FALSE)),"",VLOOKUP($C226,'Miljövärden urval för publ'!$B$2:$H$490,MATCH(D$4,'Miljövärden urval för publ'!$B$2:$H$2,0),FALSE))</f>
        <v>0.194526</v>
      </c>
      <c r="E226" s="106">
        <f>IF(ISERROR(VLOOKUP($C226,'Miljövärden urval för publ'!$B$2:$H$490,MATCH(E$4,'Miljövärden urval för publ'!$B$2:$H$2,0),FALSE)),"",VLOOKUP($C226,'Miljövärden urval för publ'!$B$2:$H$490,MATCH(E$4,'Miljövärden urval för publ'!$B$2:$H$2,0),FALSE))</f>
        <v>14.696199999999999</v>
      </c>
      <c r="F226" s="106">
        <f>IF(ISERROR(VLOOKUP($C226,'Miljövärden urval för publ'!$B$2:$H$490,MATCH(F$4,'Miljövärden urval för publ'!$B$2:$H$2,0),FALSE)),"",VLOOKUP($C226,'Miljövärden urval för publ'!$B$2:$H$490,MATCH(F$4,'Miljövärden urval för publ'!$B$2:$H$2,0),FALSE))</f>
        <v>17.6798</v>
      </c>
      <c r="G226" s="106">
        <f>IF(ISERROR(VLOOKUP($C226,'Miljövärden urval för publ'!$B$2:$H$490,MATCH(G$4,'Miljövärden urval för publ'!$B$2:$H$2,0),FALSE)),"",VLOOKUP($C226,'Miljövärden urval för publ'!$B$2:$H$490,MATCH(G$4,'Miljövärden urval för publ'!$B$2:$H$2,0),FALSE))</f>
        <v>1.9174E-2</v>
      </c>
    </row>
    <row r="227" spans="1:7" x14ac:dyDescent="0.25">
      <c r="A227" s="106">
        <v>224</v>
      </c>
      <c r="B227" s="106" t="str">
        <f>IF(ISERROR(INDEX('Miljövärden urval för publ'!$A$2:$AD$475,MATCH($A227,'Miljövärden urval för publ'!$U$2:$U$476,0),1)),"",INDEX('Miljövärden urval för publ'!$A$2:$AD$475,MATCH($A227,'Miljövärden urval för publ'!$U$2:$U$476,0),1))</f>
        <v>Skövde Värmeverk AB</v>
      </c>
      <c r="C227" s="106" t="str">
        <f>IF(ISERROR(INDEX('Miljövärden urval för publ'!$A$2:$AD$475,MATCH($A227,'Miljövärden urval för publ'!$U$2:$U$476,0),2)),"",INDEX('Miljövärden urval för publ'!$A$2:$AD$475,MATCH($A227,'Miljövärden urval för publ'!$U$2:$U$476,0),2))</f>
        <v>Skultorp</v>
      </c>
      <c r="D227" s="106">
        <f>IF(ISERROR(VLOOKUP($C227,'Miljövärden urval för publ'!$B$2:$H$490,MATCH(D$4,'Miljövärden urval för publ'!$B$2:$H$2,0),FALSE)),"",VLOOKUP($C227,'Miljövärden urval för publ'!$B$2:$H$490,MATCH(D$4,'Miljövärden urval för publ'!$B$2:$H$2,0),FALSE))</f>
        <v>0.188774</v>
      </c>
      <c r="E227" s="106">
        <f>IF(ISERROR(VLOOKUP($C227,'Miljövärden urval för publ'!$B$2:$H$490,MATCH(E$4,'Miljövärden urval för publ'!$B$2:$H$2,0),FALSE)),"",VLOOKUP($C227,'Miljövärden urval för publ'!$B$2:$H$490,MATCH(E$4,'Miljövärden urval för publ'!$B$2:$H$2,0),FALSE))</f>
        <v>13.367100000000001</v>
      </c>
      <c r="F227" s="106">
        <f>IF(ISERROR(VLOOKUP($C227,'Miljövärden urval för publ'!$B$2:$H$490,MATCH(F$4,'Miljövärden urval för publ'!$B$2:$H$2,0),FALSE)),"",VLOOKUP($C227,'Miljövärden urval för publ'!$B$2:$H$490,MATCH(F$4,'Miljövärden urval för publ'!$B$2:$H$2,0),FALSE))</f>
        <v>18.9114</v>
      </c>
      <c r="G227" s="106">
        <f>IF(ISERROR(VLOOKUP($C227,'Miljövärden urval för publ'!$B$2:$H$490,MATCH(G$4,'Miljövärden urval för publ'!$B$2:$H$2,0),FALSE)),"",VLOOKUP($C227,'Miljövärden urval för publ'!$B$2:$H$490,MATCH(G$4,'Miljövärden urval för publ'!$B$2:$H$2,0),FALSE))</f>
        <v>1.30095E-2</v>
      </c>
    </row>
    <row r="228" spans="1:7" x14ac:dyDescent="0.25">
      <c r="A228" s="106">
        <v>225</v>
      </c>
      <c r="B228" s="106" t="str">
        <f>IF(ISERROR(INDEX('Miljövärden urval för publ'!$A$2:$AD$475,MATCH($A228,'Miljövärden urval för publ'!$U$2:$U$476,0),1)),"",INDEX('Miljövärden urval för publ'!$A$2:$AD$475,MATCH($A228,'Miljövärden urval för publ'!$U$2:$U$476,0),1))</f>
        <v>Skövde Värmeverk AB</v>
      </c>
      <c r="C228" s="106" t="str">
        <f>IF(ISERROR(INDEX('Miljövärden urval för publ'!$A$2:$AD$475,MATCH($A228,'Miljövärden urval för publ'!$U$2:$U$476,0),2)),"",INDEX('Miljövärden urval för publ'!$A$2:$AD$475,MATCH($A228,'Miljövärden urval för publ'!$U$2:$U$476,0),2))</f>
        <v>Skövde</v>
      </c>
      <c r="D228" s="106">
        <f>IF(ISERROR(VLOOKUP($C228,'Miljövärden urval för publ'!$B$2:$H$490,MATCH(D$4,'Miljövärden urval för publ'!$B$2:$H$2,0),FALSE)),"",VLOOKUP($C228,'Miljövärden urval för publ'!$B$2:$H$490,MATCH(D$4,'Miljövärden urval för publ'!$B$2:$H$2,0),FALSE))</f>
        <v>8.9644100000000004E-2</v>
      </c>
      <c r="E228" s="106">
        <f>IF(ISERROR(VLOOKUP($C228,'Miljövärden urval för publ'!$B$2:$H$490,MATCH(E$4,'Miljövärden urval för publ'!$B$2:$H$2,0),FALSE)),"",VLOOKUP($C228,'Miljövärden urval för publ'!$B$2:$H$490,MATCH(E$4,'Miljövärden urval för publ'!$B$2:$H$2,0),FALSE))</f>
        <v>54.211799999999997</v>
      </c>
      <c r="F228" s="106">
        <f>IF(ISERROR(VLOOKUP($C228,'Miljövärden urval för publ'!$B$2:$H$490,MATCH(F$4,'Miljövärden urval för publ'!$B$2:$H$2,0),FALSE)),"",VLOOKUP($C228,'Miljövärden urval för publ'!$B$2:$H$490,MATCH(F$4,'Miljövärden urval för publ'!$B$2:$H$2,0),FALSE))</f>
        <v>6.0696899999999996</v>
      </c>
      <c r="G228" s="106">
        <f>IF(ISERROR(VLOOKUP($C228,'Miljövärden urval för publ'!$B$2:$H$490,MATCH(G$4,'Miljövärden urval för publ'!$B$2:$H$2,0),FALSE)),"",VLOOKUP($C228,'Miljövärden urval för publ'!$B$2:$H$490,MATCH(G$4,'Miljövärden urval för publ'!$B$2:$H$2,0),FALSE))</f>
        <v>1.22065E-2</v>
      </c>
    </row>
    <row r="229" spans="1:7" x14ac:dyDescent="0.25">
      <c r="A229" s="106">
        <v>226</v>
      </c>
      <c r="B229" s="106" t="str">
        <f>IF(ISERROR(INDEX('Miljövärden urval för publ'!$A$2:$AD$475,MATCH($A229,'Miljövärden urval för publ'!$U$2:$U$476,0),1)),"",INDEX('Miljövärden urval för publ'!$A$2:$AD$475,MATCH($A229,'Miljövärden urval för publ'!$U$2:$U$476,0),1))</f>
        <v>Skövde Värmeverk AB</v>
      </c>
      <c r="C229" s="106" t="str">
        <f>IF(ISERROR(INDEX('Miljövärden urval för publ'!$A$2:$AD$475,MATCH($A229,'Miljövärden urval för publ'!$U$2:$U$476,0),2)),"",INDEX('Miljövärden urval för publ'!$A$2:$AD$475,MATCH($A229,'Miljövärden urval för publ'!$U$2:$U$476,0),2))</f>
        <v>Stöpen</v>
      </c>
      <c r="D229" s="106">
        <f>IF(ISERROR(VLOOKUP($C229,'Miljövärden urval för publ'!$B$2:$H$490,MATCH(D$4,'Miljövärden urval för publ'!$B$2:$H$2,0),FALSE)),"",VLOOKUP($C229,'Miljövärden urval för publ'!$B$2:$H$490,MATCH(D$4,'Miljövärden urval för publ'!$B$2:$H$2,0),FALSE))</f>
        <v>0.20977000000000001</v>
      </c>
      <c r="E229" s="106">
        <f>IF(ISERROR(VLOOKUP($C229,'Miljövärden urval för publ'!$B$2:$H$490,MATCH(E$4,'Miljövärden urval för publ'!$B$2:$H$2,0),FALSE)),"",VLOOKUP($C229,'Miljövärden urval för publ'!$B$2:$H$490,MATCH(E$4,'Miljövärden urval för publ'!$B$2:$H$2,0),FALSE))</f>
        <v>19.859200000000001</v>
      </c>
      <c r="F229" s="106">
        <f>IF(ISERROR(VLOOKUP($C229,'Miljövärden urval för publ'!$B$2:$H$490,MATCH(F$4,'Miljövärden urval för publ'!$B$2:$H$2,0),FALSE)),"",VLOOKUP($C229,'Miljövärden urval för publ'!$B$2:$H$490,MATCH(F$4,'Miljövärden urval för publ'!$B$2:$H$2,0),FALSE))</f>
        <v>18.017499999999998</v>
      </c>
      <c r="G229" s="106">
        <f>IF(ISERROR(VLOOKUP($C229,'Miljövärden urval för publ'!$B$2:$H$490,MATCH(G$4,'Miljövärden urval för publ'!$B$2:$H$2,0),FALSE)),"",VLOOKUP($C229,'Miljövärden urval för publ'!$B$2:$H$490,MATCH(G$4,'Miljövärden urval för publ'!$B$2:$H$2,0),FALSE))</f>
        <v>3.3124800000000003E-2</v>
      </c>
    </row>
    <row r="230" spans="1:7" x14ac:dyDescent="0.25">
      <c r="A230" s="106">
        <v>227</v>
      </c>
      <c r="B230" s="106" t="str">
        <f>IF(ISERROR(INDEX('Miljövärden urval för publ'!$A$2:$AD$475,MATCH($A230,'Miljövärden urval för publ'!$U$2:$U$476,0),1)),"",INDEX('Miljövärden urval för publ'!$A$2:$AD$475,MATCH($A230,'Miljövärden urval för publ'!$U$2:$U$476,0),1))</f>
        <v>Skövde Värmeverk AB</v>
      </c>
      <c r="C230" s="106" t="str">
        <f>IF(ISERROR(INDEX('Miljövärden urval för publ'!$A$2:$AD$475,MATCH($A230,'Miljövärden urval för publ'!$U$2:$U$476,0),2)),"",INDEX('Miljövärden urval för publ'!$A$2:$AD$475,MATCH($A230,'Miljövärden urval för publ'!$U$2:$U$476,0),2))</f>
        <v>Tidan</v>
      </c>
      <c r="D230" s="106">
        <f>IF(ISERROR(VLOOKUP($C230,'Miljövärden urval för publ'!$B$2:$H$490,MATCH(D$4,'Miljövärden urval för publ'!$B$2:$H$2,0),FALSE)),"",VLOOKUP($C230,'Miljövärden urval för publ'!$B$2:$H$490,MATCH(D$4,'Miljövärden urval för publ'!$B$2:$H$2,0),FALSE))</f>
        <v>0.17266999999999999</v>
      </c>
      <c r="E230" s="106">
        <f>IF(ISERROR(VLOOKUP($C230,'Miljövärden urval för publ'!$B$2:$H$490,MATCH(E$4,'Miljövärden urval för publ'!$B$2:$H$2,0),FALSE)),"",VLOOKUP($C230,'Miljövärden urval för publ'!$B$2:$H$490,MATCH(E$4,'Miljövärden urval för publ'!$B$2:$H$2,0),FALSE))</f>
        <v>12.0433</v>
      </c>
      <c r="F230" s="106">
        <f>IF(ISERROR(VLOOKUP($C230,'Miljövärden urval för publ'!$B$2:$H$490,MATCH(F$4,'Miljövärden urval för publ'!$B$2:$H$2,0),FALSE)),"",VLOOKUP($C230,'Miljövärden urval för publ'!$B$2:$H$490,MATCH(F$4,'Miljövärden urval för publ'!$B$2:$H$2,0),FALSE))</f>
        <v>16.701799999999999</v>
      </c>
      <c r="G230" s="106">
        <f>IF(ISERROR(VLOOKUP($C230,'Miljövärden urval för publ'!$B$2:$H$490,MATCH(G$4,'Miljövärden urval för publ'!$B$2:$H$2,0),FALSE)),"",VLOOKUP($C230,'Miljövärden urval för publ'!$B$2:$H$490,MATCH(G$4,'Miljövärden urval för publ'!$B$2:$H$2,0),FALSE))</f>
        <v>1.36799E-2</v>
      </c>
    </row>
    <row r="231" spans="1:7" x14ac:dyDescent="0.25">
      <c r="A231" s="106">
        <v>228</v>
      </c>
      <c r="B231" s="106" t="str">
        <f>IF(ISERROR(INDEX('Miljövärden urval för publ'!$A$2:$AD$475,MATCH($A231,'Miljövärden urval för publ'!$U$2:$U$476,0),1)),"",INDEX('Miljövärden urval för publ'!$A$2:$AD$475,MATCH($A231,'Miljövärden urval för publ'!$U$2:$U$476,0),1))</f>
        <v>Skövde Värmeverk AB</v>
      </c>
      <c r="C231" s="106" t="str">
        <f>IF(ISERROR(INDEX('Miljövärden urval för publ'!$A$2:$AD$475,MATCH($A231,'Miljövärden urval för publ'!$U$2:$U$476,0),2)),"",INDEX('Miljövärden urval för publ'!$A$2:$AD$475,MATCH($A231,'Miljövärden urval för publ'!$U$2:$U$476,0),2))</f>
        <v>Timmersdala</v>
      </c>
      <c r="D231" s="106">
        <f>IF(ISERROR(VLOOKUP($C231,'Miljövärden urval för publ'!$B$2:$H$490,MATCH(D$4,'Miljövärden urval för publ'!$B$2:$H$2,0),FALSE)),"",VLOOKUP($C231,'Miljövärden urval för publ'!$B$2:$H$490,MATCH(D$4,'Miljövärden urval för publ'!$B$2:$H$2,0),FALSE))</f>
        <v>0.180897</v>
      </c>
      <c r="E231" s="106">
        <f>IF(ISERROR(VLOOKUP($C231,'Miljövärden urval för publ'!$B$2:$H$490,MATCH(E$4,'Miljövärden urval för publ'!$B$2:$H$2,0),FALSE)),"",VLOOKUP($C231,'Miljövärden urval för publ'!$B$2:$H$490,MATCH(E$4,'Miljövärden urval för publ'!$B$2:$H$2,0),FALSE))</f>
        <v>11.5997</v>
      </c>
      <c r="F231" s="106">
        <f>IF(ISERROR(VLOOKUP($C231,'Miljövärden urval för publ'!$B$2:$H$490,MATCH(F$4,'Miljövärden urval för publ'!$B$2:$H$2,0),FALSE)),"",VLOOKUP($C231,'Miljövärden urval för publ'!$B$2:$H$490,MATCH(F$4,'Miljövärden urval för publ'!$B$2:$H$2,0),FALSE))</f>
        <v>17.664999999999999</v>
      </c>
      <c r="G231" s="106">
        <f>IF(ISERROR(VLOOKUP($C231,'Miljövärden urval för publ'!$B$2:$H$490,MATCH(G$4,'Miljövärden urval för publ'!$B$2:$H$2,0),FALSE)),"",VLOOKUP($C231,'Miljövärden urval för publ'!$B$2:$H$490,MATCH(G$4,'Miljövärden urval för publ'!$B$2:$H$2,0),FALSE))</f>
        <v>1.0427499999999999E-2</v>
      </c>
    </row>
    <row r="232" spans="1:7" x14ac:dyDescent="0.25">
      <c r="A232" s="106">
        <v>229</v>
      </c>
      <c r="B232" s="106" t="str">
        <f>IF(ISERROR(INDEX('Miljövärden urval för publ'!$A$2:$AD$475,MATCH($A232,'Miljövärden urval för publ'!$U$2:$U$476,0),1)),"",INDEX('Miljövärden urval för publ'!$A$2:$AD$475,MATCH($A232,'Miljövärden urval för publ'!$U$2:$U$476,0),1))</f>
        <v>Smedjebacken Energi AB</v>
      </c>
      <c r="C232" s="106" t="str">
        <f>IF(ISERROR(INDEX('Miljövärden urval för publ'!$A$2:$AD$475,MATCH($A232,'Miljövärden urval för publ'!$U$2:$U$476,0),2)),"",INDEX('Miljövärden urval för publ'!$A$2:$AD$475,MATCH($A232,'Miljövärden urval för publ'!$U$2:$U$476,0),2))</f>
        <v>Smedjebacken</v>
      </c>
      <c r="D232" s="106">
        <f>IF(ISERROR(VLOOKUP($C232,'Miljövärden urval för publ'!$B$2:$H$490,MATCH(D$4,'Miljövärden urval för publ'!$B$2:$H$2,0),FALSE)),"",VLOOKUP($C232,'Miljövärden urval för publ'!$B$2:$H$490,MATCH(D$4,'Miljövärden urval för publ'!$B$2:$H$2,0),FALSE))</f>
        <v>0.47227400000000003</v>
      </c>
      <c r="E232" s="106">
        <f>IF(ISERROR(VLOOKUP($C232,'Miljövärden urval för publ'!$B$2:$H$490,MATCH(E$4,'Miljövärden urval för publ'!$B$2:$H$2,0),FALSE)),"",VLOOKUP($C232,'Miljövärden urval för publ'!$B$2:$H$490,MATCH(E$4,'Miljövärden urval för publ'!$B$2:$H$2,0),FALSE))</f>
        <v>93.145399999999995</v>
      </c>
      <c r="F232" s="106">
        <f>IF(ISERROR(VLOOKUP($C232,'Miljövärden urval för publ'!$B$2:$H$490,MATCH(F$4,'Miljövärden urval för publ'!$B$2:$H$2,0),FALSE)),"",VLOOKUP($C232,'Miljövärden urval för publ'!$B$2:$H$490,MATCH(F$4,'Miljövärden urval för publ'!$B$2:$H$2,0),FALSE))</f>
        <v>5.6517299999999997</v>
      </c>
      <c r="G232" s="106">
        <f>IF(ISERROR(VLOOKUP($C232,'Miljövärden urval för publ'!$B$2:$H$490,MATCH(G$4,'Miljövärden urval för publ'!$B$2:$H$2,0),FALSE)),"",VLOOKUP($C232,'Miljövärden urval för publ'!$B$2:$H$490,MATCH(G$4,'Miljövärden urval för publ'!$B$2:$H$2,0),FALSE))</f>
        <v>0.123034</v>
      </c>
    </row>
    <row r="233" spans="1:7" x14ac:dyDescent="0.25">
      <c r="A233" s="106">
        <v>230</v>
      </c>
      <c r="B233" s="106" t="str">
        <f>IF(ISERROR(INDEX('Miljövärden urval för publ'!$A$2:$AD$475,MATCH($A233,'Miljövärden urval för publ'!$U$2:$U$476,0),1)),"",INDEX('Miljövärden urval för publ'!$A$2:$AD$475,MATCH($A233,'Miljövärden urval för publ'!$U$2:$U$476,0),1))</f>
        <v>Smedjebacken Energi AB</v>
      </c>
      <c r="C233" s="106" t="str">
        <f>IF(ISERROR(INDEX('Miljövärden urval för publ'!$A$2:$AD$475,MATCH($A233,'Miljövärden urval för publ'!$U$2:$U$476,0),2)),"",INDEX('Miljövärden urval för publ'!$A$2:$AD$475,MATCH($A233,'Miljövärden urval för publ'!$U$2:$U$476,0),2))</f>
        <v>Söderbärke</v>
      </c>
      <c r="D233" s="106">
        <f>IF(ISERROR(VLOOKUP($C233,'Miljövärden urval för publ'!$B$2:$H$490,MATCH(D$4,'Miljövärden urval för publ'!$B$2:$H$2,0),FALSE)),"",VLOOKUP($C233,'Miljövärden urval för publ'!$B$2:$H$490,MATCH(D$4,'Miljövärden urval för publ'!$B$2:$H$2,0),FALSE))</f>
        <v>0.12903200000000001</v>
      </c>
      <c r="E233" s="106">
        <f>IF(ISERROR(VLOOKUP($C233,'Miljövärden urval för publ'!$B$2:$H$490,MATCH(E$4,'Miljövärden urval för publ'!$B$2:$H$2,0),FALSE)),"",VLOOKUP($C233,'Miljövärden urval för publ'!$B$2:$H$490,MATCH(E$4,'Miljövärden urval för publ'!$B$2:$H$2,0),FALSE))</f>
        <v>31.382100000000001</v>
      </c>
      <c r="F233" s="106">
        <f>IF(ISERROR(VLOOKUP($C233,'Miljövärden urval för publ'!$B$2:$H$490,MATCH(F$4,'Miljövärden urval för publ'!$B$2:$H$2,0),FALSE)),"",VLOOKUP($C233,'Miljövärden urval för publ'!$B$2:$H$490,MATCH(F$4,'Miljövärden urval för publ'!$B$2:$H$2,0),FALSE))</f>
        <v>9.6030800000000003</v>
      </c>
      <c r="G233" s="106">
        <f>IF(ISERROR(VLOOKUP($C233,'Miljövärden urval för publ'!$B$2:$H$490,MATCH(G$4,'Miljövärden urval för publ'!$B$2:$H$2,0),FALSE)),"",VLOOKUP($C233,'Miljövärden urval för publ'!$B$2:$H$490,MATCH(G$4,'Miljövärden urval för publ'!$B$2:$H$2,0),FALSE))</f>
        <v>3.2778599999999998E-2</v>
      </c>
    </row>
    <row r="234" spans="1:7" x14ac:dyDescent="0.25">
      <c r="A234" s="106">
        <v>231</v>
      </c>
      <c r="B234" s="106" t="str">
        <f>IF(ISERROR(INDEX('Miljövärden urval för publ'!$A$2:$AD$475,MATCH($A234,'Miljövärden urval för publ'!$U$2:$U$476,0),1)),"",INDEX('Miljövärden urval för publ'!$A$2:$AD$475,MATCH($A234,'Miljövärden urval för publ'!$U$2:$U$476,0),1))</f>
        <v>Sollentuna Energi AB</v>
      </c>
      <c r="C234" s="106" t="str">
        <f>IF(ISERROR(INDEX('Miljövärden urval för publ'!$A$2:$AD$475,MATCH($A234,'Miljövärden urval för publ'!$U$2:$U$476,0),2)),"",INDEX('Miljövärden urval för publ'!$A$2:$AD$475,MATCH($A234,'Miljövärden urval för publ'!$U$2:$U$476,0),2))</f>
        <v>Sollentuna</v>
      </c>
      <c r="D234" s="106">
        <f>IF(ISERROR(VLOOKUP($C234,'Miljövärden urval för publ'!$B$2:$H$490,MATCH(D$4,'Miljövärden urval för publ'!$B$2:$H$2,0),FALSE)),"",VLOOKUP($C234,'Miljövärden urval för publ'!$B$2:$H$490,MATCH(D$4,'Miljövärden urval för publ'!$B$2:$H$2,0),FALSE))</f>
        <v>0.26392900000000002</v>
      </c>
      <c r="E234" s="106">
        <f>IF(ISERROR(VLOOKUP($C234,'Miljövärden urval för publ'!$B$2:$H$490,MATCH(E$4,'Miljövärden urval för publ'!$B$2:$H$2,0),FALSE)),"",VLOOKUP($C234,'Miljövärden urval för publ'!$B$2:$H$490,MATCH(E$4,'Miljövärden urval för publ'!$B$2:$H$2,0),FALSE))</f>
        <v>14.502000000000001</v>
      </c>
      <c r="F234" s="106">
        <f>IF(ISERROR(VLOOKUP($C234,'Miljövärden urval för publ'!$B$2:$H$490,MATCH(F$4,'Miljövärden urval för publ'!$B$2:$H$2,0),FALSE)),"",VLOOKUP($C234,'Miljövärden urval för publ'!$B$2:$H$490,MATCH(F$4,'Miljövärden urval för publ'!$B$2:$H$2,0),FALSE))</f>
        <v>0</v>
      </c>
      <c r="G234" s="106">
        <f>IF(ISERROR(VLOOKUP($C234,'Miljövärden urval för publ'!$B$2:$H$490,MATCH(G$4,'Miljövärden urval för publ'!$B$2:$H$2,0),FALSE)),"",VLOOKUP($C234,'Miljövärden urval för publ'!$B$2:$H$490,MATCH(G$4,'Miljövärden urval för publ'!$B$2:$H$2,0),FALSE))</f>
        <v>0.103783</v>
      </c>
    </row>
    <row r="235" spans="1:7" x14ac:dyDescent="0.25">
      <c r="A235" s="106">
        <v>232</v>
      </c>
      <c r="B235" s="106" t="str">
        <f>IF(ISERROR(INDEX('Miljövärden urval för publ'!$A$2:$AD$475,MATCH($A235,'Miljövärden urval för publ'!$U$2:$U$476,0),1)),"",INDEX('Miljövärden urval för publ'!$A$2:$AD$475,MATCH($A235,'Miljövärden urval för publ'!$U$2:$U$476,0),1))</f>
        <v>Solör Bioenergi Svenljunga AB</v>
      </c>
      <c r="C235" s="106" t="str">
        <f>IF(ISERROR(INDEX('Miljövärden urval för publ'!$A$2:$AD$475,MATCH($A235,'Miljövärden urval för publ'!$U$2:$U$476,0),2)),"",INDEX('Miljövärden urval för publ'!$A$2:$AD$475,MATCH($A235,'Miljövärden urval för publ'!$U$2:$U$476,0),2))</f>
        <v>Svenljunga</v>
      </c>
      <c r="D235" s="106">
        <f>IF(ISERROR(VLOOKUP($C235,'Miljövärden urval för publ'!$B$2:$H$490,MATCH(D$4,'Miljövärden urval för publ'!$B$2:$H$2,0),FALSE)),"",VLOOKUP($C235,'Miljövärden urval för publ'!$B$2:$H$490,MATCH(D$4,'Miljövärden urval för publ'!$B$2:$H$2,0),FALSE))</f>
        <v>0.20811399999999999</v>
      </c>
      <c r="E235" s="106">
        <f>IF(ISERROR(VLOOKUP($C235,'Miljövärden urval för publ'!$B$2:$H$490,MATCH(E$4,'Miljövärden urval för publ'!$B$2:$H$2,0),FALSE)),"",VLOOKUP($C235,'Miljövärden urval för publ'!$B$2:$H$490,MATCH(E$4,'Miljövärden urval för publ'!$B$2:$H$2,0),FALSE))</f>
        <v>42.366300000000003</v>
      </c>
      <c r="F235" s="106">
        <f>IF(ISERROR(VLOOKUP($C235,'Miljövärden urval för publ'!$B$2:$H$490,MATCH(F$4,'Miljövärden urval för publ'!$B$2:$H$2,0),FALSE)),"",VLOOKUP($C235,'Miljövärden urval för publ'!$B$2:$H$490,MATCH(F$4,'Miljövärden urval för publ'!$B$2:$H$2,0),FALSE))</f>
        <v>3.9839000000000002</v>
      </c>
      <c r="G235" s="106">
        <f>IF(ISERROR(VLOOKUP($C235,'Miljövärden urval för publ'!$B$2:$H$490,MATCH(G$4,'Miljövärden urval för publ'!$B$2:$H$2,0),FALSE)),"",VLOOKUP($C235,'Miljövärden urval för publ'!$B$2:$H$490,MATCH(G$4,'Miljövärden urval för publ'!$B$2:$H$2,0),FALSE))</f>
        <v>4.1992099999999997E-2</v>
      </c>
    </row>
    <row r="236" spans="1:7" x14ac:dyDescent="0.25">
      <c r="A236" s="106">
        <v>233</v>
      </c>
      <c r="B236" s="106" t="str">
        <f>IF(ISERROR(INDEX('Miljövärden urval för publ'!$A$2:$AD$475,MATCH($A236,'Miljövärden urval för publ'!$U$2:$U$476,0),1)),"",INDEX('Miljövärden urval för publ'!$A$2:$AD$475,MATCH($A236,'Miljövärden urval för publ'!$U$2:$U$476,0),1))</f>
        <v>Statkraft Värme AB</v>
      </c>
      <c r="C236" s="106" t="str">
        <f>IF(ISERROR(INDEX('Miljövärden urval för publ'!$A$2:$AD$475,MATCH($A236,'Miljövärden urval för publ'!$U$2:$U$476,0),2)),"",INDEX('Miljövärden urval för publ'!$A$2:$AD$475,MATCH($A236,'Miljövärden urval för publ'!$U$2:$U$476,0),2))</f>
        <v>Kungsbacka</v>
      </c>
      <c r="D236" s="106">
        <f>IF(ISERROR(VLOOKUP($C236,'Miljövärden urval för publ'!$B$2:$H$490,MATCH(D$4,'Miljövärden urval för publ'!$B$2:$H$2,0),FALSE)),"",VLOOKUP($C236,'Miljövärden urval för publ'!$B$2:$H$490,MATCH(D$4,'Miljövärden urval för publ'!$B$2:$H$2,0),FALSE))</f>
        <v>6.5600400000000003E-2</v>
      </c>
      <c r="E236" s="106">
        <f>IF(ISERROR(VLOOKUP($C236,'Miljövärden urval för publ'!$B$2:$H$490,MATCH(E$4,'Miljövärden urval för publ'!$B$2:$H$2,0),FALSE)),"",VLOOKUP($C236,'Miljövärden urval för publ'!$B$2:$H$490,MATCH(E$4,'Miljövärden urval för publ'!$B$2:$H$2,0),FALSE))</f>
        <v>9.8567</v>
      </c>
      <c r="F236" s="106">
        <f>IF(ISERROR(VLOOKUP($C236,'Miljövärden urval för publ'!$B$2:$H$490,MATCH(F$4,'Miljövärden urval för publ'!$B$2:$H$2,0),FALSE)),"",VLOOKUP($C236,'Miljövärden urval för publ'!$B$2:$H$490,MATCH(F$4,'Miljövärden urval för publ'!$B$2:$H$2,0),FALSE))</f>
        <v>7.6088300000000002</v>
      </c>
      <c r="G236" s="106">
        <f>IF(ISERROR(VLOOKUP($C236,'Miljövärden urval för publ'!$B$2:$H$490,MATCH(G$4,'Miljövärden urval för publ'!$B$2:$H$2,0),FALSE)),"",VLOOKUP($C236,'Miljövärden urval för publ'!$B$2:$H$490,MATCH(G$4,'Miljövärden urval för publ'!$B$2:$H$2,0),FALSE))</f>
        <v>0</v>
      </c>
    </row>
    <row r="237" spans="1:7" x14ac:dyDescent="0.25">
      <c r="A237" s="106">
        <v>234</v>
      </c>
      <c r="B237" s="106" t="str">
        <f>IF(ISERROR(INDEX('Miljövärden urval för publ'!$A$2:$AD$475,MATCH($A237,'Miljövärden urval för publ'!$U$2:$U$476,0),1)),"",INDEX('Miljövärden urval för publ'!$A$2:$AD$475,MATCH($A237,'Miljövärden urval för publ'!$U$2:$U$476,0),1))</f>
        <v>Statkraft Värme AB</v>
      </c>
      <c r="C237" s="106" t="str">
        <f>IF(ISERROR(INDEX('Miljövärden urval för publ'!$A$2:$AD$475,MATCH($A237,'Miljövärden urval för publ'!$U$2:$U$476,0),2)),"",INDEX('Miljövärden urval för publ'!$A$2:$AD$475,MATCH($A237,'Miljövärden urval för publ'!$U$2:$U$476,0),2))</f>
        <v>Trosa</v>
      </c>
      <c r="D237" s="106">
        <f>IF(ISERROR(VLOOKUP($C237,'Miljövärden urval för publ'!$B$2:$H$490,MATCH(D$4,'Miljövärden urval för publ'!$B$2:$H$2,0),FALSE)),"",VLOOKUP($C237,'Miljövärden urval för publ'!$B$2:$H$490,MATCH(D$4,'Miljövärden urval för publ'!$B$2:$H$2,0),FALSE))</f>
        <v>9.5585600000000007E-2</v>
      </c>
      <c r="E237" s="106">
        <f>IF(ISERROR(VLOOKUP($C237,'Miljövärden urval för publ'!$B$2:$H$490,MATCH(E$4,'Miljövärden urval för publ'!$B$2:$H$2,0),FALSE)),"",VLOOKUP($C237,'Miljövärden urval för publ'!$B$2:$H$490,MATCH(E$4,'Miljövärden urval för publ'!$B$2:$H$2,0),FALSE))</f>
        <v>16.330500000000001</v>
      </c>
      <c r="F237" s="106">
        <f>IF(ISERROR(VLOOKUP($C237,'Miljövärden urval för publ'!$B$2:$H$490,MATCH(F$4,'Miljövärden urval för publ'!$B$2:$H$2,0),FALSE)),"",VLOOKUP($C237,'Miljövärden urval för publ'!$B$2:$H$490,MATCH(F$4,'Miljövärden urval för publ'!$B$2:$H$2,0),FALSE))</f>
        <v>7.9573400000000003</v>
      </c>
      <c r="G237" s="106">
        <f>IF(ISERROR(VLOOKUP($C237,'Miljövärden urval för publ'!$B$2:$H$490,MATCH(G$4,'Miljövärden urval för publ'!$B$2:$H$2,0),FALSE)),"",VLOOKUP($C237,'Miljövärden urval för publ'!$B$2:$H$490,MATCH(G$4,'Miljövärden urval för publ'!$B$2:$H$2,0),FALSE))</f>
        <v>1.80769E-2</v>
      </c>
    </row>
    <row r="238" spans="1:7" x14ac:dyDescent="0.25">
      <c r="A238" s="106">
        <v>235</v>
      </c>
      <c r="B238" s="106" t="str">
        <f>IF(ISERROR(INDEX('Miljövärden urval för publ'!$A$2:$AD$475,MATCH($A238,'Miljövärden urval för publ'!$U$2:$U$476,0),1)),"",INDEX('Miljövärden urval för publ'!$A$2:$AD$475,MATCH($A238,'Miljövärden urval för publ'!$U$2:$U$476,0),1))</f>
        <v>Statkraft Värme AB</v>
      </c>
      <c r="C238" s="106" t="str">
        <f>IF(ISERROR(INDEX('Miljövärden urval för publ'!$A$2:$AD$475,MATCH($A238,'Miljövärden urval för publ'!$U$2:$U$476,0),2)),"",INDEX('Miljövärden urval för publ'!$A$2:$AD$475,MATCH($A238,'Miljövärden urval för publ'!$U$2:$U$476,0),2))</f>
        <v>Vagnhärad</v>
      </c>
      <c r="D238" s="106">
        <f>IF(ISERROR(VLOOKUP($C238,'Miljövärden urval för publ'!$B$2:$H$490,MATCH(D$4,'Miljövärden urval för publ'!$B$2:$H$2,0),FALSE)),"",VLOOKUP($C238,'Miljövärden urval för publ'!$B$2:$H$490,MATCH(D$4,'Miljövärden urval för publ'!$B$2:$H$2,0),FALSE))</f>
        <v>8.0768099999999995E-2</v>
      </c>
      <c r="E238" s="106">
        <f>IF(ISERROR(VLOOKUP($C238,'Miljövärden urval för publ'!$B$2:$H$490,MATCH(E$4,'Miljövärden urval för publ'!$B$2:$H$2,0),FALSE)),"",VLOOKUP($C238,'Miljövärden urval för publ'!$B$2:$H$490,MATCH(E$4,'Miljövärden urval för publ'!$B$2:$H$2,0),FALSE))</f>
        <v>15.3512</v>
      </c>
      <c r="F238" s="106">
        <f>IF(ISERROR(VLOOKUP($C238,'Miljövärden urval för publ'!$B$2:$H$490,MATCH(F$4,'Miljövärden urval för publ'!$B$2:$H$2,0),FALSE)),"",VLOOKUP($C238,'Miljövärden urval för publ'!$B$2:$H$490,MATCH(F$4,'Miljövärden urval för publ'!$B$2:$H$2,0),FALSE))</f>
        <v>9.8857700000000008</v>
      </c>
      <c r="G238" s="106">
        <f>IF(ISERROR(VLOOKUP($C238,'Miljövärden urval för publ'!$B$2:$H$490,MATCH(G$4,'Miljövärden urval för publ'!$B$2:$H$2,0),FALSE)),"",VLOOKUP($C238,'Miljövärden urval för publ'!$B$2:$H$490,MATCH(G$4,'Miljövärden urval för publ'!$B$2:$H$2,0),FALSE))</f>
        <v>6.6100100000000004E-3</v>
      </c>
    </row>
    <row r="239" spans="1:7" x14ac:dyDescent="0.25">
      <c r="A239" s="106">
        <v>236</v>
      </c>
      <c r="B239" s="106" t="str">
        <f>IF(ISERROR(INDEX('Miljövärden urval för publ'!$A$2:$AD$475,MATCH($A239,'Miljövärden urval för publ'!$U$2:$U$476,0),1)),"",INDEX('Miljövärden urval för publ'!$A$2:$AD$475,MATCH($A239,'Miljövärden urval för publ'!$U$2:$U$476,0),1))</f>
        <v>Statkraft Värme AB</v>
      </c>
      <c r="C239" s="106" t="str">
        <f>IF(ISERROR(INDEX('Miljövärden urval för publ'!$A$2:$AD$475,MATCH($A239,'Miljövärden urval för publ'!$U$2:$U$476,0),2)),"",INDEX('Miljövärden urval för publ'!$A$2:$AD$475,MATCH($A239,'Miljövärden urval för publ'!$U$2:$U$476,0),2))</f>
        <v>Åmål</v>
      </c>
      <c r="D239" s="106">
        <f>IF(ISERROR(VLOOKUP($C239,'Miljövärden urval för publ'!$B$2:$H$490,MATCH(D$4,'Miljövärden urval för publ'!$B$2:$H$2,0),FALSE)),"",VLOOKUP($C239,'Miljövärden urval för publ'!$B$2:$H$490,MATCH(D$4,'Miljövärden urval för publ'!$B$2:$H$2,0),FALSE))</f>
        <v>9.6694299999999997E-2</v>
      </c>
      <c r="E239" s="106">
        <f>IF(ISERROR(VLOOKUP($C239,'Miljövärden urval för publ'!$B$2:$H$490,MATCH(E$4,'Miljövärden urval för publ'!$B$2:$H$2,0),FALSE)),"",VLOOKUP($C239,'Miljövärden urval för publ'!$B$2:$H$490,MATCH(E$4,'Miljövärden urval för publ'!$B$2:$H$2,0),FALSE))</f>
        <v>19.324000000000002</v>
      </c>
      <c r="F239" s="106">
        <f>IF(ISERROR(VLOOKUP($C239,'Miljövärden urval för publ'!$B$2:$H$490,MATCH(F$4,'Miljövärden urval för publ'!$B$2:$H$2,0),FALSE)),"",VLOOKUP($C239,'Miljövärden urval för publ'!$B$2:$H$490,MATCH(F$4,'Miljövärden urval för publ'!$B$2:$H$2,0),FALSE))</f>
        <v>8.2858400000000003</v>
      </c>
      <c r="G239" s="106">
        <f>IF(ISERROR(VLOOKUP($C239,'Miljövärden urval för publ'!$B$2:$H$490,MATCH(G$4,'Miljövärden urval för publ'!$B$2:$H$2,0),FALSE)),"",VLOOKUP($C239,'Miljövärden urval för publ'!$B$2:$H$490,MATCH(G$4,'Miljövärden urval för publ'!$B$2:$H$2,0),FALSE))</f>
        <v>2.6942000000000001E-2</v>
      </c>
    </row>
    <row r="240" spans="1:7" x14ac:dyDescent="0.25">
      <c r="A240" s="106">
        <v>237</v>
      </c>
      <c r="B240" s="106" t="str">
        <f>IF(ISERROR(INDEX('Miljövärden urval för publ'!$A$2:$AD$475,MATCH($A240,'Miljövärden urval för publ'!$U$2:$U$476,0),1)),"",INDEX('Miljövärden urval för publ'!$A$2:$AD$475,MATCH($A240,'Miljövärden urval för publ'!$U$2:$U$476,0),1))</f>
        <v>Stenungsunds Energi &amp; Miljö AB</v>
      </c>
      <c r="C240" s="106" t="str">
        <f>IF(ISERROR(INDEX('Miljövärden urval för publ'!$A$2:$AD$475,MATCH($A240,'Miljövärden urval för publ'!$U$2:$U$476,0),2)),"",INDEX('Miljövärden urval för publ'!$A$2:$AD$475,MATCH($A240,'Miljövärden urval för publ'!$U$2:$U$476,0),2))</f>
        <v>Stenungsund</v>
      </c>
      <c r="D240" s="106">
        <f>IF(ISERROR(VLOOKUP($C240,'Miljövärden urval för publ'!$B$2:$H$490,MATCH(D$4,'Miljövärden urval för publ'!$B$2:$H$2,0),FALSE)),"",VLOOKUP($C240,'Miljövärden urval för publ'!$B$2:$H$490,MATCH(D$4,'Miljövärden urval för publ'!$B$2:$H$2,0),FALSE))</f>
        <v>5.5923899999999999E-2</v>
      </c>
      <c r="E240" s="106">
        <f>IF(ISERROR(VLOOKUP($C240,'Miljövärden urval för publ'!$B$2:$H$490,MATCH(E$4,'Miljövärden urval för publ'!$B$2:$H$2,0),FALSE)),"",VLOOKUP($C240,'Miljövärden urval för publ'!$B$2:$H$490,MATCH(E$4,'Miljövärden urval för publ'!$B$2:$H$2,0),FALSE))</f>
        <v>11.127000000000001</v>
      </c>
      <c r="F240" s="106">
        <f>IF(ISERROR(VLOOKUP($C240,'Miljövärden urval för publ'!$B$2:$H$490,MATCH(F$4,'Miljövärden urval för publ'!$B$2:$H$2,0),FALSE)),"",VLOOKUP($C240,'Miljövärden urval för publ'!$B$2:$H$490,MATCH(F$4,'Miljövärden urval för publ'!$B$2:$H$2,0),FALSE))</f>
        <v>0.80128699999999997</v>
      </c>
      <c r="G240" s="106">
        <f>IF(ISERROR(VLOOKUP($C240,'Miljövärden urval för publ'!$B$2:$H$490,MATCH(G$4,'Miljövärden urval för publ'!$B$2:$H$2,0),FALSE)),"",VLOOKUP($C240,'Miljövärden urval för publ'!$B$2:$H$490,MATCH(G$4,'Miljövärden urval för publ'!$B$2:$H$2,0),FALSE))</f>
        <v>2.3088500000000001E-2</v>
      </c>
    </row>
    <row r="241" spans="1:7" x14ac:dyDescent="0.25">
      <c r="A241" s="106">
        <v>238</v>
      </c>
      <c r="B241" s="106" t="str">
        <f>IF(ISERROR(INDEX('Miljövärden urval för publ'!$A$2:$AD$475,MATCH($A241,'Miljövärden urval för publ'!$U$2:$U$476,0),1)),"",INDEX('Miljövärden urval för publ'!$A$2:$AD$475,MATCH($A241,'Miljövärden urval för publ'!$U$2:$U$476,0),1))</f>
        <v>Stenungsunds Energi &amp; Miljö AB</v>
      </c>
      <c r="C241" s="106" t="str">
        <f>IF(ISERROR(INDEX('Miljövärden urval för publ'!$A$2:$AD$475,MATCH($A241,'Miljövärden urval för publ'!$U$2:$U$476,0),2)),"",INDEX('Miljövärden urval för publ'!$A$2:$AD$475,MATCH($A241,'Miljövärden urval för publ'!$U$2:$U$476,0),2))</f>
        <v>Stora Höga</v>
      </c>
      <c r="D241" s="106">
        <f>IF(ISERROR(VLOOKUP($C241,'Miljövärden urval för publ'!$B$2:$H$490,MATCH(D$4,'Miljövärden urval för publ'!$B$2:$H$2,0),FALSE)),"",VLOOKUP($C241,'Miljövärden urval för publ'!$B$2:$H$490,MATCH(D$4,'Miljövärden urval för publ'!$B$2:$H$2,0),FALSE))</f>
        <v>0.41714299999999999</v>
      </c>
      <c r="E241" s="106">
        <f>IF(ISERROR(VLOOKUP($C241,'Miljövärden urval för publ'!$B$2:$H$490,MATCH(E$4,'Miljövärden urval för publ'!$B$2:$H$2,0),FALSE)),"",VLOOKUP($C241,'Miljövärden urval för publ'!$B$2:$H$490,MATCH(E$4,'Miljövärden urval för publ'!$B$2:$H$2,0),FALSE))</f>
        <v>78.5505</v>
      </c>
      <c r="F241" s="106">
        <f>IF(ISERROR(VLOOKUP($C241,'Miljövärden urval för publ'!$B$2:$H$490,MATCH(F$4,'Miljövärden urval för publ'!$B$2:$H$2,0),FALSE)),"",VLOOKUP($C241,'Miljövärden urval för publ'!$B$2:$H$490,MATCH(F$4,'Miljövärden urval för publ'!$B$2:$H$2,0),FALSE))</f>
        <v>14.388299999999999</v>
      </c>
      <c r="G241" s="106">
        <f>IF(ISERROR(VLOOKUP($C241,'Miljövärden urval för publ'!$B$2:$H$490,MATCH(G$4,'Miljövärden urval för publ'!$B$2:$H$2,0),FALSE)),"",VLOOKUP($C241,'Miljövärden urval för publ'!$B$2:$H$490,MATCH(G$4,'Miljövärden urval för publ'!$B$2:$H$2,0),FALSE))</f>
        <v>0.18820200000000001</v>
      </c>
    </row>
    <row r="242" spans="1:7" x14ac:dyDescent="0.25">
      <c r="A242" s="106">
        <v>239</v>
      </c>
      <c r="B242" s="106" t="str">
        <f>IF(ISERROR(INDEX('Miljövärden urval för publ'!$A$2:$AD$475,MATCH($A242,'Miljövärden urval för publ'!$U$2:$U$476,0),1)),"",INDEX('Miljövärden urval för publ'!$A$2:$AD$475,MATCH($A242,'Miljövärden urval för publ'!$U$2:$U$476,0),1))</f>
        <v>Strängnäs Energi AB, SEVAB</v>
      </c>
      <c r="C242" s="106" t="str">
        <f>IF(ISERROR(INDEX('Miljövärden urval för publ'!$A$2:$AD$475,MATCH($A242,'Miljövärden urval för publ'!$U$2:$U$476,0),2)),"",INDEX('Miljövärden urval för publ'!$A$2:$AD$475,MATCH($A242,'Miljövärden urval för publ'!$U$2:$U$476,0),2))</f>
        <v>Strängnäs</v>
      </c>
      <c r="D242" s="106">
        <f>IF(ISERROR(VLOOKUP($C242,'Miljövärden urval för publ'!$B$2:$H$490,MATCH(D$4,'Miljövärden urval för publ'!$B$2:$H$2,0),FALSE)),"",VLOOKUP($C242,'Miljövärden urval för publ'!$B$2:$H$490,MATCH(D$4,'Miljövärden urval för publ'!$B$2:$H$2,0),FALSE))</f>
        <v>0.16812099999999999</v>
      </c>
      <c r="E242" s="106">
        <f>IF(ISERROR(VLOOKUP($C242,'Miljövärden urval för publ'!$B$2:$H$490,MATCH(E$4,'Miljövärden urval för publ'!$B$2:$H$2,0),FALSE)),"",VLOOKUP($C242,'Miljövärden urval för publ'!$B$2:$H$490,MATCH(E$4,'Miljövärden urval för publ'!$B$2:$H$2,0),FALSE))</f>
        <v>52.090299999999999</v>
      </c>
      <c r="F242" s="106">
        <f>IF(ISERROR(VLOOKUP($C242,'Miljövärden urval för publ'!$B$2:$H$490,MATCH(F$4,'Miljövärden urval för publ'!$B$2:$H$2,0),FALSE)),"",VLOOKUP($C242,'Miljövärden urval för publ'!$B$2:$H$490,MATCH(F$4,'Miljövärden urval för publ'!$B$2:$H$2,0),FALSE))</f>
        <v>5.50793</v>
      </c>
      <c r="G242" s="106">
        <f>IF(ISERROR(VLOOKUP($C242,'Miljövärden urval för publ'!$B$2:$H$490,MATCH(G$4,'Miljövärden urval för publ'!$B$2:$H$2,0),FALSE)),"",VLOOKUP($C242,'Miljövärden urval för publ'!$B$2:$H$490,MATCH(G$4,'Miljövärden urval för publ'!$B$2:$H$2,0),FALSE))</f>
        <v>4.8262300000000001E-2</v>
      </c>
    </row>
    <row r="243" spans="1:7" x14ac:dyDescent="0.25">
      <c r="A243" s="106">
        <v>240</v>
      </c>
      <c r="B243" s="106" t="str">
        <f>IF(ISERROR(INDEX('Miljövärden urval för publ'!$A$2:$AD$475,MATCH($A243,'Miljövärden urval för publ'!$U$2:$U$476,0),1)),"",INDEX('Miljövärden urval för publ'!$A$2:$AD$475,MATCH($A243,'Miljövärden urval för publ'!$U$2:$U$476,0),1))</f>
        <v>Sundsvall Energi AB</v>
      </c>
      <c r="C243" s="106" t="str">
        <f>IF(ISERROR(INDEX('Miljövärden urval för publ'!$A$2:$AD$475,MATCH($A243,'Miljövärden urval för publ'!$U$2:$U$476,0),2)),"",INDEX('Miljövärden urval för publ'!$A$2:$AD$475,MATCH($A243,'Miljövärden urval för publ'!$U$2:$U$476,0),2))</f>
        <v>Kvissleby</v>
      </c>
      <c r="D243" s="106">
        <f>IF(ISERROR(VLOOKUP($C243,'Miljövärden urval för publ'!$B$2:$H$490,MATCH(D$4,'Miljövärden urval för publ'!$B$2:$H$2,0),FALSE)),"",VLOOKUP($C243,'Miljövärden urval för publ'!$B$2:$H$490,MATCH(D$4,'Miljövärden urval för publ'!$B$2:$H$2,0),FALSE))</f>
        <v>0.33592100000000003</v>
      </c>
      <c r="E243" s="106">
        <f>IF(ISERROR(VLOOKUP($C243,'Miljövärden urval för publ'!$B$2:$H$490,MATCH(E$4,'Miljövärden urval för publ'!$B$2:$H$2,0),FALSE)),"",VLOOKUP($C243,'Miljövärden urval för publ'!$B$2:$H$490,MATCH(E$4,'Miljövärden urval för publ'!$B$2:$H$2,0),FALSE))</f>
        <v>78.088300000000004</v>
      </c>
      <c r="F243" s="106">
        <f>IF(ISERROR(VLOOKUP($C243,'Miljövärden urval för publ'!$B$2:$H$490,MATCH(F$4,'Miljövärden urval för publ'!$B$2:$H$2,0),FALSE)),"",VLOOKUP($C243,'Miljövärden urval för publ'!$B$2:$H$490,MATCH(F$4,'Miljövärden urval för publ'!$B$2:$H$2,0),FALSE))</f>
        <v>10.981400000000001</v>
      </c>
      <c r="G243" s="106">
        <f>IF(ISERROR(VLOOKUP($C243,'Miljövärden urval för publ'!$B$2:$H$490,MATCH(G$4,'Miljövärden urval för publ'!$B$2:$H$2,0),FALSE)),"",VLOOKUP($C243,'Miljövärden urval för publ'!$B$2:$H$490,MATCH(G$4,'Miljövärden urval för publ'!$B$2:$H$2,0),FALSE))</f>
        <v>0.19361400000000001</v>
      </c>
    </row>
    <row r="244" spans="1:7" x14ac:dyDescent="0.25">
      <c r="A244" s="106">
        <v>241</v>
      </c>
      <c r="B244" s="106" t="str">
        <f>IF(ISERROR(INDEX('Miljövärden urval för publ'!$A$2:$AD$475,MATCH($A244,'Miljövärden urval för publ'!$U$2:$U$476,0),1)),"",INDEX('Miljövärden urval för publ'!$A$2:$AD$475,MATCH($A244,'Miljövärden urval för publ'!$U$2:$U$476,0),1))</f>
        <v>Sundsvall Energi AB</v>
      </c>
      <c r="C244" s="106" t="str">
        <f>IF(ISERROR(INDEX('Miljövärden urval för publ'!$A$2:$AD$475,MATCH($A244,'Miljövärden urval för publ'!$U$2:$U$476,0),2)),"",INDEX('Miljövärden urval för publ'!$A$2:$AD$475,MATCH($A244,'Miljövärden urval för publ'!$U$2:$U$476,0),2))</f>
        <v>Matfors</v>
      </c>
      <c r="D244" s="106">
        <f>IF(ISERROR(VLOOKUP($C244,'Miljövärden urval för publ'!$B$2:$H$490,MATCH(D$4,'Miljövärden urval för publ'!$B$2:$H$2,0),FALSE)),"",VLOOKUP($C244,'Miljövärden urval för publ'!$B$2:$H$490,MATCH(D$4,'Miljövärden urval för publ'!$B$2:$H$2,0),FALSE))</f>
        <v>0.176424</v>
      </c>
      <c r="E244" s="106">
        <f>IF(ISERROR(VLOOKUP($C244,'Miljövärden urval för publ'!$B$2:$H$490,MATCH(E$4,'Miljövärden urval för publ'!$B$2:$H$2,0),FALSE)),"",VLOOKUP($C244,'Miljövärden urval för publ'!$B$2:$H$490,MATCH(E$4,'Miljövärden urval för publ'!$B$2:$H$2,0),FALSE))</f>
        <v>31.898399999999999</v>
      </c>
      <c r="F244" s="106">
        <f>IF(ISERROR(VLOOKUP($C244,'Miljövärden urval för publ'!$B$2:$H$490,MATCH(F$4,'Miljövärden urval för publ'!$B$2:$H$2,0),FALSE)),"",VLOOKUP($C244,'Miljövärden urval för publ'!$B$2:$H$490,MATCH(F$4,'Miljövärden urval för publ'!$B$2:$H$2,0),FALSE))</f>
        <v>8.4915800000000008</v>
      </c>
      <c r="G244" s="106">
        <f>IF(ISERROR(VLOOKUP($C244,'Miljövärden urval för publ'!$B$2:$H$490,MATCH(G$4,'Miljövärden urval för publ'!$B$2:$H$2,0),FALSE)),"",VLOOKUP($C244,'Miljövärden urval för publ'!$B$2:$H$490,MATCH(G$4,'Miljövärden urval för publ'!$B$2:$H$2,0),FALSE))</f>
        <v>5.4562600000000003E-2</v>
      </c>
    </row>
    <row r="245" spans="1:7" x14ac:dyDescent="0.25">
      <c r="A245" s="106">
        <v>242</v>
      </c>
      <c r="B245" s="106" t="str">
        <f>IF(ISERROR(INDEX('Miljövärden urval för publ'!$A$2:$AD$475,MATCH($A245,'Miljövärden urval för publ'!$U$2:$U$476,0),1)),"",INDEX('Miljövärden urval för publ'!$A$2:$AD$475,MATCH($A245,'Miljövärden urval för publ'!$U$2:$U$476,0),1))</f>
        <v>Sundsvall Energi AB</v>
      </c>
      <c r="C245" s="106" t="str">
        <f>IF(ISERROR(INDEX('Miljövärden urval för publ'!$A$2:$AD$475,MATCH($A245,'Miljövärden urval för publ'!$U$2:$U$476,0),2)),"",INDEX('Miljövärden urval för publ'!$A$2:$AD$475,MATCH($A245,'Miljövärden urval för publ'!$U$2:$U$476,0),2))</f>
        <v>Sundsvall</v>
      </c>
      <c r="D245" s="106">
        <f>IF(ISERROR(VLOOKUP($C245,'Miljövärden urval för publ'!$B$2:$H$490,MATCH(D$4,'Miljövärden urval för publ'!$B$2:$H$2,0),FALSE)),"",VLOOKUP($C245,'Miljövärden urval för publ'!$B$2:$H$490,MATCH(D$4,'Miljövärden urval för publ'!$B$2:$H$2,0),FALSE))</f>
        <v>0.161078</v>
      </c>
      <c r="E245" s="106">
        <f>IF(ISERROR(VLOOKUP($C245,'Miljövärden urval för publ'!$B$2:$H$490,MATCH(E$4,'Miljövärden urval för publ'!$B$2:$H$2,0),FALSE)),"",VLOOKUP($C245,'Miljövärden urval för publ'!$B$2:$H$490,MATCH(E$4,'Miljövärden urval för publ'!$B$2:$H$2,0),FALSE))</f>
        <v>84.351100000000002</v>
      </c>
      <c r="F245" s="106">
        <f>IF(ISERROR(VLOOKUP($C245,'Miljövärden urval för publ'!$B$2:$H$490,MATCH(F$4,'Miljövärden urval för publ'!$B$2:$H$2,0),FALSE)),"",VLOOKUP($C245,'Miljövärden urval för publ'!$B$2:$H$490,MATCH(F$4,'Miljövärden urval för publ'!$B$2:$H$2,0),FALSE))</f>
        <v>4.4112799999999996</v>
      </c>
      <c r="G245" s="106">
        <f>IF(ISERROR(VLOOKUP($C245,'Miljövärden urval för publ'!$B$2:$H$490,MATCH(G$4,'Miljövärden urval för publ'!$B$2:$H$2,0),FALSE)),"",VLOOKUP($C245,'Miljövärden urval för publ'!$B$2:$H$490,MATCH(G$4,'Miljövärden urval för publ'!$B$2:$H$2,0),FALSE))</f>
        <v>3.8136000000000003E-2</v>
      </c>
    </row>
    <row r="246" spans="1:7" x14ac:dyDescent="0.25">
      <c r="A246" s="106">
        <v>243</v>
      </c>
      <c r="B246" s="106" t="str">
        <f>IF(ISERROR(INDEX('Miljövärden urval för publ'!$A$2:$AD$475,MATCH($A246,'Miljövärden urval för publ'!$U$2:$U$476,0),1)),"",INDEX('Miljövärden urval för publ'!$A$2:$AD$475,MATCH($A246,'Miljövärden urval för publ'!$U$2:$U$476,0),1))</f>
        <v>Sundsvall Energi AB</v>
      </c>
      <c r="C246" s="106" t="str">
        <f>IF(ISERROR(INDEX('Miljövärden urval för publ'!$A$2:$AD$475,MATCH($A246,'Miljövärden urval för publ'!$U$2:$U$476,0),2)),"",INDEX('Miljövärden urval för publ'!$A$2:$AD$475,MATCH($A246,'Miljövärden urval för publ'!$U$2:$U$476,0),2))</f>
        <v>Tunadal</v>
      </c>
      <c r="D246" s="106">
        <f>IF(ISERROR(VLOOKUP($C246,'Miljövärden urval för publ'!$B$2:$H$490,MATCH(D$4,'Miljövärden urval för publ'!$B$2:$H$2,0),FALSE)),"",VLOOKUP($C246,'Miljövärden urval för publ'!$B$2:$H$490,MATCH(D$4,'Miljövärden urval för publ'!$B$2:$H$2,0),FALSE))</f>
        <v>0.89038399999999995</v>
      </c>
      <c r="E246" s="106">
        <f>IF(ISERROR(VLOOKUP($C246,'Miljövärden urval för publ'!$B$2:$H$490,MATCH(E$4,'Miljövärden urval för publ'!$B$2:$H$2,0),FALSE)),"",VLOOKUP($C246,'Miljövärden urval för publ'!$B$2:$H$490,MATCH(E$4,'Miljövärden urval för publ'!$B$2:$H$2,0),FALSE))</f>
        <v>251.81299999999999</v>
      </c>
      <c r="F246" s="106">
        <f>IF(ISERROR(VLOOKUP($C246,'Miljövärden urval för publ'!$B$2:$H$490,MATCH(F$4,'Miljövärden urval för publ'!$B$2:$H$2,0),FALSE)),"",VLOOKUP($C246,'Miljövärden urval för publ'!$B$2:$H$490,MATCH(F$4,'Miljövärden urval för publ'!$B$2:$H$2,0),FALSE))</f>
        <v>4.03287</v>
      </c>
      <c r="G246" s="106">
        <f>IF(ISERROR(VLOOKUP($C246,'Miljövärden urval för publ'!$B$2:$H$490,MATCH(G$4,'Miljövärden urval för publ'!$B$2:$H$2,0),FALSE)),"",VLOOKUP($C246,'Miljövärden urval för publ'!$B$2:$H$490,MATCH(G$4,'Miljövärden urval för publ'!$B$2:$H$2,0),FALSE))</f>
        <v>0.208089</v>
      </c>
    </row>
    <row r="247" spans="1:7" x14ac:dyDescent="0.25">
      <c r="A247" s="106">
        <v>244</v>
      </c>
      <c r="B247" s="106" t="str">
        <f>IF(ISERROR(INDEX('Miljövärden urval för publ'!$A$2:$AD$475,MATCH($A247,'Miljövärden urval för publ'!$U$2:$U$476,0),1)),"",INDEX('Miljövärden urval för publ'!$A$2:$AD$475,MATCH($A247,'Miljövärden urval för publ'!$U$2:$U$476,0),1))</f>
        <v>Sundsvall Energi AB</v>
      </c>
      <c r="C247" s="106" t="str">
        <f>IF(ISERROR(INDEX('Miljövärden urval för publ'!$A$2:$AD$475,MATCH($A247,'Miljövärden urval för publ'!$U$2:$U$476,0),2)),"",INDEX('Miljövärden urval för publ'!$A$2:$AD$475,MATCH($A247,'Miljövärden urval för publ'!$U$2:$U$476,0),2))</f>
        <v>Övriga nät Sundsvall energi</v>
      </c>
      <c r="D247" s="106">
        <f>IF(ISERROR(VLOOKUP($C247,'Miljövärden urval för publ'!$B$2:$H$490,MATCH(D$4,'Miljövärden urval för publ'!$B$2:$H$2,0),FALSE)),"",VLOOKUP($C247,'Miljövärden urval för publ'!$B$2:$H$490,MATCH(D$4,'Miljövärden urval för publ'!$B$2:$H$2,0),FALSE))</f>
        <v>0.158919</v>
      </c>
      <c r="E247" s="106">
        <f>IF(ISERROR(VLOOKUP($C247,'Miljövärden urval för publ'!$B$2:$H$490,MATCH(E$4,'Miljövärden urval för publ'!$B$2:$H$2,0),FALSE)),"",VLOOKUP($C247,'Miljövärden urval för publ'!$B$2:$H$490,MATCH(E$4,'Miljövärden urval för publ'!$B$2:$H$2,0),FALSE))</f>
        <v>15.467700000000001</v>
      </c>
      <c r="F247" s="106">
        <f>IF(ISERROR(VLOOKUP($C247,'Miljövärden urval för publ'!$B$2:$H$490,MATCH(F$4,'Miljövärden urval för publ'!$B$2:$H$2,0),FALSE)),"",VLOOKUP($C247,'Miljövärden urval för publ'!$B$2:$H$490,MATCH(F$4,'Miljövärden urval för publ'!$B$2:$H$2,0),FALSE))</f>
        <v>12.961499999999999</v>
      </c>
      <c r="G247" s="106">
        <f>IF(ISERROR(VLOOKUP($C247,'Miljövärden urval för publ'!$B$2:$H$490,MATCH(G$4,'Miljövärden urval för publ'!$B$2:$H$2,0),FALSE)),"",VLOOKUP($C247,'Miljövärden urval för publ'!$B$2:$H$490,MATCH(G$4,'Miljövärden urval för publ'!$B$2:$H$2,0),FALSE))</f>
        <v>3.77078E-2</v>
      </c>
    </row>
    <row r="248" spans="1:7" x14ac:dyDescent="0.25">
      <c r="A248" s="106">
        <v>245</v>
      </c>
      <c r="B248" s="106" t="str">
        <f>IF(ISERROR(INDEX('Miljövärden urval för publ'!$A$2:$AD$475,MATCH($A248,'Miljövärden urval för publ'!$U$2:$U$476,0),1)),"",INDEX('Miljövärden urval för publ'!$A$2:$AD$475,MATCH($A248,'Miljövärden urval för publ'!$U$2:$U$476,0),1))</f>
        <v>Sävsjö Energi AB</v>
      </c>
      <c r="C248" s="106" t="str">
        <f>IF(ISERROR(INDEX('Miljövärden urval för publ'!$A$2:$AD$475,MATCH($A248,'Miljövärden urval för publ'!$U$2:$U$476,0),2)),"",INDEX('Miljövärden urval för publ'!$A$2:$AD$475,MATCH($A248,'Miljövärden urval för publ'!$U$2:$U$476,0),2))</f>
        <v>Rörvik</v>
      </c>
      <c r="D248" s="106">
        <f>IF(ISERROR(VLOOKUP($C248,'Miljövärden urval för publ'!$B$2:$H$490,MATCH(D$4,'Miljövärden urval för publ'!$B$2:$H$2,0),FALSE)),"",VLOOKUP($C248,'Miljövärden urval för publ'!$B$2:$H$490,MATCH(D$4,'Miljövärden urval för publ'!$B$2:$H$2,0),FALSE))</f>
        <v>0.115202</v>
      </c>
      <c r="E248" s="106">
        <f>IF(ISERROR(VLOOKUP($C248,'Miljövärden urval för publ'!$B$2:$H$490,MATCH(E$4,'Miljövärden urval för publ'!$B$2:$H$2,0),FALSE)),"",VLOOKUP($C248,'Miljövärden urval för publ'!$B$2:$H$490,MATCH(E$4,'Miljövärden urval för publ'!$B$2:$H$2,0),FALSE))</f>
        <v>27.763500000000001</v>
      </c>
      <c r="F248" s="106">
        <f>IF(ISERROR(VLOOKUP($C248,'Miljövärden urval för publ'!$B$2:$H$490,MATCH(F$4,'Miljövärden urval för publ'!$B$2:$H$2,0),FALSE)),"",VLOOKUP($C248,'Miljövärden urval för publ'!$B$2:$H$490,MATCH(F$4,'Miljövärden urval för publ'!$B$2:$H$2,0),FALSE))</f>
        <v>10.242100000000001</v>
      </c>
      <c r="G248" s="106">
        <f>IF(ISERROR(VLOOKUP($C248,'Miljövärden urval för publ'!$B$2:$H$490,MATCH(G$4,'Miljövärden urval för publ'!$B$2:$H$2,0),FALSE)),"",VLOOKUP($C248,'Miljövärden urval för publ'!$B$2:$H$490,MATCH(G$4,'Miljövärden urval för publ'!$B$2:$H$2,0),FALSE))</f>
        <v>1.09266E-2</v>
      </c>
    </row>
    <row r="249" spans="1:7" x14ac:dyDescent="0.25">
      <c r="A249" s="106">
        <v>246</v>
      </c>
      <c r="B249" s="106" t="str">
        <f>IF(ISERROR(INDEX('Miljövärden urval för publ'!$A$2:$AD$475,MATCH($A249,'Miljövärden urval för publ'!$U$2:$U$476,0),1)),"",INDEX('Miljövärden urval för publ'!$A$2:$AD$475,MATCH($A249,'Miljövärden urval för publ'!$U$2:$U$476,0),1))</f>
        <v>Sävsjö Energi AB</v>
      </c>
      <c r="C249" s="106" t="str">
        <f>IF(ISERROR(INDEX('Miljövärden urval för publ'!$A$2:$AD$475,MATCH($A249,'Miljövärden urval för publ'!$U$2:$U$476,0),2)),"",INDEX('Miljövärden urval för publ'!$A$2:$AD$475,MATCH($A249,'Miljövärden urval för publ'!$U$2:$U$476,0),2))</f>
        <v>Sävsjö</v>
      </c>
      <c r="D249" s="106">
        <f>IF(ISERROR(VLOOKUP($C249,'Miljövärden urval för publ'!$B$2:$H$490,MATCH(D$4,'Miljövärden urval för publ'!$B$2:$H$2,0),FALSE)),"",VLOOKUP($C249,'Miljövärden urval för publ'!$B$2:$H$490,MATCH(D$4,'Miljövärden urval för publ'!$B$2:$H$2,0),FALSE))</f>
        <v>0.186641</v>
      </c>
      <c r="E249" s="106">
        <f>IF(ISERROR(VLOOKUP($C249,'Miljövärden urval för publ'!$B$2:$H$490,MATCH(E$4,'Miljövärden urval för publ'!$B$2:$H$2,0),FALSE)),"",VLOOKUP($C249,'Miljövärden urval för publ'!$B$2:$H$490,MATCH(E$4,'Miljövärden urval för publ'!$B$2:$H$2,0),FALSE))</f>
        <v>33.367899999999999</v>
      </c>
      <c r="F249" s="106">
        <f>IF(ISERROR(VLOOKUP($C249,'Miljövärden urval för publ'!$B$2:$H$490,MATCH(F$4,'Miljövärden urval för publ'!$B$2:$H$2,0),FALSE)),"",VLOOKUP($C249,'Miljövärden urval för publ'!$B$2:$H$490,MATCH(F$4,'Miljövärden urval för publ'!$B$2:$H$2,0),FALSE))</f>
        <v>12.702400000000001</v>
      </c>
      <c r="G249" s="106">
        <f>IF(ISERROR(VLOOKUP($C249,'Miljövärden urval för publ'!$B$2:$H$490,MATCH(G$4,'Miljövärden urval för publ'!$B$2:$H$2,0),FALSE)),"",VLOOKUP($C249,'Miljövärden urval för publ'!$B$2:$H$490,MATCH(G$4,'Miljövärden urval för publ'!$B$2:$H$2,0),FALSE))</f>
        <v>4.7476600000000001E-2</v>
      </c>
    </row>
    <row r="250" spans="1:7" x14ac:dyDescent="0.25">
      <c r="A250" s="106">
        <v>247</v>
      </c>
      <c r="B250" s="106" t="str">
        <f>IF(ISERROR(INDEX('Miljövärden urval för publ'!$A$2:$AD$475,MATCH($A250,'Miljövärden urval för publ'!$U$2:$U$476,0),1)),"",INDEX('Miljövärden urval för publ'!$A$2:$AD$475,MATCH($A250,'Miljövärden urval för publ'!$U$2:$U$476,0),1))</f>
        <v>Söderhamn Nära AB</v>
      </c>
      <c r="C250" s="106" t="str">
        <f>IF(ISERROR(INDEX('Miljövärden urval för publ'!$A$2:$AD$475,MATCH($A250,'Miljövärden urval för publ'!$U$2:$U$476,0),2)),"",INDEX('Miljövärden urval för publ'!$A$2:$AD$475,MATCH($A250,'Miljövärden urval för publ'!$U$2:$U$476,0),2))</f>
        <v>Ljusne</v>
      </c>
      <c r="D250" s="106">
        <f>IF(ISERROR(VLOOKUP($C250,'Miljövärden urval för publ'!$B$2:$H$490,MATCH(D$4,'Miljövärden urval för publ'!$B$2:$H$2,0),FALSE)),"",VLOOKUP($C250,'Miljövärden urval för publ'!$B$2:$H$490,MATCH(D$4,'Miljövärden urval för publ'!$B$2:$H$2,0),FALSE))</f>
        <v>0.26167600000000002</v>
      </c>
      <c r="E250" s="106">
        <f>IF(ISERROR(VLOOKUP($C250,'Miljövärden urval för publ'!$B$2:$H$490,MATCH(E$4,'Miljövärden urval för publ'!$B$2:$H$2,0),FALSE)),"",VLOOKUP($C250,'Miljövärden urval för publ'!$B$2:$H$490,MATCH(E$4,'Miljövärden urval för publ'!$B$2:$H$2,0),FALSE))</f>
        <v>63.415199999999999</v>
      </c>
      <c r="F250" s="106">
        <f>IF(ISERROR(VLOOKUP($C250,'Miljövärden urval för publ'!$B$2:$H$490,MATCH(F$4,'Miljövärden urval för publ'!$B$2:$H$2,0),FALSE)),"",VLOOKUP($C250,'Miljövärden urval för publ'!$B$2:$H$490,MATCH(F$4,'Miljövärden urval för publ'!$B$2:$H$2,0),FALSE))</f>
        <v>12.2822</v>
      </c>
      <c r="G250" s="106">
        <f>IF(ISERROR(VLOOKUP($C250,'Miljövärden urval för publ'!$B$2:$H$490,MATCH(G$4,'Miljövärden urval för publ'!$B$2:$H$2,0),FALSE)),"",VLOOKUP($C250,'Miljövärden urval för publ'!$B$2:$H$490,MATCH(G$4,'Miljövärden urval för publ'!$B$2:$H$2,0),FALSE))</f>
        <v>0.134517</v>
      </c>
    </row>
    <row r="251" spans="1:7" x14ac:dyDescent="0.25">
      <c r="A251" s="106">
        <v>248</v>
      </c>
      <c r="B251" s="106" t="str">
        <f>IF(ISERROR(INDEX('Miljövärden urval för publ'!$A$2:$AD$475,MATCH($A251,'Miljövärden urval för publ'!$U$2:$U$476,0),1)),"",INDEX('Miljövärden urval för publ'!$A$2:$AD$475,MATCH($A251,'Miljövärden urval för publ'!$U$2:$U$476,0),1))</f>
        <v>Söderhamn Nära AB</v>
      </c>
      <c r="C251" s="106" t="str">
        <f>IF(ISERROR(INDEX('Miljövärden urval för publ'!$A$2:$AD$475,MATCH($A251,'Miljövärden urval för publ'!$U$2:$U$476,0),2)),"",INDEX('Miljövärden urval för publ'!$A$2:$AD$475,MATCH($A251,'Miljövärden urval för publ'!$U$2:$U$476,0),2))</f>
        <v>Mohed</v>
      </c>
      <c r="D251" s="106">
        <f>IF(ISERROR(VLOOKUP($C251,'Miljövärden urval för publ'!$B$2:$H$490,MATCH(D$4,'Miljövärden urval för publ'!$B$2:$H$2,0),FALSE)),"",VLOOKUP($C251,'Miljövärden urval för publ'!$B$2:$H$490,MATCH(D$4,'Miljövärden urval för publ'!$B$2:$H$2,0),FALSE))</f>
        <v>0.38522000000000001</v>
      </c>
      <c r="E251" s="106">
        <f>IF(ISERROR(VLOOKUP($C251,'Miljövärden urval för publ'!$B$2:$H$490,MATCH(E$4,'Miljövärden urval för publ'!$B$2:$H$2,0),FALSE)),"",VLOOKUP($C251,'Miljövärden urval för publ'!$B$2:$H$490,MATCH(E$4,'Miljövärden urval för publ'!$B$2:$H$2,0),FALSE))</f>
        <v>4.3562500000000002</v>
      </c>
      <c r="F251" s="106">
        <f>IF(ISERROR(VLOOKUP($C251,'Miljövärden urval för publ'!$B$2:$H$490,MATCH(F$4,'Miljövärden urval för publ'!$B$2:$H$2,0),FALSE)),"",VLOOKUP($C251,'Miljövärden urval för publ'!$B$2:$H$490,MATCH(F$4,'Miljövärden urval för publ'!$B$2:$H$2,0),FALSE))</f>
        <v>9.7472200000000004</v>
      </c>
      <c r="G251" s="106">
        <f>IF(ISERROR(VLOOKUP($C251,'Miljövärden urval för publ'!$B$2:$H$490,MATCH(G$4,'Miljövärden urval för publ'!$B$2:$H$2,0),FALSE)),"",VLOOKUP($C251,'Miljövärden urval för publ'!$B$2:$H$490,MATCH(G$4,'Miljövärden urval för publ'!$B$2:$H$2,0),FALSE))</f>
        <v>0</v>
      </c>
    </row>
    <row r="252" spans="1:7" x14ac:dyDescent="0.25">
      <c r="A252" s="106">
        <v>249</v>
      </c>
      <c r="B252" s="106" t="str">
        <f>IF(ISERROR(INDEX('Miljövärden urval för publ'!$A$2:$AD$475,MATCH($A252,'Miljövärden urval för publ'!$U$2:$U$476,0),1)),"",INDEX('Miljövärden urval för publ'!$A$2:$AD$475,MATCH($A252,'Miljövärden urval för publ'!$U$2:$U$476,0),1))</f>
        <v>Söderhamn Nära AB</v>
      </c>
      <c r="C252" s="106" t="str">
        <f>IF(ISERROR(INDEX('Miljövärden urval för publ'!$A$2:$AD$475,MATCH($A252,'Miljövärden urval för publ'!$U$2:$U$476,0),2)),"",INDEX('Miljövärden urval för publ'!$A$2:$AD$475,MATCH($A252,'Miljövärden urval för publ'!$U$2:$U$476,0),2))</f>
        <v>Sandarne</v>
      </c>
      <c r="D252" s="106">
        <f>IF(ISERROR(VLOOKUP($C252,'Miljövärden urval för publ'!$B$2:$H$490,MATCH(D$4,'Miljövärden urval för publ'!$B$2:$H$2,0),FALSE)),"",VLOOKUP($C252,'Miljövärden urval för publ'!$B$2:$H$490,MATCH(D$4,'Miljövärden urval för publ'!$B$2:$H$2,0),FALSE))</f>
        <v>0.38347100000000001</v>
      </c>
      <c r="E252" s="106">
        <f>IF(ISERROR(VLOOKUP($C252,'Miljövärden urval för publ'!$B$2:$H$490,MATCH(E$4,'Miljövärden urval för publ'!$B$2:$H$2,0),FALSE)),"",VLOOKUP($C252,'Miljövärden urval för publ'!$B$2:$H$490,MATCH(E$4,'Miljövärden urval för publ'!$B$2:$H$2,0),FALSE))</f>
        <v>57.871000000000002</v>
      </c>
      <c r="F252" s="106">
        <f>IF(ISERROR(VLOOKUP($C252,'Miljövärden urval för publ'!$B$2:$H$490,MATCH(F$4,'Miljövärden urval för publ'!$B$2:$H$2,0),FALSE)),"",VLOOKUP($C252,'Miljövärden urval för publ'!$B$2:$H$490,MATCH(F$4,'Miljövärden urval för publ'!$B$2:$H$2,0),FALSE))</f>
        <v>17.303699999999999</v>
      </c>
      <c r="G252" s="106">
        <f>IF(ISERROR(VLOOKUP($C252,'Miljövärden urval för publ'!$B$2:$H$490,MATCH(G$4,'Miljövärden urval för publ'!$B$2:$H$2,0),FALSE)),"",VLOOKUP($C252,'Miljövärden urval för publ'!$B$2:$H$490,MATCH(G$4,'Miljövärden urval för publ'!$B$2:$H$2,0),FALSE))</f>
        <v>0.15254999999999999</v>
      </c>
    </row>
    <row r="253" spans="1:7" x14ac:dyDescent="0.25">
      <c r="A253" s="106">
        <v>250</v>
      </c>
      <c r="B253" s="106" t="str">
        <f>IF(ISERROR(INDEX('Miljövärden urval för publ'!$A$2:$AD$475,MATCH($A253,'Miljövärden urval för publ'!$U$2:$U$476,0),1)),"",INDEX('Miljövärden urval för publ'!$A$2:$AD$475,MATCH($A253,'Miljövärden urval för publ'!$U$2:$U$476,0),1))</f>
        <v>Söderhamn Nära AB</v>
      </c>
      <c r="C253" s="106" t="str">
        <f>IF(ISERROR(INDEX('Miljövärden urval för publ'!$A$2:$AD$475,MATCH($A253,'Miljövärden urval för publ'!$U$2:$U$476,0),2)),"",INDEX('Miljövärden urval för publ'!$A$2:$AD$475,MATCH($A253,'Miljövärden urval för publ'!$U$2:$U$476,0),2))</f>
        <v>Söderhamn</v>
      </c>
      <c r="D253" s="106">
        <f>IF(ISERROR(VLOOKUP($C253,'Miljövärden urval för publ'!$B$2:$H$490,MATCH(D$4,'Miljövärden urval för publ'!$B$2:$H$2,0),FALSE)),"",VLOOKUP($C253,'Miljövärden urval för publ'!$B$2:$H$490,MATCH(D$4,'Miljövärden urval för publ'!$B$2:$H$2,0),FALSE))</f>
        <v>0.136964</v>
      </c>
      <c r="E253" s="106">
        <f>IF(ISERROR(VLOOKUP($C253,'Miljövärden urval för publ'!$B$2:$H$490,MATCH(E$4,'Miljövärden urval för publ'!$B$2:$H$2,0),FALSE)),"",VLOOKUP($C253,'Miljövärden urval för publ'!$B$2:$H$490,MATCH(E$4,'Miljövärden urval för publ'!$B$2:$H$2,0),FALSE))</f>
        <v>8.7896099999999997</v>
      </c>
      <c r="F253" s="106">
        <f>IF(ISERROR(VLOOKUP($C253,'Miljövärden urval för publ'!$B$2:$H$490,MATCH(F$4,'Miljövärden urval för publ'!$B$2:$H$2,0),FALSE)),"",VLOOKUP($C253,'Miljövärden urval för publ'!$B$2:$H$490,MATCH(F$4,'Miljövärden urval för publ'!$B$2:$H$2,0),FALSE))</f>
        <v>7.6673400000000003</v>
      </c>
      <c r="G253" s="106">
        <f>IF(ISERROR(VLOOKUP($C253,'Miljövärden urval för publ'!$B$2:$H$490,MATCH(G$4,'Miljövärden urval för publ'!$B$2:$H$2,0),FALSE)),"",VLOOKUP($C253,'Miljövärden urval för publ'!$B$2:$H$490,MATCH(G$4,'Miljövärden urval för publ'!$B$2:$H$2,0),FALSE))</f>
        <v>1.48269E-3</v>
      </c>
    </row>
    <row r="254" spans="1:7" x14ac:dyDescent="0.25">
      <c r="A254" s="106">
        <v>251</v>
      </c>
      <c r="B254" s="106" t="str">
        <f>IF(ISERROR(INDEX('Miljövärden urval för publ'!$A$2:$AD$475,MATCH($A254,'Miljövärden urval för publ'!$U$2:$U$476,0),1)),"",INDEX('Miljövärden urval för publ'!$A$2:$AD$475,MATCH($A254,'Miljövärden urval för publ'!$U$2:$U$476,0),1))</f>
        <v>Södertörns Fjärrvärme AB</v>
      </c>
      <c r="C254" s="106" t="str">
        <f>IF(ISERROR(INDEX('Miljövärden urval för publ'!$A$2:$AD$475,MATCH($A254,'Miljövärden urval för publ'!$U$2:$U$476,0),2)),"",INDEX('Miljövärden urval för publ'!$A$2:$AD$475,MATCH($A254,'Miljövärden urval för publ'!$U$2:$U$476,0),2))</f>
        <v>Södertörn Fjärrvärme Totalt</v>
      </c>
      <c r="D254" s="106">
        <f>IF(ISERROR(VLOOKUP($C254,'Miljövärden urval för publ'!$B$2:$H$490,MATCH(D$4,'Miljövärden urval för publ'!$B$2:$H$2,0),FALSE)),"",VLOOKUP($C254,'Miljövärden urval för publ'!$B$2:$H$490,MATCH(D$4,'Miljövärden urval för publ'!$B$2:$H$2,0),FALSE))</f>
        <v>0.125748</v>
      </c>
      <c r="E254" s="106">
        <f>IF(ISERROR(VLOOKUP($C254,'Miljövärden urval för publ'!$B$2:$H$490,MATCH(E$4,'Miljövärden urval för publ'!$B$2:$H$2,0),FALSE)),"",VLOOKUP($C254,'Miljövärden urval för publ'!$B$2:$H$490,MATCH(E$4,'Miljövärden urval för publ'!$B$2:$H$2,0),FALSE))</f>
        <v>40.122999999999998</v>
      </c>
      <c r="F254" s="106">
        <f>IF(ISERROR(VLOOKUP($C254,'Miljövärden urval för publ'!$B$2:$H$490,MATCH(F$4,'Miljövärden urval för publ'!$B$2:$H$2,0),FALSE)),"",VLOOKUP($C254,'Miljövärden urval för publ'!$B$2:$H$490,MATCH(F$4,'Miljövärden urval för publ'!$B$2:$H$2,0),FALSE))</f>
        <v>5.4083600000000001</v>
      </c>
      <c r="G254" s="106">
        <f>IF(ISERROR(VLOOKUP($C254,'Miljövärden urval för publ'!$B$2:$H$490,MATCH(G$4,'Miljövärden urval för publ'!$B$2:$H$2,0),FALSE)),"",VLOOKUP($C254,'Miljövärden urval för publ'!$B$2:$H$490,MATCH(G$4,'Miljövärden urval för publ'!$B$2:$H$2,0),FALSE))</f>
        <v>4.87689E-3</v>
      </c>
    </row>
    <row r="255" spans="1:7" x14ac:dyDescent="0.25">
      <c r="A255" s="106">
        <v>252</v>
      </c>
      <c r="B255" s="106" t="str">
        <f>IF(ISERROR(INDEX('Miljövärden urval för publ'!$A$2:$AD$475,MATCH($A255,'Miljövärden urval för publ'!$U$2:$U$476,0),1)),"",INDEX('Miljövärden urval för publ'!$A$2:$AD$475,MATCH($A255,'Miljövärden urval för publ'!$U$2:$U$476,0),1))</f>
        <v>Tekniska Verken i Kiruna AB</v>
      </c>
      <c r="C255" s="106" t="str">
        <f>IF(ISERROR(INDEX('Miljövärden urval för publ'!$A$2:$AD$475,MATCH($A255,'Miljövärden urval för publ'!$U$2:$U$476,0),2)),"",INDEX('Miljövärden urval för publ'!$A$2:$AD$475,MATCH($A255,'Miljövärden urval för publ'!$U$2:$U$476,0),2))</f>
        <v>Kiruna C</v>
      </c>
      <c r="D255" s="106">
        <f>IF(ISERROR(VLOOKUP($C255,'Miljövärden urval för publ'!$B$2:$H$490,MATCH(D$4,'Miljövärden urval för publ'!$B$2:$H$2,0),FALSE)),"",VLOOKUP($C255,'Miljövärden urval för publ'!$B$2:$H$490,MATCH(D$4,'Miljövärden urval för publ'!$B$2:$H$2,0),FALSE))</f>
        <v>0.26455400000000001</v>
      </c>
      <c r="E255" s="106">
        <f>IF(ISERROR(VLOOKUP($C255,'Miljövärden urval för publ'!$B$2:$H$490,MATCH(E$4,'Miljövärden urval för publ'!$B$2:$H$2,0),FALSE)),"",VLOOKUP($C255,'Miljövärden urval för publ'!$B$2:$H$490,MATCH(E$4,'Miljövärden urval för publ'!$B$2:$H$2,0),FALSE))</f>
        <v>115.667</v>
      </c>
      <c r="F255" s="106">
        <f>IF(ISERROR(VLOOKUP($C255,'Miljövärden urval för publ'!$B$2:$H$490,MATCH(F$4,'Miljövärden urval för publ'!$B$2:$H$2,0),FALSE)),"",VLOOKUP($C255,'Miljövärden urval för publ'!$B$2:$H$490,MATCH(F$4,'Miljövärden urval för publ'!$B$2:$H$2,0),FALSE))</f>
        <v>4.6819499999999996</v>
      </c>
      <c r="G255" s="106">
        <f>IF(ISERROR(VLOOKUP($C255,'Miljövärden urval för publ'!$B$2:$H$490,MATCH(G$4,'Miljövärden urval för publ'!$B$2:$H$2,0),FALSE)),"",VLOOKUP($C255,'Miljövärden urval för publ'!$B$2:$H$490,MATCH(G$4,'Miljövärden urval för publ'!$B$2:$H$2,0),FALSE))</f>
        <v>5.8265699999999997E-2</v>
      </c>
    </row>
    <row r="256" spans="1:7" x14ac:dyDescent="0.25">
      <c r="A256" s="106">
        <v>253</v>
      </c>
      <c r="B256" s="106" t="str">
        <f>IF(ISERROR(INDEX('Miljövärden urval för publ'!$A$2:$AD$475,MATCH($A256,'Miljövärden urval för publ'!$U$2:$U$476,0),1)),"",INDEX('Miljövärden urval för publ'!$A$2:$AD$475,MATCH($A256,'Miljövärden urval för publ'!$U$2:$U$476,0),1))</f>
        <v>Tekniska Verken i Kiruna AB</v>
      </c>
      <c r="C256" s="106" t="str">
        <f>IF(ISERROR(INDEX('Miljövärden urval för publ'!$A$2:$AD$475,MATCH($A256,'Miljövärden urval för publ'!$U$2:$U$476,0),2)),"",INDEX('Miljövärden urval för publ'!$A$2:$AD$475,MATCH($A256,'Miljövärden urval för publ'!$U$2:$U$476,0),2))</f>
        <v>Vittangi</v>
      </c>
      <c r="D256" s="106">
        <f>IF(ISERROR(VLOOKUP($C256,'Miljövärden urval för publ'!$B$2:$H$490,MATCH(D$4,'Miljövärden urval för publ'!$B$2:$H$2,0),FALSE)),"",VLOOKUP($C256,'Miljövärden urval för publ'!$B$2:$H$490,MATCH(D$4,'Miljövärden urval för publ'!$B$2:$H$2,0),FALSE))</f>
        <v>0.70960199999999996</v>
      </c>
      <c r="E256" s="106">
        <f>IF(ISERROR(VLOOKUP($C256,'Miljövärden urval för publ'!$B$2:$H$490,MATCH(E$4,'Miljövärden urval för publ'!$B$2:$H$2,0),FALSE)),"",VLOOKUP($C256,'Miljövärden urval för publ'!$B$2:$H$490,MATCH(E$4,'Miljövärden urval för publ'!$B$2:$H$2,0),FALSE))</f>
        <v>149.50399999999999</v>
      </c>
      <c r="F256" s="106">
        <f>IF(ISERROR(VLOOKUP($C256,'Miljövärden urval för publ'!$B$2:$H$490,MATCH(F$4,'Miljövärden urval för publ'!$B$2:$H$2,0),FALSE)),"",VLOOKUP($C256,'Miljövärden urval för publ'!$B$2:$H$490,MATCH(F$4,'Miljövärden urval för publ'!$B$2:$H$2,0),FALSE))</f>
        <v>8.7234599999999993</v>
      </c>
      <c r="G256" s="106">
        <f>IF(ISERROR(VLOOKUP($C256,'Miljövärden urval för publ'!$B$2:$H$490,MATCH(G$4,'Miljövärden urval för publ'!$B$2:$H$2,0),FALSE)),"",VLOOKUP($C256,'Miljövärden urval för publ'!$B$2:$H$490,MATCH(G$4,'Miljövärden urval för publ'!$B$2:$H$2,0),FALSE))</f>
        <v>0.113581</v>
      </c>
    </row>
    <row r="257" spans="1:7" x14ac:dyDescent="0.25">
      <c r="A257" s="106">
        <v>254</v>
      </c>
      <c r="B257" s="106" t="str">
        <f>IF(ISERROR(INDEX('Miljövärden urval för publ'!$A$2:$AD$475,MATCH($A257,'Miljövärden urval för publ'!$U$2:$U$476,0),1)),"",INDEX('Miljövärden urval för publ'!$A$2:$AD$475,MATCH($A257,'Miljövärden urval för publ'!$U$2:$U$476,0),1))</f>
        <v>Tekniska Verken i Linköping AB</v>
      </c>
      <c r="C257" s="106" t="str">
        <f>IF(ISERROR(INDEX('Miljövärden urval för publ'!$A$2:$AD$475,MATCH($A257,'Miljövärden urval för publ'!$U$2:$U$476,0),2)),"",INDEX('Miljövärden urval för publ'!$A$2:$AD$475,MATCH($A257,'Miljövärden urval för publ'!$U$2:$U$476,0),2))</f>
        <v>Borensberg</v>
      </c>
      <c r="D257" s="106">
        <f>IF(ISERROR(VLOOKUP($C257,'Miljövärden urval för publ'!$B$2:$H$490,MATCH(D$4,'Miljövärden urval för publ'!$B$2:$H$2,0),FALSE)),"",VLOOKUP($C257,'Miljövärden urval för publ'!$B$2:$H$490,MATCH(D$4,'Miljövärden urval för publ'!$B$2:$H$2,0),FALSE))</f>
        <v>0.156972</v>
      </c>
      <c r="E257" s="106">
        <f>IF(ISERROR(VLOOKUP($C257,'Miljövärden urval för publ'!$B$2:$H$490,MATCH(E$4,'Miljövärden urval för publ'!$B$2:$H$2,0),FALSE)),"",VLOOKUP($C257,'Miljövärden urval för publ'!$B$2:$H$490,MATCH(E$4,'Miljövärden urval för publ'!$B$2:$H$2,0),FALSE))</f>
        <v>37.163499999999999</v>
      </c>
      <c r="F257" s="106">
        <f>IF(ISERROR(VLOOKUP($C257,'Miljövärden urval för publ'!$B$2:$H$490,MATCH(F$4,'Miljövärden urval för publ'!$B$2:$H$2,0),FALSE)),"",VLOOKUP($C257,'Miljövärden urval för publ'!$B$2:$H$490,MATCH(F$4,'Miljövärden urval för publ'!$B$2:$H$2,0),FALSE))</f>
        <v>11.509499999999999</v>
      </c>
      <c r="G257" s="106">
        <f>IF(ISERROR(VLOOKUP($C257,'Miljövärden urval för publ'!$B$2:$H$490,MATCH(G$4,'Miljövärden urval för publ'!$B$2:$H$2,0),FALSE)),"",VLOOKUP($C257,'Miljövärden urval för publ'!$B$2:$H$490,MATCH(G$4,'Miljövärden urval för publ'!$B$2:$H$2,0),FALSE))</f>
        <v>2.2702699999999999E-2</v>
      </c>
    </row>
    <row r="258" spans="1:7" x14ac:dyDescent="0.25">
      <c r="A258" s="106">
        <v>255</v>
      </c>
      <c r="B258" s="106" t="str">
        <f>IF(ISERROR(INDEX('Miljövärden urval för publ'!$A$2:$AD$475,MATCH($A258,'Miljövärden urval för publ'!$U$2:$U$476,0),1)),"",INDEX('Miljövärden urval för publ'!$A$2:$AD$475,MATCH($A258,'Miljövärden urval för publ'!$U$2:$U$476,0),1))</f>
        <v>Tekniska Verken i Linköping AB</v>
      </c>
      <c r="C258" s="106" t="str">
        <f>IF(ISERROR(INDEX('Miljövärden urval för publ'!$A$2:$AD$475,MATCH($A258,'Miljövärden urval för publ'!$U$2:$U$476,0),2)),"",INDEX('Miljövärden urval för publ'!$A$2:$AD$475,MATCH($A258,'Miljövärden urval för publ'!$U$2:$U$476,0),2))</f>
        <v>Katrineholm</v>
      </c>
      <c r="D258" s="106">
        <f>IF(ISERROR(VLOOKUP($C258,'Miljövärden urval för publ'!$B$2:$H$490,MATCH(D$4,'Miljövärden urval för publ'!$B$2:$H$2,0),FALSE)),"",VLOOKUP($C258,'Miljövärden urval för publ'!$B$2:$H$490,MATCH(D$4,'Miljövärden urval för publ'!$B$2:$H$2,0),FALSE))</f>
        <v>6.8208599999999994E-2</v>
      </c>
      <c r="E258" s="106">
        <f>IF(ISERROR(VLOOKUP($C258,'Miljövärden urval för publ'!$B$2:$H$490,MATCH(E$4,'Miljövärden urval för publ'!$B$2:$H$2,0),FALSE)),"",VLOOKUP($C258,'Miljövärden urval för publ'!$B$2:$H$490,MATCH(E$4,'Miljövärden urval för publ'!$B$2:$H$2,0),FALSE))</f>
        <v>13.1714</v>
      </c>
      <c r="F258" s="106">
        <f>IF(ISERROR(VLOOKUP($C258,'Miljövärden urval för publ'!$B$2:$H$490,MATCH(F$4,'Miljövärden urval för publ'!$B$2:$H$2,0),FALSE)),"",VLOOKUP($C258,'Miljövärden urval för publ'!$B$2:$H$490,MATCH(F$4,'Miljövärden urval för publ'!$B$2:$H$2,0),FALSE))</f>
        <v>4.87338</v>
      </c>
      <c r="G258" s="106">
        <f>IF(ISERROR(VLOOKUP($C258,'Miljövärden urval för publ'!$B$2:$H$490,MATCH(G$4,'Miljövärden urval för publ'!$B$2:$H$2,0),FALSE)),"",VLOOKUP($C258,'Miljövärden urval för publ'!$B$2:$H$490,MATCH(G$4,'Miljövärden urval för publ'!$B$2:$H$2,0),FALSE))</f>
        <v>1.0889299999999999E-2</v>
      </c>
    </row>
    <row r="259" spans="1:7" x14ac:dyDescent="0.25">
      <c r="A259" s="106">
        <v>256</v>
      </c>
      <c r="B259" s="106" t="str">
        <f>IF(ISERROR(INDEX('Miljövärden urval för publ'!$A$2:$AD$475,MATCH($A259,'Miljövärden urval för publ'!$U$2:$U$476,0),1)),"",INDEX('Miljövärden urval för publ'!$A$2:$AD$475,MATCH($A259,'Miljövärden urval för publ'!$U$2:$U$476,0),1))</f>
        <v>Tekniska Verken i Linköping AB</v>
      </c>
      <c r="C259" s="106" t="str">
        <f>IF(ISERROR(INDEX('Miljövärden urval för publ'!$A$2:$AD$475,MATCH($A259,'Miljövärden urval för publ'!$U$2:$U$476,0),2)),"",INDEX('Miljövärden urval för publ'!$A$2:$AD$475,MATCH($A259,'Miljövärden urval för publ'!$U$2:$U$476,0),2))</f>
        <v>Kisa</v>
      </c>
      <c r="D259" s="106">
        <f>IF(ISERROR(VLOOKUP($C259,'Miljövärden urval för publ'!$B$2:$H$490,MATCH(D$4,'Miljövärden urval för publ'!$B$2:$H$2,0),FALSE)),"",VLOOKUP($C259,'Miljövärden urval för publ'!$B$2:$H$490,MATCH(D$4,'Miljövärden urval för publ'!$B$2:$H$2,0),FALSE))</f>
        <v>5.2606699999999999E-2</v>
      </c>
      <c r="E259" s="106">
        <f>IF(ISERROR(VLOOKUP($C259,'Miljövärden urval för publ'!$B$2:$H$490,MATCH(E$4,'Miljövärden urval för publ'!$B$2:$H$2,0),FALSE)),"",VLOOKUP($C259,'Miljövärden urval för publ'!$B$2:$H$490,MATCH(E$4,'Miljövärden urval för publ'!$B$2:$H$2,0),FALSE))</f>
        <v>14.6439</v>
      </c>
      <c r="F259" s="106">
        <f>IF(ISERROR(VLOOKUP($C259,'Miljövärden urval för publ'!$B$2:$H$490,MATCH(F$4,'Miljövärden urval för publ'!$B$2:$H$2,0),FALSE)),"",VLOOKUP($C259,'Miljövärden urval för publ'!$B$2:$H$490,MATCH(F$4,'Miljövärden urval för publ'!$B$2:$H$2,0),FALSE))</f>
        <v>8.4349699999999999</v>
      </c>
      <c r="G259" s="106">
        <f>IF(ISERROR(VLOOKUP($C259,'Miljövärden urval för publ'!$B$2:$H$490,MATCH(G$4,'Miljövärden urval för publ'!$B$2:$H$2,0),FALSE)),"",VLOOKUP($C259,'Miljövärden urval för publ'!$B$2:$H$490,MATCH(G$4,'Miljövärden urval för publ'!$B$2:$H$2,0),FALSE))</f>
        <v>1.14573E-2</v>
      </c>
    </row>
    <row r="260" spans="1:7" x14ac:dyDescent="0.25">
      <c r="A260" s="106">
        <v>257</v>
      </c>
      <c r="B260" s="106" t="str">
        <f>IF(ISERROR(INDEX('Miljövärden urval för publ'!$A$2:$AD$475,MATCH($A260,'Miljövärden urval för publ'!$U$2:$U$476,0),1)),"",INDEX('Miljövärden urval för publ'!$A$2:$AD$475,MATCH($A260,'Miljövärden urval för publ'!$U$2:$U$476,0),1))</f>
        <v>Tekniska Verken i Linköping AB</v>
      </c>
      <c r="C260" s="106" t="str">
        <f>IF(ISERROR(INDEX('Miljövärden urval för publ'!$A$2:$AD$475,MATCH($A260,'Miljövärden urval för publ'!$U$2:$U$476,0),2)),"",INDEX('Miljövärden urval för publ'!$A$2:$AD$475,MATCH($A260,'Miljövärden urval för publ'!$U$2:$U$476,0),2))</f>
        <v>Linköping</v>
      </c>
      <c r="D260" s="106">
        <f>IF(ISERROR(VLOOKUP($C260,'Miljövärden urval för publ'!$B$2:$H$490,MATCH(D$4,'Miljövärden urval för publ'!$B$2:$H$2,0),FALSE)),"",VLOOKUP($C260,'Miljövärden urval för publ'!$B$2:$H$490,MATCH(D$4,'Miljövärden urval för publ'!$B$2:$H$2,0),FALSE))</f>
        <v>0.19384100000000001</v>
      </c>
      <c r="E260" s="106">
        <f>IF(ISERROR(VLOOKUP($C260,'Miljövärden urval för publ'!$B$2:$H$490,MATCH(E$4,'Miljövärden urval för publ'!$B$2:$H$2,0),FALSE)),"",VLOOKUP($C260,'Miljövärden urval för publ'!$B$2:$H$490,MATCH(E$4,'Miljövärden urval för publ'!$B$2:$H$2,0),FALSE))</f>
        <v>92.608599999999996</v>
      </c>
      <c r="F260" s="106">
        <f>IF(ISERROR(VLOOKUP($C260,'Miljövärden urval för publ'!$B$2:$H$490,MATCH(F$4,'Miljövärden urval för publ'!$B$2:$H$2,0),FALSE)),"",VLOOKUP($C260,'Miljövärden urval för publ'!$B$2:$H$490,MATCH(F$4,'Miljövärden urval för publ'!$B$2:$H$2,0),FALSE))</f>
        <v>5.9941399999999998</v>
      </c>
      <c r="G260" s="106">
        <f>IF(ISERROR(VLOOKUP($C260,'Miljövärden urval för publ'!$B$2:$H$490,MATCH(G$4,'Miljövärden urval för publ'!$B$2:$H$2,0),FALSE)),"",VLOOKUP($C260,'Miljövärden urval för publ'!$B$2:$H$490,MATCH(G$4,'Miljövärden urval för publ'!$B$2:$H$2,0),FALSE))</f>
        <v>0.11283899999999999</v>
      </c>
    </row>
    <row r="261" spans="1:7" x14ac:dyDescent="0.25">
      <c r="A261" s="106">
        <v>258</v>
      </c>
      <c r="B261" s="106" t="str">
        <f>IF(ISERROR(INDEX('Miljövärden urval för publ'!$A$2:$AD$475,MATCH($A261,'Miljövärden urval för publ'!$U$2:$U$476,0),1)),"",INDEX('Miljövärden urval för publ'!$A$2:$AD$475,MATCH($A261,'Miljövärden urval för publ'!$U$2:$U$476,0),1))</f>
        <v>Tekniska Verken i Linköping AB</v>
      </c>
      <c r="C261" s="106" t="str">
        <f>IF(ISERROR(INDEX('Miljövärden urval för publ'!$A$2:$AD$475,MATCH($A261,'Miljövärden urval för publ'!$U$2:$U$476,0),2)),"",INDEX('Miljövärden urval för publ'!$A$2:$AD$475,MATCH($A261,'Miljövärden urval för publ'!$U$2:$U$476,0),2))</f>
        <v>Skärblacka</v>
      </c>
      <c r="D261" s="106">
        <f>IF(ISERROR(VLOOKUP($C261,'Miljövärden urval för publ'!$B$2:$H$490,MATCH(D$4,'Miljövärden urval för publ'!$B$2:$H$2,0),FALSE)),"",VLOOKUP($C261,'Miljövärden urval för publ'!$B$2:$H$490,MATCH(D$4,'Miljövärden urval för publ'!$B$2:$H$2,0),FALSE))</f>
        <v>0.25899499999999998</v>
      </c>
      <c r="E261" s="106">
        <f>IF(ISERROR(VLOOKUP($C261,'Miljövärden urval för publ'!$B$2:$H$490,MATCH(E$4,'Miljövärden urval för publ'!$B$2:$H$2,0),FALSE)),"",VLOOKUP($C261,'Miljövärden urval för publ'!$B$2:$H$490,MATCH(E$4,'Miljövärden urval för publ'!$B$2:$H$2,0),FALSE))</f>
        <v>63.493499999999997</v>
      </c>
      <c r="F261" s="106">
        <f>IF(ISERROR(VLOOKUP($C261,'Miljövärden urval för publ'!$B$2:$H$490,MATCH(F$4,'Miljövärden urval för publ'!$B$2:$H$2,0),FALSE)),"",VLOOKUP($C261,'Miljövärden urval för publ'!$B$2:$H$490,MATCH(F$4,'Miljövärden urval för publ'!$B$2:$H$2,0),FALSE))</f>
        <v>7.8178900000000002</v>
      </c>
      <c r="G261" s="106">
        <f>IF(ISERROR(VLOOKUP($C261,'Miljövärden urval för publ'!$B$2:$H$490,MATCH(G$4,'Miljövärden urval för publ'!$B$2:$H$2,0),FALSE)),"",VLOOKUP($C261,'Miljövärden urval för publ'!$B$2:$H$490,MATCH(G$4,'Miljövärden urval för publ'!$B$2:$H$2,0),FALSE))</f>
        <v>0.13224900000000001</v>
      </c>
    </row>
    <row r="262" spans="1:7" x14ac:dyDescent="0.25">
      <c r="A262" s="106">
        <v>259</v>
      </c>
      <c r="B262" s="106" t="str">
        <f>IF(ISERROR(INDEX('Miljövärden urval för publ'!$A$2:$AD$475,MATCH($A262,'Miljövärden urval för publ'!$U$2:$U$476,0),1)),"",INDEX('Miljövärden urval för publ'!$A$2:$AD$475,MATCH($A262,'Miljövärden urval för publ'!$U$2:$U$476,0),1))</f>
        <v>Tekniska Verken i Linköping AB</v>
      </c>
      <c r="C262" s="106" t="str">
        <f>IF(ISERROR(INDEX('Miljövärden urval för publ'!$A$2:$AD$475,MATCH($A262,'Miljövärden urval för publ'!$U$2:$U$476,0),2)),"",INDEX('Miljövärden urval för publ'!$A$2:$AD$475,MATCH($A262,'Miljövärden urval för publ'!$U$2:$U$476,0),2))</f>
        <v>Åtvidaberg</v>
      </c>
      <c r="D262" s="106">
        <f>IF(ISERROR(VLOOKUP($C262,'Miljövärden urval för publ'!$B$2:$H$490,MATCH(D$4,'Miljövärden urval för publ'!$B$2:$H$2,0),FALSE)),"",VLOOKUP($C262,'Miljövärden urval för publ'!$B$2:$H$490,MATCH(D$4,'Miljövärden urval för publ'!$B$2:$H$2,0),FALSE))</f>
        <v>9.7854200000000002E-2</v>
      </c>
      <c r="E262" s="106">
        <f>IF(ISERROR(VLOOKUP($C262,'Miljövärden urval för publ'!$B$2:$H$490,MATCH(E$4,'Miljövärden urval för publ'!$B$2:$H$2,0),FALSE)),"",VLOOKUP($C262,'Miljövärden urval för publ'!$B$2:$H$490,MATCH(E$4,'Miljövärden urval för publ'!$B$2:$H$2,0),FALSE))</f>
        <v>23.924600000000002</v>
      </c>
      <c r="F262" s="106">
        <f>IF(ISERROR(VLOOKUP($C262,'Miljövärden urval för publ'!$B$2:$H$490,MATCH(F$4,'Miljövärden urval för publ'!$B$2:$H$2,0),FALSE)),"",VLOOKUP($C262,'Miljövärden urval för publ'!$B$2:$H$490,MATCH(F$4,'Miljövärden urval för publ'!$B$2:$H$2,0),FALSE))</f>
        <v>8.0399700000000003</v>
      </c>
      <c r="G262" s="106">
        <f>IF(ISERROR(VLOOKUP($C262,'Miljövärden urval för publ'!$B$2:$H$490,MATCH(G$4,'Miljövärden urval för publ'!$B$2:$H$2,0),FALSE)),"",VLOOKUP($C262,'Miljövärden urval för publ'!$B$2:$H$490,MATCH(G$4,'Miljövärden urval för publ'!$B$2:$H$2,0),FALSE))</f>
        <v>2.4983499999999999E-2</v>
      </c>
    </row>
    <row r="263" spans="1:7" x14ac:dyDescent="0.25">
      <c r="A263" s="106">
        <v>260</v>
      </c>
      <c r="B263" s="106" t="str">
        <f>IF(ISERROR(INDEX('Miljövärden urval för publ'!$A$2:$AD$475,MATCH($A263,'Miljövärden urval för publ'!$U$2:$U$476,0),1)),"",INDEX('Miljövärden urval för publ'!$A$2:$AD$475,MATCH($A263,'Miljövärden urval för publ'!$U$2:$U$476,0),1))</f>
        <v>Telge Nät AB</v>
      </c>
      <c r="C263" s="106" t="str">
        <f>IF(ISERROR(INDEX('Miljövärden urval för publ'!$A$2:$AD$475,MATCH($A263,'Miljövärden urval för publ'!$U$2:$U$476,0),2)),"",INDEX('Miljövärden urval för publ'!$A$2:$AD$475,MATCH($A263,'Miljövärden urval för publ'!$U$2:$U$476,0),2))</f>
        <v>Södertälje</v>
      </c>
      <c r="D263" s="106">
        <f>IF(ISERROR(VLOOKUP($C263,'Miljövärden urval för publ'!$B$2:$H$490,MATCH(D$4,'Miljövärden urval för publ'!$B$2:$H$2,0),FALSE)),"",VLOOKUP($C263,'Miljövärden urval för publ'!$B$2:$H$490,MATCH(D$4,'Miljövärden urval för publ'!$B$2:$H$2,0),FALSE))</f>
        <v>0.140182</v>
      </c>
      <c r="E263" s="106">
        <f>IF(ISERROR(VLOOKUP($C263,'Miljövärden urval för publ'!$B$2:$H$490,MATCH(E$4,'Miljövärden urval för publ'!$B$2:$H$2,0),FALSE)),"",VLOOKUP($C263,'Miljövärden urval för publ'!$B$2:$H$490,MATCH(E$4,'Miljövärden urval för publ'!$B$2:$H$2,0),FALSE))</f>
        <v>48.946399999999997</v>
      </c>
      <c r="F263" s="106">
        <f>IF(ISERROR(VLOOKUP($C263,'Miljövärden urval för publ'!$B$2:$H$490,MATCH(F$4,'Miljövärden urval för publ'!$B$2:$H$2,0),FALSE)),"",VLOOKUP($C263,'Miljövärden urval för publ'!$B$2:$H$490,MATCH(F$4,'Miljövärden urval för publ'!$B$2:$H$2,0),FALSE))</f>
        <v>5.7163599999999999</v>
      </c>
      <c r="G263" s="106">
        <f>IF(ISERROR(VLOOKUP($C263,'Miljövärden urval för publ'!$B$2:$H$490,MATCH(G$4,'Miljövärden urval för publ'!$B$2:$H$2,0),FALSE)),"",VLOOKUP($C263,'Miljövärden urval för publ'!$B$2:$H$490,MATCH(G$4,'Miljövärden urval för publ'!$B$2:$H$2,0),FALSE))</f>
        <v>3.9017100000000001E-3</v>
      </c>
    </row>
    <row r="264" spans="1:7" x14ac:dyDescent="0.25">
      <c r="A264" s="106">
        <v>261</v>
      </c>
      <c r="B264" s="106" t="str">
        <f>IF(ISERROR(INDEX('Miljövärden urval för publ'!$A$2:$AD$475,MATCH($A264,'Miljövärden urval för publ'!$U$2:$U$476,0),1)),"",INDEX('Miljövärden urval för publ'!$A$2:$AD$475,MATCH($A264,'Miljövärden urval för publ'!$U$2:$U$476,0),1))</f>
        <v>Tidaholms Energi AB</v>
      </c>
      <c r="C264" s="106" t="str">
        <f>IF(ISERROR(INDEX('Miljövärden urval för publ'!$A$2:$AD$475,MATCH($A264,'Miljövärden urval för publ'!$U$2:$U$476,0),2)),"",INDEX('Miljövärden urval för publ'!$A$2:$AD$475,MATCH($A264,'Miljövärden urval för publ'!$U$2:$U$476,0),2))</f>
        <v>Tidaholm</v>
      </c>
      <c r="D264" s="106">
        <f>IF(ISERROR(VLOOKUP($C264,'Miljövärden urval för publ'!$B$2:$H$490,MATCH(D$4,'Miljövärden urval för publ'!$B$2:$H$2,0),FALSE)),"",VLOOKUP($C264,'Miljövärden urval för publ'!$B$2:$H$490,MATCH(D$4,'Miljövärden urval för publ'!$B$2:$H$2,0),FALSE))</f>
        <v>0.15817000000000001</v>
      </c>
      <c r="E264" s="106">
        <f>IF(ISERROR(VLOOKUP($C264,'Miljövärden urval för publ'!$B$2:$H$490,MATCH(E$4,'Miljövärden urval för publ'!$B$2:$H$2,0),FALSE)),"",VLOOKUP($C264,'Miljövärden urval för publ'!$B$2:$H$490,MATCH(E$4,'Miljövärden urval för publ'!$B$2:$H$2,0),FALSE))</f>
        <v>65.869</v>
      </c>
      <c r="F264" s="106">
        <f>IF(ISERROR(VLOOKUP($C264,'Miljövärden urval för publ'!$B$2:$H$490,MATCH(F$4,'Miljövärden urval för publ'!$B$2:$H$2,0),FALSE)),"",VLOOKUP($C264,'Miljövärden urval för publ'!$B$2:$H$490,MATCH(F$4,'Miljövärden urval för publ'!$B$2:$H$2,0),FALSE))</f>
        <v>8.3106500000000008</v>
      </c>
      <c r="G264" s="106">
        <f>IF(ISERROR(VLOOKUP($C264,'Miljövärden urval för publ'!$B$2:$H$490,MATCH(G$4,'Miljövärden urval för publ'!$B$2:$H$2,0),FALSE)),"",VLOOKUP($C264,'Miljövärden urval för publ'!$B$2:$H$490,MATCH(G$4,'Miljövärden urval för publ'!$B$2:$H$2,0),FALSE))</f>
        <v>1.71019E-2</v>
      </c>
    </row>
    <row r="265" spans="1:7" x14ac:dyDescent="0.25">
      <c r="A265" s="106">
        <v>262</v>
      </c>
      <c r="B265" s="106" t="str">
        <f>IF(ISERROR(INDEX('Miljövärden urval för publ'!$A$2:$AD$475,MATCH($A265,'Miljövärden urval för publ'!$U$2:$U$476,0),1)),"",INDEX('Miljövärden urval för publ'!$A$2:$AD$475,MATCH($A265,'Miljövärden urval för publ'!$U$2:$U$476,0),1))</f>
        <v>Tierps Fjärrvärme AB</v>
      </c>
      <c r="C265" s="106" t="str">
        <f>IF(ISERROR(INDEX('Miljövärden urval för publ'!$A$2:$AD$475,MATCH($A265,'Miljövärden urval för publ'!$U$2:$U$476,0),2)),"",INDEX('Miljövärden urval för publ'!$A$2:$AD$475,MATCH($A265,'Miljövärden urval för publ'!$U$2:$U$476,0),2))</f>
        <v>Tierp</v>
      </c>
      <c r="D265" s="106">
        <f>IF(ISERROR(VLOOKUP($C265,'Miljövärden urval för publ'!$B$2:$H$490,MATCH(D$4,'Miljövärden urval för publ'!$B$2:$H$2,0),FALSE)),"",VLOOKUP($C265,'Miljövärden urval för publ'!$B$2:$H$490,MATCH(D$4,'Miljövärden urval för publ'!$B$2:$H$2,0),FALSE))</f>
        <v>0.19442100000000001</v>
      </c>
      <c r="E265" s="106">
        <f>IF(ISERROR(VLOOKUP($C265,'Miljövärden urval för publ'!$B$2:$H$490,MATCH(E$4,'Miljövärden urval för publ'!$B$2:$H$2,0),FALSE)),"",VLOOKUP($C265,'Miljövärden urval för publ'!$B$2:$H$490,MATCH(E$4,'Miljövärden urval för publ'!$B$2:$H$2,0),FALSE))</f>
        <v>43.361699999999999</v>
      </c>
      <c r="F265" s="106">
        <f>IF(ISERROR(VLOOKUP($C265,'Miljövärden urval för publ'!$B$2:$H$490,MATCH(F$4,'Miljövärden urval för publ'!$B$2:$H$2,0),FALSE)),"",VLOOKUP($C265,'Miljövärden urval för publ'!$B$2:$H$490,MATCH(F$4,'Miljövärden urval för publ'!$B$2:$H$2,0),FALSE))</f>
        <v>7.9805900000000003</v>
      </c>
      <c r="G265" s="106">
        <f>IF(ISERROR(VLOOKUP($C265,'Miljövärden urval för publ'!$B$2:$H$490,MATCH(G$4,'Miljövärden urval för publ'!$B$2:$H$2,0),FALSE)),"",VLOOKUP($C265,'Miljövärden urval för publ'!$B$2:$H$490,MATCH(G$4,'Miljövärden urval för publ'!$B$2:$H$2,0),FALSE))</f>
        <v>4.21565E-2</v>
      </c>
    </row>
    <row r="266" spans="1:7" x14ac:dyDescent="0.25">
      <c r="A266" s="106">
        <v>263</v>
      </c>
      <c r="B266" s="106" t="str">
        <f>IF(ISERROR(INDEX('Miljövärden urval för publ'!$A$2:$AD$475,MATCH($A266,'Miljövärden urval för publ'!$U$2:$U$476,0),1)),"",INDEX('Miljövärden urval för publ'!$A$2:$AD$475,MATCH($A266,'Miljövärden urval för publ'!$U$2:$U$476,0),1))</f>
        <v>Tierps Fjärrvärme AB</v>
      </c>
      <c r="C266" s="106" t="str">
        <f>IF(ISERROR(INDEX('Miljövärden urval för publ'!$A$2:$AD$475,MATCH($A266,'Miljövärden urval för publ'!$U$2:$U$476,0),2)),"",INDEX('Miljövärden urval för publ'!$A$2:$AD$475,MATCH($A266,'Miljövärden urval för publ'!$U$2:$U$476,0),2))</f>
        <v>Örbyhus</v>
      </c>
      <c r="D266" s="106">
        <f>IF(ISERROR(VLOOKUP($C266,'Miljövärden urval för publ'!$B$2:$H$490,MATCH(D$4,'Miljövärden urval för publ'!$B$2:$H$2,0),FALSE)),"",VLOOKUP($C266,'Miljövärden urval för publ'!$B$2:$H$490,MATCH(D$4,'Miljövärden urval för publ'!$B$2:$H$2,0),FALSE))</f>
        <v>0.220719</v>
      </c>
      <c r="E266" s="106">
        <f>IF(ISERROR(VLOOKUP($C266,'Miljövärden urval för publ'!$B$2:$H$490,MATCH(E$4,'Miljövärden urval för publ'!$B$2:$H$2,0),FALSE)),"",VLOOKUP($C266,'Miljövärden urval för publ'!$B$2:$H$490,MATCH(E$4,'Miljövärden urval för publ'!$B$2:$H$2,0),FALSE))</f>
        <v>28.114100000000001</v>
      </c>
      <c r="F266" s="106">
        <f>IF(ISERROR(VLOOKUP($C266,'Miljövärden urval för publ'!$B$2:$H$490,MATCH(F$4,'Miljövärden urval för publ'!$B$2:$H$2,0),FALSE)),"",VLOOKUP($C266,'Miljövärden urval för publ'!$B$2:$H$490,MATCH(F$4,'Miljövärden urval för publ'!$B$2:$H$2,0),FALSE))</f>
        <v>13.535299999999999</v>
      </c>
      <c r="G266" s="106">
        <f>IF(ISERROR(VLOOKUP($C266,'Miljövärden urval för publ'!$B$2:$H$490,MATCH(G$4,'Miljövärden urval för publ'!$B$2:$H$2,0),FALSE)),"",VLOOKUP($C266,'Miljövärden urval för publ'!$B$2:$H$490,MATCH(G$4,'Miljövärden urval för publ'!$B$2:$H$2,0),FALSE))</f>
        <v>2.6145499999999999E-2</v>
      </c>
    </row>
    <row r="267" spans="1:7" x14ac:dyDescent="0.25">
      <c r="A267" s="106">
        <v>264</v>
      </c>
      <c r="B267" s="106" t="str">
        <f>IF(ISERROR(INDEX('Miljövärden urval för publ'!$A$2:$AD$475,MATCH($A267,'Miljövärden urval för publ'!$U$2:$U$476,0),1)),"",INDEX('Miljövärden urval för publ'!$A$2:$AD$475,MATCH($A267,'Miljövärden urval för publ'!$U$2:$U$476,0),1))</f>
        <v>Tranås Energi AB</v>
      </c>
      <c r="C267" s="106" t="str">
        <f>IF(ISERROR(INDEX('Miljövärden urval för publ'!$A$2:$AD$475,MATCH($A267,'Miljövärden urval för publ'!$U$2:$U$476,0),2)),"",INDEX('Miljövärden urval för publ'!$A$2:$AD$475,MATCH($A267,'Miljövärden urval för publ'!$U$2:$U$476,0),2))</f>
        <v>Tranås</v>
      </c>
      <c r="D267" s="106">
        <f>IF(ISERROR(VLOOKUP($C267,'Miljövärden urval för publ'!$B$2:$H$490,MATCH(D$4,'Miljövärden urval för publ'!$B$2:$H$2,0),FALSE)),"",VLOOKUP($C267,'Miljövärden urval för publ'!$B$2:$H$490,MATCH(D$4,'Miljövärden urval för publ'!$B$2:$H$2,0),FALSE))</f>
        <v>7.2290800000000002E-2</v>
      </c>
      <c r="E267" s="106">
        <f>IF(ISERROR(VLOOKUP($C267,'Miljövärden urval för publ'!$B$2:$H$490,MATCH(E$4,'Miljövärden urval för publ'!$B$2:$H$2,0),FALSE)),"",VLOOKUP($C267,'Miljövärden urval för publ'!$B$2:$H$490,MATCH(E$4,'Miljövärden urval för publ'!$B$2:$H$2,0),FALSE))</f>
        <v>13.6258</v>
      </c>
      <c r="F267" s="106">
        <f>IF(ISERROR(VLOOKUP($C267,'Miljövärden urval för publ'!$B$2:$H$490,MATCH(F$4,'Miljövärden urval för publ'!$B$2:$H$2,0),FALSE)),"",VLOOKUP($C267,'Miljövärden urval för publ'!$B$2:$H$490,MATCH(F$4,'Miljövärden urval för publ'!$B$2:$H$2,0),FALSE))</f>
        <v>7.3489199999999997</v>
      </c>
      <c r="G267" s="106">
        <f>IF(ISERROR(VLOOKUP($C267,'Miljövärden urval för publ'!$B$2:$H$490,MATCH(G$4,'Miljövärden urval för publ'!$B$2:$H$2,0),FALSE)),"",VLOOKUP($C267,'Miljövärden urval för publ'!$B$2:$H$490,MATCH(G$4,'Miljövärden urval för publ'!$B$2:$H$2,0),FALSE))</f>
        <v>1.2682799999999999E-2</v>
      </c>
    </row>
    <row r="268" spans="1:7" x14ac:dyDescent="0.25">
      <c r="A268" s="106">
        <v>265</v>
      </c>
      <c r="B268" s="106" t="str">
        <f>IF(ISERROR(INDEX('Miljövärden urval för publ'!$A$2:$AD$475,MATCH($A268,'Miljövärden urval för publ'!$U$2:$U$476,0),1)),"",INDEX('Miljövärden urval för publ'!$A$2:$AD$475,MATCH($A268,'Miljövärden urval för publ'!$U$2:$U$476,0),1))</f>
        <v>Trelleborgs Fjärrvärme AB</v>
      </c>
      <c r="C268" s="106" t="str">
        <f>IF(ISERROR(INDEX('Miljövärden urval för publ'!$A$2:$AD$475,MATCH($A268,'Miljövärden urval för publ'!$U$2:$U$476,0),2)),"",INDEX('Miljövärden urval för publ'!$A$2:$AD$475,MATCH($A268,'Miljövärden urval för publ'!$U$2:$U$476,0),2))</f>
        <v>Trelleborg Fjärrvärme AB</v>
      </c>
      <c r="D268" s="106">
        <f>IF(ISERROR(VLOOKUP($C268,'Miljövärden urval för publ'!$B$2:$H$490,MATCH(D$4,'Miljövärden urval för publ'!$B$2:$H$2,0),FALSE)),"",VLOOKUP($C268,'Miljövärden urval för publ'!$B$2:$H$490,MATCH(D$4,'Miljövärden urval för publ'!$B$2:$H$2,0),FALSE))</f>
        <v>9.4782900000000003E-2</v>
      </c>
      <c r="E268" s="106">
        <f>IF(ISERROR(VLOOKUP($C268,'Miljövärden urval för publ'!$B$2:$H$490,MATCH(E$4,'Miljövärden urval för publ'!$B$2:$H$2,0),FALSE)),"",VLOOKUP($C268,'Miljövärden urval för publ'!$B$2:$H$490,MATCH(E$4,'Miljövärden urval för publ'!$B$2:$H$2,0),FALSE))</f>
        <v>16.089700000000001</v>
      </c>
      <c r="F268" s="106">
        <f>IF(ISERROR(VLOOKUP($C268,'Miljövärden urval för publ'!$B$2:$H$490,MATCH(F$4,'Miljövärden urval för publ'!$B$2:$H$2,0),FALSE)),"",VLOOKUP($C268,'Miljövärden urval för publ'!$B$2:$H$490,MATCH(F$4,'Miljövärden urval för publ'!$B$2:$H$2,0),FALSE))</f>
        <v>8.0529499999999992</v>
      </c>
      <c r="G268" s="106">
        <f>IF(ISERROR(VLOOKUP($C268,'Miljövärden urval för publ'!$B$2:$H$490,MATCH(G$4,'Miljövärden urval för publ'!$B$2:$H$2,0),FALSE)),"",VLOOKUP($C268,'Miljövärden urval för publ'!$B$2:$H$490,MATCH(G$4,'Miljövärden urval för publ'!$B$2:$H$2,0),FALSE))</f>
        <v>6.9595300000000002E-3</v>
      </c>
    </row>
    <row r="269" spans="1:7" x14ac:dyDescent="0.25">
      <c r="A269" s="106">
        <v>266</v>
      </c>
      <c r="B269" s="106" t="str">
        <f>IF(ISERROR(INDEX('Miljövärden urval för publ'!$A$2:$AD$475,MATCH($A269,'Miljövärden urval för publ'!$U$2:$U$476,0),1)),"",INDEX('Miljövärden urval för publ'!$A$2:$AD$475,MATCH($A269,'Miljövärden urval för publ'!$U$2:$U$476,0),1))</f>
        <v>Trollhättan Energi AB</v>
      </c>
      <c r="C269" s="106" t="str">
        <f>IF(ISERROR(INDEX('Miljövärden urval för publ'!$A$2:$AD$475,MATCH($A269,'Miljövärden urval för publ'!$U$2:$U$476,0),2)),"",INDEX('Miljövärden urval för publ'!$A$2:$AD$475,MATCH($A269,'Miljövärden urval för publ'!$U$2:$U$476,0),2))</f>
        <v>Trollhättan</v>
      </c>
      <c r="D269" s="106">
        <f>IF(ISERROR(VLOOKUP($C269,'Miljövärden urval för publ'!$B$2:$H$490,MATCH(D$4,'Miljövärden urval för publ'!$B$2:$H$2,0),FALSE)),"",VLOOKUP($C269,'Miljövärden urval för publ'!$B$2:$H$490,MATCH(D$4,'Miljövärden urval för publ'!$B$2:$H$2,0),FALSE))</f>
        <v>3.7840100000000002E-2</v>
      </c>
      <c r="E269" s="106">
        <f>IF(ISERROR(VLOOKUP($C269,'Miljövärden urval för publ'!$B$2:$H$490,MATCH(E$4,'Miljövärden urval för publ'!$B$2:$H$2,0),FALSE)),"",VLOOKUP($C269,'Miljövärden urval för publ'!$B$2:$H$490,MATCH(E$4,'Miljövärden urval för publ'!$B$2:$H$2,0),FALSE))</f>
        <v>10.159700000000001</v>
      </c>
      <c r="F269" s="106">
        <f>IF(ISERROR(VLOOKUP($C269,'Miljövärden urval för publ'!$B$2:$H$490,MATCH(F$4,'Miljövärden urval för publ'!$B$2:$H$2,0),FALSE)),"",VLOOKUP($C269,'Miljövärden urval för publ'!$B$2:$H$490,MATCH(F$4,'Miljövärden urval för publ'!$B$2:$H$2,0),FALSE))</f>
        <v>7.0411299999999999</v>
      </c>
      <c r="G269" s="106">
        <f>IF(ISERROR(VLOOKUP($C269,'Miljövärden urval för publ'!$B$2:$H$490,MATCH(G$4,'Miljövärden urval för publ'!$B$2:$H$2,0),FALSE)),"",VLOOKUP($C269,'Miljövärden urval för publ'!$B$2:$H$490,MATCH(G$4,'Miljövärden urval för publ'!$B$2:$H$2,0),FALSE))</f>
        <v>3.2224200000000001E-3</v>
      </c>
    </row>
    <row r="270" spans="1:7" x14ac:dyDescent="0.25">
      <c r="A270" s="106">
        <v>267</v>
      </c>
      <c r="B270" s="106" t="str">
        <f>IF(ISERROR(INDEX('Miljövärden urval för publ'!$A$2:$AD$475,MATCH($A270,'Miljövärden urval för publ'!$U$2:$U$476,0),1)),"",INDEX('Miljövärden urval för publ'!$A$2:$AD$475,MATCH($A270,'Miljövärden urval för publ'!$U$2:$U$476,0),1))</f>
        <v>Uddevalla Energi AB</v>
      </c>
      <c r="C270" s="106" t="str">
        <f>IF(ISERROR(INDEX('Miljövärden urval för publ'!$A$2:$AD$475,MATCH($A270,'Miljövärden urval för publ'!$U$2:$U$476,0),2)),"",INDEX('Miljövärden urval för publ'!$A$2:$AD$475,MATCH($A270,'Miljövärden urval för publ'!$U$2:$U$476,0),2))</f>
        <v>Ljungskile</v>
      </c>
      <c r="D270" s="106">
        <f>IF(ISERROR(VLOOKUP($C270,'Miljövärden urval för publ'!$B$2:$H$490,MATCH(D$4,'Miljövärden urval för publ'!$B$2:$H$2,0),FALSE)),"",VLOOKUP($C270,'Miljövärden urval för publ'!$B$2:$H$490,MATCH(D$4,'Miljövärden urval för publ'!$B$2:$H$2,0),FALSE))</f>
        <v>0.123473</v>
      </c>
      <c r="E270" s="106">
        <f>IF(ISERROR(VLOOKUP($C270,'Miljövärden urval för publ'!$B$2:$H$490,MATCH(E$4,'Miljövärden urval för publ'!$B$2:$H$2,0),FALSE)),"",VLOOKUP($C270,'Miljövärden urval för publ'!$B$2:$H$490,MATCH(E$4,'Miljövärden urval för publ'!$B$2:$H$2,0),FALSE))</f>
        <v>16.5321</v>
      </c>
      <c r="F270" s="106">
        <f>IF(ISERROR(VLOOKUP($C270,'Miljövärden urval för publ'!$B$2:$H$490,MATCH(F$4,'Miljövärden urval för publ'!$B$2:$H$2,0),FALSE)),"",VLOOKUP($C270,'Miljövärden urval för publ'!$B$2:$H$490,MATCH(F$4,'Miljövärden urval för publ'!$B$2:$H$2,0),FALSE))</f>
        <v>15.939399999999999</v>
      </c>
      <c r="G270" s="106">
        <f>IF(ISERROR(VLOOKUP($C270,'Miljövärden urval för publ'!$B$2:$H$490,MATCH(G$4,'Miljövärden urval för publ'!$B$2:$H$2,0),FALSE)),"",VLOOKUP($C270,'Miljövärden urval för publ'!$B$2:$H$490,MATCH(G$4,'Miljövärden urval för publ'!$B$2:$H$2,0),FALSE))</f>
        <v>1.4435899999999999E-4</v>
      </c>
    </row>
    <row r="271" spans="1:7" x14ac:dyDescent="0.25">
      <c r="A271" s="106">
        <v>268</v>
      </c>
      <c r="B271" s="106" t="str">
        <f>IF(ISERROR(INDEX('Miljövärden urval för publ'!$A$2:$AD$475,MATCH($A271,'Miljövärden urval för publ'!$U$2:$U$476,0),1)),"",INDEX('Miljövärden urval för publ'!$A$2:$AD$475,MATCH($A271,'Miljövärden urval för publ'!$U$2:$U$476,0),1))</f>
        <v>Uddevalla Energi AB</v>
      </c>
      <c r="C271" s="106" t="str">
        <f>IF(ISERROR(INDEX('Miljövärden urval för publ'!$A$2:$AD$475,MATCH($A271,'Miljövärden urval för publ'!$U$2:$U$476,0),2)),"",INDEX('Miljövärden urval för publ'!$A$2:$AD$475,MATCH($A271,'Miljövärden urval för publ'!$U$2:$U$476,0),2))</f>
        <v>Munkedal</v>
      </c>
      <c r="D271" s="106">
        <f>IF(ISERROR(VLOOKUP($C271,'Miljövärden urval för publ'!$B$2:$H$490,MATCH(D$4,'Miljövärden urval för publ'!$B$2:$H$2,0),FALSE)),"",VLOOKUP($C271,'Miljövärden urval för publ'!$B$2:$H$490,MATCH(D$4,'Miljövärden urval för publ'!$B$2:$H$2,0),FALSE))</f>
        <v>0.122739</v>
      </c>
      <c r="E271" s="106">
        <f>IF(ISERROR(VLOOKUP($C271,'Miljövärden urval för publ'!$B$2:$H$490,MATCH(E$4,'Miljövärden urval för publ'!$B$2:$H$2,0),FALSE)),"",VLOOKUP($C271,'Miljövärden urval för publ'!$B$2:$H$490,MATCH(E$4,'Miljövärden urval för publ'!$B$2:$H$2,0),FALSE))</f>
        <v>15.706200000000001</v>
      </c>
      <c r="F271" s="106">
        <f>IF(ISERROR(VLOOKUP($C271,'Miljövärden urval för publ'!$B$2:$H$490,MATCH(F$4,'Miljövärden urval för publ'!$B$2:$H$2,0),FALSE)),"",VLOOKUP($C271,'Miljövärden urval för publ'!$B$2:$H$490,MATCH(F$4,'Miljövärden urval för publ'!$B$2:$H$2,0),FALSE))</f>
        <v>15.562900000000001</v>
      </c>
      <c r="G271" s="106">
        <f>IF(ISERROR(VLOOKUP($C271,'Miljövärden urval för publ'!$B$2:$H$490,MATCH(G$4,'Miljövärden urval för publ'!$B$2:$H$2,0),FALSE)),"",VLOOKUP($C271,'Miljövärden urval för publ'!$B$2:$H$490,MATCH(G$4,'Miljövärden urval för publ'!$B$2:$H$2,0),FALSE))</f>
        <v>1.49942E-4</v>
      </c>
    </row>
    <row r="272" spans="1:7" x14ac:dyDescent="0.25">
      <c r="A272" s="106">
        <v>269</v>
      </c>
      <c r="B272" s="106" t="str">
        <f>IF(ISERROR(INDEX('Miljövärden urval för publ'!$A$2:$AD$475,MATCH($A272,'Miljövärden urval för publ'!$U$2:$U$476,0),1)),"",INDEX('Miljövärden urval för publ'!$A$2:$AD$475,MATCH($A272,'Miljövärden urval för publ'!$U$2:$U$476,0),1))</f>
        <v>Uddevalla Energi AB</v>
      </c>
      <c r="C272" s="106" t="str">
        <f>IF(ISERROR(INDEX('Miljövärden urval för publ'!$A$2:$AD$475,MATCH($A272,'Miljövärden urval för publ'!$U$2:$U$476,0),2)),"",INDEX('Miljövärden urval för publ'!$A$2:$AD$475,MATCH($A272,'Miljövärden urval för publ'!$U$2:$U$476,0),2))</f>
        <v>Uddevalla</v>
      </c>
      <c r="D272" s="106">
        <f>IF(ISERROR(VLOOKUP($C272,'Miljövärden urval för publ'!$B$2:$H$490,MATCH(D$4,'Miljövärden urval för publ'!$B$2:$H$2,0),FALSE)),"",VLOOKUP($C272,'Miljövärden urval för publ'!$B$2:$H$490,MATCH(D$4,'Miljövärden urval för publ'!$B$2:$H$2,0),FALSE))</f>
        <v>9.4981300000000005E-2</v>
      </c>
      <c r="E272" s="106">
        <f>IF(ISERROR(VLOOKUP($C272,'Miljövärden urval för publ'!$B$2:$H$490,MATCH(E$4,'Miljövärden urval för publ'!$B$2:$H$2,0),FALSE)),"",VLOOKUP($C272,'Miljövärden urval för publ'!$B$2:$H$490,MATCH(E$4,'Miljövärden urval för publ'!$B$2:$H$2,0),FALSE))</f>
        <v>100.122</v>
      </c>
      <c r="F272" s="106">
        <f>IF(ISERROR(VLOOKUP($C272,'Miljövärden urval för publ'!$B$2:$H$490,MATCH(F$4,'Miljövärden urval för publ'!$B$2:$H$2,0),FALSE)),"",VLOOKUP($C272,'Miljövärden urval för publ'!$B$2:$H$490,MATCH(F$4,'Miljövärden urval för publ'!$B$2:$H$2,0),FALSE))</f>
        <v>5.81731</v>
      </c>
      <c r="G272" s="106">
        <f>IF(ISERROR(VLOOKUP($C272,'Miljövärden urval för publ'!$B$2:$H$490,MATCH(G$4,'Miljövärden urval för publ'!$B$2:$H$2,0),FALSE)),"",VLOOKUP($C272,'Miljövärden urval för publ'!$B$2:$H$490,MATCH(G$4,'Miljövärden urval för publ'!$B$2:$H$2,0),FALSE))</f>
        <v>1.26881E-3</v>
      </c>
    </row>
    <row r="273" spans="1:7" x14ac:dyDescent="0.25">
      <c r="A273" s="106">
        <v>270</v>
      </c>
      <c r="B273" s="106" t="str">
        <f>IF(ISERROR(INDEX('Miljövärden urval för publ'!$A$2:$AD$475,MATCH($A273,'Miljövärden urval för publ'!$U$2:$U$476,0),1)),"",INDEX('Miljövärden urval för publ'!$A$2:$AD$475,MATCH($A273,'Miljövärden urval för publ'!$U$2:$U$476,0),1))</f>
        <v>Ulricehamns Energi AB</v>
      </c>
      <c r="C273" s="106" t="str">
        <f>IF(ISERROR(INDEX('Miljövärden urval för publ'!$A$2:$AD$475,MATCH($A273,'Miljövärden urval för publ'!$U$2:$U$476,0),2)),"",INDEX('Miljövärden urval för publ'!$A$2:$AD$475,MATCH($A273,'Miljövärden urval för publ'!$U$2:$U$476,0),2))</f>
        <v>Gällstad</v>
      </c>
      <c r="D273" s="106">
        <f>IF(ISERROR(VLOOKUP($C273,'Miljövärden urval för publ'!$B$2:$H$490,MATCH(D$4,'Miljövärden urval för publ'!$B$2:$H$2,0),FALSE)),"",VLOOKUP($C273,'Miljövärden urval för publ'!$B$2:$H$490,MATCH(D$4,'Miljövärden urval för publ'!$B$2:$H$2,0),FALSE))</f>
        <v>0.19889100000000001</v>
      </c>
      <c r="E273" s="106">
        <f>IF(ISERROR(VLOOKUP($C273,'Miljövärden urval för publ'!$B$2:$H$490,MATCH(E$4,'Miljövärden urval för publ'!$B$2:$H$2,0),FALSE)),"",VLOOKUP($C273,'Miljövärden urval för publ'!$B$2:$H$490,MATCH(E$4,'Miljövärden urval för publ'!$B$2:$H$2,0),FALSE))</f>
        <v>21.488900000000001</v>
      </c>
      <c r="F273" s="106">
        <f>IF(ISERROR(VLOOKUP($C273,'Miljövärden urval för publ'!$B$2:$H$490,MATCH(F$4,'Miljövärden urval för publ'!$B$2:$H$2,0),FALSE)),"",VLOOKUP($C273,'Miljövärden urval för publ'!$B$2:$H$490,MATCH(F$4,'Miljövärden urval för publ'!$B$2:$H$2,0),FALSE))</f>
        <v>16.4147</v>
      </c>
      <c r="G273" s="106">
        <f>IF(ISERROR(VLOOKUP($C273,'Miljövärden urval för publ'!$B$2:$H$490,MATCH(G$4,'Miljövärden urval för publ'!$B$2:$H$2,0),FALSE)),"",VLOOKUP($C273,'Miljövärden urval för publ'!$B$2:$H$490,MATCH(G$4,'Miljövärden urval för publ'!$B$2:$H$2,0),FALSE))</f>
        <v>2.7713700000000001E-2</v>
      </c>
    </row>
    <row r="274" spans="1:7" x14ac:dyDescent="0.25">
      <c r="A274" s="106">
        <v>271</v>
      </c>
      <c r="B274" s="106" t="str">
        <f>IF(ISERROR(INDEX('Miljövärden urval för publ'!$A$2:$AD$475,MATCH($A274,'Miljövärden urval för publ'!$U$2:$U$476,0),1)),"",INDEX('Miljövärden urval för publ'!$A$2:$AD$475,MATCH($A274,'Miljövärden urval för publ'!$U$2:$U$476,0),1))</f>
        <v>Ulricehamns Energi AB</v>
      </c>
      <c r="C274" s="106" t="str">
        <f>IF(ISERROR(INDEX('Miljövärden urval för publ'!$A$2:$AD$475,MATCH($A274,'Miljövärden urval för publ'!$U$2:$U$476,0),2)),"",INDEX('Miljövärden urval för publ'!$A$2:$AD$475,MATCH($A274,'Miljövärden urval för publ'!$U$2:$U$476,0),2))</f>
        <v>Timmele</v>
      </c>
      <c r="D274" s="106">
        <f>IF(ISERROR(VLOOKUP($C274,'Miljövärden urval för publ'!$B$2:$H$490,MATCH(D$4,'Miljövärden urval för publ'!$B$2:$H$2,0),FALSE)),"",VLOOKUP($C274,'Miljövärden urval för publ'!$B$2:$H$490,MATCH(D$4,'Miljövärden urval för publ'!$B$2:$H$2,0),FALSE))</f>
        <v>0.15398200000000001</v>
      </c>
      <c r="E274" s="106">
        <f>IF(ISERROR(VLOOKUP($C274,'Miljövärden urval för publ'!$B$2:$H$490,MATCH(E$4,'Miljövärden urval för publ'!$B$2:$H$2,0),FALSE)),"",VLOOKUP($C274,'Miljövärden urval för publ'!$B$2:$H$490,MATCH(E$4,'Miljövärden urval för publ'!$B$2:$H$2,0),FALSE))</f>
        <v>12.9655</v>
      </c>
      <c r="F274" s="106">
        <f>IF(ISERROR(VLOOKUP($C274,'Miljövärden urval för publ'!$B$2:$H$490,MATCH(F$4,'Miljövärden urval för publ'!$B$2:$H$2,0),FALSE)),"",VLOOKUP($C274,'Miljövärden urval för publ'!$B$2:$H$490,MATCH(F$4,'Miljövärden urval för publ'!$B$2:$H$2,0),FALSE))</f>
        <v>14.440899999999999</v>
      </c>
      <c r="G274" s="106">
        <f>IF(ISERROR(VLOOKUP($C274,'Miljövärden urval för publ'!$B$2:$H$490,MATCH(G$4,'Miljövärden urval för publ'!$B$2:$H$2,0),FALSE)),"",VLOOKUP($C274,'Miljövärden urval för publ'!$B$2:$H$490,MATCH(G$4,'Miljövärden urval för publ'!$B$2:$H$2,0),FALSE))</f>
        <v>6.5894500000000002E-3</v>
      </c>
    </row>
    <row r="275" spans="1:7" x14ac:dyDescent="0.25">
      <c r="A275" s="106">
        <v>272</v>
      </c>
      <c r="B275" s="106" t="str">
        <f>IF(ISERROR(INDEX('Miljövärden urval för publ'!$A$2:$AD$475,MATCH($A275,'Miljövärden urval för publ'!$U$2:$U$476,0),1)),"",INDEX('Miljövärden urval för publ'!$A$2:$AD$475,MATCH($A275,'Miljövärden urval för publ'!$U$2:$U$476,0),1))</f>
        <v>Ulricehamns Energi AB</v>
      </c>
      <c r="C275" s="106" t="str">
        <f>IF(ISERROR(INDEX('Miljövärden urval för publ'!$A$2:$AD$475,MATCH($A275,'Miljövärden urval för publ'!$U$2:$U$476,0),2)),"",INDEX('Miljövärden urval för publ'!$A$2:$AD$475,MATCH($A275,'Miljövärden urval för publ'!$U$2:$U$476,0),2))</f>
        <v>Ulricehamn</v>
      </c>
      <c r="D275" s="106">
        <f>IF(ISERROR(VLOOKUP($C275,'Miljövärden urval för publ'!$B$2:$H$490,MATCH(D$4,'Miljövärden urval för publ'!$B$2:$H$2,0),FALSE)),"",VLOOKUP($C275,'Miljövärden urval för publ'!$B$2:$H$490,MATCH(D$4,'Miljövärden urval för publ'!$B$2:$H$2,0),FALSE))</f>
        <v>6.0295300000000003E-2</v>
      </c>
      <c r="E275" s="106">
        <f>IF(ISERROR(VLOOKUP($C275,'Miljövärden urval för publ'!$B$2:$H$490,MATCH(E$4,'Miljövärden urval för publ'!$B$2:$H$2,0),FALSE)),"",VLOOKUP($C275,'Miljövärden urval för publ'!$B$2:$H$490,MATCH(E$4,'Miljövärden urval för publ'!$B$2:$H$2,0),FALSE))</f>
        <v>12.6196</v>
      </c>
      <c r="F275" s="106">
        <f>IF(ISERROR(VLOOKUP($C275,'Miljövärden urval för publ'!$B$2:$H$490,MATCH(F$4,'Miljövärden urval för publ'!$B$2:$H$2,0),FALSE)),"",VLOOKUP($C275,'Miljövärden urval för publ'!$B$2:$H$490,MATCH(F$4,'Miljövärden urval för publ'!$B$2:$H$2,0),FALSE))</f>
        <v>3.8667600000000002</v>
      </c>
      <c r="G275" s="106">
        <f>IF(ISERROR(VLOOKUP($C275,'Miljövärden urval för publ'!$B$2:$H$490,MATCH(G$4,'Miljövärden urval för publ'!$B$2:$H$2,0),FALSE)),"",VLOOKUP($C275,'Miljövärden urval för publ'!$B$2:$H$490,MATCH(G$4,'Miljövärden urval för publ'!$B$2:$H$2,0),FALSE))</f>
        <v>1.24183E-2</v>
      </c>
    </row>
    <row r="276" spans="1:7" x14ac:dyDescent="0.25">
      <c r="A276" s="106">
        <v>273</v>
      </c>
      <c r="B276" s="106" t="str">
        <f>IF(ISERROR(INDEX('Miljövärden urval för publ'!$A$2:$AD$475,MATCH($A276,'Miljövärden urval för publ'!$U$2:$U$476,0),1)),"",INDEX('Miljövärden urval för publ'!$A$2:$AD$475,MATCH($A276,'Miljövärden urval för publ'!$U$2:$U$476,0),1))</f>
        <v>Umeå Energi AB</v>
      </c>
      <c r="C276" s="106" t="str">
        <f>IF(ISERROR(INDEX('Miljövärden urval för publ'!$A$2:$AD$475,MATCH($A276,'Miljövärden urval för publ'!$U$2:$U$476,0),2)),"",INDEX('Miljövärden urval för publ'!$A$2:$AD$475,MATCH($A276,'Miljövärden urval för publ'!$U$2:$U$476,0),2))</f>
        <v>Bjurholm</v>
      </c>
      <c r="D276" s="106">
        <f>IF(ISERROR(VLOOKUP($C276,'Miljövärden urval för publ'!$B$2:$H$490,MATCH(D$4,'Miljövärden urval för publ'!$B$2:$H$2,0),FALSE)),"",VLOOKUP($C276,'Miljövärden urval för publ'!$B$2:$H$490,MATCH(D$4,'Miljövärden urval för publ'!$B$2:$H$2,0),FALSE))</f>
        <v>0.36047699999999999</v>
      </c>
      <c r="E276" s="106">
        <f>IF(ISERROR(VLOOKUP($C276,'Miljövärden urval för publ'!$B$2:$H$490,MATCH(E$4,'Miljövärden urval för publ'!$B$2:$H$2,0),FALSE)),"",VLOOKUP($C276,'Miljövärden urval för publ'!$B$2:$H$490,MATCH(E$4,'Miljövärden urval för publ'!$B$2:$H$2,0),FALSE))</f>
        <v>54.037199999999999</v>
      </c>
      <c r="F276" s="106">
        <f>IF(ISERROR(VLOOKUP($C276,'Miljövärden urval för publ'!$B$2:$H$490,MATCH(F$4,'Miljövärden urval för publ'!$B$2:$H$2,0),FALSE)),"",VLOOKUP($C276,'Miljövärden urval för publ'!$B$2:$H$490,MATCH(F$4,'Miljövärden urval för publ'!$B$2:$H$2,0),FALSE))</f>
        <v>17.945</v>
      </c>
      <c r="G276" s="106">
        <f>IF(ISERROR(VLOOKUP($C276,'Miljövärden urval för publ'!$B$2:$H$490,MATCH(G$4,'Miljövärden urval för publ'!$B$2:$H$2,0),FALSE)),"",VLOOKUP($C276,'Miljövärden urval för publ'!$B$2:$H$490,MATCH(G$4,'Miljövärden urval för publ'!$B$2:$H$2,0),FALSE))</f>
        <v>0.137071</v>
      </c>
    </row>
    <row r="277" spans="1:7" x14ac:dyDescent="0.25">
      <c r="A277" s="106">
        <v>274</v>
      </c>
      <c r="B277" s="106" t="str">
        <f>IF(ISERROR(INDEX('Miljövärden urval för publ'!$A$2:$AD$475,MATCH($A277,'Miljövärden urval för publ'!$U$2:$U$476,0),1)),"",INDEX('Miljövärden urval för publ'!$A$2:$AD$475,MATCH($A277,'Miljövärden urval för publ'!$U$2:$U$476,0),1))</f>
        <v>Umeå Energi AB</v>
      </c>
      <c r="C277" s="106" t="str">
        <f>IF(ISERROR(INDEX('Miljövärden urval för publ'!$A$2:$AD$475,MATCH($A277,'Miljövärden urval för publ'!$U$2:$U$476,0),2)),"",INDEX('Miljövärden urval för publ'!$A$2:$AD$475,MATCH($A277,'Miljövärden urval för publ'!$U$2:$U$476,0),2))</f>
        <v>Hörnefors</v>
      </c>
      <c r="D277" s="106">
        <f>IF(ISERROR(VLOOKUP($C277,'Miljövärden urval för publ'!$B$2:$H$490,MATCH(D$4,'Miljövärden urval för publ'!$B$2:$H$2,0),FALSE)),"",VLOOKUP($C277,'Miljövärden urval för publ'!$B$2:$H$490,MATCH(D$4,'Miljövärden urval för publ'!$B$2:$H$2,0),FALSE))</f>
        <v>0.21151400000000001</v>
      </c>
      <c r="E277" s="106">
        <f>IF(ISERROR(VLOOKUP($C277,'Miljövärden urval för publ'!$B$2:$H$490,MATCH(E$4,'Miljövärden urval för publ'!$B$2:$H$2,0),FALSE)),"",VLOOKUP($C277,'Miljövärden urval för publ'!$B$2:$H$490,MATCH(E$4,'Miljövärden urval för publ'!$B$2:$H$2,0),FALSE))</f>
        <v>9.64466</v>
      </c>
      <c r="F277" s="106">
        <f>IF(ISERROR(VLOOKUP($C277,'Miljövärden urval för publ'!$B$2:$H$490,MATCH(F$4,'Miljövärden urval för publ'!$B$2:$H$2,0),FALSE)),"",VLOOKUP($C277,'Miljövärden urval för publ'!$B$2:$H$490,MATCH(F$4,'Miljövärden urval för publ'!$B$2:$H$2,0),FALSE))</f>
        <v>18.138100000000001</v>
      </c>
      <c r="G277" s="106">
        <f>IF(ISERROR(VLOOKUP($C277,'Miljövärden urval för publ'!$B$2:$H$490,MATCH(G$4,'Miljövärden urval för publ'!$B$2:$H$2,0),FALSE)),"",VLOOKUP($C277,'Miljövärden urval för publ'!$B$2:$H$490,MATCH(G$4,'Miljövärden urval för publ'!$B$2:$H$2,0),FALSE))</f>
        <v>3.6650200000000002E-3</v>
      </c>
    </row>
    <row r="278" spans="1:7" x14ac:dyDescent="0.25">
      <c r="A278" s="106">
        <v>275</v>
      </c>
      <c r="B278" s="106" t="str">
        <f>IF(ISERROR(INDEX('Miljövärden urval för publ'!$A$2:$AD$475,MATCH($A278,'Miljövärden urval för publ'!$U$2:$U$476,0),1)),"",INDEX('Miljövärden urval för publ'!$A$2:$AD$475,MATCH($A278,'Miljövärden urval för publ'!$U$2:$U$476,0),1))</f>
        <v>Umeå Energi AB</v>
      </c>
      <c r="C278" s="106" t="str">
        <f>IF(ISERROR(INDEX('Miljövärden urval för publ'!$A$2:$AD$475,MATCH($A278,'Miljövärden urval för publ'!$U$2:$U$476,0),2)),"",INDEX('Miljövärden urval för publ'!$A$2:$AD$475,MATCH($A278,'Miljövärden urval för publ'!$U$2:$U$476,0),2))</f>
        <v>Sävar</v>
      </c>
      <c r="D278" s="106">
        <f>IF(ISERROR(VLOOKUP($C278,'Miljövärden urval för publ'!$B$2:$H$490,MATCH(D$4,'Miljövärden urval för publ'!$B$2:$H$2,0),FALSE)),"",VLOOKUP($C278,'Miljövärden urval för publ'!$B$2:$H$490,MATCH(D$4,'Miljövärden urval för publ'!$B$2:$H$2,0),FALSE))</f>
        <v>8.0136299999999994E-2</v>
      </c>
      <c r="E278" s="106">
        <f>IF(ISERROR(VLOOKUP($C278,'Miljövärden urval för publ'!$B$2:$H$490,MATCH(E$4,'Miljövärden urval för publ'!$B$2:$H$2,0),FALSE)),"",VLOOKUP($C278,'Miljövärden urval för publ'!$B$2:$H$490,MATCH(E$4,'Miljövärden urval för publ'!$B$2:$H$2,0),FALSE))</f>
        <v>17.998699999999999</v>
      </c>
      <c r="F278" s="106">
        <f>IF(ISERROR(VLOOKUP($C278,'Miljövärden urval för publ'!$B$2:$H$490,MATCH(F$4,'Miljövärden urval för publ'!$B$2:$H$2,0),FALSE)),"",VLOOKUP($C278,'Miljövärden urval för publ'!$B$2:$H$490,MATCH(F$4,'Miljövärden urval för publ'!$B$2:$H$2,0),FALSE))</f>
        <v>9.6995000000000005</v>
      </c>
      <c r="G278" s="106">
        <f>IF(ISERROR(VLOOKUP($C278,'Miljövärden urval för publ'!$B$2:$H$490,MATCH(G$4,'Miljövärden urval för publ'!$B$2:$H$2,0),FALSE)),"",VLOOKUP($C278,'Miljövärden urval för publ'!$B$2:$H$490,MATCH(G$4,'Miljövärden urval för publ'!$B$2:$H$2,0),FALSE))</f>
        <v>1.6338800000000001E-2</v>
      </c>
    </row>
    <row r="279" spans="1:7" x14ac:dyDescent="0.25">
      <c r="A279" s="106">
        <v>276</v>
      </c>
      <c r="B279" s="106" t="str">
        <f>IF(ISERROR(INDEX('Miljövärden urval för publ'!$A$2:$AD$475,MATCH($A279,'Miljövärden urval för publ'!$U$2:$U$476,0),1)),"",INDEX('Miljövärden urval för publ'!$A$2:$AD$475,MATCH($A279,'Miljövärden urval för publ'!$U$2:$U$476,0),1))</f>
        <v>Umeå Energi AB</v>
      </c>
      <c r="C279" s="106" t="str">
        <f>IF(ISERROR(INDEX('Miljövärden urval för publ'!$A$2:$AD$475,MATCH($A279,'Miljövärden urval för publ'!$U$2:$U$476,0),2)),"",INDEX('Miljövärden urval för publ'!$A$2:$AD$475,MATCH($A279,'Miljövärden urval för publ'!$U$2:$U$476,0),2))</f>
        <v>Umeå</v>
      </c>
      <c r="D279" s="106">
        <f>IF(ISERROR(VLOOKUP($C279,'Miljövärden urval för publ'!$B$2:$H$490,MATCH(D$4,'Miljövärden urval för publ'!$B$2:$H$2,0),FALSE)),"",VLOOKUP($C279,'Miljövärden urval för publ'!$B$2:$H$490,MATCH(D$4,'Miljövärden urval för publ'!$B$2:$H$2,0),FALSE))</f>
        <v>0.22740199999999999</v>
      </c>
      <c r="E279" s="106">
        <f>IF(ISERROR(VLOOKUP($C279,'Miljövärden urval för publ'!$B$2:$H$490,MATCH(E$4,'Miljövärden urval för publ'!$B$2:$H$2,0),FALSE)),"",VLOOKUP($C279,'Miljövärden urval för publ'!$B$2:$H$490,MATCH(E$4,'Miljövärden urval för publ'!$B$2:$H$2,0),FALSE))</f>
        <v>52.317</v>
      </c>
      <c r="F279" s="106">
        <f>IF(ISERROR(VLOOKUP($C279,'Miljövärden urval för publ'!$B$2:$H$490,MATCH(F$4,'Miljövärden urval för publ'!$B$2:$H$2,0),FALSE)),"",VLOOKUP($C279,'Miljövärden urval för publ'!$B$2:$H$490,MATCH(F$4,'Miljövärden urval för publ'!$B$2:$H$2,0),FALSE))</f>
        <v>5.3873800000000003</v>
      </c>
      <c r="G279" s="106">
        <f>IF(ISERROR(VLOOKUP($C279,'Miljövärden urval för publ'!$B$2:$H$490,MATCH(G$4,'Miljövärden urval för publ'!$B$2:$H$2,0),FALSE)),"",VLOOKUP($C279,'Miljövärden urval för publ'!$B$2:$H$490,MATCH(G$4,'Miljövärden urval för publ'!$B$2:$H$2,0),FALSE))</f>
        <v>1.8905499999999999E-2</v>
      </c>
    </row>
    <row r="280" spans="1:7" x14ac:dyDescent="0.25">
      <c r="A280" s="106">
        <v>277</v>
      </c>
      <c r="B280" s="106" t="str">
        <f>IF(ISERROR(INDEX('Miljövärden urval för publ'!$A$2:$AD$475,MATCH($A280,'Miljövärden urval för publ'!$U$2:$U$476,0),1)),"",INDEX('Miljövärden urval för publ'!$A$2:$AD$475,MATCH($A280,'Miljövärden urval för publ'!$U$2:$U$476,0),1))</f>
        <v>Vara Energi Värme AB</v>
      </c>
      <c r="C280" s="106" t="str">
        <f>IF(ISERROR(INDEX('Miljövärden urval för publ'!$A$2:$AD$475,MATCH($A280,'Miljövärden urval för publ'!$U$2:$U$476,0),2)),"",INDEX('Miljövärden urval för publ'!$A$2:$AD$475,MATCH($A280,'Miljövärden urval för publ'!$U$2:$U$476,0),2))</f>
        <v>Vara</v>
      </c>
      <c r="D280" s="106">
        <f>IF(ISERROR(VLOOKUP($C280,'Miljövärden urval för publ'!$B$2:$H$490,MATCH(D$4,'Miljövärden urval för publ'!$B$2:$H$2,0),FALSE)),"",VLOOKUP($C280,'Miljövärden urval för publ'!$B$2:$H$490,MATCH(D$4,'Miljövärden urval för publ'!$B$2:$H$2,0),FALSE))</f>
        <v>7.0853100000000002E-2</v>
      </c>
      <c r="E280" s="106">
        <f>IF(ISERROR(VLOOKUP($C280,'Miljövärden urval för publ'!$B$2:$H$490,MATCH(E$4,'Miljövärden urval för publ'!$B$2:$H$2,0),FALSE)),"",VLOOKUP($C280,'Miljövärden urval för publ'!$B$2:$H$490,MATCH(E$4,'Miljövärden urval för publ'!$B$2:$H$2,0),FALSE))</f>
        <v>17.372499999999999</v>
      </c>
      <c r="F280" s="106">
        <f>IF(ISERROR(VLOOKUP($C280,'Miljövärden urval för publ'!$B$2:$H$490,MATCH(F$4,'Miljövärden urval för publ'!$B$2:$H$2,0),FALSE)),"",VLOOKUP($C280,'Miljövärden urval för publ'!$B$2:$H$490,MATCH(F$4,'Miljövärden urval för publ'!$B$2:$H$2,0),FALSE))</f>
        <v>6.8932500000000001</v>
      </c>
      <c r="G280" s="106">
        <f>IF(ISERROR(VLOOKUP($C280,'Miljövärden urval för publ'!$B$2:$H$490,MATCH(G$4,'Miljövärden urval för publ'!$B$2:$H$2,0),FALSE)),"",VLOOKUP($C280,'Miljövärden urval för publ'!$B$2:$H$490,MATCH(G$4,'Miljövärden urval för publ'!$B$2:$H$2,0),FALSE))</f>
        <v>1.07072E-2</v>
      </c>
    </row>
    <row r="281" spans="1:7" x14ac:dyDescent="0.25">
      <c r="A281" s="106">
        <v>278</v>
      </c>
      <c r="B281" s="106" t="str">
        <f>IF(ISERROR(INDEX('Miljövärden urval för publ'!$A$2:$AD$475,MATCH($A281,'Miljövärden urval för publ'!$U$2:$U$476,0),1)),"",INDEX('Miljövärden urval för publ'!$A$2:$AD$475,MATCH($A281,'Miljövärden urval för publ'!$U$2:$U$476,0),1))</f>
        <v>Varberg Energi AB</v>
      </c>
      <c r="C281" s="106" t="str">
        <f>IF(ISERROR(INDEX('Miljövärden urval för publ'!$A$2:$AD$475,MATCH($A281,'Miljövärden urval för publ'!$U$2:$U$476,0),2)),"",INDEX('Miljövärden urval för publ'!$A$2:$AD$475,MATCH($A281,'Miljövärden urval för publ'!$U$2:$U$476,0),2))</f>
        <v>Träslövsläge</v>
      </c>
      <c r="D281" s="106">
        <f>IF(ISERROR(VLOOKUP($C281,'Miljövärden urval för publ'!$B$2:$H$490,MATCH(D$4,'Miljövärden urval för publ'!$B$2:$H$2,0),FALSE)),"",VLOOKUP($C281,'Miljövärden urval för publ'!$B$2:$H$490,MATCH(D$4,'Miljövärden urval för publ'!$B$2:$H$2,0),FALSE))</f>
        <v>0.48994799999999999</v>
      </c>
      <c r="E281" s="106">
        <f>IF(ISERROR(VLOOKUP($C281,'Miljövärden urval för publ'!$B$2:$H$490,MATCH(E$4,'Miljövärden urval för publ'!$B$2:$H$2,0),FALSE)),"",VLOOKUP($C281,'Miljövärden urval för publ'!$B$2:$H$490,MATCH(E$4,'Miljövärden urval för publ'!$B$2:$H$2,0),FALSE))</f>
        <v>80.552700000000002</v>
      </c>
      <c r="F281" s="106">
        <f>IF(ISERROR(VLOOKUP($C281,'Miljövärden urval för publ'!$B$2:$H$490,MATCH(F$4,'Miljövärden urval för publ'!$B$2:$H$2,0),FALSE)),"",VLOOKUP($C281,'Miljövärden urval för publ'!$B$2:$H$490,MATCH(F$4,'Miljövärden urval för publ'!$B$2:$H$2,0),FALSE))</f>
        <v>29.435600000000001</v>
      </c>
      <c r="G281" s="106">
        <f>IF(ISERROR(VLOOKUP($C281,'Miljövärden urval för publ'!$B$2:$H$490,MATCH(G$4,'Miljövärden urval för publ'!$B$2:$H$2,0),FALSE)),"",VLOOKUP($C281,'Miljövärden urval för publ'!$B$2:$H$490,MATCH(G$4,'Miljövärden urval för publ'!$B$2:$H$2,0),FALSE))</f>
        <v>0.121153</v>
      </c>
    </row>
    <row r="282" spans="1:7" x14ac:dyDescent="0.25">
      <c r="A282" s="106">
        <v>279</v>
      </c>
      <c r="B282" s="106" t="str">
        <f>IF(ISERROR(INDEX('Miljövärden urval för publ'!$A$2:$AD$475,MATCH($A282,'Miljövärden urval för publ'!$U$2:$U$476,0),1)),"",INDEX('Miljövärden urval för publ'!$A$2:$AD$475,MATCH($A282,'Miljövärden urval för publ'!$U$2:$U$476,0),1))</f>
        <v>Varberg Energi AB</v>
      </c>
      <c r="C282" s="106" t="str">
        <f>IF(ISERROR(INDEX('Miljövärden urval för publ'!$A$2:$AD$475,MATCH($A282,'Miljövärden urval för publ'!$U$2:$U$476,0),2)),"",INDEX('Miljövärden urval för publ'!$A$2:$AD$475,MATCH($A282,'Miljövärden urval för publ'!$U$2:$U$476,0),2))</f>
        <v>Tvååker (Närv)</v>
      </c>
      <c r="D282" s="106">
        <f>IF(ISERROR(VLOOKUP($C282,'Miljövärden urval för publ'!$B$2:$H$490,MATCH(D$4,'Miljövärden urval för publ'!$B$2:$H$2,0),FALSE)),"",VLOOKUP($C282,'Miljövärden urval för publ'!$B$2:$H$490,MATCH(D$4,'Miljövärden urval för publ'!$B$2:$H$2,0),FALSE))</f>
        <v>0.226608</v>
      </c>
      <c r="E282" s="106">
        <f>IF(ISERROR(VLOOKUP($C282,'Miljövärden urval för publ'!$B$2:$H$490,MATCH(E$4,'Miljövärden urval för publ'!$B$2:$H$2,0),FALSE)),"",VLOOKUP($C282,'Miljövärden urval för publ'!$B$2:$H$490,MATCH(E$4,'Miljövärden urval för publ'!$B$2:$H$2,0),FALSE))</f>
        <v>30.774000000000001</v>
      </c>
      <c r="F282" s="106">
        <f>IF(ISERROR(VLOOKUP($C282,'Miljövärden urval för publ'!$B$2:$H$490,MATCH(F$4,'Miljövärden urval för publ'!$B$2:$H$2,0),FALSE)),"",VLOOKUP($C282,'Miljövärden urval för publ'!$B$2:$H$490,MATCH(F$4,'Miljövärden urval för publ'!$B$2:$H$2,0),FALSE))</f>
        <v>16.989699999999999</v>
      </c>
      <c r="G282" s="106">
        <f>IF(ISERROR(VLOOKUP($C282,'Miljövärden urval för publ'!$B$2:$H$490,MATCH(G$4,'Miljövärden urval för publ'!$B$2:$H$2,0),FALSE)),"",VLOOKUP($C282,'Miljövärden urval för publ'!$B$2:$H$490,MATCH(G$4,'Miljövärden urval för publ'!$B$2:$H$2,0),FALSE))</f>
        <v>6.1553299999999998E-2</v>
      </c>
    </row>
    <row r="283" spans="1:7" x14ac:dyDescent="0.25">
      <c r="A283" s="106">
        <v>280</v>
      </c>
      <c r="B283" s="106" t="str">
        <f>IF(ISERROR(INDEX('Miljövärden urval för publ'!$A$2:$AD$475,MATCH($A283,'Miljövärden urval för publ'!$U$2:$U$476,0),1)),"",INDEX('Miljövärden urval för publ'!$A$2:$AD$475,MATCH($A283,'Miljövärden urval för publ'!$U$2:$U$476,0),1))</f>
        <v>Varberg Energi AB</v>
      </c>
      <c r="C283" s="106" t="str">
        <f>IF(ISERROR(INDEX('Miljövärden urval för publ'!$A$2:$AD$475,MATCH($A283,'Miljövärden urval för publ'!$U$2:$U$476,0),2)),"",INDEX('Miljövärden urval för publ'!$A$2:$AD$475,MATCH($A283,'Miljövärden urval för publ'!$U$2:$U$476,0),2))</f>
        <v>Varberg (Fjv)</v>
      </c>
      <c r="D283" s="106">
        <f>IF(ISERROR(VLOOKUP($C283,'Miljövärden urval för publ'!$B$2:$H$490,MATCH(D$4,'Miljövärden urval för publ'!$B$2:$H$2,0),FALSE)),"",VLOOKUP($C283,'Miljövärden urval för publ'!$B$2:$H$490,MATCH(D$4,'Miljövärden urval för publ'!$B$2:$H$2,0),FALSE))</f>
        <v>1.7265200000000001E-2</v>
      </c>
      <c r="E283" s="106">
        <f>IF(ISERROR(VLOOKUP($C283,'Miljövärden urval för publ'!$B$2:$H$490,MATCH(E$4,'Miljövärden urval för publ'!$B$2:$H$2,0),FALSE)),"",VLOOKUP($C283,'Miljövärden urval för publ'!$B$2:$H$490,MATCH(E$4,'Miljövärden urval för publ'!$B$2:$H$2,0),FALSE))</f>
        <v>4.0872999999999999</v>
      </c>
      <c r="F283" s="106">
        <f>IF(ISERROR(VLOOKUP($C283,'Miljövärden urval för publ'!$B$2:$H$490,MATCH(F$4,'Miljövärden urval för publ'!$B$2:$H$2,0),FALSE)),"",VLOOKUP($C283,'Miljövärden urval för publ'!$B$2:$H$490,MATCH(F$4,'Miljövärden urval för publ'!$B$2:$H$2,0),FALSE))</f>
        <v>2.2186900000000001</v>
      </c>
      <c r="G283" s="106">
        <f>IF(ISERROR(VLOOKUP($C283,'Miljövärden urval för publ'!$B$2:$H$490,MATCH(G$4,'Miljövärden urval för publ'!$B$2:$H$2,0),FALSE)),"",VLOOKUP($C283,'Miljövärden urval för publ'!$B$2:$H$490,MATCH(G$4,'Miljövärden urval för publ'!$B$2:$H$2,0),FALSE))</f>
        <v>6.2667199999999999E-3</v>
      </c>
    </row>
    <row r="284" spans="1:7" x14ac:dyDescent="0.25">
      <c r="A284" s="106">
        <v>281</v>
      </c>
      <c r="B284" s="106" t="str">
        <f>IF(ISERROR(INDEX('Miljövärden urval för publ'!$A$2:$AD$475,MATCH($A284,'Miljövärden urval för publ'!$U$2:$U$476,0),1)),"",INDEX('Miljövärden urval för publ'!$A$2:$AD$475,MATCH($A284,'Miljövärden urval för publ'!$U$2:$U$476,0),1))</f>
        <v>Varberg Energi AB</v>
      </c>
      <c r="C284" s="106" t="str">
        <f>IF(ISERROR(INDEX('Miljövärden urval för publ'!$A$2:$AD$475,MATCH($A284,'Miljövärden urval för publ'!$U$2:$U$476,0),2)),"",INDEX('Miljövärden urval för publ'!$A$2:$AD$475,MATCH($A284,'Miljövärden urval för publ'!$U$2:$U$476,0),2))</f>
        <v>Veddige</v>
      </c>
      <c r="D284" s="106">
        <f>IF(ISERROR(VLOOKUP($C284,'Miljövärden urval för publ'!$B$2:$H$490,MATCH(D$4,'Miljövärden urval för publ'!$B$2:$H$2,0),FALSE)),"",VLOOKUP($C284,'Miljövärden urval för publ'!$B$2:$H$490,MATCH(D$4,'Miljövärden urval för publ'!$B$2:$H$2,0),FALSE))</f>
        <v>0.40562199999999998</v>
      </c>
      <c r="E284" s="106">
        <f>IF(ISERROR(VLOOKUP($C284,'Miljövärden urval för publ'!$B$2:$H$490,MATCH(E$4,'Miljövärden urval för publ'!$B$2:$H$2,0),FALSE)),"",VLOOKUP($C284,'Miljövärden urval för publ'!$B$2:$H$490,MATCH(E$4,'Miljövärden urval för publ'!$B$2:$H$2,0),FALSE))</f>
        <v>70.2791</v>
      </c>
      <c r="F284" s="106">
        <f>IF(ISERROR(VLOOKUP($C284,'Miljövärden urval för publ'!$B$2:$H$490,MATCH(F$4,'Miljövärden urval för publ'!$B$2:$H$2,0),FALSE)),"",VLOOKUP($C284,'Miljövärden urval för publ'!$B$2:$H$490,MATCH(F$4,'Miljövärden urval för publ'!$B$2:$H$2,0),FALSE))</f>
        <v>22.4999</v>
      </c>
      <c r="G284" s="106">
        <f>IF(ISERROR(VLOOKUP($C284,'Miljövärden urval för publ'!$B$2:$H$490,MATCH(G$4,'Miljövärden urval för publ'!$B$2:$H$2,0),FALSE)),"",VLOOKUP($C284,'Miljövärden urval för publ'!$B$2:$H$490,MATCH(G$4,'Miljövärden urval för publ'!$B$2:$H$2,0),FALSE))</f>
        <v>0.14371300000000001</v>
      </c>
    </row>
    <row r="285" spans="1:7" x14ac:dyDescent="0.25">
      <c r="A285" s="106">
        <v>282</v>
      </c>
      <c r="B285" s="106" t="str">
        <f>IF(ISERROR(INDEX('Miljövärden urval för publ'!$A$2:$AD$475,MATCH($A285,'Miljövärden urval för publ'!$U$2:$U$476,0),1)),"",INDEX('Miljövärden urval för publ'!$A$2:$AD$475,MATCH($A285,'Miljövärden urval för publ'!$U$2:$U$476,0),1))</f>
        <v>Vasa Värme Holding AB</v>
      </c>
      <c r="C285" s="106" t="str">
        <f>IF(ISERROR(INDEX('Miljövärden urval för publ'!$A$2:$AD$475,MATCH($A285,'Miljövärden urval för publ'!$U$2:$U$476,0),2)),"",INDEX('Miljövärden urval för publ'!$A$2:$AD$475,MATCH($A285,'Miljövärden urval för publ'!$U$2:$U$476,0),2))</f>
        <v>Kalix</v>
      </c>
      <c r="D285" s="106">
        <f>IF(ISERROR(VLOOKUP($C285,'Miljövärden urval för publ'!$B$2:$H$490,MATCH(D$4,'Miljövärden urval för publ'!$B$2:$H$2,0),FALSE)),"",VLOOKUP($C285,'Miljövärden urval för publ'!$B$2:$H$490,MATCH(D$4,'Miljövärden urval för publ'!$B$2:$H$2,0),FALSE))</f>
        <v>0.15379899999999999</v>
      </c>
      <c r="E285" s="106">
        <f>IF(ISERROR(VLOOKUP($C285,'Miljövärden urval för publ'!$B$2:$H$490,MATCH(E$4,'Miljövärden urval för publ'!$B$2:$H$2,0),FALSE)),"",VLOOKUP($C285,'Miljövärden urval för publ'!$B$2:$H$490,MATCH(E$4,'Miljövärden urval för publ'!$B$2:$H$2,0),FALSE))</f>
        <v>35.759500000000003</v>
      </c>
      <c r="F285" s="106">
        <f>IF(ISERROR(VLOOKUP($C285,'Miljövärden urval för publ'!$B$2:$H$490,MATCH(F$4,'Miljövärden urval för publ'!$B$2:$H$2,0),FALSE)),"",VLOOKUP($C285,'Miljövärden urval för publ'!$B$2:$H$490,MATCH(F$4,'Miljövärden urval för publ'!$B$2:$H$2,0),FALSE))</f>
        <v>7.8037200000000002</v>
      </c>
      <c r="G285" s="106">
        <f>IF(ISERROR(VLOOKUP($C285,'Miljövärden urval för publ'!$B$2:$H$490,MATCH(G$4,'Miljövärden urval för publ'!$B$2:$H$2,0),FALSE)),"",VLOOKUP($C285,'Miljövärden urval för publ'!$B$2:$H$490,MATCH(G$4,'Miljövärden urval för publ'!$B$2:$H$2,0),FALSE))</f>
        <v>4.0270899999999998E-2</v>
      </c>
    </row>
    <row r="286" spans="1:7" x14ac:dyDescent="0.25">
      <c r="A286" s="106">
        <v>283</v>
      </c>
      <c r="B286" s="106" t="str">
        <f>IF(ISERROR(INDEX('Miljövärden urval för publ'!$A$2:$AD$475,MATCH($A286,'Miljövärden urval för publ'!$U$2:$U$476,0),1)),"",INDEX('Miljövärden urval för publ'!$A$2:$AD$475,MATCH($A286,'Miljövärden urval för publ'!$U$2:$U$476,0),1))</f>
        <v>Vasa Värme Holding AB</v>
      </c>
      <c r="C286" s="106" t="str">
        <f>IF(ISERROR(INDEX('Miljövärden urval för publ'!$A$2:$AD$475,MATCH($A286,'Miljövärden urval för publ'!$U$2:$U$476,0),2)),"",INDEX('Miljövärden urval för publ'!$A$2:$AD$475,MATCH($A286,'Miljövärden urval för publ'!$U$2:$U$476,0),2))</f>
        <v>Malmköping</v>
      </c>
      <c r="D286" s="106">
        <f>IF(ISERROR(VLOOKUP($C286,'Miljövärden urval för publ'!$B$2:$H$490,MATCH(D$4,'Miljövärden urval för publ'!$B$2:$H$2,0),FALSE)),"",VLOOKUP($C286,'Miljövärden urval för publ'!$B$2:$H$490,MATCH(D$4,'Miljövärden urval för publ'!$B$2:$H$2,0),FALSE))</f>
        <v>9.14074E-2</v>
      </c>
      <c r="E286" s="106">
        <f>IF(ISERROR(VLOOKUP($C286,'Miljövärden urval för publ'!$B$2:$H$490,MATCH(E$4,'Miljövärden urval för publ'!$B$2:$H$2,0),FALSE)),"",VLOOKUP($C286,'Miljövärden urval för publ'!$B$2:$H$490,MATCH(E$4,'Miljövärden urval för publ'!$B$2:$H$2,0),FALSE))</f>
        <v>19.955200000000001</v>
      </c>
      <c r="F286" s="106">
        <f>IF(ISERROR(VLOOKUP($C286,'Miljövärden urval för publ'!$B$2:$H$490,MATCH(F$4,'Miljövärden urval för publ'!$B$2:$H$2,0),FALSE)),"",VLOOKUP($C286,'Miljövärden urval för publ'!$B$2:$H$490,MATCH(F$4,'Miljövärden urval för publ'!$B$2:$H$2,0),FALSE))</f>
        <v>9.6314799999999998</v>
      </c>
      <c r="G286" s="106">
        <f>IF(ISERROR(VLOOKUP($C286,'Miljövärden urval för publ'!$B$2:$H$490,MATCH(G$4,'Miljövärden urval för publ'!$B$2:$H$2,0),FALSE)),"",VLOOKUP($C286,'Miljövärden urval för publ'!$B$2:$H$490,MATCH(G$4,'Miljövärden urval för publ'!$B$2:$H$2,0),FALSE))</f>
        <v>1.2209299999999999E-2</v>
      </c>
    </row>
    <row r="287" spans="1:7" x14ac:dyDescent="0.25">
      <c r="A287" s="106">
        <v>284</v>
      </c>
      <c r="B287" s="106" t="str">
        <f>IF(ISERROR(INDEX('Miljövärden urval för publ'!$A$2:$AD$475,MATCH($A287,'Miljövärden urval för publ'!$U$2:$U$476,0),1)),"",INDEX('Miljövärden urval för publ'!$A$2:$AD$475,MATCH($A287,'Miljövärden urval för publ'!$U$2:$U$476,0),1))</f>
        <v>Vattenfall AB Värme</v>
      </c>
      <c r="C287" s="106" t="str">
        <f>IF(ISERROR(INDEX('Miljövärden urval för publ'!$A$2:$AD$475,MATCH($A287,'Miljövärden urval för publ'!$U$2:$U$476,0),2)),"",INDEX('Miljövärden urval för publ'!$A$2:$AD$475,MATCH($A287,'Miljövärden urval för publ'!$U$2:$U$476,0),2))</f>
        <v>Askersund</v>
      </c>
      <c r="D287" s="106">
        <f>IF(ISERROR(VLOOKUP($C287,'Miljövärden urval för publ'!$B$2:$H$490,MATCH(D$4,'Miljövärden urval för publ'!$B$2:$H$2,0),FALSE)),"",VLOOKUP($C287,'Miljövärden urval för publ'!$B$2:$H$490,MATCH(D$4,'Miljövärden urval för publ'!$B$2:$H$2,0),FALSE))</f>
        <v>0.16731699999999999</v>
      </c>
      <c r="E287" s="106">
        <f>IF(ISERROR(VLOOKUP($C287,'Miljövärden urval för publ'!$B$2:$H$490,MATCH(E$4,'Miljövärden urval för publ'!$B$2:$H$2,0),FALSE)),"",VLOOKUP($C287,'Miljövärden urval för publ'!$B$2:$H$490,MATCH(E$4,'Miljövärden urval för publ'!$B$2:$H$2,0),FALSE))</f>
        <v>21.4114</v>
      </c>
      <c r="F287" s="106">
        <f>IF(ISERROR(VLOOKUP($C287,'Miljövärden urval för publ'!$B$2:$H$490,MATCH(F$4,'Miljövärden urval för publ'!$B$2:$H$2,0),FALSE)),"",VLOOKUP($C287,'Miljövärden urval för publ'!$B$2:$H$490,MATCH(F$4,'Miljövärden urval för publ'!$B$2:$H$2,0),FALSE))</f>
        <v>8.0726300000000002</v>
      </c>
      <c r="G287" s="106">
        <f>IF(ISERROR(VLOOKUP($C287,'Miljövärden urval för publ'!$B$2:$H$490,MATCH(G$4,'Miljövärden urval för publ'!$B$2:$H$2,0),FALSE)),"",VLOOKUP($C287,'Miljövärden urval för publ'!$B$2:$H$490,MATCH(G$4,'Miljövärden urval för publ'!$B$2:$H$2,0),FALSE))</f>
        <v>3.39473E-2</v>
      </c>
    </row>
    <row r="288" spans="1:7" x14ac:dyDescent="0.25">
      <c r="A288" s="106">
        <v>285</v>
      </c>
      <c r="B288" s="106" t="str">
        <f>IF(ISERROR(INDEX('Miljövärden urval för publ'!$A$2:$AD$475,MATCH($A288,'Miljövärden urval för publ'!$U$2:$U$476,0),1)),"",INDEX('Miljövärden urval för publ'!$A$2:$AD$475,MATCH($A288,'Miljövärden urval för publ'!$U$2:$U$476,0),1))</f>
        <v>Vattenfall AB Värme</v>
      </c>
      <c r="C288" s="106" t="str">
        <f>IF(ISERROR(INDEX('Miljövärden urval för publ'!$A$2:$AD$475,MATCH($A288,'Miljövärden urval för publ'!$U$2:$U$476,0),2)),"",INDEX('Miljövärden urval för publ'!$A$2:$AD$475,MATCH($A288,'Miljövärden urval för publ'!$U$2:$U$476,0),2))</f>
        <v>Drefviken</v>
      </c>
      <c r="D288" s="106">
        <f>IF(ISERROR(VLOOKUP($C288,'Miljövärden urval för publ'!$B$2:$H$490,MATCH(D$4,'Miljövärden urval för publ'!$B$2:$H$2,0),FALSE)),"",VLOOKUP($C288,'Miljövärden urval för publ'!$B$2:$H$490,MATCH(D$4,'Miljövärden urval för publ'!$B$2:$H$2,0),FALSE))</f>
        <v>7.9805299999999996E-2</v>
      </c>
      <c r="E288" s="106">
        <f>IF(ISERROR(VLOOKUP($C288,'Miljövärden urval för publ'!$B$2:$H$490,MATCH(E$4,'Miljövärden urval för publ'!$B$2:$H$2,0),FALSE)),"",VLOOKUP($C288,'Miljövärden urval för publ'!$B$2:$H$490,MATCH(E$4,'Miljövärden urval för publ'!$B$2:$H$2,0),FALSE))</f>
        <v>7.7426399999999997</v>
      </c>
      <c r="F288" s="106">
        <f>IF(ISERROR(VLOOKUP($C288,'Miljövärden urval för publ'!$B$2:$H$490,MATCH(F$4,'Miljövärden urval för publ'!$B$2:$H$2,0),FALSE)),"",VLOOKUP($C288,'Miljövärden urval för publ'!$B$2:$H$490,MATCH(F$4,'Miljövärden urval för publ'!$B$2:$H$2,0),FALSE))</f>
        <v>7.3056700000000001</v>
      </c>
      <c r="G288" s="106">
        <f>IF(ISERROR(VLOOKUP($C288,'Miljövärden urval för publ'!$B$2:$H$490,MATCH(G$4,'Miljövärden urval för publ'!$B$2:$H$2,0),FALSE)),"",VLOOKUP($C288,'Miljövärden urval för publ'!$B$2:$H$490,MATCH(G$4,'Miljövärden urval för publ'!$B$2:$H$2,0),FALSE))</f>
        <v>0</v>
      </c>
    </row>
    <row r="289" spans="1:7" x14ac:dyDescent="0.25">
      <c r="A289" s="106">
        <v>286</v>
      </c>
      <c r="B289" s="106" t="str">
        <f>IF(ISERROR(INDEX('Miljövärden urval för publ'!$A$2:$AD$475,MATCH($A289,'Miljövärden urval för publ'!$U$2:$U$476,0),1)),"",INDEX('Miljövärden urval för publ'!$A$2:$AD$475,MATCH($A289,'Miljövärden urval för publ'!$U$2:$U$476,0),1))</f>
        <v>Vattenfall AB Värme</v>
      </c>
      <c r="C289" s="106" t="str">
        <f>IF(ISERROR(INDEX('Miljövärden urval för publ'!$A$2:$AD$475,MATCH($A289,'Miljövärden urval för publ'!$U$2:$U$476,0),2)),"",INDEX('Miljövärden urval för publ'!$A$2:$AD$475,MATCH($A289,'Miljövärden urval för publ'!$U$2:$U$476,0),2))</f>
        <v>Gustavsberg</v>
      </c>
      <c r="D289" s="106">
        <f>IF(ISERROR(VLOOKUP($C289,'Miljövärden urval för publ'!$B$2:$H$490,MATCH(D$4,'Miljövärden urval för publ'!$B$2:$H$2,0),FALSE)),"",VLOOKUP($C289,'Miljövärden urval för publ'!$B$2:$H$490,MATCH(D$4,'Miljövärden urval för publ'!$B$2:$H$2,0),FALSE))</f>
        <v>0.28067300000000001</v>
      </c>
      <c r="E289" s="106">
        <f>IF(ISERROR(VLOOKUP($C289,'Miljövärden urval för publ'!$B$2:$H$490,MATCH(E$4,'Miljövärden urval för publ'!$B$2:$H$2,0),FALSE)),"",VLOOKUP($C289,'Miljövärden urval för publ'!$B$2:$H$490,MATCH(E$4,'Miljövärden urval för publ'!$B$2:$H$2,0),FALSE))</f>
        <v>12.079499999999999</v>
      </c>
      <c r="F289" s="106">
        <f>IF(ISERROR(VLOOKUP($C289,'Miljövärden urval för publ'!$B$2:$H$490,MATCH(F$4,'Miljövärden urval för publ'!$B$2:$H$2,0),FALSE)),"",VLOOKUP($C289,'Miljövärden urval för publ'!$B$2:$H$490,MATCH(F$4,'Miljövärden urval för publ'!$B$2:$H$2,0),FALSE))</f>
        <v>8.1784700000000008</v>
      </c>
      <c r="G289" s="106">
        <f>IF(ISERROR(VLOOKUP($C289,'Miljövärden urval för publ'!$B$2:$H$490,MATCH(G$4,'Miljövärden urval för publ'!$B$2:$H$2,0),FALSE)),"",VLOOKUP($C289,'Miljövärden urval för publ'!$B$2:$H$490,MATCH(G$4,'Miljövärden urval för publ'!$B$2:$H$2,0),FALSE))</f>
        <v>4.5254799999999998E-2</v>
      </c>
    </row>
    <row r="290" spans="1:7" x14ac:dyDescent="0.25">
      <c r="A290" s="106">
        <v>287</v>
      </c>
      <c r="B290" s="106" t="str">
        <f>IF(ISERROR(INDEX('Miljövärden urval för publ'!$A$2:$AD$475,MATCH($A290,'Miljövärden urval för publ'!$U$2:$U$476,0),1)),"",INDEX('Miljövärden urval för publ'!$A$2:$AD$475,MATCH($A290,'Miljövärden urval för publ'!$U$2:$U$476,0),1))</f>
        <v>Vattenfall AB Värme</v>
      </c>
      <c r="C290" s="106" t="str">
        <f>IF(ISERROR(INDEX('Miljövärden urval för publ'!$A$2:$AD$475,MATCH($A290,'Miljövärden urval för publ'!$U$2:$U$476,0),2)),"",INDEX('Miljövärden urval för publ'!$A$2:$AD$475,MATCH($A290,'Miljövärden urval för publ'!$U$2:$U$476,0),2))</f>
        <v>Haparanda</v>
      </c>
      <c r="D290" s="106">
        <f>IF(ISERROR(VLOOKUP($C290,'Miljövärden urval för publ'!$B$2:$H$490,MATCH(D$4,'Miljövärden urval för publ'!$B$2:$H$2,0),FALSE)),"",VLOOKUP($C290,'Miljövärden urval för publ'!$B$2:$H$490,MATCH(D$4,'Miljövärden urval för publ'!$B$2:$H$2,0),FALSE))</f>
        <v>1.3247899999999999</v>
      </c>
      <c r="E290" s="106">
        <f>IF(ISERROR(VLOOKUP($C290,'Miljövärden urval för publ'!$B$2:$H$490,MATCH(E$4,'Miljövärden urval för publ'!$B$2:$H$2,0),FALSE)),"",VLOOKUP($C290,'Miljövärden urval för publ'!$B$2:$H$490,MATCH(E$4,'Miljövärden urval för publ'!$B$2:$H$2,0),FALSE))</f>
        <v>496.89400000000001</v>
      </c>
      <c r="F290" s="106">
        <f>IF(ISERROR(VLOOKUP($C290,'Miljövärden urval för publ'!$B$2:$H$490,MATCH(F$4,'Miljövärden urval för publ'!$B$2:$H$2,0),FALSE)),"",VLOOKUP($C290,'Miljövärden urval för publ'!$B$2:$H$490,MATCH(F$4,'Miljövärden urval för publ'!$B$2:$H$2,0),FALSE))</f>
        <v>51.143700000000003</v>
      </c>
      <c r="G290" s="106">
        <f>IF(ISERROR(VLOOKUP($C290,'Miljövärden urval för publ'!$B$2:$H$490,MATCH(G$4,'Miljövärden urval för publ'!$B$2:$H$2,0),FALSE)),"",VLOOKUP($C290,'Miljövärden urval för publ'!$B$2:$H$490,MATCH(G$4,'Miljövärden urval för publ'!$B$2:$H$2,0),FALSE))</f>
        <v>4.6016399999999999E-2</v>
      </c>
    </row>
    <row r="291" spans="1:7" x14ac:dyDescent="0.25">
      <c r="A291" s="106">
        <v>288</v>
      </c>
      <c r="B291" s="106" t="str">
        <f>IF(ISERROR(INDEX('Miljövärden urval för publ'!$A$2:$AD$475,MATCH($A291,'Miljövärden urval för publ'!$U$2:$U$476,0),1)),"",INDEX('Miljövärden urval för publ'!$A$2:$AD$475,MATCH($A291,'Miljövärden urval för publ'!$U$2:$U$476,0),1))</f>
        <v>Vattenfall AB Värme</v>
      </c>
      <c r="C291" s="106" t="str">
        <f>IF(ISERROR(INDEX('Miljövärden urval för publ'!$A$2:$AD$475,MATCH($A291,'Miljövärden urval för publ'!$U$2:$U$476,0),2)),"",INDEX('Miljövärden urval för publ'!$A$2:$AD$475,MATCH($A291,'Miljövärden urval för publ'!$U$2:$U$476,0),2))</f>
        <v>Knivsta</v>
      </c>
      <c r="D291" s="106">
        <f>IF(ISERROR(VLOOKUP($C291,'Miljövärden urval för publ'!$B$2:$H$490,MATCH(D$4,'Miljövärden urval för publ'!$B$2:$H$2,0),FALSE)),"",VLOOKUP($C291,'Miljövärden urval för publ'!$B$2:$H$490,MATCH(D$4,'Miljövärden urval för publ'!$B$2:$H$2,0),FALSE))</f>
        <v>0.14970700000000001</v>
      </c>
      <c r="E291" s="106">
        <f>IF(ISERROR(VLOOKUP($C291,'Miljövärden urval för publ'!$B$2:$H$490,MATCH(E$4,'Miljövärden urval för publ'!$B$2:$H$2,0),FALSE)),"",VLOOKUP($C291,'Miljövärden urval för publ'!$B$2:$H$490,MATCH(E$4,'Miljövärden urval för publ'!$B$2:$H$2,0),FALSE))</f>
        <v>18.231999999999999</v>
      </c>
      <c r="F291" s="106">
        <f>IF(ISERROR(VLOOKUP($C291,'Miljövärden urval för publ'!$B$2:$H$490,MATCH(F$4,'Miljövärden urval för publ'!$B$2:$H$2,0),FALSE)),"",VLOOKUP($C291,'Miljövärden urval för publ'!$B$2:$H$490,MATCH(F$4,'Miljövärden urval för publ'!$B$2:$H$2,0),FALSE))</f>
        <v>10.507400000000001</v>
      </c>
      <c r="G291" s="106">
        <f>IF(ISERROR(VLOOKUP($C291,'Miljövärden urval för publ'!$B$2:$H$490,MATCH(G$4,'Miljövärden urval för publ'!$B$2:$H$2,0),FALSE)),"",VLOOKUP($C291,'Miljövärden urval för publ'!$B$2:$H$490,MATCH(G$4,'Miljövärden urval för publ'!$B$2:$H$2,0),FALSE))</f>
        <v>1.1834300000000001E-2</v>
      </c>
    </row>
    <row r="292" spans="1:7" x14ac:dyDescent="0.25">
      <c r="A292" s="106">
        <v>289</v>
      </c>
      <c r="B292" s="106" t="str">
        <f>IF(ISERROR(INDEX('Miljövärden urval för publ'!$A$2:$AD$475,MATCH($A292,'Miljövärden urval för publ'!$U$2:$U$476,0),1)),"",INDEX('Miljövärden urval för publ'!$A$2:$AD$475,MATCH($A292,'Miljövärden urval för publ'!$U$2:$U$476,0),1))</f>
        <v>Vattenfall AB Värme</v>
      </c>
      <c r="C292" s="106" t="str">
        <f>IF(ISERROR(INDEX('Miljövärden urval för publ'!$A$2:$AD$475,MATCH($A292,'Miljövärden urval för publ'!$U$2:$U$476,0),2)),"",INDEX('Miljövärden urval för publ'!$A$2:$AD$475,MATCH($A292,'Miljövärden urval för publ'!$U$2:$U$476,0),2))</f>
        <v>Motala</v>
      </c>
      <c r="D292" s="106">
        <f>IF(ISERROR(VLOOKUP($C292,'Miljövärden urval för publ'!$B$2:$H$490,MATCH(D$4,'Miljövärden urval för publ'!$B$2:$H$2,0),FALSE)),"",VLOOKUP($C292,'Miljövärden urval för publ'!$B$2:$H$490,MATCH(D$4,'Miljövärden urval för publ'!$B$2:$H$2,0),FALSE))</f>
        <v>4.5509500000000001E-2</v>
      </c>
      <c r="E292" s="106">
        <f>IF(ISERROR(VLOOKUP($C292,'Miljövärden urval för publ'!$B$2:$H$490,MATCH(E$4,'Miljövärden urval för publ'!$B$2:$H$2,0),FALSE)),"",VLOOKUP($C292,'Miljövärden urval för publ'!$B$2:$H$490,MATCH(E$4,'Miljövärden urval för publ'!$B$2:$H$2,0),FALSE))</f>
        <v>12.0449</v>
      </c>
      <c r="F292" s="106">
        <f>IF(ISERROR(VLOOKUP($C292,'Miljövärden urval för publ'!$B$2:$H$490,MATCH(F$4,'Miljövärden urval för publ'!$B$2:$H$2,0),FALSE)),"",VLOOKUP($C292,'Miljövärden urval för publ'!$B$2:$H$490,MATCH(F$4,'Miljövärden urval för publ'!$B$2:$H$2,0),FALSE))</f>
        <v>6.7402199999999999</v>
      </c>
      <c r="G292" s="106">
        <f>IF(ISERROR(VLOOKUP($C292,'Miljövärden urval för publ'!$B$2:$H$490,MATCH(G$4,'Miljövärden urval för publ'!$B$2:$H$2,0),FALSE)),"",VLOOKUP($C292,'Miljövärden urval för publ'!$B$2:$H$490,MATCH(G$4,'Miljövärden urval för publ'!$B$2:$H$2,0),FALSE))</f>
        <v>3.5969099999999997E-2</v>
      </c>
    </row>
    <row r="293" spans="1:7" x14ac:dyDescent="0.25">
      <c r="A293" s="106">
        <v>290</v>
      </c>
      <c r="B293" s="106" t="str">
        <f>IF(ISERROR(INDEX('Miljövärden urval för publ'!$A$2:$AD$475,MATCH($A293,'Miljövärden urval för publ'!$U$2:$U$476,0),1)),"",INDEX('Miljövärden urval för publ'!$A$2:$AD$475,MATCH($A293,'Miljövärden urval för publ'!$U$2:$U$476,0),1))</f>
        <v>Vattenfall AB Värme</v>
      </c>
      <c r="C293" s="106" t="str">
        <f>IF(ISERROR(INDEX('Miljövärden urval för publ'!$A$2:$AD$475,MATCH($A293,'Miljövärden urval för publ'!$U$2:$U$476,0),2)),"",INDEX('Miljövärden urval för publ'!$A$2:$AD$475,MATCH($A293,'Miljövärden urval för publ'!$U$2:$U$476,0),2))</f>
        <v>Nyköping</v>
      </c>
      <c r="D293" s="106">
        <f>IF(ISERROR(VLOOKUP($C293,'Miljövärden urval för publ'!$B$2:$H$490,MATCH(D$4,'Miljövärden urval för publ'!$B$2:$H$2,0),FALSE)),"",VLOOKUP($C293,'Miljövärden urval för publ'!$B$2:$H$490,MATCH(D$4,'Miljövärden urval för publ'!$B$2:$H$2,0),FALSE))</f>
        <v>7.2442000000000006E-2</v>
      </c>
      <c r="E293" s="106">
        <f>IF(ISERROR(VLOOKUP($C293,'Miljövärden urval för publ'!$B$2:$H$490,MATCH(E$4,'Miljövärden urval för publ'!$B$2:$H$2,0),FALSE)),"",VLOOKUP($C293,'Miljövärden urval för publ'!$B$2:$H$490,MATCH(E$4,'Miljövärden urval för publ'!$B$2:$H$2,0),FALSE))</f>
        <v>15.305999999999999</v>
      </c>
      <c r="F293" s="106">
        <f>IF(ISERROR(VLOOKUP($C293,'Miljövärden urval för publ'!$B$2:$H$490,MATCH(F$4,'Miljövärden urval för publ'!$B$2:$H$2,0),FALSE)),"",VLOOKUP($C293,'Miljövärden urval för publ'!$B$2:$H$490,MATCH(F$4,'Miljövärden urval för publ'!$B$2:$H$2,0),FALSE))</f>
        <v>4.0779199999999998</v>
      </c>
      <c r="G293" s="106">
        <f>IF(ISERROR(VLOOKUP($C293,'Miljövärden urval för publ'!$B$2:$H$490,MATCH(G$4,'Miljövärden urval för publ'!$B$2:$H$2,0),FALSE)),"",VLOOKUP($C293,'Miljövärden urval för publ'!$B$2:$H$490,MATCH(G$4,'Miljövärden urval för publ'!$B$2:$H$2,0),FALSE))</f>
        <v>1.88498E-2</v>
      </c>
    </row>
    <row r="294" spans="1:7" x14ac:dyDescent="0.25">
      <c r="A294" s="106">
        <v>291</v>
      </c>
      <c r="B294" s="106" t="str">
        <f>IF(ISERROR(INDEX('Miljövärden urval för publ'!$A$2:$AD$475,MATCH($A294,'Miljövärden urval för publ'!$U$2:$U$476,0),1)),"",INDEX('Miljövärden urval för publ'!$A$2:$AD$475,MATCH($A294,'Miljövärden urval för publ'!$U$2:$U$476,0),1))</f>
        <v>Vattenfall AB Värme</v>
      </c>
      <c r="C294" s="106" t="str">
        <f>IF(ISERROR(INDEX('Miljövärden urval för publ'!$A$2:$AD$475,MATCH($A294,'Miljövärden urval för publ'!$U$2:$U$476,0),2)),"",INDEX('Miljövärden urval för publ'!$A$2:$AD$475,MATCH($A294,'Miljövärden urval för publ'!$U$2:$U$476,0),2))</f>
        <v>Saltsjöbaden</v>
      </c>
      <c r="D294" s="106">
        <f>IF(ISERROR(VLOOKUP($C294,'Miljövärden urval för publ'!$B$2:$H$490,MATCH(D$4,'Miljövärden urval för publ'!$B$2:$H$2,0),FALSE)),"",VLOOKUP($C294,'Miljövärden urval för publ'!$B$2:$H$490,MATCH(D$4,'Miljövärden urval för publ'!$B$2:$H$2,0),FALSE))</f>
        <v>9.8177600000000004E-2</v>
      </c>
      <c r="E294" s="106">
        <f>IF(ISERROR(VLOOKUP($C294,'Miljövärden urval för publ'!$B$2:$H$490,MATCH(E$4,'Miljövärden urval för publ'!$B$2:$H$2,0),FALSE)),"",VLOOKUP($C294,'Miljövärden urval för publ'!$B$2:$H$490,MATCH(E$4,'Miljövärden urval för publ'!$B$2:$H$2,0),FALSE))</f>
        <v>8.3103400000000001</v>
      </c>
      <c r="F294" s="106">
        <f>IF(ISERROR(VLOOKUP($C294,'Miljövärden urval för publ'!$B$2:$H$490,MATCH(F$4,'Miljövärden urval för publ'!$B$2:$H$2,0),FALSE)),"",VLOOKUP($C294,'Miljövärden urval för publ'!$B$2:$H$490,MATCH(F$4,'Miljövärden urval för publ'!$B$2:$H$2,0),FALSE))</f>
        <v>4.0782400000000001</v>
      </c>
      <c r="G294" s="106">
        <f>IF(ISERROR(VLOOKUP($C294,'Miljövärden urval för publ'!$B$2:$H$490,MATCH(G$4,'Miljövärden urval för publ'!$B$2:$H$2,0),FALSE)),"",VLOOKUP($C294,'Miljövärden urval för publ'!$B$2:$H$490,MATCH(G$4,'Miljövärden urval för publ'!$B$2:$H$2,0),FALSE))</f>
        <v>1.5817899999999999E-2</v>
      </c>
    </row>
    <row r="295" spans="1:7" x14ac:dyDescent="0.25">
      <c r="A295" s="106">
        <v>292</v>
      </c>
      <c r="B295" s="106" t="str">
        <f>IF(ISERROR(INDEX('Miljövärden urval för publ'!$A$2:$AD$475,MATCH($A295,'Miljövärden urval för publ'!$U$2:$U$476,0),1)),"",INDEX('Miljövärden urval för publ'!$A$2:$AD$475,MATCH($A295,'Miljövärden urval för publ'!$U$2:$U$476,0),1))</f>
        <v>Vattenfall AB Värme</v>
      </c>
      <c r="C295" s="106" t="str">
        <f>IF(ISERROR(INDEX('Miljövärden urval för publ'!$A$2:$AD$475,MATCH($A295,'Miljövärden urval för publ'!$U$2:$U$476,0),2)),"",INDEX('Miljövärden urval för publ'!$A$2:$AD$475,MATCH($A295,'Miljövärden urval för publ'!$U$2:$U$476,0),2))</f>
        <v>Storvreta</v>
      </c>
      <c r="D295" s="106">
        <f>IF(ISERROR(VLOOKUP($C295,'Miljövärden urval för publ'!$B$2:$H$490,MATCH(D$4,'Miljövärden urval för publ'!$B$2:$H$2,0),FALSE)),"",VLOOKUP($C295,'Miljövärden urval för publ'!$B$2:$H$490,MATCH(D$4,'Miljövärden urval för publ'!$B$2:$H$2,0),FALSE))</f>
        <v>0.199487</v>
      </c>
      <c r="E295" s="106">
        <f>IF(ISERROR(VLOOKUP($C295,'Miljövärden urval för publ'!$B$2:$H$490,MATCH(E$4,'Miljövärden urval för publ'!$B$2:$H$2,0),FALSE)),"",VLOOKUP($C295,'Miljövärden urval för publ'!$B$2:$H$490,MATCH(E$4,'Miljövärden urval för publ'!$B$2:$H$2,0),FALSE))</f>
        <v>9.1495200000000008</v>
      </c>
      <c r="F295" s="106">
        <f>IF(ISERROR(VLOOKUP($C295,'Miljövärden urval för publ'!$B$2:$H$490,MATCH(F$4,'Miljövärden urval för publ'!$B$2:$H$2,0),FALSE)),"",VLOOKUP($C295,'Miljövärden urval för publ'!$B$2:$H$490,MATCH(F$4,'Miljövärden urval för publ'!$B$2:$H$2,0),FALSE))</f>
        <v>20.285699999999999</v>
      </c>
      <c r="G295" s="106">
        <f>IF(ISERROR(VLOOKUP($C295,'Miljövärden urval för publ'!$B$2:$H$490,MATCH(G$4,'Miljövärden urval för publ'!$B$2:$H$2,0),FALSE)),"",VLOOKUP($C295,'Miljövärden urval för publ'!$B$2:$H$490,MATCH(G$4,'Miljövärden urval för publ'!$B$2:$H$2,0),FALSE))</f>
        <v>0</v>
      </c>
    </row>
    <row r="296" spans="1:7" x14ac:dyDescent="0.25">
      <c r="A296" s="106">
        <v>293</v>
      </c>
      <c r="B296" s="106" t="str">
        <f>IF(ISERROR(INDEX('Miljövärden urval för publ'!$A$2:$AD$475,MATCH($A296,'Miljövärden urval för publ'!$U$2:$U$476,0),1)),"",INDEX('Miljövärden urval för publ'!$A$2:$AD$475,MATCH($A296,'Miljövärden urval för publ'!$U$2:$U$476,0),1))</f>
        <v>Vattenfall AB Värme</v>
      </c>
      <c r="C296" s="106" t="str">
        <f>IF(ISERROR(INDEX('Miljövärden urval för publ'!$A$2:$AD$475,MATCH($A296,'Miljövärden urval för publ'!$U$2:$U$476,0),2)),"",INDEX('Miljövärden urval för publ'!$A$2:$AD$475,MATCH($A296,'Miljövärden urval för publ'!$U$2:$U$476,0),2))</f>
        <v>Uppsala</v>
      </c>
      <c r="D296" s="106">
        <f>IF(ISERROR(VLOOKUP($C296,'Miljövärden urval för publ'!$B$2:$H$490,MATCH(D$4,'Miljövärden urval för publ'!$B$2:$H$2,0),FALSE)),"",VLOOKUP($C296,'Miljövärden urval för publ'!$B$2:$H$490,MATCH(D$4,'Miljövärden urval för publ'!$B$2:$H$2,0),FALSE))</f>
        <v>0.50833700000000004</v>
      </c>
      <c r="E296" s="106">
        <f>IF(ISERROR(VLOOKUP($C296,'Miljövärden urval för publ'!$B$2:$H$490,MATCH(E$4,'Miljövärden urval för publ'!$B$2:$H$2,0),FALSE)),"",VLOOKUP($C296,'Miljövärden urval för publ'!$B$2:$H$490,MATCH(E$4,'Miljövärden urval för publ'!$B$2:$H$2,0),FALSE))</f>
        <v>181.244</v>
      </c>
      <c r="F296" s="106">
        <f>IF(ISERROR(VLOOKUP($C296,'Miljövärden urval för publ'!$B$2:$H$490,MATCH(F$4,'Miljövärden urval för publ'!$B$2:$H$2,0),FALSE)),"",VLOOKUP($C296,'Miljövärden urval för publ'!$B$2:$H$490,MATCH(F$4,'Miljövärden urval för publ'!$B$2:$H$2,0),FALSE))</f>
        <v>14.081899999999999</v>
      </c>
      <c r="G296" s="106">
        <f>IF(ISERROR(VLOOKUP($C296,'Miljövärden urval för publ'!$B$2:$H$490,MATCH(G$4,'Miljövärden urval för publ'!$B$2:$H$2,0),FALSE)),"",VLOOKUP($C296,'Miljövärden urval för publ'!$B$2:$H$490,MATCH(G$4,'Miljövärden urval för publ'!$B$2:$H$2,0),FALSE))</f>
        <v>2.0057999999999999E-2</v>
      </c>
    </row>
    <row r="297" spans="1:7" x14ac:dyDescent="0.25">
      <c r="A297" s="106">
        <v>294</v>
      </c>
      <c r="B297" s="106" t="str">
        <f>IF(ISERROR(INDEX('Miljövärden urval för publ'!$A$2:$AD$475,MATCH($A297,'Miljövärden urval för publ'!$U$2:$U$476,0),1)),"",INDEX('Miljövärden urval för publ'!$A$2:$AD$475,MATCH($A297,'Miljövärden urval för publ'!$U$2:$U$476,0),1))</f>
        <v>Vattenfall AB Värme</v>
      </c>
      <c r="C297" s="106" t="str">
        <f>IF(ISERROR(INDEX('Miljövärden urval för publ'!$A$2:$AD$475,MATCH($A297,'Miljövärden urval för publ'!$U$2:$U$476,0),2)),"",INDEX('Miljövärden urval för publ'!$A$2:$AD$475,MATCH($A297,'Miljövärden urval för publ'!$U$2:$U$476,0),2))</f>
        <v>Vänersborg</v>
      </c>
      <c r="D297" s="106">
        <f>IF(ISERROR(VLOOKUP($C297,'Miljövärden urval för publ'!$B$2:$H$490,MATCH(D$4,'Miljövärden urval för publ'!$B$2:$H$2,0),FALSE)),"",VLOOKUP($C297,'Miljövärden urval för publ'!$B$2:$H$490,MATCH(D$4,'Miljövärden urval för publ'!$B$2:$H$2,0),FALSE))</f>
        <v>3.1212500000000001E-2</v>
      </c>
      <c r="E297" s="106">
        <f>IF(ISERROR(VLOOKUP($C297,'Miljövärden urval för publ'!$B$2:$H$490,MATCH(E$4,'Miljövärden urval för publ'!$B$2:$H$2,0),FALSE)),"",VLOOKUP($C297,'Miljövärden urval för publ'!$B$2:$H$490,MATCH(E$4,'Miljövärden urval för publ'!$B$2:$H$2,0),FALSE))</f>
        <v>1.6268899999999999</v>
      </c>
      <c r="F297" s="106">
        <f>IF(ISERROR(VLOOKUP($C297,'Miljövärden urval för publ'!$B$2:$H$490,MATCH(F$4,'Miljövärden urval för publ'!$B$2:$H$2,0),FALSE)),"",VLOOKUP($C297,'Miljövärden urval för publ'!$B$2:$H$490,MATCH(F$4,'Miljövärden urval för publ'!$B$2:$H$2,0),FALSE))</f>
        <v>0.92489299999999997</v>
      </c>
      <c r="G297" s="106">
        <f>IF(ISERROR(VLOOKUP($C297,'Miljövärden urval för publ'!$B$2:$H$490,MATCH(G$4,'Miljövärden urval för publ'!$B$2:$H$2,0),FALSE)),"",VLOOKUP($C297,'Miljövärden urval för publ'!$B$2:$H$490,MATCH(G$4,'Miljövärden urval för publ'!$B$2:$H$2,0),FALSE))</f>
        <v>4.4361699999999997E-3</v>
      </c>
    </row>
    <row r="298" spans="1:7" x14ac:dyDescent="0.25">
      <c r="A298" s="106">
        <v>295</v>
      </c>
      <c r="B298" s="106" t="str">
        <f>IF(ISERROR(INDEX('Miljövärden urval för publ'!$A$2:$AD$475,MATCH($A298,'Miljövärden urval för publ'!$U$2:$U$476,0),1)),"",INDEX('Miljövärden urval för publ'!$A$2:$AD$475,MATCH($A298,'Miljövärden urval för publ'!$U$2:$U$476,0),1))</f>
        <v>Vattenfall AB Värme</v>
      </c>
      <c r="C298" s="106" t="str">
        <f>IF(ISERROR(INDEX('Miljövärden urval för publ'!$A$2:$AD$475,MATCH($A298,'Miljövärden urval för publ'!$U$2:$U$476,0),2)),"",INDEX('Miljövärden urval för publ'!$A$2:$AD$475,MATCH($A298,'Miljövärden urval för publ'!$U$2:$U$476,0),2))</f>
        <v>Övertorneå</v>
      </c>
      <c r="D298" s="106">
        <f>IF(ISERROR(VLOOKUP($C298,'Miljövärden urval för publ'!$B$2:$H$490,MATCH(D$4,'Miljövärden urval för publ'!$B$2:$H$2,0),FALSE)),"",VLOOKUP($C298,'Miljövärden urval för publ'!$B$2:$H$490,MATCH(D$4,'Miljövärden urval för publ'!$B$2:$H$2,0),FALSE))</f>
        <v>0.93505899999999997</v>
      </c>
      <c r="E298" s="106">
        <f>IF(ISERROR(VLOOKUP($C298,'Miljövärden urval för publ'!$B$2:$H$490,MATCH(E$4,'Miljövärden urval för publ'!$B$2:$H$2,0),FALSE)),"",VLOOKUP($C298,'Miljövärden urval för publ'!$B$2:$H$490,MATCH(E$4,'Miljövärden urval för publ'!$B$2:$H$2,0),FALSE))</f>
        <v>301.37900000000002</v>
      </c>
      <c r="F298" s="106">
        <f>IF(ISERROR(VLOOKUP($C298,'Miljövärden urval för publ'!$B$2:$H$490,MATCH(F$4,'Miljövärden urval för publ'!$B$2:$H$2,0),FALSE)),"",VLOOKUP($C298,'Miljövärden urval för publ'!$B$2:$H$490,MATCH(F$4,'Miljövärden urval för publ'!$B$2:$H$2,0),FALSE))</f>
        <v>35.217700000000001</v>
      </c>
      <c r="G298" s="106">
        <f>IF(ISERROR(VLOOKUP($C298,'Miljövärden urval för publ'!$B$2:$H$490,MATCH(G$4,'Miljövärden urval för publ'!$B$2:$H$2,0),FALSE)),"",VLOOKUP($C298,'Miljövärden urval för publ'!$B$2:$H$490,MATCH(G$4,'Miljövärden urval för publ'!$B$2:$H$2,0),FALSE))</f>
        <v>0.10584</v>
      </c>
    </row>
    <row r="299" spans="1:7" x14ac:dyDescent="0.25">
      <c r="A299" s="106">
        <v>296</v>
      </c>
      <c r="B299" s="106" t="str">
        <f>IF(ISERROR(INDEX('Miljövärden urval för publ'!$A$2:$AD$475,MATCH($A299,'Miljövärden urval för publ'!$U$2:$U$476,0),1)),"",INDEX('Miljövärden urval för publ'!$A$2:$AD$475,MATCH($A299,'Miljövärden urval för publ'!$U$2:$U$476,0),1))</f>
        <v>Vetlanda Energi och Teknik AB</v>
      </c>
      <c r="C299" s="106" t="str">
        <f>IF(ISERROR(INDEX('Miljövärden urval för publ'!$A$2:$AD$475,MATCH($A299,'Miljövärden urval för publ'!$U$2:$U$476,0),2)),"",INDEX('Miljövärden urval för publ'!$A$2:$AD$475,MATCH($A299,'Miljövärden urval för publ'!$U$2:$U$476,0),2))</f>
        <v>Ekenäs sjön</v>
      </c>
      <c r="D299" s="106">
        <f>IF(ISERROR(VLOOKUP($C299,'Miljövärden urval för publ'!$B$2:$H$490,MATCH(D$4,'Miljövärden urval för publ'!$B$2:$H$2,0),FALSE)),"",VLOOKUP($C299,'Miljövärden urval för publ'!$B$2:$H$490,MATCH(D$4,'Miljövärden urval för publ'!$B$2:$H$2,0),FALSE))</f>
        <v>0.23340900000000001</v>
      </c>
      <c r="E299" s="106">
        <f>IF(ISERROR(VLOOKUP($C299,'Miljövärden urval för publ'!$B$2:$H$490,MATCH(E$4,'Miljövärden urval för publ'!$B$2:$H$2,0),FALSE)),"",VLOOKUP($C299,'Miljövärden urval för publ'!$B$2:$H$490,MATCH(E$4,'Miljövärden urval för publ'!$B$2:$H$2,0),FALSE))</f>
        <v>57.683399999999999</v>
      </c>
      <c r="F299" s="106">
        <f>IF(ISERROR(VLOOKUP($C299,'Miljövärden urval för publ'!$B$2:$H$490,MATCH(F$4,'Miljövärden urval för publ'!$B$2:$H$2,0),FALSE)),"",VLOOKUP($C299,'Miljövärden urval för publ'!$B$2:$H$490,MATCH(F$4,'Miljövärden urval för publ'!$B$2:$H$2,0),FALSE))</f>
        <v>15.8085</v>
      </c>
      <c r="G299" s="106">
        <f>IF(ISERROR(VLOOKUP($C299,'Miljövärden urval för publ'!$B$2:$H$490,MATCH(G$4,'Miljövärden urval för publ'!$B$2:$H$2,0),FALSE)),"",VLOOKUP($C299,'Miljövärden urval för publ'!$B$2:$H$490,MATCH(G$4,'Miljövärden urval för publ'!$B$2:$H$2,0),FALSE))</f>
        <v>5.5647500000000003E-2</v>
      </c>
    </row>
    <row r="300" spans="1:7" x14ac:dyDescent="0.25">
      <c r="A300" s="106">
        <v>297</v>
      </c>
      <c r="B300" s="106" t="str">
        <f>IF(ISERROR(INDEX('Miljövärden urval för publ'!$A$2:$AD$475,MATCH($A300,'Miljövärden urval för publ'!$U$2:$U$476,0),1)),"",INDEX('Miljövärden urval för publ'!$A$2:$AD$475,MATCH($A300,'Miljövärden urval för publ'!$U$2:$U$476,0),1))</f>
        <v>Vetlanda Energi och Teknik AB</v>
      </c>
      <c r="C300" s="106" t="str">
        <f>IF(ISERROR(INDEX('Miljövärden urval för publ'!$A$2:$AD$475,MATCH($A300,'Miljövärden urval för publ'!$U$2:$U$476,0),2)),"",INDEX('Miljövärden urval för publ'!$A$2:$AD$475,MATCH($A300,'Miljövärden urval för publ'!$U$2:$U$476,0),2))</f>
        <v>Holsby</v>
      </c>
      <c r="D300" s="106">
        <f>IF(ISERROR(VLOOKUP($C300,'Miljövärden urval för publ'!$B$2:$H$490,MATCH(D$4,'Miljövärden urval för publ'!$B$2:$H$2,0),FALSE)),"",VLOOKUP($C300,'Miljövärden urval för publ'!$B$2:$H$490,MATCH(D$4,'Miljövärden urval för publ'!$B$2:$H$2,0),FALSE))</f>
        <v>0.24787899999999999</v>
      </c>
      <c r="E300" s="106">
        <f>IF(ISERROR(VLOOKUP($C300,'Miljövärden urval för publ'!$B$2:$H$490,MATCH(E$4,'Miljövärden urval för publ'!$B$2:$H$2,0),FALSE)),"",VLOOKUP($C300,'Miljövärden urval för publ'!$B$2:$H$490,MATCH(E$4,'Miljövärden urval för publ'!$B$2:$H$2,0),FALSE))</f>
        <v>59.818199999999997</v>
      </c>
      <c r="F300" s="106">
        <f>IF(ISERROR(VLOOKUP($C300,'Miljövärden urval för publ'!$B$2:$H$490,MATCH(F$4,'Miljövärden urval för publ'!$B$2:$H$2,0),FALSE)),"",VLOOKUP($C300,'Miljövärden urval för publ'!$B$2:$H$490,MATCH(F$4,'Miljövärden urval för publ'!$B$2:$H$2,0),FALSE))</f>
        <v>12.2315</v>
      </c>
      <c r="G300" s="106">
        <f>IF(ISERROR(VLOOKUP($C300,'Miljövärden urval för publ'!$B$2:$H$490,MATCH(G$4,'Miljövärden urval för publ'!$B$2:$H$2,0),FALSE)),"",VLOOKUP($C300,'Miljövärden urval för publ'!$B$2:$H$490,MATCH(G$4,'Miljövärden urval för publ'!$B$2:$H$2,0),FALSE))</f>
        <v>8.9215699999999995E-2</v>
      </c>
    </row>
    <row r="301" spans="1:7" x14ac:dyDescent="0.25">
      <c r="A301" s="106">
        <v>298</v>
      </c>
      <c r="B301" s="106" t="str">
        <f>IF(ISERROR(INDEX('Miljövärden urval för publ'!$A$2:$AD$475,MATCH($A301,'Miljövärden urval för publ'!$U$2:$U$476,0),1)),"",INDEX('Miljövärden urval för publ'!$A$2:$AD$475,MATCH($A301,'Miljövärden urval för publ'!$U$2:$U$476,0),1))</f>
        <v>Vetlanda Energi och Teknik AB</v>
      </c>
      <c r="C301" s="106" t="str">
        <f>IF(ISERROR(INDEX('Miljövärden urval för publ'!$A$2:$AD$475,MATCH($A301,'Miljövärden urval för publ'!$U$2:$U$476,0),2)),"",INDEX('Miljövärden urval för publ'!$A$2:$AD$475,MATCH($A301,'Miljövärden urval för publ'!$U$2:$U$476,0),2))</f>
        <v>Vetlanda</v>
      </c>
      <c r="D301" s="106">
        <f>IF(ISERROR(VLOOKUP($C301,'Miljövärden urval för publ'!$B$2:$H$490,MATCH(D$4,'Miljövärden urval för publ'!$B$2:$H$2,0),FALSE)),"",VLOOKUP($C301,'Miljövärden urval för publ'!$B$2:$H$490,MATCH(D$4,'Miljövärden urval för publ'!$B$2:$H$2,0),FALSE))</f>
        <v>0.18080099999999999</v>
      </c>
      <c r="E301" s="106">
        <f>IF(ISERROR(VLOOKUP($C301,'Miljövärden urval för publ'!$B$2:$H$490,MATCH(E$4,'Miljövärden urval för publ'!$B$2:$H$2,0),FALSE)),"",VLOOKUP($C301,'Miljövärden urval för publ'!$B$2:$H$490,MATCH(E$4,'Miljövärden urval för publ'!$B$2:$H$2,0),FALSE))</f>
        <v>38.648600000000002</v>
      </c>
      <c r="F301" s="106">
        <f>IF(ISERROR(VLOOKUP($C301,'Miljövärden urval för publ'!$B$2:$H$490,MATCH(F$4,'Miljövärden urval för publ'!$B$2:$H$2,0),FALSE)),"",VLOOKUP($C301,'Miljövärden urval för publ'!$B$2:$H$490,MATCH(F$4,'Miljövärden urval för publ'!$B$2:$H$2,0),FALSE))</f>
        <v>5.4928400000000002</v>
      </c>
      <c r="G301" s="106">
        <f>IF(ISERROR(VLOOKUP($C301,'Miljövärden urval för publ'!$B$2:$H$490,MATCH(G$4,'Miljövärden urval för publ'!$B$2:$H$2,0),FALSE)),"",VLOOKUP($C301,'Miljövärden urval för publ'!$B$2:$H$490,MATCH(G$4,'Miljövärden urval för publ'!$B$2:$H$2,0),FALSE))</f>
        <v>4.2678099999999997E-2</v>
      </c>
    </row>
    <row r="302" spans="1:7" x14ac:dyDescent="0.25">
      <c r="A302" s="106">
        <v>299</v>
      </c>
      <c r="B302" s="106" t="str">
        <f>IF(ISERROR(INDEX('Miljövärden urval för publ'!$A$2:$AD$475,MATCH($A302,'Miljövärden urval för publ'!$U$2:$U$476,0),1)),"",INDEX('Miljövärden urval för publ'!$A$2:$AD$475,MATCH($A302,'Miljövärden urval för publ'!$U$2:$U$476,0),1))</f>
        <v>Vimmerby Energi &amp; Miljö AB</v>
      </c>
      <c r="C302" s="106" t="str">
        <f>IF(ISERROR(INDEX('Miljövärden urval för publ'!$A$2:$AD$475,MATCH($A302,'Miljövärden urval för publ'!$U$2:$U$476,0),2)),"",INDEX('Miljövärden urval för publ'!$A$2:$AD$475,MATCH($A302,'Miljövärden urval för publ'!$U$2:$U$476,0),2))</f>
        <v>Frödinge</v>
      </c>
      <c r="D302" s="106">
        <f>IF(ISERROR(VLOOKUP($C302,'Miljövärden urval för publ'!$B$2:$H$490,MATCH(D$4,'Miljövärden urval för publ'!$B$2:$H$2,0),FALSE)),"",VLOOKUP($C302,'Miljövärden urval för publ'!$B$2:$H$490,MATCH(D$4,'Miljövärden urval för publ'!$B$2:$H$2,0),FALSE))</f>
        <v>8.1956399999999999E-2</v>
      </c>
      <c r="E302" s="106">
        <f>IF(ISERROR(VLOOKUP($C302,'Miljövärden urval för publ'!$B$2:$H$490,MATCH(E$4,'Miljövärden urval för publ'!$B$2:$H$2,0),FALSE)),"",VLOOKUP($C302,'Miljövärden urval för publ'!$B$2:$H$490,MATCH(E$4,'Miljövärden urval för publ'!$B$2:$H$2,0),FALSE))</f>
        <v>13.729699999999999</v>
      </c>
      <c r="F302" s="106">
        <f>IF(ISERROR(VLOOKUP($C302,'Miljövärden urval för publ'!$B$2:$H$490,MATCH(F$4,'Miljövärden urval för publ'!$B$2:$H$2,0),FALSE)),"",VLOOKUP($C302,'Miljövärden urval för publ'!$B$2:$H$490,MATCH(F$4,'Miljövärden urval för publ'!$B$2:$H$2,0),FALSE))</f>
        <v>9.9086200000000009</v>
      </c>
      <c r="G302" s="106">
        <f>IF(ISERROR(VLOOKUP($C302,'Miljövärden urval för publ'!$B$2:$H$490,MATCH(G$4,'Miljövärden urval för publ'!$B$2:$H$2,0),FALSE)),"",VLOOKUP($C302,'Miljövärden urval för publ'!$B$2:$H$490,MATCH(G$4,'Miljövärden urval för publ'!$B$2:$H$2,0),FALSE))</f>
        <v>0</v>
      </c>
    </row>
    <row r="303" spans="1:7" x14ac:dyDescent="0.25">
      <c r="A303" s="106">
        <v>300</v>
      </c>
      <c r="B303" s="106" t="str">
        <f>IF(ISERROR(INDEX('Miljövärden urval för publ'!$A$2:$AD$475,MATCH($A303,'Miljövärden urval för publ'!$U$2:$U$476,0),1)),"",INDEX('Miljövärden urval för publ'!$A$2:$AD$475,MATCH($A303,'Miljövärden urval för publ'!$U$2:$U$476,0),1))</f>
        <v>Vimmerby Energi &amp; Miljö AB</v>
      </c>
      <c r="C303" s="106" t="str">
        <f>IF(ISERROR(INDEX('Miljövärden urval för publ'!$A$2:$AD$475,MATCH($A303,'Miljövärden urval för publ'!$U$2:$U$476,0),2)),"",INDEX('Miljövärden urval för publ'!$A$2:$AD$475,MATCH($A303,'Miljövärden urval för publ'!$U$2:$U$476,0),2))</f>
        <v>Gullringen</v>
      </c>
      <c r="D303" s="106">
        <f>IF(ISERROR(VLOOKUP($C303,'Miljövärden urval för publ'!$B$2:$H$490,MATCH(D$4,'Miljövärden urval för publ'!$B$2:$H$2,0),FALSE)),"",VLOOKUP($C303,'Miljövärden urval för publ'!$B$2:$H$490,MATCH(D$4,'Miljövärden urval för publ'!$B$2:$H$2,0),FALSE))</f>
        <v>6.1299100000000002E-2</v>
      </c>
      <c r="E303" s="106">
        <f>IF(ISERROR(VLOOKUP($C303,'Miljövärden urval för publ'!$B$2:$H$490,MATCH(E$4,'Miljövärden urval för publ'!$B$2:$H$2,0),FALSE)),"",VLOOKUP($C303,'Miljövärden urval för publ'!$B$2:$H$490,MATCH(E$4,'Miljövärden urval för publ'!$B$2:$H$2,0),FALSE))</f>
        <v>10.280900000000001</v>
      </c>
      <c r="F303" s="106">
        <f>IF(ISERROR(VLOOKUP($C303,'Miljövärden urval för publ'!$B$2:$H$490,MATCH(F$4,'Miljövärden urval för publ'!$B$2:$H$2,0),FALSE)),"",VLOOKUP($C303,'Miljövärden urval för publ'!$B$2:$H$490,MATCH(F$4,'Miljövärden urval för publ'!$B$2:$H$2,0),FALSE))</f>
        <v>7.9053300000000002</v>
      </c>
      <c r="G303" s="106">
        <f>IF(ISERROR(VLOOKUP($C303,'Miljövärden urval för publ'!$B$2:$H$490,MATCH(G$4,'Miljövärden urval för publ'!$B$2:$H$2,0),FALSE)),"",VLOOKUP($C303,'Miljövärden urval för publ'!$B$2:$H$490,MATCH(G$4,'Miljövärden urval för publ'!$B$2:$H$2,0),FALSE))</f>
        <v>0</v>
      </c>
    </row>
    <row r="304" spans="1:7" x14ac:dyDescent="0.25">
      <c r="A304" s="106">
        <v>301</v>
      </c>
      <c r="B304" s="106" t="str">
        <f>IF(ISERROR(INDEX('Miljövärden urval för publ'!$A$2:$AD$475,MATCH($A304,'Miljövärden urval för publ'!$U$2:$U$476,0),1)),"",INDEX('Miljövärden urval för publ'!$A$2:$AD$475,MATCH($A304,'Miljövärden urval för publ'!$U$2:$U$476,0),1))</f>
        <v>Vimmerby Energi &amp; Miljö AB</v>
      </c>
      <c r="C304" s="106" t="str">
        <f>IF(ISERROR(INDEX('Miljövärden urval för publ'!$A$2:$AD$475,MATCH($A304,'Miljövärden urval för publ'!$U$2:$U$476,0),2)),"",INDEX('Miljövärden urval för publ'!$A$2:$AD$475,MATCH($A304,'Miljövärden urval för publ'!$U$2:$U$476,0),2))</f>
        <v>Storebro</v>
      </c>
      <c r="D304" s="106">
        <f>IF(ISERROR(VLOOKUP($C304,'Miljövärden urval för publ'!$B$2:$H$490,MATCH(D$4,'Miljövärden urval för publ'!$B$2:$H$2,0),FALSE)),"",VLOOKUP($C304,'Miljövärden urval för publ'!$B$2:$H$490,MATCH(D$4,'Miljövärden urval för publ'!$B$2:$H$2,0),FALSE))</f>
        <v>6.9239200000000001E-2</v>
      </c>
      <c r="E304" s="106">
        <f>IF(ISERROR(VLOOKUP($C304,'Miljövärden urval för publ'!$B$2:$H$490,MATCH(E$4,'Miljövärden urval för publ'!$B$2:$H$2,0),FALSE)),"",VLOOKUP($C304,'Miljövärden urval för publ'!$B$2:$H$490,MATCH(E$4,'Miljövärden urval för publ'!$B$2:$H$2,0),FALSE))</f>
        <v>12.562799999999999</v>
      </c>
      <c r="F304" s="106">
        <f>IF(ISERROR(VLOOKUP($C304,'Miljövärden urval för publ'!$B$2:$H$490,MATCH(F$4,'Miljövärden urval för publ'!$B$2:$H$2,0),FALSE)),"",VLOOKUP($C304,'Miljövärden urval för publ'!$B$2:$H$490,MATCH(F$4,'Miljövärden urval för publ'!$B$2:$H$2,0),FALSE))</f>
        <v>9.6998200000000008</v>
      </c>
      <c r="G304" s="106">
        <f>IF(ISERROR(VLOOKUP($C304,'Miljövärden urval för publ'!$B$2:$H$490,MATCH(G$4,'Miljövärden urval för publ'!$B$2:$H$2,0),FALSE)),"",VLOOKUP($C304,'Miljövärden urval för publ'!$B$2:$H$490,MATCH(G$4,'Miljövärden urval för publ'!$B$2:$H$2,0),FALSE))</f>
        <v>0</v>
      </c>
    </row>
    <row r="305" spans="1:7" x14ac:dyDescent="0.25">
      <c r="A305" s="106">
        <v>302</v>
      </c>
      <c r="B305" s="106" t="str">
        <f>IF(ISERROR(INDEX('Miljövärden urval för publ'!$A$2:$AD$475,MATCH($A305,'Miljövärden urval för publ'!$U$2:$U$476,0),1)),"",INDEX('Miljövärden urval för publ'!$A$2:$AD$475,MATCH($A305,'Miljövärden urval för publ'!$U$2:$U$476,0),1))</f>
        <v>Vimmerby Energi &amp; Miljö AB</v>
      </c>
      <c r="C305" s="106" t="str">
        <f>IF(ISERROR(INDEX('Miljövärden urval för publ'!$A$2:$AD$475,MATCH($A305,'Miljövärden urval för publ'!$U$2:$U$476,0),2)),"",INDEX('Miljövärden urval för publ'!$A$2:$AD$475,MATCH($A305,'Miljövärden urval för publ'!$U$2:$U$476,0),2))</f>
        <v>Södra Vi</v>
      </c>
      <c r="D305" s="106">
        <f>IF(ISERROR(VLOOKUP($C305,'Miljövärden urval för publ'!$B$2:$H$490,MATCH(D$4,'Miljövärden urval för publ'!$B$2:$H$2,0),FALSE)),"",VLOOKUP($C305,'Miljövärden urval för publ'!$B$2:$H$490,MATCH(D$4,'Miljövärden urval för publ'!$B$2:$H$2,0),FALSE))</f>
        <v>6.5097100000000005E-2</v>
      </c>
      <c r="E305" s="106">
        <f>IF(ISERROR(VLOOKUP($C305,'Miljövärden urval för publ'!$B$2:$H$490,MATCH(E$4,'Miljövärden urval för publ'!$B$2:$H$2,0),FALSE)),"",VLOOKUP($C305,'Miljövärden urval för publ'!$B$2:$H$490,MATCH(E$4,'Miljövärden urval för publ'!$B$2:$H$2,0),FALSE))</f>
        <v>11.570399999999999</v>
      </c>
      <c r="F305" s="106">
        <f>IF(ISERROR(VLOOKUP($C305,'Miljövärden urval för publ'!$B$2:$H$490,MATCH(F$4,'Miljövärden urval för publ'!$B$2:$H$2,0),FALSE)),"",VLOOKUP($C305,'Miljövärden urval för publ'!$B$2:$H$490,MATCH(F$4,'Miljövärden urval för publ'!$B$2:$H$2,0),FALSE))</f>
        <v>8.9169400000000003</v>
      </c>
      <c r="G305" s="106">
        <f>IF(ISERROR(VLOOKUP($C305,'Miljövärden urval för publ'!$B$2:$H$490,MATCH(G$4,'Miljövärden urval för publ'!$B$2:$H$2,0),FALSE)),"",VLOOKUP($C305,'Miljövärden urval för publ'!$B$2:$H$490,MATCH(G$4,'Miljövärden urval för publ'!$B$2:$H$2,0),FALSE))</f>
        <v>0</v>
      </c>
    </row>
    <row r="306" spans="1:7" x14ac:dyDescent="0.25">
      <c r="A306" s="106">
        <v>303</v>
      </c>
      <c r="B306" s="106" t="str">
        <f>IF(ISERROR(INDEX('Miljövärden urval för publ'!$A$2:$AD$475,MATCH($A306,'Miljövärden urval för publ'!$U$2:$U$476,0),1)),"",INDEX('Miljövärden urval för publ'!$A$2:$AD$475,MATCH($A306,'Miljövärden urval för publ'!$U$2:$U$476,0),1))</f>
        <v>Vimmerby Energi &amp; Miljö AB</v>
      </c>
      <c r="C306" s="106" t="str">
        <f>IF(ISERROR(INDEX('Miljövärden urval för publ'!$A$2:$AD$475,MATCH($A306,'Miljövärden urval för publ'!$U$2:$U$476,0),2)),"",INDEX('Miljövärden urval för publ'!$A$2:$AD$475,MATCH($A306,'Miljövärden urval för publ'!$U$2:$U$476,0),2))</f>
        <v>Vimmerby</v>
      </c>
      <c r="D306" s="106">
        <f>IF(ISERROR(VLOOKUP($C306,'Miljövärden urval för publ'!$B$2:$H$490,MATCH(D$4,'Miljövärden urval för publ'!$B$2:$H$2,0),FALSE)),"",VLOOKUP($C306,'Miljövärden urval för publ'!$B$2:$H$490,MATCH(D$4,'Miljövärden urval för publ'!$B$2:$H$2,0),FALSE))</f>
        <v>0.108017</v>
      </c>
      <c r="E306" s="106">
        <f>IF(ISERROR(VLOOKUP($C306,'Miljövärden urval för publ'!$B$2:$H$490,MATCH(E$4,'Miljövärden urval för publ'!$B$2:$H$2,0),FALSE)),"",VLOOKUP($C306,'Miljövärden urval för publ'!$B$2:$H$490,MATCH(E$4,'Miljövärden urval för publ'!$B$2:$H$2,0),FALSE))</f>
        <v>20.066600000000001</v>
      </c>
      <c r="F306" s="106">
        <f>IF(ISERROR(VLOOKUP($C306,'Miljövärden urval för publ'!$B$2:$H$490,MATCH(F$4,'Miljövärden urval för publ'!$B$2:$H$2,0),FALSE)),"",VLOOKUP($C306,'Miljövärden urval för publ'!$B$2:$H$490,MATCH(F$4,'Miljövärden urval för publ'!$B$2:$H$2,0),FALSE))</f>
        <v>9.7206499999999991</v>
      </c>
      <c r="G306" s="106">
        <f>IF(ISERROR(VLOOKUP($C306,'Miljövärden urval för publ'!$B$2:$H$490,MATCH(G$4,'Miljövärden urval för publ'!$B$2:$H$2,0),FALSE)),"",VLOOKUP($C306,'Miljövärden urval för publ'!$B$2:$H$490,MATCH(G$4,'Miljövärden urval för publ'!$B$2:$H$2,0),FALSE))</f>
        <v>2.1762500000000001E-2</v>
      </c>
    </row>
    <row r="307" spans="1:7" x14ac:dyDescent="0.25">
      <c r="A307" s="106">
        <v>304</v>
      </c>
      <c r="B307" s="106" t="str">
        <f>IF(ISERROR(INDEX('Miljövärden urval för publ'!$A$2:$AD$475,MATCH($A307,'Miljövärden urval för publ'!$U$2:$U$476,0),1)),"",INDEX('Miljövärden urval för publ'!$A$2:$AD$475,MATCH($A307,'Miljövärden urval för publ'!$U$2:$U$476,0),1))</f>
        <v>Väner Energi AB</v>
      </c>
      <c r="C307" s="106" t="str">
        <f>IF(ISERROR(INDEX('Miljövärden urval för publ'!$A$2:$AD$475,MATCH($A307,'Miljövärden urval för publ'!$U$2:$U$476,0),2)),"",INDEX('Miljövärden urval för publ'!$A$2:$AD$475,MATCH($A307,'Miljövärden urval för publ'!$U$2:$U$476,0),2))</f>
        <v>Lyrestad</v>
      </c>
      <c r="D307" s="106">
        <f>IF(ISERROR(VLOOKUP($C307,'Miljövärden urval för publ'!$B$2:$H$490,MATCH(D$4,'Miljövärden urval för publ'!$B$2:$H$2,0),FALSE)),"",VLOOKUP($C307,'Miljövärden urval för publ'!$B$2:$H$490,MATCH(D$4,'Miljövärden urval för publ'!$B$2:$H$2,0),FALSE))</f>
        <v>0.22047600000000001</v>
      </c>
      <c r="E307" s="106">
        <f>IF(ISERROR(VLOOKUP($C307,'Miljövärden urval för publ'!$B$2:$H$490,MATCH(E$4,'Miljövärden urval för publ'!$B$2:$H$2,0),FALSE)),"",VLOOKUP($C307,'Miljövärden urval för publ'!$B$2:$H$490,MATCH(E$4,'Miljövärden urval för publ'!$B$2:$H$2,0),FALSE))</f>
        <v>20.5852</v>
      </c>
      <c r="F307" s="106">
        <f>IF(ISERROR(VLOOKUP($C307,'Miljövärden urval för publ'!$B$2:$H$490,MATCH(F$4,'Miljövärden urval för publ'!$B$2:$H$2,0),FALSE)),"",VLOOKUP($C307,'Miljövärden urval för publ'!$B$2:$H$490,MATCH(F$4,'Miljövärden urval för publ'!$B$2:$H$2,0),FALSE))</f>
        <v>18.349</v>
      </c>
      <c r="G307" s="106">
        <f>IF(ISERROR(VLOOKUP($C307,'Miljövärden urval för publ'!$B$2:$H$490,MATCH(G$4,'Miljövärden urval för publ'!$B$2:$H$2,0),FALSE)),"",VLOOKUP($C307,'Miljövärden urval för publ'!$B$2:$H$490,MATCH(G$4,'Miljövärden urval för publ'!$B$2:$H$2,0),FALSE))</f>
        <v>3.4013599999999998E-2</v>
      </c>
    </row>
    <row r="308" spans="1:7" x14ac:dyDescent="0.25">
      <c r="A308" s="106">
        <v>305</v>
      </c>
      <c r="B308" s="106" t="str">
        <f>IF(ISERROR(INDEX('Miljövärden urval för publ'!$A$2:$AD$475,MATCH($A308,'Miljövärden urval för publ'!$U$2:$U$476,0),1)),"",INDEX('Miljövärden urval för publ'!$A$2:$AD$475,MATCH($A308,'Miljövärden urval för publ'!$U$2:$U$476,0),1))</f>
        <v>Väner Energi AB</v>
      </c>
      <c r="C308" s="106" t="str">
        <f>IF(ISERROR(INDEX('Miljövärden urval för publ'!$A$2:$AD$475,MATCH($A308,'Miljövärden urval för publ'!$U$2:$U$476,0),2)),"",INDEX('Miljövärden urval för publ'!$A$2:$AD$475,MATCH($A308,'Miljövärden urval för publ'!$U$2:$U$476,0),2))</f>
        <v>Mariestad</v>
      </c>
      <c r="D308" s="106">
        <f>IF(ISERROR(VLOOKUP($C308,'Miljövärden urval för publ'!$B$2:$H$490,MATCH(D$4,'Miljövärden urval för publ'!$B$2:$H$2,0),FALSE)),"",VLOOKUP($C308,'Miljövärden urval för publ'!$B$2:$H$490,MATCH(D$4,'Miljövärden urval för publ'!$B$2:$H$2,0),FALSE))</f>
        <v>0.155059</v>
      </c>
      <c r="E308" s="106">
        <f>IF(ISERROR(VLOOKUP($C308,'Miljövärden urval för publ'!$B$2:$H$490,MATCH(E$4,'Miljövärden urval för publ'!$B$2:$H$2,0),FALSE)),"",VLOOKUP($C308,'Miljövärden urval för publ'!$B$2:$H$490,MATCH(E$4,'Miljövärden urval för publ'!$B$2:$H$2,0),FALSE))</f>
        <v>37.147300000000001</v>
      </c>
      <c r="F308" s="106">
        <f>IF(ISERROR(VLOOKUP($C308,'Miljövärden urval för publ'!$B$2:$H$490,MATCH(F$4,'Miljövärden urval för publ'!$B$2:$H$2,0),FALSE)),"",VLOOKUP($C308,'Miljövärden urval för publ'!$B$2:$H$490,MATCH(F$4,'Miljövärden urval för publ'!$B$2:$H$2,0),FALSE))</f>
        <v>9.8819099999999995</v>
      </c>
      <c r="G308" s="106">
        <f>IF(ISERROR(VLOOKUP($C308,'Miljövärden urval för publ'!$B$2:$H$490,MATCH(G$4,'Miljövärden urval för publ'!$B$2:$H$2,0),FALSE)),"",VLOOKUP($C308,'Miljövärden urval för publ'!$B$2:$H$490,MATCH(G$4,'Miljövärden urval för publ'!$B$2:$H$2,0),FALSE))</f>
        <v>4.1656100000000001E-2</v>
      </c>
    </row>
    <row r="309" spans="1:7" x14ac:dyDescent="0.25">
      <c r="A309" s="106">
        <v>306</v>
      </c>
      <c r="B309" s="106" t="str">
        <f>IF(ISERROR(INDEX('Miljövärden urval för publ'!$A$2:$AD$475,MATCH($A309,'Miljövärden urval för publ'!$U$2:$U$476,0),1)),"",INDEX('Miljövärden urval för publ'!$A$2:$AD$475,MATCH($A309,'Miljövärden urval för publ'!$U$2:$U$476,0),1))</f>
        <v>Väner Energi AB</v>
      </c>
      <c r="C309" s="106" t="str">
        <f>IF(ISERROR(INDEX('Miljövärden urval för publ'!$A$2:$AD$475,MATCH($A309,'Miljövärden urval för publ'!$U$2:$U$476,0),2)),"",INDEX('Miljövärden urval för publ'!$A$2:$AD$475,MATCH($A309,'Miljövärden urval för publ'!$U$2:$U$476,0),2))</f>
        <v>Töreboda</v>
      </c>
      <c r="D309" s="106">
        <f>IF(ISERROR(VLOOKUP($C309,'Miljövärden urval för publ'!$B$2:$H$490,MATCH(D$4,'Miljövärden urval för publ'!$B$2:$H$2,0),FALSE)),"",VLOOKUP($C309,'Miljövärden urval för publ'!$B$2:$H$490,MATCH(D$4,'Miljövärden urval för publ'!$B$2:$H$2,0),FALSE))</f>
        <v>6.4212900000000003E-2</v>
      </c>
      <c r="E309" s="106">
        <f>IF(ISERROR(VLOOKUP($C309,'Miljövärden urval för publ'!$B$2:$H$490,MATCH(E$4,'Miljövärden urval för publ'!$B$2:$H$2,0),FALSE)),"",VLOOKUP($C309,'Miljövärden urval för publ'!$B$2:$H$490,MATCH(E$4,'Miljövärden urval för publ'!$B$2:$H$2,0),FALSE))</f>
        <v>10.7478</v>
      </c>
      <c r="F309" s="106">
        <f>IF(ISERROR(VLOOKUP($C309,'Miljövärden urval för publ'!$B$2:$H$490,MATCH(F$4,'Miljövärden urval för publ'!$B$2:$H$2,0),FALSE)),"",VLOOKUP($C309,'Miljövärden urval för publ'!$B$2:$H$490,MATCH(F$4,'Miljövärden urval för publ'!$B$2:$H$2,0),FALSE))</f>
        <v>8.2925400000000007</v>
      </c>
      <c r="G309" s="106">
        <f>IF(ISERROR(VLOOKUP($C309,'Miljövärden urval för publ'!$B$2:$H$490,MATCH(G$4,'Miljövärden urval för publ'!$B$2:$H$2,0),FALSE)),"",VLOOKUP($C309,'Miljövärden urval för publ'!$B$2:$H$490,MATCH(G$4,'Miljövärden urval för publ'!$B$2:$H$2,0),FALSE))</f>
        <v>3.88954E-4</v>
      </c>
    </row>
    <row r="310" spans="1:7" x14ac:dyDescent="0.25">
      <c r="A310" s="106">
        <v>307</v>
      </c>
      <c r="B310" s="106" t="str">
        <f>IF(ISERROR(INDEX('Miljövärden urval för publ'!$A$2:$AD$475,MATCH($A310,'Miljövärden urval för publ'!$U$2:$U$476,0),1)),"",INDEX('Miljövärden urval för publ'!$A$2:$AD$475,MATCH($A310,'Miljövärden urval för publ'!$U$2:$U$476,0),1))</f>
        <v>Värmevärden AB</v>
      </c>
      <c r="C310" s="106" t="str">
        <f>IF(ISERROR(INDEX('Miljövärden urval för publ'!$A$2:$AD$475,MATCH($A310,'Miljövärden urval för publ'!$U$2:$U$476,0),2)),"",INDEX('Miljövärden urval för publ'!$A$2:$AD$475,MATCH($A310,'Miljövärden urval för publ'!$U$2:$U$476,0),2))</f>
        <v>Avesta</v>
      </c>
      <c r="D310" s="106">
        <f>IF(ISERROR(VLOOKUP($C310,'Miljövärden urval för publ'!$B$2:$H$490,MATCH(D$4,'Miljövärden urval för publ'!$B$2:$H$2,0),FALSE)),"",VLOOKUP($C310,'Miljövärden urval för publ'!$B$2:$H$490,MATCH(D$4,'Miljövärden urval för publ'!$B$2:$H$2,0),FALSE))</f>
        <v>0.19894700000000001</v>
      </c>
      <c r="E310" s="106">
        <f>IF(ISERROR(VLOOKUP($C310,'Miljövärden urval för publ'!$B$2:$H$490,MATCH(E$4,'Miljövärden urval för publ'!$B$2:$H$2,0),FALSE)),"",VLOOKUP($C310,'Miljövärden urval för publ'!$B$2:$H$490,MATCH(E$4,'Miljövärden urval för publ'!$B$2:$H$2,0),FALSE))</f>
        <v>113.361</v>
      </c>
      <c r="F310" s="106">
        <f>IF(ISERROR(VLOOKUP($C310,'Miljövärden urval för publ'!$B$2:$H$490,MATCH(F$4,'Miljövärden urval för publ'!$B$2:$H$2,0),FALSE)),"",VLOOKUP($C310,'Miljövärden urval för publ'!$B$2:$H$490,MATCH(F$4,'Miljövärden urval för publ'!$B$2:$H$2,0),FALSE))</f>
        <v>5.96211</v>
      </c>
      <c r="G310" s="106">
        <f>IF(ISERROR(VLOOKUP($C310,'Miljövärden urval för publ'!$B$2:$H$490,MATCH(G$4,'Miljövärden urval för publ'!$B$2:$H$2,0),FALSE)),"",VLOOKUP($C310,'Miljövärden urval för publ'!$B$2:$H$490,MATCH(G$4,'Miljövärden urval för publ'!$B$2:$H$2,0),FALSE))</f>
        <v>4.7763800000000002E-2</v>
      </c>
    </row>
    <row r="311" spans="1:7" x14ac:dyDescent="0.25">
      <c r="A311" s="106">
        <v>308</v>
      </c>
      <c r="B311" s="106" t="str">
        <f>IF(ISERROR(INDEX('Miljövärden urval för publ'!$A$2:$AD$475,MATCH($A311,'Miljövärden urval för publ'!$U$2:$U$476,0),1)),"",INDEX('Miljövärden urval för publ'!$A$2:$AD$475,MATCH($A311,'Miljövärden urval för publ'!$U$2:$U$476,0),1))</f>
        <v>Värmevärden AB</v>
      </c>
      <c r="C311" s="106" t="str">
        <f>IF(ISERROR(INDEX('Miljövärden urval för publ'!$A$2:$AD$475,MATCH($A311,'Miljövärden urval för publ'!$U$2:$U$476,0),2)),"",INDEX('Miljövärden urval för publ'!$A$2:$AD$475,MATCH($A311,'Miljövärden urval för publ'!$U$2:$U$476,0),2))</f>
        <v>Bångbro</v>
      </c>
      <c r="D311" s="106">
        <f>IF(ISERROR(VLOOKUP($C311,'Miljövärden urval för publ'!$B$2:$H$490,MATCH(D$4,'Miljövärden urval för publ'!$B$2:$H$2,0),FALSE)),"",VLOOKUP($C311,'Miljövärden urval för publ'!$B$2:$H$490,MATCH(D$4,'Miljövärden urval för publ'!$B$2:$H$2,0),FALSE))</f>
        <v>0.35972399999999999</v>
      </c>
      <c r="E311" s="106">
        <f>IF(ISERROR(VLOOKUP($C311,'Miljövärden urval för publ'!$B$2:$H$490,MATCH(E$4,'Miljövärden urval för publ'!$B$2:$H$2,0),FALSE)),"",VLOOKUP($C311,'Miljövärden urval för publ'!$B$2:$H$490,MATCH(E$4,'Miljövärden urval för publ'!$B$2:$H$2,0),FALSE))</f>
        <v>15.2986</v>
      </c>
      <c r="F311" s="106">
        <f>IF(ISERROR(VLOOKUP($C311,'Miljövärden urval för publ'!$B$2:$H$490,MATCH(F$4,'Miljövärden urval för publ'!$B$2:$H$2,0),FALSE)),"",VLOOKUP($C311,'Miljövärden urval för publ'!$B$2:$H$490,MATCH(F$4,'Miljövärden urval för publ'!$B$2:$H$2,0),FALSE))</f>
        <v>20.535299999999999</v>
      </c>
      <c r="G311" s="106">
        <f>IF(ISERROR(VLOOKUP($C311,'Miljövärden urval för publ'!$B$2:$H$490,MATCH(G$4,'Miljövärden urval för publ'!$B$2:$H$2,0),FALSE)),"",VLOOKUP($C311,'Miljövärden urval för publ'!$B$2:$H$490,MATCH(G$4,'Miljövärden urval för publ'!$B$2:$H$2,0),FALSE))</f>
        <v>1.4293E-2</v>
      </c>
    </row>
    <row r="312" spans="1:7" x14ac:dyDescent="0.25">
      <c r="A312" s="106">
        <v>309</v>
      </c>
      <c r="B312" s="106" t="str">
        <f>IF(ISERROR(INDEX('Miljövärden urval för publ'!$A$2:$AD$475,MATCH($A312,'Miljövärden urval för publ'!$U$2:$U$476,0),1)),"",INDEX('Miljövärden urval för publ'!$A$2:$AD$475,MATCH($A312,'Miljövärden urval för publ'!$U$2:$U$476,0),1))</f>
        <v>Värmevärden AB</v>
      </c>
      <c r="C312" s="106" t="str">
        <f>IF(ISERROR(INDEX('Miljövärden urval för publ'!$A$2:$AD$475,MATCH($A312,'Miljövärden urval för publ'!$U$2:$U$476,0),2)),"",INDEX('Miljövärden urval för publ'!$A$2:$AD$475,MATCH($A312,'Miljövärden urval för publ'!$U$2:$U$476,0),2))</f>
        <v>Delsbo</v>
      </c>
      <c r="D312" s="106">
        <f>IF(ISERROR(VLOOKUP($C312,'Miljövärden urval för publ'!$B$2:$H$490,MATCH(D$4,'Miljövärden urval för publ'!$B$2:$H$2,0),FALSE)),"",VLOOKUP($C312,'Miljövärden urval för publ'!$B$2:$H$490,MATCH(D$4,'Miljövärden urval för publ'!$B$2:$H$2,0),FALSE))</f>
        <v>0.13030700000000001</v>
      </c>
      <c r="E312" s="106">
        <f>IF(ISERROR(VLOOKUP($C312,'Miljövärden urval för publ'!$B$2:$H$490,MATCH(E$4,'Miljövärden urval för publ'!$B$2:$H$2,0),FALSE)),"",VLOOKUP($C312,'Miljövärden urval för publ'!$B$2:$H$490,MATCH(E$4,'Miljövärden urval för publ'!$B$2:$H$2,0),FALSE))</f>
        <v>18.921199999999999</v>
      </c>
      <c r="F312" s="106">
        <f>IF(ISERROR(VLOOKUP($C312,'Miljövärden urval för publ'!$B$2:$H$490,MATCH(F$4,'Miljövärden urval för publ'!$B$2:$H$2,0),FALSE)),"",VLOOKUP($C312,'Miljövärden urval för publ'!$B$2:$H$490,MATCH(F$4,'Miljövärden urval för publ'!$B$2:$H$2,0),FALSE))</f>
        <v>8.3430199999999992</v>
      </c>
      <c r="G312" s="106">
        <f>IF(ISERROR(VLOOKUP($C312,'Miljövärden urval för publ'!$B$2:$H$490,MATCH(G$4,'Miljövärden urval för publ'!$B$2:$H$2,0),FALSE)),"",VLOOKUP($C312,'Miljövärden urval för publ'!$B$2:$H$490,MATCH(G$4,'Miljövärden urval för publ'!$B$2:$H$2,0),FALSE))</f>
        <v>2.5080499999999999E-2</v>
      </c>
    </row>
    <row r="313" spans="1:7" x14ac:dyDescent="0.25">
      <c r="A313" s="106">
        <v>310</v>
      </c>
      <c r="B313" s="106" t="str">
        <f>IF(ISERROR(INDEX('Miljövärden urval för publ'!$A$2:$AD$475,MATCH($A313,'Miljövärden urval för publ'!$U$2:$U$476,0),1)),"",INDEX('Miljövärden urval för publ'!$A$2:$AD$475,MATCH($A313,'Miljövärden urval för publ'!$U$2:$U$476,0),1))</f>
        <v>Värmevärden AB</v>
      </c>
      <c r="C313" s="106" t="str">
        <f>IF(ISERROR(INDEX('Miljövärden urval för publ'!$A$2:$AD$475,MATCH($A313,'Miljövärden urval för publ'!$U$2:$U$476,0),2)),"",INDEX('Miljövärden urval för publ'!$A$2:$AD$475,MATCH($A313,'Miljövärden urval för publ'!$U$2:$U$476,0),2))</f>
        <v>Grums</v>
      </c>
      <c r="D313" s="106">
        <f>IF(ISERROR(VLOOKUP($C313,'Miljövärden urval för publ'!$B$2:$H$490,MATCH(D$4,'Miljövärden urval för publ'!$B$2:$H$2,0),FALSE)),"",VLOOKUP($C313,'Miljövärden urval för publ'!$B$2:$H$490,MATCH(D$4,'Miljövärden urval för publ'!$B$2:$H$2,0),FALSE))</f>
        <v>0.13014100000000001</v>
      </c>
      <c r="E313" s="106">
        <f>IF(ISERROR(VLOOKUP($C313,'Miljövärden urval för publ'!$B$2:$H$490,MATCH(E$4,'Miljövärden urval för publ'!$B$2:$H$2,0),FALSE)),"",VLOOKUP($C313,'Miljövärden urval för publ'!$B$2:$H$490,MATCH(E$4,'Miljövärden urval för publ'!$B$2:$H$2,0),FALSE))</f>
        <v>17.126999999999999</v>
      </c>
      <c r="F313" s="106">
        <f>IF(ISERROR(VLOOKUP($C313,'Miljövärden urval för publ'!$B$2:$H$490,MATCH(F$4,'Miljövärden urval för publ'!$B$2:$H$2,0),FALSE)),"",VLOOKUP($C313,'Miljövärden urval för publ'!$B$2:$H$490,MATCH(F$4,'Miljövärden urval för publ'!$B$2:$H$2,0),FALSE))</f>
        <v>1.6906600000000001</v>
      </c>
      <c r="G313" s="106">
        <f>IF(ISERROR(VLOOKUP($C313,'Miljövärden urval för publ'!$B$2:$H$490,MATCH(G$4,'Miljövärden urval för publ'!$B$2:$H$2,0),FALSE)),"",VLOOKUP($C313,'Miljövärden urval för publ'!$B$2:$H$490,MATCH(G$4,'Miljövärden urval för publ'!$B$2:$H$2,0),FALSE))</f>
        <v>4.9838599999999997E-2</v>
      </c>
    </row>
    <row r="314" spans="1:7" x14ac:dyDescent="0.25">
      <c r="A314" s="106">
        <v>311</v>
      </c>
      <c r="B314" s="106" t="str">
        <f>IF(ISERROR(INDEX('Miljövärden urval för publ'!$A$2:$AD$475,MATCH($A314,'Miljövärden urval för publ'!$U$2:$U$476,0),1)),"",INDEX('Miljövärden urval för publ'!$A$2:$AD$475,MATCH($A314,'Miljövärden urval för publ'!$U$2:$U$476,0),1))</f>
        <v>Värmevärden AB</v>
      </c>
      <c r="C314" s="106" t="str">
        <f>IF(ISERROR(INDEX('Miljövärden urval för publ'!$A$2:$AD$475,MATCH($A314,'Miljövärden urval för publ'!$U$2:$U$476,0),2)),"",INDEX('Miljövärden urval för publ'!$A$2:$AD$475,MATCH($A314,'Miljövärden urval för publ'!$U$2:$U$476,0),2))</f>
        <v>Grythyttan</v>
      </c>
      <c r="D314" s="106">
        <f>IF(ISERROR(VLOOKUP($C314,'Miljövärden urval för publ'!$B$2:$H$490,MATCH(D$4,'Miljövärden urval för publ'!$B$2:$H$2,0),FALSE)),"",VLOOKUP($C314,'Miljövärden urval för publ'!$B$2:$H$490,MATCH(D$4,'Miljövärden urval för publ'!$B$2:$H$2,0),FALSE))</f>
        <v>0.19450600000000001</v>
      </c>
      <c r="E314" s="106">
        <f>IF(ISERROR(VLOOKUP($C314,'Miljövärden urval för publ'!$B$2:$H$490,MATCH(E$4,'Miljövärden urval för publ'!$B$2:$H$2,0),FALSE)),"",VLOOKUP($C314,'Miljövärden urval för publ'!$B$2:$H$490,MATCH(E$4,'Miljövärden urval för publ'!$B$2:$H$2,0),FALSE))</f>
        <v>18.68</v>
      </c>
      <c r="F314" s="106">
        <f>IF(ISERROR(VLOOKUP($C314,'Miljövärden urval för publ'!$B$2:$H$490,MATCH(F$4,'Miljövärden urval för publ'!$B$2:$H$2,0),FALSE)),"",VLOOKUP($C314,'Miljövärden urval för publ'!$B$2:$H$490,MATCH(F$4,'Miljövärden urval för publ'!$B$2:$H$2,0),FALSE))</f>
        <v>13.691599999999999</v>
      </c>
      <c r="G314" s="106">
        <f>IF(ISERROR(VLOOKUP($C314,'Miljövärden urval för publ'!$B$2:$H$490,MATCH(G$4,'Miljövärden urval för publ'!$B$2:$H$2,0),FALSE)),"",VLOOKUP($C314,'Miljövärden urval för publ'!$B$2:$H$490,MATCH(G$4,'Miljövärden urval för publ'!$B$2:$H$2,0),FALSE))</f>
        <v>2.7792600000000001E-2</v>
      </c>
    </row>
    <row r="315" spans="1:7" x14ac:dyDescent="0.25">
      <c r="A315" s="106">
        <v>312</v>
      </c>
      <c r="B315" s="106" t="str">
        <f>IF(ISERROR(INDEX('Miljövärden urval för publ'!$A$2:$AD$475,MATCH($A315,'Miljövärden urval för publ'!$U$2:$U$476,0),1)),"",INDEX('Miljövärden urval för publ'!$A$2:$AD$475,MATCH($A315,'Miljövärden urval för publ'!$U$2:$U$476,0),1))</f>
        <v>Värmevärden AB</v>
      </c>
      <c r="C315" s="106" t="str">
        <f>IF(ISERROR(INDEX('Miljövärden urval för publ'!$A$2:$AD$475,MATCH($A315,'Miljövärden urval för publ'!$U$2:$U$476,0),2)),"",INDEX('Miljövärden urval för publ'!$A$2:$AD$475,MATCH($A315,'Miljövärden urval för publ'!$U$2:$U$476,0),2))</f>
        <v>Gullspång</v>
      </c>
      <c r="D315" s="106">
        <f>IF(ISERROR(VLOOKUP($C315,'Miljövärden urval för publ'!$B$2:$H$490,MATCH(D$4,'Miljövärden urval för publ'!$B$2:$H$2,0),FALSE)),"",VLOOKUP($C315,'Miljövärden urval för publ'!$B$2:$H$490,MATCH(D$4,'Miljövärden urval för publ'!$B$2:$H$2,0),FALSE))</f>
        <v>0.35456399999999999</v>
      </c>
      <c r="E315" s="106">
        <f>IF(ISERROR(VLOOKUP($C315,'Miljövärden urval för publ'!$B$2:$H$490,MATCH(E$4,'Miljövärden urval för publ'!$B$2:$H$2,0),FALSE)),"",VLOOKUP($C315,'Miljövärden urval för publ'!$B$2:$H$490,MATCH(E$4,'Miljövärden urval för publ'!$B$2:$H$2,0),FALSE))</f>
        <v>46.615400000000001</v>
      </c>
      <c r="F315" s="106">
        <f>IF(ISERROR(VLOOKUP($C315,'Miljövärden urval för publ'!$B$2:$H$490,MATCH(F$4,'Miljövärden urval för publ'!$B$2:$H$2,0),FALSE)),"",VLOOKUP($C315,'Miljövärden urval för publ'!$B$2:$H$490,MATCH(F$4,'Miljövärden urval för publ'!$B$2:$H$2,0),FALSE))</f>
        <v>18.6416</v>
      </c>
      <c r="G315" s="106">
        <f>IF(ISERROR(VLOOKUP($C315,'Miljövärden urval för publ'!$B$2:$H$490,MATCH(G$4,'Miljövärden urval för publ'!$B$2:$H$2,0),FALSE)),"",VLOOKUP($C315,'Miljövärden urval för publ'!$B$2:$H$490,MATCH(G$4,'Miljövärden urval för publ'!$B$2:$H$2,0),FALSE))</f>
        <v>0.107475</v>
      </c>
    </row>
    <row r="316" spans="1:7" x14ac:dyDescent="0.25">
      <c r="A316" s="106">
        <v>313</v>
      </c>
      <c r="B316" s="106" t="str">
        <f>IF(ISERROR(INDEX('Miljövärden urval för publ'!$A$2:$AD$475,MATCH($A316,'Miljövärden urval för publ'!$U$2:$U$476,0),1)),"",INDEX('Miljövärden urval för publ'!$A$2:$AD$475,MATCH($A316,'Miljövärden urval för publ'!$U$2:$U$476,0),1))</f>
        <v>Värmevärden AB</v>
      </c>
      <c r="C316" s="106" t="str">
        <f>IF(ISERROR(INDEX('Miljövärden urval för publ'!$A$2:$AD$475,MATCH($A316,'Miljövärden urval för publ'!$U$2:$U$476,0),2)),"",INDEX('Miljövärden urval för publ'!$A$2:$AD$475,MATCH($A316,'Miljövärden urval för publ'!$U$2:$U$476,0),2))</f>
        <v>Hofors(Värmevärden)</v>
      </c>
      <c r="D316" s="106">
        <f>IF(ISERROR(VLOOKUP($C316,'Miljövärden urval för publ'!$B$2:$H$490,MATCH(D$4,'Miljövärden urval för publ'!$B$2:$H$2,0),FALSE)),"",VLOOKUP($C316,'Miljövärden urval för publ'!$B$2:$H$490,MATCH(D$4,'Miljövärden urval för publ'!$B$2:$H$2,0),FALSE))</f>
        <v>7.1373000000000006E-2</v>
      </c>
      <c r="E316" s="106">
        <f>IF(ISERROR(VLOOKUP($C316,'Miljövärden urval för publ'!$B$2:$H$490,MATCH(E$4,'Miljövärden urval för publ'!$B$2:$H$2,0),FALSE)),"",VLOOKUP($C316,'Miljövärden urval för publ'!$B$2:$H$490,MATCH(E$4,'Miljövärden urval för publ'!$B$2:$H$2,0),FALSE))</f>
        <v>4.1593200000000001</v>
      </c>
      <c r="F316" s="106">
        <f>IF(ISERROR(VLOOKUP($C316,'Miljövärden urval för publ'!$B$2:$H$490,MATCH(F$4,'Miljövärden urval för publ'!$B$2:$H$2,0),FALSE)),"",VLOOKUP($C316,'Miljövärden urval för publ'!$B$2:$H$490,MATCH(F$4,'Miljövärden urval för publ'!$B$2:$H$2,0),FALSE))</f>
        <v>3.2123300000000001</v>
      </c>
      <c r="G316" s="106">
        <f>IF(ISERROR(VLOOKUP($C316,'Miljövärden urval för publ'!$B$2:$H$490,MATCH(G$4,'Miljövärden urval för publ'!$B$2:$H$2,0),FALSE)),"",VLOOKUP($C316,'Miljövärden urval för publ'!$B$2:$H$490,MATCH(G$4,'Miljövärden urval för publ'!$B$2:$H$2,0),FALSE))</f>
        <v>0</v>
      </c>
    </row>
    <row r="317" spans="1:7" x14ac:dyDescent="0.25">
      <c r="A317" s="106">
        <v>314</v>
      </c>
      <c r="B317" s="106" t="str">
        <f>IF(ISERROR(INDEX('Miljövärden urval för publ'!$A$2:$AD$475,MATCH($A317,'Miljövärden urval för publ'!$U$2:$U$476,0),1)),"",INDEX('Miljövärden urval för publ'!$A$2:$AD$475,MATCH($A317,'Miljövärden urval för publ'!$U$2:$U$476,0),1))</f>
        <v>Värmevärden AB</v>
      </c>
      <c r="C317" s="106" t="str">
        <f>IF(ISERROR(INDEX('Miljövärden urval för publ'!$A$2:$AD$475,MATCH($A317,'Miljövärden urval för publ'!$U$2:$U$476,0),2)),"",INDEX('Miljövärden urval för publ'!$A$2:$AD$475,MATCH($A317,'Miljövärden urval för publ'!$U$2:$U$476,0),2))</f>
        <v>Hudiksvall</v>
      </c>
      <c r="D317" s="106">
        <f>IF(ISERROR(VLOOKUP($C317,'Miljövärden urval för publ'!$B$2:$H$490,MATCH(D$4,'Miljövärden urval för publ'!$B$2:$H$2,0),FALSE)),"",VLOOKUP($C317,'Miljövärden urval för publ'!$B$2:$H$490,MATCH(D$4,'Miljövärden urval för publ'!$B$2:$H$2,0),FALSE))</f>
        <v>8.9209899999999995E-2</v>
      </c>
      <c r="E317" s="106">
        <f>IF(ISERROR(VLOOKUP($C317,'Miljövärden urval för publ'!$B$2:$H$490,MATCH(E$4,'Miljövärden urval för publ'!$B$2:$H$2,0),FALSE)),"",VLOOKUP($C317,'Miljövärden urval för publ'!$B$2:$H$490,MATCH(E$4,'Miljövärden urval för publ'!$B$2:$H$2,0),FALSE))</f>
        <v>8.5467999999999993</v>
      </c>
      <c r="F317" s="106">
        <f>IF(ISERROR(VLOOKUP($C317,'Miljövärden urval för publ'!$B$2:$H$490,MATCH(F$4,'Miljövärden urval för publ'!$B$2:$H$2,0),FALSE)),"",VLOOKUP($C317,'Miljövärden urval för publ'!$B$2:$H$490,MATCH(F$4,'Miljövärden urval för publ'!$B$2:$H$2,0),FALSE))</f>
        <v>5.1939000000000002</v>
      </c>
      <c r="G317" s="106">
        <f>IF(ISERROR(VLOOKUP($C317,'Miljövärden urval för publ'!$B$2:$H$490,MATCH(G$4,'Miljövärden urval för publ'!$B$2:$H$2,0),FALSE)),"",VLOOKUP($C317,'Miljövärden urval för publ'!$B$2:$H$490,MATCH(G$4,'Miljövärden urval för publ'!$B$2:$H$2,0),FALSE))</f>
        <v>8.2491600000000002E-3</v>
      </c>
    </row>
    <row r="318" spans="1:7" x14ac:dyDescent="0.25">
      <c r="A318" s="106">
        <v>315</v>
      </c>
      <c r="B318" s="106" t="str">
        <f>IF(ISERROR(INDEX('Miljövärden urval för publ'!$A$2:$AD$475,MATCH($A318,'Miljövärden urval för publ'!$U$2:$U$476,0),1)),"",INDEX('Miljövärden urval för publ'!$A$2:$AD$475,MATCH($A318,'Miljövärden urval för publ'!$U$2:$U$476,0),1))</f>
        <v>Värmevärden AB</v>
      </c>
      <c r="C318" s="106" t="str">
        <f>IF(ISERROR(INDEX('Miljövärden urval för publ'!$A$2:$AD$475,MATCH($A318,'Miljövärden urval för publ'!$U$2:$U$476,0),2)),"",INDEX('Miljövärden urval för publ'!$A$2:$AD$475,MATCH($A318,'Miljövärden urval för publ'!$U$2:$U$476,0),2))</f>
        <v>Hällefors</v>
      </c>
      <c r="D318" s="106">
        <f>IF(ISERROR(VLOOKUP($C318,'Miljövärden urval för publ'!$B$2:$H$490,MATCH(D$4,'Miljövärden urval för publ'!$B$2:$H$2,0),FALSE)),"",VLOOKUP($C318,'Miljövärden urval för publ'!$B$2:$H$490,MATCH(D$4,'Miljövärden urval för publ'!$B$2:$H$2,0),FALSE))</f>
        <v>0.102572</v>
      </c>
      <c r="E318" s="106">
        <f>IF(ISERROR(VLOOKUP($C318,'Miljövärden urval för publ'!$B$2:$H$490,MATCH(E$4,'Miljövärden urval för publ'!$B$2:$H$2,0),FALSE)),"",VLOOKUP($C318,'Miljövärden urval för publ'!$B$2:$H$490,MATCH(E$4,'Miljövärden urval för publ'!$B$2:$H$2,0),FALSE))</f>
        <v>11.7964</v>
      </c>
      <c r="F318" s="106">
        <f>IF(ISERROR(VLOOKUP($C318,'Miljövärden urval för publ'!$B$2:$H$490,MATCH(F$4,'Miljövärden urval för publ'!$B$2:$H$2,0),FALSE)),"",VLOOKUP($C318,'Miljövärden urval för publ'!$B$2:$H$490,MATCH(F$4,'Miljövärden urval för publ'!$B$2:$H$2,0),FALSE))</f>
        <v>6.3380900000000002</v>
      </c>
      <c r="G318" s="106">
        <f>IF(ISERROR(VLOOKUP($C318,'Miljövärden urval för publ'!$B$2:$H$490,MATCH(G$4,'Miljövärden urval för publ'!$B$2:$H$2,0),FALSE)),"",VLOOKUP($C318,'Miljövärden urval för publ'!$B$2:$H$490,MATCH(G$4,'Miljövärden urval för publ'!$B$2:$H$2,0),FALSE))</f>
        <v>1.1542800000000001E-2</v>
      </c>
    </row>
    <row r="319" spans="1:7" x14ac:dyDescent="0.25">
      <c r="A319" s="106">
        <v>316</v>
      </c>
      <c r="B319" s="106" t="str">
        <f>IF(ISERROR(INDEX('Miljövärden urval för publ'!$A$2:$AD$475,MATCH($A319,'Miljövärden urval för publ'!$U$2:$U$476,0),1)),"",INDEX('Miljövärden urval för publ'!$A$2:$AD$475,MATCH($A319,'Miljövärden urval för publ'!$U$2:$U$476,0),1))</f>
        <v>Värmevärden AB</v>
      </c>
      <c r="C319" s="106" t="str">
        <f>IF(ISERROR(INDEX('Miljövärden urval för publ'!$A$2:$AD$475,MATCH($A319,'Miljövärden urval för publ'!$U$2:$U$476,0),2)),"",INDEX('Miljövärden urval för publ'!$A$2:$AD$475,MATCH($A319,'Miljövärden urval för publ'!$U$2:$U$476,0),2))</f>
        <v>Iggesund</v>
      </c>
      <c r="D319" s="106">
        <f>IF(ISERROR(VLOOKUP($C319,'Miljövärden urval för publ'!$B$2:$H$490,MATCH(D$4,'Miljövärden urval för publ'!$B$2:$H$2,0),FALSE)),"",VLOOKUP($C319,'Miljövärden urval för publ'!$B$2:$H$490,MATCH(D$4,'Miljövärden urval för publ'!$B$2:$H$2,0),FALSE))</f>
        <v>0.17529600000000001</v>
      </c>
      <c r="E319" s="106">
        <f>IF(ISERROR(VLOOKUP($C319,'Miljövärden urval för publ'!$B$2:$H$490,MATCH(E$4,'Miljövärden urval för publ'!$B$2:$H$2,0),FALSE)),"",VLOOKUP($C319,'Miljövärden urval för publ'!$B$2:$H$490,MATCH(E$4,'Miljövärden urval för publ'!$B$2:$H$2,0),FALSE))</f>
        <v>37.304699999999997</v>
      </c>
      <c r="F319" s="106">
        <f>IF(ISERROR(VLOOKUP($C319,'Miljövärden urval för publ'!$B$2:$H$490,MATCH(F$4,'Miljövärden urval för publ'!$B$2:$H$2,0),FALSE)),"",VLOOKUP($C319,'Miljövärden urval för publ'!$B$2:$H$490,MATCH(F$4,'Miljövärden urval för publ'!$B$2:$H$2,0),FALSE))</f>
        <v>4.3293100000000004</v>
      </c>
      <c r="G319" s="106">
        <f>IF(ISERROR(VLOOKUP($C319,'Miljövärden urval för publ'!$B$2:$H$490,MATCH(G$4,'Miljövärden urval för publ'!$B$2:$H$2,0),FALSE)),"",VLOOKUP($C319,'Miljövärden urval för publ'!$B$2:$H$490,MATCH(G$4,'Miljövärden urval för publ'!$B$2:$H$2,0),FALSE))</f>
        <v>0.10483000000000001</v>
      </c>
    </row>
    <row r="320" spans="1:7" x14ac:dyDescent="0.25">
      <c r="A320" s="106">
        <v>317</v>
      </c>
      <c r="B320" s="106" t="str">
        <f>IF(ISERROR(INDEX('Miljövärden urval för publ'!$A$2:$AD$475,MATCH($A320,'Miljövärden urval för publ'!$U$2:$U$476,0),1)),"",INDEX('Miljövärden urval för publ'!$A$2:$AD$475,MATCH($A320,'Miljövärden urval för publ'!$U$2:$U$476,0),1))</f>
        <v>Värmevärden AB</v>
      </c>
      <c r="C320" s="106" t="str">
        <f>IF(ISERROR(INDEX('Miljövärden urval för publ'!$A$2:$AD$475,MATCH($A320,'Miljövärden urval för publ'!$U$2:$U$476,0),2)),"",INDEX('Miljövärden urval för publ'!$A$2:$AD$475,MATCH($A320,'Miljövärden urval för publ'!$U$2:$U$476,0),2))</f>
        <v>Kopparberg</v>
      </c>
      <c r="D320" s="106">
        <f>IF(ISERROR(VLOOKUP($C320,'Miljövärden urval för publ'!$B$2:$H$490,MATCH(D$4,'Miljövärden urval för publ'!$B$2:$H$2,0),FALSE)),"",VLOOKUP($C320,'Miljövärden urval för publ'!$B$2:$H$490,MATCH(D$4,'Miljövärden urval för publ'!$B$2:$H$2,0),FALSE))</f>
        <v>0.11740299999999999</v>
      </c>
      <c r="E320" s="106">
        <f>IF(ISERROR(VLOOKUP($C320,'Miljövärden urval för publ'!$B$2:$H$490,MATCH(E$4,'Miljövärden urval för publ'!$B$2:$H$2,0),FALSE)),"",VLOOKUP($C320,'Miljövärden urval för publ'!$B$2:$H$490,MATCH(E$4,'Miljövärden urval för publ'!$B$2:$H$2,0),FALSE))</f>
        <v>16.160699999999999</v>
      </c>
      <c r="F320" s="106">
        <f>IF(ISERROR(VLOOKUP($C320,'Miljövärden urval för publ'!$B$2:$H$490,MATCH(F$4,'Miljövärden urval för publ'!$B$2:$H$2,0),FALSE)),"",VLOOKUP($C320,'Miljövärden urval för publ'!$B$2:$H$490,MATCH(F$4,'Miljövärden urval för publ'!$B$2:$H$2,0),FALSE))</f>
        <v>9.5120299999999993</v>
      </c>
      <c r="G320" s="106">
        <f>IF(ISERROR(VLOOKUP($C320,'Miljövärden urval för publ'!$B$2:$H$490,MATCH(G$4,'Miljövärden urval för publ'!$B$2:$H$2,0),FALSE)),"",VLOOKUP($C320,'Miljövärden urval för publ'!$B$2:$H$490,MATCH(G$4,'Miljövärden urval för publ'!$B$2:$H$2,0),FALSE))</f>
        <v>1.1583899999999999E-2</v>
      </c>
    </row>
    <row r="321" spans="1:7" x14ac:dyDescent="0.25">
      <c r="A321" s="106">
        <v>318</v>
      </c>
      <c r="B321" s="106" t="str">
        <f>IF(ISERROR(INDEX('Miljövärden urval för publ'!$A$2:$AD$475,MATCH($A321,'Miljövärden urval för publ'!$U$2:$U$476,0),1)),"",INDEX('Miljövärden urval för publ'!$A$2:$AD$475,MATCH($A321,'Miljövärden urval för publ'!$U$2:$U$476,0),1))</f>
        <v>Värmevärden AB</v>
      </c>
      <c r="C321" s="106" t="str">
        <f>IF(ISERROR(INDEX('Miljövärden urval för publ'!$A$2:$AD$475,MATCH($A321,'Miljövärden urval för publ'!$U$2:$U$476,0),2)),"",INDEX('Miljövärden urval för publ'!$A$2:$AD$475,MATCH($A321,'Miljövärden urval för publ'!$U$2:$U$476,0),2))</f>
        <v>Kristinehamn(Värmevärden)</v>
      </c>
      <c r="D321" s="106">
        <f>IF(ISERROR(VLOOKUP($C321,'Miljövärden urval för publ'!$B$2:$H$490,MATCH(D$4,'Miljövärden urval för publ'!$B$2:$H$2,0),FALSE)),"",VLOOKUP($C321,'Miljövärden urval för publ'!$B$2:$H$490,MATCH(D$4,'Miljövärden urval för publ'!$B$2:$H$2,0),FALSE))</f>
        <v>9.4267799999999999E-2</v>
      </c>
      <c r="E321" s="106">
        <f>IF(ISERROR(VLOOKUP($C321,'Miljövärden urval för publ'!$B$2:$H$490,MATCH(E$4,'Miljövärden urval för publ'!$B$2:$H$2,0),FALSE)),"",VLOOKUP($C321,'Miljövärden urval för publ'!$B$2:$H$490,MATCH(E$4,'Miljövärden urval för publ'!$B$2:$H$2,0),FALSE))</f>
        <v>9.8059899999999995</v>
      </c>
      <c r="F321" s="106">
        <f>IF(ISERROR(VLOOKUP($C321,'Miljövärden urval för publ'!$B$2:$H$490,MATCH(F$4,'Miljövärden urval för publ'!$B$2:$H$2,0),FALSE)),"",VLOOKUP($C321,'Miljövärden urval för publ'!$B$2:$H$490,MATCH(F$4,'Miljövärden urval för publ'!$B$2:$H$2,0),FALSE))</f>
        <v>6.2793400000000004</v>
      </c>
      <c r="G321" s="106">
        <f>IF(ISERROR(VLOOKUP($C321,'Miljövärden urval för publ'!$B$2:$H$490,MATCH(G$4,'Miljövärden urval för publ'!$B$2:$H$2,0),FALSE)),"",VLOOKUP($C321,'Miljövärden urval för publ'!$B$2:$H$490,MATCH(G$4,'Miljövärden urval för publ'!$B$2:$H$2,0),FALSE))</f>
        <v>6.0352599999999998E-3</v>
      </c>
    </row>
    <row r="322" spans="1:7" x14ac:dyDescent="0.25">
      <c r="A322" s="106">
        <v>319</v>
      </c>
      <c r="B322" s="106" t="str">
        <f>IF(ISERROR(INDEX('Miljövärden urval för publ'!$A$2:$AD$475,MATCH($A322,'Miljövärden urval för publ'!$U$2:$U$476,0),1)),"",INDEX('Miljövärden urval för publ'!$A$2:$AD$475,MATCH($A322,'Miljövärden urval för publ'!$U$2:$U$476,0),1))</f>
        <v>Värmevärden AB</v>
      </c>
      <c r="C322" s="106" t="str">
        <f>IF(ISERROR(INDEX('Miljövärden urval för publ'!$A$2:$AD$475,MATCH($A322,'Miljövärden urval för publ'!$U$2:$U$476,0),2)),"",INDEX('Miljövärden urval för publ'!$A$2:$AD$475,MATCH($A322,'Miljövärden urval för publ'!$U$2:$U$476,0),2))</f>
        <v>Nynäshamn</v>
      </c>
      <c r="D322" s="106">
        <f>IF(ISERROR(VLOOKUP($C322,'Miljövärden urval för publ'!$B$2:$H$490,MATCH(D$4,'Miljövärden urval för publ'!$B$2:$H$2,0),FALSE)),"",VLOOKUP($C322,'Miljövärden urval för publ'!$B$2:$H$490,MATCH(D$4,'Miljövärden urval för publ'!$B$2:$H$2,0),FALSE))</f>
        <v>6.4593399999999995E-2</v>
      </c>
      <c r="E322" s="106">
        <f>IF(ISERROR(VLOOKUP($C322,'Miljövärden urval för publ'!$B$2:$H$490,MATCH(E$4,'Miljövärden urval för publ'!$B$2:$H$2,0),FALSE)),"",VLOOKUP($C322,'Miljövärden urval för publ'!$B$2:$H$490,MATCH(E$4,'Miljövärden urval för publ'!$B$2:$H$2,0),FALSE))</f>
        <v>5.0427600000000004</v>
      </c>
      <c r="F322" s="106">
        <f>IF(ISERROR(VLOOKUP($C322,'Miljövärden urval för publ'!$B$2:$H$490,MATCH(F$4,'Miljövärden urval för publ'!$B$2:$H$2,0),FALSE)),"",VLOOKUP($C322,'Miljövärden urval för publ'!$B$2:$H$490,MATCH(F$4,'Miljövärden urval för publ'!$B$2:$H$2,0),FALSE))</f>
        <v>0.88766</v>
      </c>
      <c r="G322" s="106">
        <f>IF(ISERROR(VLOOKUP($C322,'Miljövärden urval för publ'!$B$2:$H$490,MATCH(G$4,'Miljövärden urval för publ'!$B$2:$H$2,0),FALSE)),"",VLOOKUP($C322,'Miljövärden urval för publ'!$B$2:$H$490,MATCH(G$4,'Miljövärden urval för publ'!$B$2:$H$2,0),FALSE))</f>
        <v>9.3476800000000006E-3</v>
      </c>
    </row>
    <row r="323" spans="1:7" x14ac:dyDescent="0.25">
      <c r="A323" s="106">
        <v>320</v>
      </c>
      <c r="B323" s="106" t="str">
        <f>IF(ISERROR(INDEX('Miljövärden urval för publ'!$A$2:$AD$475,MATCH($A323,'Miljövärden urval för publ'!$U$2:$U$476,0),1)),"",INDEX('Miljövärden urval för publ'!$A$2:$AD$475,MATCH($A323,'Miljövärden urval för publ'!$U$2:$U$476,0),1))</f>
        <v>Värmevärden AB</v>
      </c>
      <c r="C323" s="106" t="str">
        <f>IF(ISERROR(INDEX('Miljövärden urval för publ'!$A$2:$AD$475,MATCH($A323,'Miljövärden urval för publ'!$U$2:$U$476,0),2)),"",INDEX('Miljövärden urval för publ'!$A$2:$AD$475,MATCH($A323,'Miljövärden urval för publ'!$U$2:$U$476,0),2))</f>
        <v>Näsviken</v>
      </c>
      <c r="D323" s="106">
        <f>IF(ISERROR(VLOOKUP($C323,'Miljövärden urval för publ'!$B$2:$H$490,MATCH(D$4,'Miljövärden urval för publ'!$B$2:$H$2,0),FALSE)),"",VLOOKUP($C323,'Miljövärden urval för publ'!$B$2:$H$490,MATCH(D$4,'Miljövärden urval för publ'!$B$2:$H$2,0),FALSE))</f>
        <v>0.23610300000000001</v>
      </c>
      <c r="E323" s="106">
        <f>IF(ISERROR(VLOOKUP($C323,'Miljövärden urval för publ'!$B$2:$H$490,MATCH(E$4,'Miljövärden urval för publ'!$B$2:$H$2,0),FALSE)),"",VLOOKUP($C323,'Miljövärden urval för publ'!$B$2:$H$490,MATCH(E$4,'Miljövärden urval för publ'!$B$2:$H$2,0),FALSE))</f>
        <v>18.497299999999999</v>
      </c>
      <c r="F323" s="106">
        <f>IF(ISERROR(VLOOKUP($C323,'Miljövärden urval för publ'!$B$2:$H$490,MATCH(F$4,'Miljövärden urval för publ'!$B$2:$H$2,0),FALSE)),"",VLOOKUP($C323,'Miljövärden urval för publ'!$B$2:$H$490,MATCH(F$4,'Miljövärden urval för publ'!$B$2:$H$2,0),FALSE))</f>
        <v>18.497299999999999</v>
      </c>
      <c r="G323" s="106">
        <f>IF(ISERROR(VLOOKUP($C323,'Miljövärden urval för publ'!$B$2:$H$490,MATCH(G$4,'Miljövärden urval för publ'!$B$2:$H$2,0),FALSE)),"",VLOOKUP($C323,'Miljövärden urval för publ'!$B$2:$H$490,MATCH(G$4,'Miljövärden urval för publ'!$B$2:$H$2,0),FALSE))</f>
        <v>2.7717599999999998E-2</v>
      </c>
    </row>
    <row r="324" spans="1:7" x14ac:dyDescent="0.25">
      <c r="A324" s="106">
        <v>321</v>
      </c>
      <c r="B324" s="106" t="str">
        <f>IF(ISERROR(INDEX('Miljövärden urval för publ'!$A$2:$AD$475,MATCH($A324,'Miljövärden urval för publ'!$U$2:$U$476,0),1)),"",INDEX('Miljövärden urval för publ'!$A$2:$AD$475,MATCH($A324,'Miljövärden urval för publ'!$U$2:$U$476,0),1))</f>
        <v>Värmevärden AB</v>
      </c>
      <c r="C324" s="106" t="str">
        <f>IF(ISERROR(INDEX('Miljövärden urval för publ'!$A$2:$AD$475,MATCH($A324,'Miljövärden urval för publ'!$U$2:$U$476,0),2)),"",INDEX('Miljövärden urval för publ'!$A$2:$AD$475,MATCH($A324,'Miljövärden urval för publ'!$U$2:$U$476,0),2))</f>
        <v>Stöllet</v>
      </c>
      <c r="D324" s="106">
        <f>IF(ISERROR(VLOOKUP($C324,'Miljövärden urval för publ'!$B$2:$H$490,MATCH(D$4,'Miljövärden urval för publ'!$B$2:$H$2,0),FALSE)),"",VLOOKUP($C324,'Miljövärden urval för publ'!$B$2:$H$490,MATCH(D$4,'Miljövärden urval för publ'!$B$2:$H$2,0),FALSE))</f>
        <v>0.21867500000000001</v>
      </c>
      <c r="E324" s="106">
        <f>IF(ISERROR(VLOOKUP($C324,'Miljövärden urval för publ'!$B$2:$H$490,MATCH(E$4,'Miljövärden urval för publ'!$B$2:$H$2,0),FALSE)),"",VLOOKUP($C324,'Miljövärden urval för publ'!$B$2:$H$490,MATCH(E$4,'Miljövärden urval för publ'!$B$2:$H$2,0),FALSE))</f>
        <v>9.5430200000000003</v>
      </c>
      <c r="F324" s="106">
        <f>IF(ISERROR(VLOOKUP($C324,'Miljövärden urval för publ'!$B$2:$H$490,MATCH(F$4,'Miljövärden urval för publ'!$B$2:$H$2,0),FALSE)),"",VLOOKUP($C324,'Miljövärden urval för publ'!$B$2:$H$490,MATCH(F$4,'Miljövärden urval för publ'!$B$2:$H$2,0),FALSE))</f>
        <v>18.147400000000001</v>
      </c>
      <c r="G324" s="106">
        <f>IF(ISERROR(VLOOKUP($C324,'Miljövärden urval för publ'!$B$2:$H$490,MATCH(G$4,'Miljövärden urval för publ'!$B$2:$H$2,0),FALSE)),"",VLOOKUP($C324,'Miljövärden urval för publ'!$B$2:$H$490,MATCH(G$4,'Miljövärden urval för publ'!$B$2:$H$2,0),FALSE))</f>
        <v>3.8724499999999999E-3</v>
      </c>
    </row>
    <row r="325" spans="1:7" x14ac:dyDescent="0.25">
      <c r="A325" s="106">
        <v>322</v>
      </c>
      <c r="B325" s="106" t="str">
        <f>IF(ISERROR(INDEX('Miljövärden urval för publ'!$A$2:$AD$475,MATCH($A325,'Miljövärden urval för publ'!$U$2:$U$476,0),1)),"",INDEX('Miljövärden urval för publ'!$A$2:$AD$475,MATCH($A325,'Miljövärden urval för publ'!$U$2:$U$476,0),1))</f>
        <v>Värmevärden AB</v>
      </c>
      <c r="C325" s="106" t="str">
        <f>IF(ISERROR(INDEX('Miljövärden urval för publ'!$A$2:$AD$475,MATCH($A325,'Miljövärden urval för publ'!$U$2:$U$476,0),2)),"",INDEX('Miljövärden urval för publ'!$A$2:$AD$475,MATCH($A325,'Miljövärden urval för publ'!$U$2:$U$476,0),2))</f>
        <v>Säffle</v>
      </c>
      <c r="D325" s="106">
        <f>IF(ISERROR(VLOOKUP($C325,'Miljövärden urval för publ'!$B$2:$H$490,MATCH(D$4,'Miljövärden urval för publ'!$B$2:$H$2,0),FALSE)),"",VLOOKUP($C325,'Miljövärden urval för publ'!$B$2:$H$490,MATCH(D$4,'Miljövärden urval för publ'!$B$2:$H$2,0),FALSE))</f>
        <v>0.15470999999999999</v>
      </c>
      <c r="E325" s="106">
        <f>IF(ISERROR(VLOOKUP($C325,'Miljövärden urval för publ'!$B$2:$H$490,MATCH(E$4,'Miljövärden urval för publ'!$B$2:$H$2,0),FALSE)),"",VLOOKUP($C325,'Miljövärden urval för publ'!$B$2:$H$490,MATCH(E$4,'Miljövärden urval för publ'!$B$2:$H$2,0),FALSE))</f>
        <v>12.121700000000001</v>
      </c>
      <c r="F325" s="106">
        <f>IF(ISERROR(VLOOKUP($C325,'Miljövärden urval för publ'!$B$2:$H$490,MATCH(F$4,'Miljövärden urval för publ'!$B$2:$H$2,0),FALSE)),"",VLOOKUP($C325,'Miljövärden urval för publ'!$B$2:$H$490,MATCH(F$4,'Miljövärden urval för publ'!$B$2:$H$2,0),FALSE))</f>
        <v>7.73902</v>
      </c>
      <c r="G325" s="106">
        <f>IF(ISERROR(VLOOKUP($C325,'Miljövärden urval för publ'!$B$2:$H$490,MATCH(G$4,'Miljövärden urval för publ'!$B$2:$H$2,0),FALSE)),"",VLOOKUP($C325,'Miljövärden urval för publ'!$B$2:$H$490,MATCH(G$4,'Miljövärden urval för publ'!$B$2:$H$2,0),FALSE))</f>
        <v>2.6911500000000001E-2</v>
      </c>
    </row>
    <row r="326" spans="1:7" x14ac:dyDescent="0.25">
      <c r="A326" s="106">
        <v>323</v>
      </c>
      <c r="B326" s="106" t="str">
        <f>IF(ISERROR(INDEX('Miljövärden urval för publ'!$A$2:$AD$475,MATCH($A326,'Miljövärden urval för publ'!$U$2:$U$476,0),1)),"",INDEX('Miljövärden urval för publ'!$A$2:$AD$475,MATCH($A326,'Miljövärden urval för publ'!$U$2:$U$476,0),1))</f>
        <v>Värmevärden AB</v>
      </c>
      <c r="C326" s="106" t="str">
        <f>IF(ISERROR(INDEX('Miljövärden urval för publ'!$A$2:$AD$475,MATCH($A326,'Miljövärden urval för publ'!$U$2:$U$476,0),2)),"",INDEX('Miljövärden urval för publ'!$A$2:$AD$475,MATCH($A326,'Miljövärden urval för publ'!$U$2:$U$476,0),2))</f>
        <v>Sörforsa</v>
      </c>
      <c r="D326" s="106">
        <f>IF(ISERROR(VLOOKUP($C326,'Miljövärden urval för publ'!$B$2:$H$490,MATCH(D$4,'Miljövärden urval för publ'!$B$2:$H$2,0),FALSE)),"",VLOOKUP($C326,'Miljövärden urval för publ'!$B$2:$H$490,MATCH(D$4,'Miljövärden urval för publ'!$B$2:$H$2,0),FALSE))</f>
        <v>0.116299</v>
      </c>
      <c r="E326" s="106">
        <f>IF(ISERROR(VLOOKUP($C326,'Miljövärden urval för publ'!$B$2:$H$490,MATCH(E$4,'Miljövärden urval för publ'!$B$2:$H$2,0),FALSE)),"",VLOOKUP($C326,'Miljövärden urval för publ'!$B$2:$H$490,MATCH(E$4,'Miljövärden urval för publ'!$B$2:$H$2,0),FALSE))</f>
        <v>23.4834</v>
      </c>
      <c r="F326" s="106">
        <f>IF(ISERROR(VLOOKUP($C326,'Miljövärden urval för publ'!$B$2:$H$490,MATCH(F$4,'Miljövärden urval för publ'!$B$2:$H$2,0),FALSE)),"",VLOOKUP($C326,'Miljövärden urval för publ'!$B$2:$H$490,MATCH(F$4,'Miljövärden urval för publ'!$B$2:$H$2,0),FALSE))</f>
        <v>9.2012599999999996</v>
      </c>
      <c r="G326" s="106">
        <f>IF(ISERROR(VLOOKUP($C326,'Miljövärden urval för publ'!$B$2:$H$490,MATCH(G$4,'Miljövärden urval för publ'!$B$2:$H$2,0),FALSE)),"",VLOOKUP($C326,'Miljövärden urval för publ'!$B$2:$H$490,MATCH(G$4,'Miljövärden urval för publ'!$B$2:$H$2,0),FALSE))</f>
        <v>3.8432899999999999E-2</v>
      </c>
    </row>
    <row r="327" spans="1:7" x14ac:dyDescent="0.25">
      <c r="A327" s="106">
        <v>324</v>
      </c>
      <c r="B327" s="106" t="str">
        <f>IF(ISERROR(INDEX('Miljövärden urval för publ'!$A$2:$AD$475,MATCH($A327,'Miljövärden urval för publ'!$U$2:$U$476,0),1)),"",INDEX('Miljövärden urval för publ'!$A$2:$AD$475,MATCH($A327,'Miljövärden urval för publ'!$U$2:$U$476,0),1))</f>
        <v>Värmevärden AB</v>
      </c>
      <c r="C327" s="106" t="str">
        <f>IF(ISERROR(INDEX('Miljövärden urval för publ'!$A$2:$AD$475,MATCH($A327,'Miljövärden urval för publ'!$U$2:$U$476,0),2)),"",INDEX('Miljövärden urval för publ'!$A$2:$AD$475,MATCH($A327,'Miljövärden urval för publ'!$U$2:$U$476,0),2))</f>
        <v>Torsby</v>
      </c>
      <c r="D327" s="106">
        <f>IF(ISERROR(VLOOKUP($C327,'Miljövärden urval för publ'!$B$2:$H$490,MATCH(D$4,'Miljövärden urval för publ'!$B$2:$H$2,0),FALSE)),"",VLOOKUP($C327,'Miljövärden urval för publ'!$B$2:$H$490,MATCH(D$4,'Miljövärden urval för publ'!$B$2:$H$2,0),FALSE))</f>
        <v>0.105264</v>
      </c>
      <c r="E327" s="106">
        <f>IF(ISERROR(VLOOKUP($C327,'Miljövärden urval för publ'!$B$2:$H$490,MATCH(E$4,'Miljövärden urval för publ'!$B$2:$H$2,0),FALSE)),"",VLOOKUP($C327,'Miljövärden urval för publ'!$B$2:$H$490,MATCH(E$4,'Miljövärden urval för publ'!$B$2:$H$2,0),FALSE))</f>
        <v>12.6455</v>
      </c>
      <c r="F327" s="106">
        <f>IF(ISERROR(VLOOKUP($C327,'Miljövärden urval för publ'!$B$2:$H$490,MATCH(F$4,'Miljövärden urval för publ'!$B$2:$H$2,0),FALSE)),"",VLOOKUP($C327,'Miljövärden urval för publ'!$B$2:$H$490,MATCH(F$4,'Miljövärden urval för publ'!$B$2:$H$2,0),FALSE))</f>
        <v>7.1300600000000003</v>
      </c>
      <c r="G327" s="106">
        <f>IF(ISERROR(VLOOKUP($C327,'Miljövärden urval för publ'!$B$2:$H$490,MATCH(G$4,'Miljövärden urval för publ'!$B$2:$H$2,0),FALSE)),"",VLOOKUP($C327,'Miljövärden urval för publ'!$B$2:$H$490,MATCH(G$4,'Miljövärden urval för publ'!$B$2:$H$2,0),FALSE))</f>
        <v>1.1480499999999999E-2</v>
      </c>
    </row>
    <row r="328" spans="1:7" x14ac:dyDescent="0.25">
      <c r="A328" s="106">
        <v>325</v>
      </c>
      <c r="B328" s="106" t="str">
        <f>IF(ISERROR(INDEX('Miljövärden urval för publ'!$A$2:$AD$475,MATCH($A328,'Miljövärden urval för publ'!$U$2:$U$476,0),1)),"",INDEX('Miljövärden urval för publ'!$A$2:$AD$475,MATCH($A328,'Miljövärden urval för publ'!$U$2:$U$476,0),1))</f>
        <v>Värnamo Energi AB</v>
      </c>
      <c r="C328" s="106" t="str">
        <f>IF(ISERROR(INDEX('Miljövärden urval för publ'!$A$2:$AD$475,MATCH($A328,'Miljövärden urval för publ'!$U$2:$U$476,0),2)),"",INDEX('Miljövärden urval för publ'!$A$2:$AD$475,MATCH($A328,'Miljövärden urval för publ'!$U$2:$U$476,0),2))</f>
        <v>Rydaholm</v>
      </c>
      <c r="D328" s="106">
        <f>IF(ISERROR(VLOOKUP($C328,'Miljövärden urval för publ'!$B$2:$H$490,MATCH(D$4,'Miljövärden urval för publ'!$B$2:$H$2,0),FALSE)),"",VLOOKUP($C328,'Miljövärden urval för publ'!$B$2:$H$490,MATCH(D$4,'Miljövärden urval för publ'!$B$2:$H$2,0),FALSE))</f>
        <v>0.114662</v>
      </c>
      <c r="E328" s="106">
        <f>IF(ISERROR(VLOOKUP($C328,'Miljövärden urval för publ'!$B$2:$H$490,MATCH(E$4,'Miljövärden urval för publ'!$B$2:$H$2,0),FALSE)),"",VLOOKUP($C328,'Miljövärden urval för publ'!$B$2:$H$490,MATCH(E$4,'Miljövärden urval för publ'!$B$2:$H$2,0),FALSE))</f>
        <v>27.602</v>
      </c>
      <c r="F328" s="106">
        <f>IF(ISERROR(VLOOKUP($C328,'Miljövärden urval för publ'!$B$2:$H$490,MATCH(F$4,'Miljövärden urval för publ'!$B$2:$H$2,0),FALSE)),"",VLOOKUP($C328,'Miljövärden urval för publ'!$B$2:$H$490,MATCH(F$4,'Miljövärden urval för publ'!$B$2:$H$2,0),FALSE))</f>
        <v>10.1174</v>
      </c>
      <c r="G328" s="106">
        <f>IF(ISERROR(VLOOKUP($C328,'Miljövärden urval för publ'!$B$2:$H$490,MATCH(G$4,'Miljövärden urval för publ'!$B$2:$H$2,0),FALSE)),"",VLOOKUP($C328,'Miljövärden urval för publ'!$B$2:$H$490,MATCH(G$4,'Miljövärden urval för publ'!$B$2:$H$2,0),FALSE))</f>
        <v>1.10586E-2</v>
      </c>
    </row>
    <row r="329" spans="1:7" x14ac:dyDescent="0.25">
      <c r="A329" s="106">
        <v>326</v>
      </c>
      <c r="B329" s="106" t="str">
        <f>IF(ISERROR(INDEX('Miljövärden urval för publ'!$A$2:$AD$475,MATCH($A329,'Miljövärden urval för publ'!$U$2:$U$476,0),1)),"",INDEX('Miljövärden urval för publ'!$A$2:$AD$475,MATCH($A329,'Miljövärden urval för publ'!$U$2:$U$476,0),1))</f>
        <v>Värnamo Energi AB</v>
      </c>
      <c r="C329" s="106" t="str">
        <f>IF(ISERROR(INDEX('Miljövärden urval för publ'!$A$2:$AD$475,MATCH($A329,'Miljövärden urval för publ'!$U$2:$U$476,0),2)),"",INDEX('Miljövärden urval för publ'!$A$2:$AD$475,MATCH($A329,'Miljövärden urval för publ'!$U$2:$U$476,0),2))</f>
        <v>Värnamo</v>
      </c>
      <c r="D329" s="106">
        <f>IF(ISERROR(VLOOKUP($C329,'Miljövärden urval för publ'!$B$2:$H$490,MATCH(D$4,'Miljövärden urval för publ'!$B$2:$H$2,0),FALSE)),"",VLOOKUP($C329,'Miljövärden urval för publ'!$B$2:$H$490,MATCH(D$4,'Miljövärden urval för publ'!$B$2:$H$2,0),FALSE))</f>
        <v>0.10736</v>
      </c>
      <c r="E329" s="106">
        <f>IF(ISERROR(VLOOKUP($C329,'Miljövärden urval för publ'!$B$2:$H$490,MATCH(E$4,'Miljövärden urval för publ'!$B$2:$H$2,0),FALSE)),"",VLOOKUP($C329,'Miljövärden urval för publ'!$B$2:$H$490,MATCH(E$4,'Miljövärden urval för publ'!$B$2:$H$2,0),FALSE))</f>
        <v>15.049799999999999</v>
      </c>
      <c r="F329" s="106">
        <f>IF(ISERROR(VLOOKUP($C329,'Miljövärden urval för publ'!$B$2:$H$490,MATCH(F$4,'Miljövärden urval för publ'!$B$2:$H$2,0),FALSE)),"",VLOOKUP($C329,'Miljövärden urval för publ'!$B$2:$H$490,MATCH(F$4,'Miljövärden urval för publ'!$B$2:$H$2,0),FALSE))</f>
        <v>7.0602999999999998</v>
      </c>
      <c r="G329" s="106">
        <f>IF(ISERROR(VLOOKUP($C329,'Miljövärden urval för publ'!$B$2:$H$490,MATCH(G$4,'Miljövärden urval för publ'!$B$2:$H$2,0),FALSE)),"",VLOOKUP($C329,'Miljövärden urval för publ'!$B$2:$H$490,MATCH(G$4,'Miljövärden urval för publ'!$B$2:$H$2,0),FALSE))</f>
        <v>1.88048E-2</v>
      </c>
    </row>
    <row r="330" spans="1:7" x14ac:dyDescent="0.25">
      <c r="A330" s="106">
        <v>327</v>
      </c>
      <c r="B330" s="106" t="str">
        <f>IF(ISERROR(INDEX('Miljövärden urval för publ'!$A$2:$AD$475,MATCH($A330,'Miljövärden urval för publ'!$U$2:$U$476,0),1)),"",INDEX('Miljövärden urval för publ'!$A$2:$AD$475,MATCH($A330,'Miljövärden urval för publ'!$U$2:$U$476,0),1))</f>
        <v>Västerbergslagens Energi AB</v>
      </c>
      <c r="C330" s="106" t="str">
        <f>IF(ISERROR(INDEX('Miljövärden urval för publ'!$A$2:$AD$475,MATCH($A330,'Miljövärden urval för publ'!$U$2:$U$476,0),2)),"",INDEX('Miljövärden urval för publ'!$A$2:$AD$475,MATCH($A330,'Miljövärden urval för publ'!$U$2:$U$476,0),2))</f>
        <v>Fagersta</v>
      </c>
      <c r="D330" s="106">
        <f>IF(ISERROR(VLOOKUP($C330,'Miljövärden urval för publ'!$B$2:$H$490,MATCH(D$4,'Miljövärden urval för publ'!$B$2:$H$2,0),FALSE)),"",VLOOKUP($C330,'Miljövärden urval för publ'!$B$2:$H$490,MATCH(D$4,'Miljövärden urval för publ'!$B$2:$H$2,0),FALSE))</f>
        <v>0.134885</v>
      </c>
      <c r="E330" s="106">
        <f>IF(ISERROR(VLOOKUP($C330,'Miljövärden urval för publ'!$B$2:$H$490,MATCH(E$4,'Miljövärden urval för publ'!$B$2:$H$2,0),FALSE)),"",VLOOKUP($C330,'Miljövärden urval för publ'!$B$2:$H$490,MATCH(E$4,'Miljövärden urval för publ'!$B$2:$H$2,0),FALSE))</f>
        <v>33.936</v>
      </c>
      <c r="F330" s="106">
        <f>IF(ISERROR(VLOOKUP($C330,'Miljövärden urval för publ'!$B$2:$H$490,MATCH(F$4,'Miljövärden urval för publ'!$B$2:$H$2,0),FALSE)),"",VLOOKUP($C330,'Miljövärden urval för publ'!$B$2:$H$490,MATCH(F$4,'Miljövärden urval för publ'!$B$2:$H$2,0),FALSE))</f>
        <v>8.5816099999999995</v>
      </c>
      <c r="G330" s="106">
        <f>IF(ISERROR(VLOOKUP($C330,'Miljövärden urval för publ'!$B$2:$H$490,MATCH(G$4,'Miljövärden urval för publ'!$B$2:$H$2,0),FALSE)),"",VLOOKUP($C330,'Miljövärden urval för publ'!$B$2:$H$490,MATCH(G$4,'Miljövärden urval för publ'!$B$2:$H$2,0),FALSE))</f>
        <v>6.2711199999999998E-3</v>
      </c>
    </row>
    <row r="331" spans="1:7" x14ac:dyDescent="0.25">
      <c r="A331" s="106">
        <v>328</v>
      </c>
      <c r="B331" s="106" t="str">
        <f>IF(ISERROR(INDEX('Miljövärden urval för publ'!$A$2:$AD$475,MATCH($A331,'Miljövärden urval för publ'!$U$2:$U$476,0),1)),"",INDEX('Miljövärden urval för publ'!$A$2:$AD$475,MATCH($A331,'Miljövärden urval för publ'!$U$2:$U$476,0),1))</f>
        <v>Västerbergslagens Energi AB</v>
      </c>
      <c r="C331" s="106" t="str">
        <f>IF(ISERROR(INDEX('Miljövärden urval för publ'!$A$2:$AD$475,MATCH($A331,'Miljövärden urval för publ'!$U$2:$U$476,0),2)),"",INDEX('Miljövärden urval för publ'!$A$2:$AD$475,MATCH($A331,'Miljövärden urval för publ'!$U$2:$U$476,0),2))</f>
        <v>Grängesberg</v>
      </c>
      <c r="D331" s="106">
        <f>IF(ISERROR(VLOOKUP($C331,'Miljövärden urval för publ'!$B$2:$H$490,MATCH(D$4,'Miljövärden urval för publ'!$B$2:$H$2,0),FALSE)),"",VLOOKUP($C331,'Miljövärden urval för publ'!$B$2:$H$490,MATCH(D$4,'Miljövärden urval för publ'!$B$2:$H$2,0),FALSE))</f>
        <v>0.14855399999999999</v>
      </c>
      <c r="E331" s="106">
        <f>IF(ISERROR(VLOOKUP($C331,'Miljövärden urval för publ'!$B$2:$H$490,MATCH(E$4,'Miljövärden urval för publ'!$B$2:$H$2,0),FALSE)),"",VLOOKUP($C331,'Miljövärden urval för publ'!$B$2:$H$490,MATCH(E$4,'Miljövärden urval för publ'!$B$2:$H$2,0),FALSE))</f>
        <v>31.2318</v>
      </c>
      <c r="F331" s="106">
        <f>IF(ISERROR(VLOOKUP($C331,'Miljövärden urval för publ'!$B$2:$H$490,MATCH(F$4,'Miljövärden urval för publ'!$B$2:$H$2,0),FALSE)),"",VLOOKUP($C331,'Miljövärden urval för publ'!$B$2:$H$490,MATCH(F$4,'Miljövärden urval för publ'!$B$2:$H$2,0),FALSE))</f>
        <v>10.597099999999999</v>
      </c>
      <c r="G331" s="106">
        <f>IF(ISERROR(VLOOKUP($C331,'Miljövärden urval för publ'!$B$2:$H$490,MATCH(G$4,'Miljövärden urval för publ'!$B$2:$H$2,0),FALSE)),"",VLOOKUP($C331,'Miljövärden urval för publ'!$B$2:$H$490,MATCH(G$4,'Miljövärden urval för publ'!$B$2:$H$2,0),FALSE))</f>
        <v>5.0510399999999997E-2</v>
      </c>
    </row>
    <row r="332" spans="1:7" x14ac:dyDescent="0.25">
      <c r="A332" s="106">
        <v>329</v>
      </c>
      <c r="B332" s="106" t="str">
        <f>IF(ISERROR(INDEX('Miljövärden urval för publ'!$A$2:$AD$475,MATCH($A332,'Miljövärden urval för publ'!$U$2:$U$476,0),1)),"",INDEX('Miljövärden urval för publ'!$A$2:$AD$475,MATCH($A332,'Miljövärden urval för publ'!$U$2:$U$476,0),1))</f>
        <v>Västerbergslagens Energi AB</v>
      </c>
      <c r="C332" s="106" t="str">
        <f>IF(ISERROR(INDEX('Miljövärden urval för publ'!$A$2:$AD$475,MATCH($A332,'Miljövärden urval för publ'!$U$2:$U$476,0),2)),"",INDEX('Miljövärden urval för publ'!$A$2:$AD$475,MATCH($A332,'Miljövärden urval för publ'!$U$2:$U$476,0),2))</f>
        <v>Ludvika</v>
      </c>
      <c r="D332" s="106">
        <f>IF(ISERROR(VLOOKUP($C332,'Miljövärden urval för publ'!$B$2:$H$490,MATCH(D$4,'Miljövärden urval för publ'!$B$2:$H$2,0),FALSE)),"",VLOOKUP($C332,'Miljövärden urval för publ'!$B$2:$H$490,MATCH(D$4,'Miljövärden urval för publ'!$B$2:$H$2,0),FALSE))</f>
        <v>0.17167299999999999</v>
      </c>
      <c r="E332" s="106">
        <f>IF(ISERROR(VLOOKUP($C332,'Miljövärden urval för publ'!$B$2:$H$490,MATCH(E$4,'Miljövärden urval för publ'!$B$2:$H$2,0),FALSE)),"",VLOOKUP($C332,'Miljövärden urval för publ'!$B$2:$H$490,MATCH(E$4,'Miljövärden urval för publ'!$B$2:$H$2,0),FALSE))</f>
        <v>29.302</v>
      </c>
      <c r="F332" s="106">
        <f>IF(ISERROR(VLOOKUP($C332,'Miljövärden urval för publ'!$B$2:$H$490,MATCH(F$4,'Miljövärden urval för publ'!$B$2:$H$2,0),FALSE)),"",VLOOKUP($C332,'Miljövärden urval för publ'!$B$2:$H$490,MATCH(F$4,'Miljövärden urval för publ'!$B$2:$H$2,0),FALSE))</f>
        <v>5.4097200000000001</v>
      </c>
      <c r="G332" s="106">
        <f>IF(ISERROR(VLOOKUP($C332,'Miljövärden urval för publ'!$B$2:$H$490,MATCH(G$4,'Miljövärden urval för publ'!$B$2:$H$2,0),FALSE)),"",VLOOKUP($C332,'Miljövärden urval för publ'!$B$2:$H$490,MATCH(G$4,'Miljövärden urval för publ'!$B$2:$H$2,0),FALSE))</f>
        <v>5.1105600000000001E-2</v>
      </c>
    </row>
    <row r="333" spans="1:7" x14ac:dyDescent="0.25">
      <c r="A333" s="106">
        <v>330</v>
      </c>
      <c r="B333" s="106" t="str">
        <f>IF(ISERROR(INDEX('Miljövärden urval för publ'!$A$2:$AD$475,MATCH($A333,'Miljövärden urval för publ'!$U$2:$U$476,0),1)),"",INDEX('Miljövärden urval för publ'!$A$2:$AD$475,MATCH($A333,'Miljövärden urval för publ'!$U$2:$U$476,0),1))</f>
        <v>Västerbergslagens Energi AB</v>
      </c>
      <c r="C333" s="106" t="str">
        <f>IF(ISERROR(INDEX('Miljövärden urval för publ'!$A$2:$AD$475,MATCH($A333,'Miljövärden urval för publ'!$U$2:$U$476,0),2)),"",INDEX('Miljövärden urval för publ'!$A$2:$AD$475,MATCH($A333,'Miljövärden urval för publ'!$U$2:$U$476,0),2))</f>
        <v>Norberg</v>
      </c>
      <c r="D333" s="106">
        <f>IF(ISERROR(VLOOKUP($C333,'Miljövärden urval för publ'!$B$2:$H$490,MATCH(D$4,'Miljövärden urval för publ'!$B$2:$H$2,0),FALSE)),"",VLOOKUP($C333,'Miljövärden urval för publ'!$B$2:$H$490,MATCH(D$4,'Miljövärden urval för publ'!$B$2:$H$2,0),FALSE))</f>
        <v>9.7630300000000003E-2</v>
      </c>
      <c r="E333" s="106">
        <f>IF(ISERROR(VLOOKUP($C333,'Miljövärden urval för publ'!$B$2:$H$490,MATCH(E$4,'Miljövärden urval för publ'!$B$2:$H$2,0),FALSE)),"",VLOOKUP($C333,'Miljövärden urval för publ'!$B$2:$H$490,MATCH(E$4,'Miljövärden urval för publ'!$B$2:$H$2,0),FALSE))</f>
        <v>19.801600000000001</v>
      </c>
      <c r="F333" s="106">
        <f>IF(ISERROR(VLOOKUP($C333,'Miljövärden urval för publ'!$B$2:$H$490,MATCH(F$4,'Miljövärden urval för publ'!$B$2:$H$2,0),FALSE)),"",VLOOKUP($C333,'Miljövärden urval för publ'!$B$2:$H$490,MATCH(F$4,'Miljövärden urval för publ'!$B$2:$H$2,0),FALSE))</f>
        <v>1.14937</v>
      </c>
      <c r="G333" s="106">
        <f>IF(ISERROR(VLOOKUP($C333,'Miljövärden urval för publ'!$B$2:$H$490,MATCH(G$4,'Miljövärden urval för publ'!$B$2:$H$2,0),FALSE)),"",VLOOKUP($C333,'Miljövärden urval för publ'!$B$2:$H$490,MATCH(G$4,'Miljövärden urval för publ'!$B$2:$H$2,0),FALSE))</f>
        <v>2.9393499999999999E-2</v>
      </c>
    </row>
    <row r="334" spans="1:7" x14ac:dyDescent="0.25">
      <c r="A334" s="106">
        <v>331</v>
      </c>
      <c r="B334" s="106" t="str">
        <f>IF(ISERROR(INDEX('Miljövärden urval för publ'!$A$2:$AD$475,MATCH($A334,'Miljövärden urval för publ'!$U$2:$U$476,0),1)),"",INDEX('Miljövärden urval för publ'!$A$2:$AD$475,MATCH($A334,'Miljövärden urval för publ'!$U$2:$U$476,0),1))</f>
        <v>Västervik Miljö &amp; Energi AB</v>
      </c>
      <c r="C334" s="106" t="str">
        <f>IF(ISERROR(INDEX('Miljövärden urval för publ'!$A$2:$AD$475,MATCH($A334,'Miljövärden urval för publ'!$U$2:$U$476,0),2)),"",INDEX('Miljövärden urval för publ'!$A$2:$AD$475,MATCH($A334,'Miljövärden urval för publ'!$U$2:$U$476,0),2))</f>
        <v>Ankarsrum</v>
      </c>
      <c r="D334" s="106">
        <f>IF(ISERROR(VLOOKUP($C334,'Miljövärden urval för publ'!$B$2:$H$490,MATCH(D$4,'Miljövärden urval för publ'!$B$2:$H$2,0),FALSE)),"",VLOOKUP($C334,'Miljövärden urval för publ'!$B$2:$H$490,MATCH(D$4,'Miljövärden urval för publ'!$B$2:$H$2,0),FALSE))</f>
        <v>0.27165499999999998</v>
      </c>
      <c r="E334" s="106">
        <f>IF(ISERROR(VLOOKUP($C334,'Miljövärden urval för publ'!$B$2:$H$490,MATCH(E$4,'Miljövärden urval för publ'!$B$2:$H$2,0),FALSE)),"",VLOOKUP($C334,'Miljövärden urval för publ'!$B$2:$H$490,MATCH(E$4,'Miljövärden urval för publ'!$B$2:$H$2,0),FALSE))</f>
        <v>65.294799999999995</v>
      </c>
      <c r="F334" s="106">
        <f>IF(ISERROR(VLOOKUP($C334,'Miljövärden urval för publ'!$B$2:$H$490,MATCH(F$4,'Miljövärden urval för publ'!$B$2:$H$2,0),FALSE)),"",VLOOKUP($C334,'Miljövärden urval för publ'!$B$2:$H$490,MATCH(F$4,'Miljövärden urval för publ'!$B$2:$H$2,0),FALSE))</f>
        <v>13.4528</v>
      </c>
      <c r="G334" s="106">
        <f>IF(ISERROR(VLOOKUP($C334,'Miljövärden urval för publ'!$B$2:$H$490,MATCH(G$4,'Miljövärden urval för publ'!$B$2:$H$2,0),FALSE)),"",VLOOKUP($C334,'Miljövärden urval för publ'!$B$2:$H$490,MATCH(G$4,'Miljövärden urval för publ'!$B$2:$H$2,0),FALSE))</f>
        <v>8.4041099999999994E-2</v>
      </c>
    </row>
    <row r="335" spans="1:7" x14ac:dyDescent="0.25">
      <c r="A335" s="106">
        <v>332</v>
      </c>
      <c r="B335" s="106" t="str">
        <f>IF(ISERROR(INDEX('Miljövärden urval för publ'!$A$2:$AD$475,MATCH($A335,'Miljövärden urval för publ'!$U$2:$U$476,0),1)),"",INDEX('Miljövärden urval för publ'!$A$2:$AD$475,MATCH($A335,'Miljövärden urval för publ'!$U$2:$U$476,0),1))</f>
        <v>Västervik Miljö &amp; Energi AB</v>
      </c>
      <c r="C335" s="106" t="str">
        <f>IF(ISERROR(INDEX('Miljövärden urval för publ'!$A$2:$AD$475,MATCH($A335,'Miljövärden urval för publ'!$U$2:$U$476,0),2)),"",INDEX('Miljövärden urval för publ'!$A$2:$AD$475,MATCH($A335,'Miljövärden urval för publ'!$U$2:$U$476,0),2))</f>
        <v>Gamleby</v>
      </c>
      <c r="D335" s="106">
        <f>IF(ISERROR(VLOOKUP($C335,'Miljövärden urval för publ'!$B$2:$H$490,MATCH(D$4,'Miljövärden urval för publ'!$B$2:$H$2,0),FALSE)),"",VLOOKUP($C335,'Miljövärden urval för publ'!$B$2:$H$490,MATCH(D$4,'Miljövärden urval för publ'!$B$2:$H$2,0),FALSE))</f>
        <v>0.25641700000000001</v>
      </c>
      <c r="E335" s="106">
        <f>IF(ISERROR(VLOOKUP($C335,'Miljövärden urval för publ'!$B$2:$H$490,MATCH(E$4,'Miljövärden urval för publ'!$B$2:$H$2,0),FALSE)),"",VLOOKUP($C335,'Miljövärden urval för publ'!$B$2:$H$490,MATCH(E$4,'Miljövärden urval för publ'!$B$2:$H$2,0),FALSE))</f>
        <v>61.190800000000003</v>
      </c>
      <c r="F335" s="106">
        <f>IF(ISERROR(VLOOKUP($C335,'Miljövärden urval för publ'!$B$2:$H$490,MATCH(F$4,'Miljövärden urval för publ'!$B$2:$H$2,0),FALSE)),"",VLOOKUP($C335,'Miljövärden urval för publ'!$B$2:$H$490,MATCH(F$4,'Miljövärden urval för publ'!$B$2:$H$2,0),FALSE))</f>
        <v>12.2042</v>
      </c>
      <c r="G335" s="106">
        <f>IF(ISERROR(VLOOKUP($C335,'Miljövärden urval för publ'!$B$2:$H$490,MATCH(G$4,'Miljövärden urval för publ'!$B$2:$H$2,0),FALSE)),"",VLOOKUP($C335,'Miljövärden urval för publ'!$B$2:$H$490,MATCH(G$4,'Miljövärden urval för publ'!$B$2:$H$2,0),FALSE))</f>
        <v>8.3686800000000006E-2</v>
      </c>
    </row>
    <row r="336" spans="1:7" x14ac:dyDescent="0.25">
      <c r="A336" s="106">
        <v>333</v>
      </c>
      <c r="B336" s="106" t="str">
        <f>IF(ISERROR(INDEX('Miljövärden urval för publ'!$A$2:$AD$475,MATCH($A336,'Miljövärden urval för publ'!$U$2:$U$476,0),1)),"",INDEX('Miljövärden urval för publ'!$A$2:$AD$475,MATCH($A336,'Miljövärden urval för publ'!$U$2:$U$476,0),1))</f>
        <v>Västervik Miljö &amp; Energi AB</v>
      </c>
      <c r="C336" s="106" t="str">
        <f>IF(ISERROR(INDEX('Miljövärden urval för publ'!$A$2:$AD$475,MATCH($A336,'Miljövärden urval för publ'!$U$2:$U$476,0),2)),"",INDEX('Miljövärden urval för publ'!$A$2:$AD$475,MATCH($A336,'Miljövärden urval för publ'!$U$2:$U$476,0),2))</f>
        <v>Västervik</v>
      </c>
      <c r="D336" s="106">
        <f>IF(ISERROR(VLOOKUP($C336,'Miljövärden urval för publ'!$B$2:$H$490,MATCH(D$4,'Miljövärden urval för publ'!$B$2:$H$2,0),FALSE)),"",VLOOKUP($C336,'Miljövärden urval för publ'!$B$2:$H$490,MATCH(D$4,'Miljövärden urval för publ'!$B$2:$H$2,0),FALSE))</f>
        <v>0.20219899999999999</v>
      </c>
      <c r="E336" s="106">
        <f>IF(ISERROR(VLOOKUP($C336,'Miljövärden urval för publ'!$B$2:$H$490,MATCH(E$4,'Miljövärden urval för publ'!$B$2:$H$2,0),FALSE)),"",VLOOKUP($C336,'Miljövärden urval för publ'!$B$2:$H$490,MATCH(E$4,'Miljövärden urval för publ'!$B$2:$H$2,0),FALSE))</f>
        <v>130.81800000000001</v>
      </c>
      <c r="F336" s="106">
        <f>IF(ISERROR(VLOOKUP($C336,'Miljövärden urval för publ'!$B$2:$H$490,MATCH(F$4,'Miljövärden urval för publ'!$B$2:$H$2,0),FALSE)),"",VLOOKUP($C336,'Miljövärden urval för publ'!$B$2:$H$490,MATCH(F$4,'Miljövärden urval för publ'!$B$2:$H$2,0),FALSE))</f>
        <v>5.1185600000000004</v>
      </c>
      <c r="G336" s="106">
        <f>IF(ISERROR(VLOOKUP($C336,'Miljövärden urval för publ'!$B$2:$H$490,MATCH(G$4,'Miljövärden urval för publ'!$B$2:$H$2,0),FALSE)),"",VLOOKUP($C336,'Miljövärden urval för publ'!$B$2:$H$490,MATCH(G$4,'Miljövärden urval för publ'!$B$2:$H$2,0),FALSE))</f>
        <v>4.02654E-2</v>
      </c>
    </row>
    <row r="337" spans="1:7" x14ac:dyDescent="0.25">
      <c r="A337" s="106">
        <v>334</v>
      </c>
      <c r="B337" s="106" t="str">
        <f>IF(ISERROR(INDEX('Miljövärden urval för publ'!$A$2:$AD$475,MATCH($A337,'Miljövärden urval för publ'!$U$2:$U$476,0),1)),"",INDEX('Miljövärden urval för publ'!$A$2:$AD$475,MATCH($A337,'Miljövärden urval för publ'!$U$2:$U$476,0),1))</f>
        <v>Växjö Energi AB</v>
      </c>
      <c r="C337" s="106" t="str">
        <f>IF(ISERROR(INDEX('Miljövärden urval för publ'!$A$2:$AD$475,MATCH($A337,'Miljövärden urval för publ'!$U$2:$U$476,0),2)),"",INDEX('Miljövärden urval för publ'!$A$2:$AD$475,MATCH($A337,'Miljövärden urval för publ'!$U$2:$U$476,0),2))</f>
        <v>Braås</v>
      </c>
      <c r="D337" s="106">
        <f>IF(ISERROR(VLOOKUP($C337,'Miljövärden urval för publ'!$B$2:$H$490,MATCH(D$4,'Miljövärden urval för publ'!$B$2:$H$2,0),FALSE)),"",VLOOKUP($C337,'Miljövärden urval för publ'!$B$2:$H$490,MATCH(D$4,'Miljövärden urval för publ'!$B$2:$H$2,0),FALSE))</f>
        <v>9.1916600000000001E-2</v>
      </c>
      <c r="E337" s="106">
        <f>IF(ISERROR(VLOOKUP($C337,'Miljövärden urval för publ'!$B$2:$H$490,MATCH(E$4,'Miljövärden urval för publ'!$B$2:$H$2,0),FALSE)),"",VLOOKUP($C337,'Miljövärden urval för publ'!$B$2:$H$490,MATCH(E$4,'Miljövärden urval för publ'!$B$2:$H$2,0),FALSE))</f>
        <v>18.778300000000002</v>
      </c>
      <c r="F337" s="106">
        <f>IF(ISERROR(VLOOKUP($C337,'Miljövärden urval för publ'!$B$2:$H$490,MATCH(F$4,'Miljövärden urval för publ'!$B$2:$H$2,0),FALSE)),"",VLOOKUP($C337,'Miljövärden urval för publ'!$B$2:$H$490,MATCH(F$4,'Miljövärden urval för publ'!$B$2:$H$2,0),FALSE))</f>
        <v>9.3534799999999994</v>
      </c>
      <c r="G337" s="106">
        <f>IF(ISERROR(VLOOKUP($C337,'Miljövärden urval för publ'!$B$2:$H$490,MATCH(G$4,'Miljövärden urval för publ'!$B$2:$H$2,0),FALSE)),"",VLOOKUP($C337,'Miljövärden urval för publ'!$B$2:$H$490,MATCH(G$4,'Miljövärden urval för publ'!$B$2:$H$2,0),FALSE))</f>
        <v>7.6986900000000002E-3</v>
      </c>
    </row>
    <row r="338" spans="1:7" x14ac:dyDescent="0.25">
      <c r="A338" s="106">
        <v>335</v>
      </c>
      <c r="B338" s="106" t="str">
        <f>IF(ISERROR(INDEX('Miljövärden urval för publ'!$A$2:$AD$475,MATCH($A338,'Miljövärden urval för publ'!$U$2:$U$476,0),1)),"",INDEX('Miljövärden urval för publ'!$A$2:$AD$475,MATCH($A338,'Miljövärden urval för publ'!$U$2:$U$476,0),1))</f>
        <v>Växjö Energi AB</v>
      </c>
      <c r="C338" s="106" t="str">
        <f>IF(ISERROR(INDEX('Miljövärden urval för publ'!$A$2:$AD$475,MATCH($A338,'Miljövärden urval för publ'!$U$2:$U$476,0),2)),"",INDEX('Miljövärden urval för publ'!$A$2:$AD$475,MATCH($A338,'Miljövärden urval för publ'!$U$2:$U$476,0),2))</f>
        <v>Ingelstad</v>
      </c>
      <c r="D338" s="106">
        <f>IF(ISERROR(VLOOKUP($C338,'Miljövärden urval för publ'!$B$2:$H$490,MATCH(D$4,'Miljövärden urval för publ'!$B$2:$H$2,0),FALSE)),"",VLOOKUP($C338,'Miljövärden urval för publ'!$B$2:$H$490,MATCH(D$4,'Miljövärden urval för publ'!$B$2:$H$2,0),FALSE))</f>
        <v>0.112359</v>
      </c>
      <c r="E338" s="106">
        <f>IF(ISERROR(VLOOKUP($C338,'Miljövärden urval för publ'!$B$2:$H$490,MATCH(E$4,'Miljövärden urval för publ'!$B$2:$H$2,0),FALSE)),"",VLOOKUP($C338,'Miljövärden urval för publ'!$B$2:$H$490,MATCH(E$4,'Miljövärden urval för publ'!$B$2:$H$2,0),FALSE))</f>
        <v>20.710799999999999</v>
      </c>
      <c r="F338" s="106">
        <f>IF(ISERROR(VLOOKUP($C338,'Miljövärden urval för publ'!$B$2:$H$490,MATCH(F$4,'Miljövärden urval för publ'!$B$2:$H$2,0),FALSE)),"",VLOOKUP($C338,'Miljövärden urval för publ'!$B$2:$H$490,MATCH(F$4,'Miljövärden urval för publ'!$B$2:$H$2,0),FALSE))</f>
        <v>11.7041</v>
      </c>
      <c r="G338" s="106">
        <f>IF(ISERROR(VLOOKUP($C338,'Miljövärden urval för publ'!$B$2:$H$490,MATCH(G$4,'Miljövärden urval för publ'!$B$2:$H$2,0),FALSE)),"",VLOOKUP($C338,'Miljövärden urval för publ'!$B$2:$H$490,MATCH(G$4,'Miljövärden urval för publ'!$B$2:$H$2,0),FALSE))</f>
        <v>6.8246699999999997E-3</v>
      </c>
    </row>
    <row r="339" spans="1:7" x14ac:dyDescent="0.25">
      <c r="A339" s="106">
        <v>336</v>
      </c>
      <c r="B339" s="106" t="str">
        <f>IF(ISERROR(INDEX('Miljövärden urval för publ'!$A$2:$AD$475,MATCH($A339,'Miljövärden urval för publ'!$U$2:$U$476,0),1)),"",INDEX('Miljövärden urval för publ'!$A$2:$AD$475,MATCH($A339,'Miljövärden urval för publ'!$U$2:$U$476,0),1))</f>
        <v>Växjö Energi AB</v>
      </c>
      <c r="C339" s="106" t="str">
        <f>IF(ISERROR(INDEX('Miljövärden urval för publ'!$A$2:$AD$475,MATCH($A339,'Miljövärden urval för publ'!$U$2:$U$476,0),2)),"",INDEX('Miljövärden urval för publ'!$A$2:$AD$475,MATCH($A339,'Miljövärden urval för publ'!$U$2:$U$476,0),2))</f>
        <v>Rottne</v>
      </c>
      <c r="D339" s="106">
        <f>IF(ISERROR(VLOOKUP($C339,'Miljövärden urval för publ'!$B$2:$H$490,MATCH(D$4,'Miljövärden urval för publ'!$B$2:$H$2,0),FALSE)),"",VLOOKUP($C339,'Miljövärden urval för publ'!$B$2:$H$490,MATCH(D$4,'Miljövärden urval för publ'!$B$2:$H$2,0),FALSE))</f>
        <v>8.7719699999999998E-2</v>
      </c>
      <c r="E339" s="106">
        <f>IF(ISERROR(VLOOKUP($C339,'Miljövärden urval för publ'!$B$2:$H$490,MATCH(E$4,'Miljövärden urval för publ'!$B$2:$H$2,0),FALSE)),"",VLOOKUP($C339,'Miljövärden urval för publ'!$B$2:$H$490,MATCH(E$4,'Miljövärden urval för publ'!$B$2:$H$2,0),FALSE))</f>
        <v>21.639500000000002</v>
      </c>
      <c r="F339" s="106">
        <f>IF(ISERROR(VLOOKUP($C339,'Miljövärden urval för publ'!$B$2:$H$490,MATCH(F$4,'Miljövärden urval för publ'!$B$2:$H$2,0),FALSE)),"",VLOOKUP($C339,'Miljövärden urval för publ'!$B$2:$H$490,MATCH(F$4,'Miljövärden urval för publ'!$B$2:$H$2,0),FALSE))</f>
        <v>9.5095200000000002</v>
      </c>
      <c r="G339" s="106">
        <f>IF(ISERROR(VLOOKUP($C339,'Miljövärden urval för publ'!$B$2:$H$490,MATCH(G$4,'Miljövärden urval för publ'!$B$2:$H$2,0),FALSE)),"",VLOOKUP($C339,'Miljövärden urval för publ'!$B$2:$H$490,MATCH(G$4,'Miljövärden urval för publ'!$B$2:$H$2,0),FALSE))</f>
        <v>7.4405199999999999E-3</v>
      </c>
    </row>
    <row r="340" spans="1:7" x14ac:dyDescent="0.25">
      <c r="A340" s="106">
        <v>337</v>
      </c>
      <c r="B340" s="106" t="str">
        <f>IF(ISERROR(INDEX('Miljövärden urval för publ'!$A$2:$AD$475,MATCH($A340,'Miljövärden urval för publ'!$U$2:$U$476,0),1)),"",INDEX('Miljövärden urval för publ'!$A$2:$AD$475,MATCH($A340,'Miljövärden urval för publ'!$U$2:$U$476,0),1))</f>
        <v>Ystad Energi AB</v>
      </c>
      <c r="C340" s="106" t="str">
        <f>IF(ISERROR(INDEX('Miljövärden urval för publ'!$A$2:$AD$475,MATCH($A340,'Miljövärden urval för publ'!$U$2:$U$476,0),2)),"",INDEX('Miljövärden urval för publ'!$A$2:$AD$475,MATCH($A340,'Miljövärden urval för publ'!$U$2:$U$476,0),2))</f>
        <v>Ystad</v>
      </c>
      <c r="D340" s="106">
        <f>IF(ISERROR(VLOOKUP($C340,'Miljövärden urval för publ'!$B$2:$H$490,MATCH(D$4,'Miljövärden urval för publ'!$B$2:$H$2,0),FALSE)),"",VLOOKUP($C340,'Miljövärden urval för publ'!$B$2:$H$490,MATCH(D$4,'Miljövärden urval för publ'!$B$2:$H$2,0),FALSE))</f>
        <v>0.139205</v>
      </c>
      <c r="E340" s="106">
        <f>IF(ISERROR(VLOOKUP($C340,'Miljövärden urval för publ'!$B$2:$H$490,MATCH(E$4,'Miljövärden urval för publ'!$B$2:$H$2,0),FALSE)),"",VLOOKUP($C340,'Miljövärden urval för publ'!$B$2:$H$490,MATCH(E$4,'Miljövärden urval för publ'!$B$2:$H$2,0),FALSE))</f>
        <v>28.7057</v>
      </c>
      <c r="F340" s="106">
        <f>IF(ISERROR(VLOOKUP($C340,'Miljövärden urval för publ'!$B$2:$H$490,MATCH(F$4,'Miljövärden urval för publ'!$B$2:$H$2,0),FALSE)),"",VLOOKUP($C340,'Miljövärden urval för publ'!$B$2:$H$490,MATCH(F$4,'Miljövärden urval för publ'!$B$2:$H$2,0),FALSE))</f>
        <v>9.2609300000000001</v>
      </c>
      <c r="G340" s="106">
        <f>IF(ISERROR(VLOOKUP($C340,'Miljövärden urval för publ'!$B$2:$H$490,MATCH(G$4,'Miljövärden urval för publ'!$B$2:$H$2,0),FALSE)),"",VLOOKUP($C340,'Miljövärden urval för publ'!$B$2:$H$490,MATCH(G$4,'Miljövärden urval för publ'!$B$2:$H$2,0),FALSE))</f>
        <v>2.4516E-2</v>
      </c>
    </row>
    <row r="341" spans="1:7" x14ac:dyDescent="0.25">
      <c r="A341" s="106">
        <v>338</v>
      </c>
      <c r="B341" s="106" t="str">
        <f>IF(ISERROR(INDEX('Miljövärden urval för publ'!$A$2:$AD$475,MATCH($A341,'Miljövärden urval för publ'!$U$2:$U$476,0),1)),"",INDEX('Miljövärden urval för publ'!$A$2:$AD$475,MATCH($A341,'Miljövärden urval för publ'!$U$2:$U$476,0),1))</f>
        <v>Ånge Energi AB</v>
      </c>
      <c r="C341" s="106" t="str">
        <f>IF(ISERROR(INDEX('Miljövärden urval för publ'!$A$2:$AD$475,MATCH($A341,'Miljövärden urval för publ'!$U$2:$U$476,0),2)),"",INDEX('Miljövärden urval för publ'!$A$2:$AD$475,MATCH($A341,'Miljövärden urval för publ'!$U$2:$U$476,0),2))</f>
        <v>Fränsta</v>
      </c>
      <c r="D341" s="106">
        <f>IF(ISERROR(VLOOKUP($C341,'Miljövärden urval för publ'!$B$2:$H$490,MATCH(D$4,'Miljövärden urval för publ'!$B$2:$H$2,0),FALSE)),"",VLOOKUP($C341,'Miljövärden urval för publ'!$B$2:$H$490,MATCH(D$4,'Miljövärden urval för publ'!$B$2:$H$2,0),FALSE))</f>
        <v>0.195359</v>
      </c>
      <c r="E341" s="106">
        <f>IF(ISERROR(VLOOKUP($C341,'Miljövärden urval för publ'!$B$2:$H$490,MATCH(E$4,'Miljövärden urval för publ'!$B$2:$H$2,0),FALSE)),"",VLOOKUP($C341,'Miljövärden urval för publ'!$B$2:$H$490,MATCH(E$4,'Miljövärden urval för publ'!$B$2:$H$2,0),FALSE))</f>
        <v>21.081</v>
      </c>
      <c r="F341" s="106">
        <f>IF(ISERROR(VLOOKUP($C341,'Miljövärden urval för publ'!$B$2:$H$490,MATCH(F$4,'Miljövärden urval för publ'!$B$2:$H$2,0),FALSE)),"",VLOOKUP($C341,'Miljövärden urval för publ'!$B$2:$H$490,MATCH(F$4,'Miljövärden urval för publ'!$B$2:$H$2,0),FALSE))</f>
        <v>14.720599999999999</v>
      </c>
      <c r="G341" s="106">
        <f>IF(ISERROR(VLOOKUP($C341,'Miljövärden urval för publ'!$B$2:$H$490,MATCH(G$4,'Miljövärden urval för publ'!$B$2:$H$2,0),FALSE)),"",VLOOKUP($C341,'Miljövärden urval för publ'!$B$2:$H$490,MATCH(G$4,'Miljövärden urval för publ'!$B$2:$H$2,0),FALSE))</f>
        <v>1.4195299999999999E-2</v>
      </c>
    </row>
    <row r="342" spans="1:7" x14ac:dyDescent="0.25">
      <c r="A342" s="106">
        <v>339</v>
      </c>
      <c r="B342" s="106" t="str">
        <f>IF(ISERROR(INDEX('Miljövärden urval för publ'!$A$2:$AD$475,MATCH($A342,'Miljövärden urval för publ'!$U$2:$U$476,0),1)),"",INDEX('Miljövärden urval för publ'!$A$2:$AD$475,MATCH($A342,'Miljövärden urval för publ'!$U$2:$U$476,0),1))</f>
        <v>Ånge Energi AB</v>
      </c>
      <c r="C342" s="106" t="str">
        <f>IF(ISERROR(INDEX('Miljövärden urval för publ'!$A$2:$AD$475,MATCH($A342,'Miljövärden urval för publ'!$U$2:$U$476,0),2)),"",INDEX('Miljövärden urval för publ'!$A$2:$AD$475,MATCH($A342,'Miljövärden urval för publ'!$U$2:$U$476,0),2))</f>
        <v>Ljungaverk</v>
      </c>
      <c r="D342" s="106">
        <f>IF(ISERROR(VLOOKUP($C342,'Miljövärden urval för publ'!$B$2:$H$490,MATCH(D$4,'Miljövärden urval för publ'!$B$2:$H$2,0),FALSE)),"",VLOOKUP($C342,'Miljövärden urval för publ'!$B$2:$H$490,MATCH(D$4,'Miljövärden urval för publ'!$B$2:$H$2,0),FALSE))</f>
        <v>0.90329999999999999</v>
      </c>
      <c r="E342" s="106">
        <f>IF(ISERROR(VLOOKUP($C342,'Miljövärden urval för publ'!$B$2:$H$490,MATCH(E$4,'Miljövärden urval för publ'!$B$2:$H$2,0),FALSE)),"",VLOOKUP($C342,'Miljövärden urval för publ'!$B$2:$H$490,MATCH(E$4,'Miljövärden urval för publ'!$B$2:$H$2,0),FALSE))</f>
        <v>216.709</v>
      </c>
      <c r="F342" s="106">
        <f>IF(ISERROR(VLOOKUP($C342,'Miljövärden urval för publ'!$B$2:$H$490,MATCH(F$4,'Miljövärden urval för publ'!$B$2:$H$2,0),FALSE)),"",VLOOKUP($C342,'Miljövärden urval för publ'!$B$2:$H$490,MATCH(F$4,'Miljövärden urval för publ'!$B$2:$H$2,0),FALSE))</f>
        <v>15.9975</v>
      </c>
      <c r="G342" s="106">
        <f>IF(ISERROR(VLOOKUP($C342,'Miljövärden urval för publ'!$B$2:$H$490,MATCH(G$4,'Miljövärden urval för publ'!$B$2:$H$2,0),FALSE)),"",VLOOKUP($C342,'Miljövärden urval för publ'!$B$2:$H$490,MATCH(G$4,'Miljövärden urval för publ'!$B$2:$H$2,0),FALSE))</f>
        <v>0.98269200000000001</v>
      </c>
    </row>
    <row r="343" spans="1:7" x14ac:dyDescent="0.25">
      <c r="A343" s="106">
        <v>340</v>
      </c>
      <c r="B343" s="106" t="str">
        <f>IF(ISERROR(INDEX('Miljövärden urval för publ'!$A$2:$AD$475,MATCH($A343,'Miljövärden urval för publ'!$U$2:$U$476,0),1)),"",INDEX('Miljövärden urval för publ'!$A$2:$AD$475,MATCH($A343,'Miljövärden urval för publ'!$U$2:$U$476,0),1))</f>
        <v>Ånge Energi AB</v>
      </c>
      <c r="C343" s="106" t="str">
        <f>IF(ISERROR(INDEX('Miljövärden urval för publ'!$A$2:$AD$475,MATCH($A343,'Miljövärden urval för publ'!$U$2:$U$476,0),2)),"",INDEX('Miljövärden urval för publ'!$A$2:$AD$475,MATCH($A343,'Miljövärden urval för publ'!$U$2:$U$476,0),2))</f>
        <v>Ånge</v>
      </c>
      <c r="D343" s="106">
        <f>IF(ISERROR(VLOOKUP($C343,'Miljövärden urval för publ'!$B$2:$H$490,MATCH(D$4,'Miljövärden urval för publ'!$B$2:$H$2,0),FALSE)),"",VLOOKUP($C343,'Miljövärden urval för publ'!$B$2:$H$490,MATCH(D$4,'Miljövärden urval för publ'!$B$2:$H$2,0),FALSE))</f>
        <v>0.132268</v>
      </c>
      <c r="E343" s="106">
        <f>IF(ISERROR(VLOOKUP($C343,'Miljövärden urval för publ'!$B$2:$H$490,MATCH(E$4,'Miljövärden urval för publ'!$B$2:$H$2,0),FALSE)),"",VLOOKUP($C343,'Miljövärden urval för publ'!$B$2:$H$490,MATCH(E$4,'Miljövärden urval för publ'!$B$2:$H$2,0),FALSE))</f>
        <v>23.569600000000001</v>
      </c>
      <c r="F343" s="106">
        <f>IF(ISERROR(VLOOKUP($C343,'Miljövärden urval för publ'!$B$2:$H$490,MATCH(F$4,'Miljövärden urval för publ'!$B$2:$H$2,0),FALSE)),"",VLOOKUP($C343,'Miljövärden urval för publ'!$B$2:$H$490,MATCH(F$4,'Miljövärden urval för publ'!$B$2:$H$2,0),FALSE))</f>
        <v>5.1657099999999998</v>
      </c>
      <c r="G343" s="106">
        <f>IF(ISERROR(VLOOKUP($C343,'Miljövärden urval för publ'!$B$2:$H$490,MATCH(G$4,'Miljövärden urval för publ'!$B$2:$H$2,0),FALSE)),"",VLOOKUP($C343,'Miljövärden urval för publ'!$B$2:$H$490,MATCH(G$4,'Miljövärden urval för publ'!$B$2:$H$2,0),FALSE))</f>
        <v>2.19122E-2</v>
      </c>
    </row>
    <row r="344" spans="1:7" x14ac:dyDescent="0.25">
      <c r="A344" s="106">
        <v>341</v>
      </c>
      <c r="B344" s="106" t="str">
        <f>IF(ISERROR(INDEX('Miljövärden urval för publ'!$A$2:$AD$475,MATCH($A344,'Miljövärden urval för publ'!$U$2:$U$476,0),1)),"",INDEX('Miljövärden urval för publ'!$A$2:$AD$475,MATCH($A344,'Miljövärden urval för publ'!$U$2:$U$476,0),1))</f>
        <v>Öresundskraft AB</v>
      </c>
      <c r="C344" s="106" t="str">
        <f>IF(ISERROR(INDEX('Miljövärden urval för publ'!$A$2:$AD$475,MATCH($A344,'Miljövärden urval för publ'!$U$2:$U$476,0),2)),"",INDEX('Miljövärden urval för publ'!$A$2:$AD$475,MATCH($A344,'Miljövärden urval för publ'!$U$2:$U$476,0),2))</f>
        <v>Helsingborg</v>
      </c>
      <c r="D344" s="106">
        <f>IF(ISERROR(VLOOKUP($C344,'Miljövärden urval för publ'!$B$2:$H$490,MATCH(D$4,'Miljövärden urval för publ'!$B$2:$H$2,0),FALSE)),"",VLOOKUP($C344,'Miljövärden urval för publ'!$B$2:$H$490,MATCH(D$4,'Miljövärden urval för publ'!$B$2:$H$2,0),FALSE))</f>
        <v>8.1628599999999996E-2</v>
      </c>
      <c r="E344" s="106">
        <f>IF(ISERROR(VLOOKUP($C344,'Miljövärden urval för publ'!$B$2:$H$490,MATCH(E$4,'Miljövärden urval för publ'!$B$2:$H$2,0),FALSE)),"",VLOOKUP($C344,'Miljövärden urval för publ'!$B$2:$H$490,MATCH(E$4,'Miljövärden urval för publ'!$B$2:$H$2,0),FALSE))</f>
        <v>31.669699999999999</v>
      </c>
      <c r="F344" s="106">
        <f>IF(ISERROR(VLOOKUP($C344,'Miljövärden urval för publ'!$B$2:$H$490,MATCH(F$4,'Miljövärden urval för publ'!$B$2:$H$2,0),FALSE)),"",VLOOKUP($C344,'Miljövärden urval för publ'!$B$2:$H$490,MATCH(F$4,'Miljövärden urval för publ'!$B$2:$H$2,0),FALSE))</f>
        <v>4.1780099999999996</v>
      </c>
      <c r="G344" s="106">
        <f>IF(ISERROR(VLOOKUP($C344,'Miljövärden urval för publ'!$B$2:$H$490,MATCH(G$4,'Miljövärden urval för publ'!$B$2:$H$2,0),FALSE)),"",VLOOKUP($C344,'Miljövärden urval för publ'!$B$2:$H$490,MATCH(G$4,'Miljövärden urval för publ'!$B$2:$H$2,0),FALSE))</f>
        <v>2.9574100000000002E-3</v>
      </c>
    </row>
    <row r="345" spans="1:7" x14ac:dyDescent="0.25">
      <c r="A345" s="106">
        <v>342</v>
      </c>
      <c r="B345" s="106" t="str">
        <f>IF(ISERROR(INDEX('Miljövärden urval för publ'!$A$2:$AD$475,MATCH($A345,'Miljövärden urval för publ'!$U$2:$U$476,0),1)),"",INDEX('Miljövärden urval för publ'!$A$2:$AD$475,MATCH($A345,'Miljövärden urval för publ'!$U$2:$U$476,0),1))</f>
        <v>Öresundskraft AB</v>
      </c>
      <c r="C345" s="106" t="str">
        <f>IF(ISERROR(INDEX('Miljövärden urval för publ'!$A$2:$AD$475,MATCH($A345,'Miljövärden urval för publ'!$U$2:$U$476,0),2)),"",INDEX('Miljövärden urval för publ'!$A$2:$AD$475,MATCH($A345,'Miljövärden urval för publ'!$U$2:$U$476,0),2))</f>
        <v>Hjärnarp</v>
      </c>
      <c r="D345" s="106">
        <f>IF(ISERROR(VLOOKUP($C345,'Miljövärden urval för publ'!$B$2:$H$490,MATCH(D$4,'Miljövärden urval för publ'!$B$2:$H$2,0),FALSE)),"",VLOOKUP($C345,'Miljövärden urval för publ'!$B$2:$H$490,MATCH(D$4,'Miljövärden urval för publ'!$B$2:$H$2,0),FALSE))</f>
        <v>0.209531</v>
      </c>
      <c r="E345" s="106">
        <f>IF(ISERROR(VLOOKUP($C345,'Miljövärden urval för publ'!$B$2:$H$490,MATCH(E$4,'Miljövärden urval för publ'!$B$2:$H$2,0),FALSE)),"",VLOOKUP($C345,'Miljövärden urval för publ'!$B$2:$H$490,MATCH(E$4,'Miljövärden urval för publ'!$B$2:$H$2,0),FALSE))</f>
        <v>9.0746300000000009</v>
      </c>
      <c r="F345" s="106">
        <f>IF(ISERROR(VLOOKUP($C345,'Miljövärden urval för publ'!$B$2:$H$490,MATCH(F$4,'Miljövärden urval för publ'!$B$2:$H$2,0),FALSE)),"",VLOOKUP($C345,'Miljövärden urval för publ'!$B$2:$H$490,MATCH(F$4,'Miljövärden urval för publ'!$B$2:$H$2,0),FALSE))</f>
        <v>19.568100000000001</v>
      </c>
      <c r="G345" s="106">
        <f>IF(ISERROR(VLOOKUP($C345,'Miljövärden urval för publ'!$B$2:$H$490,MATCH(G$4,'Miljövärden urval för publ'!$B$2:$H$2,0),FALSE)),"",VLOOKUP($C345,'Miljövärden urval för publ'!$B$2:$H$490,MATCH(G$4,'Miljövärden urval för publ'!$B$2:$H$2,0),FALSE))</f>
        <v>8.2019700000000005E-4</v>
      </c>
    </row>
    <row r="346" spans="1:7" x14ac:dyDescent="0.25">
      <c r="A346" s="106">
        <v>343</v>
      </c>
      <c r="B346" s="106" t="str">
        <f>IF(ISERROR(INDEX('Miljövärden urval för publ'!$A$2:$AD$475,MATCH($A346,'Miljövärden urval för publ'!$U$2:$U$476,0),1)),"",INDEX('Miljövärden urval för publ'!$A$2:$AD$475,MATCH($A346,'Miljövärden urval för publ'!$U$2:$U$476,0),1))</f>
        <v>Öresundskraft AB</v>
      </c>
      <c r="C346" s="106" t="str">
        <f>IF(ISERROR(INDEX('Miljövärden urval för publ'!$A$2:$AD$475,MATCH($A346,'Miljövärden urval för publ'!$U$2:$U$476,0),2)),"",INDEX('Miljövärden urval för publ'!$A$2:$AD$475,MATCH($A346,'Miljövärden urval för publ'!$U$2:$U$476,0),2))</f>
        <v>Vejbystrand</v>
      </c>
      <c r="D346" s="106">
        <f>IF(ISERROR(VLOOKUP($C346,'Miljövärden urval för publ'!$B$2:$H$490,MATCH(D$4,'Miljövärden urval för publ'!$B$2:$H$2,0),FALSE)),"",VLOOKUP($C346,'Miljövärden urval för publ'!$B$2:$H$490,MATCH(D$4,'Miljövärden urval för publ'!$B$2:$H$2,0),FALSE))</f>
        <v>0.23507</v>
      </c>
      <c r="E346" s="106">
        <f>IF(ISERROR(VLOOKUP($C346,'Miljövärden urval för publ'!$B$2:$H$490,MATCH(E$4,'Miljövärden urval för publ'!$B$2:$H$2,0),FALSE)),"",VLOOKUP($C346,'Miljövärden urval för publ'!$B$2:$H$490,MATCH(E$4,'Miljövärden urval för publ'!$B$2:$H$2,0),FALSE))</f>
        <v>12.449</v>
      </c>
      <c r="F346" s="106">
        <f>IF(ISERROR(VLOOKUP($C346,'Miljövärden urval för publ'!$B$2:$H$490,MATCH(F$4,'Miljövärden urval för publ'!$B$2:$H$2,0),FALSE)),"",VLOOKUP($C346,'Miljövärden urval för publ'!$B$2:$H$490,MATCH(F$4,'Miljövärden urval för publ'!$B$2:$H$2,0),FALSE))</f>
        <v>23.785499999999999</v>
      </c>
      <c r="G346" s="106">
        <f>IF(ISERROR(VLOOKUP($C346,'Miljövärden urval för publ'!$B$2:$H$490,MATCH(G$4,'Miljövärden urval för publ'!$B$2:$H$2,0),FALSE)),"",VLOOKUP($C346,'Miljövärden urval för publ'!$B$2:$H$490,MATCH(G$4,'Miljövärden urval för publ'!$B$2:$H$2,0),FALSE))</f>
        <v>3.7799999999999999E-3</v>
      </c>
    </row>
    <row r="347" spans="1:7" x14ac:dyDescent="0.25">
      <c r="A347" s="106">
        <v>344</v>
      </c>
      <c r="B347" s="106" t="str">
        <f>IF(ISERROR(INDEX('Miljövärden urval för publ'!$A$2:$AD$475,MATCH($A347,'Miljövärden urval för publ'!$U$2:$U$476,0),1)),"",INDEX('Miljövärden urval för publ'!$A$2:$AD$475,MATCH($A347,'Miljövärden urval för publ'!$U$2:$U$476,0),1))</f>
        <v>Öresundskraft AB</v>
      </c>
      <c r="C347" s="106" t="str">
        <f>IF(ISERROR(INDEX('Miljövärden urval för publ'!$A$2:$AD$475,MATCH($A347,'Miljövärden urval för publ'!$U$2:$U$476,0),2)),"",INDEX('Miljövärden urval för publ'!$A$2:$AD$475,MATCH($A347,'Miljövärden urval för publ'!$U$2:$U$476,0),2))</f>
        <v>Ängelholm</v>
      </c>
      <c r="D347" s="106">
        <f>IF(ISERROR(VLOOKUP($C347,'Miljövärden urval för publ'!$B$2:$H$490,MATCH(D$4,'Miljövärden urval för publ'!$B$2:$H$2,0),FALSE)),"",VLOOKUP($C347,'Miljövärden urval för publ'!$B$2:$H$490,MATCH(D$4,'Miljövärden urval för publ'!$B$2:$H$2,0),FALSE))</f>
        <v>0.135909</v>
      </c>
      <c r="E347" s="106">
        <f>IF(ISERROR(VLOOKUP($C347,'Miljövärden urval för publ'!$B$2:$H$490,MATCH(E$4,'Miljövärden urval för publ'!$B$2:$H$2,0),FALSE)),"",VLOOKUP($C347,'Miljövärden urval för publ'!$B$2:$H$490,MATCH(E$4,'Miljövärden urval för publ'!$B$2:$H$2,0),FALSE))</f>
        <v>28.4651</v>
      </c>
      <c r="F347" s="106">
        <f>IF(ISERROR(VLOOKUP($C347,'Miljövärden urval för publ'!$B$2:$H$490,MATCH(F$4,'Miljövärden urval för publ'!$B$2:$H$2,0),FALSE)),"",VLOOKUP($C347,'Miljövärden urval för publ'!$B$2:$H$490,MATCH(F$4,'Miljövärden urval för publ'!$B$2:$H$2,0),FALSE))</f>
        <v>4.3188000000000004</v>
      </c>
      <c r="G347" s="106">
        <f>IF(ISERROR(VLOOKUP($C347,'Miljövärden urval för publ'!$B$2:$H$490,MATCH(G$4,'Miljövärden urval för publ'!$B$2:$H$2,0),FALSE)),"",VLOOKUP($C347,'Miljövärden urval för publ'!$B$2:$H$490,MATCH(G$4,'Miljövärden urval för publ'!$B$2:$H$2,0),FALSE))</f>
        <v>4.6601899999999998E-3</v>
      </c>
    </row>
    <row r="348" spans="1:7" x14ac:dyDescent="0.25">
      <c r="A348" s="106">
        <v>345</v>
      </c>
      <c r="B348" s="106" t="str">
        <f>IF(ISERROR(INDEX('Miljövärden urval för publ'!$A$2:$AD$475,MATCH($A348,'Miljövärden urval för publ'!$U$2:$U$476,0),1)),"",INDEX('Miljövärden urval för publ'!$A$2:$AD$475,MATCH($A348,'Miljövärden urval för publ'!$U$2:$U$476,0),1))</f>
        <v>Örkelljunga Fjärrvärmeverk AB</v>
      </c>
      <c r="C348" s="106" t="str">
        <f>IF(ISERROR(INDEX('Miljövärden urval för publ'!$A$2:$AD$475,MATCH($A348,'Miljövärden urval för publ'!$U$2:$U$476,0),2)),"",INDEX('Miljövärden urval för publ'!$A$2:$AD$475,MATCH($A348,'Miljövärden urval för publ'!$U$2:$U$476,0),2))</f>
        <v>Örkelljunga</v>
      </c>
      <c r="D348" s="106">
        <f>IF(ISERROR(VLOOKUP($C348,'Miljövärden urval för publ'!$B$2:$H$490,MATCH(D$4,'Miljövärden urval för publ'!$B$2:$H$2,0),FALSE)),"",VLOOKUP($C348,'Miljövärden urval för publ'!$B$2:$H$490,MATCH(D$4,'Miljövärden urval för publ'!$B$2:$H$2,0),FALSE))</f>
        <v>0.119424</v>
      </c>
      <c r="E348" s="106">
        <f>IF(ISERROR(VLOOKUP($C348,'Miljövärden urval för publ'!$B$2:$H$490,MATCH(E$4,'Miljövärden urval för publ'!$B$2:$H$2,0),FALSE)),"",VLOOKUP($C348,'Miljövärden urval för publ'!$B$2:$H$490,MATCH(E$4,'Miljövärden urval för publ'!$B$2:$H$2,0),FALSE))</f>
        <v>28.552</v>
      </c>
      <c r="F348" s="106">
        <f>IF(ISERROR(VLOOKUP($C348,'Miljövärden urval för publ'!$B$2:$H$490,MATCH(F$4,'Miljövärden urval för publ'!$B$2:$H$2,0),FALSE)),"",VLOOKUP($C348,'Miljövärden urval för publ'!$B$2:$H$490,MATCH(F$4,'Miljövärden urval för publ'!$B$2:$H$2,0),FALSE))</f>
        <v>9.4250100000000003</v>
      </c>
      <c r="G348" s="106">
        <f>IF(ISERROR(VLOOKUP($C348,'Miljövärden urval för publ'!$B$2:$H$490,MATCH(G$4,'Miljövärden urval för publ'!$B$2:$H$2,0),FALSE)),"",VLOOKUP($C348,'Miljövärden urval för publ'!$B$2:$H$490,MATCH(G$4,'Miljövärden urval för publ'!$B$2:$H$2,0),FALSE))</f>
        <v>1.5608500000000001E-2</v>
      </c>
    </row>
    <row r="349" spans="1:7" x14ac:dyDescent="0.25">
      <c r="A349" s="106">
        <v>346</v>
      </c>
      <c r="B349" s="106" t="str">
        <f>IF(ISERROR(INDEX('Miljövärden urval för publ'!$A$2:$AD$475,MATCH($A349,'Miljövärden urval för publ'!$U$2:$U$476,0),1)),"",INDEX('Miljövärden urval för publ'!$A$2:$AD$475,MATCH($A349,'Miljövärden urval för publ'!$U$2:$U$476,0),1))</f>
        <v>Österlens Kraft AB</v>
      </c>
      <c r="C349" s="106" t="str">
        <f>IF(ISERROR(INDEX('Miljövärden urval för publ'!$A$2:$AD$475,MATCH($A349,'Miljövärden urval för publ'!$U$2:$U$476,0),2)),"",INDEX('Miljövärden urval för publ'!$A$2:$AD$475,MATCH($A349,'Miljövärden urval för publ'!$U$2:$U$476,0),2))</f>
        <v>Simrishamn</v>
      </c>
      <c r="D349" s="106">
        <f>IF(ISERROR(VLOOKUP($C349,'Miljövärden urval för publ'!$B$2:$H$490,MATCH(D$4,'Miljövärden urval för publ'!$B$2:$H$2,0),FALSE)),"",VLOOKUP($C349,'Miljövärden urval för publ'!$B$2:$H$490,MATCH(D$4,'Miljövärden urval för publ'!$B$2:$H$2,0),FALSE))</f>
        <v>0.167569</v>
      </c>
      <c r="E349" s="106">
        <f>IF(ISERROR(VLOOKUP($C349,'Miljövärden urval för publ'!$B$2:$H$490,MATCH(E$4,'Miljövärden urval för publ'!$B$2:$H$2,0),FALSE)),"",VLOOKUP($C349,'Miljövärden urval för publ'!$B$2:$H$490,MATCH(E$4,'Miljövärden urval för publ'!$B$2:$H$2,0),FALSE))</f>
        <v>39.140599999999999</v>
      </c>
      <c r="F349" s="106">
        <f>IF(ISERROR(VLOOKUP($C349,'Miljövärden urval för publ'!$B$2:$H$490,MATCH(F$4,'Miljövärden urval för publ'!$B$2:$H$2,0),FALSE)),"",VLOOKUP($C349,'Miljövärden urval för publ'!$B$2:$H$490,MATCH(F$4,'Miljövärden urval för publ'!$B$2:$H$2,0),FALSE))</f>
        <v>8.8137600000000003</v>
      </c>
      <c r="G349" s="106">
        <f>IF(ISERROR(VLOOKUP($C349,'Miljövärden urval för publ'!$B$2:$H$490,MATCH(G$4,'Miljövärden urval för publ'!$B$2:$H$2,0),FALSE)),"",VLOOKUP($C349,'Miljövärden urval för publ'!$B$2:$H$490,MATCH(G$4,'Miljövärden urval för publ'!$B$2:$H$2,0),FALSE))</f>
        <v>4.2820900000000002E-2</v>
      </c>
    </row>
    <row r="350" spans="1:7" x14ac:dyDescent="0.25">
      <c r="A350" s="106">
        <v>347</v>
      </c>
      <c r="B350" s="106" t="str">
        <f>IF(ISERROR(INDEX('Miljövärden urval för publ'!$A$2:$AD$475,MATCH($A350,'Miljövärden urval för publ'!$U$2:$U$476,0),1)),"",INDEX('Miljövärden urval för publ'!$A$2:$AD$475,MATCH($A350,'Miljövärden urval för publ'!$U$2:$U$476,0),1))</f>
        <v>Övik Energi AB</v>
      </c>
      <c r="C350" s="106" t="str">
        <f>IF(ISERROR(INDEX('Miljövärden urval för publ'!$A$2:$AD$475,MATCH($A350,'Miljövärden urval för publ'!$U$2:$U$476,0),2)),"",INDEX('Miljövärden urval för publ'!$A$2:$AD$475,MATCH($A350,'Miljövärden urval för publ'!$U$2:$U$476,0),2))</f>
        <v>Bjästa</v>
      </c>
      <c r="D350" s="106">
        <f>IF(ISERROR(VLOOKUP($C350,'Miljövärden urval för publ'!$B$2:$H$490,MATCH(D$4,'Miljövärden urval för publ'!$B$2:$H$2,0),FALSE)),"",VLOOKUP($C350,'Miljövärden urval för publ'!$B$2:$H$490,MATCH(D$4,'Miljövärden urval för publ'!$B$2:$H$2,0),FALSE))</f>
        <v>0.149398</v>
      </c>
      <c r="E350" s="106">
        <f>IF(ISERROR(VLOOKUP($C350,'Miljövärden urval för publ'!$B$2:$H$490,MATCH(E$4,'Miljövärden urval för publ'!$B$2:$H$2,0),FALSE)),"",VLOOKUP($C350,'Miljövärden urval för publ'!$B$2:$H$490,MATCH(E$4,'Miljövärden urval för publ'!$B$2:$H$2,0),FALSE))</f>
        <v>28.674099999999999</v>
      </c>
      <c r="F350" s="106">
        <f>IF(ISERROR(VLOOKUP($C350,'Miljövärden urval för publ'!$B$2:$H$490,MATCH(F$4,'Miljövärden urval för publ'!$B$2:$H$2,0),FALSE)),"",VLOOKUP($C350,'Miljövärden urval för publ'!$B$2:$H$490,MATCH(F$4,'Miljövärden urval för publ'!$B$2:$H$2,0),FALSE))</f>
        <v>10.498200000000001</v>
      </c>
      <c r="G350" s="106">
        <f>IF(ISERROR(VLOOKUP($C350,'Miljövärden urval för publ'!$B$2:$H$490,MATCH(G$4,'Miljövärden urval för publ'!$B$2:$H$2,0),FALSE)),"",VLOOKUP($C350,'Miljövärden urval för publ'!$B$2:$H$490,MATCH(G$4,'Miljövärden urval för publ'!$B$2:$H$2,0),FALSE))</f>
        <v>4.3112600000000001E-2</v>
      </c>
    </row>
    <row r="351" spans="1:7" x14ac:dyDescent="0.25">
      <c r="A351" s="106">
        <v>348</v>
      </c>
      <c r="B351" s="106" t="str">
        <f>IF(ISERROR(INDEX('Miljövärden urval för publ'!$A$2:$AD$475,MATCH($A351,'Miljövärden urval för publ'!$U$2:$U$476,0),1)),"",INDEX('Miljövärden urval för publ'!$A$2:$AD$475,MATCH($A351,'Miljövärden urval för publ'!$U$2:$U$476,0),1))</f>
        <v>Övik Energi AB</v>
      </c>
      <c r="C351" s="106" t="str">
        <f>IF(ISERROR(INDEX('Miljövärden urval för publ'!$A$2:$AD$475,MATCH($A351,'Miljövärden urval för publ'!$U$2:$U$476,0),2)),"",INDEX('Miljövärden urval för publ'!$A$2:$AD$475,MATCH($A351,'Miljövärden urval för publ'!$U$2:$U$476,0),2))</f>
        <v>Bredbyn</v>
      </c>
      <c r="D351" s="106">
        <f>IF(ISERROR(VLOOKUP($C351,'Miljövärden urval för publ'!$B$2:$H$490,MATCH(D$4,'Miljövärden urval för publ'!$B$2:$H$2,0),FALSE)),"",VLOOKUP($C351,'Miljövärden urval för publ'!$B$2:$H$490,MATCH(D$4,'Miljövärden urval för publ'!$B$2:$H$2,0),FALSE))</f>
        <v>0.459702</v>
      </c>
      <c r="E351" s="106">
        <f>IF(ISERROR(VLOOKUP($C351,'Miljövärden urval för publ'!$B$2:$H$490,MATCH(E$4,'Miljövärden urval för publ'!$B$2:$H$2,0),FALSE)),"",VLOOKUP($C351,'Miljövärden urval för publ'!$B$2:$H$490,MATCH(E$4,'Miljövärden urval för publ'!$B$2:$H$2,0),FALSE))</f>
        <v>15.340299999999999</v>
      </c>
      <c r="F351" s="106">
        <f>IF(ISERROR(VLOOKUP($C351,'Miljövärden urval för publ'!$B$2:$H$490,MATCH(F$4,'Miljövärden urval för publ'!$B$2:$H$2,0),FALSE)),"",VLOOKUP($C351,'Miljövärden urval för publ'!$B$2:$H$490,MATCH(F$4,'Miljövärden urval för publ'!$B$2:$H$2,0),FALSE))</f>
        <v>7.1853199999999999</v>
      </c>
      <c r="G351" s="106">
        <f>IF(ISERROR(VLOOKUP($C351,'Miljövärden urval för publ'!$B$2:$H$490,MATCH(G$4,'Miljövärden urval för publ'!$B$2:$H$2,0),FALSE)),"",VLOOKUP($C351,'Miljövärden urval för publ'!$B$2:$H$490,MATCH(G$4,'Miljövärden urval för publ'!$B$2:$H$2,0),FALSE))</f>
        <v>1.69873E-2</v>
      </c>
    </row>
    <row r="352" spans="1:7" x14ac:dyDescent="0.25">
      <c r="A352" s="106">
        <v>349</v>
      </c>
      <c r="B352" s="106" t="str">
        <f>IF(ISERROR(INDEX('Miljövärden urval för publ'!$A$2:$AD$475,MATCH($A352,'Miljövärden urval för publ'!$U$2:$U$476,0),1)),"",INDEX('Miljövärden urval för publ'!$A$2:$AD$475,MATCH($A352,'Miljövärden urval för publ'!$U$2:$U$476,0),1))</f>
        <v>Övik Energi AB</v>
      </c>
      <c r="C352" s="106" t="str">
        <f>IF(ISERROR(INDEX('Miljövärden urval för publ'!$A$2:$AD$475,MATCH($A352,'Miljövärden urval för publ'!$U$2:$U$476,0),2)),"",INDEX('Miljövärden urval för publ'!$A$2:$AD$475,MATCH($A352,'Miljövärden urval för publ'!$U$2:$U$476,0),2))</f>
        <v>Hampnäs</v>
      </c>
      <c r="D352" s="106">
        <f>IF(ISERROR(VLOOKUP($C352,'Miljövärden urval för publ'!$B$2:$H$490,MATCH(D$4,'Miljövärden urval för publ'!$B$2:$H$2,0),FALSE)),"",VLOOKUP($C352,'Miljövärden urval för publ'!$B$2:$H$490,MATCH(D$4,'Miljövärden urval för publ'!$B$2:$H$2,0),FALSE))</f>
        <v>0.24817600000000001</v>
      </c>
      <c r="E352" s="106">
        <f>IF(ISERROR(VLOOKUP($C352,'Miljövärden urval för publ'!$B$2:$H$490,MATCH(E$4,'Miljövärden urval för publ'!$B$2:$H$2,0),FALSE)),"",VLOOKUP($C352,'Miljövärden urval för publ'!$B$2:$H$490,MATCH(E$4,'Miljövärden urval för publ'!$B$2:$H$2,0),FALSE))</f>
        <v>32.613599999999998</v>
      </c>
      <c r="F352" s="106">
        <f>IF(ISERROR(VLOOKUP($C352,'Miljövärden urval för publ'!$B$2:$H$490,MATCH(F$4,'Miljövärden urval för publ'!$B$2:$H$2,0),FALSE)),"",VLOOKUP($C352,'Miljövärden urval för publ'!$B$2:$H$490,MATCH(F$4,'Miljövärden urval för publ'!$B$2:$H$2,0),FALSE))</f>
        <v>16.410399999999999</v>
      </c>
      <c r="G352" s="106">
        <f>IF(ISERROR(VLOOKUP($C352,'Miljövärden urval för publ'!$B$2:$H$490,MATCH(G$4,'Miljövärden urval för publ'!$B$2:$H$2,0),FALSE)),"",VLOOKUP($C352,'Miljövärden urval för publ'!$B$2:$H$490,MATCH(G$4,'Miljövärden urval för publ'!$B$2:$H$2,0),FALSE))</f>
        <v>4.57737E-2</v>
      </c>
    </row>
    <row r="353" spans="1:7" x14ac:dyDescent="0.25">
      <c r="A353" s="106">
        <v>350</v>
      </c>
      <c r="B353" s="106" t="str">
        <f>IF(ISERROR(INDEX('Miljövärden urval för publ'!$A$2:$AD$475,MATCH($A353,'Miljövärden urval för publ'!$U$2:$U$476,0),1)),"",INDEX('Miljövärden urval för publ'!$A$2:$AD$475,MATCH($A353,'Miljövärden urval för publ'!$U$2:$U$476,0),1))</f>
        <v>Övik Energi AB</v>
      </c>
      <c r="C353" s="106" t="str">
        <f>IF(ISERROR(INDEX('Miljövärden urval för publ'!$A$2:$AD$475,MATCH($A353,'Miljövärden urval för publ'!$U$2:$U$476,0),2)),"",INDEX('Miljövärden urval för publ'!$A$2:$AD$475,MATCH($A353,'Miljövärden urval för publ'!$U$2:$U$476,0),2))</f>
        <v>Husum</v>
      </c>
      <c r="D353" s="106">
        <f>IF(ISERROR(VLOOKUP($C353,'Miljövärden urval för publ'!$B$2:$H$490,MATCH(D$4,'Miljövärden urval för publ'!$B$2:$H$2,0),FALSE)),"",VLOOKUP($C353,'Miljövärden urval för publ'!$B$2:$H$490,MATCH(D$4,'Miljövärden urval för publ'!$B$2:$H$2,0),FALSE))</f>
        <v>0.14516899999999999</v>
      </c>
      <c r="E353" s="106">
        <f>IF(ISERROR(VLOOKUP($C353,'Miljövärden urval för publ'!$B$2:$H$490,MATCH(E$4,'Miljövärden urval för publ'!$B$2:$H$2,0),FALSE)),"",VLOOKUP($C353,'Miljövärden urval för publ'!$B$2:$H$490,MATCH(E$4,'Miljövärden urval för publ'!$B$2:$H$2,0),FALSE))</f>
        <v>33.556100000000001</v>
      </c>
      <c r="F353" s="106">
        <f>IF(ISERROR(VLOOKUP($C353,'Miljövärden urval för publ'!$B$2:$H$490,MATCH(F$4,'Miljövärden urval för publ'!$B$2:$H$2,0),FALSE)),"",VLOOKUP($C353,'Miljövärden urval för publ'!$B$2:$H$490,MATCH(F$4,'Miljövärden urval för publ'!$B$2:$H$2,0),FALSE))</f>
        <v>4.8672800000000001</v>
      </c>
      <c r="G353" s="106">
        <f>IF(ISERROR(VLOOKUP($C353,'Miljövärden urval för publ'!$B$2:$H$490,MATCH(G$4,'Miljövärden urval för publ'!$B$2:$H$2,0),FALSE)),"",VLOOKUP($C353,'Miljövärden urval för publ'!$B$2:$H$490,MATCH(G$4,'Miljövärden urval för publ'!$B$2:$H$2,0),FALSE))</f>
        <v>4.64708E-2</v>
      </c>
    </row>
    <row r="354" spans="1:7" x14ac:dyDescent="0.25">
      <c r="A354" s="106">
        <v>351</v>
      </c>
      <c r="B354" s="106" t="str">
        <f>IF(ISERROR(INDEX('Miljövärden urval för publ'!$A$2:$AD$475,MATCH($A354,'Miljövärden urval för publ'!$U$2:$U$476,0),1)),"",INDEX('Miljövärden urval för publ'!$A$2:$AD$475,MATCH($A354,'Miljövärden urval för publ'!$U$2:$U$476,0),1))</f>
        <v>Övik Energi AB</v>
      </c>
      <c r="C354" s="106" t="str">
        <f>IF(ISERROR(INDEX('Miljövärden urval för publ'!$A$2:$AD$475,MATCH($A354,'Miljövärden urval för publ'!$U$2:$U$476,0),2)),"",INDEX('Miljövärden urval för publ'!$A$2:$AD$475,MATCH($A354,'Miljövärden urval för publ'!$U$2:$U$476,0),2))</f>
        <v>Moliden</v>
      </c>
      <c r="D354" s="106">
        <f>IF(ISERROR(VLOOKUP($C354,'Miljövärden urval för publ'!$B$2:$H$490,MATCH(D$4,'Miljövärden urval för publ'!$B$2:$H$2,0),FALSE)),"",VLOOKUP($C354,'Miljövärden urval för publ'!$B$2:$H$490,MATCH(D$4,'Miljövärden urval för publ'!$B$2:$H$2,0),FALSE))</f>
        <v>0.229874</v>
      </c>
      <c r="E354" s="106">
        <f>IF(ISERROR(VLOOKUP($C354,'Miljövärden urval för publ'!$B$2:$H$490,MATCH(E$4,'Miljövärden urval för publ'!$B$2:$H$2,0),FALSE)),"",VLOOKUP($C354,'Miljövärden urval för publ'!$B$2:$H$490,MATCH(E$4,'Miljövärden urval för publ'!$B$2:$H$2,0),FALSE))</f>
        <v>20.3</v>
      </c>
      <c r="F354" s="106">
        <f>IF(ISERROR(VLOOKUP($C354,'Miljövärden urval för publ'!$B$2:$H$490,MATCH(F$4,'Miljövärden urval för publ'!$B$2:$H$2,0),FALSE)),"",VLOOKUP($C354,'Miljövärden urval för publ'!$B$2:$H$490,MATCH(F$4,'Miljövärden urval för publ'!$B$2:$H$2,0),FALSE))</f>
        <v>18.111599999999999</v>
      </c>
      <c r="G354" s="106">
        <f>IF(ISERROR(VLOOKUP($C354,'Miljövärden urval för publ'!$B$2:$H$490,MATCH(G$4,'Miljövärden urval för publ'!$B$2:$H$2,0),FALSE)),"",VLOOKUP($C354,'Miljövärden urval för publ'!$B$2:$H$490,MATCH(G$4,'Miljövärden urval för publ'!$B$2:$H$2,0),FALSE))</f>
        <v>3.3687099999999998E-2</v>
      </c>
    </row>
    <row r="355" spans="1:7" x14ac:dyDescent="0.25">
      <c r="A355" s="106">
        <v>352</v>
      </c>
      <c r="B355" s="106" t="str">
        <f>IF(ISERROR(INDEX('Miljövärden urval för publ'!$A$2:$AD$475,MATCH($A355,'Miljövärden urval för publ'!$U$2:$U$476,0),1)),"",INDEX('Miljövärden urval för publ'!$A$2:$AD$475,MATCH($A355,'Miljövärden urval för publ'!$U$2:$U$476,0),1))</f>
        <v>Övik Energi AB</v>
      </c>
      <c r="C355" s="106" t="str">
        <f>IF(ISERROR(INDEX('Miljövärden urval för publ'!$A$2:$AD$475,MATCH($A355,'Miljövärden urval för publ'!$U$2:$U$476,0),2)),"",INDEX('Miljövärden urval för publ'!$A$2:$AD$475,MATCH($A355,'Miljövärden urval för publ'!$U$2:$U$476,0),2))</f>
        <v>Processånga</v>
      </c>
      <c r="D355" s="106">
        <f>IF(ISERROR(VLOOKUP($C355,'Miljövärden urval för publ'!$B$2:$H$490,MATCH(D$4,'Miljövärden urval för publ'!$B$2:$H$2,0),FALSE)),"",VLOOKUP($C355,'Miljövärden urval för publ'!$B$2:$H$490,MATCH(D$4,'Miljövärden urval för publ'!$B$2:$H$2,0),FALSE))</f>
        <v>0.22314500000000001</v>
      </c>
      <c r="E355" s="106">
        <f>IF(ISERROR(VLOOKUP($C355,'Miljövärden urval för publ'!$B$2:$H$490,MATCH(E$4,'Miljövärden urval för publ'!$B$2:$H$2,0),FALSE)),"",VLOOKUP($C355,'Miljövärden urval för publ'!$B$2:$H$490,MATCH(E$4,'Miljövärden urval för publ'!$B$2:$H$2,0),FALSE))</f>
        <v>48.285800000000002</v>
      </c>
      <c r="F355" s="106">
        <f>IF(ISERROR(VLOOKUP($C355,'Miljövärden urval för publ'!$B$2:$H$490,MATCH(F$4,'Miljövärden urval för publ'!$B$2:$H$2,0),FALSE)),"",VLOOKUP($C355,'Miljövärden urval för publ'!$B$2:$H$490,MATCH(F$4,'Miljövärden urval för publ'!$B$2:$H$2,0),FALSE))</f>
        <v>9.5106199999999994</v>
      </c>
      <c r="G355" s="106">
        <f>IF(ISERROR(VLOOKUP($C355,'Miljövärden urval för publ'!$B$2:$H$490,MATCH(G$4,'Miljövärden urval för publ'!$B$2:$H$2,0),FALSE)),"",VLOOKUP($C355,'Miljövärden urval för publ'!$B$2:$H$490,MATCH(G$4,'Miljövärden urval för publ'!$B$2:$H$2,0),FALSE))</f>
        <v>2.6340100000000002E-2</v>
      </c>
    </row>
    <row r="356" spans="1:7" x14ac:dyDescent="0.25">
      <c r="A356" s="106">
        <v>353</v>
      </c>
      <c r="B356" s="106" t="str">
        <f>IF(ISERROR(INDEX('Miljövärden urval för publ'!$A$2:$AD$475,MATCH($A356,'Miljövärden urval för publ'!$U$2:$U$476,0),1)),"",INDEX('Miljövärden urval för publ'!$A$2:$AD$475,MATCH($A356,'Miljövärden urval för publ'!$U$2:$U$476,0),1))</f>
        <v>Övik Energi AB</v>
      </c>
      <c r="C356" s="106" t="str">
        <f>IF(ISERROR(INDEX('Miljövärden urval för publ'!$A$2:$AD$475,MATCH($A356,'Miljövärden urval för publ'!$U$2:$U$476,0),2)),"",INDEX('Miljövärden urval för publ'!$A$2:$AD$475,MATCH($A356,'Miljövärden urval för publ'!$U$2:$U$476,0),2))</f>
        <v>Örnsköldsvik</v>
      </c>
      <c r="D356" s="106">
        <f>IF(ISERROR(VLOOKUP($C356,'Miljövärden urval för publ'!$B$2:$H$490,MATCH(D$4,'Miljövärden urval för publ'!$B$2:$H$2,0),FALSE)),"",VLOOKUP($C356,'Miljövärden urval för publ'!$B$2:$H$490,MATCH(D$4,'Miljövärden urval för publ'!$B$2:$H$2,0),FALSE))</f>
        <v>0.16014</v>
      </c>
      <c r="E356" s="106">
        <f>IF(ISERROR(VLOOKUP($C356,'Miljövärden urval för publ'!$B$2:$H$490,MATCH(E$4,'Miljövärden urval för publ'!$B$2:$H$2,0),FALSE)),"",VLOOKUP($C356,'Miljövärden urval för publ'!$B$2:$H$490,MATCH(E$4,'Miljövärden urval för publ'!$B$2:$H$2,0),FALSE))</f>
        <v>43.076999999999998</v>
      </c>
      <c r="F356" s="106">
        <f>IF(ISERROR(VLOOKUP($C356,'Miljövärden urval för publ'!$B$2:$H$490,MATCH(F$4,'Miljövärden urval för publ'!$B$2:$H$2,0),FALSE)),"",VLOOKUP($C356,'Miljövärden urval för publ'!$B$2:$H$490,MATCH(F$4,'Miljövärden urval för publ'!$B$2:$H$2,0),FALSE))</f>
        <v>7.8914099999999996</v>
      </c>
      <c r="G356" s="106">
        <f>IF(ISERROR(VLOOKUP($C356,'Miljövärden urval för publ'!$B$2:$H$490,MATCH(G$4,'Miljövärden urval för publ'!$B$2:$H$2,0),FALSE)),"",VLOOKUP($C356,'Miljövärden urval för publ'!$B$2:$H$490,MATCH(G$4,'Miljövärden urval för publ'!$B$2:$H$2,0),FALSE))</f>
        <v>2.1417100000000001E-2</v>
      </c>
    </row>
    <row r="357" spans="1:7" x14ac:dyDescent="0.25">
      <c r="A357" s="106">
        <v>354</v>
      </c>
      <c r="B357" s="106" t="str">
        <f>IF(ISERROR(INDEX('Miljövärden urval för publ'!$A$2:$AD$475,MATCH($A357,'Miljövärden urval för publ'!$U$2:$U$476,0),1)),"",INDEX('Miljövärden urval för publ'!$A$2:$AD$475,MATCH($A357,'Miljövärden urval för publ'!$U$2:$U$476,0),1))</f>
        <v/>
      </c>
      <c r="C357" s="106" t="str">
        <f>IF(ISERROR(INDEX('Miljövärden urval för publ'!$A$2:$AD$475,MATCH($A357,'Miljövärden urval för publ'!$U$2:$U$476,0),2)),"",INDEX('Miljövärden urval för publ'!$A$2:$AD$475,MATCH($A357,'Miljövärden urval för publ'!$U$2:$U$476,0),2))</f>
        <v/>
      </c>
      <c r="D357" s="106" t="str">
        <f>IF(ISERROR(VLOOKUP($C357,'Miljövärden urval för publ'!$B$2:$H$490,MATCH(D$4,'Miljövärden urval för publ'!$B$2:$H$2,0),FALSE)),"",VLOOKUP($C357,'Miljövärden urval för publ'!$B$2:$H$490,MATCH(D$4,'Miljövärden urval för publ'!$B$2:$H$2,0),FALSE))</f>
        <v/>
      </c>
      <c r="E357" s="106" t="str">
        <f>IF(ISERROR(VLOOKUP($C357,'Miljövärden urval för publ'!$B$2:$H$490,MATCH(E$4,'Miljövärden urval för publ'!$B$2:$H$2,0),FALSE)),"",VLOOKUP($C357,'Miljövärden urval för publ'!$B$2:$H$490,MATCH(E$4,'Miljövärden urval för publ'!$B$2:$H$2,0),FALSE))</f>
        <v/>
      </c>
      <c r="F357" s="106" t="str">
        <f>IF(ISERROR(VLOOKUP($C357,'Miljövärden urval för publ'!$B$2:$H$490,MATCH(F$4,'Miljövärden urval för publ'!$B$2:$H$2,0),FALSE)),"",VLOOKUP($C357,'Miljövärden urval för publ'!$B$2:$H$490,MATCH(F$4,'Miljövärden urval för publ'!$B$2:$H$2,0),FALSE))</f>
        <v/>
      </c>
      <c r="G357" s="106" t="str">
        <f>IF(ISERROR(VLOOKUP($C357,'Miljövärden urval för publ'!$B$2:$H$490,MATCH(G$4,'Miljövärden urval för publ'!$B$2:$H$2,0),FALSE)),"",VLOOKUP($C357,'Miljövärden urval för publ'!$B$2:$H$490,MATCH(G$4,'Miljövärden urval för publ'!$B$2:$H$2,0),FALSE))</f>
        <v/>
      </c>
    </row>
    <row r="358" spans="1:7" x14ac:dyDescent="0.25">
      <c r="A358" s="106">
        <v>355</v>
      </c>
      <c r="B358" s="106" t="str">
        <f>IF(ISERROR(INDEX('Miljövärden urval för publ'!$A$2:$AD$475,MATCH($A358,'Miljövärden urval för publ'!$U$2:$U$476,0),1)),"",INDEX('Miljövärden urval för publ'!$A$2:$AD$475,MATCH($A358,'Miljövärden urval för publ'!$U$2:$U$476,0),1))</f>
        <v/>
      </c>
      <c r="C358" s="106" t="str">
        <f>IF(ISERROR(INDEX('Miljövärden urval för publ'!$A$2:$AD$475,MATCH($A358,'Miljövärden urval för publ'!$U$2:$U$476,0),2)),"",INDEX('Miljövärden urval för publ'!$A$2:$AD$475,MATCH($A358,'Miljövärden urval för publ'!$U$2:$U$476,0),2))</f>
        <v/>
      </c>
      <c r="D358" s="106" t="str">
        <f>IF(ISERROR(VLOOKUP($C358,'Miljövärden urval för publ'!$B$2:$H$490,MATCH(D$4,'Miljövärden urval för publ'!$B$2:$H$2,0),FALSE)),"",VLOOKUP($C358,'Miljövärden urval för publ'!$B$2:$H$490,MATCH(D$4,'Miljövärden urval för publ'!$B$2:$H$2,0),FALSE))</f>
        <v/>
      </c>
      <c r="E358" s="106" t="str">
        <f>IF(ISERROR(VLOOKUP($C358,'Miljövärden urval för publ'!$B$2:$H$490,MATCH(E$4,'Miljövärden urval för publ'!$B$2:$H$2,0),FALSE)),"",VLOOKUP($C358,'Miljövärden urval för publ'!$B$2:$H$490,MATCH(E$4,'Miljövärden urval för publ'!$B$2:$H$2,0),FALSE))</f>
        <v/>
      </c>
      <c r="F358" s="106" t="str">
        <f>IF(ISERROR(VLOOKUP($C358,'Miljövärden urval för publ'!$B$2:$H$490,MATCH(F$4,'Miljövärden urval för publ'!$B$2:$H$2,0),FALSE)),"",VLOOKUP($C358,'Miljövärden urval för publ'!$B$2:$H$490,MATCH(F$4,'Miljövärden urval för publ'!$B$2:$H$2,0),FALSE))</f>
        <v/>
      </c>
      <c r="G358" s="106" t="str">
        <f>IF(ISERROR(VLOOKUP($C358,'Miljövärden urval för publ'!$B$2:$H$490,MATCH(G$4,'Miljövärden urval för publ'!$B$2:$H$2,0),FALSE)),"",VLOOKUP($C358,'Miljövärden urval för publ'!$B$2:$H$490,MATCH(G$4,'Miljövärden urval för publ'!$B$2:$H$2,0),FALSE))</f>
        <v/>
      </c>
    </row>
    <row r="359" spans="1:7" x14ac:dyDescent="0.25">
      <c r="A359" s="106">
        <v>356</v>
      </c>
      <c r="B359" s="106" t="str">
        <f>IF(ISERROR(INDEX('Miljövärden urval för publ'!$A$2:$AD$475,MATCH($A359,'Miljövärden urval för publ'!$U$2:$U$476,0),1)),"",INDEX('Miljövärden urval för publ'!$A$2:$AD$475,MATCH($A359,'Miljövärden urval för publ'!$U$2:$U$476,0),1))</f>
        <v/>
      </c>
      <c r="C359" s="106" t="str">
        <f>IF(ISERROR(INDEX('Miljövärden urval för publ'!$A$2:$AD$475,MATCH($A359,'Miljövärden urval för publ'!$U$2:$U$476,0),2)),"",INDEX('Miljövärden urval för publ'!$A$2:$AD$475,MATCH($A359,'Miljövärden urval för publ'!$U$2:$U$476,0),2))</f>
        <v/>
      </c>
      <c r="D359" s="106" t="str">
        <f>IF(ISERROR(VLOOKUP($C359,'Miljövärden urval för publ'!$B$2:$H$490,MATCH(D$4,'Miljövärden urval för publ'!$B$2:$H$2,0),FALSE)),"",VLOOKUP($C359,'Miljövärden urval för publ'!$B$2:$H$490,MATCH(D$4,'Miljövärden urval för publ'!$B$2:$H$2,0),FALSE))</f>
        <v/>
      </c>
      <c r="E359" s="106" t="str">
        <f>IF(ISERROR(VLOOKUP($C359,'Miljövärden urval för publ'!$B$2:$H$490,MATCH(E$4,'Miljövärden urval för publ'!$B$2:$H$2,0),FALSE)),"",VLOOKUP($C359,'Miljövärden urval för publ'!$B$2:$H$490,MATCH(E$4,'Miljövärden urval för publ'!$B$2:$H$2,0),FALSE))</f>
        <v/>
      </c>
      <c r="F359" s="106" t="str">
        <f>IF(ISERROR(VLOOKUP($C359,'Miljövärden urval för publ'!$B$2:$H$490,MATCH(F$4,'Miljövärden urval för publ'!$B$2:$H$2,0),FALSE)),"",VLOOKUP($C359,'Miljövärden urval för publ'!$B$2:$H$490,MATCH(F$4,'Miljövärden urval för publ'!$B$2:$H$2,0),FALSE))</f>
        <v/>
      </c>
      <c r="G359" s="106" t="str">
        <f>IF(ISERROR(VLOOKUP($C359,'Miljövärden urval för publ'!$B$2:$H$490,MATCH(G$4,'Miljövärden urval för publ'!$B$2:$H$2,0),FALSE)),"",VLOOKUP($C359,'Miljövärden urval för publ'!$B$2:$H$490,MATCH(G$4,'Miljövärden urval för publ'!$B$2:$H$2,0),FALSE))</f>
        <v/>
      </c>
    </row>
    <row r="360" spans="1:7" x14ac:dyDescent="0.25">
      <c r="A360" s="106">
        <v>357</v>
      </c>
      <c r="B360" s="106" t="str">
        <f>IF(ISERROR(INDEX('Miljövärden urval för publ'!$A$2:$AD$475,MATCH($A360,'Miljövärden urval för publ'!$U$2:$U$476,0),1)),"",INDEX('Miljövärden urval för publ'!$A$2:$AD$475,MATCH($A360,'Miljövärden urval för publ'!$U$2:$U$476,0),1))</f>
        <v/>
      </c>
      <c r="C360" s="106" t="str">
        <f>IF(ISERROR(INDEX('Miljövärden urval för publ'!$A$2:$AD$475,MATCH($A360,'Miljövärden urval för publ'!$U$2:$U$476,0),2)),"",INDEX('Miljövärden urval för publ'!$A$2:$AD$475,MATCH($A360,'Miljövärden urval för publ'!$U$2:$U$476,0),2))</f>
        <v/>
      </c>
      <c r="D360" s="106" t="str">
        <f>IF(ISERROR(VLOOKUP($C360,'Miljövärden urval för publ'!$B$2:$H$490,MATCH(D$4,'Miljövärden urval för publ'!$B$2:$H$2,0),FALSE)),"",VLOOKUP($C360,'Miljövärden urval för publ'!$B$2:$H$490,MATCH(D$4,'Miljövärden urval för publ'!$B$2:$H$2,0),FALSE))</f>
        <v/>
      </c>
      <c r="E360" s="106" t="str">
        <f>IF(ISERROR(VLOOKUP($C360,'Miljövärden urval för publ'!$B$2:$H$490,MATCH(E$4,'Miljövärden urval för publ'!$B$2:$H$2,0),FALSE)),"",VLOOKUP($C360,'Miljövärden urval för publ'!$B$2:$H$490,MATCH(E$4,'Miljövärden urval för publ'!$B$2:$H$2,0),FALSE))</f>
        <v/>
      </c>
      <c r="F360" s="106" t="str">
        <f>IF(ISERROR(VLOOKUP($C360,'Miljövärden urval för publ'!$B$2:$H$490,MATCH(F$4,'Miljövärden urval för publ'!$B$2:$H$2,0),FALSE)),"",VLOOKUP($C360,'Miljövärden urval för publ'!$B$2:$H$490,MATCH(F$4,'Miljövärden urval för publ'!$B$2:$H$2,0),FALSE))</f>
        <v/>
      </c>
      <c r="G360" s="106" t="str">
        <f>IF(ISERROR(VLOOKUP($C360,'Miljövärden urval för publ'!$B$2:$H$490,MATCH(G$4,'Miljövärden urval för publ'!$B$2:$H$2,0),FALSE)),"",VLOOKUP($C360,'Miljövärden urval för publ'!$B$2:$H$490,MATCH(G$4,'Miljövärden urval för publ'!$B$2:$H$2,0),FALSE))</f>
        <v/>
      </c>
    </row>
    <row r="361" spans="1:7" x14ac:dyDescent="0.25">
      <c r="A361" s="106">
        <v>358</v>
      </c>
      <c r="B361" s="106" t="str">
        <f>IF(ISERROR(INDEX('Miljövärden urval för publ'!$A$2:$AD$475,MATCH($A361,'Miljövärden urval för publ'!$U$2:$U$476,0),1)),"",INDEX('Miljövärden urval för publ'!$A$2:$AD$475,MATCH($A361,'Miljövärden urval för publ'!$U$2:$U$476,0),1))</f>
        <v/>
      </c>
      <c r="C361" s="106" t="str">
        <f>IF(ISERROR(INDEX('Miljövärden urval för publ'!$A$2:$AD$475,MATCH($A361,'Miljövärden urval för publ'!$U$2:$U$476,0),2)),"",INDEX('Miljövärden urval för publ'!$A$2:$AD$475,MATCH($A361,'Miljövärden urval för publ'!$U$2:$U$476,0),2))</f>
        <v/>
      </c>
      <c r="D361" s="106" t="str">
        <f>IF(ISERROR(VLOOKUP($C361,'Miljövärden urval för publ'!$B$2:$H$490,MATCH(D$4,'Miljövärden urval för publ'!$B$2:$H$2,0),FALSE)),"",VLOOKUP($C361,'Miljövärden urval för publ'!$B$2:$H$490,MATCH(D$4,'Miljövärden urval för publ'!$B$2:$H$2,0),FALSE))</f>
        <v/>
      </c>
      <c r="E361" s="106" t="str">
        <f>IF(ISERROR(VLOOKUP($C361,'Miljövärden urval för publ'!$B$2:$H$490,MATCH(E$4,'Miljövärden urval för publ'!$B$2:$H$2,0),FALSE)),"",VLOOKUP($C361,'Miljövärden urval för publ'!$B$2:$H$490,MATCH(E$4,'Miljövärden urval för publ'!$B$2:$H$2,0),FALSE))</f>
        <v/>
      </c>
      <c r="F361" s="106" t="str">
        <f>IF(ISERROR(VLOOKUP($C361,'Miljövärden urval för publ'!$B$2:$H$490,MATCH(F$4,'Miljövärden urval för publ'!$B$2:$H$2,0),FALSE)),"",VLOOKUP($C361,'Miljövärden urval för publ'!$B$2:$H$490,MATCH(F$4,'Miljövärden urval för publ'!$B$2:$H$2,0),FALSE))</f>
        <v/>
      </c>
      <c r="G361" s="106" t="str">
        <f>IF(ISERROR(VLOOKUP($C361,'Miljövärden urval för publ'!$B$2:$H$490,MATCH(G$4,'Miljövärden urval för publ'!$B$2:$H$2,0),FALSE)),"",VLOOKUP($C361,'Miljövärden urval för publ'!$B$2:$H$490,MATCH(G$4,'Miljövärden urval för publ'!$B$2:$H$2,0),FALSE))</f>
        <v/>
      </c>
    </row>
    <row r="362" spans="1:7" x14ac:dyDescent="0.25">
      <c r="A362" s="106">
        <v>359</v>
      </c>
      <c r="B362" s="106" t="str">
        <f>IF(ISERROR(INDEX('Miljövärden urval för publ'!$A$2:$AD$475,MATCH($A362,'Miljövärden urval för publ'!$U$2:$U$476,0),1)),"",INDEX('Miljövärden urval för publ'!$A$2:$AD$475,MATCH($A362,'Miljövärden urval för publ'!$U$2:$U$476,0),1))</f>
        <v/>
      </c>
      <c r="C362" s="106" t="str">
        <f>IF(ISERROR(INDEX('Miljövärden urval för publ'!$A$2:$AD$475,MATCH($A362,'Miljövärden urval för publ'!$U$2:$U$476,0),2)),"",INDEX('Miljövärden urval för publ'!$A$2:$AD$475,MATCH($A362,'Miljövärden urval för publ'!$U$2:$U$476,0),2))</f>
        <v/>
      </c>
      <c r="D362" s="106" t="str">
        <f>IF(ISERROR(VLOOKUP($C362,'Miljövärden urval för publ'!$B$2:$H$490,MATCH(D$4,'Miljövärden urval för publ'!$B$2:$H$2,0),FALSE)),"",VLOOKUP($C362,'Miljövärden urval för publ'!$B$2:$H$490,MATCH(D$4,'Miljövärden urval för publ'!$B$2:$H$2,0),FALSE))</f>
        <v/>
      </c>
      <c r="E362" s="106" t="str">
        <f>IF(ISERROR(VLOOKUP($C362,'Miljövärden urval för publ'!$B$2:$H$490,MATCH(E$4,'Miljövärden urval för publ'!$B$2:$H$2,0),FALSE)),"",VLOOKUP($C362,'Miljövärden urval för publ'!$B$2:$H$490,MATCH(E$4,'Miljövärden urval för publ'!$B$2:$H$2,0),FALSE))</f>
        <v/>
      </c>
      <c r="F362" s="106" t="str">
        <f>IF(ISERROR(VLOOKUP($C362,'Miljövärden urval för publ'!$B$2:$H$490,MATCH(F$4,'Miljövärden urval för publ'!$B$2:$H$2,0),FALSE)),"",VLOOKUP($C362,'Miljövärden urval för publ'!$B$2:$H$490,MATCH(F$4,'Miljövärden urval för publ'!$B$2:$H$2,0),FALSE))</f>
        <v/>
      </c>
      <c r="G362" s="106" t="str">
        <f>IF(ISERROR(VLOOKUP($C362,'Miljövärden urval för publ'!$B$2:$H$490,MATCH(G$4,'Miljövärden urval för publ'!$B$2:$H$2,0),FALSE)),"",VLOOKUP($C362,'Miljövärden urval för publ'!$B$2:$H$490,MATCH(G$4,'Miljövärden urval för publ'!$B$2:$H$2,0),FALSE))</f>
        <v/>
      </c>
    </row>
    <row r="363" spans="1:7" x14ac:dyDescent="0.25">
      <c r="A363" s="106">
        <v>360</v>
      </c>
      <c r="B363" s="106" t="str">
        <f>IF(ISERROR(INDEX('Miljövärden urval för publ'!$A$2:$AD$475,MATCH($A363,'Miljövärden urval för publ'!$U$2:$U$476,0),1)),"",INDEX('Miljövärden urval för publ'!$A$2:$AD$475,MATCH($A363,'Miljövärden urval för publ'!$U$2:$U$476,0),1))</f>
        <v/>
      </c>
      <c r="C363" s="106" t="str">
        <f>IF(ISERROR(INDEX('Miljövärden urval för publ'!$A$2:$AD$475,MATCH($A363,'Miljövärden urval för publ'!$U$2:$U$476,0),2)),"",INDEX('Miljövärden urval för publ'!$A$2:$AD$475,MATCH($A363,'Miljövärden urval för publ'!$U$2:$U$476,0),2))</f>
        <v/>
      </c>
      <c r="D363" s="106" t="str">
        <f>IF(ISERROR(VLOOKUP($C363,'Miljövärden urval för publ'!$B$2:$H$490,MATCH(D$4,'Miljövärden urval för publ'!$B$2:$H$2,0),FALSE)),"",VLOOKUP($C363,'Miljövärden urval för publ'!$B$2:$H$490,MATCH(D$4,'Miljövärden urval för publ'!$B$2:$H$2,0),FALSE))</f>
        <v/>
      </c>
      <c r="E363" s="106" t="str">
        <f>IF(ISERROR(VLOOKUP($C363,'Miljövärden urval för publ'!$B$2:$H$490,MATCH(E$4,'Miljövärden urval för publ'!$B$2:$H$2,0),FALSE)),"",VLOOKUP($C363,'Miljövärden urval för publ'!$B$2:$H$490,MATCH(E$4,'Miljövärden urval för publ'!$B$2:$H$2,0),FALSE))</f>
        <v/>
      </c>
      <c r="F363" s="106" t="str">
        <f>IF(ISERROR(VLOOKUP($C363,'Miljövärden urval för publ'!$B$2:$H$490,MATCH(F$4,'Miljövärden urval för publ'!$B$2:$H$2,0),FALSE)),"",VLOOKUP($C363,'Miljövärden urval för publ'!$B$2:$H$490,MATCH(F$4,'Miljövärden urval för publ'!$B$2:$H$2,0),FALSE))</f>
        <v/>
      </c>
      <c r="G363" s="106" t="str">
        <f>IF(ISERROR(VLOOKUP($C363,'Miljövärden urval för publ'!$B$2:$H$490,MATCH(G$4,'Miljövärden urval för publ'!$B$2:$H$2,0),FALSE)),"",VLOOKUP($C363,'Miljövärden urval för publ'!$B$2:$H$490,MATCH(G$4,'Miljövärden urval för publ'!$B$2:$H$2,0),FALSE))</f>
        <v/>
      </c>
    </row>
    <row r="364" spans="1:7" x14ac:dyDescent="0.25">
      <c r="A364" s="106">
        <v>361</v>
      </c>
      <c r="B364" s="106" t="str">
        <f>IF(ISERROR(INDEX('Miljövärden urval för publ'!$A$2:$AD$475,MATCH($A364,'Miljövärden urval för publ'!$U$2:$U$476,0),1)),"",INDEX('Miljövärden urval för publ'!$A$2:$AD$475,MATCH($A364,'Miljövärden urval för publ'!$U$2:$U$476,0),1))</f>
        <v/>
      </c>
      <c r="C364" s="106" t="str">
        <f>IF(ISERROR(INDEX('Miljövärden urval för publ'!$A$2:$AD$475,MATCH($A364,'Miljövärden urval för publ'!$U$2:$U$476,0),2)),"",INDEX('Miljövärden urval för publ'!$A$2:$AD$475,MATCH($A364,'Miljövärden urval för publ'!$U$2:$U$476,0),2))</f>
        <v/>
      </c>
      <c r="D364" s="106" t="str">
        <f>IF(ISERROR(VLOOKUP($C364,'Miljövärden urval för publ'!$B$2:$H$490,MATCH(D$4,'Miljövärden urval för publ'!$B$2:$H$2,0),FALSE)),"",VLOOKUP($C364,'Miljövärden urval för publ'!$B$2:$H$490,MATCH(D$4,'Miljövärden urval för publ'!$B$2:$H$2,0),FALSE))</f>
        <v/>
      </c>
      <c r="E364" s="106" t="str">
        <f>IF(ISERROR(VLOOKUP($C364,'Miljövärden urval för publ'!$B$2:$H$490,MATCH(E$4,'Miljövärden urval för publ'!$B$2:$H$2,0),FALSE)),"",VLOOKUP($C364,'Miljövärden urval för publ'!$B$2:$H$490,MATCH(E$4,'Miljövärden urval för publ'!$B$2:$H$2,0),FALSE))</f>
        <v/>
      </c>
      <c r="F364" s="106" t="str">
        <f>IF(ISERROR(VLOOKUP($C364,'Miljövärden urval för publ'!$B$2:$H$490,MATCH(F$4,'Miljövärden urval för publ'!$B$2:$H$2,0),FALSE)),"",VLOOKUP($C364,'Miljövärden urval för publ'!$B$2:$H$490,MATCH(F$4,'Miljövärden urval för publ'!$B$2:$H$2,0),FALSE))</f>
        <v/>
      </c>
      <c r="G364" s="106" t="str">
        <f>IF(ISERROR(VLOOKUP($C364,'Miljövärden urval för publ'!$B$2:$H$490,MATCH(G$4,'Miljövärden urval för publ'!$B$2:$H$2,0),FALSE)),"",VLOOKUP($C364,'Miljövärden urval för publ'!$B$2:$H$490,MATCH(G$4,'Miljövärden urval för publ'!$B$2:$H$2,0),FALSE))</f>
        <v/>
      </c>
    </row>
    <row r="365" spans="1:7" x14ac:dyDescent="0.25">
      <c r="A365" s="106">
        <v>362</v>
      </c>
      <c r="B365" s="106" t="str">
        <f>IF(ISERROR(INDEX('Miljövärden urval för publ'!$A$2:$AD$475,MATCH($A365,'Miljövärden urval för publ'!$U$2:$U$476,0),1)),"",INDEX('Miljövärden urval för publ'!$A$2:$AD$475,MATCH($A365,'Miljövärden urval för publ'!$U$2:$U$476,0),1))</f>
        <v/>
      </c>
      <c r="C365" s="106" t="str">
        <f>IF(ISERROR(INDEX('Miljövärden urval för publ'!$A$2:$AD$475,MATCH($A365,'Miljövärden urval för publ'!$U$2:$U$476,0),2)),"",INDEX('Miljövärden urval för publ'!$A$2:$AD$475,MATCH($A365,'Miljövärden urval för publ'!$U$2:$U$476,0),2))</f>
        <v/>
      </c>
      <c r="D365" s="106" t="str">
        <f>IF(ISERROR(VLOOKUP($C365,'Miljövärden urval för publ'!$B$2:$H$490,MATCH(D$4,'Miljövärden urval för publ'!$B$2:$H$2,0),FALSE)),"",VLOOKUP($C365,'Miljövärden urval för publ'!$B$2:$H$490,MATCH(D$4,'Miljövärden urval för publ'!$B$2:$H$2,0),FALSE))</f>
        <v/>
      </c>
      <c r="E365" s="106" t="str">
        <f>IF(ISERROR(VLOOKUP($C365,'Miljövärden urval för publ'!$B$2:$H$490,MATCH(E$4,'Miljövärden urval för publ'!$B$2:$H$2,0),FALSE)),"",VLOOKUP($C365,'Miljövärden urval för publ'!$B$2:$H$490,MATCH(E$4,'Miljövärden urval för publ'!$B$2:$H$2,0),FALSE))</f>
        <v/>
      </c>
      <c r="F365" s="106" t="str">
        <f>IF(ISERROR(VLOOKUP($C365,'Miljövärden urval för publ'!$B$2:$H$490,MATCH(F$4,'Miljövärden urval för publ'!$B$2:$H$2,0),FALSE)),"",VLOOKUP($C365,'Miljövärden urval för publ'!$B$2:$H$490,MATCH(F$4,'Miljövärden urval för publ'!$B$2:$H$2,0),FALSE))</f>
        <v/>
      </c>
      <c r="G365" s="106" t="str">
        <f>IF(ISERROR(VLOOKUP($C365,'Miljövärden urval för publ'!$B$2:$H$490,MATCH(G$4,'Miljövärden urval för publ'!$B$2:$H$2,0),FALSE)),"",VLOOKUP($C365,'Miljövärden urval för publ'!$B$2:$H$490,MATCH(G$4,'Miljövärden urval för publ'!$B$2:$H$2,0),FALSE))</f>
        <v/>
      </c>
    </row>
    <row r="366" spans="1:7" x14ac:dyDescent="0.25">
      <c r="A366" s="106">
        <v>363</v>
      </c>
      <c r="B366" s="106" t="str">
        <f>IF(ISERROR(INDEX('Miljövärden urval för publ'!$A$2:$AD$475,MATCH($A366,'Miljövärden urval för publ'!$U$2:$U$476,0),1)),"",INDEX('Miljövärden urval för publ'!$A$2:$AD$475,MATCH($A366,'Miljövärden urval för publ'!$U$2:$U$476,0),1))</f>
        <v/>
      </c>
      <c r="C366" s="106" t="str">
        <f>IF(ISERROR(INDEX('Miljövärden urval för publ'!$A$2:$AD$475,MATCH($A366,'Miljövärden urval för publ'!$U$2:$U$476,0),2)),"",INDEX('Miljövärden urval för publ'!$A$2:$AD$475,MATCH($A366,'Miljövärden urval för publ'!$U$2:$U$476,0),2))</f>
        <v/>
      </c>
      <c r="D366" s="106" t="str">
        <f>IF(ISERROR(VLOOKUP($C366,'Miljövärden urval för publ'!$B$2:$H$490,MATCH(D$4,'Miljövärden urval för publ'!$B$2:$H$2,0),FALSE)),"",VLOOKUP($C366,'Miljövärden urval för publ'!$B$2:$H$490,MATCH(D$4,'Miljövärden urval för publ'!$B$2:$H$2,0),FALSE))</f>
        <v/>
      </c>
      <c r="E366" s="106" t="str">
        <f>IF(ISERROR(VLOOKUP($C366,'Miljövärden urval för publ'!$B$2:$H$490,MATCH(E$4,'Miljövärden urval för publ'!$B$2:$H$2,0),FALSE)),"",VLOOKUP($C366,'Miljövärden urval för publ'!$B$2:$H$490,MATCH(E$4,'Miljövärden urval för publ'!$B$2:$H$2,0),FALSE))</f>
        <v/>
      </c>
      <c r="F366" s="106" t="str">
        <f>IF(ISERROR(VLOOKUP($C366,'Miljövärden urval för publ'!$B$2:$H$490,MATCH(F$4,'Miljövärden urval för publ'!$B$2:$H$2,0),FALSE)),"",VLOOKUP($C366,'Miljövärden urval för publ'!$B$2:$H$490,MATCH(F$4,'Miljövärden urval för publ'!$B$2:$H$2,0),FALSE))</f>
        <v/>
      </c>
      <c r="G366" s="106" t="str">
        <f>IF(ISERROR(VLOOKUP($C366,'Miljövärden urval för publ'!$B$2:$H$490,MATCH(G$4,'Miljövärden urval för publ'!$B$2:$H$2,0),FALSE)),"",VLOOKUP($C366,'Miljövärden urval för publ'!$B$2:$H$490,MATCH(G$4,'Miljövärden urval för publ'!$B$2:$H$2,0),FALSE))</f>
        <v/>
      </c>
    </row>
    <row r="367" spans="1:7" x14ac:dyDescent="0.25">
      <c r="A367" s="106">
        <v>364</v>
      </c>
      <c r="B367" s="106" t="str">
        <f>IF(ISERROR(INDEX('Miljövärden urval för publ'!$A$2:$AD$475,MATCH($A367,'Miljövärden urval för publ'!$U$2:$U$476,0),1)),"",INDEX('Miljövärden urval för publ'!$A$2:$AD$475,MATCH($A367,'Miljövärden urval för publ'!$U$2:$U$476,0),1))</f>
        <v/>
      </c>
      <c r="C367" s="106" t="str">
        <f>IF(ISERROR(INDEX('Miljövärden urval för publ'!$A$2:$AD$475,MATCH($A367,'Miljövärden urval för publ'!$U$2:$U$476,0),2)),"",INDEX('Miljövärden urval för publ'!$A$2:$AD$475,MATCH($A367,'Miljövärden urval för publ'!$U$2:$U$476,0),2))</f>
        <v/>
      </c>
      <c r="D367" s="106" t="str">
        <f>IF(ISERROR(VLOOKUP($C367,'Miljövärden urval för publ'!$B$2:$H$490,MATCH(D$4,'Miljövärden urval för publ'!$B$2:$H$2,0),FALSE)),"",VLOOKUP($C367,'Miljövärden urval för publ'!$B$2:$H$490,MATCH(D$4,'Miljövärden urval för publ'!$B$2:$H$2,0),FALSE))</f>
        <v/>
      </c>
      <c r="E367" s="106" t="str">
        <f>IF(ISERROR(VLOOKUP($C367,'Miljövärden urval för publ'!$B$2:$H$490,MATCH(E$4,'Miljövärden urval för publ'!$B$2:$H$2,0),FALSE)),"",VLOOKUP($C367,'Miljövärden urval för publ'!$B$2:$H$490,MATCH(E$4,'Miljövärden urval för publ'!$B$2:$H$2,0),FALSE))</f>
        <v/>
      </c>
      <c r="F367" s="106" t="str">
        <f>IF(ISERROR(VLOOKUP($C367,'Miljövärden urval för publ'!$B$2:$H$490,MATCH(F$4,'Miljövärden urval för publ'!$B$2:$H$2,0),FALSE)),"",VLOOKUP($C367,'Miljövärden urval för publ'!$B$2:$H$490,MATCH(F$4,'Miljövärden urval för publ'!$B$2:$H$2,0),FALSE))</f>
        <v/>
      </c>
      <c r="G367" s="106" t="str">
        <f>IF(ISERROR(VLOOKUP($C367,'Miljövärden urval för publ'!$B$2:$H$490,MATCH(G$4,'Miljövärden urval för publ'!$B$2:$H$2,0),FALSE)),"",VLOOKUP($C367,'Miljövärden urval för publ'!$B$2:$H$490,MATCH(G$4,'Miljövärden urval för publ'!$B$2:$H$2,0),FALSE))</f>
        <v/>
      </c>
    </row>
    <row r="368" spans="1:7" x14ac:dyDescent="0.25">
      <c r="A368" s="106">
        <v>365</v>
      </c>
      <c r="B368" s="106" t="str">
        <f>IF(ISERROR(INDEX('Miljövärden urval för publ'!$A$2:$AD$475,MATCH($A368,'Miljövärden urval för publ'!$U$2:$U$476,0),1)),"",INDEX('Miljövärden urval för publ'!$A$2:$AD$475,MATCH($A368,'Miljövärden urval för publ'!$U$2:$U$476,0),1))</f>
        <v/>
      </c>
      <c r="C368" s="106" t="str">
        <f>IF(ISERROR(INDEX('Miljövärden urval för publ'!$A$2:$AD$475,MATCH($A368,'Miljövärden urval för publ'!$U$2:$U$476,0),2)),"",INDEX('Miljövärden urval för publ'!$A$2:$AD$475,MATCH($A368,'Miljövärden urval för publ'!$U$2:$U$476,0),2))</f>
        <v/>
      </c>
      <c r="D368" s="106" t="str">
        <f>IF(ISERROR(VLOOKUP($C368,'Miljövärden urval för publ'!$B$2:$H$490,MATCH(D$4,'Miljövärden urval för publ'!$B$2:$H$2,0),FALSE)),"",VLOOKUP($C368,'Miljövärden urval för publ'!$B$2:$H$490,MATCH(D$4,'Miljövärden urval för publ'!$B$2:$H$2,0),FALSE))</f>
        <v/>
      </c>
      <c r="E368" s="106" t="str">
        <f>IF(ISERROR(VLOOKUP($C368,'Miljövärden urval för publ'!$B$2:$H$490,MATCH(E$4,'Miljövärden urval för publ'!$B$2:$H$2,0),FALSE)),"",VLOOKUP($C368,'Miljövärden urval för publ'!$B$2:$H$490,MATCH(E$4,'Miljövärden urval för publ'!$B$2:$H$2,0),FALSE))</f>
        <v/>
      </c>
      <c r="F368" s="106" t="str">
        <f>IF(ISERROR(VLOOKUP($C368,'Miljövärden urval för publ'!$B$2:$H$490,MATCH(F$4,'Miljövärden urval för publ'!$B$2:$H$2,0),FALSE)),"",VLOOKUP($C368,'Miljövärden urval för publ'!$B$2:$H$490,MATCH(F$4,'Miljövärden urval för publ'!$B$2:$H$2,0),FALSE))</f>
        <v/>
      </c>
      <c r="G368" s="106" t="str">
        <f>IF(ISERROR(VLOOKUP($C368,'Miljövärden urval för publ'!$B$2:$H$490,MATCH(G$4,'Miljövärden urval för publ'!$B$2:$H$2,0),FALSE)),"",VLOOKUP($C368,'Miljövärden urval för publ'!$B$2:$H$490,MATCH(G$4,'Miljövärden urval för publ'!$B$2:$H$2,0),FALSE))</f>
        <v/>
      </c>
    </row>
    <row r="369" spans="1:7" x14ac:dyDescent="0.25">
      <c r="A369" s="106">
        <v>366</v>
      </c>
      <c r="B369" s="106" t="str">
        <f>IF(ISERROR(INDEX('Miljövärden urval för publ'!$A$2:$AD$475,MATCH($A369,'Miljövärden urval för publ'!$U$2:$U$476,0),1)),"",INDEX('Miljövärden urval för publ'!$A$2:$AD$475,MATCH($A369,'Miljövärden urval för publ'!$U$2:$U$476,0),1))</f>
        <v/>
      </c>
      <c r="C369" s="106" t="str">
        <f>IF(ISERROR(INDEX('Miljövärden urval för publ'!$A$2:$AD$475,MATCH($A369,'Miljövärden urval för publ'!$U$2:$U$476,0),2)),"",INDEX('Miljövärden urval för publ'!$A$2:$AD$475,MATCH($A369,'Miljövärden urval för publ'!$U$2:$U$476,0),2))</f>
        <v/>
      </c>
      <c r="D369" s="106" t="str">
        <f>IF(ISERROR(VLOOKUP($C369,'Miljövärden urval för publ'!$B$2:$H$490,MATCH(D$4,'Miljövärden urval för publ'!$B$2:$H$2,0),FALSE)),"",VLOOKUP($C369,'Miljövärden urval för publ'!$B$2:$H$490,MATCH(D$4,'Miljövärden urval för publ'!$B$2:$H$2,0),FALSE))</f>
        <v/>
      </c>
      <c r="E369" s="106" t="str">
        <f>IF(ISERROR(VLOOKUP($C369,'Miljövärden urval för publ'!$B$2:$H$490,MATCH(E$4,'Miljövärden urval för publ'!$B$2:$H$2,0),FALSE)),"",VLOOKUP($C369,'Miljövärden urval för publ'!$B$2:$H$490,MATCH(E$4,'Miljövärden urval för publ'!$B$2:$H$2,0),FALSE))</f>
        <v/>
      </c>
      <c r="F369" s="106" t="str">
        <f>IF(ISERROR(VLOOKUP($C369,'Miljövärden urval för publ'!$B$2:$H$490,MATCH(F$4,'Miljövärden urval för publ'!$B$2:$H$2,0),FALSE)),"",VLOOKUP($C369,'Miljövärden urval för publ'!$B$2:$H$490,MATCH(F$4,'Miljövärden urval för publ'!$B$2:$H$2,0),FALSE))</f>
        <v/>
      </c>
      <c r="G369" s="106" t="str">
        <f>IF(ISERROR(VLOOKUP($C369,'Miljövärden urval för publ'!$B$2:$H$490,MATCH(G$4,'Miljövärden urval för publ'!$B$2:$H$2,0),FALSE)),"",VLOOKUP($C369,'Miljövärden urval för publ'!$B$2:$H$490,MATCH(G$4,'Miljövärden urval för publ'!$B$2:$H$2,0),FALSE))</f>
        <v/>
      </c>
    </row>
    <row r="370" spans="1:7" x14ac:dyDescent="0.25">
      <c r="A370" s="106">
        <v>367</v>
      </c>
      <c r="B370" s="106" t="str">
        <f>IF(ISERROR(INDEX('Miljövärden urval för publ'!$A$2:$AD$475,MATCH($A370,'Miljövärden urval för publ'!$U$2:$U$476,0),1)),"",INDEX('Miljövärden urval för publ'!$A$2:$AD$475,MATCH($A370,'Miljövärden urval för publ'!$U$2:$U$476,0),1))</f>
        <v/>
      </c>
      <c r="C370" s="106" t="str">
        <f>IF(ISERROR(INDEX('Miljövärden urval för publ'!$A$2:$AD$475,MATCH($A370,'Miljövärden urval för publ'!$U$2:$U$476,0),2)),"",INDEX('Miljövärden urval för publ'!$A$2:$AD$475,MATCH($A370,'Miljövärden urval för publ'!$U$2:$U$476,0),2))</f>
        <v/>
      </c>
      <c r="D370" s="106" t="str">
        <f>IF(ISERROR(VLOOKUP($C370,'Miljövärden urval för publ'!$B$2:$H$490,MATCH(D$4,'Miljövärden urval för publ'!$B$2:$H$2,0),FALSE)),"",VLOOKUP($C370,'Miljövärden urval för publ'!$B$2:$H$490,MATCH(D$4,'Miljövärden urval för publ'!$B$2:$H$2,0),FALSE))</f>
        <v/>
      </c>
      <c r="E370" s="106" t="str">
        <f>IF(ISERROR(VLOOKUP($C370,'Miljövärden urval för publ'!$B$2:$H$490,MATCH(E$4,'Miljövärden urval för publ'!$B$2:$H$2,0),FALSE)),"",VLOOKUP($C370,'Miljövärden urval för publ'!$B$2:$H$490,MATCH(E$4,'Miljövärden urval för publ'!$B$2:$H$2,0),FALSE))</f>
        <v/>
      </c>
      <c r="F370" s="106" t="str">
        <f>IF(ISERROR(VLOOKUP($C370,'Miljövärden urval för publ'!$B$2:$H$490,MATCH(F$4,'Miljövärden urval för publ'!$B$2:$H$2,0),FALSE)),"",VLOOKUP($C370,'Miljövärden urval för publ'!$B$2:$H$490,MATCH(F$4,'Miljövärden urval för publ'!$B$2:$H$2,0),FALSE))</f>
        <v/>
      </c>
      <c r="G370" s="106" t="str">
        <f>IF(ISERROR(VLOOKUP($C370,'Miljövärden urval för publ'!$B$2:$H$490,MATCH(G$4,'Miljövärden urval för publ'!$B$2:$H$2,0),FALSE)),"",VLOOKUP($C370,'Miljövärden urval för publ'!$B$2:$H$490,MATCH(G$4,'Miljövärden urval för publ'!$B$2:$H$2,0),FALSE))</f>
        <v/>
      </c>
    </row>
    <row r="371" spans="1:7" x14ac:dyDescent="0.25">
      <c r="A371" s="106">
        <v>368</v>
      </c>
      <c r="B371" s="106" t="str">
        <f>IF(ISERROR(INDEX('Miljövärden urval för publ'!$A$2:$AD$475,MATCH($A371,'Miljövärden urval för publ'!$U$2:$U$476,0),1)),"",INDEX('Miljövärden urval för publ'!$A$2:$AD$475,MATCH($A371,'Miljövärden urval för publ'!$U$2:$U$476,0),1))</f>
        <v/>
      </c>
      <c r="C371" s="106" t="str">
        <f>IF(ISERROR(INDEX('Miljövärden urval för publ'!$A$2:$AD$475,MATCH($A371,'Miljövärden urval för publ'!$U$2:$U$476,0),2)),"",INDEX('Miljövärden urval för publ'!$A$2:$AD$475,MATCH($A371,'Miljövärden urval för publ'!$U$2:$U$476,0),2))</f>
        <v/>
      </c>
      <c r="D371" s="106" t="str">
        <f>IF(ISERROR(VLOOKUP($C371,'Miljövärden urval för publ'!$B$2:$H$490,MATCH(D$4,'Miljövärden urval för publ'!$B$2:$H$2,0),FALSE)),"",VLOOKUP($C371,'Miljövärden urval för publ'!$B$2:$H$490,MATCH(D$4,'Miljövärden urval för publ'!$B$2:$H$2,0),FALSE))</f>
        <v/>
      </c>
      <c r="E371" s="106" t="str">
        <f>IF(ISERROR(VLOOKUP($C371,'Miljövärden urval för publ'!$B$2:$H$490,MATCH(E$4,'Miljövärden urval för publ'!$B$2:$H$2,0),FALSE)),"",VLOOKUP($C371,'Miljövärden urval för publ'!$B$2:$H$490,MATCH(E$4,'Miljövärden urval för publ'!$B$2:$H$2,0),FALSE))</f>
        <v/>
      </c>
      <c r="F371" s="106" t="str">
        <f>IF(ISERROR(VLOOKUP($C371,'Miljövärden urval för publ'!$B$2:$H$490,MATCH(F$4,'Miljövärden urval för publ'!$B$2:$H$2,0),FALSE)),"",VLOOKUP($C371,'Miljövärden urval för publ'!$B$2:$H$490,MATCH(F$4,'Miljövärden urval för publ'!$B$2:$H$2,0),FALSE))</f>
        <v/>
      </c>
      <c r="G371" s="106" t="str">
        <f>IF(ISERROR(VLOOKUP($C371,'Miljövärden urval för publ'!$B$2:$H$490,MATCH(G$4,'Miljövärden urval för publ'!$B$2:$H$2,0),FALSE)),"",VLOOKUP($C371,'Miljövärden urval för publ'!$B$2:$H$490,MATCH(G$4,'Miljövärden urval för publ'!$B$2:$H$2,0),FALSE))</f>
        <v/>
      </c>
    </row>
    <row r="372" spans="1:7" x14ac:dyDescent="0.25">
      <c r="A372" s="106">
        <v>369</v>
      </c>
      <c r="B372" s="106" t="str">
        <f>IF(ISERROR(INDEX('Miljövärden urval för publ'!$A$2:$AD$475,MATCH($A372,'Miljövärden urval för publ'!$U$2:$U$476,0),1)),"",INDEX('Miljövärden urval för publ'!$A$2:$AD$475,MATCH($A372,'Miljövärden urval för publ'!$U$2:$U$476,0),1))</f>
        <v/>
      </c>
      <c r="C372" s="106" t="str">
        <f>IF(ISERROR(INDEX('Miljövärden urval för publ'!$A$2:$AD$475,MATCH($A372,'Miljövärden urval för publ'!$U$2:$U$476,0),2)),"",INDEX('Miljövärden urval för publ'!$A$2:$AD$475,MATCH($A372,'Miljövärden urval för publ'!$U$2:$U$476,0),2))</f>
        <v/>
      </c>
      <c r="D372" s="106" t="str">
        <f>IF(ISERROR(VLOOKUP($C372,'Miljövärden urval för publ'!$B$2:$H$490,MATCH(D$4,'Miljövärden urval för publ'!$B$2:$H$2,0),FALSE)),"",VLOOKUP($C372,'Miljövärden urval för publ'!$B$2:$H$490,MATCH(D$4,'Miljövärden urval för publ'!$B$2:$H$2,0),FALSE))</f>
        <v/>
      </c>
      <c r="E372" s="106" t="str">
        <f>IF(ISERROR(VLOOKUP($C372,'Miljövärden urval för publ'!$B$2:$H$490,MATCH(E$4,'Miljövärden urval för publ'!$B$2:$H$2,0),FALSE)),"",VLOOKUP($C372,'Miljövärden urval för publ'!$B$2:$H$490,MATCH(E$4,'Miljövärden urval för publ'!$B$2:$H$2,0),FALSE))</f>
        <v/>
      </c>
      <c r="F372" s="106" t="str">
        <f>IF(ISERROR(VLOOKUP($C372,'Miljövärden urval för publ'!$B$2:$H$490,MATCH(F$4,'Miljövärden urval för publ'!$B$2:$H$2,0),FALSE)),"",VLOOKUP($C372,'Miljövärden urval för publ'!$B$2:$H$490,MATCH(F$4,'Miljövärden urval för publ'!$B$2:$H$2,0),FALSE))</f>
        <v/>
      </c>
      <c r="G372" s="106" t="str">
        <f>IF(ISERROR(VLOOKUP($C372,'Miljövärden urval för publ'!$B$2:$H$490,MATCH(G$4,'Miljövärden urval för publ'!$B$2:$H$2,0),FALSE)),"",VLOOKUP($C372,'Miljövärden urval för publ'!$B$2:$H$490,MATCH(G$4,'Miljövärden urval för publ'!$B$2:$H$2,0),FALSE))</f>
        <v/>
      </c>
    </row>
    <row r="373" spans="1:7" x14ac:dyDescent="0.25">
      <c r="A373" s="106">
        <v>370</v>
      </c>
      <c r="B373" s="106" t="str">
        <f>IF(ISERROR(INDEX('Miljövärden urval för publ'!$A$2:$AD$475,MATCH($A373,'Miljövärden urval för publ'!$U$2:$U$476,0),1)),"",INDEX('Miljövärden urval för publ'!$A$2:$AD$475,MATCH($A373,'Miljövärden urval för publ'!$U$2:$U$476,0),1))</f>
        <v/>
      </c>
      <c r="C373" s="106" t="str">
        <f>IF(ISERROR(INDEX('Miljövärden urval för publ'!$A$2:$AD$475,MATCH($A373,'Miljövärden urval för publ'!$U$2:$U$476,0),2)),"",INDEX('Miljövärden urval för publ'!$A$2:$AD$475,MATCH($A373,'Miljövärden urval för publ'!$U$2:$U$476,0),2))</f>
        <v/>
      </c>
      <c r="D373" s="106" t="str">
        <f>IF(ISERROR(VLOOKUP($C373,'Miljövärden urval för publ'!$B$2:$H$490,MATCH(D$4,'Miljövärden urval för publ'!$B$2:$H$2,0),FALSE)),"",VLOOKUP($C373,'Miljövärden urval för publ'!$B$2:$H$490,MATCH(D$4,'Miljövärden urval för publ'!$B$2:$H$2,0),FALSE))</f>
        <v/>
      </c>
      <c r="E373" s="106" t="str">
        <f>IF(ISERROR(VLOOKUP($C373,'Miljövärden urval för publ'!$B$2:$H$490,MATCH(E$4,'Miljövärden urval för publ'!$B$2:$H$2,0),FALSE)),"",VLOOKUP($C373,'Miljövärden urval för publ'!$B$2:$H$490,MATCH(E$4,'Miljövärden urval för publ'!$B$2:$H$2,0),FALSE))</f>
        <v/>
      </c>
      <c r="F373" s="106" t="str">
        <f>IF(ISERROR(VLOOKUP($C373,'Miljövärden urval för publ'!$B$2:$H$490,MATCH(F$4,'Miljövärden urval för publ'!$B$2:$H$2,0),FALSE)),"",VLOOKUP($C373,'Miljövärden urval för publ'!$B$2:$H$490,MATCH(F$4,'Miljövärden urval för publ'!$B$2:$H$2,0),FALSE))</f>
        <v/>
      </c>
      <c r="G373" s="106" t="str">
        <f>IF(ISERROR(VLOOKUP($C373,'Miljövärden urval för publ'!$B$2:$H$490,MATCH(G$4,'Miljövärden urval för publ'!$B$2:$H$2,0),FALSE)),"",VLOOKUP($C373,'Miljövärden urval för publ'!$B$2:$H$490,MATCH(G$4,'Miljövärden urval för publ'!$B$2:$H$2,0),FALSE))</f>
        <v/>
      </c>
    </row>
    <row r="374" spans="1:7" x14ac:dyDescent="0.25">
      <c r="A374" s="106">
        <v>371</v>
      </c>
      <c r="B374" s="106" t="str">
        <f>IF(ISERROR(INDEX('Miljövärden urval för publ'!$A$2:$AD$475,MATCH($A374,'Miljövärden urval för publ'!$U$2:$U$476,0),1)),"",INDEX('Miljövärden urval för publ'!$A$2:$AD$475,MATCH($A374,'Miljövärden urval för publ'!$U$2:$U$476,0),1))</f>
        <v/>
      </c>
      <c r="C374" s="106" t="str">
        <f>IF(ISERROR(INDEX('Miljövärden urval för publ'!$A$2:$AD$475,MATCH($A374,'Miljövärden urval för publ'!$U$2:$U$476,0),2)),"",INDEX('Miljövärden urval för publ'!$A$2:$AD$475,MATCH($A374,'Miljövärden urval för publ'!$U$2:$U$476,0),2))</f>
        <v/>
      </c>
      <c r="D374" s="106" t="str">
        <f>IF(ISERROR(VLOOKUP($C374,'Miljövärden urval för publ'!$B$2:$H$490,MATCH(D$4,'Miljövärden urval för publ'!$B$2:$H$2,0),FALSE)),"",VLOOKUP($C374,'Miljövärden urval för publ'!$B$2:$H$490,MATCH(D$4,'Miljövärden urval för publ'!$B$2:$H$2,0),FALSE))</f>
        <v/>
      </c>
      <c r="E374" s="106" t="str">
        <f>IF(ISERROR(VLOOKUP($C374,'Miljövärden urval för publ'!$B$2:$H$490,MATCH(E$4,'Miljövärden urval för publ'!$B$2:$H$2,0),FALSE)),"",VLOOKUP($C374,'Miljövärden urval för publ'!$B$2:$H$490,MATCH(E$4,'Miljövärden urval för publ'!$B$2:$H$2,0),FALSE))</f>
        <v/>
      </c>
      <c r="F374" s="106" t="str">
        <f>IF(ISERROR(VLOOKUP($C374,'Miljövärden urval för publ'!$B$2:$H$490,MATCH(F$4,'Miljövärden urval för publ'!$B$2:$H$2,0),FALSE)),"",VLOOKUP($C374,'Miljövärden urval för publ'!$B$2:$H$490,MATCH(F$4,'Miljövärden urval för publ'!$B$2:$H$2,0),FALSE))</f>
        <v/>
      </c>
      <c r="G374" s="106" t="str">
        <f>IF(ISERROR(VLOOKUP($C374,'Miljövärden urval för publ'!$B$2:$H$490,MATCH(G$4,'Miljövärden urval för publ'!$B$2:$H$2,0),FALSE)),"",VLOOKUP($C374,'Miljövärden urval för publ'!$B$2:$H$490,MATCH(G$4,'Miljövärden urval för publ'!$B$2:$H$2,0),FALSE))</f>
        <v/>
      </c>
    </row>
    <row r="375" spans="1:7" x14ac:dyDescent="0.25">
      <c r="A375" s="106">
        <v>372</v>
      </c>
      <c r="B375" s="106" t="str">
        <f>IF(ISERROR(INDEX('Miljövärden urval för publ'!$A$2:$AD$475,MATCH($A375,'Miljövärden urval för publ'!$U$2:$U$476,0),1)),"",INDEX('Miljövärden urval för publ'!$A$2:$AD$475,MATCH($A375,'Miljövärden urval för publ'!$U$2:$U$476,0),1))</f>
        <v/>
      </c>
      <c r="C375" s="106" t="str">
        <f>IF(ISERROR(INDEX('Miljövärden urval för publ'!$A$2:$AD$475,MATCH($A375,'Miljövärden urval för publ'!$U$2:$U$476,0),2)),"",INDEX('Miljövärden urval för publ'!$A$2:$AD$475,MATCH($A375,'Miljövärden urval för publ'!$U$2:$U$476,0),2))</f>
        <v/>
      </c>
      <c r="D375" s="106" t="str">
        <f>IF(ISERROR(VLOOKUP($C375,'Miljövärden urval för publ'!$B$2:$H$490,MATCH(D$4,'Miljövärden urval för publ'!$B$2:$H$2,0),FALSE)),"",VLOOKUP($C375,'Miljövärden urval för publ'!$B$2:$H$490,MATCH(D$4,'Miljövärden urval för publ'!$B$2:$H$2,0),FALSE))</f>
        <v/>
      </c>
      <c r="E375" s="106" t="str">
        <f>IF(ISERROR(VLOOKUP($C375,'Miljövärden urval för publ'!$B$2:$H$490,MATCH(E$4,'Miljövärden urval för publ'!$B$2:$H$2,0),FALSE)),"",VLOOKUP($C375,'Miljövärden urval för publ'!$B$2:$H$490,MATCH(E$4,'Miljövärden urval för publ'!$B$2:$H$2,0),FALSE))</f>
        <v/>
      </c>
      <c r="F375" s="106" t="str">
        <f>IF(ISERROR(VLOOKUP($C375,'Miljövärden urval för publ'!$B$2:$H$490,MATCH(F$4,'Miljövärden urval för publ'!$B$2:$H$2,0),FALSE)),"",VLOOKUP($C375,'Miljövärden urval för publ'!$B$2:$H$490,MATCH(F$4,'Miljövärden urval för publ'!$B$2:$H$2,0),FALSE))</f>
        <v/>
      </c>
      <c r="G375" s="106" t="str">
        <f>IF(ISERROR(VLOOKUP($C375,'Miljövärden urval för publ'!$B$2:$H$490,MATCH(G$4,'Miljövärden urval för publ'!$B$2:$H$2,0),FALSE)),"",VLOOKUP($C375,'Miljövärden urval för publ'!$B$2:$H$490,MATCH(G$4,'Miljövärden urval för publ'!$B$2:$H$2,0),FALSE))</f>
        <v/>
      </c>
    </row>
    <row r="376" spans="1:7" x14ac:dyDescent="0.25">
      <c r="A376" s="106">
        <v>373</v>
      </c>
      <c r="B376" s="106" t="str">
        <f>IF(ISERROR(INDEX('Miljövärden urval för publ'!$A$2:$AD$475,MATCH($A376,'Miljövärden urval för publ'!$U$2:$U$476,0),1)),"",INDEX('Miljövärden urval för publ'!$A$2:$AD$475,MATCH($A376,'Miljövärden urval för publ'!$U$2:$U$476,0),1))</f>
        <v/>
      </c>
      <c r="C376" s="106" t="str">
        <f>IF(ISERROR(INDEX('Miljövärden urval för publ'!$A$2:$AD$475,MATCH($A376,'Miljövärden urval för publ'!$U$2:$U$476,0),2)),"",INDEX('Miljövärden urval för publ'!$A$2:$AD$475,MATCH($A376,'Miljövärden urval för publ'!$U$2:$U$476,0),2))</f>
        <v/>
      </c>
      <c r="D376" s="106" t="str">
        <f>IF(ISERROR(VLOOKUP($C376,'Miljövärden urval för publ'!$B$2:$H$490,MATCH(D$4,'Miljövärden urval för publ'!$B$2:$H$2,0),FALSE)),"",VLOOKUP($C376,'Miljövärden urval för publ'!$B$2:$H$490,MATCH(D$4,'Miljövärden urval för publ'!$B$2:$H$2,0),FALSE))</f>
        <v/>
      </c>
      <c r="E376" s="106" t="str">
        <f>IF(ISERROR(VLOOKUP($C376,'Miljövärden urval för publ'!$B$2:$H$490,MATCH(E$4,'Miljövärden urval för publ'!$B$2:$H$2,0),FALSE)),"",VLOOKUP($C376,'Miljövärden urval för publ'!$B$2:$H$490,MATCH(E$4,'Miljövärden urval för publ'!$B$2:$H$2,0),FALSE))</f>
        <v/>
      </c>
      <c r="F376" s="106" t="str">
        <f>IF(ISERROR(VLOOKUP($C376,'Miljövärden urval för publ'!$B$2:$H$490,MATCH(F$4,'Miljövärden urval för publ'!$B$2:$H$2,0),FALSE)),"",VLOOKUP($C376,'Miljövärden urval för publ'!$B$2:$H$490,MATCH(F$4,'Miljövärden urval för publ'!$B$2:$H$2,0),FALSE))</f>
        <v/>
      </c>
      <c r="G376" s="106" t="str">
        <f>IF(ISERROR(VLOOKUP($C376,'Miljövärden urval för publ'!$B$2:$H$490,MATCH(G$4,'Miljövärden urval för publ'!$B$2:$H$2,0),FALSE)),"",VLOOKUP($C376,'Miljövärden urval för publ'!$B$2:$H$490,MATCH(G$4,'Miljövärden urval för publ'!$B$2:$H$2,0),FALSE))</f>
        <v/>
      </c>
    </row>
    <row r="377" spans="1:7" x14ac:dyDescent="0.25">
      <c r="A377" s="106">
        <v>374</v>
      </c>
      <c r="B377" s="106" t="str">
        <f>IF(ISERROR(INDEX('Miljövärden urval för publ'!$A$2:$AD$475,MATCH($A377,'Miljövärden urval för publ'!$U$2:$U$476,0),1)),"",INDEX('Miljövärden urval för publ'!$A$2:$AD$475,MATCH($A377,'Miljövärden urval för publ'!$U$2:$U$476,0),1))</f>
        <v/>
      </c>
      <c r="C377" s="106" t="str">
        <f>IF(ISERROR(INDEX('Miljövärden urval för publ'!$A$2:$AD$475,MATCH($A377,'Miljövärden urval för publ'!$U$2:$U$476,0),2)),"",INDEX('Miljövärden urval för publ'!$A$2:$AD$475,MATCH($A377,'Miljövärden urval för publ'!$U$2:$U$476,0),2))</f>
        <v/>
      </c>
      <c r="D377" s="106" t="str">
        <f>IF(ISERROR(VLOOKUP($C377,'Miljövärden urval för publ'!$B$2:$H$490,MATCH(D$4,'Miljövärden urval för publ'!$B$2:$H$2,0),FALSE)),"",VLOOKUP($C377,'Miljövärden urval för publ'!$B$2:$H$490,MATCH(D$4,'Miljövärden urval för publ'!$B$2:$H$2,0),FALSE))</f>
        <v/>
      </c>
      <c r="E377" s="106" t="str">
        <f>IF(ISERROR(VLOOKUP($C377,'Miljövärden urval för publ'!$B$2:$H$490,MATCH(E$4,'Miljövärden urval för publ'!$B$2:$H$2,0),FALSE)),"",VLOOKUP($C377,'Miljövärden urval för publ'!$B$2:$H$490,MATCH(E$4,'Miljövärden urval för publ'!$B$2:$H$2,0),FALSE))</f>
        <v/>
      </c>
      <c r="F377" s="106" t="str">
        <f>IF(ISERROR(VLOOKUP($C377,'Miljövärden urval för publ'!$B$2:$H$490,MATCH(F$4,'Miljövärden urval för publ'!$B$2:$H$2,0),FALSE)),"",VLOOKUP($C377,'Miljövärden urval för publ'!$B$2:$H$490,MATCH(F$4,'Miljövärden urval för publ'!$B$2:$H$2,0),FALSE))</f>
        <v/>
      </c>
      <c r="G377" s="106" t="str">
        <f>IF(ISERROR(VLOOKUP($C377,'Miljövärden urval för publ'!$B$2:$H$490,MATCH(G$4,'Miljövärden urval för publ'!$B$2:$H$2,0),FALSE)),"",VLOOKUP($C377,'Miljövärden urval för publ'!$B$2:$H$490,MATCH(G$4,'Miljövärden urval för publ'!$B$2:$H$2,0),FALSE))</f>
        <v/>
      </c>
    </row>
    <row r="378" spans="1:7" x14ac:dyDescent="0.25">
      <c r="A378" s="106">
        <v>375</v>
      </c>
      <c r="B378" s="106" t="str">
        <f>IF(ISERROR(INDEX('Miljövärden urval för publ'!$A$2:$AD$475,MATCH($A378,'Miljövärden urval för publ'!$U$2:$U$476,0),1)),"",INDEX('Miljövärden urval för publ'!$A$2:$AD$475,MATCH($A378,'Miljövärden urval för publ'!$U$2:$U$476,0),1))</f>
        <v/>
      </c>
      <c r="C378" s="106" t="str">
        <f>IF(ISERROR(INDEX('Miljövärden urval för publ'!$A$2:$AD$475,MATCH($A378,'Miljövärden urval för publ'!$U$2:$U$476,0),2)),"",INDEX('Miljövärden urval för publ'!$A$2:$AD$475,MATCH($A378,'Miljövärden urval för publ'!$U$2:$U$476,0),2))</f>
        <v/>
      </c>
      <c r="D378" s="106" t="str">
        <f>IF(ISERROR(VLOOKUP($C378,'Miljövärden urval för publ'!$B$2:$H$490,MATCH(D$4,'Miljövärden urval för publ'!$B$2:$H$2,0),FALSE)),"",VLOOKUP($C378,'Miljövärden urval för publ'!$B$2:$H$490,MATCH(D$4,'Miljövärden urval för publ'!$B$2:$H$2,0),FALSE))</f>
        <v/>
      </c>
      <c r="E378" s="106" t="str">
        <f>IF(ISERROR(VLOOKUP($C378,'Miljövärden urval för publ'!$B$2:$H$490,MATCH(E$4,'Miljövärden urval för publ'!$B$2:$H$2,0),FALSE)),"",VLOOKUP($C378,'Miljövärden urval för publ'!$B$2:$H$490,MATCH(E$4,'Miljövärden urval för publ'!$B$2:$H$2,0),FALSE))</f>
        <v/>
      </c>
      <c r="F378" s="106" t="str">
        <f>IF(ISERROR(VLOOKUP($C378,'Miljövärden urval för publ'!$B$2:$H$490,MATCH(F$4,'Miljövärden urval för publ'!$B$2:$H$2,0),FALSE)),"",VLOOKUP($C378,'Miljövärden urval för publ'!$B$2:$H$490,MATCH(F$4,'Miljövärden urval för publ'!$B$2:$H$2,0),FALSE))</f>
        <v/>
      </c>
      <c r="G378" s="106" t="str">
        <f>IF(ISERROR(VLOOKUP($C378,'Miljövärden urval för publ'!$B$2:$H$490,MATCH(G$4,'Miljövärden urval för publ'!$B$2:$H$2,0),FALSE)),"",VLOOKUP($C378,'Miljövärden urval för publ'!$B$2:$H$490,MATCH(G$4,'Miljövärden urval för publ'!$B$2:$H$2,0),FALSE))</f>
        <v/>
      </c>
    </row>
    <row r="379" spans="1:7" x14ac:dyDescent="0.25">
      <c r="A379" s="106">
        <v>376</v>
      </c>
      <c r="B379" s="106" t="str">
        <f>IF(ISERROR(INDEX('Miljövärden urval för publ'!$A$2:$AD$475,MATCH($A379,'Miljövärden urval för publ'!$U$2:$U$476,0),1)),"",INDEX('Miljövärden urval för publ'!$A$2:$AD$475,MATCH($A379,'Miljövärden urval för publ'!$U$2:$U$476,0),1))</f>
        <v/>
      </c>
      <c r="C379" s="106" t="str">
        <f>IF(ISERROR(INDEX('Miljövärden urval för publ'!$A$2:$AD$475,MATCH($A379,'Miljövärden urval för publ'!$U$2:$U$476,0),2)),"",INDEX('Miljövärden urval för publ'!$A$2:$AD$475,MATCH($A379,'Miljövärden urval för publ'!$U$2:$U$476,0),2))</f>
        <v/>
      </c>
      <c r="D379" s="106" t="str">
        <f>IF(ISERROR(VLOOKUP($C379,'Miljövärden urval för publ'!$B$2:$H$490,MATCH(D$4,'Miljövärden urval för publ'!$B$2:$H$2,0),FALSE)),"",VLOOKUP($C379,'Miljövärden urval för publ'!$B$2:$H$490,MATCH(D$4,'Miljövärden urval för publ'!$B$2:$H$2,0),FALSE))</f>
        <v/>
      </c>
      <c r="E379" s="106" t="str">
        <f>IF(ISERROR(VLOOKUP($C379,'Miljövärden urval för publ'!$B$2:$H$490,MATCH(E$4,'Miljövärden urval för publ'!$B$2:$H$2,0),FALSE)),"",VLOOKUP($C379,'Miljövärden urval för publ'!$B$2:$H$490,MATCH(E$4,'Miljövärden urval för publ'!$B$2:$H$2,0),FALSE))</f>
        <v/>
      </c>
      <c r="F379" s="106" t="str">
        <f>IF(ISERROR(VLOOKUP($C379,'Miljövärden urval för publ'!$B$2:$H$490,MATCH(F$4,'Miljövärden urval för publ'!$B$2:$H$2,0),FALSE)),"",VLOOKUP($C379,'Miljövärden urval för publ'!$B$2:$H$490,MATCH(F$4,'Miljövärden urval för publ'!$B$2:$H$2,0),FALSE))</f>
        <v/>
      </c>
      <c r="G379" s="106" t="str">
        <f>IF(ISERROR(VLOOKUP($C379,'Miljövärden urval för publ'!$B$2:$H$490,MATCH(G$4,'Miljövärden urval för publ'!$B$2:$H$2,0),FALSE)),"",VLOOKUP($C379,'Miljövärden urval för publ'!$B$2:$H$490,MATCH(G$4,'Miljövärden urval för publ'!$B$2:$H$2,0),FALSE))</f>
        <v/>
      </c>
    </row>
    <row r="380" spans="1:7" x14ac:dyDescent="0.25">
      <c r="A380" s="106">
        <v>377</v>
      </c>
      <c r="B380" s="106" t="str">
        <f>IF(ISERROR(INDEX('Miljövärden urval för publ'!$A$2:$AD$475,MATCH($A380,'Miljövärden urval för publ'!$U$2:$U$476,0),1)),"",INDEX('Miljövärden urval för publ'!$A$2:$AD$475,MATCH($A380,'Miljövärden urval för publ'!$U$2:$U$476,0),1))</f>
        <v/>
      </c>
      <c r="C380" s="106" t="str">
        <f>IF(ISERROR(INDEX('Miljövärden urval för publ'!$A$2:$AD$475,MATCH($A380,'Miljövärden urval för publ'!$U$2:$U$476,0),2)),"",INDEX('Miljövärden urval för publ'!$A$2:$AD$475,MATCH($A380,'Miljövärden urval för publ'!$U$2:$U$476,0),2))</f>
        <v/>
      </c>
      <c r="D380" s="106" t="str">
        <f>IF(ISERROR(VLOOKUP($C380,'Miljövärden urval för publ'!$B$2:$H$490,MATCH(D$4,'Miljövärden urval för publ'!$B$2:$H$2,0),FALSE)),"",VLOOKUP($C380,'Miljövärden urval för publ'!$B$2:$H$490,MATCH(D$4,'Miljövärden urval för publ'!$B$2:$H$2,0),FALSE))</f>
        <v/>
      </c>
      <c r="E380" s="106" t="str">
        <f>IF(ISERROR(VLOOKUP($C380,'Miljövärden urval för publ'!$B$2:$H$490,MATCH(E$4,'Miljövärden urval för publ'!$B$2:$H$2,0),FALSE)),"",VLOOKUP($C380,'Miljövärden urval för publ'!$B$2:$H$490,MATCH(E$4,'Miljövärden urval för publ'!$B$2:$H$2,0),FALSE))</f>
        <v/>
      </c>
      <c r="F380" s="106" t="str">
        <f>IF(ISERROR(VLOOKUP($C380,'Miljövärden urval för publ'!$B$2:$H$490,MATCH(F$4,'Miljövärden urval för publ'!$B$2:$H$2,0),FALSE)),"",VLOOKUP($C380,'Miljövärden urval för publ'!$B$2:$H$490,MATCH(F$4,'Miljövärden urval för publ'!$B$2:$H$2,0),FALSE))</f>
        <v/>
      </c>
      <c r="G380" s="106" t="str">
        <f>IF(ISERROR(VLOOKUP($C380,'Miljövärden urval för publ'!$B$2:$H$490,MATCH(G$4,'Miljövärden urval för publ'!$B$2:$H$2,0),FALSE)),"",VLOOKUP($C380,'Miljövärden urval för publ'!$B$2:$H$490,MATCH(G$4,'Miljövärden urval för publ'!$B$2:$H$2,0),FALSE))</f>
        <v/>
      </c>
    </row>
    <row r="381" spans="1:7" x14ac:dyDescent="0.25">
      <c r="A381" s="106">
        <v>378</v>
      </c>
      <c r="B381" s="106" t="str">
        <f>IF(ISERROR(INDEX('Miljövärden urval för publ'!$A$2:$AD$475,MATCH($A381,'Miljövärden urval för publ'!$U$2:$U$476,0),1)),"",INDEX('Miljövärden urval för publ'!$A$2:$AD$475,MATCH($A381,'Miljövärden urval för publ'!$U$2:$U$476,0),1))</f>
        <v/>
      </c>
      <c r="C381" s="106" t="str">
        <f>IF(ISERROR(INDEX('Miljövärden urval för publ'!$A$2:$AD$475,MATCH($A381,'Miljövärden urval för publ'!$U$2:$U$476,0),2)),"",INDEX('Miljövärden urval för publ'!$A$2:$AD$475,MATCH($A381,'Miljövärden urval för publ'!$U$2:$U$476,0),2))</f>
        <v/>
      </c>
      <c r="D381" s="106" t="str">
        <f>IF(ISERROR(VLOOKUP($C381,'Miljövärden urval för publ'!$B$2:$H$490,MATCH(D$4,'Miljövärden urval för publ'!$B$2:$H$2,0),FALSE)),"",VLOOKUP($C381,'Miljövärden urval för publ'!$B$2:$H$490,MATCH(D$4,'Miljövärden urval för publ'!$B$2:$H$2,0),FALSE))</f>
        <v/>
      </c>
      <c r="E381" s="106" t="str">
        <f>IF(ISERROR(VLOOKUP($C381,'Miljövärden urval för publ'!$B$2:$H$490,MATCH(E$4,'Miljövärden urval för publ'!$B$2:$H$2,0),FALSE)),"",VLOOKUP($C381,'Miljövärden urval för publ'!$B$2:$H$490,MATCH(E$4,'Miljövärden urval för publ'!$B$2:$H$2,0),FALSE))</f>
        <v/>
      </c>
      <c r="F381" s="106" t="str">
        <f>IF(ISERROR(VLOOKUP($C381,'Miljövärden urval för publ'!$B$2:$H$490,MATCH(F$4,'Miljövärden urval för publ'!$B$2:$H$2,0),FALSE)),"",VLOOKUP($C381,'Miljövärden urval för publ'!$B$2:$H$490,MATCH(F$4,'Miljövärden urval för publ'!$B$2:$H$2,0),FALSE))</f>
        <v/>
      </c>
      <c r="G381" s="106" t="str">
        <f>IF(ISERROR(VLOOKUP($C381,'Miljövärden urval för publ'!$B$2:$H$490,MATCH(G$4,'Miljövärden urval för publ'!$B$2:$H$2,0),FALSE)),"",VLOOKUP($C381,'Miljövärden urval för publ'!$B$2:$H$490,MATCH(G$4,'Miljövärden urval för publ'!$B$2:$H$2,0),FALSE))</f>
        <v/>
      </c>
    </row>
    <row r="382" spans="1:7" x14ac:dyDescent="0.25">
      <c r="A382" s="106">
        <v>379</v>
      </c>
      <c r="B382" s="106" t="str">
        <f>IF(ISERROR(INDEX('Miljövärden urval för publ'!$A$2:$AD$475,MATCH($A382,'Miljövärden urval för publ'!$U$2:$U$476,0),1)),"",INDEX('Miljövärden urval för publ'!$A$2:$AD$475,MATCH($A382,'Miljövärden urval för publ'!$U$2:$U$476,0),1))</f>
        <v/>
      </c>
      <c r="C382" s="106" t="str">
        <f>IF(ISERROR(INDEX('Miljövärden urval för publ'!$A$2:$AD$475,MATCH($A382,'Miljövärden urval för publ'!$U$2:$U$476,0),2)),"",INDEX('Miljövärden urval för publ'!$A$2:$AD$475,MATCH($A382,'Miljövärden urval för publ'!$U$2:$U$476,0),2))</f>
        <v/>
      </c>
      <c r="D382" s="106" t="str">
        <f>IF(ISERROR(VLOOKUP($C382,'Miljövärden urval för publ'!$B$2:$H$490,MATCH(D$4,'Miljövärden urval för publ'!$B$2:$H$2,0),FALSE)),"",VLOOKUP($C382,'Miljövärden urval för publ'!$B$2:$H$490,MATCH(D$4,'Miljövärden urval för publ'!$B$2:$H$2,0),FALSE))</f>
        <v/>
      </c>
      <c r="E382" s="106" t="str">
        <f>IF(ISERROR(VLOOKUP($C382,'Miljövärden urval för publ'!$B$2:$H$490,MATCH(E$4,'Miljövärden urval för publ'!$B$2:$H$2,0),FALSE)),"",VLOOKUP($C382,'Miljövärden urval för publ'!$B$2:$H$490,MATCH(E$4,'Miljövärden urval för publ'!$B$2:$H$2,0),FALSE))</f>
        <v/>
      </c>
      <c r="F382" s="106" t="str">
        <f>IF(ISERROR(VLOOKUP($C382,'Miljövärden urval för publ'!$B$2:$H$490,MATCH(F$4,'Miljövärden urval för publ'!$B$2:$H$2,0),FALSE)),"",VLOOKUP($C382,'Miljövärden urval för publ'!$B$2:$H$490,MATCH(F$4,'Miljövärden urval för publ'!$B$2:$H$2,0),FALSE))</f>
        <v/>
      </c>
      <c r="G382" s="106" t="str">
        <f>IF(ISERROR(VLOOKUP($C382,'Miljövärden urval för publ'!$B$2:$H$490,MATCH(G$4,'Miljövärden urval för publ'!$B$2:$H$2,0),FALSE)),"",VLOOKUP($C382,'Miljövärden urval för publ'!$B$2:$H$490,MATCH(G$4,'Miljövärden urval för publ'!$B$2:$H$2,0),FALSE))</f>
        <v/>
      </c>
    </row>
    <row r="383" spans="1:7" x14ac:dyDescent="0.25">
      <c r="A383" s="106">
        <v>380</v>
      </c>
      <c r="B383" s="106" t="str">
        <f>IF(ISERROR(INDEX('Miljövärden urval för publ'!$A$2:$AD$475,MATCH($A383,'Miljövärden urval för publ'!$U$2:$U$476,0),1)),"",INDEX('Miljövärden urval för publ'!$A$2:$AD$475,MATCH($A383,'Miljövärden urval för publ'!$U$2:$U$476,0),1))</f>
        <v/>
      </c>
      <c r="C383" s="106" t="str">
        <f>IF(ISERROR(INDEX('Miljövärden urval för publ'!$A$2:$AD$475,MATCH($A383,'Miljövärden urval för publ'!$U$2:$U$476,0),2)),"",INDEX('Miljövärden urval för publ'!$A$2:$AD$475,MATCH($A383,'Miljövärden urval för publ'!$U$2:$U$476,0),2))</f>
        <v/>
      </c>
      <c r="D383" s="106" t="str">
        <f>IF(ISERROR(VLOOKUP($C383,'Miljövärden urval för publ'!$B$2:$H$490,MATCH(D$4,'Miljövärden urval för publ'!$B$2:$H$2,0),FALSE)),"",VLOOKUP($C383,'Miljövärden urval för publ'!$B$2:$H$490,MATCH(D$4,'Miljövärden urval för publ'!$B$2:$H$2,0),FALSE))</f>
        <v/>
      </c>
      <c r="E383" s="106" t="str">
        <f>IF(ISERROR(VLOOKUP($C383,'Miljövärden urval för publ'!$B$2:$H$490,MATCH(E$4,'Miljövärden urval för publ'!$B$2:$H$2,0),FALSE)),"",VLOOKUP($C383,'Miljövärden urval för publ'!$B$2:$H$490,MATCH(E$4,'Miljövärden urval för publ'!$B$2:$H$2,0),FALSE))</f>
        <v/>
      </c>
      <c r="F383" s="106" t="str">
        <f>IF(ISERROR(VLOOKUP($C383,'Miljövärden urval för publ'!$B$2:$H$490,MATCH(F$4,'Miljövärden urval för publ'!$B$2:$H$2,0),FALSE)),"",VLOOKUP($C383,'Miljövärden urval för publ'!$B$2:$H$490,MATCH(F$4,'Miljövärden urval för publ'!$B$2:$H$2,0),FALSE))</f>
        <v/>
      </c>
      <c r="G383" s="106" t="str">
        <f>IF(ISERROR(VLOOKUP($C383,'Miljövärden urval för publ'!$B$2:$H$490,MATCH(G$4,'Miljövärden urval för publ'!$B$2:$H$2,0),FALSE)),"",VLOOKUP($C383,'Miljövärden urval för publ'!$B$2:$H$490,MATCH(G$4,'Miljövärden urval för publ'!$B$2:$H$2,0),FALSE))</f>
        <v/>
      </c>
    </row>
    <row r="384" spans="1:7" x14ac:dyDescent="0.25">
      <c r="A384" s="106">
        <v>381</v>
      </c>
      <c r="B384" s="106" t="str">
        <f>IF(ISERROR(INDEX('Miljövärden urval för publ'!$A$2:$AD$475,MATCH($A384,'Miljövärden urval för publ'!$U$2:$U$476,0),1)),"",INDEX('Miljövärden urval för publ'!$A$2:$AD$475,MATCH($A384,'Miljövärden urval för publ'!$U$2:$U$476,0),1))</f>
        <v/>
      </c>
      <c r="C384" s="106" t="str">
        <f>IF(ISERROR(INDEX('Miljövärden urval för publ'!$A$2:$AD$475,MATCH($A384,'Miljövärden urval för publ'!$U$2:$U$476,0),2)),"",INDEX('Miljövärden urval för publ'!$A$2:$AD$475,MATCH($A384,'Miljövärden urval för publ'!$U$2:$U$476,0),2))</f>
        <v/>
      </c>
      <c r="D384" s="106" t="str">
        <f>IF(ISERROR(VLOOKUP($C384,'Miljövärden urval för publ'!$B$2:$H$490,MATCH(D$4,'Miljövärden urval för publ'!$B$2:$H$2,0),FALSE)),"",VLOOKUP($C384,'Miljövärden urval för publ'!$B$2:$H$490,MATCH(D$4,'Miljövärden urval för publ'!$B$2:$H$2,0),FALSE))</f>
        <v/>
      </c>
      <c r="E384" s="106" t="str">
        <f>IF(ISERROR(VLOOKUP($C384,'Miljövärden urval för publ'!$B$2:$H$490,MATCH(E$4,'Miljövärden urval för publ'!$B$2:$H$2,0),FALSE)),"",VLOOKUP($C384,'Miljövärden urval för publ'!$B$2:$H$490,MATCH(E$4,'Miljövärden urval för publ'!$B$2:$H$2,0),FALSE))</f>
        <v/>
      </c>
      <c r="F384" s="106" t="str">
        <f>IF(ISERROR(VLOOKUP($C384,'Miljövärden urval för publ'!$B$2:$H$490,MATCH(F$4,'Miljövärden urval för publ'!$B$2:$H$2,0),FALSE)),"",VLOOKUP($C384,'Miljövärden urval för publ'!$B$2:$H$490,MATCH(F$4,'Miljövärden urval för publ'!$B$2:$H$2,0),FALSE))</f>
        <v/>
      </c>
      <c r="G384" s="106" t="str">
        <f>IF(ISERROR(VLOOKUP($C384,'Miljövärden urval för publ'!$B$2:$H$490,MATCH(G$4,'Miljövärden urval för publ'!$B$2:$H$2,0),FALSE)),"",VLOOKUP($C384,'Miljövärden urval för publ'!$B$2:$H$490,MATCH(G$4,'Miljövärden urval för publ'!$B$2:$H$2,0),FALSE))</f>
        <v/>
      </c>
    </row>
    <row r="385" spans="1:7" x14ac:dyDescent="0.25">
      <c r="A385" s="106">
        <v>382</v>
      </c>
      <c r="B385" s="106" t="str">
        <f>IF(ISERROR(INDEX('Miljövärden urval för publ'!$A$2:$AD$475,MATCH($A385,'Miljövärden urval för publ'!$U$2:$U$476,0),1)),"",INDEX('Miljövärden urval för publ'!$A$2:$AD$475,MATCH($A385,'Miljövärden urval för publ'!$U$2:$U$476,0),1))</f>
        <v/>
      </c>
      <c r="C385" s="106" t="str">
        <f>IF(ISERROR(INDEX('Miljövärden urval för publ'!$A$2:$AD$475,MATCH($A385,'Miljövärden urval för publ'!$U$2:$U$476,0),2)),"",INDEX('Miljövärden urval för publ'!$A$2:$AD$475,MATCH($A385,'Miljövärden urval för publ'!$U$2:$U$476,0),2))</f>
        <v/>
      </c>
      <c r="D385" s="106" t="str">
        <f>IF(ISERROR(VLOOKUP($C385,'Miljövärden urval för publ'!$B$2:$H$490,MATCH(D$4,'Miljövärden urval för publ'!$B$2:$H$2,0),FALSE)),"",VLOOKUP($C385,'Miljövärden urval för publ'!$B$2:$H$490,MATCH(D$4,'Miljövärden urval för publ'!$B$2:$H$2,0),FALSE))</f>
        <v/>
      </c>
      <c r="E385" s="106" t="str">
        <f>IF(ISERROR(VLOOKUP($C385,'Miljövärden urval för publ'!$B$2:$H$490,MATCH(E$4,'Miljövärden urval för publ'!$B$2:$H$2,0),FALSE)),"",VLOOKUP($C385,'Miljövärden urval för publ'!$B$2:$H$490,MATCH(E$4,'Miljövärden urval för publ'!$B$2:$H$2,0),FALSE))</f>
        <v/>
      </c>
      <c r="F385" s="106" t="str">
        <f>IF(ISERROR(VLOOKUP($C385,'Miljövärden urval för publ'!$B$2:$H$490,MATCH(F$4,'Miljövärden urval för publ'!$B$2:$H$2,0),FALSE)),"",VLOOKUP($C385,'Miljövärden urval för publ'!$B$2:$H$490,MATCH(F$4,'Miljövärden urval för publ'!$B$2:$H$2,0),FALSE))</f>
        <v/>
      </c>
      <c r="G385" s="106" t="str">
        <f>IF(ISERROR(VLOOKUP($C385,'Miljövärden urval för publ'!$B$2:$H$490,MATCH(G$4,'Miljövärden urval för publ'!$B$2:$H$2,0),FALSE)),"",VLOOKUP($C385,'Miljövärden urval för publ'!$B$2:$H$490,MATCH(G$4,'Miljövärden urval för publ'!$B$2:$H$2,0),FALSE))</f>
        <v/>
      </c>
    </row>
    <row r="386" spans="1:7" x14ac:dyDescent="0.25">
      <c r="A386" s="106">
        <v>383</v>
      </c>
      <c r="B386" s="106" t="str">
        <f>IF(ISERROR(INDEX('Miljövärden urval för publ'!$A$2:$AD$475,MATCH($A386,'Miljövärden urval för publ'!$U$2:$U$476,0),1)),"",INDEX('Miljövärden urval för publ'!$A$2:$AD$475,MATCH($A386,'Miljövärden urval för publ'!$U$2:$U$476,0),1))</f>
        <v/>
      </c>
      <c r="C386" s="106" t="str">
        <f>IF(ISERROR(INDEX('Miljövärden urval för publ'!$A$2:$AD$475,MATCH($A386,'Miljövärden urval för publ'!$U$2:$U$476,0),2)),"",INDEX('Miljövärden urval för publ'!$A$2:$AD$475,MATCH($A386,'Miljövärden urval för publ'!$U$2:$U$476,0),2))</f>
        <v/>
      </c>
      <c r="D386" s="106" t="str">
        <f>IF(ISERROR(VLOOKUP($C386,'Miljövärden urval för publ'!$B$2:$H$490,MATCH(D$4,'Miljövärden urval för publ'!$B$2:$H$2,0),FALSE)),"",VLOOKUP($C386,'Miljövärden urval för publ'!$B$2:$H$490,MATCH(D$4,'Miljövärden urval för publ'!$B$2:$H$2,0),FALSE))</f>
        <v/>
      </c>
      <c r="E386" s="106" t="str">
        <f>IF(ISERROR(VLOOKUP($C386,'Miljövärden urval för publ'!$B$2:$H$490,MATCH(E$4,'Miljövärden urval för publ'!$B$2:$H$2,0),FALSE)),"",VLOOKUP($C386,'Miljövärden urval för publ'!$B$2:$H$490,MATCH(E$4,'Miljövärden urval för publ'!$B$2:$H$2,0),FALSE))</f>
        <v/>
      </c>
      <c r="F386" s="106" t="str">
        <f>IF(ISERROR(VLOOKUP($C386,'Miljövärden urval för publ'!$B$2:$H$490,MATCH(F$4,'Miljövärden urval för publ'!$B$2:$H$2,0),FALSE)),"",VLOOKUP($C386,'Miljövärden urval för publ'!$B$2:$H$490,MATCH(F$4,'Miljövärden urval för publ'!$B$2:$H$2,0),FALSE))</f>
        <v/>
      </c>
      <c r="G386" s="106" t="str">
        <f>IF(ISERROR(VLOOKUP($C386,'Miljövärden urval för publ'!$B$2:$H$490,MATCH(G$4,'Miljövärden urval för publ'!$B$2:$H$2,0),FALSE)),"",VLOOKUP($C386,'Miljövärden urval för publ'!$B$2:$H$490,MATCH(G$4,'Miljövärden urval för publ'!$B$2:$H$2,0),FALSE))</f>
        <v/>
      </c>
    </row>
    <row r="387" spans="1:7" x14ac:dyDescent="0.25">
      <c r="A387" s="106">
        <v>384</v>
      </c>
      <c r="B387" s="106" t="str">
        <f>IF(ISERROR(INDEX('Miljövärden urval för publ'!$A$2:$AD$475,MATCH($A387,'Miljövärden urval för publ'!$U$2:$U$476,0),1)),"",INDEX('Miljövärden urval för publ'!$A$2:$AD$475,MATCH($A387,'Miljövärden urval för publ'!$U$2:$U$476,0),1))</f>
        <v/>
      </c>
      <c r="C387" s="106" t="str">
        <f>IF(ISERROR(INDEX('Miljövärden urval för publ'!$A$2:$AD$475,MATCH($A387,'Miljövärden urval för publ'!$U$2:$U$476,0),2)),"",INDEX('Miljövärden urval för publ'!$A$2:$AD$475,MATCH($A387,'Miljövärden urval för publ'!$U$2:$U$476,0),2))</f>
        <v/>
      </c>
      <c r="D387" s="106" t="str">
        <f>IF(ISERROR(VLOOKUP($C387,'Miljövärden urval för publ'!$B$2:$H$490,MATCH(D$4,'Miljövärden urval för publ'!$B$2:$H$2,0),FALSE)),"",VLOOKUP($C387,'Miljövärden urval för publ'!$B$2:$H$490,MATCH(D$4,'Miljövärden urval för publ'!$B$2:$H$2,0),FALSE))</f>
        <v/>
      </c>
      <c r="E387" s="106" t="str">
        <f>IF(ISERROR(VLOOKUP($C387,'Miljövärden urval för publ'!$B$2:$H$490,MATCH(E$4,'Miljövärden urval för publ'!$B$2:$H$2,0),FALSE)),"",VLOOKUP($C387,'Miljövärden urval för publ'!$B$2:$H$490,MATCH(E$4,'Miljövärden urval för publ'!$B$2:$H$2,0),FALSE))</f>
        <v/>
      </c>
      <c r="F387" s="106" t="str">
        <f>IF(ISERROR(VLOOKUP($C387,'Miljövärden urval för publ'!$B$2:$H$490,MATCH(F$4,'Miljövärden urval för publ'!$B$2:$H$2,0),FALSE)),"",VLOOKUP($C387,'Miljövärden urval för publ'!$B$2:$H$490,MATCH(F$4,'Miljövärden urval för publ'!$B$2:$H$2,0),FALSE))</f>
        <v/>
      </c>
      <c r="G387" s="106" t="str">
        <f>IF(ISERROR(VLOOKUP($C387,'Miljövärden urval för publ'!$B$2:$H$490,MATCH(G$4,'Miljövärden urval för publ'!$B$2:$H$2,0),FALSE)),"",VLOOKUP($C387,'Miljövärden urval för publ'!$B$2:$H$490,MATCH(G$4,'Miljövärden urval för publ'!$B$2:$H$2,0),FALSE))</f>
        <v/>
      </c>
    </row>
    <row r="388" spans="1:7" x14ac:dyDescent="0.25">
      <c r="A388" s="106">
        <v>385</v>
      </c>
      <c r="B388" s="106" t="str">
        <f>IF(ISERROR(INDEX('Miljövärden urval för publ'!$A$2:$AD$475,MATCH($A388,'Miljövärden urval för publ'!$U$2:$U$476,0),1)),"",INDEX('Miljövärden urval för publ'!$A$2:$AD$475,MATCH($A388,'Miljövärden urval för publ'!$U$2:$U$476,0),1))</f>
        <v/>
      </c>
      <c r="C388" s="106" t="str">
        <f>IF(ISERROR(INDEX('Miljövärden urval för publ'!$A$2:$AD$475,MATCH($A388,'Miljövärden urval för publ'!$U$2:$U$476,0),2)),"",INDEX('Miljövärden urval för publ'!$A$2:$AD$475,MATCH($A388,'Miljövärden urval för publ'!$U$2:$U$476,0),2))</f>
        <v/>
      </c>
      <c r="D388" s="106" t="str">
        <f>IF(ISERROR(VLOOKUP($C388,'Miljövärden urval för publ'!$B$2:$H$490,MATCH(D$4,'Miljövärden urval för publ'!$B$2:$H$2,0),FALSE)),"",VLOOKUP($C388,'Miljövärden urval för publ'!$B$2:$H$490,MATCH(D$4,'Miljövärden urval för publ'!$B$2:$H$2,0),FALSE))</f>
        <v/>
      </c>
      <c r="E388" s="106" t="str">
        <f>IF(ISERROR(VLOOKUP($C388,'Miljövärden urval för publ'!$B$2:$H$490,MATCH(E$4,'Miljövärden urval för publ'!$B$2:$H$2,0),FALSE)),"",VLOOKUP($C388,'Miljövärden urval för publ'!$B$2:$H$490,MATCH(E$4,'Miljövärden urval för publ'!$B$2:$H$2,0),FALSE))</f>
        <v/>
      </c>
      <c r="F388" s="106" t="str">
        <f>IF(ISERROR(VLOOKUP($C388,'Miljövärden urval för publ'!$B$2:$H$490,MATCH(F$4,'Miljövärden urval för publ'!$B$2:$H$2,0),FALSE)),"",VLOOKUP($C388,'Miljövärden urval för publ'!$B$2:$H$490,MATCH(F$4,'Miljövärden urval för publ'!$B$2:$H$2,0),FALSE))</f>
        <v/>
      </c>
      <c r="G388" s="106" t="str">
        <f>IF(ISERROR(VLOOKUP($C388,'Miljövärden urval för publ'!$B$2:$H$490,MATCH(G$4,'Miljövärden urval för publ'!$B$2:$H$2,0),FALSE)),"",VLOOKUP($C388,'Miljövärden urval för publ'!$B$2:$H$490,MATCH(G$4,'Miljövärden urval för publ'!$B$2:$H$2,0),FALSE))</f>
        <v/>
      </c>
    </row>
    <row r="389" spans="1:7" x14ac:dyDescent="0.25">
      <c r="A389" s="106">
        <v>386</v>
      </c>
      <c r="B389" s="106" t="str">
        <f>IF(ISERROR(INDEX('Miljövärden urval för publ'!$A$2:$AD$475,MATCH($A389,'Miljövärden urval för publ'!$U$2:$U$476,0),1)),"",INDEX('Miljövärden urval för publ'!$A$2:$AD$475,MATCH($A389,'Miljövärden urval för publ'!$U$2:$U$476,0),1))</f>
        <v/>
      </c>
      <c r="C389" s="106" t="str">
        <f>IF(ISERROR(INDEX('Miljövärden urval för publ'!$A$2:$AD$475,MATCH($A389,'Miljövärden urval för publ'!$U$2:$U$476,0),2)),"",INDEX('Miljövärden urval för publ'!$A$2:$AD$475,MATCH($A389,'Miljövärden urval för publ'!$U$2:$U$476,0),2))</f>
        <v/>
      </c>
      <c r="D389" s="106" t="str">
        <f>IF(ISERROR(VLOOKUP($C389,'Miljövärden urval för publ'!$B$2:$H$490,MATCH(D$4,'Miljövärden urval för publ'!$B$2:$H$2,0),FALSE)),"",VLOOKUP($C389,'Miljövärden urval för publ'!$B$2:$H$490,MATCH(D$4,'Miljövärden urval för publ'!$B$2:$H$2,0),FALSE))</f>
        <v/>
      </c>
      <c r="E389" s="106" t="str">
        <f>IF(ISERROR(VLOOKUP($C389,'Miljövärden urval för publ'!$B$2:$H$490,MATCH(E$4,'Miljövärden urval för publ'!$B$2:$H$2,0),FALSE)),"",VLOOKUP($C389,'Miljövärden urval för publ'!$B$2:$H$490,MATCH(E$4,'Miljövärden urval för publ'!$B$2:$H$2,0),FALSE))</f>
        <v/>
      </c>
      <c r="F389" s="106" t="str">
        <f>IF(ISERROR(VLOOKUP($C389,'Miljövärden urval för publ'!$B$2:$H$490,MATCH(F$4,'Miljövärden urval för publ'!$B$2:$H$2,0),FALSE)),"",VLOOKUP($C389,'Miljövärden urval för publ'!$B$2:$H$490,MATCH(F$4,'Miljövärden urval för publ'!$B$2:$H$2,0),FALSE))</f>
        <v/>
      </c>
      <c r="G389" s="106" t="str">
        <f>IF(ISERROR(VLOOKUP($C389,'Miljövärden urval för publ'!$B$2:$H$490,MATCH(G$4,'Miljövärden urval för publ'!$B$2:$H$2,0),FALSE)),"",VLOOKUP($C389,'Miljövärden urval för publ'!$B$2:$H$490,MATCH(G$4,'Miljövärden urval för publ'!$B$2:$H$2,0),FALSE))</f>
        <v/>
      </c>
    </row>
    <row r="390" spans="1:7" x14ac:dyDescent="0.25">
      <c r="A390" s="106">
        <v>387</v>
      </c>
      <c r="B390" s="106" t="str">
        <f>IF(ISERROR(INDEX('Miljövärden urval för publ'!$A$2:$AD$475,MATCH($A390,'Miljövärden urval för publ'!$U$2:$U$476,0),1)),"",INDEX('Miljövärden urval för publ'!$A$2:$AD$475,MATCH($A390,'Miljövärden urval för publ'!$U$2:$U$476,0),1))</f>
        <v/>
      </c>
      <c r="C390" s="106" t="str">
        <f>IF(ISERROR(INDEX('Miljövärden urval för publ'!$A$2:$AD$475,MATCH($A390,'Miljövärden urval för publ'!$U$2:$U$476,0),2)),"",INDEX('Miljövärden urval för publ'!$A$2:$AD$475,MATCH($A390,'Miljövärden urval för publ'!$U$2:$U$476,0),2))</f>
        <v/>
      </c>
      <c r="D390" s="106" t="str">
        <f>IF(ISERROR(VLOOKUP($C390,'Miljövärden urval för publ'!$B$2:$H$490,MATCH(D$4,'Miljövärden urval för publ'!$B$2:$H$2,0),FALSE)),"",VLOOKUP($C390,'Miljövärden urval för publ'!$B$2:$H$490,MATCH(D$4,'Miljövärden urval för publ'!$B$2:$H$2,0),FALSE))</f>
        <v/>
      </c>
      <c r="E390" s="106" t="str">
        <f>IF(ISERROR(VLOOKUP($C390,'Miljövärden urval för publ'!$B$2:$H$490,MATCH(E$4,'Miljövärden urval för publ'!$B$2:$H$2,0),FALSE)),"",VLOOKUP($C390,'Miljövärden urval för publ'!$B$2:$H$490,MATCH(E$4,'Miljövärden urval för publ'!$B$2:$H$2,0),FALSE))</f>
        <v/>
      </c>
      <c r="F390" s="106" t="str">
        <f>IF(ISERROR(VLOOKUP($C390,'Miljövärden urval för publ'!$B$2:$H$490,MATCH(F$4,'Miljövärden urval för publ'!$B$2:$H$2,0),FALSE)),"",VLOOKUP($C390,'Miljövärden urval för publ'!$B$2:$H$490,MATCH(F$4,'Miljövärden urval för publ'!$B$2:$H$2,0),FALSE))</f>
        <v/>
      </c>
      <c r="G390" s="106" t="str">
        <f>IF(ISERROR(VLOOKUP($C390,'Miljövärden urval för publ'!$B$2:$H$490,MATCH(G$4,'Miljövärden urval för publ'!$B$2:$H$2,0),FALSE)),"",VLOOKUP($C390,'Miljövärden urval för publ'!$B$2:$H$490,MATCH(G$4,'Miljövärden urval för publ'!$B$2:$H$2,0),FALSE))</f>
        <v/>
      </c>
    </row>
    <row r="391" spans="1:7" x14ac:dyDescent="0.25">
      <c r="A391" s="106">
        <v>388</v>
      </c>
      <c r="B391" s="106" t="str">
        <f>IF(ISERROR(INDEX('Miljövärden urval för publ'!$A$2:$AD$475,MATCH($A391,'Miljövärden urval för publ'!$U$2:$U$476,0),1)),"",INDEX('Miljövärden urval för publ'!$A$2:$AD$475,MATCH($A391,'Miljövärden urval för publ'!$U$2:$U$476,0),1))</f>
        <v/>
      </c>
      <c r="C391" s="106" t="str">
        <f>IF(ISERROR(INDEX('Miljövärden urval för publ'!$A$2:$AD$475,MATCH($A391,'Miljövärden urval för publ'!$U$2:$U$476,0),2)),"",INDEX('Miljövärden urval för publ'!$A$2:$AD$475,MATCH($A391,'Miljövärden urval för publ'!$U$2:$U$476,0),2))</f>
        <v/>
      </c>
      <c r="D391" s="106" t="str">
        <f>IF(ISERROR(VLOOKUP($C391,'Miljövärden urval för publ'!$B$2:$H$490,MATCH(D$4,'Miljövärden urval för publ'!$B$2:$H$2,0),FALSE)),"",VLOOKUP($C391,'Miljövärden urval för publ'!$B$2:$H$490,MATCH(D$4,'Miljövärden urval för publ'!$B$2:$H$2,0),FALSE))</f>
        <v/>
      </c>
      <c r="E391" s="106" t="str">
        <f>IF(ISERROR(VLOOKUP($C391,'Miljövärden urval för publ'!$B$2:$H$490,MATCH(E$4,'Miljövärden urval för publ'!$B$2:$H$2,0),FALSE)),"",VLOOKUP($C391,'Miljövärden urval för publ'!$B$2:$H$490,MATCH(E$4,'Miljövärden urval för publ'!$B$2:$H$2,0),FALSE))</f>
        <v/>
      </c>
      <c r="F391" s="106" t="str">
        <f>IF(ISERROR(VLOOKUP($C391,'Miljövärden urval för publ'!$B$2:$H$490,MATCH(F$4,'Miljövärden urval för publ'!$B$2:$H$2,0),FALSE)),"",VLOOKUP($C391,'Miljövärden urval för publ'!$B$2:$H$490,MATCH(F$4,'Miljövärden urval för publ'!$B$2:$H$2,0),FALSE))</f>
        <v/>
      </c>
      <c r="G391" s="106" t="str">
        <f>IF(ISERROR(VLOOKUP($C391,'Miljövärden urval för publ'!$B$2:$H$490,MATCH(G$4,'Miljövärden urval för publ'!$B$2:$H$2,0),FALSE)),"",VLOOKUP($C391,'Miljövärden urval för publ'!$B$2:$H$490,MATCH(G$4,'Miljövärden urval för publ'!$B$2:$H$2,0),FALSE))</f>
        <v/>
      </c>
    </row>
    <row r="392" spans="1:7" x14ac:dyDescent="0.25">
      <c r="A392" s="106">
        <v>389</v>
      </c>
      <c r="B392" s="106" t="str">
        <f>IF(ISERROR(INDEX('Miljövärden urval för publ'!$A$2:$AD$475,MATCH($A392,'Miljövärden urval för publ'!$U$2:$U$476,0),1)),"",INDEX('Miljövärden urval för publ'!$A$2:$AD$475,MATCH($A392,'Miljövärden urval för publ'!$U$2:$U$476,0),1))</f>
        <v/>
      </c>
      <c r="C392" s="106" t="str">
        <f>IF(ISERROR(INDEX('Miljövärden urval för publ'!$A$2:$AD$475,MATCH($A392,'Miljövärden urval för publ'!$U$2:$U$476,0),2)),"",INDEX('Miljövärden urval för publ'!$A$2:$AD$475,MATCH($A392,'Miljövärden urval för publ'!$U$2:$U$476,0),2))</f>
        <v/>
      </c>
      <c r="D392" s="106" t="str">
        <f>IF(ISERROR(VLOOKUP($C392,'Miljövärden urval för publ'!$B$2:$H$490,MATCH(D$4,'Miljövärden urval för publ'!$B$2:$H$2,0),FALSE)),"",VLOOKUP($C392,'Miljövärden urval för publ'!$B$2:$H$490,MATCH(D$4,'Miljövärden urval för publ'!$B$2:$H$2,0),FALSE))</f>
        <v/>
      </c>
      <c r="E392" s="106" t="str">
        <f>IF(ISERROR(VLOOKUP($C392,'Miljövärden urval för publ'!$B$2:$H$490,MATCH(E$4,'Miljövärden urval för publ'!$B$2:$H$2,0),FALSE)),"",VLOOKUP($C392,'Miljövärden urval för publ'!$B$2:$H$490,MATCH(E$4,'Miljövärden urval för publ'!$B$2:$H$2,0),FALSE))</f>
        <v/>
      </c>
      <c r="F392" s="106" t="str">
        <f>IF(ISERROR(VLOOKUP($C392,'Miljövärden urval för publ'!$B$2:$H$490,MATCH(F$4,'Miljövärden urval för publ'!$B$2:$H$2,0),FALSE)),"",VLOOKUP($C392,'Miljövärden urval för publ'!$B$2:$H$490,MATCH(F$4,'Miljövärden urval för publ'!$B$2:$H$2,0),FALSE))</f>
        <v/>
      </c>
      <c r="G392" s="106" t="str">
        <f>IF(ISERROR(VLOOKUP($C392,'Miljövärden urval för publ'!$B$2:$H$490,MATCH(G$4,'Miljövärden urval för publ'!$B$2:$H$2,0),FALSE)),"",VLOOKUP($C392,'Miljövärden urval för publ'!$B$2:$H$490,MATCH(G$4,'Miljövärden urval för publ'!$B$2:$H$2,0),FALSE))</f>
        <v/>
      </c>
    </row>
    <row r="393" spans="1:7" x14ac:dyDescent="0.25">
      <c r="A393" s="106">
        <v>390</v>
      </c>
      <c r="B393" s="106" t="str">
        <f>IF(ISERROR(INDEX('Miljövärden urval för publ'!$A$2:$AD$475,MATCH($A393,'Miljövärden urval för publ'!$U$2:$U$476,0),1)),"",INDEX('Miljövärden urval för publ'!$A$2:$AD$475,MATCH($A393,'Miljövärden urval för publ'!$U$2:$U$476,0),1))</f>
        <v/>
      </c>
      <c r="C393" s="106" t="str">
        <f>IF(ISERROR(INDEX('Miljövärden urval för publ'!$A$2:$AD$475,MATCH($A393,'Miljövärden urval för publ'!$U$2:$U$476,0),2)),"",INDEX('Miljövärden urval för publ'!$A$2:$AD$475,MATCH($A393,'Miljövärden urval för publ'!$U$2:$U$476,0),2))</f>
        <v/>
      </c>
      <c r="D393" s="106" t="str">
        <f>IF(ISERROR(VLOOKUP($C393,'Miljövärden urval för publ'!$B$2:$H$490,MATCH(D$4,'Miljövärden urval för publ'!$B$2:$H$2,0),FALSE)),"",VLOOKUP($C393,'Miljövärden urval för publ'!$B$2:$H$490,MATCH(D$4,'Miljövärden urval för publ'!$B$2:$H$2,0),FALSE))</f>
        <v/>
      </c>
      <c r="E393" s="106" t="str">
        <f>IF(ISERROR(VLOOKUP($C393,'Miljövärden urval för publ'!$B$2:$H$490,MATCH(E$4,'Miljövärden urval för publ'!$B$2:$H$2,0),FALSE)),"",VLOOKUP($C393,'Miljövärden urval för publ'!$B$2:$H$490,MATCH(E$4,'Miljövärden urval för publ'!$B$2:$H$2,0),FALSE))</f>
        <v/>
      </c>
      <c r="F393" s="106" t="str">
        <f>IF(ISERROR(VLOOKUP($C393,'Miljövärden urval för publ'!$B$2:$H$490,MATCH(F$4,'Miljövärden urval för publ'!$B$2:$H$2,0),FALSE)),"",VLOOKUP($C393,'Miljövärden urval för publ'!$B$2:$H$490,MATCH(F$4,'Miljövärden urval för publ'!$B$2:$H$2,0),FALSE))</f>
        <v/>
      </c>
      <c r="G393" s="106" t="str">
        <f>IF(ISERROR(VLOOKUP($C393,'Miljövärden urval för publ'!$B$2:$H$490,MATCH(G$4,'Miljövärden urval för publ'!$B$2:$H$2,0),FALSE)),"",VLOOKUP($C393,'Miljövärden urval för publ'!$B$2:$H$490,MATCH(G$4,'Miljövärden urval för publ'!$B$2:$H$2,0),FALSE))</f>
        <v/>
      </c>
    </row>
    <row r="394" spans="1:7" x14ac:dyDescent="0.25">
      <c r="A394" s="106">
        <v>391</v>
      </c>
      <c r="B394" s="106" t="str">
        <f>IF(ISERROR(INDEX('Miljövärden urval för publ'!$A$2:$AD$475,MATCH($A394,'Miljövärden urval för publ'!$U$2:$U$476,0),1)),"",INDEX('Miljövärden urval för publ'!$A$2:$AD$475,MATCH($A394,'Miljövärden urval för publ'!$U$2:$U$476,0),1))</f>
        <v/>
      </c>
      <c r="C394" s="106" t="str">
        <f>IF(ISERROR(INDEX('Miljövärden urval för publ'!$A$2:$AD$475,MATCH($A394,'Miljövärden urval för publ'!$U$2:$U$476,0),2)),"",INDEX('Miljövärden urval för publ'!$A$2:$AD$475,MATCH($A394,'Miljövärden urval för publ'!$U$2:$U$476,0),2))</f>
        <v/>
      </c>
      <c r="D394" s="106" t="str">
        <f>IF(ISERROR(VLOOKUP($C394,'Miljövärden urval för publ'!$B$2:$H$490,MATCH(D$4,'Miljövärden urval för publ'!$B$2:$H$2,0),FALSE)),"",VLOOKUP($C394,'Miljövärden urval för publ'!$B$2:$H$490,MATCH(D$4,'Miljövärden urval för publ'!$B$2:$H$2,0),FALSE))</f>
        <v/>
      </c>
      <c r="E394" s="106" t="str">
        <f>IF(ISERROR(VLOOKUP($C394,'Miljövärden urval för publ'!$B$2:$H$490,MATCH(E$4,'Miljövärden urval för publ'!$B$2:$H$2,0),FALSE)),"",VLOOKUP($C394,'Miljövärden urval för publ'!$B$2:$H$490,MATCH(E$4,'Miljövärden urval för publ'!$B$2:$H$2,0),FALSE))</f>
        <v/>
      </c>
      <c r="F394" s="106" t="str">
        <f>IF(ISERROR(VLOOKUP($C394,'Miljövärden urval för publ'!$B$2:$H$490,MATCH(F$4,'Miljövärden urval för publ'!$B$2:$H$2,0),FALSE)),"",VLOOKUP($C394,'Miljövärden urval för publ'!$B$2:$H$490,MATCH(F$4,'Miljövärden urval för publ'!$B$2:$H$2,0),FALSE))</f>
        <v/>
      </c>
      <c r="G394" s="106" t="str">
        <f>IF(ISERROR(VLOOKUP($C394,'Miljövärden urval för publ'!$B$2:$H$490,MATCH(G$4,'Miljövärden urval för publ'!$B$2:$H$2,0),FALSE)),"",VLOOKUP($C394,'Miljövärden urval för publ'!$B$2:$H$490,MATCH(G$4,'Miljövärden urval för publ'!$B$2:$H$2,0),FALSE))</f>
        <v/>
      </c>
    </row>
    <row r="395" spans="1:7" x14ac:dyDescent="0.25">
      <c r="A395" s="106">
        <v>392</v>
      </c>
      <c r="B395" s="106" t="str">
        <f>IF(ISERROR(INDEX('Miljövärden urval för publ'!$A$2:$AD$475,MATCH($A395,'Miljövärden urval för publ'!$U$2:$U$476,0),1)),"",INDEX('Miljövärden urval för publ'!$A$2:$AD$475,MATCH($A395,'Miljövärden urval för publ'!$U$2:$U$476,0),1))</f>
        <v/>
      </c>
      <c r="C395" s="106" t="str">
        <f>IF(ISERROR(INDEX('Miljövärden urval för publ'!$A$2:$AD$475,MATCH($A395,'Miljövärden urval för publ'!$U$2:$U$476,0),2)),"",INDEX('Miljövärden urval för publ'!$A$2:$AD$475,MATCH($A395,'Miljövärden urval för publ'!$U$2:$U$476,0),2))</f>
        <v/>
      </c>
      <c r="D395" s="106" t="str">
        <f>IF(ISERROR(VLOOKUP($C395,'Miljövärden urval för publ'!$B$2:$H$490,MATCH(D$4,'Miljövärden urval för publ'!$B$2:$H$2,0),FALSE)),"",VLOOKUP($C395,'Miljövärden urval för publ'!$B$2:$H$490,MATCH(D$4,'Miljövärden urval för publ'!$B$2:$H$2,0),FALSE))</f>
        <v/>
      </c>
      <c r="E395" s="106" t="str">
        <f>IF(ISERROR(VLOOKUP($C395,'Miljövärden urval för publ'!$B$2:$H$490,MATCH(E$4,'Miljövärden urval för publ'!$B$2:$H$2,0),FALSE)),"",VLOOKUP($C395,'Miljövärden urval för publ'!$B$2:$H$490,MATCH(E$4,'Miljövärden urval för publ'!$B$2:$H$2,0),FALSE))</f>
        <v/>
      </c>
      <c r="F395" s="106" t="str">
        <f>IF(ISERROR(VLOOKUP($C395,'Miljövärden urval för publ'!$B$2:$H$490,MATCH(F$4,'Miljövärden urval för publ'!$B$2:$H$2,0),FALSE)),"",VLOOKUP($C395,'Miljövärden urval för publ'!$B$2:$H$490,MATCH(F$4,'Miljövärden urval för publ'!$B$2:$H$2,0),FALSE))</f>
        <v/>
      </c>
      <c r="G395" s="106" t="str">
        <f>IF(ISERROR(VLOOKUP($C395,'Miljövärden urval för publ'!$B$2:$H$490,MATCH(G$4,'Miljövärden urval för publ'!$B$2:$H$2,0),FALSE)),"",VLOOKUP($C395,'Miljövärden urval för publ'!$B$2:$H$490,MATCH(G$4,'Miljövärden urval för publ'!$B$2:$H$2,0),FALSE))</f>
        <v/>
      </c>
    </row>
    <row r="396" spans="1:7" x14ac:dyDescent="0.25">
      <c r="A396" s="106">
        <v>393</v>
      </c>
      <c r="B396" s="106" t="str">
        <f>IF(ISERROR(INDEX('Miljövärden urval för publ'!$A$2:$AD$475,MATCH($A396,'Miljövärden urval för publ'!$U$2:$U$476,0),1)),"",INDEX('Miljövärden urval för publ'!$A$2:$AD$475,MATCH($A396,'Miljövärden urval för publ'!$U$2:$U$476,0),1))</f>
        <v/>
      </c>
      <c r="C396" s="106" t="str">
        <f>IF(ISERROR(INDEX('Miljövärden urval för publ'!$A$2:$AD$475,MATCH($A396,'Miljövärden urval för publ'!$U$2:$U$476,0),2)),"",INDEX('Miljövärden urval för publ'!$A$2:$AD$475,MATCH($A396,'Miljövärden urval för publ'!$U$2:$U$476,0),2))</f>
        <v/>
      </c>
      <c r="D396" s="106" t="str">
        <f>IF(ISERROR(VLOOKUP($C396,'Miljövärden urval för publ'!$B$2:$H$490,MATCH(D$4,'Miljövärden urval för publ'!$B$2:$H$2,0),FALSE)),"",VLOOKUP($C396,'Miljövärden urval för publ'!$B$2:$H$490,MATCH(D$4,'Miljövärden urval för publ'!$B$2:$H$2,0),FALSE))</f>
        <v/>
      </c>
      <c r="E396" s="106" t="str">
        <f>IF(ISERROR(VLOOKUP($C396,'Miljövärden urval för publ'!$B$2:$H$490,MATCH(E$4,'Miljövärden urval för publ'!$B$2:$H$2,0),FALSE)),"",VLOOKUP($C396,'Miljövärden urval för publ'!$B$2:$H$490,MATCH(E$4,'Miljövärden urval för publ'!$B$2:$H$2,0),FALSE))</f>
        <v/>
      </c>
      <c r="F396" s="106" t="str">
        <f>IF(ISERROR(VLOOKUP($C396,'Miljövärden urval för publ'!$B$2:$H$490,MATCH(F$4,'Miljövärden urval för publ'!$B$2:$H$2,0),FALSE)),"",VLOOKUP($C396,'Miljövärden urval för publ'!$B$2:$H$490,MATCH(F$4,'Miljövärden urval för publ'!$B$2:$H$2,0),FALSE))</f>
        <v/>
      </c>
      <c r="G396" s="106" t="str">
        <f>IF(ISERROR(VLOOKUP($C396,'Miljövärden urval för publ'!$B$2:$H$490,MATCH(G$4,'Miljövärden urval för publ'!$B$2:$H$2,0),FALSE)),"",VLOOKUP($C396,'Miljövärden urval för publ'!$B$2:$H$490,MATCH(G$4,'Miljövärden urval för publ'!$B$2:$H$2,0),FALSE))</f>
        <v/>
      </c>
    </row>
    <row r="397" spans="1:7" x14ac:dyDescent="0.25">
      <c r="A397" s="106">
        <v>394</v>
      </c>
      <c r="B397" s="106" t="str">
        <f>IF(ISERROR(INDEX('Miljövärden urval för publ'!$A$2:$AD$475,MATCH($A397,'Miljövärden urval för publ'!$U$2:$U$476,0),1)),"",INDEX('Miljövärden urval för publ'!$A$2:$AD$475,MATCH($A397,'Miljövärden urval för publ'!$U$2:$U$476,0),1))</f>
        <v/>
      </c>
      <c r="C397" s="106" t="str">
        <f>IF(ISERROR(INDEX('Miljövärden urval för publ'!$A$2:$AD$475,MATCH($A397,'Miljövärden urval för publ'!$U$2:$U$476,0),2)),"",INDEX('Miljövärden urval för publ'!$A$2:$AD$475,MATCH($A397,'Miljövärden urval för publ'!$U$2:$U$476,0),2))</f>
        <v/>
      </c>
      <c r="D397" s="106" t="str">
        <f>IF(ISERROR(VLOOKUP($C397,'Miljövärden urval för publ'!$B$2:$H$490,MATCH(D$4,'Miljövärden urval för publ'!$B$2:$H$2,0),FALSE)),"",VLOOKUP($C397,'Miljövärden urval för publ'!$B$2:$H$490,MATCH(D$4,'Miljövärden urval för publ'!$B$2:$H$2,0),FALSE))</f>
        <v/>
      </c>
      <c r="E397" s="106" t="str">
        <f>IF(ISERROR(VLOOKUP($C397,'Miljövärden urval för publ'!$B$2:$H$490,MATCH(E$4,'Miljövärden urval för publ'!$B$2:$H$2,0),FALSE)),"",VLOOKUP($C397,'Miljövärden urval för publ'!$B$2:$H$490,MATCH(E$4,'Miljövärden urval för publ'!$B$2:$H$2,0),FALSE))</f>
        <v/>
      </c>
      <c r="F397" s="106" t="str">
        <f>IF(ISERROR(VLOOKUP($C397,'Miljövärden urval för publ'!$B$2:$H$490,MATCH(F$4,'Miljövärden urval för publ'!$B$2:$H$2,0),FALSE)),"",VLOOKUP($C397,'Miljövärden urval för publ'!$B$2:$H$490,MATCH(F$4,'Miljövärden urval för publ'!$B$2:$H$2,0),FALSE))</f>
        <v/>
      </c>
      <c r="G397" s="106" t="str">
        <f>IF(ISERROR(VLOOKUP($C397,'Miljövärden urval för publ'!$B$2:$H$490,MATCH(G$4,'Miljövärden urval för publ'!$B$2:$H$2,0),FALSE)),"",VLOOKUP($C397,'Miljövärden urval för publ'!$B$2:$H$490,MATCH(G$4,'Miljövärden urval för publ'!$B$2:$H$2,0),FALSE))</f>
        <v/>
      </c>
    </row>
    <row r="398" spans="1:7" x14ac:dyDescent="0.25">
      <c r="A398" s="106">
        <v>395</v>
      </c>
      <c r="B398" s="106" t="str">
        <f>IF(ISERROR(INDEX('Miljövärden urval för publ'!$A$2:$AD$475,MATCH($A398,'Miljövärden urval för publ'!$U$2:$U$476,0),1)),"",INDEX('Miljövärden urval för publ'!$A$2:$AD$475,MATCH($A398,'Miljövärden urval för publ'!$U$2:$U$476,0),1))</f>
        <v/>
      </c>
      <c r="C398" s="106" t="str">
        <f>IF(ISERROR(INDEX('Miljövärden urval för publ'!$A$2:$AD$475,MATCH($A398,'Miljövärden urval för publ'!$U$2:$U$476,0),2)),"",INDEX('Miljövärden urval för publ'!$A$2:$AD$475,MATCH($A398,'Miljövärden urval för publ'!$U$2:$U$476,0),2))</f>
        <v/>
      </c>
      <c r="D398" s="106" t="str">
        <f>IF(ISERROR(VLOOKUP($C398,'Miljövärden urval för publ'!$B$2:$H$490,MATCH(D$4,'Miljövärden urval för publ'!$B$2:$H$2,0),FALSE)),"",VLOOKUP($C398,'Miljövärden urval för publ'!$B$2:$H$490,MATCH(D$4,'Miljövärden urval för publ'!$B$2:$H$2,0),FALSE))</f>
        <v/>
      </c>
      <c r="E398" s="106" t="str">
        <f>IF(ISERROR(VLOOKUP($C398,'Miljövärden urval för publ'!$B$2:$H$490,MATCH(E$4,'Miljövärden urval för publ'!$B$2:$H$2,0),FALSE)),"",VLOOKUP($C398,'Miljövärden urval för publ'!$B$2:$H$490,MATCH(E$4,'Miljövärden urval för publ'!$B$2:$H$2,0),FALSE))</f>
        <v/>
      </c>
      <c r="F398" s="106" t="str">
        <f>IF(ISERROR(VLOOKUP($C398,'Miljövärden urval för publ'!$B$2:$H$490,MATCH(F$4,'Miljövärden urval för publ'!$B$2:$H$2,0),FALSE)),"",VLOOKUP($C398,'Miljövärden urval för publ'!$B$2:$H$490,MATCH(F$4,'Miljövärden urval för publ'!$B$2:$H$2,0),FALSE))</f>
        <v/>
      </c>
      <c r="G398" s="106" t="str">
        <f>IF(ISERROR(VLOOKUP($C398,'Miljövärden urval för publ'!$B$2:$H$490,MATCH(G$4,'Miljövärden urval för publ'!$B$2:$H$2,0),FALSE)),"",VLOOKUP($C398,'Miljövärden urval för publ'!$B$2:$H$490,MATCH(G$4,'Miljövärden urval för publ'!$B$2:$H$2,0),FALSE))</f>
        <v/>
      </c>
    </row>
    <row r="399" spans="1:7" x14ac:dyDescent="0.25">
      <c r="A399" s="106">
        <v>396</v>
      </c>
      <c r="B399" s="106" t="str">
        <f>IF(ISERROR(INDEX('Miljövärden urval för publ'!$A$2:$AD$475,MATCH($A399,'Miljövärden urval för publ'!$U$2:$U$476,0),1)),"",INDEX('Miljövärden urval för publ'!$A$2:$AD$475,MATCH($A399,'Miljövärden urval för publ'!$U$2:$U$476,0),1))</f>
        <v/>
      </c>
      <c r="C399" s="106" t="str">
        <f>IF(ISERROR(INDEX('Miljövärden urval för publ'!$A$2:$AD$475,MATCH($A399,'Miljövärden urval för publ'!$U$2:$U$476,0),2)),"",INDEX('Miljövärden urval för publ'!$A$2:$AD$475,MATCH($A399,'Miljövärden urval för publ'!$U$2:$U$476,0),2))</f>
        <v/>
      </c>
      <c r="D399" s="106" t="str">
        <f>IF(ISERROR(VLOOKUP($C399,'Miljövärden urval för publ'!$B$2:$H$490,MATCH(D$4,'Miljövärden urval för publ'!$B$2:$H$2,0),FALSE)),"",VLOOKUP($C399,'Miljövärden urval för publ'!$B$2:$H$490,MATCH(D$4,'Miljövärden urval för publ'!$B$2:$H$2,0),FALSE))</f>
        <v/>
      </c>
      <c r="E399" s="106" t="str">
        <f>IF(ISERROR(VLOOKUP($C399,'Miljövärden urval för publ'!$B$2:$H$490,MATCH(E$4,'Miljövärden urval för publ'!$B$2:$H$2,0),FALSE)),"",VLOOKUP($C399,'Miljövärden urval för publ'!$B$2:$H$490,MATCH(E$4,'Miljövärden urval för publ'!$B$2:$H$2,0),FALSE))</f>
        <v/>
      </c>
      <c r="F399" s="106" t="str">
        <f>IF(ISERROR(VLOOKUP($C399,'Miljövärden urval för publ'!$B$2:$H$490,MATCH(F$4,'Miljövärden urval för publ'!$B$2:$H$2,0),FALSE)),"",VLOOKUP($C399,'Miljövärden urval för publ'!$B$2:$H$490,MATCH(F$4,'Miljövärden urval för publ'!$B$2:$H$2,0),FALSE))</f>
        <v/>
      </c>
      <c r="G399" s="106" t="str">
        <f>IF(ISERROR(VLOOKUP($C399,'Miljövärden urval för publ'!$B$2:$H$490,MATCH(G$4,'Miljövärden urval för publ'!$B$2:$H$2,0),FALSE)),"",VLOOKUP($C399,'Miljövärden urval för publ'!$B$2:$H$490,MATCH(G$4,'Miljövärden urval för publ'!$B$2:$H$2,0),FALSE))</f>
        <v/>
      </c>
    </row>
    <row r="400" spans="1:7" x14ac:dyDescent="0.25">
      <c r="A400" s="106">
        <v>397</v>
      </c>
      <c r="B400" s="106" t="str">
        <f>IF(ISERROR(INDEX('Miljövärden urval för publ'!$A$2:$AD$475,MATCH($A400,'Miljövärden urval för publ'!$U$2:$U$476,0),1)),"",INDEX('Miljövärden urval för publ'!$A$2:$AD$475,MATCH($A400,'Miljövärden urval för publ'!$U$2:$U$476,0),1))</f>
        <v/>
      </c>
      <c r="C400" s="106" t="str">
        <f>IF(ISERROR(INDEX('Miljövärden urval för publ'!$A$2:$AD$475,MATCH($A400,'Miljövärden urval för publ'!$U$2:$U$476,0),2)),"",INDEX('Miljövärden urval för publ'!$A$2:$AD$475,MATCH($A400,'Miljövärden urval för publ'!$U$2:$U$476,0),2))</f>
        <v/>
      </c>
      <c r="D400" s="106" t="str">
        <f>IF(ISERROR(VLOOKUP($C400,'Miljövärden urval för publ'!$B$2:$H$490,MATCH(D$4,'Miljövärden urval för publ'!$B$2:$H$2,0),FALSE)),"",VLOOKUP($C400,'Miljövärden urval för publ'!$B$2:$H$490,MATCH(D$4,'Miljövärden urval för publ'!$B$2:$H$2,0),FALSE))</f>
        <v/>
      </c>
      <c r="E400" s="106" t="str">
        <f>IF(ISERROR(VLOOKUP($C400,'Miljövärden urval för publ'!$B$2:$H$490,MATCH(E$4,'Miljövärden urval för publ'!$B$2:$H$2,0),FALSE)),"",VLOOKUP($C400,'Miljövärden urval för publ'!$B$2:$H$490,MATCH(E$4,'Miljövärden urval för publ'!$B$2:$H$2,0),FALSE))</f>
        <v/>
      </c>
      <c r="F400" s="106" t="str">
        <f>IF(ISERROR(VLOOKUP($C400,'Miljövärden urval för publ'!$B$2:$H$490,MATCH(F$4,'Miljövärden urval för publ'!$B$2:$H$2,0),FALSE)),"",VLOOKUP($C400,'Miljövärden urval för publ'!$B$2:$H$490,MATCH(F$4,'Miljövärden urval för publ'!$B$2:$H$2,0),FALSE))</f>
        <v/>
      </c>
      <c r="G400" s="106" t="str">
        <f>IF(ISERROR(VLOOKUP($C400,'Miljövärden urval för publ'!$B$2:$H$490,MATCH(G$4,'Miljövärden urval för publ'!$B$2:$H$2,0),FALSE)),"",VLOOKUP($C400,'Miljövärden urval för publ'!$B$2:$H$490,MATCH(G$4,'Miljövärden urval för publ'!$B$2:$H$2,0),FALSE))</f>
        <v/>
      </c>
    </row>
    <row r="401" spans="1:7" x14ac:dyDescent="0.25">
      <c r="A401" s="106">
        <v>398</v>
      </c>
      <c r="B401" s="106" t="str">
        <f>IF(ISERROR(INDEX('Miljövärden urval för publ'!$A$2:$AD$475,MATCH($A401,'Miljövärden urval för publ'!$U$2:$U$476,0),1)),"",INDEX('Miljövärden urval för publ'!$A$2:$AD$475,MATCH($A401,'Miljövärden urval för publ'!$U$2:$U$476,0),1))</f>
        <v/>
      </c>
      <c r="C401" s="106" t="str">
        <f>IF(ISERROR(INDEX('Miljövärden urval för publ'!$A$2:$AD$475,MATCH($A401,'Miljövärden urval för publ'!$U$2:$U$476,0),2)),"",INDEX('Miljövärden urval för publ'!$A$2:$AD$475,MATCH($A401,'Miljövärden urval för publ'!$U$2:$U$476,0),2))</f>
        <v/>
      </c>
      <c r="D401" s="106" t="str">
        <f>IF(ISERROR(VLOOKUP($C401,'Miljövärden urval för publ'!$B$2:$H$490,MATCH(D$4,'Miljövärden urval för publ'!$B$2:$H$2,0),FALSE)),"",VLOOKUP($C401,'Miljövärden urval för publ'!$B$2:$H$490,MATCH(D$4,'Miljövärden urval för publ'!$B$2:$H$2,0),FALSE))</f>
        <v/>
      </c>
      <c r="E401" s="106" t="str">
        <f>IF(ISERROR(VLOOKUP($C401,'Miljövärden urval för publ'!$B$2:$H$490,MATCH(E$4,'Miljövärden urval för publ'!$B$2:$H$2,0),FALSE)),"",VLOOKUP($C401,'Miljövärden urval för publ'!$B$2:$H$490,MATCH(E$4,'Miljövärden urval för publ'!$B$2:$H$2,0),FALSE))</f>
        <v/>
      </c>
      <c r="F401" s="106" t="str">
        <f>IF(ISERROR(VLOOKUP($C401,'Miljövärden urval för publ'!$B$2:$H$490,MATCH(F$4,'Miljövärden urval för publ'!$B$2:$H$2,0),FALSE)),"",VLOOKUP($C401,'Miljövärden urval för publ'!$B$2:$H$490,MATCH(F$4,'Miljövärden urval för publ'!$B$2:$H$2,0),FALSE))</f>
        <v/>
      </c>
      <c r="G401" s="106" t="str">
        <f>IF(ISERROR(VLOOKUP($C401,'Miljövärden urval för publ'!$B$2:$H$490,MATCH(G$4,'Miljövärden urval för publ'!$B$2:$H$2,0),FALSE)),"",VLOOKUP($C401,'Miljövärden urval för publ'!$B$2:$H$490,MATCH(G$4,'Miljövärden urval för publ'!$B$2:$H$2,0),FALSE))</f>
        <v/>
      </c>
    </row>
    <row r="402" spans="1:7" x14ac:dyDescent="0.25">
      <c r="A402" s="106">
        <v>399</v>
      </c>
      <c r="B402" s="106" t="str">
        <f>IF(ISERROR(INDEX('Miljövärden urval för publ'!$A$2:$AD$475,MATCH($A402,'Miljövärden urval för publ'!$U$2:$U$476,0),1)),"",INDEX('Miljövärden urval för publ'!$A$2:$AD$475,MATCH($A402,'Miljövärden urval för publ'!$U$2:$U$476,0),1))</f>
        <v/>
      </c>
      <c r="C402" s="106" t="str">
        <f>IF(ISERROR(INDEX('Miljövärden urval för publ'!$A$2:$AD$475,MATCH($A402,'Miljövärden urval för publ'!$U$2:$U$476,0),2)),"",INDEX('Miljövärden urval för publ'!$A$2:$AD$475,MATCH($A402,'Miljövärden urval för publ'!$U$2:$U$476,0),2))</f>
        <v/>
      </c>
      <c r="D402" s="106" t="str">
        <f>IF(ISERROR(VLOOKUP($C402,'Miljövärden urval för publ'!$B$2:$H$490,MATCH(D$4,'Miljövärden urval för publ'!$B$2:$H$2,0),FALSE)),"",VLOOKUP($C402,'Miljövärden urval för publ'!$B$2:$H$490,MATCH(D$4,'Miljövärden urval för publ'!$B$2:$H$2,0),FALSE))</f>
        <v/>
      </c>
      <c r="E402" s="106" t="str">
        <f>IF(ISERROR(VLOOKUP($C402,'Miljövärden urval för publ'!$B$2:$H$490,MATCH(E$4,'Miljövärden urval för publ'!$B$2:$H$2,0),FALSE)),"",VLOOKUP($C402,'Miljövärden urval för publ'!$B$2:$H$490,MATCH(E$4,'Miljövärden urval för publ'!$B$2:$H$2,0),FALSE))</f>
        <v/>
      </c>
      <c r="F402" s="106" t="str">
        <f>IF(ISERROR(VLOOKUP($C402,'Miljövärden urval för publ'!$B$2:$H$490,MATCH(F$4,'Miljövärden urval för publ'!$B$2:$H$2,0),FALSE)),"",VLOOKUP($C402,'Miljövärden urval för publ'!$B$2:$H$490,MATCH(F$4,'Miljövärden urval för publ'!$B$2:$H$2,0),FALSE))</f>
        <v/>
      </c>
      <c r="G402" s="106" t="str">
        <f>IF(ISERROR(VLOOKUP($C402,'Miljövärden urval för publ'!$B$2:$H$490,MATCH(G$4,'Miljövärden urval för publ'!$B$2:$H$2,0),FALSE)),"",VLOOKUP($C402,'Miljövärden urval för publ'!$B$2:$H$490,MATCH(G$4,'Miljövärden urval för publ'!$B$2:$H$2,0),FALSE))</f>
        <v/>
      </c>
    </row>
    <row r="403" spans="1:7" x14ac:dyDescent="0.25">
      <c r="A403" s="106">
        <v>400</v>
      </c>
      <c r="B403" s="106" t="str">
        <f>IF(ISERROR(INDEX('Miljövärden urval för publ'!$A$2:$AD$475,MATCH($A403,'Miljövärden urval för publ'!$U$2:$U$476,0),1)),"",INDEX('Miljövärden urval för publ'!$A$2:$AD$475,MATCH($A403,'Miljövärden urval för publ'!$U$2:$U$476,0),1))</f>
        <v/>
      </c>
      <c r="C403" s="106" t="str">
        <f>IF(ISERROR(INDEX('Miljövärden urval för publ'!$A$2:$AD$475,MATCH($A403,'Miljövärden urval för publ'!$U$2:$U$476,0),2)),"",INDEX('Miljövärden urval för publ'!$A$2:$AD$475,MATCH($A403,'Miljövärden urval för publ'!$U$2:$U$476,0),2))</f>
        <v/>
      </c>
      <c r="D403" s="106" t="str">
        <f>IF(ISERROR(VLOOKUP($C403,'Miljövärden urval för publ'!$B$2:$H$490,MATCH(D$4,'Miljövärden urval för publ'!$B$2:$H$2,0),FALSE)),"",VLOOKUP($C403,'Miljövärden urval för publ'!$B$2:$H$490,MATCH(D$4,'Miljövärden urval för publ'!$B$2:$H$2,0),FALSE))</f>
        <v/>
      </c>
      <c r="E403" s="106" t="str">
        <f>IF(ISERROR(VLOOKUP($C403,'Miljövärden urval för publ'!$B$2:$H$490,MATCH(E$4,'Miljövärden urval för publ'!$B$2:$H$2,0),FALSE)),"",VLOOKUP($C403,'Miljövärden urval för publ'!$B$2:$H$490,MATCH(E$4,'Miljövärden urval för publ'!$B$2:$H$2,0),FALSE))</f>
        <v/>
      </c>
      <c r="F403" s="106" t="str">
        <f>IF(ISERROR(VLOOKUP($C403,'Miljövärden urval för publ'!$B$2:$H$490,MATCH(F$4,'Miljövärden urval för publ'!$B$2:$H$2,0),FALSE)),"",VLOOKUP($C403,'Miljövärden urval för publ'!$B$2:$H$490,MATCH(F$4,'Miljövärden urval för publ'!$B$2:$H$2,0),FALSE))</f>
        <v/>
      </c>
      <c r="G403" s="106" t="str">
        <f>IF(ISERROR(VLOOKUP($C403,'Miljövärden urval för publ'!$B$2:$H$490,MATCH(G$4,'Miljövärden urval för publ'!$B$2:$H$2,0),FALSE)),"",VLOOKUP($C403,'Miljövärden urval för publ'!$B$2:$H$490,MATCH(G$4,'Miljövärden urval för publ'!$B$2:$H$2,0),FALSE))</f>
        <v/>
      </c>
    </row>
    <row r="404" spans="1:7" x14ac:dyDescent="0.25">
      <c r="A404" s="106">
        <v>401</v>
      </c>
      <c r="B404" s="106" t="str">
        <f>IF(ISERROR(INDEX('Miljövärden urval för publ'!$A$2:$AD$475,MATCH($A404,'Miljövärden urval för publ'!$U$2:$U$476,0),1)),"",INDEX('Miljövärden urval för publ'!$A$2:$AD$475,MATCH($A404,'Miljövärden urval för publ'!$U$2:$U$476,0),1))</f>
        <v/>
      </c>
      <c r="C404" s="106" t="str">
        <f>IF(ISERROR(INDEX('Miljövärden urval för publ'!$A$2:$AD$475,MATCH($A404,'Miljövärden urval för publ'!$U$2:$U$476,0),2)),"",INDEX('Miljövärden urval för publ'!$A$2:$AD$475,MATCH($A404,'Miljövärden urval för publ'!$U$2:$U$476,0),2))</f>
        <v/>
      </c>
      <c r="D404" s="106" t="str">
        <f>IF(ISERROR(VLOOKUP($C404,'Miljövärden urval för publ'!$B$2:$H$490,MATCH(D$4,'Miljövärden urval för publ'!$B$2:$H$2,0),FALSE)),"",VLOOKUP($C404,'Miljövärden urval för publ'!$B$2:$H$490,MATCH(D$4,'Miljövärden urval för publ'!$B$2:$H$2,0),FALSE))</f>
        <v/>
      </c>
      <c r="E404" s="106" t="str">
        <f>IF(ISERROR(VLOOKUP($C404,'Miljövärden urval för publ'!$B$2:$H$490,MATCH(E$4,'Miljövärden urval för publ'!$B$2:$H$2,0),FALSE)),"",VLOOKUP($C404,'Miljövärden urval för publ'!$B$2:$H$490,MATCH(E$4,'Miljövärden urval för publ'!$B$2:$H$2,0),FALSE))</f>
        <v/>
      </c>
      <c r="F404" s="106" t="str">
        <f>IF(ISERROR(VLOOKUP($C404,'Miljövärden urval för publ'!$B$2:$H$490,MATCH(F$4,'Miljövärden urval för publ'!$B$2:$H$2,0),FALSE)),"",VLOOKUP($C404,'Miljövärden urval för publ'!$B$2:$H$490,MATCH(F$4,'Miljövärden urval för publ'!$B$2:$H$2,0),FALSE))</f>
        <v/>
      </c>
      <c r="G404" s="106" t="str">
        <f>IF(ISERROR(VLOOKUP($C404,'Miljövärden urval för publ'!$B$2:$H$490,MATCH(G$4,'Miljövärden urval för publ'!$B$2:$H$2,0),FALSE)),"",VLOOKUP($C404,'Miljövärden urval för publ'!$B$2:$H$490,MATCH(G$4,'Miljövärden urval för publ'!$B$2:$H$2,0),FALSE))</f>
        <v/>
      </c>
    </row>
    <row r="405" spans="1:7" x14ac:dyDescent="0.25">
      <c r="A405" s="106">
        <v>402</v>
      </c>
      <c r="B405" s="106" t="str">
        <f>IF(ISERROR(INDEX('Miljövärden urval för publ'!$A$2:$AD$475,MATCH($A405,'Miljövärden urval för publ'!$U$2:$U$476,0),1)),"",INDEX('Miljövärden urval för publ'!$A$2:$AD$475,MATCH($A405,'Miljövärden urval för publ'!$U$2:$U$476,0),1))</f>
        <v/>
      </c>
      <c r="C405" s="106" t="str">
        <f>IF(ISERROR(INDEX('Miljövärden urval för publ'!$A$2:$AD$475,MATCH($A405,'Miljövärden urval för publ'!$U$2:$U$476,0),2)),"",INDEX('Miljövärden urval för publ'!$A$2:$AD$475,MATCH($A405,'Miljövärden urval för publ'!$U$2:$U$476,0),2))</f>
        <v/>
      </c>
      <c r="D405" s="106" t="str">
        <f>IF(ISERROR(VLOOKUP($C405,'Miljövärden urval för publ'!$B$2:$H$490,MATCH(D$4,'Miljövärden urval för publ'!$B$2:$H$2,0),FALSE)),"",VLOOKUP($C405,'Miljövärden urval för publ'!$B$2:$H$490,MATCH(D$4,'Miljövärden urval för publ'!$B$2:$H$2,0),FALSE))</f>
        <v/>
      </c>
      <c r="E405" s="106" t="str">
        <f>IF(ISERROR(VLOOKUP($C405,'Miljövärden urval för publ'!$B$2:$H$490,MATCH(E$4,'Miljövärden urval för publ'!$B$2:$H$2,0),FALSE)),"",VLOOKUP($C405,'Miljövärden urval för publ'!$B$2:$H$490,MATCH(E$4,'Miljövärden urval för publ'!$B$2:$H$2,0),FALSE))</f>
        <v/>
      </c>
      <c r="F405" s="106" t="str">
        <f>IF(ISERROR(VLOOKUP($C405,'Miljövärden urval för publ'!$B$2:$H$490,MATCH(F$4,'Miljövärden urval för publ'!$B$2:$H$2,0),FALSE)),"",VLOOKUP($C405,'Miljövärden urval för publ'!$B$2:$H$490,MATCH(F$4,'Miljövärden urval för publ'!$B$2:$H$2,0),FALSE))</f>
        <v/>
      </c>
      <c r="G405" s="106" t="str">
        <f>IF(ISERROR(VLOOKUP($C405,'Miljövärden urval för publ'!$B$2:$H$490,MATCH(G$4,'Miljövärden urval för publ'!$B$2:$H$2,0),FALSE)),"",VLOOKUP($C405,'Miljövärden urval för publ'!$B$2:$H$490,MATCH(G$4,'Miljövärden urval för publ'!$B$2:$H$2,0),FALSE))</f>
        <v/>
      </c>
    </row>
    <row r="406" spans="1:7" x14ac:dyDescent="0.25">
      <c r="A406" s="106">
        <v>403</v>
      </c>
      <c r="B406" s="106" t="str">
        <f>IF(ISERROR(INDEX('Miljövärden urval för publ'!$A$2:$AD$475,MATCH($A406,'Miljövärden urval för publ'!$U$2:$U$476,0),1)),"",INDEX('Miljövärden urval för publ'!$A$2:$AD$475,MATCH($A406,'Miljövärden urval för publ'!$U$2:$U$476,0),1))</f>
        <v/>
      </c>
      <c r="C406" s="106" t="str">
        <f>IF(ISERROR(INDEX('Miljövärden urval för publ'!$A$2:$AD$475,MATCH($A406,'Miljövärden urval för publ'!$U$2:$U$476,0),2)),"",INDEX('Miljövärden urval för publ'!$A$2:$AD$475,MATCH($A406,'Miljövärden urval för publ'!$U$2:$U$476,0),2))</f>
        <v/>
      </c>
      <c r="D406" s="106" t="str">
        <f>IF(ISERROR(VLOOKUP($C406,'Miljövärden urval för publ'!$B$2:$H$490,MATCH(D$4,'Miljövärden urval för publ'!$B$2:$H$2,0),FALSE)),"",VLOOKUP($C406,'Miljövärden urval för publ'!$B$2:$H$490,MATCH(D$4,'Miljövärden urval för publ'!$B$2:$H$2,0),FALSE))</f>
        <v/>
      </c>
      <c r="E406" s="106" t="str">
        <f>IF(ISERROR(VLOOKUP($C406,'Miljövärden urval för publ'!$B$2:$H$490,MATCH(E$4,'Miljövärden urval för publ'!$B$2:$H$2,0),FALSE)),"",VLOOKUP($C406,'Miljövärden urval för publ'!$B$2:$H$490,MATCH(E$4,'Miljövärden urval för publ'!$B$2:$H$2,0),FALSE))</f>
        <v/>
      </c>
      <c r="F406" s="106" t="str">
        <f>IF(ISERROR(VLOOKUP($C406,'Miljövärden urval för publ'!$B$2:$H$490,MATCH(F$4,'Miljövärden urval för publ'!$B$2:$H$2,0),FALSE)),"",VLOOKUP($C406,'Miljövärden urval för publ'!$B$2:$H$490,MATCH(F$4,'Miljövärden urval för publ'!$B$2:$H$2,0),FALSE))</f>
        <v/>
      </c>
      <c r="G406" s="106" t="str">
        <f>IF(ISERROR(VLOOKUP($C406,'Miljövärden urval för publ'!$B$2:$H$490,MATCH(G$4,'Miljövärden urval för publ'!$B$2:$H$2,0),FALSE)),"",VLOOKUP($C406,'Miljövärden urval för publ'!$B$2:$H$490,MATCH(G$4,'Miljövärden urval för publ'!$B$2:$H$2,0),FALSE))</f>
        <v/>
      </c>
    </row>
    <row r="407" spans="1:7" x14ac:dyDescent="0.25">
      <c r="A407" s="106">
        <v>404</v>
      </c>
      <c r="B407" s="106" t="str">
        <f>IF(ISERROR(INDEX('Miljövärden urval för publ'!$A$2:$AD$475,MATCH($A407,'Miljövärden urval för publ'!$U$2:$U$476,0),1)),"",INDEX('Miljövärden urval för publ'!$A$2:$AD$475,MATCH($A407,'Miljövärden urval för publ'!$U$2:$U$476,0),1))</f>
        <v/>
      </c>
      <c r="C407" s="106" t="str">
        <f>IF(ISERROR(INDEX('Miljövärden urval för publ'!$A$2:$AD$475,MATCH($A407,'Miljövärden urval för publ'!$U$2:$U$476,0),2)),"",INDEX('Miljövärden urval för publ'!$A$2:$AD$475,MATCH($A407,'Miljövärden urval för publ'!$U$2:$U$476,0),2))</f>
        <v/>
      </c>
      <c r="D407" s="106" t="str">
        <f>IF(ISERROR(VLOOKUP($C407,'Miljövärden urval för publ'!$B$2:$H$490,MATCH(D$4,'Miljövärden urval för publ'!$B$2:$H$2,0),FALSE)),"",VLOOKUP($C407,'Miljövärden urval för publ'!$B$2:$H$490,MATCH(D$4,'Miljövärden urval för publ'!$B$2:$H$2,0),FALSE))</f>
        <v/>
      </c>
      <c r="E407" s="106" t="str">
        <f>IF(ISERROR(VLOOKUP($C407,'Miljövärden urval för publ'!$B$2:$H$490,MATCH(E$4,'Miljövärden urval för publ'!$B$2:$H$2,0),FALSE)),"",VLOOKUP($C407,'Miljövärden urval för publ'!$B$2:$H$490,MATCH(E$4,'Miljövärden urval för publ'!$B$2:$H$2,0),FALSE))</f>
        <v/>
      </c>
      <c r="F407" s="106" t="str">
        <f>IF(ISERROR(VLOOKUP($C407,'Miljövärden urval för publ'!$B$2:$H$490,MATCH(F$4,'Miljövärden urval för publ'!$B$2:$H$2,0),FALSE)),"",VLOOKUP($C407,'Miljövärden urval för publ'!$B$2:$H$490,MATCH(F$4,'Miljövärden urval för publ'!$B$2:$H$2,0),FALSE))</f>
        <v/>
      </c>
      <c r="G407" s="106" t="str">
        <f>IF(ISERROR(VLOOKUP($C407,'Miljövärden urval för publ'!$B$2:$H$490,MATCH(G$4,'Miljövärden urval för publ'!$B$2:$H$2,0),FALSE)),"",VLOOKUP($C407,'Miljövärden urval för publ'!$B$2:$H$490,MATCH(G$4,'Miljövärden urval för publ'!$B$2:$H$2,0),FALSE))</f>
        <v/>
      </c>
    </row>
    <row r="408" spans="1:7" x14ac:dyDescent="0.25">
      <c r="A408" s="106">
        <v>405</v>
      </c>
      <c r="B408" s="106" t="str">
        <f>IF(ISERROR(INDEX('Miljövärden urval för publ'!$A$2:$AD$475,MATCH($A408,'Miljövärden urval för publ'!$U$2:$U$476,0),1)),"",INDEX('Miljövärden urval för publ'!$A$2:$AD$475,MATCH($A408,'Miljövärden urval för publ'!$U$2:$U$476,0),1))</f>
        <v/>
      </c>
      <c r="C408" s="106" t="str">
        <f>IF(ISERROR(INDEX('Miljövärden urval för publ'!$A$2:$AD$475,MATCH($A408,'Miljövärden urval för publ'!$U$2:$U$476,0),2)),"",INDEX('Miljövärden urval för publ'!$A$2:$AD$475,MATCH($A408,'Miljövärden urval för publ'!$U$2:$U$476,0),2))</f>
        <v/>
      </c>
      <c r="D408" s="106" t="str">
        <f>IF(ISERROR(VLOOKUP($C408,'Miljövärden urval för publ'!$B$2:$H$490,MATCH(D$4,'Miljövärden urval för publ'!$B$2:$H$2,0),FALSE)),"",VLOOKUP($C408,'Miljövärden urval för publ'!$B$2:$H$490,MATCH(D$4,'Miljövärden urval för publ'!$B$2:$H$2,0),FALSE))</f>
        <v/>
      </c>
      <c r="E408" s="106" t="str">
        <f>IF(ISERROR(VLOOKUP($C408,'Miljövärden urval för publ'!$B$2:$H$490,MATCH(E$4,'Miljövärden urval för publ'!$B$2:$H$2,0),FALSE)),"",VLOOKUP($C408,'Miljövärden urval för publ'!$B$2:$H$490,MATCH(E$4,'Miljövärden urval för publ'!$B$2:$H$2,0),FALSE))</f>
        <v/>
      </c>
      <c r="F408" s="106" t="str">
        <f>IF(ISERROR(VLOOKUP($C408,'Miljövärden urval för publ'!$B$2:$H$490,MATCH(F$4,'Miljövärden urval för publ'!$B$2:$H$2,0),FALSE)),"",VLOOKUP($C408,'Miljövärden urval för publ'!$B$2:$H$490,MATCH(F$4,'Miljövärden urval för publ'!$B$2:$H$2,0),FALSE))</f>
        <v/>
      </c>
      <c r="G408" s="106" t="str">
        <f>IF(ISERROR(VLOOKUP($C408,'Miljövärden urval för publ'!$B$2:$H$490,MATCH(G$4,'Miljövärden urval för publ'!$B$2:$H$2,0),FALSE)),"",VLOOKUP($C408,'Miljövärden urval för publ'!$B$2:$H$490,MATCH(G$4,'Miljövärden urval för publ'!$B$2:$H$2,0),FALSE))</f>
        <v/>
      </c>
    </row>
    <row r="409" spans="1:7" x14ac:dyDescent="0.25">
      <c r="A409" s="106">
        <v>406</v>
      </c>
      <c r="B409" s="106" t="str">
        <f>IF(ISERROR(INDEX('Miljövärden urval för publ'!$A$2:$AD$475,MATCH($A409,'Miljövärden urval för publ'!$U$2:$U$476,0),1)),"",INDEX('Miljövärden urval för publ'!$A$2:$AD$475,MATCH($A409,'Miljövärden urval för publ'!$U$2:$U$476,0),1))</f>
        <v/>
      </c>
      <c r="C409" s="106" t="str">
        <f>IF(ISERROR(INDEX('Miljövärden urval för publ'!$A$2:$AD$475,MATCH($A409,'Miljövärden urval för publ'!$U$2:$U$476,0),2)),"",INDEX('Miljövärden urval för publ'!$A$2:$AD$475,MATCH($A409,'Miljövärden urval för publ'!$U$2:$U$476,0),2))</f>
        <v/>
      </c>
      <c r="D409" s="106" t="str">
        <f>IF(ISERROR(VLOOKUP($C409,'Miljövärden urval för publ'!$B$2:$H$490,MATCH(D$4,'Miljövärden urval för publ'!$B$2:$H$2,0),FALSE)),"",VLOOKUP($C409,'Miljövärden urval för publ'!$B$2:$H$490,MATCH(D$4,'Miljövärden urval för publ'!$B$2:$H$2,0),FALSE))</f>
        <v/>
      </c>
      <c r="E409" s="106" t="str">
        <f>IF(ISERROR(VLOOKUP($C409,'Miljövärden urval för publ'!$B$2:$H$490,MATCH(E$4,'Miljövärden urval för publ'!$B$2:$H$2,0),FALSE)),"",VLOOKUP($C409,'Miljövärden urval för publ'!$B$2:$H$490,MATCH(E$4,'Miljövärden urval för publ'!$B$2:$H$2,0),FALSE))</f>
        <v/>
      </c>
      <c r="F409" s="106" t="str">
        <f>IF(ISERROR(VLOOKUP($C409,'Miljövärden urval för publ'!$B$2:$H$490,MATCH(F$4,'Miljövärden urval för publ'!$B$2:$H$2,0),FALSE)),"",VLOOKUP($C409,'Miljövärden urval för publ'!$B$2:$H$490,MATCH(F$4,'Miljövärden urval för publ'!$B$2:$H$2,0),FALSE))</f>
        <v/>
      </c>
      <c r="G409" s="106" t="str">
        <f>IF(ISERROR(VLOOKUP($C409,'Miljövärden urval för publ'!$B$2:$H$490,MATCH(G$4,'Miljövärden urval för publ'!$B$2:$H$2,0),FALSE)),"",VLOOKUP($C409,'Miljövärden urval för publ'!$B$2:$H$490,MATCH(G$4,'Miljövärden urval för publ'!$B$2:$H$2,0),FALSE))</f>
        <v/>
      </c>
    </row>
    <row r="410" spans="1:7" x14ac:dyDescent="0.25">
      <c r="A410" s="106">
        <v>407</v>
      </c>
      <c r="B410" s="106" t="str">
        <f>IF(ISERROR(INDEX('Miljövärden urval för publ'!$A$2:$AD$475,MATCH($A410,'Miljövärden urval för publ'!$U$2:$U$476,0),1)),"",INDEX('Miljövärden urval för publ'!$A$2:$AD$475,MATCH($A410,'Miljövärden urval för publ'!$U$2:$U$476,0),1))</f>
        <v/>
      </c>
      <c r="C410" s="106" t="str">
        <f>IF(ISERROR(INDEX('Miljövärden urval för publ'!$A$2:$AD$475,MATCH($A410,'Miljövärden urval för publ'!$U$2:$U$476,0),2)),"",INDEX('Miljövärden urval för publ'!$A$2:$AD$475,MATCH($A410,'Miljövärden urval för publ'!$U$2:$U$476,0),2))</f>
        <v/>
      </c>
      <c r="D410" s="106" t="str">
        <f>IF(ISERROR(VLOOKUP($C410,'Miljövärden urval för publ'!$B$2:$H$490,MATCH(D$4,'Miljövärden urval för publ'!$B$2:$H$2,0),FALSE)),"",VLOOKUP($C410,'Miljövärden urval för publ'!$B$2:$H$490,MATCH(D$4,'Miljövärden urval för publ'!$B$2:$H$2,0),FALSE))</f>
        <v/>
      </c>
      <c r="E410" s="106" t="str">
        <f>IF(ISERROR(VLOOKUP($C410,'Miljövärden urval för publ'!$B$2:$H$490,MATCH(E$4,'Miljövärden urval för publ'!$B$2:$H$2,0),FALSE)),"",VLOOKUP($C410,'Miljövärden urval för publ'!$B$2:$H$490,MATCH(E$4,'Miljövärden urval för publ'!$B$2:$H$2,0),FALSE))</f>
        <v/>
      </c>
      <c r="F410" s="106" t="str">
        <f>IF(ISERROR(VLOOKUP($C410,'Miljövärden urval för publ'!$B$2:$H$490,MATCH(F$4,'Miljövärden urval för publ'!$B$2:$H$2,0),FALSE)),"",VLOOKUP($C410,'Miljövärden urval för publ'!$B$2:$H$490,MATCH(F$4,'Miljövärden urval för publ'!$B$2:$H$2,0),FALSE))</f>
        <v/>
      </c>
      <c r="G410" s="106" t="str">
        <f>IF(ISERROR(VLOOKUP($C410,'Miljövärden urval för publ'!$B$2:$H$490,MATCH(G$4,'Miljövärden urval för publ'!$B$2:$H$2,0),FALSE)),"",VLOOKUP($C410,'Miljövärden urval för publ'!$B$2:$H$490,MATCH(G$4,'Miljövärden urval för publ'!$B$2:$H$2,0),FALSE))</f>
        <v/>
      </c>
    </row>
    <row r="411" spans="1:7" x14ac:dyDescent="0.25">
      <c r="A411" s="106">
        <v>408</v>
      </c>
      <c r="B411" s="106" t="str">
        <f>IF(ISERROR(INDEX('Miljövärden urval för publ'!$A$2:$AD$475,MATCH($A411,'Miljövärden urval för publ'!$U$2:$U$476,0),1)),"",INDEX('Miljövärden urval för publ'!$A$2:$AD$475,MATCH($A411,'Miljövärden urval för publ'!$U$2:$U$476,0),1))</f>
        <v/>
      </c>
      <c r="C411" s="106" t="str">
        <f>IF(ISERROR(INDEX('Miljövärden urval för publ'!$A$2:$AD$475,MATCH($A411,'Miljövärden urval för publ'!$U$2:$U$476,0),2)),"",INDEX('Miljövärden urval för publ'!$A$2:$AD$475,MATCH($A411,'Miljövärden urval för publ'!$U$2:$U$476,0),2))</f>
        <v/>
      </c>
      <c r="D411" s="106" t="str">
        <f>IF(ISERROR(VLOOKUP($C411,'Miljövärden urval för publ'!$B$2:$H$490,MATCH(D$4,'Miljövärden urval för publ'!$B$2:$H$2,0),FALSE)),"",VLOOKUP($C411,'Miljövärden urval för publ'!$B$2:$H$490,MATCH(D$4,'Miljövärden urval för publ'!$B$2:$H$2,0),FALSE))</f>
        <v/>
      </c>
      <c r="E411" s="106" t="str">
        <f>IF(ISERROR(VLOOKUP($C411,'Miljövärden urval för publ'!$B$2:$H$490,MATCH(E$4,'Miljövärden urval för publ'!$B$2:$H$2,0),FALSE)),"",VLOOKUP($C411,'Miljövärden urval för publ'!$B$2:$H$490,MATCH(E$4,'Miljövärden urval för publ'!$B$2:$H$2,0),FALSE))</f>
        <v/>
      </c>
      <c r="F411" s="106" t="str">
        <f>IF(ISERROR(VLOOKUP($C411,'Miljövärden urval för publ'!$B$2:$H$490,MATCH(F$4,'Miljövärden urval för publ'!$B$2:$H$2,0),FALSE)),"",VLOOKUP($C411,'Miljövärden urval för publ'!$B$2:$H$490,MATCH(F$4,'Miljövärden urval för publ'!$B$2:$H$2,0),FALSE))</f>
        <v/>
      </c>
      <c r="G411" s="106" t="str">
        <f>IF(ISERROR(VLOOKUP($C411,'Miljövärden urval för publ'!$B$2:$H$490,MATCH(G$4,'Miljövärden urval för publ'!$B$2:$H$2,0),FALSE)),"",VLOOKUP($C411,'Miljövärden urval för publ'!$B$2:$H$490,MATCH(G$4,'Miljövärden urval för publ'!$B$2:$H$2,0),FALSE))</f>
        <v/>
      </c>
    </row>
    <row r="412" spans="1:7" x14ac:dyDescent="0.25">
      <c r="A412" s="106">
        <v>409</v>
      </c>
      <c r="B412" s="106" t="str">
        <f>IF(ISERROR(INDEX('Miljövärden urval för publ'!$A$2:$AD$475,MATCH($A412,'Miljövärden urval för publ'!$U$2:$U$476,0),1)),"",INDEX('Miljövärden urval för publ'!$A$2:$AD$475,MATCH($A412,'Miljövärden urval för publ'!$U$2:$U$476,0),1))</f>
        <v/>
      </c>
      <c r="C412" s="106" t="str">
        <f>IF(ISERROR(INDEX('Miljövärden urval för publ'!$A$2:$AD$475,MATCH($A412,'Miljövärden urval för publ'!$U$2:$U$476,0),2)),"",INDEX('Miljövärden urval för publ'!$A$2:$AD$475,MATCH($A412,'Miljövärden urval för publ'!$U$2:$U$476,0),2))</f>
        <v/>
      </c>
      <c r="D412" s="106" t="str">
        <f>IF(ISERROR(VLOOKUP($C412,'Miljövärden urval för publ'!$B$2:$H$490,MATCH(D$4,'Miljövärden urval för publ'!$B$2:$H$2,0),FALSE)),"",VLOOKUP($C412,'Miljövärden urval för publ'!$B$2:$H$490,MATCH(D$4,'Miljövärden urval för publ'!$B$2:$H$2,0),FALSE))</f>
        <v/>
      </c>
      <c r="E412" s="106" t="str">
        <f>IF(ISERROR(VLOOKUP($C412,'Miljövärden urval för publ'!$B$2:$H$490,MATCH(E$4,'Miljövärden urval för publ'!$B$2:$H$2,0),FALSE)),"",VLOOKUP($C412,'Miljövärden urval för publ'!$B$2:$H$490,MATCH(E$4,'Miljövärden urval för publ'!$B$2:$H$2,0),FALSE))</f>
        <v/>
      </c>
      <c r="F412" s="106" t="str">
        <f>IF(ISERROR(VLOOKUP($C412,'Miljövärden urval för publ'!$B$2:$H$490,MATCH(F$4,'Miljövärden urval för publ'!$B$2:$H$2,0),FALSE)),"",VLOOKUP($C412,'Miljövärden urval för publ'!$B$2:$H$490,MATCH(F$4,'Miljövärden urval för publ'!$B$2:$H$2,0),FALSE))</f>
        <v/>
      </c>
      <c r="G412" s="106" t="str">
        <f>IF(ISERROR(VLOOKUP($C412,'Miljövärden urval för publ'!$B$2:$H$490,MATCH(G$4,'Miljövärden urval för publ'!$B$2:$H$2,0),FALSE)),"",VLOOKUP($C412,'Miljövärden urval för publ'!$B$2:$H$490,MATCH(G$4,'Miljövärden urval för publ'!$B$2:$H$2,0),FALSE))</f>
        <v/>
      </c>
    </row>
    <row r="413" spans="1:7" x14ac:dyDescent="0.25">
      <c r="A413" s="106">
        <v>410</v>
      </c>
      <c r="B413" s="106" t="str">
        <f>IF(ISERROR(INDEX('Miljövärden urval för publ'!$A$2:$AD$475,MATCH($A413,'Miljövärden urval för publ'!$U$2:$U$476,0),1)),"",INDEX('Miljövärden urval för publ'!$A$2:$AD$475,MATCH($A413,'Miljövärden urval för publ'!$U$2:$U$476,0),1))</f>
        <v/>
      </c>
      <c r="C413" s="106" t="str">
        <f>IF(ISERROR(INDEX('Miljövärden urval för publ'!$A$2:$AD$475,MATCH($A413,'Miljövärden urval för publ'!$U$2:$U$476,0),2)),"",INDEX('Miljövärden urval för publ'!$A$2:$AD$475,MATCH($A413,'Miljövärden urval för publ'!$U$2:$U$476,0),2))</f>
        <v/>
      </c>
      <c r="D413" s="106" t="str">
        <f>IF(ISERROR(VLOOKUP($C413,'Miljövärden urval för publ'!$B$2:$H$490,MATCH(D$4,'Miljövärden urval för publ'!$B$2:$H$2,0),FALSE)),"",VLOOKUP($C413,'Miljövärden urval för publ'!$B$2:$H$490,MATCH(D$4,'Miljövärden urval för publ'!$B$2:$H$2,0),FALSE))</f>
        <v/>
      </c>
      <c r="E413" s="106" t="str">
        <f>IF(ISERROR(VLOOKUP($C413,'Miljövärden urval för publ'!$B$2:$H$490,MATCH(E$4,'Miljövärden urval för publ'!$B$2:$H$2,0),FALSE)),"",VLOOKUP($C413,'Miljövärden urval för publ'!$B$2:$H$490,MATCH(E$4,'Miljövärden urval för publ'!$B$2:$H$2,0),FALSE))</f>
        <v/>
      </c>
      <c r="F413" s="106" t="str">
        <f>IF(ISERROR(VLOOKUP($C413,'Miljövärden urval för publ'!$B$2:$H$490,MATCH(F$4,'Miljövärden urval för publ'!$B$2:$H$2,0),FALSE)),"",VLOOKUP($C413,'Miljövärden urval för publ'!$B$2:$H$490,MATCH(F$4,'Miljövärden urval för publ'!$B$2:$H$2,0),FALSE))</f>
        <v/>
      </c>
      <c r="G413" s="106" t="str">
        <f>IF(ISERROR(VLOOKUP($C413,'Miljövärden urval för publ'!$B$2:$H$490,MATCH(G$4,'Miljövärden urval för publ'!$B$2:$H$2,0),FALSE)),"",VLOOKUP($C413,'Miljövärden urval för publ'!$B$2:$H$490,MATCH(G$4,'Miljövärden urval för publ'!$B$2:$H$2,0),FALSE))</f>
        <v/>
      </c>
    </row>
    <row r="414" spans="1:7" x14ac:dyDescent="0.25">
      <c r="A414" s="106">
        <v>411</v>
      </c>
      <c r="B414" s="106" t="str">
        <f>IF(ISERROR(INDEX('Miljövärden urval för publ'!$A$2:$AD$475,MATCH($A414,'Miljövärden urval för publ'!$U$2:$U$476,0),1)),"",INDEX('Miljövärden urval för publ'!$A$2:$AD$475,MATCH($A414,'Miljövärden urval för publ'!$U$2:$U$476,0),1))</f>
        <v/>
      </c>
      <c r="C414" s="106" t="str">
        <f>IF(ISERROR(INDEX('Miljövärden urval för publ'!$A$2:$AD$475,MATCH($A414,'Miljövärden urval för publ'!$U$2:$U$476,0),2)),"",INDEX('Miljövärden urval för publ'!$A$2:$AD$475,MATCH($A414,'Miljövärden urval för publ'!$U$2:$U$476,0),2))</f>
        <v/>
      </c>
      <c r="D414" s="106" t="str">
        <f>IF(ISERROR(VLOOKUP($C414,'Miljövärden urval för publ'!$B$2:$H$490,MATCH(D$4,'Miljövärden urval för publ'!$B$2:$H$2,0),FALSE)),"",VLOOKUP($C414,'Miljövärden urval för publ'!$B$2:$H$490,MATCH(D$4,'Miljövärden urval för publ'!$B$2:$H$2,0),FALSE))</f>
        <v/>
      </c>
      <c r="E414" s="106" t="str">
        <f>IF(ISERROR(VLOOKUP($C414,'Miljövärden urval för publ'!$B$2:$H$490,MATCH(E$4,'Miljövärden urval för publ'!$B$2:$H$2,0),FALSE)),"",VLOOKUP($C414,'Miljövärden urval för publ'!$B$2:$H$490,MATCH(E$4,'Miljövärden urval för publ'!$B$2:$H$2,0),FALSE))</f>
        <v/>
      </c>
      <c r="F414" s="106" t="str">
        <f>IF(ISERROR(VLOOKUP($C414,'Miljövärden urval för publ'!$B$2:$H$490,MATCH(F$4,'Miljövärden urval för publ'!$B$2:$H$2,0),FALSE)),"",VLOOKUP($C414,'Miljövärden urval för publ'!$B$2:$H$490,MATCH(F$4,'Miljövärden urval för publ'!$B$2:$H$2,0),FALSE))</f>
        <v/>
      </c>
      <c r="G414" s="106" t="str">
        <f>IF(ISERROR(VLOOKUP($C414,'Miljövärden urval för publ'!$B$2:$H$490,MATCH(G$4,'Miljövärden urval för publ'!$B$2:$H$2,0),FALSE)),"",VLOOKUP($C414,'Miljövärden urval för publ'!$B$2:$H$490,MATCH(G$4,'Miljövärden urval för publ'!$B$2:$H$2,0),FALSE))</f>
        <v/>
      </c>
    </row>
    <row r="415" spans="1:7" x14ac:dyDescent="0.25">
      <c r="A415" s="106">
        <v>412</v>
      </c>
      <c r="B415" s="106" t="str">
        <f>IF(ISERROR(INDEX('Miljövärden urval för publ'!$A$2:$AD$475,MATCH($A415,'Miljövärden urval för publ'!$U$2:$U$476,0),1)),"",INDEX('Miljövärden urval för publ'!$A$2:$AD$475,MATCH($A415,'Miljövärden urval för publ'!$U$2:$U$476,0),1))</f>
        <v/>
      </c>
      <c r="C415" s="106" t="str">
        <f>IF(ISERROR(INDEX('Miljövärden urval för publ'!$A$2:$AD$475,MATCH($A415,'Miljövärden urval för publ'!$U$2:$U$476,0),2)),"",INDEX('Miljövärden urval för publ'!$A$2:$AD$475,MATCH($A415,'Miljövärden urval för publ'!$U$2:$U$476,0),2))</f>
        <v/>
      </c>
      <c r="D415" s="106" t="str">
        <f>IF(ISERROR(VLOOKUP($C415,'Miljövärden urval för publ'!$B$2:$H$490,MATCH(D$4,'Miljövärden urval för publ'!$B$2:$H$2,0),FALSE)),"",VLOOKUP($C415,'Miljövärden urval för publ'!$B$2:$H$490,MATCH(D$4,'Miljövärden urval för publ'!$B$2:$H$2,0),FALSE))</f>
        <v/>
      </c>
      <c r="E415" s="106" t="str">
        <f>IF(ISERROR(VLOOKUP($C415,'Miljövärden urval för publ'!$B$2:$H$490,MATCH(E$4,'Miljövärden urval för publ'!$B$2:$H$2,0),FALSE)),"",VLOOKUP($C415,'Miljövärden urval för publ'!$B$2:$H$490,MATCH(E$4,'Miljövärden urval för publ'!$B$2:$H$2,0),FALSE))</f>
        <v/>
      </c>
      <c r="F415" s="106" t="str">
        <f>IF(ISERROR(VLOOKUP($C415,'Miljövärden urval för publ'!$B$2:$H$490,MATCH(F$4,'Miljövärden urval för publ'!$B$2:$H$2,0),FALSE)),"",VLOOKUP($C415,'Miljövärden urval för publ'!$B$2:$H$490,MATCH(F$4,'Miljövärden urval för publ'!$B$2:$H$2,0),FALSE))</f>
        <v/>
      </c>
      <c r="G415" s="106" t="str">
        <f>IF(ISERROR(VLOOKUP($C415,'Miljövärden urval för publ'!$B$2:$H$490,MATCH(G$4,'Miljövärden urval för publ'!$B$2:$H$2,0),FALSE)),"",VLOOKUP($C415,'Miljövärden urval för publ'!$B$2:$H$490,MATCH(G$4,'Miljövärden urval för publ'!$B$2:$H$2,0),FALSE))</f>
        <v/>
      </c>
    </row>
    <row r="416" spans="1:7" x14ac:dyDescent="0.25">
      <c r="A416" s="106">
        <v>413</v>
      </c>
      <c r="B416" s="106" t="str">
        <f>IF(ISERROR(INDEX('Miljövärden urval för publ'!$A$2:$AD$475,MATCH($A416,'Miljövärden urval för publ'!$U$2:$U$476,0),1)),"",INDEX('Miljövärden urval för publ'!$A$2:$AD$475,MATCH($A416,'Miljövärden urval för publ'!$U$2:$U$476,0),1))</f>
        <v/>
      </c>
      <c r="C416" s="106" t="str">
        <f>IF(ISERROR(INDEX('Miljövärden urval för publ'!$A$2:$AD$475,MATCH($A416,'Miljövärden urval för publ'!$U$2:$U$476,0),2)),"",INDEX('Miljövärden urval för publ'!$A$2:$AD$475,MATCH($A416,'Miljövärden urval för publ'!$U$2:$U$476,0),2))</f>
        <v/>
      </c>
      <c r="D416" s="106" t="str">
        <f>IF(ISERROR(VLOOKUP($C416,'Miljövärden urval för publ'!$B$2:$H$490,MATCH(D$4,'Miljövärden urval för publ'!$B$2:$H$2,0),FALSE)),"",VLOOKUP($C416,'Miljövärden urval för publ'!$B$2:$H$490,MATCH(D$4,'Miljövärden urval för publ'!$B$2:$H$2,0),FALSE))</f>
        <v/>
      </c>
      <c r="E416" s="106" t="str">
        <f>IF(ISERROR(VLOOKUP($C416,'Miljövärden urval för publ'!$B$2:$H$490,MATCH(E$4,'Miljövärden urval för publ'!$B$2:$H$2,0),FALSE)),"",VLOOKUP($C416,'Miljövärden urval för publ'!$B$2:$H$490,MATCH(E$4,'Miljövärden urval för publ'!$B$2:$H$2,0),FALSE))</f>
        <v/>
      </c>
      <c r="F416" s="106" t="str">
        <f>IF(ISERROR(VLOOKUP($C416,'Miljövärden urval för publ'!$B$2:$H$490,MATCH(F$4,'Miljövärden urval för publ'!$B$2:$H$2,0),FALSE)),"",VLOOKUP($C416,'Miljövärden urval för publ'!$B$2:$H$490,MATCH(F$4,'Miljövärden urval för publ'!$B$2:$H$2,0),FALSE))</f>
        <v/>
      </c>
      <c r="G416" s="106" t="str">
        <f>IF(ISERROR(VLOOKUP($C416,'Miljövärden urval för publ'!$B$2:$H$490,MATCH(G$4,'Miljövärden urval för publ'!$B$2:$H$2,0),FALSE)),"",VLOOKUP($C416,'Miljövärden urval för publ'!$B$2:$H$490,MATCH(G$4,'Miljövärden urval för publ'!$B$2:$H$2,0),FALSE))</f>
        <v/>
      </c>
    </row>
    <row r="417" spans="1:7" x14ac:dyDescent="0.25">
      <c r="A417" s="106">
        <v>414</v>
      </c>
      <c r="B417" s="106" t="str">
        <f>IF(ISERROR(INDEX('Miljövärden urval för publ'!$A$2:$AD$475,MATCH($A417,'Miljövärden urval för publ'!$U$2:$U$476,0),1)),"",INDEX('Miljövärden urval för publ'!$A$2:$AD$475,MATCH($A417,'Miljövärden urval för publ'!$U$2:$U$476,0),1))</f>
        <v/>
      </c>
      <c r="C417" s="106" t="str">
        <f>IF(ISERROR(INDEX('Miljövärden urval för publ'!$A$2:$AD$475,MATCH($A417,'Miljövärden urval för publ'!$U$2:$U$476,0),2)),"",INDEX('Miljövärden urval för publ'!$A$2:$AD$475,MATCH($A417,'Miljövärden urval för publ'!$U$2:$U$476,0),2))</f>
        <v/>
      </c>
      <c r="D417" s="106" t="str">
        <f>IF(ISERROR(VLOOKUP($C417,'Miljövärden urval för publ'!$B$2:$H$490,MATCH(D$4,'Miljövärden urval för publ'!$B$2:$H$2,0),FALSE)),"",VLOOKUP($C417,'Miljövärden urval för publ'!$B$2:$H$490,MATCH(D$4,'Miljövärden urval för publ'!$B$2:$H$2,0),FALSE))</f>
        <v/>
      </c>
      <c r="E417" s="106" t="str">
        <f>IF(ISERROR(VLOOKUP($C417,'Miljövärden urval för publ'!$B$2:$H$490,MATCH(E$4,'Miljövärden urval för publ'!$B$2:$H$2,0),FALSE)),"",VLOOKUP($C417,'Miljövärden urval för publ'!$B$2:$H$490,MATCH(E$4,'Miljövärden urval för publ'!$B$2:$H$2,0),FALSE))</f>
        <v/>
      </c>
      <c r="F417" s="106" t="str">
        <f>IF(ISERROR(VLOOKUP($C417,'Miljövärden urval för publ'!$B$2:$H$490,MATCH(F$4,'Miljövärden urval för publ'!$B$2:$H$2,0),FALSE)),"",VLOOKUP($C417,'Miljövärden urval för publ'!$B$2:$H$490,MATCH(F$4,'Miljövärden urval för publ'!$B$2:$H$2,0),FALSE))</f>
        <v/>
      </c>
      <c r="G417" s="106" t="str">
        <f>IF(ISERROR(VLOOKUP($C417,'Miljövärden urval för publ'!$B$2:$H$490,MATCH(G$4,'Miljövärden urval för publ'!$B$2:$H$2,0),FALSE)),"",VLOOKUP($C417,'Miljövärden urval för publ'!$B$2:$H$490,MATCH(G$4,'Miljövärden urval för publ'!$B$2:$H$2,0),FALSE))</f>
        <v/>
      </c>
    </row>
    <row r="418" spans="1:7" x14ac:dyDescent="0.25">
      <c r="A418" s="106">
        <v>415</v>
      </c>
      <c r="B418" s="106" t="str">
        <f>IF(ISERROR(INDEX('Miljövärden urval för publ'!$A$2:$AD$475,MATCH($A418,'Miljövärden urval för publ'!$U$2:$U$476,0),1)),"",INDEX('Miljövärden urval för publ'!$A$2:$AD$475,MATCH($A418,'Miljövärden urval för publ'!$U$2:$U$476,0),1))</f>
        <v/>
      </c>
      <c r="C418" s="106" t="str">
        <f>IF(ISERROR(INDEX('Miljövärden urval för publ'!$A$2:$AD$475,MATCH($A418,'Miljövärden urval för publ'!$U$2:$U$476,0),2)),"",INDEX('Miljövärden urval för publ'!$A$2:$AD$475,MATCH($A418,'Miljövärden urval för publ'!$U$2:$U$476,0),2))</f>
        <v/>
      </c>
      <c r="D418" s="106" t="str">
        <f>IF(ISERROR(VLOOKUP($C418,'Miljövärden urval för publ'!$B$2:$H$490,MATCH(D$4,'Miljövärden urval för publ'!$B$2:$H$2,0),FALSE)),"",VLOOKUP($C418,'Miljövärden urval för publ'!$B$2:$H$490,MATCH(D$4,'Miljövärden urval för publ'!$B$2:$H$2,0),FALSE))</f>
        <v/>
      </c>
      <c r="E418" s="106" t="str">
        <f>IF(ISERROR(VLOOKUP($C418,'Miljövärden urval för publ'!$B$2:$H$490,MATCH(E$4,'Miljövärden urval för publ'!$B$2:$H$2,0),FALSE)),"",VLOOKUP($C418,'Miljövärden urval för publ'!$B$2:$H$490,MATCH(E$4,'Miljövärden urval för publ'!$B$2:$H$2,0),FALSE))</f>
        <v/>
      </c>
      <c r="F418" s="106" t="str">
        <f>IF(ISERROR(VLOOKUP($C418,'Miljövärden urval för publ'!$B$2:$H$490,MATCH(F$4,'Miljövärden urval för publ'!$B$2:$H$2,0),FALSE)),"",VLOOKUP($C418,'Miljövärden urval för publ'!$B$2:$H$490,MATCH(F$4,'Miljövärden urval för publ'!$B$2:$H$2,0),FALSE))</f>
        <v/>
      </c>
      <c r="G418" s="106" t="str">
        <f>IF(ISERROR(VLOOKUP($C418,'Miljövärden urval för publ'!$B$2:$H$490,MATCH(G$4,'Miljövärden urval för publ'!$B$2:$H$2,0),FALSE)),"",VLOOKUP($C418,'Miljövärden urval för publ'!$B$2:$H$490,MATCH(G$4,'Miljövärden urval för publ'!$B$2:$H$2,0),FALSE))</f>
        <v/>
      </c>
    </row>
    <row r="419" spans="1:7" x14ac:dyDescent="0.25">
      <c r="A419" s="106">
        <v>416</v>
      </c>
      <c r="B419" s="106" t="str">
        <f>IF(ISERROR(INDEX('Miljövärden urval för publ'!$A$2:$AD$475,MATCH($A419,'Miljövärden urval för publ'!$U$2:$U$476,0),1)),"",INDEX('Miljövärden urval för publ'!$A$2:$AD$475,MATCH($A419,'Miljövärden urval för publ'!$U$2:$U$476,0),1))</f>
        <v/>
      </c>
      <c r="C419" s="106" t="str">
        <f>IF(ISERROR(INDEX('Miljövärden urval för publ'!$A$2:$AD$475,MATCH($A419,'Miljövärden urval för publ'!$U$2:$U$476,0),2)),"",INDEX('Miljövärden urval för publ'!$A$2:$AD$475,MATCH($A419,'Miljövärden urval för publ'!$U$2:$U$476,0),2))</f>
        <v/>
      </c>
      <c r="D419" s="106" t="str">
        <f>IF(ISERROR(VLOOKUP($C419,'Miljövärden urval för publ'!$B$2:$H$490,MATCH(D$4,'Miljövärden urval för publ'!$B$2:$H$2,0),FALSE)),"",VLOOKUP($C419,'Miljövärden urval för publ'!$B$2:$H$490,MATCH(D$4,'Miljövärden urval för publ'!$B$2:$H$2,0),FALSE))</f>
        <v/>
      </c>
      <c r="E419" s="106" t="str">
        <f>IF(ISERROR(VLOOKUP($C419,'Miljövärden urval för publ'!$B$2:$H$490,MATCH(E$4,'Miljövärden urval för publ'!$B$2:$H$2,0),FALSE)),"",VLOOKUP($C419,'Miljövärden urval för publ'!$B$2:$H$490,MATCH(E$4,'Miljövärden urval för publ'!$B$2:$H$2,0),FALSE))</f>
        <v/>
      </c>
      <c r="F419" s="106" t="str">
        <f>IF(ISERROR(VLOOKUP($C419,'Miljövärden urval för publ'!$B$2:$H$490,MATCH(F$4,'Miljövärden urval för publ'!$B$2:$H$2,0),FALSE)),"",VLOOKUP($C419,'Miljövärden urval för publ'!$B$2:$H$490,MATCH(F$4,'Miljövärden urval för publ'!$B$2:$H$2,0),FALSE))</f>
        <v/>
      </c>
      <c r="G419" s="106" t="str">
        <f>IF(ISERROR(VLOOKUP($C419,'Miljövärden urval för publ'!$B$2:$H$490,MATCH(G$4,'Miljövärden urval för publ'!$B$2:$H$2,0),FALSE)),"",VLOOKUP($C419,'Miljövärden urval för publ'!$B$2:$H$490,MATCH(G$4,'Miljövärden urval för publ'!$B$2:$H$2,0),FALSE))</f>
        <v/>
      </c>
    </row>
    <row r="420" spans="1:7" x14ac:dyDescent="0.25">
      <c r="A420" s="106">
        <v>417</v>
      </c>
      <c r="B420" s="106" t="str">
        <f>IF(ISERROR(INDEX('Miljövärden urval för publ'!$A$2:$AD$475,MATCH($A420,'Miljövärden urval för publ'!$U$2:$U$476,0),1)),"",INDEX('Miljövärden urval för publ'!$A$2:$AD$475,MATCH($A420,'Miljövärden urval för publ'!$U$2:$U$476,0),1))</f>
        <v/>
      </c>
      <c r="C420" s="106" t="str">
        <f>IF(ISERROR(INDEX('Miljövärden urval för publ'!$A$2:$AD$475,MATCH($A420,'Miljövärden urval för publ'!$U$2:$U$476,0),2)),"",INDEX('Miljövärden urval för publ'!$A$2:$AD$475,MATCH($A420,'Miljövärden urval för publ'!$U$2:$U$476,0),2))</f>
        <v/>
      </c>
      <c r="D420" s="106" t="str">
        <f>IF(ISERROR(VLOOKUP($C420,'Miljövärden urval för publ'!$B$2:$H$490,MATCH(D$4,'Miljövärden urval för publ'!$B$2:$H$2,0),FALSE)),"",VLOOKUP($C420,'Miljövärden urval för publ'!$B$2:$H$490,MATCH(D$4,'Miljövärden urval för publ'!$B$2:$H$2,0),FALSE))</f>
        <v/>
      </c>
      <c r="E420" s="106" t="str">
        <f>IF(ISERROR(VLOOKUP($C420,'Miljövärden urval för publ'!$B$2:$H$490,MATCH(E$4,'Miljövärden urval för publ'!$B$2:$H$2,0),FALSE)),"",VLOOKUP($C420,'Miljövärden urval för publ'!$B$2:$H$490,MATCH(E$4,'Miljövärden urval för publ'!$B$2:$H$2,0),FALSE))</f>
        <v/>
      </c>
      <c r="F420" s="106" t="str">
        <f>IF(ISERROR(VLOOKUP($C420,'Miljövärden urval för publ'!$B$2:$H$490,MATCH(F$4,'Miljövärden urval för publ'!$B$2:$H$2,0),FALSE)),"",VLOOKUP($C420,'Miljövärden urval för publ'!$B$2:$H$490,MATCH(F$4,'Miljövärden urval för publ'!$B$2:$H$2,0),FALSE))</f>
        <v/>
      </c>
      <c r="G420" s="106" t="str">
        <f>IF(ISERROR(VLOOKUP($C420,'Miljövärden urval för publ'!$B$2:$H$490,MATCH(G$4,'Miljövärden urval för publ'!$B$2:$H$2,0),FALSE)),"",VLOOKUP($C420,'Miljövärden urval för publ'!$B$2:$H$490,MATCH(G$4,'Miljövärden urval för publ'!$B$2:$H$2,0),FALSE))</f>
        <v/>
      </c>
    </row>
    <row r="421" spans="1:7" x14ac:dyDescent="0.25">
      <c r="A421" s="106">
        <v>418</v>
      </c>
      <c r="B421" s="106" t="str">
        <f>IF(ISERROR(INDEX('Miljövärden urval för publ'!$A$2:$AD$475,MATCH($A421,'Miljövärden urval för publ'!$U$2:$U$476,0),1)),"",INDEX('Miljövärden urval för publ'!$A$2:$AD$475,MATCH($A421,'Miljövärden urval för publ'!$U$2:$U$476,0),1))</f>
        <v/>
      </c>
      <c r="C421" s="106" t="str">
        <f>IF(ISERROR(INDEX('Miljövärden urval för publ'!$A$2:$AD$475,MATCH($A421,'Miljövärden urval för publ'!$U$2:$U$476,0),2)),"",INDEX('Miljövärden urval för publ'!$A$2:$AD$475,MATCH($A421,'Miljövärden urval för publ'!$U$2:$U$476,0),2))</f>
        <v/>
      </c>
      <c r="D421" s="106" t="str">
        <f>IF(ISERROR(VLOOKUP($C421,'Miljövärden urval för publ'!$B$2:$H$490,MATCH(D$4,'Miljövärden urval för publ'!$B$2:$H$2,0),FALSE)),"",VLOOKUP($C421,'Miljövärden urval för publ'!$B$2:$H$490,MATCH(D$4,'Miljövärden urval för publ'!$B$2:$H$2,0),FALSE))</f>
        <v/>
      </c>
      <c r="E421" s="106" t="str">
        <f>IF(ISERROR(VLOOKUP($C421,'Miljövärden urval för publ'!$B$2:$H$490,MATCH(E$4,'Miljövärden urval för publ'!$B$2:$H$2,0),FALSE)),"",VLOOKUP($C421,'Miljövärden urval för publ'!$B$2:$H$490,MATCH(E$4,'Miljövärden urval för publ'!$B$2:$H$2,0),FALSE))</f>
        <v/>
      </c>
      <c r="F421" s="106" t="str">
        <f>IF(ISERROR(VLOOKUP($C421,'Miljövärden urval för publ'!$B$2:$H$490,MATCH(F$4,'Miljövärden urval för publ'!$B$2:$H$2,0),FALSE)),"",VLOOKUP($C421,'Miljövärden urval för publ'!$B$2:$H$490,MATCH(F$4,'Miljövärden urval för publ'!$B$2:$H$2,0),FALSE))</f>
        <v/>
      </c>
      <c r="G421" s="106" t="str">
        <f>IF(ISERROR(VLOOKUP($C421,'Miljövärden urval för publ'!$B$2:$H$490,MATCH(G$4,'Miljövärden urval för publ'!$B$2:$H$2,0),FALSE)),"",VLOOKUP($C421,'Miljövärden urval för publ'!$B$2:$H$490,MATCH(G$4,'Miljövärden urval för publ'!$B$2:$H$2,0),FALSE))</f>
        <v/>
      </c>
    </row>
    <row r="422" spans="1:7" x14ac:dyDescent="0.25">
      <c r="A422" s="106">
        <v>419</v>
      </c>
      <c r="B422" s="106" t="str">
        <f>IF(ISERROR(INDEX('Miljövärden urval för publ'!$A$2:$AD$475,MATCH($A422,'Miljövärden urval för publ'!$U$2:$U$476,0),1)),"",INDEX('Miljövärden urval för publ'!$A$2:$AD$475,MATCH($A422,'Miljövärden urval för publ'!$U$2:$U$476,0),1))</f>
        <v/>
      </c>
      <c r="C422" s="106" t="str">
        <f>IF(ISERROR(INDEX('Miljövärden urval för publ'!$A$2:$AD$475,MATCH($A422,'Miljövärden urval för publ'!$U$2:$U$476,0),2)),"",INDEX('Miljövärden urval för publ'!$A$2:$AD$475,MATCH($A422,'Miljövärden urval för publ'!$U$2:$U$476,0),2))</f>
        <v/>
      </c>
      <c r="D422" s="106" t="str">
        <f>IF(ISERROR(VLOOKUP($C422,'Miljövärden urval för publ'!$B$2:$H$490,MATCH(D$4,'Miljövärden urval för publ'!$B$2:$H$2,0),FALSE)),"",VLOOKUP($C422,'Miljövärden urval för publ'!$B$2:$H$490,MATCH(D$4,'Miljövärden urval för publ'!$B$2:$H$2,0),FALSE))</f>
        <v/>
      </c>
      <c r="E422" s="106" t="str">
        <f>IF(ISERROR(VLOOKUP($C422,'Miljövärden urval för publ'!$B$2:$H$490,MATCH(E$4,'Miljövärden urval för publ'!$B$2:$H$2,0),FALSE)),"",VLOOKUP($C422,'Miljövärden urval för publ'!$B$2:$H$490,MATCH(E$4,'Miljövärden urval för publ'!$B$2:$H$2,0),FALSE))</f>
        <v/>
      </c>
      <c r="F422" s="106" t="str">
        <f>IF(ISERROR(VLOOKUP($C422,'Miljövärden urval för publ'!$B$2:$H$490,MATCH(F$4,'Miljövärden urval för publ'!$B$2:$H$2,0),FALSE)),"",VLOOKUP($C422,'Miljövärden urval för publ'!$B$2:$H$490,MATCH(F$4,'Miljövärden urval för publ'!$B$2:$H$2,0),FALSE))</f>
        <v/>
      </c>
      <c r="G422" s="106" t="str">
        <f>IF(ISERROR(VLOOKUP($C422,'Miljövärden urval för publ'!$B$2:$H$490,MATCH(G$4,'Miljövärden urval för publ'!$B$2:$H$2,0),FALSE)),"",VLOOKUP($C422,'Miljövärden urval för publ'!$B$2:$H$490,MATCH(G$4,'Miljövärden urval för publ'!$B$2:$H$2,0),FALSE))</f>
        <v/>
      </c>
    </row>
    <row r="423" spans="1:7" x14ac:dyDescent="0.25">
      <c r="A423" s="106">
        <v>420</v>
      </c>
      <c r="B423" s="106" t="str">
        <f>IF(ISERROR(INDEX('Miljövärden urval för publ'!$A$2:$AD$475,MATCH($A423,'Miljövärden urval för publ'!$U$2:$U$476,0),1)),"",INDEX('Miljövärden urval för publ'!$A$2:$AD$475,MATCH($A423,'Miljövärden urval för publ'!$U$2:$U$476,0),1))</f>
        <v/>
      </c>
      <c r="C423" s="106" t="str">
        <f>IF(ISERROR(INDEX('Miljövärden urval för publ'!$A$2:$AD$475,MATCH($A423,'Miljövärden urval för publ'!$U$2:$U$476,0),2)),"",INDEX('Miljövärden urval för publ'!$A$2:$AD$475,MATCH($A423,'Miljövärden urval för publ'!$U$2:$U$476,0),2))</f>
        <v/>
      </c>
      <c r="D423" s="106" t="str">
        <f>IF(ISERROR(VLOOKUP($C423,'Miljövärden urval för publ'!$B$2:$H$490,MATCH(D$4,'Miljövärden urval för publ'!$B$2:$H$2,0),FALSE)),"",VLOOKUP($C423,'Miljövärden urval för publ'!$B$2:$H$490,MATCH(D$4,'Miljövärden urval för publ'!$B$2:$H$2,0),FALSE))</f>
        <v/>
      </c>
      <c r="E423" s="106" t="str">
        <f>IF(ISERROR(VLOOKUP($C423,'Miljövärden urval för publ'!$B$2:$H$490,MATCH(E$4,'Miljövärden urval för publ'!$B$2:$H$2,0),FALSE)),"",VLOOKUP($C423,'Miljövärden urval för publ'!$B$2:$H$490,MATCH(E$4,'Miljövärden urval för publ'!$B$2:$H$2,0),FALSE))</f>
        <v/>
      </c>
      <c r="F423" s="106" t="str">
        <f>IF(ISERROR(VLOOKUP($C423,'Miljövärden urval för publ'!$B$2:$H$490,MATCH(F$4,'Miljövärden urval för publ'!$B$2:$H$2,0),FALSE)),"",VLOOKUP($C423,'Miljövärden urval för publ'!$B$2:$H$490,MATCH(F$4,'Miljövärden urval för publ'!$B$2:$H$2,0),FALSE))</f>
        <v/>
      </c>
      <c r="G423" s="106" t="str">
        <f>IF(ISERROR(VLOOKUP($C423,'Miljövärden urval för publ'!$B$2:$H$490,MATCH(G$4,'Miljövärden urval för publ'!$B$2:$H$2,0),FALSE)),"",VLOOKUP($C423,'Miljövärden urval för publ'!$B$2:$H$490,MATCH(G$4,'Miljövärden urval för publ'!$B$2:$H$2,0),FALSE))</f>
        <v/>
      </c>
    </row>
    <row r="424" spans="1:7" x14ac:dyDescent="0.25">
      <c r="A424" s="106">
        <v>421</v>
      </c>
      <c r="B424" s="106" t="str">
        <f>IF(ISERROR(INDEX('Miljövärden urval för publ'!$A$2:$AD$475,MATCH($A424,'Miljövärden urval för publ'!$U$2:$U$476,0),1)),"",INDEX('Miljövärden urval för publ'!$A$2:$AD$475,MATCH($A424,'Miljövärden urval för publ'!$U$2:$U$476,0),1))</f>
        <v/>
      </c>
      <c r="C424" s="106" t="str">
        <f>IF(ISERROR(INDEX('Miljövärden urval för publ'!$A$2:$AD$475,MATCH($A424,'Miljövärden urval för publ'!$U$2:$U$476,0),2)),"",INDEX('Miljövärden urval för publ'!$A$2:$AD$475,MATCH($A424,'Miljövärden urval för publ'!$U$2:$U$476,0),2))</f>
        <v/>
      </c>
      <c r="D424" s="106" t="str">
        <f>IF(ISERROR(VLOOKUP($C424,'Miljövärden urval för publ'!$B$2:$H$490,MATCH(D$4,'Miljövärden urval för publ'!$B$2:$H$2,0),FALSE)),"",VLOOKUP($C424,'Miljövärden urval för publ'!$B$2:$H$490,MATCH(D$4,'Miljövärden urval för publ'!$B$2:$H$2,0),FALSE))</f>
        <v/>
      </c>
      <c r="E424" s="106" t="str">
        <f>IF(ISERROR(VLOOKUP($C424,'Miljövärden urval för publ'!$B$2:$H$490,MATCH(E$4,'Miljövärden urval för publ'!$B$2:$H$2,0),FALSE)),"",VLOOKUP($C424,'Miljövärden urval för publ'!$B$2:$H$490,MATCH(E$4,'Miljövärden urval för publ'!$B$2:$H$2,0),FALSE))</f>
        <v/>
      </c>
      <c r="F424" s="106" t="str">
        <f>IF(ISERROR(VLOOKUP($C424,'Miljövärden urval för publ'!$B$2:$H$490,MATCH(F$4,'Miljövärden urval för publ'!$B$2:$H$2,0),FALSE)),"",VLOOKUP($C424,'Miljövärden urval för publ'!$B$2:$H$490,MATCH(F$4,'Miljövärden urval för publ'!$B$2:$H$2,0),FALSE))</f>
        <v/>
      </c>
      <c r="G424" s="106" t="str">
        <f>IF(ISERROR(VLOOKUP($C424,'Miljövärden urval för publ'!$B$2:$H$490,MATCH(G$4,'Miljövärden urval för publ'!$B$2:$H$2,0),FALSE)),"",VLOOKUP($C424,'Miljövärden urval för publ'!$B$2:$H$490,MATCH(G$4,'Miljövärden urval för publ'!$B$2:$H$2,0),FALSE))</f>
        <v/>
      </c>
    </row>
    <row r="425" spans="1:7" x14ac:dyDescent="0.25">
      <c r="A425" s="106">
        <v>422</v>
      </c>
      <c r="B425" s="106" t="str">
        <f>IF(ISERROR(INDEX('Miljövärden urval för publ'!$A$2:$AD$475,MATCH($A425,'Miljövärden urval för publ'!$U$2:$U$476,0),1)),"",INDEX('Miljövärden urval för publ'!$A$2:$AD$475,MATCH($A425,'Miljövärden urval för publ'!$U$2:$U$476,0),1))</f>
        <v/>
      </c>
      <c r="C425" s="106" t="str">
        <f>IF(ISERROR(INDEX('Miljövärden urval för publ'!$A$2:$AD$475,MATCH($A425,'Miljövärden urval för publ'!$U$2:$U$476,0),2)),"",INDEX('Miljövärden urval för publ'!$A$2:$AD$475,MATCH($A425,'Miljövärden urval för publ'!$U$2:$U$476,0),2))</f>
        <v/>
      </c>
      <c r="D425" s="106" t="str">
        <f>IF(ISERROR(VLOOKUP($C425,'Miljövärden urval för publ'!$B$2:$H$490,MATCH(D$4,'Miljövärden urval för publ'!$B$2:$H$2,0),FALSE)),"",VLOOKUP($C425,'Miljövärden urval för publ'!$B$2:$H$490,MATCH(D$4,'Miljövärden urval för publ'!$B$2:$H$2,0),FALSE))</f>
        <v/>
      </c>
      <c r="E425" s="106" t="str">
        <f>IF(ISERROR(VLOOKUP($C425,'Miljövärden urval för publ'!$B$2:$H$490,MATCH(E$4,'Miljövärden urval för publ'!$B$2:$H$2,0),FALSE)),"",VLOOKUP($C425,'Miljövärden urval för publ'!$B$2:$H$490,MATCH(E$4,'Miljövärden urval för publ'!$B$2:$H$2,0),FALSE))</f>
        <v/>
      </c>
      <c r="F425" s="106" t="str">
        <f>IF(ISERROR(VLOOKUP($C425,'Miljövärden urval för publ'!$B$2:$H$490,MATCH(F$4,'Miljövärden urval för publ'!$B$2:$H$2,0),FALSE)),"",VLOOKUP($C425,'Miljövärden urval för publ'!$B$2:$H$490,MATCH(F$4,'Miljövärden urval för publ'!$B$2:$H$2,0),FALSE))</f>
        <v/>
      </c>
      <c r="G425" s="106" t="str">
        <f>IF(ISERROR(VLOOKUP($C425,'Miljövärden urval för publ'!$B$2:$H$490,MATCH(G$4,'Miljövärden urval för publ'!$B$2:$H$2,0),FALSE)),"",VLOOKUP($C425,'Miljövärden urval för publ'!$B$2:$H$490,MATCH(G$4,'Miljövärden urval för publ'!$B$2:$H$2,0),FALSE))</f>
        <v/>
      </c>
    </row>
    <row r="426" spans="1:7" x14ac:dyDescent="0.25">
      <c r="A426" s="106">
        <v>423</v>
      </c>
      <c r="B426" s="106" t="str">
        <f>IF(ISERROR(INDEX('Miljövärden urval för publ'!$A$2:$AD$475,MATCH($A426,'Miljövärden urval för publ'!$U$2:$U$476,0),1)),"",INDEX('Miljövärden urval för publ'!$A$2:$AD$475,MATCH($A426,'Miljövärden urval för publ'!$U$2:$U$476,0),1))</f>
        <v/>
      </c>
      <c r="C426" s="106" t="str">
        <f>IF(ISERROR(INDEX('Miljövärden urval för publ'!$A$2:$AD$475,MATCH($A426,'Miljövärden urval för publ'!$U$2:$U$476,0),2)),"",INDEX('Miljövärden urval för publ'!$A$2:$AD$475,MATCH($A426,'Miljövärden urval för publ'!$U$2:$U$476,0),2))</f>
        <v/>
      </c>
      <c r="D426" s="106" t="str">
        <f>IF(ISERROR(VLOOKUP($C426,'Miljövärden urval för publ'!$B$2:$H$490,MATCH(D$4,'Miljövärden urval för publ'!$B$2:$H$2,0),FALSE)),"",VLOOKUP($C426,'Miljövärden urval för publ'!$B$2:$H$490,MATCH(D$4,'Miljövärden urval för publ'!$B$2:$H$2,0),FALSE))</f>
        <v/>
      </c>
      <c r="E426" s="106" t="str">
        <f>IF(ISERROR(VLOOKUP($C426,'Miljövärden urval för publ'!$B$2:$H$490,MATCH(E$4,'Miljövärden urval för publ'!$B$2:$H$2,0),FALSE)),"",VLOOKUP($C426,'Miljövärden urval för publ'!$B$2:$H$490,MATCH(E$4,'Miljövärden urval för publ'!$B$2:$H$2,0),FALSE))</f>
        <v/>
      </c>
      <c r="F426" s="106" t="str">
        <f>IF(ISERROR(VLOOKUP($C426,'Miljövärden urval för publ'!$B$2:$H$490,MATCH(F$4,'Miljövärden urval för publ'!$B$2:$H$2,0),FALSE)),"",VLOOKUP($C426,'Miljövärden urval för publ'!$B$2:$H$490,MATCH(F$4,'Miljövärden urval för publ'!$B$2:$H$2,0),FALSE))</f>
        <v/>
      </c>
      <c r="G426" s="106" t="str">
        <f>IF(ISERROR(VLOOKUP($C426,'Miljövärden urval för publ'!$B$2:$H$490,MATCH(G$4,'Miljövärden urval för publ'!$B$2:$H$2,0),FALSE)),"",VLOOKUP($C426,'Miljövärden urval för publ'!$B$2:$H$490,MATCH(G$4,'Miljövärden urval för publ'!$B$2:$H$2,0),FALSE))</f>
        <v/>
      </c>
    </row>
    <row r="427" spans="1:7" x14ac:dyDescent="0.25">
      <c r="A427" s="106">
        <v>424</v>
      </c>
      <c r="B427" s="106" t="str">
        <f>IF(ISERROR(INDEX('Miljövärden urval för publ'!$A$2:$AD$475,MATCH($A427,'Miljövärden urval för publ'!$U$2:$U$476,0),1)),"",INDEX('Miljövärden urval för publ'!$A$2:$AD$475,MATCH($A427,'Miljövärden urval för publ'!$U$2:$U$476,0),1))</f>
        <v/>
      </c>
      <c r="C427" s="106" t="str">
        <f>IF(ISERROR(INDEX('Miljövärden urval för publ'!$A$2:$AD$475,MATCH($A427,'Miljövärden urval för publ'!$U$2:$U$476,0),2)),"",INDEX('Miljövärden urval för publ'!$A$2:$AD$475,MATCH($A427,'Miljövärden urval för publ'!$U$2:$U$476,0),2))</f>
        <v/>
      </c>
      <c r="D427" s="106" t="str">
        <f>IF(ISERROR(VLOOKUP($C427,'Miljövärden urval för publ'!$B$2:$H$490,MATCH(D$4,'Miljövärden urval för publ'!$B$2:$H$2,0),FALSE)),"",VLOOKUP($C427,'Miljövärden urval för publ'!$B$2:$H$490,MATCH(D$4,'Miljövärden urval för publ'!$B$2:$H$2,0),FALSE))</f>
        <v/>
      </c>
      <c r="E427" s="106" t="str">
        <f>IF(ISERROR(VLOOKUP($C427,'Miljövärden urval för publ'!$B$2:$H$490,MATCH(E$4,'Miljövärden urval för publ'!$B$2:$H$2,0),FALSE)),"",VLOOKUP($C427,'Miljövärden urval för publ'!$B$2:$H$490,MATCH(E$4,'Miljövärden urval för publ'!$B$2:$H$2,0),FALSE))</f>
        <v/>
      </c>
      <c r="F427" s="106" t="str">
        <f>IF(ISERROR(VLOOKUP($C427,'Miljövärden urval för publ'!$B$2:$H$490,MATCH(F$4,'Miljövärden urval för publ'!$B$2:$H$2,0),FALSE)),"",VLOOKUP($C427,'Miljövärden urval för publ'!$B$2:$H$490,MATCH(F$4,'Miljövärden urval för publ'!$B$2:$H$2,0),FALSE))</f>
        <v/>
      </c>
      <c r="G427" s="106" t="str">
        <f>IF(ISERROR(VLOOKUP($C427,'Miljövärden urval för publ'!$B$2:$H$490,MATCH(G$4,'Miljövärden urval för publ'!$B$2:$H$2,0),FALSE)),"",VLOOKUP($C427,'Miljövärden urval för publ'!$B$2:$H$490,MATCH(G$4,'Miljövärden urval för publ'!$B$2:$H$2,0),FALSE))</f>
        <v/>
      </c>
    </row>
    <row r="428" spans="1:7" x14ac:dyDescent="0.25">
      <c r="A428" s="106">
        <v>425</v>
      </c>
      <c r="B428" s="106" t="str">
        <f>IF(ISERROR(INDEX('Miljövärden urval för publ'!$A$2:$AD$475,MATCH($A428,'Miljövärden urval för publ'!$U$2:$U$476,0),1)),"",INDEX('Miljövärden urval för publ'!$A$2:$AD$475,MATCH($A428,'Miljövärden urval för publ'!$U$2:$U$476,0),1))</f>
        <v/>
      </c>
      <c r="C428" s="106" t="str">
        <f>IF(ISERROR(INDEX('Miljövärden urval för publ'!$A$2:$AD$475,MATCH($A428,'Miljövärden urval för publ'!$U$2:$U$476,0),2)),"",INDEX('Miljövärden urval för publ'!$A$2:$AD$475,MATCH($A428,'Miljövärden urval för publ'!$U$2:$U$476,0),2))</f>
        <v/>
      </c>
      <c r="D428" s="106" t="str">
        <f>IF(ISERROR(VLOOKUP($C428,'Miljövärden urval för publ'!$B$2:$H$490,MATCH(D$4,'Miljövärden urval för publ'!$B$2:$H$2,0),FALSE)),"",VLOOKUP($C428,'Miljövärden urval för publ'!$B$2:$H$490,MATCH(D$4,'Miljövärden urval för publ'!$B$2:$H$2,0),FALSE))</f>
        <v/>
      </c>
      <c r="E428" s="106" t="str">
        <f>IF(ISERROR(VLOOKUP($C428,'Miljövärden urval för publ'!$B$2:$H$490,MATCH(E$4,'Miljövärden urval för publ'!$B$2:$H$2,0),FALSE)),"",VLOOKUP($C428,'Miljövärden urval för publ'!$B$2:$H$490,MATCH(E$4,'Miljövärden urval för publ'!$B$2:$H$2,0),FALSE))</f>
        <v/>
      </c>
      <c r="F428" s="106" t="str">
        <f>IF(ISERROR(VLOOKUP($C428,'Miljövärden urval för publ'!$B$2:$H$490,MATCH(F$4,'Miljövärden urval för publ'!$B$2:$H$2,0),FALSE)),"",VLOOKUP($C428,'Miljövärden urval för publ'!$B$2:$H$490,MATCH(F$4,'Miljövärden urval för publ'!$B$2:$H$2,0),FALSE))</f>
        <v/>
      </c>
      <c r="G428" s="106" t="str">
        <f>IF(ISERROR(VLOOKUP($C428,'Miljövärden urval för publ'!$B$2:$H$490,MATCH(G$4,'Miljövärden urval för publ'!$B$2:$H$2,0),FALSE)),"",VLOOKUP($C428,'Miljövärden urval för publ'!$B$2:$H$490,MATCH(G$4,'Miljövärden urval för publ'!$B$2:$H$2,0),FALSE))</f>
        <v/>
      </c>
    </row>
    <row r="429" spans="1:7" x14ac:dyDescent="0.25">
      <c r="A429" s="106">
        <v>426</v>
      </c>
      <c r="B429" s="106" t="str">
        <f>IF(ISERROR(INDEX('Miljövärden urval för publ'!$A$2:$AD$475,MATCH($A429,'Miljövärden urval för publ'!$U$2:$U$476,0),1)),"",INDEX('Miljövärden urval för publ'!$A$2:$AD$475,MATCH($A429,'Miljövärden urval för publ'!$U$2:$U$476,0),1))</f>
        <v/>
      </c>
      <c r="C429" s="106" t="str">
        <f>IF(ISERROR(INDEX('Miljövärden urval för publ'!$A$2:$AD$475,MATCH($A429,'Miljövärden urval för publ'!$U$2:$U$476,0),2)),"",INDEX('Miljövärden urval för publ'!$A$2:$AD$475,MATCH($A429,'Miljövärden urval för publ'!$U$2:$U$476,0),2))</f>
        <v/>
      </c>
      <c r="D429" s="106" t="str">
        <f>IF(ISERROR(VLOOKUP($C429,'Miljövärden urval för publ'!$B$2:$H$490,MATCH(D$4,'Miljövärden urval för publ'!$B$2:$H$2,0),FALSE)),"",VLOOKUP($C429,'Miljövärden urval för publ'!$B$2:$H$490,MATCH(D$4,'Miljövärden urval för publ'!$B$2:$H$2,0),FALSE))</f>
        <v/>
      </c>
      <c r="E429" s="106" t="str">
        <f>IF(ISERROR(VLOOKUP($C429,'Miljövärden urval för publ'!$B$2:$H$490,MATCH(E$4,'Miljövärden urval för publ'!$B$2:$H$2,0),FALSE)),"",VLOOKUP($C429,'Miljövärden urval för publ'!$B$2:$H$490,MATCH(E$4,'Miljövärden urval för publ'!$B$2:$H$2,0),FALSE))</f>
        <v/>
      </c>
      <c r="F429" s="106" t="str">
        <f>IF(ISERROR(VLOOKUP($C429,'Miljövärden urval för publ'!$B$2:$H$490,MATCH(F$4,'Miljövärden urval för publ'!$B$2:$H$2,0),FALSE)),"",VLOOKUP($C429,'Miljövärden urval för publ'!$B$2:$H$490,MATCH(F$4,'Miljövärden urval för publ'!$B$2:$H$2,0),FALSE))</f>
        <v/>
      </c>
      <c r="G429" s="106" t="str">
        <f>IF(ISERROR(VLOOKUP($C429,'Miljövärden urval för publ'!$B$2:$H$490,MATCH(G$4,'Miljövärden urval för publ'!$B$2:$H$2,0),FALSE)),"",VLOOKUP($C429,'Miljövärden urval för publ'!$B$2:$H$490,MATCH(G$4,'Miljövärden urval för publ'!$B$2:$H$2,0),FALSE))</f>
        <v/>
      </c>
    </row>
    <row r="430" spans="1:7" x14ac:dyDescent="0.25">
      <c r="A430" s="106">
        <v>427</v>
      </c>
      <c r="B430" s="106" t="str">
        <f>IF(ISERROR(INDEX('Miljövärden urval för publ'!$A$2:$AD$475,MATCH($A430,'Miljövärden urval för publ'!$U$2:$U$476,0),1)),"",INDEX('Miljövärden urval för publ'!$A$2:$AD$475,MATCH($A430,'Miljövärden urval för publ'!$U$2:$U$476,0),1))</f>
        <v/>
      </c>
      <c r="C430" s="106" t="str">
        <f>IF(ISERROR(INDEX('Miljövärden urval för publ'!$A$2:$AD$475,MATCH($A430,'Miljövärden urval för publ'!$U$2:$U$476,0),2)),"",INDEX('Miljövärden urval för publ'!$A$2:$AD$475,MATCH($A430,'Miljövärden urval för publ'!$U$2:$U$476,0),2))</f>
        <v/>
      </c>
      <c r="D430" s="106" t="str">
        <f>IF(ISERROR(VLOOKUP($C430,'Miljövärden urval för publ'!$B$2:$H$490,MATCH(D$4,'Miljövärden urval för publ'!$B$2:$H$2,0),FALSE)),"",VLOOKUP($C430,'Miljövärden urval för publ'!$B$2:$H$490,MATCH(D$4,'Miljövärden urval för publ'!$B$2:$H$2,0),FALSE))</f>
        <v/>
      </c>
      <c r="E430" s="106" t="str">
        <f>IF(ISERROR(VLOOKUP($C430,'Miljövärden urval för publ'!$B$2:$H$490,MATCH(E$4,'Miljövärden urval för publ'!$B$2:$H$2,0),FALSE)),"",VLOOKUP($C430,'Miljövärden urval för publ'!$B$2:$H$490,MATCH(E$4,'Miljövärden urval för publ'!$B$2:$H$2,0),FALSE))</f>
        <v/>
      </c>
      <c r="F430" s="106" t="str">
        <f>IF(ISERROR(VLOOKUP($C430,'Miljövärden urval för publ'!$B$2:$H$490,MATCH(F$4,'Miljövärden urval för publ'!$B$2:$H$2,0),FALSE)),"",VLOOKUP($C430,'Miljövärden urval för publ'!$B$2:$H$490,MATCH(F$4,'Miljövärden urval för publ'!$B$2:$H$2,0),FALSE))</f>
        <v/>
      </c>
      <c r="G430" s="106" t="str">
        <f>IF(ISERROR(VLOOKUP($C430,'Miljövärden urval för publ'!$B$2:$H$490,MATCH(G$4,'Miljövärden urval för publ'!$B$2:$H$2,0),FALSE)),"",VLOOKUP($C430,'Miljövärden urval för publ'!$B$2:$H$490,MATCH(G$4,'Miljövärden urval för publ'!$B$2:$H$2,0),FALSE))</f>
        <v/>
      </c>
    </row>
    <row r="431" spans="1:7" x14ac:dyDescent="0.25">
      <c r="A431" s="106">
        <v>428</v>
      </c>
      <c r="B431" s="106" t="str">
        <f>IF(ISERROR(INDEX('Miljövärden urval för publ'!$A$2:$AD$475,MATCH($A431,'Miljövärden urval för publ'!$U$2:$U$476,0),1)),"",INDEX('Miljövärden urval för publ'!$A$2:$AD$475,MATCH($A431,'Miljövärden urval för publ'!$U$2:$U$476,0),1))</f>
        <v/>
      </c>
      <c r="C431" s="106" t="str">
        <f>IF(ISERROR(INDEX('Miljövärden urval för publ'!$A$2:$AD$475,MATCH($A431,'Miljövärden urval för publ'!$U$2:$U$476,0),2)),"",INDEX('Miljövärden urval för publ'!$A$2:$AD$475,MATCH($A431,'Miljövärden urval för publ'!$U$2:$U$476,0),2))</f>
        <v/>
      </c>
      <c r="D431" s="106" t="str">
        <f>IF(ISERROR(VLOOKUP($C431,'Miljövärden urval för publ'!$B$2:$H$490,MATCH(D$4,'Miljövärden urval för publ'!$B$2:$H$2,0),FALSE)),"",VLOOKUP($C431,'Miljövärden urval för publ'!$B$2:$H$490,MATCH(D$4,'Miljövärden urval för publ'!$B$2:$H$2,0),FALSE))</f>
        <v/>
      </c>
      <c r="E431" s="106" t="str">
        <f>IF(ISERROR(VLOOKUP($C431,'Miljövärden urval för publ'!$B$2:$H$490,MATCH(E$4,'Miljövärden urval för publ'!$B$2:$H$2,0),FALSE)),"",VLOOKUP($C431,'Miljövärden urval för publ'!$B$2:$H$490,MATCH(E$4,'Miljövärden urval för publ'!$B$2:$H$2,0),FALSE))</f>
        <v/>
      </c>
      <c r="F431" s="106" t="str">
        <f>IF(ISERROR(VLOOKUP($C431,'Miljövärden urval för publ'!$B$2:$H$490,MATCH(F$4,'Miljövärden urval för publ'!$B$2:$H$2,0),FALSE)),"",VLOOKUP($C431,'Miljövärden urval för publ'!$B$2:$H$490,MATCH(F$4,'Miljövärden urval för publ'!$B$2:$H$2,0),FALSE))</f>
        <v/>
      </c>
      <c r="G431" s="106" t="str">
        <f>IF(ISERROR(VLOOKUP($C431,'Miljövärden urval för publ'!$B$2:$H$490,MATCH(G$4,'Miljövärden urval för publ'!$B$2:$H$2,0),FALSE)),"",VLOOKUP($C431,'Miljövärden urval för publ'!$B$2:$H$490,MATCH(G$4,'Miljövärden urval för publ'!$B$2:$H$2,0),FALSE))</f>
        <v/>
      </c>
    </row>
    <row r="432" spans="1:7" x14ac:dyDescent="0.25">
      <c r="A432" s="106">
        <v>429</v>
      </c>
      <c r="B432" s="106" t="str">
        <f>IF(ISERROR(INDEX('Miljövärden urval för publ'!$A$2:$AD$475,MATCH($A432,'Miljövärden urval för publ'!$U$2:$U$476,0),1)),"",INDEX('Miljövärden urval för publ'!$A$2:$AD$475,MATCH($A432,'Miljövärden urval för publ'!$U$2:$U$476,0),1))</f>
        <v/>
      </c>
      <c r="C432" s="106" t="str">
        <f>IF(ISERROR(INDEX('Miljövärden urval för publ'!$A$2:$AD$475,MATCH($A432,'Miljövärden urval för publ'!$U$2:$U$476,0),2)),"",INDEX('Miljövärden urval för publ'!$A$2:$AD$475,MATCH($A432,'Miljövärden urval för publ'!$U$2:$U$476,0),2))</f>
        <v/>
      </c>
      <c r="D432" s="106" t="str">
        <f>IF(ISERROR(VLOOKUP($C432,'Miljövärden urval för publ'!$B$2:$H$490,MATCH(D$4,'Miljövärden urval för publ'!$B$2:$H$2,0),FALSE)),"",VLOOKUP($C432,'Miljövärden urval för publ'!$B$2:$H$490,MATCH(D$4,'Miljövärden urval för publ'!$B$2:$H$2,0),FALSE))</f>
        <v/>
      </c>
      <c r="E432" s="106" t="str">
        <f>IF(ISERROR(VLOOKUP($C432,'Miljövärden urval för publ'!$B$2:$H$490,MATCH(E$4,'Miljövärden urval för publ'!$B$2:$H$2,0),FALSE)),"",VLOOKUP($C432,'Miljövärden urval för publ'!$B$2:$H$490,MATCH(E$4,'Miljövärden urval för publ'!$B$2:$H$2,0),FALSE))</f>
        <v/>
      </c>
      <c r="F432" s="106" t="str">
        <f>IF(ISERROR(VLOOKUP($C432,'Miljövärden urval för publ'!$B$2:$H$490,MATCH(F$4,'Miljövärden urval för publ'!$B$2:$H$2,0),FALSE)),"",VLOOKUP($C432,'Miljövärden urval för publ'!$B$2:$H$490,MATCH(F$4,'Miljövärden urval för publ'!$B$2:$H$2,0),FALSE))</f>
        <v/>
      </c>
      <c r="G432" s="106" t="str">
        <f>IF(ISERROR(VLOOKUP($C432,'Miljövärden urval för publ'!$B$2:$H$490,MATCH(G$4,'Miljövärden urval för publ'!$B$2:$H$2,0),FALSE)),"",VLOOKUP($C432,'Miljövärden urval för publ'!$B$2:$H$490,MATCH(G$4,'Miljövärden urval för publ'!$B$2:$H$2,0),FALSE))</f>
        <v/>
      </c>
    </row>
    <row r="433" spans="1:7" x14ac:dyDescent="0.25">
      <c r="A433" s="106">
        <v>430</v>
      </c>
      <c r="B433" s="106" t="str">
        <f>IF(ISERROR(INDEX('Miljövärden urval för publ'!$A$2:$AD$475,MATCH($A433,'Miljövärden urval för publ'!$U$2:$U$476,0),1)),"",INDEX('Miljövärden urval för publ'!$A$2:$AD$475,MATCH($A433,'Miljövärden urval för publ'!$U$2:$U$476,0),1))</f>
        <v/>
      </c>
      <c r="C433" s="106" t="str">
        <f>IF(ISERROR(INDEX('Miljövärden urval för publ'!$A$2:$AD$475,MATCH($A433,'Miljövärden urval för publ'!$U$2:$U$476,0),2)),"",INDEX('Miljövärden urval för publ'!$A$2:$AD$475,MATCH($A433,'Miljövärden urval för publ'!$U$2:$U$476,0),2))</f>
        <v/>
      </c>
      <c r="D433" s="106" t="str">
        <f>IF(ISERROR(VLOOKUP($C433,'Miljövärden urval för publ'!$B$2:$H$490,MATCH(D$4,'Miljövärden urval för publ'!$B$2:$H$2,0),FALSE)),"",VLOOKUP($C433,'Miljövärden urval för publ'!$B$2:$H$490,MATCH(D$4,'Miljövärden urval för publ'!$B$2:$H$2,0),FALSE))</f>
        <v/>
      </c>
      <c r="E433" s="106" t="str">
        <f>IF(ISERROR(VLOOKUP($C433,'Miljövärden urval för publ'!$B$2:$H$490,MATCH(E$4,'Miljövärden urval för publ'!$B$2:$H$2,0),FALSE)),"",VLOOKUP($C433,'Miljövärden urval för publ'!$B$2:$H$490,MATCH(E$4,'Miljövärden urval för publ'!$B$2:$H$2,0),FALSE))</f>
        <v/>
      </c>
      <c r="F433" s="106" t="str">
        <f>IF(ISERROR(VLOOKUP($C433,'Miljövärden urval för publ'!$B$2:$H$490,MATCH(F$4,'Miljövärden urval för publ'!$B$2:$H$2,0),FALSE)),"",VLOOKUP($C433,'Miljövärden urval för publ'!$B$2:$H$490,MATCH(F$4,'Miljövärden urval för publ'!$B$2:$H$2,0),FALSE))</f>
        <v/>
      </c>
      <c r="G433" s="106" t="str">
        <f>IF(ISERROR(VLOOKUP($C433,'Miljövärden urval för publ'!$B$2:$H$490,MATCH(G$4,'Miljövärden urval för publ'!$B$2:$H$2,0),FALSE)),"",VLOOKUP($C433,'Miljövärden urval för publ'!$B$2:$H$490,MATCH(G$4,'Miljövärden urval för publ'!$B$2:$H$2,0),FALSE))</f>
        <v/>
      </c>
    </row>
    <row r="434" spans="1:7" x14ac:dyDescent="0.25">
      <c r="A434" s="106">
        <v>431</v>
      </c>
      <c r="B434" s="106" t="str">
        <f>IF(ISERROR(INDEX('Miljövärden urval för publ'!$A$2:$AD$475,MATCH($A434,'Miljövärden urval för publ'!$U$2:$U$476,0),1)),"",INDEX('Miljövärden urval för publ'!$A$2:$AD$475,MATCH($A434,'Miljövärden urval för publ'!$U$2:$U$476,0),1))</f>
        <v/>
      </c>
      <c r="C434" s="106" t="str">
        <f>IF(ISERROR(INDEX('Miljövärden urval för publ'!$A$2:$AD$475,MATCH($A434,'Miljövärden urval för publ'!$U$2:$U$476,0),2)),"",INDEX('Miljövärden urval för publ'!$A$2:$AD$475,MATCH($A434,'Miljövärden urval för publ'!$U$2:$U$476,0),2))</f>
        <v/>
      </c>
      <c r="D434" s="106" t="str">
        <f>IF(ISERROR(VLOOKUP($C434,'Miljövärden urval för publ'!$B$2:$H$490,MATCH(D$4,'Miljövärden urval för publ'!$B$2:$H$2,0),FALSE)),"",VLOOKUP($C434,'Miljövärden urval för publ'!$B$2:$H$490,MATCH(D$4,'Miljövärden urval för publ'!$B$2:$H$2,0),FALSE))</f>
        <v/>
      </c>
      <c r="E434" s="106" t="str">
        <f>IF(ISERROR(VLOOKUP($C434,'Miljövärden urval för publ'!$B$2:$H$490,MATCH(E$4,'Miljövärden urval för publ'!$B$2:$H$2,0),FALSE)),"",VLOOKUP($C434,'Miljövärden urval för publ'!$B$2:$H$490,MATCH(E$4,'Miljövärden urval för publ'!$B$2:$H$2,0),FALSE))</f>
        <v/>
      </c>
      <c r="F434" s="106" t="str">
        <f>IF(ISERROR(VLOOKUP($C434,'Miljövärden urval för publ'!$B$2:$H$490,MATCH(F$4,'Miljövärden urval för publ'!$B$2:$H$2,0),FALSE)),"",VLOOKUP($C434,'Miljövärden urval för publ'!$B$2:$H$490,MATCH(F$4,'Miljövärden urval för publ'!$B$2:$H$2,0),FALSE))</f>
        <v/>
      </c>
      <c r="G434" s="106" t="str">
        <f>IF(ISERROR(VLOOKUP($C434,'Miljövärden urval för publ'!$B$2:$H$490,MATCH(G$4,'Miljövärden urval för publ'!$B$2:$H$2,0),FALSE)),"",VLOOKUP($C434,'Miljövärden urval för publ'!$B$2:$H$490,MATCH(G$4,'Miljövärden urval för publ'!$B$2:$H$2,0),FALSE))</f>
        <v/>
      </c>
    </row>
    <row r="435" spans="1:7" x14ac:dyDescent="0.25">
      <c r="A435" s="106">
        <v>432</v>
      </c>
      <c r="B435" s="106" t="str">
        <f>IF(ISERROR(INDEX('Miljövärden urval för publ'!$A$2:$AD$475,MATCH($A435,'Miljövärden urval för publ'!$U$2:$U$476,0),1)),"",INDEX('Miljövärden urval för publ'!$A$2:$AD$475,MATCH($A435,'Miljövärden urval för publ'!$U$2:$U$476,0),1))</f>
        <v/>
      </c>
      <c r="C435" s="106" t="str">
        <f>IF(ISERROR(INDEX('Miljövärden urval för publ'!$A$2:$AD$475,MATCH($A435,'Miljövärden urval för publ'!$U$2:$U$476,0),2)),"",INDEX('Miljövärden urval för publ'!$A$2:$AD$475,MATCH($A435,'Miljövärden urval för publ'!$U$2:$U$476,0),2))</f>
        <v/>
      </c>
      <c r="D435" s="106" t="str">
        <f>IF(ISERROR(VLOOKUP($C435,'Miljövärden urval för publ'!$B$2:$H$490,MATCH(D$4,'Miljövärden urval för publ'!$B$2:$H$2,0),FALSE)),"",VLOOKUP($C435,'Miljövärden urval för publ'!$B$2:$H$490,MATCH(D$4,'Miljövärden urval för publ'!$B$2:$H$2,0),FALSE))</f>
        <v/>
      </c>
      <c r="E435" s="106" t="str">
        <f>IF(ISERROR(VLOOKUP($C435,'Miljövärden urval för publ'!$B$2:$H$490,MATCH(E$4,'Miljövärden urval för publ'!$B$2:$H$2,0),FALSE)),"",VLOOKUP($C435,'Miljövärden urval för publ'!$B$2:$H$490,MATCH(E$4,'Miljövärden urval för publ'!$B$2:$H$2,0),FALSE))</f>
        <v/>
      </c>
      <c r="F435" s="106" t="str">
        <f>IF(ISERROR(VLOOKUP($C435,'Miljövärden urval för publ'!$B$2:$H$490,MATCH(F$4,'Miljövärden urval för publ'!$B$2:$H$2,0),FALSE)),"",VLOOKUP($C435,'Miljövärden urval för publ'!$B$2:$H$490,MATCH(F$4,'Miljövärden urval för publ'!$B$2:$H$2,0),FALSE))</f>
        <v/>
      </c>
      <c r="G435" s="106" t="str">
        <f>IF(ISERROR(VLOOKUP($C435,'Miljövärden urval för publ'!$B$2:$H$490,MATCH(G$4,'Miljövärden urval för publ'!$B$2:$H$2,0),FALSE)),"",VLOOKUP($C435,'Miljövärden urval för publ'!$B$2:$H$490,MATCH(G$4,'Miljövärden urval för publ'!$B$2:$H$2,0),FALSE))</f>
        <v/>
      </c>
    </row>
    <row r="436" spans="1:7" x14ac:dyDescent="0.25">
      <c r="A436" s="106">
        <v>433</v>
      </c>
      <c r="B436" s="106" t="str">
        <f>IF(ISERROR(INDEX('Miljövärden urval för publ'!$A$2:$AD$475,MATCH($A436,'Miljövärden urval för publ'!$U$2:$U$476,0),1)),"",INDEX('Miljövärden urval för publ'!$A$2:$AD$475,MATCH($A436,'Miljövärden urval för publ'!$U$2:$U$476,0),1))</f>
        <v/>
      </c>
      <c r="C436" s="106" t="str">
        <f>IF(ISERROR(INDEX('Miljövärden urval för publ'!$A$2:$AD$475,MATCH($A436,'Miljövärden urval för publ'!$U$2:$U$476,0),2)),"",INDEX('Miljövärden urval för publ'!$A$2:$AD$475,MATCH($A436,'Miljövärden urval för publ'!$U$2:$U$476,0),2))</f>
        <v/>
      </c>
      <c r="D436" s="106" t="str">
        <f>IF(ISERROR(VLOOKUP($C436,'Miljövärden urval för publ'!$B$2:$H$490,MATCH(D$4,'Miljövärden urval för publ'!$B$2:$H$2,0),FALSE)),"",VLOOKUP($C436,'Miljövärden urval för publ'!$B$2:$H$490,MATCH(D$4,'Miljövärden urval för publ'!$B$2:$H$2,0),FALSE))</f>
        <v/>
      </c>
      <c r="E436" s="106" t="str">
        <f>IF(ISERROR(VLOOKUP($C436,'Miljövärden urval för publ'!$B$2:$H$490,MATCH(E$4,'Miljövärden urval för publ'!$B$2:$H$2,0),FALSE)),"",VLOOKUP($C436,'Miljövärden urval för publ'!$B$2:$H$490,MATCH(E$4,'Miljövärden urval för publ'!$B$2:$H$2,0),FALSE))</f>
        <v/>
      </c>
      <c r="F436" s="106" t="str">
        <f>IF(ISERROR(VLOOKUP($C436,'Miljövärden urval för publ'!$B$2:$H$490,MATCH(F$4,'Miljövärden urval för publ'!$B$2:$H$2,0),FALSE)),"",VLOOKUP($C436,'Miljövärden urval för publ'!$B$2:$H$490,MATCH(F$4,'Miljövärden urval för publ'!$B$2:$H$2,0),FALSE))</f>
        <v/>
      </c>
      <c r="G436" s="106" t="str">
        <f>IF(ISERROR(VLOOKUP($C436,'Miljövärden urval för publ'!$B$2:$H$490,MATCH(G$4,'Miljövärden urval för publ'!$B$2:$H$2,0),FALSE)),"",VLOOKUP($C436,'Miljövärden urval för publ'!$B$2:$H$490,MATCH(G$4,'Miljövärden urval för publ'!$B$2:$H$2,0),FALSE))</f>
        <v/>
      </c>
    </row>
    <row r="437" spans="1:7" x14ac:dyDescent="0.25">
      <c r="A437" s="106">
        <v>434</v>
      </c>
      <c r="B437" s="106" t="str">
        <f>IF(ISERROR(INDEX('Miljövärden urval för publ'!$A$2:$AD$475,MATCH($A437,'Miljövärden urval för publ'!$U$2:$U$476,0),1)),"",INDEX('Miljövärden urval för publ'!$A$2:$AD$475,MATCH($A437,'Miljövärden urval för publ'!$U$2:$U$476,0),1))</f>
        <v/>
      </c>
      <c r="C437" s="106" t="str">
        <f>IF(ISERROR(INDEX('Miljövärden urval för publ'!$A$2:$AD$475,MATCH($A437,'Miljövärden urval för publ'!$U$2:$U$476,0),2)),"",INDEX('Miljövärden urval för publ'!$A$2:$AD$475,MATCH($A437,'Miljövärden urval för publ'!$U$2:$U$476,0),2))</f>
        <v/>
      </c>
      <c r="D437" s="106" t="str">
        <f>IF(ISERROR(VLOOKUP($C437,'Miljövärden urval för publ'!$B$2:$H$490,MATCH(D$4,'Miljövärden urval för publ'!$B$2:$H$2,0),FALSE)),"",VLOOKUP($C437,'Miljövärden urval för publ'!$B$2:$H$490,MATCH(D$4,'Miljövärden urval för publ'!$B$2:$H$2,0),FALSE))</f>
        <v/>
      </c>
      <c r="E437" s="106" t="str">
        <f>IF(ISERROR(VLOOKUP($C437,'Miljövärden urval för publ'!$B$2:$H$490,MATCH(E$4,'Miljövärden urval för publ'!$B$2:$H$2,0),FALSE)),"",VLOOKUP($C437,'Miljövärden urval för publ'!$B$2:$H$490,MATCH(E$4,'Miljövärden urval för publ'!$B$2:$H$2,0),FALSE))</f>
        <v/>
      </c>
      <c r="F437" s="106" t="str">
        <f>IF(ISERROR(VLOOKUP($C437,'Miljövärden urval för publ'!$B$2:$H$490,MATCH(F$4,'Miljövärden urval för publ'!$B$2:$H$2,0),FALSE)),"",VLOOKUP($C437,'Miljövärden urval för publ'!$B$2:$H$490,MATCH(F$4,'Miljövärden urval för publ'!$B$2:$H$2,0),FALSE))</f>
        <v/>
      </c>
      <c r="G437" s="106" t="str">
        <f>IF(ISERROR(VLOOKUP($C437,'Miljövärden urval för publ'!$B$2:$H$490,MATCH(G$4,'Miljövärden urval för publ'!$B$2:$H$2,0),FALSE)),"",VLOOKUP($C437,'Miljövärden urval för publ'!$B$2:$H$490,MATCH(G$4,'Miljövärden urval för publ'!$B$2:$H$2,0),FALSE))</f>
        <v/>
      </c>
    </row>
    <row r="438" spans="1:7" x14ac:dyDescent="0.25">
      <c r="A438" s="106">
        <v>435</v>
      </c>
      <c r="B438" s="106" t="str">
        <f>IF(ISERROR(INDEX('Miljövärden urval för publ'!$A$2:$AD$475,MATCH($A438,'Miljövärden urval för publ'!$U$2:$U$476,0),1)),"",INDEX('Miljövärden urval för publ'!$A$2:$AD$475,MATCH($A438,'Miljövärden urval för publ'!$U$2:$U$476,0),1))</f>
        <v/>
      </c>
      <c r="C438" s="106" t="str">
        <f>IF(ISERROR(INDEX('Miljövärden urval för publ'!$A$2:$AD$475,MATCH($A438,'Miljövärden urval för publ'!$U$2:$U$476,0),2)),"",INDEX('Miljövärden urval för publ'!$A$2:$AD$475,MATCH($A438,'Miljövärden urval för publ'!$U$2:$U$476,0),2))</f>
        <v/>
      </c>
      <c r="D438" s="106" t="str">
        <f>IF(ISERROR(VLOOKUP($C438,'Miljövärden urval för publ'!$B$2:$H$490,MATCH(D$4,'Miljövärden urval för publ'!$B$2:$H$2,0),FALSE)),"",VLOOKUP($C438,'Miljövärden urval för publ'!$B$2:$H$490,MATCH(D$4,'Miljövärden urval för publ'!$B$2:$H$2,0),FALSE))</f>
        <v/>
      </c>
      <c r="E438" s="106" t="str">
        <f>IF(ISERROR(VLOOKUP($C438,'Miljövärden urval för publ'!$B$2:$H$490,MATCH(E$4,'Miljövärden urval för publ'!$B$2:$H$2,0),FALSE)),"",VLOOKUP($C438,'Miljövärden urval för publ'!$B$2:$H$490,MATCH(E$4,'Miljövärden urval för publ'!$B$2:$H$2,0),FALSE))</f>
        <v/>
      </c>
      <c r="F438" s="106" t="str">
        <f>IF(ISERROR(VLOOKUP($C438,'Miljövärden urval för publ'!$B$2:$H$490,MATCH(F$4,'Miljövärden urval för publ'!$B$2:$H$2,0),FALSE)),"",VLOOKUP($C438,'Miljövärden urval för publ'!$B$2:$H$490,MATCH(F$4,'Miljövärden urval för publ'!$B$2:$H$2,0),FALSE))</f>
        <v/>
      </c>
      <c r="G438" s="106" t="str">
        <f>IF(ISERROR(VLOOKUP($C438,'Miljövärden urval för publ'!$B$2:$H$490,MATCH(G$4,'Miljövärden urval för publ'!$B$2:$H$2,0),FALSE)),"",VLOOKUP($C438,'Miljövärden urval för publ'!$B$2:$H$490,MATCH(G$4,'Miljövärden urval för publ'!$B$2:$H$2,0),FALSE))</f>
        <v/>
      </c>
    </row>
    <row r="439" spans="1:7" x14ac:dyDescent="0.25">
      <c r="A439" s="106">
        <v>436</v>
      </c>
      <c r="B439" s="106" t="str">
        <f>IF(ISERROR(INDEX('Miljövärden urval för publ'!$A$2:$AD$475,MATCH($A439,'Miljövärden urval för publ'!$U$2:$U$476,0),1)),"",INDEX('Miljövärden urval för publ'!$A$2:$AD$475,MATCH($A439,'Miljövärden urval för publ'!$U$2:$U$476,0),1))</f>
        <v/>
      </c>
      <c r="C439" s="106" t="str">
        <f>IF(ISERROR(INDEX('Miljövärden urval för publ'!$A$2:$AD$475,MATCH($A439,'Miljövärden urval för publ'!$U$2:$U$476,0),2)),"",INDEX('Miljövärden urval för publ'!$A$2:$AD$475,MATCH($A439,'Miljövärden urval för publ'!$U$2:$U$476,0),2))</f>
        <v/>
      </c>
      <c r="D439" s="106" t="str">
        <f>IF(ISERROR(VLOOKUP($C439,'Miljövärden urval för publ'!$B$2:$H$490,MATCH(D$4,'Miljövärden urval för publ'!$B$2:$H$2,0),FALSE)),"",VLOOKUP($C439,'Miljövärden urval för publ'!$B$2:$H$490,MATCH(D$4,'Miljövärden urval för publ'!$B$2:$H$2,0),FALSE))</f>
        <v/>
      </c>
      <c r="E439" s="106" t="str">
        <f>IF(ISERROR(VLOOKUP($C439,'Miljövärden urval för publ'!$B$2:$H$490,MATCH(E$4,'Miljövärden urval för publ'!$B$2:$H$2,0),FALSE)),"",VLOOKUP($C439,'Miljövärden urval för publ'!$B$2:$H$490,MATCH(E$4,'Miljövärden urval för publ'!$B$2:$H$2,0),FALSE))</f>
        <v/>
      </c>
      <c r="F439" s="106" t="str">
        <f>IF(ISERROR(VLOOKUP($C439,'Miljövärden urval för publ'!$B$2:$H$490,MATCH(F$4,'Miljövärden urval för publ'!$B$2:$H$2,0),FALSE)),"",VLOOKUP($C439,'Miljövärden urval för publ'!$B$2:$H$490,MATCH(F$4,'Miljövärden urval för publ'!$B$2:$H$2,0),FALSE))</f>
        <v/>
      </c>
      <c r="G439" s="106" t="str">
        <f>IF(ISERROR(VLOOKUP($C439,'Miljövärden urval för publ'!$B$2:$H$490,MATCH(G$4,'Miljövärden urval för publ'!$B$2:$H$2,0),FALSE)),"",VLOOKUP($C439,'Miljövärden urval för publ'!$B$2:$H$490,MATCH(G$4,'Miljövärden urval för publ'!$B$2:$H$2,0),FALSE))</f>
        <v/>
      </c>
    </row>
    <row r="440" spans="1:7" x14ac:dyDescent="0.25">
      <c r="A440" s="106">
        <v>437</v>
      </c>
      <c r="B440" s="106" t="str">
        <f>IF(ISERROR(INDEX('Miljövärden urval för publ'!$A$2:$AD$475,MATCH($A440,'Miljövärden urval för publ'!$U$2:$U$476,0),1)),"",INDEX('Miljövärden urval för publ'!$A$2:$AD$475,MATCH($A440,'Miljövärden urval för publ'!$U$2:$U$476,0),1))</f>
        <v/>
      </c>
      <c r="C440" s="106" t="str">
        <f>IF(ISERROR(INDEX('Miljövärden urval för publ'!$A$2:$AD$475,MATCH($A440,'Miljövärden urval för publ'!$U$2:$U$476,0),2)),"",INDEX('Miljövärden urval för publ'!$A$2:$AD$475,MATCH($A440,'Miljövärden urval för publ'!$U$2:$U$476,0),2))</f>
        <v/>
      </c>
      <c r="D440" s="106" t="str">
        <f>IF(ISERROR(VLOOKUP($C440,'Miljövärden urval för publ'!$B$2:$H$490,MATCH(D$4,'Miljövärden urval för publ'!$B$2:$H$2,0),FALSE)),"",VLOOKUP($C440,'Miljövärden urval för publ'!$B$2:$H$490,MATCH(D$4,'Miljövärden urval för publ'!$B$2:$H$2,0),FALSE))</f>
        <v/>
      </c>
      <c r="E440" s="106" t="str">
        <f>IF(ISERROR(VLOOKUP($C440,'Miljövärden urval för publ'!$B$2:$H$490,MATCH(E$4,'Miljövärden urval för publ'!$B$2:$H$2,0),FALSE)),"",VLOOKUP($C440,'Miljövärden urval för publ'!$B$2:$H$490,MATCH(E$4,'Miljövärden urval för publ'!$B$2:$H$2,0),FALSE))</f>
        <v/>
      </c>
      <c r="F440" s="106" t="str">
        <f>IF(ISERROR(VLOOKUP($C440,'Miljövärden urval för publ'!$B$2:$H$490,MATCH(F$4,'Miljövärden urval för publ'!$B$2:$H$2,0),FALSE)),"",VLOOKUP($C440,'Miljövärden urval för publ'!$B$2:$H$490,MATCH(F$4,'Miljövärden urval för publ'!$B$2:$H$2,0),FALSE))</f>
        <v/>
      </c>
      <c r="G440" s="106" t="str">
        <f>IF(ISERROR(VLOOKUP($C440,'Miljövärden urval för publ'!$B$2:$H$490,MATCH(G$4,'Miljövärden urval för publ'!$B$2:$H$2,0),FALSE)),"",VLOOKUP($C440,'Miljövärden urval för publ'!$B$2:$H$490,MATCH(G$4,'Miljövärden urval för publ'!$B$2:$H$2,0),FALSE))</f>
        <v/>
      </c>
    </row>
    <row r="441" spans="1:7" x14ac:dyDescent="0.25">
      <c r="A441" s="106">
        <v>438</v>
      </c>
      <c r="B441" s="106" t="str">
        <f>IF(ISERROR(INDEX('Miljövärden urval för publ'!$A$2:$AD$475,MATCH($A441,'Miljövärden urval för publ'!$U$2:$U$476,0),1)),"",INDEX('Miljövärden urval för publ'!$A$2:$AD$475,MATCH($A441,'Miljövärden urval för publ'!$U$2:$U$476,0),1))</f>
        <v/>
      </c>
      <c r="C441" s="106" t="str">
        <f>IF(ISERROR(INDEX('Miljövärden urval för publ'!$A$2:$AD$475,MATCH($A441,'Miljövärden urval för publ'!$U$2:$U$476,0),2)),"",INDEX('Miljövärden urval för publ'!$A$2:$AD$475,MATCH($A441,'Miljövärden urval för publ'!$U$2:$U$476,0),2))</f>
        <v/>
      </c>
      <c r="D441" s="106" t="str">
        <f>IF(ISERROR(VLOOKUP($C441,'Miljövärden urval för publ'!$B$2:$H$490,MATCH(D$4,'Miljövärden urval för publ'!$B$2:$H$2,0),FALSE)),"",VLOOKUP($C441,'Miljövärden urval för publ'!$B$2:$H$490,MATCH(D$4,'Miljövärden urval för publ'!$B$2:$H$2,0),FALSE))</f>
        <v/>
      </c>
      <c r="E441" s="106" t="str">
        <f>IF(ISERROR(VLOOKUP($C441,'Miljövärden urval för publ'!$B$2:$H$490,MATCH(E$4,'Miljövärden urval för publ'!$B$2:$H$2,0),FALSE)),"",VLOOKUP($C441,'Miljövärden urval för publ'!$B$2:$H$490,MATCH(E$4,'Miljövärden urval för publ'!$B$2:$H$2,0),FALSE))</f>
        <v/>
      </c>
      <c r="F441" s="106" t="str">
        <f>IF(ISERROR(VLOOKUP($C441,'Miljövärden urval för publ'!$B$2:$H$490,MATCH(F$4,'Miljövärden urval för publ'!$B$2:$H$2,0),FALSE)),"",VLOOKUP($C441,'Miljövärden urval för publ'!$B$2:$H$490,MATCH(F$4,'Miljövärden urval för publ'!$B$2:$H$2,0),FALSE))</f>
        <v/>
      </c>
      <c r="G441" s="106" t="str">
        <f>IF(ISERROR(VLOOKUP($C441,'Miljövärden urval för publ'!$B$2:$H$490,MATCH(G$4,'Miljövärden urval för publ'!$B$2:$H$2,0),FALSE)),"",VLOOKUP($C441,'Miljövärden urval för publ'!$B$2:$H$490,MATCH(G$4,'Miljövärden urval för publ'!$B$2:$H$2,0),FALSE))</f>
        <v/>
      </c>
    </row>
    <row r="442" spans="1:7" x14ac:dyDescent="0.25">
      <c r="A442" s="106">
        <v>439</v>
      </c>
      <c r="B442" s="106" t="str">
        <f>IF(ISERROR(INDEX('Miljövärden urval för publ'!$A$2:$AD$475,MATCH($A442,'Miljövärden urval för publ'!$U$2:$U$476,0),1)),"",INDEX('Miljövärden urval för publ'!$A$2:$AD$475,MATCH($A442,'Miljövärden urval för publ'!$U$2:$U$476,0),1))</f>
        <v/>
      </c>
      <c r="C442" s="106" t="str">
        <f>IF(ISERROR(INDEX('Miljövärden urval för publ'!$A$2:$AD$475,MATCH($A442,'Miljövärden urval för publ'!$U$2:$U$476,0),2)),"",INDEX('Miljövärden urval för publ'!$A$2:$AD$475,MATCH($A442,'Miljövärden urval för publ'!$U$2:$U$476,0),2))</f>
        <v/>
      </c>
      <c r="D442" s="106" t="str">
        <f>IF(ISERROR(VLOOKUP($C442,'Miljövärden urval för publ'!$B$2:$H$490,MATCH(D$4,'Miljövärden urval för publ'!$B$2:$H$2,0),FALSE)),"",VLOOKUP($C442,'Miljövärden urval för publ'!$B$2:$H$490,MATCH(D$4,'Miljövärden urval för publ'!$B$2:$H$2,0),FALSE))</f>
        <v/>
      </c>
      <c r="E442" s="106" t="str">
        <f>IF(ISERROR(VLOOKUP($C442,'Miljövärden urval för publ'!$B$2:$H$490,MATCH(E$4,'Miljövärden urval för publ'!$B$2:$H$2,0),FALSE)),"",VLOOKUP($C442,'Miljövärden urval för publ'!$B$2:$H$490,MATCH(E$4,'Miljövärden urval för publ'!$B$2:$H$2,0),FALSE))</f>
        <v/>
      </c>
      <c r="F442" s="106" t="str">
        <f>IF(ISERROR(VLOOKUP($C442,'Miljövärden urval för publ'!$B$2:$H$490,MATCH(F$4,'Miljövärden urval för publ'!$B$2:$H$2,0),FALSE)),"",VLOOKUP($C442,'Miljövärden urval för publ'!$B$2:$H$490,MATCH(F$4,'Miljövärden urval för publ'!$B$2:$H$2,0),FALSE))</f>
        <v/>
      </c>
      <c r="G442" s="106" t="str">
        <f>IF(ISERROR(VLOOKUP($C442,'Miljövärden urval för publ'!$B$2:$H$490,MATCH(G$4,'Miljövärden urval för publ'!$B$2:$H$2,0),FALSE)),"",VLOOKUP($C442,'Miljövärden urval för publ'!$B$2:$H$490,MATCH(G$4,'Miljövärden urval för publ'!$B$2:$H$2,0),FALSE))</f>
        <v/>
      </c>
    </row>
    <row r="443" spans="1:7" x14ac:dyDescent="0.25">
      <c r="A443" s="106">
        <v>440</v>
      </c>
      <c r="B443" s="106" t="str">
        <f>IF(ISERROR(INDEX('Miljövärden urval för publ'!$A$2:$AD$475,MATCH($A443,'Miljövärden urval för publ'!$U$2:$U$476,0),1)),"",INDEX('Miljövärden urval för publ'!$A$2:$AD$475,MATCH($A443,'Miljövärden urval för publ'!$U$2:$U$476,0),1))</f>
        <v/>
      </c>
      <c r="C443" s="106" t="str">
        <f>IF(ISERROR(INDEX('Miljövärden urval för publ'!$A$2:$AD$475,MATCH($A443,'Miljövärden urval för publ'!$U$2:$U$476,0),2)),"",INDEX('Miljövärden urval för publ'!$A$2:$AD$475,MATCH($A443,'Miljövärden urval för publ'!$U$2:$U$476,0),2))</f>
        <v/>
      </c>
      <c r="D443" s="106" t="str">
        <f>IF(ISERROR(VLOOKUP($C443,'Miljövärden urval för publ'!$B$2:$H$490,MATCH(D$4,'Miljövärden urval för publ'!$B$2:$H$2,0),FALSE)),"",VLOOKUP($C443,'Miljövärden urval för publ'!$B$2:$H$490,MATCH(D$4,'Miljövärden urval för publ'!$B$2:$H$2,0),FALSE))</f>
        <v/>
      </c>
      <c r="E443" s="106" t="str">
        <f>IF(ISERROR(VLOOKUP($C443,'Miljövärden urval för publ'!$B$2:$H$490,MATCH(E$4,'Miljövärden urval för publ'!$B$2:$H$2,0),FALSE)),"",VLOOKUP($C443,'Miljövärden urval för publ'!$B$2:$H$490,MATCH(E$4,'Miljövärden urval för publ'!$B$2:$H$2,0),FALSE))</f>
        <v/>
      </c>
      <c r="F443" s="106" t="str">
        <f>IF(ISERROR(VLOOKUP($C443,'Miljövärden urval för publ'!$B$2:$H$490,MATCH(F$4,'Miljövärden urval för publ'!$B$2:$H$2,0),FALSE)),"",VLOOKUP($C443,'Miljövärden urval för publ'!$B$2:$H$490,MATCH(F$4,'Miljövärden urval för publ'!$B$2:$H$2,0),FALSE))</f>
        <v/>
      </c>
      <c r="G443" s="106" t="str">
        <f>IF(ISERROR(VLOOKUP($C443,'Miljövärden urval för publ'!$B$2:$H$490,MATCH(G$4,'Miljövärden urval för publ'!$B$2:$H$2,0),FALSE)),"",VLOOKUP($C443,'Miljövärden urval för publ'!$B$2:$H$490,MATCH(G$4,'Miljövärden urval för publ'!$B$2:$H$2,0),FALSE))</f>
        <v/>
      </c>
    </row>
    <row r="444" spans="1:7" x14ac:dyDescent="0.25">
      <c r="A444" s="106">
        <v>441</v>
      </c>
      <c r="B444" s="106" t="str">
        <f>IF(ISERROR(INDEX('Miljövärden urval för publ'!$A$2:$AD$475,MATCH($A444,'Miljövärden urval för publ'!$U$2:$U$476,0),1)),"",INDEX('Miljövärden urval för publ'!$A$2:$AD$475,MATCH($A444,'Miljövärden urval för publ'!$U$2:$U$476,0),1))</f>
        <v/>
      </c>
      <c r="C444" s="106" t="str">
        <f>IF(ISERROR(INDEX('Miljövärden urval för publ'!$A$2:$AD$475,MATCH($A444,'Miljövärden urval för publ'!$U$2:$U$476,0),2)),"",INDEX('Miljövärden urval för publ'!$A$2:$AD$475,MATCH($A444,'Miljövärden urval för publ'!$U$2:$U$476,0),2))</f>
        <v/>
      </c>
      <c r="D444" s="106" t="str">
        <f>IF(ISERROR(VLOOKUP($C444,'Miljövärden urval för publ'!$B$2:$H$490,MATCH(D$4,'Miljövärden urval för publ'!$B$2:$H$2,0),FALSE)),"",VLOOKUP($C444,'Miljövärden urval för publ'!$B$2:$H$490,MATCH(D$4,'Miljövärden urval för publ'!$B$2:$H$2,0),FALSE))</f>
        <v/>
      </c>
      <c r="E444" s="106" t="str">
        <f>IF(ISERROR(VLOOKUP($C444,'Miljövärden urval för publ'!$B$2:$H$490,MATCH(E$4,'Miljövärden urval för publ'!$B$2:$H$2,0),FALSE)),"",VLOOKUP($C444,'Miljövärden urval för publ'!$B$2:$H$490,MATCH(E$4,'Miljövärden urval för publ'!$B$2:$H$2,0),FALSE))</f>
        <v/>
      </c>
      <c r="F444" s="106" t="str">
        <f>IF(ISERROR(VLOOKUP($C444,'Miljövärden urval för publ'!$B$2:$H$490,MATCH(F$4,'Miljövärden urval för publ'!$B$2:$H$2,0),FALSE)),"",VLOOKUP($C444,'Miljövärden urval för publ'!$B$2:$H$490,MATCH(F$4,'Miljövärden urval för publ'!$B$2:$H$2,0),FALSE))</f>
        <v/>
      </c>
      <c r="G444" s="106" t="str">
        <f>IF(ISERROR(VLOOKUP($C444,'Miljövärden urval för publ'!$B$2:$H$490,MATCH(G$4,'Miljövärden urval för publ'!$B$2:$H$2,0),FALSE)),"",VLOOKUP($C444,'Miljövärden urval för publ'!$B$2:$H$490,MATCH(G$4,'Miljövärden urval för publ'!$B$2:$H$2,0),FALSE))</f>
        <v/>
      </c>
    </row>
    <row r="445" spans="1:7" x14ac:dyDescent="0.25">
      <c r="A445" s="106">
        <v>442</v>
      </c>
      <c r="B445" s="106" t="str">
        <f>IF(ISERROR(INDEX('Miljövärden urval för publ'!$A$2:$AD$475,MATCH($A445,'Miljövärden urval för publ'!$U$2:$U$476,0),1)),"",INDEX('Miljövärden urval för publ'!$A$2:$AD$475,MATCH($A445,'Miljövärden urval för publ'!$U$2:$U$476,0),1))</f>
        <v/>
      </c>
      <c r="C445" s="106" t="str">
        <f>IF(ISERROR(INDEX('Miljövärden urval för publ'!$A$2:$AD$475,MATCH($A445,'Miljövärden urval för publ'!$U$2:$U$476,0),2)),"",INDEX('Miljövärden urval för publ'!$A$2:$AD$475,MATCH($A445,'Miljövärden urval för publ'!$U$2:$U$476,0),2))</f>
        <v/>
      </c>
      <c r="D445" s="106" t="str">
        <f>IF(ISERROR(VLOOKUP($C445,'Miljövärden urval för publ'!$B$2:$H$490,MATCH(D$4,'Miljövärden urval för publ'!$B$2:$H$2,0),FALSE)),"",VLOOKUP($C445,'Miljövärden urval för publ'!$B$2:$H$490,MATCH(D$4,'Miljövärden urval för publ'!$B$2:$H$2,0),FALSE))</f>
        <v/>
      </c>
      <c r="E445" s="106" t="str">
        <f>IF(ISERROR(VLOOKUP($C445,'Miljövärden urval för publ'!$B$2:$H$490,MATCH(E$4,'Miljövärden urval för publ'!$B$2:$H$2,0),FALSE)),"",VLOOKUP($C445,'Miljövärden urval för publ'!$B$2:$H$490,MATCH(E$4,'Miljövärden urval för publ'!$B$2:$H$2,0),FALSE))</f>
        <v/>
      </c>
      <c r="F445" s="106" t="str">
        <f>IF(ISERROR(VLOOKUP($C445,'Miljövärden urval för publ'!$B$2:$H$490,MATCH(F$4,'Miljövärden urval för publ'!$B$2:$H$2,0),FALSE)),"",VLOOKUP($C445,'Miljövärden urval för publ'!$B$2:$H$490,MATCH(F$4,'Miljövärden urval för publ'!$B$2:$H$2,0),FALSE))</f>
        <v/>
      </c>
      <c r="G445" s="106" t="str">
        <f>IF(ISERROR(VLOOKUP($C445,'Miljövärden urval för publ'!$B$2:$H$490,MATCH(G$4,'Miljövärden urval för publ'!$B$2:$H$2,0),FALSE)),"",VLOOKUP($C445,'Miljövärden urval för publ'!$B$2:$H$490,MATCH(G$4,'Miljövärden urval för publ'!$B$2:$H$2,0),FALSE))</f>
        <v/>
      </c>
    </row>
    <row r="446" spans="1:7" x14ac:dyDescent="0.25">
      <c r="A446" s="106">
        <v>443</v>
      </c>
      <c r="B446" s="106" t="str">
        <f>IF(ISERROR(INDEX('Miljövärden urval för publ'!$A$2:$AD$475,MATCH($A446,'Miljövärden urval för publ'!$U$2:$U$476,0),1)),"",INDEX('Miljövärden urval för publ'!$A$2:$AD$475,MATCH($A446,'Miljövärden urval för publ'!$U$2:$U$476,0),1))</f>
        <v/>
      </c>
      <c r="C446" s="106" t="str">
        <f>IF(ISERROR(INDEX('Miljövärden urval för publ'!$A$2:$AD$475,MATCH($A446,'Miljövärden urval för publ'!$U$2:$U$476,0),2)),"",INDEX('Miljövärden urval för publ'!$A$2:$AD$475,MATCH($A446,'Miljövärden urval för publ'!$U$2:$U$476,0),2))</f>
        <v/>
      </c>
      <c r="D446" s="106" t="str">
        <f>IF(ISERROR(VLOOKUP($C446,'Miljövärden urval för publ'!$B$2:$H$490,MATCH(D$4,'Miljövärden urval för publ'!$B$2:$H$2,0),FALSE)),"",VLOOKUP($C446,'Miljövärden urval för publ'!$B$2:$H$490,MATCH(D$4,'Miljövärden urval för publ'!$B$2:$H$2,0),FALSE))</f>
        <v/>
      </c>
      <c r="E446" s="106" t="str">
        <f>IF(ISERROR(VLOOKUP($C446,'Miljövärden urval för publ'!$B$2:$H$490,MATCH(E$4,'Miljövärden urval för publ'!$B$2:$H$2,0),FALSE)),"",VLOOKUP($C446,'Miljövärden urval för publ'!$B$2:$H$490,MATCH(E$4,'Miljövärden urval för publ'!$B$2:$H$2,0),FALSE))</f>
        <v/>
      </c>
      <c r="F446" s="106" t="str">
        <f>IF(ISERROR(VLOOKUP($C446,'Miljövärden urval för publ'!$B$2:$H$490,MATCH(F$4,'Miljövärden urval för publ'!$B$2:$H$2,0),FALSE)),"",VLOOKUP($C446,'Miljövärden urval för publ'!$B$2:$H$490,MATCH(F$4,'Miljövärden urval för publ'!$B$2:$H$2,0),FALSE))</f>
        <v/>
      </c>
      <c r="G446" s="106" t="str">
        <f>IF(ISERROR(VLOOKUP($C446,'Miljövärden urval för publ'!$B$2:$H$490,MATCH(G$4,'Miljövärden urval för publ'!$B$2:$H$2,0),FALSE)),"",VLOOKUP($C446,'Miljövärden urval för publ'!$B$2:$H$490,MATCH(G$4,'Miljövärden urval för publ'!$B$2:$H$2,0),FALSE))</f>
        <v/>
      </c>
    </row>
    <row r="447" spans="1:7" x14ac:dyDescent="0.25">
      <c r="A447" s="106">
        <v>444</v>
      </c>
      <c r="B447" s="106" t="str">
        <f>IF(ISERROR(INDEX('Miljövärden urval för publ'!$A$2:$AD$475,MATCH($A447,'Miljövärden urval för publ'!$U$2:$U$476,0),1)),"",INDEX('Miljövärden urval för publ'!$A$2:$AD$475,MATCH($A447,'Miljövärden urval för publ'!$U$2:$U$476,0),1))</f>
        <v/>
      </c>
      <c r="C447" s="106" t="str">
        <f>IF(ISERROR(INDEX('Miljövärden urval för publ'!$A$2:$AD$475,MATCH($A447,'Miljövärden urval för publ'!$U$2:$U$476,0),2)),"",INDEX('Miljövärden urval för publ'!$A$2:$AD$475,MATCH($A447,'Miljövärden urval för publ'!$U$2:$U$476,0),2))</f>
        <v/>
      </c>
      <c r="D447" s="106" t="str">
        <f>IF(ISERROR(VLOOKUP($C447,'Miljövärden urval för publ'!$B$2:$H$490,MATCH(D$4,'Miljövärden urval för publ'!$B$2:$H$2,0),FALSE)),"",VLOOKUP($C447,'Miljövärden urval för publ'!$B$2:$H$490,MATCH(D$4,'Miljövärden urval för publ'!$B$2:$H$2,0),FALSE))</f>
        <v/>
      </c>
      <c r="E447" s="106" t="str">
        <f>IF(ISERROR(VLOOKUP($C447,'Miljövärden urval för publ'!$B$2:$H$490,MATCH(E$4,'Miljövärden urval för publ'!$B$2:$H$2,0),FALSE)),"",VLOOKUP($C447,'Miljövärden urval för publ'!$B$2:$H$490,MATCH(E$4,'Miljövärden urval för publ'!$B$2:$H$2,0),FALSE))</f>
        <v/>
      </c>
      <c r="F447" s="106" t="str">
        <f>IF(ISERROR(VLOOKUP($C447,'Miljövärden urval för publ'!$B$2:$H$490,MATCH(F$4,'Miljövärden urval för publ'!$B$2:$H$2,0),FALSE)),"",VLOOKUP($C447,'Miljövärden urval för publ'!$B$2:$H$490,MATCH(F$4,'Miljövärden urval för publ'!$B$2:$H$2,0),FALSE))</f>
        <v/>
      </c>
      <c r="G447" s="106" t="str">
        <f>IF(ISERROR(VLOOKUP($C447,'Miljövärden urval för publ'!$B$2:$H$490,MATCH(G$4,'Miljövärden urval för publ'!$B$2:$H$2,0),FALSE)),"",VLOOKUP($C447,'Miljövärden urval för publ'!$B$2:$H$490,MATCH(G$4,'Miljövärden urval för publ'!$B$2:$H$2,0),FALSE))</f>
        <v/>
      </c>
    </row>
    <row r="448" spans="1:7" x14ac:dyDescent="0.25">
      <c r="A448" s="106">
        <v>445</v>
      </c>
      <c r="B448" s="106" t="str">
        <f>IF(ISERROR(INDEX('Miljövärden urval för publ'!$A$2:$AD$475,MATCH($A448,'Miljövärden urval för publ'!$U$2:$U$476,0),1)),"",INDEX('Miljövärden urval för publ'!$A$2:$AD$475,MATCH($A448,'Miljövärden urval för publ'!$U$2:$U$476,0),1))</f>
        <v/>
      </c>
      <c r="C448" s="106" t="str">
        <f>IF(ISERROR(INDEX('Miljövärden urval för publ'!$A$2:$AD$475,MATCH($A448,'Miljövärden urval för publ'!$U$2:$U$476,0),2)),"",INDEX('Miljövärden urval för publ'!$A$2:$AD$475,MATCH($A448,'Miljövärden urval för publ'!$U$2:$U$476,0),2))</f>
        <v/>
      </c>
      <c r="D448" s="106" t="str">
        <f>IF(ISERROR(VLOOKUP($C448,'Miljövärden urval för publ'!$B$2:$H$490,MATCH(D$4,'Miljövärden urval för publ'!$B$2:$H$2,0),FALSE)),"",VLOOKUP($C448,'Miljövärden urval för publ'!$B$2:$H$490,MATCH(D$4,'Miljövärden urval för publ'!$B$2:$H$2,0),FALSE))</f>
        <v/>
      </c>
      <c r="E448" s="106" t="str">
        <f>IF(ISERROR(VLOOKUP($C448,'Miljövärden urval för publ'!$B$2:$H$490,MATCH(E$4,'Miljövärden urval för publ'!$B$2:$H$2,0),FALSE)),"",VLOOKUP($C448,'Miljövärden urval för publ'!$B$2:$H$490,MATCH(E$4,'Miljövärden urval för publ'!$B$2:$H$2,0),FALSE))</f>
        <v/>
      </c>
      <c r="F448" s="106" t="str">
        <f>IF(ISERROR(VLOOKUP($C448,'Miljövärden urval för publ'!$B$2:$H$490,MATCH(F$4,'Miljövärden urval för publ'!$B$2:$H$2,0),FALSE)),"",VLOOKUP($C448,'Miljövärden urval för publ'!$B$2:$H$490,MATCH(F$4,'Miljövärden urval för publ'!$B$2:$H$2,0),FALSE))</f>
        <v/>
      </c>
      <c r="G448" s="106" t="str">
        <f>IF(ISERROR(VLOOKUP($C448,'Miljövärden urval för publ'!$B$2:$H$490,MATCH(G$4,'Miljövärden urval för publ'!$B$2:$H$2,0),FALSE)),"",VLOOKUP($C448,'Miljövärden urval för publ'!$B$2:$H$490,MATCH(G$4,'Miljövärden urval för publ'!$B$2:$H$2,0),FALSE))</f>
        <v/>
      </c>
    </row>
    <row r="449" spans="1:7" x14ac:dyDescent="0.25">
      <c r="A449" s="106">
        <v>446</v>
      </c>
      <c r="B449" s="106" t="str">
        <f>IF(ISERROR(INDEX('Miljövärden urval för publ'!$A$2:$AD$475,MATCH($A449,'Miljövärden urval för publ'!$U$2:$U$476,0),1)),"",INDEX('Miljövärden urval för publ'!$A$2:$AD$475,MATCH($A449,'Miljövärden urval för publ'!$U$2:$U$476,0),1))</f>
        <v/>
      </c>
      <c r="C449" s="106" t="str">
        <f>IF(ISERROR(INDEX('Miljövärden urval för publ'!$A$2:$AD$475,MATCH($A449,'Miljövärden urval för publ'!$U$2:$U$476,0),2)),"",INDEX('Miljövärden urval för publ'!$A$2:$AD$475,MATCH($A449,'Miljövärden urval för publ'!$U$2:$U$476,0),2))</f>
        <v/>
      </c>
      <c r="D449" s="106" t="str">
        <f>IF(ISERROR(VLOOKUP($C449,'Miljövärden urval för publ'!$B$2:$H$490,MATCH(D$4,'Miljövärden urval för publ'!$B$2:$H$2,0),FALSE)),"",VLOOKUP($C449,'Miljövärden urval för publ'!$B$2:$H$490,MATCH(D$4,'Miljövärden urval för publ'!$B$2:$H$2,0),FALSE))</f>
        <v/>
      </c>
      <c r="E449" s="106" t="str">
        <f>IF(ISERROR(VLOOKUP($C449,'Miljövärden urval för publ'!$B$2:$H$490,MATCH(E$4,'Miljövärden urval för publ'!$B$2:$H$2,0),FALSE)),"",VLOOKUP($C449,'Miljövärden urval för publ'!$B$2:$H$490,MATCH(E$4,'Miljövärden urval för publ'!$B$2:$H$2,0),FALSE))</f>
        <v/>
      </c>
      <c r="F449" s="106" t="str">
        <f>IF(ISERROR(VLOOKUP($C449,'Miljövärden urval för publ'!$B$2:$H$490,MATCH(F$4,'Miljövärden urval för publ'!$B$2:$H$2,0),FALSE)),"",VLOOKUP($C449,'Miljövärden urval för publ'!$B$2:$H$490,MATCH(F$4,'Miljövärden urval för publ'!$B$2:$H$2,0),FALSE))</f>
        <v/>
      </c>
      <c r="G449" s="106" t="str">
        <f>IF(ISERROR(VLOOKUP($C449,'Miljövärden urval för publ'!$B$2:$H$490,MATCH(G$4,'Miljövärden urval för publ'!$B$2:$H$2,0),FALSE)),"",VLOOKUP($C449,'Miljövärden urval för publ'!$B$2:$H$490,MATCH(G$4,'Miljövärden urval för publ'!$B$2:$H$2,0),FALSE))</f>
        <v/>
      </c>
    </row>
    <row r="450" spans="1:7" x14ac:dyDescent="0.25">
      <c r="A450" s="106">
        <v>447</v>
      </c>
      <c r="B450" s="106" t="str">
        <f>IF(ISERROR(INDEX('Miljövärden urval för publ'!$A$2:$AD$475,MATCH($A450,'Miljövärden urval för publ'!$U$2:$U$476,0),1)),"",INDEX('Miljövärden urval för publ'!$A$2:$AD$475,MATCH($A450,'Miljövärden urval för publ'!$U$2:$U$476,0),1))</f>
        <v/>
      </c>
      <c r="C450" s="106" t="str">
        <f>IF(ISERROR(INDEX('Miljövärden urval för publ'!$A$2:$AD$475,MATCH($A450,'Miljövärden urval för publ'!$U$2:$U$476,0),2)),"",INDEX('Miljövärden urval för publ'!$A$2:$AD$475,MATCH($A450,'Miljövärden urval för publ'!$U$2:$U$476,0),2))</f>
        <v/>
      </c>
      <c r="D450" s="106" t="str">
        <f>IF(ISERROR(VLOOKUP($C450,'Miljövärden urval för publ'!$B$2:$H$490,MATCH(D$4,'Miljövärden urval för publ'!$B$2:$H$2,0),FALSE)),"",VLOOKUP($C450,'Miljövärden urval för publ'!$B$2:$H$490,MATCH(D$4,'Miljövärden urval för publ'!$B$2:$H$2,0),FALSE))</f>
        <v/>
      </c>
      <c r="E450" s="106" t="str">
        <f>IF(ISERROR(VLOOKUP($C450,'Miljövärden urval för publ'!$B$2:$H$490,MATCH(E$4,'Miljövärden urval för publ'!$B$2:$H$2,0),FALSE)),"",VLOOKUP($C450,'Miljövärden urval för publ'!$B$2:$H$490,MATCH(E$4,'Miljövärden urval för publ'!$B$2:$H$2,0),FALSE))</f>
        <v/>
      </c>
      <c r="F450" s="106" t="str">
        <f>IF(ISERROR(VLOOKUP($C450,'Miljövärden urval för publ'!$B$2:$H$490,MATCH(F$4,'Miljövärden urval för publ'!$B$2:$H$2,0),FALSE)),"",VLOOKUP($C450,'Miljövärden urval för publ'!$B$2:$H$490,MATCH(F$4,'Miljövärden urval för publ'!$B$2:$H$2,0),FALSE))</f>
        <v/>
      </c>
      <c r="G450" s="106" t="str">
        <f>IF(ISERROR(VLOOKUP($C450,'Miljövärden urval för publ'!$B$2:$H$490,MATCH(G$4,'Miljövärden urval för publ'!$B$2:$H$2,0),FALSE)),"",VLOOKUP($C450,'Miljövärden urval för publ'!$B$2:$H$490,MATCH(G$4,'Miljövärden urval för publ'!$B$2:$H$2,0),FALSE))</f>
        <v/>
      </c>
    </row>
    <row r="451" spans="1:7" x14ac:dyDescent="0.25">
      <c r="A451" s="106">
        <v>448</v>
      </c>
      <c r="B451" s="106" t="str">
        <f>IF(ISERROR(INDEX('Miljövärden urval för publ'!$A$2:$AD$475,MATCH($A451,'Miljövärden urval för publ'!$U$2:$U$476,0),1)),"",INDEX('Miljövärden urval för publ'!$A$2:$AD$475,MATCH($A451,'Miljövärden urval för publ'!$U$2:$U$476,0),1))</f>
        <v/>
      </c>
      <c r="C451" s="106" t="str">
        <f>IF(ISERROR(INDEX('Miljövärden urval för publ'!$A$2:$AD$475,MATCH($A451,'Miljövärden urval för publ'!$U$2:$U$476,0),2)),"",INDEX('Miljövärden urval för publ'!$A$2:$AD$475,MATCH($A451,'Miljövärden urval för publ'!$U$2:$U$476,0),2))</f>
        <v/>
      </c>
      <c r="D451" s="106" t="str">
        <f>IF(ISERROR(VLOOKUP($C451,'Miljövärden urval för publ'!$B$2:$H$490,MATCH(D$4,'Miljövärden urval för publ'!$B$2:$H$2,0),FALSE)),"",VLOOKUP($C451,'Miljövärden urval för publ'!$B$2:$H$490,MATCH(D$4,'Miljövärden urval för publ'!$B$2:$H$2,0),FALSE))</f>
        <v/>
      </c>
      <c r="E451" s="106" t="str">
        <f>IF(ISERROR(VLOOKUP($C451,'Miljövärden urval för publ'!$B$2:$H$490,MATCH(E$4,'Miljövärden urval för publ'!$B$2:$H$2,0),FALSE)),"",VLOOKUP($C451,'Miljövärden urval för publ'!$B$2:$H$490,MATCH(E$4,'Miljövärden urval för publ'!$B$2:$H$2,0),FALSE))</f>
        <v/>
      </c>
      <c r="F451" s="106" t="str">
        <f>IF(ISERROR(VLOOKUP($C451,'Miljövärden urval för publ'!$B$2:$H$490,MATCH(F$4,'Miljövärden urval för publ'!$B$2:$H$2,0),FALSE)),"",VLOOKUP($C451,'Miljövärden urval för publ'!$B$2:$H$490,MATCH(F$4,'Miljövärden urval för publ'!$B$2:$H$2,0),FALSE))</f>
        <v/>
      </c>
      <c r="G451" s="106" t="str">
        <f>IF(ISERROR(VLOOKUP($C451,'Miljövärden urval för publ'!$B$2:$H$490,MATCH(G$4,'Miljövärden urval för publ'!$B$2:$H$2,0),FALSE)),"",VLOOKUP($C451,'Miljövärden urval för publ'!$B$2:$H$490,MATCH(G$4,'Miljövärden urval för publ'!$B$2:$H$2,0),FALSE))</f>
        <v/>
      </c>
    </row>
    <row r="452" spans="1:7" x14ac:dyDescent="0.25">
      <c r="A452" s="106">
        <v>449</v>
      </c>
      <c r="B452" s="106" t="str">
        <f>IF(ISERROR(INDEX('Miljövärden urval för publ'!$A$2:$AD$475,MATCH($A452,'Miljövärden urval för publ'!$U$2:$U$476,0),1)),"",INDEX('Miljövärden urval för publ'!$A$2:$AD$475,MATCH($A452,'Miljövärden urval för publ'!$U$2:$U$476,0),1))</f>
        <v/>
      </c>
      <c r="C452" s="106" t="str">
        <f>IF(ISERROR(INDEX('Miljövärden urval för publ'!$A$2:$AD$475,MATCH($A452,'Miljövärden urval för publ'!$U$2:$U$476,0),2)),"",INDEX('Miljövärden urval för publ'!$A$2:$AD$475,MATCH($A452,'Miljövärden urval för publ'!$U$2:$U$476,0),2))</f>
        <v/>
      </c>
      <c r="D452" s="106" t="str">
        <f>IF(ISERROR(VLOOKUP($C452,'Miljövärden urval för publ'!$B$2:$H$490,MATCH(D$4,'Miljövärden urval för publ'!$B$2:$H$2,0),FALSE)),"",VLOOKUP($C452,'Miljövärden urval för publ'!$B$2:$H$490,MATCH(D$4,'Miljövärden urval för publ'!$B$2:$H$2,0),FALSE))</f>
        <v/>
      </c>
      <c r="E452" s="106" t="str">
        <f>IF(ISERROR(VLOOKUP($C452,'Miljövärden urval för publ'!$B$2:$H$490,MATCH(E$4,'Miljövärden urval för publ'!$B$2:$H$2,0),FALSE)),"",VLOOKUP($C452,'Miljövärden urval för publ'!$B$2:$H$490,MATCH(E$4,'Miljövärden urval för publ'!$B$2:$H$2,0),FALSE))</f>
        <v/>
      </c>
      <c r="F452" s="106" t="str">
        <f>IF(ISERROR(VLOOKUP($C452,'Miljövärden urval för publ'!$B$2:$H$490,MATCH(F$4,'Miljövärden urval för publ'!$B$2:$H$2,0),FALSE)),"",VLOOKUP($C452,'Miljövärden urval för publ'!$B$2:$H$490,MATCH(F$4,'Miljövärden urval för publ'!$B$2:$H$2,0),FALSE))</f>
        <v/>
      </c>
      <c r="G452" s="106" t="str">
        <f>IF(ISERROR(VLOOKUP($C452,'Miljövärden urval för publ'!$B$2:$H$490,MATCH(G$4,'Miljövärden urval för publ'!$B$2:$H$2,0),FALSE)),"",VLOOKUP($C452,'Miljövärden urval för publ'!$B$2:$H$490,MATCH(G$4,'Miljövärden urval för publ'!$B$2:$H$2,0),FALSE))</f>
        <v/>
      </c>
    </row>
    <row r="453" spans="1:7" x14ac:dyDescent="0.25">
      <c r="A453" s="106">
        <v>450</v>
      </c>
      <c r="B453" s="106" t="str">
        <f>IF(ISERROR(INDEX('Miljövärden urval för publ'!$A$2:$AD$475,MATCH($A453,'Miljövärden urval för publ'!$U$2:$U$476,0),1)),"",INDEX('Miljövärden urval för publ'!$A$2:$AD$475,MATCH($A453,'Miljövärden urval för publ'!$U$2:$U$476,0),1))</f>
        <v/>
      </c>
      <c r="C453" s="106" t="str">
        <f>IF(ISERROR(INDEX('Miljövärden urval för publ'!$A$2:$AD$475,MATCH($A453,'Miljövärden urval för publ'!$U$2:$U$476,0),2)),"",INDEX('Miljövärden urval för publ'!$A$2:$AD$475,MATCH($A453,'Miljövärden urval för publ'!$U$2:$U$476,0),2))</f>
        <v/>
      </c>
      <c r="D453" s="106" t="str">
        <f>IF(ISERROR(VLOOKUP($C453,'Miljövärden urval för publ'!$B$2:$H$490,MATCH(D$4,'Miljövärden urval för publ'!$B$2:$H$2,0),FALSE)),"",VLOOKUP($C453,'Miljövärden urval för publ'!$B$2:$H$490,MATCH(D$4,'Miljövärden urval för publ'!$B$2:$H$2,0),FALSE))</f>
        <v/>
      </c>
      <c r="E453" s="106" t="str">
        <f>IF(ISERROR(VLOOKUP($C453,'Miljövärden urval för publ'!$B$2:$H$490,MATCH(E$4,'Miljövärden urval för publ'!$B$2:$H$2,0),FALSE)),"",VLOOKUP($C453,'Miljövärden urval för publ'!$B$2:$H$490,MATCH(E$4,'Miljövärden urval för publ'!$B$2:$H$2,0),FALSE))</f>
        <v/>
      </c>
      <c r="F453" s="106" t="str">
        <f>IF(ISERROR(VLOOKUP($C453,'Miljövärden urval för publ'!$B$2:$H$490,MATCH(F$4,'Miljövärden urval för publ'!$B$2:$H$2,0),FALSE)),"",VLOOKUP($C453,'Miljövärden urval för publ'!$B$2:$H$490,MATCH(F$4,'Miljövärden urval för publ'!$B$2:$H$2,0),FALSE))</f>
        <v/>
      </c>
      <c r="G453" s="106" t="str">
        <f>IF(ISERROR(VLOOKUP($C453,'Miljövärden urval för publ'!$B$2:$H$490,MATCH(G$4,'Miljövärden urval för publ'!$B$2:$H$2,0),FALSE)),"",VLOOKUP($C453,'Miljövärden urval för publ'!$B$2:$H$490,MATCH(G$4,'Miljövärden urval för publ'!$B$2:$H$2,0),FALSE))</f>
        <v/>
      </c>
    </row>
    <row r="454" spans="1:7" x14ac:dyDescent="0.25">
      <c r="A454" s="106">
        <v>451</v>
      </c>
      <c r="B454" s="106" t="str">
        <f>IF(ISERROR(INDEX('Miljövärden urval för publ'!$A$2:$AD$475,MATCH($A454,'Miljövärden urval för publ'!$U$2:$U$476,0),1)),"",INDEX('Miljövärden urval för publ'!$A$2:$AD$475,MATCH($A454,'Miljövärden urval för publ'!$U$2:$U$476,0),1))</f>
        <v/>
      </c>
      <c r="C454" s="106" t="str">
        <f>IF(ISERROR(INDEX('Miljövärden urval för publ'!$A$2:$AD$475,MATCH($A454,'Miljövärden urval för publ'!$U$2:$U$476,0),2)),"",INDEX('Miljövärden urval för publ'!$A$2:$AD$475,MATCH($A454,'Miljövärden urval för publ'!$U$2:$U$476,0),2))</f>
        <v/>
      </c>
      <c r="D454" s="106" t="str">
        <f>IF(ISERROR(VLOOKUP($C454,'Miljövärden urval för publ'!$B$2:$H$490,MATCH(D$4,'Miljövärden urval för publ'!$B$2:$H$2,0),FALSE)),"",VLOOKUP($C454,'Miljövärden urval för publ'!$B$2:$H$490,MATCH(D$4,'Miljövärden urval för publ'!$B$2:$H$2,0),FALSE))</f>
        <v/>
      </c>
      <c r="E454" s="106" t="str">
        <f>IF(ISERROR(VLOOKUP($C454,'Miljövärden urval för publ'!$B$2:$H$490,MATCH(E$4,'Miljövärden urval för publ'!$B$2:$H$2,0),FALSE)),"",VLOOKUP($C454,'Miljövärden urval för publ'!$B$2:$H$490,MATCH(E$4,'Miljövärden urval för publ'!$B$2:$H$2,0),FALSE))</f>
        <v/>
      </c>
      <c r="F454" s="106" t="str">
        <f>IF(ISERROR(VLOOKUP($C454,'Miljövärden urval för publ'!$B$2:$H$490,MATCH(F$4,'Miljövärden urval för publ'!$B$2:$H$2,0),FALSE)),"",VLOOKUP($C454,'Miljövärden urval för publ'!$B$2:$H$490,MATCH(F$4,'Miljövärden urval för publ'!$B$2:$H$2,0),FALSE))</f>
        <v/>
      </c>
      <c r="G454" s="106" t="str">
        <f>IF(ISERROR(VLOOKUP($C454,'Miljövärden urval för publ'!$B$2:$H$490,MATCH(G$4,'Miljövärden urval för publ'!$B$2:$H$2,0),FALSE)),"",VLOOKUP($C454,'Miljövärden urval för publ'!$B$2:$H$490,MATCH(G$4,'Miljövärden urval för publ'!$B$2:$H$2,0),FALSE))</f>
        <v/>
      </c>
    </row>
    <row r="455" spans="1:7" x14ac:dyDescent="0.25">
      <c r="A455" s="106">
        <v>452</v>
      </c>
      <c r="B455" s="106" t="str">
        <f>IF(ISERROR(INDEX('Miljövärden urval för publ'!$A$2:$AD$475,MATCH($A455,'Miljövärden urval för publ'!$U$2:$U$476,0),1)),"",INDEX('Miljövärden urval för publ'!$A$2:$AD$475,MATCH($A455,'Miljövärden urval för publ'!$U$2:$U$476,0),1))</f>
        <v/>
      </c>
      <c r="C455" s="106" t="str">
        <f>IF(ISERROR(INDEX('Miljövärden urval för publ'!$A$2:$AD$475,MATCH($A455,'Miljövärden urval för publ'!$U$2:$U$476,0),2)),"",INDEX('Miljövärden urval för publ'!$A$2:$AD$475,MATCH($A455,'Miljövärden urval för publ'!$U$2:$U$476,0),2))</f>
        <v/>
      </c>
      <c r="D455" s="106" t="str">
        <f>IF(ISERROR(VLOOKUP($C455,'Miljövärden urval för publ'!$B$2:$H$490,MATCH(D$4,'Miljövärden urval för publ'!$B$2:$H$2,0),FALSE)),"",VLOOKUP($C455,'Miljövärden urval för publ'!$B$2:$H$490,MATCH(D$4,'Miljövärden urval för publ'!$B$2:$H$2,0),FALSE))</f>
        <v/>
      </c>
      <c r="E455" s="106" t="str">
        <f>IF(ISERROR(VLOOKUP($C455,'Miljövärden urval för publ'!$B$2:$H$490,MATCH(E$4,'Miljövärden urval för publ'!$B$2:$H$2,0),FALSE)),"",VLOOKUP($C455,'Miljövärden urval för publ'!$B$2:$H$490,MATCH(E$4,'Miljövärden urval för publ'!$B$2:$H$2,0),FALSE))</f>
        <v/>
      </c>
      <c r="F455" s="106" t="str">
        <f>IF(ISERROR(VLOOKUP($C455,'Miljövärden urval för publ'!$B$2:$H$490,MATCH(F$4,'Miljövärden urval för publ'!$B$2:$H$2,0),FALSE)),"",VLOOKUP($C455,'Miljövärden urval för publ'!$B$2:$H$490,MATCH(F$4,'Miljövärden urval för publ'!$B$2:$H$2,0),FALSE))</f>
        <v/>
      </c>
      <c r="G455" s="106" t="str">
        <f>IF(ISERROR(VLOOKUP($C455,'Miljövärden urval för publ'!$B$2:$H$490,MATCH(G$4,'Miljövärden urval för publ'!$B$2:$H$2,0),FALSE)),"",VLOOKUP($C455,'Miljövärden urval för publ'!$B$2:$H$490,MATCH(G$4,'Miljövärden urval för publ'!$B$2:$H$2,0),FALSE))</f>
        <v/>
      </c>
    </row>
    <row r="456" spans="1:7" x14ac:dyDescent="0.25">
      <c r="A456" s="106">
        <v>453</v>
      </c>
      <c r="B456" s="106" t="str">
        <f>IF(ISERROR(INDEX('Miljövärden urval för publ'!$A$2:$AD$475,MATCH($A456,'Miljövärden urval för publ'!$U$2:$U$476,0),1)),"",INDEX('Miljövärden urval för publ'!$A$2:$AD$475,MATCH($A456,'Miljövärden urval för publ'!$U$2:$U$476,0),1))</f>
        <v/>
      </c>
      <c r="C456" s="106" t="str">
        <f>IF(ISERROR(INDEX('Miljövärden urval för publ'!$A$2:$AD$475,MATCH($A456,'Miljövärden urval för publ'!$U$2:$U$476,0),2)),"",INDEX('Miljövärden urval för publ'!$A$2:$AD$475,MATCH($A456,'Miljövärden urval för publ'!$U$2:$U$476,0),2))</f>
        <v/>
      </c>
      <c r="D456" s="106" t="str">
        <f>IF(ISERROR(VLOOKUP($C456,'Miljövärden urval för publ'!$B$2:$H$490,MATCH(D$4,'Miljövärden urval för publ'!$B$2:$H$2,0),FALSE)),"",VLOOKUP($C456,'Miljövärden urval för publ'!$B$2:$H$490,MATCH(D$4,'Miljövärden urval för publ'!$B$2:$H$2,0),FALSE))</f>
        <v/>
      </c>
      <c r="E456" s="106" t="str">
        <f>IF(ISERROR(VLOOKUP($C456,'Miljövärden urval för publ'!$B$2:$H$490,MATCH(E$4,'Miljövärden urval för publ'!$B$2:$H$2,0),FALSE)),"",VLOOKUP($C456,'Miljövärden urval för publ'!$B$2:$H$490,MATCH(E$4,'Miljövärden urval för publ'!$B$2:$H$2,0),FALSE))</f>
        <v/>
      </c>
      <c r="F456" s="106" t="str">
        <f>IF(ISERROR(VLOOKUP($C456,'Miljövärden urval för publ'!$B$2:$H$490,MATCH(F$4,'Miljövärden urval för publ'!$B$2:$H$2,0),FALSE)),"",VLOOKUP($C456,'Miljövärden urval för publ'!$B$2:$H$490,MATCH(F$4,'Miljövärden urval för publ'!$B$2:$H$2,0),FALSE))</f>
        <v/>
      </c>
      <c r="G456" s="106" t="str">
        <f>IF(ISERROR(VLOOKUP($C456,'Miljövärden urval för publ'!$B$2:$H$490,MATCH(G$4,'Miljövärden urval för publ'!$B$2:$H$2,0),FALSE)),"",VLOOKUP($C456,'Miljövärden urval för publ'!$B$2:$H$490,MATCH(G$4,'Miljövärden urval för publ'!$B$2:$H$2,0),FALSE))</f>
        <v/>
      </c>
    </row>
    <row r="457" spans="1:7" x14ac:dyDescent="0.25">
      <c r="A457" s="106">
        <v>454</v>
      </c>
      <c r="B457" s="106" t="str">
        <f>IF(ISERROR(INDEX('Miljövärden urval för publ'!$A$2:$AD$475,MATCH($A457,'Miljövärden urval för publ'!$U$2:$U$476,0),1)),"",INDEX('Miljövärden urval för publ'!$A$2:$AD$475,MATCH($A457,'Miljövärden urval för publ'!$U$2:$U$476,0),1))</f>
        <v/>
      </c>
      <c r="C457" s="106" t="str">
        <f>IF(ISERROR(INDEX('Miljövärden urval för publ'!$A$2:$AD$475,MATCH($A457,'Miljövärden urval för publ'!$U$2:$U$476,0),2)),"",INDEX('Miljövärden urval för publ'!$A$2:$AD$475,MATCH($A457,'Miljövärden urval för publ'!$U$2:$U$476,0),2))</f>
        <v/>
      </c>
      <c r="D457" s="106" t="str">
        <f>IF(ISERROR(VLOOKUP($C457,'Miljövärden urval för publ'!$B$2:$H$490,MATCH(D$4,'Miljövärden urval för publ'!$B$2:$H$2,0),FALSE)),"",VLOOKUP($C457,'Miljövärden urval för publ'!$B$2:$H$490,MATCH(D$4,'Miljövärden urval för publ'!$B$2:$H$2,0),FALSE))</f>
        <v/>
      </c>
      <c r="E457" s="106" t="str">
        <f>IF(ISERROR(VLOOKUP($C457,'Miljövärden urval för publ'!$B$2:$H$490,MATCH(E$4,'Miljövärden urval för publ'!$B$2:$H$2,0),FALSE)),"",VLOOKUP($C457,'Miljövärden urval för publ'!$B$2:$H$490,MATCH(E$4,'Miljövärden urval för publ'!$B$2:$H$2,0),FALSE))</f>
        <v/>
      </c>
      <c r="F457" s="106" t="str">
        <f>IF(ISERROR(VLOOKUP($C457,'Miljövärden urval för publ'!$B$2:$H$490,MATCH(F$4,'Miljövärden urval för publ'!$B$2:$H$2,0),FALSE)),"",VLOOKUP($C457,'Miljövärden urval för publ'!$B$2:$H$490,MATCH(F$4,'Miljövärden urval för publ'!$B$2:$H$2,0),FALSE))</f>
        <v/>
      </c>
      <c r="G457" s="106" t="str">
        <f>IF(ISERROR(VLOOKUP($C457,'Miljövärden urval för publ'!$B$2:$H$490,MATCH(G$4,'Miljövärden urval för publ'!$B$2:$H$2,0),FALSE)),"",VLOOKUP($C457,'Miljövärden urval för publ'!$B$2:$H$490,MATCH(G$4,'Miljövärden urval för publ'!$B$2:$H$2,0),FALSE))</f>
        <v/>
      </c>
    </row>
    <row r="458" spans="1:7" x14ac:dyDescent="0.25">
      <c r="A458" s="106">
        <v>455</v>
      </c>
      <c r="B458" s="106" t="str">
        <f>IF(ISERROR(INDEX('Miljövärden urval för publ'!$A$2:$AD$475,MATCH($A458,'Miljövärden urval för publ'!$U$2:$U$476,0),1)),"",INDEX('Miljövärden urval för publ'!$A$2:$AD$475,MATCH($A458,'Miljövärden urval för publ'!$U$2:$U$476,0),1))</f>
        <v/>
      </c>
      <c r="C458" s="106" t="str">
        <f>IF(ISERROR(INDEX('Miljövärden urval för publ'!$A$2:$AD$475,MATCH($A458,'Miljövärden urval för publ'!$U$2:$U$476,0),2)),"",INDEX('Miljövärden urval för publ'!$A$2:$AD$475,MATCH($A458,'Miljövärden urval för publ'!$U$2:$U$476,0),2))</f>
        <v/>
      </c>
      <c r="D458" s="106" t="str">
        <f>IF(ISERROR(VLOOKUP($C458,'Miljövärden urval för publ'!$B$2:$H$490,MATCH(D$4,'Miljövärden urval för publ'!$B$2:$H$2,0),FALSE)),"",VLOOKUP($C458,'Miljövärden urval för publ'!$B$2:$H$490,MATCH(D$4,'Miljövärden urval för publ'!$B$2:$H$2,0),FALSE))</f>
        <v/>
      </c>
      <c r="E458" s="106" t="str">
        <f>IF(ISERROR(VLOOKUP($C458,'Miljövärden urval för publ'!$B$2:$H$490,MATCH(E$4,'Miljövärden urval för publ'!$B$2:$H$2,0),FALSE)),"",VLOOKUP($C458,'Miljövärden urval för publ'!$B$2:$H$490,MATCH(E$4,'Miljövärden urval för publ'!$B$2:$H$2,0),FALSE))</f>
        <v/>
      </c>
      <c r="F458" s="106" t="str">
        <f>IF(ISERROR(VLOOKUP($C458,'Miljövärden urval för publ'!$B$2:$H$490,MATCH(F$4,'Miljövärden urval för publ'!$B$2:$H$2,0),FALSE)),"",VLOOKUP($C458,'Miljövärden urval för publ'!$B$2:$H$490,MATCH(F$4,'Miljövärden urval för publ'!$B$2:$H$2,0),FALSE))</f>
        <v/>
      </c>
      <c r="G458" s="106" t="str">
        <f>IF(ISERROR(VLOOKUP($C458,'Miljövärden urval för publ'!$B$2:$H$490,MATCH(G$4,'Miljövärden urval för publ'!$B$2:$H$2,0),FALSE)),"",VLOOKUP($C458,'Miljövärden urval för publ'!$B$2:$H$490,MATCH(G$4,'Miljövärden urval för publ'!$B$2:$H$2,0),FALSE))</f>
        <v/>
      </c>
    </row>
    <row r="459" spans="1:7" x14ac:dyDescent="0.25">
      <c r="A459" s="106">
        <v>456</v>
      </c>
      <c r="B459" s="106" t="str">
        <f>IF(ISERROR(INDEX('Miljövärden urval för publ'!$A$2:$AD$475,MATCH($A459,'Miljövärden urval för publ'!$U$2:$U$476,0),1)),"",INDEX('Miljövärden urval för publ'!$A$2:$AD$475,MATCH($A459,'Miljövärden urval för publ'!$U$2:$U$476,0),1))</f>
        <v/>
      </c>
      <c r="C459" s="106" t="str">
        <f>IF(ISERROR(INDEX('Miljövärden urval för publ'!$A$2:$AD$475,MATCH($A459,'Miljövärden urval för publ'!$U$2:$U$476,0),2)),"",INDEX('Miljövärden urval för publ'!$A$2:$AD$475,MATCH($A459,'Miljövärden urval för publ'!$U$2:$U$476,0),2))</f>
        <v/>
      </c>
      <c r="D459" s="106" t="str">
        <f>IF(ISERROR(VLOOKUP($C459,'Miljövärden urval för publ'!$B$2:$H$490,MATCH(D$4,'Miljövärden urval för publ'!$B$2:$H$2,0),FALSE)),"",VLOOKUP($C459,'Miljövärden urval för publ'!$B$2:$H$490,MATCH(D$4,'Miljövärden urval för publ'!$B$2:$H$2,0),FALSE))</f>
        <v/>
      </c>
      <c r="E459" s="106" t="str">
        <f>IF(ISERROR(VLOOKUP($C459,'Miljövärden urval för publ'!$B$2:$H$490,MATCH(E$4,'Miljövärden urval för publ'!$B$2:$H$2,0),FALSE)),"",VLOOKUP($C459,'Miljövärden urval för publ'!$B$2:$H$490,MATCH(E$4,'Miljövärden urval för publ'!$B$2:$H$2,0),FALSE))</f>
        <v/>
      </c>
      <c r="F459" s="106" t="str">
        <f>IF(ISERROR(VLOOKUP($C459,'Miljövärden urval för publ'!$B$2:$H$490,MATCH(F$4,'Miljövärden urval för publ'!$B$2:$H$2,0),FALSE)),"",VLOOKUP($C459,'Miljövärden urval för publ'!$B$2:$H$490,MATCH(F$4,'Miljövärden urval för publ'!$B$2:$H$2,0),FALSE))</f>
        <v/>
      </c>
      <c r="G459" s="106" t="str">
        <f>IF(ISERROR(VLOOKUP($C459,'Miljövärden urval för publ'!$B$2:$H$490,MATCH(G$4,'Miljövärden urval för publ'!$B$2:$H$2,0),FALSE)),"",VLOOKUP($C459,'Miljövärden urval för publ'!$B$2:$H$490,MATCH(G$4,'Miljövärden urval för publ'!$B$2:$H$2,0),FALSE))</f>
        <v/>
      </c>
    </row>
    <row r="460" spans="1:7" x14ac:dyDescent="0.25">
      <c r="A460" s="106">
        <v>457</v>
      </c>
      <c r="B460" s="106" t="str">
        <f>IF(ISERROR(INDEX('Miljövärden urval för publ'!$A$2:$AD$475,MATCH($A460,'Miljövärden urval för publ'!$U$2:$U$476,0),1)),"",INDEX('Miljövärden urval för publ'!$A$2:$AD$475,MATCH($A460,'Miljövärden urval för publ'!$U$2:$U$476,0),1))</f>
        <v/>
      </c>
      <c r="C460" s="106" t="str">
        <f>IF(ISERROR(INDEX('Miljövärden urval för publ'!$A$2:$AD$475,MATCH($A460,'Miljövärden urval för publ'!$U$2:$U$476,0),2)),"",INDEX('Miljövärden urval för publ'!$A$2:$AD$475,MATCH($A460,'Miljövärden urval för publ'!$U$2:$U$476,0),2))</f>
        <v/>
      </c>
      <c r="D460" s="106" t="str">
        <f>IF(ISERROR(VLOOKUP($C460,'Miljövärden urval för publ'!$B$2:$H$490,MATCH(D$4,'Miljövärden urval för publ'!$B$2:$H$2,0),FALSE)),"",VLOOKUP($C460,'Miljövärden urval för publ'!$B$2:$H$490,MATCH(D$4,'Miljövärden urval för publ'!$B$2:$H$2,0),FALSE))</f>
        <v/>
      </c>
      <c r="E460" s="106" t="str">
        <f>IF(ISERROR(VLOOKUP($C460,'Miljövärden urval för publ'!$B$2:$H$490,MATCH(E$4,'Miljövärden urval för publ'!$B$2:$H$2,0),FALSE)),"",VLOOKUP($C460,'Miljövärden urval för publ'!$B$2:$H$490,MATCH(E$4,'Miljövärden urval för publ'!$B$2:$H$2,0),FALSE))</f>
        <v/>
      </c>
      <c r="F460" s="106" t="str">
        <f>IF(ISERROR(VLOOKUP($C460,'Miljövärden urval för publ'!$B$2:$H$490,MATCH(F$4,'Miljövärden urval för publ'!$B$2:$H$2,0),FALSE)),"",VLOOKUP($C460,'Miljövärden urval för publ'!$B$2:$H$490,MATCH(F$4,'Miljövärden urval för publ'!$B$2:$H$2,0),FALSE))</f>
        <v/>
      </c>
      <c r="G460" s="106" t="str">
        <f>IF(ISERROR(VLOOKUP($C460,'Miljövärden urval för publ'!$B$2:$H$490,MATCH(G$4,'Miljövärden urval för publ'!$B$2:$H$2,0),FALSE)),"",VLOOKUP($C460,'Miljövärden urval för publ'!$B$2:$H$490,MATCH(G$4,'Miljövärden urval för publ'!$B$2:$H$2,0),FALSE))</f>
        <v/>
      </c>
    </row>
    <row r="461" spans="1:7" x14ac:dyDescent="0.25">
      <c r="A461" s="106">
        <v>458</v>
      </c>
      <c r="B461" s="106" t="str">
        <f>IF(ISERROR(INDEX('Miljövärden urval för publ'!$A$2:$AD$475,MATCH($A461,'Miljövärden urval för publ'!$U$2:$U$476,0),1)),"",INDEX('Miljövärden urval för publ'!$A$2:$AD$475,MATCH($A461,'Miljövärden urval för publ'!$U$2:$U$476,0),1))</f>
        <v/>
      </c>
      <c r="C461" s="106" t="str">
        <f>IF(ISERROR(INDEX('Miljövärden urval för publ'!$A$2:$AD$475,MATCH($A461,'Miljövärden urval för publ'!$U$2:$U$476,0),2)),"",INDEX('Miljövärden urval för publ'!$A$2:$AD$475,MATCH($A461,'Miljövärden urval för publ'!$U$2:$U$476,0),2))</f>
        <v/>
      </c>
      <c r="D461" s="106" t="str">
        <f>IF(ISERROR(VLOOKUP($C461,'Miljövärden urval för publ'!$B$2:$H$490,MATCH(D$4,'Miljövärden urval för publ'!$B$2:$H$2,0),FALSE)),"",VLOOKUP($C461,'Miljövärden urval för publ'!$B$2:$H$490,MATCH(D$4,'Miljövärden urval för publ'!$B$2:$H$2,0),FALSE))</f>
        <v/>
      </c>
      <c r="E461" s="106" t="str">
        <f>IF(ISERROR(VLOOKUP($C461,'Miljövärden urval för publ'!$B$2:$H$490,MATCH(E$4,'Miljövärden urval för publ'!$B$2:$H$2,0),FALSE)),"",VLOOKUP($C461,'Miljövärden urval för publ'!$B$2:$H$490,MATCH(E$4,'Miljövärden urval för publ'!$B$2:$H$2,0),FALSE))</f>
        <v/>
      </c>
      <c r="F461" s="106" t="str">
        <f>IF(ISERROR(VLOOKUP($C461,'Miljövärden urval för publ'!$B$2:$H$490,MATCH(F$4,'Miljövärden urval för publ'!$B$2:$H$2,0),FALSE)),"",VLOOKUP($C461,'Miljövärden urval för publ'!$B$2:$H$490,MATCH(F$4,'Miljövärden urval för publ'!$B$2:$H$2,0),FALSE))</f>
        <v/>
      </c>
      <c r="G461" s="106" t="str">
        <f>IF(ISERROR(VLOOKUP($C461,'Miljövärden urval för publ'!$B$2:$H$490,MATCH(G$4,'Miljövärden urval för publ'!$B$2:$H$2,0),FALSE)),"",VLOOKUP($C461,'Miljövärden urval för publ'!$B$2:$H$490,MATCH(G$4,'Miljövärden urval för publ'!$B$2:$H$2,0),FALSE))</f>
        <v/>
      </c>
    </row>
    <row r="462" spans="1:7" x14ac:dyDescent="0.25">
      <c r="A462" s="106">
        <v>459</v>
      </c>
      <c r="B462" s="106" t="str">
        <f>IF(ISERROR(INDEX('Miljövärden urval för publ'!$A$2:$AD$475,MATCH($A462,'Miljövärden urval för publ'!$U$2:$U$476,0),1)),"",INDEX('Miljövärden urval för publ'!$A$2:$AD$475,MATCH($A462,'Miljövärden urval för publ'!$U$2:$U$476,0),1))</f>
        <v/>
      </c>
      <c r="C462" s="106" t="str">
        <f>IF(ISERROR(INDEX('Miljövärden urval för publ'!$A$2:$AD$475,MATCH($A462,'Miljövärden urval för publ'!$U$2:$U$476,0),2)),"",INDEX('Miljövärden urval för publ'!$A$2:$AD$475,MATCH($A462,'Miljövärden urval för publ'!$U$2:$U$476,0),2))</f>
        <v/>
      </c>
      <c r="D462" s="106" t="str">
        <f>IF(ISERROR(VLOOKUP($C462,'Miljövärden urval för publ'!$B$2:$H$490,MATCH(D$4,'Miljövärden urval för publ'!$B$2:$H$2,0),FALSE)),"",VLOOKUP($C462,'Miljövärden urval för publ'!$B$2:$H$490,MATCH(D$4,'Miljövärden urval för publ'!$B$2:$H$2,0),FALSE))</f>
        <v/>
      </c>
      <c r="E462" s="106" t="str">
        <f>IF(ISERROR(VLOOKUP($C462,'Miljövärden urval för publ'!$B$2:$H$490,MATCH(E$4,'Miljövärden urval för publ'!$B$2:$H$2,0),FALSE)),"",VLOOKUP($C462,'Miljövärden urval för publ'!$B$2:$H$490,MATCH(E$4,'Miljövärden urval för publ'!$B$2:$H$2,0),FALSE))</f>
        <v/>
      </c>
      <c r="F462" s="106" t="str">
        <f>IF(ISERROR(VLOOKUP($C462,'Miljövärden urval för publ'!$B$2:$H$490,MATCH(F$4,'Miljövärden urval för publ'!$B$2:$H$2,0),FALSE)),"",VLOOKUP($C462,'Miljövärden urval för publ'!$B$2:$H$490,MATCH(F$4,'Miljövärden urval för publ'!$B$2:$H$2,0),FALSE))</f>
        <v/>
      </c>
      <c r="G462" s="106" t="str">
        <f>IF(ISERROR(VLOOKUP($C462,'Miljövärden urval för publ'!$B$2:$H$490,MATCH(G$4,'Miljövärden urval för publ'!$B$2:$H$2,0),FALSE)),"",VLOOKUP($C462,'Miljövärden urval för publ'!$B$2:$H$490,MATCH(G$4,'Miljövärden urval för publ'!$B$2:$H$2,0),FALSE))</f>
        <v/>
      </c>
    </row>
    <row r="463" spans="1:7" x14ac:dyDescent="0.25">
      <c r="A463" s="106">
        <v>460</v>
      </c>
      <c r="B463" s="106" t="str">
        <f>IF(ISERROR(INDEX('Miljövärden urval för publ'!$A$2:$AD$475,MATCH($A463,'Miljövärden urval för publ'!$U$2:$U$476,0),1)),"",INDEX('Miljövärden urval för publ'!$A$2:$AD$475,MATCH($A463,'Miljövärden urval för publ'!$U$2:$U$476,0),1))</f>
        <v/>
      </c>
      <c r="C463" s="106" t="str">
        <f>IF(ISERROR(INDEX('Miljövärden urval för publ'!$A$2:$AD$475,MATCH($A463,'Miljövärden urval för publ'!$U$2:$U$476,0),2)),"",INDEX('Miljövärden urval för publ'!$A$2:$AD$475,MATCH($A463,'Miljövärden urval för publ'!$U$2:$U$476,0),2))</f>
        <v/>
      </c>
      <c r="D463" s="106" t="str">
        <f>IF(ISERROR(VLOOKUP($C463,'Miljövärden urval för publ'!$B$2:$H$490,MATCH(D$4,'Miljövärden urval för publ'!$B$2:$H$2,0),FALSE)),"",VLOOKUP($C463,'Miljövärden urval för publ'!$B$2:$H$490,MATCH(D$4,'Miljövärden urval för publ'!$B$2:$H$2,0),FALSE))</f>
        <v/>
      </c>
      <c r="E463" s="106" t="str">
        <f>IF(ISERROR(VLOOKUP($C463,'Miljövärden urval för publ'!$B$2:$H$490,MATCH(E$4,'Miljövärden urval för publ'!$B$2:$H$2,0),FALSE)),"",VLOOKUP($C463,'Miljövärden urval för publ'!$B$2:$H$490,MATCH(E$4,'Miljövärden urval för publ'!$B$2:$H$2,0),FALSE))</f>
        <v/>
      </c>
      <c r="F463" s="106" t="str">
        <f>IF(ISERROR(VLOOKUP($C463,'Miljövärden urval för publ'!$B$2:$H$490,MATCH(F$4,'Miljövärden urval för publ'!$B$2:$H$2,0),FALSE)),"",VLOOKUP($C463,'Miljövärden urval för publ'!$B$2:$H$490,MATCH(F$4,'Miljövärden urval för publ'!$B$2:$H$2,0),FALSE))</f>
        <v/>
      </c>
      <c r="G463" s="106" t="str">
        <f>IF(ISERROR(VLOOKUP($C463,'Miljövärden urval för publ'!$B$2:$H$490,MATCH(G$4,'Miljövärden urval för publ'!$B$2:$H$2,0),FALSE)),"",VLOOKUP($C463,'Miljövärden urval för publ'!$B$2:$H$490,MATCH(G$4,'Miljövärden urval för publ'!$B$2:$H$2,0),FALSE))</f>
        <v/>
      </c>
    </row>
    <row r="464" spans="1:7" x14ac:dyDescent="0.25">
      <c r="A464" s="106">
        <v>461</v>
      </c>
      <c r="B464" s="106" t="str">
        <f>IF(ISERROR(INDEX('Miljövärden urval för publ'!$A$2:$AD$475,MATCH($A464,'Miljövärden urval för publ'!$U$2:$U$476,0),1)),"",INDEX('Miljövärden urval för publ'!$A$2:$AD$475,MATCH($A464,'Miljövärden urval för publ'!$U$2:$U$476,0),1))</f>
        <v/>
      </c>
      <c r="C464" s="106" t="str">
        <f>IF(ISERROR(INDEX('Miljövärden urval för publ'!$A$2:$AD$475,MATCH($A464,'Miljövärden urval för publ'!$U$2:$U$476,0),2)),"",INDEX('Miljövärden urval för publ'!$A$2:$AD$475,MATCH($A464,'Miljövärden urval för publ'!$U$2:$U$476,0),2))</f>
        <v/>
      </c>
      <c r="D464" s="106" t="str">
        <f>IF(ISERROR(VLOOKUP($C464,'Miljövärden urval för publ'!$B$2:$H$490,MATCH(D$4,'Miljövärden urval för publ'!$B$2:$H$2,0),FALSE)),"",VLOOKUP($C464,'Miljövärden urval för publ'!$B$2:$H$490,MATCH(D$4,'Miljövärden urval för publ'!$B$2:$H$2,0),FALSE))</f>
        <v/>
      </c>
      <c r="E464" s="106" t="str">
        <f>IF(ISERROR(VLOOKUP($C464,'Miljövärden urval för publ'!$B$2:$H$490,MATCH(E$4,'Miljövärden urval för publ'!$B$2:$H$2,0),FALSE)),"",VLOOKUP($C464,'Miljövärden urval för publ'!$B$2:$H$490,MATCH(E$4,'Miljövärden urval för publ'!$B$2:$H$2,0),FALSE))</f>
        <v/>
      </c>
      <c r="F464" s="106" t="str">
        <f>IF(ISERROR(VLOOKUP($C464,'Miljövärden urval för publ'!$B$2:$H$490,MATCH(F$4,'Miljövärden urval för publ'!$B$2:$H$2,0),FALSE)),"",VLOOKUP($C464,'Miljövärden urval för publ'!$B$2:$H$490,MATCH(F$4,'Miljövärden urval för publ'!$B$2:$H$2,0),FALSE))</f>
        <v/>
      </c>
      <c r="G464" s="106" t="str">
        <f>IF(ISERROR(VLOOKUP($C464,'Miljövärden urval för publ'!$B$2:$H$490,MATCH(G$4,'Miljövärden urval för publ'!$B$2:$H$2,0),FALSE)),"",VLOOKUP($C464,'Miljövärden urval för publ'!$B$2:$H$490,MATCH(G$4,'Miljövärden urval för publ'!$B$2:$H$2,0),FALSE))</f>
        <v/>
      </c>
    </row>
    <row r="465" spans="1:7" x14ac:dyDescent="0.25">
      <c r="A465" s="106">
        <v>462</v>
      </c>
      <c r="B465" s="106" t="str">
        <f>IF(ISERROR(INDEX('Miljövärden urval för publ'!$A$2:$AD$475,MATCH($A465,'Miljövärden urval för publ'!$U$2:$U$476,0),1)),"",INDEX('Miljövärden urval för publ'!$A$2:$AD$475,MATCH($A465,'Miljövärden urval för publ'!$U$2:$U$476,0),1))</f>
        <v/>
      </c>
      <c r="C465" s="106" t="str">
        <f>IF(ISERROR(INDEX('Miljövärden urval för publ'!$A$2:$AD$475,MATCH($A465,'Miljövärden urval för publ'!$U$2:$U$476,0),2)),"",INDEX('Miljövärden urval för publ'!$A$2:$AD$475,MATCH($A465,'Miljövärden urval för publ'!$U$2:$U$476,0),2))</f>
        <v/>
      </c>
      <c r="D465" s="106" t="str">
        <f>IF(ISERROR(VLOOKUP($C465,'Miljövärden urval för publ'!$B$2:$H$490,MATCH(D$4,'Miljövärden urval för publ'!$B$2:$H$2,0),FALSE)),"",VLOOKUP($C465,'Miljövärden urval för publ'!$B$2:$H$490,MATCH(D$4,'Miljövärden urval för publ'!$B$2:$H$2,0),FALSE))</f>
        <v/>
      </c>
      <c r="E465" s="106" t="str">
        <f>IF(ISERROR(VLOOKUP($C465,'Miljövärden urval för publ'!$B$2:$H$490,MATCH(E$4,'Miljövärden urval för publ'!$B$2:$H$2,0),FALSE)),"",VLOOKUP($C465,'Miljövärden urval för publ'!$B$2:$H$490,MATCH(E$4,'Miljövärden urval för publ'!$B$2:$H$2,0),FALSE))</f>
        <v/>
      </c>
      <c r="F465" s="106" t="str">
        <f>IF(ISERROR(VLOOKUP($C465,'Miljövärden urval för publ'!$B$2:$H$490,MATCH(F$4,'Miljövärden urval för publ'!$B$2:$H$2,0),FALSE)),"",VLOOKUP($C465,'Miljövärden urval för publ'!$B$2:$H$490,MATCH(F$4,'Miljövärden urval för publ'!$B$2:$H$2,0),FALSE))</f>
        <v/>
      </c>
      <c r="G465" s="106" t="str">
        <f>IF(ISERROR(VLOOKUP($C465,'Miljövärden urval för publ'!$B$2:$H$490,MATCH(G$4,'Miljövärden urval för publ'!$B$2:$H$2,0),FALSE)),"",VLOOKUP($C465,'Miljövärden urval för publ'!$B$2:$H$490,MATCH(G$4,'Miljövärden urval för publ'!$B$2:$H$2,0),FALSE))</f>
        <v/>
      </c>
    </row>
    <row r="466" spans="1:7" x14ac:dyDescent="0.25">
      <c r="A466" s="106">
        <v>463</v>
      </c>
      <c r="B466" s="106" t="str">
        <f>IF(ISERROR(INDEX('Miljövärden urval för publ'!$A$2:$AD$475,MATCH($A466,'Miljövärden urval för publ'!$U$2:$U$476,0),1)),"",INDEX('Miljövärden urval för publ'!$A$2:$AD$475,MATCH($A466,'Miljövärden urval för publ'!$U$2:$U$476,0),1))</f>
        <v/>
      </c>
      <c r="C466" s="106" t="str">
        <f>IF(ISERROR(INDEX('Miljövärden urval för publ'!$A$2:$AD$475,MATCH($A466,'Miljövärden urval för publ'!$U$2:$U$476,0),2)),"",INDEX('Miljövärden urval för publ'!$A$2:$AD$475,MATCH($A466,'Miljövärden urval för publ'!$U$2:$U$476,0),2))</f>
        <v/>
      </c>
      <c r="D466" s="106" t="str">
        <f>IF(ISERROR(VLOOKUP($C466,'Miljövärden urval för publ'!$B$2:$H$490,MATCH(D$4,'Miljövärden urval för publ'!$B$2:$H$2,0),FALSE)),"",VLOOKUP($C466,'Miljövärden urval för publ'!$B$2:$H$490,MATCH(D$4,'Miljövärden urval för publ'!$B$2:$H$2,0),FALSE))</f>
        <v/>
      </c>
      <c r="E466" s="106" t="str">
        <f>IF(ISERROR(VLOOKUP($C466,'Miljövärden urval för publ'!$B$2:$H$490,MATCH(E$4,'Miljövärden urval för publ'!$B$2:$H$2,0),FALSE)),"",VLOOKUP($C466,'Miljövärden urval för publ'!$B$2:$H$490,MATCH(E$4,'Miljövärden urval för publ'!$B$2:$H$2,0),FALSE))</f>
        <v/>
      </c>
      <c r="F466" s="106" t="str">
        <f>IF(ISERROR(VLOOKUP($C466,'Miljövärden urval för publ'!$B$2:$H$490,MATCH(F$4,'Miljövärden urval för publ'!$B$2:$H$2,0),FALSE)),"",VLOOKUP($C466,'Miljövärden urval för publ'!$B$2:$H$490,MATCH(F$4,'Miljövärden urval för publ'!$B$2:$H$2,0),FALSE))</f>
        <v/>
      </c>
      <c r="G466" s="106" t="str">
        <f>IF(ISERROR(VLOOKUP($C466,'Miljövärden urval för publ'!$B$2:$H$490,MATCH(G$4,'Miljövärden urval för publ'!$B$2:$H$2,0),FALSE)),"",VLOOKUP($C466,'Miljövärden urval för publ'!$B$2:$H$490,MATCH(G$4,'Miljövärden urval för publ'!$B$2:$H$2,0),FALSE))</f>
        <v/>
      </c>
    </row>
    <row r="467" spans="1:7" x14ac:dyDescent="0.25">
      <c r="A467" s="106">
        <v>464</v>
      </c>
      <c r="B467" s="106" t="str">
        <f>IF(ISERROR(INDEX('Miljövärden urval för publ'!$A$2:$AD$475,MATCH($A467,'Miljövärden urval för publ'!$U$2:$U$476,0),1)),"",INDEX('Miljövärden urval för publ'!$A$2:$AD$475,MATCH($A467,'Miljövärden urval för publ'!$U$2:$U$476,0),1))</f>
        <v/>
      </c>
      <c r="C467" s="106" t="str">
        <f>IF(ISERROR(INDEX('Miljövärden urval för publ'!$A$2:$AD$475,MATCH($A467,'Miljövärden urval för publ'!$U$2:$U$476,0),2)),"",INDEX('Miljövärden urval för publ'!$A$2:$AD$475,MATCH($A467,'Miljövärden urval för publ'!$U$2:$U$476,0),2))</f>
        <v/>
      </c>
      <c r="D467" s="106" t="str">
        <f>IF(ISERROR(VLOOKUP($C467,'Miljövärden urval för publ'!$B$2:$H$490,MATCH(D$4,'Miljövärden urval för publ'!$B$2:$H$2,0),FALSE)),"",VLOOKUP($C467,'Miljövärden urval för publ'!$B$2:$H$490,MATCH(D$4,'Miljövärden urval för publ'!$B$2:$H$2,0),FALSE))</f>
        <v/>
      </c>
      <c r="E467" s="106" t="str">
        <f>IF(ISERROR(VLOOKUP($C467,'Miljövärden urval för publ'!$B$2:$H$490,MATCH(E$4,'Miljövärden urval för publ'!$B$2:$H$2,0),FALSE)),"",VLOOKUP($C467,'Miljövärden urval för publ'!$B$2:$H$490,MATCH(E$4,'Miljövärden urval för publ'!$B$2:$H$2,0),FALSE))</f>
        <v/>
      </c>
      <c r="F467" s="106" t="str">
        <f>IF(ISERROR(VLOOKUP($C467,'Miljövärden urval för publ'!$B$2:$H$490,MATCH(F$4,'Miljövärden urval för publ'!$B$2:$H$2,0),FALSE)),"",VLOOKUP($C467,'Miljövärden urval för publ'!$B$2:$H$490,MATCH(F$4,'Miljövärden urval för publ'!$B$2:$H$2,0),FALSE))</f>
        <v/>
      </c>
      <c r="G467" s="106" t="str">
        <f>IF(ISERROR(VLOOKUP($C467,'Miljövärden urval för publ'!$B$2:$H$490,MATCH(G$4,'Miljövärden urval för publ'!$B$2:$H$2,0),FALSE)),"",VLOOKUP($C467,'Miljövärden urval för publ'!$B$2:$H$490,MATCH(G$4,'Miljövärden urval för publ'!$B$2:$H$2,0),FALSE))</f>
        <v/>
      </c>
    </row>
    <row r="468" spans="1:7" x14ac:dyDescent="0.25">
      <c r="A468" s="106">
        <v>465</v>
      </c>
      <c r="B468" s="106" t="str">
        <f>IF(ISERROR(INDEX('Miljövärden urval för publ'!$A$2:$AD$475,MATCH($A468,'Miljövärden urval för publ'!$U$2:$U$476,0),1)),"",INDEX('Miljövärden urval för publ'!$A$2:$AD$475,MATCH($A468,'Miljövärden urval för publ'!$U$2:$U$476,0),1))</f>
        <v/>
      </c>
      <c r="C468" s="106" t="str">
        <f>IF(ISERROR(INDEX('Miljövärden urval för publ'!$A$2:$AD$475,MATCH($A468,'Miljövärden urval för publ'!$U$2:$U$476,0),2)),"",INDEX('Miljövärden urval för publ'!$A$2:$AD$475,MATCH($A468,'Miljövärden urval för publ'!$U$2:$U$476,0),2))</f>
        <v/>
      </c>
      <c r="D468" s="106" t="str">
        <f>IF(ISERROR(VLOOKUP($C468,'Miljövärden urval för publ'!$B$2:$H$490,MATCH(D$4,'Miljövärden urval för publ'!$B$2:$H$2,0),FALSE)),"",VLOOKUP($C468,'Miljövärden urval för publ'!$B$2:$H$490,MATCH(D$4,'Miljövärden urval för publ'!$B$2:$H$2,0),FALSE))</f>
        <v/>
      </c>
      <c r="E468" s="106" t="str">
        <f>IF(ISERROR(VLOOKUP($C468,'Miljövärden urval för publ'!$B$2:$H$490,MATCH(E$4,'Miljövärden urval för publ'!$B$2:$H$2,0),FALSE)),"",VLOOKUP($C468,'Miljövärden urval för publ'!$B$2:$H$490,MATCH(E$4,'Miljövärden urval för publ'!$B$2:$H$2,0),FALSE))</f>
        <v/>
      </c>
      <c r="F468" s="106" t="str">
        <f>IF(ISERROR(VLOOKUP($C468,'Miljövärden urval för publ'!$B$2:$H$490,MATCH(F$4,'Miljövärden urval för publ'!$B$2:$H$2,0),FALSE)),"",VLOOKUP($C468,'Miljövärden urval för publ'!$B$2:$H$490,MATCH(F$4,'Miljövärden urval för publ'!$B$2:$H$2,0),FALSE))</f>
        <v/>
      </c>
      <c r="G468" s="106" t="str">
        <f>IF(ISERROR(VLOOKUP($C468,'Miljövärden urval för publ'!$B$2:$H$490,MATCH(G$4,'Miljövärden urval för publ'!$B$2:$H$2,0),FALSE)),"",VLOOKUP($C468,'Miljövärden urval för publ'!$B$2:$H$490,MATCH(G$4,'Miljövärden urval för publ'!$B$2:$H$2,0),FALSE))</f>
        <v/>
      </c>
    </row>
    <row r="469" spans="1:7" x14ac:dyDescent="0.25">
      <c r="A469" s="106">
        <v>466</v>
      </c>
      <c r="B469" s="106" t="str">
        <f>IF(ISERROR(INDEX('Miljövärden urval för publ'!$A$2:$AD$475,MATCH($A469,'Miljövärden urval för publ'!$U$2:$U$476,0),1)),"",INDEX('Miljövärden urval för publ'!$A$2:$AD$475,MATCH($A469,'Miljövärden urval för publ'!$U$2:$U$476,0),1))</f>
        <v/>
      </c>
      <c r="C469" s="106" t="str">
        <f>IF(ISERROR(INDEX('Miljövärden urval för publ'!$A$2:$AD$475,MATCH($A469,'Miljövärden urval för publ'!$U$2:$U$476,0),2)),"",INDEX('Miljövärden urval för publ'!$A$2:$AD$475,MATCH($A469,'Miljövärden urval för publ'!$U$2:$U$476,0),2))</f>
        <v/>
      </c>
      <c r="D469" s="106" t="str">
        <f>IF(ISERROR(VLOOKUP($C469,'Miljövärden urval för publ'!$B$2:$H$490,MATCH(D$4,'Miljövärden urval för publ'!$B$2:$H$2,0),FALSE)),"",VLOOKUP($C469,'Miljövärden urval för publ'!$B$2:$H$490,MATCH(D$4,'Miljövärden urval för publ'!$B$2:$H$2,0),FALSE))</f>
        <v/>
      </c>
      <c r="E469" s="106" t="str">
        <f>IF(ISERROR(VLOOKUP($C469,'Miljövärden urval för publ'!$B$2:$H$490,MATCH(E$4,'Miljövärden urval för publ'!$B$2:$H$2,0),FALSE)),"",VLOOKUP($C469,'Miljövärden urval för publ'!$B$2:$H$490,MATCH(E$4,'Miljövärden urval för publ'!$B$2:$H$2,0),FALSE))</f>
        <v/>
      </c>
      <c r="F469" s="106" t="str">
        <f>IF(ISERROR(VLOOKUP($C469,'Miljövärden urval för publ'!$B$2:$H$490,MATCH(F$4,'Miljövärden urval för publ'!$B$2:$H$2,0),FALSE)),"",VLOOKUP($C469,'Miljövärden urval för publ'!$B$2:$H$490,MATCH(F$4,'Miljövärden urval för publ'!$B$2:$H$2,0),FALSE))</f>
        <v/>
      </c>
      <c r="G469" s="106" t="str">
        <f>IF(ISERROR(VLOOKUP($C469,'Miljövärden urval för publ'!$B$2:$H$490,MATCH(G$4,'Miljövärden urval för publ'!$B$2:$H$2,0),FALSE)),"",VLOOKUP($C469,'Miljövärden urval för publ'!$B$2:$H$490,MATCH(G$4,'Miljövärden urval för publ'!$B$2:$H$2,0),FALSE))</f>
        <v/>
      </c>
    </row>
    <row r="470" spans="1:7" x14ac:dyDescent="0.25">
      <c r="A470" s="106">
        <v>467</v>
      </c>
      <c r="B470" s="106" t="str">
        <f>IF(ISERROR(INDEX('Miljövärden urval för publ'!$A$2:$AD$475,MATCH($A470,'Miljövärden urval för publ'!$U$2:$U$476,0),1)),"",INDEX('Miljövärden urval för publ'!$A$2:$AD$475,MATCH($A470,'Miljövärden urval för publ'!$U$2:$U$476,0),1))</f>
        <v/>
      </c>
      <c r="C470" s="106" t="str">
        <f>IF(ISERROR(INDEX('Miljövärden urval för publ'!$A$2:$AD$475,MATCH($A470,'Miljövärden urval för publ'!$U$2:$U$476,0),2)),"",INDEX('Miljövärden urval för publ'!$A$2:$AD$475,MATCH($A470,'Miljövärden urval för publ'!$U$2:$U$476,0),2))</f>
        <v/>
      </c>
      <c r="D470" s="106" t="str">
        <f>IF(ISERROR(VLOOKUP($C470,'Miljövärden urval för publ'!$B$2:$H$490,MATCH(D$4,'Miljövärden urval för publ'!$B$2:$H$2,0),FALSE)),"",VLOOKUP($C470,'Miljövärden urval för publ'!$B$2:$H$490,MATCH(D$4,'Miljövärden urval för publ'!$B$2:$H$2,0),FALSE))</f>
        <v/>
      </c>
      <c r="E470" s="106" t="str">
        <f>IF(ISERROR(VLOOKUP($C470,'Miljövärden urval för publ'!$B$2:$H$490,MATCH(E$4,'Miljövärden urval för publ'!$B$2:$H$2,0),FALSE)),"",VLOOKUP($C470,'Miljövärden urval för publ'!$B$2:$H$490,MATCH(E$4,'Miljövärden urval för publ'!$B$2:$H$2,0),FALSE))</f>
        <v/>
      </c>
      <c r="F470" s="106" t="str">
        <f>IF(ISERROR(VLOOKUP($C470,'Miljövärden urval för publ'!$B$2:$H$490,MATCH(F$4,'Miljövärden urval för publ'!$B$2:$H$2,0),FALSE)),"",VLOOKUP($C470,'Miljövärden urval för publ'!$B$2:$H$490,MATCH(F$4,'Miljövärden urval för publ'!$B$2:$H$2,0),FALSE))</f>
        <v/>
      </c>
      <c r="G470" s="106" t="str">
        <f>IF(ISERROR(VLOOKUP($C470,'Miljövärden urval för publ'!$B$2:$H$490,MATCH(G$4,'Miljövärden urval för publ'!$B$2:$H$2,0),FALSE)),"",VLOOKUP($C470,'Miljövärden urval för publ'!$B$2:$H$490,MATCH(G$4,'Miljövärden urval för publ'!$B$2:$H$2,0),FALSE))</f>
        <v/>
      </c>
    </row>
    <row r="471" spans="1:7" x14ac:dyDescent="0.25">
      <c r="A471" s="106">
        <v>468</v>
      </c>
      <c r="B471" s="106" t="str">
        <f>IF(ISERROR(INDEX('Miljövärden urval för publ'!$A$2:$AD$475,MATCH($A471,'Miljövärden urval för publ'!$U$2:$U$476,0),1)),"",INDEX('Miljövärden urval för publ'!$A$2:$AD$475,MATCH($A471,'Miljövärden urval för publ'!$U$2:$U$476,0),1))</f>
        <v/>
      </c>
      <c r="C471" s="106" t="str">
        <f>IF(ISERROR(INDEX('Miljövärden urval för publ'!$A$2:$AD$475,MATCH($A471,'Miljövärden urval för publ'!$U$2:$U$476,0),2)),"",INDEX('Miljövärden urval för publ'!$A$2:$AD$475,MATCH($A471,'Miljövärden urval för publ'!$U$2:$U$476,0),2))</f>
        <v/>
      </c>
      <c r="D471" s="106" t="str">
        <f>IF(ISERROR(VLOOKUP($C471,'Miljövärden urval för publ'!$B$2:$H$490,MATCH(D$4,'Miljövärden urval för publ'!$B$2:$H$2,0),FALSE)),"",VLOOKUP($C471,'Miljövärden urval för publ'!$B$2:$H$490,MATCH(D$4,'Miljövärden urval för publ'!$B$2:$H$2,0),FALSE))</f>
        <v/>
      </c>
      <c r="E471" s="106" t="str">
        <f>IF(ISERROR(VLOOKUP($C471,'Miljövärden urval för publ'!$B$2:$H$490,MATCH(E$4,'Miljövärden urval för publ'!$B$2:$H$2,0),FALSE)),"",VLOOKUP($C471,'Miljövärden urval för publ'!$B$2:$H$490,MATCH(E$4,'Miljövärden urval för publ'!$B$2:$H$2,0),FALSE))</f>
        <v/>
      </c>
      <c r="F471" s="106" t="str">
        <f>IF(ISERROR(VLOOKUP($C471,'Miljövärden urval för publ'!$B$2:$H$490,MATCH(F$4,'Miljövärden urval för publ'!$B$2:$H$2,0),FALSE)),"",VLOOKUP($C471,'Miljövärden urval för publ'!$B$2:$H$490,MATCH(F$4,'Miljövärden urval för publ'!$B$2:$H$2,0),FALSE))</f>
        <v/>
      </c>
      <c r="G471" s="106" t="str">
        <f>IF(ISERROR(VLOOKUP($C471,'Miljövärden urval för publ'!$B$2:$H$490,MATCH(G$4,'Miljövärden urval för publ'!$B$2:$H$2,0),FALSE)),"",VLOOKUP($C471,'Miljövärden urval för publ'!$B$2:$H$490,MATCH(G$4,'Miljövärden urval för publ'!$B$2:$H$2,0),FALSE))</f>
        <v/>
      </c>
    </row>
    <row r="472" spans="1:7" x14ac:dyDescent="0.25">
      <c r="A472" s="106">
        <v>469</v>
      </c>
      <c r="B472" s="106" t="str">
        <f>IF(ISERROR(INDEX('Miljövärden urval för publ'!$A$2:$AD$475,MATCH($A472,'Miljövärden urval för publ'!$U$2:$U$476,0),1)),"",INDEX('Miljövärden urval för publ'!$A$2:$AD$475,MATCH($A472,'Miljövärden urval för publ'!$U$2:$U$476,0),1))</f>
        <v/>
      </c>
      <c r="C472" s="106" t="str">
        <f>IF(ISERROR(INDEX('Miljövärden urval för publ'!$A$2:$AD$475,MATCH($A472,'Miljövärden urval för publ'!$U$2:$U$476,0),2)),"",INDEX('Miljövärden urval för publ'!$A$2:$AD$475,MATCH($A472,'Miljövärden urval för publ'!$U$2:$U$476,0),2))</f>
        <v/>
      </c>
      <c r="D472" s="106" t="str">
        <f>IF(ISERROR(VLOOKUP($C472,'Miljövärden urval för publ'!$B$2:$H$490,MATCH(D$4,'Miljövärden urval för publ'!$B$2:$H$2,0),FALSE)),"",VLOOKUP($C472,'Miljövärden urval för publ'!$B$2:$H$490,MATCH(D$4,'Miljövärden urval för publ'!$B$2:$H$2,0),FALSE))</f>
        <v/>
      </c>
      <c r="E472" s="106" t="str">
        <f>IF(ISERROR(VLOOKUP($C472,'Miljövärden urval för publ'!$B$2:$H$490,MATCH(E$4,'Miljövärden urval för publ'!$B$2:$H$2,0),FALSE)),"",VLOOKUP($C472,'Miljövärden urval för publ'!$B$2:$H$490,MATCH(E$4,'Miljövärden urval för publ'!$B$2:$H$2,0),FALSE))</f>
        <v/>
      </c>
      <c r="F472" s="106" t="str">
        <f>IF(ISERROR(VLOOKUP($C472,'Miljövärden urval för publ'!$B$2:$H$490,MATCH(F$4,'Miljövärden urval för publ'!$B$2:$H$2,0),FALSE)),"",VLOOKUP($C472,'Miljövärden urval för publ'!$B$2:$H$490,MATCH(F$4,'Miljövärden urval för publ'!$B$2:$H$2,0),FALSE))</f>
        <v/>
      </c>
      <c r="G472" s="106" t="str">
        <f>IF(ISERROR(VLOOKUP($C472,'Miljövärden urval för publ'!$B$2:$H$490,MATCH(G$4,'Miljövärden urval för publ'!$B$2:$H$2,0),FALSE)),"",VLOOKUP($C472,'Miljövärden urval för publ'!$B$2:$H$490,MATCH(G$4,'Miljövärden urval för publ'!$B$2:$H$2,0),FALSE))</f>
        <v/>
      </c>
    </row>
    <row r="473" spans="1:7" x14ac:dyDescent="0.25">
      <c r="A473" s="106">
        <v>470</v>
      </c>
      <c r="B473" s="106" t="str">
        <f>IF(ISERROR(INDEX('Miljövärden urval för publ'!$A$2:$AD$475,MATCH($A473,'Miljövärden urval för publ'!$U$2:$U$476,0),1)),"",INDEX('Miljövärden urval för publ'!$A$2:$AD$475,MATCH($A473,'Miljövärden urval för publ'!$U$2:$U$476,0),1))</f>
        <v/>
      </c>
      <c r="C473" s="106" t="str">
        <f>IF(ISERROR(INDEX('Miljövärden urval för publ'!$A$2:$AD$475,MATCH($A473,'Miljövärden urval för publ'!$U$2:$U$476,0),2)),"",INDEX('Miljövärden urval för publ'!$A$2:$AD$475,MATCH($A473,'Miljövärden urval för publ'!$U$2:$U$476,0),2))</f>
        <v/>
      </c>
      <c r="D473" s="106" t="str">
        <f>IF(ISERROR(VLOOKUP($C473,'Miljövärden urval för publ'!$B$2:$H$490,MATCH(D$4,'Miljövärden urval för publ'!$B$2:$H$2,0),FALSE)),"",VLOOKUP($C473,'Miljövärden urval för publ'!$B$2:$H$490,MATCH(D$4,'Miljövärden urval för publ'!$B$2:$H$2,0),FALSE))</f>
        <v/>
      </c>
      <c r="E473" s="106" t="str">
        <f>IF(ISERROR(VLOOKUP($C473,'Miljövärden urval för publ'!$B$2:$H$490,MATCH(E$4,'Miljövärden urval för publ'!$B$2:$H$2,0),FALSE)),"",VLOOKUP($C473,'Miljövärden urval för publ'!$B$2:$H$490,MATCH(E$4,'Miljövärden urval för publ'!$B$2:$H$2,0),FALSE))</f>
        <v/>
      </c>
      <c r="F473" s="106" t="str">
        <f>IF(ISERROR(VLOOKUP($C473,'Miljövärden urval för publ'!$B$2:$H$490,MATCH(F$4,'Miljövärden urval för publ'!$B$2:$H$2,0),FALSE)),"",VLOOKUP($C473,'Miljövärden urval för publ'!$B$2:$H$490,MATCH(F$4,'Miljövärden urval för publ'!$B$2:$H$2,0),FALSE))</f>
        <v/>
      </c>
      <c r="G473" s="106" t="str">
        <f>IF(ISERROR(VLOOKUP($C473,'Miljövärden urval för publ'!$B$2:$H$490,MATCH(G$4,'Miljövärden urval för publ'!$B$2:$H$2,0),FALSE)),"",VLOOKUP($C473,'Miljövärden urval för publ'!$B$2:$H$490,MATCH(G$4,'Miljövärden urval för publ'!$B$2:$H$2,0),FALSE))</f>
        <v/>
      </c>
    </row>
    <row r="474" spans="1:7" x14ac:dyDescent="0.25">
      <c r="A474" s="106">
        <v>471</v>
      </c>
      <c r="B474" s="106" t="str">
        <f>IF(ISERROR(INDEX('Miljövärden urval för publ'!$A$2:$AD$475,MATCH($A474,'Miljövärden urval för publ'!$U$2:$U$476,0),1)),"",INDEX('Miljövärden urval för publ'!$A$2:$AD$475,MATCH($A474,'Miljövärden urval för publ'!$U$2:$U$476,0),1))</f>
        <v/>
      </c>
      <c r="C474" s="106" t="str">
        <f>IF(ISERROR(INDEX('Miljövärden urval för publ'!$A$2:$AD$475,MATCH($A474,'Miljövärden urval för publ'!$U$2:$U$476,0),2)),"",INDEX('Miljövärden urval för publ'!$A$2:$AD$475,MATCH($A474,'Miljövärden urval för publ'!$U$2:$U$476,0),2))</f>
        <v/>
      </c>
      <c r="D474" s="106" t="str">
        <f>IF(ISERROR(VLOOKUP($C474,'Miljövärden urval för publ'!$B$2:$H$490,MATCH(D$4,'Miljövärden urval för publ'!$B$2:$H$2,0),FALSE)),"",VLOOKUP($C474,'Miljövärden urval för publ'!$B$2:$H$490,MATCH(D$4,'Miljövärden urval för publ'!$B$2:$H$2,0),FALSE))</f>
        <v/>
      </c>
      <c r="E474" s="106" t="str">
        <f>IF(ISERROR(VLOOKUP($C474,'Miljövärden urval för publ'!$B$2:$H$490,MATCH(E$4,'Miljövärden urval för publ'!$B$2:$H$2,0),FALSE)),"",VLOOKUP($C474,'Miljövärden urval för publ'!$B$2:$H$490,MATCH(E$4,'Miljövärden urval för publ'!$B$2:$H$2,0),FALSE))</f>
        <v/>
      </c>
      <c r="F474" s="106" t="str">
        <f>IF(ISERROR(VLOOKUP($C474,'Miljövärden urval för publ'!$B$2:$H$490,MATCH(F$4,'Miljövärden urval för publ'!$B$2:$H$2,0),FALSE)),"",VLOOKUP($C474,'Miljövärden urval för publ'!$B$2:$H$490,MATCH(F$4,'Miljövärden urval för publ'!$B$2:$H$2,0),FALSE))</f>
        <v/>
      </c>
      <c r="G474" s="106" t="str">
        <f>IF(ISERROR(VLOOKUP($C474,'Miljövärden urval för publ'!$B$2:$H$490,MATCH(G$4,'Miljövärden urval för publ'!$B$2:$H$2,0),FALSE)),"",VLOOKUP($C474,'Miljövärden urval för publ'!$B$2:$H$490,MATCH(G$4,'Miljövärden urval för publ'!$B$2:$H$2,0),FALSE))</f>
        <v/>
      </c>
    </row>
    <row r="475" spans="1:7" x14ac:dyDescent="0.25">
      <c r="A475" s="106">
        <v>472</v>
      </c>
      <c r="B475" s="106" t="str">
        <f>IF(ISERROR(INDEX('Miljövärden urval för publ'!$A$2:$AD$475,MATCH($A475,'Miljövärden urval för publ'!$U$2:$U$476,0),1)),"",INDEX('Miljövärden urval för publ'!$A$2:$AD$475,MATCH($A475,'Miljövärden urval för publ'!$U$2:$U$476,0),1))</f>
        <v/>
      </c>
      <c r="C475" s="106" t="str">
        <f>IF(ISERROR(INDEX('Miljövärden urval för publ'!$A$2:$AD$475,MATCH($A475,'Miljövärden urval för publ'!$U$2:$U$476,0),2)),"",INDEX('Miljövärden urval för publ'!$A$2:$AD$475,MATCH($A475,'Miljövärden urval för publ'!$U$2:$U$476,0),2))</f>
        <v/>
      </c>
      <c r="D475" s="106" t="str">
        <f>IF(ISERROR(VLOOKUP($C475,'Miljövärden urval för publ'!$B$2:$H$490,MATCH(D$4,'Miljövärden urval för publ'!$B$2:$H$2,0),FALSE)),"",VLOOKUP($C475,'Miljövärden urval för publ'!$B$2:$H$490,MATCH(D$4,'Miljövärden urval för publ'!$B$2:$H$2,0),FALSE))</f>
        <v/>
      </c>
      <c r="E475" s="106" t="str">
        <f>IF(ISERROR(VLOOKUP($C475,'Miljövärden urval för publ'!$B$2:$H$490,MATCH(E$4,'Miljövärden urval för publ'!$B$2:$H$2,0),FALSE)),"",VLOOKUP($C475,'Miljövärden urval för publ'!$B$2:$H$490,MATCH(E$4,'Miljövärden urval för publ'!$B$2:$H$2,0),FALSE))</f>
        <v/>
      </c>
      <c r="F475" s="106" t="str">
        <f>IF(ISERROR(VLOOKUP($C475,'Miljövärden urval för publ'!$B$2:$H$490,MATCH(F$4,'Miljövärden urval för publ'!$B$2:$H$2,0),FALSE)),"",VLOOKUP($C475,'Miljövärden urval för publ'!$B$2:$H$490,MATCH(F$4,'Miljövärden urval för publ'!$B$2:$H$2,0),FALSE))</f>
        <v/>
      </c>
      <c r="G475" s="106" t="str">
        <f>IF(ISERROR(VLOOKUP($C475,'Miljövärden urval för publ'!$B$2:$H$490,MATCH(G$4,'Miljövärden urval för publ'!$B$2:$H$2,0),FALSE)),"",VLOOKUP($C475,'Miljövärden urval för publ'!$B$2:$H$490,MATCH(G$4,'Miljövärden urval för publ'!$B$2:$H$2,0),FALSE))</f>
        <v/>
      </c>
    </row>
    <row r="476" spans="1:7" x14ac:dyDescent="0.25">
      <c r="A476" s="106">
        <v>473</v>
      </c>
      <c r="B476" s="106" t="str">
        <f>IF(ISERROR(INDEX('Miljövärden urval för publ'!$A$2:$AD$475,MATCH($A476,'Miljövärden urval för publ'!$U$2:$U$476,0),1)),"",INDEX('Miljövärden urval för publ'!$A$2:$AD$475,MATCH($A476,'Miljövärden urval för publ'!$U$2:$U$476,0),1))</f>
        <v/>
      </c>
      <c r="C476" s="106" t="str">
        <f>IF(ISERROR(INDEX('Miljövärden urval för publ'!$A$2:$AD$475,MATCH($A476,'Miljövärden urval för publ'!$U$2:$U$476,0),2)),"",INDEX('Miljövärden urval för publ'!$A$2:$AD$475,MATCH($A476,'Miljövärden urval för publ'!$U$2:$U$476,0),2))</f>
        <v/>
      </c>
      <c r="D476" s="106" t="str">
        <f>IF(ISERROR(VLOOKUP($C476,'Miljövärden urval för publ'!$B$2:$H$490,MATCH(D$4,'Miljövärden urval för publ'!$B$2:$H$2,0),FALSE)),"",VLOOKUP($C476,'Miljövärden urval för publ'!$B$2:$H$490,MATCH(D$4,'Miljövärden urval för publ'!$B$2:$H$2,0),FALSE))</f>
        <v/>
      </c>
      <c r="E476" s="106" t="str">
        <f>IF(ISERROR(VLOOKUP($C476,'Miljövärden urval för publ'!$B$2:$H$490,MATCH(E$4,'Miljövärden urval för publ'!$B$2:$H$2,0),FALSE)),"",VLOOKUP($C476,'Miljövärden urval för publ'!$B$2:$H$490,MATCH(E$4,'Miljövärden urval för publ'!$B$2:$H$2,0),FALSE))</f>
        <v/>
      </c>
      <c r="F476" s="106" t="str">
        <f>IF(ISERROR(VLOOKUP($C476,'Miljövärden urval för publ'!$B$2:$H$490,MATCH(F$4,'Miljövärden urval för publ'!$B$2:$H$2,0),FALSE)),"",VLOOKUP($C476,'Miljövärden urval för publ'!$B$2:$H$490,MATCH(F$4,'Miljövärden urval för publ'!$B$2:$H$2,0),FALSE))</f>
        <v/>
      </c>
      <c r="G476" s="106" t="str">
        <f>IF(ISERROR(VLOOKUP($C476,'Miljövärden urval för publ'!$B$2:$H$490,MATCH(G$4,'Miljövärden urval för publ'!$B$2:$H$2,0),FALSE)),"",VLOOKUP($C476,'Miljövärden urval för publ'!$B$2:$H$490,MATCH(G$4,'Miljövärden urval för publ'!$B$2:$H$2,0),FALSE))</f>
        <v/>
      </c>
    </row>
    <row r="477" spans="1:7" x14ac:dyDescent="0.25">
      <c r="A477" s="106">
        <v>474</v>
      </c>
      <c r="B477" s="106" t="str">
        <f>IF(ISERROR(INDEX('Miljövärden urval för publ'!$A$2:$AD$475,MATCH($A477,'Miljövärden urval för publ'!$U$2:$U$476,0),1)),"",INDEX('Miljövärden urval för publ'!$A$2:$AD$475,MATCH($A477,'Miljövärden urval för publ'!$U$2:$U$476,0),1))</f>
        <v/>
      </c>
      <c r="C477" s="106" t="str">
        <f>IF(ISERROR(INDEX('Miljövärden urval för publ'!$A$2:$AD$475,MATCH($A477,'Miljövärden urval för publ'!$U$2:$U$476,0),2)),"",INDEX('Miljövärden urval för publ'!$A$2:$AD$475,MATCH($A477,'Miljövärden urval för publ'!$U$2:$U$476,0),2))</f>
        <v/>
      </c>
      <c r="D477" s="106" t="str">
        <f>IF(ISERROR(VLOOKUP($C477,'Miljövärden urval för publ'!$B$2:$H$490,MATCH(D$4,'Miljövärden urval för publ'!$B$2:$H$2,0),FALSE)),"",VLOOKUP($C477,'Miljövärden urval för publ'!$B$2:$H$490,MATCH(D$4,'Miljövärden urval för publ'!$B$2:$H$2,0),FALSE))</f>
        <v/>
      </c>
      <c r="E477" s="106" t="str">
        <f>IF(ISERROR(VLOOKUP($C477,'Miljövärden urval för publ'!$B$2:$H$490,MATCH(E$4,'Miljövärden urval för publ'!$B$2:$H$2,0),FALSE)),"",VLOOKUP($C477,'Miljövärden urval för publ'!$B$2:$H$490,MATCH(E$4,'Miljövärden urval för publ'!$B$2:$H$2,0),FALSE))</f>
        <v/>
      </c>
      <c r="F477" s="106" t="str">
        <f>IF(ISERROR(VLOOKUP($C477,'Miljövärden urval för publ'!$B$2:$H$490,MATCH(F$4,'Miljövärden urval för publ'!$B$2:$H$2,0),FALSE)),"",VLOOKUP($C477,'Miljövärden urval för publ'!$B$2:$H$490,MATCH(F$4,'Miljövärden urval för publ'!$B$2:$H$2,0),FALSE))</f>
        <v/>
      </c>
      <c r="G477" s="106" t="str">
        <f>IF(ISERROR(VLOOKUP($C477,'Miljövärden urval för publ'!$B$2:$H$490,MATCH(G$4,'Miljövärden urval för publ'!$B$2:$H$2,0),FALSE)),"",VLOOKUP($C477,'Miljövärden urval för publ'!$B$2:$H$490,MATCH(G$4,'Miljövärden urval för publ'!$B$2:$H$2,0),FALSE))</f>
        <v/>
      </c>
    </row>
    <row r="478" spans="1:7" x14ac:dyDescent="0.25">
      <c r="A478" s="106">
        <v>475</v>
      </c>
      <c r="B478" s="106" t="str">
        <f>IF(ISERROR(INDEX('Miljövärden urval för publ'!$A$2:$AD$475,MATCH($A478,'Miljövärden urval för publ'!$U$2:$U$476,0),1)),"",INDEX('Miljövärden urval för publ'!$A$2:$AD$475,MATCH($A478,'Miljövärden urval för publ'!$U$2:$U$476,0),1))</f>
        <v/>
      </c>
      <c r="C478" s="106" t="str">
        <f>IF(ISERROR(INDEX('Miljövärden urval för publ'!$A$2:$AD$475,MATCH($A478,'Miljövärden urval för publ'!$U$2:$U$476,0),2)),"",INDEX('Miljövärden urval för publ'!$A$2:$AD$475,MATCH($A478,'Miljövärden urval för publ'!$U$2:$U$476,0),2))</f>
        <v/>
      </c>
      <c r="D478" s="106" t="str">
        <f>IF(ISERROR(VLOOKUP($C478,'Miljövärden urval för publ'!$B$2:$H$490,MATCH(D$4,'Miljövärden urval för publ'!$B$2:$H$2,0),FALSE)),"",VLOOKUP($C478,'Miljövärden urval för publ'!$B$2:$H$490,MATCH(D$4,'Miljövärden urval för publ'!$B$2:$H$2,0),FALSE))</f>
        <v/>
      </c>
      <c r="E478" s="106" t="str">
        <f>IF(ISERROR(VLOOKUP($C478,'Miljövärden urval för publ'!$B$2:$H$490,MATCH(E$4,'Miljövärden urval för publ'!$B$2:$H$2,0),FALSE)),"",VLOOKUP($C478,'Miljövärden urval för publ'!$B$2:$H$490,MATCH(E$4,'Miljövärden urval för publ'!$B$2:$H$2,0),FALSE))</f>
        <v/>
      </c>
      <c r="F478" s="106" t="str">
        <f>IF(ISERROR(VLOOKUP($C478,'Miljövärden urval för publ'!$B$2:$H$490,MATCH(F$4,'Miljövärden urval för publ'!$B$2:$H$2,0),FALSE)),"",VLOOKUP($C478,'Miljövärden urval för publ'!$B$2:$H$490,MATCH(F$4,'Miljövärden urval för publ'!$B$2:$H$2,0),FALSE))</f>
        <v/>
      </c>
      <c r="G478" s="106" t="str">
        <f>IF(ISERROR(VLOOKUP($C478,'Miljövärden urval för publ'!$B$2:$H$490,MATCH(G$4,'Miljövärden urval för publ'!$B$2:$H$2,0),FALSE)),"",VLOOKUP($C478,'Miljövärden urval för publ'!$B$2:$H$490,MATCH(G$4,'Miljövärden urval för publ'!$B$2:$H$2,0),FALSE))</f>
        <v/>
      </c>
    </row>
    <row r="479" spans="1:7" x14ac:dyDescent="0.25">
      <c r="A479" s="106">
        <v>476</v>
      </c>
      <c r="B479" s="106" t="str">
        <f>IF(ISERROR(INDEX('Miljövärden urval för publ'!$A$2:$AD$475,MATCH($A479,'Miljövärden urval för publ'!$U$2:$U$476,0),1)),"",INDEX('Miljövärden urval för publ'!$A$2:$AD$475,MATCH($A479,'Miljövärden urval för publ'!$U$2:$U$476,0),1))</f>
        <v/>
      </c>
      <c r="C479" s="106" t="str">
        <f>IF(ISERROR(INDEX('Miljövärden urval för publ'!$A$2:$AD$475,MATCH($A479,'Miljövärden urval för publ'!$U$2:$U$476,0),2)),"",INDEX('Miljövärden urval för publ'!$A$2:$AD$475,MATCH($A479,'Miljövärden urval för publ'!$U$2:$U$476,0),2))</f>
        <v/>
      </c>
      <c r="D479" s="106" t="str">
        <f>IF(ISERROR(VLOOKUP($C479,'Miljövärden urval för publ'!$B$2:$H$490,MATCH(D$4,'Miljövärden urval för publ'!$B$2:$H$2,0),FALSE)),"",VLOOKUP($C479,'Miljövärden urval för publ'!$B$2:$H$490,MATCH(D$4,'Miljövärden urval för publ'!$B$2:$H$2,0),FALSE))</f>
        <v/>
      </c>
      <c r="E479" s="106" t="str">
        <f>IF(ISERROR(VLOOKUP($C479,'Miljövärden urval för publ'!$B$2:$H$490,MATCH(E$4,'Miljövärden urval för publ'!$B$2:$H$2,0),FALSE)),"",VLOOKUP($C479,'Miljövärden urval för publ'!$B$2:$H$490,MATCH(E$4,'Miljövärden urval för publ'!$B$2:$H$2,0),FALSE))</f>
        <v/>
      </c>
      <c r="F479" s="106" t="str">
        <f>IF(ISERROR(VLOOKUP($C479,'Miljövärden urval för publ'!$B$2:$H$490,MATCH(F$4,'Miljövärden urval för publ'!$B$2:$H$2,0),FALSE)),"",VLOOKUP($C479,'Miljövärden urval för publ'!$B$2:$H$490,MATCH(F$4,'Miljövärden urval för publ'!$B$2:$H$2,0),FALSE))</f>
        <v/>
      </c>
      <c r="G479" s="106" t="str">
        <f>IF(ISERROR(VLOOKUP($C479,'Miljövärden urval för publ'!$B$2:$H$490,MATCH(G$4,'Miljövärden urval för publ'!$B$2:$H$2,0),FALSE)),"",VLOOKUP($C479,'Miljövärden urval för publ'!$B$2:$H$490,MATCH(G$4,'Miljövärden urval för publ'!$B$2:$H$2,0),FALSE))</f>
        <v/>
      </c>
    </row>
    <row r="480" spans="1:7" x14ac:dyDescent="0.25">
      <c r="A480" s="106">
        <v>477</v>
      </c>
      <c r="B480" s="106" t="str">
        <f>IF(ISERROR(INDEX('Miljövärden urval för publ'!$A$2:$AD$475,MATCH($A480,'Miljövärden urval för publ'!$U$2:$U$476,0),1)),"",INDEX('Miljövärden urval för publ'!$A$2:$AD$475,MATCH($A480,'Miljövärden urval för publ'!$U$2:$U$476,0),1))</f>
        <v/>
      </c>
      <c r="C480" s="106" t="str">
        <f>IF(ISERROR(INDEX('Miljövärden urval för publ'!$A$2:$AD$475,MATCH($A480,'Miljövärden urval för publ'!$U$2:$U$476,0),2)),"",INDEX('Miljövärden urval för publ'!$A$2:$AD$475,MATCH($A480,'Miljövärden urval för publ'!$U$2:$U$476,0),2))</f>
        <v/>
      </c>
      <c r="D480" s="106" t="str">
        <f>IF(ISERROR(VLOOKUP($C480,'Miljövärden urval för publ'!$B$2:$H$490,MATCH(D$4,'Miljövärden urval för publ'!$B$2:$H$2,0),FALSE)),"",VLOOKUP($C480,'Miljövärden urval för publ'!$B$2:$H$490,MATCH(D$4,'Miljövärden urval för publ'!$B$2:$H$2,0),FALSE))</f>
        <v/>
      </c>
      <c r="E480" s="106" t="str">
        <f>IF(ISERROR(VLOOKUP($C480,'Miljövärden urval för publ'!$B$2:$H$490,MATCH(E$4,'Miljövärden urval för publ'!$B$2:$H$2,0),FALSE)),"",VLOOKUP($C480,'Miljövärden urval för publ'!$B$2:$H$490,MATCH(E$4,'Miljövärden urval för publ'!$B$2:$H$2,0),FALSE))</f>
        <v/>
      </c>
      <c r="F480" s="106" t="str">
        <f>IF(ISERROR(VLOOKUP($C480,'Miljövärden urval för publ'!$B$2:$H$490,MATCH(F$4,'Miljövärden urval för publ'!$B$2:$H$2,0),FALSE)),"",VLOOKUP($C480,'Miljövärden urval för publ'!$B$2:$H$490,MATCH(F$4,'Miljövärden urval för publ'!$B$2:$H$2,0),FALSE))</f>
        <v/>
      </c>
      <c r="G480" s="106" t="str">
        <f>IF(ISERROR(VLOOKUP($C480,'Miljövärden urval för publ'!$B$2:$H$490,MATCH(G$4,'Miljövärden urval för publ'!$B$2:$H$2,0),FALSE)),"",VLOOKUP($C480,'Miljövärden urval för publ'!$B$2:$H$490,MATCH(G$4,'Miljövärden urval för publ'!$B$2:$H$2,0),FALSE))</f>
        <v/>
      </c>
    </row>
    <row r="481" spans="1:7" x14ac:dyDescent="0.25">
      <c r="A481" s="106">
        <v>478</v>
      </c>
      <c r="B481" s="106" t="str">
        <f>IF(ISERROR(INDEX('Miljövärden urval för publ'!$A$2:$AD$475,MATCH($A481,'Miljövärden urval för publ'!$U$2:$U$476,0),1)),"",INDEX('Miljövärden urval för publ'!$A$2:$AD$475,MATCH($A481,'Miljövärden urval för publ'!$U$2:$U$476,0),1))</f>
        <v/>
      </c>
      <c r="C481" s="106" t="str">
        <f>IF(ISERROR(INDEX('Miljövärden urval för publ'!$A$2:$AD$475,MATCH($A481,'Miljövärden urval för publ'!$U$2:$U$476,0),2)),"",INDEX('Miljövärden urval för publ'!$A$2:$AD$475,MATCH($A481,'Miljövärden urval för publ'!$U$2:$U$476,0),2))</f>
        <v/>
      </c>
      <c r="D481" s="106" t="str">
        <f>IF(ISERROR(VLOOKUP($C481,'Miljövärden urval för publ'!$B$2:$H$490,MATCH(D$4,'Miljövärden urval för publ'!$B$2:$H$2,0),FALSE)),"",VLOOKUP($C481,'Miljövärden urval för publ'!$B$2:$H$490,MATCH(D$4,'Miljövärden urval för publ'!$B$2:$H$2,0),FALSE))</f>
        <v/>
      </c>
      <c r="E481" s="106" t="str">
        <f>IF(ISERROR(VLOOKUP($C481,'Miljövärden urval för publ'!$B$2:$H$490,MATCH(E$4,'Miljövärden urval för publ'!$B$2:$H$2,0),FALSE)),"",VLOOKUP($C481,'Miljövärden urval för publ'!$B$2:$H$490,MATCH(E$4,'Miljövärden urval för publ'!$B$2:$H$2,0),FALSE))</f>
        <v/>
      </c>
      <c r="F481" s="106" t="str">
        <f>IF(ISERROR(VLOOKUP($C481,'Miljövärden urval för publ'!$B$2:$H$490,MATCH(F$4,'Miljövärden urval för publ'!$B$2:$H$2,0),FALSE)),"",VLOOKUP($C481,'Miljövärden urval för publ'!$B$2:$H$490,MATCH(F$4,'Miljövärden urval för publ'!$B$2:$H$2,0),FALSE))</f>
        <v/>
      </c>
      <c r="G481" s="106" t="str">
        <f>IF(ISERROR(VLOOKUP($C481,'Miljövärden urval för publ'!$B$2:$H$490,MATCH(G$4,'Miljövärden urval för publ'!$B$2:$H$2,0),FALSE)),"",VLOOKUP($C481,'Miljövärden urval för publ'!$B$2:$H$490,MATCH(G$4,'Miljövärden urval för publ'!$B$2:$H$2,0),FALSE))</f>
        <v/>
      </c>
    </row>
    <row r="482" spans="1:7" x14ac:dyDescent="0.25">
      <c r="A482" s="106">
        <v>479</v>
      </c>
      <c r="B482" s="106" t="str">
        <f>IF(ISERROR(INDEX('Miljövärden urval för publ'!$A$2:$AD$475,MATCH($A482,'Miljövärden urval för publ'!$U$2:$U$476,0),1)),"",INDEX('Miljövärden urval för publ'!$A$2:$AD$475,MATCH($A482,'Miljövärden urval för publ'!$U$2:$U$476,0),1))</f>
        <v/>
      </c>
      <c r="C482" s="106" t="str">
        <f>IF(ISERROR(INDEX('Miljövärden urval för publ'!$A$2:$AD$475,MATCH($A482,'Miljövärden urval för publ'!$U$2:$U$476,0),2)),"",INDEX('Miljövärden urval för publ'!$A$2:$AD$475,MATCH($A482,'Miljövärden urval för publ'!$U$2:$U$476,0),2))</f>
        <v/>
      </c>
      <c r="D482" s="106" t="str">
        <f>IF(ISERROR(VLOOKUP($C482,'Miljövärden urval för publ'!$B$2:$H$490,MATCH(D$4,'Miljövärden urval för publ'!$B$2:$H$2,0),FALSE)),"",VLOOKUP($C482,'Miljövärden urval för publ'!$B$2:$H$490,MATCH(D$4,'Miljövärden urval för publ'!$B$2:$H$2,0),FALSE))</f>
        <v/>
      </c>
      <c r="E482" s="106" t="str">
        <f>IF(ISERROR(VLOOKUP($C482,'Miljövärden urval för publ'!$B$2:$H$490,MATCH(E$4,'Miljövärden urval för publ'!$B$2:$H$2,0),FALSE)),"",VLOOKUP($C482,'Miljövärden urval för publ'!$B$2:$H$490,MATCH(E$4,'Miljövärden urval för publ'!$B$2:$H$2,0),FALSE))</f>
        <v/>
      </c>
      <c r="F482" s="106" t="str">
        <f>IF(ISERROR(VLOOKUP($C482,'Miljövärden urval för publ'!$B$2:$H$490,MATCH(F$4,'Miljövärden urval för publ'!$B$2:$H$2,0),FALSE)),"",VLOOKUP($C482,'Miljövärden urval för publ'!$B$2:$H$490,MATCH(F$4,'Miljövärden urval för publ'!$B$2:$H$2,0),FALSE))</f>
        <v/>
      </c>
      <c r="G482" s="106" t="str">
        <f>IF(ISERROR(VLOOKUP($C482,'Miljövärden urval för publ'!$B$2:$H$490,MATCH(G$4,'Miljövärden urval för publ'!$B$2:$H$2,0),FALSE)),"",VLOOKUP($C482,'Miljövärden urval för publ'!$B$2:$H$490,MATCH(G$4,'Miljövärden urval för publ'!$B$2:$H$2,0),FALSE))</f>
        <v/>
      </c>
    </row>
    <row r="483" spans="1:7" x14ac:dyDescent="0.25">
      <c r="A483" s="106">
        <v>480</v>
      </c>
      <c r="B483" s="106" t="str">
        <f>IF(ISERROR(INDEX('Miljövärden urval för publ'!$A$2:$AD$475,MATCH($A483,'Miljövärden urval för publ'!$U$2:$U$476,0),1)),"",INDEX('Miljövärden urval för publ'!$A$2:$AD$475,MATCH($A483,'Miljövärden urval för publ'!$U$2:$U$476,0),1))</f>
        <v/>
      </c>
      <c r="C483" s="106" t="str">
        <f>IF(ISERROR(INDEX('Miljövärden urval för publ'!$A$2:$AD$475,MATCH($A483,'Miljövärden urval för publ'!$U$2:$U$476,0),2)),"",INDEX('Miljövärden urval för publ'!$A$2:$AD$475,MATCH($A483,'Miljövärden urval för publ'!$U$2:$U$476,0),2))</f>
        <v/>
      </c>
      <c r="D483" s="106" t="str">
        <f>IF(ISERROR(VLOOKUP($C483,'Miljövärden urval för publ'!$B$2:$H$490,MATCH(D$4,'Miljövärden urval för publ'!$B$2:$H$2,0),FALSE)),"",VLOOKUP($C483,'Miljövärden urval för publ'!$B$2:$H$490,MATCH(D$4,'Miljövärden urval för publ'!$B$2:$H$2,0),FALSE))</f>
        <v/>
      </c>
      <c r="E483" s="106" t="str">
        <f>IF(ISERROR(VLOOKUP($C483,'Miljövärden urval för publ'!$B$2:$H$490,MATCH(E$4,'Miljövärden urval för publ'!$B$2:$H$2,0),FALSE)),"",VLOOKUP($C483,'Miljövärden urval för publ'!$B$2:$H$490,MATCH(E$4,'Miljövärden urval för publ'!$B$2:$H$2,0),FALSE))</f>
        <v/>
      </c>
      <c r="F483" s="106" t="str">
        <f>IF(ISERROR(VLOOKUP($C483,'Miljövärden urval för publ'!$B$2:$H$490,MATCH(F$4,'Miljövärden urval för publ'!$B$2:$H$2,0),FALSE)),"",VLOOKUP($C483,'Miljövärden urval för publ'!$B$2:$H$490,MATCH(F$4,'Miljövärden urval för publ'!$B$2:$H$2,0),FALSE))</f>
        <v/>
      </c>
      <c r="G483" s="106" t="str">
        <f>IF(ISERROR(VLOOKUP($C483,'Miljövärden urval för publ'!$B$2:$H$490,MATCH(G$4,'Miljövärden urval för publ'!$B$2:$H$2,0),FALSE)),"",VLOOKUP($C483,'Miljövärden urval för publ'!$B$2:$H$490,MATCH(G$4,'Miljövärden urval för publ'!$B$2:$H$2,0),FALSE))</f>
        <v/>
      </c>
    </row>
    <row r="484" spans="1:7" x14ac:dyDescent="0.25">
      <c r="A484" s="106">
        <v>481</v>
      </c>
      <c r="B484" s="106" t="str">
        <f>IF(ISERROR(INDEX('Miljövärden urval för publ'!$A$2:$AD$475,MATCH($A484,'Miljövärden urval för publ'!$U$2:$U$476,0),1)),"",INDEX('Miljövärden urval för publ'!$A$2:$AD$475,MATCH($A484,'Miljövärden urval för publ'!$U$2:$U$476,0),1))</f>
        <v/>
      </c>
      <c r="C484" s="106" t="str">
        <f>IF(ISERROR(INDEX('Miljövärden urval för publ'!$A$2:$AD$475,MATCH($A484,'Miljövärden urval för publ'!$U$2:$U$476,0),2)),"",INDEX('Miljövärden urval för publ'!$A$2:$AD$475,MATCH($A484,'Miljövärden urval för publ'!$U$2:$U$476,0),2))</f>
        <v/>
      </c>
      <c r="D484" s="106" t="str">
        <f>IF(ISERROR(VLOOKUP($C484,'Miljövärden urval för publ'!$B$2:$H$490,MATCH(D$4,'Miljövärden urval för publ'!$B$2:$H$2,0),FALSE)),"",VLOOKUP($C484,'Miljövärden urval för publ'!$B$2:$H$490,MATCH(D$4,'Miljövärden urval för publ'!$B$2:$H$2,0),FALSE))</f>
        <v/>
      </c>
      <c r="E484" s="106" t="str">
        <f>IF(ISERROR(VLOOKUP($C484,'Miljövärden urval för publ'!$B$2:$H$490,MATCH(E$4,'Miljövärden urval för publ'!$B$2:$H$2,0),FALSE)),"",VLOOKUP($C484,'Miljövärden urval för publ'!$B$2:$H$490,MATCH(E$4,'Miljövärden urval för publ'!$B$2:$H$2,0),FALSE))</f>
        <v/>
      </c>
      <c r="F484" s="106" t="str">
        <f>IF(ISERROR(VLOOKUP($C484,'Miljövärden urval för publ'!$B$2:$H$490,MATCH(F$4,'Miljövärden urval för publ'!$B$2:$H$2,0),FALSE)),"",VLOOKUP($C484,'Miljövärden urval för publ'!$B$2:$H$490,MATCH(F$4,'Miljövärden urval för publ'!$B$2:$H$2,0),FALSE))</f>
        <v/>
      </c>
      <c r="G484" s="106" t="str">
        <f>IF(ISERROR(VLOOKUP($C484,'Miljövärden urval för publ'!$B$2:$H$490,MATCH(G$4,'Miljövärden urval för publ'!$B$2:$H$2,0),FALSE)),"",VLOOKUP($C484,'Miljövärden urval för publ'!$B$2:$H$490,MATCH(G$4,'Miljövärden urval för publ'!$B$2:$H$2,0),FALSE))</f>
        <v/>
      </c>
    </row>
    <row r="485" spans="1:7" x14ac:dyDescent="0.25">
      <c r="A485" s="106">
        <v>482</v>
      </c>
      <c r="B485" s="106" t="str">
        <f>IF(ISERROR(INDEX('Miljövärden urval för publ'!$A$2:$AD$475,MATCH($A485,'Miljövärden urval för publ'!$U$2:$U$476,0),1)),"",INDEX('Miljövärden urval för publ'!$A$2:$AD$475,MATCH($A485,'Miljövärden urval för publ'!$U$2:$U$476,0),1))</f>
        <v/>
      </c>
      <c r="C485" s="106" t="str">
        <f>IF(ISERROR(INDEX('Miljövärden urval för publ'!$A$2:$AD$475,MATCH($A485,'Miljövärden urval för publ'!$U$2:$U$476,0),2)),"",INDEX('Miljövärden urval för publ'!$A$2:$AD$475,MATCH($A485,'Miljövärden urval för publ'!$U$2:$U$476,0),2))</f>
        <v/>
      </c>
      <c r="D485" s="106" t="str">
        <f>IF(ISERROR(VLOOKUP($C485,'Miljövärden urval för publ'!$B$2:$H$490,MATCH(D$4,'Miljövärden urval för publ'!$B$2:$H$2,0),FALSE)),"",VLOOKUP($C485,'Miljövärden urval för publ'!$B$2:$H$490,MATCH(D$4,'Miljövärden urval för publ'!$B$2:$H$2,0),FALSE))</f>
        <v/>
      </c>
      <c r="E485" s="106" t="str">
        <f>IF(ISERROR(VLOOKUP($C485,'Miljövärden urval för publ'!$B$2:$H$490,MATCH(E$4,'Miljövärden urval för publ'!$B$2:$H$2,0),FALSE)),"",VLOOKUP($C485,'Miljövärden urval för publ'!$B$2:$H$490,MATCH(E$4,'Miljövärden urval för publ'!$B$2:$H$2,0),FALSE))</f>
        <v/>
      </c>
      <c r="F485" s="106" t="str">
        <f>IF(ISERROR(VLOOKUP($C485,'Miljövärden urval för publ'!$B$2:$H$490,MATCH(F$4,'Miljövärden urval för publ'!$B$2:$H$2,0),FALSE)),"",VLOOKUP($C485,'Miljövärden urval för publ'!$B$2:$H$490,MATCH(F$4,'Miljövärden urval för publ'!$B$2:$H$2,0),FALSE))</f>
        <v/>
      </c>
      <c r="G485" s="106" t="str">
        <f>IF(ISERROR(VLOOKUP($C485,'Miljövärden urval för publ'!$B$2:$H$490,MATCH(G$4,'Miljövärden urval för publ'!$B$2:$H$2,0),FALSE)),"",VLOOKUP($C485,'Miljövärden urval för publ'!$B$2:$H$490,MATCH(G$4,'Miljövärden urval för publ'!$B$2:$H$2,0),FALSE))</f>
        <v/>
      </c>
    </row>
    <row r="486" spans="1:7" x14ac:dyDescent="0.25">
      <c r="A486" s="106">
        <v>483</v>
      </c>
      <c r="B486" s="106" t="str">
        <f>IF(ISERROR(INDEX('Miljövärden urval för publ'!$A$2:$AD$475,MATCH($A486,'Miljövärden urval för publ'!$U$2:$U$476,0),1)),"",INDEX('Miljövärden urval för publ'!$A$2:$AD$475,MATCH($A486,'Miljövärden urval för publ'!$U$2:$U$476,0),1))</f>
        <v/>
      </c>
      <c r="C486" s="106" t="str">
        <f>IF(ISERROR(INDEX('Miljövärden urval för publ'!$A$2:$AD$475,MATCH($A486,'Miljövärden urval för publ'!$U$2:$U$476,0),2)),"",INDEX('Miljövärden urval för publ'!$A$2:$AD$475,MATCH($A486,'Miljövärden urval för publ'!$U$2:$U$476,0),2))</f>
        <v/>
      </c>
      <c r="D486" s="106" t="str">
        <f>IF(ISERROR(VLOOKUP($C486,'Miljövärden urval för publ'!$B$2:$H$490,MATCH(D$4,'Miljövärden urval för publ'!$B$2:$H$2,0),FALSE)),"",VLOOKUP($C486,'Miljövärden urval för publ'!$B$2:$H$490,MATCH(D$4,'Miljövärden urval för publ'!$B$2:$H$2,0),FALSE))</f>
        <v/>
      </c>
      <c r="E486" s="106" t="str">
        <f>IF(ISERROR(VLOOKUP($C486,'Miljövärden urval för publ'!$B$2:$H$490,MATCH(E$4,'Miljövärden urval för publ'!$B$2:$H$2,0),FALSE)),"",VLOOKUP($C486,'Miljövärden urval för publ'!$B$2:$H$490,MATCH(E$4,'Miljövärden urval för publ'!$B$2:$H$2,0),FALSE))</f>
        <v/>
      </c>
      <c r="F486" s="106" t="str">
        <f>IF(ISERROR(VLOOKUP($C486,'Miljövärden urval för publ'!$B$2:$H$490,MATCH(F$4,'Miljövärden urval för publ'!$B$2:$H$2,0),FALSE)),"",VLOOKUP($C486,'Miljövärden urval för publ'!$B$2:$H$490,MATCH(F$4,'Miljövärden urval för publ'!$B$2:$H$2,0),FALSE))</f>
        <v/>
      </c>
      <c r="G486" s="106" t="str">
        <f>IF(ISERROR(VLOOKUP($C486,'Miljövärden urval för publ'!$B$2:$H$490,MATCH(G$4,'Miljövärden urval för publ'!$B$2:$H$2,0),FALSE)),"",VLOOKUP($C486,'Miljövärden urval för publ'!$B$2:$H$490,MATCH(G$4,'Miljövärden urval för publ'!$B$2:$H$2,0),FALSE))</f>
        <v/>
      </c>
    </row>
    <row r="487" spans="1:7" x14ac:dyDescent="0.25">
      <c r="A487" s="106">
        <v>484</v>
      </c>
      <c r="B487" s="106" t="str">
        <f>IF(ISERROR(INDEX('Miljövärden urval för publ'!$A$2:$AD$475,MATCH($A487,'Miljövärden urval för publ'!$U$2:$U$476,0),1)),"",INDEX('Miljövärden urval för publ'!$A$2:$AD$475,MATCH($A487,'Miljövärden urval för publ'!$U$2:$U$476,0),1))</f>
        <v/>
      </c>
      <c r="C487" s="106" t="str">
        <f>IF(ISERROR(INDEX('Miljövärden urval för publ'!$A$2:$AD$475,MATCH($A487,'Miljövärden urval för publ'!$U$2:$U$476,0),2)),"",INDEX('Miljövärden urval för publ'!$A$2:$AD$475,MATCH($A487,'Miljövärden urval för publ'!$U$2:$U$476,0),2))</f>
        <v/>
      </c>
      <c r="D487" s="106" t="str">
        <f>IF(ISERROR(VLOOKUP($C487,'Miljövärden urval för publ'!$B$2:$H$490,MATCH(D$4,'Miljövärden urval för publ'!$B$2:$H$2,0),FALSE)),"",VLOOKUP($C487,'Miljövärden urval för publ'!$B$2:$H$490,MATCH(D$4,'Miljövärden urval för publ'!$B$2:$H$2,0),FALSE))</f>
        <v/>
      </c>
      <c r="E487" s="106" t="str">
        <f>IF(ISERROR(VLOOKUP($C487,'Miljövärden urval för publ'!$B$2:$H$490,MATCH(E$4,'Miljövärden urval för publ'!$B$2:$H$2,0),FALSE)),"",VLOOKUP($C487,'Miljövärden urval för publ'!$B$2:$H$490,MATCH(E$4,'Miljövärden urval för publ'!$B$2:$H$2,0),FALSE))</f>
        <v/>
      </c>
      <c r="F487" s="106" t="str">
        <f>IF(ISERROR(VLOOKUP($C487,'Miljövärden urval för publ'!$B$2:$H$490,MATCH(F$4,'Miljövärden urval för publ'!$B$2:$H$2,0),FALSE)),"",VLOOKUP($C487,'Miljövärden urval för publ'!$B$2:$H$490,MATCH(F$4,'Miljövärden urval för publ'!$B$2:$H$2,0),FALSE))</f>
        <v/>
      </c>
      <c r="G487" s="106"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N476"/>
  <sheetViews>
    <sheetView topLeftCell="A3" workbookViewId="0">
      <selection activeCell="B4" sqref="B4:F4"/>
    </sheetView>
  </sheetViews>
  <sheetFormatPr defaultRowHeight="15" x14ac:dyDescent="0.25"/>
  <cols>
    <col min="1" max="1" width="27.28515625" style="112" customWidth="1"/>
    <col min="2" max="2" width="10.5703125" style="112" customWidth="1"/>
    <col min="3" max="3" width="9.140625" style="112"/>
    <col min="4" max="4" width="20.42578125" style="112" customWidth="1"/>
    <col min="5" max="5" width="9.140625" style="112"/>
    <col min="6" max="7" width="9.140625" style="106"/>
    <col min="8" max="8" width="15.140625" style="106" customWidth="1"/>
    <col min="9" max="9" width="27.28515625" style="106" customWidth="1"/>
    <col min="10" max="10" width="20.28515625" style="106" customWidth="1"/>
    <col min="11" max="11" width="20.7109375" style="106" customWidth="1"/>
    <col min="12" max="12" width="20" style="106" customWidth="1"/>
    <col min="13" max="13" width="17.42578125" style="106" customWidth="1"/>
    <col min="14" max="14" width="13.7109375" style="106" customWidth="1"/>
    <col min="15" max="16384" width="9.140625" style="106"/>
  </cols>
  <sheetData>
    <row r="1" spans="1:14" x14ac:dyDescent="0.25">
      <c r="A1" s="112" t="s">
        <v>1081</v>
      </c>
      <c r="H1" s="107" t="s">
        <v>1082</v>
      </c>
    </row>
    <row r="2" spans="1:14" x14ac:dyDescent="0.25">
      <c r="E2" s="113" t="s">
        <v>1083</v>
      </c>
      <c r="H2" s="106" t="s">
        <v>1084</v>
      </c>
    </row>
    <row r="3" spans="1:14" ht="60" x14ac:dyDescent="0.25">
      <c r="A3" s="114" t="s">
        <v>0</v>
      </c>
      <c r="B3" s="114" t="s">
        <v>1</v>
      </c>
      <c r="D3" s="112" t="s">
        <v>1085</v>
      </c>
      <c r="E3" s="113">
        <v>1</v>
      </c>
      <c r="H3" s="106">
        <v>1</v>
      </c>
      <c r="I3" s="115" t="s">
        <v>564</v>
      </c>
      <c r="J3" s="115" t="s">
        <v>1086</v>
      </c>
      <c r="K3" s="110" t="s">
        <v>2</v>
      </c>
      <c r="L3" s="110" t="s">
        <v>3</v>
      </c>
      <c r="M3" s="110" t="s">
        <v>4</v>
      </c>
      <c r="N3" s="110" t="s">
        <v>5</v>
      </c>
    </row>
    <row r="4" spans="1:14" x14ac:dyDescent="0.25">
      <c r="A4" s="117" t="s">
        <v>108</v>
      </c>
      <c r="B4" s="117" t="s">
        <v>109</v>
      </c>
      <c r="D4" s="112" t="str">
        <f>VLOOKUP(B4,'Miljövärden urval för publ'!$B$2:$V$480,MATCH("ska publiceras:",'Miljövärden urval för publ'!$B$2:$T$2,0),FALSE)</f>
        <v>ja</v>
      </c>
      <c r="E4" s="113">
        <f t="shared" ref="E4:E67" si="0">IF(ISERROR(D4),E3,IF(D4="ja",E3+1,E3))</f>
        <v>2</v>
      </c>
      <c r="H4" s="106">
        <v>2</v>
      </c>
      <c r="I4" s="106" t="str">
        <f>IF(ISERROR(INDEX($A$4:$E$490,MATCH($H4,$E$4:$E$490,0),1)),"",INDEX($A$4:$E$490,MATCH($H4,$E$4:$E$490,0),1))</f>
        <v>Elektra Värme AB</v>
      </c>
      <c r="J4" s="106" t="str">
        <f>IF(ISERROR(INDEX($A$4:$E$490,MATCH($H4,$E$4:$E$490,0),2)),"",INDEX($A$4:$E$490,MATCH($H4,$E$4:$E$490,0),2))</f>
        <v>Alfta</v>
      </c>
      <c r="K4" s="106">
        <f>IF(ISERROR(VLOOKUP($J4,'Miljövärden urval för publ'!$B$2:$H$490,MATCH(K$3,'Miljövärden urval för publ'!$B$2:$H$2,0),FALSE)),"",VLOOKUP($J4,'Miljövärden urval för publ'!$B$2:$H$490,MATCH(K$3,'Miljövärden urval för publ'!$B$2:$H$2,0),FALSE))</f>
        <v>0.101546</v>
      </c>
      <c r="L4" s="106">
        <f>IF(ISERROR(VLOOKUP($J4,'Miljövärden urval för publ'!$B$2:$H$490,MATCH(L$3,'Miljövärden urval för publ'!$B$2:$H$2,0),FALSE)),"",VLOOKUP($J4,'Miljövärden urval för publ'!$B$2:$H$490,MATCH(L$3,'Miljövärden urval för publ'!$B$2:$H$2,0),FALSE))</f>
        <v>20.179099999999998</v>
      </c>
      <c r="M4" s="106">
        <f>IF(ISERROR(VLOOKUP($J4,'Miljövärden urval för publ'!$B$2:$H$490,MATCH(M$3,'Miljövärden urval för publ'!$B$2:$H$2,0),FALSE)),"",VLOOKUP($J4,'Miljövärden urval för publ'!$B$2:$H$490,MATCH(M$3,'Miljövärden urval för publ'!$B$2:$H$2,0),FALSE))</f>
        <v>8.5444800000000001</v>
      </c>
      <c r="N4" s="106">
        <f>IF(ISERROR(VLOOKUP($J4,'Miljövärden urval för publ'!$B$2:$H$490,MATCH(N$3,'Miljövärden urval för publ'!$B$2:$H$2,0),FALSE)),"",VLOOKUP($J4,'Miljövärden urval för publ'!$B$2:$H$490,MATCH(N$3,'Miljövärden urval för publ'!$B$2:$H$2,0),FALSE))</f>
        <v>2.8406799999999999E-2</v>
      </c>
    </row>
    <row r="5" spans="1:14" x14ac:dyDescent="0.25">
      <c r="A5" s="117" t="s">
        <v>17</v>
      </c>
      <c r="B5" s="117" t="s">
        <v>18</v>
      </c>
      <c r="D5" s="112" t="str">
        <f>VLOOKUP(B5,'Miljövärden urval för publ'!$B$2:$V$480,MATCH("ska publiceras:",'Miljövärden urval för publ'!$B$2:$T$2,0),FALSE)</f>
        <v>ja</v>
      </c>
      <c r="E5" s="113">
        <f t="shared" si="0"/>
        <v>3</v>
      </c>
      <c r="H5" s="106">
        <v>3</v>
      </c>
      <c r="I5" s="106" t="str">
        <f t="shared" ref="I5:I68" si="1">IF(ISERROR(INDEX($A$4:$E$490,MATCH($H5,$E$4:$E$490,0),1)),"",INDEX($A$4:$E$490,MATCH($H5,$E$4:$E$490,0),1))</f>
        <v>Alingsås Energi Nät AB</v>
      </c>
      <c r="J5" s="106" t="str">
        <f>IF(ISERROR(INDEX($A$4:$E$490,MATCH($H5,$E$4:$E$490,0),2)),"",INDEX($A$4:$E$490,MATCH($H5,$E$4:$E$490,0),2))</f>
        <v>Alingsås</v>
      </c>
      <c r="K5" s="106">
        <f>IF(ISERROR(VLOOKUP($J5,'Miljövärden urval för publ'!$B$2:$H$490,MATCH(K$3,'Miljövärden urval för publ'!$B$2:$H$2,0),FALSE)),"",VLOOKUP($J5,'Miljövärden urval för publ'!$B$2:$H$490,MATCH(K$3,'Miljövärden urval för publ'!$B$2:$H$2,0),FALSE))</f>
        <v>5.8590700000000003E-2</v>
      </c>
      <c r="L5" s="106">
        <f>IF(ISERROR(VLOOKUP($J5,'Miljövärden urval för publ'!$B$2:$H$490,MATCH(L$3,'Miljövärden urval för publ'!$B$2:$H$2,0),FALSE)),"",VLOOKUP($J5,'Miljövärden urval för publ'!$B$2:$H$490,MATCH(L$3,'Miljövärden urval för publ'!$B$2:$H$2,0),FALSE))</f>
        <v>7.8703399999999997</v>
      </c>
      <c r="M5" s="106">
        <f>IF(ISERROR(VLOOKUP($J5,'Miljövärden urval för publ'!$B$2:$H$490,MATCH(M$3,'Miljövärden urval för publ'!$B$2:$H$2,0),FALSE)),"",VLOOKUP($J5,'Miljövärden urval för publ'!$B$2:$H$490,MATCH(M$3,'Miljövärden urval för publ'!$B$2:$H$2,0),FALSE))</f>
        <v>6.1665999999999999</v>
      </c>
      <c r="N5" s="106">
        <f>IF(ISERROR(VLOOKUP($J5,'Miljövärden urval för publ'!$B$2:$H$490,MATCH(N$3,'Miljövärden urval för publ'!$B$2:$H$2,0),FALSE)),"",VLOOKUP($J5,'Miljövärden urval för publ'!$B$2:$H$490,MATCH(N$3,'Miljövärden urval för publ'!$B$2:$H$2,0),FALSE))</f>
        <v>3.92927E-4</v>
      </c>
    </row>
    <row r="6" spans="1:14" x14ac:dyDescent="0.25">
      <c r="A6" s="117" t="s">
        <v>19</v>
      </c>
      <c r="B6" s="117" t="s">
        <v>20</v>
      </c>
      <c r="D6" s="112" t="str">
        <f>VLOOKUP(B6,'Miljövärden urval för publ'!$B$2:$V$480,MATCH("ska publiceras:",'Miljövärden urval för publ'!$B$2:$T$2,0),FALSE)</f>
        <v>nej</v>
      </c>
      <c r="E6" s="113">
        <f t="shared" si="0"/>
        <v>3</v>
      </c>
      <c r="H6" s="106">
        <v>4</v>
      </c>
      <c r="I6" s="106" t="str">
        <f t="shared" si="1"/>
        <v>Västervik Miljö &amp; Energi AB</v>
      </c>
      <c r="J6" s="106" t="str">
        <f t="shared" ref="J6:J69" si="2">IF(ISERROR(INDEX($A$4:$E$490,MATCH($H6,$E$4:$E$490,0),2)),"",INDEX($A$4:$E$490,MATCH($H6,$E$4:$E$490,0),2))</f>
        <v>Ankarsrum</v>
      </c>
      <c r="K6" s="106">
        <f>IF(ISERROR(VLOOKUP($J6,'Miljövärden urval för publ'!$B$2:$H$490,MATCH(K$3,'Miljövärden urval för publ'!$B$2:$H$2,0),FALSE)),"",VLOOKUP($J6,'Miljövärden urval för publ'!$B$2:$H$490,MATCH(K$3,'Miljövärden urval för publ'!$B$2:$H$2,0),FALSE))</f>
        <v>0.27165499999999998</v>
      </c>
      <c r="L6" s="106">
        <f>IF(ISERROR(VLOOKUP($J6,'Miljövärden urval för publ'!$B$2:$H$490,MATCH(L$3,'Miljövärden urval för publ'!$B$2:$H$2,0),FALSE)),"",VLOOKUP($J6,'Miljövärden urval för publ'!$B$2:$H$490,MATCH(L$3,'Miljövärden urval för publ'!$B$2:$H$2,0),FALSE))</f>
        <v>65.294799999999995</v>
      </c>
      <c r="M6" s="106">
        <f>IF(ISERROR(VLOOKUP($J6,'Miljövärden urval för publ'!$B$2:$H$490,MATCH(M$3,'Miljövärden urval för publ'!$B$2:$H$2,0),FALSE)),"",VLOOKUP($J6,'Miljövärden urval för publ'!$B$2:$H$490,MATCH(M$3,'Miljövärden urval för publ'!$B$2:$H$2,0),FALSE))</f>
        <v>13.4528</v>
      </c>
      <c r="N6" s="106">
        <f>IF(ISERROR(VLOOKUP($J6,'Miljövärden urval för publ'!$B$2:$H$490,MATCH(N$3,'Miljövärden urval för publ'!$B$2:$H$2,0),FALSE)),"",VLOOKUP($J6,'Miljövärden urval för publ'!$B$2:$H$490,MATCH(N$3,'Miljövärden urval för publ'!$B$2:$H$2,0),FALSE))</f>
        <v>8.4041099999999994E-2</v>
      </c>
    </row>
    <row r="7" spans="1:14" x14ac:dyDescent="0.25">
      <c r="A7" s="117" t="s">
        <v>23</v>
      </c>
      <c r="B7" s="118" t="s">
        <v>328</v>
      </c>
      <c r="D7" s="112" t="str">
        <f>VLOOKUP(B7,'Miljövärden urval för publ'!$B$2:$V$480,MATCH("ska publiceras:",'Miljövärden urval för publ'!$B$2:$T$2,0),FALSE)</f>
        <v>nej</v>
      </c>
      <c r="E7" s="113">
        <f t="shared" si="0"/>
        <v>3</v>
      </c>
      <c r="H7" s="106">
        <v>5</v>
      </c>
      <c r="I7" s="106" t="str">
        <f t="shared" si="1"/>
        <v>Nässjö Affärsverk AB</v>
      </c>
      <c r="J7" s="106" t="str">
        <f t="shared" si="2"/>
        <v>Anneberg</v>
      </c>
      <c r="K7" s="106">
        <f>IF(ISERROR(VLOOKUP($J7,'Miljövärden urval för publ'!$B$2:$H$490,MATCH(K$3,'Miljövärden urval för publ'!$B$2:$H$2,0),FALSE)),"",VLOOKUP($J7,'Miljövärden urval för publ'!$B$2:$H$490,MATCH(K$3,'Miljövärden urval för publ'!$B$2:$H$2,0),FALSE))</f>
        <v>0.20763400000000001</v>
      </c>
      <c r="L7" s="106">
        <f>IF(ISERROR(VLOOKUP($J7,'Miljövärden urval för publ'!$B$2:$H$490,MATCH(L$3,'Miljövärden urval för publ'!$B$2:$H$2,0),FALSE)),"",VLOOKUP($J7,'Miljövärden urval för publ'!$B$2:$H$490,MATCH(L$3,'Miljövärden urval för publ'!$B$2:$H$2,0),FALSE))</f>
        <v>13.347899999999999</v>
      </c>
      <c r="M7" s="106">
        <f>IF(ISERROR(VLOOKUP($J7,'Miljövärden urval för publ'!$B$2:$H$490,MATCH(M$3,'Miljövärden urval för publ'!$B$2:$H$2,0),FALSE)),"",VLOOKUP($J7,'Miljövärden urval för publ'!$B$2:$H$490,MATCH(M$3,'Miljövärden urval för publ'!$B$2:$H$2,0),FALSE))</f>
        <v>17.027100000000001</v>
      </c>
      <c r="N7" s="106">
        <f>IF(ISERROR(VLOOKUP($J7,'Miljövärden urval för publ'!$B$2:$H$490,MATCH(N$3,'Miljövärden urval för publ'!$B$2:$H$2,0),FALSE)),"",VLOOKUP($J7,'Miljövärden urval för publ'!$B$2:$H$490,MATCH(N$3,'Miljövärden urval för publ'!$B$2:$H$2,0),FALSE))</f>
        <v>1.6778499999999998E-2</v>
      </c>
    </row>
    <row r="8" spans="1:14" x14ac:dyDescent="0.25">
      <c r="A8" s="117" t="s">
        <v>530</v>
      </c>
      <c r="B8" s="117" t="s">
        <v>531</v>
      </c>
      <c r="D8" s="112" t="str">
        <f>VLOOKUP(B8,'Miljövärden urval för publ'!$B$2:$V$480,MATCH("ska publiceras:",'Miljövärden urval för publ'!$B$2:$T$2,0),FALSE)</f>
        <v>ja</v>
      </c>
      <c r="E8" s="113">
        <f t="shared" si="0"/>
        <v>4</v>
      </c>
      <c r="H8" s="106">
        <v>6</v>
      </c>
      <c r="I8" s="106" t="str">
        <f t="shared" si="1"/>
        <v>Arboga Energi AB</v>
      </c>
      <c r="J8" s="106" t="str">
        <f t="shared" si="2"/>
        <v>Arboga</v>
      </c>
      <c r="K8" s="106">
        <f>IF(ISERROR(VLOOKUP($J8,'Miljövärden urval för publ'!$B$2:$H$490,MATCH(K$3,'Miljövärden urval för publ'!$B$2:$H$2,0),FALSE)),"",VLOOKUP($J8,'Miljövärden urval för publ'!$B$2:$H$490,MATCH(K$3,'Miljövärden urval för publ'!$B$2:$H$2,0),FALSE))</f>
        <v>0.11732099999999999</v>
      </c>
      <c r="L8" s="106">
        <f>IF(ISERROR(VLOOKUP($J8,'Miljövärden urval för publ'!$B$2:$H$490,MATCH(L$3,'Miljövärden urval för publ'!$B$2:$H$2,0),FALSE)),"",VLOOKUP($J8,'Miljövärden urval för publ'!$B$2:$H$490,MATCH(L$3,'Miljövärden urval för publ'!$B$2:$H$2,0),FALSE))</f>
        <v>20.906099999999999</v>
      </c>
      <c r="M8" s="106">
        <f>IF(ISERROR(VLOOKUP($J8,'Miljövärden urval för publ'!$B$2:$H$490,MATCH(M$3,'Miljövärden urval för publ'!$B$2:$H$2,0),FALSE)),"",VLOOKUP($J8,'Miljövärden urval för publ'!$B$2:$H$490,MATCH(M$3,'Miljövärden urval för publ'!$B$2:$H$2,0),FALSE))</f>
        <v>9.1467700000000001</v>
      </c>
      <c r="N8" s="106">
        <f>IF(ISERROR(VLOOKUP($J8,'Miljövärden urval för publ'!$B$2:$H$490,MATCH(N$3,'Miljövärden urval för publ'!$B$2:$H$2,0),FALSE)),"",VLOOKUP($J8,'Miljövärden urval för publ'!$B$2:$H$490,MATCH(N$3,'Miljövärden urval för publ'!$B$2:$H$2,0),FALSE))</f>
        <v>7.6622799999999996E-3</v>
      </c>
    </row>
    <row r="9" spans="1:14" x14ac:dyDescent="0.25">
      <c r="A9" s="117" t="s">
        <v>308</v>
      </c>
      <c r="B9" s="117" t="s">
        <v>309</v>
      </c>
      <c r="D9" s="112" t="str">
        <f>VLOOKUP(B9,'Miljövärden urval för publ'!$B$2:$V$480,MATCH("ska publiceras:",'Miljövärden urval för publ'!$B$2:$T$2,0),FALSE)</f>
        <v>ja</v>
      </c>
      <c r="E9" s="113">
        <f t="shared" si="0"/>
        <v>5</v>
      </c>
      <c r="H9" s="106">
        <v>7</v>
      </c>
      <c r="I9" s="106" t="str">
        <f t="shared" si="1"/>
        <v>Bollnäs Energi AB</v>
      </c>
      <c r="J9" s="106" t="str">
        <f t="shared" si="2"/>
        <v>Arbrå</v>
      </c>
      <c r="K9" s="106">
        <f>IF(ISERROR(VLOOKUP($J9,'Miljövärden urval för publ'!$B$2:$H$490,MATCH(K$3,'Miljövärden urval för publ'!$B$2:$H$2,0),FALSE)),"",VLOOKUP($J9,'Miljövärden urval för publ'!$B$2:$H$490,MATCH(K$3,'Miljövärden urval för publ'!$B$2:$H$2,0),FALSE))</f>
        <v>0.101604</v>
      </c>
      <c r="L9" s="106">
        <f>IF(ISERROR(VLOOKUP($J9,'Miljövärden urval för publ'!$B$2:$H$490,MATCH(L$3,'Miljövärden urval för publ'!$B$2:$H$2,0),FALSE)),"",VLOOKUP($J9,'Miljövärden urval för publ'!$B$2:$H$490,MATCH(L$3,'Miljövärden urval för publ'!$B$2:$H$2,0),FALSE))</f>
        <v>24.926200000000001</v>
      </c>
      <c r="M9" s="106">
        <f>IF(ISERROR(VLOOKUP($J9,'Miljövärden urval för publ'!$B$2:$H$490,MATCH(M$3,'Miljövärden urval för publ'!$B$2:$H$2,0),FALSE)),"",VLOOKUP($J9,'Miljövärden urval för publ'!$B$2:$H$490,MATCH(M$3,'Miljövärden urval för publ'!$B$2:$H$2,0),FALSE))</f>
        <v>8.6762599999999992</v>
      </c>
      <c r="N9" s="106">
        <f>IF(ISERROR(VLOOKUP($J9,'Miljövärden urval för publ'!$B$2:$H$490,MATCH(N$3,'Miljövärden urval för publ'!$B$2:$H$2,0),FALSE)),"",VLOOKUP($J9,'Miljövärden urval för publ'!$B$2:$H$490,MATCH(N$3,'Miljövärden urval för publ'!$B$2:$H$2,0),FALSE))</f>
        <v>2.0512099999999998E-2</v>
      </c>
    </row>
    <row r="10" spans="1:14" x14ac:dyDescent="0.25">
      <c r="A10" s="117" t="s">
        <v>25</v>
      </c>
      <c r="B10" s="117" t="s">
        <v>26</v>
      </c>
      <c r="D10" s="112" t="str">
        <f>VLOOKUP(B10,'Miljövärden urval för publ'!$B$2:$V$480,MATCH("ska publiceras:",'Miljövärden urval för publ'!$B$2:$T$2,0),FALSE)</f>
        <v>ja</v>
      </c>
      <c r="E10" s="113">
        <f t="shared" si="0"/>
        <v>6</v>
      </c>
      <c r="H10" s="106">
        <v>8</v>
      </c>
      <c r="I10" s="106" t="str">
        <f t="shared" si="1"/>
        <v>Arvika Fjärrvärme AB</v>
      </c>
      <c r="J10" s="106" t="str">
        <f t="shared" si="2"/>
        <v>Arvika</v>
      </c>
      <c r="K10" s="106">
        <f>IF(ISERROR(VLOOKUP($J10,'Miljövärden urval för publ'!$B$2:$H$490,MATCH(K$3,'Miljövärden urval för publ'!$B$2:$H$2,0),FALSE)),"",VLOOKUP($J10,'Miljövärden urval för publ'!$B$2:$H$490,MATCH(K$3,'Miljövärden urval för publ'!$B$2:$H$2,0),FALSE))</f>
        <v>9.8499799999999998E-2</v>
      </c>
      <c r="L10" s="106">
        <f>IF(ISERROR(VLOOKUP($J10,'Miljövärden urval för publ'!$B$2:$H$490,MATCH(L$3,'Miljövärden urval för publ'!$B$2:$H$2,0),FALSE)),"",VLOOKUP($J10,'Miljövärden urval för publ'!$B$2:$H$490,MATCH(L$3,'Miljövärden urval för publ'!$B$2:$H$2,0),FALSE))</f>
        <v>14.9208</v>
      </c>
      <c r="M10" s="106">
        <f>IF(ISERROR(VLOOKUP($J10,'Miljövärden urval för publ'!$B$2:$H$490,MATCH(M$3,'Miljövärden urval för publ'!$B$2:$H$2,0),FALSE)),"",VLOOKUP($J10,'Miljövärden urval för publ'!$B$2:$H$490,MATCH(M$3,'Miljövärden urval för publ'!$B$2:$H$2,0),FALSE))</f>
        <v>7.97105</v>
      </c>
      <c r="N10" s="106">
        <f>IF(ISERROR(VLOOKUP($J10,'Miljövärden urval för publ'!$B$2:$H$490,MATCH(N$3,'Miljövärden urval för publ'!$B$2:$H$2,0),FALSE)),"",VLOOKUP($J10,'Miljövärden urval för publ'!$B$2:$H$490,MATCH(N$3,'Miljövärden urval för publ'!$B$2:$H$2,0),FALSE))</f>
        <v>1.7774000000000002E-2</v>
      </c>
    </row>
    <row r="11" spans="1:14" x14ac:dyDescent="0.25">
      <c r="A11" s="117" t="s">
        <v>44</v>
      </c>
      <c r="B11" s="117" t="s">
        <v>45</v>
      </c>
      <c r="D11" s="112" t="str">
        <f>VLOOKUP(B11,'Miljövärden urval för publ'!$B$2:$V$480,MATCH("ska publiceras:",'Miljövärden urval för publ'!$B$2:$T$2,0),FALSE)</f>
        <v>ja</v>
      </c>
      <c r="E11" s="113">
        <f t="shared" si="0"/>
        <v>7</v>
      </c>
      <c r="H11" s="106">
        <v>9</v>
      </c>
      <c r="I11" s="106" t="str">
        <f t="shared" si="1"/>
        <v>Vattenfall AB Värme</v>
      </c>
      <c r="J11" s="106" t="str">
        <f t="shared" si="2"/>
        <v>Askersund</v>
      </c>
      <c r="K11" s="106">
        <f>IF(ISERROR(VLOOKUP($J11,'Miljövärden urval för publ'!$B$2:$H$490,MATCH(K$3,'Miljövärden urval för publ'!$B$2:$H$2,0),FALSE)),"",VLOOKUP($J11,'Miljövärden urval för publ'!$B$2:$H$490,MATCH(K$3,'Miljövärden urval för publ'!$B$2:$H$2,0),FALSE))</f>
        <v>0.16731699999999999</v>
      </c>
      <c r="L11" s="106">
        <f>IF(ISERROR(VLOOKUP($J11,'Miljövärden urval för publ'!$B$2:$H$490,MATCH(L$3,'Miljövärden urval för publ'!$B$2:$H$2,0),FALSE)),"",VLOOKUP($J11,'Miljövärden urval för publ'!$B$2:$H$490,MATCH(L$3,'Miljövärden urval för publ'!$B$2:$H$2,0),FALSE))</f>
        <v>21.4114</v>
      </c>
      <c r="M11" s="106">
        <f>IF(ISERROR(VLOOKUP($J11,'Miljövärden urval för publ'!$B$2:$H$490,MATCH(M$3,'Miljövärden urval för publ'!$B$2:$H$2,0),FALSE)),"",VLOOKUP($J11,'Miljövärden urval för publ'!$B$2:$H$490,MATCH(M$3,'Miljövärden urval för publ'!$B$2:$H$2,0),FALSE))</f>
        <v>8.0726300000000002</v>
      </c>
      <c r="N11" s="106">
        <f>IF(ISERROR(VLOOKUP($J11,'Miljövärden urval för publ'!$B$2:$H$490,MATCH(N$3,'Miljövärden urval för publ'!$B$2:$H$2,0),FALSE)),"",VLOOKUP($J11,'Miljövärden urval för publ'!$B$2:$H$490,MATCH(N$3,'Miljövärden urval för publ'!$B$2:$H$2,0),FALSE))</f>
        <v>3.39473E-2</v>
      </c>
    </row>
    <row r="12" spans="1:14" x14ac:dyDescent="0.25">
      <c r="A12" s="117" t="s">
        <v>27</v>
      </c>
      <c r="B12" s="117" t="s">
        <v>28</v>
      </c>
      <c r="D12" s="112" t="str">
        <f>VLOOKUP(B12,'Miljövärden urval för publ'!$B$2:$V$480,MATCH("ska publiceras:",'Miljövärden urval för publ'!$B$2:$T$2,0),FALSE)</f>
        <v>nej</v>
      </c>
      <c r="E12" s="113">
        <f t="shared" si="0"/>
        <v>7</v>
      </c>
      <c r="H12" s="106">
        <v>10</v>
      </c>
      <c r="I12" s="106" t="str">
        <f t="shared" si="1"/>
        <v>Mark Kraftvärme AB</v>
      </c>
      <c r="J12" s="106" t="str">
        <f t="shared" si="2"/>
        <v>Assbergs nätet</v>
      </c>
      <c r="K12" s="106">
        <f>IF(ISERROR(VLOOKUP($J12,'Miljövärden urval för publ'!$B$2:$H$490,MATCH(K$3,'Miljövärden urval för publ'!$B$2:$H$2,0),FALSE)),"",VLOOKUP($J12,'Miljövärden urval för publ'!$B$2:$H$490,MATCH(K$3,'Miljövärden urval för publ'!$B$2:$H$2,0),FALSE))</f>
        <v>4.3905E-2</v>
      </c>
      <c r="L12" s="106">
        <f>IF(ISERROR(VLOOKUP($J12,'Miljövärden urval för publ'!$B$2:$H$490,MATCH(L$3,'Miljövärden urval för publ'!$B$2:$H$2,0),FALSE)),"",VLOOKUP($J12,'Miljövärden urval för publ'!$B$2:$H$490,MATCH(L$3,'Miljövärden urval för publ'!$B$2:$H$2,0),FALSE))</f>
        <v>12.8193</v>
      </c>
      <c r="M12" s="106">
        <f>IF(ISERROR(VLOOKUP($J12,'Miljövärden urval för publ'!$B$2:$H$490,MATCH(M$3,'Miljövärden urval för publ'!$B$2:$H$2,0),FALSE)),"",VLOOKUP($J12,'Miljövärden urval för publ'!$B$2:$H$490,MATCH(M$3,'Miljövärden urval för publ'!$B$2:$H$2,0),FALSE))</f>
        <v>9.4017099999999996</v>
      </c>
      <c r="N12" s="106">
        <f>IF(ISERROR(VLOOKUP($J12,'Miljövärden urval för publ'!$B$2:$H$490,MATCH(N$3,'Miljövärden urval för publ'!$B$2:$H$2,0),FALSE)),"",VLOOKUP($J12,'Miljövärden urval för publ'!$B$2:$H$490,MATCH(N$3,'Miljövärden urval för publ'!$B$2:$H$2,0),FALSE))</f>
        <v>1.7381899999999999E-3</v>
      </c>
    </row>
    <row r="13" spans="1:14" x14ac:dyDescent="0.25">
      <c r="A13" s="117" t="s">
        <v>29</v>
      </c>
      <c r="B13" s="117" t="s">
        <v>30</v>
      </c>
      <c r="D13" s="112" t="str">
        <f>VLOOKUP(B13,'Miljövärden urval för publ'!$B$2:$V$480,MATCH("ska publiceras:",'Miljövärden urval för publ'!$B$2:$T$2,0),FALSE)</f>
        <v>ja</v>
      </c>
      <c r="E13" s="113">
        <f t="shared" si="0"/>
        <v>8</v>
      </c>
      <c r="H13" s="106">
        <v>11</v>
      </c>
      <c r="I13" s="106" t="str">
        <f t="shared" si="1"/>
        <v>Värmevärden AB</v>
      </c>
      <c r="J13" s="106" t="str">
        <f t="shared" si="2"/>
        <v>Avesta</v>
      </c>
      <c r="K13" s="106">
        <f>IF(ISERROR(VLOOKUP($J13,'Miljövärden urval för publ'!$B$2:$H$490,MATCH(K$3,'Miljövärden urval för publ'!$B$2:$H$2,0),FALSE)),"",VLOOKUP($J13,'Miljövärden urval för publ'!$B$2:$H$490,MATCH(K$3,'Miljövärden urval för publ'!$B$2:$H$2,0),FALSE))</f>
        <v>0.19894700000000001</v>
      </c>
      <c r="L13" s="106">
        <f>IF(ISERROR(VLOOKUP($J13,'Miljövärden urval för publ'!$B$2:$H$490,MATCH(L$3,'Miljövärden urval för publ'!$B$2:$H$2,0),FALSE)),"",VLOOKUP($J13,'Miljövärden urval för publ'!$B$2:$H$490,MATCH(L$3,'Miljövärden urval för publ'!$B$2:$H$2,0),FALSE))</f>
        <v>113.361</v>
      </c>
      <c r="M13" s="106">
        <f>IF(ISERROR(VLOOKUP($J13,'Miljövärden urval för publ'!$B$2:$H$490,MATCH(M$3,'Miljövärden urval för publ'!$B$2:$H$2,0),FALSE)),"",VLOOKUP($J13,'Miljövärden urval för publ'!$B$2:$H$490,MATCH(M$3,'Miljövärden urval för publ'!$B$2:$H$2,0),FALSE))</f>
        <v>5.96211</v>
      </c>
      <c r="N13" s="106">
        <f>IF(ISERROR(VLOOKUP($J13,'Miljövärden urval för publ'!$B$2:$H$490,MATCH(N$3,'Miljövärden urval för publ'!$B$2:$H$2,0),FALSE)),"",VLOOKUP($J13,'Miljövärden urval för publ'!$B$2:$H$490,MATCH(N$3,'Miljövärden urval för publ'!$B$2:$H$2,0),FALSE))</f>
        <v>4.7763800000000002E-2</v>
      </c>
    </row>
    <row r="14" spans="1:14" x14ac:dyDescent="0.25">
      <c r="A14" s="117" t="s">
        <v>474</v>
      </c>
      <c r="B14" s="117" t="s">
        <v>475</v>
      </c>
      <c r="D14" s="112" t="str">
        <f>VLOOKUP(B14,'Miljövärden urval för publ'!$B$2:$V$480,MATCH("ska publiceras:",'Miljövärden urval för publ'!$B$2:$T$2,0),FALSE)</f>
        <v>ja</v>
      </c>
      <c r="E14" s="113">
        <f t="shared" si="0"/>
        <v>9</v>
      </c>
      <c r="H14" s="106">
        <v>12</v>
      </c>
      <c r="I14" s="106" t="str">
        <f t="shared" si="1"/>
        <v>E.ON Värme Sverige AB</v>
      </c>
      <c r="J14" s="106" t="str">
        <f t="shared" si="2"/>
        <v>Bara</v>
      </c>
      <c r="K14" s="106">
        <f>IF(ISERROR(VLOOKUP($J14,'Miljövärden urval för publ'!$B$2:$H$490,MATCH(K$3,'Miljövärden urval för publ'!$B$2:$H$2,0),FALSE)),"",VLOOKUP($J14,'Miljövärden urval för publ'!$B$2:$H$490,MATCH(K$3,'Miljövärden urval för publ'!$B$2:$H$2,0),FALSE))</f>
        <v>0.47343299999999999</v>
      </c>
      <c r="L14" s="106">
        <f>IF(ISERROR(VLOOKUP($J14,'Miljövärden urval för publ'!$B$2:$H$490,MATCH(L$3,'Miljövärden urval för publ'!$B$2:$H$2,0),FALSE)),"",VLOOKUP($J14,'Miljövärden urval för publ'!$B$2:$H$490,MATCH(L$3,'Miljövärden urval för publ'!$B$2:$H$2,0),FALSE))</f>
        <v>76.957700000000003</v>
      </c>
      <c r="M14" s="106">
        <f>IF(ISERROR(VLOOKUP($J14,'Miljövärden urval för publ'!$B$2:$H$490,MATCH(M$3,'Miljövärden urval för publ'!$B$2:$H$2,0),FALSE)),"",VLOOKUP($J14,'Miljövärden urval för publ'!$B$2:$H$490,MATCH(M$3,'Miljövärden urval för publ'!$B$2:$H$2,0),FALSE))</f>
        <v>24.1572</v>
      </c>
      <c r="N14" s="106">
        <f>IF(ISERROR(VLOOKUP($J14,'Miljövärden urval för publ'!$B$2:$H$490,MATCH(N$3,'Miljövärden urval för publ'!$B$2:$H$2,0),FALSE)),"",VLOOKUP($J14,'Miljövärden urval för publ'!$B$2:$H$490,MATCH(N$3,'Miljövärden urval för publ'!$B$2:$H$2,0),FALSE))</f>
        <v>0.26425399999999999</v>
      </c>
    </row>
    <row r="15" spans="1:14" x14ac:dyDescent="0.25">
      <c r="A15" s="117" t="s">
        <v>279</v>
      </c>
      <c r="B15" s="117" t="s">
        <v>280</v>
      </c>
      <c r="D15" s="112" t="str">
        <f>VLOOKUP(B15,'Miljövärden urval för publ'!$B$2:$V$480,MATCH("ska publiceras:",'Miljövärden urval för publ'!$B$2:$T$2,0),FALSE)</f>
        <v>ja</v>
      </c>
      <c r="E15" s="113">
        <f t="shared" si="0"/>
        <v>10</v>
      </c>
      <c r="H15" s="106">
        <v>13</v>
      </c>
      <c r="I15" s="106" t="str">
        <f t="shared" si="1"/>
        <v>Bengtsfors Energi</v>
      </c>
      <c r="J15" s="106" t="str">
        <f t="shared" si="2"/>
        <v>Bengtsfors</v>
      </c>
      <c r="K15" s="106">
        <f>IF(ISERROR(VLOOKUP($J15,'Miljövärden urval för publ'!$B$2:$H$490,MATCH(K$3,'Miljövärden urval för publ'!$B$2:$H$2,0),FALSE)),"",VLOOKUP($J15,'Miljövärden urval för publ'!$B$2:$H$490,MATCH(K$3,'Miljövärden urval för publ'!$B$2:$H$2,0),FALSE))</f>
        <v>0.18813299999999999</v>
      </c>
      <c r="L15" s="106">
        <f>IF(ISERROR(VLOOKUP($J15,'Miljövärden urval för publ'!$B$2:$H$490,MATCH(L$3,'Miljövärden urval för publ'!$B$2:$H$2,0),FALSE)),"",VLOOKUP($J15,'Miljövärden urval för publ'!$B$2:$H$490,MATCH(L$3,'Miljövärden urval för publ'!$B$2:$H$2,0),FALSE))</f>
        <v>22.912700000000001</v>
      </c>
      <c r="M15" s="106">
        <f>IF(ISERROR(VLOOKUP($J15,'Miljövärden urval för publ'!$B$2:$H$490,MATCH(M$3,'Miljövärden urval för publ'!$B$2:$H$2,0),FALSE)),"",VLOOKUP($J15,'Miljövärden urval för publ'!$B$2:$H$490,MATCH(M$3,'Miljövärden urval för publ'!$B$2:$H$2,0),FALSE))</f>
        <v>16.453199999999999</v>
      </c>
      <c r="N15" s="106">
        <f>IF(ISERROR(VLOOKUP($J15,'Miljövärden urval för publ'!$B$2:$H$490,MATCH(N$3,'Miljövärden urval för publ'!$B$2:$H$2,0),FALSE)),"",VLOOKUP($J15,'Miljövärden urval för publ'!$B$2:$H$490,MATCH(N$3,'Miljövärden urval för publ'!$B$2:$H$2,0),FALSE))</f>
        <v>3.6673799999999999E-2</v>
      </c>
    </row>
    <row r="16" spans="1:14" x14ac:dyDescent="0.25">
      <c r="A16" s="117" t="s">
        <v>501</v>
      </c>
      <c r="B16" s="117" t="s">
        <v>502</v>
      </c>
      <c r="D16" s="112" t="str">
        <f>VLOOKUP(B16,'Miljövärden urval för publ'!$B$2:$V$480,MATCH("ska publiceras:",'Miljövärden urval för publ'!$B$2:$T$2,0),FALSE)</f>
        <v>ja</v>
      </c>
      <c r="E16" s="113">
        <f t="shared" si="0"/>
        <v>11</v>
      </c>
      <c r="H16" s="106">
        <v>14</v>
      </c>
      <c r="I16" s="106" t="str">
        <f t="shared" si="1"/>
        <v>Bionär Närvärme AB</v>
      </c>
      <c r="J16" s="106" t="str">
        <f t="shared" si="2"/>
        <v>Bergby</v>
      </c>
      <c r="K16" s="106">
        <f>IF(ISERROR(VLOOKUP($J16,'Miljövärden urval för publ'!$B$2:$H$490,MATCH(K$3,'Miljövärden urval för publ'!$B$2:$H$2,0),FALSE)),"",VLOOKUP($J16,'Miljövärden urval för publ'!$B$2:$H$490,MATCH(K$3,'Miljövärden urval för publ'!$B$2:$H$2,0),FALSE))</f>
        <v>0.155753</v>
      </c>
      <c r="L16" s="106">
        <f>IF(ISERROR(VLOOKUP($J16,'Miljövärden urval för publ'!$B$2:$H$490,MATCH(L$3,'Miljövärden urval för publ'!$B$2:$H$2,0),FALSE)),"",VLOOKUP($J16,'Miljövärden urval för publ'!$B$2:$H$490,MATCH(L$3,'Miljövärden urval för publ'!$B$2:$H$2,0),FALSE))</f>
        <v>13.2761</v>
      </c>
      <c r="M16" s="106">
        <f>IF(ISERROR(VLOOKUP($J16,'Miljövärden urval för publ'!$B$2:$H$490,MATCH(M$3,'Miljövärden urval för publ'!$B$2:$H$2,0),FALSE)),"",VLOOKUP($J16,'Miljövärden urval för publ'!$B$2:$H$490,MATCH(M$3,'Miljövärden urval för publ'!$B$2:$H$2,0),FALSE))</f>
        <v>15.7029</v>
      </c>
      <c r="N16" s="106">
        <f>IF(ISERROR(VLOOKUP($J16,'Miljövärden urval för publ'!$B$2:$H$490,MATCH(N$3,'Miljövärden urval för publ'!$B$2:$H$2,0),FALSE)),"",VLOOKUP($J16,'Miljövärden urval för publ'!$B$2:$H$490,MATCH(N$3,'Miljövärden urval för publ'!$B$2:$H$2,0),FALSE))</f>
        <v>1.9891499999999999E-2</v>
      </c>
    </row>
    <row r="17" spans="1:14" x14ac:dyDescent="0.25">
      <c r="A17" s="117" t="s">
        <v>206</v>
      </c>
      <c r="B17" s="117" t="s">
        <v>207</v>
      </c>
      <c r="D17" s="112" t="str">
        <f>VLOOKUP(B17,'Miljövärden urval för publ'!$B$2:$V$480,MATCH("ska publiceras:",'Miljövärden urval för publ'!$B$2:$T$2,0),FALSE)</f>
        <v>nej</v>
      </c>
      <c r="E17" s="113">
        <f t="shared" si="0"/>
        <v>11</v>
      </c>
      <c r="H17" s="106">
        <v>15</v>
      </c>
      <c r="I17" s="106" t="str">
        <f t="shared" si="1"/>
        <v>Umeå Energi AB</v>
      </c>
      <c r="J17" s="106" t="str">
        <f t="shared" si="2"/>
        <v>Bjurholm</v>
      </c>
      <c r="K17" s="106">
        <f>IF(ISERROR(VLOOKUP($J17,'Miljövärden urval för publ'!$B$2:$H$490,MATCH(K$3,'Miljövärden urval för publ'!$B$2:$H$2,0),FALSE)),"",VLOOKUP($J17,'Miljövärden urval för publ'!$B$2:$H$490,MATCH(K$3,'Miljövärden urval för publ'!$B$2:$H$2,0),FALSE))</f>
        <v>0.36047699999999999</v>
      </c>
      <c r="L17" s="106">
        <f>IF(ISERROR(VLOOKUP($J17,'Miljövärden urval för publ'!$B$2:$H$490,MATCH(L$3,'Miljövärden urval för publ'!$B$2:$H$2,0),FALSE)),"",VLOOKUP($J17,'Miljövärden urval för publ'!$B$2:$H$490,MATCH(L$3,'Miljövärden urval för publ'!$B$2:$H$2,0),FALSE))</f>
        <v>54.037199999999999</v>
      </c>
      <c r="M17" s="106">
        <f>IF(ISERROR(VLOOKUP($J17,'Miljövärden urval för publ'!$B$2:$H$490,MATCH(M$3,'Miljövärden urval för publ'!$B$2:$H$2,0),FALSE)),"",VLOOKUP($J17,'Miljövärden urval för publ'!$B$2:$H$490,MATCH(M$3,'Miljövärden urval för publ'!$B$2:$H$2,0),FALSE))</f>
        <v>17.945</v>
      </c>
      <c r="N17" s="106">
        <f>IF(ISERROR(VLOOKUP($J17,'Miljövärden urval för publ'!$B$2:$H$490,MATCH(N$3,'Miljövärden urval för publ'!$B$2:$H$2,0),FALSE)),"",VLOOKUP($J17,'Miljövärden urval för publ'!$B$2:$H$490,MATCH(N$3,'Miljövärden urval för publ'!$B$2:$H$2,0),FALSE))</f>
        <v>0.137071</v>
      </c>
    </row>
    <row r="18" spans="1:14" x14ac:dyDescent="0.25">
      <c r="A18" s="117" t="s">
        <v>206</v>
      </c>
      <c r="B18" s="117" t="s">
        <v>208</v>
      </c>
      <c r="D18" s="112" t="str">
        <f>VLOOKUP(B18,'Miljövärden urval för publ'!$B$2:$V$480,MATCH("ska publiceras:",'Miljövärden urval för publ'!$B$2:$T$2,0),FALSE)</f>
        <v>nej</v>
      </c>
      <c r="E18" s="113">
        <f t="shared" si="0"/>
        <v>11</v>
      </c>
      <c r="H18" s="106">
        <v>16</v>
      </c>
      <c r="I18" s="106" t="str">
        <f t="shared" si="1"/>
        <v>Falu Energi &amp; Vatten AB</v>
      </c>
      <c r="J18" s="106" t="str">
        <f t="shared" si="2"/>
        <v>Bjursås</v>
      </c>
      <c r="K18" s="106">
        <f>IF(ISERROR(VLOOKUP($J18,'Miljövärden urval för publ'!$B$2:$H$490,MATCH(K$3,'Miljövärden urval för publ'!$B$2:$H$2,0),FALSE)),"",VLOOKUP($J18,'Miljövärden urval för publ'!$B$2:$H$490,MATCH(K$3,'Miljövärden urval för publ'!$B$2:$H$2,0),FALSE))</f>
        <v>0.186637</v>
      </c>
      <c r="L18" s="106">
        <f>IF(ISERROR(VLOOKUP($J18,'Miljövärden urval för publ'!$B$2:$H$490,MATCH(L$3,'Miljövärden urval för publ'!$B$2:$H$2,0),FALSE)),"",VLOOKUP($J18,'Miljövärden urval för publ'!$B$2:$H$490,MATCH(L$3,'Miljövärden urval för publ'!$B$2:$H$2,0),FALSE))</f>
        <v>18.430399999999999</v>
      </c>
      <c r="M18" s="106">
        <f>IF(ISERROR(VLOOKUP($J18,'Miljövärden urval för publ'!$B$2:$H$490,MATCH(M$3,'Miljövärden urval för publ'!$B$2:$H$2,0),FALSE)),"",VLOOKUP($J18,'Miljövärden urval för publ'!$B$2:$H$490,MATCH(M$3,'Miljövärden urval för publ'!$B$2:$H$2,0),FALSE))</f>
        <v>17.593499999999999</v>
      </c>
      <c r="N18" s="106">
        <f>IF(ISERROR(VLOOKUP($J18,'Miljövärden urval för publ'!$B$2:$H$490,MATCH(N$3,'Miljövärden urval för publ'!$B$2:$H$2,0),FALSE)),"",VLOOKUP($J18,'Miljövärden urval för publ'!$B$2:$H$490,MATCH(N$3,'Miljövärden urval för publ'!$B$2:$H$2,0),FALSE))</f>
        <v>3.0150799999999998E-2</v>
      </c>
    </row>
    <row r="19" spans="1:14" x14ac:dyDescent="0.25">
      <c r="A19" s="117" t="s">
        <v>76</v>
      </c>
      <c r="B19" s="117" t="s">
        <v>77</v>
      </c>
      <c r="D19" s="112" t="str">
        <f>VLOOKUP(B19,'Miljövärden urval för publ'!$B$2:$V$480,MATCH("ska publiceras:",'Miljövärden urval för publ'!$B$2:$T$2,0),FALSE)</f>
        <v>ja</v>
      </c>
      <c r="E19" s="113">
        <f t="shared" si="0"/>
        <v>12</v>
      </c>
      <c r="H19" s="106">
        <v>17</v>
      </c>
      <c r="I19" s="106" t="str">
        <f t="shared" si="1"/>
        <v>Lantmännen Agrovärme AB</v>
      </c>
      <c r="J19" s="106" t="str">
        <f t="shared" si="2"/>
        <v>Bjärnum</v>
      </c>
      <c r="K19" s="106">
        <f>IF(ISERROR(VLOOKUP($J19,'Miljövärden urval för publ'!$B$2:$H$490,MATCH(K$3,'Miljövärden urval för publ'!$B$2:$H$2,0),FALSE)),"",VLOOKUP($J19,'Miljövärden urval för publ'!$B$2:$H$490,MATCH(K$3,'Miljövärden urval för publ'!$B$2:$H$2,0),FALSE))</f>
        <v>0.35611999999999999</v>
      </c>
      <c r="L19" s="106">
        <f>IF(ISERROR(VLOOKUP($J19,'Miljövärden urval för publ'!$B$2:$H$490,MATCH(L$3,'Miljövärden urval för publ'!$B$2:$H$2,0),FALSE)),"",VLOOKUP($J19,'Miljövärden urval för publ'!$B$2:$H$490,MATCH(L$3,'Miljövärden urval för publ'!$B$2:$H$2,0),FALSE))</f>
        <v>62.823300000000003</v>
      </c>
      <c r="M19" s="106">
        <f>IF(ISERROR(VLOOKUP($J19,'Miljövärden urval för publ'!$B$2:$H$490,MATCH(M$3,'Miljövärden urval för publ'!$B$2:$H$2,0),FALSE)),"",VLOOKUP($J19,'Miljövärden urval för publ'!$B$2:$H$490,MATCH(M$3,'Miljövärden urval för publ'!$B$2:$H$2,0),FALSE))</f>
        <v>17.312999999999999</v>
      </c>
      <c r="N19" s="106">
        <f>IF(ISERROR(VLOOKUP($J19,'Miljövärden urval för publ'!$B$2:$H$490,MATCH(N$3,'Miljövärden urval för publ'!$B$2:$H$2,0),FALSE)),"",VLOOKUP($J19,'Miljövärden urval för publ'!$B$2:$H$490,MATCH(N$3,'Miljövärden urval för publ'!$B$2:$H$2,0),FALSE))</f>
        <v>0.149504</v>
      </c>
    </row>
    <row r="20" spans="1:14" x14ac:dyDescent="0.25">
      <c r="A20" s="117" t="s">
        <v>31</v>
      </c>
      <c r="B20" s="117" t="s">
        <v>32</v>
      </c>
      <c r="D20" s="112" t="str">
        <f>VLOOKUP(B20,'Miljövärden urval för publ'!$B$2:$V$480,MATCH("ska publiceras:",'Miljövärden urval för publ'!$B$2:$T$2,0),FALSE)</f>
        <v>ja</v>
      </c>
      <c r="E20" s="113">
        <f t="shared" si="0"/>
        <v>13</v>
      </c>
      <c r="H20" s="106">
        <v>18</v>
      </c>
      <c r="I20" s="106" t="str">
        <f t="shared" si="1"/>
        <v>Övik Energi AB</v>
      </c>
      <c r="J20" s="106" t="str">
        <f t="shared" si="2"/>
        <v>Bjästa</v>
      </c>
      <c r="K20" s="106">
        <f>IF(ISERROR(VLOOKUP($J20,'Miljövärden urval för publ'!$B$2:$H$490,MATCH(K$3,'Miljövärden urval för publ'!$B$2:$H$2,0),FALSE)),"",VLOOKUP($J20,'Miljövärden urval för publ'!$B$2:$H$490,MATCH(K$3,'Miljövärden urval för publ'!$B$2:$H$2,0),FALSE))</f>
        <v>0.149398</v>
      </c>
      <c r="L20" s="106">
        <f>IF(ISERROR(VLOOKUP($J20,'Miljövärden urval för publ'!$B$2:$H$490,MATCH(L$3,'Miljövärden urval för publ'!$B$2:$H$2,0),FALSE)),"",VLOOKUP($J20,'Miljövärden urval för publ'!$B$2:$H$490,MATCH(L$3,'Miljövärden urval för publ'!$B$2:$H$2,0),FALSE))</f>
        <v>28.674099999999999</v>
      </c>
      <c r="M20" s="106">
        <f>IF(ISERROR(VLOOKUP($J20,'Miljövärden urval för publ'!$B$2:$H$490,MATCH(M$3,'Miljövärden urval för publ'!$B$2:$H$2,0),FALSE)),"",VLOOKUP($J20,'Miljövärden urval för publ'!$B$2:$H$490,MATCH(M$3,'Miljövärden urval för publ'!$B$2:$H$2,0),FALSE))</f>
        <v>10.498200000000001</v>
      </c>
      <c r="N20" s="106">
        <f>IF(ISERROR(VLOOKUP($J20,'Miljövärden urval för publ'!$B$2:$H$490,MATCH(N$3,'Miljövärden urval för publ'!$B$2:$H$2,0),FALSE)),"",VLOOKUP($J20,'Miljövärden urval för publ'!$B$2:$H$490,MATCH(N$3,'Miljövärden urval för publ'!$B$2:$H$2,0),FALSE))</f>
        <v>4.3112600000000001E-2</v>
      </c>
    </row>
    <row r="21" spans="1:14" x14ac:dyDescent="0.25">
      <c r="A21" s="117" t="s">
        <v>33</v>
      </c>
      <c r="B21" s="117" t="s">
        <v>34</v>
      </c>
      <c r="D21" s="112" t="str">
        <f>VLOOKUP(B21,'Miljövärden urval för publ'!$B$2:$V$480,MATCH("ska publiceras:",'Miljövärden urval för publ'!$B$2:$T$2,0),FALSE)</f>
        <v>ja</v>
      </c>
      <c r="E21" s="113">
        <f t="shared" si="0"/>
        <v>14</v>
      </c>
      <c r="H21" s="106">
        <v>19</v>
      </c>
      <c r="I21" s="106" t="str">
        <f t="shared" si="1"/>
        <v>Nässjö Affärsverk AB</v>
      </c>
      <c r="J21" s="106" t="str">
        <f t="shared" si="2"/>
        <v>Bodafors</v>
      </c>
      <c r="K21" s="106">
        <f>IF(ISERROR(VLOOKUP($J21,'Miljövärden urval för publ'!$B$2:$H$490,MATCH(K$3,'Miljövärden urval för publ'!$B$2:$H$2,0),FALSE)),"",VLOOKUP($J21,'Miljövärden urval för publ'!$B$2:$H$490,MATCH(K$3,'Miljövärden urval för publ'!$B$2:$H$2,0),FALSE))</f>
        <v>0.21174200000000001</v>
      </c>
      <c r="L21" s="106">
        <f>IF(ISERROR(VLOOKUP($J21,'Miljövärden urval för publ'!$B$2:$H$490,MATCH(L$3,'Miljövärden urval för publ'!$B$2:$H$2,0),FALSE)),"",VLOOKUP($J21,'Miljövärden urval för publ'!$B$2:$H$490,MATCH(L$3,'Miljövärden urval för publ'!$B$2:$H$2,0),FALSE))</f>
        <v>39.998100000000001</v>
      </c>
      <c r="M21" s="106">
        <f>IF(ISERROR(VLOOKUP($J21,'Miljövärden urval för publ'!$B$2:$H$490,MATCH(M$3,'Miljövärden urval för publ'!$B$2:$H$2,0),FALSE)),"",VLOOKUP($J21,'Miljövärden urval för publ'!$B$2:$H$490,MATCH(M$3,'Miljövärden urval för publ'!$B$2:$H$2,0),FALSE))</f>
        <v>10.666700000000001</v>
      </c>
      <c r="N21" s="106">
        <f>IF(ISERROR(VLOOKUP($J21,'Miljövärden urval för publ'!$B$2:$H$490,MATCH(N$3,'Miljövärden urval för publ'!$B$2:$H$2,0),FALSE)),"",VLOOKUP($J21,'Miljövärden urval för publ'!$B$2:$H$490,MATCH(N$3,'Miljövärden urval för publ'!$B$2:$H$2,0),FALSE))</f>
        <v>7.4909000000000003E-2</v>
      </c>
    </row>
    <row r="22" spans="1:14" x14ac:dyDescent="0.25">
      <c r="A22" s="117" t="s">
        <v>147</v>
      </c>
      <c r="B22" s="117" t="s">
        <v>148</v>
      </c>
      <c r="D22" s="112" t="str">
        <f>VLOOKUP(B22,'Miljövärden urval för publ'!$B$2:$V$480,MATCH("ska publiceras:",'Miljövärden urval för publ'!$B$2:$T$2,0),FALSE)</f>
        <v>nej</v>
      </c>
      <c r="E22" s="113">
        <f t="shared" si="0"/>
        <v>14</v>
      </c>
      <c r="H22" s="106">
        <v>20</v>
      </c>
      <c r="I22" s="106" t="str">
        <f t="shared" si="1"/>
        <v>Skellefteå Kraft AB</v>
      </c>
      <c r="J22" s="106" t="str">
        <f t="shared" si="2"/>
        <v>Boliden</v>
      </c>
      <c r="K22" s="106">
        <f>IF(ISERROR(VLOOKUP($J22,'Miljövärden urval för publ'!$B$2:$H$490,MATCH(K$3,'Miljövärden urval för publ'!$B$2:$H$2,0),FALSE)),"",VLOOKUP($J22,'Miljövärden urval för publ'!$B$2:$H$490,MATCH(K$3,'Miljövärden urval för publ'!$B$2:$H$2,0),FALSE))</f>
        <v>0.167546</v>
      </c>
      <c r="L22" s="106">
        <f>IF(ISERROR(VLOOKUP($J22,'Miljövärden urval för publ'!$B$2:$H$490,MATCH(L$3,'Miljövärden urval för publ'!$B$2:$H$2,0),FALSE)),"",VLOOKUP($J22,'Miljövärden urval för publ'!$B$2:$H$490,MATCH(L$3,'Miljövärden urval för publ'!$B$2:$H$2,0),FALSE))</f>
        <v>10.464700000000001</v>
      </c>
      <c r="M22" s="106">
        <f>IF(ISERROR(VLOOKUP($J22,'Miljövärden urval för publ'!$B$2:$H$490,MATCH(M$3,'Miljövärden urval för publ'!$B$2:$H$2,0),FALSE)),"",VLOOKUP($J22,'Miljövärden urval för publ'!$B$2:$H$490,MATCH(M$3,'Miljövärden urval för publ'!$B$2:$H$2,0),FALSE))</f>
        <v>16.299299999999999</v>
      </c>
      <c r="N22" s="106">
        <f>IF(ISERROR(VLOOKUP($J22,'Miljövärden urval för publ'!$B$2:$H$490,MATCH(N$3,'Miljövärden urval för publ'!$B$2:$H$2,0),FALSE)),"",VLOOKUP($J22,'Miljövärden urval för publ'!$B$2:$H$490,MATCH(N$3,'Miljövärden urval för publ'!$B$2:$H$2,0),FALSE))</f>
        <v>9.6813200000000002E-3</v>
      </c>
    </row>
    <row r="23" spans="1:14" x14ac:dyDescent="0.25">
      <c r="A23" s="117" t="s">
        <v>457</v>
      </c>
      <c r="B23" s="117" t="s">
        <v>458</v>
      </c>
      <c r="D23" s="112" t="str">
        <f>VLOOKUP(B23,'Miljövärden urval för publ'!$B$2:$V$480,MATCH("ska publiceras:",'Miljövärden urval för publ'!$B$2:$T$2,0),FALSE)</f>
        <v>ja</v>
      </c>
      <c r="E23" s="113">
        <f t="shared" si="0"/>
        <v>15</v>
      </c>
      <c r="H23" s="106">
        <v>21</v>
      </c>
      <c r="I23" s="106" t="str">
        <f t="shared" si="1"/>
        <v>Bollnäs Energi AB</v>
      </c>
      <c r="J23" s="106" t="str">
        <f t="shared" si="2"/>
        <v>Bollnäs</v>
      </c>
      <c r="K23" s="106">
        <f>IF(ISERROR(VLOOKUP($J23,'Miljövärden urval för publ'!$B$2:$H$490,MATCH(K$3,'Miljövärden urval för publ'!$B$2:$H$2,0),FALSE)),"",VLOOKUP($J23,'Miljövärden urval för publ'!$B$2:$H$490,MATCH(K$3,'Miljövärden urval för publ'!$B$2:$H$2,0),FALSE))</f>
        <v>0.172791</v>
      </c>
      <c r="L23" s="106">
        <f>IF(ISERROR(VLOOKUP($J23,'Miljövärden urval för publ'!$B$2:$H$490,MATCH(L$3,'Miljövärden urval för publ'!$B$2:$H$2,0),FALSE)),"",VLOOKUP($J23,'Miljövärden urval för publ'!$B$2:$H$490,MATCH(L$3,'Miljövärden urval för publ'!$B$2:$H$2,0),FALSE))</f>
        <v>102.196</v>
      </c>
      <c r="M23" s="106">
        <f>IF(ISERROR(VLOOKUP($J23,'Miljövärden urval för publ'!$B$2:$H$490,MATCH(M$3,'Miljövärden urval för publ'!$B$2:$H$2,0),FALSE)),"",VLOOKUP($J23,'Miljövärden urval för publ'!$B$2:$H$490,MATCH(M$3,'Miljövärden urval för publ'!$B$2:$H$2,0),FALSE))</f>
        <v>3.6124499999999999</v>
      </c>
      <c r="N23" s="106">
        <f>IF(ISERROR(VLOOKUP($J23,'Miljövärden urval för publ'!$B$2:$H$490,MATCH(N$3,'Miljövärden urval för publ'!$B$2:$H$2,0),FALSE)),"",VLOOKUP($J23,'Miljövärden urval för publ'!$B$2:$H$490,MATCH(N$3,'Miljövärden urval för publ'!$B$2:$H$2,0),FALSE))</f>
        <v>3.77334E-2</v>
      </c>
    </row>
    <row r="24" spans="1:14" x14ac:dyDescent="0.25">
      <c r="A24" s="117" t="s">
        <v>135</v>
      </c>
      <c r="B24" s="117" t="s">
        <v>136</v>
      </c>
      <c r="D24" s="112" t="str">
        <f>VLOOKUP(B24,'Miljövärden urval för publ'!$B$2:$V$480,MATCH("ska publiceras:",'Miljövärden urval för publ'!$B$2:$T$2,0),FALSE)</f>
        <v>ja</v>
      </c>
      <c r="E24" s="113">
        <f t="shared" si="0"/>
        <v>16</v>
      </c>
      <c r="H24" s="106">
        <v>22</v>
      </c>
      <c r="I24" s="106" t="str">
        <f t="shared" si="1"/>
        <v>Tekniska Verken i Linköping AB</v>
      </c>
      <c r="J24" s="106" t="str">
        <f t="shared" si="2"/>
        <v>Borensberg</v>
      </c>
      <c r="K24" s="106">
        <f>IF(ISERROR(VLOOKUP($J24,'Miljövärden urval för publ'!$B$2:$H$490,MATCH(K$3,'Miljövärden urval för publ'!$B$2:$H$2,0),FALSE)),"",VLOOKUP($J24,'Miljövärden urval för publ'!$B$2:$H$490,MATCH(K$3,'Miljövärden urval för publ'!$B$2:$H$2,0),FALSE))</f>
        <v>0.156972</v>
      </c>
      <c r="L24" s="106">
        <f>IF(ISERROR(VLOOKUP($J24,'Miljövärden urval för publ'!$B$2:$H$490,MATCH(L$3,'Miljövärden urval för publ'!$B$2:$H$2,0),FALSE)),"",VLOOKUP($J24,'Miljövärden urval för publ'!$B$2:$H$490,MATCH(L$3,'Miljövärden urval för publ'!$B$2:$H$2,0),FALSE))</f>
        <v>37.163499999999999</v>
      </c>
      <c r="M24" s="106">
        <f>IF(ISERROR(VLOOKUP($J24,'Miljövärden urval för publ'!$B$2:$H$490,MATCH(M$3,'Miljövärden urval för publ'!$B$2:$H$2,0),FALSE)),"",VLOOKUP($J24,'Miljövärden urval för publ'!$B$2:$H$490,MATCH(M$3,'Miljövärden urval för publ'!$B$2:$H$2,0),FALSE))</f>
        <v>11.509499999999999</v>
      </c>
      <c r="N24" s="106">
        <f>IF(ISERROR(VLOOKUP($J24,'Miljövärden urval för publ'!$B$2:$H$490,MATCH(N$3,'Miljövärden urval för publ'!$B$2:$H$2,0),FALSE)),"",VLOOKUP($J24,'Miljövärden urval för publ'!$B$2:$H$490,MATCH(N$3,'Miljövärden urval för publ'!$B$2:$H$2,0),FALSE))</f>
        <v>2.2702699999999999E-2</v>
      </c>
    </row>
    <row r="25" spans="1:14" x14ac:dyDescent="0.25">
      <c r="A25" s="117" t="s">
        <v>238</v>
      </c>
      <c r="B25" s="117" t="s">
        <v>239</v>
      </c>
      <c r="D25" s="112" t="str">
        <f>VLOOKUP(B25,'Miljövärden urval för publ'!$B$2:$V$480,MATCH("ska publiceras:",'Miljövärden urval för publ'!$B$2:$T$2,0),FALSE)</f>
        <v>ja</v>
      </c>
      <c r="E25" s="113">
        <f t="shared" si="0"/>
        <v>17</v>
      </c>
      <c r="H25" s="106">
        <v>23</v>
      </c>
      <c r="I25" s="106" t="str">
        <f t="shared" si="1"/>
        <v>Borgholm Energi AB</v>
      </c>
      <c r="J25" s="106" t="str">
        <f t="shared" si="2"/>
        <v>Borgholm</v>
      </c>
      <c r="K25" s="106">
        <f>IF(ISERROR(VLOOKUP($J25,'Miljövärden urval för publ'!$B$2:$H$490,MATCH(K$3,'Miljövärden urval för publ'!$B$2:$H$2,0),FALSE)),"",VLOOKUP($J25,'Miljövärden urval för publ'!$B$2:$H$490,MATCH(K$3,'Miljövärden urval för publ'!$B$2:$H$2,0),FALSE))</f>
        <v>0.10774300000000001</v>
      </c>
      <c r="L25" s="106">
        <f>IF(ISERROR(VLOOKUP($J25,'Miljövärden urval för publ'!$B$2:$H$490,MATCH(L$3,'Miljövärden urval för publ'!$B$2:$H$2,0),FALSE)),"",VLOOKUP($J25,'Miljövärden urval för publ'!$B$2:$H$490,MATCH(L$3,'Miljövärden urval för publ'!$B$2:$H$2,0),FALSE))</f>
        <v>25.407900000000001</v>
      </c>
      <c r="M25" s="106">
        <f>IF(ISERROR(VLOOKUP($J25,'Miljövärden urval för publ'!$B$2:$H$490,MATCH(M$3,'Miljövärden urval för publ'!$B$2:$H$2,0),FALSE)),"",VLOOKUP($J25,'Miljövärden urval för publ'!$B$2:$H$490,MATCH(M$3,'Miljövärden urval för publ'!$B$2:$H$2,0),FALSE))</f>
        <v>8.0373999999999999</v>
      </c>
      <c r="N25" s="106">
        <f>IF(ISERROR(VLOOKUP($J25,'Miljövärden urval för publ'!$B$2:$H$490,MATCH(N$3,'Miljövärden urval för publ'!$B$2:$H$2,0),FALSE)),"",VLOOKUP($J25,'Miljövärden urval för publ'!$B$2:$H$490,MATCH(N$3,'Miljövärden urval för publ'!$B$2:$H$2,0),FALSE))</f>
        <v>1.37278E-2</v>
      </c>
    </row>
    <row r="26" spans="1:14" x14ac:dyDescent="0.25">
      <c r="A26" s="117" t="s">
        <v>556</v>
      </c>
      <c r="B26" s="117" t="s">
        <v>557</v>
      </c>
      <c r="D26" s="112" t="str">
        <f>VLOOKUP(B26,'Miljövärden urval för publ'!$B$2:$V$480,MATCH("ska publiceras:",'Miljövärden urval för publ'!$B$2:$T$2,0),FALSE)</f>
        <v>ja</v>
      </c>
      <c r="E26" s="113">
        <f t="shared" si="0"/>
        <v>18</v>
      </c>
      <c r="H26" s="106">
        <v>24</v>
      </c>
      <c r="I26" s="106" t="str">
        <f t="shared" si="1"/>
        <v>Borlänge Energi AB</v>
      </c>
      <c r="J26" s="106" t="str">
        <f t="shared" si="2"/>
        <v>Borlänge</v>
      </c>
      <c r="K26" s="106">
        <f>IF(ISERROR(VLOOKUP($J26,'Miljövärden urval för publ'!$B$2:$H$490,MATCH(K$3,'Miljövärden urval för publ'!$B$2:$H$2,0),FALSE)),"",VLOOKUP($J26,'Miljövärden urval för publ'!$B$2:$H$490,MATCH(K$3,'Miljövärden urval för publ'!$B$2:$H$2,0),FALSE))</f>
        <v>6.6785800000000006E-2</v>
      </c>
      <c r="L26" s="106">
        <f>IF(ISERROR(VLOOKUP($J26,'Miljövärden urval för publ'!$B$2:$H$490,MATCH(L$3,'Miljövärden urval för publ'!$B$2:$H$2,0),FALSE)),"",VLOOKUP($J26,'Miljövärden urval för publ'!$B$2:$H$490,MATCH(L$3,'Miljövärden urval för publ'!$B$2:$H$2,0),FALSE))</f>
        <v>50.786499999999997</v>
      </c>
      <c r="M26" s="106">
        <f>IF(ISERROR(VLOOKUP($J26,'Miljövärden urval för publ'!$B$2:$H$490,MATCH(M$3,'Miljövärden urval för publ'!$B$2:$H$2,0),FALSE)),"",VLOOKUP($J26,'Miljövärden urval för publ'!$B$2:$H$490,MATCH(M$3,'Miljövärden urval för publ'!$B$2:$H$2,0),FALSE))</f>
        <v>4.4323600000000001</v>
      </c>
      <c r="N26" s="106">
        <f>IF(ISERROR(VLOOKUP($J26,'Miljövärden urval för publ'!$B$2:$H$490,MATCH(N$3,'Miljövärden urval för publ'!$B$2:$H$2,0),FALSE)),"",VLOOKUP($J26,'Miljövärden urval för publ'!$B$2:$H$490,MATCH(N$3,'Miljövärden urval för publ'!$B$2:$H$2,0),FALSE))</f>
        <v>8.4199900000000005E-3</v>
      </c>
    </row>
    <row r="27" spans="1:14" x14ac:dyDescent="0.25">
      <c r="A27" s="117" t="s">
        <v>147</v>
      </c>
      <c r="B27" s="117" t="s">
        <v>149</v>
      </c>
      <c r="D27" s="112" t="str">
        <f>VLOOKUP(B27,'Miljövärden urval för publ'!$B$2:$V$480,MATCH("ska publiceras:",'Miljövärden urval för publ'!$B$2:$T$2,0),FALSE)</f>
        <v>nej</v>
      </c>
      <c r="E27" s="113">
        <f t="shared" si="0"/>
        <v>18</v>
      </c>
      <c r="H27" s="106">
        <v>25</v>
      </c>
      <c r="I27" s="106" t="str">
        <f t="shared" si="1"/>
        <v>Borås Energi och Miljö AB</v>
      </c>
      <c r="J27" s="106" t="str">
        <f t="shared" si="2"/>
        <v>Borås</v>
      </c>
      <c r="K27" s="106">
        <f>IF(ISERROR(VLOOKUP($J27,'Miljövärden urval för publ'!$B$2:$H$490,MATCH(K$3,'Miljövärden urval för publ'!$B$2:$H$2,0),FALSE)),"",VLOOKUP($J27,'Miljövärden urval för publ'!$B$2:$H$490,MATCH(K$3,'Miljövärden urval för publ'!$B$2:$H$2,0),FALSE))</f>
        <v>0.115887</v>
      </c>
      <c r="L27" s="106">
        <f>IF(ISERROR(VLOOKUP($J27,'Miljövärden urval för publ'!$B$2:$H$490,MATCH(L$3,'Miljövärden urval för publ'!$B$2:$H$2,0),FALSE)),"",VLOOKUP($J27,'Miljövärden urval för publ'!$B$2:$H$490,MATCH(L$3,'Miljövärden urval för publ'!$B$2:$H$2,0),FALSE))</f>
        <v>44.691299999999998</v>
      </c>
      <c r="M27" s="106">
        <f>IF(ISERROR(VLOOKUP($J27,'Miljövärden urval för publ'!$B$2:$H$490,MATCH(M$3,'Miljövärden urval för publ'!$B$2:$H$2,0),FALSE)),"",VLOOKUP($J27,'Miljövärden urval för publ'!$B$2:$H$490,MATCH(M$3,'Miljövärden urval för publ'!$B$2:$H$2,0),FALSE))</f>
        <v>5.9775499999999999</v>
      </c>
      <c r="N27" s="106">
        <f>IF(ISERROR(VLOOKUP($J27,'Miljövärden urval för publ'!$B$2:$H$490,MATCH(N$3,'Miljövärden urval för publ'!$B$2:$H$2,0),FALSE)),"",VLOOKUP($J27,'Miljövärden urval för publ'!$B$2:$H$490,MATCH(N$3,'Miljövärden urval för publ'!$B$2:$H$2,0),FALSE))</f>
        <v>1.67578E-2</v>
      </c>
    </row>
    <row r="28" spans="1:14" x14ac:dyDescent="0.25">
      <c r="A28" s="117" t="s">
        <v>76</v>
      </c>
      <c r="B28" s="117" t="s">
        <v>78</v>
      </c>
      <c r="D28" s="112" t="str">
        <f>VLOOKUP(B28,'Miljövärden urval för publ'!$B$2:$V$480,MATCH("ska publiceras:",'Miljövärden urval för publ'!$B$2:$T$2,0),FALSE)</f>
        <v>nej</v>
      </c>
      <c r="E28" s="113">
        <f t="shared" si="0"/>
        <v>18</v>
      </c>
      <c r="H28" s="106">
        <v>26</v>
      </c>
      <c r="I28" s="106" t="str">
        <f t="shared" si="1"/>
        <v>E.ON Värme Sverige AB</v>
      </c>
      <c r="J28" s="106" t="str">
        <f t="shared" si="2"/>
        <v>Boxholm</v>
      </c>
      <c r="K28" s="106">
        <f>IF(ISERROR(VLOOKUP($J28,'Miljövärden urval för publ'!$B$2:$H$490,MATCH(K$3,'Miljövärden urval för publ'!$B$2:$H$2,0),FALSE)),"",VLOOKUP($J28,'Miljövärden urval för publ'!$B$2:$H$490,MATCH(K$3,'Miljövärden urval för publ'!$B$2:$H$2,0),FALSE))</f>
        <v>8.1309199999999998E-2</v>
      </c>
      <c r="L28" s="106">
        <f>IF(ISERROR(VLOOKUP($J28,'Miljövärden urval för publ'!$B$2:$H$490,MATCH(L$3,'Miljövärden urval för publ'!$B$2:$H$2,0),FALSE)),"",VLOOKUP($J28,'Miljövärden urval för publ'!$B$2:$H$490,MATCH(L$3,'Miljövärden urval för publ'!$B$2:$H$2,0),FALSE))</f>
        <v>20.012699999999999</v>
      </c>
      <c r="M28" s="106">
        <f>IF(ISERROR(VLOOKUP($J28,'Miljövärden urval för publ'!$B$2:$H$490,MATCH(M$3,'Miljövärden urval för publ'!$B$2:$H$2,0),FALSE)),"",VLOOKUP($J28,'Miljövärden urval för publ'!$B$2:$H$490,MATCH(M$3,'Miljövärden urval för publ'!$B$2:$H$2,0),FALSE))</f>
        <v>7.82308</v>
      </c>
      <c r="N28" s="106">
        <f>IF(ISERROR(VLOOKUP($J28,'Miljövärden urval för publ'!$B$2:$H$490,MATCH(N$3,'Miljövärden urval för publ'!$B$2:$H$2,0),FALSE)),"",VLOOKUP($J28,'Miljövärden urval för publ'!$B$2:$H$490,MATCH(N$3,'Miljövärden urval för publ'!$B$2:$H$2,0),FALSE))</f>
        <v>1.32199E-2</v>
      </c>
    </row>
    <row r="29" spans="1:14" x14ac:dyDescent="0.25">
      <c r="A29" s="117" t="s">
        <v>308</v>
      </c>
      <c r="B29" s="117" t="s">
        <v>310</v>
      </c>
      <c r="D29" s="112" t="str">
        <f>VLOOKUP(B29,'Miljövärden urval för publ'!$B$2:$V$480,MATCH("ska publiceras:",'Miljövärden urval för publ'!$B$2:$T$2,0),FALSE)</f>
        <v>ja</v>
      </c>
      <c r="E29" s="113">
        <f t="shared" si="0"/>
        <v>19</v>
      </c>
      <c r="H29" s="106">
        <v>27</v>
      </c>
      <c r="I29" s="106" t="str">
        <f t="shared" si="1"/>
        <v>Växjö Energi AB</v>
      </c>
      <c r="J29" s="106" t="str">
        <f t="shared" si="2"/>
        <v>Braås</v>
      </c>
      <c r="K29" s="106">
        <f>IF(ISERROR(VLOOKUP($J29,'Miljövärden urval för publ'!$B$2:$H$490,MATCH(K$3,'Miljövärden urval för publ'!$B$2:$H$2,0),FALSE)),"",VLOOKUP($J29,'Miljövärden urval för publ'!$B$2:$H$490,MATCH(K$3,'Miljövärden urval för publ'!$B$2:$H$2,0),FALSE))</f>
        <v>9.1916600000000001E-2</v>
      </c>
      <c r="L29" s="106">
        <f>IF(ISERROR(VLOOKUP($J29,'Miljövärden urval för publ'!$B$2:$H$490,MATCH(L$3,'Miljövärden urval för publ'!$B$2:$H$2,0),FALSE)),"",VLOOKUP($J29,'Miljövärden urval för publ'!$B$2:$H$490,MATCH(L$3,'Miljövärden urval för publ'!$B$2:$H$2,0),FALSE))</f>
        <v>18.778300000000002</v>
      </c>
      <c r="M29" s="106">
        <f>IF(ISERROR(VLOOKUP($J29,'Miljövärden urval för publ'!$B$2:$H$490,MATCH(M$3,'Miljövärden urval för publ'!$B$2:$H$2,0),FALSE)),"",VLOOKUP($J29,'Miljövärden urval för publ'!$B$2:$H$490,MATCH(M$3,'Miljövärden urval för publ'!$B$2:$H$2,0),FALSE))</f>
        <v>9.3534799999999994</v>
      </c>
      <c r="N29" s="106">
        <f>IF(ISERROR(VLOOKUP($J29,'Miljövärden urval för publ'!$B$2:$H$490,MATCH(N$3,'Miljövärden urval för publ'!$B$2:$H$2,0),FALSE)),"",VLOOKUP($J29,'Miljövärden urval för publ'!$B$2:$H$490,MATCH(N$3,'Miljövärden urval för publ'!$B$2:$H$2,0),FALSE))</f>
        <v>7.6986900000000002E-3</v>
      </c>
    </row>
    <row r="30" spans="1:14" x14ac:dyDescent="0.25">
      <c r="A30" s="117" t="s">
        <v>357</v>
      </c>
      <c r="B30" s="117" t="s">
        <v>358</v>
      </c>
      <c r="D30" s="112" t="str">
        <f>VLOOKUP(B30,'Miljövärden urval för publ'!$B$2:$V$480,MATCH("ska publiceras:",'Miljövärden urval för publ'!$B$2:$T$2,0),FALSE)</f>
        <v>ja</v>
      </c>
      <c r="E30" s="113">
        <f t="shared" si="0"/>
        <v>20</v>
      </c>
      <c r="H30" s="106">
        <v>28</v>
      </c>
      <c r="I30" s="106" t="str">
        <f t="shared" si="1"/>
        <v>Övik Energi AB</v>
      </c>
      <c r="J30" s="106" t="str">
        <f t="shared" si="2"/>
        <v>Bredbyn</v>
      </c>
      <c r="K30" s="106">
        <f>IF(ISERROR(VLOOKUP($J30,'Miljövärden urval för publ'!$B$2:$H$490,MATCH(K$3,'Miljövärden urval för publ'!$B$2:$H$2,0),FALSE)),"",VLOOKUP($J30,'Miljövärden urval för publ'!$B$2:$H$490,MATCH(K$3,'Miljövärden urval för publ'!$B$2:$H$2,0),FALSE))</f>
        <v>0.459702</v>
      </c>
      <c r="L30" s="106">
        <f>IF(ISERROR(VLOOKUP($J30,'Miljövärden urval för publ'!$B$2:$H$490,MATCH(L$3,'Miljövärden urval för publ'!$B$2:$H$2,0),FALSE)),"",VLOOKUP($J30,'Miljövärden urval för publ'!$B$2:$H$490,MATCH(L$3,'Miljövärden urval för publ'!$B$2:$H$2,0),FALSE))</f>
        <v>15.340299999999999</v>
      </c>
      <c r="M30" s="106">
        <f>IF(ISERROR(VLOOKUP($J30,'Miljövärden urval för publ'!$B$2:$H$490,MATCH(M$3,'Miljövärden urval för publ'!$B$2:$H$2,0),FALSE)),"",VLOOKUP($J30,'Miljövärden urval för publ'!$B$2:$H$490,MATCH(M$3,'Miljövärden urval för publ'!$B$2:$H$2,0),FALSE))</f>
        <v>7.1853199999999999</v>
      </c>
      <c r="N30" s="106">
        <f>IF(ISERROR(VLOOKUP($J30,'Miljövärden urval för publ'!$B$2:$H$490,MATCH(N$3,'Miljövärden urval för publ'!$B$2:$H$2,0),FALSE)),"",VLOOKUP($J30,'Miljövärden urval för publ'!$B$2:$H$490,MATCH(N$3,'Miljövärden urval för publ'!$B$2:$H$2,0),FALSE))</f>
        <v>1.69873E-2</v>
      </c>
    </row>
    <row r="31" spans="1:14" x14ac:dyDescent="0.25">
      <c r="A31" s="117" t="s">
        <v>44</v>
      </c>
      <c r="B31" s="117" t="s">
        <v>46</v>
      </c>
      <c r="D31" s="112" t="str">
        <f>VLOOKUP(B31,'Miljövärden urval för publ'!$B$2:$V$480,MATCH("ska publiceras:",'Miljövärden urval för publ'!$B$2:$T$2,0),FALSE)</f>
        <v>ja</v>
      </c>
      <c r="E31" s="113">
        <f t="shared" si="0"/>
        <v>21</v>
      </c>
      <c r="H31" s="106">
        <v>29</v>
      </c>
      <c r="I31" s="106" t="str">
        <f t="shared" si="1"/>
        <v>E.ON Värme Sverige AB</v>
      </c>
      <c r="J31" s="106" t="str">
        <f t="shared" si="2"/>
        <v>Bro</v>
      </c>
      <c r="K31" s="106">
        <f>IF(ISERROR(VLOOKUP($J31,'Miljövärden urval för publ'!$B$2:$H$490,MATCH(K$3,'Miljövärden urval för publ'!$B$2:$H$2,0),FALSE)),"",VLOOKUP($J31,'Miljövärden urval för publ'!$B$2:$H$490,MATCH(K$3,'Miljövärden urval för publ'!$B$2:$H$2,0),FALSE))</f>
        <v>0.15493799999999999</v>
      </c>
      <c r="L31" s="106">
        <f>IF(ISERROR(VLOOKUP($J31,'Miljövärden urval för publ'!$B$2:$H$490,MATCH(L$3,'Miljövärden urval för publ'!$B$2:$H$2,0),FALSE)),"",VLOOKUP($J31,'Miljövärden urval för publ'!$B$2:$H$490,MATCH(L$3,'Miljövärden urval för publ'!$B$2:$H$2,0),FALSE))</f>
        <v>18.528400000000001</v>
      </c>
      <c r="M31" s="106">
        <f>IF(ISERROR(VLOOKUP($J31,'Miljövärden urval för publ'!$B$2:$H$490,MATCH(M$3,'Miljövärden urval för publ'!$B$2:$H$2,0),FALSE)),"",VLOOKUP($J31,'Miljövärden urval för publ'!$B$2:$H$490,MATCH(M$3,'Miljövärden urval för publ'!$B$2:$H$2,0),FALSE))</f>
        <v>6.2999700000000001</v>
      </c>
      <c r="N31" s="106">
        <f>IF(ISERROR(VLOOKUP($J31,'Miljövärden urval för publ'!$B$2:$H$490,MATCH(N$3,'Miljövärden urval för publ'!$B$2:$H$2,0),FALSE)),"",VLOOKUP($J31,'Miljövärden urval för publ'!$B$2:$H$490,MATCH(N$3,'Miljövärden urval för publ'!$B$2:$H$2,0),FALSE))</f>
        <v>1.4915599999999999E-2</v>
      </c>
    </row>
    <row r="32" spans="1:14" x14ac:dyDescent="0.25">
      <c r="A32" s="117" t="s">
        <v>115</v>
      </c>
      <c r="B32" s="117" t="s">
        <v>116</v>
      </c>
      <c r="D32" s="112" t="str">
        <f>VLOOKUP(B32,'Miljövärden urval för publ'!$B$2:$V$480,MATCH("ska publiceras:",'Miljövärden urval för publ'!$B$2:$T$2,0),FALSE)</f>
        <v>nej</v>
      </c>
      <c r="E32" s="113">
        <f t="shared" si="0"/>
        <v>21</v>
      </c>
      <c r="H32" s="106">
        <v>30</v>
      </c>
      <c r="I32" s="106" t="str">
        <f t="shared" si="1"/>
        <v>Bromölla Fjärrvärme AB</v>
      </c>
      <c r="J32" s="106" t="str">
        <f t="shared" si="2"/>
        <v>Bromölla</v>
      </c>
      <c r="K32" s="106">
        <f>IF(ISERROR(VLOOKUP($J32,'Miljövärden urval för publ'!$B$2:$H$490,MATCH(K$3,'Miljövärden urval för publ'!$B$2:$H$2,0),FALSE)),"",VLOOKUP($J32,'Miljövärden urval för publ'!$B$2:$H$490,MATCH(K$3,'Miljövärden urval för publ'!$B$2:$H$2,0),FALSE))</f>
        <v>0.68200300000000003</v>
      </c>
      <c r="L32" s="106">
        <f>IF(ISERROR(VLOOKUP($J32,'Miljövärden urval för publ'!$B$2:$H$490,MATCH(L$3,'Miljövärden urval för publ'!$B$2:$H$2,0),FALSE)),"",VLOOKUP($J32,'Miljövärden urval för publ'!$B$2:$H$490,MATCH(L$3,'Miljövärden urval för publ'!$B$2:$H$2,0),FALSE))</f>
        <v>171.517</v>
      </c>
      <c r="M32" s="106">
        <f>IF(ISERROR(VLOOKUP($J32,'Miljövärden urval för publ'!$B$2:$H$490,MATCH(M$3,'Miljövärden urval för publ'!$B$2:$H$2,0),FALSE)),"",VLOOKUP($J32,'Miljövärden urval för publ'!$B$2:$H$490,MATCH(M$3,'Miljövärden urval för publ'!$B$2:$H$2,0),FALSE))</f>
        <v>12.9794</v>
      </c>
      <c r="N32" s="106">
        <f>IF(ISERROR(VLOOKUP($J32,'Miljövärden urval för publ'!$B$2:$H$490,MATCH(N$3,'Miljövärden urval för publ'!$B$2:$H$2,0),FALSE)),"",VLOOKUP($J32,'Miljövärden urval för publ'!$B$2:$H$490,MATCH(N$3,'Miljövärden urval för publ'!$B$2:$H$2,0),FALSE))</f>
        <v>1.4894000000000001E-3</v>
      </c>
    </row>
    <row r="33" spans="1:14" x14ac:dyDescent="0.25">
      <c r="A33" s="117" t="s">
        <v>425</v>
      </c>
      <c r="B33" s="117" t="s">
        <v>426</v>
      </c>
      <c r="D33" s="112" t="str">
        <f>VLOOKUP(B33,'Miljövärden urval för publ'!$B$2:$V$480,MATCH("ska publiceras:",'Miljövärden urval för publ'!$B$2:$T$2,0),FALSE)</f>
        <v>ja</v>
      </c>
      <c r="E33" s="113">
        <f t="shared" si="0"/>
        <v>22</v>
      </c>
      <c r="H33" s="106">
        <v>31</v>
      </c>
      <c r="I33" s="106" t="str">
        <f t="shared" si="1"/>
        <v>Ronneby Miljö och Teknik AB</v>
      </c>
      <c r="J33" s="106" t="str">
        <f t="shared" si="2"/>
        <v>Bräkne-Hoby</v>
      </c>
      <c r="K33" s="106">
        <f>IF(ISERROR(VLOOKUP($J33,'Miljövärden urval för publ'!$B$2:$H$490,MATCH(K$3,'Miljövärden urval för publ'!$B$2:$H$2,0),FALSE)),"",VLOOKUP($J33,'Miljövärden urval för publ'!$B$2:$H$490,MATCH(K$3,'Miljövärden urval för publ'!$B$2:$H$2,0),FALSE))</f>
        <v>0.1055</v>
      </c>
      <c r="L33" s="106">
        <f>IF(ISERROR(VLOOKUP($J33,'Miljövärden urval för publ'!$B$2:$H$490,MATCH(L$3,'Miljövärden urval för publ'!$B$2:$H$2,0),FALSE)),"",VLOOKUP($J33,'Miljövärden urval för publ'!$B$2:$H$490,MATCH(L$3,'Miljövärden urval för publ'!$B$2:$H$2,0),FALSE))</f>
        <v>15.3886</v>
      </c>
      <c r="M33" s="106">
        <f>IF(ISERROR(VLOOKUP($J33,'Miljövärden urval för publ'!$B$2:$H$490,MATCH(M$3,'Miljövärden urval för publ'!$B$2:$H$2,0),FALSE)),"",VLOOKUP($J33,'Miljövärden urval för publ'!$B$2:$H$490,MATCH(M$3,'Miljövärden urval för publ'!$B$2:$H$2,0),FALSE))</f>
        <v>11.167299999999999</v>
      </c>
      <c r="N33" s="106">
        <f>IF(ISERROR(VLOOKUP($J33,'Miljövärden urval för publ'!$B$2:$H$490,MATCH(N$3,'Miljövärden urval för publ'!$B$2:$H$2,0),FALSE)),"",VLOOKUP($J33,'Miljövärden urval för publ'!$B$2:$H$490,MATCH(N$3,'Miljövärden urval för publ'!$B$2:$H$2,0),FALSE))</f>
        <v>8.2987600000000005E-3</v>
      </c>
    </row>
    <row r="34" spans="1:14" x14ac:dyDescent="0.25">
      <c r="A34" s="117" t="s">
        <v>48</v>
      </c>
      <c r="B34" s="117" t="s">
        <v>49</v>
      </c>
      <c r="D34" s="112" t="str">
        <f>VLOOKUP(B34,'Miljövärden urval för publ'!$B$2:$V$480,MATCH("ska publiceras:",'Miljövärden urval för publ'!$B$2:$T$2,0),FALSE)</f>
        <v>ja</v>
      </c>
      <c r="E34" s="113">
        <f t="shared" si="0"/>
        <v>23</v>
      </c>
      <c r="H34" s="106">
        <v>32</v>
      </c>
      <c r="I34" s="106" t="str">
        <f t="shared" si="1"/>
        <v>Skellefteå Kraft AB</v>
      </c>
      <c r="J34" s="106" t="str">
        <f t="shared" si="2"/>
        <v>Bureå</v>
      </c>
      <c r="K34" s="106">
        <f>IF(ISERROR(VLOOKUP($J34,'Miljövärden urval för publ'!$B$2:$H$490,MATCH(K$3,'Miljövärden urval för publ'!$B$2:$H$2,0),FALSE)),"",VLOOKUP($J34,'Miljövärden urval för publ'!$B$2:$H$490,MATCH(K$3,'Miljövärden urval för publ'!$B$2:$H$2,0),FALSE))</f>
        <v>0.17241400000000001</v>
      </c>
      <c r="L34" s="106">
        <f>IF(ISERROR(VLOOKUP($J34,'Miljövärden urval för publ'!$B$2:$H$490,MATCH(L$3,'Miljövärden urval för publ'!$B$2:$H$2,0),FALSE)),"",VLOOKUP($J34,'Miljövärden urval för publ'!$B$2:$H$490,MATCH(L$3,'Miljövärden urval för publ'!$B$2:$H$2,0),FALSE))</f>
        <v>10.807700000000001</v>
      </c>
      <c r="M34" s="106">
        <f>IF(ISERROR(VLOOKUP($J34,'Miljövärden urval för publ'!$B$2:$H$490,MATCH(M$3,'Miljövärden urval för publ'!$B$2:$H$2,0),FALSE)),"",VLOOKUP($J34,'Miljövärden urval för publ'!$B$2:$H$490,MATCH(M$3,'Miljövärden urval för publ'!$B$2:$H$2,0),FALSE))</f>
        <v>17.4373</v>
      </c>
      <c r="N34" s="106">
        <f>IF(ISERROR(VLOOKUP($J34,'Miljövärden urval för publ'!$B$2:$H$490,MATCH(N$3,'Miljövärden urval för publ'!$B$2:$H$2,0),FALSE)),"",VLOOKUP($J34,'Miljövärden urval för publ'!$B$2:$H$490,MATCH(N$3,'Miljövärden urval för publ'!$B$2:$H$2,0),FALSE))</f>
        <v>8.60467E-3</v>
      </c>
    </row>
    <row r="35" spans="1:14" x14ac:dyDescent="0.25">
      <c r="A35" s="117" t="s">
        <v>51</v>
      </c>
      <c r="B35" s="117" t="s">
        <v>52</v>
      </c>
      <c r="D35" s="112" t="str">
        <f>VLOOKUP(B35,'Miljövärden urval för publ'!$B$2:$V$480,MATCH("ska publiceras:",'Miljövärden urval för publ'!$B$2:$T$2,0),FALSE)</f>
        <v>ja</v>
      </c>
      <c r="E35" s="113">
        <f t="shared" si="0"/>
        <v>24</v>
      </c>
      <c r="H35" s="106">
        <v>33</v>
      </c>
      <c r="I35" s="106" t="str">
        <f t="shared" si="1"/>
        <v>Skellefteå Kraft AB</v>
      </c>
      <c r="J35" s="106" t="str">
        <f t="shared" si="2"/>
        <v>Burträsk</v>
      </c>
      <c r="K35" s="106">
        <f>IF(ISERROR(VLOOKUP($J35,'Miljövärden urval för publ'!$B$2:$H$490,MATCH(K$3,'Miljövärden urval för publ'!$B$2:$H$2,0),FALSE)),"",VLOOKUP($J35,'Miljövärden urval för publ'!$B$2:$H$490,MATCH(K$3,'Miljövärden urval för publ'!$B$2:$H$2,0),FALSE))</f>
        <v>9.5202599999999998E-2</v>
      </c>
      <c r="L35" s="106">
        <f>IF(ISERROR(VLOOKUP($J35,'Miljövärden urval för publ'!$B$2:$H$490,MATCH(L$3,'Miljövärden urval för publ'!$B$2:$H$2,0),FALSE)),"",VLOOKUP($J35,'Miljövärden urval för publ'!$B$2:$H$490,MATCH(L$3,'Miljövärden urval för publ'!$B$2:$H$2,0),FALSE))</f>
        <v>14.967599999999999</v>
      </c>
      <c r="M35" s="106">
        <f>IF(ISERROR(VLOOKUP($J35,'Miljövärden urval för publ'!$B$2:$H$490,MATCH(M$3,'Miljövärden urval för publ'!$B$2:$H$2,0),FALSE)),"",VLOOKUP($J35,'Miljövärden urval för publ'!$B$2:$H$490,MATCH(M$3,'Miljövärden urval för publ'!$B$2:$H$2,0),FALSE))</f>
        <v>10.416499999999999</v>
      </c>
      <c r="N35" s="106">
        <f>IF(ISERROR(VLOOKUP($J35,'Miljövärden urval för publ'!$B$2:$H$490,MATCH(N$3,'Miljövärden urval för publ'!$B$2:$H$2,0),FALSE)),"",VLOOKUP($J35,'Miljövärden urval för publ'!$B$2:$H$490,MATCH(N$3,'Miljövärden urval för publ'!$B$2:$H$2,0),FALSE))</f>
        <v>1.00596E-2</v>
      </c>
    </row>
    <row r="36" spans="1:14" x14ac:dyDescent="0.25">
      <c r="A36" s="117" t="s">
        <v>55</v>
      </c>
      <c r="B36" s="117" t="s">
        <v>56</v>
      </c>
      <c r="D36" s="112" t="str">
        <f>VLOOKUP(B36,'Miljövärden urval för publ'!$B$2:$V$480,MATCH("ska publiceras:",'Miljövärden urval för publ'!$B$2:$T$2,0),FALSE)</f>
        <v>ja</v>
      </c>
      <c r="E36" s="113">
        <f t="shared" si="0"/>
        <v>25</v>
      </c>
      <c r="H36" s="106">
        <v>34</v>
      </c>
      <c r="I36" s="106" t="str">
        <f t="shared" si="1"/>
        <v>Skellefteå Kraft AB</v>
      </c>
      <c r="J36" s="106" t="str">
        <f t="shared" si="2"/>
        <v>Byske</v>
      </c>
      <c r="K36" s="106">
        <f>IF(ISERROR(VLOOKUP($J36,'Miljövärden urval för publ'!$B$2:$H$490,MATCH(K$3,'Miljövärden urval för publ'!$B$2:$H$2,0),FALSE)),"",VLOOKUP($J36,'Miljövärden urval för publ'!$B$2:$H$490,MATCH(K$3,'Miljövärden urval för publ'!$B$2:$H$2,0),FALSE))</f>
        <v>0.16362599999999999</v>
      </c>
      <c r="L36" s="106">
        <f>IF(ISERROR(VLOOKUP($J36,'Miljövärden urval för publ'!$B$2:$H$490,MATCH(L$3,'Miljövärden urval för publ'!$B$2:$H$2,0),FALSE)),"",VLOOKUP($J36,'Miljövärden urval för publ'!$B$2:$H$490,MATCH(L$3,'Miljövärden urval för publ'!$B$2:$H$2,0),FALSE))</f>
        <v>11.9795</v>
      </c>
      <c r="M36" s="106">
        <f>IF(ISERROR(VLOOKUP($J36,'Miljövärden urval för publ'!$B$2:$H$490,MATCH(M$3,'Miljövärden urval för publ'!$B$2:$H$2,0),FALSE)),"",VLOOKUP($J36,'Miljövärden urval för publ'!$B$2:$H$490,MATCH(M$3,'Miljövärden urval för publ'!$B$2:$H$2,0),FALSE))</f>
        <v>15.944699999999999</v>
      </c>
      <c r="N36" s="106">
        <f>IF(ISERROR(VLOOKUP($J36,'Miljövärden urval för publ'!$B$2:$H$490,MATCH(N$3,'Miljövärden urval för publ'!$B$2:$H$2,0),FALSE)),"",VLOOKUP($J36,'Miljövärden urval för publ'!$B$2:$H$490,MATCH(N$3,'Miljövärden urval för publ'!$B$2:$H$2,0),FALSE))</f>
        <v>1.52318E-2</v>
      </c>
    </row>
    <row r="37" spans="1:14" x14ac:dyDescent="0.25">
      <c r="A37" s="117" t="s">
        <v>76</v>
      </c>
      <c r="B37" s="117" t="s">
        <v>79</v>
      </c>
      <c r="D37" s="112" t="str">
        <f>VLOOKUP(B37,'Miljövärden urval för publ'!$B$2:$V$480,MATCH("ska publiceras:",'Miljövärden urval för publ'!$B$2:$T$2,0),FALSE)</f>
        <v>ja</v>
      </c>
      <c r="E37" s="113">
        <f t="shared" si="0"/>
        <v>26</v>
      </c>
      <c r="H37" s="106">
        <v>35</v>
      </c>
      <c r="I37" s="106" t="str">
        <f t="shared" si="1"/>
        <v>E.ON Värme Sverige AB</v>
      </c>
      <c r="J37" s="106" t="str">
        <f t="shared" si="2"/>
        <v>Bålsta</v>
      </c>
      <c r="K37" s="106">
        <f>IF(ISERROR(VLOOKUP($J37,'Miljövärden urval för publ'!$B$2:$H$490,MATCH(K$3,'Miljövärden urval för publ'!$B$2:$H$2,0),FALSE)),"",VLOOKUP($J37,'Miljövärden urval för publ'!$B$2:$H$490,MATCH(K$3,'Miljövärden urval för publ'!$B$2:$H$2,0),FALSE))</f>
        <v>0.16627500000000001</v>
      </c>
      <c r="L37" s="106">
        <f>IF(ISERROR(VLOOKUP($J37,'Miljövärden urval för publ'!$B$2:$H$490,MATCH(L$3,'Miljövärden urval för publ'!$B$2:$H$2,0),FALSE)),"",VLOOKUP($J37,'Miljövärden urval för publ'!$B$2:$H$490,MATCH(L$3,'Miljövärden urval för publ'!$B$2:$H$2,0),FALSE))</f>
        <v>32.210900000000002</v>
      </c>
      <c r="M37" s="106">
        <f>IF(ISERROR(VLOOKUP($J37,'Miljövärden urval för publ'!$B$2:$H$490,MATCH(M$3,'Miljövärden urval för publ'!$B$2:$H$2,0),FALSE)),"",VLOOKUP($J37,'Miljövärden urval för publ'!$B$2:$H$490,MATCH(M$3,'Miljövärden urval för publ'!$B$2:$H$2,0),FALSE))</f>
        <v>11.4893</v>
      </c>
      <c r="N37" s="106">
        <f>IF(ISERROR(VLOOKUP($J37,'Miljövärden urval för publ'!$B$2:$H$490,MATCH(N$3,'Miljövärden urval för publ'!$B$2:$H$2,0),FALSE)),"",VLOOKUP($J37,'Miljövärden urval för publ'!$B$2:$H$490,MATCH(N$3,'Miljövärden urval för publ'!$B$2:$H$2,0),FALSE))</f>
        <v>2.54769E-2</v>
      </c>
    </row>
    <row r="38" spans="1:14" x14ac:dyDescent="0.25">
      <c r="A38" s="117" t="s">
        <v>534</v>
      </c>
      <c r="B38" s="117" t="s">
        <v>535</v>
      </c>
      <c r="D38" s="112" t="str">
        <f>VLOOKUP(B38,'Miljövärden urval för publ'!$B$2:$V$480,MATCH("ska publiceras:",'Miljövärden urval för publ'!$B$2:$T$2,0),FALSE)</f>
        <v>ja</v>
      </c>
      <c r="E38" s="113">
        <f t="shared" si="0"/>
        <v>27</v>
      </c>
      <c r="H38" s="106">
        <v>36</v>
      </c>
      <c r="I38" s="106" t="str">
        <f t="shared" si="1"/>
        <v>Värmevärden AB</v>
      </c>
      <c r="J38" s="106" t="str">
        <f t="shared" si="2"/>
        <v>Bångbro</v>
      </c>
      <c r="K38" s="106">
        <f>IF(ISERROR(VLOOKUP($J38,'Miljövärden urval för publ'!$B$2:$H$490,MATCH(K$3,'Miljövärden urval för publ'!$B$2:$H$2,0),FALSE)),"",VLOOKUP($J38,'Miljövärden urval för publ'!$B$2:$H$490,MATCH(K$3,'Miljövärden urval för publ'!$B$2:$H$2,0),FALSE))</f>
        <v>0.35972399999999999</v>
      </c>
      <c r="L38" s="106">
        <f>IF(ISERROR(VLOOKUP($J38,'Miljövärden urval för publ'!$B$2:$H$490,MATCH(L$3,'Miljövärden urval för publ'!$B$2:$H$2,0),FALSE)),"",VLOOKUP($J38,'Miljövärden urval för publ'!$B$2:$H$490,MATCH(L$3,'Miljövärden urval för publ'!$B$2:$H$2,0),FALSE))</f>
        <v>15.2986</v>
      </c>
      <c r="M38" s="106">
        <f>IF(ISERROR(VLOOKUP($J38,'Miljövärden urval för publ'!$B$2:$H$490,MATCH(M$3,'Miljövärden urval för publ'!$B$2:$H$2,0),FALSE)),"",VLOOKUP($J38,'Miljövärden urval för publ'!$B$2:$H$490,MATCH(M$3,'Miljövärden urval för publ'!$B$2:$H$2,0),FALSE))</f>
        <v>20.535299999999999</v>
      </c>
      <c r="N38" s="106">
        <f>IF(ISERROR(VLOOKUP($J38,'Miljövärden urval för publ'!$B$2:$H$490,MATCH(N$3,'Miljövärden urval för publ'!$B$2:$H$2,0),FALSE)),"",VLOOKUP($J38,'Miljövärden urval för publ'!$B$2:$H$490,MATCH(N$3,'Miljövärden urval för publ'!$B$2:$H$2,0),FALSE))</f>
        <v>1.4293E-2</v>
      </c>
    </row>
    <row r="39" spans="1:14" x14ac:dyDescent="0.25">
      <c r="A39" s="117" t="s">
        <v>556</v>
      </c>
      <c r="B39" s="117" t="s">
        <v>558</v>
      </c>
      <c r="D39" s="112" t="str">
        <f>VLOOKUP(B39,'Miljövärden urval för publ'!$B$2:$V$480,MATCH("ska publiceras:",'Miljövärden urval för publ'!$B$2:$T$2,0),FALSE)</f>
        <v>ja</v>
      </c>
      <c r="E39" s="113">
        <f t="shared" si="0"/>
        <v>28</v>
      </c>
      <c r="H39" s="106">
        <v>37</v>
      </c>
      <c r="I39" s="106" t="str">
        <f t="shared" si="1"/>
        <v>Bionär Närvärme AB</v>
      </c>
      <c r="J39" s="106" t="str">
        <f t="shared" si="2"/>
        <v>Bällinge</v>
      </c>
      <c r="K39" s="106">
        <f>IF(ISERROR(VLOOKUP($J39,'Miljövärden urval för publ'!$B$2:$H$490,MATCH(K$3,'Miljövärden urval för publ'!$B$2:$H$2,0),FALSE)),"",VLOOKUP($J39,'Miljövärden urval för publ'!$B$2:$H$490,MATCH(K$3,'Miljövärden urval för publ'!$B$2:$H$2,0),FALSE))</f>
        <v>0.124568</v>
      </c>
      <c r="L39" s="106">
        <f>IF(ISERROR(VLOOKUP($J39,'Miljövärden urval för publ'!$B$2:$H$490,MATCH(L$3,'Miljövärden urval för publ'!$B$2:$H$2,0),FALSE)),"",VLOOKUP($J39,'Miljövärden urval för publ'!$B$2:$H$490,MATCH(L$3,'Miljövärden urval för publ'!$B$2:$H$2,0),FALSE))</f>
        <v>6.5786199999999999</v>
      </c>
      <c r="M39" s="106">
        <f>IF(ISERROR(VLOOKUP($J39,'Miljövärden urval för publ'!$B$2:$H$490,MATCH(M$3,'Miljövärden urval för publ'!$B$2:$H$2,0),FALSE)),"",VLOOKUP($J39,'Miljövärden urval för publ'!$B$2:$H$490,MATCH(M$3,'Miljövärden urval för publ'!$B$2:$H$2,0),FALSE))</f>
        <v>14.719799999999999</v>
      </c>
      <c r="N39" s="106">
        <f>IF(ISERROR(VLOOKUP($J39,'Miljövärden urval för publ'!$B$2:$H$490,MATCH(N$3,'Miljövärden urval för publ'!$B$2:$H$2,0),FALSE)),"",VLOOKUP($J39,'Miljövärden urval för publ'!$B$2:$H$490,MATCH(N$3,'Miljövärden urval för publ'!$B$2:$H$2,0),FALSE))</f>
        <v>0</v>
      </c>
    </row>
    <row r="40" spans="1:14" x14ac:dyDescent="0.25">
      <c r="A40" s="117" t="s">
        <v>76</v>
      </c>
      <c r="B40" s="117" t="s">
        <v>80</v>
      </c>
      <c r="D40" s="112" t="str">
        <f>VLOOKUP(B40,'Miljövärden urval för publ'!$B$2:$V$480,MATCH("ska publiceras:",'Miljövärden urval för publ'!$B$2:$T$2,0),FALSE)</f>
        <v>ja</v>
      </c>
      <c r="E40" s="113">
        <f t="shared" si="0"/>
        <v>29</v>
      </c>
      <c r="H40" s="106">
        <v>38</v>
      </c>
      <c r="I40" s="106" t="str">
        <f t="shared" si="1"/>
        <v>E.ON Värme Sverige AB</v>
      </c>
      <c r="J40" s="106" t="str">
        <f t="shared" si="2"/>
        <v>Coop</v>
      </c>
      <c r="K40" s="106">
        <f>IF(ISERROR(VLOOKUP($J40,'Miljövärden urval för publ'!$B$2:$H$490,MATCH(K$3,'Miljövärden urval för publ'!$B$2:$H$2,0),FALSE)),"",VLOOKUP($J40,'Miljövärden urval för publ'!$B$2:$H$490,MATCH(K$3,'Miljövärden urval för publ'!$B$2:$H$2,0),FALSE))</f>
        <v>0.14199700000000001</v>
      </c>
      <c r="L40" s="106">
        <f>IF(ISERROR(VLOOKUP($J40,'Miljövärden urval för publ'!$B$2:$H$490,MATCH(L$3,'Miljövärden urval för publ'!$B$2:$H$2,0),FALSE)),"",VLOOKUP($J40,'Miljövärden urval för publ'!$B$2:$H$490,MATCH(L$3,'Miljövärden urval för publ'!$B$2:$H$2,0),FALSE))</f>
        <v>33.586300000000001</v>
      </c>
      <c r="M40" s="106">
        <f>IF(ISERROR(VLOOKUP($J40,'Miljövärden urval för publ'!$B$2:$H$490,MATCH(M$3,'Miljövärden urval för publ'!$B$2:$H$2,0),FALSE)),"",VLOOKUP($J40,'Miljövärden urval för publ'!$B$2:$H$490,MATCH(M$3,'Miljövärden urval för publ'!$B$2:$H$2,0),FALSE))</f>
        <v>8.1583799999999993</v>
      </c>
      <c r="N40" s="106">
        <f>IF(ISERROR(VLOOKUP($J40,'Miljövärden urval för publ'!$B$2:$H$490,MATCH(N$3,'Miljövärden urval för publ'!$B$2:$H$2,0),FALSE)),"",VLOOKUP($J40,'Miljövärden urval för publ'!$B$2:$H$490,MATCH(N$3,'Miljövärden urval för publ'!$B$2:$H$2,0),FALSE))</f>
        <v>4.5535199999999998E-2</v>
      </c>
    </row>
    <row r="41" spans="1:14" x14ac:dyDescent="0.25">
      <c r="A41" s="117" t="s">
        <v>58</v>
      </c>
      <c r="B41" s="117" t="s">
        <v>59</v>
      </c>
      <c r="D41" s="112" t="str">
        <f>VLOOKUP(B41,'Miljövärden urval för publ'!$B$2:$V$480,MATCH("ska publiceras:",'Miljövärden urval för publ'!$B$2:$T$2,0),FALSE)</f>
        <v>ja</v>
      </c>
      <c r="E41" s="113">
        <f t="shared" si="0"/>
        <v>30</v>
      </c>
      <c r="H41" s="106">
        <v>39</v>
      </c>
      <c r="I41" s="106" t="str">
        <f t="shared" si="1"/>
        <v>Värmevärden AB</v>
      </c>
      <c r="J41" s="106" t="str">
        <f t="shared" si="2"/>
        <v>Delsbo</v>
      </c>
      <c r="K41" s="106">
        <f>IF(ISERROR(VLOOKUP($J41,'Miljövärden urval för publ'!$B$2:$H$490,MATCH(K$3,'Miljövärden urval för publ'!$B$2:$H$2,0),FALSE)),"",VLOOKUP($J41,'Miljövärden urval för publ'!$B$2:$H$490,MATCH(K$3,'Miljövärden urval för publ'!$B$2:$H$2,0),FALSE))</f>
        <v>0.13030700000000001</v>
      </c>
      <c r="L41" s="106">
        <f>IF(ISERROR(VLOOKUP($J41,'Miljövärden urval för publ'!$B$2:$H$490,MATCH(L$3,'Miljövärden urval för publ'!$B$2:$H$2,0),FALSE)),"",VLOOKUP($J41,'Miljövärden urval för publ'!$B$2:$H$490,MATCH(L$3,'Miljövärden urval för publ'!$B$2:$H$2,0),FALSE))</f>
        <v>18.921199999999999</v>
      </c>
      <c r="M41" s="106">
        <f>IF(ISERROR(VLOOKUP($J41,'Miljövärden urval för publ'!$B$2:$H$490,MATCH(M$3,'Miljövärden urval för publ'!$B$2:$H$2,0),FALSE)),"",VLOOKUP($J41,'Miljövärden urval för publ'!$B$2:$H$490,MATCH(M$3,'Miljövärden urval för publ'!$B$2:$H$2,0),FALSE))</f>
        <v>8.3430199999999992</v>
      </c>
      <c r="N41" s="106">
        <f>IF(ISERROR(VLOOKUP($J41,'Miljövärden urval för publ'!$B$2:$H$490,MATCH(N$3,'Miljövärden urval för publ'!$B$2:$H$2,0),FALSE)),"",VLOOKUP($J41,'Miljövärden urval för publ'!$B$2:$H$490,MATCH(N$3,'Miljövärden urval för publ'!$B$2:$H$2,0),FALSE))</f>
        <v>2.5080499999999999E-2</v>
      </c>
    </row>
    <row r="42" spans="1:14" x14ac:dyDescent="0.25">
      <c r="A42" s="117" t="s">
        <v>201</v>
      </c>
      <c r="B42" s="117" t="s">
        <v>202</v>
      </c>
      <c r="D42" s="112" t="str">
        <f>VLOOKUP(B42,'Miljövärden urval för publ'!$B$2:$V$480,MATCH("ska publiceras:",'Miljövärden urval för publ'!$B$2:$T$2,0),FALSE)</f>
        <v>nej</v>
      </c>
      <c r="E42" s="113">
        <f t="shared" si="0"/>
        <v>30</v>
      </c>
      <c r="H42" s="106">
        <v>40</v>
      </c>
      <c r="I42" s="106" t="str">
        <f t="shared" si="1"/>
        <v>Vattenfall AB Värme</v>
      </c>
      <c r="J42" s="106" t="str">
        <f t="shared" si="2"/>
        <v>Drefviken</v>
      </c>
      <c r="K42" s="106">
        <f>IF(ISERROR(VLOOKUP($J42,'Miljövärden urval för publ'!$B$2:$H$490,MATCH(K$3,'Miljövärden urval för publ'!$B$2:$H$2,0),FALSE)),"",VLOOKUP($J42,'Miljövärden urval för publ'!$B$2:$H$490,MATCH(K$3,'Miljövärden urval för publ'!$B$2:$H$2,0),FALSE))</f>
        <v>7.9805299999999996E-2</v>
      </c>
      <c r="L42" s="106">
        <f>IF(ISERROR(VLOOKUP($J42,'Miljövärden urval för publ'!$B$2:$H$490,MATCH(L$3,'Miljövärden urval för publ'!$B$2:$H$2,0),FALSE)),"",VLOOKUP($J42,'Miljövärden urval för publ'!$B$2:$H$490,MATCH(L$3,'Miljövärden urval för publ'!$B$2:$H$2,0),FALSE))</f>
        <v>7.7426399999999997</v>
      </c>
      <c r="M42" s="106">
        <f>IF(ISERROR(VLOOKUP($J42,'Miljövärden urval för publ'!$B$2:$H$490,MATCH(M$3,'Miljövärden urval för publ'!$B$2:$H$2,0),FALSE)),"",VLOOKUP($J42,'Miljövärden urval för publ'!$B$2:$H$490,MATCH(M$3,'Miljövärden urval för publ'!$B$2:$H$2,0),FALSE))</f>
        <v>7.3056700000000001</v>
      </c>
      <c r="N42" s="106">
        <f>IF(ISERROR(VLOOKUP($J42,'Miljövärden urval för publ'!$B$2:$H$490,MATCH(N$3,'Miljövärden urval för publ'!$B$2:$H$2,0),FALSE)),"",VLOOKUP($J42,'Miljövärden urval för publ'!$B$2:$H$490,MATCH(N$3,'Miljövärden urval för publ'!$B$2:$H$2,0),FALSE))</f>
        <v>0</v>
      </c>
    </row>
    <row r="43" spans="1:14" x14ac:dyDescent="0.25">
      <c r="A43" s="117" t="s">
        <v>60</v>
      </c>
      <c r="B43" s="117" t="s">
        <v>61</v>
      </c>
      <c r="D43" s="112" t="str">
        <f>VLOOKUP(B43,'Miljövärden urval för publ'!$B$2:$V$480,MATCH("ska publiceras:",'Miljövärden urval för publ'!$B$2:$T$2,0),FALSE)</f>
        <v>nej</v>
      </c>
      <c r="E43" s="113">
        <f t="shared" si="0"/>
        <v>30</v>
      </c>
      <c r="H43" s="106">
        <v>41</v>
      </c>
      <c r="I43" s="106" t="str">
        <f t="shared" si="1"/>
        <v>Lantmännen Agrovärme AB</v>
      </c>
      <c r="J43" s="106" t="str">
        <f t="shared" si="2"/>
        <v>Ed</v>
      </c>
      <c r="K43" s="106">
        <f>IF(ISERROR(VLOOKUP($J43,'Miljövärden urval för publ'!$B$2:$H$490,MATCH(K$3,'Miljövärden urval för publ'!$B$2:$H$2,0),FALSE)),"",VLOOKUP($J43,'Miljövärden urval för publ'!$B$2:$H$490,MATCH(K$3,'Miljövärden urval för publ'!$B$2:$H$2,0),FALSE))</f>
        <v>0.14649599999999999</v>
      </c>
      <c r="L43" s="106">
        <f>IF(ISERROR(VLOOKUP($J43,'Miljövärden urval för publ'!$B$2:$H$490,MATCH(L$3,'Miljövärden urval för publ'!$B$2:$H$2,0),FALSE)),"",VLOOKUP($J43,'Miljövärden urval för publ'!$B$2:$H$490,MATCH(L$3,'Miljövärden urval för publ'!$B$2:$H$2,0),FALSE))</f>
        <v>35.637999999999998</v>
      </c>
      <c r="M43" s="106">
        <f>IF(ISERROR(VLOOKUP($J43,'Miljövärden urval för publ'!$B$2:$H$490,MATCH(M$3,'Miljövärden urval för publ'!$B$2:$H$2,0),FALSE)),"",VLOOKUP($J43,'Miljövärden urval för publ'!$B$2:$H$490,MATCH(M$3,'Miljövärden urval för publ'!$B$2:$H$2,0),FALSE))</f>
        <v>10.1351</v>
      </c>
      <c r="N43" s="106">
        <f>IF(ISERROR(VLOOKUP($J43,'Miljövärden urval för publ'!$B$2:$H$490,MATCH(N$3,'Miljövärden urval för publ'!$B$2:$H$2,0),FALSE)),"",VLOOKUP($J43,'Miljövärden urval för publ'!$B$2:$H$490,MATCH(N$3,'Miljövärden urval för publ'!$B$2:$H$2,0),FALSE))</f>
        <v>4.1695799999999998E-2</v>
      </c>
    </row>
    <row r="44" spans="1:14" x14ac:dyDescent="0.25">
      <c r="A44" s="117" t="s">
        <v>346</v>
      </c>
      <c r="B44" s="117" t="s">
        <v>347</v>
      </c>
      <c r="D44" s="112" t="str">
        <f>VLOOKUP(B44,'Miljövärden urval för publ'!$B$2:$V$480,MATCH("ska publiceras:",'Miljövärden urval för publ'!$B$2:$T$2,0),FALSE)</f>
        <v>ja</v>
      </c>
      <c r="E44" s="113">
        <f t="shared" si="0"/>
        <v>31</v>
      </c>
      <c r="H44" s="106">
        <v>42</v>
      </c>
      <c r="I44" s="106" t="str">
        <f t="shared" si="1"/>
        <v>Eda Energi AB</v>
      </c>
      <c r="J44" s="106" t="str">
        <f t="shared" si="2"/>
        <v>Eda</v>
      </c>
      <c r="K44" s="106">
        <f>IF(ISERROR(VLOOKUP($J44,'Miljövärden urval för publ'!$B$2:$H$490,MATCH(K$3,'Miljövärden urval för publ'!$B$2:$H$2,0),FALSE)),"",VLOOKUP($J44,'Miljövärden urval för publ'!$B$2:$H$490,MATCH(K$3,'Miljövärden urval för publ'!$B$2:$H$2,0),FALSE))</f>
        <v>0.134493</v>
      </c>
      <c r="L44" s="106">
        <f>IF(ISERROR(VLOOKUP($J44,'Miljövärden urval för publ'!$B$2:$H$490,MATCH(L$3,'Miljövärden urval för publ'!$B$2:$H$2,0),FALSE)),"",VLOOKUP($J44,'Miljövärden urval för publ'!$B$2:$H$490,MATCH(L$3,'Miljövärden urval för publ'!$B$2:$H$2,0),FALSE))</f>
        <v>131.13399999999999</v>
      </c>
      <c r="M44" s="106">
        <f>IF(ISERROR(VLOOKUP($J44,'Miljövärden urval för publ'!$B$2:$H$490,MATCH(M$3,'Miljövärden urval för publ'!$B$2:$H$2,0),FALSE)),"",VLOOKUP($J44,'Miljövärden urval för publ'!$B$2:$H$490,MATCH(M$3,'Miljövärden urval för publ'!$B$2:$H$2,0),FALSE))</f>
        <v>4.46807</v>
      </c>
      <c r="N44" s="106">
        <f>IF(ISERROR(VLOOKUP($J44,'Miljövärden urval för publ'!$B$2:$H$490,MATCH(N$3,'Miljövärden urval för publ'!$B$2:$H$2,0),FALSE)),"",VLOOKUP($J44,'Miljövärden urval för publ'!$B$2:$H$490,MATCH(N$3,'Miljövärden urval för publ'!$B$2:$H$2,0),FALSE))</f>
        <v>2.6708699999999998E-2</v>
      </c>
    </row>
    <row r="45" spans="1:14" x14ac:dyDescent="0.25">
      <c r="A45" s="117" t="s">
        <v>357</v>
      </c>
      <c r="B45" s="117" t="s">
        <v>359</v>
      </c>
      <c r="D45" s="112" t="str">
        <f>VLOOKUP(B45,'Miljövärden urval för publ'!$B$2:$V$480,MATCH("ska publiceras:",'Miljövärden urval för publ'!$B$2:$T$2,0),FALSE)</f>
        <v>ja</v>
      </c>
      <c r="E45" s="113">
        <f t="shared" si="0"/>
        <v>32</v>
      </c>
      <c r="H45" s="106">
        <v>43</v>
      </c>
      <c r="I45" s="106" t="str">
        <f t="shared" si="1"/>
        <v>Elektra Värme AB</v>
      </c>
      <c r="J45" s="106" t="str">
        <f t="shared" si="2"/>
        <v>Edsbyn</v>
      </c>
      <c r="K45" s="106">
        <f>IF(ISERROR(VLOOKUP($J45,'Miljövärden urval för publ'!$B$2:$H$490,MATCH(K$3,'Miljövärden urval för publ'!$B$2:$H$2,0),FALSE)),"",VLOOKUP($J45,'Miljövärden urval för publ'!$B$2:$H$490,MATCH(K$3,'Miljövärden urval för publ'!$B$2:$H$2,0),FALSE))</f>
        <v>5.6104300000000003E-2</v>
      </c>
      <c r="L45" s="106">
        <f>IF(ISERROR(VLOOKUP($J45,'Miljövärden urval för publ'!$B$2:$H$490,MATCH(L$3,'Miljövärden urval för publ'!$B$2:$H$2,0),FALSE)),"",VLOOKUP($J45,'Miljövärden urval för publ'!$B$2:$H$490,MATCH(L$3,'Miljövärden urval för publ'!$B$2:$H$2,0),FALSE))</f>
        <v>14.421799999999999</v>
      </c>
      <c r="M45" s="106">
        <f>IF(ISERROR(VLOOKUP($J45,'Miljövärden urval för publ'!$B$2:$H$490,MATCH(M$3,'Miljövärden urval för publ'!$B$2:$H$2,0),FALSE)),"",VLOOKUP($J45,'Miljövärden urval för publ'!$B$2:$H$490,MATCH(M$3,'Miljövärden urval för publ'!$B$2:$H$2,0),FALSE))</f>
        <v>9.2321100000000005</v>
      </c>
      <c r="N45" s="106">
        <f>IF(ISERROR(VLOOKUP($J45,'Miljövärden urval för publ'!$B$2:$H$490,MATCH(N$3,'Miljövärden urval för publ'!$B$2:$H$2,0),FALSE)),"",VLOOKUP($J45,'Miljövärden urval för publ'!$B$2:$H$490,MATCH(N$3,'Miljövärden urval för publ'!$B$2:$H$2,0),FALSE))</f>
        <v>7.3462900000000001E-3</v>
      </c>
    </row>
    <row r="46" spans="1:14" x14ac:dyDescent="0.25">
      <c r="A46" s="117" t="s">
        <v>357</v>
      </c>
      <c r="B46" s="117" t="s">
        <v>360</v>
      </c>
      <c r="D46" s="112" t="str">
        <f>VLOOKUP(B46,'Miljövärden urval för publ'!$B$2:$V$480,MATCH("ska publiceras:",'Miljövärden urval för publ'!$B$2:$T$2,0),FALSE)</f>
        <v>ja</v>
      </c>
      <c r="E46" s="113">
        <f t="shared" si="0"/>
        <v>33</v>
      </c>
      <c r="H46" s="106">
        <v>44</v>
      </c>
      <c r="I46" s="106" t="str">
        <f t="shared" si="1"/>
        <v>Vetlanda Energi och Teknik AB</v>
      </c>
      <c r="J46" s="106" t="str">
        <f t="shared" si="2"/>
        <v>Ekenäs sjön</v>
      </c>
      <c r="K46" s="106">
        <f>IF(ISERROR(VLOOKUP($J46,'Miljövärden urval för publ'!$B$2:$H$490,MATCH(K$3,'Miljövärden urval för publ'!$B$2:$H$2,0),FALSE)),"",VLOOKUP($J46,'Miljövärden urval för publ'!$B$2:$H$490,MATCH(K$3,'Miljövärden urval för publ'!$B$2:$H$2,0),FALSE))</f>
        <v>0.23340900000000001</v>
      </c>
      <c r="L46" s="106">
        <f>IF(ISERROR(VLOOKUP($J46,'Miljövärden urval för publ'!$B$2:$H$490,MATCH(L$3,'Miljövärden urval för publ'!$B$2:$H$2,0),FALSE)),"",VLOOKUP($J46,'Miljövärden urval för publ'!$B$2:$H$490,MATCH(L$3,'Miljövärden urval för publ'!$B$2:$H$2,0),FALSE))</f>
        <v>57.683399999999999</v>
      </c>
      <c r="M46" s="106">
        <f>IF(ISERROR(VLOOKUP($J46,'Miljövärden urval för publ'!$B$2:$H$490,MATCH(M$3,'Miljövärden urval för publ'!$B$2:$H$2,0),FALSE)),"",VLOOKUP($J46,'Miljövärden urval för publ'!$B$2:$H$490,MATCH(M$3,'Miljövärden urval för publ'!$B$2:$H$2,0),FALSE))</f>
        <v>15.8085</v>
      </c>
      <c r="N46" s="106">
        <f>IF(ISERROR(VLOOKUP($J46,'Miljövärden urval för publ'!$B$2:$H$490,MATCH(N$3,'Miljövärden urval för publ'!$B$2:$H$2,0),FALSE)),"",VLOOKUP($J46,'Miljövärden urval för publ'!$B$2:$H$490,MATCH(N$3,'Miljövärden urval för publ'!$B$2:$H$2,0),FALSE))</f>
        <v>5.5647500000000003E-2</v>
      </c>
    </row>
    <row r="47" spans="1:14" x14ac:dyDescent="0.25">
      <c r="A47" s="117" t="s">
        <v>63</v>
      </c>
      <c r="B47" s="117" t="s">
        <v>64</v>
      </c>
      <c r="D47" s="112" t="str">
        <f>VLOOKUP(B47,'Miljövärden urval för publ'!$B$2:$V$480,MATCH("ska publiceras:",'Miljövärden urval för publ'!$B$2:$T$2,0),FALSE)</f>
        <v>nej</v>
      </c>
      <c r="E47" s="113">
        <f t="shared" si="0"/>
        <v>33</v>
      </c>
      <c r="H47" s="106">
        <v>45</v>
      </c>
      <c r="I47" s="106" t="str">
        <f t="shared" si="1"/>
        <v>Hagfors Energi AB</v>
      </c>
      <c r="J47" s="106" t="str">
        <f t="shared" si="2"/>
        <v>Ekshärad</v>
      </c>
      <c r="K47" s="106">
        <f>IF(ISERROR(VLOOKUP($J47,'Miljövärden urval för publ'!$B$2:$H$490,MATCH(K$3,'Miljövärden urval för publ'!$B$2:$H$2,0),FALSE)),"",VLOOKUP($J47,'Miljövärden urval för publ'!$B$2:$H$490,MATCH(K$3,'Miljövärden urval för publ'!$B$2:$H$2,0),FALSE))</f>
        <v>0.14979400000000001</v>
      </c>
      <c r="L47" s="106">
        <f>IF(ISERROR(VLOOKUP($J47,'Miljövärden urval för publ'!$B$2:$H$490,MATCH(L$3,'Miljövärden urval för publ'!$B$2:$H$2,0),FALSE)),"",VLOOKUP($J47,'Miljövärden urval för publ'!$B$2:$H$490,MATCH(L$3,'Miljövärden urval för publ'!$B$2:$H$2,0),FALSE))</f>
        <v>38.872100000000003</v>
      </c>
      <c r="M47" s="106">
        <f>IF(ISERROR(VLOOKUP($J47,'Miljövärden urval för publ'!$B$2:$H$490,MATCH(M$3,'Miljövärden urval för publ'!$B$2:$H$2,0),FALSE)),"",VLOOKUP($J47,'Miljövärden urval för publ'!$B$2:$H$490,MATCH(M$3,'Miljövärden urval för publ'!$B$2:$H$2,0),FALSE))</f>
        <v>12.312099999999999</v>
      </c>
      <c r="N47" s="106">
        <f>IF(ISERROR(VLOOKUP($J47,'Miljövärden urval för publ'!$B$2:$H$490,MATCH(N$3,'Miljövärden urval för publ'!$B$2:$H$2,0),FALSE)),"",VLOOKUP($J47,'Miljövärden urval för publ'!$B$2:$H$490,MATCH(N$3,'Miljövärden urval för publ'!$B$2:$H$2,0),FALSE))</f>
        <v>5.1706200000000001E-2</v>
      </c>
    </row>
    <row r="48" spans="1:14" x14ac:dyDescent="0.25">
      <c r="A48" s="117" t="s">
        <v>357</v>
      </c>
      <c r="B48" s="117" t="s">
        <v>361</v>
      </c>
      <c r="D48" s="112" t="str">
        <f>VLOOKUP(B48,'Miljövärden urval för publ'!$B$2:$V$480,MATCH("ska publiceras:",'Miljövärden urval för publ'!$B$2:$T$2,0),FALSE)</f>
        <v>ja</v>
      </c>
      <c r="E48" s="113">
        <f t="shared" si="0"/>
        <v>34</v>
      </c>
      <c r="H48" s="106">
        <v>46</v>
      </c>
      <c r="I48" s="106" t="str">
        <f t="shared" si="1"/>
        <v>Eksjö Energi AB</v>
      </c>
      <c r="J48" s="106" t="str">
        <f t="shared" si="2"/>
        <v>Eksjö</v>
      </c>
      <c r="K48" s="106">
        <f>IF(ISERROR(VLOOKUP($J48,'Miljövärden urval för publ'!$B$2:$H$490,MATCH(K$3,'Miljövärden urval för publ'!$B$2:$H$2,0),FALSE)),"",VLOOKUP($J48,'Miljövärden urval för publ'!$B$2:$H$490,MATCH(K$3,'Miljövärden urval för publ'!$B$2:$H$2,0),FALSE))</f>
        <v>0.12249400000000001</v>
      </c>
      <c r="L48" s="106">
        <f>IF(ISERROR(VLOOKUP($J48,'Miljövärden urval för publ'!$B$2:$H$490,MATCH(L$3,'Miljövärden urval för publ'!$B$2:$H$2,0),FALSE)),"",VLOOKUP($J48,'Miljövärden urval för publ'!$B$2:$H$490,MATCH(L$3,'Miljövärden urval för publ'!$B$2:$H$2,0),FALSE))</f>
        <v>111.012</v>
      </c>
      <c r="M48" s="106">
        <f>IF(ISERROR(VLOOKUP($J48,'Miljövärden urval för publ'!$B$2:$H$490,MATCH(M$3,'Miljövärden urval för publ'!$B$2:$H$2,0),FALSE)),"",VLOOKUP($J48,'Miljövärden urval för publ'!$B$2:$H$490,MATCH(M$3,'Miljövärden urval för publ'!$B$2:$H$2,0),FALSE))</f>
        <v>4.9364100000000004</v>
      </c>
      <c r="N48" s="106">
        <f>IF(ISERROR(VLOOKUP($J48,'Miljövärden urval för publ'!$B$2:$H$490,MATCH(N$3,'Miljövärden urval för publ'!$B$2:$H$2,0),FALSE)),"",VLOOKUP($J48,'Miljövärden urval för publ'!$B$2:$H$490,MATCH(N$3,'Miljövärden urval för publ'!$B$2:$H$2,0),FALSE))</f>
        <v>1.7654300000000001E-2</v>
      </c>
    </row>
    <row r="49" spans="1:14" x14ac:dyDescent="0.25">
      <c r="A49" s="117" t="s">
        <v>76</v>
      </c>
      <c r="B49" s="117" t="s">
        <v>81</v>
      </c>
      <c r="D49" s="112" t="str">
        <f>VLOOKUP(B49,'Miljövärden urval för publ'!$B$2:$V$480,MATCH("ska publiceras:",'Miljövärden urval för publ'!$B$2:$T$2,0),FALSE)</f>
        <v>ja</v>
      </c>
      <c r="E49" s="113">
        <f t="shared" si="0"/>
        <v>35</v>
      </c>
      <c r="H49" s="106">
        <v>47</v>
      </c>
      <c r="I49" s="106" t="str">
        <f t="shared" si="1"/>
        <v>Eksta Bostads AB</v>
      </c>
      <c r="J49" s="106" t="str">
        <f t="shared" si="2"/>
        <v>Eksta</v>
      </c>
      <c r="K49" s="106">
        <f>IF(ISERROR(VLOOKUP($J49,'Miljövärden urval för publ'!$B$2:$H$490,MATCH(K$3,'Miljövärden urval för publ'!$B$2:$H$2,0),FALSE)),"",VLOOKUP($J49,'Miljövärden urval för publ'!$B$2:$H$490,MATCH(K$3,'Miljövärden urval för publ'!$B$2:$H$2,0),FALSE))</f>
        <v>0.76541099999999995</v>
      </c>
      <c r="L49" s="106">
        <f>IF(ISERROR(VLOOKUP($J49,'Miljövärden urval för publ'!$B$2:$H$490,MATCH(L$3,'Miljövärden urval för publ'!$B$2:$H$2,0),FALSE)),"",VLOOKUP($J49,'Miljövärden urval för publ'!$B$2:$H$490,MATCH(L$3,'Miljövärden urval för publ'!$B$2:$H$2,0),FALSE))</f>
        <v>49.689399999999999</v>
      </c>
      <c r="M49" s="106">
        <f>IF(ISERROR(VLOOKUP($J49,'Miljövärden urval för publ'!$B$2:$H$490,MATCH(M$3,'Miljövärden urval för publ'!$B$2:$H$2,0),FALSE)),"",VLOOKUP($J49,'Miljövärden urval för publ'!$B$2:$H$490,MATCH(M$3,'Miljövärden urval för publ'!$B$2:$H$2,0),FALSE))</f>
        <v>27.4191</v>
      </c>
      <c r="N49" s="106">
        <f>IF(ISERROR(VLOOKUP($J49,'Miljövärden urval för publ'!$B$2:$H$490,MATCH(N$3,'Miljövärden urval för publ'!$B$2:$H$2,0),FALSE)),"",VLOOKUP($J49,'Miljövärden urval för publ'!$B$2:$H$490,MATCH(N$3,'Miljövärden urval för publ'!$B$2:$H$2,0),FALSE))</f>
        <v>6.2167100000000003E-2</v>
      </c>
    </row>
    <row r="50" spans="1:14" x14ac:dyDescent="0.25">
      <c r="A50" s="117" t="s">
        <v>501</v>
      </c>
      <c r="B50" s="117" t="s">
        <v>503</v>
      </c>
      <c r="D50" s="112" t="str">
        <f>VLOOKUP(B50,'Miljövärden urval för publ'!$B$2:$V$480,MATCH("ska publiceras:",'Miljövärden urval för publ'!$B$2:$T$2,0),FALSE)</f>
        <v>ja</v>
      </c>
      <c r="E50" s="113">
        <f t="shared" si="0"/>
        <v>36</v>
      </c>
      <c r="H50" s="106">
        <v>48</v>
      </c>
      <c r="I50" s="106" t="str">
        <f t="shared" si="1"/>
        <v>Emmaboda Energi &amp; Miljö AB</v>
      </c>
      <c r="J50" s="106" t="str">
        <f t="shared" si="2"/>
        <v>Emmaboda</v>
      </c>
      <c r="K50" s="106">
        <f>IF(ISERROR(VLOOKUP($J50,'Miljövärden urval för publ'!$B$2:$H$490,MATCH(K$3,'Miljövärden urval för publ'!$B$2:$H$2,0),FALSE)),"",VLOOKUP($J50,'Miljövärden urval för publ'!$B$2:$H$490,MATCH(K$3,'Miljövärden urval för publ'!$B$2:$H$2,0),FALSE))</f>
        <v>9.3094200000000002E-2</v>
      </c>
      <c r="L50" s="106">
        <f>IF(ISERROR(VLOOKUP($J50,'Miljövärden urval för publ'!$B$2:$H$490,MATCH(L$3,'Miljövärden urval för publ'!$B$2:$H$2,0),FALSE)),"",VLOOKUP($J50,'Miljövärden urval för publ'!$B$2:$H$490,MATCH(L$3,'Miljövärden urval för publ'!$B$2:$H$2,0),FALSE))</f>
        <v>14.3491</v>
      </c>
      <c r="M50" s="106">
        <f>IF(ISERROR(VLOOKUP($J50,'Miljövärden urval för publ'!$B$2:$H$490,MATCH(M$3,'Miljövärden urval för publ'!$B$2:$H$2,0),FALSE)),"",VLOOKUP($J50,'Miljövärden urval för publ'!$B$2:$H$490,MATCH(M$3,'Miljövärden urval för publ'!$B$2:$H$2,0),FALSE))</f>
        <v>9.5770700000000009</v>
      </c>
      <c r="N50" s="106">
        <f>IF(ISERROR(VLOOKUP($J50,'Miljövärden urval för publ'!$B$2:$H$490,MATCH(N$3,'Miljövärden urval för publ'!$B$2:$H$2,0),FALSE)),"",VLOOKUP($J50,'Miljövärden urval för publ'!$B$2:$H$490,MATCH(N$3,'Miljövärden urval för publ'!$B$2:$H$2,0),FALSE))</f>
        <v>7.0301499999999998E-3</v>
      </c>
    </row>
    <row r="51" spans="1:14" x14ac:dyDescent="0.25">
      <c r="A51" s="117" t="s">
        <v>33</v>
      </c>
      <c r="B51" s="117" t="s">
        <v>35</v>
      </c>
      <c r="D51" s="112" t="str">
        <f>VLOOKUP(B51,'Miljövärden urval för publ'!$B$2:$V$480,MATCH("ska publiceras:",'Miljövärden urval för publ'!$B$2:$T$2,0),FALSE)</f>
        <v>ja</v>
      </c>
      <c r="E51" s="113">
        <f t="shared" si="0"/>
        <v>37</v>
      </c>
      <c r="H51" s="106">
        <v>49</v>
      </c>
      <c r="I51" s="106" t="str">
        <f t="shared" si="1"/>
        <v>Ena Energi AB</v>
      </c>
      <c r="J51" s="106" t="str">
        <f t="shared" si="2"/>
        <v>Enköping</v>
      </c>
      <c r="K51" s="106">
        <f>IF(ISERROR(VLOOKUP($J51,'Miljövärden urval för publ'!$B$2:$H$490,MATCH(K$3,'Miljövärden urval för publ'!$B$2:$H$2,0),FALSE)),"",VLOOKUP($J51,'Miljövärden urval för publ'!$B$2:$H$490,MATCH(K$3,'Miljövärden urval för publ'!$B$2:$H$2,0),FALSE))</f>
        <v>0.12801999999999999</v>
      </c>
      <c r="L51" s="106">
        <f>IF(ISERROR(VLOOKUP($J51,'Miljövärden urval för publ'!$B$2:$H$490,MATCH(L$3,'Miljövärden urval för publ'!$B$2:$H$2,0),FALSE)),"",VLOOKUP($J51,'Miljövärden urval för publ'!$B$2:$H$490,MATCH(L$3,'Miljövärden urval för publ'!$B$2:$H$2,0),FALSE))</f>
        <v>22.2713</v>
      </c>
      <c r="M51" s="106">
        <f>IF(ISERROR(VLOOKUP($J51,'Miljövärden urval för publ'!$B$2:$H$490,MATCH(M$3,'Miljövärden urval för publ'!$B$2:$H$2,0),FALSE)),"",VLOOKUP($J51,'Miljövärden urval för publ'!$B$2:$H$490,MATCH(M$3,'Miljövärden urval för publ'!$B$2:$H$2,0),FALSE))</f>
        <v>7.1169200000000004</v>
      </c>
      <c r="N51" s="106">
        <f>IF(ISERROR(VLOOKUP($J51,'Miljövärden urval för publ'!$B$2:$H$490,MATCH(N$3,'Miljövärden urval för publ'!$B$2:$H$2,0),FALSE)),"",VLOOKUP($J51,'Miljövärden urval för publ'!$B$2:$H$490,MATCH(N$3,'Miljövärden urval för publ'!$B$2:$H$2,0),FALSE))</f>
        <v>4.3444499999999997E-2</v>
      </c>
    </row>
    <row r="52" spans="1:14" x14ac:dyDescent="0.25">
      <c r="A52" s="117" t="s">
        <v>76</v>
      </c>
      <c r="B52" s="117" t="s">
        <v>82</v>
      </c>
      <c r="D52" s="112" t="str">
        <f>VLOOKUP(B52,'Miljövärden urval för publ'!$B$2:$V$480,MATCH("ska publiceras:",'Miljövärden urval för publ'!$B$2:$T$2,0),FALSE)</f>
        <v>ja</v>
      </c>
      <c r="E52" s="113">
        <f t="shared" si="0"/>
        <v>38</v>
      </c>
      <c r="H52" s="106">
        <v>50</v>
      </c>
      <c r="I52" s="106" t="str">
        <f t="shared" si="1"/>
        <v>Eskilstuna Energi &amp; Miljö AB</v>
      </c>
      <c r="J52" s="106" t="str">
        <f t="shared" si="2"/>
        <v>Eskilstuna-Torshälla</v>
      </c>
      <c r="K52" s="106">
        <f>IF(ISERROR(VLOOKUP($J52,'Miljövärden urval för publ'!$B$2:$H$490,MATCH(K$3,'Miljövärden urval för publ'!$B$2:$H$2,0),FALSE)),"",VLOOKUP($J52,'Miljövärden urval för publ'!$B$2:$H$490,MATCH(K$3,'Miljövärden urval för publ'!$B$2:$H$2,0),FALSE))</f>
        <v>8.0719299999999994E-2</v>
      </c>
      <c r="L52" s="106">
        <f>IF(ISERROR(VLOOKUP($J52,'Miljövärden urval för publ'!$B$2:$H$490,MATCH(L$3,'Miljövärden urval för publ'!$B$2:$H$2,0),FALSE)),"",VLOOKUP($J52,'Miljövärden urval för publ'!$B$2:$H$490,MATCH(L$3,'Miljövärden urval för publ'!$B$2:$H$2,0),FALSE))</f>
        <v>9.9886099999999995</v>
      </c>
      <c r="M52" s="106">
        <f>IF(ISERROR(VLOOKUP($J52,'Miljövärden urval för publ'!$B$2:$H$490,MATCH(M$3,'Miljövärden urval för publ'!$B$2:$H$2,0),FALSE)),"",VLOOKUP($J52,'Miljövärden urval för publ'!$B$2:$H$490,MATCH(M$3,'Miljövärden urval för publ'!$B$2:$H$2,0),FALSE))</f>
        <v>5.95939</v>
      </c>
      <c r="N52" s="106">
        <f>IF(ISERROR(VLOOKUP($J52,'Miljövärden urval för publ'!$B$2:$H$490,MATCH(N$3,'Miljövärden urval för publ'!$B$2:$H$2,0),FALSE)),"",VLOOKUP($J52,'Miljövärden urval för publ'!$B$2:$H$490,MATCH(N$3,'Miljövärden urval för publ'!$B$2:$H$2,0),FALSE))</f>
        <v>8.08795E-3</v>
      </c>
    </row>
    <row r="53" spans="1:14" x14ac:dyDescent="0.25">
      <c r="A53" s="117" t="s">
        <v>501</v>
      </c>
      <c r="B53" s="117" t="s">
        <v>504</v>
      </c>
      <c r="D53" s="112" t="str">
        <f>VLOOKUP(B53,'Miljövärden urval för publ'!$B$2:$V$480,MATCH("ska publiceras:",'Miljövärden urval för publ'!$B$2:$T$2,0),FALSE)</f>
        <v>ja</v>
      </c>
      <c r="E53" s="113">
        <f t="shared" si="0"/>
        <v>39</v>
      </c>
      <c r="H53" s="106">
        <v>51</v>
      </c>
      <c r="I53" s="106" t="str">
        <f t="shared" si="1"/>
        <v>Kraftringen Energi AB (publ)</v>
      </c>
      <c r="J53" s="106" t="str">
        <f t="shared" si="2"/>
        <v>Eslöv-Lund-Lomma m fl</v>
      </c>
      <c r="K53" s="106">
        <f>IF(ISERROR(VLOOKUP($J53,'Miljövärden urval för publ'!$B$2:$H$490,MATCH(K$3,'Miljövärden urval för publ'!$B$2:$H$2,0),FALSE)),"",VLOOKUP($J53,'Miljövärden urval för publ'!$B$2:$H$490,MATCH(K$3,'Miljövärden urval för publ'!$B$2:$H$2,0),FALSE))</f>
        <v>0.40372000000000002</v>
      </c>
      <c r="L53" s="106">
        <f>IF(ISERROR(VLOOKUP($J53,'Miljövärden urval för publ'!$B$2:$H$490,MATCH(L$3,'Miljövärden urval för publ'!$B$2:$H$2,0),FALSE)),"",VLOOKUP($J53,'Miljövärden urval för publ'!$B$2:$H$490,MATCH(L$3,'Miljövärden urval för publ'!$B$2:$H$2,0),FALSE))</f>
        <v>87.175299999999993</v>
      </c>
      <c r="M53" s="106">
        <f>IF(ISERROR(VLOOKUP($J53,'Miljövärden urval för publ'!$B$2:$H$490,MATCH(M$3,'Miljövärden urval för publ'!$B$2:$H$2,0),FALSE)),"",VLOOKUP($J53,'Miljövärden urval för publ'!$B$2:$H$490,MATCH(M$3,'Miljövärden urval för publ'!$B$2:$H$2,0),FALSE))</f>
        <v>6.6357900000000001</v>
      </c>
      <c r="N53" s="106">
        <f>IF(ISERROR(VLOOKUP($J53,'Miljövärden urval för publ'!$B$2:$H$490,MATCH(N$3,'Miljövärden urval för publ'!$B$2:$H$2,0),FALSE)),"",VLOOKUP($J53,'Miljövärden urval för publ'!$B$2:$H$490,MATCH(N$3,'Miljövärden urval för publ'!$B$2:$H$2,0),FALSE))</f>
        <v>0.120564</v>
      </c>
    </row>
    <row r="54" spans="1:14" x14ac:dyDescent="0.25">
      <c r="A54" s="117" t="s">
        <v>474</v>
      </c>
      <c r="B54" s="117" t="s">
        <v>476</v>
      </c>
      <c r="D54" s="112" t="str">
        <f>VLOOKUP(B54,'Miljövärden urval för publ'!$B$2:$V$480,MATCH("ska publiceras:",'Miljövärden urval för publ'!$B$2:$T$2,0),FALSE)</f>
        <v>ja</v>
      </c>
      <c r="E54" s="113">
        <f t="shared" si="0"/>
        <v>40</v>
      </c>
      <c r="H54" s="106">
        <v>52</v>
      </c>
      <c r="I54" s="106" t="str">
        <f t="shared" si="1"/>
        <v>Västerbergslagens Energi AB</v>
      </c>
      <c r="J54" s="106" t="str">
        <f t="shared" si="2"/>
        <v>Fagersta</v>
      </c>
      <c r="K54" s="106">
        <f>IF(ISERROR(VLOOKUP($J54,'Miljövärden urval för publ'!$B$2:$H$490,MATCH(K$3,'Miljövärden urval för publ'!$B$2:$H$2,0),FALSE)),"",VLOOKUP($J54,'Miljövärden urval för publ'!$B$2:$H$490,MATCH(K$3,'Miljövärden urval för publ'!$B$2:$H$2,0),FALSE))</f>
        <v>0.134885</v>
      </c>
      <c r="L54" s="106">
        <f>IF(ISERROR(VLOOKUP($J54,'Miljövärden urval för publ'!$B$2:$H$490,MATCH(L$3,'Miljövärden urval för publ'!$B$2:$H$2,0),FALSE)),"",VLOOKUP($J54,'Miljövärden urval för publ'!$B$2:$H$490,MATCH(L$3,'Miljövärden urval för publ'!$B$2:$H$2,0),FALSE))</f>
        <v>33.936</v>
      </c>
      <c r="M54" s="106">
        <f>IF(ISERROR(VLOOKUP($J54,'Miljövärden urval för publ'!$B$2:$H$490,MATCH(M$3,'Miljövärden urval för publ'!$B$2:$H$2,0),FALSE)),"",VLOOKUP($J54,'Miljövärden urval för publ'!$B$2:$H$490,MATCH(M$3,'Miljövärden urval för publ'!$B$2:$H$2,0),FALSE))</f>
        <v>8.5816099999999995</v>
      </c>
      <c r="N54" s="106">
        <f>IF(ISERROR(VLOOKUP($J54,'Miljövärden urval för publ'!$B$2:$H$490,MATCH(N$3,'Miljövärden urval för publ'!$B$2:$H$2,0),FALSE)),"",VLOOKUP($J54,'Miljövärden urval för publ'!$B$2:$H$490,MATCH(N$3,'Miljövärden urval för publ'!$B$2:$H$2,0),FALSE))</f>
        <v>6.2711199999999998E-3</v>
      </c>
    </row>
    <row r="55" spans="1:14" x14ac:dyDescent="0.25">
      <c r="A55" s="117" t="s">
        <v>238</v>
      </c>
      <c r="B55" s="117" t="s">
        <v>240</v>
      </c>
      <c r="D55" s="112" t="str">
        <f>VLOOKUP(B55,'Miljövärden urval för publ'!$B$2:$V$480,MATCH("ska publiceras:",'Miljövärden urval för publ'!$B$2:$T$2,0),FALSE)</f>
        <v>ja</v>
      </c>
      <c r="E55" s="113">
        <f t="shared" si="0"/>
        <v>41</v>
      </c>
      <c r="H55" s="106">
        <v>53</v>
      </c>
      <c r="I55" s="106" t="str">
        <f t="shared" si="1"/>
        <v>Falkenberg Energi AB</v>
      </c>
      <c r="J55" s="106" t="str">
        <f t="shared" si="2"/>
        <v>Falkenberg</v>
      </c>
      <c r="K55" s="106">
        <f>IF(ISERROR(VLOOKUP($J55,'Miljövärden urval för publ'!$B$2:$H$490,MATCH(K$3,'Miljövärden urval för publ'!$B$2:$H$2,0),FALSE)),"",VLOOKUP($J55,'Miljövärden urval för publ'!$B$2:$H$490,MATCH(K$3,'Miljövärden urval för publ'!$B$2:$H$2,0),FALSE))</f>
        <v>8.0423499999999995E-2</v>
      </c>
      <c r="L55" s="106">
        <f>IF(ISERROR(VLOOKUP($J55,'Miljövärden urval för publ'!$B$2:$H$490,MATCH(L$3,'Miljövärden urval för publ'!$B$2:$H$2,0),FALSE)),"",VLOOKUP($J55,'Miljövärden urval för publ'!$B$2:$H$490,MATCH(L$3,'Miljövärden urval för publ'!$B$2:$H$2,0),FALSE))</f>
        <v>15.009399999999999</v>
      </c>
      <c r="M55" s="106">
        <f>IF(ISERROR(VLOOKUP($J55,'Miljövärden urval för publ'!$B$2:$H$490,MATCH(M$3,'Miljövärden urval för publ'!$B$2:$H$2,0),FALSE)),"",VLOOKUP($J55,'Miljövärden urval för publ'!$B$2:$H$490,MATCH(M$3,'Miljövärden urval för publ'!$B$2:$H$2,0),FALSE))</f>
        <v>9.2164699999999993</v>
      </c>
      <c r="N55" s="106">
        <f>IF(ISERROR(VLOOKUP($J55,'Miljövärden urval för publ'!$B$2:$H$490,MATCH(N$3,'Miljövärden urval för publ'!$B$2:$H$2,0),FALSE)),"",VLOOKUP($J55,'Miljövärden urval för publ'!$B$2:$H$490,MATCH(N$3,'Miljövärden urval för publ'!$B$2:$H$2,0),FALSE))</f>
        <v>1.4369E-2</v>
      </c>
    </row>
    <row r="56" spans="1:14" x14ac:dyDescent="0.25">
      <c r="A56" s="117" t="s">
        <v>100</v>
      </c>
      <c r="B56" s="117" t="s">
        <v>101</v>
      </c>
      <c r="D56" s="112" t="str">
        <f>VLOOKUP(B56,'Miljövärden urval för publ'!$B$2:$V$480,MATCH("ska publiceras:",'Miljövärden urval för publ'!$B$2:$T$2,0),FALSE)</f>
        <v>ja</v>
      </c>
      <c r="E56" s="113">
        <f t="shared" si="0"/>
        <v>42</v>
      </c>
      <c r="H56" s="106">
        <v>54</v>
      </c>
      <c r="I56" s="106" t="str">
        <f t="shared" si="1"/>
        <v>Falbygdens Energi AB</v>
      </c>
      <c r="J56" s="106" t="str">
        <f t="shared" si="2"/>
        <v>Falköping</v>
      </c>
      <c r="K56" s="106">
        <f>IF(ISERROR(VLOOKUP($J56,'Miljövärden urval för publ'!$B$2:$H$490,MATCH(K$3,'Miljövärden urval för publ'!$B$2:$H$2,0),FALSE)),"",VLOOKUP($J56,'Miljövärden urval för publ'!$B$2:$H$490,MATCH(K$3,'Miljövärden urval för publ'!$B$2:$H$2,0),FALSE))</f>
        <v>0.108445</v>
      </c>
      <c r="L56" s="106">
        <f>IF(ISERROR(VLOOKUP($J56,'Miljövärden urval för publ'!$B$2:$H$490,MATCH(L$3,'Miljövärden urval för publ'!$B$2:$H$2,0),FALSE)),"",VLOOKUP($J56,'Miljövärden urval för publ'!$B$2:$H$490,MATCH(L$3,'Miljövärden urval för publ'!$B$2:$H$2,0),FALSE))</f>
        <v>24.6187</v>
      </c>
      <c r="M56" s="106">
        <f>IF(ISERROR(VLOOKUP($J56,'Miljövärden urval för publ'!$B$2:$H$490,MATCH(M$3,'Miljövärden urval för publ'!$B$2:$H$2,0),FALSE)),"",VLOOKUP($J56,'Miljövärden urval för publ'!$B$2:$H$490,MATCH(M$3,'Miljövärden urval för publ'!$B$2:$H$2,0),FALSE))</f>
        <v>8.1457099999999993</v>
      </c>
      <c r="N56" s="106">
        <f>IF(ISERROR(VLOOKUP($J56,'Miljövärden urval för publ'!$B$2:$H$490,MATCH(N$3,'Miljövärden urval för publ'!$B$2:$H$2,0),FALSE)),"",VLOOKUP($J56,'Miljövärden urval för publ'!$B$2:$H$490,MATCH(N$3,'Miljövärden urval för publ'!$B$2:$H$2,0),FALSE))</f>
        <v>1.4031099999999999E-2</v>
      </c>
    </row>
    <row r="57" spans="1:14" x14ac:dyDescent="0.25">
      <c r="A57" s="117" t="s">
        <v>108</v>
      </c>
      <c r="B57" s="117" t="s">
        <v>110</v>
      </c>
      <c r="D57" s="112" t="str">
        <f>VLOOKUP(B57,'Miljövärden urval för publ'!$B$2:$V$480,MATCH("ska publiceras:",'Miljövärden urval för publ'!$B$2:$T$2,0),FALSE)</f>
        <v>ja</v>
      </c>
      <c r="E57" s="113">
        <f t="shared" si="0"/>
        <v>43</v>
      </c>
      <c r="H57" s="106">
        <v>55</v>
      </c>
      <c r="I57" s="106" t="str">
        <f t="shared" si="1"/>
        <v>Falu Energi &amp; Vatten AB</v>
      </c>
      <c r="J57" s="106" t="str">
        <f t="shared" si="2"/>
        <v>Falun</v>
      </c>
      <c r="K57" s="106">
        <f>IF(ISERROR(VLOOKUP($J57,'Miljövärden urval för publ'!$B$2:$H$490,MATCH(K$3,'Miljövärden urval för publ'!$B$2:$H$2,0),FALSE)),"",VLOOKUP($J57,'Miljövärden urval för publ'!$B$2:$H$490,MATCH(K$3,'Miljövärden urval för publ'!$B$2:$H$2,0),FALSE))</f>
        <v>3.7567499999999997E-2</v>
      </c>
      <c r="L57" s="106">
        <f>IF(ISERROR(VLOOKUP($J57,'Miljövärden urval för publ'!$B$2:$H$490,MATCH(L$3,'Miljövärden urval för publ'!$B$2:$H$2,0),FALSE)),"",VLOOKUP($J57,'Miljövärden urval för publ'!$B$2:$H$490,MATCH(L$3,'Miljövärden urval för publ'!$B$2:$H$2,0),FALSE))</f>
        <v>8.2452199999999998</v>
      </c>
      <c r="M57" s="106">
        <f>IF(ISERROR(VLOOKUP($J57,'Miljövärden urval för publ'!$B$2:$H$490,MATCH(M$3,'Miljövärden urval för publ'!$B$2:$H$2,0),FALSE)),"",VLOOKUP($J57,'Miljövärden urval för publ'!$B$2:$H$490,MATCH(M$3,'Miljövärden urval för publ'!$B$2:$H$2,0),FALSE))</f>
        <v>5.0884999999999998</v>
      </c>
      <c r="N57" s="106">
        <f>IF(ISERROR(VLOOKUP($J57,'Miljövärden urval för publ'!$B$2:$H$490,MATCH(N$3,'Miljövärden urval för publ'!$B$2:$H$2,0),FALSE)),"",VLOOKUP($J57,'Miljövärden urval för publ'!$B$2:$H$490,MATCH(N$3,'Miljövärden urval för publ'!$B$2:$H$2,0),FALSE))</f>
        <v>7.1762500000000003E-3</v>
      </c>
    </row>
    <row r="58" spans="1:14" x14ac:dyDescent="0.25">
      <c r="A58" s="117" t="s">
        <v>487</v>
      </c>
      <c r="B58" s="117" t="s">
        <v>488</v>
      </c>
      <c r="D58" s="112" t="str">
        <f>VLOOKUP(B58,'Miljövärden urval för publ'!$B$2:$V$480,MATCH("ska publiceras:",'Miljövärden urval för publ'!$B$2:$T$2,0),FALSE)</f>
        <v>ja</v>
      </c>
      <c r="E58" s="113">
        <f t="shared" si="0"/>
        <v>44</v>
      </c>
      <c r="H58" s="106">
        <v>56</v>
      </c>
      <c r="I58" s="106" t="str">
        <f t="shared" si="1"/>
        <v>Rindi Energi AB</v>
      </c>
      <c r="J58" s="106" t="str">
        <f t="shared" si="2"/>
        <v>Filipstad</v>
      </c>
      <c r="K58" s="106">
        <f>IF(ISERROR(VLOOKUP($J58,'Miljövärden urval för publ'!$B$2:$H$490,MATCH(K$3,'Miljövärden urval för publ'!$B$2:$H$2,0),FALSE)),"",VLOOKUP($J58,'Miljövärden urval för publ'!$B$2:$H$490,MATCH(K$3,'Miljövärden urval för publ'!$B$2:$H$2,0),FALSE))</f>
        <v>0.13345599999999999</v>
      </c>
      <c r="L58" s="106">
        <f>IF(ISERROR(VLOOKUP($J58,'Miljövärden urval för publ'!$B$2:$H$490,MATCH(L$3,'Miljövärden urval för publ'!$B$2:$H$2,0),FALSE)),"",VLOOKUP($J58,'Miljövärden urval för publ'!$B$2:$H$490,MATCH(L$3,'Miljövärden urval för publ'!$B$2:$H$2,0),FALSE))</f>
        <v>27.389700000000001</v>
      </c>
      <c r="M58" s="106">
        <f>IF(ISERROR(VLOOKUP($J58,'Miljövärden urval för publ'!$B$2:$H$490,MATCH(M$3,'Miljövärden urval för publ'!$B$2:$H$2,0),FALSE)),"",VLOOKUP($J58,'Miljövärden urval för publ'!$B$2:$H$490,MATCH(M$3,'Miljövärden urval för publ'!$B$2:$H$2,0),FALSE))</f>
        <v>9.0706900000000008</v>
      </c>
      <c r="N58" s="106">
        <f>IF(ISERROR(VLOOKUP($J58,'Miljövärden urval för publ'!$B$2:$H$490,MATCH(N$3,'Miljövärden urval för publ'!$B$2:$H$2,0),FALSE)),"",VLOOKUP($J58,'Miljövärden urval för publ'!$B$2:$H$490,MATCH(N$3,'Miljövärden urval för publ'!$B$2:$H$2,0),FALSE))</f>
        <v>3.7523399999999998E-2</v>
      </c>
    </row>
    <row r="59" spans="1:14" x14ac:dyDescent="0.25">
      <c r="A59" s="117" t="s">
        <v>177</v>
      </c>
      <c r="B59" s="117" t="s">
        <v>178</v>
      </c>
      <c r="D59" s="112" t="str">
        <f>VLOOKUP(B59,'Miljövärden urval för publ'!$B$2:$V$480,MATCH("ska publiceras:",'Miljövärden urval för publ'!$B$2:$T$2,0),FALSE)</f>
        <v>ja</v>
      </c>
      <c r="E59" s="113">
        <f t="shared" si="0"/>
        <v>45</v>
      </c>
      <c r="H59" s="106">
        <v>57</v>
      </c>
      <c r="I59" s="106" t="str">
        <f t="shared" si="1"/>
        <v>Finspångs Tekniska Verk AB</v>
      </c>
      <c r="J59" s="106" t="str">
        <f t="shared" si="2"/>
        <v>Finspång</v>
      </c>
      <c r="K59" s="106">
        <f>IF(ISERROR(VLOOKUP($J59,'Miljövärden urval för publ'!$B$2:$H$490,MATCH(K$3,'Miljövärden urval för publ'!$B$2:$H$2,0),FALSE)),"",VLOOKUP($J59,'Miljövärden urval för publ'!$B$2:$H$490,MATCH(K$3,'Miljövärden urval för publ'!$B$2:$H$2,0),FALSE))</f>
        <v>0.19621</v>
      </c>
      <c r="L59" s="106">
        <f>IF(ISERROR(VLOOKUP($J59,'Miljövärden urval för publ'!$B$2:$H$490,MATCH(L$3,'Miljövärden urval för publ'!$B$2:$H$2,0),FALSE)),"",VLOOKUP($J59,'Miljövärden urval för publ'!$B$2:$H$490,MATCH(L$3,'Miljövärden urval för publ'!$B$2:$H$2,0),FALSE))</f>
        <v>97.365399999999994</v>
      </c>
      <c r="M59" s="106">
        <f>IF(ISERROR(VLOOKUP($J59,'Miljövärden urval för publ'!$B$2:$H$490,MATCH(M$3,'Miljövärden urval för publ'!$B$2:$H$2,0),FALSE)),"",VLOOKUP($J59,'Miljövärden urval för publ'!$B$2:$H$490,MATCH(M$3,'Miljövärden urval för publ'!$B$2:$H$2,0),FALSE))</f>
        <v>6.8497700000000004</v>
      </c>
      <c r="N59" s="106">
        <f>IF(ISERROR(VLOOKUP($J59,'Miljövärden urval för publ'!$B$2:$H$490,MATCH(N$3,'Miljövärden urval för publ'!$B$2:$H$2,0),FALSE)),"",VLOOKUP($J59,'Miljövärden urval för publ'!$B$2:$H$490,MATCH(N$3,'Miljövärden urval för publ'!$B$2:$H$2,0),FALSE))</f>
        <v>7.2860300000000003E-2</v>
      </c>
    </row>
    <row r="60" spans="1:14" x14ac:dyDescent="0.25">
      <c r="A60" s="117" t="s">
        <v>102</v>
      </c>
      <c r="B60" s="117" t="s">
        <v>103</v>
      </c>
      <c r="D60" s="112" t="str">
        <f>VLOOKUP(B60,'Miljövärden urval för publ'!$B$2:$V$480,MATCH("ska publiceras:",'Miljövärden urval för publ'!$B$2:$T$2,0),FALSE)</f>
        <v>ja</v>
      </c>
      <c r="E60" s="113">
        <f t="shared" si="0"/>
        <v>46</v>
      </c>
      <c r="H60" s="106">
        <v>58</v>
      </c>
      <c r="I60" s="106" t="str">
        <f t="shared" si="1"/>
        <v>C4 Energi AB</v>
      </c>
      <c r="J60" s="106" t="str">
        <f t="shared" si="2"/>
        <v>Fjälkinge</v>
      </c>
      <c r="K60" s="106">
        <f>IF(ISERROR(VLOOKUP($J60,'Miljövärden urval för publ'!$B$2:$H$490,MATCH(K$3,'Miljövärden urval för publ'!$B$2:$H$2,0),FALSE)),"",VLOOKUP($J60,'Miljövärden urval för publ'!$B$2:$H$490,MATCH(K$3,'Miljövärden urval för publ'!$B$2:$H$2,0),FALSE))</f>
        <v>0.132468</v>
      </c>
      <c r="L60" s="106">
        <f>IF(ISERROR(VLOOKUP($J60,'Miljövärden urval för publ'!$B$2:$H$490,MATCH(L$3,'Miljövärden urval för publ'!$B$2:$H$2,0),FALSE)),"",VLOOKUP($J60,'Miljövärden urval för publ'!$B$2:$H$490,MATCH(L$3,'Miljövärden urval för publ'!$B$2:$H$2,0),FALSE))</f>
        <v>30.808</v>
      </c>
      <c r="M60" s="106">
        <f>IF(ISERROR(VLOOKUP($J60,'Miljövärden urval för publ'!$B$2:$H$490,MATCH(M$3,'Miljövärden urval för publ'!$B$2:$H$2,0),FALSE)),"",VLOOKUP($J60,'Miljövärden urval för publ'!$B$2:$H$490,MATCH(M$3,'Miljövärden urval för publ'!$B$2:$H$2,0),FALSE))</f>
        <v>10.784700000000001</v>
      </c>
      <c r="N60" s="106">
        <f>IF(ISERROR(VLOOKUP($J60,'Miljövärden urval för publ'!$B$2:$H$490,MATCH(N$3,'Miljövärden urval för publ'!$B$2:$H$2,0),FALSE)),"",VLOOKUP($J60,'Miljövärden urval för publ'!$B$2:$H$490,MATCH(N$3,'Miljövärden urval för publ'!$B$2:$H$2,0),FALSE))</f>
        <v>1.31117E-2</v>
      </c>
    </row>
    <row r="61" spans="1:14" x14ac:dyDescent="0.25">
      <c r="A61" s="117" t="s">
        <v>106</v>
      </c>
      <c r="B61" s="117" t="s">
        <v>107</v>
      </c>
      <c r="D61" s="112" t="str">
        <f>VLOOKUP(B61,'Miljövärden urval för publ'!$B$2:$V$480,MATCH("ska publiceras:",'Miljövärden urval för publ'!$B$2:$T$2,0),FALSE)</f>
        <v>ja</v>
      </c>
      <c r="E61" s="113">
        <f t="shared" si="0"/>
        <v>47</v>
      </c>
      <c r="H61" s="106">
        <v>59</v>
      </c>
      <c r="I61" s="106" t="str">
        <f t="shared" si="1"/>
        <v>Rindi Energi AB</v>
      </c>
      <c r="J61" s="106" t="str">
        <f t="shared" si="2"/>
        <v>Flen</v>
      </c>
      <c r="K61" s="106">
        <f>IF(ISERROR(VLOOKUP($J61,'Miljövärden urval för publ'!$B$2:$H$490,MATCH(K$3,'Miljövärden urval för publ'!$B$2:$H$2,0),FALSE)),"",VLOOKUP($J61,'Miljövärden urval för publ'!$B$2:$H$490,MATCH(K$3,'Miljövärden urval för publ'!$B$2:$H$2,0),FALSE))</f>
        <v>8.9735700000000002E-2</v>
      </c>
      <c r="L61" s="106">
        <f>IF(ISERROR(VLOOKUP($J61,'Miljövärden urval för publ'!$B$2:$H$490,MATCH(L$3,'Miljövärden urval för publ'!$B$2:$H$2,0),FALSE)),"",VLOOKUP($J61,'Miljövärden urval för publ'!$B$2:$H$490,MATCH(L$3,'Miljövärden urval för publ'!$B$2:$H$2,0),FALSE))</f>
        <v>21.729199999999999</v>
      </c>
      <c r="M61" s="106">
        <f>IF(ISERROR(VLOOKUP($J61,'Miljövärden urval för publ'!$B$2:$H$490,MATCH(M$3,'Miljövärden urval för publ'!$B$2:$H$2,0),FALSE)),"",VLOOKUP($J61,'Miljövärden urval för publ'!$B$2:$H$490,MATCH(M$3,'Miljövärden urval för publ'!$B$2:$H$2,0),FALSE))</f>
        <v>7.3225800000000003</v>
      </c>
      <c r="N61" s="106">
        <f>IF(ISERROR(VLOOKUP($J61,'Miljövärden urval för publ'!$B$2:$H$490,MATCH(N$3,'Miljövärden urval för publ'!$B$2:$H$2,0),FALSE)),"",VLOOKUP($J61,'Miljövärden urval för publ'!$B$2:$H$490,MATCH(N$3,'Miljövärden urval för publ'!$B$2:$H$2,0),FALSE))</f>
        <v>1.7736200000000001E-2</v>
      </c>
    </row>
    <row r="62" spans="1:14" x14ac:dyDescent="0.25">
      <c r="A62" s="117" t="s">
        <v>111</v>
      </c>
      <c r="B62" s="117" t="s">
        <v>112</v>
      </c>
      <c r="D62" s="112" t="str">
        <f>VLOOKUP(B62,'Miljövärden urval för publ'!$B$2:$V$480,MATCH("ska publiceras:",'Miljövärden urval för publ'!$B$2:$T$2,0),FALSE)</f>
        <v>ja</v>
      </c>
      <c r="E62" s="113">
        <f t="shared" si="0"/>
        <v>48</v>
      </c>
      <c r="H62" s="106">
        <v>60</v>
      </c>
      <c r="I62" s="106" t="str">
        <f t="shared" si="1"/>
        <v>Falbygdens Energi AB</v>
      </c>
      <c r="J62" s="106" t="str">
        <f t="shared" si="2"/>
        <v>Floby</v>
      </c>
      <c r="K62" s="106">
        <f>IF(ISERROR(VLOOKUP($J62,'Miljövärden urval för publ'!$B$2:$H$490,MATCH(K$3,'Miljövärden urval för publ'!$B$2:$H$2,0),FALSE)),"",VLOOKUP($J62,'Miljövärden urval för publ'!$B$2:$H$490,MATCH(K$3,'Miljövärden urval för publ'!$B$2:$H$2,0),FALSE))</f>
        <v>0.224554</v>
      </c>
      <c r="L62" s="106">
        <f>IF(ISERROR(VLOOKUP($J62,'Miljövärden urval för publ'!$B$2:$H$490,MATCH(L$3,'Miljövärden urval för publ'!$B$2:$H$2,0),FALSE)),"",VLOOKUP($J62,'Miljövärden urval för publ'!$B$2:$H$490,MATCH(L$3,'Miljövärden urval för publ'!$B$2:$H$2,0),FALSE))</f>
        <v>22.650500000000001</v>
      </c>
      <c r="M62" s="106">
        <f>IF(ISERROR(VLOOKUP($J62,'Miljövärden urval för publ'!$B$2:$H$490,MATCH(M$3,'Miljövärden urval för publ'!$B$2:$H$2,0),FALSE)),"",VLOOKUP($J62,'Miljövärden urval för publ'!$B$2:$H$490,MATCH(M$3,'Miljövärden urval för publ'!$B$2:$H$2,0),FALSE))</f>
        <v>18.162199999999999</v>
      </c>
      <c r="N62" s="106">
        <f>IF(ISERROR(VLOOKUP($J62,'Miljövärden urval för publ'!$B$2:$H$490,MATCH(N$3,'Miljövärden urval för publ'!$B$2:$H$2,0),FALSE)),"",VLOOKUP($J62,'Miljövärden urval för publ'!$B$2:$H$490,MATCH(N$3,'Miljövärden urval för publ'!$B$2:$H$2,0),FALSE))</f>
        <v>1.15175E-2</v>
      </c>
    </row>
    <row r="63" spans="1:14" x14ac:dyDescent="0.25">
      <c r="A63" s="117" t="s">
        <v>113</v>
      </c>
      <c r="B63" s="117" t="s">
        <v>114</v>
      </c>
      <c r="D63" s="112" t="str">
        <f>VLOOKUP(B63,'Miljövärden urval för publ'!$B$2:$V$480,MATCH("ska publiceras:",'Miljövärden urval för publ'!$B$2:$T$2,0),FALSE)</f>
        <v>ja</v>
      </c>
      <c r="E63" s="113">
        <f t="shared" si="0"/>
        <v>49</v>
      </c>
      <c r="H63" s="106">
        <v>61</v>
      </c>
      <c r="I63" s="106" t="str">
        <f t="shared" si="1"/>
        <v>Lerum Fjärrvärme AB</v>
      </c>
      <c r="J63" s="106" t="str">
        <f t="shared" si="2"/>
        <v>Floda</v>
      </c>
      <c r="K63" s="106">
        <f>IF(ISERROR(VLOOKUP($J63,'Miljövärden urval för publ'!$B$2:$H$490,MATCH(K$3,'Miljövärden urval för publ'!$B$2:$H$2,0),FALSE)),"",VLOOKUP($J63,'Miljövärden urval för publ'!$B$2:$H$490,MATCH(K$3,'Miljövärden urval för publ'!$B$2:$H$2,0),FALSE))</f>
        <v>0.13473199999999999</v>
      </c>
      <c r="L63" s="106">
        <f>IF(ISERROR(VLOOKUP($J63,'Miljövärden urval för publ'!$B$2:$H$490,MATCH(L$3,'Miljövärden urval för publ'!$B$2:$H$2,0),FALSE)),"",VLOOKUP($J63,'Miljövärden urval för publ'!$B$2:$H$490,MATCH(L$3,'Miljövärden urval för publ'!$B$2:$H$2,0),FALSE))</f>
        <v>32.062199999999997</v>
      </c>
      <c r="M63" s="106">
        <f>IF(ISERROR(VLOOKUP($J63,'Miljövärden urval för publ'!$B$2:$H$490,MATCH(M$3,'Miljövärden urval för publ'!$B$2:$H$2,0),FALSE)),"",VLOOKUP($J63,'Miljövärden urval för publ'!$B$2:$H$490,MATCH(M$3,'Miljövärden urval för publ'!$B$2:$H$2,0),FALSE))</f>
        <v>8.9309100000000008</v>
      </c>
      <c r="N63" s="106">
        <f>IF(ISERROR(VLOOKUP($J63,'Miljövärden urval för publ'!$B$2:$H$490,MATCH(N$3,'Miljövärden urval för publ'!$B$2:$H$2,0),FALSE)),"",VLOOKUP($J63,'Miljövärden urval för publ'!$B$2:$H$490,MATCH(N$3,'Miljövärden urval för publ'!$B$2:$H$2,0),FALSE))</f>
        <v>3.2529700000000002E-2</v>
      </c>
    </row>
    <row r="64" spans="1:14" x14ac:dyDescent="0.25">
      <c r="A64" s="117" t="s">
        <v>123</v>
      </c>
      <c r="B64" s="117" t="s">
        <v>124</v>
      </c>
      <c r="D64" s="112" t="str">
        <f>VLOOKUP(B64,'Miljövärden urval för publ'!$B$2:$V$480,MATCH("ska publiceras:",'Miljövärden urval för publ'!$B$2:$T$2,0),FALSE)</f>
        <v>ja</v>
      </c>
      <c r="E64" s="113">
        <f t="shared" si="0"/>
        <v>50</v>
      </c>
      <c r="H64" s="106">
        <v>62</v>
      </c>
      <c r="I64" s="106" t="str">
        <f t="shared" si="1"/>
        <v>Bionär Närvärme AB</v>
      </c>
      <c r="J64" s="106" t="str">
        <f t="shared" si="2"/>
        <v>Forsbacka</v>
      </c>
      <c r="K64" s="106">
        <f>IF(ISERROR(VLOOKUP($J64,'Miljövärden urval för publ'!$B$2:$H$490,MATCH(K$3,'Miljövärden urval för publ'!$B$2:$H$2,0),FALSE)),"",VLOOKUP($J64,'Miljövärden urval för publ'!$B$2:$H$490,MATCH(K$3,'Miljövärden urval för publ'!$B$2:$H$2,0),FALSE))</f>
        <v>0.24646799999999999</v>
      </c>
      <c r="L64" s="106">
        <f>IF(ISERROR(VLOOKUP($J64,'Miljövärden urval för publ'!$B$2:$H$490,MATCH(L$3,'Miljövärden urval för publ'!$B$2:$H$2,0),FALSE)),"",VLOOKUP($J64,'Miljövärden urval för publ'!$B$2:$H$490,MATCH(L$3,'Miljövärden urval för publ'!$B$2:$H$2,0),FALSE))</f>
        <v>49.694000000000003</v>
      </c>
      <c r="M64" s="106">
        <f>IF(ISERROR(VLOOKUP($J64,'Miljövärden urval för publ'!$B$2:$H$490,MATCH(M$3,'Miljövärden urval för publ'!$B$2:$H$2,0),FALSE)),"",VLOOKUP($J64,'Miljövärden urval för publ'!$B$2:$H$490,MATCH(M$3,'Miljövärden urval för publ'!$B$2:$H$2,0),FALSE))</f>
        <v>14.238899999999999</v>
      </c>
      <c r="N64" s="106">
        <f>IF(ISERROR(VLOOKUP($J64,'Miljövärden urval för publ'!$B$2:$H$490,MATCH(N$3,'Miljövärden urval för publ'!$B$2:$H$2,0),FALSE)),"",VLOOKUP($J64,'Miljövärden urval för publ'!$B$2:$H$490,MATCH(N$3,'Miljövärden urval för publ'!$B$2:$H$2,0),FALSE))</f>
        <v>0.185199</v>
      </c>
    </row>
    <row r="65" spans="1:14" x14ac:dyDescent="0.25">
      <c r="A65" s="117" t="s">
        <v>223</v>
      </c>
      <c r="B65" s="117" t="s">
        <v>224</v>
      </c>
      <c r="D65" s="112" t="str">
        <f>VLOOKUP(B65,'Miljövärden urval för publ'!$B$2:$V$480,MATCH("ska publiceras:",'Miljövärden urval för publ'!$B$2:$T$2,0),FALSE)</f>
        <v>ja</v>
      </c>
      <c r="E65" s="113">
        <f t="shared" si="0"/>
        <v>51</v>
      </c>
      <c r="H65" s="106">
        <v>63</v>
      </c>
      <c r="I65" s="106" t="str">
        <f t="shared" si="1"/>
        <v>Borås Energi och Miljö AB</v>
      </c>
      <c r="J65" s="106" t="str">
        <f t="shared" si="2"/>
        <v>Fristad</v>
      </c>
      <c r="K65" s="106">
        <f>IF(ISERROR(VLOOKUP($J65,'Miljövärden urval för publ'!$B$2:$H$490,MATCH(K$3,'Miljövärden urval för publ'!$B$2:$H$2,0),FALSE)),"",VLOOKUP($J65,'Miljövärden urval för publ'!$B$2:$H$490,MATCH(K$3,'Miljövärden urval för publ'!$B$2:$H$2,0),FALSE))</f>
        <v>0.504772</v>
      </c>
      <c r="L65" s="106">
        <f>IF(ISERROR(VLOOKUP($J65,'Miljövärden urval för publ'!$B$2:$H$490,MATCH(L$3,'Miljövärden urval för publ'!$B$2:$H$2,0),FALSE)),"",VLOOKUP($J65,'Miljövärden urval för publ'!$B$2:$H$490,MATCH(L$3,'Miljövärden urval för publ'!$B$2:$H$2,0),FALSE))</f>
        <v>95.885300000000001</v>
      </c>
      <c r="M65" s="106">
        <f>IF(ISERROR(VLOOKUP($J65,'Miljövärden urval för publ'!$B$2:$H$490,MATCH(M$3,'Miljövärden urval för publ'!$B$2:$H$2,0),FALSE)),"",VLOOKUP($J65,'Miljövärden urval för publ'!$B$2:$H$490,MATCH(M$3,'Miljövärden urval för publ'!$B$2:$H$2,0),FALSE))</f>
        <v>20.7029</v>
      </c>
      <c r="N65" s="106">
        <f>IF(ISERROR(VLOOKUP($J65,'Miljövärden urval för publ'!$B$2:$H$490,MATCH(N$3,'Miljövärden urval för publ'!$B$2:$H$2,0),FALSE)),"",VLOOKUP($J65,'Miljövärden urval för publ'!$B$2:$H$490,MATCH(N$3,'Miljövärden urval för publ'!$B$2:$H$2,0),FALSE))</f>
        <v>0.23825199999999999</v>
      </c>
    </row>
    <row r="66" spans="1:14" x14ac:dyDescent="0.25">
      <c r="A66" s="117" t="s">
        <v>525</v>
      </c>
      <c r="B66" s="117" t="s">
        <v>526</v>
      </c>
      <c r="D66" s="112" t="str">
        <f>VLOOKUP(B66,'Miljövärden urval för publ'!$B$2:$V$480,MATCH("ska publiceras:",'Miljövärden urval för publ'!$B$2:$T$2,0),FALSE)</f>
        <v>ja</v>
      </c>
      <c r="E66" s="113">
        <f t="shared" si="0"/>
        <v>52</v>
      </c>
      <c r="H66" s="106">
        <v>64</v>
      </c>
      <c r="I66" s="106" t="str">
        <f t="shared" si="1"/>
        <v>Mark Kraftvärme AB</v>
      </c>
      <c r="J66" s="106" t="str">
        <f t="shared" si="2"/>
        <v>Fritsla</v>
      </c>
      <c r="K66" s="106">
        <f>IF(ISERROR(VLOOKUP($J66,'Miljövärden urval för publ'!$B$2:$H$490,MATCH(K$3,'Miljövärden urval för publ'!$B$2:$H$2,0),FALSE)),"",VLOOKUP($J66,'Miljövärden urval för publ'!$B$2:$H$490,MATCH(K$3,'Miljövärden urval för publ'!$B$2:$H$2,0),FALSE))</f>
        <v>0.14554900000000001</v>
      </c>
      <c r="L66" s="106">
        <f>IF(ISERROR(VLOOKUP($J66,'Miljövärden urval för publ'!$B$2:$H$490,MATCH(L$3,'Miljövärden urval för publ'!$B$2:$H$2,0),FALSE)),"",VLOOKUP($J66,'Miljövärden urval för publ'!$B$2:$H$490,MATCH(L$3,'Miljövärden urval för publ'!$B$2:$H$2,0),FALSE))</f>
        <v>12.256600000000001</v>
      </c>
      <c r="M66" s="106">
        <f>IF(ISERROR(VLOOKUP($J66,'Miljövärden urval för publ'!$B$2:$H$490,MATCH(M$3,'Miljövärden urval för publ'!$B$2:$H$2,0),FALSE)),"",VLOOKUP($J66,'Miljövärden urval för publ'!$B$2:$H$490,MATCH(M$3,'Miljövärden urval för publ'!$B$2:$H$2,0),FALSE))</f>
        <v>14.9095</v>
      </c>
      <c r="N66" s="106">
        <f>IF(ISERROR(VLOOKUP($J66,'Miljövärden urval för publ'!$B$2:$H$490,MATCH(N$3,'Miljövärden urval för publ'!$B$2:$H$2,0),FALSE)),"",VLOOKUP($J66,'Miljövärden urval för publ'!$B$2:$H$490,MATCH(N$3,'Miljövärden urval för publ'!$B$2:$H$2,0),FALSE))</f>
        <v>1.79426E-2</v>
      </c>
    </row>
    <row r="67" spans="1:14" x14ac:dyDescent="0.25">
      <c r="A67" s="117" t="s">
        <v>131</v>
      </c>
      <c r="B67" s="117" t="s">
        <v>132</v>
      </c>
      <c r="D67" s="112" t="str">
        <f>VLOOKUP(B67,'Miljövärden urval för publ'!$B$2:$V$480,MATCH("ska publiceras:",'Miljövärden urval för publ'!$B$2:$T$2,0),FALSE)</f>
        <v>ja</v>
      </c>
      <c r="E67" s="113">
        <f t="shared" si="0"/>
        <v>53</v>
      </c>
      <c r="H67" s="106">
        <v>65</v>
      </c>
      <c r="I67" s="106" t="str">
        <f t="shared" si="1"/>
        <v>Ånge Energi AB</v>
      </c>
      <c r="J67" s="106" t="str">
        <f t="shared" si="2"/>
        <v>Fränsta</v>
      </c>
      <c r="K67" s="106">
        <f>IF(ISERROR(VLOOKUP($J67,'Miljövärden urval för publ'!$B$2:$H$490,MATCH(K$3,'Miljövärden urval för publ'!$B$2:$H$2,0),FALSE)),"",VLOOKUP($J67,'Miljövärden urval för publ'!$B$2:$H$490,MATCH(K$3,'Miljövärden urval för publ'!$B$2:$H$2,0),FALSE))</f>
        <v>0.195359</v>
      </c>
      <c r="L67" s="106">
        <f>IF(ISERROR(VLOOKUP($J67,'Miljövärden urval för publ'!$B$2:$H$490,MATCH(L$3,'Miljövärden urval för publ'!$B$2:$H$2,0),FALSE)),"",VLOOKUP($J67,'Miljövärden urval för publ'!$B$2:$H$490,MATCH(L$3,'Miljövärden urval för publ'!$B$2:$H$2,0),FALSE))</f>
        <v>21.081</v>
      </c>
      <c r="M67" s="106">
        <f>IF(ISERROR(VLOOKUP($J67,'Miljövärden urval för publ'!$B$2:$H$490,MATCH(M$3,'Miljövärden urval för publ'!$B$2:$H$2,0),FALSE)),"",VLOOKUP($J67,'Miljövärden urval för publ'!$B$2:$H$490,MATCH(M$3,'Miljövärden urval för publ'!$B$2:$H$2,0),FALSE))</f>
        <v>14.720599999999999</v>
      </c>
      <c r="N67" s="106">
        <f>IF(ISERROR(VLOOKUP($J67,'Miljövärden urval för publ'!$B$2:$H$490,MATCH(N$3,'Miljövärden urval för publ'!$B$2:$H$2,0),FALSE)),"",VLOOKUP($J67,'Miljövärden urval för publ'!$B$2:$H$490,MATCH(N$3,'Miljövärden urval för publ'!$B$2:$H$2,0),FALSE))</f>
        <v>1.4195299999999999E-2</v>
      </c>
    </row>
    <row r="68" spans="1:14" x14ac:dyDescent="0.25">
      <c r="A68" s="117" t="s">
        <v>127</v>
      </c>
      <c r="B68" s="117" t="s">
        <v>128</v>
      </c>
      <c r="D68" s="112" t="str">
        <f>VLOOKUP(B68,'Miljövärden urval för publ'!$B$2:$V$480,MATCH("ska publiceras:",'Miljövärden urval för publ'!$B$2:$T$2,0),FALSE)</f>
        <v>ja</v>
      </c>
      <c r="E68" s="113">
        <f t="shared" ref="E68:E131" si="3">IF(ISERROR(D68),E67,IF(D68="ja",E67+1,E67))</f>
        <v>54</v>
      </c>
      <c r="H68" s="106">
        <v>66</v>
      </c>
      <c r="I68" s="106" t="str">
        <f t="shared" si="1"/>
        <v>Vimmerby Energi &amp; Miljö AB</v>
      </c>
      <c r="J68" s="106" t="str">
        <f t="shared" si="2"/>
        <v>Frödinge</v>
      </c>
      <c r="K68" s="106">
        <f>IF(ISERROR(VLOOKUP($J68,'Miljövärden urval för publ'!$B$2:$H$490,MATCH(K$3,'Miljövärden urval för publ'!$B$2:$H$2,0),FALSE)),"",VLOOKUP($J68,'Miljövärden urval för publ'!$B$2:$H$490,MATCH(K$3,'Miljövärden urval för publ'!$B$2:$H$2,0),FALSE))</f>
        <v>8.1956399999999999E-2</v>
      </c>
      <c r="L68" s="106">
        <f>IF(ISERROR(VLOOKUP($J68,'Miljövärden urval för publ'!$B$2:$H$490,MATCH(L$3,'Miljövärden urval för publ'!$B$2:$H$2,0),FALSE)),"",VLOOKUP($J68,'Miljövärden urval för publ'!$B$2:$H$490,MATCH(L$3,'Miljövärden urval för publ'!$B$2:$H$2,0),FALSE))</f>
        <v>13.729699999999999</v>
      </c>
      <c r="M68" s="106">
        <f>IF(ISERROR(VLOOKUP($J68,'Miljövärden urval för publ'!$B$2:$H$490,MATCH(M$3,'Miljövärden urval för publ'!$B$2:$H$2,0),FALSE)),"",VLOOKUP($J68,'Miljövärden urval för publ'!$B$2:$H$490,MATCH(M$3,'Miljövärden urval för publ'!$B$2:$H$2,0),FALSE))</f>
        <v>9.9086200000000009</v>
      </c>
      <c r="N68" s="106">
        <f>IF(ISERROR(VLOOKUP($J68,'Miljövärden urval för publ'!$B$2:$H$490,MATCH(N$3,'Miljövärden urval för publ'!$B$2:$H$2,0),FALSE)),"",VLOOKUP($J68,'Miljövärden urval för publ'!$B$2:$H$490,MATCH(N$3,'Miljövärden urval för publ'!$B$2:$H$2,0),FALSE))</f>
        <v>0</v>
      </c>
    </row>
    <row r="69" spans="1:14" x14ac:dyDescent="0.25">
      <c r="A69" s="117" t="s">
        <v>135</v>
      </c>
      <c r="B69" s="117" t="s">
        <v>137</v>
      </c>
      <c r="D69" s="112" t="str">
        <f>VLOOKUP(B69,'Miljövärden urval för publ'!$B$2:$V$480,MATCH("ska publiceras:",'Miljövärden urval för publ'!$B$2:$T$2,0),FALSE)</f>
        <v>ja</v>
      </c>
      <c r="E69" s="113">
        <f t="shared" si="3"/>
        <v>55</v>
      </c>
      <c r="H69" s="106">
        <v>67</v>
      </c>
      <c r="I69" s="106" t="str">
        <f t="shared" ref="I69:I132" si="4">IF(ISERROR(INDEX($A$4:$E$490,MATCH($H69,$E$4:$E$490,0),1)),"",INDEX($A$4:$E$490,MATCH($H69,$E$4:$E$490,0),1))</f>
        <v>Linde Energi AB</v>
      </c>
      <c r="J69" s="106" t="str">
        <f t="shared" si="2"/>
        <v>Frövi</v>
      </c>
      <c r="K69" s="106">
        <f>IF(ISERROR(VLOOKUP($J69,'Miljövärden urval för publ'!$B$2:$H$490,MATCH(K$3,'Miljövärden urval för publ'!$B$2:$H$2,0),FALSE)),"",VLOOKUP($J69,'Miljövärden urval för publ'!$B$2:$H$490,MATCH(K$3,'Miljövärden urval för publ'!$B$2:$H$2,0),FALSE))</f>
        <v>4.3429099999999998E-2</v>
      </c>
      <c r="L69" s="106">
        <f>IF(ISERROR(VLOOKUP($J69,'Miljövärden urval för publ'!$B$2:$H$490,MATCH(L$3,'Miljövärden urval för publ'!$B$2:$H$2,0),FALSE)),"",VLOOKUP($J69,'Miljövärden urval för publ'!$B$2:$H$490,MATCH(L$3,'Miljövärden urval för publ'!$B$2:$H$2,0),FALSE))</f>
        <v>8.9534300000000009</v>
      </c>
      <c r="M69" s="106">
        <f>IF(ISERROR(VLOOKUP($J69,'Miljövärden urval för publ'!$B$2:$H$490,MATCH(M$3,'Miljövärden urval för publ'!$B$2:$H$2,0),FALSE)),"",VLOOKUP($J69,'Miljövärden urval för publ'!$B$2:$H$490,MATCH(M$3,'Miljövärden urval för publ'!$B$2:$H$2,0),FALSE))</f>
        <v>0.70834699999999995</v>
      </c>
      <c r="N69" s="106">
        <f>IF(ISERROR(VLOOKUP($J69,'Miljövärden urval för publ'!$B$2:$H$490,MATCH(N$3,'Miljövärden urval för publ'!$B$2:$H$2,0),FALSE)),"",VLOOKUP($J69,'Miljövärden urval för publ'!$B$2:$H$490,MATCH(N$3,'Miljövärden urval för publ'!$B$2:$H$2,0),FALSE))</f>
        <v>2.5985399999999999E-2</v>
      </c>
    </row>
    <row r="70" spans="1:14" x14ac:dyDescent="0.25">
      <c r="A70" s="117" t="s">
        <v>331</v>
      </c>
      <c r="B70" s="117" t="s">
        <v>332</v>
      </c>
      <c r="D70" s="112" t="str">
        <f>VLOOKUP(B70,'Miljövärden urval för publ'!$B$2:$V$480,MATCH("ska publiceras:",'Miljövärden urval för publ'!$B$2:$T$2,0),FALSE)</f>
        <v>ja</v>
      </c>
      <c r="E70" s="113">
        <f t="shared" si="3"/>
        <v>56</v>
      </c>
      <c r="H70" s="106">
        <v>68</v>
      </c>
      <c r="I70" s="106" t="str">
        <f t="shared" si="4"/>
        <v>Ljusdal Energi AB</v>
      </c>
      <c r="J70" s="106" t="str">
        <f t="shared" ref="J70:J133" si="5">IF(ISERROR(INDEX($A$4:$E$490,MATCH($H70,$E$4:$E$490,0),2)),"",INDEX($A$4:$E$490,MATCH($H70,$E$4:$E$490,0),2))</f>
        <v>Färila</v>
      </c>
      <c r="K70" s="106">
        <f>IF(ISERROR(VLOOKUP($J70,'Miljövärden urval för publ'!$B$2:$H$490,MATCH(K$3,'Miljövärden urval för publ'!$B$2:$H$2,0),FALSE)),"",VLOOKUP($J70,'Miljövärden urval för publ'!$B$2:$H$490,MATCH(K$3,'Miljövärden urval för publ'!$B$2:$H$2,0),FALSE))</f>
        <v>8.8499999999999995E-2</v>
      </c>
      <c r="L70" s="106">
        <f>IF(ISERROR(VLOOKUP($J70,'Miljövärden urval för publ'!$B$2:$H$490,MATCH(L$3,'Miljövärden urval för publ'!$B$2:$H$2,0),FALSE)),"",VLOOKUP($J70,'Miljövärden urval för publ'!$B$2:$H$490,MATCH(L$3,'Miljövärden urval för publ'!$B$2:$H$2,0),FALSE))</f>
        <v>13.6656</v>
      </c>
      <c r="M70" s="106">
        <f>IF(ISERROR(VLOOKUP($J70,'Miljövärden urval för publ'!$B$2:$H$490,MATCH(M$3,'Miljövärden urval för publ'!$B$2:$H$2,0),FALSE)),"",VLOOKUP($J70,'Miljövärden urval för publ'!$B$2:$H$490,MATCH(M$3,'Miljövärden urval för publ'!$B$2:$H$2,0),FALSE))</f>
        <v>11.310499999999999</v>
      </c>
      <c r="N70" s="106">
        <f>IF(ISERROR(VLOOKUP($J70,'Miljövärden urval för publ'!$B$2:$H$490,MATCH(N$3,'Miljövärden urval för publ'!$B$2:$H$2,0),FALSE)),"",VLOOKUP($J70,'Miljövärden urval för publ'!$B$2:$H$490,MATCH(N$3,'Miljövärden urval för publ'!$B$2:$H$2,0),FALSE))</f>
        <v>3.92889E-3</v>
      </c>
    </row>
    <row r="71" spans="1:14" x14ac:dyDescent="0.25">
      <c r="A71" s="117" t="s">
        <v>140</v>
      </c>
      <c r="B71" s="117" t="s">
        <v>141</v>
      </c>
      <c r="D71" s="112" t="str">
        <f>VLOOKUP(B71,'Miljövärden urval för publ'!$B$2:$V$480,MATCH("ska publiceras:",'Miljövärden urval för publ'!$B$2:$T$2,0),FALSE)</f>
        <v>ja</v>
      </c>
      <c r="E71" s="113">
        <f t="shared" si="3"/>
        <v>57</v>
      </c>
      <c r="H71" s="106">
        <v>69</v>
      </c>
      <c r="I71" s="106" t="str">
        <f t="shared" si="4"/>
        <v>Västervik Miljö &amp; Energi AB</v>
      </c>
      <c r="J71" s="106" t="str">
        <f t="shared" si="5"/>
        <v>Gamleby</v>
      </c>
      <c r="K71" s="106">
        <f>IF(ISERROR(VLOOKUP($J71,'Miljövärden urval för publ'!$B$2:$H$490,MATCH(K$3,'Miljövärden urval för publ'!$B$2:$H$2,0),FALSE)),"",VLOOKUP($J71,'Miljövärden urval för publ'!$B$2:$H$490,MATCH(K$3,'Miljövärden urval för publ'!$B$2:$H$2,0),FALSE))</f>
        <v>0.25641700000000001</v>
      </c>
      <c r="L71" s="106">
        <f>IF(ISERROR(VLOOKUP($J71,'Miljövärden urval för publ'!$B$2:$H$490,MATCH(L$3,'Miljövärden urval för publ'!$B$2:$H$2,0),FALSE)),"",VLOOKUP($J71,'Miljövärden urval för publ'!$B$2:$H$490,MATCH(L$3,'Miljövärden urval för publ'!$B$2:$H$2,0),FALSE))</f>
        <v>61.190800000000003</v>
      </c>
      <c r="M71" s="106">
        <f>IF(ISERROR(VLOOKUP($J71,'Miljövärden urval för publ'!$B$2:$H$490,MATCH(M$3,'Miljövärden urval för publ'!$B$2:$H$2,0),FALSE)),"",VLOOKUP($J71,'Miljövärden urval för publ'!$B$2:$H$490,MATCH(M$3,'Miljövärden urval för publ'!$B$2:$H$2,0),FALSE))</f>
        <v>12.2042</v>
      </c>
      <c r="N71" s="106">
        <f>IF(ISERROR(VLOOKUP($J71,'Miljövärden urval för publ'!$B$2:$H$490,MATCH(N$3,'Miljövärden urval för publ'!$B$2:$H$2,0),FALSE)),"",VLOOKUP($J71,'Miljövärden urval för publ'!$B$2:$H$490,MATCH(N$3,'Miljövärden urval för publ'!$B$2:$H$2,0),FALSE))</f>
        <v>8.3686800000000006E-2</v>
      </c>
    </row>
    <row r="72" spans="1:14" x14ac:dyDescent="0.25">
      <c r="A72" s="117" t="s">
        <v>65</v>
      </c>
      <c r="B72" s="117" t="s">
        <v>66</v>
      </c>
      <c r="D72" s="112" t="str">
        <f>VLOOKUP(B72,'Miljövärden urval för publ'!$B$2:$V$480,MATCH("ska publiceras:",'Miljövärden urval för publ'!$B$2:$T$2,0),FALSE)</f>
        <v>ja</v>
      </c>
      <c r="E72" s="113">
        <f t="shared" si="3"/>
        <v>58</v>
      </c>
      <c r="H72" s="106">
        <v>70</v>
      </c>
      <c r="I72" s="106" t="str">
        <f t="shared" si="4"/>
        <v>Gislaved Energi AB</v>
      </c>
      <c r="J72" s="106" t="str">
        <f t="shared" si="5"/>
        <v>Gislaved</v>
      </c>
      <c r="K72" s="106">
        <f>IF(ISERROR(VLOOKUP($J72,'Miljövärden urval för publ'!$B$2:$H$490,MATCH(K$3,'Miljövärden urval för publ'!$B$2:$H$2,0),FALSE)),"",VLOOKUP($J72,'Miljövärden urval för publ'!$B$2:$H$490,MATCH(K$3,'Miljövärden urval för publ'!$B$2:$H$2,0),FALSE))</f>
        <v>0.12300800000000001</v>
      </c>
      <c r="L72" s="106">
        <f>IF(ISERROR(VLOOKUP($J72,'Miljövärden urval för publ'!$B$2:$H$490,MATCH(L$3,'Miljövärden urval för publ'!$B$2:$H$2,0),FALSE)),"",VLOOKUP($J72,'Miljövärden urval för publ'!$B$2:$H$490,MATCH(L$3,'Miljövärden urval för publ'!$B$2:$H$2,0),FALSE))</f>
        <v>15.019500000000001</v>
      </c>
      <c r="M72" s="106">
        <f>IF(ISERROR(VLOOKUP($J72,'Miljövärden urval för publ'!$B$2:$H$490,MATCH(M$3,'Miljövärden urval för publ'!$B$2:$H$2,0),FALSE)),"",VLOOKUP($J72,'Miljövärden urval för publ'!$B$2:$H$490,MATCH(M$3,'Miljövärden urval för publ'!$B$2:$H$2,0),FALSE))</f>
        <v>10.414999999999999</v>
      </c>
      <c r="N72" s="106">
        <f>IF(ISERROR(VLOOKUP($J72,'Miljövärden urval för publ'!$B$2:$H$490,MATCH(N$3,'Miljövärden urval för publ'!$B$2:$H$2,0),FALSE)),"",VLOOKUP($J72,'Miljövärden urval för publ'!$B$2:$H$490,MATCH(N$3,'Miljövärden urval för publ'!$B$2:$H$2,0),FALSE))</f>
        <v>1.1843599999999999E-2</v>
      </c>
    </row>
    <row r="73" spans="1:14" x14ac:dyDescent="0.25">
      <c r="A73" s="117" t="s">
        <v>331</v>
      </c>
      <c r="B73" s="117" t="s">
        <v>333</v>
      </c>
      <c r="D73" s="112" t="str">
        <f>VLOOKUP(B73,'Miljövärden urval för publ'!$B$2:$V$480,MATCH("ska publiceras:",'Miljövärden urval för publ'!$B$2:$T$2,0),FALSE)</f>
        <v>ja</v>
      </c>
      <c r="E73" s="113">
        <f t="shared" si="3"/>
        <v>59</v>
      </c>
      <c r="H73" s="106">
        <v>71</v>
      </c>
      <c r="I73" s="106" t="str">
        <f t="shared" si="4"/>
        <v>Rindi Energi AB</v>
      </c>
      <c r="J73" s="106" t="str">
        <f t="shared" si="5"/>
        <v>Gnesta</v>
      </c>
      <c r="K73" s="106">
        <f>IF(ISERROR(VLOOKUP($J73,'Miljövärden urval för publ'!$B$2:$H$490,MATCH(K$3,'Miljövärden urval för publ'!$B$2:$H$2,0),FALSE)),"",VLOOKUP($J73,'Miljövärden urval för publ'!$B$2:$H$490,MATCH(K$3,'Miljövärden urval för publ'!$B$2:$H$2,0),FALSE))</f>
        <v>0.14970800000000001</v>
      </c>
      <c r="L73" s="106">
        <f>IF(ISERROR(VLOOKUP($J73,'Miljövärden urval för publ'!$B$2:$H$490,MATCH(L$3,'Miljövärden urval för publ'!$B$2:$H$2,0),FALSE)),"",VLOOKUP($J73,'Miljövärden urval för publ'!$B$2:$H$490,MATCH(L$3,'Miljövärden urval för publ'!$B$2:$H$2,0),FALSE))</f>
        <v>35.703099999999999</v>
      </c>
      <c r="M73" s="106">
        <f>IF(ISERROR(VLOOKUP($J73,'Miljövärden urval för publ'!$B$2:$H$490,MATCH(M$3,'Miljövärden urval för publ'!$B$2:$H$2,0),FALSE)),"",VLOOKUP($J73,'Miljövärden urval för publ'!$B$2:$H$490,MATCH(M$3,'Miljövärden urval för publ'!$B$2:$H$2,0),FALSE))</f>
        <v>9.0071899999999996</v>
      </c>
      <c r="N73" s="106">
        <f>IF(ISERROR(VLOOKUP($J73,'Miljövärden urval för publ'!$B$2:$H$490,MATCH(N$3,'Miljövärden urval för publ'!$B$2:$H$2,0),FALSE)),"",VLOOKUP($J73,'Miljövärden urval för publ'!$B$2:$H$490,MATCH(N$3,'Miljövärden urval för publ'!$B$2:$H$2,0),FALSE))</f>
        <v>4.3721999999999997E-2</v>
      </c>
    </row>
    <row r="74" spans="1:14" x14ac:dyDescent="0.25">
      <c r="A74" s="117" t="s">
        <v>127</v>
      </c>
      <c r="B74" s="117" t="s">
        <v>129</v>
      </c>
      <c r="D74" s="112" t="str">
        <f>VLOOKUP(B74,'Miljövärden urval för publ'!$B$2:$V$480,MATCH("ska publiceras:",'Miljövärden urval för publ'!$B$2:$T$2,0),FALSE)</f>
        <v>ja</v>
      </c>
      <c r="E74" s="113">
        <f t="shared" si="3"/>
        <v>60</v>
      </c>
      <c r="H74" s="106">
        <v>72</v>
      </c>
      <c r="I74" s="106" t="str">
        <f t="shared" si="4"/>
        <v>Värmevärden AB</v>
      </c>
      <c r="J74" s="106" t="str">
        <f t="shared" si="5"/>
        <v>Grums</v>
      </c>
      <c r="K74" s="106">
        <f>IF(ISERROR(VLOOKUP($J74,'Miljövärden urval för publ'!$B$2:$H$490,MATCH(K$3,'Miljövärden urval för publ'!$B$2:$H$2,0),FALSE)),"",VLOOKUP($J74,'Miljövärden urval för publ'!$B$2:$H$490,MATCH(K$3,'Miljövärden urval för publ'!$B$2:$H$2,0),FALSE))</f>
        <v>0.13014100000000001</v>
      </c>
      <c r="L74" s="106">
        <f>IF(ISERROR(VLOOKUP($J74,'Miljövärden urval för publ'!$B$2:$H$490,MATCH(L$3,'Miljövärden urval för publ'!$B$2:$H$2,0),FALSE)),"",VLOOKUP($J74,'Miljövärden urval för publ'!$B$2:$H$490,MATCH(L$3,'Miljövärden urval för publ'!$B$2:$H$2,0),FALSE))</f>
        <v>17.126999999999999</v>
      </c>
      <c r="M74" s="106">
        <f>IF(ISERROR(VLOOKUP($J74,'Miljövärden urval för publ'!$B$2:$H$490,MATCH(M$3,'Miljövärden urval för publ'!$B$2:$H$2,0),FALSE)),"",VLOOKUP($J74,'Miljövärden urval för publ'!$B$2:$H$490,MATCH(M$3,'Miljövärden urval för publ'!$B$2:$H$2,0),FALSE))</f>
        <v>1.6906600000000001</v>
      </c>
      <c r="N74" s="106">
        <f>IF(ISERROR(VLOOKUP($J74,'Miljövärden urval för publ'!$B$2:$H$490,MATCH(N$3,'Miljövärden urval för publ'!$B$2:$H$2,0),FALSE)),"",VLOOKUP($J74,'Miljövärden urval för publ'!$B$2:$H$490,MATCH(N$3,'Miljövärden urval för publ'!$B$2:$H$2,0),FALSE))</f>
        <v>4.9838599999999997E-2</v>
      </c>
    </row>
    <row r="75" spans="1:14" x14ac:dyDescent="0.25">
      <c r="A75" s="117" t="s">
        <v>249</v>
      </c>
      <c r="B75" s="117" t="s">
        <v>150</v>
      </c>
      <c r="D75" s="112" t="str">
        <f>VLOOKUP(B75,'Miljövärden urval för publ'!$B$2:$V$480,MATCH("ska publiceras:",'Miljövärden urval för publ'!$B$2:$T$2,0),FALSE)</f>
        <v>ja</v>
      </c>
      <c r="E75" s="113">
        <f t="shared" si="3"/>
        <v>61</v>
      </c>
      <c r="H75" s="106">
        <v>73</v>
      </c>
      <c r="I75" s="106" t="str">
        <f t="shared" si="4"/>
        <v>Falu Energi &amp; Vatten AB</v>
      </c>
      <c r="J75" s="106" t="str">
        <f t="shared" si="5"/>
        <v>Grycksbo</v>
      </c>
      <c r="K75" s="106">
        <f>IF(ISERROR(VLOOKUP($J75,'Miljövärden urval för publ'!$B$2:$H$490,MATCH(K$3,'Miljövärden urval för publ'!$B$2:$H$2,0),FALSE)),"",VLOOKUP($J75,'Miljövärden urval för publ'!$B$2:$H$490,MATCH(K$3,'Miljövärden urval för publ'!$B$2:$H$2,0),FALSE))</f>
        <v>0.15337200000000001</v>
      </c>
      <c r="L75" s="106">
        <f>IF(ISERROR(VLOOKUP($J75,'Miljövärden urval för publ'!$B$2:$H$490,MATCH(L$3,'Miljövärden urval för publ'!$B$2:$H$2,0),FALSE)),"",VLOOKUP($J75,'Miljövärden urval för publ'!$B$2:$H$490,MATCH(L$3,'Miljövärden urval för publ'!$B$2:$H$2,0),FALSE))</f>
        <v>11.0448</v>
      </c>
      <c r="M75" s="106">
        <f>IF(ISERROR(VLOOKUP($J75,'Miljövärden urval för publ'!$B$2:$H$490,MATCH(M$3,'Miljövärden urval för publ'!$B$2:$H$2,0),FALSE)),"",VLOOKUP($J75,'Miljövärden urval för publ'!$B$2:$H$490,MATCH(M$3,'Miljövärden urval för publ'!$B$2:$H$2,0),FALSE))</f>
        <v>16.593</v>
      </c>
      <c r="N75" s="106">
        <f>IF(ISERROR(VLOOKUP($J75,'Miljövärden urval för publ'!$B$2:$H$490,MATCH(N$3,'Miljövärden urval för publ'!$B$2:$H$2,0),FALSE)),"",VLOOKUP($J75,'Miljövärden urval för publ'!$B$2:$H$490,MATCH(N$3,'Miljövärden urval för publ'!$B$2:$H$2,0),FALSE))</f>
        <v>1.0889299999999999E-2</v>
      </c>
    </row>
    <row r="76" spans="1:14" x14ac:dyDescent="0.25">
      <c r="A76" s="117" t="s">
        <v>33</v>
      </c>
      <c r="B76" s="117" t="s">
        <v>36</v>
      </c>
      <c r="D76" s="112" t="str">
        <f>VLOOKUP(B76,'Miljövärden urval för publ'!$B$2:$V$480,MATCH("ska publiceras:",'Miljövärden urval för publ'!$B$2:$T$2,0),FALSE)</f>
        <v>ja</v>
      </c>
      <c r="E76" s="113">
        <f t="shared" si="3"/>
        <v>62</v>
      </c>
      <c r="H76" s="106">
        <v>74</v>
      </c>
      <c r="I76" s="106" t="str">
        <f t="shared" si="4"/>
        <v>Värmevärden AB</v>
      </c>
      <c r="J76" s="106" t="str">
        <f t="shared" si="5"/>
        <v>Grythyttan</v>
      </c>
      <c r="K76" s="106">
        <f>IF(ISERROR(VLOOKUP($J76,'Miljövärden urval för publ'!$B$2:$H$490,MATCH(K$3,'Miljövärden urval för publ'!$B$2:$H$2,0),FALSE)),"",VLOOKUP($J76,'Miljövärden urval för publ'!$B$2:$H$490,MATCH(K$3,'Miljövärden urval för publ'!$B$2:$H$2,0),FALSE))</f>
        <v>0.19450600000000001</v>
      </c>
      <c r="L76" s="106">
        <f>IF(ISERROR(VLOOKUP($J76,'Miljövärden urval för publ'!$B$2:$H$490,MATCH(L$3,'Miljövärden urval för publ'!$B$2:$H$2,0),FALSE)),"",VLOOKUP($J76,'Miljövärden urval för publ'!$B$2:$H$490,MATCH(L$3,'Miljövärden urval för publ'!$B$2:$H$2,0),FALSE))</f>
        <v>18.68</v>
      </c>
      <c r="M76" s="106">
        <f>IF(ISERROR(VLOOKUP($J76,'Miljövärden urval för publ'!$B$2:$H$490,MATCH(M$3,'Miljövärden urval för publ'!$B$2:$H$2,0),FALSE)),"",VLOOKUP($J76,'Miljövärden urval för publ'!$B$2:$H$490,MATCH(M$3,'Miljövärden urval för publ'!$B$2:$H$2,0),FALSE))</f>
        <v>13.691599999999999</v>
      </c>
      <c r="N76" s="106">
        <f>IF(ISERROR(VLOOKUP($J76,'Miljövärden urval för publ'!$B$2:$H$490,MATCH(N$3,'Miljövärden urval för publ'!$B$2:$H$2,0),FALSE)),"",VLOOKUP($J76,'Miljövärden urval för publ'!$B$2:$H$490,MATCH(N$3,'Miljövärden urval för publ'!$B$2:$H$2,0),FALSE))</f>
        <v>2.7792600000000001E-2</v>
      </c>
    </row>
    <row r="77" spans="1:14" x14ac:dyDescent="0.25">
      <c r="A77" s="117" t="s">
        <v>147</v>
      </c>
      <c r="B77" s="117" t="s">
        <v>151</v>
      </c>
      <c r="D77" s="112" t="str">
        <f>VLOOKUP(B77,'Miljövärden urval för publ'!$B$2:$V$480,MATCH("ska publiceras:",'Miljövärden urval för publ'!$B$2:$T$2,0),FALSE)</f>
        <v>nej</v>
      </c>
      <c r="E77" s="113">
        <f t="shared" si="3"/>
        <v>62</v>
      </c>
      <c r="H77" s="106">
        <v>75</v>
      </c>
      <c r="I77" s="106" t="str">
        <f t="shared" si="4"/>
        <v>Lerum Fjärrvärme AB</v>
      </c>
      <c r="J77" s="106" t="str">
        <f t="shared" si="5"/>
        <v>Gråbo</v>
      </c>
      <c r="K77" s="106">
        <f>IF(ISERROR(VLOOKUP($J77,'Miljövärden urval för publ'!$B$2:$H$490,MATCH(K$3,'Miljövärden urval för publ'!$B$2:$H$2,0),FALSE)),"",VLOOKUP($J77,'Miljövärden urval för publ'!$B$2:$H$490,MATCH(K$3,'Miljövärden urval för publ'!$B$2:$H$2,0),FALSE))</f>
        <v>0.14637800000000001</v>
      </c>
      <c r="L77" s="106">
        <f>IF(ISERROR(VLOOKUP($J77,'Miljövärden urval för publ'!$B$2:$H$490,MATCH(L$3,'Miljövärden urval för publ'!$B$2:$H$2,0),FALSE)),"",VLOOKUP($J77,'Miljövärden urval för publ'!$B$2:$H$490,MATCH(L$3,'Miljövärden urval för publ'!$B$2:$H$2,0),FALSE))</f>
        <v>9.7649299999999997</v>
      </c>
      <c r="M77" s="106">
        <f>IF(ISERROR(VLOOKUP($J77,'Miljövärden urval för publ'!$B$2:$H$490,MATCH(M$3,'Miljövärden urval för publ'!$B$2:$H$2,0),FALSE)),"",VLOOKUP($J77,'Miljövärden urval för publ'!$B$2:$H$490,MATCH(M$3,'Miljövärden urval för publ'!$B$2:$H$2,0),FALSE))</f>
        <v>16.03</v>
      </c>
      <c r="N77" s="106">
        <f>IF(ISERROR(VLOOKUP($J77,'Miljövärden urval för publ'!$B$2:$H$490,MATCH(N$3,'Miljövärden urval för publ'!$B$2:$H$2,0),FALSE)),"",VLOOKUP($J77,'Miljövärden urval för publ'!$B$2:$H$490,MATCH(N$3,'Miljövärden urval för publ'!$B$2:$H$2,0),FALSE))</f>
        <v>8.0572999999999999E-3</v>
      </c>
    </row>
    <row r="78" spans="1:14" x14ac:dyDescent="0.25">
      <c r="A78" s="117" t="s">
        <v>115</v>
      </c>
      <c r="B78" s="117" t="s">
        <v>117</v>
      </c>
      <c r="D78" s="112" t="str">
        <f>VLOOKUP(B78,'Miljövärden urval för publ'!$B$2:$V$480,MATCH("ska publiceras:",'Miljövärden urval för publ'!$B$2:$T$2,0),FALSE)</f>
        <v>nej</v>
      </c>
      <c r="E78" s="113">
        <f t="shared" si="3"/>
        <v>62</v>
      </c>
      <c r="H78" s="106">
        <v>76</v>
      </c>
      <c r="I78" s="106" t="str">
        <f t="shared" si="4"/>
        <v>Västerbergslagens Energi AB</v>
      </c>
      <c r="J78" s="106" t="str">
        <f t="shared" si="5"/>
        <v>Grängesberg</v>
      </c>
      <c r="K78" s="106">
        <f>IF(ISERROR(VLOOKUP($J78,'Miljövärden urval för publ'!$B$2:$H$490,MATCH(K$3,'Miljövärden urval för publ'!$B$2:$H$2,0),FALSE)),"",VLOOKUP($J78,'Miljövärden urval för publ'!$B$2:$H$490,MATCH(K$3,'Miljövärden urval för publ'!$B$2:$H$2,0),FALSE))</f>
        <v>0.14855399999999999</v>
      </c>
      <c r="L78" s="106">
        <f>IF(ISERROR(VLOOKUP($J78,'Miljövärden urval för publ'!$B$2:$H$490,MATCH(L$3,'Miljövärden urval för publ'!$B$2:$H$2,0),FALSE)),"",VLOOKUP($J78,'Miljövärden urval för publ'!$B$2:$H$490,MATCH(L$3,'Miljövärden urval för publ'!$B$2:$H$2,0),FALSE))</f>
        <v>31.2318</v>
      </c>
      <c r="M78" s="106">
        <f>IF(ISERROR(VLOOKUP($J78,'Miljövärden urval för publ'!$B$2:$H$490,MATCH(M$3,'Miljövärden urval för publ'!$B$2:$H$2,0),FALSE)),"",VLOOKUP($J78,'Miljövärden urval för publ'!$B$2:$H$490,MATCH(M$3,'Miljövärden urval för publ'!$B$2:$H$2,0),FALSE))</f>
        <v>10.597099999999999</v>
      </c>
      <c r="N78" s="106">
        <f>IF(ISERROR(VLOOKUP($J78,'Miljövärden urval för publ'!$B$2:$H$490,MATCH(N$3,'Miljövärden urval för publ'!$B$2:$H$2,0),FALSE)),"",VLOOKUP($J78,'Miljövärden urval för publ'!$B$2:$H$490,MATCH(N$3,'Miljövärden urval för publ'!$B$2:$H$2,0),FALSE))</f>
        <v>5.0510399999999997E-2</v>
      </c>
    </row>
    <row r="79" spans="1:14" x14ac:dyDescent="0.25">
      <c r="A79" s="117" t="s">
        <v>55</v>
      </c>
      <c r="B79" s="117" t="s">
        <v>57</v>
      </c>
      <c r="D79" s="112" t="str">
        <f>VLOOKUP(B79,'Miljövärden urval för publ'!$B$2:$V$480,MATCH("ska publiceras:",'Miljövärden urval för publ'!$B$2:$T$2,0),FALSE)</f>
        <v>ja</v>
      </c>
      <c r="E79" s="113">
        <f t="shared" si="3"/>
        <v>63</v>
      </c>
      <c r="H79" s="106">
        <v>77</v>
      </c>
      <c r="I79" s="106" t="str">
        <f t="shared" si="4"/>
        <v>Jönköping Energi AB</v>
      </c>
      <c r="J79" s="106" t="str">
        <f t="shared" si="5"/>
        <v>Gränna</v>
      </c>
      <c r="K79" s="106">
        <f>IF(ISERROR(VLOOKUP($J79,'Miljövärden urval för publ'!$B$2:$H$490,MATCH(K$3,'Miljövärden urval för publ'!$B$2:$H$2,0),FALSE)),"",VLOOKUP($J79,'Miljövärden urval för publ'!$B$2:$H$490,MATCH(K$3,'Miljövärden urval för publ'!$B$2:$H$2,0),FALSE))</f>
        <v>0.145538</v>
      </c>
      <c r="L79" s="106">
        <f>IF(ISERROR(VLOOKUP($J79,'Miljövärden urval för publ'!$B$2:$H$490,MATCH(L$3,'Miljövärden urval för publ'!$B$2:$H$2,0),FALSE)),"",VLOOKUP($J79,'Miljövärden urval för publ'!$B$2:$H$490,MATCH(L$3,'Miljövärden urval för publ'!$B$2:$H$2,0),FALSE))</f>
        <v>28.187100000000001</v>
      </c>
      <c r="M79" s="106">
        <f>IF(ISERROR(VLOOKUP($J79,'Miljövärden urval för publ'!$B$2:$H$490,MATCH(M$3,'Miljövärden urval för publ'!$B$2:$H$2,0),FALSE)),"",VLOOKUP($J79,'Miljövärden urval för publ'!$B$2:$H$490,MATCH(M$3,'Miljövärden urval för publ'!$B$2:$H$2,0),FALSE))</f>
        <v>9.4904499999999992</v>
      </c>
      <c r="N79" s="106">
        <f>IF(ISERROR(VLOOKUP($J79,'Miljövärden urval för publ'!$B$2:$H$490,MATCH(N$3,'Miljövärden urval för publ'!$B$2:$H$2,0),FALSE)),"",VLOOKUP($J79,'Miljövärden urval för publ'!$B$2:$H$490,MATCH(N$3,'Miljövärden urval för publ'!$B$2:$H$2,0),FALSE))</f>
        <v>4.5643200000000002E-2</v>
      </c>
    </row>
    <row r="80" spans="1:14" x14ac:dyDescent="0.25">
      <c r="A80" s="117" t="s">
        <v>279</v>
      </c>
      <c r="B80" s="117" t="s">
        <v>281</v>
      </c>
      <c r="D80" s="112" t="str">
        <f>VLOOKUP(B80,'Miljövärden urval för publ'!$B$2:$V$480,MATCH("ska publiceras:",'Miljövärden urval för publ'!$B$2:$T$2,0),FALSE)</f>
        <v>ja</v>
      </c>
      <c r="E80" s="113">
        <f t="shared" si="3"/>
        <v>64</v>
      </c>
      <c r="H80" s="106">
        <v>78</v>
      </c>
      <c r="I80" s="106" t="str">
        <f t="shared" si="4"/>
        <v>Lantmännen Agrovärme AB</v>
      </c>
      <c r="J80" s="106" t="str">
        <f t="shared" si="5"/>
        <v>Grästorp</v>
      </c>
      <c r="K80" s="106">
        <f>IF(ISERROR(VLOOKUP($J80,'Miljövärden urval för publ'!$B$2:$H$490,MATCH(K$3,'Miljövärden urval för publ'!$B$2:$H$2,0),FALSE)),"",VLOOKUP($J80,'Miljövärden urval för publ'!$B$2:$H$490,MATCH(K$3,'Miljövärden urval för publ'!$B$2:$H$2,0),FALSE))</f>
        <v>0.43829099999999999</v>
      </c>
      <c r="L80" s="106">
        <f>IF(ISERROR(VLOOKUP($J80,'Miljövärden urval för publ'!$B$2:$H$490,MATCH(L$3,'Miljövärden urval för publ'!$B$2:$H$2,0),FALSE)),"",VLOOKUP($J80,'Miljövärden urval för publ'!$B$2:$H$490,MATCH(L$3,'Miljövärden urval för publ'!$B$2:$H$2,0),FALSE))</f>
        <v>28.695</v>
      </c>
      <c r="M80" s="106">
        <f>IF(ISERROR(VLOOKUP($J80,'Miljövärden urval för publ'!$B$2:$H$490,MATCH(M$3,'Miljövärden urval för publ'!$B$2:$H$2,0),FALSE)),"",VLOOKUP($J80,'Miljövärden urval för publ'!$B$2:$H$490,MATCH(M$3,'Miljövärden urval för publ'!$B$2:$H$2,0),FALSE))</f>
        <v>16.682700000000001</v>
      </c>
      <c r="N80" s="106">
        <f>IF(ISERROR(VLOOKUP($J80,'Miljövärden urval för publ'!$B$2:$H$490,MATCH(N$3,'Miljövärden urval för publ'!$B$2:$H$2,0),FALSE)),"",VLOOKUP($J80,'Miljövärden urval för publ'!$B$2:$H$490,MATCH(N$3,'Miljövärden urval för publ'!$B$2:$H$2,0),FALSE))</f>
        <v>2.4130700000000001E-2</v>
      </c>
    </row>
    <row r="81" spans="1:14" x14ac:dyDescent="0.25">
      <c r="A81" s="117" t="s">
        <v>541</v>
      </c>
      <c r="B81" s="117" t="s">
        <v>542</v>
      </c>
      <c r="D81" s="112" t="str">
        <f>VLOOKUP(B81,'Miljövärden urval för publ'!$B$2:$V$480,MATCH("ska publiceras:",'Miljövärden urval för publ'!$B$2:$T$2,0),FALSE)</f>
        <v>ja</v>
      </c>
      <c r="E81" s="113">
        <f t="shared" si="3"/>
        <v>65</v>
      </c>
      <c r="H81" s="106">
        <v>79</v>
      </c>
      <c r="I81" s="106" t="str">
        <f t="shared" si="4"/>
        <v>Vimmerby Energi &amp; Miljö AB</v>
      </c>
      <c r="J81" s="106" t="str">
        <f t="shared" si="5"/>
        <v>Gullringen</v>
      </c>
      <c r="K81" s="106">
        <f>IF(ISERROR(VLOOKUP($J81,'Miljövärden urval för publ'!$B$2:$H$490,MATCH(K$3,'Miljövärden urval för publ'!$B$2:$H$2,0),FALSE)),"",VLOOKUP($J81,'Miljövärden urval för publ'!$B$2:$H$490,MATCH(K$3,'Miljövärden urval för publ'!$B$2:$H$2,0),FALSE))</f>
        <v>6.1299100000000002E-2</v>
      </c>
      <c r="L81" s="106">
        <f>IF(ISERROR(VLOOKUP($J81,'Miljövärden urval för publ'!$B$2:$H$490,MATCH(L$3,'Miljövärden urval för publ'!$B$2:$H$2,0),FALSE)),"",VLOOKUP($J81,'Miljövärden urval för publ'!$B$2:$H$490,MATCH(L$3,'Miljövärden urval för publ'!$B$2:$H$2,0),FALSE))</f>
        <v>10.280900000000001</v>
      </c>
      <c r="M81" s="106">
        <f>IF(ISERROR(VLOOKUP($J81,'Miljövärden urval för publ'!$B$2:$H$490,MATCH(M$3,'Miljövärden urval för publ'!$B$2:$H$2,0),FALSE)),"",VLOOKUP($J81,'Miljövärden urval för publ'!$B$2:$H$490,MATCH(M$3,'Miljövärden urval för publ'!$B$2:$H$2,0),FALSE))</f>
        <v>7.9053300000000002</v>
      </c>
      <c r="N81" s="106">
        <f>IF(ISERROR(VLOOKUP($J81,'Miljövärden urval för publ'!$B$2:$H$490,MATCH(N$3,'Miljövärden urval för publ'!$B$2:$H$2,0),FALSE)),"",VLOOKUP($J81,'Miljövärden urval för publ'!$B$2:$H$490,MATCH(N$3,'Miljövärden urval för publ'!$B$2:$H$2,0),FALSE))</f>
        <v>0</v>
      </c>
    </row>
    <row r="82" spans="1:14" x14ac:dyDescent="0.25">
      <c r="A82" s="117" t="s">
        <v>491</v>
      </c>
      <c r="B82" s="117" t="s">
        <v>492</v>
      </c>
      <c r="D82" s="112" t="str">
        <f>VLOOKUP(B82,'Miljövärden urval för publ'!$B$2:$V$480,MATCH("ska publiceras:",'Miljövärden urval för publ'!$B$2:$T$2,0),FALSE)</f>
        <v>ja</v>
      </c>
      <c r="E82" s="113">
        <f t="shared" si="3"/>
        <v>66</v>
      </c>
      <c r="H82" s="106">
        <v>80</v>
      </c>
      <c r="I82" s="106" t="str">
        <f t="shared" si="4"/>
        <v>Värmevärden AB</v>
      </c>
      <c r="J82" s="106" t="str">
        <f t="shared" si="5"/>
        <v>Gullspång</v>
      </c>
      <c r="K82" s="106">
        <f>IF(ISERROR(VLOOKUP($J82,'Miljövärden urval för publ'!$B$2:$H$490,MATCH(K$3,'Miljövärden urval för publ'!$B$2:$H$2,0),FALSE)),"",VLOOKUP($J82,'Miljövärden urval för publ'!$B$2:$H$490,MATCH(K$3,'Miljövärden urval för publ'!$B$2:$H$2,0),FALSE))</f>
        <v>0.35456399999999999</v>
      </c>
      <c r="L82" s="106">
        <f>IF(ISERROR(VLOOKUP($J82,'Miljövärden urval för publ'!$B$2:$H$490,MATCH(L$3,'Miljövärden urval för publ'!$B$2:$H$2,0),FALSE)),"",VLOOKUP($J82,'Miljövärden urval för publ'!$B$2:$H$490,MATCH(L$3,'Miljövärden urval för publ'!$B$2:$H$2,0),FALSE))</f>
        <v>46.615400000000001</v>
      </c>
      <c r="M82" s="106">
        <f>IF(ISERROR(VLOOKUP($J82,'Miljövärden urval för publ'!$B$2:$H$490,MATCH(M$3,'Miljövärden urval för publ'!$B$2:$H$2,0),FALSE)),"",VLOOKUP($J82,'Miljövärden urval för publ'!$B$2:$H$490,MATCH(M$3,'Miljövärden urval för publ'!$B$2:$H$2,0),FALSE))</f>
        <v>18.6416</v>
      </c>
      <c r="N82" s="106">
        <f>IF(ISERROR(VLOOKUP($J82,'Miljövärden urval för publ'!$B$2:$H$490,MATCH(N$3,'Miljövärden urval för publ'!$B$2:$H$2,0),FALSE)),"",VLOOKUP($J82,'Miljövärden urval för publ'!$B$2:$H$490,MATCH(N$3,'Miljövärden urval för publ'!$B$2:$H$2,0),FALSE))</f>
        <v>0.107475</v>
      </c>
    </row>
    <row r="83" spans="1:14" x14ac:dyDescent="0.25">
      <c r="A83" s="117" t="s">
        <v>261</v>
      </c>
      <c r="B83" s="117" t="s">
        <v>262</v>
      </c>
      <c r="D83" s="112" t="str">
        <f>VLOOKUP(B83,'Miljövärden urval för publ'!$B$2:$V$480,MATCH("ska publiceras:",'Miljövärden urval för publ'!$B$2:$T$2,0),FALSE)</f>
        <v>ja</v>
      </c>
      <c r="E83" s="113">
        <f t="shared" si="3"/>
        <v>67</v>
      </c>
      <c r="H83" s="106">
        <v>81</v>
      </c>
      <c r="I83" s="106" t="str">
        <f t="shared" si="4"/>
        <v>Vattenfall AB Värme</v>
      </c>
      <c r="J83" s="106" t="str">
        <f t="shared" si="5"/>
        <v>Gustavsberg</v>
      </c>
      <c r="K83" s="106">
        <f>IF(ISERROR(VLOOKUP($J83,'Miljövärden urval för publ'!$B$2:$H$490,MATCH(K$3,'Miljövärden urval för publ'!$B$2:$H$2,0),FALSE)),"",VLOOKUP($J83,'Miljövärden urval för publ'!$B$2:$H$490,MATCH(K$3,'Miljövärden urval för publ'!$B$2:$H$2,0),FALSE))</f>
        <v>0.28067300000000001</v>
      </c>
      <c r="L83" s="106">
        <f>IF(ISERROR(VLOOKUP($J83,'Miljövärden urval för publ'!$B$2:$H$490,MATCH(L$3,'Miljövärden urval för publ'!$B$2:$H$2,0),FALSE)),"",VLOOKUP($J83,'Miljövärden urval för publ'!$B$2:$H$490,MATCH(L$3,'Miljövärden urval för publ'!$B$2:$H$2,0),FALSE))</f>
        <v>12.079499999999999</v>
      </c>
      <c r="M83" s="106">
        <f>IF(ISERROR(VLOOKUP($J83,'Miljövärden urval för publ'!$B$2:$H$490,MATCH(M$3,'Miljövärden urval för publ'!$B$2:$H$2,0),FALSE)),"",VLOOKUP($J83,'Miljövärden urval för publ'!$B$2:$H$490,MATCH(M$3,'Miljövärden urval för publ'!$B$2:$H$2,0),FALSE))</f>
        <v>8.1784700000000008</v>
      </c>
      <c r="N83" s="106">
        <f>IF(ISERROR(VLOOKUP($J83,'Miljövärden urval för publ'!$B$2:$H$490,MATCH(N$3,'Miljövärden urval för publ'!$B$2:$H$2,0),FALSE)),"",VLOOKUP($J83,'Miljövärden urval för publ'!$B$2:$H$490,MATCH(N$3,'Miljövärden urval för publ'!$B$2:$H$2,0),FALSE))</f>
        <v>4.5254799999999998E-2</v>
      </c>
    </row>
    <row r="84" spans="1:14" x14ac:dyDescent="0.25">
      <c r="A84" s="117" t="s">
        <v>115</v>
      </c>
      <c r="B84" s="117" t="s">
        <v>118</v>
      </c>
      <c r="D84" s="112" t="str">
        <f>VLOOKUP(B84,'Miljövärden urval för publ'!$B$2:$V$480,MATCH("ska publiceras:",'Miljövärden urval för publ'!$B$2:$T$2,0),FALSE)</f>
        <v>nej</v>
      </c>
      <c r="E84" s="113">
        <f t="shared" si="3"/>
        <v>67</v>
      </c>
      <c r="H84" s="106">
        <v>82</v>
      </c>
      <c r="I84" s="106" t="str">
        <f t="shared" si="4"/>
        <v>Gällivare Energi AB</v>
      </c>
      <c r="J84" s="106" t="str">
        <f t="shared" si="5"/>
        <v>Gällivare-Malmberget</v>
      </c>
      <c r="K84" s="106">
        <f>IF(ISERROR(VLOOKUP($J84,'Miljövärden urval för publ'!$B$2:$H$490,MATCH(K$3,'Miljövärden urval för publ'!$B$2:$H$2,0),FALSE)),"",VLOOKUP($J84,'Miljövärden urval för publ'!$B$2:$H$490,MATCH(K$3,'Miljövärden urval för publ'!$B$2:$H$2,0),FALSE))</f>
        <v>0.60681700000000005</v>
      </c>
      <c r="L84" s="106">
        <f>IF(ISERROR(VLOOKUP($J84,'Miljövärden urval för publ'!$B$2:$H$490,MATCH(L$3,'Miljövärden urval för publ'!$B$2:$H$2,0),FALSE)),"",VLOOKUP($J84,'Miljövärden urval för publ'!$B$2:$H$490,MATCH(L$3,'Miljövärden urval för publ'!$B$2:$H$2,0),FALSE))</f>
        <v>228.85900000000001</v>
      </c>
      <c r="M84" s="106">
        <f>IF(ISERROR(VLOOKUP($J84,'Miljövärden urval för publ'!$B$2:$H$490,MATCH(M$3,'Miljövärden urval för publ'!$B$2:$H$2,0),FALSE)),"",VLOOKUP($J84,'Miljövärden urval för publ'!$B$2:$H$490,MATCH(M$3,'Miljövärden urval för publ'!$B$2:$H$2,0),FALSE))</f>
        <v>25.533799999999999</v>
      </c>
      <c r="N84" s="106">
        <f>IF(ISERROR(VLOOKUP($J84,'Miljövärden urval för publ'!$B$2:$H$490,MATCH(N$3,'Miljövärden urval för publ'!$B$2:$H$2,0),FALSE)),"",VLOOKUP($J84,'Miljövärden urval för publ'!$B$2:$H$490,MATCH(N$3,'Miljövärden urval för publ'!$B$2:$H$2,0),FALSE))</f>
        <v>1.17664E-2</v>
      </c>
    </row>
    <row r="85" spans="1:14" x14ac:dyDescent="0.25">
      <c r="A85" s="117" t="s">
        <v>268</v>
      </c>
      <c r="B85" s="117" t="s">
        <v>269</v>
      </c>
      <c r="D85" s="112" t="str">
        <f>VLOOKUP(B85,'Miljövärden urval för publ'!$B$2:$V$480,MATCH("ska publiceras:",'Miljövärden urval för publ'!$B$2:$T$2,0),FALSE)</f>
        <v>ja</v>
      </c>
      <c r="E85" s="113">
        <f t="shared" si="3"/>
        <v>68</v>
      </c>
      <c r="H85" s="106">
        <v>83</v>
      </c>
      <c r="I85" s="106" t="str">
        <f t="shared" si="4"/>
        <v>Ulricehamns Energi AB</v>
      </c>
      <c r="J85" s="106" t="str">
        <f t="shared" si="5"/>
        <v>Gällstad</v>
      </c>
      <c r="K85" s="106">
        <f>IF(ISERROR(VLOOKUP($J85,'Miljövärden urval för publ'!$B$2:$H$490,MATCH(K$3,'Miljövärden urval för publ'!$B$2:$H$2,0),FALSE)),"",VLOOKUP($J85,'Miljövärden urval för publ'!$B$2:$H$490,MATCH(K$3,'Miljövärden urval för publ'!$B$2:$H$2,0),FALSE))</f>
        <v>0.19889100000000001</v>
      </c>
      <c r="L85" s="106">
        <f>IF(ISERROR(VLOOKUP($J85,'Miljövärden urval för publ'!$B$2:$H$490,MATCH(L$3,'Miljövärden urval för publ'!$B$2:$H$2,0),FALSE)),"",VLOOKUP($J85,'Miljövärden urval för publ'!$B$2:$H$490,MATCH(L$3,'Miljövärden urval för publ'!$B$2:$H$2,0),FALSE))</f>
        <v>21.488900000000001</v>
      </c>
      <c r="M85" s="106">
        <f>IF(ISERROR(VLOOKUP($J85,'Miljövärden urval för publ'!$B$2:$H$490,MATCH(M$3,'Miljövärden urval för publ'!$B$2:$H$2,0),FALSE)),"",VLOOKUP($J85,'Miljövärden urval för publ'!$B$2:$H$490,MATCH(M$3,'Miljövärden urval för publ'!$B$2:$H$2,0),FALSE))</f>
        <v>16.4147</v>
      </c>
      <c r="N85" s="106">
        <f>IF(ISERROR(VLOOKUP($J85,'Miljövärden urval för publ'!$B$2:$H$490,MATCH(N$3,'Miljövärden urval för publ'!$B$2:$H$2,0),FALSE)),"",VLOOKUP($J85,'Miljövärden urval för publ'!$B$2:$H$490,MATCH(N$3,'Miljövärden urval för publ'!$B$2:$H$2,0),FALSE))</f>
        <v>2.7713700000000001E-2</v>
      </c>
    </row>
    <row r="86" spans="1:14" x14ac:dyDescent="0.25">
      <c r="A86" s="117" t="s">
        <v>530</v>
      </c>
      <c r="B86" s="117" t="s">
        <v>532</v>
      </c>
      <c r="D86" s="112" t="str">
        <f>VLOOKUP(B86,'Miljövärden urval för publ'!$B$2:$V$480,MATCH("ska publiceras:",'Miljövärden urval för publ'!$B$2:$T$2,0),FALSE)</f>
        <v>ja</v>
      </c>
      <c r="E86" s="113">
        <f t="shared" si="3"/>
        <v>69</v>
      </c>
      <c r="H86" s="106">
        <v>84</v>
      </c>
      <c r="I86" s="106" t="str">
        <f t="shared" si="4"/>
        <v>Gävle Energi AB</v>
      </c>
      <c r="J86" s="106" t="str">
        <f t="shared" si="5"/>
        <v>Gävle</v>
      </c>
      <c r="K86" s="106">
        <f>IF(ISERROR(VLOOKUP($J86,'Miljövärden urval för publ'!$B$2:$H$490,MATCH(K$3,'Miljövärden urval för publ'!$B$2:$H$2,0),FALSE)),"",VLOOKUP($J86,'Miljövärden urval för publ'!$B$2:$H$490,MATCH(K$3,'Miljövärden urval för publ'!$B$2:$H$2,0),FALSE))</f>
        <v>1.81207E-2</v>
      </c>
      <c r="L86" s="106">
        <f>IF(ISERROR(VLOOKUP($J86,'Miljövärden urval för publ'!$B$2:$H$490,MATCH(L$3,'Miljövärden urval för publ'!$B$2:$H$2,0),FALSE)),"",VLOOKUP($J86,'Miljövärden urval för publ'!$B$2:$H$490,MATCH(L$3,'Miljövärden urval för publ'!$B$2:$H$2,0),FALSE))</f>
        <v>4.4091199999999997</v>
      </c>
      <c r="M86" s="106">
        <f>IF(ISERROR(VLOOKUP($J86,'Miljövärden urval för publ'!$B$2:$H$490,MATCH(M$3,'Miljövärden urval för publ'!$B$2:$H$2,0),FALSE)),"",VLOOKUP($J86,'Miljövärden urval för publ'!$B$2:$H$490,MATCH(M$3,'Miljövärden urval för publ'!$B$2:$H$2,0),FALSE))</f>
        <v>2.3346399999999998</v>
      </c>
      <c r="N86" s="106">
        <f>IF(ISERROR(VLOOKUP($J86,'Miljövärden urval för publ'!$B$2:$H$490,MATCH(N$3,'Miljövärden urval för publ'!$B$2:$H$2,0),FALSE)),"",VLOOKUP($J86,'Miljövärden urval för publ'!$B$2:$H$490,MATCH(N$3,'Miljövärden urval för publ'!$B$2:$H$2,0),FALSE))</f>
        <v>3.2019100000000001E-3</v>
      </c>
    </row>
    <row r="87" spans="1:14" x14ac:dyDescent="0.25">
      <c r="A87" s="117" t="s">
        <v>147</v>
      </c>
      <c r="B87" s="119" t="s">
        <v>991</v>
      </c>
      <c r="D87" s="112" t="str">
        <f>VLOOKUP(B87,'Miljövärden urval för publ'!$B$2:$V$480,MATCH("ska publiceras:",'Miljövärden urval för publ'!$B$2:$T$2,0),FALSE)</f>
        <v>nej</v>
      </c>
      <c r="E87" s="113">
        <f t="shared" si="3"/>
        <v>69</v>
      </c>
      <c r="H87" s="106">
        <v>85</v>
      </c>
      <c r="I87" s="106" t="str">
        <f t="shared" si="4"/>
        <v>Göteborg Energi AB</v>
      </c>
      <c r="J87" s="106" t="str">
        <f t="shared" si="5"/>
        <v>Göteborg. Partille. Ale</v>
      </c>
      <c r="K87" s="106">
        <f>IF(ISERROR(VLOOKUP($J87,'Miljövärden urval för publ'!$B$2:$H$490,MATCH(K$3,'Miljövärden urval för publ'!$B$2:$H$2,0),FALSE)),"",VLOOKUP($J87,'Miljövärden urval för publ'!$B$2:$H$490,MATCH(K$3,'Miljövärden urval för publ'!$B$2:$H$2,0),FALSE))</f>
        <v>0.19721</v>
      </c>
      <c r="L87" s="106">
        <f>IF(ISERROR(VLOOKUP($J87,'Miljövärden urval för publ'!$B$2:$H$490,MATCH(L$3,'Miljövärden urval för publ'!$B$2:$H$2,0),FALSE)),"",VLOOKUP($J87,'Miljövärden urval för publ'!$B$2:$H$490,MATCH(L$3,'Miljövärden urval för publ'!$B$2:$H$2,0),FALSE))</f>
        <v>49.746200000000002</v>
      </c>
      <c r="M87" s="106">
        <f>IF(ISERROR(VLOOKUP($J87,'Miljövärden urval för publ'!$B$2:$H$490,MATCH(M$3,'Miljövärden urval för publ'!$B$2:$H$2,0),FALSE)),"",VLOOKUP($J87,'Miljövärden urval för publ'!$B$2:$H$490,MATCH(M$3,'Miljövärden urval för publ'!$B$2:$H$2,0),FALSE))</f>
        <v>6.0247400000000004</v>
      </c>
      <c r="N87" s="106">
        <f>IF(ISERROR(VLOOKUP($J87,'Miljövärden urval för publ'!$B$2:$H$490,MATCH(N$3,'Miljövärden urval för publ'!$B$2:$H$2,0),FALSE)),"",VLOOKUP($J87,'Miljövärden urval för publ'!$B$2:$H$490,MATCH(N$3,'Miljövärden urval för publ'!$B$2:$H$2,0),FALSE))</f>
        <v>8.97733E-2</v>
      </c>
    </row>
    <row r="88" spans="1:14" x14ac:dyDescent="0.25">
      <c r="A88" s="117" t="s">
        <v>156</v>
      </c>
      <c r="B88" s="117" t="s">
        <v>157</v>
      </c>
      <c r="D88" s="112" t="str">
        <f>VLOOKUP(B88,'Miljövärden urval för publ'!$B$2:$V$480,MATCH("ska publiceras:",'Miljövärden urval för publ'!$B$2:$T$2,0),FALSE)</f>
        <v>ja</v>
      </c>
      <c r="E88" s="113">
        <f t="shared" si="3"/>
        <v>70</v>
      </c>
      <c r="H88" s="106">
        <v>86</v>
      </c>
      <c r="I88" s="106" t="str">
        <f t="shared" si="4"/>
        <v>Göteborg Energi AB</v>
      </c>
      <c r="J88" s="106" t="str">
        <f t="shared" si="5"/>
        <v>Göteborg. Övrigt: Bra Miljöval</v>
      </c>
      <c r="K88" s="106">
        <f>IF(ISERROR(VLOOKUP($J88,'Miljövärden urval för publ'!$B$2:$H$490,MATCH(K$3,'Miljövärden urval för publ'!$B$2:$H$2,0),FALSE)),"",VLOOKUP($J88,'Miljövärden urval för publ'!$B$2:$H$490,MATCH(K$3,'Miljövärden urval för publ'!$B$2:$H$2,0),FALSE))</f>
        <v>4.3323399999999998E-2</v>
      </c>
      <c r="L88" s="106">
        <f>IF(ISERROR(VLOOKUP($J88,'Miljövärden urval för publ'!$B$2:$H$490,MATCH(L$3,'Miljövärden urval för publ'!$B$2:$H$2,0),FALSE)),"",VLOOKUP($J88,'Miljövärden urval för publ'!$B$2:$H$490,MATCH(L$3,'Miljövärden urval för publ'!$B$2:$H$2,0),FALSE))</f>
        <v>7.3254099999999998</v>
      </c>
      <c r="M88" s="106">
        <f>IF(ISERROR(VLOOKUP($J88,'Miljövärden urval för publ'!$B$2:$H$490,MATCH(M$3,'Miljövärden urval för publ'!$B$2:$H$2,0),FALSE)),"",VLOOKUP($J88,'Miljövärden urval för publ'!$B$2:$H$490,MATCH(M$3,'Miljövärden urval för publ'!$B$2:$H$2,0),FALSE))</f>
        <v>5.5905699999999996</v>
      </c>
      <c r="N88" s="106">
        <f>IF(ISERROR(VLOOKUP($J88,'Miljövärden urval för publ'!$B$2:$H$490,MATCH(N$3,'Miljövärden urval för publ'!$B$2:$H$2,0),FALSE)),"",VLOOKUP($J88,'Miljövärden urval för publ'!$B$2:$H$490,MATCH(N$3,'Miljövärden urval för publ'!$B$2:$H$2,0),FALSE))</f>
        <v>0</v>
      </c>
    </row>
    <row r="89" spans="1:14" x14ac:dyDescent="0.25">
      <c r="A89" s="117" t="s">
        <v>331</v>
      </c>
      <c r="B89" s="117" t="s">
        <v>334</v>
      </c>
      <c r="D89" s="112" t="str">
        <f>VLOOKUP(B89,'Miljövärden urval för publ'!$B$2:$V$480,MATCH("ska publiceras:",'Miljövärden urval för publ'!$B$2:$T$2,0),FALSE)</f>
        <v>ja</v>
      </c>
      <c r="E89" s="113">
        <f t="shared" si="3"/>
        <v>71</v>
      </c>
      <c r="H89" s="106">
        <v>87</v>
      </c>
      <c r="I89" s="106" t="str">
        <f t="shared" si="4"/>
        <v>Götene Vatten &amp; Värme AB</v>
      </c>
      <c r="J89" s="106" t="str">
        <f t="shared" si="5"/>
        <v>Götene</v>
      </c>
      <c r="K89" s="106">
        <f>IF(ISERROR(VLOOKUP($J89,'Miljövärden urval för publ'!$B$2:$H$490,MATCH(K$3,'Miljövärden urval för publ'!$B$2:$H$2,0),FALSE)),"",VLOOKUP($J89,'Miljövärden urval för publ'!$B$2:$H$490,MATCH(K$3,'Miljövärden urval för publ'!$B$2:$H$2,0),FALSE))</f>
        <v>0.110323</v>
      </c>
      <c r="L89" s="106">
        <f>IF(ISERROR(VLOOKUP($J89,'Miljövärden urval för publ'!$B$2:$H$490,MATCH(L$3,'Miljövärden urval för publ'!$B$2:$H$2,0),FALSE)),"",VLOOKUP($J89,'Miljövärden urval för publ'!$B$2:$H$490,MATCH(L$3,'Miljövärden urval för publ'!$B$2:$H$2,0),FALSE))</f>
        <v>20.5701</v>
      </c>
      <c r="M89" s="106">
        <f>IF(ISERROR(VLOOKUP($J89,'Miljövärden urval för publ'!$B$2:$H$490,MATCH(M$3,'Miljövärden urval för publ'!$B$2:$H$2,0),FALSE)),"",VLOOKUP($J89,'Miljövärden urval för publ'!$B$2:$H$490,MATCH(M$3,'Miljövärden urval för publ'!$B$2:$H$2,0),FALSE))</f>
        <v>8.5099499999999999</v>
      </c>
      <c r="N89" s="106">
        <f>IF(ISERROR(VLOOKUP($J89,'Miljövärden urval för publ'!$B$2:$H$490,MATCH(N$3,'Miljövärden urval för publ'!$B$2:$H$2,0),FALSE)),"",VLOOKUP($J89,'Miljövärden urval för publ'!$B$2:$H$490,MATCH(N$3,'Miljövärden urval för publ'!$B$2:$H$2,0),FALSE))</f>
        <v>3.24435E-2</v>
      </c>
    </row>
    <row r="90" spans="1:14" x14ac:dyDescent="0.25">
      <c r="A90" s="117" t="s">
        <v>501</v>
      </c>
      <c r="B90" s="117" t="s">
        <v>505</v>
      </c>
      <c r="D90" s="112" t="str">
        <f>VLOOKUP(B90,'Miljövärden urval för publ'!$B$2:$V$480,MATCH("ska publiceras:",'Miljövärden urval för publ'!$B$2:$T$2,0),FALSE)</f>
        <v>ja</v>
      </c>
      <c r="E90" s="113">
        <f t="shared" si="3"/>
        <v>72</v>
      </c>
      <c r="H90" s="106">
        <v>88</v>
      </c>
      <c r="I90" s="106" t="str">
        <f t="shared" si="4"/>
        <v>Habo Energi AB</v>
      </c>
      <c r="J90" s="106" t="str">
        <f t="shared" si="5"/>
        <v>Habo</v>
      </c>
      <c r="K90" s="106">
        <f>IF(ISERROR(VLOOKUP($J90,'Miljövärden urval för publ'!$B$2:$H$490,MATCH(K$3,'Miljövärden urval för publ'!$B$2:$H$2,0),FALSE)),"",VLOOKUP($J90,'Miljövärden urval för publ'!$B$2:$H$490,MATCH(K$3,'Miljövärden urval för publ'!$B$2:$H$2,0),FALSE))</f>
        <v>8.3191500000000002E-2</v>
      </c>
      <c r="L90" s="106">
        <f>IF(ISERROR(VLOOKUP($J90,'Miljövärden urval för publ'!$B$2:$H$490,MATCH(L$3,'Miljövärden urval för publ'!$B$2:$H$2,0),FALSE)),"",VLOOKUP($J90,'Miljövärden urval för publ'!$B$2:$H$490,MATCH(L$3,'Miljövärden urval för publ'!$B$2:$H$2,0),FALSE))</f>
        <v>18.9361</v>
      </c>
      <c r="M90" s="106">
        <f>IF(ISERROR(VLOOKUP($J90,'Miljövärden urval för publ'!$B$2:$H$490,MATCH(M$3,'Miljövärden urval för publ'!$B$2:$H$2,0),FALSE)),"",VLOOKUP($J90,'Miljövärden urval för publ'!$B$2:$H$490,MATCH(M$3,'Miljövärden urval för publ'!$B$2:$H$2,0),FALSE))</f>
        <v>10.641500000000001</v>
      </c>
      <c r="N90" s="106">
        <f>IF(ISERROR(VLOOKUP($J90,'Miljövärden urval för publ'!$B$2:$H$490,MATCH(N$3,'Miljövärden urval för publ'!$B$2:$H$2,0),FALSE)),"",VLOOKUP($J90,'Miljövärden urval för publ'!$B$2:$H$490,MATCH(N$3,'Miljövärden urval för publ'!$B$2:$H$2,0),FALSE))</f>
        <v>1.40795E-2</v>
      </c>
    </row>
    <row r="91" spans="1:14" x14ac:dyDescent="0.25">
      <c r="A91" s="117" t="s">
        <v>135</v>
      </c>
      <c r="B91" s="117" t="s">
        <v>138</v>
      </c>
      <c r="D91" s="112" t="str">
        <f>VLOOKUP(B91,'Miljövärden urval för publ'!$B$2:$V$480,MATCH("ska publiceras:",'Miljövärden urval för publ'!$B$2:$T$2,0),FALSE)</f>
        <v>ja</v>
      </c>
      <c r="E91" s="113">
        <f t="shared" si="3"/>
        <v>73</v>
      </c>
      <c r="H91" s="106">
        <v>89</v>
      </c>
      <c r="I91" s="106" t="str">
        <f t="shared" si="4"/>
        <v>Hagfors Energi AB</v>
      </c>
      <c r="J91" s="106" t="str">
        <f t="shared" si="5"/>
        <v>Hagfors</v>
      </c>
      <c r="K91" s="106">
        <f>IF(ISERROR(VLOOKUP($J91,'Miljövärden urval för publ'!$B$2:$H$490,MATCH(K$3,'Miljövärden urval för publ'!$B$2:$H$2,0),FALSE)),"",VLOOKUP($J91,'Miljövärden urval för publ'!$B$2:$H$490,MATCH(K$3,'Miljövärden urval för publ'!$B$2:$H$2,0),FALSE))</f>
        <v>8.5317900000000002E-2</v>
      </c>
      <c r="L91" s="106">
        <f>IF(ISERROR(VLOOKUP($J91,'Miljövärden urval för publ'!$B$2:$H$490,MATCH(L$3,'Miljövärden urval för publ'!$B$2:$H$2,0),FALSE)),"",VLOOKUP($J91,'Miljövärden urval för publ'!$B$2:$H$490,MATCH(L$3,'Miljövärden urval för publ'!$B$2:$H$2,0),FALSE))</f>
        <v>22.761900000000001</v>
      </c>
      <c r="M91" s="106">
        <f>IF(ISERROR(VLOOKUP($J91,'Miljövärden urval för publ'!$B$2:$H$490,MATCH(M$3,'Miljövärden urval för publ'!$B$2:$H$2,0),FALSE)),"",VLOOKUP($J91,'Miljövärden urval för publ'!$B$2:$H$490,MATCH(M$3,'Miljövärden urval för publ'!$B$2:$H$2,0),FALSE))</f>
        <v>9.3693299999999997</v>
      </c>
      <c r="N91" s="106">
        <f>IF(ISERROR(VLOOKUP($J91,'Miljövärden urval för publ'!$B$2:$H$490,MATCH(N$3,'Miljövärden urval för publ'!$B$2:$H$2,0),FALSE)),"",VLOOKUP($J91,'Miljövärden urval för publ'!$B$2:$H$490,MATCH(N$3,'Miljövärden urval för publ'!$B$2:$H$2,0),FALSE))</f>
        <v>3.0875699999999999E-2</v>
      </c>
    </row>
    <row r="92" spans="1:14" x14ac:dyDescent="0.25">
      <c r="A92" s="117" t="s">
        <v>501</v>
      </c>
      <c r="B92" s="117" t="s">
        <v>506</v>
      </c>
      <c r="D92" s="112" t="str">
        <f>VLOOKUP(B92,'Miljövärden urval för publ'!$B$2:$V$480,MATCH("ska publiceras:",'Miljövärden urval för publ'!$B$2:$T$2,0),FALSE)</f>
        <v>ja</v>
      </c>
      <c r="E92" s="113">
        <f t="shared" si="3"/>
        <v>74</v>
      </c>
      <c r="H92" s="106">
        <v>90</v>
      </c>
      <c r="I92" s="106" t="str">
        <f t="shared" si="4"/>
        <v>Norrtälje Energi AB</v>
      </c>
      <c r="J92" s="106" t="str">
        <f t="shared" si="5"/>
        <v>Hallstavik</v>
      </c>
      <c r="K92" s="106">
        <f>IF(ISERROR(VLOOKUP($J92,'Miljövärden urval för publ'!$B$2:$H$490,MATCH(K$3,'Miljövärden urval för publ'!$B$2:$H$2,0),FALSE)),"",VLOOKUP($J92,'Miljövärden urval för publ'!$B$2:$H$490,MATCH(K$3,'Miljövärden urval för publ'!$B$2:$H$2,0),FALSE))</f>
        <v>8.1451400000000004E-3</v>
      </c>
      <c r="L92" s="106">
        <f>IF(ISERROR(VLOOKUP($J92,'Miljövärden urval för publ'!$B$2:$H$490,MATCH(L$3,'Miljövärden urval för publ'!$B$2:$H$2,0),FALSE)),"",VLOOKUP($J92,'Miljövärden urval för publ'!$B$2:$H$490,MATCH(L$3,'Miljövärden urval för publ'!$B$2:$H$2,0),FALSE))</f>
        <v>1.6768799999999999</v>
      </c>
      <c r="M92" s="106">
        <f>IF(ISERROR(VLOOKUP($J92,'Miljövärden urval för publ'!$B$2:$H$490,MATCH(M$3,'Miljövärden urval för publ'!$B$2:$H$2,0),FALSE)),"",VLOOKUP($J92,'Miljövärden urval för publ'!$B$2:$H$490,MATCH(M$3,'Miljövärden urval för publ'!$B$2:$H$2,0),FALSE))</f>
        <v>4.2957799999999999E-3</v>
      </c>
      <c r="N92" s="106">
        <f>IF(ISERROR(VLOOKUP($J92,'Miljövärden urval för publ'!$B$2:$H$490,MATCH(N$3,'Miljövärden urval för publ'!$B$2:$H$2,0),FALSE)),"",VLOOKUP($J92,'Miljövärden urval för publ'!$B$2:$H$490,MATCH(N$3,'Miljövärden urval för publ'!$B$2:$H$2,0),FALSE))</f>
        <v>1.84034E-3</v>
      </c>
    </row>
    <row r="93" spans="1:14" x14ac:dyDescent="0.25">
      <c r="A93" s="117" t="s">
        <v>249</v>
      </c>
      <c r="B93" s="117" t="s">
        <v>250</v>
      </c>
      <c r="D93" s="112" t="str">
        <f>VLOOKUP(B93,'Miljövärden urval för publ'!$B$2:$V$480,MATCH("ska publiceras:",'Miljövärden urval för publ'!$B$2:$T$2,0),FALSE)</f>
        <v>ja</v>
      </c>
      <c r="E93" s="113">
        <f t="shared" si="3"/>
        <v>75</v>
      </c>
      <c r="H93" s="106">
        <v>91</v>
      </c>
      <c r="I93" s="106" t="str">
        <f t="shared" si="4"/>
        <v>Halmstads Energi och Miljö AB</v>
      </c>
      <c r="J93" s="106" t="str">
        <f t="shared" si="5"/>
        <v>Halmstad</v>
      </c>
      <c r="K93" s="106">
        <f>IF(ISERROR(VLOOKUP($J93,'Miljövärden urval för publ'!$B$2:$H$490,MATCH(K$3,'Miljövärden urval för publ'!$B$2:$H$2,0),FALSE)),"",VLOOKUP($J93,'Miljövärden urval för publ'!$B$2:$H$490,MATCH(K$3,'Miljövärden urval för publ'!$B$2:$H$2,0),FALSE))</f>
        <v>0.13167699999999999</v>
      </c>
      <c r="L93" s="106">
        <f>IF(ISERROR(VLOOKUP($J93,'Miljövärden urval för publ'!$B$2:$H$490,MATCH(L$3,'Miljövärden urval för publ'!$B$2:$H$2,0),FALSE)),"",VLOOKUP($J93,'Miljövärden urval för publ'!$B$2:$H$490,MATCH(L$3,'Miljövärden urval för publ'!$B$2:$H$2,0),FALSE))</f>
        <v>85.162499999999994</v>
      </c>
      <c r="M93" s="106">
        <f>IF(ISERROR(VLOOKUP($J93,'Miljövärden urval för publ'!$B$2:$H$490,MATCH(M$3,'Miljövärden urval för publ'!$B$2:$H$2,0),FALSE)),"",VLOOKUP($J93,'Miljövärden urval för publ'!$B$2:$H$490,MATCH(M$3,'Miljövärden urval för publ'!$B$2:$H$2,0),FALSE))</f>
        <v>6.1285100000000003</v>
      </c>
      <c r="N93" s="106">
        <f>IF(ISERROR(VLOOKUP($J93,'Miljövärden urval för publ'!$B$2:$H$490,MATCH(N$3,'Miljövärden urval för publ'!$B$2:$H$2,0),FALSE)),"",VLOOKUP($J93,'Miljövärden urval för publ'!$B$2:$H$490,MATCH(N$3,'Miljövärden urval för publ'!$B$2:$H$2,0),FALSE))</f>
        <v>3.5118200000000002E-2</v>
      </c>
    </row>
    <row r="94" spans="1:14" x14ac:dyDescent="0.25">
      <c r="A94" s="117" t="s">
        <v>525</v>
      </c>
      <c r="B94" s="117" t="s">
        <v>527</v>
      </c>
      <c r="D94" s="112" t="str">
        <f>VLOOKUP(B94,'Miljövärden urval för publ'!$B$2:$V$480,MATCH("ska publiceras:",'Miljövärden urval för publ'!$B$2:$T$2,0),FALSE)</f>
        <v>ja</v>
      </c>
      <c r="E94" s="113">
        <f t="shared" si="3"/>
        <v>76</v>
      </c>
      <c r="H94" s="106">
        <v>92</v>
      </c>
      <c r="I94" s="106" t="str">
        <f t="shared" si="4"/>
        <v>Övik Energi AB</v>
      </c>
      <c r="J94" s="106" t="str">
        <f t="shared" si="5"/>
        <v>Hampnäs</v>
      </c>
      <c r="K94" s="106">
        <f>IF(ISERROR(VLOOKUP($J94,'Miljövärden urval för publ'!$B$2:$H$490,MATCH(K$3,'Miljövärden urval för publ'!$B$2:$H$2,0),FALSE)),"",VLOOKUP($J94,'Miljövärden urval för publ'!$B$2:$H$490,MATCH(K$3,'Miljövärden urval för publ'!$B$2:$H$2,0),FALSE))</f>
        <v>0.24817600000000001</v>
      </c>
      <c r="L94" s="106">
        <f>IF(ISERROR(VLOOKUP($J94,'Miljövärden urval för publ'!$B$2:$H$490,MATCH(L$3,'Miljövärden urval för publ'!$B$2:$H$2,0),FALSE)),"",VLOOKUP($J94,'Miljövärden urval för publ'!$B$2:$H$490,MATCH(L$3,'Miljövärden urval för publ'!$B$2:$H$2,0),FALSE))</f>
        <v>32.613599999999998</v>
      </c>
      <c r="M94" s="106">
        <f>IF(ISERROR(VLOOKUP($J94,'Miljövärden urval för publ'!$B$2:$H$490,MATCH(M$3,'Miljövärden urval för publ'!$B$2:$H$2,0),FALSE)),"",VLOOKUP($J94,'Miljövärden urval för publ'!$B$2:$H$490,MATCH(M$3,'Miljövärden urval för publ'!$B$2:$H$2,0),FALSE))</f>
        <v>16.410399999999999</v>
      </c>
      <c r="N94" s="106">
        <f>IF(ISERROR(VLOOKUP($J94,'Miljövärden urval för publ'!$B$2:$H$490,MATCH(N$3,'Miljövärden urval för publ'!$B$2:$H$2,0),FALSE)),"",VLOOKUP($J94,'Miljövärden urval för publ'!$B$2:$H$490,MATCH(N$3,'Miljövärden urval för publ'!$B$2:$H$2,0),FALSE))</f>
        <v>4.57737E-2</v>
      </c>
    </row>
    <row r="95" spans="1:14" x14ac:dyDescent="0.25">
      <c r="A95" s="117" t="s">
        <v>206</v>
      </c>
      <c r="B95" s="117" t="s">
        <v>209</v>
      </c>
      <c r="D95" s="112" t="str">
        <f>VLOOKUP(B95,'Miljövärden urval för publ'!$B$2:$V$480,MATCH("ska publiceras:",'Miljövärden urval för publ'!$B$2:$T$2,0),FALSE)</f>
        <v>ja</v>
      </c>
      <c r="E95" s="113">
        <f t="shared" si="3"/>
        <v>77</v>
      </c>
      <c r="H95" s="106">
        <v>93</v>
      </c>
      <c r="I95" s="106" t="str">
        <f t="shared" si="4"/>
        <v>Vattenfall AB Värme</v>
      </c>
      <c r="J95" s="106" t="str">
        <f t="shared" si="5"/>
        <v>Haparanda</v>
      </c>
      <c r="K95" s="106">
        <f>IF(ISERROR(VLOOKUP($J95,'Miljövärden urval för publ'!$B$2:$H$490,MATCH(K$3,'Miljövärden urval för publ'!$B$2:$H$2,0),FALSE)),"",VLOOKUP($J95,'Miljövärden urval för publ'!$B$2:$H$490,MATCH(K$3,'Miljövärden urval för publ'!$B$2:$H$2,0),FALSE))</f>
        <v>1.3247899999999999</v>
      </c>
      <c r="L95" s="106">
        <f>IF(ISERROR(VLOOKUP($J95,'Miljövärden urval för publ'!$B$2:$H$490,MATCH(L$3,'Miljövärden urval för publ'!$B$2:$H$2,0),FALSE)),"",VLOOKUP($J95,'Miljövärden urval för publ'!$B$2:$H$490,MATCH(L$3,'Miljövärden urval för publ'!$B$2:$H$2,0),FALSE))</f>
        <v>496.89400000000001</v>
      </c>
      <c r="M95" s="106">
        <f>IF(ISERROR(VLOOKUP($J95,'Miljövärden urval för publ'!$B$2:$H$490,MATCH(M$3,'Miljövärden urval för publ'!$B$2:$H$2,0),FALSE)),"",VLOOKUP($J95,'Miljövärden urval för publ'!$B$2:$H$490,MATCH(M$3,'Miljövärden urval för publ'!$B$2:$H$2,0),FALSE))</f>
        <v>51.143700000000003</v>
      </c>
      <c r="N95" s="106">
        <f>IF(ISERROR(VLOOKUP($J95,'Miljövärden urval för publ'!$B$2:$H$490,MATCH(N$3,'Miljövärden urval för publ'!$B$2:$H$2,0),FALSE)),"",VLOOKUP($J95,'Miljövärden urval för publ'!$B$2:$H$490,MATCH(N$3,'Miljövärden urval för publ'!$B$2:$H$2,0),FALSE))</f>
        <v>4.6016399999999999E-2</v>
      </c>
    </row>
    <row r="96" spans="1:14" x14ac:dyDescent="0.25">
      <c r="A96" s="117" t="s">
        <v>238</v>
      </c>
      <c r="B96" s="117" t="s">
        <v>241</v>
      </c>
      <c r="D96" s="112" t="str">
        <f>VLOOKUP(B96,'Miljövärden urval för publ'!$B$2:$V$480,MATCH("ska publiceras:",'Miljövärden urval för publ'!$B$2:$T$2,0),FALSE)</f>
        <v>ja</v>
      </c>
      <c r="E96" s="113">
        <f t="shared" si="3"/>
        <v>78</v>
      </c>
      <c r="H96" s="106">
        <v>94</v>
      </c>
      <c r="I96" s="106" t="str">
        <f t="shared" si="4"/>
        <v>Hedemora Energi AB</v>
      </c>
      <c r="J96" s="106" t="str">
        <f t="shared" si="5"/>
        <v>Hedemora</v>
      </c>
      <c r="K96" s="106">
        <f>IF(ISERROR(VLOOKUP($J96,'Miljövärden urval för publ'!$B$2:$H$490,MATCH(K$3,'Miljövärden urval för publ'!$B$2:$H$2,0),FALSE)),"",VLOOKUP($J96,'Miljövärden urval för publ'!$B$2:$H$490,MATCH(K$3,'Miljövärden urval för publ'!$B$2:$H$2,0),FALSE))</f>
        <v>0.12560199999999999</v>
      </c>
      <c r="L96" s="106">
        <f>IF(ISERROR(VLOOKUP($J96,'Miljövärden urval för publ'!$B$2:$H$490,MATCH(L$3,'Miljövärden urval för publ'!$B$2:$H$2,0),FALSE)),"",VLOOKUP($J96,'Miljövärden urval för publ'!$B$2:$H$490,MATCH(L$3,'Miljövärden urval för publ'!$B$2:$H$2,0),FALSE))</f>
        <v>29.560500000000001</v>
      </c>
      <c r="M96" s="106">
        <f>IF(ISERROR(VLOOKUP($J96,'Miljövärden urval för publ'!$B$2:$H$490,MATCH(M$3,'Miljövärden urval för publ'!$B$2:$H$2,0),FALSE)),"",VLOOKUP($J96,'Miljövärden urval för publ'!$B$2:$H$490,MATCH(M$3,'Miljövärden urval för publ'!$B$2:$H$2,0),FALSE))</f>
        <v>7.6776999999999997</v>
      </c>
      <c r="N96" s="106">
        <f>IF(ISERROR(VLOOKUP($J96,'Miljövärden urval för publ'!$B$2:$H$490,MATCH(N$3,'Miljövärden urval för publ'!$B$2:$H$2,0),FALSE)),"",VLOOKUP($J96,'Miljövärden urval för publ'!$B$2:$H$490,MATCH(N$3,'Miljövärden urval för publ'!$B$2:$H$2,0),FALSE))</f>
        <v>2.99986E-2</v>
      </c>
    </row>
    <row r="97" spans="1:14" x14ac:dyDescent="0.25">
      <c r="A97" s="117" t="s">
        <v>491</v>
      </c>
      <c r="B97" s="117" t="s">
        <v>493</v>
      </c>
      <c r="D97" s="112" t="str">
        <f>VLOOKUP(B97,'Miljövärden urval för publ'!$B$2:$V$480,MATCH("ska publiceras:",'Miljövärden urval för publ'!$B$2:$T$2,0),FALSE)</f>
        <v>ja</v>
      </c>
      <c r="E97" s="113">
        <f t="shared" si="3"/>
        <v>79</v>
      </c>
      <c r="H97" s="106">
        <v>95</v>
      </c>
      <c r="I97" s="106" t="str">
        <f t="shared" si="4"/>
        <v>Bionär Närvärme AB</v>
      </c>
      <c r="J97" s="106" t="str">
        <f t="shared" si="5"/>
        <v>Hedesunda</v>
      </c>
      <c r="K97" s="106">
        <f>IF(ISERROR(VLOOKUP($J97,'Miljövärden urval för publ'!$B$2:$H$490,MATCH(K$3,'Miljövärden urval för publ'!$B$2:$H$2,0),FALSE)),"",VLOOKUP($J97,'Miljövärden urval för publ'!$B$2:$H$490,MATCH(K$3,'Miljövärden urval för publ'!$B$2:$H$2,0),FALSE))</f>
        <v>0.188778</v>
      </c>
      <c r="L97" s="106">
        <f>IF(ISERROR(VLOOKUP($J97,'Miljövärden urval för publ'!$B$2:$H$490,MATCH(L$3,'Miljövärden urval för publ'!$B$2:$H$2,0),FALSE)),"",VLOOKUP($J97,'Miljövärden urval för publ'!$B$2:$H$490,MATCH(L$3,'Miljövärden urval för publ'!$B$2:$H$2,0),FALSE))</f>
        <v>21.290400000000002</v>
      </c>
      <c r="M97" s="106">
        <f>IF(ISERROR(VLOOKUP($J97,'Miljövärden urval för publ'!$B$2:$H$490,MATCH(M$3,'Miljövärden urval för publ'!$B$2:$H$2,0),FALSE)),"",VLOOKUP($J97,'Miljövärden urval för publ'!$B$2:$H$490,MATCH(M$3,'Miljövärden urval för publ'!$B$2:$H$2,0),FALSE))</f>
        <v>16.329499999999999</v>
      </c>
      <c r="N97" s="106">
        <f>IF(ISERROR(VLOOKUP($J97,'Miljövärden urval för publ'!$B$2:$H$490,MATCH(N$3,'Miljövärden urval för publ'!$B$2:$H$2,0),FALSE)),"",VLOOKUP($J97,'Miljövärden urval för publ'!$B$2:$H$490,MATCH(N$3,'Miljövärden urval för publ'!$B$2:$H$2,0),FALSE))</f>
        <v>4.3334900000000003E-2</v>
      </c>
    </row>
    <row r="98" spans="1:14" x14ac:dyDescent="0.25">
      <c r="A98" s="117" t="s">
        <v>501</v>
      </c>
      <c r="B98" s="117" t="s">
        <v>507</v>
      </c>
      <c r="D98" s="112" t="str">
        <f>VLOOKUP(B98,'Miljövärden urval för publ'!$B$2:$V$480,MATCH("ska publiceras:",'Miljövärden urval för publ'!$B$2:$T$2,0),FALSE)</f>
        <v>ja</v>
      </c>
      <c r="E98" s="113">
        <f t="shared" si="3"/>
        <v>80</v>
      </c>
      <c r="H98" s="106">
        <v>96</v>
      </c>
      <c r="I98" s="106" t="str">
        <f t="shared" si="4"/>
        <v>Öresundskraft AB</v>
      </c>
      <c r="J98" s="106" t="str">
        <f t="shared" si="5"/>
        <v>Helsingborg</v>
      </c>
      <c r="K98" s="106">
        <f>IF(ISERROR(VLOOKUP($J98,'Miljövärden urval för publ'!$B$2:$H$490,MATCH(K$3,'Miljövärden urval för publ'!$B$2:$H$2,0),FALSE)),"",VLOOKUP($J98,'Miljövärden urval för publ'!$B$2:$H$490,MATCH(K$3,'Miljövärden urval för publ'!$B$2:$H$2,0),FALSE))</f>
        <v>8.1628599999999996E-2</v>
      </c>
      <c r="L98" s="106">
        <f>IF(ISERROR(VLOOKUP($J98,'Miljövärden urval för publ'!$B$2:$H$490,MATCH(L$3,'Miljövärden urval för publ'!$B$2:$H$2,0),FALSE)),"",VLOOKUP($J98,'Miljövärden urval för publ'!$B$2:$H$490,MATCH(L$3,'Miljövärden urval för publ'!$B$2:$H$2,0),FALSE))</f>
        <v>31.669699999999999</v>
      </c>
      <c r="M98" s="106">
        <f>IF(ISERROR(VLOOKUP($J98,'Miljövärden urval för publ'!$B$2:$H$490,MATCH(M$3,'Miljövärden urval för publ'!$B$2:$H$2,0),FALSE)),"",VLOOKUP($J98,'Miljövärden urval för publ'!$B$2:$H$490,MATCH(M$3,'Miljövärden urval för publ'!$B$2:$H$2,0),FALSE))</f>
        <v>4.1780099999999996</v>
      </c>
      <c r="N98" s="106">
        <f>IF(ISERROR(VLOOKUP($J98,'Miljövärden urval för publ'!$B$2:$H$490,MATCH(N$3,'Miljövärden urval för publ'!$B$2:$H$2,0),FALSE)),"",VLOOKUP($J98,'Miljövärden urval för publ'!$B$2:$H$490,MATCH(N$3,'Miljövärden urval för publ'!$B$2:$H$2,0),FALSE))</f>
        <v>2.9574100000000002E-3</v>
      </c>
    </row>
    <row r="99" spans="1:14" x14ac:dyDescent="0.25">
      <c r="A99" s="117" t="s">
        <v>474</v>
      </c>
      <c r="B99" s="117" t="s">
        <v>477</v>
      </c>
      <c r="D99" s="112" t="str">
        <f>VLOOKUP(B99,'Miljövärden urval för publ'!$B$2:$V$480,MATCH("ska publiceras:",'Miljövärden urval för publ'!$B$2:$T$2,0),FALSE)</f>
        <v>ja</v>
      </c>
      <c r="E99" s="113">
        <f t="shared" si="3"/>
        <v>81</v>
      </c>
      <c r="H99" s="106">
        <v>97</v>
      </c>
      <c r="I99" s="106" t="str">
        <f t="shared" si="4"/>
        <v>Gotlands Energi AB</v>
      </c>
      <c r="J99" s="106" t="str">
        <f t="shared" si="5"/>
        <v>Hemse</v>
      </c>
      <c r="K99" s="106">
        <f>IF(ISERROR(VLOOKUP($J99,'Miljövärden urval för publ'!$B$2:$H$490,MATCH(K$3,'Miljövärden urval för publ'!$B$2:$H$2,0),FALSE)),"",VLOOKUP($J99,'Miljövärden urval för publ'!$B$2:$H$490,MATCH(K$3,'Miljövärden urval för publ'!$B$2:$H$2,0),FALSE))</f>
        <v>0.24485199999999999</v>
      </c>
      <c r="L99" s="106">
        <f>IF(ISERROR(VLOOKUP($J99,'Miljövärden urval för publ'!$B$2:$H$490,MATCH(L$3,'Miljövärden urval för publ'!$B$2:$H$2,0),FALSE)),"",VLOOKUP($J99,'Miljövärden urval för publ'!$B$2:$H$490,MATCH(L$3,'Miljövärden urval för publ'!$B$2:$H$2,0),FALSE))</f>
        <v>54.545299999999997</v>
      </c>
      <c r="M99" s="106">
        <f>IF(ISERROR(VLOOKUP($J99,'Miljövärden urval för publ'!$B$2:$H$490,MATCH(M$3,'Miljövärden urval för publ'!$B$2:$H$2,0),FALSE)),"",VLOOKUP($J99,'Miljövärden urval för publ'!$B$2:$H$490,MATCH(M$3,'Miljövärden urval för publ'!$B$2:$H$2,0),FALSE))</f>
        <v>8.3569600000000008</v>
      </c>
      <c r="N99" s="106">
        <f>IF(ISERROR(VLOOKUP($J99,'Miljövärden urval för publ'!$B$2:$H$490,MATCH(N$3,'Miljövärden urval för publ'!$B$2:$H$2,0),FALSE)),"",VLOOKUP($J99,'Miljövärden urval för publ'!$B$2:$H$490,MATCH(N$3,'Miljövärden urval för publ'!$B$2:$H$2,0),FALSE))</f>
        <v>5.8256200000000001E-2</v>
      </c>
    </row>
    <row r="100" spans="1:14" x14ac:dyDescent="0.25">
      <c r="A100" s="117" t="s">
        <v>165</v>
      </c>
      <c r="B100" s="117" t="s">
        <v>166</v>
      </c>
      <c r="D100" s="112" t="str">
        <f>VLOOKUP(B100,'Miljövärden urval för publ'!$B$2:$V$480,MATCH("ska publiceras:",'Miljövärden urval för publ'!$B$2:$T$2,0),FALSE)</f>
        <v>ja</v>
      </c>
      <c r="E100" s="113">
        <f t="shared" si="3"/>
        <v>82</v>
      </c>
      <c r="H100" s="106">
        <v>98</v>
      </c>
      <c r="I100" s="106" t="str">
        <f t="shared" si="4"/>
        <v>Gislaved Energi AB</v>
      </c>
      <c r="J100" s="106" t="str">
        <f t="shared" si="5"/>
        <v>Hestra</v>
      </c>
      <c r="K100" s="106">
        <f>IF(ISERROR(VLOOKUP($J100,'Miljövärden urval för publ'!$B$2:$H$490,MATCH(K$3,'Miljövärden urval för publ'!$B$2:$H$2,0),FALSE)),"",VLOOKUP($J100,'Miljövärden urval för publ'!$B$2:$H$490,MATCH(K$3,'Miljövärden urval för publ'!$B$2:$H$2,0),FALSE))</f>
        <v>0.112557</v>
      </c>
      <c r="L100" s="106">
        <f>IF(ISERROR(VLOOKUP($J100,'Miljövärden urval för publ'!$B$2:$H$490,MATCH(L$3,'Miljövärden urval för publ'!$B$2:$H$2,0),FALSE)),"",VLOOKUP($J100,'Miljövärden urval för publ'!$B$2:$H$490,MATCH(L$3,'Miljövärden urval för publ'!$B$2:$H$2,0),FALSE))</f>
        <v>26.973299999999998</v>
      </c>
      <c r="M100" s="106">
        <f>IF(ISERROR(VLOOKUP($J100,'Miljövärden urval för publ'!$B$2:$H$490,MATCH(M$3,'Miljövärden urval för publ'!$B$2:$H$2,0),FALSE)),"",VLOOKUP($J100,'Miljövärden urval för publ'!$B$2:$H$490,MATCH(M$3,'Miljövärden urval för publ'!$B$2:$H$2,0),FALSE))</f>
        <v>9.6318199999999994</v>
      </c>
      <c r="N100" s="106">
        <f>IF(ISERROR(VLOOKUP($J100,'Miljövärden urval för publ'!$B$2:$H$490,MATCH(N$3,'Miljövärden urval för publ'!$B$2:$H$2,0),FALSE)),"",VLOOKUP($J100,'Miljövärden urval för publ'!$B$2:$H$490,MATCH(N$3,'Miljövärden urval för publ'!$B$2:$H$2,0),FALSE))</f>
        <v>1.16043E-2</v>
      </c>
    </row>
    <row r="101" spans="1:14" x14ac:dyDescent="0.25">
      <c r="A101" s="117" t="s">
        <v>453</v>
      </c>
      <c r="B101" s="117" t="s">
        <v>454</v>
      </c>
      <c r="D101" s="112" t="str">
        <f>VLOOKUP(B101,'Miljövärden urval för publ'!$B$2:$V$480,MATCH("ska publiceras:",'Miljövärden urval för publ'!$B$2:$T$2,0),FALSE)</f>
        <v>ja</v>
      </c>
      <c r="E101" s="113">
        <f t="shared" si="3"/>
        <v>83</v>
      </c>
      <c r="H101" s="106">
        <v>99</v>
      </c>
      <c r="I101" s="106" t="str">
        <f t="shared" si="4"/>
        <v>Hjo Energi AB</v>
      </c>
      <c r="J101" s="106" t="str">
        <f t="shared" si="5"/>
        <v>Hjo</v>
      </c>
      <c r="K101" s="106">
        <f>IF(ISERROR(VLOOKUP($J101,'Miljövärden urval för publ'!$B$2:$H$490,MATCH(K$3,'Miljövärden urval för publ'!$B$2:$H$2,0),FALSE)),"",VLOOKUP($J101,'Miljövärden urval för publ'!$B$2:$H$490,MATCH(K$3,'Miljövärden urval för publ'!$B$2:$H$2,0),FALSE))</f>
        <v>6.9409799999999994E-2</v>
      </c>
      <c r="L101" s="106">
        <f>IF(ISERROR(VLOOKUP($J101,'Miljövärden urval för publ'!$B$2:$H$490,MATCH(L$3,'Miljövärden urval för publ'!$B$2:$H$2,0),FALSE)),"",VLOOKUP($J101,'Miljövärden urval för publ'!$B$2:$H$490,MATCH(L$3,'Miljövärden urval för publ'!$B$2:$H$2,0),FALSE))</f>
        <v>12.5015</v>
      </c>
      <c r="M101" s="106">
        <f>IF(ISERROR(VLOOKUP($J101,'Miljövärden urval för publ'!$B$2:$H$490,MATCH(M$3,'Miljövärden urval för publ'!$B$2:$H$2,0),FALSE)),"",VLOOKUP($J101,'Miljövärden urval för publ'!$B$2:$H$490,MATCH(M$3,'Miljövärden urval för publ'!$B$2:$H$2,0),FALSE))</f>
        <v>8.4227500000000006</v>
      </c>
      <c r="N101" s="106">
        <f>IF(ISERROR(VLOOKUP($J101,'Miljövärden urval för publ'!$B$2:$H$490,MATCH(N$3,'Miljövärden urval för publ'!$B$2:$H$2,0),FALSE)),"",VLOOKUP($J101,'Miljövärden urval för publ'!$B$2:$H$490,MATCH(N$3,'Miljövärden urval för publ'!$B$2:$H$2,0),FALSE))</f>
        <v>4.6705000000000002E-3</v>
      </c>
    </row>
    <row r="102" spans="1:14" x14ac:dyDescent="0.25">
      <c r="A102" s="117" t="s">
        <v>167</v>
      </c>
      <c r="B102" s="117" t="s">
        <v>168</v>
      </c>
      <c r="D102" s="112" t="str">
        <f>VLOOKUP(B102,'Miljövärden urval för publ'!$B$2:$V$480,MATCH("ska publiceras:",'Miljövärden urval för publ'!$B$2:$T$2,0),FALSE)</f>
        <v>ja</v>
      </c>
      <c r="E102" s="113">
        <f t="shared" si="3"/>
        <v>84</v>
      </c>
      <c r="H102" s="106">
        <v>100</v>
      </c>
      <c r="I102" s="106" t="str">
        <f t="shared" si="4"/>
        <v>Öresundskraft AB</v>
      </c>
      <c r="J102" s="106" t="str">
        <f t="shared" si="5"/>
        <v>Hjärnarp</v>
      </c>
      <c r="K102" s="106">
        <f>IF(ISERROR(VLOOKUP($J102,'Miljövärden urval för publ'!$B$2:$H$490,MATCH(K$3,'Miljövärden urval för publ'!$B$2:$H$2,0),FALSE)),"",VLOOKUP($J102,'Miljövärden urval för publ'!$B$2:$H$490,MATCH(K$3,'Miljövärden urval för publ'!$B$2:$H$2,0),FALSE))</f>
        <v>0.209531</v>
      </c>
      <c r="L102" s="106">
        <f>IF(ISERROR(VLOOKUP($J102,'Miljövärden urval för publ'!$B$2:$H$490,MATCH(L$3,'Miljövärden urval för publ'!$B$2:$H$2,0),FALSE)),"",VLOOKUP($J102,'Miljövärden urval för publ'!$B$2:$H$490,MATCH(L$3,'Miljövärden urval för publ'!$B$2:$H$2,0),FALSE))</f>
        <v>9.0746300000000009</v>
      </c>
      <c r="M102" s="106">
        <f>IF(ISERROR(VLOOKUP($J102,'Miljövärden urval för publ'!$B$2:$H$490,MATCH(M$3,'Miljövärden urval för publ'!$B$2:$H$2,0),FALSE)),"",VLOOKUP($J102,'Miljövärden urval för publ'!$B$2:$H$490,MATCH(M$3,'Miljövärden urval för publ'!$B$2:$H$2,0),FALSE))</f>
        <v>19.568100000000001</v>
      </c>
      <c r="N102" s="106">
        <f>IF(ISERROR(VLOOKUP($J102,'Miljövärden urval för publ'!$B$2:$H$490,MATCH(N$3,'Miljövärden urval för publ'!$B$2:$H$2,0),FALSE)),"",VLOOKUP($J102,'Miljövärden urval för publ'!$B$2:$H$490,MATCH(N$3,'Miljövärden urval för publ'!$B$2:$H$2,0),FALSE))</f>
        <v>8.2019700000000005E-4</v>
      </c>
    </row>
    <row r="103" spans="1:14" x14ac:dyDescent="0.25">
      <c r="A103" s="117" t="s">
        <v>169</v>
      </c>
      <c r="B103" s="117" t="s">
        <v>170</v>
      </c>
      <c r="D103" s="112" t="str">
        <f>VLOOKUP(B103,'Miljövärden urval för publ'!$B$2:$V$480,MATCH("ska publiceras:",'Miljövärden urval för publ'!$B$2:$T$2,0),FALSE)</f>
        <v>ja</v>
      </c>
      <c r="E103" s="113">
        <f t="shared" si="3"/>
        <v>85</v>
      </c>
      <c r="H103" s="106">
        <v>101</v>
      </c>
      <c r="I103" s="106" t="str">
        <f t="shared" si="4"/>
        <v>Värmevärden AB</v>
      </c>
      <c r="J103" s="106" t="str">
        <f t="shared" si="5"/>
        <v>Hofors(Värmevärden)</v>
      </c>
      <c r="K103" s="106">
        <f>IF(ISERROR(VLOOKUP($J103,'Miljövärden urval för publ'!$B$2:$H$490,MATCH(K$3,'Miljövärden urval för publ'!$B$2:$H$2,0),FALSE)),"",VLOOKUP($J103,'Miljövärden urval för publ'!$B$2:$H$490,MATCH(K$3,'Miljövärden urval för publ'!$B$2:$H$2,0),FALSE))</f>
        <v>7.1373000000000006E-2</v>
      </c>
      <c r="L103" s="106">
        <f>IF(ISERROR(VLOOKUP($J103,'Miljövärden urval för publ'!$B$2:$H$490,MATCH(L$3,'Miljövärden urval för publ'!$B$2:$H$2,0),FALSE)),"",VLOOKUP($J103,'Miljövärden urval för publ'!$B$2:$H$490,MATCH(L$3,'Miljövärden urval för publ'!$B$2:$H$2,0),FALSE))</f>
        <v>4.1593200000000001</v>
      </c>
      <c r="M103" s="106">
        <f>IF(ISERROR(VLOOKUP($J103,'Miljövärden urval för publ'!$B$2:$H$490,MATCH(M$3,'Miljövärden urval för publ'!$B$2:$H$2,0),FALSE)),"",VLOOKUP($J103,'Miljövärden urval för publ'!$B$2:$H$490,MATCH(M$3,'Miljövärden urval för publ'!$B$2:$H$2,0),FALSE))</f>
        <v>3.2123300000000001</v>
      </c>
      <c r="N103" s="106">
        <f>IF(ISERROR(VLOOKUP($J103,'Miljövärden urval för publ'!$B$2:$H$490,MATCH(N$3,'Miljövärden urval för publ'!$B$2:$H$2,0),FALSE)),"",VLOOKUP($J103,'Miljövärden urval för publ'!$B$2:$H$490,MATCH(N$3,'Miljövärden urval för publ'!$B$2:$H$2,0),FALSE))</f>
        <v>0</v>
      </c>
    </row>
    <row r="104" spans="1:14" x14ac:dyDescent="0.25">
      <c r="A104" s="117" t="s">
        <v>169</v>
      </c>
      <c r="B104" s="117" t="s">
        <v>171</v>
      </c>
      <c r="D104" s="112" t="str">
        <f>VLOOKUP(B104,'Miljövärden urval för publ'!$B$2:$V$480,MATCH("ska publiceras:",'Miljövärden urval för publ'!$B$2:$T$2,0),FALSE)</f>
        <v>ja</v>
      </c>
      <c r="E104" s="113">
        <f t="shared" si="3"/>
        <v>86</v>
      </c>
      <c r="H104" s="106">
        <v>102</v>
      </c>
      <c r="I104" s="106" t="str">
        <f t="shared" si="4"/>
        <v>Vetlanda Energi och Teknik AB</v>
      </c>
      <c r="J104" s="106" t="str">
        <f t="shared" si="5"/>
        <v>Holsby</v>
      </c>
      <c r="K104" s="106">
        <f>IF(ISERROR(VLOOKUP($J104,'Miljövärden urval för publ'!$B$2:$H$490,MATCH(K$3,'Miljövärden urval för publ'!$B$2:$H$2,0),FALSE)),"",VLOOKUP($J104,'Miljövärden urval för publ'!$B$2:$H$490,MATCH(K$3,'Miljövärden urval för publ'!$B$2:$H$2,0),FALSE))</f>
        <v>0.24787899999999999</v>
      </c>
      <c r="L104" s="106">
        <f>IF(ISERROR(VLOOKUP($J104,'Miljövärden urval för publ'!$B$2:$H$490,MATCH(L$3,'Miljövärden urval för publ'!$B$2:$H$2,0),FALSE)),"",VLOOKUP($J104,'Miljövärden urval för publ'!$B$2:$H$490,MATCH(L$3,'Miljövärden urval för publ'!$B$2:$H$2,0),FALSE))</f>
        <v>59.818199999999997</v>
      </c>
      <c r="M104" s="106">
        <f>IF(ISERROR(VLOOKUP($J104,'Miljövärden urval för publ'!$B$2:$H$490,MATCH(M$3,'Miljövärden urval för publ'!$B$2:$H$2,0),FALSE)),"",VLOOKUP($J104,'Miljövärden urval för publ'!$B$2:$H$490,MATCH(M$3,'Miljövärden urval för publ'!$B$2:$H$2,0),FALSE))</f>
        <v>12.2315</v>
      </c>
      <c r="N104" s="106">
        <f>IF(ISERROR(VLOOKUP($J104,'Miljövärden urval för publ'!$B$2:$H$490,MATCH(N$3,'Miljövärden urval för publ'!$B$2:$H$2,0),FALSE)),"",VLOOKUP($J104,'Miljövärden urval för publ'!$B$2:$H$490,MATCH(N$3,'Miljövärden urval för publ'!$B$2:$H$2,0),FALSE))</f>
        <v>8.9215699999999995E-2</v>
      </c>
    </row>
    <row r="105" spans="1:14" x14ac:dyDescent="0.25">
      <c r="A105" s="117" t="s">
        <v>172</v>
      </c>
      <c r="B105" s="117" t="s">
        <v>173</v>
      </c>
      <c r="D105" s="112" t="str">
        <f>VLOOKUP(B105,'Miljövärden urval för publ'!$B$2:$V$480,MATCH("ska publiceras:",'Miljövärden urval för publ'!$B$2:$T$2,0),FALSE)</f>
        <v>ja</v>
      </c>
      <c r="E105" s="113">
        <f t="shared" si="3"/>
        <v>87</v>
      </c>
      <c r="H105" s="106">
        <v>103</v>
      </c>
      <c r="I105" s="106" t="str">
        <f t="shared" si="4"/>
        <v>Lantmännen Agrovärme AB</v>
      </c>
      <c r="J105" s="106" t="str">
        <f t="shared" si="5"/>
        <v>Horred</v>
      </c>
      <c r="K105" s="106">
        <f>IF(ISERROR(VLOOKUP($J105,'Miljövärden urval för publ'!$B$2:$H$490,MATCH(K$3,'Miljövärden urval för publ'!$B$2:$H$2,0),FALSE)),"",VLOOKUP($J105,'Miljövärden urval för publ'!$B$2:$H$490,MATCH(K$3,'Miljövärden urval för publ'!$B$2:$H$2,0),FALSE))</f>
        <v>0.28185300000000002</v>
      </c>
      <c r="L105" s="106">
        <f>IF(ISERROR(VLOOKUP($J105,'Miljövärden urval för publ'!$B$2:$H$490,MATCH(L$3,'Miljövärden urval för publ'!$B$2:$H$2,0),FALSE)),"",VLOOKUP($J105,'Miljövärden urval för publ'!$B$2:$H$490,MATCH(L$3,'Miljövärden urval för publ'!$B$2:$H$2,0),FALSE))</f>
        <v>40.454900000000002</v>
      </c>
      <c r="M105" s="106">
        <f>IF(ISERROR(VLOOKUP($J105,'Miljövärden urval för publ'!$B$2:$H$490,MATCH(M$3,'Miljövärden urval för publ'!$B$2:$H$2,0),FALSE)),"",VLOOKUP($J105,'Miljövärden urval för publ'!$B$2:$H$490,MATCH(M$3,'Miljövärden urval för publ'!$B$2:$H$2,0),FALSE))</f>
        <v>17.447700000000001</v>
      </c>
      <c r="N105" s="106">
        <f>IF(ISERROR(VLOOKUP($J105,'Miljövärden urval för publ'!$B$2:$H$490,MATCH(N$3,'Miljövärden urval för publ'!$B$2:$H$2,0),FALSE)),"",VLOOKUP($J105,'Miljövärden urval för publ'!$B$2:$H$490,MATCH(N$3,'Miljövärden urval för publ'!$B$2:$H$2,0),FALSE))</f>
        <v>6.7566000000000001E-2</v>
      </c>
    </row>
    <row r="106" spans="1:14" x14ac:dyDescent="0.25">
      <c r="A106" s="117" t="s">
        <v>175</v>
      </c>
      <c r="B106" s="117" t="s">
        <v>176</v>
      </c>
      <c r="D106" s="112" t="str">
        <f>VLOOKUP(B106,'Miljövärden urval för publ'!$B$2:$V$480,MATCH("ska publiceras:",'Miljövärden urval för publ'!$B$2:$T$2,0),FALSE)</f>
        <v>ja</v>
      </c>
      <c r="E106" s="113">
        <f t="shared" si="3"/>
        <v>88</v>
      </c>
      <c r="H106" s="106">
        <v>104</v>
      </c>
      <c r="I106" s="106" t="str">
        <f t="shared" si="4"/>
        <v>Värmevärden AB</v>
      </c>
      <c r="J106" s="106" t="str">
        <f t="shared" si="5"/>
        <v>Hudiksvall</v>
      </c>
      <c r="K106" s="106">
        <f>IF(ISERROR(VLOOKUP($J106,'Miljövärden urval för publ'!$B$2:$H$490,MATCH(K$3,'Miljövärden urval för publ'!$B$2:$H$2,0),FALSE)),"",VLOOKUP($J106,'Miljövärden urval för publ'!$B$2:$H$490,MATCH(K$3,'Miljövärden urval för publ'!$B$2:$H$2,0),FALSE))</f>
        <v>8.9209899999999995E-2</v>
      </c>
      <c r="L106" s="106">
        <f>IF(ISERROR(VLOOKUP($J106,'Miljövärden urval för publ'!$B$2:$H$490,MATCH(L$3,'Miljövärden urval för publ'!$B$2:$H$2,0),FALSE)),"",VLOOKUP($J106,'Miljövärden urval för publ'!$B$2:$H$490,MATCH(L$3,'Miljövärden urval för publ'!$B$2:$H$2,0),FALSE))</f>
        <v>8.5467999999999993</v>
      </c>
      <c r="M106" s="106">
        <f>IF(ISERROR(VLOOKUP($J106,'Miljövärden urval för publ'!$B$2:$H$490,MATCH(M$3,'Miljövärden urval för publ'!$B$2:$H$2,0),FALSE)),"",VLOOKUP($J106,'Miljövärden urval för publ'!$B$2:$H$490,MATCH(M$3,'Miljövärden urval för publ'!$B$2:$H$2,0),FALSE))</f>
        <v>5.1939000000000002</v>
      </c>
      <c r="N106" s="106">
        <f>IF(ISERROR(VLOOKUP($J106,'Miljövärden urval för publ'!$B$2:$H$490,MATCH(N$3,'Miljövärden urval för publ'!$B$2:$H$2,0),FALSE)),"",VLOOKUP($J106,'Miljövärden urval för publ'!$B$2:$H$490,MATCH(N$3,'Miljövärden urval för publ'!$B$2:$H$2,0),FALSE))</f>
        <v>8.2491600000000002E-3</v>
      </c>
    </row>
    <row r="107" spans="1:14" x14ac:dyDescent="0.25">
      <c r="A107" s="117" t="s">
        <v>177</v>
      </c>
      <c r="B107" s="117" t="s">
        <v>179</v>
      </c>
      <c r="D107" s="112" t="str">
        <f>VLOOKUP(B107,'Miljövärden urval för publ'!$B$2:$V$480,MATCH("ska publiceras:",'Miljövärden urval för publ'!$B$2:$T$2,0),FALSE)</f>
        <v>ja</v>
      </c>
      <c r="E107" s="113">
        <f t="shared" si="3"/>
        <v>89</v>
      </c>
      <c r="H107" s="106">
        <v>105</v>
      </c>
      <c r="I107" s="106" t="str">
        <f t="shared" si="4"/>
        <v>Övik Energi AB</v>
      </c>
      <c r="J107" s="106" t="str">
        <f t="shared" si="5"/>
        <v>Husum</v>
      </c>
      <c r="K107" s="106">
        <f>IF(ISERROR(VLOOKUP($J107,'Miljövärden urval för publ'!$B$2:$H$490,MATCH(K$3,'Miljövärden urval för publ'!$B$2:$H$2,0),FALSE)),"",VLOOKUP($J107,'Miljövärden urval för publ'!$B$2:$H$490,MATCH(K$3,'Miljövärden urval för publ'!$B$2:$H$2,0),FALSE))</f>
        <v>0.14516899999999999</v>
      </c>
      <c r="L107" s="106">
        <f>IF(ISERROR(VLOOKUP($J107,'Miljövärden urval för publ'!$B$2:$H$490,MATCH(L$3,'Miljövärden urval för publ'!$B$2:$H$2,0),FALSE)),"",VLOOKUP($J107,'Miljövärden urval för publ'!$B$2:$H$490,MATCH(L$3,'Miljövärden urval för publ'!$B$2:$H$2,0),FALSE))</f>
        <v>33.556100000000001</v>
      </c>
      <c r="M107" s="106">
        <f>IF(ISERROR(VLOOKUP($J107,'Miljövärden urval för publ'!$B$2:$H$490,MATCH(M$3,'Miljövärden urval för publ'!$B$2:$H$2,0),FALSE)),"",VLOOKUP($J107,'Miljövärden urval för publ'!$B$2:$H$490,MATCH(M$3,'Miljövärden urval för publ'!$B$2:$H$2,0),FALSE))</f>
        <v>4.8672800000000001</v>
      </c>
      <c r="N107" s="106">
        <f>IF(ISERROR(VLOOKUP($J107,'Miljövärden urval för publ'!$B$2:$H$490,MATCH(N$3,'Miljövärden urval för publ'!$B$2:$H$2,0),FALSE)),"",VLOOKUP($J107,'Miljövärden urval för publ'!$B$2:$H$490,MATCH(N$3,'Miljövärden urval för publ'!$B$2:$H$2,0),FALSE))</f>
        <v>4.64708E-2</v>
      </c>
    </row>
    <row r="108" spans="1:14" x14ac:dyDescent="0.25">
      <c r="A108" s="117" t="s">
        <v>291</v>
      </c>
      <c r="B108" s="117" t="s">
        <v>292</v>
      </c>
      <c r="D108" s="112" t="str">
        <f>VLOOKUP(B108,'Miljövärden urval för publ'!$B$2:$V$480,MATCH("ska publiceras:",'Miljövärden urval för publ'!$B$2:$T$2,0),FALSE)</f>
        <v>nej</v>
      </c>
      <c r="E108" s="113">
        <f t="shared" si="3"/>
        <v>89</v>
      </c>
      <c r="H108" s="106">
        <v>106</v>
      </c>
      <c r="I108" s="106" t="str">
        <f t="shared" si="4"/>
        <v>Degerfors Energi AB</v>
      </c>
      <c r="J108" s="106" t="str">
        <f t="shared" si="5"/>
        <v>HVC Degerfors</v>
      </c>
      <c r="K108" s="106">
        <f>IF(ISERROR(VLOOKUP($J108,'Miljövärden urval för publ'!$B$2:$H$490,MATCH(K$3,'Miljövärden urval för publ'!$B$2:$H$2,0),FALSE)),"",VLOOKUP($J108,'Miljövärden urval för publ'!$B$2:$H$490,MATCH(K$3,'Miljövärden urval för publ'!$B$2:$H$2,0),FALSE))</f>
        <v>0.18854199999999999</v>
      </c>
      <c r="L108" s="106">
        <f>IF(ISERROR(VLOOKUP($J108,'Miljövärden urval för publ'!$B$2:$H$490,MATCH(L$3,'Miljövärden urval för publ'!$B$2:$H$2,0),FALSE)),"",VLOOKUP($J108,'Miljövärden urval för publ'!$B$2:$H$490,MATCH(L$3,'Miljövärden urval för publ'!$B$2:$H$2,0),FALSE))</f>
        <v>17.9498</v>
      </c>
      <c r="M108" s="106">
        <f>IF(ISERROR(VLOOKUP($J108,'Miljövärden urval för publ'!$B$2:$H$490,MATCH(M$3,'Miljövärden urval för publ'!$B$2:$H$2,0),FALSE)),"",VLOOKUP($J108,'Miljövärden urval för publ'!$B$2:$H$490,MATCH(M$3,'Miljövärden urval för publ'!$B$2:$H$2,0),FALSE))</f>
        <v>16.8248</v>
      </c>
      <c r="N108" s="106">
        <f>IF(ISERROR(VLOOKUP($J108,'Miljövärden urval för publ'!$B$2:$H$490,MATCH(N$3,'Miljövärden urval för publ'!$B$2:$H$2,0),FALSE)),"",VLOOKUP($J108,'Miljövärden urval för publ'!$B$2:$H$490,MATCH(N$3,'Miljövärden urval för publ'!$B$2:$H$2,0),FALSE))</f>
        <v>1.6689699999999998E-2</v>
      </c>
    </row>
    <row r="109" spans="1:14" x14ac:dyDescent="0.25">
      <c r="A109" s="117" t="s">
        <v>302</v>
      </c>
      <c r="B109" s="117" t="s">
        <v>303</v>
      </c>
      <c r="D109" s="112" t="str">
        <f>VLOOKUP(B109,'Miljövärden urval för publ'!$B$2:$V$480,MATCH("ska publiceras:",'Miljövärden urval för publ'!$B$2:$T$2,0),FALSE)</f>
        <v>ja</v>
      </c>
      <c r="E109" s="113">
        <f t="shared" si="3"/>
        <v>90</v>
      </c>
      <c r="H109" s="106">
        <v>107</v>
      </c>
      <c r="I109" s="106" t="str">
        <f t="shared" si="4"/>
        <v>Kungälv Energi AB</v>
      </c>
      <c r="J109" s="106" t="str">
        <f t="shared" si="5"/>
        <v>HVC Kode</v>
      </c>
      <c r="K109" s="106">
        <f>IF(ISERROR(VLOOKUP($J109,'Miljövärden urval för publ'!$B$2:$H$490,MATCH(K$3,'Miljövärden urval för publ'!$B$2:$H$2,0),FALSE)),"",VLOOKUP($J109,'Miljövärden urval för publ'!$B$2:$H$490,MATCH(K$3,'Miljövärden urval för publ'!$B$2:$H$2,0),FALSE))</f>
        <v>0.178675</v>
      </c>
      <c r="L109" s="106">
        <f>IF(ISERROR(VLOOKUP($J109,'Miljövärden urval för publ'!$B$2:$H$490,MATCH(L$3,'Miljövärden urval för publ'!$B$2:$H$2,0),FALSE)),"",VLOOKUP($J109,'Miljövärden urval för publ'!$B$2:$H$490,MATCH(L$3,'Miljövärden urval för publ'!$B$2:$H$2,0),FALSE))</f>
        <v>11.6286</v>
      </c>
      <c r="M109" s="106">
        <f>IF(ISERROR(VLOOKUP($J109,'Miljövärden urval för publ'!$B$2:$H$490,MATCH(M$3,'Miljövärden urval för publ'!$B$2:$H$2,0),FALSE)),"",VLOOKUP($J109,'Miljövärden urval för publ'!$B$2:$H$490,MATCH(M$3,'Miljövärden urval för publ'!$B$2:$H$2,0),FALSE))</f>
        <v>16.320399999999999</v>
      </c>
      <c r="N109" s="106">
        <f>IF(ISERROR(VLOOKUP($J109,'Miljövärden urval för publ'!$B$2:$H$490,MATCH(N$3,'Miljövärden urval för publ'!$B$2:$H$2,0),FALSE)),"",VLOOKUP($J109,'Miljövärden urval för publ'!$B$2:$H$490,MATCH(N$3,'Miljövärden urval för publ'!$B$2:$H$2,0),FALSE))</f>
        <v>1.31488E-2</v>
      </c>
    </row>
    <row r="110" spans="1:14" x14ac:dyDescent="0.25">
      <c r="A110" s="117" t="s">
        <v>181</v>
      </c>
      <c r="B110" s="117" t="s">
        <v>182</v>
      </c>
      <c r="D110" s="112" t="str">
        <f>VLOOKUP(B110,'Miljövärden urval för publ'!$B$2:$V$480,MATCH("ska publiceras:",'Miljövärden urval för publ'!$B$2:$T$2,0),FALSE)</f>
        <v>ja</v>
      </c>
      <c r="E110" s="113">
        <f t="shared" si="3"/>
        <v>91</v>
      </c>
      <c r="H110" s="106">
        <v>108</v>
      </c>
      <c r="I110" s="106" t="str">
        <f t="shared" si="4"/>
        <v>Kungälv Energi AB</v>
      </c>
      <c r="J110" s="106" t="str">
        <f t="shared" si="5"/>
        <v>HVC Kärna</v>
      </c>
      <c r="K110" s="106">
        <f>IF(ISERROR(VLOOKUP($J110,'Miljövärden urval för publ'!$B$2:$H$490,MATCH(K$3,'Miljövärden urval för publ'!$B$2:$H$2,0),FALSE)),"",VLOOKUP($J110,'Miljövärden urval för publ'!$B$2:$H$490,MATCH(K$3,'Miljövärden urval för publ'!$B$2:$H$2,0),FALSE))</f>
        <v>0.209788</v>
      </c>
      <c r="L110" s="106">
        <f>IF(ISERROR(VLOOKUP($J110,'Miljövärden urval för publ'!$B$2:$H$490,MATCH(L$3,'Miljövärden urval för publ'!$B$2:$H$2,0),FALSE)),"",VLOOKUP($J110,'Miljövärden urval för publ'!$B$2:$H$490,MATCH(L$3,'Miljövärden urval för publ'!$B$2:$H$2,0),FALSE))</f>
        <v>14.2029</v>
      </c>
      <c r="M110" s="106">
        <f>IF(ISERROR(VLOOKUP($J110,'Miljövärden urval för publ'!$B$2:$H$490,MATCH(M$3,'Miljövärden urval för publ'!$B$2:$H$2,0),FALSE)),"",VLOOKUP($J110,'Miljövärden urval för publ'!$B$2:$H$490,MATCH(M$3,'Miljövärden urval för publ'!$B$2:$H$2,0),FALSE))</f>
        <v>16.384399999999999</v>
      </c>
      <c r="N110" s="106">
        <f>IF(ISERROR(VLOOKUP($J110,'Miljövärden urval för publ'!$B$2:$H$490,MATCH(N$3,'Miljövärden urval för publ'!$B$2:$H$2,0),FALSE)),"",VLOOKUP($J110,'Miljövärden urval för publ'!$B$2:$H$490,MATCH(N$3,'Miljövärden urval för publ'!$B$2:$H$2,0),FALSE))</f>
        <v>2.05761E-2</v>
      </c>
    </row>
    <row r="111" spans="1:14" x14ac:dyDescent="0.25">
      <c r="A111" s="117" t="s">
        <v>329</v>
      </c>
      <c r="B111" s="117" t="s">
        <v>330</v>
      </c>
      <c r="D111" s="112" t="str">
        <f>VLOOKUP(B111,'Miljövärden urval för publ'!$B$2:$V$480,MATCH("ska publiceras:",'Miljövärden urval för publ'!$B$2:$T$2,0),FALSE)</f>
        <v>nej</v>
      </c>
      <c r="E111" s="113">
        <f t="shared" si="3"/>
        <v>91</v>
      </c>
      <c r="H111" s="106">
        <v>109</v>
      </c>
      <c r="I111" s="106" t="str">
        <f t="shared" si="4"/>
        <v>Kungälv Energi AB</v>
      </c>
      <c r="J111" s="106" t="str">
        <f t="shared" si="5"/>
        <v>HVC Stålkullen</v>
      </c>
      <c r="K111" s="106">
        <f>IF(ISERROR(VLOOKUP($J111,'Miljövärden urval för publ'!$B$2:$H$490,MATCH(K$3,'Miljövärden urval för publ'!$B$2:$H$2,0),FALSE)),"",VLOOKUP($J111,'Miljövärden urval för publ'!$B$2:$H$490,MATCH(K$3,'Miljövärden urval för publ'!$B$2:$H$2,0),FALSE))</f>
        <v>0.15793499999999999</v>
      </c>
      <c r="L111" s="106">
        <f>IF(ISERROR(VLOOKUP($J111,'Miljövärden urval för publ'!$B$2:$H$490,MATCH(L$3,'Miljövärden urval för publ'!$B$2:$H$2,0),FALSE)),"",VLOOKUP($J111,'Miljövärden urval för publ'!$B$2:$H$490,MATCH(L$3,'Miljövärden urval för publ'!$B$2:$H$2,0),FALSE))</f>
        <v>9.7299299999999995</v>
      </c>
      <c r="M111" s="106">
        <f>IF(ISERROR(VLOOKUP($J111,'Miljövärden urval för publ'!$B$2:$H$490,MATCH(M$3,'Miljövärden urval för publ'!$B$2:$H$2,0),FALSE)),"",VLOOKUP($J111,'Miljövärden urval för publ'!$B$2:$H$490,MATCH(M$3,'Miljövärden urval för publ'!$B$2:$H$2,0),FALSE))</f>
        <v>15.445600000000001</v>
      </c>
      <c r="N111" s="106">
        <f>IF(ISERROR(VLOOKUP($J111,'Miljövärden urval för publ'!$B$2:$H$490,MATCH(N$3,'Miljövärden urval för publ'!$B$2:$H$2,0),FALSE)),"",VLOOKUP($J111,'Miljövärden urval för publ'!$B$2:$H$490,MATCH(N$3,'Miljövärden urval för publ'!$B$2:$H$2,0),FALSE))</f>
        <v>9.0826499999999994E-3</v>
      </c>
    </row>
    <row r="112" spans="1:14" x14ac:dyDescent="0.25">
      <c r="A112" s="117" t="s">
        <v>556</v>
      </c>
      <c r="B112" s="117" t="s">
        <v>559</v>
      </c>
      <c r="D112" s="112" t="str">
        <f>VLOOKUP(B112,'Miljövärden urval för publ'!$B$2:$V$480,MATCH("ska publiceras:",'Miljövärden urval för publ'!$B$2:$T$2,0),FALSE)</f>
        <v>ja</v>
      </c>
      <c r="E112" s="113">
        <f t="shared" si="3"/>
        <v>92</v>
      </c>
      <c r="H112" s="106">
        <v>110</v>
      </c>
      <c r="I112" s="106" t="str">
        <f t="shared" si="4"/>
        <v>Mark Kraftvärme AB</v>
      </c>
      <c r="J112" s="106" t="str">
        <f t="shared" si="5"/>
        <v>Hyssna</v>
      </c>
      <c r="K112" s="106">
        <f>IF(ISERROR(VLOOKUP($J112,'Miljövärden urval för publ'!$B$2:$H$490,MATCH(K$3,'Miljövärden urval för publ'!$B$2:$H$2,0),FALSE)),"",VLOOKUP($J112,'Miljövärden urval för publ'!$B$2:$H$490,MATCH(K$3,'Miljövärden urval för publ'!$B$2:$H$2,0),FALSE))</f>
        <v>0.142957</v>
      </c>
      <c r="L112" s="106">
        <f>IF(ISERROR(VLOOKUP($J112,'Miljövärden urval för publ'!$B$2:$H$490,MATCH(L$3,'Miljövärden urval för publ'!$B$2:$H$2,0),FALSE)),"",VLOOKUP($J112,'Miljövärden urval för publ'!$B$2:$H$490,MATCH(L$3,'Miljövärden urval för publ'!$B$2:$H$2,0),FALSE))</f>
        <v>9.9505400000000002</v>
      </c>
      <c r="M112" s="106">
        <f>IF(ISERROR(VLOOKUP($J112,'Miljövärden urval för publ'!$B$2:$H$490,MATCH(M$3,'Miljövärden urval för publ'!$B$2:$H$2,0),FALSE)),"",VLOOKUP($J112,'Miljövärden urval för publ'!$B$2:$H$490,MATCH(M$3,'Miljövärden urval för publ'!$B$2:$H$2,0),FALSE))</f>
        <v>15.6455</v>
      </c>
      <c r="N112" s="106">
        <f>IF(ISERROR(VLOOKUP($J112,'Miljövärden urval för publ'!$B$2:$H$490,MATCH(N$3,'Miljövärden urval för publ'!$B$2:$H$2,0),FALSE)),"",VLOOKUP($J112,'Miljövärden urval för publ'!$B$2:$H$490,MATCH(N$3,'Miljövärden urval för publ'!$B$2:$H$2,0),FALSE))</f>
        <v>9.1463399999999993E-3</v>
      </c>
    </row>
    <row r="113" spans="1:14" x14ac:dyDescent="0.25">
      <c r="A113" s="117" t="s">
        <v>474</v>
      </c>
      <c r="B113" s="117" t="s">
        <v>478</v>
      </c>
      <c r="D113" s="112" t="str">
        <f>VLOOKUP(B113,'Miljövärden urval för publ'!$B$2:$V$480,MATCH("ska publiceras:",'Miljövärden urval för publ'!$B$2:$T$2,0),FALSE)</f>
        <v>ja</v>
      </c>
      <c r="E113" s="113">
        <f t="shared" si="3"/>
        <v>93</v>
      </c>
      <c r="H113" s="106">
        <v>111</v>
      </c>
      <c r="I113" s="106" t="str">
        <f t="shared" si="4"/>
        <v>Värmevärden AB</v>
      </c>
      <c r="J113" s="106" t="str">
        <f t="shared" si="5"/>
        <v>Hällefors</v>
      </c>
      <c r="K113" s="106">
        <f>IF(ISERROR(VLOOKUP($J113,'Miljövärden urval för publ'!$B$2:$H$490,MATCH(K$3,'Miljövärden urval för publ'!$B$2:$H$2,0),FALSE)),"",VLOOKUP($J113,'Miljövärden urval för publ'!$B$2:$H$490,MATCH(K$3,'Miljövärden urval för publ'!$B$2:$H$2,0),FALSE))</f>
        <v>0.102572</v>
      </c>
      <c r="L113" s="106">
        <f>IF(ISERROR(VLOOKUP($J113,'Miljövärden urval för publ'!$B$2:$H$490,MATCH(L$3,'Miljövärden urval för publ'!$B$2:$H$2,0),FALSE)),"",VLOOKUP($J113,'Miljövärden urval för publ'!$B$2:$H$490,MATCH(L$3,'Miljövärden urval för publ'!$B$2:$H$2,0),FALSE))</f>
        <v>11.7964</v>
      </c>
      <c r="M113" s="106">
        <f>IF(ISERROR(VLOOKUP($J113,'Miljövärden urval för publ'!$B$2:$H$490,MATCH(M$3,'Miljövärden urval för publ'!$B$2:$H$2,0),FALSE)),"",VLOOKUP($J113,'Miljövärden urval för publ'!$B$2:$H$490,MATCH(M$3,'Miljövärden urval för publ'!$B$2:$H$2,0),FALSE))</f>
        <v>6.3380900000000002</v>
      </c>
      <c r="N113" s="106">
        <f>IF(ISERROR(VLOOKUP($J113,'Miljövärden urval för publ'!$B$2:$H$490,MATCH(N$3,'Miljövärden urval för publ'!$B$2:$H$2,0),FALSE)),"",VLOOKUP($J113,'Miljövärden urval för publ'!$B$2:$H$490,MATCH(N$3,'Miljövärden urval för publ'!$B$2:$H$2,0),FALSE))</f>
        <v>1.1542800000000001E-2</v>
      </c>
    </row>
    <row r="114" spans="1:14" x14ac:dyDescent="0.25">
      <c r="A114" s="117" t="s">
        <v>115</v>
      </c>
      <c r="B114" s="117" t="s">
        <v>119</v>
      </c>
      <c r="D114" s="112" t="str">
        <f>VLOOKUP(B114,'Miljövärden urval för publ'!$B$2:$V$480,MATCH("ska publiceras:",'Miljövärden urval för publ'!$B$2:$T$2,0),FALSE)</f>
        <v>nej</v>
      </c>
      <c r="E114" s="113">
        <f t="shared" si="3"/>
        <v>93</v>
      </c>
      <c r="H114" s="106">
        <v>112</v>
      </c>
      <c r="I114" s="106" t="str">
        <f t="shared" si="4"/>
        <v>Götene Vatten &amp; Värme AB</v>
      </c>
      <c r="J114" s="106" t="str">
        <f t="shared" si="5"/>
        <v>Hällekis</v>
      </c>
      <c r="K114" s="106">
        <f>IF(ISERROR(VLOOKUP($J114,'Miljövärden urval för publ'!$B$2:$H$490,MATCH(K$3,'Miljövärden urval för publ'!$B$2:$H$2,0),FALSE)),"",VLOOKUP($J114,'Miljövärden urval för publ'!$B$2:$H$490,MATCH(K$3,'Miljövärden urval för publ'!$B$2:$H$2,0),FALSE))</f>
        <v>5.3091600000000003E-2</v>
      </c>
      <c r="L114" s="106">
        <f>IF(ISERROR(VLOOKUP($J114,'Miljövärden urval för publ'!$B$2:$H$490,MATCH(L$3,'Miljövärden urval för publ'!$B$2:$H$2,0),FALSE)),"",VLOOKUP($J114,'Miljövärden urval för publ'!$B$2:$H$490,MATCH(L$3,'Miljövärden urval för publ'!$B$2:$H$2,0),FALSE))</f>
        <v>3.2277</v>
      </c>
      <c r="M114" s="106">
        <f>IF(ISERROR(VLOOKUP($J114,'Miljövärden urval för publ'!$B$2:$H$490,MATCH(M$3,'Miljövärden urval för publ'!$B$2:$H$2,0),FALSE)),"",VLOOKUP($J114,'Miljövärden urval för publ'!$B$2:$H$490,MATCH(M$3,'Miljövärden urval för publ'!$B$2:$H$2,0),FALSE))</f>
        <v>1.3433200000000001</v>
      </c>
      <c r="N114" s="106">
        <f>IF(ISERROR(VLOOKUP($J114,'Miljövärden urval för publ'!$B$2:$H$490,MATCH(N$3,'Miljövärden urval för publ'!$B$2:$H$2,0),FALSE)),"",VLOOKUP($J114,'Miljövärden urval för publ'!$B$2:$H$490,MATCH(N$3,'Miljövärden urval för publ'!$B$2:$H$2,0),FALSE))</f>
        <v>6.6611600000000002E-3</v>
      </c>
    </row>
    <row r="115" spans="1:14" x14ac:dyDescent="0.25">
      <c r="A115" s="117" t="s">
        <v>185</v>
      </c>
      <c r="B115" s="117" t="s">
        <v>186</v>
      </c>
      <c r="D115" s="112" t="str">
        <f>VLOOKUP(B115,'Miljövärden urval för publ'!$B$2:$V$480,MATCH("ska publiceras:",'Miljövärden urval för publ'!$B$2:$T$2,0),FALSE)</f>
        <v>ja</v>
      </c>
      <c r="E115" s="113">
        <f t="shared" si="3"/>
        <v>94</v>
      </c>
      <c r="H115" s="106">
        <v>113</v>
      </c>
      <c r="I115" s="106" t="str">
        <f t="shared" si="4"/>
        <v>Härnösand Energi &amp; Miljö AB</v>
      </c>
      <c r="J115" s="106" t="str">
        <f t="shared" si="5"/>
        <v>Härnösand</v>
      </c>
      <c r="K115" s="106">
        <f>IF(ISERROR(VLOOKUP($J115,'Miljövärden urval för publ'!$B$2:$H$490,MATCH(K$3,'Miljövärden urval för publ'!$B$2:$H$2,0),FALSE)),"",VLOOKUP($J115,'Miljövärden urval för publ'!$B$2:$H$490,MATCH(K$3,'Miljövärden urval för publ'!$B$2:$H$2,0),FALSE))</f>
        <v>0.12189999999999999</v>
      </c>
      <c r="L115" s="106">
        <f>IF(ISERROR(VLOOKUP($J115,'Miljövärden urval för publ'!$B$2:$H$490,MATCH(L$3,'Miljövärden urval för publ'!$B$2:$H$2,0),FALSE)),"",VLOOKUP($J115,'Miljövärden urval för publ'!$B$2:$H$490,MATCH(L$3,'Miljövärden urval för publ'!$B$2:$H$2,0),FALSE))</f>
        <v>37.231299999999997</v>
      </c>
      <c r="M115" s="106">
        <f>IF(ISERROR(VLOOKUP($J115,'Miljövärden urval för publ'!$B$2:$H$490,MATCH(M$3,'Miljövärden urval för publ'!$B$2:$H$2,0),FALSE)),"",VLOOKUP($J115,'Miljövärden urval för publ'!$B$2:$H$490,MATCH(M$3,'Miljövärden urval för publ'!$B$2:$H$2,0),FALSE))</f>
        <v>7.6951299999999998</v>
      </c>
      <c r="N115" s="106">
        <f>IF(ISERROR(VLOOKUP($J115,'Miljövärden urval för publ'!$B$2:$H$490,MATCH(N$3,'Miljövärden urval för publ'!$B$2:$H$2,0),FALSE)),"",VLOOKUP($J115,'Miljövärden urval för publ'!$B$2:$H$490,MATCH(N$3,'Miljövärden urval för publ'!$B$2:$H$2,0),FALSE))</f>
        <v>2.2785000000000001E-3</v>
      </c>
    </row>
    <row r="116" spans="1:14" x14ac:dyDescent="0.25">
      <c r="A116" s="117" t="s">
        <v>33</v>
      </c>
      <c r="B116" s="117" t="s">
        <v>37</v>
      </c>
      <c r="D116" s="112" t="str">
        <f>VLOOKUP(B116,'Miljövärden urval för publ'!$B$2:$V$480,MATCH("ska publiceras:",'Miljövärden urval för publ'!$B$2:$T$2,0),FALSE)</f>
        <v>ja</v>
      </c>
      <c r="E116" s="113">
        <f t="shared" si="3"/>
        <v>95</v>
      </c>
      <c r="H116" s="106">
        <v>114</v>
      </c>
      <c r="I116" s="106" t="str">
        <f t="shared" si="4"/>
        <v>Hässleholm Miljö AB</v>
      </c>
      <c r="J116" s="106" t="str">
        <f t="shared" si="5"/>
        <v>Hässleholm</v>
      </c>
      <c r="K116" s="106">
        <f>IF(ISERROR(VLOOKUP($J116,'Miljövärden urval för publ'!$B$2:$H$490,MATCH(K$3,'Miljövärden urval för publ'!$B$2:$H$2,0),FALSE)),"",VLOOKUP($J116,'Miljövärden urval för publ'!$B$2:$H$490,MATCH(K$3,'Miljövärden urval för publ'!$B$2:$H$2,0),FALSE))</f>
        <v>0.182366</v>
      </c>
      <c r="L116" s="106">
        <f>IF(ISERROR(VLOOKUP($J116,'Miljövärden urval för publ'!$B$2:$H$490,MATCH(L$3,'Miljövärden urval för publ'!$B$2:$H$2,0),FALSE)),"",VLOOKUP($J116,'Miljövärden urval för publ'!$B$2:$H$490,MATCH(L$3,'Miljövärden urval för publ'!$B$2:$H$2,0),FALSE))</f>
        <v>98.465999999999994</v>
      </c>
      <c r="M116" s="106">
        <f>IF(ISERROR(VLOOKUP($J116,'Miljövärden urval för publ'!$B$2:$H$490,MATCH(M$3,'Miljövärden urval för publ'!$B$2:$H$2,0),FALSE)),"",VLOOKUP($J116,'Miljövärden urval för publ'!$B$2:$H$490,MATCH(M$3,'Miljövärden urval för publ'!$B$2:$H$2,0),FALSE))</f>
        <v>6.2577199999999999</v>
      </c>
      <c r="N116" s="106">
        <f>IF(ISERROR(VLOOKUP($J116,'Miljövärden urval för publ'!$B$2:$H$490,MATCH(N$3,'Miljövärden urval för publ'!$B$2:$H$2,0),FALSE)),"",VLOOKUP($J116,'Miljövärden urval för publ'!$B$2:$H$490,MATCH(N$3,'Miljövärden urval för publ'!$B$2:$H$2,0),FALSE))</f>
        <v>2.8445999999999999E-2</v>
      </c>
    </row>
    <row r="117" spans="1:14" x14ac:dyDescent="0.25">
      <c r="A117" s="117" t="s">
        <v>547</v>
      </c>
      <c r="B117" s="117" t="s">
        <v>548</v>
      </c>
      <c r="D117" s="112" t="str">
        <f>VLOOKUP(B117,'Miljövärden urval för publ'!$B$2:$V$480,MATCH("ska publiceras:",'Miljövärden urval för publ'!$B$2:$T$2,0),FALSE)</f>
        <v>ja</v>
      </c>
      <c r="E117" s="113">
        <f t="shared" si="3"/>
        <v>96</v>
      </c>
      <c r="H117" s="106">
        <v>115</v>
      </c>
      <c r="I117" s="106" t="str">
        <f t="shared" si="4"/>
        <v>Höganäs Energi AB</v>
      </c>
      <c r="J117" s="106" t="str">
        <f t="shared" si="5"/>
        <v>Höganäs</v>
      </c>
      <c r="K117" s="106">
        <f>IF(ISERROR(VLOOKUP($J117,'Miljövärden urval för publ'!$B$2:$H$490,MATCH(K$3,'Miljövärden urval för publ'!$B$2:$H$2,0),FALSE)),"",VLOOKUP($J117,'Miljövärden urval för publ'!$B$2:$H$490,MATCH(K$3,'Miljövärden urval för publ'!$B$2:$H$2,0),FALSE))</f>
        <v>4.3985099999999999E-2</v>
      </c>
      <c r="L117" s="106">
        <f>IF(ISERROR(VLOOKUP($J117,'Miljövärden urval för publ'!$B$2:$H$490,MATCH(L$3,'Miljövärden urval för publ'!$B$2:$H$2,0),FALSE)),"",VLOOKUP($J117,'Miljövärden urval för publ'!$B$2:$H$490,MATCH(L$3,'Miljövärden urval för publ'!$B$2:$H$2,0),FALSE))</f>
        <v>6.4214200000000003</v>
      </c>
      <c r="M117" s="106">
        <f>IF(ISERROR(VLOOKUP($J117,'Miljövärden urval för publ'!$B$2:$H$490,MATCH(M$3,'Miljövärden urval för publ'!$B$2:$H$2,0),FALSE)),"",VLOOKUP($J117,'Miljövärden urval för publ'!$B$2:$H$490,MATCH(M$3,'Miljövärden urval för publ'!$B$2:$H$2,0),FALSE))</f>
        <v>1.49797</v>
      </c>
      <c r="N117" s="106">
        <f>IF(ISERROR(VLOOKUP($J117,'Miljövärden urval för publ'!$B$2:$H$490,MATCH(N$3,'Miljövärden urval för publ'!$B$2:$H$2,0),FALSE)),"",VLOOKUP($J117,'Miljövärden urval för publ'!$B$2:$H$490,MATCH(N$3,'Miljövärden urval för publ'!$B$2:$H$2,0),FALSE))</f>
        <v>2.4582900000000001E-2</v>
      </c>
    </row>
    <row r="118" spans="1:14" x14ac:dyDescent="0.25">
      <c r="A118" s="117" t="s">
        <v>160</v>
      </c>
      <c r="B118" s="117" t="s">
        <v>161</v>
      </c>
      <c r="D118" s="112" t="str">
        <f>VLOOKUP(B118,'Miljövärden urval för publ'!$B$2:$V$480,MATCH("ska publiceras:",'Miljövärden urval för publ'!$B$2:$T$2,0),FALSE)</f>
        <v>ja</v>
      </c>
      <c r="E118" s="113">
        <f t="shared" si="3"/>
        <v>97</v>
      </c>
      <c r="H118" s="106">
        <v>116</v>
      </c>
      <c r="I118" s="106" t="str">
        <f t="shared" si="4"/>
        <v>E.ON Värme Sverige AB</v>
      </c>
      <c r="J118" s="106" t="str">
        <f t="shared" si="5"/>
        <v>HÖK</v>
      </c>
      <c r="K118" s="106">
        <f>IF(ISERROR(VLOOKUP($J118,'Miljövärden urval för publ'!$B$2:$H$490,MATCH(K$3,'Miljövärden urval för publ'!$B$2:$H$2,0),FALSE)),"",VLOOKUP($J118,'Miljövärden urval för publ'!$B$2:$H$490,MATCH(K$3,'Miljövärden urval för publ'!$B$2:$H$2,0),FALSE))</f>
        <v>0.25924999999999998</v>
      </c>
      <c r="L118" s="106">
        <f>IF(ISERROR(VLOOKUP($J118,'Miljövärden urval för publ'!$B$2:$H$490,MATCH(L$3,'Miljövärden urval för publ'!$B$2:$H$2,0),FALSE)),"",VLOOKUP($J118,'Miljövärden urval för publ'!$B$2:$H$490,MATCH(L$3,'Miljövärden urval för publ'!$B$2:$H$2,0),FALSE))</f>
        <v>81.923400000000001</v>
      </c>
      <c r="M118" s="106">
        <f>IF(ISERROR(VLOOKUP($J118,'Miljövärden urval för publ'!$B$2:$H$490,MATCH(M$3,'Miljövärden urval för publ'!$B$2:$H$2,0),FALSE)),"",VLOOKUP($J118,'Miljövärden urval för publ'!$B$2:$H$490,MATCH(M$3,'Miljövärden urval för publ'!$B$2:$H$2,0),FALSE))</f>
        <v>7.7391100000000002</v>
      </c>
      <c r="N118" s="106">
        <f>IF(ISERROR(VLOOKUP($J118,'Miljövärden urval för publ'!$B$2:$H$490,MATCH(N$3,'Miljövärden urval för publ'!$B$2:$H$2,0),FALSE)),"",VLOOKUP($J118,'Miljövärden urval för publ'!$B$2:$H$490,MATCH(N$3,'Miljövärden urval för publ'!$B$2:$H$2,0),FALSE))</f>
        <v>6.7103499999999996E-2</v>
      </c>
    </row>
    <row r="119" spans="1:14" x14ac:dyDescent="0.25">
      <c r="A119" s="117" t="s">
        <v>156</v>
      </c>
      <c r="B119" s="117" t="s">
        <v>158</v>
      </c>
      <c r="D119" s="112" t="str">
        <f>VLOOKUP(B119,'Miljövärden urval för publ'!$B$2:$V$480,MATCH("ska publiceras:",'Miljövärden urval för publ'!$B$2:$T$2,0),FALSE)</f>
        <v>ja</v>
      </c>
      <c r="E119" s="113">
        <f t="shared" si="3"/>
        <v>98</v>
      </c>
      <c r="H119" s="106">
        <v>117</v>
      </c>
      <c r="I119" s="106" t="str">
        <f t="shared" si="4"/>
        <v>Rindi Energi AB</v>
      </c>
      <c r="J119" s="106" t="str">
        <f t="shared" si="5"/>
        <v>Hörby</v>
      </c>
      <c r="K119" s="106">
        <f>IF(ISERROR(VLOOKUP($J119,'Miljövärden urval för publ'!$B$2:$H$490,MATCH(K$3,'Miljövärden urval för publ'!$B$2:$H$2,0),FALSE)),"",VLOOKUP($J119,'Miljövärden urval för publ'!$B$2:$H$490,MATCH(K$3,'Miljövärden urval för publ'!$B$2:$H$2,0),FALSE))</f>
        <v>0.12979399999999999</v>
      </c>
      <c r="L119" s="106">
        <f>IF(ISERROR(VLOOKUP($J119,'Miljövärden urval för publ'!$B$2:$H$490,MATCH(L$3,'Miljövärden urval för publ'!$B$2:$H$2,0),FALSE)),"",VLOOKUP($J119,'Miljövärden urval för publ'!$B$2:$H$490,MATCH(L$3,'Miljövärden urval för publ'!$B$2:$H$2,0),FALSE))</f>
        <v>31.404199999999999</v>
      </c>
      <c r="M119" s="106">
        <f>IF(ISERROR(VLOOKUP($J119,'Miljövärden urval för publ'!$B$2:$H$490,MATCH(M$3,'Miljövärden urval för publ'!$B$2:$H$2,0),FALSE)),"",VLOOKUP($J119,'Miljövärden urval för publ'!$B$2:$H$490,MATCH(M$3,'Miljövärden urval för publ'!$B$2:$H$2,0),FALSE))</f>
        <v>10.0831</v>
      </c>
      <c r="N119" s="106">
        <f>IF(ISERROR(VLOOKUP($J119,'Miljövärden urval för publ'!$B$2:$H$490,MATCH(N$3,'Miljövärden urval för publ'!$B$2:$H$2,0),FALSE)),"",VLOOKUP($J119,'Miljövärden urval för publ'!$B$2:$H$490,MATCH(N$3,'Miljövärden urval för publ'!$B$2:$H$2,0),FALSE))</f>
        <v>2.2301700000000001E-2</v>
      </c>
    </row>
    <row r="120" spans="1:14" x14ac:dyDescent="0.25">
      <c r="A120" s="117" t="s">
        <v>190</v>
      </c>
      <c r="B120" s="117" t="s">
        <v>191</v>
      </c>
      <c r="D120" s="112" t="str">
        <f>VLOOKUP(B120,'Miljövärden urval för publ'!$B$2:$V$480,MATCH("ska publiceras:",'Miljövärden urval för publ'!$B$2:$T$2,0),FALSE)</f>
        <v>ja</v>
      </c>
      <c r="E120" s="113">
        <f t="shared" si="3"/>
        <v>99</v>
      </c>
      <c r="H120" s="106">
        <v>118</v>
      </c>
      <c r="I120" s="106" t="str">
        <f t="shared" si="4"/>
        <v>Umeå Energi AB</v>
      </c>
      <c r="J120" s="106" t="str">
        <f t="shared" si="5"/>
        <v>Hörnefors</v>
      </c>
      <c r="K120" s="106">
        <f>IF(ISERROR(VLOOKUP($J120,'Miljövärden urval för publ'!$B$2:$H$490,MATCH(K$3,'Miljövärden urval för publ'!$B$2:$H$2,0),FALSE)),"",VLOOKUP($J120,'Miljövärden urval för publ'!$B$2:$H$490,MATCH(K$3,'Miljövärden urval för publ'!$B$2:$H$2,0),FALSE))</f>
        <v>0.21151400000000001</v>
      </c>
      <c r="L120" s="106">
        <f>IF(ISERROR(VLOOKUP($J120,'Miljövärden urval för publ'!$B$2:$H$490,MATCH(L$3,'Miljövärden urval för publ'!$B$2:$H$2,0),FALSE)),"",VLOOKUP($J120,'Miljövärden urval för publ'!$B$2:$H$490,MATCH(L$3,'Miljövärden urval för publ'!$B$2:$H$2,0),FALSE))</f>
        <v>9.64466</v>
      </c>
      <c r="M120" s="106">
        <f>IF(ISERROR(VLOOKUP($J120,'Miljövärden urval för publ'!$B$2:$H$490,MATCH(M$3,'Miljövärden urval för publ'!$B$2:$H$2,0),FALSE)),"",VLOOKUP($J120,'Miljövärden urval för publ'!$B$2:$H$490,MATCH(M$3,'Miljövärden urval för publ'!$B$2:$H$2,0),FALSE))</f>
        <v>18.138100000000001</v>
      </c>
      <c r="N120" s="106">
        <f>IF(ISERROR(VLOOKUP($J120,'Miljövärden urval för publ'!$B$2:$H$490,MATCH(N$3,'Miljövärden urval för publ'!$B$2:$H$2,0),FALSE)),"",VLOOKUP($J120,'Miljövärden urval för publ'!$B$2:$H$490,MATCH(N$3,'Miljövärden urval för publ'!$B$2:$H$2,0),FALSE))</f>
        <v>3.6650200000000002E-3</v>
      </c>
    </row>
    <row r="121" spans="1:14" x14ac:dyDescent="0.25">
      <c r="A121" s="117" t="s">
        <v>547</v>
      </c>
      <c r="B121" s="117" t="s">
        <v>549</v>
      </c>
      <c r="D121" s="112" t="str">
        <f>VLOOKUP(B121,'Miljövärden urval för publ'!$B$2:$V$480,MATCH("ska publiceras:",'Miljövärden urval för publ'!$B$2:$T$2,0),FALSE)</f>
        <v>ja</v>
      </c>
      <c r="E121" s="113">
        <f t="shared" si="3"/>
        <v>100</v>
      </c>
      <c r="H121" s="106">
        <v>119</v>
      </c>
      <c r="I121" s="106" t="str">
        <f t="shared" si="4"/>
        <v>Rindi Energi AB</v>
      </c>
      <c r="J121" s="106" t="str">
        <f t="shared" si="5"/>
        <v>Höör</v>
      </c>
      <c r="K121" s="106">
        <f>IF(ISERROR(VLOOKUP($J121,'Miljövärden urval för publ'!$B$2:$H$490,MATCH(K$3,'Miljövärden urval för publ'!$B$2:$H$2,0),FALSE)),"",VLOOKUP($J121,'Miljövärden urval för publ'!$B$2:$H$490,MATCH(K$3,'Miljövärden urval för publ'!$B$2:$H$2,0),FALSE))</f>
        <v>0.13056000000000001</v>
      </c>
      <c r="L121" s="106">
        <f>IF(ISERROR(VLOOKUP($J121,'Miljövärden urval för publ'!$B$2:$H$490,MATCH(L$3,'Miljövärden urval för publ'!$B$2:$H$2,0),FALSE)),"",VLOOKUP($J121,'Miljövärden urval för publ'!$B$2:$H$490,MATCH(L$3,'Miljövärden urval för publ'!$B$2:$H$2,0),FALSE))</f>
        <v>30.9116</v>
      </c>
      <c r="M121" s="106">
        <f>IF(ISERROR(VLOOKUP($J121,'Miljövärden urval för publ'!$B$2:$H$490,MATCH(M$3,'Miljövärden urval för publ'!$B$2:$H$2,0),FALSE)),"",VLOOKUP($J121,'Miljövärden urval för publ'!$B$2:$H$490,MATCH(M$3,'Miljövärden urval för publ'!$B$2:$H$2,0),FALSE))</f>
        <v>8.8510600000000004</v>
      </c>
      <c r="N121" s="106">
        <f>IF(ISERROR(VLOOKUP($J121,'Miljövärden urval för publ'!$B$2:$H$490,MATCH(N$3,'Miljövärden urval för publ'!$B$2:$H$2,0),FALSE)),"",VLOOKUP($J121,'Miljövärden urval för publ'!$B$2:$H$490,MATCH(N$3,'Miljövärden urval för publ'!$B$2:$H$2,0),FALSE))</f>
        <v>2.1496600000000001E-2</v>
      </c>
    </row>
    <row r="122" spans="1:14" x14ac:dyDescent="0.25">
      <c r="A122" s="117" t="s">
        <v>501</v>
      </c>
      <c r="B122" s="117" t="s">
        <v>508</v>
      </c>
      <c r="D122" s="112" t="str">
        <f>VLOOKUP(B122,'Miljövärden urval för publ'!$B$2:$V$480,MATCH("ska publiceras:",'Miljövärden urval för publ'!$B$2:$T$2,0),FALSE)</f>
        <v>ja</v>
      </c>
      <c r="E122" s="113">
        <f t="shared" si="3"/>
        <v>101</v>
      </c>
      <c r="H122" s="106">
        <v>120</v>
      </c>
      <c r="I122" s="106" t="str">
        <f t="shared" si="4"/>
        <v>Värmevärden AB</v>
      </c>
      <c r="J122" s="106" t="str">
        <f t="shared" si="5"/>
        <v>Iggesund</v>
      </c>
      <c r="K122" s="106">
        <f>IF(ISERROR(VLOOKUP($J122,'Miljövärden urval för publ'!$B$2:$H$490,MATCH(K$3,'Miljövärden urval för publ'!$B$2:$H$2,0),FALSE)),"",VLOOKUP($J122,'Miljövärden urval för publ'!$B$2:$H$490,MATCH(K$3,'Miljövärden urval för publ'!$B$2:$H$2,0),FALSE))</f>
        <v>0.17529600000000001</v>
      </c>
      <c r="L122" s="106">
        <f>IF(ISERROR(VLOOKUP($J122,'Miljövärden urval för publ'!$B$2:$H$490,MATCH(L$3,'Miljövärden urval för publ'!$B$2:$H$2,0),FALSE)),"",VLOOKUP($J122,'Miljövärden urval för publ'!$B$2:$H$490,MATCH(L$3,'Miljövärden urval för publ'!$B$2:$H$2,0),FALSE))</f>
        <v>37.304699999999997</v>
      </c>
      <c r="M122" s="106">
        <f>IF(ISERROR(VLOOKUP($J122,'Miljövärden urval för publ'!$B$2:$H$490,MATCH(M$3,'Miljövärden urval för publ'!$B$2:$H$2,0),FALSE)),"",VLOOKUP($J122,'Miljövärden urval för publ'!$B$2:$H$490,MATCH(M$3,'Miljövärden urval för publ'!$B$2:$H$2,0),FALSE))</f>
        <v>4.3293100000000004</v>
      </c>
      <c r="N122" s="106">
        <f>IF(ISERROR(VLOOKUP($J122,'Miljövärden urval för publ'!$B$2:$H$490,MATCH(N$3,'Miljövärden urval för publ'!$B$2:$H$2,0),FALSE)),"",VLOOKUP($J122,'Miljövärden urval för publ'!$B$2:$H$490,MATCH(N$3,'Miljövärden urval för publ'!$B$2:$H$2,0),FALSE))</f>
        <v>0.10483000000000001</v>
      </c>
    </row>
    <row r="123" spans="1:14" x14ac:dyDescent="0.25">
      <c r="A123" s="117" t="s">
        <v>487</v>
      </c>
      <c r="B123" s="117" t="s">
        <v>489</v>
      </c>
      <c r="D123" s="112" t="str">
        <f>VLOOKUP(B123,'Miljövärden urval för publ'!$B$2:$V$480,MATCH("ska publiceras:",'Miljövärden urval för publ'!$B$2:$T$2,0),FALSE)</f>
        <v>ja</v>
      </c>
      <c r="E123" s="113">
        <f t="shared" si="3"/>
        <v>102</v>
      </c>
      <c r="H123" s="106">
        <v>121</v>
      </c>
      <c r="I123" s="106" t="str">
        <f t="shared" si="4"/>
        <v>Eksjö Energi AB</v>
      </c>
      <c r="J123" s="106" t="str">
        <f t="shared" si="5"/>
        <v>Ingatorp</v>
      </c>
      <c r="K123" s="106">
        <f>IF(ISERROR(VLOOKUP($J123,'Miljövärden urval för publ'!$B$2:$H$490,MATCH(K$3,'Miljövärden urval för publ'!$B$2:$H$2,0),FALSE)),"",VLOOKUP($J123,'Miljövärden urval för publ'!$B$2:$H$490,MATCH(K$3,'Miljövärden urval för publ'!$B$2:$H$2,0),FALSE))</f>
        <v>0.14019699999999999</v>
      </c>
      <c r="L123" s="106">
        <f>IF(ISERROR(VLOOKUP($J123,'Miljövärden urval för publ'!$B$2:$H$490,MATCH(L$3,'Miljövärden urval för publ'!$B$2:$H$2,0),FALSE)),"",VLOOKUP($J123,'Miljövärden urval för publ'!$B$2:$H$490,MATCH(L$3,'Miljövärden urval för publ'!$B$2:$H$2,0),FALSE))</f>
        <v>34.0548</v>
      </c>
      <c r="M123" s="106">
        <f>IF(ISERROR(VLOOKUP($J123,'Miljövärden urval för publ'!$B$2:$H$490,MATCH(M$3,'Miljövärden urval för publ'!$B$2:$H$2,0),FALSE)),"",VLOOKUP($J123,'Miljövärden urval för publ'!$B$2:$H$490,MATCH(M$3,'Miljövärden urval för publ'!$B$2:$H$2,0),FALSE))</f>
        <v>11.5573</v>
      </c>
      <c r="N123" s="106">
        <f>IF(ISERROR(VLOOKUP($J123,'Miljövärden urval för publ'!$B$2:$H$490,MATCH(N$3,'Miljövärden urval för publ'!$B$2:$H$2,0),FALSE)),"",VLOOKUP($J123,'Miljövärden urval för publ'!$B$2:$H$490,MATCH(N$3,'Miljövärden urval för publ'!$B$2:$H$2,0),FALSE))</f>
        <v>2.1353799999999999E-2</v>
      </c>
    </row>
    <row r="124" spans="1:14" x14ac:dyDescent="0.25">
      <c r="A124" s="117" t="s">
        <v>238</v>
      </c>
      <c r="B124" s="117" t="s">
        <v>242</v>
      </c>
      <c r="D124" s="112" t="str">
        <f>VLOOKUP(B124,'Miljövärden urval för publ'!$B$2:$V$480,MATCH("ska publiceras:",'Miljövärden urval för publ'!$B$2:$T$2,0),FALSE)</f>
        <v>ja</v>
      </c>
      <c r="E124" s="113">
        <f t="shared" si="3"/>
        <v>103</v>
      </c>
      <c r="H124" s="106">
        <v>122</v>
      </c>
      <c r="I124" s="106" t="str">
        <f t="shared" si="4"/>
        <v>Växjö Energi AB</v>
      </c>
      <c r="J124" s="106" t="str">
        <f t="shared" si="5"/>
        <v>Ingelstad</v>
      </c>
      <c r="K124" s="106">
        <f>IF(ISERROR(VLOOKUP($J124,'Miljövärden urval för publ'!$B$2:$H$490,MATCH(K$3,'Miljövärden urval för publ'!$B$2:$H$2,0),FALSE)),"",VLOOKUP($J124,'Miljövärden urval för publ'!$B$2:$H$490,MATCH(K$3,'Miljövärden urval för publ'!$B$2:$H$2,0),FALSE))</f>
        <v>0.112359</v>
      </c>
      <c r="L124" s="106">
        <f>IF(ISERROR(VLOOKUP($J124,'Miljövärden urval för publ'!$B$2:$H$490,MATCH(L$3,'Miljövärden urval för publ'!$B$2:$H$2,0),FALSE)),"",VLOOKUP($J124,'Miljövärden urval för publ'!$B$2:$H$490,MATCH(L$3,'Miljövärden urval för publ'!$B$2:$H$2,0),FALSE))</f>
        <v>20.710799999999999</v>
      </c>
      <c r="M124" s="106">
        <f>IF(ISERROR(VLOOKUP($J124,'Miljövärden urval för publ'!$B$2:$H$490,MATCH(M$3,'Miljövärden urval för publ'!$B$2:$H$2,0),FALSE)),"",VLOOKUP($J124,'Miljövärden urval för publ'!$B$2:$H$490,MATCH(M$3,'Miljövärden urval för publ'!$B$2:$H$2,0),FALSE))</f>
        <v>11.7041</v>
      </c>
      <c r="N124" s="106">
        <f>IF(ISERROR(VLOOKUP($J124,'Miljövärden urval för publ'!$B$2:$H$490,MATCH(N$3,'Miljövärden urval för publ'!$B$2:$H$2,0),FALSE)),"",VLOOKUP($J124,'Miljövärden urval för publ'!$B$2:$H$490,MATCH(N$3,'Miljövärden urval för publ'!$B$2:$H$2,0),FALSE))</f>
        <v>6.8246699999999997E-3</v>
      </c>
    </row>
    <row r="125" spans="1:14" x14ac:dyDescent="0.25">
      <c r="A125" s="117" t="s">
        <v>501</v>
      </c>
      <c r="B125" s="117" t="s">
        <v>509</v>
      </c>
      <c r="D125" s="112" t="str">
        <f>VLOOKUP(B125,'Miljövärden urval för publ'!$B$2:$V$480,MATCH("ska publiceras:",'Miljövärden urval för publ'!$B$2:$T$2,0),FALSE)</f>
        <v>ja</v>
      </c>
      <c r="E125" s="113">
        <f t="shared" si="3"/>
        <v>104</v>
      </c>
      <c r="H125" s="106">
        <v>123</v>
      </c>
      <c r="I125" s="106" t="str">
        <f t="shared" si="4"/>
        <v>Dala Energi Värme AB</v>
      </c>
      <c r="J125" s="106" t="str">
        <f t="shared" si="5"/>
        <v>Insjön</v>
      </c>
      <c r="K125" s="106">
        <f>IF(ISERROR(VLOOKUP($J125,'Miljövärden urval för publ'!$B$2:$H$490,MATCH(K$3,'Miljövärden urval för publ'!$B$2:$H$2,0),FALSE)),"",VLOOKUP($J125,'Miljövärden urval för publ'!$B$2:$H$490,MATCH(K$3,'Miljövärden urval för publ'!$B$2:$H$2,0),FALSE))</f>
        <v>0.17916399999999999</v>
      </c>
      <c r="L125" s="106">
        <f>IF(ISERROR(VLOOKUP($J125,'Miljövärden urval för publ'!$B$2:$H$490,MATCH(L$3,'Miljövärden urval för publ'!$B$2:$H$2,0),FALSE)),"",VLOOKUP($J125,'Miljövärden urval för publ'!$B$2:$H$490,MATCH(L$3,'Miljövärden urval för publ'!$B$2:$H$2,0),FALSE))</f>
        <v>15.828200000000001</v>
      </c>
      <c r="M125" s="106">
        <f>IF(ISERROR(VLOOKUP($J125,'Miljövärden urval för publ'!$B$2:$H$490,MATCH(M$3,'Miljövärden urval för publ'!$B$2:$H$2,0),FALSE)),"",VLOOKUP($J125,'Miljövärden urval för publ'!$B$2:$H$490,MATCH(M$3,'Miljövärden urval för publ'!$B$2:$H$2,0),FALSE))</f>
        <v>16.534500000000001</v>
      </c>
      <c r="N125" s="106">
        <f>IF(ISERROR(VLOOKUP($J125,'Miljövärden urval för publ'!$B$2:$H$490,MATCH(N$3,'Miljövärden urval för publ'!$B$2:$H$2,0),FALSE)),"",VLOOKUP($J125,'Miljövärden urval för publ'!$B$2:$H$490,MATCH(N$3,'Miljövärden urval för publ'!$B$2:$H$2,0),FALSE))</f>
        <v>1.6371199999999999E-2</v>
      </c>
    </row>
    <row r="126" spans="1:14" x14ac:dyDescent="0.25">
      <c r="A126" s="117" t="s">
        <v>556</v>
      </c>
      <c r="B126" s="117" t="s">
        <v>560</v>
      </c>
      <c r="D126" s="112" t="str">
        <f>VLOOKUP(B126,'Miljövärden urval för publ'!$B$2:$V$480,MATCH("ska publiceras:",'Miljövärden urval för publ'!$B$2:$T$2,0),FALSE)</f>
        <v>ja</v>
      </c>
      <c r="E126" s="113">
        <f t="shared" si="3"/>
        <v>105</v>
      </c>
      <c r="H126" s="106">
        <v>124</v>
      </c>
      <c r="I126" s="106" t="str">
        <f t="shared" si="4"/>
        <v>Jokkmokks Värmeverk AB</v>
      </c>
      <c r="J126" s="106" t="str">
        <f t="shared" si="5"/>
        <v>Jokkmokk</v>
      </c>
      <c r="K126" s="106">
        <f>IF(ISERROR(VLOOKUP($J126,'Miljövärden urval för publ'!$B$2:$H$490,MATCH(K$3,'Miljövärden urval för publ'!$B$2:$H$2,0),FALSE)),"",VLOOKUP($J126,'Miljövärden urval för publ'!$B$2:$H$490,MATCH(K$3,'Miljövärden urval för publ'!$B$2:$H$2,0),FALSE))</f>
        <v>8.5588200000000003E-2</v>
      </c>
      <c r="L126" s="106">
        <f>IF(ISERROR(VLOOKUP($J126,'Miljövärden urval för publ'!$B$2:$H$490,MATCH(L$3,'Miljövärden urval för publ'!$B$2:$H$2,0),FALSE)),"",VLOOKUP($J126,'Miljövärden urval för publ'!$B$2:$H$490,MATCH(L$3,'Miljövärden urval för publ'!$B$2:$H$2,0),FALSE))</f>
        <v>11.740600000000001</v>
      </c>
      <c r="M126" s="106">
        <f>IF(ISERROR(VLOOKUP($J126,'Miljövärden urval för publ'!$B$2:$H$490,MATCH(M$3,'Miljövärden urval för publ'!$B$2:$H$2,0),FALSE)),"",VLOOKUP($J126,'Miljövärden urval för publ'!$B$2:$H$490,MATCH(M$3,'Miljövärden urval för publ'!$B$2:$H$2,0),FALSE))</f>
        <v>9.7696799999999993</v>
      </c>
      <c r="N126" s="106">
        <f>IF(ISERROR(VLOOKUP($J126,'Miljövärden urval för publ'!$B$2:$H$490,MATCH(N$3,'Miljövärden urval för publ'!$B$2:$H$2,0),FALSE)),"",VLOOKUP($J126,'Miljövärden urval för publ'!$B$2:$H$490,MATCH(N$3,'Miljövärden urval för publ'!$B$2:$H$2,0),FALSE))</f>
        <v>2.2522499999999999E-3</v>
      </c>
    </row>
    <row r="127" spans="1:14" x14ac:dyDescent="0.25">
      <c r="A127" s="117" t="s">
        <v>71</v>
      </c>
      <c r="B127" s="117" t="s">
        <v>72</v>
      </c>
      <c r="D127" s="112" t="str">
        <f>VLOOKUP(B127,'Miljövärden urval för publ'!$B$2:$V$480,MATCH("ska publiceras:",'Miljövärden urval för publ'!$B$2:$T$2,0),FALSE)</f>
        <v>ja</v>
      </c>
      <c r="E127" s="113">
        <f t="shared" si="3"/>
        <v>106</v>
      </c>
      <c r="H127" s="106">
        <v>125</v>
      </c>
      <c r="I127" s="106" t="str">
        <f t="shared" si="4"/>
        <v>Affärsverken Karlskrona AB</v>
      </c>
      <c r="J127" s="106" t="str">
        <f t="shared" si="5"/>
        <v>Jämjö</v>
      </c>
      <c r="K127" s="106">
        <f>IF(ISERROR(VLOOKUP($J127,'Miljövärden urval för publ'!$B$2:$H$490,MATCH(K$3,'Miljövärden urval för publ'!$B$2:$H$2,0),FALSE)),"",VLOOKUP($J127,'Miljövärden urval för publ'!$B$2:$H$490,MATCH(K$3,'Miljövärden urval för publ'!$B$2:$H$2,0),FALSE))</f>
        <v>2.5727799999999998</v>
      </c>
      <c r="L127" s="106">
        <f>IF(ISERROR(VLOOKUP($J127,'Miljövärden urval för publ'!$B$2:$H$490,MATCH(L$3,'Miljövärden urval för publ'!$B$2:$H$2,0),FALSE)),"",VLOOKUP($J127,'Miljövärden urval för publ'!$B$2:$H$490,MATCH(L$3,'Miljövärden urval för publ'!$B$2:$H$2,0),FALSE))</f>
        <v>0</v>
      </c>
      <c r="M127" s="106">
        <f>IF(ISERROR(VLOOKUP($J127,'Miljövärden urval för publ'!$B$2:$H$490,MATCH(M$3,'Miljövärden urval för publ'!$B$2:$H$2,0),FALSE)),"",VLOOKUP($J127,'Miljövärden urval för publ'!$B$2:$H$490,MATCH(M$3,'Miljövärden urval för publ'!$B$2:$H$2,0),FALSE))</f>
        <v>0</v>
      </c>
      <c r="N127" s="106">
        <f>IF(ISERROR(VLOOKUP($J127,'Miljövärden urval för publ'!$B$2:$H$490,MATCH(N$3,'Miljövärden urval för publ'!$B$2:$H$2,0),FALSE)),"",VLOOKUP($J127,'Miljövärden urval för publ'!$B$2:$H$490,MATCH(N$3,'Miljövärden urval för publ'!$B$2:$H$2,0),FALSE))</f>
        <v>0</v>
      </c>
    </row>
    <row r="128" spans="1:14" x14ac:dyDescent="0.25">
      <c r="A128" s="117" t="s">
        <v>228</v>
      </c>
      <c r="B128" s="117" t="s">
        <v>229</v>
      </c>
      <c r="D128" s="112" t="str">
        <f>VLOOKUP(B128,'Miljövärden urval för publ'!$B$2:$V$480,MATCH("ska publiceras:",'Miljövärden urval för publ'!$B$2:$T$2,0),FALSE)</f>
        <v>ja</v>
      </c>
      <c r="E128" s="113">
        <f t="shared" si="3"/>
        <v>107</v>
      </c>
      <c r="H128" s="106">
        <v>126</v>
      </c>
      <c r="I128" s="106" t="str">
        <f t="shared" si="4"/>
        <v>E.ON Värme Sverige AB</v>
      </c>
      <c r="J128" s="106" t="str">
        <f t="shared" si="5"/>
        <v>Järfälla</v>
      </c>
      <c r="K128" s="106">
        <f>IF(ISERROR(VLOOKUP($J128,'Miljövärden urval för publ'!$B$2:$H$490,MATCH(K$3,'Miljövärden urval för publ'!$B$2:$H$2,0),FALSE)),"",VLOOKUP($J128,'Miljövärden urval för publ'!$B$2:$H$490,MATCH(K$3,'Miljövärden urval för publ'!$B$2:$H$2,0),FALSE))</f>
        <v>3.02651E-2</v>
      </c>
      <c r="L128" s="106">
        <f>IF(ISERROR(VLOOKUP($J128,'Miljövärden urval för publ'!$B$2:$H$490,MATCH(L$3,'Miljövärden urval för publ'!$B$2:$H$2,0),FALSE)),"",VLOOKUP($J128,'Miljövärden urval för publ'!$B$2:$H$490,MATCH(L$3,'Miljövärden urval för publ'!$B$2:$H$2,0),FALSE))</f>
        <v>6.0278200000000002</v>
      </c>
      <c r="M128" s="106">
        <f>IF(ISERROR(VLOOKUP($J128,'Miljövärden urval för publ'!$B$2:$H$490,MATCH(M$3,'Miljövärden urval för publ'!$B$2:$H$2,0),FALSE)),"",VLOOKUP($J128,'Miljövärden urval för publ'!$B$2:$H$490,MATCH(M$3,'Miljövärden urval för publ'!$B$2:$H$2,0),FALSE))</f>
        <v>1.4448000000000001</v>
      </c>
      <c r="N128" s="106">
        <f>IF(ISERROR(VLOOKUP($J128,'Miljövärden urval för publ'!$B$2:$H$490,MATCH(N$3,'Miljövärden urval för publ'!$B$2:$H$2,0),FALSE)),"",VLOOKUP($J128,'Miljövärden urval för publ'!$B$2:$H$490,MATCH(N$3,'Miljövärden urval för publ'!$B$2:$H$2,0),FALSE))</f>
        <v>8.9745999999999992E-3</v>
      </c>
    </row>
    <row r="129" spans="1:14" x14ac:dyDescent="0.25">
      <c r="A129" s="117" t="s">
        <v>228</v>
      </c>
      <c r="B129" s="117" t="s">
        <v>230</v>
      </c>
      <c r="D129" s="112" t="str">
        <f>VLOOKUP(B129,'Miljövärden urval för publ'!$B$2:$V$480,MATCH("ska publiceras:",'Miljövärden urval för publ'!$B$2:$T$2,0),FALSE)</f>
        <v>ja</v>
      </c>
      <c r="E129" s="113">
        <f t="shared" si="3"/>
        <v>108</v>
      </c>
      <c r="H129" s="106">
        <v>127</v>
      </c>
      <c r="I129" s="106" t="str">
        <f t="shared" si="4"/>
        <v>Ljusdal Energi AB</v>
      </c>
      <c r="J129" s="106" t="str">
        <f t="shared" si="5"/>
        <v>Järvsö</v>
      </c>
      <c r="K129" s="106">
        <f>IF(ISERROR(VLOOKUP($J129,'Miljövärden urval för publ'!$B$2:$H$490,MATCH(K$3,'Miljövärden urval för publ'!$B$2:$H$2,0),FALSE)),"",VLOOKUP($J129,'Miljövärden urval för publ'!$B$2:$H$490,MATCH(K$3,'Miljövärden urval för publ'!$B$2:$H$2,0),FALSE))</f>
        <v>8.9804599999999998E-2</v>
      </c>
      <c r="L129" s="106">
        <f>IF(ISERROR(VLOOKUP($J129,'Miljövärden urval för publ'!$B$2:$H$490,MATCH(L$3,'Miljövärden urval för publ'!$B$2:$H$2,0),FALSE)),"",VLOOKUP($J129,'Miljövärden urval för publ'!$B$2:$H$490,MATCH(L$3,'Miljövärden urval för publ'!$B$2:$H$2,0),FALSE))</f>
        <v>15.5671</v>
      </c>
      <c r="M129" s="106">
        <f>IF(ISERROR(VLOOKUP($J129,'Miljövärden urval för publ'!$B$2:$H$490,MATCH(M$3,'Miljövärden urval för publ'!$B$2:$H$2,0),FALSE)),"",VLOOKUP($J129,'Miljövärden urval för publ'!$B$2:$H$490,MATCH(M$3,'Miljövärden urval för publ'!$B$2:$H$2,0),FALSE))</f>
        <v>8.3708200000000001</v>
      </c>
      <c r="N129" s="106">
        <f>IF(ISERROR(VLOOKUP($J129,'Miljövärden urval för publ'!$B$2:$H$490,MATCH(N$3,'Miljövärden urval för publ'!$B$2:$H$2,0),FALSE)),"",VLOOKUP($J129,'Miljövärden urval för publ'!$B$2:$H$490,MATCH(N$3,'Miljövärden urval för publ'!$B$2:$H$2,0),FALSE))</f>
        <v>1.4124299999999999E-2</v>
      </c>
    </row>
    <row r="130" spans="1:14" x14ac:dyDescent="0.25">
      <c r="A130" s="117" t="s">
        <v>228</v>
      </c>
      <c r="B130" s="117" t="s">
        <v>231</v>
      </c>
      <c r="D130" s="112" t="str">
        <f>VLOOKUP(B130,'Miljövärden urval för publ'!$B$2:$V$480,MATCH("ska publiceras:",'Miljövärden urval för publ'!$B$2:$T$2,0),FALSE)</f>
        <v>ja</v>
      </c>
      <c r="E130" s="113">
        <f t="shared" si="3"/>
        <v>109</v>
      </c>
      <c r="H130" s="106">
        <v>128</v>
      </c>
      <c r="I130" s="106" t="str">
        <f t="shared" si="4"/>
        <v>Jönköping Energi AB</v>
      </c>
      <c r="J130" s="106" t="str">
        <f t="shared" si="5"/>
        <v>Jönköping</v>
      </c>
      <c r="K130" s="106">
        <f>IF(ISERROR(VLOOKUP($J130,'Miljövärden urval för publ'!$B$2:$H$490,MATCH(K$3,'Miljövärden urval för publ'!$B$2:$H$2,0),FALSE)),"",VLOOKUP($J130,'Miljövärden urval för publ'!$B$2:$H$490,MATCH(K$3,'Miljövärden urval för publ'!$B$2:$H$2,0),FALSE))</f>
        <v>0.21581900000000001</v>
      </c>
      <c r="L130" s="106">
        <f>IF(ISERROR(VLOOKUP($J130,'Miljövärden urval för publ'!$B$2:$H$490,MATCH(L$3,'Miljövärden urval för publ'!$B$2:$H$2,0),FALSE)),"",VLOOKUP($J130,'Miljövärden urval för publ'!$B$2:$H$490,MATCH(L$3,'Miljövärden urval för publ'!$B$2:$H$2,0),FALSE))</f>
        <v>71.523200000000003</v>
      </c>
      <c r="M130" s="106">
        <f>IF(ISERROR(VLOOKUP($J130,'Miljövärden urval för publ'!$B$2:$H$490,MATCH(M$3,'Miljövärden urval för publ'!$B$2:$H$2,0),FALSE)),"",VLOOKUP($J130,'Miljövärden urval för publ'!$B$2:$H$490,MATCH(M$3,'Miljövärden urval för publ'!$B$2:$H$2,0),FALSE))</f>
        <v>6.5464700000000002</v>
      </c>
      <c r="N130" s="106">
        <f>IF(ISERROR(VLOOKUP($J130,'Miljövärden urval för publ'!$B$2:$H$490,MATCH(N$3,'Miljövärden urval för publ'!$B$2:$H$2,0),FALSE)),"",VLOOKUP($J130,'Miljövärden urval för publ'!$B$2:$H$490,MATCH(N$3,'Miljövärden urval för publ'!$B$2:$H$2,0),FALSE))</f>
        <v>6.9646299999999994E-2</v>
      </c>
    </row>
    <row r="131" spans="1:14" x14ac:dyDescent="0.25">
      <c r="A131" s="117" t="s">
        <v>279</v>
      </c>
      <c r="B131" s="117" t="s">
        <v>282</v>
      </c>
      <c r="D131" s="112" t="str">
        <f>VLOOKUP(B131,'Miljövärden urval för publ'!$B$2:$V$480,MATCH("ska publiceras:",'Miljövärden urval för publ'!$B$2:$T$2,0),FALSE)</f>
        <v>ja</v>
      </c>
      <c r="E131" s="113">
        <f t="shared" si="3"/>
        <v>110</v>
      </c>
      <c r="H131" s="106">
        <v>129</v>
      </c>
      <c r="I131" s="106" t="str">
        <f t="shared" si="4"/>
        <v>Skellefteå Kraft AB</v>
      </c>
      <c r="J131" s="106" t="str">
        <f t="shared" si="5"/>
        <v>Jörn</v>
      </c>
      <c r="K131" s="106">
        <f>IF(ISERROR(VLOOKUP($J131,'Miljövärden urval för publ'!$B$2:$H$490,MATCH(K$3,'Miljövärden urval för publ'!$B$2:$H$2,0),FALSE)),"",VLOOKUP($J131,'Miljövärden urval för publ'!$B$2:$H$490,MATCH(K$3,'Miljövärden urval för publ'!$B$2:$H$2,0),FALSE))</f>
        <v>6.8879200000000002E-2</v>
      </c>
      <c r="L131" s="106">
        <f>IF(ISERROR(VLOOKUP($J131,'Miljövärden urval för publ'!$B$2:$H$490,MATCH(L$3,'Miljövärden urval för publ'!$B$2:$H$2,0),FALSE)),"",VLOOKUP($J131,'Miljövärden urval för publ'!$B$2:$H$490,MATCH(L$3,'Miljövärden urval för publ'!$B$2:$H$2,0),FALSE))</f>
        <v>13.518599999999999</v>
      </c>
      <c r="M131" s="106">
        <f>IF(ISERROR(VLOOKUP($J131,'Miljövärden urval för publ'!$B$2:$H$490,MATCH(M$3,'Miljövärden urval för publ'!$B$2:$H$2,0),FALSE)),"",VLOOKUP($J131,'Miljövärden urval för publ'!$B$2:$H$490,MATCH(M$3,'Miljövärden urval för publ'!$B$2:$H$2,0),FALSE))</f>
        <v>8.8166899999999995</v>
      </c>
      <c r="N131" s="106">
        <f>IF(ISERROR(VLOOKUP($J131,'Miljövärden urval för publ'!$B$2:$H$490,MATCH(N$3,'Miljövärden urval för publ'!$B$2:$H$2,0),FALSE)),"",VLOOKUP($J131,'Miljövärden urval för publ'!$B$2:$H$490,MATCH(N$3,'Miljövärden urval för publ'!$B$2:$H$2,0),FALSE))</f>
        <v>1.27654E-2</v>
      </c>
    </row>
    <row r="132" spans="1:14" x14ac:dyDescent="0.25">
      <c r="A132" s="117" t="s">
        <v>501</v>
      </c>
      <c r="B132" s="117" t="s">
        <v>510</v>
      </c>
      <c r="D132" s="112" t="str">
        <f>VLOOKUP(B132,'Miljövärden urval för publ'!$B$2:$V$480,MATCH("ska publiceras:",'Miljövärden urval för publ'!$B$2:$T$2,0),FALSE)</f>
        <v>ja</v>
      </c>
      <c r="E132" s="113">
        <f t="shared" ref="E132:E195" si="6">IF(ISERROR(D132),E131,IF(D132="ja",E131+1,E131))</f>
        <v>111</v>
      </c>
      <c r="H132" s="106">
        <v>130</v>
      </c>
      <c r="I132" s="106" t="str">
        <f t="shared" si="4"/>
        <v>Vasa Värme Holding AB</v>
      </c>
      <c r="J132" s="106" t="str">
        <f t="shared" si="5"/>
        <v>Kalix</v>
      </c>
      <c r="K132" s="106">
        <f>IF(ISERROR(VLOOKUP($J132,'Miljövärden urval för publ'!$B$2:$H$490,MATCH(K$3,'Miljövärden urval för publ'!$B$2:$H$2,0),FALSE)),"",VLOOKUP($J132,'Miljövärden urval för publ'!$B$2:$H$490,MATCH(K$3,'Miljövärden urval för publ'!$B$2:$H$2,0),FALSE))</f>
        <v>0.15379899999999999</v>
      </c>
      <c r="L132" s="106">
        <f>IF(ISERROR(VLOOKUP($J132,'Miljövärden urval för publ'!$B$2:$H$490,MATCH(L$3,'Miljövärden urval för publ'!$B$2:$H$2,0),FALSE)),"",VLOOKUP($J132,'Miljövärden urval för publ'!$B$2:$H$490,MATCH(L$3,'Miljövärden urval för publ'!$B$2:$H$2,0),FALSE))</f>
        <v>35.759500000000003</v>
      </c>
      <c r="M132" s="106">
        <f>IF(ISERROR(VLOOKUP($J132,'Miljövärden urval för publ'!$B$2:$H$490,MATCH(M$3,'Miljövärden urval för publ'!$B$2:$H$2,0),FALSE)),"",VLOOKUP($J132,'Miljövärden urval för publ'!$B$2:$H$490,MATCH(M$3,'Miljövärden urval för publ'!$B$2:$H$2,0),FALSE))</f>
        <v>7.8037200000000002</v>
      </c>
      <c r="N132" s="106">
        <f>IF(ISERROR(VLOOKUP($J132,'Miljövärden urval för publ'!$B$2:$H$490,MATCH(N$3,'Miljövärden urval för publ'!$B$2:$H$2,0),FALSE)),"",VLOOKUP($J132,'Miljövärden urval för publ'!$B$2:$H$490,MATCH(N$3,'Miljövärden urval för publ'!$B$2:$H$2,0),FALSE))</f>
        <v>4.0270899999999998E-2</v>
      </c>
    </row>
    <row r="133" spans="1:14" x14ac:dyDescent="0.25">
      <c r="A133" s="117" t="s">
        <v>172</v>
      </c>
      <c r="B133" s="117" t="s">
        <v>174</v>
      </c>
      <c r="D133" s="112" t="str">
        <f>VLOOKUP(B133,'Miljövärden urval för publ'!$B$2:$V$480,MATCH("ska publiceras:",'Miljövärden urval för publ'!$B$2:$T$2,0),FALSE)</f>
        <v>ja</v>
      </c>
      <c r="E133" s="113">
        <f t="shared" si="6"/>
        <v>112</v>
      </c>
      <c r="H133" s="106">
        <v>131</v>
      </c>
      <c r="I133" s="106" t="str">
        <f t="shared" ref="I133:I196" si="7">IF(ISERROR(INDEX($A$4:$E$490,MATCH($H133,$E$4:$E$490,0),1)),"",INDEX($A$4:$E$490,MATCH($H133,$E$4:$E$490,0),1))</f>
        <v>Kalmar Energi Värme AB</v>
      </c>
      <c r="J133" s="106" t="str">
        <f t="shared" si="5"/>
        <v>Kalmar</v>
      </c>
      <c r="K133" s="106">
        <f>IF(ISERROR(VLOOKUP($J133,'Miljövärden urval för publ'!$B$2:$H$490,MATCH(K$3,'Miljövärden urval för publ'!$B$2:$H$2,0),FALSE)),"",VLOOKUP($J133,'Miljövärden urval för publ'!$B$2:$H$490,MATCH(K$3,'Miljövärden urval för publ'!$B$2:$H$2,0),FALSE))</f>
        <v>9.1110300000000005E-2</v>
      </c>
      <c r="L133" s="106">
        <f>IF(ISERROR(VLOOKUP($J133,'Miljövärden urval för publ'!$B$2:$H$490,MATCH(L$3,'Miljövärden urval för publ'!$B$2:$H$2,0),FALSE)),"",VLOOKUP($J133,'Miljövärden urval för publ'!$B$2:$H$490,MATCH(L$3,'Miljövärden urval för publ'!$B$2:$H$2,0),FALSE))</f>
        <v>7.2279</v>
      </c>
      <c r="M133" s="106">
        <f>IF(ISERROR(VLOOKUP($J133,'Miljövärden urval för publ'!$B$2:$H$490,MATCH(M$3,'Miljövärden urval för publ'!$B$2:$H$2,0),FALSE)),"",VLOOKUP($J133,'Miljövärden urval för publ'!$B$2:$H$490,MATCH(M$3,'Miljövärden urval för publ'!$B$2:$H$2,0),FALSE))</f>
        <v>6.8690199999999999</v>
      </c>
      <c r="N133" s="106">
        <f>IF(ISERROR(VLOOKUP($J133,'Miljövärden urval för publ'!$B$2:$H$490,MATCH(N$3,'Miljövärden urval för publ'!$B$2:$H$2,0),FALSE)),"",VLOOKUP($J133,'Miljövärden urval för publ'!$B$2:$H$490,MATCH(N$3,'Miljövärden urval för publ'!$B$2:$H$2,0),FALSE))</f>
        <v>3.31036E-3</v>
      </c>
    </row>
    <row r="134" spans="1:14" x14ac:dyDescent="0.25">
      <c r="A134" s="117" t="s">
        <v>192</v>
      </c>
      <c r="B134" s="117" t="s">
        <v>193</v>
      </c>
      <c r="D134" s="112" t="str">
        <f>VLOOKUP(B134,'Miljövärden urval för publ'!$B$2:$V$480,MATCH("ska publiceras:",'Miljövärden urval för publ'!$B$2:$T$2,0),FALSE)</f>
        <v>ja</v>
      </c>
      <c r="E134" s="113">
        <f t="shared" si="6"/>
        <v>113</v>
      </c>
      <c r="H134" s="106">
        <v>132</v>
      </c>
      <c r="I134" s="106" t="str">
        <f t="shared" si="7"/>
        <v>Karlshamn Energi AB</v>
      </c>
      <c r="J134" s="106" t="str">
        <f t="shared" ref="J134:J197" si="8">IF(ISERROR(INDEX($A$4:$E$490,MATCH($H134,$E$4:$E$490,0),2)),"",INDEX($A$4:$E$490,MATCH($H134,$E$4:$E$490,0),2))</f>
        <v>Karlshamn</v>
      </c>
      <c r="K134" s="106">
        <f>IF(ISERROR(VLOOKUP($J134,'Miljövärden urval för publ'!$B$2:$H$490,MATCH(K$3,'Miljövärden urval för publ'!$B$2:$H$2,0),FALSE)),"",VLOOKUP($J134,'Miljövärden urval för publ'!$B$2:$H$490,MATCH(K$3,'Miljövärden urval för publ'!$B$2:$H$2,0),FALSE))</f>
        <v>5.7898100000000001E-2</v>
      </c>
      <c r="L134" s="106">
        <f>IF(ISERROR(VLOOKUP($J134,'Miljövärden urval för publ'!$B$2:$H$490,MATCH(L$3,'Miljövärden urval för publ'!$B$2:$H$2,0),FALSE)),"",VLOOKUP($J134,'Miljövärden urval för publ'!$B$2:$H$490,MATCH(L$3,'Miljövärden urval för publ'!$B$2:$H$2,0),FALSE))</f>
        <v>12.5313</v>
      </c>
      <c r="M134" s="106">
        <f>IF(ISERROR(VLOOKUP($J134,'Miljövärden urval för publ'!$B$2:$H$490,MATCH(M$3,'Miljövärden urval för publ'!$B$2:$H$2,0),FALSE)),"",VLOOKUP($J134,'Miljövärden urval för publ'!$B$2:$H$490,MATCH(M$3,'Miljövärden urval för publ'!$B$2:$H$2,0),FALSE))</f>
        <v>1.94465</v>
      </c>
      <c r="N134" s="106">
        <f>IF(ISERROR(VLOOKUP($J134,'Miljövärden urval för publ'!$B$2:$H$490,MATCH(N$3,'Miljövärden urval för publ'!$B$2:$H$2,0),FALSE)),"",VLOOKUP($J134,'Miljövärden urval för publ'!$B$2:$H$490,MATCH(N$3,'Miljövärden urval för publ'!$B$2:$H$2,0),FALSE))</f>
        <v>3.7172700000000003E-2</v>
      </c>
    </row>
    <row r="135" spans="1:14" x14ac:dyDescent="0.25">
      <c r="A135" s="117" t="s">
        <v>194</v>
      </c>
      <c r="B135" s="117" t="s">
        <v>195</v>
      </c>
      <c r="D135" s="112" t="str">
        <f>VLOOKUP(B135,'Miljövärden urval för publ'!$B$2:$V$480,MATCH("ska publiceras:",'Miljövärden urval för publ'!$B$2:$T$2,0),FALSE)</f>
        <v>ja</v>
      </c>
      <c r="E135" s="113">
        <f t="shared" si="6"/>
        <v>114</v>
      </c>
      <c r="H135" s="106">
        <v>133</v>
      </c>
      <c r="I135" s="106" t="str">
        <f t="shared" si="7"/>
        <v>Affärsverken Karlskrona AB</v>
      </c>
      <c r="J135" s="106" t="str">
        <f t="shared" si="8"/>
        <v>Karlskrona</v>
      </c>
      <c r="K135" s="106">
        <f>IF(ISERROR(VLOOKUP($J135,'Miljövärden urval för publ'!$B$2:$H$490,MATCH(K$3,'Miljövärden urval för publ'!$B$2:$H$2,0),FALSE)),"",VLOOKUP($J135,'Miljövärden urval för publ'!$B$2:$H$490,MATCH(K$3,'Miljövärden urval för publ'!$B$2:$H$2,0),FALSE))</f>
        <v>7.2131000000000001E-2</v>
      </c>
      <c r="L135" s="106">
        <f>IF(ISERROR(VLOOKUP($J135,'Miljövärden urval för publ'!$B$2:$H$490,MATCH(L$3,'Miljövärden urval för publ'!$B$2:$H$2,0),FALSE)),"",VLOOKUP($J135,'Miljövärden urval för publ'!$B$2:$H$490,MATCH(L$3,'Miljövärden urval för publ'!$B$2:$H$2,0),FALSE))</f>
        <v>8.4268599999999996</v>
      </c>
      <c r="M135" s="106">
        <f>IF(ISERROR(VLOOKUP($J135,'Miljövärden urval för publ'!$B$2:$H$490,MATCH(M$3,'Miljövärden urval för publ'!$B$2:$H$2,0),FALSE)),"",VLOOKUP($J135,'Miljövärden urval för publ'!$B$2:$H$490,MATCH(M$3,'Miljövärden urval för publ'!$B$2:$H$2,0),FALSE))</f>
        <v>6.2841500000000003</v>
      </c>
      <c r="N135" s="106">
        <f>IF(ISERROR(VLOOKUP($J135,'Miljövärden urval för publ'!$B$2:$H$490,MATCH(N$3,'Miljövärden urval för publ'!$B$2:$H$2,0),FALSE)),"",VLOOKUP($J135,'Miljövärden urval för publ'!$B$2:$H$490,MATCH(N$3,'Miljövärden urval för publ'!$B$2:$H$2,0),FALSE))</f>
        <v>6.4159700000000004E-4</v>
      </c>
    </row>
    <row r="136" spans="1:14" x14ac:dyDescent="0.25">
      <c r="A136" s="117" t="s">
        <v>197</v>
      </c>
      <c r="B136" s="117" t="s">
        <v>198</v>
      </c>
      <c r="D136" s="112" t="str">
        <f>VLOOKUP(B136,'Miljövärden urval för publ'!$B$2:$V$480,MATCH("ska publiceras:",'Miljövärden urval för publ'!$B$2:$T$2,0),FALSE)</f>
        <v>ja</v>
      </c>
      <c r="E136" s="113">
        <f t="shared" si="6"/>
        <v>115</v>
      </c>
      <c r="H136" s="106">
        <v>134</v>
      </c>
      <c r="I136" s="106" t="str">
        <f t="shared" si="7"/>
        <v>Karlstads Energi AB</v>
      </c>
      <c r="J136" s="106" t="str">
        <f t="shared" si="8"/>
        <v>Karlstad</v>
      </c>
      <c r="K136" s="106">
        <f>IF(ISERROR(VLOOKUP($J136,'Miljövärden urval för publ'!$B$2:$H$490,MATCH(K$3,'Miljövärden urval för publ'!$B$2:$H$2,0),FALSE)),"",VLOOKUP($J136,'Miljövärden urval för publ'!$B$2:$H$490,MATCH(K$3,'Miljövärden urval för publ'!$B$2:$H$2,0),FALSE))</f>
        <v>0.106223</v>
      </c>
      <c r="L136" s="106">
        <f>IF(ISERROR(VLOOKUP($J136,'Miljövärden urval för publ'!$B$2:$H$490,MATCH(L$3,'Miljövärden urval för publ'!$B$2:$H$2,0),FALSE)),"",VLOOKUP($J136,'Miljövärden urval för publ'!$B$2:$H$490,MATCH(L$3,'Miljövärden urval för publ'!$B$2:$H$2,0),FALSE))</f>
        <v>37.125700000000002</v>
      </c>
      <c r="M136" s="106">
        <f>IF(ISERROR(VLOOKUP($J136,'Miljövärden urval för publ'!$B$2:$H$490,MATCH(M$3,'Miljövärden urval för publ'!$B$2:$H$2,0),FALSE)),"",VLOOKUP($J136,'Miljövärden urval för publ'!$B$2:$H$490,MATCH(M$3,'Miljövärden urval för publ'!$B$2:$H$2,0),FALSE))</f>
        <v>5.6856200000000001</v>
      </c>
      <c r="N136" s="106">
        <f>IF(ISERROR(VLOOKUP($J136,'Miljövärden urval för publ'!$B$2:$H$490,MATCH(N$3,'Miljövärden urval för publ'!$B$2:$H$2,0),FALSE)),"",VLOOKUP($J136,'Miljövärden urval för publ'!$B$2:$H$490,MATCH(N$3,'Miljövärden urval för publ'!$B$2:$H$2,0),FALSE))</f>
        <v>1.3422699999999999E-2</v>
      </c>
    </row>
    <row r="137" spans="1:14" x14ac:dyDescent="0.25">
      <c r="A137" s="117" t="s">
        <v>76</v>
      </c>
      <c r="B137" s="117" t="s">
        <v>83</v>
      </c>
      <c r="D137" s="112" t="str">
        <f>VLOOKUP(B137,'Miljövärden urval för publ'!$B$2:$V$480,MATCH("ska publiceras:",'Miljövärden urval för publ'!$B$2:$T$2,0),FALSE)</f>
        <v>ja</v>
      </c>
      <c r="E137" s="113">
        <f t="shared" si="6"/>
        <v>116</v>
      </c>
      <c r="H137" s="106">
        <v>135</v>
      </c>
      <c r="I137" s="106" t="str">
        <f t="shared" si="7"/>
        <v>Tekniska Verken i Linköping AB</v>
      </c>
      <c r="J137" s="106" t="str">
        <f t="shared" si="8"/>
        <v>Katrineholm</v>
      </c>
      <c r="K137" s="106">
        <f>IF(ISERROR(VLOOKUP($J137,'Miljövärden urval för publ'!$B$2:$H$490,MATCH(K$3,'Miljövärden urval för publ'!$B$2:$H$2,0),FALSE)),"",VLOOKUP($J137,'Miljövärden urval för publ'!$B$2:$H$490,MATCH(K$3,'Miljövärden urval för publ'!$B$2:$H$2,0),FALSE))</f>
        <v>6.8208599999999994E-2</v>
      </c>
      <c r="L137" s="106">
        <f>IF(ISERROR(VLOOKUP($J137,'Miljövärden urval för publ'!$B$2:$H$490,MATCH(L$3,'Miljövärden urval för publ'!$B$2:$H$2,0),FALSE)),"",VLOOKUP($J137,'Miljövärden urval för publ'!$B$2:$H$490,MATCH(L$3,'Miljövärden urval för publ'!$B$2:$H$2,0),FALSE))</f>
        <v>13.1714</v>
      </c>
      <c r="M137" s="106">
        <f>IF(ISERROR(VLOOKUP($J137,'Miljövärden urval för publ'!$B$2:$H$490,MATCH(M$3,'Miljövärden urval för publ'!$B$2:$H$2,0),FALSE)),"",VLOOKUP($J137,'Miljövärden urval för publ'!$B$2:$H$490,MATCH(M$3,'Miljövärden urval för publ'!$B$2:$H$2,0),FALSE))</f>
        <v>4.87338</v>
      </c>
      <c r="N137" s="106">
        <f>IF(ISERROR(VLOOKUP($J137,'Miljövärden urval för publ'!$B$2:$H$490,MATCH(N$3,'Miljövärden urval för publ'!$B$2:$H$2,0),FALSE)),"",VLOOKUP($J137,'Miljövärden urval för publ'!$B$2:$H$490,MATCH(N$3,'Miljövärden urval för publ'!$B$2:$H$2,0),FALSE))</f>
        <v>1.0889299999999999E-2</v>
      </c>
    </row>
    <row r="138" spans="1:14" x14ac:dyDescent="0.25">
      <c r="A138" s="117" t="s">
        <v>331</v>
      </c>
      <c r="B138" s="117" t="s">
        <v>335</v>
      </c>
      <c r="D138" s="112" t="str">
        <f>VLOOKUP(B138,'Miljövärden urval för publ'!$B$2:$V$480,MATCH("ska publiceras:",'Miljövärden urval för publ'!$B$2:$T$2,0),FALSE)</f>
        <v>ja</v>
      </c>
      <c r="E138" s="113">
        <f t="shared" si="6"/>
        <v>117</v>
      </c>
      <c r="H138" s="106">
        <v>136</v>
      </c>
      <c r="I138" s="106" t="str">
        <f t="shared" si="7"/>
        <v>Kils Energi AB</v>
      </c>
      <c r="J138" s="106" t="str">
        <f t="shared" si="8"/>
        <v>Kil</v>
      </c>
      <c r="K138" s="106">
        <f>IF(ISERROR(VLOOKUP($J138,'Miljövärden urval för publ'!$B$2:$H$490,MATCH(K$3,'Miljövärden urval för publ'!$B$2:$H$2,0),FALSE)),"",VLOOKUP($J138,'Miljövärden urval för publ'!$B$2:$H$490,MATCH(K$3,'Miljövärden urval för publ'!$B$2:$H$2,0),FALSE))</f>
        <v>0.19972500000000001</v>
      </c>
      <c r="L138" s="106">
        <f>IF(ISERROR(VLOOKUP($J138,'Miljövärden urval för publ'!$B$2:$H$490,MATCH(L$3,'Miljövärden urval för publ'!$B$2:$H$2,0),FALSE)),"",VLOOKUP($J138,'Miljövärden urval för publ'!$B$2:$H$490,MATCH(L$3,'Miljövärden urval för publ'!$B$2:$H$2,0),FALSE))</f>
        <v>37.996400000000001</v>
      </c>
      <c r="M138" s="106">
        <f>IF(ISERROR(VLOOKUP($J138,'Miljövärden urval för publ'!$B$2:$H$490,MATCH(M$3,'Miljövärden urval för publ'!$B$2:$H$2,0),FALSE)),"",VLOOKUP($J138,'Miljövärden urval för publ'!$B$2:$H$490,MATCH(M$3,'Miljövärden urval för publ'!$B$2:$H$2,0),FALSE))</f>
        <v>4.1457100000000002</v>
      </c>
      <c r="N138" s="106">
        <f>IF(ISERROR(VLOOKUP($J138,'Miljövärden urval för publ'!$B$2:$H$490,MATCH(N$3,'Miljövärden urval för publ'!$B$2:$H$2,0),FALSE)),"",VLOOKUP($J138,'Miljövärden urval för publ'!$B$2:$H$490,MATCH(N$3,'Miljövärden urval för publ'!$B$2:$H$2,0),FALSE))</f>
        <v>2.9621000000000001E-2</v>
      </c>
    </row>
    <row r="139" spans="1:14" x14ac:dyDescent="0.25">
      <c r="A139" s="117" t="s">
        <v>457</v>
      </c>
      <c r="B139" s="117" t="s">
        <v>459</v>
      </c>
      <c r="D139" s="112" t="str">
        <f>VLOOKUP(B139,'Miljövärden urval för publ'!$B$2:$V$480,MATCH("ska publiceras:",'Miljövärden urval för publ'!$B$2:$T$2,0),FALSE)</f>
        <v>ja</v>
      </c>
      <c r="E139" s="113">
        <f t="shared" si="6"/>
        <v>118</v>
      </c>
      <c r="H139" s="106">
        <v>137</v>
      </c>
      <c r="I139" s="106" t="str">
        <f t="shared" si="7"/>
        <v>Bollnäs Energi AB</v>
      </c>
      <c r="J139" s="106" t="str">
        <f t="shared" si="8"/>
        <v>Kilafors</v>
      </c>
      <c r="K139" s="106">
        <f>IF(ISERROR(VLOOKUP($J139,'Miljövärden urval för publ'!$B$2:$H$490,MATCH(K$3,'Miljövärden urval för publ'!$B$2:$H$2,0),FALSE)),"",VLOOKUP($J139,'Miljövärden urval för publ'!$B$2:$H$490,MATCH(K$3,'Miljövärden urval för publ'!$B$2:$H$2,0),FALSE))</f>
        <v>0.11810900000000001</v>
      </c>
      <c r="L139" s="106">
        <f>IF(ISERROR(VLOOKUP($J139,'Miljövärden urval för publ'!$B$2:$H$490,MATCH(L$3,'Miljövärden urval för publ'!$B$2:$H$2,0),FALSE)),"",VLOOKUP($J139,'Miljövärden urval för publ'!$B$2:$H$490,MATCH(L$3,'Miljövärden urval för publ'!$B$2:$H$2,0),FALSE))</f>
        <v>27.7822</v>
      </c>
      <c r="M139" s="106">
        <f>IF(ISERROR(VLOOKUP($J139,'Miljövärden urval för publ'!$B$2:$H$490,MATCH(M$3,'Miljövärden urval för publ'!$B$2:$H$2,0),FALSE)),"",VLOOKUP($J139,'Miljövärden urval för publ'!$B$2:$H$490,MATCH(M$3,'Miljövärden urval för publ'!$B$2:$H$2,0),FALSE))</f>
        <v>8.0655699999999992</v>
      </c>
      <c r="N139" s="106">
        <f>IF(ISERROR(VLOOKUP($J139,'Miljövärden urval för publ'!$B$2:$H$490,MATCH(N$3,'Miljövärden urval för publ'!$B$2:$H$2,0),FALSE)),"",VLOOKUP($J139,'Miljövärden urval för publ'!$B$2:$H$490,MATCH(N$3,'Miljövärden urval för publ'!$B$2:$H$2,0),FALSE))</f>
        <v>1.9523800000000001E-2</v>
      </c>
    </row>
    <row r="140" spans="1:14" x14ac:dyDescent="0.25">
      <c r="A140" s="117" t="s">
        <v>331</v>
      </c>
      <c r="B140" s="117" t="s">
        <v>336</v>
      </c>
      <c r="D140" s="112" t="str">
        <f>VLOOKUP(B140,'Miljövärden urval för publ'!$B$2:$V$480,MATCH("ska publiceras:",'Miljövärden urval för publ'!$B$2:$T$2,0),FALSE)</f>
        <v>ja</v>
      </c>
      <c r="E140" s="113">
        <f t="shared" si="6"/>
        <v>119</v>
      </c>
      <c r="H140" s="106">
        <v>138</v>
      </c>
      <c r="I140" s="106" t="str">
        <f t="shared" si="7"/>
        <v>Tekniska Verken i Kiruna AB</v>
      </c>
      <c r="J140" s="106" t="str">
        <f t="shared" si="8"/>
        <v>Kiruna C</v>
      </c>
      <c r="K140" s="106">
        <f>IF(ISERROR(VLOOKUP($J140,'Miljövärden urval för publ'!$B$2:$H$490,MATCH(K$3,'Miljövärden urval för publ'!$B$2:$H$2,0),FALSE)),"",VLOOKUP($J140,'Miljövärden urval för publ'!$B$2:$H$490,MATCH(K$3,'Miljövärden urval för publ'!$B$2:$H$2,0),FALSE))</f>
        <v>0.26455400000000001</v>
      </c>
      <c r="L140" s="106">
        <f>IF(ISERROR(VLOOKUP($J140,'Miljövärden urval för publ'!$B$2:$H$490,MATCH(L$3,'Miljövärden urval för publ'!$B$2:$H$2,0),FALSE)),"",VLOOKUP($J140,'Miljövärden urval för publ'!$B$2:$H$490,MATCH(L$3,'Miljövärden urval för publ'!$B$2:$H$2,0),FALSE))</f>
        <v>115.667</v>
      </c>
      <c r="M140" s="106">
        <f>IF(ISERROR(VLOOKUP($J140,'Miljövärden urval för publ'!$B$2:$H$490,MATCH(M$3,'Miljövärden urval för publ'!$B$2:$H$2,0),FALSE)),"",VLOOKUP($J140,'Miljövärden urval för publ'!$B$2:$H$490,MATCH(M$3,'Miljövärden urval för publ'!$B$2:$H$2,0),FALSE))</f>
        <v>4.6819499999999996</v>
      </c>
      <c r="N140" s="106">
        <f>IF(ISERROR(VLOOKUP($J140,'Miljövärden urval för publ'!$B$2:$H$490,MATCH(N$3,'Miljövärden urval för publ'!$B$2:$H$2,0),FALSE)),"",VLOOKUP($J140,'Miljövärden urval för publ'!$B$2:$H$490,MATCH(N$3,'Miljövärden urval för publ'!$B$2:$H$2,0),FALSE))</f>
        <v>5.8265699999999997E-2</v>
      </c>
    </row>
    <row r="141" spans="1:14" x14ac:dyDescent="0.25">
      <c r="A141" s="117" t="s">
        <v>501</v>
      </c>
      <c r="B141" s="117" t="s">
        <v>511</v>
      </c>
      <c r="D141" s="112" t="str">
        <f>VLOOKUP(B141,'Miljövärden urval för publ'!$B$2:$V$480,MATCH("ska publiceras:",'Miljövärden urval för publ'!$B$2:$T$2,0),FALSE)</f>
        <v>ja</v>
      </c>
      <c r="E141" s="113">
        <f t="shared" si="6"/>
        <v>120</v>
      </c>
      <c r="H141" s="106">
        <v>139</v>
      </c>
      <c r="I141" s="106" t="str">
        <f t="shared" si="7"/>
        <v>Tekniska Verken i Linköping AB</v>
      </c>
      <c r="J141" s="106" t="str">
        <f t="shared" si="8"/>
        <v>Kisa</v>
      </c>
      <c r="K141" s="106">
        <f>IF(ISERROR(VLOOKUP($J141,'Miljövärden urval för publ'!$B$2:$H$490,MATCH(K$3,'Miljövärden urval för publ'!$B$2:$H$2,0),FALSE)),"",VLOOKUP($J141,'Miljövärden urval för publ'!$B$2:$H$490,MATCH(K$3,'Miljövärden urval för publ'!$B$2:$H$2,0),FALSE))</f>
        <v>5.2606699999999999E-2</v>
      </c>
      <c r="L141" s="106">
        <f>IF(ISERROR(VLOOKUP($J141,'Miljövärden urval för publ'!$B$2:$H$490,MATCH(L$3,'Miljövärden urval för publ'!$B$2:$H$2,0),FALSE)),"",VLOOKUP($J141,'Miljövärden urval för publ'!$B$2:$H$490,MATCH(L$3,'Miljövärden urval för publ'!$B$2:$H$2,0),FALSE))</f>
        <v>14.6439</v>
      </c>
      <c r="M141" s="106">
        <f>IF(ISERROR(VLOOKUP($J141,'Miljövärden urval för publ'!$B$2:$H$490,MATCH(M$3,'Miljövärden urval för publ'!$B$2:$H$2,0),FALSE)),"",VLOOKUP($J141,'Miljövärden urval för publ'!$B$2:$H$490,MATCH(M$3,'Miljövärden urval för publ'!$B$2:$H$2,0),FALSE))</f>
        <v>8.4349699999999999</v>
      </c>
      <c r="N141" s="106">
        <f>IF(ISERROR(VLOOKUP($J141,'Miljövärden urval för publ'!$B$2:$H$490,MATCH(N$3,'Miljövärden urval för publ'!$B$2:$H$2,0),FALSE)),"",VLOOKUP($J141,'Miljövärden urval för publ'!$B$2:$H$490,MATCH(N$3,'Miljövärden urval för publ'!$B$2:$H$2,0),FALSE))</f>
        <v>1.14573E-2</v>
      </c>
    </row>
    <row r="142" spans="1:14" x14ac:dyDescent="0.25">
      <c r="A142" s="117" t="s">
        <v>102</v>
      </c>
      <c r="B142" s="117" t="s">
        <v>104</v>
      </c>
      <c r="D142" s="112" t="str">
        <f>VLOOKUP(B142,'Miljövärden urval för publ'!$B$2:$V$480,MATCH("ska publiceras:",'Miljövärden urval för publ'!$B$2:$T$2,0),FALSE)</f>
        <v>ja</v>
      </c>
      <c r="E142" s="113">
        <f t="shared" si="6"/>
        <v>121</v>
      </c>
      <c r="H142" s="106">
        <v>140</v>
      </c>
      <c r="I142" s="106" t="str">
        <f t="shared" si="7"/>
        <v>Gotlands Energi AB</v>
      </c>
      <c r="J142" s="106" t="str">
        <f t="shared" si="8"/>
        <v>Klintehamn</v>
      </c>
      <c r="K142" s="106">
        <f>IF(ISERROR(VLOOKUP($J142,'Miljövärden urval för publ'!$B$2:$H$490,MATCH(K$3,'Miljövärden urval för publ'!$B$2:$H$2,0),FALSE)),"",VLOOKUP($J142,'Miljövärden urval för publ'!$B$2:$H$490,MATCH(K$3,'Miljövärden urval för publ'!$B$2:$H$2,0),FALSE))</f>
        <v>1.2732699999999999</v>
      </c>
      <c r="L142" s="106">
        <f>IF(ISERROR(VLOOKUP($J142,'Miljövärden urval för publ'!$B$2:$H$490,MATCH(L$3,'Miljövärden urval för publ'!$B$2:$H$2,0),FALSE)),"",VLOOKUP($J142,'Miljövärden urval för publ'!$B$2:$H$490,MATCH(L$3,'Miljövärden urval för publ'!$B$2:$H$2,0),FALSE))</f>
        <v>20.465800000000002</v>
      </c>
      <c r="M142" s="106">
        <f>IF(ISERROR(VLOOKUP($J142,'Miljövärden urval för publ'!$B$2:$H$490,MATCH(M$3,'Miljövärden urval för publ'!$B$2:$H$2,0),FALSE)),"",VLOOKUP($J142,'Miljövärden urval för publ'!$B$2:$H$490,MATCH(M$3,'Miljövärden urval för publ'!$B$2:$H$2,0),FALSE))</f>
        <v>33.729700000000001</v>
      </c>
      <c r="N142" s="106">
        <f>IF(ISERROR(VLOOKUP($J142,'Miljövärden urval för publ'!$B$2:$H$490,MATCH(N$3,'Miljövärden urval för publ'!$B$2:$H$2,0),FALSE)),"",VLOOKUP($J142,'Miljövärden urval för publ'!$B$2:$H$490,MATCH(N$3,'Miljövärden urval för publ'!$B$2:$H$2,0),FALSE))</f>
        <v>2.52374E-2</v>
      </c>
    </row>
    <row r="143" spans="1:14" x14ac:dyDescent="0.25">
      <c r="A143" s="117" t="s">
        <v>534</v>
      </c>
      <c r="B143" s="117" t="s">
        <v>536</v>
      </c>
      <c r="D143" s="112" t="str">
        <f>VLOOKUP(B143,'Miljövärden urval för publ'!$B$2:$V$480,MATCH("ska publiceras:",'Miljövärden urval för publ'!$B$2:$T$2,0),FALSE)</f>
        <v>ja</v>
      </c>
      <c r="E143" s="113">
        <f t="shared" si="6"/>
        <v>122</v>
      </c>
      <c r="H143" s="106">
        <v>141</v>
      </c>
      <c r="I143" s="106" t="str">
        <f t="shared" si="7"/>
        <v>Kraftringen Energi AB (publ)</v>
      </c>
      <c r="J143" s="106" t="str">
        <f t="shared" si="8"/>
        <v>Klippan-Ljungbyhed-Östra Ljungby</v>
      </c>
      <c r="K143" s="106">
        <f>IF(ISERROR(VLOOKUP($J143,'Miljövärden urval för publ'!$B$2:$H$490,MATCH(K$3,'Miljövärden urval för publ'!$B$2:$H$2,0),FALSE)),"",VLOOKUP($J143,'Miljövärden urval för publ'!$B$2:$H$490,MATCH(K$3,'Miljövärden urval för publ'!$B$2:$H$2,0),FALSE))</f>
        <v>0.25121300000000002</v>
      </c>
      <c r="L143" s="106">
        <f>IF(ISERROR(VLOOKUP($J143,'Miljövärden urval för publ'!$B$2:$H$490,MATCH(L$3,'Miljövärden urval för publ'!$B$2:$H$2,0),FALSE)),"",VLOOKUP($J143,'Miljövärden urval för publ'!$B$2:$H$490,MATCH(L$3,'Miljövärden urval för publ'!$B$2:$H$2,0),FALSE))</f>
        <v>46.195700000000002</v>
      </c>
      <c r="M143" s="106">
        <f>IF(ISERROR(VLOOKUP($J143,'Miljövärden urval för publ'!$B$2:$H$490,MATCH(M$3,'Miljövärden urval för publ'!$B$2:$H$2,0),FALSE)),"",VLOOKUP($J143,'Miljövärden urval för publ'!$B$2:$H$490,MATCH(M$3,'Miljövärden urval för publ'!$B$2:$H$2,0),FALSE))</f>
        <v>11.3048</v>
      </c>
      <c r="N143" s="106">
        <f>IF(ISERROR(VLOOKUP($J143,'Miljövärden urval för publ'!$B$2:$H$490,MATCH(N$3,'Miljövärden urval för publ'!$B$2:$H$2,0),FALSE)),"",VLOOKUP($J143,'Miljövärden urval för publ'!$B$2:$H$490,MATCH(N$3,'Miljövärden urval för publ'!$B$2:$H$2,0),FALSE))</f>
        <v>5.5833300000000002E-2</v>
      </c>
    </row>
    <row r="144" spans="1:14" x14ac:dyDescent="0.25">
      <c r="A144" s="117" t="s">
        <v>68</v>
      </c>
      <c r="B144" s="117" t="s">
        <v>69</v>
      </c>
      <c r="D144" s="112" t="str">
        <f>VLOOKUP(B144,'Miljövärden urval för publ'!$B$2:$V$480,MATCH("ska publiceras:",'Miljövärden urval för publ'!$B$2:$T$2,0),FALSE)</f>
        <v>ja</v>
      </c>
      <c r="E144" s="113">
        <f t="shared" si="6"/>
        <v>123</v>
      </c>
      <c r="H144" s="106">
        <v>142</v>
      </c>
      <c r="I144" s="106" t="str">
        <f t="shared" si="7"/>
        <v>Vattenfall AB Värme</v>
      </c>
      <c r="J144" s="106" t="str">
        <f t="shared" si="8"/>
        <v>Knivsta</v>
      </c>
      <c r="K144" s="106">
        <f>IF(ISERROR(VLOOKUP($J144,'Miljövärden urval för publ'!$B$2:$H$490,MATCH(K$3,'Miljövärden urval för publ'!$B$2:$H$2,0),FALSE)),"",VLOOKUP($J144,'Miljövärden urval för publ'!$B$2:$H$490,MATCH(K$3,'Miljövärden urval för publ'!$B$2:$H$2,0),FALSE))</f>
        <v>0.14970700000000001</v>
      </c>
      <c r="L144" s="106">
        <f>IF(ISERROR(VLOOKUP($J144,'Miljövärden urval för publ'!$B$2:$H$490,MATCH(L$3,'Miljövärden urval för publ'!$B$2:$H$2,0),FALSE)),"",VLOOKUP($J144,'Miljövärden urval för publ'!$B$2:$H$490,MATCH(L$3,'Miljövärden urval för publ'!$B$2:$H$2,0),FALSE))</f>
        <v>18.231999999999999</v>
      </c>
      <c r="M144" s="106">
        <f>IF(ISERROR(VLOOKUP($J144,'Miljövärden urval för publ'!$B$2:$H$490,MATCH(M$3,'Miljövärden urval för publ'!$B$2:$H$2,0),FALSE)),"",VLOOKUP($J144,'Miljövärden urval för publ'!$B$2:$H$490,MATCH(M$3,'Miljövärden urval för publ'!$B$2:$H$2,0),FALSE))</f>
        <v>10.507400000000001</v>
      </c>
      <c r="N144" s="106">
        <f>IF(ISERROR(VLOOKUP($J144,'Miljövärden urval för publ'!$B$2:$H$490,MATCH(N$3,'Miljövärden urval för publ'!$B$2:$H$2,0),FALSE)),"",VLOOKUP($J144,'Miljövärden urval för publ'!$B$2:$H$490,MATCH(N$3,'Miljövärden urval för publ'!$B$2:$H$2,0),FALSE))</f>
        <v>1.1834300000000001E-2</v>
      </c>
    </row>
    <row r="145" spans="1:14" x14ac:dyDescent="0.25">
      <c r="A145" s="117" t="s">
        <v>199</v>
      </c>
      <c r="B145" s="117" t="s">
        <v>200</v>
      </c>
      <c r="D145" s="112" t="str">
        <f>VLOOKUP(B145,'Miljövärden urval för publ'!$B$2:$V$480,MATCH("ska publiceras:",'Miljövärden urval för publ'!$B$2:$T$2,0),FALSE)</f>
        <v>ja</v>
      </c>
      <c r="E145" s="113">
        <f t="shared" si="6"/>
        <v>124</v>
      </c>
      <c r="H145" s="106">
        <v>143</v>
      </c>
      <c r="I145" s="106" t="str">
        <f t="shared" si="7"/>
        <v>Köpings kommun</v>
      </c>
      <c r="J145" s="106" t="str">
        <f t="shared" si="8"/>
        <v>Kolsva</v>
      </c>
      <c r="K145" s="106">
        <f>IF(ISERROR(VLOOKUP($J145,'Miljövärden urval för publ'!$B$2:$H$490,MATCH(K$3,'Miljövärden urval för publ'!$B$2:$H$2,0),FALSE)),"",VLOOKUP($J145,'Miljövärden urval för publ'!$B$2:$H$490,MATCH(K$3,'Miljövärden urval för publ'!$B$2:$H$2,0),FALSE))</f>
        <v>0.17044699999999999</v>
      </c>
      <c r="L145" s="106">
        <f>IF(ISERROR(VLOOKUP($J145,'Miljövärden urval för publ'!$B$2:$H$490,MATCH(L$3,'Miljövärden urval för publ'!$B$2:$H$2,0),FALSE)),"",VLOOKUP($J145,'Miljövärden urval för publ'!$B$2:$H$490,MATCH(L$3,'Miljövärden urval för publ'!$B$2:$H$2,0),FALSE))</f>
        <v>7.3338200000000002</v>
      </c>
      <c r="M145" s="106">
        <f>IF(ISERROR(VLOOKUP($J145,'Miljövärden urval för publ'!$B$2:$H$490,MATCH(M$3,'Miljövärden urval för publ'!$B$2:$H$2,0),FALSE)),"",VLOOKUP($J145,'Miljövärden urval för publ'!$B$2:$H$490,MATCH(M$3,'Miljövärden urval för publ'!$B$2:$H$2,0),FALSE))</f>
        <v>16.22</v>
      </c>
      <c r="N145" s="106">
        <f>IF(ISERROR(VLOOKUP($J145,'Miljövärden urval för publ'!$B$2:$H$490,MATCH(N$3,'Miljövärden urval för publ'!$B$2:$H$2,0),FALSE)),"",VLOOKUP($J145,'Miljövärden urval för publ'!$B$2:$H$490,MATCH(N$3,'Miljövärden urval för publ'!$B$2:$H$2,0),FALSE))</f>
        <v>0</v>
      </c>
    </row>
    <row r="146" spans="1:14" x14ac:dyDescent="0.25">
      <c r="A146" s="117" t="s">
        <v>147</v>
      </c>
      <c r="B146" s="117" t="s">
        <v>152</v>
      </c>
      <c r="D146" s="112" t="str">
        <f>VLOOKUP(B146,'Miljövärden urval för publ'!$B$2:$V$480,MATCH("ska publiceras:",'Miljövärden urval för publ'!$B$2:$T$2,0),FALSE)</f>
        <v>nej</v>
      </c>
      <c r="E146" s="113">
        <f t="shared" si="6"/>
        <v>124</v>
      </c>
      <c r="H146" s="106">
        <v>144</v>
      </c>
      <c r="I146" s="106" t="str">
        <f t="shared" si="7"/>
        <v>Värmevärden AB</v>
      </c>
      <c r="J146" s="106" t="str">
        <f t="shared" si="8"/>
        <v>Kopparberg</v>
      </c>
      <c r="K146" s="106">
        <f>IF(ISERROR(VLOOKUP($J146,'Miljövärden urval för publ'!$B$2:$H$490,MATCH(K$3,'Miljövärden urval för publ'!$B$2:$H$2,0),FALSE)),"",VLOOKUP($J146,'Miljövärden urval för publ'!$B$2:$H$490,MATCH(K$3,'Miljövärden urval för publ'!$B$2:$H$2,0),FALSE))</f>
        <v>0.11740299999999999</v>
      </c>
      <c r="L146" s="106">
        <f>IF(ISERROR(VLOOKUP($J146,'Miljövärden urval för publ'!$B$2:$H$490,MATCH(L$3,'Miljövärden urval för publ'!$B$2:$H$2,0),FALSE)),"",VLOOKUP($J146,'Miljövärden urval för publ'!$B$2:$H$490,MATCH(L$3,'Miljövärden urval för publ'!$B$2:$H$2,0),FALSE))</f>
        <v>16.160699999999999</v>
      </c>
      <c r="M146" s="106">
        <f>IF(ISERROR(VLOOKUP($J146,'Miljövärden urval för publ'!$B$2:$H$490,MATCH(M$3,'Miljövärden urval för publ'!$B$2:$H$2,0),FALSE)),"",VLOOKUP($J146,'Miljövärden urval för publ'!$B$2:$H$490,MATCH(M$3,'Miljövärden urval för publ'!$B$2:$H$2,0),FALSE))</f>
        <v>9.5120299999999993</v>
      </c>
      <c r="N146" s="106">
        <f>IF(ISERROR(VLOOKUP($J146,'Miljövärden urval för publ'!$B$2:$H$490,MATCH(N$3,'Miljövärden urval för publ'!$B$2:$H$2,0),FALSE)),"",VLOOKUP($J146,'Miljövärden urval för publ'!$B$2:$H$490,MATCH(N$3,'Miljövärden urval för publ'!$B$2:$H$2,0),FALSE))</f>
        <v>1.1583899999999999E-2</v>
      </c>
    </row>
    <row r="147" spans="1:14" x14ac:dyDescent="0.25">
      <c r="A147" s="117" t="s">
        <v>12</v>
      </c>
      <c r="B147" s="117" t="s">
        <v>13</v>
      </c>
      <c r="D147" s="112" t="str">
        <f>VLOOKUP(B147,'Miljövärden urval för publ'!$B$2:$V$480,MATCH("ska publiceras:",'Miljövärden urval för publ'!$B$2:$T$2,0),FALSE)</f>
        <v>ja</v>
      </c>
      <c r="E147" s="113">
        <f t="shared" si="6"/>
        <v>125</v>
      </c>
      <c r="H147" s="106">
        <v>145</v>
      </c>
      <c r="I147" s="106" t="str">
        <f t="shared" si="7"/>
        <v>C4 Energi AB</v>
      </c>
      <c r="J147" s="106" t="str">
        <f t="shared" si="8"/>
        <v>Kristianstad</v>
      </c>
      <c r="K147" s="106">
        <f>IF(ISERROR(VLOOKUP($J147,'Miljövärden urval för publ'!$B$2:$H$490,MATCH(K$3,'Miljövärden urval för publ'!$B$2:$H$2,0),FALSE)),"",VLOOKUP($J147,'Miljövärden urval för publ'!$B$2:$H$490,MATCH(K$3,'Miljövärden urval för publ'!$B$2:$H$2,0),FALSE))</f>
        <v>0.100318</v>
      </c>
      <c r="L147" s="106">
        <f>IF(ISERROR(VLOOKUP($J147,'Miljövärden urval för publ'!$B$2:$H$490,MATCH(L$3,'Miljövärden urval för publ'!$B$2:$H$2,0),FALSE)),"",VLOOKUP($J147,'Miljövärden urval för publ'!$B$2:$H$490,MATCH(L$3,'Miljövärden urval för publ'!$B$2:$H$2,0),FALSE))</f>
        <v>22.735099999999999</v>
      </c>
      <c r="M147" s="106">
        <f>IF(ISERROR(VLOOKUP($J147,'Miljövärden urval för publ'!$B$2:$H$490,MATCH(M$3,'Miljövärden urval för publ'!$B$2:$H$2,0),FALSE)),"",VLOOKUP($J147,'Miljövärden urval för publ'!$B$2:$H$490,MATCH(M$3,'Miljövärden urval för publ'!$B$2:$H$2,0),FALSE))</f>
        <v>5.8285600000000004</v>
      </c>
      <c r="N147" s="106">
        <f>IF(ISERROR(VLOOKUP($J147,'Miljövärden urval för publ'!$B$2:$H$490,MATCH(N$3,'Miljövärden urval för publ'!$B$2:$H$2,0),FALSE)),"",VLOOKUP($J147,'Miljövärden urval för publ'!$B$2:$H$490,MATCH(N$3,'Miljövärden urval för publ'!$B$2:$H$2,0),FALSE))</f>
        <v>1.68057E-2</v>
      </c>
    </row>
    <row r="148" spans="1:14" x14ac:dyDescent="0.25">
      <c r="A148" s="117" t="s">
        <v>76</v>
      </c>
      <c r="B148" s="117" t="s">
        <v>84</v>
      </c>
      <c r="D148" s="112" t="str">
        <f>VLOOKUP(B148,'Miljövärden urval för publ'!$B$2:$V$480,MATCH("ska publiceras:",'Miljövärden urval för publ'!$B$2:$T$2,0),FALSE)</f>
        <v>ja</v>
      </c>
      <c r="E148" s="113">
        <f t="shared" si="6"/>
        <v>126</v>
      </c>
      <c r="H148" s="106">
        <v>146</v>
      </c>
      <c r="I148" s="106" t="str">
        <f t="shared" si="7"/>
        <v>Skellefteå Kraft AB</v>
      </c>
      <c r="J148" s="106" t="str">
        <f t="shared" si="8"/>
        <v>Kristineberg - Ej Fjärrvärme</v>
      </c>
      <c r="K148" s="106">
        <f>IF(ISERROR(VLOOKUP($J148,'Miljövärden urval för publ'!$B$2:$H$490,MATCH(K$3,'Miljövärden urval för publ'!$B$2:$H$2,0),FALSE)),"",VLOOKUP($J148,'Miljövärden urval för publ'!$B$2:$H$490,MATCH(K$3,'Miljövärden urval för publ'!$B$2:$H$2,0),FALSE))</f>
        <v>0.43937999999999999</v>
      </c>
      <c r="L148" s="106">
        <f>IF(ISERROR(VLOOKUP($J148,'Miljövärden urval för publ'!$B$2:$H$490,MATCH(L$3,'Miljövärden urval för publ'!$B$2:$H$2,0),FALSE)),"",VLOOKUP($J148,'Miljövärden urval för publ'!$B$2:$H$490,MATCH(L$3,'Miljövärden urval för publ'!$B$2:$H$2,0),FALSE))</f>
        <v>59.699399999999997</v>
      </c>
      <c r="M148" s="106">
        <f>IF(ISERROR(VLOOKUP($J148,'Miljövärden urval för publ'!$B$2:$H$490,MATCH(M$3,'Miljövärden urval för publ'!$B$2:$H$2,0),FALSE)),"",VLOOKUP($J148,'Miljövärden urval för publ'!$B$2:$H$490,MATCH(M$3,'Miljövärden urval för publ'!$B$2:$H$2,0),FALSE))</f>
        <v>19.520700000000001</v>
      </c>
      <c r="N148" s="106">
        <f>IF(ISERROR(VLOOKUP($J148,'Miljövärden urval för publ'!$B$2:$H$490,MATCH(N$3,'Miljövärden urval för publ'!$B$2:$H$2,0),FALSE)),"",VLOOKUP($J148,'Miljövärden urval för publ'!$B$2:$H$490,MATCH(N$3,'Miljövärden urval för publ'!$B$2:$H$2,0),FALSE))</f>
        <v>0.13406299999999999</v>
      </c>
    </row>
    <row r="149" spans="1:14" x14ac:dyDescent="0.25">
      <c r="A149" s="117" t="s">
        <v>432</v>
      </c>
      <c r="B149" s="117" t="s">
        <v>433</v>
      </c>
      <c r="D149" s="112" t="str">
        <f>VLOOKUP(B149,'Miljövärden urval för publ'!$B$2:$V$480,MATCH("ska publiceras:",'Miljövärden urval för publ'!$B$2:$T$2,0),FALSE)</f>
        <v>nej</v>
      </c>
      <c r="E149" s="113">
        <f t="shared" si="6"/>
        <v>126</v>
      </c>
      <c r="H149" s="106">
        <v>147</v>
      </c>
      <c r="I149" s="106" t="str">
        <f t="shared" si="7"/>
        <v>Kristinehamns Fjärrvärme AB</v>
      </c>
      <c r="J149" s="106" t="str">
        <f t="shared" si="8"/>
        <v>Kristinehamn</v>
      </c>
      <c r="K149" s="106">
        <f>IF(ISERROR(VLOOKUP($J149,'Miljövärden urval för publ'!$B$2:$H$490,MATCH(K$3,'Miljövärden urval för publ'!$B$2:$H$2,0),FALSE)),"",VLOOKUP($J149,'Miljövärden urval för publ'!$B$2:$H$490,MATCH(K$3,'Miljövärden urval för publ'!$B$2:$H$2,0),FALSE))</f>
        <v>0.174957</v>
      </c>
      <c r="L149" s="106">
        <f>IF(ISERROR(VLOOKUP($J149,'Miljövärden urval för publ'!$B$2:$H$490,MATCH(L$3,'Miljövärden urval för publ'!$B$2:$H$2,0),FALSE)),"",VLOOKUP($J149,'Miljövärden urval för publ'!$B$2:$H$490,MATCH(L$3,'Miljövärden urval för publ'!$B$2:$H$2,0),FALSE))</f>
        <v>29.546900000000001</v>
      </c>
      <c r="M149" s="106">
        <f>IF(ISERROR(VLOOKUP($J149,'Miljövärden urval för publ'!$B$2:$H$490,MATCH(M$3,'Miljövärden urval för publ'!$B$2:$H$2,0),FALSE)),"",VLOOKUP($J149,'Miljövärden urval för publ'!$B$2:$H$490,MATCH(M$3,'Miljövärden urval för publ'!$B$2:$H$2,0),FALSE))</f>
        <v>7.7539300000000004</v>
      </c>
      <c r="N149" s="106">
        <f>IF(ISERROR(VLOOKUP($J149,'Miljövärden urval för publ'!$B$2:$H$490,MATCH(N$3,'Miljövärden urval för publ'!$B$2:$H$2,0),FALSE)),"",VLOOKUP($J149,'Miljövärden urval för publ'!$B$2:$H$490,MATCH(N$3,'Miljövärden urval för publ'!$B$2:$H$2,0),FALSE))</f>
        <v>3.0467500000000002E-2</v>
      </c>
    </row>
    <row r="150" spans="1:14" x14ac:dyDescent="0.25">
      <c r="A150" s="117" t="s">
        <v>268</v>
      </c>
      <c r="B150" s="117" t="s">
        <v>270</v>
      </c>
      <c r="D150" s="112" t="str">
        <f>VLOOKUP(B150,'Miljövärden urval för publ'!$B$2:$V$480,MATCH("ska publiceras:",'Miljövärden urval för publ'!$B$2:$T$2,0),FALSE)</f>
        <v>ja</v>
      </c>
      <c r="E150" s="113">
        <f t="shared" si="6"/>
        <v>127</v>
      </c>
      <c r="H150" s="106">
        <v>148</v>
      </c>
      <c r="I150" s="106" t="str">
        <f t="shared" si="7"/>
        <v>Värmevärden AB</v>
      </c>
      <c r="J150" s="106" t="str">
        <f t="shared" si="8"/>
        <v>Kristinehamn(Värmevärden)</v>
      </c>
      <c r="K150" s="106">
        <f>IF(ISERROR(VLOOKUP($J150,'Miljövärden urval för publ'!$B$2:$H$490,MATCH(K$3,'Miljövärden urval för publ'!$B$2:$H$2,0),FALSE)),"",VLOOKUP($J150,'Miljövärden urval för publ'!$B$2:$H$490,MATCH(K$3,'Miljövärden urval för publ'!$B$2:$H$2,0),FALSE))</f>
        <v>9.4267799999999999E-2</v>
      </c>
      <c r="L150" s="106">
        <f>IF(ISERROR(VLOOKUP($J150,'Miljövärden urval för publ'!$B$2:$H$490,MATCH(L$3,'Miljövärden urval för publ'!$B$2:$H$2,0),FALSE)),"",VLOOKUP($J150,'Miljövärden urval för publ'!$B$2:$H$490,MATCH(L$3,'Miljövärden urval för publ'!$B$2:$H$2,0),FALSE))</f>
        <v>9.8059899999999995</v>
      </c>
      <c r="M150" s="106">
        <f>IF(ISERROR(VLOOKUP($J150,'Miljövärden urval för publ'!$B$2:$H$490,MATCH(M$3,'Miljövärden urval för publ'!$B$2:$H$2,0),FALSE)),"",VLOOKUP($J150,'Miljövärden urval för publ'!$B$2:$H$490,MATCH(M$3,'Miljövärden urval för publ'!$B$2:$H$2,0),FALSE))</f>
        <v>6.2793400000000004</v>
      </c>
      <c r="N150" s="106">
        <f>IF(ISERROR(VLOOKUP($J150,'Miljövärden urval för publ'!$B$2:$H$490,MATCH(N$3,'Miljövärden urval för publ'!$B$2:$H$2,0),FALSE)),"",VLOOKUP($J150,'Miljövärden urval för publ'!$B$2:$H$490,MATCH(N$3,'Miljövärden urval för publ'!$B$2:$H$2,0),FALSE))</f>
        <v>6.0352599999999998E-3</v>
      </c>
    </row>
    <row r="151" spans="1:14" x14ac:dyDescent="0.25">
      <c r="A151" s="117" t="s">
        <v>206</v>
      </c>
      <c r="B151" s="117" t="s">
        <v>210</v>
      </c>
      <c r="D151" s="112" t="str">
        <f>VLOOKUP(B151,'Miljövärden urval för publ'!$B$2:$V$480,MATCH("ska publiceras:",'Miljövärden urval för publ'!$B$2:$T$2,0),FALSE)</f>
        <v>ja</v>
      </c>
      <c r="E151" s="113">
        <f t="shared" si="6"/>
        <v>128</v>
      </c>
      <c r="H151" s="106">
        <v>149</v>
      </c>
      <c r="I151" s="106" t="str">
        <f t="shared" si="7"/>
        <v>Jämtkraft AB</v>
      </c>
      <c r="J151" s="106" t="str">
        <f t="shared" si="8"/>
        <v>Krokom</v>
      </c>
      <c r="K151" s="106">
        <f>IF(ISERROR(VLOOKUP($J151,'Miljövärden urval för publ'!$B$2:$H$490,MATCH(K$3,'Miljövärden urval för publ'!$B$2:$H$2,0),FALSE)),"",VLOOKUP($J151,'Miljövärden urval för publ'!$B$2:$H$490,MATCH(K$3,'Miljövärden urval för publ'!$B$2:$H$2,0),FALSE))</f>
        <v>0.17931900000000001</v>
      </c>
      <c r="L151" s="106">
        <f>IF(ISERROR(VLOOKUP($J151,'Miljövärden urval för publ'!$B$2:$H$490,MATCH(L$3,'Miljövärden urval för publ'!$B$2:$H$2,0),FALSE)),"",VLOOKUP($J151,'Miljövärden urval för publ'!$B$2:$H$490,MATCH(L$3,'Miljövärden urval för publ'!$B$2:$H$2,0),FALSE))</f>
        <v>14.9617</v>
      </c>
      <c r="M151" s="106">
        <f>IF(ISERROR(VLOOKUP($J151,'Miljövärden urval för publ'!$B$2:$H$490,MATCH(M$3,'Miljövärden urval för publ'!$B$2:$H$2,0),FALSE)),"",VLOOKUP($J151,'Miljövärden urval för publ'!$B$2:$H$490,MATCH(M$3,'Miljövärden urval för publ'!$B$2:$H$2,0),FALSE))</f>
        <v>11.334300000000001</v>
      </c>
      <c r="N151" s="106">
        <f>IF(ISERROR(VLOOKUP($J151,'Miljövärden urval för publ'!$B$2:$H$490,MATCH(N$3,'Miljövärden urval för publ'!$B$2:$H$2,0),FALSE)),"",VLOOKUP($J151,'Miljövärden urval för publ'!$B$2:$H$490,MATCH(N$3,'Miljövärden urval för publ'!$B$2:$H$2,0),FALSE))</f>
        <v>1.1828099999999999E-2</v>
      </c>
    </row>
    <row r="152" spans="1:14" x14ac:dyDescent="0.25">
      <c r="A152" s="117" t="s">
        <v>357</v>
      </c>
      <c r="B152" s="117" t="s">
        <v>362</v>
      </c>
      <c r="D152" s="112" t="str">
        <f>VLOOKUP(B152,'Miljövärden urval för publ'!$B$2:$V$480,MATCH("ska publiceras:",'Miljövärden urval för publ'!$B$2:$T$2,0),FALSE)</f>
        <v>ja</v>
      </c>
      <c r="E152" s="113">
        <f t="shared" si="6"/>
        <v>129</v>
      </c>
      <c r="H152" s="106">
        <v>150</v>
      </c>
      <c r="I152" s="106" t="str">
        <f t="shared" si="7"/>
        <v>Statkraft Värme AB</v>
      </c>
      <c r="J152" s="106" t="str">
        <f t="shared" si="8"/>
        <v>Kungsbacka</v>
      </c>
      <c r="K152" s="106">
        <f>IF(ISERROR(VLOOKUP($J152,'Miljövärden urval för publ'!$B$2:$H$490,MATCH(K$3,'Miljövärden urval för publ'!$B$2:$H$2,0),FALSE)),"",VLOOKUP($J152,'Miljövärden urval för publ'!$B$2:$H$490,MATCH(K$3,'Miljövärden urval för publ'!$B$2:$H$2,0),FALSE))</f>
        <v>6.5600400000000003E-2</v>
      </c>
      <c r="L152" s="106">
        <f>IF(ISERROR(VLOOKUP($J152,'Miljövärden urval för publ'!$B$2:$H$490,MATCH(L$3,'Miljövärden urval för publ'!$B$2:$H$2,0),FALSE)),"",VLOOKUP($J152,'Miljövärden urval för publ'!$B$2:$H$490,MATCH(L$3,'Miljövärden urval för publ'!$B$2:$H$2,0),FALSE))</f>
        <v>9.8567</v>
      </c>
      <c r="M152" s="106">
        <f>IF(ISERROR(VLOOKUP($J152,'Miljövärden urval för publ'!$B$2:$H$490,MATCH(M$3,'Miljövärden urval för publ'!$B$2:$H$2,0),FALSE)),"",VLOOKUP($J152,'Miljövärden urval för publ'!$B$2:$H$490,MATCH(M$3,'Miljövärden urval för publ'!$B$2:$H$2,0),FALSE))</f>
        <v>7.6088300000000002</v>
      </c>
      <c r="N152" s="106">
        <f>IF(ISERROR(VLOOKUP($J152,'Miljövärden urval för publ'!$B$2:$H$490,MATCH(N$3,'Miljövärden urval för publ'!$B$2:$H$2,0),FALSE)),"",VLOOKUP($J152,'Miljövärden urval för publ'!$B$2:$H$490,MATCH(N$3,'Miljövärden urval för publ'!$B$2:$H$2,0),FALSE))</f>
        <v>0</v>
      </c>
    </row>
    <row r="153" spans="1:14" x14ac:dyDescent="0.25">
      <c r="A153" s="117" t="s">
        <v>472</v>
      </c>
      <c r="B153" s="117" t="s">
        <v>11</v>
      </c>
      <c r="D153" s="112" t="str">
        <f>VLOOKUP(B153,'Miljövärden urval för publ'!$B$2:$V$480,MATCH("ska publiceras:",'Miljövärden urval för publ'!$B$2:$T$2,0),FALSE)</f>
        <v>ja</v>
      </c>
      <c r="E153" s="113">
        <f t="shared" si="6"/>
        <v>130</v>
      </c>
      <c r="H153" s="106">
        <v>151</v>
      </c>
      <c r="I153" s="106" t="str">
        <f t="shared" si="7"/>
        <v>E.ON Värme Sverige AB</v>
      </c>
      <c r="J153" s="106" t="str">
        <f t="shared" si="8"/>
        <v>Kungsängen</v>
      </c>
      <c r="K153" s="106">
        <f>IF(ISERROR(VLOOKUP($J153,'Miljövärden urval för publ'!$B$2:$H$490,MATCH(K$3,'Miljövärden urval för publ'!$B$2:$H$2,0),FALSE)),"",VLOOKUP($J153,'Miljövärden urval för publ'!$B$2:$H$490,MATCH(K$3,'Miljövärden urval för publ'!$B$2:$H$2,0),FALSE))</f>
        <v>0.55308000000000002</v>
      </c>
      <c r="L153" s="106">
        <f>IF(ISERROR(VLOOKUP($J153,'Miljövärden urval för publ'!$B$2:$H$490,MATCH(L$3,'Miljövärden urval för publ'!$B$2:$H$2,0),FALSE)),"",VLOOKUP($J153,'Miljövärden urval för publ'!$B$2:$H$490,MATCH(L$3,'Miljövärden urval för publ'!$B$2:$H$2,0),FALSE))</f>
        <v>104.163</v>
      </c>
      <c r="M153" s="106">
        <f>IF(ISERROR(VLOOKUP($J153,'Miljövärden urval för publ'!$B$2:$H$490,MATCH(M$3,'Miljövärden urval för publ'!$B$2:$H$2,0),FALSE)),"",VLOOKUP($J153,'Miljövärden urval för publ'!$B$2:$H$490,MATCH(M$3,'Miljövärden urval för publ'!$B$2:$H$2,0),FALSE))</f>
        <v>7.5967700000000002</v>
      </c>
      <c r="N153" s="106">
        <f>IF(ISERROR(VLOOKUP($J153,'Miljövärden urval för publ'!$B$2:$H$490,MATCH(N$3,'Miljövärden urval för publ'!$B$2:$H$2,0),FALSE)),"",VLOOKUP($J153,'Miljövärden urval för publ'!$B$2:$H$490,MATCH(N$3,'Miljövärden urval för publ'!$B$2:$H$2,0),FALSE))</f>
        <v>0.12273000000000001</v>
      </c>
    </row>
    <row r="154" spans="1:14" x14ac:dyDescent="0.25">
      <c r="A154" s="117" t="s">
        <v>213</v>
      </c>
      <c r="B154" s="117" t="s">
        <v>214</v>
      </c>
      <c r="D154" s="112" t="str">
        <f>VLOOKUP(B154,'Miljövärden urval för publ'!$B$2:$V$480,MATCH("ska publiceras:",'Miljövärden urval för publ'!$B$2:$T$2,0),FALSE)</f>
        <v>ja</v>
      </c>
      <c r="E154" s="113">
        <f t="shared" si="6"/>
        <v>131</v>
      </c>
      <c r="H154" s="106">
        <v>152</v>
      </c>
      <c r="I154" s="106" t="str">
        <f t="shared" si="7"/>
        <v>Mälarenergi AB</v>
      </c>
      <c r="J154" s="106" t="str">
        <f t="shared" si="8"/>
        <v>Kungsör</v>
      </c>
      <c r="K154" s="106">
        <f>IF(ISERROR(VLOOKUP($J154,'Miljövärden urval för publ'!$B$2:$H$490,MATCH(K$3,'Miljövärden urval för publ'!$B$2:$H$2,0),FALSE)),"",VLOOKUP($J154,'Miljövärden urval för publ'!$B$2:$H$490,MATCH(K$3,'Miljövärden urval för publ'!$B$2:$H$2,0),FALSE))</f>
        <v>0.17877000000000001</v>
      </c>
      <c r="L154" s="106">
        <f>IF(ISERROR(VLOOKUP($J154,'Miljövärden urval för publ'!$B$2:$H$490,MATCH(L$3,'Miljövärden urval för publ'!$B$2:$H$2,0),FALSE)),"",VLOOKUP($J154,'Miljövärden urval för publ'!$B$2:$H$490,MATCH(L$3,'Miljövärden urval för publ'!$B$2:$H$2,0),FALSE))</f>
        <v>36.331099999999999</v>
      </c>
      <c r="M154" s="106">
        <f>IF(ISERROR(VLOOKUP($J154,'Miljövärden urval för publ'!$B$2:$H$490,MATCH(M$3,'Miljövärden urval för publ'!$B$2:$H$2,0),FALSE)),"",VLOOKUP($J154,'Miljövärden urval för publ'!$B$2:$H$490,MATCH(M$3,'Miljövärden urval för publ'!$B$2:$H$2,0),FALSE))</f>
        <v>9.5331600000000005</v>
      </c>
      <c r="N154" s="106">
        <f>IF(ISERROR(VLOOKUP($J154,'Miljövärden urval för publ'!$B$2:$H$490,MATCH(N$3,'Miljövärden urval för publ'!$B$2:$H$2,0),FALSE)),"",VLOOKUP($J154,'Miljövärden urval för publ'!$B$2:$H$490,MATCH(N$3,'Miljövärden urval för publ'!$B$2:$H$2,0),FALSE))</f>
        <v>2.3643999999999998E-2</v>
      </c>
    </row>
    <row r="155" spans="1:14" x14ac:dyDescent="0.25">
      <c r="A155" s="117" t="s">
        <v>215</v>
      </c>
      <c r="B155" s="117" t="s">
        <v>216</v>
      </c>
      <c r="D155" s="112" t="str">
        <f>VLOOKUP(B155,'Miljövärden urval för publ'!$B$2:$V$480,MATCH("ska publiceras:",'Miljövärden urval för publ'!$B$2:$T$2,0),FALSE)</f>
        <v>ja</v>
      </c>
      <c r="E155" s="113">
        <f t="shared" si="6"/>
        <v>132</v>
      </c>
      <c r="H155" s="106">
        <v>153</v>
      </c>
      <c r="I155" s="106" t="str">
        <f t="shared" si="7"/>
        <v>Kungälv Energi AB</v>
      </c>
      <c r="J155" s="106" t="str">
        <f t="shared" si="8"/>
        <v>Kungälv</v>
      </c>
      <c r="K155" s="106">
        <f>IF(ISERROR(VLOOKUP($J155,'Miljövärden urval för publ'!$B$2:$H$490,MATCH(K$3,'Miljövärden urval för publ'!$B$2:$H$2,0),FALSE)),"",VLOOKUP($J155,'Miljövärden urval för publ'!$B$2:$H$490,MATCH(K$3,'Miljövärden urval för publ'!$B$2:$H$2,0),FALSE))</f>
        <v>0.142952</v>
      </c>
      <c r="L155" s="106">
        <f>IF(ISERROR(VLOOKUP($J155,'Miljövärden urval för publ'!$B$2:$H$490,MATCH(L$3,'Miljövärden urval för publ'!$B$2:$H$2,0),FALSE)),"",VLOOKUP($J155,'Miljövärden urval för publ'!$B$2:$H$490,MATCH(L$3,'Miljövärden urval för publ'!$B$2:$H$2,0),FALSE))</f>
        <v>23.889700000000001</v>
      </c>
      <c r="M155" s="106">
        <f>IF(ISERROR(VLOOKUP($J155,'Miljövärden urval för publ'!$B$2:$H$490,MATCH(M$3,'Miljövärden urval för publ'!$B$2:$H$2,0),FALSE)),"",VLOOKUP($J155,'Miljövärden urval för publ'!$B$2:$H$490,MATCH(M$3,'Miljövärden urval för publ'!$B$2:$H$2,0),FALSE))</f>
        <v>7.5049799999999998</v>
      </c>
      <c r="N155" s="106">
        <f>IF(ISERROR(VLOOKUP($J155,'Miljövärden urval för publ'!$B$2:$H$490,MATCH(N$3,'Miljövärden urval för publ'!$B$2:$H$2,0),FALSE)),"",VLOOKUP($J155,'Miljövärden urval för publ'!$B$2:$H$490,MATCH(N$3,'Miljövärden urval för publ'!$B$2:$H$2,0),FALSE))</f>
        <v>3.2391099999999999E-2</v>
      </c>
    </row>
    <row r="156" spans="1:14" x14ac:dyDescent="0.25">
      <c r="A156" s="117" t="s">
        <v>12</v>
      </c>
      <c r="B156" s="117" t="s">
        <v>14</v>
      </c>
      <c r="D156" s="112" t="str">
        <f>VLOOKUP(B156,'Miljövärden urval för publ'!$B$2:$V$480,MATCH("ska publiceras:",'Miljövärden urval för publ'!$B$2:$T$2,0),FALSE)</f>
        <v>ja</v>
      </c>
      <c r="E156" s="113">
        <f t="shared" si="6"/>
        <v>133</v>
      </c>
      <c r="H156" s="106">
        <v>154</v>
      </c>
      <c r="I156" s="106" t="str">
        <f t="shared" si="7"/>
        <v>Degerfors Energi AB</v>
      </c>
      <c r="J156" s="106" t="str">
        <f t="shared" si="8"/>
        <v>Kvarnberg</v>
      </c>
      <c r="K156" s="106">
        <f>IF(ISERROR(VLOOKUP($J156,'Miljövärden urval för publ'!$B$2:$H$490,MATCH(K$3,'Miljövärden urval för publ'!$B$2:$H$2,0),FALSE)),"",VLOOKUP($J156,'Miljövärden urval för publ'!$B$2:$H$490,MATCH(K$3,'Miljövärden urval för publ'!$B$2:$H$2,0),FALSE))</f>
        <v>0.31195400000000001</v>
      </c>
      <c r="L156" s="106">
        <f>IF(ISERROR(VLOOKUP($J156,'Miljövärden urval för publ'!$B$2:$H$490,MATCH(L$3,'Miljövärden urval för publ'!$B$2:$H$2,0),FALSE)),"",VLOOKUP($J156,'Miljövärden urval för publ'!$B$2:$H$490,MATCH(L$3,'Miljövärden urval för publ'!$B$2:$H$2,0),FALSE))</f>
        <v>45.280200000000001</v>
      </c>
      <c r="M156" s="106">
        <f>IF(ISERROR(VLOOKUP($J156,'Miljövärden urval för publ'!$B$2:$H$490,MATCH(M$3,'Miljövärden urval för publ'!$B$2:$H$2,0),FALSE)),"",VLOOKUP($J156,'Miljövärden urval för publ'!$B$2:$H$490,MATCH(M$3,'Miljövärden urval för publ'!$B$2:$H$2,0),FALSE))</f>
        <v>18.438500000000001</v>
      </c>
      <c r="N156" s="106">
        <f>IF(ISERROR(VLOOKUP($J156,'Miljövärden urval för publ'!$B$2:$H$490,MATCH(N$3,'Miljövärden urval för publ'!$B$2:$H$2,0),FALSE)),"",VLOOKUP($J156,'Miljövärden urval för publ'!$B$2:$H$490,MATCH(N$3,'Miljövärden urval för publ'!$B$2:$H$2,0),FALSE))</f>
        <v>6.6489999999999994E-2</v>
      </c>
    </row>
    <row r="157" spans="1:14" x14ac:dyDescent="0.25">
      <c r="A157" s="117" t="s">
        <v>217</v>
      </c>
      <c r="B157" s="117" t="s">
        <v>218</v>
      </c>
      <c r="D157" s="112" t="str">
        <f>VLOOKUP(B157,'Miljövärden urval för publ'!$B$2:$V$480,MATCH("ska publiceras:",'Miljövärden urval för publ'!$B$2:$T$2,0),FALSE)</f>
        <v>ja</v>
      </c>
      <c r="E157" s="113">
        <f t="shared" si="6"/>
        <v>134</v>
      </c>
      <c r="H157" s="106">
        <v>155</v>
      </c>
      <c r="I157" s="106" t="str">
        <f t="shared" si="7"/>
        <v>Eskilstuna Energi &amp; Miljö AB</v>
      </c>
      <c r="J157" s="106" t="str">
        <f t="shared" si="8"/>
        <v>Kvicksund</v>
      </c>
      <c r="K157" s="106">
        <f>IF(ISERROR(VLOOKUP($J157,'Miljövärden urval för publ'!$B$2:$H$490,MATCH(K$3,'Miljövärden urval för publ'!$B$2:$H$2,0),FALSE)),"",VLOOKUP($J157,'Miljövärden urval för publ'!$B$2:$H$490,MATCH(K$3,'Miljövärden urval för publ'!$B$2:$H$2,0),FALSE))</f>
        <v>0.32611200000000001</v>
      </c>
      <c r="L157" s="106">
        <f>IF(ISERROR(VLOOKUP($J157,'Miljövärden urval för publ'!$B$2:$H$490,MATCH(L$3,'Miljövärden urval för publ'!$B$2:$H$2,0),FALSE)),"",VLOOKUP($J157,'Miljövärden urval för publ'!$B$2:$H$490,MATCH(L$3,'Miljövärden urval för publ'!$B$2:$H$2,0),FALSE))</f>
        <v>52.694000000000003</v>
      </c>
      <c r="M157" s="106">
        <f>IF(ISERROR(VLOOKUP($J157,'Miljövärden urval för publ'!$B$2:$H$490,MATCH(M$3,'Miljövärden urval för publ'!$B$2:$H$2,0),FALSE)),"",VLOOKUP($J157,'Miljövärden urval för publ'!$B$2:$H$490,MATCH(M$3,'Miljövärden urval för publ'!$B$2:$H$2,0),FALSE))</f>
        <v>16.066500000000001</v>
      </c>
      <c r="N157" s="106">
        <f>IF(ISERROR(VLOOKUP($J157,'Miljövärden urval för publ'!$B$2:$H$490,MATCH(N$3,'Miljövärden urval för publ'!$B$2:$H$2,0),FALSE)),"",VLOOKUP($J157,'Miljövärden urval för publ'!$B$2:$H$490,MATCH(N$3,'Miljövärden urval för publ'!$B$2:$H$2,0),FALSE))</f>
        <v>0.15451599999999999</v>
      </c>
    </row>
    <row r="158" spans="1:14" x14ac:dyDescent="0.25">
      <c r="A158" s="117" t="s">
        <v>219</v>
      </c>
      <c r="B158" s="117" t="s">
        <v>220</v>
      </c>
      <c r="D158" s="112" t="str">
        <f>VLOOKUP(B158,'Miljövärden urval för publ'!$B$2:$V$480,MATCH("ska publiceras:",'Miljövärden urval för publ'!$B$2:$T$2,0),FALSE)</f>
        <v>nej</v>
      </c>
      <c r="E158" s="113">
        <f t="shared" si="6"/>
        <v>134</v>
      </c>
      <c r="H158" s="106">
        <v>156</v>
      </c>
      <c r="I158" s="106" t="str">
        <f t="shared" si="7"/>
        <v>Sundsvall Energi AB</v>
      </c>
      <c r="J158" s="106" t="str">
        <f t="shared" si="8"/>
        <v>Kvissleby</v>
      </c>
      <c r="K158" s="106">
        <f>IF(ISERROR(VLOOKUP($J158,'Miljövärden urval för publ'!$B$2:$H$490,MATCH(K$3,'Miljövärden urval för publ'!$B$2:$H$2,0),FALSE)),"",VLOOKUP($J158,'Miljövärden urval för publ'!$B$2:$H$490,MATCH(K$3,'Miljövärden urval för publ'!$B$2:$H$2,0),FALSE))</f>
        <v>0.33592100000000003</v>
      </c>
      <c r="L158" s="106">
        <f>IF(ISERROR(VLOOKUP($J158,'Miljövärden urval för publ'!$B$2:$H$490,MATCH(L$3,'Miljövärden urval för publ'!$B$2:$H$2,0),FALSE)),"",VLOOKUP($J158,'Miljövärden urval för publ'!$B$2:$H$490,MATCH(L$3,'Miljövärden urval för publ'!$B$2:$H$2,0),FALSE))</f>
        <v>78.088300000000004</v>
      </c>
      <c r="M158" s="106">
        <f>IF(ISERROR(VLOOKUP($J158,'Miljövärden urval för publ'!$B$2:$H$490,MATCH(M$3,'Miljövärden urval för publ'!$B$2:$H$2,0),FALSE)),"",VLOOKUP($J158,'Miljövärden urval för publ'!$B$2:$H$490,MATCH(M$3,'Miljövärden urval för publ'!$B$2:$H$2,0),FALSE))</f>
        <v>10.981400000000001</v>
      </c>
      <c r="N158" s="106">
        <f>IF(ISERROR(VLOOKUP($J158,'Miljövärden urval för publ'!$B$2:$H$490,MATCH(N$3,'Miljövärden urval för publ'!$B$2:$H$2,0),FALSE)),"",VLOOKUP($J158,'Miljövärden urval för publ'!$B$2:$H$490,MATCH(N$3,'Miljövärden urval för publ'!$B$2:$H$2,0),FALSE))</f>
        <v>0.19361400000000001</v>
      </c>
    </row>
    <row r="159" spans="1:14" x14ac:dyDescent="0.25">
      <c r="A159" s="117" t="s">
        <v>425</v>
      </c>
      <c r="B159" s="117" t="s">
        <v>427</v>
      </c>
      <c r="D159" s="112" t="str">
        <f>VLOOKUP(B159,'Miljövärden urval för publ'!$B$2:$V$480,MATCH("ska publiceras:",'Miljövärden urval för publ'!$B$2:$T$2,0),FALSE)</f>
        <v>ja</v>
      </c>
      <c r="E159" s="113">
        <f t="shared" si="6"/>
        <v>135</v>
      </c>
      <c r="H159" s="106">
        <v>157</v>
      </c>
      <c r="I159" s="106" t="str">
        <f t="shared" si="7"/>
        <v>Lantmännen Agrovärme AB</v>
      </c>
      <c r="J159" s="106" t="str">
        <f t="shared" si="8"/>
        <v>Kvänum</v>
      </c>
      <c r="K159" s="106">
        <f>IF(ISERROR(VLOOKUP($J159,'Miljövärden urval för publ'!$B$2:$H$490,MATCH(K$3,'Miljövärden urval för publ'!$B$2:$H$2,0),FALSE)),"",VLOOKUP($J159,'Miljövärden urval för publ'!$B$2:$H$490,MATCH(K$3,'Miljövärden urval för publ'!$B$2:$H$2,0),FALSE))</f>
        <v>1.08371</v>
      </c>
      <c r="L159" s="106">
        <f>IF(ISERROR(VLOOKUP($J159,'Miljövärden urval för publ'!$B$2:$H$490,MATCH(L$3,'Miljövärden urval för publ'!$B$2:$H$2,0),FALSE)),"",VLOOKUP($J159,'Miljövärden urval för publ'!$B$2:$H$490,MATCH(L$3,'Miljövärden urval för publ'!$B$2:$H$2,0),FALSE))</f>
        <v>23.479800000000001</v>
      </c>
      <c r="M159" s="106">
        <f>IF(ISERROR(VLOOKUP($J159,'Miljövärden urval för publ'!$B$2:$H$490,MATCH(M$3,'Miljövärden urval för publ'!$B$2:$H$2,0),FALSE)),"",VLOOKUP($J159,'Miljövärden urval för publ'!$B$2:$H$490,MATCH(M$3,'Miljövärden urval för publ'!$B$2:$H$2,0),FALSE))</f>
        <v>30.2453</v>
      </c>
      <c r="N159" s="106">
        <f>IF(ISERROR(VLOOKUP($J159,'Miljövärden urval för publ'!$B$2:$H$490,MATCH(N$3,'Miljövärden urval för publ'!$B$2:$H$2,0),FALSE)),"",VLOOKUP($J159,'Miljövärden urval för publ'!$B$2:$H$490,MATCH(N$3,'Miljövärden urval för publ'!$B$2:$H$2,0),FALSE))</f>
        <v>1.32143E-2</v>
      </c>
    </row>
    <row r="160" spans="1:14" x14ac:dyDescent="0.25">
      <c r="A160" s="117" t="s">
        <v>221</v>
      </c>
      <c r="B160" s="117" t="s">
        <v>222</v>
      </c>
      <c r="D160" s="112" t="str">
        <f>VLOOKUP(B160,'Miljövärden urval för publ'!$B$2:$V$480,MATCH("ska publiceras:",'Miljövärden urval för publ'!$B$2:$T$2,0),FALSE)</f>
        <v>ja</v>
      </c>
      <c r="E160" s="113">
        <f t="shared" si="6"/>
        <v>136</v>
      </c>
      <c r="H160" s="106">
        <v>158</v>
      </c>
      <c r="I160" s="106" t="str">
        <f t="shared" si="7"/>
        <v>Skellefteå Kraft AB</v>
      </c>
      <c r="J160" s="106" t="str">
        <f t="shared" si="8"/>
        <v>Kåge</v>
      </c>
      <c r="K160" s="106">
        <f>IF(ISERROR(VLOOKUP($J160,'Miljövärden urval för publ'!$B$2:$H$490,MATCH(K$3,'Miljövärden urval för publ'!$B$2:$H$2,0),FALSE)),"",VLOOKUP($J160,'Miljövärden urval för publ'!$B$2:$H$490,MATCH(K$3,'Miljövärden urval för publ'!$B$2:$H$2,0),FALSE))</f>
        <v>0.17871899999999999</v>
      </c>
      <c r="L160" s="106">
        <f>IF(ISERROR(VLOOKUP($J160,'Miljövärden urval för publ'!$B$2:$H$490,MATCH(L$3,'Miljövärden urval för publ'!$B$2:$H$2,0),FALSE)),"",VLOOKUP($J160,'Miljövärden urval för publ'!$B$2:$H$490,MATCH(L$3,'Miljövärden urval för publ'!$B$2:$H$2,0),FALSE))</f>
        <v>9.0004399999999993</v>
      </c>
      <c r="M160" s="106">
        <f>IF(ISERROR(VLOOKUP($J160,'Miljövärden urval för publ'!$B$2:$H$490,MATCH(M$3,'Miljövärden urval för publ'!$B$2:$H$2,0),FALSE)),"",VLOOKUP($J160,'Miljövärden urval för publ'!$B$2:$H$490,MATCH(M$3,'Miljövärden urval för publ'!$B$2:$H$2,0),FALSE))</f>
        <v>17.511399999999998</v>
      </c>
      <c r="N160" s="106">
        <f>IF(ISERROR(VLOOKUP($J160,'Miljövärden urval för publ'!$B$2:$H$490,MATCH(N$3,'Miljövärden urval för publ'!$B$2:$H$2,0),FALSE)),"",VLOOKUP($J160,'Miljövärden urval för publ'!$B$2:$H$490,MATCH(N$3,'Miljövärden urval för publ'!$B$2:$H$2,0),FALSE))</f>
        <v>3.2983499999999998E-3</v>
      </c>
    </row>
    <row r="161" spans="1:14" x14ac:dyDescent="0.25">
      <c r="A161" s="117" t="s">
        <v>44</v>
      </c>
      <c r="B161" s="117" t="s">
        <v>47</v>
      </c>
      <c r="D161" s="112" t="str">
        <f>VLOOKUP(B161,'Miljövärden urval för publ'!$B$2:$V$480,MATCH("ska publiceras:",'Miljövärden urval för publ'!$B$2:$T$2,0),FALSE)</f>
        <v>ja</v>
      </c>
      <c r="E161" s="113">
        <f t="shared" si="6"/>
        <v>137</v>
      </c>
      <c r="H161" s="106">
        <v>159</v>
      </c>
      <c r="I161" s="106" t="str">
        <f t="shared" si="7"/>
        <v>Köpings kommun</v>
      </c>
      <c r="J161" s="106" t="str">
        <f t="shared" si="8"/>
        <v>Köping</v>
      </c>
      <c r="K161" s="106">
        <f>IF(ISERROR(VLOOKUP($J161,'Miljövärden urval för publ'!$B$2:$H$490,MATCH(K$3,'Miljövärden urval för publ'!$B$2:$H$2,0),FALSE)),"",VLOOKUP($J161,'Miljövärden urval för publ'!$B$2:$H$490,MATCH(K$3,'Miljövärden urval för publ'!$B$2:$H$2,0),FALSE))</f>
        <v>5.6387199999999998E-2</v>
      </c>
      <c r="L161" s="106">
        <f>IF(ISERROR(VLOOKUP($J161,'Miljövärden urval för publ'!$B$2:$H$490,MATCH(L$3,'Miljövärden urval för publ'!$B$2:$H$2,0),FALSE)),"",VLOOKUP($J161,'Miljövärden urval för publ'!$B$2:$H$490,MATCH(L$3,'Miljövärden urval för publ'!$B$2:$H$2,0),FALSE))</f>
        <v>42.812199999999997</v>
      </c>
      <c r="M161" s="106">
        <f>IF(ISERROR(VLOOKUP($J161,'Miljövärden urval för publ'!$B$2:$H$490,MATCH(M$3,'Miljövärden urval för publ'!$B$2:$H$2,0),FALSE)),"",VLOOKUP($J161,'Miljövärden urval för publ'!$B$2:$H$490,MATCH(M$3,'Miljövärden urval för publ'!$B$2:$H$2,0),FALSE))</f>
        <v>2.2492200000000002</v>
      </c>
      <c r="N161" s="106">
        <f>IF(ISERROR(VLOOKUP($J161,'Miljövärden urval för publ'!$B$2:$H$490,MATCH(N$3,'Miljövärden urval för publ'!$B$2:$H$2,0),FALSE)),"",VLOOKUP($J161,'Miljövärden urval för publ'!$B$2:$H$490,MATCH(N$3,'Miljövärden urval för publ'!$B$2:$H$2,0),FALSE))</f>
        <v>1.7301099999999999E-5</v>
      </c>
    </row>
    <row r="162" spans="1:14" x14ac:dyDescent="0.25">
      <c r="A162" s="117" t="s">
        <v>422</v>
      </c>
      <c r="B162" s="117" t="s">
        <v>423</v>
      </c>
      <c r="D162" s="112" t="str">
        <f>VLOOKUP(B162,'Miljövärden urval för publ'!$B$2:$V$480,MATCH("ska publiceras:",'Miljövärden urval för publ'!$B$2:$T$2,0),FALSE)</f>
        <v>ja</v>
      </c>
      <c r="E162" s="113">
        <f t="shared" si="6"/>
        <v>138</v>
      </c>
      <c r="H162" s="106">
        <v>160</v>
      </c>
      <c r="I162" s="106" t="str">
        <f t="shared" si="7"/>
        <v>Landskrona Energi AB</v>
      </c>
      <c r="J162" s="106" t="str">
        <f t="shared" si="8"/>
        <v>Landskrona</v>
      </c>
      <c r="K162" s="106">
        <f>IF(ISERROR(VLOOKUP($J162,'Miljövärden urval för publ'!$B$2:$H$490,MATCH(K$3,'Miljövärden urval för publ'!$B$2:$H$2,0),FALSE)),"",VLOOKUP($J162,'Miljövärden urval för publ'!$B$2:$H$490,MATCH(K$3,'Miljövärden urval för publ'!$B$2:$H$2,0),FALSE))</f>
        <v>0.13950000000000001</v>
      </c>
      <c r="L162" s="106">
        <f>IF(ISERROR(VLOOKUP($J162,'Miljövärden urval för publ'!$B$2:$H$490,MATCH(L$3,'Miljövärden urval för publ'!$B$2:$H$2,0),FALSE)),"",VLOOKUP($J162,'Miljövärden urval för publ'!$B$2:$H$490,MATCH(L$3,'Miljövärden urval för publ'!$B$2:$H$2,0),FALSE))</f>
        <v>60.259099999999997</v>
      </c>
      <c r="M162" s="106">
        <f>IF(ISERROR(VLOOKUP($J162,'Miljövärden urval för publ'!$B$2:$H$490,MATCH(M$3,'Miljövärden urval för publ'!$B$2:$H$2,0),FALSE)),"",VLOOKUP($J162,'Miljövärden urval för publ'!$B$2:$H$490,MATCH(M$3,'Miljövärden urval för publ'!$B$2:$H$2,0),FALSE))</f>
        <v>4.8790899999999997</v>
      </c>
      <c r="N162" s="106">
        <f>IF(ISERROR(VLOOKUP($J162,'Miljövärden urval för publ'!$B$2:$H$490,MATCH(N$3,'Miljövärden urval för publ'!$B$2:$H$2,0),FALSE)),"",VLOOKUP($J162,'Miljövärden urval för publ'!$B$2:$H$490,MATCH(N$3,'Miljövärden urval för publ'!$B$2:$H$2,0),FALSE))</f>
        <v>2.7102500000000002E-2</v>
      </c>
    </row>
    <row r="163" spans="1:14" x14ac:dyDescent="0.25">
      <c r="A163" s="117" t="s">
        <v>425</v>
      </c>
      <c r="B163" s="117" t="s">
        <v>428</v>
      </c>
      <c r="D163" s="112" t="str">
        <f>VLOOKUP(B163,'Miljövärden urval för publ'!$B$2:$V$480,MATCH("ska publiceras:",'Miljövärden urval för publ'!$B$2:$T$2,0),FALSE)</f>
        <v>ja</v>
      </c>
      <c r="E163" s="113">
        <f t="shared" si="6"/>
        <v>139</v>
      </c>
      <c r="H163" s="106">
        <v>161</v>
      </c>
      <c r="I163" s="106" t="str">
        <f t="shared" si="7"/>
        <v>Laxå Värme AB</v>
      </c>
      <c r="J163" s="106" t="str">
        <f t="shared" si="8"/>
        <v>Laxå</v>
      </c>
      <c r="K163" s="106">
        <f>IF(ISERROR(VLOOKUP($J163,'Miljövärden urval för publ'!$B$2:$H$490,MATCH(K$3,'Miljövärden urval för publ'!$B$2:$H$2,0),FALSE)),"",VLOOKUP($J163,'Miljövärden urval för publ'!$B$2:$H$490,MATCH(K$3,'Miljövärden urval för publ'!$B$2:$H$2,0),FALSE))</f>
        <v>0.16414000000000001</v>
      </c>
      <c r="L163" s="106">
        <f>IF(ISERROR(VLOOKUP($J163,'Miljövärden urval för publ'!$B$2:$H$490,MATCH(L$3,'Miljövärden urval för publ'!$B$2:$H$2,0),FALSE)),"",VLOOKUP($J163,'Miljövärden urval för publ'!$B$2:$H$490,MATCH(L$3,'Miljövärden urval för publ'!$B$2:$H$2,0),FALSE))</f>
        <v>15.2758</v>
      </c>
      <c r="M163" s="106">
        <f>IF(ISERROR(VLOOKUP($J163,'Miljövärden urval för publ'!$B$2:$H$490,MATCH(M$3,'Miljövärden urval för publ'!$B$2:$H$2,0),FALSE)),"",VLOOKUP($J163,'Miljövärden urval för publ'!$B$2:$H$490,MATCH(M$3,'Miljövärden urval för publ'!$B$2:$H$2,0),FALSE))</f>
        <v>14.521000000000001</v>
      </c>
      <c r="N163" s="106">
        <f>IF(ISERROR(VLOOKUP($J163,'Miljövärden urval för publ'!$B$2:$H$490,MATCH(N$3,'Miljövärden urval för publ'!$B$2:$H$2,0),FALSE)),"",VLOOKUP($J163,'Miljövärden urval för publ'!$B$2:$H$490,MATCH(N$3,'Miljövärden urval för publ'!$B$2:$H$2,0),FALSE))</f>
        <v>1.18274E-2</v>
      </c>
    </row>
    <row r="164" spans="1:14" x14ac:dyDescent="0.25">
      <c r="A164" s="117" t="s">
        <v>160</v>
      </c>
      <c r="B164" s="117" t="s">
        <v>162</v>
      </c>
      <c r="D164" s="112" t="str">
        <f>VLOOKUP(B164,'Miljövärden urval för publ'!$B$2:$V$480,MATCH("ska publiceras:",'Miljövärden urval för publ'!$B$2:$T$2,0),FALSE)</f>
        <v>ja</v>
      </c>
      <c r="E164" s="113">
        <f t="shared" si="6"/>
        <v>140</v>
      </c>
      <c r="H164" s="106">
        <v>162</v>
      </c>
      <c r="I164" s="106" t="str">
        <f t="shared" si="7"/>
        <v>Dala Energi Värme AB</v>
      </c>
      <c r="J164" s="106" t="str">
        <f t="shared" si="8"/>
        <v>Leksand</v>
      </c>
      <c r="K164" s="106">
        <f>IF(ISERROR(VLOOKUP($J164,'Miljövärden urval för publ'!$B$2:$H$490,MATCH(K$3,'Miljövärden urval för publ'!$B$2:$H$2,0),FALSE)),"",VLOOKUP($J164,'Miljövärden urval för publ'!$B$2:$H$490,MATCH(K$3,'Miljövärden urval för publ'!$B$2:$H$2,0),FALSE))</f>
        <v>8.3179900000000001E-2</v>
      </c>
      <c r="L164" s="106">
        <f>IF(ISERROR(VLOOKUP($J164,'Miljövärden urval för publ'!$B$2:$H$490,MATCH(L$3,'Miljövärden urval för publ'!$B$2:$H$2,0),FALSE)),"",VLOOKUP($J164,'Miljövärden urval för publ'!$B$2:$H$490,MATCH(L$3,'Miljövärden urval för publ'!$B$2:$H$2,0),FALSE))</f>
        <v>12.2928</v>
      </c>
      <c r="M164" s="106">
        <f>IF(ISERROR(VLOOKUP($J164,'Miljövärden urval för publ'!$B$2:$H$490,MATCH(M$3,'Miljövärden urval för publ'!$B$2:$H$2,0),FALSE)),"",VLOOKUP($J164,'Miljövärden urval för publ'!$B$2:$H$490,MATCH(M$3,'Miljövärden urval för publ'!$B$2:$H$2,0),FALSE))</f>
        <v>8.9291499999999999</v>
      </c>
      <c r="N164" s="106">
        <f>IF(ISERROR(VLOOKUP($J164,'Miljövärden urval för publ'!$B$2:$H$490,MATCH(N$3,'Miljövärden urval för publ'!$B$2:$H$2,0),FALSE)),"",VLOOKUP($J164,'Miljövärden urval för publ'!$B$2:$H$490,MATCH(N$3,'Miljövärden urval för publ'!$B$2:$H$2,0),FALSE))</f>
        <v>2.0253300000000001E-3</v>
      </c>
    </row>
    <row r="165" spans="1:14" x14ac:dyDescent="0.25">
      <c r="A165" s="117" t="s">
        <v>223</v>
      </c>
      <c r="B165" s="117" t="s">
        <v>225</v>
      </c>
      <c r="D165" s="112" t="str">
        <f>VLOOKUP(B165,'Miljövärden urval för publ'!$B$2:$V$480,MATCH("ska publiceras:",'Miljövärden urval för publ'!$B$2:$T$2,0),FALSE)</f>
        <v>ja</v>
      </c>
      <c r="E165" s="113">
        <f t="shared" si="6"/>
        <v>141</v>
      </c>
      <c r="H165" s="106">
        <v>163</v>
      </c>
      <c r="I165" s="106" t="str">
        <f t="shared" si="7"/>
        <v>Lerum Fjärrvärme AB</v>
      </c>
      <c r="J165" s="106" t="str">
        <f t="shared" si="8"/>
        <v>Lerum</v>
      </c>
      <c r="K165" s="106">
        <f>IF(ISERROR(VLOOKUP($J165,'Miljövärden urval för publ'!$B$2:$H$490,MATCH(K$3,'Miljövärden urval för publ'!$B$2:$H$2,0),FALSE)),"",VLOOKUP($J165,'Miljövärden urval för publ'!$B$2:$H$490,MATCH(K$3,'Miljövärden urval för publ'!$B$2:$H$2,0),FALSE))</f>
        <v>9.7417000000000004E-2</v>
      </c>
      <c r="L165" s="106">
        <f>IF(ISERROR(VLOOKUP($J165,'Miljövärden urval för publ'!$B$2:$H$490,MATCH(L$3,'Miljövärden urval för publ'!$B$2:$H$2,0),FALSE)),"",VLOOKUP($J165,'Miljövärden urval för publ'!$B$2:$H$490,MATCH(L$3,'Miljövärden urval för publ'!$B$2:$H$2,0),FALSE))</f>
        <v>16.376200000000001</v>
      </c>
      <c r="M165" s="106">
        <f>IF(ISERROR(VLOOKUP($J165,'Miljövärden urval för publ'!$B$2:$H$490,MATCH(M$3,'Miljövärden urval för publ'!$B$2:$H$2,0),FALSE)),"",VLOOKUP($J165,'Miljövärden urval för publ'!$B$2:$H$490,MATCH(M$3,'Miljövärden urval för publ'!$B$2:$H$2,0),FALSE))</f>
        <v>11.0372</v>
      </c>
      <c r="N165" s="106">
        <f>IF(ISERROR(VLOOKUP($J165,'Miljövärden urval för publ'!$B$2:$H$490,MATCH(N$3,'Miljövärden urval för publ'!$B$2:$H$2,0),FALSE)),"",VLOOKUP($J165,'Miljövärden urval för publ'!$B$2:$H$490,MATCH(N$3,'Miljövärden urval för publ'!$B$2:$H$2,0),FALSE))</f>
        <v>2.6322100000000001E-2</v>
      </c>
    </row>
    <row r="166" spans="1:14" x14ac:dyDescent="0.25">
      <c r="A166" s="117" t="s">
        <v>474</v>
      </c>
      <c r="B166" s="117" t="s">
        <v>479</v>
      </c>
      <c r="D166" s="112" t="str">
        <f>VLOOKUP(B166,'Miljövärden urval för publ'!$B$2:$V$480,MATCH("ska publiceras:",'Miljövärden urval för publ'!$B$2:$T$2,0),FALSE)</f>
        <v>ja</v>
      </c>
      <c r="E166" s="113">
        <f t="shared" si="6"/>
        <v>142</v>
      </c>
      <c r="H166" s="106">
        <v>164</v>
      </c>
      <c r="I166" s="106" t="str">
        <f t="shared" si="7"/>
        <v>Skellefteå Kraft AB</v>
      </c>
      <c r="J166" s="106" t="str">
        <f t="shared" si="8"/>
        <v>Lidbacken</v>
      </c>
      <c r="K166" s="106">
        <f>IF(ISERROR(VLOOKUP($J166,'Miljövärden urval för publ'!$B$2:$H$490,MATCH(K$3,'Miljövärden urval för publ'!$B$2:$H$2,0),FALSE)),"",VLOOKUP($J166,'Miljövärden urval för publ'!$B$2:$H$490,MATCH(K$3,'Miljövärden urval för publ'!$B$2:$H$2,0),FALSE))</f>
        <v>0.16068299999999999</v>
      </c>
      <c r="L166" s="106">
        <f>IF(ISERROR(VLOOKUP($J166,'Miljövärden urval för publ'!$B$2:$H$490,MATCH(L$3,'Miljövärden urval för publ'!$B$2:$H$2,0),FALSE)),"",VLOOKUP($J166,'Miljövärden urval för publ'!$B$2:$H$490,MATCH(L$3,'Miljövärden urval för publ'!$B$2:$H$2,0),FALSE))</f>
        <v>9.4182299999999994</v>
      </c>
      <c r="M166" s="106">
        <f>IF(ISERROR(VLOOKUP($J166,'Miljövärden urval för publ'!$B$2:$H$490,MATCH(M$3,'Miljövärden urval för publ'!$B$2:$H$2,0),FALSE)),"",VLOOKUP($J166,'Miljövärden urval för publ'!$B$2:$H$490,MATCH(M$3,'Miljövärden urval för publ'!$B$2:$H$2,0),FALSE))</f>
        <v>16.926200000000001</v>
      </c>
      <c r="N166" s="106">
        <f>IF(ISERROR(VLOOKUP($J166,'Miljövärden urval för publ'!$B$2:$H$490,MATCH(N$3,'Miljövärden urval för publ'!$B$2:$H$2,0),FALSE)),"",VLOOKUP($J166,'Miljövärden urval för publ'!$B$2:$H$490,MATCH(N$3,'Miljövärden urval för publ'!$B$2:$H$2,0),FALSE))</f>
        <v>5.4503700000000004E-3</v>
      </c>
    </row>
    <row r="167" spans="1:14" x14ac:dyDescent="0.25">
      <c r="A167" s="117" t="s">
        <v>233</v>
      </c>
      <c r="B167" s="117" t="s">
        <v>234</v>
      </c>
      <c r="D167" s="112" t="str">
        <f>VLOOKUP(B167,'Miljövärden urval för publ'!$B$2:$V$480,MATCH("ska publiceras:",'Miljövärden urval för publ'!$B$2:$T$2,0),FALSE)</f>
        <v>ja</v>
      </c>
      <c r="E167" s="113">
        <f t="shared" si="6"/>
        <v>143</v>
      </c>
      <c r="H167" s="106">
        <v>165</v>
      </c>
      <c r="I167" s="106" t="str">
        <f t="shared" si="7"/>
        <v>Lidköpings Värmeverk AB</v>
      </c>
      <c r="J167" s="106" t="str">
        <f t="shared" si="8"/>
        <v>Lidköping</v>
      </c>
      <c r="K167" s="106">
        <f>IF(ISERROR(VLOOKUP($J167,'Miljövärden urval för publ'!$B$2:$H$490,MATCH(K$3,'Miljövärden urval för publ'!$B$2:$H$2,0),FALSE)),"",VLOOKUP($J167,'Miljövärden urval för publ'!$B$2:$H$490,MATCH(K$3,'Miljövärden urval för publ'!$B$2:$H$2,0),FALSE))</f>
        <v>0.16708899999999999</v>
      </c>
      <c r="L167" s="106">
        <f>IF(ISERROR(VLOOKUP($J167,'Miljövärden urval för publ'!$B$2:$H$490,MATCH(L$3,'Miljövärden urval för publ'!$B$2:$H$2,0),FALSE)),"",VLOOKUP($J167,'Miljövärden urval för publ'!$B$2:$H$490,MATCH(L$3,'Miljövärden urval för publ'!$B$2:$H$2,0),FALSE))</f>
        <v>138.97399999999999</v>
      </c>
      <c r="M167" s="106">
        <f>IF(ISERROR(VLOOKUP($J167,'Miljövärden urval för publ'!$B$2:$H$490,MATCH(M$3,'Miljövärden urval för publ'!$B$2:$H$2,0),FALSE)),"",VLOOKUP($J167,'Miljövärden urval för publ'!$B$2:$H$490,MATCH(M$3,'Miljövärden urval för publ'!$B$2:$H$2,0),FALSE))</f>
        <v>4.5118799999999997</v>
      </c>
      <c r="N167" s="106">
        <f>IF(ISERROR(VLOOKUP($J167,'Miljövärden urval för publ'!$B$2:$H$490,MATCH(N$3,'Miljövärden urval för publ'!$B$2:$H$2,0),FALSE)),"",VLOOKUP($J167,'Miljövärden urval för publ'!$B$2:$H$490,MATCH(N$3,'Miljövärden urval för publ'!$B$2:$H$2,0),FALSE))</f>
        <v>2.6648600000000001E-2</v>
      </c>
    </row>
    <row r="168" spans="1:14" x14ac:dyDescent="0.25">
      <c r="A168" s="117" t="s">
        <v>501</v>
      </c>
      <c r="B168" s="117" t="s">
        <v>512</v>
      </c>
      <c r="D168" s="112" t="str">
        <f>VLOOKUP(B168,'Miljövärden urval för publ'!$B$2:$V$480,MATCH("ska publiceras:",'Miljövärden urval för publ'!$B$2:$T$2,0),FALSE)</f>
        <v>ja</v>
      </c>
      <c r="E168" s="113">
        <f t="shared" si="6"/>
        <v>144</v>
      </c>
      <c r="H168" s="106">
        <v>166</v>
      </c>
      <c r="I168" s="106" t="str">
        <f t="shared" si="7"/>
        <v>Lilla Edets Fjärrvärme AB</v>
      </c>
      <c r="J168" s="106" t="str">
        <f t="shared" si="8"/>
        <v>Lilla Edet</v>
      </c>
      <c r="K168" s="106">
        <f>IF(ISERROR(VLOOKUP($J168,'Miljövärden urval för publ'!$B$2:$H$490,MATCH(K$3,'Miljövärden urval för publ'!$B$2:$H$2,0),FALSE)),"",VLOOKUP($J168,'Miljövärden urval för publ'!$B$2:$H$490,MATCH(K$3,'Miljövärden urval för publ'!$B$2:$H$2,0),FALSE))</f>
        <v>5.4295200000000002E-2</v>
      </c>
      <c r="L168" s="106">
        <f>IF(ISERROR(VLOOKUP($J168,'Miljövärden urval för publ'!$B$2:$H$490,MATCH(L$3,'Miljövärden urval för publ'!$B$2:$H$2,0),FALSE)),"",VLOOKUP($J168,'Miljövärden urval för publ'!$B$2:$H$490,MATCH(L$3,'Miljövärden urval för publ'!$B$2:$H$2,0),FALSE))</f>
        <v>15.2248</v>
      </c>
      <c r="M168" s="106">
        <f>IF(ISERROR(VLOOKUP($J168,'Miljövärden urval för publ'!$B$2:$H$490,MATCH(M$3,'Miljövärden urval för publ'!$B$2:$H$2,0),FALSE)),"",VLOOKUP($J168,'Miljövärden urval för publ'!$B$2:$H$490,MATCH(M$3,'Miljövärden urval för publ'!$B$2:$H$2,0),FALSE))</f>
        <v>9.4801300000000008</v>
      </c>
      <c r="N168" s="106">
        <f>IF(ISERROR(VLOOKUP($J168,'Miljövärden urval för publ'!$B$2:$H$490,MATCH(N$3,'Miljövärden urval för publ'!$B$2:$H$2,0),FALSE)),"",VLOOKUP($J168,'Miljövärden urval för publ'!$B$2:$H$490,MATCH(N$3,'Miljövärden urval för publ'!$B$2:$H$2,0),FALSE))</f>
        <v>6.40166E-3</v>
      </c>
    </row>
    <row r="169" spans="1:14" x14ac:dyDescent="0.25">
      <c r="A169" s="117" t="s">
        <v>65</v>
      </c>
      <c r="B169" s="117" t="s">
        <v>67</v>
      </c>
      <c r="D169" s="112" t="str">
        <f>VLOOKUP(B169,'Miljövärden urval för publ'!$B$2:$V$480,MATCH("ska publiceras:",'Miljövärden urval för publ'!$B$2:$T$2,0),FALSE)</f>
        <v>ja</v>
      </c>
      <c r="E169" s="113">
        <f t="shared" si="6"/>
        <v>145</v>
      </c>
      <c r="H169" s="106">
        <v>167</v>
      </c>
      <c r="I169" s="106" t="str">
        <f t="shared" si="7"/>
        <v>Linde Energi AB</v>
      </c>
      <c r="J169" s="106" t="str">
        <f t="shared" si="8"/>
        <v>Lindesberg</v>
      </c>
      <c r="K169" s="106">
        <f>IF(ISERROR(VLOOKUP($J169,'Miljövärden urval för publ'!$B$2:$H$490,MATCH(K$3,'Miljövärden urval för publ'!$B$2:$H$2,0),FALSE)),"",VLOOKUP($J169,'Miljövärden urval för publ'!$B$2:$H$490,MATCH(K$3,'Miljövärden urval för publ'!$B$2:$H$2,0),FALSE))</f>
        <v>5.4174699999999999E-2</v>
      </c>
      <c r="L169" s="106">
        <f>IF(ISERROR(VLOOKUP($J169,'Miljövärden urval för publ'!$B$2:$H$490,MATCH(L$3,'Miljövärden urval för publ'!$B$2:$H$2,0),FALSE)),"",VLOOKUP($J169,'Miljövärden urval för publ'!$B$2:$H$490,MATCH(L$3,'Miljövärden urval för publ'!$B$2:$H$2,0),FALSE))</f>
        <v>8.0682500000000008</v>
      </c>
      <c r="M169" s="106">
        <f>IF(ISERROR(VLOOKUP($J169,'Miljövärden urval för publ'!$B$2:$H$490,MATCH(M$3,'Miljövärden urval för publ'!$B$2:$H$2,0),FALSE)),"",VLOOKUP($J169,'Miljövärden urval för publ'!$B$2:$H$490,MATCH(M$3,'Miljövärden urval för publ'!$B$2:$H$2,0),FALSE))</f>
        <v>1.1194900000000001</v>
      </c>
      <c r="N169" s="106">
        <f>IF(ISERROR(VLOOKUP($J169,'Miljövärden urval för publ'!$B$2:$H$490,MATCH(N$3,'Miljövärden urval för publ'!$B$2:$H$2,0),FALSE)),"",VLOOKUP($J169,'Miljövärden urval för publ'!$B$2:$H$490,MATCH(N$3,'Miljövärden urval för publ'!$B$2:$H$2,0),FALSE))</f>
        <v>2.84944E-2</v>
      </c>
    </row>
    <row r="170" spans="1:14" x14ac:dyDescent="0.25">
      <c r="A170" s="117" t="s">
        <v>357</v>
      </c>
      <c r="B170" s="117" t="s">
        <v>363</v>
      </c>
      <c r="D170" s="112" t="str">
        <f>VLOOKUP(B170,'Miljövärden urval för publ'!$B$2:$V$480,MATCH("ska publiceras:",'Miljövärden urval för publ'!$B$2:$T$2,0),FALSE)</f>
        <v>ja</v>
      </c>
      <c r="E170" s="113">
        <f t="shared" si="6"/>
        <v>146</v>
      </c>
      <c r="H170" s="106">
        <v>168</v>
      </c>
      <c r="I170" s="106" t="str">
        <f t="shared" si="7"/>
        <v>Tekniska Verken i Linköping AB</v>
      </c>
      <c r="J170" s="106" t="str">
        <f t="shared" si="8"/>
        <v>Linköping</v>
      </c>
      <c r="K170" s="106">
        <f>IF(ISERROR(VLOOKUP($J170,'Miljövärden urval för publ'!$B$2:$H$490,MATCH(K$3,'Miljövärden urval för publ'!$B$2:$H$2,0),FALSE)),"",VLOOKUP($J170,'Miljövärden urval för publ'!$B$2:$H$490,MATCH(K$3,'Miljövärden urval för publ'!$B$2:$H$2,0),FALSE))</f>
        <v>0.19384100000000001</v>
      </c>
      <c r="L170" s="106">
        <f>IF(ISERROR(VLOOKUP($J170,'Miljövärden urval för publ'!$B$2:$H$490,MATCH(L$3,'Miljövärden urval för publ'!$B$2:$H$2,0),FALSE)),"",VLOOKUP($J170,'Miljövärden urval för publ'!$B$2:$H$490,MATCH(L$3,'Miljövärden urval för publ'!$B$2:$H$2,0),FALSE))</f>
        <v>92.608599999999996</v>
      </c>
      <c r="M170" s="106">
        <f>IF(ISERROR(VLOOKUP($J170,'Miljövärden urval för publ'!$B$2:$H$490,MATCH(M$3,'Miljövärden urval för publ'!$B$2:$H$2,0),FALSE)),"",VLOOKUP($J170,'Miljövärden urval för publ'!$B$2:$H$490,MATCH(M$3,'Miljövärden urval för publ'!$B$2:$H$2,0),FALSE))</f>
        <v>5.9941399999999998</v>
      </c>
      <c r="N170" s="106">
        <f>IF(ISERROR(VLOOKUP($J170,'Miljövärden urval för publ'!$B$2:$H$490,MATCH(N$3,'Miljövärden urval för publ'!$B$2:$H$2,0),FALSE)),"",VLOOKUP($J170,'Miljövärden urval för publ'!$B$2:$H$490,MATCH(N$3,'Miljövärden urval för publ'!$B$2:$H$2,0),FALSE))</f>
        <v>0.11283899999999999</v>
      </c>
    </row>
    <row r="171" spans="1:14" x14ac:dyDescent="0.25">
      <c r="A171" s="117" t="s">
        <v>226</v>
      </c>
      <c r="B171" s="117" t="s">
        <v>227</v>
      </c>
      <c r="D171" s="112" t="str">
        <f>VLOOKUP(B171,'Miljövärden urval för publ'!$B$2:$V$480,MATCH("ska publiceras:",'Miljövärden urval för publ'!$B$2:$T$2,0),FALSE)</f>
        <v>ja</v>
      </c>
      <c r="E171" s="113">
        <f t="shared" si="6"/>
        <v>147</v>
      </c>
      <c r="H171" s="106">
        <v>169</v>
      </c>
      <c r="I171" s="106" t="str">
        <f t="shared" si="7"/>
        <v>Ånge Energi AB</v>
      </c>
      <c r="J171" s="106" t="str">
        <f t="shared" si="8"/>
        <v>Ljungaverk</v>
      </c>
      <c r="K171" s="106">
        <f>IF(ISERROR(VLOOKUP($J171,'Miljövärden urval för publ'!$B$2:$H$490,MATCH(K$3,'Miljövärden urval för publ'!$B$2:$H$2,0),FALSE)),"",VLOOKUP($J171,'Miljövärden urval för publ'!$B$2:$H$490,MATCH(K$3,'Miljövärden urval för publ'!$B$2:$H$2,0),FALSE))</f>
        <v>0.90329999999999999</v>
      </c>
      <c r="L171" s="106">
        <f>IF(ISERROR(VLOOKUP($J171,'Miljövärden urval för publ'!$B$2:$H$490,MATCH(L$3,'Miljövärden urval för publ'!$B$2:$H$2,0),FALSE)),"",VLOOKUP($J171,'Miljövärden urval för publ'!$B$2:$H$490,MATCH(L$3,'Miljövärden urval för publ'!$B$2:$H$2,0),FALSE))</f>
        <v>216.709</v>
      </c>
      <c r="M171" s="106">
        <f>IF(ISERROR(VLOOKUP($J171,'Miljövärden urval för publ'!$B$2:$H$490,MATCH(M$3,'Miljövärden urval för publ'!$B$2:$H$2,0),FALSE)),"",VLOOKUP($J171,'Miljövärden urval för publ'!$B$2:$H$490,MATCH(M$3,'Miljövärden urval för publ'!$B$2:$H$2,0),FALSE))</f>
        <v>15.9975</v>
      </c>
      <c r="N171" s="106">
        <f>IF(ISERROR(VLOOKUP($J171,'Miljövärden urval för publ'!$B$2:$H$490,MATCH(N$3,'Miljövärden urval för publ'!$B$2:$H$2,0),FALSE)),"",VLOOKUP($J171,'Miljövärden urval för publ'!$B$2:$H$490,MATCH(N$3,'Miljövärden urval för publ'!$B$2:$H$2,0),FALSE))</f>
        <v>0.98269200000000001</v>
      </c>
    </row>
    <row r="172" spans="1:14" x14ac:dyDescent="0.25">
      <c r="A172" s="117" t="s">
        <v>501</v>
      </c>
      <c r="B172" s="117" t="s">
        <v>513</v>
      </c>
      <c r="D172" s="112" t="str">
        <f>VLOOKUP(B172,'Miljövärden urval för publ'!$B$2:$V$480,MATCH("ska publiceras:",'Miljövärden urval för publ'!$B$2:$T$2,0),FALSE)</f>
        <v>ja</v>
      </c>
      <c r="E172" s="113">
        <f t="shared" si="6"/>
        <v>148</v>
      </c>
      <c r="H172" s="106">
        <v>170</v>
      </c>
      <c r="I172" s="106" t="str">
        <f t="shared" si="7"/>
        <v>Ljungby Energi AB</v>
      </c>
      <c r="J172" s="106" t="str">
        <f t="shared" si="8"/>
        <v>Ljungby</v>
      </c>
      <c r="K172" s="106">
        <f>IF(ISERROR(VLOOKUP($J172,'Miljövärden urval för publ'!$B$2:$H$490,MATCH(K$3,'Miljövärden urval för publ'!$B$2:$H$2,0),FALSE)),"",VLOOKUP($J172,'Miljövärden urval för publ'!$B$2:$H$490,MATCH(K$3,'Miljövärden urval för publ'!$B$2:$H$2,0),FALSE))</f>
        <v>0.357491</v>
      </c>
      <c r="L172" s="106">
        <f>IF(ISERROR(VLOOKUP($J172,'Miljövärden urval för publ'!$B$2:$H$490,MATCH(L$3,'Miljövärden urval för publ'!$B$2:$H$2,0),FALSE)),"",VLOOKUP($J172,'Miljövärden urval för publ'!$B$2:$H$490,MATCH(L$3,'Miljövärden urval för publ'!$B$2:$H$2,0),FALSE))</f>
        <v>186.024</v>
      </c>
      <c r="M172" s="106">
        <f>IF(ISERROR(VLOOKUP($J172,'Miljövärden urval för publ'!$B$2:$H$490,MATCH(M$3,'Miljövärden urval för publ'!$B$2:$H$2,0),FALSE)),"",VLOOKUP($J172,'Miljövärden urval för publ'!$B$2:$H$490,MATCH(M$3,'Miljövärden urval för publ'!$B$2:$H$2,0),FALSE))</f>
        <v>12.326599999999999</v>
      </c>
      <c r="N172" s="106">
        <f>IF(ISERROR(VLOOKUP($J172,'Miljövärden urval för publ'!$B$2:$H$490,MATCH(N$3,'Miljövärden urval för publ'!$B$2:$H$2,0),FALSE)),"",VLOOKUP($J172,'Miljövärden urval för publ'!$B$2:$H$490,MATCH(N$3,'Miljövärden urval för publ'!$B$2:$H$2,0),FALSE))</f>
        <v>1.4289400000000001E-2</v>
      </c>
    </row>
    <row r="173" spans="1:14" x14ac:dyDescent="0.25">
      <c r="A173" s="117" t="s">
        <v>472</v>
      </c>
      <c r="B173" s="117" t="s">
        <v>473</v>
      </c>
      <c r="D173" s="112" t="str">
        <f>VLOOKUP(B173,'Miljövärden urval för publ'!$B$2:$V$480,MATCH("ska publiceras:",'Miljövärden urval för publ'!$B$2:$T$2,0),FALSE)</f>
        <v>nej</v>
      </c>
      <c r="E173" s="113">
        <f t="shared" si="6"/>
        <v>148</v>
      </c>
      <c r="H173" s="106">
        <v>171</v>
      </c>
      <c r="I173" s="106" t="str">
        <f t="shared" si="7"/>
        <v>Uddevalla Energi AB</v>
      </c>
      <c r="J173" s="106" t="str">
        <f t="shared" si="8"/>
        <v>Ljungskile</v>
      </c>
      <c r="K173" s="106">
        <f>IF(ISERROR(VLOOKUP($J173,'Miljövärden urval för publ'!$B$2:$H$490,MATCH(K$3,'Miljövärden urval för publ'!$B$2:$H$2,0),FALSE)),"",VLOOKUP($J173,'Miljövärden urval för publ'!$B$2:$H$490,MATCH(K$3,'Miljövärden urval för publ'!$B$2:$H$2,0),FALSE))</f>
        <v>0.123473</v>
      </c>
      <c r="L173" s="106">
        <f>IF(ISERROR(VLOOKUP($J173,'Miljövärden urval för publ'!$B$2:$H$490,MATCH(L$3,'Miljövärden urval för publ'!$B$2:$H$2,0),FALSE)),"",VLOOKUP($J173,'Miljövärden urval för publ'!$B$2:$H$490,MATCH(L$3,'Miljövärden urval för publ'!$B$2:$H$2,0),FALSE))</f>
        <v>16.5321</v>
      </c>
      <c r="M173" s="106">
        <f>IF(ISERROR(VLOOKUP($J173,'Miljövärden urval för publ'!$B$2:$H$490,MATCH(M$3,'Miljövärden urval för publ'!$B$2:$H$2,0),FALSE)),"",VLOOKUP($J173,'Miljövärden urval för publ'!$B$2:$H$490,MATCH(M$3,'Miljövärden urval för publ'!$B$2:$H$2,0),FALSE))</f>
        <v>15.939399999999999</v>
      </c>
      <c r="N173" s="106">
        <f>IF(ISERROR(VLOOKUP($J173,'Miljövärden urval för publ'!$B$2:$H$490,MATCH(N$3,'Miljövärden urval för publ'!$B$2:$H$2,0),FALSE)),"",VLOOKUP($J173,'Miljövärden urval för publ'!$B$2:$H$490,MATCH(N$3,'Miljövärden urval för publ'!$B$2:$H$2,0),FALSE))</f>
        <v>1.4435899999999999E-4</v>
      </c>
    </row>
    <row r="174" spans="1:14" x14ac:dyDescent="0.25">
      <c r="A174" s="117" t="s">
        <v>201</v>
      </c>
      <c r="B174" s="117" t="s">
        <v>203</v>
      </c>
      <c r="D174" s="112" t="str">
        <f>VLOOKUP(B174,'Miljövärden urval för publ'!$B$2:$V$480,MATCH("ska publiceras:",'Miljövärden urval för publ'!$B$2:$T$2,0),FALSE)</f>
        <v>ja</v>
      </c>
      <c r="E174" s="113">
        <f t="shared" si="6"/>
        <v>149</v>
      </c>
      <c r="H174" s="106">
        <v>172</v>
      </c>
      <c r="I174" s="106" t="str">
        <f t="shared" si="7"/>
        <v>Ljusdal Energi AB</v>
      </c>
      <c r="J174" s="106" t="str">
        <f t="shared" si="8"/>
        <v>Ljusdal</v>
      </c>
      <c r="K174" s="106">
        <f>IF(ISERROR(VLOOKUP($J174,'Miljövärden urval för publ'!$B$2:$H$490,MATCH(K$3,'Miljövärden urval för publ'!$B$2:$H$2,0),FALSE)),"",VLOOKUP($J174,'Miljövärden urval för publ'!$B$2:$H$490,MATCH(K$3,'Miljövärden urval för publ'!$B$2:$H$2,0),FALSE))</f>
        <v>0.120058</v>
      </c>
      <c r="L174" s="106">
        <f>IF(ISERROR(VLOOKUP($J174,'Miljövärden urval för publ'!$B$2:$H$490,MATCH(L$3,'Miljövärden urval för publ'!$B$2:$H$2,0),FALSE)),"",VLOOKUP($J174,'Miljövärden urval för publ'!$B$2:$H$490,MATCH(L$3,'Miljövärden urval för publ'!$B$2:$H$2,0),FALSE))</f>
        <v>20.354099999999999</v>
      </c>
      <c r="M174" s="106">
        <f>IF(ISERROR(VLOOKUP($J174,'Miljövärden urval för publ'!$B$2:$H$490,MATCH(M$3,'Miljövärden urval för publ'!$B$2:$H$2,0),FALSE)),"",VLOOKUP($J174,'Miljövärden urval för publ'!$B$2:$H$490,MATCH(M$3,'Miljövärden urval för publ'!$B$2:$H$2,0),FALSE))</f>
        <v>10.6881</v>
      </c>
      <c r="N174" s="106">
        <f>IF(ISERROR(VLOOKUP($J174,'Miljövärden urval för publ'!$B$2:$H$490,MATCH(N$3,'Miljövärden urval för publ'!$B$2:$H$2,0),FALSE)),"",VLOOKUP($J174,'Miljövärden urval för publ'!$B$2:$H$490,MATCH(N$3,'Miljövärden urval för publ'!$B$2:$H$2,0),FALSE))</f>
        <v>1.7590100000000001E-2</v>
      </c>
    </row>
    <row r="175" spans="1:14" x14ac:dyDescent="0.25">
      <c r="A175" s="117" t="s">
        <v>389</v>
      </c>
      <c r="B175" s="117" t="s">
        <v>390</v>
      </c>
      <c r="D175" s="112" t="str">
        <f>VLOOKUP(B175,'Miljövärden urval för publ'!$B$2:$V$480,MATCH("ska publiceras:",'Miljövärden urval för publ'!$B$2:$T$2,0),FALSE)</f>
        <v>ja</v>
      </c>
      <c r="E175" s="113">
        <f t="shared" si="6"/>
        <v>150</v>
      </c>
      <c r="H175" s="106">
        <v>173</v>
      </c>
      <c r="I175" s="106" t="str">
        <f t="shared" si="7"/>
        <v>Söderhamn Nära AB</v>
      </c>
      <c r="J175" s="106" t="str">
        <f t="shared" si="8"/>
        <v>Ljusne</v>
      </c>
      <c r="K175" s="106">
        <f>IF(ISERROR(VLOOKUP($J175,'Miljövärden urval för publ'!$B$2:$H$490,MATCH(K$3,'Miljövärden urval för publ'!$B$2:$H$2,0),FALSE)),"",VLOOKUP($J175,'Miljövärden urval för publ'!$B$2:$H$490,MATCH(K$3,'Miljövärden urval för publ'!$B$2:$H$2,0),FALSE))</f>
        <v>0.26167600000000002</v>
      </c>
      <c r="L175" s="106">
        <f>IF(ISERROR(VLOOKUP($J175,'Miljövärden urval för publ'!$B$2:$H$490,MATCH(L$3,'Miljövärden urval för publ'!$B$2:$H$2,0),FALSE)),"",VLOOKUP($J175,'Miljövärden urval för publ'!$B$2:$H$490,MATCH(L$3,'Miljövärden urval för publ'!$B$2:$H$2,0),FALSE))</f>
        <v>63.415199999999999</v>
      </c>
      <c r="M175" s="106">
        <f>IF(ISERROR(VLOOKUP($J175,'Miljövärden urval för publ'!$B$2:$H$490,MATCH(M$3,'Miljövärden urval för publ'!$B$2:$H$2,0),FALSE)),"",VLOOKUP($J175,'Miljövärden urval för publ'!$B$2:$H$490,MATCH(M$3,'Miljövärden urval för publ'!$B$2:$H$2,0),FALSE))</f>
        <v>12.2822</v>
      </c>
      <c r="N175" s="106">
        <f>IF(ISERROR(VLOOKUP($J175,'Miljövärden urval för publ'!$B$2:$H$490,MATCH(N$3,'Miljövärden urval för publ'!$B$2:$H$2,0),FALSE)),"",VLOOKUP($J175,'Miljövärden urval för publ'!$B$2:$H$490,MATCH(N$3,'Miljövärden urval för publ'!$B$2:$H$2,0),FALSE))</f>
        <v>0.134517</v>
      </c>
    </row>
    <row r="176" spans="1:14" x14ac:dyDescent="0.25">
      <c r="A176" s="117" t="s">
        <v>76</v>
      </c>
      <c r="B176" s="117" t="s">
        <v>85</v>
      </c>
      <c r="D176" s="112" t="str">
        <f>VLOOKUP(B176,'Miljövärden urval för publ'!$B$2:$V$480,MATCH("ska publiceras:",'Miljövärden urval för publ'!$B$2:$T$2,0),FALSE)</f>
        <v>ja</v>
      </c>
      <c r="E176" s="113">
        <f t="shared" si="6"/>
        <v>151</v>
      </c>
      <c r="H176" s="106">
        <v>174</v>
      </c>
      <c r="I176" s="106" t="str">
        <f t="shared" si="7"/>
        <v>Västerbergslagens Energi AB</v>
      </c>
      <c r="J176" s="106" t="str">
        <f t="shared" si="8"/>
        <v>Ludvika</v>
      </c>
      <c r="K176" s="106">
        <f>IF(ISERROR(VLOOKUP($J176,'Miljövärden urval för publ'!$B$2:$H$490,MATCH(K$3,'Miljövärden urval för publ'!$B$2:$H$2,0),FALSE)),"",VLOOKUP($J176,'Miljövärden urval för publ'!$B$2:$H$490,MATCH(K$3,'Miljövärden urval för publ'!$B$2:$H$2,0),FALSE))</f>
        <v>0.17167299999999999</v>
      </c>
      <c r="L176" s="106">
        <f>IF(ISERROR(VLOOKUP($J176,'Miljövärden urval för publ'!$B$2:$H$490,MATCH(L$3,'Miljövärden urval för publ'!$B$2:$H$2,0),FALSE)),"",VLOOKUP($J176,'Miljövärden urval för publ'!$B$2:$H$490,MATCH(L$3,'Miljövärden urval för publ'!$B$2:$H$2,0),FALSE))</f>
        <v>29.302</v>
      </c>
      <c r="M176" s="106">
        <f>IF(ISERROR(VLOOKUP($J176,'Miljövärden urval för publ'!$B$2:$H$490,MATCH(M$3,'Miljövärden urval för publ'!$B$2:$H$2,0),FALSE)),"",VLOOKUP($J176,'Miljövärden urval för publ'!$B$2:$H$490,MATCH(M$3,'Miljövärden urval för publ'!$B$2:$H$2,0),FALSE))</f>
        <v>5.4097200000000001</v>
      </c>
      <c r="N176" s="106">
        <f>IF(ISERROR(VLOOKUP($J176,'Miljövärden urval för publ'!$B$2:$H$490,MATCH(N$3,'Miljövärden urval för publ'!$B$2:$H$2,0),FALSE)),"",VLOOKUP($J176,'Miljövärden urval för publ'!$B$2:$H$490,MATCH(N$3,'Miljövärden urval för publ'!$B$2:$H$2,0),FALSE))</f>
        <v>5.1105600000000001E-2</v>
      </c>
    </row>
    <row r="177" spans="1:14" x14ac:dyDescent="0.25">
      <c r="A177" s="117" t="s">
        <v>291</v>
      </c>
      <c r="B177" s="117" t="s">
        <v>293</v>
      </c>
      <c r="D177" s="112" t="str">
        <f>VLOOKUP(B177,'Miljövärden urval för publ'!$B$2:$V$480,MATCH("ska publiceras:",'Miljövärden urval för publ'!$B$2:$T$2,0),FALSE)</f>
        <v>ja</v>
      </c>
      <c r="E177" s="113">
        <f t="shared" si="6"/>
        <v>152</v>
      </c>
      <c r="H177" s="106">
        <v>175</v>
      </c>
      <c r="I177" s="106" t="str">
        <f t="shared" si="7"/>
        <v>Luleå Energi AB</v>
      </c>
      <c r="J177" s="106" t="str">
        <f t="shared" si="8"/>
        <v>Luleå</v>
      </c>
      <c r="K177" s="106">
        <f>IF(ISERROR(VLOOKUP($J177,'Miljövärden urval för publ'!$B$2:$H$490,MATCH(K$3,'Miljövärden urval för publ'!$B$2:$H$2,0),FALSE)),"",VLOOKUP($J177,'Miljövärden urval för publ'!$B$2:$H$490,MATCH(K$3,'Miljövärden urval för publ'!$B$2:$H$2,0),FALSE))</f>
        <v>8.0852900000000005E-2</v>
      </c>
      <c r="L177" s="106">
        <f>IF(ISERROR(VLOOKUP($J177,'Miljövärden urval för publ'!$B$2:$H$490,MATCH(L$3,'Miljövärden urval för publ'!$B$2:$H$2,0),FALSE)),"",VLOOKUP($J177,'Miljövärden urval för publ'!$B$2:$H$490,MATCH(L$3,'Miljövärden urval för publ'!$B$2:$H$2,0),FALSE))</f>
        <v>18.2043</v>
      </c>
      <c r="M177" s="106">
        <f>IF(ISERROR(VLOOKUP($J177,'Miljövärden urval för publ'!$B$2:$H$490,MATCH(M$3,'Miljövärden urval för publ'!$B$2:$H$2,0),FALSE)),"",VLOOKUP($J177,'Miljövärden urval för publ'!$B$2:$H$490,MATCH(M$3,'Miljövärden urval för publ'!$B$2:$H$2,0),FALSE))</f>
        <v>1.79373</v>
      </c>
      <c r="N177" s="106">
        <f>IF(ISERROR(VLOOKUP($J177,'Miljövärden urval för publ'!$B$2:$H$490,MATCH(N$3,'Miljövärden urval för publ'!$B$2:$H$2,0),FALSE)),"",VLOOKUP($J177,'Miljövärden urval för publ'!$B$2:$H$490,MATCH(N$3,'Miljövärden urval för publ'!$B$2:$H$2,0),FALSE))</f>
        <v>5.1654600000000002E-2</v>
      </c>
    </row>
    <row r="178" spans="1:14" x14ac:dyDescent="0.25">
      <c r="A178" s="117" t="s">
        <v>228</v>
      </c>
      <c r="B178" s="117" t="s">
        <v>232</v>
      </c>
      <c r="D178" s="112" t="str">
        <f>VLOOKUP(B178,'Miljövärden urval för publ'!$B$2:$V$480,MATCH("ska publiceras:",'Miljövärden urval för publ'!$B$2:$T$2,0),FALSE)</f>
        <v>ja</v>
      </c>
      <c r="E178" s="113">
        <f t="shared" si="6"/>
        <v>153</v>
      </c>
      <c r="H178" s="106">
        <v>176</v>
      </c>
      <c r="I178" s="106" t="str">
        <f t="shared" si="7"/>
        <v>Skellefteå Kraft AB</v>
      </c>
      <c r="J178" s="106" t="str">
        <f t="shared" si="8"/>
        <v>Lycksele</v>
      </c>
      <c r="K178" s="106">
        <f>IF(ISERROR(VLOOKUP($J178,'Miljövärden urval för publ'!$B$2:$H$490,MATCH(K$3,'Miljövärden urval för publ'!$B$2:$H$2,0),FALSE)),"",VLOOKUP($J178,'Miljövärden urval för publ'!$B$2:$H$490,MATCH(K$3,'Miljövärden urval för publ'!$B$2:$H$2,0),FALSE))</f>
        <v>0.32810400000000001</v>
      </c>
      <c r="L178" s="106">
        <f>IF(ISERROR(VLOOKUP($J178,'Miljövärden urval för publ'!$B$2:$H$490,MATCH(L$3,'Miljövärden urval för publ'!$B$2:$H$2,0),FALSE)),"",VLOOKUP($J178,'Miljövärden urval för publ'!$B$2:$H$490,MATCH(L$3,'Miljövärden urval för publ'!$B$2:$H$2,0),FALSE))</f>
        <v>110.411</v>
      </c>
      <c r="M178" s="106">
        <f>IF(ISERROR(VLOOKUP($J178,'Miljövärden urval för publ'!$B$2:$H$490,MATCH(M$3,'Miljövärden urval för publ'!$B$2:$H$2,0),FALSE)),"",VLOOKUP($J178,'Miljövärden urval för publ'!$B$2:$H$490,MATCH(M$3,'Miljövärden urval för publ'!$B$2:$H$2,0),FALSE))</f>
        <v>15.1082</v>
      </c>
      <c r="N178" s="106">
        <f>IF(ISERROR(VLOOKUP($J178,'Miljövärden urval för publ'!$B$2:$H$490,MATCH(N$3,'Miljövärden urval för publ'!$B$2:$H$2,0),FALSE)),"",VLOOKUP($J178,'Miljövärden urval för publ'!$B$2:$H$490,MATCH(N$3,'Miljövärden urval för publ'!$B$2:$H$2,0),FALSE))</f>
        <v>2.0306399999999998E-3</v>
      </c>
    </row>
    <row r="179" spans="1:14" x14ac:dyDescent="0.25">
      <c r="A179" s="117" t="s">
        <v>71</v>
      </c>
      <c r="B179" s="117" t="s">
        <v>73</v>
      </c>
      <c r="D179" s="112" t="str">
        <f>VLOOKUP(B179,'Miljövärden urval för publ'!$B$2:$V$480,MATCH("ska publiceras:",'Miljövärden urval för publ'!$B$2:$T$2,0),FALSE)</f>
        <v>ja</v>
      </c>
      <c r="E179" s="113">
        <f t="shared" si="6"/>
        <v>154</v>
      </c>
      <c r="H179" s="106">
        <v>177</v>
      </c>
      <c r="I179" s="106" t="str">
        <f t="shared" si="7"/>
        <v>Väner Energi AB</v>
      </c>
      <c r="J179" s="106" t="str">
        <f t="shared" si="8"/>
        <v>Lyrestad</v>
      </c>
      <c r="K179" s="106">
        <f>IF(ISERROR(VLOOKUP($J179,'Miljövärden urval för publ'!$B$2:$H$490,MATCH(K$3,'Miljövärden urval för publ'!$B$2:$H$2,0),FALSE)),"",VLOOKUP($J179,'Miljövärden urval för publ'!$B$2:$H$490,MATCH(K$3,'Miljövärden urval för publ'!$B$2:$H$2,0),FALSE))</f>
        <v>0.22047600000000001</v>
      </c>
      <c r="L179" s="106">
        <f>IF(ISERROR(VLOOKUP($J179,'Miljövärden urval för publ'!$B$2:$H$490,MATCH(L$3,'Miljövärden urval för publ'!$B$2:$H$2,0),FALSE)),"",VLOOKUP($J179,'Miljövärden urval för publ'!$B$2:$H$490,MATCH(L$3,'Miljövärden urval för publ'!$B$2:$H$2,0),FALSE))</f>
        <v>20.5852</v>
      </c>
      <c r="M179" s="106">
        <f>IF(ISERROR(VLOOKUP($J179,'Miljövärden urval för publ'!$B$2:$H$490,MATCH(M$3,'Miljövärden urval för publ'!$B$2:$H$2,0),FALSE)),"",VLOOKUP($J179,'Miljövärden urval för publ'!$B$2:$H$490,MATCH(M$3,'Miljövärden urval för publ'!$B$2:$H$2,0),FALSE))</f>
        <v>18.349</v>
      </c>
      <c r="N179" s="106">
        <f>IF(ISERROR(VLOOKUP($J179,'Miljövärden urval för publ'!$B$2:$H$490,MATCH(N$3,'Miljövärden urval för publ'!$B$2:$H$2,0),FALSE)),"",VLOOKUP($J179,'Miljövärden urval för publ'!$B$2:$H$490,MATCH(N$3,'Miljövärden urval för publ'!$B$2:$H$2,0),FALSE))</f>
        <v>3.4013599999999998E-2</v>
      </c>
    </row>
    <row r="180" spans="1:14" x14ac:dyDescent="0.25">
      <c r="A180" s="117" t="s">
        <v>123</v>
      </c>
      <c r="B180" s="117" t="s">
        <v>125</v>
      </c>
      <c r="D180" s="112" t="str">
        <f>VLOOKUP(B180,'Miljövärden urval för publ'!$B$2:$V$480,MATCH("ska publiceras:",'Miljövärden urval för publ'!$B$2:$T$2,0),FALSE)</f>
        <v>ja</v>
      </c>
      <c r="E180" s="113">
        <f t="shared" si="6"/>
        <v>155</v>
      </c>
      <c r="H180" s="106">
        <v>178</v>
      </c>
      <c r="I180" s="106" t="str">
        <f t="shared" si="7"/>
        <v>LEVA i Lysekil AB</v>
      </c>
      <c r="J180" s="106" t="str">
        <f t="shared" si="8"/>
        <v>Lysekil</v>
      </c>
      <c r="K180" s="106">
        <f>IF(ISERROR(VLOOKUP($J180,'Miljövärden urval för publ'!$B$2:$H$490,MATCH(K$3,'Miljövärden urval för publ'!$B$2:$H$2,0),FALSE)),"",VLOOKUP($J180,'Miljövärden urval för publ'!$B$2:$H$490,MATCH(K$3,'Miljövärden urval för publ'!$B$2:$H$2,0),FALSE))</f>
        <v>7.9518599999999995E-2</v>
      </c>
      <c r="L180" s="106">
        <f>IF(ISERROR(VLOOKUP($J180,'Miljövärden urval för publ'!$B$2:$H$490,MATCH(L$3,'Miljövärden urval för publ'!$B$2:$H$2,0),FALSE)),"",VLOOKUP($J180,'Miljövärden urval för publ'!$B$2:$H$490,MATCH(L$3,'Miljövärden urval för publ'!$B$2:$H$2,0),FALSE))</f>
        <v>16.621099999999998</v>
      </c>
      <c r="M180" s="106">
        <f>IF(ISERROR(VLOOKUP($J180,'Miljövärden urval för publ'!$B$2:$H$490,MATCH(M$3,'Miljövärden urval för publ'!$B$2:$H$2,0),FALSE)),"",VLOOKUP($J180,'Miljövärden urval för publ'!$B$2:$H$490,MATCH(M$3,'Miljövärden urval för publ'!$B$2:$H$2,0),FALSE))</f>
        <v>0.16825000000000001</v>
      </c>
      <c r="N180" s="106">
        <f>IF(ISERROR(VLOOKUP($J180,'Miljövärden urval för publ'!$B$2:$H$490,MATCH(N$3,'Miljövärden urval för publ'!$B$2:$H$2,0),FALSE)),"",VLOOKUP($J180,'Miljövärden urval för publ'!$B$2:$H$490,MATCH(N$3,'Miljövärden urval för publ'!$B$2:$H$2,0),FALSE))</f>
        <v>1.8191300000000001E-2</v>
      </c>
    </row>
    <row r="181" spans="1:14" x14ac:dyDescent="0.25">
      <c r="A181" s="117" t="s">
        <v>399</v>
      </c>
      <c r="B181" s="117" t="s">
        <v>400</v>
      </c>
      <c r="D181" s="112" t="str">
        <f>VLOOKUP(B181,'Miljövärden urval för publ'!$B$2:$V$480,MATCH("ska publiceras:",'Miljövärden urval för publ'!$B$2:$T$2,0),FALSE)</f>
        <v>ja</v>
      </c>
      <c r="E181" s="113">
        <f t="shared" si="6"/>
        <v>156</v>
      </c>
      <c r="H181" s="106">
        <v>179</v>
      </c>
      <c r="I181" s="106" t="str">
        <f t="shared" si="7"/>
        <v>Hedemora Energi AB</v>
      </c>
      <c r="J181" s="106" t="str">
        <f t="shared" si="8"/>
        <v>Långshyttan</v>
      </c>
      <c r="K181" s="106">
        <f>IF(ISERROR(VLOOKUP($J181,'Miljövärden urval för publ'!$B$2:$H$490,MATCH(K$3,'Miljövärden urval för publ'!$B$2:$H$2,0),FALSE)),"",VLOOKUP($J181,'Miljövärden urval för publ'!$B$2:$H$490,MATCH(K$3,'Miljövärden urval för publ'!$B$2:$H$2,0),FALSE))</f>
        <v>0.23849999999999999</v>
      </c>
      <c r="L181" s="106">
        <f>IF(ISERROR(VLOOKUP($J181,'Miljövärden urval för publ'!$B$2:$H$490,MATCH(L$3,'Miljövärden urval för publ'!$B$2:$H$2,0),FALSE)),"",VLOOKUP($J181,'Miljövärden urval för publ'!$B$2:$H$490,MATCH(L$3,'Miljövärden urval för publ'!$B$2:$H$2,0),FALSE))</f>
        <v>57.209899999999998</v>
      </c>
      <c r="M181" s="106">
        <f>IF(ISERROR(VLOOKUP($J181,'Miljövärden urval för publ'!$B$2:$H$490,MATCH(M$3,'Miljövärden urval för publ'!$B$2:$H$2,0),FALSE)),"",VLOOKUP($J181,'Miljövärden urval för publ'!$B$2:$H$490,MATCH(M$3,'Miljövärden urval för publ'!$B$2:$H$2,0),FALSE))</f>
        <v>10.71</v>
      </c>
      <c r="N181" s="106">
        <f>IF(ISERROR(VLOOKUP($J181,'Miljövärden urval för publ'!$B$2:$H$490,MATCH(N$3,'Miljövärden urval för publ'!$B$2:$H$2,0),FALSE)),"",VLOOKUP($J181,'Miljövärden urval för publ'!$B$2:$H$490,MATCH(N$3,'Miljövärden urval för publ'!$B$2:$H$2,0),FALSE))</f>
        <v>0.102053</v>
      </c>
    </row>
    <row r="182" spans="1:14" x14ac:dyDescent="0.25">
      <c r="A182" s="117" t="s">
        <v>238</v>
      </c>
      <c r="B182" s="117" t="s">
        <v>243</v>
      </c>
      <c r="D182" s="112" t="str">
        <f>VLOOKUP(B182,'Miljövärden urval för publ'!$B$2:$V$480,MATCH("ska publiceras:",'Miljövärden urval för publ'!$B$2:$T$2,0),FALSE)</f>
        <v>ja</v>
      </c>
      <c r="E182" s="113">
        <f t="shared" si="6"/>
        <v>157</v>
      </c>
      <c r="H182" s="106">
        <v>180</v>
      </c>
      <c r="I182" s="106" t="str">
        <f t="shared" si="7"/>
        <v>Borgholm Energi AB</v>
      </c>
      <c r="J182" s="106" t="str">
        <f t="shared" si="8"/>
        <v>Löttorp</v>
      </c>
      <c r="K182" s="106">
        <f>IF(ISERROR(VLOOKUP($J182,'Miljövärden urval för publ'!$B$2:$H$490,MATCH(K$3,'Miljövärden urval för publ'!$B$2:$H$2,0),FALSE)),"",VLOOKUP($J182,'Miljövärden urval för publ'!$B$2:$H$490,MATCH(K$3,'Miljövärden urval för publ'!$B$2:$H$2,0),FALSE))</f>
        <v>0.135606</v>
      </c>
      <c r="L182" s="106">
        <f>IF(ISERROR(VLOOKUP($J182,'Miljövärden urval för publ'!$B$2:$H$490,MATCH(L$3,'Miljövärden urval för publ'!$B$2:$H$2,0),FALSE)),"",VLOOKUP($J182,'Miljövärden urval för publ'!$B$2:$H$490,MATCH(L$3,'Miljövärden urval för publ'!$B$2:$H$2,0),FALSE))</f>
        <v>32.354700000000001</v>
      </c>
      <c r="M182" s="106">
        <f>IF(ISERROR(VLOOKUP($J182,'Miljövärden urval för publ'!$B$2:$H$490,MATCH(M$3,'Miljövärden urval för publ'!$B$2:$H$2,0),FALSE)),"",VLOOKUP($J182,'Miljövärden urval för publ'!$B$2:$H$490,MATCH(M$3,'Miljövärden urval för publ'!$B$2:$H$2,0),FALSE))</f>
        <v>9.2516999999999996</v>
      </c>
      <c r="N182" s="106">
        <f>IF(ISERROR(VLOOKUP($J182,'Miljövärden urval för publ'!$B$2:$H$490,MATCH(N$3,'Miljövärden urval för publ'!$B$2:$H$2,0),FALSE)),"",VLOOKUP($J182,'Miljövärden urval för publ'!$B$2:$H$490,MATCH(N$3,'Miljövärden urval för publ'!$B$2:$H$2,0),FALSE))</f>
        <v>3.0972E-2</v>
      </c>
    </row>
    <row r="183" spans="1:14" x14ac:dyDescent="0.25">
      <c r="A183" s="117" t="s">
        <v>357</v>
      </c>
      <c r="B183" s="117" t="s">
        <v>364</v>
      </c>
      <c r="D183" s="112" t="str">
        <f>VLOOKUP(B183,'Miljövärden urval för publ'!$B$2:$V$480,MATCH("ska publiceras:",'Miljövärden urval för publ'!$B$2:$T$2,0),FALSE)</f>
        <v>ja</v>
      </c>
      <c r="E183" s="113">
        <f t="shared" si="6"/>
        <v>158</v>
      </c>
      <c r="H183" s="106">
        <v>181</v>
      </c>
      <c r="I183" s="106" t="str">
        <f t="shared" si="7"/>
        <v>Skellefteå Kraft AB</v>
      </c>
      <c r="J183" s="106" t="str">
        <f t="shared" si="8"/>
        <v>Lövånger</v>
      </c>
      <c r="K183" s="106">
        <f>IF(ISERROR(VLOOKUP($J183,'Miljövärden urval för publ'!$B$2:$H$490,MATCH(K$3,'Miljövärden urval för publ'!$B$2:$H$2,0),FALSE)),"",VLOOKUP($J183,'Miljövärden urval för publ'!$B$2:$H$490,MATCH(K$3,'Miljövärden urval för publ'!$B$2:$H$2,0),FALSE))</f>
        <v>0.22264100000000001</v>
      </c>
      <c r="L183" s="106">
        <f>IF(ISERROR(VLOOKUP($J183,'Miljövärden urval för publ'!$B$2:$H$490,MATCH(L$3,'Miljövärden urval för publ'!$B$2:$H$2,0),FALSE)),"",VLOOKUP($J183,'Miljövärden urval för publ'!$B$2:$H$490,MATCH(L$3,'Miljövärden urval för publ'!$B$2:$H$2,0),FALSE))</f>
        <v>25.2394</v>
      </c>
      <c r="M183" s="106">
        <f>IF(ISERROR(VLOOKUP($J183,'Miljövärden urval för publ'!$B$2:$H$490,MATCH(M$3,'Miljövärden urval för publ'!$B$2:$H$2,0),FALSE)),"",VLOOKUP($J183,'Miljövärden urval för publ'!$B$2:$H$490,MATCH(M$3,'Miljövärden urval för publ'!$B$2:$H$2,0),FALSE))</f>
        <v>17.078800000000001</v>
      </c>
      <c r="N183" s="106">
        <f>IF(ISERROR(VLOOKUP($J183,'Miljövärden urval för publ'!$B$2:$H$490,MATCH(N$3,'Miljövärden urval för publ'!$B$2:$H$2,0),FALSE)),"",VLOOKUP($J183,'Miljövärden urval för publ'!$B$2:$H$490,MATCH(N$3,'Miljövärden urval för publ'!$B$2:$H$2,0),FALSE))</f>
        <v>5.27001E-2</v>
      </c>
    </row>
    <row r="184" spans="1:14" x14ac:dyDescent="0.25">
      <c r="A184" s="117" t="s">
        <v>60</v>
      </c>
      <c r="B184" s="117" t="s">
        <v>62</v>
      </c>
      <c r="D184" s="112" t="str">
        <f>VLOOKUP(B184,'Miljövärden urval för publ'!$B$2:$V$480,MATCH("ska publiceras:",'Miljövärden urval för publ'!$B$2:$T$2,0),FALSE)</f>
        <v>nej</v>
      </c>
      <c r="E184" s="113">
        <f t="shared" si="6"/>
        <v>158</v>
      </c>
      <c r="H184" s="106">
        <v>182</v>
      </c>
      <c r="I184" s="106" t="str">
        <f t="shared" si="7"/>
        <v>Vasa Värme Holding AB</v>
      </c>
      <c r="J184" s="106" t="str">
        <f t="shared" si="8"/>
        <v>Malmköping</v>
      </c>
      <c r="K184" s="106">
        <f>IF(ISERROR(VLOOKUP($J184,'Miljövärden urval för publ'!$B$2:$H$490,MATCH(K$3,'Miljövärden urval för publ'!$B$2:$H$2,0),FALSE)),"",VLOOKUP($J184,'Miljövärden urval för publ'!$B$2:$H$490,MATCH(K$3,'Miljövärden urval för publ'!$B$2:$H$2,0),FALSE))</f>
        <v>9.14074E-2</v>
      </c>
      <c r="L184" s="106">
        <f>IF(ISERROR(VLOOKUP($J184,'Miljövärden urval för publ'!$B$2:$H$490,MATCH(L$3,'Miljövärden urval för publ'!$B$2:$H$2,0),FALSE)),"",VLOOKUP($J184,'Miljövärden urval för publ'!$B$2:$H$490,MATCH(L$3,'Miljövärden urval för publ'!$B$2:$H$2,0),FALSE))</f>
        <v>19.955200000000001</v>
      </c>
      <c r="M184" s="106">
        <f>IF(ISERROR(VLOOKUP($J184,'Miljövärden urval för publ'!$B$2:$H$490,MATCH(M$3,'Miljövärden urval för publ'!$B$2:$H$2,0),FALSE)),"",VLOOKUP($J184,'Miljövärden urval för publ'!$B$2:$H$490,MATCH(M$3,'Miljövärden urval för publ'!$B$2:$H$2,0),FALSE))</f>
        <v>9.6314799999999998</v>
      </c>
      <c r="N184" s="106">
        <f>IF(ISERROR(VLOOKUP($J184,'Miljövärden urval för publ'!$B$2:$H$490,MATCH(N$3,'Miljövärden urval för publ'!$B$2:$H$2,0),FALSE)),"",VLOOKUP($J184,'Miljövärden urval för publ'!$B$2:$H$490,MATCH(N$3,'Miljövärden urval för publ'!$B$2:$H$2,0),FALSE))</f>
        <v>1.2209299999999999E-2</v>
      </c>
    </row>
    <row r="185" spans="1:14" x14ac:dyDescent="0.25">
      <c r="A185" s="117" t="s">
        <v>233</v>
      </c>
      <c r="B185" s="117" t="s">
        <v>235</v>
      </c>
      <c r="D185" s="112" t="str">
        <f>VLOOKUP(B185,'Miljövärden urval för publ'!$B$2:$V$480,MATCH("ska publiceras:",'Miljövärden urval för publ'!$B$2:$T$2,0),FALSE)</f>
        <v>ja</v>
      </c>
      <c r="E185" s="113">
        <f t="shared" si="6"/>
        <v>159</v>
      </c>
      <c r="H185" s="106">
        <v>183</v>
      </c>
      <c r="I185" s="106" t="str">
        <f t="shared" si="7"/>
        <v>E.ON Värme Sverige AB</v>
      </c>
      <c r="J185" s="106" t="str">
        <f t="shared" si="8"/>
        <v>Malmö</v>
      </c>
      <c r="K185" s="106">
        <f>IF(ISERROR(VLOOKUP($J185,'Miljövärden urval för publ'!$B$2:$H$490,MATCH(K$3,'Miljövärden urval för publ'!$B$2:$H$2,0),FALSE)),"",VLOOKUP($J185,'Miljövärden urval för publ'!$B$2:$H$490,MATCH(K$3,'Miljövärden urval för publ'!$B$2:$H$2,0),FALSE))</f>
        <v>0.38006600000000001</v>
      </c>
      <c r="L185" s="106">
        <f>IF(ISERROR(VLOOKUP($J185,'Miljövärden urval för publ'!$B$2:$H$490,MATCH(L$3,'Miljövärden urval för publ'!$B$2:$H$2,0),FALSE)),"",VLOOKUP($J185,'Miljövärden urval för publ'!$B$2:$H$490,MATCH(L$3,'Miljövärden urval för publ'!$B$2:$H$2,0),FALSE))</f>
        <v>124.899</v>
      </c>
      <c r="M185" s="106">
        <f>IF(ISERROR(VLOOKUP($J185,'Miljövärden urval för publ'!$B$2:$H$490,MATCH(M$3,'Miljövärden urval för publ'!$B$2:$H$2,0),FALSE)),"",VLOOKUP($J185,'Miljövärden urval för publ'!$B$2:$H$490,MATCH(M$3,'Miljövärden urval för publ'!$B$2:$H$2,0),FALSE))</f>
        <v>13.8058</v>
      </c>
      <c r="N185" s="106">
        <f>IF(ISERROR(VLOOKUP($J185,'Miljövärden urval för publ'!$B$2:$H$490,MATCH(N$3,'Miljövärden urval för publ'!$B$2:$H$2,0),FALSE)),"",VLOOKUP($J185,'Miljövärden urval för publ'!$B$2:$H$490,MATCH(N$3,'Miljövärden urval för publ'!$B$2:$H$2,0),FALSE))</f>
        <v>0.31492300000000001</v>
      </c>
    </row>
    <row r="186" spans="1:14" x14ac:dyDescent="0.25">
      <c r="A186" s="117" t="s">
        <v>236</v>
      </c>
      <c r="B186" s="117" t="s">
        <v>237</v>
      </c>
      <c r="D186" s="112" t="str">
        <f>VLOOKUP(B186,'Miljövärden urval för publ'!$B$2:$V$480,MATCH("ska publiceras:",'Miljövärden urval för publ'!$B$2:$T$2,0),FALSE)</f>
        <v>ja</v>
      </c>
      <c r="E186" s="113">
        <f t="shared" si="6"/>
        <v>160</v>
      </c>
      <c r="H186" s="106">
        <v>184</v>
      </c>
      <c r="I186" s="106" t="str">
        <f t="shared" si="7"/>
        <v>Malung-Sälens kommun</v>
      </c>
      <c r="J186" s="106" t="str">
        <f t="shared" si="8"/>
        <v>Malung</v>
      </c>
      <c r="K186" s="106">
        <f>IF(ISERROR(VLOOKUP($J186,'Miljövärden urval för publ'!$B$2:$H$490,MATCH(K$3,'Miljövärden urval för publ'!$B$2:$H$2,0),FALSE)),"",VLOOKUP($J186,'Miljövärden urval för publ'!$B$2:$H$490,MATCH(K$3,'Miljövärden urval för publ'!$B$2:$H$2,0),FALSE))</f>
        <v>8.8349800000000006E-2</v>
      </c>
      <c r="L186" s="106">
        <f>IF(ISERROR(VLOOKUP($J186,'Miljövärden urval för publ'!$B$2:$H$490,MATCH(L$3,'Miljövärden urval för publ'!$B$2:$H$2,0),FALSE)),"",VLOOKUP($J186,'Miljövärden urval för publ'!$B$2:$H$490,MATCH(L$3,'Miljövärden urval för publ'!$B$2:$H$2,0),FALSE))</f>
        <v>21.366299999999999</v>
      </c>
      <c r="M186" s="106">
        <f>IF(ISERROR(VLOOKUP($J186,'Miljövärden urval för publ'!$B$2:$H$490,MATCH(M$3,'Miljövärden urval för publ'!$B$2:$H$2,0),FALSE)),"",VLOOKUP($J186,'Miljövärden urval för publ'!$B$2:$H$490,MATCH(M$3,'Miljövärden urval för publ'!$B$2:$H$2,0),FALSE))</f>
        <v>7.9631699999999999</v>
      </c>
      <c r="N186" s="106">
        <f>IF(ISERROR(VLOOKUP($J186,'Miljövärden urval för publ'!$B$2:$H$490,MATCH(N$3,'Miljövärden urval för publ'!$B$2:$H$2,0),FALSE)),"",VLOOKUP($J186,'Miljövärden urval för publ'!$B$2:$H$490,MATCH(N$3,'Miljövärden urval för publ'!$B$2:$H$2,0),FALSE))</f>
        <v>1.00958E-2</v>
      </c>
    </row>
    <row r="187" spans="1:14" x14ac:dyDescent="0.25">
      <c r="A187" s="117" t="s">
        <v>247</v>
      </c>
      <c r="B187" s="117" t="s">
        <v>248</v>
      </c>
      <c r="D187" s="112" t="str">
        <f>VLOOKUP(B187,'Miljövärden urval för publ'!$B$2:$V$480,MATCH("ska publiceras:",'Miljövärden urval för publ'!$B$2:$T$2,0),FALSE)</f>
        <v>ja</v>
      </c>
      <c r="E187" s="113">
        <f t="shared" si="6"/>
        <v>161</v>
      </c>
      <c r="H187" s="106">
        <v>185</v>
      </c>
      <c r="I187" s="106" t="str">
        <f t="shared" si="7"/>
        <v>Skellefteå Kraft AB</v>
      </c>
      <c r="J187" s="106" t="str">
        <f t="shared" si="8"/>
        <v>Malå</v>
      </c>
      <c r="K187" s="106">
        <f>IF(ISERROR(VLOOKUP($J187,'Miljövärden urval för publ'!$B$2:$H$490,MATCH(K$3,'Miljövärden urval för publ'!$B$2:$H$2,0),FALSE)),"",VLOOKUP($J187,'Miljövärden urval för publ'!$B$2:$H$490,MATCH(K$3,'Miljövärden urval för publ'!$B$2:$H$2,0),FALSE))</f>
        <v>9.6817899999999998E-2</v>
      </c>
      <c r="L187" s="106">
        <f>IF(ISERROR(VLOOKUP($J187,'Miljövärden urval för publ'!$B$2:$H$490,MATCH(L$3,'Miljövärden urval för publ'!$B$2:$H$2,0),FALSE)),"",VLOOKUP($J187,'Miljövärden urval för publ'!$B$2:$H$490,MATCH(L$3,'Miljövärden urval för publ'!$B$2:$H$2,0),FALSE))</f>
        <v>12.318300000000001</v>
      </c>
      <c r="M187" s="106">
        <f>IF(ISERROR(VLOOKUP($J187,'Miljövärden urval för publ'!$B$2:$H$490,MATCH(M$3,'Miljövärden urval för publ'!$B$2:$H$2,0),FALSE)),"",VLOOKUP($J187,'Miljövärden urval för publ'!$B$2:$H$490,MATCH(M$3,'Miljövärden urval för publ'!$B$2:$H$2,0),FALSE))</f>
        <v>7.2673399999999999</v>
      </c>
      <c r="N187" s="106">
        <f>IF(ISERROR(VLOOKUP($J187,'Miljövärden urval för publ'!$B$2:$H$490,MATCH(N$3,'Miljövärden urval för publ'!$B$2:$H$2,0),FALSE)),"",VLOOKUP($J187,'Miljövärden urval för publ'!$B$2:$H$490,MATCH(N$3,'Miljövärden urval för publ'!$B$2:$H$2,0),FALSE))</f>
        <v>1.7950799999999999E-2</v>
      </c>
    </row>
    <row r="188" spans="1:14" x14ac:dyDescent="0.25">
      <c r="A188" s="117" t="s">
        <v>68</v>
      </c>
      <c r="B188" s="117" t="s">
        <v>70</v>
      </c>
      <c r="D188" s="112" t="str">
        <f>VLOOKUP(B188,'Miljövärden urval för publ'!$B$2:$V$480,MATCH("ska publiceras:",'Miljövärden urval för publ'!$B$2:$T$2,0),FALSE)</f>
        <v>ja</v>
      </c>
      <c r="E188" s="113">
        <f t="shared" si="6"/>
        <v>162</v>
      </c>
      <c r="H188" s="106">
        <v>186</v>
      </c>
      <c r="I188" s="106" t="str">
        <f t="shared" si="7"/>
        <v>Eksjö Energi AB</v>
      </c>
      <c r="J188" s="106" t="str">
        <f t="shared" si="8"/>
        <v>Mariannelund</v>
      </c>
      <c r="K188" s="106">
        <f>IF(ISERROR(VLOOKUP($J188,'Miljövärden urval för publ'!$B$2:$H$490,MATCH(K$3,'Miljövärden urval för publ'!$B$2:$H$2,0),FALSE)),"",VLOOKUP($J188,'Miljövärden urval för publ'!$B$2:$H$490,MATCH(K$3,'Miljövärden urval för publ'!$B$2:$H$2,0),FALSE))</f>
        <v>0.120166</v>
      </c>
      <c r="L188" s="106">
        <f>IF(ISERROR(VLOOKUP($J188,'Miljövärden urval för publ'!$B$2:$H$490,MATCH(L$3,'Miljövärden urval för publ'!$B$2:$H$2,0),FALSE)),"",VLOOKUP($J188,'Miljövärden urval för publ'!$B$2:$H$490,MATCH(L$3,'Miljövärden urval för publ'!$B$2:$H$2,0),FALSE))</f>
        <v>29.042899999999999</v>
      </c>
      <c r="M188" s="106">
        <f>IF(ISERROR(VLOOKUP($J188,'Miljövärden urval för publ'!$B$2:$H$490,MATCH(M$3,'Miljövärden urval för publ'!$B$2:$H$2,0),FALSE)),"",VLOOKUP($J188,'Miljövärden urval för publ'!$B$2:$H$490,MATCH(M$3,'Miljövärden urval för publ'!$B$2:$H$2,0),FALSE))</f>
        <v>10.6175</v>
      </c>
      <c r="N188" s="106">
        <f>IF(ISERROR(VLOOKUP($J188,'Miljövärden urval för publ'!$B$2:$H$490,MATCH(N$3,'Miljövärden urval för publ'!$B$2:$H$2,0),FALSE)),"",VLOOKUP($J188,'Miljövärden urval för publ'!$B$2:$H$490,MATCH(N$3,'Miljövärden urval för publ'!$B$2:$H$2,0),FALSE))</f>
        <v>1.26991E-2</v>
      </c>
    </row>
    <row r="189" spans="1:14" x14ac:dyDescent="0.25">
      <c r="A189" s="117" t="s">
        <v>249</v>
      </c>
      <c r="B189" s="117" t="s">
        <v>251</v>
      </c>
      <c r="D189" s="112" t="str">
        <f>VLOOKUP(B189,'Miljövärden urval för publ'!$B$2:$V$480,MATCH("ska publiceras:",'Miljövärden urval för publ'!$B$2:$T$2,0),FALSE)</f>
        <v>ja</v>
      </c>
      <c r="E189" s="113">
        <f t="shared" si="6"/>
        <v>163</v>
      </c>
      <c r="H189" s="106">
        <v>187</v>
      </c>
      <c r="I189" s="106" t="str">
        <f t="shared" si="7"/>
        <v>Väner Energi AB</v>
      </c>
      <c r="J189" s="106" t="str">
        <f t="shared" si="8"/>
        <v>Mariestad</v>
      </c>
      <c r="K189" s="106">
        <f>IF(ISERROR(VLOOKUP($J189,'Miljövärden urval för publ'!$B$2:$H$490,MATCH(K$3,'Miljövärden urval för publ'!$B$2:$H$2,0),FALSE)),"",VLOOKUP($J189,'Miljövärden urval för publ'!$B$2:$H$490,MATCH(K$3,'Miljövärden urval för publ'!$B$2:$H$2,0),FALSE))</f>
        <v>0.155059</v>
      </c>
      <c r="L189" s="106">
        <f>IF(ISERROR(VLOOKUP($J189,'Miljövärden urval för publ'!$B$2:$H$490,MATCH(L$3,'Miljövärden urval för publ'!$B$2:$H$2,0),FALSE)),"",VLOOKUP($J189,'Miljövärden urval för publ'!$B$2:$H$490,MATCH(L$3,'Miljövärden urval för publ'!$B$2:$H$2,0),FALSE))</f>
        <v>37.147300000000001</v>
      </c>
      <c r="M189" s="106">
        <f>IF(ISERROR(VLOOKUP($J189,'Miljövärden urval för publ'!$B$2:$H$490,MATCH(M$3,'Miljövärden urval för publ'!$B$2:$H$2,0),FALSE)),"",VLOOKUP($J189,'Miljövärden urval för publ'!$B$2:$H$490,MATCH(M$3,'Miljövärden urval för publ'!$B$2:$H$2,0),FALSE))</f>
        <v>9.8819099999999995</v>
      </c>
      <c r="N189" s="106">
        <f>IF(ISERROR(VLOOKUP($J189,'Miljövärden urval för publ'!$B$2:$H$490,MATCH(N$3,'Miljövärden urval för publ'!$B$2:$H$2,0),FALSE)),"",VLOOKUP($J189,'Miljövärden urval för publ'!$B$2:$H$490,MATCH(N$3,'Miljövärden urval för publ'!$B$2:$H$2,0),FALSE))</f>
        <v>4.1656100000000001E-2</v>
      </c>
    </row>
    <row r="190" spans="1:14" x14ac:dyDescent="0.25">
      <c r="A190" s="117" t="s">
        <v>253</v>
      </c>
      <c r="B190" s="117" t="s">
        <v>254</v>
      </c>
      <c r="D190" s="112" t="str">
        <f>VLOOKUP(B190,'Miljövärden urval för publ'!$B$2:$V$480,MATCH("ska publiceras:",'Miljövärden urval för publ'!$B$2:$T$2,0),FALSE)</f>
        <v>nej</v>
      </c>
      <c r="E190" s="113">
        <f t="shared" si="6"/>
        <v>163</v>
      </c>
      <c r="H190" s="106">
        <v>188</v>
      </c>
      <c r="I190" s="106" t="str">
        <f t="shared" si="7"/>
        <v>Sundsvall Energi AB</v>
      </c>
      <c r="J190" s="106" t="str">
        <f t="shared" si="8"/>
        <v>Matfors</v>
      </c>
      <c r="K190" s="106">
        <f>IF(ISERROR(VLOOKUP($J190,'Miljövärden urval för publ'!$B$2:$H$490,MATCH(K$3,'Miljövärden urval för publ'!$B$2:$H$2,0),FALSE)),"",VLOOKUP($J190,'Miljövärden urval för publ'!$B$2:$H$490,MATCH(K$3,'Miljövärden urval för publ'!$B$2:$H$2,0),FALSE))</f>
        <v>0.176424</v>
      </c>
      <c r="L190" s="106">
        <f>IF(ISERROR(VLOOKUP($J190,'Miljövärden urval för publ'!$B$2:$H$490,MATCH(L$3,'Miljövärden urval för publ'!$B$2:$H$2,0),FALSE)),"",VLOOKUP($J190,'Miljövärden urval för publ'!$B$2:$H$490,MATCH(L$3,'Miljövärden urval för publ'!$B$2:$H$2,0),FALSE))</f>
        <v>31.898399999999999</v>
      </c>
      <c r="M190" s="106">
        <f>IF(ISERROR(VLOOKUP($J190,'Miljövärden urval för publ'!$B$2:$H$490,MATCH(M$3,'Miljövärden urval för publ'!$B$2:$H$2,0),FALSE)),"",VLOOKUP($J190,'Miljövärden urval för publ'!$B$2:$H$490,MATCH(M$3,'Miljövärden urval för publ'!$B$2:$H$2,0),FALSE))</f>
        <v>8.4915800000000008</v>
      </c>
      <c r="N190" s="106">
        <f>IF(ISERROR(VLOOKUP($J190,'Miljövärden urval för publ'!$B$2:$H$490,MATCH(N$3,'Miljövärden urval för publ'!$B$2:$H$2,0),FALSE)),"",VLOOKUP($J190,'Miljövärden urval för publ'!$B$2:$H$490,MATCH(N$3,'Miljövärden urval för publ'!$B$2:$H$2,0),FALSE))</f>
        <v>5.4562600000000003E-2</v>
      </c>
    </row>
    <row r="191" spans="1:14" x14ac:dyDescent="0.25">
      <c r="A191" s="117" t="s">
        <v>357</v>
      </c>
      <c r="B191" s="117" t="s">
        <v>365</v>
      </c>
      <c r="D191" s="112" t="str">
        <f>VLOOKUP(B191,'Miljövärden urval för publ'!$B$2:$V$480,MATCH("ska publiceras:",'Miljövärden urval för publ'!$B$2:$T$2,0),FALSE)</f>
        <v>ja</v>
      </c>
      <c r="E191" s="113">
        <f t="shared" si="6"/>
        <v>164</v>
      </c>
      <c r="H191" s="106">
        <v>189</v>
      </c>
      <c r="I191" s="106" t="str">
        <f t="shared" si="7"/>
        <v>Melleruds kommun</v>
      </c>
      <c r="J191" s="106" t="str">
        <f t="shared" si="8"/>
        <v>Mellerud</v>
      </c>
      <c r="K191" s="106">
        <f>IF(ISERROR(VLOOKUP($J191,'Miljövärden urval för publ'!$B$2:$H$490,MATCH(K$3,'Miljövärden urval för publ'!$B$2:$H$2,0),FALSE)),"",VLOOKUP($J191,'Miljövärden urval för publ'!$B$2:$H$490,MATCH(K$3,'Miljövärden urval för publ'!$B$2:$H$2,0),FALSE))</f>
        <v>0.239651</v>
      </c>
      <c r="L191" s="106">
        <f>IF(ISERROR(VLOOKUP($J191,'Miljövärden urval för publ'!$B$2:$H$490,MATCH(L$3,'Miljövärden urval för publ'!$B$2:$H$2,0),FALSE)),"",VLOOKUP($J191,'Miljövärden urval för publ'!$B$2:$H$490,MATCH(L$3,'Miljövärden urval för publ'!$B$2:$H$2,0),FALSE))</f>
        <v>45.206000000000003</v>
      </c>
      <c r="M191" s="106">
        <f>IF(ISERROR(VLOOKUP($J191,'Miljövärden urval för publ'!$B$2:$H$490,MATCH(M$3,'Miljövärden urval för publ'!$B$2:$H$2,0),FALSE)),"",VLOOKUP($J191,'Miljövärden urval för publ'!$B$2:$H$490,MATCH(M$3,'Miljövärden urval för publ'!$B$2:$H$2,0),FALSE))</f>
        <v>15.097300000000001</v>
      </c>
      <c r="N191" s="106">
        <f>IF(ISERROR(VLOOKUP($J191,'Miljövärden urval för publ'!$B$2:$H$490,MATCH(N$3,'Miljövärden urval för publ'!$B$2:$H$2,0),FALSE)),"",VLOOKUP($J191,'Miljövärden urval för publ'!$B$2:$H$490,MATCH(N$3,'Miljövärden urval för publ'!$B$2:$H$2,0),FALSE))</f>
        <v>5.6231900000000001E-2</v>
      </c>
    </row>
    <row r="192" spans="1:14" x14ac:dyDescent="0.25">
      <c r="A192" s="117" t="s">
        <v>257</v>
      </c>
      <c r="B192" s="117" t="s">
        <v>258</v>
      </c>
      <c r="D192" s="112" t="str">
        <f>VLOOKUP(B192,'Miljövärden urval för publ'!$B$2:$V$480,MATCH("ska publiceras:",'Miljövärden urval för publ'!$B$2:$T$2,0),FALSE)</f>
        <v>ja</v>
      </c>
      <c r="E192" s="113">
        <f t="shared" si="6"/>
        <v>165</v>
      </c>
      <c r="H192" s="106">
        <v>190</v>
      </c>
      <c r="I192" s="106" t="str">
        <f t="shared" si="7"/>
        <v>Mjölby-Svartådalen Energi AB</v>
      </c>
      <c r="J192" s="106" t="str">
        <f t="shared" si="8"/>
        <v>Mjölby</v>
      </c>
      <c r="K192" s="106">
        <f>IF(ISERROR(VLOOKUP($J192,'Miljövärden urval för publ'!$B$2:$H$490,MATCH(K$3,'Miljövärden urval för publ'!$B$2:$H$2,0),FALSE)),"",VLOOKUP($J192,'Miljövärden urval för publ'!$B$2:$H$490,MATCH(K$3,'Miljövärden urval för publ'!$B$2:$H$2,0),FALSE))</f>
        <v>0.211419</v>
      </c>
      <c r="L192" s="106">
        <f>IF(ISERROR(VLOOKUP($J192,'Miljövärden urval för publ'!$B$2:$H$490,MATCH(L$3,'Miljövärden urval för publ'!$B$2:$H$2,0),FALSE)),"",VLOOKUP($J192,'Miljövärden urval för publ'!$B$2:$H$490,MATCH(L$3,'Miljövärden urval för publ'!$B$2:$H$2,0),FALSE))</f>
        <v>75.310900000000004</v>
      </c>
      <c r="M192" s="106">
        <f>IF(ISERROR(VLOOKUP($J192,'Miljövärden urval för publ'!$B$2:$H$490,MATCH(M$3,'Miljövärden urval för publ'!$B$2:$H$2,0),FALSE)),"",VLOOKUP($J192,'Miljövärden urval för publ'!$B$2:$H$490,MATCH(M$3,'Miljövärden urval för publ'!$B$2:$H$2,0),FALSE))</f>
        <v>8.5073899999999991</v>
      </c>
      <c r="N192" s="106">
        <f>IF(ISERROR(VLOOKUP($J192,'Miljövärden urval för publ'!$B$2:$H$490,MATCH(N$3,'Miljövärden urval för publ'!$B$2:$H$2,0),FALSE)),"",VLOOKUP($J192,'Miljövärden urval för publ'!$B$2:$H$490,MATCH(N$3,'Miljövärden urval för publ'!$B$2:$H$2,0),FALSE))</f>
        <v>6.1955099999999999E-2</v>
      </c>
    </row>
    <row r="193" spans="1:14" x14ac:dyDescent="0.25">
      <c r="A193" s="117" t="s">
        <v>259</v>
      </c>
      <c r="B193" s="117" t="s">
        <v>260</v>
      </c>
      <c r="D193" s="112" t="str">
        <f>VLOOKUP(B193,'Miljövärden urval för publ'!$B$2:$V$480,MATCH("ska publiceras:",'Miljövärden urval för publ'!$B$2:$T$2,0),FALSE)</f>
        <v>ja</v>
      </c>
      <c r="E193" s="113">
        <f t="shared" si="6"/>
        <v>166</v>
      </c>
      <c r="H193" s="106">
        <v>191</v>
      </c>
      <c r="I193" s="106" t="str">
        <f t="shared" si="7"/>
        <v>Söderhamn Nära AB</v>
      </c>
      <c r="J193" s="106" t="str">
        <f t="shared" si="8"/>
        <v>Mohed</v>
      </c>
      <c r="K193" s="106">
        <f>IF(ISERROR(VLOOKUP($J193,'Miljövärden urval för publ'!$B$2:$H$490,MATCH(K$3,'Miljövärden urval för publ'!$B$2:$H$2,0),FALSE)),"",VLOOKUP($J193,'Miljövärden urval för publ'!$B$2:$H$490,MATCH(K$3,'Miljövärden urval för publ'!$B$2:$H$2,0),FALSE))</f>
        <v>0.38522000000000001</v>
      </c>
      <c r="L193" s="106">
        <f>IF(ISERROR(VLOOKUP($J193,'Miljövärden urval för publ'!$B$2:$H$490,MATCH(L$3,'Miljövärden urval för publ'!$B$2:$H$2,0),FALSE)),"",VLOOKUP($J193,'Miljövärden urval för publ'!$B$2:$H$490,MATCH(L$3,'Miljövärden urval för publ'!$B$2:$H$2,0),FALSE))</f>
        <v>4.3562500000000002</v>
      </c>
      <c r="M193" s="106">
        <f>IF(ISERROR(VLOOKUP($J193,'Miljövärden urval för publ'!$B$2:$H$490,MATCH(M$3,'Miljövärden urval för publ'!$B$2:$H$2,0),FALSE)),"",VLOOKUP($J193,'Miljövärden urval för publ'!$B$2:$H$490,MATCH(M$3,'Miljövärden urval för publ'!$B$2:$H$2,0),FALSE))</f>
        <v>9.7472200000000004</v>
      </c>
      <c r="N193" s="106">
        <f>IF(ISERROR(VLOOKUP($J193,'Miljövärden urval för publ'!$B$2:$H$490,MATCH(N$3,'Miljövärden urval för publ'!$B$2:$H$2,0),FALSE)),"",VLOOKUP($J193,'Miljövärden urval för publ'!$B$2:$H$490,MATCH(N$3,'Miljövärden urval för publ'!$B$2:$H$2,0),FALSE))</f>
        <v>0</v>
      </c>
    </row>
    <row r="194" spans="1:14" x14ac:dyDescent="0.25">
      <c r="A194" s="117" t="s">
        <v>261</v>
      </c>
      <c r="B194" s="117" t="s">
        <v>263</v>
      </c>
      <c r="D194" s="112" t="str">
        <f>VLOOKUP(B194,'Miljövärden urval för publ'!$B$2:$V$480,MATCH("ska publiceras:",'Miljövärden urval för publ'!$B$2:$T$2,0),FALSE)</f>
        <v>ja</v>
      </c>
      <c r="E194" s="113">
        <f t="shared" si="6"/>
        <v>167</v>
      </c>
      <c r="H194" s="106">
        <v>192</v>
      </c>
      <c r="I194" s="106" t="str">
        <f t="shared" si="7"/>
        <v>Övik Energi AB</v>
      </c>
      <c r="J194" s="106" t="str">
        <f t="shared" si="8"/>
        <v>Moliden</v>
      </c>
      <c r="K194" s="106">
        <f>IF(ISERROR(VLOOKUP($J194,'Miljövärden urval för publ'!$B$2:$H$490,MATCH(K$3,'Miljövärden urval för publ'!$B$2:$H$2,0),FALSE)),"",VLOOKUP($J194,'Miljövärden urval för publ'!$B$2:$H$490,MATCH(K$3,'Miljövärden urval för publ'!$B$2:$H$2,0),FALSE))</f>
        <v>0.229874</v>
      </c>
      <c r="L194" s="106">
        <f>IF(ISERROR(VLOOKUP($J194,'Miljövärden urval för publ'!$B$2:$H$490,MATCH(L$3,'Miljövärden urval för publ'!$B$2:$H$2,0),FALSE)),"",VLOOKUP($J194,'Miljövärden urval för publ'!$B$2:$H$490,MATCH(L$3,'Miljövärden urval för publ'!$B$2:$H$2,0),FALSE))</f>
        <v>20.3</v>
      </c>
      <c r="M194" s="106">
        <f>IF(ISERROR(VLOOKUP($J194,'Miljövärden urval för publ'!$B$2:$H$490,MATCH(M$3,'Miljövärden urval för publ'!$B$2:$H$2,0),FALSE)),"",VLOOKUP($J194,'Miljövärden urval för publ'!$B$2:$H$490,MATCH(M$3,'Miljövärden urval för publ'!$B$2:$H$2,0),FALSE))</f>
        <v>18.111599999999999</v>
      </c>
      <c r="N194" s="106">
        <f>IF(ISERROR(VLOOKUP($J194,'Miljövärden urval för publ'!$B$2:$H$490,MATCH(N$3,'Miljövärden urval för publ'!$B$2:$H$2,0),FALSE)),"",VLOOKUP($J194,'Miljövärden urval för publ'!$B$2:$H$490,MATCH(N$3,'Miljövärden urval för publ'!$B$2:$H$2,0),FALSE))</f>
        <v>3.3687099999999998E-2</v>
      </c>
    </row>
    <row r="195" spans="1:14" x14ac:dyDescent="0.25">
      <c r="A195" s="117" t="s">
        <v>425</v>
      </c>
      <c r="B195" s="117" t="s">
        <v>429</v>
      </c>
      <c r="D195" s="112" t="str">
        <f>VLOOKUP(B195,'Miljövärden urval för publ'!$B$2:$V$480,MATCH("ska publiceras:",'Miljövärden urval för publ'!$B$2:$T$2,0),FALSE)</f>
        <v>ja</v>
      </c>
      <c r="E195" s="113">
        <f t="shared" si="6"/>
        <v>168</v>
      </c>
      <c r="H195" s="106">
        <v>193</v>
      </c>
      <c r="I195" s="106" t="str">
        <f t="shared" si="7"/>
        <v>E.ON Värme Sverige AB</v>
      </c>
      <c r="J195" s="106" t="str">
        <f t="shared" si="8"/>
        <v>Mora</v>
      </c>
      <c r="K195" s="106">
        <f>IF(ISERROR(VLOOKUP($J195,'Miljövärden urval för publ'!$B$2:$H$490,MATCH(K$3,'Miljövärden urval för publ'!$B$2:$H$2,0),FALSE)),"",VLOOKUP($J195,'Miljövärden urval för publ'!$B$2:$H$490,MATCH(K$3,'Miljövärden urval för publ'!$B$2:$H$2,0),FALSE))</f>
        <v>0.145095</v>
      </c>
      <c r="L195" s="106">
        <f>IF(ISERROR(VLOOKUP($J195,'Miljövärden urval för publ'!$B$2:$H$490,MATCH(L$3,'Miljövärden urval för publ'!$B$2:$H$2,0),FALSE)),"",VLOOKUP($J195,'Miljövärden urval för publ'!$B$2:$H$490,MATCH(L$3,'Miljövärden urval för publ'!$B$2:$H$2,0),FALSE))</f>
        <v>87.513000000000005</v>
      </c>
      <c r="M195" s="106">
        <f>IF(ISERROR(VLOOKUP($J195,'Miljövärden urval för publ'!$B$2:$H$490,MATCH(M$3,'Miljövärden urval för publ'!$B$2:$H$2,0),FALSE)),"",VLOOKUP($J195,'Miljövärden urval för publ'!$B$2:$H$490,MATCH(M$3,'Miljövärden urval för publ'!$B$2:$H$2,0),FALSE))</f>
        <v>6.9203599999999996</v>
      </c>
      <c r="N195" s="106">
        <f>IF(ISERROR(VLOOKUP($J195,'Miljövärden urval för publ'!$B$2:$H$490,MATCH(N$3,'Miljövärden urval för publ'!$B$2:$H$2,0),FALSE)),"",VLOOKUP($J195,'Miljövärden urval för publ'!$B$2:$H$490,MATCH(N$3,'Miljövärden urval för publ'!$B$2:$H$2,0),FALSE))</f>
        <v>3.1830299999999999E-2</v>
      </c>
    </row>
    <row r="196" spans="1:14" x14ac:dyDescent="0.25">
      <c r="A196" s="117" t="s">
        <v>541</v>
      </c>
      <c r="B196" s="117" t="s">
        <v>543</v>
      </c>
      <c r="D196" s="112" t="str">
        <f>VLOOKUP(B196,'Miljövärden urval för publ'!$B$2:$V$480,MATCH("ska publiceras:",'Miljövärden urval för publ'!$B$2:$T$2,0),FALSE)</f>
        <v>ja</v>
      </c>
      <c r="E196" s="113">
        <f t="shared" ref="E196:E259" si="9">IF(ISERROR(D196),E195,IF(D196="ja",E195+1,E195))</f>
        <v>169</v>
      </c>
      <c r="H196" s="106">
        <v>194</v>
      </c>
      <c r="I196" s="106" t="str">
        <f t="shared" si="7"/>
        <v>Vattenfall AB Värme</v>
      </c>
      <c r="J196" s="106" t="str">
        <f t="shared" si="8"/>
        <v>Motala</v>
      </c>
      <c r="K196" s="106">
        <f>IF(ISERROR(VLOOKUP($J196,'Miljövärden urval för publ'!$B$2:$H$490,MATCH(K$3,'Miljövärden urval för publ'!$B$2:$H$2,0),FALSE)),"",VLOOKUP($J196,'Miljövärden urval för publ'!$B$2:$H$490,MATCH(K$3,'Miljövärden urval för publ'!$B$2:$H$2,0),FALSE))</f>
        <v>4.5509500000000001E-2</v>
      </c>
      <c r="L196" s="106">
        <f>IF(ISERROR(VLOOKUP($J196,'Miljövärden urval för publ'!$B$2:$H$490,MATCH(L$3,'Miljövärden urval för publ'!$B$2:$H$2,0),FALSE)),"",VLOOKUP($J196,'Miljövärden urval för publ'!$B$2:$H$490,MATCH(L$3,'Miljövärden urval för publ'!$B$2:$H$2,0),FALSE))</f>
        <v>12.0449</v>
      </c>
      <c r="M196" s="106">
        <f>IF(ISERROR(VLOOKUP($J196,'Miljövärden urval för publ'!$B$2:$H$490,MATCH(M$3,'Miljövärden urval för publ'!$B$2:$H$2,0),FALSE)),"",VLOOKUP($J196,'Miljövärden urval för publ'!$B$2:$H$490,MATCH(M$3,'Miljövärden urval för publ'!$B$2:$H$2,0),FALSE))</f>
        <v>6.7402199999999999</v>
      </c>
      <c r="N196" s="106">
        <f>IF(ISERROR(VLOOKUP($J196,'Miljövärden urval för publ'!$B$2:$H$490,MATCH(N$3,'Miljövärden urval för publ'!$B$2:$H$2,0),FALSE)),"",VLOOKUP($J196,'Miljövärden urval för publ'!$B$2:$H$490,MATCH(N$3,'Miljövärden urval för publ'!$B$2:$H$2,0),FALSE))</f>
        <v>3.5969099999999997E-2</v>
      </c>
    </row>
    <row r="197" spans="1:14" x14ac:dyDescent="0.25">
      <c r="A197" s="117" t="s">
        <v>266</v>
      </c>
      <c r="B197" s="117" t="s">
        <v>267</v>
      </c>
      <c r="D197" s="112" t="str">
        <f>VLOOKUP(B197,'Miljövärden urval för publ'!$B$2:$V$480,MATCH("ska publiceras:",'Miljövärden urval för publ'!$B$2:$T$2,0),FALSE)</f>
        <v>ja</v>
      </c>
      <c r="E197" s="113">
        <f t="shared" si="9"/>
        <v>170</v>
      </c>
      <c r="H197" s="106">
        <v>195</v>
      </c>
      <c r="I197" s="106" t="str">
        <f t="shared" ref="I197:I260" si="10">IF(ISERROR(INDEX($A$4:$E$490,MATCH($H197,$E$4:$E$490,0),1)),"",INDEX($A$4:$E$490,MATCH($H197,$E$4:$E$490,0),1))</f>
        <v>Mullsjö Energi &amp; Miljö AB</v>
      </c>
      <c r="J197" s="106" t="str">
        <f t="shared" si="8"/>
        <v>Mullsjö</v>
      </c>
      <c r="K197" s="106">
        <f>IF(ISERROR(VLOOKUP($J197,'Miljövärden urval för publ'!$B$2:$H$490,MATCH(K$3,'Miljövärden urval för publ'!$B$2:$H$2,0),FALSE)),"",VLOOKUP($J197,'Miljövärden urval för publ'!$B$2:$H$490,MATCH(K$3,'Miljövärden urval för publ'!$B$2:$H$2,0),FALSE))</f>
        <v>0.119342</v>
      </c>
      <c r="L197" s="106">
        <f>IF(ISERROR(VLOOKUP($J197,'Miljövärden urval för publ'!$B$2:$H$490,MATCH(L$3,'Miljövärden urval för publ'!$B$2:$H$2,0),FALSE)),"",VLOOKUP($J197,'Miljövärden urval för publ'!$B$2:$H$490,MATCH(L$3,'Miljövärden urval för publ'!$B$2:$H$2,0),FALSE))</f>
        <v>17.527200000000001</v>
      </c>
      <c r="M197" s="106">
        <f>IF(ISERROR(VLOOKUP($J197,'Miljövärden urval för publ'!$B$2:$H$490,MATCH(M$3,'Miljövärden urval för publ'!$B$2:$H$2,0),FALSE)),"",VLOOKUP($J197,'Miljövärden urval för publ'!$B$2:$H$490,MATCH(M$3,'Miljövärden urval för publ'!$B$2:$H$2,0),FALSE))</f>
        <v>12.664999999999999</v>
      </c>
      <c r="N197" s="106">
        <f>IF(ISERROR(VLOOKUP($J197,'Miljövärden urval för publ'!$B$2:$H$490,MATCH(N$3,'Miljövärden urval för publ'!$B$2:$H$2,0),FALSE)),"",VLOOKUP($J197,'Miljövärden urval för publ'!$B$2:$H$490,MATCH(N$3,'Miljövärden urval för publ'!$B$2:$H$2,0),FALSE))</f>
        <v>5.9867499999999999E-3</v>
      </c>
    </row>
    <row r="198" spans="1:14" x14ac:dyDescent="0.25">
      <c r="A198" s="117" t="s">
        <v>449</v>
      </c>
      <c r="B198" s="117" t="s">
        <v>450</v>
      </c>
      <c r="D198" s="112" t="str">
        <f>VLOOKUP(B198,'Miljövärden urval för publ'!$B$2:$V$480,MATCH("ska publiceras:",'Miljövärden urval för publ'!$B$2:$T$2,0),FALSE)</f>
        <v>ja</v>
      </c>
      <c r="E198" s="113">
        <f t="shared" si="9"/>
        <v>171</v>
      </c>
      <c r="H198" s="106">
        <v>196</v>
      </c>
      <c r="I198" s="106" t="str">
        <f t="shared" si="10"/>
        <v>Uddevalla Energi AB</v>
      </c>
      <c r="J198" s="106" t="str">
        <f t="shared" ref="J198:J261" si="11">IF(ISERROR(INDEX($A$4:$E$490,MATCH($H198,$E$4:$E$490,0),2)),"",INDEX($A$4:$E$490,MATCH($H198,$E$4:$E$490,0),2))</f>
        <v>Munkedal</v>
      </c>
      <c r="K198" s="106">
        <f>IF(ISERROR(VLOOKUP($J198,'Miljövärden urval för publ'!$B$2:$H$490,MATCH(K$3,'Miljövärden urval för publ'!$B$2:$H$2,0),FALSE)),"",VLOOKUP($J198,'Miljövärden urval för publ'!$B$2:$H$490,MATCH(K$3,'Miljövärden urval för publ'!$B$2:$H$2,0),FALSE))</f>
        <v>0.122739</v>
      </c>
      <c r="L198" s="106">
        <f>IF(ISERROR(VLOOKUP($J198,'Miljövärden urval för publ'!$B$2:$H$490,MATCH(L$3,'Miljövärden urval för publ'!$B$2:$H$2,0),FALSE)),"",VLOOKUP($J198,'Miljövärden urval för publ'!$B$2:$H$490,MATCH(L$3,'Miljövärden urval för publ'!$B$2:$H$2,0),FALSE))</f>
        <v>15.706200000000001</v>
      </c>
      <c r="M198" s="106">
        <f>IF(ISERROR(VLOOKUP($J198,'Miljövärden urval för publ'!$B$2:$H$490,MATCH(M$3,'Miljövärden urval för publ'!$B$2:$H$2,0),FALSE)),"",VLOOKUP($J198,'Miljövärden urval för publ'!$B$2:$H$490,MATCH(M$3,'Miljövärden urval för publ'!$B$2:$H$2,0),FALSE))</f>
        <v>15.562900000000001</v>
      </c>
      <c r="N198" s="106">
        <f>IF(ISERROR(VLOOKUP($J198,'Miljövärden urval för publ'!$B$2:$H$490,MATCH(N$3,'Miljövärden urval för publ'!$B$2:$H$2,0),FALSE)),"",VLOOKUP($J198,'Miljövärden urval för publ'!$B$2:$H$490,MATCH(N$3,'Miljövärden urval för publ'!$B$2:$H$2,0),FALSE))</f>
        <v>1.49942E-4</v>
      </c>
    </row>
    <row r="199" spans="1:14" x14ac:dyDescent="0.25">
      <c r="A199" s="117" t="s">
        <v>268</v>
      </c>
      <c r="B199" s="117" t="s">
        <v>271</v>
      </c>
      <c r="D199" s="112" t="str">
        <f>VLOOKUP(B199,'Miljövärden urval för publ'!$B$2:$V$480,MATCH("ska publiceras:",'Miljövärden urval för publ'!$B$2:$T$2,0),FALSE)</f>
        <v>ja</v>
      </c>
      <c r="E199" s="113">
        <f t="shared" si="9"/>
        <v>172</v>
      </c>
      <c r="H199" s="106">
        <v>197</v>
      </c>
      <c r="I199" s="106" t="str">
        <f t="shared" si="10"/>
        <v>Mölndal Energi AB</v>
      </c>
      <c r="J199" s="106" t="str">
        <f t="shared" si="11"/>
        <v>Mölndal</v>
      </c>
      <c r="K199" s="106">
        <f>IF(ISERROR(VLOOKUP($J199,'Miljövärden urval för publ'!$B$2:$H$490,MATCH(K$3,'Miljövärden urval för publ'!$B$2:$H$2,0),FALSE)),"",VLOOKUP($J199,'Miljövärden urval för publ'!$B$2:$H$490,MATCH(K$3,'Miljövärden urval för publ'!$B$2:$H$2,0),FALSE))</f>
        <v>0.131437</v>
      </c>
      <c r="L199" s="106">
        <f>IF(ISERROR(VLOOKUP($J199,'Miljövärden urval för publ'!$B$2:$H$490,MATCH(L$3,'Miljövärden urval för publ'!$B$2:$H$2,0),FALSE)),"",VLOOKUP($J199,'Miljövärden urval för publ'!$B$2:$H$490,MATCH(L$3,'Miljövärden urval för publ'!$B$2:$H$2,0),FALSE))</f>
        <v>45.948799999999999</v>
      </c>
      <c r="M199" s="106">
        <f>IF(ISERROR(VLOOKUP($J199,'Miljövärden urval för publ'!$B$2:$H$490,MATCH(M$3,'Miljövärden urval för publ'!$B$2:$H$2,0),FALSE)),"",VLOOKUP($J199,'Miljövärden urval för publ'!$B$2:$H$490,MATCH(M$3,'Miljövärden urval för publ'!$B$2:$H$2,0),FALSE))</f>
        <v>7.5741899999999998</v>
      </c>
      <c r="N199" s="106">
        <f>IF(ISERROR(VLOOKUP($J199,'Miljövärden urval för publ'!$B$2:$H$490,MATCH(N$3,'Miljövärden urval för publ'!$B$2:$H$2,0),FALSE)),"",VLOOKUP($J199,'Miljövärden urval för publ'!$B$2:$H$490,MATCH(N$3,'Miljövärden urval för publ'!$B$2:$H$2,0),FALSE))</f>
        <v>4.4913000000000002E-3</v>
      </c>
    </row>
    <row r="200" spans="1:14" x14ac:dyDescent="0.25">
      <c r="A200" s="117" t="s">
        <v>415</v>
      </c>
      <c r="B200" s="117" t="s">
        <v>416</v>
      </c>
      <c r="D200" s="112" t="str">
        <f>VLOOKUP(B200,'Miljövärden urval för publ'!$B$2:$V$480,MATCH("ska publiceras:",'Miljövärden urval för publ'!$B$2:$T$2,0),FALSE)</f>
        <v>ja</v>
      </c>
      <c r="E200" s="113">
        <f t="shared" si="9"/>
        <v>173</v>
      </c>
      <c r="H200" s="106">
        <v>198</v>
      </c>
      <c r="I200" s="106" t="str">
        <f t="shared" si="10"/>
        <v>Mölndal Energi AB</v>
      </c>
      <c r="J200" s="106" t="str">
        <f t="shared" si="11"/>
        <v>Mölndal Bra Miljöval</v>
      </c>
      <c r="K200" s="106">
        <f>IF(ISERROR(VLOOKUP($J200,'Miljövärden urval för publ'!$B$2:$H$490,MATCH(K$3,'Miljövärden urval för publ'!$B$2:$H$2,0),FALSE)),"",VLOOKUP($J200,'Miljövärden urval för publ'!$B$2:$H$490,MATCH(K$3,'Miljövärden urval för publ'!$B$2:$H$2,0),FALSE))</f>
        <v>2.76227E-2</v>
      </c>
      <c r="L200" s="106">
        <f>IF(ISERROR(VLOOKUP($J200,'Miljövärden urval för publ'!$B$2:$H$490,MATCH(L$3,'Miljövärden urval för publ'!$B$2:$H$2,0),FALSE)),"",VLOOKUP($J200,'Miljövärden urval för publ'!$B$2:$H$490,MATCH(L$3,'Miljövärden urval för publ'!$B$2:$H$2,0),FALSE))</f>
        <v>7.8643000000000001</v>
      </c>
      <c r="M200" s="106">
        <f>IF(ISERROR(VLOOKUP($J200,'Miljövärden urval för publ'!$B$2:$H$490,MATCH(M$3,'Miljövärden urval för publ'!$B$2:$H$2,0),FALSE)),"",VLOOKUP($J200,'Miljövärden urval för publ'!$B$2:$H$490,MATCH(M$3,'Miljövärden urval för publ'!$B$2:$H$2,0),FALSE))</f>
        <v>4.2291600000000003</v>
      </c>
      <c r="N200" s="106">
        <f>IF(ISERROR(VLOOKUP($J200,'Miljövärden urval för publ'!$B$2:$H$490,MATCH(N$3,'Miljövärden urval för publ'!$B$2:$H$2,0),FALSE)),"",VLOOKUP($J200,'Miljövärden urval för publ'!$B$2:$H$490,MATCH(N$3,'Miljövärden urval för publ'!$B$2:$H$2,0),FALSE))</f>
        <v>0</v>
      </c>
    </row>
    <row r="201" spans="1:14" x14ac:dyDescent="0.25">
      <c r="A201" s="117" t="s">
        <v>525</v>
      </c>
      <c r="B201" s="117" t="s">
        <v>528</v>
      </c>
      <c r="D201" s="112" t="str">
        <f>VLOOKUP(B201,'Miljövärden urval för publ'!$B$2:$V$480,MATCH("ska publiceras:",'Miljövärden urval för publ'!$B$2:$T$2,0),FALSE)</f>
        <v>ja</v>
      </c>
      <c r="E201" s="113">
        <f t="shared" si="9"/>
        <v>174</v>
      </c>
      <c r="H201" s="106">
        <v>199</v>
      </c>
      <c r="I201" s="106" t="str">
        <f t="shared" si="10"/>
        <v>Västerbergslagens Energi AB</v>
      </c>
      <c r="J201" s="106" t="str">
        <f t="shared" si="11"/>
        <v>Norberg</v>
      </c>
      <c r="K201" s="106">
        <f>IF(ISERROR(VLOOKUP($J201,'Miljövärden urval för publ'!$B$2:$H$490,MATCH(K$3,'Miljövärden urval för publ'!$B$2:$H$2,0),FALSE)),"",VLOOKUP($J201,'Miljövärden urval för publ'!$B$2:$H$490,MATCH(K$3,'Miljövärden urval för publ'!$B$2:$H$2,0),FALSE))</f>
        <v>9.7630300000000003E-2</v>
      </c>
      <c r="L201" s="106">
        <f>IF(ISERROR(VLOOKUP($J201,'Miljövärden urval för publ'!$B$2:$H$490,MATCH(L$3,'Miljövärden urval för publ'!$B$2:$H$2,0),FALSE)),"",VLOOKUP($J201,'Miljövärden urval för publ'!$B$2:$H$490,MATCH(L$3,'Miljövärden urval för publ'!$B$2:$H$2,0),FALSE))</f>
        <v>19.801600000000001</v>
      </c>
      <c r="M201" s="106">
        <f>IF(ISERROR(VLOOKUP($J201,'Miljövärden urval för publ'!$B$2:$H$490,MATCH(M$3,'Miljövärden urval för publ'!$B$2:$H$2,0),FALSE)),"",VLOOKUP($J201,'Miljövärden urval för publ'!$B$2:$H$490,MATCH(M$3,'Miljövärden urval för publ'!$B$2:$H$2,0),FALSE))</f>
        <v>1.14937</v>
      </c>
      <c r="N201" s="106">
        <f>IF(ISERROR(VLOOKUP($J201,'Miljövärden urval för publ'!$B$2:$H$490,MATCH(N$3,'Miljövärden urval för publ'!$B$2:$H$2,0),FALSE)),"",VLOOKUP($J201,'Miljövärden urval för publ'!$B$2:$H$490,MATCH(N$3,'Miljövärden urval för publ'!$B$2:$H$2,0),FALSE))</f>
        <v>2.9393499999999999E-2</v>
      </c>
    </row>
    <row r="202" spans="1:14" x14ac:dyDescent="0.25">
      <c r="A202" s="117" t="s">
        <v>272</v>
      </c>
      <c r="B202" s="117" t="s">
        <v>273</v>
      </c>
      <c r="D202" s="112" t="str">
        <f>VLOOKUP(B202,'Miljövärden urval för publ'!$B$2:$V$480,MATCH("ska publiceras:",'Miljövärden urval för publ'!$B$2:$T$2,0),FALSE)</f>
        <v>ja</v>
      </c>
      <c r="E202" s="113">
        <f t="shared" si="9"/>
        <v>175</v>
      </c>
      <c r="H202" s="106">
        <v>200</v>
      </c>
      <c r="I202" s="106" t="str">
        <f t="shared" si="10"/>
        <v>PiteEnergi AB</v>
      </c>
      <c r="J202" s="106" t="str">
        <f t="shared" si="11"/>
        <v>Norrfjärden</v>
      </c>
      <c r="K202" s="106">
        <f>IF(ISERROR(VLOOKUP($J202,'Miljövärden urval för publ'!$B$2:$H$490,MATCH(K$3,'Miljövärden urval för publ'!$B$2:$H$2,0),FALSE)),"",VLOOKUP($J202,'Miljövärden urval för publ'!$B$2:$H$490,MATCH(K$3,'Miljövärden urval för publ'!$B$2:$H$2,0),FALSE))</f>
        <v>0.44487300000000002</v>
      </c>
      <c r="L202" s="106">
        <f>IF(ISERROR(VLOOKUP($J202,'Miljövärden urval för publ'!$B$2:$H$490,MATCH(L$3,'Miljövärden urval för publ'!$B$2:$H$2,0),FALSE)),"",VLOOKUP($J202,'Miljövärden urval för publ'!$B$2:$H$490,MATCH(L$3,'Miljövärden urval för publ'!$B$2:$H$2,0),FALSE))</f>
        <v>70.754900000000006</v>
      </c>
      <c r="M202" s="106">
        <f>IF(ISERROR(VLOOKUP($J202,'Miljövärden urval för publ'!$B$2:$H$490,MATCH(M$3,'Miljövärden urval för publ'!$B$2:$H$2,0),FALSE)),"",VLOOKUP($J202,'Miljövärden urval för publ'!$B$2:$H$490,MATCH(M$3,'Miljövärden urval för publ'!$B$2:$H$2,0),FALSE))</f>
        <v>15.9276</v>
      </c>
      <c r="N202" s="106">
        <f>IF(ISERROR(VLOOKUP($J202,'Miljövärden urval för publ'!$B$2:$H$490,MATCH(N$3,'Miljövärden urval för publ'!$B$2:$H$2,0),FALSE)),"",VLOOKUP($J202,'Miljövärden urval för publ'!$B$2:$H$490,MATCH(N$3,'Miljövärden urval för publ'!$B$2:$H$2,0),FALSE))</f>
        <v>5.4323299999999998E-2</v>
      </c>
    </row>
    <row r="203" spans="1:14" x14ac:dyDescent="0.25">
      <c r="A203" s="117" t="s">
        <v>357</v>
      </c>
      <c r="B203" s="117" t="s">
        <v>366</v>
      </c>
      <c r="D203" s="112" t="str">
        <f>VLOOKUP(B203,'Miljövärden urval för publ'!$B$2:$V$480,MATCH("ska publiceras:",'Miljövärden urval för publ'!$B$2:$T$2,0),FALSE)</f>
        <v>ja</v>
      </c>
      <c r="E203" s="113">
        <f t="shared" si="9"/>
        <v>176</v>
      </c>
      <c r="H203" s="106">
        <v>201</v>
      </c>
      <c r="I203" s="106" t="str">
        <f t="shared" si="10"/>
        <v>E.ON Värme Sverige AB</v>
      </c>
      <c r="J203" s="106" t="str">
        <f t="shared" si="11"/>
        <v>Norrköping - Söderköping</v>
      </c>
      <c r="K203" s="106">
        <f>IF(ISERROR(VLOOKUP($J203,'Miljövärden urval för publ'!$B$2:$H$490,MATCH(K$3,'Miljövärden urval för publ'!$B$2:$H$2,0),FALSE)),"",VLOOKUP($J203,'Miljövärden urval för publ'!$B$2:$H$490,MATCH(K$3,'Miljövärden urval för publ'!$B$2:$H$2,0),FALSE))</f>
        <v>0.31329600000000002</v>
      </c>
      <c r="L203" s="106">
        <f>IF(ISERROR(VLOOKUP($J203,'Miljövärden urval för publ'!$B$2:$H$490,MATCH(L$3,'Miljövärden urval för publ'!$B$2:$H$2,0),FALSE)),"",VLOOKUP($J203,'Miljövärden urval för publ'!$B$2:$H$490,MATCH(L$3,'Miljövärden urval för publ'!$B$2:$H$2,0),FALSE))</f>
        <v>141.124</v>
      </c>
      <c r="M203" s="106">
        <f>IF(ISERROR(VLOOKUP($J203,'Miljövärden urval för publ'!$B$2:$H$490,MATCH(M$3,'Miljövärden urval för publ'!$B$2:$H$2,0),FALSE)),"",VLOOKUP($J203,'Miljövärden urval för publ'!$B$2:$H$490,MATCH(M$3,'Miljövärden urval för publ'!$B$2:$H$2,0),FALSE))</f>
        <v>5.47654</v>
      </c>
      <c r="N203" s="106">
        <f>IF(ISERROR(VLOOKUP($J203,'Miljövärden urval för publ'!$B$2:$H$490,MATCH(N$3,'Miljövärden urval för publ'!$B$2:$H$2,0),FALSE)),"",VLOOKUP($J203,'Miljövärden urval för publ'!$B$2:$H$490,MATCH(N$3,'Miljövärden urval för publ'!$B$2:$H$2,0),FALSE))</f>
        <v>0.103353</v>
      </c>
    </row>
    <row r="204" spans="1:14" x14ac:dyDescent="0.25">
      <c r="A204" s="117" t="s">
        <v>497</v>
      </c>
      <c r="B204" s="117" t="s">
        <v>498</v>
      </c>
      <c r="D204" s="112" t="str">
        <f>VLOOKUP(B204,'Miljövärden urval för publ'!$B$2:$V$480,MATCH("ska publiceras:",'Miljövärden urval för publ'!$B$2:$T$2,0),FALSE)</f>
        <v>ja</v>
      </c>
      <c r="E204" s="113">
        <f t="shared" si="9"/>
        <v>177</v>
      </c>
      <c r="H204" s="106">
        <v>202</v>
      </c>
      <c r="I204" s="106" t="str">
        <f t="shared" si="10"/>
        <v>Bionär Närvärme AB</v>
      </c>
      <c r="J204" s="106" t="str">
        <f t="shared" si="11"/>
        <v>Norrsundet</v>
      </c>
      <c r="K204" s="106">
        <f>IF(ISERROR(VLOOKUP($J204,'Miljövärden urval för publ'!$B$2:$H$490,MATCH(K$3,'Miljövärden urval för publ'!$B$2:$H$2,0),FALSE)),"",VLOOKUP($J204,'Miljövärden urval för publ'!$B$2:$H$490,MATCH(K$3,'Miljövärden urval för publ'!$B$2:$H$2,0),FALSE))</f>
        <v>0.17285600000000001</v>
      </c>
      <c r="L204" s="106">
        <f>IF(ISERROR(VLOOKUP($J204,'Miljövärden urval för publ'!$B$2:$H$490,MATCH(L$3,'Miljövärden urval för publ'!$B$2:$H$2,0),FALSE)),"",VLOOKUP($J204,'Miljövärden urval för publ'!$B$2:$H$490,MATCH(L$3,'Miljövärden urval för publ'!$B$2:$H$2,0),FALSE))</f>
        <v>17.6218</v>
      </c>
      <c r="M204" s="106">
        <f>IF(ISERROR(VLOOKUP($J204,'Miljövärden urval för publ'!$B$2:$H$490,MATCH(M$3,'Miljövärden urval för publ'!$B$2:$H$2,0),FALSE)),"",VLOOKUP($J204,'Miljövärden urval för publ'!$B$2:$H$490,MATCH(M$3,'Miljövärden urval för publ'!$B$2:$H$2,0),FALSE))</f>
        <v>15.993499999999999</v>
      </c>
      <c r="N204" s="106">
        <f>IF(ISERROR(VLOOKUP($J204,'Miljövärden urval för publ'!$B$2:$H$490,MATCH(N$3,'Miljövärden urval för publ'!$B$2:$H$2,0),FALSE)),"",VLOOKUP($J204,'Miljövärden urval för publ'!$B$2:$H$490,MATCH(N$3,'Miljövärden urval för publ'!$B$2:$H$2,0),FALSE))</f>
        <v>3.3350400000000002E-2</v>
      </c>
    </row>
    <row r="205" spans="1:14" x14ac:dyDescent="0.25">
      <c r="A205" s="117" t="s">
        <v>255</v>
      </c>
      <c r="B205" s="117" t="s">
        <v>256</v>
      </c>
      <c r="D205" s="112" t="str">
        <f>VLOOKUP(B205,'Miljövärden urval för publ'!$B$2:$V$480,MATCH("ska publiceras:",'Miljövärden urval för publ'!$B$2:$T$2,0),FALSE)</f>
        <v>ja</v>
      </c>
      <c r="E205" s="113">
        <f t="shared" si="9"/>
        <v>178</v>
      </c>
      <c r="H205" s="106">
        <v>203</v>
      </c>
      <c r="I205" s="106" t="str">
        <f t="shared" si="10"/>
        <v>Norrtälje Energi AB</v>
      </c>
      <c r="J205" s="106" t="str">
        <f t="shared" si="11"/>
        <v>Norrtälje</v>
      </c>
      <c r="K205" s="106">
        <f>IF(ISERROR(VLOOKUP($J205,'Miljövärden urval för publ'!$B$2:$H$490,MATCH(K$3,'Miljövärden urval för publ'!$B$2:$H$2,0),FALSE)),"",VLOOKUP($J205,'Miljövärden urval för publ'!$B$2:$H$490,MATCH(K$3,'Miljövärden urval för publ'!$B$2:$H$2,0),FALSE))</f>
        <v>0.118107</v>
      </c>
      <c r="L205" s="106">
        <f>IF(ISERROR(VLOOKUP($J205,'Miljövärden urval för publ'!$B$2:$H$490,MATCH(L$3,'Miljövärden urval för publ'!$B$2:$H$2,0),FALSE)),"",VLOOKUP($J205,'Miljövärden urval för publ'!$B$2:$H$490,MATCH(L$3,'Miljövärden urval för publ'!$B$2:$H$2,0),FALSE))</f>
        <v>26.7559</v>
      </c>
      <c r="M205" s="106">
        <f>IF(ISERROR(VLOOKUP($J205,'Miljövärden urval för publ'!$B$2:$H$490,MATCH(M$3,'Miljövärden urval för publ'!$B$2:$H$2,0),FALSE)),"",VLOOKUP($J205,'Miljövärden urval för publ'!$B$2:$H$490,MATCH(M$3,'Miljövärden urval för publ'!$B$2:$H$2,0),FALSE))</f>
        <v>6.2835799999999997</v>
      </c>
      <c r="N205" s="106">
        <f>IF(ISERROR(VLOOKUP($J205,'Miljövärden urval för publ'!$B$2:$H$490,MATCH(N$3,'Miljövärden urval för publ'!$B$2:$H$2,0),FALSE)),"",VLOOKUP($J205,'Miljövärden urval för publ'!$B$2:$H$490,MATCH(N$3,'Miljövärden urval för publ'!$B$2:$H$2,0),FALSE))</f>
        <v>1.85226E-2</v>
      </c>
    </row>
    <row r="206" spans="1:14" x14ac:dyDescent="0.25">
      <c r="A206" s="117" t="s">
        <v>115</v>
      </c>
      <c r="B206" s="117" t="s">
        <v>120</v>
      </c>
      <c r="D206" s="112" t="str">
        <f>VLOOKUP(B206,'Miljövärden urval för publ'!$B$2:$V$480,MATCH("ska publiceras:",'Miljövärden urval för publ'!$B$2:$T$2,0),FALSE)</f>
        <v>nej</v>
      </c>
      <c r="E206" s="113">
        <f t="shared" si="9"/>
        <v>178</v>
      </c>
      <c r="H206" s="106">
        <v>204</v>
      </c>
      <c r="I206" s="106" t="str">
        <f t="shared" si="10"/>
        <v>Skellefteå Kraft AB</v>
      </c>
      <c r="J206" s="106" t="str">
        <f t="shared" si="11"/>
        <v>Norsjö</v>
      </c>
      <c r="K206" s="106">
        <f>IF(ISERROR(VLOOKUP($J206,'Miljövärden urval för publ'!$B$2:$H$490,MATCH(K$3,'Miljövärden urval för publ'!$B$2:$H$2,0),FALSE)),"",VLOOKUP($J206,'Miljövärden urval för publ'!$B$2:$H$490,MATCH(K$3,'Miljövärden urval för publ'!$B$2:$H$2,0),FALSE))</f>
        <v>0.116026</v>
      </c>
      <c r="L206" s="106">
        <f>IF(ISERROR(VLOOKUP($J206,'Miljövärden urval för publ'!$B$2:$H$490,MATCH(L$3,'Miljövärden urval för publ'!$B$2:$H$2,0),FALSE)),"",VLOOKUP($J206,'Miljövärden urval för publ'!$B$2:$H$490,MATCH(L$3,'Miljövärden urval för publ'!$B$2:$H$2,0),FALSE))</f>
        <v>5.9319699999999997</v>
      </c>
      <c r="M206" s="106">
        <f>IF(ISERROR(VLOOKUP($J206,'Miljövärden urval för publ'!$B$2:$H$490,MATCH(M$3,'Miljövärden urval för publ'!$B$2:$H$2,0),FALSE)),"",VLOOKUP($J206,'Miljövärden urval för publ'!$B$2:$H$490,MATCH(M$3,'Miljövärden urval för publ'!$B$2:$H$2,0),FALSE))</f>
        <v>10.542899999999999</v>
      </c>
      <c r="N206" s="106">
        <f>IF(ISERROR(VLOOKUP($J206,'Miljövärden urval för publ'!$B$2:$H$490,MATCH(N$3,'Miljövärden urval för publ'!$B$2:$H$2,0),FALSE)),"",VLOOKUP($J206,'Miljövärden urval för publ'!$B$2:$H$490,MATCH(N$3,'Miljövärden urval för publ'!$B$2:$H$2,0),FALSE))</f>
        <v>3.6224999999999999E-3</v>
      </c>
    </row>
    <row r="207" spans="1:14" x14ac:dyDescent="0.25">
      <c r="A207" s="117" t="s">
        <v>185</v>
      </c>
      <c r="B207" s="117" t="s">
        <v>187</v>
      </c>
      <c r="D207" s="112" t="str">
        <f>VLOOKUP(B207,'Miljövärden urval för publ'!$B$2:$V$480,MATCH("ska publiceras:",'Miljövärden urval för publ'!$B$2:$T$2,0),FALSE)</f>
        <v>ja</v>
      </c>
      <c r="E207" s="113">
        <f t="shared" si="9"/>
        <v>179</v>
      </c>
      <c r="H207" s="106">
        <v>205</v>
      </c>
      <c r="I207" s="106" t="str">
        <f t="shared" si="10"/>
        <v>Nybro Energi AB</v>
      </c>
      <c r="J207" s="106" t="str">
        <f t="shared" si="11"/>
        <v>Nybro</v>
      </c>
      <c r="K207" s="106">
        <f>IF(ISERROR(VLOOKUP($J207,'Miljövärden urval för publ'!$B$2:$H$490,MATCH(K$3,'Miljövärden urval för publ'!$B$2:$H$2,0),FALSE)),"",VLOOKUP($J207,'Miljövärden urval för publ'!$B$2:$H$490,MATCH(K$3,'Miljövärden urval för publ'!$B$2:$H$2,0),FALSE))</f>
        <v>0.11862499999999999</v>
      </c>
      <c r="L207" s="106">
        <f>IF(ISERROR(VLOOKUP($J207,'Miljövärden urval för publ'!$B$2:$H$490,MATCH(L$3,'Miljövärden urval för publ'!$B$2:$H$2,0),FALSE)),"",VLOOKUP($J207,'Miljövärden urval för publ'!$B$2:$H$490,MATCH(L$3,'Miljövärden urval för publ'!$B$2:$H$2,0),FALSE))</f>
        <v>28.211200000000002</v>
      </c>
      <c r="M207" s="106">
        <f>IF(ISERROR(VLOOKUP($J207,'Miljövärden urval för publ'!$B$2:$H$490,MATCH(M$3,'Miljövärden urval för publ'!$B$2:$H$2,0),FALSE)),"",VLOOKUP($J207,'Miljövärden urval för publ'!$B$2:$H$490,MATCH(M$3,'Miljövärden urval för publ'!$B$2:$H$2,0),FALSE))</f>
        <v>8.5072500000000009</v>
      </c>
      <c r="N207" s="106">
        <f>IF(ISERROR(VLOOKUP($J207,'Miljövärden urval för publ'!$B$2:$H$490,MATCH(N$3,'Miljövärden urval för publ'!$B$2:$H$2,0),FALSE)),"",VLOOKUP($J207,'Miljövärden urval för publ'!$B$2:$H$490,MATCH(N$3,'Miljövärden urval för publ'!$B$2:$H$2,0),FALSE))</f>
        <v>2.3841999999999999E-2</v>
      </c>
    </row>
    <row r="208" spans="1:14" x14ac:dyDescent="0.25">
      <c r="A208" s="117" t="s">
        <v>48</v>
      </c>
      <c r="B208" s="117" t="s">
        <v>50</v>
      </c>
      <c r="D208" s="112" t="str">
        <f>VLOOKUP(B208,'Miljövärden urval för publ'!$B$2:$V$480,MATCH("ska publiceras:",'Miljövärden urval för publ'!$B$2:$T$2,0),FALSE)</f>
        <v>ja</v>
      </c>
      <c r="E208" s="113">
        <f t="shared" si="9"/>
        <v>180</v>
      </c>
      <c r="H208" s="106">
        <v>206</v>
      </c>
      <c r="I208" s="106" t="str">
        <f t="shared" si="10"/>
        <v>Vattenfall AB Värme</v>
      </c>
      <c r="J208" s="106" t="str">
        <f t="shared" si="11"/>
        <v>Nyköping</v>
      </c>
      <c r="K208" s="106">
        <f>IF(ISERROR(VLOOKUP($J208,'Miljövärden urval för publ'!$B$2:$H$490,MATCH(K$3,'Miljövärden urval för publ'!$B$2:$H$2,0),FALSE)),"",VLOOKUP($J208,'Miljövärden urval för publ'!$B$2:$H$490,MATCH(K$3,'Miljövärden urval för publ'!$B$2:$H$2,0),FALSE))</f>
        <v>7.2442000000000006E-2</v>
      </c>
      <c r="L208" s="106">
        <f>IF(ISERROR(VLOOKUP($J208,'Miljövärden urval för publ'!$B$2:$H$490,MATCH(L$3,'Miljövärden urval för publ'!$B$2:$H$2,0),FALSE)),"",VLOOKUP($J208,'Miljövärden urval för publ'!$B$2:$H$490,MATCH(L$3,'Miljövärden urval för publ'!$B$2:$H$2,0),FALSE))</f>
        <v>15.305999999999999</v>
      </c>
      <c r="M208" s="106">
        <f>IF(ISERROR(VLOOKUP($J208,'Miljövärden urval för publ'!$B$2:$H$490,MATCH(M$3,'Miljövärden urval för publ'!$B$2:$H$2,0),FALSE)),"",VLOOKUP($J208,'Miljövärden urval för publ'!$B$2:$H$490,MATCH(M$3,'Miljövärden urval för publ'!$B$2:$H$2,0),FALSE))</f>
        <v>4.0779199999999998</v>
      </c>
      <c r="N208" s="106">
        <f>IF(ISERROR(VLOOKUP($J208,'Miljövärden urval för publ'!$B$2:$H$490,MATCH(N$3,'Miljövärden urval för publ'!$B$2:$H$2,0),FALSE)),"",VLOOKUP($J208,'Miljövärden urval för publ'!$B$2:$H$490,MATCH(N$3,'Miljövärden urval för publ'!$B$2:$H$2,0),FALSE))</f>
        <v>1.88498E-2</v>
      </c>
    </row>
    <row r="209" spans="1:14" x14ac:dyDescent="0.25">
      <c r="A209" s="117" t="s">
        <v>357</v>
      </c>
      <c r="B209" s="117" t="s">
        <v>367</v>
      </c>
      <c r="D209" s="112" t="str">
        <f>VLOOKUP(B209,'Miljövärden urval för publ'!$B$2:$V$480,MATCH("ska publiceras:",'Miljövärden urval för publ'!$B$2:$T$2,0),FALSE)</f>
        <v>ja</v>
      </c>
      <c r="E209" s="113">
        <f t="shared" si="9"/>
        <v>181</v>
      </c>
      <c r="H209" s="106">
        <v>207</v>
      </c>
      <c r="I209" s="106" t="str">
        <f t="shared" si="10"/>
        <v>Värmevärden AB</v>
      </c>
      <c r="J209" s="106" t="str">
        <f t="shared" si="11"/>
        <v>Nynäshamn</v>
      </c>
      <c r="K209" s="106">
        <f>IF(ISERROR(VLOOKUP($J209,'Miljövärden urval för publ'!$B$2:$H$490,MATCH(K$3,'Miljövärden urval för publ'!$B$2:$H$2,0),FALSE)),"",VLOOKUP($J209,'Miljövärden urval för publ'!$B$2:$H$490,MATCH(K$3,'Miljövärden urval för publ'!$B$2:$H$2,0),FALSE))</f>
        <v>6.4593399999999995E-2</v>
      </c>
      <c r="L209" s="106">
        <f>IF(ISERROR(VLOOKUP($J209,'Miljövärden urval för publ'!$B$2:$H$490,MATCH(L$3,'Miljövärden urval för publ'!$B$2:$H$2,0),FALSE)),"",VLOOKUP($J209,'Miljövärden urval för publ'!$B$2:$H$490,MATCH(L$3,'Miljövärden urval för publ'!$B$2:$H$2,0),FALSE))</f>
        <v>5.0427600000000004</v>
      </c>
      <c r="M209" s="106">
        <f>IF(ISERROR(VLOOKUP($J209,'Miljövärden urval för publ'!$B$2:$H$490,MATCH(M$3,'Miljövärden urval för publ'!$B$2:$H$2,0),FALSE)),"",VLOOKUP($J209,'Miljövärden urval för publ'!$B$2:$H$490,MATCH(M$3,'Miljövärden urval för publ'!$B$2:$H$2,0),FALSE))</f>
        <v>0.88766</v>
      </c>
      <c r="N209" s="106">
        <f>IF(ISERROR(VLOOKUP($J209,'Miljövärden urval för publ'!$B$2:$H$490,MATCH(N$3,'Miljövärden urval för publ'!$B$2:$H$2,0),FALSE)),"",VLOOKUP($J209,'Miljövärden urval för publ'!$B$2:$H$490,MATCH(N$3,'Miljövärden urval för publ'!$B$2:$H$2,0),FALSE))</f>
        <v>9.3476800000000006E-3</v>
      </c>
    </row>
    <row r="210" spans="1:14" x14ac:dyDescent="0.25">
      <c r="A210" s="117" t="s">
        <v>472</v>
      </c>
      <c r="B210" s="117" t="s">
        <v>276</v>
      </c>
      <c r="D210" s="112" t="str">
        <f>VLOOKUP(B210,'Miljövärden urval för publ'!$B$2:$V$480,MATCH("ska publiceras:",'Miljövärden urval för publ'!$B$2:$T$2,0),FALSE)</f>
        <v>ja</v>
      </c>
      <c r="E210" s="113">
        <f t="shared" si="9"/>
        <v>182</v>
      </c>
      <c r="H210" s="106">
        <v>208</v>
      </c>
      <c r="I210" s="106" t="str">
        <f t="shared" si="10"/>
        <v>Nässjö Affärsverk AB</v>
      </c>
      <c r="J210" s="106" t="str">
        <f t="shared" si="11"/>
        <v>Nässjö</v>
      </c>
      <c r="K210" s="106">
        <f>IF(ISERROR(VLOOKUP($J210,'Miljövärden urval för publ'!$B$2:$H$490,MATCH(K$3,'Miljövärden urval för publ'!$B$2:$H$2,0),FALSE)),"",VLOOKUP($J210,'Miljövärden urval för publ'!$B$2:$H$490,MATCH(K$3,'Miljövärden urval för publ'!$B$2:$H$2,0),FALSE))</f>
        <v>0.10459</v>
      </c>
      <c r="L210" s="106">
        <f>IF(ISERROR(VLOOKUP($J210,'Miljövärden urval för publ'!$B$2:$H$490,MATCH(L$3,'Miljövärden urval för publ'!$B$2:$H$2,0),FALSE)),"",VLOOKUP($J210,'Miljövärden urval för publ'!$B$2:$H$490,MATCH(L$3,'Miljövärden urval för publ'!$B$2:$H$2,0),FALSE))</f>
        <v>11.4359</v>
      </c>
      <c r="M210" s="106">
        <f>IF(ISERROR(VLOOKUP($J210,'Miljövärden urval för publ'!$B$2:$H$490,MATCH(M$3,'Miljövärden urval för publ'!$B$2:$H$2,0),FALSE)),"",VLOOKUP($J210,'Miljövärden urval för publ'!$B$2:$H$490,MATCH(M$3,'Miljövärden urval för publ'!$B$2:$H$2,0),FALSE))</f>
        <v>6.1388499999999997</v>
      </c>
      <c r="N210" s="106">
        <f>IF(ISERROR(VLOOKUP($J210,'Miljövärden urval för publ'!$B$2:$H$490,MATCH(N$3,'Miljövärden urval för publ'!$B$2:$H$2,0),FALSE)),"",VLOOKUP($J210,'Miljövärden urval för publ'!$B$2:$H$490,MATCH(N$3,'Miljövärden urval för publ'!$B$2:$H$2,0),FALSE))</f>
        <v>1.29298E-2</v>
      </c>
    </row>
    <row r="211" spans="1:14" x14ac:dyDescent="0.25">
      <c r="A211" s="117" t="s">
        <v>275</v>
      </c>
      <c r="B211" s="120" t="s">
        <v>993</v>
      </c>
      <c r="D211" s="112" t="str">
        <f>VLOOKUP(B211,'Miljövärden urval för publ'!$B$2:$V$480,MATCH("ska publiceras:",'Miljövärden urval för publ'!$B$2:$T$2,0),FALSE)</f>
        <v>nej</v>
      </c>
      <c r="E211" s="113">
        <f t="shared" si="9"/>
        <v>182</v>
      </c>
      <c r="H211" s="106">
        <v>209</v>
      </c>
      <c r="I211" s="106" t="str">
        <f t="shared" si="10"/>
        <v>Värmevärden AB</v>
      </c>
      <c r="J211" s="106" t="str">
        <f t="shared" si="11"/>
        <v>Näsviken</v>
      </c>
      <c r="K211" s="106">
        <f>IF(ISERROR(VLOOKUP($J211,'Miljövärden urval för publ'!$B$2:$H$490,MATCH(K$3,'Miljövärden urval för publ'!$B$2:$H$2,0),FALSE)),"",VLOOKUP($J211,'Miljövärden urval för publ'!$B$2:$H$490,MATCH(K$3,'Miljövärden urval för publ'!$B$2:$H$2,0),FALSE))</f>
        <v>0.23610300000000001</v>
      </c>
      <c r="L211" s="106">
        <f>IF(ISERROR(VLOOKUP($J211,'Miljövärden urval för publ'!$B$2:$H$490,MATCH(L$3,'Miljövärden urval för publ'!$B$2:$H$2,0),FALSE)),"",VLOOKUP($J211,'Miljövärden urval för publ'!$B$2:$H$490,MATCH(L$3,'Miljövärden urval för publ'!$B$2:$H$2,0),FALSE))</f>
        <v>18.497299999999999</v>
      </c>
      <c r="M211" s="106">
        <f>IF(ISERROR(VLOOKUP($J211,'Miljövärden urval för publ'!$B$2:$H$490,MATCH(M$3,'Miljövärden urval för publ'!$B$2:$H$2,0),FALSE)),"",VLOOKUP($J211,'Miljövärden urval för publ'!$B$2:$H$490,MATCH(M$3,'Miljövärden urval för publ'!$B$2:$H$2,0),FALSE))</f>
        <v>18.497299999999999</v>
      </c>
      <c r="N211" s="106">
        <f>IF(ISERROR(VLOOKUP($J211,'Miljövärden urval för publ'!$B$2:$H$490,MATCH(N$3,'Miljövärden urval för publ'!$B$2:$H$2,0),FALSE)),"",VLOOKUP($J211,'Miljövärden urval för publ'!$B$2:$H$490,MATCH(N$3,'Miljövärden urval för publ'!$B$2:$H$2,0),FALSE))</f>
        <v>2.7717599999999998E-2</v>
      </c>
    </row>
    <row r="212" spans="1:14" x14ac:dyDescent="0.25">
      <c r="A212" s="117" t="s">
        <v>76</v>
      </c>
      <c r="B212" s="117" t="s">
        <v>86</v>
      </c>
      <c r="D212" s="112" t="str">
        <f>VLOOKUP(B212,'Miljövärden urval för publ'!$B$2:$V$480,MATCH("ska publiceras:",'Miljövärden urval för publ'!$B$2:$T$2,0),FALSE)</f>
        <v>ja</v>
      </c>
      <c r="E212" s="113">
        <f t="shared" si="9"/>
        <v>183</v>
      </c>
      <c r="H212" s="106">
        <v>210</v>
      </c>
      <c r="I212" s="106" t="str">
        <f t="shared" si="10"/>
        <v>Affärsverken Karlskrona AB</v>
      </c>
      <c r="J212" s="106" t="str">
        <f t="shared" si="11"/>
        <v>Nättraby</v>
      </c>
      <c r="K212" s="106">
        <f>IF(ISERROR(VLOOKUP($J212,'Miljövärden urval för publ'!$B$2:$H$490,MATCH(K$3,'Miljövärden urval för publ'!$B$2:$H$2,0),FALSE)),"",VLOOKUP($J212,'Miljövärden urval för publ'!$B$2:$H$490,MATCH(K$3,'Miljövärden urval för publ'!$B$2:$H$2,0),FALSE))</f>
        <v>0.39174500000000001</v>
      </c>
      <c r="L212" s="106">
        <f>IF(ISERROR(VLOOKUP($J212,'Miljövärden urval för publ'!$B$2:$H$490,MATCH(L$3,'Miljövärden urval för publ'!$B$2:$H$2,0),FALSE)),"",VLOOKUP($J212,'Miljövärden urval för publ'!$B$2:$H$490,MATCH(L$3,'Miljövärden urval för publ'!$B$2:$H$2,0),FALSE))</f>
        <v>19.858000000000001</v>
      </c>
      <c r="M212" s="106">
        <f>IF(ISERROR(VLOOKUP($J212,'Miljövärden urval för publ'!$B$2:$H$490,MATCH(M$3,'Miljövärden urval för publ'!$B$2:$H$2,0),FALSE)),"",VLOOKUP($J212,'Miljövärden urval för publ'!$B$2:$H$490,MATCH(M$3,'Miljövärden urval för publ'!$B$2:$H$2,0),FALSE))</f>
        <v>16.877300000000002</v>
      </c>
      <c r="N212" s="106">
        <f>IF(ISERROR(VLOOKUP($J212,'Miljövärden urval för publ'!$B$2:$H$490,MATCH(N$3,'Miljövärden urval för publ'!$B$2:$H$2,0),FALSE)),"",VLOOKUP($J212,'Miljövärden urval för publ'!$B$2:$H$490,MATCH(N$3,'Miljövärden urval för publ'!$B$2:$H$2,0),FALSE))</f>
        <v>3.2562099999999997E-2</v>
      </c>
    </row>
    <row r="213" spans="1:14" x14ac:dyDescent="0.25">
      <c r="A213" s="117" t="s">
        <v>277</v>
      </c>
      <c r="B213" s="117" t="s">
        <v>278</v>
      </c>
      <c r="D213" s="112" t="str">
        <f>VLOOKUP(B213,'Miljövärden urval för publ'!$B$2:$V$480,MATCH("ska publiceras:",'Miljövärden urval för publ'!$B$2:$T$2,0),FALSE)</f>
        <v>ja</v>
      </c>
      <c r="E213" s="113">
        <f t="shared" si="9"/>
        <v>184</v>
      </c>
      <c r="H213" s="106">
        <v>211</v>
      </c>
      <c r="I213" s="106" t="str">
        <f t="shared" si="10"/>
        <v>Bionär Närvärme AB</v>
      </c>
      <c r="J213" s="106" t="str">
        <f t="shared" si="11"/>
        <v>Ockelbo</v>
      </c>
      <c r="K213" s="106">
        <f>IF(ISERROR(VLOOKUP($J213,'Miljövärden urval för publ'!$B$2:$H$490,MATCH(K$3,'Miljövärden urval för publ'!$B$2:$H$2,0),FALSE)),"",VLOOKUP($J213,'Miljövärden urval för publ'!$B$2:$H$490,MATCH(K$3,'Miljövärden urval för publ'!$B$2:$H$2,0),FALSE))</f>
        <v>0.13275400000000001</v>
      </c>
      <c r="L213" s="106">
        <f>IF(ISERROR(VLOOKUP($J213,'Miljövärden urval för publ'!$B$2:$H$490,MATCH(L$3,'Miljövärden urval för publ'!$B$2:$H$2,0),FALSE)),"",VLOOKUP($J213,'Miljövärden urval för publ'!$B$2:$H$490,MATCH(L$3,'Miljövärden urval för publ'!$B$2:$H$2,0),FALSE))</f>
        <v>33.179699999999997</v>
      </c>
      <c r="M213" s="106">
        <f>IF(ISERROR(VLOOKUP($J213,'Miljövärden urval för publ'!$B$2:$H$490,MATCH(M$3,'Miljövärden urval för publ'!$B$2:$H$2,0),FALSE)),"",VLOOKUP($J213,'Miljövärden urval för publ'!$B$2:$H$490,MATCH(M$3,'Miljövärden urval för publ'!$B$2:$H$2,0),FALSE))</f>
        <v>11.834199999999999</v>
      </c>
      <c r="N213" s="106">
        <f>IF(ISERROR(VLOOKUP($J213,'Miljövärden urval för publ'!$B$2:$H$490,MATCH(N$3,'Miljövärden urval för publ'!$B$2:$H$2,0),FALSE)),"",VLOOKUP($J213,'Miljövärden urval för publ'!$B$2:$H$490,MATCH(N$3,'Miljövärden urval för publ'!$B$2:$H$2,0),FALSE))</f>
        <v>4.4610999999999998E-2</v>
      </c>
    </row>
    <row r="214" spans="1:14" x14ac:dyDescent="0.25">
      <c r="A214" s="117" t="s">
        <v>357</v>
      </c>
      <c r="B214" s="117" t="s">
        <v>368</v>
      </c>
      <c r="D214" s="112" t="str">
        <f>VLOOKUP(B214,'Miljövärden urval för publ'!$B$2:$V$480,MATCH("ska publiceras:",'Miljövärden urval för publ'!$B$2:$T$2,0),FALSE)</f>
        <v>ja</v>
      </c>
      <c r="E214" s="113">
        <f t="shared" si="9"/>
        <v>185</v>
      </c>
      <c r="H214" s="106">
        <v>212</v>
      </c>
      <c r="I214" s="106" t="str">
        <f t="shared" si="10"/>
        <v>Olofströms Kraft AB</v>
      </c>
      <c r="J214" s="106" t="str">
        <f t="shared" si="11"/>
        <v>Olofström</v>
      </c>
      <c r="K214" s="106">
        <f>IF(ISERROR(VLOOKUP($J214,'Miljövärden urval för publ'!$B$2:$H$490,MATCH(K$3,'Miljövärden urval för publ'!$B$2:$H$2,0),FALSE)),"",VLOOKUP($J214,'Miljövärden urval för publ'!$B$2:$H$490,MATCH(K$3,'Miljövärden urval för publ'!$B$2:$H$2,0),FALSE))</f>
        <v>0.148537</v>
      </c>
      <c r="L214" s="106">
        <f>IF(ISERROR(VLOOKUP($J214,'Miljövärden urval för publ'!$B$2:$H$490,MATCH(L$3,'Miljövärden urval för publ'!$B$2:$H$2,0),FALSE)),"",VLOOKUP($J214,'Miljövärden urval för publ'!$B$2:$H$490,MATCH(L$3,'Miljövärden urval för publ'!$B$2:$H$2,0),FALSE))</f>
        <v>36.045900000000003</v>
      </c>
      <c r="M214" s="106">
        <f>IF(ISERROR(VLOOKUP($J214,'Miljövärden urval för publ'!$B$2:$H$490,MATCH(M$3,'Miljövärden urval för publ'!$B$2:$H$2,0),FALSE)),"",VLOOKUP($J214,'Miljövärden urval för publ'!$B$2:$H$490,MATCH(M$3,'Miljövärden urval för publ'!$B$2:$H$2,0),FALSE))</f>
        <v>9.6069800000000001</v>
      </c>
      <c r="N214" s="106">
        <f>IF(ISERROR(VLOOKUP($J214,'Miljövärden urval för publ'!$B$2:$H$490,MATCH(N$3,'Miljövärden urval för publ'!$B$2:$H$2,0),FALSE)),"",VLOOKUP($J214,'Miljövärden urval för publ'!$B$2:$H$490,MATCH(N$3,'Miljövärden urval för publ'!$B$2:$H$2,0),FALSE))</f>
        <v>4.0887600000000003E-2</v>
      </c>
    </row>
    <row r="215" spans="1:14" x14ac:dyDescent="0.25">
      <c r="A215" s="117" t="s">
        <v>102</v>
      </c>
      <c r="B215" s="117" t="s">
        <v>105</v>
      </c>
      <c r="D215" s="112" t="str">
        <f>VLOOKUP(B215,'Miljövärden urval för publ'!$B$2:$V$480,MATCH("ska publiceras:",'Miljövärden urval för publ'!$B$2:$T$2,0),FALSE)</f>
        <v>ja</v>
      </c>
      <c r="E215" s="113">
        <f t="shared" si="9"/>
        <v>186</v>
      </c>
      <c r="H215" s="106">
        <v>213</v>
      </c>
      <c r="I215" s="106" t="str">
        <f t="shared" si="10"/>
        <v>Borlänge Energi AB</v>
      </c>
      <c r="J215" s="106" t="str">
        <f t="shared" si="11"/>
        <v>Ornäs</v>
      </c>
      <c r="K215" s="106">
        <f>IF(ISERROR(VLOOKUP($J215,'Miljövärden urval för publ'!$B$2:$H$490,MATCH(K$3,'Miljövärden urval för publ'!$B$2:$H$2,0),FALSE)),"",VLOOKUP($J215,'Miljövärden urval för publ'!$B$2:$H$490,MATCH(K$3,'Miljövärden urval för publ'!$B$2:$H$2,0),FALSE))</f>
        <v>0.15645400000000001</v>
      </c>
      <c r="L215" s="106">
        <f>IF(ISERROR(VLOOKUP($J215,'Miljövärden urval för publ'!$B$2:$H$490,MATCH(L$3,'Miljövärden urval för publ'!$B$2:$H$2,0),FALSE)),"",VLOOKUP($J215,'Miljövärden urval för publ'!$B$2:$H$490,MATCH(L$3,'Miljövärden urval för publ'!$B$2:$H$2,0),FALSE))</f>
        <v>8.5726600000000008</v>
      </c>
      <c r="M215" s="106">
        <f>IF(ISERROR(VLOOKUP($J215,'Miljövärden urval för publ'!$B$2:$H$490,MATCH(M$3,'Miljövärden urval för publ'!$B$2:$H$2,0),FALSE)),"",VLOOKUP($J215,'Miljövärden urval för publ'!$B$2:$H$490,MATCH(M$3,'Miljövärden urval för publ'!$B$2:$H$2,0),FALSE))</f>
        <v>17.881799999999998</v>
      </c>
      <c r="N215" s="106">
        <f>IF(ISERROR(VLOOKUP($J215,'Miljövärden urval för publ'!$B$2:$H$490,MATCH(N$3,'Miljövärden urval för publ'!$B$2:$H$2,0),FALSE)),"",VLOOKUP($J215,'Miljövärden urval för publ'!$B$2:$H$490,MATCH(N$3,'Miljövärden urval för publ'!$B$2:$H$2,0),FALSE))</f>
        <v>1.62206E-3</v>
      </c>
    </row>
    <row r="216" spans="1:14" x14ac:dyDescent="0.25">
      <c r="A216" s="117" t="s">
        <v>497</v>
      </c>
      <c r="B216" s="117" t="s">
        <v>499</v>
      </c>
      <c r="D216" s="112" t="str">
        <f>VLOOKUP(B216,'Miljövärden urval för publ'!$B$2:$V$480,MATCH("ska publiceras:",'Miljövärden urval för publ'!$B$2:$T$2,0),FALSE)</f>
        <v>ja</v>
      </c>
      <c r="E216" s="113">
        <f t="shared" si="9"/>
        <v>187</v>
      </c>
      <c r="H216" s="106">
        <v>214</v>
      </c>
      <c r="I216" s="106" t="str">
        <f t="shared" si="10"/>
        <v>E.ON Värme Sverige AB</v>
      </c>
      <c r="J216" s="106" t="str">
        <f t="shared" si="11"/>
        <v>Orsa</v>
      </c>
      <c r="K216" s="106">
        <f>IF(ISERROR(VLOOKUP($J216,'Miljövärden urval för publ'!$B$2:$H$490,MATCH(K$3,'Miljövärden urval för publ'!$B$2:$H$2,0),FALSE)),"",VLOOKUP($J216,'Miljövärden urval för publ'!$B$2:$H$490,MATCH(K$3,'Miljövärden urval för publ'!$B$2:$H$2,0),FALSE))</f>
        <v>0.13785700000000001</v>
      </c>
      <c r="L216" s="106">
        <f>IF(ISERROR(VLOOKUP($J216,'Miljövärden urval för publ'!$B$2:$H$490,MATCH(L$3,'Miljövärden urval för publ'!$B$2:$H$2,0),FALSE)),"",VLOOKUP($J216,'Miljövärden urval för publ'!$B$2:$H$490,MATCH(L$3,'Miljövärden urval för publ'!$B$2:$H$2,0),FALSE))</f>
        <v>24.020199999999999</v>
      </c>
      <c r="M216" s="106">
        <f>IF(ISERROR(VLOOKUP($J216,'Miljövärden urval för publ'!$B$2:$H$490,MATCH(M$3,'Miljövärden urval för publ'!$B$2:$H$2,0),FALSE)),"",VLOOKUP($J216,'Miljövärden urval för publ'!$B$2:$H$490,MATCH(M$3,'Miljövärden urval för publ'!$B$2:$H$2,0),FALSE))</f>
        <v>10.0092</v>
      </c>
      <c r="N216" s="106">
        <f>IF(ISERROR(VLOOKUP($J216,'Miljövärden urval för publ'!$B$2:$H$490,MATCH(N$3,'Miljövärden urval för publ'!$B$2:$H$2,0),FALSE)),"",VLOOKUP($J216,'Miljövärden urval för publ'!$B$2:$H$490,MATCH(N$3,'Miljövärden urval för publ'!$B$2:$H$2,0),FALSE))</f>
        <v>1.73612E-2</v>
      </c>
    </row>
    <row r="217" spans="1:14" x14ac:dyDescent="0.25">
      <c r="A217" s="117" t="s">
        <v>399</v>
      </c>
      <c r="B217" s="117" t="s">
        <v>401</v>
      </c>
      <c r="D217" s="112" t="str">
        <f>VLOOKUP(B217,'Miljövärden urval för publ'!$B$2:$V$480,MATCH("ska publiceras:",'Miljövärden urval för publ'!$B$2:$T$2,0),FALSE)</f>
        <v>ja</v>
      </c>
      <c r="E217" s="113">
        <f t="shared" si="9"/>
        <v>188</v>
      </c>
      <c r="H217" s="106">
        <v>215</v>
      </c>
      <c r="I217" s="106" t="str">
        <f t="shared" si="10"/>
        <v>Oskarshamn Energi AB</v>
      </c>
      <c r="J217" s="106" t="str">
        <f t="shared" si="11"/>
        <v>Oskarshamn</v>
      </c>
      <c r="K217" s="106">
        <f>IF(ISERROR(VLOOKUP($J217,'Miljövärden urval för publ'!$B$2:$H$490,MATCH(K$3,'Miljövärden urval för publ'!$B$2:$H$2,0),FALSE)),"",VLOOKUP($J217,'Miljövärden urval för publ'!$B$2:$H$490,MATCH(K$3,'Miljövärden urval för publ'!$B$2:$H$2,0),FALSE))</f>
        <v>6.8764500000000006E-2</v>
      </c>
      <c r="L217" s="106">
        <f>IF(ISERROR(VLOOKUP($J217,'Miljövärden urval för publ'!$B$2:$H$490,MATCH(L$3,'Miljövärden urval för publ'!$B$2:$H$2,0),FALSE)),"",VLOOKUP($J217,'Miljövärden urval för publ'!$B$2:$H$490,MATCH(L$3,'Miljövärden urval för publ'!$B$2:$H$2,0),FALSE))</f>
        <v>11.06</v>
      </c>
      <c r="M217" s="106">
        <f>IF(ISERROR(VLOOKUP($J217,'Miljövärden urval för publ'!$B$2:$H$490,MATCH(M$3,'Miljövärden urval för publ'!$B$2:$H$2,0),FALSE)),"",VLOOKUP($J217,'Miljövärden urval för publ'!$B$2:$H$490,MATCH(M$3,'Miljövärden urval för publ'!$B$2:$H$2,0),FALSE))</f>
        <v>8.4918700000000005</v>
      </c>
      <c r="N217" s="106">
        <f>IF(ISERROR(VLOOKUP($J217,'Miljövärden urval för publ'!$B$2:$H$490,MATCH(N$3,'Miljövärden urval för publ'!$B$2:$H$2,0),FALSE)),"",VLOOKUP($J217,'Miljövärden urval för publ'!$B$2:$H$490,MATCH(N$3,'Miljövärden urval för publ'!$B$2:$H$2,0),FALSE))</f>
        <v>8.6956499999999992E-3</v>
      </c>
    </row>
    <row r="218" spans="1:14" x14ac:dyDescent="0.25">
      <c r="A218" s="117" t="s">
        <v>283</v>
      </c>
      <c r="B218" s="117" t="s">
        <v>284</v>
      </c>
      <c r="D218" s="112" t="str">
        <f>VLOOKUP(B218,'Miljövärden urval för publ'!$B$2:$V$480,MATCH("ska publiceras:",'Miljövärden urval för publ'!$B$2:$T$2,0),FALSE)</f>
        <v>ja</v>
      </c>
      <c r="E218" s="113">
        <f t="shared" si="9"/>
        <v>189</v>
      </c>
      <c r="H218" s="106">
        <v>216</v>
      </c>
      <c r="I218" s="106" t="str">
        <f t="shared" si="10"/>
        <v>Oxelö Energi AB</v>
      </c>
      <c r="J218" s="106" t="str">
        <f t="shared" si="11"/>
        <v>Oxelösund</v>
      </c>
      <c r="K218" s="106">
        <f>IF(ISERROR(VLOOKUP($J218,'Miljövärden urval för publ'!$B$2:$H$490,MATCH(K$3,'Miljövärden urval för publ'!$B$2:$H$2,0),FALSE)),"",VLOOKUP($J218,'Miljövärden urval för publ'!$B$2:$H$490,MATCH(K$3,'Miljövärden urval för publ'!$B$2:$H$2,0),FALSE))</f>
        <v>7.0800000000000002E-2</v>
      </c>
      <c r="L218" s="106">
        <f>IF(ISERROR(VLOOKUP($J218,'Miljövärden urval för publ'!$B$2:$H$490,MATCH(L$3,'Miljövärden urval för publ'!$B$2:$H$2,0),FALSE)),"",VLOOKUP($J218,'Miljövärden urval för publ'!$B$2:$H$490,MATCH(L$3,'Miljövärden urval för publ'!$B$2:$H$2,0),FALSE))</f>
        <v>14.5021</v>
      </c>
      <c r="M218" s="106">
        <f>IF(ISERROR(VLOOKUP($J218,'Miljövärden urval för publ'!$B$2:$H$490,MATCH(M$3,'Miljövärden urval för publ'!$B$2:$H$2,0),FALSE)),"",VLOOKUP($J218,'Miljövärden urval för publ'!$B$2:$H$490,MATCH(M$3,'Miljövärden urval för publ'!$B$2:$H$2,0),FALSE))</f>
        <v>0</v>
      </c>
      <c r="N218" s="106">
        <f>IF(ISERROR(VLOOKUP($J218,'Miljövärden urval för publ'!$B$2:$H$490,MATCH(N$3,'Miljövärden urval för publ'!$B$2:$H$2,0),FALSE)),"",VLOOKUP($J218,'Miljövärden urval för publ'!$B$2:$H$490,MATCH(N$3,'Miljövärden urval för publ'!$B$2:$H$2,0),FALSE))</f>
        <v>1.39968E-2</v>
      </c>
    </row>
    <row r="219" spans="1:14" x14ac:dyDescent="0.25">
      <c r="A219" s="117" t="s">
        <v>285</v>
      </c>
      <c r="B219" s="117" t="s">
        <v>286</v>
      </c>
      <c r="D219" s="112" t="str">
        <f>VLOOKUP(B219,'Miljövärden urval för publ'!$B$2:$V$480,MATCH("ska publiceras:",'Miljövärden urval för publ'!$B$2:$T$2,0),FALSE)</f>
        <v>ja</v>
      </c>
      <c r="E219" s="113">
        <f t="shared" si="9"/>
        <v>190</v>
      </c>
      <c r="H219" s="106">
        <v>217</v>
      </c>
      <c r="I219" s="106" t="str">
        <f t="shared" si="10"/>
        <v>Perstorps Fjärrvärme AB</v>
      </c>
      <c r="J219" s="106" t="str">
        <f t="shared" si="11"/>
        <v>Perstorp</v>
      </c>
      <c r="K219" s="106">
        <f>IF(ISERROR(VLOOKUP($J219,'Miljövärden urval för publ'!$B$2:$H$490,MATCH(K$3,'Miljövärden urval för publ'!$B$2:$H$2,0),FALSE)),"",VLOOKUP($J219,'Miljövärden urval för publ'!$B$2:$H$490,MATCH(K$3,'Miljövärden urval för publ'!$B$2:$H$2,0),FALSE))</f>
        <v>8.3598800000000001E-2</v>
      </c>
      <c r="L219" s="106">
        <f>IF(ISERROR(VLOOKUP($J219,'Miljövärden urval för publ'!$B$2:$H$490,MATCH(L$3,'Miljövärden urval för publ'!$B$2:$H$2,0),FALSE)),"",VLOOKUP($J219,'Miljövärden urval för publ'!$B$2:$H$490,MATCH(L$3,'Miljövärden urval för publ'!$B$2:$H$2,0),FALSE))</f>
        <v>20.131699999999999</v>
      </c>
      <c r="M219" s="106">
        <f>IF(ISERROR(VLOOKUP($J219,'Miljövärden urval för publ'!$B$2:$H$490,MATCH(M$3,'Miljövärden urval för publ'!$B$2:$H$2,0),FALSE)),"",VLOOKUP($J219,'Miljövärden urval för publ'!$B$2:$H$490,MATCH(M$3,'Miljövärden urval för publ'!$B$2:$H$2,0),FALSE))</f>
        <v>6.0322899999999997</v>
      </c>
      <c r="N219" s="106">
        <f>IF(ISERROR(VLOOKUP($J219,'Miljövärden urval för publ'!$B$2:$H$490,MATCH(N$3,'Miljövärden urval för publ'!$B$2:$H$2,0),FALSE)),"",VLOOKUP($J219,'Miljövärden urval för publ'!$B$2:$H$490,MATCH(N$3,'Miljövärden urval för publ'!$B$2:$H$2,0),FALSE))</f>
        <v>1.949E-2</v>
      </c>
    </row>
    <row r="220" spans="1:14" x14ac:dyDescent="0.25">
      <c r="A220" s="117" t="s">
        <v>415</v>
      </c>
      <c r="B220" s="117" t="s">
        <v>417</v>
      </c>
      <c r="D220" s="112" t="str">
        <f>VLOOKUP(B220,'Miljövärden urval för publ'!$B$2:$V$480,MATCH("ska publiceras:",'Miljövärden urval för publ'!$B$2:$T$2,0),FALSE)</f>
        <v>ja</v>
      </c>
      <c r="E220" s="113">
        <f t="shared" si="9"/>
        <v>191</v>
      </c>
      <c r="H220" s="106">
        <v>218</v>
      </c>
      <c r="I220" s="106" t="str">
        <f t="shared" si="10"/>
        <v>PiteEnergi AB</v>
      </c>
      <c r="J220" s="106" t="str">
        <f t="shared" si="11"/>
        <v>Piteå</v>
      </c>
      <c r="K220" s="106">
        <f>IF(ISERROR(VLOOKUP($J220,'Miljövärden urval för publ'!$B$2:$H$490,MATCH(K$3,'Miljövärden urval för publ'!$B$2:$H$2,0),FALSE)),"",VLOOKUP($J220,'Miljövärden urval för publ'!$B$2:$H$490,MATCH(K$3,'Miljövärden urval för publ'!$B$2:$H$2,0),FALSE))</f>
        <v>4.3664700000000001E-2</v>
      </c>
      <c r="L220" s="106">
        <f>IF(ISERROR(VLOOKUP($J220,'Miljövärden urval för publ'!$B$2:$H$490,MATCH(L$3,'Miljövärden urval för publ'!$B$2:$H$2,0),FALSE)),"",VLOOKUP($J220,'Miljövärden urval för publ'!$B$2:$H$490,MATCH(L$3,'Miljövärden urval för publ'!$B$2:$H$2,0),FALSE))</f>
        <v>9.4275699999999993</v>
      </c>
      <c r="M220" s="106">
        <f>IF(ISERROR(VLOOKUP($J220,'Miljövärden urval för publ'!$B$2:$H$490,MATCH(M$3,'Miljövärden urval för publ'!$B$2:$H$2,0),FALSE)),"",VLOOKUP($J220,'Miljövärden urval för publ'!$B$2:$H$490,MATCH(M$3,'Miljövärden urval för publ'!$B$2:$H$2,0),FALSE))</f>
        <v>0.34161000000000002</v>
      </c>
      <c r="N220" s="106">
        <f>IF(ISERROR(VLOOKUP($J220,'Miljövärden urval för publ'!$B$2:$H$490,MATCH(N$3,'Miljövärden urval för publ'!$B$2:$H$2,0),FALSE)),"",VLOOKUP($J220,'Miljövärden urval för publ'!$B$2:$H$490,MATCH(N$3,'Miljövärden urval för publ'!$B$2:$H$2,0),FALSE))</f>
        <v>1.35519E-2</v>
      </c>
    </row>
    <row r="221" spans="1:14" x14ac:dyDescent="0.25">
      <c r="A221" s="117" t="s">
        <v>19</v>
      </c>
      <c r="B221" s="117" t="s">
        <v>21</v>
      </c>
      <c r="D221" s="112" t="str">
        <f>VLOOKUP(B221,'Miljövärden urval för publ'!$B$2:$V$480,MATCH("ska publiceras:",'Miljövärden urval för publ'!$B$2:$T$2,0),FALSE)</f>
        <v>nej</v>
      </c>
      <c r="E221" s="113">
        <f t="shared" si="9"/>
        <v>191</v>
      </c>
      <c r="H221" s="106">
        <v>219</v>
      </c>
      <c r="I221" s="106" t="str">
        <f t="shared" si="10"/>
        <v>Övik Energi AB</v>
      </c>
      <c r="J221" s="106" t="str">
        <f t="shared" si="11"/>
        <v>Processånga</v>
      </c>
      <c r="K221" s="106">
        <f>IF(ISERROR(VLOOKUP($J221,'Miljövärden urval för publ'!$B$2:$H$490,MATCH(K$3,'Miljövärden urval för publ'!$B$2:$H$2,0),FALSE)),"",VLOOKUP($J221,'Miljövärden urval för publ'!$B$2:$H$490,MATCH(K$3,'Miljövärden urval för publ'!$B$2:$H$2,0),FALSE))</f>
        <v>0.22314500000000001</v>
      </c>
      <c r="L221" s="106">
        <f>IF(ISERROR(VLOOKUP($J221,'Miljövärden urval för publ'!$B$2:$H$490,MATCH(L$3,'Miljövärden urval för publ'!$B$2:$H$2,0),FALSE)),"",VLOOKUP($J221,'Miljövärden urval för publ'!$B$2:$H$490,MATCH(L$3,'Miljövärden urval för publ'!$B$2:$H$2,0),FALSE))</f>
        <v>48.285800000000002</v>
      </c>
      <c r="M221" s="106">
        <f>IF(ISERROR(VLOOKUP($J221,'Miljövärden urval för publ'!$B$2:$H$490,MATCH(M$3,'Miljövärden urval för publ'!$B$2:$H$2,0),FALSE)),"",VLOOKUP($J221,'Miljövärden urval för publ'!$B$2:$H$490,MATCH(M$3,'Miljövärden urval för publ'!$B$2:$H$2,0),FALSE))</f>
        <v>9.5106199999999994</v>
      </c>
      <c r="N221" s="106">
        <f>IF(ISERROR(VLOOKUP($J221,'Miljövärden urval för publ'!$B$2:$H$490,MATCH(N$3,'Miljövärden urval för publ'!$B$2:$H$2,0),FALSE)),"",VLOOKUP($J221,'Miljövärden urval för publ'!$B$2:$H$490,MATCH(N$3,'Miljövärden urval för publ'!$B$2:$H$2,0),FALSE))</f>
        <v>2.6340100000000002E-2</v>
      </c>
    </row>
    <row r="222" spans="1:14" x14ac:dyDescent="0.25">
      <c r="A222" s="117" t="s">
        <v>556</v>
      </c>
      <c r="B222" s="117" t="s">
        <v>561</v>
      </c>
      <c r="D222" s="112" t="str">
        <f>VLOOKUP(B222,'Miljövärden urval för publ'!$B$2:$V$480,MATCH("ska publiceras:",'Miljövärden urval för publ'!$B$2:$T$2,0),FALSE)</f>
        <v>ja</v>
      </c>
      <c r="E222" s="113">
        <f t="shared" si="9"/>
        <v>192</v>
      </c>
      <c r="H222" s="106">
        <v>220</v>
      </c>
      <c r="I222" s="106" t="str">
        <f t="shared" si="10"/>
        <v>Gislaved Energi AB</v>
      </c>
      <c r="J222" s="106" t="str">
        <f t="shared" si="11"/>
        <v>Reftele</v>
      </c>
      <c r="K222" s="106">
        <f>IF(ISERROR(VLOOKUP($J222,'Miljövärden urval för publ'!$B$2:$H$490,MATCH(K$3,'Miljövärden urval för publ'!$B$2:$H$2,0),FALSE)),"",VLOOKUP($J222,'Miljövärden urval för publ'!$B$2:$H$490,MATCH(K$3,'Miljövärden urval för publ'!$B$2:$H$2,0),FALSE))</f>
        <v>0.18399099999999999</v>
      </c>
      <c r="L222" s="106">
        <f>IF(ISERROR(VLOOKUP($J222,'Miljövärden urval för publ'!$B$2:$H$490,MATCH(L$3,'Miljövärden urval för publ'!$B$2:$H$2,0),FALSE)),"",VLOOKUP($J222,'Miljövärden urval för publ'!$B$2:$H$490,MATCH(L$3,'Miljövärden urval för publ'!$B$2:$H$2,0),FALSE))</f>
        <v>6.4513699999999998</v>
      </c>
      <c r="M222" s="106">
        <f>IF(ISERROR(VLOOKUP($J222,'Miljövärden urval för publ'!$B$2:$H$490,MATCH(M$3,'Miljövärden urval för publ'!$B$2:$H$2,0),FALSE)),"",VLOOKUP($J222,'Miljövärden urval för publ'!$B$2:$H$490,MATCH(M$3,'Miljövärden urval för publ'!$B$2:$H$2,0),FALSE))</f>
        <v>13.7468</v>
      </c>
      <c r="N222" s="106">
        <f>IF(ISERROR(VLOOKUP($J222,'Miljövärden urval för publ'!$B$2:$H$490,MATCH(N$3,'Miljövärden urval för publ'!$B$2:$H$2,0),FALSE)),"",VLOOKUP($J222,'Miljövärden urval för publ'!$B$2:$H$490,MATCH(N$3,'Miljövärden urval för publ'!$B$2:$H$2,0),FALSE))</f>
        <v>3.0238600000000001E-2</v>
      </c>
    </row>
    <row r="223" spans="1:14" x14ac:dyDescent="0.25">
      <c r="A223" s="117" t="s">
        <v>76</v>
      </c>
      <c r="B223" s="117" t="s">
        <v>87</v>
      </c>
      <c r="D223" s="112" t="str">
        <f>VLOOKUP(B223,'Miljövärden urval för publ'!$B$2:$V$480,MATCH("ska publiceras:",'Miljövärden urval för publ'!$B$2:$T$2,0),FALSE)</f>
        <v>ja</v>
      </c>
      <c r="E223" s="113">
        <f t="shared" si="9"/>
        <v>193</v>
      </c>
      <c r="H223" s="106">
        <v>221</v>
      </c>
      <c r="I223" s="106" t="str">
        <f t="shared" si="10"/>
        <v>Norrtälje Energi AB</v>
      </c>
      <c r="J223" s="106" t="str">
        <f t="shared" si="11"/>
        <v>Rimbo</v>
      </c>
      <c r="K223" s="106">
        <f>IF(ISERROR(VLOOKUP($J223,'Miljövärden urval för publ'!$B$2:$H$490,MATCH(K$3,'Miljövärden urval för publ'!$B$2:$H$2,0),FALSE)),"",VLOOKUP($J223,'Miljövärden urval för publ'!$B$2:$H$490,MATCH(K$3,'Miljövärden urval för publ'!$B$2:$H$2,0),FALSE))</f>
        <v>0.28369499999999997</v>
      </c>
      <c r="L223" s="106">
        <f>IF(ISERROR(VLOOKUP($J223,'Miljövärden urval för publ'!$B$2:$H$490,MATCH(L$3,'Miljövärden urval för publ'!$B$2:$H$2,0),FALSE)),"",VLOOKUP($J223,'Miljövärden urval för publ'!$B$2:$H$490,MATCH(L$3,'Miljövärden urval för publ'!$B$2:$H$2,0),FALSE))</f>
        <v>63.750399999999999</v>
      </c>
      <c r="M223" s="106">
        <f>IF(ISERROR(VLOOKUP($J223,'Miljövärden urval för publ'!$B$2:$H$490,MATCH(M$3,'Miljövärden urval för publ'!$B$2:$H$2,0),FALSE)),"",VLOOKUP($J223,'Miljövärden urval för publ'!$B$2:$H$490,MATCH(M$3,'Miljövärden urval för publ'!$B$2:$H$2,0),FALSE))</f>
        <v>9.4823799999999991</v>
      </c>
      <c r="N223" s="106">
        <f>IF(ISERROR(VLOOKUP($J223,'Miljövärden urval för publ'!$B$2:$H$490,MATCH(N$3,'Miljövärden urval för publ'!$B$2:$H$2,0),FALSE)),"",VLOOKUP($J223,'Miljövärden urval för publ'!$B$2:$H$490,MATCH(N$3,'Miljövärden urval för publ'!$B$2:$H$2,0),FALSE))</f>
        <v>6.2579499999999996E-2</v>
      </c>
    </row>
    <row r="224" spans="1:14" x14ac:dyDescent="0.25">
      <c r="A224" s="117" t="s">
        <v>474</v>
      </c>
      <c r="B224" s="117" t="s">
        <v>480</v>
      </c>
      <c r="D224" s="112" t="str">
        <f>VLOOKUP(B224,'Miljövärden urval för publ'!$B$2:$V$480,MATCH("ska publiceras:",'Miljövärden urval för publ'!$B$2:$T$2,0),FALSE)</f>
        <v>ja</v>
      </c>
      <c r="E224" s="113">
        <f t="shared" si="9"/>
        <v>194</v>
      </c>
      <c r="H224" s="106">
        <v>222</v>
      </c>
      <c r="I224" s="106" t="str">
        <f t="shared" si="10"/>
        <v>Skellefteå Kraft AB</v>
      </c>
      <c r="J224" s="106" t="str">
        <f t="shared" si="11"/>
        <v>Robertsfors</v>
      </c>
      <c r="K224" s="106">
        <f>IF(ISERROR(VLOOKUP($J224,'Miljövärden urval för publ'!$B$2:$H$490,MATCH(K$3,'Miljövärden urval för publ'!$B$2:$H$2,0),FALSE)),"",VLOOKUP($J224,'Miljövärden urval för publ'!$B$2:$H$490,MATCH(K$3,'Miljövärden urval för publ'!$B$2:$H$2,0),FALSE))</f>
        <v>0.15798100000000001</v>
      </c>
      <c r="L224" s="106">
        <f>IF(ISERROR(VLOOKUP($J224,'Miljövärden urval för publ'!$B$2:$H$490,MATCH(L$3,'Miljövärden urval för publ'!$B$2:$H$2,0),FALSE)),"",VLOOKUP($J224,'Miljövärden urval för publ'!$B$2:$H$490,MATCH(L$3,'Miljövärden urval för publ'!$B$2:$H$2,0),FALSE))</f>
        <v>8.6808200000000006</v>
      </c>
      <c r="M224" s="106">
        <f>IF(ISERROR(VLOOKUP($J224,'Miljövärden urval för publ'!$B$2:$H$490,MATCH(M$3,'Miljövärden urval för publ'!$B$2:$H$2,0),FALSE)),"",VLOOKUP($J224,'Miljövärden urval för publ'!$B$2:$H$490,MATCH(M$3,'Miljövärden urval för publ'!$B$2:$H$2,0),FALSE))</f>
        <v>16.745699999999999</v>
      </c>
      <c r="N224" s="106">
        <f>IF(ISERROR(VLOOKUP($J224,'Miljövärden urval för publ'!$B$2:$H$490,MATCH(N$3,'Miljövärden urval för publ'!$B$2:$H$2,0),FALSE)),"",VLOOKUP($J224,'Miljövärden urval för publ'!$B$2:$H$490,MATCH(N$3,'Miljövärden urval för publ'!$B$2:$H$2,0),FALSE))</f>
        <v>3.5494799999999998E-3</v>
      </c>
    </row>
    <row r="225" spans="1:14" x14ac:dyDescent="0.25">
      <c r="A225" s="117" t="s">
        <v>287</v>
      </c>
      <c r="B225" s="117" t="s">
        <v>288</v>
      </c>
      <c r="D225" s="112" t="str">
        <f>VLOOKUP(B225,'Miljövärden urval för publ'!$B$2:$V$480,MATCH("ska publiceras:",'Miljövärden urval för publ'!$B$2:$T$2,0),FALSE)</f>
        <v>ja</v>
      </c>
      <c r="E225" s="113">
        <f t="shared" si="9"/>
        <v>195</v>
      </c>
      <c r="H225" s="106">
        <v>223</v>
      </c>
      <c r="I225" s="106" t="str">
        <f t="shared" si="10"/>
        <v>Ronneby Miljö och Teknik AB</v>
      </c>
      <c r="J225" s="106" t="str">
        <f t="shared" si="11"/>
        <v>Ronneby-Kallinge</v>
      </c>
      <c r="K225" s="106">
        <f>IF(ISERROR(VLOOKUP($J225,'Miljövärden urval för publ'!$B$2:$H$490,MATCH(K$3,'Miljövärden urval för publ'!$B$2:$H$2,0),FALSE)),"",VLOOKUP($J225,'Miljövärden urval för publ'!$B$2:$H$490,MATCH(K$3,'Miljövärden urval för publ'!$B$2:$H$2,0),FALSE))</f>
        <v>0.107403</v>
      </c>
      <c r="L225" s="106">
        <f>IF(ISERROR(VLOOKUP($J225,'Miljövärden urval för publ'!$B$2:$H$490,MATCH(L$3,'Miljövärden urval för publ'!$B$2:$H$2,0),FALSE)),"",VLOOKUP($J225,'Miljövärden urval för publ'!$B$2:$H$490,MATCH(L$3,'Miljövärden urval för publ'!$B$2:$H$2,0),FALSE))</f>
        <v>12.3683</v>
      </c>
      <c r="M225" s="106">
        <f>IF(ISERROR(VLOOKUP($J225,'Miljövärden urval för publ'!$B$2:$H$490,MATCH(M$3,'Miljövärden urval för publ'!$B$2:$H$2,0),FALSE)),"",VLOOKUP($J225,'Miljövärden urval för publ'!$B$2:$H$490,MATCH(M$3,'Miljövärden urval för publ'!$B$2:$H$2,0),FALSE))</f>
        <v>10.8461</v>
      </c>
      <c r="N225" s="106">
        <f>IF(ISERROR(VLOOKUP($J225,'Miljövärden urval för publ'!$B$2:$H$490,MATCH(N$3,'Miljövärden urval för publ'!$B$2:$H$2,0),FALSE)),"",VLOOKUP($J225,'Miljövärden urval för publ'!$B$2:$H$490,MATCH(N$3,'Miljövärden urval för publ'!$B$2:$H$2,0),FALSE))</f>
        <v>7.7079799999999997E-3</v>
      </c>
    </row>
    <row r="226" spans="1:14" x14ac:dyDescent="0.25">
      <c r="A226" s="117" t="s">
        <v>449</v>
      </c>
      <c r="B226" s="117" t="s">
        <v>451</v>
      </c>
      <c r="D226" s="112" t="str">
        <f>VLOOKUP(B226,'Miljövärden urval för publ'!$B$2:$V$480,MATCH("ska publiceras:",'Miljövärden urval för publ'!$B$2:$T$2,0),FALSE)</f>
        <v>ja</v>
      </c>
      <c r="E226" s="113">
        <f t="shared" si="9"/>
        <v>196</v>
      </c>
      <c r="H226" s="106">
        <v>224</v>
      </c>
      <c r="I226" s="106" t="str">
        <f t="shared" si="10"/>
        <v>PiteEnergi AB</v>
      </c>
      <c r="J226" s="106" t="str">
        <f t="shared" si="11"/>
        <v>Rosvik</v>
      </c>
      <c r="K226" s="106">
        <f>IF(ISERROR(VLOOKUP($J226,'Miljövärden urval för publ'!$B$2:$H$490,MATCH(K$3,'Miljövärden urval för publ'!$B$2:$H$2,0),FALSE)),"",VLOOKUP($J226,'Miljövärden urval för publ'!$B$2:$H$490,MATCH(K$3,'Miljövärden urval för publ'!$B$2:$H$2,0),FALSE))</f>
        <v>0.11465</v>
      </c>
      <c r="L226" s="106">
        <f>IF(ISERROR(VLOOKUP($J226,'Miljövärden urval för publ'!$B$2:$H$490,MATCH(L$3,'Miljövärden urval för publ'!$B$2:$H$2,0),FALSE)),"",VLOOKUP($J226,'Miljövärden urval för publ'!$B$2:$H$490,MATCH(L$3,'Miljövärden urval för publ'!$B$2:$H$2,0),FALSE))</f>
        <v>27.598600000000001</v>
      </c>
      <c r="M226" s="106">
        <f>IF(ISERROR(VLOOKUP($J226,'Miljövärden urval för publ'!$B$2:$H$490,MATCH(M$3,'Miljövärden urval för publ'!$B$2:$H$2,0),FALSE)),"",VLOOKUP($J226,'Miljövärden urval för publ'!$B$2:$H$490,MATCH(M$3,'Miljövärden urval för publ'!$B$2:$H$2,0),FALSE))</f>
        <v>10.114800000000001</v>
      </c>
      <c r="N226" s="106">
        <f>IF(ISERROR(VLOOKUP($J226,'Miljövärden urval för publ'!$B$2:$H$490,MATCH(N$3,'Miljövärden urval för publ'!$B$2:$H$2,0),FALSE)),"",VLOOKUP($J226,'Miljövärden urval för publ'!$B$2:$H$490,MATCH(N$3,'Miljövärden urval för publ'!$B$2:$H$2,0),FALSE))</f>
        <v>1.1061400000000001E-2</v>
      </c>
    </row>
    <row r="227" spans="1:14" x14ac:dyDescent="0.25">
      <c r="A227" s="117" t="s">
        <v>289</v>
      </c>
      <c r="B227" s="117" t="s">
        <v>290</v>
      </c>
      <c r="D227" s="112" t="str">
        <f>VLOOKUP(B227,'Miljövärden urval för publ'!$B$2:$V$480,MATCH("ska publiceras:",'Miljövärden urval för publ'!$B$2:$T$2,0),FALSE)</f>
        <v>nej</v>
      </c>
      <c r="E227" s="113">
        <f t="shared" si="9"/>
        <v>196</v>
      </c>
      <c r="H227" s="106">
        <v>225</v>
      </c>
      <c r="I227" s="106" t="str">
        <f t="shared" si="10"/>
        <v>Växjö Energi AB</v>
      </c>
      <c r="J227" s="106" t="str">
        <f t="shared" si="11"/>
        <v>Rottne</v>
      </c>
      <c r="K227" s="106">
        <f>IF(ISERROR(VLOOKUP($J227,'Miljövärden urval för publ'!$B$2:$H$490,MATCH(K$3,'Miljövärden urval för publ'!$B$2:$H$2,0),FALSE)),"",VLOOKUP($J227,'Miljövärden urval för publ'!$B$2:$H$490,MATCH(K$3,'Miljövärden urval för publ'!$B$2:$H$2,0),FALSE))</f>
        <v>8.7719699999999998E-2</v>
      </c>
      <c r="L227" s="106">
        <f>IF(ISERROR(VLOOKUP($J227,'Miljövärden urval för publ'!$B$2:$H$490,MATCH(L$3,'Miljövärden urval för publ'!$B$2:$H$2,0),FALSE)),"",VLOOKUP($J227,'Miljövärden urval för publ'!$B$2:$H$490,MATCH(L$3,'Miljövärden urval för publ'!$B$2:$H$2,0),FALSE))</f>
        <v>21.639500000000002</v>
      </c>
      <c r="M227" s="106">
        <f>IF(ISERROR(VLOOKUP($J227,'Miljövärden urval för publ'!$B$2:$H$490,MATCH(M$3,'Miljövärden urval för publ'!$B$2:$H$2,0),FALSE)),"",VLOOKUP($J227,'Miljövärden urval för publ'!$B$2:$H$490,MATCH(M$3,'Miljövärden urval för publ'!$B$2:$H$2,0),FALSE))</f>
        <v>9.5095200000000002</v>
      </c>
      <c r="N227" s="106">
        <f>IF(ISERROR(VLOOKUP($J227,'Miljövärden urval för publ'!$B$2:$H$490,MATCH(N$3,'Miljövärden urval för publ'!$B$2:$H$2,0),FALSE)),"",VLOOKUP($J227,'Miljövärden urval för publ'!$B$2:$H$490,MATCH(N$3,'Miljövärden urval för publ'!$B$2:$H$2,0),FALSE))</f>
        <v>7.4405199999999999E-3</v>
      </c>
    </row>
    <row r="228" spans="1:14" x14ac:dyDescent="0.25">
      <c r="A228" s="117" t="s">
        <v>297</v>
      </c>
      <c r="B228" s="117" t="s">
        <v>298</v>
      </c>
      <c r="D228" s="112" t="str">
        <f>VLOOKUP(B228,'Miljövärden urval för publ'!$B$2:$V$480,MATCH("ska publiceras:",'Miljövärden urval för publ'!$B$2:$T$2,0),FALSE)</f>
        <v>ja</v>
      </c>
      <c r="E228" s="113">
        <f t="shared" si="9"/>
        <v>197</v>
      </c>
      <c r="H228" s="106">
        <v>226</v>
      </c>
      <c r="I228" s="106" t="str">
        <f t="shared" si="10"/>
        <v>Värnamo Energi AB</v>
      </c>
      <c r="J228" s="106" t="str">
        <f t="shared" si="11"/>
        <v>Rydaholm</v>
      </c>
      <c r="K228" s="106">
        <f>IF(ISERROR(VLOOKUP($J228,'Miljövärden urval för publ'!$B$2:$H$490,MATCH(K$3,'Miljövärden urval för publ'!$B$2:$H$2,0),FALSE)),"",VLOOKUP($J228,'Miljövärden urval för publ'!$B$2:$H$490,MATCH(K$3,'Miljövärden urval för publ'!$B$2:$H$2,0),FALSE))</f>
        <v>0.114662</v>
      </c>
      <c r="L228" s="106">
        <f>IF(ISERROR(VLOOKUP($J228,'Miljövärden urval för publ'!$B$2:$H$490,MATCH(L$3,'Miljövärden urval för publ'!$B$2:$H$2,0),FALSE)),"",VLOOKUP($J228,'Miljövärden urval för publ'!$B$2:$H$490,MATCH(L$3,'Miljövärden urval för publ'!$B$2:$H$2,0),FALSE))</f>
        <v>27.602</v>
      </c>
      <c r="M228" s="106">
        <f>IF(ISERROR(VLOOKUP($J228,'Miljövärden urval för publ'!$B$2:$H$490,MATCH(M$3,'Miljövärden urval för publ'!$B$2:$H$2,0),FALSE)),"",VLOOKUP($J228,'Miljövärden urval för publ'!$B$2:$H$490,MATCH(M$3,'Miljövärden urval för publ'!$B$2:$H$2,0),FALSE))</f>
        <v>10.1174</v>
      </c>
      <c r="N228" s="106">
        <f>IF(ISERROR(VLOOKUP($J228,'Miljövärden urval för publ'!$B$2:$H$490,MATCH(N$3,'Miljövärden urval för publ'!$B$2:$H$2,0),FALSE)),"",VLOOKUP($J228,'Miljövärden urval för publ'!$B$2:$H$490,MATCH(N$3,'Miljövärden urval för publ'!$B$2:$H$2,0),FALSE))</f>
        <v>1.10586E-2</v>
      </c>
    </row>
    <row r="229" spans="1:14" x14ac:dyDescent="0.25">
      <c r="A229" s="117" t="s">
        <v>297</v>
      </c>
      <c r="B229" s="117" t="s">
        <v>299</v>
      </c>
      <c r="D229" s="112" t="str">
        <f>VLOOKUP(B229,'Miljövärden urval för publ'!$B$2:$V$480,MATCH("ska publiceras:",'Miljövärden urval för publ'!$B$2:$T$2,0),FALSE)</f>
        <v>ja</v>
      </c>
      <c r="E229" s="113">
        <f t="shared" si="9"/>
        <v>198</v>
      </c>
      <c r="H229" s="106">
        <v>227</v>
      </c>
      <c r="I229" s="106" t="str">
        <f t="shared" si="10"/>
        <v>Luleå Energi AB</v>
      </c>
      <c r="J229" s="106" t="str">
        <f t="shared" si="11"/>
        <v>Råneå</v>
      </c>
      <c r="K229" s="106">
        <f>IF(ISERROR(VLOOKUP($J229,'Miljövärden urval för publ'!$B$2:$H$490,MATCH(K$3,'Miljövärden urval för publ'!$B$2:$H$2,0),FALSE)),"",VLOOKUP($J229,'Miljövärden urval för publ'!$B$2:$H$490,MATCH(K$3,'Miljövärden urval för publ'!$B$2:$H$2,0),FALSE))</f>
        <v>0.161469</v>
      </c>
      <c r="L229" s="106">
        <f>IF(ISERROR(VLOOKUP($J229,'Miljövärden urval för publ'!$B$2:$H$490,MATCH(L$3,'Miljövärden urval för publ'!$B$2:$H$2,0),FALSE)),"",VLOOKUP($J229,'Miljövärden urval för publ'!$B$2:$H$490,MATCH(L$3,'Miljövärden urval för publ'!$B$2:$H$2,0),FALSE))</f>
        <v>24.571899999999999</v>
      </c>
      <c r="M229" s="106">
        <f>IF(ISERROR(VLOOKUP($J229,'Miljövärden urval för publ'!$B$2:$H$490,MATCH(M$3,'Miljövärden urval för publ'!$B$2:$H$2,0),FALSE)),"",VLOOKUP($J229,'Miljövärden urval för publ'!$B$2:$H$490,MATCH(M$3,'Miljövärden urval för publ'!$B$2:$H$2,0),FALSE))</f>
        <v>14.4808</v>
      </c>
      <c r="N229" s="106">
        <f>IF(ISERROR(VLOOKUP($J229,'Miljövärden urval för publ'!$B$2:$H$490,MATCH(N$3,'Miljövärden urval för publ'!$B$2:$H$2,0),FALSE)),"",VLOOKUP($J229,'Miljövärden urval för publ'!$B$2:$H$490,MATCH(N$3,'Miljövärden urval för publ'!$B$2:$H$2,0),FALSE))</f>
        <v>4.1724600000000001E-2</v>
      </c>
    </row>
    <row r="230" spans="1:14" x14ac:dyDescent="0.25">
      <c r="A230" s="117" t="s">
        <v>76</v>
      </c>
      <c r="B230" s="117" t="s">
        <v>88</v>
      </c>
      <c r="D230" s="112" t="str">
        <f>VLOOKUP(B230,'Miljövärden urval för publ'!$B$2:$V$480,MATCH("ska publiceras:",'Miljövärden urval för publ'!$B$2:$T$2,0),FALSE)</f>
        <v>nej</v>
      </c>
      <c r="E230" s="113">
        <f t="shared" si="9"/>
        <v>198</v>
      </c>
      <c r="H230" s="106">
        <v>228</v>
      </c>
      <c r="I230" s="106" t="str">
        <f t="shared" si="10"/>
        <v>Rättviks Teknik AB</v>
      </c>
      <c r="J230" s="106" t="str">
        <f t="shared" si="11"/>
        <v>Rättvik</v>
      </c>
      <c r="K230" s="106">
        <f>IF(ISERROR(VLOOKUP($J230,'Miljövärden urval för publ'!$B$2:$H$490,MATCH(K$3,'Miljövärden urval för publ'!$B$2:$H$2,0),FALSE)),"",VLOOKUP($J230,'Miljövärden urval för publ'!$B$2:$H$490,MATCH(K$3,'Miljövärden urval för publ'!$B$2:$H$2,0),FALSE))</f>
        <v>6.0556800000000001E-2</v>
      </c>
      <c r="L230" s="106">
        <f>IF(ISERROR(VLOOKUP($J230,'Miljövärden urval för publ'!$B$2:$H$490,MATCH(L$3,'Miljövärden urval för publ'!$B$2:$H$2,0),FALSE)),"",VLOOKUP($J230,'Miljövärden urval för publ'!$B$2:$H$490,MATCH(L$3,'Miljövärden urval för publ'!$B$2:$H$2,0),FALSE))</f>
        <v>16.060099999999998</v>
      </c>
      <c r="M230" s="106">
        <f>IF(ISERROR(VLOOKUP($J230,'Miljövärden urval för publ'!$B$2:$H$490,MATCH(M$3,'Miljövärden urval för publ'!$B$2:$H$2,0),FALSE)),"",VLOOKUP($J230,'Miljövärden urval för publ'!$B$2:$H$490,MATCH(M$3,'Miljövärden urval för publ'!$B$2:$H$2,0),FALSE))</f>
        <v>7.8805100000000001</v>
      </c>
      <c r="N230" s="106">
        <f>IF(ISERROR(VLOOKUP($J230,'Miljövärden urval för publ'!$B$2:$H$490,MATCH(N$3,'Miljövärden urval för publ'!$B$2:$H$2,0),FALSE)),"",VLOOKUP($J230,'Miljövärden urval för publ'!$B$2:$H$490,MATCH(N$3,'Miljövärden urval för publ'!$B$2:$H$2,0),FALSE))</f>
        <v>1.77305E-2</v>
      </c>
    </row>
    <row r="231" spans="1:14" x14ac:dyDescent="0.25">
      <c r="A231" s="117" t="s">
        <v>525</v>
      </c>
      <c r="B231" s="117" t="s">
        <v>529</v>
      </c>
      <c r="D231" s="112" t="str">
        <f>VLOOKUP(B231,'Miljövärden urval för publ'!$B$2:$V$480,MATCH("ska publiceras:",'Miljövärden urval för publ'!$B$2:$T$2,0),FALSE)</f>
        <v>ja</v>
      </c>
      <c r="E231" s="113">
        <f t="shared" si="9"/>
        <v>199</v>
      </c>
      <c r="H231" s="106">
        <v>229</v>
      </c>
      <c r="I231" s="106" t="str">
        <f t="shared" si="10"/>
        <v>Sävsjö Energi AB</v>
      </c>
      <c r="J231" s="106" t="str">
        <f t="shared" si="11"/>
        <v>Rörvik</v>
      </c>
      <c r="K231" s="106">
        <f>IF(ISERROR(VLOOKUP($J231,'Miljövärden urval för publ'!$B$2:$H$490,MATCH(K$3,'Miljövärden urval för publ'!$B$2:$H$2,0),FALSE)),"",VLOOKUP($J231,'Miljövärden urval för publ'!$B$2:$H$490,MATCH(K$3,'Miljövärden urval för publ'!$B$2:$H$2,0),FALSE))</f>
        <v>0.115202</v>
      </c>
      <c r="L231" s="106">
        <f>IF(ISERROR(VLOOKUP($J231,'Miljövärden urval för publ'!$B$2:$H$490,MATCH(L$3,'Miljövärden urval för publ'!$B$2:$H$2,0),FALSE)),"",VLOOKUP($J231,'Miljövärden urval för publ'!$B$2:$H$490,MATCH(L$3,'Miljövärden urval för publ'!$B$2:$H$2,0),FALSE))</f>
        <v>27.763500000000001</v>
      </c>
      <c r="M231" s="106">
        <f>IF(ISERROR(VLOOKUP($J231,'Miljövärden urval för publ'!$B$2:$H$490,MATCH(M$3,'Miljövärden urval för publ'!$B$2:$H$2,0),FALSE)),"",VLOOKUP($J231,'Miljövärden urval för publ'!$B$2:$H$490,MATCH(M$3,'Miljövärden urval för publ'!$B$2:$H$2,0),FALSE))</f>
        <v>10.242100000000001</v>
      </c>
      <c r="N231" s="106">
        <f>IF(ISERROR(VLOOKUP($J231,'Miljövärden urval för publ'!$B$2:$H$490,MATCH(N$3,'Miljövärden urval för publ'!$B$2:$H$2,0),FALSE)),"",VLOOKUP($J231,'Miljövärden urval för publ'!$B$2:$H$490,MATCH(N$3,'Miljövärden urval för publ'!$B$2:$H$2,0),FALSE))</f>
        <v>1.09266E-2</v>
      </c>
    </row>
    <row r="232" spans="1:14" x14ac:dyDescent="0.25">
      <c r="A232" s="117" t="s">
        <v>206</v>
      </c>
      <c r="B232" s="117" t="s">
        <v>211</v>
      </c>
      <c r="D232" s="112" t="str">
        <f>VLOOKUP(B232,'Miljövärden urval för publ'!$B$2:$V$480,MATCH("ska publiceras:",'Miljövärden urval för publ'!$B$2:$T$2,0),FALSE)</f>
        <v>nej</v>
      </c>
      <c r="E232" s="113">
        <f t="shared" si="9"/>
        <v>199</v>
      </c>
      <c r="H232" s="106">
        <v>230</v>
      </c>
      <c r="I232" s="106" t="str">
        <f t="shared" si="10"/>
        <v>Sala-Heby Energi AB</v>
      </c>
      <c r="J232" s="106" t="str">
        <f t="shared" si="11"/>
        <v>Sala-Heby</v>
      </c>
      <c r="K232" s="106">
        <f>IF(ISERROR(VLOOKUP($J232,'Miljövärden urval för publ'!$B$2:$H$490,MATCH(K$3,'Miljövärden urval för publ'!$B$2:$H$2,0),FALSE)),"",VLOOKUP($J232,'Miljövärden urval för publ'!$B$2:$H$490,MATCH(K$3,'Miljövärden urval för publ'!$B$2:$H$2,0),FALSE))</f>
        <v>8.3538100000000004E-2</v>
      </c>
      <c r="L232" s="106">
        <f>IF(ISERROR(VLOOKUP($J232,'Miljövärden urval för publ'!$B$2:$H$490,MATCH(L$3,'Miljövärden urval för publ'!$B$2:$H$2,0),FALSE)),"",VLOOKUP($J232,'Miljövärden urval för publ'!$B$2:$H$490,MATCH(L$3,'Miljövärden urval för publ'!$B$2:$H$2,0),FALSE))</f>
        <v>9.2583000000000002</v>
      </c>
      <c r="M232" s="106">
        <f>IF(ISERROR(VLOOKUP($J232,'Miljövärden urval för publ'!$B$2:$H$490,MATCH(M$3,'Miljövärden urval för publ'!$B$2:$H$2,0),FALSE)),"",VLOOKUP($J232,'Miljövärden urval för publ'!$B$2:$H$490,MATCH(M$3,'Miljövärden urval för publ'!$B$2:$H$2,0),FALSE))</f>
        <v>8.5839099999999995</v>
      </c>
      <c r="N232" s="106">
        <f>IF(ISERROR(VLOOKUP($J232,'Miljövärden urval för publ'!$B$2:$H$490,MATCH(N$3,'Miljövärden urval för publ'!$B$2:$H$2,0),FALSE)),"",VLOOKUP($J232,'Miljövärden urval för publ'!$B$2:$H$490,MATCH(N$3,'Miljövärden urval för publ'!$B$2:$H$2,0),FALSE))</f>
        <v>0</v>
      </c>
    </row>
    <row r="233" spans="1:14" x14ac:dyDescent="0.25">
      <c r="A233" s="117" t="s">
        <v>322</v>
      </c>
      <c r="B233" s="117" t="s">
        <v>323</v>
      </c>
      <c r="D233" s="112" t="str">
        <f>VLOOKUP(B233,'Miljövärden urval för publ'!$B$2:$V$480,MATCH("ska publiceras:",'Miljövärden urval för publ'!$B$2:$T$2,0),FALSE)</f>
        <v>ja</v>
      </c>
      <c r="E233" s="113">
        <f t="shared" si="9"/>
        <v>200</v>
      </c>
      <c r="H233" s="106">
        <v>231</v>
      </c>
      <c r="I233" s="106" t="str">
        <f t="shared" si="10"/>
        <v>Vattenfall AB Värme</v>
      </c>
      <c r="J233" s="106" t="str">
        <f t="shared" si="11"/>
        <v>Saltsjöbaden</v>
      </c>
      <c r="K233" s="106">
        <f>IF(ISERROR(VLOOKUP($J233,'Miljövärden urval för publ'!$B$2:$H$490,MATCH(K$3,'Miljövärden urval för publ'!$B$2:$H$2,0),FALSE)),"",VLOOKUP($J233,'Miljövärden urval för publ'!$B$2:$H$490,MATCH(K$3,'Miljövärden urval för publ'!$B$2:$H$2,0),FALSE))</f>
        <v>9.8177600000000004E-2</v>
      </c>
      <c r="L233" s="106">
        <f>IF(ISERROR(VLOOKUP($J233,'Miljövärden urval för publ'!$B$2:$H$490,MATCH(L$3,'Miljövärden urval för publ'!$B$2:$H$2,0),FALSE)),"",VLOOKUP($J233,'Miljövärden urval för publ'!$B$2:$H$490,MATCH(L$3,'Miljövärden urval för publ'!$B$2:$H$2,0),FALSE))</f>
        <v>8.3103400000000001</v>
      </c>
      <c r="M233" s="106">
        <f>IF(ISERROR(VLOOKUP($J233,'Miljövärden urval för publ'!$B$2:$H$490,MATCH(M$3,'Miljövärden urval för publ'!$B$2:$H$2,0),FALSE)),"",VLOOKUP($J233,'Miljövärden urval för publ'!$B$2:$H$490,MATCH(M$3,'Miljövärden urval för publ'!$B$2:$H$2,0),FALSE))</f>
        <v>4.0782400000000001</v>
      </c>
      <c r="N233" s="106">
        <f>IF(ISERROR(VLOOKUP($J233,'Miljövärden urval för publ'!$B$2:$H$490,MATCH(N$3,'Miljövärden urval för publ'!$B$2:$H$2,0),FALSE)),"",VLOOKUP($J233,'Miljövärden urval för publ'!$B$2:$H$490,MATCH(N$3,'Miljövärden urval för publ'!$B$2:$H$2,0),FALSE))</f>
        <v>1.5817899999999999E-2</v>
      </c>
    </row>
    <row r="234" spans="1:14" x14ac:dyDescent="0.25">
      <c r="A234" s="117" t="s">
        <v>76</v>
      </c>
      <c r="B234" s="117" t="s">
        <v>89</v>
      </c>
      <c r="D234" s="112" t="str">
        <f>VLOOKUP(B234,'Miljövärden urval för publ'!$B$2:$V$480,MATCH("ska publiceras:",'Miljövärden urval för publ'!$B$2:$T$2,0),FALSE)</f>
        <v>ja</v>
      </c>
      <c r="E234" s="113">
        <f t="shared" si="9"/>
        <v>201</v>
      </c>
      <c r="H234" s="106">
        <v>232</v>
      </c>
      <c r="I234" s="106" t="str">
        <f t="shared" si="10"/>
        <v>Söderhamn Nära AB</v>
      </c>
      <c r="J234" s="106" t="str">
        <f t="shared" si="11"/>
        <v>Sandarne</v>
      </c>
      <c r="K234" s="106">
        <f>IF(ISERROR(VLOOKUP($J234,'Miljövärden urval för publ'!$B$2:$H$490,MATCH(K$3,'Miljövärden urval för publ'!$B$2:$H$2,0),FALSE)),"",VLOOKUP($J234,'Miljövärden urval för publ'!$B$2:$H$490,MATCH(K$3,'Miljövärden urval för publ'!$B$2:$H$2,0),FALSE))</f>
        <v>0.38347100000000001</v>
      </c>
      <c r="L234" s="106">
        <f>IF(ISERROR(VLOOKUP($J234,'Miljövärden urval för publ'!$B$2:$H$490,MATCH(L$3,'Miljövärden urval för publ'!$B$2:$H$2,0),FALSE)),"",VLOOKUP($J234,'Miljövärden urval för publ'!$B$2:$H$490,MATCH(L$3,'Miljövärden urval för publ'!$B$2:$H$2,0),FALSE))</f>
        <v>57.871000000000002</v>
      </c>
      <c r="M234" s="106">
        <f>IF(ISERROR(VLOOKUP($J234,'Miljövärden urval för publ'!$B$2:$H$490,MATCH(M$3,'Miljövärden urval för publ'!$B$2:$H$2,0),FALSE)),"",VLOOKUP($J234,'Miljövärden urval för publ'!$B$2:$H$490,MATCH(M$3,'Miljövärden urval för publ'!$B$2:$H$2,0),FALSE))</f>
        <v>17.303699999999999</v>
      </c>
      <c r="N234" s="106">
        <f>IF(ISERROR(VLOOKUP($J234,'Miljövärden urval för publ'!$B$2:$H$490,MATCH(N$3,'Miljövärden urval för publ'!$B$2:$H$2,0),FALSE)),"",VLOOKUP($J234,'Miljövärden urval för publ'!$B$2:$H$490,MATCH(N$3,'Miljövärden urval för publ'!$B$2:$H$2,0),FALSE))</f>
        <v>0.15254999999999999</v>
      </c>
    </row>
    <row r="235" spans="1:14" x14ac:dyDescent="0.25">
      <c r="A235" s="117" t="s">
        <v>33</v>
      </c>
      <c r="B235" s="117" t="s">
        <v>38</v>
      </c>
      <c r="D235" s="112" t="str">
        <f>VLOOKUP(B235,'Miljövärden urval för publ'!$B$2:$V$480,MATCH("ska publiceras:",'Miljövärden urval för publ'!$B$2:$T$2,0),FALSE)</f>
        <v>ja</v>
      </c>
      <c r="E235" s="113">
        <f t="shared" si="9"/>
        <v>202</v>
      </c>
      <c r="H235" s="106">
        <v>233</v>
      </c>
      <c r="I235" s="106" t="str">
        <f t="shared" si="10"/>
        <v>Sandviken Energi AB</v>
      </c>
      <c r="J235" s="106" t="str">
        <f t="shared" si="11"/>
        <v>Sandviken</v>
      </c>
      <c r="K235" s="106">
        <f>IF(ISERROR(VLOOKUP($J235,'Miljövärden urval för publ'!$B$2:$H$490,MATCH(K$3,'Miljövärden urval för publ'!$B$2:$H$2,0),FALSE)),"",VLOOKUP($J235,'Miljövärden urval för publ'!$B$2:$H$490,MATCH(K$3,'Miljövärden urval för publ'!$B$2:$H$2,0),FALSE))</f>
        <v>0.54049599999999998</v>
      </c>
      <c r="L235" s="106">
        <f>IF(ISERROR(VLOOKUP($J235,'Miljövärden urval för publ'!$B$2:$H$490,MATCH(L$3,'Miljövärden urval för publ'!$B$2:$H$2,0),FALSE)),"",VLOOKUP($J235,'Miljövärden urval för publ'!$B$2:$H$490,MATCH(L$3,'Miljövärden urval för publ'!$B$2:$H$2,0),FALSE))</f>
        <v>173.512</v>
      </c>
      <c r="M235" s="106">
        <f>IF(ISERROR(VLOOKUP($J235,'Miljövärden urval för publ'!$B$2:$H$490,MATCH(M$3,'Miljövärden urval för publ'!$B$2:$H$2,0),FALSE)),"",VLOOKUP($J235,'Miljövärden urval för publ'!$B$2:$H$490,MATCH(M$3,'Miljövärden urval för publ'!$B$2:$H$2,0),FALSE))</f>
        <v>22.207100000000001</v>
      </c>
      <c r="N235" s="106">
        <f>IF(ISERROR(VLOOKUP($J235,'Miljövärden urval för publ'!$B$2:$H$490,MATCH(N$3,'Miljövärden urval för publ'!$B$2:$H$2,0),FALSE)),"",VLOOKUP($J235,'Miljövärden urval för publ'!$B$2:$H$490,MATCH(N$3,'Miljövärden urval för publ'!$B$2:$H$2,0),FALSE))</f>
        <v>2.94478E-2</v>
      </c>
    </row>
    <row r="236" spans="1:14" x14ac:dyDescent="0.25">
      <c r="A236" s="117" t="s">
        <v>302</v>
      </c>
      <c r="B236" s="117" t="s">
        <v>304</v>
      </c>
      <c r="D236" s="112" t="str">
        <f>VLOOKUP(B236,'Miljövärden urval för publ'!$B$2:$V$480,MATCH("ska publiceras:",'Miljövärden urval för publ'!$B$2:$T$2,0),FALSE)</f>
        <v>ja</v>
      </c>
      <c r="E236" s="113">
        <f t="shared" si="9"/>
        <v>203</v>
      </c>
      <c r="H236" s="106">
        <v>234</v>
      </c>
      <c r="I236" s="106" t="str">
        <f t="shared" si="10"/>
        <v>Österlens Kraft AB</v>
      </c>
      <c r="J236" s="106" t="str">
        <f t="shared" si="11"/>
        <v>Simrishamn</v>
      </c>
      <c r="K236" s="106">
        <f>IF(ISERROR(VLOOKUP($J236,'Miljövärden urval för publ'!$B$2:$H$490,MATCH(K$3,'Miljövärden urval för publ'!$B$2:$H$2,0),FALSE)),"",VLOOKUP($J236,'Miljövärden urval för publ'!$B$2:$H$490,MATCH(K$3,'Miljövärden urval för publ'!$B$2:$H$2,0),FALSE))</f>
        <v>0.167569</v>
      </c>
      <c r="L236" s="106">
        <f>IF(ISERROR(VLOOKUP($J236,'Miljövärden urval för publ'!$B$2:$H$490,MATCH(L$3,'Miljövärden urval för publ'!$B$2:$H$2,0),FALSE)),"",VLOOKUP($J236,'Miljövärden urval för publ'!$B$2:$H$490,MATCH(L$3,'Miljövärden urval för publ'!$B$2:$H$2,0),FALSE))</f>
        <v>39.140599999999999</v>
      </c>
      <c r="M236" s="106">
        <f>IF(ISERROR(VLOOKUP($J236,'Miljövärden urval för publ'!$B$2:$H$490,MATCH(M$3,'Miljövärden urval för publ'!$B$2:$H$2,0),FALSE)),"",VLOOKUP($J236,'Miljövärden urval för publ'!$B$2:$H$490,MATCH(M$3,'Miljövärden urval för publ'!$B$2:$H$2,0),FALSE))</f>
        <v>8.8137600000000003</v>
      </c>
      <c r="N236" s="106">
        <f>IF(ISERROR(VLOOKUP($J236,'Miljövärden urval för publ'!$B$2:$H$490,MATCH(N$3,'Miljövärden urval för publ'!$B$2:$H$2,0),FALSE)),"",VLOOKUP($J236,'Miljövärden urval för publ'!$B$2:$H$490,MATCH(N$3,'Miljövärden urval för publ'!$B$2:$H$2,0),FALSE))</f>
        <v>4.2820900000000002E-2</v>
      </c>
    </row>
    <row r="237" spans="1:14" x14ac:dyDescent="0.25">
      <c r="A237" s="117" t="s">
        <v>357</v>
      </c>
      <c r="B237" s="117" t="s">
        <v>369</v>
      </c>
      <c r="D237" s="112" t="str">
        <f>VLOOKUP(B237,'Miljövärden urval för publ'!$B$2:$V$480,MATCH("ska publiceras:",'Miljövärden urval för publ'!$B$2:$T$2,0),FALSE)</f>
        <v>ja</v>
      </c>
      <c r="E237" s="113">
        <f t="shared" si="9"/>
        <v>204</v>
      </c>
      <c r="H237" s="106">
        <v>235</v>
      </c>
      <c r="I237" s="106" t="str">
        <f t="shared" si="10"/>
        <v>PiteEnergi AB</v>
      </c>
      <c r="J237" s="106" t="str">
        <f t="shared" si="11"/>
        <v>Sjulnäs</v>
      </c>
      <c r="K237" s="106">
        <f>IF(ISERROR(VLOOKUP($J237,'Miljövärden urval för publ'!$B$2:$H$490,MATCH(K$3,'Miljövärden urval för publ'!$B$2:$H$2,0),FALSE)),"",VLOOKUP($J237,'Miljövärden urval för publ'!$B$2:$H$490,MATCH(K$3,'Miljövärden urval för publ'!$B$2:$H$2,0),FALSE))</f>
        <v>0.63708799999999999</v>
      </c>
      <c r="L237" s="106">
        <f>IF(ISERROR(VLOOKUP($J237,'Miljövärden urval för publ'!$B$2:$H$490,MATCH(L$3,'Miljövärden urval för publ'!$B$2:$H$2,0),FALSE)),"",VLOOKUP($J237,'Miljövärden urval för publ'!$B$2:$H$490,MATCH(L$3,'Miljövärden urval för publ'!$B$2:$H$2,0),FALSE))</f>
        <v>112.51300000000001</v>
      </c>
      <c r="M237" s="106">
        <f>IF(ISERROR(VLOOKUP($J237,'Miljövärden urval för publ'!$B$2:$H$490,MATCH(M$3,'Miljövärden urval för publ'!$B$2:$H$2,0),FALSE)),"",VLOOKUP($J237,'Miljövärden urval för publ'!$B$2:$H$490,MATCH(M$3,'Miljövärden urval för publ'!$B$2:$H$2,0),FALSE))</f>
        <v>15.237</v>
      </c>
      <c r="N237" s="106">
        <f>IF(ISERROR(VLOOKUP($J237,'Miljövärden urval för publ'!$B$2:$H$490,MATCH(N$3,'Miljövärden urval för publ'!$B$2:$H$2,0),FALSE)),"",VLOOKUP($J237,'Miljövärden urval för publ'!$B$2:$H$490,MATCH(N$3,'Miljövärden urval för publ'!$B$2:$H$2,0),FALSE))</f>
        <v>0.100189</v>
      </c>
    </row>
    <row r="238" spans="1:14" x14ac:dyDescent="0.25">
      <c r="A238" s="117" t="s">
        <v>306</v>
      </c>
      <c r="B238" s="117" t="s">
        <v>307</v>
      </c>
      <c r="D238" s="112" t="str">
        <f>VLOOKUP(B238,'Miljövärden urval för publ'!$B$2:$V$480,MATCH("ska publiceras:",'Miljövärden urval för publ'!$B$2:$T$2,0),FALSE)</f>
        <v>ja</v>
      </c>
      <c r="E238" s="113">
        <f t="shared" si="9"/>
        <v>205</v>
      </c>
      <c r="H238" s="106">
        <v>236</v>
      </c>
      <c r="I238" s="106" t="str">
        <f t="shared" si="10"/>
        <v>Rindi Energi AB</v>
      </c>
      <c r="J238" s="106" t="str">
        <f t="shared" si="11"/>
        <v>Sjöbo</v>
      </c>
      <c r="K238" s="106">
        <f>IF(ISERROR(VLOOKUP($J238,'Miljövärden urval för publ'!$B$2:$H$490,MATCH(K$3,'Miljövärden urval för publ'!$B$2:$H$2,0),FALSE)),"",VLOOKUP($J238,'Miljövärden urval för publ'!$B$2:$H$490,MATCH(K$3,'Miljövärden urval för publ'!$B$2:$H$2,0),FALSE))</f>
        <v>0.122444</v>
      </c>
      <c r="L238" s="106">
        <f>IF(ISERROR(VLOOKUP($J238,'Miljövärden urval för publ'!$B$2:$H$490,MATCH(L$3,'Miljövärden urval för publ'!$B$2:$H$2,0),FALSE)),"",VLOOKUP($J238,'Miljövärden urval för publ'!$B$2:$H$490,MATCH(L$3,'Miljövärden urval för publ'!$B$2:$H$2,0),FALSE))</f>
        <v>29.722799999999999</v>
      </c>
      <c r="M238" s="106">
        <f>IF(ISERROR(VLOOKUP($J238,'Miljövärden urval för publ'!$B$2:$H$490,MATCH(M$3,'Miljövärden urval för publ'!$B$2:$H$2,0),FALSE)),"",VLOOKUP($J238,'Miljövärden urval för publ'!$B$2:$H$490,MATCH(M$3,'Miljövärden urval för publ'!$B$2:$H$2,0),FALSE))</f>
        <v>8.8445800000000006</v>
      </c>
      <c r="N238" s="106">
        <f>IF(ISERROR(VLOOKUP($J238,'Miljövärden urval för publ'!$B$2:$H$490,MATCH(N$3,'Miljövärden urval för publ'!$B$2:$H$2,0),FALSE)),"",VLOOKUP($J238,'Miljövärden urval för publ'!$B$2:$H$490,MATCH(N$3,'Miljövärden urval för publ'!$B$2:$H$2,0),FALSE))</f>
        <v>3.5071900000000003E-2</v>
      </c>
    </row>
    <row r="239" spans="1:14" x14ac:dyDescent="0.25">
      <c r="A239" s="117" t="s">
        <v>432</v>
      </c>
      <c r="B239" s="117" t="s">
        <v>434</v>
      </c>
      <c r="D239" s="112" t="str">
        <f>VLOOKUP(B239,'Miljövärden urval för publ'!$B$2:$V$480,MATCH("ska publiceras:",'Miljövärden urval för publ'!$B$2:$T$2,0),FALSE)</f>
        <v>nej</v>
      </c>
      <c r="E239" s="113">
        <f t="shared" si="9"/>
        <v>205</v>
      </c>
      <c r="H239" s="106">
        <v>237</v>
      </c>
      <c r="I239" s="106" t="str">
        <f t="shared" si="10"/>
        <v>Skara Energi AB</v>
      </c>
      <c r="J239" s="106" t="str">
        <f t="shared" si="11"/>
        <v>Skara</v>
      </c>
      <c r="K239" s="106">
        <f>IF(ISERROR(VLOOKUP($J239,'Miljövärden urval för publ'!$B$2:$H$490,MATCH(K$3,'Miljövärden urval för publ'!$B$2:$H$2,0),FALSE)),"",VLOOKUP($J239,'Miljövärden urval för publ'!$B$2:$H$490,MATCH(K$3,'Miljövärden urval för publ'!$B$2:$H$2,0),FALSE))</f>
        <v>0.102364</v>
      </c>
      <c r="L239" s="106">
        <f>IF(ISERROR(VLOOKUP($J239,'Miljövärden urval för publ'!$B$2:$H$490,MATCH(L$3,'Miljövärden urval för publ'!$B$2:$H$2,0),FALSE)),"",VLOOKUP($J239,'Miljövärden urval för publ'!$B$2:$H$490,MATCH(L$3,'Miljövärden urval för publ'!$B$2:$H$2,0),FALSE))</f>
        <v>20.757400000000001</v>
      </c>
      <c r="M239" s="106">
        <f>IF(ISERROR(VLOOKUP($J239,'Miljövärden urval för publ'!$B$2:$H$490,MATCH(M$3,'Miljövärden urval för publ'!$B$2:$H$2,0),FALSE)),"",VLOOKUP($J239,'Miljövärden urval för publ'!$B$2:$H$490,MATCH(M$3,'Miljövärden urval för publ'!$B$2:$H$2,0),FALSE))</f>
        <v>7.3208900000000003</v>
      </c>
      <c r="N239" s="106">
        <f>IF(ISERROR(VLOOKUP($J239,'Miljövärden urval för publ'!$B$2:$H$490,MATCH(N$3,'Miljövärden urval för publ'!$B$2:$H$2,0),FALSE)),"",VLOOKUP($J239,'Miljövärden urval för publ'!$B$2:$H$490,MATCH(N$3,'Miljövärden urval för publ'!$B$2:$H$2,0),FALSE))</f>
        <v>1.05944E-2</v>
      </c>
    </row>
    <row r="240" spans="1:14" x14ac:dyDescent="0.25">
      <c r="A240" s="117" t="s">
        <v>474</v>
      </c>
      <c r="B240" s="117" t="s">
        <v>481</v>
      </c>
      <c r="D240" s="112" t="str">
        <f>VLOOKUP(B240,'Miljövärden urval för publ'!$B$2:$V$480,MATCH("ska publiceras:",'Miljövärden urval för publ'!$B$2:$T$2,0),FALSE)</f>
        <v>ja</v>
      </c>
      <c r="E240" s="113">
        <f t="shared" si="9"/>
        <v>206</v>
      </c>
      <c r="H240" s="106">
        <v>238</v>
      </c>
      <c r="I240" s="106" t="str">
        <f t="shared" si="10"/>
        <v>Skellefteå Kraft AB</v>
      </c>
      <c r="J240" s="106" t="str">
        <f t="shared" si="11"/>
        <v>Skellefteå</v>
      </c>
      <c r="K240" s="106">
        <f>IF(ISERROR(VLOOKUP($J240,'Miljövärden urval för publ'!$B$2:$H$490,MATCH(K$3,'Miljövärden urval för publ'!$B$2:$H$2,0),FALSE)),"",VLOOKUP($J240,'Miljövärden urval för publ'!$B$2:$H$490,MATCH(K$3,'Miljövärden urval för publ'!$B$2:$H$2,0),FALSE))</f>
        <v>0.28607199999999999</v>
      </c>
      <c r="L240" s="106">
        <f>IF(ISERROR(VLOOKUP($J240,'Miljövärden urval för publ'!$B$2:$H$490,MATCH(L$3,'Miljövärden urval för publ'!$B$2:$H$2,0),FALSE)),"",VLOOKUP($J240,'Miljövärden urval för publ'!$B$2:$H$490,MATCH(L$3,'Miljövärden urval för publ'!$B$2:$H$2,0),FALSE))</f>
        <v>80.835499999999996</v>
      </c>
      <c r="M240" s="106">
        <f>IF(ISERROR(VLOOKUP($J240,'Miljövärden urval för publ'!$B$2:$H$490,MATCH(M$3,'Miljövärden urval för publ'!$B$2:$H$2,0),FALSE)),"",VLOOKUP($J240,'Miljövärden urval för publ'!$B$2:$H$490,MATCH(M$3,'Miljövärden urval för publ'!$B$2:$H$2,0),FALSE))</f>
        <v>12.6646</v>
      </c>
      <c r="N240" s="106">
        <f>IF(ISERROR(VLOOKUP($J240,'Miljövärden urval för publ'!$B$2:$H$490,MATCH(N$3,'Miljövärden urval för publ'!$B$2:$H$2,0),FALSE)),"",VLOOKUP($J240,'Miljövärden urval för publ'!$B$2:$H$490,MATCH(N$3,'Miljövärden urval för publ'!$B$2:$H$2,0),FALSE))</f>
        <v>8.4708200000000004E-3</v>
      </c>
    </row>
    <row r="241" spans="1:14" x14ac:dyDescent="0.25">
      <c r="A241" s="117" t="s">
        <v>501</v>
      </c>
      <c r="B241" s="117" t="s">
        <v>514</v>
      </c>
      <c r="D241" s="112" t="str">
        <f>VLOOKUP(B241,'Miljövärden urval för publ'!$B$2:$V$480,MATCH("ska publiceras:",'Miljövärden urval för publ'!$B$2:$T$2,0),FALSE)</f>
        <v>ja</v>
      </c>
      <c r="E241" s="113">
        <f t="shared" si="9"/>
        <v>207</v>
      </c>
      <c r="H241" s="106">
        <v>239</v>
      </c>
      <c r="I241" s="106" t="str">
        <f t="shared" si="10"/>
        <v>Hammarö Energi AB</v>
      </c>
      <c r="J241" s="106" t="str">
        <f t="shared" si="11"/>
        <v>Skoghall</v>
      </c>
      <c r="K241" s="106">
        <f>IF(ISERROR(VLOOKUP($J241,'Miljövärden urval för publ'!$B$2:$H$490,MATCH(K$3,'Miljövärden urval för publ'!$B$2:$H$2,0),FALSE)),"",VLOOKUP($J241,'Miljövärden urval för publ'!$B$2:$H$490,MATCH(K$3,'Miljövärden urval för publ'!$B$2:$H$2,0),FALSE))</f>
        <v>0.22387899999999999</v>
      </c>
      <c r="L241" s="106">
        <f>IF(ISERROR(VLOOKUP($J241,'Miljövärden urval för publ'!$B$2:$H$490,MATCH(L$3,'Miljövärden urval för publ'!$B$2:$H$2,0),FALSE)),"",VLOOKUP($J241,'Miljövärden urval för publ'!$B$2:$H$490,MATCH(L$3,'Miljövärden urval för publ'!$B$2:$H$2,0),FALSE))</f>
        <v>63.149099999999997</v>
      </c>
      <c r="M241" s="106">
        <f>IF(ISERROR(VLOOKUP($J241,'Miljövärden urval för publ'!$B$2:$H$490,MATCH(M$3,'Miljövärden urval för publ'!$B$2:$H$2,0),FALSE)),"",VLOOKUP($J241,'Miljövärden urval för publ'!$B$2:$H$490,MATCH(M$3,'Miljövärden urval för publ'!$B$2:$H$2,0),FALSE))</f>
        <v>8.3435199999999998</v>
      </c>
      <c r="N241" s="106">
        <f>IF(ISERROR(VLOOKUP($J241,'Miljövärden urval för publ'!$B$2:$H$490,MATCH(N$3,'Miljövärden urval för publ'!$B$2:$H$2,0),FALSE)),"",VLOOKUP($J241,'Miljövärden urval för publ'!$B$2:$H$490,MATCH(N$3,'Miljövärden urval för publ'!$B$2:$H$2,0),FALSE))</f>
        <v>2.4478099999999999E-2</v>
      </c>
    </row>
    <row r="242" spans="1:14" x14ac:dyDescent="0.25">
      <c r="A242" s="117" t="s">
        <v>308</v>
      </c>
      <c r="B242" s="117" t="s">
        <v>311</v>
      </c>
      <c r="D242" s="112" t="str">
        <f>VLOOKUP(B242,'Miljövärden urval för publ'!$B$2:$V$480,MATCH("ska publiceras:",'Miljövärden urval för publ'!$B$2:$T$2,0),FALSE)</f>
        <v>ja</v>
      </c>
      <c r="E242" s="113">
        <f t="shared" si="9"/>
        <v>208</v>
      </c>
      <c r="H242" s="106">
        <v>240</v>
      </c>
      <c r="I242" s="106" t="str">
        <f t="shared" si="10"/>
        <v>Skövde Värmeverk AB</v>
      </c>
      <c r="J242" s="106" t="str">
        <f t="shared" si="11"/>
        <v>Skultorp</v>
      </c>
      <c r="K242" s="106">
        <f>IF(ISERROR(VLOOKUP($J242,'Miljövärden urval för publ'!$B$2:$H$490,MATCH(K$3,'Miljövärden urval för publ'!$B$2:$H$2,0),FALSE)),"",VLOOKUP($J242,'Miljövärden urval för publ'!$B$2:$H$490,MATCH(K$3,'Miljövärden urval för publ'!$B$2:$H$2,0),FALSE))</f>
        <v>0.188774</v>
      </c>
      <c r="L242" s="106">
        <f>IF(ISERROR(VLOOKUP($J242,'Miljövärden urval för publ'!$B$2:$H$490,MATCH(L$3,'Miljövärden urval för publ'!$B$2:$H$2,0),FALSE)),"",VLOOKUP($J242,'Miljövärden urval för publ'!$B$2:$H$490,MATCH(L$3,'Miljövärden urval för publ'!$B$2:$H$2,0),FALSE))</f>
        <v>13.367100000000001</v>
      </c>
      <c r="M242" s="106">
        <f>IF(ISERROR(VLOOKUP($J242,'Miljövärden urval för publ'!$B$2:$H$490,MATCH(M$3,'Miljövärden urval för publ'!$B$2:$H$2,0),FALSE)),"",VLOOKUP($J242,'Miljövärden urval för publ'!$B$2:$H$490,MATCH(M$3,'Miljövärden urval för publ'!$B$2:$H$2,0),FALSE))</f>
        <v>18.9114</v>
      </c>
      <c r="N242" s="106">
        <f>IF(ISERROR(VLOOKUP($J242,'Miljövärden urval för publ'!$B$2:$H$490,MATCH(N$3,'Miljövärden urval för publ'!$B$2:$H$2,0),FALSE)),"",VLOOKUP($J242,'Miljövärden urval för publ'!$B$2:$H$490,MATCH(N$3,'Miljövärden urval för publ'!$B$2:$H$2,0),FALSE))</f>
        <v>1.30095E-2</v>
      </c>
    </row>
    <row r="243" spans="1:14" x14ac:dyDescent="0.25">
      <c r="A243" s="117" t="s">
        <v>501</v>
      </c>
      <c r="B243" s="117" t="s">
        <v>515</v>
      </c>
      <c r="D243" s="112" t="str">
        <f>VLOOKUP(B243,'Miljövärden urval för publ'!$B$2:$V$480,MATCH("ska publiceras:",'Miljövärden urval för publ'!$B$2:$T$2,0),FALSE)</f>
        <v>ja</v>
      </c>
      <c r="E243" s="113">
        <f t="shared" si="9"/>
        <v>209</v>
      </c>
      <c r="H243" s="106">
        <v>241</v>
      </c>
      <c r="I243" s="106" t="str">
        <f t="shared" si="10"/>
        <v>Lantmännen Agrovärme AB</v>
      </c>
      <c r="J243" s="106" t="str">
        <f t="shared" si="11"/>
        <v>Skurup</v>
      </c>
      <c r="K243" s="106">
        <f>IF(ISERROR(VLOOKUP($J243,'Miljövärden urval för publ'!$B$2:$H$490,MATCH(K$3,'Miljövärden urval för publ'!$B$2:$H$2,0),FALSE)),"",VLOOKUP($J243,'Miljövärden urval för publ'!$B$2:$H$490,MATCH(K$3,'Miljövärden urval för publ'!$B$2:$H$2,0),FALSE))</f>
        <v>1.1250800000000001</v>
      </c>
      <c r="L243" s="106">
        <f>IF(ISERROR(VLOOKUP($J243,'Miljövärden urval för publ'!$B$2:$H$490,MATCH(L$3,'Miljövärden urval för publ'!$B$2:$H$2,0),FALSE)),"",VLOOKUP($J243,'Miljövärden urval för publ'!$B$2:$H$490,MATCH(L$3,'Miljövärden urval för publ'!$B$2:$H$2,0),FALSE))</f>
        <v>21.413799999999998</v>
      </c>
      <c r="M243" s="106">
        <f>IF(ISERROR(VLOOKUP($J243,'Miljövärden urval för publ'!$B$2:$H$490,MATCH(M$3,'Miljövärden urval för publ'!$B$2:$H$2,0),FALSE)),"",VLOOKUP($J243,'Miljövärden urval för publ'!$B$2:$H$490,MATCH(M$3,'Miljövärden urval för publ'!$B$2:$H$2,0),FALSE))</f>
        <v>31.242799999999999</v>
      </c>
      <c r="N243" s="106">
        <f>IF(ISERROR(VLOOKUP($J243,'Miljövärden urval för publ'!$B$2:$H$490,MATCH(N$3,'Miljövärden urval för publ'!$B$2:$H$2,0),FALSE)),"",VLOOKUP($J243,'Miljövärden urval för publ'!$B$2:$H$490,MATCH(N$3,'Miljövärden urval för publ'!$B$2:$H$2,0),FALSE))</f>
        <v>1.2541999999999999E-2</v>
      </c>
    </row>
    <row r="244" spans="1:14" x14ac:dyDescent="0.25">
      <c r="A244" s="117" t="s">
        <v>115</v>
      </c>
      <c r="B244" s="117" t="s">
        <v>121</v>
      </c>
      <c r="D244" s="112" t="str">
        <f>VLOOKUP(B244,'Miljövärden urval för publ'!$B$2:$V$480,MATCH("ska publiceras:",'Miljövärden urval för publ'!$B$2:$T$2,0),FALSE)</f>
        <v>nej</v>
      </c>
      <c r="E244" s="113">
        <f t="shared" si="9"/>
        <v>209</v>
      </c>
      <c r="H244" s="106">
        <v>242</v>
      </c>
      <c r="I244" s="106" t="str">
        <f t="shared" si="10"/>
        <v>Bionär Närvärme AB</v>
      </c>
      <c r="J244" s="106" t="str">
        <f t="shared" si="11"/>
        <v>Skutskär</v>
      </c>
      <c r="K244" s="106">
        <f>IF(ISERROR(VLOOKUP($J244,'Miljövärden urval för publ'!$B$2:$H$490,MATCH(K$3,'Miljövärden urval för publ'!$B$2:$H$2,0),FALSE)),"",VLOOKUP($J244,'Miljövärden urval för publ'!$B$2:$H$490,MATCH(K$3,'Miljövärden urval för publ'!$B$2:$H$2,0),FALSE))</f>
        <v>1.9677499999999999E-3</v>
      </c>
      <c r="L244" s="106">
        <f>IF(ISERROR(VLOOKUP($J244,'Miljövärden urval för publ'!$B$2:$H$490,MATCH(L$3,'Miljövärden urval för publ'!$B$2:$H$2,0),FALSE)),"",VLOOKUP($J244,'Miljövärden urval för publ'!$B$2:$H$490,MATCH(L$3,'Miljövärden urval för publ'!$B$2:$H$2,0),FALSE))</f>
        <v>0.161075</v>
      </c>
      <c r="M244" s="106">
        <f>IF(ISERROR(VLOOKUP($J244,'Miljövärden urval för publ'!$B$2:$H$490,MATCH(M$3,'Miljövärden urval för publ'!$B$2:$H$2,0),FALSE)),"",VLOOKUP($J244,'Miljövärden urval för publ'!$B$2:$H$490,MATCH(M$3,'Miljövärden urval för publ'!$B$2:$H$2,0),FALSE))</f>
        <v>0.100355</v>
      </c>
      <c r="N244" s="106">
        <f>IF(ISERROR(VLOOKUP($J244,'Miljövärden urval för publ'!$B$2:$H$490,MATCH(N$3,'Miljövärden urval för publ'!$B$2:$H$2,0),FALSE)),"",VLOOKUP($J244,'Miljövärden urval för publ'!$B$2:$H$490,MATCH(N$3,'Miljövärden urval för publ'!$B$2:$H$2,0),FALSE))</f>
        <v>0</v>
      </c>
    </row>
    <row r="245" spans="1:14" x14ac:dyDescent="0.25">
      <c r="A245" s="117" t="s">
        <v>12</v>
      </c>
      <c r="B245" s="117" t="s">
        <v>15</v>
      </c>
      <c r="D245" s="112" t="str">
        <f>VLOOKUP(B245,'Miljövärden urval för publ'!$B$2:$V$480,MATCH("ska publiceras:",'Miljövärden urval för publ'!$B$2:$T$2,0),FALSE)</f>
        <v>ja</v>
      </c>
      <c r="E245" s="113">
        <f t="shared" si="9"/>
        <v>210</v>
      </c>
      <c r="H245" s="106">
        <v>243</v>
      </c>
      <c r="I245" s="106" t="str">
        <f t="shared" si="10"/>
        <v>Tekniska Verken i Linköping AB</v>
      </c>
      <c r="J245" s="106" t="str">
        <f t="shared" si="11"/>
        <v>Skärblacka</v>
      </c>
      <c r="K245" s="106">
        <f>IF(ISERROR(VLOOKUP($J245,'Miljövärden urval för publ'!$B$2:$H$490,MATCH(K$3,'Miljövärden urval för publ'!$B$2:$H$2,0),FALSE)),"",VLOOKUP($J245,'Miljövärden urval för publ'!$B$2:$H$490,MATCH(K$3,'Miljövärden urval för publ'!$B$2:$H$2,0),FALSE))</f>
        <v>0.25899499999999998</v>
      </c>
      <c r="L245" s="106">
        <f>IF(ISERROR(VLOOKUP($J245,'Miljövärden urval för publ'!$B$2:$H$490,MATCH(L$3,'Miljövärden urval för publ'!$B$2:$H$2,0),FALSE)),"",VLOOKUP($J245,'Miljövärden urval för publ'!$B$2:$H$490,MATCH(L$3,'Miljövärden urval för publ'!$B$2:$H$2,0),FALSE))</f>
        <v>63.493499999999997</v>
      </c>
      <c r="M245" s="106">
        <f>IF(ISERROR(VLOOKUP($J245,'Miljövärden urval för publ'!$B$2:$H$490,MATCH(M$3,'Miljövärden urval för publ'!$B$2:$H$2,0),FALSE)),"",VLOOKUP($J245,'Miljövärden urval för publ'!$B$2:$H$490,MATCH(M$3,'Miljövärden urval för publ'!$B$2:$H$2,0),FALSE))</f>
        <v>7.8178900000000002</v>
      </c>
      <c r="N245" s="106">
        <f>IF(ISERROR(VLOOKUP($J245,'Miljövärden urval för publ'!$B$2:$H$490,MATCH(N$3,'Miljövärden urval för publ'!$B$2:$H$2,0),FALSE)),"",VLOOKUP($J245,'Miljövärden urval för publ'!$B$2:$H$490,MATCH(N$3,'Miljövärden urval för publ'!$B$2:$H$2,0),FALSE))</f>
        <v>0.13224900000000001</v>
      </c>
    </row>
    <row r="246" spans="1:14" x14ac:dyDescent="0.25">
      <c r="A246" s="117" t="s">
        <v>33</v>
      </c>
      <c r="B246" s="117" t="s">
        <v>39</v>
      </c>
      <c r="D246" s="112" t="str">
        <f>VLOOKUP(B246,'Miljövärden urval för publ'!$B$2:$V$480,MATCH("ska publiceras:",'Miljövärden urval för publ'!$B$2:$T$2,0),FALSE)</f>
        <v>ja</v>
      </c>
      <c r="E246" s="113">
        <f t="shared" si="9"/>
        <v>211</v>
      </c>
      <c r="H246" s="106">
        <v>244</v>
      </c>
      <c r="I246" s="106" t="str">
        <f t="shared" si="10"/>
        <v>Skövde Värmeverk AB</v>
      </c>
      <c r="J246" s="106" t="str">
        <f t="shared" si="11"/>
        <v>Skövde</v>
      </c>
      <c r="K246" s="106">
        <f>IF(ISERROR(VLOOKUP($J246,'Miljövärden urval för publ'!$B$2:$H$490,MATCH(K$3,'Miljövärden urval för publ'!$B$2:$H$2,0),FALSE)),"",VLOOKUP($J246,'Miljövärden urval för publ'!$B$2:$H$490,MATCH(K$3,'Miljövärden urval för publ'!$B$2:$H$2,0),FALSE))</f>
        <v>8.9644100000000004E-2</v>
      </c>
      <c r="L246" s="106">
        <f>IF(ISERROR(VLOOKUP($J246,'Miljövärden urval för publ'!$B$2:$H$490,MATCH(L$3,'Miljövärden urval för publ'!$B$2:$H$2,0),FALSE)),"",VLOOKUP($J246,'Miljövärden urval för publ'!$B$2:$H$490,MATCH(L$3,'Miljövärden urval för publ'!$B$2:$H$2,0),FALSE))</f>
        <v>54.211799999999997</v>
      </c>
      <c r="M246" s="106">
        <f>IF(ISERROR(VLOOKUP($J246,'Miljövärden urval för publ'!$B$2:$H$490,MATCH(M$3,'Miljövärden urval för publ'!$B$2:$H$2,0),FALSE)),"",VLOOKUP($J246,'Miljövärden urval för publ'!$B$2:$H$490,MATCH(M$3,'Miljövärden urval för publ'!$B$2:$H$2,0),FALSE))</f>
        <v>6.0696899999999996</v>
      </c>
      <c r="N246" s="106">
        <f>IF(ISERROR(VLOOKUP($J246,'Miljövärden urval för publ'!$B$2:$H$490,MATCH(N$3,'Miljövärden urval för publ'!$B$2:$H$2,0),FALSE)),"",VLOOKUP($J246,'Miljövärden urval för publ'!$B$2:$H$490,MATCH(N$3,'Miljövärden urval för publ'!$B$2:$H$2,0),FALSE))</f>
        <v>1.22065E-2</v>
      </c>
    </row>
    <row r="247" spans="1:14" x14ac:dyDescent="0.25">
      <c r="A247" s="117" t="s">
        <v>312</v>
      </c>
      <c r="B247" s="117" t="s">
        <v>313</v>
      </c>
      <c r="D247" s="112" t="str">
        <f>VLOOKUP(B247,'Miljövärden urval för publ'!$B$2:$V$480,MATCH("ska publiceras:",'Miljövärden urval för publ'!$B$2:$T$2,0),FALSE)</f>
        <v>ja</v>
      </c>
      <c r="E247" s="113">
        <f t="shared" si="9"/>
        <v>212</v>
      </c>
      <c r="H247" s="106">
        <v>245</v>
      </c>
      <c r="I247" s="106" t="str">
        <f t="shared" si="10"/>
        <v>Gotlands Energi AB</v>
      </c>
      <c r="J247" s="106" t="str">
        <f t="shared" si="11"/>
        <v>Slite</v>
      </c>
      <c r="K247" s="106">
        <f>IF(ISERROR(VLOOKUP($J247,'Miljövärden urval för publ'!$B$2:$H$490,MATCH(K$3,'Miljövärden urval för publ'!$B$2:$H$2,0),FALSE)),"",VLOOKUP($J247,'Miljövärden urval för publ'!$B$2:$H$490,MATCH(K$3,'Miljövärden urval för publ'!$B$2:$H$2,0),FALSE))</f>
        <v>0.306427</v>
      </c>
      <c r="L247" s="106">
        <f>IF(ISERROR(VLOOKUP($J247,'Miljövärden urval för publ'!$B$2:$H$490,MATCH(L$3,'Miljövärden urval för publ'!$B$2:$H$2,0),FALSE)),"",VLOOKUP($J247,'Miljövärden urval för publ'!$B$2:$H$490,MATCH(L$3,'Miljövärden urval för publ'!$B$2:$H$2,0),FALSE))</f>
        <v>76.443899999999999</v>
      </c>
      <c r="M247" s="106">
        <f>IF(ISERROR(VLOOKUP($J247,'Miljövärden urval för publ'!$B$2:$H$490,MATCH(M$3,'Miljövärden urval för publ'!$B$2:$H$2,0),FALSE)),"",VLOOKUP($J247,'Miljövärden urval för publ'!$B$2:$H$490,MATCH(M$3,'Miljövärden urval för publ'!$B$2:$H$2,0),FALSE))</f>
        <v>5.6968300000000003</v>
      </c>
      <c r="N247" s="106">
        <f>IF(ISERROR(VLOOKUP($J247,'Miljövärden urval för publ'!$B$2:$H$490,MATCH(N$3,'Miljövärden urval för publ'!$B$2:$H$2,0),FALSE)),"",VLOOKUP($J247,'Miljövärden urval för publ'!$B$2:$H$490,MATCH(N$3,'Miljövärden urval för publ'!$B$2:$H$2,0),FALSE))</f>
        <v>0.23613899999999999</v>
      </c>
    </row>
    <row r="248" spans="1:14" x14ac:dyDescent="0.25">
      <c r="A248" s="117" t="s">
        <v>51</v>
      </c>
      <c r="B248" s="117" t="s">
        <v>53</v>
      </c>
      <c r="D248" s="112" t="str">
        <f>VLOOKUP(B248,'Miljövärden urval för publ'!$B$2:$V$480,MATCH("ska publiceras:",'Miljövärden urval för publ'!$B$2:$T$2,0),FALSE)</f>
        <v>ja</v>
      </c>
      <c r="E248" s="113">
        <f t="shared" si="9"/>
        <v>213</v>
      </c>
      <c r="H248" s="106">
        <v>246</v>
      </c>
      <c r="I248" s="106" t="str">
        <f t="shared" si="10"/>
        <v>Smedjebacken Energi AB</v>
      </c>
      <c r="J248" s="106" t="str">
        <f t="shared" si="11"/>
        <v>Smedjebacken</v>
      </c>
      <c r="K248" s="106">
        <f>IF(ISERROR(VLOOKUP($J248,'Miljövärden urval för publ'!$B$2:$H$490,MATCH(K$3,'Miljövärden urval för publ'!$B$2:$H$2,0),FALSE)),"",VLOOKUP($J248,'Miljövärden urval för publ'!$B$2:$H$490,MATCH(K$3,'Miljövärden urval för publ'!$B$2:$H$2,0),FALSE))</f>
        <v>0.47227400000000003</v>
      </c>
      <c r="L248" s="106">
        <f>IF(ISERROR(VLOOKUP($J248,'Miljövärden urval för publ'!$B$2:$H$490,MATCH(L$3,'Miljövärden urval för publ'!$B$2:$H$2,0),FALSE)),"",VLOOKUP($J248,'Miljövärden urval för publ'!$B$2:$H$490,MATCH(L$3,'Miljövärden urval för publ'!$B$2:$H$2,0),FALSE))</f>
        <v>93.145399999999995</v>
      </c>
      <c r="M248" s="106">
        <f>IF(ISERROR(VLOOKUP($J248,'Miljövärden urval för publ'!$B$2:$H$490,MATCH(M$3,'Miljövärden urval för publ'!$B$2:$H$2,0),FALSE)),"",VLOOKUP($J248,'Miljövärden urval för publ'!$B$2:$H$490,MATCH(M$3,'Miljövärden urval för publ'!$B$2:$H$2,0),FALSE))</f>
        <v>5.6517299999999997</v>
      </c>
      <c r="N248" s="106">
        <f>IF(ISERROR(VLOOKUP($J248,'Miljövärden urval för publ'!$B$2:$H$490,MATCH(N$3,'Miljövärden urval för publ'!$B$2:$H$2,0),FALSE)),"",VLOOKUP($J248,'Miljövärden urval för publ'!$B$2:$H$490,MATCH(N$3,'Miljövärden urval för publ'!$B$2:$H$2,0),FALSE))</f>
        <v>0.123034</v>
      </c>
    </row>
    <row r="249" spans="1:14" x14ac:dyDescent="0.25">
      <c r="A249" s="117" t="s">
        <v>76</v>
      </c>
      <c r="B249" s="117" t="s">
        <v>90</v>
      </c>
      <c r="D249" s="112" t="str">
        <f>VLOOKUP(B249,'Miljövärden urval för publ'!$B$2:$V$480,MATCH("ska publiceras:",'Miljövärden urval för publ'!$B$2:$T$2,0),FALSE)</f>
        <v>ja</v>
      </c>
      <c r="E249" s="113">
        <f t="shared" si="9"/>
        <v>214</v>
      </c>
      <c r="H249" s="106">
        <v>247</v>
      </c>
      <c r="I249" s="106" t="str">
        <f t="shared" si="10"/>
        <v>E.ON Värme Sverige AB</v>
      </c>
      <c r="J249" s="106" t="str">
        <f t="shared" si="11"/>
        <v>Sollefteå</v>
      </c>
      <c r="K249" s="106">
        <f>IF(ISERROR(VLOOKUP($J249,'Miljövärden urval för publ'!$B$2:$H$490,MATCH(K$3,'Miljövärden urval för publ'!$B$2:$H$2,0),FALSE)),"",VLOOKUP($J249,'Miljövärden urval för publ'!$B$2:$H$490,MATCH(K$3,'Miljövärden urval för publ'!$B$2:$H$2,0),FALSE))</f>
        <v>0.110786</v>
      </c>
      <c r="L249" s="106">
        <f>IF(ISERROR(VLOOKUP($J249,'Miljövärden urval för publ'!$B$2:$H$490,MATCH(L$3,'Miljövärden urval för publ'!$B$2:$H$2,0),FALSE)),"",VLOOKUP($J249,'Miljövärden urval för publ'!$B$2:$H$490,MATCH(L$3,'Miljövärden urval för publ'!$B$2:$H$2,0),FALSE))</f>
        <v>26.052399999999999</v>
      </c>
      <c r="M249" s="106">
        <f>IF(ISERROR(VLOOKUP($J249,'Miljövärden urval för publ'!$B$2:$H$490,MATCH(M$3,'Miljövärden urval för publ'!$B$2:$H$2,0),FALSE)),"",VLOOKUP($J249,'Miljövärden urval för publ'!$B$2:$H$490,MATCH(M$3,'Miljövärden urval för publ'!$B$2:$H$2,0),FALSE))</f>
        <v>7.7992299999999997</v>
      </c>
      <c r="N249" s="106">
        <f>IF(ISERROR(VLOOKUP($J249,'Miljövärden urval för publ'!$B$2:$H$490,MATCH(N$3,'Miljövärden urval för publ'!$B$2:$H$2,0),FALSE)),"",VLOOKUP($J249,'Miljövärden urval för publ'!$B$2:$H$490,MATCH(N$3,'Miljövärden urval för publ'!$B$2:$H$2,0),FALSE))</f>
        <v>1.96974E-2</v>
      </c>
    </row>
    <row r="250" spans="1:14" x14ac:dyDescent="0.25">
      <c r="A250" s="117" t="s">
        <v>142</v>
      </c>
      <c r="B250" s="117" t="s">
        <v>143</v>
      </c>
      <c r="D250" s="112" t="str">
        <f>VLOOKUP(B250,'Miljövärden urval för publ'!$B$2:$V$480,MATCH("ska publiceras:",'Miljövärden urval för publ'!$B$2:$T$2,0),FALSE)</f>
        <v>nej</v>
      </c>
      <c r="E250" s="113">
        <f t="shared" si="9"/>
        <v>214</v>
      </c>
      <c r="H250" s="106">
        <v>248</v>
      </c>
      <c r="I250" s="106" t="str">
        <f t="shared" si="10"/>
        <v>Sollentuna Energi AB</v>
      </c>
      <c r="J250" s="106" t="str">
        <f t="shared" si="11"/>
        <v>Sollentuna</v>
      </c>
      <c r="K250" s="106">
        <f>IF(ISERROR(VLOOKUP($J250,'Miljövärden urval för publ'!$B$2:$H$490,MATCH(K$3,'Miljövärden urval för publ'!$B$2:$H$2,0),FALSE)),"",VLOOKUP($J250,'Miljövärden urval för publ'!$B$2:$H$490,MATCH(K$3,'Miljövärden urval för publ'!$B$2:$H$2,0),FALSE))</f>
        <v>0.26392900000000002</v>
      </c>
      <c r="L250" s="106">
        <f>IF(ISERROR(VLOOKUP($J250,'Miljövärden urval för publ'!$B$2:$H$490,MATCH(L$3,'Miljövärden urval för publ'!$B$2:$H$2,0),FALSE)),"",VLOOKUP($J250,'Miljövärden urval för publ'!$B$2:$H$490,MATCH(L$3,'Miljövärden urval för publ'!$B$2:$H$2,0),FALSE))</f>
        <v>14.502000000000001</v>
      </c>
      <c r="M250" s="106">
        <f>IF(ISERROR(VLOOKUP($J250,'Miljövärden urval för publ'!$B$2:$H$490,MATCH(M$3,'Miljövärden urval för publ'!$B$2:$H$2,0),FALSE)),"",VLOOKUP($J250,'Miljövärden urval för publ'!$B$2:$H$490,MATCH(M$3,'Miljövärden urval för publ'!$B$2:$H$2,0),FALSE))</f>
        <v>0</v>
      </c>
      <c r="N250" s="106">
        <f>IF(ISERROR(VLOOKUP($J250,'Miljövärden urval för publ'!$B$2:$H$490,MATCH(N$3,'Miljövärden urval för publ'!$B$2:$H$2,0),FALSE)),"",VLOOKUP($J250,'Miljövärden urval för publ'!$B$2:$H$490,MATCH(N$3,'Miljövärden urval för publ'!$B$2:$H$2,0),FALSE))</f>
        <v>0.103783</v>
      </c>
    </row>
    <row r="251" spans="1:14" x14ac:dyDescent="0.25">
      <c r="A251" s="117" t="s">
        <v>314</v>
      </c>
      <c r="B251" s="117" t="s">
        <v>315</v>
      </c>
      <c r="D251" s="112" t="str">
        <f>VLOOKUP(B251,'Miljövärden urval för publ'!$B$2:$V$480,MATCH("ska publiceras:",'Miljövärden urval för publ'!$B$2:$T$2,0),FALSE)</f>
        <v>ja</v>
      </c>
      <c r="E251" s="113">
        <f t="shared" si="9"/>
        <v>215</v>
      </c>
      <c r="H251" s="106">
        <v>249</v>
      </c>
      <c r="I251" s="106" t="str">
        <f t="shared" si="10"/>
        <v>Hedemora Energi AB</v>
      </c>
      <c r="J251" s="106" t="str">
        <f t="shared" si="11"/>
        <v>St Skedvi</v>
      </c>
      <c r="K251" s="106">
        <f>IF(ISERROR(VLOOKUP($J251,'Miljövärden urval för publ'!$B$2:$H$490,MATCH(K$3,'Miljövärden urval för publ'!$B$2:$H$2,0),FALSE)),"",VLOOKUP($J251,'Miljövärden urval för publ'!$B$2:$H$490,MATCH(K$3,'Miljövärden urval för publ'!$B$2:$H$2,0),FALSE))</f>
        <v>0.27675899999999998</v>
      </c>
      <c r="L251" s="106">
        <f>IF(ISERROR(VLOOKUP($J251,'Miljövärden urval för publ'!$B$2:$H$490,MATCH(L$3,'Miljövärden urval för publ'!$B$2:$H$2,0),FALSE)),"",VLOOKUP($J251,'Miljövärden urval för publ'!$B$2:$H$490,MATCH(L$3,'Miljövärden urval för publ'!$B$2:$H$2,0),FALSE))</f>
        <v>66.736599999999996</v>
      </c>
      <c r="M251" s="106">
        <f>IF(ISERROR(VLOOKUP($J251,'Miljövärden urval för publ'!$B$2:$H$490,MATCH(M$3,'Miljövärden urval för publ'!$B$2:$H$2,0),FALSE)),"",VLOOKUP($J251,'Miljövärden urval för publ'!$B$2:$H$490,MATCH(M$3,'Miljövärden urval för publ'!$B$2:$H$2,0),FALSE))</f>
        <v>12.331200000000001</v>
      </c>
      <c r="N251" s="106">
        <f>IF(ISERROR(VLOOKUP($J251,'Miljövärden urval för publ'!$B$2:$H$490,MATCH(N$3,'Miljövärden urval för publ'!$B$2:$H$2,0),FALSE)),"",VLOOKUP($J251,'Miljövärden urval för publ'!$B$2:$H$490,MATCH(N$3,'Miljövärden urval för publ'!$B$2:$H$2,0),FALSE))</f>
        <v>0.110925</v>
      </c>
    </row>
    <row r="252" spans="1:14" x14ac:dyDescent="0.25">
      <c r="A252" s="117" t="s">
        <v>316</v>
      </c>
      <c r="B252" s="117" t="s">
        <v>317</v>
      </c>
      <c r="D252" s="112" t="str">
        <f>VLOOKUP(B252,'Miljövärden urval för publ'!$B$2:$V$480,MATCH("ska publiceras:",'Miljövärden urval för publ'!$B$2:$T$2,0),FALSE)</f>
        <v>ja</v>
      </c>
      <c r="E252" s="113">
        <f t="shared" si="9"/>
        <v>216</v>
      </c>
      <c r="H252" s="106">
        <v>250</v>
      </c>
      <c r="I252" s="106" t="str">
        <f t="shared" si="10"/>
        <v>E.ON Värme Sverige AB</v>
      </c>
      <c r="J252" s="106" t="str">
        <f t="shared" si="11"/>
        <v>Staffanstorp</v>
      </c>
      <c r="K252" s="106">
        <f>IF(ISERROR(VLOOKUP($J252,'Miljövärden urval för publ'!$B$2:$H$490,MATCH(K$3,'Miljövärden urval för publ'!$B$2:$H$2,0),FALSE)),"",VLOOKUP($J252,'Miljövärden urval för publ'!$B$2:$H$490,MATCH(K$3,'Miljövärden urval för publ'!$B$2:$H$2,0),FALSE))</f>
        <v>0.17561599999999999</v>
      </c>
      <c r="L252" s="106">
        <f>IF(ISERROR(VLOOKUP($J252,'Miljövärden urval för publ'!$B$2:$H$490,MATCH(L$3,'Miljövärden urval för publ'!$B$2:$H$2,0),FALSE)),"",VLOOKUP($J252,'Miljövärden urval för publ'!$B$2:$H$490,MATCH(L$3,'Miljövärden urval för publ'!$B$2:$H$2,0),FALSE))</f>
        <v>37.337800000000001</v>
      </c>
      <c r="M252" s="106">
        <f>IF(ISERROR(VLOOKUP($J252,'Miljövärden urval för publ'!$B$2:$H$490,MATCH(M$3,'Miljövärden urval för publ'!$B$2:$H$2,0),FALSE)),"",VLOOKUP($J252,'Miljövärden urval för publ'!$B$2:$H$490,MATCH(M$3,'Miljövärden urval för publ'!$B$2:$H$2,0),FALSE))</f>
        <v>9.2792999999999992</v>
      </c>
      <c r="N252" s="106">
        <f>IF(ISERROR(VLOOKUP($J252,'Miljövärden urval för publ'!$B$2:$H$490,MATCH(N$3,'Miljövärden urval för publ'!$B$2:$H$2,0),FALSE)),"",VLOOKUP($J252,'Miljövärden urval för publ'!$B$2:$H$490,MATCH(N$3,'Miljövärden urval för publ'!$B$2:$H$2,0),FALSE))</f>
        <v>8.1916500000000003E-2</v>
      </c>
    </row>
    <row r="253" spans="1:14" x14ac:dyDescent="0.25">
      <c r="A253" s="117" t="s">
        <v>320</v>
      </c>
      <c r="B253" s="117" t="s">
        <v>321</v>
      </c>
      <c r="D253" s="112" t="str">
        <f>VLOOKUP(B253,'Miljövärden urval för publ'!$B$2:$V$480,MATCH("ska publiceras:",'Miljövärden urval för publ'!$B$2:$T$2,0),FALSE)</f>
        <v>ja</v>
      </c>
      <c r="E253" s="113">
        <f t="shared" si="9"/>
        <v>217</v>
      </c>
      <c r="H253" s="106">
        <v>251</v>
      </c>
      <c r="I253" s="106" t="str">
        <f t="shared" si="10"/>
        <v>Lerum Fjärrvärme AB</v>
      </c>
      <c r="J253" s="106" t="str">
        <f t="shared" si="11"/>
        <v>Stenkullen</v>
      </c>
      <c r="K253" s="106">
        <f>IF(ISERROR(VLOOKUP($J253,'Miljövärden urval för publ'!$B$2:$H$490,MATCH(K$3,'Miljövärden urval för publ'!$B$2:$H$2,0),FALSE)),"",VLOOKUP($J253,'Miljövärden urval för publ'!$B$2:$H$490,MATCH(K$3,'Miljövärden urval för publ'!$B$2:$H$2,0),FALSE))</f>
        <v>0.140929</v>
      </c>
      <c r="L253" s="106">
        <f>IF(ISERROR(VLOOKUP($J253,'Miljövärden urval för publ'!$B$2:$H$490,MATCH(L$3,'Miljövärden urval för publ'!$B$2:$H$2,0),FALSE)),"",VLOOKUP($J253,'Miljövärden urval för publ'!$B$2:$H$490,MATCH(L$3,'Miljövärden urval för publ'!$B$2:$H$2,0),FALSE))</f>
        <v>10.4086</v>
      </c>
      <c r="M253" s="106">
        <f>IF(ISERROR(VLOOKUP($J253,'Miljövärden urval för publ'!$B$2:$H$490,MATCH(M$3,'Miljövärden urval för publ'!$B$2:$H$2,0),FALSE)),"",VLOOKUP($J253,'Miljövärden urval för publ'!$B$2:$H$490,MATCH(M$3,'Miljövärden urval för publ'!$B$2:$H$2,0),FALSE))</f>
        <v>14.976100000000001</v>
      </c>
      <c r="N253" s="106">
        <f>IF(ISERROR(VLOOKUP($J253,'Miljövärden urval för publ'!$B$2:$H$490,MATCH(N$3,'Miljövärden urval för publ'!$B$2:$H$2,0),FALSE)),"",VLOOKUP($J253,'Miljövärden urval för publ'!$B$2:$H$490,MATCH(N$3,'Miljövärden urval för publ'!$B$2:$H$2,0),FALSE))</f>
        <v>1.23993E-2</v>
      </c>
    </row>
    <row r="254" spans="1:14" x14ac:dyDescent="0.25">
      <c r="A254" s="117" t="s">
        <v>322</v>
      </c>
      <c r="B254" s="117" t="s">
        <v>324</v>
      </c>
      <c r="D254" s="112" t="str">
        <f>VLOOKUP(B254,'Miljövärden urval för publ'!$B$2:$V$480,MATCH("ska publiceras:",'Miljövärden urval för publ'!$B$2:$T$2,0),FALSE)</f>
        <v>ja</v>
      </c>
      <c r="E254" s="113">
        <f t="shared" si="9"/>
        <v>218</v>
      </c>
      <c r="H254" s="106">
        <v>252</v>
      </c>
      <c r="I254" s="106" t="str">
        <f t="shared" si="10"/>
        <v>Jönköping Energi AB</v>
      </c>
      <c r="J254" s="106" t="str">
        <f t="shared" si="11"/>
        <v>Stensholm</v>
      </c>
      <c r="K254" s="106">
        <f>IF(ISERROR(VLOOKUP($J254,'Miljövärden urval för publ'!$B$2:$H$490,MATCH(K$3,'Miljövärden urval för publ'!$B$2:$H$2,0),FALSE)),"",VLOOKUP($J254,'Miljövärden urval för publ'!$B$2:$H$490,MATCH(K$3,'Miljövärden urval för publ'!$B$2:$H$2,0),FALSE))</f>
        <v>0.18865999999999999</v>
      </c>
      <c r="L254" s="106">
        <f>IF(ISERROR(VLOOKUP($J254,'Miljövärden urval för publ'!$B$2:$H$490,MATCH(L$3,'Miljövärden urval för publ'!$B$2:$H$2,0),FALSE)),"",VLOOKUP($J254,'Miljövärden urval för publ'!$B$2:$H$490,MATCH(L$3,'Miljövärden urval för publ'!$B$2:$H$2,0),FALSE))</f>
        <v>17.666699999999999</v>
      </c>
      <c r="M254" s="106">
        <f>IF(ISERROR(VLOOKUP($J254,'Miljövärden urval för publ'!$B$2:$H$490,MATCH(M$3,'Miljövärden urval för publ'!$B$2:$H$2,0),FALSE)),"",VLOOKUP($J254,'Miljövärden urval för publ'!$B$2:$H$490,MATCH(M$3,'Miljövärden urval för publ'!$B$2:$H$2,0),FALSE))</f>
        <v>15.532500000000001</v>
      </c>
      <c r="N254" s="106">
        <f>IF(ISERROR(VLOOKUP($J254,'Miljövärden urval för publ'!$B$2:$H$490,MATCH(N$3,'Miljövärden urval för publ'!$B$2:$H$2,0),FALSE)),"",VLOOKUP($J254,'Miljövärden urval för publ'!$B$2:$H$490,MATCH(N$3,'Miljövärden urval för publ'!$B$2:$H$2,0),FALSE))</f>
        <v>3.4782599999999997E-2</v>
      </c>
    </row>
    <row r="255" spans="1:14" x14ac:dyDescent="0.25">
      <c r="A255" s="117" t="s">
        <v>327</v>
      </c>
      <c r="B255" s="119" t="s">
        <v>992</v>
      </c>
      <c r="D255" s="112" t="str">
        <f>VLOOKUP(B255,'Miljövärden urval för publ'!$B$2:$V$480,MATCH("ska publiceras:",'Miljövärden urval för publ'!$B$2:$T$2,0),FALSE)</f>
        <v>nej</v>
      </c>
      <c r="E255" s="113">
        <f t="shared" si="9"/>
        <v>218</v>
      </c>
      <c r="H255" s="106">
        <v>253</v>
      </c>
      <c r="I255" s="106" t="str">
        <f t="shared" si="10"/>
        <v>Falbygdens Energi AB</v>
      </c>
      <c r="J255" s="106" t="str">
        <f t="shared" si="11"/>
        <v>Stenstorp</v>
      </c>
      <c r="K255" s="106">
        <f>IF(ISERROR(VLOOKUP($J255,'Miljövärden urval för publ'!$B$2:$H$490,MATCH(K$3,'Miljövärden urval för publ'!$B$2:$H$2,0),FALSE)),"",VLOOKUP($J255,'Miljövärden urval för publ'!$B$2:$H$490,MATCH(K$3,'Miljövärden urval för publ'!$B$2:$H$2,0),FALSE))</f>
        <v>0.28633399999999998</v>
      </c>
      <c r="L255" s="106">
        <f>IF(ISERROR(VLOOKUP($J255,'Miljövärden urval för publ'!$B$2:$H$490,MATCH(L$3,'Miljövärden urval för publ'!$B$2:$H$2,0),FALSE)),"",VLOOKUP($J255,'Miljövärden urval för publ'!$B$2:$H$490,MATCH(L$3,'Miljövärden urval för publ'!$B$2:$H$2,0),FALSE))</f>
        <v>37.790100000000002</v>
      </c>
      <c r="M255" s="106">
        <f>IF(ISERROR(VLOOKUP($J255,'Miljövärden urval för publ'!$B$2:$H$490,MATCH(M$3,'Miljövärden urval för publ'!$B$2:$H$2,0),FALSE)),"",VLOOKUP($J255,'Miljövärden urval för publ'!$B$2:$H$490,MATCH(M$3,'Miljövärden urval för publ'!$B$2:$H$2,0),FALSE))</f>
        <v>16.217500000000001</v>
      </c>
      <c r="N255" s="106">
        <f>IF(ISERROR(VLOOKUP($J255,'Miljövärden urval för publ'!$B$2:$H$490,MATCH(N$3,'Miljövärden urval för publ'!$B$2:$H$2,0),FALSE)),"",VLOOKUP($J255,'Miljövärden urval för publ'!$B$2:$H$490,MATCH(N$3,'Miljövärden urval för publ'!$B$2:$H$2,0),FALSE))</f>
        <v>2.6512899999999999E-2</v>
      </c>
    </row>
    <row r="256" spans="1:14" x14ac:dyDescent="0.25">
      <c r="A256" s="117" t="s">
        <v>556</v>
      </c>
      <c r="B256" s="117" t="s">
        <v>562</v>
      </c>
      <c r="D256" s="112" t="str">
        <f>VLOOKUP(B256,'Miljövärden urval för publ'!$B$2:$V$480,MATCH("ska publiceras:",'Miljövärden urval för publ'!$B$2:$T$2,0),FALSE)</f>
        <v>ja</v>
      </c>
      <c r="E256" s="113">
        <f t="shared" si="9"/>
        <v>219</v>
      </c>
      <c r="H256" s="106">
        <v>254</v>
      </c>
      <c r="I256" s="106" t="str">
        <f t="shared" si="10"/>
        <v>Stenungsunds Energi &amp; Miljö AB</v>
      </c>
      <c r="J256" s="106" t="str">
        <f t="shared" si="11"/>
        <v>Stenungsund</v>
      </c>
      <c r="K256" s="106">
        <f>IF(ISERROR(VLOOKUP($J256,'Miljövärden urval för publ'!$B$2:$H$490,MATCH(K$3,'Miljövärden urval för publ'!$B$2:$H$2,0),FALSE)),"",VLOOKUP($J256,'Miljövärden urval för publ'!$B$2:$H$490,MATCH(K$3,'Miljövärden urval för publ'!$B$2:$H$2,0),FALSE))</f>
        <v>5.5923899999999999E-2</v>
      </c>
      <c r="L256" s="106">
        <f>IF(ISERROR(VLOOKUP($J256,'Miljövärden urval för publ'!$B$2:$H$490,MATCH(L$3,'Miljövärden urval för publ'!$B$2:$H$2,0),FALSE)),"",VLOOKUP($J256,'Miljövärden urval för publ'!$B$2:$H$490,MATCH(L$3,'Miljövärden urval för publ'!$B$2:$H$2,0),FALSE))</f>
        <v>11.127000000000001</v>
      </c>
      <c r="M256" s="106">
        <f>IF(ISERROR(VLOOKUP($J256,'Miljövärden urval för publ'!$B$2:$H$490,MATCH(M$3,'Miljövärden urval för publ'!$B$2:$H$2,0),FALSE)),"",VLOOKUP($J256,'Miljövärden urval för publ'!$B$2:$H$490,MATCH(M$3,'Miljövärden urval för publ'!$B$2:$H$2,0),FALSE))</f>
        <v>0.80128699999999997</v>
      </c>
      <c r="N256" s="106">
        <f>IF(ISERROR(VLOOKUP($J256,'Miljövärden urval för publ'!$B$2:$H$490,MATCH(N$3,'Miljövärden urval för publ'!$B$2:$H$2,0),FALSE)),"",VLOOKUP($J256,'Miljövärden urval för publ'!$B$2:$H$490,MATCH(N$3,'Miljövärden urval för publ'!$B$2:$H$2,0),FALSE))</f>
        <v>2.3088500000000001E-2</v>
      </c>
    </row>
    <row r="257" spans="1:14" x14ac:dyDescent="0.25">
      <c r="A257" s="117" t="s">
        <v>405</v>
      </c>
      <c r="B257" s="117" t="s">
        <v>406</v>
      </c>
      <c r="D257" s="112" t="str">
        <f>VLOOKUP(B257,'Miljövärden urval för publ'!$B$2:$V$480,MATCH("ska publiceras:",'Miljövärden urval för publ'!$B$2:$T$2,0),FALSE)</f>
        <v>nej</v>
      </c>
      <c r="E257" s="113">
        <f t="shared" si="9"/>
        <v>219</v>
      </c>
      <c r="H257" s="106">
        <v>255</v>
      </c>
      <c r="I257" s="106" t="str">
        <f t="shared" si="10"/>
        <v>Fortum Värme,  AB s.m. Stockholms stad</v>
      </c>
      <c r="J257" s="106" t="str">
        <f t="shared" si="11"/>
        <v>Stockholm</v>
      </c>
      <c r="K257" s="106">
        <f>IF(ISERROR(VLOOKUP($J257,'Miljövärden urval för publ'!$B$2:$H$490,MATCH(K$3,'Miljövärden urval för publ'!$B$2:$H$2,0),FALSE)),"",VLOOKUP($J257,'Miljövärden urval för publ'!$B$2:$H$490,MATCH(K$3,'Miljövärden urval för publ'!$B$2:$H$2,0),FALSE))</f>
        <v>0.19526399999999999</v>
      </c>
      <c r="L257" s="106">
        <f>IF(ISERROR(VLOOKUP($J257,'Miljövärden urval för publ'!$B$2:$H$490,MATCH(L$3,'Miljövärden urval för publ'!$B$2:$H$2,0),FALSE)),"",VLOOKUP($J257,'Miljövärden urval för publ'!$B$2:$H$490,MATCH(L$3,'Miljövärden urval för publ'!$B$2:$H$2,0),FALSE))</f>
        <v>74.947500000000005</v>
      </c>
      <c r="M257" s="106">
        <f>IF(ISERROR(VLOOKUP($J257,'Miljövärden urval för publ'!$B$2:$H$490,MATCH(M$3,'Miljövärden urval för publ'!$B$2:$H$2,0),FALSE)),"",VLOOKUP($J257,'Miljövärden urval för publ'!$B$2:$H$490,MATCH(M$3,'Miljövärden urval för publ'!$B$2:$H$2,0),FALSE))</f>
        <v>6.8430900000000001</v>
      </c>
      <c r="N257" s="106">
        <f>IF(ISERROR(VLOOKUP($J257,'Miljövärden urval för publ'!$B$2:$H$490,MATCH(N$3,'Miljövärden urval för publ'!$B$2:$H$2,0),FALSE)),"",VLOOKUP($J257,'Miljövärden urval för publ'!$B$2:$H$490,MATCH(N$3,'Miljövärden urval för publ'!$B$2:$H$2,0),FALSE))</f>
        <v>0.109629</v>
      </c>
    </row>
    <row r="258" spans="1:14" x14ac:dyDescent="0.25">
      <c r="A258" s="117" t="s">
        <v>115</v>
      </c>
      <c r="B258" s="117" t="s">
        <v>122</v>
      </c>
      <c r="D258" s="112" t="str">
        <f>VLOOKUP(B258,'Miljövärden urval för publ'!$B$2:$V$480,MATCH("ska publiceras:",'Miljövärden urval för publ'!$B$2:$T$2,0),FALSE)</f>
        <v>nej</v>
      </c>
      <c r="E258" s="113">
        <f t="shared" si="9"/>
        <v>219</v>
      </c>
      <c r="H258" s="106">
        <v>256</v>
      </c>
      <c r="I258" s="106" t="str">
        <f t="shared" si="10"/>
        <v>Stenungsunds Energi &amp; Miljö AB</v>
      </c>
      <c r="J258" s="106" t="str">
        <f t="shared" si="11"/>
        <v>Stora Höga</v>
      </c>
      <c r="K258" s="106">
        <f>IF(ISERROR(VLOOKUP($J258,'Miljövärden urval för publ'!$B$2:$H$490,MATCH(K$3,'Miljövärden urval för publ'!$B$2:$H$2,0),FALSE)),"",VLOOKUP($J258,'Miljövärden urval för publ'!$B$2:$H$490,MATCH(K$3,'Miljövärden urval för publ'!$B$2:$H$2,0),FALSE))</f>
        <v>0.41714299999999999</v>
      </c>
      <c r="L258" s="106">
        <f>IF(ISERROR(VLOOKUP($J258,'Miljövärden urval för publ'!$B$2:$H$490,MATCH(L$3,'Miljövärden urval för publ'!$B$2:$H$2,0),FALSE)),"",VLOOKUP($J258,'Miljövärden urval för publ'!$B$2:$H$490,MATCH(L$3,'Miljövärden urval för publ'!$B$2:$H$2,0),FALSE))</f>
        <v>78.5505</v>
      </c>
      <c r="M258" s="106">
        <f>IF(ISERROR(VLOOKUP($J258,'Miljövärden urval för publ'!$B$2:$H$490,MATCH(M$3,'Miljövärden urval för publ'!$B$2:$H$2,0),FALSE)),"",VLOOKUP($J258,'Miljövärden urval för publ'!$B$2:$H$490,MATCH(M$3,'Miljövärden urval för publ'!$B$2:$H$2,0),FALSE))</f>
        <v>14.388299999999999</v>
      </c>
      <c r="N258" s="106">
        <f>IF(ISERROR(VLOOKUP($J258,'Miljövärden urval för publ'!$B$2:$H$490,MATCH(N$3,'Miljövärden urval för publ'!$B$2:$H$2,0),FALSE)),"",VLOOKUP($J258,'Miljövärden urval för publ'!$B$2:$H$490,MATCH(N$3,'Miljövärden urval för publ'!$B$2:$H$2,0),FALSE))</f>
        <v>0.18820200000000001</v>
      </c>
    </row>
    <row r="259" spans="1:14" x14ac:dyDescent="0.25">
      <c r="A259" s="117" t="s">
        <v>156</v>
      </c>
      <c r="B259" s="117" t="s">
        <v>159</v>
      </c>
      <c r="D259" s="112" t="str">
        <f>VLOOKUP(B259,'Miljövärden urval för publ'!$B$2:$V$480,MATCH("ska publiceras:",'Miljövärden urval för publ'!$B$2:$T$2,0),FALSE)</f>
        <v>ja</v>
      </c>
      <c r="E259" s="113">
        <f t="shared" si="9"/>
        <v>220</v>
      </c>
      <c r="H259" s="106">
        <v>257</v>
      </c>
      <c r="I259" s="106" t="str">
        <f t="shared" si="10"/>
        <v>Vimmerby Energi &amp; Miljö AB</v>
      </c>
      <c r="J259" s="106" t="str">
        <f t="shared" si="11"/>
        <v>Storebro</v>
      </c>
      <c r="K259" s="106">
        <f>IF(ISERROR(VLOOKUP($J259,'Miljövärden urval för publ'!$B$2:$H$490,MATCH(K$3,'Miljövärden urval för publ'!$B$2:$H$2,0),FALSE)),"",VLOOKUP($J259,'Miljövärden urval för publ'!$B$2:$H$490,MATCH(K$3,'Miljövärden urval för publ'!$B$2:$H$2,0),FALSE))</f>
        <v>6.9239200000000001E-2</v>
      </c>
      <c r="L259" s="106">
        <f>IF(ISERROR(VLOOKUP($J259,'Miljövärden urval för publ'!$B$2:$H$490,MATCH(L$3,'Miljövärden urval för publ'!$B$2:$H$2,0),FALSE)),"",VLOOKUP($J259,'Miljövärden urval för publ'!$B$2:$H$490,MATCH(L$3,'Miljövärden urval för publ'!$B$2:$H$2,0),FALSE))</f>
        <v>12.562799999999999</v>
      </c>
      <c r="M259" s="106">
        <f>IF(ISERROR(VLOOKUP($J259,'Miljövärden urval för publ'!$B$2:$H$490,MATCH(M$3,'Miljövärden urval för publ'!$B$2:$H$2,0),FALSE)),"",VLOOKUP($J259,'Miljövärden urval för publ'!$B$2:$H$490,MATCH(M$3,'Miljövärden urval för publ'!$B$2:$H$2,0),FALSE))</f>
        <v>9.6998200000000008</v>
      </c>
      <c r="N259" s="106">
        <f>IF(ISERROR(VLOOKUP($J259,'Miljövärden urval för publ'!$B$2:$H$490,MATCH(N$3,'Miljövärden urval för publ'!$B$2:$H$2,0),FALSE)),"",VLOOKUP($J259,'Miljövärden urval för publ'!$B$2:$H$490,MATCH(N$3,'Miljövärden urval för publ'!$B$2:$H$2,0),FALSE))</f>
        <v>0</v>
      </c>
    </row>
    <row r="260" spans="1:14" x14ac:dyDescent="0.25">
      <c r="A260" s="117" t="s">
        <v>302</v>
      </c>
      <c r="B260" s="117" t="s">
        <v>305</v>
      </c>
      <c r="D260" s="112" t="str">
        <f>VLOOKUP(B260,'Miljövärden urval för publ'!$B$2:$V$480,MATCH("ska publiceras:",'Miljövärden urval för publ'!$B$2:$T$2,0),FALSE)</f>
        <v>ja</v>
      </c>
      <c r="E260" s="113">
        <f t="shared" ref="E260:E323" si="12">IF(ISERROR(D260),E259,IF(D260="ja",E259+1,E259))</f>
        <v>221</v>
      </c>
      <c r="H260" s="106">
        <v>258</v>
      </c>
      <c r="I260" s="106" t="str">
        <f t="shared" si="10"/>
        <v>Rindi Energi AB</v>
      </c>
      <c r="J260" s="106" t="str">
        <f t="shared" si="11"/>
        <v>Storfors</v>
      </c>
      <c r="K260" s="106">
        <f>IF(ISERROR(VLOOKUP($J260,'Miljövärden urval för publ'!$B$2:$H$490,MATCH(K$3,'Miljövärden urval för publ'!$B$2:$H$2,0),FALSE)),"",VLOOKUP($J260,'Miljövärden urval för publ'!$B$2:$H$490,MATCH(K$3,'Miljövärden urval för publ'!$B$2:$H$2,0),FALSE))</f>
        <v>0.27333099999999999</v>
      </c>
      <c r="L260" s="106">
        <f>IF(ISERROR(VLOOKUP($J260,'Miljövärden urval för publ'!$B$2:$H$490,MATCH(L$3,'Miljövärden urval för publ'!$B$2:$H$2,0),FALSE)),"",VLOOKUP($J260,'Miljövärden urval för publ'!$B$2:$H$490,MATCH(L$3,'Miljövärden urval för publ'!$B$2:$H$2,0),FALSE))</f>
        <v>38.029899999999998</v>
      </c>
      <c r="M260" s="106">
        <f>IF(ISERROR(VLOOKUP($J260,'Miljövärden urval för publ'!$B$2:$H$490,MATCH(M$3,'Miljövärden urval för publ'!$B$2:$H$2,0),FALSE)),"",VLOOKUP($J260,'Miljövärden urval för publ'!$B$2:$H$490,MATCH(M$3,'Miljövärden urval för publ'!$B$2:$H$2,0),FALSE))</f>
        <v>17.507000000000001</v>
      </c>
      <c r="N260" s="106">
        <f>IF(ISERROR(VLOOKUP($J260,'Miljövärden urval för publ'!$B$2:$H$490,MATCH(N$3,'Miljövärden urval för publ'!$B$2:$H$2,0),FALSE)),"",VLOOKUP($J260,'Miljövärden urval för publ'!$B$2:$H$490,MATCH(N$3,'Miljövärden urval för publ'!$B$2:$H$2,0),FALSE))</f>
        <v>6.0405100000000003E-2</v>
      </c>
    </row>
    <row r="261" spans="1:14" x14ac:dyDescent="0.25">
      <c r="A261" s="117" t="s">
        <v>357</v>
      </c>
      <c r="B261" s="117" t="s">
        <v>370</v>
      </c>
      <c r="D261" s="112" t="str">
        <f>VLOOKUP(B261,'Miljövärden urval för publ'!$B$2:$V$480,MATCH("ska publiceras:",'Miljövärden urval för publ'!$B$2:$T$2,0),FALSE)</f>
        <v>ja</v>
      </c>
      <c r="E261" s="113">
        <f t="shared" si="12"/>
        <v>222</v>
      </c>
      <c r="H261" s="106">
        <v>259</v>
      </c>
      <c r="I261" s="106" t="str">
        <f t="shared" ref="I261:I324" si="13">IF(ISERROR(INDEX($A$4:$E$490,MATCH($H261,$E$4:$E$490,0),1)),"",INDEX($A$4:$E$490,MATCH($H261,$E$4:$E$490,0),1))</f>
        <v>Skellefteå Kraft AB</v>
      </c>
      <c r="J261" s="106" t="str">
        <f t="shared" si="11"/>
        <v>Storuman</v>
      </c>
      <c r="K261" s="106">
        <f>IF(ISERROR(VLOOKUP($J261,'Miljövärden urval för publ'!$B$2:$H$490,MATCH(K$3,'Miljövärden urval för publ'!$B$2:$H$2,0),FALSE)),"",VLOOKUP($J261,'Miljövärden urval för publ'!$B$2:$H$490,MATCH(K$3,'Miljövärden urval för publ'!$B$2:$H$2,0),FALSE))</f>
        <v>0.30074600000000001</v>
      </c>
      <c r="L261" s="106">
        <f>IF(ISERROR(VLOOKUP($J261,'Miljövärden urval för publ'!$B$2:$H$490,MATCH(L$3,'Miljövärden urval för publ'!$B$2:$H$2,0),FALSE)),"",VLOOKUP($J261,'Miljövärden urval för publ'!$B$2:$H$490,MATCH(L$3,'Miljövärden urval för publ'!$B$2:$H$2,0),FALSE))</f>
        <v>33.127400000000002</v>
      </c>
      <c r="M261" s="106">
        <f>IF(ISERROR(VLOOKUP($J261,'Miljövärden urval för publ'!$B$2:$H$490,MATCH(M$3,'Miljövärden urval för publ'!$B$2:$H$2,0),FALSE)),"",VLOOKUP($J261,'Miljövärden urval för publ'!$B$2:$H$490,MATCH(M$3,'Miljövärden urval för publ'!$B$2:$H$2,0),FALSE))</f>
        <v>18.407699999999998</v>
      </c>
      <c r="N261" s="106">
        <f>IF(ISERROR(VLOOKUP($J261,'Miljövärden urval för publ'!$B$2:$H$490,MATCH(N$3,'Miljövärden urval för publ'!$B$2:$H$2,0),FALSE)),"",VLOOKUP($J261,'Miljövärden urval för publ'!$B$2:$H$490,MATCH(N$3,'Miljövärden urval för publ'!$B$2:$H$2,0),FALSE))</f>
        <v>5.3797900000000003E-2</v>
      </c>
    </row>
    <row r="262" spans="1:14" x14ac:dyDescent="0.25">
      <c r="A262" s="117" t="s">
        <v>346</v>
      </c>
      <c r="B262" s="117" t="s">
        <v>348</v>
      </c>
      <c r="D262" s="112" t="str">
        <f>VLOOKUP(B262,'Miljövärden urval för publ'!$B$2:$V$480,MATCH("ska publiceras:",'Miljövärden urval för publ'!$B$2:$T$2,0),FALSE)</f>
        <v>ja</v>
      </c>
      <c r="E262" s="113">
        <f t="shared" si="12"/>
        <v>223</v>
      </c>
      <c r="H262" s="106">
        <v>260</v>
      </c>
      <c r="I262" s="106" t="str">
        <f t="shared" si="13"/>
        <v>Vattenfall AB Värme</v>
      </c>
      <c r="J262" s="106" t="str">
        <f t="shared" ref="J262:J325" si="14">IF(ISERROR(INDEX($A$4:$E$490,MATCH($H262,$E$4:$E$490,0),2)),"",INDEX($A$4:$E$490,MATCH($H262,$E$4:$E$490,0),2))</f>
        <v>Storvreta</v>
      </c>
      <c r="K262" s="106">
        <f>IF(ISERROR(VLOOKUP($J262,'Miljövärden urval för publ'!$B$2:$H$490,MATCH(K$3,'Miljövärden urval för publ'!$B$2:$H$2,0),FALSE)),"",VLOOKUP($J262,'Miljövärden urval för publ'!$B$2:$H$490,MATCH(K$3,'Miljövärden urval för publ'!$B$2:$H$2,0),FALSE))</f>
        <v>0.199487</v>
      </c>
      <c r="L262" s="106">
        <f>IF(ISERROR(VLOOKUP($J262,'Miljövärden urval för publ'!$B$2:$H$490,MATCH(L$3,'Miljövärden urval för publ'!$B$2:$H$2,0),FALSE)),"",VLOOKUP($J262,'Miljövärden urval för publ'!$B$2:$H$490,MATCH(L$3,'Miljövärden urval för publ'!$B$2:$H$2,0),FALSE))</f>
        <v>9.1495200000000008</v>
      </c>
      <c r="M262" s="106">
        <f>IF(ISERROR(VLOOKUP($J262,'Miljövärden urval för publ'!$B$2:$H$490,MATCH(M$3,'Miljövärden urval för publ'!$B$2:$H$2,0),FALSE)),"",VLOOKUP($J262,'Miljövärden urval för publ'!$B$2:$H$490,MATCH(M$3,'Miljövärden urval för publ'!$B$2:$H$2,0),FALSE))</f>
        <v>20.285699999999999</v>
      </c>
      <c r="N262" s="106">
        <f>IF(ISERROR(VLOOKUP($J262,'Miljövärden urval för publ'!$B$2:$H$490,MATCH(N$3,'Miljövärden urval för publ'!$B$2:$H$2,0),FALSE)),"",VLOOKUP($J262,'Miljövärden urval för publ'!$B$2:$H$490,MATCH(N$3,'Miljövärden urval för publ'!$B$2:$H$2,0),FALSE))</f>
        <v>0</v>
      </c>
    </row>
    <row r="263" spans="1:14" x14ac:dyDescent="0.25">
      <c r="A263" s="117" t="s">
        <v>322</v>
      </c>
      <c r="B263" s="117" t="s">
        <v>325</v>
      </c>
      <c r="D263" s="112" t="str">
        <f>VLOOKUP(B263,'Miljövärden urval för publ'!$B$2:$V$480,MATCH("ska publiceras:",'Miljövärden urval för publ'!$B$2:$T$2,0),FALSE)</f>
        <v>ja</v>
      </c>
      <c r="E263" s="113">
        <f t="shared" si="12"/>
        <v>224</v>
      </c>
      <c r="H263" s="106">
        <v>261</v>
      </c>
      <c r="I263" s="106" t="str">
        <f t="shared" si="13"/>
        <v>Strängnäs Energi AB, SEVAB</v>
      </c>
      <c r="J263" s="106" t="str">
        <f t="shared" si="14"/>
        <v>Strängnäs</v>
      </c>
      <c r="K263" s="106">
        <f>IF(ISERROR(VLOOKUP($J263,'Miljövärden urval för publ'!$B$2:$H$490,MATCH(K$3,'Miljövärden urval för publ'!$B$2:$H$2,0),FALSE)),"",VLOOKUP($J263,'Miljövärden urval för publ'!$B$2:$H$490,MATCH(K$3,'Miljövärden urval för publ'!$B$2:$H$2,0),FALSE))</f>
        <v>0.16812099999999999</v>
      </c>
      <c r="L263" s="106">
        <f>IF(ISERROR(VLOOKUP($J263,'Miljövärden urval för publ'!$B$2:$H$490,MATCH(L$3,'Miljövärden urval för publ'!$B$2:$H$2,0),FALSE)),"",VLOOKUP($J263,'Miljövärden urval för publ'!$B$2:$H$490,MATCH(L$3,'Miljövärden urval för publ'!$B$2:$H$2,0),FALSE))</f>
        <v>52.090299999999999</v>
      </c>
      <c r="M263" s="106">
        <f>IF(ISERROR(VLOOKUP($J263,'Miljövärden urval för publ'!$B$2:$H$490,MATCH(M$3,'Miljövärden urval för publ'!$B$2:$H$2,0),FALSE)),"",VLOOKUP($J263,'Miljövärden urval för publ'!$B$2:$H$490,MATCH(M$3,'Miljövärden urval för publ'!$B$2:$H$2,0),FALSE))</f>
        <v>5.50793</v>
      </c>
      <c r="N263" s="106">
        <f>IF(ISERROR(VLOOKUP($J263,'Miljövärden urval för publ'!$B$2:$H$490,MATCH(N$3,'Miljövärden urval för publ'!$B$2:$H$2,0),FALSE)),"",VLOOKUP($J263,'Miljövärden urval för publ'!$B$2:$H$490,MATCH(N$3,'Miljövärden urval för publ'!$B$2:$H$2,0),FALSE))</f>
        <v>4.8262300000000001E-2</v>
      </c>
    </row>
    <row r="264" spans="1:14" x14ac:dyDescent="0.25">
      <c r="A264" s="117" t="s">
        <v>534</v>
      </c>
      <c r="B264" s="117" t="s">
        <v>537</v>
      </c>
      <c r="D264" s="112" t="str">
        <f>VLOOKUP(B264,'Miljövärden urval för publ'!$B$2:$V$480,MATCH("ska publiceras:",'Miljövärden urval för publ'!$B$2:$T$2,0),FALSE)</f>
        <v>ja</v>
      </c>
      <c r="E264" s="113">
        <f t="shared" si="12"/>
        <v>225</v>
      </c>
      <c r="H264" s="106">
        <v>262</v>
      </c>
      <c r="I264" s="106" t="str">
        <f t="shared" si="13"/>
        <v>Affärsverken Karlskrona AB</v>
      </c>
      <c r="J264" s="106" t="str">
        <f t="shared" si="14"/>
        <v>Sturkö</v>
      </c>
      <c r="K264" s="106">
        <f>IF(ISERROR(VLOOKUP($J264,'Miljövärden urval för publ'!$B$2:$H$490,MATCH(K$3,'Miljövärden urval för publ'!$B$2:$H$2,0),FALSE)),"",VLOOKUP($J264,'Miljövärden urval för publ'!$B$2:$H$490,MATCH(K$3,'Miljövärden urval för publ'!$B$2:$H$2,0),FALSE))</f>
        <v>0.38076100000000002</v>
      </c>
      <c r="L264" s="106">
        <f>IF(ISERROR(VLOOKUP($J264,'Miljövärden urval för publ'!$B$2:$H$490,MATCH(L$3,'Miljövärden urval för publ'!$B$2:$H$2,0),FALSE)),"",VLOOKUP($J264,'Miljövärden urval för publ'!$B$2:$H$490,MATCH(L$3,'Miljövärden urval för publ'!$B$2:$H$2,0),FALSE))</f>
        <v>42.728700000000003</v>
      </c>
      <c r="M264" s="106">
        <f>IF(ISERROR(VLOOKUP($J264,'Miljövärden urval för publ'!$B$2:$H$490,MATCH(M$3,'Miljövärden urval för publ'!$B$2:$H$2,0),FALSE)),"",VLOOKUP($J264,'Miljövärden urval för publ'!$B$2:$H$490,MATCH(M$3,'Miljövärden urval för publ'!$B$2:$H$2,0),FALSE))</f>
        <v>17.436900000000001</v>
      </c>
      <c r="N264" s="106">
        <f>IF(ISERROR(VLOOKUP($J264,'Miljövärden urval för publ'!$B$2:$H$490,MATCH(N$3,'Miljövärden urval för publ'!$B$2:$H$2,0),FALSE)),"",VLOOKUP($J264,'Miljövärden urval för publ'!$B$2:$H$490,MATCH(N$3,'Miljövärden urval för publ'!$B$2:$H$2,0),FALSE))</f>
        <v>9.9228200000000003E-2</v>
      </c>
    </row>
    <row r="265" spans="1:14" x14ac:dyDescent="0.25">
      <c r="A265" s="117" t="s">
        <v>522</v>
      </c>
      <c r="B265" s="117" t="s">
        <v>523</v>
      </c>
      <c r="D265" s="112" t="str">
        <f>VLOOKUP(B265,'Miljövärden urval för publ'!$B$2:$V$480,MATCH("ska publiceras:",'Miljövärden urval för publ'!$B$2:$T$2,0),FALSE)</f>
        <v>ja</v>
      </c>
      <c r="E265" s="113">
        <f t="shared" si="12"/>
        <v>226</v>
      </c>
      <c r="H265" s="106">
        <v>263</v>
      </c>
      <c r="I265" s="106" t="str">
        <f t="shared" si="13"/>
        <v>Värmevärden AB</v>
      </c>
      <c r="J265" s="106" t="str">
        <f t="shared" si="14"/>
        <v>Stöllet</v>
      </c>
      <c r="K265" s="106">
        <f>IF(ISERROR(VLOOKUP($J265,'Miljövärden urval för publ'!$B$2:$H$490,MATCH(K$3,'Miljövärden urval för publ'!$B$2:$H$2,0),FALSE)),"",VLOOKUP($J265,'Miljövärden urval för publ'!$B$2:$H$490,MATCH(K$3,'Miljövärden urval för publ'!$B$2:$H$2,0),FALSE))</f>
        <v>0.21867500000000001</v>
      </c>
      <c r="L265" s="106">
        <f>IF(ISERROR(VLOOKUP($J265,'Miljövärden urval för publ'!$B$2:$H$490,MATCH(L$3,'Miljövärden urval för publ'!$B$2:$H$2,0),FALSE)),"",VLOOKUP($J265,'Miljövärden urval för publ'!$B$2:$H$490,MATCH(L$3,'Miljövärden urval för publ'!$B$2:$H$2,0),FALSE))</f>
        <v>9.5430200000000003</v>
      </c>
      <c r="M265" s="106">
        <f>IF(ISERROR(VLOOKUP($J265,'Miljövärden urval för publ'!$B$2:$H$490,MATCH(M$3,'Miljövärden urval för publ'!$B$2:$H$2,0),FALSE)),"",VLOOKUP($J265,'Miljövärden urval för publ'!$B$2:$H$490,MATCH(M$3,'Miljövärden urval för publ'!$B$2:$H$2,0),FALSE))</f>
        <v>18.147400000000001</v>
      </c>
      <c r="N265" s="106">
        <f>IF(ISERROR(VLOOKUP($J265,'Miljövärden urval för publ'!$B$2:$H$490,MATCH(N$3,'Miljövärden urval för publ'!$B$2:$H$2,0),FALSE)),"",VLOOKUP($J265,'Miljövärden urval för publ'!$B$2:$H$490,MATCH(N$3,'Miljövärden urval för publ'!$B$2:$H$2,0),FALSE))</f>
        <v>3.8724499999999999E-3</v>
      </c>
    </row>
    <row r="266" spans="1:14" x14ac:dyDescent="0.25">
      <c r="A266" s="117" t="s">
        <v>272</v>
      </c>
      <c r="B266" s="117" t="s">
        <v>274</v>
      </c>
      <c r="D266" s="112" t="str">
        <f>VLOOKUP(B266,'Miljövärden urval för publ'!$B$2:$V$480,MATCH("ska publiceras:",'Miljövärden urval för publ'!$B$2:$T$2,0),FALSE)</f>
        <v>ja</v>
      </c>
      <c r="E266" s="113">
        <f t="shared" si="12"/>
        <v>227</v>
      </c>
      <c r="H266" s="106">
        <v>264</v>
      </c>
      <c r="I266" s="106" t="str">
        <f t="shared" si="13"/>
        <v>Skövde Värmeverk AB</v>
      </c>
      <c r="J266" s="106" t="str">
        <f t="shared" si="14"/>
        <v>Stöpen</v>
      </c>
      <c r="K266" s="106">
        <f>IF(ISERROR(VLOOKUP($J266,'Miljövärden urval för publ'!$B$2:$H$490,MATCH(K$3,'Miljövärden urval för publ'!$B$2:$H$2,0),FALSE)),"",VLOOKUP($J266,'Miljövärden urval för publ'!$B$2:$H$490,MATCH(K$3,'Miljövärden urval för publ'!$B$2:$H$2,0),FALSE))</f>
        <v>0.20977000000000001</v>
      </c>
      <c r="L266" s="106">
        <f>IF(ISERROR(VLOOKUP($J266,'Miljövärden urval för publ'!$B$2:$H$490,MATCH(L$3,'Miljövärden urval för publ'!$B$2:$H$2,0),FALSE)),"",VLOOKUP($J266,'Miljövärden urval för publ'!$B$2:$H$490,MATCH(L$3,'Miljövärden urval för publ'!$B$2:$H$2,0),FALSE))</f>
        <v>19.859200000000001</v>
      </c>
      <c r="M266" s="106">
        <f>IF(ISERROR(VLOOKUP($J266,'Miljövärden urval för publ'!$B$2:$H$490,MATCH(M$3,'Miljövärden urval för publ'!$B$2:$H$2,0),FALSE)),"",VLOOKUP($J266,'Miljövärden urval för publ'!$B$2:$H$490,MATCH(M$3,'Miljövärden urval för publ'!$B$2:$H$2,0),FALSE))</f>
        <v>18.017499999999998</v>
      </c>
      <c r="N266" s="106">
        <f>IF(ISERROR(VLOOKUP($J266,'Miljövärden urval för publ'!$B$2:$H$490,MATCH(N$3,'Miljövärden urval för publ'!$B$2:$H$2,0),FALSE)),"",VLOOKUP($J266,'Miljövärden urval för publ'!$B$2:$H$490,MATCH(N$3,'Miljövärden urval för publ'!$B$2:$H$2,0),FALSE))</f>
        <v>3.3124800000000003E-2</v>
      </c>
    </row>
    <row r="267" spans="1:14" x14ac:dyDescent="0.25">
      <c r="A267" s="117" t="s">
        <v>349</v>
      </c>
      <c r="B267" s="117" t="s">
        <v>350</v>
      </c>
      <c r="D267" s="112" t="str">
        <f>VLOOKUP(B267,'Miljövärden urval för publ'!$B$2:$V$480,MATCH("ska publiceras:",'Miljövärden urval för publ'!$B$2:$T$2,0),FALSE)</f>
        <v>ja</v>
      </c>
      <c r="E267" s="113">
        <f t="shared" si="12"/>
        <v>228</v>
      </c>
      <c r="H267" s="106">
        <v>265</v>
      </c>
      <c r="I267" s="106" t="str">
        <f t="shared" si="13"/>
        <v>Norrenergi AB</v>
      </c>
      <c r="J267" s="106" t="str">
        <f t="shared" si="14"/>
        <v>Sundbyberg-Solna</v>
      </c>
      <c r="K267" s="106">
        <f>IF(ISERROR(VLOOKUP($J267,'Miljövärden urval för publ'!$B$2:$H$490,MATCH(K$3,'Miljövärden urval för publ'!$B$2:$H$2,0),FALSE)),"",VLOOKUP($J267,'Miljövärden urval för publ'!$B$2:$H$490,MATCH(K$3,'Miljövärden urval för publ'!$B$2:$H$2,0),FALSE))</f>
        <v>0.31456699999999999</v>
      </c>
      <c r="L267" s="106">
        <f>IF(ISERROR(VLOOKUP($J267,'Miljövärden urval för publ'!$B$2:$H$490,MATCH(L$3,'Miljövärden urval för publ'!$B$2:$H$2,0),FALSE)),"",VLOOKUP($J267,'Miljövärden urval för publ'!$B$2:$H$490,MATCH(L$3,'Miljövärden urval för publ'!$B$2:$H$2,0),FALSE))</f>
        <v>4.6563100000000004</v>
      </c>
      <c r="M267" s="106">
        <f>IF(ISERROR(VLOOKUP($J267,'Miljövärden urval för publ'!$B$2:$H$490,MATCH(M$3,'Miljövärden urval för publ'!$B$2:$H$2,0),FALSE)),"",VLOOKUP($J267,'Miljövärden urval för publ'!$B$2:$H$490,MATCH(M$3,'Miljövärden urval för publ'!$B$2:$H$2,0),FALSE))</f>
        <v>4.37296</v>
      </c>
      <c r="N267" s="106">
        <f>IF(ISERROR(VLOOKUP($J267,'Miljövärden urval för publ'!$B$2:$H$490,MATCH(N$3,'Miljövärden urval för publ'!$B$2:$H$2,0),FALSE)),"",VLOOKUP($J267,'Miljövärden urval för publ'!$B$2:$H$490,MATCH(N$3,'Miljövärden urval för publ'!$B$2:$H$2,0),FALSE))</f>
        <v>8.02603E-3</v>
      </c>
    </row>
    <row r="268" spans="1:14" x14ac:dyDescent="0.25">
      <c r="A268" s="117" t="s">
        <v>410</v>
      </c>
      <c r="B268" s="117" t="s">
        <v>411</v>
      </c>
      <c r="D268" s="112" t="str">
        <f>VLOOKUP(B268,'Miljövärden urval för publ'!$B$2:$V$480,MATCH("ska publiceras:",'Miljövärden urval för publ'!$B$2:$T$2,0),FALSE)</f>
        <v>ja</v>
      </c>
      <c r="E268" s="113">
        <f t="shared" si="12"/>
        <v>229</v>
      </c>
      <c r="H268" s="106">
        <v>266</v>
      </c>
      <c r="I268" s="106" t="str">
        <f t="shared" si="13"/>
        <v>Sundsvall Energi AB</v>
      </c>
      <c r="J268" s="106" t="str">
        <f t="shared" si="14"/>
        <v>Sundsvall</v>
      </c>
      <c r="K268" s="106">
        <f>IF(ISERROR(VLOOKUP($J268,'Miljövärden urval för publ'!$B$2:$H$490,MATCH(K$3,'Miljövärden urval för publ'!$B$2:$H$2,0),FALSE)),"",VLOOKUP($J268,'Miljövärden urval för publ'!$B$2:$H$490,MATCH(K$3,'Miljövärden urval för publ'!$B$2:$H$2,0),FALSE))</f>
        <v>0.161078</v>
      </c>
      <c r="L268" s="106">
        <f>IF(ISERROR(VLOOKUP($J268,'Miljövärden urval för publ'!$B$2:$H$490,MATCH(L$3,'Miljövärden urval för publ'!$B$2:$H$2,0),FALSE)),"",VLOOKUP($J268,'Miljövärden urval för publ'!$B$2:$H$490,MATCH(L$3,'Miljövärden urval för publ'!$B$2:$H$2,0),FALSE))</f>
        <v>84.351100000000002</v>
      </c>
      <c r="M268" s="106">
        <f>IF(ISERROR(VLOOKUP($J268,'Miljövärden urval för publ'!$B$2:$H$490,MATCH(M$3,'Miljövärden urval för publ'!$B$2:$H$2,0),FALSE)),"",VLOOKUP($J268,'Miljövärden urval för publ'!$B$2:$H$490,MATCH(M$3,'Miljövärden urval för publ'!$B$2:$H$2,0),FALSE))</f>
        <v>4.4112799999999996</v>
      </c>
      <c r="N268" s="106">
        <f>IF(ISERROR(VLOOKUP($J268,'Miljövärden urval för publ'!$B$2:$H$490,MATCH(N$3,'Miljövärden urval för publ'!$B$2:$H$2,0),FALSE)),"",VLOOKUP($J268,'Miljövärden urval för publ'!$B$2:$H$490,MATCH(N$3,'Miljövärden urval för publ'!$B$2:$H$2,0),FALSE))</f>
        <v>3.8136000000000003E-2</v>
      </c>
    </row>
    <row r="269" spans="1:14" x14ac:dyDescent="0.25">
      <c r="A269" s="117" t="s">
        <v>351</v>
      </c>
      <c r="B269" s="117" t="s">
        <v>352</v>
      </c>
      <c r="D269" s="112" t="str">
        <f>VLOOKUP(B269,'Miljövärden urval för publ'!$B$2:$V$480,MATCH("ska publiceras:",'Miljövärden urval för publ'!$B$2:$T$2,0),FALSE)</f>
        <v>ja</v>
      </c>
      <c r="E269" s="113">
        <f t="shared" si="12"/>
        <v>230</v>
      </c>
      <c r="H269" s="106">
        <v>267</v>
      </c>
      <c r="I269" s="106" t="str">
        <f t="shared" si="13"/>
        <v>Rindi Energi AB</v>
      </c>
      <c r="J269" s="106" t="str">
        <f t="shared" si="14"/>
        <v>Sunne</v>
      </c>
      <c r="K269" s="106">
        <f>IF(ISERROR(VLOOKUP($J269,'Miljövärden urval för publ'!$B$2:$H$490,MATCH(K$3,'Miljövärden urval för publ'!$B$2:$H$2,0),FALSE)),"",VLOOKUP($J269,'Miljövärden urval för publ'!$B$2:$H$490,MATCH(K$3,'Miljövärden urval för publ'!$B$2:$H$2,0),FALSE))</f>
        <v>9.1502799999999995E-2</v>
      </c>
      <c r="L269" s="106">
        <f>IF(ISERROR(VLOOKUP($J269,'Miljövärden urval för publ'!$B$2:$H$490,MATCH(L$3,'Miljövärden urval för publ'!$B$2:$H$2,0),FALSE)),"",VLOOKUP($J269,'Miljövärden urval för publ'!$B$2:$H$490,MATCH(L$3,'Miljövärden urval för publ'!$B$2:$H$2,0),FALSE))</f>
        <v>21.3476</v>
      </c>
      <c r="M269" s="106">
        <f>IF(ISERROR(VLOOKUP($J269,'Miljövärden urval för publ'!$B$2:$H$490,MATCH(M$3,'Miljövärden urval för publ'!$B$2:$H$2,0),FALSE)),"",VLOOKUP($J269,'Miljövärden urval för publ'!$B$2:$H$490,MATCH(M$3,'Miljövärden urval för publ'!$B$2:$H$2,0),FALSE))</f>
        <v>7.0804200000000002</v>
      </c>
      <c r="N269" s="106">
        <f>IF(ISERROR(VLOOKUP($J269,'Miljövärden urval för publ'!$B$2:$H$490,MATCH(N$3,'Miljövärden urval för publ'!$B$2:$H$2,0),FALSE)),"",VLOOKUP($J269,'Miljövärden urval för publ'!$B$2:$H$490,MATCH(N$3,'Miljövärden urval för publ'!$B$2:$H$2,0),FALSE))</f>
        <v>1.5630399999999999E-2</v>
      </c>
    </row>
    <row r="270" spans="1:14" x14ac:dyDescent="0.25">
      <c r="A270" s="117" t="s">
        <v>474</v>
      </c>
      <c r="B270" s="117" t="s">
        <v>482</v>
      </c>
      <c r="D270" s="112" t="str">
        <f>VLOOKUP(B270,'Miljövärden urval för publ'!$B$2:$V$480,MATCH("ska publiceras:",'Miljövärden urval för publ'!$B$2:$T$2,0),FALSE)</f>
        <v>ja</v>
      </c>
      <c r="E270" s="113">
        <f t="shared" si="12"/>
        <v>231</v>
      </c>
      <c r="H270" s="106">
        <v>268</v>
      </c>
      <c r="I270" s="106" t="str">
        <f t="shared" si="13"/>
        <v>Hagfors Energi AB</v>
      </c>
      <c r="J270" s="106" t="str">
        <f t="shared" si="14"/>
        <v>Sunnemo</v>
      </c>
      <c r="K270" s="106">
        <f>IF(ISERROR(VLOOKUP($J270,'Miljövärden urval för publ'!$B$2:$H$490,MATCH(K$3,'Miljövärden urval för publ'!$B$2:$H$2,0),FALSE)),"",VLOOKUP($J270,'Miljövärden urval för publ'!$B$2:$H$490,MATCH(K$3,'Miljövärden urval för publ'!$B$2:$H$2,0),FALSE))</f>
        <v>0.14133799999999999</v>
      </c>
      <c r="L270" s="106">
        <f>IF(ISERROR(VLOOKUP($J270,'Miljövärden urval för publ'!$B$2:$H$490,MATCH(L$3,'Miljövärden urval för publ'!$B$2:$H$2,0),FALSE)),"",VLOOKUP($J270,'Miljövärden urval för publ'!$B$2:$H$490,MATCH(L$3,'Miljövärden urval för publ'!$B$2:$H$2,0),FALSE))</f>
        <v>14.0471</v>
      </c>
      <c r="M270" s="106">
        <f>IF(ISERROR(VLOOKUP($J270,'Miljövärden urval för publ'!$B$2:$H$490,MATCH(M$3,'Miljövärden urval för publ'!$B$2:$H$2,0),FALSE)),"",VLOOKUP($J270,'Miljövärden urval för publ'!$B$2:$H$490,MATCH(M$3,'Miljövärden urval för publ'!$B$2:$H$2,0),FALSE))</f>
        <v>13.2765</v>
      </c>
      <c r="N270" s="106">
        <f>IF(ISERROR(VLOOKUP($J270,'Miljövärden urval för publ'!$B$2:$H$490,MATCH(N$3,'Miljövärden urval för publ'!$B$2:$H$2,0),FALSE)),"",VLOOKUP($J270,'Miljövärden urval för publ'!$B$2:$H$490,MATCH(N$3,'Miljövärden urval för publ'!$B$2:$H$2,0),FALSE))</f>
        <v>3.0892900000000001E-2</v>
      </c>
    </row>
    <row r="271" spans="1:14" x14ac:dyDescent="0.25">
      <c r="A271" s="117" t="s">
        <v>415</v>
      </c>
      <c r="B271" s="117" t="s">
        <v>418</v>
      </c>
      <c r="D271" s="112" t="str">
        <f>VLOOKUP(B271,'Miljövärden urval för publ'!$B$2:$V$480,MATCH("ska publiceras:",'Miljövärden urval för publ'!$B$2:$T$2,0),FALSE)</f>
        <v>ja</v>
      </c>
      <c r="E271" s="113">
        <f t="shared" si="12"/>
        <v>232</v>
      </c>
      <c r="H271" s="106">
        <v>269</v>
      </c>
      <c r="I271" s="106" t="str">
        <f t="shared" si="13"/>
        <v>Mälarenergi AB</v>
      </c>
      <c r="J271" s="106" t="str">
        <f t="shared" si="14"/>
        <v>Surahammar Mälarenergi</v>
      </c>
      <c r="K271" s="106">
        <f>IF(ISERROR(VLOOKUP($J271,'Miljövärden urval för publ'!$B$2:$H$490,MATCH(K$3,'Miljövärden urval för publ'!$B$2:$H$2,0),FALSE)),"",VLOOKUP($J271,'Miljövärden urval för publ'!$B$2:$H$490,MATCH(K$3,'Miljövärden urval för publ'!$B$2:$H$2,0),FALSE))</f>
        <v>0.64980199999999999</v>
      </c>
      <c r="L271" s="106">
        <f>IF(ISERROR(VLOOKUP($J271,'Miljövärden urval för publ'!$B$2:$H$490,MATCH(L$3,'Miljövärden urval för publ'!$B$2:$H$2,0),FALSE)),"",VLOOKUP($J271,'Miljövärden urval för publ'!$B$2:$H$490,MATCH(L$3,'Miljövärden urval för publ'!$B$2:$H$2,0),FALSE))</f>
        <v>235.93100000000001</v>
      </c>
      <c r="M271" s="106">
        <f>IF(ISERROR(VLOOKUP($J271,'Miljövärden urval för publ'!$B$2:$H$490,MATCH(M$3,'Miljövärden urval för publ'!$B$2:$H$2,0),FALSE)),"",VLOOKUP($J271,'Miljövärden urval för publ'!$B$2:$H$490,MATCH(M$3,'Miljövärden urval för publ'!$B$2:$H$2,0),FALSE))</f>
        <v>25.6389</v>
      </c>
      <c r="N271" s="106">
        <f>IF(ISERROR(VLOOKUP($J271,'Miljövärden urval för publ'!$B$2:$H$490,MATCH(N$3,'Miljövärden urval för publ'!$B$2:$H$2,0),FALSE)),"",VLOOKUP($J271,'Miljövärden urval för publ'!$B$2:$H$490,MATCH(N$3,'Miljövärden urval för publ'!$B$2:$H$2,0),FALSE))</f>
        <v>2.1765699999999999E-2</v>
      </c>
    </row>
    <row r="272" spans="1:14" x14ac:dyDescent="0.25">
      <c r="A272" s="117" t="s">
        <v>353</v>
      </c>
      <c r="B272" s="117" t="s">
        <v>354</v>
      </c>
      <c r="D272" s="112" t="str">
        <f>VLOOKUP(B272,'Miljövärden urval för publ'!$B$2:$V$480,MATCH("ska publiceras:",'Miljövärden urval för publ'!$B$2:$T$2,0),FALSE)</f>
        <v>ja</v>
      </c>
      <c r="E272" s="113">
        <f t="shared" si="12"/>
        <v>233</v>
      </c>
      <c r="H272" s="106">
        <v>270</v>
      </c>
      <c r="I272" s="106" t="str">
        <f t="shared" si="13"/>
        <v>Degerfors Energi AB</v>
      </c>
      <c r="J272" s="106" t="str">
        <f t="shared" si="14"/>
        <v>Svartå</v>
      </c>
      <c r="K272" s="106">
        <f>IF(ISERROR(VLOOKUP($J272,'Miljövärden urval för publ'!$B$2:$H$490,MATCH(K$3,'Miljövärden urval för publ'!$B$2:$H$2,0),FALSE)),"",VLOOKUP($J272,'Miljövärden urval för publ'!$B$2:$H$490,MATCH(K$3,'Miljövärden urval för publ'!$B$2:$H$2,0),FALSE))</f>
        <v>0.21163299999999999</v>
      </c>
      <c r="L272" s="106">
        <f>IF(ISERROR(VLOOKUP($J272,'Miljövärden urval för publ'!$B$2:$H$490,MATCH(L$3,'Miljövärden urval för publ'!$B$2:$H$2,0),FALSE)),"",VLOOKUP($J272,'Miljövärden urval för publ'!$B$2:$H$490,MATCH(L$3,'Miljövärden urval för publ'!$B$2:$H$2,0),FALSE))</f>
        <v>20.849699999999999</v>
      </c>
      <c r="M272" s="106">
        <f>IF(ISERROR(VLOOKUP($J272,'Miljövärden urval för publ'!$B$2:$H$490,MATCH(M$3,'Miljövärden urval för publ'!$B$2:$H$2,0),FALSE)),"",VLOOKUP($J272,'Miljövärden urval för publ'!$B$2:$H$490,MATCH(M$3,'Miljövärden urval för publ'!$B$2:$H$2,0),FALSE))</f>
        <v>17.881</v>
      </c>
      <c r="N272" s="106">
        <f>IF(ISERROR(VLOOKUP($J272,'Miljövärden urval för publ'!$B$2:$H$490,MATCH(N$3,'Miljövärden urval för publ'!$B$2:$H$2,0),FALSE)),"",VLOOKUP($J272,'Miljövärden urval för publ'!$B$2:$H$490,MATCH(N$3,'Miljövärden urval för publ'!$B$2:$H$2,0),FALSE))</f>
        <v>1.41265E-2</v>
      </c>
    </row>
    <row r="273" spans="1:14" x14ac:dyDescent="0.25">
      <c r="A273" s="117" t="s">
        <v>554</v>
      </c>
      <c r="B273" s="117" t="s">
        <v>555</v>
      </c>
      <c r="D273" s="112" t="str">
        <f>VLOOKUP(B273,'Miljövärden urval för publ'!$B$2:$V$480,MATCH("ska publiceras:",'Miljövärden urval för publ'!$B$2:$T$2,0),FALSE)</f>
        <v>ja</v>
      </c>
      <c r="E273" s="113">
        <f t="shared" si="12"/>
        <v>234</v>
      </c>
      <c r="H273" s="106">
        <v>271</v>
      </c>
      <c r="I273" s="106" t="str">
        <f t="shared" si="13"/>
        <v>Solör Bioenergi Svenljunga AB</v>
      </c>
      <c r="J273" s="106" t="str">
        <f t="shared" si="14"/>
        <v>Svenljunga</v>
      </c>
      <c r="K273" s="106">
        <f>IF(ISERROR(VLOOKUP($J273,'Miljövärden urval för publ'!$B$2:$H$490,MATCH(K$3,'Miljövärden urval för publ'!$B$2:$H$2,0),FALSE)),"",VLOOKUP($J273,'Miljövärden urval för publ'!$B$2:$H$490,MATCH(K$3,'Miljövärden urval för publ'!$B$2:$H$2,0),FALSE))</f>
        <v>0.20811399999999999</v>
      </c>
      <c r="L273" s="106">
        <f>IF(ISERROR(VLOOKUP($J273,'Miljövärden urval för publ'!$B$2:$H$490,MATCH(L$3,'Miljövärden urval för publ'!$B$2:$H$2,0),FALSE)),"",VLOOKUP($J273,'Miljövärden urval för publ'!$B$2:$H$490,MATCH(L$3,'Miljövärden urval för publ'!$B$2:$H$2,0),FALSE))</f>
        <v>42.366300000000003</v>
      </c>
      <c r="M273" s="106">
        <f>IF(ISERROR(VLOOKUP($J273,'Miljövärden urval för publ'!$B$2:$H$490,MATCH(M$3,'Miljövärden urval för publ'!$B$2:$H$2,0),FALSE)),"",VLOOKUP($J273,'Miljövärden urval för publ'!$B$2:$H$490,MATCH(M$3,'Miljövärden urval för publ'!$B$2:$H$2,0),FALSE))</f>
        <v>3.9839000000000002</v>
      </c>
      <c r="N273" s="106">
        <f>IF(ISERROR(VLOOKUP($J273,'Miljövärden urval för publ'!$B$2:$H$490,MATCH(N$3,'Miljövärden urval för publ'!$B$2:$H$2,0),FALSE)),"",VLOOKUP($J273,'Miljövärden urval för publ'!$B$2:$H$490,MATCH(N$3,'Miljövärden urval för publ'!$B$2:$H$2,0),FALSE))</f>
        <v>4.1992099999999997E-2</v>
      </c>
    </row>
    <row r="274" spans="1:14" x14ac:dyDescent="0.25">
      <c r="A274" s="117" t="s">
        <v>322</v>
      </c>
      <c r="B274" s="117" t="s">
        <v>326</v>
      </c>
      <c r="D274" s="112" t="str">
        <f>VLOOKUP(B274,'Miljövärden urval för publ'!$B$2:$V$480,MATCH("ska publiceras:",'Miljövärden urval för publ'!$B$2:$T$2,0),FALSE)</f>
        <v>ja</v>
      </c>
      <c r="E274" s="113">
        <f t="shared" si="12"/>
        <v>235</v>
      </c>
      <c r="H274" s="106">
        <v>272</v>
      </c>
      <c r="I274" s="106" t="str">
        <f t="shared" si="13"/>
        <v>Falu Energi &amp; Vatten AB</v>
      </c>
      <c r="J274" s="106" t="str">
        <f t="shared" si="14"/>
        <v>Svärdsjö</v>
      </c>
      <c r="K274" s="106">
        <f>IF(ISERROR(VLOOKUP($J274,'Miljövärden urval för publ'!$B$2:$H$490,MATCH(K$3,'Miljövärden urval för publ'!$B$2:$H$2,0),FALSE)),"",VLOOKUP($J274,'Miljövärden urval för publ'!$B$2:$H$490,MATCH(K$3,'Miljövärden urval för publ'!$B$2:$H$2,0),FALSE))</f>
        <v>0.183694</v>
      </c>
      <c r="L274" s="106">
        <f>IF(ISERROR(VLOOKUP($J274,'Miljövärden urval för publ'!$B$2:$H$490,MATCH(L$3,'Miljövärden urval för publ'!$B$2:$H$2,0),FALSE)),"",VLOOKUP($J274,'Miljövärden urval för publ'!$B$2:$H$490,MATCH(L$3,'Miljövärden urval för publ'!$B$2:$H$2,0),FALSE))</f>
        <v>17.305299999999999</v>
      </c>
      <c r="M274" s="106">
        <f>IF(ISERROR(VLOOKUP($J274,'Miljövärden urval för publ'!$B$2:$H$490,MATCH(M$3,'Miljövärden urval för publ'!$B$2:$H$2,0),FALSE)),"",VLOOKUP($J274,'Miljövärden urval för publ'!$B$2:$H$490,MATCH(M$3,'Miljövärden urval för publ'!$B$2:$H$2,0),FALSE))</f>
        <v>17.750599999999999</v>
      </c>
      <c r="N274" s="106">
        <f>IF(ISERROR(VLOOKUP($J274,'Miljövärden urval för publ'!$B$2:$H$490,MATCH(N$3,'Miljövärden urval för publ'!$B$2:$H$2,0),FALSE)),"",VLOOKUP($J274,'Miljövärden urval för publ'!$B$2:$H$490,MATCH(N$3,'Miljövärden urval för publ'!$B$2:$H$2,0),FALSE))</f>
        <v>2.63591E-2</v>
      </c>
    </row>
    <row r="275" spans="1:14" x14ac:dyDescent="0.25">
      <c r="A275" s="117" t="s">
        <v>331</v>
      </c>
      <c r="B275" s="117" t="s">
        <v>337</v>
      </c>
      <c r="D275" s="112" t="str">
        <f>VLOOKUP(B275,'Miljövärden urval för publ'!$B$2:$V$480,MATCH("ska publiceras:",'Miljövärden urval för publ'!$B$2:$T$2,0),FALSE)</f>
        <v>ja</v>
      </c>
      <c r="E275" s="113">
        <f t="shared" si="12"/>
        <v>236</v>
      </c>
      <c r="H275" s="106">
        <v>273</v>
      </c>
      <c r="I275" s="106" t="str">
        <f t="shared" si="13"/>
        <v>Värmevärden AB</v>
      </c>
      <c r="J275" s="106" t="str">
        <f t="shared" si="14"/>
        <v>Säffle</v>
      </c>
      <c r="K275" s="106">
        <f>IF(ISERROR(VLOOKUP($J275,'Miljövärden urval för publ'!$B$2:$H$490,MATCH(K$3,'Miljövärden urval för publ'!$B$2:$H$2,0),FALSE)),"",VLOOKUP($J275,'Miljövärden urval för publ'!$B$2:$H$490,MATCH(K$3,'Miljövärden urval för publ'!$B$2:$H$2,0),FALSE))</f>
        <v>0.15470999999999999</v>
      </c>
      <c r="L275" s="106">
        <f>IF(ISERROR(VLOOKUP($J275,'Miljövärden urval för publ'!$B$2:$H$490,MATCH(L$3,'Miljövärden urval för publ'!$B$2:$H$2,0),FALSE)),"",VLOOKUP($J275,'Miljövärden urval för publ'!$B$2:$H$490,MATCH(L$3,'Miljövärden urval för publ'!$B$2:$H$2,0),FALSE))</f>
        <v>12.121700000000001</v>
      </c>
      <c r="M275" s="106">
        <f>IF(ISERROR(VLOOKUP($J275,'Miljövärden urval för publ'!$B$2:$H$490,MATCH(M$3,'Miljövärden urval för publ'!$B$2:$H$2,0),FALSE)),"",VLOOKUP($J275,'Miljövärden urval för publ'!$B$2:$H$490,MATCH(M$3,'Miljövärden urval för publ'!$B$2:$H$2,0),FALSE))</f>
        <v>7.73902</v>
      </c>
      <c r="N275" s="106">
        <f>IF(ISERROR(VLOOKUP($J275,'Miljövärden urval för publ'!$B$2:$H$490,MATCH(N$3,'Miljövärden urval för publ'!$B$2:$H$2,0),FALSE)),"",VLOOKUP($J275,'Miljövärden urval för publ'!$B$2:$H$490,MATCH(N$3,'Miljövärden urval för publ'!$B$2:$H$2,0),FALSE))</f>
        <v>2.6911500000000001E-2</v>
      </c>
    </row>
    <row r="276" spans="1:14" x14ac:dyDescent="0.25">
      <c r="A276" s="117" t="s">
        <v>355</v>
      </c>
      <c r="B276" s="117" t="s">
        <v>356</v>
      </c>
      <c r="D276" s="112" t="str">
        <f>VLOOKUP(B276,'Miljövärden urval för publ'!$B$2:$V$480,MATCH("ska publiceras:",'Miljövärden urval för publ'!$B$2:$T$2,0),FALSE)</f>
        <v>ja</v>
      </c>
      <c r="E276" s="113">
        <f t="shared" si="12"/>
        <v>237</v>
      </c>
      <c r="H276" s="106">
        <v>274</v>
      </c>
      <c r="I276" s="106" t="str">
        <f t="shared" si="13"/>
        <v>Hedemora Energi AB</v>
      </c>
      <c r="J276" s="106" t="str">
        <f t="shared" si="14"/>
        <v>Säter</v>
      </c>
      <c r="K276" s="106">
        <f>IF(ISERROR(VLOOKUP($J276,'Miljövärden urval för publ'!$B$2:$H$490,MATCH(K$3,'Miljövärden urval för publ'!$B$2:$H$2,0),FALSE)),"",VLOOKUP($J276,'Miljövärden urval för publ'!$B$2:$H$490,MATCH(K$3,'Miljövärden urval för publ'!$B$2:$H$2,0),FALSE))</f>
        <v>0.126525</v>
      </c>
      <c r="L276" s="106">
        <f>IF(ISERROR(VLOOKUP($J276,'Miljövärden urval för publ'!$B$2:$H$490,MATCH(L$3,'Miljövärden urval för publ'!$B$2:$H$2,0),FALSE)),"",VLOOKUP($J276,'Miljövärden urval för publ'!$B$2:$H$490,MATCH(L$3,'Miljövärden urval för publ'!$B$2:$H$2,0),FALSE))</f>
        <v>29.502600000000001</v>
      </c>
      <c r="M276" s="106">
        <f>IF(ISERROR(VLOOKUP($J276,'Miljövärden urval för publ'!$B$2:$H$490,MATCH(M$3,'Miljövärden urval för publ'!$B$2:$H$2,0),FALSE)),"",VLOOKUP($J276,'Miljövärden urval för publ'!$B$2:$H$490,MATCH(M$3,'Miljövärden urval för publ'!$B$2:$H$2,0),FALSE))</f>
        <v>6.6268200000000004</v>
      </c>
      <c r="N276" s="106">
        <f>IF(ISERROR(VLOOKUP($J276,'Miljövärden urval för publ'!$B$2:$H$490,MATCH(N$3,'Miljövärden urval för publ'!$B$2:$H$2,0),FALSE)),"",VLOOKUP($J276,'Miljövärden urval för publ'!$B$2:$H$490,MATCH(N$3,'Miljövärden urval för publ'!$B$2:$H$2,0),FALSE))</f>
        <v>3.9868099999999997E-2</v>
      </c>
    </row>
    <row r="277" spans="1:14" x14ac:dyDescent="0.25">
      <c r="A277" s="117" t="s">
        <v>357</v>
      </c>
      <c r="B277" s="117" t="s">
        <v>371</v>
      </c>
      <c r="D277" s="112" t="str">
        <f>VLOOKUP(B277,'Miljövärden urval för publ'!$B$2:$V$480,MATCH("ska publiceras:",'Miljövärden urval för publ'!$B$2:$T$2,0),FALSE)</f>
        <v>ja</v>
      </c>
      <c r="E277" s="113">
        <f t="shared" si="12"/>
        <v>238</v>
      </c>
      <c r="H277" s="106">
        <v>275</v>
      </c>
      <c r="I277" s="106" t="str">
        <f t="shared" si="13"/>
        <v>Umeå Energi AB</v>
      </c>
      <c r="J277" s="106" t="str">
        <f t="shared" si="14"/>
        <v>Sävar</v>
      </c>
      <c r="K277" s="106">
        <f>IF(ISERROR(VLOOKUP($J277,'Miljövärden urval för publ'!$B$2:$H$490,MATCH(K$3,'Miljövärden urval för publ'!$B$2:$H$2,0),FALSE)),"",VLOOKUP($J277,'Miljövärden urval för publ'!$B$2:$H$490,MATCH(K$3,'Miljövärden urval för publ'!$B$2:$H$2,0),FALSE))</f>
        <v>8.0136299999999994E-2</v>
      </c>
      <c r="L277" s="106">
        <f>IF(ISERROR(VLOOKUP($J277,'Miljövärden urval för publ'!$B$2:$H$490,MATCH(L$3,'Miljövärden urval för publ'!$B$2:$H$2,0),FALSE)),"",VLOOKUP($J277,'Miljövärden urval för publ'!$B$2:$H$490,MATCH(L$3,'Miljövärden urval för publ'!$B$2:$H$2,0),FALSE))</f>
        <v>17.998699999999999</v>
      </c>
      <c r="M277" s="106">
        <f>IF(ISERROR(VLOOKUP($J277,'Miljövärden urval för publ'!$B$2:$H$490,MATCH(M$3,'Miljövärden urval för publ'!$B$2:$H$2,0),FALSE)),"",VLOOKUP($J277,'Miljövärden urval för publ'!$B$2:$H$490,MATCH(M$3,'Miljövärden urval för publ'!$B$2:$H$2,0),FALSE))</f>
        <v>9.6995000000000005</v>
      </c>
      <c r="N277" s="106">
        <f>IF(ISERROR(VLOOKUP($J277,'Miljövärden urval för publ'!$B$2:$H$490,MATCH(N$3,'Miljövärden urval för publ'!$B$2:$H$2,0),FALSE)),"",VLOOKUP($J277,'Miljövärden urval för publ'!$B$2:$H$490,MATCH(N$3,'Miljövärden urval för publ'!$B$2:$H$2,0),FALSE))</f>
        <v>1.6338800000000001E-2</v>
      </c>
    </row>
    <row r="278" spans="1:14" x14ac:dyDescent="0.25">
      <c r="A278" s="117" t="s">
        <v>462</v>
      </c>
      <c r="B278" s="117" t="s">
        <v>463</v>
      </c>
      <c r="D278" s="112" t="str">
        <f>VLOOKUP(B278,'Miljövärden urval för publ'!$B$2:$V$480,MATCH("ska publiceras:",'Miljövärden urval för publ'!$B$2:$T$2,0),FALSE)</f>
        <v>nej</v>
      </c>
      <c r="E278" s="113">
        <f t="shared" si="12"/>
        <v>238</v>
      </c>
      <c r="H278" s="106">
        <v>276</v>
      </c>
      <c r="I278" s="106" t="str">
        <f t="shared" si="13"/>
        <v>Sävsjö Energi AB</v>
      </c>
      <c r="J278" s="106" t="str">
        <f t="shared" si="14"/>
        <v>Sävsjö</v>
      </c>
      <c r="K278" s="106">
        <f>IF(ISERROR(VLOOKUP($J278,'Miljövärden urval för publ'!$B$2:$H$490,MATCH(K$3,'Miljövärden urval för publ'!$B$2:$H$2,0),FALSE)),"",VLOOKUP($J278,'Miljövärden urval för publ'!$B$2:$H$490,MATCH(K$3,'Miljövärden urval för publ'!$B$2:$H$2,0),FALSE))</f>
        <v>0.186641</v>
      </c>
      <c r="L278" s="106">
        <f>IF(ISERROR(VLOOKUP($J278,'Miljövärden urval för publ'!$B$2:$H$490,MATCH(L$3,'Miljövärden urval för publ'!$B$2:$H$2,0),FALSE)),"",VLOOKUP($J278,'Miljövärden urval för publ'!$B$2:$H$490,MATCH(L$3,'Miljövärden urval för publ'!$B$2:$H$2,0),FALSE))</f>
        <v>33.367899999999999</v>
      </c>
      <c r="M278" s="106">
        <f>IF(ISERROR(VLOOKUP($J278,'Miljövärden urval för publ'!$B$2:$H$490,MATCH(M$3,'Miljövärden urval för publ'!$B$2:$H$2,0),FALSE)),"",VLOOKUP($J278,'Miljövärden urval för publ'!$B$2:$H$490,MATCH(M$3,'Miljövärden urval för publ'!$B$2:$H$2,0),FALSE))</f>
        <v>12.702400000000001</v>
      </c>
      <c r="N278" s="106">
        <f>IF(ISERROR(VLOOKUP($J278,'Miljövärden urval för publ'!$B$2:$H$490,MATCH(N$3,'Miljövärden urval för publ'!$B$2:$H$2,0),FALSE)),"",VLOOKUP($J278,'Miljövärden urval för publ'!$B$2:$H$490,MATCH(N$3,'Miljövärden urval för publ'!$B$2:$H$2,0),FALSE))</f>
        <v>4.7476600000000001E-2</v>
      </c>
    </row>
    <row r="279" spans="1:14" x14ac:dyDescent="0.25">
      <c r="A279" s="117" t="s">
        <v>183</v>
      </c>
      <c r="B279" s="117" t="s">
        <v>184</v>
      </c>
      <c r="D279" s="112" t="str">
        <f>VLOOKUP(B279,'Miljövärden urval för publ'!$B$2:$V$480,MATCH("ska publiceras:",'Miljövärden urval för publ'!$B$2:$T$2,0),FALSE)</f>
        <v>ja</v>
      </c>
      <c r="E279" s="113">
        <f t="shared" si="12"/>
        <v>239</v>
      </c>
      <c r="H279" s="106">
        <v>277</v>
      </c>
      <c r="I279" s="106" t="str">
        <f t="shared" si="13"/>
        <v>Smedjebacken Energi AB</v>
      </c>
      <c r="J279" s="106" t="str">
        <f t="shared" si="14"/>
        <v>Söderbärke</v>
      </c>
      <c r="K279" s="106">
        <f>IF(ISERROR(VLOOKUP($J279,'Miljövärden urval för publ'!$B$2:$H$490,MATCH(K$3,'Miljövärden urval för publ'!$B$2:$H$2,0),FALSE)),"",VLOOKUP($J279,'Miljövärden urval för publ'!$B$2:$H$490,MATCH(K$3,'Miljövärden urval för publ'!$B$2:$H$2,0),FALSE))</f>
        <v>0.12903200000000001</v>
      </c>
      <c r="L279" s="106">
        <f>IF(ISERROR(VLOOKUP($J279,'Miljövärden urval för publ'!$B$2:$H$490,MATCH(L$3,'Miljövärden urval för publ'!$B$2:$H$2,0),FALSE)),"",VLOOKUP($J279,'Miljövärden urval för publ'!$B$2:$H$490,MATCH(L$3,'Miljövärden urval för publ'!$B$2:$H$2,0),FALSE))</f>
        <v>31.382100000000001</v>
      </c>
      <c r="M279" s="106">
        <f>IF(ISERROR(VLOOKUP($J279,'Miljövärden urval för publ'!$B$2:$H$490,MATCH(M$3,'Miljövärden urval för publ'!$B$2:$H$2,0),FALSE)),"",VLOOKUP($J279,'Miljövärden urval för publ'!$B$2:$H$490,MATCH(M$3,'Miljövärden urval för publ'!$B$2:$H$2,0),FALSE))</f>
        <v>9.6030800000000003</v>
      </c>
      <c r="N279" s="106">
        <f>IF(ISERROR(VLOOKUP($J279,'Miljövärden urval för publ'!$B$2:$H$490,MATCH(N$3,'Miljövärden urval för publ'!$B$2:$H$2,0),FALSE)),"",VLOOKUP($J279,'Miljövärden urval för publ'!$B$2:$H$490,MATCH(N$3,'Miljövärden urval för publ'!$B$2:$H$2,0),FALSE))</f>
        <v>3.2778599999999998E-2</v>
      </c>
    </row>
    <row r="280" spans="1:14" x14ac:dyDescent="0.25">
      <c r="A280" s="117" t="s">
        <v>376</v>
      </c>
      <c r="B280" s="117" t="s">
        <v>377</v>
      </c>
      <c r="D280" s="112" t="str">
        <f>VLOOKUP(B280,'Miljövärden urval för publ'!$B$2:$V$480,MATCH("ska publiceras:",'Miljövärden urval för publ'!$B$2:$T$2,0),FALSE)</f>
        <v>ja</v>
      </c>
      <c r="E280" s="113">
        <f t="shared" si="12"/>
        <v>240</v>
      </c>
      <c r="H280" s="106">
        <v>278</v>
      </c>
      <c r="I280" s="106" t="str">
        <f t="shared" si="13"/>
        <v>Bionär Närvärme AB</v>
      </c>
      <c r="J280" s="106" t="str">
        <f t="shared" si="14"/>
        <v>Söderfors</v>
      </c>
      <c r="K280" s="106">
        <f>IF(ISERROR(VLOOKUP($J280,'Miljövärden urval för publ'!$B$2:$H$490,MATCH(K$3,'Miljövärden urval för publ'!$B$2:$H$2,0),FALSE)),"",VLOOKUP($J280,'Miljövärden urval för publ'!$B$2:$H$490,MATCH(K$3,'Miljövärden urval för publ'!$B$2:$H$2,0),FALSE))</f>
        <v>0.16297600000000001</v>
      </c>
      <c r="L280" s="106">
        <f>IF(ISERROR(VLOOKUP($J280,'Miljövärden urval för publ'!$B$2:$H$490,MATCH(L$3,'Miljövärden urval för publ'!$B$2:$H$2,0),FALSE)),"",VLOOKUP($J280,'Miljövärden urval för publ'!$B$2:$H$490,MATCH(L$3,'Miljövärden urval för publ'!$B$2:$H$2,0),FALSE))</f>
        <v>13.9132</v>
      </c>
      <c r="M280" s="106">
        <f>IF(ISERROR(VLOOKUP($J280,'Miljövärden urval för publ'!$B$2:$H$490,MATCH(M$3,'Miljövärden urval för publ'!$B$2:$H$2,0),FALSE)),"",VLOOKUP($J280,'Miljövärden urval för publ'!$B$2:$H$490,MATCH(M$3,'Miljövärden urval för publ'!$B$2:$H$2,0),FALSE))</f>
        <v>16.438600000000001</v>
      </c>
      <c r="N280" s="106">
        <f>IF(ISERROR(VLOOKUP($J280,'Miljövärden urval för publ'!$B$2:$H$490,MATCH(N$3,'Miljövärden urval för publ'!$B$2:$H$2,0),FALSE)),"",VLOOKUP($J280,'Miljövärden urval för publ'!$B$2:$H$490,MATCH(N$3,'Miljövärden urval för publ'!$B$2:$H$2,0),FALSE))</f>
        <v>2.0005700000000001E-2</v>
      </c>
    </row>
    <row r="281" spans="1:14" x14ac:dyDescent="0.25">
      <c r="A281" s="117" t="s">
        <v>238</v>
      </c>
      <c r="B281" s="117" t="s">
        <v>244</v>
      </c>
      <c r="D281" s="112" t="str">
        <f>VLOOKUP(B281,'Miljövärden urval för publ'!$B$2:$V$480,MATCH("ska publiceras:",'Miljövärden urval för publ'!$B$2:$T$2,0),FALSE)</f>
        <v>ja</v>
      </c>
      <c r="E281" s="113">
        <f t="shared" si="12"/>
        <v>241</v>
      </c>
      <c r="H281" s="106">
        <v>279</v>
      </c>
      <c r="I281" s="106" t="str">
        <f t="shared" si="13"/>
        <v>Söderhamn Nära AB</v>
      </c>
      <c r="J281" s="106" t="str">
        <f t="shared" si="14"/>
        <v>Söderhamn</v>
      </c>
      <c r="K281" s="106">
        <f>IF(ISERROR(VLOOKUP($J281,'Miljövärden urval för publ'!$B$2:$H$490,MATCH(K$3,'Miljövärden urval för publ'!$B$2:$H$2,0),FALSE)),"",VLOOKUP($J281,'Miljövärden urval för publ'!$B$2:$H$490,MATCH(K$3,'Miljövärden urval för publ'!$B$2:$H$2,0),FALSE))</f>
        <v>0.136964</v>
      </c>
      <c r="L281" s="106">
        <f>IF(ISERROR(VLOOKUP($J281,'Miljövärden urval för publ'!$B$2:$H$490,MATCH(L$3,'Miljövärden urval för publ'!$B$2:$H$2,0),FALSE)),"",VLOOKUP($J281,'Miljövärden urval för publ'!$B$2:$H$490,MATCH(L$3,'Miljövärden urval för publ'!$B$2:$H$2,0),FALSE))</f>
        <v>8.7896099999999997</v>
      </c>
      <c r="M281" s="106">
        <f>IF(ISERROR(VLOOKUP($J281,'Miljövärden urval för publ'!$B$2:$H$490,MATCH(M$3,'Miljövärden urval för publ'!$B$2:$H$2,0),FALSE)),"",VLOOKUP($J281,'Miljövärden urval för publ'!$B$2:$H$490,MATCH(M$3,'Miljövärden urval för publ'!$B$2:$H$2,0),FALSE))</f>
        <v>7.6673400000000003</v>
      </c>
      <c r="N281" s="106">
        <f>IF(ISERROR(VLOOKUP($J281,'Miljövärden urval för publ'!$B$2:$H$490,MATCH(N$3,'Miljövärden urval för publ'!$B$2:$H$2,0),FALSE)),"",VLOOKUP($J281,'Miljövärden urval för publ'!$B$2:$H$490,MATCH(N$3,'Miljövärden urval för publ'!$B$2:$H$2,0),FALSE))</f>
        <v>1.48269E-3</v>
      </c>
    </row>
    <row r="282" spans="1:14" x14ac:dyDescent="0.25">
      <c r="A282" s="117" t="s">
        <v>33</v>
      </c>
      <c r="B282" s="117" t="s">
        <v>40</v>
      </c>
      <c r="D282" s="112" t="str">
        <f>VLOOKUP(B282,'Miljövärden urval för publ'!$B$2:$V$480,MATCH("ska publiceras:",'Miljövärden urval för publ'!$B$2:$T$2,0),FALSE)</f>
        <v>ja</v>
      </c>
      <c r="E282" s="113">
        <f t="shared" si="12"/>
        <v>242</v>
      </c>
      <c r="H282" s="106">
        <v>280</v>
      </c>
      <c r="I282" s="106" t="str">
        <f t="shared" si="13"/>
        <v>Telge Nät AB</v>
      </c>
      <c r="J282" s="106" t="str">
        <f t="shared" si="14"/>
        <v>Södertälje</v>
      </c>
      <c r="K282" s="106">
        <f>IF(ISERROR(VLOOKUP($J282,'Miljövärden urval för publ'!$B$2:$H$490,MATCH(K$3,'Miljövärden urval för publ'!$B$2:$H$2,0),FALSE)),"",VLOOKUP($J282,'Miljövärden urval för publ'!$B$2:$H$490,MATCH(K$3,'Miljövärden urval för publ'!$B$2:$H$2,0),FALSE))</f>
        <v>0.140182</v>
      </c>
      <c r="L282" s="106">
        <f>IF(ISERROR(VLOOKUP($J282,'Miljövärden urval för publ'!$B$2:$H$490,MATCH(L$3,'Miljövärden urval för publ'!$B$2:$H$2,0),FALSE)),"",VLOOKUP($J282,'Miljövärden urval för publ'!$B$2:$H$490,MATCH(L$3,'Miljövärden urval för publ'!$B$2:$H$2,0),FALSE))</f>
        <v>48.946399999999997</v>
      </c>
      <c r="M282" s="106">
        <f>IF(ISERROR(VLOOKUP($J282,'Miljövärden urval för publ'!$B$2:$H$490,MATCH(M$3,'Miljövärden urval för publ'!$B$2:$H$2,0),FALSE)),"",VLOOKUP($J282,'Miljövärden urval för publ'!$B$2:$H$490,MATCH(M$3,'Miljövärden urval för publ'!$B$2:$H$2,0),FALSE))</f>
        <v>5.7163599999999999</v>
      </c>
      <c r="N282" s="106">
        <f>IF(ISERROR(VLOOKUP($J282,'Miljövärden urval för publ'!$B$2:$H$490,MATCH(N$3,'Miljövärden urval för publ'!$B$2:$H$2,0),FALSE)),"",VLOOKUP($J282,'Miljövärden urval för publ'!$B$2:$H$490,MATCH(N$3,'Miljövärden urval för publ'!$B$2:$H$2,0),FALSE))</f>
        <v>3.9017100000000001E-3</v>
      </c>
    </row>
    <row r="283" spans="1:14" x14ac:dyDescent="0.25">
      <c r="A283" s="117" t="s">
        <v>425</v>
      </c>
      <c r="B283" s="117" t="s">
        <v>430</v>
      </c>
      <c r="D283" s="112" t="str">
        <f>VLOOKUP(B283,'Miljövärden urval för publ'!$B$2:$V$480,MATCH("ska publiceras:",'Miljövärden urval för publ'!$B$2:$T$2,0),FALSE)</f>
        <v>ja</v>
      </c>
      <c r="E283" s="113">
        <f t="shared" si="12"/>
        <v>243</v>
      </c>
      <c r="H283" s="106">
        <v>281</v>
      </c>
      <c r="I283" s="106" t="str">
        <f t="shared" si="13"/>
        <v>Södertörns Fjärrvärme AB</v>
      </c>
      <c r="J283" s="106" t="str">
        <f t="shared" si="14"/>
        <v>Södertörn Fjärrvärme Totalt</v>
      </c>
      <c r="K283" s="106">
        <f>IF(ISERROR(VLOOKUP($J283,'Miljövärden urval för publ'!$B$2:$H$490,MATCH(K$3,'Miljövärden urval för publ'!$B$2:$H$2,0),FALSE)),"",VLOOKUP($J283,'Miljövärden urval för publ'!$B$2:$H$490,MATCH(K$3,'Miljövärden urval för publ'!$B$2:$H$2,0),FALSE))</f>
        <v>0.125748</v>
      </c>
      <c r="L283" s="106">
        <f>IF(ISERROR(VLOOKUP($J283,'Miljövärden urval för publ'!$B$2:$H$490,MATCH(L$3,'Miljövärden urval för publ'!$B$2:$H$2,0),FALSE)),"",VLOOKUP($J283,'Miljövärden urval för publ'!$B$2:$H$490,MATCH(L$3,'Miljövärden urval för publ'!$B$2:$H$2,0),FALSE))</f>
        <v>40.122999999999998</v>
      </c>
      <c r="M283" s="106">
        <f>IF(ISERROR(VLOOKUP($J283,'Miljövärden urval för publ'!$B$2:$H$490,MATCH(M$3,'Miljövärden urval för publ'!$B$2:$H$2,0),FALSE)),"",VLOOKUP($J283,'Miljövärden urval för publ'!$B$2:$H$490,MATCH(M$3,'Miljövärden urval för publ'!$B$2:$H$2,0),FALSE))</f>
        <v>5.4083600000000001</v>
      </c>
      <c r="N283" s="106">
        <f>IF(ISERROR(VLOOKUP($J283,'Miljövärden urval för publ'!$B$2:$H$490,MATCH(N$3,'Miljövärden urval för publ'!$B$2:$H$2,0),FALSE)),"",VLOOKUP($J283,'Miljövärden urval för publ'!$B$2:$H$490,MATCH(N$3,'Miljövärden urval för publ'!$B$2:$H$2,0),FALSE))</f>
        <v>4.87689E-3</v>
      </c>
    </row>
    <row r="284" spans="1:14" x14ac:dyDescent="0.25">
      <c r="A284" s="117" t="s">
        <v>147</v>
      </c>
      <c r="B284" s="117" t="s">
        <v>153</v>
      </c>
      <c r="D284" s="112" t="str">
        <f>VLOOKUP(B284,'Miljövärden urval för publ'!$B$2:$V$480,MATCH("ska publiceras:",'Miljövärden urval för publ'!$B$2:$T$2,0),FALSE)</f>
        <v>nej</v>
      </c>
      <c r="E284" s="113">
        <f t="shared" si="12"/>
        <v>243</v>
      </c>
      <c r="H284" s="106">
        <v>282</v>
      </c>
      <c r="I284" s="106" t="str">
        <f t="shared" si="13"/>
        <v>Vimmerby Energi &amp; Miljö AB</v>
      </c>
      <c r="J284" s="106" t="str">
        <f t="shared" si="14"/>
        <v>Södra Vi</v>
      </c>
      <c r="K284" s="106">
        <f>IF(ISERROR(VLOOKUP($J284,'Miljövärden urval för publ'!$B$2:$H$490,MATCH(K$3,'Miljövärden urval för publ'!$B$2:$H$2,0),FALSE)),"",VLOOKUP($J284,'Miljövärden urval för publ'!$B$2:$H$490,MATCH(K$3,'Miljövärden urval för publ'!$B$2:$H$2,0),FALSE))</f>
        <v>6.5097100000000005E-2</v>
      </c>
      <c r="L284" s="106">
        <f>IF(ISERROR(VLOOKUP($J284,'Miljövärden urval för publ'!$B$2:$H$490,MATCH(L$3,'Miljövärden urval för publ'!$B$2:$H$2,0),FALSE)),"",VLOOKUP($J284,'Miljövärden urval för publ'!$B$2:$H$490,MATCH(L$3,'Miljövärden urval för publ'!$B$2:$H$2,0),FALSE))</f>
        <v>11.570399999999999</v>
      </c>
      <c r="M284" s="106">
        <f>IF(ISERROR(VLOOKUP($J284,'Miljövärden urval för publ'!$B$2:$H$490,MATCH(M$3,'Miljövärden urval för publ'!$B$2:$H$2,0),FALSE)),"",VLOOKUP($J284,'Miljövärden urval för publ'!$B$2:$H$490,MATCH(M$3,'Miljövärden urval för publ'!$B$2:$H$2,0),FALSE))</f>
        <v>8.9169400000000003</v>
      </c>
      <c r="N284" s="106">
        <f>IF(ISERROR(VLOOKUP($J284,'Miljövärden urval för publ'!$B$2:$H$490,MATCH(N$3,'Miljövärden urval för publ'!$B$2:$H$2,0),FALSE)),"",VLOOKUP($J284,'Miljövärden urval för publ'!$B$2:$H$490,MATCH(N$3,'Miljövärden urval för publ'!$B$2:$H$2,0),FALSE))</f>
        <v>0</v>
      </c>
    </row>
    <row r="285" spans="1:14" x14ac:dyDescent="0.25">
      <c r="A285" s="117" t="s">
        <v>376</v>
      </c>
      <c r="B285" s="117" t="s">
        <v>378</v>
      </c>
      <c r="D285" s="112" t="str">
        <f>VLOOKUP(B285,'Miljövärden urval för publ'!$B$2:$V$480,MATCH("ska publiceras:",'Miljövärden urval för publ'!$B$2:$T$2,0),FALSE)</f>
        <v>ja</v>
      </c>
      <c r="E285" s="113">
        <f t="shared" si="12"/>
        <v>244</v>
      </c>
      <c r="H285" s="106">
        <v>283</v>
      </c>
      <c r="I285" s="106" t="str">
        <f t="shared" si="13"/>
        <v>Värmevärden AB</v>
      </c>
      <c r="J285" s="106" t="str">
        <f t="shared" si="14"/>
        <v>Sörforsa</v>
      </c>
      <c r="K285" s="106">
        <f>IF(ISERROR(VLOOKUP($J285,'Miljövärden urval för publ'!$B$2:$H$490,MATCH(K$3,'Miljövärden urval för publ'!$B$2:$H$2,0),FALSE)),"",VLOOKUP($J285,'Miljövärden urval för publ'!$B$2:$H$490,MATCH(K$3,'Miljövärden urval för publ'!$B$2:$H$2,0),FALSE))</f>
        <v>0.116299</v>
      </c>
      <c r="L285" s="106">
        <f>IF(ISERROR(VLOOKUP($J285,'Miljövärden urval för publ'!$B$2:$H$490,MATCH(L$3,'Miljövärden urval för publ'!$B$2:$H$2,0),FALSE)),"",VLOOKUP($J285,'Miljövärden urval för publ'!$B$2:$H$490,MATCH(L$3,'Miljövärden urval för publ'!$B$2:$H$2,0),FALSE))</f>
        <v>23.4834</v>
      </c>
      <c r="M285" s="106">
        <f>IF(ISERROR(VLOOKUP($J285,'Miljövärden urval för publ'!$B$2:$H$490,MATCH(M$3,'Miljövärden urval för publ'!$B$2:$H$2,0),FALSE)),"",VLOOKUP($J285,'Miljövärden urval för publ'!$B$2:$H$490,MATCH(M$3,'Miljövärden urval för publ'!$B$2:$H$2,0),FALSE))</f>
        <v>9.2012599999999996</v>
      </c>
      <c r="N285" s="106">
        <f>IF(ISERROR(VLOOKUP($J285,'Miljövärden urval för publ'!$B$2:$H$490,MATCH(N$3,'Miljövärden urval för publ'!$B$2:$H$2,0),FALSE)),"",VLOOKUP($J285,'Miljövärden urval för publ'!$B$2:$H$490,MATCH(N$3,'Miljövärden urval för publ'!$B$2:$H$2,0),FALSE))</f>
        <v>3.8432899999999999E-2</v>
      </c>
    </row>
    <row r="286" spans="1:14" x14ac:dyDescent="0.25">
      <c r="A286" s="117" t="s">
        <v>160</v>
      </c>
      <c r="B286" s="117" t="s">
        <v>163</v>
      </c>
      <c r="D286" s="112" t="str">
        <f>VLOOKUP(B286,'Miljövärden urval för publ'!$B$2:$V$480,MATCH("ska publiceras:",'Miljövärden urval för publ'!$B$2:$T$2,0),FALSE)</f>
        <v>ja</v>
      </c>
      <c r="E286" s="113">
        <f t="shared" si="12"/>
        <v>245</v>
      </c>
      <c r="H286" s="106">
        <v>284</v>
      </c>
      <c r="I286" s="106" t="str">
        <f t="shared" si="13"/>
        <v>Tidaholms Energi AB</v>
      </c>
      <c r="J286" s="106" t="str">
        <f t="shared" si="14"/>
        <v>Tidaholm</v>
      </c>
      <c r="K286" s="106">
        <f>IF(ISERROR(VLOOKUP($J286,'Miljövärden urval för publ'!$B$2:$H$490,MATCH(K$3,'Miljövärden urval för publ'!$B$2:$H$2,0),FALSE)),"",VLOOKUP($J286,'Miljövärden urval för publ'!$B$2:$H$490,MATCH(K$3,'Miljövärden urval för publ'!$B$2:$H$2,0),FALSE))</f>
        <v>0.15817000000000001</v>
      </c>
      <c r="L286" s="106">
        <f>IF(ISERROR(VLOOKUP($J286,'Miljövärden urval för publ'!$B$2:$H$490,MATCH(L$3,'Miljövärden urval för publ'!$B$2:$H$2,0),FALSE)),"",VLOOKUP($J286,'Miljövärden urval för publ'!$B$2:$H$490,MATCH(L$3,'Miljövärden urval för publ'!$B$2:$H$2,0),FALSE))</f>
        <v>65.869</v>
      </c>
      <c r="M286" s="106">
        <f>IF(ISERROR(VLOOKUP($J286,'Miljövärden urval för publ'!$B$2:$H$490,MATCH(M$3,'Miljövärden urval för publ'!$B$2:$H$2,0),FALSE)),"",VLOOKUP($J286,'Miljövärden urval för publ'!$B$2:$H$490,MATCH(M$3,'Miljövärden urval för publ'!$B$2:$H$2,0),FALSE))</f>
        <v>8.3106500000000008</v>
      </c>
      <c r="N286" s="106">
        <f>IF(ISERROR(VLOOKUP($J286,'Miljövärden urval för publ'!$B$2:$H$490,MATCH(N$3,'Miljövärden urval för publ'!$B$2:$H$2,0),FALSE)),"",VLOOKUP($J286,'Miljövärden urval för publ'!$B$2:$H$490,MATCH(N$3,'Miljövärden urval för publ'!$B$2:$H$2,0),FALSE))</f>
        <v>1.71019E-2</v>
      </c>
    </row>
    <row r="287" spans="1:14" x14ac:dyDescent="0.25">
      <c r="A287" s="117" t="s">
        <v>382</v>
      </c>
      <c r="B287" s="117" t="s">
        <v>383</v>
      </c>
      <c r="D287" s="112" t="str">
        <f>VLOOKUP(B287,'Miljövärden urval för publ'!$B$2:$V$480,MATCH("ska publiceras:",'Miljövärden urval för publ'!$B$2:$T$2,0),FALSE)</f>
        <v>ja</v>
      </c>
      <c r="E287" s="113">
        <f t="shared" si="12"/>
        <v>246</v>
      </c>
      <c r="H287" s="106">
        <v>285</v>
      </c>
      <c r="I287" s="106" t="str">
        <f t="shared" si="13"/>
        <v>Skövde Värmeverk AB</v>
      </c>
      <c r="J287" s="106" t="str">
        <f t="shared" si="14"/>
        <v>Tidan</v>
      </c>
      <c r="K287" s="106">
        <f>IF(ISERROR(VLOOKUP($J287,'Miljövärden urval för publ'!$B$2:$H$490,MATCH(K$3,'Miljövärden urval för publ'!$B$2:$H$2,0),FALSE)),"",VLOOKUP($J287,'Miljövärden urval för publ'!$B$2:$H$490,MATCH(K$3,'Miljövärden urval för publ'!$B$2:$H$2,0),FALSE))</f>
        <v>0.17266999999999999</v>
      </c>
      <c r="L287" s="106">
        <f>IF(ISERROR(VLOOKUP($J287,'Miljövärden urval för publ'!$B$2:$H$490,MATCH(L$3,'Miljövärden urval för publ'!$B$2:$H$2,0),FALSE)),"",VLOOKUP($J287,'Miljövärden urval för publ'!$B$2:$H$490,MATCH(L$3,'Miljövärden urval för publ'!$B$2:$H$2,0),FALSE))</f>
        <v>12.0433</v>
      </c>
      <c r="M287" s="106">
        <f>IF(ISERROR(VLOOKUP($J287,'Miljövärden urval för publ'!$B$2:$H$490,MATCH(M$3,'Miljövärden urval för publ'!$B$2:$H$2,0),FALSE)),"",VLOOKUP($J287,'Miljövärden urval för publ'!$B$2:$H$490,MATCH(M$3,'Miljövärden urval för publ'!$B$2:$H$2,0),FALSE))</f>
        <v>16.701799999999999</v>
      </c>
      <c r="N287" s="106">
        <f>IF(ISERROR(VLOOKUP($J287,'Miljövärden urval för publ'!$B$2:$H$490,MATCH(N$3,'Miljövärden urval för publ'!$B$2:$H$2,0),FALSE)),"",VLOOKUP($J287,'Miljövärden urval för publ'!$B$2:$H$490,MATCH(N$3,'Miljövärden urval för publ'!$B$2:$H$2,0),FALSE))</f>
        <v>1.36799E-2</v>
      </c>
    </row>
    <row r="288" spans="1:14" x14ac:dyDescent="0.25">
      <c r="A288" s="117" t="s">
        <v>76</v>
      </c>
      <c r="B288" s="117" t="s">
        <v>91</v>
      </c>
      <c r="D288" s="112" t="str">
        <f>VLOOKUP(B288,'Miljövärden urval för publ'!$B$2:$V$480,MATCH("ska publiceras:",'Miljövärden urval för publ'!$B$2:$T$2,0),FALSE)</f>
        <v>ja</v>
      </c>
      <c r="E288" s="113">
        <f t="shared" si="12"/>
        <v>247</v>
      </c>
      <c r="H288" s="106">
        <v>286</v>
      </c>
      <c r="I288" s="106" t="str">
        <f t="shared" si="13"/>
        <v>Tierps Fjärrvärme AB</v>
      </c>
      <c r="J288" s="106" t="str">
        <f t="shared" si="14"/>
        <v>Tierp</v>
      </c>
      <c r="K288" s="106">
        <f>IF(ISERROR(VLOOKUP($J288,'Miljövärden urval för publ'!$B$2:$H$490,MATCH(K$3,'Miljövärden urval för publ'!$B$2:$H$2,0),FALSE)),"",VLOOKUP($J288,'Miljövärden urval för publ'!$B$2:$H$490,MATCH(K$3,'Miljövärden urval för publ'!$B$2:$H$2,0),FALSE))</f>
        <v>0.19442100000000001</v>
      </c>
      <c r="L288" s="106">
        <f>IF(ISERROR(VLOOKUP($J288,'Miljövärden urval för publ'!$B$2:$H$490,MATCH(L$3,'Miljövärden urval för publ'!$B$2:$H$2,0),FALSE)),"",VLOOKUP($J288,'Miljövärden urval för publ'!$B$2:$H$490,MATCH(L$3,'Miljövärden urval för publ'!$B$2:$H$2,0),FALSE))</f>
        <v>43.361699999999999</v>
      </c>
      <c r="M288" s="106">
        <f>IF(ISERROR(VLOOKUP($J288,'Miljövärden urval för publ'!$B$2:$H$490,MATCH(M$3,'Miljövärden urval för publ'!$B$2:$H$2,0),FALSE)),"",VLOOKUP($J288,'Miljövärden urval för publ'!$B$2:$H$490,MATCH(M$3,'Miljövärden urval för publ'!$B$2:$H$2,0),FALSE))</f>
        <v>7.9805900000000003</v>
      </c>
      <c r="N288" s="106">
        <f>IF(ISERROR(VLOOKUP($J288,'Miljövärden urval för publ'!$B$2:$H$490,MATCH(N$3,'Miljövärden urval för publ'!$B$2:$H$2,0),FALSE)),"",VLOOKUP($J288,'Miljövärden urval för publ'!$B$2:$H$490,MATCH(N$3,'Miljövärden urval för publ'!$B$2:$H$2,0),FALSE))</f>
        <v>4.21565E-2</v>
      </c>
    </row>
    <row r="289" spans="1:14" x14ac:dyDescent="0.25">
      <c r="A289" s="117" t="s">
        <v>385</v>
      </c>
      <c r="B289" s="117" t="s">
        <v>386</v>
      </c>
      <c r="D289" s="112" t="str">
        <f>VLOOKUP(B289,'Miljövärden urval för publ'!$B$2:$V$480,MATCH("ska publiceras:",'Miljövärden urval för publ'!$B$2:$T$2,0),FALSE)</f>
        <v>ja</v>
      </c>
      <c r="E289" s="113">
        <f t="shared" si="12"/>
        <v>248</v>
      </c>
      <c r="H289" s="106">
        <v>287</v>
      </c>
      <c r="I289" s="106" t="str">
        <f t="shared" si="13"/>
        <v>Ulricehamns Energi AB</v>
      </c>
      <c r="J289" s="106" t="str">
        <f t="shared" si="14"/>
        <v>Timmele</v>
      </c>
      <c r="K289" s="106">
        <f>IF(ISERROR(VLOOKUP($J289,'Miljövärden urval för publ'!$B$2:$H$490,MATCH(K$3,'Miljövärden urval för publ'!$B$2:$H$2,0),FALSE)),"",VLOOKUP($J289,'Miljövärden urval för publ'!$B$2:$H$490,MATCH(K$3,'Miljövärden urval för publ'!$B$2:$H$2,0),FALSE))</f>
        <v>0.15398200000000001</v>
      </c>
      <c r="L289" s="106">
        <f>IF(ISERROR(VLOOKUP($J289,'Miljövärden urval för publ'!$B$2:$H$490,MATCH(L$3,'Miljövärden urval för publ'!$B$2:$H$2,0),FALSE)),"",VLOOKUP($J289,'Miljövärden urval för publ'!$B$2:$H$490,MATCH(L$3,'Miljövärden urval för publ'!$B$2:$H$2,0),FALSE))</f>
        <v>12.9655</v>
      </c>
      <c r="M289" s="106">
        <f>IF(ISERROR(VLOOKUP($J289,'Miljövärden urval för publ'!$B$2:$H$490,MATCH(M$3,'Miljövärden urval för publ'!$B$2:$H$2,0),FALSE)),"",VLOOKUP($J289,'Miljövärden urval för publ'!$B$2:$H$490,MATCH(M$3,'Miljövärden urval för publ'!$B$2:$H$2,0),FALSE))</f>
        <v>14.440899999999999</v>
      </c>
      <c r="N289" s="106">
        <f>IF(ISERROR(VLOOKUP($J289,'Miljövärden urval för publ'!$B$2:$H$490,MATCH(N$3,'Miljövärden urval för publ'!$B$2:$H$2,0),FALSE)),"",VLOOKUP($J289,'Miljövärden urval för publ'!$B$2:$H$490,MATCH(N$3,'Miljövärden urval för publ'!$B$2:$H$2,0),FALSE))</f>
        <v>6.5894500000000002E-3</v>
      </c>
    </row>
    <row r="290" spans="1:14" x14ac:dyDescent="0.25">
      <c r="A290" s="117" t="s">
        <v>261</v>
      </c>
      <c r="B290" s="117" t="s">
        <v>264</v>
      </c>
      <c r="D290" s="112" t="str">
        <f>VLOOKUP(B290,'Miljövärden urval för publ'!$B$2:$V$480,MATCH("ska publiceras:",'Miljövärden urval för publ'!$B$2:$T$2,0),FALSE)</f>
        <v>nej</v>
      </c>
      <c r="E290" s="113">
        <f t="shared" si="12"/>
        <v>248</v>
      </c>
      <c r="H290" s="106">
        <v>288</v>
      </c>
      <c r="I290" s="106" t="str">
        <f t="shared" si="13"/>
        <v>Skövde Värmeverk AB</v>
      </c>
      <c r="J290" s="106" t="str">
        <f t="shared" si="14"/>
        <v>Timmersdala</v>
      </c>
      <c r="K290" s="106">
        <f>IF(ISERROR(VLOOKUP($J290,'Miljövärden urval för publ'!$B$2:$H$490,MATCH(K$3,'Miljövärden urval för publ'!$B$2:$H$2,0),FALSE)),"",VLOOKUP($J290,'Miljövärden urval för publ'!$B$2:$H$490,MATCH(K$3,'Miljövärden urval för publ'!$B$2:$H$2,0),FALSE))</f>
        <v>0.180897</v>
      </c>
      <c r="L290" s="106">
        <f>IF(ISERROR(VLOOKUP($J290,'Miljövärden urval för publ'!$B$2:$H$490,MATCH(L$3,'Miljövärden urval för publ'!$B$2:$H$2,0),FALSE)),"",VLOOKUP($J290,'Miljövärden urval för publ'!$B$2:$H$490,MATCH(L$3,'Miljövärden urval för publ'!$B$2:$H$2,0),FALSE))</f>
        <v>11.5997</v>
      </c>
      <c r="M290" s="106">
        <f>IF(ISERROR(VLOOKUP($J290,'Miljövärden urval för publ'!$B$2:$H$490,MATCH(M$3,'Miljövärden urval för publ'!$B$2:$H$2,0),FALSE)),"",VLOOKUP($J290,'Miljövärden urval för publ'!$B$2:$H$490,MATCH(M$3,'Miljövärden urval för publ'!$B$2:$H$2,0),FALSE))</f>
        <v>17.664999999999999</v>
      </c>
      <c r="N290" s="106">
        <f>IF(ISERROR(VLOOKUP($J290,'Miljövärden urval för publ'!$B$2:$H$490,MATCH(N$3,'Miljövärden urval för publ'!$B$2:$H$2,0),FALSE)),"",VLOOKUP($J290,'Miljövärden urval för publ'!$B$2:$H$490,MATCH(N$3,'Miljövärden urval för publ'!$B$2:$H$2,0),FALSE))</f>
        <v>1.0427499999999999E-2</v>
      </c>
    </row>
    <row r="291" spans="1:14" x14ac:dyDescent="0.25">
      <c r="A291" s="117" t="s">
        <v>185</v>
      </c>
      <c r="B291" s="117" t="s">
        <v>188</v>
      </c>
      <c r="D291" s="112" t="str">
        <f>VLOOKUP(B291,'Miljövärden urval för publ'!$B$2:$V$480,MATCH("ska publiceras:",'Miljövärden urval för publ'!$B$2:$T$2,0),FALSE)</f>
        <v>ja</v>
      </c>
      <c r="E291" s="113">
        <f t="shared" si="12"/>
        <v>249</v>
      </c>
      <c r="H291" s="106">
        <v>289</v>
      </c>
      <c r="I291" s="106" t="str">
        <f t="shared" si="13"/>
        <v>E.ON Värme Sverige AB</v>
      </c>
      <c r="J291" s="106" t="str">
        <f t="shared" si="14"/>
        <v>Timrå</v>
      </c>
      <c r="K291" s="106">
        <f>IF(ISERROR(VLOOKUP($J291,'Miljövärden urval för publ'!$B$2:$H$490,MATCH(K$3,'Miljövärden urval för publ'!$B$2:$H$2,0),FALSE)),"",VLOOKUP($J291,'Miljövärden urval för publ'!$B$2:$H$490,MATCH(K$3,'Miljövärden urval för publ'!$B$2:$H$2,0),FALSE))</f>
        <v>9.20435E-2</v>
      </c>
      <c r="L291" s="106">
        <f>IF(ISERROR(VLOOKUP($J291,'Miljövärden urval för publ'!$B$2:$H$490,MATCH(L$3,'Miljövärden urval för publ'!$B$2:$H$2,0),FALSE)),"",VLOOKUP($J291,'Miljövärden urval för publ'!$B$2:$H$490,MATCH(L$3,'Miljövärden urval för publ'!$B$2:$H$2,0),FALSE))</f>
        <v>19.661799999999999</v>
      </c>
      <c r="M291" s="106">
        <f>IF(ISERROR(VLOOKUP($J291,'Miljövärden urval för publ'!$B$2:$H$490,MATCH(M$3,'Miljövärden urval för publ'!$B$2:$H$2,0),FALSE)),"",VLOOKUP($J291,'Miljövärden urval för publ'!$B$2:$H$490,MATCH(M$3,'Miljövärden urval för publ'!$B$2:$H$2,0),FALSE))</f>
        <v>0.408219</v>
      </c>
      <c r="N291" s="106">
        <f>IF(ISERROR(VLOOKUP($J291,'Miljövärden urval för publ'!$B$2:$H$490,MATCH(N$3,'Miljövärden urval för publ'!$B$2:$H$2,0),FALSE)),"",VLOOKUP($J291,'Miljövärden urval för publ'!$B$2:$H$490,MATCH(N$3,'Miljövärden urval för publ'!$B$2:$H$2,0),FALSE))</f>
        <v>2.9240800000000001E-2</v>
      </c>
    </row>
    <row r="292" spans="1:14" x14ac:dyDescent="0.25">
      <c r="A292" s="117" t="s">
        <v>76</v>
      </c>
      <c r="B292" s="117" t="s">
        <v>92</v>
      </c>
      <c r="D292" s="112" t="str">
        <f>VLOOKUP(B292,'Miljövärden urval för publ'!$B$2:$V$480,MATCH("ska publiceras:",'Miljövärden urval för publ'!$B$2:$T$2,0),FALSE)</f>
        <v>ja</v>
      </c>
      <c r="E292" s="113">
        <f t="shared" si="12"/>
        <v>250</v>
      </c>
      <c r="H292" s="106">
        <v>290</v>
      </c>
      <c r="I292" s="106" t="str">
        <f t="shared" si="13"/>
        <v>Rindi Energi AB</v>
      </c>
      <c r="J292" s="106" t="str">
        <f t="shared" si="14"/>
        <v>Tomelilla</v>
      </c>
      <c r="K292" s="106">
        <f>IF(ISERROR(VLOOKUP($J292,'Miljövärden urval för publ'!$B$2:$H$490,MATCH(K$3,'Miljövärden urval för publ'!$B$2:$H$2,0),FALSE)),"",VLOOKUP($J292,'Miljövärden urval för publ'!$B$2:$H$490,MATCH(K$3,'Miljövärden urval för publ'!$B$2:$H$2,0),FALSE))</f>
        <v>0.10577499999999999</v>
      </c>
      <c r="L292" s="106">
        <f>IF(ISERROR(VLOOKUP($J292,'Miljövärden urval för publ'!$B$2:$H$490,MATCH(L$3,'Miljövärden urval för publ'!$B$2:$H$2,0),FALSE)),"",VLOOKUP($J292,'Miljövärden urval för publ'!$B$2:$H$490,MATCH(L$3,'Miljövärden urval för publ'!$B$2:$H$2,0),FALSE))</f>
        <v>25.5318</v>
      </c>
      <c r="M292" s="106">
        <f>IF(ISERROR(VLOOKUP($J292,'Miljövärden urval för publ'!$B$2:$H$490,MATCH(M$3,'Miljövärden urval för publ'!$B$2:$H$2,0),FALSE)),"",VLOOKUP($J292,'Miljövärden urval för publ'!$B$2:$H$490,MATCH(M$3,'Miljövärden urval för publ'!$B$2:$H$2,0),FALSE))</f>
        <v>8.8058899999999998</v>
      </c>
      <c r="N292" s="106">
        <f>IF(ISERROR(VLOOKUP($J292,'Miljövärden urval för publ'!$B$2:$H$490,MATCH(N$3,'Miljövärden urval för publ'!$B$2:$H$2,0),FALSE)),"",VLOOKUP($J292,'Miljövärden urval för publ'!$B$2:$H$490,MATCH(N$3,'Miljövärden urval för publ'!$B$2:$H$2,0),FALSE))</f>
        <v>1.7345300000000001E-2</v>
      </c>
    </row>
    <row r="293" spans="1:14" x14ac:dyDescent="0.25">
      <c r="A293" s="117" t="s">
        <v>249</v>
      </c>
      <c r="B293" s="117" t="s">
        <v>252</v>
      </c>
      <c r="D293" s="112" t="str">
        <f>VLOOKUP(B293,'Miljövärden urval för publ'!$B$2:$V$480,MATCH("ska publiceras:",'Miljövärden urval för publ'!$B$2:$T$2,0),FALSE)</f>
        <v>ja</v>
      </c>
      <c r="E293" s="113">
        <f t="shared" si="12"/>
        <v>251</v>
      </c>
      <c r="H293" s="106">
        <v>291</v>
      </c>
      <c r="I293" s="106" t="str">
        <f t="shared" si="13"/>
        <v>Värmevärden AB</v>
      </c>
      <c r="J293" s="106" t="str">
        <f t="shared" si="14"/>
        <v>Torsby</v>
      </c>
      <c r="K293" s="106">
        <f>IF(ISERROR(VLOOKUP($J293,'Miljövärden urval för publ'!$B$2:$H$490,MATCH(K$3,'Miljövärden urval för publ'!$B$2:$H$2,0),FALSE)),"",VLOOKUP($J293,'Miljövärden urval för publ'!$B$2:$H$490,MATCH(K$3,'Miljövärden urval för publ'!$B$2:$H$2,0),FALSE))</f>
        <v>0.105264</v>
      </c>
      <c r="L293" s="106">
        <f>IF(ISERROR(VLOOKUP($J293,'Miljövärden urval för publ'!$B$2:$H$490,MATCH(L$3,'Miljövärden urval för publ'!$B$2:$H$2,0),FALSE)),"",VLOOKUP($J293,'Miljövärden urval för publ'!$B$2:$H$490,MATCH(L$3,'Miljövärden urval för publ'!$B$2:$H$2,0),FALSE))</f>
        <v>12.6455</v>
      </c>
      <c r="M293" s="106">
        <f>IF(ISERROR(VLOOKUP($J293,'Miljövärden urval för publ'!$B$2:$H$490,MATCH(M$3,'Miljövärden urval för publ'!$B$2:$H$2,0),FALSE)),"",VLOOKUP($J293,'Miljövärden urval för publ'!$B$2:$H$490,MATCH(M$3,'Miljövärden urval för publ'!$B$2:$H$2,0),FALSE))</f>
        <v>7.1300600000000003</v>
      </c>
      <c r="N293" s="106">
        <f>IF(ISERROR(VLOOKUP($J293,'Miljövärden urval för publ'!$B$2:$H$490,MATCH(N$3,'Miljövärden urval för publ'!$B$2:$H$2,0),FALSE)),"",VLOOKUP($J293,'Miljövärden urval för publ'!$B$2:$H$490,MATCH(N$3,'Miljövärden urval för publ'!$B$2:$H$2,0),FALSE))</f>
        <v>1.1480499999999999E-2</v>
      </c>
    </row>
    <row r="294" spans="1:14" x14ac:dyDescent="0.25">
      <c r="A294" s="117" t="s">
        <v>206</v>
      </c>
      <c r="B294" s="117" t="s">
        <v>212</v>
      </c>
      <c r="D294" s="112" t="str">
        <f>VLOOKUP(B294,'Miljövärden urval för publ'!$B$2:$V$480,MATCH("ska publiceras:",'Miljövärden urval för publ'!$B$2:$T$2,0),FALSE)</f>
        <v>ja</v>
      </c>
      <c r="E294" s="113">
        <f t="shared" si="12"/>
        <v>252</v>
      </c>
      <c r="H294" s="106">
        <v>292</v>
      </c>
      <c r="I294" s="106" t="str">
        <f t="shared" si="13"/>
        <v>Borlänge Energi AB</v>
      </c>
      <c r="J294" s="106" t="str">
        <f t="shared" si="14"/>
        <v>Torsång</v>
      </c>
      <c r="K294" s="106">
        <f>IF(ISERROR(VLOOKUP($J294,'Miljövärden urval för publ'!$B$2:$H$490,MATCH(K$3,'Miljövärden urval för publ'!$B$2:$H$2,0),FALSE)),"",VLOOKUP($J294,'Miljövärden urval för publ'!$B$2:$H$490,MATCH(K$3,'Miljövärden urval för publ'!$B$2:$H$2,0),FALSE))</f>
        <v>0.38766899999999999</v>
      </c>
      <c r="L294" s="106">
        <f>IF(ISERROR(VLOOKUP($J294,'Miljövärden urval för publ'!$B$2:$H$490,MATCH(L$3,'Miljövärden urval för publ'!$B$2:$H$2,0),FALSE)),"",VLOOKUP($J294,'Miljövärden urval för publ'!$B$2:$H$490,MATCH(L$3,'Miljövärden urval för publ'!$B$2:$H$2,0),FALSE))</f>
        <v>8.6358599999999992</v>
      </c>
      <c r="M294" s="106">
        <f>IF(ISERROR(VLOOKUP($J294,'Miljövärden urval för publ'!$B$2:$H$490,MATCH(M$3,'Miljövärden urval för publ'!$B$2:$H$2,0),FALSE)),"",VLOOKUP($J294,'Miljövärden urval för publ'!$B$2:$H$490,MATCH(M$3,'Miljövärden urval för publ'!$B$2:$H$2,0),FALSE))</f>
        <v>16.644600000000001</v>
      </c>
      <c r="N294" s="106">
        <f>IF(ISERROR(VLOOKUP($J294,'Miljövärden urval för publ'!$B$2:$H$490,MATCH(N$3,'Miljövärden urval för publ'!$B$2:$H$2,0),FALSE)),"",VLOOKUP($J294,'Miljövärden urval för publ'!$B$2:$H$490,MATCH(N$3,'Miljövärden urval för publ'!$B$2:$H$2,0),FALSE))</f>
        <v>3.0726299999999998E-3</v>
      </c>
    </row>
    <row r="295" spans="1:14" x14ac:dyDescent="0.25">
      <c r="A295" s="117" t="s">
        <v>127</v>
      </c>
      <c r="B295" s="117" t="s">
        <v>130</v>
      </c>
      <c r="D295" s="112" t="str">
        <f>VLOOKUP(B295,'Miljövärden urval för publ'!$B$2:$V$480,MATCH("ska publiceras:",'Miljövärden urval för publ'!$B$2:$T$2,0),FALSE)</f>
        <v>ja</v>
      </c>
      <c r="E295" s="113">
        <f t="shared" si="12"/>
        <v>253</v>
      </c>
      <c r="H295" s="106">
        <v>293</v>
      </c>
      <c r="I295" s="106" t="str">
        <f t="shared" si="13"/>
        <v>Tranås Energi AB</v>
      </c>
      <c r="J295" s="106" t="str">
        <f t="shared" si="14"/>
        <v>Tranås</v>
      </c>
      <c r="K295" s="106">
        <f>IF(ISERROR(VLOOKUP($J295,'Miljövärden urval för publ'!$B$2:$H$490,MATCH(K$3,'Miljövärden urval för publ'!$B$2:$H$2,0),FALSE)),"",VLOOKUP($J295,'Miljövärden urval för publ'!$B$2:$H$490,MATCH(K$3,'Miljövärden urval för publ'!$B$2:$H$2,0),FALSE))</f>
        <v>7.2290800000000002E-2</v>
      </c>
      <c r="L295" s="106">
        <f>IF(ISERROR(VLOOKUP($J295,'Miljövärden urval för publ'!$B$2:$H$490,MATCH(L$3,'Miljövärden urval för publ'!$B$2:$H$2,0),FALSE)),"",VLOOKUP($J295,'Miljövärden urval för publ'!$B$2:$H$490,MATCH(L$3,'Miljövärden urval för publ'!$B$2:$H$2,0),FALSE))</f>
        <v>13.6258</v>
      </c>
      <c r="M295" s="106">
        <f>IF(ISERROR(VLOOKUP($J295,'Miljövärden urval för publ'!$B$2:$H$490,MATCH(M$3,'Miljövärden urval för publ'!$B$2:$H$2,0),FALSE)),"",VLOOKUP($J295,'Miljövärden urval för publ'!$B$2:$H$490,MATCH(M$3,'Miljövärden urval för publ'!$B$2:$H$2,0),FALSE))</f>
        <v>7.3489199999999997</v>
      </c>
      <c r="N295" s="106">
        <f>IF(ISERROR(VLOOKUP($J295,'Miljövärden urval för publ'!$B$2:$H$490,MATCH(N$3,'Miljövärden urval för publ'!$B$2:$H$2,0),FALSE)),"",VLOOKUP($J295,'Miljövärden urval för publ'!$B$2:$H$490,MATCH(N$3,'Miljövärden urval för publ'!$B$2:$H$2,0),FALSE))</f>
        <v>1.2682799999999999E-2</v>
      </c>
    </row>
    <row r="296" spans="1:14" x14ac:dyDescent="0.25">
      <c r="A296" s="117" t="s">
        <v>394</v>
      </c>
      <c r="B296" s="117" t="s">
        <v>395</v>
      </c>
      <c r="D296" s="112" t="str">
        <f>VLOOKUP(B296,'Miljövärden urval för publ'!$B$2:$V$480,MATCH("ska publiceras:",'Miljövärden urval för publ'!$B$2:$T$2,0),FALSE)</f>
        <v>ja</v>
      </c>
      <c r="E296" s="113">
        <f t="shared" si="12"/>
        <v>254</v>
      </c>
      <c r="H296" s="106">
        <v>294</v>
      </c>
      <c r="I296" s="106" t="str">
        <f t="shared" si="13"/>
        <v>Trelleborgs Fjärrvärme AB</v>
      </c>
      <c r="J296" s="106" t="str">
        <f t="shared" si="14"/>
        <v>Trelleborg Fjärrvärme AB</v>
      </c>
      <c r="K296" s="106">
        <f>IF(ISERROR(VLOOKUP($J296,'Miljövärden urval för publ'!$B$2:$H$490,MATCH(K$3,'Miljövärden urval för publ'!$B$2:$H$2,0),FALSE)),"",VLOOKUP($J296,'Miljövärden urval för publ'!$B$2:$H$490,MATCH(K$3,'Miljövärden urval för publ'!$B$2:$H$2,0),FALSE))</f>
        <v>9.4782900000000003E-2</v>
      </c>
      <c r="L296" s="106">
        <f>IF(ISERROR(VLOOKUP($J296,'Miljövärden urval för publ'!$B$2:$H$490,MATCH(L$3,'Miljövärden urval för publ'!$B$2:$H$2,0),FALSE)),"",VLOOKUP($J296,'Miljövärden urval för publ'!$B$2:$H$490,MATCH(L$3,'Miljövärden urval för publ'!$B$2:$H$2,0),FALSE))</f>
        <v>16.089700000000001</v>
      </c>
      <c r="M296" s="106">
        <f>IF(ISERROR(VLOOKUP($J296,'Miljövärden urval för publ'!$B$2:$H$490,MATCH(M$3,'Miljövärden urval för publ'!$B$2:$H$2,0),FALSE)),"",VLOOKUP($J296,'Miljövärden urval för publ'!$B$2:$H$490,MATCH(M$3,'Miljövärden urval för publ'!$B$2:$H$2,0),FALSE))</f>
        <v>8.0529499999999992</v>
      </c>
      <c r="N296" s="106">
        <f>IF(ISERROR(VLOOKUP($J296,'Miljövärden urval för publ'!$B$2:$H$490,MATCH(N$3,'Miljövärden urval för publ'!$B$2:$H$2,0),FALSE)),"",VLOOKUP($J296,'Miljövärden urval för publ'!$B$2:$H$490,MATCH(N$3,'Miljövärden urval för publ'!$B$2:$H$2,0),FALSE))</f>
        <v>6.9595300000000002E-3</v>
      </c>
    </row>
    <row r="297" spans="1:14" x14ac:dyDescent="0.25">
      <c r="A297" s="117" t="s">
        <v>144</v>
      </c>
      <c r="B297" s="117" t="s">
        <v>145</v>
      </c>
      <c r="D297" s="112" t="str">
        <f>VLOOKUP(B297,'Miljövärden urval för publ'!$B$2:$V$480,MATCH("ska publiceras:",'Miljövärden urval för publ'!$B$2:$T$2,0),FALSE)</f>
        <v>ja</v>
      </c>
      <c r="E297" s="113">
        <f t="shared" si="12"/>
        <v>255</v>
      </c>
      <c r="H297" s="106">
        <v>295</v>
      </c>
      <c r="I297" s="106" t="str">
        <f t="shared" si="13"/>
        <v>Trollhättan Energi AB</v>
      </c>
      <c r="J297" s="106" t="str">
        <f t="shared" si="14"/>
        <v>Trollhättan</v>
      </c>
      <c r="K297" s="106">
        <f>IF(ISERROR(VLOOKUP($J297,'Miljövärden urval för publ'!$B$2:$H$490,MATCH(K$3,'Miljövärden urval för publ'!$B$2:$H$2,0),FALSE)),"",VLOOKUP($J297,'Miljövärden urval för publ'!$B$2:$H$490,MATCH(K$3,'Miljövärden urval för publ'!$B$2:$H$2,0),FALSE))</f>
        <v>3.7840100000000002E-2</v>
      </c>
      <c r="L297" s="106">
        <f>IF(ISERROR(VLOOKUP($J297,'Miljövärden urval för publ'!$B$2:$H$490,MATCH(L$3,'Miljövärden urval för publ'!$B$2:$H$2,0),FALSE)),"",VLOOKUP($J297,'Miljövärden urval för publ'!$B$2:$H$490,MATCH(L$3,'Miljövärden urval för publ'!$B$2:$H$2,0),FALSE))</f>
        <v>10.159700000000001</v>
      </c>
      <c r="M297" s="106">
        <f>IF(ISERROR(VLOOKUP($J297,'Miljövärden urval för publ'!$B$2:$H$490,MATCH(M$3,'Miljövärden urval för publ'!$B$2:$H$2,0),FALSE)),"",VLOOKUP($J297,'Miljövärden urval för publ'!$B$2:$H$490,MATCH(M$3,'Miljövärden urval för publ'!$B$2:$H$2,0),FALSE))</f>
        <v>7.0411299999999999</v>
      </c>
      <c r="N297" s="106">
        <f>IF(ISERROR(VLOOKUP($J297,'Miljövärden urval för publ'!$B$2:$H$490,MATCH(N$3,'Miljövärden urval för publ'!$B$2:$H$2,0),FALSE)),"",VLOOKUP($J297,'Miljövärden urval för publ'!$B$2:$H$490,MATCH(N$3,'Miljövärden urval för publ'!$B$2:$H$2,0),FALSE))</f>
        <v>3.2224200000000001E-3</v>
      </c>
    </row>
    <row r="298" spans="1:14" x14ac:dyDescent="0.25">
      <c r="A298" s="117" t="s">
        <v>394</v>
      </c>
      <c r="B298" s="117" t="s">
        <v>396</v>
      </c>
      <c r="D298" s="112" t="str">
        <f>VLOOKUP(B298,'Miljövärden urval för publ'!$B$2:$V$480,MATCH("ska publiceras:",'Miljövärden urval för publ'!$B$2:$T$2,0),FALSE)</f>
        <v>ja</v>
      </c>
      <c r="E298" s="113">
        <f t="shared" si="12"/>
        <v>256</v>
      </c>
      <c r="H298" s="106">
        <v>296</v>
      </c>
      <c r="I298" s="106" t="str">
        <f t="shared" si="13"/>
        <v>Statkraft Värme AB</v>
      </c>
      <c r="J298" s="106" t="str">
        <f t="shared" si="14"/>
        <v>Trosa</v>
      </c>
      <c r="K298" s="106">
        <f>IF(ISERROR(VLOOKUP($J298,'Miljövärden urval för publ'!$B$2:$H$490,MATCH(K$3,'Miljövärden urval för publ'!$B$2:$H$2,0),FALSE)),"",VLOOKUP($J298,'Miljövärden urval för publ'!$B$2:$H$490,MATCH(K$3,'Miljövärden urval för publ'!$B$2:$H$2,0),FALSE))</f>
        <v>9.5585600000000007E-2</v>
      </c>
      <c r="L298" s="106">
        <f>IF(ISERROR(VLOOKUP($J298,'Miljövärden urval för publ'!$B$2:$H$490,MATCH(L$3,'Miljövärden urval för publ'!$B$2:$H$2,0),FALSE)),"",VLOOKUP($J298,'Miljövärden urval för publ'!$B$2:$H$490,MATCH(L$3,'Miljövärden urval för publ'!$B$2:$H$2,0),FALSE))</f>
        <v>16.330500000000001</v>
      </c>
      <c r="M298" s="106">
        <f>IF(ISERROR(VLOOKUP($J298,'Miljövärden urval för publ'!$B$2:$H$490,MATCH(M$3,'Miljövärden urval för publ'!$B$2:$H$2,0),FALSE)),"",VLOOKUP($J298,'Miljövärden urval för publ'!$B$2:$H$490,MATCH(M$3,'Miljövärden urval för publ'!$B$2:$H$2,0),FALSE))</f>
        <v>7.9573400000000003</v>
      </c>
      <c r="N298" s="106">
        <f>IF(ISERROR(VLOOKUP($J298,'Miljövärden urval för publ'!$B$2:$H$490,MATCH(N$3,'Miljövärden urval för publ'!$B$2:$H$2,0),FALSE)),"",VLOOKUP($J298,'Miljövärden urval för publ'!$B$2:$H$490,MATCH(N$3,'Miljövärden urval för publ'!$B$2:$H$2,0),FALSE))</f>
        <v>1.80769E-2</v>
      </c>
    </row>
    <row r="299" spans="1:14" x14ac:dyDescent="0.25">
      <c r="A299" s="117" t="s">
        <v>491</v>
      </c>
      <c r="B299" s="117" t="s">
        <v>494</v>
      </c>
      <c r="D299" s="112" t="str">
        <f>VLOOKUP(B299,'Miljövärden urval för publ'!$B$2:$V$480,MATCH("ska publiceras:",'Miljövärden urval för publ'!$B$2:$T$2,0),FALSE)</f>
        <v>ja</v>
      </c>
      <c r="E299" s="113">
        <f t="shared" si="12"/>
        <v>257</v>
      </c>
      <c r="H299" s="106">
        <v>297</v>
      </c>
      <c r="I299" s="106" t="str">
        <f t="shared" si="13"/>
        <v>Varberg Energi AB</v>
      </c>
      <c r="J299" s="106" t="str">
        <f t="shared" si="14"/>
        <v>Träslövsläge</v>
      </c>
      <c r="K299" s="106">
        <f>IF(ISERROR(VLOOKUP($J299,'Miljövärden urval för publ'!$B$2:$H$490,MATCH(K$3,'Miljövärden urval för publ'!$B$2:$H$2,0),FALSE)),"",VLOOKUP($J299,'Miljövärden urval för publ'!$B$2:$H$490,MATCH(K$3,'Miljövärden urval för publ'!$B$2:$H$2,0),FALSE))</f>
        <v>0.48994799999999999</v>
      </c>
      <c r="L299" s="106">
        <f>IF(ISERROR(VLOOKUP($J299,'Miljövärden urval för publ'!$B$2:$H$490,MATCH(L$3,'Miljövärden urval för publ'!$B$2:$H$2,0),FALSE)),"",VLOOKUP($J299,'Miljövärden urval för publ'!$B$2:$H$490,MATCH(L$3,'Miljövärden urval för publ'!$B$2:$H$2,0),FALSE))</f>
        <v>80.552700000000002</v>
      </c>
      <c r="M299" s="106">
        <f>IF(ISERROR(VLOOKUP($J299,'Miljövärden urval för publ'!$B$2:$H$490,MATCH(M$3,'Miljövärden urval för publ'!$B$2:$H$2,0),FALSE)),"",VLOOKUP($J299,'Miljövärden urval för publ'!$B$2:$H$490,MATCH(M$3,'Miljövärden urval för publ'!$B$2:$H$2,0),FALSE))</f>
        <v>29.435600000000001</v>
      </c>
      <c r="N299" s="106">
        <f>IF(ISERROR(VLOOKUP($J299,'Miljövärden urval för publ'!$B$2:$H$490,MATCH(N$3,'Miljövärden urval för publ'!$B$2:$H$2,0),FALSE)),"",VLOOKUP($J299,'Miljövärden urval för publ'!$B$2:$H$490,MATCH(N$3,'Miljövärden urval för publ'!$B$2:$H$2,0),FALSE))</f>
        <v>0.121153</v>
      </c>
    </row>
    <row r="300" spans="1:14" x14ac:dyDescent="0.25">
      <c r="A300" s="117" t="s">
        <v>331</v>
      </c>
      <c r="B300" s="117" t="s">
        <v>338</v>
      </c>
      <c r="D300" s="112" t="str">
        <f>VLOOKUP(B300,'Miljövärden urval för publ'!$B$2:$V$480,MATCH("ska publiceras:",'Miljövärden urval för publ'!$B$2:$T$2,0),FALSE)</f>
        <v>ja</v>
      </c>
      <c r="E300" s="113">
        <f t="shared" si="12"/>
        <v>258</v>
      </c>
      <c r="H300" s="106">
        <v>298</v>
      </c>
      <c r="I300" s="106" t="str">
        <f t="shared" si="13"/>
        <v>Sundsvall Energi AB</v>
      </c>
      <c r="J300" s="106" t="str">
        <f t="shared" si="14"/>
        <v>Tunadal</v>
      </c>
      <c r="K300" s="106">
        <f>IF(ISERROR(VLOOKUP($J300,'Miljövärden urval för publ'!$B$2:$H$490,MATCH(K$3,'Miljövärden urval för publ'!$B$2:$H$2,0),FALSE)),"",VLOOKUP($J300,'Miljövärden urval för publ'!$B$2:$H$490,MATCH(K$3,'Miljövärden urval för publ'!$B$2:$H$2,0),FALSE))</f>
        <v>0.89038399999999995</v>
      </c>
      <c r="L300" s="106">
        <f>IF(ISERROR(VLOOKUP($J300,'Miljövärden urval för publ'!$B$2:$H$490,MATCH(L$3,'Miljövärden urval för publ'!$B$2:$H$2,0),FALSE)),"",VLOOKUP($J300,'Miljövärden urval för publ'!$B$2:$H$490,MATCH(L$3,'Miljövärden urval för publ'!$B$2:$H$2,0),FALSE))</f>
        <v>251.81299999999999</v>
      </c>
      <c r="M300" s="106">
        <f>IF(ISERROR(VLOOKUP($J300,'Miljövärden urval för publ'!$B$2:$H$490,MATCH(M$3,'Miljövärden urval för publ'!$B$2:$H$2,0),FALSE)),"",VLOOKUP($J300,'Miljövärden urval för publ'!$B$2:$H$490,MATCH(M$3,'Miljövärden urval för publ'!$B$2:$H$2,0),FALSE))</f>
        <v>4.03287</v>
      </c>
      <c r="N300" s="106">
        <f>IF(ISERROR(VLOOKUP($J300,'Miljövärden urval för publ'!$B$2:$H$490,MATCH(N$3,'Miljövärden urval för publ'!$B$2:$H$2,0),FALSE)),"",VLOOKUP($J300,'Miljövärden urval för publ'!$B$2:$H$490,MATCH(N$3,'Miljövärden urval för publ'!$B$2:$H$2,0),FALSE))</f>
        <v>0.208089</v>
      </c>
    </row>
    <row r="301" spans="1:14" x14ac:dyDescent="0.25">
      <c r="A301" s="117" t="s">
        <v>357</v>
      </c>
      <c r="B301" s="117" t="s">
        <v>372</v>
      </c>
      <c r="D301" s="112" t="str">
        <f>VLOOKUP(B301,'Miljövärden urval för publ'!$B$2:$V$480,MATCH("ska publiceras:",'Miljövärden urval för publ'!$B$2:$T$2,0),FALSE)</f>
        <v>ja</v>
      </c>
      <c r="E301" s="113">
        <f t="shared" si="12"/>
        <v>259</v>
      </c>
      <c r="H301" s="106">
        <v>299</v>
      </c>
      <c r="I301" s="106" t="str">
        <f t="shared" si="13"/>
        <v>Varberg Energi AB</v>
      </c>
      <c r="J301" s="106" t="str">
        <f t="shared" si="14"/>
        <v>Tvååker (Närv)</v>
      </c>
      <c r="K301" s="106">
        <f>IF(ISERROR(VLOOKUP($J301,'Miljövärden urval för publ'!$B$2:$H$490,MATCH(K$3,'Miljövärden urval för publ'!$B$2:$H$2,0),FALSE)),"",VLOOKUP($J301,'Miljövärden urval för publ'!$B$2:$H$490,MATCH(K$3,'Miljövärden urval för publ'!$B$2:$H$2,0),FALSE))</f>
        <v>0.226608</v>
      </c>
      <c r="L301" s="106">
        <f>IF(ISERROR(VLOOKUP($J301,'Miljövärden urval för publ'!$B$2:$H$490,MATCH(L$3,'Miljövärden urval för publ'!$B$2:$H$2,0),FALSE)),"",VLOOKUP($J301,'Miljövärden urval för publ'!$B$2:$H$490,MATCH(L$3,'Miljövärden urval för publ'!$B$2:$H$2,0),FALSE))</f>
        <v>30.774000000000001</v>
      </c>
      <c r="M301" s="106">
        <f>IF(ISERROR(VLOOKUP($J301,'Miljövärden urval för publ'!$B$2:$H$490,MATCH(M$3,'Miljövärden urval för publ'!$B$2:$H$2,0),FALSE)),"",VLOOKUP($J301,'Miljövärden urval för publ'!$B$2:$H$490,MATCH(M$3,'Miljövärden urval för publ'!$B$2:$H$2,0),FALSE))</f>
        <v>16.989699999999999</v>
      </c>
      <c r="N301" s="106">
        <f>IF(ISERROR(VLOOKUP($J301,'Miljövärden urval för publ'!$B$2:$H$490,MATCH(N$3,'Miljövärden urval för publ'!$B$2:$H$2,0),FALSE)),"",VLOOKUP($J301,'Miljövärden urval för publ'!$B$2:$H$490,MATCH(N$3,'Miljövärden urval för publ'!$B$2:$H$2,0),FALSE))</f>
        <v>6.1553299999999998E-2</v>
      </c>
    </row>
    <row r="302" spans="1:14" x14ac:dyDescent="0.25">
      <c r="A302" s="117" t="s">
        <v>474</v>
      </c>
      <c r="B302" s="117" t="s">
        <v>483</v>
      </c>
      <c r="D302" s="112" t="str">
        <f>VLOOKUP(B302,'Miljövärden urval för publ'!$B$2:$V$480,MATCH("ska publiceras:",'Miljövärden urval för publ'!$B$2:$T$2,0),FALSE)</f>
        <v>ja</v>
      </c>
      <c r="E302" s="113">
        <f t="shared" si="12"/>
        <v>260</v>
      </c>
      <c r="H302" s="106">
        <v>300</v>
      </c>
      <c r="I302" s="106" t="str">
        <f t="shared" si="13"/>
        <v>Hässleholm Miljö AB</v>
      </c>
      <c r="J302" s="106" t="str">
        <f t="shared" si="14"/>
        <v>Tyringe</v>
      </c>
      <c r="K302" s="106">
        <f>IF(ISERROR(VLOOKUP($J302,'Miljövärden urval för publ'!$B$2:$H$490,MATCH(K$3,'Miljövärden urval för publ'!$B$2:$H$2,0),FALSE)),"",VLOOKUP($J302,'Miljövärden urval för publ'!$B$2:$H$490,MATCH(K$3,'Miljövärden urval för publ'!$B$2:$H$2,0),FALSE))</f>
        <v>0.15459300000000001</v>
      </c>
      <c r="L302" s="106">
        <f>IF(ISERROR(VLOOKUP($J302,'Miljövärden urval för publ'!$B$2:$H$490,MATCH(L$3,'Miljövärden urval för publ'!$B$2:$H$2,0),FALSE)),"",VLOOKUP($J302,'Miljövärden urval för publ'!$B$2:$H$490,MATCH(L$3,'Miljövärden urval för publ'!$B$2:$H$2,0),FALSE))</f>
        <v>36.104100000000003</v>
      </c>
      <c r="M302" s="106">
        <f>IF(ISERROR(VLOOKUP($J302,'Miljövärden urval för publ'!$B$2:$H$490,MATCH(M$3,'Miljövärden urval för publ'!$B$2:$H$2,0),FALSE)),"",VLOOKUP($J302,'Miljövärden urval för publ'!$B$2:$H$490,MATCH(M$3,'Miljövärden urval för publ'!$B$2:$H$2,0),FALSE))</f>
        <v>10.085800000000001</v>
      </c>
      <c r="N302" s="106">
        <f>IF(ISERROR(VLOOKUP($J302,'Miljövärden urval för publ'!$B$2:$H$490,MATCH(N$3,'Miljövärden urval för publ'!$B$2:$H$2,0),FALSE)),"",VLOOKUP($J302,'Miljövärden urval för publ'!$B$2:$H$490,MATCH(N$3,'Miljövärden urval för publ'!$B$2:$H$2,0),FALSE))</f>
        <v>2.2622799999999998E-2</v>
      </c>
    </row>
    <row r="303" spans="1:14" x14ac:dyDescent="0.25">
      <c r="A303" s="117" t="s">
        <v>147</v>
      </c>
      <c r="B303" s="117" t="s">
        <v>154</v>
      </c>
      <c r="D303" s="112" t="str">
        <f>VLOOKUP(B303,'Miljövärden urval för publ'!$B$2:$V$480,MATCH("ska publiceras:",'Miljövärden urval för publ'!$B$2:$T$2,0),FALSE)</f>
        <v>nej</v>
      </c>
      <c r="E303" s="113">
        <f t="shared" si="12"/>
        <v>260</v>
      </c>
      <c r="H303" s="106">
        <v>301</v>
      </c>
      <c r="I303" s="106" t="str">
        <f t="shared" si="13"/>
        <v>Fortum Värme,  AB s.m. Stockholms stad</v>
      </c>
      <c r="J303" s="106" t="str">
        <f t="shared" si="14"/>
        <v>Täby</v>
      </c>
      <c r="K303" s="106">
        <f>IF(ISERROR(VLOOKUP($J303,'Miljövärden urval för publ'!$B$2:$H$490,MATCH(K$3,'Miljövärden urval för publ'!$B$2:$H$2,0),FALSE)),"",VLOOKUP($J303,'Miljövärden urval för publ'!$B$2:$H$490,MATCH(K$3,'Miljövärden urval för publ'!$B$2:$H$2,0),FALSE))</f>
        <v>0.29367199999999999</v>
      </c>
      <c r="L303" s="106">
        <f>IF(ISERROR(VLOOKUP($J303,'Miljövärden urval för publ'!$B$2:$H$490,MATCH(L$3,'Miljövärden urval för publ'!$B$2:$H$2,0),FALSE)),"",VLOOKUP($J303,'Miljövärden urval för publ'!$B$2:$H$490,MATCH(L$3,'Miljövärden urval för publ'!$B$2:$H$2,0),FALSE))</f>
        <v>64.143699999999995</v>
      </c>
      <c r="M303" s="106">
        <f>IF(ISERROR(VLOOKUP($J303,'Miljövärden urval för publ'!$B$2:$H$490,MATCH(M$3,'Miljövärden urval för publ'!$B$2:$H$2,0),FALSE)),"",VLOOKUP($J303,'Miljövärden urval för publ'!$B$2:$H$490,MATCH(M$3,'Miljövärden urval för publ'!$B$2:$H$2,0),FALSE))</f>
        <v>7.9196499999999999</v>
      </c>
      <c r="N303" s="106">
        <f>IF(ISERROR(VLOOKUP($J303,'Miljövärden urval för publ'!$B$2:$H$490,MATCH(N$3,'Miljövärden urval för publ'!$B$2:$H$2,0),FALSE)),"",VLOOKUP($J303,'Miljövärden urval för publ'!$B$2:$H$490,MATCH(N$3,'Miljövärden urval för publ'!$B$2:$H$2,0),FALSE))</f>
        <v>0.13725899999999999</v>
      </c>
    </row>
    <row r="304" spans="1:14" x14ac:dyDescent="0.25">
      <c r="A304" s="117" t="s">
        <v>397</v>
      </c>
      <c r="B304" s="117" t="s">
        <v>398</v>
      </c>
      <c r="D304" s="112" t="str">
        <f>VLOOKUP(B304,'Miljövärden urval för publ'!$B$2:$V$480,MATCH("ska publiceras:",'Miljövärden urval för publ'!$B$2:$T$2,0),FALSE)</f>
        <v>ja</v>
      </c>
      <c r="E304" s="113">
        <f t="shared" si="12"/>
        <v>261</v>
      </c>
      <c r="H304" s="106">
        <v>302</v>
      </c>
      <c r="I304" s="106" t="str">
        <f t="shared" si="13"/>
        <v>E.ON Värme Sverige AB</v>
      </c>
      <c r="J304" s="106" t="str">
        <f t="shared" si="14"/>
        <v>Täby E.ON.</v>
      </c>
      <c r="K304" s="106">
        <f>IF(ISERROR(VLOOKUP($J304,'Miljövärden urval för publ'!$B$2:$H$490,MATCH(K$3,'Miljövärden urval för publ'!$B$2:$H$2,0),FALSE)),"",VLOOKUP($J304,'Miljövärden urval för publ'!$B$2:$H$490,MATCH(K$3,'Miljövärden urval för publ'!$B$2:$H$2,0),FALSE))</f>
        <v>0.29283599999999999</v>
      </c>
      <c r="L304" s="106">
        <f>IF(ISERROR(VLOOKUP($J304,'Miljövärden urval för publ'!$B$2:$H$490,MATCH(L$3,'Miljövärden urval för publ'!$B$2:$H$2,0),FALSE)),"",VLOOKUP($J304,'Miljövärden urval för publ'!$B$2:$H$490,MATCH(L$3,'Miljövärden urval för publ'!$B$2:$H$2,0),FALSE))</f>
        <v>44.709699999999998</v>
      </c>
      <c r="M304" s="106">
        <f>IF(ISERROR(VLOOKUP($J304,'Miljövärden urval för publ'!$B$2:$H$490,MATCH(M$3,'Miljövärden urval för publ'!$B$2:$H$2,0),FALSE)),"",VLOOKUP($J304,'Miljövärden urval för publ'!$B$2:$H$490,MATCH(M$3,'Miljövärden urval för publ'!$B$2:$H$2,0),FALSE))</f>
        <v>16.618600000000001</v>
      </c>
      <c r="N304" s="106">
        <f>IF(ISERROR(VLOOKUP($J304,'Miljövärden urval för publ'!$B$2:$H$490,MATCH(N$3,'Miljövärden urval för publ'!$B$2:$H$2,0),FALSE)),"",VLOOKUP($J304,'Miljövärden urval för publ'!$B$2:$H$490,MATCH(N$3,'Miljövärden urval för publ'!$B$2:$H$2,0),FALSE))</f>
        <v>8.3124900000000002E-2</v>
      </c>
    </row>
    <row r="305" spans="1:14" x14ac:dyDescent="0.25">
      <c r="A305" s="117" t="s">
        <v>12</v>
      </c>
      <c r="B305" s="117" t="s">
        <v>16</v>
      </c>
      <c r="D305" s="112" t="str">
        <f>VLOOKUP(B305,'Miljövärden urval för publ'!$B$2:$V$480,MATCH("ska publiceras:",'Miljövärden urval för publ'!$B$2:$T$2,0),FALSE)</f>
        <v>ja</v>
      </c>
      <c r="E305" s="113">
        <f t="shared" si="12"/>
        <v>262</v>
      </c>
      <c r="H305" s="106">
        <v>303</v>
      </c>
      <c r="I305" s="106" t="str">
        <f t="shared" si="13"/>
        <v>Väner Energi AB</v>
      </c>
      <c r="J305" s="106" t="str">
        <f t="shared" si="14"/>
        <v>Töreboda</v>
      </c>
      <c r="K305" s="106">
        <f>IF(ISERROR(VLOOKUP($J305,'Miljövärden urval för publ'!$B$2:$H$490,MATCH(K$3,'Miljövärden urval för publ'!$B$2:$H$2,0),FALSE)),"",VLOOKUP($J305,'Miljövärden urval för publ'!$B$2:$H$490,MATCH(K$3,'Miljövärden urval för publ'!$B$2:$H$2,0),FALSE))</f>
        <v>6.4212900000000003E-2</v>
      </c>
      <c r="L305" s="106">
        <f>IF(ISERROR(VLOOKUP($J305,'Miljövärden urval för publ'!$B$2:$H$490,MATCH(L$3,'Miljövärden urval för publ'!$B$2:$H$2,0),FALSE)),"",VLOOKUP($J305,'Miljövärden urval för publ'!$B$2:$H$490,MATCH(L$3,'Miljövärden urval för publ'!$B$2:$H$2,0),FALSE))</f>
        <v>10.7478</v>
      </c>
      <c r="M305" s="106">
        <f>IF(ISERROR(VLOOKUP($J305,'Miljövärden urval för publ'!$B$2:$H$490,MATCH(M$3,'Miljövärden urval för publ'!$B$2:$H$2,0),FALSE)),"",VLOOKUP($J305,'Miljövärden urval för publ'!$B$2:$H$490,MATCH(M$3,'Miljövärden urval för publ'!$B$2:$H$2,0),FALSE))</f>
        <v>8.2925400000000007</v>
      </c>
      <c r="N305" s="106">
        <f>IF(ISERROR(VLOOKUP($J305,'Miljövärden urval för publ'!$B$2:$H$490,MATCH(N$3,'Miljövärden urval för publ'!$B$2:$H$2,0),FALSE)),"",VLOOKUP($J305,'Miljövärden urval för publ'!$B$2:$H$490,MATCH(N$3,'Miljövärden urval för publ'!$B$2:$H$2,0),FALSE))</f>
        <v>3.88954E-4</v>
      </c>
    </row>
    <row r="306" spans="1:14" x14ac:dyDescent="0.25">
      <c r="A306" s="117" t="s">
        <v>501</v>
      </c>
      <c r="B306" s="117" t="s">
        <v>516</v>
      </c>
      <c r="D306" s="112" t="str">
        <f>VLOOKUP(B306,'Miljövärden urval för publ'!$B$2:$V$480,MATCH("ska publiceras:",'Miljövärden urval för publ'!$B$2:$T$2,0),FALSE)</f>
        <v>ja</v>
      </c>
      <c r="E306" s="113">
        <f t="shared" si="12"/>
        <v>263</v>
      </c>
      <c r="H306" s="106">
        <v>304</v>
      </c>
      <c r="I306" s="106" t="str">
        <f t="shared" si="13"/>
        <v>Uddevalla Energi AB</v>
      </c>
      <c r="J306" s="106" t="str">
        <f t="shared" si="14"/>
        <v>Uddevalla</v>
      </c>
      <c r="K306" s="106">
        <f>IF(ISERROR(VLOOKUP($J306,'Miljövärden urval för publ'!$B$2:$H$490,MATCH(K$3,'Miljövärden urval för publ'!$B$2:$H$2,0),FALSE)),"",VLOOKUP($J306,'Miljövärden urval för publ'!$B$2:$H$490,MATCH(K$3,'Miljövärden urval för publ'!$B$2:$H$2,0),FALSE))</f>
        <v>9.4981300000000005E-2</v>
      </c>
      <c r="L306" s="106">
        <f>IF(ISERROR(VLOOKUP($J306,'Miljövärden urval för publ'!$B$2:$H$490,MATCH(L$3,'Miljövärden urval för publ'!$B$2:$H$2,0),FALSE)),"",VLOOKUP($J306,'Miljövärden urval för publ'!$B$2:$H$490,MATCH(L$3,'Miljövärden urval för publ'!$B$2:$H$2,0),FALSE))</f>
        <v>100.122</v>
      </c>
      <c r="M306" s="106">
        <f>IF(ISERROR(VLOOKUP($J306,'Miljövärden urval för publ'!$B$2:$H$490,MATCH(M$3,'Miljövärden urval för publ'!$B$2:$H$2,0),FALSE)),"",VLOOKUP($J306,'Miljövärden urval för publ'!$B$2:$H$490,MATCH(M$3,'Miljövärden urval för publ'!$B$2:$H$2,0),FALSE))</f>
        <v>5.81731</v>
      </c>
      <c r="N306" s="106">
        <f>IF(ISERROR(VLOOKUP($J306,'Miljövärden urval för publ'!$B$2:$H$490,MATCH(N$3,'Miljövärden urval för publ'!$B$2:$H$2,0),FALSE)),"",VLOOKUP($J306,'Miljövärden urval för publ'!$B$2:$H$490,MATCH(N$3,'Miljövärden urval för publ'!$B$2:$H$2,0),FALSE))</f>
        <v>1.26881E-3</v>
      </c>
    </row>
    <row r="307" spans="1:14" x14ac:dyDescent="0.25">
      <c r="A307" s="117" t="s">
        <v>376</v>
      </c>
      <c r="B307" s="117" t="s">
        <v>379</v>
      </c>
      <c r="D307" s="112" t="str">
        <f>VLOOKUP(B307,'Miljövärden urval för publ'!$B$2:$V$480,MATCH("ska publiceras:",'Miljövärden urval för publ'!$B$2:$T$2,0),FALSE)</f>
        <v>ja</v>
      </c>
      <c r="E307" s="113">
        <f t="shared" si="12"/>
        <v>264</v>
      </c>
      <c r="H307" s="106">
        <v>305</v>
      </c>
      <c r="I307" s="106" t="str">
        <f t="shared" si="13"/>
        <v>Falkenberg Energi AB</v>
      </c>
      <c r="J307" s="106" t="str">
        <f t="shared" si="14"/>
        <v>Ullared-närvärme</v>
      </c>
      <c r="K307" s="106">
        <f>IF(ISERROR(VLOOKUP($J307,'Miljövärden urval för publ'!$B$2:$H$490,MATCH(K$3,'Miljövärden urval för publ'!$B$2:$H$2,0),FALSE)),"",VLOOKUP($J307,'Miljövärden urval för publ'!$B$2:$H$490,MATCH(K$3,'Miljövärden urval för publ'!$B$2:$H$2,0),FALSE))</f>
        <v>0.172657</v>
      </c>
      <c r="L307" s="106">
        <f>IF(ISERROR(VLOOKUP($J307,'Miljövärden urval för publ'!$B$2:$H$490,MATCH(L$3,'Miljövärden urval för publ'!$B$2:$H$2,0),FALSE)),"",VLOOKUP($J307,'Miljövärden urval för publ'!$B$2:$H$490,MATCH(L$3,'Miljövärden urval för publ'!$B$2:$H$2,0),FALSE))</f>
        <v>11.4535</v>
      </c>
      <c r="M307" s="106">
        <f>IF(ISERROR(VLOOKUP($J307,'Miljövärden urval för publ'!$B$2:$H$490,MATCH(M$3,'Miljövärden urval för publ'!$B$2:$H$2,0),FALSE)),"",VLOOKUP($J307,'Miljövärden urval för publ'!$B$2:$H$490,MATCH(M$3,'Miljövärden urval för publ'!$B$2:$H$2,0),FALSE))</f>
        <v>16.712399999999999</v>
      </c>
      <c r="N307" s="106">
        <f>IF(ISERROR(VLOOKUP($J307,'Miljövärden urval för publ'!$B$2:$H$490,MATCH(N$3,'Miljövärden urval för publ'!$B$2:$H$2,0),FALSE)),"",VLOOKUP($J307,'Miljövärden urval för publ'!$B$2:$H$490,MATCH(N$3,'Miljövärden urval för publ'!$B$2:$H$2,0),FALSE))</f>
        <v>1.18271E-2</v>
      </c>
    </row>
    <row r="308" spans="1:14" x14ac:dyDescent="0.25">
      <c r="A308" s="117" t="s">
        <v>300</v>
      </c>
      <c r="B308" s="117" t="s">
        <v>301</v>
      </c>
      <c r="D308" s="112" t="str">
        <f>VLOOKUP(B308,'Miljövärden urval för publ'!$B$2:$V$480,MATCH("ska publiceras:",'Miljövärden urval för publ'!$B$2:$T$2,0),FALSE)</f>
        <v>ja</v>
      </c>
      <c r="E308" s="113">
        <f t="shared" si="12"/>
        <v>265</v>
      </c>
      <c r="H308" s="106">
        <v>306</v>
      </c>
      <c r="I308" s="106" t="str">
        <f t="shared" si="13"/>
        <v>Ulricehamns Energi AB</v>
      </c>
      <c r="J308" s="106" t="str">
        <f t="shared" si="14"/>
        <v>Ulricehamn</v>
      </c>
      <c r="K308" s="106">
        <f>IF(ISERROR(VLOOKUP($J308,'Miljövärden urval för publ'!$B$2:$H$490,MATCH(K$3,'Miljövärden urval för publ'!$B$2:$H$2,0),FALSE)),"",VLOOKUP($J308,'Miljövärden urval för publ'!$B$2:$H$490,MATCH(K$3,'Miljövärden urval för publ'!$B$2:$H$2,0),FALSE))</f>
        <v>6.0295300000000003E-2</v>
      </c>
      <c r="L308" s="106">
        <f>IF(ISERROR(VLOOKUP($J308,'Miljövärden urval för publ'!$B$2:$H$490,MATCH(L$3,'Miljövärden urval för publ'!$B$2:$H$2,0),FALSE)),"",VLOOKUP($J308,'Miljövärden urval för publ'!$B$2:$H$490,MATCH(L$3,'Miljövärden urval för publ'!$B$2:$H$2,0),FALSE))</f>
        <v>12.6196</v>
      </c>
      <c r="M308" s="106">
        <f>IF(ISERROR(VLOOKUP($J308,'Miljövärden urval för publ'!$B$2:$H$490,MATCH(M$3,'Miljövärden urval för publ'!$B$2:$H$2,0),FALSE)),"",VLOOKUP($J308,'Miljövärden urval för publ'!$B$2:$H$490,MATCH(M$3,'Miljövärden urval för publ'!$B$2:$H$2,0),FALSE))</f>
        <v>3.8667600000000002</v>
      </c>
      <c r="N308" s="106">
        <f>IF(ISERROR(VLOOKUP($J308,'Miljövärden urval för publ'!$B$2:$H$490,MATCH(N$3,'Miljövärden urval för publ'!$B$2:$H$2,0),FALSE)),"",VLOOKUP($J308,'Miljövärden urval för publ'!$B$2:$H$490,MATCH(N$3,'Miljövärden urval för publ'!$B$2:$H$2,0),FALSE))</f>
        <v>1.24183E-2</v>
      </c>
    </row>
    <row r="309" spans="1:14" x14ac:dyDescent="0.25">
      <c r="A309" s="117" t="s">
        <v>399</v>
      </c>
      <c r="B309" s="117" t="s">
        <v>402</v>
      </c>
      <c r="D309" s="112" t="str">
        <f>VLOOKUP(B309,'Miljövärden urval för publ'!$B$2:$V$480,MATCH("ska publiceras:",'Miljövärden urval för publ'!$B$2:$T$2,0),FALSE)</f>
        <v>ja</v>
      </c>
      <c r="E309" s="113">
        <f t="shared" si="12"/>
        <v>266</v>
      </c>
      <c r="H309" s="106">
        <v>307</v>
      </c>
      <c r="I309" s="106" t="str">
        <f t="shared" si="13"/>
        <v>Umeå Energi AB</v>
      </c>
      <c r="J309" s="106" t="str">
        <f t="shared" si="14"/>
        <v>Umeå</v>
      </c>
      <c r="K309" s="106">
        <f>IF(ISERROR(VLOOKUP($J309,'Miljövärden urval för publ'!$B$2:$H$490,MATCH(K$3,'Miljövärden urval för publ'!$B$2:$H$2,0),FALSE)),"",VLOOKUP($J309,'Miljövärden urval för publ'!$B$2:$H$490,MATCH(K$3,'Miljövärden urval för publ'!$B$2:$H$2,0),FALSE))</f>
        <v>0.22740199999999999</v>
      </c>
      <c r="L309" s="106">
        <f>IF(ISERROR(VLOOKUP($J309,'Miljövärden urval för publ'!$B$2:$H$490,MATCH(L$3,'Miljövärden urval för publ'!$B$2:$H$2,0),FALSE)),"",VLOOKUP($J309,'Miljövärden urval för publ'!$B$2:$H$490,MATCH(L$3,'Miljövärden urval för publ'!$B$2:$H$2,0),FALSE))</f>
        <v>52.317</v>
      </c>
      <c r="M309" s="106">
        <f>IF(ISERROR(VLOOKUP($J309,'Miljövärden urval för publ'!$B$2:$H$490,MATCH(M$3,'Miljövärden urval för publ'!$B$2:$H$2,0),FALSE)),"",VLOOKUP($J309,'Miljövärden urval för publ'!$B$2:$H$490,MATCH(M$3,'Miljövärden urval för publ'!$B$2:$H$2,0),FALSE))</f>
        <v>5.3873800000000003</v>
      </c>
      <c r="N309" s="106">
        <f>IF(ISERROR(VLOOKUP($J309,'Miljövärden urval för publ'!$B$2:$H$490,MATCH(N$3,'Miljövärden urval för publ'!$B$2:$H$2,0),FALSE)),"",VLOOKUP($J309,'Miljövärden urval för publ'!$B$2:$H$490,MATCH(N$3,'Miljövärden urval för publ'!$B$2:$H$2,0),FALSE))</f>
        <v>1.8905499999999999E-2</v>
      </c>
    </row>
    <row r="310" spans="1:14" x14ac:dyDescent="0.25">
      <c r="A310" s="117" t="s">
        <v>331</v>
      </c>
      <c r="B310" s="117" t="s">
        <v>339</v>
      </c>
      <c r="D310" s="112" t="str">
        <f>VLOOKUP(B310,'Miljövärden urval för publ'!$B$2:$V$480,MATCH("ska publiceras:",'Miljövärden urval för publ'!$B$2:$T$2,0),FALSE)</f>
        <v>ja</v>
      </c>
      <c r="E310" s="113">
        <f t="shared" si="12"/>
        <v>267</v>
      </c>
      <c r="H310" s="106">
        <v>308</v>
      </c>
      <c r="I310" s="106" t="str">
        <f t="shared" si="13"/>
        <v>Vattenfall AB Värme</v>
      </c>
      <c r="J310" s="106" t="str">
        <f t="shared" si="14"/>
        <v>Uppsala</v>
      </c>
      <c r="K310" s="106">
        <f>IF(ISERROR(VLOOKUP($J310,'Miljövärden urval för publ'!$B$2:$H$490,MATCH(K$3,'Miljövärden urval för publ'!$B$2:$H$2,0),FALSE)),"",VLOOKUP($J310,'Miljövärden urval för publ'!$B$2:$H$490,MATCH(K$3,'Miljövärden urval för publ'!$B$2:$H$2,0),FALSE))</f>
        <v>0.50833700000000004</v>
      </c>
      <c r="L310" s="106">
        <f>IF(ISERROR(VLOOKUP($J310,'Miljövärden urval för publ'!$B$2:$H$490,MATCH(L$3,'Miljövärden urval för publ'!$B$2:$H$2,0),FALSE)),"",VLOOKUP($J310,'Miljövärden urval för publ'!$B$2:$H$490,MATCH(L$3,'Miljövärden urval för publ'!$B$2:$H$2,0),FALSE))</f>
        <v>181.244</v>
      </c>
      <c r="M310" s="106">
        <f>IF(ISERROR(VLOOKUP($J310,'Miljövärden urval för publ'!$B$2:$H$490,MATCH(M$3,'Miljövärden urval för publ'!$B$2:$H$2,0),FALSE)),"",VLOOKUP($J310,'Miljövärden urval för publ'!$B$2:$H$490,MATCH(M$3,'Miljövärden urval för publ'!$B$2:$H$2,0),FALSE))</f>
        <v>14.081899999999999</v>
      </c>
      <c r="N310" s="106">
        <f>IF(ISERROR(VLOOKUP($J310,'Miljövärden urval för publ'!$B$2:$H$490,MATCH(N$3,'Miljövärden urval för publ'!$B$2:$H$2,0),FALSE)),"",VLOOKUP($J310,'Miljövärden urval för publ'!$B$2:$H$490,MATCH(N$3,'Miljövärden urval för publ'!$B$2:$H$2,0),FALSE))</f>
        <v>2.0057999999999999E-2</v>
      </c>
    </row>
    <row r="311" spans="1:14" x14ac:dyDescent="0.25">
      <c r="A311" s="117" t="s">
        <v>177</v>
      </c>
      <c r="B311" s="117" t="s">
        <v>180</v>
      </c>
      <c r="D311" s="112" t="str">
        <f>VLOOKUP(B311,'Miljövärden urval för publ'!$B$2:$V$480,MATCH("ska publiceras:",'Miljövärden urval för publ'!$B$2:$T$2,0),FALSE)</f>
        <v>ja</v>
      </c>
      <c r="E311" s="113">
        <f t="shared" si="12"/>
        <v>268</v>
      </c>
      <c r="H311" s="106">
        <v>309</v>
      </c>
      <c r="I311" s="106" t="str">
        <f t="shared" si="13"/>
        <v>Skellefteå Kraft AB</v>
      </c>
      <c r="J311" s="106" t="str">
        <f t="shared" si="14"/>
        <v>Ursviken-Skelleftehamn</v>
      </c>
      <c r="K311" s="106">
        <f>IF(ISERROR(VLOOKUP($J311,'Miljövärden urval för publ'!$B$2:$H$490,MATCH(K$3,'Miljövärden urval för publ'!$B$2:$H$2,0),FALSE)),"",VLOOKUP($J311,'Miljövärden urval för publ'!$B$2:$H$490,MATCH(K$3,'Miljövärden urval för publ'!$B$2:$H$2,0),FALSE))</f>
        <v>4.1957799999999999E-4</v>
      </c>
      <c r="L311" s="106">
        <f>IF(ISERROR(VLOOKUP($J311,'Miljövärden urval för publ'!$B$2:$H$490,MATCH(L$3,'Miljövärden urval för publ'!$B$2:$H$2,0),FALSE)),"",VLOOKUP($J311,'Miljövärden urval för publ'!$B$2:$H$490,MATCH(L$3,'Miljövärden urval för publ'!$B$2:$H$2,0),FALSE))</f>
        <v>0</v>
      </c>
      <c r="M311" s="106">
        <f>IF(ISERROR(VLOOKUP($J311,'Miljövärden urval för publ'!$B$2:$H$490,MATCH(M$3,'Miljövärden urval för publ'!$B$2:$H$2,0),FALSE)),"",VLOOKUP($J311,'Miljövärden urval för publ'!$B$2:$H$490,MATCH(M$3,'Miljövärden urval för publ'!$B$2:$H$2,0),FALSE))</f>
        <v>0</v>
      </c>
      <c r="N311" s="106">
        <f>IF(ISERROR(VLOOKUP($J311,'Miljövärden urval för publ'!$B$2:$H$490,MATCH(N$3,'Miljövärden urval för publ'!$B$2:$H$2,0),FALSE)),"",VLOOKUP($J311,'Miljövärden urval för publ'!$B$2:$H$490,MATCH(N$3,'Miljövärden urval för publ'!$B$2:$H$2,0),FALSE))</f>
        <v>0</v>
      </c>
    </row>
    <row r="312" spans="1:14" x14ac:dyDescent="0.25">
      <c r="A312" s="117" t="s">
        <v>405</v>
      </c>
      <c r="B312" s="117" t="s">
        <v>407</v>
      </c>
      <c r="D312" s="112" t="str">
        <f>VLOOKUP(B312,'Miljövärden urval för publ'!$B$2:$V$480,MATCH("ska publiceras:",'Miljövärden urval för publ'!$B$2:$T$2,0),FALSE)</f>
        <v>nej</v>
      </c>
      <c r="E312" s="113">
        <f t="shared" si="12"/>
        <v>268</v>
      </c>
      <c r="H312" s="106">
        <v>310</v>
      </c>
      <c r="I312" s="106" t="str">
        <f t="shared" si="13"/>
        <v>Rindi Energi AB</v>
      </c>
      <c r="J312" s="106" t="str">
        <f t="shared" si="14"/>
        <v>Vadstena</v>
      </c>
      <c r="K312" s="106">
        <f>IF(ISERROR(VLOOKUP($J312,'Miljövärden urval för publ'!$B$2:$H$490,MATCH(K$3,'Miljövärden urval för publ'!$B$2:$H$2,0),FALSE)),"",VLOOKUP($J312,'Miljövärden urval för publ'!$B$2:$H$490,MATCH(K$3,'Miljövärden urval för publ'!$B$2:$H$2,0),FALSE))</f>
        <v>0.15218899999999999</v>
      </c>
      <c r="L312" s="106">
        <f>IF(ISERROR(VLOOKUP($J312,'Miljövärden urval för publ'!$B$2:$H$490,MATCH(L$3,'Miljövärden urval för publ'!$B$2:$H$2,0),FALSE)),"",VLOOKUP($J312,'Miljövärden urval för publ'!$B$2:$H$490,MATCH(L$3,'Miljövärden urval för publ'!$B$2:$H$2,0),FALSE))</f>
        <v>36.837899999999998</v>
      </c>
      <c r="M312" s="106">
        <f>IF(ISERROR(VLOOKUP($J312,'Miljövärden urval för publ'!$B$2:$H$490,MATCH(M$3,'Miljövärden urval för publ'!$B$2:$H$2,0),FALSE)),"",VLOOKUP($J312,'Miljövärden urval för publ'!$B$2:$H$490,MATCH(M$3,'Miljövärden urval för publ'!$B$2:$H$2,0),FALSE))</f>
        <v>8.5540199999999995</v>
      </c>
      <c r="N312" s="106">
        <f>IF(ISERROR(VLOOKUP($J312,'Miljövärden urval för publ'!$B$2:$H$490,MATCH(N$3,'Miljövärden urval för publ'!$B$2:$H$2,0),FALSE)),"",VLOOKUP($J312,'Miljövärden urval för publ'!$B$2:$H$490,MATCH(N$3,'Miljövärden urval för publ'!$B$2:$H$2,0),FALSE))</f>
        <v>5.82207E-2</v>
      </c>
    </row>
    <row r="313" spans="1:14" x14ac:dyDescent="0.25">
      <c r="A313" s="117" t="s">
        <v>291</v>
      </c>
      <c r="B313" s="117" t="s">
        <v>294</v>
      </c>
      <c r="D313" s="112" t="str">
        <f>VLOOKUP(B313,'Miljövärden urval för publ'!$B$2:$V$480,MATCH("ska publiceras:",'Miljövärden urval för publ'!$B$2:$T$2,0),FALSE)</f>
        <v>ja</v>
      </c>
      <c r="E313" s="113">
        <f t="shared" si="12"/>
        <v>269</v>
      </c>
      <c r="H313" s="106">
        <v>311</v>
      </c>
      <c r="I313" s="106" t="str">
        <f t="shared" si="13"/>
        <v>Statkraft Värme AB</v>
      </c>
      <c r="J313" s="106" t="str">
        <f t="shared" si="14"/>
        <v>Vagnhärad</v>
      </c>
      <c r="K313" s="106">
        <f>IF(ISERROR(VLOOKUP($J313,'Miljövärden urval för publ'!$B$2:$H$490,MATCH(K$3,'Miljövärden urval för publ'!$B$2:$H$2,0),FALSE)),"",VLOOKUP($J313,'Miljövärden urval för publ'!$B$2:$H$490,MATCH(K$3,'Miljövärden urval för publ'!$B$2:$H$2,0),FALSE))</f>
        <v>8.0768099999999995E-2</v>
      </c>
      <c r="L313" s="106">
        <f>IF(ISERROR(VLOOKUP($J313,'Miljövärden urval för publ'!$B$2:$H$490,MATCH(L$3,'Miljövärden urval för publ'!$B$2:$H$2,0),FALSE)),"",VLOOKUP($J313,'Miljövärden urval för publ'!$B$2:$H$490,MATCH(L$3,'Miljövärden urval för publ'!$B$2:$H$2,0),FALSE))</f>
        <v>15.3512</v>
      </c>
      <c r="M313" s="106">
        <f>IF(ISERROR(VLOOKUP($J313,'Miljövärden urval för publ'!$B$2:$H$490,MATCH(M$3,'Miljövärden urval för publ'!$B$2:$H$2,0),FALSE)),"",VLOOKUP($J313,'Miljövärden urval för publ'!$B$2:$H$490,MATCH(M$3,'Miljövärden urval för publ'!$B$2:$H$2,0),FALSE))</f>
        <v>9.8857700000000008</v>
      </c>
      <c r="N313" s="106">
        <f>IF(ISERROR(VLOOKUP($J313,'Miljövärden urval för publ'!$B$2:$H$490,MATCH(N$3,'Miljövärden urval för publ'!$B$2:$H$2,0),FALSE)),"",VLOOKUP($J313,'Miljövärden urval för publ'!$B$2:$H$490,MATCH(N$3,'Miljövärden urval för publ'!$B$2:$H$2,0),FALSE))</f>
        <v>6.6100100000000004E-3</v>
      </c>
    </row>
    <row r="314" spans="1:14" x14ac:dyDescent="0.25">
      <c r="A314" s="117" t="s">
        <v>71</v>
      </c>
      <c r="B314" s="117" t="s">
        <v>74</v>
      </c>
      <c r="D314" s="112" t="str">
        <f>VLOOKUP(B314,'Miljövärden urval för publ'!$B$2:$V$480,MATCH("ska publiceras:",'Miljövärden urval för publ'!$B$2:$T$2,0),FALSE)</f>
        <v>ja</v>
      </c>
      <c r="E314" s="113">
        <f t="shared" si="12"/>
        <v>270</v>
      </c>
      <c r="H314" s="106">
        <v>312</v>
      </c>
      <c r="I314" s="106" t="str">
        <f t="shared" si="13"/>
        <v>E.ON Värme Sverige AB</v>
      </c>
      <c r="J314" s="106" t="str">
        <f t="shared" si="14"/>
        <v>Vallentuna</v>
      </c>
      <c r="K314" s="106">
        <f>IF(ISERROR(VLOOKUP($J314,'Miljövärden urval för publ'!$B$2:$H$490,MATCH(K$3,'Miljövärden urval för publ'!$B$2:$H$2,0),FALSE)),"",VLOOKUP($J314,'Miljövärden urval för publ'!$B$2:$H$490,MATCH(K$3,'Miljövärden urval för publ'!$B$2:$H$2,0),FALSE))</f>
        <v>0.50156800000000001</v>
      </c>
      <c r="L314" s="106">
        <f>IF(ISERROR(VLOOKUP($J314,'Miljövärden urval för publ'!$B$2:$H$490,MATCH(L$3,'Miljövärden urval för publ'!$B$2:$H$2,0),FALSE)),"",VLOOKUP($J314,'Miljövärden urval för publ'!$B$2:$H$490,MATCH(L$3,'Miljövärden urval för publ'!$B$2:$H$2,0),FALSE))</f>
        <v>104.941</v>
      </c>
      <c r="M314" s="106">
        <f>IF(ISERROR(VLOOKUP($J314,'Miljövärden urval för publ'!$B$2:$H$490,MATCH(M$3,'Miljövärden urval för publ'!$B$2:$H$2,0),FALSE)),"",VLOOKUP($J314,'Miljövärden urval för publ'!$B$2:$H$490,MATCH(M$3,'Miljövärden urval för publ'!$B$2:$H$2,0),FALSE))</f>
        <v>5.1393899999999997</v>
      </c>
      <c r="N314" s="106">
        <f>IF(ISERROR(VLOOKUP($J314,'Miljövärden urval för publ'!$B$2:$H$490,MATCH(N$3,'Miljövärden urval för publ'!$B$2:$H$2,0),FALSE)),"",VLOOKUP($J314,'Miljövärden urval för publ'!$B$2:$H$490,MATCH(N$3,'Miljövärden urval för publ'!$B$2:$H$2,0),FALSE))</f>
        <v>0.11086799999999999</v>
      </c>
    </row>
    <row r="315" spans="1:14" x14ac:dyDescent="0.25">
      <c r="A315" s="117" t="s">
        <v>387</v>
      </c>
      <c r="B315" s="117" t="s">
        <v>388</v>
      </c>
      <c r="D315" s="112" t="str">
        <f>VLOOKUP(B315,'Miljövärden urval för publ'!$B$2:$V$480,MATCH("ska publiceras:",'Miljövärden urval för publ'!$B$2:$T$2,0),FALSE)</f>
        <v>ja</v>
      </c>
      <c r="E315" s="113">
        <f t="shared" si="12"/>
        <v>271</v>
      </c>
      <c r="H315" s="106">
        <v>313</v>
      </c>
      <c r="I315" s="106" t="str">
        <f t="shared" si="13"/>
        <v>Rindi Energi AB</v>
      </c>
      <c r="J315" s="106" t="str">
        <f t="shared" si="14"/>
        <v>Vansbro</v>
      </c>
      <c r="K315" s="106">
        <f>IF(ISERROR(VLOOKUP($J315,'Miljövärden urval för publ'!$B$2:$H$490,MATCH(K$3,'Miljövärden urval för publ'!$B$2:$H$2,0),FALSE)),"",VLOOKUP($J315,'Miljövärden urval för publ'!$B$2:$H$490,MATCH(K$3,'Miljövärden urval för publ'!$B$2:$H$2,0),FALSE))</f>
        <v>0.104156</v>
      </c>
      <c r="L315" s="106">
        <f>IF(ISERROR(VLOOKUP($J315,'Miljövärden urval för publ'!$B$2:$H$490,MATCH(L$3,'Miljövärden urval för publ'!$B$2:$H$2,0),FALSE)),"",VLOOKUP($J315,'Miljövärden urval för publ'!$B$2:$H$490,MATCH(L$3,'Miljövärden urval för publ'!$B$2:$H$2,0),FALSE))</f>
        <v>25.1342</v>
      </c>
      <c r="M315" s="106">
        <f>IF(ISERROR(VLOOKUP($J315,'Miljövärden urval för publ'!$B$2:$H$490,MATCH(M$3,'Miljövärden urval för publ'!$B$2:$H$2,0),FALSE)),"",VLOOKUP($J315,'Miljövärden urval för publ'!$B$2:$H$490,MATCH(M$3,'Miljövärden urval för publ'!$B$2:$H$2,0),FALSE))</f>
        <v>8.5724499999999999</v>
      </c>
      <c r="N315" s="106">
        <f>IF(ISERROR(VLOOKUP($J315,'Miljövärden urval för publ'!$B$2:$H$490,MATCH(N$3,'Miljövärden urval för publ'!$B$2:$H$2,0),FALSE)),"",VLOOKUP($J315,'Miljövärden urval för publ'!$B$2:$H$490,MATCH(N$3,'Miljövärden urval för publ'!$B$2:$H$2,0),FALSE))</f>
        <v>1.8264699999999998E-2</v>
      </c>
    </row>
    <row r="316" spans="1:14" x14ac:dyDescent="0.25">
      <c r="A316" s="117" t="s">
        <v>135</v>
      </c>
      <c r="B316" s="117" t="s">
        <v>139</v>
      </c>
      <c r="D316" s="112" t="str">
        <f>VLOOKUP(B316,'Miljövärden urval för publ'!$B$2:$V$480,MATCH("ska publiceras:",'Miljövärden urval för publ'!$B$2:$T$2,0),FALSE)</f>
        <v>ja</v>
      </c>
      <c r="E316" s="113">
        <f t="shared" si="12"/>
        <v>272</v>
      </c>
      <c r="H316" s="106">
        <v>314</v>
      </c>
      <c r="I316" s="106" t="str">
        <f t="shared" si="13"/>
        <v>Vara Energi Värme AB</v>
      </c>
      <c r="J316" s="106" t="str">
        <f t="shared" si="14"/>
        <v>Vara</v>
      </c>
      <c r="K316" s="106">
        <f>IF(ISERROR(VLOOKUP($J316,'Miljövärden urval för publ'!$B$2:$H$490,MATCH(K$3,'Miljövärden urval för publ'!$B$2:$H$2,0),FALSE)),"",VLOOKUP($J316,'Miljövärden urval för publ'!$B$2:$H$490,MATCH(K$3,'Miljövärden urval för publ'!$B$2:$H$2,0),FALSE))</f>
        <v>7.0853100000000002E-2</v>
      </c>
      <c r="L316" s="106">
        <f>IF(ISERROR(VLOOKUP($J316,'Miljövärden urval för publ'!$B$2:$H$490,MATCH(L$3,'Miljövärden urval för publ'!$B$2:$H$2,0),FALSE)),"",VLOOKUP($J316,'Miljövärden urval för publ'!$B$2:$H$490,MATCH(L$3,'Miljövärden urval för publ'!$B$2:$H$2,0),FALSE))</f>
        <v>17.372499999999999</v>
      </c>
      <c r="M316" s="106">
        <f>IF(ISERROR(VLOOKUP($J316,'Miljövärden urval för publ'!$B$2:$H$490,MATCH(M$3,'Miljövärden urval för publ'!$B$2:$H$2,0),FALSE)),"",VLOOKUP($J316,'Miljövärden urval för publ'!$B$2:$H$490,MATCH(M$3,'Miljövärden urval för publ'!$B$2:$H$2,0),FALSE))</f>
        <v>6.8932500000000001</v>
      </c>
      <c r="N316" s="106">
        <f>IF(ISERROR(VLOOKUP($J316,'Miljövärden urval för publ'!$B$2:$H$490,MATCH(N$3,'Miljövärden urval för publ'!$B$2:$H$2,0),FALSE)),"",VLOOKUP($J316,'Miljövärden urval för publ'!$B$2:$H$490,MATCH(N$3,'Miljövärden urval för publ'!$B$2:$H$2,0),FALSE))</f>
        <v>1.07072E-2</v>
      </c>
    </row>
    <row r="317" spans="1:14" x14ac:dyDescent="0.25">
      <c r="A317" s="117" t="s">
        <v>501</v>
      </c>
      <c r="B317" s="118" t="s">
        <v>975</v>
      </c>
      <c r="D317" s="112" t="str">
        <f>VLOOKUP(B317,'Miljövärden urval för publ'!$B$2:$V$480,MATCH("ska publiceras:",'Miljövärden urval för publ'!$B$2:$T$2,0),FALSE)</f>
        <v>ja</v>
      </c>
      <c r="E317" s="113">
        <f t="shared" si="12"/>
        <v>273</v>
      </c>
      <c r="H317" s="106">
        <v>315</v>
      </c>
      <c r="I317" s="106" t="str">
        <f t="shared" si="13"/>
        <v>Varberg Energi AB</v>
      </c>
      <c r="J317" s="106" t="str">
        <f t="shared" si="14"/>
        <v>Varberg (Fjv)</v>
      </c>
      <c r="K317" s="106">
        <f>IF(ISERROR(VLOOKUP($J317,'Miljövärden urval för publ'!$B$2:$H$490,MATCH(K$3,'Miljövärden urval för publ'!$B$2:$H$2,0),FALSE)),"",VLOOKUP($J317,'Miljövärden urval för publ'!$B$2:$H$490,MATCH(K$3,'Miljövärden urval för publ'!$B$2:$H$2,0),FALSE))</f>
        <v>1.7265200000000001E-2</v>
      </c>
      <c r="L317" s="106">
        <f>IF(ISERROR(VLOOKUP($J317,'Miljövärden urval för publ'!$B$2:$H$490,MATCH(L$3,'Miljövärden urval för publ'!$B$2:$H$2,0),FALSE)),"",VLOOKUP($J317,'Miljövärden urval för publ'!$B$2:$H$490,MATCH(L$3,'Miljövärden urval för publ'!$B$2:$H$2,0),FALSE))</f>
        <v>4.0872999999999999</v>
      </c>
      <c r="M317" s="106">
        <f>IF(ISERROR(VLOOKUP($J317,'Miljövärden urval för publ'!$B$2:$H$490,MATCH(M$3,'Miljövärden urval för publ'!$B$2:$H$2,0),FALSE)),"",VLOOKUP($J317,'Miljövärden urval för publ'!$B$2:$H$490,MATCH(M$3,'Miljövärden urval för publ'!$B$2:$H$2,0),FALSE))</f>
        <v>2.2186900000000001</v>
      </c>
      <c r="N317" s="106">
        <f>IF(ISERROR(VLOOKUP($J317,'Miljövärden urval för publ'!$B$2:$H$490,MATCH(N$3,'Miljövärden urval för publ'!$B$2:$H$2,0),FALSE)),"",VLOOKUP($J317,'Miljövärden urval för publ'!$B$2:$H$490,MATCH(N$3,'Miljövärden urval för publ'!$B$2:$H$2,0),FALSE))</f>
        <v>6.2667199999999999E-3</v>
      </c>
    </row>
    <row r="318" spans="1:14" x14ac:dyDescent="0.25">
      <c r="A318" s="117" t="s">
        <v>185</v>
      </c>
      <c r="B318" s="117" t="s">
        <v>189</v>
      </c>
      <c r="D318" s="112" t="str">
        <f>VLOOKUP(B318,'Miljövärden urval för publ'!$B$2:$V$480,MATCH("ska publiceras:",'Miljövärden urval för publ'!$B$2:$T$2,0),FALSE)</f>
        <v>ja</v>
      </c>
      <c r="E318" s="113">
        <f t="shared" si="12"/>
        <v>274</v>
      </c>
      <c r="H318" s="106">
        <v>316</v>
      </c>
      <c r="I318" s="106" t="str">
        <f t="shared" si="13"/>
        <v>E.ON Värme Sverige AB</v>
      </c>
      <c r="J318" s="106" t="str">
        <f t="shared" si="14"/>
        <v>Vaxholm</v>
      </c>
      <c r="K318" s="106">
        <f>IF(ISERROR(VLOOKUP($J318,'Miljövärden urval för publ'!$B$2:$H$490,MATCH(K$3,'Miljövärden urval för publ'!$B$2:$H$2,0),FALSE)),"",VLOOKUP($J318,'Miljövärden urval för publ'!$B$2:$H$490,MATCH(K$3,'Miljövärden urval för publ'!$B$2:$H$2,0),FALSE))</f>
        <v>0.13863800000000001</v>
      </c>
      <c r="L318" s="106">
        <f>IF(ISERROR(VLOOKUP($J318,'Miljövärden urval för publ'!$B$2:$H$490,MATCH(L$3,'Miljövärden urval för publ'!$B$2:$H$2,0),FALSE)),"",VLOOKUP($J318,'Miljövärden urval för publ'!$B$2:$H$490,MATCH(L$3,'Miljövärden urval för publ'!$B$2:$H$2,0),FALSE))</f>
        <v>32.8108</v>
      </c>
      <c r="M318" s="106">
        <f>IF(ISERROR(VLOOKUP($J318,'Miljövärden urval för publ'!$B$2:$H$490,MATCH(M$3,'Miljövärden urval för publ'!$B$2:$H$2,0),FALSE)),"",VLOOKUP($J318,'Miljövärden urval för publ'!$B$2:$H$490,MATCH(M$3,'Miljövärden urval för publ'!$B$2:$H$2,0),FALSE))</f>
        <v>8.2471599999999992</v>
      </c>
      <c r="N318" s="106">
        <f>IF(ISERROR(VLOOKUP($J318,'Miljövärden urval för publ'!$B$2:$H$490,MATCH(N$3,'Miljövärden urval för publ'!$B$2:$H$2,0),FALSE)),"",VLOOKUP($J318,'Miljövärden urval för publ'!$B$2:$H$490,MATCH(N$3,'Miljövärden urval för publ'!$B$2:$H$2,0),FALSE))</f>
        <v>4.1545199999999997E-2</v>
      </c>
    </row>
    <row r="319" spans="1:14" x14ac:dyDescent="0.25">
      <c r="A319" s="117" t="s">
        <v>457</v>
      </c>
      <c r="B319" s="117" t="s">
        <v>460</v>
      </c>
      <c r="D319" s="112" t="str">
        <f>VLOOKUP(B319,'Miljövärden urval för publ'!$B$2:$V$480,MATCH("ska publiceras:",'Miljövärden urval för publ'!$B$2:$T$2,0),FALSE)</f>
        <v>ja</v>
      </c>
      <c r="E319" s="113">
        <f t="shared" si="12"/>
        <v>275</v>
      </c>
      <c r="H319" s="106">
        <v>317</v>
      </c>
      <c r="I319" s="106" t="str">
        <f t="shared" si="13"/>
        <v>Varberg Energi AB</v>
      </c>
      <c r="J319" s="106" t="str">
        <f t="shared" si="14"/>
        <v>Veddige</v>
      </c>
      <c r="K319" s="106">
        <f>IF(ISERROR(VLOOKUP($J319,'Miljövärden urval för publ'!$B$2:$H$490,MATCH(K$3,'Miljövärden urval för publ'!$B$2:$H$2,0),FALSE)),"",VLOOKUP($J319,'Miljövärden urval för publ'!$B$2:$H$490,MATCH(K$3,'Miljövärden urval för publ'!$B$2:$H$2,0),FALSE))</f>
        <v>0.40562199999999998</v>
      </c>
      <c r="L319" s="106">
        <f>IF(ISERROR(VLOOKUP($J319,'Miljövärden urval för publ'!$B$2:$H$490,MATCH(L$3,'Miljövärden urval för publ'!$B$2:$H$2,0),FALSE)),"",VLOOKUP($J319,'Miljövärden urval för publ'!$B$2:$H$490,MATCH(L$3,'Miljövärden urval för publ'!$B$2:$H$2,0),FALSE))</f>
        <v>70.2791</v>
      </c>
      <c r="M319" s="106">
        <f>IF(ISERROR(VLOOKUP($J319,'Miljövärden urval för publ'!$B$2:$H$490,MATCH(M$3,'Miljövärden urval för publ'!$B$2:$H$2,0),FALSE)),"",VLOOKUP($J319,'Miljövärden urval för publ'!$B$2:$H$490,MATCH(M$3,'Miljövärden urval för publ'!$B$2:$H$2,0),FALSE))</f>
        <v>22.4999</v>
      </c>
      <c r="N319" s="106">
        <f>IF(ISERROR(VLOOKUP($J319,'Miljövärden urval för publ'!$B$2:$H$490,MATCH(N$3,'Miljövärden urval för publ'!$B$2:$H$2,0),FALSE)),"",VLOOKUP($J319,'Miljövärden urval för publ'!$B$2:$H$490,MATCH(N$3,'Miljövärden urval för publ'!$B$2:$H$2,0),FALSE))</f>
        <v>0.14371300000000001</v>
      </c>
    </row>
    <row r="320" spans="1:14" x14ac:dyDescent="0.25">
      <c r="A320" s="117" t="s">
        <v>410</v>
      </c>
      <c r="B320" s="117" t="s">
        <v>412</v>
      </c>
      <c r="D320" s="112" t="str">
        <f>VLOOKUP(B320,'Miljövärden urval för publ'!$B$2:$V$480,MATCH("ska publiceras:",'Miljövärden urval för publ'!$B$2:$T$2,0),FALSE)</f>
        <v>ja</v>
      </c>
      <c r="E320" s="113">
        <f t="shared" si="12"/>
        <v>276</v>
      </c>
      <c r="H320" s="106">
        <v>318</v>
      </c>
      <c r="I320" s="106" t="str">
        <f t="shared" si="13"/>
        <v>Linde Energi AB</v>
      </c>
      <c r="J320" s="106" t="str">
        <f t="shared" si="14"/>
        <v>Vedevåg</v>
      </c>
      <c r="K320" s="106">
        <f>IF(ISERROR(VLOOKUP($J320,'Miljövärden urval för publ'!$B$2:$H$490,MATCH(K$3,'Miljövärden urval för publ'!$B$2:$H$2,0),FALSE)),"",VLOOKUP($J320,'Miljövärden urval för publ'!$B$2:$H$490,MATCH(K$3,'Miljövärden urval för publ'!$B$2:$H$2,0),FALSE))</f>
        <v>0.12048399999999999</v>
      </c>
      <c r="L320" s="106">
        <f>IF(ISERROR(VLOOKUP($J320,'Miljövärden urval för publ'!$B$2:$H$490,MATCH(L$3,'Miljövärden urval för publ'!$B$2:$H$2,0),FALSE)),"",VLOOKUP($J320,'Miljövärden urval för publ'!$B$2:$H$490,MATCH(L$3,'Miljövärden urval för publ'!$B$2:$H$2,0),FALSE))</f>
        <v>26.562999999999999</v>
      </c>
      <c r="M320" s="106">
        <f>IF(ISERROR(VLOOKUP($J320,'Miljövärden urval för publ'!$B$2:$H$490,MATCH(M$3,'Miljövärden urval för publ'!$B$2:$H$2,0),FALSE)),"",VLOOKUP($J320,'Miljövärden urval för publ'!$B$2:$H$490,MATCH(M$3,'Miljövärden urval för publ'!$B$2:$H$2,0),FALSE))</f>
        <v>2.1015100000000002</v>
      </c>
      <c r="N320" s="106">
        <f>IF(ISERROR(VLOOKUP($J320,'Miljövärden urval för publ'!$B$2:$H$490,MATCH(N$3,'Miljövärden urval för publ'!$B$2:$H$2,0),FALSE)),"",VLOOKUP($J320,'Miljövärden urval för publ'!$B$2:$H$490,MATCH(N$3,'Miljövärden urval för publ'!$B$2:$H$2,0),FALSE))</f>
        <v>7.8727599999999995E-2</v>
      </c>
    </row>
    <row r="321" spans="1:14" x14ac:dyDescent="0.25">
      <c r="A321" s="117" t="s">
        <v>382</v>
      </c>
      <c r="B321" s="117" t="s">
        <v>384</v>
      </c>
      <c r="D321" s="112" t="str">
        <f>VLOOKUP(B321,'Miljövärden urval för publ'!$B$2:$V$480,MATCH("ska publiceras:",'Miljövärden urval för publ'!$B$2:$T$2,0),FALSE)</f>
        <v>ja</v>
      </c>
      <c r="E321" s="113">
        <f t="shared" si="12"/>
        <v>277</v>
      </c>
      <c r="H321" s="106">
        <v>319</v>
      </c>
      <c r="I321" s="106" t="str">
        <f t="shared" si="13"/>
        <v>Öresundskraft AB</v>
      </c>
      <c r="J321" s="106" t="str">
        <f t="shared" si="14"/>
        <v>Vejbystrand</v>
      </c>
      <c r="K321" s="106">
        <f>IF(ISERROR(VLOOKUP($J321,'Miljövärden urval för publ'!$B$2:$H$490,MATCH(K$3,'Miljövärden urval för publ'!$B$2:$H$2,0),FALSE)),"",VLOOKUP($J321,'Miljövärden urval för publ'!$B$2:$H$490,MATCH(K$3,'Miljövärden urval för publ'!$B$2:$H$2,0),FALSE))</f>
        <v>0.23507</v>
      </c>
      <c r="L321" s="106">
        <f>IF(ISERROR(VLOOKUP($J321,'Miljövärden urval för publ'!$B$2:$H$490,MATCH(L$3,'Miljövärden urval för publ'!$B$2:$H$2,0),FALSE)),"",VLOOKUP($J321,'Miljövärden urval för publ'!$B$2:$H$490,MATCH(L$3,'Miljövärden urval för publ'!$B$2:$H$2,0),FALSE))</f>
        <v>12.449</v>
      </c>
      <c r="M321" s="106">
        <f>IF(ISERROR(VLOOKUP($J321,'Miljövärden urval för publ'!$B$2:$H$490,MATCH(M$3,'Miljövärden urval för publ'!$B$2:$H$2,0),FALSE)),"",VLOOKUP($J321,'Miljövärden urval för publ'!$B$2:$H$490,MATCH(M$3,'Miljövärden urval för publ'!$B$2:$H$2,0),FALSE))</f>
        <v>23.785499999999999</v>
      </c>
      <c r="N321" s="106">
        <f>IF(ISERROR(VLOOKUP($J321,'Miljövärden urval för publ'!$B$2:$H$490,MATCH(N$3,'Miljövärden urval för publ'!$B$2:$H$2,0),FALSE)),"",VLOOKUP($J321,'Miljövärden urval för publ'!$B$2:$H$490,MATCH(N$3,'Miljövärden urval för publ'!$B$2:$H$2,0),FALSE))</f>
        <v>3.7799999999999999E-3</v>
      </c>
    </row>
    <row r="322" spans="1:14" x14ac:dyDescent="0.25">
      <c r="A322" s="117" t="s">
        <v>413</v>
      </c>
      <c r="B322" s="117" t="s">
        <v>414</v>
      </c>
      <c r="D322" s="112" t="str">
        <f>VLOOKUP(B322,'Miljövärden urval för publ'!$B$2:$V$480,MATCH("ska publiceras:",'Miljövärden urval för publ'!$B$2:$T$2,0),FALSE)</f>
        <v>nej</v>
      </c>
      <c r="E322" s="113">
        <f t="shared" si="12"/>
        <v>277</v>
      </c>
      <c r="H322" s="106">
        <v>320</v>
      </c>
      <c r="I322" s="106" t="str">
        <f t="shared" si="13"/>
        <v>Falkenberg Energi AB</v>
      </c>
      <c r="J322" s="106" t="str">
        <f t="shared" si="14"/>
        <v>Vessigebro-närvärme</v>
      </c>
      <c r="K322" s="106">
        <f>IF(ISERROR(VLOOKUP($J322,'Miljövärden urval för publ'!$B$2:$H$490,MATCH(K$3,'Miljövärden urval för publ'!$B$2:$H$2,0),FALSE)),"",VLOOKUP($J322,'Miljövärden urval för publ'!$B$2:$H$490,MATCH(K$3,'Miljövärden urval för publ'!$B$2:$H$2,0),FALSE))</f>
        <v>0.231151</v>
      </c>
      <c r="L322" s="106">
        <f>IF(ISERROR(VLOOKUP($J322,'Miljövärden urval för publ'!$B$2:$H$490,MATCH(L$3,'Miljövärden urval för publ'!$B$2:$H$2,0),FALSE)),"",VLOOKUP($J322,'Miljövärden urval för publ'!$B$2:$H$490,MATCH(L$3,'Miljövärden urval för publ'!$B$2:$H$2,0),FALSE))</f>
        <v>29.4208</v>
      </c>
      <c r="M322" s="106">
        <f>IF(ISERROR(VLOOKUP($J322,'Miljövärden urval för publ'!$B$2:$H$490,MATCH(M$3,'Miljövärden urval för publ'!$B$2:$H$2,0),FALSE)),"",VLOOKUP($J322,'Miljövärden urval för publ'!$B$2:$H$490,MATCH(M$3,'Miljövärden urval för publ'!$B$2:$H$2,0),FALSE))</f>
        <v>17.1555</v>
      </c>
      <c r="N322" s="106">
        <f>IF(ISERROR(VLOOKUP($J322,'Miljövärden urval för publ'!$B$2:$H$490,MATCH(N$3,'Miljövärden urval för publ'!$B$2:$H$2,0),FALSE)),"",VLOOKUP($J322,'Miljövärden urval för publ'!$B$2:$H$490,MATCH(N$3,'Miljövärden urval för publ'!$B$2:$H$2,0),FALSE))</f>
        <v>5.1481699999999998E-2</v>
      </c>
    </row>
    <row r="323" spans="1:14" x14ac:dyDescent="0.25">
      <c r="A323" s="117" t="s">
        <v>33</v>
      </c>
      <c r="B323" s="117" t="s">
        <v>41</v>
      </c>
      <c r="D323" s="112" t="str">
        <f>VLOOKUP(B323,'Miljövärden urval för publ'!$B$2:$V$480,MATCH("ska publiceras:",'Miljövärden urval för publ'!$B$2:$T$2,0),FALSE)</f>
        <v>ja</v>
      </c>
      <c r="E323" s="113">
        <f t="shared" si="12"/>
        <v>278</v>
      </c>
      <c r="H323" s="106">
        <v>321</v>
      </c>
      <c r="I323" s="106" t="str">
        <f t="shared" si="13"/>
        <v>Vetlanda Energi och Teknik AB</v>
      </c>
      <c r="J323" s="106" t="str">
        <f t="shared" si="14"/>
        <v>Vetlanda</v>
      </c>
      <c r="K323" s="106">
        <f>IF(ISERROR(VLOOKUP($J323,'Miljövärden urval för publ'!$B$2:$H$490,MATCH(K$3,'Miljövärden urval för publ'!$B$2:$H$2,0),FALSE)),"",VLOOKUP($J323,'Miljövärden urval för publ'!$B$2:$H$490,MATCH(K$3,'Miljövärden urval för publ'!$B$2:$H$2,0),FALSE))</f>
        <v>0.18080099999999999</v>
      </c>
      <c r="L323" s="106">
        <f>IF(ISERROR(VLOOKUP($J323,'Miljövärden urval för publ'!$B$2:$H$490,MATCH(L$3,'Miljövärden urval för publ'!$B$2:$H$2,0),FALSE)),"",VLOOKUP($J323,'Miljövärden urval för publ'!$B$2:$H$490,MATCH(L$3,'Miljövärden urval för publ'!$B$2:$H$2,0),FALSE))</f>
        <v>38.648600000000002</v>
      </c>
      <c r="M323" s="106">
        <f>IF(ISERROR(VLOOKUP($J323,'Miljövärden urval för publ'!$B$2:$H$490,MATCH(M$3,'Miljövärden urval för publ'!$B$2:$H$2,0),FALSE)),"",VLOOKUP($J323,'Miljövärden urval för publ'!$B$2:$H$490,MATCH(M$3,'Miljövärden urval för publ'!$B$2:$H$2,0),FALSE))</f>
        <v>5.4928400000000002</v>
      </c>
      <c r="N323" s="106">
        <f>IF(ISERROR(VLOOKUP($J323,'Miljövärden urval för publ'!$B$2:$H$490,MATCH(N$3,'Miljövärden urval för publ'!$B$2:$H$2,0),FALSE)),"",VLOOKUP($J323,'Miljövärden urval för publ'!$B$2:$H$490,MATCH(N$3,'Miljövärden urval för publ'!$B$2:$H$2,0),FALSE))</f>
        <v>4.2678099999999997E-2</v>
      </c>
    </row>
    <row r="324" spans="1:14" x14ac:dyDescent="0.25">
      <c r="A324" s="117" t="s">
        <v>415</v>
      </c>
      <c r="B324" s="117" t="s">
        <v>419</v>
      </c>
      <c r="D324" s="112" t="str">
        <f>VLOOKUP(B324,'Miljövärden urval för publ'!$B$2:$V$480,MATCH("ska publiceras:",'Miljövärden urval för publ'!$B$2:$T$2,0),FALSE)</f>
        <v>ja</v>
      </c>
      <c r="E324" s="113">
        <f t="shared" ref="E324:E387" si="15">IF(ISERROR(D324),E323,IF(D324="ja",E323+1,E323))</f>
        <v>279</v>
      </c>
      <c r="H324" s="106">
        <v>322</v>
      </c>
      <c r="I324" s="106" t="str">
        <f t="shared" si="13"/>
        <v>Vimmerby Energi &amp; Miljö AB</v>
      </c>
      <c r="J324" s="106" t="str">
        <f t="shared" si="14"/>
        <v>Vimmerby</v>
      </c>
      <c r="K324" s="106">
        <f>IF(ISERROR(VLOOKUP($J324,'Miljövärden urval för publ'!$B$2:$H$490,MATCH(K$3,'Miljövärden urval för publ'!$B$2:$H$2,0),FALSE)),"",VLOOKUP($J324,'Miljövärden urval för publ'!$B$2:$H$490,MATCH(K$3,'Miljövärden urval för publ'!$B$2:$H$2,0),FALSE))</f>
        <v>0.108017</v>
      </c>
      <c r="L324" s="106">
        <f>IF(ISERROR(VLOOKUP($J324,'Miljövärden urval för publ'!$B$2:$H$490,MATCH(L$3,'Miljövärden urval för publ'!$B$2:$H$2,0),FALSE)),"",VLOOKUP($J324,'Miljövärden urval för publ'!$B$2:$H$490,MATCH(L$3,'Miljövärden urval för publ'!$B$2:$H$2,0),FALSE))</f>
        <v>20.066600000000001</v>
      </c>
      <c r="M324" s="106">
        <f>IF(ISERROR(VLOOKUP($J324,'Miljövärden urval för publ'!$B$2:$H$490,MATCH(M$3,'Miljövärden urval för publ'!$B$2:$H$2,0),FALSE)),"",VLOOKUP($J324,'Miljövärden urval för publ'!$B$2:$H$490,MATCH(M$3,'Miljövärden urval för publ'!$B$2:$H$2,0),FALSE))</f>
        <v>9.7206499999999991</v>
      </c>
      <c r="N324" s="106">
        <f>IF(ISERROR(VLOOKUP($J324,'Miljövärden urval för publ'!$B$2:$H$490,MATCH(N$3,'Miljövärden urval för publ'!$B$2:$H$2,0),FALSE)),"",VLOOKUP($J324,'Miljövärden urval för publ'!$B$2:$H$490,MATCH(N$3,'Miljövärden urval för publ'!$B$2:$H$2,0),FALSE))</f>
        <v>2.1762500000000001E-2</v>
      </c>
    </row>
    <row r="325" spans="1:14" x14ac:dyDescent="0.25">
      <c r="A325" s="117" t="s">
        <v>432</v>
      </c>
      <c r="B325" s="117" t="s">
        <v>435</v>
      </c>
      <c r="D325" s="112" t="str">
        <f>VLOOKUP(B325,'Miljövärden urval för publ'!$B$2:$V$480,MATCH("ska publiceras:",'Miljövärden urval för publ'!$B$2:$T$2,0),FALSE)</f>
        <v>ja</v>
      </c>
      <c r="E325" s="113">
        <f t="shared" si="15"/>
        <v>280</v>
      </c>
      <c r="H325" s="106">
        <v>323</v>
      </c>
      <c r="I325" s="106" t="str">
        <f t="shared" ref="I325:I388" si="16">IF(ISERROR(INDEX($A$4:$E$490,MATCH($H325,$E$4:$E$490,0),1)),"",INDEX($A$4:$E$490,MATCH($H325,$E$4:$E$490,0),1))</f>
        <v>Skellefteå Kraft AB</v>
      </c>
      <c r="J325" s="106" t="str">
        <f t="shared" si="14"/>
        <v>Vindeln</v>
      </c>
      <c r="K325" s="106">
        <f>IF(ISERROR(VLOOKUP($J325,'Miljövärden urval för publ'!$B$2:$H$490,MATCH(K$3,'Miljövärden urval för publ'!$B$2:$H$2,0),FALSE)),"",VLOOKUP($J325,'Miljövärden urval för publ'!$B$2:$H$490,MATCH(K$3,'Miljövärden urval för publ'!$B$2:$H$2,0),FALSE))</f>
        <v>0.187</v>
      </c>
      <c r="L325" s="106">
        <f>IF(ISERROR(VLOOKUP($J325,'Miljövärden urval för publ'!$B$2:$H$490,MATCH(L$3,'Miljövärden urval för publ'!$B$2:$H$2,0),FALSE)),"",VLOOKUP($J325,'Miljövärden urval för publ'!$B$2:$H$490,MATCH(L$3,'Miljövärden urval för publ'!$B$2:$H$2,0),FALSE))</f>
        <v>14.122400000000001</v>
      </c>
      <c r="M325" s="106">
        <f>IF(ISERROR(VLOOKUP($J325,'Miljövärden urval för publ'!$B$2:$H$490,MATCH(M$3,'Miljövärden urval för publ'!$B$2:$H$2,0),FALSE)),"",VLOOKUP($J325,'Miljövärden urval för publ'!$B$2:$H$490,MATCH(M$3,'Miljövärden urval för publ'!$B$2:$H$2,0),FALSE))</f>
        <v>18.085000000000001</v>
      </c>
      <c r="N325" s="106">
        <f>IF(ISERROR(VLOOKUP($J325,'Miljövärden urval för publ'!$B$2:$H$490,MATCH(N$3,'Miljövärden urval för publ'!$B$2:$H$2,0),FALSE)),"",VLOOKUP($J325,'Miljövärden urval för publ'!$B$2:$H$490,MATCH(N$3,'Miljövärden urval för publ'!$B$2:$H$2,0),FALSE))</f>
        <v>1.67332E-2</v>
      </c>
    </row>
    <row r="326" spans="1:14" x14ac:dyDescent="0.25">
      <c r="A326" s="117" t="s">
        <v>420</v>
      </c>
      <c r="B326" s="117" t="s">
        <v>421</v>
      </c>
      <c r="D326" s="112" t="str">
        <f>VLOOKUP(B326,'Miljövärden urval för publ'!$B$2:$V$480,MATCH("ska publiceras:",'Miljövärden urval för publ'!$B$2:$T$2,0),FALSE)</f>
        <v>ja</v>
      </c>
      <c r="E326" s="113">
        <f t="shared" si="15"/>
        <v>281</v>
      </c>
      <c r="H326" s="106">
        <v>324</v>
      </c>
      <c r="I326" s="106" t="str">
        <f t="shared" si="16"/>
        <v>Rindi Energi AB</v>
      </c>
      <c r="J326" s="106" t="str">
        <f t="shared" ref="J326:J389" si="17">IF(ISERROR(INDEX($A$4:$E$490,MATCH($H326,$E$4:$E$490,0),2)),"",INDEX($A$4:$E$490,MATCH($H326,$E$4:$E$490,0),2))</f>
        <v>Vingåker</v>
      </c>
      <c r="K326" s="106">
        <f>IF(ISERROR(VLOOKUP($J326,'Miljövärden urval för publ'!$B$2:$H$490,MATCH(K$3,'Miljövärden urval för publ'!$B$2:$H$2,0),FALSE)),"",VLOOKUP($J326,'Miljövärden urval för publ'!$B$2:$H$490,MATCH(K$3,'Miljövärden urval för publ'!$B$2:$H$2,0),FALSE))</f>
        <v>0.11282399999999999</v>
      </c>
      <c r="L326" s="106">
        <f>IF(ISERROR(VLOOKUP($J326,'Miljövärden urval för publ'!$B$2:$H$490,MATCH(L$3,'Miljövärden urval för publ'!$B$2:$H$2,0),FALSE)),"",VLOOKUP($J326,'Miljövärden urval för publ'!$B$2:$H$490,MATCH(L$3,'Miljövärden urval för publ'!$B$2:$H$2,0),FALSE))</f>
        <v>27.137499999999999</v>
      </c>
      <c r="M326" s="106">
        <f>IF(ISERROR(VLOOKUP($J326,'Miljövärden urval för publ'!$B$2:$H$490,MATCH(M$3,'Miljövärden urval för publ'!$B$2:$H$2,0),FALSE)),"",VLOOKUP($J326,'Miljövärden urval för publ'!$B$2:$H$490,MATCH(M$3,'Miljövärden urval för publ'!$B$2:$H$2,0),FALSE))</f>
        <v>7.9904200000000003</v>
      </c>
      <c r="N326" s="106">
        <f>IF(ISERROR(VLOOKUP($J326,'Miljövärden urval för publ'!$B$2:$H$490,MATCH(N$3,'Miljövärden urval för publ'!$B$2:$H$2,0),FALSE)),"",VLOOKUP($J326,'Miljövärden urval för publ'!$B$2:$H$490,MATCH(N$3,'Miljövärden urval för publ'!$B$2:$H$2,0),FALSE))</f>
        <v>2.6182400000000002E-2</v>
      </c>
    </row>
    <row r="327" spans="1:14" x14ac:dyDescent="0.25">
      <c r="A327" s="117" t="s">
        <v>491</v>
      </c>
      <c r="B327" s="117" t="s">
        <v>495</v>
      </c>
      <c r="D327" s="112" t="str">
        <f>VLOOKUP(B327,'Miljövärden urval för publ'!$B$2:$V$480,MATCH("ska publiceras:",'Miljövärden urval för publ'!$B$2:$T$2,0),FALSE)</f>
        <v>ja</v>
      </c>
      <c r="E327" s="113">
        <f t="shared" si="15"/>
        <v>282</v>
      </c>
      <c r="H327" s="106">
        <v>325</v>
      </c>
      <c r="I327" s="106" t="str">
        <f t="shared" si="16"/>
        <v>Gotlands Energi AB</v>
      </c>
      <c r="J327" s="106" t="str">
        <f t="shared" si="17"/>
        <v>Visby</v>
      </c>
      <c r="K327" s="106">
        <f>IF(ISERROR(VLOOKUP($J327,'Miljövärden urval för publ'!$B$2:$H$490,MATCH(K$3,'Miljövärden urval för publ'!$B$2:$H$2,0),FALSE)),"",VLOOKUP($J327,'Miljövärden urval för publ'!$B$2:$H$490,MATCH(K$3,'Miljövärden urval för publ'!$B$2:$H$2,0),FALSE))</f>
        <v>0.242285</v>
      </c>
      <c r="L327" s="106">
        <f>IF(ISERROR(VLOOKUP($J327,'Miljövärden urval för publ'!$B$2:$H$490,MATCH(L$3,'Miljövärden urval för publ'!$B$2:$H$2,0),FALSE)),"",VLOOKUP($J327,'Miljövärden urval för publ'!$B$2:$H$490,MATCH(L$3,'Miljövärden urval för publ'!$B$2:$H$2,0),FALSE))</f>
        <v>51.787500000000001</v>
      </c>
      <c r="M327" s="106">
        <f>IF(ISERROR(VLOOKUP($J327,'Miljövärden urval för publ'!$B$2:$H$490,MATCH(M$3,'Miljövärden urval för publ'!$B$2:$H$2,0),FALSE)),"",VLOOKUP($J327,'Miljövärden urval för publ'!$B$2:$H$490,MATCH(M$3,'Miljövärden urval för publ'!$B$2:$H$2,0),FALSE))</f>
        <v>6.6212400000000002</v>
      </c>
      <c r="N327" s="106">
        <f>IF(ISERROR(VLOOKUP($J327,'Miljövärden urval för publ'!$B$2:$H$490,MATCH(N$3,'Miljövärden urval för publ'!$B$2:$H$2,0),FALSE)),"",VLOOKUP($J327,'Miljövärden urval för publ'!$B$2:$H$490,MATCH(N$3,'Miljövärden urval för publ'!$B$2:$H$2,0),FALSE))</f>
        <v>4.3654499999999999E-2</v>
      </c>
    </row>
    <row r="328" spans="1:14" x14ac:dyDescent="0.25">
      <c r="A328" s="117" t="s">
        <v>501</v>
      </c>
      <c r="B328" s="117" t="s">
        <v>518</v>
      </c>
      <c r="D328" s="112" t="str">
        <f>VLOOKUP(B328,'Miljövärden urval för publ'!$B$2:$V$480,MATCH("ska publiceras:",'Miljövärden urval för publ'!$B$2:$T$2,0),FALSE)</f>
        <v>ja</v>
      </c>
      <c r="E328" s="113">
        <f t="shared" si="15"/>
        <v>283</v>
      </c>
      <c r="H328" s="106">
        <v>326</v>
      </c>
      <c r="I328" s="106" t="str">
        <f t="shared" si="16"/>
        <v>Tekniska Verken i Kiruna AB</v>
      </c>
      <c r="J328" s="106" t="str">
        <f t="shared" si="17"/>
        <v>Vittangi</v>
      </c>
      <c r="K328" s="106">
        <f>IF(ISERROR(VLOOKUP($J328,'Miljövärden urval för publ'!$B$2:$H$490,MATCH(K$3,'Miljövärden urval för publ'!$B$2:$H$2,0),FALSE)),"",VLOOKUP($J328,'Miljövärden urval för publ'!$B$2:$H$490,MATCH(K$3,'Miljövärden urval för publ'!$B$2:$H$2,0),FALSE))</f>
        <v>0.70960199999999996</v>
      </c>
      <c r="L328" s="106">
        <f>IF(ISERROR(VLOOKUP($J328,'Miljövärden urval för publ'!$B$2:$H$490,MATCH(L$3,'Miljövärden urval för publ'!$B$2:$H$2,0),FALSE)),"",VLOOKUP($J328,'Miljövärden urval för publ'!$B$2:$H$490,MATCH(L$3,'Miljövärden urval för publ'!$B$2:$H$2,0),FALSE))</f>
        <v>149.50399999999999</v>
      </c>
      <c r="M328" s="106">
        <f>IF(ISERROR(VLOOKUP($J328,'Miljövärden urval för publ'!$B$2:$H$490,MATCH(M$3,'Miljövärden urval för publ'!$B$2:$H$2,0),FALSE)),"",VLOOKUP($J328,'Miljövärden urval för publ'!$B$2:$H$490,MATCH(M$3,'Miljövärden urval för publ'!$B$2:$H$2,0),FALSE))</f>
        <v>8.7234599999999993</v>
      </c>
      <c r="N328" s="106">
        <f>IF(ISERROR(VLOOKUP($J328,'Miljövärden urval för publ'!$B$2:$H$490,MATCH(N$3,'Miljövärden urval för publ'!$B$2:$H$2,0),FALSE)),"",VLOOKUP($J328,'Miljövärden urval för publ'!$B$2:$H$490,MATCH(N$3,'Miljövärden urval för publ'!$B$2:$H$2,0),FALSE))</f>
        <v>0.113581</v>
      </c>
    </row>
    <row r="329" spans="1:14" x14ac:dyDescent="0.25">
      <c r="A329" s="117" t="s">
        <v>436</v>
      </c>
      <c r="B329" s="117" t="s">
        <v>437</v>
      </c>
      <c r="D329" s="112" t="str">
        <f>VLOOKUP(B329,'Miljövärden urval för publ'!$B$2:$V$480,MATCH("ska publiceras:",'Miljövärden urval för publ'!$B$2:$T$2,0),FALSE)</f>
        <v>ja</v>
      </c>
      <c r="E329" s="113">
        <f t="shared" si="15"/>
        <v>284</v>
      </c>
      <c r="H329" s="106">
        <v>327</v>
      </c>
      <c r="I329" s="106" t="str">
        <f t="shared" si="16"/>
        <v>Vattenfall AB Värme</v>
      </c>
      <c r="J329" s="106" t="str">
        <f t="shared" si="17"/>
        <v>Vänersborg</v>
      </c>
      <c r="K329" s="106">
        <f>IF(ISERROR(VLOOKUP($J329,'Miljövärden urval för publ'!$B$2:$H$490,MATCH(K$3,'Miljövärden urval för publ'!$B$2:$H$2,0),FALSE)),"",VLOOKUP($J329,'Miljövärden urval för publ'!$B$2:$H$490,MATCH(K$3,'Miljövärden urval för publ'!$B$2:$H$2,0),FALSE))</f>
        <v>3.1212500000000001E-2</v>
      </c>
      <c r="L329" s="106">
        <f>IF(ISERROR(VLOOKUP($J329,'Miljövärden urval för publ'!$B$2:$H$490,MATCH(L$3,'Miljövärden urval för publ'!$B$2:$H$2,0),FALSE)),"",VLOOKUP($J329,'Miljövärden urval för publ'!$B$2:$H$490,MATCH(L$3,'Miljövärden urval för publ'!$B$2:$H$2,0),FALSE))</f>
        <v>1.6268899999999999</v>
      </c>
      <c r="M329" s="106">
        <f>IF(ISERROR(VLOOKUP($J329,'Miljövärden urval för publ'!$B$2:$H$490,MATCH(M$3,'Miljövärden urval för publ'!$B$2:$H$2,0),FALSE)),"",VLOOKUP($J329,'Miljövärden urval för publ'!$B$2:$H$490,MATCH(M$3,'Miljövärden urval för publ'!$B$2:$H$2,0),FALSE))</f>
        <v>0.92489299999999997</v>
      </c>
      <c r="N329" s="106">
        <f>IF(ISERROR(VLOOKUP($J329,'Miljövärden urval för publ'!$B$2:$H$490,MATCH(N$3,'Miljövärden urval för publ'!$B$2:$H$2,0),FALSE)),"",VLOOKUP($J329,'Miljövärden urval för publ'!$B$2:$H$490,MATCH(N$3,'Miljövärden urval för publ'!$B$2:$H$2,0),FALSE))</f>
        <v>4.4361699999999997E-3</v>
      </c>
    </row>
    <row r="330" spans="1:14" x14ac:dyDescent="0.25">
      <c r="A330" s="117" t="s">
        <v>376</v>
      </c>
      <c r="B330" s="117" t="s">
        <v>380</v>
      </c>
      <c r="D330" s="112" t="str">
        <f>VLOOKUP(B330,'Miljövärden urval för publ'!$B$2:$V$480,MATCH("ska publiceras:",'Miljövärden urval för publ'!$B$2:$T$2,0),FALSE)</f>
        <v>ja</v>
      </c>
      <c r="E330" s="113">
        <f t="shared" si="15"/>
        <v>285</v>
      </c>
      <c r="H330" s="106">
        <v>328</v>
      </c>
      <c r="I330" s="106" t="str">
        <f t="shared" si="16"/>
        <v>Bionär Närvärme AB</v>
      </c>
      <c r="J330" s="106" t="str">
        <f t="shared" si="17"/>
        <v>Vänge</v>
      </c>
      <c r="K330" s="106">
        <f>IF(ISERROR(VLOOKUP($J330,'Miljövärden urval för publ'!$B$2:$H$490,MATCH(K$3,'Miljövärden urval för publ'!$B$2:$H$2,0),FALSE)),"",VLOOKUP($J330,'Miljövärden urval för publ'!$B$2:$H$490,MATCH(K$3,'Miljövärden urval för publ'!$B$2:$H$2,0),FALSE))</f>
        <v>0.14180799999999999</v>
      </c>
      <c r="L330" s="106">
        <f>IF(ISERROR(VLOOKUP($J330,'Miljövärden urval för publ'!$B$2:$H$490,MATCH(L$3,'Miljövärden urval för publ'!$B$2:$H$2,0),FALSE)),"",VLOOKUP($J330,'Miljövärden urval för publ'!$B$2:$H$490,MATCH(L$3,'Miljövärden urval för publ'!$B$2:$H$2,0),FALSE))</f>
        <v>9.7674599999999998</v>
      </c>
      <c r="M330" s="106">
        <f>IF(ISERROR(VLOOKUP($J330,'Miljövärden urval för publ'!$B$2:$H$490,MATCH(M$3,'Miljövärden urval för publ'!$B$2:$H$2,0),FALSE)),"",VLOOKUP($J330,'Miljövärden urval för publ'!$B$2:$H$490,MATCH(M$3,'Miljövärden urval för publ'!$B$2:$H$2,0),FALSE))</f>
        <v>15.477600000000001</v>
      </c>
      <c r="N330" s="106">
        <f>IF(ISERROR(VLOOKUP($J330,'Miljövärden urval för publ'!$B$2:$H$490,MATCH(N$3,'Miljövärden urval för publ'!$B$2:$H$2,0),FALSE)),"",VLOOKUP($J330,'Miljövärden urval för publ'!$B$2:$H$490,MATCH(N$3,'Miljövärden urval för publ'!$B$2:$H$2,0),FALSE))</f>
        <v>9.0909100000000007E-3</v>
      </c>
    </row>
    <row r="331" spans="1:14" x14ac:dyDescent="0.25">
      <c r="A331" s="117" t="s">
        <v>438</v>
      </c>
      <c r="B331" s="117" t="s">
        <v>439</v>
      </c>
      <c r="D331" s="112" t="str">
        <f>VLOOKUP(B331,'Miljövärden urval för publ'!$B$2:$V$480,MATCH("ska publiceras:",'Miljövärden urval för publ'!$B$2:$T$2,0),FALSE)</f>
        <v>ja</v>
      </c>
      <c r="E331" s="113">
        <f t="shared" si="15"/>
        <v>286</v>
      </c>
      <c r="H331" s="106">
        <v>329</v>
      </c>
      <c r="I331" s="106" t="str">
        <f t="shared" si="16"/>
        <v>E.ON Värme Sverige AB</v>
      </c>
      <c r="J331" s="106" t="str">
        <f t="shared" si="17"/>
        <v>Vännäsby</v>
      </c>
      <c r="K331" s="106">
        <f>IF(ISERROR(VLOOKUP($J331,'Miljövärden urval för publ'!$B$2:$H$490,MATCH(K$3,'Miljövärden urval för publ'!$B$2:$H$2,0),FALSE)),"",VLOOKUP($J331,'Miljövärden urval för publ'!$B$2:$H$490,MATCH(K$3,'Miljövärden urval för publ'!$B$2:$H$2,0),FALSE))</f>
        <v>0.30725599999999997</v>
      </c>
      <c r="L331" s="106">
        <f>IF(ISERROR(VLOOKUP($J331,'Miljövärden urval för publ'!$B$2:$H$490,MATCH(L$3,'Miljövärden urval för publ'!$B$2:$H$2,0),FALSE)),"",VLOOKUP($J331,'Miljövärden urval för publ'!$B$2:$H$490,MATCH(L$3,'Miljövärden urval för publ'!$B$2:$H$2,0),FALSE))</f>
        <v>74.568399999999997</v>
      </c>
      <c r="M331" s="106">
        <f>IF(ISERROR(VLOOKUP($J331,'Miljövärden urval för publ'!$B$2:$H$490,MATCH(M$3,'Miljövärden urval för publ'!$B$2:$H$2,0),FALSE)),"",VLOOKUP($J331,'Miljövärden urval för publ'!$B$2:$H$490,MATCH(M$3,'Miljövärden urval för publ'!$B$2:$H$2,0),FALSE))</f>
        <v>14.527100000000001</v>
      </c>
      <c r="N331" s="106">
        <f>IF(ISERROR(VLOOKUP($J331,'Miljövärden urval för publ'!$B$2:$H$490,MATCH(N$3,'Miljövärden urval för publ'!$B$2:$H$2,0),FALSE)),"",VLOOKUP($J331,'Miljövärden urval för publ'!$B$2:$H$490,MATCH(N$3,'Miljövärden urval för publ'!$B$2:$H$2,0),FALSE))</f>
        <v>0.10539</v>
      </c>
    </row>
    <row r="332" spans="1:14" x14ac:dyDescent="0.25">
      <c r="A332" s="117" t="s">
        <v>453</v>
      </c>
      <c r="B332" s="117" t="s">
        <v>455</v>
      </c>
      <c r="D332" s="112" t="str">
        <f>VLOOKUP(B332,'Miljövärden urval för publ'!$B$2:$V$480,MATCH("ska publiceras:",'Miljövärden urval för publ'!$B$2:$T$2,0),FALSE)</f>
        <v>ja</v>
      </c>
      <c r="E332" s="113">
        <f t="shared" si="15"/>
        <v>287</v>
      </c>
      <c r="H332" s="106">
        <v>330</v>
      </c>
      <c r="I332" s="106" t="str">
        <f t="shared" si="16"/>
        <v>Värnamo Energi AB</v>
      </c>
      <c r="J332" s="106" t="str">
        <f t="shared" si="17"/>
        <v>Värnamo</v>
      </c>
      <c r="K332" s="106">
        <f>IF(ISERROR(VLOOKUP($J332,'Miljövärden urval för publ'!$B$2:$H$490,MATCH(K$3,'Miljövärden urval för publ'!$B$2:$H$2,0),FALSE)),"",VLOOKUP($J332,'Miljövärden urval för publ'!$B$2:$H$490,MATCH(K$3,'Miljövärden urval för publ'!$B$2:$H$2,0),FALSE))</f>
        <v>0.10736</v>
      </c>
      <c r="L332" s="106">
        <f>IF(ISERROR(VLOOKUP($J332,'Miljövärden urval för publ'!$B$2:$H$490,MATCH(L$3,'Miljövärden urval för publ'!$B$2:$H$2,0),FALSE)),"",VLOOKUP($J332,'Miljövärden urval för publ'!$B$2:$H$490,MATCH(L$3,'Miljövärden urval för publ'!$B$2:$H$2,0),FALSE))</f>
        <v>15.049799999999999</v>
      </c>
      <c r="M332" s="106">
        <f>IF(ISERROR(VLOOKUP($J332,'Miljövärden urval för publ'!$B$2:$H$490,MATCH(M$3,'Miljövärden urval för publ'!$B$2:$H$2,0),FALSE)),"",VLOOKUP($J332,'Miljövärden urval för publ'!$B$2:$H$490,MATCH(M$3,'Miljövärden urval för publ'!$B$2:$H$2,0),FALSE))</f>
        <v>7.0602999999999998</v>
      </c>
      <c r="N332" s="106">
        <f>IF(ISERROR(VLOOKUP($J332,'Miljövärden urval för publ'!$B$2:$H$490,MATCH(N$3,'Miljövärden urval för publ'!$B$2:$H$2,0),FALSE)),"",VLOOKUP($J332,'Miljövärden urval för publ'!$B$2:$H$490,MATCH(N$3,'Miljövärden urval för publ'!$B$2:$H$2,0),FALSE))</f>
        <v>1.88048E-2</v>
      </c>
    </row>
    <row r="333" spans="1:14" x14ac:dyDescent="0.25">
      <c r="A333" s="117" t="s">
        <v>376</v>
      </c>
      <c r="B333" s="117" t="s">
        <v>381</v>
      </c>
      <c r="D333" s="112" t="str">
        <f>VLOOKUP(B333,'Miljövärden urval för publ'!$B$2:$V$480,MATCH("ska publiceras:",'Miljövärden urval för publ'!$B$2:$T$2,0),FALSE)</f>
        <v>ja</v>
      </c>
      <c r="E333" s="113">
        <f t="shared" si="15"/>
        <v>288</v>
      </c>
      <c r="H333" s="106">
        <v>331</v>
      </c>
      <c r="I333" s="106" t="str">
        <f t="shared" si="16"/>
        <v>Västervik Miljö &amp; Energi AB</v>
      </c>
      <c r="J333" s="106" t="str">
        <f t="shared" si="17"/>
        <v>Västervik</v>
      </c>
      <c r="K333" s="106">
        <f>IF(ISERROR(VLOOKUP($J333,'Miljövärden urval för publ'!$B$2:$H$490,MATCH(K$3,'Miljövärden urval för publ'!$B$2:$H$2,0),FALSE)),"",VLOOKUP($J333,'Miljövärden urval för publ'!$B$2:$H$490,MATCH(K$3,'Miljövärden urval för publ'!$B$2:$H$2,0),FALSE))</f>
        <v>0.20219899999999999</v>
      </c>
      <c r="L333" s="106">
        <f>IF(ISERROR(VLOOKUP($J333,'Miljövärden urval för publ'!$B$2:$H$490,MATCH(L$3,'Miljövärden urval för publ'!$B$2:$H$2,0),FALSE)),"",VLOOKUP($J333,'Miljövärden urval för publ'!$B$2:$H$490,MATCH(L$3,'Miljövärden urval för publ'!$B$2:$H$2,0),FALSE))</f>
        <v>130.81800000000001</v>
      </c>
      <c r="M333" s="106">
        <f>IF(ISERROR(VLOOKUP($J333,'Miljövärden urval för publ'!$B$2:$H$490,MATCH(M$3,'Miljövärden urval för publ'!$B$2:$H$2,0),FALSE)),"",VLOOKUP($J333,'Miljövärden urval för publ'!$B$2:$H$490,MATCH(M$3,'Miljövärden urval för publ'!$B$2:$H$2,0),FALSE))</f>
        <v>5.1185600000000004</v>
      </c>
      <c r="N333" s="106">
        <f>IF(ISERROR(VLOOKUP($J333,'Miljövärden urval för publ'!$B$2:$H$490,MATCH(N$3,'Miljövärden urval för publ'!$B$2:$H$2,0),FALSE)),"",VLOOKUP($J333,'Miljövärden urval för publ'!$B$2:$H$490,MATCH(N$3,'Miljövärden urval för publ'!$B$2:$H$2,0),FALSE))</f>
        <v>4.02654E-2</v>
      </c>
    </row>
    <row r="334" spans="1:14" x14ac:dyDescent="0.25">
      <c r="A334" s="117" t="s">
        <v>76</v>
      </c>
      <c r="B334" s="117" t="s">
        <v>93</v>
      </c>
      <c r="D334" s="112" t="str">
        <f>VLOOKUP(B334,'Miljövärden urval för publ'!$B$2:$V$480,MATCH("ska publiceras:",'Miljövärden urval för publ'!$B$2:$T$2,0),FALSE)</f>
        <v>ja</v>
      </c>
      <c r="E334" s="113">
        <f t="shared" si="15"/>
        <v>289</v>
      </c>
      <c r="H334" s="106">
        <v>332</v>
      </c>
      <c r="I334" s="106" t="str">
        <f t="shared" si="16"/>
        <v>Mälarenergi AB</v>
      </c>
      <c r="J334" s="106" t="str">
        <f t="shared" si="17"/>
        <v>Västerås</v>
      </c>
      <c r="K334" s="106">
        <f>IF(ISERROR(VLOOKUP($J334,'Miljövärden urval för publ'!$B$2:$H$490,MATCH(K$3,'Miljövärden urval för publ'!$B$2:$H$2,0),FALSE)),"",VLOOKUP($J334,'Miljövärden urval för publ'!$B$2:$H$490,MATCH(K$3,'Miljövärden urval för publ'!$B$2:$H$2,0),FALSE))</f>
        <v>0.47559299999999999</v>
      </c>
      <c r="L334" s="106">
        <f>IF(ISERROR(VLOOKUP($J334,'Miljövärden urval för publ'!$B$2:$H$490,MATCH(L$3,'Miljövärden urval för publ'!$B$2:$H$2,0),FALSE)),"",VLOOKUP($J334,'Miljövärden urval för publ'!$B$2:$H$490,MATCH(L$3,'Miljövärden urval för publ'!$B$2:$H$2,0),FALSE))</f>
        <v>161.88800000000001</v>
      </c>
      <c r="M334" s="106">
        <f>IF(ISERROR(VLOOKUP($J334,'Miljövärden urval för publ'!$B$2:$H$490,MATCH(M$3,'Miljövärden urval för publ'!$B$2:$H$2,0),FALSE)),"",VLOOKUP($J334,'Miljövärden urval för publ'!$B$2:$H$490,MATCH(M$3,'Miljövärden urval för publ'!$B$2:$H$2,0),FALSE))</f>
        <v>12.504799999999999</v>
      </c>
      <c r="N334" s="106">
        <f>IF(ISERROR(VLOOKUP($J334,'Miljövärden urval för publ'!$B$2:$H$490,MATCH(N$3,'Miljövärden urval för publ'!$B$2:$H$2,0),FALSE)),"",VLOOKUP($J334,'Miljövärden urval för publ'!$B$2:$H$490,MATCH(N$3,'Miljövärden urval för publ'!$B$2:$H$2,0),FALSE))</f>
        <v>0.19966</v>
      </c>
    </row>
    <row r="335" spans="1:14" x14ac:dyDescent="0.25">
      <c r="A335" s="117" t="s">
        <v>331</v>
      </c>
      <c r="B335" s="117" t="s">
        <v>340</v>
      </c>
      <c r="D335" s="112" t="str">
        <f>VLOOKUP(B335,'Miljövärden urval för publ'!$B$2:$V$480,MATCH("ska publiceras:",'Miljövärden urval för publ'!$B$2:$T$2,0),FALSE)</f>
        <v>ja</v>
      </c>
      <c r="E335" s="113">
        <f t="shared" si="15"/>
        <v>290</v>
      </c>
      <c r="H335" s="106">
        <v>333</v>
      </c>
      <c r="I335" s="106" t="str">
        <f t="shared" si="16"/>
        <v>Mälarenergi AB</v>
      </c>
      <c r="J335" s="106" t="str">
        <f t="shared" si="17"/>
        <v>Västerås Miljömärkt</v>
      </c>
      <c r="K335" s="106">
        <f>IF(ISERROR(VLOOKUP($J335,'Miljövärden urval för publ'!$B$2:$H$490,MATCH(K$3,'Miljövärden urval för publ'!$B$2:$H$2,0),FALSE)),"",VLOOKUP($J335,'Miljövärden urval för publ'!$B$2:$H$490,MATCH(K$3,'Miljövärden urval för publ'!$B$2:$H$2,0),FALSE))</f>
        <v>0.37994699999999998</v>
      </c>
      <c r="L335" s="106">
        <f>IF(ISERROR(VLOOKUP($J335,'Miljövärden urval för publ'!$B$2:$H$490,MATCH(L$3,'Miljövärden urval för publ'!$B$2:$H$2,0),FALSE)),"",VLOOKUP($J335,'Miljövärden urval för publ'!$B$2:$H$490,MATCH(L$3,'Miljövärden urval för publ'!$B$2:$H$2,0),FALSE))</f>
        <v>129.87700000000001</v>
      </c>
      <c r="M335" s="106">
        <f>IF(ISERROR(VLOOKUP($J335,'Miljövärden urval för publ'!$B$2:$H$490,MATCH(M$3,'Miljövärden urval för publ'!$B$2:$H$2,0),FALSE)),"",VLOOKUP($J335,'Miljövärden urval för publ'!$B$2:$H$490,MATCH(M$3,'Miljövärden urval för publ'!$B$2:$H$2,0),FALSE))</f>
        <v>10.981</v>
      </c>
      <c r="N335" s="106">
        <f>IF(ISERROR(VLOOKUP($J335,'Miljövärden urval för publ'!$B$2:$H$490,MATCH(N$3,'Miljövärden urval för publ'!$B$2:$H$2,0),FALSE)),"",VLOOKUP($J335,'Miljövärden urval för publ'!$B$2:$H$490,MATCH(N$3,'Miljövärden urval för publ'!$B$2:$H$2,0),FALSE))</f>
        <v>0.13941899999999999</v>
      </c>
    </row>
    <row r="336" spans="1:14" x14ac:dyDescent="0.25">
      <c r="A336" s="117" t="s">
        <v>501</v>
      </c>
      <c r="B336" s="117" t="s">
        <v>519</v>
      </c>
      <c r="D336" s="112" t="str">
        <f>VLOOKUP(B336,'Miljövärden urval för publ'!$B$2:$V$480,MATCH("ska publiceras:",'Miljövärden urval för publ'!$B$2:$T$2,0),FALSE)</f>
        <v>ja</v>
      </c>
      <c r="E336" s="113">
        <f t="shared" si="15"/>
        <v>291</v>
      </c>
      <c r="H336" s="106">
        <v>334</v>
      </c>
      <c r="I336" s="106" t="str">
        <f t="shared" si="16"/>
        <v>Ystad Energi AB</v>
      </c>
      <c r="J336" s="106" t="str">
        <f t="shared" si="17"/>
        <v>Ystad</v>
      </c>
      <c r="K336" s="106">
        <f>IF(ISERROR(VLOOKUP($J336,'Miljövärden urval för publ'!$B$2:$H$490,MATCH(K$3,'Miljövärden urval för publ'!$B$2:$H$2,0),FALSE)),"",VLOOKUP($J336,'Miljövärden urval för publ'!$B$2:$H$490,MATCH(K$3,'Miljövärden urval för publ'!$B$2:$H$2,0),FALSE))</f>
        <v>0.139205</v>
      </c>
      <c r="L336" s="106">
        <f>IF(ISERROR(VLOOKUP($J336,'Miljövärden urval för publ'!$B$2:$H$490,MATCH(L$3,'Miljövärden urval för publ'!$B$2:$H$2,0),FALSE)),"",VLOOKUP($J336,'Miljövärden urval för publ'!$B$2:$H$490,MATCH(L$3,'Miljövärden urval för publ'!$B$2:$H$2,0),FALSE))</f>
        <v>28.7057</v>
      </c>
      <c r="M336" s="106">
        <f>IF(ISERROR(VLOOKUP($J336,'Miljövärden urval för publ'!$B$2:$H$490,MATCH(M$3,'Miljövärden urval för publ'!$B$2:$H$2,0),FALSE)),"",VLOOKUP($J336,'Miljövärden urval för publ'!$B$2:$H$490,MATCH(M$3,'Miljövärden urval för publ'!$B$2:$H$2,0),FALSE))</f>
        <v>9.2609300000000001</v>
      </c>
      <c r="N336" s="106">
        <f>IF(ISERROR(VLOOKUP($J336,'Miljövärden urval för publ'!$B$2:$H$490,MATCH(N$3,'Miljövärden urval för publ'!$B$2:$H$2,0),FALSE)),"",VLOOKUP($J336,'Miljövärden urval för publ'!$B$2:$H$490,MATCH(N$3,'Miljövärden urval för publ'!$B$2:$H$2,0),FALSE))</f>
        <v>2.4516E-2</v>
      </c>
    </row>
    <row r="337" spans="1:14" x14ac:dyDescent="0.25">
      <c r="A337" s="117" t="s">
        <v>51</v>
      </c>
      <c r="B337" s="117" t="s">
        <v>54</v>
      </c>
      <c r="D337" s="112" t="str">
        <f>VLOOKUP(B337,'Miljövärden urval för publ'!$B$2:$V$480,MATCH("ska publiceras:",'Miljövärden urval för publ'!$B$2:$T$2,0),FALSE)</f>
        <v>ja</v>
      </c>
      <c r="E337" s="113">
        <f t="shared" si="15"/>
        <v>292</v>
      </c>
      <c r="H337" s="106">
        <v>335</v>
      </c>
      <c r="I337" s="106" t="str">
        <f t="shared" si="16"/>
        <v>Statkraft Värme AB</v>
      </c>
      <c r="J337" s="106" t="str">
        <f t="shared" si="17"/>
        <v>Åmål</v>
      </c>
      <c r="K337" s="106">
        <f>IF(ISERROR(VLOOKUP($J337,'Miljövärden urval för publ'!$B$2:$H$490,MATCH(K$3,'Miljövärden urval för publ'!$B$2:$H$2,0),FALSE)),"",VLOOKUP($J337,'Miljövärden urval för publ'!$B$2:$H$490,MATCH(K$3,'Miljövärden urval för publ'!$B$2:$H$2,0),FALSE))</f>
        <v>9.6694299999999997E-2</v>
      </c>
      <c r="L337" s="106">
        <f>IF(ISERROR(VLOOKUP($J337,'Miljövärden urval för publ'!$B$2:$H$490,MATCH(L$3,'Miljövärden urval för publ'!$B$2:$H$2,0),FALSE)),"",VLOOKUP($J337,'Miljövärden urval för publ'!$B$2:$H$490,MATCH(L$3,'Miljövärden urval för publ'!$B$2:$H$2,0),FALSE))</f>
        <v>19.324000000000002</v>
      </c>
      <c r="M337" s="106">
        <f>IF(ISERROR(VLOOKUP($J337,'Miljövärden urval för publ'!$B$2:$H$490,MATCH(M$3,'Miljövärden urval för publ'!$B$2:$H$2,0),FALSE)),"",VLOOKUP($J337,'Miljövärden urval för publ'!$B$2:$H$490,MATCH(M$3,'Miljövärden urval för publ'!$B$2:$H$2,0),FALSE))</f>
        <v>8.2858400000000003</v>
      </c>
      <c r="N337" s="106">
        <f>IF(ISERROR(VLOOKUP($J337,'Miljövärden urval för publ'!$B$2:$H$490,MATCH(N$3,'Miljövärden urval för publ'!$B$2:$H$2,0),FALSE)),"",VLOOKUP($J337,'Miljövärden urval för publ'!$B$2:$H$490,MATCH(N$3,'Miljövärden urval för publ'!$B$2:$H$2,0),FALSE))</f>
        <v>2.6942000000000001E-2</v>
      </c>
    </row>
    <row r="338" spans="1:14" x14ac:dyDescent="0.25">
      <c r="A338" s="117" t="s">
        <v>441</v>
      </c>
      <c r="B338" s="117" t="s">
        <v>442</v>
      </c>
      <c r="D338" s="112" t="str">
        <f>VLOOKUP(B338,'Miljövärden urval för publ'!$B$2:$V$480,MATCH("ska publiceras:",'Miljövärden urval för publ'!$B$2:$T$2,0),FALSE)</f>
        <v>nej</v>
      </c>
      <c r="E338" s="113">
        <f t="shared" si="15"/>
        <v>292</v>
      </c>
      <c r="H338" s="106">
        <v>336</v>
      </c>
      <c r="I338" s="106" t="str">
        <f t="shared" si="16"/>
        <v>Ånge Energi AB</v>
      </c>
      <c r="J338" s="106" t="str">
        <f t="shared" si="17"/>
        <v>Ånge</v>
      </c>
      <c r="K338" s="106">
        <f>IF(ISERROR(VLOOKUP($J338,'Miljövärden urval för publ'!$B$2:$H$490,MATCH(K$3,'Miljövärden urval för publ'!$B$2:$H$2,0),FALSE)),"",VLOOKUP($J338,'Miljövärden urval för publ'!$B$2:$H$490,MATCH(K$3,'Miljövärden urval för publ'!$B$2:$H$2,0),FALSE))</f>
        <v>0.132268</v>
      </c>
      <c r="L338" s="106">
        <f>IF(ISERROR(VLOOKUP($J338,'Miljövärden urval för publ'!$B$2:$H$490,MATCH(L$3,'Miljövärden urval för publ'!$B$2:$H$2,0),FALSE)),"",VLOOKUP($J338,'Miljövärden urval för publ'!$B$2:$H$490,MATCH(L$3,'Miljövärden urval för publ'!$B$2:$H$2,0),FALSE))</f>
        <v>23.569600000000001</v>
      </c>
      <c r="M338" s="106">
        <f>IF(ISERROR(VLOOKUP($J338,'Miljövärden urval för publ'!$B$2:$H$490,MATCH(M$3,'Miljövärden urval för publ'!$B$2:$H$2,0),FALSE)),"",VLOOKUP($J338,'Miljövärden urval för publ'!$B$2:$H$490,MATCH(M$3,'Miljövärden urval för publ'!$B$2:$H$2,0),FALSE))</f>
        <v>5.1657099999999998</v>
      </c>
      <c r="N338" s="106">
        <f>IF(ISERROR(VLOOKUP($J338,'Miljövärden urval för publ'!$B$2:$H$490,MATCH(N$3,'Miljövärden urval för publ'!$B$2:$H$2,0),FALSE)),"",VLOOKUP($J338,'Miljövärden urval för publ'!$B$2:$H$490,MATCH(N$3,'Miljövärden urval för publ'!$B$2:$H$2,0),FALSE))</f>
        <v>2.19122E-2</v>
      </c>
    </row>
    <row r="339" spans="1:14" x14ac:dyDescent="0.25">
      <c r="A339" s="117" t="s">
        <v>443</v>
      </c>
      <c r="B339" s="117" t="s">
        <v>444</v>
      </c>
      <c r="D339" s="112" t="str">
        <f>VLOOKUP(B339,'Miljövärden urval för publ'!$B$2:$V$480,MATCH("ska publiceras:",'Miljövärden urval för publ'!$B$2:$T$2,0),FALSE)</f>
        <v>ja</v>
      </c>
      <c r="E339" s="113">
        <f t="shared" si="15"/>
        <v>293</v>
      </c>
      <c r="H339" s="106">
        <v>337</v>
      </c>
      <c r="I339" s="106" t="str">
        <f t="shared" si="16"/>
        <v>Skellefteå Kraft AB</v>
      </c>
      <c r="J339" s="106" t="str">
        <f t="shared" si="17"/>
        <v>Ånäset</v>
      </c>
      <c r="K339" s="106">
        <f>IF(ISERROR(VLOOKUP($J339,'Miljövärden urval för publ'!$B$2:$H$490,MATCH(K$3,'Miljövärden urval för publ'!$B$2:$H$2,0),FALSE)),"",VLOOKUP($J339,'Miljövärden urval för publ'!$B$2:$H$490,MATCH(K$3,'Miljövärden urval för publ'!$B$2:$H$2,0),FALSE))</f>
        <v>0.194526</v>
      </c>
      <c r="L339" s="106">
        <f>IF(ISERROR(VLOOKUP($J339,'Miljövärden urval för publ'!$B$2:$H$490,MATCH(L$3,'Miljövärden urval för publ'!$B$2:$H$2,0),FALSE)),"",VLOOKUP($J339,'Miljövärden urval för publ'!$B$2:$H$490,MATCH(L$3,'Miljövärden urval för publ'!$B$2:$H$2,0),FALSE))</f>
        <v>14.696199999999999</v>
      </c>
      <c r="M339" s="106">
        <f>IF(ISERROR(VLOOKUP($J339,'Miljövärden urval för publ'!$B$2:$H$490,MATCH(M$3,'Miljövärden urval för publ'!$B$2:$H$2,0),FALSE)),"",VLOOKUP($J339,'Miljövärden urval för publ'!$B$2:$H$490,MATCH(M$3,'Miljövärden urval för publ'!$B$2:$H$2,0),FALSE))</f>
        <v>17.6798</v>
      </c>
      <c r="N339" s="106">
        <f>IF(ISERROR(VLOOKUP($J339,'Miljövärden urval för publ'!$B$2:$H$490,MATCH(N$3,'Miljövärden urval för publ'!$B$2:$H$2,0),FALSE)),"",VLOOKUP($J339,'Miljövärden urval för publ'!$B$2:$H$490,MATCH(N$3,'Miljövärden urval för publ'!$B$2:$H$2,0),FALSE))</f>
        <v>1.9174E-2</v>
      </c>
    </row>
    <row r="340" spans="1:14" x14ac:dyDescent="0.25">
      <c r="A340" s="117" t="s">
        <v>445</v>
      </c>
      <c r="B340" s="117" t="s">
        <v>446</v>
      </c>
      <c r="D340" s="112" t="str">
        <f>VLOOKUP(B340,'Miljövärden urval för publ'!$B$2:$V$480,MATCH("ska publiceras:",'Miljövärden urval för publ'!$B$2:$T$2,0),FALSE)</f>
        <v>ja</v>
      </c>
      <c r="E340" s="113">
        <f t="shared" si="15"/>
        <v>294</v>
      </c>
      <c r="H340" s="106">
        <v>338</v>
      </c>
      <c r="I340" s="106" t="str">
        <f t="shared" si="16"/>
        <v>Jämtkraft AB</v>
      </c>
      <c r="J340" s="106" t="str">
        <f t="shared" si="17"/>
        <v>Åre</v>
      </c>
      <c r="K340" s="106">
        <f>IF(ISERROR(VLOOKUP($J340,'Miljövärden urval för publ'!$B$2:$H$490,MATCH(K$3,'Miljövärden urval för publ'!$B$2:$H$2,0),FALSE)),"",VLOOKUP($J340,'Miljövärden urval för publ'!$B$2:$H$490,MATCH(K$3,'Miljövärden urval för publ'!$B$2:$H$2,0),FALSE))</f>
        <v>0.23108999999999999</v>
      </c>
      <c r="L340" s="106">
        <f>IF(ISERROR(VLOOKUP($J340,'Miljövärden urval för publ'!$B$2:$H$490,MATCH(L$3,'Miljövärden urval för publ'!$B$2:$H$2,0),FALSE)),"",VLOOKUP($J340,'Miljövärden urval för publ'!$B$2:$H$490,MATCH(L$3,'Miljövärden urval för publ'!$B$2:$H$2,0),FALSE))</f>
        <v>27.8001</v>
      </c>
      <c r="M340" s="106">
        <f>IF(ISERROR(VLOOKUP($J340,'Miljövärden urval för publ'!$B$2:$H$490,MATCH(M$3,'Miljövärden urval för publ'!$B$2:$H$2,0),FALSE)),"",VLOOKUP($J340,'Miljövärden urval för publ'!$B$2:$H$490,MATCH(M$3,'Miljövärden urval för publ'!$B$2:$H$2,0),FALSE))</f>
        <v>12.494999999999999</v>
      </c>
      <c r="N340" s="106">
        <f>IF(ISERROR(VLOOKUP($J340,'Miljövärden urval för publ'!$B$2:$H$490,MATCH(N$3,'Miljövärden urval för publ'!$B$2:$H$2,0),FALSE)),"",VLOOKUP($J340,'Miljövärden urval för publ'!$B$2:$H$490,MATCH(N$3,'Miljövärden urval för publ'!$B$2:$H$2,0),FALSE))</f>
        <v>3.70447E-2</v>
      </c>
    </row>
    <row r="341" spans="1:14" x14ac:dyDescent="0.25">
      <c r="A341" s="117" t="s">
        <v>447</v>
      </c>
      <c r="B341" s="117" t="s">
        <v>448</v>
      </c>
      <c r="D341" s="112" t="str">
        <f>VLOOKUP(B341,'Miljövärden urval för publ'!$B$2:$V$480,MATCH("ska publiceras:",'Miljövärden urval för publ'!$B$2:$T$2,0),FALSE)</f>
        <v>ja</v>
      </c>
      <c r="E341" s="113">
        <f t="shared" si="15"/>
        <v>295</v>
      </c>
      <c r="H341" s="106">
        <v>339</v>
      </c>
      <c r="I341" s="106" t="str">
        <f t="shared" si="16"/>
        <v>Degerfors Energi AB</v>
      </c>
      <c r="J341" s="106" t="str">
        <f t="shared" si="17"/>
        <v>Åtorp</v>
      </c>
      <c r="K341" s="106">
        <f>IF(ISERROR(VLOOKUP($J341,'Miljövärden urval för publ'!$B$2:$H$490,MATCH(K$3,'Miljövärden urval för publ'!$B$2:$H$2,0),FALSE)),"",VLOOKUP($J341,'Miljövärden urval för publ'!$B$2:$H$490,MATCH(K$3,'Miljövärden urval för publ'!$B$2:$H$2,0),FALSE))</f>
        <v>0.25409799999999999</v>
      </c>
      <c r="L341" s="106">
        <f>IF(ISERROR(VLOOKUP($J341,'Miljövärden urval för publ'!$B$2:$H$490,MATCH(L$3,'Miljövärden urval för publ'!$B$2:$H$2,0),FALSE)),"",VLOOKUP($J341,'Miljövärden urval för publ'!$B$2:$H$490,MATCH(L$3,'Miljövärden urval för publ'!$B$2:$H$2,0),FALSE))</f>
        <v>25.638400000000001</v>
      </c>
      <c r="M341" s="106">
        <f>IF(ISERROR(VLOOKUP($J341,'Miljövärden urval för publ'!$B$2:$H$490,MATCH(M$3,'Miljövärden urval för publ'!$B$2:$H$2,0),FALSE)),"",VLOOKUP($J341,'Miljövärden urval för publ'!$B$2:$H$490,MATCH(M$3,'Miljövärden urval för publ'!$B$2:$H$2,0),FALSE))</f>
        <v>21.2149</v>
      </c>
      <c r="N341" s="106">
        <f>IF(ISERROR(VLOOKUP($J341,'Miljövärden urval för publ'!$B$2:$H$490,MATCH(N$3,'Miljövärden urval för publ'!$B$2:$H$2,0),FALSE)),"",VLOOKUP($J341,'Miljövärden urval för publ'!$B$2:$H$490,MATCH(N$3,'Miljövärden urval för publ'!$B$2:$H$2,0),FALSE))</f>
        <v>1.6520400000000001E-2</v>
      </c>
    </row>
    <row r="342" spans="1:14" x14ac:dyDescent="0.25">
      <c r="A342" s="117" t="s">
        <v>389</v>
      </c>
      <c r="B342" s="117" t="s">
        <v>391</v>
      </c>
      <c r="D342" s="112" t="str">
        <f>VLOOKUP(B342,'Miljövärden urval för publ'!$B$2:$V$480,MATCH("ska publiceras:",'Miljövärden urval för publ'!$B$2:$T$2,0),FALSE)</f>
        <v>ja</v>
      </c>
      <c r="E342" s="113">
        <f t="shared" si="15"/>
        <v>296</v>
      </c>
      <c r="H342" s="106">
        <v>340</v>
      </c>
      <c r="I342" s="106" t="str">
        <f t="shared" si="16"/>
        <v>Tekniska Verken i Linköping AB</v>
      </c>
      <c r="J342" s="106" t="str">
        <f t="shared" si="17"/>
        <v>Åtvidaberg</v>
      </c>
      <c r="K342" s="106">
        <f>IF(ISERROR(VLOOKUP($J342,'Miljövärden urval för publ'!$B$2:$H$490,MATCH(K$3,'Miljövärden urval för publ'!$B$2:$H$2,0),FALSE)),"",VLOOKUP($J342,'Miljövärden urval för publ'!$B$2:$H$490,MATCH(K$3,'Miljövärden urval för publ'!$B$2:$H$2,0),FALSE))</f>
        <v>9.7854200000000002E-2</v>
      </c>
      <c r="L342" s="106">
        <f>IF(ISERROR(VLOOKUP($J342,'Miljövärden urval för publ'!$B$2:$H$490,MATCH(L$3,'Miljövärden urval för publ'!$B$2:$H$2,0),FALSE)),"",VLOOKUP($J342,'Miljövärden urval för publ'!$B$2:$H$490,MATCH(L$3,'Miljövärden urval för publ'!$B$2:$H$2,0),FALSE))</f>
        <v>23.924600000000002</v>
      </c>
      <c r="M342" s="106">
        <f>IF(ISERROR(VLOOKUP($J342,'Miljövärden urval för publ'!$B$2:$H$490,MATCH(M$3,'Miljövärden urval för publ'!$B$2:$H$2,0),FALSE)),"",VLOOKUP($J342,'Miljövärden urval för publ'!$B$2:$H$490,MATCH(M$3,'Miljövärden urval för publ'!$B$2:$H$2,0),FALSE))</f>
        <v>8.0399700000000003</v>
      </c>
      <c r="N342" s="106">
        <f>IF(ISERROR(VLOOKUP($J342,'Miljövärden urval för publ'!$B$2:$H$490,MATCH(N$3,'Miljövärden urval för publ'!$B$2:$H$2,0),FALSE)),"",VLOOKUP($J342,'Miljövärden urval för publ'!$B$2:$H$490,MATCH(N$3,'Miljövärden urval för publ'!$B$2:$H$2,0),FALSE))</f>
        <v>2.4983499999999999E-2</v>
      </c>
    </row>
    <row r="343" spans="1:14" x14ac:dyDescent="0.25">
      <c r="A343" s="117" t="s">
        <v>467</v>
      </c>
      <c r="B343" s="117" t="s">
        <v>468</v>
      </c>
      <c r="D343" s="112" t="str">
        <f>VLOOKUP(B343,'Miljövärden urval för publ'!$B$2:$V$480,MATCH("ska publiceras:",'Miljövärden urval för publ'!$B$2:$T$2,0),FALSE)</f>
        <v>ja</v>
      </c>
      <c r="E343" s="113">
        <f t="shared" si="15"/>
        <v>297</v>
      </c>
      <c r="H343" s="106">
        <v>341</v>
      </c>
      <c r="I343" s="106" t="str">
        <f t="shared" si="16"/>
        <v>E.ON Värme Sverige AB</v>
      </c>
      <c r="J343" s="106" t="str">
        <f t="shared" si="17"/>
        <v>Älmhult</v>
      </c>
      <c r="K343" s="106">
        <f>IF(ISERROR(VLOOKUP($J343,'Miljövärden urval för publ'!$B$2:$H$490,MATCH(K$3,'Miljövärden urval för publ'!$B$2:$H$2,0),FALSE)),"",VLOOKUP($J343,'Miljövärden urval för publ'!$B$2:$H$490,MATCH(K$3,'Miljövärden urval för publ'!$B$2:$H$2,0),FALSE))</f>
        <v>0.112021</v>
      </c>
      <c r="L343" s="106">
        <f>IF(ISERROR(VLOOKUP($J343,'Miljövärden urval för publ'!$B$2:$H$490,MATCH(L$3,'Miljövärden urval för publ'!$B$2:$H$2,0),FALSE)),"",VLOOKUP($J343,'Miljövärden urval för publ'!$B$2:$H$490,MATCH(L$3,'Miljövärden urval för publ'!$B$2:$H$2,0),FALSE))</f>
        <v>25.1248</v>
      </c>
      <c r="M343" s="106">
        <f>IF(ISERROR(VLOOKUP($J343,'Miljövärden urval för publ'!$B$2:$H$490,MATCH(M$3,'Miljövärden urval för publ'!$B$2:$H$2,0),FALSE)),"",VLOOKUP($J343,'Miljövärden urval för publ'!$B$2:$H$490,MATCH(M$3,'Miljövärden urval för publ'!$B$2:$H$2,0),FALSE))</f>
        <v>8.3155599999999996</v>
      </c>
      <c r="N343" s="106">
        <f>IF(ISERROR(VLOOKUP($J343,'Miljövärden urval för publ'!$B$2:$H$490,MATCH(N$3,'Miljövärden urval för publ'!$B$2:$H$2,0),FALSE)),"",VLOOKUP($J343,'Miljövärden urval för publ'!$B$2:$H$490,MATCH(N$3,'Miljövärden urval för publ'!$B$2:$H$2,0),FALSE))</f>
        <v>3.0271099999999999E-2</v>
      </c>
    </row>
    <row r="344" spans="1:14" x14ac:dyDescent="0.25">
      <c r="A344" s="117" t="s">
        <v>399</v>
      </c>
      <c r="B344" s="117" t="s">
        <v>403</v>
      </c>
      <c r="D344" s="112" t="str">
        <f>VLOOKUP(B344,'Miljövärden urval för publ'!$B$2:$V$480,MATCH("ska publiceras:",'Miljövärden urval för publ'!$B$2:$T$2,0),FALSE)</f>
        <v>ja</v>
      </c>
      <c r="E344" s="113">
        <f t="shared" si="15"/>
        <v>298</v>
      </c>
      <c r="H344" s="106">
        <v>342</v>
      </c>
      <c r="I344" s="106" t="str">
        <f t="shared" si="16"/>
        <v>Bionär Närvärme AB</v>
      </c>
      <c r="J344" s="106" t="str">
        <f t="shared" si="17"/>
        <v>Älvkarleby</v>
      </c>
      <c r="K344" s="106">
        <f>IF(ISERROR(VLOOKUP($J344,'Miljövärden urval för publ'!$B$2:$H$490,MATCH(K$3,'Miljövärden urval för publ'!$B$2:$H$2,0),FALSE)),"",VLOOKUP($J344,'Miljövärden urval för publ'!$B$2:$H$490,MATCH(K$3,'Miljövärden urval för publ'!$B$2:$H$2,0),FALSE))</f>
        <v>0.20035900000000001</v>
      </c>
      <c r="L344" s="106">
        <f>IF(ISERROR(VLOOKUP($J344,'Miljövärden urval för publ'!$B$2:$H$490,MATCH(L$3,'Miljövärden urval för publ'!$B$2:$H$2,0),FALSE)),"",VLOOKUP($J344,'Miljövärden urval för publ'!$B$2:$H$490,MATCH(L$3,'Miljövärden urval för publ'!$B$2:$H$2,0),FALSE))</f>
        <v>21.368500000000001</v>
      </c>
      <c r="M344" s="106">
        <f>IF(ISERROR(VLOOKUP($J344,'Miljövärden urval för publ'!$B$2:$H$490,MATCH(M$3,'Miljövärden urval för publ'!$B$2:$H$2,0),FALSE)),"",VLOOKUP($J344,'Miljövärden urval för publ'!$B$2:$H$490,MATCH(M$3,'Miljövärden urval för publ'!$B$2:$H$2,0),FALSE))</f>
        <v>17.97</v>
      </c>
      <c r="N344" s="106">
        <f>IF(ISERROR(VLOOKUP($J344,'Miljövärden urval för publ'!$B$2:$H$490,MATCH(N$3,'Miljövärden urval för publ'!$B$2:$H$2,0),FALSE)),"",VLOOKUP($J344,'Miljövärden urval för publ'!$B$2:$H$490,MATCH(N$3,'Miljövärden urval för publ'!$B$2:$H$2,0),FALSE))</f>
        <v>3.7413099999999998E-2</v>
      </c>
    </row>
    <row r="345" spans="1:14" x14ac:dyDescent="0.25">
      <c r="A345" s="117" t="s">
        <v>467</v>
      </c>
      <c r="B345" s="117" t="s">
        <v>469</v>
      </c>
      <c r="D345" s="112" t="str">
        <f>VLOOKUP(B345,'Miljövärden urval för publ'!$B$2:$V$480,MATCH("ska publiceras:",'Miljövärden urval för publ'!$B$2:$T$2,0),FALSE)</f>
        <v>ja</v>
      </c>
      <c r="E345" s="113">
        <f t="shared" si="15"/>
        <v>299</v>
      </c>
      <c r="H345" s="106">
        <v>343</v>
      </c>
      <c r="I345" s="106" t="str">
        <f t="shared" si="16"/>
        <v>Öresundskraft AB</v>
      </c>
      <c r="J345" s="106" t="str">
        <f t="shared" si="17"/>
        <v>Ängelholm</v>
      </c>
      <c r="K345" s="106">
        <f>IF(ISERROR(VLOOKUP($J345,'Miljövärden urval för publ'!$B$2:$H$490,MATCH(K$3,'Miljövärden urval för publ'!$B$2:$H$2,0),FALSE)),"",VLOOKUP($J345,'Miljövärden urval för publ'!$B$2:$H$490,MATCH(K$3,'Miljövärden urval för publ'!$B$2:$H$2,0),FALSE))</f>
        <v>0.135909</v>
      </c>
      <c r="L345" s="106">
        <f>IF(ISERROR(VLOOKUP($J345,'Miljövärden urval för publ'!$B$2:$H$490,MATCH(L$3,'Miljövärden urval för publ'!$B$2:$H$2,0),FALSE)),"",VLOOKUP($J345,'Miljövärden urval för publ'!$B$2:$H$490,MATCH(L$3,'Miljövärden urval för publ'!$B$2:$H$2,0),FALSE))</f>
        <v>28.4651</v>
      </c>
      <c r="M345" s="106">
        <f>IF(ISERROR(VLOOKUP($J345,'Miljövärden urval för publ'!$B$2:$H$490,MATCH(M$3,'Miljövärden urval för publ'!$B$2:$H$2,0),FALSE)),"",VLOOKUP($J345,'Miljövärden urval för publ'!$B$2:$H$490,MATCH(M$3,'Miljövärden urval för publ'!$B$2:$H$2,0),FALSE))</f>
        <v>4.3188000000000004</v>
      </c>
      <c r="N345" s="106">
        <f>IF(ISERROR(VLOOKUP($J345,'Miljövärden urval för publ'!$B$2:$H$490,MATCH(N$3,'Miljövärden urval för publ'!$B$2:$H$2,0),FALSE)),"",VLOOKUP($J345,'Miljövärden urval för publ'!$B$2:$H$490,MATCH(N$3,'Miljövärden urval för publ'!$B$2:$H$2,0),FALSE))</f>
        <v>4.6601899999999998E-3</v>
      </c>
    </row>
    <row r="346" spans="1:14" x14ac:dyDescent="0.25">
      <c r="A346" s="117" t="s">
        <v>194</v>
      </c>
      <c r="B346" s="117" t="s">
        <v>196</v>
      </c>
      <c r="D346" s="112" t="str">
        <f>VLOOKUP(B346,'Miljövärden urval för publ'!$B$2:$V$480,MATCH("ska publiceras:",'Miljövärden urval för publ'!$B$2:$T$2,0),FALSE)</f>
        <v>ja</v>
      </c>
      <c r="E346" s="113">
        <f t="shared" si="15"/>
        <v>300</v>
      </c>
      <c r="H346" s="106">
        <v>344</v>
      </c>
      <c r="I346" s="106" t="str">
        <f t="shared" si="16"/>
        <v>Eskilstuna Energi &amp; Miljö AB</v>
      </c>
      <c r="J346" s="106" t="str">
        <f t="shared" si="17"/>
        <v>Ärla</v>
      </c>
      <c r="K346" s="106">
        <f>IF(ISERROR(VLOOKUP($J346,'Miljövärden urval för publ'!$B$2:$H$490,MATCH(K$3,'Miljövärden urval för publ'!$B$2:$H$2,0),FALSE)),"",VLOOKUP($J346,'Miljövärden urval för publ'!$B$2:$H$490,MATCH(K$3,'Miljövärden urval för publ'!$B$2:$H$2,0),FALSE))</f>
        <v>0.25068499999999999</v>
      </c>
      <c r="L346" s="106">
        <f>IF(ISERROR(VLOOKUP($J346,'Miljövärden urval för publ'!$B$2:$H$490,MATCH(L$3,'Miljövärden urval för publ'!$B$2:$H$2,0),FALSE)),"",VLOOKUP($J346,'Miljövärden urval för publ'!$B$2:$H$490,MATCH(L$3,'Miljövärden urval för publ'!$B$2:$H$2,0),FALSE))</f>
        <v>14.042199999999999</v>
      </c>
      <c r="M346" s="106">
        <f>IF(ISERROR(VLOOKUP($J346,'Miljövärden urval för publ'!$B$2:$H$490,MATCH(M$3,'Miljövärden urval för publ'!$B$2:$H$2,0),FALSE)),"",VLOOKUP($J346,'Miljövärden urval för publ'!$B$2:$H$490,MATCH(M$3,'Miljövärden urval för publ'!$B$2:$H$2,0),FALSE))</f>
        <v>21.435099999999998</v>
      </c>
      <c r="N346" s="106">
        <f>IF(ISERROR(VLOOKUP($J346,'Miljövärden urval för publ'!$B$2:$H$490,MATCH(N$3,'Miljövärden urval för publ'!$B$2:$H$2,0),FALSE)),"",VLOOKUP($J346,'Miljövärden urval för publ'!$B$2:$H$490,MATCH(N$3,'Miljövärden urval för publ'!$B$2:$H$2,0),FALSE))</f>
        <v>5.8738899999999997E-3</v>
      </c>
    </row>
    <row r="347" spans="1:14" x14ac:dyDescent="0.25">
      <c r="A347" s="117" t="s">
        <v>144</v>
      </c>
      <c r="B347" s="117" t="s">
        <v>146</v>
      </c>
      <c r="D347" s="112" t="str">
        <f>VLOOKUP(B347,'Miljövärden urval för publ'!$B$2:$V$480,MATCH("ska publiceras:",'Miljövärden urval för publ'!$B$2:$T$2,0),FALSE)</f>
        <v>ja</v>
      </c>
      <c r="E347" s="113">
        <f t="shared" si="15"/>
        <v>301</v>
      </c>
      <c r="H347" s="106">
        <v>345</v>
      </c>
      <c r="I347" s="106" t="str">
        <f t="shared" si="16"/>
        <v>Lantmännen Agrovärme AB</v>
      </c>
      <c r="J347" s="106" t="str">
        <f t="shared" si="17"/>
        <v>Ödeshög</v>
      </c>
      <c r="K347" s="106">
        <f>IF(ISERROR(VLOOKUP($J347,'Miljövärden urval för publ'!$B$2:$H$490,MATCH(K$3,'Miljövärden urval för publ'!$B$2:$H$2,0),FALSE)),"",VLOOKUP($J347,'Miljövärden urval för publ'!$B$2:$H$490,MATCH(K$3,'Miljövärden urval för publ'!$B$2:$H$2,0),FALSE))</f>
        <v>0.117951</v>
      </c>
      <c r="L347" s="106">
        <f>IF(ISERROR(VLOOKUP($J347,'Miljövärden urval för publ'!$B$2:$H$490,MATCH(L$3,'Miljövärden urval för publ'!$B$2:$H$2,0),FALSE)),"",VLOOKUP($J347,'Miljövärden urval för publ'!$B$2:$H$490,MATCH(L$3,'Miljövärden urval för publ'!$B$2:$H$2,0),FALSE))</f>
        <v>28.6693</v>
      </c>
      <c r="M347" s="106">
        <f>IF(ISERROR(VLOOKUP($J347,'Miljövärden urval för publ'!$B$2:$H$490,MATCH(M$3,'Miljövärden urval för publ'!$B$2:$H$2,0),FALSE)),"",VLOOKUP($J347,'Miljövärden urval för publ'!$B$2:$H$490,MATCH(M$3,'Miljövärden urval för publ'!$B$2:$H$2,0),FALSE))</f>
        <v>9.7786000000000008</v>
      </c>
      <c r="N347" s="106">
        <f>IF(ISERROR(VLOOKUP($J347,'Miljövärden urval för publ'!$B$2:$H$490,MATCH(N$3,'Miljövärden urval för publ'!$B$2:$H$2,0),FALSE)),"",VLOOKUP($J347,'Miljövärden urval för publ'!$B$2:$H$490,MATCH(N$3,'Miljövärden urval för publ'!$B$2:$H$2,0),FALSE))</f>
        <v>2.1124E-2</v>
      </c>
    </row>
    <row r="348" spans="1:14" x14ac:dyDescent="0.25">
      <c r="A348" s="117" t="s">
        <v>76</v>
      </c>
      <c r="B348" s="117" t="s">
        <v>94</v>
      </c>
      <c r="D348" s="112" t="str">
        <f>VLOOKUP(B348,'Miljövärden urval för publ'!$B$2:$V$480,MATCH("ska publiceras:",'Miljövärden urval för publ'!$B$2:$T$2,0),FALSE)</f>
        <v>ja</v>
      </c>
      <c r="E348" s="113">
        <f t="shared" si="15"/>
        <v>302</v>
      </c>
      <c r="H348" s="106">
        <v>346</v>
      </c>
      <c r="I348" s="106" t="str">
        <f t="shared" si="16"/>
        <v>Tierps Fjärrvärme AB</v>
      </c>
      <c r="J348" s="106" t="str">
        <f t="shared" si="17"/>
        <v>Örbyhus</v>
      </c>
      <c r="K348" s="106">
        <f>IF(ISERROR(VLOOKUP($J348,'Miljövärden urval för publ'!$B$2:$H$490,MATCH(K$3,'Miljövärden urval för publ'!$B$2:$H$2,0),FALSE)),"",VLOOKUP($J348,'Miljövärden urval för publ'!$B$2:$H$490,MATCH(K$3,'Miljövärden urval för publ'!$B$2:$H$2,0),FALSE))</f>
        <v>0.220719</v>
      </c>
      <c r="L348" s="106">
        <f>IF(ISERROR(VLOOKUP($J348,'Miljövärden urval för publ'!$B$2:$H$490,MATCH(L$3,'Miljövärden urval för publ'!$B$2:$H$2,0),FALSE)),"",VLOOKUP($J348,'Miljövärden urval för publ'!$B$2:$H$490,MATCH(L$3,'Miljövärden urval för publ'!$B$2:$H$2,0),FALSE))</f>
        <v>28.114100000000001</v>
      </c>
      <c r="M348" s="106">
        <f>IF(ISERROR(VLOOKUP($J348,'Miljövärden urval för publ'!$B$2:$H$490,MATCH(M$3,'Miljövärden urval för publ'!$B$2:$H$2,0),FALSE)),"",VLOOKUP($J348,'Miljövärden urval för publ'!$B$2:$H$490,MATCH(M$3,'Miljövärden urval för publ'!$B$2:$H$2,0),FALSE))</f>
        <v>13.535299999999999</v>
      </c>
      <c r="N348" s="106">
        <f>IF(ISERROR(VLOOKUP($J348,'Miljövärden urval för publ'!$B$2:$H$490,MATCH(N$3,'Miljövärden urval för publ'!$B$2:$H$2,0),FALSE)),"",VLOOKUP($J348,'Miljövärden urval för publ'!$B$2:$H$490,MATCH(N$3,'Miljövärden urval för publ'!$B$2:$H$2,0),FALSE))</f>
        <v>2.6145499999999999E-2</v>
      </c>
    </row>
    <row r="349" spans="1:14" x14ac:dyDescent="0.25">
      <c r="A349" s="117" t="s">
        <v>497</v>
      </c>
      <c r="B349" s="117" t="s">
        <v>500</v>
      </c>
      <c r="D349" s="112" t="str">
        <f>VLOOKUP(B349,'Miljövärden urval för publ'!$B$2:$V$480,MATCH("ska publiceras:",'Miljövärden urval för publ'!$B$2:$T$2,0),FALSE)</f>
        <v>ja</v>
      </c>
      <c r="E349" s="113">
        <f t="shared" si="15"/>
        <v>303</v>
      </c>
      <c r="H349" s="106">
        <v>347</v>
      </c>
      <c r="I349" s="106" t="str">
        <f t="shared" si="16"/>
        <v>Örkelljunga Fjärrvärmeverk AB</v>
      </c>
      <c r="J349" s="106" t="str">
        <f t="shared" si="17"/>
        <v>Örkelljunga</v>
      </c>
      <c r="K349" s="106">
        <f>IF(ISERROR(VLOOKUP($J349,'Miljövärden urval för publ'!$B$2:$H$490,MATCH(K$3,'Miljövärden urval för publ'!$B$2:$H$2,0),FALSE)),"",VLOOKUP($J349,'Miljövärden urval för publ'!$B$2:$H$490,MATCH(K$3,'Miljövärden urval för publ'!$B$2:$H$2,0),FALSE))</f>
        <v>0.119424</v>
      </c>
      <c r="L349" s="106">
        <f>IF(ISERROR(VLOOKUP($J349,'Miljövärden urval för publ'!$B$2:$H$490,MATCH(L$3,'Miljövärden urval för publ'!$B$2:$H$2,0),FALSE)),"",VLOOKUP($J349,'Miljövärden urval för publ'!$B$2:$H$490,MATCH(L$3,'Miljövärden urval för publ'!$B$2:$H$2,0),FALSE))</f>
        <v>28.552</v>
      </c>
      <c r="M349" s="106">
        <f>IF(ISERROR(VLOOKUP($J349,'Miljövärden urval för publ'!$B$2:$H$490,MATCH(M$3,'Miljövärden urval för publ'!$B$2:$H$2,0),FALSE)),"",VLOOKUP($J349,'Miljövärden urval för publ'!$B$2:$H$490,MATCH(M$3,'Miljövärden urval för publ'!$B$2:$H$2,0),FALSE))</f>
        <v>9.4250100000000003</v>
      </c>
      <c r="N349" s="106">
        <f>IF(ISERROR(VLOOKUP($J349,'Miljövärden urval för publ'!$B$2:$H$490,MATCH(N$3,'Miljövärden urval för publ'!$B$2:$H$2,0),FALSE)),"",VLOOKUP($J349,'Miljövärden urval för publ'!$B$2:$H$490,MATCH(N$3,'Miljövärden urval för publ'!$B$2:$H$2,0),FALSE))</f>
        <v>1.5608500000000001E-2</v>
      </c>
    </row>
    <row r="350" spans="1:14" x14ac:dyDescent="0.25">
      <c r="A350" s="117" t="s">
        <v>449</v>
      </c>
      <c r="B350" s="117" t="s">
        <v>452</v>
      </c>
      <c r="D350" s="112" t="str">
        <f>VLOOKUP(B350,'Miljövärden urval för publ'!$B$2:$V$480,MATCH("ska publiceras:",'Miljövärden urval för publ'!$B$2:$T$2,0),FALSE)</f>
        <v>ja</v>
      </c>
      <c r="E350" s="113">
        <f t="shared" si="15"/>
        <v>304</v>
      </c>
      <c r="H350" s="106">
        <v>348</v>
      </c>
      <c r="I350" s="106" t="str">
        <f t="shared" si="16"/>
        <v>Övik Energi AB</v>
      </c>
      <c r="J350" s="106" t="str">
        <f t="shared" si="17"/>
        <v>Örnsköldsvik</v>
      </c>
      <c r="K350" s="106">
        <f>IF(ISERROR(VLOOKUP($J350,'Miljövärden urval för publ'!$B$2:$H$490,MATCH(K$3,'Miljövärden urval för publ'!$B$2:$H$2,0),FALSE)),"",VLOOKUP($J350,'Miljövärden urval för publ'!$B$2:$H$490,MATCH(K$3,'Miljövärden urval för publ'!$B$2:$H$2,0),FALSE))</f>
        <v>0.16014</v>
      </c>
      <c r="L350" s="106">
        <f>IF(ISERROR(VLOOKUP($J350,'Miljövärden urval för publ'!$B$2:$H$490,MATCH(L$3,'Miljövärden urval för publ'!$B$2:$H$2,0),FALSE)),"",VLOOKUP($J350,'Miljövärden urval för publ'!$B$2:$H$490,MATCH(L$3,'Miljövärden urval för publ'!$B$2:$H$2,0),FALSE))</f>
        <v>43.076999999999998</v>
      </c>
      <c r="M350" s="106">
        <f>IF(ISERROR(VLOOKUP($J350,'Miljövärden urval för publ'!$B$2:$H$490,MATCH(M$3,'Miljövärden urval för publ'!$B$2:$H$2,0),FALSE)),"",VLOOKUP($J350,'Miljövärden urval för publ'!$B$2:$H$490,MATCH(M$3,'Miljövärden urval för publ'!$B$2:$H$2,0),FALSE))</f>
        <v>7.8914099999999996</v>
      </c>
      <c r="N350" s="106">
        <f>IF(ISERROR(VLOOKUP($J350,'Miljövärden urval för publ'!$B$2:$H$490,MATCH(N$3,'Miljövärden urval för publ'!$B$2:$H$2,0),FALSE)),"",VLOOKUP($J350,'Miljövärden urval för publ'!$B$2:$H$490,MATCH(N$3,'Miljövärden urval för publ'!$B$2:$H$2,0),FALSE))</f>
        <v>2.1417100000000001E-2</v>
      </c>
    </row>
    <row r="351" spans="1:14" x14ac:dyDescent="0.25">
      <c r="A351" s="117" t="s">
        <v>131</v>
      </c>
      <c r="B351" s="117" t="s">
        <v>133</v>
      </c>
      <c r="D351" s="112" t="str">
        <f>VLOOKUP(B351,'Miljövärden urval för publ'!$B$2:$V$480,MATCH("ska publiceras:",'Miljövärden urval för publ'!$B$2:$T$2,0),FALSE)</f>
        <v>ja</v>
      </c>
      <c r="E351" s="113">
        <f t="shared" si="15"/>
        <v>305</v>
      </c>
      <c r="H351" s="106">
        <v>349</v>
      </c>
      <c r="I351" s="106" t="str">
        <f t="shared" si="16"/>
        <v>Lantmännen Agrovärme AB</v>
      </c>
      <c r="J351" s="106" t="str">
        <f t="shared" si="17"/>
        <v>Örsundsbro</v>
      </c>
      <c r="K351" s="106">
        <f>IF(ISERROR(VLOOKUP($J351,'Miljövärden urval för publ'!$B$2:$H$490,MATCH(K$3,'Miljövärden urval för publ'!$B$2:$H$2,0),FALSE)),"",VLOOKUP($J351,'Miljövärden urval för publ'!$B$2:$H$490,MATCH(K$3,'Miljövärden urval för publ'!$B$2:$H$2,0),FALSE))</f>
        <v>0.11366900000000001</v>
      </c>
      <c r="L351" s="106">
        <f>IF(ISERROR(VLOOKUP($J351,'Miljövärden urval för publ'!$B$2:$H$490,MATCH(L$3,'Miljövärden urval för publ'!$B$2:$H$2,0),FALSE)),"",VLOOKUP($J351,'Miljövärden urval för publ'!$B$2:$H$490,MATCH(L$3,'Miljövärden urval för publ'!$B$2:$H$2,0),FALSE))</f>
        <v>27.515699999999999</v>
      </c>
      <c r="M351" s="106">
        <f>IF(ISERROR(VLOOKUP($J351,'Miljövärden urval för publ'!$B$2:$H$490,MATCH(M$3,'Miljövärden urval för publ'!$B$2:$H$2,0),FALSE)),"",VLOOKUP($J351,'Miljövärden urval för publ'!$B$2:$H$490,MATCH(M$3,'Miljövärden urval för publ'!$B$2:$H$2,0),FALSE))</f>
        <v>10.012700000000001</v>
      </c>
      <c r="N351" s="106">
        <f>IF(ISERROR(VLOOKUP($J351,'Miljövärden urval för publ'!$B$2:$H$490,MATCH(N$3,'Miljövärden urval för publ'!$B$2:$H$2,0),FALSE)),"",VLOOKUP($J351,'Miljövärden urval för publ'!$B$2:$H$490,MATCH(N$3,'Miljövärden urval för publ'!$B$2:$H$2,0),FALSE))</f>
        <v>1.36542E-2</v>
      </c>
    </row>
    <row r="352" spans="1:14" x14ac:dyDescent="0.25">
      <c r="A352" s="117" t="s">
        <v>453</v>
      </c>
      <c r="B352" s="117" t="s">
        <v>456</v>
      </c>
      <c r="D352" s="112" t="str">
        <f>VLOOKUP(B352,'Miljövärden urval för publ'!$B$2:$V$480,MATCH("ska publiceras:",'Miljövärden urval för publ'!$B$2:$T$2,0),FALSE)</f>
        <v>ja</v>
      </c>
      <c r="E352" s="113">
        <f t="shared" si="15"/>
        <v>306</v>
      </c>
      <c r="H352" s="106">
        <v>350</v>
      </c>
      <c r="I352" s="106" t="str">
        <f t="shared" si="16"/>
        <v>Jämtkraft AB</v>
      </c>
      <c r="J352" s="106" t="str">
        <f t="shared" si="17"/>
        <v>Östersund</v>
      </c>
      <c r="K352" s="106">
        <f>IF(ISERROR(VLOOKUP($J352,'Miljövärden urval för publ'!$B$2:$H$490,MATCH(K$3,'Miljövärden urval för publ'!$B$2:$H$2,0),FALSE)),"",VLOOKUP($J352,'Miljövärden urval för publ'!$B$2:$H$490,MATCH(K$3,'Miljövärden urval för publ'!$B$2:$H$2,0),FALSE))</f>
        <v>0.166626</v>
      </c>
      <c r="L352" s="106">
        <f>IF(ISERROR(VLOOKUP($J352,'Miljövärden urval för publ'!$B$2:$H$490,MATCH(L$3,'Miljövärden urval för publ'!$B$2:$H$2,0),FALSE)),"",VLOOKUP($J352,'Miljövärden urval för publ'!$B$2:$H$490,MATCH(L$3,'Miljövärden urval för publ'!$B$2:$H$2,0),FALSE))</f>
        <v>32.9756</v>
      </c>
      <c r="M352" s="106">
        <f>IF(ISERROR(VLOOKUP($J352,'Miljövärden urval för publ'!$B$2:$H$490,MATCH(M$3,'Miljövärden urval för publ'!$B$2:$H$2,0),FALSE)),"",VLOOKUP($J352,'Miljövärden urval för publ'!$B$2:$H$490,MATCH(M$3,'Miljövärden urval för publ'!$B$2:$H$2,0),FALSE))</f>
        <v>7.0346900000000003</v>
      </c>
      <c r="N352" s="106">
        <f>IF(ISERROR(VLOOKUP($J352,'Miljövärden urval för publ'!$B$2:$H$490,MATCH(N$3,'Miljövärden urval för publ'!$B$2:$H$2,0),FALSE)),"",VLOOKUP($J352,'Miljövärden urval för publ'!$B$2:$H$490,MATCH(N$3,'Miljövärden urval för publ'!$B$2:$H$2,0),FALSE))</f>
        <v>1.0048E-2</v>
      </c>
    </row>
    <row r="353" spans="1:14" x14ac:dyDescent="0.25">
      <c r="A353" s="117" t="s">
        <v>457</v>
      </c>
      <c r="B353" s="117" t="s">
        <v>461</v>
      </c>
      <c r="D353" s="112" t="str">
        <f>VLOOKUP(B353,'Miljövärden urval för publ'!$B$2:$V$480,MATCH("ska publiceras:",'Miljövärden urval för publ'!$B$2:$T$2,0),FALSE)</f>
        <v>ja</v>
      </c>
      <c r="E353" s="113">
        <f t="shared" si="15"/>
        <v>307</v>
      </c>
      <c r="H353" s="106">
        <v>351</v>
      </c>
      <c r="I353" s="106" t="str">
        <f t="shared" si="16"/>
        <v>E.ON Värme Sverige AB</v>
      </c>
      <c r="J353" s="106" t="str">
        <f t="shared" si="17"/>
        <v>Österåker</v>
      </c>
      <c r="K353" s="106">
        <f>IF(ISERROR(VLOOKUP($J353,'Miljövärden urval för publ'!$B$2:$H$490,MATCH(K$3,'Miljövärden urval för publ'!$B$2:$H$2,0),FALSE)),"",VLOOKUP($J353,'Miljövärden urval för publ'!$B$2:$H$490,MATCH(K$3,'Miljövärden urval för publ'!$B$2:$H$2,0),FALSE))</f>
        <v>0.48577599999999999</v>
      </c>
      <c r="L353" s="106">
        <f>IF(ISERROR(VLOOKUP($J353,'Miljövärden urval för publ'!$B$2:$H$490,MATCH(L$3,'Miljövärden urval för publ'!$B$2:$H$2,0),FALSE)),"",VLOOKUP($J353,'Miljövärden urval för publ'!$B$2:$H$490,MATCH(L$3,'Miljövärden urval för publ'!$B$2:$H$2,0),FALSE))</f>
        <v>86.393299999999996</v>
      </c>
      <c r="M353" s="106">
        <f>IF(ISERROR(VLOOKUP($J353,'Miljövärden urval för publ'!$B$2:$H$490,MATCH(M$3,'Miljövärden urval för publ'!$B$2:$H$2,0),FALSE)),"",VLOOKUP($J353,'Miljövärden urval för publ'!$B$2:$H$490,MATCH(M$3,'Miljövärden urval för publ'!$B$2:$H$2,0),FALSE))</f>
        <v>12.071099999999999</v>
      </c>
      <c r="N353" s="106">
        <f>IF(ISERROR(VLOOKUP($J353,'Miljövärden urval för publ'!$B$2:$H$490,MATCH(N$3,'Miljövärden urval för publ'!$B$2:$H$2,0),FALSE)),"",VLOOKUP($J353,'Miljövärden urval för publ'!$B$2:$H$490,MATCH(N$3,'Miljövärden urval för publ'!$B$2:$H$2,0),FALSE))</f>
        <v>8.0573800000000001E-2</v>
      </c>
    </row>
    <row r="354" spans="1:14" x14ac:dyDescent="0.25">
      <c r="A354" s="117" t="s">
        <v>474</v>
      </c>
      <c r="B354" s="117" t="s">
        <v>484</v>
      </c>
      <c r="D354" s="112" t="str">
        <f>VLOOKUP(B354,'Miljövärden urval för publ'!$B$2:$V$480,MATCH("ska publiceras:",'Miljövärden urval för publ'!$B$2:$T$2,0),FALSE)</f>
        <v>ja</v>
      </c>
      <c r="E354" s="113">
        <f t="shared" si="15"/>
        <v>308</v>
      </c>
      <c r="H354" s="106">
        <v>352</v>
      </c>
      <c r="I354" s="106" t="str">
        <f t="shared" si="16"/>
        <v>Vattenfall AB Värme</v>
      </c>
      <c r="J354" s="106" t="str">
        <f t="shared" si="17"/>
        <v>Övertorneå</v>
      </c>
      <c r="K354" s="106">
        <f>IF(ISERROR(VLOOKUP($J354,'Miljövärden urval för publ'!$B$2:$H$490,MATCH(K$3,'Miljövärden urval för publ'!$B$2:$H$2,0),FALSE)),"",VLOOKUP($J354,'Miljövärden urval för publ'!$B$2:$H$490,MATCH(K$3,'Miljövärden urval för publ'!$B$2:$H$2,0),FALSE))</f>
        <v>0.93505899999999997</v>
      </c>
      <c r="L354" s="106">
        <f>IF(ISERROR(VLOOKUP($J354,'Miljövärden urval för publ'!$B$2:$H$490,MATCH(L$3,'Miljövärden urval för publ'!$B$2:$H$2,0),FALSE)),"",VLOOKUP($J354,'Miljövärden urval för publ'!$B$2:$H$490,MATCH(L$3,'Miljövärden urval för publ'!$B$2:$H$2,0),FALSE))</f>
        <v>301.37900000000002</v>
      </c>
      <c r="M354" s="106">
        <f>IF(ISERROR(VLOOKUP($J354,'Miljövärden urval för publ'!$B$2:$H$490,MATCH(M$3,'Miljövärden urval för publ'!$B$2:$H$2,0),FALSE)),"",VLOOKUP($J354,'Miljövärden urval för publ'!$B$2:$H$490,MATCH(M$3,'Miljövärden urval för publ'!$B$2:$H$2,0),FALSE))</f>
        <v>35.217700000000001</v>
      </c>
      <c r="N354" s="106">
        <f>IF(ISERROR(VLOOKUP($J354,'Miljövärden urval för publ'!$B$2:$H$490,MATCH(N$3,'Miljövärden urval för publ'!$B$2:$H$2,0),FALSE)),"",VLOOKUP($J354,'Miljövärden urval för publ'!$B$2:$H$490,MATCH(N$3,'Miljövärden urval för publ'!$B$2:$H$2,0),FALSE))</f>
        <v>0.10584</v>
      </c>
    </row>
    <row r="355" spans="1:14" x14ac:dyDescent="0.25">
      <c r="A355" s="117" t="s">
        <v>357</v>
      </c>
      <c r="B355" s="117" t="s">
        <v>373</v>
      </c>
      <c r="D355" s="112" t="str">
        <f>VLOOKUP(B355,'Miljövärden urval för publ'!$B$2:$V$480,MATCH("ska publiceras:",'Miljövärden urval för publ'!$B$2:$T$2,0),FALSE)</f>
        <v>ja</v>
      </c>
      <c r="E355" s="113">
        <f t="shared" si="15"/>
        <v>309</v>
      </c>
      <c r="H355" s="106">
        <v>353</v>
      </c>
      <c r="I355" s="106" t="str">
        <f t="shared" si="16"/>
        <v>Sundsvall Energi AB</v>
      </c>
      <c r="J355" s="106" t="str">
        <f t="shared" si="17"/>
        <v>Övriga nät Sundsvall energi</v>
      </c>
      <c r="K355" s="106">
        <f>IF(ISERROR(VLOOKUP($J355,'Miljövärden urval för publ'!$B$2:$H$490,MATCH(K$3,'Miljövärden urval för publ'!$B$2:$H$2,0),FALSE)),"",VLOOKUP($J355,'Miljövärden urval för publ'!$B$2:$H$490,MATCH(K$3,'Miljövärden urval för publ'!$B$2:$H$2,0),FALSE))</f>
        <v>0.158919</v>
      </c>
      <c r="L355" s="106">
        <f>IF(ISERROR(VLOOKUP($J355,'Miljövärden urval för publ'!$B$2:$H$490,MATCH(L$3,'Miljövärden urval för publ'!$B$2:$H$2,0),FALSE)),"",VLOOKUP($J355,'Miljövärden urval för publ'!$B$2:$H$490,MATCH(L$3,'Miljövärden urval för publ'!$B$2:$H$2,0),FALSE))</f>
        <v>15.467700000000001</v>
      </c>
      <c r="M355" s="106">
        <f>IF(ISERROR(VLOOKUP($J355,'Miljövärden urval för publ'!$B$2:$H$490,MATCH(M$3,'Miljövärden urval för publ'!$B$2:$H$2,0),FALSE)),"",VLOOKUP($J355,'Miljövärden urval för publ'!$B$2:$H$490,MATCH(M$3,'Miljövärden urval för publ'!$B$2:$H$2,0),FALSE))</f>
        <v>12.961499999999999</v>
      </c>
      <c r="N355" s="106">
        <f>IF(ISERROR(VLOOKUP($J355,'Miljövärden urval för publ'!$B$2:$H$490,MATCH(N$3,'Miljövärden urval för publ'!$B$2:$H$2,0),FALSE)),"",VLOOKUP($J355,'Miljövärden urval för publ'!$B$2:$H$490,MATCH(N$3,'Miljövärden urval för publ'!$B$2:$H$2,0),FALSE))</f>
        <v>3.77078E-2</v>
      </c>
    </row>
    <row r="356" spans="1:14" x14ac:dyDescent="0.25">
      <c r="A356" s="117" t="s">
        <v>331</v>
      </c>
      <c r="B356" s="117" t="s">
        <v>341</v>
      </c>
      <c r="D356" s="112" t="str">
        <f>VLOOKUP(B356,'Miljövärden urval för publ'!$B$2:$V$480,MATCH("ska publiceras:",'Miljövärden urval för publ'!$B$2:$T$2,0),FALSE)</f>
        <v>ja</v>
      </c>
      <c r="E356" s="113">
        <f t="shared" si="15"/>
        <v>310</v>
      </c>
      <c r="H356" s="106">
        <v>354</v>
      </c>
      <c r="I356" s="106" t="str">
        <f t="shared" si="16"/>
        <v/>
      </c>
      <c r="J356" s="106" t="str">
        <f t="shared" si="17"/>
        <v/>
      </c>
      <c r="K356" s="106" t="str">
        <f>IF(ISERROR(VLOOKUP($J356,'Miljövärden urval för publ'!$B$2:$H$490,MATCH(K$3,'Miljövärden urval för publ'!$B$2:$H$2,0),FALSE)),"",VLOOKUP($J356,'Miljövärden urval för publ'!$B$2:$H$490,MATCH(K$3,'Miljövärden urval för publ'!$B$2:$H$2,0),FALSE))</f>
        <v/>
      </c>
      <c r="L356" s="106" t="str">
        <f>IF(ISERROR(VLOOKUP($J356,'Miljövärden urval för publ'!$B$2:$H$490,MATCH(L$3,'Miljövärden urval för publ'!$B$2:$H$2,0),FALSE)),"",VLOOKUP($J356,'Miljövärden urval för publ'!$B$2:$H$490,MATCH(L$3,'Miljövärden urval för publ'!$B$2:$H$2,0),FALSE))</f>
        <v/>
      </c>
      <c r="M356" s="106" t="str">
        <f>IF(ISERROR(VLOOKUP($J356,'Miljövärden urval för publ'!$B$2:$H$490,MATCH(M$3,'Miljövärden urval för publ'!$B$2:$H$2,0),FALSE)),"",VLOOKUP($J356,'Miljövärden urval för publ'!$B$2:$H$490,MATCH(M$3,'Miljövärden urval för publ'!$B$2:$H$2,0),FALSE))</f>
        <v/>
      </c>
      <c r="N356" s="106" t="str">
        <f>IF(ISERROR(VLOOKUP($J356,'Miljövärden urval för publ'!$B$2:$H$490,MATCH(N$3,'Miljövärden urval för publ'!$B$2:$H$2,0),FALSE)),"",VLOOKUP($J356,'Miljövärden urval för publ'!$B$2:$H$490,MATCH(N$3,'Miljövärden urval för publ'!$B$2:$H$2,0),FALSE))</f>
        <v/>
      </c>
    </row>
    <row r="357" spans="1:14" x14ac:dyDescent="0.25">
      <c r="A357" s="117" t="s">
        <v>462</v>
      </c>
      <c r="B357" s="117" t="s">
        <v>464</v>
      </c>
      <c r="D357" s="112" t="str">
        <f>VLOOKUP(B357,'Miljövärden urval för publ'!$B$2:$V$480,MATCH("ska publiceras:",'Miljövärden urval för publ'!$B$2:$T$2,0),FALSE)</f>
        <v>nej</v>
      </c>
      <c r="E357" s="113">
        <f t="shared" si="15"/>
        <v>310</v>
      </c>
      <c r="H357" s="106">
        <v>355</v>
      </c>
      <c r="I357" s="106" t="str">
        <f t="shared" si="16"/>
        <v/>
      </c>
      <c r="J357" s="106" t="str">
        <f t="shared" si="17"/>
        <v/>
      </c>
      <c r="K357" s="106" t="str">
        <f>IF(ISERROR(VLOOKUP($J357,'Miljövärden urval för publ'!$B$2:$H$490,MATCH(K$3,'Miljövärden urval för publ'!$B$2:$H$2,0),FALSE)),"",VLOOKUP($J357,'Miljövärden urval för publ'!$B$2:$H$490,MATCH(K$3,'Miljövärden urval för publ'!$B$2:$H$2,0),FALSE))</f>
        <v/>
      </c>
      <c r="L357" s="106" t="str">
        <f>IF(ISERROR(VLOOKUP($J357,'Miljövärden urval för publ'!$B$2:$H$490,MATCH(L$3,'Miljövärden urval för publ'!$B$2:$H$2,0),FALSE)),"",VLOOKUP($J357,'Miljövärden urval för publ'!$B$2:$H$490,MATCH(L$3,'Miljövärden urval för publ'!$B$2:$H$2,0),FALSE))</f>
        <v/>
      </c>
      <c r="M357" s="106" t="str">
        <f>IF(ISERROR(VLOOKUP($J357,'Miljövärden urval för publ'!$B$2:$H$490,MATCH(M$3,'Miljövärden urval för publ'!$B$2:$H$2,0),FALSE)),"",VLOOKUP($J357,'Miljövärden urval för publ'!$B$2:$H$490,MATCH(M$3,'Miljövärden urval för publ'!$B$2:$H$2,0),FALSE))</f>
        <v/>
      </c>
      <c r="N357" s="106" t="str">
        <f>IF(ISERROR(VLOOKUP($J357,'Miljövärden urval för publ'!$B$2:$H$490,MATCH(N$3,'Miljövärden urval för publ'!$B$2:$H$2,0),FALSE)),"",VLOOKUP($J357,'Miljövärden urval för publ'!$B$2:$H$490,MATCH(N$3,'Miljövärden urval för publ'!$B$2:$H$2,0),FALSE))</f>
        <v/>
      </c>
    </row>
    <row r="358" spans="1:14" x14ac:dyDescent="0.25">
      <c r="A358" s="117" t="s">
        <v>389</v>
      </c>
      <c r="B358" s="117" t="s">
        <v>392</v>
      </c>
      <c r="D358" s="112" t="str">
        <f>VLOOKUP(B358,'Miljövärden urval för publ'!$B$2:$V$480,MATCH("ska publiceras:",'Miljövärden urval för publ'!$B$2:$T$2,0),FALSE)</f>
        <v>ja</v>
      </c>
      <c r="E358" s="113">
        <f t="shared" si="15"/>
        <v>311</v>
      </c>
      <c r="H358" s="106">
        <v>356</v>
      </c>
      <c r="I358" s="106" t="str">
        <f t="shared" si="16"/>
        <v/>
      </c>
      <c r="J358" s="106" t="str">
        <f t="shared" si="17"/>
        <v/>
      </c>
      <c r="K358" s="106" t="str">
        <f>IF(ISERROR(VLOOKUP($J358,'Miljövärden urval för publ'!$B$2:$H$490,MATCH(K$3,'Miljövärden urval för publ'!$B$2:$H$2,0),FALSE)),"",VLOOKUP($J358,'Miljövärden urval för publ'!$B$2:$H$490,MATCH(K$3,'Miljövärden urval för publ'!$B$2:$H$2,0),FALSE))</f>
        <v/>
      </c>
      <c r="L358" s="106" t="str">
        <f>IF(ISERROR(VLOOKUP($J358,'Miljövärden urval för publ'!$B$2:$H$490,MATCH(L$3,'Miljövärden urval för publ'!$B$2:$H$2,0),FALSE)),"",VLOOKUP($J358,'Miljövärden urval för publ'!$B$2:$H$490,MATCH(L$3,'Miljövärden urval för publ'!$B$2:$H$2,0),FALSE))</f>
        <v/>
      </c>
      <c r="M358" s="106" t="str">
        <f>IF(ISERROR(VLOOKUP($J358,'Miljövärden urval för publ'!$B$2:$H$490,MATCH(M$3,'Miljövärden urval för publ'!$B$2:$H$2,0),FALSE)),"",VLOOKUP($J358,'Miljövärden urval för publ'!$B$2:$H$490,MATCH(M$3,'Miljövärden urval för publ'!$B$2:$H$2,0),FALSE))</f>
        <v/>
      </c>
      <c r="N358" s="106" t="str">
        <f>IF(ISERROR(VLOOKUP($J358,'Miljövärden urval för publ'!$B$2:$H$490,MATCH(N$3,'Miljövärden urval för publ'!$B$2:$H$2,0),FALSE)),"",VLOOKUP($J358,'Miljövärden urval för publ'!$B$2:$H$490,MATCH(N$3,'Miljövärden urval för publ'!$B$2:$H$2,0),FALSE))</f>
        <v/>
      </c>
    </row>
    <row r="359" spans="1:14" x14ac:dyDescent="0.25">
      <c r="A359" s="117" t="s">
        <v>147</v>
      </c>
      <c r="B359" s="117" t="s">
        <v>155</v>
      </c>
      <c r="D359" s="112" t="str">
        <f>VLOOKUP(B359,'Miljövärden urval för publ'!$B$2:$V$480,MATCH("ska publiceras:",'Miljövärden urval för publ'!$B$2:$T$2,0),FALSE)</f>
        <v>nej</v>
      </c>
      <c r="E359" s="113">
        <f t="shared" si="15"/>
        <v>311</v>
      </c>
      <c r="H359" s="106">
        <v>357</v>
      </c>
      <c r="I359" s="106" t="str">
        <f t="shared" si="16"/>
        <v/>
      </c>
      <c r="J359" s="106" t="str">
        <f t="shared" si="17"/>
        <v/>
      </c>
      <c r="K359" s="106" t="str">
        <f>IF(ISERROR(VLOOKUP($J359,'Miljövärden urval för publ'!$B$2:$H$490,MATCH(K$3,'Miljövärden urval för publ'!$B$2:$H$2,0),FALSE)),"",VLOOKUP($J359,'Miljövärden urval för publ'!$B$2:$H$490,MATCH(K$3,'Miljövärden urval för publ'!$B$2:$H$2,0),FALSE))</f>
        <v/>
      </c>
      <c r="L359" s="106" t="str">
        <f>IF(ISERROR(VLOOKUP($J359,'Miljövärden urval för publ'!$B$2:$H$490,MATCH(L$3,'Miljövärden urval för publ'!$B$2:$H$2,0),FALSE)),"",VLOOKUP($J359,'Miljövärden urval för publ'!$B$2:$H$490,MATCH(L$3,'Miljövärden urval för publ'!$B$2:$H$2,0),FALSE))</f>
        <v/>
      </c>
      <c r="M359" s="106" t="str">
        <f>IF(ISERROR(VLOOKUP($J359,'Miljövärden urval för publ'!$B$2:$H$490,MATCH(M$3,'Miljövärden urval för publ'!$B$2:$H$2,0),FALSE)),"",VLOOKUP($J359,'Miljövärden urval för publ'!$B$2:$H$490,MATCH(M$3,'Miljövärden urval för publ'!$B$2:$H$2,0),FALSE))</f>
        <v/>
      </c>
      <c r="N359" s="106" t="str">
        <f>IF(ISERROR(VLOOKUP($J359,'Miljövärden urval för publ'!$B$2:$H$490,MATCH(N$3,'Miljövärden urval för publ'!$B$2:$H$2,0),FALSE)),"",VLOOKUP($J359,'Miljövärden urval för publ'!$B$2:$H$490,MATCH(N$3,'Miljövärden urval för publ'!$B$2:$H$2,0),FALSE))</f>
        <v/>
      </c>
    </row>
    <row r="360" spans="1:14" x14ac:dyDescent="0.25">
      <c r="A360" s="117" t="s">
        <v>76</v>
      </c>
      <c r="B360" s="117" t="s">
        <v>95</v>
      </c>
      <c r="D360" s="112" t="str">
        <f>VLOOKUP(B360,'Miljövärden urval för publ'!$B$2:$V$480,MATCH("ska publiceras:",'Miljövärden urval för publ'!$B$2:$T$2,0),FALSE)</f>
        <v>ja</v>
      </c>
      <c r="E360" s="113">
        <f t="shared" si="15"/>
        <v>312</v>
      </c>
      <c r="H360" s="106">
        <v>358</v>
      </c>
      <c r="I360" s="106" t="str">
        <f t="shared" si="16"/>
        <v/>
      </c>
      <c r="J360" s="106" t="str">
        <f t="shared" si="17"/>
        <v/>
      </c>
      <c r="K360" s="106" t="str">
        <f>IF(ISERROR(VLOOKUP($J360,'Miljövärden urval för publ'!$B$2:$H$490,MATCH(K$3,'Miljövärden urval för publ'!$B$2:$H$2,0),FALSE)),"",VLOOKUP($J360,'Miljövärden urval för publ'!$B$2:$H$490,MATCH(K$3,'Miljövärden urval för publ'!$B$2:$H$2,0),FALSE))</f>
        <v/>
      </c>
      <c r="L360" s="106" t="str">
        <f>IF(ISERROR(VLOOKUP($J360,'Miljövärden urval för publ'!$B$2:$H$490,MATCH(L$3,'Miljövärden urval för publ'!$B$2:$H$2,0),FALSE)),"",VLOOKUP($J360,'Miljövärden urval för publ'!$B$2:$H$490,MATCH(L$3,'Miljövärden urval för publ'!$B$2:$H$2,0),FALSE))</f>
        <v/>
      </c>
      <c r="M360" s="106" t="str">
        <f>IF(ISERROR(VLOOKUP($J360,'Miljövärden urval för publ'!$B$2:$H$490,MATCH(M$3,'Miljövärden urval för publ'!$B$2:$H$2,0),FALSE)),"",VLOOKUP($J360,'Miljövärden urval för publ'!$B$2:$H$490,MATCH(M$3,'Miljövärden urval för publ'!$B$2:$H$2,0),FALSE))</f>
        <v/>
      </c>
      <c r="N360" s="106" t="str">
        <f>IF(ISERROR(VLOOKUP($J360,'Miljövärden urval för publ'!$B$2:$H$490,MATCH(N$3,'Miljövärden urval för publ'!$B$2:$H$2,0),FALSE)),"",VLOOKUP($J360,'Miljövärden urval för publ'!$B$2:$H$490,MATCH(N$3,'Miljövärden urval för publ'!$B$2:$H$2,0),FALSE))</f>
        <v/>
      </c>
    </row>
    <row r="361" spans="1:14" x14ac:dyDescent="0.25">
      <c r="A361" s="117" t="s">
        <v>331</v>
      </c>
      <c r="B361" s="117" t="s">
        <v>342</v>
      </c>
      <c r="D361" s="112" t="str">
        <f>VLOOKUP(B361,'Miljövärden urval för publ'!$B$2:$V$480,MATCH("ska publiceras:",'Miljövärden urval för publ'!$B$2:$T$2,0),FALSE)</f>
        <v>ja</v>
      </c>
      <c r="E361" s="113">
        <f t="shared" si="15"/>
        <v>313</v>
      </c>
      <c r="H361" s="106">
        <v>359</v>
      </c>
      <c r="I361" s="106" t="str">
        <f t="shared" si="16"/>
        <v/>
      </c>
      <c r="J361" s="106" t="str">
        <f t="shared" si="17"/>
        <v/>
      </c>
      <c r="K361" s="106" t="str">
        <f>IF(ISERROR(VLOOKUP($J361,'Miljövärden urval för publ'!$B$2:$H$490,MATCH(K$3,'Miljövärden urval för publ'!$B$2:$H$2,0),FALSE)),"",VLOOKUP($J361,'Miljövärden urval för publ'!$B$2:$H$490,MATCH(K$3,'Miljövärden urval för publ'!$B$2:$H$2,0),FALSE))</f>
        <v/>
      </c>
      <c r="L361" s="106" t="str">
        <f>IF(ISERROR(VLOOKUP($J361,'Miljövärden urval för publ'!$B$2:$H$490,MATCH(L$3,'Miljövärden urval för publ'!$B$2:$H$2,0),FALSE)),"",VLOOKUP($J361,'Miljövärden urval för publ'!$B$2:$H$490,MATCH(L$3,'Miljövärden urval för publ'!$B$2:$H$2,0),FALSE))</f>
        <v/>
      </c>
      <c r="M361" s="106" t="str">
        <f>IF(ISERROR(VLOOKUP($J361,'Miljövärden urval för publ'!$B$2:$H$490,MATCH(M$3,'Miljövärden urval för publ'!$B$2:$H$2,0),FALSE)),"",VLOOKUP($J361,'Miljövärden urval för publ'!$B$2:$H$490,MATCH(M$3,'Miljövärden urval för publ'!$B$2:$H$2,0),FALSE))</f>
        <v/>
      </c>
      <c r="N361" s="106" t="str">
        <f>IF(ISERROR(VLOOKUP($J361,'Miljövärden urval för publ'!$B$2:$H$490,MATCH(N$3,'Miljövärden urval för publ'!$B$2:$H$2,0),FALSE)),"",VLOOKUP($J361,'Miljövärden urval för publ'!$B$2:$H$490,MATCH(N$3,'Miljövärden urval för publ'!$B$2:$H$2,0),FALSE))</f>
        <v/>
      </c>
    </row>
    <row r="362" spans="1:14" x14ac:dyDescent="0.25">
      <c r="A362" s="117" t="s">
        <v>465</v>
      </c>
      <c r="B362" s="117" t="s">
        <v>466</v>
      </c>
      <c r="D362" s="112" t="str">
        <f>VLOOKUP(B362,'Miljövärden urval för publ'!$B$2:$V$480,MATCH("ska publiceras:",'Miljövärden urval för publ'!$B$2:$T$2,0),FALSE)</f>
        <v>ja</v>
      </c>
      <c r="E362" s="113">
        <f t="shared" si="15"/>
        <v>314</v>
      </c>
      <c r="H362" s="106">
        <v>360</v>
      </c>
      <c r="I362" s="106" t="str">
        <f t="shared" si="16"/>
        <v/>
      </c>
      <c r="J362" s="106" t="str">
        <f t="shared" si="17"/>
        <v/>
      </c>
      <c r="K362" s="106" t="str">
        <f>IF(ISERROR(VLOOKUP($J362,'Miljövärden urval för publ'!$B$2:$H$490,MATCH(K$3,'Miljövärden urval för publ'!$B$2:$H$2,0),FALSE)),"",VLOOKUP($J362,'Miljövärden urval för publ'!$B$2:$H$490,MATCH(K$3,'Miljövärden urval för publ'!$B$2:$H$2,0),FALSE))</f>
        <v/>
      </c>
      <c r="L362" s="106" t="str">
        <f>IF(ISERROR(VLOOKUP($J362,'Miljövärden urval för publ'!$B$2:$H$490,MATCH(L$3,'Miljövärden urval för publ'!$B$2:$H$2,0),FALSE)),"",VLOOKUP($J362,'Miljövärden urval för publ'!$B$2:$H$490,MATCH(L$3,'Miljövärden urval för publ'!$B$2:$H$2,0),FALSE))</f>
        <v/>
      </c>
      <c r="M362" s="106" t="str">
        <f>IF(ISERROR(VLOOKUP($J362,'Miljövärden urval för publ'!$B$2:$H$490,MATCH(M$3,'Miljövärden urval för publ'!$B$2:$H$2,0),FALSE)),"",VLOOKUP($J362,'Miljövärden urval för publ'!$B$2:$H$490,MATCH(M$3,'Miljövärden urval för publ'!$B$2:$H$2,0),FALSE))</f>
        <v/>
      </c>
      <c r="N362" s="106" t="str">
        <f>IF(ISERROR(VLOOKUP($J362,'Miljövärden urval för publ'!$B$2:$H$490,MATCH(N$3,'Miljövärden urval för publ'!$B$2:$H$2,0),FALSE)),"",VLOOKUP($J362,'Miljövärden urval för publ'!$B$2:$H$490,MATCH(N$3,'Miljövärden urval för publ'!$B$2:$H$2,0),FALSE))</f>
        <v/>
      </c>
    </row>
    <row r="363" spans="1:14" x14ac:dyDescent="0.25">
      <c r="A363" s="117" t="s">
        <v>467</v>
      </c>
      <c r="B363" s="117" t="s">
        <v>470</v>
      </c>
      <c r="D363" s="112" t="str">
        <f>VLOOKUP(B363,'Miljövärden urval för publ'!$B$2:$V$480,MATCH("ska publiceras:",'Miljövärden urval för publ'!$B$2:$T$2,0),FALSE)</f>
        <v>ja</v>
      </c>
      <c r="E363" s="113">
        <f t="shared" si="15"/>
        <v>315</v>
      </c>
      <c r="H363" s="106">
        <v>361</v>
      </c>
      <c r="I363" s="106" t="str">
        <f t="shared" si="16"/>
        <v/>
      </c>
      <c r="J363" s="106" t="str">
        <f t="shared" si="17"/>
        <v/>
      </c>
      <c r="K363" s="106" t="str">
        <f>IF(ISERROR(VLOOKUP($J363,'Miljövärden urval för publ'!$B$2:$H$490,MATCH(K$3,'Miljövärden urval för publ'!$B$2:$H$2,0),FALSE)),"",VLOOKUP($J363,'Miljövärden urval för publ'!$B$2:$H$490,MATCH(K$3,'Miljövärden urval för publ'!$B$2:$H$2,0),FALSE))</f>
        <v/>
      </c>
      <c r="L363" s="106" t="str">
        <f>IF(ISERROR(VLOOKUP($J363,'Miljövärden urval för publ'!$B$2:$H$490,MATCH(L$3,'Miljövärden urval för publ'!$B$2:$H$2,0),FALSE)),"",VLOOKUP($J363,'Miljövärden urval för publ'!$B$2:$H$490,MATCH(L$3,'Miljövärden urval för publ'!$B$2:$H$2,0),FALSE))</f>
        <v/>
      </c>
      <c r="M363" s="106" t="str">
        <f>IF(ISERROR(VLOOKUP($J363,'Miljövärden urval för publ'!$B$2:$H$490,MATCH(M$3,'Miljövärden urval för publ'!$B$2:$H$2,0),FALSE)),"",VLOOKUP($J363,'Miljövärden urval för publ'!$B$2:$H$490,MATCH(M$3,'Miljövärden urval för publ'!$B$2:$H$2,0),FALSE))</f>
        <v/>
      </c>
      <c r="N363" s="106" t="str">
        <f>IF(ISERROR(VLOOKUP($J363,'Miljövärden urval för publ'!$B$2:$H$490,MATCH(N$3,'Miljövärden urval för publ'!$B$2:$H$2,0),FALSE)),"",VLOOKUP($J363,'Miljövärden urval för publ'!$B$2:$H$490,MATCH(N$3,'Miljövärden urval för publ'!$B$2:$H$2,0),FALSE))</f>
        <v/>
      </c>
    </row>
    <row r="364" spans="1:14" x14ac:dyDescent="0.25">
      <c r="A364" s="117" t="s">
        <v>76</v>
      </c>
      <c r="B364" s="117" t="s">
        <v>96</v>
      </c>
      <c r="D364" s="112" t="str">
        <f>VLOOKUP(B364,'Miljövärden urval för publ'!$B$2:$V$480,MATCH("ska publiceras:",'Miljövärden urval för publ'!$B$2:$T$2,0),FALSE)</f>
        <v>ja</v>
      </c>
      <c r="E364" s="113">
        <f t="shared" si="15"/>
        <v>316</v>
      </c>
      <c r="H364" s="106">
        <v>362</v>
      </c>
      <c r="I364" s="106" t="str">
        <f t="shared" si="16"/>
        <v/>
      </c>
      <c r="J364" s="106" t="str">
        <f t="shared" si="17"/>
        <v/>
      </c>
      <c r="K364" s="106" t="str">
        <f>IF(ISERROR(VLOOKUP($J364,'Miljövärden urval för publ'!$B$2:$H$490,MATCH(K$3,'Miljövärden urval för publ'!$B$2:$H$2,0),FALSE)),"",VLOOKUP($J364,'Miljövärden urval för publ'!$B$2:$H$490,MATCH(K$3,'Miljövärden urval för publ'!$B$2:$H$2,0),FALSE))</f>
        <v/>
      </c>
      <c r="L364" s="106" t="str">
        <f>IF(ISERROR(VLOOKUP($J364,'Miljövärden urval för publ'!$B$2:$H$490,MATCH(L$3,'Miljövärden urval för publ'!$B$2:$H$2,0),FALSE)),"",VLOOKUP($J364,'Miljövärden urval för publ'!$B$2:$H$490,MATCH(L$3,'Miljövärden urval för publ'!$B$2:$H$2,0),FALSE))</f>
        <v/>
      </c>
      <c r="M364" s="106" t="str">
        <f>IF(ISERROR(VLOOKUP($J364,'Miljövärden urval för publ'!$B$2:$H$490,MATCH(M$3,'Miljövärden urval för publ'!$B$2:$H$2,0),FALSE)),"",VLOOKUP($J364,'Miljövärden urval för publ'!$B$2:$H$490,MATCH(M$3,'Miljövärden urval för publ'!$B$2:$H$2,0),FALSE))</f>
        <v/>
      </c>
      <c r="N364" s="106" t="str">
        <f>IF(ISERROR(VLOOKUP($J364,'Miljövärden urval för publ'!$B$2:$H$490,MATCH(N$3,'Miljövärden urval för publ'!$B$2:$H$2,0),FALSE)),"",VLOOKUP($J364,'Miljövärden urval för publ'!$B$2:$H$490,MATCH(N$3,'Miljövärden urval för publ'!$B$2:$H$2,0),FALSE))</f>
        <v/>
      </c>
    </row>
    <row r="365" spans="1:14" x14ac:dyDescent="0.25">
      <c r="A365" s="117" t="s">
        <v>467</v>
      </c>
      <c r="B365" s="117" t="s">
        <v>471</v>
      </c>
      <c r="D365" s="112" t="str">
        <f>VLOOKUP(B365,'Miljövärden urval för publ'!$B$2:$V$480,MATCH("ska publiceras:",'Miljövärden urval för publ'!$B$2:$T$2,0),FALSE)</f>
        <v>ja</v>
      </c>
      <c r="E365" s="113">
        <f t="shared" si="15"/>
        <v>317</v>
      </c>
      <c r="H365" s="106">
        <v>363</v>
      </c>
      <c r="I365" s="106" t="str">
        <f t="shared" si="16"/>
        <v/>
      </c>
      <c r="J365" s="106" t="str">
        <f t="shared" si="17"/>
        <v/>
      </c>
      <c r="K365" s="106" t="str">
        <f>IF(ISERROR(VLOOKUP($J365,'Miljövärden urval för publ'!$B$2:$H$490,MATCH(K$3,'Miljövärden urval för publ'!$B$2:$H$2,0),FALSE)),"",VLOOKUP($J365,'Miljövärden urval för publ'!$B$2:$H$490,MATCH(K$3,'Miljövärden urval för publ'!$B$2:$H$2,0),FALSE))</f>
        <v/>
      </c>
      <c r="L365" s="106" t="str">
        <f>IF(ISERROR(VLOOKUP($J365,'Miljövärden urval för publ'!$B$2:$H$490,MATCH(L$3,'Miljövärden urval för publ'!$B$2:$H$2,0),FALSE)),"",VLOOKUP($J365,'Miljövärden urval för publ'!$B$2:$H$490,MATCH(L$3,'Miljövärden urval för publ'!$B$2:$H$2,0),FALSE))</f>
        <v/>
      </c>
      <c r="M365" s="106" t="str">
        <f>IF(ISERROR(VLOOKUP($J365,'Miljövärden urval för publ'!$B$2:$H$490,MATCH(M$3,'Miljövärden urval för publ'!$B$2:$H$2,0),FALSE)),"",VLOOKUP($J365,'Miljövärden urval för publ'!$B$2:$H$490,MATCH(M$3,'Miljövärden urval för publ'!$B$2:$H$2,0),FALSE))</f>
        <v/>
      </c>
      <c r="N365" s="106" t="str">
        <f>IF(ISERROR(VLOOKUP($J365,'Miljövärden urval för publ'!$B$2:$H$490,MATCH(N$3,'Miljövärden urval för publ'!$B$2:$H$2,0),FALSE)),"",VLOOKUP($J365,'Miljövärden urval för publ'!$B$2:$H$490,MATCH(N$3,'Miljövärden urval för publ'!$B$2:$H$2,0),FALSE))</f>
        <v/>
      </c>
    </row>
    <row r="366" spans="1:14" x14ac:dyDescent="0.25">
      <c r="A366" s="117" t="s">
        <v>261</v>
      </c>
      <c r="B366" s="117" t="s">
        <v>265</v>
      </c>
      <c r="D366" s="112" t="str">
        <f>VLOOKUP(B366,'Miljövärden urval för publ'!$B$2:$V$480,MATCH("ska publiceras:",'Miljövärden urval för publ'!$B$2:$T$2,0),FALSE)</f>
        <v>ja</v>
      </c>
      <c r="E366" s="113">
        <f t="shared" si="15"/>
        <v>318</v>
      </c>
      <c r="H366" s="106">
        <v>364</v>
      </c>
      <c r="I366" s="106" t="str">
        <f t="shared" si="16"/>
        <v/>
      </c>
      <c r="J366" s="106" t="str">
        <f t="shared" si="17"/>
        <v/>
      </c>
      <c r="K366" s="106" t="str">
        <f>IF(ISERROR(VLOOKUP($J366,'Miljövärden urval för publ'!$B$2:$H$490,MATCH(K$3,'Miljövärden urval för publ'!$B$2:$H$2,0),FALSE)),"",VLOOKUP($J366,'Miljövärden urval för publ'!$B$2:$H$490,MATCH(K$3,'Miljövärden urval för publ'!$B$2:$H$2,0),FALSE))</f>
        <v/>
      </c>
      <c r="L366" s="106" t="str">
        <f>IF(ISERROR(VLOOKUP($J366,'Miljövärden urval för publ'!$B$2:$H$490,MATCH(L$3,'Miljövärden urval för publ'!$B$2:$H$2,0),FALSE)),"",VLOOKUP($J366,'Miljövärden urval för publ'!$B$2:$H$490,MATCH(L$3,'Miljövärden urval för publ'!$B$2:$H$2,0),FALSE))</f>
        <v/>
      </c>
      <c r="M366" s="106" t="str">
        <f>IF(ISERROR(VLOOKUP($J366,'Miljövärden urval för publ'!$B$2:$H$490,MATCH(M$3,'Miljövärden urval för publ'!$B$2:$H$2,0),FALSE)),"",VLOOKUP($J366,'Miljövärden urval för publ'!$B$2:$H$490,MATCH(M$3,'Miljövärden urval för publ'!$B$2:$H$2,0),FALSE))</f>
        <v/>
      </c>
      <c r="N366" s="106" t="str">
        <f>IF(ISERROR(VLOOKUP($J366,'Miljövärden urval för publ'!$B$2:$H$490,MATCH(N$3,'Miljövärden urval för publ'!$B$2:$H$2,0),FALSE)),"",VLOOKUP($J366,'Miljövärden urval för publ'!$B$2:$H$490,MATCH(N$3,'Miljövärden urval för publ'!$B$2:$H$2,0),FALSE))</f>
        <v/>
      </c>
    </row>
    <row r="367" spans="1:14" x14ac:dyDescent="0.25">
      <c r="A367" s="117" t="s">
        <v>547</v>
      </c>
      <c r="B367" s="117" t="s">
        <v>550</v>
      </c>
      <c r="D367" s="112" t="str">
        <f>VLOOKUP(B367,'Miljövärden urval för publ'!$B$2:$V$480,MATCH("ska publiceras:",'Miljövärden urval för publ'!$B$2:$T$2,0),FALSE)</f>
        <v>ja</v>
      </c>
      <c r="E367" s="113">
        <f t="shared" si="15"/>
        <v>319</v>
      </c>
      <c r="H367" s="106">
        <v>365</v>
      </c>
      <c r="I367" s="106" t="str">
        <f t="shared" si="16"/>
        <v/>
      </c>
      <c r="J367" s="106" t="str">
        <f t="shared" si="17"/>
        <v/>
      </c>
      <c r="K367" s="106" t="str">
        <f>IF(ISERROR(VLOOKUP($J367,'Miljövärden urval för publ'!$B$2:$H$490,MATCH(K$3,'Miljövärden urval för publ'!$B$2:$H$2,0),FALSE)),"",VLOOKUP($J367,'Miljövärden urval för publ'!$B$2:$H$490,MATCH(K$3,'Miljövärden urval för publ'!$B$2:$H$2,0),FALSE))</f>
        <v/>
      </c>
      <c r="L367" s="106" t="str">
        <f>IF(ISERROR(VLOOKUP($J367,'Miljövärden urval för publ'!$B$2:$H$490,MATCH(L$3,'Miljövärden urval för publ'!$B$2:$H$2,0),FALSE)),"",VLOOKUP($J367,'Miljövärden urval för publ'!$B$2:$H$490,MATCH(L$3,'Miljövärden urval för publ'!$B$2:$H$2,0),FALSE))</f>
        <v/>
      </c>
      <c r="M367" s="106" t="str">
        <f>IF(ISERROR(VLOOKUP($J367,'Miljövärden urval för publ'!$B$2:$H$490,MATCH(M$3,'Miljövärden urval för publ'!$B$2:$H$2,0),FALSE)),"",VLOOKUP($J367,'Miljövärden urval för publ'!$B$2:$H$490,MATCH(M$3,'Miljövärden urval för publ'!$B$2:$H$2,0),FALSE))</f>
        <v/>
      </c>
      <c r="N367" s="106" t="str">
        <f>IF(ISERROR(VLOOKUP($J367,'Miljövärden urval för publ'!$B$2:$H$490,MATCH(N$3,'Miljövärden urval för publ'!$B$2:$H$2,0),FALSE)),"",VLOOKUP($J367,'Miljövärden urval för publ'!$B$2:$H$490,MATCH(N$3,'Miljövärden urval för publ'!$B$2:$H$2,0),FALSE))</f>
        <v/>
      </c>
    </row>
    <row r="368" spans="1:14" x14ac:dyDescent="0.25">
      <c r="A368" s="117" t="s">
        <v>131</v>
      </c>
      <c r="B368" s="117" t="s">
        <v>134</v>
      </c>
      <c r="D368" s="112" t="str">
        <f>VLOOKUP(B368,'Miljövärden urval för publ'!$B$2:$V$480,MATCH("ska publiceras:",'Miljövärden urval för publ'!$B$2:$T$2,0),FALSE)</f>
        <v>ja</v>
      </c>
      <c r="E368" s="113">
        <f t="shared" si="15"/>
        <v>320</v>
      </c>
      <c r="H368" s="106">
        <v>366</v>
      </c>
      <c r="I368" s="106" t="str">
        <f t="shared" si="16"/>
        <v/>
      </c>
      <c r="J368" s="106" t="str">
        <f t="shared" si="17"/>
        <v/>
      </c>
      <c r="K368" s="106" t="str">
        <f>IF(ISERROR(VLOOKUP($J368,'Miljövärden urval för publ'!$B$2:$H$490,MATCH(K$3,'Miljövärden urval för publ'!$B$2:$H$2,0),FALSE)),"",VLOOKUP($J368,'Miljövärden urval för publ'!$B$2:$H$490,MATCH(K$3,'Miljövärden urval för publ'!$B$2:$H$2,0),FALSE))</f>
        <v/>
      </c>
      <c r="L368" s="106" t="str">
        <f>IF(ISERROR(VLOOKUP($J368,'Miljövärden urval för publ'!$B$2:$H$490,MATCH(L$3,'Miljövärden urval för publ'!$B$2:$H$2,0),FALSE)),"",VLOOKUP($J368,'Miljövärden urval för publ'!$B$2:$H$490,MATCH(L$3,'Miljövärden urval för publ'!$B$2:$H$2,0),FALSE))</f>
        <v/>
      </c>
      <c r="M368" s="106" t="str">
        <f>IF(ISERROR(VLOOKUP($J368,'Miljövärden urval för publ'!$B$2:$H$490,MATCH(M$3,'Miljövärden urval för publ'!$B$2:$H$2,0),FALSE)),"",VLOOKUP($J368,'Miljövärden urval för publ'!$B$2:$H$490,MATCH(M$3,'Miljövärden urval för publ'!$B$2:$H$2,0),FALSE))</f>
        <v/>
      </c>
      <c r="N368" s="106" t="str">
        <f>IF(ISERROR(VLOOKUP($J368,'Miljövärden urval för publ'!$B$2:$H$490,MATCH(N$3,'Miljövärden urval för publ'!$B$2:$H$2,0),FALSE)),"",VLOOKUP($J368,'Miljövärden urval för publ'!$B$2:$H$490,MATCH(N$3,'Miljövärden urval för publ'!$B$2:$H$2,0),FALSE))</f>
        <v/>
      </c>
    </row>
    <row r="369" spans="1:14" x14ac:dyDescent="0.25">
      <c r="A369" s="117" t="s">
        <v>487</v>
      </c>
      <c r="B369" s="117" t="s">
        <v>490</v>
      </c>
      <c r="D369" s="112" t="str">
        <f>VLOOKUP(B369,'Miljövärden urval för publ'!$B$2:$V$480,MATCH("ska publiceras:",'Miljövärden urval för publ'!$B$2:$T$2,0),FALSE)</f>
        <v>ja</v>
      </c>
      <c r="E369" s="113">
        <f t="shared" si="15"/>
        <v>321</v>
      </c>
      <c r="H369" s="106">
        <v>367</v>
      </c>
      <c r="I369" s="106" t="str">
        <f t="shared" si="16"/>
        <v/>
      </c>
      <c r="J369" s="106" t="str">
        <f t="shared" si="17"/>
        <v/>
      </c>
      <c r="K369" s="106" t="str">
        <f>IF(ISERROR(VLOOKUP($J369,'Miljövärden urval för publ'!$B$2:$H$490,MATCH(K$3,'Miljövärden urval för publ'!$B$2:$H$2,0),FALSE)),"",VLOOKUP($J369,'Miljövärden urval för publ'!$B$2:$H$490,MATCH(K$3,'Miljövärden urval för publ'!$B$2:$H$2,0),FALSE))</f>
        <v/>
      </c>
      <c r="L369" s="106" t="str">
        <f>IF(ISERROR(VLOOKUP($J369,'Miljövärden urval för publ'!$B$2:$H$490,MATCH(L$3,'Miljövärden urval för publ'!$B$2:$H$2,0),FALSE)),"",VLOOKUP($J369,'Miljövärden urval för publ'!$B$2:$H$490,MATCH(L$3,'Miljövärden urval för publ'!$B$2:$H$2,0),FALSE))</f>
        <v/>
      </c>
      <c r="M369" s="106" t="str">
        <f>IF(ISERROR(VLOOKUP($J369,'Miljövärden urval för publ'!$B$2:$H$490,MATCH(M$3,'Miljövärden urval för publ'!$B$2:$H$2,0),FALSE)),"",VLOOKUP($J369,'Miljövärden urval för publ'!$B$2:$H$490,MATCH(M$3,'Miljövärden urval för publ'!$B$2:$H$2,0),FALSE))</f>
        <v/>
      </c>
      <c r="N369" s="106" t="str">
        <f>IF(ISERROR(VLOOKUP($J369,'Miljövärden urval för publ'!$B$2:$H$490,MATCH(N$3,'Miljövärden urval för publ'!$B$2:$H$2,0),FALSE)),"",VLOOKUP($J369,'Miljövärden urval för publ'!$B$2:$H$490,MATCH(N$3,'Miljövärden urval för publ'!$B$2:$H$2,0),FALSE))</f>
        <v/>
      </c>
    </row>
    <row r="370" spans="1:14" x14ac:dyDescent="0.25">
      <c r="A370" s="117" t="s">
        <v>491</v>
      </c>
      <c r="B370" s="117" t="s">
        <v>496</v>
      </c>
      <c r="D370" s="112" t="str">
        <f>VLOOKUP(B370,'Miljövärden urval för publ'!$B$2:$V$480,MATCH("ska publiceras:",'Miljövärden urval för publ'!$B$2:$T$2,0),FALSE)</f>
        <v>ja</v>
      </c>
      <c r="E370" s="113">
        <f t="shared" si="15"/>
        <v>322</v>
      </c>
      <c r="H370" s="106">
        <v>368</v>
      </c>
      <c r="I370" s="106" t="str">
        <f t="shared" si="16"/>
        <v/>
      </c>
      <c r="J370" s="106" t="str">
        <f t="shared" si="17"/>
        <v/>
      </c>
      <c r="K370" s="106" t="str">
        <f>IF(ISERROR(VLOOKUP($J370,'Miljövärden urval för publ'!$B$2:$H$490,MATCH(K$3,'Miljövärden urval för publ'!$B$2:$H$2,0),FALSE)),"",VLOOKUP($J370,'Miljövärden urval för publ'!$B$2:$H$490,MATCH(K$3,'Miljövärden urval för publ'!$B$2:$H$2,0),FALSE))</f>
        <v/>
      </c>
      <c r="L370" s="106" t="str">
        <f>IF(ISERROR(VLOOKUP($J370,'Miljövärden urval för publ'!$B$2:$H$490,MATCH(L$3,'Miljövärden urval för publ'!$B$2:$H$2,0),FALSE)),"",VLOOKUP($J370,'Miljövärden urval för publ'!$B$2:$H$490,MATCH(L$3,'Miljövärden urval för publ'!$B$2:$H$2,0),FALSE))</f>
        <v/>
      </c>
      <c r="M370" s="106" t="str">
        <f>IF(ISERROR(VLOOKUP($J370,'Miljövärden urval för publ'!$B$2:$H$490,MATCH(M$3,'Miljövärden urval för publ'!$B$2:$H$2,0),FALSE)),"",VLOOKUP($J370,'Miljövärden urval för publ'!$B$2:$H$490,MATCH(M$3,'Miljövärden urval för publ'!$B$2:$H$2,0),FALSE))</f>
        <v/>
      </c>
      <c r="N370" s="106" t="str">
        <f>IF(ISERROR(VLOOKUP($J370,'Miljövärden urval för publ'!$B$2:$H$490,MATCH(N$3,'Miljövärden urval för publ'!$B$2:$H$2,0),FALSE)),"",VLOOKUP($J370,'Miljövärden urval för publ'!$B$2:$H$490,MATCH(N$3,'Miljövärden urval för publ'!$B$2:$H$2,0),FALSE))</f>
        <v/>
      </c>
    </row>
    <row r="371" spans="1:14" x14ac:dyDescent="0.25">
      <c r="A371" s="117" t="s">
        <v>357</v>
      </c>
      <c r="B371" s="117" t="s">
        <v>374</v>
      </c>
      <c r="D371" s="112" t="str">
        <f>VLOOKUP(B371,'Miljövärden urval för publ'!$B$2:$V$480,MATCH("ska publiceras:",'Miljövärden urval för publ'!$B$2:$T$2,0),FALSE)</f>
        <v>ja</v>
      </c>
      <c r="E371" s="113">
        <f t="shared" si="15"/>
        <v>323</v>
      </c>
      <c r="H371" s="106">
        <v>369</v>
      </c>
      <c r="I371" s="106" t="str">
        <f t="shared" si="16"/>
        <v/>
      </c>
      <c r="J371" s="106" t="str">
        <f t="shared" si="17"/>
        <v/>
      </c>
      <c r="K371" s="106" t="str">
        <f>IF(ISERROR(VLOOKUP($J371,'Miljövärden urval för publ'!$B$2:$H$490,MATCH(K$3,'Miljövärden urval för publ'!$B$2:$H$2,0),FALSE)),"",VLOOKUP($J371,'Miljövärden urval för publ'!$B$2:$H$490,MATCH(K$3,'Miljövärden urval för publ'!$B$2:$H$2,0),FALSE))</f>
        <v/>
      </c>
      <c r="L371" s="106" t="str">
        <f>IF(ISERROR(VLOOKUP($J371,'Miljövärden urval för publ'!$B$2:$H$490,MATCH(L$3,'Miljövärden urval för publ'!$B$2:$H$2,0),FALSE)),"",VLOOKUP($J371,'Miljövärden urval för publ'!$B$2:$H$490,MATCH(L$3,'Miljövärden urval för publ'!$B$2:$H$2,0),FALSE))</f>
        <v/>
      </c>
      <c r="M371" s="106" t="str">
        <f>IF(ISERROR(VLOOKUP($J371,'Miljövärden urval för publ'!$B$2:$H$490,MATCH(M$3,'Miljövärden urval för publ'!$B$2:$H$2,0),FALSE)),"",VLOOKUP($J371,'Miljövärden urval för publ'!$B$2:$H$490,MATCH(M$3,'Miljövärden urval för publ'!$B$2:$H$2,0),FALSE))</f>
        <v/>
      </c>
      <c r="N371" s="106" t="str">
        <f>IF(ISERROR(VLOOKUP($J371,'Miljövärden urval för publ'!$B$2:$H$490,MATCH(N$3,'Miljövärden urval för publ'!$B$2:$H$2,0),FALSE)),"",VLOOKUP($J371,'Miljövärden urval för publ'!$B$2:$H$490,MATCH(N$3,'Miljövärden urval för publ'!$B$2:$H$2,0),FALSE))</f>
        <v/>
      </c>
    </row>
    <row r="372" spans="1:14" x14ac:dyDescent="0.25">
      <c r="A372" s="117" t="s">
        <v>331</v>
      </c>
      <c r="B372" s="117" t="s">
        <v>343</v>
      </c>
      <c r="D372" s="112" t="str">
        <f>VLOOKUP(B372,'Miljövärden urval för publ'!$B$2:$V$480,MATCH("ska publiceras:",'Miljövärden urval för publ'!$B$2:$T$2,0),FALSE)</f>
        <v>ja</v>
      </c>
      <c r="E372" s="113">
        <f t="shared" si="15"/>
        <v>324</v>
      </c>
      <c r="H372" s="106">
        <v>370</v>
      </c>
      <c r="I372" s="106" t="str">
        <f t="shared" si="16"/>
        <v/>
      </c>
      <c r="J372" s="106" t="str">
        <f t="shared" si="17"/>
        <v/>
      </c>
      <c r="K372" s="106" t="str">
        <f>IF(ISERROR(VLOOKUP($J372,'Miljövärden urval för publ'!$B$2:$H$490,MATCH(K$3,'Miljövärden urval för publ'!$B$2:$H$2,0),FALSE)),"",VLOOKUP($J372,'Miljövärden urval för publ'!$B$2:$H$490,MATCH(K$3,'Miljövärden urval för publ'!$B$2:$H$2,0),FALSE))</f>
        <v/>
      </c>
      <c r="L372" s="106" t="str">
        <f>IF(ISERROR(VLOOKUP($J372,'Miljövärden urval för publ'!$B$2:$H$490,MATCH(L$3,'Miljövärden urval för publ'!$B$2:$H$2,0),FALSE)),"",VLOOKUP($J372,'Miljövärden urval för publ'!$B$2:$H$490,MATCH(L$3,'Miljövärden urval för publ'!$B$2:$H$2,0),FALSE))</f>
        <v/>
      </c>
      <c r="M372" s="106" t="str">
        <f>IF(ISERROR(VLOOKUP($J372,'Miljövärden urval för publ'!$B$2:$H$490,MATCH(M$3,'Miljövärden urval för publ'!$B$2:$H$2,0),FALSE)),"",VLOOKUP($J372,'Miljövärden urval för publ'!$B$2:$H$490,MATCH(M$3,'Miljövärden urval för publ'!$B$2:$H$2,0),FALSE))</f>
        <v/>
      </c>
      <c r="N372" s="106" t="str">
        <f>IF(ISERROR(VLOOKUP($J372,'Miljövärden urval för publ'!$B$2:$H$490,MATCH(N$3,'Miljövärden urval för publ'!$B$2:$H$2,0),FALSE)),"",VLOOKUP($J372,'Miljövärden urval för publ'!$B$2:$H$490,MATCH(N$3,'Miljövärden urval för publ'!$B$2:$H$2,0),FALSE))</f>
        <v/>
      </c>
    </row>
    <row r="373" spans="1:14" x14ac:dyDescent="0.25">
      <c r="A373" s="117" t="s">
        <v>405</v>
      </c>
      <c r="B373" s="117" t="s">
        <v>408</v>
      </c>
      <c r="D373" s="112" t="str">
        <f>VLOOKUP(B373,'Miljövärden urval för publ'!$B$2:$V$480,MATCH("ska publiceras:",'Miljövärden urval för publ'!$B$2:$T$2,0),FALSE)</f>
        <v>nej</v>
      </c>
      <c r="E373" s="113">
        <f t="shared" si="15"/>
        <v>324</v>
      </c>
      <c r="H373" s="106">
        <v>371</v>
      </c>
      <c r="I373" s="106" t="str">
        <f t="shared" si="16"/>
        <v/>
      </c>
      <c r="J373" s="106" t="str">
        <f t="shared" si="17"/>
        <v/>
      </c>
      <c r="K373" s="106" t="str">
        <f>IF(ISERROR(VLOOKUP($J373,'Miljövärden urval för publ'!$B$2:$H$490,MATCH(K$3,'Miljövärden urval för publ'!$B$2:$H$2,0),FALSE)),"",VLOOKUP($J373,'Miljövärden urval för publ'!$B$2:$H$490,MATCH(K$3,'Miljövärden urval för publ'!$B$2:$H$2,0),FALSE))</f>
        <v/>
      </c>
      <c r="L373" s="106" t="str">
        <f>IF(ISERROR(VLOOKUP($J373,'Miljövärden urval för publ'!$B$2:$H$490,MATCH(L$3,'Miljövärden urval för publ'!$B$2:$H$2,0),FALSE)),"",VLOOKUP($J373,'Miljövärden urval för publ'!$B$2:$H$490,MATCH(L$3,'Miljövärden urval för publ'!$B$2:$H$2,0),FALSE))</f>
        <v/>
      </c>
      <c r="M373" s="106" t="str">
        <f>IF(ISERROR(VLOOKUP($J373,'Miljövärden urval för publ'!$B$2:$H$490,MATCH(M$3,'Miljövärden urval för publ'!$B$2:$H$2,0),FALSE)),"",VLOOKUP($J373,'Miljövärden urval för publ'!$B$2:$H$490,MATCH(M$3,'Miljövärden urval för publ'!$B$2:$H$2,0),FALSE))</f>
        <v/>
      </c>
      <c r="N373" s="106" t="str">
        <f>IF(ISERROR(VLOOKUP($J373,'Miljövärden urval för publ'!$B$2:$H$490,MATCH(N$3,'Miljövärden urval för publ'!$B$2:$H$2,0),FALSE)),"",VLOOKUP($J373,'Miljövärden urval för publ'!$B$2:$H$490,MATCH(N$3,'Miljövärden urval för publ'!$B$2:$H$2,0),FALSE))</f>
        <v/>
      </c>
    </row>
    <row r="374" spans="1:14" x14ac:dyDescent="0.25">
      <c r="A374" s="117" t="s">
        <v>160</v>
      </c>
      <c r="B374" s="117" t="s">
        <v>164</v>
      </c>
      <c r="D374" s="112" t="str">
        <f>VLOOKUP(B374,'Miljövärden urval för publ'!$B$2:$V$480,MATCH("ska publiceras:",'Miljövärden urval för publ'!$B$2:$T$2,0),FALSE)</f>
        <v>ja</v>
      </c>
      <c r="E374" s="113">
        <f t="shared" si="15"/>
        <v>325</v>
      </c>
      <c r="H374" s="106">
        <v>372</v>
      </c>
      <c r="I374" s="106" t="str">
        <f t="shared" si="16"/>
        <v/>
      </c>
      <c r="J374" s="106" t="str">
        <f t="shared" si="17"/>
        <v/>
      </c>
      <c r="K374" s="106" t="str">
        <f>IF(ISERROR(VLOOKUP($J374,'Miljövärden urval för publ'!$B$2:$H$490,MATCH(K$3,'Miljövärden urval för publ'!$B$2:$H$2,0),FALSE)),"",VLOOKUP($J374,'Miljövärden urval för publ'!$B$2:$H$490,MATCH(K$3,'Miljövärden urval för publ'!$B$2:$H$2,0),FALSE))</f>
        <v/>
      </c>
      <c r="L374" s="106" t="str">
        <f>IF(ISERROR(VLOOKUP($J374,'Miljövärden urval för publ'!$B$2:$H$490,MATCH(L$3,'Miljövärden urval för publ'!$B$2:$H$2,0),FALSE)),"",VLOOKUP($J374,'Miljövärden urval för publ'!$B$2:$H$490,MATCH(L$3,'Miljövärden urval för publ'!$B$2:$H$2,0),FALSE))</f>
        <v/>
      </c>
      <c r="M374" s="106" t="str">
        <f>IF(ISERROR(VLOOKUP($J374,'Miljövärden urval för publ'!$B$2:$H$490,MATCH(M$3,'Miljövärden urval för publ'!$B$2:$H$2,0),FALSE)),"",VLOOKUP($J374,'Miljövärden urval för publ'!$B$2:$H$490,MATCH(M$3,'Miljövärden urval för publ'!$B$2:$H$2,0),FALSE))</f>
        <v/>
      </c>
      <c r="N374" s="106" t="str">
        <f>IF(ISERROR(VLOOKUP($J374,'Miljövärden urval för publ'!$B$2:$H$490,MATCH(N$3,'Miljövärden urval för publ'!$B$2:$H$2,0),FALSE)),"",VLOOKUP($J374,'Miljövärden urval för publ'!$B$2:$H$490,MATCH(N$3,'Miljövärden urval för publ'!$B$2:$H$2,0),FALSE))</f>
        <v/>
      </c>
    </row>
    <row r="375" spans="1:14" x14ac:dyDescent="0.25">
      <c r="A375" s="117" t="s">
        <v>19</v>
      </c>
      <c r="B375" s="117" t="s">
        <v>22</v>
      </c>
      <c r="D375" s="112" t="str">
        <f>VLOOKUP(B375,'Miljövärden urval för publ'!$B$2:$V$480,MATCH("ska publiceras:",'Miljövärden urval för publ'!$B$2:$T$2,0),FALSE)</f>
        <v>nej</v>
      </c>
      <c r="E375" s="113">
        <f t="shared" si="15"/>
        <v>325</v>
      </c>
      <c r="H375" s="106">
        <v>373</v>
      </c>
      <c r="I375" s="106" t="str">
        <f t="shared" si="16"/>
        <v/>
      </c>
      <c r="J375" s="106" t="str">
        <f t="shared" si="17"/>
        <v/>
      </c>
      <c r="K375" s="106" t="str">
        <f>IF(ISERROR(VLOOKUP($J375,'Miljövärden urval för publ'!$B$2:$H$490,MATCH(K$3,'Miljövärden urval för publ'!$B$2:$H$2,0),FALSE)),"",VLOOKUP($J375,'Miljövärden urval för publ'!$B$2:$H$490,MATCH(K$3,'Miljövärden urval för publ'!$B$2:$H$2,0),FALSE))</f>
        <v/>
      </c>
      <c r="L375" s="106" t="str">
        <f>IF(ISERROR(VLOOKUP($J375,'Miljövärden urval för publ'!$B$2:$H$490,MATCH(L$3,'Miljövärden urval för publ'!$B$2:$H$2,0),FALSE)),"",VLOOKUP($J375,'Miljövärden urval för publ'!$B$2:$H$490,MATCH(L$3,'Miljövärden urval för publ'!$B$2:$H$2,0),FALSE))</f>
        <v/>
      </c>
      <c r="M375" s="106" t="str">
        <f>IF(ISERROR(VLOOKUP($J375,'Miljövärden urval för publ'!$B$2:$H$490,MATCH(M$3,'Miljövärden urval för publ'!$B$2:$H$2,0),FALSE)),"",VLOOKUP($J375,'Miljövärden urval för publ'!$B$2:$H$490,MATCH(M$3,'Miljövärden urval för publ'!$B$2:$H$2,0),FALSE))</f>
        <v/>
      </c>
      <c r="N375" s="106" t="str">
        <f>IF(ISERROR(VLOOKUP($J375,'Miljövärden urval för publ'!$B$2:$H$490,MATCH(N$3,'Miljövärden urval för publ'!$B$2:$H$2,0),FALSE)),"",VLOOKUP($J375,'Miljövärden urval för publ'!$B$2:$H$490,MATCH(N$3,'Miljövärden urval för publ'!$B$2:$H$2,0),FALSE))</f>
        <v/>
      </c>
    </row>
    <row r="376" spans="1:14" x14ac:dyDescent="0.25">
      <c r="A376" s="117" t="s">
        <v>422</v>
      </c>
      <c r="B376" s="117" t="s">
        <v>424</v>
      </c>
      <c r="D376" s="112" t="str">
        <f>VLOOKUP(B376,'Miljövärden urval för publ'!$B$2:$V$480,MATCH("ska publiceras:",'Miljövärden urval för publ'!$B$2:$T$2,0),FALSE)</f>
        <v>ja</v>
      </c>
      <c r="E376" s="113">
        <f t="shared" si="15"/>
        <v>326</v>
      </c>
      <c r="H376" s="106">
        <v>374</v>
      </c>
      <c r="I376" s="106" t="str">
        <f t="shared" si="16"/>
        <v/>
      </c>
      <c r="J376" s="106" t="str">
        <f t="shared" si="17"/>
        <v/>
      </c>
      <c r="K376" s="106" t="str">
        <f>IF(ISERROR(VLOOKUP($J376,'Miljövärden urval för publ'!$B$2:$H$490,MATCH(K$3,'Miljövärden urval för publ'!$B$2:$H$2,0),FALSE)),"",VLOOKUP($J376,'Miljövärden urval för publ'!$B$2:$H$490,MATCH(K$3,'Miljövärden urval för publ'!$B$2:$H$2,0),FALSE))</f>
        <v/>
      </c>
      <c r="L376" s="106" t="str">
        <f>IF(ISERROR(VLOOKUP($J376,'Miljövärden urval för publ'!$B$2:$H$490,MATCH(L$3,'Miljövärden urval för publ'!$B$2:$H$2,0),FALSE)),"",VLOOKUP($J376,'Miljövärden urval för publ'!$B$2:$H$490,MATCH(L$3,'Miljövärden urval för publ'!$B$2:$H$2,0),FALSE))</f>
        <v/>
      </c>
      <c r="M376" s="106" t="str">
        <f>IF(ISERROR(VLOOKUP($J376,'Miljövärden urval för publ'!$B$2:$H$490,MATCH(M$3,'Miljövärden urval för publ'!$B$2:$H$2,0),FALSE)),"",VLOOKUP($J376,'Miljövärden urval för publ'!$B$2:$H$490,MATCH(M$3,'Miljövärden urval för publ'!$B$2:$H$2,0),FALSE))</f>
        <v/>
      </c>
      <c r="N376" s="106" t="str">
        <f>IF(ISERROR(VLOOKUP($J376,'Miljövärden urval för publ'!$B$2:$H$490,MATCH(N$3,'Miljövärden urval för publ'!$B$2:$H$2,0),FALSE)),"",VLOOKUP($J376,'Miljövärden urval för publ'!$B$2:$H$490,MATCH(N$3,'Miljövärden urval för publ'!$B$2:$H$2,0),FALSE))</f>
        <v/>
      </c>
    </row>
    <row r="377" spans="1:14" x14ac:dyDescent="0.25">
      <c r="A377" s="117" t="s">
        <v>331</v>
      </c>
      <c r="B377" s="117" t="s">
        <v>344</v>
      </c>
      <c r="D377" s="112" t="str">
        <f>VLOOKUP(B377,'Miljövärden urval för publ'!$B$2:$V$480,MATCH("ska publiceras:",'Miljövärden urval för publ'!$B$2:$T$2,0),FALSE)</f>
        <v>nej</v>
      </c>
      <c r="E377" s="113">
        <f t="shared" si="15"/>
        <v>326</v>
      </c>
      <c r="H377" s="106">
        <v>375</v>
      </c>
      <c r="I377" s="106" t="str">
        <f t="shared" si="16"/>
        <v/>
      </c>
      <c r="J377" s="106" t="str">
        <f t="shared" si="17"/>
        <v/>
      </c>
      <c r="K377" s="106" t="str">
        <f>IF(ISERROR(VLOOKUP($J377,'Miljövärden urval för publ'!$B$2:$H$490,MATCH(K$3,'Miljövärden urval för publ'!$B$2:$H$2,0),FALSE)),"",VLOOKUP($J377,'Miljövärden urval för publ'!$B$2:$H$490,MATCH(K$3,'Miljövärden urval för publ'!$B$2:$H$2,0),FALSE))</f>
        <v/>
      </c>
      <c r="L377" s="106" t="str">
        <f>IF(ISERROR(VLOOKUP($J377,'Miljövärden urval för publ'!$B$2:$H$490,MATCH(L$3,'Miljövärden urval för publ'!$B$2:$H$2,0),FALSE)),"",VLOOKUP($J377,'Miljövärden urval för publ'!$B$2:$H$490,MATCH(L$3,'Miljövärden urval för publ'!$B$2:$H$2,0),FALSE))</f>
        <v/>
      </c>
      <c r="M377" s="106" t="str">
        <f>IF(ISERROR(VLOOKUP($J377,'Miljövärden urval för publ'!$B$2:$H$490,MATCH(M$3,'Miljövärden urval för publ'!$B$2:$H$2,0),FALSE)),"",VLOOKUP($J377,'Miljövärden urval för publ'!$B$2:$H$490,MATCH(M$3,'Miljövärden urval för publ'!$B$2:$H$2,0),FALSE))</f>
        <v/>
      </c>
      <c r="N377" s="106" t="str">
        <f>IF(ISERROR(VLOOKUP($J377,'Miljövärden urval för publ'!$B$2:$H$490,MATCH(N$3,'Miljövärden urval för publ'!$B$2:$H$2,0),FALSE)),"",VLOOKUP($J377,'Miljövärden urval för publ'!$B$2:$H$490,MATCH(N$3,'Miljövärden urval för publ'!$B$2:$H$2,0),FALSE))</f>
        <v/>
      </c>
    </row>
    <row r="378" spans="1:14" x14ac:dyDescent="0.25">
      <c r="A378" s="117" t="s">
        <v>474</v>
      </c>
      <c r="B378" s="117" t="s">
        <v>485</v>
      </c>
      <c r="D378" s="112" t="str">
        <f>VLOOKUP(B378,'Miljövärden urval för publ'!$B$2:$V$480,MATCH("ska publiceras:",'Miljövärden urval för publ'!$B$2:$T$2,0),FALSE)</f>
        <v>ja</v>
      </c>
      <c r="E378" s="113">
        <f t="shared" si="15"/>
        <v>327</v>
      </c>
      <c r="H378" s="106">
        <v>376</v>
      </c>
      <c r="I378" s="106" t="str">
        <f t="shared" si="16"/>
        <v/>
      </c>
      <c r="J378" s="106" t="str">
        <f t="shared" si="17"/>
        <v/>
      </c>
      <c r="K378" s="106" t="str">
        <f>IF(ISERROR(VLOOKUP($J378,'Miljövärden urval för publ'!$B$2:$H$490,MATCH(K$3,'Miljövärden urval för publ'!$B$2:$H$2,0),FALSE)),"",VLOOKUP($J378,'Miljövärden urval för publ'!$B$2:$H$490,MATCH(K$3,'Miljövärden urval för publ'!$B$2:$H$2,0),FALSE))</f>
        <v/>
      </c>
      <c r="L378" s="106" t="str">
        <f>IF(ISERROR(VLOOKUP($J378,'Miljövärden urval för publ'!$B$2:$H$490,MATCH(L$3,'Miljövärden urval för publ'!$B$2:$H$2,0),FALSE)),"",VLOOKUP($J378,'Miljövärden urval för publ'!$B$2:$H$490,MATCH(L$3,'Miljövärden urval för publ'!$B$2:$H$2,0),FALSE))</f>
        <v/>
      </c>
      <c r="M378" s="106" t="str">
        <f>IF(ISERROR(VLOOKUP($J378,'Miljövärden urval för publ'!$B$2:$H$490,MATCH(M$3,'Miljövärden urval för publ'!$B$2:$H$2,0),FALSE)),"",VLOOKUP($J378,'Miljövärden urval för publ'!$B$2:$H$490,MATCH(M$3,'Miljövärden urval för publ'!$B$2:$H$2,0),FALSE))</f>
        <v/>
      </c>
      <c r="N378" s="106" t="str">
        <f>IF(ISERROR(VLOOKUP($J378,'Miljövärden urval för publ'!$B$2:$H$490,MATCH(N$3,'Miljövärden urval för publ'!$B$2:$H$2,0),FALSE)),"",VLOOKUP($J378,'Miljövärden urval för publ'!$B$2:$H$490,MATCH(N$3,'Miljövärden urval för publ'!$B$2:$H$2,0),FALSE))</f>
        <v/>
      </c>
    </row>
    <row r="379" spans="1:14" x14ac:dyDescent="0.25">
      <c r="A379" s="117" t="s">
        <v>33</v>
      </c>
      <c r="B379" s="117" t="s">
        <v>42</v>
      </c>
      <c r="D379" s="112" t="str">
        <f>VLOOKUP(B379,'Miljövärden urval för publ'!$B$2:$V$480,MATCH("ska publiceras:",'Miljövärden urval för publ'!$B$2:$T$2,0),FALSE)</f>
        <v>ja</v>
      </c>
      <c r="E379" s="113">
        <f t="shared" si="15"/>
        <v>328</v>
      </c>
      <c r="H379" s="106">
        <v>377</v>
      </c>
      <c r="I379" s="106" t="str">
        <f t="shared" si="16"/>
        <v/>
      </c>
      <c r="J379" s="106" t="str">
        <f t="shared" si="17"/>
        <v/>
      </c>
      <c r="K379" s="106" t="str">
        <f>IF(ISERROR(VLOOKUP($J379,'Miljövärden urval för publ'!$B$2:$H$490,MATCH(K$3,'Miljövärden urval för publ'!$B$2:$H$2,0),FALSE)),"",VLOOKUP($J379,'Miljövärden urval för publ'!$B$2:$H$490,MATCH(K$3,'Miljövärden urval för publ'!$B$2:$H$2,0),FALSE))</f>
        <v/>
      </c>
      <c r="L379" s="106" t="str">
        <f>IF(ISERROR(VLOOKUP($J379,'Miljövärden urval för publ'!$B$2:$H$490,MATCH(L$3,'Miljövärden urval för publ'!$B$2:$H$2,0),FALSE)),"",VLOOKUP($J379,'Miljövärden urval för publ'!$B$2:$H$490,MATCH(L$3,'Miljövärden urval för publ'!$B$2:$H$2,0),FALSE))</f>
        <v/>
      </c>
      <c r="M379" s="106" t="str">
        <f>IF(ISERROR(VLOOKUP($J379,'Miljövärden urval för publ'!$B$2:$H$490,MATCH(M$3,'Miljövärden urval för publ'!$B$2:$H$2,0),FALSE)),"",VLOOKUP($J379,'Miljövärden urval för publ'!$B$2:$H$490,MATCH(M$3,'Miljövärden urval för publ'!$B$2:$H$2,0),FALSE))</f>
        <v/>
      </c>
      <c r="N379" s="106" t="str">
        <f>IF(ISERROR(VLOOKUP($J379,'Miljövärden urval för publ'!$B$2:$H$490,MATCH(N$3,'Miljövärden urval för publ'!$B$2:$H$2,0),FALSE)),"",VLOOKUP($J379,'Miljövärden urval för publ'!$B$2:$H$490,MATCH(N$3,'Miljövärden urval för publ'!$B$2:$H$2,0),FALSE))</f>
        <v/>
      </c>
    </row>
    <row r="380" spans="1:14" x14ac:dyDescent="0.25">
      <c r="A380" s="117" t="s">
        <v>76</v>
      </c>
      <c r="B380" s="117" t="s">
        <v>97</v>
      </c>
      <c r="D380" s="112" t="str">
        <f>VLOOKUP(B380,'Miljövärden urval för publ'!$B$2:$V$480,MATCH("ska publiceras:",'Miljövärden urval för publ'!$B$2:$T$2,0),FALSE)</f>
        <v>ja</v>
      </c>
      <c r="E380" s="113">
        <f t="shared" si="15"/>
        <v>329</v>
      </c>
      <c r="H380" s="106">
        <v>378</v>
      </c>
      <c r="I380" s="106" t="str">
        <f t="shared" si="16"/>
        <v/>
      </c>
      <c r="J380" s="106" t="str">
        <f t="shared" si="17"/>
        <v/>
      </c>
      <c r="K380" s="106" t="str">
        <f>IF(ISERROR(VLOOKUP($J380,'Miljövärden urval för publ'!$B$2:$H$490,MATCH(K$3,'Miljövärden urval för publ'!$B$2:$H$2,0),FALSE)),"",VLOOKUP($J380,'Miljövärden urval för publ'!$B$2:$H$490,MATCH(K$3,'Miljövärden urval för publ'!$B$2:$H$2,0),FALSE))</f>
        <v/>
      </c>
      <c r="L380" s="106" t="str">
        <f>IF(ISERROR(VLOOKUP($J380,'Miljövärden urval för publ'!$B$2:$H$490,MATCH(L$3,'Miljövärden urval för publ'!$B$2:$H$2,0),FALSE)),"",VLOOKUP($J380,'Miljövärden urval för publ'!$B$2:$H$490,MATCH(L$3,'Miljövärden urval för publ'!$B$2:$H$2,0),FALSE))</f>
        <v/>
      </c>
      <c r="M380" s="106" t="str">
        <f>IF(ISERROR(VLOOKUP($J380,'Miljövärden urval för publ'!$B$2:$H$490,MATCH(M$3,'Miljövärden urval för publ'!$B$2:$H$2,0),FALSE)),"",VLOOKUP($J380,'Miljövärden urval för publ'!$B$2:$H$490,MATCH(M$3,'Miljövärden urval för publ'!$B$2:$H$2,0),FALSE))</f>
        <v/>
      </c>
      <c r="N380" s="106" t="str">
        <f>IF(ISERROR(VLOOKUP($J380,'Miljövärden urval för publ'!$B$2:$H$490,MATCH(N$3,'Miljövärden urval för publ'!$B$2:$H$2,0),FALSE)),"",VLOOKUP($J380,'Miljövärden urval för publ'!$B$2:$H$490,MATCH(N$3,'Miljövärden urval för publ'!$B$2:$H$2,0),FALSE))</f>
        <v/>
      </c>
    </row>
    <row r="381" spans="1:14" x14ac:dyDescent="0.25">
      <c r="A381" s="117" t="s">
        <v>522</v>
      </c>
      <c r="B381" s="117" t="s">
        <v>524</v>
      </c>
      <c r="D381" s="112" t="str">
        <f>VLOOKUP(B381,'Miljövärden urval för publ'!$B$2:$V$480,MATCH("ska publiceras:",'Miljövärden urval för publ'!$B$2:$T$2,0),FALSE)</f>
        <v>ja</v>
      </c>
      <c r="E381" s="113">
        <f t="shared" si="15"/>
        <v>330</v>
      </c>
      <c r="H381" s="106">
        <v>379</v>
      </c>
      <c r="I381" s="106" t="str">
        <f t="shared" si="16"/>
        <v/>
      </c>
      <c r="J381" s="106" t="str">
        <f t="shared" si="17"/>
        <v/>
      </c>
      <c r="K381" s="106" t="str">
        <f>IF(ISERROR(VLOOKUP($J381,'Miljövärden urval för publ'!$B$2:$H$490,MATCH(K$3,'Miljövärden urval för publ'!$B$2:$H$2,0),FALSE)),"",VLOOKUP($J381,'Miljövärden urval för publ'!$B$2:$H$490,MATCH(K$3,'Miljövärden urval för publ'!$B$2:$H$2,0),FALSE))</f>
        <v/>
      </c>
      <c r="L381" s="106" t="str">
        <f>IF(ISERROR(VLOOKUP($J381,'Miljövärden urval för publ'!$B$2:$H$490,MATCH(L$3,'Miljövärden urval för publ'!$B$2:$H$2,0),FALSE)),"",VLOOKUP($J381,'Miljövärden urval för publ'!$B$2:$H$490,MATCH(L$3,'Miljövärden urval för publ'!$B$2:$H$2,0),FALSE))</f>
        <v/>
      </c>
      <c r="M381" s="106" t="str">
        <f>IF(ISERROR(VLOOKUP($J381,'Miljövärden urval för publ'!$B$2:$H$490,MATCH(M$3,'Miljövärden urval för publ'!$B$2:$H$2,0),FALSE)),"",VLOOKUP($J381,'Miljövärden urval för publ'!$B$2:$H$490,MATCH(M$3,'Miljövärden urval för publ'!$B$2:$H$2,0),FALSE))</f>
        <v/>
      </c>
      <c r="N381" s="106" t="str">
        <f>IF(ISERROR(VLOOKUP($J381,'Miljövärden urval för publ'!$B$2:$H$490,MATCH(N$3,'Miljövärden urval för publ'!$B$2:$H$2,0),FALSE)),"",VLOOKUP($J381,'Miljövärden urval för publ'!$B$2:$H$490,MATCH(N$3,'Miljövärden urval för publ'!$B$2:$H$2,0),FALSE))</f>
        <v/>
      </c>
    </row>
    <row r="382" spans="1:14" x14ac:dyDescent="0.25">
      <c r="A382" s="117" t="s">
        <v>530</v>
      </c>
      <c r="B382" s="117" t="s">
        <v>533</v>
      </c>
      <c r="D382" s="112" t="str">
        <f>VLOOKUP(B382,'Miljövärden urval för publ'!$B$2:$V$480,MATCH("ska publiceras:",'Miljövärden urval för publ'!$B$2:$T$2,0),FALSE)</f>
        <v>ja</v>
      </c>
      <c r="E382" s="113">
        <f t="shared" si="15"/>
        <v>331</v>
      </c>
      <c r="H382" s="106">
        <v>380</v>
      </c>
      <c r="I382" s="106" t="str">
        <f t="shared" si="16"/>
        <v/>
      </c>
      <c r="J382" s="106" t="str">
        <f t="shared" si="17"/>
        <v/>
      </c>
      <c r="K382" s="106" t="str">
        <f>IF(ISERROR(VLOOKUP($J382,'Miljövärden urval för publ'!$B$2:$H$490,MATCH(K$3,'Miljövärden urval för publ'!$B$2:$H$2,0),FALSE)),"",VLOOKUP($J382,'Miljövärden urval för publ'!$B$2:$H$490,MATCH(K$3,'Miljövärden urval för publ'!$B$2:$H$2,0),FALSE))</f>
        <v/>
      </c>
      <c r="L382" s="106" t="str">
        <f>IF(ISERROR(VLOOKUP($J382,'Miljövärden urval för publ'!$B$2:$H$490,MATCH(L$3,'Miljövärden urval för publ'!$B$2:$H$2,0),FALSE)),"",VLOOKUP($J382,'Miljövärden urval för publ'!$B$2:$H$490,MATCH(L$3,'Miljövärden urval för publ'!$B$2:$H$2,0),FALSE))</f>
        <v/>
      </c>
      <c r="M382" s="106" t="str">
        <f>IF(ISERROR(VLOOKUP($J382,'Miljövärden urval för publ'!$B$2:$H$490,MATCH(M$3,'Miljövärden urval för publ'!$B$2:$H$2,0),FALSE)),"",VLOOKUP($J382,'Miljövärden urval för publ'!$B$2:$H$490,MATCH(M$3,'Miljövärden urval för publ'!$B$2:$H$2,0),FALSE))</f>
        <v/>
      </c>
      <c r="N382" s="106" t="str">
        <f>IF(ISERROR(VLOOKUP($J382,'Miljövärden urval för publ'!$B$2:$H$490,MATCH(N$3,'Miljövärden urval för publ'!$B$2:$H$2,0),FALSE)),"",VLOOKUP($J382,'Miljövärden urval för publ'!$B$2:$H$490,MATCH(N$3,'Miljövärden urval för publ'!$B$2:$H$2,0),FALSE))</f>
        <v/>
      </c>
    </row>
    <row r="383" spans="1:14" x14ac:dyDescent="0.25">
      <c r="A383" s="117" t="s">
        <v>291</v>
      </c>
      <c r="B383" s="117" t="s">
        <v>295</v>
      </c>
      <c r="D383" s="112" t="str">
        <f>VLOOKUP(B383,'Miljövärden urval för publ'!$B$2:$V$480,MATCH("ska publiceras:",'Miljövärden urval för publ'!$B$2:$T$2,0),FALSE)</f>
        <v>ja</v>
      </c>
      <c r="E383" s="113">
        <f t="shared" si="15"/>
        <v>332</v>
      </c>
      <c r="H383" s="106">
        <v>381</v>
      </c>
      <c r="I383" s="106" t="str">
        <f t="shared" si="16"/>
        <v/>
      </c>
      <c r="J383" s="106" t="str">
        <f t="shared" si="17"/>
        <v/>
      </c>
      <c r="K383" s="106" t="str">
        <f>IF(ISERROR(VLOOKUP($J383,'Miljövärden urval för publ'!$B$2:$H$490,MATCH(K$3,'Miljövärden urval för publ'!$B$2:$H$2,0),FALSE)),"",VLOOKUP($J383,'Miljövärden urval för publ'!$B$2:$H$490,MATCH(K$3,'Miljövärden urval för publ'!$B$2:$H$2,0),FALSE))</f>
        <v/>
      </c>
      <c r="L383" s="106" t="str">
        <f>IF(ISERROR(VLOOKUP($J383,'Miljövärden urval för publ'!$B$2:$H$490,MATCH(L$3,'Miljövärden urval för publ'!$B$2:$H$2,0),FALSE)),"",VLOOKUP($J383,'Miljövärden urval för publ'!$B$2:$H$490,MATCH(L$3,'Miljövärden urval för publ'!$B$2:$H$2,0),FALSE))</f>
        <v/>
      </c>
      <c r="M383" s="106" t="str">
        <f>IF(ISERROR(VLOOKUP($J383,'Miljövärden urval för publ'!$B$2:$H$490,MATCH(M$3,'Miljövärden urval för publ'!$B$2:$H$2,0),FALSE)),"",VLOOKUP($J383,'Miljövärden urval för publ'!$B$2:$H$490,MATCH(M$3,'Miljövärden urval för publ'!$B$2:$H$2,0),FALSE))</f>
        <v/>
      </c>
      <c r="N383" s="106" t="str">
        <f>IF(ISERROR(VLOOKUP($J383,'Miljövärden urval för publ'!$B$2:$H$490,MATCH(N$3,'Miljövärden urval för publ'!$B$2:$H$2,0),FALSE)),"",VLOOKUP($J383,'Miljövärden urval för publ'!$B$2:$H$490,MATCH(N$3,'Miljövärden urval för publ'!$B$2:$H$2,0),FALSE))</f>
        <v/>
      </c>
    </row>
    <row r="384" spans="1:14" x14ac:dyDescent="0.25">
      <c r="A384" s="117" t="s">
        <v>291</v>
      </c>
      <c r="B384" s="117" t="s">
        <v>296</v>
      </c>
      <c r="D384" s="112" t="str">
        <f>VLOOKUP(B384,'Miljövärden urval för publ'!$B$2:$V$480,MATCH("ska publiceras:",'Miljövärden urval för publ'!$B$2:$T$2,0),FALSE)</f>
        <v>ja</v>
      </c>
      <c r="E384" s="113">
        <f t="shared" si="15"/>
        <v>333</v>
      </c>
      <c r="H384" s="106">
        <v>382</v>
      </c>
      <c r="I384" s="106" t="str">
        <f t="shared" si="16"/>
        <v/>
      </c>
      <c r="J384" s="106" t="str">
        <f t="shared" si="17"/>
        <v/>
      </c>
      <c r="K384" s="106" t="str">
        <f>IF(ISERROR(VLOOKUP($J384,'Miljövärden urval för publ'!$B$2:$H$490,MATCH(K$3,'Miljövärden urval för publ'!$B$2:$H$2,0),FALSE)),"",VLOOKUP($J384,'Miljövärden urval för publ'!$B$2:$H$490,MATCH(K$3,'Miljövärden urval för publ'!$B$2:$H$2,0),FALSE))</f>
        <v/>
      </c>
      <c r="L384" s="106" t="str">
        <f>IF(ISERROR(VLOOKUP($J384,'Miljövärden urval för publ'!$B$2:$H$490,MATCH(L$3,'Miljövärden urval för publ'!$B$2:$H$2,0),FALSE)),"",VLOOKUP($J384,'Miljövärden urval för publ'!$B$2:$H$490,MATCH(L$3,'Miljövärden urval för publ'!$B$2:$H$2,0),FALSE))</f>
        <v/>
      </c>
      <c r="M384" s="106" t="str">
        <f>IF(ISERROR(VLOOKUP($J384,'Miljövärden urval för publ'!$B$2:$H$490,MATCH(M$3,'Miljövärden urval för publ'!$B$2:$H$2,0),FALSE)),"",VLOOKUP($J384,'Miljövärden urval för publ'!$B$2:$H$490,MATCH(M$3,'Miljövärden urval för publ'!$B$2:$H$2,0),FALSE))</f>
        <v/>
      </c>
      <c r="N384" s="106" t="str">
        <f>IF(ISERROR(VLOOKUP($J384,'Miljövärden urval för publ'!$B$2:$H$490,MATCH(N$3,'Miljövärden urval för publ'!$B$2:$H$2,0),FALSE)),"",VLOOKUP($J384,'Miljövärden urval för publ'!$B$2:$H$490,MATCH(N$3,'Miljövärden urval för publ'!$B$2:$H$2,0),FALSE))</f>
        <v/>
      </c>
    </row>
    <row r="385" spans="1:14" x14ac:dyDescent="0.25">
      <c r="A385" s="117" t="s">
        <v>405</v>
      </c>
      <c r="B385" s="117" t="s">
        <v>409</v>
      </c>
      <c r="D385" s="112" t="str">
        <f>VLOOKUP(B385,'Miljövärden urval för publ'!$B$2:$V$480,MATCH("ska publiceras:",'Miljövärden urval för publ'!$B$2:$T$2,0),FALSE)</f>
        <v>nej</v>
      </c>
      <c r="E385" s="113">
        <f t="shared" si="15"/>
        <v>333</v>
      </c>
      <c r="H385" s="106">
        <v>383</v>
      </c>
      <c r="I385" s="106" t="str">
        <f t="shared" si="16"/>
        <v/>
      </c>
      <c r="J385" s="106" t="str">
        <f t="shared" si="17"/>
        <v/>
      </c>
      <c r="K385" s="106" t="str">
        <f>IF(ISERROR(VLOOKUP($J385,'Miljövärden urval för publ'!$B$2:$H$490,MATCH(K$3,'Miljövärden urval för publ'!$B$2:$H$2,0),FALSE)),"",VLOOKUP($J385,'Miljövärden urval för publ'!$B$2:$H$490,MATCH(K$3,'Miljövärden urval för publ'!$B$2:$H$2,0),FALSE))</f>
        <v/>
      </c>
      <c r="L385" s="106" t="str">
        <f>IF(ISERROR(VLOOKUP($J385,'Miljövärden urval för publ'!$B$2:$H$490,MATCH(L$3,'Miljövärden urval för publ'!$B$2:$H$2,0),FALSE)),"",VLOOKUP($J385,'Miljövärden urval för publ'!$B$2:$H$490,MATCH(L$3,'Miljövärden urval för publ'!$B$2:$H$2,0),FALSE))</f>
        <v/>
      </c>
      <c r="M385" s="106" t="str">
        <f>IF(ISERROR(VLOOKUP($J385,'Miljövärden urval för publ'!$B$2:$H$490,MATCH(M$3,'Miljövärden urval för publ'!$B$2:$H$2,0),FALSE)),"",VLOOKUP($J385,'Miljövärden urval för publ'!$B$2:$H$490,MATCH(M$3,'Miljövärden urval för publ'!$B$2:$H$2,0),FALSE))</f>
        <v/>
      </c>
      <c r="N385" s="106" t="str">
        <f>IF(ISERROR(VLOOKUP($J385,'Miljövärden urval för publ'!$B$2:$H$490,MATCH(N$3,'Miljövärden urval för publ'!$B$2:$H$2,0),FALSE)),"",VLOOKUP($J385,'Miljövärden urval för publ'!$B$2:$H$490,MATCH(N$3,'Miljövärden urval för publ'!$B$2:$H$2,0),FALSE))</f>
        <v/>
      </c>
    </row>
    <row r="386" spans="1:14" x14ac:dyDescent="0.25">
      <c r="A386" s="117" t="s">
        <v>534</v>
      </c>
      <c r="B386" s="117" t="s">
        <v>538</v>
      </c>
      <c r="D386" s="112" t="str">
        <f>VLOOKUP(B386,'Miljövärden urval för publ'!$B$2:$V$480,MATCH("ska publiceras:",'Miljövärden urval för publ'!$B$2:$T$2,0),FALSE)</f>
        <v>nej</v>
      </c>
      <c r="E386" s="113">
        <f t="shared" si="15"/>
        <v>333</v>
      </c>
      <c r="H386" s="106">
        <v>384</v>
      </c>
      <c r="I386" s="106" t="str">
        <f t="shared" si="16"/>
        <v/>
      </c>
      <c r="J386" s="106" t="str">
        <f t="shared" si="17"/>
        <v/>
      </c>
      <c r="K386" s="106" t="str">
        <f>IF(ISERROR(VLOOKUP($J386,'Miljövärden urval för publ'!$B$2:$H$490,MATCH(K$3,'Miljövärden urval för publ'!$B$2:$H$2,0),FALSE)),"",VLOOKUP($J386,'Miljövärden urval för publ'!$B$2:$H$490,MATCH(K$3,'Miljövärden urval för publ'!$B$2:$H$2,0),FALSE))</f>
        <v/>
      </c>
      <c r="L386" s="106" t="str">
        <f>IF(ISERROR(VLOOKUP($J386,'Miljövärden urval för publ'!$B$2:$H$490,MATCH(L$3,'Miljövärden urval för publ'!$B$2:$H$2,0),FALSE)),"",VLOOKUP($J386,'Miljövärden urval för publ'!$B$2:$H$490,MATCH(L$3,'Miljövärden urval för publ'!$B$2:$H$2,0),FALSE))</f>
        <v/>
      </c>
      <c r="M386" s="106" t="str">
        <f>IF(ISERROR(VLOOKUP($J386,'Miljövärden urval för publ'!$B$2:$H$490,MATCH(M$3,'Miljövärden urval för publ'!$B$2:$H$2,0),FALSE)),"",VLOOKUP($J386,'Miljövärden urval för publ'!$B$2:$H$490,MATCH(M$3,'Miljövärden urval för publ'!$B$2:$H$2,0),FALSE))</f>
        <v/>
      </c>
      <c r="N386" s="106" t="str">
        <f>IF(ISERROR(VLOOKUP($J386,'Miljövärden urval för publ'!$B$2:$H$490,MATCH(N$3,'Miljövärden urval för publ'!$B$2:$H$2,0),FALSE)),"",VLOOKUP($J386,'Miljövärden urval för publ'!$B$2:$H$490,MATCH(N$3,'Miljövärden urval för publ'!$B$2:$H$2,0),FALSE))</f>
        <v/>
      </c>
    </row>
    <row r="387" spans="1:14" x14ac:dyDescent="0.25">
      <c r="A387" s="117" t="s">
        <v>539</v>
      </c>
      <c r="B387" s="117" t="s">
        <v>540</v>
      </c>
      <c r="D387" s="112" t="str">
        <f>VLOOKUP(B387,'Miljövärden urval för publ'!$B$2:$V$480,MATCH("ska publiceras:",'Miljövärden urval för publ'!$B$2:$T$2,0),FALSE)</f>
        <v>ja</v>
      </c>
      <c r="E387" s="113">
        <f t="shared" si="15"/>
        <v>334</v>
      </c>
      <c r="H387" s="106">
        <v>385</v>
      </c>
      <c r="I387" s="106" t="str">
        <f t="shared" si="16"/>
        <v/>
      </c>
      <c r="J387" s="106" t="str">
        <f t="shared" si="17"/>
        <v/>
      </c>
      <c r="K387" s="106" t="str">
        <f>IF(ISERROR(VLOOKUP($J387,'Miljövärden urval för publ'!$B$2:$H$490,MATCH(K$3,'Miljövärden urval för publ'!$B$2:$H$2,0),FALSE)),"",VLOOKUP($J387,'Miljövärden urval för publ'!$B$2:$H$490,MATCH(K$3,'Miljövärden urval för publ'!$B$2:$H$2,0),FALSE))</f>
        <v/>
      </c>
      <c r="L387" s="106" t="str">
        <f>IF(ISERROR(VLOOKUP($J387,'Miljövärden urval för publ'!$B$2:$H$490,MATCH(L$3,'Miljövärden urval för publ'!$B$2:$H$2,0),FALSE)),"",VLOOKUP($J387,'Miljövärden urval för publ'!$B$2:$H$490,MATCH(L$3,'Miljövärden urval för publ'!$B$2:$H$2,0),FALSE))</f>
        <v/>
      </c>
      <c r="M387" s="106" t="str">
        <f>IF(ISERROR(VLOOKUP($J387,'Miljövärden urval för publ'!$B$2:$H$490,MATCH(M$3,'Miljövärden urval för publ'!$B$2:$H$2,0),FALSE)),"",VLOOKUP($J387,'Miljövärden urval för publ'!$B$2:$H$490,MATCH(M$3,'Miljövärden urval för publ'!$B$2:$H$2,0),FALSE))</f>
        <v/>
      </c>
      <c r="N387" s="106" t="str">
        <f>IF(ISERROR(VLOOKUP($J387,'Miljövärden urval för publ'!$B$2:$H$490,MATCH(N$3,'Miljövärden urval för publ'!$B$2:$H$2,0),FALSE)),"",VLOOKUP($J387,'Miljövärden urval för publ'!$B$2:$H$490,MATCH(N$3,'Miljövärden urval för publ'!$B$2:$H$2,0),FALSE))</f>
        <v/>
      </c>
    </row>
    <row r="388" spans="1:14" x14ac:dyDescent="0.25">
      <c r="A388" s="117" t="s">
        <v>389</v>
      </c>
      <c r="B388" s="117" t="s">
        <v>393</v>
      </c>
      <c r="D388" s="112" t="str">
        <f>VLOOKUP(B388,'Miljövärden urval för publ'!$B$2:$V$480,MATCH("ska publiceras:",'Miljövärden urval för publ'!$B$2:$T$2,0),FALSE)</f>
        <v>ja</v>
      </c>
      <c r="E388" s="113">
        <f t="shared" ref="E388:E411" si="18">IF(ISERROR(D388),E387,IF(D388="ja",E387+1,E387))</f>
        <v>335</v>
      </c>
      <c r="H388" s="106">
        <v>386</v>
      </c>
      <c r="I388" s="106" t="str">
        <f t="shared" si="16"/>
        <v/>
      </c>
      <c r="J388" s="106" t="str">
        <f t="shared" si="17"/>
        <v/>
      </c>
      <c r="K388" s="106" t="str">
        <f>IF(ISERROR(VLOOKUP($J388,'Miljövärden urval för publ'!$B$2:$H$490,MATCH(K$3,'Miljövärden urval för publ'!$B$2:$H$2,0),FALSE)),"",VLOOKUP($J388,'Miljövärden urval för publ'!$B$2:$H$490,MATCH(K$3,'Miljövärden urval för publ'!$B$2:$H$2,0),FALSE))</f>
        <v/>
      </c>
      <c r="L388" s="106" t="str">
        <f>IF(ISERROR(VLOOKUP($J388,'Miljövärden urval för publ'!$B$2:$H$490,MATCH(L$3,'Miljövärden urval för publ'!$B$2:$H$2,0),FALSE)),"",VLOOKUP($J388,'Miljövärden urval för publ'!$B$2:$H$490,MATCH(L$3,'Miljövärden urval för publ'!$B$2:$H$2,0),FALSE))</f>
        <v/>
      </c>
      <c r="M388" s="106" t="str">
        <f>IF(ISERROR(VLOOKUP($J388,'Miljövärden urval för publ'!$B$2:$H$490,MATCH(M$3,'Miljövärden urval för publ'!$B$2:$H$2,0),FALSE)),"",VLOOKUP($J388,'Miljövärden urval för publ'!$B$2:$H$490,MATCH(M$3,'Miljövärden urval för publ'!$B$2:$H$2,0),FALSE))</f>
        <v/>
      </c>
      <c r="N388" s="106" t="str">
        <f>IF(ISERROR(VLOOKUP($J388,'Miljövärden urval för publ'!$B$2:$H$490,MATCH(N$3,'Miljövärden urval för publ'!$B$2:$H$2,0),FALSE)),"",VLOOKUP($J388,'Miljövärden urval för publ'!$B$2:$H$490,MATCH(N$3,'Miljövärden urval för publ'!$B$2:$H$2,0),FALSE))</f>
        <v/>
      </c>
    </row>
    <row r="389" spans="1:14" x14ac:dyDescent="0.25">
      <c r="A389" s="117" t="s">
        <v>541</v>
      </c>
      <c r="B389" s="117" t="s">
        <v>544</v>
      </c>
      <c r="D389" s="112" t="str">
        <f>VLOOKUP(B389,'Miljövärden urval för publ'!$B$2:$V$480,MATCH("ska publiceras:",'Miljövärden urval för publ'!$B$2:$T$2,0),FALSE)</f>
        <v>ja</v>
      </c>
      <c r="E389" s="113">
        <f t="shared" si="18"/>
        <v>336</v>
      </c>
      <c r="H389" s="106">
        <v>387</v>
      </c>
      <c r="I389" s="106" t="str">
        <f t="shared" ref="I389:I452" si="19">IF(ISERROR(INDEX($A$4:$E$490,MATCH($H389,$E$4:$E$490,0),1)),"",INDEX($A$4:$E$490,MATCH($H389,$E$4:$E$490,0),1))</f>
        <v/>
      </c>
      <c r="J389" s="106" t="str">
        <f t="shared" si="17"/>
        <v/>
      </c>
      <c r="K389" s="106" t="str">
        <f>IF(ISERROR(VLOOKUP($J389,'Miljövärden urval för publ'!$B$2:$H$490,MATCH(K$3,'Miljövärden urval för publ'!$B$2:$H$2,0),FALSE)),"",VLOOKUP($J389,'Miljövärden urval för publ'!$B$2:$H$490,MATCH(K$3,'Miljövärden urval för publ'!$B$2:$H$2,0),FALSE))</f>
        <v/>
      </c>
      <c r="L389" s="106" t="str">
        <f>IF(ISERROR(VLOOKUP($J389,'Miljövärden urval för publ'!$B$2:$H$490,MATCH(L$3,'Miljövärden urval för publ'!$B$2:$H$2,0),FALSE)),"",VLOOKUP($J389,'Miljövärden urval för publ'!$B$2:$H$490,MATCH(L$3,'Miljövärden urval för publ'!$B$2:$H$2,0),FALSE))</f>
        <v/>
      </c>
      <c r="M389" s="106" t="str">
        <f>IF(ISERROR(VLOOKUP($J389,'Miljövärden urval för publ'!$B$2:$H$490,MATCH(M$3,'Miljövärden urval för publ'!$B$2:$H$2,0),FALSE)),"",VLOOKUP($J389,'Miljövärden urval för publ'!$B$2:$H$490,MATCH(M$3,'Miljövärden urval för publ'!$B$2:$H$2,0),FALSE))</f>
        <v/>
      </c>
      <c r="N389" s="106" t="str">
        <f>IF(ISERROR(VLOOKUP($J389,'Miljövärden urval för publ'!$B$2:$H$490,MATCH(N$3,'Miljövärden urval för publ'!$B$2:$H$2,0),FALSE)),"",VLOOKUP($J389,'Miljövärden urval för publ'!$B$2:$H$490,MATCH(N$3,'Miljövärden urval för publ'!$B$2:$H$2,0),FALSE))</f>
        <v/>
      </c>
    </row>
    <row r="390" spans="1:14" x14ac:dyDescent="0.25">
      <c r="A390" s="117" t="s">
        <v>357</v>
      </c>
      <c r="B390" s="117" t="s">
        <v>375</v>
      </c>
      <c r="D390" s="112" t="str">
        <f>VLOOKUP(B390,'Miljövärden urval för publ'!$B$2:$V$480,MATCH("ska publiceras:",'Miljövärden urval för publ'!$B$2:$T$2,0),FALSE)</f>
        <v>ja</v>
      </c>
      <c r="E390" s="113">
        <f t="shared" si="18"/>
        <v>337</v>
      </c>
      <c r="H390" s="106">
        <v>388</v>
      </c>
      <c r="I390" s="106" t="str">
        <f t="shared" si="19"/>
        <v/>
      </c>
      <c r="J390" s="106" t="str">
        <f t="shared" ref="J390:J453" si="20">IF(ISERROR(INDEX($A$4:$E$490,MATCH($H390,$E$4:$E$490,0),2)),"",INDEX($A$4:$E$490,MATCH($H390,$E$4:$E$490,0),2))</f>
        <v/>
      </c>
      <c r="K390" s="106" t="str">
        <f>IF(ISERROR(VLOOKUP($J390,'Miljövärden urval för publ'!$B$2:$H$490,MATCH(K$3,'Miljövärden urval för publ'!$B$2:$H$2,0),FALSE)),"",VLOOKUP($J390,'Miljövärden urval för publ'!$B$2:$H$490,MATCH(K$3,'Miljövärden urval för publ'!$B$2:$H$2,0),FALSE))</f>
        <v/>
      </c>
      <c r="L390" s="106" t="str">
        <f>IF(ISERROR(VLOOKUP($J390,'Miljövärden urval för publ'!$B$2:$H$490,MATCH(L$3,'Miljövärden urval för publ'!$B$2:$H$2,0),FALSE)),"",VLOOKUP($J390,'Miljövärden urval för publ'!$B$2:$H$490,MATCH(L$3,'Miljövärden urval för publ'!$B$2:$H$2,0),FALSE))</f>
        <v/>
      </c>
      <c r="M390" s="106" t="str">
        <f>IF(ISERROR(VLOOKUP($J390,'Miljövärden urval för publ'!$B$2:$H$490,MATCH(M$3,'Miljövärden urval för publ'!$B$2:$H$2,0),FALSE)),"",VLOOKUP($J390,'Miljövärden urval för publ'!$B$2:$H$490,MATCH(M$3,'Miljövärden urval för publ'!$B$2:$H$2,0),FALSE))</f>
        <v/>
      </c>
      <c r="N390" s="106" t="str">
        <f>IF(ISERROR(VLOOKUP($J390,'Miljövärden urval för publ'!$B$2:$H$490,MATCH(N$3,'Miljövärden urval för publ'!$B$2:$H$2,0),FALSE)),"",VLOOKUP($J390,'Miljövärden urval för publ'!$B$2:$H$490,MATCH(N$3,'Miljövärden urval för publ'!$B$2:$H$2,0),FALSE))</f>
        <v/>
      </c>
    </row>
    <row r="391" spans="1:14" x14ac:dyDescent="0.25">
      <c r="A391" s="117" t="s">
        <v>201</v>
      </c>
      <c r="B391" s="117" t="s">
        <v>204</v>
      </c>
      <c r="D391" s="112" t="str">
        <f>VLOOKUP(B391,'Miljövärden urval för publ'!$B$2:$V$480,MATCH("ska publiceras:",'Miljövärden urval för publ'!$B$2:$T$2,0),FALSE)</f>
        <v>ja</v>
      </c>
      <c r="E391" s="113">
        <f t="shared" si="18"/>
        <v>338</v>
      </c>
      <c r="H391" s="106">
        <v>389</v>
      </c>
      <c r="I391" s="106" t="str">
        <f t="shared" si="19"/>
        <v/>
      </c>
      <c r="J391" s="106" t="str">
        <f t="shared" si="20"/>
        <v/>
      </c>
      <c r="K391" s="106" t="str">
        <f>IF(ISERROR(VLOOKUP($J391,'Miljövärden urval för publ'!$B$2:$H$490,MATCH(K$3,'Miljövärden urval för publ'!$B$2:$H$2,0),FALSE)),"",VLOOKUP($J391,'Miljövärden urval för publ'!$B$2:$H$490,MATCH(K$3,'Miljövärden urval för publ'!$B$2:$H$2,0),FALSE))</f>
        <v/>
      </c>
      <c r="L391" s="106" t="str">
        <f>IF(ISERROR(VLOOKUP($J391,'Miljövärden urval för publ'!$B$2:$H$490,MATCH(L$3,'Miljövärden urval för publ'!$B$2:$H$2,0),FALSE)),"",VLOOKUP($J391,'Miljövärden urval för publ'!$B$2:$H$490,MATCH(L$3,'Miljövärden urval för publ'!$B$2:$H$2,0),FALSE))</f>
        <v/>
      </c>
      <c r="M391" s="106" t="str">
        <f>IF(ISERROR(VLOOKUP($J391,'Miljövärden urval för publ'!$B$2:$H$490,MATCH(M$3,'Miljövärden urval för publ'!$B$2:$H$2,0),FALSE)),"",VLOOKUP($J391,'Miljövärden urval för publ'!$B$2:$H$490,MATCH(M$3,'Miljövärden urval för publ'!$B$2:$H$2,0),FALSE))</f>
        <v/>
      </c>
      <c r="N391" s="106" t="str">
        <f>IF(ISERROR(VLOOKUP($J391,'Miljövärden urval för publ'!$B$2:$H$490,MATCH(N$3,'Miljövärden urval för publ'!$B$2:$H$2,0),FALSE)),"",VLOOKUP($J391,'Miljövärden urval för publ'!$B$2:$H$490,MATCH(N$3,'Miljövärden urval för publ'!$B$2:$H$2,0),FALSE))</f>
        <v/>
      </c>
    </row>
    <row r="392" spans="1:14" x14ac:dyDescent="0.25">
      <c r="A392" s="117" t="s">
        <v>318</v>
      </c>
      <c r="B392" s="117" t="s">
        <v>319</v>
      </c>
      <c r="D392" s="112" t="str">
        <f>VLOOKUP(B392,'Miljövärden urval för publ'!$B$2:$V$480,MATCH("ska publiceras:",'Miljövärden urval för publ'!$B$2:$T$2,0),FALSE)</f>
        <v>nej</v>
      </c>
      <c r="E392" s="113">
        <f t="shared" si="18"/>
        <v>338</v>
      </c>
      <c r="H392" s="106">
        <v>390</v>
      </c>
      <c r="I392" s="106" t="str">
        <f t="shared" si="19"/>
        <v/>
      </c>
      <c r="J392" s="106" t="str">
        <f t="shared" si="20"/>
        <v/>
      </c>
      <c r="K392" s="106" t="str">
        <f>IF(ISERROR(VLOOKUP($J392,'Miljövärden urval för publ'!$B$2:$H$490,MATCH(K$3,'Miljövärden urval för publ'!$B$2:$H$2,0),FALSE)),"",VLOOKUP($J392,'Miljövärden urval för publ'!$B$2:$H$490,MATCH(K$3,'Miljövärden urval för publ'!$B$2:$H$2,0),FALSE))</f>
        <v/>
      </c>
      <c r="L392" s="106" t="str">
        <f>IF(ISERROR(VLOOKUP($J392,'Miljövärden urval för publ'!$B$2:$H$490,MATCH(L$3,'Miljövärden urval för publ'!$B$2:$H$2,0),FALSE)),"",VLOOKUP($J392,'Miljövärden urval för publ'!$B$2:$H$490,MATCH(L$3,'Miljövärden urval för publ'!$B$2:$H$2,0),FALSE))</f>
        <v/>
      </c>
      <c r="M392" s="106" t="str">
        <f>IF(ISERROR(VLOOKUP($J392,'Miljövärden urval för publ'!$B$2:$H$490,MATCH(M$3,'Miljövärden urval för publ'!$B$2:$H$2,0),FALSE)),"",VLOOKUP($J392,'Miljövärden urval för publ'!$B$2:$H$490,MATCH(M$3,'Miljövärden urval för publ'!$B$2:$H$2,0),FALSE))</f>
        <v/>
      </c>
      <c r="N392" s="106" t="str">
        <f>IF(ISERROR(VLOOKUP($J392,'Miljövärden urval för publ'!$B$2:$H$490,MATCH(N$3,'Miljövärden urval för publ'!$B$2:$H$2,0),FALSE)),"",VLOOKUP($J392,'Miljövärden urval för publ'!$B$2:$H$490,MATCH(N$3,'Miljövärden urval för publ'!$B$2:$H$2,0),FALSE))</f>
        <v/>
      </c>
    </row>
    <row r="393" spans="1:14" x14ac:dyDescent="0.25">
      <c r="A393" s="117" t="s">
        <v>71</v>
      </c>
      <c r="B393" s="117" t="s">
        <v>75</v>
      </c>
      <c r="D393" s="112" t="str">
        <f>VLOOKUP(B393,'Miljövärden urval för publ'!$B$2:$V$480,MATCH("ska publiceras:",'Miljövärden urval för publ'!$B$2:$T$2,0),FALSE)</f>
        <v>ja</v>
      </c>
      <c r="E393" s="113">
        <f t="shared" si="18"/>
        <v>339</v>
      </c>
      <c r="H393" s="106">
        <v>391</v>
      </c>
      <c r="I393" s="106" t="str">
        <f t="shared" si="19"/>
        <v/>
      </c>
      <c r="J393" s="106" t="str">
        <f t="shared" si="20"/>
        <v/>
      </c>
      <c r="K393" s="106" t="str">
        <f>IF(ISERROR(VLOOKUP($J393,'Miljövärden urval för publ'!$B$2:$H$490,MATCH(K$3,'Miljövärden urval för publ'!$B$2:$H$2,0),FALSE)),"",VLOOKUP($J393,'Miljövärden urval för publ'!$B$2:$H$490,MATCH(K$3,'Miljövärden urval för publ'!$B$2:$H$2,0),FALSE))</f>
        <v/>
      </c>
      <c r="L393" s="106" t="str">
        <f>IF(ISERROR(VLOOKUP($J393,'Miljövärden urval för publ'!$B$2:$H$490,MATCH(L$3,'Miljövärden urval för publ'!$B$2:$H$2,0),FALSE)),"",VLOOKUP($J393,'Miljövärden urval för publ'!$B$2:$H$490,MATCH(L$3,'Miljövärden urval för publ'!$B$2:$H$2,0),FALSE))</f>
        <v/>
      </c>
      <c r="M393" s="106" t="str">
        <f>IF(ISERROR(VLOOKUP($J393,'Miljövärden urval för publ'!$B$2:$H$490,MATCH(M$3,'Miljövärden urval för publ'!$B$2:$H$2,0),FALSE)),"",VLOOKUP($J393,'Miljövärden urval för publ'!$B$2:$H$490,MATCH(M$3,'Miljövärden urval för publ'!$B$2:$H$2,0),FALSE))</f>
        <v/>
      </c>
      <c r="N393" s="106" t="str">
        <f>IF(ISERROR(VLOOKUP($J393,'Miljövärden urval för publ'!$B$2:$H$490,MATCH(N$3,'Miljövärden urval för publ'!$B$2:$H$2,0),FALSE)),"",VLOOKUP($J393,'Miljövärden urval för publ'!$B$2:$H$490,MATCH(N$3,'Miljövärden urval för publ'!$B$2:$H$2,0),FALSE))</f>
        <v/>
      </c>
    </row>
    <row r="394" spans="1:14" x14ac:dyDescent="0.25">
      <c r="A394" s="117" t="s">
        <v>425</v>
      </c>
      <c r="B394" s="117" t="s">
        <v>431</v>
      </c>
      <c r="D394" s="112" t="str">
        <f>VLOOKUP(B394,'Miljövärden urval för publ'!$B$2:$V$480,MATCH("ska publiceras:",'Miljövärden urval för publ'!$B$2:$T$2,0),FALSE)</f>
        <v>ja</v>
      </c>
      <c r="E394" s="113">
        <f t="shared" si="18"/>
        <v>340</v>
      </c>
      <c r="H394" s="106">
        <v>392</v>
      </c>
      <c r="I394" s="106" t="str">
        <f t="shared" si="19"/>
        <v/>
      </c>
      <c r="J394" s="106" t="str">
        <f t="shared" si="20"/>
        <v/>
      </c>
      <c r="K394" s="106" t="str">
        <f>IF(ISERROR(VLOOKUP($J394,'Miljövärden urval för publ'!$B$2:$H$490,MATCH(K$3,'Miljövärden urval för publ'!$B$2:$H$2,0),FALSE)),"",VLOOKUP($J394,'Miljövärden urval för publ'!$B$2:$H$490,MATCH(K$3,'Miljövärden urval för publ'!$B$2:$H$2,0),FALSE))</f>
        <v/>
      </c>
      <c r="L394" s="106" t="str">
        <f>IF(ISERROR(VLOOKUP($J394,'Miljövärden urval för publ'!$B$2:$H$490,MATCH(L$3,'Miljövärden urval för publ'!$B$2:$H$2,0),FALSE)),"",VLOOKUP($J394,'Miljövärden urval för publ'!$B$2:$H$490,MATCH(L$3,'Miljövärden urval för publ'!$B$2:$H$2,0),FALSE))</f>
        <v/>
      </c>
      <c r="M394" s="106" t="str">
        <f>IF(ISERROR(VLOOKUP($J394,'Miljövärden urval för publ'!$B$2:$H$490,MATCH(M$3,'Miljövärden urval för publ'!$B$2:$H$2,0),FALSE)),"",VLOOKUP($J394,'Miljövärden urval för publ'!$B$2:$H$490,MATCH(M$3,'Miljövärden urval för publ'!$B$2:$H$2,0),FALSE))</f>
        <v/>
      </c>
      <c r="N394" s="106" t="str">
        <f>IF(ISERROR(VLOOKUP($J394,'Miljövärden urval för publ'!$B$2:$H$490,MATCH(N$3,'Miljövärden urval för publ'!$B$2:$H$2,0),FALSE)),"",VLOOKUP($J394,'Miljövärden urval för publ'!$B$2:$H$490,MATCH(N$3,'Miljövärden urval för publ'!$B$2:$H$2,0),FALSE))</f>
        <v/>
      </c>
    </row>
    <row r="395" spans="1:14" x14ac:dyDescent="0.25">
      <c r="A395" s="117" t="s">
        <v>76</v>
      </c>
      <c r="B395" s="117" t="s">
        <v>98</v>
      </c>
      <c r="D395" s="112" t="str">
        <f>VLOOKUP(B395,'Miljövärden urval för publ'!$B$2:$V$480,MATCH("ska publiceras:",'Miljövärden urval för publ'!$B$2:$T$2,0),FALSE)</f>
        <v>ja</v>
      </c>
      <c r="E395" s="113">
        <f t="shared" si="18"/>
        <v>341</v>
      </c>
      <c r="H395" s="106">
        <v>393</v>
      </c>
      <c r="I395" s="106" t="str">
        <f t="shared" si="19"/>
        <v/>
      </c>
      <c r="J395" s="106" t="str">
        <f t="shared" si="20"/>
        <v/>
      </c>
      <c r="K395" s="106" t="str">
        <f>IF(ISERROR(VLOOKUP($J395,'Miljövärden urval för publ'!$B$2:$H$490,MATCH(K$3,'Miljövärden urval för publ'!$B$2:$H$2,0),FALSE)),"",VLOOKUP($J395,'Miljövärden urval för publ'!$B$2:$H$490,MATCH(K$3,'Miljövärden urval för publ'!$B$2:$H$2,0),FALSE))</f>
        <v/>
      </c>
      <c r="L395" s="106" t="str">
        <f>IF(ISERROR(VLOOKUP($J395,'Miljövärden urval för publ'!$B$2:$H$490,MATCH(L$3,'Miljövärden urval för publ'!$B$2:$H$2,0),FALSE)),"",VLOOKUP($J395,'Miljövärden urval för publ'!$B$2:$H$490,MATCH(L$3,'Miljövärden urval för publ'!$B$2:$H$2,0),FALSE))</f>
        <v/>
      </c>
      <c r="M395" s="106" t="str">
        <f>IF(ISERROR(VLOOKUP($J395,'Miljövärden urval för publ'!$B$2:$H$490,MATCH(M$3,'Miljövärden urval för publ'!$B$2:$H$2,0),FALSE)),"",VLOOKUP($J395,'Miljövärden urval för publ'!$B$2:$H$490,MATCH(M$3,'Miljövärden urval för publ'!$B$2:$H$2,0),FALSE))</f>
        <v/>
      </c>
      <c r="N395" s="106" t="str">
        <f>IF(ISERROR(VLOOKUP($J395,'Miljövärden urval för publ'!$B$2:$H$490,MATCH(N$3,'Miljövärden urval för publ'!$B$2:$H$2,0),FALSE)),"",VLOOKUP($J395,'Miljövärden urval för publ'!$B$2:$H$490,MATCH(N$3,'Miljövärden urval för publ'!$B$2:$H$2,0),FALSE))</f>
        <v/>
      </c>
    </row>
    <row r="396" spans="1:14" x14ac:dyDescent="0.25">
      <c r="A396" s="117" t="s">
        <v>331</v>
      </c>
      <c r="B396" s="117" t="s">
        <v>345</v>
      </c>
      <c r="D396" s="112" t="str">
        <f>VLOOKUP(B396,'Miljövärden urval för publ'!$B$2:$V$480,MATCH("ska publiceras:",'Miljövärden urval för publ'!$B$2:$T$2,0),FALSE)</f>
        <v>nej</v>
      </c>
      <c r="E396" s="113">
        <f t="shared" si="18"/>
        <v>341</v>
      </c>
      <c r="H396" s="106">
        <v>394</v>
      </c>
      <c r="I396" s="106" t="str">
        <f t="shared" si="19"/>
        <v/>
      </c>
      <c r="J396" s="106" t="str">
        <f t="shared" si="20"/>
        <v/>
      </c>
      <c r="K396" s="106" t="str">
        <f>IF(ISERROR(VLOOKUP($J396,'Miljövärden urval för publ'!$B$2:$H$490,MATCH(K$3,'Miljövärden urval för publ'!$B$2:$H$2,0),FALSE)),"",VLOOKUP($J396,'Miljövärden urval för publ'!$B$2:$H$490,MATCH(K$3,'Miljövärden urval för publ'!$B$2:$H$2,0),FALSE))</f>
        <v/>
      </c>
      <c r="L396" s="106" t="str">
        <f>IF(ISERROR(VLOOKUP($J396,'Miljövärden urval för publ'!$B$2:$H$490,MATCH(L$3,'Miljövärden urval för publ'!$B$2:$H$2,0),FALSE)),"",VLOOKUP($J396,'Miljövärden urval för publ'!$B$2:$H$490,MATCH(L$3,'Miljövärden urval för publ'!$B$2:$H$2,0),FALSE))</f>
        <v/>
      </c>
      <c r="M396" s="106" t="str">
        <f>IF(ISERROR(VLOOKUP($J396,'Miljövärden urval för publ'!$B$2:$H$490,MATCH(M$3,'Miljövärden urval för publ'!$B$2:$H$2,0),FALSE)),"",VLOOKUP($J396,'Miljövärden urval för publ'!$B$2:$H$490,MATCH(M$3,'Miljövärden urval för publ'!$B$2:$H$2,0),FALSE))</f>
        <v/>
      </c>
      <c r="N396" s="106" t="str">
        <f>IF(ISERROR(VLOOKUP($J396,'Miljövärden urval för publ'!$B$2:$H$490,MATCH(N$3,'Miljövärden urval för publ'!$B$2:$H$2,0),FALSE)),"",VLOOKUP($J396,'Miljövärden urval för publ'!$B$2:$H$490,MATCH(N$3,'Miljövärden urval för publ'!$B$2:$H$2,0),FALSE))</f>
        <v/>
      </c>
    </row>
    <row r="397" spans="1:14" x14ac:dyDescent="0.25">
      <c r="A397" s="117" t="s">
        <v>33</v>
      </c>
      <c r="B397" s="117" t="s">
        <v>43</v>
      </c>
      <c r="D397" s="112" t="str">
        <f>VLOOKUP(B397,'Miljövärden urval för publ'!$B$2:$V$480,MATCH("ska publiceras:",'Miljövärden urval för publ'!$B$2:$T$2,0),FALSE)</f>
        <v>ja</v>
      </c>
      <c r="E397" s="113">
        <f t="shared" si="18"/>
        <v>342</v>
      </c>
      <c r="H397" s="106">
        <v>395</v>
      </c>
      <c r="I397" s="106" t="str">
        <f t="shared" si="19"/>
        <v/>
      </c>
      <c r="J397" s="106" t="str">
        <f t="shared" si="20"/>
        <v/>
      </c>
      <c r="K397" s="106" t="str">
        <f>IF(ISERROR(VLOOKUP($J397,'Miljövärden urval för publ'!$B$2:$H$490,MATCH(K$3,'Miljövärden urval för publ'!$B$2:$H$2,0),FALSE)),"",VLOOKUP($J397,'Miljövärden urval för publ'!$B$2:$H$490,MATCH(K$3,'Miljövärden urval för publ'!$B$2:$H$2,0),FALSE))</f>
        <v/>
      </c>
      <c r="L397" s="106" t="str">
        <f>IF(ISERROR(VLOOKUP($J397,'Miljövärden urval för publ'!$B$2:$H$490,MATCH(L$3,'Miljövärden urval för publ'!$B$2:$H$2,0),FALSE)),"",VLOOKUP($J397,'Miljövärden urval för publ'!$B$2:$H$490,MATCH(L$3,'Miljövärden urval för publ'!$B$2:$H$2,0),FALSE))</f>
        <v/>
      </c>
      <c r="M397" s="106" t="str">
        <f>IF(ISERROR(VLOOKUP($J397,'Miljövärden urval för publ'!$B$2:$H$490,MATCH(M$3,'Miljövärden urval för publ'!$B$2:$H$2,0),FALSE)),"",VLOOKUP($J397,'Miljövärden urval för publ'!$B$2:$H$490,MATCH(M$3,'Miljövärden urval för publ'!$B$2:$H$2,0),FALSE))</f>
        <v/>
      </c>
      <c r="N397" s="106" t="str">
        <f>IF(ISERROR(VLOOKUP($J397,'Miljövärden urval för publ'!$B$2:$H$490,MATCH(N$3,'Miljövärden urval för publ'!$B$2:$H$2,0),FALSE)),"",VLOOKUP($J397,'Miljövärden urval för publ'!$B$2:$H$490,MATCH(N$3,'Miljövärden urval för publ'!$B$2:$H$2,0),FALSE))</f>
        <v/>
      </c>
    </row>
    <row r="398" spans="1:14" x14ac:dyDescent="0.25">
      <c r="A398" s="117" t="s">
        <v>545</v>
      </c>
      <c r="B398" s="117" t="s">
        <v>546</v>
      </c>
      <c r="D398" s="112" t="str">
        <f>VLOOKUP(B398,'Miljövärden urval för publ'!$B$2:$V$480,MATCH("ska publiceras:",'Miljövärden urval för publ'!$B$2:$T$2,0),FALSE)</f>
        <v>nej</v>
      </c>
      <c r="E398" s="113">
        <f t="shared" si="18"/>
        <v>342</v>
      </c>
      <c r="H398" s="106">
        <v>396</v>
      </c>
      <c r="I398" s="106" t="str">
        <f t="shared" si="19"/>
        <v/>
      </c>
      <c r="J398" s="106" t="str">
        <f t="shared" si="20"/>
        <v/>
      </c>
      <c r="K398" s="106" t="str">
        <f>IF(ISERROR(VLOOKUP($J398,'Miljövärden urval för publ'!$B$2:$H$490,MATCH(K$3,'Miljövärden urval för publ'!$B$2:$H$2,0),FALSE)),"",VLOOKUP($J398,'Miljövärden urval för publ'!$B$2:$H$490,MATCH(K$3,'Miljövärden urval för publ'!$B$2:$H$2,0),FALSE))</f>
        <v/>
      </c>
      <c r="L398" s="106" t="str">
        <f>IF(ISERROR(VLOOKUP($J398,'Miljövärden urval för publ'!$B$2:$H$490,MATCH(L$3,'Miljövärden urval för publ'!$B$2:$H$2,0),FALSE)),"",VLOOKUP($J398,'Miljövärden urval för publ'!$B$2:$H$490,MATCH(L$3,'Miljövärden urval för publ'!$B$2:$H$2,0),FALSE))</f>
        <v/>
      </c>
      <c r="M398" s="106" t="str">
        <f>IF(ISERROR(VLOOKUP($J398,'Miljövärden urval för publ'!$B$2:$H$490,MATCH(M$3,'Miljövärden urval för publ'!$B$2:$H$2,0),FALSE)),"",VLOOKUP($J398,'Miljövärden urval för publ'!$B$2:$H$490,MATCH(M$3,'Miljövärden urval för publ'!$B$2:$H$2,0),FALSE))</f>
        <v/>
      </c>
      <c r="N398" s="106" t="str">
        <f>IF(ISERROR(VLOOKUP($J398,'Miljövärden urval för publ'!$B$2:$H$490,MATCH(N$3,'Miljövärden urval för publ'!$B$2:$H$2,0),FALSE)),"",VLOOKUP($J398,'Miljövärden urval för publ'!$B$2:$H$490,MATCH(N$3,'Miljövärden urval för publ'!$B$2:$H$2,0),FALSE))</f>
        <v/>
      </c>
    </row>
    <row r="399" spans="1:14" x14ac:dyDescent="0.25">
      <c r="A399" s="117" t="s">
        <v>547</v>
      </c>
      <c r="B399" s="117" t="s">
        <v>551</v>
      </c>
      <c r="D399" s="112" t="str">
        <f>VLOOKUP(B399,'Miljövärden urval för publ'!$B$2:$V$480,MATCH("ska publiceras:",'Miljövärden urval för publ'!$B$2:$T$2,0),FALSE)</f>
        <v>ja</v>
      </c>
      <c r="E399" s="113">
        <f t="shared" si="18"/>
        <v>343</v>
      </c>
      <c r="H399" s="106">
        <v>397</v>
      </c>
      <c r="I399" s="106" t="str">
        <f t="shared" si="19"/>
        <v/>
      </c>
      <c r="J399" s="106" t="str">
        <f t="shared" si="20"/>
        <v/>
      </c>
      <c r="K399" s="106" t="str">
        <f>IF(ISERROR(VLOOKUP($J399,'Miljövärden urval för publ'!$B$2:$H$490,MATCH(K$3,'Miljövärden urval för publ'!$B$2:$H$2,0),FALSE)),"",VLOOKUP($J399,'Miljövärden urval för publ'!$B$2:$H$490,MATCH(K$3,'Miljövärden urval för publ'!$B$2:$H$2,0),FALSE))</f>
        <v/>
      </c>
      <c r="L399" s="106" t="str">
        <f>IF(ISERROR(VLOOKUP($J399,'Miljövärden urval för publ'!$B$2:$H$490,MATCH(L$3,'Miljövärden urval för publ'!$B$2:$H$2,0),FALSE)),"",VLOOKUP($J399,'Miljövärden urval för publ'!$B$2:$H$490,MATCH(L$3,'Miljövärden urval för publ'!$B$2:$H$2,0),FALSE))</f>
        <v/>
      </c>
      <c r="M399" s="106" t="str">
        <f>IF(ISERROR(VLOOKUP($J399,'Miljövärden urval för publ'!$B$2:$H$490,MATCH(M$3,'Miljövärden urval för publ'!$B$2:$H$2,0),FALSE)),"",VLOOKUP($J399,'Miljövärden urval för publ'!$B$2:$H$490,MATCH(M$3,'Miljövärden urval för publ'!$B$2:$H$2,0),FALSE))</f>
        <v/>
      </c>
      <c r="N399" s="106" t="str">
        <f>IF(ISERROR(VLOOKUP($J399,'Miljövärden urval för publ'!$B$2:$H$490,MATCH(N$3,'Miljövärden urval för publ'!$B$2:$H$2,0),FALSE)),"",VLOOKUP($J399,'Miljövärden urval för publ'!$B$2:$H$490,MATCH(N$3,'Miljövärden urval för publ'!$B$2:$H$2,0),FALSE))</f>
        <v/>
      </c>
    </row>
    <row r="400" spans="1:14" x14ac:dyDescent="0.25">
      <c r="A400" s="117" t="s">
        <v>123</v>
      </c>
      <c r="B400" s="117" t="s">
        <v>126</v>
      </c>
      <c r="D400" s="112" t="str">
        <f>VLOOKUP(B400,'Miljövärden urval för publ'!$B$2:$V$480,MATCH("ska publiceras:",'Miljövärden urval för publ'!$B$2:$T$2,0),FALSE)</f>
        <v>ja</v>
      </c>
      <c r="E400" s="113">
        <f t="shared" si="18"/>
        <v>344</v>
      </c>
      <c r="H400" s="106">
        <v>398</v>
      </c>
      <c r="I400" s="106" t="str">
        <f t="shared" si="19"/>
        <v/>
      </c>
      <c r="J400" s="106" t="str">
        <f t="shared" si="20"/>
        <v/>
      </c>
      <c r="K400" s="106" t="str">
        <f>IF(ISERROR(VLOOKUP($J400,'Miljövärden urval för publ'!$B$2:$H$490,MATCH(K$3,'Miljövärden urval för publ'!$B$2:$H$2,0),FALSE)),"",VLOOKUP($J400,'Miljövärden urval för publ'!$B$2:$H$490,MATCH(K$3,'Miljövärden urval för publ'!$B$2:$H$2,0),FALSE))</f>
        <v/>
      </c>
      <c r="L400" s="106" t="str">
        <f>IF(ISERROR(VLOOKUP($J400,'Miljövärden urval för publ'!$B$2:$H$490,MATCH(L$3,'Miljövärden urval för publ'!$B$2:$H$2,0),FALSE)),"",VLOOKUP($J400,'Miljövärden urval för publ'!$B$2:$H$490,MATCH(L$3,'Miljövärden urval för publ'!$B$2:$H$2,0),FALSE))</f>
        <v/>
      </c>
      <c r="M400" s="106" t="str">
        <f>IF(ISERROR(VLOOKUP($J400,'Miljövärden urval för publ'!$B$2:$H$490,MATCH(M$3,'Miljövärden urval för publ'!$B$2:$H$2,0),FALSE)),"",VLOOKUP($J400,'Miljövärden urval för publ'!$B$2:$H$490,MATCH(M$3,'Miljövärden urval för publ'!$B$2:$H$2,0),FALSE))</f>
        <v/>
      </c>
      <c r="N400" s="106" t="str">
        <f>IF(ISERROR(VLOOKUP($J400,'Miljövärden urval för publ'!$B$2:$H$490,MATCH(N$3,'Miljövärden urval för publ'!$B$2:$H$2,0),FALSE)),"",VLOOKUP($J400,'Miljövärden urval för publ'!$B$2:$H$490,MATCH(N$3,'Miljövärden urval för publ'!$B$2:$H$2,0),FALSE))</f>
        <v/>
      </c>
    </row>
    <row r="401" spans="1:14" x14ac:dyDescent="0.25">
      <c r="A401" s="117" t="s">
        <v>238</v>
      </c>
      <c r="B401" s="117" t="s">
        <v>245</v>
      </c>
      <c r="D401" s="112" t="str">
        <f>VLOOKUP(B401,'Miljövärden urval för publ'!$B$2:$V$480,MATCH("ska publiceras:",'Miljövärden urval för publ'!$B$2:$T$2,0),FALSE)</f>
        <v>ja</v>
      </c>
      <c r="E401" s="113">
        <f t="shared" si="18"/>
        <v>345</v>
      </c>
      <c r="H401" s="106">
        <v>399</v>
      </c>
      <c r="I401" s="106" t="str">
        <f t="shared" si="19"/>
        <v/>
      </c>
      <c r="J401" s="106" t="str">
        <f t="shared" si="20"/>
        <v/>
      </c>
      <c r="K401" s="106" t="str">
        <f>IF(ISERROR(VLOOKUP($J401,'Miljövärden urval för publ'!$B$2:$H$490,MATCH(K$3,'Miljövärden urval för publ'!$B$2:$H$2,0),FALSE)),"",VLOOKUP($J401,'Miljövärden urval för publ'!$B$2:$H$490,MATCH(K$3,'Miljövärden urval för publ'!$B$2:$H$2,0),FALSE))</f>
        <v/>
      </c>
      <c r="L401" s="106" t="str">
        <f>IF(ISERROR(VLOOKUP($J401,'Miljövärden urval för publ'!$B$2:$H$490,MATCH(L$3,'Miljövärden urval för publ'!$B$2:$H$2,0),FALSE)),"",VLOOKUP($J401,'Miljövärden urval för publ'!$B$2:$H$490,MATCH(L$3,'Miljövärden urval för publ'!$B$2:$H$2,0),FALSE))</f>
        <v/>
      </c>
      <c r="M401" s="106" t="str">
        <f>IF(ISERROR(VLOOKUP($J401,'Miljövärden urval för publ'!$B$2:$H$490,MATCH(M$3,'Miljövärden urval för publ'!$B$2:$H$2,0),FALSE)),"",VLOOKUP($J401,'Miljövärden urval för publ'!$B$2:$H$490,MATCH(M$3,'Miljövärden urval för publ'!$B$2:$H$2,0),FALSE))</f>
        <v/>
      </c>
      <c r="N401" s="106" t="str">
        <f>IF(ISERROR(VLOOKUP($J401,'Miljövärden urval för publ'!$B$2:$H$490,MATCH(N$3,'Miljövärden urval för publ'!$B$2:$H$2,0),FALSE)),"",VLOOKUP($J401,'Miljövärden urval för publ'!$B$2:$H$490,MATCH(N$3,'Miljövärden urval för publ'!$B$2:$H$2,0),FALSE))</f>
        <v/>
      </c>
    </row>
    <row r="402" spans="1:14" x14ac:dyDescent="0.25">
      <c r="A402" s="117" t="s">
        <v>438</v>
      </c>
      <c r="B402" s="117" t="s">
        <v>440</v>
      </c>
      <c r="D402" s="112" t="str">
        <f>VLOOKUP(B402,'Miljövärden urval för publ'!$B$2:$V$480,MATCH("ska publiceras:",'Miljövärden urval för publ'!$B$2:$T$2,0),FALSE)</f>
        <v>ja</v>
      </c>
      <c r="E402" s="113">
        <f t="shared" si="18"/>
        <v>346</v>
      </c>
      <c r="H402" s="106">
        <v>400</v>
      </c>
      <c r="I402" s="106" t="str">
        <f t="shared" si="19"/>
        <v/>
      </c>
      <c r="J402" s="106" t="str">
        <f t="shared" si="20"/>
        <v/>
      </c>
      <c r="K402" s="106" t="str">
        <f>IF(ISERROR(VLOOKUP($J402,'Miljövärden urval för publ'!$B$2:$H$490,MATCH(K$3,'Miljövärden urval för publ'!$B$2:$H$2,0),FALSE)),"",VLOOKUP($J402,'Miljövärden urval för publ'!$B$2:$H$490,MATCH(K$3,'Miljövärden urval för publ'!$B$2:$H$2,0),FALSE))</f>
        <v/>
      </c>
      <c r="L402" s="106" t="str">
        <f>IF(ISERROR(VLOOKUP($J402,'Miljövärden urval för publ'!$B$2:$H$490,MATCH(L$3,'Miljövärden urval för publ'!$B$2:$H$2,0),FALSE)),"",VLOOKUP($J402,'Miljövärden urval för publ'!$B$2:$H$490,MATCH(L$3,'Miljövärden urval för publ'!$B$2:$H$2,0),FALSE))</f>
        <v/>
      </c>
      <c r="M402" s="106" t="str">
        <f>IF(ISERROR(VLOOKUP($J402,'Miljövärden urval för publ'!$B$2:$H$490,MATCH(M$3,'Miljövärden urval för publ'!$B$2:$H$2,0),FALSE)),"",VLOOKUP($J402,'Miljövärden urval för publ'!$B$2:$H$490,MATCH(M$3,'Miljövärden urval för publ'!$B$2:$H$2,0),FALSE))</f>
        <v/>
      </c>
      <c r="N402" s="106" t="str">
        <f>IF(ISERROR(VLOOKUP($J402,'Miljövärden urval för publ'!$B$2:$H$490,MATCH(N$3,'Miljövärden urval för publ'!$B$2:$H$2,0),FALSE)),"",VLOOKUP($J402,'Miljövärden urval för publ'!$B$2:$H$490,MATCH(N$3,'Miljövärden urval för publ'!$B$2:$H$2,0),FALSE))</f>
        <v/>
      </c>
    </row>
    <row r="403" spans="1:14" x14ac:dyDescent="0.25">
      <c r="A403" s="117" t="s">
        <v>501</v>
      </c>
      <c r="B403" s="117" t="s">
        <v>520</v>
      </c>
      <c r="D403" s="112" t="str">
        <f>VLOOKUP(B403,'Miljövärden urval för publ'!$B$2:$V$480,MATCH("ska publiceras:",'Miljövärden urval för publ'!$B$2:$T$2,0),FALSE)</f>
        <v>nej</v>
      </c>
      <c r="E403" s="113">
        <f t="shared" si="18"/>
        <v>346</v>
      </c>
      <c r="H403" s="106">
        <v>401</v>
      </c>
      <c r="I403" s="106" t="str">
        <f t="shared" si="19"/>
        <v/>
      </c>
      <c r="J403" s="106" t="str">
        <f t="shared" si="20"/>
        <v/>
      </c>
      <c r="K403" s="106" t="str">
        <f>IF(ISERROR(VLOOKUP($J403,'Miljövärden urval för publ'!$B$2:$H$490,MATCH(K$3,'Miljövärden urval för publ'!$B$2:$H$2,0),FALSE)),"",VLOOKUP($J403,'Miljövärden urval för publ'!$B$2:$H$490,MATCH(K$3,'Miljövärden urval för publ'!$B$2:$H$2,0),FALSE))</f>
        <v/>
      </c>
      <c r="L403" s="106" t="str">
        <f>IF(ISERROR(VLOOKUP($J403,'Miljövärden urval för publ'!$B$2:$H$490,MATCH(L$3,'Miljövärden urval för publ'!$B$2:$H$2,0),FALSE)),"",VLOOKUP($J403,'Miljövärden urval för publ'!$B$2:$H$490,MATCH(L$3,'Miljövärden urval för publ'!$B$2:$H$2,0),FALSE))</f>
        <v/>
      </c>
      <c r="M403" s="106" t="str">
        <f>IF(ISERROR(VLOOKUP($J403,'Miljövärden urval för publ'!$B$2:$H$490,MATCH(M$3,'Miljövärden urval för publ'!$B$2:$H$2,0),FALSE)),"",VLOOKUP($J403,'Miljövärden urval för publ'!$B$2:$H$490,MATCH(M$3,'Miljövärden urval för publ'!$B$2:$H$2,0),FALSE))</f>
        <v/>
      </c>
      <c r="N403" s="106" t="str">
        <f>IF(ISERROR(VLOOKUP($J403,'Miljövärden urval för publ'!$B$2:$H$490,MATCH(N$3,'Miljövärden urval för publ'!$B$2:$H$2,0),FALSE)),"",VLOOKUP($J403,'Miljövärden urval för publ'!$B$2:$H$490,MATCH(N$3,'Miljövärden urval för publ'!$B$2:$H$2,0),FALSE))</f>
        <v/>
      </c>
    </row>
    <row r="404" spans="1:14" x14ac:dyDescent="0.25">
      <c r="A404" s="117" t="s">
        <v>552</v>
      </c>
      <c r="B404" s="117" t="s">
        <v>553</v>
      </c>
      <c r="D404" s="112" t="str">
        <f>VLOOKUP(B404,'Miljövärden urval för publ'!$B$2:$V$480,MATCH("ska publiceras:",'Miljövärden urval för publ'!$B$2:$T$2,0),FALSE)</f>
        <v>ja</v>
      </c>
      <c r="E404" s="113">
        <f t="shared" si="18"/>
        <v>347</v>
      </c>
      <c r="H404" s="106">
        <v>402</v>
      </c>
      <c r="I404" s="106" t="str">
        <f t="shared" si="19"/>
        <v/>
      </c>
      <c r="J404" s="106" t="str">
        <f t="shared" si="20"/>
        <v/>
      </c>
      <c r="K404" s="106" t="str">
        <f>IF(ISERROR(VLOOKUP($J404,'Miljövärden urval för publ'!$B$2:$H$490,MATCH(K$3,'Miljövärden urval för publ'!$B$2:$H$2,0),FALSE)),"",VLOOKUP($J404,'Miljövärden urval för publ'!$B$2:$H$490,MATCH(K$3,'Miljövärden urval för publ'!$B$2:$H$2,0),FALSE))</f>
        <v/>
      </c>
      <c r="L404" s="106" t="str">
        <f>IF(ISERROR(VLOOKUP($J404,'Miljövärden urval för publ'!$B$2:$H$490,MATCH(L$3,'Miljövärden urval för publ'!$B$2:$H$2,0),FALSE)),"",VLOOKUP($J404,'Miljövärden urval för publ'!$B$2:$H$490,MATCH(L$3,'Miljövärden urval för publ'!$B$2:$H$2,0),FALSE))</f>
        <v/>
      </c>
      <c r="M404" s="106" t="str">
        <f>IF(ISERROR(VLOOKUP($J404,'Miljövärden urval för publ'!$B$2:$H$490,MATCH(M$3,'Miljövärden urval för publ'!$B$2:$H$2,0),FALSE)),"",VLOOKUP($J404,'Miljövärden urval för publ'!$B$2:$H$490,MATCH(M$3,'Miljövärden urval för publ'!$B$2:$H$2,0),FALSE))</f>
        <v/>
      </c>
      <c r="N404" s="106" t="str">
        <f>IF(ISERROR(VLOOKUP($J404,'Miljövärden urval för publ'!$B$2:$H$490,MATCH(N$3,'Miljövärden urval för publ'!$B$2:$H$2,0),FALSE)),"",VLOOKUP($J404,'Miljövärden urval för publ'!$B$2:$H$490,MATCH(N$3,'Miljövärden urval för publ'!$B$2:$H$2,0),FALSE))</f>
        <v/>
      </c>
    </row>
    <row r="405" spans="1:14" x14ac:dyDescent="0.25">
      <c r="A405" s="117" t="s">
        <v>556</v>
      </c>
      <c r="B405" s="117" t="s">
        <v>563</v>
      </c>
      <c r="D405" s="112" t="str">
        <f>VLOOKUP(B405,'Miljövärden urval för publ'!$B$2:$V$480,MATCH("ska publiceras:",'Miljövärden urval för publ'!$B$2:$T$2,0),FALSE)</f>
        <v>ja</v>
      </c>
      <c r="E405" s="113">
        <f t="shared" si="18"/>
        <v>348</v>
      </c>
      <c r="H405" s="106">
        <v>403</v>
      </c>
      <c r="I405" s="106" t="str">
        <f t="shared" si="19"/>
        <v/>
      </c>
      <c r="J405" s="106" t="str">
        <f t="shared" si="20"/>
        <v/>
      </c>
      <c r="K405" s="106" t="str">
        <f>IF(ISERROR(VLOOKUP($J405,'Miljövärden urval för publ'!$B$2:$H$490,MATCH(K$3,'Miljövärden urval för publ'!$B$2:$H$2,0),FALSE)),"",VLOOKUP($J405,'Miljövärden urval för publ'!$B$2:$H$490,MATCH(K$3,'Miljövärden urval för publ'!$B$2:$H$2,0),FALSE))</f>
        <v/>
      </c>
      <c r="L405" s="106" t="str">
        <f>IF(ISERROR(VLOOKUP($J405,'Miljövärden urval för publ'!$B$2:$H$490,MATCH(L$3,'Miljövärden urval för publ'!$B$2:$H$2,0),FALSE)),"",VLOOKUP($J405,'Miljövärden urval för publ'!$B$2:$H$490,MATCH(L$3,'Miljövärden urval för publ'!$B$2:$H$2,0),FALSE))</f>
        <v/>
      </c>
      <c r="M405" s="106" t="str">
        <f>IF(ISERROR(VLOOKUP($J405,'Miljövärden urval för publ'!$B$2:$H$490,MATCH(M$3,'Miljövärden urval för publ'!$B$2:$H$2,0),FALSE)),"",VLOOKUP($J405,'Miljövärden urval för publ'!$B$2:$H$490,MATCH(M$3,'Miljövärden urval för publ'!$B$2:$H$2,0),FALSE))</f>
        <v/>
      </c>
      <c r="N405" s="106" t="str">
        <f>IF(ISERROR(VLOOKUP($J405,'Miljövärden urval för publ'!$B$2:$H$490,MATCH(N$3,'Miljövärden urval för publ'!$B$2:$H$2,0),FALSE)),"",VLOOKUP($J405,'Miljövärden urval för publ'!$B$2:$H$490,MATCH(N$3,'Miljövärden urval för publ'!$B$2:$H$2,0),FALSE))</f>
        <v/>
      </c>
    </row>
    <row r="406" spans="1:14" x14ac:dyDescent="0.25">
      <c r="A406" s="117" t="s">
        <v>238</v>
      </c>
      <c r="B406" s="117" t="s">
        <v>246</v>
      </c>
      <c r="D406" s="112" t="str">
        <f>VLOOKUP(B406,'Miljövärden urval för publ'!$B$2:$V$480,MATCH("ska publiceras:",'Miljövärden urval för publ'!$B$2:$T$2,0),FALSE)</f>
        <v>ja</v>
      </c>
      <c r="E406" s="113">
        <f t="shared" si="18"/>
        <v>349</v>
      </c>
      <c r="H406" s="106">
        <v>404</v>
      </c>
      <c r="I406" s="106" t="str">
        <f t="shared" si="19"/>
        <v/>
      </c>
      <c r="J406" s="106" t="str">
        <f t="shared" si="20"/>
        <v/>
      </c>
      <c r="K406" s="106" t="str">
        <f>IF(ISERROR(VLOOKUP($J406,'Miljövärden urval för publ'!$B$2:$H$490,MATCH(K$3,'Miljövärden urval för publ'!$B$2:$H$2,0),FALSE)),"",VLOOKUP($J406,'Miljövärden urval för publ'!$B$2:$H$490,MATCH(K$3,'Miljövärden urval för publ'!$B$2:$H$2,0),FALSE))</f>
        <v/>
      </c>
      <c r="L406" s="106" t="str">
        <f>IF(ISERROR(VLOOKUP($J406,'Miljövärden urval för publ'!$B$2:$H$490,MATCH(L$3,'Miljövärden urval för publ'!$B$2:$H$2,0),FALSE)),"",VLOOKUP($J406,'Miljövärden urval för publ'!$B$2:$H$490,MATCH(L$3,'Miljövärden urval för publ'!$B$2:$H$2,0),FALSE))</f>
        <v/>
      </c>
      <c r="M406" s="106" t="str">
        <f>IF(ISERROR(VLOOKUP($J406,'Miljövärden urval för publ'!$B$2:$H$490,MATCH(M$3,'Miljövärden urval för publ'!$B$2:$H$2,0),FALSE)),"",VLOOKUP($J406,'Miljövärden urval för publ'!$B$2:$H$490,MATCH(M$3,'Miljövärden urval för publ'!$B$2:$H$2,0),FALSE))</f>
        <v/>
      </c>
      <c r="N406" s="106" t="str">
        <f>IF(ISERROR(VLOOKUP($J406,'Miljövärden urval för publ'!$B$2:$H$490,MATCH(N$3,'Miljövärden urval för publ'!$B$2:$H$2,0),FALSE)),"",VLOOKUP($J406,'Miljövärden urval för publ'!$B$2:$H$490,MATCH(N$3,'Miljövärden urval för publ'!$B$2:$H$2,0),FALSE))</f>
        <v/>
      </c>
    </row>
    <row r="407" spans="1:14" x14ac:dyDescent="0.25">
      <c r="A407" s="117" t="s">
        <v>201</v>
      </c>
      <c r="B407" s="117" t="s">
        <v>205</v>
      </c>
      <c r="D407" s="112" t="str">
        <f>VLOOKUP(B407,'Miljövärden urval för publ'!$B$2:$V$480,MATCH("ska publiceras:",'Miljövärden urval för publ'!$B$2:$T$2,0),FALSE)</f>
        <v>ja</v>
      </c>
      <c r="E407" s="113">
        <f t="shared" si="18"/>
        <v>350</v>
      </c>
      <c r="H407" s="106">
        <v>405</v>
      </c>
      <c r="I407" s="106" t="str">
        <f t="shared" si="19"/>
        <v/>
      </c>
      <c r="J407" s="106" t="str">
        <f t="shared" si="20"/>
        <v/>
      </c>
      <c r="K407" s="106" t="str">
        <f>IF(ISERROR(VLOOKUP($J407,'Miljövärden urval för publ'!$B$2:$H$490,MATCH(K$3,'Miljövärden urval för publ'!$B$2:$H$2,0),FALSE)),"",VLOOKUP($J407,'Miljövärden urval för publ'!$B$2:$H$490,MATCH(K$3,'Miljövärden urval för publ'!$B$2:$H$2,0),FALSE))</f>
        <v/>
      </c>
      <c r="L407" s="106" t="str">
        <f>IF(ISERROR(VLOOKUP($J407,'Miljövärden urval för publ'!$B$2:$H$490,MATCH(L$3,'Miljövärden urval för publ'!$B$2:$H$2,0),FALSE)),"",VLOOKUP($J407,'Miljövärden urval för publ'!$B$2:$H$490,MATCH(L$3,'Miljövärden urval för publ'!$B$2:$H$2,0),FALSE))</f>
        <v/>
      </c>
      <c r="M407" s="106" t="str">
        <f>IF(ISERROR(VLOOKUP($J407,'Miljövärden urval för publ'!$B$2:$H$490,MATCH(M$3,'Miljövärden urval för publ'!$B$2:$H$2,0),FALSE)),"",VLOOKUP($J407,'Miljövärden urval för publ'!$B$2:$H$490,MATCH(M$3,'Miljövärden urval för publ'!$B$2:$H$2,0),FALSE))</f>
        <v/>
      </c>
      <c r="N407" s="106" t="str">
        <f>IF(ISERROR(VLOOKUP($J407,'Miljövärden urval för publ'!$B$2:$H$490,MATCH(N$3,'Miljövärden urval för publ'!$B$2:$H$2,0),FALSE)),"",VLOOKUP($J407,'Miljövärden urval för publ'!$B$2:$H$490,MATCH(N$3,'Miljövärden urval för publ'!$B$2:$H$2,0),FALSE))</f>
        <v/>
      </c>
    </row>
    <row r="408" spans="1:14" x14ac:dyDescent="0.25">
      <c r="A408" s="117" t="s">
        <v>76</v>
      </c>
      <c r="B408" s="117" t="s">
        <v>99</v>
      </c>
      <c r="D408" s="112" t="str">
        <f>VLOOKUP(B408,'Miljövärden urval för publ'!$B$2:$V$480,MATCH("ska publiceras:",'Miljövärden urval för publ'!$B$2:$T$2,0),FALSE)</f>
        <v>ja</v>
      </c>
      <c r="E408" s="113">
        <f t="shared" si="18"/>
        <v>351</v>
      </c>
      <c r="H408" s="106">
        <v>406</v>
      </c>
      <c r="I408" s="106" t="str">
        <f t="shared" si="19"/>
        <v/>
      </c>
      <c r="J408" s="106" t="str">
        <f t="shared" si="20"/>
        <v/>
      </c>
      <c r="K408" s="106" t="str">
        <f>IF(ISERROR(VLOOKUP($J408,'Miljövärden urval för publ'!$B$2:$H$490,MATCH(K$3,'Miljövärden urval för publ'!$B$2:$H$2,0),FALSE)),"",VLOOKUP($J408,'Miljövärden urval för publ'!$B$2:$H$490,MATCH(K$3,'Miljövärden urval för publ'!$B$2:$H$2,0),FALSE))</f>
        <v/>
      </c>
      <c r="L408" s="106" t="str">
        <f>IF(ISERROR(VLOOKUP($J408,'Miljövärden urval för publ'!$B$2:$H$490,MATCH(L$3,'Miljövärden urval för publ'!$B$2:$H$2,0),FALSE)),"",VLOOKUP($J408,'Miljövärden urval för publ'!$B$2:$H$490,MATCH(L$3,'Miljövärden urval för publ'!$B$2:$H$2,0),FALSE))</f>
        <v/>
      </c>
      <c r="M408" s="106" t="str">
        <f>IF(ISERROR(VLOOKUP($J408,'Miljövärden urval för publ'!$B$2:$H$490,MATCH(M$3,'Miljövärden urval för publ'!$B$2:$H$2,0),FALSE)),"",VLOOKUP($J408,'Miljövärden urval för publ'!$B$2:$H$490,MATCH(M$3,'Miljövärden urval för publ'!$B$2:$H$2,0),FALSE))</f>
        <v/>
      </c>
      <c r="N408" s="106" t="str">
        <f>IF(ISERROR(VLOOKUP($J408,'Miljövärden urval för publ'!$B$2:$H$490,MATCH(N$3,'Miljövärden urval för publ'!$B$2:$H$2,0),FALSE)),"",VLOOKUP($J408,'Miljövärden urval för publ'!$B$2:$H$490,MATCH(N$3,'Miljövärden urval för publ'!$B$2:$H$2,0),FALSE))</f>
        <v/>
      </c>
    </row>
    <row r="409" spans="1:14" x14ac:dyDescent="0.25">
      <c r="A409" s="117" t="s">
        <v>474</v>
      </c>
      <c r="B409" s="117" t="s">
        <v>486</v>
      </c>
      <c r="D409" s="112" t="str">
        <f>VLOOKUP(B409,'Miljövärden urval för publ'!$B$2:$V$480,MATCH("ska publiceras:",'Miljövärden urval för publ'!$B$2:$T$2,0),FALSE)</f>
        <v>ja</v>
      </c>
      <c r="E409" s="113">
        <f t="shared" si="18"/>
        <v>352</v>
      </c>
      <c r="H409" s="106">
        <v>407</v>
      </c>
      <c r="I409" s="106" t="str">
        <f t="shared" si="19"/>
        <v/>
      </c>
      <c r="J409" s="106" t="str">
        <f t="shared" si="20"/>
        <v/>
      </c>
      <c r="K409" s="106" t="str">
        <f>IF(ISERROR(VLOOKUP($J409,'Miljövärden urval för publ'!$B$2:$H$490,MATCH(K$3,'Miljövärden urval för publ'!$B$2:$H$2,0),FALSE)),"",VLOOKUP($J409,'Miljövärden urval för publ'!$B$2:$H$490,MATCH(K$3,'Miljövärden urval för publ'!$B$2:$H$2,0),FALSE))</f>
        <v/>
      </c>
      <c r="L409" s="106" t="str">
        <f>IF(ISERROR(VLOOKUP($J409,'Miljövärden urval för publ'!$B$2:$H$490,MATCH(L$3,'Miljövärden urval för publ'!$B$2:$H$2,0),FALSE)),"",VLOOKUP($J409,'Miljövärden urval för publ'!$B$2:$H$490,MATCH(L$3,'Miljövärden urval för publ'!$B$2:$H$2,0),FALSE))</f>
        <v/>
      </c>
      <c r="M409" s="106" t="str">
        <f>IF(ISERROR(VLOOKUP($J409,'Miljövärden urval för publ'!$B$2:$H$490,MATCH(M$3,'Miljövärden urval för publ'!$B$2:$H$2,0),FALSE)),"",VLOOKUP($J409,'Miljövärden urval för publ'!$B$2:$H$490,MATCH(M$3,'Miljövärden urval för publ'!$B$2:$H$2,0),FALSE))</f>
        <v/>
      </c>
      <c r="N409" s="106" t="str">
        <f>IF(ISERROR(VLOOKUP($J409,'Miljövärden urval för publ'!$B$2:$H$490,MATCH(N$3,'Miljövärden urval för publ'!$B$2:$H$2,0),FALSE)),"",VLOOKUP($J409,'Miljövärden urval för publ'!$B$2:$H$490,MATCH(N$3,'Miljövärden urval för publ'!$B$2:$H$2,0),FALSE))</f>
        <v/>
      </c>
    </row>
    <row r="410" spans="1:14" x14ac:dyDescent="0.25">
      <c r="A410" s="117" t="s">
        <v>399</v>
      </c>
      <c r="B410" s="117" t="s">
        <v>404</v>
      </c>
      <c r="D410" s="112" t="str">
        <f>VLOOKUP(B410,'Miljövärden urval för publ'!$B$2:$V$480,MATCH("ska publiceras:",'Miljövärden urval för publ'!$B$2:$T$2,0),FALSE)</f>
        <v>ja</v>
      </c>
      <c r="E410" s="113">
        <f t="shared" si="18"/>
        <v>353</v>
      </c>
      <c r="H410" s="106">
        <v>408</v>
      </c>
      <c r="I410" s="106" t="str">
        <f t="shared" si="19"/>
        <v/>
      </c>
      <c r="J410" s="106" t="str">
        <f t="shared" si="20"/>
        <v/>
      </c>
      <c r="K410" s="106" t="str">
        <f>IF(ISERROR(VLOOKUP($J410,'Miljövärden urval för publ'!$B$2:$H$490,MATCH(K$3,'Miljövärden urval för publ'!$B$2:$H$2,0),FALSE)),"",VLOOKUP($J410,'Miljövärden urval för publ'!$B$2:$H$490,MATCH(K$3,'Miljövärden urval för publ'!$B$2:$H$2,0),FALSE))</f>
        <v/>
      </c>
      <c r="L410" s="106" t="str">
        <f>IF(ISERROR(VLOOKUP($J410,'Miljövärden urval för publ'!$B$2:$H$490,MATCH(L$3,'Miljövärden urval för publ'!$B$2:$H$2,0),FALSE)),"",VLOOKUP($J410,'Miljövärden urval för publ'!$B$2:$H$490,MATCH(L$3,'Miljövärden urval för publ'!$B$2:$H$2,0),FALSE))</f>
        <v/>
      </c>
      <c r="M410" s="106" t="str">
        <f>IF(ISERROR(VLOOKUP($J410,'Miljövärden urval för publ'!$B$2:$H$490,MATCH(M$3,'Miljövärden urval för publ'!$B$2:$H$2,0),FALSE)),"",VLOOKUP($J410,'Miljövärden urval för publ'!$B$2:$H$490,MATCH(M$3,'Miljövärden urval för publ'!$B$2:$H$2,0),FALSE))</f>
        <v/>
      </c>
      <c r="N410" s="106" t="str">
        <f>IF(ISERROR(VLOOKUP($J410,'Miljövärden urval för publ'!$B$2:$H$490,MATCH(N$3,'Miljövärden urval för publ'!$B$2:$H$2,0),FALSE)),"",VLOOKUP($J410,'Miljövärden urval för publ'!$B$2:$H$490,MATCH(N$3,'Miljövärden urval för publ'!$B$2:$H$2,0),FALSE))</f>
        <v/>
      </c>
    </row>
    <row r="411" spans="1:14" x14ac:dyDescent="0.25">
      <c r="A411" s="117" t="s">
        <v>501</v>
      </c>
      <c r="B411" s="117" t="s">
        <v>521</v>
      </c>
      <c r="D411" s="112" t="str">
        <f>VLOOKUP(B411,'Miljövärden urval för publ'!$B$2:$V$480,MATCH("ska publiceras:",'Miljövärden urval för publ'!$B$2:$T$2,0),FALSE)</f>
        <v>nej</v>
      </c>
      <c r="E411" s="113">
        <f t="shared" si="18"/>
        <v>353</v>
      </c>
      <c r="H411" s="106">
        <v>409</v>
      </c>
      <c r="I411" s="106" t="str">
        <f t="shared" si="19"/>
        <v/>
      </c>
      <c r="J411" s="106" t="str">
        <f t="shared" si="20"/>
        <v/>
      </c>
      <c r="K411" s="106" t="str">
        <f>IF(ISERROR(VLOOKUP($J411,'Miljövärden urval för publ'!$B$2:$H$490,MATCH(K$3,'Miljövärden urval för publ'!$B$2:$H$2,0),FALSE)),"",VLOOKUP($J411,'Miljövärden urval för publ'!$B$2:$H$490,MATCH(K$3,'Miljövärden urval för publ'!$B$2:$H$2,0),FALSE))</f>
        <v/>
      </c>
      <c r="L411" s="106" t="str">
        <f>IF(ISERROR(VLOOKUP($J411,'Miljövärden urval för publ'!$B$2:$H$490,MATCH(L$3,'Miljövärden urval för publ'!$B$2:$H$2,0),FALSE)),"",VLOOKUP($J411,'Miljövärden urval för publ'!$B$2:$H$490,MATCH(L$3,'Miljövärden urval för publ'!$B$2:$H$2,0),FALSE))</f>
        <v/>
      </c>
      <c r="M411" s="106" t="str">
        <f>IF(ISERROR(VLOOKUP($J411,'Miljövärden urval för publ'!$B$2:$H$490,MATCH(M$3,'Miljövärden urval för publ'!$B$2:$H$2,0),FALSE)),"",VLOOKUP($J411,'Miljövärden urval för publ'!$B$2:$H$490,MATCH(M$3,'Miljövärden urval för publ'!$B$2:$H$2,0),FALSE))</f>
        <v/>
      </c>
      <c r="N411" s="106" t="str">
        <f>IF(ISERROR(VLOOKUP($J411,'Miljövärden urval för publ'!$B$2:$H$490,MATCH(N$3,'Miljövärden urval för publ'!$B$2:$H$2,0),FALSE)),"",VLOOKUP($J411,'Miljövärden urval för publ'!$B$2:$H$490,MATCH(N$3,'Miljövärden urval för publ'!$B$2:$H$2,0),FALSE))</f>
        <v/>
      </c>
    </row>
    <row r="412" spans="1:14" x14ac:dyDescent="0.25">
      <c r="A412" s="116"/>
      <c r="B412" s="116"/>
      <c r="E412" s="113"/>
      <c r="I412" s="106" t="str">
        <f t="shared" si="19"/>
        <v/>
      </c>
      <c r="J412" s="106" t="str">
        <f t="shared" si="20"/>
        <v/>
      </c>
      <c r="K412" s="106" t="str">
        <f>IF(ISERROR(VLOOKUP($J412,'Miljövärden urval för publ'!$B$2:$H$490,MATCH(K$3,'Miljövärden urval för publ'!$B$2:$H$2,0),FALSE)),"",VLOOKUP($J412,'Miljövärden urval för publ'!$B$2:$H$490,MATCH(K$3,'Miljövärden urval för publ'!$B$2:$H$2,0),FALSE))</f>
        <v/>
      </c>
      <c r="L412" s="106" t="str">
        <f>IF(ISERROR(VLOOKUP($J412,'Miljövärden urval för publ'!$B$2:$H$490,MATCH(L$3,'Miljövärden urval för publ'!$B$2:$H$2,0),FALSE)),"",VLOOKUP($J412,'Miljövärden urval för publ'!$B$2:$H$490,MATCH(L$3,'Miljövärden urval för publ'!$B$2:$H$2,0),FALSE))</f>
        <v/>
      </c>
      <c r="M412" s="106" t="str">
        <f>IF(ISERROR(VLOOKUP($J412,'Miljövärden urval för publ'!$B$2:$H$490,MATCH(M$3,'Miljövärden urval för publ'!$B$2:$H$2,0),FALSE)),"",VLOOKUP($J412,'Miljövärden urval för publ'!$B$2:$H$490,MATCH(M$3,'Miljövärden urval för publ'!$B$2:$H$2,0),FALSE))</f>
        <v/>
      </c>
      <c r="N412" s="106" t="str">
        <f>IF(ISERROR(VLOOKUP($J412,'Miljövärden urval för publ'!$B$2:$H$490,MATCH(N$3,'Miljövärden urval för publ'!$B$2:$H$2,0),FALSE)),"",VLOOKUP($J412,'Miljövärden urval för publ'!$B$2:$H$490,MATCH(N$3,'Miljövärden urval för publ'!$B$2:$H$2,0),FALSE))</f>
        <v/>
      </c>
    </row>
    <row r="413" spans="1:14" x14ac:dyDescent="0.25">
      <c r="A413" s="116"/>
      <c r="B413" s="116"/>
      <c r="E413" s="113"/>
      <c r="I413" s="106" t="str">
        <f t="shared" si="19"/>
        <v/>
      </c>
      <c r="J413" s="106" t="str">
        <f t="shared" si="20"/>
        <v/>
      </c>
      <c r="K413" s="106" t="str">
        <f>IF(ISERROR(VLOOKUP($J413,'Miljövärden urval för publ'!$B$2:$H$490,MATCH(K$3,'Miljövärden urval för publ'!$B$2:$H$2,0),FALSE)),"",VLOOKUP($J413,'Miljövärden urval för publ'!$B$2:$H$490,MATCH(K$3,'Miljövärden urval för publ'!$B$2:$H$2,0),FALSE))</f>
        <v/>
      </c>
      <c r="L413" s="106" t="str">
        <f>IF(ISERROR(VLOOKUP($J413,'Miljövärden urval för publ'!$B$2:$H$490,MATCH(L$3,'Miljövärden urval för publ'!$B$2:$H$2,0),FALSE)),"",VLOOKUP($J413,'Miljövärden urval för publ'!$B$2:$H$490,MATCH(L$3,'Miljövärden urval för publ'!$B$2:$H$2,0),FALSE))</f>
        <v/>
      </c>
      <c r="M413" s="106" t="str">
        <f>IF(ISERROR(VLOOKUP($J413,'Miljövärden urval för publ'!$B$2:$H$490,MATCH(M$3,'Miljövärden urval för publ'!$B$2:$H$2,0),FALSE)),"",VLOOKUP($J413,'Miljövärden urval för publ'!$B$2:$H$490,MATCH(M$3,'Miljövärden urval för publ'!$B$2:$H$2,0),FALSE))</f>
        <v/>
      </c>
      <c r="N413" s="106" t="str">
        <f>IF(ISERROR(VLOOKUP($J413,'Miljövärden urval för publ'!$B$2:$H$490,MATCH(N$3,'Miljövärden urval för publ'!$B$2:$H$2,0),FALSE)),"",VLOOKUP($J413,'Miljövärden urval för publ'!$B$2:$H$490,MATCH(N$3,'Miljövärden urval för publ'!$B$2:$H$2,0),FALSE))</f>
        <v/>
      </c>
    </row>
    <row r="414" spans="1:14" x14ac:dyDescent="0.25">
      <c r="A414" s="116"/>
      <c r="B414" s="116"/>
      <c r="E414" s="113"/>
      <c r="I414" s="106" t="str">
        <f t="shared" si="19"/>
        <v/>
      </c>
      <c r="J414" s="106" t="str">
        <f t="shared" si="20"/>
        <v/>
      </c>
      <c r="K414" s="106" t="str">
        <f>IF(ISERROR(VLOOKUP($J414,'Miljövärden urval för publ'!$B$2:$H$490,MATCH(K$3,'Miljövärden urval för publ'!$B$2:$H$2,0),FALSE)),"",VLOOKUP($J414,'Miljövärden urval för publ'!$B$2:$H$490,MATCH(K$3,'Miljövärden urval för publ'!$B$2:$H$2,0),FALSE))</f>
        <v/>
      </c>
      <c r="L414" s="106" t="str">
        <f>IF(ISERROR(VLOOKUP($J414,'Miljövärden urval för publ'!$B$2:$H$490,MATCH(L$3,'Miljövärden urval för publ'!$B$2:$H$2,0),FALSE)),"",VLOOKUP($J414,'Miljövärden urval för publ'!$B$2:$H$490,MATCH(L$3,'Miljövärden urval för publ'!$B$2:$H$2,0),FALSE))</f>
        <v/>
      </c>
      <c r="M414" s="106" t="str">
        <f>IF(ISERROR(VLOOKUP($J414,'Miljövärden urval för publ'!$B$2:$H$490,MATCH(M$3,'Miljövärden urval för publ'!$B$2:$H$2,0),FALSE)),"",VLOOKUP($J414,'Miljövärden urval för publ'!$B$2:$H$490,MATCH(M$3,'Miljövärden urval för publ'!$B$2:$H$2,0),FALSE))</f>
        <v/>
      </c>
      <c r="N414" s="106" t="str">
        <f>IF(ISERROR(VLOOKUP($J414,'Miljövärden urval för publ'!$B$2:$H$490,MATCH(N$3,'Miljövärden urval för publ'!$B$2:$H$2,0),FALSE)),"",VLOOKUP($J414,'Miljövärden urval för publ'!$B$2:$H$490,MATCH(N$3,'Miljövärden urval för publ'!$B$2:$H$2,0),FALSE))</f>
        <v/>
      </c>
    </row>
    <row r="415" spans="1:14" x14ac:dyDescent="0.25">
      <c r="A415" s="116"/>
      <c r="B415" s="116"/>
      <c r="E415" s="113"/>
      <c r="I415" s="106" t="str">
        <f t="shared" si="19"/>
        <v/>
      </c>
      <c r="J415" s="106" t="str">
        <f t="shared" si="20"/>
        <v/>
      </c>
      <c r="K415" s="106" t="str">
        <f>IF(ISERROR(VLOOKUP($J415,'Miljövärden urval för publ'!$B$2:$H$490,MATCH(K$3,'Miljövärden urval för publ'!$B$2:$H$2,0),FALSE)),"",VLOOKUP($J415,'Miljövärden urval för publ'!$B$2:$H$490,MATCH(K$3,'Miljövärden urval för publ'!$B$2:$H$2,0),FALSE))</f>
        <v/>
      </c>
      <c r="L415" s="106" t="str">
        <f>IF(ISERROR(VLOOKUP($J415,'Miljövärden urval för publ'!$B$2:$H$490,MATCH(L$3,'Miljövärden urval för publ'!$B$2:$H$2,0),FALSE)),"",VLOOKUP($J415,'Miljövärden urval för publ'!$B$2:$H$490,MATCH(L$3,'Miljövärden urval för publ'!$B$2:$H$2,0),FALSE))</f>
        <v/>
      </c>
      <c r="M415" s="106" t="str">
        <f>IF(ISERROR(VLOOKUP($J415,'Miljövärden urval för publ'!$B$2:$H$490,MATCH(M$3,'Miljövärden urval för publ'!$B$2:$H$2,0),FALSE)),"",VLOOKUP($J415,'Miljövärden urval för publ'!$B$2:$H$490,MATCH(M$3,'Miljövärden urval för publ'!$B$2:$H$2,0),FALSE))</f>
        <v/>
      </c>
      <c r="N415" s="106" t="str">
        <f>IF(ISERROR(VLOOKUP($J415,'Miljövärden urval för publ'!$B$2:$H$490,MATCH(N$3,'Miljövärden urval för publ'!$B$2:$H$2,0),FALSE)),"",VLOOKUP($J415,'Miljövärden urval för publ'!$B$2:$H$490,MATCH(N$3,'Miljövärden urval för publ'!$B$2:$H$2,0),FALSE))</f>
        <v/>
      </c>
    </row>
    <row r="416" spans="1:14" x14ac:dyDescent="0.25">
      <c r="A416" s="116"/>
      <c r="B416" s="116"/>
      <c r="E416" s="113"/>
      <c r="I416" s="106" t="str">
        <f t="shared" si="19"/>
        <v/>
      </c>
      <c r="J416" s="106" t="str">
        <f t="shared" si="20"/>
        <v/>
      </c>
      <c r="K416" s="106" t="str">
        <f>IF(ISERROR(VLOOKUP($J416,'Miljövärden urval för publ'!$B$2:$H$490,MATCH(K$3,'Miljövärden urval för publ'!$B$2:$H$2,0),FALSE)),"",VLOOKUP($J416,'Miljövärden urval för publ'!$B$2:$H$490,MATCH(K$3,'Miljövärden urval för publ'!$B$2:$H$2,0),FALSE))</f>
        <v/>
      </c>
      <c r="L416" s="106" t="str">
        <f>IF(ISERROR(VLOOKUP($J416,'Miljövärden urval för publ'!$B$2:$H$490,MATCH(L$3,'Miljövärden urval för publ'!$B$2:$H$2,0),FALSE)),"",VLOOKUP($J416,'Miljövärden urval för publ'!$B$2:$H$490,MATCH(L$3,'Miljövärden urval för publ'!$B$2:$H$2,0),FALSE))</f>
        <v/>
      </c>
      <c r="M416" s="106" t="str">
        <f>IF(ISERROR(VLOOKUP($J416,'Miljövärden urval för publ'!$B$2:$H$490,MATCH(M$3,'Miljövärden urval för publ'!$B$2:$H$2,0),FALSE)),"",VLOOKUP($J416,'Miljövärden urval för publ'!$B$2:$H$490,MATCH(M$3,'Miljövärden urval för publ'!$B$2:$H$2,0),FALSE))</f>
        <v/>
      </c>
      <c r="N416" s="106" t="str">
        <f>IF(ISERROR(VLOOKUP($J416,'Miljövärden urval för publ'!$B$2:$H$490,MATCH(N$3,'Miljövärden urval för publ'!$B$2:$H$2,0),FALSE)),"",VLOOKUP($J416,'Miljövärden urval för publ'!$B$2:$H$490,MATCH(N$3,'Miljövärden urval för publ'!$B$2:$H$2,0),FALSE))</f>
        <v/>
      </c>
    </row>
    <row r="417" spans="1:14" x14ac:dyDescent="0.25">
      <c r="A417" s="116"/>
      <c r="B417" s="116"/>
      <c r="E417" s="113"/>
      <c r="I417" s="106" t="str">
        <f t="shared" si="19"/>
        <v/>
      </c>
      <c r="J417" s="106" t="str">
        <f t="shared" si="20"/>
        <v/>
      </c>
      <c r="K417" s="106" t="str">
        <f>IF(ISERROR(VLOOKUP($J417,'Miljövärden urval för publ'!$B$2:$H$490,MATCH(K$3,'Miljövärden urval för publ'!$B$2:$H$2,0),FALSE)),"",VLOOKUP($J417,'Miljövärden urval för publ'!$B$2:$H$490,MATCH(K$3,'Miljövärden urval för publ'!$B$2:$H$2,0),FALSE))</f>
        <v/>
      </c>
      <c r="L417" s="106" t="str">
        <f>IF(ISERROR(VLOOKUP($J417,'Miljövärden urval för publ'!$B$2:$H$490,MATCH(L$3,'Miljövärden urval för publ'!$B$2:$H$2,0),FALSE)),"",VLOOKUP($J417,'Miljövärden urval för publ'!$B$2:$H$490,MATCH(L$3,'Miljövärden urval för publ'!$B$2:$H$2,0),FALSE))</f>
        <v/>
      </c>
      <c r="M417" s="106" t="str">
        <f>IF(ISERROR(VLOOKUP($J417,'Miljövärden urval för publ'!$B$2:$H$490,MATCH(M$3,'Miljövärden urval för publ'!$B$2:$H$2,0),FALSE)),"",VLOOKUP($J417,'Miljövärden urval för publ'!$B$2:$H$490,MATCH(M$3,'Miljövärden urval för publ'!$B$2:$H$2,0),FALSE))</f>
        <v/>
      </c>
      <c r="N417" s="106" t="str">
        <f>IF(ISERROR(VLOOKUP($J417,'Miljövärden urval för publ'!$B$2:$H$490,MATCH(N$3,'Miljövärden urval för publ'!$B$2:$H$2,0),FALSE)),"",VLOOKUP($J417,'Miljövärden urval för publ'!$B$2:$H$490,MATCH(N$3,'Miljövärden urval för publ'!$B$2:$H$2,0),FALSE))</f>
        <v/>
      </c>
    </row>
    <row r="418" spans="1:14" x14ac:dyDescent="0.25">
      <c r="A418" s="116"/>
      <c r="B418" s="116"/>
      <c r="E418" s="113"/>
      <c r="I418" s="106" t="str">
        <f t="shared" si="19"/>
        <v/>
      </c>
      <c r="J418" s="106" t="str">
        <f t="shared" si="20"/>
        <v/>
      </c>
      <c r="K418" s="106" t="str">
        <f>IF(ISERROR(VLOOKUP($J418,'Miljövärden urval för publ'!$B$2:$H$490,MATCH(K$3,'Miljövärden urval för publ'!$B$2:$H$2,0),FALSE)),"",VLOOKUP($J418,'Miljövärden urval för publ'!$B$2:$H$490,MATCH(K$3,'Miljövärden urval för publ'!$B$2:$H$2,0),FALSE))</f>
        <v/>
      </c>
      <c r="L418" s="106" t="str">
        <f>IF(ISERROR(VLOOKUP($J418,'Miljövärden urval för publ'!$B$2:$H$490,MATCH(L$3,'Miljövärden urval för publ'!$B$2:$H$2,0),FALSE)),"",VLOOKUP($J418,'Miljövärden urval för publ'!$B$2:$H$490,MATCH(L$3,'Miljövärden urval för publ'!$B$2:$H$2,0),FALSE))</f>
        <v/>
      </c>
      <c r="M418" s="106" t="str">
        <f>IF(ISERROR(VLOOKUP($J418,'Miljövärden urval för publ'!$B$2:$H$490,MATCH(M$3,'Miljövärden urval för publ'!$B$2:$H$2,0),FALSE)),"",VLOOKUP($J418,'Miljövärden urval för publ'!$B$2:$H$490,MATCH(M$3,'Miljövärden urval för publ'!$B$2:$H$2,0),FALSE))</f>
        <v/>
      </c>
      <c r="N418" s="106" t="str">
        <f>IF(ISERROR(VLOOKUP($J418,'Miljövärden urval för publ'!$B$2:$H$490,MATCH(N$3,'Miljövärden urval för publ'!$B$2:$H$2,0),FALSE)),"",VLOOKUP($J418,'Miljövärden urval för publ'!$B$2:$H$490,MATCH(N$3,'Miljövärden urval för publ'!$B$2:$H$2,0),FALSE))</f>
        <v/>
      </c>
    </row>
    <row r="419" spans="1:14" x14ac:dyDescent="0.25">
      <c r="A419" s="116"/>
      <c r="B419" s="116"/>
      <c r="E419" s="113"/>
      <c r="I419" s="106" t="str">
        <f t="shared" si="19"/>
        <v/>
      </c>
      <c r="J419" s="106" t="str">
        <f t="shared" si="20"/>
        <v/>
      </c>
      <c r="K419" s="106" t="str">
        <f>IF(ISERROR(VLOOKUP($J419,'Miljövärden urval för publ'!$B$2:$H$490,MATCH(K$3,'Miljövärden urval för publ'!$B$2:$H$2,0),FALSE)),"",VLOOKUP($J419,'Miljövärden urval för publ'!$B$2:$H$490,MATCH(K$3,'Miljövärden urval för publ'!$B$2:$H$2,0),FALSE))</f>
        <v/>
      </c>
      <c r="L419" s="106" t="str">
        <f>IF(ISERROR(VLOOKUP($J419,'Miljövärden urval för publ'!$B$2:$H$490,MATCH(L$3,'Miljövärden urval för publ'!$B$2:$H$2,0),FALSE)),"",VLOOKUP($J419,'Miljövärden urval för publ'!$B$2:$H$490,MATCH(L$3,'Miljövärden urval för publ'!$B$2:$H$2,0),FALSE))</f>
        <v/>
      </c>
      <c r="M419" s="106" t="str">
        <f>IF(ISERROR(VLOOKUP($J419,'Miljövärden urval för publ'!$B$2:$H$490,MATCH(M$3,'Miljövärden urval för publ'!$B$2:$H$2,0),FALSE)),"",VLOOKUP($J419,'Miljövärden urval för publ'!$B$2:$H$490,MATCH(M$3,'Miljövärden urval för publ'!$B$2:$H$2,0),FALSE))</f>
        <v/>
      </c>
      <c r="N419" s="106" t="str">
        <f>IF(ISERROR(VLOOKUP($J419,'Miljövärden urval för publ'!$B$2:$H$490,MATCH(N$3,'Miljövärden urval för publ'!$B$2:$H$2,0),FALSE)),"",VLOOKUP($J419,'Miljövärden urval för publ'!$B$2:$H$490,MATCH(N$3,'Miljövärden urval för publ'!$B$2:$H$2,0),FALSE))</f>
        <v/>
      </c>
    </row>
    <row r="420" spans="1:14" x14ac:dyDescent="0.25">
      <c r="A420" s="116"/>
      <c r="B420" s="116"/>
      <c r="E420" s="113"/>
      <c r="I420" s="106" t="str">
        <f t="shared" si="19"/>
        <v/>
      </c>
      <c r="J420" s="106" t="str">
        <f t="shared" si="20"/>
        <v/>
      </c>
      <c r="K420" s="106" t="str">
        <f>IF(ISERROR(VLOOKUP($J420,'Miljövärden urval för publ'!$B$2:$H$490,MATCH(K$3,'Miljövärden urval för publ'!$B$2:$H$2,0),FALSE)),"",VLOOKUP($J420,'Miljövärden urval för publ'!$B$2:$H$490,MATCH(K$3,'Miljövärden urval för publ'!$B$2:$H$2,0),FALSE))</f>
        <v/>
      </c>
      <c r="L420" s="106" t="str">
        <f>IF(ISERROR(VLOOKUP($J420,'Miljövärden urval för publ'!$B$2:$H$490,MATCH(L$3,'Miljövärden urval för publ'!$B$2:$H$2,0),FALSE)),"",VLOOKUP($J420,'Miljövärden urval för publ'!$B$2:$H$490,MATCH(L$3,'Miljövärden urval för publ'!$B$2:$H$2,0),FALSE))</f>
        <v/>
      </c>
      <c r="M420" s="106" t="str">
        <f>IF(ISERROR(VLOOKUP($J420,'Miljövärden urval för publ'!$B$2:$H$490,MATCH(M$3,'Miljövärden urval för publ'!$B$2:$H$2,0),FALSE)),"",VLOOKUP($J420,'Miljövärden urval för publ'!$B$2:$H$490,MATCH(M$3,'Miljövärden urval för publ'!$B$2:$H$2,0),FALSE))</f>
        <v/>
      </c>
      <c r="N420" s="106" t="str">
        <f>IF(ISERROR(VLOOKUP($J420,'Miljövärden urval för publ'!$B$2:$H$490,MATCH(N$3,'Miljövärden urval för publ'!$B$2:$H$2,0),FALSE)),"",VLOOKUP($J420,'Miljövärden urval för publ'!$B$2:$H$490,MATCH(N$3,'Miljövärden urval för publ'!$B$2:$H$2,0),FALSE))</f>
        <v/>
      </c>
    </row>
    <row r="421" spans="1:14" x14ac:dyDescent="0.25">
      <c r="A421" s="116"/>
      <c r="B421" s="116"/>
      <c r="E421" s="113"/>
      <c r="I421" s="106" t="str">
        <f t="shared" si="19"/>
        <v/>
      </c>
      <c r="J421" s="106" t="str">
        <f t="shared" si="20"/>
        <v/>
      </c>
      <c r="K421" s="106" t="str">
        <f>IF(ISERROR(VLOOKUP($J421,'Miljövärden urval för publ'!$B$2:$H$490,MATCH(K$3,'Miljövärden urval för publ'!$B$2:$H$2,0),FALSE)),"",VLOOKUP($J421,'Miljövärden urval för publ'!$B$2:$H$490,MATCH(K$3,'Miljövärden urval för publ'!$B$2:$H$2,0),FALSE))</f>
        <v/>
      </c>
      <c r="L421" s="106" t="str">
        <f>IF(ISERROR(VLOOKUP($J421,'Miljövärden urval för publ'!$B$2:$H$490,MATCH(L$3,'Miljövärden urval för publ'!$B$2:$H$2,0),FALSE)),"",VLOOKUP($J421,'Miljövärden urval för publ'!$B$2:$H$490,MATCH(L$3,'Miljövärden urval för publ'!$B$2:$H$2,0),FALSE))</f>
        <v/>
      </c>
      <c r="M421" s="106" t="str">
        <f>IF(ISERROR(VLOOKUP($J421,'Miljövärden urval för publ'!$B$2:$H$490,MATCH(M$3,'Miljövärden urval för publ'!$B$2:$H$2,0),FALSE)),"",VLOOKUP($J421,'Miljövärden urval för publ'!$B$2:$H$490,MATCH(M$3,'Miljövärden urval för publ'!$B$2:$H$2,0),FALSE))</f>
        <v/>
      </c>
      <c r="N421" s="106" t="str">
        <f>IF(ISERROR(VLOOKUP($J421,'Miljövärden urval för publ'!$B$2:$H$490,MATCH(N$3,'Miljövärden urval för publ'!$B$2:$H$2,0),FALSE)),"",VLOOKUP($J421,'Miljövärden urval för publ'!$B$2:$H$490,MATCH(N$3,'Miljövärden urval för publ'!$B$2:$H$2,0),FALSE))</f>
        <v/>
      </c>
    </row>
    <row r="422" spans="1:14" x14ac:dyDescent="0.25">
      <c r="A422" s="116"/>
      <c r="B422" s="116"/>
      <c r="E422" s="113"/>
      <c r="I422" s="106" t="str">
        <f t="shared" si="19"/>
        <v/>
      </c>
      <c r="J422" s="106" t="str">
        <f t="shared" si="20"/>
        <v/>
      </c>
      <c r="K422" s="106" t="str">
        <f>IF(ISERROR(VLOOKUP($J422,'Miljövärden urval för publ'!$B$2:$H$490,MATCH(K$3,'Miljövärden urval för publ'!$B$2:$H$2,0),FALSE)),"",VLOOKUP($J422,'Miljövärden urval för publ'!$B$2:$H$490,MATCH(K$3,'Miljövärden urval för publ'!$B$2:$H$2,0),FALSE))</f>
        <v/>
      </c>
      <c r="L422" s="106" t="str">
        <f>IF(ISERROR(VLOOKUP($J422,'Miljövärden urval för publ'!$B$2:$H$490,MATCH(L$3,'Miljövärden urval för publ'!$B$2:$H$2,0),FALSE)),"",VLOOKUP($J422,'Miljövärden urval för publ'!$B$2:$H$490,MATCH(L$3,'Miljövärden urval för publ'!$B$2:$H$2,0),FALSE))</f>
        <v/>
      </c>
      <c r="M422" s="106" t="str">
        <f>IF(ISERROR(VLOOKUP($J422,'Miljövärden urval för publ'!$B$2:$H$490,MATCH(M$3,'Miljövärden urval för publ'!$B$2:$H$2,0),FALSE)),"",VLOOKUP($J422,'Miljövärden urval för publ'!$B$2:$H$490,MATCH(M$3,'Miljövärden urval för publ'!$B$2:$H$2,0),FALSE))</f>
        <v/>
      </c>
      <c r="N422" s="106" t="str">
        <f>IF(ISERROR(VLOOKUP($J422,'Miljövärden urval för publ'!$B$2:$H$490,MATCH(N$3,'Miljövärden urval för publ'!$B$2:$H$2,0),FALSE)),"",VLOOKUP($J422,'Miljövärden urval för publ'!$B$2:$H$490,MATCH(N$3,'Miljövärden urval för publ'!$B$2:$H$2,0),FALSE))</f>
        <v/>
      </c>
    </row>
    <row r="423" spans="1:14" x14ac:dyDescent="0.25">
      <c r="A423" s="116"/>
      <c r="B423" s="116"/>
      <c r="E423" s="113"/>
      <c r="I423" s="106" t="str">
        <f t="shared" si="19"/>
        <v/>
      </c>
      <c r="J423" s="106" t="str">
        <f t="shared" si="20"/>
        <v/>
      </c>
      <c r="K423" s="106" t="str">
        <f>IF(ISERROR(VLOOKUP($J423,'Miljövärden urval för publ'!$B$2:$H$490,MATCH(K$3,'Miljövärden urval för publ'!$B$2:$H$2,0),FALSE)),"",VLOOKUP($J423,'Miljövärden urval för publ'!$B$2:$H$490,MATCH(K$3,'Miljövärden urval för publ'!$B$2:$H$2,0),FALSE))</f>
        <v/>
      </c>
      <c r="L423" s="106" t="str">
        <f>IF(ISERROR(VLOOKUP($J423,'Miljövärden urval för publ'!$B$2:$H$490,MATCH(L$3,'Miljövärden urval för publ'!$B$2:$H$2,0),FALSE)),"",VLOOKUP($J423,'Miljövärden urval för publ'!$B$2:$H$490,MATCH(L$3,'Miljövärden urval för publ'!$B$2:$H$2,0),FALSE))</f>
        <v/>
      </c>
      <c r="M423" s="106" t="str">
        <f>IF(ISERROR(VLOOKUP($J423,'Miljövärden urval för publ'!$B$2:$H$490,MATCH(M$3,'Miljövärden urval för publ'!$B$2:$H$2,0),FALSE)),"",VLOOKUP($J423,'Miljövärden urval för publ'!$B$2:$H$490,MATCH(M$3,'Miljövärden urval för publ'!$B$2:$H$2,0),FALSE))</f>
        <v/>
      </c>
      <c r="N423" s="106" t="str">
        <f>IF(ISERROR(VLOOKUP($J423,'Miljövärden urval för publ'!$B$2:$H$490,MATCH(N$3,'Miljövärden urval för publ'!$B$2:$H$2,0),FALSE)),"",VLOOKUP($J423,'Miljövärden urval för publ'!$B$2:$H$490,MATCH(N$3,'Miljövärden urval för publ'!$B$2:$H$2,0),FALSE))</f>
        <v/>
      </c>
    </row>
    <row r="424" spans="1:14" x14ac:dyDescent="0.25">
      <c r="A424" s="116"/>
      <c r="B424" s="116"/>
      <c r="E424" s="113"/>
      <c r="I424" s="106" t="str">
        <f t="shared" si="19"/>
        <v/>
      </c>
      <c r="J424" s="106" t="str">
        <f t="shared" si="20"/>
        <v/>
      </c>
      <c r="K424" s="106" t="str">
        <f>IF(ISERROR(VLOOKUP($J424,'Miljövärden urval för publ'!$B$2:$H$490,MATCH(K$3,'Miljövärden urval för publ'!$B$2:$H$2,0),FALSE)),"",VLOOKUP($J424,'Miljövärden urval för publ'!$B$2:$H$490,MATCH(K$3,'Miljövärden urval för publ'!$B$2:$H$2,0),FALSE))</f>
        <v/>
      </c>
      <c r="L424" s="106" t="str">
        <f>IF(ISERROR(VLOOKUP($J424,'Miljövärden urval för publ'!$B$2:$H$490,MATCH(L$3,'Miljövärden urval för publ'!$B$2:$H$2,0),FALSE)),"",VLOOKUP($J424,'Miljövärden urval för publ'!$B$2:$H$490,MATCH(L$3,'Miljövärden urval för publ'!$B$2:$H$2,0),FALSE))</f>
        <v/>
      </c>
      <c r="M424" s="106" t="str">
        <f>IF(ISERROR(VLOOKUP($J424,'Miljövärden urval för publ'!$B$2:$H$490,MATCH(M$3,'Miljövärden urval för publ'!$B$2:$H$2,0),FALSE)),"",VLOOKUP($J424,'Miljövärden urval för publ'!$B$2:$H$490,MATCH(M$3,'Miljövärden urval för publ'!$B$2:$H$2,0),FALSE))</f>
        <v/>
      </c>
      <c r="N424" s="106" t="str">
        <f>IF(ISERROR(VLOOKUP($J424,'Miljövärden urval för publ'!$B$2:$H$490,MATCH(N$3,'Miljövärden urval för publ'!$B$2:$H$2,0),FALSE)),"",VLOOKUP($J424,'Miljövärden urval för publ'!$B$2:$H$490,MATCH(N$3,'Miljövärden urval för publ'!$B$2:$H$2,0),FALSE))</f>
        <v/>
      </c>
    </row>
    <row r="425" spans="1:14" x14ac:dyDescent="0.25">
      <c r="A425" s="116"/>
      <c r="B425" s="116"/>
      <c r="E425" s="113"/>
      <c r="I425" s="106" t="str">
        <f t="shared" si="19"/>
        <v/>
      </c>
      <c r="J425" s="106" t="str">
        <f t="shared" si="20"/>
        <v/>
      </c>
      <c r="K425" s="106" t="str">
        <f>IF(ISERROR(VLOOKUP($J425,'Miljövärden urval för publ'!$B$2:$H$490,MATCH(K$3,'Miljövärden urval för publ'!$B$2:$H$2,0),FALSE)),"",VLOOKUP($J425,'Miljövärden urval för publ'!$B$2:$H$490,MATCH(K$3,'Miljövärden urval för publ'!$B$2:$H$2,0),FALSE))</f>
        <v/>
      </c>
      <c r="L425" s="106" t="str">
        <f>IF(ISERROR(VLOOKUP($J425,'Miljövärden urval för publ'!$B$2:$H$490,MATCH(L$3,'Miljövärden urval för publ'!$B$2:$H$2,0),FALSE)),"",VLOOKUP($J425,'Miljövärden urval för publ'!$B$2:$H$490,MATCH(L$3,'Miljövärden urval för publ'!$B$2:$H$2,0),FALSE))</f>
        <v/>
      </c>
      <c r="M425" s="106" t="str">
        <f>IF(ISERROR(VLOOKUP($J425,'Miljövärden urval för publ'!$B$2:$H$490,MATCH(M$3,'Miljövärden urval för publ'!$B$2:$H$2,0),FALSE)),"",VLOOKUP($J425,'Miljövärden urval för publ'!$B$2:$H$490,MATCH(M$3,'Miljövärden urval för publ'!$B$2:$H$2,0),FALSE))</f>
        <v/>
      </c>
      <c r="N425" s="106" t="str">
        <f>IF(ISERROR(VLOOKUP($J425,'Miljövärden urval för publ'!$B$2:$H$490,MATCH(N$3,'Miljövärden urval för publ'!$B$2:$H$2,0),FALSE)),"",VLOOKUP($J425,'Miljövärden urval för publ'!$B$2:$H$490,MATCH(N$3,'Miljövärden urval för publ'!$B$2:$H$2,0),FALSE))</f>
        <v/>
      </c>
    </row>
    <row r="426" spans="1:14" x14ac:dyDescent="0.25">
      <c r="A426" s="116"/>
      <c r="B426" s="116"/>
      <c r="E426" s="113"/>
      <c r="I426" s="106" t="str">
        <f t="shared" si="19"/>
        <v/>
      </c>
      <c r="J426" s="106" t="str">
        <f t="shared" si="20"/>
        <v/>
      </c>
      <c r="K426" s="106" t="str">
        <f>IF(ISERROR(VLOOKUP($J426,'Miljövärden urval för publ'!$B$2:$H$490,MATCH(K$3,'Miljövärden urval för publ'!$B$2:$H$2,0),FALSE)),"",VLOOKUP($J426,'Miljövärden urval för publ'!$B$2:$H$490,MATCH(K$3,'Miljövärden urval för publ'!$B$2:$H$2,0),FALSE))</f>
        <v/>
      </c>
      <c r="L426" s="106" t="str">
        <f>IF(ISERROR(VLOOKUP($J426,'Miljövärden urval för publ'!$B$2:$H$490,MATCH(L$3,'Miljövärden urval för publ'!$B$2:$H$2,0),FALSE)),"",VLOOKUP($J426,'Miljövärden urval för publ'!$B$2:$H$490,MATCH(L$3,'Miljövärden urval för publ'!$B$2:$H$2,0),FALSE))</f>
        <v/>
      </c>
      <c r="M426" s="106" t="str">
        <f>IF(ISERROR(VLOOKUP($J426,'Miljövärden urval för publ'!$B$2:$H$490,MATCH(M$3,'Miljövärden urval för publ'!$B$2:$H$2,0),FALSE)),"",VLOOKUP($J426,'Miljövärden urval för publ'!$B$2:$H$490,MATCH(M$3,'Miljövärden urval för publ'!$B$2:$H$2,0),FALSE))</f>
        <v/>
      </c>
      <c r="N426" s="106" t="str">
        <f>IF(ISERROR(VLOOKUP($J426,'Miljövärden urval för publ'!$B$2:$H$490,MATCH(N$3,'Miljövärden urval för publ'!$B$2:$H$2,0),FALSE)),"",VLOOKUP($J426,'Miljövärden urval för publ'!$B$2:$H$490,MATCH(N$3,'Miljövärden urval för publ'!$B$2:$H$2,0),FALSE))</f>
        <v/>
      </c>
    </row>
    <row r="427" spans="1:14" x14ac:dyDescent="0.25">
      <c r="A427" s="116"/>
      <c r="B427" s="116"/>
      <c r="E427" s="113"/>
      <c r="I427" s="106" t="str">
        <f t="shared" si="19"/>
        <v/>
      </c>
      <c r="J427" s="106" t="str">
        <f t="shared" si="20"/>
        <v/>
      </c>
      <c r="K427" s="106" t="str">
        <f>IF(ISERROR(VLOOKUP($J427,'Miljövärden urval för publ'!$B$2:$H$490,MATCH(K$3,'Miljövärden urval för publ'!$B$2:$H$2,0),FALSE)),"",VLOOKUP($J427,'Miljövärden urval för publ'!$B$2:$H$490,MATCH(K$3,'Miljövärden urval för publ'!$B$2:$H$2,0),FALSE))</f>
        <v/>
      </c>
      <c r="L427" s="106" t="str">
        <f>IF(ISERROR(VLOOKUP($J427,'Miljövärden urval för publ'!$B$2:$H$490,MATCH(L$3,'Miljövärden urval för publ'!$B$2:$H$2,0),FALSE)),"",VLOOKUP($J427,'Miljövärden urval för publ'!$B$2:$H$490,MATCH(L$3,'Miljövärden urval för publ'!$B$2:$H$2,0),FALSE))</f>
        <v/>
      </c>
      <c r="M427" s="106" t="str">
        <f>IF(ISERROR(VLOOKUP($J427,'Miljövärden urval för publ'!$B$2:$H$490,MATCH(M$3,'Miljövärden urval för publ'!$B$2:$H$2,0),FALSE)),"",VLOOKUP($J427,'Miljövärden urval för publ'!$B$2:$H$490,MATCH(M$3,'Miljövärden urval för publ'!$B$2:$H$2,0),FALSE))</f>
        <v/>
      </c>
      <c r="N427" s="106" t="str">
        <f>IF(ISERROR(VLOOKUP($J427,'Miljövärden urval för publ'!$B$2:$H$490,MATCH(N$3,'Miljövärden urval för publ'!$B$2:$H$2,0),FALSE)),"",VLOOKUP($J427,'Miljövärden urval för publ'!$B$2:$H$490,MATCH(N$3,'Miljövärden urval för publ'!$B$2:$H$2,0),FALSE))</f>
        <v/>
      </c>
    </row>
    <row r="428" spans="1:14" x14ac:dyDescent="0.25">
      <c r="A428" s="116"/>
      <c r="B428" s="116"/>
      <c r="E428" s="113"/>
      <c r="I428" s="106" t="str">
        <f t="shared" si="19"/>
        <v/>
      </c>
      <c r="J428" s="106" t="str">
        <f t="shared" si="20"/>
        <v/>
      </c>
      <c r="K428" s="106" t="str">
        <f>IF(ISERROR(VLOOKUP($J428,'Miljövärden urval för publ'!$B$2:$H$490,MATCH(K$3,'Miljövärden urval för publ'!$B$2:$H$2,0),FALSE)),"",VLOOKUP($J428,'Miljövärden urval för publ'!$B$2:$H$490,MATCH(K$3,'Miljövärden urval för publ'!$B$2:$H$2,0),FALSE))</f>
        <v/>
      </c>
      <c r="L428" s="106" t="str">
        <f>IF(ISERROR(VLOOKUP($J428,'Miljövärden urval för publ'!$B$2:$H$490,MATCH(L$3,'Miljövärden urval för publ'!$B$2:$H$2,0),FALSE)),"",VLOOKUP($J428,'Miljövärden urval för publ'!$B$2:$H$490,MATCH(L$3,'Miljövärden urval för publ'!$B$2:$H$2,0),FALSE))</f>
        <v/>
      </c>
      <c r="M428" s="106" t="str">
        <f>IF(ISERROR(VLOOKUP($J428,'Miljövärden urval för publ'!$B$2:$H$490,MATCH(M$3,'Miljövärden urval för publ'!$B$2:$H$2,0),FALSE)),"",VLOOKUP($J428,'Miljövärden urval för publ'!$B$2:$H$490,MATCH(M$3,'Miljövärden urval för publ'!$B$2:$H$2,0),FALSE))</f>
        <v/>
      </c>
      <c r="N428" s="106" t="str">
        <f>IF(ISERROR(VLOOKUP($J428,'Miljövärden urval för publ'!$B$2:$H$490,MATCH(N$3,'Miljövärden urval för publ'!$B$2:$H$2,0),FALSE)),"",VLOOKUP($J428,'Miljövärden urval för publ'!$B$2:$H$490,MATCH(N$3,'Miljövärden urval för publ'!$B$2:$H$2,0),FALSE))</f>
        <v/>
      </c>
    </row>
    <row r="429" spans="1:14" x14ac:dyDescent="0.25">
      <c r="A429" s="116"/>
      <c r="B429" s="116"/>
      <c r="E429" s="113"/>
      <c r="I429" s="106" t="str">
        <f t="shared" si="19"/>
        <v/>
      </c>
      <c r="J429" s="106" t="str">
        <f t="shared" si="20"/>
        <v/>
      </c>
      <c r="K429" s="106" t="str">
        <f>IF(ISERROR(VLOOKUP($J429,'Miljövärden urval för publ'!$B$2:$H$490,MATCH(K$3,'Miljövärden urval för publ'!$B$2:$H$2,0),FALSE)),"",VLOOKUP($J429,'Miljövärden urval för publ'!$B$2:$H$490,MATCH(K$3,'Miljövärden urval för publ'!$B$2:$H$2,0),FALSE))</f>
        <v/>
      </c>
      <c r="L429" s="106" t="str">
        <f>IF(ISERROR(VLOOKUP($J429,'Miljövärden urval för publ'!$B$2:$H$490,MATCH(L$3,'Miljövärden urval för publ'!$B$2:$H$2,0),FALSE)),"",VLOOKUP($J429,'Miljövärden urval för publ'!$B$2:$H$490,MATCH(L$3,'Miljövärden urval för publ'!$B$2:$H$2,0),FALSE))</f>
        <v/>
      </c>
      <c r="M429" s="106" t="str">
        <f>IF(ISERROR(VLOOKUP($J429,'Miljövärden urval för publ'!$B$2:$H$490,MATCH(M$3,'Miljövärden urval för publ'!$B$2:$H$2,0),FALSE)),"",VLOOKUP($J429,'Miljövärden urval för publ'!$B$2:$H$490,MATCH(M$3,'Miljövärden urval för publ'!$B$2:$H$2,0),FALSE))</f>
        <v/>
      </c>
      <c r="N429" s="106" t="str">
        <f>IF(ISERROR(VLOOKUP($J429,'Miljövärden urval för publ'!$B$2:$H$490,MATCH(N$3,'Miljövärden urval för publ'!$B$2:$H$2,0),FALSE)),"",VLOOKUP($J429,'Miljövärden urval för publ'!$B$2:$H$490,MATCH(N$3,'Miljövärden urval för publ'!$B$2:$H$2,0),FALSE))</f>
        <v/>
      </c>
    </row>
    <row r="430" spans="1:14" x14ac:dyDescent="0.25">
      <c r="A430" s="116"/>
      <c r="B430" s="116"/>
      <c r="E430" s="113"/>
      <c r="I430" s="106" t="str">
        <f t="shared" si="19"/>
        <v/>
      </c>
      <c r="J430" s="106" t="str">
        <f t="shared" si="20"/>
        <v/>
      </c>
      <c r="K430" s="106" t="str">
        <f>IF(ISERROR(VLOOKUP($J430,'Miljövärden urval för publ'!$B$2:$H$490,MATCH(K$3,'Miljövärden urval för publ'!$B$2:$H$2,0),FALSE)),"",VLOOKUP($J430,'Miljövärden urval för publ'!$B$2:$H$490,MATCH(K$3,'Miljövärden urval för publ'!$B$2:$H$2,0),FALSE))</f>
        <v/>
      </c>
      <c r="L430" s="106" t="str">
        <f>IF(ISERROR(VLOOKUP($J430,'Miljövärden urval för publ'!$B$2:$H$490,MATCH(L$3,'Miljövärden urval för publ'!$B$2:$H$2,0),FALSE)),"",VLOOKUP($J430,'Miljövärden urval för publ'!$B$2:$H$490,MATCH(L$3,'Miljövärden urval för publ'!$B$2:$H$2,0),FALSE))</f>
        <v/>
      </c>
      <c r="M430" s="106" t="str">
        <f>IF(ISERROR(VLOOKUP($J430,'Miljövärden urval för publ'!$B$2:$H$490,MATCH(M$3,'Miljövärden urval för publ'!$B$2:$H$2,0),FALSE)),"",VLOOKUP($J430,'Miljövärden urval för publ'!$B$2:$H$490,MATCH(M$3,'Miljövärden urval för publ'!$B$2:$H$2,0),FALSE))</f>
        <v/>
      </c>
      <c r="N430" s="106" t="str">
        <f>IF(ISERROR(VLOOKUP($J430,'Miljövärden urval för publ'!$B$2:$H$490,MATCH(N$3,'Miljövärden urval för publ'!$B$2:$H$2,0),FALSE)),"",VLOOKUP($J430,'Miljövärden urval för publ'!$B$2:$H$490,MATCH(N$3,'Miljövärden urval för publ'!$B$2:$H$2,0),FALSE))</f>
        <v/>
      </c>
    </row>
    <row r="431" spans="1:14" x14ac:dyDescent="0.25">
      <c r="A431" s="116"/>
      <c r="B431" s="116"/>
      <c r="E431" s="113"/>
      <c r="I431" s="106" t="str">
        <f t="shared" si="19"/>
        <v/>
      </c>
      <c r="J431" s="106" t="str">
        <f t="shared" si="20"/>
        <v/>
      </c>
      <c r="K431" s="106" t="str">
        <f>IF(ISERROR(VLOOKUP($J431,'Miljövärden urval för publ'!$B$2:$H$490,MATCH(K$3,'Miljövärden urval för publ'!$B$2:$H$2,0),FALSE)),"",VLOOKUP($J431,'Miljövärden urval för publ'!$B$2:$H$490,MATCH(K$3,'Miljövärden urval för publ'!$B$2:$H$2,0),FALSE))</f>
        <v/>
      </c>
      <c r="L431" s="106" t="str">
        <f>IF(ISERROR(VLOOKUP($J431,'Miljövärden urval för publ'!$B$2:$H$490,MATCH(L$3,'Miljövärden urval för publ'!$B$2:$H$2,0),FALSE)),"",VLOOKUP($J431,'Miljövärden urval för publ'!$B$2:$H$490,MATCH(L$3,'Miljövärden urval för publ'!$B$2:$H$2,0),FALSE))</f>
        <v/>
      </c>
      <c r="M431" s="106" t="str">
        <f>IF(ISERROR(VLOOKUP($J431,'Miljövärden urval för publ'!$B$2:$H$490,MATCH(M$3,'Miljövärden urval för publ'!$B$2:$H$2,0),FALSE)),"",VLOOKUP($J431,'Miljövärden urval för publ'!$B$2:$H$490,MATCH(M$3,'Miljövärden urval för publ'!$B$2:$H$2,0),FALSE))</f>
        <v/>
      </c>
      <c r="N431" s="106" t="str">
        <f>IF(ISERROR(VLOOKUP($J431,'Miljövärden urval för publ'!$B$2:$H$490,MATCH(N$3,'Miljövärden urval för publ'!$B$2:$H$2,0),FALSE)),"",VLOOKUP($J431,'Miljövärden urval för publ'!$B$2:$H$490,MATCH(N$3,'Miljövärden urval för publ'!$B$2:$H$2,0),FALSE))</f>
        <v/>
      </c>
    </row>
    <row r="432" spans="1:14" x14ac:dyDescent="0.25">
      <c r="A432" s="116"/>
      <c r="B432" s="116"/>
      <c r="E432" s="113"/>
      <c r="I432" s="106" t="str">
        <f t="shared" si="19"/>
        <v/>
      </c>
      <c r="J432" s="106" t="str">
        <f t="shared" si="20"/>
        <v/>
      </c>
      <c r="K432" s="106" t="str">
        <f>IF(ISERROR(VLOOKUP($J432,'Miljövärden urval för publ'!$B$2:$H$490,MATCH(K$3,'Miljövärden urval för publ'!$B$2:$H$2,0),FALSE)),"",VLOOKUP($J432,'Miljövärden urval för publ'!$B$2:$H$490,MATCH(K$3,'Miljövärden urval för publ'!$B$2:$H$2,0),FALSE))</f>
        <v/>
      </c>
      <c r="L432" s="106" t="str">
        <f>IF(ISERROR(VLOOKUP($J432,'Miljövärden urval för publ'!$B$2:$H$490,MATCH(L$3,'Miljövärden urval för publ'!$B$2:$H$2,0),FALSE)),"",VLOOKUP($J432,'Miljövärden urval för publ'!$B$2:$H$490,MATCH(L$3,'Miljövärden urval för publ'!$B$2:$H$2,0),FALSE))</f>
        <v/>
      </c>
      <c r="M432" s="106" t="str">
        <f>IF(ISERROR(VLOOKUP($J432,'Miljövärden urval för publ'!$B$2:$H$490,MATCH(M$3,'Miljövärden urval för publ'!$B$2:$H$2,0),FALSE)),"",VLOOKUP($J432,'Miljövärden urval för publ'!$B$2:$H$490,MATCH(M$3,'Miljövärden urval för publ'!$B$2:$H$2,0),FALSE))</f>
        <v/>
      </c>
      <c r="N432" s="106" t="str">
        <f>IF(ISERROR(VLOOKUP($J432,'Miljövärden urval för publ'!$B$2:$H$490,MATCH(N$3,'Miljövärden urval för publ'!$B$2:$H$2,0),FALSE)),"",VLOOKUP($J432,'Miljövärden urval för publ'!$B$2:$H$490,MATCH(N$3,'Miljövärden urval för publ'!$B$2:$H$2,0),FALSE))</f>
        <v/>
      </c>
    </row>
    <row r="433" spans="1:14" x14ac:dyDescent="0.25">
      <c r="A433" s="116"/>
      <c r="B433" s="116"/>
      <c r="E433" s="113"/>
      <c r="I433" s="106" t="str">
        <f t="shared" si="19"/>
        <v/>
      </c>
      <c r="J433" s="106" t="str">
        <f t="shared" si="20"/>
        <v/>
      </c>
      <c r="K433" s="106" t="str">
        <f>IF(ISERROR(VLOOKUP($J433,'Miljövärden urval för publ'!$B$2:$H$490,MATCH(K$3,'Miljövärden urval för publ'!$B$2:$H$2,0),FALSE)),"",VLOOKUP($J433,'Miljövärden urval för publ'!$B$2:$H$490,MATCH(K$3,'Miljövärden urval för publ'!$B$2:$H$2,0),FALSE))</f>
        <v/>
      </c>
      <c r="L433" s="106" t="str">
        <f>IF(ISERROR(VLOOKUP($J433,'Miljövärden urval för publ'!$B$2:$H$490,MATCH(L$3,'Miljövärden urval för publ'!$B$2:$H$2,0),FALSE)),"",VLOOKUP($J433,'Miljövärden urval för publ'!$B$2:$H$490,MATCH(L$3,'Miljövärden urval för publ'!$B$2:$H$2,0),FALSE))</f>
        <v/>
      </c>
      <c r="M433" s="106" t="str">
        <f>IF(ISERROR(VLOOKUP($J433,'Miljövärden urval för publ'!$B$2:$H$490,MATCH(M$3,'Miljövärden urval för publ'!$B$2:$H$2,0),FALSE)),"",VLOOKUP($J433,'Miljövärden urval för publ'!$B$2:$H$490,MATCH(M$3,'Miljövärden urval för publ'!$B$2:$H$2,0),FALSE))</f>
        <v/>
      </c>
      <c r="N433" s="106" t="str">
        <f>IF(ISERROR(VLOOKUP($J433,'Miljövärden urval för publ'!$B$2:$H$490,MATCH(N$3,'Miljövärden urval för publ'!$B$2:$H$2,0),FALSE)),"",VLOOKUP($J433,'Miljövärden urval för publ'!$B$2:$H$490,MATCH(N$3,'Miljövärden urval för publ'!$B$2:$H$2,0),FALSE))</f>
        <v/>
      </c>
    </row>
    <row r="434" spans="1:14" x14ac:dyDescent="0.25">
      <c r="A434" s="116"/>
      <c r="B434" s="116"/>
      <c r="E434" s="113"/>
      <c r="I434" s="106" t="str">
        <f t="shared" si="19"/>
        <v/>
      </c>
      <c r="J434" s="106" t="str">
        <f t="shared" si="20"/>
        <v/>
      </c>
      <c r="K434" s="106" t="str">
        <f>IF(ISERROR(VLOOKUP($J434,'Miljövärden urval för publ'!$B$2:$H$490,MATCH(K$3,'Miljövärden urval för publ'!$B$2:$H$2,0),FALSE)),"",VLOOKUP($J434,'Miljövärden urval för publ'!$B$2:$H$490,MATCH(K$3,'Miljövärden urval för publ'!$B$2:$H$2,0),FALSE))</f>
        <v/>
      </c>
      <c r="L434" s="106" t="str">
        <f>IF(ISERROR(VLOOKUP($J434,'Miljövärden urval för publ'!$B$2:$H$490,MATCH(L$3,'Miljövärden urval för publ'!$B$2:$H$2,0),FALSE)),"",VLOOKUP($J434,'Miljövärden urval för publ'!$B$2:$H$490,MATCH(L$3,'Miljövärden urval för publ'!$B$2:$H$2,0),FALSE))</f>
        <v/>
      </c>
      <c r="M434" s="106" t="str">
        <f>IF(ISERROR(VLOOKUP($J434,'Miljövärden urval för publ'!$B$2:$H$490,MATCH(M$3,'Miljövärden urval för publ'!$B$2:$H$2,0),FALSE)),"",VLOOKUP($J434,'Miljövärden urval för publ'!$B$2:$H$490,MATCH(M$3,'Miljövärden urval för publ'!$B$2:$H$2,0),FALSE))</f>
        <v/>
      </c>
      <c r="N434" s="106" t="str">
        <f>IF(ISERROR(VLOOKUP($J434,'Miljövärden urval för publ'!$B$2:$H$490,MATCH(N$3,'Miljövärden urval för publ'!$B$2:$H$2,0),FALSE)),"",VLOOKUP($J434,'Miljövärden urval för publ'!$B$2:$H$490,MATCH(N$3,'Miljövärden urval för publ'!$B$2:$H$2,0),FALSE))</f>
        <v/>
      </c>
    </row>
    <row r="435" spans="1:14" x14ac:dyDescent="0.25">
      <c r="A435" s="116"/>
      <c r="B435" s="116"/>
      <c r="E435" s="113"/>
      <c r="I435" s="106" t="str">
        <f t="shared" si="19"/>
        <v/>
      </c>
      <c r="J435" s="106" t="str">
        <f t="shared" si="20"/>
        <v/>
      </c>
      <c r="K435" s="106" t="str">
        <f>IF(ISERROR(VLOOKUP($J435,'Miljövärden urval för publ'!$B$2:$H$490,MATCH(K$3,'Miljövärden urval för publ'!$B$2:$H$2,0),FALSE)),"",VLOOKUP($J435,'Miljövärden urval för publ'!$B$2:$H$490,MATCH(K$3,'Miljövärden urval för publ'!$B$2:$H$2,0),FALSE))</f>
        <v/>
      </c>
      <c r="L435" s="106" t="str">
        <f>IF(ISERROR(VLOOKUP($J435,'Miljövärden urval för publ'!$B$2:$H$490,MATCH(L$3,'Miljövärden urval för publ'!$B$2:$H$2,0),FALSE)),"",VLOOKUP($J435,'Miljövärden urval för publ'!$B$2:$H$490,MATCH(L$3,'Miljövärden urval för publ'!$B$2:$H$2,0),FALSE))</f>
        <v/>
      </c>
      <c r="M435" s="106" t="str">
        <f>IF(ISERROR(VLOOKUP($J435,'Miljövärden urval för publ'!$B$2:$H$490,MATCH(M$3,'Miljövärden urval för publ'!$B$2:$H$2,0),FALSE)),"",VLOOKUP($J435,'Miljövärden urval för publ'!$B$2:$H$490,MATCH(M$3,'Miljövärden urval för publ'!$B$2:$H$2,0),FALSE))</f>
        <v/>
      </c>
      <c r="N435" s="106" t="str">
        <f>IF(ISERROR(VLOOKUP($J435,'Miljövärden urval för publ'!$B$2:$H$490,MATCH(N$3,'Miljövärden urval för publ'!$B$2:$H$2,0),FALSE)),"",VLOOKUP($J435,'Miljövärden urval för publ'!$B$2:$H$490,MATCH(N$3,'Miljövärden urval för publ'!$B$2:$H$2,0),FALSE))</f>
        <v/>
      </c>
    </row>
    <row r="436" spans="1:14" x14ac:dyDescent="0.25">
      <c r="A436" s="116"/>
      <c r="B436" s="116"/>
      <c r="E436" s="113"/>
      <c r="I436" s="106" t="str">
        <f t="shared" si="19"/>
        <v/>
      </c>
      <c r="J436" s="106" t="str">
        <f t="shared" si="20"/>
        <v/>
      </c>
      <c r="K436" s="106" t="str">
        <f>IF(ISERROR(VLOOKUP($J436,'Miljövärden urval för publ'!$B$2:$H$490,MATCH(K$3,'Miljövärden urval för publ'!$B$2:$H$2,0),FALSE)),"",VLOOKUP($J436,'Miljövärden urval för publ'!$B$2:$H$490,MATCH(K$3,'Miljövärden urval för publ'!$B$2:$H$2,0),FALSE))</f>
        <v/>
      </c>
      <c r="L436" s="106" t="str">
        <f>IF(ISERROR(VLOOKUP($J436,'Miljövärden urval för publ'!$B$2:$H$490,MATCH(L$3,'Miljövärden urval för publ'!$B$2:$H$2,0),FALSE)),"",VLOOKUP($J436,'Miljövärden urval för publ'!$B$2:$H$490,MATCH(L$3,'Miljövärden urval för publ'!$B$2:$H$2,0),FALSE))</f>
        <v/>
      </c>
      <c r="M436" s="106" t="str">
        <f>IF(ISERROR(VLOOKUP($J436,'Miljövärden urval för publ'!$B$2:$H$490,MATCH(M$3,'Miljövärden urval för publ'!$B$2:$H$2,0),FALSE)),"",VLOOKUP($J436,'Miljövärden urval för publ'!$B$2:$H$490,MATCH(M$3,'Miljövärden urval för publ'!$B$2:$H$2,0),FALSE))</f>
        <v/>
      </c>
      <c r="N436" s="106" t="str">
        <f>IF(ISERROR(VLOOKUP($J436,'Miljövärden urval för publ'!$B$2:$H$490,MATCH(N$3,'Miljövärden urval för publ'!$B$2:$H$2,0),FALSE)),"",VLOOKUP($J436,'Miljövärden urval för publ'!$B$2:$H$490,MATCH(N$3,'Miljövärden urval för publ'!$B$2:$H$2,0),FALSE))</f>
        <v/>
      </c>
    </row>
    <row r="437" spans="1:14" x14ac:dyDescent="0.25">
      <c r="A437" s="116"/>
      <c r="B437" s="116"/>
      <c r="E437" s="113"/>
      <c r="I437" s="106" t="str">
        <f t="shared" si="19"/>
        <v/>
      </c>
      <c r="J437" s="106" t="str">
        <f t="shared" si="20"/>
        <v/>
      </c>
      <c r="K437" s="106" t="str">
        <f>IF(ISERROR(VLOOKUP($J437,'Miljövärden urval för publ'!$B$2:$H$490,MATCH(K$3,'Miljövärden urval för publ'!$B$2:$H$2,0),FALSE)),"",VLOOKUP($J437,'Miljövärden urval för publ'!$B$2:$H$490,MATCH(K$3,'Miljövärden urval för publ'!$B$2:$H$2,0),FALSE))</f>
        <v/>
      </c>
      <c r="L437" s="106" t="str">
        <f>IF(ISERROR(VLOOKUP($J437,'Miljövärden urval för publ'!$B$2:$H$490,MATCH(L$3,'Miljövärden urval för publ'!$B$2:$H$2,0),FALSE)),"",VLOOKUP($J437,'Miljövärden urval för publ'!$B$2:$H$490,MATCH(L$3,'Miljövärden urval för publ'!$B$2:$H$2,0),FALSE))</f>
        <v/>
      </c>
      <c r="M437" s="106" t="str">
        <f>IF(ISERROR(VLOOKUP($J437,'Miljövärden urval för publ'!$B$2:$H$490,MATCH(M$3,'Miljövärden urval för publ'!$B$2:$H$2,0),FALSE)),"",VLOOKUP($J437,'Miljövärden urval för publ'!$B$2:$H$490,MATCH(M$3,'Miljövärden urval för publ'!$B$2:$H$2,0),FALSE))</f>
        <v/>
      </c>
      <c r="N437" s="106" t="str">
        <f>IF(ISERROR(VLOOKUP($J437,'Miljövärden urval för publ'!$B$2:$H$490,MATCH(N$3,'Miljövärden urval för publ'!$B$2:$H$2,0),FALSE)),"",VLOOKUP($J437,'Miljövärden urval för publ'!$B$2:$H$490,MATCH(N$3,'Miljövärden urval för publ'!$B$2:$H$2,0),FALSE))</f>
        <v/>
      </c>
    </row>
    <row r="438" spans="1:14" x14ac:dyDescent="0.25">
      <c r="A438" s="116"/>
      <c r="B438" s="116"/>
      <c r="E438" s="113"/>
      <c r="I438" s="106" t="str">
        <f t="shared" si="19"/>
        <v/>
      </c>
      <c r="J438" s="106" t="str">
        <f t="shared" si="20"/>
        <v/>
      </c>
      <c r="K438" s="106" t="str">
        <f>IF(ISERROR(VLOOKUP($J438,'Miljövärden urval för publ'!$B$2:$H$490,MATCH(K$3,'Miljövärden urval för publ'!$B$2:$H$2,0),FALSE)),"",VLOOKUP($J438,'Miljövärden urval för publ'!$B$2:$H$490,MATCH(K$3,'Miljövärden urval för publ'!$B$2:$H$2,0),FALSE))</f>
        <v/>
      </c>
      <c r="L438" s="106" t="str">
        <f>IF(ISERROR(VLOOKUP($J438,'Miljövärden urval för publ'!$B$2:$H$490,MATCH(L$3,'Miljövärden urval för publ'!$B$2:$H$2,0),FALSE)),"",VLOOKUP($J438,'Miljövärden urval för publ'!$B$2:$H$490,MATCH(L$3,'Miljövärden urval för publ'!$B$2:$H$2,0),FALSE))</f>
        <v/>
      </c>
      <c r="M438" s="106" t="str">
        <f>IF(ISERROR(VLOOKUP($J438,'Miljövärden urval för publ'!$B$2:$H$490,MATCH(M$3,'Miljövärden urval för publ'!$B$2:$H$2,0),FALSE)),"",VLOOKUP($J438,'Miljövärden urval för publ'!$B$2:$H$490,MATCH(M$3,'Miljövärden urval för publ'!$B$2:$H$2,0),FALSE))</f>
        <v/>
      </c>
      <c r="N438" s="106" t="str">
        <f>IF(ISERROR(VLOOKUP($J438,'Miljövärden urval för publ'!$B$2:$H$490,MATCH(N$3,'Miljövärden urval för publ'!$B$2:$H$2,0),FALSE)),"",VLOOKUP($J438,'Miljövärden urval för publ'!$B$2:$H$490,MATCH(N$3,'Miljövärden urval för publ'!$B$2:$H$2,0),FALSE))</f>
        <v/>
      </c>
    </row>
    <row r="439" spans="1:14" x14ac:dyDescent="0.25">
      <c r="A439" s="116"/>
      <c r="B439" s="116"/>
      <c r="E439" s="113"/>
      <c r="I439" s="106" t="str">
        <f t="shared" si="19"/>
        <v/>
      </c>
      <c r="J439" s="106" t="str">
        <f t="shared" si="20"/>
        <v/>
      </c>
      <c r="K439" s="106" t="str">
        <f>IF(ISERROR(VLOOKUP($J439,'Miljövärden urval för publ'!$B$2:$H$490,MATCH(K$3,'Miljövärden urval för publ'!$B$2:$H$2,0),FALSE)),"",VLOOKUP($J439,'Miljövärden urval för publ'!$B$2:$H$490,MATCH(K$3,'Miljövärden urval för publ'!$B$2:$H$2,0),FALSE))</f>
        <v/>
      </c>
      <c r="L439" s="106" t="str">
        <f>IF(ISERROR(VLOOKUP($J439,'Miljövärden urval för publ'!$B$2:$H$490,MATCH(L$3,'Miljövärden urval för publ'!$B$2:$H$2,0),FALSE)),"",VLOOKUP($J439,'Miljövärden urval för publ'!$B$2:$H$490,MATCH(L$3,'Miljövärden urval för publ'!$B$2:$H$2,0),FALSE))</f>
        <v/>
      </c>
      <c r="M439" s="106" t="str">
        <f>IF(ISERROR(VLOOKUP($J439,'Miljövärden urval för publ'!$B$2:$H$490,MATCH(M$3,'Miljövärden urval för publ'!$B$2:$H$2,0),FALSE)),"",VLOOKUP($J439,'Miljövärden urval för publ'!$B$2:$H$490,MATCH(M$3,'Miljövärden urval för publ'!$B$2:$H$2,0),FALSE))</f>
        <v/>
      </c>
      <c r="N439" s="106" t="str">
        <f>IF(ISERROR(VLOOKUP($J439,'Miljövärden urval för publ'!$B$2:$H$490,MATCH(N$3,'Miljövärden urval för publ'!$B$2:$H$2,0),FALSE)),"",VLOOKUP($J439,'Miljövärden urval för publ'!$B$2:$H$490,MATCH(N$3,'Miljövärden urval för publ'!$B$2:$H$2,0),FALSE))</f>
        <v/>
      </c>
    </row>
    <row r="440" spans="1:14" x14ac:dyDescent="0.25">
      <c r="A440" s="116"/>
      <c r="B440" s="116"/>
      <c r="E440" s="113"/>
      <c r="I440" s="106" t="str">
        <f t="shared" si="19"/>
        <v/>
      </c>
      <c r="J440" s="106" t="str">
        <f t="shared" si="20"/>
        <v/>
      </c>
      <c r="K440" s="106" t="str">
        <f>IF(ISERROR(VLOOKUP($J440,'Miljövärden urval för publ'!$B$2:$H$490,MATCH(K$3,'Miljövärden urval för publ'!$B$2:$H$2,0),FALSE)),"",VLOOKUP($J440,'Miljövärden urval för publ'!$B$2:$H$490,MATCH(K$3,'Miljövärden urval för publ'!$B$2:$H$2,0),FALSE))</f>
        <v/>
      </c>
      <c r="L440" s="106" t="str">
        <f>IF(ISERROR(VLOOKUP($J440,'Miljövärden urval för publ'!$B$2:$H$490,MATCH(L$3,'Miljövärden urval för publ'!$B$2:$H$2,0),FALSE)),"",VLOOKUP($J440,'Miljövärden urval för publ'!$B$2:$H$490,MATCH(L$3,'Miljövärden urval för publ'!$B$2:$H$2,0),FALSE))</f>
        <v/>
      </c>
      <c r="M440" s="106" t="str">
        <f>IF(ISERROR(VLOOKUP($J440,'Miljövärden urval för publ'!$B$2:$H$490,MATCH(M$3,'Miljövärden urval för publ'!$B$2:$H$2,0),FALSE)),"",VLOOKUP($J440,'Miljövärden urval för publ'!$B$2:$H$490,MATCH(M$3,'Miljövärden urval för publ'!$B$2:$H$2,0),FALSE))</f>
        <v/>
      </c>
      <c r="N440" s="106" t="str">
        <f>IF(ISERROR(VLOOKUP($J440,'Miljövärden urval för publ'!$B$2:$H$490,MATCH(N$3,'Miljövärden urval för publ'!$B$2:$H$2,0),FALSE)),"",VLOOKUP($J440,'Miljövärden urval för publ'!$B$2:$H$490,MATCH(N$3,'Miljövärden urval för publ'!$B$2:$H$2,0),FALSE))</f>
        <v/>
      </c>
    </row>
    <row r="441" spans="1:14" x14ac:dyDescent="0.25">
      <c r="A441" s="116"/>
      <c r="B441" s="116"/>
      <c r="E441" s="113"/>
      <c r="I441" s="106" t="str">
        <f t="shared" si="19"/>
        <v/>
      </c>
      <c r="J441" s="106" t="str">
        <f t="shared" si="20"/>
        <v/>
      </c>
      <c r="K441" s="106" t="str">
        <f>IF(ISERROR(VLOOKUP($J441,'Miljövärden urval för publ'!$B$2:$H$490,MATCH(K$3,'Miljövärden urval för publ'!$B$2:$H$2,0),FALSE)),"",VLOOKUP($J441,'Miljövärden urval för publ'!$B$2:$H$490,MATCH(K$3,'Miljövärden urval för publ'!$B$2:$H$2,0),FALSE))</f>
        <v/>
      </c>
      <c r="L441" s="106" t="str">
        <f>IF(ISERROR(VLOOKUP($J441,'Miljövärden urval för publ'!$B$2:$H$490,MATCH(L$3,'Miljövärden urval för publ'!$B$2:$H$2,0),FALSE)),"",VLOOKUP($J441,'Miljövärden urval för publ'!$B$2:$H$490,MATCH(L$3,'Miljövärden urval för publ'!$B$2:$H$2,0),FALSE))</f>
        <v/>
      </c>
      <c r="M441" s="106" t="str">
        <f>IF(ISERROR(VLOOKUP($J441,'Miljövärden urval för publ'!$B$2:$H$490,MATCH(M$3,'Miljövärden urval för publ'!$B$2:$H$2,0),FALSE)),"",VLOOKUP($J441,'Miljövärden urval för publ'!$B$2:$H$490,MATCH(M$3,'Miljövärden urval för publ'!$B$2:$H$2,0),FALSE))</f>
        <v/>
      </c>
      <c r="N441" s="106" t="str">
        <f>IF(ISERROR(VLOOKUP($J441,'Miljövärden urval för publ'!$B$2:$H$490,MATCH(N$3,'Miljövärden urval för publ'!$B$2:$H$2,0),FALSE)),"",VLOOKUP($J441,'Miljövärden urval för publ'!$B$2:$H$490,MATCH(N$3,'Miljövärden urval för publ'!$B$2:$H$2,0),FALSE))</f>
        <v/>
      </c>
    </row>
    <row r="442" spans="1:14" x14ac:dyDescent="0.25">
      <c r="A442" s="116"/>
      <c r="B442" s="116"/>
      <c r="E442" s="113"/>
      <c r="I442" s="106" t="str">
        <f t="shared" si="19"/>
        <v/>
      </c>
      <c r="J442" s="106" t="str">
        <f t="shared" si="20"/>
        <v/>
      </c>
      <c r="K442" s="106" t="str">
        <f>IF(ISERROR(VLOOKUP($J442,'Miljövärden urval för publ'!$B$2:$H$490,MATCH(K$3,'Miljövärden urval för publ'!$B$2:$H$2,0),FALSE)),"",VLOOKUP($J442,'Miljövärden urval för publ'!$B$2:$H$490,MATCH(K$3,'Miljövärden urval för publ'!$B$2:$H$2,0),FALSE))</f>
        <v/>
      </c>
      <c r="L442" s="106" t="str">
        <f>IF(ISERROR(VLOOKUP($J442,'Miljövärden urval för publ'!$B$2:$H$490,MATCH(L$3,'Miljövärden urval för publ'!$B$2:$H$2,0),FALSE)),"",VLOOKUP($J442,'Miljövärden urval för publ'!$B$2:$H$490,MATCH(L$3,'Miljövärden urval för publ'!$B$2:$H$2,0),FALSE))</f>
        <v/>
      </c>
      <c r="M442" s="106" t="str">
        <f>IF(ISERROR(VLOOKUP($J442,'Miljövärden urval för publ'!$B$2:$H$490,MATCH(M$3,'Miljövärden urval för publ'!$B$2:$H$2,0),FALSE)),"",VLOOKUP($J442,'Miljövärden urval för publ'!$B$2:$H$490,MATCH(M$3,'Miljövärden urval för publ'!$B$2:$H$2,0),FALSE))</f>
        <v/>
      </c>
      <c r="N442" s="106" t="str">
        <f>IF(ISERROR(VLOOKUP($J442,'Miljövärden urval för publ'!$B$2:$H$490,MATCH(N$3,'Miljövärden urval för publ'!$B$2:$H$2,0),FALSE)),"",VLOOKUP($J442,'Miljövärden urval för publ'!$B$2:$H$490,MATCH(N$3,'Miljövärden urval för publ'!$B$2:$H$2,0),FALSE))</f>
        <v/>
      </c>
    </row>
    <row r="443" spans="1:14" x14ac:dyDescent="0.25">
      <c r="A443" s="116"/>
      <c r="B443" s="116"/>
      <c r="E443" s="113"/>
      <c r="I443" s="106" t="str">
        <f t="shared" si="19"/>
        <v/>
      </c>
      <c r="J443" s="106" t="str">
        <f t="shared" si="20"/>
        <v/>
      </c>
      <c r="K443" s="106" t="str">
        <f>IF(ISERROR(VLOOKUP($J443,'Miljövärden urval för publ'!$B$2:$H$490,MATCH(K$3,'Miljövärden urval för publ'!$B$2:$H$2,0),FALSE)),"",VLOOKUP($J443,'Miljövärden urval för publ'!$B$2:$H$490,MATCH(K$3,'Miljövärden urval för publ'!$B$2:$H$2,0),FALSE))</f>
        <v/>
      </c>
      <c r="L443" s="106" t="str">
        <f>IF(ISERROR(VLOOKUP($J443,'Miljövärden urval för publ'!$B$2:$H$490,MATCH(L$3,'Miljövärden urval för publ'!$B$2:$H$2,0),FALSE)),"",VLOOKUP($J443,'Miljövärden urval för publ'!$B$2:$H$490,MATCH(L$3,'Miljövärden urval för publ'!$B$2:$H$2,0),FALSE))</f>
        <v/>
      </c>
      <c r="M443" s="106" t="str">
        <f>IF(ISERROR(VLOOKUP($J443,'Miljövärden urval för publ'!$B$2:$H$490,MATCH(M$3,'Miljövärden urval för publ'!$B$2:$H$2,0),FALSE)),"",VLOOKUP($J443,'Miljövärden urval för publ'!$B$2:$H$490,MATCH(M$3,'Miljövärden urval för publ'!$B$2:$H$2,0),FALSE))</f>
        <v/>
      </c>
      <c r="N443" s="106" t="str">
        <f>IF(ISERROR(VLOOKUP($J443,'Miljövärden urval för publ'!$B$2:$H$490,MATCH(N$3,'Miljövärden urval för publ'!$B$2:$H$2,0),FALSE)),"",VLOOKUP($J443,'Miljövärden urval för publ'!$B$2:$H$490,MATCH(N$3,'Miljövärden urval för publ'!$B$2:$H$2,0),FALSE))</f>
        <v/>
      </c>
    </row>
    <row r="444" spans="1:14" x14ac:dyDescent="0.25">
      <c r="A444" s="116"/>
      <c r="B444" s="116"/>
      <c r="E444" s="113"/>
      <c r="I444" s="106" t="str">
        <f t="shared" si="19"/>
        <v/>
      </c>
      <c r="J444" s="106" t="str">
        <f t="shared" si="20"/>
        <v/>
      </c>
      <c r="K444" s="106" t="str">
        <f>IF(ISERROR(VLOOKUP($J444,'Miljövärden urval för publ'!$B$2:$H$490,MATCH(K$3,'Miljövärden urval för publ'!$B$2:$H$2,0),FALSE)),"",VLOOKUP($J444,'Miljövärden urval för publ'!$B$2:$H$490,MATCH(K$3,'Miljövärden urval för publ'!$B$2:$H$2,0),FALSE))</f>
        <v/>
      </c>
      <c r="L444" s="106" t="str">
        <f>IF(ISERROR(VLOOKUP($J444,'Miljövärden urval för publ'!$B$2:$H$490,MATCH(L$3,'Miljövärden urval för publ'!$B$2:$H$2,0),FALSE)),"",VLOOKUP($J444,'Miljövärden urval för publ'!$B$2:$H$490,MATCH(L$3,'Miljövärden urval för publ'!$B$2:$H$2,0),FALSE))</f>
        <v/>
      </c>
      <c r="M444" s="106" t="str">
        <f>IF(ISERROR(VLOOKUP($J444,'Miljövärden urval för publ'!$B$2:$H$490,MATCH(M$3,'Miljövärden urval för publ'!$B$2:$H$2,0),FALSE)),"",VLOOKUP($J444,'Miljövärden urval för publ'!$B$2:$H$490,MATCH(M$3,'Miljövärden urval för publ'!$B$2:$H$2,0),FALSE))</f>
        <v/>
      </c>
      <c r="N444" s="106" t="str">
        <f>IF(ISERROR(VLOOKUP($J444,'Miljövärden urval för publ'!$B$2:$H$490,MATCH(N$3,'Miljövärden urval för publ'!$B$2:$H$2,0),FALSE)),"",VLOOKUP($J444,'Miljövärden urval för publ'!$B$2:$H$490,MATCH(N$3,'Miljövärden urval för publ'!$B$2:$H$2,0),FALSE))</f>
        <v/>
      </c>
    </row>
    <row r="445" spans="1:14" x14ac:dyDescent="0.25">
      <c r="A445" s="116"/>
      <c r="B445" s="116"/>
      <c r="E445" s="113"/>
      <c r="I445" s="106" t="str">
        <f t="shared" si="19"/>
        <v/>
      </c>
      <c r="J445" s="106" t="str">
        <f t="shared" si="20"/>
        <v/>
      </c>
      <c r="K445" s="106" t="str">
        <f>IF(ISERROR(VLOOKUP($J445,'Miljövärden urval för publ'!$B$2:$H$490,MATCH(K$3,'Miljövärden urval för publ'!$B$2:$H$2,0),FALSE)),"",VLOOKUP($J445,'Miljövärden urval för publ'!$B$2:$H$490,MATCH(K$3,'Miljövärden urval för publ'!$B$2:$H$2,0),FALSE))</f>
        <v/>
      </c>
      <c r="L445" s="106" t="str">
        <f>IF(ISERROR(VLOOKUP($J445,'Miljövärden urval för publ'!$B$2:$H$490,MATCH(L$3,'Miljövärden urval för publ'!$B$2:$H$2,0),FALSE)),"",VLOOKUP($J445,'Miljövärden urval för publ'!$B$2:$H$490,MATCH(L$3,'Miljövärden urval för publ'!$B$2:$H$2,0),FALSE))</f>
        <v/>
      </c>
      <c r="M445" s="106" t="str">
        <f>IF(ISERROR(VLOOKUP($J445,'Miljövärden urval för publ'!$B$2:$H$490,MATCH(M$3,'Miljövärden urval för publ'!$B$2:$H$2,0),FALSE)),"",VLOOKUP($J445,'Miljövärden urval för publ'!$B$2:$H$490,MATCH(M$3,'Miljövärden urval för publ'!$B$2:$H$2,0),FALSE))</f>
        <v/>
      </c>
      <c r="N445" s="106" t="str">
        <f>IF(ISERROR(VLOOKUP($J445,'Miljövärden urval för publ'!$B$2:$H$490,MATCH(N$3,'Miljövärden urval för publ'!$B$2:$H$2,0),FALSE)),"",VLOOKUP($J445,'Miljövärden urval för publ'!$B$2:$H$490,MATCH(N$3,'Miljövärden urval för publ'!$B$2:$H$2,0),FALSE))</f>
        <v/>
      </c>
    </row>
    <row r="446" spans="1:14" x14ac:dyDescent="0.25">
      <c r="A446" s="116"/>
      <c r="B446" s="116"/>
      <c r="E446" s="113"/>
      <c r="I446" s="106" t="str">
        <f t="shared" si="19"/>
        <v/>
      </c>
      <c r="J446" s="106" t="str">
        <f t="shared" si="20"/>
        <v/>
      </c>
      <c r="K446" s="106" t="str">
        <f>IF(ISERROR(VLOOKUP($J446,'Miljövärden urval för publ'!$B$2:$H$490,MATCH(K$3,'Miljövärden urval för publ'!$B$2:$H$2,0),FALSE)),"",VLOOKUP($J446,'Miljövärden urval för publ'!$B$2:$H$490,MATCH(K$3,'Miljövärden urval för publ'!$B$2:$H$2,0),FALSE))</f>
        <v/>
      </c>
      <c r="L446" s="106" t="str">
        <f>IF(ISERROR(VLOOKUP($J446,'Miljövärden urval för publ'!$B$2:$H$490,MATCH(L$3,'Miljövärden urval för publ'!$B$2:$H$2,0),FALSE)),"",VLOOKUP($J446,'Miljövärden urval för publ'!$B$2:$H$490,MATCH(L$3,'Miljövärden urval för publ'!$B$2:$H$2,0),FALSE))</f>
        <v/>
      </c>
      <c r="M446" s="106" t="str">
        <f>IF(ISERROR(VLOOKUP($J446,'Miljövärden urval för publ'!$B$2:$H$490,MATCH(M$3,'Miljövärden urval för publ'!$B$2:$H$2,0),FALSE)),"",VLOOKUP($J446,'Miljövärden urval för publ'!$B$2:$H$490,MATCH(M$3,'Miljövärden urval för publ'!$B$2:$H$2,0),FALSE))</f>
        <v/>
      </c>
      <c r="N446" s="106" t="str">
        <f>IF(ISERROR(VLOOKUP($J446,'Miljövärden urval för publ'!$B$2:$H$490,MATCH(N$3,'Miljövärden urval för publ'!$B$2:$H$2,0),FALSE)),"",VLOOKUP($J446,'Miljövärden urval för publ'!$B$2:$H$490,MATCH(N$3,'Miljövärden urval för publ'!$B$2:$H$2,0),FALSE))</f>
        <v/>
      </c>
    </row>
    <row r="447" spans="1:14" x14ac:dyDescent="0.25">
      <c r="A447" s="116"/>
      <c r="B447" s="116"/>
      <c r="E447" s="113"/>
      <c r="I447" s="106" t="str">
        <f t="shared" si="19"/>
        <v/>
      </c>
      <c r="J447" s="106" t="str">
        <f t="shared" si="20"/>
        <v/>
      </c>
      <c r="K447" s="106" t="str">
        <f>IF(ISERROR(VLOOKUP($J447,'Miljövärden urval för publ'!$B$2:$H$490,MATCH(K$3,'Miljövärden urval för publ'!$B$2:$H$2,0),FALSE)),"",VLOOKUP($J447,'Miljövärden urval för publ'!$B$2:$H$490,MATCH(K$3,'Miljövärden urval för publ'!$B$2:$H$2,0),FALSE))</f>
        <v/>
      </c>
      <c r="L447" s="106" t="str">
        <f>IF(ISERROR(VLOOKUP($J447,'Miljövärden urval för publ'!$B$2:$H$490,MATCH(L$3,'Miljövärden urval för publ'!$B$2:$H$2,0),FALSE)),"",VLOOKUP($J447,'Miljövärden urval för publ'!$B$2:$H$490,MATCH(L$3,'Miljövärden urval för publ'!$B$2:$H$2,0),FALSE))</f>
        <v/>
      </c>
      <c r="M447" s="106" t="str">
        <f>IF(ISERROR(VLOOKUP($J447,'Miljövärden urval för publ'!$B$2:$H$490,MATCH(M$3,'Miljövärden urval för publ'!$B$2:$H$2,0),FALSE)),"",VLOOKUP($J447,'Miljövärden urval för publ'!$B$2:$H$490,MATCH(M$3,'Miljövärden urval för publ'!$B$2:$H$2,0),FALSE))</f>
        <v/>
      </c>
      <c r="N447" s="106" t="str">
        <f>IF(ISERROR(VLOOKUP($J447,'Miljövärden urval för publ'!$B$2:$H$490,MATCH(N$3,'Miljövärden urval för publ'!$B$2:$H$2,0),FALSE)),"",VLOOKUP($J447,'Miljövärden urval för publ'!$B$2:$H$490,MATCH(N$3,'Miljövärden urval för publ'!$B$2:$H$2,0),FALSE))</f>
        <v/>
      </c>
    </row>
    <row r="448" spans="1:14" x14ac:dyDescent="0.25">
      <c r="A448" s="116"/>
      <c r="B448" s="116"/>
      <c r="E448" s="113"/>
      <c r="I448" s="106" t="str">
        <f t="shared" si="19"/>
        <v/>
      </c>
      <c r="J448" s="106" t="str">
        <f t="shared" si="20"/>
        <v/>
      </c>
      <c r="K448" s="106" t="str">
        <f>IF(ISERROR(VLOOKUP($J448,'Miljövärden urval för publ'!$B$2:$H$490,MATCH(K$3,'Miljövärden urval för publ'!$B$2:$H$2,0),FALSE)),"",VLOOKUP($J448,'Miljövärden urval för publ'!$B$2:$H$490,MATCH(K$3,'Miljövärden urval för publ'!$B$2:$H$2,0),FALSE))</f>
        <v/>
      </c>
      <c r="L448" s="106" t="str">
        <f>IF(ISERROR(VLOOKUP($J448,'Miljövärden urval för publ'!$B$2:$H$490,MATCH(L$3,'Miljövärden urval för publ'!$B$2:$H$2,0),FALSE)),"",VLOOKUP($J448,'Miljövärden urval för publ'!$B$2:$H$490,MATCH(L$3,'Miljövärden urval för publ'!$B$2:$H$2,0),FALSE))</f>
        <v/>
      </c>
      <c r="M448" s="106" t="str">
        <f>IF(ISERROR(VLOOKUP($J448,'Miljövärden urval för publ'!$B$2:$H$490,MATCH(M$3,'Miljövärden urval för publ'!$B$2:$H$2,0),FALSE)),"",VLOOKUP($J448,'Miljövärden urval för publ'!$B$2:$H$490,MATCH(M$3,'Miljövärden urval för publ'!$B$2:$H$2,0),FALSE))</f>
        <v/>
      </c>
      <c r="N448" s="106" t="str">
        <f>IF(ISERROR(VLOOKUP($J448,'Miljövärden urval för publ'!$B$2:$H$490,MATCH(N$3,'Miljövärden urval för publ'!$B$2:$H$2,0),FALSE)),"",VLOOKUP($J448,'Miljövärden urval för publ'!$B$2:$H$490,MATCH(N$3,'Miljövärden urval för publ'!$B$2:$H$2,0),FALSE))</f>
        <v/>
      </c>
    </row>
    <row r="449" spans="1:14" x14ac:dyDescent="0.25">
      <c r="A449" s="116"/>
      <c r="B449" s="116"/>
      <c r="E449" s="113"/>
      <c r="I449" s="106" t="str">
        <f t="shared" si="19"/>
        <v/>
      </c>
      <c r="J449" s="106" t="str">
        <f t="shared" si="20"/>
        <v/>
      </c>
      <c r="K449" s="106" t="str">
        <f>IF(ISERROR(VLOOKUP($J449,'Miljövärden urval för publ'!$B$2:$H$490,MATCH(K$3,'Miljövärden urval för publ'!$B$2:$H$2,0),FALSE)),"",VLOOKUP($J449,'Miljövärden urval för publ'!$B$2:$H$490,MATCH(K$3,'Miljövärden urval för publ'!$B$2:$H$2,0),FALSE))</f>
        <v/>
      </c>
      <c r="L449" s="106" t="str">
        <f>IF(ISERROR(VLOOKUP($J449,'Miljövärden urval för publ'!$B$2:$H$490,MATCH(L$3,'Miljövärden urval för publ'!$B$2:$H$2,0),FALSE)),"",VLOOKUP($J449,'Miljövärden urval för publ'!$B$2:$H$490,MATCH(L$3,'Miljövärden urval för publ'!$B$2:$H$2,0),FALSE))</f>
        <v/>
      </c>
      <c r="M449" s="106" t="str">
        <f>IF(ISERROR(VLOOKUP($J449,'Miljövärden urval för publ'!$B$2:$H$490,MATCH(M$3,'Miljövärden urval för publ'!$B$2:$H$2,0),FALSE)),"",VLOOKUP($J449,'Miljövärden urval för publ'!$B$2:$H$490,MATCH(M$3,'Miljövärden urval för publ'!$B$2:$H$2,0),FALSE))</f>
        <v/>
      </c>
      <c r="N449" s="106" t="str">
        <f>IF(ISERROR(VLOOKUP($J449,'Miljövärden urval för publ'!$B$2:$H$490,MATCH(N$3,'Miljövärden urval för publ'!$B$2:$H$2,0),FALSE)),"",VLOOKUP($J449,'Miljövärden urval för publ'!$B$2:$H$490,MATCH(N$3,'Miljövärden urval för publ'!$B$2:$H$2,0),FALSE))</f>
        <v/>
      </c>
    </row>
    <row r="450" spans="1:14" x14ac:dyDescent="0.25">
      <c r="A450" s="116"/>
      <c r="B450" s="116"/>
      <c r="E450" s="113"/>
      <c r="I450" s="106" t="str">
        <f t="shared" si="19"/>
        <v/>
      </c>
      <c r="J450" s="106" t="str">
        <f t="shared" si="20"/>
        <v/>
      </c>
      <c r="K450" s="106" t="str">
        <f>IF(ISERROR(VLOOKUP($J450,'Miljövärden urval för publ'!$B$2:$H$490,MATCH(K$3,'Miljövärden urval för publ'!$B$2:$H$2,0),FALSE)),"",VLOOKUP($J450,'Miljövärden urval för publ'!$B$2:$H$490,MATCH(K$3,'Miljövärden urval för publ'!$B$2:$H$2,0),FALSE))</f>
        <v/>
      </c>
      <c r="L450" s="106" t="str">
        <f>IF(ISERROR(VLOOKUP($J450,'Miljövärden urval för publ'!$B$2:$H$490,MATCH(L$3,'Miljövärden urval för publ'!$B$2:$H$2,0),FALSE)),"",VLOOKUP($J450,'Miljövärden urval för publ'!$B$2:$H$490,MATCH(L$3,'Miljövärden urval för publ'!$B$2:$H$2,0),FALSE))</f>
        <v/>
      </c>
      <c r="M450" s="106" t="str">
        <f>IF(ISERROR(VLOOKUP($J450,'Miljövärden urval för publ'!$B$2:$H$490,MATCH(M$3,'Miljövärden urval för publ'!$B$2:$H$2,0),FALSE)),"",VLOOKUP($J450,'Miljövärden urval för publ'!$B$2:$H$490,MATCH(M$3,'Miljövärden urval för publ'!$B$2:$H$2,0),FALSE))</f>
        <v/>
      </c>
      <c r="N450" s="106" t="str">
        <f>IF(ISERROR(VLOOKUP($J450,'Miljövärden urval för publ'!$B$2:$H$490,MATCH(N$3,'Miljövärden urval för publ'!$B$2:$H$2,0),FALSE)),"",VLOOKUP($J450,'Miljövärden urval för publ'!$B$2:$H$490,MATCH(N$3,'Miljövärden urval för publ'!$B$2:$H$2,0),FALSE))</f>
        <v/>
      </c>
    </row>
    <row r="451" spans="1:14" x14ac:dyDescent="0.25">
      <c r="A451" s="116"/>
      <c r="B451" s="116"/>
      <c r="E451" s="113"/>
      <c r="I451" s="106" t="str">
        <f t="shared" si="19"/>
        <v/>
      </c>
      <c r="J451" s="106" t="str">
        <f t="shared" si="20"/>
        <v/>
      </c>
      <c r="K451" s="106" t="str">
        <f>IF(ISERROR(VLOOKUP($J451,'Miljövärden urval för publ'!$B$2:$H$490,MATCH(K$3,'Miljövärden urval för publ'!$B$2:$H$2,0),FALSE)),"",VLOOKUP($J451,'Miljövärden urval för publ'!$B$2:$H$490,MATCH(K$3,'Miljövärden urval för publ'!$B$2:$H$2,0),FALSE))</f>
        <v/>
      </c>
      <c r="L451" s="106" t="str">
        <f>IF(ISERROR(VLOOKUP($J451,'Miljövärden urval för publ'!$B$2:$H$490,MATCH(L$3,'Miljövärden urval för publ'!$B$2:$H$2,0),FALSE)),"",VLOOKUP($J451,'Miljövärden urval för publ'!$B$2:$H$490,MATCH(L$3,'Miljövärden urval för publ'!$B$2:$H$2,0),FALSE))</f>
        <v/>
      </c>
      <c r="M451" s="106" t="str">
        <f>IF(ISERROR(VLOOKUP($J451,'Miljövärden urval för publ'!$B$2:$H$490,MATCH(M$3,'Miljövärden urval för publ'!$B$2:$H$2,0),FALSE)),"",VLOOKUP($J451,'Miljövärden urval för publ'!$B$2:$H$490,MATCH(M$3,'Miljövärden urval för publ'!$B$2:$H$2,0),FALSE))</f>
        <v/>
      </c>
      <c r="N451" s="106" t="str">
        <f>IF(ISERROR(VLOOKUP($J451,'Miljövärden urval för publ'!$B$2:$H$490,MATCH(N$3,'Miljövärden urval för publ'!$B$2:$H$2,0),FALSE)),"",VLOOKUP($J451,'Miljövärden urval för publ'!$B$2:$H$490,MATCH(N$3,'Miljövärden urval för publ'!$B$2:$H$2,0),FALSE))</f>
        <v/>
      </c>
    </row>
    <row r="452" spans="1:14" x14ac:dyDescent="0.25">
      <c r="A452" s="116"/>
      <c r="B452" s="116"/>
      <c r="E452" s="113"/>
      <c r="I452" s="106" t="str">
        <f t="shared" si="19"/>
        <v/>
      </c>
      <c r="J452" s="106" t="str">
        <f t="shared" si="20"/>
        <v/>
      </c>
      <c r="K452" s="106" t="str">
        <f>IF(ISERROR(VLOOKUP($J452,'Miljövärden urval för publ'!$B$2:$H$490,MATCH(K$3,'Miljövärden urval för publ'!$B$2:$H$2,0),FALSE)),"",VLOOKUP($J452,'Miljövärden urval för publ'!$B$2:$H$490,MATCH(K$3,'Miljövärden urval för publ'!$B$2:$H$2,0),FALSE))</f>
        <v/>
      </c>
      <c r="L452" s="106" t="str">
        <f>IF(ISERROR(VLOOKUP($J452,'Miljövärden urval för publ'!$B$2:$H$490,MATCH(L$3,'Miljövärden urval för publ'!$B$2:$H$2,0),FALSE)),"",VLOOKUP($J452,'Miljövärden urval för publ'!$B$2:$H$490,MATCH(L$3,'Miljövärden urval för publ'!$B$2:$H$2,0),FALSE))</f>
        <v/>
      </c>
      <c r="M452" s="106" t="str">
        <f>IF(ISERROR(VLOOKUP($J452,'Miljövärden urval för publ'!$B$2:$H$490,MATCH(M$3,'Miljövärden urval för publ'!$B$2:$H$2,0),FALSE)),"",VLOOKUP($J452,'Miljövärden urval för publ'!$B$2:$H$490,MATCH(M$3,'Miljövärden urval för publ'!$B$2:$H$2,0),FALSE))</f>
        <v/>
      </c>
      <c r="N452" s="106" t="str">
        <f>IF(ISERROR(VLOOKUP($J452,'Miljövärden urval för publ'!$B$2:$H$490,MATCH(N$3,'Miljövärden urval för publ'!$B$2:$H$2,0),FALSE)),"",VLOOKUP($J452,'Miljövärden urval för publ'!$B$2:$H$490,MATCH(N$3,'Miljövärden urval för publ'!$B$2:$H$2,0),FALSE))</f>
        <v/>
      </c>
    </row>
    <row r="453" spans="1:14" x14ac:dyDescent="0.25">
      <c r="A453" s="116"/>
      <c r="B453" s="116"/>
      <c r="E453" s="113"/>
      <c r="I453" s="106" t="str">
        <f t="shared" ref="I453:I467" si="21">IF(ISERROR(INDEX($A$4:$E$490,MATCH($H453,$E$4:$E$490,0),1)),"",INDEX($A$4:$E$490,MATCH($H453,$E$4:$E$490,0),1))</f>
        <v/>
      </c>
      <c r="J453" s="106" t="str">
        <f t="shared" si="20"/>
        <v/>
      </c>
      <c r="K453" s="106" t="str">
        <f>IF(ISERROR(VLOOKUP($J453,'Miljövärden urval för publ'!$B$2:$H$490,MATCH(K$3,'Miljövärden urval för publ'!$B$2:$H$2,0),FALSE)),"",VLOOKUP($J453,'Miljövärden urval för publ'!$B$2:$H$490,MATCH(K$3,'Miljövärden urval för publ'!$B$2:$H$2,0),FALSE))</f>
        <v/>
      </c>
      <c r="L453" s="106" t="str">
        <f>IF(ISERROR(VLOOKUP($J453,'Miljövärden urval för publ'!$B$2:$H$490,MATCH(L$3,'Miljövärden urval för publ'!$B$2:$H$2,0),FALSE)),"",VLOOKUP($J453,'Miljövärden urval för publ'!$B$2:$H$490,MATCH(L$3,'Miljövärden urval för publ'!$B$2:$H$2,0),FALSE))</f>
        <v/>
      </c>
      <c r="M453" s="106" t="str">
        <f>IF(ISERROR(VLOOKUP($J453,'Miljövärden urval för publ'!$B$2:$H$490,MATCH(M$3,'Miljövärden urval för publ'!$B$2:$H$2,0),FALSE)),"",VLOOKUP($J453,'Miljövärden urval för publ'!$B$2:$H$490,MATCH(M$3,'Miljövärden urval för publ'!$B$2:$H$2,0),FALSE))</f>
        <v/>
      </c>
      <c r="N453" s="106" t="str">
        <f>IF(ISERROR(VLOOKUP($J453,'Miljövärden urval för publ'!$B$2:$H$490,MATCH(N$3,'Miljövärden urval för publ'!$B$2:$H$2,0),FALSE)),"",VLOOKUP($J453,'Miljövärden urval för publ'!$B$2:$H$490,MATCH(N$3,'Miljövärden urval för publ'!$B$2:$H$2,0),FALSE))</f>
        <v/>
      </c>
    </row>
    <row r="454" spans="1:14" x14ac:dyDescent="0.25">
      <c r="A454" s="116"/>
      <c r="B454" s="116"/>
      <c r="E454" s="113"/>
      <c r="I454" s="106" t="str">
        <f t="shared" si="21"/>
        <v/>
      </c>
      <c r="J454" s="106" t="str">
        <f t="shared" ref="J454:J467" si="22">IF(ISERROR(INDEX($A$4:$E$490,MATCH($H454,$E$4:$E$490,0),2)),"",INDEX($A$4:$E$490,MATCH($H454,$E$4:$E$490,0),2))</f>
        <v/>
      </c>
      <c r="K454" s="106" t="str">
        <f>IF(ISERROR(VLOOKUP($J454,'Miljövärden urval för publ'!$B$2:$H$490,MATCH(K$3,'Miljövärden urval för publ'!$B$2:$H$2,0),FALSE)),"",VLOOKUP($J454,'Miljövärden urval för publ'!$B$2:$H$490,MATCH(K$3,'Miljövärden urval för publ'!$B$2:$H$2,0),FALSE))</f>
        <v/>
      </c>
      <c r="L454" s="106" t="str">
        <f>IF(ISERROR(VLOOKUP($J454,'Miljövärden urval för publ'!$B$2:$H$490,MATCH(L$3,'Miljövärden urval för publ'!$B$2:$H$2,0),FALSE)),"",VLOOKUP($J454,'Miljövärden urval för publ'!$B$2:$H$490,MATCH(L$3,'Miljövärden urval för publ'!$B$2:$H$2,0),FALSE))</f>
        <v/>
      </c>
      <c r="M454" s="106" t="str">
        <f>IF(ISERROR(VLOOKUP($J454,'Miljövärden urval för publ'!$B$2:$H$490,MATCH(M$3,'Miljövärden urval för publ'!$B$2:$H$2,0),FALSE)),"",VLOOKUP($J454,'Miljövärden urval för publ'!$B$2:$H$490,MATCH(M$3,'Miljövärden urval för publ'!$B$2:$H$2,0),FALSE))</f>
        <v/>
      </c>
      <c r="N454" s="106" t="str">
        <f>IF(ISERROR(VLOOKUP($J454,'Miljövärden urval för publ'!$B$2:$H$490,MATCH(N$3,'Miljövärden urval för publ'!$B$2:$H$2,0),FALSE)),"",VLOOKUP($J454,'Miljövärden urval för publ'!$B$2:$H$490,MATCH(N$3,'Miljövärden urval för publ'!$B$2:$H$2,0),FALSE))</f>
        <v/>
      </c>
    </row>
    <row r="455" spans="1:14" x14ac:dyDescent="0.25">
      <c r="A455" s="116"/>
      <c r="B455" s="116"/>
      <c r="E455" s="113"/>
      <c r="I455" s="106" t="str">
        <f t="shared" si="21"/>
        <v/>
      </c>
      <c r="J455" s="106" t="str">
        <f t="shared" si="22"/>
        <v/>
      </c>
      <c r="K455" s="106" t="str">
        <f>IF(ISERROR(VLOOKUP($J455,'Miljövärden urval för publ'!$B$2:$H$490,MATCH(K$3,'Miljövärden urval för publ'!$B$2:$H$2,0),FALSE)),"",VLOOKUP($J455,'Miljövärden urval för publ'!$B$2:$H$490,MATCH(K$3,'Miljövärden urval för publ'!$B$2:$H$2,0),FALSE))</f>
        <v/>
      </c>
      <c r="L455" s="106" t="str">
        <f>IF(ISERROR(VLOOKUP($J455,'Miljövärden urval för publ'!$B$2:$H$490,MATCH(L$3,'Miljövärden urval för publ'!$B$2:$H$2,0),FALSE)),"",VLOOKUP($J455,'Miljövärden urval för publ'!$B$2:$H$490,MATCH(L$3,'Miljövärden urval för publ'!$B$2:$H$2,0),FALSE))</f>
        <v/>
      </c>
      <c r="M455" s="106" t="str">
        <f>IF(ISERROR(VLOOKUP($J455,'Miljövärden urval för publ'!$B$2:$H$490,MATCH(M$3,'Miljövärden urval för publ'!$B$2:$H$2,0),FALSE)),"",VLOOKUP($J455,'Miljövärden urval för publ'!$B$2:$H$490,MATCH(M$3,'Miljövärden urval för publ'!$B$2:$H$2,0),FALSE))</f>
        <v/>
      </c>
      <c r="N455" s="106" t="str">
        <f>IF(ISERROR(VLOOKUP($J455,'Miljövärden urval för publ'!$B$2:$H$490,MATCH(N$3,'Miljövärden urval för publ'!$B$2:$H$2,0),FALSE)),"",VLOOKUP($J455,'Miljövärden urval för publ'!$B$2:$H$490,MATCH(N$3,'Miljövärden urval för publ'!$B$2:$H$2,0),FALSE))</f>
        <v/>
      </c>
    </row>
    <row r="456" spans="1:14" x14ac:dyDescent="0.25">
      <c r="A456" s="116"/>
      <c r="B456" s="116"/>
      <c r="E456" s="113"/>
      <c r="I456" s="106" t="str">
        <f t="shared" si="21"/>
        <v/>
      </c>
      <c r="J456" s="106" t="str">
        <f t="shared" si="22"/>
        <v/>
      </c>
      <c r="K456" s="106" t="str">
        <f>IF(ISERROR(VLOOKUP($J456,'Miljövärden urval för publ'!$B$2:$H$490,MATCH(K$3,'Miljövärden urval för publ'!$B$2:$H$2,0),FALSE)),"",VLOOKUP($J456,'Miljövärden urval för publ'!$B$2:$H$490,MATCH(K$3,'Miljövärden urval för publ'!$B$2:$H$2,0),FALSE))</f>
        <v/>
      </c>
      <c r="L456" s="106" t="str">
        <f>IF(ISERROR(VLOOKUP($J456,'Miljövärden urval för publ'!$B$2:$H$490,MATCH(L$3,'Miljövärden urval för publ'!$B$2:$H$2,0),FALSE)),"",VLOOKUP($J456,'Miljövärden urval för publ'!$B$2:$H$490,MATCH(L$3,'Miljövärden urval för publ'!$B$2:$H$2,0),FALSE))</f>
        <v/>
      </c>
      <c r="M456" s="106" t="str">
        <f>IF(ISERROR(VLOOKUP($J456,'Miljövärden urval för publ'!$B$2:$H$490,MATCH(M$3,'Miljövärden urval för publ'!$B$2:$H$2,0),FALSE)),"",VLOOKUP($J456,'Miljövärden urval för publ'!$B$2:$H$490,MATCH(M$3,'Miljövärden urval för publ'!$B$2:$H$2,0),FALSE))</f>
        <v/>
      </c>
      <c r="N456" s="106" t="str">
        <f>IF(ISERROR(VLOOKUP($J456,'Miljövärden urval för publ'!$B$2:$H$490,MATCH(N$3,'Miljövärden urval för publ'!$B$2:$H$2,0),FALSE)),"",VLOOKUP($J456,'Miljövärden urval för publ'!$B$2:$H$490,MATCH(N$3,'Miljövärden urval för publ'!$B$2:$H$2,0),FALSE))</f>
        <v/>
      </c>
    </row>
    <row r="457" spans="1:14" x14ac:dyDescent="0.25">
      <c r="A457" s="116"/>
      <c r="B457" s="116"/>
      <c r="E457" s="113"/>
      <c r="I457" s="106" t="str">
        <f t="shared" si="21"/>
        <v/>
      </c>
      <c r="J457" s="106" t="str">
        <f t="shared" si="22"/>
        <v/>
      </c>
      <c r="K457" s="106" t="str">
        <f>IF(ISERROR(VLOOKUP($J457,'Miljövärden urval för publ'!$B$2:$H$490,MATCH(K$3,'Miljövärden urval för publ'!$B$2:$H$2,0),FALSE)),"",VLOOKUP($J457,'Miljövärden urval för publ'!$B$2:$H$490,MATCH(K$3,'Miljövärden urval för publ'!$B$2:$H$2,0),FALSE))</f>
        <v/>
      </c>
      <c r="L457" s="106" t="str">
        <f>IF(ISERROR(VLOOKUP($J457,'Miljövärden urval för publ'!$B$2:$H$490,MATCH(L$3,'Miljövärden urval för publ'!$B$2:$H$2,0),FALSE)),"",VLOOKUP($J457,'Miljövärden urval för publ'!$B$2:$H$490,MATCH(L$3,'Miljövärden urval för publ'!$B$2:$H$2,0),FALSE))</f>
        <v/>
      </c>
      <c r="M457" s="106" t="str">
        <f>IF(ISERROR(VLOOKUP($J457,'Miljövärden urval för publ'!$B$2:$H$490,MATCH(M$3,'Miljövärden urval för publ'!$B$2:$H$2,0),FALSE)),"",VLOOKUP($J457,'Miljövärden urval för publ'!$B$2:$H$490,MATCH(M$3,'Miljövärden urval för publ'!$B$2:$H$2,0),FALSE))</f>
        <v/>
      </c>
      <c r="N457" s="106" t="str">
        <f>IF(ISERROR(VLOOKUP($J457,'Miljövärden urval för publ'!$B$2:$H$490,MATCH(N$3,'Miljövärden urval för publ'!$B$2:$H$2,0),FALSE)),"",VLOOKUP($J457,'Miljövärden urval för publ'!$B$2:$H$490,MATCH(N$3,'Miljövärden urval för publ'!$B$2:$H$2,0),FALSE))</f>
        <v/>
      </c>
    </row>
    <row r="458" spans="1:14" x14ac:dyDescent="0.25">
      <c r="A458" s="116"/>
      <c r="B458" s="116"/>
      <c r="E458" s="113"/>
      <c r="I458" s="106" t="str">
        <f t="shared" si="21"/>
        <v/>
      </c>
      <c r="J458" s="106" t="str">
        <f t="shared" si="22"/>
        <v/>
      </c>
      <c r="K458" s="106" t="str">
        <f>IF(ISERROR(VLOOKUP($J458,'Miljövärden urval för publ'!$B$2:$H$490,MATCH(K$3,'Miljövärden urval för publ'!$B$2:$H$2,0),FALSE)),"",VLOOKUP($J458,'Miljövärden urval för publ'!$B$2:$H$490,MATCH(K$3,'Miljövärden urval för publ'!$B$2:$H$2,0),FALSE))</f>
        <v/>
      </c>
      <c r="L458" s="106" t="str">
        <f>IF(ISERROR(VLOOKUP($J458,'Miljövärden urval för publ'!$B$2:$H$490,MATCH(L$3,'Miljövärden urval för publ'!$B$2:$H$2,0),FALSE)),"",VLOOKUP($J458,'Miljövärden urval för publ'!$B$2:$H$490,MATCH(L$3,'Miljövärden urval för publ'!$B$2:$H$2,0),FALSE))</f>
        <v/>
      </c>
      <c r="M458" s="106" t="str">
        <f>IF(ISERROR(VLOOKUP($J458,'Miljövärden urval för publ'!$B$2:$H$490,MATCH(M$3,'Miljövärden urval för publ'!$B$2:$H$2,0),FALSE)),"",VLOOKUP($J458,'Miljövärden urval för publ'!$B$2:$H$490,MATCH(M$3,'Miljövärden urval för publ'!$B$2:$H$2,0),FALSE))</f>
        <v/>
      </c>
      <c r="N458" s="106" t="str">
        <f>IF(ISERROR(VLOOKUP($J458,'Miljövärden urval för publ'!$B$2:$H$490,MATCH(N$3,'Miljövärden urval för publ'!$B$2:$H$2,0),FALSE)),"",VLOOKUP($J458,'Miljövärden urval för publ'!$B$2:$H$490,MATCH(N$3,'Miljövärden urval för publ'!$B$2:$H$2,0),FALSE))</f>
        <v/>
      </c>
    </row>
    <row r="459" spans="1:14" x14ac:dyDescent="0.25">
      <c r="A459" s="116"/>
      <c r="B459" s="116"/>
      <c r="E459" s="113"/>
      <c r="I459" s="106" t="str">
        <f t="shared" si="21"/>
        <v/>
      </c>
      <c r="J459" s="106" t="str">
        <f t="shared" si="22"/>
        <v/>
      </c>
      <c r="K459" s="106" t="str">
        <f>IF(ISERROR(VLOOKUP($J459,'Miljövärden urval för publ'!$B$2:$H$490,MATCH(K$3,'Miljövärden urval för publ'!$B$2:$H$2,0),FALSE)),"",VLOOKUP($J459,'Miljövärden urval för publ'!$B$2:$H$490,MATCH(K$3,'Miljövärden urval för publ'!$B$2:$H$2,0),FALSE))</f>
        <v/>
      </c>
      <c r="L459" s="106" t="str">
        <f>IF(ISERROR(VLOOKUP($J459,'Miljövärden urval för publ'!$B$2:$H$490,MATCH(L$3,'Miljövärden urval för publ'!$B$2:$H$2,0),FALSE)),"",VLOOKUP($J459,'Miljövärden urval för publ'!$B$2:$H$490,MATCH(L$3,'Miljövärden urval för publ'!$B$2:$H$2,0),FALSE))</f>
        <v/>
      </c>
      <c r="M459" s="106" t="str">
        <f>IF(ISERROR(VLOOKUP($J459,'Miljövärden urval för publ'!$B$2:$H$490,MATCH(M$3,'Miljövärden urval för publ'!$B$2:$H$2,0),FALSE)),"",VLOOKUP($J459,'Miljövärden urval för publ'!$B$2:$H$490,MATCH(M$3,'Miljövärden urval för publ'!$B$2:$H$2,0),FALSE))</f>
        <v/>
      </c>
      <c r="N459" s="106" t="str">
        <f>IF(ISERROR(VLOOKUP($J459,'Miljövärden urval för publ'!$B$2:$H$490,MATCH(N$3,'Miljövärden urval för publ'!$B$2:$H$2,0),FALSE)),"",VLOOKUP($J459,'Miljövärden urval för publ'!$B$2:$H$490,MATCH(N$3,'Miljövärden urval för publ'!$B$2:$H$2,0),FALSE))</f>
        <v/>
      </c>
    </row>
    <row r="460" spans="1:14" x14ac:dyDescent="0.25">
      <c r="A460" s="116"/>
      <c r="B460" s="116"/>
      <c r="E460" s="113"/>
      <c r="I460" s="106" t="str">
        <f t="shared" si="21"/>
        <v/>
      </c>
      <c r="J460" s="106" t="str">
        <f t="shared" si="22"/>
        <v/>
      </c>
      <c r="K460" s="106" t="str">
        <f>IF(ISERROR(VLOOKUP($J460,'Miljövärden urval för publ'!$B$2:$H$490,MATCH(K$3,'Miljövärden urval för publ'!$B$2:$H$2,0),FALSE)),"",VLOOKUP($J460,'Miljövärden urval för publ'!$B$2:$H$490,MATCH(K$3,'Miljövärden urval för publ'!$B$2:$H$2,0),FALSE))</f>
        <v/>
      </c>
      <c r="L460" s="106" t="str">
        <f>IF(ISERROR(VLOOKUP($J460,'Miljövärden urval för publ'!$B$2:$H$490,MATCH(L$3,'Miljövärden urval för publ'!$B$2:$H$2,0),FALSE)),"",VLOOKUP($J460,'Miljövärden urval för publ'!$B$2:$H$490,MATCH(L$3,'Miljövärden urval för publ'!$B$2:$H$2,0),FALSE))</f>
        <v/>
      </c>
      <c r="M460" s="106" t="str">
        <f>IF(ISERROR(VLOOKUP($J460,'Miljövärden urval för publ'!$B$2:$H$490,MATCH(M$3,'Miljövärden urval för publ'!$B$2:$H$2,0),FALSE)),"",VLOOKUP($J460,'Miljövärden urval för publ'!$B$2:$H$490,MATCH(M$3,'Miljövärden urval för publ'!$B$2:$H$2,0),FALSE))</f>
        <v/>
      </c>
      <c r="N460" s="106" t="str">
        <f>IF(ISERROR(VLOOKUP($J460,'Miljövärden urval för publ'!$B$2:$H$490,MATCH(N$3,'Miljövärden urval för publ'!$B$2:$H$2,0),FALSE)),"",VLOOKUP($J460,'Miljövärden urval för publ'!$B$2:$H$490,MATCH(N$3,'Miljövärden urval för publ'!$B$2:$H$2,0),FALSE))</f>
        <v/>
      </c>
    </row>
    <row r="461" spans="1:14" x14ac:dyDescent="0.25">
      <c r="A461" s="116"/>
      <c r="B461" s="116"/>
      <c r="E461" s="113"/>
      <c r="I461" s="106" t="str">
        <f t="shared" si="21"/>
        <v/>
      </c>
      <c r="J461" s="106" t="str">
        <f t="shared" si="22"/>
        <v/>
      </c>
      <c r="K461" s="106" t="str">
        <f>IF(ISERROR(VLOOKUP($J461,'Miljövärden urval för publ'!$B$2:$H$490,MATCH(K$3,'Miljövärden urval för publ'!$B$2:$H$2,0),FALSE)),"",VLOOKUP($J461,'Miljövärden urval för publ'!$B$2:$H$490,MATCH(K$3,'Miljövärden urval för publ'!$B$2:$H$2,0),FALSE))</f>
        <v/>
      </c>
      <c r="L461" s="106" t="str">
        <f>IF(ISERROR(VLOOKUP($J461,'Miljövärden urval för publ'!$B$2:$H$490,MATCH(L$3,'Miljövärden urval för publ'!$B$2:$H$2,0),FALSE)),"",VLOOKUP($J461,'Miljövärden urval för publ'!$B$2:$H$490,MATCH(L$3,'Miljövärden urval för publ'!$B$2:$H$2,0),FALSE))</f>
        <v/>
      </c>
      <c r="M461" s="106" t="str">
        <f>IF(ISERROR(VLOOKUP($J461,'Miljövärden urval för publ'!$B$2:$H$490,MATCH(M$3,'Miljövärden urval för publ'!$B$2:$H$2,0),FALSE)),"",VLOOKUP($J461,'Miljövärden urval för publ'!$B$2:$H$490,MATCH(M$3,'Miljövärden urval för publ'!$B$2:$H$2,0),FALSE))</f>
        <v/>
      </c>
      <c r="N461" s="106" t="str">
        <f>IF(ISERROR(VLOOKUP($J461,'Miljövärden urval för publ'!$B$2:$H$490,MATCH(N$3,'Miljövärden urval för publ'!$B$2:$H$2,0),FALSE)),"",VLOOKUP($J461,'Miljövärden urval för publ'!$B$2:$H$490,MATCH(N$3,'Miljövärden urval för publ'!$B$2:$H$2,0),FALSE))</f>
        <v/>
      </c>
    </row>
    <row r="462" spans="1:14" x14ac:dyDescent="0.25">
      <c r="A462" s="116"/>
      <c r="B462" s="116"/>
      <c r="E462" s="113"/>
      <c r="I462" s="106" t="str">
        <f t="shared" si="21"/>
        <v/>
      </c>
      <c r="J462" s="106" t="str">
        <f t="shared" si="22"/>
        <v/>
      </c>
      <c r="K462" s="106" t="str">
        <f>IF(ISERROR(VLOOKUP($J462,'Miljövärden urval för publ'!$B$2:$H$490,MATCH(K$3,'Miljövärden urval för publ'!$B$2:$H$2,0),FALSE)),"",VLOOKUP($J462,'Miljövärden urval för publ'!$B$2:$H$490,MATCH(K$3,'Miljövärden urval för publ'!$B$2:$H$2,0),FALSE))</f>
        <v/>
      </c>
      <c r="L462" s="106" t="str">
        <f>IF(ISERROR(VLOOKUP($J462,'Miljövärden urval för publ'!$B$2:$H$490,MATCH(L$3,'Miljövärden urval för publ'!$B$2:$H$2,0),FALSE)),"",VLOOKUP($J462,'Miljövärden urval för publ'!$B$2:$H$490,MATCH(L$3,'Miljövärden urval för publ'!$B$2:$H$2,0),FALSE))</f>
        <v/>
      </c>
      <c r="M462" s="106" t="str">
        <f>IF(ISERROR(VLOOKUP($J462,'Miljövärden urval för publ'!$B$2:$H$490,MATCH(M$3,'Miljövärden urval för publ'!$B$2:$H$2,0),FALSE)),"",VLOOKUP($J462,'Miljövärden urval för publ'!$B$2:$H$490,MATCH(M$3,'Miljövärden urval för publ'!$B$2:$H$2,0),FALSE))</f>
        <v/>
      </c>
      <c r="N462" s="106" t="str">
        <f>IF(ISERROR(VLOOKUP($J462,'Miljövärden urval för publ'!$B$2:$H$490,MATCH(N$3,'Miljövärden urval för publ'!$B$2:$H$2,0),FALSE)),"",VLOOKUP($J462,'Miljövärden urval för publ'!$B$2:$H$490,MATCH(N$3,'Miljövärden urval för publ'!$B$2:$H$2,0),FALSE))</f>
        <v/>
      </c>
    </row>
    <row r="463" spans="1:14" x14ac:dyDescent="0.25">
      <c r="A463" s="116"/>
      <c r="B463" s="116"/>
      <c r="E463" s="113"/>
      <c r="I463" s="106" t="str">
        <f t="shared" si="21"/>
        <v/>
      </c>
      <c r="J463" s="106" t="str">
        <f t="shared" si="22"/>
        <v/>
      </c>
      <c r="K463" s="106" t="str">
        <f>IF(ISERROR(VLOOKUP($J463,'Miljövärden urval för publ'!$B$2:$H$490,MATCH(K$3,'Miljövärden urval för publ'!$B$2:$H$2,0),FALSE)),"",VLOOKUP($J463,'Miljövärden urval för publ'!$B$2:$H$490,MATCH(K$3,'Miljövärden urval för publ'!$B$2:$H$2,0),FALSE))</f>
        <v/>
      </c>
      <c r="L463" s="106" t="str">
        <f>IF(ISERROR(VLOOKUP($J463,'Miljövärden urval för publ'!$B$2:$H$490,MATCH(L$3,'Miljövärden urval för publ'!$B$2:$H$2,0),FALSE)),"",VLOOKUP($J463,'Miljövärden urval för publ'!$B$2:$H$490,MATCH(L$3,'Miljövärden urval för publ'!$B$2:$H$2,0),FALSE))</f>
        <v/>
      </c>
      <c r="M463" s="106" t="str">
        <f>IF(ISERROR(VLOOKUP($J463,'Miljövärden urval för publ'!$B$2:$H$490,MATCH(M$3,'Miljövärden urval för publ'!$B$2:$H$2,0),FALSE)),"",VLOOKUP($J463,'Miljövärden urval för publ'!$B$2:$H$490,MATCH(M$3,'Miljövärden urval för publ'!$B$2:$H$2,0),FALSE))</f>
        <v/>
      </c>
      <c r="N463" s="106" t="str">
        <f>IF(ISERROR(VLOOKUP($J463,'Miljövärden urval för publ'!$B$2:$H$490,MATCH(N$3,'Miljövärden urval för publ'!$B$2:$H$2,0),FALSE)),"",VLOOKUP($J463,'Miljövärden urval för publ'!$B$2:$H$490,MATCH(N$3,'Miljövärden urval för publ'!$B$2:$H$2,0),FALSE))</f>
        <v/>
      </c>
    </row>
    <row r="464" spans="1:14" x14ac:dyDescent="0.25">
      <c r="A464" s="116"/>
      <c r="B464" s="116"/>
      <c r="E464" s="113"/>
      <c r="I464" s="106" t="str">
        <f t="shared" si="21"/>
        <v/>
      </c>
      <c r="J464" s="106" t="str">
        <f t="shared" si="22"/>
        <v/>
      </c>
      <c r="K464" s="106" t="str">
        <f>IF(ISERROR(VLOOKUP($J464,'Miljövärden urval för publ'!$B$2:$H$490,MATCH(K$3,'Miljövärden urval för publ'!$B$2:$H$2,0),FALSE)),"",VLOOKUP($J464,'Miljövärden urval för publ'!$B$2:$H$490,MATCH(K$3,'Miljövärden urval för publ'!$B$2:$H$2,0),FALSE))</f>
        <v/>
      </c>
      <c r="L464" s="106" t="str">
        <f>IF(ISERROR(VLOOKUP($J464,'Miljövärden urval för publ'!$B$2:$H$490,MATCH(L$3,'Miljövärden urval för publ'!$B$2:$H$2,0),FALSE)),"",VLOOKUP($J464,'Miljövärden urval för publ'!$B$2:$H$490,MATCH(L$3,'Miljövärden urval för publ'!$B$2:$H$2,0),FALSE))</f>
        <v/>
      </c>
      <c r="M464" s="106" t="str">
        <f>IF(ISERROR(VLOOKUP($J464,'Miljövärden urval för publ'!$B$2:$H$490,MATCH(M$3,'Miljövärden urval för publ'!$B$2:$H$2,0),FALSE)),"",VLOOKUP($J464,'Miljövärden urval för publ'!$B$2:$H$490,MATCH(M$3,'Miljövärden urval för publ'!$B$2:$H$2,0),FALSE))</f>
        <v/>
      </c>
      <c r="N464" s="106" t="str">
        <f>IF(ISERROR(VLOOKUP($J464,'Miljövärden urval för publ'!$B$2:$H$490,MATCH(N$3,'Miljövärden urval för publ'!$B$2:$H$2,0),FALSE)),"",VLOOKUP($J464,'Miljövärden urval för publ'!$B$2:$H$490,MATCH(N$3,'Miljövärden urval för publ'!$B$2:$H$2,0),FALSE))</f>
        <v/>
      </c>
    </row>
    <row r="465" spans="1:14" x14ac:dyDescent="0.25">
      <c r="A465" s="116"/>
      <c r="B465" s="116"/>
      <c r="E465" s="113"/>
      <c r="I465" s="106" t="str">
        <f t="shared" si="21"/>
        <v/>
      </c>
      <c r="J465" s="106" t="str">
        <f t="shared" si="22"/>
        <v/>
      </c>
      <c r="K465" s="106" t="str">
        <f>IF(ISERROR(VLOOKUP($J465,'Miljövärden urval för publ'!$B$2:$H$490,MATCH(K$3,'Miljövärden urval för publ'!$B$2:$H$2,0),FALSE)),"",VLOOKUP($J465,'Miljövärden urval för publ'!$B$2:$H$490,MATCH(K$3,'Miljövärden urval för publ'!$B$2:$H$2,0),FALSE))</f>
        <v/>
      </c>
      <c r="L465" s="106" t="str">
        <f>IF(ISERROR(VLOOKUP($J465,'Miljövärden urval för publ'!$B$2:$H$490,MATCH(L$3,'Miljövärden urval för publ'!$B$2:$H$2,0),FALSE)),"",VLOOKUP($J465,'Miljövärden urval för publ'!$B$2:$H$490,MATCH(L$3,'Miljövärden urval för publ'!$B$2:$H$2,0),FALSE))</f>
        <v/>
      </c>
      <c r="M465" s="106" t="str">
        <f>IF(ISERROR(VLOOKUP($J465,'Miljövärden urval för publ'!$B$2:$H$490,MATCH(M$3,'Miljövärden urval för publ'!$B$2:$H$2,0),FALSE)),"",VLOOKUP($J465,'Miljövärden urval för publ'!$B$2:$H$490,MATCH(M$3,'Miljövärden urval för publ'!$B$2:$H$2,0),FALSE))</f>
        <v/>
      </c>
      <c r="N465" s="106" t="str">
        <f>IF(ISERROR(VLOOKUP($J465,'Miljövärden urval för publ'!$B$2:$H$490,MATCH(N$3,'Miljövärden urval för publ'!$B$2:$H$2,0),FALSE)),"",VLOOKUP($J465,'Miljövärden urval för publ'!$B$2:$H$490,MATCH(N$3,'Miljövärden urval för publ'!$B$2:$H$2,0),FALSE))</f>
        <v/>
      </c>
    </row>
    <row r="466" spans="1:14" x14ac:dyDescent="0.25">
      <c r="A466" s="116"/>
      <c r="B466" s="116"/>
      <c r="E466" s="113"/>
      <c r="I466" s="106" t="str">
        <f t="shared" si="21"/>
        <v/>
      </c>
      <c r="J466" s="106" t="str">
        <f t="shared" si="22"/>
        <v/>
      </c>
      <c r="K466" s="106" t="str">
        <f>IF(ISERROR(VLOOKUP($J466,'Miljövärden urval för publ'!$B$2:$H$490,MATCH(K$3,'Miljövärden urval för publ'!$B$2:$H$2,0),FALSE)),"",VLOOKUP($J466,'Miljövärden urval för publ'!$B$2:$H$490,MATCH(K$3,'Miljövärden urval för publ'!$B$2:$H$2,0),FALSE))</f>
        <v/>
      </c>
      <c r="L466" s="106" t="str">
        <f>IF(ISERROR(VLOOKUP($J466,'Miljövärden urval för publ'!$B$2:$H$490,MATCH(L$3,'Miljövärden urval för publ'!$B$2:$H$2,0),FALSE)),"",VLOOKUP($J466,'Miljövärden urval för publ'!$B$2:$H$490,MATCH(L$3,'Miljövärden urval för publ'!$B$2:$H$2,0),FALSE))</f>
        <v/>
      </c>
      <c r="M466" s="106" t="str">
        <f>IF(ISERROR(VLOOKUP($J466,'Miljövärden urval för publ'!$B$2:$H$490,MATCH(M$3,'Miljövärden urval för publ'!$B$2:$H$2,0),FALSE)),"",VLOOKUP($J466,'Miljövärden urval för publ'!$B$2:$H$490,MATCH(M$3,'Miljövärden urval för publ'!$B$2:$H$2,0),FALSE))</f>
        <v/>
      </c>
      <c r="N466" s="106" t="str">
        <f>IF(ISERROR(VLOOKUP($J466,'Miljövärden urval för publ'!$B$2:$H$490,MATCH(N$3,'Miljövärden urval för publ'!$B$2:$H$2,0),FALSE)),"",VLOOKUP($J466,'Miljövärden urval för publ'!$B$2:$H$490,MATCH(N$3,'Miljövärden urval för publ'!$B$2:$H$2,0),FALSE))</f>
        <v/>
      </c>
    </row>
    <row r="467" spans="1:14" x14ac:dyDescent="0.25">
      <c r="A467" s="116"/>
      <c r="B467" s="116"/>
      <c r="E467" s="113"/>
      <c r="I467" s="106" t="str">
        <f t="shared" si="21"/>
        <v/>
      </c>
      <c r="J467" s="106" t="str">
        <f t="shared" si="22"/>
        <v/>
      </c>
      <c r="K467" s="106" t="str">
        <f>IF(ISERROR(VLOOKUP($J467,'Miljövärden urval för publ'!$B$2:$H$490,MATCH(K$3,'Miljövärden urval för publ'!$B$2:$H$2,0),FALSE)),"",VLOOKUP($J467,'Miljövärden urval för publ'!$B$2:$H$490,MATCH(K$3,'Miljövärden urval för publ'!$B$2:$H$2,0),FALSE))</f>
        <v/>
      </c>
      <c r="L467" s="106" t="str">
        <f>IF(ISERROR(VLOOKUP($J467,'Miljövärden urval för publ'!$B$2:$H$490,MATCH(L$3,'Miljövärden urval för publ'!$B$2:$H$2,0),FALSE)),"",VLOOKUP($J467,'Miljövärden urval för publ'!$B$2:$H$490,MATCH(L$3,'Miljövärden urval för publ'!$B$2:$H$2,0),FALSE))</f>
        <v/>
      </c>
      <c r="M467" s="106" t="str">
        <f>IF(ISERROR(VLOOKUP($J467,'Miljövärden urval för publ'!$B$2:$H$490,MATCH(M$3,'Miljövärden urval för publ'!$B$2:$H$2,0),FALSE)),"",VLOOKUP($J467,'Miljövärden urval för publ'!$B$2:$H$490,MATCH(M$3,'Miljövärden urval för publ'!$B$2:$H$2,0),FALSE))</f>
        <v/>
      </c>
      <c r="N467" s="106" t="str">
        <f>IF(ISERROR(VLOOKUP($J467,'Miljövärden urval för publ'!$B$2:$H$490,MATCH(N$3,'Miljövärden urval för publ'!$B$2:$H$2,0),FALSE)),"",VLOOKUP($J467,'Miljövärden urval för publ'!$B$2:$H$490,MATCH(N$3,'Miljövärden urval för publ'!$B$2:$H$2,0),FALSE))</f>
        <v/>
      </c>
    </row>
    <row r="468" spans="1:14" x14ac:dyDescent="0.25">
      <c r="A468" s="116"/>
      <c r="B468" s="116"/>
      <c r="E468" s="113"/>
    </row>
    <row r="469" spans="1:14" x14ac:dyDescent="0.25">
      <c r="A469" s="116"/>
      <c r="B469" s="116"/>
      <c r="E469" s="113"/>
    </row>
    <row r="470" spans="1:14" x14ac:dyDescent="0.25">
      <c r="A470" s="116"/>
      <c r="B470" s="116"/>
      <c r="E470" s="113"/>
    </row>
    <row r="471" spans="1:14" x14ac:dyDescent="0.25">
      <c r="A471" s="116"/>
      <c r="B471" s="116"/>
      <c r="E471" s="113"/>
    </row>
    <row r="472" spans="1:14" x14ac:dyDescent="0.25">
      <c r="A472" s="116"/>
      <c r="B472" s="116"/>
      <c r="E472" s="113"/>
    </row>
    <row r="473" spans="1:14" x14ac:dyDescent="0.25">
      <c r="A473" s="116"/>
      <c r="B473" s="116"/>
      <c r="E473" s="113"/>
    </row>
    <row r="474" spans="1:14" x14ac:dyDescent="0.25">
      <c r="A474" s="116"/>
      <c r="B474" s="116"/>
      <c r="E474" s="113"/>
    </row>
    <row r="475" spans="1:14" x14ac:dyDescent="0.25">
      <c r="A475" s="116"/>
      <c r="B475" s="116"/>
      <c r="E475" s="113"/>
    </row>
    <row r="476" spans="1:14" x14ac:dyDescent="0.25">
      <c r="A476" s="116"/>
      <c r="B476" s="116"/>
      <c r="E476" s="113"/>
    </row>
  </sheetData>
  <sortState ref="A4:B411">
    <sortCondition ref="B4:B41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O478"/>
  <sheetViews>
    <sheetView workbookViewId="0">
      <selection activeCell="B4" sqref="B4:F4"/>
    </sheetView>
  </sheetViews>
  <sheetFormatPr defaultRowHeight="15" x14ac:dyDescent="0.25"/>
  <cols>
    <col min="1" max="1" width="36.28515625" style="122" bestFit="1" customWidth="1"/>
    <col min="2" max="2" width="44.5703125" style="122" bestFit="1" customWidth="1"/>
    <col min="3" max="3" width="24.7109375" style="122" customWidth="1"/>
    <col min="4" max="4" width="18.85546875" style="122" customWidth="1"/>
    <col min="5" max="5" width="19.85546875" style="122" customWidth="1"/>
    <col min="6" max="6" width="18.5703125" style="122" customWidth="1"/>
    <col min="7" max="9" width="17.5703125" style="122" customWidth="1"/>
    <col min="10" max="16384" width="9.140625" style="122"/>
  </cols>
  <sheetData>
    <row r="1" spans="1:10" ht="90" x14ac:dyDescent="0.25">
      <c r="A1" s="1" t="s">
        <v>0</v>
      </c>
      <c r="B1" s="1" t="s">
        <v>1</v>
      </c>
      <c r="C1" s="229" t="s">
        <v>1141</v>
      </c>
      <c r="D1" s="121" t="s">
        <v>1087</v>
      </c>
      <c r="E1" s="121" t="s">
        <v>1088</v>
      </c>
      <c r="F1" s="121" t="s">
        <v>1053</v>
      </c>
      <c r="G1" s="121" t="s">
        <v>1089</v>
      </c>
      <c r="H1" s="122" t="s">
        <v>1090</v>
      </c>
      <c r="I1" s="121"/>
      <c r="J1" s="121" t="s">
        <v>1091</v>
      </c>
    </row>
    <row r="2" spans="1:10" x14ac:dyDescent="0.25">
      <c r="A2" t="s">
        <v>12</v>
      </c>
      <c r="B2" t="s">
        <v>13</v>
      </c>
      <c r="C2"/>
      <c r="D2" s="122" t="str">
        <f>IF(ISERROR(1/VLOOKUP($B2,Kraftvärmeprod!$B$1:$D$480,MATCH("Total värmeproduktion i kraftvärmeverk i kombinerad drift (GWh)",Kraftvärmeprod!$B$1:$AV$1,0),FALSE)),"Ej kraftvärme","Alternativproduktionsmetoden")</f>
        <v>Ej kraftvärme</v>
      </c>
      <c r="E2" s="122">
        <f>VLOOKUP($B2,Totalt!$B$1:$BP$480,MATCH("total el",Totalt!$B$1:$BP$1,0),FALSE)</f>
        <v>0.84199999999999997</v>
      </c>
      <c r="F2" s="123" t="str">
        <f>IF(ISERROR(1/VLOOKUP($B2,Kraftvärmeprod!$B$1:$BD$480,MATCH("Total värmeproduktion i kraftvärmeverk i kombinerad drift (GWh)",Kraftvärmeprod!$B$1:$AV$1,0),FALSE)),"",VLOOKUP($B2,'Slutlig allokering kvv'!$B$1:$BA$480,MATCH(F$1,'Slutlig allokering kvv'!$B$1:$AS$1,0),FALSE))</f>
        <v/>
      </c>
      <c r="G2" s="122" t="str">
        <f>IF(ISERROR(1/VLOOKUP($B2,Kraftvärmeprod!$B$1:$AV$480,MATCH("Producerad elenergi i kraftvärmeverk (GWh)",Kraftvärmeprod!$B$1:$AV$1,0),FALSE)),"",VLOOKUP($B2,Kraftvärmeprod!$B$1:$AV$480,MATCH("Producerad elenergi i kraftvärmeverk (GWh)",Kraftvärmeprod!$B$1:$AV$1,0),FALSE))</f>
        <v/>
      </c>
      <c r="H2" s="122" t="str">
        <f>IF(ISERROR(1/VLOOKUP($B2,Miljö!$B$1:$T$480,MATCH("Såld mängd produktionsspecifik fjärrvärme (GWh)",Miljö!$B$1:$T$1,0),FALSE)),"",VLOOKUP($B2,Miljö!$B$1:$T$480,MATCH("Såld mängd produktionsspecifik fjärrvärme (GWh)",Miljö!$B$1:$T$1,0),FALSE))</f>
        <v/>
      </c>
      <c r="J2" s="122" t="str">
        <f>A2</f>
        <v>Affärsverken Karlskrona AB</v>
      </c>
    </row>
    <row r="3" spans="1:10" x14ac:dyDescent="0.25">
      <c r="A3" t="s">
        <v>12</v>
      </c>
      <c r="B3" t="s">
        <v>14</v>
      </c>
      <c r="C3"/>
      <c r="D3" s="122" t="str">
        <f>IF(ISERROR(1/VLOOKUP($B3,Kraftvärmeprod!$B$1:$D$480,MATCH("Total värmeproduktion i kraftvärmeverk i kombinerad drift (GWh)",Kraftvärmeprod!$B$1:$AV$1,0),FALSE)),"Ej kraftvärme","Alternativproduktionsmetoden")</f>
        <v>Alternativproduktionsmetoden</v>
      </c>
      <c r="E3" s="122">
        <f>VLOOKUP($B3,Totalt!$B$1:$BP$480,MATCH("total el",Totalt!$B$1:$BP$1,0),FALSE)</f>
        <v>8.3910800000000005</v>
      </c>
      <c r="F3" s="123">
        <f>IF(ISERROR(1/VLOOKUP($B3,Kraftvärmeprod!$B$1:$BD$480,MATCH("Total värmeproduktion i kraftvärmeverk i kombinerad drift (GWh)",Kraftvärmeprod!$B$1:$AV$1,0),FALSE)),"",VLOOKUP($B3,'Slutlig allokering kvv'!$B$1:$BA$480,MATCH(F$1,'Slutlig allokering kvv'!$B$1:$AS$1,0),FALSE))</f>
        <v>0.58187300559074129</v>
      </c>
      <c r="G3" s="122">
        <f>IF(ISERROR(1/VLOOKUP($B3,Kraftvärmeprod!$B$1:$AV$480,MATCH("Producerad elenergi i kraftvärmeverk (GWh)",Kraftvärmeprod!$B$1:$AV$1,0),FALSE)),"",VLOOKUP($B3,Kraftvärmeprod!$B$1:$AV$480,MATCH("Producerad elenergi i kraftvärmeverk (GWh)",Kraftvärmeprod!$B$1:$AV$1,0),FALSE))</f>
        <v>61.59</v>
      </c>
      <c r="H3" s="122" t="str">
        <f>IF(ISERROR(1/VLOOKUP($B3,Miljö!$B$1:$T$480,MATCH("Såld mängd produktionsspecifik fjärrvärme (GWh)",Miljö!$B$1:$T$1,0),FALSE)),"",VLOOKUP($B3,Miljö!$B$1:$T$480,MATCH("Såld mängd produktionsspecifik fjärrvärme (GWh)",Miljö!$B$1:$T$1,0),FALSE))</f>
        <v/>
      </c>
      <c r="J3" s="122" t="str">
        <f t="shared" ref="J3:J66" si="0">A3</f>
        <v>Affärsverken Karlskrona AB</v>
      </c>
    </row>
    <row r="4" spans="1:10" x14ac:dyDescent="0.25">
      <c r="A4" t="s">
        <v>12</v>
      </c>
      <c r="B4" t="s">
        <v>15</v>
      </c>
      <c r="C4"/>
      <c r="D4" s="122" t="str">
        <f>IF(ISERROR(1/VLOOKUP($B4,Kraftvärmeprod!$B$1:$D$480,MATCH("Total värmeproduktion i kraftvärmeverk i kombinerad drift (GWh)",Kraftvärmeprod!$B$1:$AV$1,0),FALSE)),"Ej kraftvärme","Alternativproduktionsmetoden")</f>
        <v>Ej kraftvärme</v>
      </c>
      <c r="E4" s="122">
        <f>VLOOKUP($B4,Totalt!$B$1:$BP$480,MATCH("total el",Totalt!$B$1:$BP$1,0),FALSE)</f>
        <v>0.59799999999999998</v>
      </c>
      <c r="F4" s="123" t="str">
        <f>IF(ISERROR(1/VLOOKUP($B4,Kraftvärmeprod!$B$1:$BD$480,MATCH("Total värmeproduktion i kraftvärmeverk i kombinerad drift (GWh)",Kraftvärmeprod!$B$1:$AV$1,0),FALSE)),"",VLOOKUP($B4,'Slutlig allokering kvv'!$B$1:$BA$480,MATCH(F$1,'Slutlig allokering kvv'!$B$1:$AS$1,0),FALSE))</f>
        <v/>
      </c>
      <c r="G4" s="122" t="str">
        <f>IF(ISERROR(1/VLOOKUP($B4,Kraftvärmeprod!$B$1:$AV$480,MATCH("Producerad elenergi i kraftvärmeverk (GWh)",Kraftvärmeprod!$B$1:$AV$1,0),FALSE)),"",VLOOKUP($B4,Kraftvärmeprod!$B$1:$AV$480,MATCH("Producerad elenergi i kraftvärmeverk (GWh)",Kraftvärmeprod!$B$1:$AV$1,0),FALSE))</f>
        <v/>
      </c>
      <c r="H4" s="122" t="str">
        <f>IF(ISERROR(1/VLOOKUP($B4,Miljö!$B$1:$T$480,MATCH("Såld mängd produktionsspecifik fjärrvärme (GWh)",Miljö!$B$1:$T$1,0),FALSE)),"",VLOOKUP($B4,Miljö!$B$1:$T$480,MATCH("Såld mängd produktionsspecifik fjärrvärme (GWh)",Miljö!$B$1:$T$1,0),FALSE))</f>
        <v/>
      </c>
      <c r="J4" s="122" t="str">
        <f t="shared" si="0"/>
        <v>Affärsverken Karlskrona AB</v>
      </c>
    </row>
    <row r="5" spans="1:10" x14ac:dyDescent="0.25">
      <c r="A5" t="s">
        <v>12</v>
      </c>
      <c r="B5" t="s">
        <v>16</v>
      </c>
      <c r="C5"/>
      <c r="D5" s="122" t="str">
        <f>IF(ISERROR(1/VLOOKUP($B5,Kraftvärmeprod!$B$1:$D$480,MATCH("Total värmeproduktion i kraftvärmeverk i kombinerad drift (GWh)",Kraftvärmeprod!$B$1:$AV$1,0),FALSE)),"Ej kraftvärme","Alternativproduktionsmetoden")</f>
        <v>Ej kraftvärme</v>
      </c>
      <c r="E5" s="122">
        <f>VLOOKUP($B5,Totalt!$B$1:$BP$480,MATCH("total el",Totalt!$B$1:$BP$1,0),FALSE)</f>
        <v>6.6000000000000003E-2</v>
      </c>
      <c r="F5" s="123" t="str">
        <f>IF(ISERROR(1/VLOOKUP($B5,Kraftvärmeprod!$B$1:$BD$480,MATCH("Total värmeproduktion i kraftvärmeverk i kombinerad drift (GWh)",Kraftvärmeprod!$B$1:$AV$1,0),FALSE)),"",VLOOKUP($B5,'Slutlig allokering kvv'!$B$1:$BA$480,MATCH(F$1,'Slutlig allokering kvv'!$B$1:$AS$1,0),FALSE))</f>
        <v/>
      </c>
      <c r="G5" s="122" t="str">
        <f>IF(ISERROR(1/VLOOKUP($B5,Kraftvärmeprod!$B$1:$AV$480,MATCH("Producerad elenergi i kraftvärmeverk (GWh)",Kraftvärmeprod!$B$1:$AV$1,0),FALSE)),"",VLOOKUP($B5,Kraftvärmeprod!$B$1:$AV$480,MATCH("Producerad elenergi i kraftvärmeverk (GWh)",Kraftvärmeprod!$B$1:$AV$1,0),FALSE))</f>
        <v/>
      </c>
      <c r="H5" s="122" t="str">
        <f>IF(ISERROR(1/VLOOKUP($B5,Miljö!$B$1:$T$480,MATCH("Såld mängd produktionsspecifik fjärrvärme (GWh)",Miljö!$B$1:$T$1,0),FALSE)),"",VLOOKUP($B5,Miljö!$B$1:$T$480,MATCH("Såld mängd produktionsspecifik fjärrvärme (GWh)",Miljö!$B$1:$T$1,0),FALSE))</f>
        <v/>
      </c>
      <c r="J5" s="122" t="str">
        <f t="shared" si="0"/>
        <v>Affärsverken Karlskrona AB</v>
      </c>
    </row>
    <row r="6" spans="1:10" x14ac:dyDescent="0.25">
      <c r="A6" t="s">
        <v>17</v>
      </c>
      <c r="B6" t="s">
        <v>18</v>
      </c>
      <c r="C6"/>
      <c r="D6" s="122" t="str">
        <f>IF(ISERROR(1/VLOOKUP($B6,Kraftvärmeprod!$B$1:$D$480,MATCH("Total värmeproduktion i kraftvärmeverk i kombinerad drift (GWh)",Kraftvärmeprod!$B$1:$AV$1,0),FALSE)),"Ej kraftvärme","Alternativproduktionsmetoden")</f>
        <v>Ej kraftvärme</v>
      </c>
      <c r="E6" s="122">
        <f>VLOOKUP($B6,Totalt!$B$1:$BP$480,MATCH("total el",Totalt!$B$1:$BP$1,0),FALSE)</f>
        <v>3.2</v>
      </c>
      <c r="F6" s="123" t="str">
        <f>IF(ISERROR(1/VLOOKUP($B6,Kraftvärmeprod!$B$1:$BD$480,MATCH("Total värmeproduktion i kraftvärmeverk i kombinerad drift (GWh)",Kraftvärmeprod!$B$1:$AV$1,0),FALSE)),"",VLOOKUP($B6,'Slutlig allokering kvv'!$B$1:$BA$480,MATCH(F$1,'Slutlig allokering kvv'!$B$1:$AS$1,0),FALSE))</f>
        <v/>
      </c>
      <c r="G6" s="122" t="str">
        <f>IF(ISERROR(1/VLOOKUP($B6,Kraftvärmeprod!$B$1:$AV$480,MATCH("Producerad elenergi i kraftvärmeverk (GWh)",Kraftvärmeprod!$B$1:$AV$1,0),FALSE)),"",VLOOKUP($B6,Kraftvärmeprod!$B$1:$AV$480,MATCH("Producerad elenergi i kraftvärmeverk (GWh)",Kraftvärmeprod!$B$1:$AV$1,0),FALSE))</f>
        <v/>
      </c>
      <c r="H6" s="122" t="str">
        <f>IF(ISERROR(1/VLOOKUP($B6,Miljö!$B$1:$T$480,MATCH("Såld mängd produktionsspecifik fjärrvärme (GWh)",Miljö!$B$1:$T$1,0),FALSE)),"",VLOOKUP($B6,Miljö!$B$1:$T$480,MATCH("Såld mängd produktionsspecifik fjärrvärme (GWh)",Miljö!$B$1:$T$1,0),FALSE))</f>
        <v/>
      </c>
      <c r="J6" s="122" t="str">
        <f t="shared" si="0"/>
        <v>Alingsås Energi Nät AB</v>
      </c>
    </row>
    <row r="7" spans="1:10" x14ac:dyDescent="0.25">
      <c r="A7" t="s">
        <v>19</v>
      </c>
      <c r="B7" t="s">
        <v>20</v>
      </c>
      <c r="C7"/>
      <c r="D7" s="122" t="str">
        <f>IF(ISERROR(1/VLOOKUP($B7,Kraftvärmeprod!$B$1:$D$480,MATCH("Total värmeproduktion i kraftvärmeverk i kombinerad drift (GWh)",Kraftvärmeprod!$B$1:$AV$1,0),FALSE)),"Ej kraftvärme","Alternativproduktionsmetoden")</f>
        <v>Ej kraftvärme</v>
      </c>
      <c r="E7" s="122">
        <f>VLOOKUP($B7,Totalt!$B$1:$BP$480,MATCH("total el",Totalt!$B$1:$BP$1,0),FALSE)</f>
        <v>0</v>
      </c>
      <c r="F7" s="123" t="str">
        <f>IF(ISERROR(1/VLOOKUP($B7,Kraftvärmeprod!$B$1:$BD$480,MATCH("Total värmeproduktion i kraftvärmeverk i kombinerad drift (GWh)",Kraftvärmeprod!$B$1:$AV$1,0),FALSE)),"",VLOOKUP($B7,'Slutlig allokering kvv'!$B$1:$BA$480,MATCH(F$1,'Slutlig allokering kvv'!$B$1:$AS$1,0),FALSE))</f>
        <v/>
      </c>
      <c r="G7" s="122" t="str">
        <f>IF(ISERROR(1/VLOOKUP($B7,Kraftvärmeprod!$B$1:$AV$480,MATCH("Producerad elenergi i kraftvärmeverk (GWh)",Kraftvärmeprod!$B$1:$AV$1,0),FALSE)),"",VLOOKUP($B7,Kraftvärmeprod!$B$1:$AV$480,MATCH("Producerad elenergi i kraftvärmeverk (GWh)",Kraftvärmeprod!$B$1:$AV$1,0),FALSE))</f>
        <v/>
      </c>
      <c r="H7" s="122" t="str">
        <f>IF(ISERROR(1/VLOOKUP($B7,Miljö!$B$1:$T$480,MATCH("Såld mängd produktionsspecifik fjärrvärme (GWh)",Miljö!$B$1:$T$1,0),FALSE)),"",VLOOKUP($B7,Miljö!$B$1:$T$480,MATCH("Såld mängd produktionsspecifik fjärrvärme (GWh)",Miljö!$B$1:$T$1,0),FALSE))</f>
        <v/>
      </c>
      <c r="J7" s="122" t="str">
        <f t="shared" si="0"/>
        <v>Alvesta Energi AB</v>
      </c>
    </row>
    <row r="8" spans="1:10" x14ac:dyDescent="0.25">
      <c r="A8" t="s">
        <v>19</v>
      </c>
      <c r="B8" t="s">
        <v>21</v>
      </c>
      <c r="C8"/>
      <c r="D8" s="122" t="str">
        <f>IF(ISERROR(1/VLOOKUP($B8,Kraftvärmeprod!$B$1:$D$480,MATCH("Total värmeproduktion i kraftvärmeverk i kombinerad drift (GWh)",Kraftvärmeprod!$B$1:$AV$1,0),FALSE)),"Ej kraftvärme","Alternativproduktionsmetoden")</f>
        <v>Ej kraftvärme</v>
      </c>
      <c r="E8" s="122">
        <f>VLOOKUP($B8,Totalt!$B$1:$BP$480,MATCH("total el",Totalt!$B$1:$BP$1,0),FALSE)</f>
        <v>0</v>
      </c>
      <c r="F8" s="123" t="str">
        <f>IF(ISERROR(1/VLOOKUP($B8,Kraftvärmeprod!$B$1:$BD$480,MATCH("Total värmeproduktion i kraftvärmeverk i kombinerad drift (GWh)",Kraftvärmeprod!$B$1:$AV$1,0),FALSE)),"",VLOOKUP($B8,'Slutlig allokering kvv'!$B$1:$BA$480,MATCH(F$1,'Slutlig allokering kvv'!$B$1:$AS$1,0),FALSE))</f>
        <v/>
      </c>
      <c r="G8" s="122" t="str">
        <f>IF(ISERROR(1/VLOOKUP($B8,Kraftvärmeprod!$B$1:$AV$480,MATCH("Producerad elenergi i kraftvärmeverk (GWh)",Kraftvärmeprod!$B$1:$AV$1,0),FALSE)),"",VLOOKUP($B8,Kraftvärmeprod!$B$1:$AV$480,MATCH("Producerad elenergi i kraftvärmeverk (GWh)",Kraftvärmeprod!$B$1:$AV$1,0),FALSE))</f>
        <v/>
      </c>
      <c r="H8" s="122" t="str">
        <f>IF(ISERROR(1/VLOOKUP($B8,Miljö!$B$1:$T$480,MATCH("Såld mängd produktionsspecifik fjärrvärme (GWh)",Miljö!$B$1:$T$1,0),FALSE)),"",VLOOKUP($B8,Miljö!$B$1:$T$480,MATCH("Såld mängd produktionsspecifik fjärrvärme (GWh)",Miljö!$B$1:$T$1,0),FALSE))</f>
        <v/>
      </c>
      <c r="J8" s="122" t="str">
        <f t="shared" si="0"/>
        <v>Alvesta Energi AB</v>
      </c>
    </row>
    <row r="9" spans="1:10" x14ac:dyDescent="0.25">
      <c r="A9" t="s">
        <v>19</v>
      </c>
      <c r="B9" t="s">
        <v>22</v>
      </c>
      <c r="C9"/>
      <c r="D9" s="122" t="str">
        <f>IF(ISERROR(1/VLOOKUP($B9,Kraftvärmeprod!$B$1:$D$480,MATCH("Total värmeproduktion i kraftvärmeverk i kombinerad drift (GWh)",Kraftvärmeprod!$B$1:$AV$1,0),FALSE)),"Ej kraftvärme","Alternativproduktionsmetoden")</f>
        <v>Ej kraftvärme</v>
      </c>
      <c r="E9" s="122">
        <f>VLOOKUP($B9,Totalt!$B$1:$BP$480,MATCH("total el",Totalt!$B$1:$BP$1,0),FALSE)</f>
        <v>0</v>
      </c>
      <c r="F9" s="123" t="str">
        <f>IF(ISERROR(1/VLOOKUP($B9,Kraftvärmeprod!$B$1:$BD$480,MATCH("Total värmeproduktion i kraftvärmeverk i kombinerad drift (GWh)",Kraftvärmeprod!$B$1:$AV$1,0),FALSE)),"",VLOOKUP($B9,'Slutlig allokering kvv'!$B$1:$BA$480,MATCH(F$1,'Slutlig allokering kvv'!$B$1:$AS$1,0),FALSE))</f>
        <v/>
      </c>
      <c r="G9" s="122" t="str">
        <f>IF(ISERROR(1/VLOOKUP($B9,Kraftvärmeprod!$B$1:$AV$480,MATCH("Producerad elenergi i kraftvärmeverk (GWh)",Kraftvärmeprod!$B$1:$AV$1,0),FALSE)),"",VLOOKUP($B9,Kraftvärmeprod!$B$1:$AV$480,MATCH("Producerad elenergi i kraftvärmeverk (GWh)",Kraftvärmeprod!$B$1:$AV$1,0),FALSE))</f>
        <v/>
      </c>
      <c r="H9" s="122" t="str">
        <f>IF(ISERROR(1/VLOOKUP($B9,Miljö!$B$1:$T$480,MATCH("Såld mängd produktionsspecifik fjärrvärme (GWh)",Miljö!$B$1:$T$1,0),FALSE)),"",VLOOKUP($B9,Miljö!$B$1:$T$480,MATCH("Såld mängd produktionsspecifik fjärrvärme (GWh)",Miljö!$B$1:$T$1,0),FALSE))</f>
        <v/>
      </c>
      <c r="J9" s="122" t="str">
        <f t="shared" si="0"/>
        <v>Alvesta Energi AB</v>
      </c>
    </row>
    <row r="10" spans="1:10" x14ac:dyDescent="0.25">
      <c r="A10" t="s">
        <v>23</v>
      </c>
      <c r="B10" s="16" t="s">
        <v>328</v>
      </c>
      <c r="C10"/>
      <c r="D10" s="122" t="str">
        <f>IF(ISERROR(1/VLOOKUP($B10,Kraftvärmeprod!$B$1:$D$480,MATCH("Total värmeproduktion i kraftvärmeverk i kombinerad drift (GWh)",Kraftvärmeprod!$B$1:$AV$1,0),FALSE)),"Ej kraftvärme","Alternativproduktionsmetoden")</f>
        <v>Ej kraftvärme</v>
      </c>
      <c r="E10" s="122">
        <f>VLOOKUP($B10,Totalt!$B$1:$BP$480,MATCH("total el",Totalt!$B$1:$BP$1,0),FALSE)</f>
        <v>0</v>
      </c>
      <c r="F10" s="123" t="str">
        <f>IF(ISERROR(1/VLOOKUP($B10,Kraftvärmeprod!$B$1:$BD$480,MATCH("Total värmeproduktion i kraftvärmeverk i kombinerad drift (GWh)",Kraftvärmeprod!$B$1:$AV$1,0),FALSE)),"",VLOOKUP($B10,'Slutlig allokering kvv'!$B$1:$BA$480,MATCH(F$1,'Slutlig allokering kvv'!$B$1:$AS$1,0),FALSE))</f>
        <v/>
      </c>
      <c r="G10" s="122" t="str">
        <f>IF(ISERROR(1/VLOOKUP($B10,Kraftvärmeprod!$B$1:$AV$480,MATCH("Producerad elenergi i kraftvärmeverk (GWh)",Kraftvärmeprod!$B$1:$AV$1,0),FALSE)),"",VLOOKUP($B10,Kraftvärmeprod!$B$1:$AV$480,MATCH("Producerad elenergi i kraftvärmeverk (GWh)",Kraftvärmeprod!$B$1:$AV$1,0),FALSE))</f>
        <v/>
      </c>
      <c r="H10" s="122" t="str">
        <f>IF(ISERROR(1/VLOOKUP($B10,Miljö!$B$1:$T$480,MATCH("Såld mängd produktionsspecifik fjärrvärme (GWh)",Miljö!$B$1:$T$1,0),FALSE)),"",VLOOKUP($B10,Miljö!$B$1:$T$480,MATCH("Såld mängd produktionsspecifik fjärrvärme (GWh)",Miljö!$B$1:$T$1,0),FALSE))</f>
        <v/>
      </c>
      <c r="J10" s="122" t="str">
        <f t="shared" si="0"/>
        <v xml:space="preserve">Aneby Miljö &amp; Vatten AB </v>
      </c>
    </row>
    <row r="11" spans="1:10" x14ac:dyDescent="0.25">
      <c r="A11" t="s">
        <v>25</v>
      </c>
      <c r="B11" t="s">
        <v>26</v>
      </c>
      <c r="C11"/>
      <c r="D11" s="122" t="str">
        <f>IF(ISERROR(1/VLOOKUP($B11,Kraftvärmeprod!$B$1:$D$480,MATCH("Total värmeproduktion i kraftvärmeverk i kombinerad drift (GWh)",Kraftvärmeprod!$B$1:$AV$1,0),FALSE)),"Ej kraftvärme","Alternativproduktionsmetoden")</f>
        <v>Ej kraftvärme</v>
      </c>
      <c r="E11" s="122">
        <f>VLOOKUP($B11,Totalt!$B$1:$BP$480,MATCH("total el",Totalt!$B$1:$BP$1,0),FALSE)</f>
        <v>2.7</v>
      </c>
      <c r="F11" s="123" t="str">
        <f>IF(ISERROR(1/VLOOKUP($B11,Kraftvärmeprod!$B$1:$BD$480,MATCH("Total värmeproduktion i kraftvärmeverk i kombinerad drift (GWh)",Kraftvärmeprod!$B$1:$AV$1,0),FALSE)),"",VLOOKUP($B11,'Slutlig allokering kvv'!$B$1:$BA$480,MATCH(F$1,'Slutlig allokering kvv'!$B$1:$AS$1,0),FALSE))</f>
        <v/>
      </c>
      <c r="G11" s="122" t="str">
        <f>IF(ISERROR(1/VLOOKUP($B11,Kraftvärmeprod!$B$1:$AV$480,MATCH("Producerad elenergi i kraftvärmeverk (GWh)",Kraftvärmeprod!$B$1:$AV$1,0),FALSE)),"",VLOOKUP($B11,Kraftvärmeprod!$B$1:$AV$480,MATCH("Producerad elenergi i kraftvärmeverk (GWh)",Kraftvärmeprod!$B$1:$AV$1,0),FALSE))</f>
        <v/>
      </c>
      <c r="H11" s="122" t="str">
        <f>IF(ISERROR(1/VLOOKUP($B11,Miljö!$B$1:$T$480,MATCH("Såld mängd produktionsspecifik fjärrvärme (GWh)",Miljö!$B$1:$T$1,0),FALSE)),"",VLOOKUP($B11,Miljö!$B$1:$T$480,MATCH("Såld mängd produktionsspecifik fjärrvärme (GWh)",Miljö!$B$1:$T$1,0),FALSE))</f>
        <v/>
      </c>
      <c r="J11" s="122" t="str">
        <f t="shared" si="0"/>
        <v>Arboga Energi AB</v>
      </c>
    </row>
    <row r="12" spans="1:10" x14ac:dyDescent="0.25">
      <c r="A12" t="s">
        <v>27</v>
      </c>
      <c r="B12" t="s">
        <v>28</v>
      </c>
      <c r="C12"/>
      <c r="D12" s="122" t="str">
        <f>IF(ISERROR(1/VLOOKUP($B12,Kraftvärmeprod!$B$1:$D$480,MATCH("Total värmeproduktion i kraftvärmeverk i kombinerad drift (GWh)",Kraftvärmeprod!$B$1:$AV$1,0),FALSE)),"Ej kraftvärme","Alternativproduktionsmetoden")</f>
        <v>Ej kraftvärme</v>
      </c>
      <c r="E12" s="122">
        <f>VLOOKUP($B12,Totalt!$B$1:$BP$480,MATCH("total el",Totalt!$B$1:$BP$1,0),FALSE)</f>
        <v>0</v>
      </c>
      <c r="F12" s="123" t="str">
        <f>IF(ISERROR(1/VLOOKUP($B12,Kraftvärmeprod!$B$1:$BD$480,MATCH("Total värmeproduktion i kraftvärmeverk i kombinerad drift (GWh)",Kraftvärmeprod!$B$1:$AV$1,0),FALSE)),"",VLOOKUP($B12,'Slutlig allokering kvv'!$B$1:$BA$480,MATCH(F$1,'Slutlig allokering kvv'!$B$1:$AS$1,0),FALSE))</f>
        <v/>
      </c>
      <c r="G12" s="122" t="str">
        <f>IF(ISERROR(1/VLOOKUP($B12,Kraftvärmeprod!$B$1:$AV$480,MATCH("Producerad elenergi i kraftvärmeverk (GWh)",Kraftvärmeprod!$B$1:$AV$1,0),FALSE)),"",VLOOKUP($B12,Kraftvärmeprod!$B$1:$AV$480,MATCH("Producerad elenergi i kraftvärmeverk (GWh)",Kraftvärmeprod!$B$1:$AV$1,0),FALSE))</f>
        <v/>
      </c>
      <c r="H12" s="122" t="str">
        <f>IF(ISERROR(1/VLOOKUP($B12,Miljö!$B$1:$T$480,MATCH("Såld mängd produktionsspecifik fjärrvärme (GWh)",Miljö!$B$1:$T$1,0),FALSE)),"",VLOOKUP($B12,Miljö!$B$1:$T$480,MATCH("Såld mängd produktionsspecifik fjärrvärme (GWh)",Miljö!$B$1:$T$1,0),FALSE))</f>
        <v/>
      </c>
      <c r="J12" s="122" t="str">
        <f t="shared" si="0"/>
        <v>Arvidsjaurs Energi AB</v>
      </c>
    </row>
    <row r="13" spans="1:10" x14ac:dyDescent="0.25">
      <c r="A13" t="s">
        <v>29</v>
      </c>
      <c r="B13" t="s">
        <v>30</v>
      </c>
      <c r="C13"/>
      <c r="D13" s="122" t="str">
        <f>IF(ISERROR(1/VLOOKUP($B13,Kraftvärmeprod!$B$1:$D$480,MATCH("Total värmeproduktion i kraftvärmeverk i kombinerad drift (GWh)",Kraftvärmeprod!$B$1:$AV$1,0),FALSE)),"Ej kraftvärme","Alternativproduktionsmetoden")</f>
        <v>Ej kraftvärme</v>
      </c>
      <c r="E13" s="122">
        <f>VLOOKUP($B13,Totalt!$B$1:$BP$480,MATCH("total el",Totalt!$B$1:$BP$1,0),FALSE)</f>
        <v>3.03</v>
      </c>
      <c r="F13" s="123" t="str">
        <f>IF(ISERROR(1/VLOOKUP($B13,Kraftvärmeprod!$B$1:$BD$480,MATCH("Total värmeproduktion i kraftvärmeverk i kombinerad drift (GWh)",Kraftvärmeprod!$B$1:$AV$1,0),FALSE)),"",VLOOKUP($B13,'Slutlig allokering kvv'!$B$1:$BA$480,MATCH(F$1,'Slutlig allokering kvv'!$B$1:$AS$1,0),FALSE))</f>
        <v/>
      </c>
      <c r="G13" s="122" t="str">
        <f>IF(ISERROR(1/VLOOKUP($B13,Kraftvärmeprod!$B$1:$AV$480,MATCH("Producerad elenergi i kraftvärmeverk (GWh)",Kraftvärmeprod!$B$1:$AV$1,0),FALSE)),"",VLOOKUP($B13,Kraftvärmeprod!$B$1:$AV$480,MATCH("Producerad elenergi i kraftvärmeverk (GWh)",Kraftvärmeprod!$B$1:$AV$1,0),FALSE))</f>
        <v/>
      </c>
      <c r="H13" s="122" t="str">
        <f>IF(ISERROR(1/VLOOKUP($B13,Miljö!$B$1:$T$480,MATCH("Såld mängd produktionsspecifik fjärrvärme (GWh)",Miljö!$B$1:$T$1,0),FALSE)),"",VLOOKUP($B13,Miljö!$B$1:$T$480,MATCH("Såld mängd produktionsspecifik fjärrvärme (GWh)",Miljö!$B$1:$T$1,0),FALSE))</f>
        <v/>
      </c>
      <c r="J13" s="122" t="str">
        <f t="shared" si="0"/>
        <v>Arvika Fjärrvärme AB</v>
      </c>
    </row>
    <row r="14" spans="1:10" x14ac:dyDescent="0.25">
      <c r="A14" t="s">
        <v>31</v>
      </c>
      <c r="B14" t="s">
        <v>32</v>
      </c>
      <c r="C14"/>
      <c r="D14" s="122" t="str">
        <f>IF(ISERROR(1/VLOOKUP($B14,Kraftvärmeprod!$B$1:$D$480,MATCH("Total värmeproduktion i kraftvärmeverk i kombinerad drift (GWh)",Kraftvärmeprod!$B$1:$AV$1,0),FALSE)),"Ej kraftvärme","Alternativproduktionsmetoden")</f>
        <v>Ej kraftvärme</v>
      </c>
      <c r="E14" s="122">
        <f>VLOOKUP($B14,Totalt!$B$1:$BP$480,MATCH("total el",Totalt!$B$1:$BP$1,0),FALSE)</f>
        <v>0.08</v>
      </c>
      <c r="F14" s="123" t="str">
        <f>IF(ISERROR(1/VLOOKUP($B14,Kraftvärmeprod!$B$1:$BD$480,MATCH("Total värmeproduktion i kraftvärmeverk i kombinerad drift (GWh)",Kraftvärmeprod!$B$1:$AV$1,0),FALSE)),"",VLOOKUP($B14,'Slutlig allokering kvv'!$B$1:$BA$480,MATCH(F$1,'Slutlig allokering kvv'!$B$1:$AS$1,0),FALSE))</f>
        <v/>
      </c>
      <c r="G14" s="122" t="str">
        <f>IF(ISERROR(1/VLOOKUP($B14,Kraftvärmeprod!$B$1:$AV$480,MATCH("Producerad elenergi i kraftvärmeverk (GWh)",Kraftvärmeprod!$B$1:$AV$1,0),FALSE)),"",VLOOKUP($B14,Kraftvärmeprod!$B$1:$AV$480,MATCH("Producerad elenergi i kraftvärmeverk (GWh)",Kraftvärmeprod!$B$1:$AV$1,0),FALSE))</f>
        <v/>
      </c>
      <c r="H14" s="122" t="str">
        <f>IF(ISERROR(1/VLOOKUP($B14,Miljö!$B$1:$T$480,MATCH("Såld mängd produktionsspecifik fjärrvärme (GWh)",Miljö!$B$1:$T$1,0),FALSE)),"",VLOOKUP($B14,Miljö!$B$1:$T$480,MATCH("Såld mängd produktionsspecifik fjärrvärme (GWh)",Miljö!$B$1:$T$1,0),FALSE))</f>
        <v/>
      </c>
      <c r="J14" s="122" t="str">
        <f t="shared" si="0"/>
        <v>Bengtsfors Energi</v>
      </c>
    </row>
    <row r="15" spans="1:10" x14ac:dyDescent="0.25">
      <c r="A15" t="s">
        <v>33</v>
      </c>
      <c r="B15" t="s">
        <v>34</v>
      </c>
      <c r="C15"/>
      <c r="D15" s="122" t="str">
        <f>IF(ISERROR(1/VLOOKUP($B15,Kraftvärmeprod!$B$1:$D$480,MATCH("Total värmeproduktion i kraftvärmeverk i kombinerad drift (GWh)",Kraftvärmeprod!$B$1:$AV$1,0),FALSE)),"Ej kraftvärme","Alternativproduktionsmetoden")</f>
        <v>Ej kraftvärme</v>
      </c>
      <c r="E15" s="122">
        <f>VLOOKUP($B15,Totalt!$B$1:$BP$480,MATCH("total el",Totalt!$B$1:$BP$1,0),FALSE)</f>
        <v>5.5E-2</v>
      </c>
      <c r="F15" s="123" t="str">
        <f>IF(ISERROR(1/VLOOKUP($B15,Kraftvärmeprod!$B$1:$BD$480,MATCH("Total värmeproduktion i kraftvärmeverk i kombinerad drift (GWh)",Kraftvärmeprod!$B$1:$AV$1,0),FALSE)),"",VLOOKUP($B15,'Slutlig allokering kvv'!$B$1:$BA$480,MATCH(F$1,'Slutlig allokering kvv'!$B$1:$AS$1,0),FALSE))</f>
        <v/>
      </c>
      <c r="G15" s="122" t="str">
        <f>IF(ISERROR(1/VLOOKUP($B15,Kraftvärmeprod!$B$1:$AV$480,MATCH("Producerad elenergi i kraftvärmeverk (GWh)",Kraftvärmeprod!$B$1:$AV$1,0),FALSE)),"",VLOOKUP($B15,Kraftvärmeprod!$B$1:$AV$480,MATCH("Producerad elenergi i kraftvärmeverk (GWh)",Kraftvärmeprod!$B$1:$AV$1,0),FALSE))</f>
        <v/>
      </c>
      <c r="H15" s="122" t="str">
        <f>IF(ISERROR(1/VLOOKUP($B15,Miljö!$B$1:$T$480,MATCH("Såld mängd produktionsspecifik fjärrvärme (GWh)",Miljö!$B$1:$T$1,0),FALSE)),"",VLOOKUP($B15,Miljö!$B$1:$T$480,MATCH("Såld mängd produktionsspecifik fjärrvärme (GWh)",Miljö!$B$1:$T$1,0),FALSE))</f>
        <v/>
      </c>
      <c r="J15" s="122" t="str">
        <f t="shared" si="0"/>
        <v>Bionär Närvärme AB</v>
      </c>
    </row>
    <row r="16" spans="1:10" x14ac:dyDescent="0.25">
      <c r="A16" t="s">
        <v>33</v>
      </c>
      <c r="B16" t="s">
        <v>35</v>
      </c>
      <c r="C16"/>
      <c r="D16" s="122" t="str">
        <f>IF(ISERROR(1/VLOOKUP($B16,Kraftvärmeprod!$B$1:$D$480,MATCH("Total värmeproduktion i kraftvärmeverk i kombinerad drift (GWh)",Kraftvärmeprod!$B$1:$AV$1,0),FALSE)),"Ej kraftvärme","Alternativproduktionsmetoden")</f>
        <v>Ej kraftvärme</v>
      </c>
      <c r="E16" s="122">
        <f>VLOOKUP($B16,Totalt!$B$1:$BP$480,MATCH("total el",Totalt!$B$1:$BP$1,0),FALSE)</f>
        <v>1E-3</v>
      </c>
      <c r="F16" s="123" t="str">
        <f>IF(ISERROR(1/VLOOKUP($B16,Kraftvärmeprod!$B$1:$BD$480,MATCH("Total värmeproduktion i kraftvärmeverk i kombinerad drift (GWh)",Kraftvärmeprod!$B$1:$AV$1,0),FALSE)),"",VLOOKUP($B16,'Slutlig allokering kvv'!$B$1:$BA$480,MATCH(F$1,'Slutlig allokering kvv'!$B$1:$AS$1,0),FALSE))</f>
        <v/>
      </c>
      <c r="G16" s="122" t="str">
        <f>IF(ISERROR(1/VLOOKUP($B16,Kraftvärmeprod!$B$1:$AV$480,MATCH("Producerad elenergi i kraftvärmeverk (GWh)",Kraftvärmeprod!$B$1:$AV$1,0),FALSE)),"",VLOOKUP($B16,Kraftvärmeprod!$B$1:$AV$480,MATCH("Producerad elenergi i kraftvärmeverk (GWh)",Kraftvärmeprod!$B$1:$AV$1,0),FALSE))</f>
        <v/>
      </c>
      <c r="H16" s="122" t="str">
        <f>IF(ISERROR(1/VLOOKUP($B16,Miljö!$B$1:$T$480,MATCH("Såld mängd produktionsspecifik fjärrvärme (GWh)",Miljö!$B$1:$T$1,0),FALSE)),"",VLOOKUP($B16,Miljö!$B$1:$T$480,MATCH("Såld mängd produktionsspecifik fjärrvärme (GWh)",Miljö!$B$1:$T$1,0),FALSE))</f>
        <v/>
      </c>
      <c r="J16" s="122" t="str">
        <f t="shared" si="0"/>
        <v>Bionär Närvärme AB</v>
      </c>
    </row>
    <row r="17" spans="1:10" x14ac:dyDescent="0.25">
      <c r="A17" t="s">
        <v>33</v>
      </c>
      <c r="B17" t="s">
        <v>36</v>
      </c>
      <c r="C17"/>
      <c r="D17" s="122" t="str">
        <f>IF(ISERROR(1/VLOOKUP($B17,Kraftvärmeprod!$B$1:$D$480,MATCH("Total värmeproduktion i kraftvärmeverk i kombinerad drift (GWh)",Kraftvärmeprod!$B$1:$AV$1,0),FALSE)),"Ej kraftvärme","Alternativproduktionsmetoden")</f>
        <v>Ej kraftvärme</v>
      </c>
      <c r="E17" s="122">
        <f>VLOOKUP($B17,Totalt!$B$1:$BP$480,MATCH("total el",Totalt!$B$1:$BP$1,0),FALSE)</f>
        <v>1E-3</v>
      </c>
      <c r="F17" s="123" t="str">
        <f>IF(ISERROR(1/VLOOKUP($B17,Kraftvärmeprod!$B$1:$BD$480,MATCH("Total värmeproduktion i kraftvärmeverk i kombinerad drift (GWh)",Kraftvärmeprod!$B$1:$AV$1,0),FALSE)),"",VLOOKUP($B17,'Slutlig allokering kvv'!$B$1:$BA$480,MATCH(F$1,'Slutlig allokering kvv'!$B$1:$AS$1,0),FALSE))</f>
        <v/>
      </c>
      <c r="G17" s="122" t="str">
        <f>IF(ISERROR(1/VLOOKUP($B17,Kraftvärmeprod!$B$1:$AV$480,MATCH("Producerad elenergi i kraftvärmeverk (GWh)",Kraftvärmeprod!$B$1:$AV$1,0),FALSE)),"",VLOOKUP($B17,Kraftvärmeprod!$B$1:$AV$480,MATCH("Producerad elenergi i kraftvärmeverk (GWh)",Kraftvärmeprod!$B$1:$AV$1,0),FALSE))</f>
        <v/>
      </c>
      <c r="H17" s="122" t="str">
        <f>IF(ISERROR(1/VLOOKUP($B17,Miljö!$B$1:$T$480,MATCH("Såld mängd produktionsspecifik fjärrvärme (GWh)",Miljö!$B$1:$T$1,0),FALSE)),"",VLOOKUP($B17,Miljö!$B$1:$T$480,MATCH("Såld mängd produktionsspecifik fjärrvärme (GWh)",Miljö!$B$1:$T$1,0),FALSE))</f>
        <v/>
      </c>
      <c r="J17" s="122" t="str">
        <f t="shared" si="0"/>
        <v>Bionär Närvärme AB</v>
      </c>
    </row>
    <row r="18" spans="1:10" x14ac:dyDescent="0.25">
      <c r="A18" t="s">
        <v>33</v>
      </c>
      <c r="B18" t="s">
        <v>37</v>
      </c>
      <c r="C18"/>
      <c r="D18" s="122" t="str">
        <f>IF(ISERROR(1/VLOOKUP($B18,Kraftvärmeprod!$B$1:$D$480,MATCH("Total värmeproduktion i kraftvärmeverk i kombinerad drift (GWh)",Kraftvärmeprod!$B$1:$AV$1,0),FALSE)),"Ej kraftvärme","Alternativproduktionsmetoden")</f>
        <v>Ej kraftvärme</v>
      </c>
      <c r="E18" s="122">
        <f>VLOOKUP($B18,Totalt!$B$1:$BP$480,MATCH("total el",Totalt!$B$1:$BP$1,0),FALSE)</f>
        <v>6.8000000000000005E-2</v>
      </c>
      <c r="F18" s="123" t="str">
        <f>IF(ISERROR(1/VLOOKUP($B18,Kraftvärmeprod!$B$1:$BD$480,MATCH("Total värmeproduktion i kraftvärmeverk i kombinerad drift (GWh)",Kraftvärmeprod!$B$1:$AV$1,0),FALSE)),"",VLOOKUP($B18,'Slutlig allokering kvv'!$B$1:$BA$480,MATCH(F$1,'Slutlig allokering kvv'!$B$1:$AS$1,0),FALSE))</f>
        <v/>
      </c>
      <c r="G18" s="122" t="str">
        <f>IF(ISERROR(1/VLOOKUP($B18,Kraftvärmeprod!$B$1:$AV$480,MATCH("Producerad elenergi i kraftvärmeverk (GWh)",Kraftvärmeprod!$B$1:$AV$1,0),FALSE)),"",VLOOKUP($B18,Kraftvärmeprod!$B$1:$AV$480,MATCH("Producerad elenergi i kraftvärmeverk (GWh)",Kraftvärmeprod!$B$1:$AV$1,0),FALSE))</f>
        <v/>
      </c>
      <c r="H18" s="122" t="str">
        <f>IF(ISERROR(1/VLOOKUP($B18,Miljö!$B$1:$T$480,MATCH("Såld mängd produktionsspecifik fjärrvärme (GWh)",Miljö!$B$1:$T$1,0),FALSE)),"",VLOOKUP($B18,Miljö!$B$1:$T$480,MATCH("Såld mängd produktionsspecifik fjärrvärme (GWh)",Miljö!$B$1:$T$1,0),FALSE))</f>
        <v/>
      </c>
      <c r="J18" s="122" t="str">
        <f t="shared" si="0"/>
        <v>Bionär Närvärme AB</v>
      </c>
    </row>
    <row r="19" spans="1:10" x14ac:dyDescent="0.25">
      <c r="A19" t="s">
        <v>33</v>
      </c>
      <c r="B19" t="s">
        <v>38</v>
      </c>
      <c r="C19"/>
      <c r="D19" s="122" t="str">
        <f>IF(ISERROR(1/VLOOKUP($B19,Kraftvärmeprod!$B$1:$D$480,MATCH("Total värmeproduktion i kraftvärmeverk i kombinerad drift (GWh)",Kraftvärmeprod!$B$1:$AV$1,0),FALSE)),"Ej kraftvärme","Alternativproduktionsmetoden")</f>
        <v>Ej kraftvärme</v>
      </c>
      <c r="E19" s="122">
        <f>VLOOKUP($B19,Totalt!$B$1:$BP$480,MATCH("total el",Totalt!$B$1:$BP$1,0),FALSE)</f>
        <v>0.01</v>
      </c>
      <c r="F19" s="123" t="str">
        <f>IF(ISERROR(1/VLOOKUP($B19,Kraftvärmeprod!$B$1:$BD$480,MATCH("Total värmeproduktion i kraftvärmeverk i kombinerad drift (GWh)",Kraftvärmeprod!$B$1:$AV$1,0),FALSE)),"",VLOOKUP($B19,'Slutlig allokering kvv'!$B$1:$BA$480,MATCH(F$1,'Slutlig allokering kvv'!$B$1:$AS$1,0),FALSE))</f>
        <v/>
      </c>
      <c r="G19" s="122" t="str">
        <f>IF(ISERROR(1/VLOOKUP($B19,Kraftvärmeprod!$B$1:$AV$480,MATCH("Producerad elenergi i kraftvärmeverk (GWh)",Kraftvärmeprod!$B$1:$AV$1,0),FALSE)),"",VLOOKUP($B19,Kraftvärmeprod!$B$1:$AV$480,MATCH("Producerad elenergi i kraftvärmeverk (GWh)",Kraftvärmeprod!$B$1:$AV$1,0),FALSE))</f>
        <v/>
      </c>
      <c r="H19" s="122" t="str">
        <f>IF(ISERROR(1/VLOOKUP($B19,Miljö!$B$1:$T$480,MATCH("Såld mängd produktionsspecifik fjärrvärme (GWh)",Miljö!$B$1:$T$1,0),FALSE)),"",VLOOKUP($B19,Miljö!$B$1:$T$480,MATCH("Såld mängd produktionsspecifik fjärrvärme (GWh)",Miljö!$B$1:$T$1,0),FALSE))</f>
        <v/>
      </c>
      <c r="J19" s="122" t="str">
        <f t="shared" si="0"/>
        <v>Bionär Närvärme AB</v>
      </c>
    </row>
    <row r="20" spans="1:10" x14ac:dyDescent="0.25">
      <c r="A20" t="s">
        <v>33</v>
      </c>
      <c r="B20" t="s">
        <v>39</v>
      </c>
      <c r="C20"/>
      <c r="D20" s="122" t="str">
        <f>IF(ISERROR(1/VLOOKUP($B20,Kraftvärmeprod!$B$1:$D$480,MATCH("Total värmeproduktion i kraftvärmeverk i kombinerad drift (GWh)",Kraftvärmeprod!$B$1:$AV$1,0),FALSE)),"Ej kraftvärme","Alternativproduktionsmetoden")</f>
        <v>Ej kraftvärme</v>
      </c>
      <c r="E20" s="122">
        <f>VLOOKUP($B20,Totalt!$B$1:$BP$480,MATCH("total el",Totalt!$B$1:$BP$1,0),FALSE)</f>
        <v>0.94499999999999995</v>
      </c>
      <c r="F20" s="123" t="str">
        <f>IF(ISERROR(1/VLOOKUP($B20,Kraftvärmeprod!$B$1:$BD$480,MATCH("Total värmeproduktion i kraftvärmeverk i kombinerad drift (GWh)",Kraftvärmeprod!$B$1:$AV$1,0),FALSE)),"",VLOOKUP($B20,'Slutlig allokering kvv'!$B$1:$BA$480,MATCH(F$1,'Slutlig allokering kvv'!$B$1:$AS$1,0),FALSE))</f>
        <v/>
      </c>
      <c r="G20" s="122" t="str">
        <f>IF(ISERROR(1/VLOOKUP($B20,Kraftvärmeprod!$B$1:$AV$480,MATCH("Producerad elenergi i kraftvärmeverk (GWh)",Kraftvärmeprod!$B$1:$AV$1,0),FALSE)),"",VLOOKUP($B20,Kraftvärmeprod!$B$1:$AV$480,MATCH("Producerad elenergi i kraftvärmeverk (GWh)",Kraftvärmeprod!$B$1:$AV$1,0),FALSE))</f>
        <v/>
      </c>
      <c r="H20" s="122" t="str">
        <f>IF(ISERROR(1/VLOOKUP($B20,Miljö!$B$1:$T$480,MATCH("Såld mängd produktionsspecifik fjärrvärme (GWh)",Miljö!$B$1:$T$1,0),FALSE)),"",VLOOKUP($B20,Miljö!$B$1:$T$480,MATCH("Såld mängd produktionsspecifik fjärrvärme (GWh)",Miljö!$B$1:$T$1,0),FALSE))</f>
        <v/>
      </c>
      <c r="J20" s="122" t="str">
        <f t="shared" si="0"/>
        <v>Bionär Närvärme AB</v>
      </c>
    </row>
    <row r="21" spans="1:10" x14ac:dyDescent="0.25">
      <c r="A21" t="s">
        <v>33</v>
      </c>
      <c r="B21" t="s">
        <v>40</v>
      </c>
      <c r="C21"/>
      <c r="D21" s="122" t="str">
        <f>IF(ISERROR(1/VLOOKUP($B21,Kraftvärmeprod!$B$1:$D$480,MATCH("Total värmeproduktion i kraftvärmeverk i kombinerad drift (GWh)",Kraftvärmeprod!$B$1:$AV$1,0),FALSE)),"Ej kraftvärme","Alternativproduktionsmetoden")</f>
        <v>Ej kraftvärme</v>
      </c>
      <c r="E21" s="122">
        <f>VLOOKUP($B21,Totalt!$B$1:$BP$480,MATCH("total el",Totalt!$B$1:$BP$1,0),FALSE)</f>
        <v>0.67300000000000004</v>
      </c>
      <c r="F21" s="123" t="str">
        <f>IF(ISERROR(1/VLOOKUP($B21,Kraftvärmeprod!$B$1:$BD$480,MATCH("Total värmeproduktion i kraftvärmeverk i kombinerad drift (GWh)",Kraftvärmeprod!$B$1:$AV$1,0),FALSE)),"",VLOOKUP($B21,'Slutlig allokering kvv'!$B$1:$BA$480,MATCH(F$1,'Slutlig allokering kvv'!$B$1:$AS$1,0),FALSE))</f>
        <v/>
      </c>
      <c r="G21" s="122" t="str">
        <f>IF(ISERROR(1/VLOOKUP($B21,Kraftvärmeprod!$B$1:$AV$480,MATCH("Producerad elenergi i kraftvärmeverk (GWh)",Kraftvärmeprod!$B$1:$AV$1,0),FALSE)),"",VLOOKUP($B21,Kraftvärmeprod!$B$1:$AV$480,MATCH("Producerad elenergi i kraftvärmeverk (GWh)",Kraftvärmeprod!$B$1:$AV$1,0),FALSE))</f>
        <v/>
      </c>
      <c r="H21" s="122" t="str">
        <f>IF(ISERROR(1/VLOOKUP($B21,Miljö!$B$1:$T$480,MATCH("Såld mängd produktionsspecifik fjärrvärme (GWh)",Miljö!$B$1:$T$1,0),FALSE)),"",VLOOKUP($B21,Miljö!$B$1:$T$480,MATCH("Såld mängd produktionsspecifik fjärrvärme (GWh)",Miljö!$B$1:$T$1,0),FALSE))</f>
        <v/>
      </c>
      <c r="J21" s="122" t="str">
        <f t="shared" si="0"/>
        <v>Bionär Närvärme AB</v>
      </c>
    </row>
    <row r="22" spans="1:10" x14ac:dyDescent="0.25">
      <c r="A22" t="s">
        <v>33</v>
      </c>
      <c r="B22" t="s">
        <v>41</v>
      </c>
      <c r="C22"/>
      <c r="D22" s="122" t="str">
        <f>IF(ISERROR(1/VLOOKUP($B22,Kraftvärmeprod!$B$1:$D$480,MATCH("Total värmeproduktion i kraftvärmeverk i kombinerad drift (GWh)",Kraftvärmeprod!$B$1:$AV$1,0),FALSE)),"Ej kraftvärme","Alternativproduktionsmetoden")</f>
        <v>Ej kraftvärme</v>
      </c>
      <c r="E22" s="122">
        <f>VLOOKUP($B22,Totalt!$B$1:$BP$480,MATCH("total el",Totalt!$B$1:$BP$1,0),FALSE)</f>
        <v>7.5999999999999998E-2</v>
      </c>
      <c r="F22" s="123" t="str">
        <f>IF(ISERROR(1/VLOOKUP($B22,Kraftvärmeprod!$B$1:$BD$480,MATCH("Total värmeproduktion i kraftvärmeverk i kombinerad drift (GWh)",Kraftvärmeprod!$B$1:$AV$1,0),FALSE)),"",VLOOKUP($B22,'Slutlig allokering kvv'!$B$1:$BA$480,MATCH(F$1,'Slutlig allokering kvv'!$B$1:$AS$1,0),FALSE))</f>
        <v/>
      </c>
      <c r="G22" s="122" t="str">
        <f>IF(ISERROR(1/VLOOKUP($B22,Kraftvärmeprod!$B$1:$AV$480,MATCH("Producerad elenergi i kraftvärmeverk (GWh)",Kraftvärmeprod!$B$1:$AV$1,0),FALSE)),"",VLOOKUP($B22,Kraftvärmeprod!$B$1:$AV$480,MATCH("Producerad elenergi i kraftvärmeverk (GWh)",Kraftvärmeprod!$B$1:$AV$1,0),FALSE))</f>
        <v/>
      </c>
      <c r="H22" s="122" t="str">
        <f>IF(ISERROR(1/VLOOKUP($B22,Miljö!$B$1:$T$480,MATCH("Såld mängd produktionsspecifik fjärrvärme (GWh)",Miljö!$B$1:$T$1,0),FALSE)),"",VLOOKUP($B22,Miljö!$B$1:$T$480,MATCH("Såld mängd produktionsspecifik fjärrvärme (GWh)",Miljö!$B$1:$T$1,0),FALSE))</f>
        <v/>
      </c>
      <c r="J22" s="122" t="str">
        <f t="shared" si="0"/>
        <v>Bionär Närvärme AB</v>
      </c>
    </row>
    <row r="23" spans="1:10" x14ac:dyDescent="0.25">
      <c r="A23" t="s">
        <v>33</v>
      </c>
      <c r="B23" t="s">
        <v>42</v>
      </c>
      <c r="C23"/>
      <c r="D23" s="122" t="str">
        <f>IF(ISERROR(1/VLOOKUP($B23,Kraftvärmeprod!$B$1:$D$480,MATCH("Total värmeproduktion i kraftvärmeverk i kombinerad drift (GWh)",Kraftvärmeprod!$B$1:$AV$1,0),FALSE)),"Ej kraftvärme","Alternativproduktionsmetoden")</f>
        <v>Ej kraftvärme</v>
      </c>
      <c r="E23" s="122">
        <f>VLOOKUP($B23,Totalt!$B$1:$BP$480,MATCH("total el",Totalt!$B$1:$BP$1,0),FALSE)</f>
        <v>4.8000000000000001E-2</v>
      </c>
      <c r="F23" s="123" t="str">
        <f>IF(ISERROR(1/VLOOKUP($B23,Kraftvärmeprod!$B$1:$BD$480,MATCH("Total värmeproduktion i kraftvärmeverk i kombinerad drift (GWh)",Kraftvärmeprod!$B$1:$AV$1,0),FALSE)),"",VLOOKUP($B23,'Slutlig allokering kvv'!$B$1:$BA$480,MATCH(F$1,'Slutlig allokering kvv'!$B$1:$AS$1,0),FALSE))</f>
        <v/>
      </c>
      <c r="G23" s="122" t="str">
        <f>IF(ISERROR(1/VLOOKUP($B23,Kraftvärmeprod!$B$1:$AV$480,MATCH("Producerad elenergi i kraftvärmeverk (GWh)",Kraftvärmeprod!$B$1:$AV$1,0),FALSE)),"",VLOOKUP($B23,Kraftvärmeprod!$B$1:$AV$480,MATCH("Producerad elenergi i kraftvärmeverk (GWh)",Kraftvärmeprod!$B$1:$AV$1,0),FALSE))</f>
        <v/>
      </c>
      <c r="H23" s="122" t="str">
        <f>IF(ISERROR(1/VLOOKUP($B23,Miljö!$B$1:$T$480,MATCH("Såld mängd produktionsspecifik fjärrvärme (GWh)",Miljö!$B$1:$T$1,0),FALSE)),"",VLOOKUP($B23,Miljö!$B$1:$T$480,MATCH("Såld mängd produktionsspecifik fjärrvärme (GWh)",Miljö!$B$1:$T$1,0),FALSE))</f>
        <v/>
      </c>
      <c r="J23" s="122" t="str">
        <f t="shared" si="0"/>
        <v>Bionär Närvärme AB</v>
      </c>
    </row>
    <row r="24" spans="1:10" x14ac:dyDescent="0.25">
      <c r="A24" t="s">
        <v>33</v>
      </c>
      <c r="B24" t="s">
        <v>43</v>
      </c>
      <c r="C24"/>
      <c r="D24" s="122" t="str">
        <f>IF(ISERROR(1/VLOOKUP($B24,Kraftvärmeprod!$B$1:$D$480,MATCH("Total värmeproduktion i kraftvärmeverk i kombinerad drift (GWh)",Kraftvärmeprod!$B$1:$AV$1,0),FALSE)),"Ej kraftvärme","Alternativproduktionsmetoden")</f>
        <v>Ej kraftvärme</v>
      </c>
      <c r="E24" s="122">
        <f>VLOOKUP($B24,Totalt!$B$1:$BP$480,MATCH("total el",Totalt!$B$1:$BP$1,0),FALSE)</f>
        <v>5.8000000000000003E-2</v>
      </c>
      <c r="F24" s="123" t="str">
        <f>IF(ISERROR(1/VLOOKUP($B24,Kraftvärmeprod!$B$1:$BD$480,MATCH("Total värmeproduktion i kraftvärmeverk i kombinerad drift (GWh)",Kraftvärmeprod!$B$1:$AV$1,0),FALSE)),"",VLOOKUP($B24,'Slutlig allokering kvv'!$B$1:$BA$480,MATCH(F$1,'Slutlig allokering kvv'!$B$1:$AS$1,0),FALSE))</f>
        <v/>
      </c>
      <c r="G24" s="122" t="str">
        <f>IF(ISERROR(1/VLOOKUP($B24,Kraftvärmeprod!$B$1:$AV$480,MATCH("Producerad elenergi i kraftvärmeverk (GWh)",Kraftvärmeprod!$B$1:$AV$1,0),FALSE)),"",VLOOKUP($B24,Kraftvärmeprod!$B$1:$AV$480,MATCH("Producerad elenergi i kraftvärmeverk (GWh)",Kraftvärmeprod!$B$1:$AV$1,0),FALSE))</f>
        <v/>
      </c>
      <c r="H24" s="122" t="str">
        <f>IF(ISERROR(1/VLOOKUP($B24,Miljö!$B$1:$T$480,MATCH("Såld mängd produktionsspecifik fjärrvärme (GWh)",Miljö!$B$1:$T$1,0),FALSE)),"",VLOOKUP($B24,Miljö!$B$1:$T$480,MATCH("Såld mängd produktionsspecifik fjärrvärme (GWh)",Miljö!$B$1:$T$1,0),FALSE))</f>
        <v/>
      </c>
      <c r="J24" s="122" t="str">
        <f t="shared" si="0"/>
        <v>Bionär Närvärme AB</v>
      </c>
    </row>
    <row r="25" spans="1:10" x14ac:dyDescent="0.25">
      <c r="A25" t="s">
        <v>44</v>
      </c>
      <c r="B25" t="s">
        <v>45</v>
      </c>
      <c r="C25"/>
      <c r="D25" s="122" t="str">
        <f>IF(ISERROR(1/VLOOKUP($B25,Kraftvärmeprod!$B$1:$D$480,MATCH("Total värmeproduktion i kraftvärmeverk i kombinerad drift (GWh)",Kraftvärmeprod!$B$1:$AV$1,0),FALSE)),"Ej kraftvärme","Alternativproduktionsmetoden")</f>
        <v>Ej kraftvärme</v>
      </c>
      <c r="E25" s="122">
        <f>VLOOKUP($B25,Totalt!$B$1:$BP$480,MATCH("total el",Totalt!$B$1:$BP$1,0),FALSE)</f>
        <v>0.27</v>
      </c>
      <c r="F25" s="123" t="str">
        <f>IF(ISERROR(1/VLOOKUP($B25,Kraftvärmeprod!$B$1:$BD$480,MATCH("Total värmeproduktion i kraftvärmeverk i kombinerad drift (GWh)",Kraftvärmeprod!$B$1:$AV$1,0),FALSE)),"",VLOOKUP($B25,'Slutlig allokering kvv'!$B$1:$BA$480,MATCH(F$1,'Slutlig allokering kvv'!$B$1:$AS$1,0),FALSE))</f>
        <v/>
      </c>
      <c r="G25" s="122" t="str">
        <f>IF(ISERROR(1/VLOOKUP($B25,Kraftvärmeprod!$B$1:$AV$480,MATCH("Producerad elenergi i kraftvärmeverk (GWh)",Kraftvärmeprod!$B$1:$AV$1,0),FALSE)),"",VLOOKUP($B25,Kraftvärmeprod!$B$1:$AV$480,MATCH("Producerad elenergi i kraftvärmeverk (GWh)",Kraftvärmeprod!$B$1:$AV$1,0),FALSE))</f>
        <v/>
      </c>
      <c r="H25" s="122" t="str">
        <f>IF(ISERROR(1/VLOOKUP($B25,Miljö!$B$1:$T$480,MATCH("Såld mängd produktionsspecifik fjärrvärme (GWh)",Miljö!$B$1:$T$1,0),FALSE)),"",VLOOKUP($B25,Miljö!$B$1:$T$480,MATCH("Såld mängd produktionsspecifik fjärrvärme (GWh)",Miljö!$B$1:$T$1,0),FALSE))</f>
        <v/>
      </c>
      <c r="J25" s="122" t="str">
        <f t="shared" si="0"/>
        <v>Bollnäs Energi AB</v>
      </c>
    </row>
    <row r="26" spans="1:10" x14ac:dyDescent="0.25">
      <c r="A26" t="s">
        <v>44</v>
      </c>
      <c r="B26" t="s">
        <v>46</v>
      </c>
      <c r="C26"/>
      <c r="D26" s="122" t="str">
        <f>IF(ISERROR(1/VLOOKUP($B26,Kraftvärmeprod!$B$1:$D$480,MATCH("Total värmeproduktion i kraftvärmeverk i kombinerad drift (GWh)",Kraftvärmeprod!$B$1:$AV$1,0),FALSE)),"Ej kraftvärme","Alternativproduktionsmetoden")</f>
        <v>Alternativproduktionsmetoden</v>
      </c>
      <c r="E26" s="122">
        <f>VLOOKUP($B26,Totalt!$B$1:$BP$480,MATCH("total el",Totalt!$B$1:$BP$1,0),FALSE)</f>
        <v>6.1103500000000004</v>
      </c>
      <c r="F26" s="123">
        <f>IF(ISERROR(1/VLOOKUP($B26,Kraftvärmeprod!$B$1:$BD$480,MATCH("Total värmeproduktion i kraftvärmeverk i kombinerad drift (GWh)",Kraftvärmeprod!$B$1:$AV$1,0),FALSE)),"",VLOOKUP($B26,'Slutlig allokering kvv'!$B$1:$BA$480,MATCH(F$1,'Slutlig allokering kvv'!$B$1:$AS$1,0),FALSE))</f>
        <v>0.54228227737422652</v>
      </c>
      <c r="G26" s="122">
        <f>IF(ISERROR(1/VLOOKUP($B26,Kraftvärmeprod!$B$1:$AV$480,MATCH("Producerad elenergi i kraftvärmeverk (GWh)",Kraftvärmeprod!$B$1:$AV$1,0),FALSE)),"",VLOOKUP($B26,Kraftvärmeprod!$B$1:$AV$480,MATCH("Producerad elenergi i kraftvärmeverk (GWh)",Kraftvärmeprod!$B$1:$AV$1,0),FALSE))</f>
        <v>30.07</v>
      </c>
      <c r="H26" s="122" t="str">
        <f>IF(ISERROR(1/VLOOKUP($B26,Miljö!$B$1:$T$480,MATCH("Såld mängd produktionsspecifik fjärrvärme (GWh)",Miljö!$B$1:$T$1,0),FALSE)),"",VLOOKUP($B26,Miljö!$B$1:$T$480,MATCH("Såld mängd produktionsspecifik fjärrvärme (GWh)",Miljö!$B$1:$T$1,0),FALSE))</f>
        <v/>
      </c>
      <c r="J26" s="122" t="str">
        <f t="shared" si="0"/>
        <v>Bollnäs Energi AB</v>
      </c>
    </row>
    <row r="27" spans="1:10" x14ac:dyDescent="0.25">
      <c r="A27" t="s">
        <v>44</v>
      </c>
      <c r="B27" t="s">
        <v>47</v>
      </c>
      <c r="C27"/>
      <c r="D27" s="122" t="str">
        <f>IF(ISERROR(1/VLOOKUP($B27,Kraftvärmeprod!$B$1:$D$480,MATCH("Total värmeproduktion i kraftvärmeverk i kombinerad drift (GWh)",Kraftvärmeprod!$B$1:$AV$1,0),FALSE)),"Ej kraftvärme","Alternativproduktionsmetoden")</f>
        <v>Ej kraftvärme</v>
      </c>
      <c r="E27" s="122">
        <f>VLOOKUP($B27,Totalt!$B$1:$BP$480,MATCH("total el",Totalt!$B$1:$BP$1,0),FALSE)</f>
        <v>0.51</v>
      </c>
      <c r="F27" s="123" t="str">
        <f>IF(ISERROR(1/VLOOKUP($B27,Kraftvärmeprod!$B$1:$BD$480,MATCH("Total värmeproduktion i kraftvärmeverk i kombinerad drift (GWh)",Kraftvärmeprod!$B$1:$AV$1,0),FALSE)),"",VLOOKUP($B27,'Slutlig allokering kvv'!$B$1:$BA$480,MATCH(F$1,'Slutlig allokering kvv'!$B$1:$AS$1,0),FALSE))</f>
        <v/>
      </c>
      <c r="G27" s="122" t="str">
        <f>IF(ISERROR(1/VLOOKUP($B27,Kraftvärmeprod!$B$1:$AV$480,MATCH("Producerad elenergi i kraftvärmeverk (GWh)",Kraftvärmeprod!$B$1:$AV$1,0),FALSE)),"",VLOOKUP($B27,Kraftvärmeprod!$B$1:$AV$480,MATCH("Producerad elenergi i kraftvärmeverk (GWh)",Kraftvärmeprod!$B$1:$AV$1,0),FALSE))</f>
        <v/>
      </c>
      <c r="H27" s="122" t="str">
        <f>IF(ISERROR(1/VLOOKUP($B27,Miljö!$B$1:$T$480,MATCH("Såld mängd produktionsspecifik fjärrvärme (GWh)",Miljö!$B$1:$T$1,0),FALSE)),"",VLOOKUP($B27,Miljö!$B$1:$T$480,MATCH("Såld mängd produktionsspecifik fjärrvärme (GWh)",Miljö!$B$1:$T$1,0),FALSE))</f>
        <v/>
      </c>
      <c r="J27" s="122" t="str">
        <f t="shared" si="0"/>
        <v>Bollnäs Energi AB</v>
      </c>
    </row>
    <row r="28" spans="1:10" x14ac:dyDescent="0.25">
      <c r="A28" t="s">
        <v>48</v>
      </c>
      <c r="B28" t="s">
        <v>49</v>
      </c>
      <c r="C28"/>
      <c r="D28" s="122" t="str">
        <f>IF(ISERROR(1/VLOOKUP($B28,Kraftvärmeprod!$B$1:$D$480,MATCH("Total värmeproduktion i kraftvärmeverk i kombinerad drift (GWh)",Kraftvärmeprod!$B$1:$AV$1,0),FALSE)),"Ej kraftvärme","Alternativproduktionsmetoden")</f>
        <v>Ej kraftvärme</v>
      </c>
      <c r="E28" s="122">
        <f>VLOOKUP($B28,Totalt!$B$1:$BP$480,MATCH("total el",Totalt!$B$1:$BP$1,0),FALSE)</f>
        <v>0.72719999999999996</v>
      </c>
      <c r="F28" s="123" t="str">
        <f>IF(ISERROR(1/VLOOKUP($B28,Kraftvärmeprod!$B$1:$BD$480,MATCH("Total värmeproduktion i kraftvärmeverk i kombinerad drift (GWh)",Kraftvärmeprod!$B$1:$AV$1,0),FALSE)),"",VLOOKUP($B28,'Slutlig allokering kvv'!$B$1:$BA$480,MATCH(F$1,'Slutlig allokering kvv'!$B$1:$AS$1,0),FALSE))</f>
        <v/>
      </c>
      <c r="G28" s="122" t="str">
        <f>IF(ISERROR(1/VLOOKUP($B28,Kraftvärmeprod!$B$1:$AV$480,MATCH("Producerad elenergi i kraftvärmeverk (GWh)",Kraftvärmeprod!$B$1:$AV$1,0),FALSE)),"",VLOOKUP($B28,Kraftvärmeprod!$B$1:$AV$480,MATCH("Producerad elenergi i kraftvärmeverk (GWh)",Kraftvärmeprod!$B$1:$AV$1,0),FALSE))</f>
        <v/>
      </c>
      <c r="H28" s="122" t="str">
        <f>IF(ISERROR(1/VLOOKUP($B28,Miljö!$B$1:$T$480,MATCH("Såld mängd produktionsspecifik fjärrvärme (GWh)",Miljö!$B$1:$T$1,0),FALSE)),"",VLOOKUP($B28,Miljö!$B$1:$T$480,MATCH("Såld mängd produktionsspecifik fjärrvärme (GWh)",Miljö!$B$1:$T$1,0),FALSE))</f>
        <v/>
      </c>
      <c r="J28" s="122" t="str">
        <f t="shared" si="0"/>
        <v>Borgholm Energi AB</v>
      </c>
    </row>
    <row r="29" spans="1:10" x14ac:dyDescent="0.25">
      <c r="A29" t="s">
        <v>48</v>
      </c>
      <c r="B29" t="s">
        <v>50</v>
      </c>
      <c r="C29"/>
      <c r="D29" s="122" t="str">
        <f>IF(ISERROR(1/VLOOKUP($B29,Kraftvärmeprod!$B$1:$D$480,MATCH("Total värmeproduktion i kraftvärmeverk i kombinerad drift (GWh)",Kraftvärmeprod!$B$1:$AV$1,0),FALSE)),"Ej kraftvärme","Alternativproduktionsmetoden")</f>
        <v>Ej kraftvärme</v>
      </c>
      <c r="E29" s="122">
        <f>VLOOKUP($B29,Totalt!$B$1:$BP$480,MATCH("total el",Totalt!$B$1:$BP$1,0),FALSE)</f>
        <v>6.1800000000000001E-2</v>
      </c>
      <c r="F29" s="123" t="str">
        <f>IF(ISERROR(1/VLOOKUP($B29,Kraftvärmeprod!$B$1:$BD$480,MATCH("Total värmeproduktion i kraftvärmeverk i kombinerad drift (GWh)",Kraftvärmeprod!$B$1:$AV$1,0),FALSE)),"",VLOOKUP($B29,'Slutlig allokering kvv'!$B$1:$BA$480,MATCH(F$1,'Slutlig allokering kvv'!$B$1:$AS$1,0),FALSE))</f>
        <v/>
      </c>
      <c r="G29" s="122" t="str">
        <f>IF(ISERROR(1/VLOOKUP($B29,Kraftvärmeprod!$B$1:$AV$480,MATCH("Producerad elenergi i kraftvärmeverk (GWh)",Kraftvärmeprod!$B$1:$AV$1,0),FALSE)),"",VLOOKUP($B29,Kraftvärmeprod!$B$1:$AV$480,MATCH("Producerad elenergi i kraftvärmeverk (GWh)",Kraftvärmeprod!$B$1:$AV$1,0),FALSE))</f>
        <v/>
      </c>
      <c r="H29" s="122" t="str">
        <f>IF(ISERROR(1/VLOOKUP($B29,Miljö!$B$1:$T$480,MATCH("Såld mängd produktionsspecifik fjärrvärme (GWh)",Miljö!$B$1:$T$1,0),FALSE)),"",VLOOKUP($B29,Miljö!$B$1:$T$480,MATCH("Såld mängd produktionsspecifik fjärrvärme (GWh)",Miljö!$B$1:$T$1,0),FALSE))</f>
        <v/>
      </c>
      <c r="J29" s="122" t="str">
        <f t="shared" si="0"/>
        <v>Borgholm Energi AB</v>
      </c>
    </row>
    <row r="30" spans="1:10" x14ac:dyDescent="0.25">
      <c r="A30" t="s">
        <v>51</v>
      </c>
      <c r="B30" t="s">
        <v>52</v>
      </c>
      <c r="C30"/>
      <c r="D30" s="122" t="str">
        <f>IF(ISERROR(1/VLOOKUP($B30,Kraftvärmeprod!$B$1:$D$480,MATCH("Total värmeproduktion i kraftvärmeverk i kombinerad drift (GWh)",Kraftvärmeprod!$B$1:$AV$1,0),FALSE)),"Ej kraftvärme","Alternativproduktionsmetoden")</f>
        <v>Alternativproduktionsmetoden</v>
      </c>
      <c r="E30" s="122">
        <f>VLOOKUP($B30,Totalt!$B$1:$BP$480,MATCH("total el",Totalt!$B$1:$BP$1,0),FALSE)</f>
        <v>8.08629</v>
      </c>
      <c r="F30" s="123">
        <f>IF(ISERROR(1/VLOOKUP($B30,Kraftvärmeprod!$B$1:$BD$480,MATCH("Total värmeproduktion i kraftvärmeverk i kombinerad drift (GWh)",Kraftvärmeprod!$B$1:$AV$1,0),FALSE)),"",VLOOKUP($B30,'Slutlig allokering kvv'!$B$1:$BA$480,MATCH(F$1,'Slutlig allokering kvv'!$B$1:$AS$1,0),FALSE))</f>
        <v>0.5699288120368291</v>
      </c>
      <c r="G30" s="122">
        <f>IF(ISERROR(1/VLOOKUP($B30,Kraftvärmeprod!$B$1:$AV$480,MATCH("Producerad elenergi i kraftvärmeverk (GWh)",Kraftvärmeprod!$B$1:$AV$1,0),FALSE)),"",VLOOKUP($B30,Kraftvärmeprod!$B$1:$AV$480,MATCH("Producerad elenergi i kraftvärmeverk (GWh)",Kraftvärmeprod!$B$1:$AV$1,0),FALSE))</f>
        <v>36.593000000000004</v>
      </c>
      <c r="H30" s="122">
        <f>IF(ISERROR(1/VLOOKUP($B30,Miljö!$B$1:$T$480,MATCH("Såld mängd produktionsspecifik fjärrvärme (GWh)",Miljö!$B$1:$T$1,0),FALSE)),"",VLOOKUP($B30,Miljö!$B$1:$T$480,MATCH("Såld mängd produktionsspecifik fjärrvärme (GWh)",Miljö!$B$1:$T$1,0),FALSE))</f>
        <v>5.8339999999999996</v>
      </c>
      <c r="J30" s="122" t="str">
        <f t="shared" si="0"/>
        <v>Borlänge Energi AB</v>
      </c>
    </row>
    <row r="31" spans="1:10" x14ac:dyDescent="0.25">
      <c r="A31" t="s">
        <v>51</v>
      </c>
      <c r="B31" t="s">
        <v>53</v>
      </c>
      <c r="C31"/>
      <c r="D31" s="122" t="str">
        <f>IF(ISERROR(1/VLOOKUP($B31,Kraftvärmeprod!$B$1:$D$480,MATCH("Total värmeproduktion i kraftvärmeverk i kombinerad drift (GWh)",Kraftvärmeprod!$B$1:$AV$1,0),FALSE)),"Ej kraftvärme","Alternativproduktionsmetoden")</f>
        <v>Ej kraftvärme</v>
      </c>
      <c r="E31" s="122">
        <f>VLOOKUP($B31,Totalt!$B$1:$BP$480,MATCH("total el",Totalt!$B$1:$BP$1,0),FALSE)</f>
        <v>5.0000000000000001E-3</v>
      </c>
      <c r="F31" s="123" t="str">
        <f>IF(ISERROR(1/VLOOKUP($B31,Kraftvärmeprod!$B$1:$BD$480,MATCH("Total värmeproduktion i kraftvärmeverk i kombinerad drift (GWh)",Kraftvärmeprod!$B$1:$AV$1,0),FALSE)),"",VLOOKUP($B31,'Slutlig allokering kvv'!$B$1:$BA$480,MATCH(F$1,'Slutlig allokering kvv'!$B$1:$AS$1,0),FALSE))</f>
        <v/>
      </c>
      <c r="G31" s="122" t="str">
        <f>IF(ISERROR(1/VLOOKUP($B31,Kraftvärmeprod!$B$1:$AV$480,MATCH("Producerad elenergi i kraftvärmeverk (GWh)",Kraftvärmeprod!$B$1:$AV$1,0),FALSE)),"",VLOOKUP($B31,Kraftvärmeprod!$B$1:$AV$480,MATCH("Producerad elenergi i kraftvärmeverk (GWh)",Kraftvärmeprod!$B$1:$AV$1,0),FALSE))</f>
        <v/>
      </c>
      <c r="H31" s="122" t="str">
        <f>IF(ISERROR(1/VLOOKUP($B31,Miljö!$B$1:$T$480,MATCH("Såld mängd produktionsspecifik fjärrvärme (GWh)",Miljö!$B$1:$T$1,0),FALSE)),"",VLOOKUP($B31,Miljö!$B$1:$T$480,MATCH("Såld mängd produktionsspecifik fjärrvärme (GWh)",Miljö!$B$1:$T$1,0),FALSE))</f>
        <v/>
      </c>
      <c r="J31" s="122" t="str">
        <f t="shared" si="0"/>
        <v>Borlänge Energi AB</v>
      </c>
    </row>
    <row r="32" spans="1:10" x14ac:dyDescent="0.25">
      <c r="A32" t="s">
        <v>51</v>
      </c>
      <c r="B32" t="s">
        <v>54</v>
      </c>
      <c r="C32"/>
      <c r="D32" s="122" t="str">
        <f>IF(ISERROR(1/VLOOKUP($B32,Kraftvärmeprod!$B$1:$D$480,MATCH("Total värmeproduktion i kraftvärmeverk i kombinerad drift (GWh)",Kraftvärmeprod!$B$1:$AV$1,0),FALSE)),"Ej kraftvärme","Alternativproduktionsmetoden")</f>
        <v>Ej kraftvärme</v>
      </c>
      <c r="E32" s="122">
        <f>VLOOKUP($B32,Totalt!$B$1:$BP$480,MATCH("total el",Totalt!$B$1:$BP$1,0),FALSE)</f>
        <v>0.52700000000000002</v>
      </c>
      <c r="F32" s="123" t="str">
        <f>IF(ISERROR(1/VLOOKUP($B32,Kraftvärmeprod!$B$1:$BD$480,MATCH("Total värmeproduktion i kraftvärmeverk i kombinerad drift (GWh)",Kraftvärmeprod!$B$1:$AV$1,0),FALSE)),"",VLOOKUP($B32,'Slutlig allokering kvv'!$B$1:$BA$480,MATCH(F$1,'Slutlig allokering kvv'!$B$1:$AS$1,0),FALSE))</f>
        <v/>
      </c>
      <c r="G32" s="122" t="str">
        <f>IF(ISERROR(1/VLOOKUP($B32,Kraftvärmeprod!$B$1:$AV$480,MATCH("Producerad elenergi i kraftvärmeverk (GWh)",Kraftvärmeprod!$B$1:$AV$1,0),FALSE)),"",VLOOKUP($B32,Kraftvärmeprod!$B$1:$AV$480,MATCH("Producerad elenergi i kraftvärmeverk (GWh)",Kraftvärmeprod!$B$1:$AV$1,0),FALSE))</f>
        <v/>
      </c>
      <c r="H32" s="122" t="str">
        <f>IF(ISERROR(1/VLOOKUP($B32,Miljö!$B$1:$T$480,MATCH("Såld mängd produktionsspecifik fjärrvärme (GWh)",Miljö!$B$1:$T$1,0),FALSE)),"",VLOOKUP($B32,Miljö!$B$1:$T$480,MATCH("Såld mängd produktionsspecifik fjärrvärme (GWh)",Miljö!$B$1:$T$1,0),FALSE))</f>
        <v/>
      </c>
      <c r="J32" s="122" t="str">
        <f t="shared" si="0"/>
        <v>Borlänge Energi AB</v>
      </c>
    </row>
    <row r="33" spans="1:10" x14ac:dyDescent="0.25">
      <c r="A33" t="s">
        <v>55</v>
      </c>
      <c r="B33" t="s">
        <v>56</v>
      </c>
      <c r="C33"/>
      <c r="D33" s="122" t="str">
        <f>IF(ISERROR(1/VLOOKUP($B33,Kraftvärmeprod!$B$1:$D$480,MATCH("Total värmeproduktion i kraftvärmeverk i kombinerad drift (GWh)",Kraftvärmeprod!$B$1:$AV$1,0),FALSE)),"Ej kraftvärme","Alternativproduktionsmetoden")</f>
        <v>Alternativproduktionsmetoden</v>
      </c>
      <c r="E33" s="122">
        <f>VLOOKUP($B33,Totalt!$B$1:$BP$480,MATCH("total el",Totalt!$B$1:$BP$1,0),FALSE)</f>
        <v>31.761099999999999</v>
      </c>
      <c r="F33" s="123">
        <f>IF(ISERROR(1/VLOOKUP($B33,Kraftvärmeprod!$B$1:$BD$480,MATCH("Total värmeproduktion i kraftvärmeverk i kombinerad drift (GWh)",Kraftvärmeprod!$B$1:$AV$1,0),FALSE)),"",VLOOKUP($B33,'Slutlig allokering kvv'!$B$1:$BA$480,MATCH(F$1,'Slutlig allokering kvv'!$B$1:$AS$1,0),FALSE))</f>
        <v>0.6473133800622457</v>
      </c>
      <c r="G33" s="122">
        <f>IF(ISERROR(1/VLOOKUP($B33,Kraftvärmeprod!$B$1:$AV$480,MATCH("Producerad elenergi i kraftvärmeverk (GWh)",Kraftvärmeprod!$B$1:$AV$1,0),FALSE)),"",VLOOKUP($B33,Kraftvärmeprod!$B$1:$AV$480,MATCH("Producerad elenergi i kraftvärmeverk (GWh)",Kraftvärmeprod!$B$1:$AV$1,0),FALSE))</f>
        <v>110.41800000000001</v>
      </c>
      <c r="H33" s="122" t="str">
        <f>IF(ISERROR(1/VLOOKUP($B33,Miljö!$B$1:$T$480,MATCH("Såld mängd produktionsspecifik fjärrvärme (GWh)",Miljö!$B$1:$T$1,0),FALSE)),"",VLOOKUP($B33,Miljö!$B$1:$T$480,MATCH("Såld mängd produktionsspecifik fjärrvärme (GWh)",Miljö!$B$1:$T$1,0),FALSE))</f>
        <v/>
      </c>
      <c r="J33" s="122" t="str">
        <f t="shared" si="0"/>
        <v>Borås Energi och Miljö AB</v>
      </c>
    </row>
    <row r="34" spans="1:10" x14ac:dyDescent="0.25">
      <c r="A34" t="s">
        <v>55</v>
      </c>
      <c r="B34" t="s">
        <v>57</v>
      </c>
      <c r="C34"/>
      <c r="D34" s="122" t="str">
        <f>IF(ISERROR(1/VLOOKUP($B34,Kraftvärmeprod!$B$1:$D$480,MATCH("Total värmeproduktion i kraftvärmeverk i kombinerad drift (GWh)",Kraftvärmeprod!$B$1:$AV$1,0),FALSE)),"Ej kraftvärme","Alternativproduktionsmetoden")</f>
        <v>Ej kraftvärme</v>
      </c>
      <c r="E34" s="122">
        <f>VLOOKUP($B34,Totalt!$B$1:$BP$480,MATCH("total el",Totalt!$B$1:$BP$1,0),FALSE)</f>
        <v>0.33</v>
      </c>
      <c r="F34" s="123" t="str">
        <f>IF(ISERROR(1/VLOOKUP($B34,Kraftvärmeprod!$B$1:$BD$480,MATCH("Total värmeproduktion i kraftvärmeverk i kombinerad drift (GWh)",Kraftvärmeprod!$B$1:$AV$1,0),FALSE)),"",VLOOKUP($B34,'Slutlig allokering kvv'!$B$1:$BA$480,MATCH(F$1,'Slutlig allokering kvv'!$B$1:$AS$1,0),FALSE))</f>
        <v/>
      </c>
      <c r="G34" s="122" t="str">
        <f>IF(ISERROR(1/VLOOKUP($B34,Kraftvärmeprod!$B$1:$AV$480,MATCH("Producerad elenergi i kraftvärmeverk (GWh)",Kraftvärmeprod!$B$1:$AV$1,0),FALSE)),"",VLOOKUP($B34,Kraftvärmeprod!$B$1:$AV$480,MATCH("Producerad elenergi i kraftvärmeverk (GWh)",Kraftvärmeprod!$B$1:$AV$1,0),FALSE))</f>
        <v/>
      </c>
      <c r="H34" s="122" t="str">
        <f>IF(ISERROR(1/VLOOKUP($B34,Miljö!$B$1:$T$480,MATCH("Såld mängd produktionsspecifik fjärrvärme (GWh)",Miljö!$B$1:$T$1,0),FALSE)),"",VLOOKUP($B34,Miljö!$B$1:$T$480,MATCH("Såld mängd produktionsspecifik fjärrvärme (GWh)",Miljö!$B$1:$T$1,0),FALSE))</f>
        <v/>
      </c>
      <c r="J34" s="122" t="str">
        <f t="shared" si="0"/>
        <v>Borås Energi och Miljö AB</v>
      </c>
    </row>
    <row r="35" spans="1:10" x14ac:dyDescent="0.25">
      <c r="A35" t="s">
        <v>58</v>
      </c>
      <c r="B35" t="s">
        <v>59</v>
      </c>
      <c r="C35"/>
      <c r="D35" s="122" t="str">
        <f>IF(ISERROR(1/VLOOKUP($B35,Kraftvärmeprod!$B$1:$D$480,MATCH("Total värmeproduktion i kraftvärmeverk i kombinerad drift (GWh)",Kraftvärmeprod!$B$1:$AV$1,0),FALSE)),"Ej kraftvärme","Alternativproduktionsmetoden")</f>
        <v>Ej kraftvärme</v>
      </c>
      <c r="E35" s="122">
        <f>VLOOKUP($B35,Totalt!$B$1:$BP$480,MATCH("total el",Totalt!$B$1:$BP$1,0),FALSE)</f>
        <v>0.14000000000000001</v>
      </c>
      <c r="F35" s="123" t="str">
        <f>IF(ISERROR(1/VLOOKUP($B35,Kraftvärmeprod!$B$1:$BD$480,MATCH("Total värmeproduktion i kraftvärmeverk i kombinerad drift (GWh)",Kraftvärmeprod!$B$1:$AV$1,0),FALSE)),"",VLOOKUP($B35,'Slutlig allokering kvv'!$B$1:$BA$480,MATCH(F$1,'Slutlig allokering kvv'!$B$1:$AS$1,0),FALSE))</f>
        <v/>
      </c>
      <c r="G35" s="122" t="str">
        <f>IF(ISERROR(1/VLOOKUP($B35,Kraftvärmeprod!$B$1:$AV$480,MATCH("Producerad elenergi i kraftvärmeverk (GWh)",Kraftvärmeprod!$B$1:$AV$1,0),FALSE)),"",VLOOKUP($B35,Kraftvärmeprod!$B$1:$AV$480,MATCH("Producerad elenergi i kraftvärmeverk (GWh)",Kraftvärmeprod!$B$1:$AV$1,0),FALSE))</f>
        <v/>
      </c>
      <c r="H35" s="122" t="str">
        <f>IF(ISERROR(1/VLOOKUP($B35,Miljö!$B$1:$T$480,MATCH("Såld mängd produktionsspecifik fjärrvärme (GWh)",Miljö!$B$1:$T$1,0),FALSE)),"",VLOOKUP($B35,Miljö!$B$1:$T$480,MATCH("Såld mängd produktionsspecifik fjärrvärme (GWh)",Miljö!$B$1:$T$1,0),FALSE))</f>
        <v/>
      </c>
      <c r="J35" s="122" t="str">
        <f t="shared" si="0"/>
        <v>Bromölla Fjärrvärme AB</v>
      </c>
    </row>
    <row r="36" spans="1:10" x14ac:dyDescent="0.25">
      <c r="A36" t="s">
        <v>60</v>
      </c>
      <c r="B36" t="s">
        <v>61</v>
      </c>
      <c r="C36"/>
      <c r="D36" s="122" t="str">
        <f>IF(ISERROR(1/VLOOKUP($B36,Kraftvärmeprod!$B$1:$D$480,MATCH("Total värmeproduktion i kraftvärmeverk i kombinerad drift (GWh)",Kraftvärmeprod!$B$1:$AV$1,0),FALSE)),"Ej kraftvärme","Alternativproduktionsmetoden")</f>
        <v>Ej kraftvärme</v>
      </c>
      <c r="E36" s="122">
        <f>VLOOKUP($B36,Totalt!$B$1:$BP$480,MATCH("total el",Totalt!$B$1:$BP$1,0),FALSE)</f>
        <v>0</v>
      </c>
      <c r="F36" s="123" t="str">
        <f>IF(ISERROR(1/VLOOKUP($B36,Kraftvärmeprod!$B$1:$BD$480,MATCH("Total värmeproduktion i kraftvärmeverk i kombinerad drift (GWh)",Kraftvärmeprod!$B$1:$AV$1,0),FALSE)),"",VLOOKUP($B36,'Slutlig allokering kvv'!$B$1:$BA$480,MATCH(F$1,'Slutlig allokering kvv'!$B$1:$AS$1,0),FALSE))</f>
        <v/>
      </c>
      <c r="G36" s="122" t="str">
        <f>IF(ISERROR(1/VLOOKUP($B36,Kraftvärmeprod!$B$1:$AV$480,MATCH("Producerad elenergi i kraftvärmeverk (GWh)",Kraftvärmeprod!$B$1:$AV$1,0),FALSE)),"",VLOOKUP($B36,Kraftvärmeprod!$B$1:$AV$480,MATCH("Producerad elenergi i kraftvärmeverk (GWh)",Kraftvärmeprod!$B$1:$AV$1,0),FALSE))</f>
        <v/>
      </c>
      <c r="H36" s="122" t="str">
        <f>IF(ISERROR(1/VLOOKUP($B36,Miljö!$B$1:$T$480,MATCH("Såld mängd produktionsspecifik fjärrvärme (GWh)",Miljö!$B$1:$T$1,0),FALSE)),"",VLOOKUP($B36,Miljö!$B$1:$T$480,MATCH("Såld mängd produktionsspecifik fjärrvärme (GWh)",Miljö!$B$1:$T$1,0),FALSE))</f>
        <v/>
      </c>
      <c r="J36" s="122" t="str">
        <f t="shared" si="0"/>
        <v>Bräcke kommun</v>
      </c>
    </row>
    <row r="37" spans="1:10" x14ac:dyDescent="0.25">
      <c r="A37" t="s">
        <v>60</v>
      </c>
      <c r="B37" t="s">
        <v>62</v>
      </c>
      <c r="C37"/>
      <c r="D37" s="122" t="str">
        <f>IF(ISERROR(1/VLOOKUP($B37,Kraftvärmeprod!$B$1:$D$480,MATCH("Total värmeproduktion i kraftvärmeverk i kombinerad drift (GWh)",Kraftvärmeprod!$B$1:$AV$1,0),FALSE)),"Ej kraftvärme","Alternativproduktionsmetoden")</f>
        <v>Ej kraftvärme</v>
      </c>
      <c r="E37" s="122">
        <f>VLOOKUP($B37,Totalt!$B$1:$BP$480,MATCH("total el",Totalt!$B$1:$BP$1,0),FALSE)</f>
        <v>0</v>
      </c>
      <c r="F37" s="123" t="str">
        <f>IF(ISERROR(1/VLOOKUP($B37,Kraftvärmeprod!$B$1:$BD$480,MATCH("Total värmeproduktion i kraftvärmeverk i kombinerad drift (GWh)",Kraftvärmeprod!$B$1:$AV$1,0),FALSE)),"",VLOOKUP($B37,'Slutlig allokering kvv'!$B$1:$BA$480,MATCH(F$1,'Slutlig allokering kvv'!$B$1:$AS$1,0),FALSE))</f>
        <v/>
      </c>
      <c r="G37" s="122" t="str">
        <f>IF(ISERROR(1/VLOOKUP($B37,Kraftvärmeprod!$B$1:$AV$480,MATCH("Producerad elenergi i kraftvärmeverk (GWh)",Kraftvärmeprod!$B$1:$AV$1,0),FALSE)),"",VLOOKUP($B37,Kraftvärmeprod!$B$1:$AV$480,MATCH("Producerad elenergi i kraftvärmeverk (GWh)",Kraftvärmeprod!$B$1:$AV$1,0),FALSE))</f>
        <v/>
      </c>
      <c r="H37" s="122" t="str">
        <f>IF(ISERROR(1/VLOOKUP($B37,Miljö!$B$1:$T$480,MATCH("Såld mängd produktionsspecifik fjärrvärme (GWh)",Miljö!$B$1:$T$1,0),FALSE)),"",VLOOKUP($B37,Miljö!$B$1:$T$480,MATCH("Såld mängd produktionsspecifik fjärrvärme (GWh)",Miljö!$B$1:$T$1,0),FALSE))</f>
        <v/>
      </c>
      <c r="J37" s="122" t="str">
        <f t="shared" si="0"/>
        <v>Bräcke kommun</v>
      </c>
    </row>
    <row r="38" spans="1:10" x14ac:dyDescent="0.25">
      <c r="A38" t="s">
        <v>63</v>
      </c>
      <c r="B38" t="s">
        <v>64</v>
      </c>
      <c r="C38"/>
      <c r="D38" s="122" t="str">
        <f>IF(ISERROR(1/VLOOKUP($B38,Kraftvärmeprod!$B$1:$D$480,MATCH("Total värmeproduktion i kraftvärmeverk i kombinerad drift (GWh)",Kraftvärmeprod!$B$1:$AV$1,0),FALSE)),"Ej kraftvärme","Alternativproduktionsmetoden")</f>
        <v>Ej kraftvärme</v>
      </c>
      <c r="E38" s="122">
        <f>VLOOKUP($B38,Totalt!$B$1:$BP$480,MATCH("total el",Totalt!$B$1:$BP$1,0),FALSE)</f>
        <v>0.18</v>
      </c>
      <c r="F38" s="123" t="str">
        <f>IF(ISERROR(1/VLOOKUP($B38,Kraftvärmeprod!$B$1:$BD$480,MATCH("Total värmeproduktion i kraftvärmeverk i kombinerad drift (GWh)",Kraftvärmeprod!$B$1:$AV$1,0),FALSE)),"",VLOOKUP($B38,'Slutlig allokering kvv'!$B$1:$BA$480,MATCH(F$1,'Slutlig allokering kvv'!$B$1:$AS$1,0),FALSE))</f>
        <v/>
      </c>
      <c r="G38" s="122" t="str">
        <f>IF(ISERROR(1/VLOOKUP($B38,Kraftvärmeprod!$B$1:$AV$480,MATCH("Producerad elenergi i kraftvärmeverk (GWh)",Kraftvärmeprod!$B$1:$AV$1,0),FALSE)),"",VLOOKUP($B38,Kraftvärmeprod!$B$1:$AV$480,MATCH("Producerad elenergi i kraftvärmeverk (GWh)",Kraftvärmeprod!$B$1:$AV$1,0),FALSE))</f>
        <v/>
      </c>
      <c r="H38" s="122" t="str">
        <f>IF(ISERROR(1/VLOOKUP($B38,Miljö!$B$1:$T$480,MATCH("Såld mängd produktionsspecifik fjärrvärme (GWh)",Miljö!$B$1:$T$1,0),FALSE)),"",VLOOKUP($B38,Miljö!$B$1:$T$480,MATCH("Såld mängd produktionsspecifik fjärrvärme (GWh)",Miljö!$B$1:$T$1,0),FALSE))</f>
        <v/>
      </c>
      <c r="J38" s="122" t="str">
        <f t="shared" si="0"/>
        <v>Byavärme AB</v>
      </c>
    </row>
    <row r="39" spans="1:10" x14ac:dyDescent="0.25">
      <c r="A39" t="s">
        <v>65</v>
      </c>
      <c r="B39" t="s">
        <v>66</v>
      </c>
      <c r="C39"/>
      <c r="D39" s="122" t="str">
        <f>IF(ISERROR(1/VLOOKUP($B39,Kraftvärmeprod!$B$1:$D$480,MATCH("Total värmeproduktion i kraftvärmeverk i kombinerad drift (GWh)",Kraftvärmeprod!$B$1:$AV$1,0),FALSE)),"Ej kraftvärme","Alternativproduktionsmetoden")</f>
        <v>Ej kraftvärme</v>
      </c>
      <c r="E39" s="122">
        <f>VLOOKUP($B39,Totalt!$B$1:$BP$480,MATCH("total el",Totalt!$B$1:$BP$1,0),FALSE)</f>
        <v>0.129</v>
      </c>
      <c r="F39" s="123" t="str">
        <f>IF(ISERROR(1/VLOOKUP($B39,Kraftvärmeprod!$B$1:$BD$480,MATCH("Total värmeproduktion i kraftvärmeverk i kombinerad drift (GWh)",Kraftvärmeprod!$B$1:$AV$1,0),FALSE)),"",VLOOKUP($B39,'Slutlig allokering kvv'!$B$1:$BA$480,MATCH(F$1,'Slutlig allokering kvv'!$B$1:$AS$1,0),FALSE))</f>
        <v/>
      </c>
      <c r="G39" s="122" t="str">
        <f>IF(ISERROR(1/VLOOKUP($B39,Kraftvärmeprod!$B$1:$AV$480,MATCH("Producerad elenergi i kraftvärmeverk (GWh)",Kraftvärmeprod!$B$1:$AV$1,0),FALSE)),"",VLOOKUP($B39,Kraftvärmeprod!$B$1:$AV$480,MATCH("Producerad elenergi i kraftvärmeverk (GWh)",Kraftvärmeprod!$B$1:$AV$1,0),FALSE))</f>
        <v/>
      </c>
      <c r="H39" s="122" t="str">
        <f>IF(ISERROR(1/VLOOKUP($B39,Miljö!$B$1:$T$480,MATCH("Såld mängd produktionsspecifik fjärrvärme (GWh)",Miljö!$B$1:$T$1,0),FALSE)),"",VLOOKUP($B39,Miljö!$B$1:$T$480,MATCH("Såld mängd produktionsspecifik fjärrvärme (GWh)",Miljö!$B$1:$T$1,0),FALSE))</f>
        <v/>
      </c>
      <c r="J39" s="122" t="str">
        <f t="shared" si="0"/>
        <v>C4 Energi AB</v>
      </c>
    </row>
    <row r="40" spans="1:10" x14ac:dyDescent="0.25">
      <c r="A40" t="s">
        <v>65</v>
      </c>
      <c r="B40" t="s">
        <v>67</v>
      </c>
      <c r="C40"/>
      <c r="D40" s="122" t="str">
        <f>IF(ISERROR(1/VLOOKUP($B40,Kraftvärmeprod!$B$1:$D$480,MATCH("Total värmeproduktion i kraftvärmeverk i kombinerad drift (GWh)",Kraftvärmeprod!$B$1:$AV$1,0),FALSE)),"Ej kraftvärme","Alternativproduktionsmetoden")</f>
        <v>Alternativproduktionsmetoden</v>
      </c>
      <c r="E40" s="122">
        <f>VLOOKUP($B40,Totalt!$B$1:$BP$480,MATCH("total el",Totalt!$B$1:$BP$1,0),FALSE)</f>
        <v>9.8112899999999996</v>
      </c>
      <c r="F40" s="123">
        <f>IF(ISERROR(1/VLOOKUP($B40,Kraftvärmeprod!$B$1:$BD$480,MATCH("Total värmeproduktion i kraftvärmeverk i kombinerad drift (GWh)",Kraftvärmeprod!$B$1:$AV$1,0),FALSE)),"",VLOOKUP($B40,'Slutlig allokering kvv'!$B$1:$BA$480,MATCH(F$1,'Slutlig allokering kvv'!$B$1:$AS$1,0),FALSE))</f>
        <v>0.5881565875297079</v>
      </c>
      <c r="G40" s="122">
        <f>IF(ISERROR(1/VLOOKUP($B40,Kraftvärmeprod!$B$1:$AV$480,MATCH("Producerad elenergi i kraftvärmeverk (GWh)",Kraftvärmeprod!$B$1:$AV$1,0),FALSE)),"",VLOOKUP($B40,Kraftvärmeprod!$B$1:$AV$480,MATCH("Producerad elenergi i kraftvärmeverk (GWh)",Kraftvärmeprod!$B$1:$AV$1,0),FALSE))</f>
        <v>82.971000000000004</v>
      </c>
      <c r="H40" s="122" t="str">
        <f>IF(ISERROR(1/VLOOKUP($B40,Miljö!$B$1:$T$480,MATCH("Såld mängd produktionsspecifik fjärrvärme (GWh)",Miljö!$B$1:$T$1,0),FALSE)),"",VLOOKUP($B40,Miljö!$B$1:$T$480,MATCH("Såld mängd produktionsspecifik fjärrvärme (GWh)",Miljö!$B$1:$T$1,0),FALSE))</f>
        <v/>
      </c>
      <c r="J40" s="122" t="str">
        <f t="shared" si="0"/>
        <v>C4 Energi AB</v>
      </c>
    </row>
    <row r="41" spans="1:10" x14ac:dyDescent="0.25">
      <c r="A41" t="s">
        <v>68</v>
      </c>
      <c r="B41" t="s">
        <v>69</v>
      </c>
      <c r="C41"/>
      <c r="D41" s="122" t="str">
        <f>IF(ISERROR(1/VLOOKUP($B41,Kraftvärmeprod!$B$1:$D$480,MATCH("Total värmeproduktion i kraftvärmeverk i kombinerad drift (GWh)",Kraftvärmeprod!$B$1:$AV$1,0),FALSE)),"Ej kraftvärme","Alternativproduktionsmetoden")</f>
        <v>Ej kraftvärme</v>
      </c>
      <c r="E41" s="122">
        <f>VLOOKUP($B41,Totalt!$B$1:$BP$480,MATCH("total el",Totalt!$B$1:$BP$1,0),FALSE)</f>
        <v>0.20899999999999999</v>
      </c>
      <c r="F41" s="123" t="str">
        <f>IF(ISERROR(1/VLOOKUP($B41,Kraftvärmeprod!$B$1:$BD$480,MATCH("Total värmeproduktion i kraftvärmeverk i kombinerad drift (GWh)",Kraftvärmeprod!$B$1:$AV$1,0),FALSE)),"",VLOOKUP($B41,'Slutlig allokering kvv'!$B$1:$BA$480,MATCH(F$1,'Slutlig allokering kvv'!$B$1:$AS$1,0),FALSE))</f>
        <v/>
      </c>
      <c r="G41" s="122" t="str">
        <f>IF(ISERROR(1/VLOOKUP($B41,Kraftvärmeprod!$B$1:$AV$480,MATCH("Producerad elenergi i kraftvärmeverk (GWh)",Kraftvärmeprod!$B$1:$AV$1,0),FALSE)),"",VLOOKUP($B41,Kraftvärmeprod!$B$1:$AV$480,MATCH("Producerad elenergi i kraftvärmeverk (GWh)",Kraftvärmeprod!$B$1:$AV$1,0),FALSE))</f>
        <v/>
      </c>
      <c r="H41" s="122" t="str">
        <f>IF(ISERROR(1/VLOOKUP($B41,Miljö!$B$1:$T$480,MATCH("Såld mängd produktionsspecifik fjärrvärme (GWh)",Miljö!$B$1:$T$1,0),FALSE)),"",VLOOKUP($B41,Miljö!$B$1:$T$480,MATCH("Såld mängd produktionsspecifik fjärrvärme (GWh)",Miljö!$B$1:$T$1,0),FALSE))</f>
        <v/>
      </c>
      <c r="J41" s="122" t="str">
        <f t="shared" si="0"/>
        <v>Dala Energi Värme AB</v>
      </c>
    </row>
    <row r="42" spans="1:10" x14ac:dyDescent="0.25">
      <c r="A42" t="s">
        <v>68</v>
      </c>
      <c r="B42" t="s">
        <v>70</v>
      </c>
      <c r="C42"/>
      <c r="D42" s="122" t="str">
        <f>IF(ISERROR(1/VLOOKUP($B42,Kraftvärmeprod!$B$1:$D$480,MATCH("Total värmeproduktion i kraftvärmeverk i kombinerad drift (GWh)",Kraftvärmeprod!$B$1:$AV$1,0),FALSE)),"Ej kraftvärme","Alternativproduktionsmetoden")</f>
        <v>Ej kraftvärme</v>
      </c>
      <c r="E42" s="122">
        <f>VLOOKUP($B42,Totalt!$B$1:$BP$480,MATCH("total el",Totalt!$B$1:$BP$1,0),FALSE)</f>
        <v>1.133</v>
      </c>
      <c r="F42" s="123" t="str">
        <f>IF(ISERROR(1/VLOOKUP($B42,Kraftvärmeprod!$B$1:$BD$480,MATCH("Total värmeproduktion i kraftvärmeverk i kombinerad drift (GWh)",Kraftvärmeprod!$B$1:$AV$1,0),FALSE)),"",VLOOKUP($B42,'Slutlig allokering kvv'!$B$1:$BA$480,MATCH(F$1,'Slutlig allokering kvv'!$B$1:$AS$1,0),FALSE))</f>
        <v/>
      </c>
      <c r="G42" s="122" t="str">
        <f>IF(ISERROR(1/VLOOKUP($B42,Kraftvärmeprod!$B$1:$AV$480,MATCH("Producerad elenergi i kraftvärmeverk (GWh)",Kraftvärmeprod!$B$1:$AV$1,0),FALSE)),"",VLOOKUP($B42,Kraftvärmeprod!$B$1:$AV$480,MATCH("Producerad elenergi i kraftvärmeverk (GWh)",Kraftvärmeprod!$B$1:$AV$1,0),FALSE))</f>
        <v/>
      </c>
      <c r="H42" s="122" t="str">
        <f>IF(ISERROR(1/VLOOKUP($B42,Miljö!$B$1:$T$480,MATCH("Såld mängd produktionsspecifik fjärrvärme (GWh)",Miljö!$B$1:$T$1,0),FALSE)),"",VLOOKUP($B42,Miljö!$B$1:$T$480,MATCH("Såld mängd produktionsspecifik fjärrvärme (GWh)",Miljö!$B$1:$T$1,0),FALSE))</f>
        <v/>
      </c>
      <c r="J42" s="122" t="str">
        <f t="shared" si="0"/>
        <v>Dala Energi Värme AB</v>
      </c>
    </row>
    <row r="43" spans="1:10" x14ac:dyDescent="0.25">
      <c r="A43" t="s">
        <v>71</v>
      </c>
      <c r="B43" t="s">
        <v>72</v>
      </c>
      <c r="C43"/>
      <c r="D43" s="122" t="str">
        <f>IF(ISERROR(1/VLOOKUP($B43,Kraftvärmeprod!$B$1:$D$480,MATCH("Total värmeproduktion i kraftvärmeverk i kombinerad drift (GWh)",Kraftvärmeprod!$B$1:$AV$1,0),FALSE)),"Ej kraftvärme","Alternativproduktionsmetoden")</f>
        <v>Ej kraftvärme</v>
      </c>
      <c r="E43" s="122">
        <f>VLOOKUP($B43,Totalt!$B$1:$BP$480,MATCH("total el",Totalt!$B$1:$BP$1,0),FALSE)</f>
        <v>0.432</v>
      </c>
      <c r="F43" s="123" t="str">
        <f>IF(ISERROR(1/VLOOKUP($B43,Kraftvärmeprod!$B$1:$BD$480,MATCH("Total värmeproduktion i kraftvärmeverk i kombinerad drift (GWh)",Kraftvärmeprod!$B$1:$AV$1,0),FALSE)),"",VLOOKUP($B43,'Slutlig allokering kvv'!$B$1:$BA$480,MATCH(F$1,'Slutlig allokering kvv'!$B$1:$AS$1,0),FALSE))</f>
        <v/>
      </c>
      <c r="G43" s="122" t="str">
        <f>IF(ISERROR(1/VLOOKUP($B43,Kraftvärmeprod!$B$1:$AV$480,MATCH("Producerad elenergi i kraftvärmeverk (GWh)",Kraftvärmeprod!$B$1:$AV$1,0),FALSE)),"",VLOOKUP($B43,Kraftvärmeprod!$B$1:$AV$480,MATCH("Producerad elenergi i kraftvärmeverk (GWh)",Kraftvärmeprod!$B$1:$AV$1,0),FALSE))</f>
        <v/>
      </c>
      <c r="H43" s="122" t="str">
        <f>IF(ISERROR(1/VLOOKUP($B43,Miljö!$B$1:$T$480,MATCH("Såld mängd produktionsspecifik fjärrvärme (GWh)",Miljö!$B$1:$T$1,0),FALSE)),"",VLOOKUP($B43,Miljö!$B$1:$T$480,MATCH("Såld mängd produktionsspecifik fjärrvärme (GWh)",Miljö!$B$1:$T$1,0),FALSE))</f>
        <v/>
      </c>
      <c r="J43" s="122" t="str">
        <f t="shared" si="0"/>
        <v>Degerfors Energi AB</v>
      </c>
    </row>
    <row r="44" spans="1:10" x14ac:dyDescent="0.25">
      <c r="A44" t="s">
        <v>71</v>
      </c>
      <c r="B44" t="s">
        <v>73</v>
      </c>
      <c r="C44"/>
      <c r="D44" s="122" t="str">
        <f>IF(ISERROR(1/VLOOKUP($B44,Kraftvärmeprod!$B$1:$D$480,MATCH("Total värmeproduktion i kraftvärmeverk i kombinerad drift (GWh)",Kraftvärmeprod!$B$1:$AV$1,0),FALSE)),"Ej kraftvärme","Alternativproduktionsmetoden")</f>
        <v>Ej kraftvärme</v>
      </c>
      <c r="E44" s="122">
        <f>VLOOKUP($B44,Totalt!$B$1:$BP$480,MATCH("total el",Totalt!$B$1:$BP$1,0),FALSE)</f>
        <v>8.6800000000000002E-2</v>
      </c>
      <c r="F44" s="123" t="str">
        <f>IF(ISERROR(1/VLOOKUP($B44,Kraftvärmeprod!$B$1:$BD$480,MATCH("Total värmeproduktion i kraftvärmeverk i kombinerad drift (GWh)",Kraftvärmeprod!$B$1:$AV$1,0),FALSE)),"",VLOOKUP($B44,'Slutlig allokering kvv'!$B$1:$BA$480,MATCH(F$1,'Slutlig allokering kvv'!$B$1:$AS$1,0),FALSE))</f>
        <v/>
      </c>
      <c r="G44" s="122" t="str">
        <f>IF(ISERROR(1/VLOOKUP($B44,Kraftvärmeprod!$B$1:$AV$480,MATCH("Producerad elenergi i kraftvärmeverk (GWh)",Kraftvärmeprod!$B$1:$AV$1,0),FALSE)),"",VLOOKUP($B44,Kraftvärmeprod!$B$1:$AV$480,MATCH("Producerad elenergi i kraftvärmeverk (GWh)",Kraftvärmeprod!$B$1:$AV$1,0),FALSE))</f>
        <v/>
      </c>
      <c r="H44" s="122" t="str">
        <f>IF(ISERROR(1/VLOOKUP($B44,Miljö!$B$1:$T$480,MATCH("Såld mängd produktionsspecifik fjärrvärme (GWh)",Miljö!$B$1:$T$1,0),FALSE)),"",VLOOKUP($B44,Miljö!$B$1:$T$480,MATCH("Såld mängd produktionsspecifik fjärrvärme (GWh)",Miljö!$B$1:$T$1,0),FALSE))</f>
        <v/>
      </c>
      <c r="J44" s="122" t="str">
        <f t="shared" si="0"/>
        <v>Degerfors Energi AB</v>
      </c>
    </row>
    <row r="45" spans="1:10" x14ac:dyDescent="0.25">
      <c r="A45" t="s">
        <v>71</v>
      </c>
      <c r="B45" t="s">
        <v>74</v>
      </c>
      <c r="C45"/>
      <c r="D45" s="122" t="str">
        <f>IF(ISERROR(1/VLOOKUP($B45,Kraftvärmeprod!$B$1:$D$480,MATCH("Total värmeproduktion i kraftvärmeverk i kombinerad drift (GWh)",Kraftvärmeprod!$B$1:$AV$1,0),FALSE)),"Ej kraftvärme","Alternativproduktionsmetoden")</f>
        <v>Ej kraftvärme</v>
      </c>
      <c r="E45" s="122">
        <f>VLOOKUP($B45,Totalt!$B$1:$BP$480,MATCH("total el",Totalt!$B$1:$BP$1,0),FALSE)</f>
        <v>4.9700000000000001E-2</v>
      </c>
      <c r="F45" s="123" t="str">
        <f>IF(ISERROR(1/VLOOKUP($B45,Kraftvärmeprod!$B$1:$BD$480,MATCH("Total värmeproduktion i kraftvärmeverk i kombinerad drift (GWh)",Kraftvärmeprod!$B$1:$AV$1,0),FALSE)),"",VLOOKUP($B45,'Slutlig allokering kvv'!$B$1:$BA$480,MATCH(F$1,'Slutlig allokering kvv'!$B$1:$AS$1,0),FALSE))</f>
        <v/>
      </c>
      <c r="G45" s="122" t="str">
        <f>IF(ISERROR(1/VLOOKUP($B45,Kraftvärmeprod!$B$1:$AV$480,MATCH("Producerad elenergi i kraftvärmeverk (GWh)",Kraftvärmeprod!$B$1:$AV$1,0),FALSE)),"",VLOOKUP($B45,Kraftvärmeprod!$B$1:$AV$480,MATCH("Producerad elenergi i kraftvärmeverk (GWh)",Kraftvärmeprod!$B$1:$AV$1,0),FALSE))</f>
        <v/>
      </c>
      <c r="H45" s="122" t="str">
        <f>IF(ISERROR(1/VLOOKUP($B45,Miljö!$B$1:$T$480,MATCH("Såld mängd produktionsspecifik fjärrvärme (GWh)",Miljö!$B$1:$T$1,0),FALSE)),"",VLOOKUP($B45,Miljö!$B$1:$T$480,MATCH("Såld mängd produktionsspecifik fjärrvärme (GWh)",Miljö!$B$1:$T$1,0),FALSE))</f>
        <v/>
      </c>
      <c r="J45" s="122" t="str">
        <f t="shared" si="0"/>
        <v>Degerfors Energi AB</v>
      </c>
    </row>
    <row r="46" spans="1:10" x14ac:dyDescent="0.25">
      <c r="A46" t="s">
        <v>71</v>
      </c>
      <c r="B46" t="s">
        <v>75</v>
      </c>
      <c r="C46"/>
      <c r="D46" s="122" t="str">
        <f>IF(ISERROR(1/VLOOKUP($B46,Kraftvärmeprod!$B$1:$D$480,MATCH("Total värmeproduktion i kraftvärmeverk i kombinerad drift (GWh)",Kraftvärmeprod!$B$1:$AV$1,0),FALSE)),"Ej kraftvärme","Alternativproduktionsmetoden")</f>
        <v>Ej kraftvärme</v>
      </c>
      <c r="E46" s="122">
        <f>VLOOKUP($B46,Totalt!$B$1:$BP$480,MATCH("total el",Totalt!$B$1:$BP$1,0),FALSE)</f>
        <v>1.14E-2</v>
      </c>
      <c r="F46" s="123" t="str">
        <f>IF(ISERROR(1/VLOOKUP($B46,Kraftvärmeprod!$B$1:$BD$480,MATCH("Total värmeproduktion i kraftvärmeverk i kombinerad drift (GWh)",Kraftvärmeprod!$B$1:$AV$1,0),FALSE)),"",VLOOKUP($B46,'Slutlig allokering kvv'!$B$1:$BA$480,MATCH(F$1,'Slutlig allokering kvv'!$B$1:$AS$1,0),FALSE))</f>
        <v/>
      </c>
      <c r="G46" s="122" t="str">
        <f>IF(ISERROR(1/VLOOKUP($B46,Kraftvärmeprod!$B$1:$AV$480,MATCH("Producerad elenergi i kraftvärmeverk (GWh)",Kraftvärmeprod!$B$1:$AV$1,0),FALSE)),"",VLOOKUP($B46,Kraftvärmeprod!$B$1:$AV$480,MATCH("Producerad elenergi i kraftvärmeverk (GWh)",Kraftvärmeprod!$B$1:$AV$1,0),FALSE))</f>
        <v/>
      </c>
      <c r="H46" s="122" t="str">
        <f>IF(ISERROR(1/VLOOKUP($B46,Miljö!$B$1:$T$480,MATCH("Såld mängd produktionsspecifik fjärrvärme (GWh)",Miljö!$B$1:$T$1,0),FALSE)),"",VLOOKUP($B46,Miljö!$B$1:$T$480,MATCH("Såld mängd produktionsspecifik fjärrvärme (GWh)",Miljö!$B$1:$T$1,0),FALSE))</f>
        <v/>
      </c>
      <c r="J46" s="122" t="str">
        <f t="shared" si="0"/>
        <v>Degerfors Energi AB</v>
      </c>
    </row>
    <row r="47" spans="1:10" x14ac:dyDescent="0.25">
      <c r="A47" t="s">
        <v>76</v>
      </c>
      <c r="B47" t="s">
        <v>77</v>
      </c>
      <c r="C47" t="s">
        <v>1092</v>
      </c>
      <c r="D47" s="122" t="str">
        <f>IF(ISERROR(1/VLOOKUP($B47,Kraftvärmeprod!$B$1:$D$480,MATCH("Total värmeproduktion i kraftvärmeverk i kombinerad drift (GWh)",Kraftvärmeprod!$B$1:$AV$1,0),FALSE)),"Ej kraftvärme","Alternativproduktionsmetoden")</f>
        <v>Ej kraftvärme</v>
      </c>
      <c r="E47" s="122">
        <f>VLOOKUP($B47,Totalt!$B$1:$BP$480,MATCH("total el",Totalt!$B$1:$BP$1,0),FALSE)</f>
        <v>0.1</v>
      </c>
      <c r="F47" s="123" t="str">
        <f>IF(ISERROR(1/VLOOKUP($B47,Kraftvärmeprod!$B$1:$BD$480,MATCH("Total värmeproduktion i kraftvärmeverk i kombinerad drift (GWh)",Kraftvärmeprod!$B$1:$AV$1,0),FALSE)),"",VLOOKUP($B47,'Slutlig allokering kvv'!$B$1:$BA$480,MATCH(F$1,'Slutlig allokering kvv'!$B$1:$AS$1,0),FALSE))</f>
        <v/>
      </c>
      <c r="G47" s="122" t="str">
        <f>IF(ISERROR(1/VLOOKUP($B47,Kraftvärmeprod!$B$1:$AV$480,MATCH("Producerad elenergi i kraftvärmeverk (GWh)",Kraftvärmeprod!$B$1:$AV$1,0),FALSE)),"",VLOOKUP($B47,Kraftvärmeprod!$B$1:$AV$480,MATCH("Producerad elenergi i kraftvärmeverk (GWh)",Kraftvärmeprod!$B$1:$AV$1,0),FALSE))</f>
        <v/>
      </c>
      <c r="H47" s="122" t="str">
        <f>IF(ISERROR(1/VLOOKUP($B47,Miljö!$B$1:$T$480,MATCH("Såld mängd produktionsspecifik fjärrvärme (GWh)",Miljö!$B$1:$T$1,0),FALSE)),"",VLOOKUP($B47,Miljö!$B$1:$T$480,MATCH("Såld mängd produktionsspecifik fjärrvärme (GWh)",Miljö!$B$1:$T$1,0),FALSE))</f>
        <v/>
      </c>
      <c r="J47" s="122" t="str">
        <f t="shared" si="0"/>
        <v>E.ON Värme Sverige AB</v>
      </c>
    </row>
    <row r="48" spans="1:10" x14ac:dyDescent="0.25">
      <c r="A48" t="s">
        <v>76</v>
      </c>
      <c r="B48" t="s">
        <v>78</v>
      </c>
      <c r="C48" t="s">
        <v>1092</v>
      </c>
      <c r="D48" s="122" t="str">
        <f>IF(ISERROR(1/VLOOKUP($B48,Kraftvärmeprod!$B$1:$D$480,MATCH("Total värmeproduktion i kraftvärmeverk i kombinerad drift (GWh)",Kraftvärmeprod!$B$1:$AV$1,0),FALSE)),"Ej kraftvärme","Alternativproduktionsmetoden")</f>
        <v>Ej kraftvärme</v>
      </c>
      <c r="E48" s="122">
        <f>VLOOKUP($B48,Totalt!$B$1:$BP$480,MATCH("total el",Totalt!$B$1:$BP$1,0),FALSE)</f>
        <v>0</v>
      </c>
      <c r="F48" s="123" t="str">
        <f>IF(ISERROR(1/VLOOKUP($B48,Kraftvärmeprod!$B$1:$BD$480,MATCH("Total värmeproduktion i kraftvärmeverk i kombinerad drift (GWh)",Kraftvärmeprod!$B$1:$AV$1,0),FALSE)),"",VLOOKUP($B48,'Slutlig allokering kvv'!$B$1:$BA$480,MATCH(F$1,'Slutlig allokering kvv'!$B$1:$AS$1,0),FALSE))</f>
        <v/>
      </c>
      <c r="G48" s="122" t="str">
        <f>IF(ISERROR(1/VLOOKUP($B48,Kraftvärmeprod!$B$1:$AV$480,MATCH("Producerad elenergi i kraftvärmeverk (GWh)",Kraftvärmeprod!$B$1:$AV$1,0),FALSE)),"",VLOOKUP($B48,Kraftvärmeprod!$B$1:$AV$480,MATCH("Producerad elenergi i kraftvärmeverk (GWh)",Kraftvärmeprod!$B$1:$AV$1,0),FALSE))</f>
        <v/>
      </c>
      <c r="H48" s="122" t="str">
        <f>IF(ISERROR(1/VLOOKUP($B48,Miljö!$B$1:$T$480,MATCH("Såld mängd produktionsspecifik fjärrvärme (GWh)",Miljö!$B$1:$T$1,0),FALSE)),"",VLOOKUP($B48,Miljö!$B$1:$T$480,MATCH("Såld mängd produktionsspecifik fjärrvärme (GWh)",Miljö!$B$1:$T$1,0),FALSE))</f>
        <v/>
      </c>
      <c r="J48" s="122" t="str">
        <f t="shared" si="0"/>
        <v>E.ON Värme Sverige AB</v>
      </c>
    </row>
    <row r="49" spans="1:10" x14ac:dyDescent="0.25">
      <c r="A49" t="s">
        <v>76</v>
      </c>
      <c r="B49" t="s">
        <v>79</v>
      </c>
      <c r="C49" t="s">
        <v>1092</v>
      </c>
      <c r="D49" s="122" t="str">
        <f>IF(ISERROR(1/VLOOKUP($B49,Kraftvärmeprod!$B$1:$D$480,MATCH("Total värmeproduktion i kraftvärmeverk i kombinerad drift (GWh)",Kraftvärmeprod!$B$1:$AV$1,0),FALSE)),"Ej kraftvärme","Alternativproduktionsmetoden")</f>
        <v>Ej kraftvärme</v>
      </c>
      <c r="E49" s="122">
        <f>VLOOKUP($B49,Totalt!$B$1:$BP$480,MATCH("total el",Totalt!$B$1:$BP$1,0),FALSE)</f>
        <v>0.97099999999999997</v>
      </c>
      <c r="F49" s="123" t="str">
        <f>IF(ISERROR(1/VLOOKUP($B49,Kraftvärmeprod!$B$1:$BD$480,MATCH("Total värmeproduktion i kraftvärmeverk i kombinerad drift (GWh)",Kraftvärmeprod!$B$1:$AV$1,0),FALSE)),"",VLOOKUP($B49,'Slutlig allokering kvv'!$B$1:$BA$480,MATCH(F$1,'Slutlig allokering kvv'!$B$1:$AS$1,0),FALSE))</f>
        <v/>
      </c>
      <c r="G49" s="122" t="str">
        <f>IF(ISERROR(1/VLOOKUP($B49,Kraftvärmeprod!$B$1:$AV$480,MATCH("Producerad elenergi i kraftvärmeverk (GWh)",Kraftvärmeprod!$B$1:$AV$1,0),FALSE)),"",VLOOKUP($B49,Kraftvärmeprod!$B$1:$AV$480,MATCH("Producerad elenergi i kraftvärmeverk (GWh)",Kraftvärmeprod!$B$1:$AV$1,0),FALSE))</f>
        <v/>
      </c>
      <c r="H49" s="122" t="str">
        <f>IF(ISERROR(1/VLOOKUP($B49,Miljö!$B$1:$T$480,MATCH("Såld mängd produktionsspecifik fjärrvärme (GWh)",Miljö!$B$1:$T$1,0),FALSE)),"",VLOOKUP($B49,Miljö!$B$1:$T$480,MATCH("Såld mängd produktionsspecifik fjärrvärme (GWh)",Miljö!$B$1:$T$1,0),FALSE))</f>
        <v/>
      </c>
      <c r="J49" s="122" t="str">
        <f t="shared" si="0"/>
        <v>E.ON Värme Sverige AB</v>
      </c>
    </row>
    <row r="50" spans="1:10" x14ac:dyDescent="0.25">
      <c r="A50" t="s">
        <v>76</v>
      </c>
      <c r="B50" t="s">
        <v>80</v>
      </c>
      <c r="C50" t="s">
        <v>1092</v>
      </c>
      <c r="D50" s="122" t="str">
        <f>IF(ISERROR(1/VLOOKUP($B50,Kraftvärmeprod!$B$1:$D$480,MATCH("Total värmeproduktion i kraftvärmeverk i kombinerad drift (GWh)",Kraftvärmeprod!$B$1:$AV$1,0),FALSE)),"Ej kraftvärme","Alternativproduktionsmetoden")</f>
        <v>Ej kraftvärme</v>
      </c>
      <c r="E50" s="122">
        <f>VLOOKUP($B50,Totalt!$B$1:$BP$480,MATCH("total el",Totalt!$B$1:$BP$1,0),FALSE)</f>
        <v>0.81116999999999995</v>
      </c>
      <c r="F50" s="123" t="str">
        <f>IF(ISERROR(1/VLOOKUP($B50,Kraftvärmeprod!$B$1:$BD$480,MATCH("Total värmeproduktion i kraftvärmeverk i kombinerad drift (GWh)",Kraftvärmeprod!$B$1:$AV$1,0),FALSE)),"",VLOOKUP($B50,'Slutlig allokering kvv'!$B$1:$BA$480,MATCH(F$1,'Slutlig allokering kvv'!$B$1:$AS$1,0),FALSE))</f>
        <v/>
      </c>
      <c r="G50" s="122" t="str">
        <f>IF(ISERROR(1/VLOOKUP($B50,Kraftvärmeprod!$B$1:$AV$480,MATCH("Producerad elenergi i kraftvärmeverk (GWh)",Kraftvärmeprod!$B$1:$AV$1,0),FALSE)),"",VLOOKUP($B50,Kraftvärmeprod!$B$1:$AV$480,MATCH("Producerad elenergi i kraftvärmeverk (GWh)",Kraftvärmeprod!$B$1:$AV$1,0),FALSE))</f>
        <v/>
      </c>
      <c r="H50" s="122" t="str">
        <f>IF(ISERROR(1/VLOOKUP($B50,Miljö!$B$1:$T$480,MATCH("Såld mängd produktionsspecifik fjärrvärme (GWh)",Miljö!$B$1:$T$1,0),FALSE)),"",VLOOKUP($B50,Miljö!$B$1:$T$480,MATCH("Såld mängd produktionsspecifik fjärrvärme (GWh)",Miljö!$B$1:$T$1,0),FALSE))</f>
        <v/>
      </c>
      <c r="J50" s="122" t="str">
        <f t="shared" si="0"/>
        <v>E.ON Värme Sverige AB</v>
      </c>
    </row>
    <row r="51" spans="1:10" x14ac:dyDescent="0.25">
      <c r="A51" t="s">
        <v>76</v>
      </c>
      <c r="B51" t="s">
        <v>81</v>
      </c>
      <c r="C51" t="s">
        <v>1092</v>
      </c>
      <c r="D51" s="122" t="str">
        <f>IF(ISERROR(1/VLOOKUP($B51,Kraftvärmeprod!$B$1:$D$480,MATCH("Total värmeproduktion i kraftvärmeverk i kombinerad drift (GWh)",Kraftvärmeprod!$B$1:$AV$1,0),FALSE)),"Ej kraftvärme","Alternativproduktionsmetoden")</f>
        <v>Ej kraftvärme</v>
      </c>
      <c r="E51" s="122">
        <f>VLOOKUP($B51,Totalt!$B$1:$BP$480,MATCH("total el",Totalt!$B$1:$BP$1,0),FALSE)</f>
        <v>0.78900000000000003</v>
      </c>
      <c r="F51" s="123" t="str">
        <f>IF(ISERROR(1/VLOOKUP($B51,Kraftvärmeprod!$B$1:$BD$480,MATCH("Total värmeproduktion i kraftvärmeverk i kombinerad drift (GWh)",Kraftvärmeprod!$B$1:$AV$1,0),FALSE)),"",VLOOKUP($B51,'Slutlig allokering kvv'!$B$1:$BA$480,MATCH(F$1,'Slutlig allokering kvv'!$B$1:$AS$1,0),FALSE))</f>
        <v/>
      </c>
      <c r="G51" s="122" t="str">
        <f>IF(ISERROR(1/VLOOKUP($B51,Kraftvärmeprod!$B$1:$AV$480,MATCH("Producerad elenergi i kraftvärmeverk (GWh)",Kraftvärmeprod!$B$1:$AV$1,0),FALSE)),"",VLOOKUP($B51,Kraftvärmeprod!$B$1:$AV$480,MATCH("Producerad elenergi i kraftvärmeverk (GWh)",Kraftvärmeprod!$B$1:$AV$1,0),FALSE))</f>
        <v/>
      </c>
      <c r="H51" s="122" t="str">
        <f>IF(ISERROR(1/VLOOKUP($B51,Miljö!$B$1:$T$480,MATCH("Såld mängd produktionsspecifik fjärrvärme (GWh)",Miljö!$B$1:$T$1,0),FALSE)),"",VLOOKUP($B51,Miljö!$B$1:$T$480,MATCH("Såld mängd produktionsspecifik fjärrvärme (GWh)",Miljö!$B$1:$T$1,0),FALSE))</f>
        <v/>
      </c>
      <c r="J51" s="122" t="str">
        <f t="shared" si="0"/>
        <v>E.ON Värme Sverige AB</v>
      </c>
    </row>
    <row r="52" spans="1:10" x14ac:dyDescent="0.25">
      <c r="A52" t="s">
        <v>76</v>
      </c>
      <c r="B52" t="s">
        <v>82</v>
      </c>
      <c r="C52" t="s">
        <v>1092</v>
      </c>
      <c r="D52" s="122" t="str">
        <f>IF(ISERROR(1/VLOOKUP($B52,Kraftvärmeprod!$B$1:$D$480,MATCH("Total värmeproduktion i kraftvärmeverk i kombinerad drift (GWh)",Kraftvärmeprod!$B$1:$AV$1,0),FALSE)),"Ej kraftvärme","Alternativproduktionsmetoden")</f>
        <v>Ej kraftvärme</v>
      </c>
      <c r="E52" s="122">
        <f>VLOOKUP($B52,Totalt!$B$1:$BP$480,MATCH("total el",Totalt!$B$1:$BP$1,0),FALSE)</f>
        <v>0.42599999999999999</v>
      </c>
      <c r="F52" s="123" t="str">
        <f>IF(ISERROR(1/VLOOKUP($B52,Kraftvärmeprod!$B$1:$BD$480,MATCH("Total värmeproduktion i kraftvärmeverk i kombinerad drift (GWh)",Kraftvärmeprod!$B$1:$AV$1,0),FALSE)),"",VLOOKUP($B52,'Slutlig allokering kvv'!$B$1:$BA$480,MATCH(F$1,'Slutlig allokering kvv'!$B$1:$AS$1,0),FALSE))</f>
        <v/>
      </c>
      <c r="G52" s="122" t="str">
        <f>IF(ISERROR(1/VLOOKUP($B52,Kraftvärmeprod!$B$1:$AV$480,MATCH("Producerad elenergi i kraftvärmeverk (GWh)",Kraftvärmeprod!$B$1:$AV$1,0),FALSE)),"",VLOOKUP($B52,Kraftvärmeprod!$B$1:$AV$480,MATCH("Producerad elenergi i kraftvärmeverk (GWh)",Kraftvärmeprod!$B$1:$AV$1,0),FALSE))</f>
        <v/>
      </c>
      <c r="H52" s="122" t="str">
        <f>IF(ISERROR(1/VLOOKUP($B52,Miljö!$B$1:$T$480,MATCH("Såld mängd produktionsspecifik fjärrvärme (GWh)",Miljö!$B$1:$T$1,0),FALSE)),"",VLOOKUP($B52,Miljö!$B$1:$T$480,MATCH("Såld mängd produktionsspecifik fjärrvärme (GWh)",Miljö!$B$1:$T$1,0),FALSE))</f>
        <v/>
      </c>
      <c r="J52" s="122" t="str">
        <f t="shared" si="0"/>
        <v>E.ON Värme Sverige AB</v>
      </c>
    </row>
    <row r="53" spans="1:10" x14ac:dyDescent="0.25">
      <c r="A53" t="s">
        <v>76</v>
      </c>
      <c r="B53" t="s">
        <v>83</v>
      </c>
      <c r="C53" t="s">
        <v>1092</v>
      </c>
      <c r="D53" s="122" t="str">
        <f>IF(ISERROR(1/VLOOKUP($B53,Kraftvärmeprod!$B$1:$D$480,MATCH("Total värmeproduktion i kraftvärmeverk i kombinerad drift (GWh)",Kraftvärmeprod!$B$1:$AV$1,0),FALSE)),"Ej kraftvärme","Alternativproduktionsmetoden")</f>
        <v>Alternativproduktionsmetoden</v>
      </c>
      <c r="E53" s="122">
        <f>VLOOKUP($B53,Totalt!$B$1:$BP$480,MATCH("total el",Totalt!$B$1:$BP$1,0),FALSE)</f>
        <v>51.721599999999995</v>
      </c>
      <c r="F53" s="123">
        <f>IF(ISERROR(1/VLOOKUP($B53,Kraftvärmeprod!$B$1:$BD$480,MATCH("Total värmeproduktion i kraftvärmeverk i kombinerad drift (GWh)",Kraftvärmeprod!$B$1:$AV$1,0),FALSE)),"",VLOOKUP($B53,'Slutlig allokering kvv'!$B$1:$BA$480,MATCH(F$1,'Slutlig allokering kvv'!$B$1:$AS$1,0),FALSE))</f>
        <v>0.59926147263047957</v>
      </c>
      <c r="G53" s="122">
        <f>IF(ISERROR(1/VLOOKUP($B53,Kraftvärmeprod!$B$1:$AV$480,MATCH("Producerad elenergi i kraftvärmeverk (GWh)",Kraftvärmeprod!$B$1:$AV$1,0),FALSE)),"",VLOOKUP($B53,Kraftvärmeprod!$B$1:$AV$480,MATCH("Producerad elenergi i kraftvärmeverk (GWh)",Kraftvärmeprod!$B$1:$AV$1,0),FALSE))</f>
        <v>151.09200000000001</v>
      </c>
      <c r="H53" s="122" t="str">
        <f>IF(ISERROR(1/VLOOKUP($B53,Miljö!$B$1:$T$480,MATCH("Såld mängd produktionsspecifik fjärrvärme (GWh)",Miljö!$B$1:$T$1,0),FALSE)),"",VLOOKUP($B53,Miljö!$B$1:$T$480,MATCH("Såld mängd produktionsspecifik fjärrvärme (GWh)",Miljö!$B$1:$T$1,0),FALSE))</f>
        <v/>
      </c>
      <c r="J53" s="122" t="str">
        <f t="shared" si="0"/>
        <v>E.ON Värme Sverige AB</v>
      </c>
    </row>
    <row r="54" spans="1:10" x14ac:dyDescent="0.25">
      <c r="A54" t="s">
        <v>76</v>
      </c>
      <c r="B54" t="s">
        <v>84</v>
      </c>
      <c r="C54" t="s">
        <v>1092</v>
      </c>
      <c r="D54" s="122" t="str">
        <f>IF(ISERROR(1/VLOOKUP($B54,Kraftvärmeprod!$B$1:$D$480,MATCH("Total värmeproduktion i kraftvärmeverk i kombinerad drift (GWh)",Kraftvärmeprod!$B$1:$AV$1,0),FALSE)),"Ej kraftvärme","Alternativproduktionsmetoden")</f>
        <v>Ej kraftvärme</v>
      </c>
      <c r="E54" s="122">
        <f>VLOOKUP($B54,Totalt!$B$1:$BP$480,MATCH("total el",Totalt!$B$1:$BP$1,0),FALSE)</f>
        <v>86.76400000000001</v>
      </c>
      <c r="F54" s="123" t="str">
        <f>IF(ISERROR(1/VLOOKUP($B54,Kraftvärmeprod!$B$1:$BD$480,MATCH("Total värmeproduktion i kraftvärmeverk i kombinerad drift (GWh)",Kraftvärmeprod!$B$1:$AV$1,0),FALSE)),"",VLOOKUP($B54,'Slutlig allokering kvv'!$B$1:$BA$480,MATCH(F$1,'Slutlig allokering kvv'!$B$1:$AS$1,0),FALSE))</f>
        <v/>
      </c>
      <c r="G54" s="122" t="str">
        <f>IF(ISERROR(1/VLOOKUP($B54,Kraftvärmeprod!$B$1:$AV$480,MATCH("Producerad elenergi i kraftvärmeverk (GWh)",Kraftvärmeprod!$B$1:$AV$1,0),FALSE)),"",VLOOKUP($B54,Kraftvärmeprod!$B$1:$AV$480,MATCH("Producerad elenergi i kraftvärmeverk (GWh)",Kraftvärmeprod!$B$1:$AV$1,0),FALSE))</f>
        <v/>
      </c>
      <c r="H54" s="122" t="str">
        <f>IF(ISERROR(1/VLOOKUP($B54,Miljö!$B$1:$T$480,MATCH("Såld mängd produktionsspecifik fjärrvärme (GWh)",Miljö!$B$1:$T$1,0),FALSE)),"",VLOOKUP($B54,Miljö!$B$1:$T$480,MATCH("Såld mängd produktionsspecifik fjärrvärme (GWh)",Miljö!$B$1:$T$1,0),FALSE))</f>
        <v/>
      </c>
      <c r="J54" s="122" t="str">
        <f t="shared" si="0"/>
        <v>E.ON Värme Sverige AB</v>
      </c>
    </row>
    <row r="55" spans="1:10" x14ac:dyDescent="0.25">
      <c r="A55" t="s">
        <v>76</v>
      </c>
      <c r="B55" t="s">
        <v>85</v>
      </c>
      <c r="C55" t="s">
        <v>1092</v>
      </c>
      <c r="D55" s="122" t="str">
        <f>IF(ISERROR(1/VLOOKUP($B55,Kraftvärmeprod!$B$1:$D$480,MATCH("Total värmeproduktion i kraftvärmeverk i kombinerad drift (GWh)",Kraftvärmeprod!$B$1:$AV$1,0),FALSE)),"Ej kraftvärme","Alternativproduktionsmetoden")</f>
        <v>Ej kraftvärme</v>
      </c>
      <c r="E55" s="122">
        <f>VLOOKUP($B55,Totalt!$B$1:$BP$480,MATCH("total el",Totalt!$B$1:$BP$1,0),FALSE)</f>
        <v>9.4949999999999992</v>
      </c>
      <c r="F55" s="123" t="str">
        <f>IF(ISERROR(1/VLOOKUP($B55,Kraftvärmeprod!$B$1:$BD$480,MATCH("Total värmeproduktion i kraftvärmeverk i kombinerad drift (GWh)",Kraftvärmeprod!$B$1:$AV$1,0),FALSE)),"",VLOOKUP($B55,'Slutlig allokering kvv'!$B$1:$BA$480,MATCH(F$1,'Slutlig allokering kvv'!$B$1:$AS$1,0),FALSE))</f>
        <v/>
      </c>
      <c r="G55" s="122" t="str">
        <f>IF(ISERROR(1/VLOOKUP($B55,Kraftvärmeprod!$B$1:$AV$480,MATCH("Producerad elenergi i kraftvärmeverk (GWh)",Kraftvärmeprod!$B$1:$AV$1,0),FALSE)),"",VLOOKUP($B55,Kraftvärmeprod!$B$1:$AV$480,MATCH("Producerad elenergi i kraftvärmeverk (GWh)",Kraftvärmeprod!$B$1:$AV$1,0),FALSE))</f>
        <v/>
      </c>
      <c r="H55" s="122" t="str">
        <f>IF(ISERROR(1/VLOOKUP($B55,Miljö!$B$1:$T$480,MATCH("Såld mängd produktionsspecifik fjärrvärme (GWh)",Miljö!$B$1:$T$1,0),FALSE)),"",VLOOKUP($B55,Miljö!$B$1:$T$480,MATCH("Såld mängd produktionsspecifik fjärrvärme (GWh)",Miljö!$B$1:$T$1,0),FALSE))</f>
        <v/>
      </c>
      <c r="J55" s="122" t="str">
        <f t="shared" si="0"/>
        <v>E.ON Värme Sverige AB</v>
      </c>
    </row>
    <row r="56" spans="1:10" x14ac:dyDescent="0.25">
      <c r="A56" t="s">
        <v>76</v>
      </c>
      <c r="B56" t="s">
        <v>86</v>
      </c>
      <c r="C56" t="s">
        <v>1092</v>
      </c>
      <c r="D56" s="122" t="str">
        <f>IF(ISERROR(1/VLOOKUP($B56,Kraftvärmeprod!$B$1:$D$480,MATCH("Total värmeproduktion i kraftvärmeverk i kombinerad drift (GWh)",Kraftvärmeprod!$B$1:$AV$1,0),FALSE)),"Ej kraftvärme","Alternativproduktionsmetoden")</f>
        <v>Alternativproduktionsmetoden</v>
      </c>
      <c r="E56" s="122">
        <f>VLOOKUP($B56,Totalt!$B$1:$BP$480,MATCH("total el",Totalt!$B$1:$BP$1,0),FALSE)</f>
        <v>31.033999999999999</v>
      </c>
      <c r="F56" s="123">
        <f>IF(ISERROR(1/VLOOKUP($B56,Kraftvärmeprod!$B$1:$BD$480,MATCH("Total värmeproduktion i kraftvärmeverk i kombinerad drift (GWh)",Kraftvärmeprod!$B$1:$AV$1,0),FALSE)),"",VLOOKUP($B56,'Slutlig allokering kvv'!$B$1:$BA$480,MATCH(F$1,'Slutlig allokering kvv'!$B$1:$AS$1,0),FALSE))</f>
        <v>1</v>
      </c>
      <c r="G56" s="122" t="str">
        <f>IF(ISERROR(1/VLOOKUP($B56,Kraftvärmeprod!$B$1:$AV$480,MATCH("Producerad elenergi i kraftvärmeverk (GWh)",Kraftvärmeprod!$B$1:$AV$1,0),FALSE)),"",VLOOKUP($B56,Kraftvärmeprod!$B$1:$AV$480,MATCH("Producerad elenergi i kraftvärmeverk (GWh)",Kraftvärmeprod!$B$1:$AV$1,0),FALSE))</f>
        <v/>
      </c>
      <c r="H56" s="122" t="str">
        <f>IF(ISERROR(1/VLOOKUP($B56,Miljö!$B$1:$T$480,MATCH("Såld mängd produktionsspecifik fjärrvärme (GWh)",Miljö!$B$1:$T$1,0),FALSE)),"",VLOOKUP($B56,Miljö!$B$1:$T$480,MATCH("Såld mängd produktionsspecifik fjärrvärme (GWh)",Miljö!$B$1:$T$1,0),FALSE))</f>
        <v/>
      </c>
      <c r="J56" s="122" t="str">
        <f t="shared" si="0"/>
        <v>E.ON Värme Sverige AB</v>
      </c>
    </row>
    <row r="57" spans="1:10" x14ac:dyDescent="0.25">
      <c r="A57" t="s">
        <v>76</v>
      </c>
      <c r="B57" t="s">
        <v>87</v>
      </c>
      <c r="C57" t="s">
        <v>1092</v>
      </c>
      <c r="D57" s="122" t="str">
        <f>IF(ISERROR(1/VLOOKUP($B57,Kraftvärmeprod!$B$1:$D$480,MATCH("Total värmeproduktion i kraftvärmeverk i kombinerad drift (GWh)",Kraftvärmeprod!$B$1:$AV$1,0),FALSE)),"Ej kraftvärme","Alternativproduktionsmetoden")</f>
        <v>Ej kraftvärme</v>
      </c>
      <c r="E57" s="122">
        <f>VLOOKUP($B57,Totalt!$B$1:$BP$480,MATCH("total el",Totalt!$B$1:$BP$1,0),FALSE)</f>
        <v>2.9739599999999999</v>
      </c>
      <c r="F57" s="123" t="str">
        <f>IF(ISERROR(1/VLOOKUP($B57,Kraftvärmeprod!$B$1:$BD$480,MATCH("Total värmeproduktion i kraftvärmeverk i kombinerad drift (GWh)",Kraftvärmeprod!$B$1:$AV$1,0),FALSE)),"",VLOOKUP($B57,'Slutlig allokering kvv'!$B$1:$BA$480,MATCH(F$1,'Slutlig allokering kvv'!$B$1:$AS$1,0),FALSE))</f>
        <v/>
      </c>
      <c r="G57" s="122" t="str">
        <f>IF(ISERROR(1/VLOOKUP($B57,Kraftvärmeprod!$B$1:$AV$480,MATCH("Producerad elenergi i kraftvärmeverk (GWh)",Kraftvärmeprod!$B$1:$AV$1,0),FALSE)),"",VLOOKUP($B57,Kraftvärmeprod!$B$1:$AV$480,MATCH("Producerad elenergi i kraftvärmeverk (GWh)",Kraftvärmeprod!$B$1:$AV$1,0),FALSE))</f>
        <v/>
      </c>
      <c r="H57" s="122" t="str">
        <f>IF(ISERROR(1/VLOOKUP($B57,Miljö!$B$1:$T$480,MATCH("Såld mängd produktionsspecifik fjärrvärme (GWh)",Miljö!$B$1:$T$1,0),FALSE)),"",VLOOKUP($B57,Miljö!$B$1:$T$480,MATCH("Såld mängd produktionsspecifik fjärrvärme (GWh)",Miljö!$B$1:$T$1,0),FALSE))</f>
        <v/>
      </c>
      <c r="J57" s="122" t="str">
        <f t="shared" si="0"/>
        <v>E.ON Värme Sverige AB</v>
      </c>
    </row>
    <row r="58" spans="1:10" x14ac:dyDescent="0.25">
      <c r="A58" t="s">
        <v>76</v>
      </c>
      <c r="B58" t="s">
        <v>88</v>
      </c>
      <c r="C58" t="s">
        <v>1092</v>
      </c>
      <c r="D58" s="122" t="str">
        <f>IF(ISERROR(1/VLOOKUP($B58,Kraftvärmeprod!$B$1:$D$480,MATCH("Total värmeproduktion i kraftvärmeverk i kombinerad drift (GWh)",Kraftvärmeprod!$B$1:$AV$1,0),FALSE)),"Ej kraftvärme","Alternativproduktionsmetoden")</f>
        <v>Ej kraftvärme</v>
      </c>
      <c r="E58" s="122">
        <f>VLOOKUP($B58,Totalt!$B$1:$BP$480,MATCH("total el",Totalt!$B$1:$BP$1,0),FALSE)</f>
        <v>0</v>
      </c>
      <c r="F58" s="123" t="str">
        <f>IF(ISERROR(1/VLOOKUP($B58,Kraftvärmeprod!$B$1:$BD$480,MATCH("Total värmeproduktion i kraftvärmeverk i kombinerad drift (GWh)",Kraftvärmeprod!$B$1:$AV$1,0),FALSE)),"",VLOOKUP($B58,'Slutlig allokering kvv'!$B$1:$BA$480,MATCH(F$1,'Slutlig allokering kvv'!$B$1:$AS$1,0),FALSE))</f>
        <v/>
      </c>
      <c r="G58" s="122" t="str">
        <f>IF(ISERROR(1/VLOOKUP($B58,Kraftvärmeprod!$B$1:$AV$480,MATCH("Producerad elenergi i kraftvärmeverk (GWh)",Kraftvärmeprod!$B$1:$AV$1,0),FALSE)),"",VLOOKUP($B58,Kraftvärmeprod!$B$1:$AV$480,MATCH("Producerad elenergi i kraftvärmeverk (GWh)",Kraftvärmeprod!$B$1:$AV$1,0),FALSE))</f>
        <v/>
      </c>
      <c r="H58" s="122" t="str">
        <f>IF(ISERROR(1/VLOOKUP($B58,Miljö!$B$1:$T$480,MATCH("Såld mängd produktionsspecifik fjärrvärme (GWh)",Miljö!$B$1:$T$1,0),FALSE)),"",VLOOKUP($B58,Miljö!$B$1:$T$480,MATCH("Såld mängd produktionsspecifik fjärrvärme (GWh)",Miljö!$B$1:$T$1,0),FALSE))</f>
        <v/>
      </c>
      <c r="J58" s="122" t="str">
        <f t="shared" si="0"/>
        <v>E.ON Värme Sverige AB</v>
      </c>
    </row>
    <row r="59" spans="1:10" x14ac:dyDescent="0.25">
      <c r="A59" t="s">
        <v>76</v>
      </c>
      <c r="B59" t="s">
        <v>89</v>
      </c>
      <c r="C59" t="s">
        <v>1092</v>
      </c>
      <c r="D59" s="122" t="str">
        <f>IF(ISERROR(1/VLOOKUP($B59,Kraftvärmeprod!$B$1:$D$480,MATCH("Total värmeproduktion i kraftvärmeverk i kombinerad drift (GWh)",Kraftvärmeprod!$B$1:$AV$1,0),FALSE)),"Ej kraftvärme","Alternativproduktionsmetoden")</f>
        <v>Alternativproduktionsmetoden</v>
      </c>
      <c r="E59" s="122">
        <f>VLOOKUP($B59,Totalt!$B$1:$BP$480,MATCH("total el",Totalt!$B$1:$BP$1,0),FALSE)</f>
        <v>70.8</v>
      </c>
      <c r="F59" s="123">
        <f>IF(ISERROR(1/VLOOKUP($B59,Kraftvärmeprod!$B$1:$BD$480,MATCH("Total värmeproduktion i kraftvärmeverk i kombinerad drift (GWh)",Kraftvärmeprod!$B$1:$AV$1,0),FALSE)),"",VLOOKUP($B59,'Slutlig allokering kvv'!$B$1:$BA$480,MATCH(F$1,'Slutlig allokering kvv'!$B$1:$AS$1,0),FALSE))</f>
        <v>0.48912009357941261</v>
      </c>
      <c r="G59" s="122">
        <f>IF(ISERROR(1/VLOOKUP($B59,Kraftvärmeprod!$B$1:$AV$480,MATCH("Producerad elenergi i kraftvärmeverk (GWh)",Kraftvärmeprod!$B$1:$AV$1,0),FALSE)),"",VLOOKUP($B59,Kraftvärmeprod!$B$1:$AV$480,MATCH("Producerad elenergi i kraftvärmeverk (GWh)",Kraftvärmeprod!$B$1:$AV$1,0),FALSE))</f>
        <v>263</v>
      </c>
      <c r="H59" s="122" t="str">
        <f>IF(ISERROR(1/VLOOKUP($B59,Miljö!$B$1:$T$480,MATCH("Såld mängd produktionsspecifik fjärrvärme (GWh)",Miljö!$B$1:$T$1,0),FALSE)),"",VLOOKUP($B59,Miljö!$B$1:$T$480,MATCH("Såld mängd produktionsspecifik fjärrvärme (GWh)",Miljö!$B$1:$T$1,0),FALSE))</f>
        <v/>
      </c>
      <c r="J59" s="122" t="str">
        <f t="shared" si="0"/>
        <v>E.ON Värme Sverige AB</v>
      </c>
    </row>
    <row r="60" spans="1:10" x14ac:dyDescent="0.25">
      <c r="A60" t="s">
        <v>76</v>
      </c>
      <c r="B60" t="s">
        <v>90</v>
      </c>
      <c r="C60" t="s">
        <v>1092</v>
      </c>
      <c r="D60" s="122" t="str">
        <f>IF(ISERROR(1/VLOOKUP($B60,Kraftvärmeprod!$B$1:$D$480,MATCH("Total värmeproduktion i kraftvärmeverk i kombinerad drift (GWh)",Kraftvärmeprod!$B$1:$AV$1,0),FALSE)),"Ej kraftvärme","Alternativproduktionsmetoden")</f>
        <v>Ej kraftvärme</v>
      </c>
      <c r="E60" s="122">
        <f>VLOOKUP($B60,Totalt!$B$1:$BP$480,MATCH("total el",Totalt!$B$1:$BP$1,0),FALSE)</f>
        <v>0.66198000000000001</v>
      </c>
      <c r="F60" s="123" t="str">
        <f>IF(ISERROR(1/VLOOKUP($B60,Kraftvärmeprod!$B$1:$BD$480,MATCH("Total värmeproduktion i kraftvärmeverk i kombinerad drift (GWh)",Kraftvärmeprod!$B$1:$AV$1,0),FALSE)),"",VLOOKUP($B60,'Slutlig allokering kvv'!$B$1:$BA$480,MATCH(F$1,'Slutlig allokering kvv'!$B$1:$AS$1,0),FALSE))</f>
        <v/>
      </c>
      <c r="G60" s="122" t="str">
        <f>IF(ISERROR(1/VLOOKUP($B60,Kraftvärmeprod!$B$1:$AV$480,MATCH("Producerad elenergi i kraftvärmeverk (GWh)",Kraftvärmeprod!$B$1:$AV$1,0),FALSE)),"",VLOOKUP($B60,Kraftvärmeprod!$B$1:$AV$480,MATCH("Producerad elenergi i kraftvärmeverk (GWh)",Kraftvärmeprod!$B$1:$AV$1,0),FALSE))</f>
        <v/>
      </c>
      <c r="H60" s="122" t="str">
        <f>IF(ISERROR(1/VLOOKUP($B60,Miljö!$B$1:$T$480,MATCH("Såld mängd produktionsspecifik fjärrvärme (GWh)",Miljö!$B$1:$T$1,0),FALSE)),"",VLOOKUP($B60,Miljö!$B$1:$T$480,MATCH("Såld mängd produktionsspecifik fjärrvärme (GWh)",Miljö!$B$1:$T$1,0),FALSE))</f>
        <v/>
      </c>
      <c r="J60" s="122" t="str">
        <f t="shared" si="0"/>
        <v>E.ON Värme Sverige AB</v>
      </c>
    </row>
    <row r="61" spans="1:10" x14ac:dyDescent="0.25">
      <c r="A61" t="s">
        <v>76</v>
      </c>
      <c r="B61" t="s">
        <v>91</v>
      </c>
      <c r="C61" t="s">
        <v>1092</v>
      </c>
      <c r="D61" s="122" t="str">
        <f>IF(ISERROR(1/VLOOKUP($B61,Kraftvärmeprod!$B$1:$D$480,MATCH("Total värmeproduktion i kraftvärmeverk i kombinerad drift (GWh)",Kraftvärmeprod!$B$1:$AV$1,0),FALSE)),"Ej kraftvärme","Alternativproduktionsmetoden")</f>
        <v>Ej kraftvärme</v>
      </c>
      <c r="E61" s="122">
        <f>VLOOKUP($B61,Totalt!$B$1:$BP$480,MATCH("total el",Totalt!$B$1:$BP$1,0),FALSE)</f>
        <v>1.6513199999999999</v>
      </c>
      <c r="F61" s="123" t="str">
        <f>IF(ISERROR(1/VLOOKUP($B61,Kraftvärmeprod!$B$1:$BD$480,MATCH("Total värmeproduktion i kraftvärmeverk i kombinerad drift (GWh)",Kraftvärmeprod!$B$1:$AV$1,0),FALSE)),"",VLOOKUP($B61,'Slutlig allokering kvv'!$B$1:$BA$480,MATCH(F$1,'Slutlig allokering kvv'!$B$1:$AS$1,0),FALSE))</f>
        <v/>
      </c>
      <c r="G61" s="122" t="str">
        <f>IF(ISERROR(1/VLOOKUP($B61,Kraftvärmeprod!$B$1:$AV$480,MATCH("Producerad elenergi i kraftvärmeverk (GWh)",Kraftvärmeprod!$B$1:$AV$1,0),FALSE)),"",VLOOKUP($B61,Kraftvärmeprod!$B$1:$AV$480,MATCH("Producerad elenergi i kraftvärmeverk (GWh)",Kraftvärmeprod!$B$1:$AV$1,0),FALSE))</f>
        <v/>
      </c>
      <c r="H61" s="122" t="str">
        <f>IF(ISERROR(1/VLOOKUP($B61,Miljö!$B$1:$T$480,MATCH("Såld mängd produktionsspecifik fjärrvärme (GWh)",Miljö!$B$1:$T$1,0),FALSE)),"",VLOOKUP($B61,Miljö!$B$1:$T$480,MATCH("Såld mängd produktionsspecifik fjärrvärme (GWh)",Miljö!$B$1:$T$1,0),FALSE))</f>
        <v/>
      </c>
      <c r="J61" s="122" t="str">
        <f t="shared" si="0"/>
        <v>E.ON Värme Sverige AB</v>
      </c>
    </row>
    <row r="62" spans="1:10" x14ac:dyDescent="0.25">
      <c r="A62" t="s">
        <v>76</v>
      </c>
      <c r="B62" t="s">
        <v>92</v>
      </c>
      <c r="C62" t="s">
        <v>1092</v>
      </c>
      <c r="D62" s="122" t="str">
        <f>IF(ISERROR(1/VLOOKUP($B62,Kraftvärmeprod!$B$1:$D$480,MATCH("Total värmeproduktion i kraftvärmeverk i kombinerad drift (GWh)",Kraftvärmeprod!$B$1:$AV$1,0),FALSE)),"Ej kraftvärme","Alternativproduktionsmetoden")</f>
        <v>Ej kraftvärme</v>
      </c>
      <c r="E62" s="122">
        <f>VLOOKUP($B62,Totalt!$B$1:$BP$480,MATCH("total el",Totalt!$B$1:$BP$1,0),FALSE)</f>
        <v>0.79500000000000004</v>
      </c>
      <c r="F62" s="123" t="str">
        <f>IF(ISERROR(1/VLOOKUP($B62,Kraftvärmeprod!$B$1:$BD$480,MATCH("Total värmeproduktion i kraftvärmeverk i kombinerad drift (GWh)",Kraftvärmeprod!$B$1:$AV$1,0),FALSE)),"",VLOOKUP($B62,'Slutlig allokering kvv'!$B$1:$BA$480,MATCH(F$1,'Slutlig allokering kvv'!$B$1:$AS$1,0),FALSE))</f>
        <v/>
      </c>
      <c r="G62" s="122" t="str">
        <f>IF(ISERROR(1/VLOOKUP($B62,Kraftvärmeprod!$B$1:$AV$480,MATCH("Producerad elenergi i kraftvärmeverk (GWh)",Kraftvärmeprod!$B$1:$AV$1,0),FALSE)),"",VLOOKUP($B62,Kraftvärmeprod!$B$1:$AV$480,MATCH("Producerad elenergi i kraftvärmeverk (GWh)",Kraftvärmeprod!$B$1:$AV$1,0),FALSE))</f>
        <v/>
      </c>
      <c r="H62" s="122" t="str">
        <f>IF(ISERROR(1/VLOOKUP($B62,Miljö!$B$1:$T$480,MATCH("Såld mängd produktionsspecifik fjärrvärme (GWh)",Miljö!$B$1:$T$1,0),FALSE)),"",VLOOKUP($B62,Miljö!$B$1:$T$480,MATCH("Såld mängd produktionsspecifik fjärrvärme (GWh)",Miljö!$B$1:$T$1,0),FALSE))</f>
        <v/>
      </c>
      <c r="J62" s="122" t="str">
        <f t="shared" si="0"/>
        <v>E.ON Värme Sverige AB</v>
      </c>
    </row>
    <row r="63" spans="1:10" x14ac:dyDescent="0.25">
      <c r="A63" t="s">
        <v>76</v>
      </c>
      <c r="B63" t="s">
        <v>93</v>
      </c>
      <c r="C63" t="s">
        <v>1092</v>
      </c>
      <c r="D63" s="122" t="str">
        <f>IF(ISERROR(1/VLOOKUP($B63,Kraftvärmeprod!$B$1:$D$480,MATCH("Total värmeproduktion i kraftvärmeverk i kombinerad drift (GWh)",Kraftvärmeprod!$B$1:$AV$1,0),FALSE)),"Ej kraftvärme","Alternativproduktionsmetoden")</f>
        <v>Ej kraftvärme</v>
      </c>
      <c r="E63" s="122">
        <f>VLOOKUP($B63,Totalt!$B$1:$BP$480,MATCH("total el",Totalt!$B$1:$BP$1,0),FALSE)</f>
        <v>1.89516</v>
      </c>
      <c r="F63" s="123" t="str">
        <f>IF(ISERROR(1/VLOOKUP($B63,Kraftvärmeprod!$B$1:$BD$480,MATCH("Total värmeproduktion i kraftvärmeverk i kombinerad drift (GWh)",Kraftvärmeprod!$B$1:$AV$1,0),FALSE)),"",VLOOKUP($B63,'Slutlig allokering kvv'!$B$1:$BA$480,MATCH(F$1,'Slutlig allokering kvv'!$B$1:$AS$1,0),FALSE))</f>
        <v/>
      </c>
      <c r="G63" s="122" t="str">
        <f>IF(ISERROR(1/VLOOKUP($B63,Kraftvärmeprod!$B$1:$AV$480,MATCH("Producerad elenergi i kraftvärmeverk (GWh)",Kraftvärmeprod!$B$1:$AV$1,0),FALSE)),"",VLOOKUP($B63,Kraftvärmeprod!$B$1:$AV$480,MATCH("Producerad elenergi i kraftvärmeverk (GWh)",Kraftvärmeprod!$B$1:$AV$1,0),FALSE))</f>
        <v/>
      </c>
      <c r="H63" s="122" t="str">
        <f>IF(ISERROR(1/VLOOKUP($B63,Miljö!$B$1:$T$480,MATCH("Såld mängd produktionsspecifik fjärrvärme (GWh)",Miljö!$B$1:$T$1,0),FALSE)),"",VLOOKUP($B63,Miljö!$B$1:$T$480,MATCH("Såld mängd produktionsspecifik fjärrvärme (GWh)",Miljö!$B$1:$T$1,0),FALSE))</f>
        <v/>
      </c>
      <c r="J63" s="122" t="str">
        <f t="shared" si="0"/>
        <v>E.ON Värme Sverige AB</v>
      </c>
    </row>
    <row r="64" spans="1:10" x14ac:dyDescent="0.25">
      <c r="A64" t="s">
        <v>76</v>
      </c>
      <c r="B64" t="s">
        <v>94</v>
      </c>
      <c r="C64" t="s">
        <v>1092</v>
      </c>
      <c r="D64" s="122" t="str">
        <f>IF(ISERROR(1/VLOOKUP($B64,Kraftvärmeprod!$B$1:$D$480,MATCH("Total värmeproduktion i kraftvärmeverk i kombinerad drift (GWh)",Kraftvärmeprod!$B$1:$AV$1,0),FALSE)),"Ej kraftvärme","Alternativproduktionsmetoden")</f>
        <v>Ej kraftvärme</v>
      </c>
      <c r="E64" s="122">
        <f>VLOOKUP($B64,Totalt!$B$1:$BP$480,MATCH("total el",Totalt!$B$1:$BP$1,0),FALSE)</f>
        <v>0.82199999999999995</v>
      </c>
      <c r="F64" s="123" t="str">
        <f>IF(ISERROR(1/VLOOKUP($B64,Kraftvärmeprod!$B$1:$BD$480,MATCH("Total värmeproduktion i kraftvärmeverk i kombinerad drift (GWh)",Kraftvärmeprod!$B$1:$AV$1,0),FALSE)),"",VLOOKUP($B64,'Slutlig allokering kvv'!$B$1:$BA$480,MATCH(F$1,'Slutlig allokering kvv'!$B$1:$AS$1,0),FALSE))</f>
        <v/>
      </c>
      <c r="G64" s="122" t="str">
        <f>IF(ISERROR(1/VLOOKUP($B64,Kraftvärmeprod!$B$1:$AV$480,MATCH("Producerad elenergi i kraftvärmeverk (GWh)",Kraftvärmeprod!$B$1:$AV$1,0),FALSE)),"",VLOOKUP($B64,Kraftvärmeprod!$B$1:$AV$480,MATCH("Producerad elenergi i kraftvärmeverk (GWh)",Kraftvärmeprod!$B$1:$AV$1,0),FALSE))</f>
        <v/>
      </c>
      <c r="H64" s="122" t="str">
        <f>IF(ISERROR(1/VLOOKUP($B64,Miljö!$B$1:$T$480,MATCH("Såld mängd produktionsspecifik fjärrvärme (GWh)",Miljö!$B$1:$T$1,0),FALSE)),"",VLOOKUP($B64,Miljö!$B$1:$T$480,MATCH("Såld mängd produktionsspecifik fjärrvärme (GWh)",Miljö!$B$1:$T$1,0),FALSE))</f>
        <v/>
      </c>
      <c r="J64" s="122" t="str">
        <f t="shared" si="0"/>
        <v>E.ON Värme Sverige AB</v>
      </c>
    </row>
    <row r="65" spans="1:10" x14ac:dyDescent="0.25">
      <c r="A65" t="s">
        <v>76</v>
      </c>
      <c r="B65" t="s">
        <v>95</v>
      </c>
      <c r="C65" t="s">
        <v>1092</v>
      </c>
      <c r="D65" s="122" t="str">
        <f>IF(ISERROR(1/VLOOKUP($B65,Kraftvärmeprod!$B$1:$D$480,MATCH("Total värmeproduktion i kraftvärmeverk i kombinerad drift (GWh)",Kraftvärmeprod!$B$1:$AV$1,0),FALSE)),"Ej kraftvärme","Alternativproduktionsmetoden")</f>
        <v>Ej kraftvärme</v>
      </c>
      <c r="E65" s="122">
        <f>VLOOKUP($B65,Totalt!$B$1:$BP$480,MATCH("total el",Totalt!$B$1:$BP$1,0),FALSE)</f>
        <v>11.167999999999999</v>
      </c>
      <c r="F65" s="123" t="str">
        <f>IF(ISERROR(1/VLOOKUP($B65,Kraftvärmeprod!$B$1:$BD$480,MATCH("Total värmeproduktion i kraftvärmeverk i kombinerad drift (GWh)",Kraftvärmeprod!$B$1:$AV$1,0),FALSE)),"",VLOOKUP($B65,'Slutlig allokering kvv'!$B$1:$BA$480,MATCH(F$1,'Slutlig allokering kvv'!$B$1:$AS$1,0),FALSE))</f>
        <v/>
      </c>
      <c r="G65" s="122" t="str">
        <f>IF(ISERROR(1/VLOOKUP($B65,Kraftvärmeprod!$B$1:$AV$480,MATCH("Producerad elenergi i kraftvärmeverk (GWh)",Kraftvärmeprod!$B$1:$AV$1,0),FALSE)),"",VLOOKUP($B65,Kraftvärmeprod!$B$1:$AV$480,MATCH("Producerad elenergi i kraftvärmeverk (GWh)",Kraftvärmeprod!$B$1:$AV$1,0),FALSE))</f>
        <v/>
      </c>
      <c r="H65" s="122" t="str">
        <f>IF(ISERROR(1/VLOOKUP($B65,Miljö!$B$1:$T$480,MATCH("Såld mängd produktionsspecifik fjärrvärme (GWh)",Miljö!$B$1:$T$1,0),FALSE)),"",VLOOKUP($B65,Miljö!$B$1:$T$480,MATCH("Såld mängd produktionsspecifik fjärrvärme (GWh)",Miljö!$B$1:$T$1,0),FALSE))</f>
        <v/>
      </c>
      <c r="J65" s="122" t="str">
        <f t="shared" si="0"/>
        <v>E.ON Värme Sverige AB</v>
      </c>
    </row>
    <row r="66" spans="1:10" x14ac:dyDescent="0.25">
      <c r="A66" t="s">
        <v>76</v>
      </c>
      <c r="B66" t="s">
        <v>96</v>
      </c>
      <c r="C66" t="s">
        <v>1092</v>
      </c>
      <c r="D66" s="122" t="str">
        <f>IF(ISERROR(1/VLOOKUP($B66,Kraftvärmeprod!$B$1:$D$480,MATCH("Total värmeproduktion i kraftvärmeverk i kombinerad drift (GWh)",Kraftvärmeprod!$B$1:$AV$1,0),FALSE)),"Ej kraftvärme","Alternativproduktionsmetoden")</f>
        <v>Ej kraftvärme</v>
      </c>
      <c r="E66" s="122">
        <f>VLOOKUP($B66,Totalt!$B$1:$BP$480,MATCH("total el",Totalt!$B$1:$BP$1,0),FALSE)</f>
        <v>0.66600000000000004</v>
      </c>
      <c r="F66" s="123" t="str">
        <f>IF(ISERROR(1/VLOOKUP($B66,Kraftvärmeprod!$B$1:$BD$480,MATCH("Total värmeproduktion i kraftvärmeverk i kombinerad drift (GWh)",Kraftvärmeprod!$B$1:$AV$1,0),FALSE)),"",VLOOKUP($B66,'Slutlig allokering kvv'!$B$1:$BA$480,MATCH(F$1,'Slutlig allokering kvv'!$B$1:$AS$1,0),FALSE))</f>
        <v/>
      </c>
      <c r="G66" s="122" t="str">
        <f>IF(ISERROR(1/VLOOKUP($B66,Kraftvärmeprod!$B$1:$AV$480,MATCH("Producerad elenergi i kraftvärmeverk (GWh)",Kraftvärmeprod!$B$1:$AV$1,0),FALSE)),"",VLOOKUP($B66,Kraftvärmeprod!$B$1:$AV$480,MATCH("Producerad elenergi i kraftvärmeverk (GWh)",Kraftvärmeprod!$B$1:$AV$1,0),FALSE))</f>
        <v/>
      </c>
      <c r="H66" s="122" t="str">
        <f>IF(ISERROR(1/VLOOKUP($B66,Miljö!$B$1:$T$480,MATCH("Såld mängd produktionsspecifik fjärrvärme (GWh)",Miljö!$B$1:$T$1,0),FALSE)),"",VLOOKUP($B66,Miljö!$B$1:$T$480,MATCH("Såld mängd produktionsspecifik fjärrvärme (GWh)",Miljö!$B$1:$T$1,0),FALSE))</f>
        <v/>
      </c>
      <c r="J66" s="122" t="str">
        <f t="shared" si="0"/>
        <v>E.ON Värme Sverige AB</v>
      </c>
    </row>
    <row r="67" spans="1:10" x14ac:dyDescent="0.25">
      <c r="A67" t="s">
        <v>76</v>
      </c>
      <c r="B67" t="s">
        <v>97</v>
      </c>
      <c r="C67" t="s">
        <v>1092</v>
      </c>
      <c r="D67" s="122" t="str">
        <f>IF(ISERROR(1/VLOOKUP($B67,Kraftvärmeprod!$B$1:$D$480,MATCH("Total värmeproduktion i kraftvärmeverk i kombinerad drift (GWh)",Kraftvärmeprod!$B$1:$AV$1,0),FALSE)),"Ej kraftvärme","Alternativproduktionsmetoden")</f>
        <v>Ej kraftvärme</v>
      </c>
      <c r="E67" s="122">
        <f>VLOOKUP($B67,Totalt!$B$1:$BP$480,MATCH("total el",Totalt!$B$1:$BP$1,0),FALSE)</f>
        <v>6.9330000000000003E-2</v>
      </c>
      <c r="F67" s="123" t="str">
        <f>IF(ISERROR(1/VLOOKUP($B67,Kraftvärmeprod!$B$1:$BD$480,MATCH("Total värmeproduktion i kraftvärmeverk i kombinerad drift (GWh)",Kraftvärmeprod!$B$1:$AV$1,0),FALSE)),"",VLOOKUP($B67,'Slutlig allokering kvv'!$B$1:$BA$480,MATCH(F$1,'Slutlig allokering kvv'!$B$1:$AS$1,0),FALSE))</f>
        <v/>
      </c>
      <c r="G67" s="122" t="str">
        <f>IF(ISERROR(1/VLOOKUP($B67,Kraftvärmeprod!$B$1:$AV$480,MATCH("Producerad elenergi i kraftvärmeverk (GWh)",Kraftvärmeprod!$B$1:$AV$1,0),FALSE)),"",VLOOKUP($B67,Kraftvärmeprod!$B$1:$AV$480,MATCH("Producerad elenergi i kraftvärmeverk (GWh)",Kraftvärmeprod!$B$1:$AV$1,0),FALSE))</f>
        <v/>
      </c>
      <c r="H67" s="122" t="str">
        <f>IF(ISERROR(1/VLOOKUP($B67,Miljö!$B$1:$T$480,MATCH("Såld mängd produktionsspecifik fjärrvärme (GWh)",Miljö!$B$1:$T$1,0),FALSE)),"",VLOOKUP($B67,Miljö!$B$1:$T$480,MATCH("Såld mängd produktionsspecifik fjärrvärme (GWh)",Miljö!$B$1:$T$1,0),FALSE))</f>
        <v/>
      </c>
      <c r="J67" s="122" t="str">
        <f t="shared" ref="J67:J130" si="1">A67</f>
        <v>E.ON Värme Sverige AB</v>
      </c>
    </row>
    <row r="68" spans="1:10" x14ac:dyDescent="0.25">
      <c r="A68" t="s">
        <v>76</v>
      </c>
      <c r="B68" t="s">
        <v>98</v>
      </c>
      <c r="C68" t="s">
        <v>1092</v>
      </c>
      <c r="D68" s="122" t="str">
        <f>IF(ISERROR(1/VLOOKUP($B68,Kraftvärmeprod!$B$1:$D$480,MATCH("Total värmeproduktion i kraftvärmeverk i kombinerad drift (GWh)",Kraftvärmeprod!$B$1:$AV$1,0),FALSE)),"Ej kraftvärme","Alternativproduktionsmetoden")</f>
        <v>Ej kraftvärme</v>
      </c>
      <c r="E68" s="122">
        <f>VLOOKUP($B68,Totalt!$B$1:$BP$480,MATCH("total el",Totalt!$B$1:$BP$1,0),FALSE)</f>
        <v>1.3440000000000001</v>
      </c>
      <c r="F68" s="123" t="str">
        <f>IF(ISERROR(1/VLOOKUP($B68,Kraftvärmeprod!$B$1:$BD$480,MATCH("Total värmeproduktion i kraftvärmeverk i kombinerad drift (GWh)",Kraftvärmeprod!$B$1:$AV$1,0),FALSE)),"",VLOOKUP($B68,'Slutlig allokering kvv'!$B$1:$BA$480,MATCH(F$1,'Slutlig allokering kvv'!$B$1:$AS$1,0),FALSE))</f>
        <v/>
      </c>
      <c r="G68" s="122" t="str">
        <f>IF(ISERROR(1/VLOOKUP($B68,Kraftvärmeprod!$B$1:$AV$480,MATCH("Producerad elenergi i kraftvärmeverk (GWh)",Kraftvärmeprod!$B$1:$AV$1,0),FALSE)),"",VLOOKUP($B68,Kraftvärmeprod!$B$1:$AV$480,MATCH("Producerad elenergi i kraftvärmeverk (GWh)",Kraftvärmeprod!$B$1:$AV$1,0),FALSE))</f>
        <v/>
      </c>
      <c r="H68" s="122" t="str">
        <f>IF(ISERROR(1/VLOOKUP($B68,Miljö!$B$1:$T$480,MATCH("Såld mängd produktionsspecifik fjärrvärme (GWh)",Miljö!$B$1:$T$1,0),FALSE)),"",VLOOKUP($B68,Miljö!$B$1:$T$480,MATCH("Såld mängd produktionsspecifik fjärrvärme (GWh)",Miljö!$B$1:$T$1,0),FALSE))</f>
        <v/>
      </c>
      <c r="J68" s="122" t="str">
        <f t="shared" si="1"/>
        <v>E.ON Värme Sverige AB</v>
      </c>
    </row>
    <row r="69" spans="1:10" x14ac:dyDescent="0.25">
      <c r="A69" t="s">
        <v>76</v>
      </c>
      <c r="B69" t="s">
        <v>99</v>
      </c>
      <c r="C69" t="s">
        <v>1092</v>
      </c>
      <c r="D69" s="122" t="str">
        <f>IF(ISERROR(1/VLOOKUP($B69,Kraftvärmeprod!$B$1:$D$480,MATCH("Total värmeproduktion i kraftvärmeverk i kombinerad drift (GWh)",Kraftvärmeprod!$B$1:$AV$1,0),FALSE)),"Ej kraftvärme","Alternativproduktionsmetoden")</f>
        <v>Ej kraftvärme</v>
      </c>
      <c r="E69" s="122">
        <f>VLOOKUP($B69,Totalt!$B$1:$BP$480,MATCH("total el",Totalt!$B$1:$BP$1,0),FALSE)</f>
        <v>9.375</v>
      </c>
      <c r="F69" s="123" t="str">
        <f>IF(ISERROR(1/VLOOKUP($B69,Kraftvärmeprod!$B$1:$BD$480,MATCH("Total värmeproduktion i kraftvärmeverk i kombinerad drift (GWh)",Kraftvärmeprod!$B$1:$AV$1,0),FALSE)),"",VLOOKUP($B69,'Slutlig allokering kvv'!$B$1:$BA$480,MATCH(F$1,'Slutlig allokering kvv'!$B$1:$AS$1,0),FALSE))</f>
        <v/>
      </c>
      <c r="G69" s="122" t="str">
        <f>IF(ISERROR(1/VLOOKUP($B69,Kraftvärmeprod!$B$1:$AV$480,MATCH("Producerad elenergi i kraftvärmeverk (GWh)",Kraftvärmeprod!$B$1:$AV$1,0),FALSE)),"",VLOOKUP($B69,Kraftvärmeprod!$B$1:$AV$480,MATCH("Producerad elenergi i kraftvärmeverk (GWh)",Kraftvärmeprod!$B$1:$AV$1,0),FALSE))</f>
        <v/>
      </c>
      <c r="H69" s="122" t="str">
        <f>IF(ISERROR(1/VLOOKUP($B69,Miljö!$B$1:$T$480,MATCH("Såld mängd produktionsspecifik fjärrvärme (GWh)",Miljö!$B$1:$T$1,0),FALSE)),"",VLOOKUP($B69,Miljö!$B$1:$T$480,MATCH("Såld mängd produktionsspecifik fjärrvärme (GWh)",Miljö!$B$1:$T$1,0),FALSE))</f>
        <v/>
      </c>
      <c r="J69" s="122" t="str">
        <f t="shared" si="1"/>
        <v>E.ON Värme Sverige AB</v>
      </c>
    </row>
    <row r="70" spans="1:10" x14ac:dyDescent="0.25">
      <c r="A70" t="s">
        <v>100</v>
      </c>
      <c r="B70" t="s">
        <v>101</v>
      </c>
      <c r="C70"/>
      <c r="D70" s="122" t="str">
        <f>IF(ISERROR(1/VLOOKUP($B70,Kraftvärmeprod!$B$1:$D$480,MATCH("Total värmeproduktion i kraftvärmeverk i kombinerad drift (GWh)",Kraftvärmeprod!$B$1:$AV$1,0),FALSE)),"Ej kraftvärme","Alternativproduktionsmetoden")</f>
        <v>Ej kraftvärme</v>
      </c>
      <c r="E70" s="122">
        <f>VLOOKUP($B70,Totalt!$B$1:$BP$480,MATCH("total el",Totalt!$B$1:$BP$1,0),FALSE)</f>
        <v>0.21299999999999999</v>
      </c>
      <c r="F70" s="123" t="str">
        <f>IF(ISERROR(1/VLOOKUP($B70,Kraftvärmeprod!$B$1:$BD$480,MATCH("Total värmeproduktion i kraftvärmeverk i kombinerad drift (GWh)",Kraftvärmeprod!$B$1:$AV$1,0),FALSE)),"",VLOOKUP($B70,'Slutlig allokering kvv'!$B$1:$BA$480,MATCH(F$1,'Slutlig allokering kvv'!$B$1:$AS$1,0),FALSE))</f>
        <v/>
      </c>
      <c r="G70" s="122" t="str">
        <f>IF(ISERROR(1/VLOOKUP($B70,Kraftvärmeprod!$B$1:$AV$480,MATCH("Producerad elenergi i kraftvärmeverk (GWh)",Kraftvärmeprod!$B$1:$AV$1,0),FALSE)),"",VLOOKUP($B70,Kraftvärmeprod!$B$1:$AV$480,MATCH("Producerad elenergi i kraftvärmeverk (GWh)",Kraftvärmeprod!$B$1:$AV$1,0),FALSE))</f>
        <v/>
      </c>
      <c r="H70" s="122" t="str">
        <f>IF(ISERROR(1/VLOOKUP($B70,Miljö!$B$1:$T$480,MATCH("Såld mängd produktionsspecifik fjärrvärme (GWh)",Miljö!$B$1:$T$1,0),FALSE)),"",VLOOKUP($B70,Miljö!$B$1:$T$480,MATCH("Såld mängd produktionsspecifik fjärrvärme (GWh)",Miljö!$B$1:$T$1,0),FALSE))</f>
        <v/>
      </c>
      <c r="J70" s="122" t="str">
        <f t="shared" si="1"/>
        <v>Eda Energi AB</v>
      </c>
    </row>
    <row r="71" spans="1:10" x14ac:dyDescent="0.25">
      <c r="A71" t="s">
        <v>102</v>
      </c>
      <c r="B71" t="s">
        <v>103</v>
      </c>
      <c r="C71"/>
      <c r="D71" s="122" t="str">
        <f>IF(ISERROR(1/VLOOKUP($B71,Kraftvärmeprod!$B$1:$D$480,MATCH("Total värmeproduktion i kraftvärmeverk i kombinerad drift (GWh)",Kraftvärmeprod!$B$1:$AV$1,0),FALSE)),"Ej kraftvärme","Alternativproduktionsmetoden")</f>
        <v>Alternativproduktionsmetoden</v>
      </c>
      <c r="E71" s="122">
        <f>VLOOKUP($B71,Totalt!$B$1:$BP$480,MATCH("total el",Totalt!$B$1:$BP$1,0),FALSE)</f>
        <v>2.96658</v>
      </c>
      <c r="F71" s="123">
        <f>IF(ISERROR(1/VLOOKUP($B71,Kraftvärmeprod!$B$1:$BD$480,MATCH("Total värmeproduktion i kraftvärmeverk i kombinerad drift (GWh)",Kraftvärmeprod!$B$1:$AV$1,0),FALSE)),"",VLOOKUP($B71,'Slutlig allokering kvv'!$B$1:$BA$480,MATCH(F$1,'Slutlig allokering kvv'!$B$1:$AS$1,0),FALSE))</f>
        <v>0.72354938957559534</v>
      </c>
      <c r="G71" s="122">
        <f>IF(ISERROR(1/VLOOKUP($B71,Kraftvärmeprod!$B$1:$AV$480,MATCH("Producerad elenergi i kraftvärmeverk (GWh)",Kraftvärmeprod!$B$1:$AV$1,0),FALSE)),"",VLOOKUP($B71,Kraftvärmeprod!$B$1:$AV$480,MATCH("Producerad elenergi i kraftvärmeverk (GWh)",Kraftvärmeprod!$B$1:$AV$1,0),FALSE))</f>
        <v>11.79</v>
      </c>
      <c r="H71" s="122" t="str">
        <f>IF(ISERROR(1/VLOOKUP($B71,Miljö!$B$1:$T$480,MATCH("Såld mängd produktionsspecifik fjärrvärme (GWh)",Miljö!$B$1:$T$1,0),FALSE)),"",VLOOKUP($B71,Miljö!$B$1:$T$480,MATCH("Såld mängd produktionsspecifik fjärrvärme (GWh)",Miljö!$B$1:$T$1,0),FALSE))</f>
        <v/>
      </c>
      <c r="J71" s="122" t="str">
        <f t="shared" si="1"/>
        <v>Eksjö Energi AB</v>
      </c>
    </row>
    <row r="72" spans="1:10" x14ac:dyDescent="0.25">
      <c r="A72" t="s">
        <v>102</v>
      </c>
      <c r="B72" t="s">
        <v>104</v>
      </c>
      <c r="C72"/>
      <c r="D72" s="122" t="str">
        <f>IF(ISERROR(1/VLOOKUP($B72,Kraftvärmeprod!$B$1:$D$480,MATCH("Total värmeproduktion i kraftvärmeverk i kombinerad drift (GWh)",Kraftvärmeprod!$B$1:$AV$1,0),FALSE)),"Ej kraftvärme","Alternativproduktionsmetoden")</f>
        <v>Ej kraftvärme</v>
      </c>
      <c r="E72" s="122">
        <f>VLOOKUP($B72,Totalt!$B$1:$BP$480,MATCH("total el",Totalt!$B$1:$BP$1,0),FALSE)</f>
        <v>7.911E-2</v>
      </c>
      <c r="F72" s="123" t="str">
        <f>IF(ISERROR(1/VLOOKUP($B72,Kraftvärmeprod!$B$1:$BD$480,MATCH("Total värmeproduktion i kraftvärmeverk i kombinerad drift (GWh)",Kraftvärmeprod!$B$1:$AV$1,0),FALSE)),"",VLOOKUP($B72,'Slutlig allokering kvv'!$B$1:$BA$480,MATCH(F$1,'Slutlig allokering kvv'!$B$1:$AS$1,0),FALSE))</f>
        <v/>
      </c>
      <c r="G72" s="122" t="str">
        <f>IF(ISERROR(1/VLOOKUP($B72,Kraftvärmeprod!$B$1:$AV$480,MATCH("Producerad elenergi i kraftvärmeverk (GWh)",Kraftvärmeprod!$B$1:$AV$1,0),FALSE)),"",VLOOKUP($B72,Kraftvärmeprod!$B$1:$AV$480,MATCH("Producerad elenergi i kraftvärmeverk (GWh)",Kraftvärmeprod!$B$1:$AV$1,0),FALSE))</f>
        <v/>
      </c>
      <c r="H72" s="122" t="str">
        <f>IF(ISERROR(1/VLOOKUP($B72,Miljö!$B$1:$T$480,MATCH("Såld mängd produktionsspecifik fjärrvärme (GWh)",Miljö!$B$1:$T$1,0),FALSE)),"",VLOOKUP($B72,Miljö!$B$1:$T$480,MATCH("Såld mängd produktionsspecifik fjärrvärme (GWh)",Miljö!$B$1:$T$1,0),FALSE))</f>
        <v/>
      </c>
      <c r="J72" s="122" t="str">
        <f t="shared" si="1"/>
        <v>Eksjö Energi AB</v>
      </c>
    </row>
    <row r="73" spans="1:10" x14ac:dyDescent="0.25">
      <c r="A73" t="s">
        <v>102</v>
      </c>
      <c r="B73" t="s">
        <v>105</v>
      </c>
      <c r="C73"/>
      <c r="D73" s="122" t="str">
        <f>IF(ISERROR(1/VLOOKUP($B73,Kraftvärmeprod!$B$1:$D$480,MATCH("Total värmeproduktion i kraftvärmeverk i kombinerad drift (GWh)",Kraftvärmeprod!$B$1:$AV$1,0),FALSE)),"Ej kraftvärme","Alternativproduktionsmetoden")</f>
        <v>Ej kraftvärme</v>
      </c>
      <c r="E73" s="122">
        <f>VLOOKUP($B73,Totalt!$B$1:$BP$480,MATCH("total el",Totalt!$B$1:$BP$1,0),FALSE)</f>
        <v>0.39345000000000002</v>
      </c>
      <c r="F73" s="123" t="str">
        <f>IF(ISERROR(1/VLOOKUP($B73,Kraftvärmeprod!$B$1:$BD$480,MATCH("Total värmeproduktion i kraftvärmeverk i kombinerad drift (GWh)",Kraftvärmeprod!$B$1:$AV$1,0),FALSE)),"",VLOOKUP($B73,'Slutlig allokering kvv'!$B$1:$BA$480,MATCH(F$1,'Slutlig allokering kvv'!$B$1:$AS$1,0),FALSE))</f>
        <v/>
      </c>
      <c r="G73" s="122" t="str">
        <f>IF(ISERROR(1/VLOOKUP($B73,Kraftvärmeprod!$B$1:$AV$480,MATCH("Producerad elenergi i kraftvärmeverk (GWh)",Kraftvärmeprod!$B$1:$AV$1,0),FALSE)),"",VLOOKUP($B73,Kraftvärmeprod!$B$1:$AV$480,MATCH("Producerad elenergi i kraftvärmeverk (GWh)",Kraftvärmeprod!$B$1:$AV$1,0),FALSE))</f>
        <v/>
      </c>
      <c r="H73" s="122" t="str">
        <f>IF(ISERROR(1/VLOOKUP($B73,Miljö!$B$1:$T$480,MATCH("Såld mängd produktionsspecifik fjärrvärme (GWh)",Miljö!$B$1:$T$1,0),FALSE)),"",VLOOKUP($B73,Miljö!$B$1:$T$480,MATCH("Såld mängd produktionsspecifik fjärrvärme (GWh)",Miljö!$B$1:$T$1,0),FALSE))</f>
        <v/>
      </c>
      <c r="J73" s="122" t="str">
        <f t="shared" si="1"/>
        <v>Eksjö Energi AB</v>
      </c>
    </row>
    <row r="74" spans="1:10" x14ac:dyDescent="0.25">
      <c r="A74" t="s">
        <v>106</v>
      </c>
      <c r="B74" t="s">
        <v>107</v>
      </c>
      <c r="C74"/>
      <c r="D74" s="122" t="str">
        <f>IF(ISERROR(1/VLOOKUP($B74,Kraftvärmeprod!$B$1:$D$480,MATCH("Total värmeproduktion i kraftvärmeverk i kombinerad drift (GWh)",Kraftvärmeprod!$B$1:$AV$1,0),FALSE)),"Ej kraftvärme","Alternativproduktionsmetoden")</f>
        <v>Ej kraftvärme</v>
      </c>
      <c r="E74" s="122">
        <f>VLOOKUP($B74,Totalt!$B$1:$BP$480,MATCH("total el",Totalt!$B$1:$BP$1,0),FALSE)</f>
        <v>1.15018</v>
      </c>
      <c r="F74" s="123" t="str">
        <f>IF(ISERROR(1/VLOOKUP($B74,Kraftvärmeprod!$B$1:$BD$480,MATCH("Total värmeproduktion i kraftvärmeverk i kombinerad drift (GWh)",Kraftvärmeprod!$B$1:$AV$1,0),FALSE)),"",VLOOKUP($B74,'Slutlig allokering kvv'!$B$1:$BA$480,MATCH(F$1,'Slutlig allokering kvv'!$B$1:$AS$1,0),FALSE))</f>
        <v/>
      </c>
      <c r="G74" s="122" t="str">
        <f>IF(ISERROR(1/VLOOKUP($B74,Kraftvärmeprod!$B$1:$AV$480,MATCH("Producerad elenergi i kraftvärmeverk (GWh)",Kraftvärmeprod!$B$1:$AV$1,0),FALSE)),"",VLOOKUP($B74,Kraftvärmeprod!$B$1:$AV$480,MATCH("Producerad elenergi i kraftvärmeverk (GWh)",Kraftvärmeprod!$B$1:$AV$1,0),FALSE))</f>
        <v/>
      </c>
      <c r="H74" s="122" t="str">
        <f>IF(ISERROR(1/VLOOKUP($B74,Miljö!$B$1:$T$480,MATCH("Såld mängd produktionsspecifik fjärrvärme (GWh)",Miljö!$B$1:$T$1,0),FALSE)),"",VLOOKUP($B74,Miljö!$B$1:$T$480,MATCH("Såld mängd produktionsspecifik fjärrvärme (GWh)",Miljö!$B$1:$T$1,0),FALSE))</f>
        <v/>
      </c>
      <c r="J74" s="122" t="str">
        <f t="shared" si="1"/>
        <v>Eksta Bostads AB</v>
      </c>
    </row>
    <row r="75" spans="1:10" x14ac:dyDescent="0.25">
      <c r="A75" t="s">
        <v>108</v>
      </c>
      <c r="B75" t="s">
        <v>109</v>
      </c>
      <c r="C75"/>
      <c r="D75" s="122" t="str">
        <f>IF(ISERROR(1/VLOOKUP($B75,Kraftvärmeprod!$B$1:$D$480,MATCH("Total värmeproduktion i kraftvärmeverk i kombinerad drift (GWh)",Kraftvärmeprod!$B$1:$AV$1,0),FALSE)),"Ej kraftvärme","Alternativproduktionsmetoden")</f>
        <v>Ej kraftvärme</v>
      </c>
      <c r="E75" s="122">
        <f>VLOOKUP($B75,Totalt!$B$1:$BP$480,MATCH("total el",Totalt!$B$1:$BP$1,0),FALSE)</f>
        <v>0.379</v>
      </c>
      <c r="F75" s="123" t="str">
        <f>IF(ISERROR(1/VLOOKUP($B75,Kraftvärmeprod!$B$1:$BD$480,MATCH("Total värmeproduktion i kraftvärmeverk i kombinerad drift (GWh)",Kraftvärmeprod!$B$1:$AV$1,0),FALSE)),"",VLOOKUP($B75,'Slutlig allokering kvv'!$B$1:$BA$480,MATCH(F$1,'Slutlig allokering kvv'!$B$1:$AS$1,0),FALSE))</f>
        <v/>
      </c>
      <c r="G75" s="122" t="str">
        <f>IF(ISERROR(1/VLOOKUP($B75,Kraftvärmeprod!$B$1:$AV$480,MATCH("Producerad elenergi i kraftvärmeverk (GWh)",Kraftvärmeprod!$B$1:$AV$1,0),FALSE)),"",VLOOKUP($B75,Kraftvärmeprod!$B$1:$AV$480,MATCH("Producerad elenergi i kraftvärmeverk (GWh)",Kraftvärmeprod!$B$1:$AV$1,0),FALSE))</f>
        <v/>
      </c>
      <c r="H75" s="122" t="str">
        <f>IF(ISERROR(1/VLOOKUP($B75,Miljö!$B$1:$T$480,MATCH("Såld mängd produktionsspecifik fjärrvärme (GWh)",Miljö!$B$1:$T$1,0),FALSE)),"",VLOOKUP($B75,Miljö!$B$1:$T$480,MATCH("Såld mängd produktionsspecifik fjärrvärme (GWh)",Miljö!$B$1:$T$1,0),FALSE))</f>
        <v/>
      </c>
      <c r="J75" s="122" t="str">
        <f t="shared" si="1"/>
        <v>Elektra Värme AB</v>
      </c>
    </row>
    <row r="76" spans="1:10" x14ac:dyDescent="0.25">
      <c r="A76" t="s">
        <v>108</v>
      </c>
      <c r="B76" t="s">
        <v>110</v>
      </c>
      <c r="C76"/>
      <c r="D76" s="122" t="str">
        <f>IF(ISERROR(1/VLOOKUP($B76,Kraftvärmeprod!$B$1:$D$480,MATCH("Total värmeproduktion i kraftvärmeverk i kombinerad drift (GWh)",Kraftvärmeprod!$B$1:$AV$1,0),FALSE)),"Ej kraftvärme","Alternativproduktionsmetoden")</f>
        <v>Ej kraftvärme</v>
      </c>
      <c r="E76" s="122">
        <f>VLOOKUP($B76,Totalt!$B$1:$BP$480,MATCH("total el",Totalt!$B$1:$BP$1,0),FALSE)</f>
        <v>0.152</v>
      </c>
      <c r="F76" s="123" t="str">
        <f>IF(ISERROR(1/VLOOKUP($B76,Kraftvärmeprod!$B$1:$BD$480,MATCH("Total värmeproduktion i kraftvärmeverk i kombinerad drift (GWh)",Kraftvärmeprod!$B$1:$AV$1,0),FALSE)),"",VLOOKUP($B76,'Slutlig allokering kvv'!$B$1:$BA$480,MATCH(F$1,'Slutlig allokering kvv'!$B$1:$AS$1,0),FALSE))</f>
        <v/>
      </c>
      <c r="G76" s="122" t="str">
        <f>IF(ISERROR(1/VLOOKUP($B76,Kraftvärmeprod!$B$1:$AV$480,MATCH("Producerad elenergi i kraftvärmeverk (GWh)",Kraftvärmeprod!$B$1:$AV$1,0),FALSE)),"",VLOOKUP($B76,Kraftvärmeprod!$B$1:$AV$480,MATCH("Producerad elenergi i kraftvärmeverk (GWh)",Kraftvärmeprod!$B$1:$AV$1,0),FALSE))</f>
        <v/>
      </c>
      <c r="H76" s="122" t="str">
        <f>IF(ISERROR(1/VLOOKUP($B76,Miljö!$B$1:$T$480,MATCH("Såld mängd produktionsspecifik fjärrvärme (GWh)",Miljö!$B$1:$T$1,0),FALSE)),"",VLOOKUP($B76,Miljö!$B$1:$T$480,MATCH("Såld mängd produktionsspecifik fjärrvärme (GWh)",Miljö!$B$1:$T$1,0),FALSE))</f>
        <v/>
      </c>
      <c r="J76" s="122" t="str">
        <f t="shared" si="1"/>
        <v>Elektra Värme AB</v>
      </c>
    </row>
    <row r="77" spans="1:10" x14ac:dyDescent="0.25">
      <c r="A77" t="s">
        <v>111</v>
      </c>
      <c r="B77" t="s">
        <v>112</v>
      </c>
      <c r="C77"/>
      <c r="D77" s="122" t="str">
        <f>IF(ISERROR(1/VLOOKUP($B77,Kraftvärmeprod!$B$1:$D$480,MATCH("Total värmeproduktion i kraftvärmeverk i kombinerad drift (GWh)",Kraftvärmeprod!$B$1:$AV$1,0),FALSE)),"Ej kraftvärme","Alternativproduktionsmetoden")</f>
        <v>Ej kraftvärme</v>
      </c>
      <c r="E77" s="122">
        <f>VLOOKUP($B77,Totalt!$B$1:$BP$480,MATCH("total el",Totalt!$B$1:$BP$1,0),FALSE)</f>
        <v>1.4</v>
      </c>
      <c r="F77" s="123" t="str">
        <f>IF(ISERROR(1/VLOOKUP($B77,Kraftvärmeprod!$B$1:$BD$480,MATCH("Total värmeproduktion i kraftvärmeverk i kombinerad drift (GWh)",Kraftvärmeprod!$B$1:$AV$1,0),FALSE)),"",VLOOKUP($B77,'Slutlig allokering kvv'!$B$1:$BA$480,MATCH(F$1,'Slutlig allokering kvv'!$B$1:$AS$1,0),FALSE))</f>
        <v/>
      </c>
      <c r="G77" s="122" t="str">
        <f>IF(ISERROR(1/VLOOKUP($B77,Kraftvärmeprod!$B$1:$AV$480,MATCH("Producerad elenergi i kraftvärmeverk (GWh)",Kraftvärmeprod!$B$1:$AV$1,0),FALSE)),"",VLOOKUP($B77,Kraftvärmeprod!$B$1:$AV$480,MATCH("Producerad elenergi i kraftvärmeverk (GWh)",Kraftvärmeprod!$B$1:$AV$1,0),FALSE))</f>
        <v/>
      </c>
      <c r="H77" s="122" t="str">
        <f>IF(ISERROR(1/VLOOKUP($B77,Miljö!$B$1:$T$480,MATCH("Såld mängd produktionsspecifik fjärrvärme (GWh)",Miljö!$B$1:$T$1,0),FALSE)),"",VLOOKUP($B77,Miljö!$B$1:$T$480,MATCH("Såld mängd produktionsspecifik fjärrvärme (GWh)",Miljö!$B$1:$T$1,0),FALSE))</f>
        <v/>
      </c>
      <c r="J77" s="122" t="str">
        <f t="shared" si="1"/>
        <v>Emmaboda Energi &amp; Miljö AB</v>
      </c>
    </row>
    <row r="78" spans="1:10" x14ac:dyDescent="0.25">
      <c r="A78" t="s">
        <v>113</v>
      </c>
      <c r="B78" t="s">
        <v>114</v>
      </c>
      <c r="C78"/>
      <c r="D78" s="122" t="str">
        <f>IF(ISERROR(1/VLOOKUP($B78,Kraftvärmeprod!$B$1:$D$480,MATCH("Total värmeproduktion i kraftvärmeverk i kombinerad drift (GWh)",Kraftvärmeprod!$B$1:$AV$1,0),FALSE)),"Ej kraftvärme","Alternativproduktionsmetoden")</f>
        <v>Alternativproduktionsmetoden</v>
      </c>
      <c r="E78" s="122">
        <f>VLOOKUP($B78,Totalt!$B$1:$BP$480,MATCH("total el",Totalt!$B$1:$BP$1,0),FALSE)</f>
        <v>9.66859</v>
      </c>
      <c r="F78" s="123">
        <f>IF(ISERROR(1/VLOOKUP($B78,Kraftvärmeprod!$B$1:$BD$480,MATCH("Total värmeproduktion i kraftvärmeverk i kombinerad drift (GWh)",Kraftvärmeprod!$B$1:$AV$1,0),FALSE)),"",VLOOKUP($B78,'Slutlig allokering kvv'!$B$1:$BA$480,MATCH(F$1,'Slutlig allokering kvv'!$B$1:$AS$1,0),FALSE))</f>
        <v>0.52408484879725092</v>
      </c>
      <c r="G78" s="122">
        <f>IF(ISERROR(1/VLOOKUP($B78,Kraftvärmeprod!$B$1:$AV$480,MATCH("Producerad elenergi i kraftvärmeverk (GWh)",Kraftvärmeprod!$B$1:$AV$1,0),FALSE)),"",VLOOKUP($B78,Kraftvärmeprod!$B$1:$AV$480,MATCH("Producerad elenergi i kraftvärmeverk (GWh)",Kraftvärmeprod!$B$1:$AV$1,0),FALSE))</f>
        <v>63</v>
      </c>
      <c r="H78" s="122" t="str">
        <f>IF(ISERROR(1/VLOOKUP($B78,Miljö!$B$1:$T$480,MATCH("Såld mängd produktionsspecifik fjärrvärme (GWh)",Miljö!$B$1:$T$1,0),FALSE)),"",VLOOKUP($B78,Miljö!$B$1:$T$480,MATCH("Såld mängd produktionsspecifik fjärrvärme (GWh)",Miljö!$B$1:$T$1,0),FALSE))</f>
        <v/>
      </c>
      <c r="J78" s="122" t="str">
        <f t="shared" si="1"/>
        <v>Ena Energi AB</v>
      </c>
    </row>
    <row r="79" spans="1:10" x14ac:dyDescent="0.25">
      <c r="A79" t="s">
        <v>115</v>
      </c>
      <c r="B79" t="s">
        <v>116</v>
      </c>
      <c r="C79"/>
      <c r="D79" s="122" t="str">
        <f>IF(ISERROR(1/VLOOKUP($B79,Kraftvärmeprod!$B$1:$D$480,MATCH("Total värmeproduktion i kraftvärmeverk i kombinerad drift (GWh)",Kraftvärmeprod!$B$1:$AV$1,0),FALSE)),"Ej kraftvärme","Alternativproduktionsmetoden")</f>
        <v>Ej kraftvärme</v>
      </c>
      <c r="E79" s="122">
        <f>VLOOKUP($B79,Totalt!$B$1:$BP$480,MATCH("total el",Totalt!$B$1:$BP$1,0),FALSE)</f>
        <v>0</v>
      </c>
      <c r="F79" s="123" t="str">
        <f>IF(ISERROR(1/VLOOKUP($B79,Kraftvärmeprod!$B$1:$BD$480,MATCH("Total värmeproduktion i kraftvärmeverk i kombinerad drift (GWh)",Kraftvärmeprod!$B$1:$AV$1,0),FALSE)),"",VLOOKUP($B79,'Slutlig allokering kvv'!$B$1:$BA$480,MATCH(F$1,'Slutlig allokering kvv'!$B$1:$AS$1,0),FALSE))</f>
        <v/>
      </c>
      <c r="G79" s="122" t="str">
        <f>IF(ISERROR(1/VLOOKUP($B79,Kraftvärmeprod!$B$1:$AV$480,MATCH("Producerad elenergi i kraftvärmeverk (GWh)",Kraftvärmeprod!$B$1:$AV$1,0),FALSE)),"",VLOOKUP($B79,Kraftvärmeprod!$B$1:$AV$480,MATCH("Producerad elenergi i kraftvärmeverk (GWh)",Kraftvärmeprod!$B$1:$AV$1,0),FALSE))</f>
        <v/>
      </c>
      <c r="H79" s="122" t="str">
        <f>IF(ISERROR(1/VLOOKUP($B79,Miljö!$B$1:$T$480,MATCH("Såld mängd produktionsspecifik fjärrvärme (GWh)",Miljö!$B$1:$T$1,0),FALSE)),"",VLOOKUP($B79,Miljö!$B$1:$T$480,MATCH("Såld mängd produktionsspecifik fjärrvärme (GWh)",Miljö!$B$1:$T$1,0),FALSE))</f>
        <v/>
      </c>
      <c r="J79" s="122" t="str">
        <f t="shared" si="1"/>
        <v>Enycon AB</v>
      </c>
    </row>
    <row r="80" spans="1:10" x14ac:dyDescent="0.25">
      <c r="A80" t="s">
        <v>115</v>
      </c>
      <c r="B80" t="s">
        <v>117</v>
      </c>
      <c r="C80"/>
      <c r="D80" s="122" t="str">
        <f>IF(ISERROR(1/VLOOKUP($B80,Kraftvärmeprod!$B$1:$D$480,MATCH("Total värmeproduktion i kraftvärmeverk i kombinerad drift (GWh)",Kraftvärmeprod!$B$1:$AV$1,0),FALSE)),"Ej kraftvärme","Alternativproduktionsmetoden")</f>
        <v>Ej kraftvärme</v>
      </c>
      <c r="E80" s="122">
        <f>VLOOKUP($B80,Totalt!$B$1:$BP$480,MATCH("total el",Totalt!$B$1:$BP$1,0),FALSE)</f>
        <v>0</v>
      </c>
      <c r="F80" s="123" t="str">
        <f>IF(ISERROR(1/VLOOKUP($B80,Kraftvärmeprod!$B$1:$BD$480,MATCH("Total värmeproduktion i kraftvärmeverk i kombinerad drift (GWh)",Kraftvärmeprod!$B$1:$AV$1,0),FALSE)),"",VLOOKUP($B80,'Slutlig allokering kvv'!$B$1:$BA$480,MATCH(F$1,'Slutlig allokering kvv'!$B$1:$AS$1,0),FALSE))</f>
        <v/>
      </c>
      <c r="G80" s="122" t="str">
        <f>IF(ISERROR(1/VLOOKUP($B80,Kraftvärmeprod!$B$1:$AV$480,MATCH("Producerad elenergi i kraftvärmeverk (GWh)",Kraftvärmeprod!$B$1:$AV$1,0),FALSE)),"",VLOOKUP($B80,Kraftvärmeprod!$B$1:$AV$480,MATCH("Producerad elenergi i kraftvärmeverk (GWh)",Kraftvärmeprod!$B$1:$AV$1,0),FALSE))</f>
        <v/>
      </c>
      <c r="H80" s="122" t="str">
        <f>IF(ISERROR(1/VLOOKUP($B80,Miljö!$B$1:$T$480,MATCH("Såld mängd produktionsspecifik fjärrvärme (GWh)",Miljö!$B$1:$T$1,0),FALSE)),"",VLOOKUP($B80,Miljö!$B$1:$T$480,MATCH("Såld mängd produktionsspecifik fjärrvärme (GWh)",Miljö!$B$1:$T$1,0),FALSE))</f>
        <v/>
      </c>
      <c r="J80" s="122" t="str">
        <f t="shared" si="1"/>
        <v>Enycon AB</v>
      </c>
    </row>
    <row r="81" spans="1:10" x14ac:dyDescent="0.25">
      <c r="A81" t="s">
        <v>115</v>
      </c>
      <c r="B81" t="s">
        <v>118</v>
      </c>
      <c r="C81"/>
      <c r="D81" s="122" t="str">
        <f>IF(ISERROR(1/VLOOKUP($B81,Kraftvärmeprod!$B$1:$D$480,MATCH("Total värmeproduktion i kraftvärmeverk i kombinerad drift (GWh)",Kraftvärmeprod!$B$1:$AV$1,0),FALSE)),"Ej kraftvärme","Alternativproduktionsmetoden")</f>
        <v>Ej kraftvärme</v>
      </c>
      <c r="E81" s="122">
        <f>VLOOKUP($B81,Totalt!$B$1:$BP$480,MATCH("total el",Totalt!$B$1:$BP$1,0),FALSE)</f>
        <v>0</v>
      </c>
      <c r="F81" s="123" t="str">
        <f>IF(ISERROR(1/VLOOKUP($B81,Kraftvärmeprod!$B$1:$BD$480,MATCH("Total värmeproduktion i kraftvärmeverk i kombinerad drift (GWh)",Kraftvärmeprod!$B$1:$AV$1,0),FALSE)),"",VLOOKUP($B81,'Slutlig allokering kvv'!$B$1:$BA$480,MATCH(F$1,'Slutlig allokering kvv'!$B$1:$AS$1,0),FALSE))</f>
        <v/>
      </c>
      <c r="G81" s="122" t="str">
        <f>IF(ISERROR(1/VLOOKUP($B81,Kraftvärmeprod!$B$1:$AV$480,MATCH("Producerad elenergi i kraftvärmeverk (GWh)",Kraftvärmeprod!$B$1:$AV$1,0),FALSE)),"",VLOOKUP($B81,Kraftvärmeprod!$B$1:$AV$480,MATCH("Producerad elenergi i kraftvärmeverk (GWh)",Kraftvärmeprod!$B$1:$AV$1,0),FALSE))</f>
        <v/>
      </c>
      <c r="H81" s="122" t="str">
        <f>IF(ISERROR(1/VLOOKUP($B81,Miljö!$B$1:$T$480,MATCH("Såld mängd produktionsspecifik fjärrvärme (GWh)",Miljö!$B$1:$T$1,0),FALSE)),"",VLOOKUP($B81,Miljö!$B$1:$T$480,MATCH("Såld mängd produktionsspecifik fjärrvärme (GWh)",Miljö!$B$1:$T$1,0),FALSE))</f>
        <v/>
      </c>
      <c r="J81" s="122" t="str">
        <f t="shared" si="1"/>
        <v>Enycon AB</v>
      </c>
    </row>
    <row r="82" spans="1:10" x14ac:dyDescent="0.25">
      <c r="A82" t="s">
        <v>115</v>
      </c>
      <c r="B82" t="s">
        <v>119</v>
      </c>
      <c r="C82"/>
      <c r="D82" s="122" t="str">
        <f>IF(ISERROR(1/VLOOKUP($B82,Kraftvärmeprod!$B$1:$D$480,MATCH("Total värmeproduktion i kraftvärmeverk i kombinerad drift (GWh)",Kraftvärmeprod!$B$1:$AV$1,0),FALSE)),"Ej kraftvärme","Alternativproduktionsmetoden")</f>
        <v>Ej kraftvärme</v>
      </c>
      <c r="E82" s="122">
        <f>VLOOKUP($B82,Totalt!$B$1:$BP$480,MATCH("total el",Totalt!$B$1:$BP$1,0),FALSE)</f>
        <v>0</v>
      </c>
      <c r="F82" s="123" t="str">
        <f>IF(ISERROR(1/VLOOKUP($B82,Kraftvärmeprod!$B$1:$BD$480,MATCH("Total värmeproduktion i kraftvärmeverk i kombinerad drift (GWh)",Kraftvärmeprod!$B$1:$AV$1,0),FALSE)),"",VLOOKUP($B82,'Slutlig allokering kvv'!$B$1:$BA$480,MATCH(F$1,'Slutlig allokering kvv'!$B$1:$AS$1,0),FALSE))</f>
        <v/>
      </c>
      <c r="G82" s="122" t="str">
        <f>IF(ISERROR(1/VLOOKUP($B82,Kraftvärmeprod!$B$1:$AV$480,MATCH("Producerad elenergi i kraftvärmeverk (GWh)",Kraftvärmeprod!$B$1:$AV$1,0),FALSE)),"",VLOOKUP($B82,Kraftvärmeprod!$B$1:$AV$480,MATCH("Producerad elenergi i kraftvärmeverk (GWh)",Kraftvärmeprod!$B$1:$AV$1,0),FALSE))</f>
        <v/>
      </c>
      <c r="H82" s="122" t="str">
        <f>IF(ISERROR(1/VLOOKUP($B82,Miljö!$B$1:$T$480,MATCH("Såld mängd produktionsspecifik fjärrvärme (GWh)",Miljö!$B$1:$T$1,0),FALSE)),"",VLOOKUP($B82,Miljö!$B$1:$T$480,MATCH("Såld mängd produktionsspecifik fjärrvärme (GWh)",Miljö!$B$1:$T$1,0),FALSE))</f>
        <v/>
      </c>
      <c r="J82" s="122" t="str">
        <f t="shared" si="1"/>
        <v>Enycon AB</v>
      </c>
    </row>
    <row r="83" spans="1:10" x14ac:dyDescent="0.25">
      <c r="A83" t="s">
        <v>115</v>
      </c>
      <c r="B83" t="s">
        <v>120</v>
      </c>
      <c r="C83"/>
      <c r="D83" s="122" t="str">
        <f>IF(ISERROR(1/VLOOKUP($B83,Kraftvärmeprod!$B$1:$D$480,MATCH("Total värmeproduktion i kraftvärmeverk i kombinerad drift (GWh)",Kraftvärmeprod!$B$1:$AV$1,0),FALSE)),"Ej kraftvärme","Alternativproduktionsmetoden")</f>
        <v>Ej kraftvärme</v>
      </c>
      <c r="E83" s="122">
        <f>VLOOKUP($B83,Totalt!$B$1:$BP$480,MATCH("total el",Totalt!$B$1:$BP$1,0),FALSE)</f>
        <v>0</v>
      </c>
      <c r="F83" s="123" t="str">
        <f>IF(ISERROR(1/VLOOKUP($B83,Kraftvärmeprod!$B$1:$BD$480,MATCH("Total värmeproduktion i kraftvärmeverk i kombinerad drift (GWh)",Kraftvärmeprod!$B$1:$AV$1,0),FALSE)),"",VLOOKUP($B83,'Slutlig allokering kvv'!$B$1:$BA$480,MATCH(F$1,'Slutlig allokering kvv'!$B$1:$AS$1,0),FALSE))</f>
        <v/>
      </c>
      <c r="G83" s="122" t="str">
        <f>IF(ISERROR(1/VLOOKUP($B83,Kraftvärmeprod!$B$1:$AV$480,MATCH("Producerad elenergi i kraftvärmeverk (GWh)",Kraftvärmeprod!$B$1:$AV$1,0),FALSE)),"",VLOOKUP($B83,Kraftvärmeprod!$B$1:$AV$480,MATCH("Producerad elenergi i kraftvärmeverk (GWh)",Kraftvärmeprod!$B$1:$AV$1,0),FALSE))</f>
        <v/>
      </c>
      <c r="H83" s="122" t="str">
        <f>IF(ISERROR(1/VLOOKUP($B83,Miljö!$B$1:$T$480,MATCH("Såld mängd produktionsspecifik fjärrvärme (GWh)",Miljö!$B$1:$T$1,0),FALSE)),"",VLOOKUP($B83,Miljö!$B$1:$T$480,MATCH("Såld mängd produktionsspecifik fjärrvärme (GWh)",Miljö!$B$1:$T$1,0),FALSE))</f>
        <v/>
      </c>
      <c r="J83" s="122" t="str">
        <f t="shared" si="1"/>
        <v>Enycon AB</v>
      </c>
    </row>
    <row r="84" spans="1:10" x14ac:dyDescent="0.25">
      <c r="A84" t="s">
        <v>115</v>
      </c>
      <c r="B84" t="s">
        <v>121</v>
      </c>
      <c r="C84"/>
      <c r="D84" s="122" t="str">
        <f>IF(ISERROR(1/VLOOKUP($B84,Kraftvärmeprod!$B$1:$D$480,MATCH("Total värmeproduktion i kraftvärmeverk i kombinerad drift (GWh)",Kraftvärmeprod!$B$1:$AV$1,0),FALSE)),"Ej kraftvärme","Alternativproduktionsmetoden")</f>
        <v>Ej kraftvärme</v>
      </c>
      <c r="E84" s="122">
        <f>VLOOKUP($B84,Totalt!$B$1:$BP$480,MATCH("total el",Totalt!$B$1:$BP$1,0),FALSE)</f>
        <v>0</v>
      </c>
      <c r="F84" s="123" t="str">
        <f>IF(ISERROR(1/VLOOKUP($B84,Kraftvärmeprod!$B$1:$BD$480,MATCH("Total värmeproduktion i kraftvärmeverk i kombinerad drift (GWh)",Kraftvärmeprod!$B$1:$AV$1,0),FALSE)),"",VLOOKUP($B84,'Slutlig allokering kvv'!$B$1:$BA$480,MATCH(F$1,'Slutlig allokering kvv'!$B$1:$AS$1,0),FALSE))</f>
        <v/>
      </c>
      <c r="G84" s="122" t="str">
        <f>IF(ISERROR(1/VLOOKUP($B84,Kraftvärmeprod!$B$1:$AV$480,MATCH("Producerad elenergi i kraftvärmeverk (GWh)",Kraftvärmeprod!$B$1:$AV$1,0),FALSE)),"",VLOOKUP($B84,Kraftvärmeprod!$B$1:$AV$480,MATCH("Producerad elenergi i kraftvärmeverk (GWh)",Kraftvärmeprod!$B$1:$AV$1,0),FALSE))</f>
        <v/>
      </c>
      <c r="H84" s="122" t="str">
        <f>IF(ISERROR(1/VLOOKUP($B84,Miljö!$B$1:$T$480,MATCH("Såld mängd produktionsspecifik fjärrvärme (GWh)",Miljö!$B$1:$T$1,0),FALSE)),"",VLOOKUP($B84,Miljö!$B$1:$T$480,MATCH("Såld mängd produktionsspecifik fjärrvärme (GWh)",Miljö!$B$1:$T$1,0),FALSE))</f>
        <v/>
      </c>
      <c r="J84" s="122" t="str">
        <f t="shared" si="1"/>
        <v>Enycon AB</v>
      </c>
    </row>
    <row r="85" spans="1:10" x14ac:dyDescent="0.25">
      <c r="A85" t="s">
        <v>115</v>
      </c>
      <c r="B85" t="s">
        <v>122</v>
      </c>
      <c r="C85"/>
      <c r="D85" s="122" t="str">
        <f>IF(ISERROR(1/VLOOKUP($B85,Kraftvärmeprod!$B$1:$D$480,MATCH("Total värmeproduktion i kraftvärmeverk i kombinerad drift (GWh)",Kraftvärmeprod!$B$1:$AV$1,0),FALSE)),"Ej kraftvärme","Alternativproduktionsmetoden")</f>
        <v>Ej kraftvärme</v>
      </c>
      <c r="E85" s="122">
        <f>VLOOKUP($B85,Totalt!$B$1:$BP$480,MATCH("total el",Totalt!$B$1:$BP$1,0),FALSE)</f>
        <v>0</v>
      </c>
      <c r="F85" s="123" t="str">
        <f>IF(ISERROR(1/VLOOKUP($B85,Kraftvärmeprod!$B$1:$BD$480,MATCH("Total värmeproduktion i kraftvärmeverk i kombinerad drift (GWh)",Kraftvärmeprod!$B$1:$AV$1,0),FALSE)),"",VLOOKUP($B85,'Slutlig allokering kvv'!$B$1:$BA$480,MATCH(F$1,'Slutlig allokering kvv'!$B$1:$AS$1,0),FALSE))</f>
        <v/>
      </c>
      <c r="G85" s="122" t="str">
        <f>IF(ISERROR(1/VLOOKUP($B85,Kraftvärmeprod!$B$1:$AV$480,MATCH("Producerad elenergi i kraftvärmeverk (GWh)",Kraftvärmeprod!$B$1:$AV$1,0),FALSE)),"",VLOOKUP($B85,Kraftvärmeprod!$B$1:$AV$480,MATCH("Producerad elenergi i kraftvärmeverk (GWh)",Kraftvärmeprod!$B$1:$AV$1,0),FALSE))</f>
        <v/>
      </c>
      <c r="H85" s="122" t="str">
        <f>IF(ISERROR(1/VLOOKUP($B85,Miljö!$B$1:$T$480,MATCH("Såld mängd produktionsspecifik fjärrvärme (GWh)",Miljö!$B$1:$T$1,0),FALSE)),"",VLOOKUP($B85,Miljö!$B$1:$T$480,MATCH("Såld mängd produktionsspecifik fjärrvärme (GWh)",Miljö!$B$1:$T$1,0),FALSE))</f>
        <v/>
      </c>
      <c r="J85" s="122" t="str">
        <f t="shared" si="1"/>
        <v>Enycon AB</v>
      </c>
    </row>
    <row r="86" spans="1:10" x14ac:dyDescent="0.25">
      <c r="A86" t="s">
        <v>123</v>
      </c>
      <c r="B86" t="s">
        <v>124</v>
      </c>
      <c r="C86"/>
      <c r="D86" s="122" t="str">
        <f>IF(ISERROR(1/VLOOKUP($B86,Kraftvärmeprod!$B$1:$D$480,MATCH("Total värmeproduktion i kraftvärmeverk i kombinerad drift (GWh)",Kraftvärmeprod!$B$1:$AV$1,0),FALSE)),"Ej kraftvärme","Alternativproduktionsmetoden")</f>
        <v>Alternativproduktionsmetoden</v>
      </c>
      <c r="E86" s="122">
        <f>VLOOKUP($B86,Totalt!$B$1:$BP$480,MATCH("total el",Totalt!$B$1:$BP$1,0),FALSE)</f>
        <v>25.4057</v>
      </c>
      <c r="F86" s="123">
        <f>IF(ISERROR(1/VLOOKUP($B86,Kraftvärmeprod!$B$1:$BD$480,MATCH("Total värmeproduktion i kraftvärmeverk i kombinerad drift (GWh)",Kraftvärmeprod!$B$1:$AV$1,0),FALSE)),"",VLOOKUP($B86,'Slutlig allokering kvv'!$B$1:$BA$480,MATCH(F$1,'Slutlig allokering kvv'!$B$1:$AS$1,0),FALSE))</f>
        <v>0.55254247788158717</v>
      </c>
      <c r="G86" s="122">
        <f>IF(ISERROR(1/VLOOKUP($B86,Kraftvärmeprod!$B$1:$AV$480,MATCH("Producerad elenergi i kraftvärmeverk (GWh)",Kraftvärmeprod!$B$1:$AV$1,0),FALSE)),"",VLOOKUP($B86,Kraftvärmeprod!$B$1:$AV$480,MATCH("Producerad elenergi i kraftvärmeverk (GWh)",Kraftvärmeprod!$B$1:$AV$1,0),FALSE))</f>
        <v>168</v>
      </c>
      <c r="H86" s="122" t="str">
        <f>IF(ISERROR(1/VLOOKUP($B86,Miljö!$B$1:$T$480,MATCH("Såld mängd produktionsspecifik fjärrvärme (GWh)",Miljö!$B$1:$T$1,0),FALSE)),"",VLOOKUP($B86,Miljö!$B$1:$T$480,MATCH("Såld mängd produktionsspecifik fjärrvärme (GWh)",Miljö!$B$1:$T$1,0),FALSE))</f>
        <v/>
      </c>
      <c r="J86" s="122" t="str">
        <f t="shared" si="1"/>
        <v>Eskilstuna Energi &amp; Miljö AB</v>
      </c>
    </row>
    <row r="87" spans="1:10" x14ac:dyDescent="0.25">
      <c r="A87" t="s">
        <v>123</v>
      </c>
      <c r="B87" t="s">
        <v>125</v>
      </c>
      <c r="C87"/>
      <c r="D87" s="122" t="str">
        <f>IF(ISERROR(1/VLOOKUP($B87,Kraftvärmeprod!$B$1:$D$480,MATCH("Total värmeproduktion i kraftvärmeverk i kombinerad drift (GWh)",Kraftvärmeprod!$B$1:$AV$1,0),FALSE)),"Ej kraftvärme","Alternativproduktionsmetoden")</f>
        <v>Ej kraftvärme</v>
      </c>
      <c r="E87" s="122">
        <f>VLOOKUP($B87,Totalt!$B$1:$BP$480,MATCH("total el",Totalt!$B$1:$BP$1,0),FALSE)</f>
        <v>0.02</v>
      </c>
      <c r="F87" s="123" t="str">
        <f>IF(ISERROR(1/VLOOKUP($B87,Kraftvärmeprod!$B$1:$BD$480,MATCH("Total värmeproduktion i kraftvärmeverk i kombinerad drift (GWh)",Kraftvärmeprod!$B$1:$AV$1,0),FALSE)),"",VLOOKUP($B87,'Slutlig allokering kvv'!$B$1:$BA$480,MATCH(F$1,'Slutlig allokering kvv'!$B$1:$AS$1,0),FALSE))</f>
        <v/>
      </c>
      <c r="G87" s="122" t="str">
        <f>IF(ISERROR(1/VLOOKUP($B87,Kraftvärmeprod!$B$1:$AV$480,MATCH("Producerad elenergi i kraftvärmeverk (GWh)",Kraftvärmeprod!$B$1:$AV$1,0),FALSE)),"",VLOOKUP($B87,Kraftvärmeprod!$B$1:$AV$480,MATCH("Producerad elenergi i kraftvärmeverk (GWh)",Kraftvärmeprod!$B$1:$AV$1,0),FALSE))</f>
        <v/>
      </c>
      <c r="H87" s="122" t="str">
        <f>IF(ISERROR(1/VLOOKUP($B87,Miljö!$B$1:$T$480,MATCH("Såld mängd produktionsspecifik fjärrvärme (GWh)",Miljö!$B$1:$T$1,0),FALSE)),"",VLOOKUP($B87,Miljö!$B$1:$T$480,MATCH("Såld mängd produktionsspecifik fjärrvärme (GWh)",Miljö!$B$1:$T$1,0),FALSE))</f>
        <v/>
      </c>
      <c r="J87" s="122" t="str">
        <f t="shared" si="1"/>
        <v>Eskilstuna Energi &amp; Miljö AB</v>
      </c>
    </row>
    <row r="88" spans="1:10" x14ac:dyDescent="0.25">
      <c r="A88" t="s">
        <v>123</v>
      </c>
      <c r="B88" t="s">
        <v>126</v>
      </c>
      <c r="C88"/>
      <c r="D88" s="122" t="str">
        <f>IF(ISERROR(1/VLOOKUP($B88,Kraftvärmeprod!$B$1:$D$480,MATCH("Total värmeproduktion i kraftvärmeverk i kombinerad drift (GWh)",Kraftvärmeprod!$B$1:$AV$1,0),FALSE)),"Ej kraftvärme","Alternativproduktionsmetoden")</f>
        <v>Ej kraftvärme</v>
      </c>
      <c r="E88" s="122">
        <f>VLOOKUP($B88,Totalt!$B$1:$BP$480,MATCH("total el",Totalt!$B$1:$BP$1,0),FALSE)</f>
        <v>0.2</v>
      </c>
      <c r="F88" s="123" t="str">
        <f>IF(ISERROR(1/VLOOKUP($B88,Kraftvärmeprod!$B$1:$BD$480,MATCH("Total värmeproduktion i kraftvärmeverk i kombinerad drift (GWh)",Kraftvärmeprod!$B$1:$AV$1,0),FALSE)),"",VLOOKUP($B88,'Slutlig allokering kvv'!$B$1:$BA$480,MATCH(F$1,'Slutlig allokering kvv'!$B$1:$AS$1,0),FALSE))</f>
        <v/>
      </c>
      <c r="G88" s="122" t="str">
        <f>IF(ISERROR(1/VLOOKUP($B88,Kraftvärmeprod!$B$1:$AV$480,MATCH("Producerad elenergi i kraftvärmeverk (GWh)",Kraftvärmeprod!$B$1:$AV$1,0),FALSE)),"",VLOOKUP($B88,Kraftvärmeprod!$B$1:$AV$480,MATCH("Producerad elenergi i kraftvärmeverk (GWh)",Kraftvärmeprod!$B$1:$AV$1,0),FALSE))</f>
        <v/>
      </c>
      <c r="H88" s="122" t="str">
        <f>IF(ISERROR(1/VLOOKUP($B88,Miljö!$B$1:$T$480,MATCH("Såld mängd produktionsspecifik fjärrvärme (GWh)",Miljö!$B$1:$T$1,0),FALSE)),"",VLOOKUP($B88,Miljö!$B$1:$T$480,MATCH("Såld mängd produktionsspecifik fjärrvärme (GWh)",Miljö!$B$1:$T$1,0),FALSE))</f>
        <v/>
      </c>
      <c r="J88" s="122" t="str">
        <f t="shared" si="1"/>
        <v>Eskilstuna Energi &amp; Miljö AB</v>
      </c>
    </row>
    <row r="89" spans="1:10" x14ac:dyDescent="0.25">
      <c r="A89" t="s">
        <v>127</v>
      </c>
      <c r="B89" t="s">
        <v>128</v>
      </c>
      <c r="C89"/>
      <c r="D89" s="122" t="str">
        <f>IF(ISERROR(1/VLOOKUP($B89,Kraftvärmeprod!$B$1:$D$480,MATCH("Total värmeproduktion i kraftvärmeverk i kombinerad drift (GWh)",Kraftvärmeprod!$B$1:$AV$1,0),FALSE)),"Ej kraftvärme","Alternativproduktionsmetoden")</f>
        <v>Alternativproduktionsmetoden</v>
      </c>
      <c r="E89" s="122">
        <f>VLOOKUP($B89,Totalt!$B$1:$BP$480,MATCH("total el",Totalt!$B$1:$BP$1,0),FALSE)</f>
        <v>3.012</v>
      </c>
      <c r="F89" s="123">
        <f>IF(ISERROR(1/VLOOKUP($B89,Kraftvärmeprod!$B$1:$BD$480,MATCH("Total värmeproduktion i kraftvärmeverk i kombinerad drift (GWh)",Kraftvärmeprod!$B$1:$AV$1,0),FALSE)),"",VLOOKUP($B89,'Slutlig allokering kvv'!$B$1:$BA$480,MATCH(F$1,'Slutlig allokering kvv'!$B$1:$AS$1,0),FALSE))</f>
        <v>0.78604708303761528</v>
      </c>
      <c r="G89" s="122">
        <f>IF(ISERROR(1/VLOOKUP($B89,Kraftvärmeprod!$B$1:$AV$480,MATCH("Producerad elenergi i kraftvärmeverk (GWh)",Kraftvärmeprod!$B$1:$AV$1,0),FALSE)),"",VLOOKUP($B89,Kraftvärmeprod!$B$1:$AV$480,MATCH("Producerad elenergi i kraftvärmeverk (GWh)",Kraftvärmeprod!$B$1:$AV$1,0),FALSE))</f>
        <v>13.1</v>
      </c>
      <c r="H89" s="122" t="str">
        <f>IF(ISERROR(1/VLOOKUP($B89,Miljö!$B$1:$T$480,MATCH("Såld mängd produktionsspecifik fjärrvärme (GWh)",Miljö!$B$1:$T$1,0),FALSE)),"",VLOOKUP($B89,Miljö!$B$1:$T$480,MATCH("Såld mängd produktionsspecifik fjärrvärme (GWh)",Miljö!$B$1:$T$1,0),FALSE))</f>
        <v/>
      </c>
      <c r="J89" s="122" t="str">
        <f t="shared" si="1"/>
        <v>Falbygdens Energi AB</v>
      </c>
    </row>
    <row r="90" spans="1:10" x14ac:dyDescent="0.25">
      <c r="A90" t="s">
        <v>127</v>
      </c>
      <c r="B90" t="s">
        <v>129</v>
      </c>
      <c r="C90"/>
      <c r="D90" s="122" t="str">
        <f>IF(ISERROR(1/VLOOKUP($B90,Kraftvärmeprod!$B$1:$D$480,MATCH("Total värmeproduktion i kraftvärmeverk i kombinerad drift (GWh)",Kraftvärmeprod!$B$1:$AV$1,0),FALSE)),"Ej kraftvärme","Alternativproduktionsmetoden")</f>
        <v>Ej kraftvärme</v>
      </c>
      <c r="E90" s="122">
        <f>VLOOKUP($B90,Totalt!$B$1:$BP$480,MATCH("total el",Totalt!$B$1:$BP$1,0),FALSE)</f>
        <v>0.27600000000000002</v>
      </c>
      <c r="F90" s="123" t="str">
        <f>IF(ISERROR(1/VLOOKUP($B90,Kraftvärmeprod!$B$1:$BD$480,MATCH("Total värmeproduktion i kraftvärmeverk i kombinerad drift (GWh)",Kraftvärmeprod!$B$1:$AV$1,0),FALSE)),"",VLOOKUP($B90,'Slutlig allokering kvv'!$B$1:$BA$480,MATCH(F$1,'Slutlig allokering kvv'!$B$1:$AS$1,0),FALSE))</f>
        <v/>
      </c>
      <c r="G90" s="122" t="str">
        <f>IF(ISERROR(1/VLOOKUP($B90,Kraftvärmeprod!$B$1:$AV$480,MATCH("Producerad elenergi i kraftvärmeverk (GWh)",Kraftvärmeprod!$B$1:$AV$1,0),FALSE)),"",VLOOKUP($B90,Kraftvärmeprod!$B$1:$AV$480,MATCH("Producerad elenergi i kraftvärmeverk (GWh)",Kraftvärmeprod!$B$1:$AV$1,0),FALSE))</f>
        <v/>
      </c>
      <c r="H90" s="122" t="str">
        <f>IF(ISERROR(1/VLOOKUP($B90,Miljö!$B$1:$T$480,MATCH("Såld mängd produktionsspecifik fjärrvärme (GWh)",Miljö!$B$1:$T$1,0),FALSE)),"",VLOOKUP($B90,Miljö!$B$1:$T$480,MATCH("Såld mängd produktionsspecifik fjärrvärme (GWh)",Miljö!$B$1:$T$1,0),FALSE))</f>
        <v/>
      </c>
      <c r="J90" s="122" t="str">
        <f t="shared" si="1"/>
        <v>Falbygdens Energi AB</v>
      </c>
    </row>
    <row r="91" spans="1:10" x14ac:dyDescent="0.25">
      <c r="A91" t="s">
        <v>127</v>
      </c>
      <c r="B91" t="s">
        <v>130</v>
      </c>
      <c r="C91"/>
      <c r="D91" s="122" t="str">
        <f>IF(ISERROR(1/VLOOKUP($B91,Kraftvärmeprod!$B$1:$D$480,MATCH("Total värmeproduktion i kraftvärmeverk i kombinerad drift (GWh)",Kraftvärmeprod!$B$1:$AV$1,0),FALSE)),"Ej kraftvärme","Alternativproduktionsmetoden")</f>
        <v>Ej kraftvärme</v>
      </c>
      <c r="E91" s="122">
        <f>VLOOKUP($B91,Totalt!$B$1:$BP$480,MATCH("total el",Totalt!$B$1:$BP$1,0),FALSE)</f>
        <v>0.27800000000000002</v>
      </c>
      <c r="F91" s="123" t="str">
        <f>IF(ISERROR(1/VLOOKUP($B91,Kraftvärmeprod!$B$1:$BD$480,MATCH("Total värmeproduktion i kraftvärmeverk i kombinerad drift (GWh)",Kraftvärmeprod!$B$1:$AV$1,0),FALSE)),"",VLOOKUP($B91,'Slutlig allokering kvv'!$B$1:$BA$480,MATCH(F$1,'Slutlig allokering kvv'!$B$1:$AS$1,0),FALSE))</f>
        <v/>
      </c>
      <c r="G91" s="122" t="str">
        <f>IF(ISERROR(1/VLOOKUP($B91,Kraftvärmeprod!$B$1:$AV$480,MATCH("Producerad elenergi i kraftvärmeverk (GWh)",Kraftvärmeprod!$B$1:$AV$1,0),FALSE)),"",VLOOKUP($B91,Kraftvärmeprod!$B$1:$AV$480,MATCH("Producerad elenergi i kraftvärmeverk (GWh)",Kraftvärmeprod!$B$1:$AV$1,0),FALSE))</f>
        <v/>
      </c>
      <c r="H91" s="122" t="str">
        <f>IF(ISERROR(1/VLOOKUP($B91,Miljö!$B$1:$T$480,MATCH("Såld mängd produktionsspecifik fjärrvärme (GWh)",Miljö!$B$1:$T$1,0),FALSE)),"",VLOOKUP($B91,Miljö!$B$1:$T$480,MATCH("Såld mängd produktionsspecifik fjärrvärme (GWh)",Miljö!$B$1:$T$1,0),FALSE))</f>
        <v/>
      </c>
      <c r="J91" s="122" t="str">
        <f t="shared" si="1"/>
        <v>Falbygdens Energi AB</v>
      </c>
    </row>
    <row r="92" spans="1:10" x14ac:dyDescent="0.25">
      <c r="A92" t="s">
        <v>131</v>
      </c>
      <c r="B92" t="s">
        <v>132</v>
      </c>
      <c r="C92"/>
      <c r="D92" s="122" t="str">
        <f>IF(ISERROR(1/VLOOKUP($B92,Kraftvärmeprod!$B$1:$D$480,MATCH("Total värmeproduktion i kraftvärmeverk i kombinerad drift (GWh)",Kraftvärmeprod!$B$1:$AV$1,0),FALSE)),"Ej kraftvärme","Alternativproduktionsmetoden")</f>
        <v>Ej kraftvärme</v>
      </c>
      <c r="E92" s="122">
        <f>VLOOKUP($B92,Totalt!$B$1:$BP$480,MATCH("total el",Totalt!$B$1:$BP$1,0),FALSE)</f>
        <v>1.3640000000000001</v>
      </c>
      <c r="F92" s="123" t="str">
        <f>IF(ISERROR(1/VLOOKUP($B92,Kraftvärmeprod!$B$1:$BD$480,MATCH("Total värmeproduktion i kraftvärmeverk i kombinerad drift (GWh)",Kraftvärmeprod!$B$1:$AV$1,0),FALSE)),"",VLOOKUP($B92,'Slutlig allokering kvv'!$B$1:$BA$480,MATCH(F$1,'Slutlig allokering kvv'!$B$1:$AS$1,0),FALSE))</f>
        <v/>
      </c>
      <c r="G92" s="122" t="str">
        <f>IF(ISERROR(1/VLOOKUP($B92,Kraftvärmeprod!$B$1:$AV$480,MATCH("Producerad elenergi i kraftvärmeverk (GWh)",Kraftvärmeprod!$B$1:$AV$1,0),FALSE)),"",VLOOKUP($B92,Kraftvärmeprod!$B$1:$AV$480,MATCH("Producerad elenergi i kraftvärmeverk (GWh)",Kraftvärmeprod!$B$1:$AV$1,0),FALSE))</f>
        <v/>
      </c>
      <c r="H92" s="122" t="str">
        <f>IF(ISERROR(1/VLOOKUP($B92,Miljö!$B$1:$T$480,MATCH("Såld mängd produktionsspecifik fjärrvärme (GWh)",Miljö!$B$1:$T$1,0),FALSE)),"",VLOOKUP($B92,Miljö!$B$1:$T$480,MATCH("Såld mängd produktionsspecifik fjärrvärme (GWh)",Miljö!$B$1:$T$1,0),FALSE))</f>
        <v/>
      </c>
      <c r="J92" s="122" t="str">
        <f t="shared" si="1"/>
        <v>Falkenberg Energi AB</v>
      </c>
    </row>
    <row r="93" spans="1:10" x14ac:dyDescent="0.25">
      <c r="A93" t="s">
        <v>131</v>
      </c>
      <c r="B93" t="s">
        <v>133</v>
      </c>
      <c r="C93"/>
      <c r="D93" s="122" t="str">
        <f>IF(ISERROR(1/VLOOKUP($B93,Kraftvärmeprod!$B$1:$D$480,MATCH("Total värmeproduktion i kraftvärmeverk i kombinerad drift (GWh)",Kraftvärmeprod!$B$1:$AV$1,0),FALSE)),"Ej kraftvärme","Alternativproduktionsmetoden")</f>
        <v>Ej kraftvärme</v>
      </c>
      <c r="E93" s="122">
        <f>VLOOKUP($B93,Totalt!$B$1:$BP$480,MATCH("total el",Totalt!$B$1:$BP$1,0),FALSE)</f>
        <v>3.6999999999999998E-2</v>
      </c>
      <c r="F93" s="123" t="str">
        <f>IF(ISERROR(1/VLOOKUP($B93,Kraftvärmeprod!$B$1:$BD$480,MATCH("Total värmeproduktion i kraftvärmeverk i kombinerad drift (GWh)",Kraftvärmeprod!$B$1:$AV$1,0),FALSE)),"",VLOOKUP($B93,'Slutlig allokering kvv'!$B$1:$BA$480,MATCH(F$1,'Slutlig allokering kvv'!$B$1:$AS$1,0),FALSE))</f>
        <v/>
      </c>
      <c r="G93" s="122" t="str">
        <f>IF(ISERROR(1/VLOOKUP($B93,Kraftvärmeprod!$B$1:$AV$480,MATCH("Producerad elenergi i kraftvärmeverk (GWh)",Kraftvärmeprod!$B$1:$AV$1,0),FALSE)),"",VLOOKUP($B93,Kraftvärmeprod!$B$1:$AV$480,MATCH("Producerad elenergi i kraftvärmeverk (GWh)",Kraftvärmeprod!$B$1:$AV$1,0),FALSE))</f>
        <v/>
      </c>
      <c r="H93" s="122" t="str">
        <f>IF(ISERROR(1/VLOOKUP($B93,Miljö!$B$1:$T$480,MATCH("Såld mängd produktionsspecifik fjärrvärme (GWh)",Miljö!$B$1:$T$1,0),FALSE)),"",VLOOKUP($B93,Miljö!$B$1:$T$480,MATCH("Såld mängd produktionsspecifik fjärrvärme (GWh)",Miljö!$B$1:$T$1,0),FALSE))</f>
        <v/>
      </c>
      <c r="J93" s="122" t="str">
        <f t="shared" si="1"/>
        <v>Falkenberg Energi AB</v>
      </c>
    </row>
    <row r="94" spans="1:10" x14ac:dyDescent="0.25">
      <c r="A94" t="s">
        <v>131</v>
      </c>
      <c r="B94" t="s">
        <v>134</v>
      </c>
      <c r="C94"/>
      <c r="D94" s="122" t="str">
        <f>IF(ISERROR(1/VLOOKUP($B94,Kraftvärmeprod!$B$1:$D$480,MATCH("Total värmeproduktion i kraftvärmeverk i kombinerad drift (GWh)",Kraftvärmeprod!$B$1:$AV$1,0),FALSE)),"Ej kraftvärme","Alternativproduktionsmetoden")</f>
        <v>Ej kraftvärme</v>
      </c>
      <c r="E94" s="122">
        <f>VLOOKUP($B94,Totalt!$B$1:$BP$480,MATCH("total el",Totalt!$B$1:$BP$1,0),FALSE)</f>
        <v>0.04</v>
      </c>
      <c r="F94" s="123" t="str">
        <f>IF(ISERROR(1/VLOOKUP($B94,Kraftvärmeprod!$B$1:$BD$480,MATCH("Total värmeproduktion i kraftvärmeverk i kombinerad drift (GWh)",Kraftvärmeprod!$B$1:$AV$1,0),FALSE)),"",VLOOKUP($B94,'Slutlig allokering kvv'!$B$1:$BA$480,MATCH(F$1,'Slutlig allokering kvv'!$B$1:$AS$1,0),FALSE))</f>
        <v/>
      </c>
      <c r="G94" s="122" t="str">
        <f>IF(ISERROR(1/VLOOKUP($B94,Kraftvärmeprod!$B$1:$AV$480,MATCH("Producerad elenergi i kraftvärmeverk (GWh)",Kraftvärmeprod!$B$1:$AV$1,0),FALSE)),"",VLOOKUP($B94,Kraftvärmeprod!$B$1:$AV$480,MATCH("Producerad elenergi i kraftvärmeverk (GWh)",Kraftvärmeprod!$B$1:$AV$1,0),FALSE))</f>
        <v/>
      </c>
      <c r="H94" s="122" t="str">
        <f>IF(ISERROR(1/VLOOKUP($B94,Miljö!$B$1:$T$480,MATCH("Såld mängd produktionsspecifik fjärrvärme (GWh)",Miljö!$B$1:$T$1,0),FALSE)),"",VLOOKUP($B94,Miljö!$B$1:$T$480,MATCH("Såld mängd produktionsspecifik fjärrvärme (GWh)",Miljö!$B$1:$T$1,0),FALSE))</f>
        <v/>
      </c>
      <c r="J94" s="122" t="str">
        <f t="shared" si="1"/>
        <v>Falkenberg Energi AB</v>
      </c>
    </row>
    <row r="95" spans="1:10" x14ac:dyDescent="0.25">
      <c r="A95" t="s">
        <v>135</v>
      </c>
      <c r="B95" t="s">
        <v>136</v>
      </c>
      <c r="C95"/>
      <c r="D95" s="122" t="str">
        <f>IF(ISERROR(1/VLOOKUP($B95,Kraftvärmeprod!$B$1:$D$480,MATCH("Total värmeproduktion i kraftvärmeverk i kombinerad drift (GWh)",Kraftvärmeprod!$B$1:$AV$1,0),FALSE)),"Ej kraftvärme","Alternativproduktionsmetoden")</f>
        <v>Ej kraftvärme</v>
      </c>
      <c r="E95" s="122">
        <f>VLOOKUP($B95,Totalt!$B$1:$BP$480,MATCH("total el",Totalt!$B$1:$BP$1,0),FALSE)</f>
        <v>0.09</v>
      </c>
      <c r="F95" s="123" t="str">
        <f>IF(ISERROR(1/VLOOKUP($B95,Kraftvärmeprod!$B$1:$BD$480,MATCH("Total värmeproduktion i kraftvärmeverk i kombinerad drift (GWh)",Kraftvärmeprod!$B$1:$AV$1,0),FALSE)),"",VLOOKUP($B95,'Slutlig allokering kvv'!$B$1:$BA$480,MATCH(F$1,'Slutlig allokering kvv'!$B$1:$AS$1,0),FALSE))</f>
        <v/>
      </c>
      <c r="G95" s="122" t="str">
        <f>IF(ISERROR(1/VLOOKUP($B95,Kraftvärmeprod!$B$1:$AV$480,MATCH("Producerad elenergi i kraftvärmeverk (GWh)",Kraftvärmeprod!$B$1:$AV$1,0),FALSE)),"",VLOOKUP($B95,Kraftvärmeprod!$B$1:$AV$480,MATCH("Producerad elenergi i kraftvärmeverk (GWh)",Kraftvärmeprod!$B$1:$AV$1,0),FALSE))</f>
        <v/>
      </c>
      <c r="H95" s="122" t="str">
        <f>IF(ISERROR(1/VLOOKUP($B95,Miljö!$B$1:$T$480,MATCH("Såld mängd produktionsspecifik fjärrvärme (GWh)",Miljö!$B$1:$T$1,0),FALSE)),"",VLOOKUP($B95,Miljö!$B$1:$T$480,MATCH("Såld mängd produktionsspecifik fjärrvärme (GWh)",Miljö!$B$1:$T$1,0),FALSE))</f>
        <v/>
      </c>
      <c r="J95" s="122" t="str">
        <f t="shared" si="1"/>
        <v>Falu Energi &amp; Vatten AB</v>
      </c>
    </row>
    <row r="96" spans="1:10" x14ac:dyDescent="0.25">
      <c r="A96" t="s">
        <v>135</v>
      </c>
      <c r="B96" t="s">
        <v>137</v>
      </c>
      <c r="C96"/>
      <c r="D96" s="122" t="str">
        <f>IF(ISERROR(1/VLOOKUP($B96,Kraftvärmeprod!$B$1:$D$480,MATCH("Total värmeproduktion i kraftvärmeverk i kombinerad drift (GWh)",Kraftvärmeprod!$B$1:$AV$1,0),FALSE)),"Ej kraftvärme","Alternativproduktionsmetoden")</f>
        <v>Alternativproduktionsmetoden</v>
      </c>
      <c r="E96" s="122">
        <f>VLOOKUP($B96,Totalt!$B$1:$BP$480,MATCH("total el",Totalt!$B$1:$BP$1,0),FALSE)</f>
        <v>9.3611799999999992</v>
      </c>
      <c r="F96" s="123">
        <f>IF(ISERROR(1/VLOOKUP($B96,Kraftvärmeprod!$B$1:$BD$480,MATCH("Total värmeproduktion i kraftvärmeverk i kombinerad drift (GWh)",Kraftvärmeprod!$B$1:$AV$1,0),FALSE)),"",VLOOKUP($B96,'Slutlig allokering kvv'!$B$1:$BA$480,MATCH(F$1,'Slutlig allokering kvv'!$B$1:$AS$1,0),FALSE))</f>
        <v>0.54249156700644774</v>
      </c>
      <c r="G96" s="122">
        <f>IF(ISERROR(1/VLOOKUP($B96,Kraftvärmeprod!$B$1:$AV$480,MATCH("Producerad elenergi i kraftvärmeverk (GWh)",Kraftvärmeprod!$B$1:$AV$1,0),FALSE)),"",VLOOKUP($B96,Kraftvärmeprod!$B$1:$AV$480,MATCH("Producerad elenergi i kraftvärmeverk (GWh)",Kraftvärmeprod!$B$1:$AV$1,0),FALSE))</f>
        <v>82.718000000000004</v>
      </c>
      <c r="H96" s="122" t="str">
        <f>IF(ISERROR(1/VLOOKUP($B96,Miljö!$B$1:$T$480,MATCH("Såld mängd produktionsspecifik fjärrvärme (GWh)",Miljö!$B$1:$T$1,0),FALSE)),"",VLOOKUP($B96,Miljö!$B$1:$T$480,MATCH("Såld mängd produktionsspecifik fjärrvärme (GWh)",Miljö!$B$1:$T$1,0),FALSE))</f>
        <v/>
      </c>
      <c r="J96" s="122" t="str">
        <f t="shared" si="1"/>
        <v>Falu Energi &amp; Vatten AB</v>
      </c>
    </row>
    <row r="97" spans="1:10" x14ac:dyDescent="0.25">
      <c r="A97" t="s">
        <v>135</v>
      </c>
      <c r="B97" t="s">
        <v>138</v>
      </c>
      <c r="C97"/>
      <c r="D97" s="122" t="str">
        <f>IF(ISERROR(1/VLOOKUP($B97,Kraftvärmeprod!$B$1:$D$480,MATCH("Total värmeproduktion i kraftvärmeverk i kombinerad drift (GWh)",Kraftvärmeprod!$B$1:$AV$1,0),FALSE)),"Ej kraftvärme","Alternativproduktionsmetoden")</f>
        <v>Ej kraftvärme</v>
      </c>
      <c r="E97" s="122">
        <f>VLOOKUP($B97,Totalt!$B$1:$BP$480,MATCH("total el",Totalt!$B$1:$BP$1,0),FALSE)</f>
        <v>0.06</v>
      </c>
      <c r="F97" s="123" t="str">
        <f>IF(ISERROR(1/VLOOKUP($B97,Kraftvärmeprod!$B$1:$BD$480,MATCH("Total värmeproduktion i kraftvärmeverk i kombinerad drift (GWh)",Kraftvärmeprod!$B$1:$AV$1,0),FALSE)),"",VLOOKUP($B97,'Slutlig allokering kvv'!$B$1:$BA$480,MATCH(F$1,'Slutlig allokering kvv'!$B$1:$AS$1,0),FALSE))</f>
        <v/>
      </c>
      <c r="G97" s="122" t="str">
        <f>IF(ISERROR(1/VLOOKUP($B97,Kraftvärmeprod!$B$1:$AV$480,MATCH("Producerad elenergi i kraftvärmeverk (GWh)",Kraftvärmeprod!$B$1:$AV$1,0),FALSE)),"",VLOOKUP($B97,Kraftvärmeprod!$B$1:$AV$480,MATCH("Producerad elenergi i kraftvärmeverk (GWh)",Kraftvärmeprod!$B$1:$AV$1,0),FALSE))</f>
        <v/>
      </c>
      <c r="H97" s="122" t="str">
        <f>IF(ISERROR(1/VLOOKUP($B97,Miljö!$B$1:$T$480,MATCH("Såld mängd produktionsspecifik fjärrvärme (GWh)",Miljö!$B$1:$T$1,0),FALSE)),"",VLOOKUP($B97,Miljö!$B$1:$T$480,MATCH("Såld mängd produktionsspecifik fjärrvärme (GWh)",Miljö!$B$1:$T$1,0),FALSE))</f>
        <v/>
      </c>
      <c r="J97" s="122" t="str">
        <f t="shared" si="1"/>
        <v>Falu Energi &amp; Vatten AB</v>
      </c>
    </row>
    <row r="98" spans="1:10" x14ac:dyDescent="0.25">
      <c r="A98" t="s">
        <v>135</v>
      </c>
      <c r="B98" t="s">
        <v>139</v>
      </c>
      <c r="C98"/>
      <c r="D98" s="122" t="str">
        <f>IF(ISERROR(1/VLOOKUP($B98,Kraftvärmeprod!$B$1:$D$480,MATCH("Total värmeproduktion i kraftvärmeverk i kombinerad drift (GWh)",Kraftvärmeprod!$B$1:$AV$1,0),FALSE)),"Ej kraftvärme","Alternativproduktionsmetoden")</f>
        <v>Ej kraftvärme</v>
      </c>
      <c r="E98" s="122">
        <f>VLOOKUP($B98,Totalt!$B$1:$BP$480,MATCH("total el",Totalt!$B$1:$BP$1,0),FALSE)</f>
        <v>0.11</v>
      </c>
      <c r="F98" s="123" t="str">
        <f>IF(ISERROR(1/VLOOKUP($B98,Kraftvärmeprod!$B$1:$BD$480,MATCH("Total värmeproduktion i kraftvärmeverk i kombinerad drift (GWh)",Kraftvärmeprod!$B$1:$AV$1,0),FALSE)),"",VLOOKUP($B98,'Slutlig allokering kvv'!$B$1:$BA$480,MATCH(F$1,'Slutlig allokering kvv'!$B$1:$AS$1,0),FALSE))</f>
        <v/>
      </c>
      <c r="G98" s="122" t="str">
        <f>IF(ISERROR(1/VLOOKUP($B98,Kraftvärmeprod!$B$1:$AV$480,MATCH("Producerad elenergi i kraftvärmeverk (GWh)",Kraftvärmeprod!$B$1:$AV$1,0),FALSE)),"",VLOOKUP($B98,Kraftvärmeprod!$B$1:$AV$480,MATCH("Producerad elenergi i kraftvärmeverk (GWh)",Kraftvärmeprod!$B$1:$AV$1,0),FALSE))</f>
        <v/>
      </c>
      <c r="H98" s="122" t="str">
        <f>IF(ISERROR(1/VLOOKUP($B98,Miljö!$B$1:$T$480,MATCH("Såld mängd produktionsspecifik fjärrvärme (GWh)",Miljö!$B$1:$T$1,0),FALSE)),"",VLOOKUP($B98,Miljö!$B$1:$T$480,MATCH("Såld mängd produktionsspecifik fjärrvärme (GWh)",Miljö!$B$1:$T$1,0),FALSE))</f>
        <v/>
      </c>
      <c r="J98" s="122" t="str">
        <f t="shared" si="1"/>
        <v>Falu Energi &amp; Vatten AB</v>
      </c>
    </row>
    <row r="99" spans="1:10" x14ac:dyDescent="0.25">
      <c r="A99" t="s">
        <v>140</v>
      </c>
      <c r="B99" t="s">
        <v>141</v>
      </c>
      <c r="C99"/>
      <c r="D99" s="122" t="str">
        <f>IF(ISERROR(1/VLOOKUP($B99,Kraftvärmeprod!$B$1:$D$480,MATCH("Total värmeproduktion i kraftvärmeverk i kombinerad drift (GWh)",Kraftvärmeprod!$B$1:$AV$1,0),FALSE)),"Ej kraftvärme","Alternativproduktionsmetoden")</f>
        <v>Ej kraftvärme</v>
      </c>
      <c r="E99" s="122">
        <f>VLOOKUP($B99,Totalt!$B$1:$BP$480,MATCH("total el",Totalt!$B$1:$BP$1,0),FALSE)</f>
        <v>3.15</v>
      </c>
      <c r="F99" s="123" t="str">
        <f>IF(ISERROR(1/VLOOKUP($B99,Kraftvärmeprod!$B$1:$BD$480,MATCH("Total värmeproduktion i kraftvärmeverk i kombinerad drift (GWh)",Kraftvärmeprod!$B$1:$AV$1,0),FALSE)),"",VLOOKUP($B99,'Slutlig allokering kvv'!$B$1:$BA$480,MATCH(F$1,'Slutlig allokering kvv'!$B$1:$AS$1,0),FALSE))</f>
        <v/>
      </c>
      <c r="G99" s="122" t="str">
        <f>IF(ISERROR(1/VLOOKUP($B99,Kraftvärmeprod!$B$1:$AV$480,MATCH("Producerad elenergi i kraftvärmeverk (GWh)",Kraftvärmeprod!$B$1:$AV$1,0),FALSE)),"",VLOOKUP($B99,Kraftvärmeprod!$B$1:$AV$480,MATCH("Producerad elenergi i kraftvärmeverk (GWh)",Kraftvärmeprod!$B$1:$AV$1,0),FALSE))</f>
        <v/>
      </c>
      <c r="H99" s="122" t="str">
        <f>IF(ISERROR(1/VLOOKUP($B99,Miljö!$B$1:$T$480,MATCH("Såld mängd produktionsspecifik fjärrvärme (GWh)",Miljö!$B$1:$T$1,0),FALSE)),"",VLOOKUP($B99,Miljö!$B$1:$T$480,MATCH("Såld mängd produktionsspecifik fjärrvärme (GWh)",Miljö!$B$1:$T$1,0),FALSE))</f>
        <v/>
      </c>
      <c r="J99" s="122" t="str">
        <f t="shared" si="1"/>
        <v>Finspångs Tekniska Verk AB</v>
      </c>
    </row>
    <row r="100" spans="1:10" x14ac:dyDescent="0.25">
      <c r="A100" t="s">
        <v>142</v>
      </c>
      <c r="B100" t="s">
        <v>143</v>
      </c>
      <c r="C100"/>
      <c r="D100" s="122" t="str">
        <f>IF(ISERROR(1/VLOOKUP($B100,Kraftvärmeprod!$B$1:$D$480,MATCH("Total värmeproduktion i kraftvärmeverk i kombinerad drift (GWh)",Kraftvärmeprod!$B$1:$AV$1,0),FALSE)),"Ej kraftvärme","Alternativproduktionsmetoden")</f>
        <v>Ej kraftvärme</v>
      </c>
      <c r="E100" s="122">
        <f>VLOOKUP($B100,Totalt!$B$1:$BP$480,MATCH("total el",Totalt!$B$1:$BP$1,0),FALSE)</f>
        <v>0</v>
      </c>
      <c r="F100" s="123" t="str">
        <f>IF(ISERROR(1/VLOOKUP($B100,Kraftvärmeprod!$B$1:$BD$480,MATCH("Total värmeproduktion i kraftvärmeverk i kombinerad drift (GWh)",Kraftvärmeprod!$B$1:$AV$1,0),FALSE)),"",VLOOKUP($B100,'Slutlig allokering kvv'!$B$1:$BA$480,MATCH(F$1,'Slutlig allokering kvv'!$B$1:$AS$1,0),FALSE))</f>
        <v/>
      </c>
      <c r="G100" s="122" t="str">
        <f>IF(ISERROR(1/VLOOKUP($B100,Kraftvärmeprod!$B$1:$AV$480,MATCH("Producerad elenergi i kraftvärmeverk (GWh)",Kraftvärmeprod!$B$1:$AV$1,0),FALSE)),"",VLOOKUP($B100,Kraftvärmeprod!$B$1:$AV$480,MATCH("Producerad elenergi i kraftvärmeverk (GWh)",Kraftvärmeprod!$B$1:$AV$1,0),FALSE))</f>
        <v/>
      </c>
      <c r="H100" s="122" t="str">
        <f>IF(ISERROR(1/VLOOKUP($B100,Miljö!$B$1:$T$480,MATCH("Såld mängd produktionsspecifik fjärrvärme (GWh)",Miljö!$B$1:$T$1,0),FALSE)),"",VLOOKUP($B100,Miljö!$B$1:$T$480,MATCH("Såld mängd produktionsspecifik fjärrvärme (GWh)",Miljö!$B$1:$T$1,0),FALSE))</f>
        <v/>
      </c>
      <c r="J100" s="122" t="str">
        <f t="shared" si="1"/>
        <v>Fjärrvärme i Osby AB</v>
      </c>
    </row>
    <row r="101" spans="1:10" x14ac:dyDescent="0.25">
      <c r="A101" t="s">
        <v>144</v>
      </c>
      <c r="B101" t="s">
        <v>145</v>
      </c>
      <c r="C101"/>
      <c r="D101" s="122" t="str">
        <f>IF(ISERROR(1/VLOOKUP($B101,Kraftvärmeprod!$B$1:$D$480,MATCH("Total värmeproduktion i kraftvärmeverk i kombinerad drift (GWh)",Kraftvärmeprod!$B$1:$AV$1,0),FALSE)),"Ej kraftvärme","Alternativproduktionsmetoden")</f>
        <v>Alternativproduktionsmetoden</v>
      </c>
      <c r="E101" s="122">
        <f>VLOOKUP($B101,Totalt!$B$1:$BP$480,MATCH("total el",Totalt!$B$1:$BP$1,0),FALSE)</f>
        <v>943.34300000000007</v>
      </c>
      <c r="F101" s="123">
        <f>IF(ISERROR(1/VLOOKUP($B101,Kraftvärmeprod!$B$1:$BD$480,MATCH("Total värmeproduktion i kraftvärmeverk i kombinerad drift (GWh)",Kraftvärmeprod!$B$1:$AV$1,0),FALSE)),"",VLOOKUP($B101,'Slutlig allokering kvv'!$B$1:$BA$480,MATCH(F$1,'Slutlig allokering kvv'!$B$1:$AS$1,0),FALSE))</f>
        <v>0.49356733324010621</v>
      </c>
      <c r="G101" s="122">
        <f>IF(ISERROR(1/VLOOKUP($B101,Kraftvärmeprod!$B$1:$AV$480,MATCH("Producerad elenergi i kraftvärmeverk (GWh)",Kraftvärmeprod!$B$1:$AV$1,0),FALSE)),"",VLOOKUP($B101,Kraftvärmeprod!$B$1:$AV$480,MATCH("Producerad elenergi i kraftvärmeverk (GWh)",Kraftvärmeprod!$B$1:$AV$1,0),FALSE))</f>
        <v>1046.3708979999999</v>
      </c>
      <c r="H101" s="122">
        <f>IF(ISERROR(1/VLOOKUP($B101,Miljö!$B$1:$T$480,MATCH("Såld mängd produktionsspecifik fjärrvärme (GWh)",Miljö!$B$1:$T$1,0),FALSE)),"",VLOOKUP($B101,Miljö!$B$1:$T$480,MATCH("Såld mängd produktionsspecifik fjärrvärme (GWh)",Miljö!$B$1:$T$1,0),FALSE))</f>
        <v>208.18299999999999</v>
      </c>
      <c r="J101" s="122" t="str">
        <f t="shared" si="1"/>
        <v>Fortum Värme,  AB s.m. Stockholms stad</v>
      </c>
    </row>
    <row r="102" spans="1:10" x14ac:dyDescent="0.25">
      <c r="A102" t="s">
        <v>144</v>
      </c>
      <c r="B102" t="s">
        <v>146</v>
      </c>
      <c r="C102"/>
      <c r="D102" s="122" t="str">
        <f>IF(ISERROR(1/VLOOKUP($B102,Kraftvärmeprod!$B$1:$D$480,MATCH("Total värmeproduktion i kraftvärmeverk i kombinerad drift (GWh)",Kraftvärmeprod!$B$1:$AV$1,0),FALSE)),"Ej kraftvärme","Alternativproduktionsmetoden")</f>
        <v>Ej kraftvärme</v>
      </c>
      <c r="E102" s="122">
        <f>VLOOKUP($B102,Totalt!$B$1:$BP$480,MATCH("total el",Totalt!$B$1:$BP$1,0),FALSE)</f>
        <v>1.29281</v>
      </c>
      <c r="F102" s="123" t="str">
        <f>IF(ISERROR(1/VLOOKUP($B102,Kraftvärmeprod!$B$1:$BD$480,MATCH("Total värmeproduktion i kraftvärmeverk i kombinerad drift (GWh)",Kraftvärmeprod!$B$1:$AV$1,0),FALSE)),"",VLOOKUP($B102,'Slutlig allokering kvv'!$B$1:$BA$480,MATCH(F$1,'Slutlig allokering kvv'!$B$1:$AS$1,0),FALSE))</f>
        <v/>
      </c>
      <c r="G102" s="122" t="str">
        <f>IF(ISERROR(1/VLOOKUP($B102,Kraftvärmeprod!$B$1:$AV$480,MATCH("Producerad elenergi i kraftvärmeverk (GWh)",Kraftvärmeprod!$B$1:$AV$1,0),FALSE)),"",VLOOKUP($B102,Kraftvärmeprod!$B$1:$AV$480,MATCH("Producerad elenergi i kraftvärmeverk (GWh)",Kraftvärmeprod!$B$1:$AV$1,0),FALSE))</f>
        <v/>
      </c>
      <c r="H102" s="122" t="str">
        <f>IF(ISERROR(1/VLOOKUP($B102,Miljö!$B$1:$T$480,MATCH("Såld mängd produktionsspecifik fjärrvärme (GWh)",Miljö!$B$1:$T$1,0),FALSE)),"",VLOOKUP($B102,Miljö!$B$1:$T$480,MATCH("Såld mängd produktionsspecifik fjärrvärme (GWh)",Miljö!$B$1:$T$1,0),FALSE))</f>
        <v/>
      </c>
      <c r="J102" s="122" t="str">
        <f t="shared" si="1"/>
        <v>Fortum Värme,  AB s.m. Stockholms stad</v>
      </c>
    </row>
    <row r="103" spans="1:10" x14ac:dyDescent="0.25">
      <c r="A103" t="s">
        <v>147</v>
      </c>
      <c r="B103" t="s">
        <v>148</v>
      </c>
      <c r="C103"/>
      <c r="D103" s="122" t="str">
        <f>IF(ISERROR(1/VLOOKUP($B103,Kraftvärmeprod!$B$1:$D$480,MATCH("Total värmeproduktion i kraftvärmeverk i kombinerad drift (GWh)",Kraftvärmeprod!$B$1:$AV$1,0),FALSE)),"Ej kraftvärme","Alternativproduktionsmetoden")</f>
        <v>Ej kraftvärme</v>
      </c>
      <c r="E103" s="122">
        <f>VLOOKUP($B103,Totalt!$B$1:$BP$480,MATCH("total el",Totalt!$B$1:$BP$1,0),FALSE)</f>
        <v>0</v>
      </c>
      <c r="F103" s="123" t="str">
        <f>IF(ISERROR(1/VLOOKUP($B103,Kraftvärmeprod!$B$1:$BD$480,MATCH("Total värmeproduktion i kraftvärmeverk i kombinerad drift (GWh)",Kraftvärmeprod!$B$1:$AV$1,0),FALSE)),"",VLOOKUP($B103,'Slutlig allokering kvv'!$B$1:$BA$480,MATCH(F$1,'Slutlig allokering kvv'!$B$1:$AS$1,0),FALSE))</f>
        <v/>
      </c>
      <c r="G103" s="122" t="str">
        <f>IF(ISERROR(1/VLOOKUP($B103,Kraftvärmeprod!$B$1:$AV$480,MATCH("Producerad elenergi i kraftvärmeverk (GWh)",Kraftvärmeprod!$B$1:$AV$1,0),FALSE)),"",VLOOKUP($B103,Kraftvärmeprod!$B$1:$AV$480,MATCH("Producerad elenergi i kraftvärmeverk (GWh)",Kraftvärmeprod!$B$1:$AV$1,0),FALSE))</f>
        <v/>
      </c>
      <c r="H103" s="122" t="str">
        <f>IF(ISERROR(1/VLOOKUP($B103,Miljö!$B$1:$T$480,MATCH("Såld mängd produktionsspecifik fjärrvärme (GWh)",Miljö!$B$1:$T$1,0),FALSE)),"",VLOOKUP($B103,Miljö!$B$1:$T$480,MATCH("Såld mängd produktionsspecifik fjärrvärme (GWh)",Miljö!$B$1:$T$1,0),FALSE))</f>
        <v/>
      </c>
      <c r="J103" s="122" t="str">
        <f t="shared" si="1"/>
        <v>Gimmersta Energi AB</v>
      </c>
    </row>
    <row r="104" spans="1:10" x14ac:dyDescent="0.25">
      <c r="A104" t="s">
        <v>147</v>
      </c>
      <c r="B104" t="s">
        <v>149</v>
      </c>
      <c r="C104"/>
      <c r="D104" s="122" t="str">
        <f>IF(ISERROR(1/VLOOKUP($B104,Kraftvärmeprod!$B$1:$D$480,MATCH("Total värmeproduktion i kraftvärmeverk i kombinerad drift (GWh)",Kraftvärmeprod!$B$1:$AV$1,0),FALSE)),"Ej kraftvärme","Alternativproduktionsmetoden")</f>
        <v>Ej kraftvärme</v>
      </c>
      <c r="E104" s="122">
        <f>VLOOKUP($B104,Totalt!$B$1:$BP$480,MATCH("total el",Totalt!$B$1:$BP$1,0),FALSE)</f>
        <v>0</v>
      </c>
      <c r="F104" s="123" t="str">
        <f>IF(ISERROR(1/VLOOKUP($B104,Kraftvärmeprod!$B$1:$BD$480,MATCH("Total värmeproduktion i kraftvärmeverk i kombinerad drift (GWh)",Kraftvärmeprod!$B$1:$AV$1,0),FALSE)),"",VLOOKUP($B104,'Slutlig allokering kvv'!$B$1:$BA$480,MATCH(F$1,'Slutlig allokering kvv'!$B$1:$AS$1,0),FALSE))</f>
        <v/>
      </c>
      <c r="G104" s="122" t="str">
        <f>IF(ISERROR(1/VLOOKUP($B104,Kraftvärmeprod!$B$1:$AV$480,MATCH("Producerad elenergi i kraftvärmeverk (GWh)",Kraftvärmeprod!$B$1:$AV$1,0),FALSE)),"",VLOOKUP($B104,Kraftvärmeprod!$B$1:$AV$480,MATCH("Producerad elenergi i kraftvärmeverk (GWh)",Kraftvärmeprod!$B$1:$AV$1,0),FALSE))</f>
        <v/>
      </c>
      <c r="H104" s="122" t="str">
        <f>IF(ISERROR(1/VLOOKUP($B104,Miljö!$B$1:$T$480,MATCH("Såld mängd produktionsspecifik fjärrvärme (GWh)",Miljö!$B$1:$T$1,0),FALSE)),"",VLOOKUP($B104,Miljö!$B$1:$T$480,MATCH("Såld mängd produktionsspecifik fjärrvärme (GWh)",Miljö!$B$1:$T$1,0),FALSE))</f>
        <v/>
      </c>
      <c r="J104" s="122" t="str">
        <f t="shared" si="1"/>
        <v>Gimmersta Energi AB</v>
      </c>
    </row>
    <row r="105" spans="1:10" x14ac:dyDescent="0.25">
      <c r="A105" t="s">
        <v>147</v>
      </c>
      <c r="B105" s="11" t="s">
        <v>991</v>
      </c>
      <c r="C105"/>
      <c r="D105" s="122" t="str">
        <f>IF(ISERROR(1/VLOOKUP($B105,Kraftvärmeprod!$B$1:$D$480,MATCH("Total värmeproduktion i kraftvärmeverk i kombinerad drift (GWh)",Kraftvärmeprod!$B$1:$AV$1,0),FALSE)),"Ej kraftvärme","Alternativproduktionsmetoden")</f>
        <v>Ej kraftvärme</v>
      </c>
      <c r="E105" s="122">
        <f>VLOOKUP($B105,Totalt!$B$1:$BP$480,MATCH("total el",Totalt!$B$1:$BP$1,0),FALSE)</f>
        <v>0</v>
      </c>
      <c r="F105" s="123" t="str">
        <f>IF(ISERROR(1/VLOOKUP($B105,Kraftvärmeprod!$B$1:$BD$480,MATCH("Total värmeproduktion i kraftvärmeverk i kombinerad drift (GWh)",Kraftvärmeprod!$B$1:$AV$1,0),FALSE)),"",VLOOKUP($B105,'Slutlig allokering kvv'!$B$1:$BA$480,MATCH(F$1,'Slutlig allokering kvv'!$B$1:$AS$1,0),FALSE))</f>
        <v/>
      </c>
      <c r="G105" s="122" t="str">
        <f>IF(ISERROR(1/VLOOKUP($B105,Kraftvärmeprod!$B$1:$AV$480,MATCH("Producerad elenergi i kraftvärmeverk (GWh)",Kraftvärmeprod!$B$1:$AV$1,0),FALSE)),"",VLOOKUP($B105,Kraftvärmeprod!$B$1:$AV$480,MATCH("Producerad elenergi i kraftvärmeverk (GWh)",Kraftvärmeprod!$B$1:$AV$1,0),FALSE))</f>
        <v/>
      </c>
      <c r="H105" s="122" t="str">
        <f>IF(ISERROR(1/VLOOKUP($B105,Miljö!$B$1:$T$480,MATCH("Såld mängd produktionsspecifik fjärrvärme (GWh)",Miljö!$B$1:$T$1,0),FALSE)),"",VLOOKUP($B105,Miljö!$B$1:$T$480,MATCH("Såld mängd produktionsspecifik fjärrvärme (GWh)",Miljö!$B$1:$T$1,0),FALSE))</f>
        <v/>
      </c>
      <c r="J105" s="122" t="str">
        <f t="shared" si="1"/>
        <v>Gimmersta Energi AB</v>
      </c>
    </row>
    <row r="106" spans="1:10" x14ac:dyDescent="0.25">
      <c r="A106" t="s">
        <v>147</v>
      </c>
      <c r="B106" t="s">
        <v>151</v>
      </c>
      <c r="C106"/>
      <c r="D106" s="122" t="str">
        <f>IF(ISERROR(1/VLOOKUP($B106,Kraftvärmeprod!$B$1:$D$480,MATCH("Total värmeproduktion i kraftvärmeverk i kombinerad drift (GWh)",Kraftvärmeprod!$B$1:$AV$1,0),FALSE)),"Ej kraftvärme","Alternativproduktionsmetoden")</f>
        <v>Ej kraftvärme</v>
      </c>
      <c r="E106" s="122">
        <f>VLOOKUP($B106,Totalt!$B$1:$BP$480,MATCH("total el",Totalt!$B$1:$BP$1,0),FALSE)</f>
        <v>0</v>
      </c>
      <c r="F106" s="123" t="str">
        <f>IF(ISERROR(1/VLOOKUP($B106,Kraftvärmeprod!$B$1:$BD$480,MATCH("Total värmeproduktion i kraftvärmeverk i kombinerad drift (GWh)",Kraftvärmeprod!$B$1:$AV$1,0),FALSE)),"",VLOOKUP($B106,'Slutlig allokering kvv'!$B$1:$BA$480,MATCH(F$1,'Slutlig allokering kvv'!$B$1:$AS$1,0),FALSE))</f>
        <v/>
      </c>
      <c r="G106" s="122" t="str">
        <f>IF(ISERROR(1/VLOOKUP($B106,Kraftvärmeprod!$B$1:$AV$480,MATCH("Producerad elenergi i kraftvärmeverk (GWh)",Kraftvärmeprod!$B$1:$AV$1,0),FALSE)),"",VLOOKUP($B106,Kraftvärmeprod!$B$1:$AV$480,MATCH("Producerad elenergi i kraftvärmeverk (GWh)",Kraftvärmeprod!$B$1:$AV$1,0),FALSE))</f>
        <v/>
      </c>
      <c r="H106" s="122" t="str">
        <f>IF(ISERROR(1/VLOOKUP($B106,Miljö!$B$1:$T$480,MATCH("Såld mängd produktionsspecifik fjärrvärme (GWh)",Miljö!$B$1:$T$1,0),FALSE)),"",VLOOKUP($B106,Miljö!$B$1:$T$480,MATCH("Såld mängd produktionsspecifik fjärrvärme (GWh)",Miljö!$B$1:$T$1,0),FALSE))</f>
        <v/>
      </c>
      <c r="J106" s="122" t="str">
        <f t="shared" si="1"/>
        <v>Gimmersta Energi AB</v>
      </c>
    </row>
    <row r="107" spans="1:10" x14ac:dyDescent="0.25">
      <c r="A107" t="s">
        <v>147</v>
      </c>
      <c r="B107" t="s">
        <v>152</v>
      </c>
      <c r="C107"/>
      <c r="D107" s="122" t="str">
        <f>IF(ISERROR(1/VLOOKUP($B107,Kraftvärmeprod!$B$1:$D$480,MATCH("Total värmeproduktion i kraftvärmeverk i kombinerad drift (GWh)",Kraftvärmeprod!$B$1:$AV$1,0),FALSE)),"Ej kraftvärme","Alternativproduktionsmetoden")</f>
        <v>Ej kraftvärme</v>
      </c>
      <c r="E107" s="122">
        <f>VLOOKUP($B107,Totalt!$B$1:$BP$480,MATCH("total el",Totalt!$B$1:$BP$1,0),FALSE)</f>
        <v>0</v>
      </c>
      <c r="F107" s="123" t="str">
        <f>IF(ISERROR(1/VLOOKUP($B107,Kraftvärmeprod!$B$1:$BD$480,MATCH("Total värmeproduktion i kraftvärmeverk i kombinerad drift (GWh)",Kraftvärmeprod!$B$1:$AV$1,0),FALSE)),"",VLOOKUP($B107,'Slutlig allokering kvv'!$B$1:$BA$480,MATCH(F$1,'Slutlig allokering kvv'!$B$1:$AS$1,0),FALSE))</f>
        <v/>
      </c>
      <c r="G107" s="122" t="str">
        <f>IF(ISERROR(1/VLOOKUP($B107,Kraftvärmeprod!$B$1:$AV$480,MATCH("Producerad elenergi i kraftvärmeverk (GWh)",Kraftvärmeprod!$B$1:$AV$1,0),FALSE)),"",VLOOKUP($B107,Kraftvärmeprod!$B$1:$AV$480,MATCH("Producerad elenergi i kraftvärmeverk (GWh)",Kraftvärmeprod!$B$1:$AV$1,0),FALSE))</f>
        <v/>
      </c>
      <c r="H107" s="122" t="str">
        <f>IF(ISERROR(1/VLOOKUP($B107,Miljö!$B$1:$T$480,MATCH("Såld mängd produktionsspecifik fjärrvärme (GWh)",Miljö!$B$1:$T$1,0),FALSE)),"",VLOOKUP($B107,Miljö!$B$1:$T$480,MATCH("Såld mängd produktionsspecifik fjärrvärme (GWh)",Miljö!$B$1:$T$1,0),FALSE))</f>
        <v/>
      </c>
      <c r="J107" s="122" t="str">
        <f t="shared" si="1"/>
        <v>Gimmersta Energi AB</v>
      </c>
    </row>
    <row r="108" spans="1:10" x14ac:dyDescent="0.25">
      <c r="A108" t="s">
        <v>147</v>
      </c>
      <c r="B108" t="s">
        <v>153</v>
      </c>
      <c r="C108"/>
      <c r="D108" s="122" t="str">
        <f>IF(ISERROR(1/VLOOKUP($B108,Kraftvärmeprod!$B$1:$D$480,MATCH("Total värmeproduktion i kraftvärmeverk i kombinerad drift (GWh)",Kraftvärmeprod!$B$1:$AV$1,0),FALSE)),"Ej kraftvärme","Alternativproduktionsmetoden")</f>
        <v>Ej kraftvärme</v>
      </c>
      <c r="E108" s="122">
        <f>VLOOKUP($B108,Totalt!$B$1:$BP$480,MATCH("total el",Totalt!$B$1:$BP$1,0),FALSE)</f>
        <v>0</v>
      </c>
      <c r="F108" s="123" t="str">
        <f>IF(ISERROR(1/VLOOKUP($B108,Kraftvärmeprod!$B$1:$BD$480,MATCH("Total värmeproduktion i kraftvärmeverk i kombinerad drift (GWh)",Kraftvärmeprod!$B$1:$AV$1,0),FALSE)),"",VLOOKUP($B108,'Slutlig allokering kvv'!$B$1:$BA$480,MATCH(F$1,'Slutlig allokering kvv'!$B$1:$AS$1,0),FALSE))</f>
        <v/>
      </c>
      <c r="G108" s="122" t="str">
        <f>IF(ISERROR(1/VLOOKUP($B108,Kraftvärmeprod!$B$1:$AV$480,MATCH("Producerad elenergi i kraftvärmeverk (GWh)",Kraftvärmeprod!$B$1:$AV$1,0),FALSE)),"",VLOOKUP($B108,Kraftvärmeprod!$B$1:$AV$480,MATCH("Producerad elenergi i kraftvärmeverk (GWh)",Kraftvärmeprod!$B$1:$AV$1,0),FALSE))</f>
        <v/>
      </c>
      <c r="H108" s="122" t="str">
        <f>IF(ISERROR(1/VLOOKUP($B108,Miljö!$B$1:$T$480,MATCH("Såld mängd produktionsspecifik fjärrvärme (GWh)",Miljö!$B$1:$T$1,0),FALSE)),"",VLOOKUP($B108,Miljö!$B$1:$T$480,MATCH("Såld mängd produktionsspecifik fjärrvärme (GWh)",Miljö!$B$1:$T$1,0),FALSE))</f>
        <v/>
      </c>
      <c r="J108" s="122" t="str">
        <f t="shared" si="1"/>
        <v>Gimmersta Energi AB</v>
      </c>
    </row>
    <row r="109" spans="1:10" x14ac:dyDescent="0.25">
      <c r="A109" t="s">
        <v>147</v>
      </c>
      <c r="B109" t="s">
        <v>154</v>
      </c>
      <c r="C109"/>
      <c r="D109" s="122" t="str">
        <f>IF(ISERROR(1/VLOOKUP($B109,Kraftvärmeprod!$B$1:$D$480,MATCH("Total värmeproduktion i kraftvärmeverk i kombinerad drift (GWh)",Kraftvärmeprod!$B$1:$AV$1,0),FALSE)),"Ej kraftvärme","Alternativproduktionsmetoden")</f>
        <v>Ej kraftvärme</v>
      </c>
      <c r="E109" s="122">
        <f>VLOOKUP($B109,Totalt!$B$1:$BP$480,MATCH("total el",Totalt!$B$1:$BP$1,0),FALSE)</f>
        <v>0</v>
      </c>
      <c r="F109" s="123" t="str">
        <f>IF(ISERROR(1/VLOOKUP($B109,Kraftvärmeprod!$B$1:$BD$480,MATCH("Total värmeproduktion i kraftvärmeverk i kombinerad drift (GWh)",Kraftvärmeprod!$B$1:$AV$1,0),FALSE)),"",VLOOKUP($B109,'Slutlig allokering kvv'!$B$1:$BA$480,MATCH(F$1,'Slutlig allokering kvv'!$B$1:$AS$1,0),FALSE))</f>
        <v/>
      </c>
      <c r="G109" s="122" t="str">
        <f>IF(ISERROR(1/VLOOKUP($B109,Kraftvärmeprod!$B$1:$AV$480,MATCH("Producerad elenergi i kraftvärmeverk (GWh)",Kraftvärmeprod!$B$1:$AV$1,0),FALSE)),"",VLOOKUP($B109,Kraftvärmeprod!$B$1:$AV$480,MATCH("Producerad elenergi i kraftvärmeverk (GWh)",Kraftvärmeprod!$B$1:$AV$1,0),FALSE))</f>
        <v/>
      </c>
      <c r="H109" s="122" t="str">
        <f>IF(ISERROR(1/VLOOKUP($B109,Miljö!$B$1:$T$480,MATCH("Såld mängd produktionsspecifik fjärrvärme (GWh)",Miljö!$B$1:$T$1,0),FALSE)),"",VLOOKUP($B109,Miljö!$B$1:$T$480,MATCH("Såld mängd produktionsspecifik fjärrvärme (GWh)",Miljö!$B$1:$T$1,0),FALSE))</f>
        <v/>
      </c>
      <c r="J109" s="122" t="str">
        <f t="shared" si="1"/>
        <v>Gimmersta Energi AB</v>
      </c>
    </row>
    <row r="110" spans="1:10" x14ac:dyDescent="0.25">
      <c r="A110" t="s">
        <v>147</v>
      </c>
      <c r="B110" t="s">
        <v>155</v>
      </c>
      <c r="C110"/>
      <c r="D110" s="122" t="str">
        <f>IF(ISERROR(1/VLOOKUP($B110,Kraftvärmeprod!$B$1:$D$480,MATCH("Total värmeproduktion i kraftvärmeverk i kombinerad drift (GWh)",Kraftvärmeprod!$B$1:$AV$1,0),FALSE)),"Ej kraftvärme","Alternativproduktionsmetoden")</f>
        <v>Ej kraftvärme</v>
      </c>
      <c r="E110" s="122">
        <f>VLOOKUP($B110,Totalt!$B$1:$BP$480,MATCH("total el",Totalt!$B$1:$BP$1,0),FALSE)</f>
        <v>0</v>
      </c>
      <c r="F110" s="123" t="str">
        <f>IF(ISERROR(1/VLOOKUP($B110,Kraftvärmeprod!$B$1:$BD$480,MATCH("Total värmeproduktion i kraftvärmeverk i kombinerad drift (GWh)",Kraftvärmeprod!$B$1:$AV$1,0),FALSE)),"",VLOOKUP($B110,'Slutlig allokering kvv'!$B$1:$BA$480,MATCH(F$1,'Slutlig allokering kvv'!$B$1:$AS$1,0),FALSE))</f>
        <v/>
      </c>
      <c r="G110" s="122" t="str">
        <f>IF(ISERROR(1/VLOOKUP($B110,Kraftvärmeprod!$B$1:$AV$480,MATCH("Producerad elenergi i kraftvärmeverk (GWh)",Kraftvärmeprod!$B$1:$AV$1,0),FALSE)),"",VLOOKUP($B110,Kraftvärmeprod!$B$1:$AV$480,MATCH("Producerad elenergi i kraftvärmeverk (GWh)",Kraftvärmeprod!$B$1:$AV$1,0),FALSE))</f>
        <v/>
      </c>
      <c r="H110" s="122" t="str">
        <f>IF(ISERROR(1/VLOOKUP($B110,Miljö!$B$1:$T$480,MATCH("Såld mängd produktionsspecifik fjärrvärme (GWh)",Miljö!$B$1:$T$1,0),FALSE)),"",VLOOKUP($B110,Miljö!$B$1:$T$480,MATCH("Såld mängd produktionsspecifik fjärrvärme (GWh)",Miljö!$B$1:$T$1,0),FALSE))</f>
        <v/>
      </c>
      <c r="J110" s="122" t="str">
        <f t="shared" si="1"/>
        <v>Gimmersta Energi AB</v>
      </c>
    </row>
    <row r="111" spans="1:10" x14ac:dyDescent="0.25">
      <c r="A111" t="s">
        <v>156</v>
      </c>
      <c r="B111" t="s">
        <v>157</v>
      </c>
      <c r="C111"/>
      <c r="D111" s="122" t="str">
        <f>IF(ISERROR(1/VLOOKUP($B111,Kraftvärmeprod!$B$1:$D$480,MATCH("Total värmeproduktion i kraftvärmeverk i kombinerad drift (GWh)",Kraftvärmeprod!$B$1:$AV$1,0),FALSE)),"Ej kraftvärme","Alternativproduktionsmetoden")</f>
        <v>Ej kraftvärme</v>
      </c>
      <c r="E111" s="122">
        <f>VLOOKUP($B111,Totalt!$B$1:$BP$480,MATCH("total el",Totalt!$B$1:$BP$1,0),FALSE)</f>
        <v>0.97426999999999997</v>
      </c>
      <c r="F111" s="123" t="str">
        <f>IF(ISERROR(1/VLOOKUP($B111,Kraftvärmeprod!$B$1:$BD$480,MATCH("Total värmeproduktion i kraftvärmeverk i kombinerad drift (GWh)",Kraftvärmeprod!$B$1:$AV$1,0),FALSE)),"",VLOOKUP($B111,'Slutlig allokering kvv'!$B$1:$BA$480,MATCH(F$1,'Slutlig allokering kvv'!$B$1:$AS$1,0),FALSE))</f>
        <v/>
      </c>
      <c r="G111" s="122" t="str">
        <f>IF(ISERROR(1/VLOOKUP($B111,Kraftvärmeprod!$B$1:$AV$480,MATCH("Producerad elenergi i kraftvärmeverk (GWh)",Kraftvärmeprod!$B$1:$AV$1,0),FALSE)),"",VLOOKUP($B111,Kraftvärmeprod!$B$1:$AV$480,MATCH("Producerad elenergi i kraftvärmeverk (GWh)",Kraftvärmeprod!$B$1:$AV$1,0),FALSE))</f>
        <v/>
      </c>
      <c r="H111" s="122" t="str">
        <f>IF(ISERROR(1/VLOOKUP($B111,Miljö!$B$1:$T$480,MATCH("Såld mängd produktionsspecifik fjärrvärme (GWh)",Miljö!$B$1:$T$1,0),FALSE)),"",VLOOKUP($B111,Miljö!$B$1:$T$480,MATCH("Såld mängd produktionsspecifik fjärrvärme (GWh)",Miljö!$B$1:$T$1,0),FALSE))</f>
        <v/>
      </c>
      <c r="J111" s="122" t="str">
        <f t="shared" si="1"/>
        <v>Gislaved Energi AB</v>
      </c>
    </row>
    <row r="112" spans="1:10" x14ac:dyDescent="0.25">
      <c r="A112" t="s">
        <v>156</v>
      </c>
      <c r="B112" t="s">
        <v>158</v>
      </c>
      <c r="C112"/>
      <c r="D112" s="122" t="str">
        <f>IF(ISERROR(1/VLOOKUP($B112,Kraftvärmeprod!$B$1:$D$480,MATCH("Total värmeproduktion i kraftvärmeverk i kombinerad drift (GWh)",Kraftvärmeprod!$B$1:$AV$1,0),FALSE)),"Ej kraftvärme","Alternativproduktionsmetoden")</f>
        <v>Ej kraftvärme</v>
      </c>
      <c r="E112" s="122">
        <f>VLOOKUP($B112,Totalt!$B$1:$BP$480,MATCH("total el",Totalt!$B$1:$BP$1,0),FALSE)</f>
        <v>0.11928</v>
      </c>
      <c r="F112" s="123" t="str">
        <f>IF(ISERROR(1/VLOOKUP($B112,Kraftvärmeprod!$B$1:$BD$480,MATCH("Total värmeproduktion i kraftvärmeverk i kombinerad drift (GWh)",Kraftvärmeprod!$B$1:$AV$1,0),FALSE)),"",VLOOKUP($B112,'Slutlig allokering kvv'!$B$1:$BA$480,MATCH(F$1,'Slutlig allokering kvv'!$B$1:$AS$1,0),FALSE))</f>
        <v/>
      </c>
      <c r="G112" s="122" t="str">
        <f>IF(ISERROR(1/VLOOKUP($B112,Kraftvärmeprod!$B$1:$AV$480,MATCH("Producerad elenergi i kraftvärmeverk (GWh)",Kraftvärmeprod!$B$1:$AV$1,0),FALSE)),"",VLOOKUP($B112,Kraftvärmeprod!$B$1:$AV$480,MATCH("Producerad elenergi i kraftvärmeverk (GWh)",Kraftvärmeprod!$B$1:$AV$1,0),FALSE))</f>
        <v/>
      </c>
      <c r="H112" s="122" t="str">
        <f>IF(ISERROR(1/VLOOKUP($B112,Miljö!$B$1:$T$480,MATCH("Såld mängd produktionsspecifik fjärrvärme (GWh)",Miljö!$B$1:$T$1,0),FALSE)),"",VLOOKUP($B112,Miljö!$B$1:$T$480,MATCH("Såld mängd produktionsspecifik fjärrvärme (GWh)",Miljö!$B$1:$T$1,0),FALSE))</f>
        <v/>
      </c>
      <c r="J112" s="122" t="str">
        <f t="shared" si="1"/>
        <v>Gislaved Energi AB</v>
      </c>
    </row>
    <row r="113" spans="1:10" x14ac:dyDescent="0.25">
      <c r="A113" t="s">
        <v>156</v>
      </c>
      <c r="B113" t="s">
        <v>159</v>
      </c>
      <c r="C113"/>
      <c r="D113" s="122" t="str">
        <f>IF(ISERROR(1/VLOOKUP($B113,Kraftvärmeprod!$B$1:$D$480,MATCH("Total värmeproduktion i kraftvärmeverk i kombinerad drift (GWh)",Kraftvärmeprod!$B$1:$AV$1,0),FALSE)),"Ej kraftvärme","Alternativproduktionsmetoden")</f>
        <v>Ej kraftvärme</v>
      </c>
      <c r="E113" s="122">
        <f>VLOOKUP($B113,Totalt!$B$1:$BP$480,MATCH("total el",Totalt!$B$1:$BP$1,0),FALSE)</f>
        <v>0.12101000000000001</v>
      </c>
      <c r="F113" s="123" t="str">
        <f>IF(ISERROR(1/VLOOKUP($B113,Kraftvärmeprod!$B$1:$BD$480,MATCH("Total värmeproduktion i kraftvärmeverk i kombinerad drift (GWh)",Kraftvärmeprod!$B$1:$AV$1,0),FALSE)),"",VLOOKUP($B113,'Slutlig allokering kvv'!$B$1:$BA$480,MATCH(F$1,'Slutlig allokering kvv'!$B$1:$AS$1,0),FALSE))</f>
        <v/>
      </c>
      <c r="G113" s="122" t="str">
        <f>IF(ISERROR(1/VLOOKUP($B113,Kraftvärmeprod!$B$1:$AV$480,MATCH("Producerad elenergi i kraftvärmeverk (GWh)",Kraftvärmeprod!$B$1:$AV$1,0),FALSE)),"",VLOOKUP($B113,Kraftvärmeprod!$B$1:$AV$480,MATCH("Producerad elenergi i kraftvärmeverk (GWh)",Kraftvärmeprod!$B$1:$AV$1,0),FALSE))</f>
        <v/>
      </c>
      <c r="H113" s="122" t="str">
        <f>IF(ISERROR(1/VLOOKUP($B113,Miljö!$B$1:$T$480,MATCH("Såld mängd produktionsspecifik fjärrvärme (GWh)",Miljö!$B$1:$T$1,0),FALSE)),"",VLOOKUP($B113,Miljö!$B$1:$T$480,MATCH("Såld mängd produktionsspecifik fjärrvärme (GWh)",Miljö!$B$1:$T$1,0),FALSE))</f>
        <v/>
      </c>
      <c r="J113" s="122" t="str">
        <f t="shared" si="1"/>
        <v>Gislaved Energi AB</v>
      </c>
    </row>
    <row r="114" spans="1:10" x14ac:dyDescent="0.25">
      <c r="A114" t="s">
        <v>160</v>
      </c>
      <c r="B114" t="s">
        <v>161</v>
      </c>
      <c r="C114"/>
      <c r="D114" s="122" t="str">
        <f>IF(ISERROR(1/VLOOKUP($B114,Kraftvärmeprod!$B$1:$D$480,MATCH("Total värmeproduktion i kraftvärmeverk i kombinerad drift (GWh)",Kraftvärmeprod!$B$1:$AV$1,0),FALSE)),"Ej kraftvärme","Alternativproduktionsmetoden")</f>
        <v>Ej kraftvärme</v>
      </c>
      <c r="E114" s="122">
        <f>VLOOKUP($B114,Totalt!$B$1:$BP$480,MATCH("total el",Totalt!$B$1:$BP$1,0),FALSE)</f>
        <v>0.87</v>
      </c>
      <c r="F114" s="123" t="str">
        <f>IF(ISERROR(1/VLOOKUP($B114,Kraftvärmeprod!$B$1:$BD$480,MATCH("Total värmeproduktion i kraftvärmeverk i kombinerad drift (GWh)",Kraftvärmeprod!$B$1:$AV$1,0),FALSE)),"",VLOOKUP($B114,'Slutlig allokering kvv'!$B$1:$BA$480,MATCH(F$1,'Slutlig allokering kvv'!$B$1:$AS$1,0),FALSE))</f>
        <v/>
      </c>
      <c r="G114" s="122" t="str">
        <f>IF(ISERROR(1/VLOOKUP($B114,Kraftvärmeprod!$B$1:$AV$480,MATCH("Producerad elenergi i kraftvärmeverk (GWh)",Kraftvärmeprod!$B$1:$AV$1,0),FALSE)),"",VLOOKUP($B114,Kraftvärmeprod!$B$1:$AV$480,MATCH("Producerad elenergi i kraftvärmeverk (GWh)",Kraftvärmeprod!$B$1:$AV$1,0),FALSE))</f>
        <v/>
      </c>
      <c r="H114" s="122" t="str">
        <f>IF(ISERROR(1/VLOOKUP($B114,Miljö!$B$1:$T$480,MATCH("Såld mängd produktionsspecifik fjärrvärme (GWh)",Miljö!$B$1:$T$1,0),FALSE)),"",VLOOKUP($B114,Miljö!$B$1:$T$480,MATCH("Såld mängd produktionsspecifik fjärrvärme (GWh)",Miljö!$B$1:$T$1,0),FALSE))</f>
        <v/>
      </c>
      <c r="J114" s="122" t="str">
        <f t="shared" si="1"/>
        <v>Gotlands Energi AB</v>
      </c>
    </row>
    <row r="115" spans="1:10" x14ac:dyDescent="0.25">
      <c r="A115" t="s">
        <v>160</v>
      </c>
      <c r="B115" t="s">
        <v>162</v>
      </c>
      <c r="C115"/>
      <c r="D115" s="122" t="str">
        <f>IF(ISERROR(1/VLOOKUP($B115,Kraftvärmeprod!$B$1:$D$480,MATCH("Total värmeproduktion i kraftvärmeverk i kombinerad drift (GWh)",Kraftvärmeprod!$B$1:$AV$1,0),FALSE)),"Ej kraftvärme","Alternativproduktionsmetoden")</f>
        <v>Ej kraftvärme</v>
      </c>
      <c r="E115" s="122">
        <f>VLOOKUP($B115,Totalt!$B$1:$BP$480,MATCH("total el",Totalt!$B$1:$BP$1,0),FALSE)</f>
        <v>0.03</v>
      </c>
      <c r="F115" s="123" t="str">
        <f>IF(ISERROR(1/VLOOKUP($B115,Kraftvärmeprod!$B$1:$BD$480,MATCH("Total värmeproduktion i kraftvärmeverk i kombinerad drift (GWh)",Kraftvärmeprod!$B$1:$AV$1,0),FALSE)),"",VLOOKUP($B115,'Slutlig allokering kvv'!$B$1:$BA$480,MATCH(F$1,'Slutlig allokering kvv'!$B$1:$AS$1,0),FALSE))</f>
        <v/>
      </c>
      <c r="G115" s="122" t="str">
        <f>IF(ISERROR(1/VLOOKUP($B115,Kraftvärmeprod!$B$1:$AV$480,MATCH("Producerad elenergi i kraftvärmeverk (GWh)",Kraftvärmeprod!$B$1:$AV$1,0),FALSE)),"",VLOOKUP($B115,Kraftvärmeprod!$B$1:$AV$480,MATCH("Producerad elenergi i kraftvärmeverk (GWh)",Kraftvärmeprod!$B$1:$AV$1,0),FALSE))</f>
        <v/>
      </c>
      <c r="H115" s="122" t="str">
        <f>IF(ISERROR(1/VLOOKUP($B115,Miljö!$B$1:$T$480,MATCH("Såld mängd produktionsspecifik fjärrvärme (GWh)",Miljö!$B$1:$T$1,0),FALSE)),"",VLOOKUP($B115,Miljö!$B$1:$T$480,MATCH("Såld mängd produktionsspecifik fjärrvärme (GWh)",Miljö!$B$1:$T$1,0),FALSE))</f>
        <v/>
      </c>
      <c r="J115" s="122" t="str">
        <f t="shared" si="1"/>
        <v>Gotlands Energi AB</v>
      </c>
    </row>
    <row r="116" spans="1:10" x14ac:dyDescent="0.25">
      <c r="A116" t="s">
        <v>160</v>
      </c>
      <c r="B116" t="s">
        <v>163</v>
      </c>
      <c r="C116"/>
      <c r="D116" s="122" t="str">
        <f>IF(ISERROR(1/VLOOKUP($B116,Kraftvärmeprod!$B$1:$D$480,MATCH("Total värmeproduktion i kraftvärmeverk i kombinerad drift (GWh)",Kraftvärmeprod!$B$1:$AV$1,0),FALSE)),"Ej kraftvärme","Alternativproduktionsmetoden")</f>
        <v>Ej kraftvärme</v>
      </c>
      <c r="E116" s="122">
        <f>VLOOKUP($B116,Totalt!$B$1:$BP$480,MATCH("total el",Totalt!$B$1:$BP$1,0),FALSE)</f>
        <v>6.8000000000000005E-2</v>
      </c>
      <c r="F116" s="123" t="str">
        <f>IF(ISERROR(1/VLOOKUP($B116,Kraftvärmeprod!$B$1:$BD$480,MATCH("Total värmeproduktion i kraftvärmeverk i kombinerad drift (GWh)",Kraftvärmeprod!$B$1:$AV$1,0),FALSE)),"",VLOOKUP($B116,'Slutlig allokering kvv'!$B$1:$BA$480,MATCH(F$1,'Slutlig allokering kvv'!$B$1:$AS$1,0),FALSE))</f>
        <v/>
      </c>
      <c r="G116" s="122" t="str">
        <f>IF(ISERROR(1/VLOOKUP($B116,Kraftvärmeprod!$B$1:$AV$480,MATCH("Producerad elenergi i kraftvärmeverk (GWh)",Kraftvärmeprod!$B$1:$AV$1,0),FALSE)),"",VLOOKUP($B116,Kraftvärmeprod!$B$1:$AV$480,MATCH("Producerad elenergi i kraftvärmeverk (GWh)",Kraftvärmeprod!$B$1:$AV$1,0),FALSE))</f>
        <v/>
      </c>
      <c r="H116" s="122" t="str">
        <f>IF(ISERROR(1/VLOOKUP($B116,Miljö!$B$1:$T$480,MATCH("Såld mängd produktionsspecifik fjärrvärme (GWh)",Miljö!$B$1:$T$1,0),FALSE)),"",VLOOKUP($B116,Miljö!$B$1:$T$480,MATCH("Såld mängd produktionsspecifik fjärrvärme (GWh)",Miljö!$B$1:$T$1,0),FALSE))</f>
        <v/>
      </c>
      <c r="J116" s="122" t="str">
        <f t="shared" si="1"/>
        <v>Gotlands Energi AB</v>
      </c>
    </row>
    <row r="117" spans="1:10" x14ac:dyDescent="0.25">
      <c r="A117" t="s">
        <v>160</v>
      </c>
      <c r="B117" t="s">
        <v>164</v>
      </c>
      <c r="C117"/>
      <c r="D117" s="122" t="str">
        <f>IF(ISERROR(1/VLOOKUP($B117,Kraftvärmeprod!$B$1:$D$480,MATCH("Total värmeproduktion i kraftvärmeverk i kombinerad drift (GWh)",Kraftvärmeprod!$B$1:$AV$1,0),FALSE)),"Ej kraftvärme","Alternativproduktionsmetoden")</f>
        <v>Ej kraftvärme</v>
      </c>
      <c r="E117" s="122">
        <f>VLOOKUP($B117,Totalt!$B$1:$BP$480,MATCH("total el",Totalt!$B$1:$BP$1,0),FALSE)</f>
        <v>14.860000000000001</v>
      </c>
      <c r="F117" s="123" t="str">
        <f>IF(ISERROR(1/VLOOKUP($B117,Kraftvärmeprod!$B$1:$BD$480,MATCH("Total värmeproduktion i kraftvärmeverk i kombinerad drift (GWh)",Kraftvärmeprod!$B$1:$AV$1,0),FALSE)),"",VLOOKUP($B117,'Slutlig allokering kvv'!$B$1:$BA$480,MATCH(F$1,'Slutlig allokering kvv'!$B$1:$AS$1,0),FALSE))</f>
        <v/>
      </c>
      <c r="G117" s="122" t="str">
        <f>IF(ISERROR(1/VLOOKUP($B117,Kraftvärmeprod!$B$1:$AV$480,MATCH("Producerad elenergi i kraftvärmeverk (GWh)",Kraftvärmeprod!$B$1:$AV$1,0),FALSE)),"",VLOOKUP($B117,Kraftvärmeprod!$B$1:$AV$480,MATCH("Producerad elenergi i kraftvärmeverk (GWh)",Kraftvärmeprod!$B$1:$AV$1,0),FALSE))</f>
        <v/>
      </c>
      <c r="H117" s="122" t="str">
        <f>IF(ISERROR(1/VLOOKUP($B117,Miljö!$B$1:$T$480,MATCH("Såld mängd produktionsspecifik fjärrvärme (GWh)",Miljö!$B$1:$T$1,0),FALSE)),"",VLOOKUP($B117,Miljö!$B$1:$T$480,MATCH("Såld mängd produktionsspecifik fjärrvärme (GWh)",Miljö!$B$1:$T$1,0),FALSE))</f>
        <v/>
      </c>
      <c r="J117" s="122" t="str">
        <f t="shared" si="1"/>
        <v>Gotlands Energi AB</v>
      </c>
    </row>
    <row r="118" spans="1:10" x14ac:dyDescent="0.25">
      <c r="A118" t="s">
        <v>165</v>
      </c>
      <c r="B118" t="s">
        <v>166</v>
      </c>
      <c r="C118"/>
      <c r="D118" s="122" t="str">
        <f>IF(ISERROR(1/VLOOKUP($B118,Kraftvärmeprod!$B$1:$D$480,MATCH("Total värmeproduktion i kraftvärmeverk i kombinerad drift (GWh)",Kraftvärmeprod!$B$1:$AV$1,0),FALSE)),"Ej kraftvärme","Alternativproduktionsmetoden")</f>
        <v>Alternativproduktionsmetoden</v>
      </c>
      <c r="E118" s="122">
        <f>VLOOKUP($B118,Totalt!$B$1:$BP$480,MATCH("total el",Totalt!$B$1:$BP$1,0),FALSE)</f>
        <v>1.5041199999999999</v>
      </c>
      <c r="F118" s="123">
        <f>IF(ISERROR(1/VLOOKUP($B118,Kraftvärmeprod!$B$1:$BD$480,MATCH("Total värmeproduktion i kraftvärmeverk i kombinerad drift (GWh)",Kraftvärmeprod!$B$1:$AV$1,0),FALSE)),"",VLOOKUP($B118,'Slutlig allokering kvv'!$B$1:$BA$480,MATCH(F$1,'Slutlig allokering kvv'!$B$1:$AS$1,0),FALSE))</f>
        <v>0.69675659133709977</v>
      </c>
      <c r="G118" s="122">
        <f>IF(ISERROR(1/VLOOKUP($B118,Kraftvärmeprod!$B$1:$AV$480,MATCH("Producerad elenergi i kraftvärmeverk (GWh)",Kraftvärmeprod!$B$1:$AV$1,0),FALSE)),"",VLOOKUP($B118,Kraftvärmeprod!$B$1:$AV$480,MATCH("Producerad elenergi i kraftvärmeverk (GWh)",Kraftvärmeprod!$B$1:$AV$1,0),FALSE))</f>
        <v>31</v>
      </c>
      <c r="H118" s="122" t="str">
        <f>IF(ISERROR(1/VLOOKUP($B118,Miljö!$B$1:$T$480,MATCH("Såld mängd produktionsspecifik fjärrvärme (GWh)",Miljö!$B$1:$T$1,0),FALSE)),"",VLOOKUP($B118,Miljö!$B$1:$T$480,MATCH("Såld mängd produktionsspecifik fjärrvärme (GWh)",Miljö!$B$1:$T$1,0),FALSE))</f>
        <v/>
      </c>
      <c r="J118" s="122" t="str">
        <f t="shared" si="1"/>
        <v>Gällivare Energi AB</v>
      </c>
    </row>
    <row r="119" spans="1:10" x14ac:dyDescent="0.25">
      <c r="A119" t="s">
        <v>167</v>
      </c>
      <c r="B119" t="s">
        <v>168</v>
      </c>
      <c r="C119"/>
      <c r="D119" s="122" t="str">
        <f>IF(ISERROR(1/VLOOKUP($B119,Kraftvärmeprod!$B$1:$D$480,MATCH("Total värmeproduktion i kraftvärmeverk i kombinerad drift (GWh)",Kraftvärmeprod!$B$1:$AV$1,0),FALSE)),"Ej kraftvärme","Alternativproduktionsmetoden")</f>
        <v>Alternativproduktionsmetoden</v>
      </c>
      <c r="E119" s="122">
        <f>VLOOKUP($B119,Totalt!$B$1:$BP$480,MATCH("total el",Totalt!$B$1:$BP$1,0),FALSE)</f>
        <v>20.70871</v>
      </c>
      <c r="F119" s="123">
        <f>IF(ISERROR(1/VLOOKUP($B119,Kraftvärmeprod!$B$1:$BD$480,MATCH("Total värmeproduktion i kraftvärmeverk i kombinerad drift (GWh)",Kraftvärmeprod!$B$1:$AV$1,0),FALSE)),"",VLOOKUP($B119,'Slutlig allokering kvv'!$B$1:$BA$480,MATCH(F$1,'Slutlig allokering kvv'!$B$1:$AS$1,0),FALSE))</f>
        <v>0.53075526225964265</v>
      </c>
      <c r="G119" s="122">
        <f>IF(ISERROR(1/VLOOKUP($B119,Kraftvärmeprod!$B$1:$AV$480,MATCH("Producerad elenergi i kraftvärmeverk (GWh)",Kraftvärmeprod!$B$1:$AV$1,0),FALSE)),"",VLOOKUP($B119,Kraftvärmeprod!$B$1:$AV$480,MATCH("Producerad elenergi i kraftvärmeverk (GWh)",Kraftvärmeprod!$B$1:$AV$1,0),FALSE))</f>
        <v>56.7</v>
      </c>
      <c r="H119" s="122" t="str">
        <f>IF(ISERROR(1/VLOOKUP($B119,Miljö!$B$1:$T$480,MATCH("Såld mängd produktionsspecifik fjärrvärme (GWh)",Miljö!$B$1:$T$1,0),FALSE)),"",VLOOKUP($B119,Miljö!$B$1:$T$480,MATCH("Såld mängd produktionsspecifik fjärrvärme (GWh)",Miljö!$B$1:$T$1,0),FALSE))</f>
        <v/>
      </c>
      <c r="J119" s="122" t="str">
        <f t="shared" si="1"/>
        <v>Gävle Energi AB</v>
      </c>
    </row>
    <row r="120" spans="1:10" x14ac:dyDescent="0.25">
      <c r="A120" t="s">
        <v>169</v>
      </c>
      <c r="B120" t="s">
        <v>170</v>
      </c>
      <c r="C120"/>
      <c r="D120" s="122" t="str">
        <f>IF(ISERROR(1/VLOOKUP($B120,Kraftvärmeprod!$B$1:$D$480,MATCH("Total värmeproduktion i kraftvärmeverk i kombinerad drift (GWh)",Kraftvärmeprod!$B$1:$AV$1,0),FALSE)),"Ej kraftvärme","Alternativproduktionsmetoden")</f>
        <v>Alternativproduktionsmetoden</v>
      </c>
      <c r="E120" s="122">
        <f>VLOOKUP($B120,Totalt!$B$1:$BP$480,MATCH("total el",Totalt!$B$1:$BP$1,0),FALSE)</f>
        <v>196.91900000000001</v>
      </c>
      <c r="F120" s="123">
        <f>IF(ISERROR(1/VLOOKUP($B120,Kraftvärmeprod!$B$1:$BD$480,MATCH("Total värmeproduktion i kraftvärmeverk i kombinerad drift (GWh)",Kraftvärmeprod!$B$1:$AV$1,0),FALSE)),"",VLOOKUP($B120,'Slutlig allokering kvv'!$B$1:$BA$480,MATCH(F$1,'Slutlig allokering kvv'!$B$1:$AS$1,0),FALSE))</f>
        <v>0.51622815931433741</v>
      </c>
      <c r="G120" s="122">
        <f>IF(ISERROR(1/VLOOKUP($B120,Kraftvärmeprod!$B$1:$AV$480,MATCH("Producerad elenergi i kraftvärmeverk (GWh)",Kraftvärmeprod!$B$1:$AV$1,0),FALSE)),"",VLOOKUP($B120,Kraftvärmeprod!$B$1:$AV$480,MATCH("Producerad elenergi i kraftvärmeverk (GWh)",Kraftvärmeprod!$B$1:$AV$1,0),FALSE))</f>
        <v>268.66800000000001</v>
      </c>
      <c r="H120" s="122">
        <f>IF(ISERROR(1/VLOOKUP($B120,Miljö!$B$1:$T$480,MATCH("Såld mängd produktionsspecifik fjärrvärme (GWh)",Miljö!$B$1:$T$1,0),FALSE)),"",VLOOKUP($B120,Miljö!$B$1:$T$480,MATCH("Såld mängd produktionsspecifik fjärrvärme (GWh)",Miljö!$B$1:$T$1,0),FALSE))</f>
        <v>77.593999999999994</v>
      </c>
      <c r="J120" s="122" t="str">
        <f t="shared" si="1"/>
        <v>Göteborg Energi AB</v>
      </c>
    </row>
    <row r="121" spans="1:10" x14ac:dyDescent="0.25">
      <c r="A121" t="s">
        <v>169</v>
      </c>
      <c r="B121" t="s">
        <v>171</v>
      </c>
      <c r="C121"/>
      <c r="D121" s="122" t="str">
        <f>IF(ISERROR(1/VLOOKUP($B121,Kraftvärmeprod!$B$1:$D$480,MATCH("Total värmeproduktion i kraftvärmeverk i kombinerad drift (GWh)",Kraftvärmeprod!$B$1:$AV$1,0),FALSE)),"Ej kraftvärme","Alternativproduktionsmetoden")</f>
        <v>Alternativproduktionsmetoden</v>
      </c>
      <c r="E121" s="122">
        <f>VLOOKUP($B121,Totalt!$B$1:$BP$480,MATCH("total el",Totalt!$B$1:$BP$1,0),FALSE)</f>
        <v>2.0209999999999999</v>
      </c>
      <c r="F121" s="123">
        <f>IF(ISERROR(1/VLOOKUP($B121,Kraftvärmeprod!$B$1:$BD$480,MATCH("Total värmeproduktion i kraftvärmeverk i kombinerad drift (GWh)",Kraftvärmeprod!$B$1:$AV$1,0),FALSE)),"",VLOOKUP($B121,'Slutlig allokering kvv'!$B$1:$BA$480,MATCH(F$1,'Slutlig allokering kvv'!$B$1:$AS$1,0),FALSE))</f>
        <v>0.74185509303058961</v>
      </c>
      <c r="G121" s="122">
        <f>IF(ISERROR(1/VLOOKUP($B121,Kraftvärmeprod!$B$1:$AV$480,MATCH("Producerad elenergi i kraftvärmeverk (GWh)",Kraftvärmeprod!$B$1:$AV$1,0),FALSE)),"",VLOOKUP($B121,Kraftvärmeprod!$B$1:$AV$480,MATCH("Producerad elenergi i kraftvärmeverk (GWh)",Kraftvärmeprod!$B$1:$AV$1,0),FALSE))</f>
        <v>13.382</v>
      </c>
      <c r="H121" s="122" t="str">
        <f>IF(ISERROR(1/VLOOKUP($B121,Miljö!$B$1:$T$480,MATCH("Såld mängd produktionsspecifik fjärrvärme (GWh)",Miljö!$B$1:$T$1,0),FALSE)),"",VLOOKUP($B121,Miljö!$B$1:$T$480,MATCH("Såld mängd produktionsspecifik fjärrvärme (GWh)",Miljö!$B$1:$T$1,0),FALSE))</f>
        <v/>
      </c>
      <c r="J121" s="122" t="str">
        <f t="shared" si="1"/>
        <v>Göteborg Energi AB</v>
      </c>
    </row>
    <row r="122" spans="1:10" x14ac:dyDescent="0.25">
      <c r="A122" t="s">
        <v>172</v>
      </c>
      <c r="B122" t="s">
        <v>173</v>
      </c>
      <c r="C122"/>
      <c r="D122" s="122" t="str">
        <f>IF(ISERROR(1/VLOOKUP($B122,Kraftvärmeprod!$B$1:$D$480,MATCH("Total värmeproduktion i kraftvärmeverk i kombinerad drift (GWh)",Kraftvärmeprod!$B$1:$AV$1,0),FALSE)),"Ej kraftvärme","Alternativproduktionsmetoden")</f>
        <v>Ej kraftvärme</v>
      </c>
      <c r="E122" s="122">
        <f>VLOOKUP($B122,Totalt!$B$1:$BP$480,MATCH("total el",Totalt!$B$1:$BP$1,0),FALSE)</f>
        <v>3.556</v>
      </c>
      <c r="F122" s="123" t="str">
        <f>IF(ISERROR(1/VLOOKUP($B122,Kraftvärmeprod!$B$1:$BD$480,MATCH("Total värmeproduktion i kraftvärmeverk i kombinerad drift (GWh)",Kraftvärmeprod!$B$1:$AV$1,0),FALSE)),"",VLOOKUP($B122,'Slutlig allokering kvv'!$B$1:$BA$480,MATCH(F$1,'Slutlig allokering kvv'!$B$1:$AS$1,0),FALSE))</f>
        <v/>
      </c>
      <c r="G122" s="122" t="str">
        <f>IF(ISERROR(1/VLOOKUP($B122,Kraftvärmeprod!$B$1:$AV$480,MATCH("Producerad elenergi i kraftvärmeverk (GWh)",Kraftvärmeprod!$B$1:$AV$1,0),FALSE)),"",VLOOKUP($B122,Kraftvärmeprod!$B$1:$AV$480,MATCH("Producerad elenergi i kraftvärmeverk (GWh)",Kraftvärmeprod!$B$1:$AV$1,0),FALSE))</f>
        <v/>
      </c>
      <c r="H122" s="122" t="str">
        <f>IF(ISERROR(1/VLOOKUP($B122,Miljö!$B$1:$T$480,MATCH("Såld mängd produktionsspecifik fjärrvärme (GWh)",Miljö!$B$1:$T$1,0),FALSE)),"",VLOOKUP($B122,Miljö!$B$1:$T$480,MATCH("Såld mängd produktionsspecifik fjärrvärme (GWh)",Miljö!$B$1:$T$1,0),FALSE))</f>
        <v/>
      </c>
      <c r="J122" s="122" t="str">
        <f t="shared" si="1"/>
        <v>Götene Vatten &amp; Värme AB</v>
      </c>
    </row>
    <row r="123" spans="1:10" x14ac:dyDescent="0.25">
      <c r="A123" t="s">
        <v>172</v>
      </c>
      <c r="B123" t="s">
        <v>174</v>
      </c>
      <c r="C123"/>
      <c r="D123" s="122" t="str">
        <f>IF(ISERROR(1/VLOOKUP($B123,Kraftvärmeprod!$B$1:$D$480,MATCH("Total värmeproduktion i kraftvärmeverk i kombinerad drift (GWh)",Kraftvärmeprod!$B$1:$AV$1,0),FALSE)),"Ej kraftvärme","Alternativproduktionsmetoden")</f>
        <v>Ej kraftvärme</v>
      </c>
      <c r="E123" s="122">
        <f>VLOOKUP($B123,Totalt!$B$1:$BP$480,MATCH("total el",Totalt!$B$1:$BP$1,0),FALSE)</f>
        <v>7.4999999999999997E-2</v>
      </c>
      <c r="F123" s="123" t="str">
        <f>IF(ISERROR(1/VLOOKUP($B123,Kraftvärmeprod!$B$1:$BD$480,MATCH("Total värmeproduktion i kraftvärmeverk i kombinerad drift (GWh)",Kraftvärmeprod!$B$1:$AV$1,0),FALSE)),"",VLOOKUP($B123,'Slutlig allokering kvv'!$B$1:$BA$480,MATCH(F$1,'Slutlig allokering kvv'!$B$1:$AS$1,0),FALSE))</f>
        <v/>
      </c>
      <c r="G123" s="122" t="str">
        <f>IF(ISERROR(1/VLOOKUP($B123,Kraftvärmeprod!$B$1:$AV$480,MATCH("Producerad elenergi i kraftvärmeverk (GWh)",Kraftvärmeprod!$B$1:$AV$1,0),FALSE)),"",VLOOKUP($B123,Kraftvärmeprod!$B$1:$AV$480,MATCH("Producerad elenergi i kraftvärmeverk (GWh)",Kraftvärmeprod!$B$1:$AV$1,0),FALSE))</f>
        <v/>
      </c>
      <c r="H123" s="122" t="str">
        <f>IF(ISERROR(1/VLOOKUP($B123,Miljö!$B$1:$T$480,MATCH("Såld mängd produktionsspecifik fjärrvärme (GWh)",Miljö!$B$1:$T$1,0),FALSE)),"",VLOOKUP($B123,Miljö!$B$1:$T$480,MATCH("Såld mängd produktionsspecifik fjärrvärme (GWh)",Miljö!$B$1:$T$1,0),FALSE))</f>
        <v/>
      </c>
      <c r="J123" s="122" t="str">
        <f t="shared" si="1"/>
        <v>Götene Vatten &amp; Värme AB</v>
      </c>
    </row>
    <row r="124" spans="1:10" x14ac:dyDescent="0.25">
      <c r="A124" t="s">
        <v>175</v>
      </c>
      <c r="B124" t="s">
        <v>176</v>
      </c>
      <c r="C124"/>
      <c r="D124" s="122" t="str">
        <f>IF(ISERROR(1/VLOOKUP($B124,Kraftvärmeprod!$B$1:$D$480,MATCH("Total värmeproduktion i kraftvärmeverk i kombinerad drift (GWh)",Kraftvärmeprod!$B$1:$AV$1,0),FALSE)),"Ej kraftvärme","Alternativproduktionsmetoden")</f>
        <v>Ej kraftvärme</v>
      </c>
      <c r="E124" s="122">
        <f>VLOOKUP($B124,Totalt!$B$1:$BP$480,MATCH("total el",Totalt!$B$1:$BP$1,0),FALSE)</f>
        <v>0.26</v>
      </c>
      <c r="F124" s="123" t="str">
        <f>IF(ISERROR(1/VLOOKUP($B124,Kraftvärmeprod!$B$1:$BD$480,MATCH("Total värmeproduktion i kraftvärmeverk i kombinerad drift (GWh)",Kraftvärmeprod!$B$1:$AV$1,0),FALSE)),"",VLOOKUP($B124,'Slutlig allokering kvv'!$B$1:$BA$480,MATCH(F$1,'Slutlig allokering kvv'!$B$1:$AS$1,0),FALSE))</f>
        <v/>
      </c>
      <c r="G124" s="122" t="str">
        <f>IF(ISERROR(1/VLOOKUP($B124,Kraftvärmeprod!$B$1:$AV$480,MATCH("Producerad elenergi i kraftvärmeverk (GWh)",Kraftvärmeprod!$B$1:$AV$1,0),FALSE)),"",VLOOKUP($B124,Kraftvärmeprod!$B$1:$AV$480,MATCH("Producerad elenergi i kraftvärmeverk (GWh)",Kraftvärmeprod!$B$1:$AV$1,0),FALSE))</f>
        <v/>
      </c>
      <c r="H124" s="122" t="str">
        <f>IF(ISERROR(1/VLOOKUP($B124,Miljö!$B$1:$T$480,MATCH("Såld mängd produktionsspecifik fjärrvärme (GWh)",Miljö!$B$1:$T$1,0),FALSE)),"",VLOOKUP($B124,Miljö!$B$1:$T$480,MATCH("Såld mängd produktionsspecifik fjärrvärme (GWh)",Miljö!$B$1:$T$1,0),FALSE))</f>
        <v/>
      </c>
      <c r="J124" s="122" t="str">
        <f t="shared" si="1"/>
        <v>Habo Energi AB</v>
      </c>
    </row>
    <row r="125" spans="1:10" x14ac:dyDescent="0.25">
      <c r="A125" t="s">
        <v>177</v>
      </c>
      <c r="B125" t="s">
        <v>178</v>
      </c>
      <c r="C125"/>
      <c r="D125" s="122" t="str">
        <f>IF(ISERROR(1/VLOOKUP($B125,Kraftvärmeprod!$B$1:$D$480,MATCH("Total värmeproduktion i kraftvärmeverk i kombinerad drift (GWh)",Kraftvärmeprod!$B$1:$AV$1,0),FALSE)),"Ej kraftvärme","Alternativproduktionsmetoden")</f>
        <v>Ej kraftvärme</v>
      </c>
      <c r="E125" s="122">
        <f>VLOOKUP($B125,Totalt!$B$1:$BP$480,MATCH("total el",Totalt!$B$1:$BP$1,0),FALSE)</f>
        <v>0.33</v>
      </c>
      <c r="F125" s="123" t="str">
        <f>IF(ISERROR(1/VLOOKUP($B125,Kraftvärmeprod!$B$1:$BD$480,MATCH("Total värmeproduktion i kraftvärmeverk i kombinerad drift (GWh)",Kraftvärmeprod!$B$1:$AV$1,0),FALSE)),"",VLOOKUP($B125,'Slutlig allokering kvv'!$B$1:$BA$480,MATCH(F$1,'Slutlig allokering kvv'!$B$1:$AS$1,0),FALSE))</f>
        <v/>
      </c>
      <c r="G125" s="122" t="str">
        <f>IF(ISERROR(1/VLOOKUP($B125,Kraftvärmeprod!$B$1:$AV$480,MATCH("Producerad elenergi i kraftvärmeverk (GWh)",Kraftvärmeprod!$B$1:$AV$1,0),FALSE)),"",VLOOKUP($B125,Kraftvärmeprod!$B$1:$AV$480,MATCH("Producerad elenergi i kraftvärmeverk (GWh)",Kraftvärmeprod!$B$1:$AV$1,0),FALSE))</f>
        <v/>
      </c>
      <c r="H125" s="122" t="str">
        <f>IF(ISERROR(1/VLOOKUP($B125,Miljö!$B$1:$T$480,MATCH("Såld mängd produktionsspecifik fjärrvärme (GWh)",Miljö!$B$1:$T$1,0),FALSE)),"",VLOOKUP($B125,Miljö!$B$1:$T$480,MATCH("Såld mängd produktionsspecifik fjärrvärme (GWh)",Miljö!$B$1:$T$1,0),FALSE))</f>
        <v/>
      </c>
      <c r="J125" s="122" t="str">
        <f t="shared" si="1"/>
        <v>Hagfors Energi AB</v>
      </c>
    </row>
    <row r="126" spans="1:10" x14ac:dyDescent="0.25">
      <c r="A126" t="s">
        <v>177</v>
      </c>
      <c r="B126" t="s">
        <v>179</v>
      </c>
      <c r="C126"/>
      <c r="D126" s="122" t="str">
        <f>IF(ISERROR(1/VLOOKUP($B126,Kraftvärmeprod!$B$1:$D$480,MATCH("Total värmeproduktion i kraftvärmeverk i kombinerad drift (GWh)",Kraftvärmeprod!$B$1:$AV$1,0),FALSE)),"Ej kraftvärme","Alternativproduktionsmetoden")</f>
        <v>Ej kraftvärme</v>
      </c>
      <c r="E126" s="122">
        <f>VLOOKUP($B126,Totalt!$B$1:$BP$480,MATCH("total el",Totalt!$B$1:$BP$1,0),FALSE)</f>
        <v>0.90200000000000002</v>
      </c>
      <c r="F126" s="123" t="str">
        <f>IF(ISERROR(1/VLOOKUP($B126,Kraftvärmeprod!$B$1:$BD$480,MATCH("Total värmeproduktion i kraftvärmeverk i kombinerad drift (GWh)",Kraftvärmeprod!$B$1:$AV$1,0),FALSE)),"",VLOOKUP($B126,'Slutlig allokering kvv'!$B$1:$BA$480,MATCH(F$1,'Slutlig allokering kvv'!$B$1:$AS$1,0),FALSE))</f>
        <v/>
      </c>
      <c r="G126" s="122" t="str">
        <f>IF(ISERROR(1/VLOOKUP($B126,Kraftvärmeprod!$B$1:$AV$480,MATCH("Producerad elenergi i kraftvärmeverk (GWh)",Kraftvärmeprod!$B$1:$AV$1,0),FALSE)),"",VLOOKUP($B126,Kraftvärmeprod!$B$1:$AV$480,MATCH("Producerad elenergi i kraftvärmeverk (GWh)",Kraftvärmeprod!$B$1:$AV$1,0),FALSE))</f>
        <v/>
      </c>
      <c r="H126" s="122" t="str">
        <f>IF(ISERROR(1/VLOOKUP($B126,Miljö!$B$1:$T$480,MATCH("Såld mängd produktionsspecifik fjärrvärme (GWh)",Miljö!$B$1:$T$1,0),FALSE)),"",VLOOKUP($B126,Miljö!$B$1:$T$480,MATCH("Såld mängd produktionsspecifik fjärrvärme (GWh)",Miljö!$B$1:$T$1,0),FALSE))</f>
        <v/>
      </c>
      <c r="J126" s="122" t="str">
        <f t="shared" si="1"/>
        <v>Hagfors Energi AB</v>
      </c>
    </row>
    <row r="127" spans="1:10" x14ac:dyDescent="0.25">
      <c r="A127" t="s">
        <v>177</v>
      </c>
      <c r="B127" t="s">
        <v>180</v>
      </c>
      <c r="C127"/>
      <c r="D127" s="122" t="str">
        <f>IF(ISERROR(1/VLOOKUP($B127,Kraftvärmeprod!$B$1:$D$480,MATCH("Total värmeproduktion i kraftvärmeverk i kombinerad drift (GWh)",Kraftvärmeprod!$B$1:$AV$1,0),FALSE)),"Ej kraftvärme","Alternativproduktionsmetoden")</f>
        <v>Ej kraftvärme</v>
      </c>
      <c r="E127" s="122">
        <f>VLOOKUP($B127,Totalt!$B$1:$BP$480,MATCH("total el",Totalt!$B$1:$BP$1,0),FALSE)</f>
        <v>2E-3</v>
      </c>
      <c r="F127" s="123" t="str">
        <f>IF(ISERROR(1/VLOOKUP($B127,Kraftvärmeprod!$B$1:$BD$480,MATCH("Total värmeproduktion i kraftvärmeverk i kombinerad drift (GWh)",Kraftvärmeprod!$B$1:$AV$1,0),FALSE)),"",VLOOKUP($B127,'Slutlig allokering kvv'!$B$1:$BA$480,MATCH(F$1,'Slutlig allokering kvv'!$B$1:$AS$1,0),FALSE))</f>
        <v/>
      </c>
      <c r="G127" s="122" t="str">
        <f>IF(ISERROR(1/VLOOKUP($B127,Kraftvärmeprod!$B$1:$AV$480,MATCH("Producerad elenergi i kraftvärmeverk (GWh)",Kraftvärmeprod!$B$1:$AV$1,0),FALSE)),"",VLOOKUP($B127,Kraftvärmeprod!$B$1:$AV$480,MATCH("Producerad elenergi i kraftvärmeverk (GWh)",Kraftvärmeprod!$B$1:$AV$1,0),FALSE))</f>
        <v/>
      </c>
      <c r="H127" s="122" t="str">
        <f>IF(ISERROR(1/VLOOKUP($B127,Miljö!$B$1:$T$480,MATCH("Såld mängd produktionsspecifik fjärrvärme (GWh)",Miljö!$B$1:$T$1,0),FALSE)),"",VLOOKUP($B127,Miljö!$B$1:$T$480,MATCH("Såld mängd produktionsspecifik fjärrvärme (GWh)",Miljö!$B$1:$T$1,0),FALSE))</f>
        <v/>
      </c>
      <c r="J127" s="122" t="str">
        <f t="shared" si="1"/>
        <v>Hagfors Energi AB</v>
      </c>
    </row>
    <row r="128" spans="1:10" x14ac:dyDescent="0.25">
      <c r="A128" t="s">
        <v>181</v>
      </c>
      <c r="B128" t="s">
        <v>182</v>
      </c>
      <c r="C128"/>
      <c r="D128" s="122" t="str">
        <f>IF(ISERROR(1/VLOOKUP($B128,Kraftvärmeprod!$B$1:$D$480,MATCH("Total värmeproduktion i kraftvärmeverk i kombinerad drift (GWh)",Kraftvärmeprod!$B$1:$AV$1,0),FALSE)),"Ej kraftvärme","Alternativproduktionsmetoden")</f>
        <v>Alternativproduktionsmetoden</v>
      </c>
      <c r="E128" s="122">
        <f>VLOOKUP($B128,Totalt!$B$1:$BP$480,MATCH("total el",Totalt!$B$1:$BP$1,0),FALSE)</f>
        <v>21.229600000000001</v>
      </c>
      <c r="F128" s="123">
        <f>IF(ISERROR(1/VLOOKUP($B128,Kraftvärmeprod!$B$1:$BD$480,MATCH("Total värmeproduktion i kraftvärmeverk i kombinerad drift (GWh)",Kraftvärmeprod!$B$1:$AV$1,0),FALSE)),"",VLOOKUP($B128,'Slutlig allokering kvv'!$B$1:$BA$480,MATCH(F$1,'Slutlig allokering kvv'!$B$1:$AS$1,0),FALSE))</f>
        <v>0.59457897546738026</v>
      </c>
      <c r="G128" s="122">
        <f>IF(ISERROR(1/VLOOKUP($B128,Kraftvärmeprod!$B$1:$AV$480,MATCH("Producerad elenergi i kraftvärmeverk (GWh)",Kraftvärmeprod!$B$1:$AV$1,0),FALSE)),"",VLOOKUP($B128,Kraftvärmeprod!$B$1:$AV$480,MATCH("Producerad elenergi i kraftvärmeverk (GWh)",Kraftvärmeprod!$B$1:$AV$1,0),FALSE))</f>
        <v>71.099999999999994</v>
      </c>
      <c r="H128" s="122" t="str">
        <f>IF(ISERROR(1/VLOOKUP($B128,Miljö!$B$1:$T$480,MATCH("Såld mängd produktionsspecifik fjärrvärme (GWh)",Miljö!$B$1:$T$1,0),FALSE)),"",VLOOKUP($B128,Miljö!$B$1:$T$480,MATCH("Såld mängd produktionsspecifik fjärrvärme (GWh)",Miljö!$B$1:$T$1,0),FALSE))</f>
        <v/>
      </c>
      <c r="J128" s="122" t="str">
        <f t="shared" si="1"/>
        <v>Halmstads Energi och Miljö AB</v>
      </c>
    </row>
    <row r="129" spans="1:10" x14ac:dyDescent="0.25">
      <c r="A129" t="s">
        <v>183</v>
      </c>
      <c r="B129" t="s">
        <v>184</v>
      </c>
      <c r="C129"/>
      <c r="D129" s="122" t="str">
        <f>IF(ISERROR(1/VLOOKUP($B129,Kraftvärmeprod!$B$1:$D$480,MATCH("Total värmeproduktion i kraftvärmeverk i kombinerad drift (GWh)",Kraftvärmeprod!$B$1:$AV$1,0),FALSE)),"Ej kraftvärme","Alternativproduktionsmetoden")</f>
        <v>Ej kraftvärme</v>
      </c>
      <c r="E129" s="122">
        <f>VLOOKUP($B129,Totalt!$B$1:$BP$480,MATCH("total el",Totalt!$B$1:$BP$1,0),FALSE)</f>
        <v>1.296</v>
      </c>
      <c r="F129" s="123" t="str">
        <f>IF(ISERROR(1/VLOOKUP($B129,Kraftvärmeprod!$B$1:$BD$480,MATCH("Total värmeproduktion i kraftvärmeverk i kombinerad drift (GWh)",Kraftvärmeprod!$B$1:$AV$1,0),FALSE)),"",VLOOKUP($B129,'Slutlig allokering kvv'!$B$1:$BA$480,MATCH(F$1,'Slutlig allokering kvv'!$B$1:$AS$1,0),FALSE))</f>
        <v/>
      </c>
      <c r="G129" s="122" t="str">
        <f>IF(ISERROR(1/VLOOKUP($B129,Kraftvärmeprod!$B$1:$AV$480,MATCH("Producerad elenergi i kraftvärmeverk (GWh)",Kraftvärmeprod!$B$1:$AV$1,0),FALSE)),"",VLOOKUP($B129,Kraftvärmeprod!$B$1:$AV$480,MATCH("Producerad elenergi i kraftvärmeverk (GWh)",Kraftvärmeprod!$B$1:$AV$1,0),FALSE))</f>
        <v/>
      </c>
      <c r="H129" s="122" t="str">
        <f>IF(ISERROR(1/VLOOKUP($B129,Miljö!$B$1:$T$480,MATCH("Såld mängd produktionsspecifik fjärrvärme (GWh)",Miljö!$B$1:$T$1,0),FALSE)),"",VLOOKUP($B129,Miljö!$B$1:$T$480,MATCH("Såld mängd produktionsspecifik fjärrvärme (GWh)",Miljö!$B$1:$T$1,0),FALSE))</f>
        <v/>
      </c>
      <c r="J129" s="122" t="str">
        <f t="shared" si="1"/>
        <v>Hammarö Energi AB</v>
      </c>
    </row>
    <row r="130" spans="1:10" x14ac:dyDescent="0.25">
      <c r="A130" t="s">
        <v>185</v>
      </c>
      <c r="B130" t="s">
        <v>186</v>
      </c>
      <c r="C130"/>
      <c r="D130" s="122" t="str">
        <f>IF(ISERROR(1/VLOOKUP($B130,Kraftvärmeprod!$B$1:$D$480,MATCH("Total värmeproduktion i kraftvärmeverk i kombinerad drift (GWh)",Kraftvärmeprod!$B$1:$AV$1,0),FALSE)),"Ej kraftvärme","Alternativproduktionsmetoden")</f>
        <v>Alternativproduktionsmetoden</v>
      </c>
      <c r="E130" s="122">
        <f>VLOOKUP($B130,Totalt!$B$1:$BP$480,MATCH("total el",Totalt!$B$1:$BP$1,0),FALSE)</f>
        <v>1.6739999999999999</v>
      </c>
      <c r="F130" s="123">
        <f>IF(ISERROR(1/VLOOKUP($B130,Kraftvärmeprod!$B$1:$BD$480,MATCH("Total värmeproduktion i kraftvärmeverk i kombinerad drift (GWh)",Kraftvärmeprod!$B$1:$AV$1,0),FALSE)),"",VLOOKUP($B130,'Slutlig allokering kvv'!$B$1:$BA$480,MATCH(F$1,'Slutlig allokering kvv'!$B$1:$AS$1,0),FALSE))</f>
        <v>0.64572458471760785</v>
      </c>
      <c r="G130" s="122">
        <f>IF(ISERROR(1/VLOOKUP($B130,Kraftvärmeprod!$B$1:$AV$480,MATCH("Producerad elenergi i kraftvärmeverk (GWh)",Kraftvärmeprod!$B$1:$AV$1,0),FALSE)),"",VLOOKUP($B130,Kraftvärmeprod!$B$1:$AV$480,MATCH("Producerad elenergi i kraftvärmeverk (GWh)",Kraftvärmeprod!$B$1:$AV$1,0),FALSE))</f>
        <v>8.4</v>
      </c>
      <c r="H130" s="122" t="str">
        <f>IF(ISERROR(1/VLOOKUP($B130,Miljö!$B$1:$T$480,MATCH("Såld mängd produktionsspecifik fjärrvärme (GWh)",Miljö!$B$1:$T$1,0),FALSE)),"",VLOOKUP($B130,Miljö!$B$1:$T$480,MATCH("Såld mängd produktionsspecifik fjärrvärme (GWh)",Miljö!$B$1:$T$1,0),FALSE))</f>
        <v/>
      </c>
      <c r="J130" s="122" t="str">
        <f t="shared" si="1"/>
        <v>Hedemora Energi AB</v>
      </c>
    </row>
    <row r="131" spans="1:10" x14ac:dyDescent="0.25">
      <c r="A131" t="s">
        <v>185</v>
      </c>
      <c r="B131" t="s">
        <v>187</v>
      </c>
      <c r="C131"/>
      <c r="D131" s="122" t="str">
        <f>IF(ISERROR(1/VLOOKUP($B131,Kraftvärmeprod!$B$1:$D$480,MATCH("Total värmeproduktion i kraftvärmeverk i kombinerad drift (GWh)",Kraftvärmeprod!$B$1:$AV$1,0),FALSE)),"Ej kraftvärme","Alternativproduktionsmetoden")</f>
        <v>Ej kraftvärme</v>
      </c>
      <c r="E131" s="122">
        <f>VLOOKUP($B131,Totalt!$B$1:$BP$480,MATCH("total el",Totalt!$B$1:$BP$1,0),FALSE)</f>
        <v>0.183</v>
      </c>
      <c r="F131" s="123" t="str">
        <f>IF(ISERROR(1/VLOOKUP($B131,Kraftvärmeprod!$B$1:$BD$480,MATCH("Total värmeproduktion i kraftvärmeverk i kombinerad drift (GWh)",Kraftvärmeprod!$B$1:$AV$1,0),FALSE)),"",VLOOKUP($B131,'Slutlig allokering kvv'!$B$1:$BA$480,MATCH(F$1,'Slutlig allokering kvv'!$B$1:$AS$1,0),FALSE))</f>
        <v/>
      </c>
      <c r="G131" s="122" t="str">
        <f>IF(ISERROR(1/VLOOKUP($B131,Kraftvärmeprod!$B$1:$AV$480,MATCH("Producerad elenergi i kraftvärmeverk (GWh)",Kraftvärmeprod!$B$1:$AV$1,0),FALSE)),"",VLOOKUP($B131,Kraftvärmeprod!$B$1:$AV$480,MATCH("Producerad elenergi i kraftvärmeverk (GWh)",Kraftvärmeprod!$B$1:$AV$1,0),FALSE))</f>
        <v/>
      </c>
      <c r="H131" s="122" t="str">
        <f>IF(ISERROR(1/VLOOKUP($B131,Miljö!$B$1:$T$480,MATCH("Såld mängd produktionsspecifik fjärrvärme (GWh)",Miljö!$B$1:$T$1,0),FALSE)),"",VLOOKUP($B131,Miljö!$B$1:$T$480,MATCH("Såld mängd produktionsspecifik fjärrvärme (GWh)",Miljö!$B$1:$T$1,0),FALSE))</f>
        <v/>
      </c>
      <c r="J131" s="122" t="str">
        <f t="shared" ref="J131:J194" si="2">A131</f>
        <v>Hedemora Energi AB</v>
      </c>
    </row>
    <row r="132" spans="1:10" x14ac:dyDescent="0.25">
      <c r="A132" t="s">
        <v>185</v>
      </c>
      <c r="B132" t="s">
        <v>188</v>
      </c>
      <c r="C132"/>
      <c r="D132" s="122" t="str">
        <f>IF(ISERROR(1/VLOOKUP($B132,Kraftvärmeprod!$B$1:$D$480,MATCH("Total värmeproduktion i kraftvärmeverk i kombinerad drift (GWh)",Kraftvärmeprod!$B$1:$AV$1,0),FALSE)),"Ej kraftvärme","Alternativproduktionsmetoden")</f>
        <v>Ej kraftvärme</v>
      </c>
      <c r="E132" s="122">
        <f>VLOOKUP($B132,Totalt!$B$1:$BP$480,MATCH("total el",Totalt!$B$1:$BP$1,0),FALSE)</f>
        <v>5.9249999999999997E-2</v>
      </c>
      <c r="F132" s="123" t="str">
        <f>IF(ISERROR(1/VLOOKUP($B132,Kraftvärmeprod!$B$1:$BD$480,MATCH("Total värmeproduktion i kraftvärmeverk i kombinerad drift (GWh)",Kraftvärmeprod!$B$1:$AV$1,0),FALSE)),"",VLOOKUP($B132,'Slutlig allokering kvv'!$B$1:$BA$480,MATCH(F$1,'Slutlig allokering kvv'!$B$1:$AS$1,0),FALSE))</f>
        <v/>
      </c>
      <c r="G132" s="122" t="str">
        <f>IF(ISERROR(1/VLOOKUP($B132,Kraftvärmeprod!$B$1:$AV$480,MATCH("Producerad elenergi i kraftvärmeverk (GWh)",Kraftvärmeprod!$B$1:$AV$1,0),FALSE)),"",VLOOKUP($B132,Kraftvärmeprod!$B$1:$AV$480,MATCH("Producerad elenergi i kraftvärmeverk (GWh)",Kraftvärmeprod!$B$1:$AV$1,0),FALSE))</f>
        <v/>
      </c>
      <c r="H132" s="122" t="str">
        <f>IF(ISERROR(1/VLOOKUP($B132,Miljö!$B$1:$T$480,MATCH("Såld mängd produktionsspecifik fjärrvärme (GWh)",Miljö!$B$1:$T$1,0),FALSE)),"",VLOOKUP($B132,Miljö!$B$1:$T$480,MATCH("Såld mängd produktionsspecifik fjärrvärme (GWh)",Miljö!$B$1:$T$1,0),FALSE))</f>
        <v/>
      </c>
      <c r="J132" s="122" t="str">
        <f t="shared" si="2"/>
        <v>Hedemora Energi AB</v>
      </c>
    </row>
    <row r="133" spans="1:10" x14ac:dyDescent="0.25">
      <c r="A133" t="s">
        <v>185</v>
      </c>
      <c r="B133" t="s">
        <v>189</v>
      </c>
      <c r="C133"/>
      <c r="D133" s="122" t="str">
        <f>IF(ISERROR(1/VLOOKUP($B133,Kraftvärmeprod!$B$1:$D$480,MATCH("Total värmeproduktion i kraftvärmeverk i kombinerad drift (GWh)",Kraftvärmeprod!$B$1:$AV$1,0),FALSE)),"Ej kraftvärme","Alternativproduktionsmetoden")</f>
        <v>Alternativproduktionsmetoden</v>
      </c>
      <c r="E133" s="122">
        <f>VLOOKUP($B133,Totalt!$B$1:$BP$480,MATCH("total el",Totalt!$B$1:$BP$1,0),FALSE)</f>
        <v>1.47</v>
      </c>
      <c r="F133" s="123">
        <f>IF(ISERROR(1/VLOOKUP($B133,Kraftvärmeprod!$B$1:$BD$480,MATCH("Total värmeproduktion i kraftvärmeverk i kombinerad drift (GWh)",Kraftvärmeprod!$B$1:$AV$1,0),FALSE)),"",VLOOKUP($B133,'Slutlig allokering kvv'!$B$1:$BA$480,MATCH(F$1,'Slutlig allokering kvv'!$B$1:$AS$1,0),FALSE))</f>
        <v>0.67078206278026897</v>
      </c>
      <c r="G133" s="122">
        <f>IF(ISERROR(1/VLOOKUP($B133,Kraftvärmeprod!$B$1:$AV$480,MATCH("Producerad elenergi i kraftvärmeverk (GWh)",Kraftvärmeprod!$B$1:$AV$1,0),FALSE)),"",VLOOKUP($B133,Kraftvärmeprod!$B$1:$AV$480,MATCH("Producerad elenergi i kraftvärmeverk (GWh)",Kraftvärmeprod!$B$1:$AV$1,0),FALSE))</f>
        <v>7.1</v>
      </c>
      <c r="H133" s="122" t="str">
        <f>IF(ISERROR(1/VLOOKUP($B133,Miljö!$B$1:$T$480,MATCH("Såld mängd produktionsspecifik fjärrvärme (GWh)",Miljö!$B$1:$T$1,0),FALSE)),"",VLOOKUP($B133,Miljö!$B$1:$T$480,MATCH("Såld mängd produktionsspecifik fjärrvärme (GWh)",Miljö!$B$1:$T$1,0),FALSE))</f>
        <v/>
      </c>
      <c r="J133" s="122" t="str">
        <f t="shared" si="2"/>
        <v>Hedemora Energi AB</v>
      </c>
    </row>
    <row r="134" spans="1:10" x14ac:dyDescent="0.25">
      <c r="A134" t="s">
        <v>190</v>
      </c>
      <c r="B134" t="s">
        <v>191</v>
      </c>
      <c r="C134"/>
      <c r="D134" s="122" t="str">
        <f>IF(ISERROR(1/VLOOKUP($B134,Kraftvärmeprod!$B$1:$D$480,MATCH("Total värmeproduktion i kraftvärmeverk i kombinerad drift (GWh)",Kraftvärmeprod!$B$1:$AV$1,0),FALSE)),"Ej kraftvärme","Alternativproduktionsmetoden")</f>
        <v>Ej kraftvärme</v>
      </c>
      <c r="E134" s="122">
        <f>VLOOKUP($B134,Totalt!$B$1:$BP$480,MATCH("total el",Totalt!$B$1:$BP$1,0),FALSE)</f>
        <v>0.72199999999999998</v>
      </c>
      <c r="F134" s="123" t="str">
        <f>IF(ISERROR(1/VLOOKUP($B134,Kraftvärmeprod!$B$1:$BD$480,MATCH("Total värmeproduktion i kraftvärmeverk i kombinerad drift (GWh)",Kraftvärmeprod!$B$1:$AV$1,0),FALSE)),"",VLOOKUP($B134,'Slutlig allokering kvv'!$B$1:$BA$480,MATCH(F$1,'Slutlig allokering kvv'!$B$1:$AS$1,0),FALSE))</f>
        <v/>
      </c>
      <c r="G134" s="122" t="str">
        <f>IF(ISERROR(1/VLOOKUP($B134,Kraftvärmeprod!$B$1:$AV$480,MATCH("Producerad elenergi i kraftvärmeverk (GWh)",Kraftvärmeprod!$B$1:$AV$1,0),FALSE)),"",VLOOKUP($B134,Kraftvärmeprod!$B$1:$AV$480,MATCH("Producerad elenergi i kraftvärmeverk (GWh)",Kraftvärmeprod!$B$1:$AV$1,0),FALSE))</f>
        <v/>
      </c>
      <c r="H134" s="122" t="str">
        <f>IF(ISERROR(1/VLOOKUP($B134,Miljö!$B$1:$T$480,MATCH("Såld mängd produktionsspecifik fjärrvärme (GWh)",Miljö!$B$1:$T$1,0),FALSE)),"",VLOOKUP($B134,Miljö!$B$1:$T$480,MATCH("Såld mängd produktionsspecifik fjärrvärme (GWh)",Miljö!$B$1:$T$1,0),FALSE))</f>
        <v/>
      </c>
      <c r="J134" s="122" t="str">
        <f t="shared" si="2"/>
        <v>Hjo Energi AB</v>
      </c>
    </row>
    <row r="135" spans="1:10" x14ac:dyDescent="0.25">
      <c r="A135" t="s">
        <v>192</v>
      </c>
      <c r="B135" t="s">
        <v>193</v>
      </c>
      <c r="C135"/>
      <c r="D135" s="122" t="str">
        <f>IF(ISERROR(1/VLOOKUP($B135,Kraftvärmeprod!$B$1:$D$480,MATCH("Total värmeproduktion i kraftvärmeverk i kombinerad drift (GWh)",Kraftvärmeprod!$B$1:$AV$1,0),FALSE)),"Ej kraftvärme","Alternativproduktionsmetoden")</f>
        <v>Alternativproduktionsmetoden</v>
      </c>
      <c r="E135" s="122">
        <f>VLOOKUP($B135,Totalt!$B$1:$BP$480,MATCH("total el",Totalt!$B$1:$BP$1,0),FALSE)</f>
        <v>9.5815300000000008</v>
      </c>
      <c r="F135" s="123">
        <f>IF(ISERROR(1/VLOOKUP($B135,Kraftvärmeprod!$B$1:$BD$480,MATCH("Total värmeproduktion i kraftvärmeverk i kombinerad drift (GWh)",Kraftvärmeprod!$B$1:$AV$1,0),FALSE)),"",VLOOKUP($B135,'Slutlig allokering kvv'!$B$1:$BA$480,MATCH(F$1,'Slutlig allokering kvv'!$B$1:$AS$1,0),FALSE))</f>
        <v>0.61091414752116102</v>
      </c>
      <c r="G135" s="122">
        <f>IF(ISERROR(1/VLOOKUP($B135,Kraftvärmeprod!$B$1:$AV$480,MATCH("Producerad elenergi i kraftvärmeverk (GWh)",Kraftvärmeprod!$B$1:$AV$1,0),FALSE)),"",VLOOKUP($B135,Kraftvärmeprod!$B$1:$AV$480,MATCH("Producerad elenergi i kraftvärmeverk (GWh)",Kraftvärmeprod!$B$1:$AV$1,0),FALSE))</f>
        <v>33.299999999999997</v>
      </c>
      <c r="H135" s="122" t="str">
        <f>IF(ISERROR(1/VLOOKUP($B135,Miljö!$B$1:$T$480,MATCH("Såld mängd produktionsspecifik fjärrvärme (GWh)",Miljö!$B$1:$T$1,0),FALSE)),"",VLOOKUP($B135,Miljö!$B$1:$T$480,MATCH("Såld mängd produktionsspecifik fjärrvärme (GWh)",Miljö!$B$1:$T$1,0),FALSE))</f>
        <v/>
      </c>
      <c r="J135" s="122" t="str">
        <f t="shared" si="2"/>
        <v>Härnösand Energi &amp; Miljö AB</v>
      </c>
    </row>
    <row r="136" spans="1:10" x14ac:dyDescent="0.25">
      <c r="A136" t="s">
        <v>194</v>
      </c>
      <c r="B136" t="s">
        <v>195</v>
      </c>
      <c r="C136"/>
      <c r="D136" s="122" t="str">
        <f>IF(ISERROR(1/VLOOKUP($B136,Kraftvärmeprod!$B$1:$D$480,MATCH("Total värmeproduktion i kraftvärmeverk i kombinerad drift (GWh)",Kraftvärmeprod!$B$1:$AV$1,0),FALSE)),"Ej kraftvärme","Alternativproduktionsmetoden")</f>
        <v>Alternativproduktionsmetoden</v>
      </c>
      <c r="E136" s="122">
        <f>VLOOKUP($B136,Totalt!$B$1:$BP$480,MATCH("total el",Totalt!$B$1:$BP$1,0),FALSE)</f>
        <v>9.1</v>
      </c>
      <c r="F136" s="123">
        <f>IF(ISERROR(1/VLOOKUP($B136,Kraftvärmeprod!$B$1:$BD$480,MATCH("Total värmeproduktion i kraftvärmeverk i kombinerad drift (GWh)",Kraftvärmeprod!$B$1:$AV$1,0),FALSE)),"",VLOOKUP($B136,'Slutlig allokering kvv'!$B$1:$BA$480,MATCH(F$1,'Slutlig allokering kvv'!$B$1:$AS$1,0),FALSE))</f>
        <v>0.78206957136794453</v>
      </c>
      <c r="G136" s="122">
        <f>IF(ISERROR(1/VLOOKUP($B136,Kraftvärmeprod!$B$1:$AV$480,MATCH("Producerad elenergi i kraftvärmeverk (GWh)",Kraftvärmeprod!$B$1:$AV$1,0),FALSE)),"",VLOOKUP($B136,Kraftvärmeprod!$B$1:$AV$480,MATCH("Producerad elenergi i kraftvärmeverk (GWh)",Kraftvärmeprod!$B$1:$AV$1,0),FALSE))</f>
        <v>9.1</v>
      </c>
      <c r="H136" s="122" t="str">
        <f>IF(ISERROR(1/VLOOKUP($B136,Miljö!$B$1:$T$480,MATCH("Såld mängd produktionsspecifik fjärrvärme (GWh)",Miljö!$B$1:$T$1,0),FALSE)),"",VLOOKUP($B136,Miljö!$B$1:$T$480,MATCH("Såld mängd produktionsspecifik fjärrvärme (GWh)",Miljö!$B$1:$T$1,0),FALSE))</f>
        <v/>
      </c>
      <c r="J136" s="122" t="str">
        <f t="shared" si="2"/>
        <v>Hässleholm Miljö AB</v>
      </c>
    </row>
    <row r="137" spans="1:10" x14ac:dyDescent="0.25">
      <c r="A137" t="s">
        <v>194</v>
      </c>
      <c r="B137" t="s">
        <v>196</v>
      </c>
      <c r="C137"/>
      <c r="D137" s="122" t="str">
        <f>IF(ISERROR(1/VLOOKUP($B137,Kraftvärmeprod!$B$1:$D$480,MATCH("Total värmeproduktion i kraftvärmeverk i kombinerad drift (GWh)",Kraftvärmeprod!$B$1:$AV$1,0),FALSE)),"Ej kraftvärme","Alternativproduktionsmetoden")</f>
        <v>Ej kraftvärme</v>
      </c>
      <c r="E137" s="122">
        <f>VLOOKUP($B137,Totalt!$B$1:$BP$480,MATCH("total el",Totalt!$B$1:$BP$1,0),FALSE)</f>
        <v>0.64</v>
      </c>
      <c r="F137" s="123" t="str">
        <f>IF(ISERROR(1/VLOOKUP($B137,Kraftvärmeprod!$B$1:$BD$480,MATCH("Total värmeproduktion i kraftvärmeverk i kombinerad drift (GWh)",Kraftvärmeprod!$B$1:$AV$1,0),FALSE)),"",VLOOKUP($B137,'Slutlig allokering kvv'!$B$1:$BA$480,MATCH(F$1,'Slutlig allokering kvv'!$B$1:$AS$1,0),FALSE))</f>
        <v/>
      </c>
      <c r="G137" s="122" t="str">
        <f>IF(ISERROR(1/VLOOKUP($B137,Kraftvärmeprod!$B$1:$AV$480,MATCH("Producerad elenergi i kraftvärmeverk (GWh)",Kraftvärmeprod!$B$1:$AV$1,0),FALSE)),"",VLOOKUP($B137,Kraftvärmeprod!$B$1:$AV$480,MATCH("Producerad elenergi i kraftvärmeverk (GWh)",Kraftvärmeprod!$B$1:$AV$1,0),FALSE))</f>
        <v/>
      </c>
      <c r="H137" s="122" t="str">
        <f>IF(ISERROR(1/VLOOKUP($B137,Miljö!$B$1:$T$480,MATCH("Såld mängd produktionsspecifik fjärrvärme (GWh)",Miljö!$B$1:$T$1,0),FALSE)),"",VLOOKUP($B137,Miljö!$B$1:$T$480,MATCH("Såld mängd produktionsspecifik fjärrvärme (GWh)",Miljö!$B$1:$T$1,0),FALSE))</f>
        <v/>
      </c>
      <c r="J137" s="122" t="str">
        <f t="shared" si="2"/>
        <v>Hässleholm Miljö AB</v>
      </c>
    </row>
    <row r="138" spans="1:10" x14ac:dyDescent="0.25">
      <c r="A138" t="s">
        <v>197</v>
      </c>
      <c r="B138" t="s">
        <v>198</v>
      </c>
      <c r="C138"/>
      <c r="D138" s="122" t="str">
        <f>IF(ISERROR(1/VLOOKUP($B138,Kraftvärmeprod!$B$1:$D$480,MATCH("Total värmeproduktion i kraftvärmeverk i kombinerad drift (GWh)",Kraftvärmeprod!$B$1:$AV$1,0),FALSE)),"Ej kraftvärme","Alternativproduktionsmetoden")</f>
        <v>Ej kraftvärme</v>
      </c>
      <c r="E138" s="122">
        <f>VLOOKUP($B138,Totalt!$B$1:$BP$480,MATCH("total el",Totalt!$B$1:$BP$1,0),FALSE)</f>
        <v>0.34950799999999999</v>
      </c>
      <c r="F138" s="123" t="str">
        <f>IF(ISERROR(1/VLOOKUP($B138,Kraftvärmeprod!$B$1:$BD$480,MATCH("Total värmeproduktion i kraftvärmeverk i kombinerad drift (GWh)",Kraftvärmeprod!$B$1:$AV$1,0),FALSE)),"",VLOOKUP($B138,'Slutlig allokering kvv'!$B$1:$BA$480,MATCH(F$1,'Slutlig allokering kvv'!$B$1:$AS$1,0),FALSE))</f>
        <v/>
      </c>
      <c r="G138" s="122" t="str">
        <f>IF(ISERROR(1/VLOOKUP($B138,Kraftvärmeprod!$B$1:$AV$480,MATCH("Producerad elenergi i kraftvärmeverk (GWh)",Kraftvärmeprod!$B$1:$AV$1,0),FALSE)),"",VLOOKUP($B138,Kraftvärmeprod!$B$1:$AV$480,MATCH("Producerad elenergi i kraftvärmeverk (GWh)",Kraftvärmeprod!$B$1:$AV$1,0),FALSE))</f>
        <v/>
      </c>
      <c r="H138" s="122" t="str">
        <f>IF(ISERROR(1/VLOOKUP($B138,Miljö!$B$1:$T$480,MATCH("Såld mängd produktionsspecifik fjärrvärme (GWh)",Miljö!$B$1:$T$1,0),FALSE)),"",VLOOKUP($B138,Miljö!$B$1:$T$480,MATCH("Såld mängd produktionsspecifik fjärrvärme (GWh)",Miljö!$B$1:$T$1,0),FALSE))</f>
        <v/>
      </c>
      <c r="J138" s="122" t="str">
        <f t="shared" si="2"/>
        <v>Höganäs Energi AB</v>
      </c>
    </row>
    <row r="139" spans="1:10" x14ac:dyDescent="0.25">
      <c r="A139" t="s">
        <v>199</v>
      </c>
      <c r="B139" t="s">
        <v>200</v>
      </c>
      <c r="C139"/>
      <c r="D139" s="122" t="str">
        <f>IF(ISERROR(1/VLOOKUP($B139,Kraftvärmeprod!$B$1:$D$480,MATCH("Total värmeproduktion i kraftvärmeverk i kombinerad drift (GWh)",Kraftvärmeprod!$B$1:$AV$1,0),FALSE)),"Ej kraftvärme","Alternativproduktionsmetoden")</f>
        <v>Ej kraftvärme</v>
      </c>
      <c r="E139" s="122">
        <f>VLOOKUP($B139,Totalt!$B$1:$BP$480,MATCH("total el",Totalt!$B$1:$BP$1,0),FALSE)</f>
        <v>1</v>
      </c>
      <c r="F139" s="123" t="str">
        <f>IF(ISERROR(1/VLOOKUP($B139,Kraftvärmeprod!$B$1:$BD$480,MATCH("Total värmeproduktion i kraftvärmeverk i kombinerad drift (GWh)",Kraftvärmeprod!$B$1:$AV$1,0),FALSE)),"",VLOOKUP($B139,'Slutlig allokering kvv'!$B$1:$BA$480,MATCH(F$1,'Slutlig allokering kvv'!$B$1:$AS$1,0),FALSE))</f>
        <v/>
      </c>
      <c r="G139" s="122" t="str">
        <f>IF(ISERROR(1/VLOOKUP($B139,Kraftvärmeprod!$B$1:$AV$480,MATCH("Producerad elenergi i kraftvärmeverk (GWh)",Kraftvärmeprod!$B$1:$AV$1,0),FALSE)),"",VLOOKUP($B139,Kraftvärmeprod!$B$1:$AV$480,MATCH("Producerad elenergi i kraftvärmeverk (GWh)",Kraftvärmeprod!$B$1:$AV$1,0),FALSE))</f>
        <v/>
      </c>
      <c r="H139" s="122" t="str">
        <f>IF(ISERROR(1/VLOOKUP($B139,Miljö!$B$1:$T$480,MATCH("Såld mängd produktionsspecifik fjärrvärme (GWh)",Miljö!$B$1:$T$1,0),FALSE)),"",VLOOKUP($B139,Miljö!$B$1:$T$480,MATCH("Såld mängd produktionsspecifik fjärrvärme (GWh)",Miljö!$B$1:$T$1,0),FALSE))</f>
        <v/>
      </c>
      <c r="J139" s="122" t="str">
        <f t="shared" si="2"/>
        <v>Jokkmokks Värmeverk AB</v>
      </c>
    </row>
    <row r="140" spans="1:10" x14ac:dyDescent="0.25">
      <c r="A140" t="s">
        <v>201</v>
      </c>
      <c r="B140" t="s">
        <v>202</v>
      </c>
      <c r="C140"/>
      <c r="D140" s="122" t="str">
        <f>IF(ISERROR(1/VLOOKUP($B140,Kraftvärmeprod!$B$1:$D$480,MATCH("Total värmeproduktion i kraftvärmeverk i kombinerad drift (GWh)",Kraftvärmeprod!$B$1:$AV$1,0),FALSE)),"Ej kraftvärme","Alternativproduktionsmetoden")</f>
        <v>Ej kraftvärme</v>
      </c>
      <c r="E140" s="122">
        <f>VLOOKUP($B140,Totalt!$B$1:$BP$480,MATCH("total el",Totalt!$B$1:$BP$1,0),FALSE)</f>
        <v>0</v>
      </c>
      <c r="F140" s="123" t="str">
        <f>IF(ISERROR(1/VLOOKUP($B140,Kraftvärmeprod!$B$1:$BD$480,MATCH("Total värmeproduktion i kraftvärmeverk i kombinerad drift (GWh)",Kraftvärmeprod!$B$1:$AV$1,0),FALSE)),"",VLOOKUP($B140,'Slutlig allokering kvv'!$B$1:$BA$480,MATCH(F$1,'Slutlig allokering kvv'!$B$1:$AS$1,0),FALSE))</f>
        <v/>
      </c>
      <c r="G140" s="122" t="str">
        <f>IF(ISERROR(1/VLOOKUP($B140,Kraftvärmeprod!$B$1:$AV$480,MATCH("Producerad elenergi i kraftvärmeverk (GWh)",Kraftvärmeprod!$B$1:$AV$1,0),FALSE)),"",VLOOKUP($B140,Kraftvärmeprod!$B$1:$AV$480,MATCH("Producerad elenergi i kraftvärmeverk (GWh)",Kraftvärmeprod!$B$1:$AV$1,0),FALSE))</f>
        <v/>
      </c>
      <c r="H140" s="122" t="str">
        <f>IF(ISERROR(1/VLOOKUP($B140,Miljö!$B$1:$T$480,MATCH("Såld mängd produktionsspecifik fjärrvärme (GWh)",Miljö!$B$1:$T$1,0),FALSE)),"",VLOOKUP($B140,Miljö!$B$1:$T$480,MATCH("Såld mängd produktionsspecifik fjärrvärme (GWh)",Miljö!$B$1:$T$1,0),FALSE))</f>
        <v/>
      </c>
      <c r="J140" s="122" t="str">
        <f t="shared" si="2"/>
        <v>Jämtkraft AB</v>
      </c>
    </row>
    <row r="141" spans="1:10" x14ac:dyDescent="0.25">
      <c r="A141" t="s">
        <v>201</v>
      </c>
      <c r="B141" t="s">
        <v>203</v>
      </c>
      <c r="C141"/>
      <c r="D141" s="122" t="str">
        <f>IF(ISERROR(1/VLOOKUP($B141,Kraftvärmeprod!$B$1:$D$480,MATCH("Total värmeproduktion i kraftvärmeverk i kombinerad drift (GWh)",Kraftvärmeprod!$B$1:$AV$1,0),FALSE)),"Ej kraftvärme","Alternativproduktionsmetoden")</f>
        <v>Ej kraftvärme</v>
      </c>
      <c r="E141" s="122">
        <f>VLOOKUP($B141,Totalt!$B$1:$BP$480,MATCH("total el",Totalt!$B$1:$BP$1,0),FALSE)</f>
        <v>0.76340000000000008</v>
      </c>
      <c r="F141" s="123" t="str">
        <f>IF(ISERROR(1/VLOOKUP($B141,Kraftvärmeprod!$B$1:$BD$480,MATCH("Total värmeproduktion i kraftvärmeverk i kombinerad drift (GWh)",Kraftvärmeprod!$B$1:$AV$1,0),FALSE)),"",VLOOKUP($B141,'Slutlig allokering kvv'!$B$1:$BA$480,MATCH(F$1,'Slutlig allokering kvv'!$B$1:$AS$1,0),FALSE))</f>
        <v/>
      </c>
      <c r="G141" s="122" t="str">
        <f>IF(ISERROR(1/VLOOKUP($B141,Kraftvärmeprod!$B$1:$AV$480,MATCH("Producerad elenergi i kraftvärmeverk (GWh)",Kraftvärmeprod!$B$1:$AV$1,0),FALSE)),"",VLOOKUP($B141,Kraftvärmeprod!$B$1:$AV$480,MATCH("Producerad elenergi i kraftvärmeverk (GWh)",Kraftvärmeprod!$B$1:$AV$1,0),FALSE))</f>
        <v/>
      </c>
      <c r="H141" s="122" t="str">
        <f>IF(ISERROR(1/VLOOKUP($B141,Miljö!$B$1:$T$480,MATCH("Såld mängd produktionsspecifik fjärrvärme (GWh)",Miljö!$B$1:$T$1,0),FALSE)),"",VLOOKUP($B141,Miljö!$B$1:$T$480,MATCH("Såld mängd produktionsspecifik fjärrvärme (GWh)",Miljö!$B$1:$T$1,0),FALSE))</f>
        <v/>
      </c>
      <c r="J141" s="122" t="str">
        <f t="shared" si="2"/>
        <v>Jämtkraft AB</v>
      </c>
    </row>
    <row r="142" spans="1:10" x14ac:dyDescent="0.25">
      <c r="A142" t="s">
        <v>201</v>
      </c>
      <c r="B142" t="s">
        <v>204</v>
      </c>
      <c r="C142"/>
      <c r="D142" s="122" t="str">
        <f>IF(ISERROR(1/VLOOKUP($B142,Kraftvärmeprod!$B$1:$D$480,MATCH("Total värmeproduktion i kraftvärmeverk i kombinerad drift (GWh)",Kraftvärmeprod!$B$1:$AV$1,0),FALSE)),"Ej kraftvärme","Alternativproduktionsmetoden")</f>
        <v>Ej kraftvärme</v>
      </c>
      <c r="E142" s="122">
        <f>VLOOKUP($B142,Totalt!$B$1:$BP$480,MATCH("total el",Totalt!$B$1:$BP$1,0),FALSE)</f>
        <v>2.3832</v>
      </c>
      <c r="F142" s="123" t="str">
        <f>IF(ISERROR(1/VLOOKUP($B142,Kraftvärmeprod!$B$1:$BD$480,MATCH("Total värmeproduktion i kraftvärmeverk i kombinerad drift (GWh)",Kraftvärmeprod!$B$1:$AV$1,0),FALSE)),"",VLOOKUP($B142,'Slutlig allokering kvv'!$B$1:$BA$480,MATCH(F$1,'Slutlig allokering kvv'!$B$1:$AS$1,0),FALSE))</f>
        <v/>
      </c>
      <c r="G142" s="122" t="str">
        <f>IF(ISERROR(1/VLOOKUP($B142,Kraftvärmeprod!$B$1:$AV$480,MATCH("Producerad elenergi i kraftvärmeverk (GWh)",Kraftvärmeprod!$B$1:$AV$1,0),FALSE)),"",VLOOKUP($B142,Kraftvärmeprod!$B$1:$AV$480,MATCH("Producerad elenergi i kraftvärmeverk (GWh)",Kraftvärmeprod!$B$1:$AV$1,0),FALSE))</f>
        <v/>
      </c>
      <c r="H142" s="122" t="str">
        <f>IF(ISERROR(1/VLOOKUP($B142,Miljö!$B$1:$T$480,MATCH("Såld mängd produktionsspecifik fjärrvärme (GWh)",Miljö!$B$1:$T$1,0),FALSE)),"",VLOOKUP($B142,Miljö!$B$1:$T$480,MATCH("Såld mängd produktionsspecifik fjärrvärme (GWh)",Miljö!$B$1:$T$1,0),FALSE))</f>
        <v/>
      </c>
      <c r="J142" s="122" t="str">
        <f t="shared" si="2"/>
        <v>Jämtkraft AB</v>
      </c>
    </row>
    <row r="143" spans="1:10" x14ac:dyDescent="0.25">
      <c r="A143" t="s">
        <v>201</v>
      </c>
      <c r="B143" t="s">
        <v>205</v>
      </c>
      <c r="C143"/>
      <c r="D143" s="122" t="str">
        <f>IF(ISERROR(1/VLOOKUP($B143,Kraftvärmeprod!$B$1:$D$480,MATCH("Total värmeproduktion i kraftvärmeverk i kombinerad drift (GWh)",Kraftvärmeprod!$B$1:$AV$1,0),FALSE)),"Ej kraftvärme","Alternativproduktionsmetoden")</f>
        <v>Alternativproduktionsmetoden</v>
      </c>
      <c r="E143" s="122">
        <f>VLOOKUP($B143,Totalt!$B$1:$BP$480,MATCH("total el",Totalt!$B$1:$BP$1,0),FALSE)</f>
        <v>15.3012</v>
      </c>
      <c r="F143" s="123">
        <f>IF(ISERROR(1/VLOOKUP($B143,Kraftvärmeprod!$B$1:$BD$480,MATCH("Total värmeproduktion i kraftvärmeverk i kombinerad drift (GWh)",Kraftvärmeprod!$B$1:$AV$1,0),FALSE)),"",VLOOKUP($B143,'Slutlig allokering kvv'!$B$1:$BA$480,MATCH(F$1,'Slutlig allokering kvv'!$B$1:$AS$1,0),FALSE))</f>
        <v>0.45850377906976764</v>
      </c>
      <c r="G143" s="122">
        <f>IF(ISERROR(1/VLOOKUP($B143,Kraftvärmeprod!$B$1:$AV$480,MATCH("Producerad elenergi i kraftvärmeverk (GWh)",Kraftvärmeprod!$B$1:$AV$1,0),FALSE)),"",VLOOKUP($B143,Kraftvärmeprod!$B$1:$AV$480,MATCH("Producerad elenergi i kraftvärmeverk (GWh)",Kraftvärmeprod!$B$1:$AV$1,0),FALSE))</f>
        <v>189</v>
      </c>
      <c r="H143" s="122">
        <f>IF(ISERROR(1/VLOOKUP($B143,Miljö!$B$1:$T$480,MATCH("Såld mängd produktionsspecifik fjärrvärme (GWh)",Miljö!$B$1:$T$1,0),FALSE)),"",VLOOKUP($B143,Miljö!$B$1:$T$480,MATCH("Såld mängd produktionsspecifik fjärrvärme (GWh)",Miljö!$B$1:$T$1,0),FALSE))</f>
        <v>1.383</v>
      </c>
      <c r="J143" s="122" t="str">
        <f t="shared" si="2"/>
        <v>Jämtkraft AB</v>
      </c>
    </row>
    <row r="144" spans="1:10" x14ac:dyDescent="0.25">
      <c r="A144" t="s">
        <v>206</v>
      </c>
      <c r="B144" t="s">
        <v>207</v>
      </c>
      <c r="C144"/>
      <c r="D144" s="122" t="str">
        <f>IF(ISERROR(1/VLOOKUP($B144,Kraftvärmeprod!$B$1:$D$480,MATCH("Total värmeproduktion i kraftvärmeverk i kombinerad drift (GWh)",Kraftvärmeprod!$B$1:$AV$1,0),FALSE)),"Ej kraftvärme","Alternativproduktionsmetoden")</f>
        <v>Ej kraftvärme</v>
      </c>
      <c r="E144" s="122">
        <f>VLOOKUP($B144,Totalt!$B$1:$BP$480,MATCH("total el",Totalt!$B$1:$BP$1,0),FALSE)</f>
        <v>8.6999999999999994E-2</v>
      </c>
      <c r="F144" s="123" t="str">
        <f>IF(ISERROR(1/VLOOKUP($B144,Kraftvärmeprod!$B$1:$BD$480,MATCH("Total värmeproduktion i kraftvärmeverk i kombinerad drift (GWh)",Kraftvärmeprod!$B$1:$AV$1,0),FALSE)),"",VLOOKUP($B144,'Slutlig allokering kvv'!$B$1:$BA$480,MATCH(F$1,'Slutlig allokering kvv'!$B$1:$AS$1,0),FALSE))</f>
        <v/>
      </c>
      <c r="G144" s="122" t="str">
        <f>IF(ISERROR(1/VLOOKUP($B144,Kraftvärmeprod!$B$1:$AV$480,MATCH("Producerad elenergi i kraftvärmeverk (GWh)",Kraftvärmeprod!$B$1:$AV$1,0),FALSE)),"",VLOOKUP($B144,Kraftvärmeprod!$B$1:$AV$480,MATCH("Producerad elenergi i kraftvärmeverk (GWh)",Kraftvärmeprod!$B$1:$AV$1,0),FALSE))</f>
        <v/>
      </c>
      <c r="H144" s="122" t="str">
        <f>IF(ISERROR(1/VLOOKUP($B144,Miljö!$B$1:$T$480,MATCH("Såld mängd produktionsspecifik fjärrvärme (GWh)",Miljö!$B$1:$T$1,0),FALSE)),"",VLOOKUP($B144,Miljö!$B$1:$T$480,MATCH("Såld mängd produktionsspecifik fjärrvärme (GWh)",Miljö!$B$1:$T$1,0),FALSE))</f>
        <v/>
      </c>
      <c r="J144" s="122" t="str">
        <f t="shared" si="2"/>
        <v>Jönköping Energi AB</v>
      </c>
    </row>
    <row r="145" spans="1:10" x14ac:dyDescent="0.25">
      <c r="A145" t="s">
        <v>206</v>
      </c>
      <c r="B145" t="s">
        <v>208</v>
      </c>
      <c r="C145"/>
      <c r="D145" s="122" t="str">
        <f>IF(ISERROR(1/VLOOKUP($B145,Kraftvärmeprod!$B$1:$D$480,MATCH("Total värmeproduktion i kraftvärmeverk i kombinerad drift (GWh)",Kraftvärmeprod!$B$1:$AV$1,0),FALSE)),"Ej kraftvärme","Alternativproduktionsmetoden")</f>
        <v>Ej kraftvärme</v>
      </c>
      <c r="E145" s="122">
        <f>VLOOKUP($B145,Totalt!$B$1:$BP$480,MATCH("total el",Totalt!$B$1:$BP$1,0),FALSE)</f>
        <v>0</v>
      </c>
      <c r="F145" s="123" t="str">
        <f>IF(ISERROR(1/VLOOKUP($B145,Kraftvärmeprod!$B$1:$BD$480,MATCH("Total värmeproduktion i kraftvärmeverk i kombinerad drift (GWh)",Kraftvärmeprod!$B$1:$AV$1,0),FALSE)),"",VLOOKUP($B145,'Slutlig allokering kvv'!$B$1:$BA$480,MATCH(F$1,'Slutlig allokering kvv'!$B$1:$AS$1,0),FALSE))</f>
        <v/>
      </c>
      <c r="G145" s="122" t="str">
        <f>IF(ISERROR(1/VLOOKUP($B145,Kraftvärmeprod!$B$1:$AV$480,MATCH("Producerad elenergi i kraftvärmeverk (GWh)",Kraftvärmeprod!$B$1:$AV$1,0),FALSE)),"",VLOOKUP($B145,Kraftvärmeprod!$B$1:$AV$480,MATCH("Producerad elenergi i kraftvärmeverk (GWh)",Kraftvärmeprod!$B$1:$AV$1,0),FALSE))</f>
        <v/>
      </c>
      <c r="H145" s="122" t="str">
        <f>IF(ISERROR(1/VLOOKUP($B145,Miljö!$B$1:$T$480,MATCH("Såld mängd produktionsspecifik fjärrvärme (GWh)",Miljö!$B$1:$T$1,0),FALSE)),"",VLOOKUP($B145,Miljö!$B$1:$T$480,MATCH("Såld mängd produktionsspecifik fjärrvärme (GWh)",Miljö!$B$1:$T$1,0),FALSE))</f>
        <v/>
      </c>
      <c r="J145" s="122" t="str">
        <f t="shared" si="2"/>
        <v>Jönköping Energi AB</v>
      </c>
    </row>
    <row r="146" spans="1:10" x14ac:dyDescent="0.25">
      <c r="A146" t="s">
        <v>206</v>
      </c>
      <c r="B146" t="s">
        <v>209</v>
      </c>
      <c r="C146"/>
      <c r="D146" s="122" t="str">
        <f>IF(ISERROR(1/VLOOKUP($B146,Kraftvärmeprod!$B$1:$D$480,MATCH("Total värmeproduktion i kraftvärmeverk i kombinerad drift (GWh)",Kraftvärmeprod!$B$1:$AV$1,0),FALSE)),"Ej kraftvärme","Alternativproduktionsmetoden")</f>
        <v>Ej kraftvärme</v>
      </c>
      <c r="E146" s="122">
        <f>VLOOKUP($B146,Totalt!$B$1:$BP$480,MATCH("total el",Totalt!$B$1:$BP$1,0),FALSE)</f>
        <v>0.4</v>
      </c>
      <c r="F146" s="123" t="str">
        <f>IF(ISERROR(1/VLOOKUP($B146,Kraftvärmeprod!$B$1:$BD$480,MATCH("Total värmeproduktion i kraftvärmeverk i kombinerad drift (GWh)",Kraftvärmeprod!$B$1:$AV$1,0),FALSE)),"",VLOOKUP($B146,'Slutlig allokering kvv'!$B$1:$BA$480,MATCH(F$1,'Slutlig allokering kvv'!$B$1:$AS$1,0),FALSE))</f>
        <v/>
      </c>
      <c r="G146" s="122" t="str">
        <f>IF(ISERROR(1/VLOOKUP($B146,Kraftvärmeprod!$B$1:$AV$480,MATCH("Producerad elenergi i kraftvärmeverk (GWh)",Kraftvärmeprod!$B$1:$AV$1,0),FALSE)),"",VLOOKUP($B146,Kraftvärmeprod!$B$1:$AV$480,MATCH("Producerad elenergi i kraftvärmeverk (GWh)",Kraftvärmeprod!$B$1:$AV$1,0),FALSE))</f>
        <v/>
      </c>
      <c r="H146" s="122" t="str">
        <f>IF(ISERROR(1/VLOOKUP($B146,Miljö!$B$1:$T$480,MATCH("Såld mängd produktionsspecifik fjärrvärme (GWh)",Miljö!$B$1:$T$1,0),FALSE)),"",VLOOKUP($B146,Miljö!$B$1:$T$480,MATCH("Såld mängd produktionsspecifik fjärrvärme (GWh)",Miljö!$B$1:$T$1,0),FALSE))</f>
        <v/>
      </c>
      <c r="J146" s="122" t="str">
        <f t="shared" si="2"/>
        <v>Jönköping Energi AB</v>
      </c>
    </row>
    <row r="147" spans="1:10" x14ac:dyDescent="0.25">
      <c r="A147" t="s">
        <v>206</v>
      </c>
      <c r="B147" t="s">
        <v>210</v>
      </c>
      <c r="C147"/>
      <c r="D147" s="122" t="str">
        <f>IF(ISERROR(1/VLOOKUP($B147,Kraftvärmeprod!$B$1:$D$480,MATCH("Total värmeproduktion i kraftvärmeverk i kombinerad drift (GWh)",Kraftvärmeprod!$B$1:$AV$1,0),FALSE)),"Ej kraftvärme","Alternativproduktionsmetoden")</f>
        <v>Alternativproduktionsmetoden</v>
      </c>
      <c r="E147" s="122">
        <f>VLOOKUP($B147,Totalt!$B$1:$BP$480,MATCH("total el",Totalt!$B$1:$BP$1,0),FALSE)</f>
        <v>45.889300000000006</v>
      </c>
      <c r="F147" s="123">
        <f>IF(ISERROR(1/VLOOKUP($B147,Kraftvärmeprod!$B$1:$BD$480,MATCH("Total värmeproduktion i kraftvärmeverk i kombinerad drift (GWh)",Kraftvärmeprod!$B$1:$AV$1,0),FALSE)),"",VLOOKUP($B147,'Slutlig allokering kvv'!$B$1:$BA$480,MATCH(F$1,'Slutlig allokering kvv'!$B$1:$AS$1,0),FALSE))</f>
        <v>0.55807651027292238</v>
      </c>
      <c r="G147" s="122">
        <f>IF(ISERROR(1/VLOOKUP($B147,Kraftvärmeprod!$B$1:$AV$480,MATCH("Producerad elenergi i kraftvärmeverk (GWh)",Kraftvärmeprod!$B$1:$AV$1,0),FALSE)),"",VLOOKUP($B147,Kraftvärmeprod!$B$1:$AV$480,MATCH("Producerad elenergi i kraftvärmeverk (GWh)",Kraftvärmeprod!$B$1:$AV$1,0),FALSE))</f>
        <v>114.9</v>
      </c>
      <c r="H147" s="122">
        <f>IF(ISERROR(1/VLOOKUP($B147,Miljö!$B$1:$T$480,MATCH("Såld mängd produktionsspecifik fjärrvärme (GWh)",Miljö!$B$1:$T$1,0),FALSE)),"",VLOOKUP($B147,Miljö!$B$1:$T$480,MATCH("Såld mängd produktionsspecifik fjärrvärme (GWh)",Miljö!$B$1:$T$1,0),FALSE))</f>
        <v>7.3040000000000003</v>
      </c>
      <c r="J147" s="122" t="str">
        <f t="shared" si="2"/>
        <v>Jönköping Energi AB</v>
      </c>
    </row>
    <row r="148" spans="1:10" x14ac:dyDescent="0.25">
      <c r="A148" t="s">
        <v>206</v>
      </c>
      <c r="B148" t="s">
        <v>211</v>
      </c>
      <c r="C148"/>
      <c r="D148" s="122" t="str">
        <f>IF(ISERROR(1/VLOOKUP($B148,Kraftvärmeprod!$B$1:$D$480,MATCH("Total värmeproduktion i kraftvärmeverk i kombinerad drift (GWh)",Kraftvärmeprod!$B$1:$AV$1,0),FALSE)),"Ej kraftvärme","Alternativproduktionsmetoden")</f>
        <v>Ej kraftvärme</v>
      </c>
      <c r="E148" s="122">
        <f>VLOOKUP($B148,Totalt!$B$1:$BP$480,MATCH("total el",Totalt!$B$1:$BP$1,0),FALSE)</f>
        <v>0</v>
      </c>
      <c r="F148" s="123" t="str">
        <f>IF(ISERROR(1/VLOOKUP($B148,Kraftvärmeprod!$B$1:$BD$480,MATCH("Total värmeproduktion i kraftvärmeverk i kombinerad drift (GWh)",Kraftvärmeprod!$B$1:$AV$1,0),FALSE)),"",VLOOKUP($B148,'Slutlig allokering kvv'!$B$1:$BA$480,MATCH(F$1,'Slutlig allokering kvv'!$B$1:$AS$1,0),FALSE))</f>
        <v/>
      </c>
      <c r="G148" s="122" t="str">
        <f>IF(ISERROR(1/VLOOKUP($B148,Kraftvärmeprod!$B$1:$AV$480,MATCH("Producerad elenergi i kraftvärmeverk (GWh)",Kraftvärmeprod!$B$1:$AV$1,0),FALSE)),"",VLOOKUP($B148,Kraftvärmeprod!$B$1:$AV$480,MATCH("Producerad elenergi i kraftvärmeverk (GWh)",Kraftvärmeprod!$B$1:$AV$1,0),FALSE))</f>
        <v/>
      </c>
      <c r="H148" s="122" t="str">
        <f>IF(ISERROR(1/VLOOKUP($B148,Miljö!$B$1:$T$480,MATCH("Såld mängd produktionsspecifik fjärrvärme (GWh)",Miljö!$B$1:$T$1,0),FALSE)),"",VLOOKUP($B148,Miljö!$B$1:$T$480,MATCH("Såld mängd produktionsspecifik fjärrvärme (GWh)",Miljö!$B$1:$T$1,0),FALSE))</f>
        <v/>
      </c>
      <c r="J148" s="122" t="str">
        <f t="shared" si="2"/>
        <v>Jönköping Energi AB</v>
      </c>
    </row>
    <row r="149" spans="1:10" x14ac:dyDescent="0.25">
      <c r="A149" t="s">
        <v>206</v>
      </c>
      <c r="B149" t="s">
        <v>212</v>
      </c>
      <c r="C149"/>
      <c r="D149" s="122" t="str">
        <f>IF(ISERROR(1/VLOOKUP($B149,Kraftvärmeprod!$B$1:$D$480,MATCH("Total värmeproduktion i kraftvärmeverk i kombinerad drift (GWh)",Kraftvärmeprod!$B$1:$AV$1,0),FALSE)),"Ej kraftvärme","Alternativproduktionsmetoden")</f>
        <v>Ej kraftvärme</v>
      </c>
      <c r="E149" s="122">
        <f>VLOOKUP($B149,Totalt!$B$1:$BP$480,MATCH("total el",Totalt!$B$1:$BP$1,0),FALSE)</f>
        <v>0.05</v>
      </c>
      <c r="F149" s="123" t="str">
        <f>IF(ISERROR(1/VLOOKUP($B149,Kraftvärmeprod!$B$1:$BD$480,MATCH("Total värmeproduktion i kraftvärmeverk i kombinerad drift (GWh)",Kraftvärmeprod!$B$1:$AV$1,0),FALSE)),"",VLOOKUP($B149,'Slutlig allokering kvv'!$B$1:$BA$480,MATCH(F$1,'Slutlig allokering kvv'!$B$1:$AS$1,0),FALSE))</f>
        <v/>
      </c>
      <c r="G149" s="122" t="str">
        <f>IF(ISERROR(1/VLOOKUP($B149,Kraftvärmeprod!$B$1:$AV$480,MATCH("Producerad elenergi i kraftvärmeverk (GWh)",Kraftvärmeprod!$B$1:$AV$1,0),FALSE)),"",VLOOKUP($B149,Kraftvärmeprod!$B$1:$AV$480,MATCH("Producerad elenergi i kraftvärmeverk (GWh)",Kraftvärmeprod!$B$1:$AV$1,0),FALSE))</f>
        <v/>
      </c>
      <c r="H149" s="122" t="str">
        <f>IF(ISERROR(1/VLOOKUP($B149,Miljö!$B$1:$T$480,MATCH("Såld mängd produktionsspecifik fjärrvärme (GWh)",Miljö!$B$1:$T$1,0),FALSE)),"",VLOOKUP($B149,Miljö!$B$1:$T$480,MATCH("Såld mängd produktionsspecifik fjärrvärme (GWh)",Miljö!$B$1:$T$1,0),FALSE))</f>
        <v/>
      </c>
      <c r="J149" s="122" t="str">
        <f t="shared" si="2"/>
        <v>Jönköping Energi AB</v>
      </c>
    </row>
    <row r="150" spans="1:10" x14ac:dyDescent="0.25">
      <c r="A150" t="s">
        <v>213</v>
      </c>
      <c r="B150" t="s">
        <v>214</v>
      </c>
      <c r="C150"/>
      <c r="D150" s="122" t="str">
        <f>IF(ISERROR(1/VLOOKUP($B150,Kraftvärmeprod!$B$1:$D$480,MATCH("Total värmeproduktion i kraftvärmeverk i kombinerad drift (GWh)",Kraftvärmeprod!$B$1:$AV$1,0),FALSE)),"Ej kraftvärme","Alternativproduktionsmetoden")</f>
        <v>Alternativproduktionsmetoden</v>
      </c>
      <c r="E150" s="122">
        <f>VLOOKUP($B150,Totalt!$B$1:$BP$480,MATCH("total el",Totalt!$B$1:$BP$1,0),FALSE)</f>
        <v>14.321899999999999</v>
      </c>
      <c r="F150" s="123">
        <f>IF(ISERROR(1/VLOOKUP($B150,Kraftvärmeprod!$B$1:$BD$480,MATCH("Total värmeproduktion i kraftvärmeverk i kombinerad drift (GWh)",Kraftvärmeprod!$B$1:$AV$1,0),FALSE)),"",VLOOKUP($B150,'Slutlig allokering kvv'!$B$1:$BA$480,MATCH(F$1,'Slutlig allokering kvv'!$B$1:$AS$1,0),FALSE))</f>
        <v>0.44579502568893042</v>
      </c>
      <c r="G150" s="122">
        <f>IF(ISERROR(1/VLOOKUP($B150,Kraftvärmeprod!$B$1:$AV$480,MATCH("Producerad elenergi i kraftvärmeverk (GWh)",Kraftvärmeprod!$B$1:$AV$1,0),FALSE)),"",VLOOKUP($B150,Kraftvärmeprod!$B$1:$AV$480,MATCH("Producerad elenergi i kraftvärmeverk (GWh)",Kraftvärmeprod!$B$1:$AV$1,0),FALSE))</f>
        <v>110.1</v>
      </c>
      <c r="H150" s="122" t="str">
        <f>IF(ISERROR(1/VLOOKUP($B150,Miljö!$B$1:$T$480,MATCH("Såld mängd produktionsspecifik fjärrvärme (GWh)",Miljö!$B$1:$T$1,0),FALSE)),"",VLOOKUP($B150,Miljö!$B$1:$T$480,MATCH("Såld mängd produktionsspecifik fjärrvärme (GWh)",Miljö!$B$1:$T$1,0),FALSE))</f>
        <v/>
      </c>
      <c r="J150" s="122" t="str">
        <f t="shared" si="2"/>
        <v>Kalmar Energi Värme AB</v>
      </c>
    </row>
    <row r="151" spans="1:10" x14ac:dyDescent="0.25">
      <c r="A151" t="s">
        <v>215</v>
      </c>
      <c r="B151" t="s">
        <v>216</v>
      </c>
      <c r="C151"/>
      <c r="D151" s="122" t="str">
        <f>IF(ISERROR(1/VLOOKUP($B151,Kraftvärmeprod!$B$1:$D$480,MATCH("Total värmeproduktion i kraftvärmeverk i kombinerad drift (GWh)",Kraftvärmeprod!$B$1:$AV$1,0),FALSE)),"Ej kraftvärme","Alternativproduktionsmetoden")</f>
        <v>Ej kraftvärme</v>
      </c>
      <c r="E151" s="122">
        <f>VLOOKUP($B151,Totalt!$B$1:$BP$480,MATCH("total el",Totalt!$B$1:$BP$1,0),FALSE)</f>
        <v>4.71</v>
      </c>
      <c r="F151" s="123" t="str">
        <f>IF(ISERROR(1/VLOOKUP($B151,Kraftvärmeprod!$B$1:$BD$480,MATCH("Total värmeproduktion i kraftvärmeverk i kombinerad drift (GWh)",Kraftvärmeprod!$B$1:$AV$1,0),FALSE)),"",VLOOKUP($B151,'Slutlig allokering kvv'!$B$1:$BA$480,MATCH(F$1,'Slutlig allokering kvv'!$B$1:$AS$1,0),FALSE))</f>
        <v/>
      </c>
      <c r="G151" s="122" t="str">
        <f>IF(ISERROR(1/VLOOKUP($B151,Kraftvärmeprod!$B$1:$AV$480,MATCH("Producerad elenergi i kraftvärmeverk (GWh)",Kraftvärmeprod!$B$1:$AV$1,0),FALSE)),"",VLOOKUP($B151,Kraftvärmeprod!$B$1:$AV$480,MATCH("Producerad elenergi i kraftvärmeverk (GWh)",Kraftvärmeprod!$B$1:$AV$1,0),FALSE))</f>
        <v/>
      </c>
      <c r="H151" s="122" t="str">
        <f>IF(ISERROR(1/VLOOKUP($B151,Miljö!$B$1:$T$480,MATCH("Såld mängd produktionsspecifik fjärrvärme (GWh)",Miljö!$B$1:$T$1,0),FALSE)),"",VLOOKUP($B151,Miljö!$B$1:$T$480,MATCH("Såld mängd produktionsspecifik fjärrvärme (GWh)",Miljö!$B$1:$T$1,0),FALSE))</f>
        <v/>
      </c>
      <c r="J151" s="122" t="str">
        <f t="shared" si="2"/>
        <v>Karlshamn Energi AB</v>
      </c>
    </row>
    <row r="152" spans="1:10" x14ac:dyDescent="0.25">
      <c r="A152" t="s">
        <v>217</v>
      </c>
      <c r="B152" t="s">
        <v>218</v>
      </c>
      <c r="C152"/>
      <c r="D152" s="122" t="str">
        <f>IF(ISERROR(1/VLOOKUP($B152,Kraftvärmeprod!$B$1:$D$480,MATCH("Total värmeproduktion i kraftvärmeverk i kombinerad drift (GWh)",Kraftvärmeprod!$B$1:$AV$1,0),FALSE)),"Ej kraftvärme","Alternativproduktionsmetoden")</f>
        <v>Alternativproduktionsmetoden</v>
      </c>
      <c r="E152" s="122">
        <f>VLOOKUP($B152,Totalt!$B$1:$BP$480,MATCH("total el",Totalt!$B$1:$BP$1,0),FALSE)</f>
        <v>26.020900000000001</v>
      </c>
      <c r="F152" s="123">
        <f>IF(ISERROR(1/VLOOKUP($B152,Kraftvärmeprod!$B$1:$BD$480,MATCH("Total värmeproduktion i kraftvärmeverk i kombinerad drift (GWh)",Kraftvärmeprod!$B$1:$AV$1,0),FALSE)),"",VLOOKUP($B152,'Slutlig allokering kvv'!$B$1:$BA$480,MATCH(F$1,'Slutlig allokering kvv'!$B$1:$AS$1,0),FALSE))</f>
        <v>0.69388738781550818</v>
      </c>
      <c r="G152" s="122">
        <f>IF(ISERROR(1/VLOOKUP($B152,Kraftvärmeprod!$B$1:$AV$480,MATCH("Producerad elenergi i kraftvärmeverk (GWh)",Kraftvärmeprod!$B$1:$AV$1,0),FALSE)),"",VLOOKUP($B152,Kraftvärmeprod!$B$1:$AV$480,MATCH("Producerad elenergi i kraftvärmeverk (GWh)",Kraftvärmeprod!$B$1:$AV$1,0),FALSE))</f>
        <v>66.242999999999995</v>
      </c>
      <c r="H152" s="122" t="str">
        <f>IF(ISERROR(1/VLOOKUP($B152,Miljö!$B$1:$T$480,MATCH("Såld mängd produktionsspecifik fjärrvärme (GWh)",Miljö!$B$1:$T$1,0),FALSE)),"",VLOOKUP($B152,Miljö!$B$1:$T$480,MATCH("Såld mängd produktionsspecifik fjärrvärme (GWh)",Miljö!$B$1:$T$1,0),FALSE))</f>
        <v/>
      </c>
      <c r="J152" s="122" t="str">
        <f t="shared" si="2"/>
        <v>Karlstads Energi AB</v>
      </c>
    </row>
    <row r="153" spans="1:10" x14ac:dyDescent="0.25">
      <c r="A153" t="s">
        <v>219</v>
      </c>
      <c r="B153" t="s">
        <v>220</v>
      </c>
      <c r="C153"/>
      <c r="D153" s="122" t="str">
        <f>IF(ISERROR(1/VLOOKUP($B153,Kraftvärmeprod!$B$1:$D$480,MATCH("Total värmeproduktion i kraftvärmeverk i kombinerad drift (GWh)",Kraftvärmeprod!$B$1:$AV$1,0),FALSE)),"Ej kraftvärme","Alternativproduktionsmetoden")</f>
        <v>Ej kraftvärme</v>
      </c>
      <c r="E153" s="122">
        <f>VLOOKUP($B153,Totalt!$B$1:$BP$480,MATCH("total el",Totalt!$B$1:$BP$1,0),FALSE)</f>
        <v>0</v>
      </c>
      <c r="F153" s="123" t="str">
        <f>IF(ISERROR(1/VLOOKUP($B153,Kraftvärmeprod!$B$1:$BD$480,MATCH("Total värmeproduktion i kraftvärmeverk i kombinerad drift (GWh)",Kraftvärmeprod!$B$1:$AV$1,0),FALSE)),"",VLOOKUP($B153,'Slutlig allokering kvv'!$B$1:$BA$480,MATCH(F$1,'Slutlig allokering kvv'!$B$1:$AS$1,0),FALSE))</f>
        <v/>
      </c>
      <c r="G153" s="122" t="str">
        <f>IF(ISERROR(1/VLOOKUP($B153,Kraftvärmeprod!$B$1:$AV$480,MATCH("Producerad elenergi i kraftvärmeverk (GWh)",Kraftvärmeprod!$B$1:$AV$1,0),FALSE)),"",VLOOKUP($B153,Kraftvärmeprod!$B$1:$AV$480,MATCH("Producerad elenergi i kraftvärmeverk (GWh)",Kraftvärmeprod!$B$1:$AV$1,0),FALSE))</f>
        <v/>
      </c>
      <c r="H153" s="122" t="str">
        <f>IF(ISERROR(1/VLOOKUP($B153,Miljö!$B$1:$T$480,MATCH("Såld mängd produktionsspecifik fjärrvärme (GWh)",Miljö!$B$1:$T$1,0),FALSE)),"",VLOOKUP($B153,Miljö!$B$1:$T$480,MATCH("Såld mängd produktionsspecifik fjärrvärme (GWh)",Miljö!$B$1:$T$1,0),FALSE))</f>
        <v/>
      </c>
      <c r="J153" s="122" t="str">
        <f t="shared" si="2"/>
        <v>Katrinefors Kraftvärme AB</v>
      </c>
    </row>
    <row r="154" spans="1:10" x14ac:dyDescent="0.25">
      <c r="A154" t="s">
        <v>221</v>
      </c>
      <c r="B154" t="s">
        <v>222</v>
      </c>
      <c r="C154"/>
      <c r="D154" s="122" t="str">
        <f>IF(ISERROR(1/VLOOKUP($B154,Kraftvärmeprod!$B$1:$D$480,MATCH("Total värmeproduktion i kraftvärmeverk i kombinerad drift (GWh)",Kraftvärmeprod!$B$1:$AV$1,0),FALSE)),"Ej kraftvärme","Alternativproduktionsmetoden")</f>
        <v>Ej kraftvärme</v>
      </c>
      <c r="E154" s="122">
        <f>VLOOKUP($B154,Totalt!$B$1:$BP$480,MATCH("total el",Totalt!$B$1:$BP$1,0),FALSE)</f>
        <v>1.84</v>
      </c>
      <c r="F154" s="123" t="str">
        <f>IF(ISERROR(1/VLOOKUP($B154,Kraftvärmeprod!$B$1:$BD$480,MATCH("Total värmeproduktion i kraftvärmeverk i kombinerad drift (GWh)",Kraftvärmeprod!$B$1:$AV$1,0),FALSE)),"",VLOOKUP($B154,'Slutlig allokering kvv'!$B$1:$BA$480,MATCH(F$1,'Slutlig allokering kvv'!$B$1:$AS$1,0),FALSE))</f>
        <v/>
      </c>
      <c r="G154" s="122" t="str">
        <f>IF(ISERROR(1/VLOOKUP($B154,Kraftvärmeprod!$B$1:$AV$480,MATCH("Producerad elenergi i kraftvärmeverk (GWh)",Kraftvärmeprod!$B$1:$AV$1,0),FALSE)),"",VLOOKUP($B154,Kraftvärmeprod!$B$1:$AV$480,MATCH("Producerad elenergi i kraftvärmeverk (GWh)",Kraftvärmeprod!$B$1:$AV$1,0),FALSE))</f>
        <v/>
      </c>
      <c r="H154" s="122" t="str">
        <f>IF(ISERROR(1/VLOOKUP($B154,Miljö!$B$1:$T$480,MATCH("Såld mängd produktionsspecifik fjärrvärme (GWh)",Miljö!$B$1:$T$1,0),FALSE)),"",VLOOKUP($B154,Miljö!$B$1:$T$480,MATCH("Såld mängd produktionsspecifik fjärrvärme (GWh)",Miljö!$B$1:$T$1,0),FALSE))</f>
        <v/>
      </c>
      <c r="J154" s="122" t="str">
        <f t="shared" si="2"/>
        <v>Kils Energi AB</v>
      </c>
    </row>
    <row r="155" spans="1:10" x14ac:dyDescent="0.25">
      <c r="A155" t="s">
        <v>223</v>
      </c>
      <c r="B155" t="s">
        <v>224</v>
      </c>
      <c r="C155"/>
      <c r="D155" s="122" t="str">
        <f>IF(ISERROR(1/VLOOKUP($B155,Kraftvärmeprod!$B$1:$D$480,MATCH("Total värmeproduktion i kraftvärmeverk i kombinerad drift (GWh)",Kraftvärmeprod!$B$1:$AV$1,0),FALSE)),"Ej kraftvärme","Alternativproduktionsmetoden")</f>
        <v>Alternativproduktionsmetoden</v>
      </c>
      <c r="E155" s="122">
        <f>VLOOKUP($B155,Totalt!$B$1:$BP$480,MATCH("total el",Totalt!$B$1:$BP$1,0),FALSE)</f>
        <v>89.497</v>
      </c>
      <c r="F155" s="123">
        <f>IF(ISERROR(1/VLOOKUP($B155,Kraftvärmeprod!$B$1:$BD$480,MATCH("Total värmeproduktion i kraftvärmeverk i kombinerad drift (GWh)",Kraftvärmeprod!$B$1:$AV$1,0),FALSE)),"",VLOOKUP($B155,'Slutlig allokering kvv'!$B$1:$BA$480,MATCH(F$1,'Slutlig allokering kvv'!$B$1:$AS$1,0),FALSE))</f>
        <v>0.58341416163403725</v>
      </c>
      <c r="G155" s="122">
        <f>IF(ISERROR(1/VLOOKUP($B155,Kraftvärmeprod!$B$1:$AV$480,MATCH("Producerad elenergi i kraftvärmeverk (GWh)",Kraftvärmeprod!$B$1:$AV$1,0),FALSE)),"",VLOOKUP($B155,Kraftvärmeprod!$B$1:$AV$480,MATCH("Producerad elenergi i kraftvärmeverk (GWh)",Kraftvärmeprod!$B$1:$AV$1,0),FALSE))</f>
        <v>122.715</v>
      </c>
      <c r="H155" s="122">
        <f>IF(ISERROR(1/VLOOKUP($B155,Miljö!$B$1:$T$480,MATCH("Såld mängd produktionsspecifik fjärrvärme (GWh)",Miljö!$B$1:$T$1,0),FALSE)),"",VLOOKUP($B155,Miljö!$B$1:$T$480,MATCH("Såld mängd produktionsspecifik fjärrvärme (GWh)",Miljö!$B$1:$T$1,0),FALSE))</f>
        <v>29.753</v>
      </c>
      <c r="J155" s="122" t="str">
        <f t="shared" si="2"/>
        <v>Kraftringen Energi AB (publ)</v>
      </c>
    </row>
    <row r="156" spans="1:10" x14ac:dyDescent="0.25">
      <c r="A156" t="s">
        <v>223</v>
      </c>
      <c r="B156" t="s">
        <v>225</v>
      </c>
      <c r="C156"/>
      <c r="D156" s="122" t="str">
        <f>IF(ISERROR(1/VLOOKUP($B156,Kraftvärmeprod!$B$1:$D$480,MATCH("Total värmeproduktion i kraftvärmeverk i kombinerad drift (GWh)",Kraftvärmeprod!$B$1:$AV$1,0),FALSE)),"Ej kraftvärme","Alternativproduktionsmetoden")</f>
        <v>Ej kraftvärme</v>
      </c>
      <c r="E156" s="122">
        <f>VLOOKUP($B156,Totalt!$B$1:$BP$480,MATCH("total el",Totalt!$B$1:$BP$1,0),FALSE)</f>
        <v>2.8650000000000002</v>
      </c>
      <c r="F156" s="123" t="str">
        <f>IF(ISERROR(1/VLOOKUP($B156,Kraftvärmeprod!$B$1:$BD$480,MATCH("Total värmeproduktion i kraftvärmeverk i kombinerad drift (GWh)",Kraftvärmeprod!$B$1:$AV$1,0),FALSE)),"",VLOOKUP($B156,'Slutlig allokering kvv'!$B$1:$BA$480,MATCH(F$1,'Slutlig allokering kvv'!$B$1:$AS$1,0),FALSE))</f>
        <v/>
      </c>
      <c r="G156" s="122" t="str">
        <f>IF(ISERROR(1/VLOOKUP($B156,Kraftvärmeprod!$B$1:$AV$480,MATCH("Producerad elenergi i kraftvärmeverk (GWh)",Kraftvärmeprod!$B$1:$AV$1,0),FALSE)),"",VLOOKUP($B156,Kraftvärmeprod!$B$1:$AV$480,MATCH("Producerad elenergi i kraftvärmeverk (GWh)",Kraftvärmeprod!$B$1:$AV$1,0),FALSE))</f>
        <v/>
      </c>
      <c r="H156" s="122" t="str">
        <f>IF(ISERROR(1/VLOOKUP($B156,Miljö!$B$1:$T$480,MATCH("Såld mängd produktionsspecifik fjärrvärme (GWh)",Miljö!$B$1:$T$1,0),FALSE)),"",VLOOKUP($B156,Miljö!$B$1:$T$480,MATCH("Såld mängd produktionsspecifik fjärrvärme (GWh)",Miljö!$B$1:$T$1,0),FALSE))</f>
        <v/>
      </c>
      <c r="J156" s="122" t="str">
        <f t="shared" si="2"/>
        <v>Kraftringen Energi AB (publ)</v>
      </c>
    </row>
    <row r="157" spans="1:10" x14ac:dyDescent="0.25">
      <c r="A157" t="s">
        <v>226</v>
      </c>
      <c r="B157" t="s">
        <v>227</v>
      </c>
      <c r="C157"/>
      <c r="D157" s="122" t="str">
        <f>IF(ISERROR(1/VLOOKUP($B157,Kraftvärmeprod!$B$1:$D$480,MATCH("Total värmeproduktion i kraftvärmeverk i kombinerad drift (GWh)",Kraftvärmeprod!$B$1:$AV$1,0),FALSE)),"Ej kraftvärme","Alternativproduktionsmetoden")</f>
        <v>Ej kraftvärme</v>
      </c>
      <c r="E157" s="122">
        <f>VLOOKUP($B157,Totalt!$B$1:$BP$480,MATCH("total el",Totalt!$B$1:$BP$1,0),FALSE)</f>
        <v>2.67</v>
      </c>
      <c r="F157" s="123" t="str">
        <f>IF(ISERROR(1/VLOOKUP($B157,Kraftvärmeprod!$B$1:$BD$480,MATCH("Total värmeproduktion i kraftvärmeverk i kombinerad drift (GWh)",Kraftvärmeprod!$B$1:$AV$1,0),FALSE)),"",VLOOKUP($B157,'Slutlig allokering kvv'!$B$1:$BA$480,MATCH(F$1,'Slutlig allokering kvv'!$B$1:$AS$1,0),FALSE))</f>
        <v/>
      </c>
      <c r="G157" s="122" t="str">
        <f>IF(ISERROR(1/VLOOKUP($B157,Kraftvärmeprod!$B$1:$AV$480,MATCH("Producerad elenergi i kraftvärmeverk (GWh)",Kraftvärmeprod!$B$1:$AV$1,0),FALSE)),"",VLOOKUP($B157,Kraftvärmeprod!$B$1:$AV$480,MATCH("Producerad elenergi i kraftvärmeverk (GWh)",Kraftvärmeprod!$B$1:$AV$1,0),FALSE))</f>
        <v/>
      </c>
      <c r="H157" s="122" t="str">
        <f>IF(ISERROR(1/VLOOKUP($B157,Miljö!$B$1:$T$480,MATCH("Såld mängd produktionsspecifik fjärrvärme (GWh)",Miljö!$B$1:$T$1,0),FALSE)),"",VLOOKUP($B157,Miljö!$B$1:$T$480,MATCH("Såld mängd produktionsspecifik fjärrvärme (GWh)",Miljö!$B$1:$T$1,0),FALSE))</f>
        <v/>
      </c>
      <c r="J157" s="122" t="str">
        <f t="shared" si="2"/>
        <v>Kristinehamns Fjärrvärme AB</v>
      </c>
    </row>
    <row r="158" spans="1:10" x14ac:dyDescent="0.25">
      <c r="A158" t="s">
        <v>228</v>
      </c>
      <c r="B158" t="s">
        <v>229</v>
      </c>
      <c r="C158"/>
      <c r="D158" s="122" t="str">
        <f>IF(ISERROR(1/VLOOKUP($B158,Kraftvärmeprod!$B$1:$D$480,MATCH("Total värmeproduktion i kraftvärmeverk i kombinerad drift (GWh)",Kraftvärmeprod!$B$1:$AV$1,0),FALSE)),"Ej kraftvärme","Alternativproduktionsmetoden")</f>
        <v>Ej kraftvärme</v>
      </c>
      <c r="E158" s="122">
        <f>VLOOKUP($B158,Totalt!$B$1:$BP$480,MATCH("total el",Totalt!$B$1:$BP$1,0),FALSE)</f>
        <v>2.5999999999999999E-2</v>
      </c>
      <c r="F158" s="123" t="str">
        <f>IF(ISERROR(1/VLOOKUP($B158,Kraftvärmeprod!$B$1:$BD$480,MATCH("Total värmeproduktion i kraftvärmeverk i kombinerad drift (GWh)",Kraftvärmeprod!$B$1:$AV$1,0),FALSE)),"",VLOOKUP($B158,'Slutlig allokering kvv'!$B$1:$BA$480,MATCH(F$1,'Slutlig allokering kvv'!$B$1:$AS$1,0),FALSE))</f>
        <v/>
      </c>
      <c r="G158" s="122" t="str">
        <f>IF(ISERROR(1/VLOOKUP($B158,Kraftvärmeprod!$B$1:$AV$480,MATCH("Producerad elenergi i kraftvärmeverk (GWh)",Kraftvärmeprod!$B$1:$AV$1,0),FALSE)),"",VLOOKUP($B158,Kraftvärmeprod!$B$1:$AV$480,MATCH("Producerad elenergi i kraftvärmeverk (GWh)",Kraftvärmeprod!$B$1:$AV$1,0),FALSE))</f>
        <v/>
      </c>
      <c r="H158" s="122" t="str">
        <f>IF(ISERROR(1/VLOOKUP($B158,Miljö!$B$1:$T$480,MATCH("Såld mängd produktionsspecifik fjärrvärme (GWh)",Miljö!$B$1:$T$1,0),FALSE)),"",VLOOKUP($B158,Miljö!$B$1:$T$480,MATCH("Såld mängd produktionsspecifik fjärrvärme (GWh)",Miljö!$B$1:$T$1,0),FALSE))</f>
        <v/>
      </c>
      <c r="J158" s="122" t="str">
        <f t="shared" si="2"/>
        <v>Kungälv Energi AB</v>
      </c>
    </row>
    <row r="159" spans="1:10" x14ac:dyDescent="0.25">
      <c r="A159" t="s">
        <v>228</v>
      </c>
      <c r="B159" t="s">
        <v>230</v>
      </c>
      <c r="C159"/>
      <c r="D159" s="122" t="str">
        <f>IF(ISERROR(1/VLOOKUP($B159,Kraftvärmeprod!$B$1:$D$480,MATCH("Total värmeproduktion i kraftvärmeverk i kombinerad drift (GWh)",Kraftvärmeprod!$B$1:$AV$1,0),FALSE)),"Ej kraftvärme","Alternativproduktionsmetoden")</f>
        <v>Ej kraftvärme</v>
      </c>
      <c r="E159" s="122">
        <f>VLOOKUP($B159,Totalt!$B$1:$BP$480,MATCH("total el",Totalt!$B$1:$BP$1,0),FALSE)</f>
        <v>3.2000000000000001E-2</v>
      </c>
      <c r="F159" s="123" t="str">
        <f>IF(ISERROR(1/VLOOKUP($B159,Kraftvärmeprod!$B$1:$BD$480,MATCH("Total värmeproduktion i kraftvärmeverk i kombinerad drift (GWh)",Kraftvärmeprod!$B$1:$AV$1,0),FALSE)),"",VLOOKUP($B159,'Slutlig allokering kvv'!$B$1:$BA$480,MATCH(F$1,'Slutlig allokering kvv'!$B$1:$AS$1,0),FALSE))</f>
        <v/>
      </c>
      <c r="G159" s="122" t="str">
        <f>IF(ISERROR(1/VLOOKUP($B159,Kraftvärmeprod!$B$1:$AV$480,MATCH("Producerad elenergi i kraftvärmeverk (GWh)",Kraftvärmeprod!$B$1:$AV$1,0),FALSE)),"",VLOOKUP($B159,Kraftvärmeprod!$B$1:$AV$480,MATCH("Producerad elenergi i kraftvärmeverk (GWh)",Kraftvärmeprod!$B$1:$AV$1,0),FALSE))</f>
        <v/>
      </c>
      <c r="H159" s="122" t="str">
        <f>IF(ISERROR(1/VLOOKUP($B159,Miljö!$B$1:$T$480,MATCH("Såld mängd produktionsspecifik fjärrvärme (GWh)",Miljö!$B$1:$T$1,0),FALSE)),"",VLOOKUP($B159,Miljö!$B$1:$T$480,MATCH("Såld mängd produktionsspecifik fjärrvärme (GWh)",Miljö!$B$1:$T$1,0),FALSE))</f>
        <v/>
      </c>
      <c r="J159" s="122" t="str">
        <f t="shared" si="2"/>
        <v>Kungälv Energi AB</v>
      </c>
    </row>
    <row r="160" spans="1:10" x14ac:dyDescent="0.25">
      <c r="A160" t="s">
        <v>228</v>
      </c>
      <c r="B160" t="s">
        <v>231</v>
      </c>
      <c r="C160"/>
      <c r="D160" s="122" t="str">
        <f>IF(ISERROR(1/VLOOKUP($B160,Kraftvärmeprod!$B$1:$D$480,MATCH("Total värmeproduktion i kraftvärmeverk i kombinerad drift (GWh)",Kraftvärmeprod!$B$1:$AV$1,0),FALSE)),"Ej kraftvärme","Alternativproduktionsmetoden")</f>
        <v>Ej kraftvärme</v>
      </c>
      <c r="E160" s="122">
        <f>VLOOKUP($B160,Totalt!$B$1:$BP$480,MATCH("total el",Totalt!$B$1:$BP$1,0),FALSE)</f>
        <v>4.2999999999999997E-2</v>
      </c>
      <c r="F160" s="123" t="str">
        <f>IF(ISERROR(1/VLOOKUP($B160,Kraftvärmeprod!$B$1:$BD$480,MATCH("Total värmeproduktion i kraftvärmeverk i kombinerad drift (GWh)",Kraftvärmeprod!$B$1:$AV$1,0),FALSE)),"",VLOOKUP($B160,'Slutlig allokering kvv'!$B$1:$BA$480,MATCH(F$1,'Slutlig allokering kvv'!$B$1:$AS$1,0),FALSE))</f>
        <v/>
      </c>
      <c r="G160" s="122" t="str">
        <f>IF(ISERROR(1/VLOOKUP($B160,Kraftvärmeprod!$B$1:$AV$480,MATCH("Producerad elenergi i kraftvärmeverk (GWh)",Kraftvärmeprod!$B$1:$AV$1,0),FALSE)),"",VLOOKUP($B160,Kraftvärmeprod!$B$1:$AV$480,MATCH("Producerad elenergi i kraftvärmeverk (GWh)",Kraftvärmeprod!$B$1:$AV$1,0),FALSE))</f>
        <v/>
      </c>
      <c r="H160" s="122" t="str">
        <f>IF(ISERROR(1/VLOOKUP($B160,Miljö!$B$1:$T$480,MATCH("Såld mängd produktionsspecifik fjärrvärme (GWh)",Miljö!$B$1:$T$1,0),FALSE)),"",VLOOKUP($B160,Miljö!$B$1:$T$480,MATCH("Såld mängd produktionsspecifik fjärrvärme (GWh)",Miljö!$B$1:$T$1,0),FALSE))</f>
        <v/>
      </c>
      <c r="J160" s="122" t="str">
        <f t="shared" si="2"/>
        <v>Kungälv Energi AB</v>
      </c>
    </row>
    <row r="161" spans="1:10" x14ac:dyDescent="0.25">
      <c r="A161" t="s">
        <v>228</v>
      </c>
      <c r="B161" t="s">
        <v>232</v>
      </c>
      <c r="C161"/>
      <c r="D161" s="122" t="str">
        <f>IF(ISERROR(1/VLOOKUP($B161,Kraftvärmeprod!$B$1:$D$480,MATCH("Total värmeproduktion i kraftvärmeverk i kombinerad drift (GWh)",Kraftvärmeprod!$B$1:$AV$1,0),FALSE)),"Ej kraftvärme","Alternativproduktionsmetoden")</f>
        <v>Alternativproduktionsmetoden</v>
      </c>
      <c r="E161" s="122">
        <f>VLOOKUP($B161,Totalt!$B$1:$BP$480,MATCH("total el",Totalt!$B$1:$BP$1,0),FALSE)</f>
        <v>4.17</v>
      </c>
      <c r="F161" s="123">
        <f>IF(ISERROR(1/VLOOKUP($B161,Kraftvärmeprod!$B$1:$BD$480,MATCH("Total värmeproduktion i kraftvärmeverk i kombinerad drift (GWh)",Kraftvärmeprod!$B$1:$AV$1,0),FALSE)),"",VLOOKUP($B161,'Slutlig allokering kvv'!$B$1:$BA$480,MATCH(F$1,'Slutlig allokering kvv'!$B$1:$AS$1,0),FALSE))</f>
        <v>0.77770253807106593</v>
      </c>
      <c r="G161" s="122">
        <f>IF(ISERROR(1/VLOOKUP($B161,Kraftvärmeprod!$B$1:$AV$480,MATCH("Producerad elenergi i kraftvärmeverk (GWh)",Kraftvärmeprod!$B$1:$AV$1,0),FALSE)),"",VLOOKUP($B161,Kraftvärmeprod!$B$1:$AV$480,MATCH("Producerad elenergi i kraftvärmeverk (GWh)",Kraftvärmeprod!$B$1:$AV$1,0),FALSE))</f>
        <v>7.25</v>
      </c>
      <c r="H161" s="122" t="str">
        <f>IF(ISERROR(1/VLOOKUP($B161,Miljö!$B$1:$T$480,MATCH("Såld mängd produktionsspecifik fjärrvärme (GWh)",Miljö!$B$1:$T$1,0),FALSE)),"",VLOOKUP($B161,Miljö!$B$1:$T$480,MATCH("Såld mängd produktionsspecifik fjärrvärme (GWh)",Miljö!$B$1:$T$1,0),FALSE))</f>
        <v/>
      </c>
      <c r="J161" s="122" t="str">
        <f t="shared" si="2"/>
        <v>Kungälv Energi AB</v>
      </c>
    </row>
    <row r="162" spans="1:10" x14ac:dyDescent="0.25">
      <c r="A162" t="s">
        <v>233</v>
      </c>
      <c r="B162" t="s">
        <v>234</v>
      </c>
      <c r="C162"/>
      <c r="D162" s="122" t="str">
        <f>IF(ISERROR(1/VLOOKUP($B162,Kraftvärmeprod!$B$1:$D$480,MATCH("Total värmeproduktion i kraftvärmeverk i kombinerad drift (GWh)",Kraftvärmeprod!$B$1:$AV$1,0),FALSE)),"Ej kraftvärme","Alternativproduktionsmetoden")</f>
        <v>Ej kraftvärme</v>
      </c>
      <c r="E162" s="122">
        <f>VLOOKUP($B162,Totalt!$B$1:$BP$480,MATCH("total el",Totalt!$B$1:$BP$1,0),FALSE)</f>
        <v>0.38643</v>
      </c>
      <c r="F162" s="123" t="str">
        <f>IF(ISERROR(1/VLOOKUP($B162,Kraftvärmeprod!$B$1:$BD$480,MATCH("Total värmeproduktion i kraftvärmeverk i kombinerad drift (GWh)",Kraftvärmeprod!$B$1:$AV$1,0),FALSE)),"",VLOOKUP($B162,'Slutlig allokering kvv'!$B$1:$BA$480,MATCH(F$1,'Slutlig allokering kvv'!$B$1:$AS$1,0),FALSE))</f>
        <v/>
      </c>
      <c r="G162" s="122" t="str">
        <f>IF(ISERROR(1/VLOOKUP($B162,Kraftvärmeprod!$B$1:$AV$480,MATCH("Producerad elenergi i kraftvärmeverk (GWh)",Kraftvärmeprod!$B$1:$AV$1,0),FALSE)),"",VLOOKUP($B162,Kraftvärmeprod!$B$1:$AV$480,MATCH("Producerad elenergi i kraftvärmeverk (GWh)",Kraftvärmeprod!$B$1:$AV$1,0),FALSE))</f>
        <v/>
      </c>
      <c r="H162" s="122" t="str">
        <f>IF(ISERROR(1/VLOOKUP($B162,Miljö!$B$1:$T$480,MATCH("Såld mängd produktionsspecifik fjärrvärme (GWh)",Miljö!$B$1:$T$1,0),FALSE)),"",VLOOKUP($B162,Miljö!$B$1:$T$480,MATCH("Såld mängd produktionsspecifik fjärrvärme (GWh)",Miljö!$B$1:$T$1,0),FALSE))</f>
        <v/>
      </c>
      <c r="J162" s="122" t="str">
        <f t="shared" si="2"/>
        <v>Köpings kommun</v>
      </c>
    </row>
    <row r="163" spans="1:10" x14ac:dyDescent="0.25">
      <c r="A163" t="s">
        <v>233</v>
      </c>
      <c r="B163" t="s">
        <v>235</v>
      </c>
      <c r="C163"/>
      <c r="D163" s="122" t="str">
        <f>IF(ISERROR(1/VLOOKUP($B163,Kraftvärmeprod!$B$1:$D$480,MATCH("Total värmeproduktion i kraftvärmeverk i kombinerad drift (GWh)",Kraftvärmeprod!$B$1:$AV$1,0),FALSE)),"Ej kraftvärme","Alternativproduktionsmetoden")</f>
        <v>Ej kraftvärme</v>
      </c>
      <c r="E163" s="122">
        <f>VLOOKUP($B163,Totalt!$B$1:$BP$480,MATCH("total el",Totalt!$B$1:$BP$1,0),FALSE)</f>
        <v>5.54697</v>
      </c>
      <c r="F163" s="123" t="str">
        <f>IF(ISERROR(1/VLOOKUP($B163,Kraftvärmeprod!$B$1:$BD$480,MATCH("Total värmeproduktion i kraftvärmeverk i kombinerad drift (GWh)",Kraftvärmeprod!$B$1:$AV$1,0),FALSE)),"",VLOOKUP($B163,'Slutlig allokering kvv'!$B$1:$BA$480,MATCH(F$1,'Slutlig allokering kvv'!$B$1:$AS$1,0),FALSE))</f>
        <v/>
      </c>
      <c r="G163" s="122" t="str">
        <f>IF(ISERROR(1/VLOOKUP($B163,Kraftvärmeprod!$B$1:$AV$480,MATCH("Producerad elenergi i kraftvärmeverk (GWh)",Kraftvärmeprod!$B$1:$AV$1,0),FALSE)),"",VLOOKUP($B163,Kraftvärmeprod!$B$1:$AV$480,MATCH("Producerad elenergi i kraftvärmeverk (GWh)",Kraftvärmeprod!$B$1:$AV$1,0),FALSE))</f>
        <v/>
      </c>
      <c r="H163" s="122" t="str">
        <f>IF(ISERROR(1/VLOOKUP($B163,Miljö!$B$1:$T$480,MATCH("Såld mängd produktionsspecifik fjärrvärme (GWh)",Miljö!$B$1:$T$1,0),FALSE)),"",VLOOKUP($B163,Miljö!$B$1:$T$480,MATCH("Såld mängd produktionsspecifik fjärrvärme (GWh)",Miljö!$B$1:$T$1,0),FALSE))</f>
        <v/>
      </c>
      <c r="J163" s="122" t="str">
        <f t="shared" si="2"/>
        <v>Köpings kommun</v>
      </c>
    </row>
    <row r="164" spans="1:10" x14ac:dyDescent="0.25">
      <c r="A164" t="s">
        <v>236</v>
      </c>
      <c r="B164" t="s">
        <v>237</v>
      </c>
      <c r="C164"/>
      <c r="D164" s="122" t="str">
        <f>IF(ISERROR(1/VLOOKUP($B164,Kraftvärmeprod!$B$1:$D$480,MATCH("Total värmeproduktion i kraftvärmeverk i kombinerad drift (GWh)",Kraftvärmeprod!$B$1:$AV$1,0),FALSE)),"Ej kraftvärme","Alternativproduktionsmetoden")</f>
        <v>Alternativproduktionsmetoden</v>
      </c>
      <c r="E164" s="122">
        <f>VLOOKUP($B164,Totalt!$B$1:$BP$480,MATCH("total el",Totalt!$B$1:$BP$1,0),FALSE)</f>
        <v>6.6159600000000003</v>
      </c>
      <c r="F164" s="123">
        <f>IF(ISERROR(1/VLOOKUP($B164,Kraftvärmeprod!$B$1:$BD$480,MATCH("Total värmeproduktion i kraftvärmeverk i kombinerad drift (GWh)",Kraftvärmeprod!$B$1:$AV$1,0),FALSE)),"",VLOOKUP($B164,'Slutlig allokering kvv'!$B$1:$BA$480,MATCH(F$1,'Slutlig allokering kvv'!$B$1:$AS$1,0),FALSE))</f>
        <v>0.52238698121489147</v>
      </c>
      <c r="G164" s="122">
        <f>IF(ISERROR(1/VLOOKUP($B164,Kraftvärmeprod!$B$1:$AV$480,MATCH("Producerad elenergi i kraftvärmeverk (GWh)",Kraftvärmeprod!$B$1:$AV$1,0),FALSE)),"",VLOOKUP($B164,Kraftvärmeprod!$B$1:$AV$480,MATCH("Producerad elenergi i kraftvärmeverk (GWh)",Kraftvärmeprod!$B$1:$AV$1,0),FALSE))</f>
        <v>42.389000000000003</v>
      </c>
      <c r="H164" s="122" t="str">
        <f>IF(ISERROR(1/VLOOKUP($B164,Miljö!$B$1:$T$480,MATCH("Såld mängd produktionsspecifik fjärrvärme (GWh)",Miljö!$B$1:$T$1,0),FALSE)),"",VLOOKUP($B164,Miljö!$B$1:$T$480,MATCH("Såld mängd produktionsspecifik fjärrvärme (GWh)",Miljö!$B$1:$T$1,0),FALSE))</f>
        <v/>
      </c>
      <c r="J164" s="122" t="str">
        <f t="shared" si="2"/>
        <v>Landskrona Energi AB</v>
      </c>
    </row>
    <row r="165" spans="1:10" x14ac:dyDescent="0.25">
      <c r="A165" t="s">
        <v>238</v>
      </c>
      <c r="B165" t="s">
        <v>239</v>
      </c>
      <c r="C165"/>
      <c r="D165" s="122" t="str">
        <f>IF(ISERROR(1/VLOOKUP($B165,Kraftvärmeprod!$B$1:$D$480,MATCH("Total värmeproduktion i kraftvärmeverk i kombinerad drift (GWh)",Kraftvärmeprod!$B$1:$AV$1,0),FALSE)),"Ej kraftvärme","Alternativproduktionsmetoden")</f>
        <v>Ej kraftvärme</v>
      </c>
      <c r="E165" s="122">
        <f>VLOOKUP($B165,Totalt!$B$1:$BP$480,MATCH("total el",Totalt!$B$1:$BP$1,0),FALSE)</f>
        <v>0.16400000000000001</v>
      </c>
      <c r="F165" s="123" t="str">
        <f>IF(ISERROR(1/VLOOKUP($B165,Kraftvärmeprod!$B$1:$BD$480,MATCH("Total värmeproduktion i kraftvärmeverk i kombinerad drift (GWh)",Kraftvärmeprod!$B$1:$AV$1,0),FALSE)),"",VLOOKUP($B165,'Slutlig allokering kvv'!$B$1:$BA$480,MATCH(F$1,'Slutlig allokering kvv'!$B$1:$AS$1,0),FALSE))</f>
        <v/>
      </c>
      <c r="G165" s="122" t="str">
        <f>IF(ISERROR(1/VLOOKUP($B165,Kraftvärmeprod!$B$1:$AV$480,MATCH("Producerad elenergi i kraftvärmeverk (GWh)",Kraftvärmeprod!$B$1:$AV$1,0),FALSE)),"",VLOOKUP($B165,Kraftvärmeprod!$B$1:$AV$480,MATCH("Producerad elenergi i kraftvärmeverk (GWh)",Kraftvärmeprod!$B$1:$AV$1,0),FALSE))</f>
        <v/>
      </c>
      <c r="H165" s="122" t="str">
        <f>IF(ISERROR(1/VLOOKUP($B165,Miljö!$B$1:$T$480,MATCH("Såld mängd produktionsspecifik fjärrvärme (GWh)",Miljö!$B$1:$T$1,0),FALSE)),"",VLOOKUP($B165,Miljö!$B$1:$T$480,MATCH("Såld mängd produktionsspecifik fjärrvärme (GWh)",Miljö!$B$1:$T$1,0),FALSE))</f>
        <v/>
      </c>
      <c r="J165" s="122" t="str">
        <f t="shared" si="2"/>
        <v>Lantmännen Agrovärme AB</v>
      </c>
    </row>
    <row r="166" spans="1:10" x14ac:dyDescent="0.25">
      <c r="A166" t="s">
        <v>238</v>
      </c>
      <c r="B166" t="s">
        <v>240</v>
      </c>
      <c r="C166"/>
      <c r="D166" s="122" t="str">
        <f>IF(ISERROR(1/VLOOKUP($B166,Kraftvärmeprod!$B$1:$D$480,MATCH("Total värmeproduktion i kraftvärmeverk i kombinerad drift (GWh)",Kraftvärmeprod!$B$1:$AV$1,0),FALSE)),"Ej kraftvärme","Alternativproduktionsmetoden")</f>
        <v>Ej kraftvärme</v>
      </c>
      <c r="E166" s="122">
        <f>VLOOKUP($B166,Totalt!$B$1:$BP$480,MATCH("total el",Totalt!$B$1:$BP$1,0),FALSE)</f>
        <v>0.16300000000000001</v>
      </c>
      <c r="F166" s="123" t="str">
        <f>IF(ISERROR(1/VLOOKUP($B166,Kraftvärmeprod!$B$1:$BD$480,MATCH("Total värmeproduktion i kraftvärmeverk i kombinerad drift (GWh)",Kraftvärmeprod!$B$1:$AV$1,0),FALSE)),"",VLOOKUP($B166,'Slutlig allokering kvv'!$B$1:$BA$480,MATCH(F$1,'Slutlig allokering kvv'!$B$1:$AS$1,0),FALSE))</f>
        <v/>
      </c>
      <c r="G166" s="122" t="str">
        <f>IF(ISERROR(1/VLOOKUP($B166,Kraftvärmeprod!$B$1:$AV$480,MATCH("Producerad elenergi i kraftvärmeverk (GWh)",Kraftvärmeprod!$B$1:$AV$1,0),FALSE)),"",VLOOKUP($B166,Kraftvärmeprod!$B$1:$AV$480,MATCH("Producerad elenergi i kraftvärmeverk (GWh)",Kraftvärmeprod!$B$1:$AV$1,0),FALSE))</f>
        <v/>
      </c>
      <c r="H166" s="122" t="str">
        <f>IF(ISERROR(1/VLOOKUP($B166,Miljö!$B$1:$T$480,MATCH("Såld mängd produktionsspecifik fjärrvärme (GWh)",Miljö!$B$1:$T$1,0),FALSE)),"",VLOOKUP($B166,Miljö!$B$1:$T$480,MATCH("Såld mängd produktionsspecifik fjärrvärme (GWh)",Miljö!$B$1:$T$1,0),FALSE))</f>
        <v/>
      </c>
      <c r="J166" s="122" t="str">
        <f t="shared" si="2"/>
        <v>Lantmännen Agrovärme AB</v>
      </c>
    </row>
    <row r="167" spans="1:10" x14ac:dyDescent="0.25">
      <c r="A167" t="s">
        <v>238</v>
      </c>
      <c r="B167" t="s">
        <v>241</v>
      </c>
      <c r="C167"/>
      <c r="D167" s="122" t="str">
        <f>IF(ISERROR(1/VLOOKUP($B167,Kraftvärmeprod!$B$1:$D$480,MATCH("Total värmeproduktion i kraftvärmeverk i kombinerad drift (GWh)",Kraftvärmeprod!$B$1:$AV$1,0),FALSE)),"Ej kraftvärme","Alternativproduktionsmetoden")</f>
        <v>Ej kraftvärme</v>
      </c>
      <c r="E167" s="122">
        <f>VLOOKUP($B167,Totalt!$B$1:$BP$480,MATCH("total el",Totalt!$B$1:$BP$1,0),FALSE)</f>
        <v>0.222</v>
      </c>
      <c r="F167" s="123" t="str">
        <f>IF(ISERROR(1/VLOOKUP($B167,Kraftvärmeprod!$B$1:$BD$480,MATCH("Total värmeproduktion i kraftvärmeverk i kombinerad drift (GWh)",Kraftvärmeprod!$B$1:$AV$1,0),FALSE)),"",VLOOKUP($B167,'Slutlig allokering kvv'!$B$1:$BA$480,MATCH(F$1,'Slutlig allokering kvv'!$B$1:$AS$1,0),FALSE))</f>
        <v/>
      </c>
      <c r="G167" s="122" t="str">
        <f>IF(ISERROR(1/VLOOKUP($B167,Kraftvärmeprod!$B$1:$AV$480,MATCH("Producerad elenergi i kraftvärmeverk (GWh)",Kraftvärmeprod!$B$1:$AV$1,0),FALSE)),"",VLOOKUP($B167,Kraftvärmeprod!$B$1:$AV$480,MATCH("Producerad elenergi i kraftvärmeverk (GWh)",Kraftvärmeprod!$B$1:$AV$1,0),FALSE))</f>
        <v/>
      </c>
      <c r="H167" s="122" t="str">
        <f>IF(ISERROR(1/VLOOKUP($B167,Miljö!$B$1:$T$480,MATCH("Såld mängd produktionsspecifik fjärrvärme (GWh)",Miljö!$B$1:$T$1,0),FALSE)),"",VLOOKUP($B167,Miljö!$B$1:$T$480,MATCH("Såld mängd produktionsspecifik fjärrvärme (GWh)",Miljö!$B$1:$T$1,0),FALSE))</f>
        <v/>
      </c>
      <c r="J167" s="122" t="str">
        <f t="shared" si="2"/>
        <v>Lantmännen Agrovärme AB</v>
      </c>
    </row>
    <row r="168" spans="1:10" x14ac:dyDescent="0.25">
      <c r="A168" t="s">
        <v>238</v>
      </c>
      <c r="B168" t="s">
        <v>242</v>
      </c>
      <c r="C168"/>
      <c r="D168" s="122" t="str">
        <f>IF(ISERROR(1/VLOOKUP($B168,Kraftvärmeprod!$B$1:$D$480,MATCH("Total värmeproduktion i kraftvärmeverk i kombinerad drift (GWh)",Kraftvärmeprod!$B$1:$AV$1,0),FALSE)),"Ej kraftvärme","Alternativproduktionsmetoden")</f>
        <v>Ej kraftvärme</v>
      </c>
      <c r="E168" s="122">
        <f>VLOOKUP($B168,Totalt!$B$1:$BP$480,MATCH("total el",Totalt!$B$1:$BP$1,0),FALSE)</f>
        <v>0.18</v>
      </c>
      <c r="F168" s="123" t="str">
        <f>IF(ISERROR(1/VLOOKUP($B168,Kraftvärmeprod!$B$1:$BD$480,MATCH("Total värmeproduktion i kraftvärmeverk i kombinerad drift (GWh)",Kraftvärmeprod!$B$1:$AV$1,0),FALSE)),"",VLOOKUP($B168,'Slutlig allokering kvv'!$B$1:$BA$480,MATCH(F$1,'Slutlig allokering kvv'!$B$1:$AS$1,0),FALSE))</f>
        <v/>
      </c>
      <c r="G168" s="122" t="str">
        <f>IF(ISERROR(1/VLOOKUP($B168,Kraftvärmeprod!$B$1:$AV$480,MATCH("Producerad elenergi i kraftvärmeverk (GWh)",Kraftvärmeprod!$B$1:$AV$1,0),FALSE)),"",VLOOKUP($B168,Kraftvärmeprod!$B$1:$AV$480,MATCH("Producerad elenergi i kraftvärmeverk (GWh)",Kraftvärmeprod!$B$1:$AV$1,0),FALSE))</f>
        <v/>
      </c>
      <c r="H168" s="122" t="str">
        <f>IF(ISERROR(1/VLOOKUP($B168,Miljö!$B$1:$T$480,MATCH("Såld mängd produktionsspecifik fjärrvärme (GWh)",Miljö!$B$1:$T$1,0),FALSE)),"",VLOOKUP($B168,Miljö!$B$1:$T$480,MATCH("Såld mängd produktionsspecifik fjärrvärme (GWh)",Miljö!$B$1:$T$1,0),FALSE))</f>
        <v/>
      </c>
      <c r="J168" s="122" t="str">
        <f t="shared" si="2"/>
        <v>Lantmännen Agrovärme AB</v>
      </c>
    </row>
    <row r="169" spans="1:10" x14ac:dyDescent="0.25">
      <c r="A169" t="s">
        <v>238</v>
      </c>
      <c r="B169" t="s">
        <v>243</v>
      </c>
      <c r="C169"/>
      <c r="D169" s="122" t="str">
        <f>IF(ISERROR(1/VLOOKUP($B169,Kraftvärmeprod!$B$1:$D$480,MATCH("Total värmeproduktion i kraftvärmeverk i kombinerad drift (GWh)",Kraftvärmeprod!$B$1:$AV$1,0),FALSE)),"Ej kraftvärme","Alternativproduktionsmetoden")</f>
        <v>Ej kraftvärme</v>
      </c>
      <c r="E169" s="122">
        <f>VLOOKUP($B169,Totalt!$B$1:$BP$480,MATCH("total el",Totalt!$B$1:$BP$1,0),FALSE)</f>
        <v>0.30299999999999999</v>
      </c>
      <c r="F169" s="123" t="str">
        <f>IF(ISERROR(1/VLOOKUP($B169,Kraftvärmeprod!$B$1:$BD$480,MATCH("Total värmeproduktion i kraftvärmeverk i kombinerad drift (GWh)",Kraftvärmeprod!$B$1:$AV$1,0),FALSE)),"",VLOOKUP($B169,'Slutlig allokering kvv'!$B$1:$BA$480,MATCH(F$1,'Slutlig allokering kvv'!$B$1:$AS$1,0),FALSE))</f>
        <v/>
      </c>
      <c r="G169" s="122" t="str">
        <f>IF(ISERROR(1/VLOOKUP($B169,Kraftvärmeprod!$B$1:$AV$480,MATCH("Producerad elenergi i kraftvärmeverk (GWh)",Kraftvärmeprod!$B$1:$AV$1,0),FALSE)),"",VLOOKUP($B169,Kraftvärmeprod!$B$1:$AV$480,MATCH("Producerad elenergi i kraftvärmeverk (GWh)",Kraftvärmeprod!$B$1:$AV$1,0),FALSE))</f>
        <v/>
      </c>
      <c r="H169" s="122" t="str">
        <f>IF(ISERROR(1/VLOOKUP($B169,Miljö!$B$1:$T$480,MATCH("Såld mängd produktionsspecifik fjärrvärme (GWh)",Miljö!$B$1:$T$1,0),FALSE)),"",VLOOKUP($B169,Miljö!$B$1:$T$480,MATCH("Såld mängd produktionsspecifik fjärrvärme (GWh)",Miljö!$B$1:$T$1,0),FALSE))</f>
        <v/>
      </c>
      <c r="J169" s="122" t="str">
        <f t="shared" si="2"/>
        <v>Lantmännen Agrovärme AB</v>
      </c>
    </row>
    <row r="170" spans="1:10" x14ac:dyDescent="0.25">
      <c r="A170" t="s">
        <v>238</v>
      </c>
      <c r="B170" t="s">
        <v>244</v>
      </c>
      <c r="C170"/>
      <c r="D170" s="122" t="str">
        <f>IF(ISERROR(1/VLOOKUP($B170,Kraftvärmeprod!$B$1:$D$480,MATCH("Total värmeproduktion i kraftvärmeverk i kombinerad drift (GWh)",Kraftvärmeprod!$B$1:$AV$1,0),FALSE)),"Ej kraftvärme","Alternativproduktionsmetoden")</f>
        <v>Ej kraftvärme</v>
      </c>
      <c r="E170" s="122">
        <f>VLOOKUP($B170,Totalt!$B$1:$BP$480,MATCH("total el",Totalt!$B$1:$BP$1,0),FALSE)</f>
        <v>0.5</v>
      </c>
      <c r="F170" s="123" t="str">
        <f>IF(ISERROR(1/VLOOKUP($B170,Kraftvärmeprod!$B$1:$BD$480,MATCH("Total värmeproduktion i kraftvärmeverk i kombinerad drift (GWh)",Kraftvärmeprod!$B$1:$AV$1,0),FALSE)),"",VLOOKUP($B170,'Slutlig allokering kvv'!$B$1:$BA$480,MATCH(F$1,'Slutlig allokering kvv'!$B$1:$AS$1,0),FALSE))</f>
        <v/>
      </c>
      <c r="G170" s="122" t="str">
        <f>IF(ISERROR(1/VLOOKUP($B170,Kraftvärmeprod!$B$1:$AV$480,MATCH("Producerad elenergi i kraftvärmeverk (GWh)",Kraftvärmeprod!$B$1:$AV$1,0),FALSE)),"",VLOOKUP($B170,Kraftvärmeprod!$B$1:$AV$480,MATCH("Producerad elenergi i kraftvärmeverk (GWh)",Kraftvärmeprod!$B$1:$AV$1,0),FALSE))</f>
        <v/>
      </c>
      <c r="H170" s="122" t="str">
        <f>IF(ISERROR(1/VLOOKUP($B170,Miljö!$B$1:$T$480,MATCH("Såld mängd produktionsspecifik fjärrvärme (GWh)",Miljö!$B$1:$T$1,0),FALSE)),"",VLOOKUP($B170,Miljö!$B$1:$T$480,MATCH("Såld mängd produktionsspecifik fjärrvärme (GWh)",Miljö!$B$1:$T$1,0),FALSE))</f>
        <v/>
      </c>
      <c r="J170" s="122" t="str">
        <f t="shared" si="2"/>
        <v>Lantmännen Agrovärme AB</v>
      </c>
    </row>
    <row r="171" spans="1:10" x14ac:dyDescent="0.25">
      <c r="A171" t="s">
        <v>238</v>
      </c>
      <c r="B171" t="s">
        <v>245</v>
      </c>
      <c r="C171"/>
      <c r="D171" s="122" t="str">
        <f>IF(ISERROR(1/VLOOKUP($B171,Kraftvärmeprod!$B$1:$D$480,MATCH("Total värmeproduktion i kraftvärmeverk i kombinerad drift (GWh)",Kraftvärmeprod!$B$1:$AV$1,0),FALSE)),"Ej kraftvärme","Alternativproduktionsmetoden")</f>
        <v>Ej kraftvärme</v>
      </c>
      <c r="E171" s="122">
        <f>VLOOKUP($B171,Totalt!$B$1:$BP$480,MATCH("total el",Totalt!$B$1:$BP$1,0),FALSE)</f>
        <v>0.28799999999999998</v>
      </c>
      <c r="F171" s="123" t="str">
        <f>IF(ISERROR(1/VLOOKUP($B171,Kraftvärmeprod!$B$1:$BD$480,MATCH("Total värmeproduktion i kraftvärmeverk i kombinerad drift (GWh)",Kraftvärmeprod!$B$1:$AV$1,0),FALSE)),"",VLOOKUP($B171,'Slutlig allokering kvv'!$B$1:$BA$480,MATCH(F$1,'Slutlig allokering kvv'!$B$1:$AS$1,0),FALSE))</f>
        <v/>
      </c>
      <c r="G171" s="122" t="str">
        <f>IF(ISERROR(1/VLOOKUP($B171,Kraftvärmeprod!$B$1:$AV$480,MATCH("Producerad elenergi i kraftvärmeverk (GWh)",Kraftvärmeprod!$B$1:$AV$1,0),FALSE)),"",VLOOKUP($B171,Kraftvärmeprod!$B$1:$AV$480,MATCH("Producerad elenergi i kraftvärmeverk (GWh)",Kraftvärmeprod!$B$1:$AV$1,0),FALSE))</f>
        <v/>
      </c>
      <c r="H171" s="122" t="str">
        <f>IF(ISERROR(1/VLOOKUP($B171,Miljö!$B$1:$T$480,MATCH("Såld mängd produktionsspecifik fjärrvärme (GWh)",Miljö!$B$1:$T$1,0),FALSE)),"",VLOOKUP($B171,Miljö!$B$1:$T$480,MATCH("Såld mängd produktionsspecifik fjärrvärme (GWh)",Miljö!$B$1:$T$1,0),FALSE))</f>
        <v/>
      </c>
      <c r="J171" s="122" t="str">
        <f t="shared" si="2"/>
        <v>Lantmännen Agrovärme AB</v>
      </c>
    </row>
    <row r="172" spans="1:10" x14ac:dyDescent="0.25">
      <c r="A172" t="s">
        <v>238</v>
      </c>
      <c r="B172" t="s">
        <v>246</v>
      </c>
      <c r="C172"/>
      <c r="D172" s="122" t="str">
        <f>IF(ISERROR(1/VLOOKUP($B172,Kraftvärmeprod!$B$1:$D$480,MATCH("Total värmeproduktion i kraftvärmeverk i kombinerad drift (GWh)",Kraftvärmeprod!$B$1:$AV$1,0),FALSE)),"Ej kraftvärme","Alternativproduktionsmetoden")</f>
        <v>Ej kraftvärme</v>
      </c>
      <c r="E172" s="122">
        <f>VLOOKUP($B172,Totalt!$B$1:$BP$480,MATCH("total el",Totalt!$B$1:$BP$1,0),FALSE)</f>
        <v>0.14000000000000001</v>
      </c>
      <c r="F172" s="123" t="str">
        <f>IF(ISERROR(1/VLOOKUP($B172,Kraftvärmeprod!$B$1:$BD$480,MATCH("Total värmeproduktion i kraftvärmeverk i kombinerad drift (GWh)",Kraftvärmeprod!$B$1:$AV$1,0),FALSE)),"",VLOOKUP($B172,'Slutlig allokering kvv'!$B$1:$BA$480,MATCH(F$1,'Slutlig allokering kvv'!$B$1:$AS$1,0),FALSE))</f>
        <v/>
      </c>
      <c r="G172" s="122" t="str">
        <f>IF(ISERROR(1/VLOOKUP($B172,Kraftvärmeprod!$B$1:$AV$480,MATCH("Producerad elenergi i kraftvärmeverk (GWh)",Kraftvärmeprod!$B$1:$AV$1,0),FALSE)),"",VLOOKUP($B172,Kraftvärmeprod!$B$1:$AV$480,MATCH("Producerad elenergi i kraftvärmeverk (GWh)",Kraftvärmeprod!$B$1:$AV$1,0),FALSE))</f>
        <v/>
      </c>
      <c r="H172" s="122" t="str">
        <f>IF(ISERROR(1/VLOOKUP($B172,Miljö!$B$1:$T$480,MATCH("Såld mängd produktionsspecifik fjärrvärme (GWh)",Miljö!$B$1:$T$1,0),FALSE)),"",VLOOKUP($B172,Miljö!$B$1:$T$480,MATCH("Såld mängd produktionsspecifik fjärrvärme (GWh)",Miljö!$B$1:$T$1,0),FALSE))</f>
        <v/>
      </c>
      <c r="J172" s="122" t="str">
        <f t="shared" si="2"/>
        <v>Lantmännen Agrovärme AB</v>
      </c>
    </row>
    <row r="173" spans="1:10" x14ac:dyDescent="0.25">
      <c r="A173" t="s">
        <v>247</v>
      </c>
      <c r="B173" t="s">
        <v>248</v>
      </c>
      <c r="C173"/>
      <c r="D173" s="122" t="str">
        <f>IF(ISERROR(1/VLOOKUP($B173,Kraftvärmeprod!$B$1:$D$480,MATCH("Total värmeproduktion i kraftvärmeverk i kombinerad drift (GWh)",Kraftvärmeprod!$B$1:$AV$1,0),FALSE)),"Ej kraftvärme","Alternativproduktionsmetoden")</f>
        <v>Ej kraftvärme</v>
      </c>
      <c r="E173" s="122">
        <f>VLOOKUP($B173,Totalt!$B$1:$BP$480,MATCH("total el",Totalt!$B$1:$BP$1,0),FALSE)</f>
        <v>0.42799999999999999</v>
      </c>
      <c r="F173" s="123" t="str">
        <f>IF(ISERROR(1/VLOOKUP($B173,Kraftvärmeprod!$B$1:$BD$480,MATCH("Total värmeproduktion i kraftvärmeverk i kombinerad drift (GWh)",Kraftvärmeprod!$B$1:$AV$1,0),FALSE)),"",VLOOKUP($B173,'Slutlig allokering kvv'!$B$1:$BA$480,MATCH(F$1,'Slutlig allokering kvv'!$B$1:$AS$1,0),FALSE))</f>
        <v/>
      </c>
      <c r="G173" s="122" t="str">
        <f>IF(ISERROR(1/VLOOKUP($B173,Kraftvärmeprod!$B$1:$AV$480,MATCH("Producerad elenergi i kraftvärmeverk (GWh)",Kraftvärmeprod!$B$1:$AV$1,0),FALSE)),"",VLOOKUP($B173,Kraftvärmeprod!$B$1:$AV$480,MATCH("Producerad elenergi i kraftvärmeverk (GWh)",Kraftvärmeprod!$B$1:$AV$1,0),FALSE))</f>
        <v/>
      </c>
      <c r="H173" s="122" t="str">
        <f>IF(ISERROR(1/VLOOKUP($B173,Miljö!$B$1:$T$480,MATCH("Såld mängd produktionsspecifik fjärrvärme (GWh)",Miljö!$B$1:$T$1,0),FALSE)),"",VLOOKUP($B173,Miljö!$B$1:$T$480,MATCH("Såld mängd produktionsspecifik fjärrvärme (GWh)",Miljö!$B$1:$T$1,0),FALSE))</f>
        <v/>
      </c>
      <c r="J173" s="122" t="str">
        <f t="shared" si="2"/>
        <v>Laxå Värme AB</v>
      </c>
    </row>
    <row r="174" spans="1:10" x14ac:dyDescent="0.25">
      <c r="A174" t="s">
        <v>249</v>
      </c>
      <c r="B174" t="s">
        <v>150</v>
      </c>
      <c r="C174"/>
      <c r="D174" s="122" t="str">
        <f>IF(ISERROR(1/VLOOKUP($B174,Kraftvärmeprod!$B$1:$D$480,MATCH("Total värmeproduktion i kraftvärmeverk i kombinerad drift (GWh)",Kraftvärmeprod!$B$1:$AV$1,0),FALSE)),"Ej kraftvärme","Alternativproduktionsmetoden")</f>
        <v>Ej kraftvärme</v>
      </c>
      <c r="E174" s="122">
        <f>VLOOKUP($B174,Totalt!$B$1:$BP$480,MATCH("total el",Totalt!$B$1:$BP$1,0),FALSE)</f>
        <v>0.23100000000000001</v>
      </c>
      <c r="F174" s="123" t="str">
        <f>IF(ISERROR(1/VLOOKUP($B174,Kraftvärmeprod!$B$1:$BD$480,MATCH("Total värmeproduktion i kraftvärmeverk i kombinerad drift (GWh)",Kraftvärmeprod!$B$1:$AV$1,0),FALSE)),"",VLOOKUP($B174,'Slutlig allokering kvv'!$B$1:$BA$480,MATCH(F$1,'Slutlig allokering kvv'!$B$1:$AS$1,0),FALSE))</f>
        <v/>
      </c>
      <c r="G174" s="122" t="str">
        <f>IF(ISERROR(1/VLOOKUP($B174,Kraftvärmeprod!$B$1:$AV$480,MATCH("Producerad elenergi i kraftvärmeverk (GWh)",Kraftvärmeprod!$B$1:$AV$1,0),FALSE)),"",VLOOKUP($B174,Kraftvärmeprod!$B$1:$AV$480,MATCH("Producerad elenergi i kraftvärmeverk (GWh)",Kraftvärmeprod!$B$1:$AV$1,0),FALSE))</f>
        <v/>
      </c>
      <c r="H174" s="122" t="str">
        <f>IF(ISERROR(1/VLOOKUP($B174,Miljö!$B$1:$T$480,MATCH("Såld mängd produktionsspecifik fjärrvärme (GWh)",Miljö!$B$1:$T$1,0),FALSE)),"",VLOOKUP($B174,Miljö!$B$1:$T$480,MATCH("Såld mängd produktionsspecifik fjärrvärme (GWh)",Miljö!$B$1:$T$1,0),FALSE))</f>
        <v/>
      </c>
      <c r="J174" s="122" t="str">
        <f t="shared" si="2"/>
        <v>Lerum Fjärrvärme AB</v>
      </c>
    </row>
    <row r="175" spans="1:10" x14ac:dyDescent="0.25">
      <c r="A175" t="s">
        <v>249</v>
      </c>
      <c r="B175" t="s">
        <v>250</v>
      </c>
      <c r="C175"/>
      <c r="D175" s="122" t="str">
        <f>IF(ISERROR(1/VLOOKUP($B175,Kraftvärmeprod!$B$1:$D$480,MATCH("Total värmeproduktion i kraftvärmeverk i kombinerad drift (GWh)",Kraftvärmeprod!$B$1:$AV$1,0),FALSE)),"Ej kraftvärme","Alternativproduktionsmetoden")</f>
        <v>Ej kraftvärme</v>
      </c>
      <c r="E175" s="122">
        <f>VLOOKUP($B175,Totalt!$B$1:$BP$480,MATCH("total el",Totalt!$B$1:$BP$1,0),FALSE)</f>
        <v>0.13</v>
      </c>
      <c r="F175" s="123" t="str">
        <f>IF(ISERROR(1/VLOOKUP($B175,Kraftvärmeprod!$B$1:$BD$480,MATCH("Total värmeproduktion i kraftvärmeverk i kombinerad drift (GWh)",Kraftvärmeprod!$B$1:$AV$1,0),FALSE)),"",VLOOKUP($B175,'Slutlig allokering kvv'!$B$1:$BA$480,MATCH(F$1,'Slutlig allokering kvv'!$B$1:$AS$1,0),FALSE))</f>
        <v/>
      </c>
      <c r="G175" s="122" t="str">
        <f>IF(ISERROR(1/VLOOKUP($B175,Kraftvärmeprod!$B$1:$AV$480,MATCH("Producerad elenergi i kraftvärmeverk (GWh)",Kraftvärmeprod!$B$1:$AV$1,0),FALSE)),"",VLOOKUP($B175,Kraftvärmeprod!$B$1:$AV$480,MATCH("Producerad elenergi i kraftvärmeverk (GWh)",Kraftvärmeprod!$B$1:$AV$1,0),FALSE))</f>
        <v/>
      </c>
      <c r="H175" s="122" t="str">
        <f>IF(ISERROR(1/VLOOKUP($B175,Miljö!$B$1:$T$480,MATCH("Såld mängd produktionsspecifik fjärrvärme (GWh)",Miljö!$B$1:$T$1,0),FALSE)),"",VLOOKUP($B175,Miljö!$B$1:$T$480,MATCH("Såld mängd produktionsspecifik fjärrvärme (GWh)",Miljö!$B$1:$T$1,0),FALSE))</f>
        <v/>
      </c>
      <c r="J175" s="122" t="str">
        <f t="shared" si="2"/>
        <v>Lerum Fjärrvärme AB</v>
      </c>
    </row>
    <row r="176" spans="1:10" x14ac:dyDescent="0.25">
      <c r="A176" t="s">
        <v>249</v>
      </c>
      <c r="B176" t="s">
        <v>251</v>
      </c>
      <c r="C176"/>
      <c r="D176" s="122" t="str">
        <f>IF(ISERROR(1/VLOOKUP($B176,Kraftvärmeprod!$B$1:$D$480,MATCH("Total värmeproduktion i kraftvärmeverk i kombinerad drift (GWh)",Kraftvärmeprod!$B$1:$AV$1,0),FALSE)),"Ej kraftvärme","Alternativproduktionsmetoden")</f>
        <v>Ej kraftvärme</v>
      </c>
      <c r="E176" s="122">
        <f>VLOOKUP($B176,Totalt!$B$1:$BP$480,MATCH("total el",Totalt!$B$1:$BP$1,0),FALSE)</f>
        <v>0.52400000000000002</v>
      </c>
      <c r="F176" s="123" t="str">
        <f>IF(ISERROR(1/VLOOKUP($B176,Kraftvärmeprod!$B$1:$BD$480,MATCH("Total värmeproduktion i kraftvärmeverk i kombinerad drift (GWh)",Kraftvärmeprod!$B$1:$AV$1,0),FALSE)),"",VLOOKUP($B176,'Slutlig allokering kvv'!$B$1:$BA$480,MATCH(F$1,'Slutlig allokering kvv'!$B$1:$AS$1,0),FALSE))</f>
        <v/>
      </c>
      <c r="G176" s="122" t="str">
        <f>IF(ISERROR(1/VLOOKUP($B176,Kraftvärmeprod!$B$1:$AV$480,MATCH("Producerad elenergi i kraftvärmeverk (GWh)",Kraftvärmeprod!$B$1:$AV$1,0),FALSE)),"",VLOOKUP($B176,Kraftvärmeprod!$B$1:$AV$480,MATCH("Producerad elenergi i kraftvärmeverk (GWh)",Kraftvärmeprod!$B$1:$AV$1,0),FALSE))</f>
        <v/>
      </c>
      <c r="H176" s="122" t="str">
        <f>IF(ISERROR(1/VLOOKUP($B176,Miljö!$B$1:$T$480,MATCH("Såld mängd produktionsspecifik fjärrvärme (GWh)",Miljö!$B$1:$T$1,0),FALSE)),"",VLOOKUP($B176,Miljö!$B$1:$T$480,MATCH("Såld mängd produktionsspecifik fjärrvärme (GWh)",Miljö!$B$1:$T$1,0),FALSE))</f>
        <v/>
      </c>
      <c r="J176" s="122" t="str">
        <f t="shared" si="2"/>
        <v>Lerum Fjärrvärme AB</v>
      </c>
    </row>
    <row r="177" spans="1:10" x14ac:dyDescent="0.25">
      <c r="A177" t="s">
        <v>249</v>
      </c>
      <c r="B177" t="s">
        <v>252</v>
      </c>
      <c r="C177"/>
      <c r="D177" s="122" t="str">
        <f>IF(ISERROR(1/VLOOKUP($B177,Kraftvärmeprod!$B$1:$D$480,MATCH("Total värmeproduktion i kraftvärmeverk i kombinerad drift (GWh)",Kraftvärmeprod!$B$1:$AV$1,0),FALSE)),"Ej kraftvärme","Alternativproduktionsmetoden")</f>
        <v>Ej kraftvärme</v>
      </c>
      <c r="E177" s="122">
        <f>VLOOKUP($B177,Totalt!$B$1:$BP$480,MATCH("total el",Totalt!$B$1:$BP$1,0),FALSE)</f>
        <v>1.2999999999999999E-2</v>
      </c>
      <c r="F177" s="123" t="str">
        <f>IF(ISERROR(1/VLOOKUP($B177,Kraftvärmeprod!$B$1:$BD$480,MATCH("Total värmeproduktion i kraftvärmeverk i kombinerad drift (GWh)",Kraftvärmeprod!$B$1:$AV$1,0),FALSE)),"",VLOOKUP($B177,'Slutlig allokering kvv'!$B$1:$BA$480,MATCH(F$1,'Slutlig allokering kvv'!$B$1:$AS$1,0),FALSE))</f>
        <v/>
      </c>
      <c r="G177" s="122" t="str">
        <f>IF(ISERROR(1/VLOOKUP($B177,Kraftvärmeprod!$B$1:$AV$480,MATCH("Producerad elenergi i kraftvärmeverk (GWh)",Kraftvärmeprod!$B$1:$AV$1,0),FALSE)),"",VLOOKUP($B177,Kraftvärmeprod!$B$1:$AV$480,MATCH("Producerad elenergi i kraftvärmeverk (GWh)",Kraftvärmeprod!$B$1:$AV$1,0),FALSE))</f>
        <v/>
      </c>
      <c r="H177" s="122" t="str">
        <f>IF(ISERROR(1/VLOOKUP($B177,Miljö!$B$1:$T$480,MATCH("Såld mängd produktionsspecifik fjärrvärme (GWh)",Miljö!$B$1:$T$1,0),FALSE)),"",VLOOKUP($B177,Miljö!$B$1:$T$480,MATCH("Såld mängd produktionsspecifik fjärrvärme (GWh)",Miljö!$B$1:$T$1,0),FALSE))</f>
        <v/>
      </c>
      <c r="J177" s="122" t="str">
        <f t="shared" si="2"/>
        <v>Lerum Fjärrvärme AB</v>
      </c>
    </row>
    <row r="178" spans="1:10" x14ac:dyDescent="0.25">
      <c r="A178" t="s">
        <v>253</v>
      </c>
      <c r="B178" t="s">
        <v>254</v>
      </c>
      <c r="C178"/>
      <c r="D178" s="122" t="str">
        <f>IF(ISERROR(1/VLOOKUP($B178,Kraftvärmeprod!$B$1:$D$480,MATCH("Total värmeproduktion i kraftvärmeverk i kombinerad drift (GWh)",Kraftvärmeprod!$B$1:$AV$1,0),FALSE)),"Ej kraftvärme","Alternativproduktionsmetoden")</f>
        <v>Ej kraftvärme</v>
      </c>
      <c r="E178" s="122">
        <f>VLOOKUP($B178,Totalt!$B$1:$BP$480,MATCH("total el",Totalt!$B$1:$BP$1,0),FALSE)</f>
        <v>0</v>
      </c>
      <c r="F178" s="123" t="str">
        <f>IF(ISERROR(1/VLOOKUP($B178,Kraftvärmeprod!$B$1:$BD$480,MATCH("Total värmeproduktion i kraftvärmeverk i kombinerad drift (GWh)",Kraftvärmeprod!$B$1:$AV$1,0),FALSE)),"",VLOOKUP($B178,'Slutlig allokering kvv'!$B$1:$BA$480,MATCH(F$1,'Slutlig allokering kvv'!$B$1:$AS$1,0),FALSE))</f>
        <v/>
      </c>
      <c r="G178" s="122" t="str">
        <f>IF(ISERROR(1/VLOOKUP($B178,Kraftvärmeprod!$B$1:$AV$480,MATCH("Producerad elenergi i kraftvärmeverk (GWh)",Kraftvärmeprod!$B$1:$AV$1,0),FALSE)),"",VLOOKUP($B178,Kraftvärmeprod!$B$1:$AV$480,MATCH("Producerad elenergi i kraftvärmeverk (GWh)",Kraftvärmeprod!$B$1:$AV$1,0),FALSE))</f>
        <v/>
      </c>
      <c r="H178" s="122" t="str">
        <f>IF(ISERROR(1/VLOOKUP($B178,Miljö!$B$1:$T$480,MATCH("Såld mängd produktionsspecifik fjärrvärme (GWh)",Miljö!$B$1:$T$1,0),FALSE)),"",VLOOKUP($B178,Miljö!$B$1:$T$480,MATCH("Såld mängd produktionsspecifik fjärrvärme (GWh)",Miljö!$B$1:$T$1,0),FALSE))</f>
        <v/>
      </c>
      <c r="J178" s="122" t="str">
        <f t="shared" si="2"/>
        <v>Lessebo Fjärrvärme AB</v>
      </c>
    </row>
    <row r="179" spans="1:10" x14ac:dyDescent="0.25">
      <c r="A179" t="s">
        <v>255</v>
      </c>
      <c r="B179" t="s">
        <v>256</v>
      </c>
      <c r="C179"/>
      <c r="D179" s="122" t="str">
        <f>IF(ISERROR(1/VLOOKUP($B179,Kraftvärmeprod!$B$1:$D$480,MATCH("Total värmeproduktion i kraftvärmeverk i kombinerad drift (GWh)",Kraftvärmeprod!$B$1:$AV$1,0),FALSE)),"Ej kraftvärme","Alternativproduktionsmetoden")</f>
        <v>Ej kraftvärme</v>
      </c>
      <c r="E179" s="122">
        <f>VLOOKUP($B179,Totalt!$B$1:$BP$480,MATCH("total el",Totalt!$B$1:$BP$1,0),FALSE)</f>
        <v>1.1859999999999999</v>
      </c>
      <c r="F179" s="123" t="str">
        <f>IF(ISERROR(1/VLOOKUP($B179,Kraftvärmeprod!$B$1:$BD$480,MATCH("Total värmeproduktion i kraftvärmeverk i kombinerad drift (GWh)",Kraftvärmeprod!$B$1:$AV$1,0),FALSE)),"",VLOOKUP($B179,'Slutlig allokering kvv'!$B$1:$BA$480,MATCH(F$1,'Slutlig allokering kvv'!$B$1:$AS$1,0),FALSE))</f>
        <v/>
      </c>
      <c r="G179" s="122" t="str">
        <f>IF(ISERROR(1/VLOOKUP($B179,Kraftvärmeprod!$B$1:$AV$480,MATCH("Producerad elenergi i kraftvärmeverk (GWh)",Kraftvärmeprod!$B$1:$AV$1,0),FALSE)),"",VLOOKUP($B179,Kraftvärmeprod!$B$1:$AV$480,MATCH("Producerad elenergi i kraftvärmeverk (GWh)",Kraftvärmeprod!$B$1:$AV$1,0),FALSE))</f>
        <v/>
      </c>
      <c r="H179" s="122" t="str">
        <f>IF(ISERROR(1/VLOOKUP($B179,Miljö!$B$1:$T$480,MATCH("Såld mängd produktionsspecifik fjärrvärme (GWh)",Miljö!$B$1:$T$1,0),FALSE)),"",VLOOKUP($B179,Miljö!$B$1:$T$480,MATCH("Såld mängd produktionsspecifik fjärrvärme (GWh)",Miljö!$B$1:$T$1,0),FALSE))</f>
        <v/>
      </c>
      <c r="J179" s="122" t="str">
        <f t="shared" si="2"/>
        <v>LEVA i Lysekil AB</v>
      </c>
    </row>
    <row r="180" spans="1:10" x14ac:dyDescent="0.25">
      <c r="A180" t="s">
        <v>257</v>
      </c>
      <c r="B180" t="s">
        <v>258</v>
      </c>
      <c r="C180"/>
      <c r="D180" s="122" t="str">
        <f>IF(ISERROR(1/VLOOKUP($B180,Kraftvärmeprod!$B$1:$D$480,MATCH("Total värmeproduktion i kraftvärmeverk i kombinerad drift (GWh)",Kraftvärmeprod!$B$1:$AV$1,0),FALSE)),"Ej kraftvärme","Alternativproduktionsmetoden")</f>
        <v>Alternativproduktionsmetoden</v>
      </c>
      <c r="E180" s="122">
        <f>VLOOKUP($B180,Totalt!$B$1:$BP$480,MATCH("total el",Totalt!$B$1:$BP$1,0),FALSE)</f>
        <v>12.6836</v>
      </c>
      <c r="F180" s="123">
        <f>IF(ISERROR(1/VLOOKUP($B180,Kraftvärmeprod!$B$1:$BD$480,MATCH("Total värmeproduktion i kraftvärmeverk i kombinerad drift (GWh)",Kraftvärmeprod!$B$1:$AV$1,0),FALSE)),"",VLOOKUP($B180,'Slutlig allokering kvv'!$B$1:$BA$480,MATCH(F$1,'Slutlig allokering kvv'!$B$1:$AS$1,0),FALSE))</f>
        <v>0.6148504332015291</v>
      </c>
      <c r="G180" s="122">
        <f>IF(ISERROR(1/VLOOKUP($B180,Kraftvärmeprod!$B$1:$AV$480,MATCH("Producerad elenergi i kraftvärmeverk (GWh)",Kraftvärmeprod!$B$1:$AV$1,0),FALSE)),"",VLOOKUP($B180,Kraftvärmeprod!$B$1:$AV$480,MATCH("Producerad elenergi i kraftvärmeverk (GWh)",Kraftvärmeprod!$B$1:$AV$1,0),FALSE))</f>
        <v>20.916</v>
      </c>
      <c r="H180" s="122" t="str">
        <f>IF(ISERROR(1/VLOOKUP($B180,Miljö!$B$1:$T$480,MATCH("Såld mängd produktionsspecifik fjärrvärme (GWh)",Miljö!$B$1:$T$1,0),FALSE)),"",VLOOKUP($B180,Miljö!$B$1:$T$480,MATCH("Såld mängd produktionsspecifik fjärrvärme (GWh)",Miljö!$B$1:$T$1,0),FALSE))</f>
        <v/>
      </c>
      <c r="J180" s="122" t="str">
        <f t="shared" si="2"/>
        <v>Lidköpings Värmeverk AB</v>
      </c>
    </row>
    <row r="181" spans="1:10" x14ac:dyDescent="0.25">
      <c r="A181" t="s">
        <v>259</v>
      </c>
      <c r="B181" t="s">
        <v>260</v>
      </c>
      <c r="C181"/>
      <c r="D181" s="122" t="str">
        <f>IF(ISERROR(1/VLOOKUP($B181,Kraftvärmeprod!$B$1:$D$480,MATCH("Total värmeproduktion i kraftvärmeverk i kombinerad drift (GWh)",Kraftvärmeprod!$B$1:$AV$1,0),FALSE)),"Ej kraftvärme","Alternativproduktionsmetoden")</f>
        <v>Ej kraftvärme</v>
      </c>
      <c r="E181" s="122">
        <f>VLOOKUP($B181,Totalt!$B$1:$BP$480,MATCH("total el",Totalt!$B$1:$BP$1,0),FALSE)</f>
        <v>2.5000000000000001E-2</v>
      </c>
      <c r="F181" s="123" t="str">
        <f>IF(ISERROR(1/VLOOKUP($B181,Kraftvärmeprod!$B$1:$BD$480,MATCH("Total värmeproduktion i kraftvärmeverk i kombinerad drift (GWh)",Kraftvärmeprod!$B$1:$AV$1,0),FALSE)),"",VLOOKUP($B181,'Slutlig allokering kvv'!$B$1:$BA$480,MATCH(F$1,'Slutlig allokering kvv'!$B$1:$AS$1,0),FALSE))</f>
        <v/>
      </c>
      <c r="G181" s="122" t="str">
        <f>IF(ISERROR(1/VLOOKUP($B181,Kraftvärmeprod!$B$1:$AV$480,MATCH("Producerad elenergi i kraftvärmeverk (GWh)",Kraftvärmeprod!$B$1:$AV$1,0),FALSE)),"",VLOOKUP($B181,Kraftvärmeprod!$B$1:$AV$480,MATCH("Producerad elenergi i kraftvärmeverk (GWh)",Kraftvärmeprod!$B$1:$AV$1,0),FALSE))</f>
        <v/>
      </c>
      <c r="H181" s="122" t="str">
        <f>IF(ISERROR(1/VLOOKUP($B181,Miljö!$B$1:$T$480,MATCH("Såld mängd produktionsspecifik fjärrvärme (GWh)",Miljö!$B$1:$T$1,0),FALSE)),"",VLOOKUP($B181,Miljö!$B$1:$T$480,MATCH("Såld mängd produktionsspecifik fjärrvärme (GWh)",Miljö!$B$1:$T$1,0),FALSE))</f>
        <v/>
      </c>
      <c r="J181" s="122" t="str">
        <f t="shared" si="2"/>
        <v>Lilla Edets Fjärrvärme AB</v>
      </c>
    </row>
    <row r="182" spans="1:10" x14ac:dyDescent="0.25">
      <c r="A182" t="s">
        <v>261</v>
      </c>
      <c r="B182" t="s">
        <v>262</v>
      </c>
      <c r="C182"/>
      <c r="D182" s="122" t="str">
        <f>IF(ISERROR(1/VLOOKUP($B182,Kraftvärmeprod!$B$1:$D$480,MATCH("Total värmeproduktion i kraftvärmeverk i kombinerad drift (GWh)",Kraftvärmeprod!$B$1:$AV$1,0),FALSE)),"Ej kraftvärme","Alternativproduktionsmetoden")</f>
        <v>Ej kraftvärme</v>
      </c>
      <c r="E182" s="122">
        <f>VLOOKUP($B182,Totalt!$B$1:$BP$480,MATCH("total el",Totalt!$B$1:$BP$1,0),FALSE)</f>
        <v>0.08</v>
      </c>
      <c r="F182" s="123" t="str">
        <f>IF(ISERROR(1/VLOOKUP($B182,Kraftvärmeprod!$B$1:$BD$480,MATCH("Total värmeproduktion i kraftvärmeverk i kombinerad drift (GWh)",Kraftvärmeprod!$B$1:$AV$1,0),FALSE)),"",VLOOKUP($B182,'Slutlig allokering kvv'!$B$1:$BA$480,MATCH(F$1,'Slutlig allokering kvv'!$B$1:$AS$1,0),FALSE))</f>
        <v/>
      </c>
      <c r="G182" s="122" t="str">
        <f>IF(ISERROR(1/VLOOKUP($B182,Kraftvärmeprod!$B$1:$AV$480,MATCH("Producerad elenergi i kraftvärmeverk (GWh)",Kraftvärmeprod!$B$1:$AV$1,0),FALSE)),"",VLOOKUP($B182,Kraftvärmeprod!$B$1:$AV$480,MATCH("Producerad elenergi i kraftvärmeverk (GWh)",Kraftvärmeprod!$B$1:$AV$1,0),FALSE))</f>
        <v/>
      </c>
      <c r="H182" s="122" t="str">
        <f>IF(ISERROR(1/VLOOKUP($B182,Miljö!$B$1:$T$480,MATCH("Såld mängd produktionsspecifik fjärrvärme (GWh)",Miljö!$B$1:$T$1,0),FALSE)),"",VLOOKUP($B182,Miljö!$B$1:$T$480,MATCH("Såld mängd produktionsspecifik fjärrvärme (GWh)",Miljö!$B$1:$T$1,0),FALSE))</f>
        <v/>
      </c>
      <c r="J182" s="122" t="str">
        <f t="shared" si="2"/>
        <v>Linde Energi AB</v>
      </c>
    </row>
    <row r="183" spans="1:10" x14ac:dyDescent="0.25">
      <c r="A183" t="s">
        <v>261</v>
      </c>
      <c r="B183" t="s">
        <v>263</v>
      </c>
      <c r="C183"/>
      <c r="D183" s="122" t="str">
        <f>IF(ISERROR(1/VLOOKUP($B183,Kraftvärmeprod!$B$1:$D$480,MATCH("Total värmeproduktion i kraftvärmeverk i kombinerad drift (GWh)",Kraftvärmeprod!$B$1:$AV$1,0),FALSE)),"Ej kraftvärme","Alternativproduktionsmetoden")</f>
        <v>Ej kraftvärme</v>
      </c>
      <c r="E183" s="122">
        <f>VLOOKUP($B183,Totalt!$B$1:$BP$480,MATCH("total el",Totalt!$B$1:$BP$1,0),FALSE)</f>
        <v>1.3</v>
      </c>
      <c r="F183" s="123" t="str">
        <f>IF(ISERROR(1/VLOOKUP($B183,Kraftvärmeprod!$B$1:$BD$480,MATCH("Total värmeproduktion i kraftvärmeverk i kombinerad drift (GWh)",Kraftvärmeprod!$B$1:$AV$1,0),FALSE)),"",VLOOKUP($B183,'Slutlig allokering kvv'!$B$1:$BA$480,MATCH(F$1,'Slutlig allokering kvv'!$B$1:$AS$1,0),FALSE))</f>
        <v/>
      </c>
      <c r="G183" s="122" t="str">
        <f>IF(ISERROR(1/VLOOKUP($B183,Kraftvärmeprod!$B$1:$AV$480,MATCH("Producerad elenergi i kraftvärmeverk (GWh)",Kraftvärmeprod!$B$1:$AV$1,0),FALSE)),"",VLOOKUP($B183,Kraftvärmeprod!$B$1:$AV$480,MATCH("Producerad elenergi i kraftvärmeverk (GWh)",Kraftvärmeprod!$B$1:$AV$1,0),FALSE))</f>
        <v/>
      </c>
      <c r="H183" s="122" t="str">
        <f>IF(ISERROR(1/VLOOKUP($B183,Miljö!$B$1:$T$480,MATCH("Såld mängd produktionsspecifik fjärrvärme (GWh)",Miljö!$B$1:$T$1,0),FALSE)),"",VLOOKUP($B183,Miljö!$B$1:$T$480,MATCH("Såld mängd produktionsspecifik fjärrvärme (GWh)",Miljö!$B$1:$T$1,0),FALSE))</f>
        <v/>
      </c>
      <c r="J183" s="122" t="str">
        <f t="shared" si="2"/>
        <v>Linde Energi AB</v>
      </c>
    </row>
    <row r="184" spans="1:10" x14ac:dyDescent="0.25">
      <c r="A184" t="s">
        <v>261</v>
      </c>
      <c r="B184" t="s">
        <v>264</v>
      </c>
      <c r="C184"/>
      <c r="D184" s="122" t="str">
        <f>IF(ISERROR(1/VLOOKUP($B184,Kraftvärmeprod!$B$1:$D$480,MATCH("Total värmeproduktion i kraftvärmeverk i kombinerad drift (GWh)",Kraftvärmeprod!$B$1:$AV$1,0),FALSE)),"Ej kraftvärme","Alternativproduktionsmetoden")</f>
        <v>Ej kraftvärme</v>
      </c>
      <c r="E184" s="122">
        <f>VLOOKUP($B184,Totalt!$B$1:$BP$480,MATCH("total el",Totalt!$B$1:$BP$1,0),FALSE)</f>
        <v>0</v>
      </c>
      <c r="F184" s="123" t="str">
        <f>IF(ISERROR(1/VLOOKUP($B184,Kraftvärmeprod!$B$1:$BD$480,MATCH("Total värmeproduktion i kraftvärmeverk i kombinerad drift (GWh)",Kraftvärmeprod!$B$1:$AV$1,0),FALSE)),"",VLOOKUP($B184,'Slutlig allokering kvv'!$B$1:$BA$480,MATCH(F$1,'Slutlig allokering kvv'!$B$1:$AS$1,0),FALSE))</f>
        <v/>
      </c>
      <c r="G184" s="122" t="str">
        <f>IF(ISERROR(1/VLOOKUP($B184,Kraftvärmeprod!$B$1:$AV$480,MATCH("Producerad elenergi i kraftvärmeverk (GWh)",Kraftvärmeprod!$B$1:$AV$1,0),FALSE)),"",VLOOKUP($B184,Kraftvärmeprod!$B$1:$AV$480,MATCH("Producerad elenergi i kraftvärmeverk (GWh)",Kraftvärmeprod!$B$1:$AV$1,0),FALSE))</f>
        <v/>
      </c>
      <c r="H184" s="122" t="str">
        <f>IF(ISERROR(1/VLOOKUP($B184,Miljö!$B$1:$T$480,MATCH("Såld mängd produktionsspecifik fjärrvärme (GWh)",Miljö!$B$1:$T$1,0),FALSE)),"",VLOOKUP($B184,Miljö!$B$1:$T$480,MATCH("Såld mängd produktionsspecifik fjärrvärme (GWh)",Miljö!$B$1:$T$1,0),FALSE))</f>
        <v/>
      </c>
      <c r="J184" s="122" t="str">
        <f t="shared" si="2"/>
        <v>Linde Energi AB</v>
      </c>
    </row>
    <row r="185" spans="1:10" x14ac:dyDescent="0.25">
      <c r="A185" t="s">
        <v>261</v>
      </c>
      <c r="B185" t="s">
        <v>265</v>
      </c>
      <c r="C185"/>
      <c r="D185" s="122" t="str">
        <f>IF(ISERROR(1/VLOOKUP($B185,Kraftvärmeprod!$B$1:$D$480,MATCH("Total värmeproduktion i kraftvärmeverk i kombinerad drift (GWh)",Kraftvärmeprod!$B$1:$AV$1,0),FALSE)),"Ej kraftvärme","Alternativproduktionsmetoden")</f>
        <v>Ej kraftvärme</v>
      </c>
      <c r="E185" s="122">
        <f>VLOOKUP($B185,Totalt!$B$1:$BP$480,MATCH("total el",Totalt!$B$1:$BP$1,0),FALSE)</f>
        <v>3.356E-2</v>
      </c>
      <c r="F185" s="123" t="str">
        <f>IF(ISERROR(1/VLOOKUP($B185,Kraftvärmeprod!$B$1:$BD$480,MATCH("Total värmeproduktion i kraftvärmeverk i kombinerad drift (GWh)",Kraftvärmeprod!$B$1:$AV$1,0),FALSE)),"",VLOOKUP($B185,'Slutlig allokering kvv'!$B$1:$BA$480,MATCH(F$1,'Slutlig allokering kvv'!$B$1:$AS$1,0),FALSE))</f>
        <v/>
      </c>
      <c r="G185" s="122" t="str">
        <f>IF(ISERROR(1/VLOOKUP($B185,Kraftvärmeprod!$B$1:$AV$480,MATCH("Producerad elenergi i kraftvärmeverk (GWh)",Kraftvärmeprod!$B$1:$AV$1,0),FALSE)),"",VLOOKUP($B185,Kraftvärmeprod!$B$1:$AV$480,MATCH("Producerad elenergi i kraftvärmeverk (GWh)",Kraftvärmeprod!$B$1:$AV$1,0),FALSE))</f>
        <v/>
      </c>
      <c r="H185" s="122" t="str">
        <f>IF(ISERROR(1/VLOOKUP($B185,Miljö!$B$1:$T$480,MATCH("Såld mängd produktionsspecifik fjärrvärme (GWh)",Miljö!$B$1:$T$1,0),FALSE)),"",VLOOKUP($B185,Miljö!$B$1:$T$480,MATCH("Såld mängd produktionsspecifik fjärrvärme (GWh)",Miljö!$B$1:$T$1,0),FALSE))</f>
        <v/>
      </c>
      <c r="J185" s="122" t="str">
        <f t="shared" si="2"/>
        <v>Linde Energi AB</v>
      </c>
    </row>
    <row r="186" spans="1:10" x14ac:dyDescent="0.25">
      <c r="A186" t="s">
        <v>266</v>
      </c>
      <c r="B186" t="s">
        <v>267</v>
      </c>
      <c r="C186"/>
      <c r="D186" s="122" t="str">
        <f>IF(ISERROR(1/VLOOKUP($B186,Kraftvärmeprod!$B$1:$D$480,MATCH("Total värmeproduktion i kraftvärmeverk i kombinerad drift (GWh)",Kraftvärmeprod!$B$1:$AV$1,0),FALSE)),"Ej kraftvärme","Alternativproduktionsmetoden")</f>
        <v>Alternativproduktionsmetoden</v>
      </c>
      <c r="E186" s="122">
        <f>VLOOKUP($B186,Totalt!$B$1:$BP$480,MATCH("total el",Totalt!$B$1:$BP$1,0),FALSE)</f>
        <v>6</v>
      </c>
      <c r="F186" s="123">
        <f>IF(ISERROR(1/VLOOKUP($B186,Kraftvärmeprod!$B$1:$BD$480,MATCH("Total värmeproduktion i kraftvärmeverk i kombinerad drift (GWh)",Kraftvärmeprod!$B$1:$AV$1,0),FALSE)),"",VLOOKUP($B186,'Slutlig allokering kvv'!$B$1:$BA$480,MATCH(F$1,'Slutlig allokering kvv'!$B$1:$AS$1,0),FALSE))</f>
        <v>0.76755647608520894</v>
      </c>
      <c r="G186" s="122">
        <f>IF(ISERROR(1/VLOOKUP($B186,Kraftvärmeprod!$B$1:$AV$480,MATCH("Producerad elenergi i kraftvärmeverk (GWh)",Kraftvärmeprod!$B$1:$AV$1,0),FALSE)),"",VLOOKUP($B186,Kraftvärmeprod!$B$1:$AV$480,MATCH("Producerad elenergi i kraftvärmeverk (GWh)",Kraftvärmeprod!$B$1:$AV$1,0),FALSE))</f>
        <v>18.768999999999998</v>
      </c>
      <c r="H186" s="122" t="str">
        <f>IF(ISERROR(1/VLOOKUP($B186,Miljö!$B$1:$T$480,MATCH("Såld mängd produktionsspecifik fjärrvärme (GWh)",Miljö!$B$1:$T$1,0),FALSE)),"",VLOOKUP($B186,Miljö!$B$1:$T$480,MATCH("Såld mängd produktionsspecifik fjärrvärme (GWh)",Miljö!$B$1:$T$1,0),FALSE))</f>
        <v/>
      </c>
      <c r="J186" s="122" t="str">
        <f t="shared" si="2"/>
        <v>Ljungby Energi AB</v>
      </c>
    </row>
    <row r="187" spans="1:10" x14ac:dyDescent="0.25">
      <c r="A187" t="s">
        <v>268</v>
      </c>
      <c r="B187" t="s">
        <v>269</v>
      </c>
      <c r="C187"/>
      <c r="D187" s="122" t="str">
        <f>IF(ISERROR(1/VLOOKUP($B187,Kraftvärmeprod!$B$1:$D$480,MATCH("Total värmeproduktion i kraftvärmeverk i kombinerad drift (GWh)",Kraftvärmeprod!$B$1:$AV$1,0),FALSE)),"Ej kraftvärme","Alternativproduktionsmetoden")</f>
        <v>Ej kraftvärme</v>
      </c>
      <c r="E187" s="122">
        <f>VLOOKUP($B187,Totalt!$B$1:$BP$480,MATCH("total el",Totalt!$B$1:$BP$1,0),FALSE)</f>
        <v>0.14099999999999999</v>
      </c>
      <c r="F187" s="123" t="str">
        <f>IF(ISERROR(1/VLOOKUP($B187,Kraftvärmeprod!$B$1:$BD$480,MATCH("Total värmeproduktion i kraftvärmeverk i kombinerad drift (GWh)",Kraftvärmeprod!$B$1:$AV$1,0),FALSE)),"",VLOOKUP($B187,'Slutlig allokering kvv'!$B$1:$BA$480,MATCH(F$1,'Slutlig allokering kvv'!$B$1:$AS$1,0),FALSE))</f>
        <v/>
      </c>
      <c r="G187" s="122" t="str">
        <f>IF(ISERROR(1/VLOOKUP($B187,Kraftvärmeprod!$B$1:$AV$480,MATCH("Producerad elenergi i kraftvärmeverk (GWh)",Kraftvärmeprod!$B$1:$AV$1,0),FALSE)),"",VLOOKUP($B187,Kraftvärmeprod!$B$1:$AV$480,MATCH("Producerad elenergi i kraftvärmeverk (GWh)",Kraftvärmeprod!$B$1:$AV$1,0),FALSE))</f>
        <v/>
      </c>
      <c r="H187" s="122" t="str">
        <f>IF(ISERROR(1/VLOOKUP($B187,Miljö!$B$1:$T$480,MATCH("Såld mängd produktionsspecifik fjärrvärme (GWh)",Miljö!$B$1:$T$1,0),FALSE)),"",VLOOKUP($B187,Miljö!$B$1:$T$480,MATCH("Såld mängd produktionsspecifik fjärrvärme (GWh)",Miljö!$B$1:$T$1,0),FALSE))</f>
        <v/>
      </c>
      <c r="J187" s="122" t="str">
        <f t="shared" si="2"/>
        <v>Ljusdal Energi AB</v>
      </c>
    </row>
    <row r="188" spans="1:10" x14ac:dyDescent="0.25">
      <c r="A188" t="s">
        <v>268</v>
      </c>
      <c r="B188" t="s">
        <v>270</v>
      </c>
      <c r="C188"/>
      <c r="D188" s="122" t="str">
        <f>IF(ISERROR(1/VLOOKUP($B188,Kraftvärmeprod!$B$1:$D$480,MATCH("Total värmeproduktion i kraftvärmeverk i kombinerad drift (GWh)",Kraftvärmeprod!$B$1:$AV$1,0),FALSE)),"Ej kraftvärme","Alternativproduktionsmetoden")</f>
        <v>Ej kraftvärme</v>
      </c>
      <c r="E188" s="122">
        <f>VLOOKUP($B188,Totalt!$B$1:$BP$480,MATCH("total el",Totalt!$B$1:$BP$1,0),FALSE)</f>
        <v>0.26600000000000001</v>
      </c>
      <c r="F188" s="123" t="str">
        <f>IF(ISERROR(1/VLOOKUP($B188,Kraftvärmeprod!$B$1:$BD$480,MATCH("Total värmeproduktion i kraftvärmeverk i kombinerad drift (GWh)",Kraftvärmeprod!$B$1:$AV$1,0),FALSE)),"",VLOOKUP($B188,'Slutlig allokering kvv'!$B$1:$BA$480,MATCH(F$1,'Slutlig allokering kvv'!$B$1:$AS$1,0),FALSE))</f>
        <v/>
      </c>
      <c r="G188" s="122" t="str">
        <f>IF(ISERROR(1/VLOOKUP($B188,Kraftvärmeprod!$B$1:$AV$480,MATCH("Producerad elenergi i kraftvärmeverk (GWh)",Kraftvärmeprod!$B$1:$AV$1,0),FALSE)),"",VLOOKUP($B188,Kraftvärmeprod!$B$1:$AV$480,MATCH("Producerad elenergi i kraftvärmeverk (GWh)",Kraftvärmeprod!$B$1:$AV$1,0),FALSE))</f>
        <v/>
      </c>
      <c r="H188" s="122" t="str">
        <f>IF(ISERROR(1/VLOOKUP($B188,Miljö!$B$1:$T$480,MATCH("Såld mängd produktionsspecifik fjärrvärme (GWh)",Miljö!$B$1:$T$1,0),FALSE)),"",VLOOKUP($B188,Miljö!$B$1:$T$480,MATCH("Såld mängd produktionsspecifik fjärrvärme (GWh)",Miljö!$B$1:$T$1,0),FALSE))</f>
        <v/>
      </c>
      <c r="J188" s="122" t="str">
        <f t="shared" si="2"/>
        <v>Ljusdal Energi AB</v>
      </c>
    </row>
    <row r="189" spans="1:10" x14ac:dyDescent="0.25">
      <c r="A189" t="s">
        <v>268</v>
      </c>
      <c r="B189" t="s">
        <v>271</v>
      </c>
      <c r="C189"/>
      <c r="D189" s="122" t="str">
        <f>IF(ISERROR(1/VLOOKUP($B189,Kraftvärmeprod!$B$1:$D$480,MATCH("Total värmeproduktion i kraftvärmeverk i kombinerad drift (GWh)",Kraftvärmeprod!$B$1:$AV$1,0),FALSE)),"Ej kraftvärme","Alternativproduktionsmetoden")</f>
        <v>Ej kraftvärme</v>
      </c>
      <c r="E189" s="122">
        <f>VLOOKUP($B189,Totalt!$B$1:$BP$480,MATCH("total el",Totalt!$B$1:$BP$1,0),FALSE)</f>
        <v>2.19</v>
      </c>
      <c r="F189" s="123" t="str">
        <f>IF(ISERROR(1/VLOOKUP($B189,Kraftvärmeprod!$B$1:$BD$480,MATCH("Total värmeproduktion i kraftvärmeverk i kombinerad drift (GWh)",Kraftvärmeprod!$B$1:$AV$1,0),FALSE)),"",VLOOKUP($B189,'Slutlig allokering kvv'!$B$1:$BA$480,MATCH(F$1,'Slutlig allokering kvv'!$B$1:$AS$1,0),FALSE))</f>
        <v/>
      </c>
      <c r="G189" s="122" t="str">
        <f>IF(ISERROR(1/VLOOKUP($B189,Kraftvärmeprod!$B$1:$AV$480,MATCH("Producerad elenergi i kraftvärmeverk (GWh)",Kraftvärmeprod!$B$1:$AV$1,0),FALSE)),"",VLOOKUP($B189,Kraftvärmeprod!$B$1:$AV$480,MATCH("Producerad elenergi i kraftvärmeverk (GWh)",Kraftvärmeprod!$B$1:$AV$1,0),FALSE))</f>
        <v/>
      </c>
      <c r="H189" s="122" t="str">
        <f>IF(ISERROR(1/VLOOKUP($B189,Miljö!$B$1:$T$480,MATCH("Såld mängd produktionsspecifik fjärrvärme (GWh)",Miljö!$B$1:$T$1,0),FALSE)),"",VLOOKUP($B189,Miljö!$B$1:$T$480,MATCH("Såld mängd produktionsspecifik fjärrvärme (GWh)",Miljö!$B$1:$T$1,0),FALSE))</f>
        <v/>
      </c>
      <c r="J189" s="122" t="str">
        <f t="shared" si="2"/>
        <v>Ljusdal Energi AB</v>
      </c>
    </row>
    <row r="190" spans="1:10" x14ac:dyDescent="0.25">
      <c r="A190" t="s">
        <v>272</v>
      </c>
      <c r="B190" t="s">
        <v>273</v>
      </c>
      <c r="C190"/>
      <c r="D190" s="122" t="str">
        <f>IF(ISERROR(1/VLOOKUP($B190,Kraftvärmeprod!$B$1:$D$480,MATCH("Total värmeproduktion i kraftvärmeverk i kombinerad drift (GWh)",Kraftvärmeprod!$B$1:$AV$1,0),FALSE)),"Ej kraftvärme","Alternativproduktionsmetoden")</f>
        <v>Ej kraftvärme</v>
      </c>
      <c r="E190" s="122">
        <f>VLOOKUP($B190,Totalt!$B$1:$BP$480,MATCH("total el",Totalt!$B$1:$BP$1,0),FALSE)</f>
        <v>38.700000000000003</v>
      </c>
      <c r="F190" s="123" t="str">
        <f>IF(ISERROR(1/VLOOKUP($B190,Kraftvärmeprod!$B$1:$BD$480,MATCH("Total värmeproduktion i kraftvärmeverk i kombinerad drift (GWh)",Kraftvärmeprod!$B$1:$AV$1,0),FALSE)),"",VLOOKUP($B190,'Slutlig allokering kvv'!$B$1:$BA$480,MATCH(F$1,'Slutlig allokering kvv'!$B$1:$AS$1,0),FALSE))</f>
        <v/>
      </c>
      <c r="G190" s="122" t="str">
        <f>IF(ISERROR(1/VLOOKUP($B190,Kraftvärmeprod!$B$1:$AV$480,MATCH("Producerad elenergi i kraftvärmeverk (GWh)",Kraftvärmeprod!$B$1:$AV$1,0),FALSE)),"",VLOOKUP($B190,Kraftvärmeprod!$B$1:$AV$480,MATCH("Producerad elenergi i kraftvärmeverk (GWh)",Kraftvärmeprod!$B$1:$AV$1,0),FALSE))</f>
        <v/>
      </c>
      <c r="H190" s="122" t="str">
        <f>IF(ISERROR(1/VLOOKUP($B190,Miljö!$B$1:$T$480,MATCH("Såld mängd produktionsspecifik fjärrvärme (GWh)",Miljö!$B$1:$T$1,0),FALSE)),"",VLOOKUP($B190,Miljö!$B$1:$T$480,MATCH("Såld mängd produktionsspecifik fjärrvärme (GWh)",Miljö!$B$1:$T$1,0),FALSE))</f>
        <v/>
      </c>
      <c r="J190" s="122" t="str">
        <f t="shared" si="2"/>
        <v>Luleå Energi AB</v>
      </c>
    </row>
    <row r="191" spans="1:10" x14ac:dyDescent="0.25">
      <c r="A191" t="s">
        <v>272</v>
      </c>
      <c r="B191" t="s">
        <v>274</v>
      </c>
      <c r="C191"/>
      <c r="D191" s="122" t="str">
        <f>IF(ISERROR(1/VLOOKUP($B191,Kraftvärmeprod!$B$1:$D$480,MATCH("Total värmeproduktion i kraftvärmeverk i kombinerad drift (GWh)",Kraftvärmeprod!$B$1:$AV$1,0),FALSE)),"Ej kraftvärme","Alternativproduktionsmetoden")</f>
        <v>Ej kraftvärme</v>
      </c>
      <c r="E191" s="122">
        <f>VLOOKUP($B191,Totalt!$B$1:$BP$480,MATCH("total el",Totalt!$B$1:$BP$1,0),FALSE)</f>
        <v>0.46</v>
      </c>
      <c r="F191" s="123" t="str">
        <f>IF(ISERROR(1/VLOOKUP($B191,Kraftvärmeprod!$B$1:$BD$480,MATCH("Total värmeproduktion i kraftvärmeverk i kombinerad drift (GWh)",Kraftvärmeprod!$B$1:$AV$1,0),FALSE)),"",VLOOKUP($B191,'Slutlig allokering kvv'!$B$1:$BA$480,MATCH(F$1,'Slutlig allokering kvv'!$B$1:$AS$1,0),FALSE))</f>
        <v/>
      </c>
      <c r="G191" s="122" t="str">
        <f>IF(ISERROR(1/VLOOKUP($B191,Kraftvärmeprod!$B$1:$AV$480,MATCH("Producerad elenergi i kraftvärmeverk (GWh)",Kraftvärmeprod!$B$1:$AV$1,0),FALSE)),"",VLOOKUP($B191,Kraftvärmeprod!$B$1:$AV$480,MATCH("Producerad elenergi i kraftvärmeverk (GWh)",Kraftvärmeprod!$B$1:$AV$1,0),FALSE))</f>
        <v/>
      </c>
      <c r="H191" s="122" t="str">
        <f>IF(ISERROR(1/VLOOKUP($B191,Miljö!$B$1:$T$480,MATCH("Såld mängd produktionsspecifik fjärrvärme (GWh)",Miljö!$B$1:$T$1,0),FALSE)),"",VLOOKUP($B191,Miljö!$B$1:$T$480,MATCH("Såld mängd produktionsspecifik fjärrvärme (GWh)",Miljö!$B$1:$T$1,0),FALSE))</f>
        <v/>
      </c>
      <c r="J191" s="122" t="str">
        <f t="shared" si="2"/>
        <v>Luleå Energi AB</v>
      </c>
    </row>
    <row r="192" spans="1:10" x14ac:dyDescent="0.25">
      <c r="A192" t="s">
        <v>275</v>
      </c>
      <c r="B192" s="14" t="s">
        <v>993</v>
      </c>
      <c r="C192"/>
      <c r="D192" s="122" t="str">
        <f>IF(ISERROR(1/VLOOKUP($B192,Kraftvärmeprod!$B$1:$D$480,MATCH("Total värmeproduktion i kraftvärmeverk i kombinerad drift (GWh)",Kraftvärmeprod!$B$1:$AV$1,0),FALSE)),"Ej kraftvärme","Alternativproduktionsmetoden")</f>
        <v>Ej kraftvärme</v>
      </c>
      <c r="E192" s="122">
        <f>VLOOKUP($B192,Totalt!$B$1:$BP$480,MATCH("total el",Totalt!$B$1:$BP$1,0),FALSE)</f>
        <v>0</v>
      </c>
      <c r="F192" s="123" t="str">
        <f>IF(ISERROR(1/VLOOKUP($B192,Kraftvärmeprod!$B$1:$BD$480,MATCH("Total värmeproduktion i kraftvärmeverk i kombinerad drift (GWh)",Kraftvärmeprod!$B$1:$AV$1,0),FALSE)),"",VLOOKUP($B192,'Slutlig allokering kvv'!$B$1:$BA$480,MATCH(F$1,'Slutlig allokering kvv'!$B$1:$AS$1,0),FALSE))</f>
        <v/>
      </c>
      <c r="G192" s="122" t="str">
        <f>IF(ISERROR(1/VLOOKUP($B192,Kraftvärmeprod!$B$1:$AV$480,MATCH("Producerad elenergi i kraftvärmeverk (GWh)",Kraftvärmeprod!$B$1:$AV$1,0),FALSE)),"",VLOOKUP($B192,Kraftvärmeprod!$B$1:$AV$480,MATCH("Producerad elenergi i kraftvärmeverk (GWh)",Kraftvärmeprod!$B$1:$AV$1,0),FALSE))</f>
        <v/>
      </c>
      <c r="H192" s="122" t="str">
        <f>IF(ISERROR(1/VLOOKUP($B192,Miljö!$B$1:$T$480,MATCH("Såld mängd produktionsspecifik fjärrvärme (GWh)",Miljö!$B$1:$T$1,0),FALSE)),"",VLOOKUP($B192,Miljö!$B$1:$T$480,MATCH("Såld mängd produktionsspecifik fjärrvärme (GWh)",Miljö!$B$1:$T$1,0),FALSE))</f>
        <v/>
      </c>
      <c r="J192" s="122" t="str">
        <f t="shared" si="2"/>
        <v>Malma Kraft &amp; Värme AB</v>
      </c>
    </row>
    <row r="193" spans="1:10" x14ac:dyDescent="0.25">
      <c r="A193" t="s">
        <v>277</v>
      </c>
      <c r="B193" t="s">
        <v>278</v>
      </c>
      <c r="C193"/>
      <c r="D193" s="122" t="str">
        <f>IF(ISERROR(1/VLOOKUP($B193,Kraftvärmeprod!$B$1:$D$480,MATCH("Total värmeproduktion i kraftvärmeverk i kombinerad drift (GWh)",Kraftvärmeprod!$B$1:$AV$1,0),FALSE)),"Ej kraftvärme","Alternativproduktionsmetoden")</f>
        <v>Ej kraftvärme</v>
      </c>
      <c r="E193" s="122">
        <f>VLOOKUP($B193,Totalt!$B$1:$BP$480,MATCH("total el",Totalt!$B$1:$BP$1,0),FALSE)</f>
        <v>0.5</v>
      </c>
      <c r="F193" s="123" t="str">
        <f>IF(ISERROR(1/VLOOKUP($B193,Kraftvärmeprod!$B$1:$BD$480,MATCH("Total värmeproduktion i kraftvärmeverk i kombinerad drift (GWh)",Kraftvärmeprod!$B$1:$AV$1,0),FALSE)),"",VLOOKUP($B193,'Slutlig allokering kvv'!$B$1:$BA$480,MATCH(F$1,'Slutlig allokering kvv'!$B$1:$AS$1,0),FALSE))</f>
        <v/>
      </c>
      <c r="G193" s="122" t="str">
        <f>IF(ISERROR(1/VLOOKUP($B193,Kraftvärmeprod!$B$1:$AV$480,MATCH("Producerad elenergi i kraftvärmeverk (GWh)",Kraftvärmeprod!$B$1:$AV$1,0),FALSE)),"",VLOOKUP($B193,Kraftvärmeprod!$B$1:$AV$480,MATCH("Producerad elenergi i kraftvärmeverk (GWh)",Kraftvärmeprod!$B$1:$AV$1,0),FALSE))</f>
        <v/>
      </c>
      <c r="H193" s="122" t="str">
        <f>IF(ISERROR(1/VLOOKUP($B193,Miljö!$B$1:$T$480,MATCH("Såld mängd produktionsspecifik fjärrvärme (GWh)",Miljö!$B$1:$T$1,0),FALSE)),"",VLOOKUP($B193,Miljö!$B$1:$T$480,MATCH("Såld mängd produktionsspecifik fjärrvärme (GWh)",Miljö!$B$1:$T$1,0),FALSE))</f>
        <v/>
      </c>
      <c r="J193" s="122" t="str">
        <f t="shared" si="2"/>
        <v>Malung-Sälens kommun</v>
      </c>
    </row>
    <row r="194" spans="1:10" x14ac:dyDescent="0.25">
      <c r="A194" t="s">
        <v>279</v>
      </c>
      <c r="B194" t="s">
        <v>280</v>
      </c>
      <c r="C194"/>
      <c r="D194" s="122" t="str">
        <f>IF(ISERROR(1/VLOOKUP($B194,Kraftvärmeprod!$B$1:$D$480,MATCH("Total värmeproduktion i kraftvärmeverk i kombinerad drift (GWh)",Kraftvärmeprod!$B$1:$AV$1,0),FALSE)),"Ej kraftvärme","Alternativproduktionsmetoden")</f>
        <v>Alternativproduktionsmetoden</v>
      </c>
      <c r="E194" s="122">
        <f>VLOOKUP($B194,Totalt!$B$1:$BP$480,MATCH("total el",Totalt!$B$1:$BP$1,0),FALSE)</f>
        <v>2.8095699999999999</v>
      </c>
      <c r="F194" s="123">
        <f>IF(ISERROR(1/VLOOKUP($B194,Kraftvärmeprod!$B$1:$BD$480,MATCH("Total värmeproduktion i kraftvärmeverk i kombinerad drift (GWh)",Kraftvärmeprod!$B$1:$AV$1,0),FALSE)),"",VLOOKUP($B194,'Slutlig allokering kvv'!$B$1:$BA$480,MATCH(F$1,'Slutlig allokering kvv'!$B$1:$AS$1,0),FALSE))</f>
        <v>0.71835777777777787</v>
      </c>
      <c r="G194" s="122">
        <f>IF(ISERROR(1/VLOOKUP($B194,Kraftvärmeprod!$B$1:$AV$480,MATCH("Producerad elenergi i kraftvärmeverk (GWh)",Kraftvärmeprod!$B$1:$AV$1,0),FALSE)),"",VLOOKUP($B194,Kraftvärmeprod!$B$1:$AV$480,MATCH("Producerad elenergi i kraftvärmeverk (GWh)",Kraftvärmeprod!$B$1:$AV$1,0),FALSE))</f>
        <v>10.199999999999999</v>
      </c>
      <c r="H194" s="122" t="str">
        <f>IF(ISERROR(1/VLOOKUP($B194,Miljö!$B$1:$T$480,MATCH("Såld mängd produktionsspecifik fjärrvärme (GWh)",Miljö!$B$1:$T$1,0),FALSE)),"",VLOOKUP($B194,Miljö!$B$1:$T$480,MATCH("Såld mängd produktionsspecifik fjärrvärme (GWh)",Miljö!$B$1:$T$1,0),FALSE))</f>
        <v/>
      </c>
      <c r="J194" s="122" t="str">
        <f t="shared" si="2"/>
        <v>Mark Kraftvärme AB</v>
      </c>
    </row>
    <row r="195" spans="1:10" x14ac:dyDescent="0.25">
      <c r="A195" t="s">
        <v>279</v>
      </c>
      <c r="B195" t="s">
        <v>281</v>
      </c>
      <c r="C195"/>
      <c r="D195" s="122" t="str">
        <f>IF(ISERROR(1/VLOOKUP($B195,Kraftvärmeprod!$B$1:$D$480,MATCH("Total värmeproduktion i kraftvärmeverk i kombinerad drift (GWh)",Kraftvärmeprod!$B$1:$AV$1,0),FALSE)),"Ej kraftvärme","Alternativproduktionsmetoden")</f>
        <v>Ej kraftvärme</v>
      </c>
      <c r="E195" s="122">
        <f>VLOOKUP($B195,Totalt!$B$1:$BP$480,MATCH("total el",Totalt!$B$1:$BP$1,0),FALSE)</f>
        <v>0.21</v>
      </c>
      <c r="F195" s="123" t="str">
        <f>IF(ISERROR(1/VLOOKUP($B195,Kraftvärmeprod!$B$1:$BD$480,MATCH("Total värmeproduktion i kraftvärmeverk i kombinerad drift (GWh)",Kraftvärmeprod!$B$1:$AV$1,0),FALSE)),"",VLOOKUP($B195,'Slutlig allokering kvv'!$B$1:$BA$480,MATCH(F$1,'Slutlig allokering kvv'!$B$1:$AS$1,0),FALSE))</f>
        <v/>
      </c>
      <c r="G195" s="122" t="str">
        <f>IF(ISERROR(1/VLOOKUP($B195,Kraftvärmeprod!$B$1:$AV$480,MATCH("Producerad elenergi i kraftvärmeverk (GWh)",Kraftvärmeprod!$B$1:$AV$1,0),FALSE)),"",VLOOKUP($B195,Kraftvärmeprod!$B$1:$AV$480,MATCH("Producerad elenergi i kraftvärmeverk (GWh)",Kraftvärmeprod!$B$1:$AV$1,0),FALSE))</f>
        <v/>
      </c>
      <c r="H195" s="122" t="str">
        <f>IF(ISERROR(1/VLOOKUP($B195,Miljö!$B$1:$T$480,MATCH("Såld mängd produktionsspecifik fjärrvärme (GWh)",Miljö!$B$1:$T$1,0),FALSE)),"",VLOOKUP($B195,Miljö!$B$1:$T$480,MATCH("Såld mängd produktionsspecifik fjärrvärme (GWh)",Miljö!$B$1:$T$1,0),FALSE))</f>
        <v/>
      </c>
      <c r="J195" s="122" t="str">
        <f t="shared" ref="J195:J258" si="3">A195</f>
        <v>Mark Kraftvärme AB</v>
      </c>
    </row>
    <row r="196" spans="1:10" x14ac:dyDescent="0.25">
      <c r="A196" t="s">
        <v>279</v>
      </c>
      <c r="B196" t="s">
        <v>282</v>
      </c>
      <c r="C196"/>
      <c r="D196" s="122" t="str">
        <f>IF(ISERROR(1/VLOOKUP($B196,Kraftvärmeprod!$B$1:$D$480,MATCH("Total värmeproduktion i kraftvärmeverk i kombinerad drift (GWh)",Kraftvärmeprod!$B$1:$AV$1,0),FALSE)),"Ej kraftvärme","Alternativproduktionsmetoden")</f>
        <v>Ej kraftvärme</v>
      </c>
      <c r="E196" s="122">
        <f>VLOOKUP($B196,Totalt!$B$1:$BP$480,MATCH("total el",Totalt!$B$1:$BP$1,0),FALSE)</f>
        <v>0.05</v>
      </c>
      <c r="F196" s="123" t="str">
        <f>IF(ISERROR(1/VLOOKUP($B196,Kraftvärmeprod!$B$1:$BD$480,MATCH("Total värmeproduktion i kraftvärmeverk i kombinerad drift (GWh)",Kraftvärmeprod!$B$1:$AV$1,0),FALSE)),"",VLOOKUP($B196,'Slutlig allokering kvv'!$B$1:$BA$480,MATCH(F$1,'Slutlig allokering kvv'!$B$1:$AS$1,0),FALSE))</f>
        <v/>
      </c>
      <c r="G196" s="122" t="str">
        <f>IF(ISERROR(1/VLOOKUP($B196,Kraftvärmeprod!$B$1:$AV$480,MATCH("Producerad elenergi i kraftvärmeverk (GWh)",Kraftvärmeprod!$B$1:$AV$1,0),FALSE)),"",VLOOKUP($B196,Kraftvärmeprod!$B$1:$AV$480,MATCH("Producerad elenergi i kraftvärmeverk (GWh)",Kraftvärmeprod!$B$1:$AV$1,0),FALSE))</f>
        <v/>
      </c>
      <c r="H196" s="122" t="str">
        <f>IF(ISERROR(1/VLOOKUP($B196,Miljö!$B$1:$T$480,MATCH("Såld mängd produktionsspecifik fjärrvärme (GWh)",Miljö!$B$1:$T$1,0),FALSE)),"",VLOOKUP($B196,Miljö!$B$1:$T$480,MATCH("Såld mängd produktionsspecifik fjärrvärme (GWh)",Miljö!$B$1:$T$1,0),FALSE))</f>
        <v/>
      </c>
      <c r="J196" s="122" t="str">
        <f t="shared" si="3"/>
        <v>Mark Kraftvärme AB</v>
      </c>
    </row>
    <row r="197" spans="1:10" x14ac:dyDescent="0.25">
      <c r="A197" t="s">
        <v>283</v>
      </c>
      <c r="B197" t="s">
        <v>284</v>
      </c>
      <c r="C197"/>
      <c r="D197" s="122" t="str">
        <f>IF(ISERROR(1/VLOOKUP($B197,Kraftvärmeprod!$B$1:$D$480,MATCH("Total värmeproduktion i kraftvärmeverk i kombinerad drift (GWh)",Kraftvärmeprod!$B$1:$AV$1,0),FALSE)),"Ej kraftvärme","Alternativproduktionsmetoden")</f>
        <v>Ej kraftvärme</v>
      </c>
      <c r="E197" s="122">
        <f>VLOOKUP($B197,Totalt!$B$1:$BP$480,MATCH("total el",Totalt!$B$1:$BP$1,0),FALSE)</f>
        <v>0.42299999999999999</v>
      </c>
      <c r="F197" s="123" t="str">
        <f>IF(ISERROR(1/VLOOKUP($B197,Kraftvärmeprod!$B$1:$BD$480,MATCH("Total värmeproduktion i kraftvärmeverk i kombinerad drift (GWh)",Kraftvärmeprod!$B$1:$AV$1,0),FALSE)),"",VLOOKUP($B197,'Slutlig allokering kvv'!$B$1:$BA$480,MATCH(F$1,'Slutlig allokering kvv'!$B$1:$AS$1,0),FALSE))</f>
        <v/>
      </c>
      <c r="G197" s="122" t="str">
        <f>IF(ISERROR(1/VLOOKUP($B197,Kraftvärmeprod!$B$1:$AV$480,MATCH("Producerad elenergi i kraftvärmeverk (GWh)",Kraftvärmeprod!$B$1:$AV$1,0),FALSE)),"",VLOOKUP($B197,Kraftvärmeprod!$B$1:$AV$480,MATCH("Producerad elenergi i kraftvärmeverk (GWh)",Kraftvärmeprod!$B$1:$AV$1,0),FALSE))</f>
        <v/>
      </c>
      <c r="H197" s="122" t="str">
        <f>IF(ISERROR(1/VLOOKUP($B197,Miljö!$B$1:$T$480,MATCH("Såld mängd produktionsspecifik fjärrvärme (GWh)",Miljö!$B$1:$T$1,0),FALSE)),"",VLOOKUP($B197,Miljö!$B$1:$T$480,MATCH("Såld mängd produktionsspecifik fjärrvärme (GWh)",Miljö!$B$1:$T$1,0),FALSE))</f>
        <v/>
      </c>
      <c r="J197" s="122" t="str">
        <f t="shared" si="3"/>
        <v>Melleruds kommun</v>
      </c>
    </row>
    <row r="198" spans="1:10" x14ac:dyDescent="0.25">
      <c r="A198" t="s">
        <v>285</v>
      </c>
      <c r="B198" t="s">
        <v>286</v>
      </c>
      <c r="C198"/>
      <c r="D198" s="122" t="str">
        <f>IF(ISERROR(1/VLOOKUP($B198,Kraftvärmeprod!$B$1:$D$480,MATCH("Total värmeproduktion i kraftvärmeverk i kombinerad drift (GWh)",Kraftvärmeprod!$B$1:$AV$1,0),FALSE)),"Ej kraftvärme","Alternativproduktionsmetoden")</f>
        <v>Ej kraftvärme</v>
      </c>
      <c r="E198" s="122">
        <f>VLOOKUP($B198,Totalt!$B$1:$BP$480,MATCH("total el",Totalt!$B$1:$BP$1,0),FALSE)</f>
        <v>4.9349999999999996</v>
      </c>
      <c r="F198" s="123" t="str">
        <f>IF(ISERROR(1/VLOOKUP($B198,Kraftvärmeprod!$B$1:$BD$480,MATCH("Total värmeproduktion i kraftvärmeverk i kombinerad drift (GWh)",Kraftvärmeprod!$B$1:$AV$1,0),FALSE)),"",VLOOKUP($B198,'Slutlig allokering kvv'!$B$1:$BA$480,MATCH(F$1,'Slutlig allokering kvv'!$B$1:$AS$1,0),FALSE))</f>
        <v/>
      </c>
      <c r="G198" s="122" t="str">
        <f>IF(ISERROR(1/VLOOKUP($B198,Kraftvärmeprod!$B$1:$AV$480,MATCH("Producerad elenergi i kraftvärmeverk (GWh)",Kraftvärmeprod!$B$1:$AV$1,0),FALSE)),"",VLOOKUP($B198,Kraftvärmeprod!$B$1:$AV$480,MATCH("Producerad elenergi i kraftvärmeverk (GWh)",Kraftvärmeprod!$B$1:$AV$1,0),FALSE))</f>
        <v/>
      </c>
      <c r="H198" s="122" t="str">
        <f>IF(ISERROR(1/VLOOKUP($B198,Miljö!$B$1:$T$480,MATCH("Såld mängd produktionsspecifik fjärrvärme (GWh)",Miljö!$B$1:$T$1,0),FALSE)),"",VLOOKUP($B198,Miljö!$B$1:$T$480,MATCH("Såld mängd produktionsspecifik fjärrvärme (GWh)",Miljö!$B$1:$T$1,0),FALSE))</f>
        <v/>
      </c>
      <c r="J198" s="122" t="str">
        <f t="shared" si="3"/>
        <v>Mjölby-Svartådalen Energi AB</v>
      </c>
    </row>
    <row r="199" spans="1:10" x14ac:dyDescent="0.25">
      <c r="A199" t="s">
        <v>287</v>
      </c>
      <c r="B199" t="s">
        <v>288</v>
      </c>
      <c r="C199"/>
      <c r="D199" s="122" t="str">
        <f>IF(ISERROR(1/VLOOKUP($B199,Kraftvärmeprod!$B$1:$D$480,MATCH("Total värmeproduktion i kraftvärmeverk i kombinerad drift (GWh)",Kraftvärmeprod!$B$1:$AV$1,0),FALSE)),"Ej kraftvärme","Alternativproduktionsmetoden")</f>
        <v>Ej kraftvärme</v>
      </c>
      <c r="E199" s="122">
        <f>VLOOKUP($B199,Totalt!$B$1:$BP$480,MATCH("total el",Totalt!$B$1:$BP$1,0),FALSE)</f>
        <v>0.23</v>
      </c>
      <c r="F199" s="123" t="str">
        <f>IF(ISERROR(1/VLOOKUP($B199,Kraftvärmeprod!$B$1:$BD$480,MATCH("Total värmeproduktion i kraftvärmeverk i kombinerad drift (GWh)",Kraftvärmeprod!$B$1:$AV$1,0),FALSE)),"",VLOOKUP($B199,'Slutlig allokering kvv'!$B$1:$BA$480,MATCH(F$1,'Slutlig allokering kvv'!$B$1:$AS$1,0),FALSE))</f>
        <v/>
      </c>
      <c r="G199" s="122" t="str">
        <f>IF(ISERROR(1/VLOOKUP($B199,Kraftvärmeprod!$B$1:$AV$480,MATCH("Producerad elenergi i kraftvärmeverk (GWh)",Kraftvärmeprod!$B$1:$AV$1,0),FALSE)),"",VLOOKUP($B199,Kraftvärmeprod!$B$1:$AV$480,MATCH("Producerad elenergi i kraftvärmeverk (GWh)",Kraftvärmeprod!$B$1:$AV$1,0),FALSE))</f>
        <v/>
      </c>
      <c r="H199" s="122" t="str">
        <f>IF(ISERROR(1/VLOOKUP($B199,Miljö!$B$1:$T$480,MATCH("Såld mängd produktionsspecifik fjärrvärme (GWh)",Miljö!$B$1:$T$1,0),FALSE)),"",VLOOKUP($B199,Miljö!$B$1:$T$480,MATCH("Såld mängd produktionsspecifik fjärrvärme (GWh)",Miljö!$B$1:$T$1,0),FALSE))</f>
        <v/>
      </c>
      <c r="J199" s="122" t="str">
        <f t="shared" si="3"/>
        <v>Mullsjö Energi &amp; Miljö AB</v>
      </c>
    </row>
    <row r="200" spans="1:10" x14ac:dyDescent="0.25">
      <c r="A200" t="s">
        <v>289</v>
      </c>
      <c r="B200" t="s">
        <v>290</v>
      </c>
      <c r="C200"/>
      <c r="D200" s="122" t="str">
        <f>IF(ISERROR(1/VLOOKUP($B200,Kraftvärmeprod!$B$1:$D$480,MATCH("Total värmeproduktion i kraftvärmeverk i kombinerad drift (GWh)",Kraftvärmeprod!$B$1:$AV$1,0),FALSE)),"Ej kraftvärme","Alternativproduktionsmetoden")</f>
        <v>Ej kraftvärme</v>
      </c>
      <c r="E200" s="122">
        <f>VLOOKUP($B200,Totalt!$B$1:$BP$480,MATCH("total el",Totalt!$B$1:$BP$1,0),FALSE)</f>
        <v>0</v>
      </c>
      <c r="F200" s="123" t="str">
        <f>IF(ISERROR(1/VLOOKUP($B200,Kraftvärmeprod!$B$1:$BD$480,MATCH("Total värmeproduktion i kraftvärmeverk i kombinerad drift (GWh)",Kraftvärmeprod!$B$1:$AV$1,0),FALSE)),"",VLOOKUP($B200,'Slutlig allokering kvv'!$B$1:$BA$480,MATCH(F$1,'Slutlig allokering kvv'!$B$1:$AS$1,0),FALSE))</f>
        <v/>
      </c>
      <c r="G200" s="122" t="str">
        <f>IF(ISERROR(1/VLOOKUP($B200,Kraftvärmeprod!$B$1:$AV$480,MATCH("Producerad elenergi i kraftvärmeverk (GWh)",Kraftvärmeprod!$B$1:$AV$1,0),FALSE)),"",VLOOKUP($B200,Kraftvärmeprod!$B$1:$AV$480,MATCH("Producerad elenergi i kraftvärmeverk (GWh)",Kraftvärmeprod!$B$1:$AV$1,0),FALSE))</f>
        <v/>
      </c>
      <c r="H200" s="122" t="str">
        <f>IF(ISERROR(1/VLOOKUP($B200,Miljö!$B$1:$T$480,MATCH("Såld mängd produktionsspecifik fjärrvärme (GWh)",Miljö!$B$1:$T$1,0),FALSE)),"",VLOOKUP($B200,Miljö!$B$1:$T$480,MATCH("Såld mängd produktionsspecifik fjärrvärme (GWh)",Miljö!$B$1:$T$1,0),FALSE))</f>
        <v/>
      </c>
      <c r="J200" s="122" t="str">
        <f t="shared" si="3"/>
        <v>Munkfors Energi AB</v>
      </c>
    </row>
    <row r="201" spans="1:10" x14ac:dyDescent="0.25">
      <c r="A201" t="s">
        <v>291</v>
      </c>
      <c r="B201" t="s">
        <v>292</v>
      </c>
      <c r="C201"/>
      <c r="D201" s="122" t="str">
        <f>IF(ISERROR(1/VLOOKUP($B201,Kraftvärmeprod!$B$1:$D$480,MATCH("Total värmeproduktion i kraftvärmeverk i kombinerad drift (GWh)",Kraftvärmeprod!$B$1:$AV$1,0),FALSE)),"Ej kraftvärme","Alternativproduktionsmetoden")</f>
        <v>Ej kraftvärme</v>
      </c>
      <c r="E201" s="122">
        <f>VLOOKUP($B201,Totalt!$B$1:$BP$480,MATCH("total el",Totalt!$B$1:$BP$1,0),FALSE)</f>
        <v>0</v>
      </c>
      <c r="F201" s="123" t="str">
        <f>IF(ISERROR(1/VLOOKUP($B201,Kraftvärmeprod!$B$1:$BD$480,MATCH("Total värmeproduktion i kraftvärmeverk i kombinerad drift (GWh)",Kraftvärmeprod!$B$1:$AV$1,0),FALSE)),"",VLOOKUP($B201,'Slutlig allokering kvv'!$B$1:$BA$480,MATCH(F$1,'Slutlig allokering kvv'!$B$1:$AS$1,0),FALSE))</f>
        <v/>
      </c>
      <c r="G201" s="122" t="str">
        <f>IF(ISERROR(1/VLOOKUP($B201,Kraftvärmeprod!$B$1:$AV$480,MATCH("Producerad elenergi i kraftvärmeverk (GWh)",Kraftvärmeprod!$B$1:$AV$1,0),FALSE)),"",VLOOKUP($B201,Kraftvärmeprod!$B$1:$AV$480,MATCH("Producerad elenergi i kraftvärmeverk (GWh)",Kraftvärmeprod!$B$1:$AV$1,0),FALSE))</f>
        <v/>
      </c>
      <c r="H201" s="122" t="str">
        <f>IF(ISERROR(1/VLOOKUP($B201,Miljö!$B$1:$T$480,MATCH("Såld mängd produktionsspecifik fjärrvärme (GWh)",Miljö!$B$1:$T$1,0),FALSE)),"",VLOOKUP($B201,Miljö!$B$1:$T$480,MATCH("Såld mängd produktionsspecifik fjärrvärme (GWh)",Miljö!$B$1:$T$1,0),FALSE))</f>
        <v/>
      </c>
      <c r="J201" s="122" t="str">
        <f t="shared" si="3"/>
        <v>Mälarenergi AB</v>
      </c>
    </row>
    <row r="202" spans="1:10" x14ac:dyDescent="0.25">
      <c r="A202" t="s">
        <v>291</v>
      </c>
      <c r="B202" t="s">
        <v>293</v>
      </c>
      <c r="C202"/>
      <c r="D202" s="122" t="str">
        <f>IF(ISERROR(1/VLOOKUP($B202,Kraftvärmeprod!$B$1:$D$480,MATCH("Total värmeproduktion i kraftvärmeverk i kombinerad drift (GWh)",Kraftvärmeprod!$B$1:$AV$1,0),FALSE)),"Ej kraftvärme","Alternativproduktionsmetoden")</f>
        <v>Ej kraftvärme</v>
      </c>
      <c r="E202" s="122">
        <f>VLOOKUP($B202,Totalt!$B$1:$BP$480,MATCH("total el",Totalt!$B$1:$BP$1,0),FALSE)</f>
        <v>1.78</v>
      </c>
      <c r="F202" s="123" t="str">
        <f>IF(ISERROR(1/VLOOKUP($B202,Kraftvärmeprod!$B$1:$BD$480,MATCH("Total värmeproduktion i kraftvärmeverk i kombinerad drift (GWh)",Kraftvärmeprod!$B$1:$AV$1,0),FALSE)),"",VLOOKUP($B202,'Slutlig allokering kvv'!$B$1:$BA$480,MATCH(F$1,'Slutlig allokering kvv'!$B$1:$AS$1,0),FALSE))</f>
        <v/>
      </c>
      <c r="G202" s="122" t="str">
        <f>IF(ISERROR(1/VLOOKUP($B202,Kraftvärmeprod!$B$1:$AV$480,MATCH("Producerad elenergi i kraftvärmeverk (GWh)",Kraftvärmeprod!$B$1:$AV$1,0),FALSE)),"",VLOOKUP($B202,Kraftvärmeprod!$B$1:$AV$480,MATCH("Producerad elenergi i kraftvärmeverk (GWh)",Kraftvärmeprod!$B$1:$AV$1,0),FALSE))</f>
        <v/>
      </c>
      <c r="H202" s="122" t="str">
        <f>IF(ISERROR(1/VLOOKUP($B202,Miljö!$B$1:$T$480,MATCH("Såld mängd produktionsspecifik fjärrvärme (GWh)",Miljö!$B$1:$T$1,0),FALSE)),"",VLOOKUP($B202,Miljö!$B$1:$T$480,MATCH("Såld mängd produktionsspecifik fjärrvärme (GWh)",Miljö!$B$1:$T$1,0),FALSE))</f>
        <v/>
      </c>
      <c r="J202" s="122" t="str">
        <f t="shared" si="3"/>
        <v>Mälarenergi AB</v>
      </c>
    </row>
    <row r="203" spans="1:10" x14ac:dyDescent="0.25">
      <c r="A203" t="s">
        <v>291</v>
      </c>
      <c r="B203" t="s">
        <v>294</v>
      </c>
      <c r="C203"/>
      <c r="D203" s="122" t="str">
        <f>IF(ISERROR(1/VLOOKUP($B203,Kraftvärmeprod!$B$1:$D$480,MATCH("Total värmeproduktion i kraftvärmeverk i kombinerad drift (GWh)",Kraftvärmeprod!$B$1:$AV$1,0),FALSE)),"Ej kraftvärme","Alternativproduktionsmetoden")</f>
        <v>Ej kraftvärme</v>
      </c>
      <c r="E203" s="122">
        <f>VLOOKUP($B203,Totalt!$B$1:$BP$480,MATCH("total el",Totalt!$B$1:$BP$1,0),FALSE)</f>
        <v>1.7090000000000001</v>
      </c>
      <c r="F203" s="123" t="str">
        <f>IF(ISERROR(1/VLOOKUP($B203,Kraftvärmeprod!$B$1:$BD$480,MATCH("Total värmeproduktion i kraftvärmeverk i kombinerad drift (GWh)",Kraftvärmeprod!$B$1:$AV$1,0),FALSE)),"",VLOOKUP($B203,'Slutlig allokering kvv'!$B$1:$BA$480,MATCH(F$1,'Slutlig allokering kvv'!$B$1:$AS$1,0),FALSE))</f>
        <v/>
      </c>
      <c r="G203" s="122" t="str">
        <f>IF(ISERROR(1/VLOOKUP($B203,Kraftvärmeprod!$B$1:$AV$480,MATCH("Producerad elenergi i kraftvärmeverk (GWh)",Kraftvärmeprod!$B$1:$AV$1,0),FALSE)),"",VLOOKUP($B203,Kraftvärmeprod!$B$1:$AV$480,MATCH("Producerad elenergi i kraftvärmeverk (GWh)",Kraftvärmeprod!$B$1:$AV$1,0),FALSE))</f>
        <v/>
      </c>
      <c r="H203" s="122" t="str">
        <f>IF(ISERROR(1/VLOOKUP($B203,Miljö!$B$1:$T$480,MATCH("Såld mängd produktionsspecifik fjärrvärme (GWh)",Miljö!$B$1:$T$1,0),FALSE)),"",VLOOKUP($B203,Miljö!$B$1:$T$480,MATCH("Såld mängd produktionsspecifik fjärrvärme (GWh)",Miljö!$B$1:$T$1,0),FALSE))</f>
        <v/>
      </c>
      <c r="J203" s="122" t="str">
        <f t="shared" si="3"/>
        <v>Mälarenergi AB</v>
      </c>
    </row>
    <row r="204" spans="1:10" x14ac:dyDescent="0.25">
      <c r="A204" t="s">
        <v>291</v>
      </c>
      <c r="B204" t="s">
        <v>295</v>
      </c>
      <c r="C204"/>
      <c r="D204" s="122" t="str">
        <f>IF(ISERROR(1/VLOOKUP($B204,Kraftvärmeprod!$B$1:$D$480,MATCH("Total värmeproduktion i kraftvärmeverk i kombinerad drift (GWh)",Kraftvärmeprod!$B$1:$AV$1,0),FALSE)),"Ej kraftvärme","Alternativproduktionsmetoden")</f>
        <v>Alternativproduktionsmetoden</v>
      </c>
      <c r="E204" s="122">
        <f>VLOOKUP($B204,Totalt!$B$1:$BP$480,MATCH("total el",Totalt!$B$1:$BP$1,0),FALSE)</f>
        <v>70.949600000000004</v>
      </c>
      <c r="F204" s="123">
        <f>IF(ISERROR(1/VLOOKUP($B204,Kraftvärmeprod!$B$1:$BD$480,MATCH("Total värmeproduktion i kraftvärmeverk i kombinerad drift (GWh)",Kraftvärmeprod!$B$1:$AV$1,0),FALSE)),"",VLOOKUP($B204,'Slutlig allokering kvv'!$B$1:$BA$480,MATCH(F$1,'Slutlig allokering kvv'!$B$1:$AS$1,0),FALSE))</f>
        <v>0.54863143054260499</v>
      </c>
      <c r="G204" s="122">
        <f>IF(ISERROR(1/VLOOKUP($B204,Kraftvärmeprod!$B$1:$AV$480,MATCH("Producerad elenergi i kraftvärmeverk (GWh)",Kraftvärmeprod!$B$1:$AV$1,0),FALSE)),"",VLOOKUP($B204,Kraftvärmeprod!$B$1:$AV$480,MATCH("Producerad elenergi i kraftvärmeverk (GWh)",Kraftvärmeprod!$B$1:$AV$1,0),FALSE))</f>
        <v>188.17699999999999</v>
      </c>
      <c r="H204" s="122" t="str">
        <f>IF(ISERROR(1/VLOOKUP($B204,Miljö!$B$1:$T$480,MATCH("Såld mängd produktionsspecifik fjärrvärme (GWh)",Miljö!$B$1:$T$1,0),FALSE)),"",VLOOKUP($B204,Miljö!$B$1:$T$480,MATCH("Såld mängd produktionsspecifik fjärrvärme (GWh)",Miljö!$B$1:$T$1,0),FALSE))</f>
        <v/>
      </c>
      <c r="J204" s="122" t="str">
        <f t="shared" si="3"/>
        <v>Mälarenergi AB</v>
      </c>
    </row>
    <row r="205" spans="1:10" x14ac:dyDescent="0.25">
      <c r="A205" t="s">
        <v>291</v>
      </c>
      <c r="B205" t="s">
        <v>296</v>
      </c>
      <c r="C205"/>
      <c r="D205" s="122" t="str">
        <f>IF(ISERROR(1/VLOOKUP($B205,Kraftvärmeprod!$B$1:$D$480,MATCH("Total värmeproduktion i kraftvärmeverk i kombinerad drift (GWh)",Kraftvärmeprod!$B$1:$AV$1,0),FALSE)),"Ej kraftvärme","Alternativproduktionsmetoden")</f>
        <v>Alternativproduktionsmetoden</v>
      </c>
      <c r="E205" s="122">
        <f>VLOOKUP($B205,Totalt!$B$1:$BP$480,MATCH("total el",Totalt!$B$1:$BP$1,0),FALSE)</f>
        <v>9.8331900000000003E-3</v>
      </c>
      <c r="F205" s="123">
        <f>IF(ISERROR(1/VLOOKUP($B205,Kraftvärmeprod!$B$1:$BD$480,MATCH("Total värmeproduktion i kraftvärmeverk i kombinerad drift (GWh)",Kraftvärmeprod!$B$1:$AV$1,0),FALSE)),"",VLOOKUP($B205,'Slutlig allokering kvv'!$B$1:$BA$480,MATCH(F$1,'Slutlig allokering kvv'!$B$1:$AS$1,0),FALSE))</f>
        <v>0.5964085877672799</v>
      </c>
      <c r="G205" s="122">
        <f>IF(ISERROR(1/VLOOKUP($B205,Kraftvärmeprod!$B$1:$AV$480,MATCH("Producerad elenergi i kraftvärmeverk (GWh)",Kraftvärmeprod!$B$1:$AV$1,0),FALSE)),"",VLOOKUP($B205,Kraftvärmeprod!$B$1:$AV$480,MATCH("Producerad elenergi i kraftvärmeverk (GWh)",Kraftvärmeprod!$B$1:$AV$1,0),FALSE))</f>
        <v>3.9699999999999999E-2</v>
      </c>
      <c r="H205" s="122" t="str">
        <f>IF(ISERROR(1/VLOOKUP($B205,Miljö!$B$1:$T$480,MATCH("Såld mängd produktionsspecifik fjärrvärme (GWh)",Miljö!$B$1:$T$1,0),FALSE)),"",VLOOKUP($B205,Miljö!$B$1:$T$480,MATCH("Såld mängd produktionsspecifik fjärrvärme (GWh)",Miljö!$B$1:$T$1,0),FALSE))</f>
        <v/>
      </c>
      <c r="J205" s="122" t="str">
        <f t="shared" si="3"/>
        <v>Mälarenergi AB</v>
      </c>
    </row>
    <row r="206" spans="1:10" x14ac:dyDescent="0.25">
      <c r="A206" t="s">
        <v>297</v>
      </c>
      <c r="B206" t="s">
        <v>298</v>
      </c>
      <c r="C206"/>
      <c r="D206" s="122" t="str">
        <f>IF(ISERROR(1/VLOOKUP($B206,Kraftvärmeprod!$B$1:$D$480,MATCH("Total värmeproduktion i kraftvärmeverk i kombinerad drift (GWh)",Kraftvärmeprod!$B$1:$AV$1,0),FALSE)),"Ej kraftvärme","Alternativproduktionsmetoden")</f>
        <v>Alternativproduktionsmetoden</v>
      </c>
      <c r="E206" s="122">
        <f>VLOOKUP($B206,Totalt!$B$1:$BP$480,MATCH("total el",Totalt!$B$1:$BP$1,0),FALSE)</f>
        <v>10.4209</v>
      </c>
      <c r="F206" s="123">
        <f>IF(ISERROR(1/VLOOKUP($B206,Kraftvärmeprod!$B$1:$BD$480,MATCH("Total värmeproduktion i kraftvärmeverk i kombinerad drift (GWh)",Kraftvärmeprod!$B$1:$AV$1,0),FALSE)),"",VLOOKUP($B206,'Slutlig allokering kvv'!$B$1:$BA$480,MATCH(F$1,'Slutlig allokering kvv'!$B$1:$AS$1,0),FALSE))</f>
        <v>0.45625198915877729</v>
      </c>
      <c r="G206" s="122">
        <f>IF(ISERROR(1/VLOOKUP($B206,Kraftvärmeprod!$B$1:$AV$480,MATCH("Producerad elenergi i kraftvärmeverk (GWh)",Kraftvärmeprod!$B$1:$AV$1,0),FALSE)),"",VLOOKUP($B206,Kraftvärmeprod!$B$1:$AV$480,MATCH("Producerad elenergi i kraftvärmeverk (GWh)",Kraftvärmeprod!$B$1:$AV$1,0),FALSE))</f>
        <v>116.664</v>
      </c>
      <c r="H206" s="122">
        <f>IF(ISERROR(1/VLOOKUP($B206,Miljö!$B$1:$T$480,MATCH("Såld mängd produktionsspecifik fjärrvärme (GWh)",Miljö!$B$1:$T$1,0),FALSE)),"",VLOOKUP($B206,Miljö!$B$1:$T$480,MATCH("Såld mängd produktionsspecifik fjärrvärme (GWh)",Miljö!$B$1:$T$1,0),FALSE))</f>
        <v>128</v>
      </c>
      <c r="J206" s="122" t="str">
        <f t="shared" si="3"/>
        <v>Mölndal Energi AB</v>
      </c>
    </row>
    <row r="207" spans="1:10" x14ac:dyDescent="0.25">
      <c r="A207" t="s">
        <v>297</v>
      </c>
      <c r="B207" t="s">
        <v>299</v>
      </c>
      <c r="C207"/>
      <c r="D207" s="122" t="str">
        <f>IF(ISERROR(1/VLOOKUP($B207,Kraftvärmeprod!$B$1:$D$480,MATCH("Total värmeproduktion i kraftvärmeverk i kombinerad drift (GWh)",Kraftvärmeprod!$B$1:$AV$1,0),FALSE)),"Ej kraftvärme","Alternativproduktionsmetoden")</f>
        <v>Alternativproduktionsmetoden</v>
      </c>
      <c r="E207" s="122">
        <f>VLOOKUP($B207,Totalt!$B$1:$BP$480,MATCH("total el",Totalt!$B$1:$BP$1,0),FALSE)</f>
        <v>1.7</v>
      </c>
      <c r="F207" s="123">
        <f>IF(ISERROR(1/VLOOKUP($B207,Kraftvärmeprod!$B$1:$BD$480,MATCH("Total värmeproduktion i kraftvärmeverk i kombinerad drift (GWh)",Kraftvärmeprod!$B$1:$AV$1,0),FALSE)),"",VLOOKUP($B207,'Slutlig allokering kvv'!$B$1:$BA$480,MATCH(F$1,'Slutlig allokering kvv'!$B$1:$AS$1,0),FALSE))</f>
        <v>0.45523668604651168</v>
      </c>
      <c r="G207" s="122">
        <f>IF(ISERROR(1/VLOOKUP($B207,Kraftvärmeprod!$B$1:$AV$480,MATCH("Producerad elenergi i kraftvärmeverk (GWh)",Kraftvärmeprod!$B$1:$AV$1,0),FALSE)),"",VLOOKUP($B207,Kraftvärmeprod!$B$1:$AV$480,MATCH("Producerad elenergi i kraftvärmeverk (GWh)",Kraftvärmeprod!$B$1:$AV$1,0),FALSE))</f>
        <v>4.5</v>
      </c>
      <c r="H207" s="122" t="str">
        <f>IF(ISERROR(1/VLOOKUP($B207,Miljö!$B$1:$T$480,MATCH("Såld mängd produktionsspecifik fjärrvärme (GWh)",Miljö!$B$1:$T$1,0),FALSE)),"",VLOOKUP($B207,Miljö!$B$1:$T$480,MATCH("Såld mängd produktionsspecifik fjärrvärme (GWh)",Miljö!$B$1:$T$1,0),FALSE))</f>
        <v/>
      </c>
      <c r="J207" s="122" t="str">
        <f t="shared" si="3"/>
        <v>Mölndal Energi AB</v>
      </c>
    </row>
    <row r="208" spans="1:10" x14ac:dyDescent="0.25">
      <c r="A208" t="s">
        <v>300</v>
      </c>
      <c r="B208" t="s">
        <v>301</v>
      </c>
      <c r="C208"/>
      <c r="D208" s="122" t="str">
        <f>IF(ISERROR(1/VLOOKUP($B208,Kraftvärmeprod!$B$1:$D$480,MATCH("Total värmeproduktion i kraftvärmeverk i kombinerad drift (GWh)",Kraftvärmeprod!$B$1:$AV$1,0),FALSE)),"Ej kraftvärme","Alternativproduktionsmetoden")</f>
        <v>Ej kraftvärme</v>
      </c>
      <c r="E208" s="122">
        <f>VLOOKUP($B208,Totalt!$B$1:$BP$480,MATCH("total el",Totalt!$B$1:$BP$1,0),FALSE)</f>
        <v>205.53300000000002</v>
      </c>
      <c r="F208" s="123" t="str">
        <f>IF(ISERROR(1/VLOOKUP($B208,Kraftvärmeprod!$B$1:$BD$480,MATCH("Total värmeproduktion i kraftvärmeverk i kombinerad drift (GWh)",Kraftvärmeprod!$B$1:$AV$1,0),FALSE)),"",VLOOKUP($B208,'Slutlig allokering kvv'!$B$1:$BA$480,MATCH(F$1,'Slutlig allokering kvv'!$B$1:$AS$1,0),FALSE))</f>
        <v/>
      </c>
      <c r="G208" s="122" t="str">
        <f>IF(ISERROR(1/VLOOKUP($B208,Kraftvärmeprod!$B$1:$AV$480,MATCH("Producerad elenergi i kraftvärmeverk (GWh)",Kraftvärmeprod!$B$1:$AV$1,0),FALSE)),"",VLOOKUP($B208,Kraftvärmeprod!$B$1:$AV$480,MATCH("Producerad elenergi i kraftvärmeverk (GWh)",Kraftvärmeprod!$B$1:$AV$1,0),FALSE))</f>
        <v/>
      </c>
      <c r="H208" s="122">
        <f>IF(ISERROR(1/VLOOKUP($B208,Miljö!$B$1:$T$480,MATCH("Såld mängd produktionsspecifik fjärrvärme (GWh)",Miljö!$B$1:$T$1,0),FALSE)),"",VLOOKUP($B208,Miljö!$B$1:$T$480,MATCH("Såld mängd produktionsspecifik fjärrvärme (GWh)",Miljö!$B$1:$T$1,0),FALSE))</f>
        <v>4.3620000000000001</v>
      </c>
      <c r="J208" s="122" t="str">
        <f t="shared" si="3"/>
        <v>Norrenergi AB</v>
      </c>
    </row>
    <row r="209" spans="1:10" x14ac:dyDescent="0.25">
      <c r="A209" t="s">
        <v>302</v>
      </c>
      <c r="B209" t="s">
        <v>303</v>
      </c>
      <c r="C209"/>
      <c r="D209" s="122" t="str">
        <f>IF(ISERROR(1/VLOOKUP($B209,Kraftvärmeprod!$B$1:$D$480,MATCH("Total värmeproduktion i kraftvärmeverk i kombinerad drift (GWh)",Kraftvärmeprod!$B$1:$AV$1,0),FALSE)),"Ej kraftvärme","Alternativproduktionsmetoden")</f>
        <v>Ej kraftvärme</v>
      </c>
      <c r="E209" s="122">
        <f>VLOOKUP($B209,Totalt!$B$1:$BP$480,MATCH("total el",Totalt!$B$1:$BP$1,0),FALSE)</f>
        <v>0.05</v>
      </c>
      <c r="F209" s="123" t="str">
        <f>IF(ISERROR(1/VLOOKUP($B209,Kraftvärmeprod!$B$1:$BD$480,MATCH("Total värmeproduktion i kraftvärmeverk i kombinerad drift (GWh)",Kraftvärmeprod!$B$1:$AV$1,0),FALSE)),"",VLOOKUP($B209,'Slutlig allokering kvv'!$B$1:$BA$480,MATCH(F$1,'Slutlig allokering kvv'!$B$1:$AS$1,0),FALSE))</f>
        <v/>
      </c>
      <c r="G209" s="122" t="str">
        <f>IF(ISERROR(1/VLOOKUP($B209,Kraftvärmeprod!$B$1:$AV$480,MATCH("Producerad elenergi i kraftvärmeverk (GWh)",Kraftvärmeprod!$B$1:$AV$1,0),FALSE)),"",VLOOKUP($B209,Kraftvärmeprod!$B$1:$AV$480,MATCH("Producerad elenergi i kraftvärmeverk (GWh)",Kraftvärmeprod!$B$1:$AV$1,0),FALSE))</f>
        <v/>
      </c>
      <c r="H209" s="122" t="str">
        <f>IF(ISERROR(1/VLOOKUP($B209,Miljö!$B$1:$T$480,MATCH("Såld mängd produktionsspecifik fjärrvärme (GWh)",Miljö!$B$1:$T$1,0),FALSE)),"",VLOOKUP($B209,Miljö!$B$1:$T$480,MATCH("Såld mängd produktionsspecifik fjärrvärme (GWh)",Miljö!$B$1:$T$1,0),FALSE))</f>
        <v/>
      </c>
      <c r="J209" s="122" t="str">
        <f t="shared" si="3"/>
        <v>Norrtälje Energi AB</v>
      </c>
    </row>
    <row r="210" spans="1:10" x14ac:dyDescent="0.25">
      <c r="A210" t="s">
        <v>302</v>
      </c>
      <c r="B210" t="s">
        <v>304</v>
      </c>
      <c r="C210"/>
      <c r="D210" s="122" t="str">
        <f>IF(ISERROR(1/VLOOKUP($B210,Kraftvärmeprod!$B$1:$D$480,MATCH("Total värmeproduktion i kraftvärmeverk i kombinerad drift (GWh)",Kraftvärmeprod!$B$1:$AV$1,0),FALSE)),"Ej kraftvärme","Alternativproduktionsmetoden")</f>
        <v>Alternativproduktionsmetoden</v>
      </c>
      <c r="E210" s="122">
        <f>VLOOKUP($B210,Totalt!$B$1:$BP$480,MATCH("total el",Totalt!$B$1:$BP$1,0),FALSE)</f>
        <v>4.4441300000000004</v>
      </c>
      <c r="F210" s="123">
        <f>IF(ISERROR(1/VLOOKUP($B210,Kraftvärmeprod!$B$1:$BD$480,MATCH("Total värmeproduktion i kraftvärmeverk i kombinerad drift (GWh)",Kraftvärmeprod!$B$1:$AV$1,0),FALSE)),"",VLOOKUP($B210,'Slutlig allokering kvv'!$B$1:$BA$480,MATCH(F$1,'Slutlig allokering kvv'!$B$1:$AS$1,0),FALSE))</f>
        <v>0.60897012398435579</v>
      </c>
      <c r="G210" s="122">
        <f>IF(ISERROR(1/VLOOKUP($B210,Kraftvärmeprod!$B$1:$AV$480,MATCH("Producerad elenergi i kraftvärmeverk (GWh)",Kraftvärmeprod!$B$1:$AV$1,0),FALSE)),"",VLOOKUP($B210,Kraftvärmeprod!$B$1:$AV$480,MATCH("Producerad elenergi i kraftvärmeverk (GWh)",Kraftvärmeprod!$B$1:$AV$1,0),FALSE))</f>
        <v>21.745999999999999</v>
      </c>
      <c r="H210" s="122" t="str">
        <f>IF(ISERROR(1/VLOOKUP($B210,Miljö!$B$1:$T$480,MATCH("Såld mängd produktionsspecifik fjärrvärme (GWh)",Miljö!$B$1:$T$1,0),FALSE)),"",VLOOKUP($B210,Miljö!$B$1:$T$480,MATCH("Såld mängd produktionsspecifik fjärrvärme (GWh)",Miljö!$B$1:$T$1,0),FALSE))</f>
        <v/>
      </c>
      <c r="J210" s="122" t="str">
        <f t="shared" si="3"/>
        <v>Norrtälje Energi AB</v>
      </c>
    </row>
    <row r="211" spans="1:10" x14ac:dyDescent="0.25">
      <c r="A211" t="s">
        <v>302</v>
      </c>
      <c r="B211" t="s">
        <v>305</v>
      </c>
      <c r="C211"/>
      <c r="D211" s="122" t="str">
        <f>IF(ISERROR(1/VLOOKUP($B211,Kraftvärmeprod!$B$1:$D$480,MATCH("Total värmeproduktion i kraftvärmeverk i kombinerad drift (GWh)",Kraftvärmeprod!$B$1:$AV$1,0),FALSE)),"Ej kraftvärme","Alternativproduktionsmetoden")</f>
        <v>Ej kraftvärme</v>
      </c>
      <c r="E211" s="122">
        <f>VLOOKUP($B211,Totalt!$B$1:$BP$480,MATCH("total el",Totalt!$B$1:$BP$1,0),FALSE)</f>
        <v>1.4419999999999999</v>
      </c>
      <c r="F211" s="123" t="str">
        <f>IF(ISERROR(1/VLOOKUP($B211,Kraftvärmeprod!$B$1:$BD$480,MATCH("Total värmeproduktion i kraftvärmeverk i kombinerad drift (GWh)",Kraftvärmeprod!$B$1:$AV$1,0),FALSE)),"",VLOOKUP($B211,'Slutlig allokering kvv'!$B$1:$BA$480,MATCH(F$1,'Slutlig allokering kvv'!$B$1:$AS$1,0),FALSE))</f>
        <v/>
      </c>
      <c r="G211" s="122" t="str">
        <f>IF(ISERROR(1/VLOOKUP($B211,Kraftvärmeprod!$B$1:$AV$480,MATCH("Producerad elenergi i kraftvärmeverk (GWh)",Kraftvärmeprod!$B$1:$AV$1,0),FALSE)),"",VLOOKUP($B211,Kraftvärmeprod!$B$1:$AV$480,MATCH("Producerad elenergi i kraftvärmeverk (GWh)",Kraftvärmeprod!$B$1:$AV$1,0),FALSE))</f>
        <v/>
      </c>
      <c r="H211" s="122" t="str">
        <f>IF(ISERROR(1/VLOOKUP($B211,Miljö!$B$1:$T$480,MATCH("Såld mängd produktionsspecifik fjärrvärme (GWh)",Miljö!$B$1:$T$1,0),FALSE)),"",VLOOKUP($B211,Miljö!$B$1:$T$480,MATCH("Såld mängd produktionsspecifik fjärrvärme (GWh)",Miljö!$B$1:$T$1,0),FALSE))</f>
        <v/>
      </c>
      <c r="J211" s="122" t="str">
        <f t="shared" si="3"/>
        <v>Norrtälje Energi AB</v>
      </c>
    </row>
    <row r="212" spans="1:10" x14ac:dyDescent="0.25">
      <c r="A212" t="s">
        <v>306</v>
      </c>
      <c r="B212" t="s">
        <v>307</v>
      </c>
      <c r="C212"/>
      <c r="D212" s="122" t="str">
        <f>IF(ISERROR(1/VLOOKUP($B212,Kraftvärmeprod!$B$1:$D$480,MATCH("Total värmeproduktion i kraftvärmeverk i kombinerad drift (GWh)",Kraftvärmeprod!$B$1:$AV$1,0),FALSE)),"Ej kraftvärme","Alternativproduktionsmetoden")</f>
        <v>Alternativproduktionsmetoden</v>
      </c>
      <c r="E212" s="122">
        <f>VLOOKUP($B212,Totalt!$B$1:$BP$480,MATCH("total el",Totalt!$B$1:$BP$1,0),FALSE)</f>
        <v>3.46801</v>
      </c>
      <c r="F212" s="123">
        <f>IF(ISERROR(1/VLOOKUP($B212,Kraftvärmeprod!$B$1:$BD$480,MATCH("Total värmeproduktion i kraftvärmeverk i kombinerad drift (GWh)",Kraftvärmeprod!$B$1:$AV$1,0),FALSE)),"",VLOOKUP($B212,'Slutlig allokering kvv'!$B$1:$BA$480,MATCH(F$1,'Slutlig allokering kvv'!$B$1:$AS$1,0),FALSE))</f>
        <v>0.82950184310563313</v>
      </c>
      <c r="G212" s="122">
        <f>IF(ISERROR(1/VLOOKUP($B212,Kraftvärmeprod!$B$1:$AV$480,MATCH("Producerad elenergi i kraftvärmeverk (GWh)",Kraftvärmeprod!$B$1:$AV$1,0),FALSE)),"",VLOOKUP($B212,Kraftvärmeprod!$B$1:$AV$480,MATCH("Producerad elenergi i kraftvärmeverk (GWh)",Kraftvärmeprod!$B$1:$AV$1,0),FALSE))</f>
        <v>10.199999999999999</v>
      </c>
      <c r="H212" s="122" t="str">
        <f>IF(ISERROR(1/VLOOKUP($B212,Miljö!$B$1:$T$480,MATCH("Såld mängd produktionsspecifik fjärrvärme (GWh)",Miljö!$B$1:$T$1,0),FALSE)),"",VLOOKUP($B212,Miljö!$B$1:$T$480,MATCH("Såld mängd produktionsspecifik fjärrvärme (GWh)",Miljö!$B$1:$T$1,0),FALSE))</f>
        <v/>
      </c>
      <c r="J212" s="122" t="str">
        <f t="shared" si="3"/>
        <v>Nybro Energi AB</v>
      </c>
    </row>
    <row r="213" spans="1:10" x14ac:dyDescent="0.25">
      <c r="A213" t="s">
        <v>308</v>
      </c>
      <c r="B213" t="s">
        <v>309</v>
      </c>
      <c r="C213"/>
      <c r="D213" s="122" t="str">
        <f>IF(ISERROR(1/VLOOKUP($B213,Kraftvärmeprod!$B$1:$D$480,MATCH("Total värmeproduktion i kraftvärmeverk i kombinerad drift (GWh)",Kraftvärmeprod!$B$1:$AV$1,0),FALSE)),"Ej kraftvärme","Alternativproduktionsmetoden")</f>
        <v>Ej kraftvärme</v>
      </c>
      <c r="E213" s="122">
        <f>VLOOKUP($B213,Totalt!$B$1:$BP$480,MATCH("total el",Totalt!$B$1:$BP$1,0),FALSE)</f>
        <v>3.5000000000000003E-2</v>
      </c>
      <c r="F213" s="123" t="str">
        <f>IF(ISERROR(1/VLOOKUP($B213,Kraftvärmeprod!$B$1:$BD$480,MATCH("Total värmeproduktion i kraftvärmeverk i kombinerad drift (GWh)",Kraftvärmeprod!$B$1:$AV$1,0),FALSE)),"",VLOOKUP($B213,'Slutlig allokering kvv'!$B$1:$BA$480,MATCH(F$1,'Slutlig allokering kvv'!$B$1:$AS$1,0),FALSE))</f>
        <v/>
      </c>
      <c r="G213" s="122" t="str">
        <f>IF(ISERROR(1/VLOOKUP($B213,Kraftvärmeprod!$B$1:$AV$480,MATCH("Producerad elenergi i kraftvärmeverk (GWh)",Kraftvärmeprod!$B$1:$AV$1,0),FALSE)),"",VLOOKUP($B213,Kraftvärmeprod!$B$1:$AV$480,MATCH("Producerad elenergi i kraftvärmeverk (GWh)",Kraftvärmeprod!$B$1:$AV$1,0),FALSE))</f>
        <v/>
      </c>
      <c r="H213" s="122" t="str">
        <f>IF(ISERROR(1/VLOOKUP($B213,Miljö!$B$1:$T$480,MATCH("Såld mängd produktionsspecifik fjärrvärme (GWh)",Miljö!$B$1:$T$1,0),FALSE)),"",VLOOKUP($B213,Miljö!$B$1:$T$480,MATCH("Såld mängd produktionsspecifik fjärrvärme (GWh)",Miljö!$B$1:$T$1,0),FALSE))</f>
        <v/>
      </c>
      <c r="J213" s="122" t="str">
        <f t="shared" si="3"/>
        <v>Nässjö Affärsverk AB</v>
      </c>
    </row>
    <row r="214" spans="1:10" x14ac:dyDescent="0.25">
      <c r="A214" t="s">
        <v>308</v>
      </c>
      <c r="B214" t="s">
        <v>310</v>
      </c>
      <c r="C214"/>
      <c r="D214" s="122" t="str">
        <f>IF(ISERROR(1/VLOOKUP($B214,Kraftvärmeprod!$B$1:$D$480,MATCH("Total värmeproduktion i kraftvärmeverk i kombinerad drift (GWh)",Kraftvärmeprod!$B$1:$AV$1,0),FALSE)),"Ej kraftvärme","Alternativproduktionsmetoden")</f>
        <v>Ej kraftvärme</v>
      </c>
      <c r="E214" s="122">
        <f>VLOOKUP($B214,Totalt!$B$1:$BP$480,MATCH("total el",Totalt!$B$1:$BP$1,0),FALSE)</f>
        <v>0.24099999999999999</v>
      </c>
      <c r="F214" s="123" t="str">
        <f>IF(ISERROR(1/VLOOKUP($B214,Kraftvärmeprod!$B$1:$BD$480,MATCH("Total värmeproduktion i kraftvärmeverk i kombinerad drift (GWh)",Kraftvärmeprod!$B$1:$AV$1,0),FALSE)),"",VLOOKUP($B214,'Slutlig allokering kvv'!$B$1:$BA$480,MATCH(F$1,'Slutlig allokering kvv'!$B$1:$AS$1,0),FALSE))</f>
        <v/>
      </c>
      <c r="G214" s="122" t="str">
        <f>IF(ISERROR(1/VLOOKUP($B214,Kraftvärmeprod!$B$1:$AV$480,MATCH("Producerad elenergi i kraftvärmeverk (GWh)",Kraftvärmeprod!$B$1:$AV$1,0),FALSE)),"",VLOOKUP($B214,Kraftvärmeprod!$B$1:$AV$480,MATCH("Producerad elenergi i kraftvärmeverk (GWh)",Kraftvärmeprod!$B$1:$AV$1,0),FALSE))</f>
        <v/>
      </c>
      <c r="H214" s="122" t="str">
        <f>IF(ISERROR(1/VLOOKUP($B214,Miljö!$B$1:$T$480,MATCH("Såld mängd produktionsspecifik fjärrvärme (GWh)",Miljö!$B$1:$T$1,0),FALSE)),"",VLOOKUP($B214,Miljö!$B$1:$T$480,MATCH("Såld mängd produktionsspecifik fjärrvärme (GWh)",Miljö!$B$1:$T$1,0),FALSE))</f>
        <v/>
      </c>
      <c r="J214" s="122" t="str">
        <f t="shared" si="3"/>
        <v>Nässjö Affärsverk AB</v>
      </c>
    </row>
    <row r="215" spans="1:10" x14ac:dyDescent="0.25">
      <c r="A215" t="s">
        <v>308</v>
      </c>
      <c r="B215" t="s">
        <v>311</v>
      </c>
      <c r="C215"/>
      <c r="D215" s="122" t="str">
        <f>IF(ISERROR(1/VLOOKUP($B215,Kraftvärmeprod!$B$1:$D$480,MATCH("Total värmeproduktion i kraftvärmeverk i kombinerad drift (GWh)",Kraftvärmeprod!$B$1:$AV$1,0),FALSE)),"Ej kraftvärme","Alternativproduktionsmetoden")</f>
        <v>Alternativproduktionsmetoden</v>
      </c>
      <c r="E215" s="122">
        <f>VLOOKUP($B215,Totalt!$B$1:$BP$480,MATCH("total el",Totalt!$B$1:$BP$1,0),FALSE)</f>
        <v>4.09863</v>
      </c>
      <c r="F215" s="123">
        <f>IF(ISERROR(1/VLOOKUP($B215,Kraftvärmeprod!$B$1:$BD$480,MATCH("Total värmeproduktion i kraftvärmeverk i kombinerad drift (GWh)",Kraftvärmeprod!$B$1:$AV$1,0),FALSE)),"",VLOOKUP($B215,'Slutlig allokering kvv'!$B$1:$BA$480,MATCH(F$1,'Slutlig allokering kvv'!$B$1:$AS$1,0),FALSE))</f>
        <v>0.56215013966480454</v>
      </c>
      <c r="G215" s="122">
        <f>IF(ISERROR(1/VLOOKUP($B215,Kraftvärmeprod!$B$1:$AV$480,MATCH("Producerad elenergi i kraftvärmeverk (GWh)",Kraftvärmeprod!$B$1:$AV$1,0),FALSE)),"",VLOOKUP($B215,Kraftvärmeprod!$B$1:$AV$480,MATCH("Producerad elenergi i kraftvärmeverk (GWh)",Kraftvärmeprod!$B$1:$AV$1,0),FALSE))</f>
        <v>29.2</v>
      </c>
      <c r="H215" s="122" t="str">
        <f>IF(ISERROR(1/VLOOKUP($B215,Miljö!$B$1:$T$480,MATCH("Såld mängd produktionsspecifik fjärrvärme (GWh)",Miljö!$B$1:$T$1,0),FALSE)),"",VLOOKUP($B215,Miljö!$B$1:$T$480,MATCH("Såld mängd produktionsspecifik fjärrvärme (GWh)",Miljö!$B$1:$T$1,0),FALSE))</f>
        <v/>
      </c>
      <c r="J215" s="122" t="str">
        <f t="shared" si="3"/>
        <v>Nässjö Affärsverk AB</v>
      </c>
    </row>
    <row r="216" spans="1:10" x14ac:dyDescent="0.25">
      <c r="A216" t="s">
        <v>312</v>
      </c>
      <c r="B216" t="s">
        <v>313</v>
      </c>
      <c r="C216"/>
      <c r="D216" s="122" t="str">
        <f>IF(ISERROR(1/VLOOKUP($B216,Kraftvärmeprod!$B$1:$D$480,MATCH("Total värmeproduktion i kraftvärmeverk i kombinerad drift (GWh)",Kraftvärmeprod!$B$1:$AV$1,0),FALSE)),"Ej kraftvärme","Alternativproduktionsmetoden")</f>
        <v>Ej kraftvärme</v>
      </c>
      <c r="E216" s="122">
        <f>VLOOKUP($B216,Totalt!$B$1:$BP$480,MATCH("total el",Totalt!$B$1:$BP$1,0),FALSE)</f>
        <v>1.0900000000000001</v>
      </c>
      <c r="F216" s="123" t="str">
        <f>IF(ISERROR(1/VLOOKUP($B216,Kraftvärmeprod!$B$1:$BD$480,MATCH("Total värmeproduktion i kraftvärmeverk i kombinerad drift (GWh)",Kraftvärmeprod!$B$1:$AV$1,0),FALSE)),"",VLOOKUP($B216,'Slutlig allokering kvv'!$B$1:$BA$480,MATCH(F$1,'Slutlig allokering kvv'!$B$1:$AS$1,0),FALSE))</f>
        <v/>
      </c>
      <c r="G216" s="122" t="str">
        <f>IF(ISERROR(1/VLOOKUP($B216,Kraftvärmeprod!$B$1:$AV$480,MATCH("Producerad elenergi i kraftvärmeverk (GWh)",Kraftvärmeprod!$B$1:$AV$1,0),FALSE)),"",VLOOKUP($B216,Kraftvärmeprod!$B$1:$AV$480,MATCH("Producerad elenergi i kraftvärmeverk (GWh)",Kraftvärmeprod!$B$1:$AV$1,0),FALSE))</f>
        <v/>
      </c>
      <c r="H216" s="122" t="str">
        <f>IF(ISERROR(1/VLOOKUP($B216,Miljö!$B$1:$T$480,MATCH("Såld mängd produktionsspecifik fjärrvärme (GWh)",Miljö!$B$1:$T$1,0),FALSE)),"",VLOOKUP($B216,Miljö!$B$1:$T$480,MATCH("Såld mängd produktionsspecifik fjärrvärme (GWh)",Miljö!$B$1:$T$1,0),FALSE))</f>
        <v/>
      </c>
      <c r="J216" s="122" t="str">
        <f t="shared" si="3"/>
        <v>Olofströms Kraft AB</v>
      </c>
    </row>
    <row r="217" spans="1:10" x14ac:dyDescent="0.25">
      <c r="A217" t="s">
        <v>314</v>
      </c>
      <c r="B217" t="s">
        <v>315</v>
      </c>
      <c r="C217"/>
      <c r="D217" s="122" t="str">
        <f>IF(ISERROR(1/VLOOKUP($B217,Kraftvärmeprod!$B$1:$D$480,MATCH("Total värmeproduktion i kraftvärmeverk i kombinerad drift (GWh)",Kraftvärmeprod!$B$1:$AV$1,0),FALSE)),"Ej kraftvärme","Alternativproduktionsmetoden")</f>
        <v>Ej kraftvärme</v>
      </c>
      <c r="E217" s="122">
        <f>VLOOKUP($B217,Totalt!$B$1:$BP$480,MATCH("total el",Totalt!$B$1:$BP$1,0),FALSE)</f>
        <v>3.9</v>
      </c>
      <c r="F217" s="123" t="str">
        <f>IF(ISERROR(1/VLOOKUP($B217,Kraftvärmeprod!$B$1:$BD$480,MATCH("Total värmeproduktion i kraftvärmeverk i kombinerad drift (GWh)",Kraftvärmeprod!$B$1:$AV$1,0),FALSE)),"",VLOOKUP($B217,'Slutlig allokering kvv'!$B$1:$BA$480,MATCH(F$1,'Slutlig allokering kvv'!$B$1:$AS$1,0),FALSE))</f>
        <v/>
      </c>
      <c r="G217" s="122" t="str">
        <f>IF(ISERROR(1/VLOOKUP($B217,Kraftvärmeprod!$B$1:$AV$480,MATCH("Producerad elenergi i kraftvärmeverk (GWh)",Kraftvärmeprod!$B$1:$AV$1,0),FALSE)),"",VLOOKUP($B217,Kraftvärmeprod!$B$1:$AV$480,MATCH("Producerad elenergi i kraftvärmeverk (GWh)",Kraftvärmeprod!$B$1:$AV$1,0),FALSE))</f>
        <v/>
      </c>
      <c r="H217" s="122" t="str">
        <f>IF(ISERROR(1/VLOOKUP($B217,Miljö!$B$1:$T$480,MATCH("Såld mängd produktionsspecifik fjärrvärme (GWh)",Miljö!$B$1:$T$1,0),FALSE)),"",VLOOKUP($B217,Miljö!$B$1:$T$480,MATCH("Såld mängd produktionsspecifik fjärrvärme (GWh)",Miljö!$B$1:$T$1,0),FALSE))</f>
        <v/>
      </c>
      <c r="J217" s="122" t="str">
        <f t="shared" si="3"/>
        <v>Oskarshamn Energi AB</v>
      </c>
    </row>
    <row r="218" spans="1:10" x14ac:dyDescent="0.25">
      <c r="A218" t="s">
        <v>316</v>
      </c>
      <c r="B218" t="s">
        <v>317</v>
      </c>
      <c r="C218"/>
      <c r="D218" s="122" t="str">
        <f>IF(ISERROR(1/VLOOKUP($B218,Kraftvärmeprod!$B$1:$D$480,MATCH("Total värmeproduktion i kraftvärmeverk i kombinerad drift (GWh)",Kraftvärmeprod!$B$1:$AV$1,0),FALSE)),"Ej kraftvärme","Alternativproduktionsmetoden")</f>
        <v>Ej kraftvärme</v>
      </c>
      <c r="E218" s="122">
        <f>VLOOKUP($B218,Totalt!$B$1:$BP$480,MATCH("total el",Totalt!$B$1:$BP$1,0),FALSE)</f>
        <v>2.3340000000000001</v>
      </c>
      <c r="F218" s="123" t="str">
        <f>IF(ISERROR(1/VLOOKUP($B218,Kraftvärmeprod!$B$1:$BD$480,MATCH("Total värmeproduktion i kraftvärmeverk i kombinerad drift (GWh)",Kraftvärmeprod!$B$1:$AV$1,0),FALSE)),"",VLOOKUP($B218,'Slutlig allokering kvv'!$B$1:$BA$480,MATCH(F$1,'Slutlig allokering kvv'!$B$1:$AS$1,0),FALSE))</f>
        <v/>
      </c>
      <c r="G218" s="122" t="str">
        <f>IF(ISERROR(1/VLOOKUP($B218,Kraftvärmeprod!$B$1:$AV$480,MATCH("Producerad elenergi i kraftvärmeverk (GWh)",Kraftvärmeprod!$B$1:$AV$1,0),FALSE)),"",VLOOKUP($B218,Kraftvärmeprod!$B$1:$AV$480,MATCH("Producerad elenergi i kraftvärmeverk (GWh)",Kraftvärmeprod!$B$1:$AV$1,0),FALSE))</f>
        <v/>
      </c>
      <c r="H218" s="122" t="str">
        <f>IF(ISERROR(1/VLOOKUP($B218,Miljö!$B$1:$T$480,MATCH("Såld mängd produktionsspecifik fjärrvärme (GWh)",Miljö!$B$1:$T$1,0),FALSE)),"",VLOOKUP($B218,Miljö!$B$1:$T$480,MATCH("Såld mängd produktionsspecifik fjärrvärme (GWh)",Miljö!$B$1:$T$1,0),FALSE))</f>
        <v/>
      </c>
      <c r="J218" s="122" t="str">
        <f t="shared" si="3"/>
        <v>Oxelö Energi AB</v>
      </c>
    </row>
    <row r="219" spans="1:10" x14ac:dyDescent="0.25">
      <c r="A219" t="s">
        <v>318</v>
      </c>
      <c r="B219" t="s">
        <v>319</v>
      </c>
      <c r="C219"/>
      <c r="D219" s="122" t="str">
        <f>IF(ISERROR(1/VLOOKUP($B219,Kraftvärmeprod!$B$1:$D$480,MATCH("Total värmeproduktion i kraftvärmeverk i kombinerad drift (GWh)",Kraftvärmeprod!$B$1:$AV$1,0),FALSE)),"Ej kraftvärme","Alternativproduktionsmetoden")</f>
        <v>Ej kraftvärme</v>
      </c>
      <c r="E219" s="122">
        <f>VLOOKUP($B219,Totalt!$B$1:$BP$480,MATCH("total el",Totalt!$B$1:$BP$1,0),FALSE)</f>
        <v>0</v>
      </c>
      <c r="F219" s="123" t="str">
        <f>IF(ISERROR(1/VLOOKUP($B219,Kraftvärmeprod!$B$1:$BD$480,MATCH("Total värmeproduktion i kraftvärmeverk i kombinerad drift (GWh)",Kraftvärmeprod!$B$1:$AV$1,0),FALSE)),"",VLOOKUP($B219,'Slutlig allokering kvv'!$B$1:$BA$480,MATCH(F$1,'Slutlig allokering kvv'!$B$1:$AS$1,0),FALSE))</f>
        <v/>
      </c>
      <c r="G219" s="122" t="str">
        <f>IF(ISERROR(1/VLOOKUP($B219,Kraftvärmeprod!$B$1:$AV$480,MATCH("Producerad elenergi i kraftvärmeverk (GWh)",Kraftvärmeprod!$B$1:$AV$1,0),FALSE)),"",VLOOKUP($B219,Kraftvärmeprod!$B$1:$AV$480,MATCH("Producerad elenergi i kraftvärmeverk (GWh)",Kraftvärmeprod!$B$1:$AV$1,0),FALSE))</f>
        <v/>
      </c>
      <c r="H219" s="122" t="str">
        <f>IF(ISERROR(1/VLOOKUP($B219,Miljö!$B$1:$T$480,MATCH("Såld mängd produktionsspecifik fjärrvärme (GWh)",Miljö!$B$1:$T$1,0),FALSE)),"",VLOOKUP($B219,Miljö!$B$1:$T$480,MATCH("Såld mängd produktionsspecifik fjärrvärme (GWh)",Miljö!$B$1:$T$1,0),FALSE))</f>
        <v/>
      </c>
      <c r="J219" s="122" t="str">
        <f t="shared" si="3"/>
        <v>Peab Energi AB</v>
      </c>
    </row>
    <row r="220" spans="1:10" x14ac:dyDescent="0.25">
      <c r="A220" t="s">
        <v>320</v>
      </c>
      <c r="B220" t="s">
        <v>321</v>
      </c>
      <c r="C220"/>
      <c r="D220" s="122" t="str">
        <f>IF(ISERROR(1/VLOOKUP($B220,Kraftvärmeprod!$B$1:$D$480,MATCH("Total värmeproduktion i kraftvärmeverk i kombinerad drift (GWh)",Kraftvärmeprod!$B$1:$AV$1,0),FALSE)),"Ej kraftvärme","Alternativproduktionsmetoden")</f>
        <v>Ej kraftvärme</v>
      </c>
      <c r="E220" s="122">
        <f>VLOOKUP($B220,Totalt!$B$1:$BP$480,MATCH("total el",Totalt!$B$1:$BP$1,0),FALSE)</f>
        <v>0.72</v>
      </c>
      <c r="F220" s="123" t="str">
        <f>IF(ISERROR(1/VLOOKUP($B220,Kraftvärmeprod!$B$1:$BD$480,MATCH("Total värmeproduktion i kraftvärmeverk i kombinerad drift (GWh)",Kraftvärmeprod!$B$1:$AV$1,0),FALSE)),"",VLOOKUP($B220,'Slutlig allokering kvv'!$B$1:$BA$480,MATCH(F$1,'Slutlig allokering kvv'!$B$1:$AS$1,0),FALSE))</f>
        <v/>
      </c>
      <c r="G220" s="122" t="str">
        <f>IF(ISERROR(1/VLOOKUP($B220,Kraftvärmeprod!$B$1:$AV$480,MATCH("Producerad elenergi i kraftvärmeverk (GWh)",Kraftvärmeprod!$B$1:$AV$1,0),FALSE)),"",VLOOKUP($B220,Kraftvärmeprod!$B$1:$AV$480,MATCH("Producerad elenergi i kraftvärmeverk (GWh)",Kraftvärmeprod!$B$1:$AV$1,0),FALSE))</f>
        <v/>
      </c>
      <c r="H220" s="122" t="str">
        <f>IF(ISERROR(1/VLOOKUP($B220,Miljö!$B$1:$T$480,MATCH("Såld mängd produktionsspecifik fjärrvärme (GWh)",Miljö!$B$1:$T$1,0),FALSE)),"",VLOOKUP($B220,Miljö!$B$1:$T$480,MATCH("Såld mängd produktionsspecifik fjärrvärme (GWh)",Miljö!$B$1:$T$1,0),FALSE))</f>
        <v/>
      </c>
      <c r="J220" s="122" t="str">
        <f t="shared" si="3"/>
        <v>Perstorps Fjärrvärme AB</v>
      </c>
    </row>
    <row r="221" spans="1:10" x14ac:dyDescent="0.25">
      <c r="A221" t="s">
        <v>322</v>
      </c>
      <c r="B221" t="s">
        <v>323</v>
      </c>
      <c r="C221"/>
      <c r="D221" s="122" t="str">
        <f>IF(ISERROR(1/VLOOKUP($B221,Kraftvärmeprod!$B$1:$D$480,MATCH("Total värmeproduktion i kraftvärmeverk i kombinerad drift (GWh)",Kraftvärmeprod!$B$1:$AV$1,0),FALSE)),"Ej kraftvärme","Alternativproduktionsmetoden")</f>
        <v>Ej kraftvärme</v>
      </c>
      <c r="E221" s="122">
        <f>VLOOKUP($B221,Totalt!$B$1:$BP$480,MATCH("total el",Totalt!$B$1:$BP$1,0),FALSE)</f>
        <v>0.77</v>
      </c>
      <c r="F221" s="123" t="str">
        <f>IF(ISERROR(1/VLOOKUP($B221,Kraftvärmeprod!$B$1:$BD$480,MATCH("Total värmeproduktion i kraftvärmeverk i kombinerad drift (GWh)",Kraftvärmeprod!$B$1:$AV$1,0),FALSE)),"",VLOOKUP($B221,'Slutlig allokering kvv'!$B$1:$BA$480,MATCH(F$1,'Slutlig allokering kvv'!$B$1:$AS$1,0),FALSE))</f>
        <v/>
      </c>
      <c r="G221" s="122" t="str">
        <f>IF(ISERROR(1/VLOOKUP($B221,Kraftvärmeprod!$B$1:$AV$480,MATCH("Producerad elenergi i kraftvärmeverk (GWh)",Kraftvärmeprod!$B$1:$AV$1,0),FALSE)),"",VLOOKUP($B221,Kraftvärmeprod!$B$1:$AV$480,MATCH("Producerad elenergi i kraftvärmeverk (GWh)",Kraftvärmeprod!$B$1:$AV$1,0),FALSE))</f>
        <v/>
      </c>
      <c r="H221" s="122" t="str">
        <f>IF(ISERROR(1/VLOOKUP($B221,Miljö!$B$1:$T$480,MATCH("Såld mängd produktionsspecifik fjärrvärme (GWh)",Miljö!$B$1:$T$1,0),FALSE)),"",VLOOKUP($B221,Miljö!$B$1:$T$480,MATCH("Såld mängd produktionsspecifik fjärrvärme (GWh)",Miljö!$B$1:$T$1,0),FALSE))</f>
        <v/>
      </c>
      <c r="J221" s="122" t="str">
        <f t="shared" si="3"/>
        <v>PiteEnergi AB</v>
      </c>
    </row>
    <row r="222" spans="1:10" x14ac:dyDescent="0.25">
      <c r="A222" t="s">
        <v>322</v>
      </c>
      <c r="B222" t="s">
        <v>324</v>
      </c>
      <c r="C222"/>
      <c r="D222" s="122" t="str">
        <f>IF(ISERROR(1/VLOOKUP($B222,Kraftvärmeprod!$B$1:$D$480,MATCH("Total värmeproduktion i kraftvärmeverk i kombinerad drift (GWh)",Kraftvärmeprod!$B$1:$AV$1,0),FALSE)),"Ej kraftvärme","Alternativproduktionsmetoden")</f>
        <v>Ej kraftvärme</v>
      </c>
      <c r="E222" s="122">
        <f>VLOOKUP($B222,Totalt!$B$1:$BP$480,MATCH("total el",Totalt!$B$1:$BP$1,0),FALSE)</f>
        <v>3.0117599999999998</v>
      </c>
      <c r="F222" s="123" t="str">
        <f>IF(ISERROR(1/VLOOKUP($B222,Kraftvärmeprod!$B$1:$BD$480,MATCH("Total värmeproduktion i kraftvärmeverk i kombinerad drift (GWh)",Kraftvärmeprod!$B$1:$AV$1,0),FALSE)),"",VLOOKUP($B222,'Slutlig allokering kvv'!$B$1:$BA$480,MATCH(F$1,'Slutlig allokering kvv'!$B$1:$AS$1,0),FALSE))</f>
        <v/>
      </c>
      <c r="G222" s="122" t="str">
        <f>IF(ISERROR(1/VLOOKUP($B222,Kraftvärmeprod!$B$1:$AV$480,MATCH("Producerad elenergi i kraftvärmeverk (GWh)",Kraftvärmeprod!$B$1:$AV$1,0),FALSE)),"",VLOOKUP($B222,Kraftvärmeprod!$B$1:$AV$480,MATCH("Producerad elenergi i kraftvärmeverk (GWh)",Kraftvärmeprod!$B$1:$AV$1,0),FALSE))</f>
        <v/>
      </c>
      <c r="H222" s="122" t="str">
        <f>IF(ISERROR(1/VLOOKUP($B222,Miljö!$B$1:$T$480,MATCH("Såld mängd produktionsspecifik fjärrvärme (GWh)",Miljö!$B$1:$T$1,0),FALSE)),"",VLOOKUP($B222,Miljö!$B$1:$T$480,MATCH("Såld mängd produktionsspecifik fjärrvärme (GWh)",Miljö!$B$1:$T$1,0),FALSE))</f>
        <v/>
      </c>
      <c r="J222" s="122" t="str">
        <f t="shared" si="3"/>
        <v>PiteEnergi AB</v>
      </c>
    </row>
    <row r="223" spans="1:10" x14ac:dyDescent="0.25">
      <c r="A223" t="s">
        <v>322</v>
      </c>
      <c r="B223" t="s">
        <v>325</v>
      </c>
      <c r="C223"/>
      <c r="D223" s="122" t="str">
        <f>IF(ISERROR(1/VLOOKUP($B223,Kraftvärmeprod!$B$1:$D$480,MATCH("Total värmeproduktion i kraftvärmeverk i kombinerad drift (GWh)",Kraftvärmeprod!$B$1:$AV$1,0),FALSE)),"Ej kraftvärme","Alternativproduktionsmetoden")</f>
        <v>Ej kraftvärme</v>
      </c>
      <c r="E223" s="122">
        <f>VLOOKUP($B223,Totalt!$B$1:$BP$480,MATCH("total el",Totalt!$B$1:$BP$1,0),FALSE)</f>
        <v>3.9600000000000003E-2</v>
      </c>
      <c r="F223" s="123" t="str">
        <f>IF(ISERROR(1/VLOOKUP($B223,Kraftvärmeprod!$B$1:$BD$480,MATCH("Total värmeproduktion i kraftvärmeverk i kombinerad drift (GWh)",Kraftvärmeprod!$B$1:$AV$1,0),FALSE)),"",VLOOKUP($B223,'Slutlig allokering kvv'!$B$1:$BA$480,MATCH(F$1,'Slutlig allokering kvv'!$B$1:$AS$1,0),FALSE))</f>
        <v/>
      </c>
      <c r="G223" s="122" t="str">
        <f>IF(ISERROR(1/VLOOKUP($B223,Kraftvärmeprod!$B$1:$AV$480,MATCH("Producerad elenergi i kraftvärmeverk (GWh)",Kraftvärmeprod!$B$1:$AV$1,0),FALSE)),"",VLOOKUP($B223,Kraftvärmeprod!$B$1:$AV$480,MATCH("Producerad elenergi i kraftvärmeverk (GWh)",Kraftvärmeprod!$B$1:$AV$1,0),FALSE))</f>
        <v/>
      </c>
      <c r="H223" s="122" t="str">
        <f>IF(ISERROR(1/VLOOKUP($B223,Miljö!$B$1:$T$480,MATCH("Såld mängd produktionsspecifik fjärrvärme (GWh)",Miljö!$B$1:$T$1,0),FALSE)),"",VLOOKUP($B223,Miljö!$B$1:$T$480,MATCH("Såld mängd produktionsspecifik fjärrvärme (GWh)",Miljö!$B$1:$T$1,0),FALSE))</f>
        <v/>
      </c>
      <c r="J223" s="122" t="str">
        <f t="shared" si="3"/>
        <v>PiteEnergi AB</v>
      </c>
    </row>
    <row r="224" spans="1:10" x14ac:dyDescent="0.25">
      <c r="A224" t="s">
        <v>322</v>
      </c>
      <c r="B224" t="s">
        <v>326</v>
      </c>
      <c r="C224"/>
      <c r="D224" s="122" t="str">
        <f>IF(ISERROR(1/VLOOKUP($B224,Kraftvärmeprod!$B$1:$D$480,MATCH("Total värmeproduktion i kraftvärmeverk i kombinerad drift (GWh)",Kraftvärmeprod!$B$1:$AV$1,0),FALSE)),"Ej kraftvärme","Alternativproduktionsmetoden")</f>
        <v>Ej kraftvärme</v>
      </c>
      <c r="E224" s="122">
        <f>VLOOKUP($B224,Totalt!$B$1:$BP$480,MATCH("total el",Totalt!$B$1:$BP$1,0),FALSE)</f>
        <v>0.4</v>
      </c>
      <c r="F224" s="123" t="str">
        <f>IF(ISERROR(1/VLOOKUP($B224,Kraftvärmeprod!$B$1:$BD$480,MATCH("Total värmeproduktion i kraftvärmeverk i kombinerad drift (GWh)",Kraftvärmeprod!$B$1:$AV$1,0),FALSE)),"",VLOOKUP($B224,'Slutlig allokering kvv'!$B$1:$BA$480,MATCH(F$1,'Slutlig allokering kvv'!$B$1:$AS$1,0),FALSE))</f>
        <v/>
      </c>
      <c r="G224" s="122" t="str">
        <f>IF(ISERROR(1/VLOOKUP($B224,Kraftvärmeprod!$B$1:$AV$480,MATCH("Producerad elenergi i kraftvärmeverk (GWh)",Kraftvärmeprod!$B$1:$AV$1,0),FALSE)),"",VLOOKUP($B224,Kraftvärmeprod!$B$1:$AV$480,MATCH("Producerad elenergi i kraftvärmeverk (GWh)",Kraftvärmeprod!$B$1:$AV$1,0),FALSE))</f>
        <v/>
      </c>
      <c r="H224" s="122" t="str">
        <f>IF(ISERROR(1/VLOOKUP($B224,Miljö!$B$1:$T$480,MATCH("Såld mängd produktionsspecifik fjärrvärme (GWh)",Miljö!$B$1:$T$1,0),FALSE)),"",VLOOKUP($B224,Miljö!$B$1:$T$480,MATCH("Såld mängd produktionsspecifik fjärrvärme (GWh)",Miljö!$B$1:$T$1,0),FALSE))</f>
        <v/>
      </c>
      <c r="J224" s="122" t="str">
        <f t="shared" si="3"/>
        <v>PiteEnergi AB</v>
      </c>
    </row>
    <row r="225" spans="1:10" x14ac:dyDescent="0.25">
      <c r="A225" t="s">
        <v>327</v>
      </c>
      <c r="B225" s="11" t="s">
        <v>992</v>
      </c>
      <c r="C225"/>
      <c r="D225" s="122" t="str">
        <f>IF(ISERROR(1/VLOOKUP($B225,Kraftvärmeprod!$B$1:$D$480,MATCH("Total värmeproduktion i kraftvärmeverk i kombinerad drift (GWh)",Kraftvärmeprod!$B$1:$AV$1,0),FALSE)),"Ej kraftvärme","Alternativproduktionsmetoden")</f>
        <v>Ej kraftvärme</v>
      </c>
      <c r="E225" s="122">
        <f>VLOOKUP($B225,Totalt!$B$1:$BP$480,MATCH("total el",Totalt!$B$1:$BP$1,0),FALSE)</f>
        <v>0</v>
      </c>
      <c r="F225" s="123" t="str">
        <f>IF(ISERROR(1/VLOOKUP($B225,Kraftvärmeprod!$B$1:$BD$480,MATCH("Total värmeproduktion i kraftvärmeverk i kombinerad drift (GWh)",Kraftvärmeprod!$B$1:$AV$1,0),FALSE)),"",VLOOKUP($B225,'Slutlig allokering kvv'!$B$1:$BA$480,MATCH(F$1,'Slutlig allokering kvv'!$B$1:$AS$1,0),FALSE))</f>
        <v/>
      </c>
      <c r="G225" s="122" t="str">
        <f>IF(ISERROR(1/VLOOKUP($B225,Kraftvärmeprod!$B$1:$AV$480,MATCH("Producerad elenergi i kraftvärmeverk (GWh)",Kraftvärmeprod!$B$1:$AV$1,0),FALSE)),"",VLOOKUP($B225,Kraftvärmeprod!$B$1:$AV$480,MATCH("Producerad elenergi i kraftvärmeverk (GWh)",Kraftvärmeprod!$B$1:$AV$1,0),FALSE))</f>
        <v/>
      </c>
      <c r="H225" s="122" t="str">
        <f>IF(ISERROR(1/VLOOKUP($B225,Miljö!$B$1:$T$480,MATCH("Såld mängd produktionsspecifik fjärrvärme (GWh)",Miljö!$B$1:$T$1,0),FALSE)),"",VLOOKUP($B225,Miljö!$B$1:$T$480,MATCH("Såld mängd produktionsspecifik fjärrvärme (GWh)",Miljö!$B$1:$T$1,0),FALSE))</f>
        <v/>
      </c>
      <c r="J225" s="122" t="str">
        <f t="shared" si="3"/>
        <v>POB Energi i Aneby AB</v>
      </c>
    </row>
    <row r="226" spans="1:10" x14ac:dyDescent="0.25">
      <c r="A226" t="s">
        <v>329</v>
      </c>
      <c r="B226" t="s">
        <v>330</v>
      </c>
      <c r="C226"/>
      <c r="D226" s="122" t="str">
        <f>IF(ISERROR(1/VLOOKUP($B226,Kraftvärmeprod!$B$1:$D$480,MATCH("Total värmeproduktion i kraftvärmeverk i kombinerad drift (GWh)",Kraftvärmeprod!$B$1:$AV$1,0),FALSE)),"Ej kraftvärme","Alternativproduktionsmetoden")</f>
        <v>Ej kraftvärme</v>
      </c>
      <c r="E226" s="122">
        <f>VLOOKUP($B226,Totalt!$B$1:$BP$480,MATCH("total el",Totalt!$B$1:$BP$1,0),FALSE)</f>
        <v>0</v>
      </c>
      <c r="F226" s="123" t="str">
        <f>IF(ISERROR(1/VLOOKUP($B226,Kraftvärmeprod!$B$1:$BD$480,MATCH("Total värmeproduktion i kraftvärmeverk i kombinerad drift (GWh)",Kraftvärmeprod!$B$1:$AV$1,0),FALSE)),"",VLOOKUP($B226,'Slutlig allokering kvv'!$B$1:$BA$480,MATCH(F$1,'Slutlig allokering kvv'!$B$1:$AS$1,0),FALSE))</f>
        <v/>
      </c>
      <c r="G226" s="122" t="str">
        <f>IF(ISERROR(1/VLOOKUP($B226,Kraftvärmeprod!$B$1:$AV$480,MATCH("Producerad elenergi i kraftvärmeverk (GWh)",Kraftvärmeprod!$B$1:$AV$1,0),FALSE)),"",VLOOKUP($B226,Kraftvärmeprod!$B$1:$AV$480,MATCH("Producerad elenergi i kraftvärmeverk (GWh)",Kraftvärmeprod!$B$1:$AV$1,0),FALSE))</f>
        <v/>
      </c>
      <c r="H226" s="122" t="str">
        <f>IF(ISERROR(1/VLOOKUP($B226,Miljö!$B$1:$T$480,MATCH("Såld mängd produktionsspecifik fjärrvärme (GWh)",Miljö!$B$1:$T$1,0),FALSE)),"",VLOOKUP($B226,Miljö!$B$1:$T$480,MATCH("Såld mängd produktionsspecifik fjärrvärme (GWh)",Miljö!$B$1:$T$1,0),FALSE))</f>
        <v/>
      </c>
      <c r="J226" s="122" t="str">
        <f t="shared" si="3"/>
        <v>Ragunda Energi och Teknik AB</v>
      </c>
    </row>
    <row r="227" spans="1:10" x14ac:dyDescent="0.25">
      <c r="A227" t="s">
        <v>331</v>
      </c>
      <c r="B227" t="s">
        <v>332</v>
      </c>
      <c r="C227"/>
      <c r="D227" s="122" t="str">
        <f>IF(ISERROR(1/VLOOKUP($B227,Kraftvärmeprod!$B$1:$D$480,MATCH("Total värmeproduktion i kraftvärmeverk i kombinerad drift (GWh)",Kraftvärmeprod!$B$1:$AV$1,0),FALSE)),"Ej kraftvärme","Alternativproduktionsmetoden")</f>
        <v>Ej kraftvärme</v>
      </c>
      <c r="E227" s="122">
        <f>VLOOKUP($B227,Totalt!$B$1:$BP$480,MATCH("total el",Totalt!$B$1:$BP$1,0),FALSE)</f>
        <v>0.79400000000000004</v>
      </c>
      <c r="F227" s="123" t="str">
        <f>IF(ISERROR(1/VLOOKUP($B227,Kraftvärmeprod!$B$1:$BD$480,MATCH("Total värmeproduktion i kraftvärmeverk i kombinerad drift (GWh)",Kraftvärmeprod!$B$1:$AV$1,0),FALSE)),"",VLOOKUP($B227,'Slutlig allokering kvv'!$B$1:$BA$480,MATCH(F$1,'Slutlig allokering kvv'!$B$1:$AS$1,0),FALSE))</f>
        <v/>
      </c>
      <c r="G227" s="122" t="str">
        <f>IF(ISERROR(1/VLOOKUP($B227,Kraftvärmeprod!$B$1:$AV$480,MATCH("Producerad elenergi i kraftvärmeverk (GWh)",Kraftvärmeprod!$B$1:$AV$1,0),FALSE)),"",VLOOKUP($B227,Kraftvärmeprod!$B$1:$AV$480,MATCH("Producerad elenergi i kraftvärmeverk (GWh)",Kraftvärmeprod!$B$1:$AV$1,0),FALSE))</f>
        <v/>
      </c>
      <c r="H227" s="122" t="str">
        <f>IF(ISERROR(1/VLOOKUP($B227,Miljö!$B$1:$T$480,MATCH("Såld mängd produktionsspecifik fjärrvärme (GWh)",Miljö!$B$1:$T$1,0),FALSE)),"",VLOOKUP($B227,Miljö!$B$1:$T$480,MATCH("Såld mängd produktionsspecifik fjärrvärme (GWh)",Miljö!$B$1:$T$1,0),FALSE))</f>
        <v/>
      </c>
      <c r="J227" s="122" t="str">
        <f t="shared" si="3"/>
        <v>Rindi Energi AB</v>
      </c>
    </row>
    <row r="228" spans="1:10" x14ac:dyDescent="0.25">
      <c r="A228" t="s">
        <v>331</v>
      </c>
      <c r="B228" t="s">
        <v>333</v>
      </c>
      <c r="C228"/>
      <c r="D228" s="122" t="str">
        <f>IF(ISERROR(1/VLOOKUP($B228,Kraftvärmeprod!$B$1:$D$480,MATCH("Total värmeproduktion i kraftvärmeverk i kombinerad drift (GWh)",Kraftvärmeprod!$B$1:$AV$1,0),FALSE)),"Ej kraftvärme","Alternativproduktionsmetoden")</f>
        <v>Ej kraftvärme</v>
      </c>
      <c r="E228" s="122">
        <f>VLOOKUP($B228,Totalt!$B$1:$BP$480,MATCH("total el",Totalt!$B$1:$BP$1,0),FALSE)</f>
        <v>0.9</v>
      </c>
      <c r="F228" s="123" t="str">
        <f>IF(ISERROR(1/VLOOKUP($B228,Kraftvärmeprod!$B$1:$BD$480,MATCH("Total värmeproduktion i kraftvärmeverk i kombinerad drift (GWh)",Kraftvärmeprod!$B$1:$AV$1,0),FALSE)),"",VLOOKUP($B228,'Slutlig allokering kvv'!$B$1:$BA$480,MATCH(F$1,'Slutlig allokering kvv'!$B$1:$AS$1,0),FALSE))</f>
        <v/>
      </c>
      <c r="G228" s="122" t="str">
        <f>IF(ISERROR(1/VLOOKUP($B228,Kraftvärmeprod!$B$1:$AV$480,MATCH("Producerad elenergi i kraftvärmeverk (GWh)",Kraftvärmeprod!$B$1:$AV$1,0),FALSE)),"",VLOOKUP($B228,Kraftvärmeprod!$B$1:$AV$480,MATCH("Producerad elenergi i kraftvärmeverk (GWh)",Kraftvärmeprod!$B$1:$AV$1,0),FALSE))</f>
        <v/>
      </c>
      <c r="H228" s="122" t="str">
        <f>IF(ISERROR(1/VLOOKUP($B228,Miljö!$B$1:$T$480,MATCH("Såld mängd produktionsspecifik fjärrvärme (GWh)",Miljö!$B$1:$T$1,0),FALSE)),"",VLOOKUP($B228,Miljö!$B$1:$T$480,MATCH("Såld mängd produktionsspecifik fjärrvärme (GWh)",Miljö!$B$1:$T$1,0),FALSE))</f>
        <v/>
      </c>
      <c r="J228" s="122" t="str">
        <f t="shared" si="3"/>
        <v>Rindi Energi AB</v>
      </c>
    </row>
    <row r="229" spans="1:10" x14ac:dyDescent="0.25">
      <c r="A229" t="s">
        <v>331</v>
      </c>
      <c r="B229" t="s">
        <v>334</v>
      </c>
      <c r="C229"/>
      <c r="D229" s="122" t="str">
        <f>IF(ISERROR(1/VLOOKUP($B229,Kraftvärmeprod!$B$1:$D$480,MATCH("Total värmeproduktion i kraftvärmeverk i kombinerad drift (GWh)",Kraftvärmeprod!$B$1:$AV$1,0),FALSE)),"Ej kraftvärme","Alternativproduktionsmetoden")</f>
        <v>Ej kraftvärme</v>
      </c>
      <c r="E229" s="122">
        <f>VLOOKUP($B229,Totalt!$B$1:$BP$480,MATCH("total el",Totalt!$B$1:$BP$1,0),FALSE)</f>
        <v>0.5</v>
      </c>
      <c r="F229" s="123" t="str">
        <f>IF(ISERROR(1/VLOOKUP($B229,Kraftvärmeprod!$B$1:$BD$480,MATCH("Total värmeproduktion i kraftvärmeverk i kombinerad drift (GWh)",Kraftvärmeprod!$B$1:$AV$1,0),FALSE)),"",VLOOKUP($B229,'Slutlig allokering kvv'!$B$1:$BA$480,MATCH(F$1,'Slutlig allokering kvv'!$B$1:$AS$1,0),FALSE))</f>
        <v/>
      </c>
      <c r="G229" s="122" t="str">
        <f>IF(ISERROR(1/VLOOKUP($B229,Kraftvärmeprod!$B$1:$AV$480,MATCH("Producerad elenergi i kraftvärmeverk (GWh)",Kraftvärmeprod!$B$1:$AV$1,0),FALSE)),"",VLOOKUP($B229,Kraftvärmeprod!$B$1:$AV$480,MATCH("Producerad elenergi i kraftvärmeverk (GWh)",Kraftvärmeprod!$B$1:$AV$1,0),FALSE))</f>
        <v/>
      </c>
      <c r="H229" s="122" t="str">
        <f>IF(ISERROR(1/VLOOKUP($B229,Miljö!$B$1:$T$480,MATCH("Såld mängd produktionsspecifik fjärrvärme (GWh)",Miljö!$B$1:$T$1,0),FALSE)),"",VLOOKUP($B229,Miljö!$B$1:$T$480,MATCH("Såld mängd produktionsspecifik fjärrvärme (GWh)",Miljö!$B$1:$T$1,0),FALSE))</f>
        <v/>
      </c>
      <c r="J229" s="122" t="str">
        <f t="shared" si="3"/>
        <v>Rindi Energi AB</v>
      </c>
    </row>
    <row r="230" spans="1:10" x14ac:dyDescent="0.25">
      <c r="A230" t="s">
        <v>331</v>
      </c>
      <c r="B230" t="s">
        <v>335</v>
      </c>
      <c r="C230"/>
      <c r="D230" s="122" t="str">
        <f>IF(ISERROR(1/VLOOKUP($B230,Kraftvärmeprod!$B$1:$D$480,MATCH("Total värmeproduktion i kraftvärmeverk i kombinerad drift (GWh)",Kraftvärmeprod!$B$1:$AV$1,0),FALSE)),"Ej kraftvärme","Alternativproduktionsmetoden")</f>
        <v>Ej kraftvärme</v>
      </c>
      <c r="E230" s="122">
        <f>VLOOKUP($B230,Totalt!$B$1:$BP$480,MATCH("total el",Totalt!$B$1:$BP$1,0),FALSE)</f>
        <v>0.69</v>
      </c>
      <c r="F230" s="123" t="str">
        <f>IF(ISERROR(1/VLOOKUP($B230,Kraftvärmeprod!$B$1:$BD$480,MATCH("Total värmeproduktion i kraftvärmeverk i kombinerad drift (GWh)",Kraftvärmeprod!$B$1:$AV$1,0),FALSE)),"",VLOOKUP($B230,'Slutlig allokering kvv'!$B$1:$BA$480,MATCH(F$1,'Slutlig allokering kvv'!$B$1:$AS$1,0),FALSE))</f>
        <v/>
      </c>
      <c r="G230" s="122" t="str">
        <f>IF(ISERROR(1/VLOOKUP($B230,Kraftvärmeprod!$B$1:$AV$480,MATCH("Producerad elenergi i kraftvärmeverk (GWh)",Kraftvärmeprod!$B$1:$AV$1,0),FALSE)),"",VLOOKUP($B230,Kraftvärmeprod!$B$1:$AV$480,MATCH("Producerad elenergi i kraftvärmeverk (GWh)",Kraftvärmeprod!$B$1:$AV$1,0),FALSE))</f>
        <v/>
      </c>
      <c r="H230" s="122" t="str">
        <f>IF(ISERROR(1/VLOOKUP($B230,Miljö!$B$1:$T$480,MATCH("Såld mängd produktionsspecifik fjärrvärme (GWh)",Miljö!$B$1:$T$1,0),FALSE)),"",VLOOKUP($B230,Miljö!$B$1:$T$480,MATCH("Såld mängd produktionsspecifik fjärrvärme (GWh)",Miljö!$B$1:$T$1,0),FALSE))</f>
        <v/>
      </c>
      <c r="J230" s="122" t="str">
        <f t="shared" si="3"/>
        <v>Rindi Energi AB</v>
      </c>
    </row>
    <row r="231" spans="1:10" x14ac:dyDescent="0.25">
      <c r="A231" t="s">
        <v>331</v>
      </c>
      <c r="B231" t="s">
        <v>336</v>
      </c>
      <c r="C231"/>
      <c r="D231" s="122" t="str">
        <f>IF(ISERROR(1/VLOOKUP($B231,Kraftvärmeprod!$B$1:$D$480,MATCH("Total värmeproduktion i kraftvärmeverk i kombinerad drift (GWh)",Kraftvärmeprod!$B$1:$AV$1,0),FALSE)),"Ej kraftvärme","Alternativproduktionsmetoden")</f>
        <v>Ej kraftvärme</v>
      </c>
      <c r="E231" s="122">
        <f>VLOOKUP($B231,Totalt!$B$1:$BP$480,MATCH("total el",Totalt!$B$1:$BP$1,0),FALSE)</f>
        <v>0.7</v>
      </c>
      <c r="F231" s="123" t="str">
        <f>IF(ISERROR(1/VLOOKUP($B231,Kraftvärmeprod!$B$1:$BD$480,MATCH("Total värmeproduktion i kraftvärmeverk i kombinerad drift (GWh)",Kraftvärmeprod!$B$1:$AV$1,0),FALSE)),"",VLOOKUP($B231,'Slutlig allokering kvv'!$B$1:$BA$480,MATCH(F$1,'Slutlig allokering kvv'!$B$1:$AS$1,0),FALSE))</f>
        <v/>
      </c>
      <c r="G231" s="122" t="str">
        <f>IF(ISERROR(1/VLOOKUP($B231,Kraftvärmeprod!$B$1:$AV$480,MATCH("Producerad elenergi i kraftvärmeverk (GWh)",Kraftvärmeprod!$B$1:$AV$1,0),FALSE)),"",VLOOKUP($B231,Kraftvärmeprod!$B$1:$AV$480,MATCH("Producerad elenergi i kraftvärmeverk (GWh)",Kraftvärmeprod!$B$1:$AV$1,0),FALSE))</f>
        <v/>
      </c>
      <c r="H231" s="122" t="str">
        <f>IF(ISERROR(1/VLOOKUP($B231,Miljö!$B$1:$T$480,MATCH("Såld mängd produktionsspecifik fjärrvärme (GWh)",Miljö!$B$1:$T$1,0),FALSE)),"",VLOOKUP($B231,Miljö!$B$1:$T$480,MATCH("Såld mängd produktionsspecifik fjärrvärme (GWh)",Miljö!$B$1:$T$1,0),FALSE))</f>
        <v/>
      </c>
      <c r="J231" s="122" t="str">
        <f t="shared" si="3"/>
        <v>Rindi Energi AB</v>
      </c>
    </row>
    <row r="232" spans="1:10" x14ac:dyDescent="0.25">
      <c r="A232" t="s">
        <v>331</v>
      </c>
      <c r="B232" t="s">
        <v>337</v>
      </c>
      <c r="C232"/>
      <c r="D232" s="122" t="str">
        <f>IF(ISERROR(1/VLOOKUP($B232,Kraftvärmeprod!$B$1:$D$480,MATCH("Total värmeproduktion i kraftvärmeverk i kombinerad drift (GWh)",Kraftvärmeprod!$B$1:$AV$1,0),FALSE)),"Ej kraftvärme","Alternativproduktionsmetoden")</f>
        <v>Ej kraftvärme</v>
      </c>
      <c r="E232" s="122">
        <f>VLOOKUP($B232,Totalt!$B$1:$BP$480,MATCH("total el",Totalt!$B$1:$BP$1,0),FALSE)</f>
        <v>0.5</v>
      </c>
      <c r="F232" s="123" t="str">
        <f>IF(ISERROR(1/VLOOKUP($B232,Kraftvärmeprod!$B$1:$BD$480,MATCH("Total värmeproduktion i kraftvärmeverk i kombinerad drift (GWh)",Kraftvärmeprod!$B$1:$AV$1,0),FALSE)),"",VLOOKUP($B232,'Slutlig allokering kvv'!$B$1:$BA$480,MATCH(F$1,'Slutlig allokering kvv'!$B$1:$AS$1,0),FALSE))</f>
        <v/>
      </c>
      <c r="G232" s="122" t="str">
        <f>IF(ISERROR(1/VLOOKUP($B232,Kraftvärmeprod!$B$1:$AV$480,MATCH("Producerad elenergi i kraftvärmeverk (GWh)",Kraftvärmeprod!$B$1:$AV$1,0),FALSE)),"",VLOOKUP($B232,Kraftvärmeprod!$B$1:$AV$480,MATCH("Producerad elenergi i kraftvärmeverk (GWh)",Kraftvärmeprod!$B$1:$AV$1,0),FALSE))</f>
        <v/>
      </c>
      <c r="H232" s="122" t="str">
        <f>IF(ISERROR(1/VLOOKUP($B232,Miljö!$B$1:$T$480,MATCH("Såld mängd produktionsspecifik fjärrvärme (GWh)",Miljö!$B$1:$T$1,0),FALSE)),"",VLOOKUP($B232,Miljö!$B$1:$T$480,MATCH("Såld mängd produktionsspecifik fjärrvärme (GWh)",Miljö!$B$1:$T$1,0),FALSE))</f>
        <v/>
      </c>
      <c r="J232" s="122" t="str">
        <f t="shared" si="3"/>
        <v>Rindi Energi AB</v>
      </c>
    </row>
    <row r="233" spans="1:10" x14ac:dyDescent="0.25">
      <c r="A233" t="s">
        <v>331</v>
      </c>
      <c r="B233" t="s">
        <v>338</v>
      </c>
      <c r="C233"/>
      <c r="D233" s="122" t="str">
        <f>IF(ISERROR(1/VLOOKUP($B233,Kraftvärmeprod!$B$1:$D$480,MATCH("Total värmeproduktion i kraftvärmeverk i kombinerad drift (GWh)",Kraftvärmeprod!$B$1:$AV$1,0),FALSE)),"Ej kraftvärme","Alternativproduktionsmetoden")</f>
        <v>Ej kraftvärme</v>
      </c>
      <c r="E233" s="122">
        <f>VLOOKUP($B233,Totalt!$B$1:$BP$480,MATCH("total el",Totalt!$B$1:$BP$1,0),FALSE)</f>
        <v>0.38400000000000001</v>
      </c>
      <c r="F233" s="123" t="str">
        <f>IF(ISERROR(1/VLOOKUP($B233,Kraftvärmeprod!$B$1:$BD$480,MATCH("Total värmeproduktion i kraftvärmeverk i kombinerad drift (GWh)",Kraftvärmeprod!$B$1:$AV$1,0),FALSE)),"",VLOOKUP($B233,'Slutlig allokering kvv'!$B$1:$BA$480,MATCH(F$1,'Slutlig allokering kvv'!$B$1:$AS$1,0),FALSE))</f>
        <v/>
      </c>
      <c r="G233" s="122" t="str">
        <f>IF(ISERROR(1/VLOOKUP($B233,Kraftvärmeprod!$B$1:$AV$480,MATCH("Producerad elenergi i kraftvärmeverk (GWh)",Kraftvärmeprod!$B$1:$AV$1,0),FALSE)),"",VLOOKUP($B233,Kraftvärmeprod!$B$1:$AV$480,MATCH("Producerad elenergi i kraftvärmeverk (GWh)",Kraftvärmeprod!$B$1:$AV$1,0),FALSE))</f>
        <v/>
      </c>
      <c r="H233" s="122" t="str">
        <f>IF(ISERROR(1/VLOOKUP($B233,Miljö!$B$1:$T$480,MATCH("Såld mängd produktionsspecifik fjärrvärme (GWh)",Miljö!$B$1:$T$1,0),FALSE)),"",VLOOKUP($B233,Miljö!$B$1:$T$480,MATCH("Såld mängd produktionsspecifik fjärrvärme (GWh)",Miljö!$B$1:$T$1,0),FALSE))</f>
        <v/>
      </c>
      <c r="J233" s="122" t="str">
        <f t="shared" si="3"/>
        <v>Rindi Energi AB</v>
      </c>
    </row>
    <row r="234" spans="1:10" x14ac:dyDescent="0.25">
      <c r="A234" t="s">
        <v>331</v>
      </c>
      <c r="B234" t="s">
        <v>339</v>
      </c>
      <c r="C234"/>
      <c r="D234" s="122" t="str">
        <f>IF(ISERROR(1/VLOOKUP($B234,Kraftvärmeprod!$B$1:$D$480,MATCH("Total värmeproduktion i kraftvärmeverk i kombinerad drift (GWh)",Kraftvärmeprod!$B$1:$AV$1,0),FALSE)),"Ej kraftvärme","Alternativproduktionsmetoden")</f>
        <v>Ej kraftvärme</v>
      </c>
      <c r="E234" s="122">
        <f>VLOOKUP($B234,Totalt!$B$1:$BP$480,MATCH("total el",Totalt!$B$1:$BP$1,0),FALSE)</f>
        <v>0.71299999999999997</v>
      </c>
      <c r="F234" s="123" t="str">
        <f>IF(ISERROR(1/VLOOKUP($B234,Kraftvärmeprod!$B$1:$BD$480,MATCH("Total värmeproduktion i kraftvärmeverk i kombinerad drift (GWh)",Kraftvärmeprod!$B$1:$AV$1,0),FALSE)),"",VLOOKUP($B234,'Slutlig allokering kvv'!$B$1:$BA$480,MATCH(F$1,'Slutlig allokering kvv'!$B$1:$AS$1,0),FALSE))</f>
        <v/>
      </c>
      <c r="G234" s="122" t="str">
        <f>IF(ISERROR(1/VLOOKUP($B234,Kraftvärmeprod!$B$1:$AV$480,MATCH("Producerad elenergi i kraftvärmeverk (GWh)",Kraftvärmeprod!$B$1:$AV$1,0),FALSE)),"",VLOOKUP($B234,Kraftvärmeprod!$B$1:$AV$480,MATCH("Producerad elenergi i kraftvärmeverk (GWh)",Kraftvärmeprod!$B$1:$AV$1,0),FALSE))</f>
        <v/>
      </c>
      <c r="H234" s="122" t="str">
        <f>IF(ISERROR(1/VLOOKUP($B234,Miljö!$B$1:$T$480,MATCH("Såld mängd produktionsspecifik fjärrvärme (GWh)",Miljö!$B$1:$T$1,0),FALSE)),"",VLOOKUP($B234,Miljö!$B$1:$T$480,MATCH("Såld mängd produktionsspecifik fjärrvärme (GWh)",Miljö!$B$1:$T$1,0),FALSE))</f>
        <v/>
      </c>
      <c r="J234" s="122" t="str">
        <f t="shared" si="3"/>
        <v>Rindi Energi AB</v>
      </c>
    </row>
    <row r="235" spans="1:10" x14ac:dyDescent="0.25">
      <c r="A235" t="s">
        <v>331</v>
      </c>
      <c r="B235" t="s">
        <v>340</v>
      </c>
      <c r="C235"/>
      <c r="D235" s="122" t="str">
        <f>IF(ISERROR(1/VLOOKUP($B235,Kraftvärmeprod!$B$1:$D$480,MATCH("Total värmeproduktion i kraftvärmeverk i kombinerad drift (GWh)",Kraftvärmeprod!$B$1:$AV$1,0),FALSE)),"Ej kraftvärme","Alternativproduktionsmetoden")</f>
        <v>Ej kraftvärme</v>
      </c>
      <c r="E235" s="122">
        <f>VLOOKUP($B235,Totalt!$B$1:$BP$480,MATCH("total el",Totalt!$B$1:$BP$1,0),FALSE)</f>
        <v>0.71</v>
      </c>
      <c r="F235" s="123" t="str">
        <f>IF(ISERROR(1/VLOOKUP($B235,Kraftvärmeprod!$B$1:$BD$480,MATCH("Total värmeproduktion i kraftvärmeverk i kombinerad drift (GWh)",Kraftvärmeprod!$B$1:$AV$1,0),FALSE)),"",VLOOKUP($B235,'Slutlig allokering kvv'!$B$1:$BA$480,MATCH(F$1,'Slutlig allokering kvv'!$B$1:$AS$1,0),FALSE))</f>
        <v/>
      </c>
      <c r="G235" s="122" t="str">
        <f>IF(ISERROR(1/VLOOKUP($B235,Kraftvärmeprod!$B$1:$AV$480,MATCH("Producerad elenergi i kraftvärmeverk (GWh)",Kraftvärmeprod!$B$1:$AV$1,0),FALSE)),"",VLOOKUP($B235,Kraftvärmeprod!$B$1:$AV$480,MATCH("Producerad elenergi i kraftvärmeverk (GWh)",Kraftvärmeprod!$B$1:$AV$1,0),FALSE))</f>
        <v/>
      </c>
      <c r="H235" s="122" t="str">
        <f>IF(ISERROR(1/VLOOKUP($B235,Miljö!$B$1:$T$480,MATCH("Såld mängd produktionsspecifik fjärrvärme (GWh)",Miljö!$B$1:$T$1,0),FALSE)),"",VLOOKUP($B235,Miljö!$B$1:$T$480,MATCH("Såld mängd produktionsspecifik fjärrvärme (GWh)",Miljö!$B$1:$T$1,0),FALSE))</f>
        <v/>
      </c>
      <c r="J235" s="122" t="str">
        <f t="shared" si="3"/>
        <v>Rindi Energi AB</v>
      </c>
    </row>
    <row r="236" spans="1:10" x14ac:dyDescent="0.25">
      <c r="A236" t="s">
        <v>331</v>
      </c>
      <c r="B236" t="s">
        <v>341</v>
      </c>
      <c r="C236"/>
      <c r="D236" s="122" t="str">
        <f>IF(ISERROR(1/VLOOKUP($B236,Kraftvärmeprod!$B$1:$D$480,MATCH("Total värmeproduktion i kraftvärmeverk i kombinerad drift (GWh)",Kraftvärmeprod!$B$1:$AV$1,0),FALSE)),"Ej kraftvärme","Alternativproduktionsmetoden")</f>
        <v>Ej kraftvärme</v>
      </c>
      <c r="E236" s="122">
        <f>VLOOKUP($B236,Totalt!$B$1:$BP$480,MATCH("total el",Totalt!$B$1:$BP$1,0),FALSE)</f>
        <v>0.7</v>
      </c>
      <c r="F236" s="123" t="str">
        <f>IF(ISERROR(1/VLOOKUP($B236,Kraftvärmeprod!$B$1:$BD$480,MATCH("Total värmeproduktion i kraftvärmeverk i kombinerad drift (GWh)",Kraftvärmeprod!$B$1:$AV$1,0),FALSE)),"",VLOOKUP($B236,'Slutlig allokering kvv'!$B$1:$BA$480,MATCH(F$1,'Slutlig allokering kvv'!$B$1:$AS$1,0),FALSE))</f>
        <v/>
      </c>
      <c r="G236" s="122" t="str">
        <f>IF(ISERROR(1/VLOOKUP($B236,Kraftvärmeprod!$B$1:$AV$480,MATCH("Producerad elenergi i kraftvärmeverk (GWh)",Kraftvärmeprod!$B$1:$AV$1,0),FALSE)),"",VLOOKUP($B236,Kraftvärmeprod!$B$1:$AV$480,MATCH("Producerad elenergi i kraftvärmeverk (GWh)",Kraftvärmeprod!$B$1:$AV$1,0),FALSE))</f>
        <v/>
      </c>
      <c r="H236" s="122" t="str">
        <f>IF(ISERROR(1/VLOOKUP($B236,Miljö!$B$1:$T$480,MATCH("Såld mängd produktionsspecifik fjärrvärme (GWh)",Miljö!$B$1:$T$1,0),FALSE)),"",VLOOKUP($B236,Miljö!$B$1:$T$480,MATCH("Såld mängd produktionsspecifik fjärrvärme (GWh)",Miljö!$B$1:$T$1,0),FALSE))</f>
        <v/>
      </c>
      <c r="J236" s="122" t="str">
        <f t="shared" si="3"/>
        <v>Rindi Energi AB</v>
      </c>
    </row>
    <row r="237" spans="1:10" x14ac:dyDescent="0.25">
      <c r="A237" t="s">
        <v>331</v>
      </c>
      <c r="B237" t="s">
        <v>342</v>
      </c>
      <c r="C237"/>
      <c r="D237" s="122" t="str">
        <f>IF(ISERROR(1/VLOOKUP($B237,Kraftvärmeprod!$B$1:$D$480,MATCH("Total värmeproduktion i kraftvärmeverk i kombinerad drift (GWh)",Kraftvärmeprod!$B$1:$AV$1,0),FALSE)),"Ej kraftvärme","Alternativproduktionsmetoden")</f>
        <v>Ej kraftvärme</v>
      </c>
      <c r="E237" s="122">
        <f>VLOOKUP($B237,Totalt!$B$1:$BP$480,MATCH("total el",Totalt!$B$1:$BP$1,0),FALSE)</f>
        <v>0.40300000000000002</v>
      </c>
      <c r="F237" s="123" t="str">
        <f>IF(ISERROR(1/VLOOKUP($B237,Kraftvärmeprod!$B$1:$BD$480,MATCH("Total värmeproduktion i kraftvärmeverk i kombinerad drift (GWh)",Kraftvärmeprod!$B$1:$AV$1,0),FALSE)),"",VLOOKUP($B237,'Slutlig allokering kvv'!$B$1:$BA$480,MATCH(F$1,'Slutlig allokering kvv'!$B$1:$AS$1,0),FALSE))</f>
        <v/>
      </c>
      <c r="G237" s="122" t="str">
        <f>IF(ISERROR(1/VLOOKUP($B237,Kraftvärmeprod!$B$1:$AV$480,MATCH("Producerad elenergi i kraftvärmeverk (GWh)",Kraftvärmeprod!$B$1:$AV$1,0),FALSE)),"",VLOOKUP($B237,Kraftvärmeprod!$B$1:$AV$480,MATCH("Producerad elenergi i kraftvärmeverk (GWh)",Kraftvärmeprod!$B$1:$AV$1,0),FALSE))</f>
        <v/>
      </c>
      <c r="H237" s="122" t="str">
        <f>IF(ISERROR(1/VLOOKUP($B237,Miljö!$B$1:$T$480,MATCH("Såld mängd produktionsspecifik fjärrvärme (GWh)",Miljö!$B$1:$T$1,0),FALSE)),"",VLOOKUP($B237,Miljö!$B$1:$T$480,MATCH("Såld mängd produktionsspecifik fjärrvärme (GWh)",Miljö!$B$1:$T$1,0),FALSE))</f>
        <v/>
      </c>
      <c r="J237" s="122" t="str">
        <f t="shared" si="3"/>
        <v>Rindi Energi AB</v>
      </c>
    </row>
    <row r="238" spans="1:10" x14ac:dyDescent="0.25">
      <c r="A238" t="s">
        <v>331</v>
      </c>
      <c r="B238" t="s">
        <v>343</v>
      </c>
      <c r="C238"/>
      <c r="D238" s="122" t="str">
        <f>IF(ISERROR(1/VLOOKUP($B238,Kraftvärmeprod!$B$1:$D$480,MATCH("Total värmeproduktion i kraftvärmeverk i kombinerad drift (GWh)",Kraftvärmeprod!$B$1:$AV$1,0),FALSE)),"Ej kraftvärme","Alternativproduktionsmetoden")</f>
        <v>Ej kraftvärme</v>
      </c>
      <c r="E238" s="122">
        <f>VLOOKUP($B238,Totalt!$B$1:$BP$480,MATCH("total el",Totalt!$B$1:$BP$1,0),FALSE)</f>
        <v>0.5</v>
      </c>
      <c r="F238" s="123" t="str">
        <f>IF(ISERROR(1/VLOOKUP($B238,Kraftvärmeprod!$B$1:$BD$480,MATCH("Total värmeproduktion i kraftvärmeverk i kombinerad drift (GWh)",Kraftvärmeprod!$B$1:$AV$1,0),FALSE)),"",VLOOKUP($B238,'Slutlig allokering kvv'!$B$1:$BA$480,MATCH(F$1,'Slutlig allokering kvv'!$B$1:$AS$1,0),FALSE))</f>
        <v/>
      </c>
      <c r="G238" s="122" t="str">
        <f>IF(ISERROR(1/VLOOKUP($B238,Kraftvärmeprod!$B$1:$AV$480,MATCH("Producerad elenergi i kraftvärmeverk (GWh)",Kraftvärmeprod!$B$1:$AV$1,0),FALSE)),"",VLOOKUP($B238,Kraftvärmeprod!$B$1:$AV$480,MATCH("Producerad elenergi i kraftvärmeverk (GWh)",Kraftvärmeprod!$B$1:$AV$1,0),FALSE))</f>
        <v/>
      </c>
      <c r="H238" s="122" t="str">
        <f>IF(ISERROR(1/VLOOKUP($B238,Miljö!$B$1:$T$480,MATCH("Såld mängd produktionsspecifik fjärrvärme (GWh)",Miljö!$B$1:$T$1,0),FALSE)),"",VLOOKUP($B238,Miljö!$B$1:$T$480,MATCH("Såld mängd produktionsspecifik fjärrvärme (GWh)",Miljö!$B$1:$T$1,0),FALSE))</f>
        <v/>
      </c>
      <c r="J238" s="122" t="str">
        <f t="shared" si="3"/>
        <v>Rindi Energi AB</v>
      </c>
    </row>
    <row r="239" spans="1:10" x14ac:dyDescent="0.25">
      <c r="A239" t="s">
        <v>331</v>
      </c>
      <c r="B239" t="s">
        <v>344</v>
      </c>
      <c r="C239"/>
      <c r="D239" s="122" t="str">
        <f>IF(ISERROR(1/VLOOKUP($B239,Kraftvärmeprod!$B$1:$D$480,MATCH("Total värmeproduktion i kraftvärmeverk i kombinerad drift (GWh)",Kraftvärmeprod!$B$1:$AV$1,0),FALSE)),"Ej kraftvärme","Alternativproduktionsmetoden")</f>
        <v>Ej kraftvärme</v>
      </c>
      <c r="E239" s="122">
        <f>VLOOKUP($B239,Totalt!$B$1:$BP$480,MATCH("total el",Totalt!$B$1:$BP$1,0),FALSE)</f>
        <v>0</v>
      </c>
      <c r="F239" s="123" t="str">
        <f>IF(ISERROR(1/VLOOKUP($B239,Kraftvärmeprod!$B$1:$BD$480,MATCH("Total värmeproduktion i kraftvärmeverk i kombinerad drift (GWh)",Kraftvärmeprod!$B$1:$AV$1,0),FALSE)),"",VLOOKUP($B239,'Slutlig allokering kvv'!$B$1:$BA$480,MATCH(F$1,'Slutlig allokering kvv'!$B$1:$AS$1,0),FALSE))</f>
        <v/>
      </c>
      <c r="G239" s="122" t="str">
        <f>IF(ISERROR(1/VLOOKUP($B239,Kraftvärmeprod!$B$1:$AV$480,MATCH("Producerad elenergi i kraftvärmeverk (GWh)",Kraftvärmeprod!$B$1:$AV$1,0),FALSE)),"",VLOOKUP($B239,Kraftvärmeprod!$B$1:$AV$480,MATCH("Producerad elenergi i kraftvärmeverk (GWh)",Kraftvärmeprod!$B$1:$AV$1,0),FALSE))</f>
        <v/>
      </c>
      <c r="H239" s="122" t="str">
        <f>IF(ISERROR(1/VLOOKUP($B239,Miljö!$B$1:$T$480,MATCH("Såld mängd produktionsspecifik fjärrvärme (GWh)",Miljö!$B$1:$T$1,0),FALSE)),"",VLOOKUP($B239,Miljö!$B$1:$T$480,MATCH("Såld mängd produktionsspecifik fjärrvärme (GWh)",Miljö!$B$1:$T$1,0),FALSE))</f>
        <v/>
      </c>
      <c r="J239" s="122" t="str">
        <f t="shared" si="3"/>
        <v>Rindi Energi AB</v>
      </c>
    </row>
    <row r="240" spans="1:10" x14ac:dyDescent="0.25">
      <c r="A240" t="s">
        <v>331</v>
      </c>
      <c r="B240" t="s">
        <v>345</v>
      </c>
      <c r="C240"/>
      <c r="D240" s="122" t="str">
        <f>IF(ISERROR(1/VLOOKUP($B240,Kraftvärmeprod!$B$1:$D$480,MATCH("Total värmeproduktion i kraftvärmeverk i kombinerad drift (GWh)",Kraftvärmeprod!$B$1:$AV$1,0),FALSE)),"Ej kraftvärme","Alternativproduktionsmetoden")</f>
        <v>Ej kraftvärme</v>
      </c>
      <c r="E240" s="122">
        <f>VLOOKUP($B240,Totalt!$B$1:$BP$480,MATCH("total el",Totalt!$B$1:$BP$1,0),FALSE)</f>
        <v>0</v>
      </c>
      <c r="F240" s="123" t="str">
        <f>IF(ISERROR(1/VLOOKUP($B240,Kraftvärmeprod!$B$1:$BD$480,MATCH("Total värmeproduktion i kraftvärmeverk i kombinerad drift (GWh)",Kraftvärmeprod!$B$1:$AV$1,0),FALSE)),"",VLOOKUP($B240,'Slutlig allokering kvv'!$B$1:$BA$480,MATCH(F$1,'Slutlig allokering kvv'!$B$1:$AS$1,0),FALSE))</f>
        <v/>
      </c>
      <c r="G240" s="122" t="str">
        <f>IF(ISERROR(1/VLOOKUP($B240,Kraftvärmeprod!$B$1:$AV$480,MATCH("Producerad elenergi i kraftvärmeverk (GWh)",Kraftvärmeprod!$B$1:$AV$1,0),FALSE)),"",VLOOKUP($B240,Kraftvärmeprod!$B$1:$AV$480,MATCH("Producerad elenergi i kraftvärmeverk (GWh)",Kraftvärmeprod!$B$1:$AV$1,0),FALSE))</f>
        <v/>
      </c>
      <c r="H240" s="122" t="str">
        <f>IF(ISERROR(1/VLOOKUP($B240,Miljö!$B$1:$T$480,MATCH("Såld mängd produktionsspecifik fjärrvärme (GWh)",Miljö!$B$1:$T$1,0),FALSE)),"",VLOOKUP($B240,Miljö!$B$1:$T$480,MATCH("Såld mängd produktionsspecifik fjärrvärme (GWh)",Miljö!$B$1:$T$1,0),FALSE))</f>
        <v/>
      </c>
      <c r="J240" s="122" t="str">
        <f t="shared" si="3"/>
        <v>Rindi Energi AB</v>
      </c>
    </row>
    <row r="241" spans="1:10" x14ac:dyDescent="0.25">
      <c r="A241" t="s">
        <v>346</v>
      </c>
      <c r="B241" t="s">
        <v>347</v>
      </c>
      <c r="C241"/>
      <c r="D241" s="122" t="str">
        <f>IF(ISERROR(1/VLOOKUP($B241,Kraftvärmeprod!$B$1:$D$480,MATCH("Total värmeproduktion i kraftvärmeverk i kombinerad drift (GWh)",Kraftvärmeprod!$B$1:$AV$1,0),FALSE)),"Ej kraftvärme","Alternativproduktionsmetoden")</f>
        <v>Ej kraftvärme</v>
      </c>
      <c r="E241" s="122">
        <f>VLOOKUP($B241,Totalt!$B$1:$BP$480,MATCH("total el",Totalt!$B$1:$BP$1,0),FALSE)</f>
        <v>0.42</v>
      </c>
      <c r="F241" s="123" t="str">
        <f>IF(ISERROR(1/VLOOKUP($B241,Kraftvärmeprod!$B$1:$BD$480,MATCH("Total värmeproduktion i kraftvärmeverk i kombinerad drift (GWh)",Kraftvärmeprod!$B$1:$AV$1,0),FALSE)),"",VLOOKUP($B241,'Slutlig allokering kvv'!$B$1:$BA$480,MATCH(F$1,'Slutlig allokering kvv'!$B$1:$AS$1,0),FALSE))</f>
        <v/>
      </c>
      <c r="G241" s="122" t="str">
        <f>IF(ISERROR(1/VLOOKUP($B241,Kraftvärmeprod!$B$1:$AV$480,MATCH("Producerad elenergi i kraftvärmeverk (GWh)",Kraftvärmeprod!$B$1:$AV$1,0),FALSE)),"",VLOOKUP($B241,Kraftvärmeprod!$B$1:$AV$480,MATCH("Producerad elenergi i kraftvärmeverk (GWh)",Kraftvärmeprod!$B$1:$AV$1,0),FALSE))</f>
        <v/>
      </c>
      <c r="H241" s="122" t="str">
        <f>IF(ISERROR(1/VLOOKUP($B241,Miljö!$B$1:$T$480,MATCH("Såld mängd produktionsspecifik fjärrvärme (GWh)",Miljö!$B$1:$T$1,0),FALSE)),"",VLOOKUP($B241,Miljö!$B$1:$T$480,MATCH("Såld mängd produktionsspecifik fjärrvärme (GWh)",Miljö!$B$1:$T$1,0),FALSE))</f>
        <v/>
      </c>
      <c r="J241" s="122" t="str">
        <f t="shared" si="3"/>
        <v>Ronneby Miljö och Teknik AB</v>
      </c>
    </row>
    <row r="242" spans="1:10" x14ac:dyDescent="0.25">
      <c r="A242" t="s">
        <v>346</v>
      </c>
      <c r="B242" t="s">
        <v>348</v>
      </c>
      <c r="C242"/>
      <c r="D242" s="122" t="str">
        <f>IF(ISERROR(1/VLOOKUP($B242,Kraftvärmeprod!$B$1:$D$480,MATCH("Total värmeproduktion i kraftvärmeverk i kombinerad drift (GWh)",Kraftvärmeprod!$B$1:$AV$1,0),FALSE)),"Ej kraftvärme","Alternativproduktionsmetoden")</f>
        <v>Ej kraftvärme</v>
      </c>
      <c r="E242" s="122">
        <f>VLOOKUP($B242,Totalt!$B$1:$BP$480,MATCH("total el",Totalt!$B$1:$BP$1,0),FALSE)</f>
        <v>2.2000000000000002</v>
      </c>
      <c r="F242" s="123" t="str">
        <f>IF(ISERROR(1/VLOOKUP($B242,Kraftvärmeprod!$B$1:$BD$480,MATCH("Total värmeproduktion i kraftvärmeverk i kombinerad drift (GWh)",Kraftvärmeprod!$B$1:$AV$1,0),FALSE)),"",VLOOKUP($B242,'Slutlig allokering kvv'!$B$1:$BA$480,MATCH(F$1,'Slutlig allokering kvv'!$B$1:$AS$1,0),FALSE))</f>
        <v/>
      </c>
      <c r="G242" s="122" t="str">
        <f>IF(ISERROR(1/VLOOKUP($B242,Kraftvärmeprod!$B$1:$AV$480,MATCH("Producerad elenergi i kraftvärmeverk (GWh)",Kraftvärmeprod!$B$1:$AV$1,0),FALSE)),"",VLOOKUP($B242,Kraftvärmeprod!$B$1:$AV$480,MATCH("Producerad elenergi i kraftvärmeverk (GWh)",Kraftvärmeprod!$B$1:$AV$1,0),FALSE))</f>
        <v/>
      </c>
      <c r="H242" s="122" t="str">
        <f>IF(ISERROR(1/VLOOKUP($B242,Miljö!$B$1:$T$480,MATCH("Såld mängd produktionsspecifik fjärrvärme (GWh)",Miljö!$B$1:$T$1,0),FALSE)),"",VLOOKUP($B242,Miljö!$B$1:$T$480,MATCH("Såld mängd produktionsspecifik fjärrvärme (GWh)",Miljö!$B$1:$T$1,0),FALSE))</f>
        <v/>
      </c>
      <c r="J242" s="122" t="str">
        <f t="shared" si="3"/>
        <v>Ronneby Miljö och Teknik AB</v>
      </c>
    </row>
    <row r="243" spans="1:10" x14ac:dyDescent="0.25">
      <c r="A243" t="s">
        <v>349</v>
      </c>
      <c r="B243" t="s">
        <v>350</v>
      </c>
      <c r="C243"/>
      <c r="D243" s="122" t="str">
        <f>IF(ISERROR(1/VLOOKUP($B243,Kraftvärmeprod!$B$1:$D$480,MATCH("Total värmeproduktion i kraftvärmeverk i kombinerad drift (GWh)",Kraftvärmeprod!$B$1:$AV$1,0),FALSE)),"Ej kraftvärme","Alternativproduktionsmetoden")</f>
        <v>Ej kraftvärme</v>
      </c>
      <c r="E243" s="122">
        <f>VLOOKUP($B243,Totalt!$B$1:$BP$480,MATCH("total el",Totalt!$B$1:$BP$1,0),FALSE)</f>
        <v>1.2</v>
      </c>
      <c r="F243" s="123" t="str">
        <f>IF(ISERROR(1/VLOOKUP($B243,Kraftvärmeprod!$B$1:$BD$480,MATCH("Total värmeproduktion i kraftvärmeverk i kombinerad drift (GWh)",Kraftvärmeprod!$B$1:$AV$1,0),FALSE)),"",VLOOKUP($B243,'Slutlig allokering kvv'!$B$1:$BA$480,MATCH(F$1,'Slutlig allokering kvv'!$B$1:$AS$1,0),FALSE))</f>
        <v/>
      </c>
      <c r="G243" s="122" t="str">
        <f>IF(ISERROR(1/VLOOKUP($B243,Kraftvärmeprod!$B$1:$AV$480,MATCH("Producerad elenergi i kraftvärmeverk (GWh)",Kraftvärmeprod!$B$1:$AV$1,0),FALSE)),"",VLOOKUP($B243,Kraftvärmeprod!$B$1:$AV$480,MATCH("Producerad elenergi i kraftvärmeverk (GWh)",Kraftvärmeprod!$B$1:$AV$1,0),FALSE))</f>
        <v/>
      </c>
      <c r="H243" s="122" t="str">
        <f>IF(ISERROR(1/VLOOKUP($B243,Miljö!$B$1:$T$480,MATCH("Såld mängd produktionsspecifik fjärrvärme (GWh)",Miljö!$B$1:$T$1,0),FALSE)),"",VLOOKUP($B243,Miljö!$B$1:$T$480,MATCH("Såld mängd produktionsspecifik fjärrvärme (GWh)",Miljö!$B$1:$T$1,0),FALSE))</f>
        <v/>
      </c>
      <c r="J243" s="122" t="str">
        <f t="shared" si="3"/>
        <v>Rättviks Teknik AB</v>
      </c>
    </row>
    <row r="244" spans="1:10" x14ac:dyDescent="0.25">
      <c r="A244" t="s">
        <v>351</v>
      </c>
      <c r="B244" t="s">
        <v>352</v>
      </c>
      <c r="C244"/>
      <c r="D244" s="122" t="str">
        <f>IF(ISERROR(1/VLOOKUP($B244,Kraftvärmeprod!$B$1:$D$480,MATCH("Total värmeproduktion i kraftvärmeverk i kombinerad drift (GWh)",Kraftvärmeprod!$B$1:$AV$1,0),FALSE)),"Ej kraftvärme","Alternativproduktionsmetoden")</f>
        <v>Alternativproduktionsmetoden</v>
      </c>
      <c r="E244" s="122">
        <f>VLOOKUP($B244,Totalt!$B$1:$BP$480,MATCH("total el",Totalt!$B$1:$BP$1,0),FALSE)</f>
        <v>4.56332</v>
      </c>
      <c r="F244" s="123">
        <f>IF(ISERROR(1/VLOOKUP($B244,Kraftvärmeprod!$B$1:$BD$480,MATCH("Total värmeproduktion i kraftvärmeverk i kombinerad drift (GWh)",Kraftvärmeprod!$B$1:$AV$1,0),FALSE)),"",VLOOKUP($B244,'Slutlig allokering kvv'!$B$1:$BA$480,MATCH(F$1,'Slutlig allokering kvv'!$B$1:$AS$1,0),FALSE))</f>
        <v>0.76450637764506391</v>
      </c>
      <c r="G244" s="122">
        <f>IF(ISERROR(1/VLOOKUP($B244,Kraftvärmeprod!$B$1:$AV$480,MATCH("Producerad elenergi i kraftvärmeverk (GWh)",Kraftvärmeprod!$B$1:$AV$1,0),FALSE)),"",VLOOKUP($B244,Kraftvärmeprod!$B$1:$AV$480,MATCH("Producerad elenergi i kraftvärmeverk (GWh)",Kraftvärmeprod!$B$1:$AV$1,0),FALSE))</f>
        <v>27.76</v>
      </c>
      <c r="H244" s="122" t="str">
        <f>IF(ISERROR(1/VLOOKUP($B244,Miljö!$B$1:$T$480,MATCH("Såld mängd produktionsspecifik fjärrvärme (GWh)",Miljö!$B$1:$T$1,0),FALSE)),"",VLOOKUP($B244,Miljö!$B$1:$T$480,MATCH("Såld mängd produktionsspecifik fjärrvärme (GWh)",Miljö!$B$1:$T$1,0),FALSE))</f>
        <v/>
      </c>
      <c r="J244" s="122" t="str">
        <f t="shared" si="3"/>
        <v>Sala-Heby Energi AB</v>
      </c>
    </row>
    <row r="245" spans="1:10" x14ac:dyDescent="0.25">
      <c r="A245" t="s">
        <v>353</v>
      </c>
      <c r="B245" t="s">
        <v>354</v>
      </c>
      <c r="C245"/>
      <c r="D245" s="122" t="str">
        <f>IF(ISERROR(1/VLOOKUP($B245,Kraftvärmeprod!$B$1:$D$480,MATCH("Total värmeproduktion i kraftvärmeverk i kombinerad drift (GWh)",Kraftvärmeprod!$B$1:$AV$1,0),FALSE)),"Ej kraftvärme","Alternativproduktionsmetoden")</f>
        <v>Alternativproduktionsmetoden</v>
      </c>
      <c r="E245" s="122">
        <f>VLOOKUP($B245,Totalt!$B$1:$BP$480,MATCH("total el",Totalt!$B$1:$BP$1,0),FALSE)</f>
        <v>9.3704800000000006</v>
      </c>
      <c r="F245" s="123">
        <f>IF(ISERROR(1/VLOOKUP($B245,Kraftvärmeprod!$B$1:$BD$480,MATCH("Total värmeproduktion i kraftvärmeverk i kombinerad drift (GWh)",Kraftvärmeprod!$B$1:$AV$1,0),FALSE)),"",VLOOKUP($B245,'Slutlig allokering kvv'!$B$1:$BA$480,MATCH(F$1,'Slutlig allokering kvv'!$B$1:$AS$1,0),FALSE))</f>
        <v>0.76977258469259713</v>
      </c>
      <c r="G245" s="122">
        <f>IF(ISERROR(1/VLOOKUP($B245,Kraftvärmeprod!$B$1:$AV$480,MATCH("Producerad elenergi i kraftvärmeverk (GWh)",Kraftvärmeprod!$B$1:$AV$1,0),FALSE)),"",VLOOKUP($B245,Kraftvärmeprod!$B$1:$AV$480,MATCH("Producerad elenergi i kraftvärmeverk (GWh)",Kraftvärmeprod!$B$1:$AV$1,0),FALSE))</f>
        <v>17.600000000000001</v>
      </c>
      <c r="H245" s="122" t="str">
        <f>IF(ISERROR(1/VLOOKUP($B245,Miljö!$B$1:$T$480,MATCH("Såld mängd produktionsspecifik fjärrvärme (GWh)",Miljö!$B$1:$T$1,0),FALSE)),"",VLOOKUP($B245,Miljö!$B$1:$T$480,MATCH("Såld mängd produktionsspecifik fjärrvärme (GWh)",Miljö!$B$1:$T$1,0),FALSE))</f>
        <v/>
      </c>
      <c r="J245" s="122" t="str">
        <f t="shared" si="3"/>
        <v>Sandviken Energi AB</v>
      </c>
    </row>
    <row r="246" spans="1:10" x14ac:dyDescent="0.25">
      <c r="A246" t="s">
        <v>355</v>
      </c>
      <c r="B246" t="s">
        <v>356</v>
      </c>
      <c r="C246"/>
      <c r="D246" s="122" t="str">
        <f>IF(ISERROR(1/VLOOKUP($B246,Kraftvärmeprod!$B$1:$D$480,MATCH("Total värmeproduktion i kraftvärmeverk i kombinerad drift (GWh)",Kraftvärmeprod!$B$1:$AV$1,0),FALSE)),"Ej kraftvärme","Alternativproduktionsmetoden")</f>
        <v>Ej kraftvärme</v>
      </c>
      <c r="E246" s="122">
        <f>VLOOKUP($B246,Totalt!$B$1:$BP$480,MATCH("total el",Totalt!$B$1:$BP$1,0),FALSE)</f>
        <v>1.58</v>
      </c>
      <c r="F246" s="123" t="str">
        <f>IF(ISERROR(1/VLOOKUP($B246,Kraftvärmeprod!$B$1:$BD$480,MATCH("Total värmeproduktion i kraftvärmeverk i kombinerad drift (GWh)",Kraftvärmeprod!$B$1:$AV$1,0),FALSE)),"",VLOOKUP($B246,'Slutlig allokering kvv'!$B$1:$BA$480,MATCH(F$1,'Slutlig allokering kvv'!$B$1:$AS$1,0),FALSE))</f>
        <v/>
      </c>
      <c r="G246" s="122" t="str">
        <f>IF(ISERROR(1/VLOOKUP($B246,Kraftvärmeprod!$B$1:$AV$480,MATCH("Producerad elenergi i kraftvärmeverk (GWh)",Kraftvärmeprod!$B$1:$AV$1,0),FALSE)),"",VLOOKUP($B246,Kraftvärmeprod!$B$1:$AV$480,MATCH("Producerad elenergi i kraftvärmeverk (GWh)",Kraftvärmeprod!$B$1:$AV$1,0),FALSE))</f>
        <v/>
      </c>
      <c r="H246" s="122" t="str">
        <f>IF(ISERROR(1/VLOOKUP($B246,Miljö!$B$1:$T$480,MATCH("Såld mängd produktionsspecifik fjärrvärme (GWh)",Miljö!$B$1:$T$1,0),FALSE)),"",VLOOKUP($B246,Miljö!$B$1:$T$480,MATCH("Såld mängd produktionsspecifik fjärrvärme (GWh)",Miljö!$B$1:$T$1,0),FALSE))</f>
        <v/>
      </c>
      <c r="J246" s="122" t="str">
        <f t="shared" si="3"/>
        <v>Skara Energi AB</v>
      </c>
    </row>
    <row r="247" spans="1:10" x14ac:dyDescent="0.25">
      <c r="A247" t="s">
        <v>357</v>
      </c>
      <c r="B247" t="s">
        <v>358</v>
      </c>
      <c r="C247"/>
      <c r="D247" s="122" t="str">
        <f>IF(ISERROR(1/VLOOKUP($B247,Kraftvärmeprod!$B$1:$D$480,MATCH("Total värmeproduktion i kraftvärmeverk i kombinerad drift (GWh)",Kraftvärmeprod!$B$1:$AV$1,0),FALSE)),"Ej kraftvärme","Alternativproduktionsmetoden")</f>
        <v>Ej kraftvärme</v>
      </c>
      <c r="E247" s="122">
        <f>VLOOKUP($B247,Totalt!$B$1:$BP$480,MATCH("total el",Totalt!$B$1:$BP$1,0),FALSE)</f>
        <v>0.13400000000000001</v>
      </c>
      <c r="F247" s="123" t="str">
        <f>IF(ISERROR(1/VLOOKUP($B247,Kraftvärmeprod!$B$1:$BD$480,MATCH("Total värmeproduktion i kraftvärmeverk i kombinerad drift (GWh)",Kraftvärmeprod!$B$1:$AV$1,0),FALSE)),"",VLOOKUP($B247,'Slutlig allokering kvv'!$B$1:$BA$480,MATCH(F$1,'Slutlig allokering kvv'!$B$1:$AS$1,0),FALSE))</f>
        <v/>
      </c>
      <c r="G247" s="122" t="str">
        <f>IF(ISERROR(1/VLOOKUP($B247,Kraftvärmeprod!$B$1:$AV$480,MATCH("Producerad elenergi i kraftvärmeverk (GWh)",Kraftvärmeprod!$B$1:$AV$1,0),FALSE)),"",VLOOKUP($B247,Kraftvärmeprod!$B$1:$AV$480,MATCH("Producerad elenergi i kraftvärmeverk (GWh)",Kraftvärmeprod!$B$1:$AV$1,0),FALSE))</f>
        <v/>
      </c>
      <c r="H247" s="122" t="str">
        <f>IF(ISERROR(1/VLOOKUP($B247,Miljö!$B$1:$T$480,MATCH("Såld mängd produktionsspecifik fjärrvärme (GWh)",Miljö!$B$1:$T$1,0),FALSE)),"",VLOOKUP($B247,Miljö!$B$1:$T$480,MATCH("Såld mängd produktionsspecifik fjärrvärme (GWh)",Miljö!$B$1:$T$1,0),FALSE))</f>
        <v/>
      </c>
      <c r="J247" s="122" t="str">
        <f t="shared" si="3"/>
        <v>Skellefteå Kraft AB</v>
      </c>
    </row>
    <row r="248" spans="1:10" x14ac:dyDescent="0.25">
      <c r="A248" t="s">
        <v>357</v>
      </c>
      <c r="B248" t="s">
        <v>359</v>
      </c>
      <c r="C248"/>
      <c r="D248" s="122" t="str">
        <f>IF(ISERROR(1/VLOOKUP($B248,Kraftvärmeprod!$B$1:$D$480,MATCH("Total värmeproduktion i kraftvärmeverk i kombinerad drift (GWh)",Kraftvärmeprod!$B$1:$AV$1,0),FALSE)),"Ej kraftvärme","Alternativproduktionsmetoden")</f>
        <v>Ej kraftvärme</v>
      </c>
      <c r="E248" s="122">
        <f>VLOOKUP($B248,Totalt!$B$1:$BP$480,MATCH("total el",Totalt!$B$1:$BP$1,0),FALSE)</f>
        <v>0.1</v>
      </c>
      <c r="F248" s="123" t="str">
        <f>IF(ISERROR(1/VLOOKUP($B248,Kraftvärmeprod!$B$1:$BD$480,MATCH("Total värmeproduktion i kraftvärmeverk i kombinerad drift (GWh)",Kraftvärmeprod!$B$1:$AV$1,0),FALSE)),"",VLOOKUP($B248,'Slutlig allokering kvv'!$B$1:$BA$480,MATCH(F$1,'Slutlig allokering kvv'!$B$1:$AS$1,0),FALSE))</f>
        <v/>
      </c>
      <c r="G248" s="122" t="str">
        <f>IF(ISERROR(1/VLOOKUP($B248,Kraftvärmeprod!$B$1:$AV$480,MATCH("Producerad elenergi i kraftvärmeverk (GWh)",Kraftvärmeprod!$B$1:$AV$1,0),FALSE)),"",VLOOKUP($B248,Kraftvärmeprod!$B$1:$AV$480,MATCH("Producerad elenergi i kraftvärmeverk (GWh)",Kraftvärmeprod!$B$1:$AV$1,0),FALSE))</f>
        <v/>
      </c>
      <c r="H248" s="122" t="str">
        <f>IF(ISERROR(1/VLOOKUP($B248,Miljö!$B$1:$T$480,MATCH("Såld mängd produktionsspecifik fjärrvärme (GWh)",Miljö!$B$1:$T$1,0),FALSE)),"",VLOOKUP($B248,Miljö!$B$1:$T$480,MATCH("Såld mängd produktionsspecifik fjärrvärme (GWh)",Miljö!$B$1:$T$1,0),FALSE))</f>
        <v/>
      </c>
      <c r="J248" s="122" t="str">
        <f t="shared" si="3"/>
        <v>Skellefteå Kraft AB</v>
      </c>
    </row>
    <row r="249" spans="1:10" x14ac:dyDescent="0.25">
      <c r="A249" t="s">
        <v>357</v>
      </c>
      <c r="B249" t="s">
        <v>360</v>
      </c>
      <c r="C249"/>
      <c r="D249" s="122" t="str">
        <f>IF(ISERROR(1/VLOOKUP($B249,Kraftvärmeprod!$B$1:$D$480,MATCH("Total värmeproduktion i kraftvärmeverk i kombinerad drift (GWh)",Kraftvärmeprod!$B$1:$AV$1,0),FALSE)),"Ej kraftvärme","Alternativproduktionsmetoden")</f>
        <v>Ej kraftvärme</v>
      </c>
      <c r="E249" s="122">
        <f>VLOOKUP($B249,Totalt!$B$1:$BP$480,MATCH("total el",Totalt!$B$1:$BP$1,0),FALSE)</f>
        <v>0.35299999999999998</v>
      </c>
      <c r="F249" s="123" t="str">
        <f>IF(ISERROR(1/VLOOKUP($B249,Kraftvärmeprod!$B$1:$BD$480,MATCH("Total värmeproduktion i kraftvärmeverk i kombinerad drift (GWh)",Kraftvärmeprod!$B$1:$AV$1,0),FALSE)),"",VLOOKUP($B249,'Slutlig allokering kvv'!$B$1:$BA$480,MATCH(F$1,'Slutlig allokering kvv'!$B$1:$AS$1,0),FALSE))</f>
        <v/>
      </c>
      <c r="G249" s="122" t="str">
        <f>IF(ISERROR(1/VLOOKUP($B249,Kraftvärmeprod!$B$1:$AV$480,MATCH("Producerad elenergi i kraftvärmeverk (GWh)",Kraftvärmeprod!$B$1:$AV$1,0),FALSE)),"",VLOOKUP($B249,Kraftvärmeprod!$B$1:$AV$480,MATCH("Producerad elenergi i kraftvärmeverk (GWh)",Kraftvärmeprod!$B$1:$AV$1,0),FALSE))</f>
        <v/>
      </c>
      <c r="H249" s="122" t="str">
        <f>IF(ISERROR(1/VLOOKUP($B249,Miljö!$B$1:$T$480,MATCH("Såld mängd produktionsspecifik fjärrvärme (GWh)",Miljö!$B$1:$T$1,0),FALSE)),"",VLOOKUP($B249,Miljö!$B$1:$T$480,MATCH("Såld mängd produktionsspecifik fjärrvärme (GWh)",Miljö!$B$1:$T$1,0),FALSE))</f>
        <v/>
      </c>
      <c r="J249" s="122" t="str">
        <f t="shared" si="3"/>
        <v>Skellefteå Kraft AB</v>
      </c>
    </row>
    <row r="250" spans="1:10" x14ac:dyDescent="0.25">
      <c r="A250" t="s">
        <v>357</v>
      </c>
      <c r="B250" t="s">
        <v>361</v>
      </c>
      <c r="C250"/>
      <c r="D250" s="122" t="str">
        <f>IF(ISERROR(1/VLOOKUP($B250,Kraftvärmeprod!$B$1:$D$480,MATCH("Total värmeproduktion i kraftvärmeverk i kombinerad drift (GWh)",Kraftvärmeprod!$B$1:$AV$1,0),FALSE)),"Ej kraftvärme","Alternativproduktionsmetoden")</f>
        <v>Ej kraftvärme</v>
      </c>
      <c r="E250" s="122">
        <f>VLOOKUP($B250,Totalt!$B$1:$BP$480,MATCH("total el",Totalt!$B$1:$BP$1,0),FALSE)</f>
        <v>0.10299999999999999</v>
      </c>
      <c r="F250" s="123" t="str">
        <f>IF(ISERROR(1/VLOOKUP($B250,Kraftvärmeprod!$B$1:$BD$480,MATCH("Total värmeproduktion i kraftvärmeverk i kombinerad drift (GWh)",Kraftvärmeprod!$B$1:$AV$1,0),FALSE)),"",VLOOKUP($B250,'Slutlig allokering kvv'!$B$1:$BA$480,MATCH(F$1,'Slutlig allokering kvv'!$B$1:$AS$1,0),FALSE))</f>
        <v/>
      </c>
      <c r="G250" s="122" t="str">
        <f>IF(ISERROR(1/VLOOKUP($B250,Kraftvärmeprod!$B$1:$AV$480,MATCH("Producerad elenergi i kraftvärmeverk (GWh)",Kraftvärmeprod!$B$1:$AV$1,0),FALSE)),"",VLOOKUP($B250,Kraftvärmeprod!$B$1:$AV$480,MATCH("Producerad elenergi i kraftvärmeverk (GWh)",Kraftvärmeprod!$B$1:$AV$1,0),FALSE))</f>
        <v/>
      </c>
      <c r="H250" s="122" t="str">
        <f>IF(ISERROR(1/VLOOKUP($B250,Miljö!$B$1:$T$480,MATCH("Såld mängd produktionsspecifik fjärrvärme (GWh)",Miljö!$B$1:$T$1,0),FALSE)),"",VLOOKUP($B250,Miljö!$B$1:$T$480,MATCH("Såld mängd produktionsspecifik fjärrvärme (GWh)",Miljö!$B$1:$T$1,0),FALSE))</f>
        <v/>
      </c>
      <c r="J250" s="122" t="str">
        <f t="shared" si="3"/>
        <v>Skellefteå Kraft AB</v>
      </c>
    </row>
    <row r="251" spans="1:10" x14ac:dyDescent="0.25">
      <c r="A251" t="s">
        <v>357</v>
      </c>
      <c r="B251" t="s">
        <v>362</v>
      </c>
      <c r="C251"/>
      <c r="D251" s="122" t="str">
        <f>IF(ISERROR(1/VLOOKUP($B251,Kraftvärmeprod!$B$1:$D$480,MATCH("Total värmeproduktion i kraftvärmeverk i kombinerad drift (GWh)",Kraftvärmeprod!$B$1:$AV$1,0),FALSE)),"Ej kraftvärme","Alternativproduktionsmetoden")</f>
        <v>Ej kraftvärme</v>
      </c>
      <c r="E251" s="122">
        <f>VLOOKUP($B251,Totalt!$B$1:$BP$480,MATCH("total el",Totalt!$B$1:$BP$1,0),FALSE)</f>
        <v>5.2999999999999999E-2</v>
      </c>
      <c r="F251" s="123" t="str">
        <f>IF(ISERROR(1/VLOOKUP($B251,Kraftvärmeprod!$B$1:$BD$480,MATCH("Total värmeproduktion i kraftvärmeverk i kombinerad drift (GWh)",Kraftvärmeprod!$B$1:$AV$1,0),FALSE)),"",VLOOKUP($B251,'Slutlig allokering kvv'!$B$1:$BA$480,MATCH(F$1,'Slutlig allokering kvv'!$B$1:$AS$1,0),FALSE))</f>
        <v/>
      </c>
      <c r="G251" s="122" t="str">
        <f>IF(ISERROR(1/VLOOKUP($B251,Kraftvärmeprod!$B$1:$AV$480,MATCH("Producerad elenergi i kraftvärmeverk (GWh)",Kraftvärmeprod!$B$1:$AV$1,0),FALSE)),"",VLOOKUP($B251,Kraftvärmeprod!$B$1:$AV$480,MATCH("Producerad elenergi i kraftvärmeverk (GWh)",Kraftvärmeprod!$B$1:$AV$1,0),FALSE))</f>
        <v/>
      </c>
      <c r="H251" s="122" t="str">
        <f>IF(ISERROR(1/VLOOKUP($B251,Miljö!$B$1:$T$480,MATCH("Såld mängd produktionsspecifik fjärrvärme (GWh)",Miljö!$B$1:$T$1,0),FALSE)),"",VLOOKUP($B251,Miljö!$B$1:$T$480,MATCH("Såld mängd produktionsspecifik fjärrvärme (GWh)",Miljö!$B$1:$T$1,0),FALSE))</f>
        <v/>
      </c>
      <c r="J251" s="122" t="str">
        <f t="shared" si="3"/>
        <v>Skellefteå Kraft AB</v>
      </c>
    </row>
    <row r="252" spans="1:10" x14ac:dyDescent="0.25">
      <c r="A252" t="s">
        <v>357</v>
      </c>
      <c r="B252" t="s">
        <v>363</v>
      </c>
      <c r="C252"/>
      <c r="D252" s="122" t="str">
        <f>IF(ISERROR(1/VLOOKUP($B252,Kraftvärmeprod!$B$1:$D$480,MATCH("Total värmeproduktion i kraftvärmeverk i kombinerad drift (GWh)",Kraftvärmeprod!$B$1:$AV$1,0),FALSE)),"Ej kraftvärme","Alternativproduktionsmetoden")</f>
        <v>Ej kraftvärme</v>
      </c>
      <c r="E252" s="122">
        <f>VLOOKUP($B252,Totalt!$B$1:$BP$480,MATCH("total el",Totalt!$B$1:$BP$1,0),FALSE)</f>
        <v>4.2999999999999997E-2</v>
      </c>
      <c r="F252" s="123" t="str">
        <f>IF(ISERROR(1/VLOOKUP($B252,Kraftvärmeprod!$B$1:$BD$480,MATCH("Total värmeproduktion i kraftvärmeverk i kombinerad drift (GWh)",Kraftvärmeprod!$B$1:$AV$1,0),FALSE)),"",VLOOKUP($B252,'Slutlig allokering kvv'!$B$1:$BA$480,MATCH(F$1,'Slutlig allokering kvv'!$B$1:$AS$1,0),FALSE))</f>
        <v/>
      </c>
      <c r="G252" s="122" t="str">
        <f>IF(ISERROR(1/VLOOKUP($B252,Kraftvärmeprod!$B$1:$AV$480,MATCH("Producerad elenergi i kraftvärmeverk (GWh)",Kraftvärmeprod!$B$1:$AV$1,0),FALSE)),"",VLOOKUP($B252,Kraftvärmeprod!$B$1:$AV$480,MATCH("Producerad elenergi i kraftvärmeverk (GWh)",Kraftvärmeprod!$B$1:$AV$1,0),FALSE))</f>
        <v/>
      </c>
      <c r="H252" s="122" t="str">
        <f>IF(ISERROR(1/VLOOKUP($B252,Miljö!$B$1:$T$480,MATCH("Såld mängd produktionsspecifik fjärrvärme (GWh)",Miljö!$B$1:$T$1,0),FALSE)),"",VLOOKUP($B252,Miljö!$B$1:$T$480,MATCH("Såld mängd produktionsspecifik fjärrvärme (GWh)",Miljö!$B$1:$T$1,0),FALSE))</f>
        <v/>
      </c>
      <c r="J252" s="122" t="str">
        <f t="shared" si="3"/>
        <v>Skellefteå Kraft AB</v>
      </c>
    </row>
    <row r="253" spans="1:10" x14ac:dyDescent="0.25">
      <c r="A253" t="s">
        <v>357</v>
      </c>
      <c r="B253" t="s">
        <v>364</v>
      </c>
      <c r="C253"/>
      <c r="D253" s="122" t="str">
        <f>IF(ISERROR(1/VLOOKUP($B253,Kraftvärmeprod!$B$1:$D$480,MATCH("Total värmeproduktion i kraftvärmeverk i kombinerad drift (GWh)",Kraftvärmeprod!$B$1:$AV$1,0),FALSE)),"Ej kraftvärme","Alternativproduktionsmetoden")</f>
        <v>Ej kraftvärme</v>
      </c>
      <c r="E253" s="122">
        <f>VLOOKUP($B253,Totalt!$B$1:$BP$480,MATCH("total el",Totalt!$B$1:$BP$1,0),FALSE)</f>
        <v>0.12</v>
      </c>
      <c r="F253" s="123" t="str">
        <f>IF(ISERROR(1/VLOOKUP($B253,Kraftvärmeprod!$B$1:$BD$480,MATCH("Total värmeproduktion i kraftvärmeverk i kombinerad drift (GWh)",Kraftvärmeprod!$B$1:$AV$1,0),FALSE)),"",VLOOKUP($B253,'Slutlig allokering kvv'!$B$1:$BA$480,MATCH(F$1,'Slutlig allokering kvv'!$B$1:$AS$1,0),FALSE))</f>
        <v/>
      </c>
      <c r="G253" s="122" t="str">
        <f>IF(ISERROR(1/VLOOKUP($B253,Kraftvärmeprod!$B$1:$AV$480,MATCH("Producerad elenergi i kraftvärmeverk (GWh)",Kraftvärmeprod!$B$1:$AV$1,0),FALSE)),"",VLOOKUP($B253,Kraftvärmeprod!$B$1:$AV$480,MATCH("Producerad elenergi i kraftvärmeverk (GWh)",Kraftvärmeprod!$B$1:$AV$1,0),FALSE))</f>
        <v/>
      </c>
      <c r="H253" s="122" t="str">
        <f>IF(ISERROR(1/VLOOKUP($B253,Miljö!$B$1:$T$480,MATCH("Såld mängd produktionsspecifik fjärrvärme (GWh)",Miljö!$B$1:$T$1,0),FALSE)),"",VLOOKUP($B253,Miljö!$B$1:$T$480,MATCH("Såld mängd produktionsspecifik fjärrvärme (GWh)",Miljö!$B$1:$T$1,0),FALSE))</f>
        <v/>
      </c>
      <c r="J253" s="122" t="str">
        <f t="shared" si="3"/>
        <v>Skellefteå Kraft AB</v>
      </c>
    </row>
    <row r="254" spans="1:10" x14ac:dyDescent="0.25">
      <c r="A254" t="s">
        <v>357</v>
      </c>
      <c r="B254" t="s">
        <v>365</v>
      </c>
      <c r="C254"/>
      <c r="D254" s="122" t="str">
        <f>IF(ISERROR(1/VLOOKUP($B254,Kraftvärmeprod!$B$1:$D$480,MATCH("Total värmeproduktion i kraftvärmeverk i kombinerad drift (GWh)",Kraftvärmeprod!$B$1:$AV$1,0),FALSE)),"Ej kraftvärme","Alternativproduktionsmetoden")</f>
        <v>Ej kraftvärme</v>
      </c>
      <c r="E254" s="122">
        <f>VLOOKUP($B254,Totalt!$B$1:$BP$480,MATCH("total el",Totalt!$B$1:$BP$1,0),FALSE)</f>
        <v>2.7E-2</v>
      </c>
      <c r="F254" s="123" t="str">
        <f>IF(ISERROR(1/VLOOKUP($B254,Kraftvärmeprod!$B$1:$BD$480,MATCH("Total värmeproduktion i kraftvärmeverk i kombinerad drift (GWh)",Kraftvärmeprod!$B$1:$AV$1,0),FALSE)),"",VLOOKUP($B254,'Slutlig allokering kvv'!$B$1:$BA$480,MATCH(F$1,'Slutlig allokering kvv'!$B$1:$AS$1,0),FALSE))</f>
        <v/>
      </c>
      <c r="G254" s="122" t="str">
        <f>IF(ISERROR(1/VLOOKUP($B254,Kraftvärmeprod!$B$1:$AV$480,MATCH("Producerad elenergi i kraftvärmeverk (GWh)",Kraftvärmeprod!$B$1:$AV$1,0),FALSE)),"",VLOOKUP($B254,Kraftvärmeprod!$B$1:$AV$480,MATCH("Producerad elenergi i kraftvärmeverk (GWh)",Kraftvärmeprod!$B$1:$AV$1,0),FALSE))</f>
        <v/>
      </c>
      <c r="H254" s="122" t="str">
        <f>IF(ISERROR(1/VLOOKUP($B254,Miljö!$B$1:$T$480,MATCH("Såld mängd produktionsspecifik fjärrvärme (GWh)",Miljö!$B$1:$T$1,0),FALSE)),"",VLOOKUP($B254,Miljö!$B$1:$T$480,MATCH("Såld mängd produktionsspecifik fjärrvärme (GWh)",Miljö!$B$1:$T$1,0),FALSE))</f>
        <v/>
      </c>
      <c r="J254" s="122" t="str">
        <f t="shared" si="3"/>
        <v>Skellefteå Kraft AB</v>
      </c>
    </row>
    <row r="255" spans="1:10" x14ac:dyDescent="0.25">
      <c r="A255" t="s">
        <v>357</v>
      </c>
      <c r="B255" t="s">
        <v>366</v>
      </c>
      <c r="C255"/>
      <c r="D255" s="122" t="str">
        <f>IF(ISERROR(1/VLOOKUP($B255,Kraftvärmeprod!$B$1:$D$480,MATCH("Total värmeproduktion i kraftvärmeverk i kombinerad drift (GWh)",Kraftvärmeprod!$B$1:$AV$1,0),FALSE)),"Ej kraftvärme","Alternativproduktionsmetoden")</f>
        <v>Alternativproduktionsmetoden</v>
      </c>
      <c r="E255" s="122">
        <f>VLOOKUP($B255,Totalt!$B$1:$BP$480,MATCH("total el",Totalt!$B$1:$BP$1,0),FALSE)</f>
        <v>3.5633699999999999</v>
      </c>
      <c r="F255" s="123">
        <f>IF(ISERROR(1/VLOOKUP($B255,Kraftvärmeprod!$B$1:$BD$480,MATCH("Total värmeproduktion i kraftvärmeverk i kombinerad drift (GWh)",Kraftvärmeprod!$B$1:$AV$1,0),FALSE)),"",VLOOKUP($B255,'Slutlig allokering kvv'!$B$1:$BA$480,MATCH(F$1,'Slutlig allokering kvv'!$B$1:$AS$1,0),FALSE))</f>
        <v>0.50615573656999857</v>
      </c>
      <c r="G255" s="122">
        <f>IF(ISERROR(1/VLOOKUP($B255,Kraftvärmeprod!$B$1:$AV$480,MATCH("Producerad elenergi i kraftvärmeverk (GWh)",Kraftvärmeprod!$B$1:$AV$1,0),FALSE)),"",VLOOKUP($B255,Kraftvärmeprod!$B$1:$AV$480,MATCH("Producerad elenergi i kraftvärmeverk (GWh)",Kraftvärmeprod!$B$1:$AV$1,0),FALSE))</f>
        <v>43.427</v>
      </c>
      <c r="H255" s="122" t="str">
        <f>IF(ISERROR(1/VLOOKUP($B255,Miljö!$B$1:$T$480,MATCH("Såld mängd produktionsspecifik fjärrvärme (GWh)",Miljö!$B$1:$T$1,0),FALSE)),"",VLOOKUP($B255,Miljö!$B$1:$T$480,MATCH("Såld mängd produktionsspecifik fjärrvärme (GWh)",Miljö!$B$1:$T$1,0),FALSE))</f>
        <v/>
      </c>
      <c r="J255" s="122" t="str">
        <f t="shared" si="3"/>
        <v>Skellefteå Kraft AB</v>
      </c>
    </row>
    <row r="256" spans="1:10" x14ac:dyDescent="0.25">
      <c r="A256" t="s">
        <v>357</v>
      </c>
      <c r="B256" t="s">
        <v>367</v>
      </c>
      <c r="C256"/>
      <c r="D256" s="122" t="str">
        <f>IF(ISERROR(1/VLOOKUP($B256,Kraftvärmeprod!$B$1:$D$480,MATCH("Total värmeproduktion i kraftvärmeverk i kombinerad drift (GWh)",Kraftvärmeprod!$B$1:$AV$1,0),FALSE)),"Ej kraftvärme","Alternativproduktionsmetoden")</f>
        <v>Ej kraftvärme</v>
      </c>
      <c r="E256" s="122">
        <f>VLOOKUP($B256,Totalt!$B$1:$BP$480,MATCH("total el",Totalt!$B$1:$BP$1,0),FALSE)</f>
        <v>3.4000000000000002E-2</v>
      </c>
      <c r="F256" s="123" t="str">
        <f>IF(ISERROR(1/VLOOKUP($B256,Kraftvärmeprod!$B$1:$BD$480,MATCH("Total värmeproduktion i kraftvärmeverk i kombinerad drift (GWh)",Kraftvärmeprod!$B$1:$AV$1,0),FALSE)),"",VLOOKUP($B256,'Slutlig allokering kvv'!$B$1:$BA$480,MATCH(F$1,'Slutlig allokering kvv'!$B$1:$AS$1,0),FALSE))</f>
        <v/>
      </c>
      <c r="G256" s="122" t="str">
        <f>IF(ISERROR(1/VLOOKUP($B256,Kraftvärmeprod!$B$1:$AV$480,MATCH("Producerad elenergi i kraftvärmeverk (GWh)",Kraftvärmeprod!$B$1:$AV$1,0),FALSE)),"",VLOOKUP($B256,Kraftvärmeprod!$B$1:$AV$480,MATCH("Producerad elenergi i kraftvärmeverk (GWh)",Kraftvärmeprod!$B$1:$AV$1,0),FALSE))</f>
        <v/>
      </c>
      <c r="H256" s="122" t="str">
        <f>IF(ISERROR(1/VLOOKUP($B256,Miljö!$B$1:$T$480,MATCH("Såld mängd produktionsspecifik fjärrvärme (GWh)",Miljö!$B$1:$T$1,0),FALSE)),"",VLOOKUP($B256,Miljö!$B$1:$T$480,MATCH("Såld mängd produktionsspecifik fjärrvärme (GWh)",Miljö!$B$1:$T$1,0),FALSE))</f>
        <v/>
      </c>
      <c r="J256" s="122" t="str">
        <f t="shared" si="3"/>
        <v>Skellefteå Kraft AB</v>
      </c>
    </row>
    <row r="257" spans="1:10" x14ac:dyDescent="0.25">
      <c r="A257" t="s">
        <v>357</v>
      </c>
      <c r="B257" t="s">
        <v>368</v>
      </c>
      <c r="C257"/>
      <c r="D257" s="122" t="str">
        <f>IF(ISERROR(1/VLOOKUP($B257,Kraftvärmeprod!$B$1:$D$480,MATCH("Total värmeproduktion i kraftvärmeverk i kombinerad drift (GWh)",Kraftvärmeprod!$B$1:$AV$1,0),FALSE)),"Ej kraftvärme","Alternativproduktionsmetoden")</f>
        <v>Alternativproduktionsmetoden</v>
      </c>
      <c r="E257" s="122">
        <f>VLOOKUP($B257,Totalt!$B$1:$BP$480,MATCH("total el",Totalt!$B$1:$BP$1,0),FALSE)</f>
        <v>2.90089</v>
      </c>
      <c r="F257" s="123">
        <f>IF(ISERROR(1/VLOOKUP($B257,Kraftvärmeprod!$B$1:$BD$480,MATCH("Total värmeproduktion i kraftvärmeverk i kombinerad drift (GWh)",Kraftvärmeprod!$B$1:$AV$1,0),FALSE)),"",VLOOKUP($B257,'Slutlig allokering kvv'!$B$1:$BA$480,MATCH(F$1,'Slutlig allokering kvv'!$B$1:$AS$1,0),FALSE))</f>
        <v>0.65313307427697798</v>
      </c>
      <c r="G257" s="122">
        <f>IF(ISERROR(1/VLOOKUP($B257,Kraftvärmeprod!$B$1:$AV$480,MATCH("Producerad elenergi i kraftvärmeverk (GWh)",Kraftvärmeprod!$B$1:$AV$1,0),FALSE)),"",VLOOKUP($B257,Kraftvärmeprod!$B$1:$AV$480,MATCH("Producerad elenergi i kraftvärmeverk (GWh)",Kraftvärmeprod!$B$1:$AV$1,0),FALSE))</f>
        <v>14.467000000000001</v>
      </c>
      <c r="H257" s="122" t="str">
        <f>IF(ISERROR(1/VLOOKUP($B257,Miljö!$B$1:$T$480,MATCH("Såld mängd produktionsspecifik fjärrvärme (GWh)",Miljö!$B$1:$T$1,0),FALSE)),"",VLOOKUP($B257,Miljö!$B$1:$T$480,MATCH("Såld mängd produktionsspecifik fjärrvärme (GWh)",Miljö!$B$1:$T$1,0),FALSE))</f>
        <v/>
      </c>
      <c r="J257" s="122" t="str">
        <f t="shared" si="3"/>
        <v>Skellefteå Kraft AB</v>
      </c>
    </row>
    <row r="258" spans="1:10" x14ac:dyDescent="0.25">
      <c r="A258" t="s">
        <v>357</v>
      </c>
      <c r="B258" t="s">
        <v>369</v>
      </c>
      <c r="C258"/>
      <c r="D258" s="122" t="str">
        <f>IF(ISERROR(1/VLOOKUP($B258,Kraftvärmeprod!$B$1:$D$480,MATCH("Total värmeproduktion i kraftvärmeverk i kombinerad drift (GWh)",Kraftvärmeprod!$B$1:$AV$1,0),FALSE)),"Ej kraftvärme","Alternativproduktionsmetoden")</f>
        <v>Ej kraftvärme</v>
      </c>
      <c r="E258" s="122">
        <f>VLOOKUP($B258,Totalt!$B$1:$BP$480,MATCH("total el",Totalt!$B$1:$BP$1,0),FALSE)</f>
        <v>0.255</v>
      </c>
      <c r="F258" s="123" t="str">
        <f>IF(ISERROR(1/VLOOKUP($B258,Kraftvärmeprod!$B$1:$BD$480,MATCH("Total värmeproduktion i kraftvärmeverk i kombinerad drift (GWh)",Kraftvärmeprod!$B$1:$AV$1,0),FALSE)),"",VLOOKUP($B258,'Slutlig allokering kvv'!$B$1:$BA$480,MATCH(F$1,'Slutlig allokering kvv'!$B$1:$AS$1,0),FALSE))</f>
        <v/>
      </c>
      <c r="G258" s="122" t="str">
        <f>IF(ISERROR(1/VLOOKUP($B258,Kraftvärmeprod!$B$1:$AV$480,MATCH("Producerad elenergi i kraftvärmeverk (GWh)",Kraftvärmeprod!$B$1:$AV$1,0),FALSE)),"",VLOOKUP($B258,Kraftvärmeprod!$B$1:$AV$480,MATCH("Producerad elenergi i kraftvärmeverk (GWh)",Kraftvärmeprod!$B$1:$AV$1,0),FALSE))</f>
        <v/>
      </c>
      <c r="H258" s="122" t="str">
        <f>IF(ISERROR(1/VLOOKUP($B258,Miljö!$B$1:$T$480,MATCH("Såld mängd produktionsspecifik fjärrvärme (GWh)",Miljö!$B$1:$T$1,0),FALSE)),"",VLOOKUP($B258,Miljö!$B$1:$T$480,MATCH("Såld mängd produktionsspecifik fjärrvärme (GWh)",Miljö!$B$1:$T$1,0),FALSE))</f>
        <v/>
      </c>
      <c r="J258" s="122" t="str">
        <f t="shared" si="3"/>
        <v>Skellefteå Kraft AB</v>
      </c>
    </row>
    <row r="259" spans="1:10" x14ac:dyDescent="0.25">
      <c r="A259" t="s">
        <v>357</v>
      </c>
      <c r="B259" t="s">
        <v>370</v>
      </c>
      <c r="C259"/>
      <c r="D259" s="122" t="str">
        <f>IF(ISERROR(1/VLOOKUP($B259,Kraftvärmeprod!$B$1:$D$480,MATCH("Total värmeproduktion i kraftvärmeverk i kombinerad drift (GWh)",Kraftvärmeprod!$B$1:$AV$1,0),FALSE)),"Ej kraftvärme","Alternativproduktionsmetoden")</f>
        <v>Ej kraftvärme</v>
      </c>
      <c r="E259" s="122">
        <f>VLOOKUP($B259,Totalt!$B$1:$BP$480,MATCH("total el",Totalt!$B$1:$BP$1,0),FALSE)</f>
        <v>0.1</v>
      </c>
      <c r="F259" s="123" t="str">
        <f>IF(ISERROR(1/VLOOKUP($B259,Kraftvärmeprod!$B$1:$BD$480,MATCH("Total värmeproduktion i kraftvärmeverk i kombinerad drift (GWh)",Kraftvärmeprod!$B$1:$AV$1,0),FALSE)),"",VLOOKUP($B259,'Slutlig allokering kvv'!$B$1:$BA$480,MATCH(F$1,'Slutlig allokering kvv'!$B$1:$AS$1,0),FALSE))</f>
        <v/>
      </c>
      <c r="G259" s="122" t="str">
        <f>IF(ISERROR(1/VLOOKUP($B259,Kraftvärmeprod!$B$1:$AV$480,MATCH("Producerad elenergi i kraftvärmeverk (GWh)",Kraftvärmeprod!$B$1:$AV$1,0),FALSE)),"",VLOOKUP($B259,Kraftvärmeprod!$B$1:$AV$480,MATCH("Producerad elenergi i kraftvärmeverk (GWh)",Kraftvärmeprod!$B$1:$AV$1,0),FALSE))</f>
        <v/>
      </c>
      <c r="H259" s="122" t="str">
        <f>IF(ISERROR(1/VLOOKUP($B259,Miljö!$B$1:$T$480,MATCH("Såld mängd produktionsspecifik fjärrvärme (GWh)",Miljö!$B$1:$T$1,0),FALSE)),"",VLOOKUP($B259,Miljö!$B$1:$T$480,MATCH("Såld mängd produktionsspecifik fjärrvärme (GWh)",Miljö!$B$1:$T$1,0),FALSE))</f>
        <v/>
      </c>
      <c r="J259" s="122" t="str">
        <f t="shared" ref="J259:J322" si="4">A259</f>
        <v>Skellefteå Kraft AB</v>
      </c>
    </row>
    <row r="260" spans="1:10" x14ac:dyDescent="0.25">
      <c r="A260" t="s">
        <v>357</v>
      </c>
      <c r="B260" t="s">
        <v>371</v>
      </c>
      <c r="C260"/>
      <c r="D260" s="122" t="str">
        <f>IF(ISERROR(1/VLOOKUP($B260,Kraftvärmeprod!$B$1:$D$480,MATCH("Total värmeproduktion i kraftvärmeverk i kombinerad drift (GWh)",Kraftvärmeprod!$B$1:$AV$1,0),FALSE)),"Ej kraftvärme","Alternativproduktionsmetoden")</f>
        <v>Alternativproduktionsmetoden</v>
      </c>
      <c r="E260" s="122">
        <f>VLOOKUP($B260,Totalt!$B$1:$BP$480,MATCH("total el",Totalt!$B$1:$BP$1,0),FALSE)</f>
        <v>19.7088</v>
      </c>
      <c r="F260" s="123">
        <f>IF(ISERROR(1/VLOOKUP($B260,Kraftvärmeprod!$B$1:$BD$480,MATCH("Total värmeproduktion i kraftvärmeverk i kombinerad drift (GWh)",Kraftvärmeprod!$B$1:$AV$1,0),FALSE)),"",VLOOKUP($B260,'Slutlig allokering kvv'!$B$1:$BA$480,MATCH(F$1,'Slutlig allokering kvv'!$B$1:$AS$1,0),FALSE))</f>
        <v>0.44494111356362648</v>
      </c>
      <c r="G260" s="122">
        <f>IF(ISERROR(1/VLOOKUP($B260,Kraftvärmeprod!$B$1:$AV$480,MATCH("Producerad elenergi i kraftvärmeverk (GWh)",Kraftvärmeprod!$B$1:$AV$1,0),FALSE)),"",VLOOKUP($B260,Kraftvärmeprod!$B$1:$AV$480,MATCH("Producerad elenergi i kraftvärmeverk (GWh)",Kraftvärmeprod!$B$1:$AV$1,0),FALSE))</f>
        <v>145.505</v>
      </c>
      <c r="H260" s="122" t="str">
        <f>IF(ISERROR(1/VLOOKUP($B260,Miljö!$B$1:$T$480,MATCH("Såld mängd produktionsspecifik fjärrvärme (GWh)",Miljö!$B$1:$T$1,0),FALSE)),"",VLOOKUP($B260,Miljö!$B$1:$T$480,MATCH("Såld mängd produktionsspecifik fjärrvärme (GWh)",Miljö!$B$1:$T$1,0),FALSE))</f>
        <v/>
      </c>
      <c r="J260" s="122" t="str">
        <f t="shared" si="4"/>
        <v>Skellefteå Kraft AB</v>
      </c>
    </row>
    <row r="261" spans="1:10" x14ac:dyDescent="0.25">
      <c r="A261" t="s">
        <v>357</v>
      </c>
      <c r="B261" t="s">
        <v>372</v>
      </c>
      <c r="C261"/>
      <c r="D261" s="122" t="str">
        <f>IF(ISERROR(1/VLOOKUP($B261,Kraftvärmeprod!$B$1:$D$480,MATCH("Total värmeproduktion i kraftvärmeverk i kombinerad drift (GWh)",Kraftvärmeprod!$B$1:$AV$1,0),FALSE)),"Ej kraftvärme","Alternativproduktionsmetoden")</f>
        <v>Alternativproduktionsmetoden</v>
      </c>
      <c r="E261" s="122">
        <f>VLOOKUP($B261,Totalt!$B$1:$BP$480,MATCH("total el",Totalt!$B$1:$BP$1,0),FALSE)</f>
        <v>1.9770000000000001</v>
      </c>
      <c r="F261" s="123">
        <f>IF(ISERROR(1/VLOOKUP($B261,Kraftvärmeprod!$B$1:$BD$480,MATCH("Total värmeproduktion i kraftvärmeverk i kombinerad drift (GWh)",Kraftvärmeprod!$B$1:$AV$1,0),FALSE)),"",VLOOKUP($B261,'Slutlig allokering kvv'!$B$1:$BA$480,MATCH(F$1,'Slutlig allokering kvv'!$B$1:$AS$1,0),FALSE))</f>
        <v>1.0000000000000002</v>
      </c>
      <c r="G261" s="122" t="str">
        <f>IF(ISERROR(1/VLOOKUP($B261,Kraftvärmeprod!$B$1:$AV$480,MATCH("Producerad elenergi i kraftvärmeverk (GWh)",Kraftvärmeprod!$B$1:$AV$1,0),FALSE)),"",VLOOKUP($B261,Kraftvärmeprod!$B$1:$AV$480,MATCH("Producerad elenergi i kraftvärmeverk (GWh)",Kraftvärmeprod!$B$1:$AV$1,0),FALSE))</f>
        <v/>
      </c>
      <c r="H261" s="122" t="str">
        <f>IF(ISERROR(1/VLOOKUP($B261,Miljö!$B$1:$T$480,MATCH("Såld mängd produktionsspecifik fjärrvärme (GWh)",Miljö!$B$1:$T$1,0),FALSE)),"",VLOOKUP($B261,Miljö!$B$1:$T$480,MATCH("Såld mängd produktionsspecifik fjärrvärme (GWh)",Miljö!$B$1:$T$1,0),FALSE))</f>
        <v/>
      </c>
      <c r="J261" s="122" t="str">
        <f t="shared" si="4"/>
        <v>Skellefteå Kraft AB</v>
      </c>
    </row>
    <row r="262" spans="1:10" x14ac:dyDescent="0.25">
      <c r="A262" t="s">
        <v>357</v>
      </c>
      <c r="B262" t="s">
        <v>373</v>
      </c>
      <c r="C262"/>
      <c r="D262" s="122" t="str">
        <f>IF(ISERROR(1/VLOOKUP($B262,Kraftvärmeprod!$B$1:$D$480,MATCH("Total värmeproduktion i kraftvärmeverk i kombinerad drift (GWh)",Kraftvärmeprod!$B$1:$AV$1,0),FALSE)),"Ej kraftvärme","Alternativproduktionsmetoden")</f>
        <v>Ej kraftvärme</v>
      </c>
      <c r="E262" s="122">
        <f>VLOOKUP($B262,Totalt!$B$1:$BP$480,MATCH("total el",Totalt!$B$1:$BP$1,0),FALSE)</f>
        <v>1.0999999999999999E-2</v>
      </c>
      <c r="F262" s="123" t="str">
        <f>IF(ISERROR(1/VLOOKUP($B262,Kraftvärmeprod!$B$1:$BD$480,MATCH("Total värmeproduktion i kraftvärmeverk i kombinerad drift (GWh)",Kraftvärmeprod!$B$1:$AV$1,0),FALSE)),"",VLOOKUP($B262,'Slutlig allokering kvv'!$B$1:$BA$480,MATCH(F$1,'Slutlig allokering kvv'!$B$1:$AS$1,0),FALSE))</f>
        <v/>
      </c>
      <c r="G262" s="122" t="str">
        <f>IF(ISERROR(1/VLOOKUP($B262,Kraftvärmeprod!$B$1:$AV$480,MATCH("Producerad elenergi i kraftvärmeverk (GWh)",Kraftvärmeprod!$B$1:$AV$1,0),FALSE)),"",VLOOKUP($B262,Kraftvärmeprod!$B$1:$AV$480,MATCH("Producerad elenergi i kraftvärmeverk (GWh)",Kraftvärmeprod!$B$1:$AV$1,0),FALSE))</f>
        <v/>
      </c>
      <c r="H262" s="122" t="str">
        <f>IF(ISERROR(1/VLOOKUP($B262,Miljö!$B$1:$T$480,MATCH("Såld mängd produktionsspecifik fjärrvärme (GWh)",Miljö!$B$1:$T$1,0),FALSE)),"",VLOOKUP($B262,Miljö!$B$1:$T$480,MATCH("Såld mängd produktionsspecifik fjärrvärme (GWh)",Miljö!$B$1:$T$1,0),FALSE))</f>
        <v/>
      </c>
      <c r="J262" s="122" t="str">
        <f t="shared" si="4"/>
        <v>Skellefteå Kraft AB</v>
      </c>
    </row>
    <row r="263" spans="1:10" x14ac:dyDescent="0.25">
      <c r="A263" t="s">
        <v>357</v>
      </c>
      <c r="B263" t="s">
        <v>374</v>
      </c>
      <c r="C263"/>
      <c r="D263" s="122" t="str">
        <f>IF(ISERROR(1/VLOOKUP($B263,Kraftvärmeprod!$B$1:$D$480,MATCH("Total värmeproduktion i kraftvärmeverk i kombinerad drift (GWh)",Kraftvärmeprod!$B$1:$AV$1,0),FALSE)),"Ej kraftvärme","Alternativproduktionsmetoden")</f>
        <v>Ej kraftvärme</v>
      </c>
      <c r="E263" s="122">
        <f>VLOOKUP($B263,Totalt!$B$1:$BP$480,MATCH("total el",Totalt!$B$1:$BP$1,0),FALSE)</f>
        <v>0.16500000000000001</v>
      </c>
      <c r="F263" s="123" t="str">
        <f>IF(ISERROR(1/VLOOKUP($B263,Kraftvärmeprod!$B$1:$BD$480,MATCH("Total värmeproduktion i kraftvärmeverk i kombinerad drift (GWh)",Kraftvärmeprod!$B$1:$AV$1,0),FALSE)),"",VLOOKUP($B263,'Slutlig allokering kvv'!$B$1:$BA$480,MATCH(F$1,'Slutlig allokering kvv'!$B$1:$AS$1,0),FALSE))</f>
        <v/>
      </c>
      <c r="G263" s="122" t="str">
        <f>IF(ISERROR(1/VLOOKUP($B263,Kraftvärmeprod!$B$1:$AV$480,MATCH("Producerad elenergi i kraftvärmeverk (GWh)",Kraftvärmeprod!$B$1:$AV$1,0),FALSE)),"",VLOOKUP($B263,Kraftvärmeprod!$B$1:$AV$480,MATCH("Producerad elenergi i kraftvärmeverk (GWh)",Kraftvärmeprod!$B$1:$AV$1,0),FALSE))</f>
        <v/>
      </c>
      <c r="H263" s="122" t="str">
        <f>IF(ISERROR(1/VLOOKUP($B263,Miljö!$B$1:$T$480,MATCH("Såld mängd produktionsspecifik fjärrvärme (GWh)",Miljö!$B$1:$T$1,0),FALSE)),"",VLOOKUP($B263,Miljö!$B$1:$T$480,MATCH("Såld mängd produktionsspecifik fjärrvärme (GWh)",Miljö!$B$1:$T$1,0),FALSE))</f>
        <v/>
      </c>
      <c r="J263" s="122" t="str">
        <f t="shared" si="4"/>
        <v>Skellefteå Kraft AB</v>
      </c>
    </row>
    <row r="264" spans="1:10" x14ac:dyDescent="0.25">
      <c r="A264" t="s">
        <v>357</v>
      </c>
      <c r="B264" t="s">
        <v>375</v>
      </c>
      <c r="C264"/>
      <c r="D264" s="122" t="str">
        <f>IF(ISERROR(1/VLOOKUP($B264,Kraftvärmeprod!$B$1:$D$480,MATCH("Total värmeproduktion i kraftvärmeverk i kombinerad drift (GWh)",Kraftvärmeprod!$B$1:$AV$1,0),FALSE)),"Ej kraftvärme","Alternativproduktionsmetoden")</f>
        <v>Ej kraftvärme</v>
      </c>
      <c r="E264" s="122">
        <f>VLOOKUP($B264,Totalt!$B$1:$BP$480,MATCH("total el",Totalt!$B$1:$BP$1,0),FALSE)</f>
        <v>4.8000000000000001E-2</v>
      </c>
      <c r="F264" s="123" t="str">
        <f>IF(ISERROR(1/VLOOKUP($B264,Kraftvärmeprod!$B$1:$BD$480,MATCH("Total värmeproduktion i kraftvärmeverk i kombinerad drift (GWh)",Kraftvärmeprod!$B$1:$AV$1,0),FALSE)),"",VLOOKUP($B264,'Slutlig allokering kvv'!$B$1:$BA$480,MATCH(F$1,'Slutlig allokering kvv'!$B$1:$AS$1,0),FALSE))</f>
        <v/>
      </c>
      <c r="G264" s="122" t="str">
        <f>IF(ISERROR(1/VLOOKUP($B264,Kraftvärmeprod!$B$1:$AV$480,MATCH("Producerad elenergi i kraftvärmeverk (GWh)",Kraftvärmeprod!$B$1:$AV$1,0),FALSE)),"",VLOOKUP($B264,Kraftvärmeprod!$B$1:$AV$480,MATCH("Producerad elenergi i kraftvärmeverk (GWh)",Kraftvärmeprod!$B$1:$AV$1,0),FALSE))</f>
        <v/>
      </c>
      <c r="H264" s="122" t="str">
        <f>IF(ISERROR(1/VLOOKUP($B264,Miljö!$B$1:$T$480,MATCH("Såld mängd produktionsspecifik fjärrvärme (GWh)",Miljö!$B$1:$T$1,0),FALSE)),"",VLOOKUP($B264,Miljö!$B$1:$T$480,MATCH("Såld mängd produktionsspecifik fjärrvärme (GWh)",Miljö!$B$1:$T$1,0),FALSE))</f>
        <v/>
      </c>
      <c r="J264" s="122" t="str">
        <f t="shared" si="4"/>
        <v>Skellefteå Kraft AB</v>
      </c>
    </row>
    <row r="265" spans="1:10" x14ac:dyDescent="0.25">
      <c r="A265" t="s">
        <v>376</v>
      </c>
      <c r="B265" t="s">
        <v>377</v>
      </c>
      <c r="C265"/>
      <c r="D265" s="122" t="str">
        <f>IF(ISERROR(1/VLOOKUP($B265,Kraftvärmeprod!$B$1:$D$480,MATCH("Total värmeproduktion i kraftvärmeverk i kombinerad drift (GWh)",Kraftvärmeprod!$B$1:$AV$1,0),FALSE)),"Ej kraftvärme","Alternativproduktionsmetoden")</f>
        <v>Ej kraftvärme</v>
      </c>
      <c r="E265" s="122">
        <f>VLOOKUP($B265,Totalt!$B$1:$BP$480,MATCH("total el",Totalt!$B$1:$BP$1,0),FALSE)</f>
        <v>0.08</v>
      </c>
      <c r="F265" s="123" t="str">
        <f>IF(ISERROR(1/VLOOKUP($B265,Kraftvärmeprod!$B$1:$BD$480,MATCH("Total värmeproduktion i kraftvärmeverk i kombinerad drift (GWh)",Kraftvärmeprod!$B$1:$AV$1,0),FALSE)),"",VLOOKUP($B265,'Slutlig allokering kvv'!$B$1:$BA$480,MATCH(F$1,'Slutlig allokering kvv'!$B$1:$AS$1,0),FALSE))</f>
        <v/>
      </c>
      <c r="G265" s="122" t="str">
        <f>IF(ISERROR(1/VLOOKUP($B265,Kraftvärmeprod!$B$1:$AV$480,MATCH("Producerad elenergi i kraftvärmeverk (GWh)",Kraftvärmeprod!$B$1:$AV$1,0),FALSE)),"",VLOOKUP($B265,Kraftvärmeprod!$B$1:$AV$480,MATCH("Producerad elenergi i kraftvärmeverk (GWh)",Kraftvärmeprod!$B$1:$AV$1,0),FALSE))</f>
        <v/>
      </c>
      <c r="H265" s="122" t="str">
        <f>IF(ISERROR(1/VLOOKUP($B265,Miljö!$B$1:$T$480,MATCH("Såld mängd produktionsspecifik fjärrvärme (GWh)",Miljö!$B$1:$T$1,0),FALSE)),"",VLOOKUP($B265,Miljö!$B$1:$T$480,MATCH("Såld mängd produktionsspecifik fjärrvärme (GWh)",Miljö!$B$1:$T$1,0),FALSE))</f>
        <v/>
      </c>
      <c r="J265" s="122" t="str">
        <f t="shared" si="4"/>
        <v>Skövde Värmeverk AB</v>
      </c>
    </row>
    <row r="266" spans="1:10" x14ac:dyDescent="0.25">
      <c r="A266" t="s">
        <v>376</v>
      </c>
      <c r="B266" t="s">
        <v>378</v>
      </c>
      <c r="C266"/>
      <c r="D266" s="122" t="str">
        <f>IF(ISERROR(1/VLOOKUP($B266,Kraftvärmeprod!$B$1:$D$480,MATCH("Total värmeproduktion i kraftvärmeverk i kombinerad drift (GWh)",Kraftvärmeprod!$B$1:$AV$1,0),FALSE)),"Ej kraftvärme","Alternativproduktionsmetoden")</f>
        <v>Alternativproduktionsmetoden</v>
      </c>
      <c r="E266" s="122">
        <f>VLOOKUP($B266,Totalt!$B$1:$BP$480,MATCH("total el",Totalt!$B$1:$BP$1,0),FALSE)</f>
        <v>9.7338299999999993</v>
      </c>
      <c r="F266" s="123">
        <f>IF(ISERROR(1/VLOOKUP($B266,Kraftvärmeprod!$B$1:$BD$480,MATCH("Total värmeproduktion i kraftvärmeverk i kombinerad drift (GWh)",Kraftvärmeprod!$B$1:$AV$1,0),FALSE)),"",VLOOKUP($B266,'Slutlig allokering kvv'!$B$1:$BA$480,MATCH(F$1,'Slutlig allokering kvv'!$B$1:$AS$1,0),FALSE))</f>
        <v>0.81295331846068031</v>
      </c>
      <c r="G266" s="122">
        <f>IF(ISERROR(1/VLOOKUP($B266,Kraftvärmeprod!$B$1:$AV$480,MATCH("Producerad elenergi i kraftvärmeverk (GWh)",Kraftvärmeprod!$B$1:$AV$1,0),FALSE)),"",VLOOKUP($B266,Kraftvärmeprod!$B$1:$AV$480,MATCH("Producerad elenergi i kraftvärmeverk (GWh)",Kraftvärmeprod!$B$1:$AV$1,0),FALSE))</f>
        <v>11.4</v>
      </c>
      <c r="H266" s="122" t="str">
        <f>IF(ISERROR(1/VLOOKUP($B266,Miljö!$B$1:$T$480,MATCH("Såld mängd produktionsspecifik fjärrvärme (GWh)",Miljö!$B$1:$T$1,0),FALSE)),"",VLOOKUP($B266,Miljö!$B$1:$T$480,MATCH("Såld mängd produktionsspecifik fjärrvärme (GWh)",Miljö!$B$1:$T$1,0),FALSE))</f>
        <v/>
      </c>
      <c r="J266" s="122" t="str">
        <f t="shared" si="4"/>
        <v>Skövde Värmeverk AB</v>
      </c>
    </row>
    <row r="267" spans="1:10" x14ac:dyDescent="0.25">
      <c r="A267" t="s">
        <v>376</v>
      </c>
      <c r="B267" t="s">
        <v>379</v>
      </c>
      <c r="C267"/>
      <c r="D267" s="122" t="str">
        <f>IF(ISERROR(1/VLOOKUP($B267,Kraftvärmeprod!$B$1:$D$480,MATCH("Total värmeproduktion i kraftvärmeverk i kombinerad drift (GWh)",Kraftvärmeprod!$B$1:$AV$1,0),FALSE)),"Ej kraftvärme","Alternativproduktionsmetoden")</f>
        <v>Ej kraftvärme</v>
      </c>
      <c r="E267" s="122">
        <f>VLOOKUP($B267,Totalt!$B$1:$BP$480,MATCH("total el",Totalt!$B$1:$BP$1,0),FALSE)</f>
        <v>5.3999999999999999E-2</v>
      </c>
      <c r="F267" s="123" t="str">
        <f>IF(ISERROR(1/VLOOKUP($B267,Kraftvärmeprod!$B$1:$BD$480,MATCH("Total värmeproduktion i kraftvärmeverk i kombinerad drift (GWh)",Kraftvärmeprod!$B$1:$AV$1,0),FALSE)),"",VLOOKUP($B267,'Slutlig allokering kvv'!$B$1:$BA$480,MATCH(F$1,'Slutlig allokering kvv'!$B$1:$AS$1,0),FALSE))</f>
        <v/>
      </c>
      <c r="G267" s="122" t="str">
        <f>IF(ISERROR(1/VLOOKUP($B267,Kraftvärmeprod!$B$1:$AV$480,MATCH("Producerad elenergi i kraftvärmeverk (GWh)",Kraftvärmeprod!$B$1:$AV$1,0),FALSE)),"",VLOOKUP($B267,Kraftvärmeprod!$B$1:$AV$480,MATCH("Producerad elenergi i kraftvärmeverk (GWh)",Kraftvärmeprod!$B$1:$AV$1,0),FALSE))</f>
        <v/>
      </c>
      <c r="H267" s="122" t="str">
        <f>IF(ISERROR(1/VLOOKUP($B267,Miljö!$B$1:$T$480,MATCH("Såld mängd produktionsspecifik fjärrvärme (GWh)",Miljö!$B$1:$T$1,0),FALSE)),"",VLOOKUP($B267,Miljö!$B$1:$T$480,MATCH("Såld mängd produktionsspecifik fjärrvärme (GWh)",Miljö!$B$1:$T$1,0),FALSE))</f>
        <v/>
      </c>
      <c r="J267" s="122" t="str">
        <f t="shared" si="4"/>
        <v>Skövde Värmeverk AB</v>
      </c>
    </row>
    <row r="268" spans="1:10" x14ac:dyDescent="0.25">
      <c r="A268" t="s">
        <v>376</v>
      </c>
      <c r="B268" t="s">
        <v>380</v>
      </c>
      <c r="C268"/>
      <c r="D268" s="122" t="str">
        <f>IF(ISERROR(1/VLOOKUP($B268,Kraftvärmeprod!$B$1:$D$480,MATCH("Total värmeproduktion i kraftvärmeverk i kombinerad drift (GWh)",Kraftvärmeprod!$B$1:$AV$1,0),FALSE)),"Ej kraftvärme","Alternativproduktionsmetoden")</f>
        <v>Ej kraftvärme</v>
      </c>
      <c r="E268" s="122">
        <f>VLOOKUP($B268,Totalt!$B$1:$BP$480,MATCH("total el",Totalt!$B$1:$BP$1,0),FALSE)</f>
        <v>2.3E-2</v>
      </c>
      <c r="F268" s="123" t="str">
        <f>IF(ISERROR(1/VLOOKUP($B268,Kraftvärmeprod!$B$1:$BD$480,MATCH("Total värmeproduktion i kraftvärmeverk i kombinerad drift (GWh)",Kraftvärmeprod!$B$1:$AV$1,0),FALSE)),"",VLOOKUP($B268,'Slutlig allokering kvv'!$B$1:$BA$480,MATCH(F$1,'Slutlig allokering kvv'!$B$1:$AS$1,0),FALSE))</f>
        <v/>
      </c>
      <c r="G268" s="122" t="str">
        <f>IF(ISERROR(1/VLOOKUP($B268,Kraftvärmeprod!$B$1:$AV$480,MATCH("Producerad elenergi i kraftvärmeverk (GWh)",Kraftvärmeprod!$B$1:$AV$1,0),FALSE)),"",VLOOKUP($B268,Kraftvärmeprod!$B$1:$AV$480,MATCH("Producerad elenergi i kraftvärmeverk (GWh)",Kraftvärmeprod!$B$1:$AV$1,0),FALSE))</f>
        <v/>
      </c>
      <c r="H268" s="122" t="str">
        <f>IF(ISERROR(1/VLOOKUP($B268,Miljö!$B$1:$T$480,MATCH("Såld mängd produktionsspecifik fjärrvärme (GWh)",Miljö!$B$1:$T$1,0),FALSE)),"",VLOOKUP($B268,Miljö!$B$1:$T$480,MATCH("Såld mängd produktionsspecifik fjärrvärme (GWh)",Miljö!$B$1:$T$1,0),FALSE))</f>
        <v/>
      </c>
      <c r="J268" s="122" t="str">
        <f t="shared" si="4"/>
        <v>Skövde Värmeverk AB</v>
      </c>
    </row>
    <row r="269" spans="1:10" x14ac:dyDescent="0.25">
      <c r="A269" t="s">
        <v>376</v>
      </c>
      <c r="B269" t="s">
        <v>381</v>
      </c>
      <c r="C269"/>
      <c r="D269" s="122" t="str">
        <f>IF(ISERROR(1/VLOOKUP($B269,Kraftvärmeprod!$B$1:$D$480,MATCH("Total värmeproduktion i kraftvärmeverk i kombinerad drift (GWh)",Kraftvärmeprod!$B$1:$AV$1,0),FALSE)),"Ej kraftvärme","Alternativproduktionsmetoden")</f>
        <v>Ej kraftvärme</v>
      </c>
      <c r="E269" s="122">
        <f>VLOOKUP($B269,Totalt!$B$1:$BP$480,MATCH("total el",Totalt!$B$1:$BP$1,0),FALSE)</f>
        <v>4.5999999999999999E-2</v>
      </c>
      <c r="F269" s="123" t="str">
        <f>IF(ISERROR(1/VLOOKUP($B269,Kraftvärmeprod!$B$1:$BD$480,MATCH("Total värmeproduktion i kraftvärmeverk i kombinerad drift (GWh)",Kraftvärmeprod!$B$1:$AV$1,0),FALSE)),"",VLOOKUP($B269,'Slutlig allokering kvv'!$B$1:$BA$480,MATCH(F$1,'Slutlig allokering kvv'!$B$1:$AS$1,0),FALSE))</f>
        <v/>
      </c>
      <c r="G269" s="122" t="str">
        <f>IF(ISERROR(1/VLOOKUP($B269,Kraftvärmeprod!$B$1:$AV$480,MATCH("Producerad elenergi i kraftvärmeverk (GWh)",Kraftvärmeprod!$B$1:$AV$1,0),FALSE)),"",VLOOKUP($B269,Kraftvärmeprod!$B$1:$AV$480,MATCH("Producerad elenergi i kraftvärmeverk (GWh)",Kraftvärmeprod!$B$1:$AV$1,0),FALSE))</f>
        <v/>
      </c>
      <c r="H269" s="122" t="str">
        <f>IF(ISERROR(1/VLOOKUP($B269,Miljö!$B$1:$T$480,MATCH("Såld mängd produktionsspecifik fjärrvärme (GWh)",Miljö!$B$1:$T$1,0),FALSE)),"",VLOOKUP($B269,Miljö!$B$1:$T$480,MATCH("Såld mängd produktionsspecifik fjärrvärme (GWh)",Miljö!$B$1:$T$1,0),FALSE))</f>
        <v/>
      </c>
      <c r="J269" s="122" t="str">
        <f t="shared" si="4"/>
        <v>Skövde Värmeverk AB</v>
      </c>
    </row>
    <row r="270" spans="1:10" x14ac:dyDescent="0.25">
      <c r="A270" t="s">
        <v>382</v>
      </c>
      <c r="B270" t="s">
        <v>383</v>
      </c>
      <c r="C270"/>
      <c r="D270" s="122" t="str">
        <f>IF(ISERROR(1/VLOOKUP($B270,Kraftvärmeprod!$B$1:$D$480,MATCH("Total värmeproduktion i kraftvärmeverk i kombinerad drift (GWh)",Kraftvärmeprod!$B$1:$AV$1,0),FALSE)),"Ej kraftvärme","Alternativproduktionsmetoden")</f>
        <v>Ej kraftvärme</v>
      </c>
      <c r="E270" s="122">
        <f>VLOOKUP($B270,Totalt!$B$1:$BP$480,MATCH("total el",Totalt!$B$1:$BP$1,0),FALSE)</f>
        <v>6.2490000000000006</v>
      </c>
      <c r="F270" s="123" t="str">
        <f>IF(ISERROR(1/VLOOKUP($B270,Kraftvärmeprod!$B$1:$BD$480,MATCH("Total värmeproduktion i kraftvärmeverk i kombinerad drift (GWh)",Kraftvärmeprod!$B$1:$AV$1,0),FALSE)),"",VLOOKUP($B270,'Slutlig allokering kvv'!$B$1:$BA$480,MATCH(F$1,'Slutlig allokering kvv'!$B$1:$AS$1,0),FALSE))</f>
        <v/>
      </c>
      <c r="G270" s="122" t="str">
        <f>IF(ISERROR(1/VLOOKUP($B270,Kraftvärmeprod!$B$1:$AV$480,MATCH("Producerad elenergi i kraftvärmeverk (GWh)",Kraftvärmeprod!$B$1:$AV$1,0),FALSE)),"",VLOOKUP($B270,Kraftvärmeprod!$B$1:$AV$480,MATCH("Producerad elenergi i kraftvärmeverk (GWh)",Kraftvärmeprod!$B$1:$AV$1,0),FALSE))</f>
        <v/>
      </c>
      <c r="H270" s="122" t="str">
        <f>IF(ISERROR(1/VLOOKUP($B270,Miljö!$B$1:$T$480,MATCH("Såld mängd produktionsspecifik fjärrvärme (GWh)",Miljö!$B$1:$T$1,0),FALSE)),"",VLOOKUP($B270,Miljö!$B$1:$T$480,MATCH("Såld mängd produktionsspecifik fjärrvärme (GWh)",Miljö!$B$1:$T$1,0),FALSE))</f>
        <v/>
      </c>
      <c r="J270" s="122" t="str">
        <f t="shared" si="4"/>
        <v>Smedjebacken Energi AB</v>
      </c>
    </row>
    <row r="271" spans="1:10" x14ac:dyDescent="0.25">
      <c r="A271" t="s">
        <v>382</v>
      </c>
      <c r="B271" t="s">
        <v>384</v>
      </c>
      <c r="C271"/>
      <c r="D271" s="122" t="str">
        <f>IF(ISERROR(1/VLOOKUP($B271,Kraftvärmeprod!$B$1:$D$480,MATCH("Total värmeproduktion i kraftvärmeverk i kombinerad drift (GWh)",Kraftvärmeprod!$B$1:$AV$1,0),FALSE)),"Ej kraftvärme","Alternativproduktionsmetoden")</f>
        <v>Ej kraftvärme</v>
      </c>
      <c r="E271" s="122">
        <f>VLOOKUP($B271,Totalt!$B$1:$BP$480,MATCH("total el",Totalt!$B$1:$BP$1,0),FALSE)</f>
        <v>0.1</v>
      </c>
      <c r="F271" s="123" t="str">
        <f>IF(ISERROR(1/VLOOKUP($B271,Kraftvärmeprod!$B$1:$BD$480,MATCH("Total värmeproduktion i kraftvärmeverk i kombinerad drift (GWh)",Kraftvärmeprod!$B$1:$AV$1,0),FALSE)),"",VLOOKUP($B271,'Slutlig allokering kvv'!$B$1:$BA$480,MATCH(F$1,'Slutlig allokering kvv'!$B$1:$AS$1,0),FALSE))</f>
        <v/>
      </c>
      <c r="G271" s="122" t="str">
        <f>IF(ISERROR(1/VLOOKUP($B271,Kraftvärmeprod!$B$1:$AV$480,MATCH("Producerad elenergi i kraftvärmeverk (GWh)",Kraftvärmeprod!$B$1:$AV$1,0),FALSE)),"",VLOOKUP($B271,Kraftvärmeprod!$B$1:$AV$480,MATCH("Producerad elenergi i kraftvärmeverk (GWh)",Kraftvärmeprod!$B$1:$AV$1,0),FALSE))</f>
        <v/>
      </c>
      <c r="H271" s="122" t="str">
        <f>IF(ISERROR(1/VLOOKUP($B271,Miljö!$B$1:$T$480,MATCH("Såld mängd produktionsspecifik fjärrvärme (GWh)",Miljö!$B$1:$T$1,0),FALSE)),"",VLOOKUP($B271,Miljö!$B$1:$T$480,MATCH("Såld mängd produktionsspecifik fjärrvärme (GWh)",Miljö!$B$1:$T$1,0),FALSE))</f>
        <v/>
      </c>
      <c r="J271" s="122" t="str">
        <f t="shared" si="4"/>
        <v>Smedjebacken Energi AB</v>
      </c>
    </row>
    <row r="272" spans="1:10" x14ac:dyDescent="0.25">
      <c r="A272" t="s">
        <v>385</v>
      </c>
      <c r="B272" t="s">
        <v>386</v>
      </c>
      <c r="C272"/>
      <c r="D272" s="122" t="str">
        <f>IF(ISERROR(1/VLOOKUP($B272,Kraftvärmeprod!$B$1:$D$480,MATCH("Total värmeproduktion i kraftvärmeverk i kombinerad drift (GWh)",Kraftvärmeprod!$B$1:$AV$1,0),FALSE)),"Ej kraftvärme","Alternativproduktionsmetoden")</f>
        <v>Ej kraftvärme</v>
      </c>
      <c r="E272" s="122">
        <f>VLOOKUP($B272,Totalt!$B$1:$BP$480,MATCH("total el",Totalt!$B$1:$BP$1,0),FALSE)</f>
        <v>8.82</v>
      </c>
      <c r="F272" s="123" t="str">
        <f>IF(ISERROR(1/VLOOKUP($B272,Kraftvärmeprod!$B$1:$BD$480,MATCH("Total värmeproduktion i kraftvärmeverk i kombinerad drift (GWh)",Kraftvärmeprod!$B$1:$AV$1,0),FALSE)),"",VLOOKUP($B272,'Slutlig allokering kvv'!$B$1:$BA$480,MATCH(F$1,'Slutlig allokering kvv'!$B$1:$AS$1,0),FALSE))</f>
        <v/>
      </c>
      <c r="G272" s="122" t="str">
        <f>IF(ISERROR(1/VLOOKUP($B272,Kraftvärmeprod!$B$1:$AV$480,MATCH("Producerad elenergi i kraftvärmeverk (GWh)",Kraftvärmeprod!$B$1:$AV$1,0),FALSE)),"",VLOOKUP($B272,Kraftvärmeprod!$B$1:$AV$480,MATCH("Producerad elenergi i kraftvärmeverk (GWh)",Kraftvärmeprod!$B$1:$AV$1,0),FALSE))</f>
        <v/>
      </c>
      <c r="H272" s="122" t="str">
        <f>IF(ISERROR(1/VLOOKUP($B272,Miljö!$B$1:$T$480,MATCH("Såld mängd produktionsspecifik fjärrvärme (GWh)",Miljö!$B$1:$T$1,0),FALSE)),"",VLOOKUP($B272,Miljö!$B$1:$T$480,MATCH("Såld mängd produktionsspecifik fjärrvärme (GWh)",Miljö!$B$1:$T$1,0),FALSE))</f>
        <v/>
      </c>
      <c r="J272" s="122" t="str">
        <f t="shared" si="4"/>
        <v>Sollentuna Energi AB</v>
      </c>
    </row>
    <row r="273" spans="1:10" x14ac:dyDescent="0.25">
      <c r="A273" t="s">
        <v>387</v>
      </c>
      <c r="B273" t="s">
        <v>388</v>
      </c>
      <c r="C273"/>
      <c r="D273" s="122" t="str">
        <f>IF(ISERROR(1/VLOOKUP($B273,Kraftvärmeprod!$B$1:$D$480,MATCH("Total värmeproduktion i kraftvärmeverk i kombinerad drift (GWh)",Kraftvärmeprod!$B$1:$AV$1,0),FALSE)),"Ej kraftvärme","Alternativproduktionsmetoden")</f>
        <v>Ej kraftvärme</v>
      </c>
      <c r="E273" s="122">
        <f>VLOOKUP($B273,Totalt!$B$1:$BP$480,MATCH("total el",Totalt!$B$1:$BP$1,0),FALSE)</f>
        <v>1.48</v>
      </c>
      <c r="F273" s="123" t="str">
        <f>IF(ISERROR(1/VLOOKUP($B273,Kraftvärmeprod!$B$1:$BD$480,MATCH("Total värmeproduktion i kraftvärmeverk i kombinerad drift (GWh)",Kraftvärmeprod!$B$1:$AV$1,0),FALSE)),"",VLOOKUP($B273,'Slutlig allokering kvv'!$B$1:$BA$480,MATCH(F$1,'Slutlig allokering kvv'!$B$1:$AS$1,0),FALSE))</f>
        <v/>
      </c>
      <c r="G273" s="122" t="str">
        <f>IF(ISERROR(1/VLOOKUP($B273,Kraftvärmeprod!$B$1:$AV$480,MATCH("Producerad elenergi i kraftvärmeverk (GWh)",Kraftvärmeprod!$B$1:$AV$1,0),FALSE)),"",VLOOKUP($B273,Kraftvärmeprod!$B$1:$AV$480,MATCH("Producerad elenergi i kraftvärmeverk (GWh)",Kraftvärmeprod!$B$1:$AV$1,0),FALSE))</f>
        <v/>
      </c>
      <c r="H273" s="122" t="str">
        <f>IF(ISERROR(1/VLOOKUP($B273,Miljö!$B$1:$T$480,MATCH("Såld mängd produktionsspecifik fjärrvärme (GWh)",Miljö!$B$1:$T$1,0),FALSE)),"",VLOOKUP($B273,Miljö!$B$1:$T$480,MATCH("Såld mängd produktionsspecifik fjärrvärme (GWh)",Miljö!$B$1:$T$1,0),FALSE))</f>
        <v/>
      </c>
      <c r="J273" s="122" t="str">
        <f t="shared" si="4"/>
        <v>Solör Bioenergi Svenljunga AB</v>
      </c>
    </row>
    <row r="274" spans="1:10" x14ac:dyDescent="0.25">
      <c r="A274" t="s">
        <v>389</v>
      </c>
      <c r="B274" t="s">
        <v>390</v>
      </c>
      <c r="C274"/>
      <c r="D274" s="122" t="str">
        <f>IF(ISERROR(1/VLOOKUP($B274,Kraftvärmeprod!$B$1:$D$480,MATCH("Total värmeproduktion i kraftvärmeverk i kombinerad drift (GWh)",Kraftvärmeprod!$B$1:$AV$1,0),FALSE)),"Ej kraftvärme","Alternativproduktionsmetoden")</f>
        <v>Alternativproduktionsmetoden</v>
      </c>
      <c r="E274" s="122">
        <f>VLOOKUP($B274,Totalt!$B$1:$BP$480,MATCH("total el",Totalt!$B$1:$BP$1,0),FALSE)</f>
        <v>3.6337000000000002</v>
      </c>
      <c r="F274" s="123">
        <f>IF(ISERROR(1/VLOOKUP($B274,Kraftvärmeprod!$B$1:$BD$480,MATCH("Total värmeproduktion i kraftvärmeverk i kombinerad drift (GWh)",Kraftvärmeprod!$B$1:$AV$1,0),FALSE)),"",VLOOKUP($B274,'Slutlig allokering kvv'!$B$1:$BA$480,MATCH(F$1,'Slutlig allokering kvv'!$B$1:$AS$1,0),FALSE))</f>
        <v>0.8913283582089554</v>
      </c>
      <c r="G274" s="122">
        <f>IF(ISERROR(1/VLOOKUP($B274,Kraftvärmeprod!$B$1:$AV$480,MATCH("Producerad elenergi i kraftvärmeverk (GWh)",Kraftvärmeprod!$B$1:$AV$1,0),FALSE)),"",VLOOKUP($B274,Kraftvärmeprod!$B$1:$AV$480,MATCH("Producerad elenergi i kraftvärmeverk (GWh)",Kraftvärmeprod!$B$1:$AV$1,0),FALSE))</f>
        <v>0.16</v>
      </c>
      <c r="H274" s="122" t="str">
        <f>IF(ISERROR(1/VLOOKUP($B274,Miljö!$B$1:$T$480,MATCH("Såld mängd produktionsspecifik fjärrvärme (GWh)",Miljö!$B$1:$T$1,0),FALSE)),"",VLOOKUP($B274,Miljö!$B$1:$T$480,MATCH("Såld mängd produktionsspecifik fjärrvärme (GWh)",Miljö!$B$1:$T$1,0),FALSE))</f>
        <v/>
      </c>
      <c r="J274" s="122" t="str">
        <f t="shared" si="4"/>
        <v>Statkraft Värme AB</v>
      </c>
    </row>
    <row r="275" spans="1:10" x14ac:dyDescent="0.25">
      <c r="A275" t="s">
        <v>389</v>
      </c>
      <c r="B275" t="s">
        <v>391</v>
      </c>
      <c r="C275"/>
      <c r="D275" s="122" t="str">
        <f>IF(ISERROR(1/VLOOKUP($B275,Kraftvärmeprod!$B$1:$D$480,MATCH("Total värmeproduktion i kraftvärmeverk i kombinerad drift (GWh)",Kraftvärmeprod!$B$1:$AV$1,0),FALSE)),"Ej kraftvärme","Alternativproduktionsmetoden")</f>
        <v>Ej kraftvärme</v>
      </c>
      <c r="E275" s="122">
        <f>VLOOKUP($B275,Totalt!$B$1:$BP$480,MATCH("total el",Totalt!$B$1:$BP$1,0),FALSE)</f>
        <v>0.71</v>
      </c>
      <c r="F275" s="123" t="str">
        <f>IF(ISERROR(1/VLOOKUP($B275,Kraftvärmeprod!$B$1:$BD$480,MATCH("Total värmeproduktion i kraftvärmeverk i kombinerad drift (GWh)",Kraftvärmeprod!$B$1:$AV$1,0),FALSE)),"",VLOOKUP($B275,'Slutlig allokering kvv'!$B$1:$BA$480,MATCH(F$1,'Slutlig allokering kvv'!$B$1:$AS$1,0),FALSE))</f>
        <v/>
      </c>
      <c r="G275" s="122" t="str">
        <f>IF(ISERROR(1/VLOOKUP($B275,Kraftvärmeprod!$B$1:$AV$480,MATCH("Producerad elenergi i kraftvärmeverk (GWh)",Kraftvärmeprod!$B$1:$AV$1,0),FALSE)),"",VLOOKUP($B275,Kraftvärmeprod!$B$1:$AV$480,MATCH("Producerad elenergi i kraftvärmeverk (GWh)",Kraftvärmeprod!$B$1:$AV$1,0),FALSE))</f>
        <v/>
      </c>
      <c r="H275" s="122" t="str">
        <f>IF(ISERROR(1/VLOOKUP($B275,Miljö!$B$1:$T$480,MATCH("Såld mängd produktionsspecifik fjärrvärme (GWh)",Miljö!$B$1:$T$1,0),FALSE)),"",VLOOKUP($B275,Miljö!$B$1:$T$480,MATCH("Såld mängd produktionsspecifik fjärrvärme (GWh)",Miljö!$B$1:$T$1,0),FALSE))</f>
        <v/>
      </c>
      <c r="J275" s="122" t="str">
        <f t="shared" si="4"/>
        <v>Statkraft Värme AB</v>
      </c>
    </row>
    <row r="276" spans="1:10" x14ac:dyDescent="0.25">
      <c r="A276" t="s">
        <v>389</v>
      </c>
      <c r="B276" t="s">
        <v>392</v>
      </c>
      <c r="C276"/>
      <c r="D276" s="122" t="str">
        <f>IF(ISERROR(1/VLOOKUP($B276,Kraftvärmeprod!$B$1:$D$480,MATCH("Total värmeproduktion i kraftvärmeverk i kombinerad drift (GWh)",Kraftvärmeprod!$B$1:$AV$1,0),FALSE)),"Ej kraftvärme","Alternativproduktionsmetoden")</f>
        <v>Ej kraftvärme</v>
      </c>
      <c r="E276" s="122">
        <f>VLOOKUP($B276,Totalt!$B$1:$BP$480,MATCH("total el",Totalt!$B$1:$BP$1,0),FALSE)</f>
        <v>0.19</v>
      </c>
      <c r="F276" s="123" t="str">
        <f>IF(ISERROR(1/VLOOKUP($B276,Kraftvärmeprod!$B$1:$BD$480,MATCH("Total värmeproduktion i kraftvärmeverk i kombinerad drift (GWh)",Kraftvärmeprod!$B$1:$AV$1,0),FALSE)),"",VLOOKUP($B276,'Slutlig allokering kvv'!$B$1:$BA$480,MATCH(F$1,'Slutlig allokering kvv'!$B$1:$AS$1,0),FALSE))</f>
        <v/>
      </c>
      <c r="G276" s="122" t="str">
        <f>IF(ISERROR(1/VLOOKUP($B276,Kraftvärmeprod!$B$1:$AV$480,MATCH("Producerad elenergi i kraftvärmeverk (GWh)",Kraftvärmeprod!$B$1:$AV$1,0),FALSE)),"",VLOOKUP($B276,Kraftvärmeprod!$B$1:$AV$480,MATCH("Producerad elenergi i kraftvärmeverk (GWh)",Kraftvärmeprod!$B$1:$AV$1,0),FALSE))</f>
        <v/>
      </c>
      <c r="H276" s="122" t="str">
        <f>IF(ISERROR(1/VLOOKUP($B276,Miljö!$B$1:$T$480,MATCH("Såld mängd produktionsspecifik fjärrvärme (GWh)",Miljö!$B$1:$T$1,0),FALSE)),"",VLOOKUP($B276,Miljö!$B$1:$T$480,MATCH("Såld mängd produktionsspecifik fjärrvärme (GWh)",Miljö!$B$1:$T$1,0),FALSE))</f>
        <v/>
      </c>
      <c r="J276" s="122" t="str">
        <f t="shared" si="4"/>
        <v>Statkraft Värme AB</v>
      </c>
    </row>
    <row r="277" spans="1:10" x14ac:dyDescent="0.25">
      <c r="A277" t="s">
        <v>389</v>
      </c>
      <c r="B277" t="s">
        <v>393</v>
      </c>
      <c r="C277"/>
      <c r="D277" s="122" t="str">
        <f>IF(ISERROR(1/VLOOKUP($B277,Kraftvärmeprod!$B$1:$D$480,MATCH("Total värmeproduktion i kraftvärmeverk i kombinerad drift (GWh)",Kraftvärmeprod!$B$1:$AV$1,0),FALSE)),"Ej kraftvärme","Alternativproduktionsmetoden")</f>
        <v>Ej kraftvärme</v>
      </c>
      <c r="E277" s="122">
        <f>VLOOKUP($B277,Totalt!$B$1:$BP$480,MATCH("total el",Totalt!$B$1:$BP$1,0),FALSE)</f>
        <v>1</v>
      </c>
      <c r="F277" s="123" t="str">
        <f>IF(ISERROR(1/VLOOKUP($B277,Kraftvärmeprod!$B$1:$BD$480,MATCH("Total värmeproduktion i kraftvärmeverk i kombinerad drift (GWh)",Kraftvärmeprod!$B$1:$AV$1,0),FALSE)),"",VLOOKUP($B277,'Slutlig allokering kvv'!$B$1:$BA$480,MATCH(F$1,'Slutlig allokering kvv'!$B$1:$AS$1,0),FALSE))</f>
        <v/>
      </c>
      <c r="G277" s="122" t="str">
        <f>IF(ISERROR(1/VLOOKUP($B277,Kraftvärmeprod!$B$1:$AV$480,MATCH("Producerad elenergi i kraftvärmeverk (GWh)",Kraftvärmeprod!$B$1:$AV$1,0),FALSE)),"",VLOOKUP($B277,Kraftvärmeprod!$B$1:$AV$480,MATCH("Producerad elenergi i kraftvärmeverk (GWh)",Kraftvärmeprod!$B$1:$AV$1,0),FALSE))</f>
        <v/>
      </c>
      <c r="H277" s="122" t="str">
        <f>IF(ISERROR(1/VLOOKUP($B277,Miljö!$B$1:$T$480,MATCH("Såld mängd produktionsspecifik fjärrvärme (GWh)",Miljö!$B$1:$T$1,0),FALSE)),"",VLOOKUP($B277,Miljö!$B$1:$T$480,MATCH("Såld mängd produktionsspecifik fjärrvärme (GWh)",Miljö!$B$1:$T$1,0),FALSE))</f>
        <v/>
      </c>
      <c r="J277" s="122" t="str">
        <f t="shared" si="4"/>
        <v>Statkraft Värme AB</v>
      </c>
    </row>
    <row r="278" spans="1:10" x14ac:dyDescent="0.25">
      <c r="A278" t="s">
        <v>394</v>
      </c>
      <c r="B278" t="s">
        <v>395</v>
      </c>
      <c r="C278"/>
      <c r="D278" s="122" t="str">
        <f>IF(ISERROR(1/VLOOKUP($B278,Kraftvärmeprod!$B$1:$D$480,MATCH("Total värmeproduktion i kraftvärmeverk i kombinerad drift (GWh)",Kraftvärmeprod!$B$1:$AV$1,0),FALSE)),"Ej kraftvärme","Alternativproduktionsmetoden")</f>
        <v>Ej kraftvärme</v>
      </c>
      <c r="E278" s="122">
        <f>VLOOKUP($B278,Totalt!$B$1:$BP$480,MATCH("total el",Totalt!$B$1:$BP$1,0),FALSE)</f>
        <v>1</v>
      </c>
      <c r="F278" s="123" t="str">
        <f>IF(ISERROR(1/VLOOKUP($B278,Kraftvärmeprod!$B$1:$BD$480,MATCH("Total värmeproduktion i kraftvärmeverk i kombinerad drift (GWh)",Kraftvärmeprod!$B$1:$AV$1,0),FALSE)),"",VLOOKUP($B278,'Slutlig allokering kvv'!$B$1:$BA$480,MATCH(F$1,'Slutlig allokering kvv'!$B$1:$AS$1,0),FALSE))</f>
        <v/>
      </c>
      <c r="G278" s="122" t="str">
        <f>IF(ISERROR(1/VLOOKUP($B278,Kraftvärmeprod!$B$1:$AV$480,MATCH("Producerad elenergi i kraftvärmeverk (GWh)",Kraftvärmeprod!$B$1:$AV$1,0),FALSE)),"",VLOOKUP($B278,Kraftvärmeprod!$B$1:$AV$480,MATCH("Producerad elenergi i kraftvärmeverk (GWh)",Kraftvärmeprod!$B$1:$AV$1,0),FALSE))</f>
        <v/>
      </c>
      <c r="H278" s="122" t="str">
        <f>IF(ISERROR(1/VLOOKUP($B278,Miljö!$B$1:$T$480,MATCH("Såld mängd produktionsspecifik fjärrvärme (GWh)",Miljö!$B$1:$T$1,0),FALSE)),"",VLOOKUP($B278,Miljö!$B$1:$T$480,MATCH("Såld mängd produktionsspecifik fjärrvärme (GWh)",Miljö!$B$1:$T$1,0),FALSE))</f>
        <v/>
      </c>
      <c r="J278" s="122" t="str">
        <f t="shared" si="4"/>
        <v>Stenungsunds Energi &amp; Miljö AB</v>
      </c>
    </row>
    <row r="279" spans="1:10" x14ac:dyDescent="0.25">
      <c r="A279" t="s">
        <v>394</v>
      </c>
      <c r="B279" t="s">
        <v>396</v>
      </c>
      <c r="C279"/>
      <c r="D279" s="122" t="str">
        <f>IF(ISERROR(1/VLOOKUP($B279,Kraftvärmeprod!$B$1:$D$480,MATCH("Total värmeproduktion i kraftvärmeverk i kombinerad drift (GWh)",Kraftvärmeprod!$B$1:$AV$1,0),FALSE)),"Ej kraftvärme","Alternativproduktionsmetoden")</f>
        <v>Ej kraftvärme</v>
      </c>
      <c r="E279" s="122">
        <f>VLOOKUP($B279,Totalt!$B$1:$BP$480,MATCH("total el",Totalt!$B$1:$BP$1,0),FALSE)</f>
        <v>0.05</v>
      </c>
      <c r="F279" s="123" t="str">
        <f>IF(ISERROR(1/VLOOKUP($B279,Kraftvärmeprod!$B$1:$BD$480,MATCH("Total värmeproduktion i kraftvärmeverk i kombinerad drift (GWh)",Kraftvärmeprod!$B$1:$AV$1,0),FALSE)),"",VLOOKUP($B279,'Slutlig allokering kvv'!$B$1:$BA$480,MATCH(F$1,'Slutlig allokering kvv'!$B$1:$AS$1,0),FALSE))</f>
        <v/>
      </c>
      <c r="G279" s="122" t="str">
        <f>IF(ISERROR(1/VLOOKUP($B279,Kraftvärmeprod!$B$1:$AV$480,MATCH("Producerad elenergi i kraftvärmeverk (GWh)",Kraftvärmeprod!$B$1:$AV$1,0),FALSE)),"",VLOOKUP($B279,Kraftvärmeprod!$B$1:$AV$480,MATCH("Producerad elenergi i kraftvärmeverk (GWh)",Kraftvärmeprod!$B$1:$AV$1,0),FALSE))</f>
        <v/>
      </c>
      <c r="H279" s="122" t="str">
        <f>IF(ISERROR(1/VLOOKUP($B279,Miljö!$B$1:$T$480,MATCH("Såld mängd produktionsspecifik fjärrvärme (GWh)",Miljö!$B$1:$T$1,0),FALSE)),"",VLOOKUP($B279,Miljö!$B$1:$T$480,MATCH("Såld mängd produktionsspecifik fjärrvärme (GWh)",Miljö!$B$1:$T$1,0),FALSE))</f>
        <v/>
      </c>
      <c r="J279" s="122" t="str">
        <f t="shared" si="4"/>
        <v>Stenungsunds Energi &amp; Miljö AB</v>
      </c>
    </row>
    <row r="280" spans="1:10" x14ac:dyDescent="0.25">
      <c r="A280" t="s">
        <v>397</v>
      </c>
      <c r="B280" t="s">
        <v>398</v>
      </c>
      <c r="C280"/>
      <c r="D280" s="122" t="str">
        <f>IF(ISERROR(1/VLOOKUP($B280,Kraftvärmeprod!$B$1:$D$480,MATCH("Total värmeproduktion i kraftvärmeverk i kombinerad drift (GWh)",Kraftvärmeprod!$B$1:$AV$1,0),FALSE)),"Ej kraftvärme","Alternativproduktionsmetoden")</f>
        <v>Alternativproduktionsmetoden</v>
      </c>
      <c r="E280" s="122">
        <f>VLOOKUP($B280,Totalt!$B$1:$BP$480,MATCH("total el",Totalt!$B$1:$BP$1,0),FALSE)</f>
        <v>3.3121499999999999</v>
      </c>
      <c r="F280" s="123">
        <f>IF(ISERROR(1/VLOOKUP($B280,Kraftvärmeprod!$B$1:$BD$480,MATCH("Total värmeproduktion i kraftvärmeverk i kombinerad drift (GWh)",Kraftvärmeprod!$B$1:$AV$1,0),FALSE)),"",VLOOKUP($B280,'Slutlig allokering kvv'!$B$1:$BA$480,MATCH(F$1,'Slutlig allokering kvv'!$B$1:$AS$1,0),FALSE))</f>
        <v>0.62565586216895408</v>
      </c>
      <c r="G280" s="122">
        <f>IF(ISERROR(1/VLOOKUP($B280,Kraftvärmeprod!$B$1:$AV$480,MATCH("Producerad elenergi i kraftvärmeverk (GWh)",Kraftvärmeprod!$B$1:$AV$1,0),FALSE)),"",VLOOKUP($B280,Kraftvärmeprod!$B$1:$AV$480,MATCH("Producerad elenergi i kraftvärmeverk (GWh)",Kraftvärmeprod!$B$1:$AV$1,0),FALSE))</f>
        <v>28.419</v>
      </c>
      <c r="H280" s="122" t="str">
        <f>IF(ISERROR(1/VLOOKUP($B280,Miljö!$B$1:$T$480,MATCH("Såld mängd produktionsspecifik fjärrvärme (GWh)",Miljö!$B$1:$T$1,0),FALSE)),"",VLOOKUP($B280,Miljö!$B$1:$T$480,MATCH("Såld mängd produktionsspecifik fjärrvärme (GWh)",Miljö!$B$1:$T$1,0),FALSE))</f>
        <v/>
      </c>
      <c r="J280" s="122" t="str">
        <f t="shared" si="4"/>
        <v>Strängnäs Energi AB, SEVAB</v>
      </c>
    </row>
    <row r="281" spans="1:10" x14ac:dyDescent="0.25">
      <c r="A281" t="s">
        <v>399</v>
      </c>
      <c r="B281" t="s">
        <v>400</v>
      </c>
      <c r="C281"/>
      <c r="D281" s="122" t="str">
        <f>IF(ISERROR(1/VLOOKUP($B281,Kraftvärmeprod!$B$1:$D$480,MATCH("Total värmeproduktion i kraftvärmeverk i kombinerad drift (GWh)",Kraftvärmeprod!$B$1:$AV$1,0),FALSE)),"Ej kraftvärme","Alternativproduktionsmetoden")</f>
        <v>Ej kraftvärme</v>
      </c>
      <c r="E281" s="122">
        <f>VLOOKUP($B281,Totalt!$B$1:$BP$480,MATCH("total el",Totalt!$B$1:$BP$1,0),FALSE)</f>
        <v>0.6</v>
      </c>
      <c r="F281" s="123" t="str">
        <f>IF(ISERROR(1/VLOOKUP($B281,Kraftvärmeprod!$B$1:$BD$480,MATCH("Total värmeproduktion i kraftvärmeverk i kombinerad drift (GWh)",Kraftvärmeprod!$B$1:$AV$1,0),FALSE)),"",VLOOKUP($B281,'Slutlig allokering kvv'!$B$1:$BA$480,MATCH(F$1,'Slutlig allokering kvv'!$B$1:$AS$1,0),FALSE))</f>
        <v/>
      </c>
      <c r="G281" s="122" t="str">
        <f>IF(ISERROR(1/VLOOKUP($B281,Kraftvärmeprod!$B$1:$AV$480,MATCH("Producerad elenergi i kraftvärmeverk (GWh)",Kraftvärmeprod!$B$1:$AV$1,0),FALSE)),"",VLOOKUP($B281,Kraftvärmeprod!$B$1:$AV$480,MATCH("Producerad elenergi i kraftvärmeverk (GWh)",Kraftvärmeprod!$B$1:$AV$1,0),FALSE))</f>
        <v/>
      </c>
      <c r="H281" s="122" t="str">
        <f>IF(ISERROR(1/VLOOKUP($B281,Miljö!$B$1:$T$480,MATCH("Såld mängd produktionsspecifik fjärrvärme (GWh)",Miljö!$B$1:$T$1,0),FALSE)),"",VLOOKUP($B281,Miljö!$B$1:$T$480,MATCH("Såld mängd produktionsspecifik fjärrvärme (GWh)",Miljö!$B$1:$T$1,0),FALSE))</f>
        <v/>
      </c>
      <c r="J281" s="122" t="str">
        <f t="shared" si="4"/>
        <v>Sundsvall Energi AB</v>
      </c>
    </row>
    <row r="282" spans="1:10" x14ac:dyDescent="0.25">
      <c r="A282" t="s">
        <v>399</v>
      </c>
      <c r="B282" t="s">
        <v>401</v>
      </c>
      <c r="C282"/>
      <c r="D282" s="122" t="str">
        <f>IF(ISERROR(1/VLOOKUP($B282,Kraftvärmeprod!$B$1:$D$480,MATCH("Total värmeproduktion i kraftvärmeverk i kombinerad drift (GWh)",Kraftvärmeprod!$B$1:$AV$1,0),FALSE)),"Ej kraftvärme","Alternativproduktionsmetoden")</f>
        <v>Ej kraftvärme</v>
      </c>
      <c r="E282" s="122">
        <f>VLOOKUP($B282,Totalt!$B$1:$BP$480,MATCH("total el",Totalt!$B$1:$BP$1,0),FALSE)</f>
        <v>0.6</v>
      </c>
      <c r="F282" s="123" t="str">
        <f>IF(ISERROR(1/VLOOKUP($B282,Kraftvärmeprod!$B$1:$BD$480,MATCH("Total värmeproduktion i kraftvärmeverk i kombinerad drift (GWh)",Kraftvärmeprod!$B$1:$AV$1,0),FALSE)),"",VLOOKUP($B282,'Slutlig allokering kvv'!$B$1:$BA$480,MATCH(F$1,'Slutlig allokering kvv'!$B$1:$AS$1,0),FALSE))</f>
        <v/>
      </c>
      <c r="G282" s="122" t="str">
        <f>IF(ISERROR(1/VLOOKUP($B282,Kraftvärmeprod!$B$1:$AV$480,MATCH("Producerad elenergi i kraftvärmeverk (GWh)",Kraftvärmeprod!$B$1:$AV$1,0),FALSE)),"",VLOOKUP($B282,Kraftvärmeprod!$B$1:$AV$480,MATCH("Producerad elenergi i kraftvärmeverk (GWh)",Kraftvärmeprod!$B$1:$AV$1,0),FALSE))</f>
        <v/>
      </c>
      <c r="H282" s="122" t="str">
        <f>IF(ISERROR(1/VLOOKUP($B282,Miljö!$B$1:$T$480,MATCH("Såld mängd produktionsspecifik fjärrvärme (GWh)",Miljö!$B$1:$T$1,0),FALSE)),"",VLOOKUP($B282,Miljö!$B$1:$T$480,MATCH("Såld mängd produktionsspecifik fjärrvärme (GWh)",Miljö!$B$1:$T$1,0),FALSE))</f>
        <v/>
      </c>
      <c r="J282" s="122" t="str">
        <f t="shared" si="4"/>
        <v>Sundsvall Energi AB</v>
      </c>
    </row>
    <row r="283" spans="1:10" x14ac:dyDescent="0.25">
      <c r="A283" t="s">
        <v>399</v>
      </c>
      <c r="B283" t="s">
        <v>402</v>
      </c>
      <c r="C283"/>
      <c r="D283" s="122" t="str">
        <f>IF(ISERROR(1/VLOOKUP($B283,Kraftvärmeprod!$B$1:$D$480,MATCH("Total värmeproduktion i kraftvärmeverk i kombinerad drift (GWh)",Kraftvärmeprod!$B$1:$AV$1,0),FALSE)),"Ej kraftvärme","Alternativproduktionsmetoden")</f>
        <v>Alternativproduktionsmetoden</v>
      </c>
      <c r="E283" s="122">
        <f>VLOOKUP($B283,Totalt!$B$1:$BP$480,MATCH("total el",Totalt!$B$1:$BP$1,0),FALSE)</f>
        <v>20.1356</v>
      </c>
      <c r="F283" s="123">
        <f>IF(ISERROR(1/VLOOKUP($B283,Kraftvärmeprod!$B$1:$BD$480,MATCH("Total värmeproduktion i kraftvärmeverk i kombinerad drift (GWh)",Kraftvärmeprod!$B$1:$AV$1,0),FALSE)),"",VLOOKUP($B283,'Slutlig allokering kvv'!$B$1:$BA$480,MATCH(F$1,'Slutlig allokering kvv'!$B$1:$AS$1,0),FALSE))</f>
        <v>0.53187235063584726</v>
      </c>
      <c r="G283" s="122">
        <f>IF(ISERROR(1/VLOOKUP($B283,Kraftvärmeprod!$B$1:$AV$480,MATCH("Producerad elenergi i kraftvärmeverk (GWh)",Kraftvärmeprod!$B$1:$AV$1,0),FALSE)),"",VLOOKUP($B283,Kraftvärmeprod!$B$1:$AV$480,MATCH("Producerad elenergi i kraftvärmeverk (GWh)",Kraftvärmeprod!$B$1:$AV$1,0),FALSE))</f>
        <v>54.98</v>
      </c>
      <c r="H283" s="122" t="str">
        <f>IF(ISERROR(1/VLOOKUP($B283,Miljö!$B$1:$T$480,MATCH("Såld mängd produktionsspecifik fjärrvärme (GWh)",Miljö!$B$1:$T$1,0),FALSE)),"",VLOOKUP($B283,Miljö!$B$1:$T$480,MATCH("Såld mängd produktionsspecifik fjärrvärme (GWh)",Miljö!$B$1:$T$1,0),FALSE))</f>
        <v/>
      </c>
      <c r="J283" s="122" t="str">
        <f t="shared" si="4"/>
        <v>Sundsvall Energi AB</v>
      </c>
    </row>
    <row r="284" spans="1:10" x14ac:dyDescent="0.25">
      <c r="A284" t="s">
        <v>399</v>
      </c>
      <c r="B284" t="s">
        <v>403</v>
      </c>
      <c r="C284"/>
      <c r="D284" s="122" t="str">
        <f>IF(ISERROR(1/VLOOKUP($B284,Kraftvärmeprod!$B$1:$D$480,MATCH("Total värmeproduktion i kraftvärmeverk i kombinerad drift (GWh)",Kraftvärmeprod!$B$1:$AV$1,0),FALSE)),"Ej kraftvärme","Alternativproduktionsmetoden")</f>
        <v>Ej kraftvärme</v>
      </c>
      <c r="E284" s="122">
        <f>VLOOKUP($B284,Totalt!$B$1:$BP$480,MATCH("total el",Totalt!$B$1:$BP$1,0),FALSE)</f>
        <v>33.873000000000005</v>
      </c>
      <c r="F284" s="123" t="str">
        <f>IF(ISERROR(1/VLOOKUP($B284,Kraftvärmeprod!$B$1:$BD$480,MATCH("Total värmeproduktion i kraftvärmeverk i kombinerad drift (GWh)",Kraftvärmeprod!$B$1:$AV$1,0),FALSE)),"",VLOOKUP($B284,'Slutlig allokering kvv'!$B$1:$BA$480,MATCH(F$1,'Slutlig allokering kvv'!$B$1:$AS$1,0),FALSE))</f>
        <v/>
      </c>
      <c r="G284" s="122" t="str">
        <f>IF(ISERROR(1/VLOOKUP($B284,Kraftvärmeprod!$B$1:$AV$480,MATCH("Producerad elenergi i kraftvärmeverk (GWh)",Kraftvärmeprod!$B$1:$AV$1,0),FALSE)),"",VLOOKUP($B284,Kraftvärmeprod!$B$1:$AV$480,MATCH("Producerad elenergi i kraftvärmeverk (GWh)",Kraftvärmeprod!$B$1:$AV$1,0),FALSE))</f>
        <v/>
      </c>
      <c r="H284" s="122" t="str">
        <f>IF(ISERROR(1/VLOOKUP($B284,Miljö!$B$1:$T$480,MATCH("Såld mängd produktionsspecifik fjärrvärme (GWh)",Miljö!$B$1:$T$1,0),FALSE)),"",VLOOKUP($B284,Miljö!$B$1:$T$480,MATCH("Såld mängd produktionsspecifik fjärrvärme (GWh)",Miljö!$B$1:$T$1,0),FALSE))</f>
        <v/>
      </c>
      <c r="J284" s="122" t="str">
        <f t="shared" si="4"/>
        <v>Sundsvall Energi AB</v>
      </c>
    </row>
    <row r="285" spans="1:10" x14ac:dyDescent="0.25">
      <c r="A285" t="s">
        <v>399</v>
      </c>
      <c r="B285" t="s">
        <v>404</v>
      </c>
      <c r="C285"/>
      <c r="D285" s="122" t="str">
        <f>IF(ISERROR(1/VLOOKUP($B285,Kraftvärmeprod!$B$1:$D$480,MATCH("Total värmeproduktion i kraftvärmeverk i kombinerad drift (GWh)",Kraftvärmeprod!$B$1:$AV$1,0),FALSE)),"Ej kraftvärme","Alternativproduktionsmetoden")</f>
        <v>Ej kraftvärme</v>
      </c>
      <c r="E285" s="122">
        <f>VLOOKUP($B285,Totalt!$B$1:$BP$480,MATCH("total el",Totalt!$B$1:$BP$1,0),FALSE)</f>
        <v>0.1</v>
      </c>
      <c r="F285" s="123" t="str">
        <f>IF(ISERROR(1/VLOOKUP($B285,Kraftvärmeprod!$B$1:$BD$480,MATCH("Total värmeproduktion i kraftvärmeverk i kombinerad drift (GWh)",Kraftvärmeprod!$B$1:$AV$1,0),FALSE)),"",VLOOKUP($B285,'Slutlig allokering kvv'!$B$1:$BA$480,MATCH(F$1,'Slutlig allokering kvv'!$B$1:$AS$1,0),FALSE))</f>
        <v/>
      </c>
      <c r="G285" s="122" t="str">
        <f>IF(ISERROR(1/VLOOKUP($B285,Kraftvärmeprod!$B$1:$AV$480,MATCH("Producerad elenergi i kraftvärmeverk (GWh)",Kraftvärmeprod!$B$1:$AV$1,0),FALSE)),"",VLOOKUP($B285,Kraftvärmeprod!$B$1:$AV$480,MATCH("Producerad elenergi i kraftvärmeverk (GWh)",Kraftvärmeprod!$B$1:$AV$1,0),FALSE))</f>
        <v/>
      </c>
      <c r="H285" s="122" t="str">
        <f>IF(ISERROR(1/VLOOKUP($B285,Miljö!$B$1:$T$480,MATCH("Såld mängd produktionsspecifik fjärrvärme (GWh)",Miljö!$B$1:$T$1,0),FALSE)),"",VLOOKUP($B285,Miljö!$B$1:$T$480,MATCH("Såld mängd produktionsspecifik fjärrvärme (GWh)",Miljö!$B$1:$T$1,0),FALSE))</f>
        <v/>
      </c>
      <c r="J285" s="122" t="str">
        <f t="shared" si="4"/>
        <v>Sundsvall Energi AB</v>
      </c>
    </row>
    <row r="286" spans="1:10" x14ac:dyDescent="0.25">
      <c r="A286" t="s">
        <v>405</v>
      </c>
      <c r="B286" t="s">
        <v>406</v>
      </c>
      <c r="C286"/>
      <c r="D286" s="122" t="str">
        <f>IF(ISERROR(1/VLOOKUP($B286,Kraftvärmeprod!$B$1:$D$480,MATCH("Total värmeproduktion i kraftvärmeverk i kombinerad drift (GWh)",Kraftvärmeprod!$B$1:$AV$1,0),FALSE)),"Ej kraftvärme","Alternativproduktionsmetoden")</f>
        <v>Ej kraftvärme</v>
      </c>
      <c r="E286" s="122">
        <f>VLOOKUP($B286,Totalt!$B$1:$BP$480,MATCH("total el",Totalt!$B$1:$BP$1,0),FALSE)</f>
        <v>0</v>
      </c>
      <c r="F286" s="123" t="str">
        <f>IF(ISERROR(1/VLOOKUP($B286,Kraftvärmeprod!$B$1:$BD$480,MATCH("Total värmeproduktion i kraftvärmeverk i kombinerad drift (GWh)",Kraftvärmeprod!$B$1:$AV$1,0),FALSE)),"",VLOOKUP($B286,'Slutlig allokering kvv'!$B$1:$BA$480,MATCH(F$1,'Slutlig allokering kvv'!$B$1:$AS$1,0),FALSE))</f>
        <v/>
      </c>
      <c r="G286" s="122" t="str">
        <f>IF(ISERROR(1/VLOOKUP($B286,Kraftvärmeprod!$B$1:$AV$480,MATCH("Producerad elenergi i kraftvärmeverk (GWh)",Kraftvärmeprod!$B$1:$AV$1,0),FALSE)),"",VLOOKUP($B286,Kraftvärmeprod!$B$1:$AV$480,MATCH("Producerad elenergi i kraftvärmeverk (GWh)",Kraftvärmeprod!$B$1:$AV$1,0),FALSE))</f>
        <v/>
      </c>
      <c r="H286" s="122" t="str">
        <f>IF(ISERROR(1/VLOOKUP($B286,Miljö!$B$1:$T$480,MATCH("Såld mängd produktionsspecifik fjärrvärme (GWh)",Miljö!$B$1:$T$1,0),FALSE)),"",VLOOKUP($B286,Miljö!$B$1:$T$480,MATCH("Såld mängd produktionsspecifik fjärrvärme (GWh)",Miljö!$B$1:$T$1,0),FALSE))</f>
        <v/>
      </c>
      <c r="J286" s="122" t="str">
        <f t="shared" si="4"/>
        <v>Surahammars Kommunal Teknik AB</v>
      </c>
    </row>
    <row r="287" spans="1:10" x14ac:dyDescent="0.25">
      <c r="A287" t="s">
        <v>405</v>
      </c>
      <c r="B287" t="s">
        <v>407</v>
      </c>
      <c r="C287"/>
      <c r="D287" s="122" t="str">
        <f>IF(ISERROR(1/VLOOKUP($B287,Kraftvärmeprod!$B$1:$D$480,MATCH("Total värmeproduktion i kraftvärmeverk i kombinerad drift (GWh)",Kraftvärmeprod!$B$1:$AV$1,0),FALSE)),"Ej kraftvärme","Alternativproduktionsmetoden")</f>
        <v>Ej kraftvärme</v>
      </c>
      <c r="E287" s="122">
        <f>VLOOKUP($B287,Totalt!$B$1:$BP$480,MATCH("total el",Totalt!$B$1:$BP$1,0),FALSE)</f>
        <v>0</v>
      </c>
      <c r="F287" s="123" t="str">
        <f>IF(ISERROR(1/VLOOKUP($B287,Kraftvärmeprod!$B$1:$BD$480,MATCH("Total värmeproduktion i kraftvärmeverk i kombinerad drift (GWh)",Kraftvärmeprod!$B$1:$AV$1,0),FALSE)),"",VLOOKUP($B287,'Slutlig allokering kvv'!$B$1:$BA$480,MATCH(F$1,'Slutlig allokering kvv'!$B$1:$AS$1,0),FALSE))</f>
        <v/>
      </c>
      <c r="G287" s="122" t="str">
        <f>IF(ISERROR(1/VLOOKUP($B287,Kraftvärmeprod!$B$1:$AV$480,MATCH("Producerad elenergi i kraftvärmeverk (GWh)",Kraftvärmeprod!$B$1:$AV$1,0),FALSE)),"",VLOOKUP($B287,Kraftvärmeprod!$B$1:$AV$480,MATCH("Producerad elenergi i kraftvärmeverk (GWh)",Kraftvärmeprod!$B$1:$AV$1,0),FALSE))</f>
        <v/>
      </c>
      <c r="H287" s="122" t="str">
        <f>IF(ISERROR(1/VLOOKUP($B287,Miljö!$B$1:$T$480,MATCH("Såld mängd produktionsspecifik fjärrvärme (GWh)",Miljö!$B$1:$T$1,0),FALSE)),"",VLOOKUP($B287,Miljö!$B$1:$T$480,MATCH("Såld mängd produktionsspecifik fjärrvärme (GWh)",Miljö!$B$1:$T$1,0),FALSE))</f>
        <v/>
      </c>
      <c r="J287" s="122" t="str">
        <f t="shared" si="4"/>
        <v>Surahammars Kommunal Teknik AB</v>
      </c>
    </row>
    <row r="288" spans="1:10" x14ac:dyDescent="0.25">
      <c r="A288" t="s">
        <v>405</v>
      </c>
      <c r="B288" t="s">
        <v>408</v>
      </c>
      <c r="C288"/>
      <c r="D288" s="122" t="str">
        <f>IF(ISERROR(1/VLOOKUP($B288,Kraftvärmeprod!$B$1:$D$480,MATCH("Total värmeproduktion i kraftvärmeverk i kombinerad drift (GWh)",Kraftvärmeprod!$B$1:$AV$1,0),FALSE)),"Ej kraftvärme","Alternativproduktionsmetoden")</f>
        <v>Ej kraftvärme</v>
      </c>
      <c r="E288" s="122">
        <f>VLOOKUP($B288,Totalt!$B$1:$BP$480,MATCH("total el",Totalt!$B$1:$BP$1,0),FALSE)</f>
        <v>0</v>
      </c>
      <c r="F288" s="123" t="str">
        <f>IF(ISERROR(1/VLOOKUP($B288,Kraftvärmeprod!$B$1:$BD$480,MATCH("Total värmeproduktion i kraftvärmeverk i kombinerad drift (GWh)",Kraftvärmeprod!$B$1:$AV$1,0),FALSE)),"",VLOOKUP($B288,'Slutlig allokering kvv'!$B$1:$BA$480,MATCH(F$1,'Slutlig allokering kvv'!$B$1:$AS$1,0),FALSE))</f>
        <v/>
      </c>
      <c r="G288" s="122" t="str">
        <f>IF(ISERROR(1/VLOOKUP($B288,Kraftvärmeprod!$B$1:$AV$480,MATCH("Producerad elenergi i kraftvärmeverk (GWh)",Kraftvärmeprod!$B$1:$AV$1,0),FALSE)),"",VLOOKUP($B288,Kraftvärmeprod!$B$1:$AV$480,MATCH("Producerad elenergi i kraftvärmeverk (GWh)",Kraftvärmeprod!$B$1:$AV$1,0),FALSE))</f>
        <v/>
      </c>
      <c r="H288" s="122" t="str">
        <f>IF(ISERROR(1/VLOOKUP($B288,Miljö!$B$1:$T$480,MATCH("Såld mängd produktionsspecifik fjärrvärme (GWh)",Miljö!$B$1:$T$1,0),FALSE)),"",VLOOKUP($B288,Miljö!$B$1:$T$480,MATCH("Såld mängd produktionsspecifik fjärrvärme (GWh)",Miljö!$B$1:$T$1,0),FALSE))</f>
        <v/>
      </c>
      <c r="J288" s="122" t="str">
        <f t="shared" si="4"/>
        <v>Surahammars Kommunal Teknik AB</v>
      </c>
    </row>
    <row r="289" spans="1:10" x14ac:dyDescent="0.25">
      <c r="A289" t="s">
        <v>405</v>
      </c>
      <c r="B289" t="s">
        <v>409</v>
      </c>
      <c r="C289"/>
      <c r="D289" s="122" t="str">
        <f>IF(ISERROR(1/VLOOKUP($B289,Kraftvärmeprod!$B$1:$D$480,MATCH("Total värmeproduktion i kraftvärmeverk i kombinerad drift (GWh)",Kraftvärmeprod!$B$1:$AV$1,0),FALSE)),"Ej kraftvärme","Alternativproduktionsmetoden")</f>
        <v>Ej kraftvärme</v>
      </c>
      <c r="E289" s="122">
        <f>VLOOKUP($B289,Totalt!$B$1:$BP$480,MATCH("total el",Totalt!$B$1:$BP$1,0),FALSE)</f>
        <v>0</v>
      </c>
      <c r="F289" s="123" t="str">
        <f>IF(ISERROR(1/VLOOKUP($B289,Kraftvärmeprod!$B$1:$BD$480,MATCH("Total värmeproduktion i kraftvärmeverk i kombinerad drift (GWh)",Kraftvärmeprod!$B$1:$AV$1,0),FALSE)),"",VLOOKUP($B289,'Slutlig allokering kvv'!$B$1:$BA$480,MATCH(F$1,'Slutlig allokering kvv'!$B$1:$AS$1,0),FALSE))</f>
        <v/>
      </c>
      <c r="G289" s="122" t="str">
        <f>IF(ISERROR(1/VLOOKUP($B289,Kraftvärmeprod!$B$1:$AV$480,MATCH("Producerad elenergi i kraftvärmeverk (GWh)",Kraftvärmeprod!$B$1:$AV$1,0),FALSE)),"",VLOOKUP($B289,Kraftvärmeprod!$B$1:$AV$480,MATCH("Producerad elenergi i kraftvärmeverk (GWh)",Kraftvärmeprod!$B$1:$AV$1,0),FALSE))</f>
        <v/>
      </c>
      <c r="H289" s="122" t="str">
        <f>IF(ISERROR(1/VLOOKUP($B289,Miljö!$B$1:$T$480,MATCH("Såld mängd produktionsspecifik fjärrvärme (GWh)",Miljö!$B$1:$T$1,0),FALSE)),"",VLOOKUP($B289,Miljö!$B$1:$T$480,MATCH("Såld mängd produktionsspecifik fjärrvärme (GWh)",Miljö!$B$1:$T$1,0),FALSE))</f>
        <v/>
      </c>
      <c r="J289" s="122" t="str">
        <f t="shared" si="4"/>
        <v>Surahammars Kommunal Teknik AB</v>
      </c>
    </row>
    <row r="290" spans="1:10" x14ac:dyDescent="0.25">
      <c r="A290" t="s">
        <v>410</v>
      </c>
      <c r="B290" t="s">
        <v>411</v>
      </c>
      <c r="C290"/>
      <c r="D290" s="122" t="str">
        <f>IF(ISERROR(1/VLOOKUP($B290,Kraftvärmeprod!$B$1:$D$480,MATCH("Total värmeproduktion i kraftvärmeverk i kombinerad drift (GWh)",Kraftvärmeprod!$B$1:$AV$1,0),FALSE)),"Ej kraftvärme","Alternativproduktionsmetoden")</f>
        <v>Ej kraftvärme</v>
      </c>
      <c r="E290" s="122">
        <f>VLOOKUP($B290,Totalt!$B$1:$BP$480,MATCH("total el",Totalt!$B$1:$BP$1,0),FALSE)</f>
        <v>9.2999999999999999E-2</v>
      </c>
      <c r="F290" s="123" t="str">
        <f>IF(ISERROR(1/VLOOKUP($B290,Kraftvärmeprod!$B$1:$BD$480,MATCH("Total värmeproduktion i kraftvärmeverk i kombinerad drift (GWh)",Kraftvärmeprod!$B$1:$AV$1,0),FALSE)),"",VLOOKUP($B290,'Slutlig allokering kvv'!$B$1:$BA$480,MATCH(F$1,'Slutlig allokering kvv'!$B$1:$AS$1,0),FALSE))</f>
        <v/>
      </c>
      <c r="G290" s="122" t="str">
        <f>IF(ISERROR(1/VLOOKUP($B290,Kraftvärmeprod!$B$1:$AV$480,MATCH("Producerad elenergi i kraftvärmeverk (GWh)",Kraftvärmeprod!$B$1:$AV$1,0),FALSE)),"",VLOOKUP($B290,Kraftvärmeprod!$B$1:$AV$480,MATCH("Producerad elenergi i kraftvärmeverk (GWh)",Kraftvärmeprod!$B$1:$AV$1,0),FALSE))</f>
        <v/>
      </c>
      <c r="H290" s="122" t="str">
        <f>IF(ISERROR(1/VLOOKUP($B290,Miljö!$B$1:$T$480,MATCH("Såld mängd produktionsspecifik fjärrvärme (GWh)",Miljö!$B$1:$T$1,0),FALSE)),"",VLOOKUP($B290,Miljö!$B$1:$T$480,MATCH("Såld mängd produktionsspecifik fjärrvärme (GWh)",Miljö!$B$1:$T$1,0),FALSE))</f>
        <v/>
      </c>
      <c r="J290" s="122" t="str">
        <f t="shared" si="4"/>
        <v>Sävsjö Energi AB</v>
      </c>
    </row>
    <row r="291" spans="1:10" x14ac:dyDescent="0.25">
      <c r="A291" t="s">
        <v>410</v>
      </c>
      <c r="B291" t="s">
        <v>412</v>
      </c>
      <c r="C291"/>
      <c r="D291" s="122" t="str">
        <f>IF(ISERROR(1/VLOOKUP($B291,Kraftvärmeprod!$B$1:$D$480,MATCH("Total värmeproduktion i kraftvärmeverk i kombinerad drift (GWh)",Kraftvärmeprod!$B$1:$AV$1,0),FALSE)),"Ej kraftvärme","Alternativproduktionsmetoden")</f>
        <v>Ej kraftvärme</v>
      </c>
      <c r="E291" s="122">
        <f>VLOOKUP($B291,Totalt!$B$1:$BP$480,MATCH("total el",Totalt!$B$1:$BP$1,0),FALSE)</f>
        <v>0.8</v>
      </c>
      <c r="F291" s="123" t="str">
        <f>IF(ISERROR(1/VLOOKUP($B291,Kraftvärmeprod!$B$1:$BD$480,MATCH("Total värmeproduktion i kraftvärmeverk i kombinerad drift (GWh)",Kraftvärmeprod!$B$1:$AV$1,0),FALSE)),"",VLOOKUP($B291,'Slutlig allokering kvv'!$B$1:$BA$480,MATCH(F$1,'Slutlig allokering kvv'!$B$1:$AS$1,0),FALSE))</f>
        <v/>
      </c>
      <c r="G291" s="122" t="str">
        <f>IF(ISERROR(1/VLOOKUP($B291,Kraftvärmeprod!$B$1:$AV$480,MATCH("Producerad elenergi i kraftvärmeverk (GWh)",Kraftvärmeprod!$B$1:$AV$1,0),FALSE)),"",VLOOKUP($B291,Kraftvärmeprod!$B$1:$AV$480,MATCH("Producerad elenergi i kraftvärmeverk (GWh)",Kraftvärmeprod!$B$1:$AV$1,0),FALSE))</f>
        <v/>
      </c>
      <c r="H291" s="122" t="str">
        <f>IF(ISERROR(1/VLOOKUP($B291,Miljö!$B$1:$T$480,MATCH("Såld mängd produktionsspecifik fjärrvärme (GWh)",Miljö!$B$1:$T$1,0),FALSE)),"",VLOOKUP($B291,Miljö!$B$1:$T$480,MATCH("Såld mängd produktionsspecifik fjärrvärme (GWh)",Miljö!$B$1:$T$1,0),FALSE))</f>
        <v/>
      </c>
      <c r="J291" s="122" t="str">
        <f t="shared" si="4"/>
        <v>Sävsjö Energi AB</v>
      </c>
    </row>
    <row r="292" spans="1:10" x14ac:dyDescent="0.25">
      <c r="A292" t="s">
        <v>413</v>
      </c>
      <c r="B292" t="s">
        <v>414</v>
      </c>
      <c r="C292"/>
      <c r="D292" s="122" t="str">
        <f>IF(ISERROR(1/VLOOKUP($B292,Kraftvärmeprod!$B$1:$D$480,MATCH("Total värmeproduktion i kraftvärmeverk i kombinerad drift (GWh)",Kraftvärmeprod!$B$1:$AV$1,0),FALSE)),"Ej kraftvärme","Alternativproduktionsmetoden")</f>
        <v>Alternativproduktionsmetoden</v>
      </c>
      <c r="E292" s="122">
        <f>VLOOKUP($B292,Totalt!$B$1:$BP$480,MATCH("total el",Totalt!$B$1:$BP$1,0),FALSE)</f>
        <v>61.5</v>
      </c>
      <c r="F292" s="123">
        <f>IF(ISERROR(1/VLOOKUP($B292,Kraftvärmeprod!$B$1:$BD$480,MATCH("Total värmeproduktion i kraftvärmeverk i kombinerad drift (GWh)",Kraftvärmeprod!$B$1:$AV$1,0),FALSE)),"",VLOOKUP($B292,'Slutlig allokering kvv'!$B$1:$BA$480,MATCH(F$1,'Slutlig allokering kvv'!$B$1:$AS$1,0),FALSE))</f>
        <v>0.4266977394353107</v>
      </c>
      <c r="G292" s="122">
        <f>IF(ISERROR(1/VLOOKUP($B292,Kraftvärmeprod!$B$1:$AV$480,MATCH("Producerad elenergi i kraftvärmeverk (GWh)",Kraftvärmeprod!$B$1:$AV$1,0),FALSE)),"",VLOOKUP($B292,Kraftvärmeprod!$B$1:$AV$480,MATCH("Producerad elenergi i kraftvärmeverk (GWh)",Kraftvärmeprod!$B$1:$AV$1,0),FALSE))</f>
        <v>570</v>
      </c>
      <c r="H292" s="122">
        <f>IF(ISERROR(1/VLOOKUP($B292,Miljö!$B$1:$T$480,MATCH("Såld mängd produktionsspecifik fjärrvärme (GWh)",Miljö!$B$1:$T$1,0),FALSE)),"",VLOOKUP($B292,Miljö!$B$1:$T$480,MATCH("Såld mängd produktionsspecifik fjärrvärme (GWh)",Miljö!$B$1:$T$1,0),FALSE))</f>
        <v>2396</v>
      </c>
      <c r="J292" s="122" t="str">
        <f t="shared" si="4"/>
        <v>Söderenergi AB</v>
      </c>
    </row>
    <row r="293" spans="1:10" x14ac:dyDescent="0.25">
      <c r="A293" t="s">
        <v>415</v>
      </c>
      <c r="B293" t="s">
        <v>416</v>
      </c>
      <c r="C293"/>
      <c r="D293" s="122" t="str">
        <f>IF(ISERROR(1/VLOOKUP($B293,Kraftvärmeprod!$B$1:$D$480,MATCH("Total värmeproduktion i kraftvärmeverk i kombinerad drift (GWh)",Kraftvärmeprod!$B$1:$AV$1,0),FALSE)),"Ej kraftvärme","Alternativproduktionsmetoden")</f>
        <v>Ej kraftvärme</v>
      </c>
      <c r="E293" s="122">
        <f>VLOOKUP($B293,Totalt!$B$1:$BP$480,MATCH("total el",Totalt!$B$1:$BP$1,0),FALSE)</f>
        <v>0.17152000000000001</v>
      </c>
      <c r="F293" s="123" t="str">
        <f>IF(ISERROR(1/VLOOKUP($B293,Kraftvärmeprod!$B$1:$BD$480,MATCH("Total värmeproduktion i kraftvärmeverk i kombinerad drift (GWh)",Kraftvärmeprod!$B$1:$AV$1,0),FALSE)),"",VLOOKUP($B293,'Slutlig allokering kvv'!$B$1:$BA$480,MATCH(F$1,'Slutlig allokering kvv'!$B$1:$AS$1,0),FALSE))</f>
        <v/>
      </c>
      <c r="G293" s="122" t="str">
        <f>IF(ISERROR(1/VLOOKUP($B293,Kraftvärmeprod!$B$1:$AV$480,MATCH("Producerad elenergi i kraftvärmeverk (GWh)",Kraftvärmeprod!$B$1:$AV$1,0),FALSE)),"",VLOOKUP($B293,Kraftvärmeprod!$B$1:$AV$480,MATCH("Producerad elenergi i kraftvärmeverk (GWh)",Kraftvärmeprod!$B$1:$AV$1,0),FALSE))</f>
        <v/>
      </c>
      <c r="H293" s="122" t="str">
        <f>IF(ISERROR(1/VLOOKUP($B293,Miljö!$B$1:$T$480,MATCH("Såld mängd produktionsspecifik fjärrvärme (GWh)",Miljö!$B$1:$T$1,0),FALSE)),"",VLOOKUP($B293,Miljö!$B$1:$T$480,MATCH("Såld mängd produktionsspecifik fjärrvärme (GWh)",Miljö!$B$1:$T$1,0),FALSE))</f>
        <v/>
      </c>
      <c r="J293" s="122" t="str">
        <f t="shared" si="4"/>
        <v>Söderhamn Nära AB</v>
      </c>
    </row>
    <row r="294" spans="1:10" x14ac:dyDescent="0.25">
      <c r="A294" t="s">
        <v>415</v>
      </c>
      <c r="B294" t="s">
        <v>417</v>
      </c>
      <c r="C294"/>
      <c r="D294" s="122" t="str">
        <f>IF(ISERROR(1/VLOOKUP($B294,Kraftvärmeprod!$B$1:$D$480,MATCH("Total värmeproduktion i kraftvärmeverk i kombinerad drift (GWh)",Kraftvärmeprod!$B$1:$AV$1,0),FALSE)),"Ej kraftvärme","Alternativproduktionsmetoden")</f>
        <v>Ej kraftvärme</v>
      </c>
      <c r="E294" s="122">
        <f>VLOOKUP($B294,Totalt!$B$1:$BP$480,MATCH("total el",Totalt!$B$1:$BP$1,0),FALSE)</f>
        <v>0.23464399999999999</v>
      </c>
      <c r="F294" s="123" t="str">
        <f>IF(ISERROR(1/VLOOKUP($B294,Kraftvärmeprod!$B$1:$BD$480,MATCH("Total värmeproduktion i kraftvärmeverk i kombinerad drift (GWh)",Kraftvärmeprod!$B$1:$AV$1,0),FALSE)),"",VLOOKUP($B294,'Slutlig allokering kvv'!$B$1:$BA$480,MATCH(F$1,'Slutlig allokering kvv'!$B$1:$AS$1,0),FALSE))</f>
        <v/>
      </c>
      <c r="G294" s="122" t="str">
        <f>IF(ISERROR(1/VLOOKUP($B294,Kraftvärmeprod!$B$1:$AV$480,MATCH("Producerad elenergi i kraftvärmeverk (GWh)",Kraftvärmeprod!$B$1:$AV$1,0),FALSE)),"",VLOOKUP($B294,Kraftvärmeprod!$B$1:$AV$480,MATCH("Producerad elenergi i kraftvärmeverk (GWh)",Kraftvärmeprod!$B$1:$AV$1,0),FALSE))</f>
        <v/>
      </c>
      <c r="H294" s="122" t="str">
        <f>IF(ISERROR(1/VLOOKUP($B294,Miljö!$B$1:$T$480,MATCH("Såld mängd produktionsspecifik fjärrvärme (GWh)",Miljö!$B$1:$T$1,0),FALSE)),"",VLOOKUP($B294,Miljö!$B$1:$T$480,MATCH("Såld mängd produktionsspecifik fjärrvärme (GWh)",Miljö!$B$1:$T$1,0),FALSE))</f>
        <v/>
      </c>
      <c r="J294" s="122" t="str">
        <f t="shared" si="4"/>
        <v>Söderhamn Nära AB</v>
      </c>
    </row>
    <row r="295" spans="1:10" x14ac:dyDescent="0.25">
      <c r="A295" t="s">
        <v>415</v>
      </c>
      <c r="B295" t="s">
        <v>418</v>
      </c>
      <c r="C295"/>
      <c r="D295" s="122" t="str">
        <f>IF(ISERROR(1/VLOOKUP($B295,Kraftvärmeprod!$B$1:$D$480,MATCH("Total värmeproduktion i kraftvärmeverk i kombinerad drift (GWh)",Kraftvärmeprod!$B$1:$AV$1,0),FALSE)),"Ej kraftvärme","Alternativproduktionsmetoden")</f>
        <v>Ej kraftvärme</v>
      </c>
      <c r="E295" s="122">
        <f>VLOOKUP($B295,Totalt!$B$1:$BP$480,MATCH("total el",Totalt!$B$1:$BP$1,0),FALSE)</f>
        <v>0.169017</v>
      </c>
      <c r="F295" s="123" t="str">
        <f>IF(ISERROR(1/VLOOKUP($B295,Kraftvärmeprod!$B$1:$BD$480,MATCH("Total värmeproduktion i kraftvärmeverk i kombinerad drift (GWh)",Kraftvärmeprod!$B$1:$AV$1,0),FALSE)),"",VLOOKUP($B295,'Slutlig allokering kvv'!$B$1:$BA$480,MATCH(F$1,'Slutlig allokering kvv'!$B$1:$AS$1,0),FALSE))</f>
        <v/>
      </c>
      <c r="G295" s="122" t="str">
        <f>IF(ISERROR(1/VLOOKUP($B295,Kraftvärmeprod!$B$1:$AV$480,MATCH("Producerad elenergi i kraftvärmeverk (GWh)",Kraftvärmeprod!$B$1:$AV$1,0),FALSE)),"",VLOOKUP($B295,Kraftvärmeprod!$B$1:$AV$480,MATCH("Producerad elenergi i kraftvärmeverk (GWh)",Kraftvärmeprod!$B$1:$AV$1,0),FALSE))</f>
        <v/>
      </c>
      <c r="H295" s="122" t="str">
        <f>IF(ISERROR(1/VLOOKUP($B295,Miljö!$B$1:$T$480,MATCH("Såld mängd produktionsspecifik fjärrvärme (GWh)",Miljö!$B$1:$T$1,0),FALSE)),"",VLOOKUP($B295,Miljö!$B$1:$T$480,MATCH("Såld mängd produktionsspecifik fjärrvärme (GWh)",Miljö!$B$1:$T$1,0),FALSE))</f>
        <v/>
      </c>
      <c r="J295" s="122" t="str">
        <f t="shared" si="4"/>
        <v>Söderhamn Nära AB</v>
      </c>
    </row>
    <row r="296" spans="1:10" x14ac:dyDescent="0.25">
      <c r="A296" t="s">
        <v>415</v>
      </c>
      <c r="B296" t="s">
        <v>419</v>
      </c>
      <c r="C296"/>
      <c r="D296" s="122" t="str">
        <f>IF(ISERROR(1/VLOOKUP($B296,Kraftvärmeprod!$B$1:$D$480,MATCH("Total värmeproduktion i kraftvärmeverk i kombinerad drift (GWh)",Kraftvärmeprod!$B$1:$AV$1,0),FALSE)),"Ej kraftvärme","Alternativproduktionsmetoden")</f>
        <v>Alternativproduktionsmetoden</v>
      </c>
      <c r="E296" s="122">
        <f>VLOOKUP($B296,Totalt!$B$1:$BP$480,MATCH("total el",Totalt!$B$1:$BP$1,0),FALSE)</f>
        <v>10.866300000000001</v>
      </c>
      <c r="F296" s="123">
        <f>IF(ISERROR(1/VLOOKUP($B296,Kraftvärmeprod!$B$1:$BD$480,MATCH("Total värmeproduktion i kraftvärmeverk i kombinerad drift (GWh)",Kraftvärmeprod!$B$1:$AV$1,0),FALSE)),"",VLOOKUP($B296,'Slutlig allokering kvv'!$B$1:$BA$480,MATCH(F$1,'Slutlig allokering kvv'!$B$1:$AS$1,0),FALSE))</f>
        <v>0.57373138787562972</v>
      </c>
      <c r="G296" s="122">
        <f>IF(ISERROR(1/VLOOKUP($B296,Kraftvärmeprod!$B$1:$AV$480,MATCH("Producerad elenergi i kraftvärmeverk (GWh)",Kraftvärmeprod!$B$1:$AV$1,0),FALSE)),"",VLOOKUP($B296,Kraftvärmeprod!$B$1:$AV$480,MATCH("Producerad elenergi i kraftvärmeverk (GWh)",Kraftvärmeprod!$B$1:$AV$1,0),FALSE))</f>
        <v>34.762</v>
      </c>
      <c r="H296" s="122" t="str">
        <f>IF(ISERROR(1/VLOOKUP($B296,Miljö!$B$1:$T$480,MATCH("Såld mängd produktionsspecifik fjärrvärme (GWh)",Miljö!$B$1:$T$1,0),FALSE)),"",VLOOKUP($B296,Miljö!$B$1:$T$480,MATCH("Såld mängd produktionsspecifik fjärrvärme (GWh)",Miljö!$B$1:$T$1,0),FALSE))</f>
        <v/>
      </c>
      <c r="J296" s="122" t="str">
        <f t="shared" si="4"/>
        <v>Söderhamn Nära AB</v>
      </c>
    </row>
    <row r="297" spans="1:10" x14ac:dyDescent="0.25">
      <c r="A297" t="s">
        <v>420</v>
      </c>
      <c r="B297" t="s">
        <v>421</v>
      </c>
      <c r="C297"/>
      <c r="D297" s="122" t="str">
        <f>IF(ISERROR(1/VLOOKUP($B297,Kraftvärmeprod!$B$1:$D$480,MATCH("Total värmeproduktion i kraftvärmeverk i kombinerad drift (GWh)",Kraftvärmeprod!$B$1:$AV$1,0),FALSE)),"Ej kraftvärme","Alternativproduktionsmetoden")</f>
        <v>Ej kraftvärme</v>
      </c>
      <c r="E297" s="122">
        <f>VLOOKUP($B297,Totalt!$B$1:$BP$480,MATCH("total el",Totalt!$B$1:$BP$1,0),FALSE)</f>
        <v>28.097999999999999</v>
      </c>
      <c r="F297" s="123" t="str">
        <f>IF(ISERROR(1/VLOOKUP($B297,Kraftvärmeprod!$B$1:$BD$480,MATCH("Total värmeproduktion i kraftvärmeverk i kombinerad drift (GWh)",Kraftvärmeprod!$B$1:$AV$1,0),FALSE)),"",VLOOKUP($B297,'Slutlig allokering kvv'!$B$1:$BA$480,MATCH(F$1,'Slutlig allokering kvv'!$B$1:$AS$1,0),FALSE))</f>
        <v/>
      </c>
      <c r="G297" s="122" t="str">
        <f>IF(ISERROR(1/VLOOKUP($B297,Kraftvärmeprod!$B$1:$AV$480,MATCH("Producerad elenergi i kraftvärmeverk (GWh)",Kraftvärmeprod!$B$1:$AV$1,0),FALSE)),"",VLOOKUP($B297,Kraftvärmeprod!$B$1:$AV$480,MATCH("Producerad elenergi i kraftvärmeverk (GWh)",Kraftvärmeprod!$B$1:$AV$1,0),FALSE))</f>
        <v/>
      </c>
      <c r="H297" s="122" t="str">
        <f>IF(ISERROR(1/VLOOKUP($B297,Miljö!$B$1:$T$480,MATCH("Såld mängd produktionsspecifik fjärrvärme (GWh)",Miljö!$B$1:$T$1,0),FALSE)),"",VLOOKUP($B297,Miljö!$B$1:$T$480,MATCH("Såld mängd produktionsspecifik fjärrvärme (GWh)",Miljö!$B$1:$T$1,0),FALSE))</f>
        <v/>
      </c>
      <c r="J297" s="122" t="str">
        <f t="shared" si="4"/>
        <v>Södertörns Fjärrvärme AB</v>
      </c>
    </row>
    <row r="298" spans="1:10" x14ac:dyDescent="0.25">
      <c r="A298" t="s">
        <v>422</v>
      </c>
      <c r="B298" t="s">
        <v>423</v>
      </c>
      <c r="C298"/>
      <c r="D298" s="122" t="str">
        <f>IF(ISERROR(1/VLOOKUP($B298,Kraftvärmeprod!$B$1:$D$480,MATCH("Total värmeproduktion i kraftvärmeverk i kombinerad drift (GWh)",Kraftvärmeprod!$B$1:$AV$1,0),FALSE)),"Ej kraftvärme","Alternativproduktionsmetoden")</f>
        <v>Alternativproduktionsmetoden</v>
      </c>
      <c r="E298" s="122">
        <f>VLOOKUP($B298,Totalt!$B$1:$BP$480,MATCH("total el",Totalt!$B$1:$BP$1,0),FALSE)</f>
        <v>13.395479999999999</v>
      </c>
      <c r="F298" s="123">
        <f>IF(ISERROR(1/VLOOKUP($B298,Kraftvärmeprod!$B$1:$BD$480,MATCH("Total värmeproduktion i kraftvärmeverk i kombinerad drift (GWh)",Kraftvärmeprod!$B$1:$AV$1,0),FALSE)),"",VLOOKUP($B298,'Slutlig allokering kvv'!$B$1:$BA$480,MATCH(F$1,'Slutlig allokering kvv'!$B$1:$AS$1,0),FALSE))</f>
        <v>0.63549967479432612</v>
      </c>
      <c r="G298" s="122">
        <f>IF(ISERROR(1/VLOOKUP($B298,Kraftvärmeprod!$B$1:$AV$480,MATCH("Producerad elenergi i kraftvärmeverk (GWh)",Kraftvärmeprod!$B$1:$AV$1,0),FALSE)),"",VLOOKUP($B298,Kraftvärmeprod!$B$1:$AV$480,MATCH("Producerad elenergi i kraftvärmeverk (GWh)",Kraftvärmeprod!$B$1:$AV$1,0),FALSE))</f>
        <v>26.55</v>
      </c>
      <c r="H298" s="122" t="str">
        <f>IF(ISERROR(1/VLOOKUP($B298,Miljö!$B$1:$T$480,MATCH("Såld mängd produktionsspecifik fjärrvärme (GWh)",Miljö!$B$1:$T$1,0),FALSE)),"",VLOOKUP($B298,Miljö!$B$1:$T$480,MATCH("Såld mängd produktionsspecifik fjärrvärme (GWh)",Miljö!$B$1:$T$1,0),FALSE))</f>
        <v/>
      </c>
      <c r="J298" s="122" t="str">
        <f t="shared" si="4"/>
        <v>Tekniska Verken i Kiruna AB</v>
      </c>
    </row>
    <row r="299" spans="1:10" x14ac:dyDescent="0.25">
      <c r="A299" t="s">
        <v>422</v>
      </c>
      <c r="B299" t="s">
        <v>424</v>
      </c>
      <c r="C299"/>
      <c r="D299" s="122" t="str">
        <f>IF(ISERROR(1/VLOOKUP($B299,Kraftvärmeprod!$B$1:$D$480,MATCH("Total värmeproduktion i kraftvärmeverk i kombinerad drift (GWh)",Kraftvärmeprod!$B$1:$AV$1,0),FALSE)),"Ej kraftvärme","Alternativproduktionsmetoden")</f>
        <v>Ej kraftvärme</v>
      </c>
      <c r="E299" s="122">
        <f>VLOOKUP($B299,Totalt!$B$1:$BP$480,MATCH("total el",Totalt!$B$1:$BP$1,0),FALSE)</f>
        <v>1.6080000000000001</v>
      </c>
      <c r="F299" s="123" t="str">
        <f>IF(ISERROR(1/VLOOKUP($B299,Kraftvärmeprod!$B$1:$BD$480,MATCH("Total värmeproduktion i kraftvärmeverk i kombinerad drift (GWh)",Kraftvärmeprod!$B$1:$AV$1,0),FALSE)),"",VLOOKUP($B299,'Slutlig allokering kvv'!$B$1:$BA$480,MATCH(F$1,'Slutlig allokering kvv'!$B$1:$AS$1,0),FALSE))</f>
        <v/>
      </c>
      <c r="G299" s="122" t="str">
        <f>IF(ISERROR(1/VLOOKUP($B299,Kraftvärmeprod!$B$1:$AV$480,MATCH("Producerad elenergi i kraftvärmeverk (GWh)",Kraftvärmeprod!$B$1:$AV$1,0),FALSE)),"",VLOOKUP($B299,Kraftvärmeprod!$B$1:$AV$480,MATCH("Producerad elenergi i kraftvärmeverk (GWh)",Kraftvärmeprod!$B$1:$AV$1,0),FALSE))</f>
        <v/>
      </c>
      <c r="H299" s="122" t="str">
        <f>IF(ISERROR(1/VLOOKUP($B299,Miljö!$B$1:$T$480,MATCH("Såld mängd produktionsspecifik fjärrvärme (GWh)",Miljö!$B$1:$T$1,0),FALSE)),"",VLOOKUP($B299,Miljö!$B$1:$T$480,MATCH("Såld mängd produktionsspecifik fjärrvärme (GWh)",Miljö!$B$1:$T$1,0),FALSE))</f>
        <v/>
      </c>
      <c r="J299" s="122" t="str">
        <f t="shared" si="4"/>
        <v>Tekniska Verken i Kiruna AB</v>
      </c>
    </row>
    <row r="300" spans="1:10" x14ac:dyDescent="0.25">
      <c r="A300" t="s">
        <v>425</v>
      </c>
      <c r="B300" t="s">
        <v>426</v>
      </c>
      <c r="C300"/>
      <c r="D300" s="122" t="str">
        <f>IF(ISERROR(1/VLOOKUP($B300,Kraftvärmeprod!$B$1:$D$480,MATCH("Total värmeproduktion i kraftvärmeverk i kombinerad drift (GWh)",Kraftvärmeprod!$B$1:$AV$1,0),FALSE)),"Ej kraftvärme","Alternativproduktionsmetoden")</f>
        <v>Ej kraftvärme</v>
      </c>
      <c r="E300" s="122">
        <f>VLOOKUP($B300,Totalt!$B$1:$BP$480,MATCH("total el",Totalt!$B$1:$BP$1,0),FALSE)</f>
        <v>0.4</v>
      </c>
      <c r="F300" s="123" t="str">
        <f>IF(ISERROR(1/VLOOKUP($B300,Kraftvärmeprod!$B$1:$BD$480,MATCH("Total värmeproduktion i kraftvärmeverk i kombinerad drift (GWh)",Kraftvärmeprod!$B$1:$AV$1,0),FALSE)),"",VLOOKUP($B300,'Slutlig allokering kvv'!$B$1:$BA$480,MATCH(F$1,'Slutlig allokering kvv'!$B$1:$AS$1,0),FALSE))</f>
        <v/>
      </c>
      <c r="G300" s="122" t="str">
        <f>IF(ISERROR(1/VLOOKUP($B300,Kraftvärmeprod!$B$1:$AV$480,MATCH("Producerad elenergi i kraftvärmeverk (GWh)",Kraftvärmeprod!$B$1:$AV$1,0),FALSE)),"",VLOOKUP($B300,Kraftvärmeprod!$B$1:$AV$480,MATCH("Producerad elenergi i kraftvärmeverk (GWh)",Kraftvärmeprod!$B$1:$AV$1,0),FALSE))</f>
        <v/>
      </c>
      <c r="H300" s="122" t="str">
        <f>IF(ISERROR(1/VLOOKUP($B300,Miljö!$B$1:$T$480,MATCH("Såld mängd produktionsspecifik fjärrvärme (GWh)",Miljö!$B$1:$T$1,0),FALSE)),"",VLOOKUP($B300,Miljö!$B$1:$T$480,MATCH("Såld mängd produktionsspecifik fjärrvärme (GWh)",Miljö!$B$1:$T$1,0),FALSE))</f>
        <v/>
      </c>
      <c r="J300" s="122" t="str">
        <f t="shared" si="4"/>
        <v>Tekniska Verken i Linköping AB</v>
      </c>
    </row>
    <row r="301" spans="1:10" x14ac:dyDescent="0.25">
      <c r="A301" t="s">
        <v>425</v>
      </c>
      <c r="B301" t="s">
        <v>427</v>
      </c>
      <c r="C301"/>
      <c r="D301" s="122" t="str">
        <f>IF(ISERROR(1/VLOOKUP($B301,Kraftvärmeprod!$B$1:$D$480,MATCH("Total värmeproduktion i kraftvärmeverk i kombinerad drift (GWh)",Kraftvärmeprod!$B$1:$AV$1,0),FALSE)),"Ej kraftvärme","Alternativproduktionsmetoden")</f>
        <v>Alternativproduktionsmetoden</v>
      </c>
      <c r="E301" s="122">
        <f>VLOOKUP($B301,Totalt!$B$1:$BP$480,MATCH("total el",Totalt!$B$1:$BP$1,0),FALSE)</f>
        <v>5.4929100000000002</v>
      </c>
      <c r="F301" s="123">
        <f>IF(ISERROR(1/VLOOKUP($B301,Kraftvärmeprod!$B$1:$BD$480,MATCH("Total värmeproduktion i kraftvärmeverk i kombinerad drift (GWh)",Kraftvärmeprod!$B$1:$AV$1,0),FALSE)),"",VLOOKUP($B301,'Slutlig allokering kvv'!$B$1:$BA$480,MATCH(F$1,'Slutlig allokering kvv'!$B$1:$AS$1,0),FALSE))</f>
        <v>0.666502730494127</v>
      </c>
      <c r="G301" s="122">
        <f>IF(ISERROR(1/VLOOKUP($B301,Kraftvärmeprod!$B$1:$AV$480,MATCH("Producerad elenergi i kraftvärmeverk (GWh)",Kraftvärmeprod!$B$1:$AV$1,0),FALSE)),"",VLOOKUP($B301,Kraftvärmeprod!$B$1:$AV$480,MATCH("Producerad elenergi i kraftvärmeverk (GWh)",Kraftvärmeprod!$B$1:$AV$1,0),FALSE))</f>
        <v>25.3</v>
      </c>
      <c r="H301" s="122" t="str">
        <f>IF(ISERROR(1/VLOOKUP($B301,Miljö!$B$1:$T$480,MATCH("Såld mängd produktionsspecifik fjärrvärme (GWh)",Miljö!$B$1:$T$1,0),FALSE)),"",VLOOKUP($B301,Miljö!$B$1:$T$480,MATCH("Såld mängd produktionsspecifik fjärrvärme (GWh)",Miljö!$B$1:$T$1,0),FALSE))</f>
        <v/>
      </c>
      <c r="J301" s="122" t="str">
        <f t="shared" si="4"/>
        <v>Tekniska Verken i Linköping AB</v>
      </c>
    </row>
    <row r="302" spans="1:10" x14ac:dyDescent="0.25">
      <c r="A302" t="s">
        <v>425</v>
      </c>
      <c r="B302" t="s">
        <v>428</v>
      </c>
      <c r="C302"/>
      <c r="D302" s="122" t="str">
        <f>IF(ISERROR(1/VLOOKUP($B302,Kraftvärmeprod!$B$1:$D$480,MATCH("Total värmeproduktion i kraftvärmeverk i kombinerad drift (GWh)",Kraftvärmeprod!$B$1:$AV$1,0),FALSE)),"Ej kraftvärme","Alternativproduktionsmetoden")</f>
        <v>Ej kraftvärme</v>
      </c>
      <c r="E302" s="122">
        <f>VLOOKUP($B302,Totalt!$B$1:$BP$480,MATCH("total el",Totalt!$B$1:$BP$1,0),FALSE)</f>
        <v>0.02</v>
      </c>
      <c r="F302" s="123" t="str">
        <f>IF(ISERROR(1/VLOOKUP($B302,Kraftvärmeprod!$B$1:$BD$480,MATCH("Total värmeproduktion i kraftvärmeverk i kombinerad drift (GWh)",Kraftvärmeprod!$B$1:$AV$1,0),FALSE)),"",VLOOKUP($B302,'Slutlig allokering kvv'!$B$1:$BA$480,MATCH(F$1,'Slutlig allokering kvv'!$B$1:$AS$1,0),FALSE))</f>
        <v/>
      </c>
      <c r="G302" s="122" t="str">
        <f>IF(ISERROR(1/VLOOKUP($B302,Kraftvärmeprod!$B$1:$AV$480,MATCH("Producerad elenergi i kraftvärmeverk (GWh)",Kraftvärmeprod!$B$1:$AV$1,0),FALSE)),"",VLOOKUP($B302,Kraftvärmeprod!$B$1:$AV$480,MATCH("Producerad elenergi i kraftvärmeverk (GWh)",Kraftvärmeprod!$B$1:$AV$1,0),FALSE))</f>
        <v/>
      </c>
      <c r="H302" s="122" t="str">
        <f>IF(ISERROR(1/VLOOKUP($B302,Miljö!$B$1:$T$480,MATCH("Såld mängd produktionsspecifik fjärrvärme (GWh)",Miljö!$B$1:$T$1,0),FALSE)),"",VLOOKUP($B302,Miljö!$B$1:$T$480,MATCH("Såld mängd produktionsspecifik fjärrvärme (GWh)",Miljö!$B$1:$T$1,0),FALSE))</f>
        <v/>
      </c>
      <c r="J302" s="122" t="str">
        <f t="shared" si="4"/>
        <v>Tekniska Verken i Linköping AB</v>
      </c>
    </row>
    <row r="303" spans="1:10" x14ac:dyDescent="0.25">
      <c r="A303" t="s">
        <v>425</v>
      </c>
      <c r="B303" t="s">
        <v>429</v>
      </c>
      <c r="C303"/>
      <c r="D303" s="122" t="str">
        <f>IF(ISERROR(1/VLOOKUP($B303,Kraftvärmeprod!$B$1:$D$480,MATCH("Total värmeproduktion i kraftvärmeverk i kombinerad drift (GWh)",Kraftvärmeprod!$B$1:$AV$1,0),FALSE)),"Ej kraftvärme","Alternativproduktionsmetoden")</f>
        <v>Alternativproduktionsmetoden</v>
      </c>
      <c r="E303" s="122">
        <f>VLOOKUP($B303,Totalt!$B$1:$BP$480,MATCH("total el",Totalt!$B$1:$BP$1,0),FALSE)</f>
        <v>38.520699999999998</v>
      </c>
      <c r="F303" s="123">
        <f>IF(ISERROR(1/VLOOKUP($B303,Kraftvärmeprod!$B$1:$BD$480,MATCH("Total värmeproduktion i kraftvärmeverk i kombinerad drift (GWh)",Kraftvärmeprod!$B$1:$AV$1,0),FALSE)),"",VLOOKUP($B303,'Slutlig allokering kvv'!$B$1:$BA$480,MATCH(F$1,'Slutlig allokering kvv'!$B$1:$AS$1,0),FALSE))</f>
        <v>0.58836304413930096</v>
      </c>
      <c r="G303" s="122">
        <f>IF(ISERROR(1/VLOOKUP($B303,Kraftvärmeprod!$B$1:$AV$480,MATCH("Producerad elenergi i kraftvärmeverk (GWh)",Kraftvärmeprod!$B$1:$AV$1,0),FALSE)),"",VLOOKUP($B303,Kraftvärmeprod!$B$1:$AV$480,MATCH("Producerad elenergi i kraftvärmeverk (GWh)",Kraftvärmeprod!$B$1:$AV$1,0),FALSE))</f>
        <v>199.1</v>
      </c>
      <c r="H303" s="122" t="str">
        <f>IF(ISERROR(1/VLOOKUP($B303,Miljö!$B$1:$T$480,MATCH("Såld mängd produktionsspecifik fjärrvärme (GWh)",Miljö!$B$1:$T$1,0),FALSE)),"",VLOOKUP($B303,Miljö!$B$1:$T$480,MATCH("Såld mängd produktionsspecifik fjärrvärme (GWh)",Miljö!$B$1:$T$1,0),FALSE))</f>
        <v/>
      </c>
      <c r="J303" s="122" t="str">
        <f t="shared" si="4"/>
        <v>Tekniska Verken i Linköping AB</v>
      </c>
    </row>
    <row r="304" spans="1:10" x14ac:dyDescent="0.25">
      <c r="A304" t="s">
        <v>425</v>
      </c>
      <c r="B304" t="s">
        <v>430</v>
      </c>
      <c r="C304"/>
      <c r="D304" s="122" t="str">
        <f>IF(ISERROR(1/VLOOKUP($B304,Kraftvärmeprod!$B$1:$D$480,MATCH("Total värmeproduktion i kraftvärmeverk i kombinerad drift (GWh)",Kraftvärmeprod!$B$1:$AV$1,0),FALSE)),"Ej kraftvärme","Alternativproduktionsmetoden")</f>
        <v>Ej kraftvärme</v>
      </c>
      <c r="E304" s="122">
        <f>VLOOKUP($B304,Totalt!$B$1:$BP$480,MATCH("total el",Totalt!$B$1:$BP$1,0),FALSE)</f>
        <v>0.38</v>
      </c>
      <c r="F304" s="123" t="str">
        <f>IF(ISERROR(1/VLOOKUP($B304,Kraftvärmeprod!$B$1:$BD$480,MATCH("Total värmeproduktion i kraftvärmeverk i kombinerad drift (GWh)",Kraftvärmeprod!$B$1:$AV$1,0),FALSE)),"",VLOOKUP($B304,'Slutlig allokering kvv'!$B$1:$BA$480,MATCH(F$1,'Slutlig allokering kvv'!$B$1:$AS$1,0),FALSE))</f>
        <v/>
      </c>
      <c r="G304" s="122" t="str">
        <f>IF(ISERROR(1/VLOOKUP($B304,Kraftvärmeprod!$B$1:$AV$480,MATCH("Producerad elenergi i kraftvärmeverk (GWh)",Kraftvärmeprod!$B$1:$AV$1,0),FALSE)),"",VLOOKUP($B304,Kraftvärmeprod!$B$1:$AV$480,MATCH("Producerad elenergi i kraftvärmeverk (GWh)",Kraftvärmeprod!$B$1:$AV$1,0),FALSE))</f>
        <v/>
      </c>
      <c r="H304" s="122" t="str">
        <f>IF(ISERROR(1/VLOOKUP($B304,Miljö!$B$1:$T$480,MATCH("Såld mängd produktionsspecifik fjärrvärme (GWh)",Miljö!$B$1:$T$1,0),FALSE)),"",VLOOKUP($B304,Miljö!$B$1:$T$480,MATCH("Såld mängd produktionsspecifik fjärrvärme (GWh)",Miljö!$B$1:$T$1,0),FALSE))</f>
        <v/>
      </c>
      <c r="J304" s="122" t="str">
        <f t="shared" si="4"/>
        <v>Tekniska Verken i Linköping AB</v>
      </c>
    </row>
    <row r="305" spans="1:10" x14ac:dyDescent="0.25">
      <c r="A305" t="s">
        <v>425</v>
      </c>
      <c r="B305" t="s">
        <v>431</v>
      </c>
      <c r="C305"/>
      <c r="D305" s="122" t="str">
        <f>IF(ISERROR(1/VLOOKUP($B305,Kraftvärmeprod!$B$1:$D$480,MATCH("Total värmeproduktion i kraftvärmeverk i kombinerad drift (GWh)",Kraftvärmeprod!$B$1:$AV$1,0),FALSE)),"Ej kraftvärme","Alternativproduktionsmetoden")</f>
        <v>Ej kraftvärme</v>
      </c>
      <c r="E305" s="122">
        <f>VLOOKUP($B305,Totalt!$B$1:$BP$480,MATCH("total el",Totalt!$B$1:$BP$1,0),FALSE)</f>
        <v>0.56000000000000005</v>
      </c>
      <c r="F305" s="123" t="str">
        <f>IF(ISERROR(1/VLOOKUP($B305,Kraftvärmeprod!$B$1:$BD$480,MATCH("Total värmeproduktion i kraftvärmeverk i kombinerad drift (GWh)",Kraftvärmeprod!$B$1:$AV$1,0),FALSE)),"",VLOOKUP($B305,'Slutlig allokering kvv'!$B$1:$BA$480,MATCH(F$1,'Slutlig allokering kvv'!$B$1:$AS$1,0),FALSE))</f>
        <v/>
      </c>
      <c r="G305" s="122" t="str">
        <f>IF(ISERROR(1/VLOOKUP($B305,Kraftvärmeprod!$B$1:$AV$480,MATCH("Producerad elenergi i kraftvärmeverk (GWh)",Kraftvärmeprod!$B$1:$AV$1,0),FALSE)),"",VLOOKUP($B305,Kraftvärmeprod!$B$1:$AV$480,MATCH("Producerad elenergi i kraftvärmeverk (GWh)",Kraftvärmeprod!$B$1:$AV$1,0),FALSE))</f>
        <v/>
      </c>
      <c r="H305" s="122" t="str">
        <f>IF(ISERROR(1/VLOOKUP($B305,Miljö!$B$1:$T$480,MATCH("Såld mängd produktionsspecifik fjärrvärme (GWh)",Miljö!$B$1:$T$1,0),FALSE)),"",VLOOKUP($B305,Miljö!$B$1:$T$480,MATCH("Såld mängd produktionsspecifik fjärrvärme (GWh)",Miljö!$B$1:$T$1,0),FALSE))</f>
        <v/>
      </c>
      <c r="J305" s="122" t="str">
        <f t="shared" si="4"/>
        <v>Tekniska Verken i Linköping AB</v>
      </c>
    </row>
    <row r="306" spans="1:10" x14ac:dyDescent="0.25">
      <c r="A306" t="s">
        <v>432</v>
      </c>
      <c r="B306" t="s">
        <v>433</v>
      </c>
      <c r="C306"/>
      <c r="D306" s="122" t="str">
        <f>IF(ISERROR(1/VLOOKUP($B306,Kraftvärmeprod!$B$1:$D$480,MATCH("Total värmeproduktion i kraftvärmeverk i kombinerad drift (GWh)",Kraftvärmeprod!$B$1:$AV$1,0),FALSE)),"Ej kraftvärme","Alternativproduktionsmetoden")</f>
        <v>Ej kraftvärme</v>
      </c>
      <c r="E306" s="122">
        <f>VLOOKUP($B306,Totalt!$B$1:$BP$480,MATCH("total el",Totalt!$B$1:$BP$1,0),FALSE)</f>
        <v>0</v>
      </c>
      <c r="F306" s="123" t="str">
        <f>IF(ISERROR(1/VLOOKUP($B306,Kraftvärmeprod!$B$1:$BD$480,MATCH("Total värmeproduktion i kraftvärmeverk i kombinerad drift (GWh)",Kraftvärmeprod!$B$1:$AV$1,0),FALSE)),"",VLOOKUP($B306,'Slutlig allokering kvv'!$B$1:$BA$480,MATCH(F$1,'Slutlig allokering kvv'!$B$1:$AS$1,0),FALSE))</f>
        <v/>
      </c>
      <c r="G306" s="122" t="str">
        <f>IF(ISERROR(1/VLOOKUP($B306,Kraftvärmeprod!$B$1:$AV$480,MATCH("Producerad elenergi i kraftvärmeverk (GWh)",Kraftvärmeprod!$B$1:$AV$1,0),FALSE)),"",VLOOKUP($B306,Kraftvärmeprod!$B$1:$AV$480,MATCH("Producerad elenergi i kraftvärmeverk (GWh)",Kraftvärmeprod!$B$1:$AV$1,0),FALSE))</f>
        <v/>
      </c>
      <c r="H306" s="122" t="str">
        <f>IF(ISERROR(1/VLOOKUP($B306,Miljö!$B$1:$T$480,MATCH("Såld mängd produktionsspecifik fjärrvärme (GWh)",Miljö!$B$1:$T$1,0),FALSE)),"",VLOOKUP($B306,Miljö!$B$1:$T$480,MATCH("Såld mängd produktionsspecifik fjärrvärme (GWh)",Miljö!$B$1:$T$1,0),FALSE))</f>
        <v/>
      </c>
      <c r="J306" s="122" t="str">
        <f t="shared" si="4"/>
        <v>Telge Nät AB</v>
      </c>
    </row>
    <row r="307" spans="1:10" x14ac:dyDescent="0.25">
      <c r="A307" t="s">
        <v>432</v>
      </c>
      <c r="B307" t="s">
        <v>434</v>
      </c>
      <c r="C307"/>
      <c r="D307" s="122" t="str">
        <f>IF(ISERROR(1/VLOOKUP($B307,Kraftvärmeprod!$B$1:$D$480,MATCH("Total värmeproduktion i kraftvärmeverk i kombinerad drift (GWh)",Kraftvärmeprod!$B$1:$AV$1,0),FALSE)),"Ej kraftvärme","Alternativproduktionsmetoden")</f>
        <v>Ej kraftvärme</v>
      </c>
      <c r="E307" s="122">
        <f>VLOOKUP($B307,Totalt!$B$1:$BP$480,MATCH("total el",Totalt!$B$1:$BP$1,0),FALSE)</f>
        <v>0</v>
      </c>
      <c r="F307" s="123" t="str">
        <f>IF(ISERROR(1/VLOOKUP($B307,Kraftvärmeprod!$B$1:$BD$480,MATCH("Total värmeproduktion i kraftvärmeverk i kombinerad drift (GWh)",Kraftvärmeprod!$B$1:$AV$1,0),FALSE)),"",VLOOKUP($B307,'Slutlig allokering kvv'!$B$1:$BA$480,MATCH(F$1,'Slutlig allokering kvv'!$B$1:$AS$1,0),FALSE))</f>
        <v/>
      </c>
      <c r="G307" s="122" t="str">
        <f>IF(ISERROR(1/VLOOKUP($B307,Kraftvärmeprod!$B$1:$AV$480,MATCH("Producerad elenergi i kraftvärmeverk (GWh)",Kraftvärmeprod!$B$1:$AV$1,0),FALSE)),"",VLOOKUP($B307,Kraftvärmeprod!$B$1:$AV$480,MATCH("Producerad elenergi i kraftvärmeverk (GWh)",Kraftvärmeprod!$B$1:$AV$1,0),FALSE))</f>
        <v/>
      </c>
      <c r="H307" s="122" t="str">
        <f>IF(ISERROR(1/VLOOKUP($B307,Miljö!$B$1:$T$480,MATCH("Såld mängd produktionsspecifik fjärrvärme (GWh)",Miljö!$B$1:$T$1,0),FALSE)),"",VLOOKUP($B307,Miljö!$B$1:$T$480,MATCH("Såld mängd produktionsspecifik fjärrvärme (GWh)",Miljö!$B$1:$T$1,0),FALSE))</f>
        <v/>
      </c>
      <c r="J307" s="122" t="str">
        <f t="shared" si="4"/>
        <v>Telge Nät AB</v>
      </c>
    </row>
    <row r="308" spans="1:10" x14ac:dyDescent="0.25">
      <c r="A308" t="s">
        <v>432</v>
      </c>
      <c r="B308" t="s">
        <v>435</v>
      </c>
      <c r="C308"/>
      <c r="D308" s="122" t="str">
        <f>IF(ISERROR(1/VLOOKUP($B308,Kraftvärmeprod!$B$1:$D$480,MATCH("Total värmeproduktion i kraftvärmeverk i kombinerad drift (GWh)",Kraftvärmeprod!$B$1:$AV$1,0),FALSE)),"Ej kraftvärme","Alternativproduktionsmetoden")</f>
        <v>Ej kraftvärme</v>
      </c>
      <c r="E308" s="122">
        <f>VLOOKUP($B308,Totalt!$B$1:$BP$480,MATCH("total el",Totalt!$B$1:$BP$1,0),FALSE)</f>
        <v>18.149999999999999</v>
      </c>
      <c r="F308" s="123" t="str">
        <f>IF(ISERROR(1/VLOOKUP($B308,Kraftvärmeprod!$B$1:$BD$480,MATCH("Total värmeproduktion i kraftvärmeverk i kombinerad drift (GWh)",Kraftvärmeprod!$B$1:$AV$1,0),FALSE)),"",VLOOKUP($B308,'Slutlig allokering kvv'!$B$1:$BA$480,MATCH(F$1,'Slutlig allokering kvv'!$B$1:$AS$1,0),FALSE))</f>
        <v/>
      </c>
      <c r="G308" s="122" t="str">
        <f>IF(ISERROR(1/VLOOKUP($B308,Kraftvärmeprod!$B$1:$AV$480,MATCH("Producerad elenergi i kraftvärmeverk (GWh)",Kraftvärmeprod!$B$1:$AV$1,0),FALSE)),"",VLOOKUP($B308,Kraftvärmeprod!$B$1:$AV$480,MATCH("Producerad elenergi i kraftvärmeverk (GWh)",Kraftvärmeprod!$B$1:$AV$1,0),FALSE))</f>
        <v/>
      </c>
      <c r="H308" s="122" t="str">
        <f>IF(ISERROR(1/VLOOKUP($B308,Miljö!$B$1:$T$480,MATCH("Såld mängd produktionsspecifik fjärrvärme (GWh)",Miljö!$B$1:$T$1,0),FALSE)),"",VLOOKUP($B308,Miljö!$B$1:$T$480,MATCH("Såld mängd produktionsspecifik fjärrvärme (GWh)",Miljö!$B$1:$T$1,0),FALSE))</f>
        <v/>
      </c>
      <c r="J308" s="122" t="str">
        <f t="shared" si="4"/>
        <v>Telge Nät AB</v>
      </c>
    </row>
    <row r="309" spans="1:10" x14ac:dyDescent="0.25">
      <c r="A309" t="s">
        <v>436</v>
      </c>
      <c r="B309" t="s">
        <v>437</v>
      </c>
      <c r="C309"/>
      <c r="D309" s="122" t="str">
        <f>IF(ISERROR(1/VLOOKUP($B309,Kraftvärmeprod!$B$1:$D$480,MATCH("Total värmeproduktion i kraftvärmeverk i kombinerad drift (GWh)",Kraftvärmeprod!$B$1:$AV$1,0),FALSE)),"Ej kraftvärme","Alternativproduktionsmetoden")</f>
        <v>Alternativproduktionsmetoden</v>
      </c>
      <c r="E309" s="122">
        <f>VLOOKUP($B309,Totalt!$B$1:$BP$480,MATCH("total el",Totalt!$B$1:$BP$1,0),FALSE)</f>
        <v>1.7436499999999999</v>
      </c>
      <c r="F309" s="123">
        <f>IF(ISERROR(1/VLOOKUP($B309,Kraftvärmeprod!$B$1:$BD$480,MATCH("Total värmeproduktion i kraftvärmeverk i kombinerad drift (GWh)",Kraftvärmeprod!$B$1:$AV$1,0),FALSE)),"",VLOOKUP($B309,'Slutlig allokering kvv'!$B$1:$BA$480,MATCH(F$1,'Slutlig allokering kvv'!$B$1:$AS$1,0),FALSE))</f>
        <v>0.72182681883024269</v>
      </c>
      <c r="G309" s="122">
        <f>IF(ISERROR(1/VLOOKUP($B309,Kraftvärmeprod!$B$1:$AV$480,MATCH("Producerad elenergi i kraftvärmeverk (GWh)",Kraftvärmeprod!$B$1:$AV$1,0),FALSE)),"",VLOOKUP($B309,Kraftvärmeprod!$B$1:$AV$480,MATCH("Producerad elenergi i kraftvärmeverk (GWh)",Kraftvärmeprod!$B$1:$AV$1,0),FALSE))</f>
        <v>7.44</v>
      </c>
      <c r="H309" s="122" t="str">
        <f>IF(ISERROR(1/VLOOKUP($B309,Miljö!$B$1:$T$480,MATCH("Såld mängd produktionsspecifik fjärrvärme (GWh)",Miljö!$B$1:$T$1,0),FALSE)),"",VLOOKUP($B309,Miljö!$B$1:$T$480,MATCH("Såld mängd produktionsspecifik fjärrvärme (GWh)",Miljö!$B$1:$T$1,0),FALSE))</f>
        <v/>
      </c>
      <c r="J309" s="122" t="str">
        <f t="shared" si="4"/>
        <v>Tidaholms Energi AB</v>
      </c>
    </row>
    <row r="310" spans="1:10" x14ac:dyDescent="0.25">
      <c r="A310" t="s">
        <v>438</v>
      </c>
      <c r="B310" t="s">
        <v>439</v>
      </c>
      <c r="C310"/>
      <c r="D310" s="122" t="str">
        <f>IF(ISERROR(1/VLOOKUP($B310,Kraftvärmeprod!$B$1:$D$480,MATCH("Total värmeproduktion i kraftvärmeverk i kombinerad drift (GWh)",Kraftvärmeprod!$B$1:$AV$1,0),FALSE)),"Ej kraftvärme","Alternativproduktionsmetoden")</f>
        <v>Ej kraftvärme</v>
      </c>
      <c r="E310" s="122">
        <f>VLOOKUP($B310,Totalt!$B$1:$BP$480,MATCH("total el",Totalt!$B$1:$BP$1,0),FALSE)</f>
        <v>2.5569999999999999</v>
      </c>
      <c r="F310" s="123" t="str">
        <f>IF(ISERROR(1/VLOOKUP($B310,Kraftvärmeprod!$B$1:$BD$480,MATCH("Total värmeproduktion i kraftvärmeverk i kombinerad drift (GWh)",Kraftvärmeprod!$B$1:$AV$1,0),FALSE)),"",VLOOKUP($B310,'Slutlig allokering kvv'!$B$1:$BA$480,MATCH(F$1,'Slutlig allokering kvv'!$B$1:$AS$1,0),FALSE))</f>
        <v/>
      </c>
      <c r="G310" s="122" t="str">
        <f>IF(ISERROR(1/VLOOKUP($B310,Kraftvärmeprod!$B$1:$AV$480,MATCH("Producerad elenergi i kraftvärmeverk (GWh)",Kraftvärmeprod!$B$1:$AV$1,0),FALSE)),"",VLOOKUP($B310,Kraftvärmeprod!$B$1:$AV$480,MATCH("Producerad elenergi i kraftvärmeverk (GWh)",Kraftvärmeprod!$B$1:$AV$1,0),FALSE))</f>
        <v/>
      </c>
      <c r="H310" s="122" t="str">
        <f>IF(ISERROR(1/VLOOKUP($B310,Miljö!$B$1:$T$480,MATCH("Såld mängd produktionsspecifik fjärrvärme (GWh)",Miljö!$B$1:$T$1,0),FALSE)),"",VLOOKUP($B310,Miljö!$B$1:$T$480,MATCH("Såld mängd produktionsspecifik fjärrvärme (GWh)",Miljö!$B$1:$T$1,0),FALSE))</f>
        <v/>
      </c>
      <c r="J310" s="122" t="str">
        <f t="shared" si="4"/>
        <v>Tierps Fjärrvärme AB</v>
      </c>
    </row>
    <row r="311" spans="1:10" x14ac:dyDescent="0.25">
      <c r="A311" t="s">
        <v>438</v>
      </c>
      <c r="B311" t="s">
        <v>440</v>
      </c>
      <c r="C311"/>
      <c r="D311" s="122" t="str">
        <f>IF(ISERROR(1/VLOOKUP($B311,Kraftvärmeprod!$B$1:$D$480,MATCH("Total värmeproduktion i kraftvärmeverk i kombinerad drift (GWh)",Kraftvärmeprod!$B$1:$AV$1,0),FALSE)),"Ej kraftvärme","Alternativproduktionsmetoden")</f>
        <v>Ej kraftvärme</v>
      </c>
      <c r="E311" s="122">
        <f>VLOOKUP($B311,Totalt!$B$1:$BP$480,MATCH("total el",Totalt!$B$1:$BP$1,0),FALSE)</f>
        <v>0.30700000000000005</v>
      </c>
      <c r="F311" s="123" t="str">
        <f>IF(ISERROR(1/VLOOKUP($B311,Kraftvärmeprod!$B$1:$BD$480,MATCH("Total värmeproduktion i kraftvärmeverk i kombinerad drift (GWh)",Kraftvärmeprod!$B$1:$AV$1,0),FALSE)),"",VLOOKUP($B311,'Slutlig allokering kvv'!$B$1:$BA$480,MATCH(F$1,'Slutlig allokering kvv'!$B$1:$AS$1,0),FALSE))</f>
        <v/>
      </c>
      <c r="G311" s="122" t="str">
        <f>IF(ISERROR(1/VLOOKUP($B311,Kraftvärmeprod!$B$1:$AV$480,MATCH("Producerad elenergi i kraftvärmeverk (GWh)",Kraftvärmeprod!$B$1:$AV$1,0),FALSE)),"",VLOOKUP($B311,Kraftvärmeprod!$B$1:$AV$480,MATCH("Producerad elenergi i kraftvärmeverk (GWh)",Kraftvärmeprod!$B$1:$AV$1,0),FALSE))</f>
        <v/>
      </c>
      <c r="H311" s="122" t="str">
        <f>IF(ISERROR(1/VLOOKUP($B311,Miljö!$B$1:$T$480,MATCH("Såld mängd produktionsspecifik fjärrvärme (GWh)",Miljö!$B$1:$T$1,0),FALSE)),"",VLOOKUP($B311,Miljö!$B$1:$T$480,MATCH("Såld mängd produktionsspecifik fjärrvärme (GWh)",Miljö!$B$1:$T$1,0),FALSE))</f>
        <v/>
      </c>
      <c r="J311" s="122" t="str">
        <f t="shared" si="4"/>
        <v>Tierps Fjärrvärme AB</v>
      </c>
    </row>
    <row r="312" spans="1:10" x14ac:dyDescent="0.25">
      <c r="A312" t="s">
        <v>441</v>
      </c>
      <c r="B312" t="s">
        <v>442</v>
      </c>
      <c r="C312"/>
      <c r="D312" s="122" t="str">
        <f>IF(ISERROR(1/VLOOKUP($B312,Kraftvärmeprod!$B$1:$D$480,MATCH("Total värmeproduktion i kraftvärmeverk i kombinerad drift (GWh)",Kraftvärmeprod!$B$1:$AV$1,0),FALSE)),"Ej kraftvärme","Alternativproduktionsmetoden")</f>
        <v>Ej kraftvärme</v>
      </c>
      <c r="E312" s="122">
        <f>VLOOKUP($B312,Totalt!$B$1:$BP$480,MATCH("total el",Totalt!$B$1:$BP$1,0),FALSE)</f>
        <v>0</v>
      </c>
      <c r="F312" s="123" t="str">
        <f>IF(ISERROR(1/VLOOKUP($B312,Kraftvärmeprod!$B$1:$BD$480,MATCH("Total värmeproduktion i kraftvärmeverk i kombinerad drift (GWh)",Kraftvärmeprod!$B$1:$AV$1,0),FALSE)),"",VLOOKUP($B312,'Slutlig allokering kvv'!$B$1:$BA$480,MATCH(F$1,'Slutlig allokering kvv'!$B$1:$AS$1,0),FALSE))</f>
        <v/>
      </c>
      <c r="G312" s="122" t="str">
        <f>IF(ISERROR(1/VLOOKUP($B312,Kraftvärmeprod!$B$1:$AV$480,MATCH("Producerad elenergi i kraftvärmeverk (GWh)",Kraftvärmeprod!$B$1:$AV$1,0),FALSE)),"",VLOOKUP($B312,Kraftvärmeprod!$B$1:$AV$480,MATCH("Producerad elenergi i kraftvärmeverk (GWh)",Kraftvärmeprod!$B$1:$AV$1,0),FALSE))</f>
        <v/>
      </c>
      <c r="H312" s="122" t="str">
        <f>IF(ISERROR(1/VLOOKUP($B312,Miljö!$B$1:$T$480,MATCH("Såld mängd produktionsspecifik fjärrvärme (GWh)",Miljö!$B$1:$T$1,0),FALSE)),"",VLOOKUP($B312,Miljö!$B$1:$T$480,MATCH("Såld mängd produktionsspecifik fjärrvärme (GWh)",Miljö!$B$1:$T$1,0),FALSE))</f>
        <v/>
      </c>
      <c r="J312" s="122" t="str">
        <f t="shared" si="4"/>
        <v>Torsås fjärrvärmenät AB</v>
      </c>
    </row>
    <row r="313" spans="1:10" x14ac:dyDescent="0.25">
      <c r="A313" t="s">
        <v>443</v>
      </c>
      <c r="B313" t="s">
        <v>444</v>
      </c>
      <c r="C313"/>
      <c r="D313" s="122" t="str">
        <f>IF(ISERROR(1/VLOOKUP($B313,Kraftvärmeprod!$B$1:$D$480,MATCH("Total värmeproduktion i kraftvärmeverk i kombinerad drift (GWh)",Kraftvärmeprod!$B$1:$AV$1,0),FALSE)),"Ej kraftvärme","Alternativproduktionsmetoden")</f>
        <v>Alternativproduktionsmetoden</v>
      </c>
      <c r="E313" s="122">
        <f>VLOOKUP($B313,Totalt!$B$1:$BP$480,MATCH("total el",Totalt!$B$1:$BP$1,0),FALSE)</f>
        <v>2.5158499999999999</v>
      </c>
      <c r="F313" s="123">
        <f>IF(ISERROR(1/VLOOKUP($B313,Kraftvärmeprod!$B$1:$BD$480,MATCH("Total värmeproduktion i kraftvärmeverk i kombinerad drift (GWh)",Kraftvärmeprod!$B$1:$AV$1,0),FALSE)),"",VLOOKUP($B313,'Slutlig allokering kvv'!$B$1:$BA$480,MATCH(F$1,'Slutlig allokering kvv'!$B$1:$AS$1,0),FALSE))</f>
        <v>0.77232664670658691</v>
      </c>
      <c r="G313" s="122">
        <f>IF(ISERROR(1/VLOOKUP($B313,Kraftvärmeprod!$B$1:$AV$480,MATCH("Producerad elenergi i kraftvärmeverk (GWh)",Kraftvärmeprod!$B$1:$AV$1,0),FALSE)),"",VLOOKUP($B313,Kraftvärmeprod!$B$1:$AV$480,MATCH("Producerad elenergi i kraftvärmeverk (GWh)",Kraftvärmeprod!$B$1:$AV$1,0),FALSE))</f>
        <v>9.4</v>
      </c>
      <c r="H313" s="122" t="str">
        <f>IF(ISERROR(1/VLOOKUP($B313,Miljö!$B$1:$T$480,MATCH("Såld mängd produktionsspecifik fjärrvärme (GWh)",Miljö!$B$1:$T$1,0),FALSE)),"",VLOOKUP($B313,Miljö!$B$1:$T$480,MATCH("Såld mängd produktionsspecifik fjärrvärme (GWh)",Miljö!$B$1:$T$1,0),FALSE))</f>
        <v/>
      </c>
      <c r="J313" s="122" t="str">
        <f t="shared" si="4"/>
        <v>Tranås Energi AB</v>
      </c>
    </row>
    <row r="314" spans="1:10" x14ac:dyDescent="0.25">
      <c r="A314" t="s">
        <v>445</v>
      </c>
      <c r="B314" t="s">
        <v>446</v>
      </c>
      <c r="C314"/>
      <c r="D314" s="122" t="str">
        <f>IF(ISERROR(1/VLOOKUP($B314,Kraftvärmeprod!$B$1:$D$480,MATCH("Total värmeproduktion i kraftvärmeverk i kombinerad drift (GWh)",Kraftvärmeprod!$B$1:$AV$1,0),FALSE)),"Ej kraftvärme","Alternativproduktionsmetoden")</f>
        <v>Ej kraftvärme</v>
      </c>
      <c r="E314" s="122">
        <f>VLOOKUP($B314,Totalt!$B$1:$BP$480,MATCH("total el",Totalt!$B$1:$BP$1,0),FALSE)</f>
        <v>1.909</v>
      </c>
      <c r="F314" s="123" t="str">
        <f>IF(ISERROR(1/VLOOKUP($B314,Kraftvärmeprod!$B$1:$BD$480,MATCH("Total värmeproduktion i kraftvärmeverk i kombinerad drift (GWh)",Kraftvärmeprod!$B$1:$AV$1,0),FALSE)),"",VLOOKUP($B314,'Slutlig allokering kvv'!$B$1:$BA$480,MATCH(F$1,'Slutlig allokering kvv'!$B$1:$AS$1,0),FALSE))</f>
        <v/>
      </c>
      <c r="G314" s="122" t="str">
        <f>IF(ISERROR(1/VLOOKUP($B314,Kraftvärmeprod!$B$1:$AV$480,MATCH("Producerad elenergi i kraftvärmeverk (GWh)",Kraftvärmeprod!$B$1:$AV$1,0),FALSE)),"",VLOOKUP($B314,Kraftvärmeprod!$B$1:$AV$480,MATCH("Producerad elenergi i kraftvärmeverk (GWh)",Kraftvärmeprod!$B$1:$AV$1,0),FALSE))</f>
        <v/>
      </c>
      <c r="H314" s="122" t="str">
        <f>IF(ISERROR(1/VLOOKUP($B314,Miljö!$B$1:$T$480,MATCH("Såld mängd produktionsspecifik fjärrvärme (GWh)",Miljö!$B$1:$T$1,0),FALSE)),"",VLOOKUP($B314,Miljö!$B$1:$T$480,MATCH("Såld mängd produktionsspecifik fjärrvärme (GWh)",Miljö!$B$1:$T$1,0),FALSE))</f>
        <v/>
      </c>
      <c r="J314" s="122" t="str">
        <f t="shared" si="4"/>
        <v>Trelleborgs Fjärrvärme AB</v>
      </c>
    </row>
    <row r="315" spans="1:10" x14ac:dyDescent="0.25">
      <c r="A315" t="s">
        <v>447</v>
      </c>
      <c r="B315" t="s">
        <v>448</v>
      </c>
      <c r="C315"/>
      <c r="D315" s="122" t="str">
        <f>IF(ISERROR(1/VLOOKUP($B315,Kraftvärmeprod!$B$1:$D$480,MATCH("Total värmeproduktion i kraftvärmeverk i kombinerad drift (GWh)",Kraftvärmeprod!$B$1:$AV$1,0),FALSE)),"Ej kraftvärme","Alternativproduktionsmetoden")</f>
        <v>Alternativproduktionsmetoden</v>
      </c>
      <c r="E315" s="122">
        <f>VLOOKUP($B315,Totalt!$B$1:$BP$480,MATCH("total el",Totalt!$B$1:$BP$1,0),FALSE)</f>
        <v>19.299669999999999</v>
      </c>
      <c r="F315" s="123">
        <f>IF(ISERROR(1/VLOOKUP($B315,Kraftvärmeprod!$B$1:$BD$480,MATCH("Total värmeproduktion i kraftvärmeverk i kombinerad drift (GWh)",Kraftvärmeprod!$B$1:$AV$1,0),FALSE)),"",VLOOKUP($B315,'Slutlig allokering kvv'!$B$1:$BA$480,MATCH(F$1,'Slutlig allokering kvv'!$B$1:$AS$1,0),FALSE))</f>
        <v>0.64991843728581211</v>
      </c>
      <c r="G315" s="122">
        <f>IF(ISERROR(1/VLOOKUP($B315,Kraftvärmeprod!$B$1:$AV$480,MATCH("Producerad elenergi i kraftvärmeverk (GWh)",Kraftvärmeprod!$B$1:$AV$1,0),FALSE)),"",VLOOKUP($B315,Kraftvärmeprod!$B$1:$AV$480,MATCH("Producerad elenergi i kraftvärmeverk (GWh)",Kraftvärmeprod!$B$1:$AV$1,0),FALSE))</f>
        <v>21</v>
      </c>
      <c r="H315" s="122" t="str">
        <f>IF(ISERROR(1/VLOOKUP($B315,Miljö!$B$1:$T$480,MATCH("Såld mängd produktionsspecifik fjärrvärme (GWh)",Miljö!$B$1:$T$1,0),FALSE)),"",VLOOKUP($B315,Miljö!$B$1:$T$480,MATCH("Såld mängd produktionsspecifik fjärrvärme (GWh)",Miljö!$B$1:$T$1,0),FALSE))</f>
        <v/>
      </c>
      <c r="J315" s="122" t="str">
        <f t="shared" si="4"/>
        <v>Trollhättan Energi AB</v>
      </c>
    </row>
    <row r="316" spans="1:10" x14ac:dyDescent="0.25">
      <c r="A316" t="s">
        <v>449</v>
      </c>
      <c r="B316" t="s">
        <v>450</v>
      </c>
      <c r="C316"/>
      <c r="D316" s="122" t="str">
        <f>IF(ISERROR(1/VLOOKUP($B316,Kraftvärmeprod!$B$1:$D$480,MATCH("Total värmeproduktion i kraftvärmeverk i kombinerad drift (GWh)",Kraftvärmeprod!$B$1:$AV$1,0),FALSE)),"Ej kraftvärme","Alternativproduktionsmetoden")</f>
        <v>Ej kraftvärme</v>
      </c>
      <c r="E316" s="122">
        <f>VLOOKUP($B316,Totalt!$B$1:$BP$480,MATCH("total el",Totalt!$B$1:$BP$1,0),FALSE)</f>
        <v>8.1000000000000003E-2</v>
      </c>
      <c r="F316" s="123" t="str">
        <f>IF(ISERROR(1/VLOOKUP($B316,Kraftvärmeprod!$B$1:$BD$480,MATCH("Total värmeproduktion i kraftvärmeverk i kombinerad drift (GWh)",Kraftvärmeprod!$B$1:$AV$1,0),FALSE)),"",VLOOKUP($B316,'Slutlig allokering kvv'!$B$1:$BA$480,MATCH(F$1,'Slutlig allokering kvv'!$B$1:$AS$1,0),FALSE))</f>
        <v/>
      </c>
      <c r="G316" s="122" t="str">
        <f>IF(ISERROR(1/VLOOKUP($B316,Kraftvärmeprod!$B$1:$AV$480,MATCH("Producerad elenergi i kraftvärmeverk (GWh)",Kraftvärmeprod!$B$1:$AV$1,0),FALSE)),"",VLOOKUP($B316,Kraftvärmeprod!$B$1:$AV$480,MATCH("Producerad elenergi i kraftvärmeverk (GWh)",Kraftvärmeprod!$B$1:$AV$1,0),FALSE))</f>
        <v/>
      </c>
      <c r="H316" s="122" t="str">
        <f>IF(ISERROR(1/VLOOKUP($B316,Miljö!$B$1:$T$480,MATCH("Såld mängd produktionsspecifik fjärrvärme (GWh)",Miljö!$B$1:$T$1,0),FALSE)),"",VLOOKUP($B316,Miljö!$B$1:$T$480,MATCH("Såld mängd produktionsspecifik fjärrvärme (GWh)",Miljö!$B$1:$T$1,0),FALSE))</f>
        <v/>
      </c>
      <c r="J316" s="122" t="str">
        <f t="shared" si="4"/>
        <v>Uddevalla Energi AB</v>
      </c>
    </row>
    <row r="317" spans="1:10" x14ac:dyDescent="0.25">
      <c r="A317" t="s">
        <v>449</v>
      </c>
      <c r="B317" t="s">
        <v>451</v>
      </c>
      <c r="C317"/>
      <c r="D317" s="122" t="str">
        <f>IF(ISERROR(1/VLOOKUP($B317,Kraftvärmeprod!$B$1:$D$480,MATCH("Total värmeproduktion i kraftvärmeverk i kombinerad drift (GWh)",Kraftvärmeprod!$B$1:$AV$1,0),FALSE)),"Ej kraftvärme","Alternativproduktionsmetoden")</f>
        <v>Ej kraftvärme</v>
      </c>
      <c r="E317" s="122">
        <f>VLOOKUP($B317,Totalt!$B$1:$BP$480,MATCH("total el",Totalt!$B$1:$BP$1,0),FALSE)</f>
        <v>0.13</v>
      </c>
      <c r="F317" s="123" t="str">
        <f>IF(ISERROR(1/VLOOKUP($B317,Kraftvärmeprod!$B$1:$BD$480,MATCH("Total värmeproduktion i kraftvärmeverk i kombinerad drift (GWh)",Kraftvärmeprod!$B$1:$AV$1,0),FALSE)),"",VLOOKUP($B317,'Slutlig allokering kvv'!$B$1:$BA$480,MATCH(F$1,'Slutlig allokering kvv'!$B$1:$AS$1,0),FALSE))</f>
        <v/>
      </c>
      <c r="G317" s="122" t="str">
        <f>IF(ISERROR(1/VLOOKUP($B317,Kraftvärmeprod!$B$1:$AV$480,MATCH("Producerad elenergi i kraftvärmeverk (GWh)",Kraftvärmeprod!$B$1:$AV$1,0),FALSE)),"",VLOOKUP($B317,Kraftvärmeprod!$B$1:$AV$480,MATCH("Producerad elenergi i kraftvärmeverk (GWh)",Kraftvärmeprod!$B$1:$AV$1,0),FALSE))</f>
        <v/>
      </c>
      <c r="H317" s="122" t="str">
        <f>IF(ISERROR(1/VLOOKUP($B317,Miljö!$B$1:$T$480,MATCH("Såld mängd produktionsspecifik fjärrvärme (GWh)",Miljö!$B$1:$T$1,0),FALSE)),"",VLOOKUP($B317,Miljö!$B$1:$T$480,MATCH("Såld mängd produktionsspecifik fjärrvärme (GWh)",Miljö!$B$1:$T$1,0),FALSE))</f>
        <v/>
      </c>
      <c r="J317" s="122" t="str">
        <f t="shared" si="4"/>
        <v>Uddevalla Energi AB</v>
      </c>
    </row>
    <row r="318" spans="1:10" x14ac:dyDescent="0.25">
      <c r="A318" t="s">
        <v>449</v>
      </c>
      <c r="B318" t="s">
        <v>452</v>
      </c>
      <c r="C318"/>
      <c r="D318" s="122" t="str">
        <f>IF(ISERROR(1/VLOOKUP($B318,Kraftvärmeprod!$B$1:$D$480,MATCH("Total värmeproduktion i kraftvärmeverk i kombinerad drift (GWh)",Kraftvärmeprod!$B$1:$AV$1,0),FALSE)),"Ej kraftvärme","Alternativproduktionsmetoden")</f>
        <v>Alternativproduktionsmetoden</v>
      </c>
      <c r="E318" s="122">
        <f>VLOOKUP($B318,Totalt!$B$1:$BP$480,MATCH("total el",Totalt!$B$1:$BP$1,0),FALSE)</f>
        <v>10.1982</v>
      </c>
      <c r="F318" s="123">
        <f>IF(ISERROR(1/VLOOKUP($B318,Kraftvärmeprod!$B$1:$BD$480,MATCH("Total värmeproduktion i kraftvärmeverk i kombinerad drift (GWh)",Kraftvärmeprod!$B$1:$AV$1,0),FALSE)),"",VLOOKUP($B318,'Slutlig allokering kvv'!$B$1:$BA$480,MATCH(F$1,'Slutlig allokering kvv'!$B$1:$AS$1,0),FALSE))</f>
        <v>0.46795575967757047</v>
      </c>
      <c r="G318" s="122">
        <f>IF(ISERROR(1/VLOOKUP($B318,Kraftvärmeprod!$B$1:$AV$480,MATCH("Producerad elenergi i kraftvärmeverk (GWh)",Kraftvärmeprod!$B$1:$AV$1,0),FALSE)),"",VLOOKUP($B318,Kraftvärmeprod!$B$1:$AV$480,MATCH("Producerad elenergi i kraftvärmeverk (GWh)",Kraftvärmeprod!$B$1:$AV$1,0),FALSE))</f>
        <v>59.01</v>
      </c>
      <c r="H318" s="122" t="str">
        <f>IF(ISERROR(1/VLOOKUP($B318,Miljö!$B$1:$T$480,MATCH("Såld mängd produktionsspecifik fjärrvärme (GWh)",Miljö!$B$1:$T$1,0),FALSE)),"",VLOOKUP($B318,Miljö!$B$1:$T$480,MATCH("Såld mängd produktionsspecifik fjärrvärme (GWh)",Miljö!$B$1:$T$1,0),FALSE))</f>
        <v/>
      </c>
      <c r="J318" s="122" t="str">
        <f t="shared" si="4"/>
        <v>Uddevalla Energi AB</v>
      </c>
    </row>
    <row r="319" spans="1:10" x14ac:dyDescent="0.25">
      <c r="A319" t="s">
        <v>453</v>
      </c>
      <c r="B319" t="s">
        <v>454</v>
      </c>
      <c r="C319"/>
      <c r="D319" s="122" t="str">
        <f>IF(ISERROR(1/VLOOKUP($B319,Kraftvärmeprod!$B$1:$D$480,MATCH("Total värmeproduktion i kraftvärmeverk i kombinerad drift (GWh)",Kraftvärmeprod!$B$1:$AV$1,0),FALSE)),"Ej kraftvärme","Alternativproduktionsmetoden")</f>
        <v>Ej kraftvärme</v>
      </c>
      <c r="E319" s="122">
        <f>VLOOKUP($B319,Totalt!$B$1:$BP$480,MATCH("total el",Totalt!$B$1:$BP$1,0),FALSE)</f>
        <v>3.1850000000000003E-2</v>
      </c>
      <c r="F319" s="123" t="str">
        <f>IF(ISERROR(1/VLOOKUP($B319,Kraftvärmeprod!$B$1:$BD$480,MATCH("Total värmeproduktion i kraftvärmeverk i kombinerad drift (GWh)",Kraftvärmeprod!$B$1:$AV$1,0),FALSE)),"",VLOOKUP($B319,'Slutlig allokering kvv'!$B$1:$BA$480,MATCH(F$1,'Slutlig allokering kvv'!$B$1:$AS$1,0),FALSE))</f>
        <v/>
      </c>
      <c r="G319" s="122" t="str">
        <f>IF(ISERROR(1/VLOOKUP($B319,Kraftvärmeprod!$B$1:$AV$480,MATCH("Producerad elenergi i kraftvärmeverk (GWh)",Kraftvärmeprod!$B$1:$AV$1,0),FALSE)),"",VLOOKUP($B319,Kraftvärmeprod!$B$1:$AV$480,MATCH("Producerad elenergi i kraftvärmeverk (GWh)",Kraftvärmeprod!$B$1:$AV$1,0),FALSE))</f>
        <v/>
      </c>
      <c r="H319" s="122" t="str">
        <f>IF(ISERROR(1/VLOOKUP($B319,Miljö!$B$1:$T$480,MATCH("Såld mängd produktionsspecifik fjärrvärme (GWh)",Miljö!$B$1:$T$1,0),FALSE)),"",VLOOKUP($B319,Miljö!$B$1:$T$480,MATCH("Såld mängd produktionsspecifik fjärrvärme (GWh)",Miljö!$B$1:$T$1,0),FALSE))</f>
        <v/>
      </c>
      <c r="J319" s="122" t="str">
        <f t="shared" si="4"/>
        <v>Ulricehamns Energi AB</v>
      </c>
    </row>
    <row r="320" spans="1:10" x14ac:dyDescent="0.25">
      <c r="A320" t="s">
        <v>453</v>
      </c>
      <c r="B320" t="s">
        <v>455</v>
      </c>
      <c r="C320"/>
      <c r="D320" s="122" t="str">
        <f>IF(ISERROR(1/VLOOKUP($B320,Kraftvärmeprod!$B$1:$D$480,MATCH("Total värmeproduktion i kraftvärmeverk i kombinerad drift (GWh)",Kraftvärmeprod!$B$1:$AV$1,0),FALSE)),"Ej kraftvärme","Alternativproduktionsmetoden")</f>
        <v>Ej kraftvärme</v>
      </c>
      <c r="E320" s="122">
        <f>VLOOKUP($B320,Totalt!$B$1:$BP$480,MATCH("total el",Totalt!$B$1:$BP$1,0),FALSE)</f>
        <v>1.1058999999999999E-2</v>
      </c>
      <c r="F320" s="123" t="str">
        <f>IF(ISERROR(1/VLOOKUP($B320,Kraftvärmeprod!$B$1:$BD$480,MATCH("Total värmeproduktion i kraftvärmeverk i kombinerad drift (GWh)",Kraftvärmeprod!$B$1:$AV$1,0),FALSE)),"",VLOOKUP($B320,'Slutlig allokering kvv'!$B$1:$BA$480,MATCH(F$1,'Slutlig allokering kvv'!$B$1:$AS$1,0),FALSE))</f>
        <v/>
      </c>
      <c r="G320" s="122" t="str">
        <f>IF(ISERROR(1/VLOOKUP($B320,Kraftvärmeprod!$B$1:$AV$480,MATCH("Producerad elenergi i kraftvärmeverk (GWh)",Kraftvärmeprod!$B$1:$AV$1,0),FALSE)),"",VLOOKUP($B320,Kraftvärmeprod!$B$1:$AV$480,MATCH("Producerad elenergi i kraftvärmeverk (GWh)",Kraftvärmeprod!$B$1:$AV$1,0),FALSE))</f>
        <v/>
      </c>
      <c r="H320" s="122" t="str">
        <f>IF(ISERROR(1/VLOOKUP($B320,Miljö!$B$1:$T$480,MATCH("Såld mängd produktionsspecifik fjärrvärme (GWh)",Miljö!$B$1:$T$1,0),FALSE)),"",VLOOKUP($B320,Miljö!$B$1:$T$480,MATCH("Såld mängd produktionsspecifik fjärrvärme (GWh)",Miljö!$B$1:$T$1,0),FALSE))</f>
        <v/>
      </c>
      <c r="J320" s="122" t="str">
        <f t="shared" si="4"/>
        <v>Ulricehamns Energi AB</v>
      </c>
    </row>
    <row r="321" spans="1:10" x14ac:dyDescent="0.25">
      <c r="A321" t="s">
        <v>453</v>
      </c>
      <c r="B321" t="s">
        <v>456</v>
      </c>
      <c r="C321"/>
      <c r="D321" s="122" t="str">
        <f>IF(ISERROR(1/VLOOKUP($B321,Kraftvärmeprod!$B$1:$D$480,MATCH("Total värmeproduktion i kraftvärmeverk i kombinerad drift (GWh)",Kraftvärmeprod!$B$1:$AV$1,0),FALSE)),"Ej kraftvärme","Alternativproduktionsmetoden")</f>
        <v>Ej kraftvärme</v>
      </c>
      <c r="E321" s="122">
        <f>VLOOKUP($B321,Totalt!$B$1:$BP$480,MATCH("total el",Totalt!$B$1:$BP$1,0),FALSE)</f>
        <v>0.56720000000000004</v>
      </c>
      <c r="F321" s="123" t="str">
        <f>IF(ISERROR(1/VLOOKUP($B321,Kraftvärmeprod!$B$1:$BD$480,MATCH("Total värmeproduktion i kraftvärmeverk i kombinerad drift (GWh)",Kraftvärmeprod!$B$1:$AV$1,0),FALSE)),"",VLOOKUP($B321,'Slutlig allokering kvv'!$B$1:$BA$480,MATCH(F$1,'Slutlig allokering kvv'!$B$1:$AS$1,0),FALSE))</f>
        <v/>
      </c>
      <c r="G321" s="122" t="str">
        <f>IF(ISERROR(1/VLOOKUP($B321,Kraftvärmeprod!$B$1:$AV$480,MATCH("Producerad elenergi i kraftvärmeverk (GWh)",Kraftvärmeprod!$B$1:$AV$1,0),FALSE)),"",VLOOKUP($B321,Kraftvärmeprod!$B$1:$AV$480,MATCH("Producerad elenergi i kraftvärmeverk (GWh)",Kraftvärmeprod!$B$1:$AV$1,0),FALSE))</f>
        <v/>
      </c>
      <c r="H321" s="122" t="str">
        <f>IF(ISERROR(1/VLOOKUP($B321,Miljö!$B$1:$T$480,MATCH("Såld mängd produktionsspecifik fjärrvärme (GWh)",Miljö!$B$1:$T$1,0),FALSE)),"",VLOOKUP($B321,Miljö!$B$1:$T$480,MATCH("Såld mängd produktionsspecifik fjärrvärme (GWh)",Miljö!$B$1:$T$1,0),FALSE))</f>
        <v/>
      </c>
      <c r="J321" s="122" t="str">
        <f t="shared" si="4"/>
        <v>Ulricehamns Energi AB</v>
      </c>
    </row>
    <row r="322" spans="1:10" x14ac:dyDescent="0.25">
      <c r="A322" t="s">
        <v>457</v>
      </c>
      <c r="B322" t="s">
        <v>458</v>
      </c>
      <c r="C322"/>
      <c r="D322" s="122" t="str">
        <f>IF(ISERROR(1/VLOOKUP($B322,Kraftvärmeprod!$B$1:$D$480,MATCH("Total värmeproduktion i kraftvärmeverk i kombinerad drift (GWh)",Kraftvärmeprod!$B$1:$AV$1,0),FALSE)),"Ej kraftvärme","Alternativproduktionsmetoden")</f>
        <v>Ej kraftvärme</v>
      </c>
      <c r="E322" s="122">
        <f>VLOOKUP($B322,Totalt!$B$1:$BP$480,MATCH("total el",Totalt!$B$1:$BP$1,0),FALSE)</f>
        <v>0.14299999999999999</v>
      </c>
      <c r="F322" s="123" t="str">
        <f>IF(ISERROR(1/VLOOKUP($B322,Kraftvärmeprod!$B$1:$BD$480,MATCH("Total värmeproduktion i kraftvärmeverk i kombinerad drift (GWh)",Kraftvärmeprod!$B$1:$AV$1,0),FALSE)),"",VLOOKUP($B322,'Slutlig allokering kvv'!$B$1:$BA$480,MATCH(F$1,'Slutlig allokering kvv'!$B$1:$AS$1,0),FALSE))</f>
        <v/>
      </c>
      <c r="G322" s="122" t="str">
        <f>IF(ISERROR(1/VLOOKUP($B322,Kraftvärmeprod!$B$1:$AV$480,MATCH("Producerad elenergi i kraftvärmeverk (GWh)",Kraftvärmeprod!$B$1:$AV$1,0),FALSE)),"",VLOOKUP($B322,Kraftvärmeprod!$B$1:$AV$480,MATCH("Producerad elenergi i kraftvärmeverk (GWh)",Kraftvärmeprod!$B$1:$AV$1,0),FALSE))</f>
        <v/>
      </c>
      <c r="H322" s="122" t="str">
        <f>IF(ISERROR(1/VLOOKUP($B322,Miljö!$B$1:$T$480,MATCH("Såld mängd produktionsspecifik fjärrvärme (GWh)",Miljö!$B$1:$T$1,0),FALSE)),"",VLOOKUP($B322,Miljö!$B$1:$T$480,MATCH("Såld mängd produktionsspecifik fjärrvärme (GWh)",Miljö!$B$1:$T$1,0),FALSE))</f>
        <v/>
      </c>
      <c r="J322" s="122" t="str">
        <f t="shared" si="4"/>
        <v>Umeå Energi AB</v>
      </c>
    </row>
    <row r="323" spans="1:10" x14ac:dyDescent="0.25">
      <c r="A323" t="s">
        <v>457</v>
      </c>
      <c r="B323" t="s">
        <v>459</v>
      </c>
      <c r="C323"/>
      <c r="D323" s="122" t="str">
        <f>IF(ISERROR(1/VLOOKUP($B323,Kraftvärmeprod!$B$1:$D$480,MATCH("Total värmeproduktion i kraftvärmeverk i kombinerad drift (GWh)",Kraftvärmeprod!$B$1:$AV$1,0),FALSE)),"Ej kraftvärme","Alternativproduktionsmetoden")</f>
        <v>Ej kraftvärme</v>
      </c>
      <c r="E323" s="122">
        <f>VLOOKUP($B323,Totalt!$B$1:$BP$480,MATCH("total el",Totalt!$B$1:$BP$1,0),FALSE)</f>
        <v>0.17399999999999999</v>
      </c>
      <c r="F323" s="123" t="str">
        <f>IF(ISERROR(1/VLOOKUP($B323,Kraftvärmeprod!$B$1:$BD$480,MATCH("Total värmeproduktion i kraftvärmeverk i kombinerad drift (GWh)",Kraftvärmeprod!$B$1:$AV$1,0),FALSE)),"",VLOOKUP($B323,'Slutlig allokering kvv'!$B$1:$BA$480,MATCH(F$1,'Slutlig allokering kvv'!$B$1:$AS$1,0),FALSE))</f>
        <v/>
      </c>
      <c r="G323" s="122" t="str">
        <f>IF(ISERROR(1/VLOOKUP($B323,Kraftvärmeprod!$B$1:$AV$480,MATCH("Producerad elenergi i kraftvärmeverk (GWh)",Kraftvärmeprod!$B$1:$AV$1,0),FALSE)),"",VLOOKUP($B323,Kraftvärmeprod!$B$1:$AV$480,MATCH("Producerad elenergi i kraftvärmeverk (GWh)",Kraftvärmeprod!$B$1:$AV$1,0),FALSE))</f>
        <v/>
      </c>
      <c r="H323" s="122" t="str">
        <f>IF(ISERROR(1/VLOOKUP($B323,Miljö!$B$1:$T$480,MATCH("Såld mängd produktionsspecifik fjärrvärme (GWh)",Miljö!$B$1:$T$1,0),FALSE)),"",VLOOKUP($B323,Miljö!$B$1:$T$480,MATCH("Såld mängd produktionsspecifik fjärrvärme (GWh)",Miljö!$B$1:$T$1,0),FALSE))</f>
        <v/>
      </c>
      <c r="J323" s="122" t="str">
        <f t="shared" ref="J323:J386" si="5">A323</f>
        <v>Umeå Energi AB</v>
      </c>
    </row>
    <row r="324" spans="1:10" x14ac:dyDescent="0.25">
      <c r="A324" t="s">
        <v>457</v>
      </c>
      <c r="B324" t="s">
        <v>460</v>
      </c>
      <c r="C324"/>
      <c r="D324" s="122" t="str">
        <f>IF(ISERROR(1/VLOOKUP($B324,Kraftvärmeprod!$B$1:$D$480,MATCH("Total värmeproduktion i kraftvärmeverk i kombinerad drift (GWh)",Kraftvärmeprod!$B$1:$AV$1,0),FALSE)),"Ej kraftvärme","Alternativproduktionsmetoden")</f>
        <v>Ej kraftvärme</v>
      </c>
      <c r="E324" s="122">
        <f>VLOOKUP($B324,Totalt!$B$1:$BP$480,MATCH("total el",Totalt!$B$1:$BP$1,0),FALSE)</f>
        <v>0.05</v>
      </c>
      <c r="F324" s="123" t="str">
        <f>IF(ISERROR(1/VLOOKUP($B324,Kraftvärmeprod!$B$1:$BD$480,MATCH("Total värmeproduktion i kraftvärmeverk i kombinerad drift (GWh)",Kraftvärmeprod!$B$1:$AV$1,0),FALSE)),"",VLOOKUP($B324,'Slutlig allokering kvv'!$B$1:$BA$480,MATCH(F$1,'Slutlig allokering kvv'!$B$1:$AS$1,0),FALSE))</f>
        <v/>
      </c>
      <c r="G324" s="122" t="str">
        <f>IF(ISERROR(1/VLOOKUP($B324,Kraftvärmeprod!$B$1:$AV$480,MATCH("Producerad elenergi i kraftvärmeverk (GWh)",Kraftvärmeprod!$B$1:$AV$1,0),FALSE)),"",VLOOKUP($B324,Kraftvärmeprod!$B$1:$AV$480,MATCH("Producerad elenergi i kraftvärmeverk (GWh)",Kraftvärmeprod!$B$1:$AV$1,0),FALSE))</f>
        <v/>
      </c>
      <c r="H324" s="122" t="str">
        <f>IF(ISERROR(1/VLOOKUP($B324,Miljö!$B$1:$T$480,MATCH("Såld mängd produktionsspecifik fjärrvärme (GWh)",Miljö!$B$1:$T$1,0),FALSE)),"",VLOOKUP($B324,Miljö!$B$1:$T$480,MATCH("Såld mängd produktionsspecifik fjärrvärme (GWh)",Miljö!$B$1:$T$1,0),FALSE))</f>
        <v/>
      </c>
      <c r="J324" s="122" t="str">
        <f t="shared" si="5"/>
        <v>Umeå Energi AB</v>
      </c>
    </row>
    <row r="325" spans="1:10" x14ac:dyDescent="0.25">
      <c r="A325" t="s">
        <v>457</v>
      </c>
      <c r="B325" t="s">
        <v>461</v>
      </c>
      <c r="C325"/>
      <c r="D325" s="122" t="str">
        <f>IF(ISERROR(1/VLOOKUP($B325,Kraftvärmeprod!$B$1:$D$480,MATCH("Total värmeproduktion i kraftvärmeverk i kombinerad drift (GWh)",Kraftvärmeprod!$B$1:$AV$1,0),FALSE)),"Ej kraftvärme","Alternativproduktionsmetoden")</f>
        <v>Alternativproduktionsmetoden</v>
      </c>
      <c r="E325" s="122">
        <f>VLOOKUP($B325,Totalt!$B$1:$BP$480,MATCH("total el",Totalt!$B$1:$BP$1,0),FALSE)</f>
        <v>50.052999999999997</v>
      </c>
      <c r="F325" s="123">
        <f>IF(ISERROR(1/VLOOKUP($B325,Kraftvärmeprod!$B$1:$BD$480,MATCH("Total värmeproduktion i kraftvärmeverk i kombinerad drift (GWh)",Kraftvärmeprod!$B$1:$AV$1,0),FALSE)),"",VLOOKUP($B325,'Slutlig allokering kvv'!$B$1:$BA$480,MATCH(F$1,'Slutlig allokering kvv'!$B$1:$AS$1,0),FALSE))</f>
        <v>0.50458987381853604</v>
      </c>
      <c r="G325" s="122">
        <f>IF(ISERROR(1/VLOOKUP($B325,Kraftvärmeprod!$B$1:$AV$480,MATCH("Producerad elenergi i kraftvärmeverk (GWh)",Kraftvärmeprod!$B$1:$AV$1,0),FALSE)),"",VLOOKUP($B325,Kraftvärmeprod!$B$1:$AV$480,MATCH("Producerad elenergi i kraftvärmeverk (GWh)",Kraftvärmeprod!$B$1:$AV$1,0),FALSE))</f>
        <v>220</v>
      </c>
      <c r="H325" s="122" t="str">
        <f>IF(ISERROR(1/VLOOKUP($B325,Miljö!$B$1:$T$480,MATCH("Såld mängd produktionsspecifik fjärrvärme (GWh)",Miljö!$B$1:$T$1,0),FALSE)),"",VLOOKUP($B325,Miljö!$B$1:$T$480,MATCH("Såld mängd produktionsspecifik fjärrvärme (GWh)",Miljö!$B$1:$T$1,0),FALSE))</f>
        <v/>
      </c>
      <c r="J325" s="122" t="str">
        <f t="shared" si="5"/>
        <v>Umeå Energi AB</v>
      </c>
    </row>
    <row r="326" spans="1:10" x14ac:dyDescent="0.25">
      <c r="A326" t="s">
        <v>462</v>
      </c>
      <c r="B326" t="s">
        <v>463</v>
      </c>
      <c r="C326"/>
      <c r="D326" s="122" t="str">
        <f>IF(ISERROR(1/VLOOKUP($B326,Kraftvärmeprod!$B$1:$D$480,MATCH("Total värmeproduktion i kraftvärmeverk i kombinerad drift (GWh)",Kraftvärmeprod!$B$1:$AV$1,0),FALSE)),"Ej kraftvärme","Alternativproduktionsmetoden")</f>
        <v>Ej kraftvärme</v>
      </c>
      <c r="E326" s="122">
        <f>VLOOKUP($B326,Totalt!$B$1:$BP$480,MATCH("total el",Totalt!$B$1:$BP$1,0),FALSE)</f>
        <v>0</v>
      </c>
      <c r="F326" s="123" t="str">
        <f>IF(ISERROR(1/VLOOKUP($B326,Kraftvärmeprod!$B$1:$BD$480,MATCH("Total värmeproduktion i kraftvärmeverk i kombinerad drift (GWh)",Kraftvärmeprod!$B$1:$AV$1,0),FALSE)),"",VLOOKUP($B326,'Slutlig allokering kvv'!$B$1:$BA$480,MATCH(F$1,'Slutlig allokering kvv'!$B$1:$AS$1,0),FALSE))</f>
        <v/>
      </c>
      <c r="G326" s="122" t="str">
        <f>IF(ISERROR(1/VLOOKUP($B326,Kraftvärmeprod!$B$1:$AV$480,MATCH("Producerad elenergi i kraftvärmeverk (GWh)",Kraftvärmeprod!$B$1:$AV$1,0),FALSE)),"",VLOOKUP($B326,Kraftvärmeprod!$B$1:$AV$480,MATCH("Producerad elenergi i kraftvärmeverk (GWh)",Kraftvärmeprod!$B$1:$AV$1,0),FALSE))</f>
        <v/>
      </c>
      <c r="H326" s="122" t="str">
        <f>IF(ISERROR(1/VLOOKUP($B326,Miljö!$B$1:$T$480,MATCH("Såld mängd produktionsspecifik fjärrvärme (GWh)",Miljö!$B$1:$T$1,0),FALSE)),"",VLOOKUP($B326,Miljö!$B$1:$T$480,MATCH("Såld mängd produktionsspecifik fjärrvärme (GWh)",Miljö!$B$1:$T$1,0),FALSE))</f>
        <v/>
      </c>
      <c r="J326" s="122" t="str">
        <f t="shared" si="5"/>
        <v>Vaggeryds Energi AB</v>
      </c>
    </row>
    <row r="327" spans="1:10" x14ac:dyDescent="0.25">
      <c r="A327" t="s">
        <v>462</v>
      </c>
      <c r="B327" t="s">
        <v>464</v>
      </c>
      <c r="C327"/>
      <c r="D327" s="122" t="str">
        <f>IF(ISERROR(1/VLOOKUP($B327,Kraftvärmeprod!$B$1:$D$480,MATCH("Total värmeproduktion i kraftvärmeverk i kombinerad drift (GWh)",Kraftvärmeprod!$B$1:$AV$1,0),FALSE)),"Ej kraftvärme","Alternativproduktionsmetoden")</f>
        <v>Ej kraftvärme</v>
      </c>
      <c r="E327" s="122">
        <f>VLOOKUP($B327,Totalt!$B$1:$BP$480,MATCH("total el",Totalt!$B$1:$BP$1,0),FALSE)</f>
        <v>0</v>
      </c>
      <c r="F327" s="123" t="str">
        <f>IF(ISERROR(1/VLOOKUP($B327,Kraftvärmeprod!$B$1:$BD$480,MATCH("Total värmeproduktion i kraftvärmeverk i kombinerad drift (GWh)",Kraftvärmeprod!$B$1:$AV$1,0),FALSE)),"",VLOOKUP($B327,'Slutlig allokering kvv'!$B$1:$BA$480,MATCH(F$1,'Slutlig allokering kvv'!$B$1:$AS$1,0),FALSE))</f>
        <v/>
      </c>
      <c r="G327" s="122" t="str">
        <f>IF(ISERROR(1/VLOOKUP($B327,Kraftvärmeprod!$B$1:$AV$480,MATCH("Producerad elenergi i kraftvärmeverk (GWh)",Kraftvärmeprod!$B$1:$AV$1,0),FALSE)),"",VLOOKUP($B327,Kraftvärmeprod!$B$1:$AV$480,MATCH("Producerad elenergi i kraftvärmeverk (GWh)",Kraftvärmeprod!$B$1:$AV$1,0),FALSE))</f>
        <v/>
      </c>
      <c r="H327" s="122" t="str">
        <f>IF(ISERROR(1/VLOOKUP($B327,Miljö!$B$1:$T$480,MATCH("Såld mängd produktionsspecifik fjärrvärme (GWh)",Miljö!$B$1:$T$1,0),FALSE)),"",VLOOKUP($B327,Miljö!$B$1:$T$480,MATCH("Såld mängd produktionsspecifik fjärrvärme (GWh)",Miljö!$B$1:$T$1,0),FALSE))</f>
        <v/>
      </c>
      <c r="J327" s="122" t="str">
        <f t="shared" si="5"/>
        <v>Vaggeryds Energi AB</v>
      </c>
    </row>
    <row r="328" spans="1:10" x14ac:dyDescent="0.25">
      <c r="A328" t="s">
        <v>465</v>
      </c>
      <c r="B328" t="s">
        <v>466</v>
      </c>
      <c r="C328"/>
      <c r="D328" s="122" t="str">
        <f>IF(ISERROR(1/VLOOKUP($B328,Kraftvärmeprod!$B$1:$D$480,MATCH("Total värmeproduktion i kraftvärmeverk i kombinerad drift (GWh)",Kraftvärmeprod!$B$1:$AV$1,0),FALSE)),"Ej kraftvärme","Alternativproduktionsmetoden")</f>
        <v>Ej kraftvärme</v>
      </c>
      <c r="E328" s="122">
        <f>VLOOKUP($B328,Totalt!$B$1:$BP$480,MATCH("total el",Totalt!$B$1:$BP$1,0),FALSE)</f>
        <v>0.59499999999999997</v>
      </c>
      <c r="F328" s="123" t="str">
        <f>IF(ISERROR(1/VLOOKUP($B328,Kraftvärmeprod!$B$1:$BD$480,MATCH("Total värmeproduktion i kraftvärmeverk i kombinerad drift (GWh)",Kraftvärmeprod!$B$1:$AV$1,0),FALSE)),"",VLOOKUP($B328,'Slutlig allokering kvv'!$B$1:$BA$480,MATCH(F$1,'Slutlig allokering kvv'!$B$1:$AS$1,0),FALSE))</f>
        <v/>
      </c>
      <c r="G328" s="122" t="str">
        <f>IF(ISERROR(1/VLOOKUP($B328,Kraftvärmeprod!$B$1:$AV$480,MATCH("Producerad elenergi i kraftvärmeverk (GWh)",Kraftvärmeprod!$B$1:$AV$1,0),FALSE)),"",VLOOKUP($B328,Kraftvärmeprod!$B$1:$AV$480,MATCH("Producerad elenergi i kraftvärmeverk (GWh)",Kraftvärmeprod!$B$1:$AV$1,0),FALSE))</f>
        <v/>
      </c>
      <c r="H328" s="122" t="str">
        <f>IF(ISERROR(1/VLOOKUP($B328,Miljö!$B$1:$T$480,MATCH("Såld mängd produktionsspecifik fjärrvärme (GWh)",Miljö!$B$1:$T$1,0),FALSE)),"",VLOOKUP($B328,Miljö!$B$1:$T$480,MATCH("Såld mängd produktionsspecifik fjärrvärme (GWh)",Miljö!$B$1:$T$1,0),FALSE))</f>
        <v/>
      </c>
      <c r="J328" s="122" t="str">
        <f t="shared" si="5"/>
        <v>Vara Energi Värme AB</v>
      </c>
    </row>
    <row r="329" spans="1:10" x14ac:dyDescent="0.25">
      <c r="A329" t="s">
        <v>467</v>
      </c>
      <c r="B329" t="s">
        <v>468</v>
      </c>
      <c r="C329"/>
      <c r="D329" s="122" t="str">
        <f>IF(ISERROR(1/VLOOKUP($B329,Kraftvärmeprod!$B$1:$D$480,MATCH("Total värmeproduktion i kraftvärmeverk i kombinerad drift (GWh)",Kraftvärmeprod!$B$1:$AV$1,0),FALSE)),"Ej kraftvärme","Alternativproduktionsmetoden")</f>
        <v>Ej kraftvärme</v>
      </c>
      <c r="E329" s="122">
        <f>VLOOKUP($B329,Totalt!$B$1:$BP$480,MATCH("total el",Totalt!$B$1:$BP$1,0),FALSE)</f>
        <v>3.9E-2</v>
      </c>
      <c r="F329" s="123" t="str">
        <f>IF(ISERROR(1/VLOOKUP($B329,Kraftvärmeprod!$B$1:$BD$480,MATCH("Total värmeproduktion i kraftvärmeverk i kombinerad drift (GWh)",Kraftvärmeprod!$B$1:$AV$1,0),FALSE)),"",VLOOKUP($B329,'Slutlig allokering kvv'!$B$1:$BA$480,MATCH(F$1,'Slutlig allokering kvv'!$B$1:$AS$1,0),FALSE))</f>
        <v/>
      </c>
      <c r="G329" s="122" t="str">
        <f>IF(ISERROR(1/VLOOKUP($B329,Kraftvärmeprod!$B$1:$AV$480,MATCH("Producerad elenergi i kraftvärmeverk (GWh)",Kraftvärmeprod!$B$1:$AV$1,0),FALSE)),"",VLOOKUP($B329,Kraftvärmeprod!$B$1:$AV$480,MATCH("Producerad elenergi i kraftvärmeverk (GWh)",Kraftvärmeprod!$B$1:$AV$1,0),FALSE))</f>
        <v/>
      </c>
      <c r="H329" s="122" t="str">
        <f>IF(ISERROR(1/VLOOKUP($B329,Miljö!$B$1:$T$480,MATCH("Såld mängd produktionsspecifik fjärrvärme (GWh)",Miljö!$B$1:$T$1,0),FALSE)),"",VLOOKUP($B329,Miljö!$B$1:$T$480,MATCH("Såld mängd produktionsspecifik fjärrvärme (GWh)",Miljö!$B$1:$T$1,0),FALSE))</f>
        <v/>
      </c>
      <c r="J329" s="122" t="str">
        <f t="shared" si="5"/>
        <v>Varberg Energi AB</v>
      </c>
    </row>
    <row r="330" spans="1:10" x14ac:dyDescent="0.25">
      <c r="A330" t="s">
        <v>467</v>
      </c>
      <c r="B330" t="s">
        <v>469</v>
      </c>
      <c r="C330"/>
      <c r="D330" s="122" t="str">
        <f>IF(ISERROR(1/VLOOKUP($B330,Kraftvärmeprod!$B$1:$D$480,MATCH("Total värmeproduktion i kraftvärmeverk i kombinerad drift (GWh)",Kraftvärmeprod!$B$1:$AV$1,0),FALSE)),"Ej kraftvärme","Alternativproduktionsmetoden")</f>
        <v>Ej kraftvärme</v>
      </c>
      <c r="E330" s="122">
        <f>VLOOKUP($B330,Totalt!$B$1:$BP$480,MATCH("total el",Totalt!$B$1:$BP$1,0),FALSE)</f>
        <v>0.70950000000000002</v>
      </c>
      <c r="F330" s="123" t="str">
        <f>IF(ISERROR(1/VLOOKUP($B330,Kraftvärmeprod!$B$1:$BD$480,MATCH("Total värmeproduktion i kraftvärmeverk i kombinerad drift (GWh)",Kraftvärmeprod!$B$1:$AV$1,0),FALSE)),"",VLOOKUP($B330,'Slutlig allokering kvv'!$B$1:$BA$480,MATCH(F$1,'Slutlig allokering kvv'!$B$1:$AS$1,0),FALSE))</f>
        <v/>
      </c>
      <c r="G330" s="122" t="str">
        <f>IF(ISERROR(1/VLOOKUP($B330,Kraftvärmeprod!$B$1:$AV$480,MATCH("Producerad elenergi i kraftvärmeverk (GWh)",Kraftvärmeprod!$B$1:$AV$1,0),FALSE)),"",VLOOKUP($B330,Kraftvärmeprod!$B$1:$AV$480,MATCH("Producerad elenergi i kraftvärmeverk (GWh)",Kraftvärmeprod!$B$1:$AV$1,0),FALSE))</f>
        <v/>
      </c>
      <c r="H330" s="122" t="str">
        <f>IF(ISERROR(1/VLOOKUP($B330,Miljö!$B$1:$T$480,MATCH("Såld mängd produktionsspecifik fjärrvärme (GWh)",Miljö!$B$1:$T$1,0),FALSE)),"",VLOOKUP($B330,Miljö!$B$1:$T$480,MATCH("Såld mängd produktionsspecifik fjärrvärme (GWh)",Miljö!$B$1:$T$1,0),FALSE))</f>
        <v/>
      </c>
      <c r="J330" s="122" t="str">
        <f t="shared" si="5"/>
        <v>Varberg Energi AB</v>
      </c>
    </row>
    <row r="331" spans="1:10" x14ac:dyDescent="0.25">
      <c r="A331" t="s">
        <v>467</v>
      </c>
      <c r="B331" t="s">
        <v>470</v>
      </c>
      <c r="C331"/>
      <c r="D331" s="122" t="str">
        <f>IF(ISERROR(1/VLOOKUP($B331,Kraftvärmeprod!$B$1:$D$480,MATCH("Total värmeproduktion i kraftvärmeverk i kombinerad drift (GWh)",Kraftvärmeprod!$B$1:$AV$1,0),FALSE)),"Ej kraftvärme","Alternativproduktionsmetoden")</f>
        <v>Ej kraftvärme</v>
      </c>
      <c r="E331" s="122">
        <f>VLOOKUP($B331,Totalt!$B$1:$BP$480,MATCH("total el",Totalt!$B$1:$BP$1,0),FALSE)</f>
        <v>2.6219999999999999</v>
      </c>
      <c r="F331" s="123" t="str">
        <f>IF(ISERROR(1/VLOOKUP($B331,Kraftvärmeprod!$B$1:$BD$480,MATCH("Total värmeproduktion i kraftvärmeverk i kombinerad drift (GWh)",Kraftvärmeprod!$B$1:$AV$1,0),FALSE)),"",VLOOKUP($B331,'Slutlig allokering kvv'!$B$1:$BA$480,MATCH(F$1,'Slutlig allokering kvv'!$B$1:$AS$1,0),FALSE))</f>
        <v/>
      </c>
      <c r="G331" s="122" t="str">
        <f>IF(ISERROR(1/VLOOKUP($B331,Kraftvärmeprod!$B$1:$AV$480,MATCH("Producerad elenergi i kraftvärmeverk (GWh)",Kraftvärmeprod!$B$1:$AV$1,0),FALSE)),"",VLOOKUP($B331,Kraftvärmeprod!$B$1:$AV$480,MATCH("Producerad elenergi i kraftvärmeverk (GWh)",Kraftvärmeprod!$B$1:$AV$1,0),FALSE))</f>
        <v/>
      </c>
      <c r="H331" s="122" t="str">
        <f>IF(ISERROR(1/VLOOKUP($B331,Miljö!$B$1:$T$480,MATCH("Såld mängd produktionsspecifik fjärrvärme (GWh)",Miljö!$B$1:$T$1,0),FALSE)),"",VLOOKUP($B331,Miljö!$B$1:$T$480,MATCH("Såld mängd produktionsspecifik fjärrvärme (GWh)",Miljö!$B$1:$T$1,0),FALSE))</f>
        <v/>
      </c>
      <c r="J331" s="122" t="str">
        <f t="shared" si="5"/>
        <v>Varberg Energi AB</v>
      </c>
    </row>
    <row r="332" spans="1:10" x14ac:dyDescent="0.25">
      <c r="A332" t="s">
        <v>467</v>
      </c>
      <c r="B332" t="s">
        <v>471</v>
      </c>
      <c r="C332"/>
      <c r="D332" s="122" t="str">
        <f>IF(ISERROR(1/VLOOKUP($B332,Kraftvärmeprod!$B$1:$D$480,MATCH("Total värmeproduktion i kraftvärmeverk i kombinerad drift (GWh)",Kraftvärmeprod!$B$1:$AV$1,0),FALSE)),"Ej kraftvärme","Alternativproduktionsmetoden")</f>
        <v>Ej kraftvärme</v>
      </c>
      <c r="E332" s="122">
        <f>VLOOKUP($B332,Totalt!$B$1:$BP$480,MATCH("total el",Totalt!$B$1:$BP$1,0),FALSE)</f>
        <v>7.8700000000000006E-2</v>
      </c>
      <c r="F332" s="123" t="str">
        <f>IF(ISERROR(1/VLOOKUP($B332,Kraftvärmeprod!$B$1:$BD$480,MATCH("Total värmeproduktion i kraftvärmeverk i kombinerad drift (GWh)",Kraftvärmeprod!$B$1:$AV$1,0),FALSE)),"",VLOOKUP($B332,'Slutlig allokering kvv'!$B$1:$BA$480,MATCH(F$1,'Slutlig allokering kvv'!$B$1:$AS$1,0),FALSE))</f>
        <v/>
      </c>
      <c r="G332" s="122" t="str">
        <f>IF(ISERROR(1/VLOOKUP($B332,Kraftvärmeprod!$B$1:$AV$480,MATCH("Producerad elenergi i kraftvärmeverk (GWh)",Kraftvärmeprod!$B$1:$AV$1,0),FALSE)),"",VLOOKUP($B332,Kraftvärmeprod!$B$1:$AV$480,MATCH("Producerad elenergi i kraftvärmeverk (GWh)",Kraftvärmeprod!$B$1:$AV$1,0),FALSE))</f>
        <v/>
      </c>
      <c r="H332" s="122" t="str">
        <f>IF(ISERROR(1/VLOOKUP($B332,Miljö!$B$1:$T$480,MATCH("Såld mängd produktionsspecifik fjärrvärme (GWh)",Miljö!$B$1:$T$1,0),FALSE)),"",VLOOKUP($B332,Miljö!$B$1:$T$480,MATCH("Såld mängd produktionsspecifik fjärrvärme (GWh)",Miljö!$B$1:$T$1,0),FALSE))</f>
        <v/>
      </c>
      <c r="J332" s="122" t="str">
        <f t="shared" si="5"/>
        <v>Varberg Energi AB</v>
      </c>
    </row>
    <row r="333" spans="1:10" x14ac:dyDescent="0.25">
      <c r="A333" t="s">
        <v>472</v>
      </c>
      <c r="B333" t="s">
        <v>11</v>
      </c>
      <c r="C333"/>
      <c r="D333" s="122" t="str">
        <f>IF(ISERROR(1/VLOOKUP($B333,Kraftvärmeprod!$B$1:$D$480,MATCH("Total värmeproduktion i kraftvärmeverk i kombinerad drift (GWh)",Kraftvärmeprod!$B$1:$AV$1,0),FALSE)),"Ej kraftvärme","Alternativproduktionsmetoden")</f>
        <v>Ej kraftvärme</v>
      </c>
      <c r="E333" s="122">
        <f>VLOOKUP($B333,Totalt!$B$1:$BP$480,MATCH("total el",Totalt!$B$1:$BP$1,0),FALSE)</f>
        <v>3.1</v>
      </c>
      <c r="F333" s="123" t="str">
        <f>IF(ISERROR(1/VLOOKUP($B333,Kraftvärmeprod!$B$1:$BD$480,MATCH("Total värmeproduktion i kraftvärmeverk i kombinerad drift (GWh)",Kraftvärmeprod!$B$1:$AV$1,0),FALSE)),"",VLOOKUP($B333,'Slutlig allokering kvv'!$B$1:$BA$480,MATCH(F$1,'Slutlig allokering kvv'!$B$1:$AS$1,0),FALSE))</f>
        <v/>
      </c>
      <c r="G333" s="122" t="str">
        <f>IF(ISERROR(1/VLOOKUP($B333,Kraftvärmeprod!$B$1:$AV$480,MATCH("Producerad elenergi i kraftvärmeverk (GWh)",Kraftvärmeprod!$B$1:$AV$1,0),FALSE)),"",VLOOKUP($B333,Kraftvärmeprod!$B$1:$AV$480,MATCH("Producerad elenergi i kraftvärmeverk (GWh)",Kraftvärmeprod!$B$1:$AV$1,0),FALSE))</f>
        <v/>
      </c>
      <c r="H333" s="122" t="str">
        <f>IF(ISERROR(1/VLOOKUP($B333,Miljö!$B$1:$T$480,MATCH("Såld mängd produktionsspecifik fjärrvärme (GWh)",Miljö!$B$1:$T$1,0),FALSE)),"",VLOOKUP($B333,Miljö!$B$1:$T$480,MATCH("Såld mängd produktionsspecifik fjärrvärme (GWh)",Miljö!$B$1:$T$1,0),FALSE))</f>
        <v/>
      </c>
      <c r="J333" s="122" t="str">
        <f t="shared" si="5"/>
        <v>Vasa Värme Holding AB</v>
      </c>
    </row>
    <row r="334" spans="1:10" x14ac:dyDescent="0.25">
      <c r="A334" t="s">
        <v>472</v>
      </c>
      <c r="B334" t="s">
        <v>473</v>
      </c>
      <c r="C334"/>
      <c r="D334" s="122" t="str">
        <f>IF(ISERROR(1/VLOOKUP($B334,Kraftvärmeprod!$B$1:$D$480,MATCH("Total värmeproduktion i kraftvärmeverk i kombinerad drift (GWh)",Kraftvärmeprod!$B$1:$AV$1,0),FALSE)),"Ej kraftvärme","Alternativproduktionsmetoden")</f>
        <v>Ej kraftvärme</v>
      </c>
      <c r="E334" s="122">
        <f>VLOOKUP($B334,Totalt!$B$1:$BP$480,MATCH("total el",Totalt!$B$1:$BP$1,0),FALSE)</f>
        <v>0</v>
      </c>
      <c r="F334" s="123" t="str">
        <f>IF(ISERROR(1/VLOOKUP($B334,Kraftvärmeprod!$B$1:$BD$480,MATCH("Total värmeproduktion i kraftvärmeverk i kombinerad drift (GWh)",Kraftvärmeprod!$B$1:$AV$1,0),FALSE)),"",VLOOKUP($B334,'Slutlig allokering kvv'!$B$1:$BA$480,MATCH(F$1,'Slutlig allokering kvv'!$B$1:$AS$1,0),FALSE))</f>
        <v/>
      </c>
      <c r="G334" s="122" t="str">
        <f>IF(ISERROR(1/VLOOKUP($B334,Kraftvärmeprod!$B$1:$AV$480,MATCH("Producerad elenergi i kraftvärmeverk (GWh)",Kraftvärmeprod!$B$1:$AV$1,0),FALSE)),"",VLOOKUP($B334,Kraftvärmeprod!$B$1:$AV$480,MATCH("Producerad elenergi i kraftvärmeverk (GWh)",Kraftvärmeprod!$B$1:$AV$1,0),FALSE))</f>
        <v/>
      </c>
      <c r="H334" s="122" t="str">
        <f>IF(ISERROR(1/VLOOKUP($B334,Miljö!$B$1:$T$480,MATCH("Såld mängd produktionsspecifik fjärrvärme (GWh)",Miljö!$B$1:$T$1,0),FALSE)),"",VLOOKUP($B334,Miljö!$B$1:$T$480,MATCH("Såld mängd produktionsspecifik fjärrvärme (GWh)",Miljö!$B$1:$T$1,0),FALSE))</f>
        <v/>
      </c>
      <c r="J334" s="122" t="str">
        <f t="shared" si="5"/>
        <v>Vasa Värme Holding AB</v>
      </c>
    </row>
    <row r="335" spans="1:10" x14ac:dyDescent="0.25">
      <c r="A335" t="s">
        <v>472</v>
      </c>
      <c r="B335" t="s">
        <v>276</v>
      </c>
      <c r="C335"/>
      <c r="D335" s="122" t="str">
        <f>IF(ISERROR(1/VLOOKUP($B335,Kraftvärmeprod!$B$1:$D$480,MATCH("Total värmeproduktion i kraftvärmeverk i kombinerad drift (GWh)",Kraftvärmeprod!$B$1:$AV$1,0),FALSE)),"Ej kraftvärme","Alternativproduktionsmetoden")</f>
        <v>Ej kraftvärme</v>
      </c>
      <c r="E335" s="122">
        <f>VLOOKUP($B335,Totalt!$B$1:$BP$480,MATCH("total el",Totalt!$B$1:$BP$1,0),FALSE)</f>
        <v>0.2</v>
      </c>
      <c r="F335" s="123" t="str">
        <f>IF(ISERROR(1/VLOOKUP($B335,Kraftvärmeprod!$B$1:$BD$480,MATCH("Total värmeproduktion i kraftvärmeverk i kombinerad drift (GWh)",Kraftvärmeprod!$B$1:$AV$1,0),FALSE)),"",VLOOKUP($B335,'Slutlig allokering kvv'!$B$1:$BA$480,MATCH(F$1,'Slutlig allokering kvv'!$B$1:$AS$1,0),FALSE))</f>
        <v/>
      </c>
      <c r="G335" s="122" t="str">
        <f>IF(ISERROR(1/VLOOKUP($B335,Kraftvärmeprod!$B$1:$AV$480,MATCH("Producerad elenergi i kraftvärmeverk (GWh)",Kraftvärmeprod!$B$1:$AV$1,0),FALSE)),"",VLOOKUP($B335,Kraftvärmeprod!$B$1:$AV$480,MATCH("Producerad elenergi i kraftvärmeverk (GWh)",Kraftvärmeprod!$B$1:$AV$1,0),FALSE))</f>
        <v/>
      </c>
      <c r="H335" s="122" t="str">
        <f>IF(ISERROR(1/VLOOKUP($B335,Miljö!$B$1:$T$480,MATCH("Såld mängd produktionsspecifik fjärrvärme (GWh)",Miljö!$B$1:$T$1,0),FALSE)),"",VLOOKUP($B335,Miljö!$B$1:$T$480,MATCH("Såld mängd produktionsspecifik fjärrvärme (GWh)",Miljö!$B$1:$T$1,0),FALSE))</f>
        <v/>
      </c>
      <c r="J335" s="122" t="str">
        <f t="shared" si="5"/>
        <v>Vasa Värme Holding AB</v>
      </c>
    </row>
    <row r="336" spans="1:10" x14ac:dyDescent="0.25">
      <c r="A336" t="s">
        <v>474</v>
      </c>
      <c r="B336" t="s">
        <v>475</v>
      </c>
      <c r="C336"/>
      <c r="D336" s="122" t="str">
        <f>IF(ISERROR(1/VLOOKUP($B336,Kraftvärmeprod!$B$1:$D$480,MATCH("Total värmeproduktion i kraftvärmeverk i kombinerad drift (GWh)",Kraftvärmeprod!$B$1:$AV$1,0),FALSE)),"Ej kraftvärme","Alternativproduktionsmetoden")</f>
        <v>Ej kraftvärme</v>
      </c>
      <c r="E336" s="122">
        <f>VLOOKUP($B336,Totalt!$B$1:$BP$480,MATCH("total el",Totalt!$B$1:$BP$1,0),FALSE)</f>
        <v>0.625</v>
      </c>
      <c r="F336" s="123" t="str">
        <f>IF(ISERROR(1/VLOOKUP($B336,Kraftvärmeprod!$B$1:$BD$480,MATCH("Total värmeproduktion i kraftvärmeverk i kombinerad drift (GWh)",Kraftvärmeprod!$B$1:$AV$1,0),FALSE)),"",VLOOKUP($B336,'Slutlig allokering kvv'!$B$1:$BA$480,MATCH(F$1,'Slutlig allokering kvv'!$B$1:$AS$1,0),FALSE))</f>
        <v/>
      </c>
      <c r="G336" s="122" t="str">
        <f>IF(ISERROR(1/VLOOKUP($B336,Kraftvärmeprod!$B$1:$AV$480,MATCH("Producerad elenergi i kraftvärmeverk (GWh)",Kraftvärmeprod!$B$1:$AV$1,0),FALSE)),"",VLOOKUP($B336,Kraftvärmeprod!$B$1:$AV$480,MATCH("Producerad elenergi i kraftvärmeverk (GWh)",Kraftvärmeprod!$B$1:$AV$1,0),FALSE))</f>
        <v/>
      </c>
      <c r="H336" s="122" t="str">
        <f>IF(ISERROR(1/VLOOKUP($B336,Miljö!$B$1:$T$480,MATCH("Såld mängd produktionsspecifik fjärrvärme (GWh)",Miljö!$B$1:$T$1,0),FALSE)),"",VLOOKUP($B336,Miljö!$B$1:$T$480,MATCH("Såld mängd produktionsspecifik fjärrvärme (GWh)",Miljö!$B$1:$T$1,0),FALSE))</f>
        <v/>
      </c>
      <c r="J336" s="122" t="str">
        <f t="shared" si="5"/>
        <v>Vattenfall AB Värme</v>
      </c>
    </row>
    <row r="337" spans="1:10" x14ac:dyDescent="0.25">
      <c r="A337" t="s">
        <v>474</v>
      </c>
      <c r="B337" t="s">
        <v>476</v>
      </c>
      <c r="C337"/>
      <c r="D337" s="122" t="str">
        <f>IF(ISERROR(1/VLOOKUP($B337,Kraftvärmeprod!$B$1:$D$480,MATCH("Total värmeproduktion i kraftvärmeverk i kombinerad drift (GWh)",Kraftvärmeprod!$B$1:$AV$1,0),FALSE)),"Ej kraftvärme","Alternativproduktionsmetoden")</f>
        <v>Alternativproduktionsmetoden</v>
      </c>
      <c r="E337" s="122">
        <f>VLOOKUP($B337,Totalt!$B$1:$BP$480,MATCH("total el",Totalt!$B$1:$BP$1,0),FALSE)</f>
        <v>18.6328</v>
      </c>
      <c r="F337" s="123">
        <f>IF(ISERROR(1/VLOOKUP($B337,Kraftvärmeprod!$B$1:$BD$480,MATCH("Total värmeproduktion i kraftvärmeverk i kombinerad drift (GWh)",Kraftvärmeprod!$B$1:$AV$1,0),FALSE)),"",VLOOKUP($B337,'Slutlig allokering kvv'!$B$1:$BA$480,MATCH(F$1,'Slutlig allokering kvv'!$B$1:$AS$1,0),FALSE))</f>
        <v>0.49618921686746992</v>
      </c>
      <c r="G337" s="122">
        <f>IF(ISERROR(1/VLOOKUP($B337,Kraftvärmeprod!$B$1:$AV$480,MATCH("Producerad elenergi i kraftvärmeverk (GWh)",Kraftvärmeprod!$B$1:$AV$1,0),FALSE)),"",VLOOKUP($B337,Kraftvärmeprod!$B$1:$AV$480,MATCH("Producerad elenergi i kraftvärmeverk (GWh)",Kraftvärmeprod!$B$1:$AV$1,0),FALSE))</f>
        <v>113.22199999999999</v>
      </c>
      <c r="H337" s="122" t="str">
        <f>IF(ISERROR(1/VLOOKUP($B337,Miljö!$B$1:$T$480,MATCH("Såld mängd produktionsspecifik fjärrvärme (GWh)",Miljö!$B$1:$T$1,0),FALSE)),"",VLOOKUP($B337,Miljö!$B$1:$T$480,MATCH("Såld mängd produktionsspecifik fjärrvärme (GWh)",Miljö!$B$1:$T$1,0),FALSE))</f>
        <v/>
      </c>
      <c r="J337" s="122" t="str">
        <f t="shared" si="5"/>
        <v>Vattenfall AB Värme</v>
      </c>
    </row>
    <row r="338" spans="1:10" x14ac:dyDescent="0.25">
      <c r="A338" t="s">
        <v>474</v>
      </c>
      <c r="B338" t="s">
        <v>477</v>
      </c>
      <c r="C338"/>
      <c r="D338" s="122" t="str">
        <f>IF(ISERROR(1/VLOOKUP($B338,Kraftvärmeprod!$B$1:$D$480,MATCH("Total värmeproduktion i kraftvärmeverk i kombinerad drift (GWh)",Kraftvärmeprod!$B$1:$AV$1,0),FALSE)),"Ej kraftvärme","Alternativproduktionsmetoden")</f>
        <v>Ej kraftvärme</v>
      </c>
      <c r="E338" s="122">
        <f>VLOOKUP($B338,Totalt!$B$1:$BP$480,MATCH("total el",Totalt!$B$1:$BP$1,0),FALSE)</f>
        <v>4.45</v>
      </c>
      <c r="F338" s="123" t="str">
        <f>IF(ISERROR(1/VLOOKUP($B338,Kraftvärmeprod!$B$1:$BD$480,MATCH("Total värmeproduktion i kraftvärmeverk i kombinerad drift (GWh)",Kraftvärmeprod!$B$1:$AV$1,0),FALSE)),"",VLOOKUP($B338,'Slutlig allokering kvv'!$B$1:$BA$480,MATCH(F$1,'Slutlig allokering kvv'!$B$1:$AS$1,0),FALSE))</f>
        <v/>
      </c>
      <c r="G338" s="122" t="str">
        <f>IF(ISERROR(1/VLOOKUP($B338,Kraftvärmeprod!$B$1:$AV$480,MATCH("Producerad elenergi i kraftvärmeverk (GWh)",Kraftvärmeprod!$B$1:$AV$1,0),FALSE)),"",VLOOKUP($B338,Kraftvärmeprod!$B$1:$AV$480,MATCH("Producerad elenergi i kraftvärmeverk (GWh)",Kraftvärmeprod!$B$1:$AV$1,0),FALSE))</f>
        <v/>
      </c>
      <c r="H338" s="122" t="str">
        <f>IF(ISERROR(1/VLOOKUP($B338,Miljö!$B$1:$T$480,MATCH("Såld mängd produktionsspecifik fjärrvärme (GWh)",Miljö!$B$1:$T$1,0),FALSE)),"",VLOOKUP($B338,Miljö!$B$1:$T$480,MATCH("Såld mängd produktionsspecifik fjärrvärme (GWh)",Miljö!$B$1:$T$1,0),FALSE))</f>
        <v/>
      </c>
      <c r="J338" s="122" t="str">
        <f t="shared" si="5"/>
        <v>Vattenfall AB Värme</v>
      </c>
    </row>
    <row r="339" spans="1:10" x14ac:dyDescent="0.25">
      <c r="A339" t="s">
        <v>474</v>
      </c>
      <c r="B339" t="s">
        <v>478</v>
      </c>
      <c r="C339"/>
      <c r="D339" s="122" t="str">
        <f>IF(ISERROR(1/VLOOKUP($B339,Kraftvärmeprod!$B$1:$D$480,MATCH("Total värmeproduktion i kraftvärmeverk i kombinerad drift (GWh)",Kraftvärmeprod!$B$1:$AV$1,0),FALSE)),"Ej kraftvärme","Alternativproduktionsmetoden")</f>
        <v>Ej kraftvärme</v>
      </c>
      <c r="E339" s="122">
        <f>VLOOKUP($B339,Totalt!$B$1:$BP$480,MATCH("total el",Totalt!$B$1:$BP$1,0),FALSE)</f>
        <v>0.39</v>
      </c>
      <c r="F339" s="123" t="str">
        <f>IF(ISERROR(1/VLOOKUP($B339,Kraftvärmeprod!$B$1:$BD$480,MATCH("Total värmeproduktion i kraftvärmeverk i kombinerad drift (GWh)",Kraftvärmeprod!$B$1:$AV$1,0),FALSE)),"",VLOOKUP($B339,'Slutlig allokering kvv'!$B$1:$BA$480,MATCH(F$1,'Slutlig allokering kvv'!$B$1:$AS$1,0),FALSE))</f>
        <v/>
      </c>
      <c r="G339" s="122" t="str">
        <f>IF(ISERROR(1/VLOOKUP($B339,Kraftvärmeprod!$B$1:$AV$480,MATCH("Producerad elenergi i kraftvärmeverk (GWh)",Kraftvärmeprod!$B$1:$AV$1,0),FALSE)),"",VLOOKUP($B339,Kraftvärmeprod!$B$1:$AV$480,MATCH("Producerad elenergi i kraftvärmeverk (GWh)",Kraftvärmeprod!$B$1:$AV$1,0),FALSE))</f>
        <v/>
      </c>
      <c r="H339" s="122" t="str">
        <f>IF(ISERROR(1/VLOOKUP($B339,Miljö!$B$1:$T$480,MATCH("Såld mängd produktionsspecifik fjärrvärme (GWh)",Miljö!$B$1:$T$1,0),FALSE)),"",VLOOKUP($B339,Miljö!$B$1:$T$480,MATCH("Såld mängd produktionsspecifik fjärrvärme (GWh)",Miljö!$B$1:$T$1,0),FALSE))</f>
        <v/>
      </c>
      <c r="J339" s="122" t="str">
        <f t="shared" si="5"/>
        <v>Vattenfall AB Värme</v>
      </c>
    </row>
    <row r="340" spans="1:10" x14ac:dyDescent="0.25">
      <c r="A340" t="s">
        <v>474</v>
      </c>
      <c r="B340" t="s">
        <v>479</v>
      </c>
      <c r="C340"/>
      <c r="D340" s="122" t="str">
        <f>IF(ISERROR(1/VLOOKUP($B340,Kraftvärmeprod!$B$1:$D$480,MATCH("Total värmeproduktion i kraftvärmeverk i kombinerad drift (GWh)",Kraftvärmeprod!$B$1:$AV$1,0),FALSE)),"Ej kraftvärme","Alternativproduktionsmetoden")</f>
        <v>Ej kraftvärme</v>
      </c>
      <c r="E340" s="122">
        <f>VLOOKUP($B340,Totalt!$B$1:$BP$480,MATCH("total el",Totalt!$B$1:$BP$1,0),FALSE)</f>
        <v>2</v>
      </c>
      <c r="F340" s="123" t="str">
        <f>IF(ISERROR(1/VLOOKUP($B340,Kraftvärmeprod!$B$1:$BD$480,MATCH("Total värmeproduktion i kraftvärmeverk i kombinerad drift (GWh)",Kraftvärmeprod!$B$1:$AV$1,0),FALSE)),"",VLOOKUP($B340,'Slutlig allokering kvv'!$B$1:$BA$480,MATCH(F$1,'Slutlig allokering kvv'!$B$1:$AS$1,0),FALSE))</f>
        <v/>
      </c>
      <c r="G340" s="122" t="str">
        <f>IF(ISERROR(1/VLOOKUP($B340,Kraftvärmeprod!$B$1:$AV$480,MATCH("Producerad elenergi i kraftvärmeverk (GWh)",Kraftvärmeprod!$B$1:$AV$1,0),FALSE)),"",VLOOKUP($B340,Kraftvärmeprod!$B$1:$AV$480,MATCH("Producerad elenergi i kraftvärmeverk (GWh)",Kraftvärmeprod!$B$1:$AV$1,0),FALSE))</f>
        <v/>
      </c>
      <c r="H340" s="122" t="str">
        <f>IF(ISERROR(1/VLOOKUP($B340,Miljö!$B$1:$T$480,MATCH("Såld mängd produktionsspecifik fjärrvärme (GWh)",Miljö!$B$1:$T$1,0),FALSE)),"",VLOOKUP($B340,Miljö!$B$1:$T$480,MATCH("Såld mängd produktionsspecifik fjärrvärme (GWh)",Miljö!$B$1:$T$1,0),FALSE))</f>
        <v/>
      </c>
      <c r="J340" s="122" t="str">
        <f t="shared" si="5"/>
        <v>Vattenfall AB Värme</v>
      </c>
    </row>
    <row r="341" spans="1:10" x14ac:dyDescent="0.25">
      <c r="A341" t="s">
        <v>474</v>
      </c>
      <c r="B341" t="s">
        <v>480</v>
      </c>
      <c r="C341"/>
      <c r="D341" s="122" t="str">
        <f>IF(ISERROR(1/VLOOKUP($B341,Kraftvärmeprod!$B$1:$D$480,MATCH("Total värmeproduktion i kraftvärmeverk i kombinerad drift (GWh)",Kraftvärmeprod!$B$1:$AV$1,0),FALSE)),"Ej kraftvärme","Alternativproduktionsmetoden")</f>
        <v>Alternativproduktionsmetoden</v>
      </c>
      <c r="E341" s="122">
        <f>VLOOKUP($B341,Totalt!$B$1:$BP$480,MATCH("total el",Totalt!$B$1:$BP$1,0),FALSE)</f>
        <v>8.2707499999999996</v>
      </c>
      <c r="F341" s="123">
        <f>IF(ISERROR(1/VLOOKUP($B341,Kraftvärmeprod!$B$1:$BD$480,MATCH("Total värmeproduktion i kraftvärmeverk i kombinerad drift (GWh)",Kraftvärmeprod!$B$1:$AV$1,0),FALSE)),"",VLOOKUP($B341,'Slutlig allokering kvv'!$B$1:$BA$480,MATCH(F$1,'Slutlig allokering kvv'!$B$1:$AS$1,0),FALSE))</f>
        <v>0.66837775761588303</v>
      </c>
      <c r="G341" s="122">
        <f>IF(ISERROR(1/VLOOKUP($B341,Kraftvärmeprod!$B$1:$AV$480,MATCH("Producerad elenergi i kraftvärmeverk (GWh)",Kraftvärmeprod!$B$1:$AV$1,0),FALSE)),"",VLOOKUP($B341,Kraftvärmeprod!$B$1:$AV$480,MATCH("Producerad elenergi i kraftvärmeverk (GWh)",Kraftvärmeprod!$B$1:$AV$1,0),FALSE))</f>
        <v>20.023</v>
      </c>
      <c r="H341" s="122" t="str">
        <f>IF(ISERROR(1/VLOOKUP($B341,Miljö!$B$1:$T$480,MATCH("Såld mängd produktionsspecifik fjärrvärme (GWh)",Miljö!$B$1:$T$1,0),FALSE)),"",VLOOKUP($B341,Miljö!$B$1:$T$480,MATCH("Såld mängd produktionsspecifik fjärrvärme (GWh)",Miljö!$B$1:$T$1,0),FALSE))</f>
        <v/>
      </c>
      <c r="J341" s="122" t="str">
        <f t="shared" si="5"/>
        <v>Vattenfall AB Värme</v>
      </c>
    </row>
    <row r="342" spans="1:10" x14ac:dyDescent="0.25">
      <c r="A342" t="s">
        <v>474</v>
      </c>
      <c r="B342" t="s">
        <v>481</v>
      </c>
      <c r="C342"/>
      <c r="D342" s="122" t="str">
        <f>IF(ISERROR(1/VLOOKUP($B342,Kraftvärmeprod!$B$1:$D$480,MATCH("Total värmeproduktion i kraftvärmeverk i kombinerad drift (GWh)",Kraftvärmeprod!$B$1:$AV$1,0),FALSE)),"Ej kraftvärme","Alternativproduktionsmetoden")</f>
        <v>Alternativproduktionsmetoden</v>
      </c>
      <c r="E342" s="122">
        <f>VLOOKUP($B342,Totalt!$B$1:$BP$480,MATCH("total el",Totalt!$B$1:$BP$1,0),FALSE)</f>
        <v>13.4163</v>
      </c>
      <c r="F342" s="123">
        <f>IF(ISERROR(1/VLOOKUP($B342,Kraftvärmeprod!$B$1:$BD$480,MATCH("Total värmeproduktion i kraftvärmeverk i kombinerad drift (GWh)",Kraftvärmeprod!$B$1:$AV$1,0),FALSE)),"",VLOOKUP($B342,'Slutlig allokering kvv'!$B$1:$BA$480,MATCH(F$1,'Slutlig allokering kvv'!$B$1:$AS$1,0),FALSE))</f>
        <v>0.51291243761833294</v>
      </c>
      <c r="G342" s="122">
        <f>IF(ISERROR(1/VLOOKUP($B342,Kraftvärmeprod!$B$1:$AV$480,MATCH("Producerad elenergi i kraftvärmeverk (GWh)",Kraftvärmeprod!$B$1:$AV$1,0),FALSE)),"",VLOOKUP($B342,Kraftvärmeprod!$B$1:$AV$480,MATCH("Producerad elenergi i kraftvärmeverk (GWh)",Kraftvärmeprod!$B$1:$AV$1,0),FALSE))</f>
        <v>90.397000000000006</v>
      </c>
      <c r="H342" s="122" t="str">
        <f>IF(ISERROR(1/VLOOKUP($B342,Miljö!$B$1:$T$480,MATCH("Såld mängd produktionsspecifik fjärrvärme (GWh)",Miljö!$B$1:$T$1,0),FALSE)),"",VLOOKUP($B342,Miljö!$B$1:$T$480,MATCH("Såld mängd produktionsspecifik fjärrvärme (GWh)",Miljö!$B$1:$T$1,0),FALSE))</f>
        <v/>
      </c>
      <c r="J342" s="122" t="str">
        <f t="shared" si="5"/>
        <v>Vattenfall AB Värme</v>
      </c>
    </row>
    <row r="343" spans="1:10" x14ac:dyDescent="0.25">
      <c r="A343" t="s">
        <v>474</v>
      </c>
      <c r="B343" t="s">
        <v>482</v>
      </c>
      <c r="C343"/>
      <c r="D343" s="122" t="str">
        <f>IF(ISERROR(1/VLOOKUP($B343,Kraftvärmeprod!$B$1:$D$480,MATCH("Total värmeproduktion i kraftvärmeverk i kombinerad drift (GWh)",Kraftvärmeprod!$B$1:$AV$1,0),FALSE)),"Ej kraftvärme","Alternativproduktionsmetoden")</f>
        <v>Ej kraftvärme</v>
      </c>
      <c r="E343" s="122">
        <f>VLOOKUP($B343,Totalt!$B$1:$BP$480,MATCH("total el",Totalt!$B$1:$BP$1,0),FALSE)</f>
        <v>0.53439999999999999</v>
      </c>
      <c r="F343" s="123" t="str">
        <f>IF(ISERROR(1/VLOOKUP($B343,Kraftvärmeprod!$B$1:$BD$480,MATCH("Total värmeproduktion i kraftvärmeverk i kombinerad drift (GWh)",Kraftvärmeprod!$B$1:$AV$1,0),FALSE)),"",VLOOKUP($B343,'Slutlig allokering kvv'!$B$1:$BA$480,MATCH(F$1,'Slutlig allokering kvv'!$B$1:$AS$1,0),FALSE))</f>
        <v/>
      </c>
      <c r="G343" s="122" t="str">
        <f>IF(ISERROR(1/VLOOKUP($B343,Kraftvärmeprod!$B$1:$AV$480,MATCH("Producerad elenergi i kraftvärmeverk (GWh)",Kraftvärmeprod!$B$1:$AV$1,0),FALSE)),"",VLOOKUP($B343,Kraftvärmeprod!$B$1:$AV$480,MATCH("Producerad elenergi i kraftvärmeverk (GWh)",Kraftvärmeprod!$B$1:$AV$1,0),FALSE))</f>
        <v/>
      </c>
      <c r="H343" s="122" t="str">
        <f>IF(ISERROR(1/VLOOKUP($B343,Miljö!$B$1:$T$480,MATCH("Såld mängd produktionsspecifik fjärrvärme (GWh)",Miljö!$B$1:$T$1,0),FALSE)),"",VLOOKUP($B343,Miljö!$B$1:$T$480,MATCH("Såld mängd produktionsspecifik fjärrvärme (GWh)",Miljö!$B$1:$T$1,0),FALSE))</f>
        <v/>
      </c>
      <c r="J343" s="122" t="str">
        <f t="shared" si="5"/>
        <v>Vattenfall AB Värme</v>
      </c>
    </row>
    <row r="344" spans="1:10" x14ac:dyDescent="0.25">
      <c r="A344" t="s">
        <v>474</v>
      </c>
      <c r="B344" t="s">
        <v>483</v>
      </c>
      <c r="C344"/>
      <c r="D344" s="122" t="str">
        <f>IF(ISERROR(1/VLOOKUP($B344,Kraftvärmeprod!$B$1:$D$480,MATCH("Total värmeproduktion i kraftvärmeverk i kombinerad drift (GWh)",Kraftvärmeprod!$B$1:$AV$1,0),FALSE)),"Ej kraftvärme","Alternativproduktionsmetoden")</f>
        <v>Ej kraftvärme</v>
      </c>
      <c r="E344" s="122">
        <f>VLOOKUP($B344,Totalt!$B$1:$BP$480,MATCH("total el",Totalt!$B$1:$BP$1,0),FALSE)</f>
        <v>0.2</v>
      </c>
      <c r="F344" s="123" t="str">
        <f>IF(ISERROR(1/VLOOKUP($B344,Kraftvärmeprod!$B$1:$BD$480,MATCH("Total värmeproduktion i kraftvärmeverk i kombinerad drift (GWh)",Kraftvärmeprod!$B$1:$AV$1,0),FALSE)),"",VLOOKUP($B344,'Slutlig allokering kvv'!$B$1:$BA$480,MATCH(F$1,'Slutlig allokering kvv'!$B$1:$AS$1,0),FALSE))</f>
        <v/>
      </c>
      <c r="G344" s="122" t="str">
        <f>IF(ISERROR(1/VLOOKUP($B344,Kraftvärmeprod!$B$1:$AV$480,MATCH("Producerad elenergi i kraftvärmeverk (GWh)",Kraftvärmeprod!$B$1:$AV$1,0),FALSE)),"",VLOOKUP($B344,Kraftvärmeprod!$B$1:$AV$480,MATCH("Producerad elenergi i kraftvärmeverk (GWh)",Kraftvärmeprod!$B$1:$AV$1,0),FALSE))</f>
        <v/>
      </c>
      <c r="H344" s="122" t="str">
        <f>IF(ISERROR(1/VLOOKUP($B344,Miljö!$B$1:$T$480,MATCH("Såld mängd produktionsspecifik fjärrvärme (GWh)",Miljö!$B$1:$T$1,0),FALSE)),"",VLOOKUP($B344,Miljö!$B$1:$T$480,MATCH("Såld mängd produktionsspecifik fjärrvärme (GWh)",Miljö!$B$1:$T$1,0),FALSE))</f>
        <v/>
      </c>
      <c r="J344" s="122" t="str">
        <f t="shared" si="5"/>
        <v>Vattenfall AB Värme</v>
      </c>
    </row>
    <row r="345" spans="1:10" x14ac:dyDescent="0.25">
      <c r="A345" t="s">
        <v>474</v>
      </c>
      <c r="B345" t="s">
        <v>484</v>
      </c>
      <c r="C345"/>
      <c r="D345" s="122" t="str">
        <f>IF(ISERROR(1/VLOOKUP($B345,Kraftvärmeprod!$B$1:$D$480,MATCH("Total värmeproduktion i kraftvärmeverk i kombinerad drift (GWh)",Kraftvärmeprod!$B$1:$AV$1,0),FALSE)),"Ej kraftvärme","Alternativproduktionsmetoden")</f>
        <v>Alternativproduktionsmetoden</v>
      </c>
      <c r="E345" s="122">
        <f>VLOOKUP($B345,Totalt!$B$1:$BP$480,MATCH("total el",Totalt!$B$1:$BP$1,0),FALSE)</f>
        <v>131.11320000000001</v>
      </c>
      <c r="F345" s="123">
        <f>IF(ISERROR(1/VLOOKUP($B345,Kraftvärmeprod!$B$1:$BD$480,MATCH("Total värmeproduktion i kraftvärmeverk i kombinerad drift (GWh)",Kraftvärmeprod!$B$1:$AV$1,0),FALSE)),"",VLOOKUP($B345,'Slutlig allokering kvv'!$B$1:$BA$480,MATCH(F$1,'Slutlig allokering kvv'!$B$1:$AS$1,0),FALSE))</f>
        <v>0.54273281341107871</v>
      </c>
      <c r="G345" s="122">
        <f>IF(ISERROR(1/VLOOKUP($B345,Kraftvärmeprod!$B$1:$AV$480,MATCH("Producerad elenergi i kraftvärmeverk (GWh)",Kraftvärmeprod!$B$1:$AV$1,0),FALSE)),"",VLOOKUP($B345,Kraftvärmeprod!$B$1:$AV$480,MATCH("Producerad elenergi i kraftvärmeverk (GWh)",Kraftvärmeprod!$B$1:$AV$1,0),FALSE))</f>
        <v>87.2</v>
      </c>
      <c r="H345" s="122">
        <f>IF(ISERROR(1/VLOOKUP($B345,Miljö!$B$1:$T$480,MATCH("Såld mängd produktionsspecifik fjärrvärme (GWh)",Miljö!$B$1:$T$1,0),FALSE)),"",VLOOKUP($B345,Miljö!$B$1:$T$480,MATCH("Såld mängd produktionsspecifik fjärrvärme (GWh)",Miljö!$B$1:$T$1,0),FALSE))</f>
        <v>78.2</v>
      </c>
      <c r="J345" s="122" t="str">
        <f t="shared" si="5"/>
        <v>Vattenfall AB Värme</v>
      </c>
    </row>
    <row r="346" spans="1:10" x14ac:dyDescent="0.25">
      <c r="A346" t="s">
        <v>474</v>
      </c>
      <c r="B346" t="s">
        <v>485</v>
      </c>
      <c r="C346"/>
      <c r="D346" s="122" t="str">
        <f>IF(ISERROR(1/VLOOKUP($B346,Kraftvärmeprod!$B$1:$D$480,MATCH("Total värmeproduktion i kraftvärmeverk i kombinerad drift (GWh)",Kraftvärmeprod!$B$1:$AV$1,0),FALSE)),"Ej kraftvärme","Alternativproduktionsmetoden")</f>
        <v>Ej kraftvärme</v>
      </c>
      <c r="E346" s="122">
        <f>VLOOKUP($B346,Totalt!$B$1:$BP$480,MATCH("total el",Totalt!$B$1:$BP$1,0),FALSE)</f>
        <v>1.1000000000000001</v>
      </c>
      <c r="F346" s="123" t="str">
        <f>IF(ISERROR(1/VLOOKUP($B346,Kraftvärmeprod!$B$1:$BD$480,MATCH("Total värmeproduktion i kraftvärmeverk i kombinerad drift (GWh)",Kraftvärmeprod!$B$1:$AV$1,0),FALSE)),"",VLOOKUP($B346,'Slutlig allokering kvv'!$B$1:$BA$480,MATCH(F$1,'Slutlig allokering kvv'!$B$1:$AS$1,0),FALSE))</f>
        <v/>
      </c>
      <c r="G346" s="122" t="str">
        <f>IF(ISERROR(1/VLOOKUP($B346,Kraftvärmeprod!$B$1:$AV$480,MATCH("Producerad elenergi i kraftvärmeverk (GWh)",Kraftvärmeprod!$B$1:$AV$1,0),FALSE)),"",VLOOKUP($B346,Kraftvärmeprod!$B$1:$AV$480,MATCH("Producerad elenergi i kraftvärmeverk (GWh)",Kraftvärmeprod!$B$1:$AV$1,0),FALSE))</f>
        <v/>
      </c>
      <c r="H346" s="122" t="str">
        <f>IF(ISERROR(1/VLOOKUP($B346,Miljö!$B$1:$T$480,MATCH("Såld mängd produktionsspecifik fjärrvärme (GWh)",Miljö!$B$1:$T$1,0),FALSE)),"",VLOOKUP($B346,Miljö!$B$1:$T$480,MATCH("Såld mängd produktionsspecifik fjärrvärme (GWh)",Miljö!$B$1:$T$1,0),FALSE))</f>
        <v/>
      </c>
      <c r="J346" s="122" t="str">
        <f t="shared" si="5"/>
        <v>Vattenfall AB Värme</v>
      </c>
    </row>
    <row r="347" spans="1:10" x14ac:dyDescent="0.25">
      <c r="A347" t="s">
        <v>474</v>
      </c>
      <c r="B347" t="s">
        <v>486</v>
      </c>
      <c r="C347"/>
      <c r="D347" s="122" t="str">
        <f>IF(ISERROR(1/VLOOKUP($B347,Kraftvärmeprod!$B$1:$D$480,MATCH("Total värmeproduktion i kraftvärmeverk i kombinerad drift (GWh)",Kraftvärmeprod!$B$1:$AV$1,0),FALSE)),"Ej kraftvärme","Alternativproduktionsmetoden")</f>
        <v>Ej kraftvärme</v>
      </c>
      <c r="E347" s="122">
        <f>VLOOKUP($B347,Totalt!$B$1:$BP$480,MATCH("total el",Totalt!$B$1:$BP$1,0),FALSE)</f>
        <v>0.67</v>
      </c>
      <c r="F347" s="123" t="str">
        <f>IF(ISERROR(1/VLOOKUP($B347,Kraftvärmeprod!$B$1:$BD$480,MATCH("Total värmeproduktion i kraftvärmeverk i kombinerad drift (GWh)",Kraftvärmeprod!$B$1:$AV$1,0),FALSE)),"",VLOOKUP($B347,'Slutlig allokering kvv'!$B$1:$BA$480,MATCH(F$1,'Slutlig allokering kvv'!$B$1:$AS$1,0),FALSE))</f>
        <v/>
      </c>
      <c r="G347" s="122" t="str">
        <f>IF(ISERROR(1/VLOOKUP($B347,Kraftvärmeprod!$B$1:$AV$480,MATCH("Producerad elenergi i kraftvärmeverk (GWh)",Kraftvärmeprod!$B$1:$AV$1,0),FALSE)),"",VLOOKUP($B347,Kraftvärmeprod!$B$1:$AV$480,MATCH("Producerad elenergi i kraftvärmeverk (GWh)",Kraftvärmeprod!$B$1:$AV$1,0),FALSE))</f>
        <v/>
      </c>
      <c r="H347" s="122" t="str">
        <f>IF(ISERROR(1/VLOOKUP($B347,Miljö!$B$1:$T$480,MATCH("Såld mängd produktionsspecifik fjärrvärme (GWh)",Miljö!$B$1:$T$1,0),FALSE)),"",VLOOKUP($B347,Miljö!$B$1:$T$480,MATCH("Såld mängd produktionsspecifik fjärrvärme (GWh)",Miljö!$B$1:$T$1,0),FALSE))</f>
        <v/>
      </c>
      <c r="J347" s="122" t="str">
        <f t="shared" si="5"/>
        <v>Vattenfall AB Värme</v>
      </c>
    </row>
    <row r="348" spans="1:10" x14ac:dyDescent="0.25">
      <c r="A348" t="s">
        <v>487</v>
      </c>
      <c r="B348" t="s">
        <v>488</v>
      </c>
      <c r="C348"/>
      <c r="D348" s="122" t="str">
        <f>IF(ISERROR(1/VLOOKUP($B348,Kraftvärmeprod!$B$1:$D$480,MATCH("Total värmeproduktion i kraftvärmeverk i kombinerad drift (GWh)",Kraftvärmeprod!$B$1:$AV$1,0),FALSE)),"Ej kraftvärme","Alternativproduktionsmetoden")</f>
        <v>Ej kraftvärme</v>
      </c>
      <c r="E348" s="122">
        <f>VLOOKUP($B348,Totalt!$B$1:$BP$480,MATCH("total el",Totalt!$B$1:$BP$1,0),FALSE)</f>
        <v>0.1</v>
      </c>
      <c r="F348" s="123" t="str">
        <f>IF(ISERROR(1/VLOOKUP($B348,Kraftvärmeprod!$B$1:$BD$480,MATCH("Total värmeproduktion i kraftvärmeverk i kombinerad drift (GWh)",Kraftvärmeprod!$B$1:$AV$1,0),FALSE)),"",VLOOKUP($B348,'Slutlig allokering kvv'!$B$1:$BA$480,MATCH(F$1,'Slutlig allokering kvv'!$B$1:$AS$1,0),FALSE))</f>
        <v/>
      </c>
      <c r="G348" s="122" t="str">
        <f>IF(ISERROR(1/VLOOKUP($B348,Kraftvärmeprod!$B$1:$AV$480,MATCH("Producerad elenergi i kraftvärmeverk (GWh)",Kraftvärmeprod!$B$1:$AV$1,0),FALSE)),"",VLOOKUP($B348,Kraftvärmeprod!$B$1:$AV$480,MATCH("Producerad elenergi i kraftvärmeverk (GWh)",Kraftvärmeprod!$B$1:$AV$1,0),FALSE))</f>
        <v/>
      </c>
      <c r="H348" s="122" t="str">
        <f>IF(ISERROR(1/VLOOKUP($B348,Miljö!$B$1:$T$480,MATCH("Såld mängd produktionsspecifik fjärrvärme (GWh)",Miljö!$B$1:$T$1,0),FALSE)),"",VLOOKUP($B348,Miljö!$B$1:$T$480,MATCH("Såld mängd produktionsspecifik fjärrvärme (GWh)",Miljö!$B$1:$T$1,0),FALSE))</f>
        <v/>
      </c>
      <c r="J348" s="122" t="str">
        <f t="shared" si="5"/>
        <v>Vetlanda Energi och Teknik AB</v>
      </c>
    </row>
    <row r="349" spans="1:10" x14ac:dyDescent="0.25">
      <c r="A349" t="s">
        <v>487</v>
      </c>
      <c r="B349" t="s">
        <v>489</v>
      </c>
      <c r="C349"/>
      <c r="D349" s="122" t="str">
        <f>IF(ISERROR(1/VLOOKUP($B349,Kraftvärmeprod!$B$1:$D$480,MATCH("Total värmeproduktion i kraftvärmeverk i kombinerad drift (GWh)",Kraftvärmeprod!$B$1:$AV$1,0),FALSE)),"Ej kraftvärme","Alternativproduktionsmetoden")</f>
        <v>Ej kraftvärme</v>
      </c>
      <c r="E349" s="122">
        <f>VLOOKUP($B349,Totalt!$B$1:$BP$480,MATCH("total el",Totalt!$B$1:$BP$1,0),FALSE)</f>
        <v>0.1</v>
      </c>
      <c r="F349" s="123" t="str">
        <f>IF(ISERROR(1/VLOOKUP($B349,Kraftvärmeprod!$B$1:$BD$480,MATCH("Total värmeproduktion i kraftvärmeverk i kombinerad drift (GWh)",Kraftvärmeprod!$B$1:$AV$1,0),FALSE)),"",VLOOKUP($B349,'Slutlig allokering kvv'!$B$1:$BA$480,MATCH(F$1,'Slutlig allokering kvv'!$B$1:$AS$1,0),FALSE))</f>
        <v/>
      </c>
      <c r="G349" s="122" t="str">
        <f>IF(ISERROR(1/VLOOKUP($B349,Kraftvärmeprod!$B$1:$AV$480,MATCH("Producerad elenergi i kraftvärmeverk (GWh)",Kraftvärmeprod!$B$1:$AV$1,0),FALSE)),"",VLOOKUP($B349,Kraftvärmeprod!$B$1:$AV$480,MATCH("Producerad elenergi i kraftvärmeverk (GWh)",Kraftvärmeprod!$B$1:$AV$1,0),FALSE))</f>
        <v/>
      </c>
      <c r="H349" s="122" t="str">
        <f>IF(ISERROR(1/VLOOKUP($B349,Miljö!$B$1:$T$480,MATCH("Såld mängd produktionsspecifik fjärrvärme (GWh)",Miljö!$B$1:$T$1,0),FALSE)),"",VLOOKUP($B349,Miljö!$B$1:$T$480,MATCH("Såld mängd produktionsspecifik fjärrvärme (GWh)",Miljö!$B$1:$T$1,0),FALSE))</f>
        <v/>
      </c>
      <c r="J349" s="122" t="str">
        <f t="shared" si="5"/>
        <v>Vetlanda Energi och Teknik AB</v>
      </c>
    </row>
    <row r="350" spans="1:10" x14ac:dyDescent="0.25">
      <c r="A350" t="s">
        <v>487</v>
      </c>
      <c r="B350" t="s">
        <v>490</v>
      </c>
      <c r="C350"/>
      <c r="D350" s="122" t="str">
        <f>IF(ISERROR(1/VLOOKUP($B350,Kraftvärmeprod!$B$1:$D$480,MATCH("Total värmeproduktion i kraftvärmeverk i kombinerad drift (GWh)",Kraftvärmeprod!$B$1:$AV$1,0),FALSE)),"Ej kraftvärme","Alternativproduktionsmetoden")</f>
        <v>Alternativproduktionsmetoden</v>
      </c>
      <c r="E350" s="122">
        <f>VLOOKUP($B350,Totalt!$B$1:$BP$480,MATCH("total el",Totalt!$B$1:$BP$1,0),FALSE)</f>
        <v>4.3563499999999999</v>
      </c>
      <c r="F350" s="123">
        <f>IF(ISERROR(1/VLOOKUP($B350,Kraftvärmeprod!$B$1:$BD$480,MATCH("Total värmeproduktion i kraftvärmeverk i kombinerad drift (GWh)",Kraftvärmeprod!$B$1:$AV$1,0),FALSE)),"",VLOOKUP($B350,'Slutlig allokering kvv'!$B$1:$BA$480,MATCH(F$1,'Slutlig allokering kvv'!$B$1:$AS$1,0),FALSE))</f>
        <v>0.7140874676524952</v>
      </c>
      <c r="G350" s="122">
        <f>IF(ISERROR(1/VLOOKUP($B350,Kraftvärmeprod!$B$1:$AV$480,MATCH("Producerad elenergi i kraftvärmeverk (GWh)",Kraftvärmeprod!$B$1:$AV$1,0),FALSE)),"",VLOOKUP($B350,Kraftvärmeprod!$B$1:$AV$480,MATCH("Producerad elenergi i kraftvärmeverk (GWh)",Kraftvärmeprod!$B$1:$AV$1,0),FALSE))</f>
        <v>14.5</v>
      </c>
      <c r="H350" s="122" t="str">
        <f>IF(ISERROR(1/VLOOKUP($B350,Miljö!$B$1:$T$480,MATCH("Såld mängd produktionsspecifik fjärrvärme (GWh)",Miljö!$B$1:$T$1,0),FALSE)),"",VLOOKUP($B350,Miljö!$B$1:$T$480,MATCH("Såld mängd produktionsspecifik fjärrvärme (GWh)",Miljö!$B$1:$T$1,0),FALSE))</f>
        <v/>
      </c>
      <c r="J350" s="122" t="str">
        <f t="shared" si="5"/>
        <v>Vetlanda Energi och Teknik AB</v>
      </c>
    </row>
    <row r="351" spans="1:10" x14ac:dyDescent="0.25">
      <c r="A351" t="s">
        <v>491</v>
      </c>
      <c r="B351" t="s">
        <v>492</v>
      </c>
      <c r="C351"/>
      <c r="D351" s="122" t="str">
        <f>IF(ISERROR(1/VLOOKUP($B351,Kraftvärmeprod!$B$1:$D$480,MATCH("Total värmeproduktion i kraftvärmeverk i kombinerad drift (GWh)",Kraftvärmeprod!$B$1:$AV$1,0),FALSE)),"Ej kraftvärme","Alternativproduktionsmetoden")</f>
        <v>Ej kraftvärme</v>
      </c>
      <c r="E351" s="122">
        <f>VLOOKUP($B351,Totalt!$B$1:$BP$480,MATCH("total el",Totalt!$B$1:$BP$1,0),FALSE)</f>
        <v>0.13197</v>
      </c>
      <c r="F351" s="123" t="str">
        <f>IF(ISERROR(1/VLOOKUP($B351,Kraftvärmeprod!$B$1:$BD$480,MATCH("Total värmeproduktion i kraftvärmeverk i kombinerad drift (GWh)",Kraftvärmeprod!$B$1:$AV$1,0),FALSE)),"",VLOOKUP($B351,'Slutlig allokering kvv'!$B$1:$BA$480,MATCH(F$1,'Slutlig allokering kvv'!$B$1:$AS$1,0),FALSE))</f>
        <v/>
      </c>
      <c r="G351" s="122" t="str">
        <f>IF(ISERROR(1/VLOOKUP($B351,Kraftvärmeprod!$B$1:$AV$480,MATCH("Producerad elenergi i kraftvärmeverk (GWh)",Kraftvärmeprod!$B$1:$AV$1,0),FALSE)),"",VLOOKUP($B351,Kraftvärmeprod!$B$1:$AV$480,MATCH("Producerad elenergi i kraftvärmeverk (GWh)",Kraftvärmeprod!$B$1:$AV$1,0),FALSE))</f>
        <v/>
      </c>
      <c r="H351" s="122" t="str">
        <f>IF(ISERROR(1/VLOOKUP($B351,Miljö!$B$1:$T$480,MATCH("Såld mängd produktionsspecifik fjärrvärme (GWh)",Miljö!$B$1:$T$1,0),FALSE)),"",VLOOKUP($B351,Miljö!$B$1:$T$480,MATCH("Såld mängd produktionsspecifik fjärrvärme (GWh)",Miljö!$B$1:$T$1,0),FALSE))</f>
        <v/>
      </c>
      <c r="J351" s="122" t="str">
        <f t="shared" si="5"/>
        <v>Vimmerby Energi &amp; Miljö AB</v>
      </c>
    </row>
    <row r="352" spans="1:10" x14ac:dyDescent="0.25">
      <c r="A352" t="s">
        <v>491</v>
      </c>
      <c r="B352" t="s">
        <v>493</v>
      </c>
      <c r="C352"/>
      <c r="D352" s="122" t="str">
        <f>IF(ISERROR(1/VLOOKUP($B352,Kraftvärmeprod!$B$1:$D$480,MATCH("Total värmeproduktion i kraftvärmeverk i kombinerad drift (GWh)",Kraftvärmeprod!$B$1:$AV$1,0),FALSE)),"Ej kraftvärme","Alternativproduktionsmetoden")</f>
        <v>Ej kraftvärme</v>
      </c>
      <c r="E352" s="122">
        <f>VLOOKUP($B352,Totalt!$B$1:$BP$480,MATCH("total el",Totalt!$B$1:$BP$1,0),FALSE)</f>
        <v>0.1</v>
      </c>
      <c r="F352" s="123" t="str">
        <f>IF(ISERROR(1/VLOOKUP($B352,Kraftvärmeprod!$B$1:$BD$480,MATCH("Total värmeproduktion i kraftvärmeverk i kombinerad drift (GWh)",Kraftvärmeprod!$B$1:$AV$1,0),FALSE)),"",VLOOKUP($B352,'Slutlig allokering kvv'!$B$1:$BA$480,MATCH(F$1,'Slutlig allokering kvv'!$B$1:$AS$1,0),FALSE))</f>
        <v/>
      </c>
      <c r="G352" s="122" t="str">
        <f>IF(ISERROR(1/VLOOKUP($B352,Kraftvärmeprod!$B$1:$AV$480,MATCH("Producerad elenergi i kraftvärmeverk (GWh)",Kraftvärmeprod!$B$1:$AV$1,0),FALSE)),"",VLOOKUP($B352,Kraftvärmeprod!$B$1:$AV$480,MATCH("Producerad elenergi i kraftvärmeverk (GWh)",Kraftvärmeprod!$B$1:$AV$1,0),FALSE))</f>
        <v/>
      </c>
      <c r="H352" s="122" t="str">
        <f>IF(ISERROR(1/VLOOKUP($B352,Miljö!$B$1:$T$480,MATCH("Såld mängd produktionsspecifik fjärrvärme (GWh)",Miljö!$B$1:$T$1,0),FALSE)),"",VLOOKUP($B352,Miljö!$B$1:$T$480,MATCH("Såld mängd produktionsspecifik fjärrvärme (GWh)",Miljö!$B$1:$T$1,0),FALSE))</f>
        <v/>
      </c>
      <c r="J352" s="122" t="str">
        <f t="shared" si="5"/>
        <v>Vimmerby Energi &amp; Miljö AB</v>
      </c>
    </row>
    <row r="353" spans="1:10" x14ac:dyDescent="0.25">
      <c r="A353" t="s">
        <v>491</v>
      </c>
      <c r="B353" t="s">
        <v>494</v>
      </c>
      <c r="C353"/>
      <c r="D353" s="122" t="str">
        <f>IF(ISERROR(1/VLOOKUP($B353,Kraftvärmeprod!$B$1:$D$480,MATCH("Total värmeproduktion i kraftvärmeverk i kombinerad drift (GWh)",Kraftvärmeprod!$B$1:$AV$1,0),FALSE)),"Ej kraftvärme","Alternativproduktionsmetoden")</f>
        <v>Ej kraftvärme</v>
      </c>
      <c r="E353" s="122">
        <f>VLOOKUP($B353,Totalt!$B$1:$BP$480,MATCH("total el",Totalt!$B$1:$BP$1,0),FALSE)</f>
        <v>0.15</v>
      </c>
      <c r="F353" s="123" t="str">
        <f>IF(ISERROR(1/VLOOKUP($B353,Kraftvärmeprod!$B$1:$BD$480,MATCH("Total värmeproduktion i kraftvärmeverk i kombinerad drift (GWh)",Kraftvärmeprod!$B$1:$AV$1,0),FALSE)),"",VLOOKUP($B353,'Slutlig allokering kvv'!$B$1:$BA$480,MATCH(F$1,'Slutlig allokering kvv'!$B$1:$AS$1,0),FALSE))</f>
        <v/>
      </c>
      <c r="G353" s="122" t="str">
        <f>IF(ISERROR(1/VLOOKUP($B353,Kraftvärmeprod!$B$1:$AV$480,MATCH("Producerad elenergi i kraftvärmeverk (GWh)",Kraftvärmeprod!$B$1:$AV$1,0),FALSE)),"",VLOOKUP($B353,Kraftvärmeprod!$B$1:$AV$480,MATCH("Producerad elenergi i kraftvärmeverk (GWh)",Kraftvärmeprod!$B$1:$AV$1,0),FALSE))</f>
        <v/>
      </c>
      <c r="H353" s="122" t="str">
        <f>IF(ISERROR(1/VLOOKUP($B353,Miljö!$B$1:$T$480,MATCH("Såld mängd produktionsspecifik fjärrvärme (GWh)",Miljö!$B$1:$T$1,0),FALSE)),"",VLOOKUP($B353,Miljö!$B$1:$T$480,MATCH("Såld mängd produktionsspecifik fjärrvärme (GWh)",Miljö!$B$1:$T$1,0),FALSE))</f>
        <v/>
      </c>
      <c r="J353" s="122" t="str">
        <f t="shared" si="5"/>
        <v>Vimmerby Energi &amp; Miljö AB</v>
      </c>
    </row>
    <row r="354" spans="1:10" x14ac:dyDescent="0.25">
      <c r="A354" t="s">
        <v>491</v>
      </c>
      <c r="B354" t="s">
        <v>495</v>
      </c>
      <c r="C354"/>
      <c r="D354" s="122" t="str">
        <f>IF(ISERROR(1/VLOOKUP($B354,Kraftvärmeprod!$B$1:$D$480,MATCH("Total värmeproduktion i kraftvärmeverk i kombinerad drift (GWh)",Kraftvärmeprod!$B$1:$AV$1,0),FALSE)),"Ej kraftvärme","Alternativproduktionsmetoden")</f>
        <v>Ej kraftvärme</v>
      </c>
      <c r="E354" s="122">
        <f>VLOOKUP($B354,Totalt!$B$1:$BP$480,MATCH("total el",Totalt!$B$1:$BP$1,0),FALSE)</f>
        <v>0.2</v>
      </c>
      <c r="F354" s="123" t="str">
        <f>IF(ISERROR(1/VLOOKUP($B354,Kraftvärmeprod!$B$1:$BD$480,MATCH("Total värmeproduktion i kraftvärmeverk i kombinerad drift (GWh)",Kraftvärmeprod!$B$1:$AV$1,0),FALSE)),"",VLOOKUP($B354,'Slutlig allokering kvv'!$B$1:$BA$480,MATCH(F$1,'Slutlig allokering kvv'!$B$1:$AS$1,0),FALSE))</f>
        <v/>
      </c>
      <c r="G354" s="122" t="str">
        <f>IF(ISERROR(1/VLOOKUP($B354,Kraftvärmeprod!$B$1:$AV$480,MATCH("Producerad elenergi i kraftvärmeverk (GWh)",Kraftvärmeprod!$B$1:$AV$1,0),FALSE)),"",VLOOKUP($B354,Kraftvärmeprod!$B$1:$AV$480,MATCH("Producerad elenergi i kraftvärmeverk (GWh)",Kraftvärmeprod!$B$1:$AV$1,0),FALSE))</f>
        <v/>
      </c>
      <c r="H354" s="122" t="str">
        <f>IF(ISERROR(1/VLOOKUP($B354,Miljö!$B$1:$T$480,MATCH("Såld mängd produktionsspecifik fjärrvärme (GWh)",Miljö!$B$1:$T$1,0),FALSE)),"",VLOOKUP($B354,Miljö!$B$1:$T$480,MATCH("Såld mängd produktionsspecifik fjärrvärme (GWh)",Miljö!$B$1:$T$1,0),FALSE))</f>
        <v/>
      </c>
      <c r="J354" s="122" t="str">
        <f t="shared" si="5"/>
        <v>Vimmerby Energi &amp; Miljö AB</v>
      </c>
    </row>
    <row r="355" spans="1:10" x14ac:dyDescent="0.25">
      <c r="A355" t="s">
        <v>491</v>
      </c>
      <c r="B355" t="s">
        <v>496</v>
      </c>
      <c r="C355"/>
      <c r="D355" s="122" t="str">
        <f>IF(ISERROR(1/VLOOKUP($B355,Kraftvärmeprod!$B$1:$D$480,MATCH("Total värmeproduktion i kraftvärmeverk i kombinerad drift (GWh)",Kraftvärmeprod!$B$1:$AV$1,0),FALSE)),"Ej kraftvärme","Alternativproduktionsmetoden")</f>
        <v>Ej kraftvärme</v>
      </c>
      <c r="E355" s="122">
        <f>VLOOKUP($B355,Totalt!$B$1:$BP$480,MATCH("total el",Totalt!$B$1:$BP$1,0),FALSE)</f>
        <v>1.8</v>
      </c>
      <c r="F355" s="123" t="str">
        <f>IF(ISERROR(1/VLOOKUP($B355,Kraftvärmeprod!$B$1:$BD$480,MATCH("Total värmeproduktion i kraftvärmeverk i kombinerad drift (GWh)",Kraftvärmeprod!$B$1:$AV$1,0),FALSE)),"",VLOOKUP($B355,'Slutlig allokering kvv'!$B$1:$BA$480,MATCH(F$1,'Slutlig allokering kvv'!$B$1:$AS$1,0),FALSE))</f>
        <v/>
      </c>
      <c r="G355" s="122" t="str">
        <f>IF(ISERROR(1/VLOOKUP($B355,Kraftvärmeprod!$B$1:$AV$480,MATCH("Producerad elenergi i kraftvärmeverk (GWh)",Kraftvärmeprod!$B$1:$AV$1,0),FALSE)),"",VLOOKUP($B355,Kraftvärmeprod!$B$1:$AV$480,MATCH("Producerad elenergi i kraftvärmeverk (GWh)",Kraftvärmeprod!$B$1:$AV$1,0),FALSE))</f>
        <v/>
      </c>
      <c r="H355" s="122" t="str">
        <f>IF(ISERROR(1/VLOOKUP($B355,Miljö!$B$1:$T$480,MATCH("Såld mängd produktionsspecifik fjärrvärme (GWh)",Miljö!$B$1:$T$1,0),FALSE)),"",VLOOKUP($B355,Miljö!$B$1:$T$480,MATCH("Såld mängd produktionsspecifik fjärrvärme (GWh)",Miljö!$B$1:$T$1,0),FALSE))</f>
        <v/>
      </c>
      <c r="J355" s="122" t="str">
        <f t="shared" si="5"/>
        <v>Vimmerby Energi &amp; Miljö AB</v>
      </c>
    </row>
    <row r="356" spans="1:10" x14ac:dyDescent="0.25">
      <c r="A356" t="s">
        <v>497</v>
      </c>
      <c r="B356" t="s">
        <v>498</v>
      </c>
      <c r="C356"/>
      <c r="D356" s="122" t="str">
        <f>IF(ISERROR(1/VLOOKUP($B356,Kraftvärmeprod!$B$1:$D$480,MATCH("Total värmeproduktion i kraftvärmeverk i kombinerad drift (GWh)",Kraftvärmeprod!$B$1:$AV$1,0),FALSE)),"Ej kraftvärme","Alternativproduktionsmetoden")</f>
        <v>Ej kraftvärme</v>
      </c>
      <c r="E356" s="122">
        <f>VLOOKUP($B356,Totalt!$B$1:$BP$480,MATCH("total el",Totalt!$B$1:$BP$1,0),FALSE)</f>
        <v>0.04</v>
      </c>
      <c r="F356" s="123" t="str">
        <f>IF(ISERROR(1/VLOOKUP($B356,Kraftvärmeprod!$B$1:$BD$480,MATCH("Total värmeproduktion i kraftvärmeverk i kombinerad drift (GWh)",Kraftvärmeprod!$B$1:$AV$1,0),FALSE)),"",VLOOKUP($B356,'Slutlig allokering kvv'!$B$1:$BA$480,MATCH(F$1,'Slutlig allokering kvv'!$B$1:$AS$1,0),FALSE))</f>
        <v/>
      </c>
      <c r="G356" s="122" t="str">
        <f>IF(ISERROR(1/VLOOKUP($B356,Kraftvärmeprod!$B$1:$AV$480,MATCH("Producerad elenergi i kraftvärmeverk (GWh)",Kraftvärmeprod!$B$1:$AV$1,0),FALSE)),"",VLOOKUP($B356,Kraftvärmeprod!$B$1:$AV$480,MATCH("Producerad elenergi i kraftvärmeverk (GWh)",Kraftvärmeprod!$B$1:$AV$1,0),FALSE))</f>
        <v/>
      </c>
      <c r="H356" s="122" t="str">
        <f>IF(ISERROR(1/VLOOKUP($B356,Miljö!$B$1:$T$480,MATCH("Såld mängd produktionsspecifik fjärrvärme (GWh)",Miljö!$B$1:$T$1,0),FALSE)),"",VLOOKUP($B356,Miljö!$B$1:$T$480,MATCH("Såld mängd produktionsspecifik fjärrvärme (GWh)",Miljö!$B$1:$T$1,0),FALSE))</f>
        <v/>
      </c>
      <c r="J356" s="122" t="str">
        <f t="shared" si="5"/>
        <v>Väner Energi AB</v>
      </c>
    </row>
    <row r="357" spans="1:10" x14ac:dyDescent="0.25">
      <c r="A357" t="s">
        <v>497</v>
      </c>
      <c r="B357" t="s">
        <v>499</v>
      </c>
      <c r="C357"/>
      <c r="D357" s="122" t="str">
        <f>IF(ISERROR(1/VLOOKUP($B357,Kraftvärmeprod!$B$1:$D$480,MATCH("Total värmeproduktion i kraftvärmeverk i kombinerad drift (GWh)",Kraftvärmeprod!$B$1:$AV$1,0),FALSE)),"Ej kraftvärme","Alternativproduktionsmetoden")</f>
        <v>Ej kraftvärme</v>
      </c>
      <c r="E357" s="122">
        <f>VLOOKUP($B357,Totalt!$B$1:$BP$480,MATCH("total el",Totalt!$B$1:$BP$1,0),FALSE)</f>
        <v>3.5550000000000002</v>
      </c>
      <c r="F357" s="123" t="str">
        <f>IF(ISERROR(1/VLOOKUP($B357,Kraftvärmeprod!$B$1:$BD$480,MATCH("Total värmeproduktion i kraftvärmeverk i kombinerad drift (GWh)",Kraftvärmeprod!$B$1:$AV$1,0),FALSE)),"",VLOOKUP($B357,'Slutlig allokering kvv'!$B$1:$BA$480,MATCH(F$1,'Slutlig allokering kvv'!$B$1:$AS$1,0),FALSE))</f>
        <v/>
      </c>
      <c r="G357" s="122" t="str">
        <f>IF(ISERROR(1/VLOOKUP($B357,Kraftvärmeprod!$B$1:$AV$480,MATCH("Producerad elenergi i kraftvärmeverk (GWh)",Kraftvärmeprod!$B$1:$AV$1,0),FALSE)),"",VLOOKUP($B357,Kraftvärmeprod!$B$1:$AV$480,MATCH("Producerad elenergi i kraftvärmeverk (GWh)",Kraftvärmeprod!$B$1:$AV$1,0),FALSE))</f>
        <v/>
      </c>
      <c r="H357" s="122" t="str">
        <f>IF(ISERROR(1/VLOOKUP($B357,Miljö!$B$1:$T$480,MATCH("Såld mängd produktionsspecifik fjärrvärme (GWh)",Miljö!$B$1:$T$1,0),FALSE)),"",VLOOKUP($B357,Miljö!$B$1:$T$480,MATCH("Såld mängd produktionsspecifik fjärrvärme (GWh)",Miljö!$B$1:$T$1,0),FALSE))</f>
        <v/>
      </c>
      <c r="J357" s="122" t="str">
        <f t="shared" si="5"/>
        <v>Väner Energi AB</v>
      </c>
    </row>
    <row r="358" spans="1:10" x14ac:dyDescent="0.25">
      <c r="A358" t="s">
        <v>497</v>
      </c>
      <c r="B358" t="s">
        <v>500</v>
      </c>
      <c r="C358"/>
      <c r="D358" s="122" t="str">
        <f>IF(ISERROR(1/VLOOKUP($B358,Kraftvärmeprod!$B$1:$D$480,MATCH("Total värmeproduktion i kraftvärmeverk i kombinerad drift (GWh)",Kraftvärmeprod!$B$1:$AV$1,0),FALSE)),"Ej kraftvärme","Alternativproduktionsmetoden")</f>
        <v>Ej kraftvärme</v>
      </c>
      <c r="E358" s="122">
        <f>VLOOKUP($B358,Totalt!$B$1:$BP$480,MATCH("total el",Totalt!$B$1:$BP$1,0),FALSE)</f>
        <v>0.5</v>
      </c>
      <c r="F358" s="123" t="str">
        <f>IF(ISERROR(1/VLOOKUP($B358,Kraftvärmeprod!$B$1:$BD$480,MATCH("Total värmeproduktion i kraftvärmeverk i kombinerad drift (GWh)",Kraftvärmeprod!$B$1:$AV$1,0),FALSE)),"",VLOOKUP($B358,'Slutlig allokering kvv'!$B$1:$BA$480,MATCH(F$1,'Slutlig allokering kvv'!$B$1:$AS$1,0),FALSE))</f>
        <v/>
      </c>
      <c r="G358" s="122" t="str">
        <f>IF(ISERROR(1/VLOOKUP($B358,Kraftvärmeprod!$B$1:$AV$480,MATCH("Producerad elenergi i kraftvärmeverk (GWh)",Kraftvärmeprod!$B$1:$AV$1,0),FALSE)),"",VLOOKUP($B358,Kraftvärmeprod!$B$1:$AV$480,MATCH("Producerad elenergi i kraftvärmeverk (GWh)",Kraftvärmeprod!$B$1:$AV$1,0),FALSE))</f>
        <v/>
      </c>
      <c r="H358" s="122" t="str">
        <f>IF(ISERROR(1/VLOOKUP($B358,Miljö!$B$1:$T$480,MATCH("Såld mängd produktionsspecifik fjärrvärme (GWh)",Miljö!$B$1:$T$1,0),FALSE)),"",VLOOKUP($B358,Miljö!$B$1:$T$480,MATCH("Såld mängd produktionsspecifik fjärrvärme (GWh)",Miljö!$B$1:$T$1,0),FALSE))</f>
        <v/>
      </c>
      <c r="J358" s="122" t="str">
        <f t="shared" si="5"/>
        <v>Väner Energi AB</v>
      </c>
    </row>
    <row r="359" spans="1:10" x14ac:dyDescent="0.25">
      <c r="A359" t="s">
        <v>501</v>
      </c>
      <c r="B359" t="s">
        <v>502</v>
      </c>
      <c r="C359"/>
      <c r="D359" s="122" t="str">
        <f>IF(ISERROR(1/VLOOKUP($B359,Kraftvärmeprod!$B$1:$D$480,MATCH("Total värmeproduktion i kraftvärmeverk i kombinerad drift (GWh)",Kraftvärmeprod!$B$1:$AV$1,0),FALSE)),"Ej kraftvärme","Alternativproduktionsmetoden")</f>
        <v>Ej kraftvärme</v>
      </c>
      <c r="E359" s="122">
        <f>VLOOKUP($B359,Totalt!$B$1:$BP$480,MATCH("total el",Totalt!$B$1:$BP$1,0),FALSE)</f>
        <v>8.2189999999999994</v>
      </c>
      <c r="F359" s="123" t="str">
        <f>IF(ISERROR(1/VLOOKUP($B359,Kraftvärmeprod!$B$1:$BD$480,MATCH("Total värmeproduktion i kraftvärmeverk i kombinerad drift (GWh)",Kraftvärmeprod!$B$1:$AV$1,0),FALSE)),"",VLOOKUP($B359,'Slutlig allokering kvv'!$B$1:$BA$480,MATCH(F$1,'Slutlig allokering kvv'!$B$1:$AS$1,0),FALSE))</f>
        <v/>
      </c>
      <c r="G359" s="122" t="str">
        <f>IF(ISERROR(1/VLOOKUP($B359,Kraftvärmeprod!$B$1:$AV$480,MATCH("Producerad elenergi i kraftvärmeverk (GWh)",Kraftvärmeprod!$B$1:$AV$1,0),FALSE)),"",VLOOKUP($B359,Kraftvärmeprod!$B$1:$AV$480,MATCH("Producerad elenergi i kraftvärmeverk (GWh)",Kraftvärmeprod!$B$1:$AV$1,0),FALSE))</f>
        <v/>
      </c>
      <c r="H359" s="122" t="str">
        <f>IF(ISERROR(1/VLOOKUP($B359,Miljö!$B$1:$T$480,MATCH("Såld mängd produktionsspecifik fjärrvärme (GWh)",Miljö!$B$1:$T$1,0),FALSE)),"",VLOOKUP($B359,Miljö!$B$1:$T$480,MATCH("Såld mängd produktionsspecifik fjärrvärme (GWh)",Miljö!$B$1:$T$1,0),FALSE))</f>
        <v/>
      </c>
      <c r="J359" s="122" t="str">
        <f t="shared" si="5"/>
        <v>Värmevärden AB</v>
      </c>
    </row>
    <row r="360" spans="1:10" x14ac:dyDescent="0.25">
      <c r="A360" t="s">
        <v>501</v>
      </c>
      <c r="B360" t="s">
        <v>503</v>
      </c>
      <c r="C360"/>
      <c r="D360" s="122" t="str">
        <f>IF(ISERROR(1/VLOOKUP($B360,Kraftvärmeprod!$B$1:$D$480,MATCH("Total värmeproduktion i kraftvärmeverk i kombinerad drift (GWh)",Kraftvärmeprod!$B$1:$AV$1,0),FALSE)),"Ej kraftvärme","Alternativproduktionsmetoden")</f>
        <v>Ej kraftvärme</v>
      </c>
      <c r="E360" s="122">
        <f>VLOOKUP($B360,Totalt!$B$1:$BP$480,MATCH("total el",Totalt!$B$1:$BP$1,0),FALSE)</f>
        <v>0.17499999999999999</v>
      </c>
      <c r="F360" s="123" t="str">
        <f>IF(ISERROR(1/VLOOKUP($B360,Kraftvärmeprod!$B$1:$BD$480,MATCH("Total värmeproduktion i kraftvärmeverk i kombinerad drift (GWh)",Kraftvärmeprod!$B$1:$AV$1,0),FALSE)),"",VLOOKUP($B360,'Slutlig allokering kvv'!$B$1:$BA$480,MATCH(F$1,'Slutlig allokering kvv'!$B$1:$AS$1,0),FALSE))</f>
        <v/>
      </c>
      <c r="G360" s="122" t="str">
        <f>IF(ISERROR(1/VLOOKUP($B360,Kraftvärmeprod!$B$1:$AV$480,MATCH("Producerad elenergi i kraftvärmeverk (GWh)",Kraftvärmeprod!$B$1:$AV$1,0),FALSE)),"",VLOOKUP($B360,Kraftvärmeprod!$B$1:$AV$480,MATCH("Producerad elenergi i kraftvärmeverk (GWh)",Kraftvärmeprod!$B$1:$AV$1,0),FALSE))</f>
        <v/>
      </c>
      <c r="H360" s="122" t="str">
        <f>IF(ISERROR(1/VLOOKUP($B360,Miljö!$B$1:$T$480,MATCH("Såld mängd produktionsspecifik fjärrvärme (GWh)",Miljö!$B$1:$T$1,0),FALSE)),"",VLOOKUP($B360,Miljö!$B$1:$T$480,MATCH("Såld mängd produktionsspecifik fjärrvärme (GWh)",Miljö!$B$1:$T$1,0),FALSE))</f>
        <v/>
      </c>
      <c r="J360" s="122" t="str">
        <f t="shared" si="5"/>
        <v>Värmevärden AB</v>
      </c>
    </row>
    <row r="361" spans="1:10" x14ac:dyDescent="0.25">
      <c r="A361" t="s">
        <v>501</v>
      </c>
      <c r="B361" t="s">
        <v>504</v>
      </c>
      <c r="C361"/>
      <c r="D361" s="122" t="str">
        <f>IF(ISERROR(1/VLOOKUP($B361,Kraftvärmeprod!$B$1:$D$480,MATCH("Total värmeproduktion i kraftvärmeverk i kombinerad drift (GWh)",Kraftvärmeprod!$B$1:$AV$1,0),FALSE)),"Ej kraftvärme","Alternativproduktionsmetoden")</f>
        <v>Ej kraftvärme</v>
      </c>
      <c r="E361" s="122">
        <f>VLOOKUP($B361,Totalt!$B$1:$BP$480,MATCH("total el",Totalt!$B$1:$BP$1,0),FALSE)</f>
        <v>0.39792</v>
      </c>
      <c r="F361" s="123" t="str">
        <f>IF(ISERROR(1/VLOOKUP($B361,Kraftvärmeprod!$B$1:$BD$480,MATCH("Total värmeproduktion i kraftvärmeverk i kombinerad drift (GWh)",Kraftvärmeprod!$B$1:$AV$1,0),FALSE)),"",VLOOKUP($B361,'Slutlig allokering kvv'!$B$1:$BA$480,MATCH(F$1,'Slutlig allokering kvv'!$B$1:$AS$1,0),FALSE))</f>
        <v/>
      </c>
      <c r="G361" s="122" t="str">
        <f>IF(ISERROR(1/VLOOKUP($B361,Kraftvärmeprod!$B$1:$AV$480,MATCH("Producerad elenergi i kraftvärmeverk (GWh)",Kraftvärmeprod!$B$1:$AV$1,0),FALSE)),"",VLOOKUP($B361,Kraftvärmeprod!$B$1:$AV$480,MATCH("Producerad elenergi i kraftvärmeverk (GWh)",Kraftvärmeprod!$B$1:$AV$1,0),FALSE))</f>
        <v/>
      </c>
      <c r="H361" s="122" t="str">
        <f>IF(ISERROR(1/VLOOKUP($B361,Miljö!$B$1:$T$480,MATCH("Såld mängd produktionsspecifik fjärrvärme (GWh)",Miljö!$B$1:$T$1,0),FALSE)),"",VLOOKUP($B361,Miljö!$B$1:$T$480,MATCH("Såld mängd produktionsspecifik fjärrvärme (GWh)",Miljö!$B$1:$T$1,0),FALSE))</f>
        <v/>
      </c>
      <c r="J361" s="122" t="str">
        <f t="shared" si="5"/>
        <v>Värmevärden AB</v>
      </c>
    </row>
    <row r="362" spans="1:10" x14ac:dyDescent="0.25">
      <c r="A362" t="s">
        <v>501</v>
      </c>
      <c r="B362" t="s">
        <v>505</v>
      </c>
      <c r="C362"/>
      <c r="D362" s="122" t="str">
        <f>IF(ISERROR(1/VLOOKUP($B362,Kraftvärmeprod!$B$1:$D$480,MATCH("Total värmeproduktion i kraftvärmeverk i kombinerad drift (GWh)",Kraftvärmeprod!$B$1:$AV$1,0),FALSE)),"Ej kraftvärme","Alternativproduktionsmetoden")</f>
        <v>Ej kraftvärme</v>
      </c>
      <c r="E362" s="122">
        <f>VLOOKUP($B362,Totalt!$B$1:$BP$480,MATCH("total el",Totalt!$B$1:$BP$1,0),FALSE)</f>
        <v>0.64680000000000004</v>
      </c>
      <c r="F362" s="123" t="str">
        <f>IF(ISERROR(1/VLOOKUP($B362,Kraftvärmeprod!$B$1:$BD$480,MATCH("Total värmeproduktion i kraftvärmeverk i kombinerad drift (GWh)",Kraftvärmeprod!$B$1:$AV$1,0),FALSE)),"",VLOOKUP($B362,'Slutlig allokering kvv'!$B$1:$BA$480,MATCH(F$1,'Slutlig allokering kvv'!$B$1:$AS$1,0),FALSE))</f>
        <v/>
      </c>
      <c r="G362" s="122" t="str">
        <f>IF(ISERROR(1/VLOOKUP($B362,Kraftvärmeprod!$B$1:$AV$480,MATCH("Producerad elenergi i kraftvärmeverk (GWh)",Kraftvärmeprod!$B$1:$AV$1,0),FALSE)),"",VLOOKUP($B362,Kraftvärmeprod!$B$1:$AV$480,MATCH("Producerad elenergi i kraftvärmeverk (GWh)",Kraftvärmeprod!$B$1:$AV$1,0),FALSE))</f>
        <v/>
      </c>
      <c r="H362" s="122" t="str">
        <f>IF(ISERROR(1/VLOOKUP($B362,Miljö!$B$1:$T$480,MATCH("Såld mängd produktionsspecifik fjärrvärme (GWh)",Miljö!$B$1:$T$1,0),FALSE)),"",VLOOKUP($B362,Miljö!$B$1:$T$480,MATCH("Såld mängd produktionsspecifik fjärrvärme (GWh)",Miljö!$B$1:$T$1,0),FALSE))</f>
        <v/>
      </c>
      <c r="J362" s="122" t="str">
        <f t="shared" si="5"/>
        <v>Värmevärden AB</v>
      </c>
    </row>
    <row r="363" spans="1:10" x14ac:dyDescent="0.25">
      <c r="A363" t="s">
        <v>501</v>
      </c>
      <c r="B363" t="s">
        <v>506</v>
      </c>
      <c r="C363"/>
      <c r="D363" s="122" t="str">
        <f>IF(ISERROR(1/VLOOKUP($B363,Kraftvärmeprod!$B$1:$D$480,MATCH("Total värmeproduktion i kraftvärmeverk i kombinerad drift (GWh)",Kraftvärmeprod!$B$1:$AV$1,0),FALSE)),"Ej kraftvärme","Alternativproduktionsmetoden")</f>
        <v>Ej kraftvärme</v>
      </c>
      <c r="E363" s="122">
        <f>VLOOKUP($B363,Totalt!$B$1:$BP$480,MATCH("total el",Totalt!$B$1:$BP$1,0),FALSE)</f>
        <v>0.17004</v>
      </c>
      <c r="F363" s="123" t="str">
        <f>IF(ISERROR(1/VLOOKUP($B363,Kraftvärmeprod!$B$1:$BD$480,MATCH("Total värmeproduktion i kraftvärmeverk i kombinerad drift (GWh)",Kraftvärmeprod!$B$1:$AV$1,0),FALSE)),"",VLOOKUP($B363,'Slutlig allokering kvv'!$B$1:$BA$480,MATCH(F$1,'Slutlig allokering kvv'!$B$1:$AS$1,0),FALSE))</f>
        <v/>
      </c>
      <c r="G363" s="122" t="str">
        <f>IF(ISERROR(1/VLOOKUP($B363,Kraftvärmeprod!$B$1:$AV$480,MATCH("Producerad elenergi i kraftvärmeverk (GWh)",Kraftvärmeprod!$B$1:$AV$1,0),FALSE)),"",VLOOKUP($B363,Kraftvärmeprod!$B$1:$AV$480,MATCH("Producerad elenergi i kraftvärmeverk (GWh)",Kraftvärmeprod!$B$1:$AV$1,0),FALSE))</f>
        <v/>
      </c>
      <c r="H363" s="122" t="str">
        <f>IF(ISERROR(1/VLOOKUP($B363,Miljö!$B$1:$T$480,MATCH("Såld mängd produktionsspecifik fjärrvärme (GWh)",Miljö!$B$1:$T$1,0),FALSE)),"",VLOOKUP($B363,Miljö!$B$1:$T$480,MATCH("Såld mängd produktionsspecifik fjärrvärme (GWh)",Miljö!$B$1:$T$1,0),FALSE))</f>
        <v/>
      </c>
      <c r="J363" s="122" t="str">
        <f t="shared" si="5"/>
        <v>Värmevärden AB</v>
      </c>
    </row>
    <row r="364" spans="1:10" x14ac:dyDescent="0.25">
      <c r="A364" t="s">
        <v>501</v>
      </c>
      <c r="B364" t="s">
        <v>507</v>
      </c>
      <c r="C364"/>
      <c r="D364" s="122" t="str">
        <f>IF(ISERROR(1/VLOOKUP($B364,Kraftvärmeprod!$B$1:$D$480,MATCH("Total värmeproduktion i kraftvärmeverk i kombinerad drift (GWh)",Kraftvärmeprod!$B$1:$AV$1,0),FALSE)),"Ej kraftvärme","Alternativproduktionsmetoden")</f>
        <v>Ej kraftvärme</v>
      </c>
      <c r="E364" s="122">
        <f>VLOOKUP($B364,Totalt!$B$1:$BP$480,MATCH("total el",Totalt!$B$1:$BP$1,0),FALSE)</f>
        <v>5.5230000000000001E-2</v>
      </c>
      <c r="F364" s="123" t="str">
        <f>IF(ISERROR(1/VLOOKUP($B364,Kraftvärmeprod!$B$1:$BD$480,MATCH("Total värmeproduktion i kraftvärmeverk i kombinerad drift (GWh)",Kraftvärmeprod!$B$1:$AV$1,0),FALSE)),"",VLOOKUP($B364,'Slutlig allokering kvv'!$B$1:$BA$480,MATCH(F$1,'Slutlig allokering kvv'!$B$1:$AS$1,0),FALSE))</f>
        <v/>
      </c>
      <c r="G364" s="122" t="str">
        <f>IF(ISERROR(1/VLOOKUP($B364,Kraftvärmeprod!$B$1:$AV$480,MATCH("Producerad elenergi i kraftvärmeverk (GWh)",Kraftvärmeprod!$B$1:$AV$1,0),FALSE)),"",VLOOKUP($B364,Kraftvärmeprod!$B$1:$AV$480,MATCH("Producerad elenergi i kraftvärmeverk (GWh)",Kraftvärmeprod!$B$1:$AV$1,0),FALSE))</f>
        <v/>
      </c>
      <c r="H364" s="122" t="str">
        <f>IF(ISERROR(1/VLOOKUP($B364,Miljö!$B$1:$T$480,MATCH("Såld mängd produktionsspecifik fjärrvärme (GWh)",Miljö!$B$1:$T$1,0),FALSE)),"",VLOOKUP($B364,Miljö!$B$1:$T$480,MATCH("Såld mängd produktionsspecifik fjärrvärme (GWh)",Miljö!$B$1:$T$1,0),FALSE))</f>
        <v/>
      </c>
      <c r="J364" s="122" t="str">
        <f t="shared" si="5"/>
        <v>Värmevärden AB</v>
      </c>
    </row>
    <row r="365" spans="1:10" x14ac:dyDescent="0.25">
      <c r="A365" t="s">
        <v>501</v>
      </c>
      <c r="B365" t="s">
        <v>508</v>
      </c>
      <c r="C365"/>
      <c r="D365" s="122" t="str">
        <f>IF(ISERROR(1/VLOOKUP($B365,Kraftvärmeprod!$B$1:$D$480,MATCH("Total värmeproduktion i kraftvärmeverk i kombinerad drift (GWh)",Kraftvärmeprod!$B$1:$AV$1,0),FALSE)),"Ej kraftvärme","Alternativproduktionsmetoden")</f>
        <v>Ej kraftvärme</v>
      </c>
      <c r="E365" s="122">
        <f>VLOOKUP($B365,Totalt!$B$1:$BP$480,MATCH("total el",Totalt!$B$1:$BP$1,0),FALSE)</f>
        <v>1.9450000000000001</v>
      </c>
      <c r="F365" s="123" t="str">
        <f>IF(ISERROR(1/VLOOKUP($B365,Kraftvärmeprod!$B$1:$BD$480,MATCH("Total värmeproduktion i kraftvärmeverk i kombinerad drift (GWh)",Kraftvärmeprod!$B$1:$AV$1,0),FALSE)),"",VLOOKUP($B365,'Slutlig allokering kvv'!$B$1:$BA$480,MATCH(F$1,'Slutlig allokering kvv'!$B$1:$AS$1,0),FALSE))</f>
        <v/>
      </c>
      <c r="G365" s="122" t="str">
        <f>IF(ISERROR(1/VLOOKUP($B365,Kraftvärmeprod!$B$1:$AV$480,MATCH("Producerad elenergi i kraftvärmeverk (GWh)",Kraftvärmeprod!$B$1:$AV$1,0),FALSE)),"",VLOOKUP($B365,Kraftvärmeprod!$B$1:$AV$480,MATCH("Producerad elenergi i kraftvärmeverk (GWh)",Kraftvärmeprod!$B$1:$AV$1,0),FALSE))</f>
        <v/>
      </c>
      <c r="H365" s="122" t="str">
        <f>IF(ISERROR(1/VLOOKUP($B365,Miljö!$B$1:$T$480,MATCH("Såld mängd produktionsspecifik fjärrvärme (GWh)",Miljö!$B$1:$T$1,0),FALSE)),"",VLOOKUP($B365,Miljö!$B$1:$T$480,MATCH("Såld mängd produktionsspecifik fjärrvärme (GWh)",Miljö!$B$1:$T$1,0),FALSE))</f>
        <v/>
      </c>
      <c r="J365" s="122" t="str">
        <f t="shared" si="5"/>
        <v>Värmevärden AB</v>
      </c>
    </row>
    <row r="366" spans="1:10" x14ac:dyDescent="0.25">
      <c r="A366" t="s">
        <v>501</v>
      </c>
      <c r="B366" t="s">
        <v>509</v>
      </c>
      <c r="C366"/>
      <c r="D366" s="122" t="str">
        <f>IF(ISERROR(1/VLOOKUP($B366,Kraftvärmeprod!$B$1:$D$480,MATCH("Total värmeproduktion i kraftvärmeverk i kombinerad drift (GWh)",Kraftvärmeprod!$B$1:$AV$1,0),FALSE)),"Ej kraftvärme","Alternativproduktionsmetoden")</f>
        <v>Alternativproduktionsmetoden</v>
      </c>
      <c r="E366" s="122">
        <f>VLOOKUP($B366,Totalt!$B$1:$BP$480,MATCH("total el",Totalt!$B$1:$BP$1,0),FALSE)</f>
        <v>3.08975</v>
      </c>
      <c r="F366" s="123">
        <f>IF(ISERROR(1/VLOOKUP($B366,Kraftvärmeprod!$B$1:$BD$480,MATCH("Total värmeproduktion i kraftvärmeverk i kombinerad drift (GWh)",Kraftvärmeprod!$B$1:$AV$1,0),FALSE)),"",VLOOKUP($B366,'Slutlig allokering kvv'!$B$1:$BA$480,MATCH(F$1,'Slutlig allokering kvv'!$B$1:$AS$1,0),FALSE))</f>
        <v>0.57194636894517736</v>
      </c>
      <c r="G366" s="122">
        <f>IF(ISERROR(1/VLOOKUP($B366,Kraftvärmeprod!$B$1:$AV$480,MATCH("Producerad elenergi i kraftvärmeverk (GWh)",Kraftvärmeprod!$B$1:$AV$1,0),FALSE)),"",VLOOKUP($B366,Kraftvärmeprod!$B$1:$AV$480,MATCH("Producerad elenergi i kraftvärmeverk (GWh)",Kraftvärmeprod!$B$1:$AV$1,0),FALSE))</f>
        <v>25.532</v>
      </c>
      <c r="H366" s="122" t="str">
        <f>IF(ISERROR(1/VLOOKUP($B366,Miljö!$B$1:$T$480,MATCH("Såld mängd produktionsspecifik fjärrvärme (GWh)",Miljö!$B$1:$T$1,0),FALSE)),"",VLOOKUP($B366,Miljö!$B$1:$T$480,MATCH("Såld mängd produktionsspecifik fjärrvärme (GWh)",Miljö!$B$1:$T$1,0),FALSE))</f>
        <v/>
      </c>
      <c r="J366" s="122" t="str">
        <f t="shared" si="5"/>
        <v>Värmevärden AB</v>
      </c>
    </row>
    <row r="367" spans="1:10" x14ac:dyDescent="0.25">
      <c r="A367" t="s">
        <v>501</v>
      </c>
      <c r="B367" t="s">
        <v>510</v>
      </c>
      <c r="C367"/>
      <c r="D367" s="122" t="str">
        <f>IF(ISERROR(1/VLOOKUP($B367,Kraftvärmeprod!$B$1:$D$480,MATCH("Total värmeproduktion i kraftvärmeverk i kombinerad drift (GWh)",Kraftvärmeprod!$B$1:$AV$1,0),FALSE)),"Ej kraftvärme","Alternativproduktionsmetoden")</f>
        <v>Ej kraftvärme</v>
      </c>
      <c r="E367" s="122">
        <f>VLOOKUP($B367,Totalt!$B$1:$BP$480,MATCH("total el",Totalt!$B$1:$BP$1,0),FALSE)</f>
        <v>1.12035</v>
      </c>
      <c r="F367" s="123" t="str">
        <f>IF(ISERROR(1/VLOOKUP($B367,Kraftvärmeprod!$B$1:$BD$480,MATCH("Total värmeproduktion i kraftvärmeverk i kombinerad drift (GWh)",Kraftvärmeprod!$B$1:$AV$1,0),FALSE)),"",VLOOKUP($B367,'Slutlig allokering kvv'!$B$1:$BA$480,MATCH(F$1,'Slutlig allokering kvv'!$B$1:$AS$1,0),FALSE))</f>
        <v/>
      </c>
      <c r="G367" s="122" t="str">
        <f>IF(ISERROR(1/VLOOKUP($B367,Kraftvärmeprod!$B$1:$AV$480,MATCH("Producerad elenergi i kraftvärmeverk (GWh)",Kraftvärmeprod!$B$1:$AV$1,0),FALSE)),"",VLOOKUP($B367,Kraftvärmeprod!$B$1:$AV$480,MATCH("Producerad elenergi i kraftvärmeverk (GWh)",Kraftvärmeprod!$B$1:$AV$1,0),FALSE))</f>
        <v/>
      </c>
      <c r="H367" s="122" t="str">
        <f>IF(ISERROR(1/VLOOKUP($B367,Miljö!$B$1:$T$480,MATCH("Såld mängd produktionsspecifik fjärrvärme (GWh)",Miljö!$B$1:$T$1,0),FALSE)),"",VLOOKUP($B367,Miljö!$B$1:$T$480,MATCH("Såld mängd produktionsspecifik fjärrvärme (GWh)",Miljö!$B$1:$T$1,0),FALSE))</f>
        <v/>
      </c>
      <c r="J367" s="122" t="str">
        <f t="shared" si="5"/>
        <v>Värmevärden AB</v>
      </c>
    </row>
    <row r="368" spans="1:10" x14ac:dyDescent="0.25">
      <c r="A368" t="s">
        <v>501</v>
      </c>
      <c r="B368" t="s">
        <v>511</v>
      </c>
      <c r="C368"/>
      <c r="D368" s="122" t="str">
        <f>IF(ISERROR(1/VLOOKUP($B368,Kraftvärmeprod!$B$1:$D$480,MATCH("Total värmeproduktion i kraftvärmeverk i kombinerad drift (GWh)",Kraftvärmeprod!$B$1:$AV$1,0),FALSE)),"Ej kraftvärme","Alternativproduktionsmetoden")</f>
        <v>Ej kraftvärme</v>
      </c>
      <c r="E368" s="122">
        <f>VLOOKUP($B368,Totalt!$B$1:$BP$480,MATCH("total el",Totalt!$B$1:$BP$1,0),FALSE)</f>
        <v>0.184</v>
      </c>
      <c r="F368" s="123" t="str">
        <f>IF(ISERROR(1/VLOOKUP($B368,Kraftvärmeprod!$B$1:$BD$480,MATCH("Total värmeproduktion i kraftvärmeverk i kombinerad drift (GWh)",Kraftvärmeprod!$B$1:$AV$1,0),FALSE)),"",VLOOKUP($B368,'Slutlig allokering kvv'!$B$1:$BA$480,MATCH(F$1,'Slutlig allokering kvv'!$B$1:$AS$1,0),FALSE))</f>
        <v/>
      </c>
      <c r="G368" s="122" t="str">
        <f>IF(ISERROR(1/VLOOKUP($B368,Kraftvärmeprod!$B$1:$AV$480,MATCH("Producerad elenergi i kraftvärmeverk (GWh)",Kraftvärmeprod!$B$1:$AV$1,0),FALSE)),"",VLOOKUP($B368,Kraftvärmeprod!$B$1:$AV$480,MATCH("Producerad elenergi i kraftvärmeverk (GWh)",Kraftvärmeprod!$B$1:$AV$1,0),FALSE))</f>
        <v/>
      </c>
      <c r="H368" s="122" t="str">
        <f>IF(ISERROR(1/VLOOKUP($B368,Miljö!$B$1:$T$480,MATCH("Såld mängd produktionsspecifik fjärrvärme (GWh)",Miljö!$B$1:$T$1,0),FALSE)),"",VLOOKUP($B368,Miljö!$B$1:$T$480,MATCH("Såld mängd produktionsspecifik fjärrvärme (GWh)",Miljö!$B$1:$T$1,0),FALSE))</f>
        <v/>
      </c>
      <c r="J368" s="122" t="str">
        <f t="shared" si="5"/>
        <v>Värmevärden AB</v>
      </c>
    </row>
    <row r="369" spans="1:10" x14ac:dyDescent="0.25">
      <c r="A369" t="s">
        <v>501</v>
      </c>
      <c r="B369" t="s">
        <v>512</v>
      </c>
      <c r="C369"/>
      <c r="D369" s="122" t="str">
        <f>IF(ISERROR(1/VLOOKUP($B369,Kraftvärmeprod!$B$1:$D$480,MATCH("Total värmeproduktion i kraftvärmeverk i kombinerad drift (GWh)",Kraftvärmeprod!$B$1:$AV$1,0),FALSE)),"Ej kraftvärme","Alternativproduktionsmetoden")</f>
        <v>Ej kraftvärme</v>
      </c>
      <c r="E369" s="122">
        <f>VLOOKUP($B369,Totalt!$B$1:$BP$480,MATCH("total el",Totalt!$B$1:$BP$1,0),FALSE)</f>
        <v>0.33611999999999997</v>
      </c>
      <c r="F369" s="123" t="str">
        <f>IF(ISERROR(1/VLOOKUP($B369,Kraftvärmeprod!$B$1:$BD$480,MATCH("Total värmeproduktion i kraftvärmeverk i kombinerad drift (GWh)",Kraftvärmeprod!$B$1:$AV$1,0),FALSE)),"",VLOOKUP($B369,'Slutlig allokering kvv'!$B$1:$BA$480,MATCH(F$1,'Slutlig allokering kvv'!$B$1:$AS$1,0),FALSE))</f>
        <v/>
      </c>
      <c r="G369" s="122" t="str">
        <f>IF(ISERROR(1/VLOOKUP($B369,Kraftvärmeprod!$B$1:$AV$480,MATCH("Producerad elenergi i kraftvärmeverk (GWh)",Kraftvärmeprod!$B$1:$AV$1,0),FALSE)),"",VLOOKUP($B369,Kraftvärmeprod!$B$1:$AV$480,MATCH("Producerad elenergi i kraftvärmeverk (GWh)",Kraftvärmeprod!$B$1:$AV$1,0),FALSE))</f>
        <v/>
      </c>
      <c r="H369" s="122" t="str">
        <f>IF(ISERROR(1/VLOOKUP($B369,Miljö!$B$1:$T$480,MATCH("Såld mängd produktionsspecifik fjärrvärme (GWh)",Miljö!$B$1:$T$1,0),FALSE)),"",VLOOKUP($B369,Miljö!$B$1:$T$480,MATCH("Såld mängd produktionsspecifik fjärrvärme (GWh)",Miljö!$B$1:$T$1,0),FALSE))</f>
        <v/>
      </c>
      <c r="J369" s="122" t="str">
        <f t="shared" si="5"/>
        <v>Värmevärden AB</v>
      </c>
    </row>
    <row r="370" spans="1:10" x14ac:dyDescent="0.25">
      <c r="A370" t="s">
        <v>501</v>
      </c>
      <c r="B370" t="s">
        <v>513</v>
      </c>
      <c r="C370"/>
      <c r="D370" s="122" t="str">
        <f>IF(ISERROR(1/VLOOKUP($B370,Kraftvärmeprod!$B$1:$D$480,MATCH("Total värmeproduktion i kraftvärmeverk i kombinerad drift (GWh)",Kraftvärmeprod!$B$1:$AV$1,0),FALSE)),"Ej kraftvärme","Alternativproduktionsmetoden")</f>
        <v>Ej kraftvärme</v>
      </c>
      <c r="E370" s="122">
        <f>VLOOKUP($B370,Totalt!$B$1:$BP$480,MATCH("total el",Totalt!$B$1:$BP$1,0),FALSE)</f>
        <v>3.13266</v>
      </c>
      <c r="F370" s="123" t="str">
        <f>IF(ISERROR(1/VLOOKUP($B370,Kraftvärmeprod!$B$1:$BD$480,MATCH("Total värmeproduktion i kraftvärmeverk i kombinerad drift (GWh)",Kraftvärmeprod!$B$1:$AV$1,0),FALSE)),"",VLOOKUP($B370,'Slutlig allokering kvv'!$B$1:$BA$480,MATCH(F$1,'Slutlig allokering kvv'!$B$1:$AS$1,0),FALSE))</f>
        <v/>
      </c>
      <c r="G370" s="122" t="str">
        <f>IF(ISERROR(1/VLOOKUP($B370,Kraftvärmeprod!$B$1:$AV$480,MATCH("Producerad elenergi i kraftvärmeverk (GWh)",Kraftvärmeprod!$B$1:$AV$1,0),FALSE)),"",VLOOKUP($B370,Kraftvärmeprod!$B$1:$AV$480,MATCH("Producerad elenergi i kraftvärmeverk (GWh)",Kraftvärmeprod!$B$1:$AV$1,0),FALSE))</f>
        <v/>
      </c>
      <c r="H370" s="122" t="str">
        <f>IF(ISERROR(1/VLOOKUP($B370,Miljö!$B$1:$T$480,MATCH("Såld mängd produktionsspecifik fjärrvärme (GWh)",Miljö!$B$1:$T$1,0),FALSE)),"",VLOOKUP($B370,Miljö!$B$1:$T$480,MATCH("Såld mängd produktionsspecifik fjärrvärme (GWh)",Miljö!$B$1:$T$1,0),FALSE))</f>
        <v/>
      </c>
      <c r="J370" s="122" t="str">
        <f t="shared" si="5"/>
        <v>Värmevärden AB</v>
      </c>
    </row>
    <row r="371" spans="1:10" x14ac:dyDescent="0.25">
      <c r="A371" t="s">
        <v>501</v>
      </c>
      <c r="B371" t="s">
        <v>514</v>
      </c>
      <c r="C371"/>
      <c r="D371" s="122" t="str">
        <f>IF(ISERROR(1/VLOOKUP($B371,Kraftvärmeprod!$B$1:$D$480,MATCH("Total värmeproduktion i kraftvärmeverk i kombinerad drift (GWh)",Kraftvärmeprod!$B$1:$AV$1,0),FALSE)),"Ej kraftvärme","Alternativproduktionsmetoden")</f>
        <v>Alternativproduktionsmetoden</v>
      </c>
      <c r="E371" s="122">
        <f>VLOOKUP($B371,Totalt!$B$1:$BP$480,MATCH("total el",Totalt!$B$1:$BP$1,0),FALSE)</f>
        <v>1.2036899999999999</v>
      </c>
      <c r="F371" s="123">
        <f>IF(ISERROR(1/VLOOKUP($B371,Kraftvärmeprod!$B$1:$BD$480,MATCH("Total värmeproduktion i kraftvärmeverk i kombinerad drift (GWh)",Kraftvärmeprod!$B$1:$AV$1,0),FALSE)),"",VLOOKUP($B371,'Slutlig allokering kvv'!$B$1:$BA$480,MATCH(F$1,'Slutlig allokering kvv'!$B$1:$AS$1,0),FALSE))</f>
        <v>0.89382523829258187</v>
      </c>
      <c r="G371" s="122">
        <f>IF(ISERROR(1/VLOOKUP($B371,Kraftvärmeprod!$B$1:$AV$480,MATCH("Producerad elenergi i kraftvärmeverk (GWh)",Kraftvärmeprod!$B$1:$AV$1,0),FALSE)),"",VLOOKUP($B371,Kraftvärmeprod!$B$1:$AV$480,MATCH("Producerad elenergi i kraftvärmeverk (GWh)",Kraftvärmeprod!$B$1:$AV$1,0),FALSE))</f>
        <v>0.495</v>
      </c>
      <c r="H371" s="122" t="str">
        <f>IF(ISERROR(1/VLOOKUP($B371,Miljö!$B$1:$T$480,MATCH("Såld mängd produktionsspecifik fjärrvärme (GWh)",Miljö!$B$1:$T$1,0),FALSE)),"",VLOOKUP($B371,Miljö!$B$1:$T$480,MATCH("Såld mängd produktionsspecifik fjärrvärme (GWh)",Miljö!$B$1:$T$1,0),FALSE))</f>
        <v/>
      </c>
      <c r="J371" s="122" t="str">
        <f t="shared" si="5"/>
        <v>Värmevärden AB</v>
      </c>
    </row>
    <row r="372" spans="1:10" x14ac:dyDescent="0.25">
      <c r="A372" t="s">
        <v>501</v>
      </c>
      <c r="B372" t="s">
        <v>515</v>
      </c>
      <c r="C372"/>
      <c r="D372" s="122" t="str">
        <f>IF(ISERROR(1/VLOOKUP($B372,Kraftvärmeprod!$B$1:$D$480,MATCH("Total värmeproduktion i kraftvärmeverk i kombinerad drift (GWh)",Kraftvärmeprod!$B$1:$AV$1,0),FALSE)),"Ej kraftvärme","Alternativproduktionsmetoden")</f>
        <v>Ej kraftvärme</v>
      </c>
      <c r="E372" s="122">
        <f>VLOOKUP($B372,Totalt!$B$1:$BP$480,MATCH("total el",Totalt!$B$1:$BP$1,0),FALSE)</f>
        <v>3.5000000000000003E-2</v>
      </c>
      <c r="F372" s="123" t="str">
        <f>IF(ISERROR(1/VLOOKUP($B372,Kraftvärmeprod!$B$1:$BD$480,MATCH("Total värmeproduktion i kraftvärmeverk i kombinerad drift (GWh)",Kraftvärmeprod!$B$1:$AV$1,0),FALSE)),"",VLOOKUP($B372,'Slutlig allokering kvv'!$B$1:$BA$480,MATCH(F$1,'Slutlig allokering kvv'!$B$1:$AS$1,0),FALSE))</f>
        <v/>
      </c>
      <c r="G372" s="122" t="str">
        <f>IF(ISERROR(1/VLOOKUP($B372,Kraftvärmeprod!$B$1:$AV$480,MATCH("Producerad elenergi i kraftvärmeverk (GWh)",Kraftvärmeprod!$B$1:$AV$1,0),FALSE)),"",VLOOKUP($B372,Kraftvärmeprod!$B$1:$AV$480,MATCH("Producerad elenergi i kraftvärmeverk (GWh)",Kraftvärmeprod!$B$1:$AV$1,0),FALSE))</f>
        <v/>
      </c>
      <c r="H372" s="122" t="str">
        <f>IF(ISERROR(1/VLOOKUP($B372,Miljö!$B$1:$T$480,MATCH("Såld mängd produktionsspecifik fjärrvärme (GWh)",Miljö!$B$1:$T$1,0),FALSE)),"",VLOOKUP($B372,Miljö!$B$1:$T$480,MATCH("Såld mängd produktionsspecifik fjärrvärme (GWh)",Miljö!$B$1:$T$1,0),FALSE))</f>
        <v/>
      </c>
      <c r="J372" s="122" t="str">
        <f t="shared" si="5"/>
        <v>Värmevärden AB</v>
      </c>
    </row>
    <row r="373" spans="1:10" x14ac:dyDescent="0.25">
      <c r="A373" t="s">
        <v>501</v>
      </c>
      <c r="B373" t="s">
        <v>516</v>
      </c>
      <c r="C373"/>
      <c r="D373" s="122" t="str">
        <f>IF(ISERROR(1/VLOOKUP($B373,Kraftvärmeprod!$B$1:$D$480,MATCH("Total värmeproduktion i kraftvärmeverk i kombinerad drift (GWh)",Kraftvärmeprod!$B$1:$AV$1,0),FALSE)),"Ej kraftvärme","Alternativproduktionsmetoden")</f>
        <v>Ej kraftvärme</v>
      </c>
      <c r="E373" s="122">
        <f>VLOOKUP($B373,Totalt!$B$1:$BP$480,MATCH("total el",Totalt!$B$1:$BP$1,0),FALSE)</f>
        <v>4.7219999999999998E-2</v>
      </c>
      <c r="F373" s="123" t="str">
        <f>IF(ISERROR(1/VLOOKUP($B373,Kraftvärmeprod!$B$1:$BD$480,MATCH("Total värmeproduktion i kraftvärmeverk i kombinerad drift (GWh)",Kraftvärmeprod!$B$1:$AV$1,0),FALSE)),"",VLOOKUP($B373,'Slutlig allokering kvv'!$B$1:$BA$480,MATCH(F$1,'Slutlig allokering kvv'!$B$1:$AS$1,0),FALSE))</f>
        <v/>
      </c>
      <c r="G373" s="122" t="str">
        <f>IF(ISERROR(1/VLOOKUP($B373,Kraftvärmeprod!$B$1:$AV$480,MATCH("Producerad elenergi i kraftvärmeverk (GWh)",Kraftvärmeprod!$B$1:$AV$1,0),FALSE)),"",VLOOKUP($B373,Kraftvärmeprod!$B$1:$AV$480,MATCH("Producerad elenergi i kraftvärmeverk (GWh)",Kraftvärmeprod!$B$1:$AV$1,0),FALSE))</f>
        <v/>
      </c>
      <c r="H373" s="122" t="str">
        <f>IF(ISERROR(1/VLOOKUP($B373,Miljö!$B$1:$T$480,MATCH("Såld mängd produktionsspecifik fjärrvärme (GWh)",Miljö!$B$1:$T$1,0),FALSE)),"",VLOOKUP($B373,Miljö!$B$1:$T$480,MATCH("Såld mängd produktionsspecifik fjärrvärme (GWh)",Miljö!$B$1:$T$1,0),FALSE))</f>
        <v/>
      </c>
      <c r="J373" s="122" t="str">
        <f t="shared" si="5"/>
        <v>Värmevärden AB</v>
      </c>
    </row>
    <row r="374" spans="1:10" x14ac:dyDescent="0.25">
      <c r="A374" t="s">
        <v>501</v>
      </c>
      <c r="B374" s="16" t="s">
        <v>975</v>
      </c>
      <c r="C374"/>
      <c r="D374" s="122" t="str">
        <f>IF(ISERROR(1/VLOOKUP($B374,Kraftvärmeprod!$B$1:$D$480,MATCH("Total värmeproduktion i kraftvärmeverk i kombinerad drift (GWh)",Kraftvärmeprod!$B$1:$AV$1,0),FALSE)),"Ej kraftvärme","Alternativproduktionsmetoden")</f>
        <v>Ej kraftvärme</v>
      </c>
      <c r="E374" s="122">
        <f>VLOOKUP($B374,Totalt!$B$1:$BP$480,MATCH("total el",Totalt!$B$1:$BP$1,0),FALSE)</f>
        <v>1.4306399999999999</v>
      </c>
      <c r="F374" s="123" t="str">
        <f>IF(ISERROR(1/VLOOKUP($B374,Kraftvärmeprod!$B$1:$BD$480,MATCH("Total värmeproduktion i kraftvärmeverk i kombinerad drift (GWh)",Kraftvärmeprod!$B$1:$AV$1,0),FALSE)),"",VLOOKUP($B374,'Slutlig allokering kvv'!$B$1:$BA$480,MATCH(F$1,'Slutlig allokering kvv'!$B$1:$AS$1,0),FALSE))</f>
        <v/>
      </c>
      <c r="G374" s="122" t="str">
        <f>IF(ISERROR(1/VLOOKUP($B374,Kraftvärmeprod!$B$1:$AV$480,MATCH("Producerad elenergi i kraftvärmeverk (GWh)",Kraftvärmeprod!$B$1:$AV$1,0),FALSE)),"",VLOOKUP($B374,Kraftvärmeprod!$B$1:$AV$480,MATCH("Producerad elenergi i kraftvärmeverk (GWh)",Kraftvärmeprod!$B$1:$AV$1,0),FALSE))</f>
        <v/>
      </c>
      <c r="H374" s="122" t="str">
        <f>IF(ISERROR(1/VLOOKUP($B374,Miljö!$B$1:$T$480,MATCH("Såld mängd produktionsspecifik fjärrvärme (GWh)",Miljö!$B$1:$T$1,0),FALSE)),"",VLOOKUP($B374,Miljö!$B$1:$T$480,MATCH("Såld mängd produktionsspecifik fjärrvärme (GWh)",Miljö!$B$1:$T$1,0),FALSE))</f>
        <v/>
      </c>
      <c r="J374" s="122" t="str">
        <f t="shared" si="5"/>
        <v>Värmevärden AB</v>
      </c>
    </row>
    <row r="375" spans="1:10" x14ac:dyDescent="0.25">
      <c r="A375" t="s">
        <v>501</v>
      </c>
      <c r="B375" t="s">
        <v>518</v>
      </c>
      <c r="C375"/>
      <c r="D375" s="122" t="str">
        <f>IF(ISERROR(1/VLOOKUP($B375,Kraftvärmeprod!$B$1:$D$480,MATCH("Total värmeproduktion i kraftvärmeverk i kombinerad drift (GWh)",Kraftvärmeprod!$B$1:$AV$1,0),FALSE)),"Ej kraftvärme","Alternativproduktionsmetoden")</f>
        <v>Ej kraftvärme</v>
      </c>
      <c r="E375" s="122">
        <f>VLOOKUP($B375,Totalt!$B$1:$BP$480,MATCH("total el",Totalt!$B$1:$BP$1,0),FALSE)</f>
        <v>0.09</v>
      </c>
      <c r="F375" s="123" t="str">
        <f>IF(ISERROR(1/VLOOKUP($B375,Kraftvärmeprod!$B$1:$BD$480,MATCH("Total värmeproduktion i kraftvärmeverk i kombinerad drift (GWh)",Kraftvärmeprod!$B$1:$AV$1,0),FALSE)),"",VLOOKUP($B375,'Slutlig allokering kvv'!$B$1:$BA$480,MATCH(F$1,'Slutlig allokering kvv'!$B$1:$AS$1,0),FALSE))</f>
        <v/>
      </c>
      <c r="G375" s="122" t="str">
        <f>IF(ISERROR(1/VLOOKUP($B375,Kraftvärmeprod!$B$1:$AV$480,MATCH("Producerad elenergi i kraftvärmeverk (GWh)",Kraftvärmeprod!$B$1:$AV$1,0),FALSE)),"",VLOOKUP($B375,Kraftvärmeprod!$B$1:$AV$480,MATCH("Producerad elenergi i kraftvärmeverk (GWh)",Kraftvärmeprod!$B$1:$AV$1,0),FALSE))</f>
        <v/>
      </c>
      <c r="H375" s="122" t="str">
        <f>IF(ISERROR(1/VLOOKUP($B375,Miljö!$B$1:$T$480,MATCH("Såld mängd produktionsspecifik fjärrvärme (GWh)",Miljö!$B$1:$T$1,0),FALSE)),"",VLOOKUP($B375,Miljö!$B$1:$T$480,MATCH("Såld mängd produktionsspecifik fjärrvärme (GWh)",Miljö!$B$1:$T$1,0),FALSE))</f>
        <v/>
      </c>
      <c r="J375" s="122" t="str">
        <f t="shared" si="5"/>
        <v>Värmevärden AB</v>
      </c>
    </row>
    <row r="376" spans="1:10" x14ac:dyDescent="0.25">
      <c r="A376" t="s">
        <v>501</v>
      </c>
      <c r="B376" t="s">
        <v>519</v>
      </c>
      <c r="C376"/>
      <c r="D376" s="122" t="str">
        <f>IF(ISERROR(1/VLOOKUP($B376,Kraftvärmeprod!$B$1:$D$480,MATCH("Total värmeproduktion i kraftvärmeverk i kombinerad drift (GWh)",Kraftvärmeprod!$B$1:$AV$1,0),FALSE)),"Ej kraftvärme","Alternativproduktionsmetoden")</f>
        <v>Ej kraftvärme</v>
      </c>
      <c r="E376" s="122">
        <f>VLOOKUP($B376,Totalt!$B$1:$BP$480,MATCH("total el",Totalt!$B$1:$BP$1,0),FALSE)</f>
        <v>2.5691099999999998</v>
      </c>
      <c r="F376" s="123" t="str">
        <f>IF(ISERROR(1/VLOOKUP($B376,Kraftvärmeprod!$B$1:$BD$480,MATCH("Total värmeproduktion i kraftvärmeverk i kombinerad drift (GWh)",Kraftvärmeprod!$B$1:$AV$1,0),FALSE)),"",VLOOKUP($B376,'Slutlig allokering kvv'!$B$1:$BA$480,MATCH(F$1,'Slutlig allokering kvv'!$B$1:$AS$1,0),FALSE))</f>
        <v/>
      </c>
      <c r="G376" s="122" t="str">
        <f>IF(ISERROR(1/VLOOKUP($B376,Kraftvärmeprod!$B$1:$AV$480,MATCH("Producerad elenergi i kraftvärmeverk (GWh)",Kraftvärmeprod!$B$1:$AV$1,0),FALSE)),"",VLOOKUP($B376,Kraftvärmeprod!$B$1:$AV$480,MATCH("Producerad elenergi i kraftvärmeverk (GWh)",Kraftvärmeprod!$B$1:$AV$1,0),FALSE))</f>
        <v/>
      </c>
      <c r="H376" s="122" t="str">
        <f>IF(ISERROR(1/VLOOKUP($B376,Miljö!$B$1:$T$480,MATCH("Såld mängd produktionsspecifik fjärrvärme (GWh)",Miljö!$B$1:$T$1,0),FALSE)),"",VLOOKUP($B376,Miljö!$B$1:$T$480,MATCH("Såld mängd produktionsspecifik fjärrvärme (GWh)",Miljö!$B$1:$T$1,0),FALSE))</f>
        <v/>
      </c>
      <c r="J376" s="122" t="str">
        <f t="shared" si="5"/>
        <v>Värmevärden AB</v>
      </c>
    </row>
    <row r="377" spans="1:10" x14ac:dyDescent="0.25">
      <c r="A377" t="s">
        <v>501</v>
      </c>
      <c r="B377" t="s">
        <v>520</v>
      </c>
      <c r="C377"/>
      <c r="D377" s="122" t="str">
        <f>IF(ISERROR(1/VLOOKUP($B377,Kraftvärmeprod!$B$1:$D$480,MATCH("Total värmeproduktion i kraftvärmeverk i kombinerad drift (GWh)",Kraftvärmeprod!$B$1:$AV$1,0),FALSE)),"Ej kraftvärme","Alternativproduktionsmetoden")</f>
        <v>Ej kraftvärme</v>
      </c>
      <c r="E377" s="122">
        <f>VLOOKUP($B377,Totalt!$B$1:$BP$480,MATCH("total el",Totalt!$B$1:$BP$1,0),FALSE)</f>
        <v>0</v>
      </c>
      <c r="F377" s="123" t="str">
        <f>IF(ISERROR(1/VLOOKUP($B377,Kraftvärmeprod!$B$1:$BD$480,MATCH("Total värmeproduktion i kraftvärmeverk i kombinerad drift (GWh)",Kraftvärmeprod!$B$1:$AV$1,0),FALSE)),"",VLOOKUP($B377,'Slutlig allokering kvv'!$B$1:$BA$480,MATCH(F$1,'Slutlig allokering kvv'!$B$1:$AS$1,0),FALSE))</f>
        <v/>
      </c>
      <c r="G377" s="122" t="str">
        <f>IF(ISERROR(1/VLOOKUP($B377,Kraftvärmeprod!$B$1:$AV$480,MATCH("Producerad elenergi i kraftvärmeverk (GWh)",Kraftvärmeprod!$B$1:$AV$1,0),FALSE)),"",VLOOKUP($B377,Kraftvärmeprod!$B$1:$AV$480,MATCH("Producerad elenergi i kraftvärmeverk (GWh)",Kraftvärmeprod!$B$1:$AV$1,0),FALSE))</f>
        <v/>
      </c>
      <c r="H377" s="122" t="str">
        <f>IF(ISERROR(1/VLOOKUP($B377,Miljö!$B$1:$T$480,MATCH("Såld mängd produktionsspecifik fjärrvärme (GWh)",Miljö!$B$1:$T$1,0),FALSE)),"",VLOOKUP($B377,Miljö!$B$1:$T$480,MATCH("Såld mängd produktionsspecifik fjärrvärme (GWh)",Miljö!$B$1:$T$1,0),FALSE))</f>
        <v/>
      </c>
      <c r="J377" s="122" t="str">
        <f t="shared" si="5"/>
        <v>Värmevärden AB</v>
      </c>
    </row>
    <row r="378" spans="1:10" x14ac:dyDescent="0.25">
      <c r="A378" t="s">
        <v>501</v>
      </c>
      <c r="B378" t="s">
        <v>521</v>
      </c>
      <c r="C378"/>
      <c r="D378" s="122" t="str">
        <f>IF(ISERROR(1/VLOOKUP($B378,Kraftvärmeprod!$B$1:$D$480,MATCH("Total värmeproduktion i kraftvärmeverk i kombinerad drift (GWh)",Kraftvärmeprod!$B$1:$AV$1,0),FALSE)),"Ej kraftvärme","Alternativproduktionsmetoden")</f>
        <v>Ej kraftvärme</v>
      </c>
      <c r="E378" s="122">
        <f>VLOOKUP($B378,Totalt!$B$1:$BP$480,MATCH("total el",Totalt!$B$1:$BP$1,0),FALSE)</f>
        <v>0</v>
      </c>
      <c r="F378" s="123" t="str">
        <f>IF(ISERROR(1/VLOOKUP($B378,Kraftvärmeprod!$B$1:$BD$480,MATCH("Total värmeproduktion i kraftvärmeverk i kombinerad drift (GWh)",Kraftvärmeprod!$B$1:$AV$1,0),FALSE)),"",VLOOKUP($B378,'Slutlig allokering kvv'!$B$1:$BA$480,MATCH(F$1,'Slutlig allokering kvv'!$B$1:$AS$1,0),FALSE))</f>
        <v/>
      </c>
      <c r="G378" s="122" t="str">
        <f>IF(ISERROR(1/VLOOKUP($B378,Kraftvärmeprod!$B$1:$AV$480,MATCH("Producerad elenergi i kraftvärmeverk (GWh)",Kraftvärmeprod!$B$1:$AV$1,0),FALSE)),"",VLOOKUP($B378,Kraftvärmeprod!$B$1:$AV$480,MATCH("Producerad elenergi i kraftvärmeverk (GWh)",Kraftvärmeprod!$B$1:$AV$1,0),FALSE))</f>
        <v/>
      </c>
      <c r="H378" s="122" t="str">
        <f>IF(ISERROR(1/VLOOKUP($B378,Miljö!$B$1:$T$480,MATCH("Såld mängd produktionsspecifik fjärrvärme (GWh)",Miljö!$B$1:$T$1,0),FALSE)),"",VLOOKUP($B378,Miljö!$B$1:$T$480,MATCH("Såld mängd produktionsspecifik fjärrvärme (GWh)",Miljö!$B$1:$T$1,0),FALSE))</f>
        <v/>
      </c>
      <c r="J378" s="122" t="str">
        <f t="shared" si="5"/>
        <v>Värmevärden AB</v>
      </c>
    </row>
    <row r="379" spans="1:10" x14ac:dyDescent="0.25">
      <c r="A379" t="s">
        <v>522</v>
      </c>
      <c r="B379" t="s">
        <v>523</v>
      </c>
      <c r="C379"/>
      <c r="D379" s="122" t="str">
        <f>IF(ISERROR(1/VLOOKUP($B379,Kraftvärmeprod!$B$1:$D$480,MATCH("Total värmeproduktion i kraftvärmeverk i kombinerad drift (GWh)",Kraftvärmeprod!$B$1:$AV$1,0),FALSE)),"Ej kraftvärme","Alternativproduktionsmetoden")</f>
        <v>Ej kraftvärme</v>
      </c>
      <c r="E379" s="122">
        <f>VLOOKUP($B379,Totalt!$B$1:$BP$480,MATCH("total el",Totalt!$B$1:$BP$1,0),FALSE)</f>
        <v>0.24792</v>
      </c>
      <c r="F379" s="123" t="str">
        <f>IF(ISERROR(1/VLOOKUP($B379,Kraftvärmeprod!$B$1:$BD$480,MATCH("Total värmeproduktion i kraftvärmeverk i kombinerad drift (GWh)",Kraftvärmeprod!$B$1:$AV$1,0),FALSE)),"",VLOOKUP($B379,'Slutlig allokering kvv'!$B$1:$BA$480,MATCH(F$1,'Slutlig allokering kvv'!$B$1:$AS$1,0),FALSE))</f>
        <v/>
      </c>
      <c r="G379" s="122" t="str">
        <f>IF(ISERROR(1/VLOOKUP($B379,Kraftvärmeprod!$B$1:$AV$480,MATCH("Producerad elenergi i kraftvärmeverk (GWh)",Kraftvärmeprod!$B$1:$AV$1,0),FALSE)),"",VLOOKUP($B379,Kraftvärmeprod!$B$1:$AV$480,MATCH("Producerad elenergi i kraftvärmeverk (GWh)",Kraftvärmeprod!$B$1:$AV$1,0),FALSE))</f>
        <v/>
      </c>
      <c r="H379" s="122" t="str">
        <f>IF(ISERROR(1/VLOOKUP($B379,Miljö!$B$1:$T$480,MATCH("Såld mängd produktionsspecifik fjärrvärme (GWh)",Miljö!$B$1:$T$1,0),FALSE)),"",VLOOKUP($B379,Miljö!$B$1:$T$480,MATCH("Såld mängd produktionsspecifik fjärrvärme (GWh)",Miljö!$B$1:$T$1,0),FALSE))</f>
        <v/>
      </c>
      <c r="J379" s="122" t="str">
        <f t="shared" si="5"/>
        <v>Värnamo Energi AB</v>
      </c>
    </row>
    <row r="380" spans="1:10" x14ac:dyDescent="0.25">
      <c r="A380" t="s">
        <v>522</v>
      </c>
      <c r="B380" t="s">
        <v>524</v>
      </c>
      <c r="C380"/>
      <c r="D380" s="122" t="str">
        <f>IF(ISERROR(1/VLOOKUP($B380,Kraftvärmeprod!$B$1:$D$480,MATCH("Total värmeproduktion i kraftvärmeverk i kombinerad drift (GWh)",Kraftvärmeprod!$B$1:$AV$1,0),FALSE)),"Ej kraftvärme","Alternativproduktionsmetoden")</f>
        <v>Alternativproduktionsmetoden</v>
      </c>
      <c r="E380" s="122">
        <f>VLOOKUP($B380,Totalt!$B$1:$BP$480,MATCH("total el",Totalt!$B$1:$BP$1,0),FALSE)</f>
        <v>6.2259999999999991</v>
      </c>
      <c r="F380" s="123">
        <f>IF(ISERROR(1/VLOOKUP($B380,Kraftvärmeprod!$B$1:$BD$480,MATCH("Total värmeproduktion i kraftvärmeverk i kombinerad drift (GWh)",Kraftvärmeprod!$B$1:$AV$1,0),FALSE)),"",VLOOKUP($B380,'Slutlig allokering kvv'!$B$1:$BA$480,MATCH(F$1,'Slutlig allokering kvv'!$B$1:$AS$1,0),FALSE))</f>
        <v>0.70044069821464094</v>
      </c>
      <c r="G380" s="122">
        <f>IF(ISERROR(1/VLOOKUP($B380,Kraftvärmeprod!$B$1:$AV$480,MATCH("Producerad elenergi i kraftvärmeverk (GWh)",Kraftvärmeprod!$B$1:$AV$1,0),FALSE)),"",VLOOKUP($B380,Kraftvärmeprod!$B$1:$AV$480,MATCH("Producerad elenergi i kraftvärmeverk (GWh)",Kraftvärmeprod!$B$1:$AV$1,0),FALSE))</f>
        <v>4.6909999999999998</v>
      </c>
      <c r="H380" s="122" t="str">
        <f>IF(ISERROR(1/VLOOKUP($B380,Miljö!$B$1:$T$480,MATCH("Såld mängd produktionsspecifik fjärrvärme (GWh)",Miljö!$B$1:$T$1,0),FALSE)),"",VLOOKUP($B380,Miljö!$B$1:$T$480,MATCH("Såld mängd produktionsspecifik fjärrvärme (GWh)",Miljö!$B$1:$T$1,0),FALSE))</f>
        <v/>
      </c>
      <c r="J380" s="122" t="str">
        <f t="shared" si="5"/>
        <v>Värnamo Energi AB</v>
      </c>
    </row>
    <row r="381" spans="1:10" x14ac:dyDescent="0.25">
      <c r="A381" t="s">
        <v>525</v>
      </c>
      <c r="B381" t="s">
        <v>526</v>
      </c>
      <c r="C381"/>
      <c r="D381" s="122" t="str">
        <f>IF(ISERROR(1/VLOOKUP($B381,Kraftvärmeprod!$B$1:$D$480,MATCH("Total värmeproduktion i kraftvärmeverk i kombinerad drift (GWh)",Kraftvärmeprod!$B$1:$AV$1,0),FALSE)),"Ej kraftvärme","Alternativproduktionsmetoden")</f>
        <v>Ej kraftvärme</v>
      </c>
      <c r="E381" s="122">
        <f>VLOOKUP($B381,Totalt!$B$1:$BP$480,MATCH("total el",Totalt!$B$1:$BP$1,0),FALSE)</f>
        <v>3.101</v>
      </c>
      <c r="F381" s="123" t="str">
        <f>IF(ISERROR(1/VLOOKUP($B381,Kraftvärmeprod!$B$1:$BD$480,MATCH("Total värmeproduktion i kraftvärmeverk i kombinerad drift (GWh)",Kraftvärmeprod!$B$1:$AV$1,0),FALSE)),"",VLOOKUP($B381,'Slutlig allokering kvv'!$B$1:$BA$480,MATCH(F$1,'Slutlig allokering kvv'!$B$1:$AS$1,0),FALSE))</f>
        <v/>
      </c>
      <c r="G381" s="122" t="str">
        <f>IF(ISERROR(1/VLOOKUP($B381,Kraftvärmeprod!$B$1:$AV$480,MATCH("Producerad elenergi i kraftvärmeverk (GWh)",Kraftvärmeprod!$B$1:$AV$1,0),FALSE)),"",VLOOKUP($B381,Kraftvärmeprod!$B$1:$AV$480,MATCH("Producerad elenergi i kraftvärmeverk (GWh)",Kraftvärmeprod!$B$1:$AV$1,0),FALSE))</f>
        <v/>
      </c>
      <c r="H381" s="122" t="str">
        <f>IF(ISERROR(1/VLOOKUP($B381,Miljö!$B$1:$T$480,MATCH("Såld mängd produktionsspecifik fjärrvärme (GWh)",Miljö!$B$1:$T$1,0),FALSE)),"",VLOOKUP($B381,Miljö!$B$1:$T$480,MATCH("Såld mängd produktionsspecifik fjärrvärme (GWh)",Miljö!$B$1:$T$1,0),FALSE))</f>
        <v/>
      </c>
      <c r="J381" s="122" t="str">
        <f t="shared" si="5"/>
        <v>Västerbergslagens Energi AB</v>
      </c>
    </row>
    <row r="382" spans="1:10" x14ac:dyDescent="0.25">
      <c r="A382" t="s">
        <v>525</v>
      </c>
      <c r="B382" t="s">
        <v>527</v>
      </c>
      <c r="C382"/>
      <c r="D382" s="122" t="str">
        <f>IF(ISERROR(1/VLOOKUP($B382,Kraftvärmeprod!$B$1:$D$480,MATCH("Total värmeproduktion i kraftvärmeverk i kombinerad drift (GWh)",Kraftvärmeprod!$B$1:$AV$1,0),FALSE)),"Ej kraftvärme","Alternativproduktionsmetoden")</f>
        <v>Ej kraftvärme</v>
      </c>
      <c r="E382" s="122">
        <f>VLOOKUP($B382,Totalt!$B$1:$BP$480,MATCH("total el",Totalt!$B$1:$BP$1,0),FALSE)</f>
        <v>0.29099999999999998</v>
      </c>
      <c r="F382" s="123" t="str">
        <f>IF(ISERROR(1/VLOOKUP($B382,Kraftvärmeprod!$B$1:$BD$480,MATCH("Total värmeproduktion i kraftvärmeverk i kombinerad drift (GWh)",Kraftvärmeprod!$B$1:$AV$1,0),FALSE)),"",VLOOKUP($B382,'Slutlig allokering kvv'!$B$1:$BA$480,MATCH(F$1,'Slutlig allokering kvv'!$B$1:$AS$1,0),FALSE))</f>
        <v/>
      </c>
      <c r="G382" s="122" t="str">
        <f>IF(ISERROR(1/VLOOKUP($B382,Kraftvärmeprod!$B$1:$AV$480,MATCH("Producerad elenergi i kraftvärmeverk (GWh)",Kraftvärmeprod!$B$1:$AV$1,0),FALSE)),"",VLOOKUP($B382,Kraftvärmeprod!$B$1:$AV$480,MATCH("Producerad elenergi i kraftvärmeverk (GWh)",Kraftvärmeprod!$B$1:$AV$1,0),FALSE))</f>
        <v/>
      </c>
      <c r="H382" s="122" t="str">
        <f>IF(ISERROR(1/VLOOKUP($B382,Miljö!$B$1:$T$480,MATCH("Såld mängd produktionsspecifik fjärrvärme (GWh)",Miljö!$B$1:$T$1,0),FALSE)),"",VLOOKUP($B382,Miljö!$B$1:$T$480,MATCH("Såld mängd produktionsspecifik fjärrvärme (GWh)",Miljö!$B$1:$T$1,0),FALSE))</f>
        <v/>
      </c>
      <c r="J382" s="122" t="str">
        <f t="shared" si="5"/>
        <v>Västerbergslagens Energi AB</v>
      </c>
    </row>
    <row r="383" spans="1:10" x14ac:dyDescent="0.25">
      <c r="A383" t="s">
        <v>525</v>
      </c>
      <c r="B383" t="s">
        <v>528</v>
      </c>
      <c r="C383"/>
      <c r="D383" s="122" t="str">
        <f>IF(ISERROR(1/VLOOKUP($B383,Kraftvärmeprod!$B$1:$D$480,MATCH("Total värmeproduktion i kraftvärmeverk i kombinerad drift (GWh)",Kraftvärmeprod!$B$1:$AV$1,0),FALSE)),"Ej kraftvärme","Alternativproduktionsmetoden")</f>
        <v>Ej kraftvärme</v>
      </c>
      <c r="E383" s="122">
        <f>VLOOKUP($B383,Totalt!$B$1:$BP$480,MATCH("total el",Totalt!$B$1:$BP$1,0),FALSE)</f>
        <v>3.8340000000000001</v>
      </c>
      <c r="F383" s="123" t="str">
        <f>IF(ISERROR(1/VLOOKUP($B383,Kraftvärmeprod!$B$1:$BD$480,MATCH("Total värmeproduktion i kraftvärmeverk i kombinerad drift (GWh)",Kraftvärmeprod!$B$1:$AV$1,0),FALSE)),"",VLOOKUP($B383,'Slutlig allokering kvv'!$B$1:$BA$480,MATCH(F$1,'Slutlig allokering kvv'!$B$1:$AS$1,0),FALSE))</f>
        <v/>
      </c>
      <c r="G383" s="122" t="str">
        <f>IF(ISERROR(1/VLOOKUP($B383,Kraftvärmeprod!$B$1:$AV$480,MATCH("Producerad elenergi i kraftvärmeverk (GWh)",Kraftvärmeprod!$B$1:$AV$1,0),FALSE)),"",VLOOKUP($B383,Kraftvärmeprod!$B$1:$AV$480,MATCH("Producerad elenergi i kraftvärmeverk (GWh)",Kraftvärmeprod!$B$1:$AV$1,0),FALSE))</f>
        <v/>
      </c>
      <c r="H383" s="122" t="str">
        <f>IF(ISERROR(1/VLOOKUP($B383,Miljö!$B$1:$T$480,MATCH("Såld mängd produktionsspecifik fjärrvärme (GWh)",Miljö!$B$1:$T$1,0),FALSE)),"",VLOOKUP($B383,Miljö!$B$1:$T$480,MATCH("Såld mängd produktionsspecifik fjärrvärme (GWh)",Miljö!$B$1:$T$1,0),FALSE))</f>
        <v/>
      </c>
      <c r="J383" s="122" t="str">
        <f t="shared" si="5"/>
        <v>Västerbergslagens Energi AB</v>
      </c>
    </row>
    <row r="384" spans="1:10" x14ac:dyDescent="0.25">
      <c r="A384" t="s">
        <v>525</v>
      </c>
      <c r="B384" t="s">
        <v>529</v>
      </c>
      <c r="C384"/>
      <c r="D384" s="122" t="str">
        <f>IF(ISERROR(1/VLOOKUP($B384,Kraftvärmeprod!$B$1:$D$480,MATCH("Total värmeproduktion i kraftvärmeverk i kombinerad drift (GWh)",Kraftvärmeprod!$B$1:$AV$1,0),FALSE)),"Ej kraftvärme","Alternativproduktionsmetoden")</f>
        <v>Ej kraftvärme</v>
      </c>
      <c r="E384" s="122">
        <f>VLOOKUP($B384,Totalt!$B$1:$BP$480,MATCH("total el",Totalt!$B$1:$BP$1,0),FALSE)</f>
        <v>0.51987000000000005</v>
      </c>
      <c r="F384" s="123" t="str">
        <f>IF(ISERROR(1/VLOOKUP($B384,Kraftvärmeprod!$B$1:$BD$480,MATCH("Total värmeproduktion i kraftvärmeverk i kombinerad drift (GWh)",Kraftvärmeprod!$B$1:$AV$1,0),FALSE)),"",VLOOKUP($B384,'Slutlig allokering kvv'!$B$1:$BA$480,MATCH(F$1,'Slutlig allokering kvv'!$B$1:$AS$1,0),FALSE))</f>
        <v/>
      </c>
      <c r="G384" s="122" t="str">
        <f>IF(ISERROR(1/VLOOKUP($B384,Kraftvärmeprod!$B$1:$AV$480,MATCH("Producerad elenergi i kraftvärmeverk (GWh)",Kraftvärmeprod!$B$1:$AV$1,0),FALSE)),"",VLOOKUP($B384,Kraftvärmeprod!$B$1:$AV$480,MATCH("Producerad elenergi i kraftvärmeverk (GWh)",Kraftvärmeprod!$B$1:$AV$1,0),FALSE))</f>
        <v/>
      </c>
      <c r="H384" s="122" t="str">
        <f>IF(ISERROR(1/VLOOKUP($B384,Miljö!$B$1:$T$480,MATCH("Såld mängd produktionsspecifik fjärrvärme (GWh)",Miljö!$B$1:$T$1,0),FALSE)),"",VLOOKUP($B384,Miljö!$B$1:$T$480,MATCH("Såld mängd produktionsspecifik fjärrvärme (GWh)",Miljö!$B$1:$T$1,0),FALSE))</f>
        <v/>
      </c>
      <c r="J384" s="122" t="str">
        <f t="shared" si="5"/>
        <v>Västerbergslagens Energi AB</v>
      </c>
    </row>
    <row r="385" spans="1:10" x14ac:dyDescent="0.25">
      <c r="A385" t="s">
        <v>530</v>
      </c>
      <c r="B385" t="s">
        <v>531</v>
      </c>
      <c r="C385"/>
      <c r="D385" s="122" t="str">
        <f>IF(ISERROR(1/VLOOKUP($B385,Kraftvärmeprod!$B$1:$D$480,MATCH("Total värmeproduktion i kraftvärmeverk i kombinerad drift (GWh)",Kraftvärmeprod!$B$1:$AV$1,0),FALSE)),"Ej kraftvärme","Alternativproduktionsmetoden")</f>
        <v>Ej kraftvärme</v>
      </c>
      <c r="E385" s="122">
        <f>VLOOKUP($B385,Totalt!$B$1:$BP$480,MATCH("total el",Totalt!$B$1:$BP$1,0),FALSE)</f>
        <v>0.21299999999999999</v>
      </c>
      <c r="F385" s="123" t="str">
        <f>IF(ISERROR(1/VLOOKUP($B385,Kraftvärmeprod!$B$1:$BD$480,MATCH("Total värmeproduktion i kraftvärmeverk i kombinerad drift (GWh)",Kraftvärmeprod!$B$1:$AV$1,0),FALSE)),"",VLOOKUP($B385,'Slutlig allokering kvv'!$B$1:$BA$480,MATCH(F$1,'Slutlig allokering kvv'!$B$1:$AS$1,0),FALSE))</f>
        <v/>
      </c>
      <c r="G385" s="122" t="str">
        <f>IF(ISERROR(1/VLOOKUP($B385,Kraftvärmeprod!$B$1:$AV$480,MATCH("Producerad elenergi i kraftvärmeverk (GWh)",Kraftvärmeprod!$B$1:$AV$1,0),FALSE)),"",VLOOKUP($B385,Kraftvärmeprod!$B$1:$AV$480,MATCH("Producerad elenergi i kraftvärmeverk (GWh)",Kraftvärmeprod!$B$1:$AV$1,0),FALSE))</f>
        <v/>
      </c>
      <c r="H385" s="122" t="str">
        <f>IF(ISERROR(1/VLOOKUP($B385,Miljö!$B$1:$T$480,MATCH("Såld mängd produktionsspecifik fjärrvärme (GWh)",Miljö!$B$1:$T$1,0),FALSE)),"",VLOOKUP($B385,Miljö!$B$1:$T$480,MATCH("Såld mängd produktionsspecifik fjärrvärme (GWh)",Miljö!$B$1:$T$1,0),FALSE))</f>
        <v/>
      </c>
      <c r="J385" s="122" t="str">
        <f t="shared" si="5"/>
        <v>Västervik Miljö &amp; Energi AB</v>
      </c>
    </row>
    <row r="386" spans="1:10" x14ac:dyDescent="0.25">
      <c r="A386" t="s">
        <v>530</v>
      </c>
      <c r="B386" t="s">
        <v>532</v>
      </c>
      <c r="C386"/>
      <c r="D386" s="122" t="str">
        <f>IF(ISERROR(1/VLOOKUP($B386,Kraftvärmeprod!$B$1:$D$480,MATCH("Total värmeproduktion i kraftvärmeverk i kombinerad drift (GWh)",Kraftvärmeprod!$B$1:$AV$1,0),FALSE)),"Ej kraftvärme","Alternativproduktionsmetoden")</f>
        <v>Ej kraftvärme</v>
      </c>
      <c r="E386" s="122">
        <f>VLOOKUP($B386,Totalt!$B$1:$BP$480,MATCH("total el",Totalt!$B$1:$BP$1,0),FALSE)</f>
        <v>0.92400000000000004</v>
      </c>
      <c r="F386" s="123" t="str">
        <f>IF(ISERROR(1/VLOOKUP($B386,Kraftvärmeprod!$B$1:$BD$480,MATCH("Total värmeproduktion i kraftvärmeverk i kombinerad drift (GWh)",Kraftvärmeprod!$B$1:$AV$1,0),FALSE)),"",VLOOKUP($B386,'Slutlig allokering kvv'!$B$1:$BA$480,MATCH(F$1,'Slutlig allokering kvv'!$B$1:$AS$1,0),FALSE))</f>
        <v/>
      </c>
      <c r="G386" s="122" t="str">
        <f>IF(ISERROR(1/VLOOKUP($B386,Kraftvärmeprod!$B$1:$AV$480,MATCH("Producerad elenergi i kraftvärmeverk (GWh)",Kraftvärmeprod!$B$1:$AV$1,0),FALSE)),"",VLOOKUP($B386,Kraftvärmeprod!$B$1:$AV$480,MATCH("Producerad elenergi i kraftvärmeverk (GWh)",Kraftvärmeprod!$B$1:$AV$1,0),FALSE))</f>
        <v/>
      </c>
      <c r="H386" s="122" t="str">
        <f>IF(ISERROR(1/VLOOKUP($B386,Miljö!$B$1:$T$480,MATCH("Såld mängd produktionsspecifik fjärrvärme (GWh)",Miljö!$B$1:$T$1,0),FALSE)),"",VLOOKUP($B386,Miljö!$B$1:$T$480,MATCH("Såld mängd produktionsspecifik fjärrvärme (GWh)",Miljö!$B$1:$T$1,0),FALSE))</f>
        <v/>
      </c>
      <c r="J386" s="122" t="str">
        <f t="shared" si="5"/>
        <v>Västervik Miljö &amp; Energi AB</v>
      </c>
    </row>
    <row r="387" spans="1:10" x14ac:dyDescent="0.25">
      <c r="A387" t="s">
        <v>530</v>
      </c>
      <c r="B387" t="s">
        <v>533</v>
      </c>
      <c r="C387"/>
      <c r="D387" s="122" t="str">
        <f>IF(ISERROR(1/VLOOKUP($B387,Kraftvärmeprod!$B$1:$D$480,MATCH("Total värmeproduktion i kraftvärmeverk i kombinerad drift (GWh)",Kraftvärmeprod!$B$1:$AV$1,0),FALSE)),"Ej kraftvärme","Alternativproduktionsmetoden")</f>
        <v>Alternativproduktionsmetoden</v>
      </c>
      <c r="E387" s="122">
        <f>VLOOKUP($B387,Totalt!$B$1:$BP$480,MATCH("total el",Totalt!$B$1:$BP$1,0),FALSE)</f>
        <v>9.3168600000000001</v>
      </c>
      <c r="F387" s="123">
        <f>IF(ISERROR(1/VLOOKUP($B387,Kraftvärmeprod!$B$1:$BD$480,MATCH("Total värmeproduktion i kraftvärmeverk i kombinerad drift (GWh)",Kraftvärmeprod!$B$1:$AV$1,0),FALSE)),"",VLOOKUP($B387,'Slutlig allokering kvv'!$B$1:$BA$480,MATCH(F$1,'Slutlig allokering kvv'!$B$1:$AS$1,0),FALSE))</f>
        <v>0.63494558812092061</v>
      </c>
      <c r="G387" s="122">
        <f>IF(ISERROR(1/VLOOKUP($B387,Kraftvärmeprod!$B$1:$AV$480,MATCH("Producerad elenergi i kraftvärmeverk (GWh)",Kraftvärmeprod!$B$1:$AV$1,0),FALSE)),"",VLOOKUP($B387,Kraftvärmeprod!$B$1:$AV$480,MATCH("Producerad elenergi i kraftvärmeverk (GWh)",Kraftvärmeprod!$B$1:$AV$1,0),FALSE))</f>
        <v>25.295999999999999</v>
      </c>
      <c r="H387" s="122" t="str">
        <f>IF(ISERROR(1/VLOOKUP($B387,Miljö!$B$1:$T$480,MATCH("Såld mängd produktionsspecifik fjärrvärme (GWh)",Miljö!$B$1:$T$1,0),FALSE)),"",VLOOKUP($B387,Miljö!$B$1:$T$480,MATCH("Såld mängd produktionsspecifik fjärrvärme (GWh)",Miljö!$B$1:$T$1,0),FALSE))</f>
        <v/>
      </c>
      <c r="J387" s="122" t="str">
        <f t="shared" ref="J387:J409" si="6">A387</f>
        <v>Västervik Miljö &amp; Energi AB</v>
      </c>
    </row>
    <row r="388" spans="1:10" x14ac:dyDescent="0.25">
      <c r="A388" t="s">
        <v>534</v>
      </c>
      <c r="B388" t="s">
        <v>535</v>
      </c>
      <c r="C388"/>
      <c r="D388" s="122" t="str">
        <f>IF(ISERROR(1/VLOOKUP($B388,Kraftvärmeprod!$B$1:$D$480,MATCH("Total värmeproduktion i kraftvärmeverk i kombinerad drift (GWh)",Kraftvärmeprod!$B$1:$AV$1,0),FALSE)),"Ej kraftvärme","Alternativproduktionsmetoden")</f>
        <v>Ej kraftvärme</v>
      </c>
      <c r="E388" s="122">
        <f>VLOOKUP($B388,Totalt!$B$1:$BP$480,MATCH("total el",Totalt!$B$1:$BP$1,0),FALSE)</f>
        <v>0.27</v>
      </c>
      <c r="F388" s="123" t="str">
        <f>IF(ISERROR(1/VLOOKUP($B388,Kraftvärmeprod!$B$1:$BD$480,MATCH("Total värmeproduktion i kraftvärmeverk i kombinerad drift (GWh)",Kraftvärmeprod!$B$1:$AV$1,0),FALSE)),"",VLOOKUP($B388,'Slutlig allokering kvv'!$B$1:$BA$480,MATCH(F$1,'Slutlig allokering kvv'!$B$1:$AS$1,0),FALSE))</f>
        <v/>
      </c>
      <c r="G388" s="122" t="str">
        <f>IF(ISERROR(1/VLOOKUP($B388,Kraftvärmeprod!$B$1:$AV$480,MATCH("Producerad elenergi i kraftvärmeverk (GWh)",Kraftvärmeprod!$B$1:$AV$1,0),FALSE)),"",VLOOKUP($B388,Kraftvärmeprod!$B$1:$AV$480,MATCH("Producerad elenergi i kraftvärmeverk (GWh)",Kraftvärmeprod!$B$1:$AV$1,0),FALSE))</f>
        <v/>
      </c>
      <c r="H388" s="122" t="str">
        <f>IF(ISERROR(1/VLOOKUP($B388,Miljö!$B$1:$T$480,MATCH("Såld mängd produktionsspecifik fjärrvärme (GWh)",Miljö!$B$1:$T$1,0),FALSE)),"",VLOOKUP($B388,Miljö!$B$1:$T$480,MATCH("Såld mängd produktionsspecifik fjärrvärme (GWh)",Miljö!$B$1:$T$1,0),FALSE))</f>
        <v/>
      </c>
      <c r="J388" s="122" t="str">
        <f t="shared" si="6"/>
        <v>Växjö Energi AB</v>
      </c>
    </row>
    <row r="389" spans="1:10" x14ac:dyDescent="0.25">
      <c r="A389" t="s">
        <v>534</v>
      </c>
      <c r="B389" t="s">
        <v>536</v>
      </c>
      <c r="C389"/>
      <c r="D389" s="122" t="str">
        <f>IF(ISERROR(1/VLOOKUP($B389,Kraftvärmeprod!$B$1:$D$480,MATCH("Total värmeproduktion i kraftvärmeverk i kombinerad drift (GWh)",Kraftvärmeprod!$B$1:$AV$1,0),FALSE)),"Ej kraftvärme","Alternativproduktionsmetoden")</f>
        <v>Ej kraftvärme</v>
      </c>
      <c r="E389" s="122">
        <f>VLOOKUP($B389,Totalt!$B$1:$BP$480,MATCH("total el",Totalt!$B$1:$BP$1,0),FALSE)</f>
        <v>0.13900000000000001</v>
      </c>
      <c r="F389" s="123" t="str">
        <f>IF(ISERROR(1/VLOOKUP($B389,Kraftvärmeprod!$B$1:$BD$480,MATCH("Total värmeproduktion i kraftvärmeverk i kombinerad drift (GWh)",Kraftvärmeprod!$B$1:$AV$1,0),FALSE)),"",VLOOKUP($B389,'Slutlig allokering kvv'!$B$1:$BA$480,MATCH(F$1,'Slutlig allokering kvv'!$B$1:$AS$1,0),FALSE))</f>
        <v/>
      </c>
      <c r="G389" s="122" t="str">
        <f>IF(ISERROR(1/VLOOKUP($B389,Kraftvärmeprod!$B$1:$AV$480,MATCH("Producerad elenergi i kraftvärmeverk (GWh)",Kraftvärmeprod!$B$1:$AV$1,0),FALSE)),"",VLOOKUP($B389,Kraftvärmeprod!$B$1:$AV$480,MATCH("Producerad elenergi i kraftvärmeverk (GWh)",Kraftvärmeprod!$B$1:$AV$1,0),FALSE))</f>
        <v/>
      </c>
      <c r="H389" s="122" t="str">
        <f>IF(ISERROR(1/VLOOKUP($B389,Miljö!$B$1:$T$480,MATCH("Såld mängd produktionsspecifik fjärrvärme (GWh)",Miljö!$B$1:$T$1,0),FALSE)),"",VLOOKUP($B389,Miljö!$B$1:$T$480,MATCH("Såld mängd produktionsspecifik fjärrvärme (GWh)",Miljö!$B$1:$T$1,0),FALSE))</f>
        <v/>
      </c>
      <c r="J389" s="122" t="str">
        <f t="shared" si="6"/>
        <v>Växjö Energi AB</v>
      </c>
    </row>
    <row r="390" spans="1:10" x14ac:dyDescent="0.25">
      <c r="A390" t="s">
        <v>534</v>
      </c>
      <c r="B390" t="s">
        <v>537</v>
      </c>
      <c r="C390"/>
      <c r="D390" s="122" t="str">
        <f>IF(ISERROR(1/VLOOKUP($B390,Kraftvärmeprod!$B$1:$D$480,MATCH("Total värmeproduktion i kraftvärmeverk i kombinerad drift (GWh)",Kraftvärmeprod!$B$1:$AV$1,0),FALSE)),"Ej kraftvärme","Alternativproduktionsmetoden")</f>
        <v>Ej kraftvärme</v>
      </c>
      <c r="E390" s="122">
        <f>VLOOKUP($B390,Totalt!$B$1:$BP$480,MATCH("total el",Totalt!$B$1:$BP$1,0),FALSE)</f>
        <v>0.19900000000000001</v>
      </c>
      <c r="F390" s="123" t="str">
        <f>IF(ISERROR(1/VLOOKUP($B390,Kraftvärmeprod!$B$1:$BD$480,MATCH("Total värmeproduktion i kraftvärmeverk i kombinerad drift (GWh)",Kraftvärmeprod!$B$1:$AV$1,0),FALSE)),"",VLOOKUP($B390,'Slutlig allokering kvv'!$B$1:$BA$480,MATCH(F$1,'Slutlig allokering kvv'!$B$1:$AS$1,0),FALSE))</f>
        <v/>
      </c>
      <c r="G390" s="122" t="str">
        <f>IF(ISERROR(1/VLOOKUP($B390,Kraftvärmeprod!$B$1:$AV$480,MATCH("Producerad elenergi i kraftvärmeverk (GWh)",Kraftvärmeprod!$B$1:$AV$1,0),FALSE)),"",VLOOKUP($B390,Kraftvärmeprod!$B$1:$AV$480,MATCH("Producerad elenergi i kraftvärmeverk (GWh)",Kraftvärmeprod!$B$1:$AV$1,0),FALSE))</f>
        <v/>
      </c>
      <c r="H390" s="122" t="str">
        <f>IF(ISERROR(1/VLOOKUP($B390,Miljö!$B$1:$T$480,MATCH("Såld mängd produktionsspecifik fjärrvärme (GWh)",Miljö!$B$1:$T$1,0),FALSE)),"",VLOOKUP($B390,Miljö!$B$1:$T$480,MATCH("Såld mängd produktionsspecifik fjärrvärme (GWh)",Miljö!$B$1:$T$1,0),FALSE))</f>
        <v/>
      </c>
      <c r="J390" s="122" t="str">
        <f t="shared" si="6"/>
        <v>Växjö Energi AB</v>
      </c>
    </row>
    <row r="391" spans="1:10" x14ac:dyDescent="0.25">
      <c r="A391" t="s">
        <v>534</v>
      </c>
      <c r="B391" t="s">
        <v>538</v>
      </c>
      <c r="C391"/>
      <c r="D391" s="122" t="str">
        <f>IF(ISERROR(1/VLOOKUP($B391,Kraftvärmeprod!$B$1:$D$480,MATCH("Total värmeproduktion i kraftvärmeverk i kombinerad drift (GWh)",Kraftvärmeprod!$B$1:$AV$1,0),FALSE)),"Ej kraftvärme","Alternativproduktionsmetoden")</f>
        <v>Alternativproduktionsmetoden</v>
      </c>
      <c r="E391" s="122">
        <f>VLOOKUP($B391,Totalt!$B$1:$BP$480,MATCH("total el",Totalt!$B$1:$BP$1,0),FALSE)</f>
        <v>20.216799999999999</v>
      </c>
      <c r="F391" s="123">
        <f>IF(ISERROR(1/VLOOKUP($B391,Kraftvärmeprod!$B$1:$BD$480,MATCH("Total värmeproduktion i kraftvärmeverk i kombinerad drift (GWh)",Kraftvärmeprod!$B$1:$AV$1,0),FALSE)),"",VLOOKUP($B391,'Slutlig allokering kvv'!$B$1:$BA$480,MATCH(F$1,'Slutlig allokering kvv'!$B$1:$AS$1,0),FALSE))</f>
        <v>0.59729374306920935</v>
      </c>
      <c r="G391" s="122">
        <f>IF(ISERROR(1/VLOOKUP($B391,Kraftvärmeprod!$B$1:$AV$480,MATCH("Producerad elenergi i kraftvärmeverk (GWh)",Kraftvärmeprod!$B$1:$AV$1,0),FALSE)),"",VLOOKUP($B391,Kraftvärmeprod!$B$1:$AV$480,MATCH("Producerad elenergi i kraftvärmeverk (GWh)",Kraftvärmeprod!$B$1:$AV$1,0),FALSE))</f>
        <v>129.77799999999999</v>
      </c>
      <c r="H391" s="122" t="str">
        <f>IF(ISERROR(1/VLOOKUP($B391,Miljö!$B$1:$T$480,MATCH("Såld mängd produktionsspecifik fjärrvärme (GWh)",Miljö!$B$1:$T$1,0),FALSE)),"",VLOOKUP($B391,Miljö!$B$1:$T$480,MATCH("Såld mängd produktionsspecifik fjärrvärme (GWh)",Miljö!$B$1:$T$1,0),FALSE))</f>
        <v/>
      </c>
      <c r="J391" s="122" t="str">
        <f t="shared" si="6"/>
        <v>Växjö Energi AB</v>
      </c>
    </row>
    <row r="392" spans="1:10" x14ac:dyDescent="0.25">
      <c r="A392" t="s">
        <v>539</v>
      </c>
      <c r="B392" t="s">
        <v>540</v>
      </c>
      <c r="C392"/>
      <c r="D392" s="122" t="str">
        <f>IF(ISERROR(1/VLOOKUP($B392,Kraftvärmeprod!$B$1:$D$480,MATCH("Total värmeproduktion i kraftvärmeverk i kombinerad drift (GWh)",Kraftvärmeprod!$B$1:$AV$1,0),FALSE)),"Ej kraftvärme","Alternativproduktionsmetoden")</f>
        <v>Ej kraftvärme</v>
      </c>
      <c r="E392" s="122">
        <f>VLOOKUP($B392,Totalt!$B$1:$BP$480,MATCH("total el",Totalt!$B$1:$BP$1,0),FALSE)</f>
        <v>3.3487399999999998</v>
      </c>
      <c r="F392" s="123" t="str">
        <f>IF(ISERROR(1/VLOOKUP($B392,Kraftvärmeprod!$B$1:$BD$480,MATCH("Total värmeproduktion i kraftvärmeverk i kombinerad drift (GWh)",Kraftvärmeprod!$B$1:$AV$1,0),FALSE)),"",VLOOKUP($B392,'Slutlig allokering kvv'!$B$1:$BA$480,MATCH(F$1,'Slutlig allokering kvv'!$B$1:$AS$1,0),FALSE))</f>
        <v/>
      </c>
      <c r="G392" s="122" t="str">
        <f>IF(ISERROR(1/VLOOKUP($B392,Kraftvärmeprod!$B$1:$AV$480,MATCH("Producerad elenergi i kraftvärmeverk (GWh)",Kraftvärmeprod!$B$1:$AV$1,0),FALSE)),"",VLOOKUP($B392,Kraftvärmeprod!$B$1:$AV$480,MATCH("Producerad elenergi i kraftvärmeverk (GWh)",Kraftvärmeprod!$B$1:$AV$1,0),FALSE))</f>
        <v/>
      </c>
      <c r="H392" s="122" t="str">
        <f>IF(ISERROR(1/VLOOKUP($B392,Miljö!$B$1:$T$480,MATCH("Såld mängd produktionsspecifik fjärrvärme (GWh)",Miljö!$B$1:$T$1,0),FALSE)),"",VLOOKUP($B392,Miljö!$B$1:$T$480,MATCH("Såld mängd produktionsspecifik fjärrvärme (GWh)",Miljö!$B$1:$T$1,0),FALSE))</f>
        <v/>
      </c>
      <c r="J392" s="122" t="str">
        <f t="shared" si="6"/>
        <v>Ystad Energi AB</v>
      </c>
    </row>
    <row r="393" spans="1:10" x14ac:dyDescent="0.25">
      <c r="A393" t="s">
        <v>541</v>
      </c>
      <c r="B393" t="s">
        <v>542</v>
      </c>
      <c r="C393"/>
      <c r="D393" s="122" t="str">
        <f>IF(ISERROR(1/VLOOKUP($B393,Kraftvärmeprod!$B$1:$D$480,MATCH("Total värmeproduktion i kraftvärmeverk i kombinerad drift (GWh)",Kraftvärmeprod!$B$1:$AV$1,0),FALSE)),"Ej kraftvärme","Alternativproduktionsmetoden")</f>
        <v>Ej kraftvärme</v>
      </c>
      <c r="E393" s="122">
        <f>VLOOKUP($B393,Totalt!$B$1:$BP$480,MATCH("total el",Totalt!$B$1:$BP$1,0),FALSE)</f>
        <v>0.20399999999999999</v>
      </c>
      <c r="F393" s="123" t="str">
        <f>IF(ISERROR(1/VLOOKUP($B393,Kraftvärmeprod!$B$1:$BD$480,MATCH("Total värmeproduktion i kraftvärmeverk i kombinerad drift (GWh)",Kraftvärmeprod!$B$1:$AV$1,0),FALSE)),"",VLOOKUP($B393,'Slutlig allokering kvv'!$B$1:$BA$480,MATCH(F$1,'Slutlig allokering kvv'!$B$1:$AS$1,0),FALSE))</f>
        <v/>
      </c>
      <c r="G393" s="122" t="str">
        <f>IF(ISERROR(1/VLOOKUP($B393,Kraftvärmeprod!$B$1:$AV$480,MATCH("Producerad elenergi i kraftvärmeverk (GWh)",Kraftvärmeprod!$B$1:$AV$1,0),FALSE)),"",VLOOKUP($B393,Kraftvärmeprod!$B$1:$AV$480,MATCH("Producerad elenergi i kraftvärmeverk (GWh)",Kraftvärmeprod!$B$1:$AV$1,0),FALSE))</f>
        <v/>
      </c>
      <c r="H393" s="122" t="str">
        <f>IF(ISERROR(1/VLOOKUP($B393,Miljö!$B$1:$T$480,MATCH("Såld mängd produktionsspecifik fjärrvärme (GWh)",Miljö!$B$1:$T$1,0),FALSE)),"",VLOOKUP($B393,Miljö!$B$1:$T$480,MATCH("Såld mängd produktionsspecifik fjärrvärme (GWh)",Miljö!$B$1:$T$1,0),FALSE))</f>
        <v/>
      </c>
      <c r="J393" s="122" t="str">
        <f t="shared" si="6"/>
        <v>Ånge Energi AB</v>
      </c>
    </row>
    <row r="394" spans="1:10" x14ac:dyDescent="0.25">
      <c r="A394" t="s">
        <v>541</v>
      </c>
      <c r="B394" t="s">
        <v>543</v>
      </c>
      <c r="C394"/>
      <c r="D394" s="122" t="str">
        <f>IF(ISERROR(1/VLOOKUP($B394,Kraftvärmeprod!$B$1:$D$480,MATCH("Total värmeproduktion i kraftvärmeverk i kombinerad drift (GWh)",Kraftvärmeprod!$B$1:$AV$1,0),FALSE)),"Ej kraftvärme","Alternativproduktionsmetoden")</f>
        <v>Ej kraftvärme</v>
      </c>
      <c r="E394" s="122">
        <f>VLOOKUP($B394,Totalt!$B$1:$BP$480,MATCH("total el",Totalt!$B$1:$BP$1,0),FALSE)</f>
        <v>2.4E-2</v>
      </c>
      <c r="F394" s="123" t="str">
        <f>IF(ISERROR(1/VLOOKUP($B394,Kraftvärmeprod!$B$1:$BD$480,MATCH("Total värmeproduktion i kraftvärmeverk i kombinerad drift (GWh)",Kraftvärmeprod!$B$1:$AV$1,0),FALSE)),"",VLOOKUP($B394,'Slutlig allokering kvv'!$B$1:$BA$480,MATCH(F$1,'Slutlig allokering kvv'!$B$1:$AS$1,0),FALSE))</f>
        <v/>
      </c>
      <c r="G394" s="122" t="str">
        <f>IF(ISERROR(1/VLOOKUP($B394,Kraftvärmeprod!$B$1:$AV$480,MATCH("Producerad elenergi i kraftvärmeverk (GWh)",Kraftvärmeprod!$B$1:$AV$1,0),FALSE)),"",VLOOKUP($B394,Kraftvärmeprod!$B$1:$AV$480,MATCH("Producerad elenergi i kraftvärmeverk (GWh)",Kraftvärmeprod!$B$1:$AV$1,0),FALSE))</f>
        <v/>
      </c>
      <c r="H394" s="122" t="str">
        <f>IF(ISERROR(1/VLOOKUP($B394,Miljö!$B$1:$T$480,MATCH("Såld mängd produktionsspecifik fjärrvärme (GWh)",Miljö!$B$1:$T$1,0),FALSE)),"",VLOOKUP($B394,Miljö!$B$1:$T$480,MATCH("Såld mängd produktionsspecifik fjärrvärme (GWh)",Miljö!$B$1:$T$1,0),FALSE))</f>
        <v/>
      </c>
      <c r="J394" s="122" t="str">
        <f t="shared" si="6"/>
        <v>Ånge Energi AB</v>
      </c>
    </row>
    <row r="395" spans="1:10" x14ac:dyDescent="0.25">
      <c r="A395" t="s">
        <v>541</v>
      </c>
      <c r="B395" t="s">
        <v>544</v>
      </c>
      <c r="C395"/>
      <c r="D395" s="122" t="str">
        <f>IF(ISERROR(1/VLOOKUP($B395,Kraftvärmeprod!$B$1:$D$480,MATCH("Total värmeproduktion i kraftvärmeverk i kombinerad drift (GWh)",Kraftvärmeprod!$B$1:$AV$1,0),FALSE)),"Ej kraftvärme","Alternativproduktionsmetoden")</f>
        <v>Ej kraftvärme</v>
      </c>
      <c r="E395" s="122">
        <f>VLOOKUP($B395,Totalt!$B$1:$BP$480,MATCH("total el",Totalt!$B$1:$BP$1,0),FALSE)</f>
        <v>0.65010000000000001</v>
      </c>
      <c r="F395" s="123" t="str">
        <f>IF(ISERROR(1/VLOOKUP($B395,Kraftvärmeprod!$B$1:$BD$480,MATCH("Total värmeproduktion i kraftvärmeverk i kombinerad drift (GWh)",Kraftvärmeprod!$B$1:$AV$1,0),FALSE)),"",VLOOKUP($B395,'Slutlig allokering kvv'!$B$1:$BA$480,MATCH(F$1,'Slutlig allokering kvv'!$B$1:$AS$1,0),FALSE))</f>
        <v/>
      </c>
      <c r="G395" s="122" t="str">
        <f>IF(ISERROR(1/VLOOKUP($B395,Kraftvärmeprod!$B$1:$AV$480,MATCH("Producerad elenergi i kraftvärmeverk (GWh)",Kraftvärmeprod!$B$1:$AV$1,0),FALSE)),"",VLOOKUP($B395,Kraftvärmeprod!$B$1:$AV$480,MATCH("Producerad elenergi i kraftvärmeverk (GWh)",Kraftvärmeprod!$B$1:$AV$1,0),FALSE))</f>
        <v/>
      </c>
      <c r="H395" s="122" t="str">
        <f>IF(ISERROR(1/VLOOKUP($B395,Miljö!$B$1:$T$480,MATCH("Såld mängd produktionsspecifik fjärrvärme (GWh)",Miljö!$B$1:$T$1,0),FALSE)),"",VLOOKUP($B395,Miljö!$B$1:$T$480,MATCH("Såld mängd produktionsspecifik fjärrvärme (GWh)",Miljö!$B$1:$T$1,0),FALSE))</f>
        <v/>
      </c>
      <c r="J395" s="122" t="str">
        <f t="shared" si="6"/>
        <v>Ånge Energi AB</v>
      </c>
    </row>
    <row r="396" spans="1:10" x14ac:dyDescent="0.25">
      <c r="A396" t="s">
        <v>545</v>
      </c>
      <c r="B396" t="s">
        <v>546</v>
      </c>
      <c r="C396"/>
      <c r="D396" s="122" t="str">
        <f>IF(ISERROR(1/VLOOKUP($B396,Kraftvärmeprod!$B$1:$D$480,MATCH("Total värmeproduktion i kraftvärmeverk i kombinerad drift (GWh)",Kraftvärmeprod!$B$1:$AV$1,0),FALSE)),"Ej kraftvärme","Alternativproduktionsmetoden")</f>
        <v>Ej kraftvärme</v>
      </c>
      <c r="E396" s="122">
        <f>VLOOKUP($B396,Totalt!$B$1:$BP$480,MATCH("total el",Totalt!$B$1:$BP$1,0),FALSE)</f>
        <v>0</v>
      </c>
      <c r="F396" s="123" t="str">
        <f>IF(ISERROR(1/VLOOKUP($B396,Kraftvärmeprod!$B$1:$BD$480,MATCH("Total värmeproduktion i kraftvärmeverk i kombinerad drift (GWh)",Kraftvärmeprod!$B$1:$AV$1,0),FALSE)),"",VLOOKUP($B396,'Slutlig allokering kvv'!$B$1:$BA$480,MATCH(F$1,'Slutlig allokering kvv'!$B$1:$AS$1,0),FALSE))</f>
        <v/>
      </c>
      <c r="G396" s="122" t="str">
        <f>IF(ISERROR(1/VLOOKUP($B396,Kraftvärmeprod!$B$1:$AV$480,MATCH("Producerad elenergi i kraftvärmeverk (GWh)",Kraftvärmeprod!$B$1:$AV$1,0),FALSE)),"",VLOOKUP($B396,Kraftvärmeprod!$B$1:$AV$480,MATCH("Producerad elenergi i kraftvärmeverk (GWh)",Kraftvärmeprod!$B$1:$AV$1,0),FALSE))</f>
        <v/>
      </c>
      <c r="H396" s="122" t="str">
        <f>IF(ISERROR(1/VLOOKUP($B396,Miljö!$B$1:$T$480,MATCH("Såld mängd produktionsspecifik fjärrvärme (GWh)",Miljö!$B$1:$T$1,0),FALSE)),"",VLOOKUP($B396,Miljö!$B$1:$T$480,MATCH("Såld mängd produktionsspecifik fjärrvärme (GWh)",Miljö!$B$1:$T$1,0),FALSE))</f>
        <v/>
      </c>
      <c r="J396" s="122" t="str">
        <f t="shared" si="6"/>
        <v>Älvsbyns Energi AB</v>
      </c>
    </row>
    <row r="397" spans="1:10" x14ac:dyDescent="0.25">
      <c r="A397" t="s">
        <v>547</v>
      </c>
      <c r="B397" t="s">
        <v>548</v>
      </c>
      <c r="C397"/>
      <c r="D397" s="122" t="str">
        <f>IF(ISERROR(1/VLOOKUP($B397,Kraftvärmeprod!$B$1:$D$480,MATCH("Total värmeproduktion i kraftvärmeverk i kombinerad drift (GWh)",Kraftvärmeprod!$B$1:$AV$1,0),FALSE)),"Ej kraftvärme","Alternativproduktionsmetoden")</f>
        <v>Alternativproduktionsmetoden</v>
      </c>
      <c r="E397" s="122">
        <f>VLOOKUP($B397,Totalt!$B$1:$BP$480,MATCH("total el",Totalt!$B$1:$BP$1,0),FALSE)</f>
        <v>40.617000000000004</v>
      </c>
      <c r="F397" s="123">
        <f>IF(ISERROR(1/VLOOKUP($B397,Kraftvärmeprod!$B$1:$BD$480,MATCH("Total värmeproduktion i kraftvärmeverk i kombinerad drift (GWh)",Kraftvärmeprod!$B$1:$AV$1,0),FALSE)),"",VLOOKUP($B397,'Slutlig allokering kvv'!$B$1:$BA$480,MATCH(F$1,'Slutlig allokering kvv'!$B$1:$AS$1,0),FALSE))</f>
        <v>0.43894898656342518</v>
      </c>
      <c r="G397" s="122">
        <f>IF(ISERROR(1/VLOOKUP($B397,Kraftvärmeprod!$B$1:$AV$480,MATCH("Producerad elenergi i kraftvärmeverk (GWh)",Kraftvärmeprod!$B$1:$AV$1,0),FALSE)),"",VLOOKUP($B397,Kraftvärmeprod!$B$1:$AV$480,MATCH("Producerad elenergi i kraftvärmeverk (GWh)",Kraftvärmeprod!$B$1:$AV$1,0),FALSE))</f>
        <v>187</v>
      </c>
      <c r="H397" s="122">
        <f>IF(ISERROR(1/VLOOKUP($B397,Miljö!$B$1:$T$480,MATCH("Såld mängd produktionsspecifik fjärrvärme (GWh)",Miljö!$B$1:$T$1,0),FALSE)),"",VLOOKUP($B397,Miljö!$B$1:$T$480,MATCH("Såld mängd produktionsspecifik fjärrvärme (GWh)",Miljö!$B$1:$T$1,0),FALSE))</f>
        <v>89.3</v>
      </c>
      <c r="J397" s="122" t="str">
        <f t="shared" si="6"/>
        <v>Öresundskraft AB</v>
      </c>
    </row>
    <row r="398" spans="1:10" x14ac:dyDescent="0.25">
      <c r="A398" t="s">
        <v>547</v>
      </c>
      <c r="B398" t="s">
        <v>549</v>
      </c>
      <c r="C398"/>
      <c r="D398" s="122" t="str">
        <f>IF(ISERROR(1/VLOOKUP($B398,Kraftvärmeprod!$B$1:$D$480,MATCH("Total värmeproduktion i kraftvärmeverk i kombinerad drift (GWh)",Kraftvärmeprod!$B$1:$AV$1,0),FALSE)),"Ej kraftvärme","Alternativproduktionsmetoden")</f>
        <v>Ej kraftvärme</v>
      </c>
      <c r="E398" s="122">
        <f>VLOOKUP($B398,Totalt!$B$1:$BP$480,MATCH("total el",Totalt!$B$1:$BP$1,0),FALSE)</f>
        <v>6.1445E-2</v>
      </c>
      <c r="F398" s="123" t="str">
        <f>IF(ISERROR(1/VLOOKUP($B398,Kraftvärmeprod!$B$1:$BD$480,MATCH("Total värmeproduktion i kraftvärmeverk i kombinerad drift (GWh)",Kraftvärmeprod!$B$1:$AV$1,0),FALSE)),"",VLOOKUP($B398,'Slutlig allokering kvv'!$B$1:$BA$480,MATCH(F$1,'Slutlig allokering kvv'!$B$1:$AS$1,0),FALSE))</f>
        <v/>
      </c>
      <c r="G398" s="122" t="str">
        <f>IF(ISERROR(1/VLOOKUP($B398,Kraftvärmeprod!$B$1:$AV$480,MATCH("Producerad elenergi i kraftvärmeverk (GWh)",Kraftvärmeprod!$B$1:$AV$1,0),FALSE)),"",VLOOKUP($B398,Kraftvärmeprod!$B$1:$AV$480,MATCH("Producerad elenergi i kraftvärmeverk (GWh)",Kraftvärmeprod!$B$1:$AV$1,0),FALSE))</f>
        <v/>
      </c>
      <c r="H398" s="122" t="str">
        <f>IF(ISERROR(1/VLOOKUP($B398,Miljö!$B$1:$T$480,MATCH("Såld mängd produktionsspecifik fjärrvärme (GWh)",Miljö!$B$1:$T$1,0),FALSE)),"",VLOOKUP($B398,Miljö!$B$1:$T$480,MATCH("Såld mängd produktionsspecifik fjärrvärme (GWh)",Miljö!$B$1:$T$1,0),FALSE))</f>
        <v/>
      </c>
      <c r="J398" s="122" t="str">
        <f t="shared" si="6"/>
        <v>Öresundskraft AB</v>
      </c>
    </row>
    <row r="399" spans="1:10" x14ac:dyDescent="0.25">
      <c r="A399" t="s">
        <v>547</v>
      </c>
      <c r="B399" t="s">
        <v>550</v>
      </c>
      <c r="C399"/>
      <c r="D399" s="122" t="str">
        <f>IF(ISERROR(1/VLOOKUP($B399,Kraftvärmeprod!$B$1:$D$480,MATCH("Total värmeproduktion i kraftvärmeverk i kombinerad drift (GWh)",Kraftvärmeprod!$B$1:$AV$1,0),FALSE)),"Ej kraftvärme","Alternativproduktionsmetoden")</f>
        <v>Ej kraftvärme</v>
      </c>
      <c r="E399" s="122">
        <f>VLOOKUP($B399,Totalt!$B$1:$BP$480,MATCH("total el",Totalt!$B$1:$BP$1,0),FALSE)</f>
        <v>0.21299999999999999</v>
      </c>
      <c r="F399" s="123" t="str">
        <f>IF(ISERROR(1/VLOOKUP($B399,Kraftvärmeprod!$B$1:$BD$480,MATCH("Total värmeproduktion i kraftvärmeverk i kombinerad drift (GWh)",Kraftvärmeprod!$B$1:$AV$1,0),FALSE)),"",VLOOKUP($B399,'Slutlig allokering kvv'!$B$1:$BA$480,MATCH(F$1,'Slutlig allokering kvv'!$B$1:$AS$1,0),FALSE))</f>
        <v/>
      </c>
      <c r="G399" s="122" t="str">
        <f>IF(ISERROR(1/VLOOKUP($B399,Kraftvärmeprod!$B$1:$AV$480,MATCH("Producerad elenergi i kraftvärmeverk (GWh)",Kraftvärmeprod!$B$1:$AV$1,0),FALSE)),"",VLOOKUP($B399,Kraftvärmeprod!$B$1:$AV$480,MATCH("Producerad elenergi i kraftvärmeverk (GWh)",Kraftvärmeprod!$B$1:$AV$1,0),FALSE))</f>
        <v/>
      </c>
      <c r="H399" s="122" t="str">
        <f>IF(ISERROR(1/VLOOKUP($B399,Miljö!$B$1:$T$480,MATCH("Såld mängd produktionsspecifik fjärrvärme (GWh)",Miljö!$B$1:$T$1,0),FALSE)),"",VLOOKUP($B399,Miljö!$B$1:$T$480,MATCH("Såld mängd produktionsspecifik fjärrvärme (GWh)",Miljö!$B$1:$T$1,0),FALSE))</f>
        <v/>
      </c>
      <c r="J399" s="122" t="str">
        <f t="shared" si="6"/>
        <v>Öresundskraft AB</v>
      </c>
    </row>
    <row r="400" spans="1:10" x14ac:dyDescent="0.25">
      <c r="A400" t="s">
        <v>547</v>
      </c>
      <c r="B400" t="s">
        <v>551</v>
      </c>
      <c r="C400"/>
      <c r="D400" s="122" t="str">
        <f>IF(ISERROR(1/VLOOKUP($B400,Kraftvärmeprod!$B$1:$D$480,MATCH("Total värmeproduktion i kraftvärmeverk i kombinerad drift (GWh)",Kraftvärmeprod!$B$1:$AV$1,0),FALSE)),"Ej kraftvärme","Alternativproduktionsmetoden")</f>
        <v>Ej kraftvärme</v>
      </c>
      <c r="E400" s="122">
        <f>VLOOKUP($B400,Totalt!$B$1:$BP$480,MATCH("total el",Totalt!$B$1:$BP$1,0),FALSE)</f>
        <v>8.5370000000000008</v>
      </c>
      <c r="F400" s="123" t="str">
        <f>IF(ISERROR(1/VLOOKUP($B400,Kraftvärmeprod!$B$1:$BD$480,MATCH("Total värmeproduktion i kraftvärmeverk i kombinerad drift (GWh)",Kraftvärmeprod!$B$1:$AV$1,0),FALSE)),"",VLOOKUP($B400,'Slutlig allokering kvv'!$B$1:$BA$480,MATCH(F$1,'Slutlig allokering kvv'!$B$1:$AS$1,0),FALSE))</f>
        <v/>
      </c>
      <c r="G400" s="122" t="str">
        <f>IF(ISERROR(1/VLOOKUP($B400,Kraftvärmeprod!$B$1:$AV$480,MATCH("Producerad elenergi i kraftvärmeverk (GWh)",Kraftvärmeprod!$B$1:$AV$1,0),FALSE)),"",VLOOKUP($B400,Kraftvärmeprod!$B$1:$AV$480,MATCH("Producerad elenergi i kraftvärmeverk (GWh)",Kraftvärmeprod!$B$1:$AV$1,0),FALSE))</f>
        <v/>
      </c>
      <c r="H400" s="122" t="str">
        <f>IF(ISERROR(1/VLOOKUP($B400,Miljö!$B$1:$T$480,MATCH("Såld mängd produktionsspecifik fjärrvärme (GWh)",Miljö!$B$1:$T$1,0),FALSE)),"",VLOOKUP($B400,Miljö!$B$1:$T$480,MATCH("Såld mängd produktionsspecifik fjärrvärme (GWh)",Miljö!$B$1:$T$1,0),FALSE))</f>
        <v/>
      </c>
      <c r="J400" s="122" t="str">
        <f t="shared" si="6"/>
        <v>Öresundskraft AB</v>
      </c>
    </row>
    <row r="401" spans="1:15" x14ac:dyDescent="0.25">
      <c r="A401" t="s">
        <v>552</v>
      </c>
      <c r="B401" t="s">
        <v>553</v>
      </c>
      <c r="C401"/>
      <c r="D401" s="122" t="str">
        <f>IF(ISERROR(1/VLOOKUP($B401,Kraftvärmeprod!$B$1:$D$480,MATCH("Total värmeproduktion i kraftvärmeverk i kombinerad drift (GWh)",Kraftvärmeprod!$B$1:$AV$1,0),FALSE)),"Ej kraftvärme","Alternativproduktionsmetoden")</f>
        <v>Ej kraftvärme</v>
      </c>
      <c r="E401" s="122">
        <f>VLOOKUP($B401,Totalt!$B$1:$BP$480,MATCH("total el",Totalt!$B$1:$BP$1,0),FALSE)</f>
        <v>0.747</v>
      </c>
      <c r="F401" s="123" t="str">
        <f>IF(ISERROR(1/VLOOKUP($B401,Kraftvärmeprod!$B$1:$BD$480,MATCH("Total värmeproduktion i kraftvärmeverk i kombinerad drift (GWh)",Kraftvärmeprod!$B$1:$AV$1,0),FALSE)),"",VLOOKUP($B401,'Slutlig allokering kvv'!$B$1:$BA$480,MATCH(F$1,'Slutlig allokering kvv'!$B$1:$AS$1,0),FALSE))</f>
        <v/>
      </c>
      <c r="G401" s="122" t="str">
        <f>IF(ISERROR(1/VLOOKUP($B401,Kraftvärmeprod!$B$1:$AV$480,MATCH("Producerad elenergi i kraftvärmeverk (GWh)",Kraftvärmeprod!$B$1:$AV$1,0),FALSE)),"",VLOOKUP($B401,Kraftvärmeprod!$B$1:$AV$480,MATCH("Producerad elenergi i kraftvärmeverk (GWh)",Kraftvärmeprod!$B$1:$AV$1,0),FALSE))</f>
        <v/>
      </c>
      <c r="H401" s="122" t="str">
        <f>IF(ISERROR(1/VLOOKUP($B401,Miljö!$B$1:$T$480,MATCH("Såld mängd produktionsspecifik fjärrvärme (GWh)",Miljö!$B$1:$T$1,0),FALSE)),"",VLOOKUP($B401,Miljö!$B$1:$T$480,MATCH("Såld mängd produktionsspecifik fjärrvärme (GWh)",Miljö!$B$1:$T$1,0),FALSE))</f>
        <v/>
      </c>
      <c r="J401" s="122" t="str">
        <f t="shared" si="6"/>
        <v>Örkelljunga Fjärrvärmeverk AB</v>
      </c>
    </row>
    <row r="402" spans="1:15" x14ac:dyDescent="0.25">
      <c r="A402" t="s">
        <v>554</v>
      </c>
      <c r="B402" t="s">
        <v>555</v>
      </c>
      <c r="C402"/>
      <c r="D402" s="122" t="str">
        <f>IF(ISERROR(1/VLOOKUP($B402,Kraftvärmeprod!$B$1:$D$480,MATCH("Total värmeproduktion i kraftvärmeverk i kombinerad drift (GWh)",Kraftvärmeprod!$B$1:$AV$1,0),FALSE)),"Ej kraftvärme","Alternativproduktionsmetoden")</f>
        <v>Ej kraftvärme</v>
      </c>
      <c r="E402" s="122">
        <f>VLOOKUP($B402,Totalt!$B$1:$BP$480,MATCH("total el",Totalt!$B$1:$BP$1,0),FALSE)</f>
        <v>1.7</v>
      </c>
      <c r="F402" s="123" t="str">
        <f>IF(ISERROR(1/VLOOKUP($B402,Kraftvärmeprod!$B$1:$BD$480,MATCH("Total värmeproduktion i kraftvärmeverk i kombinerad drift (GWh)",Kraftvärmeprod!$B$1:$AV$1,0),FALSE)),"",VLOOKUP($B402,'Slutlig allokering kvv'!$B$1:$BA$480,MATCH(F$1,'Slutlig allokering kvv'!$B$1:$AS$1,0),FALSE))</f>
        <v/>
      </c>
      <c r="G402" s="122" t="str">
        <f>IF(ISERROR(1/VLOOKUP($B402,Kraftvärmeprod!$B$1:$AV$480,MATCH("Producerad elenergi i kraftvärmeverk (GWh)",Kraftvärmeprod!$B$1:$AV$1,0),FALSE)),"",VLOOKUP($B402,Kraftvärmeprod!$B$1:$AV$480,MATCH("Producerad elenergi i kraftvärmeverk (GWh)",Kraftvärmeprod!$B$1:$AV$1,0),FALSE))</f>
        <v/>
      </c>
      <c r="H402" s="122" t="str">
        <f>IF(ISERROR(1/VLOOKUP($B402,Miljö!$B$1:$T$480,MATCH("Såld mängd produktionsspecifik fjärrvärme (GWh)",Miljö!$B$1:$T$1,0),FALSE)),"",VLOOKUP($B402,Miljö!$B$1:$T$480,MATCH("Såld mängd produktionsspecifik fjärrvärme (GWh)",Miljö!$B$1:$T$1,0),FALSE))</f>
        <v/>
      </c>
      <c r="J402" s="122" t="str">
        <f t="shared" si="6"/>
        <v>Österlens Kraft AB</v>
      </c>
    </row>
    <row r="403" spans="1:15" x14ac:dyDescent="0.25">
      <c r="A403" t="s">
        <v>556</v>
      </c>
      <c r="B403" t="s">
        <v>557</v>
      </c>
      <c r="C403"/>
      <c r="D403" s="122" t="str">
        <f>IF(ISERROR(1/VLOOKUP($B403,Kraftvärmeprod!$B$1:$D$480,MATCH("Total värmeproduktion i kraftvärmeverk i kombinerad drift (GWh)",Kraftvärmeprod!$B$1:$AV$1,0),FALSE)),"Ej kraftvärme","Alternativproduktionsmetoden")</f>
        <v>Ej kraftvärme</v>
      </c>
      <c r="E403" s="122">
        <f>VLOOKUP($B403,Totalt!$B$1:$BP$480,MATCH("total el",Totalt!$B$1:$BP$1,0),FALSE)</f>
        <v>0.25198999999999999</v>
      </c>
      <c r="F403" s="123" t="str">
        <f>IF(ISERROR(1/VLOOKUP($B403,Kraftvärmeprod!$B$1:$BD$480,MATCH("Total värmeproduktion i kraftvärmeverk i kombinerad drift (GWh)",Kraftvärmeprod!$B$1:$AV$1,0),FALSE)),"",VLOOKUP($B403,'Slutlig allokering kvv'!$B$1:$BA$480,MATCH(F$1,'Slutlig allokering kvv'!$B$1:$AS$1,0),FALSE))</f>
        <v/>
      </c>
      <c r="G403" s="122" t="str">
        <f>IF(ISERROR(1/VLOOKUP($B403,Kraftvärmeprod!$B$1:$AV$480,MATCH("Producerad elenergi i kraftvärmeverk (GWh)",Kraftvärmeprod!$B$1:$AV$1,0),FALSE)),"",VLOOKUP($B403,Kraftvärmeprod!$B$1:$AV$480,MATCH("Producerad elenergi i kraftvärmeverk (GWh)",Kraftvärmeprod!$B$1:$AV$1,0),FALSE))</f>
        <v/>
      </c>
      <c r="H403" s="122" t="str">
        <f>IF(ISERROR(1/VLOOKUP($B403,Miljö!$B$1:$T$480,MATCH("Såld mängd produktionsspecifik fjärrvärme (GWh)",Miljö!$B$1:$T$1,0),FALSE)),"",VLOOKUP($B403,Miljö!$B$1:$T$480,MATCH("Såld mängd produktionsspecifik fjärrvärme (GWh)",Miljö!$B$1:$T$1,0),FALSE))</f>
        <v/>
      </c>
      <c r="J403" s="122" t="str">
        <f t="shared" si="6"/>
        <v>Övik Energi AB</v>
      </c>
    </row>
    <row r="404" spans="1:15" x14ac:dyDescent="0.25">
      <c r="A404" t="s">
        <v>556</v>
      </c>
      <c r="B404" t="s">
        <v>558</v>
      </c>
      <c r="C404"/>
      <c r="D404" s="122" t="str">
        <f>IF(ISERROR(1/VLOOKUP($B404,Kraftvärmeprod!$B$1:$D$480,MATCH("Total värmeproduktion i kraftvärmeverk i kombinerad drift (GWh)",Kraftvärmeprod!$B$1:$AV$1,0),FALSE)),"Ej kraftvärme","Alternativproduktionsmetoden")</f>
        <v>Ej kraftvärme</v>
      </c>
      <c r="E404" s="122">
        <f>VLOOKUP($B404,Totalt!$B$1:$BP$480,MATCH("total el",Totalt!$B$1:$BP$1,0),FALSE)</f>
        <v>1.7056499999999999</v>
      </c>
      <c r="F404" s="123" t="str">
        <f>IF(ISERROR(1/VLOOKUP($B404,Kraftvärmeprod!$B$1:$BD$480,MATCH("Total värmeproduktion i kraftvärmeverk i kombinerad drift (GWh)",Kraftvärmeprod!$B$1:$AV$1,0),FALSE)),"",VLOOKUP($B404,'Slutlig allokering kvv'!$B$1:$BA$480,MATCH(F$1,'Slutlig allokering kvv'!$B$1:$AS$1,0),FALSE))</f>
        <v/>
      </c>
      <c r="G404" s="122" t="str">
        <f>IF(ISERROR(1/VLOOKUP($B404,Kraftvärmeprod!$B$1:$AV$480,MATCH("Producerad elenergi i kraftvärmeverk (GWh)",Kraftvärmeprod!$B$1:$AV$1,0),FALSE)),"",VLOOKUP($B404,Kraftvärmeprod!$B$1:$AV$480,MATCH("Producerad elenergi i kraftvärmeverk (GWh)",Kraftvärmeprod!$B$1:$AV$1,0),FALSE))</f>
        <v/>
      </c>
      <c r="H404" s="122" t="str">
        <f>IF(ISERROR(1/VLOOKUP($B404,Miljö!$B$1:$T$480,MATCH("Såld mängd produktionsspecifik fjärrvärme (GWh)",Miljö!$B$1:$T$1,0),FALSE)),"",VLOOKUP($B404,Miljö!$B$1:$T$480,MATCH("Såld mängd produktionsspecifik fjärrvärme (GWh)",Miljö!$B$1:$T$1,0),FALSE))</f>
        <v/>
      </c>
      <c r="J404" s="122" t="str">
        <f t="shared" si="6"/>
        <v>Övik Energi AB</v>
      </c>
    </row>
    <row r="405" spans="1:15" x14ac:dyDescent="0.25">
      <c r="A405" t="s">
        <v>556</v>
      </c>
      <c r="B405" t="s">
        <v>559</v>
      </c>
      <c r="C405"/>
      <c r="D405" s="122" t="str">
        <f>IF(ISERROR(1/VLOOKUP($B405,Kraftvärmeprod!$B$1:$D$480,MATCH("Total värmeproduktion i kraftvärmeverk i kombinerad drift (GWh)",Kraftvärmeprod!$B$1:$AV$1,0),FALSE)),"Ej kraftvärme","Alternativproduktionsmetoden")</f>
        <v>Ej kraftvärme</v>
      </c>
      <c r="E405" s="122">
        <f>VLOOKUP($B405,Totalt!$B$1:$BP$480,MATCH("total el",Totalt!$B$1:$BP$1,0),FALSE)</f>
        <v>3.5009999999999999E-2</v>
      </c>
      <c r="F405" s="123" t="str">
        <f>IF(ISERROR(1/VLOOKUP($B405,Kraftvärmeprod!$B$1:$BD$480,MATCH("Total värmeproduktion i kraftvärmeverk i kombinerad drift (GWh)",Kraftvärmeprod!$B$1:$AV$1,0),FALSE)),"",VLOOKUP($B405,'Slutlig allokering kvv'!$B$1:$BA$480,MATCH(F$1,'Slutlig allokering kvv'!$B$1:$AS$1,0),FALSE))</f>
        <v/>
      </c>
      <c r="G405" s="122" t="str">
        <f>IF(ISERROR(1/VLOOKUP($B405,Kraftvärmeprod!$B$1:$AV$480,MATCH("Producerad elenergi i kraftvärmeverk (GWh)",Kraftvärmeprod!$B$1:$AV$1,0),FALSE)),"",VLOOKUP($B405,Kraftvärmeprod!$B$1:$AV$480,MATCH("Producerad elenergi i kraftvärmeverk (GWh)",Kraftvärmeprod!$B$1:$AV$1,0),FALSE))</f>
        <v/>
      </c>
      <c r="H405" s="122" t="str">
        <f>IF(ISERROR(1/VLOOKUP($B405,Miljö!$B$1:$T$480,MATCH("Såld mängd produktionsspecifik fjärrvärme (GWh)",Miljö!$B$1:$T$1,0),FALSE)),"",VLOOKUP($B405,Miljö!$B$1:$T$480,MATCH("Såld mängd produktionsspecifik fjärrvärme (GWh)",Miljö!$B$1:$T$1,0),FALSE))</f>
        <v/>
      </c>
      <c r="J405" s="122" t="str">
        <f t="shared" si="6"/>
        <v>Övik Energi AB</v>
      </c>
    </row>
    <row r="406" spans="1:15" x14ac:dyDescent="0.25">
      <c r="A406" t="s">
        <v>556</v>
      </c>
      <c r="B406" t="s">
        <v>560</v>
      </c>
      <c r="C406"/>
      <c r="D406" s="122" t="str">
        <f>IF(ISERROR(1/VLOOKUP($B406,Kraftvärmeprod!$B$1:$D$480,MATCH("Total värmeproduktion i kraftvärmeverk i kombinerad drift (GWh)",Kraftvärmeprod!$B$1:$AV$1,0),FALSE)),"Ej kraftvärme","Alternativproduktionsmetoden")</f>
        <v>Ej kraftvärme</v>
      </c>
      <c r="E406" s="122">
        <f>VLOOKUP($B406,Totalt!$B$1:$BP$480,MATCH("total el",Totalt!$B$1:$BP$1,0),FALSE)</f>
        <v>0.18437999999999999</v>
      </c>
      <c r="F406" s="123" t="str">
        <f>IF(ISERROR(1/VLOOKUP($B406,Kraftvärmeprod!$B$1:$BD$480,MATCH("Total värmeproduktion i kraftvärmeverk i kombinerad drift (GWh)",Kraftvärmeprod!$B$1:$AV$1,0),FALSE)),"",VLOOKUP($B406,'Slutlig allokering kvv'!$B$1:$BA$480,MATCH(F$1,'Slutlig allokering kvv'!$B$1:$AS$1,0),FALSE))</f>
        <v/>
      </c>
      <c r="G406" s="122" t="str">
        <f>IF(ISERROR(1/VLOOKUP($B406,Kraftvärmeprod!$B$1:$AV$480,MATCH("Producerad elenergi i kraftvärmeverk (GWh)",Kraftvärmeprod!$B$1:$AV$1,0),FALSE)),"",VLOOKUP($B406,Kraftvärmeprod!$B$1:$AV$480,MATCH("Producerad elenergi i kraftvärmeverk (GWh)",Kraftvärmeprod!$B$1:$AV$1,0),FALSE))</f>
        <v/>
      </c>
      <c r="H406" s="122" t="str">
        <f>IF(ISERROR(1/VLOOKUP($B406,Miljö!$B$1:$T$480,MATCH("Såld mängd produktionsspecifik fjärrvärme (GWh)",Miljö!$B$1:$T$1,0),FALSE)),"",VLOOKUP($B406,Miljö!$B$1:$T$480,MATCH("Såld mängd produktionsspecifik fjärrvärme (GWh)",Miljö!$B$1:$T$1,0),FALSE))</f>
        <v/>
      </c>
      <c r="J406" s="122" t="str">
        <f t="shared" si="6"/>
        <v>Övik Energi AB</v>
      </c>
    </row>
    <row r="407" spans="1:15" x14ac:dyDescent="0.25">
      <c r="A407" t="s">
        <v>556</v>
      </c>
      <c r="B407" t="s">
        <v>561</v>
      </c>
      <c r="C407"/>
      <c r="D407" s="122" t="str">
        <f>IF(ISERROR(1/VLOOKUP($B407,Kraftvärmeprod!$B$1:$D$480,MATCH("Total värmeproduktion i kraftvärmeverk i kombinerad drift (GWh)",Kraftvärmeprod!$B$1:$AV$1,0),FALSE)),"Ej kraftvärme","Alternativproduktionsmetoden")</f>
        <v>Ej kraftvärme</v>
      </c>
      <c r="E407" s="122">
        <f>VLOOKUP($B407,Totalt!$B$1:$BP$480,MATCH("total el",Totalt!$B$1:$BP$1,0),FALSE)</f>
        <v>1.593E-2</v>
      </c>
      <c r="F407" s="123" t="str">
        <f>IF(ISERROR(1/VLOOKUP($B407,Kraftvärmeprod!$B$1:$BD$480,MATCH("Total värmeproduktion i kraftvärmeverk i kombinerad drift (GWh)",Kraftvärmeprod!$B$1:$AV$1,0),FALSE)),"",VLOOKUP($B407,'Slutlig allokering kvv'!$B$1:$BA$480,MATCH(F$1,'Slutlig allokering kvv'!$B$1:$AS$1,0),FALSE))</f>
        <v/>
      </c>
      <c r="G407" s="122" t="str">
        <f>IF(ISERROR(1/VLOOKUP($B407,Kraftvärmeprod!$B$1:$AV$480,MATCH("Producerad elenergi i kraftvärmeverk (GWh)",Kraftvärmeprod!$B$1:$AV$1,0),FALSE)),"",VLOOKUP($B407,Kraftvärmeprod!$B$1:$AV$480,MATCH("Producerad elenergi i kraftvärmeverk (GWh)",Kraftvärmeprod!$B$1:$AV$1,0),FALSE))</f>
        <v/>
      </c>
      <c r="H407" s="122" t="str">
        <f>IF(ISERROR(1/VLOOKUP($B407,Miljö!$B$1:$T$480,MATCH("Såld mängd produktionsspecifik fjärrvärme (GWh)",Miljö!$B$1:$T$1,0),FALSE)),"",VLOOKUP($B407,Miljö!$B$1:$T$480,MATCH("Såld mängd produktionsspecifik fjärrvärme (GWh)",Miljö!$B$1:$T$1,0),FALSE))</f>
        <v/>
      </c>
      <c r="J407" s="122" t="str">
        <f t="shared" si="6"/>
        <v>Övik Energi AB</v>
      </c>
    </row>
    <row r="408" spans="1:15" x14ac:dyDescent="0.25">
      <c r="A408" t="s">
        <v>556</v>
      </c>
      <c r="B408" t="s">
        <v>562</v>
      </c>
      <c r="C408"/>
      <c r="D408" s="122" t="str">
        <f>IF(ISERROR(1/VLOOKUP($B408,Kraftvärmeprod!$B$1:$D$480,MATCH("Total värmeproduktion i kraftvärmeverk i kombinerad drift (GWh)",Kraftvärmeprod!$B$1:$AV$1,0),FALSE)),"Ej kraftvärme","Alternativproduktionsmetoden")</f>
        <v>Alternativproduktionsmetoden</v>
      </c>
      <c r="E408" s="122">
        <f>VLOOKUP($B408,Totalt!$B$1:$BP$480,MATCH("total el",Totalt!$B$1:$BP$1,0),FALSE)</f>
        <v>17.527999999999999</v>
      </c>
      <c r="F408" s="123">
        <f>IF(ISERROR(1/VLOOKUP($B408,Kraftvärmeprod!$B$1:$BD$480,MATCH("Total värmeproduktion i kraftvärmeverk i kombinerad drift (GWh)",Kraftvärmeprod!$B$1:$AV$1,0),FALSE)),"",VLOOKUP($B408,'Slutlig allokering kvv'!$B$1:$BA$480,MATCH(F$1,'Slutlig allokering kvv'!$B$1:$AS$1,0),FALSE))</f>
        <v>0.51262515070857184</v>
      </c>
      <c r="G408" s="122">
        <f>IF(ISERROR(1/VLOOKUP($B408,Kraftvärmeprod!$B$1:$AV$480,MATCH("Producerad elenergi i kraftvärmeverk (GWh)",Kraftvärmeprod!$B$1:$AV$1,0),FALSE)),"",VLOOKUP($B408,Kraftvärmeprod!$B$1:$AV$480,MATCH("Producerad elenergi i kraftvärmeverk (GWh)",Kraftvärmeprod!$B$1:$AV$1,0),FALSE))</f>
        <v>93.537000000000006</v>
      </c>
      <c r="H408" s="122" t="str">
        <f>IF(ISERROR(1/VLOOKUP($B408,Miljö!$B$1:$T$480,MATCH("Såld mängd produktionsspecifik fjärrvärme (GWh)",Miljö!$B$1:$T$1,0),FALSE)),"",VLOOKUP($B408,Miljö!$B$1:$T$480,MATCH("Såld mängd produktionsspecifik fjärrvärme (GWh)",Miljö!$B$1:$T$1,0),FALSE))</f>
        <v/>
      </c>
      <c r="J408" s="122" t="str">
        <f t="shared" si="6"/>
        <v>Övik Energi AB</v>
      </c>
    </row>
    <row r="409" spans="1:15" x14ac:dyDescent="0.25">
      <c r="A409" t="s">
        <v>556</v>
      </c>
      <c r="B409" t="s">
        <v>563</v>
      </c>
      <c r="C409"/>
      <c r="D409" s="122" t="str">
        <f>IF(ISERROR(1/VLOOKUP($B409,Kraftvärmeprod!$B$1:$D$480,MATCH("Total värmeproduktion i kraftvärmeverk i kombinerad drift (GWh)",Kraftvärmeprod!$B$1:$AV$1,0),FALSE)),"Ej kraftvärme","Alternativproduktionsmetoden")</f>
        <v>Alternativproduktionsmetoden</v>
      </c>
      <c r="E409" s="122">
        <f>VLOOKUP($B409,Totalt!$B$1:$BP$480,MATCH("total el",Totalt!$B$1:$BP$1,0),FALSE)</f>
        <v>6.4072399999999998</v>
      </c>
      <c r="F409" s="123">
        <f>IF(ISERROR(1/VLOOKUP($B409,Kraftvärmeprod!$B$1:$BD$480,MATCH("Total värmeproduktion i kraftvärmeverk i kombinerad drift (GWh)",Kraftvärmeprod!$B$1:$AV$1,0),FALSE)),"",VLOOKUP($B409,'Slutlig allokering kvv'!$B$1:$BA$480,MATCH(F$1,'Slutlig allokering kvv'!$B$1:$AS$1,0),FALSE))</f>
        <v>0.48860133372759512</v>
      </c>
      <c r="G409" s="122">
        <f>IF(ISERROR(1/VLOOKUP($B409,Kraftvärmeprod!$B$1:$AV$480,MATCH("Producerad elenergi i kraftvärmeverk (GWh)",Kraftvärmeprod!$B$1:$AV$1,0),FALSE)),"",VLOOKUP($B409,Kraftvärmeprod!$B$1:$AV$480,MATCH("Producerad elenergi i kraftvärmeverk (GWh)",Kraftvärmeprod!$B$1:$AV$1,0),FALSE))</f>
        <v>73.313000000000002</v>
      </c>
      <c r="H409" s="122" t="str">
        <f>IF(ISERROR(1/VLOOKUP($B409,Miljö!$B$1:$T$480,MATCH("Såld mängd produktionsspecifik fjärrvärme (GWh)",Miljö!$B$1:$T$1,0),FALSE)),"",VLOOKUP($B409,Miljö!$B$1:$T$480,MATCH("Såld mängd produktionsspecifik fjärrvärme (GWh)",Miljö!$B$1:$T$1,0),FALSE))</f>
        <v/>
      </c>
      <c r="J409" s="122" t="str">
        <f t="shared" si="6"/>
        <v>Övik Energi AB</v>
      </c>
    </row>
    <row r="410" spans="1:15" x14ac:dyDescent="0.25">
      <c r="A410"/>
      <c r="B410"/>
      <c r="C410" s="124"/>
      <c r="D410" s="124"/>
      <c r="E410" s="124"/>
      <c r="F410" s="125"/>
      <c r="G410" s="124"/>
      <c r="H410" s="124"/>
      <c r="I410" s="124"/>
      <c r="J410" s="124"/>
      <c r="K410" s="124"/>
      <c r="L410" s="124"/>
      <c r="M410" s="124"/>
      <c r="N410" s="124"/>
      <c r="O410" s="124"/>
    </row>
    <row r="411" spans="1:15" x14ac:dyDescent="0.25">
      <c r="A411"/>
      <c r="B411"/>
      <c r="C411" s="124"/>
      <c r="D411" s="124"/>
      <c r="E411" s="124"/>
      <c r="F411" s="125"/>
      <c r="G411" s="124"/>
      <c r="H411" s="124"/>
      <c r="I411" s="124"/>
      <c r="J411" s="124"/>
      <c r="K411" s="124"/>
      <c r="L411" s="124"/>
      <c r="M411" s="124"/>
      <c r="N411" s="124"/>
      <c r="O411" s="124"/>
    </row>
    <row r="412" spans="1:15" x14ac:dyDescent="0.25">
      <c r="A412"/>
      <c r="B412"/>
      <c r="C412" s="124"/>
      <c r="D412" s="124"/>
      <c r="E412" s="124"/>
      <c r="F412" s="125"/>
      <c r="G412" s="124"/>
      <c r="H412" s="124"/>
      <c r="I412" s="124"/>
      <c r="J412" s="124"/>
      <c r="K412" s="124"/>
      <c r="L412" s="124"/>
      <c r="M412" s="124"/>
      <c r="N412" s="124"/>
      <c r="O412" s="124"/>
    </row>
    <row r="413" spans="1:15" x14ac:dyDescent="0.25">
      <c r="A413"/>
      <c r="B413"/>
      <c r="C413" s="124"/>
      <c r="D413" s="124"/>
      <c r="E413" s="124"/>
      <c r="F413" s="125"/>
      <c r="G413" s="124"/>
      <c r="H413" s="124"/>
      <c r="I413" s="124"/>
      <c r="J413" s="124"/>
      <c r="K413" s="124"/>
      <c r="L413" s="124"/>
      <c r="M413" s="124"/>
      <c r="N413" s="124"/>
      <c r="O413" s="124"/>
    </row>
    <row r="414" spans="1:15" x14ac:dyDescent="0.25">
      <c r="A414"/>
      <c r="B414"/>
      <c r="C414" s="126"/>
      <c r="D414" s="124"/>
      <c r="E414" s="124"/>
      <c r="F414" s="125"/>
      <c r="G414" s="124"/>
      <c r="H414" s="124"/>
      <c r="I414" s="124"/>
      <c r="J414" s="124"/>
      <c r="K414" s="124"/>
      <c r="L414" s="124"/>
      <c r="M414" s="124"/>
      <c r="N414" s="124"/>
      <c r="O414" s="124"/>
    </row>
    <row r="415" spans="1:15" x14ac:dyDescent="0.25">
      <c r="A415"/>
      <c r="B415"/>
      <c r="C415" s="126"/>
      <c r="D415" s="124"/>
      <c r="E415" s="124"/>
      <c r="F415" s="125"/>
      <c r="G415" s="124"/>
      <c r="H415" s="124"/>
      <c r="I415" s="124"/>
      <c r="J415" s="124"/>
      <c r="K415" s="124"/>
      <c r="L415" s="124"/>
      <c r="M415" s="124"/>
      <c r="N415" s="124"/>
      <c r="O415" s="124"/>
    </row>
    <row r="416" spans="1:15" x14ac:dyDescent="0.25">
      <c r="A416"/>
      <c r="B416"/>
      <c r="C416" s="126"/>
      <c r="D416" s="124"/>
      <c r="E416" s="124"/>
      <c r="F416" s="125"/>
      <c r="G416" s="124"/>
      <c r="H416" s="124"/>
      <c r="I416" s="124"/>
      <c r="J416" s="124"/>
      <c r="K416" s="124"/>
      <c r="L416" s="124"/>
      <c r="M416" s="124"/>
      <c r="N416" s="124"/>
      <c r="O416" s="124"/>
    </row>
    <row r="417" spans="1:15" x14ac:dyDescent="0.25">
      <c r="A417"/>
      <c r="B417"/>
      <c r="C417" s="124"/>
      <c r="D417" s="124"/>
      <c r="E417" s="124"/>
      <c r="F417" s="125"/>
      <c r="G417" s="124"/>
      <c r="H417" s="124"/>
      <c r="I417" s="124"/>
      <c r="J417" s="124"/>
      <c r="K417" s="124"/>
      <c r="L417" s="124"/>
      <c r="M417" s="124"/>
      <c r="N417" s="124"/>
      <c r="O417" s="124"/>
    </row>
    <row r="418" spans="1:15" x14ac:dyDescent="0.25">
      <c r="A418"/>
      <c r="B418"/>
      <c r="C418" s="124"/>
      <c r="D418" s="124"/>
      <c r="E418" s="124"/>
      <c r="F418" s="125"/>
      <c r="G418" s="124"/>
      <c r="H418" s="124"/>
      <c r="I418" s="124"/>
      <c r="J418" s="124"/>
      <c r="K418" s="124"/>
      <c r="L418" s="124"/>
      <c r="M418" s="124"/>
      <c r="N418" s="124"/>
      <c r="O418" s="124"/>
    </row>
    <row r="419" spans="1:15" x14ac:dyDescent="0.25">
      <c r="A419"/>
      <c r="B419"/>
      <c r="C419" s="124"/>
      <c r="D419" s="124"/>
      <c r="E419" s="124"/>
      <c r="F419" s="125"/>
      <c r="G419" s="124"/>
      <c r="H419" s="124"/>
      <c r="I419" s="124"/>
      <c r="J419" s="124"/>
      <c r="K419" s="124"/>
      <c r="L419" s="124"/>
      <c r="M419" s="124"/>
      <c r="N419" s="124"/>
      <c r="O419" s="124"/>
    </row>
    <row r="420" spans="1:15" x14ac:dyDescent="0.25">
      <c r="A420"/>
      <c r="B420"/>
      <c r="C420" s="124"/>
      <c r="D420" s="124"/>
      <c r="E420" s="124"/>
      <c r="F420" s="125"/>
      <c r="G420" s="124"/>
      <c r="H420" s="124"/>
      <c r="I420" s="124"/>
      <c r="J420" s="124"/>
      <c r="K420" s="124"/>
      <c r="L420" s="124"/>
      <c r="M420" s="124"/>
      <c r="N420" s="124"/>
      <c r="O420" s="124"/>
    </row>
    <row r="421" spans="1:15" x14ac:dyDescent="0.25">
      <c r="A421"/>
      <c r="B421"/>
      <c r="C421" s="124"/>
      <c r="D421" s="124"/>
      <c r="E421" s="124"/>
      <c r="F421" s="125"/>
      <c r="G421" s="124"/>
      <c r="H421" s="124"/>
      <c r="I421" s="124"/>
      <c r="J421" s="124"/>
      <c r="K421" s="124"/>
      <c r="L421" s="124"/>
      <c r="M421" s="124"/>
      <c r="N421" s="124"/>
      <c r="O421" s="124"/>
    </row>
    <row r="422" spans="1:15" x14ac:dyDescent="0.25">
      <c r="A422"/>
      <c r="B422"/>
      <c r="C422" s="126"/>
      <c r="D422" s="124"/>
      <c r="E422" s="124"/>
      <c r="F422" s="125"/>
      <c r="G422" s="124"/>
      <c r="H422" s="124"/>
      <c r="I422" s="124"/>
      <c r="J422" s="124"/>
      <c r="K422" s="124"/>
      <c r="L422" s="124"/>
      <c r="M422" s="124"/>
      <c r="N422" s="124"/>
      <c r="O422" s="124"/>
    </row>
    <row r="423" spans="1:15" x14ac:dyDescent="0.25">
      <c r="A423"/>
      <c r="B423"/>
      <c r="C423" s="126"/>
      <c r="D423" s="124"/>
      <c r="E423" s="124"/>
      <c r="F423" s="125"/>
      <c r="G423" s="124"/>
      <c r="H423" s="124"/>
      <c r="I423" s="124"/>
      <c r="J423" s="124"/>
      <c r="K423" s="124"/>
      <c r="L423" s="124"/>
      <c r="M423" s="124"/>
      <c r="N423" s="124"/>
      <c r="O423" s="124"/>
    </row>
    <row r="424" spans="1:15" x14ac:dyDescent="0.25">
      <c r="A424"/>
      <c r="B424"/>
      <c r="C424" s="126"/>
      <c r="D424" s="124"/>
      <c r="E424" s="124"/>
      <c r="F424" s="125"/>
      <c r="G424" s="124"/>
      <c r="H424" s="124"/>
      <c r="I424" s="124"/>
      <c r="J424" s="124"/>
      <c r="K424" s="124"/>
      <c r="L424" s="124"/>
      <c r="M424" s="124"/>
      <c r="N424" s="124"/>
      <c r="O424" s="124"/>
    </row>
    <row r="425" spans="1:15" x14ac:dyDescent="0.25">
      <c r="A425"/>
      <c r="B425"/>
      <c r="C425" s="15"/>
      <c r="D425" s="124"/>
      <c r="E425" s="124"/>
      <c r="F425" s="125"/>
      <c r="G425" s="124"/>
      <c r="H425" s="124"/>
      <c r="I425" s="124"/>
      <c r="J425" s="124"/>
      <c r="K425" s="124"/>
      <c r="L425" s="124"/>
      <c r="M425" s="124"/>
      <c r="N425" s="124"/>
      <c r="O425" s="124"/>
    </row>
    <row r="426" spans="1:15" x14ac:dyDescent="0.25">
      <c r="A426"/>
      <c r="B426"/>
      <c r="C426" s="15"/>
      <c r="D426" s="124"/>
      <c r="E426" s="124"/>
      <c r="F426" s="125"/>
      <c r="G426" s="124"/>
      <c r="H426" s="124"/>
      <c r="I426" s="124"/>
      <c r="J426" s="124"/>
      <c r="K426" s="124"/>
      <c r="L426" s="124"/>
      <c r="M426" s="124"/>
      <c r="N426" s="124"/>
      <c r="O426" s="124"/>
    </row>
    <row r="427" spans="1:15" x14ac:dyDescent="0.25">
      <c r="A427"/>
      <c r="B427"/>
      <c r="C427" s="15"/>
      <c r="D427" s="124"/>
      <c r="E427" s="124"/>
      <c r="F427" s="125"/>
      <c r="G427" s="124"/>
      <c r="H427" s="124"/>
      <c r="I427" s="124"/>
      <c r="J427" s="124"/>
      <c r="K427" s="124"/>
      <c r="L427" s="124"/>
      <c r="M427" s="124"/>
      <c r="N427" s="124"/>
      <c r="O427" s="124"/>
    </row>
    <row r="428" spans="1:15" x14ac:dyDescent="0.25">
      <c r="A428"/>
      <c r="B428"/>
      <c r="C428" s="15"/>
      <c r="D428" s="124"/>
      <c r="E428" s="124"/>
      <c r="F428" s="125"/>
      <c r="G428" s="124"/>
      <c r="H428" s="124"/>
      <c r="I428" s="124"/>
      <c r="J428" s="124"/>
      <c r="K428" s="124"/>
      <c r="L428" s="124"/>
      <c r="M428" s="124"/>
      <c r="N428" s="124"/>
      <c r="O428" s="124"/>
    </row>
    <row r="429" spans="1:15" x14ac:dyDescent="0.25">
      <c r="A429"/>
      <c r="B429"/>
      <c r="C429" s="15"/>
      <c r="D429" s="124"/>
      <c r="E429" s="124"/>
      <c r="F429" s="125"/>
      <c r="G429" s="124"/>
      <c r="H429" s="124"/>
      <c r="I429" s="124"/>
      <c r="J429" s="124"/>
      <c r="K429" s="124"/>
      <c r="L429" s="124"/>
      <c r="M429" s="124"/>
      <c r="N429" s="124"/>
      <c r="O429" s="124"/>
    </row>
    <row r="430" spans="1:15" x14ac:dyDescent="0.25">
      <c r="A430"/>
      <c r="B430"/>
      <c r="C430" s="15"/>
      <c r="D430" s="124"/>
      <c r="E430" s="124"/>
      <c r="F430" s="125"/>
      <c r="G430" s="124"/>
      <c r="H430" s="124"/>
      <c r="I430" s="124"/>
      <c r="J430" s="124"/>
      <c r="K430" s="124"/>
      <c r="L430" s="124"/>
      <c r="M430" s="124"/>
      <c r="N430" s="124"/>
      <c r="O430" s="124"/>
    </row>
    <row r="431" spans="1:15" x14ac:dyDescent="0.25">
      <c r="A431"/>
      <c r="B431"/>
      <c r="C431" s="15"/>
      <c r="D431" s="124"/>
      <c r="E431" s="124"/>
      <c r="F431" s="125"/>
      <c r="G431" s="124"/>
      <c r="H431" s="124"/>
      <c r="I431" s="124"/>
      <c r="J431" s="124"/>
      <c r="K431" s="124"/>
      <c r="L431" s="124"/>
      <c r="M431" s="124"/>
      <c r="N431" s="124"/>
      <c r="O431" s="124"/>
    </row>
    <row r="432" spans="1:15" x14ac:dyDescent="0.25">
      <c r="A432"/>
      <c r="B432"/>
      <c r="C432" s="15"/>
      <c r="D432" s="124"/>
      <c r="E432" s="124"/>
      <c r="F432" s="125"/>
      <c r="G432" s="124"/>
      <c r="H432" s="124"/>
      <c r="I432" s="124"/>
      <c r="J432" s="124"/>
      <c r="K432" s="124"/>
      <c r="L432" s="124"/>
      <c r="M432" s="124"/>
      <c r="N432" s="124"/>
      <c r="O432" s="124"/>
    </row>
    <row r="433" spans="1:15" x14ac:dyDescent="0.25">
      <c r="A433"/>
      <c r="B433"/>
      <c r="C433" s="15"/>
      <c r="D433" s="124"/>
      <c r="E433" s="124"/>
      <c r="F433" s="125"/>
      <c r="G433" s="124"/>
      <c r="H433" s="124"/>
      <c r="I433" s="124"/>
      <c r="J433" s="124"/>
      <c r="K433" s="124"/>
      <c r="L433" s="124"/>
      <c r="M433" s="124"/>
      <c r="N433" s="124"/>
      <c r="O433" s="124"/>
    </row>
    <row r="434" spans="1:15" x14ac:dyDescent="0.25">
      <c r="A434"/>
      <c r="B434"/>
      <c r="C434" s="15"/>
      <c r="D434" s="124"/>
      <c r="E434" s="124"/>
      <c r="F434" s="125"/>
      <c r="G434" s="124"/>
      <c r="H434" s="124"/>
      <c r="I434" s="124"/>
      <c r="J434" s="124"/>
      <c r="K434" s="124"/>
      <c r="L434" s="124"/>
      <c r="M434" s="124"/>
      <c r="N434" s="124"/>
      <c r="O434" s="124"/>
    </row>
    <row r="435" spans="1:15" x14ac:dyDescent="0.25">
      <c r="A435"/>
      <c r="B435"/>
      <c r="C435" s="15"/>
      <c r="D435" s="124"/>
      <c r="E435" s="124"/>
      <c r="F435" s="125"/>
      <c r="G435" s="124"/>
      <c r="H435" s="124"/>
      <c r="I435" s="124"/>
      <c r="J435" s="124"/>
      <c r="K435" s="124"/>
      <c r="L435" s="124"/>
      <c r="M435" s="124"/>
      <c r="N435" s="124"/>
      <c r="O435" s="124"/>
    </row>
    <row r="436" spans="1:15" x14ac:dyDescent="0.25">
      <c r="A436"/>
      <c r="B436"/>
      <c r="C436" s="15"/>
      <c r="D436" s="124"/>
      <c r="E436" s="124"/>
      <c r="F436" s="125"/>
      <c r="G436" s="124"/>
      <c r="H436" s="124"/>
      <c r="I436" s="124"/>
      <c r="J436" s="124"/>
      <c r="K436" s="124"/>
      <c r="L436" s="124"/>
      <c r="M436" s="124"/>
      <c r="N436" s="124"/>
      <c r="O436" s="124"/>
    </row>
    <row r="437" spans="1:15" x14ac:dyDescent="0.25">
      <c r="A437"/>
      <c r="B437"/>
      <c r="C437" s="15"/>
      <c r="D437" s="124"/>
      <c r="E437" s="124"/>
      <c r="F437" s="125"/>
      <c r="G437" s="124"/>
      <c r="H437" s="124"/>
      <c r="I437" s="124"/>
      <c r="J437" s="124"/>
      <c r="K437" s="124"/>
      <c r="L437" s="124"/>
      <c r="M437" s="124"/>
      <c r="N437" s="124"/>
      <c r="O437" s="124"/>
    </row>
    <row r="438" spans="1:15" x14ac:dyDescent="0.25">
      <c r="A438"/>
      <c r="B438"/>
      <c r="C438" s="15"/>
      <c r="D438" s="124"/>
      <c r="E438" s="124"/>
      <c r="F438" s="125"/>
      <c r="G438" s="124"/>
      <c r="H438" s="124"/>
      <c r="I438" s="124"/>
      <c r="J438" s="124"/>
      <c r="K438" s="124"/>
      <c r="L438" s="124"/>
      <c r="M438" s="124"/>
      <c r="N438" s="124"/>
      <c r="O438" s="124"/>
    </row>
    <row r="439" spans="1:15" x14ac:dyDescent="0.25">
      <c r="A439"/>
      <c r="B439"/>
      <c r="C439" s="15"/>
      <c r="D439" s="124"/>
      <c r="E439" s="124"/>
      <c r="F439" s="125"/>
      <c r="G439" s="124"/>
      <c r="H439" s="124"/>
      <c r="I439" s="124"/>
      <c r="J439" s="124"/>
      <c r="K439" s="124"/>
      <c r="L439" s="124"/>
      <c r="M439" s="124"/>
      <c r="N439" s="124"/>
      <c r="O439" s="124"/>
    </row>
    <row r="440" spans="1:15" x14ac:dyDescent="0.25">
      <c r="A440"/>
      <c r="B440"/>
      <c r="C440" s="15"/>
      <c r="D440" s="124"/>
      <c r="E440" s="124"/>
      <c r="F440" s="125"/>
      <c r="G440" s="124"/>
      <c r="H440" s="124"/>
      <c r="I440" s="124"/>
      <c r="J440" s="124"/>
      <c r="K440" s="124"/>
      <c r="L440" s="124"/>
      <c r="M440" s="124"/>
      <c r="N440" s="124"/>
      <c r="O440" s="124"/>
    </row>
    <row r="441" spans="1:15" x14ac:dyDescent="0.25">
      <c r="A441"/>
      <c r="B441"/>
      <c r="C441" s="15"/>
      <c r="D441" s="124"/>
      <c r="E441" s="124"/>
      <c r="F441" s="125"/>
      <c r="G441" s="124"/>
      <c r="H441" s="124"/>
      <c r="I441" s="124"/>
      <c r="J441" s="124"/>
      <c r="K441" s="124"/>
      <c r="L441" s="124"/>
      <c r="M441" s="124"/>
      <c r="N441" s="124"/>
      <c r="O441" s="124"/>
    </row>
    <row r="442" spans="1:15" x14ac:dyDescent="0.25">
      <c r="A442"/>
      <c r="B442"/>
      <c r="C442" s="15"/>
      <c r="D442" s="124"/>
      <c r="E442" s="124"/>
      <c r="F442" s="125"/>
      <c r="G442" s="124"/>
      <c r="H442" s="124"/>
      <c r="I442" s="124"/>
      <c r="J442" s="124"/>
      <c r="K442" s="124"/>
      <c r="L442" s="124"/>
      <c r="M442" s="124"/>
      <c r="N442" s="124"/>
      <c r="O442" s="124"/>
    </row>
    <row r="443" spans="1:15" x14ac:dyDescent="0.25">
      <c r="A443"/>
      <c r="B443"/>
      <c r="C443" s="15"/>
      <c r="D443" s="124"/>
      <c r="E443" s="124"/>
      <c r="F443" s="125"/>
      <c r="G443" s="124"/>
      <c r="H443" s="124"/>
      <c r="I443" s="124"/>
      <c r="J443" s="124"/>
      <c r="K443" s="124"/>
      <c r="L443" s="124"/>
      <c r="M443" s="124"/>
      <c r="N443" s="124"/>
      <c r="O443" s="124"/>
    </row>
    <row r="444" spans="1:15" x14ac:dyDescent="0.25">
      <c r="A444"/>
      <c r="B444"/>
      <c r="C444" s="15"/>
      <c r="D444" s="124"/>
      <c r="E444" s="124"/>
      <c r="F444" s="125"/>
      <c r="G444" s="124"/>
      <c r="H444" s="124"/>
      <c r="I444" s="124"/>
      <c r="J444" s="124"/>
      <c r="K444" s="124"/>
      <c r="L444" s="124"/>
      <c r="M444" s="124"/>
      <c r="N444" s="124"/>
      <c r="O444" s="124"/>
    </row>
    <row r="445" spans="1:15" x14ac:dyDescent="0.25">
      <c r="A445"/>
      <c r="B445"/>
      <c r="C445" s="124"/>
      <c r="D445" s="124"/>
      <c r="E445" s="124"/>
      <c r="F445" s="125"/>
      <c r="G445" s="124"/>
      <c r="H445" s="124"/>
      <c r="I445" s="124"/>
      <c r="J445" s="124"/>
      <c r="K445" s="124"/>
      <c r="L445" s="124"/>
      <c r="M445" s="124"/>
      <c r="N445" s="124"/>
      <c r="O445" s="124"/>
    </row>
    <row r="446" spans="1:15" x14ac:dyDescent="0.25">
      <c r="A446"/>
      <c r="B446"/>
      <c r="C446" s="124"/>
      <c r="D446" s="124"/>
      <c r="E446" s="124"/>
      <c r="F446" s="125"/>
      <c r="G446" s="124"/>
      <c r="H446" s="124"/>
      <c r="I446" s="124"/>
      <c r="J446" s="124"/>
      <c r="K446" s="124"/>
      <c r="L446" s="124"/>
      <c r="M446" s="124"/>
      <c r="N446" s="124"/>
      <c r="O446" s="124"/>
    </row>
    <row r="447" spans="1:15" x14ac:dyDescent="0.25">
      <c r="A447"/>
      <c r="B447"/>
      <c r="C447" s="124"/>
      <c r="D447" s="124"/>
      <c r="E447" s="124"/>
      <c r="F447" s="125"/>
      <c r="G447" s="124"/>
      <c r="H447" s="124"/>
      <c r="I447" s="124"/>
      <c r="J447" s="124"/>
      <c r="K447" s="124"/>
      <c r="L447" s="124"/>
      <c r="M447" s="124"/>
      <c r="N447" s="124"/>
      <c r="O447" s="124"/>
    </row>
    <row r="448" spans="1:15" x14ac:dyDescent="0.25">
      <c r="A448"/>
      <c r="B448"/>
      <c r="C448" s="124"/>
      <c r="D448" s="124"/>
      <c r="E448" s="124"/>
      <c r="F448" s="125"/>
      <c r="G448" s="124"/>
      <c r="H448" s="124"/>
      <c r="I448" s="124"/>
      <c r="J448" s="124"/>
      <c r="K448" s="124"/>
      <c r="L448" s="124"/>
      <c r="M448" s="124"/>
      <c r="N448" s="124"/>
      <c r="O448" s="124"/>
    </row>
    <row r="449" spans="1:15" x14ac:dyDescent="0.25">
      <c r="A449"/>
      <c r="B449"/>
      <c r="C449" s="124"/>
      <c r="D449" s="124"/>
      <c r="E449" s="124"/>
      <c r="F449" s="125"/>
      <c r="G449" s="124"/>
      <c r="H449" s="124"/>
      <c r="I449" s="124"/>
      <c r="J449" s="124"/>
      <c r="K449" s="124"/>
      <c r="L449" s="124"/>
      <c r="M449" s="124"/>
      <c r="N449" s="124"/>
      <c r="O449" s="124"/>
    </row>
    <row r="450" spans="1:15" x14ac:dyDescent="0.25">
      <c r="A450"/>
      <c r="B450"/>
      <c r="C450" s="124"/>
      <c r="D450" s="124"/>
      <c r="E450" s="124"/>
      <c r="F450" s="125"/>
      <c r="G450" s="124"/>
      <c r="H450" s="124"/>
      <c r="I450" s="124"/>
      <c r="J450" s="124"/>
      <c r="K450" s="124"/>
      <c r="L450" s="124"/>
      <c r="M450" s="124"/>
      <c r="N450" s="124"/>
      <c r="O450" s="124"/>
    </row>
    <row r="451" spans="1:15" x14ac:dyDescent="0.25">
      <c r="A451"/>
      <c r="B451"/>
      <c r="C451" s="126"/>
      <c r="D451" s="124"/>
      <c r="E451" s="124"/>
      <c r="F451" s="125"/>
      <c r="G451" s="124"/>
      <c r="H451" s="124"/>
      <c r="I451" s="124"/>
      <c r="J451" s="124"/>
      <c r="K451" s="124"/>
      <c r="L451" s="124"/>
      <c r="M451" s="124"/>
      <c r="N451" s="124"/>
      <c r="O451" s="124"/>
    </row>
    <row r="452" spans="1:15" x14ac:dyDescent="0.25">
      <c r="A452"/>
      <c r="B452"/>
      <c r="C452" s="126"/>
      <c r="D452" s="124"/>
      <c r="E452" s="124"/>
      <c r="F452" s="125"/>
      <c r="G452" s="124"/>
      <c r="H452" s="124"/>
      <c r="I452" s="124"/>
      <c r="J452" s="124"/>
      <c r="K452" s="124"/>
      <c r="L452" s="124"/>
      <c r="M452" s="124"/>
      <c r="N452" s="124"/>
      <c r="O452" s="124"/>
    </row>
    <row r="453" spans="1:15" x14ac:dyDescent="0.25">
      <c r="A453"/>
      <c r="B453"/>
      <c r="C453" s="126"/>
      <c r="D453" s="124"/>
      <c r="E453" s="124"/>
      <c r="F453" s="125"/>
      <c r="G453" s="124"/>
      <c r="H453" s="124"/>
      <c r="I453" s="124"/>
      <c r="J453" s="124"/>
      <c r="K453" s="124"/>
      <c r="L453" s="124"/>
      <c r="M453" s="124"/>
      <c r="N453" s="124"/>
      <c r="O453" s="124"/>
    </row>
    <row r="454" spans="1:15" x14ac:dyDescent="0.25">
      <c r="A454"/>
      <c r="B454"/>
      <c r="C454" s="124"/>
      <c r="D454" s="124"/>
      <c r="E454" s="124"/>
      <c r="F454" s="125"/>
      <c r="G454" s="124"/>
      <c r="H454" s="124"/>
      <c r="I454" s="124"/>
      <c r="J454" s="124"/>
      <c r="K454" s="124"/>
      <c r="L454" s="124"/>
      <c r="M454" s="124"/>
      <c r="N454" s="124"/>
      <c r="O454" s="124"/>
    </row>
    <row r="455" spans="1:15" x14ac:dyDescent="0.25">
      <c r="A455"/>
      <c r="B455"/>
      <c r="C455" s="124"/>
      <c r="D455" s="124"/>
      <c r="E455" s="124"/>
      <c r="F455" s="125"/>
      <c r="G455" s="124"/>
      <c r="H455" s="124"/>
      <c r="I455" s="124"/>
      <c r="J455" s="124"/>
      <c r="K455" s="124"/>
      <c r="L455" s="124"/>
      <c r="M455" s="124"/>
      <c r="N455" s="124"/>
      <c r="O455" s="124"/>
    </row>
    <row r="456" spans="1:15" x14ac:dyDescent="0.25">
      <c r="A456"/>
      <c r="B456"/>
      <c r="C456" s="124"/>
      <c r="D456" s="124"/>
      <c r="E456" s="124"/>
      <c r="F456" s="125"/>
      <c r="G456" s="124"/>
      <c r="H456" s="124"/>
      <c r="I456" s="124"/>
      <c r="J456" s="124"/>
      <c r="K456" s="124"/>
      <c r="L456" s="124"/>
      <c r="M456" s="124"/>
      <c r="N456" s="124"/>
      <c r="O456" s="124"/>
    </row>
    <row r="457" spans="1:15" x14ac:dyDescent="0.25">
      <c r="A457"/>
      <c r="B457"/>
      <c r="C457" s="124"/>
      <c r="D457" s="124"/>
      <c r="E457" s="124"/>
      <c r="F457" s="125"/>
      <c r="G457" s="124"/>
      <c r="H457" s="124"/>
      <c r="I457" s="124"/>
      <c r="J457" s="124"/>
      <c r="K457" s="124"/>
      <c r="L457" s="124"/>
      <c r="M457" s="124"/>
      <c r="N457" s="124"/>
      <c r="O457" s="124"/>
    </row>
    <row r="458" spans="1:15" x14ac:dyDescent="0.25">
      <c r="A458"/>
      <c r="B458"/>
      <c r="C458" s="124"/>
      <c r="D458" s="124"/>
      <c r="E458" s="124"/>
      <c r="F458" s="125"/>
      <c r="G458" s="124"/>
      <c r="H458" s="124"/>
      <c r="I458" s="124"/>
      <c r="J458" s="124"/>
      <c r="K458" s="124"/>
      <c r="L458" s="124"/>
      <c r="M458" s="124"/>
      <c r="N458" s="124"/>
      <c r="O458" s="124"/>
    </row>
    <row r="459" spans="1:15" x14ac:dyDescent="0.25">
      <c r="A459"/>
      <c r="B459"/>
      <c r="C459" s="124"/>
      <c r="D459" s="124"/>
      <c r="E459" s="124"/>
      <c r="F459" s="125"/>
      <c r="G459" s="124"/>
      <c r="H459" s="124"/>
      <c r="I459" s="124"/>
      <c r="J459" s="124"/>
      <c r="K459" s="124"/>
      <c r="L459" s="124"/>
      <c r="M459" s="124"/>
      <c r="N459" s="124"/>
      <c r="O459" s="124"/>
    </row>
    <row r="460" spans="1:15" x14ac:dyDescent="0.25">
      <c r="A460"/>
      <c r="B460"/>
      <c r="C460" s="124"/>
      <c r="D460" s="124"/>
      <c r="E460" s="124"/>
      <c r="F460" s="125"/>
      <c r="G460" s="124"/>
      <c r="H460" s="124"/>
      <c r="I460" s="124"/>
      <c r="J460" s="124"/>
      <c r="K460" s="124"/>
      <c r="L460" s="124"/>
      <c r="M460" s="124"/>
      <c r="N460" s="124"/>
      <c r="O460" s="124"/>
    </row>
    <row r="461" spans="1:15" x14ac:dyDescent="0.25">
      <c r="A461"/>
      <c r="B461"/>
      <c r="C461" s="124"/>
      <c r="D461" s="124"/>
      <c r="E461" s="124"/>
      <c r="F461" s="125"/>
      <c r="G461" s="124"/>
      <c r="H461" s="124"/>
      <c r="I461" s="124"/>
      <c r="J461" s="124"/>
      <c r="K461" s="124"/>
      <c r="L461" s="124"/>
      <c r="M461" s="124"/>
      <c r="N461" s="124"/>
      <c r="O461" s="124"/>
    </row>
    <row r="462" spans="1:15" x14ac:dyDescent="0.25">
      <c r="A462"/>
      <c r="B462"/>
      <c r="C462" s="124"/>
      <c r="D462" s="124"/>
      <c r="E462" s="124"/>
      <c r="F462" s="125"/>
      <c r="G462" s="124"/>
      <c r="H462" s="124"/>
      <c r="I462" s="124"/>
      <c r="J462" s="124"/>
      <c r="K462" s="124"/>
      <c r="L462" s="124"/>
      <c r="M462" s="124"/>
      <c r="N462" s="124"/>
      <c r="O462" s="124"/>
    </row>
    <row r="463" spans="1:15" x14ac:dyDescent="0.25">
      <c r="A463"/>
      <c r="B463"/>
      <c r="C463" s="126"/>
      <c r="D463" s="124"/>
      <c r="E463" s="124"/>
      <c r="F463" s="125"/>
      <c r="G463" s="124"/>
      <c r="H463" s="124"/>
      <c r="I463" s="124"/>
      <c r="J463" s="124"/>
      <c r="K463" s="124"/>
      <c r="L463" s="124"/>
      <c r="M463" s="124"/>
      <c r="N463" s="124"/>
      <c r="O463" s="124"/>
    </row>
    <row r="464" spans="1:15" x14ac:dyDescent="0.25">
      <c r="A464"/>
      <c r="B464"/>
      <c r="C464" s="126"/>
      <c r="D464" s="124"/>
      <c r="E464" s="124"/>
      <c r="F464" s="125"/>
      <c r="G464" s="124"/>
      <c r="H464" s="124"/>
      <c r="I464" s="124"/>
      <c r="J464" s="124"/>
      <c r="K464" s="124"/>
      <c r="L464" s="124"/>
      <c r="M464" s="124"/>
      <c r="N464" s="124"/>
      <c r="O464" s="124"/>
    </row>
    <row r="465" spans="1:15" x14ac:dyDescent="0.25">
      <c r="A465"/>
      <c r="B465"/>
      <c r="C465" s="126"/>
      <c r="D465" s="124"/>
      <c r="E465" s="124"/>
      <c r="F465" s="125"/>
      <c r="G465" s="124"/>
      <c r="H465" s="124"/>
      <c r="I465" s="124"/>
      <c r="J465" s="124"/>
      <c r="K465" s="124"/>
      <c r="L465" s="124"/>
      <c r="M465" s="124"/>
      <c r="N465" s="124"/>
      <c r="O465" s="124"/>
    </row>
    <row r="466" spans="1:15" x14ac:dyDescent="0.25">
      <c r="A466"/>
      <c r="B466"/>
      <c r="C466" s="126"/>
      <c r="D466" s="124"/>
      <c r="E466" s="124"/>
      <c r="F466" s="125"/>
      <c r="G466" s="124"/>
      <c r="H466" s="124"/>
      <c r="I466" s="124"/>
      <c r="J466" s="124"/>
      <c r="K466" s="124"/>
      <c r="L466" s="124"/>
      <c r="M466" s="124"/>
      <c r="N466" s="124"/>
      <c r="O466" s="124"/>
    </row>
    <row r="467" spans="1:15" x14ac:dyDescent="0.25">
      <c r="A467"/>
      <c r="B467"/>
      <c r="C467" s="124"/>
      <c r="D467" s="124"/>
      <c r="E467" s="124"/>
      <c r="F467" s="125"/>
      <c r="G467" s="124"/>
      <c r="H467" s="124"/>
      <c r="I467" s="124"/>
      <c r="J467" s="124"/>
      <c r="K467" s="124"/>
      <c r="L467" s="124"/>
      <c r="M467" s="124"/>
      <c r="N467" s="124"/>
      <c r="O467" s="124"/>
    </row>
    <row r="468" spans="1:15" x14ac:dyDescent="0.25">
      <c r="A468"/>
      <c r="B468"/>
      <c r="C468" s="124"/>
      <c r="D468" s="124"/>
      <c r="E468" s="124"/>
      <c r="F468" s="125"/>
      <c r="G468" s="124"/>
      <c r="H468" s="124"/>
      <c r="I468" s="124"/>
      <c r="J468" s="124"/>
      <c r="K468" s="124"/>
      <c r="L468" s="124"/>
      <c r="M468" s="124"/>
      <c r="N468" s="124"/>
      <c r="O468" s="124"/>
    </row>
    <row r="469" spans="1:15" x14ac:dyDescent="0.25">
      <c r="A469"/>
      <c r="B469"/>
      <c r="C469" s="124"/>
      <c r="D469" s="124"/>
      <c r="E469" s="124"/>
      <c r="F469" s="125"/>
      <c r="G469" s="124"/>
      <c r="H469" s="124"/>
      <c r="I469" s="124"/>
      <c r="J469" s="124"/>
      <c r="K469" s="124"/>
      <c r="L469" s="124"/>
      <c r="M469" s="124"/>
      <c r="N469" s="124"/>
      <c r="O469" s="124"/>
    </row>
    <row r="470" spans="1:15" x14ac:dyDescent="0.25">
      <c r="A470"/>
      <c r="B470"/>
      <c r="C470" s="124"/>
      <c r="D470" s="124"/>
      <c r="E470" s="124"/>
      <c r="F470" s="125"/>
      <c r="G470" s="124"/>
      <c r="H470" s="124"/>
      <c r="I470" s="124"/>
      <c r="J470" s="124"/>
      <c r="K470" s="124"/>
      <c r="L470" s="124"/>
      <c r="M470" s="124"/>
      <c r="N470" s="124"/>
      <c r="O470" s="124"/>
    </row>
    <row r="471" spans="1:15" x14ac:dyDescent="0.25">
      <c r="A471"/>
      <c r="B471"/>
      <c r="C471" s="124"/>
      <c r="D471" s="124"/>
      <c r="E471" s="124"/>
      <c r="F471" s="125"/>
      <c r="G471" s="124"/>
      <c r="H471" s="124"/>
      <c r="I471" s="124"/>
      <c r="J471" s="124"/>
      <c r="K471" s="124"/>
      <c r="L471" s="124"/>
      <c r="M471" s="124"/>
      <c r="N471" s="124"/>
      <c r="O471" s="124"/>
    </row>
    <row r="472" spans="1:15" x14ac:dyDescent="0.25">
      <c r="A472"/>
      <c r="B472"/>
      <c r="C472" s="124"/>
      <c r="D472" s="124"/>
      <c r="E472" s="124"/>
      <c r="F472" s="125"/>
      <c r="G472" s="124"/>
      <c r="H472" s="124"/>
      <c r="I472" s="124"/>
      <c r="J472" s="124"/>
      <c r="K472" s="124"/>
      <c r="L472" s="124"/>
      <c r="M472" s="124"/>
      <c r="N472" s="124"/>
      <c r="O472" s="124"/>
    </row>
    <row r="473" spans="1:15" x14ac:dyDescent="0.25">
      <c r="A473"/>
      <c r="B473"/>
      <c r="C473" s="124"/>
      <c r="D473" s="124"/>
      <c r="E473" s="124"/>
      <c r="F473" s="125"/>
      <c r="G473" s="124"/>
      <c r="H473" s="124"/>
      <c r="I473" s="124"/>
      <c r="J473" s="124"/>
      <c r="K473" s="124"/>
      <c r="L473" s="124"/>
      <c r="M473" s="124"/>
      <c r="N473" s="124"/>
      <c r="O473" s="124"/>
    </row>
    <row r="474" spans="1:15" x14ac:dyDescent="0.25">
      <c r="A474"/>
      <c r="B474"/>
      <c r="C474" s="124"/>
      <c r="D474" s="124"/>
      <c r="E474" s="124"/>
      <c r="F474" s="125"/>
      <c r="G474" s="124"/>
      <c r="H474" s="124"/>
      <c r="I474" s="124"/>
      <c r="J474" s="124"/>
      <c r="K474" s="124"/>
      <c r="L474" s="124"/>
      <c r="M474" s="124"/>
      <c r="N474" s="124"/>
      <c r="O474" s="124"/>
    </row>
    <row r="475" spans="1:15" x14ac:dyDescent="0.25">
      <c r="C475" s="124"/>
      <c r="D475" s="124"/>
      <c r="E475" s="124"/>
      <c r="F475" s="124"/>
      <c r="G475" s="124"/>
      <c r="H475" s="124"/>
      <c r="I475" s="124"/>
      <c r="J475" s="124"/>
      <c r="K475" s="124"/>
      <c r="L475" s="124"/>
      <c r="M475" s="124"/>
      <c r="N475" s="124"/>
      <c r="O475" s="124"/>
    </row>
    <row r="476" spans="1:15" x14ac:dyDescent="0.25">
      <c r="C476" s="124"/>
      <c r="D476" s="124"/>
      <c r="E476" s="124"/>
      <c r="F476" s="124"/>
      <c r="G476" s="124"/>
      <c r="H476" s="124"/>
      <c r="I476" s="124"/>
      <c r="J476" s="124"/>
      <c r="K476" s="124"/>
      <c r="L476" s="124"/>
      <c r="M476" s="124"/>
      <c r="N476" s="124"/>
      <c r="O476" s="124"/>
    </row>
    <row r="477" spans="1:15" x14ac:dyDescent="0.25">
      <c r="C477" s="124"/>
      <c r="D477" s="124"/>
      <c r="E477" s="124"/>
      <c r="F477" s="124"/>
      <c r="G477" s="124"/>
      <c r="H477" s="124"/>
      <c r="I477" s="124"/>
      <c r="J477" s="124"/>
      <c r="K477" s="124"/>
      <c r="L477" s="124"/>
      <c r="M477" s="124"/>
      <c r="N477" s="124"/>
      <c r="O477" s="124"/>
    </row>
    <row r="478" spans="1:15" x14ac:dyDescent="0.25">
      <c r="C478" s="124"/>
      <c r="D478" s="124"/>
      <c r="E478" s="124"/>
      <c r="F478" s="124"/>
      <c r="G478" s="124"/>
      <c r="H478" s="124"/>
      <c r="I478" s="124"/>
      <c r="J478" s="124"/>
      <c r="K478" s="124"/>
      <c r="L478" s="124"/>
      <c r="M478" s="124"/>
      <c r="N478" s="124"/>
      <c r="O478" s="12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2:AS14"/>
  <sheetViews>
    <sheetView topLeftCell="E1" workbookViewId="0">
      <selection activeCell="B4" sqref="B4:F4"/>
    </sheetView>
  </sheetViews>
  <sheetFormatPr defaultRowHeight="15" x14ac:dyDescent="0.25"/>
  <cols>
    <col min="1" max="1" width="16" style="129" customWidth="1"/>
    <col min="2" max="3" width="9.140625" style="129"/>
    <col min="4" max="5" width="9.85546875" style="129" bestFit="1" customWidth="1"/>
    <col min="6" max="10" width="9.140625" style="129"/>
    <col min="11" max="11" width="9.85546875" style="129" bestFit="1" customWidth="1"/>
    <col min="12" max="20" width="9.140625" style="129"/>
    <col min="21" max="21" width="9.85546875" style="129" bestFit="1" customWidth="1"/>
    <col min="22" max="249" width="9.140625" style="129"/>
    <col min="250" max="250" width="16" style="129" customWidth="1"/>
    <col min="251" max="505" width="9.140625" style="129"/>
    <col min="506" max="506" width="16" style="129" customWidth="1"/>
    <col min="507" max="761" width="9.140625" style="129"/>
    <col min="762" max="762" width="16" style="129" customWidth="1"/>
    <col min="763" max="1017" width="9.140625" style="129"/>
    <col min="1018" max="1018" width="16" style="129" customWidth="1"/>
    <col min="1019" max="1273" width="9.140625" style="129"/>
    <col min="1274" max="1274" width="16" style="129" customWidth="1"/>
    <col min="1275" max="1529" width="9.140625" style="129"/>
    <col min="1530" max="1530" width="16" style="129" customWidth="1"/>
    <col min="1531" max="1785" width="9.140625" style="129"/>
    <col min="1786" max="1786" width="16" style="129" customWidth="1"/>
    <col min="1787" max="2041" width="9.140625" style="129"/>
    <col min="2042" max="2042" width="16" style="129" customWidth="1"/>
    <col min="2043" max="2297" width="9.140625" style="129"/>
    <col min="2298" max="2298" width="16" style="129" customWidth="1"/>
    <col min="2299" max="2553" width="9.140625" style="129"/>
    <col min="2554" max="2554" width="16" style="129" customWidth="1"/>
    <col min="2555" max="2809" width="9.140625" style="129"/>
    <col min="2810" max="2810" width="16" style="129" customWidth="1"/>
    <col min="2811" max="3065" width="9.140625" style="129"/>
    <col min="3066" max="3066" width="16" style="129" customWidth="1"/>
    <col min="3067" max="3321" width="9.140625" style="129"/>
    <col min="3322" max="3322" width="16" style="129" customWidth="1"/>
    <col min="3323" max="3577" width="9.140625" style="129"/>
    <col min="3578" max="3578" width="16" style="129" customWidth="1"/>
    <col min="3579" max="3833" width="9.140625" style="129"/>
    <col min="3834" max="3834" width="16" style="129" customWidth="1"/>
    <col min="3835" max="4089" width="9.140625" style="129"/>
    <col min="4090" max="4090" width="16" style="129" customWidth="1"/>
    <col min="4091" max="4345" width="9.140625" style="129"/>
    <col min="4346" max="4346" width="16" style="129" customWidth="1"/>
    <col min="4347" max="4601" width="9.140625" style="129"/>
    <col min="4602" max="4602" width="16" style="129" customWidth="1"/>
    <col min="4603" max="4857" width="9.140625" style="129"/>
    <col min="4858" max="4858" width="16" style="129" customWidth="1"/>
    <col min="4859" max="5113" width="9.140625" style="129"/>
    <col min="5114" max="5114" width="16" style="129" customWidth="1"/>
    <col min="5115" max="5369" width="9.140625" style="129"/>
    <col min="5370" max="5370" width="16" style="129" customWidth="1"/>
    <col min="5371" max="5625" width="9.140625" style="129"/>
    <col min="5626" max="5626" width="16" style="129" customWidth="1"/>
    <col min="5627" max="5881" width="9.140625" style="129"/>
    <col min="5882" max="5882" width="16" style="129" customWidth="1"/>
    <col min="5883" max="6137" width="9.140625" style="129"/>
    <col min="6138" max="6138" width="16" style="129" customWidth="1"/>
    <col min="6139" max="6393" width="9.140625" style="129"/>
    <col min="6394" max="6394" width="16" style="129" customWidth="1"/>
    <col min="6395" max="6649" width="9.140625" style="129"/>
    <col min="6650" max="6650" width="16" style="129" customWidth="1"/>
    <col min="6651" max="6905" width="9.140625" style="129"/>
    <col min="6906" max="6906" width="16" style="129" customWidth="1"/>
    <col min="6907" max="7161" width="9.140625" style="129"/>
    <col min="7162" max="7162" width="16" style="129" customWidth="1"/>
    <col min="7163" max="7417" width="9.140625" style="129"/>
    <col min="7418" max="7418" width="16" style="129" customWidth="1"/>
    <col min="7419" max="7673" width="9.140625" style="129"/>
    <col min="7674" max="7674" width="16" style="129" customWidth="1"/>
    <col min="7675" max="7929" width="9.140625" style="129"/>
    <col min="7930" max="7930" width="16" style="129" customWidth="1"/>
    <col min="7931" max="8185" width="9.140625" style="129"/>
    <col min="8186" max="8186" width="16" style="129" customWidth="1"/>
    <col min="8187" max="8441" width="9.140625" style="129"/>
    <col min="8442" max="8442" width="16" style="129" customWidth="1"/>
    <col min="8443" max="8697" width="9.140625" style="129"/>
    <col min="8698" max="8698" width="16" style="129" customWidth="1"/>
    <col min="8699" max="8953" width="9.140625" style="129"/>
    <col min="8954" max="8954" width="16" style="129" customWidth="1"/>
    <col min="8955" max="9209" width="9.140625" style="129"/>
    <col min="9210" max="9210" width="16" style="129" customWidth="1"/>
    <col min="9211" max="9465" width="9.140625" style="129"/>
    <col min="9466" max="9466" width="16" style="129" customWidth="1"/>
    <col min="9467" max="9721" width="9.140625" style="129"/>
    <col min="9722" max="9722" width="16" style="129" customWidth="1"/>
    <col min="9723" max="9977" width="9.140625" style="129"/>
    <col min="9978" max="9978" width="16" style="129" customWidth="1"/>
    <col min="9979" max="10233" width="9.140625" style="129"/>
    <col min="10234" max="10234" width="16" style="129" customWidth="1"/>
    <col min="10235" max="10489" width="9.140625" style="129"/>
    <col min="10490" max="10490" width="16" style="129" customWidth="1"/>
    <col min="10491" max="10745" width="9.140625" style="129"/>
    <col min="10746" max="10746" width="16" style="129" customWidth="1"/>
    <col min="10747" max="11001" width="9.140625" style="129"/>
    <col min="11002" max="11002" width="16" style="129" customWidth="1"/>
    <col min="11003" max="11257" width="9.140625" style="129"/>
    <col min="11258" max="11258" width="16" style="129" customWidth="1"/>
    <col min="11259" max="11513" width="9.140625" style="129"/>
    <col min="11514" max="11514" width="16" style="129" customWidth="1"/>
    <col min="11515" max="11769" width="9.140625" style="129"/>
    <col min="11770" max="11770" width="16" style="129" customWidth="1"/>
    <col min="11771" max="12025" width="9.140625" style="129"/>
    <col min="12026" max="12026" width="16" style="129" customWidth="1"/>
    <col min="12027" max="12281" width="9.140625" style="129"/>
    <col min="12282" max="12282" width="16" style="129" customWidth="1"/>
    <col min="12283" max="12537" width="9.140625" style="129"/>
    <col min="12538" max="12538" width="16" style="129" customWidth="1"/>
    <col min="12539" max="12793" width="9.140625" style="129"/>
    <col min="12794" max="12794" width="16" style="129" customWidth="1"/>
    <col min="12795" max="13049" width="9.140625" style="129"/>
    <col min="13050" max="13050" width="16" style="129" customWidth="1"/>
    <col min="13051" max="13305" width="9.140625" style="129"/>
    <col min="13306" max="13306" width="16" style="129" customWidth="1"/>
    <col min="13307" max="13561" width="9.140625" style="129"/>
    <col min="13562" max="13562" width="16" style="129" customWidth="1"/>
    <col min="13563" max="13817" width="9.140625" style="129"/>
    <col min="13818" max="13818" width="16" style="129" customWidth="1"/>
    <col min="13819" max="14073" width="9.140625" style="129"/>
    <col min="14074" max="14074" width="16" style="129" customWidth="1"/>
    <col min="14075" max="14329" width="9.140625" style="129"/>
    <col min="14330" max="14330" width="16" style="129" customWidth="1"/>
    <col min="14331" max="14585" width="9.140625" style="129"/>
    <col min="14586" max="14586" width="16" style="129" customWidth="1"/>
    <col min="14587" max="14841" width="9.140625" style="129"/>
    <col min="14842" max="14842" width="16" style="129" customWidth="1"/>
    <col min="14843" max="15097" width="9.140625" style="129"/>
    <col min="15098" max="15098" width="16" style="129" customWidth="1"/>
    <col min="15099" max="15353" width="9.140625" style="129"/>
    <col min="15354" max="15354" width="16" style="129" customWidth="1"/>
    <col min="15355" max="15609" width="9.140625" style="129"/>
    <col min="15610" max="15610" width="16" style="129" customWidth="1"/>
    <col min="15611" max="15865" width="9.140625" style="129"/>
    <col min="15866" max="15866" width="16" style="129" customWidth="1"/>
    <col min="15867" max="16121" width="9.140625" style="129"/>
    <col min="16122" max="16122" width="16" style="129" customWidth="1"/>
    <col min="16123" max="16384" width="9.140625" style="129"/>
  </cols>
  <sheetData>
    <row r="2" spans="1:45" s="127" customFormat="1" ht="105" x14ac:dyDescent="0.25">
      <c r="A2" s="127" t="s">
        <v>1</v>
      </c>
      <c r="K2" s="127" t="s">
        <v>1097</v>
      </c>
      <c r="M2" s="127" t="s">
        <v>658</v>
      </c>
      <c r="N2" s="127" t="s">
        <v>658</v>
      </c>
      <c r="O2" s="127" t="s">
        <v>658</v>
      </c>
      <c r="P2" s="127" t="s">
        <v>658</v>
      </c>
      <c r="Q2" s="127" t="s">
        <v>658</v>
      </c>
      <c r="R2" s="127" t="s">
        <v>987</v>
      </c>
      <c r="S2" s="127" t="s">
        <v>987</v>
      </c>
      <c r="T2" s="127" t="s">
        <v>987</v>
      </c>
      <c r="U2" s="127" t="s">
        <v>987</v>
      </c>
      <c r="X2" s="127" t="s">
        <v>669</v>
      </c>
      <c r="Z2" s="127" t="s">
        <v>1093</v>
      </c>
      <c r="AF2" s="127" t="s">
        <v>1097</v>
      </c>
      <c r="AG2" s="127" t="s">
        <v>1093</v>
      </c>
    </row>
    <row r="3" spans="1:45" ht="90" x14ac:dyDescent="0.25">
      <c r="A3" s="128" t="str">
        <f>'Redovisning för kunder'!$B$4</f>
        <v>norberg</v>
      </c>
      <c r="D3" s="4" t="s">
        <v>959</v>
      </c>
      <c r="E3" s="4" t="s">
        <v>666</v>
      </c>
      <c r="F3" s="4" t="s">
        <v>951</v>
      </c>
      <c r="G3" s="4" t="s">
        <v>678</v>
      </c>
      <c r="H3" s="4" t="s">
        <v>954</v>
      </c>
      <c r="I3" s="4" t="s">
        <v>969</v>
      </c>
      <c r="J3" s="4" t="s">
        <v>634</v>
      </c>
      <c r="K3" s="4" t="s">
        <v>947</v>
      </c>
      <c r="L3" s="4" t="s">
        <v>635</v>
      </c>
      <c r="M3" s="4" t="s">
        <v>948</v>
      </c>
      <c r="N3" s="4" t="s">
        <v>952</v>
      </c>
      <c r="O3" s="4" t="s">
        <v>957</v>
      </c>
      <c r="P3" s="4" t="s">
        <v>958</v>
      </c>
      <c r="Q3" s="4" t="s">
        <v>971</v>
      </c>
      <c r="R3" s="4" t="s">
        <v>964</v>
      </c>
      <c r="S3" s="4" t="s">
        <v>963</v>
      </c>
      <c r="T3" s="4" t="s">
        <v>965</v>
      </c>
      <c r="U3" s="4" t="s">
        <v>970</v>
      </c>
      <c r="V3" s="4" t="s">
        <v>960</v>
      </c>
      <c r="W3" s="4" t="s">
        <v>949</v>
      </c>
      <c r="X3" s="4" t="s">
        <v>968</v>
      </c>
      <c r="Y3" s="4" t="s">
        <v>961</v>
      </c>
      <c r="Z3" s="4" t="s">
        <v>950</v>
      </c>
      <c r="AA3" s="4" t="s">
        <v>966</v>
      </c>
      <c r="AB3" s="4" t="s">
        <v>967</v>
      </c>
      <c r="AC3" s="4" t="s">
        <v>956</v>
      </c>
      <c r="AD3" s="4" t="s">
        <v>656</v>
      </c>
      <c r="AE3" s="4" t="s">
        <v>946</v>
      </c>
      <c r="AF3" s="5" t="s">
        <v>976</v>
      </c>
      <c r="AG3" s="6" t="s">
        <v>962</v>
      </c>
      <c r="AH3" s="4" t="s">
        <v>977</v>
      </c>
      <c r="AI3" s="130"/>
      <c r="AJ3" s="131" t="s">
        <v>669</v>
      </c>
      <c r="AK3" s="131" t="s">
        <v>658</v>
      </c>
      <c r="AL3" s="131" t="s">
        <v>987</v>
      </c>
      <c r="AM3" s="131" t="s">
        <v>988</v>
      </c>
      <c r="AN3" s="131" t="s">
        <v>989</v>
      </c>
      <c r="AO3" s="127"/>
      <c r="AP3" s="132"/>
      <c r="AQ3" s="132" t="s">
        <v>1094</v>
      </c>
      <c r="AR3" s="132"/>
      <c r="AS3" s="132"/>
    </row>
    <row r="4" spans="1:45" ht="45" x14ac:dyDescent="0.25">
      <c r="A4" s="127" t="s">
        <v>1095</v>
      </c>
      <c r="D4" s="129">
        <f>VLOOKUP($A$3,Totalt!$B$1:$BR$474,MATCH(D$3,Totalt!$B$1:$BL$1,0),FALSE)</f>
        <v>0</v>
      </c>
      <c r="E4" s="129">
        <f>VLOOKUP($A$3,Totalt!$B$1:$BR$474,MATCH(E$3,Totalt!$B$1:$BL$1,0),FALSE)</f>
        <v>0.31888899999999998</v>
      </c>
      <c r="F4" s="129">
        <f>VLOOKUP($A$3,Totalt!$B$1:$BR$474,MATCH(F$3,Totalt!$B$1:$BL$1,0),FALSE)</f>
        <v>0</v>
      </c>
      <c r="G4" s="129">
        <f>VLOOKUP($A$3,Totalt!$B$1:$BR$474,MATCH(G$3,Totalt!$B$1:$BL$1,0),FALSE)</f>
        <v>0</v>
      </c>
      <c r="H4" s="129">
        <f>VLOOKUP($A$3,Totalt!$B$1:$BR$474,MATCH(H$3,Totalt!$B$1:$BL$1,0),FALSE)</f>
        <v>0</v>
      </c>
      <c r="I4" s="129">
        <f>VLOOKUP($A$3,Totalt!$B$1:$BR$474,MATCH(I$3,Totalt!$B$1:$BL$1,0),FALSE)</f>
        <v>0</v>
      </c>
      <c r="J4" s="129">
        <f>VLOOKUP($A$3,Totalt!$B$1:$BR$474,MATCH(J$3,Totalt!$B$1:$BL$1,0),FALSE)</f>
        <v>0</v>
      </c>
      <c r="K4" s="129">
        <f>VLOOKUP($A$3,Totalt!$B$1:$BR$474,MATCH(K$3,Totalt!$B$1:$BL$1,0),FALSE)</f>
        <v>0</v>
      </c>
      <c r="L4" s="129">
        <f>VLOOKUP($A$3,Totalt!$B$1:$BR$474,MATCH(L$3,Totalt!$B$1:$BL$1,0),FALSE)</f>
        <v>0</v>
      </c>
      <c r="M4" s="129">
        <f>VLOOKUP($A$3,Totalt!$B$1:$BR$474,MATCH(M$3,Totalt!$B$1:$BL$1,0),FALSE)</f>
        <v>0</v>
      </c>
      <c r="N4" s="129">
        <f>VLOOKUP($A$3,Totalt!$B$1:$BR$474,MATCH(N$3,Totalt!$B$1:$BL$1,0),FALSE)</f>
        <v>0</v>
      </c>
      <c r="O4" s="129">
        <f>VLOOKUP($A$3,Totalt!$B$1:$BR$474,MATCH(O$3,Totalt!$B$1:$BL$1,0),FALSE)</f>
        <v>0</v>
      </c>
      <c r="P4" s="129">
        <f>VLOOKUP($A$3,Totalt!$B$1:$BR$474,MATCH(P$3,Totalt!$B$1:$BL$1,0),FALSE)</f>
        <v>0</v>
      </c>
      <c r="Q4" s="129">
        <f>VLOOKUP($A$3,Totalt!$B$1:$BR$474,MATCH(Q$3,Totalt!$B$1:$BL$1,0),FALSE)</f>
        <v>0</v>
      </c>
      <c r="R4" s="129">
        <f>VLOOKUP($A$3,Totalt!$B$1:$BR$474,MATCH(R$3,Totalt!$B$1:$BL$1,0),FALSE)</f>
        <v>1.0088900000000001</v>
      </c>
      <c r="S4" s="129">
        <f>VLOOKUP($A$3,Totalt!$B$1:$BR$474,MATCH(S$3,Totalt!$B$1:$BL$1,0),FALSE)</f>
        <v>0</v>
      </c>
      <c r="T4" s="129">
        <f>VLOOKUP($A$3,Totalt!$B$1:$BR$474,MATCH(T$3,Totalt!$B$1:$BL$1,0),FALSE)</f>
        <v>0</v>
      </c>
      <c r="U4" s="129">
        <f>VLOOKUP($A$3,Totalt!$B$1:$BR$474,MATCH(U$3,Totalt!$B$1:$BL$1,0),FALSE)</f>
        <v>0</v>
      </c>
      <c r="V4" s="129">
        <f>VLOOKUP($A$3,Totalt!$B$1:$BR$474,MATCH(V$3,Totalt!$B$1:$BL$1,0),FALSE)</f>
        <v>0</v>
      </c>
      <c r="W4" s="129">
        <f>VLOOKUP($A$3,Totalt!$B$1:$BR$474,MATCH(W$3,Totalt!$B$1:$BL$1,0),FALSE)</f>
        <v>0</v>
      </c>
      <c r="X4" s="129">
        <f>VLOOKUP($A$3,Totalt!$B$1:$BR$474,MATCH(X$3,Totalt!$B$1:$BL$1,0),FALSE)</f>
        <v>0</v>
      </c>
      <c r="Y4" s="129">
        <f>VLOOKUP($A$3,Totalt!$B$1:$BR$474,MATCH(Y$3,Totalt!$B$1:$BL$1,0),FALSE)</f>
        <v>0</v>
      </c>
      <c r="Z4" s="129">
        <f>VLOOKUP($A$3,Totalt!$B$1:$BR$474,MATCH(Z$3,Totalt!$B$1:$BL$1,0),FALSE)</f>
        <v>0</v>
      </c>
      <c r="AA4" s="129">
        <f>VLOOKUP($A$3,Totalt!$B$1:$BR$474,MATCH(AA$3,Totalt!$B$1:$BL$1,0),FALSE)</f>
        <v>0</v>
      </c>
      <c r="AB4" s="129">
        <f>VLOOKUP($A$3,Totalt!$B$1:$BR$474,MATCH(AB$3,Totalt!$B$1:$BL$1,0),FALSE)</f>
        <v>0</v>
      </c>
      <c r="AC4" s="129">
        <f>VLOOKUP($A$3,Totalt!$B$1:$BR$474,MATCH(AC$3,Totalt!$B$1:$BL$1,0),FALSE)</f>
        <v>0</v>
      </c>
      <c r="AD4" s="129">
        <f>VLOOKUP($A$3,Totalt!$B$1:$BR$474,MATCH(AD$3,Totalt!$B$1:$BL$1,0),FALSE)</f>
        <v>18.728999999999999</v>
      </c>
      <c r="AE4" s="129">
        <f>VLOOKUP($A$3,Totalt!$B$1:$BR$474,MATCH(AE$3,Totalt!$B$1:$BL$1,0),FALSE)</f>
        <v>0</v>
      </c>
      <c r="AF4" s="129">
        <f>VLOOKUP($A$3,Totalt!$B$1:$BR$474,MATCH(AF$3,Totalt!$B$1:$BL$1,0),FALSE)</f>
        <v>0</v>
      </c>
      <c r="AG4" s="129">
        <f>VLOOKUP($A$3,Totalt!$B$1:$BR$474,MATCH(AG$3,Totalt!$B$1:$BL$1,0),FALSE)</f>
        <v>0.51987000000000005</v>
      </c>
      <c r="AH4" s="129">
        <f>VLOOKUP($A$3,Totalt!$B$1:$BR$474,MATCH(AH$3,Totalt!$B$1:$BL$1,0),FALSE)</f>
        <v>0</v>
      </c>
      <c r="AJ4" s="129">
        <f>VLOOKUP($A$3,Totalt!$B$1:$BR$474,MATCH(AJ$3,Totalt!$B$1:$BL$1,0),FALSE)</f>
        <v>0</v>
      </c>
      <c r="AK4" s="129">
        <f>VLOOKUP($A$3,Totalt!$B$1:$BR$474,MATCH(AK$3,Totalt!$B$1:$BL$1,0),FALSE)</f>
        <v>0</v>
      </c>
      <c r="AL4" s="129">
        <f>VLOOKUP($A$3,Totalt!$B$1:$BR$474,MATCH(AL$3,Totalt!$B$1:$BL$1,0),FALSE)</f>
        <v>1.0088900000000001</v>
      </c>
      <c r="AM4" s="129">
        <f>VLOOKUP($A$3,Totalt!$B$1:$BR$474,MATCH(AM$3,Totalt!$B$1:$BL$1,0),FALSE)</f>
        <v>0</v>
      </c>
      <c r="AN4" s="129">
        <f>VLOOKUP($A$3,Totalt!$B$1:$BR$474,MATCH(AN$3,Totalt!$B$1:$BL$1,0),FALSE)</f>
        <v>0</v>
      </c>
      <c r="AQ4" s="129">
        <f>SUM(D4:AH4)</f>
        <v>20.576649</v>
      </c>
    </row>
    <row r="6" spans="1:45" ht="15.75" thickBot="1" x14ac:dyDescent="0.3"/>
    <row r="7" spans="1:45" ht="105.75" thickBot="1" x14ac:dyDescent="0.3">
      <c r="A7" s="127" t="s">
        <v>1096</v>
      </c>
      <c r="D7" s="133" t="s">
        <v>959</v>
      </c>
      <c r="E7" s="134" t="s">
        <v>666</v>
      </c>
      <c r="F7" s="134" t="s">
        <v>951</v>
      </c>
      <c r="G7" s="134" t="s">
        <v>678</v>
      </c>
      <c r="H7" s="134" t="s">
        <v>954</v>
      </c>
      <c r="I7" s="134" t="s">
        <v>969</v>
      </c>
      <c r="J7" s="134" t="s">
        <v>634</v>
      </c>
      <c r="K7" s="134" t="s">
        <v>1097</v>
      </c>
      <c r="L7" s="134" t="s">
        <v>635</v>
      </c>
      <c r="M7" s="134" t="s">
        <v>658</v>
      </c>
      <c r="N7" s="134" t="s">
        <v>669</v>
      </c>
      <c r="O7" s="134" t="s">
        <v>960</v>
      </c>
      <c r="P7" s="134" t="s">
        <v>949</v>
      </c>
      <c r="Q7" s="134" t="s">
        <v>987</v>
      </c>
      <c r="R7" s="134" t="s">
        <v>1098</v>
      </c>
      <c r="S7" s="134" t="s">
        <v>988</v>
      </c>
      <c r="T7" s="134" t="s">
        <v>1099</v>
      </c>
      <c r="U7" s="134" t="s">
        <v>1093</v>
      </c>
      <c r="V7" s="134" t="s">
        <v>656</v>
      </c>
      <c r="W7" s="134" t="s">
        <v>956</v>
      </c>
      <c r="X7" s="134" t="s">
        <v>1100</v>
      </c>
      <c r="Y7" s="134" t="s">
        <v>989</v>
      </c>
      <c r="AB7" s="135" t="s">
        <v>1101</v>
      </c>
    </row>
    <row r="8" spans="1:45" x14ac:dyDescent="0.25">
      <c r="A8" s="136" t="str">
        <f>IF(VLOOKUP($A$3,'Miljövärden urval för publ'!$B$2:$Y$500,MATCH("Visa se länk istället för miljövärden i publiceringsfilen: (sätt kryss manuellt)",'Miljövärden urval för publ'!$B$2:$U$2,0),FALSE)="x","Nej","Ja")</f>
        <v>Ja</v>
      </c>
      <c r="D8" s="129">
        <f>IF($A$8="Nej",0,INDEX($D$3:$AN$4,2,MATCH(D$7,$D$3:$AN$3,0)))</f>
        <v>0</v>
      </c>
      <c r="E8" s="129">
        <f t="shared" ref="E8:W8" si="0">IF($A$8="Nej",0,INDEX($D$3:$AN$4,2,MATCH(E$7,$D$3:$AN$3,0)))</f>
        <v>0.31888899999999998</v>
      </c>
      <c r="F8" s="129">
        <f t="shared" si="0"/>
        <v>0</v>
      </c>
      <c r="G8" s="129">
        <f t="shared" si="0"/>
        <v>0</v>
      </c>
      <c r="H8" s="129">
        <f t="shared" si="0"/>
        <v>0</v>
      </c>
      <c r="I8" s="129">
        <f t="shared" si="0"/>
        <v>0</v>
      </c>
      <c r="J8" s="129">
        <f t="shared" si="0"/>
        <v>0</v>
      </c>
      <c r="K8" s="137">
        <f>IF($A$8="Nej",0,INDEX($D$3:$AN$4,2,MATCH("Avfallsgas/restgas",$D$3:$AN$3,0)))+IF($A$8="Nej",0,INDEX($D$3:$AN$4,2,MATCH("Avfallsgas från stålindustrin",$D$3:$AN$3,0)))</f>
        <v>0</v>
      </c>
      <c r="L8" s="129">
        <f t="shared" si="0"/>
        <v>0</v>
      </c>
      <c r="M8" s="129">
        <f t="shared" si="0"/>
        <v>0</v>
      </c>
      <c r="N8" s="129">
        <f t="shared" si="0"/>
        <v>0</v>
      </c>
      <c r="O8" s="129">
        <f t="shared" si="0"/>
        <v>0</v>
      </c>
      <c r="P8" s="129">
        <f t="shared" si="0"/>
        <v>0</v>
      </c>
      <c r="Q8" s="129">
        <f t="shared" si="0"/>
        <v>1.0088900000000001</v>
      </c>
      <c r="R8" s="129">
        <f>IF($A$8="Nej",0,INDEX($D$3:$AN$4,2,MATCH("Torv (fjärrvärme och el)",$D$3:$AN$3,0)))</f>
        <v>0</v>
      </c>
      <c r="S8" s="129">
        <f t="shared" si="0"/>
        <v>0</v>
      </c>
      <c r="T8" s="138">
        <f>IF($A$8="Nej",0,INDEX($D$3:$AN$4,2,MATCH("Värmepumpar, elförbrukning",$D$3:$AN$3,0)))</f>
        <v>0</v>
      </c>
      <c r="U8" s="137">
        <f>IF($A$8="Nej",0,INDEX($D$3:$AN$4,2,MATCH("Total hjälpel",$D$3:$AN$3,0)))+IF($A$8="Nej",0,INDEX($D$3:$AN$4,2,MATCH("Elpannor, elförbrukning",$D$3:$AN$3,0)))</f>
        <v>0.51987000000000005</v>
      </c>
      <c r="V8" s="129">
        <f t="shared" si="0"/>
        <v>18.728999999999999</v>
      </c>
      <c r="W8" s="129">
        <f t="shared" si="0"/>
        <v>0</v>
      </c>
      <c r="X8" s="129">
        <f>IF($A$8="Nej",0,INDEX($D$3:$AN$4,2,MATCH("Köpt prod.spec fjv",$D$3:$AN$3,0)))</f>
        <v>0</v>
      </c>
      <c r="Y8" s="129">
        <f>IF($A$8="Nej",0,INDEX($D$3:$AN$4,2,MATCH("Köpt hetvatten odefinierat bränsle",$D$3:$AN$3,0)))</f>
        <v>0</v>
      </c>
      <c r="AB8" s="129">
        <f>SUM(D8:Y8)</f>
        <v>20.576649</v>
      </c>
    </row>
    <row r="9" spans="1:45" x14ac:dyDescent="0.25">
      <c r="A9" s="129" t="s">
        <v>1102</v>
      </c>
    </row>
    <row r="10" spans="1:45" s="139" customFormat="1" x14ac:dyDescent="0.25">
      <c r="C10" s="139" t="s">
        <v>1103</v>
      </c>
      <c r="D10" s="139">
        <f t="shared" ref="D10:Y10" si="1">D8/$AB$8</f>
        <v>0</v>
      </c>
      <c r="E10" s="139">
        <f t="shared" si="1"/>
        <v>1.5497615768242923E-2</v>
      </c>
      <c r="F10" s="139">
        <f t="shared" si="1"/>
        <v>0</v>
      </c>
      <c r="G10" s="139">
        <f t="shared" si="1"/>
        <v>0</v>
      </c>
      <c r="H10" s="139">
        <f t="shared" si="1"/>
        <v>0</v>
      </c>
      <c r="I10" s="139">
        <f t="shared" si="1"/>
        <v>0</v>
      </c>
      <c r="J10" s="139">
        <f t="shared" si="1"/>
        <v>0</v>
      </c>
      <c r="K10" s="139">
        <f t="shared" si="1"/>
        <v>0</v>
      </c>
      <c r="L10" s="139">
        <f t="shared" si="1"/>
        <v>0</v>
      </c>
      <c r="M10" s="139">
        <f t="shared" si="1"/>
        <v>0</v>
      </c>
      <c r="N10" s="139">
        <f t="shared" si="1"/>
        <v>0</v>
      </c>
      <c r="O10" s="139">
        <f t="shared" si="1"/>
        <v>0</v>
      </c>
      <c r="P10" s="139">
        <f t="shared" si="1"/>
        <v>0</v>
      </c>
      <c r="Q10" s="139">
        <f t="shared" si="1"/>
        <v>4.9030821296509458E-2</v>
      </c>
      <c r="R10" s="139">
        <f t="shared" si="1"/>
        <v>0</v>
      </c>
      <c r="S10" s="139">
        <f t="shared" si="1"/>
        <v>0</v>
      </c>
      <c r="T10" s="139">
        <f t="shared" si="1"/>
        <v>0</v>
      </c>
      <c r="U10" s="139">
        <f t="shared" si="1"/>
        <v>2.5265046801352352E-2</v>
      </c>
      <c r="V10" s="139">
        <f t="shared" si="1"/>
        <v>0.91020651613389525</v>
      </c>
      <c r="W10" s="139">
        <f t="shared" si="1"/>
        <v>0</v>
      </c>
      <c r="X10" s="139">
        <f t="shared" si="1"/>
        <v>0</v>
      </c>
      <c r="Y10" s="139">
        <f t="shared" si="1"/>
        <v>0</v>
      </c>
    </row>
    <row r="13" spans="1:45" x14ac:dyDescent="0.25">
      <c r="T13" s="130"/>
    </row>
    <row r="14" spans="1:45" x14ac:dyDescent="0.25">
      <c r="A14" s="127"/>
      <c r="AA14" s="13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O73"/>
  <sheetViews>
    <sheetView tabSelected="1" workbookViewId="0">
      <selection activeCell="G4" sqref="G4"/>
    </sheetView>
  </sheetViews>
  <sheetFormatPr defaultRowHeight="15" x14ac:dyDescent="0.25"/>
  <cols>
    <col min="1" max="3" width="9.140625" style="140" customWidth="1"/>
    <col min="4" max="4" width="23.5703125" style="140" customWidth="1"/>
    <col min="5" max="5" width="19.5703125" style="140" customWidth="1"/>
    <col min="6" max="6" width="3.28515625" style="140" customWidth="1"/>
    <col min="7" max="7" width="20" style="140" customWidth="1"/>
    <col min="8" max="8" width="8.7109375" style="140" customWidth="1"/>
    <col min="9" max="9" width="7.28515625" style="140" customWidth="1"/>
    <col min="10" max="10" width="3.28515625" style="140" customWidth="1"/>
    <col min="11" max="11" width="19" style="140" customWidth="1"/>
    <col min="12" max="12" width="28.7109375" style="140" customWidth="1"/>
    <col min="13" max="13" width="6.85546875" style="140" customWidth="1"/>
    <col min="14" max="14" width="12" style="140" customWidth="1"/>
    <col min="15" max="15" width="9.140625" style="140" customWidth="1"/>
    <col min="16" max="16" width="9.85546875" style="140" bestFit="1" customWidth="1"/>
    <col min="17" max="256" width="9.140625" style="140"/>
    <col min="257" max="259" width="9.140625" style="140" customWidth="1"/>
    <col min="260" max="260" width="22.7109375" style="140" customWidth="1"/>
    <col min="261" max="261" width="19.5703125" style="140" customWidth="1"/>
    <col min="262" max="262" width="3.28515625" style="140" customWidth="1"/>
    <col min="263" max="263" width="20" style="140" customWidth="1"/>
    <col min="264" max="264" width="8.7109375" style="140" customWidth="1"/>
    <col min="265" max="265" width="7.28515625" style="140" customWidth="1"/>
    <col min="266" max="266" width="3.28515625" style="140" customWidth="1"/>
    <col min="267" max="267" width="19" style="140" customWidth="1"/>
    <col min="268" max="268" width="27.7109375" style="140" customWidth="1"/>
    <col min="269" max="269" width="6.85546875" style="140" customWidth="1"/>
    <col min="270" max="270" width="12" style="140" customWidth="1"/>
    <col min="271" max="271" width="9.140625" style="140" customWidth="1"/>
    <col min="272" max="272" width="9.85546875" style="140" bestFit="1" customWidth="1"/>
    <col min="273" max="512" width="9.140625" style="140"/>
    <col min="513" max="515" width="9.140625" style="140" customWidth="1"/>
    <col min="516" max="516" width="22.7109375" style="140" customWidth="1"/>
    <col min="517" max="517" width="19.5703125" style="140" customWidth="1"/>
    <col min="518" max="518" width="3.28515625" style="140" customWidth="1"/>
    <col min="519" max="519" width="20" style="140" customWidth="1"/>
    <col min="520" max="520" width="8.7109375" style="140" customWidth="1"/>
    <col min="521" max="521" width="7.28515625" style="140" customWidth="1"/>
    <col min="522" max="522" width="3.28515625" style="140" customWidth="1"/>
    <col min="523" max="523" width="19" style="140" customWidth="1"/>
    <col min="524" max="524" width="27.7109375" style="140" customWidth="1"/>
    <col min="525" max="525" width="6.85546875" style="140" customWidth="1"/>
    <col min="526" max="526" width="12" style="140" customWidth="1"/>
    <col min="527" max="527" width="9.140625" style="140" customWidth="1"/>
    <col min="528" max="528" width="9.85546875" style="140" bestFit="1" customWidth="1"/>
    <col min="529" max="768" width="9.140625" style="140"/>
    <col min="769" max="771" width="9.140625" style="140" customWidth="1"/>
    <col min="772" max="772" width="22.7109375" style="140" customWidth="1"/>
    <col min="773" max="773" width="19.5703125" style="140" customWidth="1"/>
    <col min="774" max="774" width="3.28515625" style="140" customWidth="1"/>
    <col min="775" max="775" width="20" style="140" customWidth="1"/>
    <col min="776" max="776" width="8.7109375" style="140" customWidth="1"/>
    <col min="777" max="777" width="7.28515625" style="140" customWidth="1"/>
    <col min="778" max="778" width="3.28515625" style="140" customWidth="1"/>
    <col min="779" max="779" width="19" style="140" customWidth="1"/>
    <col min="780" max="780" width="27.7109375" style="140" customWidth="1"/>
    <col min="781" max="781" width="6.85546875" style="140" customWidth="1"/>
    <col min="782" max="782" width="12" style="140" customWidth="1"/>
    <col min="783" max="783" width="9.140625" style="140" customWidth="1"/>
    <col min="784" max="784" width="9.85546875" style="140" bestFit="1" customWidth="1"/>
    <col min="785" max="1024" width="9.140625" style="140"/>
    <col min="1025" max="1027" width="9.140625" style="140" customWidth="1"/>
    <col min="1028" max="1028" width="22.7109375" style="140" customWidth="1"/>
    <col min="1029" max="1029" width="19.5703125" style="140" customWidth="1"/>
    <col min="1030" max="1030" width="3.28515625" style="140" customWidth="1"/>
    <col min="1031" max="1031" width="20" style="140" customWidth="1"/>
    <col min="1032" max="1032" width="8.7109375" style="140" customWidth="1"/>
    <col min="1033" max="1033" width="7.28515625" style="140" customWidth="1"/>
    <col min="1034" max="1034" width="3.28515625" style="140" customWidth="1"/>
    <col min="1035" max="1035" width="19" style="140" customWidth="1"/>
    <col min="1036" max="1036" width="27.7109375" style="140" customWidth="1"/>
    <col min="1037" max="1037" width="6.85546875" style="140" customWidth="1"/>
    <col min="1038" max="1038" width="12" style="140" customWidth="1"/>
    <col min="1039" max="1039" width="9.140625" style="140" customWidth="1"/>
    <col min="1040" max="1040" width="9.85546875" style="140" bestFit="1" customWidth="1"/>
    <col min="1041" max="1280" width="9.140625" style="140"/>
    <col min="1281" max="1283" width="9.140625" style="140" customWidth="1"/>
    <col min="1284" max="1284" width="22.7109375" style="140" customWidth="1"/>
    <col min="1285" max="1285" width="19.5703125" style="140" customWidth="1"/>
    <col min="1286" max="1286" width="3.28515625" style="140" customWidth="1"/>
    <col min="1287" max="1287" width="20" style="140" customWidth="1"/>
    <col min="1288" max="1288" width="8.7109375" style="140" customWidth="1"/>
    <col min="1289" max="1289" width="7.28515625" style="140" customWidth="1"/>
    <col min="1290" max="1290" width="3.28515625" style="140" customWidth="1"/>
    <col min="1291" max="1291" width="19" style="140" customWidth="1"/>
    <col min="1292" max="1292" width="27.7109375" style="140" customWidth="1"/>
    <col min="1293" max="1293" width="6.85546875" style="140" customWidth="1"/>
    <col min="1294" max="1294" width="12" style="140" customWidth="1"/>
    <col min="1295" max="1295" width="9.140625" style="140" customWidth="1"/>
    <col min="1296" max="1296" width="9.85546875" style="140" bestFit="1" customWidth="1"/>
    <col min="1297" max="1536" width="9.140625" style="140"/>
    <col min="1537" max="1539" width="9.140625" style="140" customWidth="1"/>
    <col min="1540" max="1540" width="22.7109375" style="140" customWidth="1"/>
    <col min="1541" max="1541" width="19.5703125" style="140" customWidth="1"/>
    <col min="1542" max="1542" width="3.28515625" style="140" customWidth="1"/>
    <col min="1543" max="1543" width="20" style="140" customWidth="1"/>
    <col min="1544" max="1544" width="8.7109375" style="140" customWidth="1"/>
    <col min="1545" max="1545" width="7.28515625" style="140" customWidth="1"/>
    <col min="1546" max="1546" width="3.28515625" style="140" customWidth="1"/>
    <col min="1547" max="1547" width="19" style="140" customWidth="1"/>
    <col min="1548" max="1548" width="27.7109375" style="140" customWidth="1"/>
    <col min="1549" max="1549" width="6.85546875" style="140" customWidth="1"/>
    <col min="1550" max="1550" width="12" style="140" customWidth="1"/>
    <col min="1551" max="1551" width="9.140625" style="140" customWidth="1"/>
    <col min="1552" max="1552" width="9.85546875" style="140" bestFit="1" customWidth="1"/>
    <col min="1553" max="1792" width="9.140625" style="140"/>
    <col min="1793" max="1795" width="9.140625" style="140" customWidth="1"/>
    <col min="1796" max="1796" width="22.7109375" style="140" customWidth="1"/>
    <col min="1797" max="1797" width="19.5703125" style="140" customWidth="1"/>
    <col min="1798" max="1798" width="3.28515625" style="140" customWidth="1"/>
    <col min="1799" max="1799" width="20" style="140" customWidth="1"/>
    <col min="1800" max="1800" width="8.7109375" style="140" customWidth="1"/>
    <col min="1801" max="1801" width="7.28515625" style="140" customWidth="1"/>
    <col min="1802" max="1802" width="3.28515625" style="140" customWidth="1"/>
    <col min="1803" max="1803" width="19" style="140" customWidth="1"/>
    <col min="1804" max="1804" width="27.7109375" style="140" customWidth="1"/>
    <col min="1805" max="1805" width="6.85546875" style="140" customWidth="1"/>
    <col min="1806" max="1806" width="12" style="140" customWidth="1"/>
    <col min="1807" max="1807" width="9.140625" style="140" customWidth="1"/>
    <col min="1808" max="1808" width="9.85546875" style="140" bestFit="1" customWidth="1"/>
    <col min="1809" max="2048" width="9.140625" style="140"/>
    <col min="2049" max="2051" width="9.140625" style="140" customWidth="1"/>
    <col min="2052" max="2052" width="22.7109375" style="140" customWidth="1"/>
    <col min="2053" max="2053" width="19.5703125" style="140" customWidth="1"/>
    <col min="2054" max="2054" width="3.28515625" style="140" customWidth="1"/>
    <col min="2055" max="2055" width="20" style="140" customWidth="1"/>
    <col min="2056" max="2056" width="8.7109375" style="140" customWidth="1"/>
    <col min="2057" max="2057" width="7.28515625" style="140" customWidth="1"/>
    <col min="2058" max="2058" width="3.28515625" style="140" customWidth="1"/>
    <col min="2059" max="2059" width="19" style="140" customWidth="1"/>
    <col min="2060" max="2060" width="27.7109375" style="140" customWidth="1"/>
    <col min="2061" max="2061" width="6.85546875" style="140" customWidth="1"/>
    <col min="2062" max="2062" width="12" style="140" customWidth="1"/>
    <col min="2063" max="2063" width="9.140625" style="140" customWidth="1"/>
    <col min="2064" max="2064" width="9.85546875" style="140" bestFit="1" customWidth="1"/>
    <col min="2065" max="2304" width="9.140625" style="140"/>
    <col min="2305" max="2307" width="9.140625" style="140" customWidth="1"/>
    <col min="2308" max="2308" width="22.7109375" style="140" customWidth="1"/>
    <col min="2309" max="2309" width="19.5703125" style="140" customWidth="1"/>
    <col min="2310" max="2310" width="3.28515625" style="140" customWidth="1"/>
    <col min="2311" max="2311" width="20" style="140" customWidth="1"/>
    <col min="2312" max="2312" width="8.7109375" style="140" customWidth="1"/>
    <col min="2313" max="2313" width="7.28515625" style="140" customWidth="1"/>
    <col min="2314" max="2314" width="3.28515625" style="140" customWidth="1"/>
    <col min="2315" max="2315" width="19" style="140" customWidth="1"/>
    <col min="2316" max="2316" width="27.7109375" style="140" customWidth="1"/>
    <col min="2317" max="2317" width="6.85546875" style="140" customWidth="1"/>
    <col min="2318" max="2318" width="12" style="140" customWidth="1"/>
    <col min="2319" max="2319" width="9.140625" style="140" customWidth="1"/>
    <col min="2320" max="2320" width="9.85546875" style="140" bestFit="1" customWidth="1"/>
    <col min="2321" max="2560" width="9.140625" style="140"/>
    <col min="2561" max="2563" width="9.140625" style="140" customWidth="1"/>
    <col min="2564" max="2564" width="22.7109375" style="140" customWidth="1"/>
    <col min="2565" max="2565" width="19.5703125" style="140" customWidth="1"/>
    <col min="2566" max="2566" width="3.28515625" style="140" customWidth="1"/>
    <col min="2567" max="2567" width="20" style="140" customWidth="1"/>
    <col min="2568" max="2568" width="8.7109375" style="140" customWidth="1"/>
    <col min="2569" max="2569" width="7.28515625" style="140" customWidth="1"/>
    <col min="2570" max="2570" width="3.28515625" style="140" customWidth="1"/>
    <col min="2571" max="2571" width="19" style="140" customWidth="1"/>
    <col min="2572" max="2572" width="27.7109375" style="140" customWidth="1"/>
    <col min="2573" max="2573" width="6.85546875" style="140" customWidth="1"/>
    <col min="2574" max="2574" width="12" style="140" customWidth="1"/>
    <col min="2575" max="2575" width="9.140625" style="140" customWidth="1"/>
    <col min="2576" max="2576" width="9.85546875" style="140" bestFit="1" customWidth="1"/>
    <col min="2577" max="2816" width="9.140625" style="140"/>
    <col min="2817" max="2819" width="9.140625" style="140" customWidth="1"/>
    <col min="2820" max="2820" width="22.7109375" style="140" customWidth="1"/>
    <col min="2821" max="2821" width="19.5703125" style="140" customWidth="1"/>
    <col min="2822" max="2822" width="3.28515625" style="140" customWidth="1"/>
    <col min="2823" max="2823" width="20" style="140" customWidth="1"/>
    <col min="2824" max="2824" width="8.7109375" style="140" customWidth="1"/>
    <col min="2825" max="2825" width="7.28515625" style="140" customWidth="1"/>
    <col min="2826" max="2826" width="3.28515625" style="140" customWidth="1"/>
    <col min="2827" max="2827" width="19" style="140" customWidth="1"/>
    <col min="2828" max="2828" width="27.7109375" style="140" customWidth="1"/>
    <col min="2829" max="2829" width="6.85546875" style="140" customWidth="1"/>
    <col min="2830" max="2830" width="12" style="140" customWidth="1"/>
    <col min="2831" max="2831" width="9.140625" style="140" customWidth="1"/>
    <col min="2832" max="2832" width="9.85546875" style="140" bestFit="1" customWidth="1"/>
    <col min="2833" max="3072" width="9.140625" style="140"/>
    <col min="3073" max="3075" width="9.140625" style="140" customWidth="1"/>
    <col min="3076" max="3076" width="22.7109375" style="140" customWidth="1"/>
    <col min="3077" max="3077" width="19.5703125" style="140" customWidth="1"/>
    <col min="3078" max="3078" width="3.28515625" style="140" customWidth="1"/>
    <col min="3079" max="3079" width="20" style="140" customWidth="1"/>
    <col min="3080" max="3080" width="8.7109375" style="140" customWidth="1"/>
    <col min="3081" max="3081" width="7.28515625" style="140" customWidth="1"/>
    <col min="3082" max="3082" width="3.28515625" style="140" customWidth="1"/>
    <col min="3083" max="3083" width="19" style="140" customWidth="1"/>
    <col min="3084" max="3084" width="27.7109375" style="140" customWidth="1"/>
    <col min="3085" max="3085" width="6.85546875" style="140" customWidth="1"/>
    <col min="3086" max="3086" width="12" style="140" customWidth="1"/>
    <col min="3087" max="3087" width="9.140625" style="140" customWidth="1"/>
    <col min="3088" max="3088" width="9.85546875" style="140" bestFit="1" customWidth="1"/>
    <col min="3089" max="3328" width="9.140625" style="140"/>
    <col min="3329" max="3331" width="9.140625" style="140" customWidth="1"/>
    <col min="3332" max="3332" width="22.7109375" style="140" customWidth="1"/>
    <col min="3333" max="3333" width="19.5703125" style="140" customWidth="1"/>
    <col min="3334" max="3334" width="3.28515625" style="140" customWidth="1"/>
    <col min="3335" max="3335" width="20" style="140" customWidth="1"/>
    <col min="3336" max="3336" width="8.7109375" style="140" customWidth="1"/>
    <col min="3337" max="3337" width="7.28515625" style="140" customWidth="1"/>
    <col min="3338" max="3338" width="3.28515625" style="140" customWidth="1"/>
    <col min="3339" max="3339" width="19" style="140" customWidth="1"/>
    <col min="3340" max="3340" width="27.7109375" style="140" customWidth="1"/>
    <col min="3341" max="3341" width="6.85546875" style="140" customWidth="1"/>
    <col min="3342" max="3342" width="12" style="140" customWidth="1"/>
    <col min="3343" max="3343" width="9.140625" style="140" customWidth="1"/>
    <col min="3344" max="3344" width="9.85546875" style="140" bestFit="1" customWidth="1"/>
    <col min="3345" max="3584" width="9.140625" style="140"/>
    <col min="3585" max="3587" width="9.140625" style="140" customWidth="1"/>
    <col min="3588" max="3588" width="22.7109375" style="140" customWidth="1"/>
    <col min="3589" max="3589" width="19.5703125" style="140" customWidth="1"/>
    <col min="3590" max="3590" width="3.28515625" style="140" customWidth="1"/>
    <col min="3591" max="3591" width="20" style="140" customWidth="1"/>
    <col min="3592" max="3592" width="8.7109375" style="140" customWidth="1"/>
    <col min="3593" max="3593" width="7.28515625" style="140" customWidth="1"/>
    <col min="3594" max="3594" width="3.28515625" style="140" customWidth="1"/>
    <col min="3595" max="3595" width="19" style="140" customWidth="1"/>
    <col min="3596" max="3596" width="27.7109375" style="140" customWidth="1"/>
    <col min="3597" max="3597" width="6.85546875" style="140" customWidth="1"/>
    <col min="3598" max="3598" width="12" style="140" customWidth="1"/>
    <col min="3599" max="3599" width="9.140625" style="140" customWidth="1"/>
    <col min="3600" max="3600" width="9.85546875" style="140" bestFit="1" customWidth="1"/>
    <col min="3601" max="3840" width="9.140625" style="140"/>
    <col min="3841" max="3843" width="9.140625" style="140" customWidth="1"/>
    <col min="3844" max="3844" width="22.7109375" style="140" customWidth="1"/>
    <col min="3845" max="3845" width="19.5703125" style="140" customWidth="1"/>
    <col min="3846" max="3846" width="3.28515625" style="140" customWidth="1"/>
    <col min="3847" max="3847" width="20" style="140" customWidth="1"/>
    <col min="3848" max="3848" width="8.7109375" style="140" customWidth="1"/>
    <col min="3849" max="3849" width="7.28515625" style="140" customWidth="1"/>
    <col min="3850" max="3850" width="3.28515625" style="140" customWidth="1"/>
    <col min="3851" max="3851" width="19" style="140" customWidth="1"/>
    <col min="3852" max="3852" width="27.7109375" style="140" customWidth="1"/>
    <col min="3853" max="3853" width="6.85546875" style="140" customWidth="1"/>
    <col min="3854" max="3854" width="12" style="140" customWidth="1"/>
    <col min="3855" max="3855" width="9.140625" style="140" customWidth="1"/>
    <col min="3856" max="3856" width="9.85546875" style="140" bestFit="1" customWidth="1"/>
    <col min="3857" max="4096" width="9.140625" style="140"/>
    <col min="4097" max="4099" width="9.140625" style="140" customWidth="1"/>
    <col min="4100" max="4100" width="22.7109375" style="140" customWidth="1"/>
    <col min="4101" max="4101" width="19.5703125" style="140" customWidth="1"/>
    <col min="4102" max="4102" width="3.28515625" style="140" customWidth="1"/>
    <col min="4103" max="4103" width="20" style="140" customWidth="1"/>
    <col min="4104" max="4104" width="8.7109375" style="140" customWidth="1"/>
    <col min="4105" max="4105" width="7.28515625" style="140" customWidth="1"/>
    <col min="4106" max="4106" width="3.28515625" style="140" customWidth="1"/>
    <col min="4107" max="4107" width="19" style="140" customWidth="1"/>
    <col min="4108" max="4108" width="27.7109375" style="140" customWidth="1"/>
    <col min="4109" max="4109" width="6.85546875" style="140" customWidth="1"/>
    <col min="4110" max="4110" width="12" style="140" customWidth="1"/>
    <col min="4111" max="4111" width="9.140625" style="140" customWidth="1"/>
    <col min="4112" max="4112" width="9.85546875" style="140" bestFit="1" customWidth="1"/>
    <col min="4113" max="4352" width="9.140625" style="140"/>
    <col min="4353" max="4355" width="9.140625" style="140" customWidth="1"/>
    <col min="4356" max="4356" width="22.7109375" style="140" customWidth="1"/>
    <col min="4357" max="4357" width="19.5703125" style="140" customWidth="1"/>
    <col min="4358" max="4358" width="3.28515625" style="140" customWidth="1"/>
    <col min="4359" max="4359" width="20" style="140" customWidth="1"/>
    <col min="4360" max="4360" width="8.7109375" style="140" customWidth="1"/>
    <col min="4361" max="4361" width="7.28515625" style="140" customWidth="1"/>
    <col min="4362" max="4362" width="3.28515625" style="140" customWidth="1"/>
    <col min="4363" max="4363" width="19" style="140" customWidth="1"/>
    <col min="4364" max="4364" width="27.7109375" style="140" customWidth="1"/>
    <col min="4365" max="4365" width="6.85546875" style="140" customWidth="1"/>
    <col min="4366" max="4366" width="12" style="140" customWidth="1"/>
    <col min="4367" max="4367" width="9.140625" style="140" customWidth="1"/>
    <col min="4368" max="4368" width="9.85546875" style="140" bestFit="1" customWidth="1"/>
    <col min="4369" max="4608" width="9.140625" style="140"/>
    <col min="4609" max="4611" width="9.140625" style="140" customWidth="1"/>
    <col min="4612" max="4612" width="22.7109375" style="140" customWidth="1"/>
    <col min="4613" max="4613" width="19.5703125" style="140" customWidth="1"/>
    <col min="4614" max="4614" width="3.28515625" style="140" customWidth="1"/>
    <col min="4615" max="4615" width="20" style="140" customWidth="1"/>
    <col min="4616" max="4616" width="8.7109375" style="140" customWidth="1"/>
    <col min="4617" max="4617" width="7.28515625" style="140" customWidth="1"/>
    <col min="4618" max="4618" width="3.28515625" style="140" customWidth="1"/>
    <col min="4619" max="4619" width="19" style="140" customWidth="1"/>
    <col min="4620" max="4620" width="27.7109375" style="140" customWidth="1"/>
    <col min="4621" max="4621" width="6.85546875" style="140" customWidth="1"/>
    <col min="4622" max="4622" width="12" style="140" customWidth="1"/>
    <col min="4623" max="4623" width="9.140625" style="140" customWidth="1"/>
    <col min="4624" max="4624" width="9.85546875" style="140" bestFit="1" customWidth="1"/>
    <col min="4625" max="4864" width="9.140625" style="140"/>
    <col min="4865" max="4867" width="9.140625" style="140" customWidth="1"/>
    <col min="4868" max="4868" width="22.7109375" style="140" customWidth="1"/>
    <col min="4869" max="4869" width="19.5703125" style="140" customWidth="1"/>
    <col min="4870" max="4870" width="3.28515625" style="140" customWidth="1"/>
    <col min="4871" max="4871" width="20" style="140" customWidth="1"/>
    <col min="4872" max="4872" width="8.7109375" style="140" customWidth="1"/>
    <col min="4873" max="4873" width="7.28515625" style="140" customWidth="1"/>
    <col min="4874" max="4874" width="3.28515625" style="140" customWidth="1"/>
    <col min="4875" max="4875" width="19" style="140" customWidth="1"/>
    <col min="4876" max="4876" width="27.7109375" style="140" customWidth="1"/>
    <col min="4877" max="4877" width="6.85546875" style="140" customWidth="1"/>
    <col min="4878" max="4878" width="12" style="140" customWidth="1"/>
    <col min="4879" max="4879" width="9.140625" style="140" customWidth="1"/>
    <col min="4880" max="4880" width="9.85546875" style="140" bestFit="1" customWidth="1"/>
    <col min="4881" max="5120" width="9.140625" style="140"/>
    <col min="5121" max="5123" width="9.140625" style="140" customWidth="1"/>
    <col min="5124" max="5124" width="22.7109375" style="140" customWidth="1"/>
    <col min="5125" max="5125" width="19.5703125" style="140" customWidth="1"/>
    <col min="5126" max="5126" width="3.28515625" style="140" customWidth="1"/>
    <col min="5127" max="5127" width="20" style="140" customWidth="1"/>
    <col min="5128" max="5128" width="8.7109375" style="140" customWidth="1"/>
    <col min="5129" max="5129" width="7.28515625" style="140" customWidth="1"/>
    <col min="5130" max="5130" width="3.28515625" style="140" customWidth="1"/>
    <col min="5131" max="5131" width="19" style="140" customWidth="1"/>
    <col min="5132" max="5132" width="27.7109375" style="140" customWidth="1"/>
    <col min="5133" max="5133" width="6.85546875" style="140" customWidth="1"/>
    <col min="5134" max="5134" width="12" style="140" customWidth="1"/>
    <col min="5135" max="5135" width="9.140625" style="140" customWidth="1"/>
    <col min="5136" max="5136" width="9.85546875" style="140" bestFit="1" customWidth="1"/>
    <col min="5137" max="5376" width="9.140625" style="140"/>
    <col min="5377" max="5379" width="9.140625" style="140" customWidth="1"/>
    <col min="5380" max="5380" width="22.7109375" style="140" customWidth="1"/>
    <col min="5381" max="5381" width="19.5703125" style="140" customWidth="1"/>
    <col min="5382" max="5382" width="3.28515625" style="140" customWidth="1"/>
    <col min="5383" max="5383" width="20" style="140" customWidth="1"/>
    <col min="5384" max="5384" width="8.7109375" style="140" customWidth="1"/>
    <col min="5385" max="5385" width="7.28515625" style="140" customWidth="1"/>
    <col min="5386" max="5386" width="3.28515625" style="140" customWidth="1"/>
    <col min="5387" max="5387" width="19" style="140" customWidth="1"/>
    <col min="5388" max="5388" width="27.7109375" style="140" customWidth="1"/>
    <col min="5389" max="5389" width="6.85546875" style="140" customWidth="1"/>
    <col min="5390" max="5390" width="12" style="140" customWidth="1"/>
    <col min="5391" max="5391" width="9.140625" style="140" customWidth="1"/>
    <col min="5392" max="5392" width="9.85546875" style="140" bestFit="1" customWidth="1"/>
    <col min="5393" max="5632" width="9.140625" style="140"/>
    <col min="5633" max="5635" width="9.140625" style="140" customWidth="1"/>
    <col min="5636" max="5636" width="22.7109375" style="140" customWidth="1"/>
    <col min="5637" max="5637" width="19.5703125" style="140" customWidth="1"/>
    <col min="5638" max="5638" width="3.28515625" style="140" customWidth="1"/>
    <col min="5639" max="5639" width="20" style="140" customWidth="1"/>
    <col min="5640" max="5640" width="8.7109375" style="140" customWidth="1"/>
    <col min="5641" max="5641" width="7.28515625" style="140" customWidth="1"/>
    <col min="5642" max="5642" width="3.28515625" style="140" customWidth="1"/>
    <col min="5643" max="5643" width="19" style="140" customWidth="1"/>
    <col min="5644" max="5644" width="27.7109375" style="140" customWidth="1"/>
    <col min="5645" max="5645" width="6.85546875" style="140" customWidth="1"/>
    <col min="5646" max="5646" width="12" style="140" customWidth="1"/>
    <col min="5647" max="5647" width="9.140625" style="140" customWidth="1"/>
    <col min="5648" max="5648" width="9.85546875" style="140" bestFit="1" customWidth="1"/>
    <col min="5649" max="5888" width="9.140625" style="140"/>
    <col min="5889" max="5891" width="9.140625" style="140" customWidth="1"/>
    <col min="5892" max="5892" width="22.7109375" style="140" customWidth="1"/>
    <col min="5893" max="5893" width="19.5703125" style="140" customWidth="1"/>
    <col min="5894" max="5894" width="3.28515625" style="140" customWidth="1"/>
    <col min="5895" max="5895" width="20" style="140" customWidth="1"/>
    <col min="5896" max="5896" width="8.7109375" style="140" customWidth="1"/>
    <col min="5897" max="5897" width="7.28515625" style="140" customWidth="1"/>
    <col min="5898" max="5898" width="3.28515625" style="140" customWidth="1"/>
    <col min="5899" max="5899" width="19" style="140" customWidth="1"/>
    <col min="5900" max="5900" width="27.7109375" style="140" customWidth="1"/>
    <col min="5901" max="5901" width="6.85546875" style="140" customWidth="1"/>
    <col min="5902" max="5902" width="12" style="140" customWidth="1"/>
    <col min="5903" max="5903" width="9.140625" style="140" customWidth="1"/>
    <col min="5904" max="5904" width="9.85546875" style="140" bestFit="1" customWidth="1"/>
    <col min="5905" max="6144" width="9.140625" style="140"/>
    <col min="6145" max="6147" width="9.140625" style="140" customWidth="1"/>
    <col min="6148" max="6148" width="22.7109375" style="140" customWidth="1"/>
    <col min="6149" max="6149" width="19.5703125" style="140" customWidth="1"/>
    <col min="6150" max="6150" width="3.28515625" style="140" customWidth="1"/>
    <col min="6151" max="6151" width="20" style="140" customWidth="1"/>
    <col min="6152" max="6152" width="8.7109375" style="140" customWidth="1"/>
    <col min="6153" max="6153" width="7.28515625" style="140" customWidth="1"/>
    <col min="6154" max="6154" width="3.28515625" style="140" customWidth="1"/>
    <col min="6155" max="6155" width="19" style="140" customWidth="1"/>
    <col min="6156" max="6156" width="27.7109375" style="140" customWidth="1"/>
    <col min="6157" max="6157" width="6.85546875" style="140" customWidth="1"/>
    <col min="6158" max="6158" width="12" style="140" customWidth="1"/>
    <col min="6159" max="6159" width="9.140625" style="140" customWidth="1"/>
    <col min="6160" max="6160" width="9.85546875" style="140" bestFit="1" customWidth="1"/>
    <col min="6161" max="6400" width="9.140625" style="140"/>
    <col min="6401" max="6403" width="9.140625" style="140" customWidth="1"/>
    <col min="6404" max="6404" width="22.7109375" style="140" customWidth="1"/>
    <col min="6405" max="6405" width="19.5703125" style="140" customWidth="1"/>
    <col min="6406" max="6406" width="3.28515625" style="140" customWidth="1"/>
    <col min="6407" max="6407" width="20" style="140" customWidth="1"/>
    <col min="6408" max="6408" width="8.7109375" style="140" customWidth="1"/>
    <col min="6409" max="6409" width="7.28515625" style="140" customWidth="1"/>
    <col min="6410" max="6410" width="3.28515625" style="140" customWidth="1"/>
    <col min="6411" max="6411" width="19" style="140" customWidth="1"/>
    <col min="6412" max="6412" width="27.7109375" style="140" customWidth="1"/>
    <col min="6413" max="6413" width="6.85546875" style="140" customWidth="1"/>
    <col min="6414" max="6414" width="12" style="140" customWidth="1"/>
    <col min="6415" max="6415" width="9.140625" style="140" customWidth="1"/>
    <col min="6416" max="6416" width="9.85546875" style="140" bestFit="1" customWidth="1"/>
    <col min="6417" max="6656" width="9.140625" style="140"/>
    <col min="6657" max="6659" width="9.140625" style="140" customWidth="1"/>
    <col min="6660" max="6660" width="22.7109375" style="140" customWidth="1"/>
    <col min="6661" max="6661" width="19.5703125" style="140" customWidth="1"/>
    <col min="6662" max="6662" width="3.28515625" style="140" customWidth="1"/>
    <col min="6663" max="6663" width="20" style="140" customWidth="1"/>
    <col min="6664" max="6664" width="8.7109375" style="140" customWidth="1"/>
    <col min="6665" max="6665" width="7.28515625" style="140" customWidth="1"/>
    <col min="6666" max="6666" width="3.28515625" style="140" customWidth="1"/>
    <col min="6667" max="6667" width="19" style="140" customWidth="1"/>
    <col min="6668" max="6668" width="27.7109375" style="140" customWidth="1"/>
    <col min="6669" max="6669" width="6.85546875" style="140" customWidth="1"/>
    <col min="6670" max="6670" width="12" style="140" customWidth="1"/>
    <col min="6671" max="6671" width="9.140625" style="140" customWidth="1"/>
    <col min="6672" max="6672" width="9.85546875" style="140" bestFit="1" customWidth="1"/>
    <col min="6673" max="6912" width="9.140625" style="140"/>
    <col min="6913" max="6915" width="9.140625" style="140" customWidth="1"/>
    <col min="6916" max="6916" width="22.7109375" style="140" customWidth="1"/>
    <col min="6917" max="6917" width="19.5703125" style="140" customWidth="1"/>
    <col min="6918" max="6918" width="3.28515625" style="140" customWidth="1"/>
    <col min="6919" max="6919" width="20" style="140" customWidth="1"/>
    <col min="6920" max="6920" width="8.7109375" style="140" customWidth="1"/>
    <col min="6921" max="6921" width="7.28515625" style="140" customWidth="1"/>
    <col min="6922" max="6922" width="3.28515625" style="140" customWidth="1"/>
    <col min="6923" max="6923" width="19" style="140" customWidth="1"/>
    <col min="6924" max="6924" width="27.7109375" style="140" customWidth="1"/>
    <col min="6925" max="6925" width="6.85546875" style="140" customWidth="1"/>
    <col min="6926" max="6926" width="12" style="140" customWidth="1"/>
    <col min="6927" max="6927" width="9.140625" style="140" customWidth="1"/>
    <col min="6928" max="6928" width="9.85546875" style="140" bestFit="1" customWidth="1"/>
    <col min="6929" max="7168" width="9.140625" style="140"/>
    <col min="7169" max="7171" width="9.140625" style="140" customWidth="1"/>
    <col min="7172" max="7172" width="22.7109375" style="140" customWidth="1"/>
    <col min="7173" max="7173" width="19.5703125" style="140" customWidth="1"/>
    <col min="7174" max="7174" width="3.28515625" style="140" customWidth="1"/>
    <col min="7175" max="7175" width="20" style="140" customWidth="1"/>
    <col min="7176" max="7176" width="8.7109375" style="140" customWidth="1"/>
    <col min="7177" max="7177" width="7.28515625" style="140" customWidth="1"/>
    <col min="7178" max="7178" width="3.28515625" style="140" customWidth="1"/>
    <col min="7179" max="7179" width="19" style="140" customWidth="1"/>
    <col min="7180" max="7180" width="27.7109375" style="140" customWidth="1"/>
    <col min="7181" max="7181" width="6.85546875" style="140" customWidth="1"/>
    <col min="7182" max="7182" width="12" style="140" customWidth="1"/>
    <col min="7183" max="7183" width="9.140625" style="140" customWidth="1"/>
    <col min="7184" max="7184" width="9.85546875" style="140" bestFit="1" customWidth="1"/>
    <col min="7185" max="7424" width="9.140625" style="140"/>
    <col min="7425" max="7427" width="9.140625" style="140" customWidth="1"/>
    <col min="7428" max="7428" width="22.7109375" style="140" customWidth="1"/>
    <col min="7429" max="7429" width="19.5703125" style="140" customWidth="1"/>
    <col min="7430" max="7430" width="3.28515625" style="140" customWidth="1"/>
    <col min="7431" max="7431" width="20" style="140" customWidth="1"/>
    <col min="7432" max="7432" width="8.7109375" style="140" customWidth="1"/>
    <col min="7433" max="7433" width="7.28515625" style="140" customWidth="1"/>
    <col min="7434" max="7434" width="3.28515625" style="140" customWidth="1"/>
    <col min="7435" max="7435" width="19" style="140" customWidth="1"/>
    <col min="7436" max="7436" width="27.7109375" style="140" customWidth="1"/>
    <col min="7437" max="7437" width="6.85546875" style="140" customWidth="1"/>
    <col min="7438" max="7438" width="12" style="140" customWidth="1"/>
    <col min="7439" max="7439" width="9.140625" style="140" customWidth="1"/>
    <col min="7440" max="7440" width="9.85546875" style="140" bestFit="1" customWidth="1"/>
    <col min="7441" max="7680" width="9.140625" style="140"/>
    <col min="7681" max="7683" width="9.140625" style="140" customWidth="1"/>
    <col min="7684" max="7684" width="22.7109375" style="140" customWidth="1"/>
    <col min="7685" max="7685" width="19.5703125" style="140" customWidth="1"/>
    <col min="7686" max="7686" width="3.28515625" style="140" customWidth="1"/>
    <col min="7687" max="7687" width="20" style="140" customWidth="1"/>
    <col min="7688" max="7688" width="8.7109375" style="140" customWidth="1"/>
    <col min="7689" max="7689" width="7.28515625" style="140" customWidth="1"/>
    <col min="7690" max="7690" width="3.28515625" style="140" customWidth="1"/>
    <col min="7691" max="7691" width="19" style="140" customWidth="1"/>
    <col min="7692" max="7692" width="27.7109375" style="140" customWidth="1"/>
    <col min="7693" max="7693" width="6.85546875" style="140" customWidth="1"/>
    <col min="7694" max="7694" width="12" style="140" customWidth="1"/>
    <col min="7695" max="7695" width="9.140625" style="140" customWidth="1"/>
    <col min="7696" max="7696" width="9.85546875" style="140" bestFit="1" customWidth="1"/>
    <col min="7697" max="7936" width="9.140625" style="140"/>
    <col min="7937" max="7939" width="9.140625" style="140" customWidth="1"/>
    <col min="7940" max="7940" width="22.7109375" style="140" customWidth="1"/>
    <col min="7941" max="7941" width="19.5703125" style="140" customWidth="1"/>
    <col min="7942" max="7942" width="3.28515625" style="140" customWidth="1"/>
    <col min="7943" max="7943" width="20" style="140" customWidth="1"/>
    <col min="7944" max="7944" width="8.7109375" style="140" customWidth="1"/>
    <col min="7945" max="7945" width="7.28515625" style="140" customWidth="1"/>
    <col min="7946" max="7946" width="3.28515625" style="140" customWidth="1"/>
    <col min="7947" max="7947" width="19" style="140" customWidth="1"/>
    <col min="7948" max="7948" width="27.7109375" style="140" customWidth="1"/>
    <col min="7949" max="7949" width="6.85546875" style="140" customWidth="1"/>
    <col min="7950" max="7950" width="12" style="140" customWidth="1"/>
    <col min="7951" max="7951" width="9.140625" style="140" customWidth="1"/>
    <col min="7952" max="7952" width="9.85546875" style="140" bestFit="1" customWidth="1"/>
    <col min="7953" max="8192" width="9.140625" style="140"/>
    <col min="8193" max="8195" width="9.140625" style="140" customWidth="1"/>
    <col min="8196" max="8196" width="22.7109375" style="140" customWidth="1"/>
    <col min="8197" max="8197" width="19.5703125" style="140" customWidth="1"/>
    <col min="8198" max="8198" width="3.28515625" style="140" customWidth="1"/>
    <col min="8199" max="8199" width="20" style="140" customWidth="1"/>
    <col min="8200" max="8200" width="8.7109375" style="140" customWidth="1"/>
    <col min="8201" max="8201" width="7.28515625" style="140" customWidth="1"/>
    <col min="8202" max="8202" width="3.28515625" style="140" customWidth="1"/>
    <col min="8203" max="8203" width="19" style="140" customWidth="1"/>
    <col min="8204" max="8204" width="27.7109375" style="140" customWidth="1"/>
    <col min="8205" max="8205" width="6.85546875" style="140" customWidth="1"/>
    <col min="8206" max="8206" width="12" style="140" customWidth="1"/>
    <col min="8207" max="8207" width="9.140625" style="140" customWidth="1"/>
    <col min="8208" max="8208" width="9.85546875" style="140" bestFit="1" customWidth="1"/>
    <col min="8209" max="8448" width="9.140625" style="140"/>
    <col min="8449" max="8451" width="9.140625" style="140" customWidth="1"/>
    <col min="8452" max="8452" width="22.7109375" style="140" customWidth="1"/>
    <col min="8453" max="8453" width="19.5703125" style="140" customWidth="1"/>
    <col min="8454" max="8454" width="3.28515625" style="140" customWidth="1"/>
    <col min="8455" max="8455" width="20" style="140" customWidth="1"/>
    <col min="8456" max="8456" width="8.7109375" style="140" customWidth="1"/>
    <col min="8457" max="8457" width="7.28515625" style="140" customWidth="1"/>
    <col min="8458" max="8458" width="3.28515625" style="140" customWidth="1"/>
    <col min="8459" max="8459" width="19" style="140" customWidth="1"/>
    <col min="8460" max="8460" width="27.7109375" style="140" customWidth="1"/>
    <col min="8461" max="8461" width="6.85546875" style="140" customWidth="1"/>
    <col min="8462" max="8462" width="12" style="140" customWidth="1"/>
    <col min="8463" max="8463" width="9.140625" style="140" customWidth="1"/>
    <col min="8464" max="8464" width="9.85546875" style="140" bestFit="1" customWidth="1"/>
    <col min="8465" max="8704" width="9.140625" style="140"/>
    <col min="8705" max="8707" width="9.140625" style="140" customWidth="1"/>
    <col min="8708" max="8708" width="22.7109375" style="140" customWidth="1"/>
    <col min="8709" max="8709" width="19.5703125" style="140" customWidth="1"/>
    <col min="8710" max="8710" width="3.28515625" style="140" customWidth="1"/>
    <col min="8711" max="8711" width="20" style="140" customWidth="1"/>
    <col min="8712" max="8712" width="8.7109375" style="140" customWidth="1"/>
    <col min="8713" max="8713" width="7.28515625" style="140" customWidth="1"/>
    <col min="8714" max="8714" width="3.28515625" style="140" customWidth="1"/>
    <col min="8715" max="8715" width="19" style="140" customWidth="1"/>
    <col min="8716" max="8716" width="27.7109375" style="140" customWidth="1"/>
    <col min="8717" max="8717" width="6.85546875" style="140" customWidth="1"/>
    <col min="8718" max="8718" width="12" style="140" customWidth="1"/>
    <col min="8719" max="8719" width="9.140625" style="140" customWidth="1"/>
    <col min="8720" max="8720" width="9.85546875" style="140" bestFit="1" customWidth="1"/>
    <col min="8721" max="8960" width="9.140625" style="140"/>
    <col min="8961" max="8963" width="9.140625" style="140" customWidth="1"/>
    <col min="8964" max="8964" width="22.7109375" style="140" customWidth="1"/>
    <col min="8965" max="8965" width="19.5703125" style="140" customWidth="1"/>
    <col min="8966" max="8966" width="3.28515625" style="140" customWidth="1"/>
    <col min="8967" max="8967" width="20" style="140" customWidth="1"/>
    <col min="8968" max="8968" width="8.7109375" style="140" customWidth="1"/>
    <col min="8969" max="8969" width="7.28515625" style="140" customWidth="1"/>
    <col min="8970" max="8970" width="3.28515625" style="140" customWidth="1"/>
    <col min="8971" max="8971" width="19" style="140" customWidth="1"/>
    <col min="8972" max="8972" width="27.7109375" style="140" customWidth="1"/>
    <col min="8973" max="8973" width="6.85546875" style="140" customWidth="1"/>
    <col min="8974" max="8974" width="12" style="140" customWidth="1"/>
    <col min="8975" max="8975" width="9.140625" style="140" customWidth="1"/>
    <col min="8976" max="8976" width="9.85546875" style="140" bestFit="1" customWidth="1"/>
    <col min="8977" max="9216" width="9.140625" style="140"/>
    <col min="9217" max="9219" width="9.140625" style="140" customWidth="1"/>
    <col min="9220" max="9220" width="22.7109375" style="140" customWidth="1"/>
    <col min="9221" max="9221" width="19.5703125" style="140" customWidth="1"/>
    <col min="9222" max="9222" width="3.28515625" style="140" customWidth="1"/>
    <col min="9223" max="9223" width="20" style="140" customWidth="1"/>
    <col min="9224" max="9224" width="8.7109375" style="140" customWidth="1"/>
    <col min="9225" max="9225" width="7.28515625" style="140" customWidth="1"/>
    <col min="9226" max="9226" width="3.28515625" style="140" customWidth="1"/>
    <col min="9227" max="9227" width="19" style="140" customWidth="1"/>
    <col min="9228" max="9228" width="27.7109375" style="140" customWidth="1"/>
    <col min="9229" max="9229" width="6.85546875" style="140" customWidth="1"/>
    <col min="9230" max="9230" width="12" style="140" customWidth="1"/>
    <col min="9231" max="9231" width="9.140625" style="140" customWidth="1"/>
    <col min="9232" max="9232" width="9.85546875" style="140" bestFit="1" customWidth="1"/>
    <col min="9233" max="9472" width="9.140625" style="140"/>
    <col min="9473" max="9475" width="9.140625" style="140" customWidth="1"/>
    <col min="9476" max="9476" width="22.7109375" style="140" customWidth="1"/>
    <col min="9477" max="9477" width="19.5703125" style="140" customWidth="1"/>
    <col min="9478" max="9478" width="3.28515625" style="140" customWidth="1"/>
    <col min="9479" max="9479" width="20" style="140" customWidth="1"/>
    <col min="9480" max="9480" width="8.7109375" style="140" customWidth="1"/>
    <col min="9481" max="9481" width="7.28515625" style="140" customWidth="1"/>
    <col min="9482" max="9482" width="3.28515625" style="140" customWidth="1"/>
    <col min="9483" max="9483" width="19" style="140" customWidth="1"/>
    <col min="9484" max="9484" width="27.7109375" style="140" customWidth="1"/>
    <col min="9485" max="9485" width="6.85546875" style="140" customWidth="1"/>
    <col min="9486" max="9486" width="12" style="140" customWidth="1"/>
    <col min="9487" max="9487" width="9.140625" style="140" customWidth="1"/>
    <col min="9488" max="9488" width="9.85546875" style="140" bestFit="1" customWidth="1"/>
    <col min="9489" max="9728" width="9.140625" style="140"/>
    <col min="9729" max="9731" width="9.140625" style="140" customWidth="1"/>
    <col min="9732" max="9732" width="22.7109375" style="140" customWidth="1"/>
    <col min="9733" max="9733" width="19.5703125" style="140" customWidth="1"/>
    <col min="9734" max="9734" width="3.28515625" style="140" customWidth="1"/>
    <col min="9735" max="9735" width="20" style="140" customWidth="1"/>
    <col min="9736" max="9736" width="8.7109375" style="140" customWidth="1"/>
    <col min="9737" max="9737" width="7.28515625" style="140" customWidth="1"/>
    <col min="9738" max="9738" width="3.28515625" style="140" customWidth="1"/>
    <col min="9739" max="9739" width="19" style="140" customWidth="1"/>
    <col min="9740" max="9740" width="27.7109375" style="140" customWidth="1"/>
    <col min="9741" max="9741" width="6.85546875" style="140" customWidth="1"/>
    <col min="9742" max="9742" width="12" style="140" customWidth="1"/>
    <col min="9743" max="9743" width="9.140625" style="140" customWidth="1"/>
    <col min="9744" max="9744" width="9.85546875" style="140" bestFit="1" customWidth="1"/>
    <col min="9745" max="9984" width="9.140625" style="140"/>
    <col min="9985" max="9987" width="9.140625" style="140" customWidth="1"/>
    <col min="9988" max="9988" width="22.7109375" style="140" customWidth="1"/>
    <col min="9989" max="9989" width="19.5703125" style="140" customWidth="1"/>
    <col min="9990" max="9990" width="3.28515625" style="140" customWidth="1"/>
    <col min="9991" max="9991" width="20" style="140" customWidth="1"/>
    <col min="9992" max="9992" width="8.7109375" style="140" customWidth="1"/>
    <col min="9993" max="9993" width="7.28515625" style="140" customWidth="1"/>
    <col min="9994" max="9994" width="3.28515625" style="140" customWidth="1"/>
    <col min="9995" max="9995" width="19" style="140" customWidth="1"/>
    <col min="9996" max="9996" width="27.7109375" style="140" customWidth="1"/>
    <col min="9997" max="9997" width="6.85546875" style="140" customWidth="1"/>
    <col min="9998" max="9998" width="12" style="140" customWidth="1"/>
    <col min="9999" max="9999" width="9.140625" style="140" customWidth="1"/>
    <col min="10000" max="10000" width="9.85546875" style="140" bestFit="1" customWidth="1"/>
    <col min="10001" max="10240" width="9.140625" style="140"/>
    <col min="10241" max="10243" width="9.140625" style="140" customWidth="1"/>
    <col min="10244" max="10244" width="22.7109375" style="140" customWidth="1"/>
    <col min="10245" max="10245" width="19.5703125" style="140" customWidth="1"/>
    <col min="10246" max="10246" width="3.28515625" style="140" customWidth="1"/>
    <col min="10247" max="10247" width="20" style="140" customWidth="1"/>
    <col min="10248" max="10248" width="8.7109375" style="140" customWidth="1"/>
    <col min="10249" max="10249" width="7.28515625" style="140" customWidth="1"/>
    <col min="10250" max="10250" width="3.28515625" style="140" customWidth="1"/>
    <col min="10251" max="10251" width="19" style="140" customWidth="1"/>
    <col min="10252" max="10252" width="27.7109375" style="140" customWidth="1"/>
    <col min="10253" max="10253" width="6.85546875" style="140" customWidth="1"/>
    <col min="10254" max="10254" width="12" style="140" customWidth="1"/>
    <col min="10255" max="10255" width="9.140625" style="140" customWidth="1"/>
    <col min="10256" max="10256" width="9.85546875" style="140" bestFit="1" customWidth="1"/>
    <col min="10257" max="10496" width="9.140625" style="140"/>
    <col min="10497" max="10499" width="9.140625" style="140" customWidth="1"/>
    <col min="10500" max="10500" width="22.7109375" style="140" customWidth="1"/>
    <col min="10501" max="10501" width="19.5703125" style="140" customWidth="1"/>
    <col min="10502" max="10502" width="3.28515625" style="140" customWidth="1"/>
    <col min="10503" max="10503" width="20" style="140" customWidth="1"/>
    <col min="10504" max="10504" width="8.7109375" style="140" customWidth="1"/>
    <col min="10505" max="10505" width="7.28515625" style="140" customWidth="1"/>
    <col min="10506" max="10506" width="3.28515625" style="140" customWidth="1"/>
    <col min="10507" max="10507" width="19" style="140" customWidth="1"/>
    <col min="10508" max="10508" width="27.7109375" style="140" customWidth="1"/>
    <col min="10509" max="10509" width="6.85546875" style="140" customWidth="1"/>
    <col min="10510" max="10510" width="12" style="140" customWidth="1"/>
    <col min="10511" max="10511" width="9.140625" style="140" customWidth="1"/>
    <col min="10512" max="10512" width="9.85546875" style="140" bestFit="1" customWidth="1"/>
    <col min="10513" max="10752" width="9.140625" style="140"/>
    <col min="10753" max="10755" width="9.140625" style="140" customWidth="1"/>
    <col min="10756" max="10756" width="22.7109375" style="140" customWidth="1"/>
    <col min="10757" max="10757" width="19.5703125" style="140" customWidth="1"/>
    <col min="10758" max="10758" width="3.28515625" style="140" customWidth="1"/>
    <col min="10759" max="10759" width="20" style="140" customWidth="1"/>
    <col min="10760" max="10760" width="8.7109375" style="140" customWidth="1"/>
    <col min="10761" max="10761" width="7.28515625" style="140" customWidth="1"/>
    <col min="10762" max="10762" width="3.28515625" style="140" customWidth="1"/>
    <col min="10763" max="10763" width="19" style="140" customWidth="1"/>
    <col min="10764" max="10764" width="27.7109375" style="140" customWidth="1"/>
    <col min="10765" max="10765" width="6.85546875" style="140" customWidth="1"/>
    <col min="10766" max="10766" width="12" style="140" customWidth="1"/>
    <col min="10767" max="10767" width="9.140625" style="140" customWidth="1"/>
    <col min="10768" max="10768" width="9.85546875" style="140" bestFit="1" customWidth="1"/>
    <col min="10769" max="11008" width="9.140625" style="140"/>
    <col min="11009" max="11011" width="9.140625" style="140" customWidth="1"/>
    <col min="11012" max="11012" width="22.7109375" style="140" customWidth="1"/>
    <col min="11013" max="11013" width="19.5703125" style="140" customWidth="1"/>
    <col min="11014" max="11014" width="3.28515625" style="140" customWidth="1"/>
    <col min="11015" max="11015" width="20" style="140" customWidth="1"/>
    <col min="11016" max="11016" width="8.7109375" style="140" customWidth="1"/>
    <col min="11017" max="11017" width="7.28515625" style="140" customWidth="1"/>
    <col min="11018" max="11018" width="3.28515625" style="140" customWidth="1"/>
    <col min="11019" max="11019" width="19" style="140" customWidth="1"/>
    <col min="11020" max="11020" width="27.7109375" style="140" customWidth="1"/>
    <col min="11021" max="11021" width="6.85546875" style="140" customWidth="1"/>
    <col min="11022" max="11022" width="12" style="140" customWidth="1"/>
    <col min="11023" max="11023" width="9.140625" style="140" customWidth="1"/>
    <col min="11024" max="11024" width="9.85546875" style="140" bestFit="1" customWidth="1"/>
    <col min="11025" max="11264" width="9.140625" style="140"/>
    <col min="11265" max="11267" width="9.140625" style="140" customWidth="1"/>
    <col min="11268" max="11268" width="22.7109375" style="140" customWidth="1"/>
    <col min="11269" max="11269" width="19.5703125" style="140" customWidth="1"/>
    <col min="11270" max="11270" width="3.28515625" style="140" customWidth="1"/>
    <col min="11271" max="11271" width="20" style="140" customWidth="1"/>
    <col min="11272" max="11272" width="8.7109375" style="140" customWidth="1"/>
    <col min="11273" max="11273" width="7.28515625" style="140" customWidth="1"/>
    <col min="11274" max="11274" width="3.28515625" style="140" customWidth="1"/>
    <col min="11275" max="11275" width="19" style="140" customWidth="1"/>
    <col min="11276" max="11276" width="27.7109375" style="140" customWidth="1"/>
    <col min="11277" max="11277" width="6.85546875" style="140" customWidth="1"/>
    <col min="11278" max="11278" width="12" style="140" customWidth="1"/>
    <col min="11279" max="11279" width="9.140625" style="140" customWidth="1"/>
    <col min="11280" max="11280" width="9.85546875" style="140" bestFit="1" customWidth="1"/>
    <col min="11281" max="11520" width="9.140625" style="140"/>
    <col min="11521" max="11523" width="9.140625" style="140" customWidth="1"/>
    <col min="11524" max="11524" width="22.7109375" style="140" customWidth="1"/>
    <col min="11525" max="11525" width="19.5703125" style="140" customWidth="1"/>
    <col min="11526" max="11526" width="3.28515625" style="140" customWidth="1"/>
    <col min="11527" max="11527" width="20" style="140" customWidth="1"/>
    <col min="11528" max="11528" width="8.7109375" style="140" customWidth="1"/>
    <col min="11529" max="11529" width="7.28515625" style="140" customWidth="1"/>
    <col min="11530" max="11530" width="3.28515625" style="140" customWidth="1"/>
    <col min="11531" max="11531" width="19" style="140" customWidth="1"/>
    <col min="11532" max="11532" width="27.7109375" style="140" customWidth="1"/>
    <col min="11533" max="11533" width="6.85546875" style="140" customWidth="1"/>
    <col min="11534" max="11534" width="12" style="140" customWidth="1"/>
    <col min="11535" max="11535" width="9.140625" style="140" customWidth="1"/>
    <col min="11536" max="11536" width="9.85546875" style="140" bestFit="1" customWidth="1"/>
    <col min="11537" max="11776" width="9.140625" style="140"/>
    <col min="11777" max="11779" width="9.140625" style="140" customWidth="1"/>
    <col min="11780" max="11780" width="22.7109375" style="140" customWidth="1"/>
    <col min="11781" max="11781" width="19.5703125" style="140" customWidth="1"/>
    <col min="11782" max="11782" width="3.28515625" style="140" customWidth="1"/>
    <col min="11783" max="11783" width="20" style="140" customWidth="1"/>
    <col min="11784" max="11784" width="8.7109375" style="140" customWidth="1"/>
    <col min="11785" max="11785" width="7.28515625" style="140" customWidth="1"/>
    <col min="11786" max="11786" width="3.28515625" style="140" customWidth="1"/>
    <col min="11787" max="11787" width="19" style="140" customWidth="1"/>
    <col min="11788" max="11788" width="27.7109375" style="140" customWidth="1"/>
    <col min="11789" max="11789" width="6.85546875" style="140" customWidth="1"/>
    <col min="11790" max="11790" width="12" style="140" customWidth="1"/>
    <col min="11791" max="11791" width="9.140625" style="140" customWidth="1"/>
    <col min="11792" max="11792" width="9.85546875" style="140" bestFit="1" customWidth="1"/>
    <col min="11793" max="12032" width="9.140625" style="140"/>
    <col min="12033" max="12035" width="9.140625" style="140" customWidth="1"/>
    <col min="12036" max="12036" width="22.7109375" style="140" customWidth="1"/>
    <col min="12037" max="12037" width="19.5703125" style="140" customWidth="1"/>
    <col min="12038" max="12038" width="3.28515625" style="140" customWidth="1"/>
    <col min="12039" max="12039" width="20" style="140" customWidth="1"/>
    <col min="12040" max="12040" width="8.7109375" style="140" customWidth="1"/>
    <col min="12041" max="12041" width="7.28515625" style="140" customWidth="1"/>
    <col min="12042" max="12042" width="3.28515625" style="140" customWidth="1"/>
    <col min="12043" max="12043" width="19" style="140" customWidth="1"/>
    <col min="12044" max="12044" width="27.7109375" style="140" customWidth="1"/>
    <col min="12045" max="12045" width="6.85546875" style="140" customWidth="1"/>
    <col min="12046" max="12046" width="12" style="140" customWidth="1"/>
    <col min="12047" max="12047" width="9.140625" style="140" customWidth="1"/>
    <col min="12048" max="12048" width="9.85546875" style="140" bestFit="1" customWidth="1"/>
    <col min="12049" max="12288" width="9.140625" style="140"/>
    <col min="12289" max="12291" width="9.140625" style="140" customWidth="1"/>
    <col min="12292" max="12292" width="22.7109375" style="140" customWidth="1"/>
    <col min="12293" max="12293" width="19.5703125" style="140" customWidth="1"/>
    <col min="12294" max="12294" width="3.28515625" style="140" customWidth="1"/>
    <col min="12295" max="12295" width="20" style="140" customWidth="1"/>
    <col min="12296" max="12296" width="8.7109375" style="140" customWidth="1"/>
    <col min="12297" max="12297" width="7.28515625" style="140" customWidth="1"/>
    <col min="12298" max="12298" width="3.28515625" style="140" customWidth="1"/>
    <col min="12299" max="12299" width="19" style="140" customWidth="1"/>
    <col min="12300" max="12300" width="27.7109375" style="140" customWidth="1"/>
    <col min="12301" max="12301" width="6.85546875" style="140" customWidth="1"/>
    <col min="12302" max="12302" width="12" style="140" customWidth="1"/>
    <col min="12303" max="12303" width="9.140625" style="140" customWidth="1"/>
    <col min="12304" max="12304" width="9.85546875" style="140" bestFit="1" customWidth="1"/>
    <col min="12305" max="12544" width="9.140625" style="140"/>
    <col min="12545" max="12547" width="9.140625" style="140" customWidth="1"/>
    <col min="12548" max="12548" width="22.7109375" style="140" customWidth="1"/>
    <col min="12549" max="12549" width="19.5703125" style="140" customWidth="1"/>
    <col min="12550" max="12550" width="3.28515625" style="140" customWidth="1"/>
    <col min="12551" max="12551" width="20" style="140" customWidth="1"/>
    <col min="12552" max="12552" width="8.7109375" style="140" customWidth="1"/>
    <col min="12553" max="12553" width="7.28515625" style="140" customWidth="1"/>
    <col min="12554" max="12554" width="3.28515625" style="140" customWidth="1"/>
    <col min="12555" max="12555" width="19" style="140" customWidth="1"/>
    <col min="12556" max="12556" width="27.7109375" style="140" customWidth="1"/>
    <col min="12557" max="12557" width="6.85546875" style="140" customWidth="1"/>
    <col min="12558" max="12558" width="12" style="140" customWidth="1"/>
    <col min="12559" max="12559" width="9.140625" style="140" customWidth="1"/>
    <col min="12560" max="12560" width="9.85546875" style="140" bestFit="1" customWidth="1"/>
    <col min="12561" max="12800" width="9.140625" style="140"/>
    <col min="12801" max="12803" width="9.140625" style="140" customWidth="1"/>
    <col min="12804" max="12804" width="22.7109375" style="140" customWidth="1"/>
    <col min="12805" max="12805" width="19.5703125" style="140" customWidth="1"/>
    <col min="12806" max="12806" width="3.28515625" style="140" customWidth="1"/>
    <col min="12807" max="12807" width="20" style="140" customWidth="1"/>
    <col min="12808" max="12808" width="8.7109375" style="140" customWidth="1"/>
    <col min="12809" max="12809" width="7.28515625" style="140" customWidth="1"/>
    <col min="12810" max="12810" width="3.28515625" style="140" customWidth="1"/>
    <col min="12811" max="12811" width="19" style="140" customWidth="1"/>
    <col min="12812" max="12812" width="27.7109375" style="140" customWidth="1"/>
    <col min="12813" max="12813" width="6.85546875" style="140" customWidth="1"/>
    <col min="12814" max="12814" width="12" style="140" customWidth="1"/>
    <col min="12815" max="12815" width="9.140625" style="140" customWidth="1"/>
    <col min="12816" max="12816" width="9.85546875" style="140" bestFit="1" customWidth="1"/>
    <col min="12817" max="13056" width="9.140625" style="140"/>
    <col min="13057" max="13059" width="9.140625" style="140" customWidth="1"/>
    <col min="13060" max="13060" width="22.7109375" style="140" customWidth="1"/>
    <col min="13061" max="13061" width="19.5703125" style="140" customWidth="1"/>
    <col min="13062" max="13062" width="3.28515625" style="140" customWidth="1"/>
    <col min="13063" max="13063" width="20" style="140" customWidth="1"/>
    <col min="13064" max="13064" width="8.7109375" style="140" customWidth="1"/>
    <col min="13065" max="13065" width="7.28515625" style="140" customWidth="1"/>
    <col min="13066" max="13066" width="3.28515625" style="140" customWidth="1"/>
    <col min="13067" max="13067" width="19" style="140" customWidth="1"/>
    <col min="13068" max="13068" width="27.7109375" style="140" customWidth="1"/>
    <col min="13069" max="13069" width="6.85546875" style="140" customWidth="1"/>
    <col min="13070" max="13070" width="12" style="140" customWidth="1"/>
    <col min="13071" max="13071" width="9.140625" style="140" customWidth="1"/>
    <col min="13072" max="13072" width="9.85546875" style="140" bestFit="1" customWidth="1"/>
    <col min="13073" max="13312" width="9.140625" style="140"/>
    <col min="13313" max="13315" width="9.140625" style="140" customWidth="1"/>
    <col min="13316" max="13316" width="22.7109375" style="140" customWidth="1"/>
    <col min="13317" max="13317" width="19.5703125" style="140" customWidth="1"/>
    <col min="13318" max="13318" width="3.28515625" style="140" customWidth="1"/>
    <col min="13319" max="13319" width="20" style="140" customWidth="1"/>
    <col min="13320" max="13320" width="8.7109375" style="140" customWidth="1"/>
    <col min="13321" max="13321" width="7.28515625" style="140" customWidth="1"/>
    <col min="13322" max="13322" width="3.28515625" style="140" customWidth="1"/>
    <col min="13323" max="13323" width="19" style="140" customWidth="1"/>
    <col min="13324" max="13324" width="27.7109375" style="140" customWidth="1"/>
    <col min="13325" max="13325" width="6.85546875" style="140" customWidth="1"/>
    <col min="13326" max="13326" width="12" style="140" customWidth="1"/>
    <col min="13327" max="13327" width="9.140625" style="140" customWidth="1"/>
    <col min="13328" max="13328" width="9.85546875" style="140" bestFit="1" customWidth="1"/>
    <col min="13329" max="13568" width="9.140625" style="140"/>
    <col min="13569" max="13571" width="9.140625" style="140" customWidth="1"/>
    <col min="13572" max="13572" width="22.7109375" style="140" customWidth="1"/>
    <col min="13573" max="13573" width="19.5703125" style="140" customWidth="1"/>
    <col min="13574" max="13574" width="3.28515625" style="140" customWidth="1"/>
    <col min="13575" max="13575" width="20" style="140" customWidth="1"/>
    <col min="13576" max="13576" width="8.7109375" style="140" customWidth="1"/>
    <col min="13577" max="13577" width="7.28515625" style="140" customWidth="1"/>
    <col min="13578" max="13578" width="3.28515625" style="140" customWidth="1"/>
    <col min="13579" max="13579" width="19" style="140" customWidth="1"/>
    <col min="13580" max="13580" width="27.7109375" style="140" customWidth="1"/>
    <col min="13581" max="13581" width="6.85546875" style="140" customWidth="1"/>
    <col min="13582" max="13582" width="12" style="140" customWidth="1"/>
    <col min="13583" max="13583" width="9.140625" style="140" customWidth="1"/>
    <col min="13584" max="13584" width="9.85546875" style="140" bestFit="1" customWidth="1"/>
    <col min="13585" max="13824" width="9.140625" style="140"/>
    <col min="13825" max="13827" width="9.140625" style="140" customWidth="1"/>
    <col min="13828" max="13828" width="22.7109375" style="140" customWidth="1"/>
    <col min="13829" max="13829" width="19.5703125" style="140" customWidth="1"/>
    <col min="13830" max="13830" width="3.28515625" style="140" customWidth="1"/>
    <col min="13831" max="13831" width="20" style="140" customWidth="1"/>
    <col min="13832" max="13832" width="8.7109375" style="140" customWidth="1"/>
    <col min="13833" max="13833" width="7.28515625" style="140" customWidth="1"/>
    <col min="13834" max="13834" width="3.28515625" style="140" customWidth="1"/>
    <col min="13835" max="13835" width="19" style="140" customWidth="1"/>
    <col min="13836" max="13836" width="27.7109375" style="140" customWidth="1"/>
    <col min="13837" max="13837" width="6.85546875" style="140" customWidth="1"/>
    <col min="13838" max="13838" width="12" style="140" customWidth="1"/>
    <col min="13839" max="13839" width="9.140625" style="140" customWidth="1"/>
    <col min="13840" max="13840" width="9.85546875" style="140" bestFit="1" customWidth="1"/>
    <col min="13841" max="14080" width="9.140625" style="140"/>
    <col min="14081" max="14083" width="9.140625" style="140" customWidth="1"/>
    <col min="14084" max="14084" width="22.7109375" style="140" customWidth="1"/>
    <col min="14085" max="14085" width="19.5703125" style="140" customWidth="1"/>
    <col min="14086" max="14086" width="3.28515625" style="140" customWidth="1"/>
    <col min="14087" max="14087" width="20" style="140" customWidth="1"/>
    <col min="14088" max="14088" width="8.7109375" style="140" customWidth="1"/>
    <col min="14089" max="14089" width="7.28515625" style="140" customWidth="1"/>
    <col min="14090" max="14090" width="3.28515625" style="140" customWidth="1"/>
    <col min="14091" max="14091" width="19" style="140" customWidth="1"/>
    <col min="14092" max="14092" width="27.7109375" style="140" customWidth="1"/>
    <col min="14093" max="14093" width="6.85546875" style="140" customWidth="1"/>
    <col min="14094" max="14094" width="12" style="140" customWidth="1"/>
    <col min="14095" max="14095" width="9.140625" style="140" customWidth="1"/>
    <col min="14096" max="14096" width="9.85546875" style="140" bestFit="1" customWidth="1"/>
    <col min="14097" max="14336" width="9.140625" style="140"/>
    <col min="14337" max="14339" width="9.140625" style="140" customWidth="1"/>
    <col min="14340" max="14340" width="22.7109375" style="140" customWidth="1"/>
    <col min="14341" max="14341" width="19.5703125" style="140" customWidth="1"/>
    <col min="14342" max="14342" width="3.28515625" style="140" customWidth="1"/>
    <col min="14343" max="14343" width="20" style="140" customWidth="1"/>
    <col min="14344" max="14344" width="8.7109375" style="140" customWidth="1"/>
    <col min="14345" max="14345" width="7.28515625" style="140" customWidth="1"/>
    <col min="14346" max="14346" width="3.28515625" style="140" customWidth="1"/>
    <col min="14347" max="14347" width="19" style="140" customWidth="1"/>
    <col min="14348" max="14348" width="27.7109375" style="140" customWidth="1"/>
    <col min="14349" max="14349" width="6.85546875" style="140" customWidth="1"/>
    <col min="14350" max="14350" width="12" style="140" customWidth="1"/>
    <col min="14351" max="14351" width="9.140625" style="140" customWidth="1"/>
    <col min="14352" max="14352" width="9.85546875" style="140" bestFit="1" customWidth="1"/>
    <col min="14353" max="14592" width="9.140625" style="140"/>
    <col min="14593" max="14595" width="9.140625" style="140" customWidth="1"/>
    <col min="14596" max="14596" width="22.7109375" style="140" customWidth="1"/>
    <col min="14597" max="14597" width="19.5703125" style="140" customWidth="1"/>
    <col min="14598" max="14598" width="3.28515625" style="140" customWidth="1"/>
    <col min="14599" max="14599" width="20" style="140" customWidth="1"/>
    <col min="14600" max="14600" width="8.7109375" style="140" customWidth="1"/>
    <col min="14601" max="14601" width="7.28515625" style="140" customWidth="1"/>
    <col min="14602" max="14602" width="3.28515625" style="140" customWidth="1"/>
    <col min="14603" max="14603" width="19" style="140" customWidth="1"/>
    <col min="14604" max="14604" width="27.7109375" style="140" customWidth="1"/>
    <col min="14605" max="14605" width="6.85546875" style="140" customWidth="1"/>
    <col min="14606" max="14606" width="12" style="140" customWidth="1"/>
    <col min="14607" max="14607" width="9.140625" style="140" customWidth="1"/>
    <col min="14608" max="14608" width="9.85546875" style="140" bestFit="1" customWidth="1"/>
    <col min="14609" max="14848" width="9.140625" style="140"/>
    <col min="14849" max="14851" width="9.140625" style="140" customWidth="1"/>
    <col min="14852" max="14852" width="22.7109375" style="140" customWidth="1"/>
    <col min="14853" max="14853" width="19.5703125" style="140" customWidth="1"/>
    <col min="14854" max="14854" width="3.28515625" style="140" customWidth="1"/>
    <col min="14855" max="14855" width="20" style="140" customWidth="1"/>
    <col min="14856" max="14856" width="8.7109375" style="140" customWidth="1"/>
    <col min="14857" max="14857" width="7.28515625" style="140" customWidth="1"/>
    <col min="14858" max="14858" width="3.28515625" style="140" customWidth="1"/>
    <col min="14859" max="14859" width="19" style="140" customWidth="1"/>
    <col min="14860" max="14860" width="27.7109375" style="140" customWidth="1"/>
    <col min="14861" max="14861" width="6.85546875" style="140" customWidth="1"/>
    <col min="14862" max="14862" width="12" style="140" customWidth="1"/>
    <col min="14863" max="14863" width="9.140625" style="140" customWidth="1"/>
    <col min="14864" max="14864" width="9.85546875" style="140" bestFit="1" customWidth="1"/>
    <col min="14865" max="15104" width="9.140625" style="140"/>
    <col min="15105" max="15107" width="9.140625" style="140" customWidth="1"/>
    <col min="15108" max="15108" width="22.7109375" style="140" customWidth="1"/>
    <col min="15109" max="15109" width="19.5703125" style="140" customWidth="1"/>
    <col min="15110" max="15110" width="3.28515625" style="140" customWidth="1"/>
    <col min="15111" max="15111" width="20" style="140" customWidth="1"/>
    <col min="15112" max="15112" width="8.7109375" style="140" customWidth="1"/>
    <col min="15113" max="15113" width="7.28515625" style="140" customWidth="1"/>
    <col min="15114" max="15114" width="3.28515625" style="140" customWidth="1"/>
    <col min="15115" max="15115" width="19" style="140" customWidth="1"/>
    <col min="15116" max="15116" width="27.7109375" style="140" customWidth="1"/>
    <col min="15117" max="15117" width="6.85546875" style="140" customWidth="1"/>
    <col min="15118" max="15118" width="12" style="140" customWidth="1"/>
    <col min="15119" max="15119" width="9.140625" style="140" customWidth="1"/>
    <col min="15120" max="15120" width="9.85546875" style="140" bestFit="1" customWidth="1"/>
    <col min="15121" max="15360" width="9.140625" style="140"/>
    <col min="15361" max="15363" width="9.140625" style="140" customWidth="1"/>
    <col min="15364" max="15364" width="22.7109375" style="140" customWidth="1"/>
    <col min="15365" max="15365" width="19.5703125" style="140" customWidth="1"/>
    <col min="15366" max="15366" width="3.28515625" style="140" customWidth="1"/>
    <col min="15367" max="15367" width="20" style="140" customWidth="1"/>
    <col min="15368" max="15368" width="8.7109375" style="140" customWidth="1"/>
    <col min="15369" max="15369" width="7.28515625" style="140" customWidth="1"/>
    <col min="15370" max="15370" width="3.28515625" style="140" customWidth="1"/>
    <col min="15371" max="15371" width="19" style="140" customWidth="1"/>
    <col min="15372" max="15372" width="27.7109375" style="140" customWidth="1"/>
    <col min="15373" max="15373" width="6.85546875" style="140" customWidth="1"/>
    <col min="15374" max="15374" width="12" style="140" customWidth="1"/>
    <col min="15375" max="15375" width="9.140625" style="140" customWidth="1"/>
    <col min="15376" max="15376" width="9.85546875" style="140" bestFit="1" customWidth="1"/>
    <col min="15377" max="15616" width="9.140625" style="140"/>
    <col min="15617" max="15619" width="9.140625" style="140" customWidth="1"/>
    <col min="15620" max="15620" width="22.7109375" style="140" customWidth="1"/>
    <col min="15621" max="15621" width="19.5703125" style="140" customWidth="1"/>
    <col min="15622" max="15622" width="3.28515625" style="140" customWidth="1"/>
    <col min="15623" max="15623" width="20" style="140" customWidth="1"/>
    <col min="15624" max="15624" width="8.7109375" style="140" customWidth="1"/>
    <col min="15625" max="15625" width="7.28515625" style="140" customWidth="1"/>
    <col min="15626" max="15626" width="3.28515625" style="140" customWidth="1"/>
    <col min="15627" max="15627" width="19" style="140" customWidth="1"/>
    <col min="15628" max="15628" width="27.7109375" style="140" customWidth="1"/>
    <col min="15629" max="15629" width="6.85546875" style="140" customWidth="1"/>
    <col min="15630" max="15630" width="12" style="140" customWidth="1"/>
    <col min="15631" max="15631" width="9.140625" style="140" customWidth="1"/>
    <col min="15632" max="15632" width="9.85546875" style="140" bestFit="1" customWidth="1"/>
    <col min="15633" max="15872" width="9.140625" style="140"/>
    <col min="15873" max="15875" width="9.140625" style="140" customWidth="1"/>
    <col min="15876" max="15876" width="22.7109375" style="140" customWidth="1"/>
    <col min="15877" max="15877" width="19.5703125" style="140" customWidth="1"/>
    <col min="15878" max="15878" width="3.28515625" style="140" customWidth="1"/>
    <col min="15879" max="15879" width="20" style="140" customWidth="1"/>
    <col min="15880" max="15880" width="8.7109375" style="140" customWidth="1"/>
    <col min="15881" max="15881" width="7.28515625" style="140" customWidth="1"/>
    <col min="15882" max="15882" width="3.28515625" style="140" customWidth="1"/>
    <col min="15883" max="15883" width="19" style="140" customWidth="1"/>
    <col min="15884" max="15884" width="27.7109375" style="140" customWidth="1"/>
    <col min="15885" max="15885" width="6.85546875" style="140" customWidth="1"/>
    <col min="15886" max="15886" width="12" style="140" customWidth="1"/>
    <col min="15887" max="15887" width="9.140625" style="140" customWidth="1"/>
    <col min="15888" max="15888" width="9.85546875" style="140" bestFit="1" customWidth="1"/>
    <col min="15889" max="16128" width="9.140625" style="140"/>
    <col min="16129" max="16131" width="9.140625" style="140" customWidth="1"/>
    <col min="16132" max="16132" width="22.7109375" style="140" customWidth="1"/>
    <col min="16133" max="16133" width="19.5703125" style="140" customWidth="1"/>
    <col min="16134" max="16134" width="3.28515625" style="140" customWidth="1"/>
    <col min="16135" max="16135" width="20" style="140" customWidth="1"/>
    <col min="16136" max="16136" width="8.7109375" style="140" customWidth="1"/>
    <col min="16137" max="16137" width="7.28515625" style="140" customWidth="1"/>
    <col min="16138" max="16138" width="3.28515625" style="140" customWidth="1"/>
    <col min="16139" max="16139" width="19" style="140" customWidth="1"/>
    <col min="16140" max="16140" width="27.7109375" style="140" customWidth="1"/>
    <col min="16141" max="16141" width="6.85546875" style="140" customWidth="1"/>
    <col min="16142" max="16142" width="12" style="140" customWidth="1"/>
    <col min="16143" max="16143" width="9.140625" style="140" customWidth="1"/>
    <col min="16144" max="16144" width="9.85546875" style="140" bestFit="1" customWidth="1"/>
    <col min="16145" max="16384" width="9.140625" style="140"/>
  </cols>
  <sheetData>
    <row r="1" spans="1:15" ht="42.75" customHeight="1" x14ac:dyDescent="0.25">
      <c r="B1" s="141"/>
      <c r="C1" s="142"/>
      <c r="D1" s="142"/>
      <c r="E1" s="142"/>
      <c r="F1" s="142"/>
      <c r="G1" s="142"/>
      <c r="H1" s="142"/>
      <c r="I1" s="142"/>
      <c r="J1" s="142"/>
      <c r="K1" s="142"/>
      <c r="L1" s="142"/>
      <c r="M1" s="142"/>
      <c r="N1" s="142"/>
      <c r="O1" s="142"/>
    </row>
    <row r="2" spans="1:15" ht="45" x14ac:dyDescent="0.6">
      <c r="B2" s="143" t="s">
        <v>1128</v>
      </c>
      <c r="C2" s="144"/>
      <c r="D2" s="144"/>
      <c r="E2" s="144"/>
      <c r="F2" s="142"/>
      <c r="G2" s="142"/>
      <c r="H2" s="142"/>
      <c r="I2" s="142"/>
      <c r="J2" s="142"/>
      <c r="K2" s="142"/>
      <c r="L2" s="142"/>
      <c r="M2" s="145"/>
      <c r="N2" s="142"/>
      <c r="O2" s="142"/>
    </row>
    <row r="3" spans="1:15" ht="30.75" thickBot="1" x14ac:dyDescent="0.45">
      <c r="B3" s="146" t="s">
        <v>1104</v>
      </c>
      <c r="C3" s="144"/>
      <c r="D3" s="144"/>
      <c r="E3" s="144"/>
      <c r="F3" s="142"/>
      <c r="G3" s="142"/>
      <c r="H3" s="142"/>
      <c r="I3" s="142"/>
      <c r="J3" s="142"/>
      <c r="K3" s="142"/>
      <c r="L3" s="142"/>
      <c r="M3" s="145"/>
      <c r="N3" s="142"/>
      <c r="O3" s="142"/>
    </row>
    <row r="4" spans="1:15" ht="19.5" thickBot="1" x14ac:dyDescent="0.35">
      <c r="B4" s="256" t="s">
        <v>1153</v>
      </c>
      <c r="C4" s="257"/>
      <c r="D4" s="257"/>
      <c r="E4" s="257"/>
      <c r="F4" s="258"/>
      <c r="G4" s="142"/>
      <c r="H4" s="142"/>
      <c r="I4" s="142"/>
      <c r="J4" s="144"/>
      <c r="K4" s="144"/>
      <c r="L4" s="142"/>
      <c r="M4" s="142"/>
      <c r="N4" s="142"/>
      <c r="O4" s="142"/>
    </row>
    <row r="5" spans="1:15" x14ac:dyDescent="0.25">
      <c r="A5" s="147"/>
      <c r="B5" s="142"/>
      <c r="C5" s="142"/>
      <c r="D5" s="142"/>
      <c r="E5" s="142"/>
      <c r="F5" s="142"/>
      <c r="G5" s="142"/>
      <c r="H5" s="142"/>
      <c r="I5" s="142"/>
      <c r="J5" s="142"/>
      <c r="K5" s="142"/>
      <c r="L5" s="142"/>
      <c r="M5" s="142"/>
      <c r="N5" s="142"/>
    </row>
    <row r="6" spans="1:15" x14ac:dyDescent="0.25">
      <c r="A6" s="147"/>
      <c r="B6" s="148"/>
      <c r="C6" s="148"/>
      <c r="D6" s="148"/>
      <c r="E6" s="148"/>
      <c r="F6" s="148"/>
      <c r="G6" s="148"/>
      <c r="H6" s="148"/>
      <c r="I6" s="148"/>
      <c r="J6" s="148"/>
      <c r="K6" s="148"/>
      <c r="L6" s="148"/>
      <c r="M6" s="148"/>
      <c r="N6" s="149"/>
    </row>
    <row r="7" spans="1:15" x14ac:dyDescent="0.25">
      <c r="A7" s="147"/>
      <c r="B7" s="150"/>
      <c r="C7" s="259" t="s">
        <v>1105</v>
      </c>
      <c r="D7" s="259"/>
      <c r="E7" s="148"/>
      <c r="F7" s="148"/>
      <c r="G7" s="148"/>
      <c r="H7" s="148"/>
      <c r="I7" s="148"/>
      <c r="J7" s="148"/>
      <c r="K7" s="148"/>
      <c r="L7" s="148"/>
      <c r="M7" s="148"/>
      <c r="N7" s="149"/>
    </row>
    <row r="8" spans="1:15" x14ac:dyDescent="0.25">
      <c r="A8" s="147"/>
      <c r="B8" s="150"/>
      <c r="C8" s="260" t="str">
        <f>VLOOKUP($B$4,Underlagsinformation!B1:J500,MATCH("Företagsnamn",Underlagsinformation!$B$1:$M$1,0),FALSE)</f>
        <v>Västerbergslagens Energi AB</v>
      </c>
      <c r="D8" s="260"/>
      <c r="E8" s="261"/>
      <c r="F8" s="148"/>
      <c r="G8" s="148"/>
      <c r="H8" s="148"/>
      <c r="I8" s="148"/>
      <c r="J8" s="148"/>
      <c r="K8" s="148"/>
      <c r="L8" s="148"/>
      <c r="M8" s="148"/>
      <c r="N8" s="149"/>
    </row>
    <row r="9" spans="1:15" x14ac:dyDescent="0.25">
      <c r="A9" s="147"/>
      <c r="B9" s="150"/>
      <c r="C9" s="151"/>
      <c r="D9" s="151"/>
      <c r="E9" s="148"/>
      <c r="F9" s="148"/>
      <c r="G9" s="148"/>
      <c r="H9" s="148"/>
      <c r="I9" s="148"/>
      <c r="J9" s="148"/>
      <c r="K9" s="148"/>
      <c r="L9" s="148"/>
      <c r="M9" s="148"/>
      <c r="N9" s="149"/>
    </row>
    <row r="10" spans="1:15" x14ac:dyDescent="0.25">
      <c r="A10" s="147"/>
      <c r="B10" s="152"/>
      <c r="C10" s="151"/>
      <c r="D10" s="151"/>
      <c r="E10" s="148"/>
      <c r="F10" s="148"/>
      <c r="G10" s="148"/>
      <c r="H10" s="148"/>
      <c r="I10" s="148"/>
      <c r="J10" s="148"/>
      <c r="K10" s="148"/>
      <c r="L10" s="148"/>
      <c r="M10" s="148"/>
      <c r="N10" s="149"/>
    </row>
    <row r="11" spans="1:15" x14ac:dyDescent="0.25">
      <c r="A11" s="147"/>
      <c r="B11" s="148"/>
      <c r="C11" s="148"/>
      <c r="D11" s="148"/>
      <c r="E11" s="153"/>
      <c r="F11" s="148"/>
      <c r="G11" s="148"/>
      <c r="H11" s="148"/>
      <c r="I11" s="148"/>
      <c r="J11" s="148"/>
      <c r="K11" s="148"/>
      <c r="L11" s="148"/>
      <c r="M11" s="148"/>
      <c r="N11" s="149"/>
    </row>
    <row r="12" spans="1:15" x14ac:dyDescent="0.25">
      <c r="A12" s="147"/>
      <c r="B12" s="154"/>
      <c r="C12" s="154" t="s">
        <v>1106</v>
      </c>
      <c r="D12" s="148"/>
      <c r="E12" s="155" t="s">
        <v>1107</v>
      </c>
      <c r="F12" s="148"/>
      <c r="G12" s="148"/>
      <c r="H12" s="155" t="s">
        <v>1108</v>
      </c>
      <c r="I12" s="156"/>
      <c r="J12" s="148"/>
      <c r="K12" s="157"/>
      <c r="L12" s="157"/>
      <c r="M12" s="157"/>
      <c r="N12" s="149"/>
    </row>
    <row r="13" spans="1:15" x14ac:dyDescent="0.25">
      <c r="A13" s="147"/>
      <c r="B13" s="158"/>
      <c r="C13" s="159" t="s">
        <v>1109</v>
      </c>
      <c r="D13" s="148"/>
      <c r="E13" s="159" t="s">
        <v>1110</v>
      </c>
      <c r="F13" s="148"/>
      <c r="G13" s="148"/>
      <c r="H13" s="156"/>
      <c r="I13" s="156"/>
      <c r="J13" s="148"/>
      <c r="K13" s="157"/>
      <c r="L13" s="157"/>
      <c r="M13" s="157"/>
      <c r="N13" s="149"/>
    </row>
    <row r="14" spans="1:15" x14ac:dyDescent="0.25">
      <c r="A14" s="147"/>
      <c r="B14" s="148"/>
      <c r="C14" s="160">
        <f>IF($C$73="x","Se länk",VLOOKUP($B$4,'Miljövärden för publ nät'!$J$3:$N$500,MATCH("Total primärenergi-faktor",'Miljövärden för publ nät'!$J$3:$N$3,0),FALSE))</f>
        <v>9.7630300000000003E-2</v>
      </c>
      <c r="D14" s="157"/>
      <c r="E14" s="161" t="str">
        <f>IF($C$73="x","Se länk",CONCATENATE(ROUND(VLOOKUP($B$4,'Miljövärden för publ nät'!$J$3:$N$500,MATCH("Total CO2 förbränning [g/kWh]",'Miljövärden för publ nät'!$J$3:$N$3,0),FALSE),0)," g CO2 ekv/kWh"))</f>
        <v>20 g CO2 ekv/kWh</v>
      </c>
      <c r="F14" s="162"/>
      <c r="G14" s="148"/>
      <c r="H14" s="163">
        <f>IF($C$73="x","Se länk",VLOOKUP($B$4,'Miljövärden för publ nät'!$J$3:$N$500,MATCH("Total andel fossilt",'Miljövärden för publ nät'!$J$3:$N$3,0),FALSE))</f>
        <v>2.9393499999999999E-2</v>
      </c>
      <c r="I14" s="164"/>
      <c r="J14" s="148"/>
      <c r="K14" s="157"/>
      <c r="L14" s="157"/>
      <c r="M14" s="157"/>
      <c r="N14" s="149"/>
    </row>
    <row r="15" spans="1:15" x14ac:dyDescent="0.25">
      <c r="A15" s="147"/>
      <c r="B15" s="148"/>
      <c r="C15" s="165"/>
      <c r="D15" s="157"/>
      <c r="E15" s="165"/>
      <c r="F15" s="148"/>
      <c r="G15" s="148"/>
      <c r="H15" s="165"/>
      <c r="I15" s="165"/>
      <c r="J15" s="148"/>
      <c r="K15" s="165"/>
      <c r="L15" s="165"/>
      <c r="M15" s="166"/>
      <c r="N15" s="149"/>
    </row>
    <row r="16" spans="1:15" x14ac:dyDescent="0.25">
      <c r="A16" s="147"/>
      <c r="B16" s="148"/>
      <c r="C16" s="165"/>
      <c r="D16" s="157"/>
      <c r="E16" s="159" t="s">
        <v>1111</v>
      </c>
      <c r="F16" s="148"/>
      <c r="G16" s="148"/>
      <c r="H16" s="165"/>
      <c r="I16" s="165"/>
      <c r="J16" s="148"/>
      <c r="K16" s="165"/>
      <c r="L16" s="165"/>
      <c r="M16" s="166"/>
      <c r="N16" s="149"/>
    </row>
    <row r="17" spans="1:14" x14ac:dyDescent="0.25">
      <c r="A17" s="147"/>
      <c r="B17" s="148"/>
      <c r="C17" s="148"/>
      <c r="D17" s="148"/>
      <c r="E17" s="161" t="str">
        <f>IF($C$73="x","Se länk",CONCATENATE(ROUND(VLOOKUP($B$4,'Miljövärden för publ nät'!$J$3:$N$500,MATCH("Total CO2 transport och prod. av bränslen [g/kWh]",'Miljövärden för publ nät'!$J$3:$N$3,0),FALSE),0)," g CO2 ekv/kWh"))</f>
        <v>1 g CO2 ekv/kWh</v>
      </c>
      <c r="F17" s="162"/>
      <c r="G17" s="148"/>
      <c r="H17" s="148"/>
      <c r="I17" s="148"/>
      <c r="J17" s="148"/>
      <c r="K17" s="148"/>
      <c r="L17" s="148"/>
      <c r="M17" s="148"/>
      <c r="N17" s="149"/>
    </row>
    <row r="18" spans="1:14" x14ac:dyDescent="0.25">
      <c r="A18" s="147"/>
      <c r="B18" s="148"/>
      <c r="C18" s="167" t="str">
        <f>IF($G$22="0 GWh","",IF($G$22="","","Ovanstående miljövärden är residualens miljövärden, dvs de är korrigerade för värme som säljs ursprungs- eller produktionsspecifikt"))</f>
        <v/>
      </c>
      <c r="D18" s="148"/>
      <c r="E18" s="148"/>
      <c r="F18" s="165"/>
      <c r="G18" s="159"/>
      <c r="H18" s="148"/>
      <c r="I18" s="148"/>
      <c r="J18" s="148"/>
      <c r="K18" s="148"/>
      <c r="L18" s="148"/>
      <c r="M18" s="148"/>
      <c r="N18" s="148"/>
    </row>
    <row r="19" spans="1:14" x14ac:dyDescent="0.25">
      <c r="A19" s="147"/>
      <c r="B19" s="148"/>
      <c r="C19" s="148"/>
      <c r="D19" s="148"/>
      <c r="E19" s="148"/>
      <c r="F19" s="165"/>
      <c r="G19" s="166"/>
      <c r="H19" s="148"/>
      <c r="I19" s="148"/>
      <c r="J19" s="148"/>
      <c r="K19" s="148"/>
      <c r="L19" s="148"/>
      <c r="M19" s="148"/>
      <c r="N19" s="148"/>
    </row>
    <row r="20" spans="1:14" x14ac:dyDescent="0.25">
      <c r="A20" s="147"/>
      <c r="B20" s="148"/>
      <c r="C20" s="259" t="s">
        <v>1112</v>
      </c>
      <c r="D20" s="259"/>
      <c r="E20" s="148"/>
      <c r="F20" s="148"/>
      <c r="G20" s="148"/>
      <c r="H20" s="148"/>
      <c r="I20" s="148"/>
      <c r="J20" s="148"/>
      <c r="K20" s="148"/>
      <c r="L20" s="148"/>
      <c r="M20" s="148"/>
      <c r="N20" s="148"/>
    </row>
    <row r="21" spans="1:14" x14ac:dyDescent="0.25">
      <c r="A21" s="147"/>
      <c r="B21" s="148"/>
      <c r="C21" s="259" t="s">
        <v>1113</v>
      </c>
      <c r="D21" s="259"/>
      <c r="E21" s="152"/>
      <c r="F21" s="152"/>
      <c r="G21" s="161" t="str">
        <f>IF($C$73="x","Se länk",CONCATENATE(ROUND(VLOOKUP($B$4,Totalt!$B$1:$BG$500,MATCH("Leveranser:",Totalt!$B$1:$BG$1,0),FALSE),IF(VLOOKUP($B$4,Totalt!$B$1:$BG$500,MATCH("Leveranser:",Totalt!$B$1:$BG$1,0),FALSE)&lt;100,1,0))," GWh"))</f>
        <v>17,3 GWh</v>
      </c>
      <c r="H21" s="159"/>
      <c r="I21" s="152"/>
      <c r="J21" s="152"/>
      <c r="K21" s="152"/>
      <c r="L21" s="152"/>
      <c r="M21" s="152"/>
      <c r="N21" s="152"/>
    </row>
    <row r="22" spans="1:14" x14ac:dyDescent="0.25">
      <c r="A22" s="147"/>
      <c r="B22" s="148"/>
      <c r="C22" s="159" t="s">
        <v>1114</v>
      </c>
      <c r="D22" s="168"/>
      <c r="E22" s="152"/>
      <c r="F22" s="152"/>
      <c r="G22" s="161" t="str">
        <f>IF($C$73="x","",
IF(VLOOKUP($B$4,Underlagsinformation!$B$1:$N$500,MATCH("Såld prod.spec värme:",Underlagsinformation!$B$1:$N$1,0),FALSE)&lt;&gt;"",
CONCATENATE(ROUND(VLOOKUP($B$4,Underlagsinformation!$B$1:$N$500,MATCH("Såld prod.spec värme:",Underlagsinformation!$B$1:$N$1,0),FALSE),0)," GWh"),""))</f>
        <v/>
      </c>
      <c r="H22" s="159"/>
      <c r="I22" s="152"/>
      <c r="J22" s="152"/>
      <c r="K22" s="152"/>
      <c r="L22" s="152"/>
      <c r="M22" s="152"/>
      <c r="N22" s="152"/>
    </row>
    <row r="23" spans="1:14" x14ac:dyDescent="0.25">
      <c r="A23" s="147"/>
      <c r="B23" s="148"/>
      <c r="C23" s="169"/>
      <c r="D23" s="169"/>
      <c r="E23" s="152"/>
      <c r="F23" s="152"/>
      <c r="G23" s="170"/>
      <c r="H23" s="159"/>
      <c r="I23" s="157"/>
      <c r="J23" s="157"/>
      <c r="K23" s="152"/>
      <c r="L23" s="152"/>
      <c r="M23" s="152"/>
      <c r="N23" s="152"/>
    </row>
    <row r="24" spans="1:14" x14ac:dyDescent="0.25">
      <c r="A24" s="147"/>
      <c r="B24" s="148"/>
      <c r="C24" s="259" t="s">
        <v>1115</v>
      </c>
      <c r="D24" s="259"/>
      <c r="E24" s="148"/>
      <c r="F24" s="148"/>
      <c r="G24" s="171" t="str">
        <f>IF($C$73="x","",
IF(VLOOKUP($B$4,Underlagsinformation!$B$1:$N$500,MATCH("Elproduktion",Underlagsinformation!$B$1:$N$1,0),FALSE)="","",
CONCATENATE(ROUND(VLOOKUP($B$4,Underlagsinformation!$B$1:$N$500,MATCH("Elproduktion",Underlagsinformation!$B$1:$N$1,0),FALSE),0)," GWh")))</f>
        <v/>
      </c>
      <c r="H24" s="159"/>
      <c r="I24" s="157"/>
      <c r="J24" s="157"/>
      <c r="K24" s="148"/>
      <c r="L24" s="148"/>
      <c r="M24" s="148"/>
      <c r="N24" s="148"/>
    </row>
    <row r="25" spans="1:14" x14ac:dyDescent="0.25">
      <c r="A25" s="147"/>
      <c r="B25" s="148"/>
      <c r="C25" s="159" t="s">
        <v>1116</v>
      </c>
      <c r="D25" s="172"/>
      <c r="E25" s="173"/>
      <c r="F25" s="173"/>
      <c r="G25" s="163" t="str">
        <f>IF($C$73="x","",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
      </c>
      <c r="H25" s="159"/>
      <c r="I25" s="148"/>
      <c r="J25" s="148"/>
      <c r="K25" s="148"/>
      <c r="L25" s="174"/>
      <c r="M25" s="174"/>
      <c r="N25" s="148"/>
    </row>
    <row r="26" spans="1:14" x14ac:dyDescent="0.25">
      <c r="A26" s="147"/>
      <c r="B26" s="148"/>
      <c r="C26" s="159"/>
      <c r="D26" s="172"/>
      <c r="E26" s="173"/>
      <c r="F26" s="173"/>
      <c r="G26" s="165"/>
      <c r="H26" s="159"/>
      <c r="I26" s="148"/>
      <c r="J26" s="148"/>
      <c r="K26" s="148"/>
      <c r="L26" s="174"/>
      <c r="M26" s="174"/>
      <c r="N26" s="148"/>
    </row>
    <row r="27" spans="1:14" x14ac:dyDescent="0.25">
      <c r="A27" s="147"/>
      <c r="B27" s="148"/>
      <c r="C27" s="175" t="s">
        <v>1117</v>
      </c>
      <c r="D27" s="176"/>
      <c r="E27" s="148"/>
      <c r="F27" s="148"/>
      <c r="G27" s="161" t="str">
        <f>IF($C$73="x","",CONCATENATE(ROUND(VLOOKUP($B$4,Totalt!$B$1:$BL$500,MATCH("Totalt tillförd energi:",Totalt!$B$1:$BU$1,0),FALSE),IF(VLOOKUP($B$4,Totalt!$B$1:$BL$500,MATCH("Totalt tillförd energi:",Totalt!$B$1:$BU$1,0),FALSE)&lt;100,1,0))," GWh"))</f>
        <v>20,6 GWh</v>
      </c>
      <c r="H27" s="159"/>
      <c r="I27" s="148"/>
      <c r="J27" s="148"/>
      <c r="K27" s="148"/>
      <c r="L27" s="148"/>
      <c r="M27" s="148"/>
      <c r="N27" s="148"/>
    </row>
    <row r="28" spans="1:14" x14ac:dyDescent="0.25">
      <c r="A28" s="147"/>
      <c r="B28" s="148"/>
      <c r="C28" s="169" t="s">
        <v>1118</v>
      </c>
      <c r="D28" s="177"/>
      <c r="E28" s="148"/>
      <c r="F28" s="148"/>
      <c r="G28" s="161" t="str">
        <f>IF($C$73="x","",
CONCATENATE(ROUND(VLOOKUP($B$4,Totalt!$B$1:$BL$500,MATCH("Total el",Totalt!$B$1:$BU$1,0),FALSE),1)," GWh"))</f>
        <v>0,5 GWh</v>
      </c>
      <c r="H28" s="159"/>
      <c r="I28" s="148"/>
      <c r="J28" s="148"/>
      <c r="K28" s="148"/>
      <c r="L28" s="148"/>
      <c r="M28" s="148"/>
      <c r="N28" s="148"/>
    </row>
    <row r="29" spans="1:14" x14ac:dyDescent="0.25">
      <c r="A29" s="147"/>
      <c r="B29" s="148"/>
      <c r="C29" s="148"/>
      <c r="D29" s="177"/>
      <c r="E29" s="148"/>
      <c r="F29" s="148"/>
      <c r="G29" s="148"/>
      <c r="H29" s="148"/>
      <c r="I29" s="148"/>
      <c r="J29" s="148"/>
      <c r="K29" s="148"/>
      <c r="L29" s="148"/>
      <c r="M29" s="148"/>
      <c r="N29" s="148"/>
    </row>
    <row r="30" spans="1:14" x14ac:dyDescent="0.25">
      <c r="A30" s="147"/>
      <c r="B30" s="148"/>
      <c r="C30" s="159" t="s">
        <v>1119</v>
      </c>
      <c r="D30" s="168"/>
      <c r="E30" s="148"/>
      <c r="F30" s="159"/>
      <c r="G30" s="252" t="str">
        <f>IF($C$73="x","",
VLOOKUP($B$4,Miljö!$B$1:$CA$500,MATCH("Ursprungsmärkning av el",Miljö!$B$1:$CA$1,0),FALSE))</f>
        <v>Nordisk residual</v>
      </c>
      <c r="H30" s="252"/>
      <c r="I30" s="252"/>
      <c r="J30" s="252"/>
      <c r="K30" s="252"/>
      <c r="L30" s="148"/>
      <c r="M30" s="148"/>
      <c r="N30" s="148"/>
    </row>
    <row r="31" spans="1:14" ht="3" customHeight="1" x14ac:dyDescent="0.25">
      <c r="A31" s="147"/>
      <c r="B31" s="148"/>
      <c r="C31" s="148"/>
      <c r="D31" s="168"/>
      <c r="E31" s="148"/>
      <c r="F31" s="159"/>
      <c r="G31" s="178"/>
      <c r="H31" s="159"/>
      <c r="I31" s="159"/>
      <c r="J31" s="159"/>
      <c r="K31" s="159"/>
      <c r="L31" s="148"/>
      <c r="M31" s="148"/>
      <c r="N31" s="148"/>
    </row>
    <row r="32" spans="1:14" ht="18.75" x14ac:dyDescent="0.35">
      <c r="A32" s="147"/>
      <c r="B32" s="148"/>
      <c r="C32" s="159" t="s">
        <v>1120</v>
      </c>
      <c r="D32" s="168"/>
      <c r="E32" s="148"/>
      <c r="F32" s="159"/>
      <c r="G32" s="161" t="str">
        <f>IF($C$73="x","",
CONCATENATE(ROUND(VLOOKUP($B$4,Miljö!$B$1:$AM$500,MATCH("Koldioxidekvivalenter använd el",Miljö!$B$1:$AM$1,0),FALSE),0)," g CO2 ekv/kWh"))</f>
        <v>483 g CO2 ekv/kWh</v>
      </c>
      <c r="H32" s="159"/>
      <c r="I32" s="159"/>
      <c r="J32" s="159"/>
      <c r="K32" s="159"/>
      <c r="L32" s="148"/>
      <c r="M32" s="148"/>
      <c r="N32" s="148"/>
    </row>
    <row r="33" spans="1:15" x14ac:dyDescent="0.25">
      <c r="A33" s="147"/>
      <c r="B33" s="148"/>
      <c r="C33" s="159" t="s">
        <v>1121</v>
      </c>
      <c r="D33" s="168"/>
      <c r="E33" s="148"/>
      <c r="F33" s="159"/>
      <c r="G33" s="163">
        <f>IF($C$73="x","",ROUND(VLOOKUP($B$4,Miljö!$B$1:$AM$500,MATCH("Fossilandel använd el",Miljö!$B$1:$AM$1,0),FALSE),2))</f>
        <v>0.55000000000000004</v>
      </c>
      <c r="H33" s="159"/>
      <c r="I33" s="159"/>
      <c r="J33" s="159"/>
      <c r="K33" s="159"/>
      <c r="L33" s="148"/>
      <c r="M33" s="148"/>
      <c r="N33" s="148"/>
    </row>
    <row r="34" spans="1:15" x14ac:dyDescent="0.25">
      <c r="A34" s="147"/>
      <c r="B34" s="148"/>
      <c r="C34" s="159" t="s">
        <v>1122</v>
      </c>
      <c r="D34" s="168"/>
      <c r="E34" s="148"/>
      <c r="F34" s="159"/>
      <c r="G34" s="179">
        <f>IF($C$73="x","",ROUND(VLOOKUP($B$4,Miljö!$B$1:$AM$500,MATCH("Primärenergifaktor använd el",Miljö!$B$1:$AM$1,0),FALSE),1))</f>
        <v>2.4</v>
      </c>
      <c r="H34" s="159"/>
      <c r="I34" s="159"/>
      <c r="J34" s="159"/>
      <c r="K34" s="159"/>
      <c r="L34" s="148"/>
      <c r="M34" s="148"/>
      <c r="N34" s="148"/>
    </row>
    <row r="35" spans="1:15" x14ac:dyDescent="0.25">
      <c r="A35" s="147"/>
      <c r="B35" s="148"/>
      <c r="C35" s="148"/>
      <c r="D35" s="148"/>
      <c r="E35" s="148"/>
      <c r="F35" s="159"/>
      <c r="G35" s="159"/>
      <c r="H35" s="159"/>
      <c r="I35" s="159"/>
      <c r="J35" s="159"/>
      <c r="K35" s="159"/>
      <c r="L35" s="148"/>
      <c r="M35" s="148"/>
      <c r="N35" s="148"/>
    </row>
    <row r="36" spans="1:15" x14ac:dyDescent="0.25">
      <c r="A36" s="147"/>
      <c r="B36" s="148"/>
      <c r="C36" s="169" t="s">
        <v>1123</v>
      </c>
      <c r="D36" s="180"/>
      <c r="E36" s="180"/>
      <c r="F36" s="148"/>
      <c r="G36" s="253" t="str">
        <f>IF($C$73="x","",VLOOKUP($B$4,Underlagsinformation!$B$1:$M$500,MATCH("Allokeringsmetod vid kraftvärme",Underlagsinformation!$B$1:$N$1,0),FALSE))</f>
        <v>Ej kraftvärme</v>
      </c>
      <c r="H36" s="254"/>
      <c r="I36" s="254"/>
      <c r="J36" s="254"/>
      <c r="K36" s="254"/>
      <c r="L36" s="254"/>
      <c r="M36" s="148"/>
      <c r="N36" s="148"/>
      <c r="O36" s="181"/>
    </row>
    <row r="37" spans="1:15" ht="32.25" customHeight="1" x14ac:dyDescent="0.25">
      <c r="A37" s="147"/>
      <c r="B37" s="148"/>
      <c r="C37" s="159" t="s">
        <v>1124</v>
      </c>
      <c r="D37" s="150"/>
      <c r="E37" s="150"/>
      <c r="F37" s="148"/>
      <c r="G37" s="255" t="str">
        <f>IF($C$73="x",VLOOKUP($B$4,Underlagsinformation!$B$1:$M$487,2,FALSE),"För mer information, kontakta företaget")</f>
        <v>För mer information, kontakta företaget</v>
      </c>
      <c r="H37" s="255"/>
      <c r="I37" s="255"/>
      <c r="J37" s="255"/>
      <c r="K37" s="255"/>
      <c r="L37" s="255"/>
      <c r="M37" s="148"/>
      <c r="N37" s="148"/>
      <c r="O37" s="181"/>
    </row>
    <row r="38" spans="1:15" x14ac:dyDescent="0.25">
      <c r="A38" s="147"/>
      <c r="B38" s="148"/>
      <c r="C38" s="182" t="str">
        <f>IF($C$73="x","Klicka på cellen med länken, högerklicka och välj kopiera, klistra sedan in länken i din webbläsare.","")</f>
        <v/>
      </c>
      <c r="D38" s="148"/>
      <c r="E38" s="148"/>
      <c r="F38" s="148"/>
      <c r="G38" s="148"/>
      <c r="H38" s="148"/>
      <c r="I38" s="148"/>
      <c r="J38" s="148"/>
      <c r="K38" s="148"/>
      <c r="L38" s="148"/>
      <c r="M38" s="183"/>
      <c r="N38" s="148"/>
    </row>
    <row r="39" spans="1:15" x14ac:dyDescent="0.25">
      <c r="A39" s="147"/>
      <c r="B39" s="148"/>
      <c r="C39" s="156"/>
      <c r="D39" s="148"/>
      <c r="E39" s="148"/>
      <c r="F39" s="148"/>
      <c r="G39" s="148"/>
      <c r="H39" s="148"/>
      <c r="I39" s="148"/>
      <c r="J39" s="148"/>
      <c r="K39" s="148"/>
      <c r="L39" s="148"/>
      <c r="M39" s="183"/>
      <c r="N39" s="148"/>
    </row>
    <row r="40" spans="1:15" x14ac:dyDescent="0.25">
      <c r="A40" s="147"/>
      <c r="B40" s="148"/>
      <c r="C40" s="148"/>
      <c r="D40" s="148"/>
      <c r="E40" s="148"/>
      <c r="F40" s="148"/>
      <c r="G40" s="148"/>
      <c r="H40" s="148"/>
      <c r="I40" s="148"/>
      <c r="J40" s="148"/>
      <c r="K40" s="148"/>
      <c r="L40" s="148"/>
      <c r="M40" s="148"/>
      <c r="N40" s="148"/>
    </row>
    <row r="41" spans="1:15" ht="15.75" x14ac:dyDescent="0.25">
      <c r="A41" s="147"/>
      <c r="B41" s="148"/>
      <c r="C41" s="148"/>
      <c r="D41" s="148"/>
      <c r="E41" s="148"/>
      <c r="F41" s="148"/>
      <c r="G41" s="148"/>
      <c r="H41" s="148"/>
      <c r="I41" s="148"/>
      <c r="J41" s="148"/>
      <c r="K41" s="184" t="s">
        <v>1125</v>
      </c>
      <c r="L41" s="148"/>
      <c r="M41" s="148"/>
      <c r="N41" s="148"/>
    </row>
    <row r="42" spans="1:15" ht="15.75" x14ac:dyDescent="0.25">
      <c r="A42" s="147"/>
      <c r="B42" s="148"/>
      <c r="C42" s="148"/>
      <c r="D42" s="148"/>
      <c r="E42" s="148"/>
      <c r="F42" s="148"/>
      <c r="G42" s="148"/>
      <c r="H42" s="148"/>
      <c r="I42" s="148"/>
      <c r="J42" s="148"/>
      <c r="K42" s="184" t="s">
        <v>1126</v>
      </c>
      <c r="L42" s="148"/>
      <c r="M42" s="148"/>
      <c r="N42" s="148"/>
    </row>
    <row r="43" spans="1:15" x14ac:dyDescent="0.25">
      <c r="A43" s="147"/>
      <c r="B43" s="148"/>
      <c r="C43" s="148"/>
      <c r="D43" s="148"/>
      <c r="E43" s="148"/>
      <c r="F43" s="148"/>
      <c r="G43" s="148"/>
      <c r="H43" s="148"/>
      <c r="I43" s="148"/>
      <c r="J43" s="185"/>
      <c r="K43" s="176" t="s">
        <v>959</v>
      </c>
      <c r="L43" s="148"/>
      <c r="M43" s="186">
        <f>INDEX('Underlag till diagram'!$D$7:$Y$10,4,MATCH($K43,'Underlag till diagram'!$D$7:$Y$7,0))</f>
        <v>0</v>
      </c>
      <c r="N43" s="148"/>
    </row>
    <row r="44" spans="1:15" x14ac:dyDescent="0.25">
      <c r="A44" s="147"/>
      <c r="B44" s="148"/>
      <c r="C44" s="148"/>
      <c r="D44" s="148"/>
      <c r="E44" s="148"/>
      <c r="F44" s="148"/>
      <c r="G44" s="148"/>
      <c r="H44" s="148"/>
      <c r="I44" s="148"/>
      <c r="J44" s="187"/>
      <c r="K44" s="176" t="s">
        <v>666</v>
      </c>
      <c r="L44" s="148"/>
      <c r="M44" s="186">
        <f>INDEX('Underlag till diagram'!$D$7:$Y$10,4,MATCH($K44,'Underlag till diagram'!$D$7:$Y$7,0))</f>
        <v>1.5497615768242923E-2</v>
      </c>
      <c r="N44" s="148"/>
    </row>
    <row r="45" spans="1:15" x14ac:dyDescent="0.25">
      <c r="A45" s="147"/>
      <c r="B45" s="148"/>
      <c r="C45" s="148"/>
      <c r="D45" s="148"/>
      <c r="E45" s="148"/>
      <c r="F45" s="148"/>
      <c r="G45" s="148"/>
      <c r="H45" s="148"/>
      <c r="I45" s="148"/>
      <c r="J45" s="188"/>
      <c r="K45" s="176" t="s">
        <v>951</v>
      </c>
      <c r="L45" s="148"/>
      <c r="M45" s="186">
        <f>INDEX('Underlag till diagram'!$D$7:$Y$10,4,MATCH($K45,'Underlag till diagram'!$D$7:$Y$7,0))</f>
        <v>0</v>
      </c>
      <c r="N45" s="148"/>
    </row>
    <row r="46" spans="1:15" x14ac:dyDescent="0.25">
      <c r="A46" s="147"/>
      <c r="B46" s="148"/>
      <c r="C46" s="148"/>
      <c r="D46" s="148"/>
      <c r="E46" s="148"/>
      <c r="F46" s="148"/>
      <c r="G46" s="148"/>
      <c r="H46" s="148"/>
      <c r="I46" s="148"/>
      <c r="J46" s="189"/>
      <c r="K46" s="176" t="s">
        <v>678</v>
      </c>
      <c r="L46" s="148"/>
      <c r="M46" s="186">
        <f>INDEX('Underlag till diagram'!$D$7:$Y$10,4,MATCH($K46,'Underlag till diagram'!$D$7:$Y$7,0))</f>
        <v>0</v>
      </c>
      <c r="N46" s="148"/>
    </row>
    <row r="47" spans="1:15" x14ac:dyDescent="0.25">
      <c r="A47" s="147"/>
      <c r="B47" s="148"/>
      <c r="C47" s="148"/>
      <c r="D47" s="148"/>
      <c r="E47" s="148"/>
      <c r="F47" s="148"/>
      <c r="G47" s="148"/>
      <c r="H47" s="148"/>
      <c r="I47" s="148"/>
      <c r="J47" s="190"/>
      <c r="K47" s="176" t="s">
        <v>954</v>
      </c>
      <c r="L47" s="148"/>
      <c r="M47" s="186">
        <f>INDEX('Underlag till diagram'!$D$7:$Y$10,4,MATCH($K47,'Underlag till diagram'!$D$7:$Y$7,0))</f>
        <v>0</v>
      </c>
      <c r="N47" s="148"/>
    </row>
    <row r="48" spans="1:15" x14ac:dyDescent="0.25">
      <c r="A48" s="147"/>
      <c r="B48" s="148"/>
      <c r="C48" s="148"/>
      <c r="D48" s="148"/>
      <c r="E48" s="148"/>
      <c r="F48" s="148"/>
      <c r="G48" s="148"/>
      <c r="H48" s="148"/>
      <c r="I48" s="148"/>
      <c r="J48" s="191"/>
      <c r="K48" s="176" t="s">
        <v>969</v>
      </c>
      <c r="L48" s="148"/>
      <c r="M48" s="186">
        <f>INDEX('Underlag till diagram'!$D$7:$Y$10,4,MATCH($K48,'Underlag till diagram'!$D$7:$Y$7,0))</f>
        <v>0</v>
      </c>
      <c r="N48" s="148"/>
    </row>
    <row r="49" spans="1:14" x14ac:dyDescent="0.25">
      <c r="A49" s="147"/>
      <c r="B49" s="148"/>
      <c r="C49" s="148"/>
      <c r="D49" s="148"/>
      <c r="E49" s="148"/>
      <c r="F49" s="148"/>
      <c r="G49" s="148"/>
      <c r="H49" s="148"/>
      <c r="I49" s="148"/>
      <c r="J49" s="192"/>
      <c r="K49" s="176" t="s">
        <v>634</v>
      </c>
      <c r="L49" s="148"/>
      <c r="M49" s="186">
        <f>INDEX('Underlag till diagram'!$D$7:$Y$10,4,MATCH($K49,'Underlag till diagram'!$D$7:$Y$7,0))</f>
        <v>0</v>
      </c>
      <c r="N49" s="148"/>
    </row>
    <row r="50" spans="1:14" x14ac:dyDescent="0.25">
      <c r="A50" s="147"/>
      <c r="B50" s="148"/>
      <c r="C50" s="148"/>
      <c r="D50" s="148"/>
      <c r="E50" s="148"/>
      <c r="F50" s="148"/>
      <c r="G50" s="148"/>
      <c r="H50" s="148"/>
      <c r="I50" s="148"/>
      <c r="J50" s="193"/>
      <c r="K50" s="176" t="s">
        <v>1097</v>
      </c>
      <c r="L50" s="180"/>
      <c r="M50" s="186">
        <f>INDEX('Underlag till diagram'!$D$7:$Y$10,4,MATCH($K50,'Underlag till diagram'!$D$7:$Y$7,0))</f>
        <v>0</v>
      </c>
      <c r="N50" s="148"/>
    </row>
    <row r="51" spans="1:14" x14ac:dyDescent="0.25">
      <c r="A51" s="147"/>
      <c r="B51" s="148"/>
      <c r="C51" s="148"/>
      <c r="D51" s="148"/>
      <c r="E51" s="148"/>
      <c r="F51" s="148"/>
      <c r="G51" s="148"/>
      <c r="H51" s="148"/>
      <c r="I51" s="148"/>
      <c r="J51" s="194"/>
      <c r="K51" s="176" t="s">
        <v>635</v>
      </c>
      <c r="L51" s="148"/>
      <c r="M51" s="186">
        <f>INDEX('Underlag till diagram'!$D$7:$Y$10,4,MATCH($K51,'Underlag till diagram'!$D$7:$Y$7,0))</f>
        <v>0</v>
      </c>
      <c r="N51" s="148"/>
    </row>
    <row r="52" spans="1:14" x14ac:dyDescent="0.25">
      <c r="A52" s="147"/>
      <c r="B52" s="148"/>
      <c r="C52" s="148"/>
      <c r="D52" s="148"/>
      <c r="E52" s="148"/>
      <c r="F52" s="148"/>
      <c r="G52" s="148"/>
      <c r="H52" s="148"/>
      <c r="I52" s="148"/>
      <c r="J52" s="195"/>
      <c r="K52" s="176" t="s">
        <v>658</v>
      </c>
      <c r="L52" s="148"/>
      <c r="M52" s="186">
        <f>INDEX('Underlag till diagram'!$D$7:$Y$10,4,MATCH($K52,'Underlag till diagram'!$D$7:$Y$7,0))</f>
        <v>0</v>
      </c>
      <c r="N52" s="148"/>
    </row>
    <row r="53" spans="1:14" x14ac:dyDescent="0.25">
      <c r="A53" s="147"/>
      <c r="B53" s="148"/>
      <c r="C53" s="148"/>
      <c r="D53" s="148"/>
      <c r="E53" s="148"/>
      <c r="F53" s="148"/>
      <c r="G53" s="148"/>
      <c r="H53" s="148"/>
      <c r="I53" s="148"/>
      <c r="J53" s="196"/>
      <c r="K53" s="176" t="s">
        <v>669</v>
      </c>
      <c r="L53" s="148"/>
      <c r="M53" s="186">
        <f>INDEX('Underlag till diagram'!$D$7:$Y$10,4,MATCH($K53,'Underlag till diagram'!$D$7:$Y$7,0))</f>
        <v>0</v>
      </c>
      <c r="N53" s="148"/>
    </row>
    <row r="54" spans="1:14" x14ac:dyDescent="0.25">
      <c r="A54" s="147"/>
      <c r="B54" s="148"/>
      <c r="C54" s="148"/>
      <c r="D54" s="148"/>
      <c r="E54" s="148"/>
      <c r="F54" s="148"/>
      <c r="G54" s="148"/>
      <c r="H54" s="148"/>
      <c r="I54" s="148"/>
      <c r="J54" s="197"/>
      <c r="K54" s="176" t="s">
        <v>960</v>
      </c>
      <c r="L54" s="148"/>
      <c r="M54" s="186">
        <f>INDEX('Underlag till diagram'!$D$7:$Y$10,4,MATCH($K54,'Underlag till diagram'!$D$7:$Y$7,0))</f>
        <v>0</v>
      </c>
      <c r="N54" s="148"/>
    </row>
    <row r="55" spans="1:14" x14ac:dyDescent="0.25">
      <c r="A55" s="147"/>
      <c r="B55" s="148"/>
      <c r="C55" s="148"/>
      <c r="D55" s="148"/>
      <c r="E55" s="148"/>
      <c r="F55" s="148"/>
      <c r="G55" s="148"/>
      <c r="H55" s="148"/>
      <c r="I55" s="148"/>
      <c r="J55" s="198"/>
      <c r="K55" s="176" t="s">
        <v>949</v>
      </c>
      <c r="L55" s="148"/>
      <c r="M55" s="186">
        <f>INDEX('Underlag till diagram'!$D$7:$Y$10,4,MATCH($K55,'Underlag till diagram'!$D$7:$Y$7,0))</f>
        <v>0</v>
      </c>
      <c r="N55" s="148"/>
    </row>
    <row r="56" spans="1:14" x14ac:dyDescent="0.25">
      <c r="A56" s="147"/>
      <c r="B56" s="148"/>
      <c r="C56" s="148"/>
      <c r="D56" s="148"/>
      <c r="E56" s="148"/>
      <c r="F56" s="148"/>
      <c r="G56" s="148"/>
      <c r="H56" s="148"/>
      <c r="I56" s="148"/>
      <c r="J56" s="199"/>
      <c r="K56" s="176" t="s">
        <v>987</v>
      </c>
      <c r="L56" s="148"/>
      <c r="M56" s="186">
        <f>INDEX('Underlag till diagram'!$D$7:$Y$10,4,MATCH($K56,'Underlag till diagram'!$D$7:$Y$7,0))</f>
        <v>4.9030821296509458E-2</v>
      </c>
      <c r="N56" s="148"/>
    </row>
    <row r="57" spans="1:14" x14ac:dyDescent="0.25">
      <c r="A57" s="147"/>
      <c r="B57" s="148"/>
      <c r="C57" s="148"/>
      <c r="D57" s="148"/>
      <c r="E57" s="148"/>
      <c r="F57" s="148"/>
      <c r="G57" s="148"/>
      <c r="H57" s="148"/>
      <c r="I57" s="148"/>
      <c r="J57" s="200"/>
      <c r="K57" s="176" t="s">
        <v>1098</v>
      </c>
      <c r="L57" s="148"/>
      <c r="M57" s="186">
        <f>INDEX('Underlag till diagram'!$D$7:$Y$10,4,MATCH($K57,'Underlag till diagram'!$D$7:$Y$7,0))</f>
        <v>0</v>
      </c>
      <c r="N57" s="148"/>
    </row>
    <row r="58" spans="1:14" x14ac:dyDescent="0.25">
      <c r="A58" s="147"/>
      <c r="B58" s="148"/>
      <c r="C58" s="148"/>
      <c r="D58" s="148"/>
      <c r="E58" s="148"/>
      <c r="F58" s="148"/>
      <c r="G58" s="148"/>
      <c r="H58" s="148"/>
      <c r="I58" s="148"/>
      <c r="J58" s="201"/>
      <c r="K58" s="176" t="s">
        <v>988</v>
      </c>
      <c r="L58" s="148"/>
      <c r="M58" s="186">
        <f>INDEX('Underlag till diagram'!$D$7:$Y$10,4,MATCH($K58,'Underlag till diagram'!$D$7:$Y$7,0))</f>
        <v>0</v>
      </c>
      <c r="N58" s="148"/>
    </row>
    <row r="59" spans="1:14" x14ac:dyDescent="0.25">
      <c r="A59" s="147"/>
      <c r="B59" s="148"/>
      <c r="C59" s="148"/>
      <c r="D59" s="148"/>
      <c r="E59" s="148"/>
      <c r="F59" s="148"/>
      <c r="G59" s="148"/>
      <c r="H59" s="148"/>
      <c r="I59" s="148"/>
      <c r="J59" s="202"/>
      <c r="K59" s="176" t="s">
        <v>1099</v>
      </c>
      <c r="L59" s="148"/>
      <c r="M59" s="186">
        <f>INDEX('Underlag till diagram'!$D$7:$Y$10,4,MATCH($K59,'Underlag till diagram'!$D$7:$Y$7,0))</f>
        <v>0</v>
      </c>
      <c r="N59" s="148"/>
    </row>
    <row r="60" spans="1:14" x14ac:dyDescent="0.25">
      <c r="A60" s="147"/>
      <c r="B60" s="148"/>
      <c r="C60" s="148"/>
      <c r="D60" s="148"/>
      <c r="E60" s="148"/>
      <c r="F60" s="148"/>
      <c r="G60" s="148"/>
      <c r="H60" s="148"/>
      <c r="I60" s="148"/>
      <c r="J60" s="203"/>
      <c r="K60" s="176" t="s">
        <v>1093</v>
      </c>
      <c r="L60" s="148"/>
      <c r="M60" s="186">
        <f>INDEX('Underlag till diagram'!$D$7:$Y$10,4,MATCH($K60,'Underlag till diagram'!$D$7:$Y$7,0))</f>
        <v>2.5265046801352352E-2</v>
      </c>
      <c r="N60" s="148"/>
    </row>
    <row r="61" spans="1:14" x14ac:dyDescent="0.25">
      <c r="A61" s="147"/>
      <c r="B61" s="148"/>
      <c r="C61" s="148"/>
      <c r="D61" s="148"/>
      <c r="E61" s="148"/>
      <c r="F61" s="148"/>
      <c r="G61" s="148"/>
      <c r="H61" s="148"/>
      <c r="I61" s="148"/>
      <c r="J61" s="204"/>
      <c r="K61" s="176" t="s">
        <v>656</v>
      </c>
      <c r="L61" s="148"/>
      <c r="M61" s="186">
        <f>INDEX('Underlag till diagram'!$D$7:$Y$10,4,MATCH($K61,'Underlag till diagram'!$D$7:$Y$7,0))</f>
        <v>0.91020651613389525</v>
      </c>
      <c r="N61" s="148"/>
    </row>
    <row r="62" spans="1:14" x14ac:dyDescent="0.25">
      <c r="A62" s="147"/>
      <c r="B62" s="148"/>
      <c r="C62" s="148"/>
      <c r="D62" s="148"/>
      <c r="E62" s="148"/>
      <c r="F62" s="148"/>
      <c r="G62" s="148"/>
      <c r="H62" s="148"/>
      <c r="I62" s="148"/>
      <c r="J62" s="205"/>
      <c r="K62" s="176" t="s">
        <v>956</v>
      </c>
      <c r="L62" s="148"/>
      <c r="M62" s="186">
        <f>INDEX('Underlag till diagram'!$D$7:$Y$10,4,MATCH($K62,'Underlag till diagram'!$D$7:$Y$7,0))</f>
        <v>0</v>
      </c>
      <c r="N62" s="206"/>
    </row>
    <row r="63" spans="1:14" x14ac:dyDescent="0.25">
      <c r="A63" s="147"/>
      <c r="B63" s="148"/>
      <c r="C63" s="148"/>
      <c r="D63" s="148"/>
      <c r="E63" s="148"/>
      <c r="F63" s="148"/>
      <c r="G63" s="148"/>
      <c r="H63" s="148"/>
      <c r="I63" s="148"/>
      <c r="J63" s="207"/>
      <c r="K63" s="176" t="s">
        <v>1100</v>
      </c>
      <c r="L63" s="148"/>
      <c r="M63" s="186">
        <f>INDEX('Underlag till diagram'!$D$7:$Y$10,4,MATCH($K63,'Underlag till diagram'!$D$7:$Y$7,0))</f>
        <v>0</v>
      </c>
      <c r="N63" s="206"/>
    </row>
    <row r="64" spans="1:14" x14ac:dyDescent="0.25">
      <c r="A64" s="147"/>
      <c r="B64" s="148"/>
      <c r="C64" s="148"/>
      <c r="D64" s="148"/>
      <c r="E64" s="148"/>
      <c r="F64" s="148"/>
      <c r="G64" s="148"/>
      <c r="H64" s="148"/>
      <c r="I64" s="148"/>
      <c r="J64" s="208"/>
      <c r="K64" s="176" t="s">
        <v>989</v>
      </c>
      <c r="L64" s="148"/>
      <c r="M64" s="186">
        <f>INDEX('Underlag till diagram'!$D$7:$Y$10,4,MATCH($K64,'Underlag till diagram'!$D$7:$Y$7,0))</f>
        <v>0</v>
      </c>
      <c r="N64" s="183"/>
    </row>
    <row r="65" spans="1:14" x14ac:dyDescent="0.25">
      <c r="A65" s="147"/>
      <c r="B65" s="157"/>
      <c r="C65" s="157"/>
      <c r="D65" s="157"/>
      <c r="E65" s="157"/>
      <c r="F65" s="157"/>
      <c r="G65" s="157"/>
      <c r="H65" s="157"/>
      <c r="I65" s="157"/>
      <c r="J65" s="148"/>
      <c r="K65" s="180"/>
      <c r="L65" s="152"/>
      <c r="M65" s="152"/>
      <c r="N65" s="157"/>
    </row>
    <row r="66" spans="1:14" x14ac:dyDescent="0.25">
      <c r="A66" s="147"/>
      <c r="B66" s="157"/>
      <c r="C66" s="157"/>
      <c r="D66" s="157"/>
      <c r="E66" s="157"/>
      <c r="F66" s="157"/>
      <c r="G66" s="157"/>
      <c r="H66" s="157"/>
      <c r="I66" s="157"/>
      <c r="J66" s="148"/>
      <c r="K66" s="180"/>
      <c r="L66" s="209"/>
      <c r="M66" s="209"/>
      <c r="N66" s="157"/>
    </row>
    <row r="67" spans="1:14" x14ac:dyDescent="0.25">
      <c r="A67" s="147"/>
      <c r="B67" s="157"/>
      <c r="C67" s="157"/>
      <c r="D67" s="157"/>
      <c r="E67" s="157"/>
      <c r="F67" s="157"/>
      <c r="G67" s="157"/>
      <c r="H67" s="157"/>
      <c r="I67" s="157"/>
      <c r="J67" s="157"/>
      <c r="K67" s="209"/>
      <c r="L67" s="148"/>
      <c r="M67" s="148"/>
      <c r="N67" s="157"/>
    </row>
    <row r="68" spans="1:14" x14ac:dyDescent="0.25">
      <c r="A68" s="147"/>
      <c r="B68" s="157"/>
      <c r="C68" s="157"/>
      <c r="D68" s="157"/>
      <c r="E68" s="157"/>
      <c r="F68" s="157"/>
      <c r="G68" s="157"/>
      <c r="H68" s="157"/>
      <c r="I68" s="157"/>
      <c r="J68" s="157"/>
      <c r="K68" s="157"/>
      <c r="L68" s="148"/>
      <c r="M68" s="148"/>
      <c r="N68" s="157"/>
    </row>
    <row r="69" spans="1:14" x14ac:dyDescent="0.25">
      <c r="A69" s="147"/>
      <c r="B69" s="157"/>
      <c r="C69" s="157"/>
      <c r="D69" s="157"/>
      <c r="E69" s="157"/>
      <c r="F69" s="157"/>
      <c r="G69" s="157"/>
      <c r="H69" s="157"/>
      <c r="I69" s="157"/>
      <c r="J69" s="157"/>
      <c r="K69" s="157"/>
      <c r="L69" s="148"/>
      <c r="M69" s="148"/>
      <c r="N69" s="157"/>
    </row>
    <row r="70" spans="1:14" x14ac:dyDescent="0.25">
      <c r="B70" s="157"/>
      <c r="C70" s="157"/>
      <c r="D70" s="157"/>
      <c r="E70" s="157"/>
      <c r="F70" s="157"/>
      <c r="G70" s="157"/>
      <c r="H70" s="157"/>
      <c r="I70" s="157"/>
      <c r="J70" s="157"/>
      <c r="K70" s="157"/>
      <c r="L70" s="157"/>
      <c r="M70" s="157"/>
      <c r="N70" s="157"/>
    </row>
    <row r="71" spans="1:14" x14ac:dyDescent="0.25">
      <c r="B71" s="157"/>
      <c r="C71" s="157"/>
      <c r="D71" s="157"/>
      <c r="E71" s="157"/>
      <c r="F71" s="157"/>
      <c r="G71" s="157"/>
      <c r="H71" s="157"/>
      <c r="I71" s="157"/>
      <c r="J71" s="157"/>
      <c r="K71" s="157"/>
      <c r="L71" s="157"/>
      <c r="M71" s="157"/>
      <c r="N71" s="157"/>
    </row>
    <row r="72" spans="1:14" x14ac:dyDescent="0.25">
      <c r="B72" s="157"/>
      <c r="C72" s="157"/>
      <c r="D72" s="157"/>
      <c r="E72" s="157"/>
      <c r="F72" s="157"/>
      <c r="G72" s="157"/>
      <c r="H72" s="157"/>
      <c r="I72" s="157"/>
      <c r="J72" s="157"/>
      <c r="K72" s="157"/>
      <c r="L72" s="157"/>
      <c r="M72" s="157"/>
      <c r="N72" s="157"/>
    </row>
    <row r="73" spans="1:14" x14ac:dyDescent="0.25">
      <c r="B73" s="210" t="s">
        <v>1127</v>
      </c>
      <c r="C73" s="211" t="str">
        <f>IF('Underlag till diagram'!A8="ja","","x")</f>
        <v/>
      </c>
    </row>
  </sheetData>
  <sheetProtection password="DDC6" sheet="1" objects="1" scenarios="1"/>
  <protectedRanges>
    <protectedRange sqref="B4:F4" name="Område1"/>
  </protectedRanges>
  <mergeCells count="9">
    <mergeCell ref="G30:K30"/>
    <mergeCell ref="G36:L36"/>
    <mergeCell ref="G37:L37"/>
    <mergeCell ref="B4:F4"/>
    <mergeCell ref="C7:D7"/>
    <mergeCell ref="C8:E8"/>
    <mergeCell ref="C20:D20"/>
    <mergeCell ref="C21:D21"/>
    <mergeCell ref="C24:D24"/>
  </mergeCells>
  <dataValidations count="2">
    <dataValidation type="list" showInputMessage="1" showErrorMessage="1" sqref="WVJ983044:WVN983044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formula1>Lista_publicering</formula1>
    </dataValidation>
    <dataValidation type="list" showInputMessage="1" showErrorMessage="1" errorTitle="Ogiltigt namn" error="Välj ett nät ur listan" sqref="B4:F4">
      <formula1>Nätlista_2014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E24"/>
  <sheetViews>
    <sheetView workbookViewId="0">
      <selection activeCell="G3" sqref="G3"/>
    </sheetView>
  </sheetViews>
  <sheetFormatPr defaultRowHeight="15" x14ac:dyDescent="0.25"/>
  <cols>
    <col min="1" max="1" width="45.140625" style="219" bestFit="1" customWidth="1"/>
    <col min="2" max="2" width="19" style="219" customWidth="1"/>
    <col min="3" max="3" width="18.5703125" style="219" customWidth="1"/>
    <col min="4" max="4" width="23.140625" style="219" customWidth="1"/>
    <col min="5" max="5" width="14.28515625" style="219" customWidth="1"/>
    <col min="6" max="16384" width="9.140625" style="219"/>
  </cols>
  <sheetData>
    <row r="1" spans="1:5" s="215" customFormat="1" ht="60" x14ac:dyDescent="0.25">
      <c r="A1" s="212"/>
      <c r="B1" s="213" t="s">
        <v>1129</v>
      </c>
      <c r="C1" s="213" t="s">
        <v>1130</v>
      </c>
      <c r="D1" s="213" t="s">
        <v>1131</v>
      </c>
      <c r="E1" s="214" t="s">
        <v>1132</v>
      </c>
    </row>
    <row r="2" spans="1:5" x14ac:dyDescent="0.25">
      <c r="A2" s="216" t="s">
        <v>1133</v>
      </c>
      <c r="B2" s="216">
        <v>1.1499999999999999</v>
      </c>
      <c r="C2" s="217">
        <v>357.27120000000002</v>
      </c>
      <c r="D2" s="217">
        <v>27.928799999999967</v>
      </c>
      <c r="E2" s="218">
        <v>1</v>
      </c>
    </row>
    <row r="3" spans="1:5" x14ac:dyDescent="0.25">
      <c r="A3" s="220" t="s">
        <v>1134</v>
      </c>
      <c r="B3" s="220">
        <v>1.1100000000000001</v>
      </c>
      <c r="C3" s="221">
        <v>269.60760000000005</v>
      </c>
      <c r="D3" s="221">
        <v>21.331547999999998</v>
      </c>
      <c r="E3" s="222">
        <v>1</v>
      </c>
    </row>
    <row r="4" spans="1:5" x14ac:dyDescent="0.25">
      <c r="A4" s="220" t="s">
        <v>694</v>
      </c>
      <c r="B4" s="220">
        <v>1.1100000000000001</v>
      </c>
      <c r="C4" s="221">
        <v>280.03120000000001</v>
      </c>
      <c r="D4" s="221">
        <v>21.331547999999998</v>
      </c>
      <c r="E4" s="222">
        <v>1</v>
      </c>
    </row>
    <row r="5" spans="1:5" x14ac:dyDescent="0.25">
      <c r="A5" s="220" t="s">
        <v>678</v>
      </c>
      <c r="B5" s="220">
        <v>1.1100000000000001</v>
      </c>
      <c r="C5" s="221">
        <v>280.03120000000001</v>
      </c>
      <c r="D5" s="221">
        <v>21.331547999999998</v>
      </c>
      <c r="E5" s="222">
        <v>1</v>
      </c>
    </row>
    <row r="6" spans="1:5" x14ac:dyDescent="0.25">
      <c r="A6" s="220" t="s">
        <v>954</v>
      </c>
      <c r="B6" s="220">
        <v>1.0900000000000001</v>
      </c>
      <c r="C6" s="221">
        <v>206.80760000000001</v>
      </c>
      <c r="D6" s="221">
        <v>40.212000002901604</v>
      </c>
      <c r="E6" s="222">
        <v>1</v>
      </c>
    </row>
    <row r="7" spans="1:5" x14ac:dyDescent="0.25">
      <c r="A7" s="220" t="s">
        <v>969</v>
      </c>
      <c r="B7" s="220">
        <v>1.1100000000000001</v>
      </c>
      <c r="C7" s="221">
        <v>280.03120000000001</v>
      </c>
      <c r="D7" s="221">
        <v>21.331547999999998</v>
      </c>
      <c r="E7" s="222">
        <v>1</v>
      </c>
    </row>
    <row r="8" spans="1:5" x14ac:dyDescent="0.25">
      <c r="A8" s="220" t="s">
        <v>1018</v>
      </c>
      <c r="B8" s="220">
        <v>0</v>
      </c>
      <c r="C8" s="221">
        <v>0</v>
      </c>
      <c r="D8" s="221">
        <v>0</v>
      </c>
      <c r="E8" s="222">
        <v>0</v>
      </c>
    </row>
    <row r="9" spans="1:5" x14ac:dyDescent="0.25">
      <c r="A9" s="220" t="s">
        <v>634</v>
      </c>
      <c r="B9" s="220">
        <v>0.04</v>
      </c>
      <c r="C9" s="221">
        <v>97.073999999999998</v>
      </c>
      <c r="D9" s="221">
        <v>3.5684784000000001</v>
      </c>
      <c r="E9" s="222">
        <v>0</v>
      </c>
    </row>
    <row r="10" spans="1:5" x14ac:dyDescent="0.25">
      <c r="A10" s="220" t="s">
        <v>1135</v>
      </c>
      <c r="B10" s="220">
        <v>0.15</v>
      </c>
      <c r="C10" s="221">
        <v>0</v>
      </c>
      <c r="D10" s="221">
        <v>10.152000000000001</v>
      </c>
      <c r="E10" s="222">
        <v>0</v>
      </c>
    </row>
    <row r="11" spans="1:5" x14ac:dyDescent="0.25">
      <c r="A11" s="220" t="s">
        <v>976</v>
      </c>
      <c r="B11" s="220">
        <v>0</v>
      </c>
      <c r="C11" s="221">
        <v>0</v>
      </c>
      <c r="D11" s="221">
        <v>0</v>
      </c>
      <c r="E11" s="222">
        <v>0</v>
      </c>
    </row>
    <row r="12" spans="1:5" x14ac:dyDescent="0.25">
      <c r="A12" s="220" t="s">
        <v>669</v>
      </c>
      <c r="B12" s="220">
        <v>1.05</v>
      </c>
      <c r="C12" s="221">
        <v>8.9640000000000004</v>
      </c>
      <c r="D12" s="221">
        <v>28.077480000000001</v>
      </c>
      <c r="E12" s="222">
        <v>0</v>
      </c>
    </row>
    <row r="13" spans="1:5" x14ac:dyDescent="0.25">
      <c r="A13" s="220" t="s">
        <v>658</v>
      </c>
      <c r="B13" s="220">
        <v>0.03</v>
      </c>
      <c r="C13" s="221">
        <v>8.9640000000000004</v>
      </c>
      <c r="D13" s="221">
        <v>6.9220079999999999</v>
      </c>
      <c r="E13" s="222">
        <v>0</v>
      </c>
    </row>
    <row r="14" spans="1:5" x14ac:dyDescent="0.25">
      <c r="A14" s="220" t="s">
        <v>635</v>
      </c>
      <c r="B14" s="220">
        <v>0.05</v>
      </c>
      <c r="C14" s="221">
        <v>8.9640000000000004</v>
      </c>
      <c r="D14" s="221">
        <v>2.512041</v>
      </c>
      <c r="E14" s="222">
        <v>0</v>
      </c>
    </row>
    <row r="15" spans="1:5" x14ac:dyDescent="0.25">
      <c r="A15" s="220" t="s">
        <v>987</v>
      </c>
      <c r="B15" s="220">
        <v>0.11</v>
      </c>
      <c r="C15" s="221">
        <v>5.8067999999999991</v>
      </c>
      <c r="D15" s="221">
        <v>13</v>
      </c>
      <c r="E15" s="222">
        <v>0</v>
      </c>
    </row>
    <row r="16" spans="1:5" x14ac:dyDescent="0.25">
      <c r="A16" s="220" t="s">
        <v>949</v>
      </c>
      <c r="B16" s="220">
        <v>0.04</v>
      </c>
      <c r="C16" s="221">
        <v>5.7311999999999994</v>
      </c>
      <c r="D16" s="221">
        <v>3.5684784000000001</v>
      </c>
      <c r="E16" s="222">
        <v>0</v>
      </c>
    </row>
    <row r="17" spans="1:5" x14ac:dyDescent="0.25">
      <c r="A17" s="220" t="s">
        <v>960</v>
      </c>
      <c r="B17" s="220">
        <v>0.04</v>
      </c>
      <c r="C17" s="221">
        <v>5.7311999999999994</v>
      </c>
      <c r="D17" s="221">
        <v>3.5684784000000001</v>
      </c>
      <c r="E17" s="222">
        <v>0</v>
      </c>
    </row>
    <row r="18" spans="1:5" x14ac:dyDescent="0.25">
      <c r="A18" s="220" t="s">
        <v>1136</v>
      </c>
      <c r="B18" s="220">
        <v>1.05</v>
      </c>
      <c r="C18" s="221">
        <v>8.9640000000000004</v>
      </c>
      <c r="D18" s="221">
        <v>28.077480000000001</v>
      </c>
      <c r="E18" s="222">
        <v>0</v>
      </c>
    </row>
    <row r="19" spans="1:5" x14ac:dyDescent="0.25">
      <c r="A19" s="220" t="s">
        <v>961</v>
      </c>
      <c r="B19" s="220">
        <v>1.01</v>
      </c>
      <c r="C19" s="221">
        <v>393.392</v>
      </c>
      <c r="D19" s="221">
        <v>39.851999999999997</v>
      </c>
      <c r="E19" s="222">
        <v>0</v>
      </c>
    </row>
    <row r="20" spans="1:5" x14ac:dyDescent="0.25">
      <c r="A20" s="223" t="s">
        <v>1137</v>
      </c>
      <c r="B20" s="223">
        <v>1.01</v>
      </c>
      <c r="C20" s="224">
        <v>357</v>
      </c>
      <c r="D20" s="224">
        <v>40</v>
      </c>
      <c r="E20" s="225">
        <v>0</v>
      </c>
    </row>
    <row r="21" spans="1:5" x14ac:dyDescent="0.25">
      <c r="A21" s="220" t="s">
        <v>1138</v>
      </c>
      <c r="B21" s="220">
        <v>0</v>
      </c>
      <c r="C21" s="221">
        <v>0</v>
      </c>
      <c r="D21" s="221">
        <v>0</v>
      </c>
      <c r="E21" s="222">
        <v>0</v>
      </c>
    </row>
    <row r="22" spans="1:5" x14ac:dyDescent="0.25">
      <c r="A22" s="220" t="s">
        <v>1139</v>
      </c>
      <c r="B22" s="220">
        <v>2.36</v>
      </c>
      <c r="C22" s="221">
        <v>483.4</v>
      </c>
      <c r="D22" s="221"/>
      <c r="E22" s="222">
        <v>0.55000000000000004</v>
      </c>
    </row>
    <row r="23" spans="1:5" x14ac:dyDescent="0.25">
      <c r="A23" s="220" t="s">
        <v>1140</v>
      </c>
      <c r="B23" s="220">
        <v>1.1100000000000001</v>
      </c>
      <c r="C23" s="221">
        <v>280.03120000000001</v>
      </c>
      <c r="D23" s="221">
        <v>21.331547999999998</v>
      </c>
      <c r="E23" s="222">
        <v>1</v>
      </c>
    </row>
    <row r="24" spans="1:5" ht="15.75" thickBot="1" x14ac:dyDescent="0.3">
      <c r="A24" s="226" t="s">
        <v>946</v>
      </c>
      <c r="B24" s="227">
        <v>1.1100000000000001</v>
      </c>
      <c r="C24" s="228">
        <v>280.03120000000001</v>
      </c>
      <c r="D24" s="228">
        <v>21.331547999999998</v>
      </c>
      <c r="E24" s="23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3</vt:i4>
      </vt:variant>
    </vt:vector>
  </HeadingPairs>
  <TitlesOfParts>
    <vt:vector size="24" baseType="lpstr">
      <vt:lpstr>Egen hetvattenprod</vt:lpstr>
      <vt:lpstr>Köpt hetvatten</vt:lpstr>
      <vt:lpstr>Kraftvärmeprod</vt:lpstr>
      <vt:lpstr>Allokerad kvv</vt:lpstr>
      <vt:lpstr>Justerad allokering</vt:lpstr>
      <vt:lpstr>Slutlig allokering kvv</vt:lpstr>
      <vt:lpstr>Allokerat till el</vt:lpstr>
      <vt:lpstr>Spillvärme</vt:lpstr>
      <vt:lpstr>Miljö</vt:lpstr>
      <vt:lpstr>Leveranser</vt:lpstr>
      <vt:lpstr>Tillförd energi</vt:lpstr>
      <vt:lpstr>Totalt</vt:lpstr>
      <vt:lpstr>Sammanfattning bränslen</vt:lpstr>
      <vt:lpstr>Viktade värden el</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Nätlista_2013</vt:lpstr>
      <vt:lpstr>Nätlista_2014</vt:lpstr>
      <vt:lpstr>Nätlista_gammal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2015-07-30T13:27:05Z</dcterms:modified>
</cp:coreProperties>
</file>